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Базжина\Desktop\2017-2019 годы8\2023 ГОД\new ЛИФТЫ\"/>
    </mc:Choice>
  </mc:AlternateContent>
  <xr:revisionPtr revIDLastSave="0" documentId="13_ncr:1_{6B02C02A-381F-4F83-959C-E1A5ECCB8C12}" xr6:coauthVersionLast="47" xr6:coauthVersionMax="47" xr10:uidLastSave="{00000000-0000-0000-0000-000000000000}"/>
  <bookViews>
    <workbookView xWindow="-120" yWindow="-120" windowWidth="29040" windowHeight="15840" tabRatio="887" activeTab="7" xr2:uid="{238EA3AF-AD14-4559-9EF7-010CA475A2B2}"/>
  </bookViews>
  <sheets>
    <sheet name="Реестр_итог" sheetId="10" r:id="rId1"/>
    <sheet name="Перечень_итог" sheetId="5" r:id="rId2"/>
    <sheet name="РО_итог" sheetId="9" r:id="rId3"/>
    <sheet name="Плановые показатели" sheetId="11" r:id="rId4"/>
    <sheet name="Реестр_бонусы" sheetId="35" r:id="rId5"/>
    <sheet name="Перечень_бонусы" sheetId="36" r:id="rId6"/>
    <sheet name="Планируемые_бонусы" sheetId="37" r:id="rId7"/>
    <sheet name="Спецсчета" sheetId="39" r:id="rId8"/>
  </sheets>
  <externalReferences>
    <externalReference r:id="rId9"/>
    <externalReference r:id="rId10"/>
    <externalReference r:id="rId11"/>
  </externalReferences>
  <definedNames>
    <definedName name="_xlnm._FilterDatabase" localSheetId="5" hidden="1">Перечень_бонусы!$A$11:$P$47</definedName>
    <definedName name="_xlnm._FilterDatabase" localSheetId="1" hidden="1">Перечень_итог!$A$15:$WXY$1049</definedName>
    <definedName name="_xlnm._FilterDatabase" localSheetId="3" hidden="1">'Плановые показатели'!$A$11:$F$209</definedName>
    <definedName name="_xlnm._FilterDatabase" localSheetId="4" hidden="1">Реестр_бонусы!$A$9:$AN$51</definedName>
    <definedName name="_xlnm._FilterDatabase" localSheetId="0" hidden="1">Реестр_итог!$A$382:$HC$1055</definedName>
    <definedName name="_xlnm._FilterDatabase" localSheetId="7" hidden="1">Спецсчета!$A$7:$AC$518</definedName>
    <definedName name="_xlnm.Print_Area" localSheetId="1">Перечень_итог!$A$1:$WXY$1049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09" i="39" l="1"/>
  <c r="B509" i="39"/>
  <c r="AA508" i="39"/>
  <c r="Z508" i="39"/>
  <c r="Y508" i="39"/>
  <c r="X508" i="39"/>
  <c r="W508" i="39"/>
  <c r="V508" i="39"/>
  <c r="U508" i="39"/>
  <c r="T508" i="39"/>
  <c r="S508" i="39"/>
  <c r="R508" i="39"/>
  <c r="Q508" i="39"/>
  <c r="P508" i="39"/>
  <c r="O508" i="39"/>
  <c r="N508" i="39"/>
  <c r="M508" i="39"/>
  <c r="L508" i="39"/>
  <c r="K508" i="39"/>
  <c r="J508" i="39"/>
  <c r="I508" i="39"/>
  <c r="H508" i="39"/>
  <c r="G508" i="39"/>
  <c r="F508" i="39"/>
  <c r="D508" i="39" s="1"/>
  <c r="E508" i="39"/>
  <c r="D507" i="39"/>
  <c r="B507" i="39"/>
  <c r="AA506" i="39"/>
  <c r="Z506" i="39"/>
  <c r="Y506" i="39"/>
  <c r="X506" i="39"/>
  <c r="W506" i="39"/>
  <c r="V506" i="39"/>
  <c r="U506" i="39"/>
  <c r="T506" i="39"/>
  <c r="S506" i="39"/>
  <c r="R506" i="39"/>
  <c r="Q506" i="39"/>
  <c r="P506" i="39"/>
  <c r="O506" i="39"/>
  <c r="N506" i="39"/>
  <c r="M506" i="39"/>
  <c r="L506" i="39"/>
  <c r="K506" i="39"/>
  <c r="J506" i="39"/>
  <c r="I506" i="39"/>
  <c r="H506" i="39"/>
  <c r="G506" i="39"/>
  <c r="F506" i="39"/>
  <c r="D506" i="39" s="1"/>
  <c r="E506" i="39"/>
  <c r="D505" i="39"/>
  <c r="B505" i="39"/>
  <c r="AA504" i="39"/>
  <c r="Z504" i="39"/>
  <c r="Y504" i="39"/>
  <c r="X504" i="39"/>
  <c r="W504" i="39"/>
  <c r="V504" i="39"/>
  <c r="U504" i="39"/>
  <c r="T504" i="39"/>
  <c r="S504" i="39"/>
  <c r="R504" i="39"/>
  <c r="Q504" i="39"/>
  <c r="P504" i="39"/>
  <c r="O504" i="39"/>
  <c r="N504" i="39"/>
  <c r="M504" i="39"/>
  <c r="L504" i="39"/>
  <c r="K504" i="39"/>
  <c r="J504" i="39"/>
  <c r="I504" i="39"/>
  <c r="H504" i="39"/>
  <c r="G504" i="39"/>
  <c r="F504" i="39"/>
  <c r="D504" i="39" s="1"/>
  <c r="E504" i="39"/>
  <c r="D503" i="39"/>
  <c r="B503" i="39"/>
  <c r="AA502" i="39"/>
  <c r="Z502" i="39"/>
  <c r="Y502" i="39"/>
  <c r="X502" i="39"/>
  <c r="W502" i="39"/>
  <c r="V502" i="39"/>
  <c r="U502" i="39"/>
  <c r="T502" i="39"/>
  <c r="S502" i="39"/>
  <c r="R502" i="39"/>
  <c r="Q502" i="39"/>
  <c r="P502" i="39"/>
  <c r="O502" i="39"/>
  <c r="N502" i="39"/>
  <c r="M502" i="39"/>
  <c r="L502" i="39"/>
  <c r="K502" i="39"/>
  <c r="J502" i="39"/>
  <c r="I502" i="39"/>
  <c r="H502" i="39"/>
  <c r="G502" i="39"/>
  <c r="F502" i="39"/>
  <c r="D502" i="39" s="1"/>
  <c r="E502" i="39"/>
  <c r="D501" i="39"/>
  <c r="B501" i="39"/>
  <c r="AA500" i="39"/>
  <c r="Z500" i="39"/>
  <c r="Y500" i="39"/>
  <c r="X500" i="39"/>
  <c r="W500" i="39"/>
  <c r="V500" i="39"/>
  <c r="U500" i="39"/>
  <c r="T500" i="39"/>
  <c r="S500" i="39"/>
  <c r="R500" i="39"/>
  <c r="Q500" i="39"/>
  <c r="P500" i="39"/>
  <c r="O500" i="39"/>
  <c r="N500" i="39"/>
  <c r="M500" i="39"/>
  <c r="L500" i="39"/>
  <c r="K500" i="39"/>
  <c r="J500" i="39"/>
  <c r="I500" i="39"/>
  <c r="H500" i="39"/>
  <c r="G500" i="39"/>
  <c r="F500" i="39"/>
  <c r="D500" i="39" s="1"/>
  <c r="E500" i="39"/>
  <c r="D499" i="39"/>
  <c r="B499" i="39"/>
  <c r="AA498" i="39"/>
  <c r="Z498" i="39"/>
  <c r="Y498" i="39"/>
  <c r="X498" i="39"/>
  <c r="W498" i="39"/>
  <c r="V498" i="39"/>
  <c r="U498" i="39"/>
  <c r="T498" i="39"/>
  <c r="S498" i="39"/>
  <c r="R498" i="39"/>
  <c r="Q498" i="39"/>
  <c r="P498" i="39"/>
  <c r="O498" i="39"/>
  <c r="N498" i="39"/>
  <c r="M498" i="39"/>
  <c r="L498" i="39"/>
  <c r="K498" i="39"/>
  <c r="J498" i="39"/>
  <c r="I498" i="39"/>
  <c r="H498" i="39"/>
  <c r="G498" i="39"/>
  <c r="F498" i="39"/>
  <c r="E498" i="39"/>
  <c r="D498" i="39"/>
  <c r="D497" i="39"/>
  <c r="B497" i="39"/>
  <c r="AA496" i="39"/>
  <c r="Z496" i="39"/>
  <c r="Y496" i="39"/>
  <c r="X496" i="39"/>
  <c r="W496" i="39"/>
  <c r="V496" i="39"/>
  <c r="U496" i="39"/>
  <c r="T496" i="39"/>
  <c r="S496" i="39"/>
  <c r="R496" i="39"/>
  <c r="Q496" i="39"/>
  <c r="P496" i="39"/>
  <c r="O496" i="39"/>
  <c r="N496" i="39"/>
  <c r="M496" i="39"/>
  <c r="L496" i="39"/>
  <c r="K496" i="39"/>
  <c r="J496" i="39"/>
  <c r="I496" i="39"/>
  <c r="H496" i="39"/>
  <c r="G496" i="39"/>
  <c r="F496" i="39"/>
  <c r="E496" i="39"/>
  <c r="D496" i="39" s="1"/>
  <c r="D495" i="39"/>
  <c r="B495" i="39"/>
  <c r="D494" i="39"/>
  <c r="B494" i="39"/>
  <c r="D493" i="39"/>
  <c r="B493" i="39"/>
  <c r="AA492" i="39"/>
  <c r="Z492" i="39"/>
  <c r="Y492" i="39"/>
  <c r="X492" i="39"/>
  <c r="W492" i="39"/>
  <c r="V492" i="39"/>
  <c r="U492" i="39"/>
  <c r="T492" i="39"/>
  <c r="S492" i="39"/>
  <c r="R492" i="39"/>
  <c r="Q492" i="39"/>
  <c r="P492" i="39"/>
  <c r="O492" i="39"/>
  <c r="N492" i="39"/>
  <c r="M492" i="39"/>
  <c r="L492" i="39"/>
  <c r="K492" i="39"/>
  <c r="J492" i="39"/>
  <c r="D492" i="39" s="1"/>
  <c r="I492" i="39"/>
  <c r="H492" i="39"/>
  <c r="G492" i="39"/>
  <c r="F492" i="39"/>
  <c r="E492" i="39"/>
  <c r="D491" i="39"/>
  <c r="B491" i="39"/>
  <c r="D490" i="39"/>
  <c r="B490" i="39"/>
  <c r="D489" i="39"/>
  <c r="B489" i="39"/>
  <c r="AA488" i="39"/>
  <c r="Z488" i="39"/>
  <c r="Y488" i="39"/>
  <c r="X488" i="39"/>
  <c r="W488" i="39"/>
  <c r="V488" i="39"/>
  <c r="U488" i="39"/>
  <c r="T488" i="39"/>
  <c r="S488" i="39"/>
  <c r="R488" i="39"/>
  <c r="Q488" i="39"/>
  <c r="P488" i="39"/>
  <c r="O488" i="39"/>
  <c r="N488" i="39"/>
  <c r="M488" i="39"/>
  <c r="L488" i="39"/>
  <c r="K488" i="39"/>
  <c r="J488" i="39"/>
  <c r="I488" i="39"/>
  <c r="H488" i="39"/>
  <c r="G488" i="39"/>
  <c r="F488" i="39"/>
  <c r="E488" i="39"/>
  <c r="D488" i="39" s="1"/>
  <c r="D487" i="39"/>
  <c r="B487" i="39"/>
  <c r="AA486" i="39"/>
  <c r="Z486" i="39"/>
  <c r="Y486" i="39"/>
  <c r="X486" i="39"/>
  <c r="W486" i="39"/>
  <c r="V486" i="39"/>
  <c r="U486" i="39"/>
  <c r="T486" i="39"/>
  <c r="S486" i="39"/>
  <c r="R486" i="39"/>
  <c r="Q486" i="39"/>
  <c r="P486" i="39"/>
  <c r="O486" i="39"/>
  <c r="N486" i="39"/>
  <c r="M486" i="39"/>
  <c r="L486" i="39"/>
  <c r="K486" i="39"/>
  <c r="J486" i="39"/>
  <c r="I486" i="39"/>
  <c r="H486" i="39"/>
  <c r="G486" i="39"/>
  <c r="F486" i="39"/>
  <c r="D486" i="39" s="1"/>
  <c r="E486" i="39"/>
  <c r="D485" i="39"/>
  <c r="B485" i="39"/>
  <c r="AA484" i="39"/>
  <c r="Z484" i="39"/>
  <c r="Y484" i="39"/>
  <c r="X484" i="39"/>
  <c r="W484" i="39"/>
  <c r="V484" i="39"/>
  <c r="U484" i="39"/>
  <c r="T484" i="39"/>
  <c r="S484" i="39"/>
  <c r="R484" i="39"/>
  <c r="Q484" i="39"/>
  <c r="P484" i="39"/>
  <c r="O484" i="39"/>
  <c r="N484" i="39"/>
  <c r="M484" i="39"/>
  <c r="L484" i="39"/>
  <c r="K484" i="39"/>
  <c r="J484" i="39"/>
  <c r="I484" i="39"/>
  <c r="H484" i="39"/>
  <c r="D484" i="39" s="1"/>
  <c r="G484" i="39"/>
  <c r="F484" i="39"/>
  <c r="E484" i="39"/>
  <c r="O483" i="39"/>
  <c r="D483" i="39"/>
  <c r="B483" i="39"/>
  <c r="D482" i="39"/>
  <c r="B482" i="39"/>
  <c r="O481" i="39"/>
  <c r="D481" i="39" s="1"/>
  <c r="B481" i="39"/>
  <c r="AA480" i="39"/>
  <c r="Z480" i="39"/>
  <c r="Y480" i="39"/>
  <c r="X480" i="39"/>
  <c r="W480" i="39"/>
  <c r="V480" i="39"/>
  <c r="U480" i="39"/>
  <c r="T480" i="39"/>
  <c r="S480" i="39"/>
  <c r="R480" i="39"/>
  <c r="Q480" i="39"/>
  <c r="P480" i="39"/>
  <c r="N480" i="39"/>
  <c r="M480" i="39"/>
  <c r="L480" i="39"/>
  <c r="K480" i="39"/>
  <c r="J480" i="39"/>
  <c r="I480" i="39"/>
  <c r="H480" i="39"/>
  <c r="G480" i="39"/>
  <c r="F480" i="39"/>
  <c r="E480" i="39"/>
  <c r="D479" i="39"/>
  <c r="B479" i="39"/>
  <c r="D478" i="39"/>
  <c r="B478" i="39"/>
  <c r="AA477" i="39"/>
  <c r="Z477" i="39"/>
  <c r="Y477" i="39"/>
  <c r="X477" i="39"/>
  <c r="W477" i="39"/>
  <c r="V477" i="39"/>
  <c r="U477" i="39"/>
  <c r="T477" i="39"/>
  <c r="S477" i="39"/>
  <c r="R477" i="39"/>
  <c r="Q477" i="39"/>
  <c r="P477" i="39"/>
  <c r="O477" i="39"/>
  <c r="N477" i="39"/>
  <c r="M477" i="39"/>
  <c r="L477" i="39"/>
  <c r="K477" i="39"/>
  <c r="J477" i="39"/>
  <c r="I477" i="39"/>
  <c r="H477" i="39"/>
  <c r="D477" i="39" s="1"/>
  <c r="G477" i="39"/>
  <c r="F477" i="39"/>
  <c r="E477" i="39"/>
  <c r="D476" i="39"/>
  <c r="B476" i="39"/>
  <c r="AA475" i="39"/>
  <c r="Z475" i="39"/>
  <c r="Y475" i="39"/>
  <c r="X475" i="39"/>
  <c r="W475" i="39"/>
  <c r="V475" i="39"/>
  <c r="U475" i="39"/>
  <c r="T475" i="39"/>
  <c r="S475" i="39"/>
  <c r="R475" i="39"/>
  <c r="Q475" i="39"/>
  <c r="P475" i="39"/>
  <c r="O475" i="39"/>
  <c r="N475" i="39"/>
  <c r="M475" i="39"/>
  <c r="L475" i="39"/>
  <c r="K475" i="39"/>
  <c r="J475" i="39"/>
  <c r="D475" i="39" s="1"/>
  <c r="I475" i="39"/>
  <c r="H475" i="39"/>
  <c r="G475" i="39"/>
  <c r="F475" i="39"/>
  <c r="E475" i="39"/>
  <c r="D474" i="39"/>
  <c r="B474" i="39"/>
  <c r="D473" i="39"/>
  <c r="B473" i="39"/>
  <c r="AA472" i="39"/>
  <c r="Z472" i="39"/>
  <c r="Y472" i="39"/>
  <c r="X472" i="39"/>
  <c r="W472" i="39"/>
  <c r="V472" i="39"/>
  <c r="U472" i="39"/>
  <c r="T472" i="39"/>
  <c r="S472" i="39"/>
  <c r="R472" i="39"/>
  <c r="Q472" i="39"/>
  <c r="P472" i="39"/>
  <c r="O472" i="39"/>
  <c r="N472" i="39"/>
  <c r="M472" i="39"/>
  <c r="L472" i="39"/>
  <c r="K472" i="39"/>
  <c r="J472" i="39"/>
  <c r="I472" i="39"/>
  <c r="H472" i="39"/>
  <c r="G472" i="39"/>
  <c r="F472" i="39"/>
  <c r="E472" i="39"/>
  <c r="D472" i="39"/>
  <c r="D471" i="39"/>
  <c r="B471" i="39"/>
  <c r="D470" i="39"/>
  <c r="B470" i="39"/>
  <c r="D469" i="39"/>
  <c r="B469" i="39"/>
  <c r="D468" i="39"/>
  <c r="B468" i="39"/>
  <c r="D467" i="39"/>
  <c r="B467" i="39"/>
  <c r="O466" i="39"/>
  <c r="O465" i="39" s="1"/>
  <c r="D466" i="39"/>
  <c r="B466" i="39"/>
  <c r="AA465" i="39"/>
  <c r="Z465" i="39"/>
  <c r="Y465" i="39"/>
  <c r="X465" i="39"/>
  <c r="W465" i="39"/>
  <c r="V465" i="39"/>
  <c r="U465" i="39"/>
  <c r="T465" i="39"/>
  <c r="S465" i="39"/>
  <c r="R465" i="39"/>
  <c r="Q465" i="39"/>
  <c r="P465" i="39"/>
  <c r="N465" i="39"/>
  <c r="M465" i="39"/>
  <c r="L465" i="39"/>
  <c r="K465" i="39"/>
  <c r="J465" i="39"/>
  <c r="I465" i="39"/>
  <c r="H465" i="39"/>
  <c r="G465" i="39"/>
  <c r="F465" i="39"/>
  <c r="E465" i="39"/>
  <c r="D465" i="39" s="1"/>
  <c r="O464" i="39"/>
  <c r="D464" i="39" s="1"/>
  <c r="B464" i="39"/>
  <c r="D463" i="39"/>
  <c r="B463" i="39"/>
  <c r="D462" i="39"/>
  <c r="B462" i="39"/>
  <c r="D461" i="39"/>
  <c r="B461" i="39"/>
  <c r="AA460" i="39"/>
  <c r="Z460" i="39"/>
  <c r="Y460" i="39"/>
  <c r="X460" i="39"/>
  <c r="W460" i="39"/>
  <c r="V460" i="39"/>
  <c r="U460" i="39"/>
  <c r="T460" i="39"/>
  <c r="S460" i="39"/>
  <c r="R460" i="39"/>
  <c r="Q460" i="39"/>
  <c r="P460" i="39"/>
  <c r="O460" i="39"/>
  <c r="N460" i="39"/>
  <c r="M460" i="39"/>
  <c r="L460" i="39"/>
  <c r="K460" i="39"/>
  <c r="J460" i="39"/>
  <c r="I460" i="39"/>
  <c r="H460" i="39"/>
  <c r="G460" i="39"/>
  <c r="F460" i="39"/>
  <c r="D460" i="39" s="1"/>
  <c r="E460" i="39"/>
  <c r="M459" i="39"/>
  <c r="M454" i="39" s="1"/>
  <c r="D459" i="39"/>
  <c r="B459" i="39"/>
  <c r="D458" i="39"/>
  <c r="B458" i="39"/>
  <c r="D457" i="39"/>
  <c r="B457" i="39"/>
  <c r="M456" i="39"/>
  <c r="D456" i="39" s="1"/>
  <c r="B456" i="39"/>
  <c r="D455" i="39"/>
  <c r="B455" i="39"/>
  <c r="AA454" i="39"/>
  <c r="Z454" i="39"/>
  <c r="Y454" i="39"/>
  <c r="X454" i="39"/>
  <c r="W454" i="39"/>
  <c r="V454" i="39"/>
  <c r="U454" i="39"/>
  <c r="T454" i="39"/>
  <c r="S454" i="39"/>
  <c r="R454" i="39"/>
  <c r="Q454" i="39"/>
  <c r="P454" i="39"/>
  <c r="O454" i="39"/>
  <c r="N454" i="39"/>
  <c r="L454" i="39"/>
  <c r="K454" i="39"/>
  <c r="J454" i="39"/>
  <c r="I454" i="39"/>
  <c r="H454" i="39"/>
  <c r="G454" i="39"/>
  <c r="F454" i="39"/>
  <c r="D454" i="39" s="1"/>
  <c r="E454" i="39"/>
  <c r="D453" i="39"/>
  <c r="B453" i="39"/>
  <c r="D452" i="39"/>
  <c r="B452" i="39"/>
  <c r="D451" i="39"/>
  <c r="B451" i="39"/>
  <c r="D450" i="39"/>
  <c r="B450" i="39"/>
  <c r="D449" i="39"/>
  <c r="B449" i="39"/>
  <c r="D448" i="39"/>
  <c r="B448" i="39"/>
  <c r="D447" i="39"/>
  <c r="B447" i="39"/>
  <c r="D446" i="39"/>
  <c r="B446" i="39"/>
  <c r="D445" i="39"/>
  <c r="B445" i="39"/>
  <c r="D444" i="39"/>
  <c r="B444" i="39"/>
  <c r="D443" i="39"/>
  <c r="B443" i="39"/>
  <c r="D442" i="39"/>
  <c r="B442" i="39"/>
  <c r="D441" i="39"/>
  <c r="B441" i="39"/>
  <c r="O440" i="39"/>
  <c r="D440" i="39" s="1"/>
  <c r="B440" i="39"/>
  <c r="O439" i="39"/>
  <c r="D439" i="39" s="1"/>
  <c r="B439" i="39"/>
  <c r="O438" i="39"/>
  <c r="D438" i="39"/>
  <c r="B438" i="39"/>
  <c r="D437" i="39"/>
  <c r="B437" i="39"/>
  <c r="D436" i="39"/>
  <c r="B436" i="39"/>
  <c r="O435" i="39"/>
  <c r="D435" i="39" s="1"/>
  <c r="B435" i="39"/>
  <c r="D434" i="39"/>
  <c r="B434" i="39"/>
  <c r="O433" i="39"/>
  <c r="D433" i="39"/>
  <c r="B433" i="39"/>
  <c r="D432" i="39"/>
  <c r="B432" i="39"/>
  <c r="D431" i="39"/>
  <c r="B431" i="39"/>
  <c r="D430" i="39"/>
  <c r="B430" i="39"/>
  <c r="D429" i="39"/>
  <c r="B429" i="39"/>
  <c r="O428" i="39"/>
  <c r="D428" i="39" s="1"/>
  <c r="B428" i="39"/>
  <c r="D427" i="39"/>
  <c r="B427" i="39"/>
  <c r="AA426" i="39"/>
  <c r="Z426" i="39"/>
  <c r="Y426" i="39"/>
  <c r="X426" i="39"/>
  <c r="W426" i="39"/>
  <c r="V426" i="39"/>
  <c r="U426" i="39"/>
  <c r="T426" i="39"/>
  <c r="S426" i="39"/>
  <c r="R426" i="39"/>
  <c r="Q426" i="39"/>
  <c r="P426" i="39"/>
  <c r="O426" i="39"/>
  <c r="N426" i="39"/>
  <c r="M426" i="39"/>
  <c r="L426" i="39"/>
  <c r="K426" i="39"/>
  <c r="J426" i="39"/>
  <c r="I426" i="39"/>
  <c r="H426" i="39"/>
  <c r="G426" i="39"/>
  <c r="F426" i="39"/>
  <c r="D426" i="39" s="1"/>
  <c r="E426" i="39"/>
  <c r="D425" i="39"/>
  <c r="B425" i="39"/>
  <c r="D424" i="39"/>
  <c r="B424" i="39"/>
  <c r="D423" i="39"/>
  <c r="B423" i="39"/>
  <c r="D422" i="39"/>
  <c r="B422" i="39"/>
  <c r="O421" i="39"/>
  <c r="D421" i="39"/>
  <c r="B421" i="39"/>
  <c r="O420" i="39"/>
  <c r="D420" i="39"/>
  <c r="B420" i="39"/>
  <c r="O419" i="39"/>
  <c r="D419" i="39" s="1"/>
  <c r="B419" i="39"/>
  <c r="O418" i="39"/>
  <c r="D418" i="39" s="1"/>
  <c r="B418" i="39"/>
  <c r="AA417" i="39"/>
  <c r="Z417" i="39"/>
  <c r="Y417" i="39"/>
  <c r="X417" i="39"/>
  <c r="W417" i="39"/>
  <c r="V417" i="39"/>
  <c r="U417" i="39"/>
  <c r="T417" i="39"/>
  <c r="S417" i="39"/>
  <c r="R417" i="39"/>
  <c r="Q417" i="39"/>
  <c r="P417" i="39"/>
  <c r="N417" i="39"/>
  <c r="M417" i="39"/>
  <c r="L417" i="39"/>
  <c r="K417" i="39"/>
  <c r="J417" i="39"/>
  <c r="I417" i="39"/>
  <c r="H417" i="39"/>
  <c r="G417" i="39"/>
  <c r="F417" i="39"/>
  <c r="E417" i="39"/>
  <c r="D416" i="39"/>
  <c r="B416" i="39"/>
  <c r="AA415" i="39"/>
  <c r="Z415" i="39"/>
  <c r="Y415" i="39"/>
  <c r="X415" i="39"/>
  <c r="W415" i="39"/>
  <c r="V415" i="39"/>
  <c r="U415" i="39"/>
  <c r="T415" i="39"/>
  <c r="S415" i="39"/>
  <c r="R415" i="39"/>
  <c r="Q415" i="39"/>
  <c r="P415" i="39"/>
  <c r="O415" i="39"/>
  <c r="N415" i="39"/>
  <c r="M415" i="39"/>
  <c r="L415" i="39"/>
  <c r="D415" i="39" s="1"/>
  <c r="K415" i="39"/>
  <c r="J415" i="39"/>
  <c r="I415" i="39"/>
  <c r="H415" i="39"/>
  <c r="G415" i="39"/>
  <c r="F415" i="39"/>
  <c r="E415" i="39"/>
  <c r="O414" i="39"/>
  <c r="D414" i="39"/>
  <c r="B414" i="39"/>
  <c r="D413" i="39"/>
  <c r="B413" i="39"/>
  <c r="D412" i="39"/>
  <c r="B412" i="39"/>
  <c r="D411" i="39"/>
  <c r="B411" i="39"/>
  <c r="D410" i="39"/>
  <c r="B410" i="39"/>
  <c r="D409" i="39"/>
  <c r="B409" i="39"/>
  <c r="D408" i="39"/>
  <c r="B408" i="39"/>
  <c r="D407" i="39"/>
  <c r="B407" i="39"/>
  <c r="D406" i="39"/>
  <c r="B406" i="39"/>
  <c r="D405" i="39"/>
  <c r="B405" i="39"/>
  <c r="D404" i="39"/>
  <c r="B404" i="39"/>
  <c r="D403" i="39"/>
  <c r="B403" i="39"/>
  <c r="D402" i="39"/>
  <c r="B402" i="39"/>
  <c r="D401" i="39"/>
  <c r="B401" i="39"/>
  <c r="D400" i="39"/>
  <c r="B400" i="39"/>
  <c r="D399" i="39"/>
  <c r="B399" i="39"/>
  <c r="D398" i="39"/>
  <c r="B398" i="39"/>
  <c r="D397" i="39"/>
  <c r="B397" i="39"/>
  <c r="D396" i="39"/>
  <c r="B396" i="39"/>
  <c r="D395" i="39"/>
  <c r="B395" i="39"/>
  <c r="D394" i="39"/>
  <c r="B394" i="39"/>
  <c r="D393" i="39"/>
  <c r="B393" i="39"/>
  <c r="D392" i="39"/>
  <c r="B392" i="39"/>
  <c r="D391" i="39"/>
  <c r="B391" i="39"/>
  <c r="D390" i="39"/>
  <c r="B390" i="39"/>
  <c r="D389" i="39"/>
  <c r="B389" i="39"/>
  <c r="D388" i="39"/>
  <c r="B388" i="39"/>
  <c r="D387" i="39"/>
  <c r="B387" i="39"/>
  <c r="D386" i="39"/>
  <c r="B386" i="39"/>
  <c r="D385" i="39"/>
  <c r="B385" i="39"/>
  <c r="D384" i="39"/>
  <c r="B384" i="39"/>
  <c r="D383" i="39"/>
  <c r="B383" i="39"/>
  <c r="D382" i="39"/>
  <c r="B382" i="39"/>
  <c r="D381" i="39"/>
  <c r="B381" i="39"/>
  <c r="D380" i="39"/>
  <c r="B380" i="39"/>
  <c r="D379" i="39"/>
  <c r="B379" i="39"/>
  <c r="D378" i="39"/>
  <c r="B378" i="39"/>
  <c r="D377" i="39"/>
  <c r="B377" i="39"/>
  <c r="D376" i="39"/>
  <c r="B376" i="39"/>
  <c r="D375" i="39"/>
  <c r="B375" i="39"/>
  <c r="D374" i="39"/>
  <c r="B374" i="39"/>
  <c r="D373" i="39"/>
  <c r="B373" i="39"/>
  <c r="D372" i="39"/>
  <c r="B372" i="39"/>
  <c r="D371" i="39"/>
  <c r="B371" i="39"/>
  <c r="D370" i="39"/>
  <c r="B370" i="39"/>
  <c r="D369" i="39"/>
  <c r="B369" i="39"/>
  <c r="D368" i="39"/>
  <c r="B368" i="39"/>
  <c r="D367" i="39"/>
  <c r="B367" i="39"/>
  <c r="D366" i="39"/>
  <c r="B366" i="39"/>
  <c r="D365" i="39"/>
  <c r="B365" i="39"/>
  <c r="D364" i="39"/>
  <c r="B364" i="39"/>
  <c r="D363" i="39"/>
  <c r="B363" i="39"/>
  <c r="D362" i="39"/>
  <c r="B362" i="39"/>
  <c r="D361" i="39"/>
  <c r="B361" i="39"/>
  <c r="D360" i="39"/>
  <c r="B360" i="39"/>
  <c r="D359" i="39"/>
  <c r="B359" i="39"/>
  <c r="D358" i="39"/>
  <c r="B358" i="39"/>
  <c r="D357" i="39"/>
  <c r="B357" i="39"/>
  <c r="D356" i="39"/>
  <c r="B356" i="39"/>
  <c r="D355" i="39"/>
  <c r="B355" i="39"/>
  <c r="D354" i="39"/>
  <c r="B354" i="39"/>
  <c r="D353" i="39"/>
  <c r="B353" i="39"/>
  <c r="D352" i="39"/>
  <c r="B352" i="39"/>
  <c r="D351" i="39"/>
  <c r="B351" i="39"/>
  <c r="D350" i="39"/>
  <c r="B350" i="39"/>
  <c r="D349" i="39"/>
  <c r="B349" i="39"/>
  <c r="O348" i="39"/>
  <c r="D348" i="39"/>
  <c r="B348" i="39"/>
  <c r="D347" i="39"/>
  <c r="B347" i="39"/>
  <c r="D346" i="39"/>
  <c r="B346" i="39"/>
  <c r="D345" i="39"/>
  <c r="B345" i="39"/>
  <c r="D344" i="39"/>
  <c r="B344" i="39"/>
  <c r="D343" i="39"/>
  <c r="B343" i="39"/>
  <c r="D342" i="39"/>
  <c r="B342" i="39"/>
  <c r="D341" i="39"/>
  <c r="B341" i="39"/>
  <c r="D340" i="39"/>
  <c r="B340" i="39"/>
  <c r="M339" i="39"/>
  <c r="D339" i="39"/>
  <c r="B339" i="39"/>
  <c r="M338" i="39"/>
  <c r="D338" i="39" s="1"/>
  <c r="B338" i="39"/>
  <c r="D337" i="39"/>
  <c r="B337" i="39"/>
  <c r="D336" i="39"/>
  <c r="B336" i="39"/>
  <c r="D335" i="39"/>
  <c r="B335" i="39"/>
  <c r="D334" i="39"/>
  <c r="B334" i="39"/>
  <c r="M333" i="39"/>
  <c r="D333" i="39"/>
  <c r="B333" i="39"/>
  <c r="D332" i="39"/>
  <c r="B332" i="39"/>
  <c r="D331" i="39"/>
  <c r="B331" i="39"/>
  <c r="D330" i="39"/>
  <c r="B330" i="39"/>
  <c r="M329" i="39"/>
  <c r="D329" i="39" s="1"/>
  <c r="B329" i="39"/>
  <c r="D328" i="39"/>
  <c r="B328" i="39"/>
  <c r="G327" i="39"/>
  <c r="D327" i="39" s="1"/>
  <c r="B327" i="39"/>
  <c r="O326" i="39"/>
  <c r="D326" i="39" s="1"/>
  <c r="B326" i="39"/>
  <c r="AA325" i="39"/>
  <c r="Z325" i="39"/>
  <c r="Y325" i="39"/>
  <c r="X325" i="39"/>
  <c r="W325" i="39"/>
  <c r="V325" i="39"/>
  <c r="U325" i="39"/>
  <c r="T325" i="39"/>
  <c r="S325" i="39"/>
  <c r="R325" i="39"/>
  <c r="Q325" i="39"/>
  <c r="P325" i="39"/>
  <c r="N325" i="39"/>
  <c r="L325" i="39"/>
  <c r="K325" i="39"/>
  <c r="J325" i="39"/>
  <c r="I325" i="39"/>
  <c r="H325" i="39"/>
  <c r="G325" i="39"/>
  <c r="F325" i="39"/>
  <c r="E325" i="39"/>
  <c r="O324" i="39"/>
  <c r="D324" i="39" s="1"/>
  <c r="B324" i="39"/>
  <c r="D323" i="39"/>
  <c r="B323" i="39"/>
  <c r="D322" i="39"/>
  <c r="B322" i="39"/>
  <c r="D321" i="39"/>
  <c r="B321" i="39"/>
  <c r="D320" i="39"/>
  <c r="B320" i="39"/>
  <c r="D319" i="39"/>
  <c r="B319" i="39"/>
  <c r="D318" i="39"/>
  <c r="B318" i="39"/>
  <c r="D317" i="39"/>
  <c r="B317" i="39"/>
  <c r="D316" i="39"/>
  <c r="B316" i="39"/>
  <c r="D315" i="39"/>
  <c r="B315" i="39"/>
  <c r="D314" i="39"/>
  <c r="B314" i="39"/>
  <c r="D313" i="39"/>
  <c r="B313" i="39"/>
  <c r="D312" i="39"/>
  <c r="B312" i="39"/>
  <c r="D311" i="39"/>
  <c r="B311" i="39"/>
  <c r="D310" i="39"/>
  <c r="B310" i="39"/>
  <c r="D309" i="39"/>
  <c r="B309" i="39"/>
  <c r="D308" i="39"/>
  <c r="B308" i="39"/>
  <c r="D307" i="39"/>
  <c r="B307" i="39"/>
  <c r="D306" i="39"/>
  <c r="B306" i="39"/>
  <c r="AA305" i="39"/>
  <c r="Z305" i="39"/>
  <c r="Y305" i="39"/>
  <c r="X305" i="39"/>
  <c r="W305" i="39"/>
  <c r="V305" i="39"/>
  <c r="U305" i="39"/>
  <c r="T305" i="39"/>
  <c r="S305" i="39"/>
  <c r="R305" i="39"/>
  <c r="Q305" i="39"/>
  <c r="P305" i="39"/>
  <c r="O305" i="39"/>
  <c r="N305" i="39"/>
  <c r="M305" i="39"/>
  <c r="L305" i="39"/>
  <c r="K305" i="39"/>
  <c r="J305" i="39"/>
  <c r="I305" i="39"/>
  <c r="H305" i="39"/>
  <c r="G305" i="39"/>
  <c r="F305" i="39"/>
  <c r="E305" i="39"/>
  <c r="D305" i="39" s="1"/>
  <c r="D304" i="39"/>
  <c r="B304" i="39"/>
  <c r="D303" i="39"/>
  <c r="B303" i="39"/>
  <c r="D302" i="39"/>
  <c r="B302" i="39"/>
  <c r="D301" i="39"/>
  <c r="B301" i="39"/>
  <c r="D300" i="39"/>
  <c r="B300" i="39"/>
  <c r="D299" i="39"/>
  <c r="B299" i="39"/>
  <c r="D298" i="39"/>
  <c r="B298" i="39"/>
  <c r="D297" i="39"/>
  <c r="B297" i="39"/>
  <c r="D296" i="39"/>
  <c r="B296" i="39"/>
  <c r="D295" i="39"/>
  <c r="B295" i="39"/>
  <c r="D294" i="39"/>
  <c r="B294" i="39"/>
  <c r="D293" i="39"/>
  <c r="B293" i="39"/>
  <c r="D292" i="39"/>
  <c r="B292" i="39"/>
  <c r="AA291" i="39"/>
  <c r="Z291" i="39"/>
  <c r="Y291" i="39"/>
  <c r="X291" i="39"/>
  <c r="W291" i="39"/>
  <c r="V291" i="39"/>
  <c r="U291" i="39"/>
  <c r="T291" i="39"/>
  <c r="S291" i="39"/>
  <c r="R291" i="39"/>
  <c r="Q291" i="39"/>
  <c r="P291" i="39"/>
  <c r="O291" i="39"/>
  <c r="N291" i="39"/>
  <c r="M291" i="39"/>
  <c r="L291" i="39"/>
  <c r="K291" i="39"/>
  <c r="J291" i="39"/>
  <c r="I291" i="39"/>
  <c r="H291" i="39"/>
  <c r="D291" i="39" s="1"/>
  <c r="G291" i="39"/>
  <c r="F291" i="39"/>
  <c r="E291" i="39"/>
  <c r="D290" i="39"/>
  <c r="B290" i="39"/>
  <c r="D289" i="39"/>
  <c r="B289" i="39"/>
  <c r="D288" i="39"/>
  <c r="B288" i="39"/>
  <c r="AA287" i="39"/>
  <c r="Z287" i="39"/>
  <c r="Y287" i="39"/>
  <c r="X287" i="39"/>
  <c r="W287" i="39"/>
  <c r="V287" i="39"/>
  <c r="U287" i="39"/>
  <c r="T287" i="39"/>
  <c r="S287" i="39"/>
  <c r="R287" i="39"/>
  <c r="Q287" i="39"/>
  <c r="Q8" i="39" s="1"/>
  <c r="Q7" i="39" s="1"/>
  <c r="P287" i="39"/>
  <c r="O287" i="39"/>
  <c r="N287" i="39"/>
  <c r="M287" i="39"/>
  <c r="L287" i="39"/>
  <c r="K287" i="39"/>
  <c r="J287" i="39"/>
  <c r="I287" i="39"/>
  <c r="H287" i="39"/>
  <c r="G287" i="39"/>
  <c r="F287" i="39"/>
  <c r="E287" i="39"/>
  <c r="D287" i="39" s="1"/>
  <c r="D286" i="39"/>
  <c r="B286" i="39"/>
  <c r="D285" i="39"/>
  <c r="B285" i="39"/>
  <c r="D284" i="39"/>
  <c r="B284" i="39"/>
  <c r="D283" i="39"/>
  <c r="B283" i="39"/>
  <c r="D282" i="39"/>
  <c r="B282" i="39"/>
  <c r="D281" i="39"/>
  <c r="B281" i="39"/>
  <c r="D280" i="39"/>
  <c r="B280" i="39"/>
  <c r="D279" i="39"/>
  <c r="B279" i="39"/>
  <c r="D278" i="39"/>
  <c r="B278" i="39"/>
  <c r="D277" i="39"/>
  <c r="B277" i="39"/>
  <c r="D276" i="39"/>
  <c r="B276" i="39"/>
  <c r="D275" i="39"/>
  <c r="B275" i="39"/>
  <c r="D274" i="39"/>
  <c r="B274" i="39"/>
  <c r="D273" i="39"/>
  <c r="B273" i="39"/>
  <c r="D272" i="39"/>
  <c r="B272" i="39"/>
  <c r="D271" i="39"/>
  <c r="B271" i="39"/>
  <c r="D270" i="39"/>
  <c r="B270" i="39"/>
  <c r="D269" i="39"/>
  <c r="B269" i="39"/>
  <c r="D268" i="39"/>
  <c r="B268" i="39"/>
  <c r="D267" i="39"/>
  <c r="B267" i="39"/>
  <c r="D266" i="39"/>
  <c r="B266" i="39"/>
  <c r="D265" i="39"/>
  <c r="B265" i="39"/>
  <c r="D264" i="39"/>
  <c r="B264" i="39"/>
  <c r="D263" i="39"/>
  <c r="B263" i="39"/>
  <c r="D262" i="39"/>
  <c r="B262" i="39"/>
  <c r="D261" i="39"/>
  <c r="B261" i="39"/>
  <c r="D260" i="39"/>
  <c r="B260" i="39"/>
  <c r="D259" i="39"/>
  <c r="B259" i="39"/>
  <c r="D258" i="39"/>
  <c r="B258" i="39"/>
  <c r="D257" i="39"/>
  <c r="B257" i="39"/>
  <c r="D256" i="39"/>
  <c r="B256" i="39"/>
  <c r="D255" i="39"/>
  <c r="B255" i="39"/>
  <c r="D254" i="39"/>
  <c r="B254" i="39"/>
  <c r="O253" i="39"/>
  <c r="D253" i="39"/>
  <c r="B253" i="39"/>
  <c r="D252" i="39"/>
  <c r="B252" i="39"/>
  <c r="M251" i="39"/>
  <c r="D251" i="39" s="1"/>
  <c r="B251" i="39"/>
  <c r="F250" i="39"/>
  <c r="D250" i="39"/>
  <c r="B250" i="39"/>
  <c r="M249" i="39"/>
  <c r="D249" i="39" s="1"/>
  <c r="B249" i="39"/>
  <c r="H248" i="39"/>
  <c r="D248" i="39"/>
  <c r="B248" i="39"/>
  <c r="D247" i="39"/>
  <c r="B247" i="39"/>
  <c r="D246" i="39"/>
  <c r="B246" i="39"/>
  <c r="M245" i="39"/>
  <c r="D245" i="39" s="1"/>
  <c r="B245" i="39"/>
  <c r="O244" i="39"/>
  <c r="O241" i="39" s="1"/>
  <c r="D244" i="39"/>
  <c r="B244" i="39"/>
  <c r="L243" i="39"/>
  <c r="L241" i="39" s="1"/>
  <c r="D243" i="39"/>
  <c r="B243" i="39"/>
  <c r="D242" i="39"/>
  <c r="B242" i="39"/>
  <c r="AA241" i="39"/>
  <c r="Z241" i="39"/>
  <c r="Y241" i="39"/>
  <c r="X241" i="39"/>
  <c r="W241" i="39"/>
  <c r="V241" i="39"/>
  <c r="U241" i="39"/>
  <c r="T241" i="39"/>
  <c r="S241" i="39"/>
  <c r="R241" i="39"/>
  <c r="R8" i="39" s="1"/>
  <c r="R7" i="39" s="1"/>
  <c r="Q241" i="39"/>
  <c r="P241" i="39"/>
  <c r="N241" i="39"/>
  <c r="K241" i="39"/>
  <c r="J241" i="39"/>
  <c r="I241" i="39"/>
  <c r="H241" i="39"/>
  <c r="G241" i="39"/>
  <c r="F241" i="39"/>
  <c r="E241" i="39"/>
  <c r="D240" i="39"/>
  <c r="B240" i="39"/>
  <c r="D239" i="39"/>
  <c r="B239" i="39"/>
  <c r="D238" i="39"/>
  <c r="B238" i="39"/>
  <c r="D237" i="39"/>
  <c r="B237" i="39"/>
  <c r="D236" i="39"/>
  <c r="B236" i="39"/>
  <c r="D235" i="39"/>
  <c r="B235" i="39"/>
  <c r="D234" i="39"/>
  <c r="B234" i="39"/>
  <c r="D233" i="39"/>
  <c r="B233" i="39"/>
  <c r="D232" i="39"/>
  <c r="B232" i="39"/>
  <c r="D231" i="39"/>
  <c r="B231" i="39"/>
  <c r="O230" i="39"/>
  <c r="D230" i="39" s="1"/>
  <c r="B230" i="39"/>
  <c r="D229" i="39"/>
  <c r="B229" i="39"/>
  <c r="AA228" i="39"/>
  <c r="Z228" i="39"/>
  <c r="Y228" i="39"/>
  <c r="X228" i="39"/>
  <c r="W228" i="39"/>
  <c r="V228" i="39"/>
  <c r="U228" i="39"/>
  <c r="U8" i="39" s="1"/>
  <c r="U7" i="39" s="1"/>
  <c r="T228" i="39"/>
  <c r="T8" i="39" s="1"/>
  <c r="T7" i="39" s="1"/>
  <c r="S228" i="39"/>
  <c r="S8" i="39" s="1"/>
  <c r="S7" i="39" s="1"/>
  <c r="R228" i="39"/>
  <c r="Q228" i="39"/>
  <c r="P228" i="39"/>
  <c r="N228" i="39"/>
  <c r="M228" i="39"/>
  <c r="L228" i="39"/>
  <c r="K228" i="39"/>
  <c r="J228" i="39"/>
  <c r="I228" i="39"/>
  <c r="I8" i="39" s="1"/>
  <c r="I7" i="39" s="1"/>
  <c r="H228" i="39"/>
  <c r="G228" i="39"/>
  <c r="F228" i="39"/>
  <c r="E228" i="39"/>
  <c r="D227" i="39"/>
  <c r="B227" i="39"/>
  <c r="D226" i="39"/>
  <c r="B226" i="39"/>
  <c r="D225" i="39"/>
  <c r="B225" i="39"/>
  <c r="AA224" i="39"/>
  <c r="Z224" i="39"/>
  <c r="Y224" i="39"/>
  <c r="Y8" i="39" s="1"/>
  <c r="Y7" i="39" s="1"/>
  <c r="X224" i="39"/>
  <c r="W224" i="39"/>
  <c r="V224" i="39"/>
  <c r="U224" i="39"/>
  <c r="T224" i="39"/>
  <c r="S224" i="39"/>
  <c r="R224" i="39"/>
  <c r="Q224" i="39"/>
  <c r="P224" i="39"/>
  <c r="O224" i="39"/>
  <c r="N224" i="39"/>
  <c r="M224" i="39"/>
  <c r="L224" i="39"/>
  <c r="K224" i="39"/>
  <c r="J224" i="39"/>
  <c r="I224" i="39"/>
  <c r="H224" i="39"/>
  <c r="G224" i="39"/>
  <c r="F224" i="39"/>
  <c r="E224" i="39"/>
  <c r="D224" i="39" s="1"/>
  <c r="D223" i="39"/>
  <c r="B223" i="39"/>
  <c r="D222" i="39"/>
  <c r="B222" i="39"/>
  <c r="D221" i="39"/>
  <c r="B221" i="39"/>
  <c r="D220" i="39"/>
  <c r="B220" i="39"/>
  <c r="D219" i="39"/>
  <c r="B219" i="39"/>
  <c r="D218" i="39"/>
  <c r="B218" i="39"/>
  <c r="D217" i="39"/>
  <c r="B217" i="39"/>
  <c r="D216" i="39"/>
  <c r="B216" i="39"/>
  <c r="D215" i="39"/>
  <c r="B215" i="39"/>
  <c r="D214" i="39"/>
  <c r="B214" i="39"/>
  <c r="D213" i="39"/>
  <c r="B213" i="39"/>
  <c r="D212" i="39"/>
  <c r="B212" i="39"/>
  <c r="D211" i="39"/>
  <c r="B211" i="39"/>
  <c r="D210" i="39"/>
  <c r="B210" i="39"/>
  <c r="D209" i="39"/>
  <c r="B209" i="39"/>
  <c r="D208" i="39"/>
  <c r="B208" i="39"/>
  <c r="D207" i="39"/>
  <c r="B207" i="39"/>
  <c r="D206" i="39"/>
  <c r="B206" i="39"/>
  <c r="D205" i="39"/>
  <c r="B205" i="39"/>
  <c r="D204" i="39"/>
  <c r="B204" i="39"/>
  <c r="D203" i="39"/>
  <c r="B203" i="39"/>
  <c r="D202" i="39"/>
  <c r="B202" i="39"/>
  <c r="D201" i="39"/>
  <c r="B201" i="39"/>
  <c r="D200" i="39"/>
  <c r="B200" i="39"/>
  <c r="D199" i="39"/>
  <c r="B199" i="39"/>
  <c r="D198" i="39"/>
  <c r="B198" i="39"/>
  <c r="D197" i="39"/>
  <c r="B197" i="39"/>
  <c r="D196" i="39"/>
  <c r="B196" i="39"/>
  <c r="D195" i="39"/>
  <c r="B195" i="39"/>
  <c r="D194" i="39"/>
  <c r="B194" i="39"/>
  <c r="H193" i="39"/>
  <c r="H182" i="39" s="1"/>
  <c r="D193" i="39"/>
  <c r="B193" i="39"/>
  <c r="P192" i="39"/>
  <c r="D192" i="39"/>
  <c r="B192" i="39"/>
  <c r="D191" i="39"/>
  <c r="B191" i="39"/>
  <c r="M190" i="39"/>
  <c r="D190" i="39"/>
  <c r="B190" i="39"/>
  <c r="D189" i="39"/>
  <c r="B189" i="39"/>
  <c r="D188" i="39"/>
  <c r="B188" i="39"/>
  <c r="D187" i="39"/>
  <c r="B187" i="39"/>
  <c r="D186" i="39"/>
  <c r="B186" i="39"/>
  <c r="D185" i="39"/>
  <c r="B185" i="39"/>
  <c r="D184" i="39"/>
  <c r="B184" i="39"/>
  <c r="D183" i="39"/>
  <c r="B183" i="39"/>
  <c r="AA182" i="39"/>
  <c r="AA8" i="39" s="1"/>
  <c r="AA7" i="39" s="1"/>
  <c r="Z182" i="39"/>
  <c r="Z8" i="39" s="1"/>
  <c r="Z7" i="39" s="1"/>
  <c r="Y182" i="39"/>
  <c r="X182" i="39"/>
  <c r="X8" i="39" s="1"/>
  <c r="X7" i="39" s="1"/>
  <c r="W182" i="39"/>
  <c r="V182" i="39"/>
  <c r="U182" i="39"/>
  <c r="T182" i="39"/>
  <c r="S182" i="39"/>
  <c r="R182" i="39"/>
  <c r="Q182" i="39"/>
  <c r="P182" i="39"/>
  <c r="P8" i="39" s="1"/>
  <c r="P7" i="39" s="1"/>
  <c r="O182" i="39"/>
  <c r="N182" i="39"/>
  <c r="N8" i="39" s="1"/>
  <c r="N7" i="39" s="1"/>
  <c r="M182" i="39"/>
  <c r="L182" i="39"/>
  <c r="K182" i="39"/>
  <c r="J182" i="39"/>
  <c r="I182" i="39"/>
  <c r="G182" i="39"/>
  <c r="F182" i="39"/>
  <c r="E182" i="39"/>
  <c r="D181" i="39"/>
  <c r="B181" i="39"/>
  <c r="D180" i="39"/>
  <c r="B180" i="39"/>
  <c r="D179" i="39"/>
  <c r="B179" i="39"/>
  <c r="D178" i="39"/>
  <c r="B178" i="39"/>
  <c r="D177" i="39"/>
  <c r="B177" i="39"/>
  <c r="D176" i="39"/>
  <c r="B176" i="39"/>
  <c r="D175" i="39"/>
  <c r="B175" i="39"/>
  <c r="D174" i="39"/>
  <c r="B174" i="39"/>
  <c r="D173" i="39"/>
  <c r="B173" i="39"/>
  <c r="D172" i="39"/>
  <c r="B172" i="39"/>
  <c r="D171" i="39"/>
  <c r="B171" i="39"/>
  <c r="D170" i="39"/>
  <c r="B170" i="39"/>
  <c r="D169" i="39"/>
  <c r="B169" i="39"/>
  <c r="D168" i="39"/>
  <c r="B168" i="39"/>
  <c r="D167" i="39"/>
  <c r="B167" i="39"/>
  <c r="D166" i="39"/>
  <c r="B166" i="39"/>
  <c r="D165" i="39"/>
  <c r="B165" i="39"/>
  <c r="D164" i="39"/>
  <c r="B164" i="39"/>
  <c r="D163" i="39"/>
  <c r="B163" i="39"/>
  <c r="D162" i="39"/>
  <c r="B162" i="39"/>
  <c r="D161" i="39"/>
  <c r="B161" i="39"/>
  <c r="D160" i="39"/>
  <c r="B160" i="39"/>
  <c r="D159" i="39"/>
  <c r="B159" i="39"/>
  <c r="D158" i="39"/>
  <c r="B158" i="39"/>
  <c r="D157" i="39"/>
  <c r="B157" i="39"/>
  <c r="D156" i="39"/>
  <c r="B156" i="39"/>
  <c r="D155" i="39"/>
  <c r="B155" i="39"/>
  <c r="D154" i="39"/>
  <c r="B154" i="39"/>
  <c r="D153" i="39"/>
  <c r="B153" i="39"/>
  <c r="D152" i="39"/>
  <c r="B152" i="39"/>
  <c r="D151" i="39"/>
  <c r="B151" i="39"/>
  <c r="D150" i="39"/>
  <c r="B150" i="39"/>
  <c r="D149" i="39"/>
  <c r="B149" i="39"/>
  <c r="D148" i="39"/>
  <c r="B148" i="39"/>
  <c r="D147" i="39"/>
  <c r="B147" i="39"/>
  <c r="D146" i="39"/>
  <c r="B146" i="39"/>
  <c r="D145" i="39"/>
  <c r="B145" i="39"/>
  <c r="D144" i="39"/>
  <c r="B144" i="39"/>
  <c r="D143" i="39"/>
  <c r="B143" i="39"/>
  <c r="D142" i="39"/>
  <c r="B142" i="39"/>
  <c r="D141" i="39"/>
  <c r="B141" i="39"/>
  <c r="D140" i="39"/>
  <c r="B140" i="39"/>
  <c r="D139" i="39"/>
  <c r="B139" i="39"/>
  <c r="D138" i="39"/>
  <c r="B138" i="39"/>
  <c r="D137" i="39"/>
  <c r="B137" i="39"/>
  <c r="D136" i="39"/>
  <c r="B136" i="39"/>
  <c r="D135" i="39"/>
  <c r="B135" i="39"/>
  <c r="D134" i="39"/>
  <c r="B134" i="39"/>
  <c r="D133" i="39"/>
  <c r="B133" i="39"/>
  <c r="D132" i="39"/>
  <c r="B132" i="39"/>
  <c r="D131" i="39"/>
  <c r="B131" i="39"/>
  <c r="D130" i="39"/>
  <c r="B130" i="39"/>
  <c r="D129" i="39"/>
  <c r="B129" i="39"/>
  <c r="D128" i="39"/>
  <c r="B128" i="39"/>
  <c r="D127" i="39"/>
  <c r="B127" i="39"/>
  <c r="D126" i="39"/>
  <c r="B126" i="39"/>
  <c r="D125" i="39"/>
  <c r="B125" i="39"/>
  <c r="D124" i="39"/>
  <c r="B124" i="39"/>
  <c r="D123" i="39"/>
  <c r="B123" i="39"/>
  <c r="D122" i="39"/>
  <c r="B122" i="39"/>
  <c r="D121" i="39"/>
  <c r="B121" i="39"/>
  <c r="D120" i="39"/>
  <c r="B120" i="39"/>
  <c r="D119" i="39"/>
  <c r="B119" i="39"/>
  <c r="D118" i="39"/>
  <c r="B118" i="39"/>
  <c r="D117" i="39"/>
  <c r="B117" i="39"/>
  <c r="D116" i="39"/>
  <c r="B116" i="39"/>
  <c r="D115" i="39"/>
  <c r="B115" i="39"/>
  <c r="D114" i="39"/>
  <c r="B114" i="39"/>
  <c r="D113" i="39"/>
  <c r="B113" i="39"/>
  <c r="D112" i="39"/>
  <c r="B112" i="39"/>
  <c r="D111" i="39"/>
  <c r="B111" i="39"/>
  <c r="D110" i="39"/>
  <c r="B110" i="39"/>
  <c r="D109" i="39"/>
  <c r="B109" i="39"/>
  <c r="D108" i="39"/>
  <c r="B108" i="39"/>
  <c r="D107" i="39"/>
  <c r="B107" i="39"/>
  <c r="D106" i="39"/>
  <c r="B106" i="39"/>
  <c r="D105" i="39"/>
  <c r="B105" i="39"/>
  <c r="D104" i="39"/>
  <c r="B104" i="39"/>
  <c r="D103" i="39"/>
  <c r="B103" i="39"/>
  <c r="D102" i="39"/>
  <c r="B102" i="39"/>
  <c r="D101" i="39"/>
  <c r="B101" i="39"/>
  <c r="D100" i="39"/>
  <c r="B100" i="39"/>
  <c r="D99" i="39"/>
  <c r="B99" i="39"/>
  <c r="D98" i="39"/>
  <c r="B98" i="39"/>
  <c r="D97" i="39"/>
  <c r="B97" i="39"/>
  <c r="D96" i="39"/>
  <c r="B96" i="39"/>
  <c r="D95" i="39"/>
  <c r="B95" i="39"/>
  <c r="D94" i="39"/>
  <c r="B94" i="39"/>
  <c r="D93" i="39"/>
  <c r="B93" i="39"/>
  <c r="D92" i="39"/>
  <c r="B92" i="39"/>
  <c r="D91" i="39"/>
  <c r="B91" i="39"/>
  <c r="D90" i="39"/>
  <c r="B90" i="39"/>
  <c r="D89" i="39"/>
  <c r="B89" i="39"/>
  <c r="D88" i="39"/>
  <c r="B88" i="39"/>
  <c r="D87" i="39"/>
  <c r="B87" i="39"/>
  <c r="D86" i="39"/>
  <c r="B86" i="39"/>
  <c r="D85" i="39"/>
  <c r="B85" i="39"/>
  <c r="D84" i="39"/>
  <c r="B84" i="39"/>
  <c r="D83" i="39"/>
  <c r="B83" i="39"/>
  <c r="D82" i="39"/>
  <c r="B82" i="39"/>
  <c r="D81" i="39"/>
  <c r="B81" i="39"/>
  <c r="D80" i="39"/>
  <c r="B80" i="39"/>
  <c r="D79" i="39"/>
  <c r="B79" i="39"/>
  <c r="D78" i="39"/>
  <c r="B78" i="39"/>
  <c r="D77" i="39"/>
  <c r="B77" i="39"/>
  <c r="D76" i="39"/>
  <c r="B76" i="39"/>
  <c r="D75" i="39"/>
  <c r="B75" i="39"/>
  <c r="D74" i="39"/>
  <c r="B74" i="39"/>
  <c r="D73" i="39"/>
  <c r="B73" i="39"/>
  <c r="D72" i="39"/>
  <c r="B72" i="39"/>
  <c r="D71" i="39"/>
  <c r="B71" i="39"/>
  <c r="D70" i="39"/>
  <c r="B70" i="39"/>
  <c r="D69" i="39"/>
  <c r="B69" i="39"/>
  <c r="D68" i="39"/>
  <c r="B68" i="39"/>
  <c r="D67" i="39"/>
  <c r="B67" i="39"/>
  <c r="D66" i="39"/>
  <c r="B66" i="39"/>
  <c r="D65" i="39"/>
  <c r="B65" i="39"/>
  <c r="D64" i="39"/>
  <c r="B64" i="39"/>
  <c r="D63" i="39"/>
  <c r="B63" i="39"/>
  <c r="D62" i="39"/>
  <c r="B62" i="39"/>
  <c r="D61" i="39"/>
  <c r="B61" i="39"/>
  <c r="D60" i="39"/>
  <c r="B60" i="39"/>
  <c r="D59" i="39"/>
  <c r="B59" i="39"/>
  <c r="D58" i="39"/>
  <c r="B58" i="39"/>
  <c r="D57" i="39"/>
  <c r="B57" i="39"/>
  <c r="F56" i="39"/>
  <c r="D56" i="39"/>
  <c r="B56" i="39"/>
  <c r="D55" i="39"/>
  <c r="B55" i="39"/>
  <c r="G54" i="39"/>
  <c r="D54" i="39" s="1"/>
  <c r="B54" i="39"/>
  <c r="D53" i="39"/>
  <c r="B53" i="39"/>
  <c r="G52" i="39"/>
  <c r="D52" i="39"/>
  <c r="B52" i="39"/>
  <c r="G51" i="39"/>
  <c r="G9" i="39" s="1"/>
  <c r="G8" i="39" s="1"/>
  <c r="G7" i="39" s="1"/>
  <c r="D51" i="39"/>
  <c r="B51" i="39"/>
  <c r="D50" i="39"/>
  <c r="B50" i="39"/>
  <c r="D49" i="39"/>
  <c r="B49" i="39"/>
  <c r="D48" i="39"/>
  <c r="B48" i="39"/>
  <c r="M47" i="39"/>
  <c r="D47" i="39"/>
  <c r="B47" i="39"/>
  <c r="D46" i="39"/>
  <c r="B46" i="39"/>
  <c r="D45" i="39"/>
  <c r="B45" i="39"/>
  <c r="O44" i="39"/>
  <c r="D44" i="39" s="1"/>
  <c r="M44" i="39"/>
  <c r="B44" i="39"/>
  <c r="L43" i="39"/>
  <c r="D43" i="39" s="1"/>
  <c r="B43" i="39"/>
  <c r="O42" i="39"/>
  <c r="D42" i="39"/>
  <c r="B42" i="39"/>
  <c r="D41" i="39"/>
  <c r="B41" i="39"/>
  <c r="D40" i="39"/>
  <c r="B40" i="39"/>
  <c r="D39" i="39"/>
  <c r="B39" i="39"/>
  <c r="D38" i="39"/>
  <c r="B38" i="39"/>
  <c r="F37" i="39"/>
  <c r="D37" i="39" s="1"/>
  <c r="B37" i="39"/>
  <c r="D36" i="39"/>
  <c r="B36" i="39"/>
  <c r="D35" i="39"/>
  <c r="B35" i="39"/>
  <c r="D34" i="39"/>
  <c r="B34" i="39"/>
  <c r="F33" i="39"/>
  <c r="F9" i="39" s="1"/>
  <c r="F8" i="39" s="1"/>
  <c r="F7" i="39" s="1"/>
  <c r="D33" i="39"/>
  <c r="B33" i="39"/>
  <c r="D32" i="39"/>
  <c r="B32" i="39"/>
  <c r="D31" i="39"/>
  <c r="B31" i="39"/>
  <c r="D30" i="39"/>
  <c r="B30" i="39"/>
  <c r="D29" i="39"/>
  <c r="B29" i="39"/>
  <c r="D28" i="39"/>
  <c r="B28" i="39"/>
  <c r="D27" i="39"/>
  <c r="B27" i="39"/>
  <c r="D26" i="39"/>
  <c r="B26" i="39"/>
  <c r="D25" i="39"/>
  <c r="B25" i="39"/>
  <c r="D24" i="39"/>
  <c r="B24" i="39"/>
  <c r="D23" i="39"/>
  <c r="B23" i="39"/>
  <c r="D22" i="39"/>
  <c r="B22" i="39"/>
  <c r="D21" i="39"/>
  <c r="B21" i="39"/>
  <c r="D20" i="39"/>
  <c r="B20" i="39"/>
  <c r="D19" i="39"/>
  <c r="B19" i="39"/>
  <c r="D18" i="39"/>
  <c r="B18" i="39"/>
  <c r="D17" i="39"/>
  <c r="B17" i="39"/>
  <c r="D16" i="39"/>
  <c r="B16" i="39"/>
  <c r="D15" i="39"/>
  <c r="B15" i="39"/>
  <c r="D14" i="39"/>
  <c r="B14" i="39"/>
  <c r="D13" i="39"/>
  <c r="B13" i="39"/>
  <c r="D12" i="39"/>
  <c r="B12" i="39"/>
  <c r="D11" i="39"/>
  <c r="B11" i="39"/>
  <c r="D10" i="39"/>
  <c r="B10" i="39"/>
  <c r="AA9" i="39"/>
  <c r="Z9" i="39"/>
  <c r="Y9" i="39"/>
  <c r="X9" i="39"/>
  <c r="W9" i="39"/>
  <c r="W8" i="39" s="1"/>
  <c r="W7" i="39" s="1"/>
  <c r="V9" i="39"/>
  <c r="V8" i="39" s="1"/>
  <c r="V7" i="39" s="1"/>
  <c r="U9" i="39"/>
  <c r="T9" i="39"/>
  <c r="S9" i="39"/>
  <c r="R9" i="39"/>
  <c r="Q9" i="39"/>
  <c r="P9" i="39"/>
  <c r="O9" i="39"/>
  <c r="N9" i="39"/>
  <c r="M9" i="39"/>
  <c r="K9" i="39"/>
  <c r="K8" i="39" s="1"/>
  <c r="K7" i="39" s="1"/>
  <c r="J9" i="39"/>
  <c r="J8" i="39" s="1"/>
  <c r="J7" i="39" s="1"/>
  <c r="I9" i="39"/>
  <c r="H9" i="39"/>
  <c r="E9" i="39"/>
  <c r="C23" i="9"/>
  <c r="C16" i="9"/>
  <c r="H8" i="39" l="1"/>
  <c r="H7" i="39" s="1"/>
  <c r="D182" i="39"/>
  <c r="D480" i="39"/>
  <c r="L9" i="39"/>
  <c r="L8" i="39" s="1"/>
  <c r="L7" i="39" s="1"/>
  <c r="O417" i="39"/>
  <c r="D417" i="39" s="1"/>
  <c r="M241" i="39"/>
  <c r="D241" i="39" s="1"/>
  <c r="E8" i="39"/>
  <c r="O228" i="39"/>
  <c r="D228" i="39" s="1"/>
  <c r="M325" i="39"/>
  <c r="D325" i="39" s="1"/>
  <c r="O325" i="39"/>
  <c r="O480" i="39"/>
  <c r="O819" i="5"/>
  <c r="O375" i="5"/>
  <c r="O14" i="5"/>
  <c r="B350" i="5"/>
  <c r="B351" i="5"/>
  <c r="B352" i="5"/>
  <c r="C45" i="9"/>
  <c r="AD691" i="10"/>
  <c r="O8" i="39" l="1"/>
  <c r="O7" i="39" s="1"/>
  <c r="D9" i="39"/>
  <c r="M8" i="39"/>
  <c r="M7" i="39" s="1"/>
  <c r="E7" i="39"/>
  <c r="D8" i="39"/>
  <c r="D7" i="39" s="1"/>
  <c r="O13" i="5"/>
  <c r="P861" i="5"/>
  <c r="Q861" i="5"/>
  <c r="R861" i="5"/>
  <c r="J861" i="5"/>
  <c r="K861" i="5"/>
  <c r="I861" i="5"/>
  <c r="B870" i="5"/>
  <c r="E867" i="10"/>
  <c r="F867" i="10"/>
  <c r="G867" i="10"/>
  <c r="H867" i="10"/>
  <c r="I867" i="10"/>
  <c r="J867" i="10"/>
  <c r="K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D867" i="10"/>
  <c r="AE867" i="10"/>
  <c r="L886" i="10"/>
  <c r="L883" i="10"/>
  <c r="L875" i="10"/>
  <c r="L867" i="10" s="1"/>
  <c r="L868" i="10"/>
  <c r="L848" i="10"/>
  <c r="D876" i="10"/>
  <c r="B870" i="10"/>
  <c r="B871" i="10"/>
  <c r="B872" i="10"/>
  <c r="B873" i="10"/>
  <c r="B874" i="10"/>
  <c r="B875" i="10"/>
  <c r="B876" i="10"/>
  <c r="N378" i="10" l="1"/>
  <c r="AD498" i="10" l="1"/>
  <c r="AD497" i="10"/>
  <c r="AD474" i="10"/>
  <c r="AD472" i="10"/>
  <c r="B578" i="10"/>
  <c r="B579" i="10"/>
  <c r="B580" i="10"/>
  <c r="B581" i="10"/>
  <c r="B582" i="10"/>
  <c r="B583" i="10"/>
  <c r="B584" i="10"/>
  <c r="B585" i="10"/>
  <c r="B586" i="10"/>
  <c r="B587" i="10"/>
  <c r="B571" i="10"/>
  <c r="B572" i="10"/>
  <c r="B573" i="10"/>
  <c r="B574" i="10"/>
  <c r="B575" i="10"/>
  <c r="B576" i="10"/>
  <c r="B577" i="10"/>
  <c r="D572" i="10"/>
  <c r="B504" i="10" l="1"/>
  <c r="B505" i="10"/>
  <c r="D504" i="10"/>
  <c r="DN23" i="10" l="1"/>
  <c r="DN24" i="10"/>
  <c r="DN25" i="10"/>
  <c r="DN26" i="10"/>
  <c r="DN27" i="10"/>
  <c r="DN28" i="10"/>
  <c r="DN29" i="10"/>
  <c r="DN30" i="10"/>
  <c r="DN31" i="10"/>
  <c r="DN32" i="10"/>
  <c r="DN33" i="10"/>
  <c r="DN34" i="10"/>
  <c r="DN35" i="10"/>
  <c r="DN36" i="10"/>
  <c r="DN37" i="10"/>
  <c r="DN38" i="10"/>
  <c r="DN39" i="10"/>
  <c r="DN40" i="10"/>
  <c r="DN41" i="10"/>
  <c r="DN42" i="10"/>
  <c r="DN43" i="10"/>
  <c r="DN44" i="10"/>
  <c r="DN45" i="10"/>
  <c r="DN46" i="10"/>
  <c r="DN47" i="10"/>
  <c r="DN48" i="10"/>
  <c r="DN49" i="10"/>
  <c r="DN50" i="10"/>
  <c r="DN51" i="10"/>
  <c r="DN52" i="10"/>
  <c r="DN53" i="10"/>
  <c r="DN54" i="10"/>
  <c r="DN55" i="10"/>
  <c r="DN56" i="10"/>
  <c r="DN57" i="10"/>
  <c r="DN58" i="10"/>
  <c r="DN59" i="10"/>
  <c r="DN60" i="10"/>
  <c r="DN61" i="10"/>
  <c r="DN62" i="10"/>
  <c r="DN63" i="10"/>
  <c r="DN64" i="10"/>
  <c r="DN65" i="10"/>
  <c r="DN66" i="10"/>
  <c r="DN67" i="10"/>
  <c r="DN68" i="10"/>
  <c r="DN69" i="10"/>
  <c r="DN70" i="10"/>
  <c r="DN71" i="10"/>
  <c r="DN72" i="10"/>
  <c r="DN73" i="10"/>
  <c r="DN74" i="10"/>
  <c r="DN75" i="10"/>
  <c r="DN76" i="10"/>
  <c r="DN77" i="10"/>
  <c r="DN78" i="10"/>
  <c r="DN79" i="10"/>
  <c r="DN80" i="10"/>
  <c r="DN81" i="10"/>
  <c r="DN82" i="10"/>
  <c r="DN83" i="10"/>
  <c r="DN84" i="10"/>
  <c r="DN85" i="10"/>
  <c r="DN86" i="10"/>
  <c r="DN87" i="10"/>
  <c r="DN88" i="10"/>
  <c r="DN89" i="10"/>
  <c r="DN90" i="10"/>
  <c r="DN91" i="10"/>
  <c r="DN92" i="10"/>
  <c r="DN93" i="10"/>
  <c r="DN94" i="10"/>
  <c r="DN95" i="10"/>
  <c r="DN96" i="10"/>
  <c r="DN97" i="10"/>
  <c r="DN98" i="10"/>
  <c r="DN99" i="10"/>
  <c r="DN100" i="10"/>
  <c r="DN101" i="10"/>
  <c r="DN102" i="10"/>
  <c r="DN103" i="10"/>
  <c r="DN104" i="10"/>
  <c r="DN105" i="10"/>
  <c r="DN106" i="10"/>
  <c r="DN107" i="10"/>
  <c r="DN108" i="10"/>
  <c r="DN109" i="10"/>
  <c r="DN110" i="10"/>
  <c r="DN111" i="10"/>
  <c r="DN112" i="10"/>
  <c r="DN113" i="10"/>
  <c r="DN114" i="10"/>
  <c r="DN115" i="10"/>
  <c r="DN116" i="10"/>
  <c r="DN117" i="10"/>
  <c r="DN118" i="10"/>
  <c r="DN119" i="10"/>
  <c r="DN120" i="10"/>
  <c r="DN121" i="10"/>
  <c r="DN122" i="10"/>
  <c r="DN123" i="10"/>
  <c r="DN124" i="10"/>
  <c r="DN125" i="10"/>
  <c r="DN126" i="10"/>
  <c r="DN127" i="10"/>
  <c r="DN128" i="10"/>
  <c r="DN129" i="10"/>
  <c r="DN130" i="10"/>
  <c r="DN131" i="10"/>
  <c r="DN132" i="10"/>
  <c r="DN133" i="10"/>
  <c r="DN134" i="10"/>
  <c r="DN135" i="10"/>
  <c r="DN136" i="10"/>
  <c r="DN137" i="10"/>
  <c r="DN138" i="10"/>
  <c r="DN139" i="10"/>
  <c r="DN140" i="10"/>
  <c r="DN141" i="10"/>
  <c r="DN142" i="10"/>
  <c r="DN143" i="10"/>
  <c r="DN144" i="10"/>
  <c r="DN145" i="10"/>
  <c r="DN146" i="10"/>
  <c r="DN147" i="10"/>
  <c r="DN148" i="10"/>
  <c r="DN149" i="10"/>
  <c r="DN150" i="10"/>
  <c r="DN151" i="10"/>
  <c r="DN152" i="10"/>
  <c r="DN153" i="10"/>
  <c r="DN154" i="10"/>
  <c r="DN155" i="10"/>
  <c r="DN156" i="10"/>
  <c r="DN157" i="10"/>
  <c r="DN158" i="10"/>
  <c r="DN159" i="10"/>
  <c r="DN160" i="10"/>
  <c r="DN161" i="10"/>
  <c r="DN162" i="10"/>
  <c r="DN163" i="10"/>
  <c r="DN164" i="10"/>
  <c r="DN165" i="10"/>
  <c r="DN166" i="10"/>
  <c r="DN167" i="10"/>
  <c r="DN168" i="10"/>
  <c r="DN169" i="10"/>
  <c r="DN170" i="10"/>
  <c r="DN171" i="10"/>
  <c r="DN172" i="10"/>
  <c r="DN173" i="10"/>
  <c r="DN174" i="10"/>
  <c r="DN175" i="10"/>
  <c r="DN176" i="10"/>
  <c r="DN177" i="10"/>
  <c r="DN178" i="10"/>
  <c r="DN179" i="10"/>
  <c r="DN180" i="10"/>
  <c r="DN181" i="10"/>
  <c r="DN182" i="10"/>
  <c r="DN183" i="10"/>
  <c r="DN184" i="10"/>
  <c r="DN185" i="10"/>
  <c r="DN186" i="10"/>
  <c r="DN187" i="10"/>
  <c r="DN188" i="10"/>
  <c r="DN189" i="10"/>
  <c r="DN190" i="10"/>
  <c r="DN191" i="10"/>
  <c r="DN192" i="10"/>
  <c r="DN193" i="10"/>
  <c r="DN194" i="10"/>
  <c r="DN195" i="10"/>
  <c r="DN196" i="10"/>
  <c r="DN197" i="10"/>
  <c r="DN198" i="10"/>
  <c r="DN199" i="10"/>
  <c r="DN200" i="10"/>
  <c r="DN201" i="10"/>
  <c r="DN202" i="10"/>
  <c r="DN203" i="10"/>
  <c r="DN204" i="10"/>
  <c r="DN205" i="10"/>
  <c r="DN206" i="10"/>
  <c r="DN207" i="10"/>
  <c r="DN208" i="10"/>
  <c r="DN209" i="10"/>
  <c r="DN210" i="10"/>
  <c r="DN211" i="10"/>
  <c r="DN212" i="10"/>
  <c r="DN213" i="10"/>
  <c r="DN214" i="10"/>
  <c r="DN215" i="10"/>
  <c r="DN216" i="10"/>
  <c r="DN217" i="10"/>
  <c r="DN218" i="10"/>
  <c r="DN219" i="10"/>
  <c r="DN220" i="10"/>
  <c r="DN221" i="10"/>
  <c r="DN222" i="10"/>
  <c r="DN223" i="10"/>
  <c r="DN224" i="10"/>
  <c r="DN225" i="10"/>
  <c r="DN226" i="10"/>
  <c r="DN227" i="10"/>
  <c r="DN228" i="10"/>
  <c r="DN229" i="10"/>
  <c r="DN230" i="10"/>
  <c r="DN231" i="10"/>
  <c r="DN232" i="10"/>
  <c r="DN233" i="10"/>
  <c r="DN234" i="10"/>
  <c r="DN235" i="10"/>
  <c r="DN236" i="10"/>
  <c r="DN237" i="10"/>
  <c r="DN238" i="10"/>
  <c r="DN239" i="10"/>
  <c r="DN240" i="10"/>
  <c r="DN241" i="10"/>
  <c r="DN242" i="10"/>
  <c r="DN243" i="10"/>
  <c r="DN244" i="10"/>
  <c r="DN245" i="10"/>
  <c r="DN246" i="10"/>
  <c r="DN247" i="10"/>
  <c r="DN248" i="10"/>
  <c r="DN249" i="10"/>
  <c r="DN250" i="10"/>
  <c r="DN251" i="10"/>
  <c r="DN252" i="10"/>
  <c r="DN253" i="10"/>
  <c r="DN254" i="10"/>
  <c r="DN255" i="10"/>
  <c r="DN256" i="10"/>
  <c r="DN257" i="10"/>
  <c r="DN258" i="10"/>
  <c r="DN259" i="10"/>
  <c r="DN260" i="10"/>
  <c r="DN261" i="10"/>
  <c r="DN262" i="10"/>
  <c r="DN263" i="10"/>
  <c r="DN264" i="10"/>
  <c r="DN265" i="10"/>
  <c r="DN266" i="10"/>
  <c r="DN267" i="10"/>
  <c r="DN268" i="10"/>
  <c r="DN269" i="10"/>
  <c r="DN270" i="10"/>
  <c r="DN271" i="10"/>
  <c r="DN272" i="10"/>
  <c r="DN273" i="10"/>
  <c r="DN274" i="10"/>
  <c r="DN275" i="10"/>
  <c r="DN276" i="10"/>
  <c r="DN277" i="10"/>
  <c r="DN278" i="10"/>
  <c r="DN279" i="10"/>
  <c r="DN280" i="10"/>
  <c r="DN281" i="10"/>
  <c r="DN282" i="10"/>
  <c r="DN283" i="10"/>
  <c r="DN284" i="10"/>
  <c r="DN285" i="10"/>
  <c r="DN286" i="10"/>
  <c r="DN287" i="10"/>
  <c r="DN288" i="10"/>
  <c r="DN289" i="10"/>
  <c r="DN290" i="10"/>
  <c r="DN291" i="10"/>
  <c r="DN292" i="10"/>
  <c r="DN293" i="10"/>
  <c r="DN294" i="10"/>
  <c r="DN295" i="10"/>
  <c r="DN296" i="10"/>
  <c r="DN297" i="10"/>
  <c r="DN298" i="10"/>
  <c r="DN299" i="10"/>
  <c r="DN300" i="10"/>
  <c r="DN301" i="10"/>
  <c r="DN302" i="10"/>
  <c r="DN303" i="10"/>
  <c r="DN304" i="10"/>
  <c r="DN305" i="10"/>
  <c r="DN306" i="10"/>
  <c r="DN307" i="10"/>
  <c r="DN308" i="10"/>
  <c r="DN309" i="10"/>
  <c r="DN310" i="10"/>
  <c r="DN311" i="10"/>
  <c r="DN312" i="10"/>
  <c r="DN313" i="10"/>
  <c r="DN314" i="10"/>
  <c r="DN315" i="10"/>
  <c r="DN316" i="10"/>
  <c r="DN317" i="10"/>
  <c r="DN318" i="10"/>
  <c r="DN319" i="10"/>
  <c r="DN320" i="10"/>
  <c r="DN321" i="10"/>
  <c r="DN322" i="10"/>
  <c r="DN323" i="10"/>
  <c r="DN324" i="10"/>
  <c r="DN325" i="10"/>
  <c r="DN326" i="10"/>
  <c r="DN327" i="10"/>
  <c r="DN328" i="10"/>
  <c r="DN329" i="10"/>
  <c r="DN330" i="10"/>
  <c r="DN331" i="10"/>
  <c r="DN332" i="10"/>
  <c r="DN333" i="10"/>
  <c r="DN334" i="10"/>
  <c r="DN335" i="10"/>
  <c r="DN336" i="10"/>
  <c r="DN337" i="10"/>
  <c r="DN338" i="10"/>
  <c r="DN339" i="10"/>
  <c r="DN340" i="10"/>
  <c r="DN341" i="10"/>
  <c r="DN342" i="10"/>
  <c r="DN343" i="10"/>
  <c r="DN344" i="10"/>
  <c r="DN345" i="10"/>
  <c r="DN346" i="10"/>
  <c r="DN347" i="10"/>
  <c r="DN348" i="10"/>
  <c r="DN349" i="10"/>
  <c r="DN350" i="10"/>
  <c r="DN351" i="10"/>
  <c r="DN352" i="10"/>
  <c r="DN353" i="10"/>
  <c r="DN354" i="10"/>
  <c r="DN355" i="10"/>
  <c r="DN356" i="10"/>
  <c r="DN357" i="10"/>
  <c r="DN358" i="10"/>
  <c r="DN359" i="10"/>
  <c r="DN360" i="10"/>
  <c r="DN361" i="10"/>
  <c r="DN362" i="10"/>
  <c r="DN363" i="10"/>
  <c r="DN364" i="10"/>
  <c r="DN365" i="10"/>
  <c r="DN366" i="10"/>
  <c r="DN367" i="10"/>
  <c r="DN368" i="10"/>
  <c r="DN369" i="10"/>
  <c r="DN370" i="10"/>
  <c r="DN371" i="10"/>
  <c r="DN372" i="10"/>
  <c r="DN373" i="10"/>
  <c r="DN374" i="10"/>
  <c r="DN375" i="10"/>
  <c r="DN376" i="10"/>
  <c r="DN377" i="10"/>
  <c r="DN378" i="10"/>
  <c r="DN379" i="10"/>
  <c r="DN380" i="10"/>
  <c r="DN381" i="10"/>
  <c r="DN382" i="10"/>
  <c r="DN383" i="10"/>
  <c r="DN384" i="10"/>
  <c r="DN385" i="10"/>
  <c r="DN386" i="10"/>
  <c r="DN387" i="10"/>
  <c r="DN388" i="10"/>
  <c r="DN389" i="10"/>
  <c r="DN390" i="10"/>
  <c r="DN391" i="10"/>
  <c r="DN392" i="10"/>
  <c r="DN393" i="10"/>
  <c r="DN394" i="10"/>
  <c r="DN395" i="10"/>
  <c r="DN396" i="10"/>
  <c r="DN397" i="10"/>
  <c r="DN398" i="10"/>
  <c r="DN399" i="10"/>
  <c r="DN400" i="10"/>
  <c r="DN401" i="10"/>
  <c r="DN402" i="10"/>
  <c r="DN403" i="10"/>
  <c r="DN404" i="10"/>
  <c r="DN405" i="10"/>
  <c r="DN406" i="10"/>
  <c r="DN407" i="10"/>
  <c r="DN408" i="10"/>
  <c r="DN409" i="10"/>
  <c r="DN410" i="10"/>
  <c r="DN411" i="10"/>
  <c r="DN412" i="10"/>
  <c r="DN413" i="10"/>
  <c r="DN414" i="10"/>
  <c r="DN415" i="10"/>
  <c r="DN416" i="10"/>
  <c r="DN417" i="10"/>
  <c r="DN418" i="10"/>
  <c r="DN419" i="10"/>
  <c r="DN420" i="10"/>
  <c r="DN421" i="10"/>
  <c r="DN422" i="10"/>
  <c r="DN423" i="10"/>
  <c r="DN424" i="10"/>
  <c r="DN425" i="10"/>
  <c r="DN426" i="10"/>
  <c r="DN427" i="10"/>
  <c r="DN428" i="10"/>
  <c r="DN429" i="10"/>
  <c r="DN430" i="10"/>
  <c r="DN431" i="10"/>
  <c r="DN432" i="10"/>
  <c r="DN433" i="10"/>
  <c r="DN434" i="10"/>
  <c r="DN435" i="10"/>
  <c r="DN436" i="10"/>
  <c r="DN437" i="10"/>
  <c r="DN438" i="10"/>
  <c r="DN439" i="10"/>
  <c r="DN440" i="10"/>
  <c r="DN441" i="10"/>
  <c r="DN442" i="10"/>
  <c r="DN443" i="10"/>
  <c r="DN444" i="10"/>
  <c r="DN445" i="10"/>
  <c r="DN446" i="10"/>
  <c r="DN447" i="10"/>
  <c r="DN448" i="10"/>
  <c r="DN449" i="10"/>
  <c r="DN450" i="10"/>
  <c r="DN451" i="10"/>
  <c r="DN452" i="10"/>
  <c r="DN453" i="10"/>
  <c r="DN454" i="10"/>
  <c r="DN455" i="10"/>
  <c r="DN456" i="10"/>
  <c r="DN457" i="10"/>
  <c r="DN458" i="10"/>
  <c r="DN459" i="10"/>
  <c r="DN460" i="10"/>
  <c r="DN461" i="10"/>
  <c r="DN462" i="10"/>
  <c r="DN463" i="10"/>
  <c r="DN464" i="10"/>
  <c r="DN465" i="10"/>
  <c r="DN466" i="10"/>
  <c r="DN467" i="10"/>
  <c r="DN468" i="10"/>
  <c r="DN469" i="10"/>
  <c r="DN470" i="10"/>
  <c r="DN471" i="10"/>
  <c r="DN472" i="10"/>
  <c r="DN473" i="10"/>
  <c r="DN474" i="10"/>
  <c r="DN475" i="10"/>
  <c r="DN476" i="10"/>
  <c r="DN477" i="10"/>
  <c r="DN478" i="10"/>
  <c r="DN479" i="10"/>
  <c r="DN480" i="10"/>
  <c r="DN481" i="10"/>
  <c r="DN482" i="10"/>
  <c r="DN483" i="10"/>
  <c r="DN484" i="10"/>
  <c r="DN485" i="10"/>
  <c r="DN486" i="10"/>
  <c r="DN487" i="10"/>
  <c r="DN488" i="10"/>
  <c r="DN489" i="10"/>
  <c r="DN490" i="10"/>
  <c r="DN491" i="10"/>
  <c r="DN492" i="10"/>
  <c r="DN493" i="10"/>
  <c r="DN494" i="10"/>
  <c r="DN495" i="10"/>
  <c r="DN496" i="10"/>
  <c r="DN497" i="10"/>
  <c r="DN498" i="10"/>
  <c r="DN499" i="10"/>
  <c r="DN500" i="10"/>
  <c r="DN501" i="10"/>
  <c r="DN502" i="10"/>
  <c r="DN503" i="10"/>
  <c r="DN505" i="10"/>
  <c r="DN506" i="10"/>
  <c r="DN507" i="10"/>
  <c r="DN508" i="10"/>
  <c r="DN509" i="10"/>
  <c r="DN510" i="10"/>
  <c r="DN511" i="10"/>
  <c r="DN512" i="10"/>
  <c r="DN513" i="10"/>
  <c r="DN514" i="10"/>
  <c r="DN515" i="10"/>
  <c r="DN516" i="10"/>
  <c r="DN517" i="10"/>
  <c r="DN518" i="10"/>
  <c r="DN519" i="10"/>
  <c r="DN520" i="10"/>
  <c r="DN521" i="10"/>
  <c r="DN522" i="10"/>
  <c r="DN523" i="10"/>
  <c r="DN524" i="10"/>
  <c r="DN525" i="10"/>
  <c r="DN526" i="10"/>
  <c r="DN527" i="10"/>
  <c r="DN528" i="10"/>
  <c r="DN529" i="10"/>
  <c r="DN530" i="10"/>
  <c r="DN531" i="10"/>
  <c r="DN532" i="10"/>
  <c r="DN533" i="10"/>
  <c r="DN534" i="10"/>
  <c r="DN535" i="10"/>
  <c r="DN536" i="10"/>
  <c r="DN537" i="10"/>
  <c r="DN538" i="10"/>
  <c r="DN539" i="10"/>
  <c r="DN540" i="10"/>
  <c r="DN541" i="10"/>
  <c r="DN542" i="10"/>
  <c r="DN543" i="10"/>
  <c r="DN544" i="10"/>
  <c r="DN545" i="10"/>
  <c r="DN546" i="10"/>
  <c r="DN547" i="10"/>
  <c r="DN548" i="10"/>
  <c r="DN549" i="10"/>
  <c r="DN550" i="10"/>
  <c r="DN551" i="10"/>
  <c r="DN552" i="10"/>
  <c r="DN553" i="10"/>
  <c r="DN554" i="10"/>
  <c r="DN555" i="10"/>
  <c r="DN556" i="10"/>
  <c r="DN557" i="10"/>
  <c r="DN558" i="10"/>
  <c r="DN559" i="10"/>
  <c r="DN560" i="10"/>
  <c r="DN561" i="10"/>
  <c r="DN562" i="10"/>
  <c r="DN563" i="10"/>
  <c r="DN564" i="10"/>
  <c r="DN565" i="10"/>
  <c r="DN566" i="10"/>
  <c r="DN567" i="10"/>
  <c r="DN568" i="10"/>
  <c r="DN569" i="10"/>
  <c r="DN570" i="10"/>
  <c r="DN571" i="10"/>
  <c r="DN573" i="10"/>
  <c r="DN574" i="10"/>
  <c r="DN575" i="10"/>
  <c r="DN576" i="10"/>
  <c r="DN577" i="10"/>
  <c r="DN578" i="10"/>
  <c r="DN579" i="10"/>
  <c r="DN580" i="10"/>
  <c r="DN581" i="10"/>
  <c r="DN582" i="10"/>
  <c r="DN583" i="10"/>
  <c r="DN584" i="10"/>
  <c r="DN585" i="10"/>
  <c r="DN586" i="10"/>
  <c r="DN587" i="10"/>
  <c r="DN588" i="10"/>
  <c r="DN589" i="10"/>
  <c r="DN590" i="10"/>
  <c r="DN591" i="10"/>
  <c r="DN592" i="10"/>
  <c r="DN593" i="10"/>
  <c r="DN594" i="10"/>
  <c r="DN595" i="10"/>
  <c r="DN596" i="10"/>
  <c r="DN597" i="10"/>
  <c r="DN598" i="10"/>
  <c r="DN599" i="10"/>
  <c r="DN600" i="10"/>
  <c r="DN601" i="10"/>
  <c r="DN602" i="10"/>
  <c r="DN603" i="10"/>
  <c r="DN604" i="10"/>
  <c r="DN605" i="10"/>
  <c r="DN606" i="10"/>
  <c r="DN607" i="10"/>
  <c r="DN608" i="10"/>
  <c r="DN609" i="10"/>
  <c r="DN610" i="10"/>
  <c r="DN611" i="10"/>
  <c r="DN612" i="10"/>
  <c r="DN613" i="10"/>
  <c r="DN614" i="10"/>
  <c r="DN615" i="10"/>
  <c r="DN616" i="10"/>
  <c r="DN617" i="10"/>
  <c r="DN618" i="10"/>
  <c r="DN619" i="10"/>
  <c r="DN620" i="10"/>
  <c r="DN621" i="10"/>
  <c r="DN622" i="10"/>
  <c r="DN623" i="10"/>
  <c r="DN624" i="10"/>
  <c r="DN625" i="10"/>
  <c r="DN626" i="10"/>
  <c r="DN627" i="10"/>
  <c r="DN628" i="10"/>
  <c r="DN629" i="10"/>
  <c r="DN630" i="10"/>
  <c r="DN631" i="10"/>
  <c r="DN632" i="10"/>
  <c r="DN633" i="10"/>
  <c r="DN634" i="10"/>
  <c r="DN635" i="10"/>
  <c r="DN636" i="10"/>
  <c r="DN637" i="10"/>
  <c r="DN638" i="10"/>
  <c r="DN639" i="10"/>
  <c r="DN640" i="10"/>
  <c r="DN641" i="10"/>
  <c r="DN642" i="10"/>
  <c r="DN643" i="10"/>
  <c r="DN644" i="10"/>
  <c r="DN645" i="10"/>
  <c r="DN646" i="10"/>
  <c r="DN647" i="10"/>
  <c r="DN648" i="10"/>
  <c r="DN649" i="10"/>
  <c r="DN650" i="10"/>
  <c r="DN651" i="10"/>
  <c r="DN652" i="10"/>
  <c r="DN653" i="10"/>
  <c r="DN654" i="10"/>
  <c r="DN655" i="10"/>
  <c r="DN656" i="10"/>
  <c r="DN657" i="10"/>
  <c r="DN658" i="10"/>
  <c r="DN659" i="10"/>
  <c r="DN660" i="10"/>
  <c r="DN661" i="10"/>
  <c r="DN662" i="10"/>
  <c r="DN663" i="10"/>
  <c r="DN664" i="10"/>
  <c r="DN665" i="10"/>
  <c r="DN666" i="10"/>
  <c r="DN667" i="10"/>
  <c r="DN668" i="10"/>
  <c r="DN669" i="10"/>
  <c r="DN670" i="10"/>
  <c r="DN671" i="10"/>
  <c r="DN672" i="10"/>
  <c r="DN673" i="10"/>
  <c r="DN674" i="10"/>
  <c r="DN675" i="10"/>
  <c r="DN676" i="10"/>
  <c r="DN677" i="10"/>
  <c r="DN678" i="10"/>
  <c r="DN679" i="10"/>
  <c r="DN680" i="10"/>
  <c r="DN681" i="10"/>
  <c r="DN682" i="10"/>
  <c r="DN683" i="10"/>
  <c r="DN684" i="10"/>
  <c r="DN685" i="10"/>
  <c r="DN686" i="10"/>
  <c r="DN687" i="10"/>
  <c r="DN688" i="10"/>
  <c r="DN689" i="10"/>
  <c r="DN690" i="10"/>
  <c r="DN691" i="10"/>
  <c r="DN692" i="10"/>
  <c r="DN693" i="10"/>
  <c r="DN694" i="10"/>
  <c r="DN695" i="10"/>
  <c r="DN696" i="10"/>
  <c r="DN697" i="10"/>
  <c r="DN698" i="10"/>
  <c r="DN699" i="10"/>
  <c r="DN700" i="10"/>
  <c r="DN701" i="10"/>
  <c r="DN702" i="10"/>
  <c r="DN703" i="10"/>
  <c r="DN704" i="10"/>
  <c r="DN705" i="10"/>
  <c r="DN706" i="10"/>
  <c r="DN707" i="10"/>
  <c r="DN708" i="10"/>
  <c r="DN709" i="10"/>
  <c r="DN710" i="10"/>
  <c r="DN711" i="10"/>
  <c r="DN712" i="10"/>
  <c r="DN713" i="10"/>
  <c r="DN714" i="10"/>
  <c r="DN715" i="10"/>
  <c r="DN716" i="10"/>
  <c r="DN717" i="10"/>
  <c r="DN718" i="10"/>
  <c r="DN719" i="10"/>
  <c r="DN720" i="10"/>
  <c r="DN721" i="10"/>
  <c r="DN722" i="10"/>
  <c r="DN723" i="10"/>
  <c r="DN724" i="10"/>
  <c r="DN725" i="10"/>
  <c r="DN726" i="10"/>
  <c r="DN727" i="10"/>
  <c r="DN728" i="10"/>
  <c r="DN729" i="10"/>
  <c r="DN730" i="10"/>
  <c r="DN731" i="10"/>
  <c r="DN732" i="10"/>
  <c r="DN733" i="10"/>
  <c r="DN734" i="10"/>
  <c r="DN735" i="10"/>
  <c r="DN736" i="10"/>
  <c r="DN737" i="10"/>
  <c r="DN738" i="10"/>
  <c r="DN739" i="10"/>
  <c r="DN740" i="10"/>
  <c r="DN741" i="10"/>
  <c r="DN742" i="10"/>
  <c r="DN743" i="10"/>
  <c r="DN744" i="10"/>
  <c r="DN745" i="10"/>
  <c r="DN746" i="10"/>
  <c r="DN747" i="10"/>
  <c r="DN748" i="10"/>
  <c r="DN749" i="10"/>
  <c r="DN750" i="10"/>
  <c r="DN751" i="10"/>
  <c r="DN752" i="10"/>
  <c r="DN753" i="10"/>
  <c r="DN754" i="10"/>
  <c r="DN755" i="10"/>
  <c r="DN756" i="10"/>
  <c r="DN757" i="10"/>
  <c r="DN758" i="10"/>
  <c r="DN759" i="10"/>
  <c r="DN760" i="10"/>
  <c r="DN761" i="10"/>
  <c r="DN762" i="10"/>
  <c r="DN763" i="10"/>
  <c r="DN764" i="10"/>
  <c r="DN765" i="10"/>
  <c r="DN766" i="10"/>
  <c r="DN767" i="10"/>
  <c r="DN768" i="10"/>
  <c r="DN769" i="10"/>
  <c r="DN770" i="10"/>
  <c r="DN771" i="10"/>
  <c r="DN772" i="10"/>
  <c r="DN773" i="10"/>
  <c r="DN774" i="10"/>
  <c r="DN775" i="10"/>
  <c r="DN776" i="10"/>
  <c r="DN777" i="10"/>
  <c r="DN778" i="10"/>
  <c r="DN779" i="10"/>
  <c r="DN780" i="10"/>
  <c r="DN781" i="10"/>
  <c r="DN782" i="10"/>
  <c r="DN783" i="10"/>
  <c r="DN784" i="10"/>
  <c r="DN785" i="10"/>
  <c r="DN786" i="10"/>
  <c r="DN787" i="10"/>
  <c r="DN788" i="10"/>
  <c r="DN789" i="10"/>
  <c r="DN790" i="10"/>
  <c r="DN791" i="10"/>
  <c r="DN792" i="10"/>
  <c r="DN793" i="10"/>
  <c r="DN794" i="10"/>
  <c r="DN795" i="10"/>
  <c r="DN796" i="10"/>
  <c r="DN797" i="10"/>
  <c r="DN798" i="10"/>
  <c r="DN799" i="10"/>
  <c r="DN800" i="10"/>
  <c r="DN801" i="10"/>
  <c r="DN802" i="10"/>
  <c r="DN803" i="10"/>
  <c r="DN804" i="10"/>
  <c r="DN805" i="10"/>
  <c r="DN806" i="10"/>
  <c r="DN807" i="10"/>
  <c r="DN808" i="10"/>
  <c r="DN809" i="10"/>
  <c r="DN810" i="10"/>
  <c r="DN811" i="10"/>
  <c r="DN812" i="10"/>
  <c r="DN813" i="10"/>
  <c r="DN814" i="10"/>
  <c r="DN815" i="10"/>
  <c r="DN816" i="10"/>
  <c r="DN817" i="10"/>
  <c r="DN818" i="10"/>
  <c r="DN819" i="10"/>
  <c r="DN820" i="10"/>
  <c r="DN821" i="10"/>
  <c r="DN822" i="10"/>
  <c r="DN823" i="10"/>
  <c r="DN824" i="10"/>
  <c r="DN22" i="10"/>
  <c r="N802" i="10"/>
  <c r="U787" i="5"/>
  <c r="P787" i="5"/>
  <c r="Q787" i="5"/>
  <c r="R787" i="5"/>
  <c r="J787" i="5"/>
  <c r="K787" i="5"/>
  <c r="I787" i="5"/>
  <c r="B791" i="5"/>
  <c r="N804" i="10"/>
  <c r="E793" i="10"/>
  <c r="F793" i="10"/>
  <c r="G793" i="10"/>
  <c r="H793" i="10"/>
  <c r="I793" i="10"/>
  <c r="J793" i="10"/>
  <c r="K793" i="10"/>
  <c r="L793" i="10"/>
  <c r="M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D793" i="10"/>
  <c r="AE793" i="10"/>
  <c r="AC797" i="10"/>
  <c r="D797" i="10" s="1"/>
  <c r="B796" i="10"/>
  <c r="B797" i="10"/>
  <c r="N794" i="10"/>
  <c r="N793" i="10" s="1"/>
  <c r="N799" i="10"/>
  <c r="P600" i="5" l="1"/>
  <c r="R600" i="5"/>
  <c r="J600" i="5"/>
  <c r="K600" i="5"/>
  <c r="I600" i="5"/>
  <c r="B604" i="5"/>
  <c r="B605" i="5"/>
  <c r="P582" i="5"/>
  <c r="R582" i="5"/>
  <c r="J582" i="5"/>
  <c r="K582" i="5"/>
  <c r="I582" i="5"/>
  <c r="B596" i="5"/>
  <c r="B597" i="5"/>
  <c r="B598" i="5"/>
  <c r="B599" i="5"/>
  <c r="P710" i="5"/>
  <c r="R710" i="5"/>
  <c r="J710" i="5"/>
  <c r="K710" i="5"/>
  <c r="I710" i="5"/>
  <c r="B714" i="5"/>
  <c r="B715" i="5"/>
  <c r="B716" i="5"/>
  <c r="P528" i="5"/>
  <c r="R528" i="5"/>
  <c r="J528" i="5"/>
  <c r="K528" i="5"/>
  <c r="I528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P647" i="5"/>
  <c r="R647" i="5"/>
  <c r="J647" i="5"/>
  <c r="K647" i="5"/>
  <c r="I647" i="5"/>
  <c r="B652" i="5"/>
  <c r="B653" i="5"/>
  <c r="B654" i="5"/>
  <c r="B655" i="5"/>
  <c r="B656" i="5"/>
  <c r="B657" i="5"/>
  <c r="B658" i="5"/>
  <c r="R606" i="5"/>
  <c r="J606" i="5"/>
  <c r="K606" i="5"/>
  <c r="I606" i="5"/>
  <c r="B625" i="5"/>
  <c r="P376" i="5"/>
  <c r="R376" i="5"/>
  <c r="J376" i="5"/>
  <c r="K376" i="5"/>
  <c r="I376" i="5"/>
  <c r="B512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E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S606" i="10"/>
  <c r="T606" i="10"/>
  <c r="U606" i="10"/>
  <c r="V606" i="10"/>
  <c r="W606" i="10"/>
  <c r="X606" i="10"/>
  <c r="Y606" i="10"/>
  <c r="Z606" i="10"/>
  <c r="AA606" i="10"/>
  <c r="AB606" i="10"/>
  <c r="AD606" i="10"/>
  <c r="AE606" i="10"/>
  <c r="B610" i="10"/>
  <c r="B611" i="10"/>
  <c r="D611" i="10"/>
  <c r="D610" i="10"/>
  <c r="E588" i="10"/>
  <c r="F588" i="10"/>
  <c r="G588" i="10"/>
  <c r="H588" i="10"/>
  <c r="I588" i="10"/>
  <c r="J588" i="10"/>
  <c r="K588" i="10"/>
  <c r="L588" i="10"/>
  <c r="M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D588" i="10"/>
  <c r="AE588" i="10"/>
  <c r="D605" i="10"/>
  <c r="D604" i="10"/>
  <c r="D603" i="10"/>
  <c r="D602" i="10"/>
  <c r="E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D716" i="10"/>
  <c r="AE716" i="10"/>
  <c r="B721" i="10"/>
  <c r="B722" i="10"/>
  <c r="D722" i="10"/>
  <c r="E534" i="10"/>
  <c r="F534" i="10"/>
  <c r="G534" i="10"/>
  <c r="H534" i="10"/>
  <c r="I534" i="10"/>
  <c r="J534" i="10"/>
  <c r="K534" i="10"/>
  <c r="L534" i="10"/>
  <c r="M534" i="10"/>
  <c r="O534" i="10"/>
  <c r="P534" i="10"/>
  <c r="Q534" i="10"/>
  <c r="S534" i="10"/>
  <c r="T534" i="10"/>
  <c r="U534" i="10"/>
  <c r="V534" i="10"/>
  <c r="W534" i="10"/>
  <c r="X534" i="10"/>
  <c r="Y534" i="10"/>
  <c r="Z534" i="10"/>
  <c r="AA534" i="10"/>
  <c r="AB534" i="10"/>
  <c r="AD534" i="10"/>
  <c r="AE534" i="10"/>
  <c r="B568" i="10"/>
  <c r="B569" i="10"/>
  <c r="B570" i="10"/>
  <c r="D587" i="10"/>
  <c r="D586" i="10"/>
  <c r="D585" i="10"/>
  <c r="D584" i="10"/>
  <c r="D583" i="10"/>
  <c r="D582" i="10"/>
  <c r="D581" i="10"/>
  <c r="D580" i="10"/>
  <c r="D579" i="10"/>
  <c r="D578" i="10"/>
  <c r="D577" i="10"/>
  <c r="D576" i="10"/>
  <c r="D575" i="10"/>
  <c r="D574" i="10"/>
  <c r="D573" i="10"/>
  <c r="D571" i="10"/>
  <c r="D570" i="10"/>
  <c r="D569" i="10"/>
  <c r="D568" i="10"/>
  <c r="E653" i="10"/>
  <c r="F653" i="10"/>
  <c r="G653" i="10"/>
  <c r="H653" i="10"/>
  <c r="I653" i="10"/>
  <c r="J653" i="10"/>
  <c r="K653" i="10"/>
  <c r="L653" i="10"/>
  <c r="M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E653" i="10"/>
  <c r="B664" i="10"/>
  <c r="D664" i="10"/>
  <c r="E612" i="10"/>
  <c r="F612" i="10"/>
  <c r="G612" i="10"/>
  <c r="H612" i="10"/>
  <c r="I612" i="10"/>
  <c r="J612" i="10"/>
  <c r="K612" i="10"/>
  <c r="L612" i="10"/>
  <c r="M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D612" i="10"/>
  <c r="AE612" i="10"/>
  <c r="B631" i="10"/>
  <c r="D631" i="10"/>
  <c r="E382" i="10"/>
  <c r="F382" i="10"/>
  <c r="G382" i="10"/>
  <c r="H382" i="10"/>
  <c r="I382" i="10"/>
  <c r="J382" i="10"/>
  <c r="K382" i="10"/>
  <c r="L382" i="10"/>
  <c r="M382" i="10"/>
  <c r="O382" i="10"/>
  <c r="P382" i="10"/>
  <c r="Q382" i="10"/>
  <c r="R382" i="10"/>
  <c r="S382" i="10"/>
  <c r="T382" i="10"/>
  <c r="U382" i="10"/>
  <c r="V382" i="10"/>
  <c r="W382" i="10"/>
  <c r="X382" i="10"/>
  <c r="Y382" i="10"/>
  <c r="Z382" i="10"/>
  <c r="AA382" i="10"/>
  <c r="AB382" i="10"/>
  <c r="AD382" i="10"/>
  <c r="AE382" i="10"/>
  <c r="B448" i="10"/>
  <c r="B449" i="10"/>
  <c r="B450" i="10"/>
  <c r="B451" i="10"/>
  <c r="B452" i="10"/>
  <c r="B453" i="10"/>
  <c r="B454" i="10"/>
  <c r="B455" i="10"/>
  <c r="B456" i="10"/>
  <c r="B457" i="10"/>
  <c r="B458" i="10"/>
  <c r="B459" i="10"/>
  <c r="B460" i="10"/>
  <c r="B461" i="10"/>
  <c r="B462" i="10"/>
  <c r="B463" i="10"/>
  <c r="B464" i="10"/>
  <c r="B465" i="10"/>
  <c r="B466" i="10"/>
  <c r="B467" i="10"/>
  <c r="B468" i="10"/>
  <c r="B469" i="10"/>
  <c r="B470" i="10"/>
  <c r="B471" i="10"/>
  <c r="B472" i="10"/>
  <c r="B473" i="10"/>
  <c r="B474" i="10"/>
  <c r="B475" i="10"/>
  <c r="B476" i="10"/>
  <c r="B477" i="10"/>
  <c r="B478" i="10"/>
  <c r="B479" i="10"/>
  <c r="B480" i="10"/>
  <c r="B481" i="10"/>
  <c r="B482" i="10"/>
  <c r="B483" i="10"/>
  <c r="B484" i="10"/>
  <c r="B485" i="10"/>
  <c r="B486" i="10"/>
  <c r="B487" i="10"/>
  <c r="B488" i="10"/>
  <c r="B489" i="10"/>
  <c r="B490" i="10"/>
  <c r="B491" i="10"/>
  <c r="B492" i="10"/>
  <c r="B493" i="10"/>
  <c r="B494" i="10"/>
  <c r="B495" i="10"/>
  <c r="B496" i="10"/>
  <c r="B497" i="10"/>
  <c r="B498" i="10"/>
  <c r="B499" i="10"/>
  <c r="B500" i="10"/>
  <c r="B501" i="10"/>
  <c r="B502" i="10"/>
  <c r="B503" i="10"/>
  <c r="B506" i="10"/>
  <c r="B507" i="10"/>
  <c r="B508" i="10"/>
  <c r="B509" i="10"/>
  <c r="B510" i="10"/>
  <c r="B511" i="10"/>
  <c r="B512" i="10"/>
  <c r="B513" i="10"/>
  <c r="B514" i="10"/>
  <c r="B515" i="10"/>
  <c r="B516" i="10"/>
  <c r="B517" i="10"/>
  <c r="B518" i="10"/>
  <c r="B520" i="10"/>
  <c r="B521" i="10"/>
  <c r="B522" i="10"/>
  <c r="B523" i="10"/>
  <c r="B524" i="10"/>
  <c r="B525" i="10"/>
  <c r="B526" i="10"/>
  <c r="B527" i="10"/>
  <c r="B528" i="10"/>
  <c r="B529" i="10"/>
  <c r="B530" i="10"/>
  <c r="B531" i="10"/>
  <c r="B532" i="10"/>
  <c r="B533" i="10"/>
  <c r="B535" i="10"/>
  <c r="B536" i="10"/>
  <c r="B537" i="10"/>
  <c r="B538" i="10"/>
  <c r="B539" i="10"/>
  <c r="B540" i="10"/>
  <c r="B541" i="10"/>
  <c r="B542" i="10"/>
  <c r="B543" i="10"/>
  <c r="B544" i="10"/>
  <c r="B545" i="10"/>
  <c r="B546" i="10"/>
  <c r="B547" i="10"/>
  <c r="B548" i="10"/>
  <c r="B549" i="10"/>
  <c r="B550" i="10"/>
  <c r="B551" i="10"/>
  <c r="B552" i="10"/>
  <c r="B553" i="10"/>
  <c r="B554" i="10"/>
  <c r="B555" i="10"/>
  <c r="B556" i="10"/>
  <c r="B557" i="10"/>
  <c r="B558" i="10"/>
  <c r="B559" i="10"/>
  <c r="B560" i="10"/>
  <c r="B561" i="10"/>
  <c r="B562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B386" i="10"/>
  <c r="B387" i="10"/>
  <c r="B388" i="10"/>
  <c r="B389" i="10"/>
  <c r="B390" i="10"/>
  <c r="B391" i="10"/>
  <c r="B392" i="10"/>
  <c r="B393" i="10"/>
  <c r="B394" i="10"/>
  <c r="B395" i="10"/>
  <c r="B396" i="10"/>
  <c r="B397" i="10"/>
  <c r="B398" i="10"/>
  <c r="B399" i="10"/>
  <c r="B400" i="10"/>
  <c r="B401" i="10"/>
  <c r="B402" i="10"/>
  <c r="B403" i="10"/>
  <c r="B404" i="10"/>
  <c r="B405" i="10"/>
  <c r="B406" i="10"/>
  <c r="B407" i="10"/>
  <c r="B408" i="10"/>
  <c r="B409" i="10"/>
  <c r="B410" i="10"/>
  <c r="B411" i="10"/>
  <c r="B412" i="10"/>
  <c r="B413" i="10"/>
  <c r="B414" i="10"/>
  <c r="B415" i="10"/>
  <c r="B416" i="10"/>
  <c r="B417" i="10"/>
  <c r="B418" i="10"/>
  <c r="B419" i="10"/>
  <c r="B420" i="10"/>
  <c r="B421" i="10"/>
  <c r="B422" i="10"/>
  <c r="B423" i="10"/>
  <c r="B424" i="10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8" i="10"/>
  <c r="B439" i="10"/>
  <c r="B440" i="10"/>
  <c r="B441" i="10"/>
  <c r="B442" i="10"/>
  <c r="B443" i="10"/>
  <c r="B444" i="10"/>
  <c r="B445" i="10"/>
  <c r="B446" i="10"/>
  <c r="B447" i="10"/>
  <c r="O1005" i="5"/>
  <c r="B755" i="5"/>
  <c r="B761" i="10"/>
  <c r="C11" i="11" l="1"/>
  <c r="I173" i="5"/>
  <c r="B177" i="5"/>
  <c r="B178" i="5"/>
  <c r="B179" i="5"/>
  <c r="B180" i="5"/>
  <c r="B181" i="5"/>
  <c r="B182" i="5"/>
  <c r="B183" i="5"/>
  <c r="B184" i="5"/>
  <c r="B185" i="5"/>
  <c r="B186" i="5"/>
  <c r="B187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05" i="5"/>
  <c r="D74" i="11"/>
  <c r="E74" i="11"/>
  <c r="F74" i="11"/>
  <c r="C74" i="11"/>
  <c r="R750" i="5" l="1"/>
  <c r="Q750" i="5"/>
  <c r="J750" i="5"/>
  <c r="K750" i="5"/>
  <c r="I750" i="5"/>
  <c r="B751" i="5"/>
  <c r="N744" i="10"/>
  <c r="V756" i="10"/>
  <c r="W756" i="10"/>
  <c r="X756" i="10"/>
  <c r="Y756" i="10"/>
  <c r="D757" i="10"/>
  <c r="D756" i="10" s="1"/>
  <c r="E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Z756" i="10"/>
  <c r="AA756" i="10"/>
  <c r="AB756" i="10"/>
  <c r="AC756" i="10"/>
  <c r="AD756" i="10"/>
  <c r="AE756" i="10"/>
  <c r="B757" i="10" l="1"/>
  <c r="I362" i="5" l="1"/>
  <c r="I357" i="5"/>
  <c r="P347" i="5"/>
  <c r="Q347" i="5"/>
  <c r="R347" i="5"/>
  <c r="J347" i="5"/>
  <c r="K347" i="5"/>
  <c r="I347" i="5"/>
  <c r="U15" i="5"/>
  <c r="U106" i="5"/>
  <c r="U119" i="5"/>
  <c r="U152" i="5"/>
  <c r="U173" i="5"/>
  <c r="P173" i="5"/>
  <c r="Q173" i="5"/>
  <c r="R173" i="5"/>
  <c r="J173" i="5"/>
  <c r="K173" i="5"/>
  <c r="P152" i="5"/>
  <c r="Q152" i="5"/>
  <c r="R152" i="5"/>
  <c r="J152" i="5"/>
  <c r="K152" i="5"/>
  <c r="I152" i="5"/>
  <c r="I119" i="5"/>
  <c r="R15" i="5"/>
  <c r="Q15" i="5"/>
  <c r="J15" i="5"/>
  <c r="K15" i="5"/>
  <c r="I15" i="5"/>
  <c r="I626" i="5"/>
  <c r="B818" i="5"/>
  <c r="B817" i="5"/>
  <c r="B815" i="5"/>
  <c r="B814" i="5"/>
  <c r="B813" i="5"/>
  <c r="B811" i="5"/>
  <c r="B810" i="5"/>
  <c r="B808" i="5"/>
  <c r="B807" i="5"/>
  <c r="B805" i="5"/>
  <c r="B803" i="5"/>
  <c r="B802" i="5"/>
  <c r="B801" i="5"/>
  <c r="B800" i="5"/>
  <c r="B798" i="5"/>
  <c r="B796" i="5"/>
  <c r="B794" i="5"/>
  <c r="B793" i="5"/>
  <c r="B790" i="5"/>
  <c r="B789" i="5"/>
  <c r="B788" i="5"/>
  <c r="B786" i="5"/>
  <c r="B784" i="5"/>
  <c r="B782" i="5"/>
  <c r="B781" i="5"/>
  <c r="B780" i="5"/>
  <c r="B778" i="5"/>
  <c r="B777" i="5"/>
  <c r="B776" i="5"/>
  <c r="B775" i="5"/>
  <c r="B773" i="5"/>
  <c r="B772" i="5"/>
  <c r="B770" i="5"/>
  <c r="B768" i="5"/>
  <c r="B767" i="5"/>
  <c r="B765" i="5"/>
  <c r="B764" i="5"/>
  <c r="B763" i="5"/>
  <c r="B762" i="5"/>
  <c r="B761" i="5"/>
  <c r="B760" i="5"/>
  <c r="B759" i="5"/>
  <c r="B758" i="5"/>
  <c r="B757" i="5"/>
  <c r="B753" i="5"/>
  <c r="B749" i="5"/>
  <c r="B747" i="5"/>
  <c r="B746" i="5"/>
  <c r="B745" i="5"/>
  <c r="B743" i="5"/>
  <c r="B742" i="5"/>
  <c r="B740" i="5"/>
  <c r="B739" i="5"/>
  <c r="B738" i="5"/>
  <c r="B737" i="5"/>
  <c r="B736" i="5"/>
  <c r="B734" i="5"/>
  <c r="B733" i="5"/>
  <c r="B731" i="5"/>
  <c r="B729" i="5"/>
  <c r="B727" i="5"/>
  <c r="B725" i="5"/>
  <c r="B724" i="5"/>
  <c r="B722" i="5"/>
  <c r="B720" i="5"/>
  <c r="B718" i="5"/>
  <c r="B713" i="5"/>
  <c r="B712" i="5"/>
  <c r="B711" i="5"/>
  <c r="B709" i="5"/>
  <c r="B707" i="5"/>
  <c r="B706" i="5"/>
  <c r="B705" i="5"/>
  <c r="B703" i="5"/>
  <c r="B702" i="5"/>
  <c r="B701" i="5"/>
  <c r="B699" i="5"/>
  <c r="B697" i="5"/>
  <c r="B695" i="5"/>
  <c r="B694" i="5"/>
  <c r="B693" i="5"/>
  <c r="B692" i="5"/>
  <c r="B691" i="5"/>
  <c r="B690" i="5"/>
  <c r="B688" i="5"/>
  <c r="B687" i="5"/>
  <c r="B685" i="5"/>
  <c r="B683" i="5"/>
  <c r="B681" i="5"/>
  <c r="B679" i="5"/>
  <c r="B678" i="5"/>
  <c r="B677" i="5"/>
  <c r="B676" i="5"/>
  <c r="B675" i="5"/>
  <c r="B673" i="5"/>
  <c r="B671" i="5"/>
  <c r="B670" i="5"/>
  <c r="B668" i="5"/>
  <c r="B666" i="5"/>
  <c r="B665" i="5"/>
  <c r="B663" i="5"/>
  <c r="B661" i="5"/>
  <c r="B660" i="5"/>
  <c r="B651" i="5"/>
  <c r="B650" i="5"/>
  <c r="B649" i="5"/>
  <c r="B648" i="5"/>
  <c r="B646" i="5"/>
  <c r="B645" i="5"/>
  <c r="B644" i="5"/>
  <c r="B643" i="5"/>
  <c r="B642" i="5"/>
  <c r="B641" i="5"/>
  <c r="B640" i="5"/>
  <c r="B638" i="5"/>
  <c r="B637" i="5"/>
  <c r="B636" i="5"/>
  <c r="B635" i="5"/>
  <c r="B634" i="5"/>
  <c r="B633" i="5"/>
  <c r="B632" i="5"/>
  <c r="B630" i="5"/>
  <c r="B629" i="5"/>
  <c r="B628" i="5"/>
  <c r="B627" i="5"/>
  <c r="B624" i="5"/>
  <c r="B623" i="5"/>
  <c r="B622" i="5"/>
  <c r="B621" i="5"/>
  <c r="B620" i="5"/>
  <c r="B619" i="5"/>
  <c r="B618" i="5"/>
  <c r="B617" i="5"/>
  <c r="B616" i="5"/>
  <c r="B615" i="5"/>
  <c r="B614" i="5"/>
  <c r="B613" i="5"/>
  <c r="B612" i="5"/>
  <c r="B611" i="5"/>
  <c r="B610" i="5"/>
  <c r="B609" i="5"/>
  <c r="B608" i="5"/>
  <c r="B607" i="5"/>
  <c r="B603" i="5"/>
  <c r="B602" i="5"/>
  <c r="B601" i="5"/>
  <c r="B595" i="5"/>
  <c r="B594" i="5"/>
  <c r="B593" i="5"/>
  <c r="B592" i="5"/>
  <c r="B591" i="5"/>
  <c r="B590" i="5"/>
  <c r="B589" i="5"/>
  <c r="B588" i="5"/>
  <c r="B587" i="5"/>
  <c r="B586" i="5"/>
  <c r="B585" i="5"/>
  <c r="B584" i="5"/>
  <c r="B583" i="5"/>
  <c r="B561" i="5"/>
  <c r="B560" i="5"/>
  <c r="B559" i="5"/>
  <c r="B558" i="5"/>
  <c r="B557" i="5"/>
  <c r="B556" i="5"/>
  <c r="B555" i="5"/>
  <c r="B554" i="5"/>
  <c r="B553" i="5"/>
  <c r="B552" i="5"/>
  <c r="B551" i="5"/>
  <c r="B550" i="5"/>
  <c r="B549" i="5"/>
  <c r="B548" i="5"/>
  <c r="B547" i="5"/>
  <c r="B546" i="5"/>
  <c r="B545" i="5"/>
  <c r="B544" i="5"/>
  <c r="B543" i="5"/>
  <c r="B542" i="5"/>
  <c r="B541" i="5"/>
  <c r="B540" i="5"/>
  <c r="B539" i="5"/>
  <c r="B538" i="5"/>
  <c r="B537" i="5"/>
  <c r="B536" i="5"/>
  <c r="B535" i="5"/>
  <c r="B534" i="5"/>
  <c r="B533" i="5"/>
  <c r="B532" i="5"/>
  <c r="B531" i="5"/>
  <c r="B530" i="5"/>
  <c r="B529" i="5"/>
  <c r="B527" i="5"/>
  <c r="B526" i="5"/>
  <c r="B525" i="5"/>
  <c r="B524" i="5"/>
  <c r="B523" i="5"/>
  <c r="B522" i="5"/>
  <c r="B521" i="5"/>
  <c r="B520" i="5"/>
  <c r="B519" i="5"/>
  <c r="B518" i="5"/>
  <c r="B517" i="5"/>
  <c r="B516" i="5"/>
  <c r="B515" i="5"/>
  <c r="B514" i="5"/>
  <c r="B448" i="5"/>
  <c r="B447" i="5"/>
  <c r="B446" i="5"/>
  <c r="B445" i="5"/>
  <c r="B444" i="5"/>
  <c r="B443" i="5"/>
  <c r="B442" i="5"/>
  <c r="B441" i="5"/>
  <c r="B440" i="5"/>
  <c r="B439" i="5"/>
  <c r="B438" i="5"/>
  <c r="B437" i="5"/>
  <c r="B436" i="5"/>
  <c r="B435" i="5"/>
  <c r="B434" i="5"/>
  <c r="B433" i="5"/>
  <c r="B432" i="5"/>
  <c r="B431" i="5"/>
  <c r="B430" i="5"/>
  <c r="B429" i="5"/>
  <c r="B428" i="5"/>
  <c r="B427" i="5"/>
  <c r="B426" i="5"/>
  <c r="B425" i="5"/>
  <c r="B424" i="5"/>
  <c r="B423" i="5"/>
  <c r="B422" i="5"/>
  <c r="B421" i="5"/>
  <c r="B420" i="5"/>
  <c r="B419" i="5"/>
  <c r="B418" i="5"/>
  <c r="B417" i="5"/>
  <c r="B416" i="5"/>
  <c r="B415" i="5"/>
  <c r="B414" i="5"/>
  <c r="B413" i="5"/>
  <c r="B412" i="5"/>
  <c r="B411" i="5"/>
  <c r="B410" i="5"/>
  <c r="B409" i="5"/>
  <c r="B408" i="5"/>
  <c r="B407" i="5"/>
  <c r="B406" i="5"/>
  <c r="B405" i="5"/>
  <c r="B404" i="5"/>
  <c r="B403" i="5"/>
  <c r="B402" i="5"/>
  <c r="B401" i="5"/>
  <c r="B400" i="5"/>
  <c r="B399" i="5"/>
  <c r="B398" i="5"/>
  <c r="B397" i="5"/>
  <c r="B396" i="5"/>
  <c r="B395" i="5"/>
  <c r="B394" i="5"/>
  <c r="B393" i="5"/>
  <c r="B392" i="5"/>
  <c r="B391" i="5"/>
  <c r="B390" i="5"/>
  <c r="B389" i="5"/>
  <c r="B388" i="5"/>
  <c r="B387" i="5"/>
  <c r="B386" i="5"/>
  <c r="B385" i="5"/>
  <c r="B384" i="5"/>
  <c r="B383" i="5"/>
  <c r="B382" i="5"/>
  <c r="B381" i="5"/>
  <c r="B380" i="5"/>
  <c r="B379" i="5"/>
  <c r="B378" i="5"/>
  <c r="E353" i="10" l="1"/>
  <c r="F353" i="10"/>
  <c r="G353" i="10"/>
  <c r="H353" i="10"/>
  <c r="I353" i="10"/>
  <c r="J353" i="10"/>
  <c r="K353" i="10"/>
  <c r="L353" i="10"/>
  <c r="M353" i="10"/>
  <c r="N353" i="10"/>
  <c r="O353" i="10"/>
  <c r="P353" i="10"/>
  <c r="Q353" i="10"/>
  <c r="R353" i="10"/>
  <c r="S353" i="10"/>
  <c r="T353" i="10"/>
  <c r="U353" i="10"/>
  <c r="V353" i="10"/>
  <c r="W353" i="10"/>
  <c r="X353" i="10"/>
  <c r="Y353" i="10"/>
  <c r="Z353" i="10"/>
  <c r="AA353" i="10"/>
  <c r="AB353" i="10"/>
  <c r="AD353" i="10"/>
  <c r="AE353" i="10"/>
  <c r="B357" i="10"/>
  <c r="B358" i="10"/>
  <c r="E179" i="10" l="1"/>
  <c r="F179" i="10"/>
  <c r="G179" i="10"/>
  <c r="H179" i="10"/>
  <c r="I179" i="10"/>
  <c r="J179" i="10"/>
  <c r="K179" i="10"/>
  <c r="L179" i="10"/>
  <c r="M179" i="10"/>
  <c r="N179" i="10"/>
  <c r="O179" i="10"/>
  <c r="P179" i="10"/>
  <c r="Q179" i="10"/>
  <c r="R179" i="10"/>
  <c r="S179" i="10"/>
  <c r="T179" i="10"/>
  <c r="U179" i="10"/>
  <c r="V179" i="10"/>
  <c r="W179" i="10"/>
  <c r="X179" i="10"/>
  <c r="Y179" i="10"/>
  <c r="Z179" i="10"/>
  <c r="AA179" i="10"/>
  <c r="AB179" i="10"/>
  <c r="AD179" i="10"/>
  <c r="AE179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D21" i="10"/>
  <c r="AE21" i="10"/>
  <c r="B824" i="10"/>
  <c r="B823" i="10"/>
  <c r="B821" i="10"/>
  <c r="B820" i="10"/>
  <c r="B819" i="10"/>
  <c r="B817" i="10"/>
  <c r="B816" i="10"/>
  <c r="B814" i="10"/>
  <c r="B813" i="10"/>
  <c r="B811" i="10"/>
  <c r="B809" i="10"/>
  <c r="B808" i="10"/>
  <c r="B807" i="10"/>
  <c r="B806" i="10"/>
  <c r="B804" i="10"/>
  <c r="B802" i="10"/>
  <c r="B800" i="10"/>
  <c r="B799" i="10"/>
  <c r="B795" i="10"/>
  <c r="B794" i="10"/>
  <c r="B792" i="10"/>
  <c r="B790" i="10"/>
  <c r="B788" i="10"/>
  <c r="B787" i="10"/>
  <c r="B786" i="10"/>
  <c r="B784" i="10"/>
  <c r="B783" i="10"/>
  <c r="B782" i="10"/>
  <c r="B781" i="10"/>
  <c r="B779" i="10"/>
  <c r="B778" i="10"/>
  <c r="B776" i="10"/>
  <c r="B774" i="10"/>
  <c r="B773" i="10"/>
  <c r="B771" i="10"/>
  <c r="B770" i="10"/>
  <c r="B769" i="10"/>
  <c r="B768" i="10"/>
  <c r="B767" i="10"/>
  <c r="B766" i="10"/>
  <c r="B765" i="10"/>
  <c r="B764" i="10"/>
  <c r="B763" i="10"/>
  <c r="B759" i="10"/>
  <c r="B755" i="10"/>
  <c r="B753" i="10"/>
  <c r="B752" i="10"/>
  <c r="B751" i="10"/>
  <c r="B749" i="10"/>
  <c r="B748" i="10"/>
  <c r="B746" i="10"/>
  <c r="B745" i="10"/>
  <c r="B744" i="10"/>
  <c r="B743" i="10"/>
  <c r="B742" i="10"/>
  <c r="B740" i="10"/>
  <c r="B739" i="10"/>
  <c r="B737" i="10"/>
  <c r="B735" i="10"/>
  <c r="B733" i="10"/>
  <c r="B731" i="10"/>
  <c r="B730" i="10"/>
  <c r="B728" i="10"/>
  <c r="B726" i="10"/>
  <c r="B724" i="10"/>
  <c r="B720" i="10"/>
  <c r="B719" i="10"/>
  <c r="B718" i="10"/>
  <c r="B717" i="10"/>
  <c r="B715" i="10"/>
  <c r="B713" i="10"/>
  <c r="B712" i="10"/>
  <c r="B711" i="10"/>
  <c r="B709" i="10"/>
  <c r="B708" i="10"/>
  <c r="B707" i="10"/>
  <c r="B705" i="10"/>
  <c r="B703" i="10"/>
  <c r="B701" i="10"/>
  <c r="B700" i="10"/>
  <c r="B699" i="10"/>
  <c r="B698" i="10"/>
  <c r="B697" i="10"/>
  <c r="B696" i="10"/>
  <c r="B694" i="10"/>
  <c r="B693" i="10"/>
  <c r="B691" i="10"/>
  <c r="B689" i="10"/>
  <c r="B687" i="10"/>
  <c r="B685" i="10"/>
  <c r="B684" i="10"/>
  <c r="B683" i="10"/>
  <c r="B682" i="10"/>
  <c r="B681" i="10"/>
  <c r="B679" i="10"/>
  <c r="B677" i="10"/>
  <c r="B676" i="10"/>
  <c r="B674" i="10"/>
  <c r="B672" i="10"/>
  <c r="B671" i="10"/>
  <c r="B669" i="10"/>
  <c r="B667" i="10"/>
  <c r="B666" i="10"/>
  <c r="B663" i="10"/>
  <c r="B662" i="10"/>
  <c r="B661" i="10"/>
  <c r="B660" i="10"/>
  <c r="B659" i="10"/>
  <c r="B658" i="10"/>
  <c r="B657" i="10"/>
  <c r="B656" i="10"/>
  <c r="B655" i="10"/>
  <c r="B654" i="10"/>
  <c r="B652" i="10"/>
  <c r="B651" i="10"/>
  <c r="B650" i="10"/>
  <c r="B649" i="10"/>
  <c r="B648" i="10"/>
  <c r="B647" i="10"/>
  <c r="B646" i="10"/>
  <c r="B644" i="10"/>
  <c r="B643" i="10"/>
  <c r="B642" i="10"/>
  <c r="B641" i="10"/>
  <c r="B640" i="10"/>
  <c r="B639" i="10"/>
  <c r="B638" i="10"/>
  <c r="B636" i="10"/>
  <c r="B635" i="10"/>
  <c r="B634" i="10"/>
  <c r="B633" i="10"/>
  <c r="B630" i="10"/>
  <c r="B629" i="10"/>
  <c r="B628" i="10"/>
  <c r="B627" i="10"/>
  <c r="B626" i="10"/>
  <c r="B625" i="10"/>
  <c r="B624" i="10"/>
  <c r="B623" i="10"/>
  <c r="B622" i="10"/>
  <c r="B621" i="10"/>
  <c r="B620" i="10"/>
  <c r="B619" i="10"/>
  <c r="B618" i="10"/>
  <c r="B617" i="10"/>
  <c r="B616" i="10"/>
  <c r="B615" i="10"/>
  <c r="B614" i="10"/>
  <c r="B613" i="10"/>
  <c r="B609" i="10"/>
  <c r="B608" i="10"/>
  <c r="B607" i="10"/>
  <c r="B601" i="10"/>
  <c r="B600" i="10"/>
  <c r="B599" i="10"/>
  <c r="B598" i="10"/>
  <c r="B597" i="10"/>
  <c r="B596" i="10"/>
  <c r="B595" i="10"/>
  <c r="B594" i="10"/>
  <c r="B593" i="10"/>
  <c r="B592" i="10"/>
  <c r="B591" i="10"/>
  <c r="B590" i="10"/>
  <c r="B589" i="10"/>
  <c r="B567" i="10"/>
  <c r="B566" i="10"/>
  <c r="B565" i="10"/>
  <c r="B564" i="10"/>
  <c r="B563" i="10"/>
  <c r="B385" i="10"/>
  <c r="B384" i="10"/>
  <c r="B380" i="10"/>
  <c r="B378" i="10"/>
  <c r="B377" i="10"/>
  <c r="B375" i="10"/>
  <c r="B373" i="10"/>
  <c r="B372" i="10"/>
  <c r="B371" i="10"/>
  <c r="B370" i="10"/>
  <c r="B369" i="10"/>
  <c r="B367" i="10"/>
  <c r="B365" i="10"/>
  <c r="B364" i="10"/>
  <c r="B362" i="10"/>
  <c r="B360" i="10"/>
  <c r="B356" i="10"/>
  <c r="B355" i="10"/>
  <c r="B354" i="10"/>
  <c r="B352" i="10"/>
  <c r="B350" i="10"/>
  <c r="B349" i="10"/>
  <c r="B348" i="10"/>
  <c r="B347" i="10"/>
  <c r="B345" i="10"/>
  <c r="B344" i="10"/>
  <c r="B343" i="10"/>
  <c r="B341" i="10"/>
  <c r="B340" i="10"/>
  <c r="B339" i="10"/>
  <c r="B338" i="10"/>
  <c r="B337" i="10"/>
  <c r="B335" i="10"/>
  <c r="B334" i="10"/>
  <c r="B333" i="10"/>
  <c r="B331" i="10"/>
  <c r="B329" i="10"/>
  <c r="B327" i="10"/>
  <c r="B325" i="10"/>
  <c r="B323" i="10"/>
  <c r="B321" i="10"/>
  <c r="B320" i="10"/>
  <c r="B318" i="10"/>
  <c r="B317" i="10"/>
  <c r="B315" i="10"/>
  <c r="B313" i="10"/>
  <c r="B312" i="10"/>
  <c r="B311" i="10"/>
  <c r="B310" i="10"/>
  <c r="B309" i="10"/>
  <c r="B307" i="10"/>
  <c r="B306" i="10"/>
  <c r="B304" i="10"/>
  <c r="B303" i="10"/>
  <c r="B302" i="10"/>
  <c r="B301" i="10"/>
  <c r="B299" i="10"/>
  <c r="B298" i="10"/>
  <c r="B296" i="10"/>
  <c r="B294" i="10"/>
  <c r="B293" i="10"/>
  <c r="B291" i="10"/>
  <c r="B289" i="10"/>
  <c r="B287" i="10"/>
  <c r="B285" i="10"/>
  <c r="B284" i="10"/>
  <c r="B283" i="10"/>
  <c r="B282" i="10"/>
  <c r="B281" i="10"/>
  <c r="B280" i="10"/>
  <c r="B278" i="10"/>
  <c r="B277" i="10"/>
  <c r="B275" i="10"/>
  <c r="B274" i="10"/>
  <c r="B273" i="10"/>
  <c r="B271" i="10"/>
  <c r="B270" i="10"/>
  <c r="B269" i="10"/>
  <c r="B267" i="10"/>
  <c r="B266" i="10"/>
  <c r="B265" i="10"/>
  <c r="B264" i="10"/>
  <c r="B262" i="10"/>
  <c r="B261" i="10"/>
  <c r="B260" i="10"/>
  <c r="B258" i="10"/>
  <c r="B256" i="10"/>
  <c r="B254" i="10"/>
  <c r="B253" i="10"/>
  <c r="B252" i="10"/>
  <c r="B251" i="10"/>
  <c r="B250" i="10"/>
  <c r="B248" i="10"/>
  <c r="B246" i="10"/>
  <c r="B244" i="10"/>
  <c r="B243" i="10"/>
  <c r="B241" i="10"/>
  <c r="B239" i="10"/>
  <c r="B237" i="10"/>
  <c r="B235" i="10"/>
  <c r="B234" i="10"/>
  <c r="B233" i="10"/>
  <c r="B231" i="10"/>
  <c r="B230" i="10"/>
  <c r="B229" i="10"/>
  <c r="B227" i="10"/>
  <c r="B226" i="10"/>
  <c r="B224" i="10"/>
  <c r="B222" i="10"/>
  <c r="B220" i="10"/>
  <c r="B219" i="10"/>
  <c r="B218" i="10"/>
  <c r="B217" i="10"/>
  <c r="B216" i="10"/>
  <c r="B215" i="10"/>
  <c r="B214" i="10"/>
  <c r="B213" i="10"/>
  <c r="B211" i="10"/>
  <c r="B209" i="10"/>
  <c r="B208" i="10"/>
  <c r="B207" i="10"/>
  <c r="B206" i="10"/>
  <c r="B205" i="10"/>
  <c r="B203" i="10"/>
  <c r="B201" i="10"/>
  <c r="B200" i="10"/>
  <c r="B199" i="10"/>
  <c r="B198" i="10"/>
  <c r="B197" i="10"/>
  <c r="B196" i="10"/>
  <c r="B195" i="10"/>
  <c r="B193" i="10"/>
  <c r="B192" i="10"/>
  <c r="B191" i="10"/>
  <c r="B190" i="10"/>
  <c r="B189" i="10"/>
  <c r="B188" i="10"/>
  <c r="B187" i="10"/>
  <c r="B186" i="10"/>
  <c r="B185" i="10"/>
  <c r="B184" i="10"/>
  <c r="B183" i="10"/>
  <c r="B182" i="10"/>
  <c r="B181" i="10"/>
  <c r="B180" i="10"/>
  <c r="B178" i="10"/>
  <c r="B176" i="10"/>
  <c r="B175" i="10"/>
  <c r="B174" i="10"/>
  <c r="B173" i="10"/>
  <c r="B172" i="10"/>
  <c r="B171" i="10"/>
  <c r="B170" i="10"/>
  <c r="B169" i="10"/>
  <c r="B168" i="10"/>
  <c r="B167" i="10"/>
  <c r="B166" i="10"/>
  <c r="B165" i="10"/>
  <c r="B164" i="10"/>
  <c r="B163" i="10"/>
  <c r="B162" i="10"/>
  <c r="B161" i="10"/>
  <c r="B160" i="10"/>
  <c r="B159" i="10"/>
  <c r="B157" i="10"/>
  <c r="B156" i="10"/>
  <c r="B155" i="10"/>
  <c r="B154" i="10"/>
  <c r="B153" i="10"/>
  <c r="B152" i="10"/>
  <c r="B151" i="10"/>
  <c r="B150" i="10"/>
  <c r="B149" i="10"/>
  <c r="B148" i="10"/>
  <c r="B147" i="10"/>
  <c r="B146" i="10"/>
  <c r="B145" i="10"/>
  <c r="B144" i="10"/>
  <c r="B143" i="10"/>
  <c r="B142" i="10"/>
  <c r="B141" i="10"/>
  <c r="B140" i="10"/>
  <c r="B139" i="10"/>
  <c r="B138" i="10"/>
  <c r="B137" i="10"/>
  <c r="B136" i="10"/>
  <c r="B135" i="10"/>
  <c r="B134" i="10"/>
  <c r="B133" i="10"/>
  <c r="B132" i="10"/>
  <c r="B131" i="10"/>
  <c r="B130" i="10"/>
  <c r="B129" i="10"/>
  <c r="B128" i="10"/>
  <c r="B127" i="10"/>
  <c r="B126" i="10"/>
  <c r="B124" i="10"/>
  <c r="B123" i="10"/>
  <c r="B122" i="10"/>
  <c r="B121" i="10"/>
  <c r="B120" i="10"/>
  <c r="B119" i="10"/>
  <c r="B118" i="10"/>
  <c r="B117" i="10"/>
  <c r="B116" i="10"/>
  <c r="B115" i="10"/>
  <c r="B114" i="10"/>
  <c r="B113" i="10"/>
  <c r="B111" i="10"/>
  <c r="B110" i="10"/>
  <c r="B109" i="10"/>
  <c r="B108" i="10"/>
  <c r="B107" i="10"/>
  <c r="B106" i="10"/>
  <c r="B105" i="10"/>
  <c r="B104" i="10"/>
  <c r="B103" i="10"/>
  <c r="B102" i="10"/>
  <c r="B101" i="10"/>
  <c r="B100" i="10"/>
  <c r="B99" i="10"/>
  <c r="B98" i="10"/>
  <c r="B97" i="10"/>
  <c r="B96" i="10"/>
  <c r="B95" i="10"/>
  <c r="B94" i="10"/>
  <c r="B93" i="10"/>
  <c r="B92" i="10"/>
  <c r="B91" i="10"/>
  <c r="B90" i="10"/>
  <c r="B89" i="10"/>
  <c r="B88" i="10"/>
  <c r="B87" i="10"/>
  <c r="B86" i="10"/>
  <c r="B85" i="10"/>
  <c r="B84" i="10"/>
  <c r="B83" i="10"/>
  <c r="B82" i="10"/>
  <c r="B81" i="10"/>
  <c r="B80" i="10"/>
  <c r="B79" i="10"/>
  <c r="B78" i="10"/>
  <c r="B77" i="10"/>
  <c r="B76" i="10"/>
  <c r="B75" i="10"/>
  <c r="B74" i="10"/>
  <c r="B73" i="10"/>
  <c r="B72" i="10"/>
  <c r="B71" i="10"/>
  <c r="B70" i="10"/>
  <c r="B69" i="10"/>
  <c r="B68" i="10"/>
  <c r="B67" i="10"/>
  <c r="B66" i="10"/>
  <c r="B65" i="10"/>
  <c r="B64" i="10"/>
  <c r="B63" i="10"/>
  <c r="B62" i="10"/>
  <c r="B61" i="10"/>
  <c r="B60" i="10"/>
  <c r="B59" i="10"/>
  <c r="B58" i="10"/>
  <c r="B57" i="10"/>
  <c r="B56" i="10"/>
  <c r="B55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1" i="10"/>
  <c r="B40" i="10"/>
  <c r="B39" i="10"/>
  <c r="B38" i="10"/>
  <c r="B37" i="10"/>
  <c r="B36" i="10"/>
  <c r="B35" i="10"/>
  <c r="B34" i="10"/>
  <c r="B33" i="10"/>
  <c r="B32" i="10"/>
  <c r="B31" i="10"/>
  <c r="B30" i="10"/>
  <c r="B29" i="10"/>
  <c r="B28" i="10"/>
  <c r="B27" i="10"/>
  <c r="B26" i="10"/>
  <c r="B25" i="10"/>
  <c r="B24" i="10"/>
  <c r="B23" i="10"/>
  <c r="D454" i="10"/>
  <c r="BJ193" i="10"/>
  <c r="BC193" i="10"/>
  <c r="AC193" i="10"/>
  <c r="AC453" i="10"/>
  <c r="D453" i="10" s="1"/>
  <c r="CH453" i="10" s="1"/>
  <c r="T1047" i="5"/>
  <c r="S1047" i="5"/>
  <c r="U1045" i="5"/>
  <c r="R1045" i="5"/>
  <c r="Q1045" i="5"/>
  <c r="J1045" i="5"/>
  <c r="K1045" i="5"/>
  <c r="I1045" i="5"/>
  <c r="E1051" i="10"/>
  <c r="F1051" i="10"/>
  <c r="G1051" i="10"/>
  <c r="H1051" i="10"/>
  <c r="I1051" i="10"/>
  <c r="J1051" i="10"/>
  <c r="K1051" i="10"/>
  <c r="L1051" i="10"/>
  <c r="M1051" i="10"/>
  <c r="N1051" i="10"/>
  <c r="O1051" i="10"/>
  <c r="P1051" i="10"/>
  <c r="Q1051" i="10"/>
  <c r="R1051" i="10"/>
  <c r="S1051" i="10"/>
  <c r="T1051" i="10"/>
  <c r="U1051" i="10"/>
  <c r="V1051" i="10"/>
  <c r="W1051" i="10"/>
  <c r="X1051" i="10"/>
  <c r="Y1051" i="10"/>
  <c r="Z1051" i="10"/>
  <c r="AA1051" i="10"/>
  <c r="AB1051" i="10"/>
  <c r="AC1051" i="10"/>
  <c r="AD1051" i="10"/>
  <c r="AE1051" i="10"/>
  <c r="D1053" i="10"/>
  <c r="D193" i="10" l="1"/>
  <c r="CH193" i="10" s="1"/>
  <c r="BJ567" i="10"/>
  <c r="BC567" i="10"/>
  <c r="AC567" i="10"/>
  <c r="D567" i="10" s="1"/>
  <c r="CH567" i="10" s="1"/>
  <c r="E158" i="10" l="1"/>
  <c r="F158" i="10"/>
  <c r="G158" i="10"/>
  <c r="H158" i="10"/>
  <c r="I158" i="10"/>
  <c r="J158" i="10"/>
  <c r="K158" i="10"/>
  <c r="L158" i="10"/>
  <c r="M158" i="10"/>
  <c r="N158" i="10"/>
  <c r="O158" i="10"/>
  <c r="P158" i="10"/>
  <c r="Q158" i="10"/>
  <c r="R158" i="10"/>
  <c r="S158" i="10"/>
  <c r="T158" i="10"/>
  <c r="U158" i="10"/>
  <c r="V158" i="10"/>
  <c r="W158" i="10"/>
  <c r="X158" i="10"/>
  <c r="Y158" i="10"/>
  <c r="Z158" i="10"/>
  <c r="AA158" i="10"/>
  <c r="AB158" i="10"/>
  <c r="AD158" i="10"/>
  <c r="AE158" i="10"/>
  <c r="N148" i="10" l="1"/>
  <c r="AC134" i="10"/>
  <c r="N413" i="10" l="1"/>
  <c r="V157" i="10" l="1"/>
  <c r="N542" i="10" l="1"/>
  <c r="N534" i="10" s="1"/>
  <c r="P119" i="5" l="1"/>
  <c r="Q119" i="5"/>
  <c r="R119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3" i="5"/>
  <c r="B154" i="5"/>
  <c r="B155" i="5"/>
  <c r="B172" i="5"/>
  <c r="B174" i="5"/>
  <c r="B175" i="5"/>
  <c r="B176" i="5"/>
  <c r="B109" i="5"/>
  <c r="B110" i="5"/>
  <c r="B111" i="5"/>
  <c r="B112" i="5"/>
  <c r="B113" i="5"/>
  <c r="B114" i="5"/>
  <c r="B115" i="5"/>
  <c r="B116" i="5"/>
  <c r="B117" i="5"/>
  <c r="B118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U1038" i="5"/>
  <c r="U1036" i="5"/>
  <c r="U1034" i="5"/>
  <c r="U1032" i="5"/>
  <c r="U1030" i="5"/>
  <c r="U754" i="5"/>
  <c r="U1028" i="5"/>
  <c r="U1026" i="5"/>
  <c r="U1024" i="5"/>
  <c r="U1022" i="5"/>
  <c r="U1020" i="5"/>
  <c r="U1008" i="5"/>
  <c r="U1006" i="5"/>
  <c r="U1001" i="5"/>
  <c r="U999" i="5"/>
  <c r="U997" i="5"/>
  <c r="U991" i="5"/>
  <c r="U988" i="5"/>
  <c r="U986" i="5"/>
  <c r="U984" i="5"/>
  <c r="U982" i="5"/>
  <c r="U980" i="5"/>
  <c r="U978" i="5"/>
  <c r="U976" i="5"/>
  <c r="U974" i="5"/>
  <c r="U972" i="5"/>
  <c r="U969" i="5"/>
  <c r="U967" i="5"/>
  <c r="U965" i="5"/>
  <c r="U963" i="5"/>
  <c r="U961" i="5"/>
  <c r="U959" i="5"/>
  <c r="U957" i="5"/>
  <c r="U951" i="5"/>
  <c r="U948" i="5"/>
  <c r="U945" i="5"/>
  <c r="U942" i="5"/>
  <c r="U940" i="5"/>
  <c r="U937" i="5"/>
  <c r="U931" i="5"/>
  <c r="U929" i="5"/>
  <c r="U927" i="5"/>
  <c r="U925" i="5"/>
  <c r="U923" i="5"/>
  <c r="U921" i="5"/>
  <c r="U919" i="5"/>
  <c r="U915" i="5"/>
  <c r="U913" i="5"/>
  <c r="U911" i="5"/>
  <c r="U909" i="5"/>
  <c r="U907" i="5"/>
  <c r="U905" i="5"/>
  <c r="U901" i="5"/>
  <c r="U899" i="5"/>
  <c r="U895" i="5"/>
  <c r="U892" i="5"/>
  <c r="U889" i="5"/>
  <c r="U881" i="5"/>
  <c r="U871" i="5"/>
  <c r="U856" i="5"/>
  <c r="U820" i="5"/>
  <c r="U816" i="5"/>
  <c r="U812" i="5"/>
  <c r="U809" i="5"/>
  <c r="U806" i="5"/>
  <c r="U804" i="5"/>
  <c r="U799" i="5"/>
  <c r="U797" i="5"/>
  <c r="U795" i="5"/>
  <c r="U792" i="5"/>
  <c r="U785" i="5"/>
  <c r="U783" i="5"/>
  <c r="U779" i="5"/>
  <c r="U774" i="5"/>
  <c r="U771" i="5"/>
  <c r="U769" i="5"/>
  <c r="U766" i="5"/>
  <c r="U756" i="5"/>
  <c r="U752" i="5"/>
  <c r="U748" i="5"/>
  <c r="U744" i="5"/>
  <c r="U741" i="5"/>
  <c r="U735" i="5"/>
  <c r="U732" i="5"/>
  <c r="U730" i="5"/>
  <c r="U728" i="5"/>
  <c r="U726" i="5"/>
  <c r="U723" i="5"/>
  <c r="U721" i="5"/>
  <c r="U719" i="5"/>
  <c r="U717" i="5"/>
  <c r="U708" i="5"/>
  <c r="U704" i="5"/>
  <c r="U700" i="5"/>
  <c r="U698" i="5"/>
  <c r="U696" i="5"/>
  <c r="U689" i="5"/>
  <c r="U686" i="5"/>
  <c r="U684" i="5"/>
  <c r="U682" i="5"/>
  <c r="U680" i="5"/>
  <c r="U674" i="5"/>
  <c r="U672" i="5"/>
  <c r="U669" i="5"/>
  <c r="U667" i="5"/>
  <c r="U664" i="5"/>
  <c r="U662" i="5"/>
  <c r="U659" i="5"/>
  <c r="U639" i="5"/>
  <c r="U631" i="5"/>
  <c r="U626" i="5"/>
  <c r="U513" i="5"/>
  <c r="U373" i="5"/>
  <c r="U370" i="5"/>
  <c r="U368" i="5"/>
  <c r="U362" i="5"/>
  <c r="U360" i="5"/>
  <c r="U357" i="5"/>
  <c r="U355" i="5"/>
  <c r="U353" i="5"/>
  <c r="U347" i="5"/>
  <c r="U345" i="5"/>
  <c r="U340" i="5"/>
  <c r="U336" i="5"/>
  <c r="U330" i="5"/>
  <c r="U326" i="5"/>
  <c r="U324" i="5"/>
  <c r="U322" i="5"/>
  <c r="U320" i="5"/>
  <c r="U318" i="5"/>
  <c r="U316" i="5"/>
  <c r="U313" i="5"/>
  <c r="U310" i="5"/>
  <c r="U308" i="5"/>
  <c r="U302" i="5"/>
  <c r="U299" i="5"/>
  <c r="U294" i="5"/>
  <c r="U291" i="5"/>
  <c r="U289" i="5"/>
  <c r="U286" i="5"/>
  <c r="U284" i="5"/>
  <c r="U282" i="5"/>
  <c r="U280" i="5"/>
  <c r="U273" i="5"/>
  <c r="U270" i="5"/>
  <c r="U266" i="5"/>
  <c r="U262" i="5"/>
  <c r="U257" i="5"/>
  <c r="U253" i="5"/>
  <c r="U251" i="5"/>
  <c r="U249" i="5"/>
  <c r="U243" i="5"/>
  <c r="U241" i="5"/>
  <c r="U239" i="5"/>
  <c r="U236" i="5"/>
  <c r="U234" i="5"/>
  <c r="U232" i="5"/>
  <c r="U230" i="5"/>
  <c r="U226" i="5"/>
  <c r="U222" i="5"/>
  <c r="U219" i="5"/>
  <c r="U217" i="5"/>
  <c r="U215" i="5"/>
  <c r="U206" i="5"/>
  <c r="U204" i="5"/>
  <c r="U198" i="5"/>
  <c r="U196" i="5"/>
  <c r="U188" i="5"/>
  <c r="U171" i="5"/>
  <c r="U996" i="5" l="1"/>
  <c r="U995" i="5" s="1"/>
  <c r="U1005" i="5"/>
  <c r="U1004" i="5" s="1"/>
  <c r="U14" i="5"/>
  <c r="AE14" i="35"/>
  <c r="J119" i="5"/>
  <c r="K119" i="5"/>
  <c r="E125" i="10"/>
  <c r="F125" i="10"/>
  <c r="G125" i="10"/>
  <c r="H125" i="10"/>
  <c r="I125" i="10"/>
  <c r="J125" i="10"/>
  <c r="K125" i="10"/>
  <c r="L125" i="10"/>
  <c r="M125" i="10"/>
  <c r="N125" i="10"/>
  <c r="O125" i="10"/>
  <c r="P125" i="10"/>
  <c r="Q125" i="10"/>
  <c r="R125" i="10"/>
  <c r="S125" i="10"/>
  <c r="T125" i="10"/>
  <c r="U125" i="10"/>
  <c r="V125" i="10"/>
  <c r="W125" i="10"/>
  <c r="X125" i="10"/>
  <c r="Y125" i="10"/>
  <c r="Z125" i="10"/>
  <c r="AA125" i="10"/>
  <c r="AB125" i="10"/>
  <c r="AD125" i="10"/>
  <c r="AE125" i="10"/>
  <c r="R674" i="5"/>
  <c r="Q674" i="5"/>
  <c r="B992" i="5"/>
  <c r="B990" i="5"/>
  <c r="B989" i="5"/>
  <c r="B987" i="5"/>
  <c r="B985" i="5"/>
  <c r="B983" i="5"/>
  <c r="B981" i="5"/>
  <c r="B979" i="5"/>
  <c r="B977" i="5"/>
  <c r="B975" i="5"/>
  <c r="B973" i="5"/>
  <c r="B971" i="5"/>
  <c r="B970" i="5"/>
  <c r="B968" i="5"/>
  <c r="B966" i="5"/>
  <c r="B964" i="5"/>
  <c r="B962" i="5"/>
  <c r="B960" i="5"/>
  <c r="B958" i="5"/>
  <c r="B956" i="5"/>
  <c r="B955" i="5"/>
  <c r="B954" i="5"/>
  <c r="B953" i="5"/>
  <c r="B952" i="5"/>
  <c r="B950" i="5"/>
  <c r="B949" i="5"/>
  <c r="B947" i="5"/>
  <c r="B946" i="5"/>
  <c r="B944" i="5"/>
  <c r="B943" i="5"/>
  <c r="B941" i="5"/>
  <c r="B939" i="5"/>
  <c r="B938" i="5"/>
  <c r="B936" i="5"/>
  <c r="B935" i="5"/>
  <c r="B934" i="5"/>
  <c r="B933" i="5"/>
  <c r="B932" i="5"/>
  <c r="B930" i="5"/>
  <c r="B928" i="5"/>
  <c r="B926" i="5"/>
  <c r="B924" i="5"/>
  <c r="B922" i="5"/>
  <c r="B920" i="5"/>
  <c r="B918" i="5"/>
  <c r="B917" i="5"/>
  <c r="B916" i="5"/>
  <c r="B914" i="5"/>
  <c r="B912" i="5"/>
  <c r="B910" i="5"/>
  <c r="B908" i="5"/>
  <c r="B906" i="5"/>
  <c r="B904" i="5"/>
  <c r="B903" i="5"/>
  <c r="B902" i="5"/>
  <c r="B900" i="5"/>
  <c r="B898" i="5"/>
  <c r="B897" i="5"/>
  <c r="B896" i="5"/>
  <c r="B894" i="5"/>
  <c r="B893" i="5"/>
  <c r="B891" i="5"/>
  <c r="B890" i="5"/>
  <c r="B888" i="5"/>
  <c r="B887" i="5"/>
  <c r="B886" i="5"/>
  <c r="B885" i="5"/>
  <c r="B884" i="5"/>
  <c r="B883" i="5"/>
  <c r="B882" i="5"/>
  <c r="B880" i="5"/>
  <c r="B879" i="5"/>
  <c r="B878" i="5"/>
  <c r="B877" i="5"/>
  <c r="B876" i="5"/>
  <c r="B875" i="5"/>
  <c r="B874" i="5"/>
  <c r="B873" i="5"/>
  <c r="B872" i="5"/>
  <c r="B869" i="5"/>
  <c r="B868" i="5"/>
  <c r="B867" i="5"/>
  <c r="B866" i="5"/>
  <c r="B865" i="5"/>
  <c r="B864" i="5"/>
  <c r="B863" i="5"/>
  <c r="B862" i="5"/>
  <c r="B860" i="5"/>
  <c r="B859" i="5"/>
  <c r="B858" i="5"/>
  <c r="B857" i="5"/>
  <c r="B855" i="5"/>
  <c r="B854" i="5"/>
  <c r="B853" i="5"/>
  <c r="B852" i="5"/>
  <c r="B851" i="5"/>
  <c r="B850" i="5"/>
  <c r="B849" i="5"/>
  <c r="B848" i="5"/>
  <c r="B847" i="5"/>
  <c r="B846" i="5"/>
  <c r="B845" i="5"/>
  <c r="B844" i="5"/>
  <c r="B843" i="5"/>
  <c r="B842" i="5"/>
  <c r="B841" i="5"/>
  <c r="B840" i="5"/>
  <c r="B839" i="5"/>
  <c r="B838" i="5"/>
  <c r="B837" i="5"/>
  <c r="B836" i="5"/>
  <c r="B835" i="5"/>
  <c r="B834" i="5"/>
  <c r="B833" i="5"/>
  <c r="B832" i="5"/>
  <c r="B831" i="5"/>
  <c r="B830" i="5"/>
  <c r="B829" i="5"/>
  <c r="B828" i="5"/>
  <c r="B827" i="5"/>
  <c r="B826" i="5"/>
  <c r="B825" i="5"/>
  <c r="B824" i="5"/>
  <c r="B823" i="5"/>
  <c r="B822" i="5"/>
  <c r="B821" i="5"/>
  <c r="B993" i="5"/>
  <c r="J513" i="5"/>
  <c r="K513" i="5"/>
  <c r="P513" i="5"/>
  <c r="Q513" i="5"/>
  <c r="R513" i="5"/>
  <c r="P606" i="5"/>
  <c r="J626" i="5"/>
  <c r="K626" i="5"/>
  <c r="P626" i="5"/>
  <c r="Q626" i="5"/>
  <c r="R626" i="5"/>
  <c r="J631" i="5"/>
  <c r="K631" i="5"/>
  <c r="P631" i="5"/>
  <c r="Q631" i="5"/>
  <c r="R631" i="5"/>
  <c r="J639" i="5"/>
  <c r="K639" i="5"/>
  <c r="P639" i="5"/>
  <c r="Q639" i="5"/>
  <c r="R639" i="5"/>
  <c r="J659" i="5"/>
  <c r="K659" i="5"/>
  <c r="P659" i="5"/>
  <c r="Q659" i="5"/>
  <c r="R659" i="5"/>
  <c r="J662" i="5"/>
  <c r="K662" i="5"/>
  <c r="P662" i="5"/>
  <c r="Q662" i="5"/>
  <c r="R662" i="5"/>
  <c r="J664" i="5"/>
  <c r="K664" i="5"/>
  <c r="P664" i="5"/>
  <c r="Q664" i="5"/>
  <c r="R664" i="5"/>
  <c r="J667" i="5"/>
  <c r="K667" i="5"/>
  <c r="P667" i="5"/>
  <c r="Q667" i="5"/>
  <c r="R667" i="5"/>
  <c r="J669" i="5"/>
  <c r="K669" i="5"/>
  <c r="P669" i="5"/>
  <c r="Q669" i="5"/>
  <c r="R669" i="5"/>
  <c r="J672" i="5"/>
  <c r="K672" i="5"/>
  <c r="P672" i="5"/>
  <c r="Q672" i="5"/>
  <c r="R672" i="5"/>
  <c r="J674" i="5"/>
  <c r="K674" i="5"/>
  <c r="P674" i="5"/>
  <c r="J680" i="5"/>
  <c r="K680" i="5"/>
  <c r="P680" i="5"/>
  <c r="Q680" i="5"/>
  <c r="R680" i="5"/>
  <c r="J682" i="5"/>
  <c r="K682" i="5"/>
  <c r="P682" i="5"/>
  <c r="Q682" i="5"/>
  <c r="R682" i="5"/>
  <c r="J684" i="5"/>
  <c r="K684" i="5"/>
  <c r="P684" i="5"/>
  <c r="Q684" i="5"/>
  <c r="R684" i="5"/>
  <c r="J686" i="5"/>
  <c r="K686" i="5"/>
  <c r="P686" i="5"/>
  <c r="Q686" i="5"/>
  <c r="R686" i="5"/>
  <c r="J689" i="5"/>
  <c r="K689" i="5"/>
  <c r="P689" i="5"/>
  <c r="Q689" i="5"/>
  <c r="R689" i="5"/>
  <c r="J696" i="5"/>
  <c r="K696" i="5"/>
  <c r="P696" i="5"/>
  <c r="Q696" i="5"/>
  <c r="R696" i="5"/>
  <c r="J698" i="5"/>
  <c r="K698" i="5"/>
  <c r="P698" i="5"/>
  <c r="Q698" i="5"/>
  <c r="R698" i="5"/>
  <c r="J700" i="5"/>
  <c r="K700" i="5"/>
  <c r="P700" i="5"/>
  <c r="Q700" i="5"/>
  <c r="R700" i="5"/>
  <c r="J704" i="5"/>
  <c r="K704" i="5"/>
  <c r="P704" i="5"/>
  <c r="Q704" i="5"/>
  <c r="R704" i="5"/>
  <c r="J708" i="5"/>
  <c r="K708" i="5"/>
  <c r="P708" i="5"/>
  <c r="Q708" i="5"/>
  <c r="R708" i="5"/>
  <c r="J717" i="5"/>
  <c r="K717" i="5"/>
  <c r="P717" i="5"/>
  <c r="Q717" i="5"/>
  <c r="R717" i="5"/>
  <c r="J719" i="5"/>
  <c r="K719" i="5"/>
  <c r="P719" i="5"/>
  <c r="Q719" i="5"/>
  <c r="R719" i="5"/>
  <c r="J721" i="5"/>
  <c r="K721" i="5"/>
  <c r="P721" i="5"/>
  <c r="Q721" i="5"/>
  <c r="R721" i="5"/>
  <c r="J723" i="5"/>
  <c r="K723" i="5"/>
  <c r="P723" i="5"/>
  <c r="Q723" i="5"/>
  <c r="R723" i="5"/>
  <c r="J726" i="5"/>
  <c r="K726" i="5"/>
  <c r="P726" i="5"/>
  <c r="Q726" i="5"/>
  <c r="R726" i="5"/>
  <c r="J728" i="5"/>
  <c r="K728" i="5"/>
  <c r="P728" i="5"/>
  <c r="Q728" i="5"/>
  <c r="R728" i="5"/>
  <c r="J730" i="5"/>
  <c r="K730" i="5"/>
  <c r="P730" i="5"/>
  <c r="Q730" i="5"/>
  <c r="R730" i="5"/>
  <c r="J732" i="5"/>
  <c r="K732" i="5"/>
  <c r="P732" i="5"/>
  <c r="Q732" i="5"/>
  <c r="R732" i="5"/>
  <c r="J735" i="5"/>
  <c r="K735" i="5"/>
  <c r="P735" i="5"/>
  <c r="Q735" i="5"/>
  <c r="R735" i="5"/>
  <c r="J741" i="5"/>
  <c r="K741" i="5"/>
  <c r="P741" i="5"/>
  <c r="Q741" i="5"/>
  <c r="R741" i="5"/>
  <c r="J744" i="5"/>
  <c r="K744" i="5"/>
  <c r="P744" i="5"/>
  <c r="Q744" i="5"/>
  <c r="R744" i="5"/>
  <c r="J748" i="5"/>
  <c r="K748" i="5"/>
  <c r="P748" i="5"/>
  <c r="Q748" i="5"/>
  <c r="R748" i="5"/>
  <c r="J752" i="5"/>
  <c r="K752" i="5"/>
  <c r="P752" i="5"/>
  <c r="Q752" i="5"/>
  <c r="R752" i="5"/>
  <c r="J756" i="5"/>
  <c r="K756" i="5"/>
  <c r="P756" i="5"/>
  <c r="Q756" i="5"/>
  <c r="R756" i="5"/>
  <c r="J766" i="5"/>
  <c r="K766" i="5"/>
  <c r="P766" i="5"/>
  <c r="Q766" i="5"/>
  <c r="R766" i="5"/>
  <c r="J769" i="5"/>
  <c r="K769" i="5"/>
  <c r="P769" i="5"/>
  <c r="Q769" i="5"/>
  <c r="R769" i="5"/>
  <c r="J771" i="5"/>
  <c r="K771" i="5"/>
  <c r="P771" i="5"/>
  <c r="Q771" i="5"/>
  <c r="R771" i="5"/>
  <c r="J774" i="5"/>
  <c r="K774" i="5"/>
  <c r="P774" i="5"/>
  <c r="Q774" i="5"/>
  <c r="R774" i="5"/>
  <c r="J779" i="5"/>
  <c r="K779" i="5"/>
  <c r="P779" i="5"/>
  <c r="Q779" i="5"/>
  <c r="R779" i="5"/>
  <c r="J783" i="5"/>
  <c r="K783" i="5"/>
  <c r="P783" i="5"/>
  <c r="Q783" i="5"/>
  <c r="R783" i="5"/>
  <c r="J785" i="5"/>
  <c r="K785" i="5"/>
  <c r="P785" i="5"/>
  <c r="Q785" i="5"/>
  <c r="R785" i="5"/>
  <c r="J792" i="5"/>
  <c r="K792" i="5"/>
  <c r="P792" i="5"/>
  <c r="Q792" i="5"/>
  <c r="R792" i="5"/>
  <c r="J795" i="5"/>
  <c r="K795" i="5"/>
  <c r="P795" i="5"/>
  <c r="Q795" i="5"/>
  <c r="R795" i="5"/>
  <c r="J797" i="5"/>
  <c r="K797" i="5"/>
  <c r="P797" i="5"/>
  <c r="Q797" i="5"/>
  <c r="R797" i="5"/>
  <c r="J799" i="5"/>
  <c r="K799" i="5"/>
  <c r="P799" i="5"/>
  <c r="Q799" i="5"/>
  <c r="R799" i="5"/>
  <c r="J804" i="5"/>
  <c r="K804" i="5"/>
  <c r="P804" i="5"/>
  <c r="Q804" i="5"/>
  <c r="R804" i="5"/>
  <c r="J806" i="5"/>
  <c r="K806" i="5"/>
  <c r="P806" i="5"/>
  <c r="Q806" i="5"/>
  <c r="R806" i="5"/>
  <c r="J809" i="5"/>
  <c r="K809" i="5"/>
  <c r="P809" i="5"/>
  <c r="Q809" i="5"/>
  <c r="R809" i="5"/>
  <c r="J812" i="5"/>
  <c r="K812" i="5"/>
  <c r="P812" i="5"/>
  <c r="Q812" i="5"/>
  <c r="R812" i="5"/>
  <c r="J816" i="5"/>
  <c r="K816" i="5"/>
  <c r="P816" i="5"/>
  <c r="Q816" i="5"/>
  <c r="R816" i="5"/>
  <c r="I816" i="5" l="1"/>
  <c r="I812" i="5"/>
  <c r="I809" i="5"/>
  <c r="I806" i="5"/>
  <c r="I804" i="5"/>
  <c r="I799" i="5"/>
  <c r="I797" i="5"/>
  <c r="I795" i="5"/>
  <c r="I792" i="5"/>
  <c r="I785" i="5"/>
  <c r="I783" i="5"/>
  <c r="I779" i="5"/>
  <c r="I774" i="5"/>
  <c r="I771" i="5"/>
  <c r="I769" i="5"/>
  <c r="I766" i="5"/>
  <c r="I756" i="5"/>
  <c r="I752" i="5"/>
  <c r="I748" i="5"/>
  <c r="I744" i="5"/>
  <c r="I741" i="5"/>
  <c r="I735" i="5"/>
  <c r="I732" i="5"/>
  <c r="I730" i="5"/>
  <c r="I728" i="5"/>
  <c r="I726" i="5"/>
  <c r="I723" i="5"/>
  <c r="I721" i="5"/>
  <c r="I719" i="5"/>
  <c r="I717" i="5"/>
  <c r="I708" i="5"/>
  <c r="I704" i="5"/>
  <c r="I700" i="5"/>
  <c r="I698" i="5"/>
  <c r="I696" i="5"/>
  <c r="I689" i="5"/>
  <c r="I686" i="5"/>
  <c r="I684" i="5"/>
  <c r="I682" i="5"/>
  <c r="I680" i="5"/>
  <c r="I674" i="5"/>
  <c r="I672" i="5"/>
  <c r="I669" i="5"/>
  <c r="I667" i="5"/>
  <c r="I664" i="5"/>
  <c r="I662" i="5"/>
  <c r="I659" i="5"/>
  <c r="I639" i="5"/>
  <c r="I631" i="5"/>
  <c r="I513" i="5"/>
  <c r="J373" i="5"/>
  <c r="K373" i="5"/>
  <c r="P373" i="5"/>
  <c r="Q373" i="5"/>
  <c r="R373" i="5"/>
  <c r="J370" i="5"/>
  <c r="K370" i="5"/>
  <c r="P370" i="5"/>
  <c r="Q370" i="5"/>
  <c r="R370" i="5"/>
  <c r="I370" i="5"/>
  <c r="J368" i="5"/>
  <c r="K368" i="5"/>
  <c r="P368" i="5"/>
  <c r="Q368" i="5"/>
  <c r="R368" i="5"/>
  <c r="I368" i="5"/>
  <c r="J362" i="5"/>
  <c r="K362" i="5"/>
  <c r="P362" i="5"/>
  <c r="Q362" i="5"/>
  <c r="R362" i="5"/>
  <c r="J360" i="5"/>
  <c r="K360" i="5"/>
  <c r="P360" i="5"/>
  <c r="Q360" i="5"/>
  <c r="R360" i="5"/>
  <c r="I360" i="5"/>
  <c r="J357" i="5"/>
  <c r="K357" i="5"/>
  <c r="P357" i="5"/>
  <c r="Q357" i="5"/>
  <c r="R357" i="5"/>
  <c r="J355" i="5"/>
  <c r="K355" i="5"/>
  <c r="P355" i="5"/>
  <c r="Q355" i="5"/>
  <c r="R355" i="5"/>
  <c r="J353" i="5"/>
  <c r="K353" i="5"/>
  <c r="P353" i="5"/>
  <c r="Q353" i="5"/>
  <c r="R353" i="5"/>
  <c r="J345" i="5"/>
  <c r="K345" i="5"/>
  <c r="P345" i="5"/>
  <c r="Q345" i="5"/>
  <c r="R345" i="5"/>
  <c r="J340" i="5"/>
  <c r="K340" i="5"/>
  <c r="P340" i="5"/>
  <c r="Q340" i="5"/>
  <c r="R340" i="5"/>
  <c r="I340" i="5"/>
  <c r="J336" i="5"/>
  <c r="K336" i="5"/>
  <c r="P336" i="5"/>
  <c r="Q336" i="5"/>
  <c r="R336" i="5"/>
  <c r="I336" i="5"/>
  <c r="J330" i="5"/>
  <c r="K330" i="5"/>
  <c r="P330" i="5"/>
  <c r="Q330" i="5"/>
  <c r="R330" i="5"/>
  <c r="I330" i="5"/>
  <c r="J326" i="5"/>
  <c r="K326" i="5"/>
  <c r="P326" i="5"/>
  <c r="Q326" i="5"/>
  <c r="R326" i="5"/>
  <c r="I326" i="5"/>
  <c r="J324" i="5"/>
  <c r="K324" i="5"/>
  <c r="P324" i="5"/>
  <c r="Q324" i="5"/>
  <c r="R324" i="5"/>
  <c r="J322" i="5"/>
  <c r="K322" i="5"/>
  <c r="P322" i="5"/>
  <c r="Q322" i="5"/>
  <c r="R322" i="5"/>
  <c r="J320" i="5"/>
  <c r="K320" i="5"/>
  <c r="P320" i="5"/>
  <c r="Q320" i="5"/>
  <c r="R320" i="5"/>
  <c r="J318" i="5"/>
  <c r="K318" i="5"/>
  <c r="P318" i="5"/>
  <c r="Q318" i="5"/>
  <c r="R318" i="5"/>
  <c r="J316" i="5"/>
  <c r="K316" i="5"/>
  <c r="P316" i="5"/>
  <c r="Q316" i="5"/>
  <c r="R316" i="5"/>
  <c r="J313" i="5"/>
  <c r="K313" i="5"/>
  <c r="P313" i="5"/>
  <c r="Q313" i="5"/>
  <c r="R313" i="5"/>
  <c r="I313" i="5"/>
  <c r="J310" i="5"/>
  <c r="K310" i="5"/>
  <c r="P310" i="5"/>
  <c r="Q310" i="5"/>
  <c r="R310" i="5"/>
  <c r="I310" i="5"/>
  <c r="J308" i="5"/>
  <c r="K308" i="5"/>
  <c r="P308" i="5"/>
  <c r="Q308" i="5"/>
  <c r="R308" i="5"/>
  <c r="J302" i="5"/>
  <c r="K302" i="5"/>
  <c r="P302" i="5"/>
  <c r="Q302" i="5"/>
  <c r="R302" i="5"/>
  <c r="I302" i="5"/>
  <c r="J299" i="5"/>
  <c r="K299" i="5"/>
  <c r="P299" i="5"/>
  <c r="Q299" i="5"/>
  <c r="R299" i="5"/>
  <c r="I299" i="5"/>
  <c r="J294" i="5"/>
  <c r="K294" i="5"/>
  <c r="P294" i="5"/>
  <c r="Q294" i="5"/>
  <c r="R294" i="5"/>
  <c r="J291" i="5"/>
  <c r="K291" i="5"/>
  <c r="P291" i="5"/>
  <c r="Q291" i="5"/>
  <c r="R291" i="5"/>
  <c r="J289" i="5"/>
  <c r="K289" i="5"/>
  <c r="P289" i="5"/>
  <c r="Q289" i="5"/>
  <c r="R289" i="5"/>
  <c r="J286" i="5"/>
  <c r="K286" i="5"/>
  <c r="P286" i="5"/>
  <c r="Q286" i="5"/>
  <c r="R286" i="5"/>
  <c r="J284" i="5"/>
  <c r="K284" i="5"/>
  <c r="P284" i="5"/>
  <c r="Q284" i="5"/>
  <c r="R284" i="5"/>
  <c r="J282" i="5"/>
  <c r="K282" i="5"/>
  <c r="P282" i="5"/>
  <c r="Q282" i="5"/>
  <c r="R282" i="5"/>
  <c r="J280" i="5"/>
  <c r="K280" i="5"/>
  <c r="P280" i="5"/>
  <c r="Q280" i="5"/>
  <c r="R280" i="5"/>
  <c r="I294" i="5"/>
  <c r="I291" i="5"/>
  <c r="I289" i="5"/>
  <c r="I286" i="5"/>
  <c r="J273" i="5"/>
  <c r="K273" i="5"/>
  <c r="P273" i="5"/>
  <c r="Q273" i="5"/>
  <c r="R273" i="5"/>
  <c r="J270" i="5"/>
  <c r="K270" i="5"/>
  <c r="P270" i="5"/>
  <c r="Q270" i="5"/>
  <c r="R270" i="5"/>
  <c r="I284" i="5"/>
  <c r="I282" i="5"/>
  <c r="I280" i="5"/>
  <c r="I273" i="5"/>
  <c r="I270" i="5"/>
  <c r="P266" i="5"/>
  <c r="Q266" i="5"/>
  <c r="R266" i="5"/>
  <c r="P262" i="5"/>
  <c r="Q262" i="5"/>
  <c r="R262" i="5"/>
  <c r="P257" i="5"/>
  <c r="Q257" i="5"/>
  <c r="R257" i="5"/>
  <c r="P253" i="5"/>
  <c r="Q253" i="5"/>
  <c r="R253" i="5"/>
  <c r="J266" i="5"/>
  <c r="K266" i="5"/>
  <c r="J262" i="5"/>
  <c r="K262" i="5"/>
  <c r="J257" i="5"/>
  <c r="K257" i="5"/>
  <c r="J253" i="5"/>
  <c r="K253" i="5"/>
  <c r="I266" i="5"/>
  <c r="I262" i="5"/>
  <c r="I257" i="5"/>
  <c r="I253" i="5"/>
  <c r="P251" i="5"/>
  <c r="Q251" i="5"/>
  <c r="R251" i="5"/>
  <c r="P249" i="5"/>
  <c r="Q249" i="5"/>
  <c r="R249" i="5"/>
  <c r="J251" i="5"/>
  <c r="K251" i="5"/>
  <c r="J249" i="5"/>
  <c r="K249" i="5"/>
  <c r="I251" i="5"/>
  <c r="I249" i="5"/>
  <c r="P243" i="5"/>
  <c r="Q243" i="5"/>
  <c r="R243" i="5"/>
  <c r="J243" i="5"/>
  <c r="K243" i="5"/>
  <c r="I243" i="5"/>
  <c r="P241" i="5"/>
  <c r="Q241" i="5"/>
  <c r="R241" i="5"/>
  <c r="J241" i="5"/>
  <c r="K241" i="5"/>
  <c r="I241" i="5"/>
  <c r="P239" i="5"/>
  <c r="Q239" i="5"/>
  <c r="R239" i="5"/>
  <c r="J239" i="5"/>
  <c r="K239" i="5"/>
  <c r="I239" i="5"/>
  <c r="P236" i="5"/>
  <c r="Q236" i="5"/>
  <c r="R236" i="5"/>
  <c r="J236" i="5"/>
  <c r="K236" i="5"/>
  <c r="I236" i="5"/>
  <c r="P234" i="5"/>
  <c r="Q234" i="5"/>
  <c r="R234" i="5"/>
  <c r="J234" i="5"/>
  <c r="K234" i="5"/>
  <c r="I234" i="5"/>
  <c r="P232" i="5"/>
  <c r="Q232" i="5"/>
  <c r="R232" i="5"/>
  <c r="J232" i="5"/>
  <c r="K232" i="5"/>
  <c r="I232" i="5"/>
  <c r="P230" i="5"/>
  <c r="Q230" i="5"/>
  <c r="R230" i="5"/>
  <c r="J230" i="5"/>
  <c r="K230" i="5"/>
  <c r="I230" i="5"/>
  <c r="P226" i="5"/>
  <c r="Q226" i="5"/>
  <c r="R226" i="5"/>
  <c r="J226" i="5"/>
  <c r="K226" i="5"/>
  <c r="I226" i="5"/>
  <c r="P222" i="5"/>
  <c r="Q222" i="5"/>
  <c r="R222" i="5"/>
  <c r="J222" i="5"/>
  <c r="K222" i="5"/>
  <c r="I222" i="5"/>
  <c r="P219" i="5"/>
  <c r="Q219" i="5"/>
  <c r="R219" i="5"/>
  <c r="J219" i="5"/>
  <c r="K219" i="5"/>
  <c r="I219" i="5"/>
  <c r="P217" i="5"/>
  <c r="Q217" i="5"/>
  <c r="R217" i="5"/>
  <c r="J217" i="5"/>
  <c r="K217" i="5"/>
  <c r="I217" i="5"/>
  <c r="P215" i="5"/>
  <c r="Q215" i="5"/>
  <c r="R215" i="5"/>
  <c r="J215" i="5"/>
  <c r="K215" i="5"/>
  <c r="I215" i="5"/>
  <c r="P206" i="5"/>
  <c r="Q206" i="5"/>
  <c r="R206" i="5"/>
  <c r="J206" i="5"/>
  <c r="K206" i="5"/>
  <c r="I206" i="5"/>
  <c r="P204" i="5"/>
  <c r="Q204" i="5"/>
  <c r="R204" i="5"/>
  <c r="J204" i="5"/>
  <c r="K204" i="5"/>
  <c r="I204" i="5"/>
  <c r="P198" i="5"/>
  <c r="Q198" i="5"/>
  <c r="R198" i="5"/>
  <c r="J198" i="5"/>
  <c r="K198" i="5"/>
  <c r="I198" i="5"/>
  <c r="P196" i="5"/>
  <c r="Q196" i="5"/>
  <c r="R196" i="5"/>
  <c r="J196" i="5"/>
  <c r="K196" i="5"/>
  <c r="I196" i="5"/>
  <c r="P188" i="5"/>
  <c r="Q188" i="5"/>
  <c r="R188" i="5"/>
  <c r="J188" i="5"/>
  <c r="K188" i="5"/>
  <c r="I188" i="5"/>
  <c r="P171" i="5"/>
  <c r="Q171" i="5"/>
  <c r="R171" i="5"/>
  <c r="J171" i="5"/>
  <c r="K171" i="5"/>
  <c r="I171" i="5"/>
  <c r="P106" i="5"/>
  <c r="Q106" i="5"/>
  <c r="R106" i="5"/>
  <c r="J106" i="5"/>
  <c r="K106" i="5"/>
  <c r="I106" i="5"/>
  <c r="P15" i="5"/>
  <c r="R14" i="5" l="1"/>
  <c r="Q14" i="5"/>
  <c r="K14" i="5"/>
  <c r="J14" i="5"/>
  <c r="P14" i="5"/>
  <c r="B242" i="5"/>
  <c r="B999" i="10"/>
  <c r="B998" i="10"/>
  <c r="B996" i="10"/>
  <c r="B995" i="10"/>
  <c r="B993" i="10"/>
  <c r="B991" i="10"/>
  <c r="B989" i="10"/>
  <c r="B987" i="10"/>
  <c r="B985" i="10"/>
  <c r="B983" i="10"/>
  <c r="B981" i="10"/>
  <c r="B979" i="10"/>
  <c r="B977" i="10"/>
  <c r="B976" i="10"/>
  <c r="B974" i="10"/>
  <c r="B972" i="10"/>
  <c r="B970" i="10"/>
  <c r="B968" i="10"/>
  <c r="B966" i="10"/>
  <c r="B964" i="10"/>
  <c r="B962" i="10"/>
  <c r="B961" i="10"/>
  <c r="B960" i="10"/>
  <c r="B959" i="10"/>
  <c r="B958" i="10"/>
  <c r="B956" i="10"/>
  <c r="B955" i="10"/>
  <c r="B953" i="10"/>
  <c r="B952" i="10"/>
  <c r="B950" i="10"/>
  <c r="B949" i="10"/>
  <c r="B947" i="10"/>
  <c r="B945" i="10"/>
  <c r="B944" i="10"/>
  <c r="B942" i="10"/>
  <c r="B941" i="10"/>
  <c r="B940" i="10"/>
  <c r="B939" i="10"/>
  <c r="B938" i="10"/>
  <c r="B936" i="10"/>
  <c r="B934" i="10"/>
  <c r="B932" i="10"/>
  <c r="B930" i="10"/>
  <c r="B928" i="10"/>
  <c r="B926" i="10"/>
  <c r="B924" i="10"/>
  <c r="B923" i="10"/>
  <c r="B922" i="10"/>
  <c r="B920" i="10"/>
  <c r="B918" i="10"/>
  <c r="B916" i="10"/>
  <c r="B914" i="10"/>
  <c r="B912" i="10"/>
  <c r="B910" i="10"/>
  <c r="B909" i="10"/>
  <c r="B908" i="10"/>
  <c r="B906" i="10"/>
  <c r="B904" i="10"/>
  <c r="B903" i="10"/>
  <c r="B902" i="10"/>
  <c r="B900" i="10"/>
  <c r="B899" i="10"/>
  <c r="B897" i="10"/>
  <c r="B896" i="10"/>
  <c r="B894" i="10"/>
  <c r="B893" i="10"/>
  <c r="B892" i="10"/>
  <c r="B891" i="10"/>
  <c r="B890" i="10"/>
  <c r="B889" i="10"/>
  <c r="B888" i="10"/>
  <c r="B886" i="10"/>
  <c r="B885" i="10"/>
  <c r="B884" i="10"/>
  <c r="B883" i="10"/>
  <c r="B882" i="10"/>
  <c r="B881" i="10"/>
  <c r="B880" i="10"/>
  <c r="B879" i="10"/>
  <c r="B878" i="10"/>
  <c r="B869" i="10"/>
  <c r="B868" i="10"/>
  <c r="B866" i="10"/>
  <c r="B865" i="10"/>
  <c r="B864" i="10"/>
  <c r="B863" i="10"/>
  <c r="B861" i="10"/>
  <c r="B860" i="10"/>
  <c r="B859" i="10"/>
  <c r="B858" i="10"/>
  <c r="B857" i="10"/>
  <c r="B856" i="10"/>
  <c r="B855" i="10"/>
  <c r="B854" i="10"/>
  <c r="B853" i="10"/>
  <c r="B852" i="10"/>
  <c r="B851" i="10"/>
  <c r="B850" i="10"/>
  <c r="B849" i="10"/>
  <c r="B848" i="10"/>
  <c r="B847" i="10"/>
  <c r="B846" i="10"/>
  <c r="B845" i="10"/>
  <c r="B844" i="10"/>
  <c r="B843" i="10"/>
  <c r="B842" i="10"/>
  <c r="B841" i="10"/>
  <c r="B840" i="10"/>
  <c r="B839" i="10"/>
  <c r="B838" i="10"/>
  <c r="B837" i="10"/>
  <c r="B836" i="10"/>
  <c r="B835" i="10"/>
  <c r="B834" i="10"/>
  <c r="B833" i="10"/>
  <c r="B832" i="10"/>
  <c r="B831" i="10"/>
  <c r="B830" i="10"/>
  <c r="B829" i="10"/>
  <c r="B828" i="10"/>
  <c r="E822" i="10" l="1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E822" i="10"/>
  <c r="E818" i="10"/>
  <c r="F818" i="10"/>
  <c r="G818" i="10"/>
  <c r="H818" i="10"/>
  <c r="I818" i="10"/>
  <c r="J818" i="10"/>
  <c r="K818" i="10"/>
  <c r="L818" i="10"/>
  <c r="M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D818" i="10"/>
  <c r="AE818" i="10"/>
  <c r="E815" i="10"/>
  <c r="F815" i="10"/>
  <c r="G815" i="10"/>
  <c r="H815" i="10"/>
  <c r="I815" i="10"/>
  <c r="J815" i="10"/>
  <c r="K815" i="10"/>
  <c r="L815" i="10"/>
  <c r="M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D815" i="10"/>
  <c r="AE815" i="10"/>
  <c r="E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D812" i="10"/>
  <c r="AE812" i="10"/>
  <c r="AE810" i="10"/>
  <c r="E810" i="10"/>
  <c r="F810" i="10"/>
  <c r="G810" i="10"/>
  <c r="H810" i="10"/>
  <c r="I810" i="10"/>
  <c r="J810" i="10"/>
  <c r="K810" i="10"/>
  <c r="L810" i="10"/>
  <c r="M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D810" i="10"/>
  <c r="E805" i="10"/>
  <c r="F805" i="10"/>
  <c r="G805" i="10"/>
  <c r="H805" i="10"/>
  <c r="I805" i="10"/>
  <c r="J805" i="10"/>
  <c r="K805" i="10"/>
  <c r="L805" i="10"/>
  <c r="M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D805" i="10"/>
  <c r="AE805" i="10"/>
  <c r="AE803" i="10"/>
  <c r="E803" i="10"/>
  <c r="F803" i="10"/>
  <c r="G803" i="10"/>
  <c r="H803" i="10"/>
  <c r="I803" i="10"/>
  <c r="J803" i="10"/>
  <c r="K803" i="10"/>
  <c r="L803" i="10"/>
  <c r="M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D803" i="10"/>
  <c r="E801" i="10"/>
  <c r="F801" i="10"/>
  <c r="G801" i="10"/>
  <c r="H801" i="10"/>
  <c r="I801" i="10"/>
  <c r="J801" i="10"/>
  <c r="K801" i="10"/>
  <c r="L801" i="10"/>
  <c r="M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D801" i="10"/>
  <c r="AE801" i="10"/>
  <c r="E798" i="10"/>
  <c r="F798" i="10"/>
  <c r="G798" i="10"/>
  <c r="H798" i="10"/>
  <c r="I798" i="10"/>
  <c r="J798" i="10"/>
  <c r="K798" i="10"/>
  <c r="L798" i="10"/>
  <c r="M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D798" i="10"/>
  <c r="AE798" i="10"/>
  <c r="E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D791" i="10"/>
  <c r="AE791" i="10"/>
  <c r="E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D789" i="10"/>
  <c r="AE789" i="10"/>
  <c r="E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D785" i="10"/>
  <c r="AE785" i="10"/>
  <c r="E780" i="10"/>
  <c r="F780" i="10"/>
  <c r="G780" i="10"/>
  <c r="H780" i="10"/>
  <c r="I780" i="10"/>
  <c r="J780" i="10"/>
  <c r="K780" i="10"/>
  <c r="L780" i="10"/>
  <c r="M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D780" i="10"/>
  <c r="AE780" i="10"/>
  <c r="E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D777" i="10"/>
  <c r="AE777" i="10"/>
  <c r="E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D775" i="10"/>
  <c r="AE775" i="10"/>
  <c r="E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D772" i="10"/>
  <c r="AE772" i="10"/>
  <c r="E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D762" i="10"/>
  <c r="AE762" i="10"/>
  <c r="E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D758" i="10"/>
  <c r="AE758" i="10"/>
  <c r="E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D754" i="10"/>
  <c r="AE754" i="10"/>
  <c r="E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D750" i="10"/>
  <c r="AE750" i="10"/>
  <c r="E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D747" i="10"/>
  <c r="AE747" i="10"/>
  <c r="E741" i="10"/>
  <c r="F741" i="10"/>
  <c r="G741" i="10"/>
  <c r="H741" i="10"/>
  <c r="J741" i="10"/>
  <c r="K741" i="10"/>
  <c r="L741" i="10"/>
  <c r="M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D741" i="10"/>
  <c r="AE741" i="10"/>
  <c r="E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D738" i="10"/>
  <c r="AE738" i="10"/>
  <c r="E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D736" i="10"/>
  <c r="AE736" i="10"/>
  <c r="E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D734" i="10"/>
  <c r="AE734" i="10"/>
  <c r="E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D732" i="10"/>
  <c r="AE732" i="10"/>
  <c r="E729" i="10"/>
  <c r="F729" i="10"/>
  <c r="G729" i="10"/>
  <c r="H729" i="10"/>
  <c r="I729" i="10"/>
  <c r="J729" i="10"/>
  <c r="K729" i="10"/>
  <c r="L729" i="10"/>
  <c r="M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D729" i="10"/>
  <c r="AE729" i="10"/>
  <c r="E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E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E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E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D714" i="10"/>
  <c r="AE714" i="10"/>
  <c r="E710" i="10"/>
  <c r="F710" i="10"/>
  <c r="G710" i="10"/>
  <c r="H710" i="10"/>
  <c r="I710" i="10"/>
  <c r="J710" i="10"/>
  <c r="K710" i="10"/>
  <c r="L710" i="10"/>
  <c r="M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D710" i="10"/>
  <c r="AE710" i="10"/>
  <c r="E706" i="10"/>
  <c r="F706" i="10"/>
  <c r="G706" i="10"/>
  <c r="H706" i="10"/>
  <c r="I706" i="10"/>
  <c r="J706" i="10"/>
  <c r="K706" i="10"/>
  <c r="L706" i="10"/>
  <c r="M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D706" i="10"/>
  <c r="AE706" i="10"/>
  <c r="E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D704" i="10"/>
  <c r="AE704" i="10"/>
  <c r="E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D702" i="10"/>
  <c r="AE702" i="10"/>
  <c r="E695" i="10"/>
  <c r="F695" i="10"/>
  <c r="G695" i="10"/>
  <c r="H695" i="10"/>
  <c r="I695" i="10"/>
  <c r="J695" i="10"/>
  <c r="K695" i="10"/>
  <c r="L695" i="10"/>
  <c r="M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D695" i="10"/>
  <c r="AE695" i="10"/>
  <c r="E692" i="10"/>
  <c r="F692" i="10"/>
  <c r="G692" i="10"/>
  <c r="H692" i="10"/>
  <c r="I692" i="10"/>
  <c r="J692" i="10"/>
  <c r="K692" i="10"/>
  <c r="L692" i="10"/>
  <c r="M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D692" i="10"/>
  <c r="AE692" i="10"/>
  <c r="E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D690" i="10"/>
  <c r="AE690" i="10"/>
  <c r="E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D688" i="10"/>
  <c r="AE688" i="10"/>
  <c r="E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D686" i="10"/>
  <c r="AE686" i="10"/>
  <c r="E680" i="10"/>
  <c r="F680" i="10"/>
  <c r="G680" i="10"/>
  <c r="H680" i="10"/>
  <c r="I680" i="10"/>
  <c r="J680" i="10"/>
  <c r="K680" i="10"/>
  <c r="L680" i="10"/>
  <c r="M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D680" i="10"/>
  <c r="AE680" i="10"/>
  <c r="E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D678" i="10"/>
  <c r="AE678" i="10"/>
  <c r="E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D675" i="10"/>
  <c r="AE675" i="10"/>
  <c r="E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D673" i="10"/>
  <c r="AE673" i="10"/>
  <c r="E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U670" i="10"/>
  <c r="V670" i="10"/>
  <c r="W670" i="10"/>
  <c r="X670" i="10"/>
  <c r="Y670" i="10"/>
  <c r="Z670" i="10"/>
  <c r="AA670" i="10"/>
  <c r="AB670" i="10"/>
  <c r="AD670" i="10"/>
  <c r="AE670" i="10"/>
  <c r="E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D668" i="10"/>
  <c r="AE668" i="10"/>
  <c r="E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D665" i="10"/>
  <c r="AE665" i="10"/>
  <c r="E645" i="10"/>
  <c r="F645" i="10"/>
  <c r="G645" i="10"/>
  <c r="H645" i="10"/>
  <c r="I645" i="10"/>
  <c r="J645" i="10"/>
  <c r="K645" i="10"/>
  <c r="L645" i="10"/>
  <c r="M645" i="10"/>
  <c r="O645" i="10"/>
  <c r="P645" i="10"/>
  <c r="Q645" i="10"/>
  <c r="S645" i="10"/>
  <c r="T645" i="10"/>
  <c r="U645" i="10"/>
  <c r="V645" i="10"/>
  <c r="W645" i="10"/>
  <c r="X645" i="10"/>
  <c r="Y645" i="10"/>
  <c r="Z645" i="10"/>
  <c r="AA645" i="10"/>
  <c r="AB645" i="10"/>
  <c r="AD645" i="10"/>
  <c r="AE645" i="10"/>
  <c r="E637" i="10"/>
  <c r="F637" i="10"/>
  <c r="G637" i="10"/>
  <c r="H637" i="10"/>
  <c r="I637" i="10"/>
  <c r="J637" i="10"/>
  <c r="K637" i="10"/>
  <c r="L637" i="10"/>
  <c r="M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D637" i="10"/>
  <c r="AE637" i="10"/>
  <c r="E632" i="10"/>
  <c r="F632" i="10"/>
  <c r="G632" i="10"/>
  <c r="H632" i="10"/>
  <c r="I632" i="10"/>
  <c r="J632" i="10"/>
  <c r="K632" i="10"/>
  <c r="L632" i="10"/>
  <c r="M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D632" i="10"/>
  <c r="AE632" i="10"/>
  <c r="E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D519" i="10"/>
  <c r="AE519" i="10"/>
  <c r="E379" i="10"/>
  <c r="F379" i="10"/>
  <c r="G379" i="10"/>
  <c r="H379" i="10"/>
  <c r="I379" i="10"/>
  <c r="J379" i="10"/>
  <c r="K379" i="10"/>
  <c r="L379" i="10"/>
  <c r="M379" i="10"/>
  <c r="N379" i="10"/>
  <c r="O379" i="10"/>
  <c r="P379" i="10"/>
  <c r="Q379" i="10"/>
  <c r="R379" i="10"/>
  <c r="S379" i="10"/>
  <c r="T379" i="10"/>
  <c r="U379" i="10"/>
  <c r="V379" i="10"/>
  <c r="W379" i="10"/>
  <c r="X379" i="10"/>
  <c r="Y379" i="10"/>
  <c r="Z379" i="10"/>
  <c r="AA379" i="10"/>
  <c r="AB379" i="10"/>
  <c r="AC379" i="10"/>
  <c r="AD379" i="10"/>
  <c r="AE379" i="10"/>
  <c r="E376" i="10"/>
  <c r="F376" i="10"/>
  <c r="G376" i="10"/>
  <c r="H376" i="10"/>
  <c r="I376" i="10"/>
  <c r="J376" i="10"/>
  <c r="K376" i="10"/>
  <c r="L376" i="10"/>
  <c r="M376" i="10"/>
  <c r="N376" i="10"/>
  <c r="O376" i="10"/>
  <c r="P376" i="10"/>
  <c r="Q376" i="10"/>
  <c r="R376" i="10"/>
  <c r="S376" i="10"/>
  <c r="T376" i="10"/>
  <c r="U376" i="10"/>
  <c r="V376" i="10"/>
  <c r="W376" i="10"/>
  <c r="X376" i="10"/>
  <c r="Y376" i="10"/>
  <c r="Z376" i="10"/>
  <c r="AA376" i="10"/>
  <c r="AB376" i="10"/>
  <c r="AD376" i="10"/>
  <c r="AE376" i="10"/>
  <c r="E374" i="10"/>
  <c r="F374" i="10"/>
  <c r="G374" i="10"/>
  <c r="H374" i="10"/>
  <c r="I374" i="10"/>
  <c r="J374" i="10"/>
  <c r="K374" i="10"/>
  <c r="L374" i="10"/>
  <c r="M374" i="10"/>
  <c r="N374" i="10"/>
  <c r="O374" i="10"/>
  <c r="P374" i="10"/>
  <c r="Q374" i="10"/>
  <c r="R374" i="10"/>
  <c r="S374" i="10"/>
  <c r="T374" i="10"/>
  <c r="U374" i="10"/>
  <c r="V374" i="10"/>
  <c r="W374" i="10"/>
  <c r="X374" i="10"/>
  <c r="Y374" i="10"/>
  <c r="Z374" i="10"/>
  <c r="AA374" i="10"/>
  <c r="AB374" i="10"/>
  <c r="AD374" i="10"/>
  <c r="AE374" i="10"/>
  <c r="E368" i="10"/>
  <c r="F368" i="10"/>
  <c r="G368" i="10"/>
  <c r="H368" i="10"/>
  <c r="I368" i="10"/>
  <c r="J368" i="10"/>
  <c r="K368" i="10"/>
  <c r="L368" i="10"/>
  <c r="M368" i="10"/>
  <c r="N368" i="10"/>
  <c r="O368" i="10"/>
  <c r="P368" i="10"/>
  <c r="Q368" i="10"/>
  <c r="R368" i="10"/>
  <c r="S368" i="10"/>
  <c r="T368" i="10"/>
  <c r="U368" i="10"/>
  <c r="V368" i="10"/>
  <c r="W368" i="10"/>
  <c r="X368" i="10"/>
  <c r="Y368" i="10"/>
  <c r="Z368" i="10"/>
  <c r="AA368" i="10"/>
  <c r="AB368" i="10"/>
  <c r="AD368" i="10"/>
  <c r="AE368" i="10"/>
  <c r="E366" i="10"/>
  <c r="F366" i="10"/>
  <c r="G366" i="10"/>
  <c r="H366" i="10"/>
  <c r="I366" i="10"/>
  <c r="J366" i="10"/>
  <c r="K366" i="10"/>
  <c r="L366" i="10"/>
  <c r="M366" i="10"/>
  <c r="N366" i="10"/>
  <c r="O366" i="10"/>
  <c r="P366" i="10"/>
  <c r="Q366" i="10"/>
  <c r="R366" i="10"/>
  <c r="S366" i="10"/>
  <c r="T366" i="10"/>
  <c r="U366" i="10"/>
  <c r="V366" i="10"/>
  <c r="W366" i="10"/>
  <c r="X366" i="10"/>
  <c r="Y366" i="10"/>
  <c r="Z366" i="10"/>
  <c r="AA366" i="10"/>
  <c r="AB366" i="10"/>
  <c r="AD366" i="10"/>
  <c r="AE366" i="10"/>
  <c r="E363" i="10"/>
  <c r="F363" i="10"/>
  <c r="G363" i="10"/>
  <c r="H363" i="10"/>
  <c r="I363" i="10"/>
  <c r="J363" i="10"/>
  <c r="K363" i="10"/>
  <c r="L363" i="10"/>
  <c r="N363" i="10"/>
  <c r="O363" i="10"/>
  <c r="P363" i="10"/>
  <c r="Q363" i="10"/>
  <c r="R363" i="10"/>
  <c r="S363" i="10"/>
  <c r="T363" i="10"/>
  <c r="U363" i="10"/>
  <c r="V363" i="10"/>
  <c r="W363" i="10"/>
  <c r="X363" i="10"/>
  <c r="Y363" i="10"/>
  <c r="Z363" i="10"/>
  <c r="AA363" i="10"/>
  <c r="AB363" i="10"/>
  <c r="AD363" i="10"/>
  <c r="AE363" i="10"/>
  <c r="E361" i="10"/>
  <c r="F361" i="10"/>
  <c r="G361" i="10"/>
  <c r="H361" i="10"/>
  <c r="I361" i="10"/>
  <c r="J361" i="10"/>
  <c r="K361" i="10"/>
  <c r="L361" i="10"/>
  <c r="M361" i="10"/>
  <c r="N361" i="10"/>
  <c r="O361" i="10"/>
  <c r="P361" i="10"/>
  <c r="Q361" i="10"/>
  <c r="R361" i="10"/>
  <c r="S361" i="10"/>
  <c r="T361" i="10"/>
  <c r="U361" i="10"/>
  <c r="V361" i="10"/>
  <c r="W361" i="10"/>
  <c r="X361" i="10"/>
  <c r="Y361" i="10"/>
  <c r="Z361" i="10"/>
  <c r="AA361" i="10"/>
  <c r="AB361" i="10"/>
  <c r="AD361" i="10"/>
  <c r="AE361" i="10"/>
  <c r="E359" i="10"/>
  <c r="F359" i="10"/>
  <c r="G359" i="10"/>
  <c r="H359" i="10"/>
  <c r="I359" i="10"/>
  <c r="J359" i="10"/>
  <c r="K359" i="10"/>
  <c r="L359" i="10"/>
  <c r="M359" i="10"/>
  <c r="N359" i="10"/>
  <c r="O359" i="10"/>
  <c r="P359" i="10"/>
  <c r="Q359" i="10"/>
  <c r="R359" i="10"/>
  <c r="S359" i="10"/>
  <c r="T359" i="10"/>
  <c r="U359" i="10"/>
  <c r="V359" i="10"/>
  <c r="W359" i="10"/>
  <c r="X359" i="10"/>
  <c r="Y359" i="10"/>
  <c r="Z359" i="10"/>
  <c r="AA359" i="10"/>
  <c r="AB359" i="10"/>
  <c r="AD359" i="10"/>
  <c r="AE359" i="10"/>
  <c r="E351" i="10"/>
  <c r="F351" i="10"/>
  <c r="G351" i="10"/>
  <c r="H351" i="10"/>
  <c r="I351" i="10"/>
  <c r="J351" i="10"/>
  <c r="K351" i="10"/>
  <c r="L351" i="10"/>
  <c r="M351" i="10"/>
  <c r="N351" i="10"/>
  <c r="O351" i="10"/>
  <c r="P351" i="10"/>
  <c r="Q351" i="10"/>
  <c r="R351" i="10"/>
  <c r="S351" i="10"/>
  <c r="T351" i="10"/>
  <c r="U351" i="10"/>
  <c r="V351" i="10"/>
  <c r="W351" i="10"/>
  <c r="X351" i="10"/>
  <c r="Y351" i="10"/>
  <c r="Z351" i="10"/>
  <c r="AA351" i="10"/>
  <c r="AB351" i="10"/>
  <c r="AD351" i="10"/>
  <c r="AE351" i="10"/>
  <c r="E346" i="10"/>
  <c r="F346" i="10"/>
  <c r="G346" i="10"/>
  <c r="H346" i="10"/>
  <c r="I346" i="10"/>
  <c r="J346" i="10"/>
  <c r="K346" i="10"/>
  <c r="L346" i="10"/>
  <c r="M346" i="10"/>
  <c r="N346" i="10"/>
  <c r="O346" i="10"/>
  <c r="P346" i="10"/>
  <c r="R346" i="10"/>
  <c r="S346" i="10"/>
  <c r="T346" i="10"/>
  <c r="U346" i="10"/>
  <c r="V346" i="10"/>
  <c r="W346" i="10"/>
  <c r="X346" i="10"/>
  <c r="Y346" i="10"/>
  <c r="Z346" i="10"/>
  <c r="AA346" i="10"/>
  <c r="AB346" i="10"/>
  <c r="AD346" i="10"/>
  <c r="AE346" i="10"/>
  <c r="E342" i="10"/>
  <c r="F342" i="10"/>
  <c r="G342" i="10"/>
  <c r="H342" i="10"/>
  <c r="I342" i="10"/>
  <c r="J342" i="10"/>
  <c r="K342" i="10"/>
  <c r="L342" i="10"/>
  <c r="M342" i="10"/>
  <c r="N342" i="10"/>
  <c r="O342" i="10"/>
  <c r="P342" i="10"/>
  <c r="Q342" i="10"/>
  <c r="R342" i="10"/>
  <c r="S342" i="10"/>
  <c r="T342" i="10"/>
  <c r="U342" i="10"/>
  <c r="V342" i="10"/>
  <c r="W342" i="10"/>
  <c r="X342" i="10"/>
  <c r="Y342" i="10"/>
  <c r="Z342" i="10"/>
  <c r="AA342" i="10"/>
  <c r="AB342" i="10"/>
  <c r="AD342" i="10"/>
  <c r="AE342" i="10"/>
  <c r="E336" i="10"/>
  <c r="F336" i="10"/>
  <c r="G336" i="10"/>
  <c r="H336" i="10"/>
  <c r="I336" i="10"/>
  <c r="J336" i="10"/>
  <c r="K336" i="10"/>
  <c r="L336" i="10"/>
  <c r="M336" i="10"/>
  <c r="N336" i="10"/>
  <c r="O336" i="10"/>
  <c r="P336" i="10"/>
  <c r="Q336" i="10"/>
  <c r="R336" i="10"/>
  <c r="S336" i="10"/>
  <c r="T336" i="10"/>
  <c r="U336" i="10"/>
  <c r="V336" i="10"/>
  <c r="W336" i="10"/>
  <c r="X336" i="10"/>
  <c r="Y336" i="10"/>
  <c r="Z336" i="10"/>
  <c r="AB336" i="10"/>
  <c r="AD336" i="10"/>
  <c r="AE336" i="10"/>
  <c r="E332" i="10"/>
  <c r="F332" i="10"/>
  <c r="G332" i="10"/>
  <c r="H332" i="10"/>
  <c r="I332" i="10"/>
  <c r="J332" i="10"/>
  <c r="K332" i="10"/>
  <c r="L332" i="10"/>
  <c r="M332" i="10"/>
  <c r="N332" i="10"/>
  <c r="O332" i="10"/>
  <c r="P332" i="10"/>
  <c r="Q332" i="10"/>
  <c r="R332" i="10"/>
  <c r="S332" i="10"/>
  <c r="T332" i="10"/>
  <c r="U332" i="10"/>
  <c r="V332" i="10"/>
  <c r="W332" i="10"/>
  <c r="X332" i="10"/>
  <c r="Y332" i="10"/>
  <c r="Z332" i="10"/>
  <c r="AA332" i="10"/>
  <c r="AB332" i="10"/>
  <c r="AD332" i="10"/>
  <c r="AE332" i="10"/>
  <c r="E330" i="10"/>
  <c r="F330" i="10"/>
  <c r="G330" i="10"/>
  <c r="H330" i="10"/>
  <c r="I330" i="10"/>
  <c r="J330" i="10"/>
  <c r="K330" i="10"/>
  <c r="L330" i="10"/>
  <c r="M330" i="10"/>
  <c r="N330" i="10"/>
  <c r="O330" i="10"/>
  <c r="P330" i="10"/>
  <c r="Q330" i="10"/>
  <c r="R330" i="10"/>
  <c r="S330" i="10"/>
  <c r="T330" i="10"/>
  <c r="U330" i="10"/>
  <c r="V330" i="10"/>
  <c r="W330" i="10"/>
  <c r="X330" i="10"/>
  <c r="Y330" i="10"/>
  <c r="Z330" i="10"/>
  <c r="AA330" i="10"/>
  <c r="AB330" i="10"/>
  <c r="AD330" i="10"/>
  <c r="AE330" i="10"/>
  <c r="E328" i="10"/>
  <c r="F328" i="10"/>
  <c r="G328" i="10"/>
  <c r="H328" i="10"/>
  <c r="I328" i="10"/>
  <c r="J328" i="10"/>
  <c r="K328" i="10"/>
  <c r="L328" i="10"/>
  <c r="M328" i="10"/>
  <c r="N328" i="10"/>
  <c r="O328" i="10"/>
  <c r="P328" i="10"/>
  <c r="Q328" i="10"/>
  <c r="R328" i="10"/>
  <c r="S328" i="10"/>
  <c r="T328" i="10"/>
  <c r="U328" i="10"/>
  <c r="V328" i="10"/>
  <c r="W328" i="10"/>
  <c r="X328" i="10"/>
  <c r="Y328" i="10"/>
  <c r="Z328" i="10"/>
  <c r="AA328" i="10"/>
  <c r="AB328" i="10"/>
  <c r="AD328" i="10"/>
  <c r="AE328" i="10"/>
  <c r="E326" i="10"/>
  <c r="F326" i="10"/>
  <c r="G326" i="10"/>
  <c r="H326" i="10"/>
  <c r="I326" i="10"/>
  <c r="J326" i="10"/>
  <c r="K326" i="10"/>
  <c r="L326" i="10"/>
  <c r="M326" i="10"/>
  <c r="N326" i="10"/>
  <c r="O326" i="10"/>
  <c r="P326" i="10"/>
  <c r="Q326" i="10"/>
  <c r="R326" i="10"/>
  <c r="S326" i="10"/>
  <c r="T326" i="10"/>
  <c r="U326" i="10"/>
  <c r="V326" i="10"/>
  <c r="W326" i="10"/>
  <c r="X326" i="10"/>
  <c r="Y326" i="10"/>
  <c r="Z326" i="10"/>
  <c r="AA326" i="10"/>
  <c r="AB326" i="10"/>
  <c r="AC326" i="10"/>
  <c r="AD326" i="10"/>
  <c r="AE326" i="10"/>
  <c r="E324" i="10"/>
  <c r="F324" i="10"/>
  <c r="G324" i="10"/>
  <c r="H324" i="10"/>
  <c r="I324" i="10"/>
  <c r="J324" i="10"/>
  <c r="K324" i="10"/>
  <c r="L324" i="10"/>
  <c r="M324" i="10"/>
  <c r="N324" i="10"/>
  <c r="O324" i="10"/>
  <c r="P324" i="10"/>
  <c r="Q324" i="10"/>
  <c r="R324" i="10"/>
  <c r="S324" i="10"/>
  <c r="T324" i="10"/>
  <c r="U324" i="10"/>
  <c r="V324" i="10"/>
  <c r="W324" i="10"/>
  <c r="X324" i="10"/>
  <c r="Y324" i="10"/>
  <c r="Z324" i="10"/>
  <c r="AA324" i="10"/>
  <c r="AB324" i="10"/>
  <c r="AC324" i="10"/>
  <c r="AD324" i="10"/>
  <c r="AE324" i="10"/>
  <c r="E322" i="10"/>
  <c r="F322" i="10"/>
  <c r="G322" i="10"/>
  <c r="H322" i="10"/>
  <c r="I322" i="10"/>
  <c r="J322" i="10"/>
  <c r="K322" i="10"/>
  <c r="L322" i="10"/>
  <c r="M322" i="10"/>
  <c r="N322" i="10"/>
  <c r="O322" i="10"/>
  <c r="P322" i="10"/>
  <c r="Q322" i="10"/>
  <c r="R322" i="10"/>
  <c r="S322" i="10"/>
  <c r="T322" i="10"/>
  <c r="U322" i="10"/>
  <c r="V322" i="10"/>
  <c r="W322" i="10"/>
  <c r="X322" i="10"/>
  <c r="Y322" i="10"/>
  <c r="Z322" i="10"/>
  <c r="AA322" i="10"/>
  <c r="AB322" i="10"/>
  <c r="AC322" i="10"/>
  <c r="AD322" i="10"/>
  <c r="AE322" i="10"/>
  <c r="E319" i="10"/>
  <c r="F319" i="10"/>
  <c r="G319" i="10"/>
  <c r="H319" i="10"/>
  <c r="I319" i="10"/>
  <c r="J319" i="10"/>
  <c r="K319" i="10"/>
  <c r="L319" i="10"/>
  <c r="M319" i="10"/>
  <c r="N319" i="10"/>
  <c r="O319" i="10"/>
  <c r="P319" i="10"/>
  <c r="Q319" i="10"/>
  <c r="R319" i="10"/>
  <c r="S319" i="10"/>
  <c r="T319" i="10"/>
  <c r="U319" i="10"/>
  <c r="V319" i="10"/>
  <c r="W319" i="10"/>
  <c r="X319" i="10"/>
  <c r="Y319" i="10"/>
  <c r="Z319" i="10"/>
  <c r="AA319" i="10"/>
  <c r="AB319" i="10"/>
  <c r="AD319" i="10"/>
  <c r="AE319" i="10"/>
  <c r="E316" i="10"/>
  <c r="F316" i="10"/>
  <c r="G316" i="10"/>
  <c r="H316" i="10"/>
  <c r="I316" i="10"/>
  <c r="J316" i="10"/>
  <c r="K316" i="10"/>
  <c r="L316" i="10"/>
  <c r="M316" i="10"/>
  <c r="N316" i="10"/>
  <c r="O316" i="10"/>
  <c r="P316" i="10"/>
  <c r="Q316" i="10"/>
  <c r="R316" i="10"/>
  <c r="S316" i="10"/>
  <c r="T316" i="10"/>
  <c r="U316" i="10"/>
  <c r="V316" i="10"/>
  <c r="W316" i="10"/>
  <c r="X316" i="10"/>
  <c r="Y316" i="10"/>
  <c r="Z316" i="10"/>
  <c r="AA316" i="10"/>
  <c r="AB316" i="10"/>
  <c r="AD316" i="10"/>
  <c r="AE316" i="10"/>
  <c r="E314" i="10"/>
  <c r="F314" i="10"/>
  <c r="G314" i="10"/>
  <c r="H314" i="10"/>
  <c r="I314" i="10"/>
  <c r="J314" i="10"/>
  <c r="K314" i="10"/>
  <c r="L314" i="10"/>
  <c r="M314" i="10"/>
  <c r="N314" i="10"/>
  <c r="O314" i="10"/>
  <c r="P314" i="10"/>
  <c r="Q314" i="10"/>
  <c r="R314" i="10"/>
  <c r="S314" i="10"/>
  <c r="T314" i="10"/>
  <c r="U314" i="10"/>
  <c r="V314" i="10"/>
  <c r="W314" i="10"/>
  <c r="X314" i="10"/>
  <c r="Y314" i="10"/>
  <c r="Z314" i="10"/>
  <c r="AA314" i="10"/>
  <c r="AB314" i="10"/>
  <c r="AD314" i="10"/>
  <c r="AE314" i="10"/>
  <c r="E308" i="10"/>
  <c r="F308" i="10"/>
  <c r="G308" i="10"/>
  <c r="H308" i="10"/>
  <c r="I308" i="10"/>
  <c r="J308" i="10"/>
  <c r="K308" i="10"/>
  <c r="L308" i="10"/>
  <c r="N308" i="10"/>
  <c r="O308" i="10"/>
  <c r="P308" i="10"/>
  <c r="R308" i="10"/>
  <c r="S308" i="10"/>
  <c r="T308" i="10"/>
  <c r="U308" i="10"/>
  <c r="V308" i="10"/>
  <c r="W308" i="10"/>
  <c r="X308" i="10"/>
  <c r="Y308" i="10"/>
  <c r="Z308" i="10"/>
  <c r="AA308" i="10"/>
  <c r="AB308" i="10"/>
  <c r="AD308" i="10"/>
  <c r="AE308" i="10"/>
  <c r="E305" i="10"/>
  <c r="F305" i="10"/>
  <c r="G305" i="10"/>
  <c r="H305" i="10"/>
  <c r="I305" i="10"/>
  <c r="J305" i="10"/>
  <c r="K305" i="10"/>
  <c r="L305" i="10"/>
  <c r="M305" i="10"/>
  <c r="N305" i="10"/>
  <c r="O305" i="10"/>
  <c r="P305" i="10"/>
  <c r="Q305" i="10"/>
  <c r="R305" i="10"/>
  <c r="S305" i="10"/>
  <c r="T305" i="10"/>
  <c r="U305" i="10"/>
  <c r="V305" i="10"/>
  <c r="W305" i="10"/>
  <c r="X305" i="10"/>
  <c r="Y305" i="10"/>
  <c r="Z305" i="10"/>
  <c r="AA305" i="10"/>
  <c r="AB305" i="10"/>
  <c r="AD305" i="10"/>
  <c r="AE305" i="10"/>
  <c r="E300" i="10"/>
  <c r="F300" i="10"/>
  <c r="G300" i="10"/>
  <c r="H300" i="10"/>
  <c r="I300" i="10"/>
  <c r="J300" i="10"/>
  <c r="K300" i="10"/>
  <c r="L300" i="10"/>
  <c r="M300" i="10"/>
  <c r="N300" i="10"/>
  <c r="O300" i="10"/>
  <c r="P300" i="10"/>
  <c r="Q300" i="10"/>
  <c r="R300" i="10"/>
  <c r="S300" i="10"/>
  <c r="T300" i="10"/>
  <c r="U300" i="10"/>
  <c r="V300" i="10"/>
  <c r="W300" i="10"/>
  <c r="X300" i="10"/>
  <c r="Y300" i="10"/>
  <c r="Z300" i="10"/>
  <c r="AA300" i="10"/>
  <c r="AB300" i="10"/>
  <c r="AD300" i="10"/>
  <c r="AE300" i="10"/>
  <c r="E297" i="10"/>
  <c r="F297" i="10"/>
  <c r="G297" i="10"/>
  <c r="H297" i="10"/>
  <c r="I297" i="10"/>
  <c r="J297" i="10"/>
  <c r="K297" i="10"/>
  <c r="L297" i="10"/>
  <c r="M297" i="10"/>
  <c r="N297" i="10"/>
  <c r="O297" i="10"/>
  <c r="P297" i="10"/>
  <c r="R297" i="10"/>
  <c r="S297" i="10"/>
  <c r="T297" i="10"/>
  <c r="U297" i="10"/>
  <c r="V297" i="10"/>
  <c r="W297" i="10"/>
  <c r="X297" i="10"/>
  <c r="Y297" i="10"/>
  <c r="Z297" i="10"/>
  <c r="AA297" i="10"/>
  <c r="AB297" i="10"/>
  <c r="AD297" i="10"/>
  <c r="AE297" i="10"/>
  <c r="E295" i="10"/>
  <c r="F295" i="10"/>
  <c r="G295" i="10"/>
  <c r="H295" i="10"/>
  <c r="I295" i="10"/>
  <c r="J295" i="10"/>
  <c r="K295" i="10"/>
  <c r="L295" i="10"/>
  <c r="M295" i="10"/>
  <c r="N295" i="10"/>
  <c r="O295" i="10"/>
  <c r="P295" i="10"/>
  <c r="Q295" i="10"/>
  <c r="R295" i="10"/>
  <c r="S295" i="10"/>
  <c r="T295" i="10"/>
  <c r="U295" i="10"/>
  <c r="V295" i="10"/>
  <c r="W295" i="10"/>
  <c r="X295" i="10"/>
  <c r="Y295" i="10"/>
  <c r="Z295" i="10"/>
  <c r="AA295" i="10"/>
  <c r="AB295" i="10"/>
  <c r="AC295" i="10"/>
  <c r="AD295" i="10"/>
  <c r="AE295" i="10"/>
  <c r="E292" i="10"/>
  <c r="F292" i="10"/>
  <c r="G292" i="10"/>
  <c r="H292" i="10"/>
  <c r="I292" i="10"/>
  <c r="J292" i="10"/>
  <c r="K292" i="10"/>
  <c r="L292" i="10"/>
  <c r="M292" i="10"/>
  <c r="N292" i="10"/>
  <c r="O292" i="10"/>
  <c r="P292" i="10"/>
  <c r="Q292" i="10"/>
  <c r="R292" i="10"/>
  <c r="S292" i="10"/>
  <c r="T292" i="10"/>
  <c r="U292" i="10"/>
  <c r="V292" i="10"/>
  <c r="W292" i="10"/>
  <c r="X292" i="10"/>
  <c r="Y292" i="10"/>
  <c r="Z292" i="10"/>
  <c r="AA292" i="10"/>
  <c r="AB292" i="10"/>
  <c r="AD292" i="10"/>
  <c r="AE292" i="10"/>
  <c r="E290" i="10"/>
  <c r="F290" i="10"/>
  <c r="G290" i="10"/>
  <c r="H290" i="10"/>
  <c r="I290" i="10"/>
  <c r="J290" i="10"/>
  <c r="K290" i="10"/>
  <c r="L290" i="10"/>
  <c r="M290" i="10"/>
  <c r="N290" i="10"/>
  <c r="O290" i="10"/>
  <c r="P290" i="10"/>
  <c r="Q290" i="10"/>
  <c r="R290" i="10"/>
  <c r="S290" i="10"/>
  <c r="T290" i="10"/>
  <c r="U290" i="10"/>
  <c r="V290" i="10"/>
  <c r="W290" i="10"/>
  <c r="X290" i="10"/>
  <c r="Y290" i="10"/>
  <c r="Z290" i="10"/>
  <c r="AA290" i="10"/>
  <c r="AB290" i="10"/>
  <c r="AD290" i="10"/>
  <c r="AE290" i="10"/>
  <c r="E288" i="10"/>
  <c r="F288" i="10"/>
  <c r="G288" i="10"/>
  <c r="H288" i="10"/>
  <c r="I288" i="10"/>
  <c r="J288" i="10"/>
  <c r="K288" i="10"/>
  <c r="L288" i="10"/>
  <c r="M288" i="10"/>
  <c r="N288" i="10"/>
  <c r="O288" i="10"/>
  <c r="P288" i="10"/>
  <c r="Q288" i="10"/>
  <c r="R288" i="10"/>
  <c r="S288" i="10"/>
  <c r="T288" i="10"/>
  <c r="U288" i="10"/>
  <c r="V288" i="10"/>
  <c r="W288" i="10"/>
  <c r="X288" i="10"/>
  <c r="Y288" i="10"/>
  <c r="Z288" i="10"/>
  <c r="AA288" i="10"/>
  <c r="AB288" i="10"/>
  <c r="AD288" i="10"/>
  <c r="AE288" i="10"/>
  <c r="E286" i="10"/>
  <c r="F286" i="10"/>
  <c r="G286" i="10"/>
  <c r="H286" i="10"/>
  <c r="I286" i="10"/>
  <c r="J286" i="10"/>
  <c r="K286" i="10"/>
  <c r="L286" i="10"/>
  <c r="M286" i="10"/>
  <c r="N286" i="10"/>
  <c r="O286" i="10"/>
  <c r="P286" i="10"/>
  <c r="Q286" i="10"/>
  <c r="R286" i="10"/>
  <c r="S286" i="10"/>
  <c r="T286" i="10"/>
  <c r="U286" i="10"/>
  <c r="V286" i="10"/>
  <c r="W286" i="10"/>
  <c r="X286" i="10"/>
  <c r="Y286" i="10"/>
  <c r="Z286" i="10"/>
  <c r="AA286" i="10"/>
  <c r="AB286" i="10"/>
  <c r="AD286" i="10"/>
  <c r="AE286" i="10"/>
  <c r="E279" i="10"/>
  <c r="F279" i="10"/>
  <c r="G279" i="10"/>
  <c r="H279" i="10"/>
  <c r="I279" i="10"/>
  <c r="J279" i="10"/>
  <c r="K279" i="10"/>
  <c r="L279" i="10"/>
  <c r="M279" i="10"/>
  <c r="N279" i="10"/>
  <c r="O279" i="10"/>
  <c r="P279" i="10"/>
  <c r="Q279" i="10"/>
  <c r="R279" i="10"/>
  <c r="S279" i="10"/>
  <c r="T279" i="10"/>
  <c r="U279" i="10"/>
  <c r="V279" i="10"/>
  <c r="W279" i="10"/>
  <c r="X279" i="10"/>
  <c r="Y279" i="10"/>
  <c r="Z279" i="10"/>
  <c r="AA279" i="10"/>
  <c r="AB279" i="10"/>
  <c r="AD279" i="10"/>
  <c r="AE279" i="10"/>
  <c r="E276" i="10"/>
  <c r="F276" i="10"/>
  <c r="G276" i="10"/>
  <c r="H276" i="10"/>
  <c r="I276" i="10"/>
  <c r="J276" i="10"/>
  <c r="K276" i="10"/>
  <c r="L276" i="10"/>
  <c r="M276" i="10"/>
  <c r="N276" i="10"/>
  <c r="O276" i="10"/>
  <c r="P276" i="10"/>
  <c r="Q276" i="10"/>
  <c r="R276" i="10"/>
  <c r="S276" i="10"/>
  <c r="T276" i="10"/>
  <c r="U276" i="10"/>
  <c r="V276" i="10"/>
  <c r="W276" i="10"/>
  <c r="X276" i="10"/>
  <c r="Y276" i="10"/>
  <c r="Z276" i="10"/>
  <c r="AA276" i="10"/>
  <c r="AB276" i="10"/>
  <c r="AD276" i="10"/>
  <c r="AE276" i="10"/>
  <c r="E272" i="10"/>
  <c r="F272" i="10"/>
  <c r="G272" i="10"/>
  <c r="H272" i="10"/>
  <c r="I272" i="10"/>
  <c r="J272" i="10"/>
  <c r="K272" i="10"/>
  <c r="L272" i="10"/>
  <c r="M272" i="10"/>
  <c r="O272" i="10"/>
  <c r="P272" i="10"/>
  <c r="R272" i="10"/>
  <c r="S272" i="10"/>
  <c r="T272" i="10"/>
  <c r="U272" i="10"/>
  <c r="V272" i="10"/>
  <c r="W272" i="10"/>
  <c r="X272" i="10"/>
  <c r="Y272" i="10"/>
  <c r="Z272" i="10"/>
  <c r="AA272" i="10"/>
  <c r="AB272" i="10"/>
  <c r="AD272" i="10"/>
  <c r="AE272" i="10"/>
  <c r="E268" i="10"/>
  <c r="F268" i="10"/>
  <c r="G268" i="10"/>
  <c r="H268" i="10"/>
  <c r="I268" i="10"/>
  <c r="J268" i="10"/>
  <c r="K268" i="10"/>
  <c r="L268" i="10"/>
  <c r="M268" i="10"/>
  <c r="N268" i="10"/>
  <c r="O268" i="10"/>
  <c r="P268" i="10"/>
  <c r="R268" i="10"/>
  <c r="S268" i="10"/>
  <c r="T268" i="10"/>
  <c r="U268" i="10"/>
  <c r="V268" i="10"/>
  <c r="W268" i="10"/>
  <c r="X268" i="10"/>
  <c r="Y268" i="10"/>
  <c r="Z268" i="10"/>
  <c r="AA268" i="10"/>
  <c r="AB268" i="10"/>
  <c r="AD268" i="10"/>
  <c r="AE268" i="10"/>
  <c r="E263" i="10"/>
  <c r="F263" i="10"/>
  <c r="G263" i="10"/>
  <c r="H263" i="10"/>
  <c r="I263" i="10"/>
  <c r="J263" i="10"/>
  <c r="K263" i="10"/>
  <c r="L263" i="10"/>
  <c r="M263" i="10"/>
  <c r="N263" i="10"/>
  <c r="O263" i="10"/>
  <c r="P263" i="10"/>
  <c r="R263" i="10"/>
  <c r="S263" i="10"/>
  <c r="T263" i="10"/>
  <c r="U263" i="10"/>
  <c r="V263" i="10"/>
  <c r="W263" i="10"/>
  <c r="X263" i="10"/>
  <c r="Y263" i="10"/>
  <c r="Z263" i="10"/>
  <c r="AA263" i="10"/>
  <c r="AB263" i="10"/>
  <c r="AD263" i="10"/>
  <c r="AE263" i="10"/>
  <c r="E259" i="10"/>
  <c r="F259" i="10"/>
  <c r="G259" i="10"/>
  <c r="H259" i="10"/>
  <c r="I259" i="10"/>
  <c r="J259" i="10"/>
  <c r="K259" i="10"/>
  <c r="L259" i="10"/>
  <c r="M259" i="10"/>
  <c r="N259" i="10"/>
  <c r="O259" i="10"/>
  <c r="P259" i="10"/>
  <c r="R259" i="10"/>
  <c r="S259" i="10"/>
  <c r="T259" i="10"/>
  <c r="U259" i="10"/>
  <c r="V259" i="10"/>
  <c r="W259" i="10"/>
  <c r="X259" i="10"/>
  <c r="Y259" i="10"/>
  <c r="Z259" i="10"/>
  <c r="AA259" i="10"/>
  <c r="AB259" i="10"/>
  <c r="AD259" i="10"/>
  <c r="AE259" i="10"/>
  <c r="E257" i="10"/>
  <c r="F257" i="10"/>
  <c r="G257" i="10"/>
  <c r="H257" i="10"/>
  <c r="I257" i="10"/>
  <c r="J257" i="10"/>
  <c r="K257" i="10"/>
  <c r="L257" i="10"/>
  <c r="M257" i="10"/>
  <c r="N257" i="10"/>
  <c r="O257" i="10"/>
  <c r="P257" i="10"/>
  <c r="Q257" i="10"/>
  <c r="R257" i="10"/>
  <c r="S257" i="10"/>
  <c r="T257" i="10"/>
  <c r="U257" i="10"/>
  <c r="V257" i="10"/>
  <c r="W257" i="10"/>
  <c r="X257" i="10"/>
  <c r="Y257" i="10"/>
  <c r="Z257" i="10"/>
  <c r="AA257" i="10"/>
  <c r="AB257" i="10"/>
  <c r="AC257" i="10"/>
  <c r="AD257" i="10"/>
  <c r="AE257" i="10"/>
  <c r="E255" i="10"/>
  <c r="F255" i="10"/>
  <c r="G255" i="10"/>
  <c r="H255" i="10"/>
  <c r="I255" i="10"/>
  <c r="J255" i="10"/>
  <c r="K255" i="10"/>
  <c r="L255" i="10"/>
  <c r="M255" i="10"/>
  <c r="N255" i="10"/>
  <c r="O255" i="10"/>
  <c r="P255" i="10"/>
  <c r="Q255" i="10"/>
  <c r="R255" i="10"/>
  <c r="S255" i="10"/>
  <c r="T255" i="10"/>
  <c r="U255" i="10"/>
  <c r="V255" i="10"/>
  <c r="W255" i="10"/>
  <c r="X255" i="10"/>
  <c r="Y255" i="10"/>
  <c r="Z255" i="10"/>
  <c r="AA255" i="10"/>
  <c r="AB255" i="10"/>
  <c r="AC255" i="10"/>
  <c r="AD255" i="10"/>
  <c r="AE255" i="10"/>
  <c r="AE249" i="10"/>
  <c r="E249" i="10"/>
  <c r="F249" i="10"/>
  <c r="G249" i="10"/>
  <c r="H249" i="10"/>
  <c r="I249" i="10"/>
  <c r="J249" i="10"/>
  <c r="K249" i="10"/>
  <c r="L249" i="10"/>
  <c r="M249" i="10"/>
  <c r="N249" i="10"/>
  <c r="O249" i="10"/>
  <c r="P249" i="10"/>
  <c r="Q249" i="10"/>
  <c r="R249" i="10"/>
  <c r="S249" i="10"/>
  <c r="T249" i="10"/>
  <c r="U249" i="10"/>
  <c r="V249" i="10"/>
  <c r="W249" i="10"/>
  <c r="X249" i="10"/>
  <c r="Y249" i="10"/>
  <c r="Z249" i="10"/>
  <c r="AA249" i="10"/>
  <c r="AB249" i="10"/>
  <c r="AC249" i="10"/>
  <c r="AD249" i="10"/>
  <c r="E247" i="10"/>
  <c r="F247" i="10"/>
  <c r="G247" i="10"/>
  <c r="H247" i="10"/>
  <c r="I247" i="10"/>
  <c r="J247" i="10"/>
  <c r="K247" i="10"/>
  <c r="L247" i="10"/>
  <c r="M247" i="10"/>
  <c r="N247" i="10"/>
  <c r="O247" i="10"/>
  <c r="P247" i="10"/>
  <c r="Q247" i="10"/>
  <c r="R247" i="10"/>
  <c r="S247" i="10"/>
  <c r="T247" i="10"/>
  <c r="U247" i="10"/>
  <c r="V247" i="10"/>
  <c r="W247" i="10"/>
  <c r="X247" i="10"/>
  <c r="Y247" i="10"/>
  <c r="Z247" i="10"/>
  <c r="AA247" i="10"/>
  <c r="AB247" i="10"/>
  <c r="AD247" i="10"/>
  <c r="AE247" i="10"/>
  <c r="E245" i="10"/>
  <c r="F245" i="10"/>
  <c r="G245" i="10"/>
  <c r="H245" i="10"/>
  <c r="I245" i="10"/>
  <c r="J245" i="10"/>
  <c r="K245" i="10"/>
  <c r="L245" i="10"/>
  <c r="M245" i="10"/>
  <c r="N245" i="10"/>
  <c r="O245" i="10"/>
  <c r="P245" i="10"/>
  <c r="Q245" i="10"/>
  <c r="R245" i="10"/>
  <c r="S245" i="10"/>
  <c r="T245" i="10"/>
  <c r="U245" i="10"/>
  <c r="V245" i="10"/>
  <c r="W245" i="10"/>
  <c r="X245" i="10"/>
  <c r="Y245" i="10"/>
  <c r="Z245" i="10"/>
  <c r="AA245" i="10"/>
  <c r="AB245" i="10"/>
  <c r="AD245" i="10"/>
  <c r="AE245" i="10"/>
  <c r="E242" i="10"/>
  <c r="F242" i="10"/>
  <c r="G242" i="10"/>
  <c r="H242" i="10"/>
  <c r="I242" i="10"/>
  <c r="J242" i="10"/>
  <c r="K242" i="10"/>
  <c r="L242" i="10"/>
  <c r="M242" i="10"/>
  <c r="N242" i="10"/>
  <c r="O242" i="10"/>
  <c r="P242" i="10"/>
  <c r="Q242" i="10"/>
  <c r="R242" i="10"/>
  <c r="S242" i="10"/>
  <c r="T242" i="10"/>
  <c r="U242" i="10"/>
  <c r="V242" i="10"/>
  <c r="W242" i="10"/>
  <c r="X242" i="10"/>
  <c r="Y242" i="10"/>
  <c r="Z242" i="10"/>
  <c r="AA242" i="10"/>
  <c r="AB242" i="10"/>
  <c r="AC242" i="10"/>
  <c r="AD242" i="10"/>
  <c r="AE242" i="10"/>
  <c r="E240" i="10"/>
  <c r="F240" i="10"/>
  <c r="G240" i="10"/>
  <c r="H240" i="10"/>
  <c r="I240" i="10"/>
  <c r="J240" i="10"/>
  <c r="K240" i="10"/>
  <c r="L240" i="10"/>
  <c r="M240" i="10"/>
  <c r="N240" i="10"/>
  <c r="O240" i="10"/>
  <c r="P240" i="10"/>
  <c r="Q240" i="10"/>
  <c r="R240" i="10"/>
  <c r="S240" i="10"/>
  <c r="T240" i="10"/>
  <c r="U240" i="10"/>
  <c r="V240" i="10"/>
  <c r="W240" i="10"/>
  <c r="X240" i="10"/>
  <c r="Y240" i="10"/>
  <c r="Z240" i="10"/>
  <c r="AA240" i="10"/>
  <c r="AB240" i="10"/>
  <c r="AC240" i="10"/>
  <c r="AD240" i="10"/>
  <c r="AE240" i="10"/>
  <c r="E238" i="10"/>
  <c r="F238" i="10"/>
  <c r="G238" i="10"/>
  <c r="H238" i="10"/>
  <c r="I238" i="10"/>
  <c r="J238" i="10"/>
  <c r="K238" i="10"/>
  <c r="L238" i="10"/>
  <c r="N238" i="10"/>
  <c r="O238" i="10"/>
  <c r="P238" i="10"/>
  <c r="Q238" i="10"/>
  <c r="R238" i="10"/>
  <c r="S238" i="10"/>
  <c r="T238" i="10"/>
  <c r="U238" i="10"/>
  <c r="V238" i="10"/>
  <c r="W238" i="10"/>
  <c r="X238" i="10"/>
  <c r="Y238" i="10"/>
  <c r="Z238" i="10"/>
  <c r="AA238" i="10"/>
  <c r="AB238" i="10"/>
  <c r="AC238" i="10"/>
  <c r="AD238" i="10"/>
  <c r="AE238" i="10"/>
  <c r="AE236" i="10"/>
  <c r="E236" i="10"/>
  <c r="F236" i="10"/>
  <c r="G236" i="10"/>
  <c r="H236" i="10"/>
  <c r="I236" i="10"/>
  <c r="J236" i="10"/>
  <c r="K236" i="10"/>
  <c r="L236" i="10"/>
  <c r="N236" i="10"/>
  <c r="O236" i="10"/>
  <c r="P236" i="10"/>
  <c r="Q236" i="10"/>
  <c r="R236" i="10"/>
  <c r="S236" i="10"/>
  <c r="T236" i="10"/>
  <c r="U236" i="10"/>
  <c r="V236" i="10"/>
  <c r="W236" i="10"/>
  <c r="X236" i="10"/>
  <c r="Y236" i="10"/>
  <c r="Z236" i="10"/>
  <c r="AA236" i="10"/>
  <c r="AB236" i="10"/>
  <c r="AD236" i="10"/>
  <c r="E232" i="10"/>
  <c r="F232" i="10"/>
  <c r="G232" i="10"/>
  <c r="H232" i="10"/>
  <c r="I232" i="10"/>
  <c r="J232" i="10"/>
  <c r="K232" i="10"/>
  <c r="L232" i="10"/>
  <c r="N232" i="10"/>
  <c r="O232" i="10"/>
  <c r="P232" i="10"/>
  <c r="Q232" i="10"/>
  <c r="R232" i="10"/>
  <c r="S232" i="10"/>
  <c r="T232" i="10"/>
  <c r="U232" i="10"/>
  <c r="V232" i="10"/>
  <c r="W232" i="10"/>
  <c r="X232" i="10"/>
  <c r="Y232" i="10"/>
  <c r="Z232" i="10"/>
  <c r="AA232" i="10"/>
  <c r="AB232" i="10"/>
  <c r="AC232" i="10"/>
  <c r="AD232" i="10"/>
  <c r="AE232" i="10"/>
  <c r="E228" i="10"/>
  <c r="F228" i="10"/>
  <c r="G228" i="10"/>
  <c r="H228" i="10"/>
  <c r="I228" i="10"/>
  <c r="J228" i="10"/>
  <c r="K228" i="10"/>
  <c r="L228" i="10"/>
  <c r="M228" i="10"/>
  <c r="N228" i="10"/>
  <c r="O228" i="10"/>
  <c r="P228" i="10"/>
  <c r="Q228" i="10"/>
  <c r="R228" i="10"/>
  <c r="S228" i="10"/>
  <c r="T228" i="10"/>
  <c r="U228" i="10"/>
  <c r="V228" i="10"/>
  <c r="W228" i="10"/>
  <c r="X228" i="10"/>
  <c r="Y228" i="10"/>
  <c r="Z228" i="10"/>
  <c r="AA228" i="10"/>
  <c r="AB228" i="10"/>
  <c r="AC228" i="10"/>
  <c r="AD228" i="10"/>
  <c r="AE228" i="10"/>
  <c r="E225" i="10"/>
  <c r="F225" i="10"/>
  <c r="G225" i="10"/>
  <c r="H225" i="10"/>
  <c r="I225" i="10"/>
  <c r="J225" i="10"/>
  <c r="K225" i="10"/>
  <c r="L225" i="10"/>
  <c r="M225" i="10"/>
  <c r="N225" i="10"/>
  <c r="O225" i="10"/>
  <c r="P225" i="10"/>
  <c r="Q225" i="10"/>
  <c r="R225" i="10"/>
  <c r="S225" i="10"/>
  <c r="T225" i="10"/>
  <c r="U225" i="10"/>
  <c r="V225" i="10"/>
  <c r="W225" i="10"/>
  <c r="X225" i="10"/>
  <c r="Y225" i="10"/>
  <c r="Z225" i="10"/>
  <c r="AA225" i="10"/>
  <c r="AB225" i="10"/>
  <c r="AD225" i="10"/>
  <c r="AE225" i="10"/>
  <c r="E223" i="10"/>
  <c r="F223" i="10"/>
  <c r="G223" i="10"/>
  <c r="H223" i="10"/>
  <c r="I223" i="10"/>
  <c r="J223" i="10"/>
  <c r="K223" i="10"/>
  <c r="L223" i="10"/>
  <c r="M223" i="10"/>
  <c r="N223" i="10"/>
  <c r="O223" i="10"/>
  <c r="P223" i="10"/>
  <c r="Q223" i="10"/>
  <c r="R223" i="10"/>
  <c r="S223" i="10"/>
  <c r="T223" i="10"/>
  <c r="U223" i="10"/>
  <c r="V223" i="10"/>
  <c r="W223" i="10"/>
  <c r="X223" i="10"/>
  <c r="Y223" i="10"/>
  <c r="Z223" i="10"/>
  <c r="AA223" i="10"/>
  <c r="AB223" i="10"/>
  <c r="AD223" i="10"/>
  <c r="AE223" i="10"/>
  <c r="E221" i="10"/>
  <c r="F221" i="10"/>
  <c r="G221" i="10"/>
  <c r="H221" i="10"/>
  <c r="I221" i="10"/>
  <c r="J221" i="10"/>
  <c r="K221" i="10"/>
  <c r="L221" i="10"/>
  <c r="M221" i="10"/>
  <c r="N221" i="10"/>
  <c r="O221" i="10"/>
  <c r="P221" i="10"/>
  <c r="Q221" i="10"/>
  <c r="R221" i="10"/>
  <c r="S221" i="10"/>
  <c r="T221" i="10"/>
  <c r="U221" i="10"/>
  <c r="V221" i="10"/>
  <c r="W221" i="10"/>
  <c r="X221" i="10"/>
  <c r="Y221" i="10"/>
  <c r="Z221" i="10"/>
  <c r="AA221" i="10"/>
  <c r="AB221" i="10"/>
  <c r="AD221" i="10"/>
  <c r="AE221" i="10"/>
  <c r="E212" i="10"/>
  <c r="F212" i="10"/>
  <c r="G212" i="10"/>
  <c r="H212" i="10"/>
  <c r="I212" i="10"/>
  <c r="J212" i="10"/>
  <c r="K212" i="10"/>
  <c r="L212" i="10"/>
  <c r="M212" i="10"/>
  <c r="N212" i="10"/>
  <c r="O212" i="10"/>
  <c r="P212" i="10"/>
  <c r="R212" i="10"/>
  <c r="S212" i="10"/>
  <c r="T212" i="10"/>
  <c r="U212" i="10"/>
  <c r="V212" i="10"/>
  <c r="W212" i="10"/>
  <c r="X212" i="10"/>
  <c r="Y212" i="10"/>
  <c r="Z212" i="10"/>
  <c r="AA212" i="10"/>
  <c r="AB212" i="10"/>
  <c r="AD212" i="10"/>
  <c r="AE212" i="10"/>
  <c r="E210" i="10"/>
  <c r="F210" i="10"/>
  <c r="G210" i="10"/>
  <c r="H210" i="10"/>
  <c r="I210" i="10"/>
  <c r="J210" i="10"/>
  <c r="K210" i="10"/>
  <c r="L210" i="10"/>
  <c r="M210" i="10"/>
  <c r="N210" i="10"/>
  <c r="O210" i="10"/>
  <c r="P210" i="10"/>
  <c r="Q210" i="10"/>
  <c r="R210" i="10"/>
  <c r="S210" i="10"/>
  <c r="T210" i="10"/>
  <c r="U210" i="10"/>
  <c r="V210" i="10"/>
  <c r="W210" i="10"/>
  <c r="X210" i="10"/>
  <c r="Y210" i="10"/>
  <c r="Z210" i="10"/>
  <c r="AA210" i="10"/>
  <c r="AB210" i="10"/>
  <c r="AD210" i="10"/>
  <c r="AE210" i="10"/>
  <c r="E204" i="10"/>
  <c r="F204" i="10"/>
  <c r="G204" i="10"/>
  <c r="H204" i="10"/>
  <c r="I204" i="10"/>
  <c r="J204" i="10"/>
  <c r="K204" i="10"/>
  <c r="L204" i="10"/>
  <c r="N204" i="10"/>
  <c r="O204" i="10"/>
  <c r="P204" i="10"/>
  <c r="Q204" i="10"/>
  <c r="R204" i="10"/>
  <c r="S204" i="10"/>
  <c r="T204" i="10"/>
  <c r="U204" i="10"/>
  <c r="V204" i="10"/>
  <c r="W204" i="10"/>
  <c r="X204" i="10"/>
  <c r="Y204" i="10"/>
  <c r="Z204" i="10"/>
  <c r="AA204" i="10"/>
  <c r="AB204" i="10"/>
  <c r="AD204" i="10"/>
  <c r="AE204" i="10"/>
  <c r="E202" i="10"/>
  <c r="F202" i="10"/>
  <c r="G202" i="10"/>
  <c r="H202" i="10"/>
  <c r="I202" i="10"/>
  <c r="J202" i="10"/>
  <c r="K202" i="10"/>
  <c r="L202" i="10"/>
  <c r="M202" i="10"/>
  <c r="N202" i="10"/>
  <c r="O202" i="10"/>
  <c r="P202" i="10"/>
  <c r="Q202" i="10"/>
  <c r="R202" i="10"/>
  <c r="S202" i="10"/>
  <c r="T202" i="10"/>
  <c r="U202" i="10"/>
  <c r="V202" i="10"/>
  <c r="W202" i="10"/>
  <c r="X202" i="10"/>
  <c r="Y202" i="10"/>
  <c r="Z202" i="10"/>
  <c r="AA202" i="10"/>
  <c r="AB202" i="10"/>
  <c r="AD202" i="10"/>
  <c r="AE202" i="10"/>
  <c r="E194" i="10"/>
  <c r="F194" i="10"/>
  <c r="G194" i="10"/>
  <c r="H194" i="10"/>
  <c r="I194" i="10"/>
  <c r="J194" i="10"/>
  <c r="K194" i="10"/>
  <c r="L194" i="10"/>
  <c r="M194" i="10"/>
  <c r="N194" i="10"/>
  <c r="O194" i="10"/>
  <c r="P194" i="10"/>
  <c r="Q194" i="10"/>
  <c r="R194" i="10"/>
  <c r="S194" i="10"/>
  <c r="T194" i="10"/>
  <c r="U194" i="10"/>
  <c r="V194" i="10"/>
  <c r="W194" i="10"/>
  <c r="X194" i="10"/>
  <c r="Y194" i="10"/>
  <c r="Z194" i="10"/>
  <c r="AA194" i="10"/>
  <c r="AB194" i="10"/>
  <c r="AD194" i="10"/>
  <c r="AE194" i="10"/>
  <c r="E177" i="10"/>
  <c r="F177" i="10"/>
  <c r="G177" i="10"/>
  <c r="H177" i="10"/>
  <c r="I177" i="10"/>
  <c r="J177" i="10"/>
  <c r="K177" i="10"/>
  <c r="L177" i="10"/>
  <c r="M177" i="10"/>
  <c r="N177" i="10"/>
  <c r="O177" i="10"/>
  <c r="P177" i="10"/>
  <c r="Q177" i="10"/>
  <c r="R177" i="10"/>
  <c r="S177" i="10"/>
  <c r="T177" i="10"/>
  <c r="U177" i="10"/>
  <c r="V177" i="10"/>
  <c r="W177" i="10"/>
  <c r="X177" i="10"/>
  <c r="Y177" i="10"/>
  <c r="Z177" i="10"/>
  <c r="AA177" i="10"/>
  <c r="AB177" i="10"/>
  <c r="AD177" i="10"/>
  <c r="AE177" i="10"/>
  <c r="E112" i="10"/>
  <c r="F112" i="10"/>
  <c r="G112" i="10"/>
  <c r="H112" i="10"/>
  <c r="I112" i="10"/>
  <c r="J112" i="10"/>
  <c r="K112" i="10"/>
  <c r="L112" i="10"/>
  <c r="M112" i="10"/>
  <c r="N112" i="10"/>
  <c r="O112" i="10"/>
  <c r="P112" i="10"/>
  <c r="Q112" i="10"/>
  <c r="R112" i="10"/>
  <c r="S112" i="10"/>
  <c r="T112" i="10"/>
  <c r="U112" i="10"/>
  <c r="V112" i="10"/>
  <c r="W112" i="10"/>
  <c r="X112" i="10"/>
  <c r="Y112" i="10"/>
  <c r="Z112" i="10"/>
  <c r="AA112" i="10"/>
  <c r="AB112" i="10"/>
  <c r="AD112" i="10"/>
  <c r="AE112" i="10"/>
  <c r="AC691" i="10"/>
  <c r="D691" i="10" s="1"/>
  <c r="D690" i="10" s="1"/>
  <c r="AB20" i="10" l="1"/>
  <c r="P20" i="10"/>
  <c r="AD20" i="10"/>
  <c r="E20" i="10"/>
  <c r="Y20" i="10"/>
  <c r="X20" i="10"/>
  <c r="L20" i="10"/>
  <c r="W20" i="10"/>
  <c r="K20" i="10"/>
  <c r="V20" i="10"/>
  <c r="J20" i="10"/>
  <c r="U20" i="10"/>
  <c r="I20" i="10"/>
  <c r="T20" i="10"/>
  <c r="H20" i="10"/>
  <c r="Z20" i="10"/>
  <c r="O20" i="10"/>
  <c r="G20" i="10"/>
  <c r="S20" i="10"/>
  <c r="AE20" i="10"/>
  <c r="R20" i="10"/>
  <c r="F20" i="10"/>
  <c r="AC690" i="10"/>
  <c r="BJ110" i="10" l="1"/>
  <c r="BC110" i="10"/>
  <c r="AC110" i="10"/>
  <c r="D110" i="10" s="1"/>
  <c r="CH110" i="10" s="1"/>
  <c r="BJ109" i="10"/>
  <c r="BC109" i="10"/>
  <c r="AC109" i="10"/>
  <c r="D109" i="10" s="1"/>
  <c r="CH109" i="10" s="1"/>
  <c r="AC413" i="10"/>
  <c r="AC384" i="10"/>
  <c r="AC385" i="10"/>
  <c r="AC387" i="10"/>
  <c r="AC388" i="10"/>
  <c r="AC389" i="10"/>
  <c r="AC390" i="10"/>
  <c r="AC391" i="10"/>
  <c r="AC392" i="10"/>
  <c r="AC393" i="10"/>
  <c r="AC394" i="10"/>
  <c r="AC395" i="10"/>
  <c r="AC396" i="10"/>
  <c r="AC397" i="10"/>
  <c r="AC398" i="10"/>
  <c r="AC399" i="10"/>
  <c r="AC400" i="10"/>
  <c r="AC401" i="10"/>
  <c r="AC402" i="10"/>
  <c r="AC403" i="10"/>
  <c r="AC404" i="10"/>
  <c r="AC406" i="10"/>
  <c r="AC407" i="10"/>
  <c r="AC408" i="10"/>
  <c r="AC409" i="10"/>
  <c r="AC410" i="10"/>
  <c r="AC411" i="10"/>
  <c r="AC412" i="10"/>
  <c r="AC414" i="10"/>
  <c r="AC415" i="10"/>
  <c r="AC416" i="10"/>
  <c r="AC417" i="10"/>
  <c r="AC418" i="10"/>
  <c r="AC419" i="10"/>
  <c r="AC421" i="10"/>
  <c r="AC423" i="10"/>
  <c r="AC424" i="10"/>
  <c r="AC425" i="10"/>
  <c r="AC426" i="10"/>
  <c r="AC427" i="10"/>
  <c r="AC428" i="10"/>
  <c r="AC429" i="10"/>
  <c r="AC430" i="10"/>
  <c r="AC431" i="10"/>
  <c r="AC432" i="10"/>
  <c r="AC433" i="10"/>
  <c r="AC434" i="10"/>
  <c r="AC435" i="10"/>
  <c r="AC436" i="10"/>
  <c r="AC437" i="10"/>
  <c r="AC438" i="10"/>
  <c r="AC439" i="10"/>
  <c r="AC440" i="10"/>
  <c r="AC441" i="10"/>
  <c r="AC442" i="10"/>
  <c r="AC443" i="10"/>
  <c r="AC444" i="10"/>
  <c r="AC111" i="10"/>
  <c r="AC445" i="10"/>
  <c r="AC446" i="10"/>
  <c r="AC447" i="10"/>
  <c r="AC448" i="10"/>
  <c r="AC449" i="10"/>
  <c r="AC450" i="10"/>
  <c r="D450" i="10" s="1"/>
  <c r="CH450" i="10" s="1"/>
  <c r="AC451" i="10"/>
  <c r="D451" i="10" s="1"/>
  <c r="AC452" i="10"/>
  <c r="D452" i="10" s="1"/>
  <c r="AC383" i="10"/>
  <c r="N742" i="10"/>
  <c r="AD823" i="10"/>
  <c r="AD822" i="10" s="1"/>
  <c r="N816" i="10"/>
  <c r="N815" i="10" s="1"/>
  <c r="N811" i="10"/>
  <c r="N810" i="10" s="1"/>
  <c r="AC792" i="10"/>
  <c r="AC791" i="10" s="1"/>
  <c r="AC790" i="10"/>
  <c r="AC789" i="10" s="1"/>
  <c r="AC784" i="10"/>
  <c r="AC779" i="10"/>
  <c r="AC740" i="10"/>
  <c r="N712" i="10" l="1"/>
  <c r="AC709" i="10"/>
  <c r="AC713" i="10"/>
  <c r="AC712" i="10" l="1"/>
  <c r="N710" i="10"/>
  <c r="N693" i="10" l="1"/>
  <c r="N692" i="10" s="1"/>
  <c r="N683" i="10" l="1"/>
  <c r="N680" i="10" s="1"/>
  <c r="N654" i="10"/>
  <c r="N653" i="10" s="1"/>
  <c r="AC663" i="10"/>
  <c r="AC662" i="10"/>
  <c r="AC661" i="10"/>
  <c r="AC648" i="10"/>
  <c r="AC649" i="10"/>
  <c r="AC650" i="10"/>
  <c r="AC651" i="10"/>
  <c r="AC652" i="10"/>
  <c r="N620" i="10"/>
  <c r="AC620" i="10" s="1"/>
  <c r="AC640" i="10"/>
  <c r="AC641" i="10"/>
  <c r="AC643" i="10"/>
  <c r="AC644" i="10"/>
  <c r="AC635" i="10"/>
  <c r="AC636" i="10"/>
  <c r="AC614" i="10"/>
  <c r="AC615" i="10"/>
  <c r="AC617" i="10"/>
  <c r="AC618" i="10"/>
  <c r="AC621" i="10"/>
  <c r="AC625" i="10"/>
  <c r="AC626" i="10"/>
  <c r="AC627" i="10"/>
  <c r="AC628" i="10"/>
  <c r="AC629" i="10"/>
  <c r="AC630" i="10"/>
  <c r="R608" i="10"/>
  <c r="R606" i="10" s="1"/>
  <c r="N591" i="10"/>
  <c r="N596" i="10"/>
  <c r="AC564" i="10"/>
  <c r="AC563" i="10"/>
  <c r="AC562" i="10"/>
  <c r="AC560" i="10"/>
  <c r="AC561" i="10"/>
  <c r="AC565" i="10"/>
  <c r="AC566" i="10"/>
  <c r="N594" i="10"/>
  <c r="AC598" i="10"/>
  <c r="AC599" i="10"/>
  <c r="AC600" i="10"/>
  <c r="AC601" i="10"/>
  <c r="AC176" i="10"/>
  <c r="AD658" i="10" l="1"/>
  <c r="AD653" i="10" s="1"/>
  <c r="AC964" i="10" l="1"/>
  <c r="D685" i="10"/>
  <c r="BJ667" i="10" l="1"/>
  <c r="BC667" i="10"/>
  <c r="AC667" i="10"/>
  <c r="D667" i="10" s="1"/>
  <c r="CH667" i="10" s="1"/>
  <c r="DK788" i="10"/>
  <c r="CL788" i="10"/>
  <c r="CE788" i="10"/>
  <c r="AT788" i="10"/>
  <c r="AC788" i="10"/>
  <c r="D788" i="10" s="1"/>
  <c r="CH788" i="10" s="1"/>
  <c r="M204" i="10"/>
  <c r="Q212" i="10"/>
  <c r="M232" i="10"/>
  <c r="M236" i="10"/>
  <c r="M238" i="10"/>
  <c r="Q259" i="10"/>
  <c r="Q263" i="10"/>
  <c r="Q268" i="10"/>
  <c r="Q272" i="10"/>
  <c r="Q297" i="10"/>
  <c r="Q308" i="10"/>
  <c r="Q346" i="10"/>
  <c r="M363" i="10"/>
  <c r="D448" i="10"/>
  <c r="CH448" i="10" s="1"/>
  <c r="AC27" i="10"/>
  <c r="BJ448" i="10"/>
  <c r="BC448" i="10"/>
  <c r="D447" i="10"/>
  <c r="CH447" i="10" s="1"/>
  <c r="D432" i="10"/>
  <c r="D433" i="10"/>
  <c r="D436" i="10"/>
  <c r="D441" i="10"/>
  <c r="D528" i="10"/>
  <c r="D560" i="10"/>
  <c r="D635" i="10"/>
  <c r="BJ108" i="10"/>
  <c r="BC108" i="10"/>
  <c r="AC108" i="10"/>
  <c r="D108" i="10" s="1"/>
  <c r="CH108" i="10" s="1"/>
  <c r="D713" i="10"/>
  <c r="D663" i="10"/>
  <c r="D662" i="10"/>
  <c r="D652" i="10"/>
  <c r="D651" i="10"/>
  <c r="D650" i="10"/>
  <c r="D649" i="10"/>
  <c r="D636" i="10"/>
  <c r="D630" i="10"/>
  <c r="D629" i="10"/>
  <c r="D628" i="10"/>
  <c r="D627" i="10"/>
  <c r="D626" i="10"/>
  <c r="D176" i="10"/>
  <c r="D566" i="10"/>
  <c r="D565" i="10"/>
  <c r="D564" i="10"/>
  <c r="D157" i="10"/>
  <c r="D563" i="10"/>
  <c r="D562" i="10"/>
  <c r="D561" i="10"/>
  <c r="D533" i="10"/>
  <c r="D532" i="10"/>
  <c r="D531" i="10"/>
  <c r="D530" i="10"/>
  <c r="D529" i="10"/>
  <c r="D446" i="10"/>
  <c r="D111" i="10"/>
  <c r="D444" i="10"/>
  <c r="D443" i="10"/>
  <c r="D442" i="10"/>
  <c r="D440" i="10"/>
  <c r="D439" i="10"/>
  <c r="D438" i="10"/>
  <c r="D437" i="10"/>
  <c r="D435" i="10"/>
  <c r="D434" i="10"/>
  <c r="D431" i="10"/>
  <c r="D430" i="10"/>
  <c r="D792" i="10"/>
  <c r="D791" i="10" s="1"/>
  <c r="D779" i="10"/>
  <c r="D784" i="10"/>
  <c r="D790" i="10"/>
  <c r="D789" i="10" s="1"/>
  <c r="D740" i="10"/>
  <c r="D600" i="10"/>
  <c r="D599" i="10"/>
  <c r="D598" i="10"/>
  <c r="D601" i="10"/>
  <c r="D728" i="10"/>
  <c r="D727" i="10" s="1"/>
  <c r="D726" i="10"/>
  <c r="D725" i="10" s="1"/>
  <c r="D724" i="10"/>
  <c r="D723" i="10" s="1"/>
  <c r="D445" i="10"/>
  <c r="BJ821" i="10"/>
  <c r="BC821" i="10"/>
  <c r="N821" i="10"/>
  <c r="BJ817" i="10"/>
  <c r="BC817" i="10"/>
  <c r="AC817" i="10"/>
  <c r="D817" i="10" s="1"/>
  <c r="CH817" i="10" s="1"/>
  <c r="BJ814" i="10"/>
  <c r="BC814" i="10"/>
  <c r="AC814" i="10"/>
  <c r="D814" i="10" s="1"/>
  <c r="CH814" i="10" s="1"/>
  <c r="BJ809" i="10"/>
  <c r="BC809" i="10"/>
  <c r="AC809" i="10"/>
  <c r="D809" i="10" s="1"/>
  <c r="CH809" i="10" s="1"/>
  <c r="BJ800" i="10"/>
  <c r="BC800" i="10"/>
  <c r="AC800" i="10"/>
  <c r="D800" i="10" s="1"/>
  <c r="CH800" i="10" s="1"/>
  <c r="AC358" i="10"/>
  <c r="D358" i="10" s="1"/>
  <c r="CH358" i="10" s="1"/>
  <c r="BJ796" i="10"/>
  <c r="BC796" i="10"/>
  <c r="AC796" i="10"/>
  <c r="D796" i="10" s="1"/>
  <c r="CH796" i="10" s="1"/>
  <c r="BJ709" i="10"/>
  <c r="BC709" i="10"/>
  <c r="D709" i="10"/>
  <c r="CH709" i="10" s="1"/>
  <c r="BJ715" i="10"/>
  <c r="BC715" i="10"/>
  <c r="AC715" i="10"/>
  <c r="BC247" i="10"/>
  <c r="BJ247" i="10"/>
  <c r="Q20" i="10" l="1"/>
  <c r="M308" i="10"/>
  <c r="AC821" i="10"/>
  <c r="D821" i="10" s="1"/>
  <c r="CH821" i="10" s="1"/>
  <c r="N818" i="10"/>
  <c r="D715" i="10"/>
  <c r="AC714" i="10"/>
  <c r="BJ694" i="10"/>
  <c r="BC694" i="10"/>
  <c r="AC694" i="10"/>
  <c r="D694" i="10" s="1"/>
  <c r="CH694" i="10" s="1"/>
  <c r="DK684" i="10"/>
  <c r="CL684" i="10"/>
  <c r="CE684" i="10"/>
  <c r="CA684" i="10"/>
  <c r="AC684" i="10"/>
  <c r="D684" i="10" s="1"/>
  <c r="CH684" i="10" s="1"/>
  <c r="BJ677" i="10"/>
  <c r="BC677" i="10"/>
  <c r="AC677" i="10"/>
  <c r="D677" i="10" s="1"/>
  <c r="CH677" i="10" s="1"/>
  <c r="AC755" i="10"/>
  <c r="AC753" i="10"/>
  <c r="D753" i="10" s="1"/>
  <c r="AC752" i="10"/>
  <c r="D752" i="10" s="1"/>
  <c r="AC751" i="10"/>
  <c r="AC749" i="10"/>
  <c r="D749" i="10" s="1"/>
  <c r="AC748" i="10"/>
  <c r="AC746" i="10"/>
  <c r="D746" i="10" s="1"/>
  <c r="I745" i="10"/>
  <c r="I741" i="10" s="1"/>
  <c r="N741" i="10"/>
  <c r="AC743" i="10"/>
  <c r="D743" i="10" s="1"/>
  <c r="AC742" i="10"/>
  <c r="AC739" i="10"/>
  <c r="AC737" i="10"/>
  <c r="AC736" i="10" s="1"/>
  <c r="D323" i="10"/>
  <c r="D322" i="10" s="1"/>
  <c r="D321" i="10"/>
  <c r="AC320" i="10"/>
  <c r="AC318" i="10"/>
  <c r="D318" i="10" s="1"/>
  <c r="AC317" i="10"/>
  <c r="AC315" i="10"/>
  <c r="AC314" i="10" s="1"/>
  <c r="AC313" i="10"/>
  <c r="D313" i="10" s="1"/>
  <c r="D312" i="10"/>
  <c r="AC311" i="10"/>
  <c r="D311" i="10" s="1"/>
  <c r="AC310" i="10"/>
  <c r="D310" i="10" s="1"/>
  <c r="AC309" i="10"/>
  <c r="AC307" i="10"/>
  <c r="D306" i="10"/>
  <c r="AC304" i="10"/>
  <c r="D304" i="10" s="1"/>
  <c r="D303" i="10"/>
  <c r="D302" i="10"/>
  <c r="AC301" i="10"/>
  <c r="D299" i="10"/>
  <c r="AC298" i="10"/>
  <c r="DK644" i="10"/>
  <c r="CL644" i="10"/>
  <c r="CE644" i="10"/>
  <c r="CA644" i="10"/>
  <c r="AT644" i="10"/>
  <c r="D644" i="10"/>
  <c r="CH644" i="10" s="1"/>
  <c r="DK643" i="10"/>
  <c r="CL643" i="10"/>
  <c r="CE643" i="10"/>
  <c r="AT643" i="10"/>
  <c r="D643" i="10"/>
  <c r="CH643" i="10" s="1"/>
  <c r="M20" i="10" l="1"/>
  <c r="AC750" i="10"/>
  <c r="D755" i="10"/>
  <c r="D754" i="10" s="1"/>
  <c r="AC754" i="10"/>
  <c r="D739" i="10"/>
  <c r="D738" i="10" s="1"/>
  <c r="AC738" i="10"/>
  <c r="D742" i="10"/>
  <c r="D748" i="10"/>
  <c r="D747" i="10" s="1"/>
  <c r="AC747" i="10"/>
  <c r="CH715" i="10"/>
  <c r="D714" i="10"/>
  <c r="D320" i="10"/>
  <c r="D319" i="10" s="1"/>
  <c r="AC319" i="10"/>
  <c r="D317" i="10"/>
  <c r="D316" i="10" s="1"/>
  <c r="AC316" i="10"/>
  <c r="D307" i="10"/>
  <c r="D305" i="10" s="1"/>
  <c r="AC305" i="10"/>
  <c r="AC308" i="10"/>
  <c r="D301" i="10"/>
  <c r="D300" i="10" s="1"/>
  <c r="AC300" i="10"/>
  <c r="D298" i="10"/>
  <c r="D297" i="10" s="1"/>
  <c r="AC297" i="10"/>
  <c r="D737" i="10"/>
  <c r="D736" i="10" s="1"/>
  <c r="AC744" i="10"/>
  <c r="D744" i="10" s="1"/>
  <c r="D315" i="10"/>
  <c r="D314" i="10" s="1"/>
  <c r="D309" i="10"/>
  <c r="D308" i="10" s="1"/>
  <c r="D751" i="10"/>
  <c r="D750" i="10" s="1"/>
  <c r="AC745" i="10"/>
  <c r="BC519" i="10"/>
  <c r="BJ519" i="10"/>
  <c r="AC520" i="10"/>
  <c r="BC520" i="10"/>
  <c r="BJ520" i="10"/>
  <c r="AC521" i="10"/>
  <c r="BC521" i="10"/>
  <c r="BJ521" i="10"/>
  <c r="AC522" i="10"/>
  <c r="D522" i="10" s="1"/>
  <c r="CH522" i="10" s="1"/>
  <c r="AC523" i="10"/>
  <c r="D523" i="10" s="1"/>
  <c r="CH523" i="10" s="1"/>
  <c r="AC524" i="10"/>
  <c r="D524" i="10" s="1"/>
  <c r="CH524" i="10" s="1"/>
  <c r="AC525" i="10"/>
  <c r="D525" i="10" s="1"/>
  <c r="AC526" i="10"/>
  <c r="D526" i="10" s="1"/>
  <c r="AC527" i="10"/>
  <c r="D527" i="10" s="1"/>
  <c r="CH527" i="10" s="1"/>
  <c r="BC527" i="10"/>
  <c r="BJ527" i="10"/>
  <c r="BC534" i="10"/>
  <c r="BJ534" i="10"/>
  <c r="AC535" i="10"/>
  <c r="BC535" i="10"/>
  <c r="BJ535" i="10"/>
  <c r="AC536" i="10"/>
  <c r="D536" i="10" s="1"/>
  <c r="CH536" i="10" s="1"/>
  <c r="BC536" i="10"/>
  <c r="BJ536" i="10"/>
  <c r="AC537" i="10"/>
  <c r="D537" i="10" s="1"/>
  <c r="CH537" i="10" s="1"/>
  <c r="BC537" i="10"/>
  <c r="BJ537" i="10"/>
  <c r="AC538" i="10"/>
  <c r="D538" i="10" s="1"/>
  <c r="CH538" i="10" s="1"/>
  <c r="BC538" i="10"/>
  <c r="BJ538" i="10"/>
  <c r="AC539" i="10"/>
  <c r="D539" i="10" s="1"/>
  <c r="CH539" i="10" s="1"/>
  <c r="BC539" i="10"/>
  <c r="BJ539" i="10"/>
  <c r="AC540" i="10"/>
  <c r="D540" i="10" s="1"/>
  <c r="CH540" i="10" s="1"/>
  <c r="BC540" i="10"/>
  <c r="BJ540" i="10"/>
  <c r="AC541" i="10"/>
  <c r="D541" i="10" s="1"/>
  <c r="CH541" i="10" s="1"/>
  <c r="BC541" i="10"/>
  <c r="BJ541" i="10"/>
  <c r="AC542" i="10"/>
  <c r="D542" i="10" s="1"/>
  <c r="CH542" i="10" s="1"/>
  <c r="BC542" i="10"/>
  <c r="BJ542" i="10"/>
  <c r="AC543" i="10"/>
  <c r="D543" i="10" s="1"/>
  <c r="CH543" i="10" s="1"/>
  <c r="BC543" i="10"/>
  <c r="BJ543" i="10"/>
  <c r="AC544" i="10"/>
  <c r="D544" i="10" s="1"/>
  <c r="CH544" i="10" s="1"/>
  <c r="BC544" i="10"/>
  <c r="BJ544" i="10"/>
  <c r="AC545" i="10"/>
  <c r="D545" i="10" s="1"/>
  <c r="CH545" i="10" s="1"/>
  <c r="BC545" i="10"/>
  <c r="BJ545" i="10"/>
  <c r="AC546" i="10"/>
  <c r="D546" i="10" s="1"/>
  <c r="CH546" i="10" s="1"/>
  <c r="BC546" i="10"/>
  <c r="BJ546" i="10"/>
  <c r="AC547" i="10"/>
  <c r="D547" i="10" s="1"/>
  <c r="CH547" i="10" s="1"/>
  <c r="BC547" i="10"/>
  <c r="BJ547" i="10"/>
  <c r="D535" i="10" l="1"/>
  <c r="D520" i="10"/>
  <c r="AC519" i="10"/>
  <c r="AC741" i="10"/>
  <c r="D745" i="10"/>
  <c r="D741" i="10" s="1"/>
  <c r="D521" i="10"/>
  <c r="CH521" i="10" s="1"/>
  <c r="CH520" i="10" l="1"/>
  <c r="D519" i="10"/>
  <c r="CH519" i="10" s="1"/>
  <c r="CH535" i="10"/>
  <c r="B272" i="5" l="1"/>
  <c r="B269" i="5"/>
  <c r="AC100" i="10" l="1"/>
  <c r="AC95" i="10"/>
  <c r="AC92" i="10"/>
  <c r="AC91" i="10"/>
  <c r="AC86" i="10"/>
  <c r="AC85" i="10"/>
  <c r="AC79" i="10"/>
  <c r="AC75" i="10"/>
  <c r="AC74" i="10"/>
  <c r="AC73" i="10"/>
  <c r="AC68" i="10"/>
  <c r="AC67" i="10"/>
  <c r="AC66" i="10"/>
  <c r="AC64" i="10"/>
  <c r="AC63" i="10"/>
  <c r="AC61" i="10"/>
  <c r="AC60" i="10"/>
  <c r="AC59" i="10"/>
  <c r="AC58" i="10"/>
  <c r="AC56" i="10"/>
  <c r="AC55" i="10"/>
  <c r="AC53" i="10"/>
  <c r="AC52" i="10"/>
  <c r="AC51" i="10"/>
  <c r="AC50" i="10"/>
  <c r="AC49" i="10"/>
  <c r="AC48" i="10"/>
  <c r="AC47" i="10"/>
  <c r="AC46" i="10"/>
  <c r="AC45" i="10"/>
  <c r="AC44" i="10"/>
  <c r="AC43" i="10"/>
  <c r="AC42" i="10"/>
  <c r="AC41" i="10"/>
  <c r="AC40" i="10"/>
  <c r="AC39" i="10"/>
  <c r="AC38" i="10"/>
  <c r="AC37" i="10"/>
  <c r="AC36" i="10"/>
  <c r="AC35" i="10"/>
  <c r="AC34" i="10"/>
  <c r="AC33" i="10"/>
  <c r="AC32" i="10"/>
  <c r="AC31" i="10"/>
  <c r="AC30" i="10"/>
  <c r="AC29" i="10"/>
  <c r="AC28" i="10"/>
  <c r="AC26" i="10"/>
  <c r="AC25" i="10"/>
  <c r="AC24" i="10"/>
  <c r="AC23" i="10"/>
  <c r="AC22" i="10"/>
  <c r="AC21" i="10" l="1"/>
  <c r="AC705" i="10"/>
  <c r="AC703" i="10"/>
  <c r="D701" i="10"/>
  <c r="AC700" i="10"/>
  <c r="D700" i="10" s="1"/>
  <c r="AC699" i="10"/>
  <c r="D699" i="10" s="1"/>
  <c r="AC698" i="10"/>
  <c r="D698" i="10" s="1"/>
  <c r="AC697" i="10"/>
  <c r="D697" i="10" s="1"/>
  <c r="N696" i="10"/>
  <c r="D258" i="10"/>
  <c r="D256" i="10"/>
  <c r="D254" i="10"/>
  <c r="D253" i="10"/>
  <c r="D252" i="10"/>
  <c r="D251" i="10"/>
  <c r="D250" i="10"/>
  <c r="AC696" i="10" l="1"/>
  <c r="AC695" i="10" s="1"/>
  <c r="N695" i="10"/>
  <c r="D703" i="10"/>
  <c r="AC702" i="10"/>
  <c r="D705" i="10"/>
  <c r="AC704" i="10"/>
  <c r="D249" i="10"/>
  <c r="D696" i="10" l="1"/>
  <c r="D695" i="10" s="1"/>
  <c r="D808" i="10"/>
  <c r="AC807" i="10"/>
  <c r="D807" i="10" s="1"/>
  <c r="N806" i="10"/>
  <c r="AC806" i="10" l="1"/>
  <c r="AC805" i="10" s="1"/>
  <c r="N805" i="10"/>
  <c r="D806" i="10" l="1"/>
  <c r="D805" i="10" s="1"/>
  <c r="D712" i="10"/>
  <c r="AC711" i="10"/>
  <c r="N708" i="10"/>
  <c r="N706" i="10" s="1"/>
  <c r="AC707" i="10"/>
  <c r="AC278" i="10"/>
  <c r="D278" i="10" s="1"/>
  <c r="AC277" i="10"/>
  <c r="N275" i="10"/>
  <c r="N272" i="10" s="1"/>
  <c r="N20" i="10" s="1"/>
  <c r="AC274" i="10"/>
  <c r="D273" i="10"/>
  <c r="AC271" i="10"/>
  <c r="D271" i="10" s="1"/>
  <c r="AC270" i="10"/>
  <c r="D269" i="10"/>
  <c r="AC267" i="10"/>
  <c r="D267" i="10" s="1"/>
  <c r="AC266" i="10"/>
  <c r="D266" i="10" s="1"/>
  <c r="AC265" i="10"/>
  <c r="D265" i="10" s="1"/>
  <c r="AC264" i="10"/>
  <c r="AC262" i="10"/>
  <c r="D262" i="10" s="1"/>
  <c r="AC261" i="10"/>
  <c r="D261" i="10" s="1"/>
  <c r="AC260" i="10"/>
  <c r="D707" i="10" l="1"/>
  <c r="D711" i="10"/>
  <c r="D710" i="10" s="1"/>
  <c r="AC710" i="10"/>
  <c r="D264" i="10"/>
  <c r="D263" i="10" s="1"/>
  <c r="AC263" i="10"/>
  <c r="D270" i="10"/>
  <c r="D268" i="10" s="1"/>
  <c r="AC268" i="10"/>
  <c r="D260" i="10"/>
  <c r="D259" i="10" s="1"/>
  <c r="AC259" i="10"/>
  <c r="D277" i="10"/>
  <c r="D276" i="10" s="1"/>
  <c r="AC276" i="10"/>
  <c r="AC708" i="10"/>
  <c r="D708" i="10" s="1"/>
  <c r="D274" i="10"/>
  <c r="AC275" i="10"/>
  <c r="D275" i="10" s="1"/>
  <c r="D272" i="10" l="1"/>
  <c r="AC272" i="10"/>
  <c r="AC706" i="10"/>
  <c r="D706" i="10"/>
  <c r="D661" i="10"/>
  <c r="J11" i="36" l="1"/>
  <c r="K11" i="36"/>
  <c r="I11" i="36"/>
  <c r="G12" i="35"/>
  <c r="H12" i="35"/>
  <c r="I12" i="35"/>
  <c r="J12" i="35"/>
  <c r="K12" i="35"/>
  <c r="L12" i="35"/>
  <c r="M12" i="35"/>
  <c r="N12" i="35"/>
  <c r="O12" i="35"/>
  <c r="P12" i="35"/>
  <c r="Q12" i="35"/>
  <c r="R12" i="35"/>
  <c r="S12" i="35"/>
  <c r="T12" i="35"/>
  <c r="U12" i="35"/>
  <c r="V12" i="35"/>
  <c r="W12" i="35"/>
  <c r="X12" i="35"/>
  <c r="Y12" i="35"/>
  <c r="Z12" i="35"/>
  <c r="AA12" i="35"/>
  <c r="AB12" i="35"/>
  <c r="AC12" i="35"/>
  <c r="AD12" i="35"/>
  <c r="AF12" i="35"/>
  <c r="AG12" i="35"/>
  <c r="E185" i="11" l="1"/>
  <c r="F185" i="11"/>
  <c r="D185" i="11"/>
  <c r="C185" i="11"/>
  <c r="B296" i="5" l="1"/>
  <c r="B297" i="5"/>
  <c r="B315" i="5"/>
  <c r="DK745" i="10" l="1"/>
  <c r="CL745" i="10"/>
  <c r="CE745" i="10"/>
  <c r="AT745" i="10"/>
  <c r="R1001" i="5"/>
  <c r="Q1001" i="5"/>
  <c r="J1001" i="5"/>
  <c r="K1001" i="5"/>
  <c r="I1001" i="5"/>
  <c r="AC1007" i="10"/>
  <c r="E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D1007" i="10"/>
  <c r="AE1007" i="10"/>
  <c r="CH745" i="10" l="1"/>
  <c r="D1008" i="10"/>
  <c r="D1007" i="10" s="1"/>
  <c r="AE33" i="35" l="1"/>
  <c r="AE12" i="35"/>
  <c r="AE16" i="35"/>
  <c r="B374" i="5"/>
  <c r="B372" i="5"/>
  <c r="B371" i="5"/>
  <c r="B369" i="5"/>
  <c r="B367" i="5"/>
  <c r="B366" i="5"/>
  <c r="B365" i="5"/>
  <c r="B364" i="5"/>
  <c r="B363" i="5"/>
  <c r="B361" i="5"/>
  <c r="B359" i="5"/>
  <c r="B358" i="5"/>
  <c r="B356" i="5"/>
  <c r="B354" i="5"/>
  <c r="B349" i="5"/>
  <c r="B348" i="5"/>
  <c r="B346" i="5"/>
  <c r="B344" i="5"/>
  <c r="B343" i="5"/>
  <c r="B342" i="5"/>
  <c r="B341" i="5"/>
  <c r="B339" i="5"/>
  <c r="B338" i="5"/>
  <c r="B337" i="5"/>
  <c r="B335" i="5"/>
  <c r="B334" i="5"/>
  <c r="B333" i="5"/>
  <c r="B332" i="5"/>
  <c r="B331" i="5"/>
  <c r="B329" i="5"/>
  <c r="B328" i="5"/>
  <c r="B327" i="5"/>
  <c r="B325" i="5"/>
  <c r="B323" i="5"/>
  <c r="B321" i="5"/>
  <c r="B319" i="5"/>
  <c r="B317" i="5"/>
  <c r="B314" i="5"/>
  <c r="B312" i="5"/>
  <c r="B311" i="5"/>
  <c r="B309" i="5"/>
  <c r="B306" i="5"/>
  <c r="B307" i="5"/>
  <c r="B305" i="5"/>
  <c r="B304" i="5"/>
  <c r="B303" i="5"/>
  <c r="B300" i="5"/>
  <c r="B301" i="5"/>
  <c r="B295" i="5"/>
  <c r="B298" i="5"/>
  <c r="B293" i="5"/>
  <c r="B292" i="5"/>
  <c r="B290" i="5"/>
  <c r="B288" i="5"/>
  <c r="B287" i="5"/>
  <c r="B285" i="5"/>
  <c r="B283" i="5"/>
  <c r="B281" i="5"/>
  <c r="B279" i="5"/>
  <c r="B278" i="5"/>
  <c r="B277" i="5"/>
  <c r="B276" i="5"/>
  <c r="B275" i="5"/>
  <c r="B274" i="5"/>
  <c r="B271" i="5"/>
  <c r="B268" i="5"/>
  <c r="B267" i="5"/>
  <c r="B265" i="5"/>
  <c r="B264" i="5"/>
  <c r="B263" i="5"/>
  <c r="B261" i="5"/>
  <c r="B260" i="5"/>
  <c r="B259" i="5"/>
  <c r="B258" i="5"/>
  <c r="B256" i="5"/>
  <c r="B255" i="5"/>
  <c r="B254" i="5"/>
  <c r="B252" i="5"/>
  <c r="B250" i="5"/>
  <c r="B248" i="5"/>
  <c r="B247" i="5"/>
  <c r="B246" i="5"/>
  <c r="B245" i="5"/>
  <c r="B244" i="5"/>
  <c r="B240" i="5"/>
  <c r="B238" i="5"/>
  <c r="B237" i="5"/>
  <c r="B235" i="5"/>
  <c r="B233" i="5"/>
  <c r="B231" i="5"/>
  <c r="B229" i="5"/>
  <c r="B228" i="5"/>
  <c r="B227" i="5"/>
  <c r="B225" i="5"/>
  <c r="B224" i="5"/>
  <c r="B223" i="5"/>
  <c r="B221" i="5"/>
  <c r="B220" i="5"/>
  <c r="B218" i="5"/>
  <c r="B216" i="5"/>
  <c r="B214" i="5"/>
  <c r="B213" i="5"/>
  <c r="B212" i="5"/>
  <c r="B211" i="5"/>
  <c r="B210" i="5"/>
  <c r="B209" i="5"/>
  <c r="B208" i="5"/>
  <c r="B207" i="5"/>
  <c r="B205" i="5"/>
  <c r="B203" i="5"/>
  <c r="B202" i="5"/>
  <c r="B201" i="5"/>
  <c r="B200" i="5"/>
  <c r="B199" i="5"/>
  <c r="B197" i="5"/>
  <c r="B195" i="5"/>
  <c r="B194" i="5"/>
  <c r="B193" i="5"/>
  <c r="B192" i="5"/>
  <c r="B191" i="5"/>
  <c r="B190" i="5"/>
  <c r="B189" i="5"/>
  <c r="B121" i="5"/>
  <c r="B120" i="5"/>
  <c r="B108" i="5"/>
  <c r="B107" i="5"/>
  <c r="B17" i="5"/>
  <c r="P820" i="5"/>
  <c r="I820" i="5"/>
  <c r="J820" i="5"/>
  <c r="K820" i="5"/>
  <c r="AC774" i="10" l="1"/>
  <c r="D774" i="10" l="1"/>
  <c r="AC683" i="10" l="1"/>
  <c r="D683" i="10" l="1"/>
  <c r="AC773" i="10"/>
  <c r="AC772" i="10" s="1"/>
  <c r="D773" i="10" l="1"/>
  <c r="D772" i="10" s="1"/>
  <c r="D429" i="10" l="1"/>
  <c r="N420" i="10"/>
  <c r="AC420" i="10" s="1"/>
  <c r="E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D826" i="10"/>
  <c r="AE826" i="10"/>
  <c r="T1019" i="5" l="1"/>
  <c r="T1010" i="5"/>
  <c r="T1011" i="5"/>
  <c r="T1012" i="5"/>
  <c r="T1013" i="5"/>
  <c r="T1014" i="5"/>
  <c r="T1015" i="5"/>
  <c r="T1016" i="5"/>
  <c r="T1017" i="5"/>
  <c r="T1018" i="5"/>
  <c r="P1008" i="5"/>
  <c r="Q1008" i="5"/>
  <c r="R1008" i="5"/>
  <c r="J1008" i="5"/>
  <c r="K1008" i="5"/>
  <c r="I1008" i="5"/>
  <c r="P991" i="5"/>
  <c r="P988" i="5"/>
  <c r="P986" i="5"/>
  <c r="P984" i="5"/>
  <c r="P982" i="5"/>
  <c r="P980" i="5"/>
  <c r="P978" i="5"/>
  <c r="P976" i="5"/>
  <c r="P974" i="5"/>
  <c r="P972" i="5"/>
  <c r="P969" i="5"/>
  <c r="P967" i="5"/>
  <c r="P965" i="5"/>
  <c r="P963" i="5"/>
  <c r="P961" i="5"/>
  <c r="P959" i="5"/>
  <c r="P957" i="5"/>
  <c r="P951" i="5"/>
  <c r="P948" i="5"/>
  <c r="P945" i="5"/>
  <c r="P942" i="5"/>
  <c r="P940" i="5"/>
  <c r="P937" i="5"/>
  <c r="P931" i="5"/>
  <c r="P929" i="5"/>
  <c r="P927" i="5"/>
  <c r="P925" i="5"/>
  <c r="P923" i="5"/>
  <c r="P921" i="5"/>
  <c r="P919" i="5"/>
  <c r="P915" i="5"/>
  <c r="P913" i="5"/>
  <c r="P911" i="5"/>
  <c r="P909" i="5"/>
  <c r="P907" i="5"/>
  <c r="P905" i="5"/>
  <c r="P901" i="5"/>
  <c r="P899" i="5"/>
  <c r="P895" i="5"/>
  <c r="P892" i="5"/>
  <c r="P889" i="5"/>
  <c r="P881" i="5"/>
  <c r="P871" i="5"/>
  <c r="P856" i="5"/>
  <c r="I308" i="5"/>
  <c r="BJ744" i="10"/>
  <c r="BC744" i="10"/>
  <c r="CH744" i="10"/>
  <c r="BJ558" i="10"/>
  <c r="BC558" i="10"/>
  <c r="AC558" i="10"/>
  <c r="D558" i="10" s="1"/>
  <c r="CH558" i="10" s="1"/>
  <c r="BJ557" i="10"/>
  <c r="BC557" i="10"/>
  <c r="AC557" i="10"/>
  <c r="D557" i="10" s="1"/>
  <c r="CH557" i="10" s="1"/>
  <c r="BJ556" i="10"/>
  <c r="BC556" i="10"/>
  <c r="AC556" i="10"/>
  <c r="D556" i="10" s="1"/>
  <c r="CH556" i="10" s="1"/>
  <c r="BJ555" i="10"/>
  <c r="BC555" i="10"/>
  <c r="AC555" i="10"/>
  <c r="D555" i="10" s="1"/>
  <c r="CH555" i="10" s="1"/>
  <c r="BJ554" i="10"/>
  <c r="BC554" i="10"/>
  <c r="AC554" i="10"/>
  <c r="D554" i="10" s="1"/>
  <c r="CH554" i="10" s="1"/>
  <c r="BJ553" i="10"/>
  <c r="BC553" i="10"/>
  <c r="AC553" i="10"/>
  <c r="D553" i="10" s="1"/>
  <c r="CH553" i="10" s="1"/>
  <c r="BJ552" i="10"/>
  <c r="BC552" i="10"/>
  <c r="AC552" i="10"/>
  <c r="D552" i="10" s="1"/>
  <c r="CH552" i="10" s="1"/>
  <c r="BJ551" i="10"/>
  <c r="BC551" i="10"/>
  <c r="AC551" i="10"/>
  <c r="D551" i="10" s="1"/>
  <c r="CH551" i="10" s="1"/>
  <c r="BJ550" i="10"/>
  <c r="BC550" i="10"/>
  <c r="AC550" i="10"/>
  <c r="D550" i="10" s="1"/>
  <c r="CH550" i="10" s="1"/>
  <c r="BJ549" i="10"/>
  <c r="BC549" i="10"/>
  <c r="AC549" i="10"/>
  <c r="D549" i="10" s="1"/>
  <c r="CH549" i="10" s="1"/>
  <c r="BJ641" i="10"/>
  <c r="BC641" i="10"/>
  <c r="D641" i="10"/>
  <c r="CH641" i="10" s="1"/>
  <c r="BJ640" i="10"/>
  <c r="BC640" i="10"/>
  <c r="D640" i="10"/>
  <c r="CH640" i="10" s="1"/>
  <c r="BJ648" i="10"/>
  <c r="BC648" i="10"/>
  <c r="D648" i="10"/>
  <c r="CH648" i="10" s="1"/>
  <c r="BJ427" i="10"/>
  <c r="BC427" i="10"/>
  <c r="D427" i="10"/>
  <c r="CH427" i="10" s="1"/>
  <c r="BJ426" i="10"/>
  <c r="BC426" i="10"/>
  <c r="D426" i="10"/>
  <c r="CH426" i="10" s="1"/>
  <c r="BJ805" i="10"/>
  <c r="BJ754" i="10"/>
  <c r="BJ672" i="10"/>
  <c r="BC672" i="10"/>
  <c r="T672" i="10"/>
  <c r="DK609" i="10"/>
  <c r="CL609" i="10"/>
  <c r="CE609" i="10"/>
  <c r="AT609" i="10"/>
  <c r="AC609" i="10"/>
  <c r="D609" i="10" s="1"/>
  <c r="CH609" i="10" s="1"/>
  <c r="DK608" i="10"/>
  <c r="CL608" i="10"/>
  <c r="CE608" i="10"/>
  <c r="CA608" i="10"/>
  <c r="AT608" i="10"/>
  <c r="AC608" i="10"/>
  <c r="D608" i="10" s="1"/>
  <c r="CH608" i="10" s="1"/>
  <c r="DK607" i="10"/>
  <c r="CL607" i="10"/>
  <c r="CE607" i="10"/>
  <c r="AT607" i="10"/>
  <c r="AC607" i="10"/>
  <c r="BJ606" i="10"/>
  <c r="N731" i="10"/>
  <c r="AC944" i="10"/>
  <c r="N798" i="10"/>
  <c r="N803" i="10"/>
  <c r="N801" i="10"/>
  <c r="R548" i="10"/>
  <c r="R534" i="10" s="1"/>
  <c r="R646" i="10"/>
  <c r="R645" i="10" s="1"/>
  <c r="N647" i="10"/>
  <c r="N645" i="10" s="1"/>
  <c r="N639" i="10"/>
  <c r="AC639" i="10" s="1"/>
  <c r="N638" i="10"/>
  <c r="N634" i="10"/>
  <c r="AC634" i="10" s="1"/>
  <c r="N633" i="10"/>
  <c r="N624" i="10"/>
  <c r="AC624" i="10" s="1"/>
  <c r="N623" i="10"/>
  <c r="AC623" i="10" s="1"/>
  <c r="N622" i="10"/>
  <c r="AC622" i="10" s="1"/>
  <c r="N619" i="10"/>
  <c r="AC619" i="10" s="1"/>
  <c r="N616" i="10"/>
  <c r="AC616" i="10" s="1"/>
  <c r="N613" i="10"/>
  <c r="AC606" i="10" l="1"/>
  <c r="N612" i="10"/>
  <c r="AC633" i="10"/>
  <c r="AC632" i="10" s="1"/>
  <c r="N632" i="10"/>
  <c r="AC731" i="10"/>
  <c r="N729" i="10"/>
  <c r="AC672" i="10"/>
  <c r="D672" i="10" s="1"/>
  <c r="CH672" i="10" s="1"/>
  <c r="T670" i="10"/>
  <c r="AC638" i="10"/>
  <c r="AC613" i="10"/>
  <c r="AC612" i="10" s="1"/>
  <c r="AC646" i="10"/>
  <c r="AC647" i="10"/>
  <c r="P819" i="5"/>
  <c r="D607" i="10"/>
  <c r="D606" i="10" s="1"/>
  <c r="N422" i="10"/>
  <c r="AC422" i="10" s="1"/>
  <c r="D613" i="10" l="1"/>
  <c r="AC645" i="10"/>
  <c r="CH607" i="10"/>
  <c r="D422" i="10" l="1"/>
  <c r="D423" i="10"/>
  <c r="D421" i="10"/>
  <c r="D420" i="10"/>
  <c r="AC548" i="10"/>
  <c r="AC721" i="10"/>
  <c r="D721" i="10" s="1"/>
  <c r="D1018" i="10"/>
  <c r="D1019" i="10"/>
  <c r="D1020" i="10"/>
  <c r="D1021" i="10"/>
  <c r="D1022" i="10"/>
  <c r="D1023" i="10"/>
  <c r="D1024" i="10"/>
  <c r="D1025" i="10"/>
  <c r="E1014" i="10"/>
  <c r="F1014" i="10"/>
  <c r="G1014" i="10"/>
  <c r="H1014" i="10"/>
  <c r="I1014" i="10"/>
  <c r="J1014" i="10"/>
  <c r="K1014" i="10"/>
  <c r="L1014" i="10"/>
  <c r="M1014" i="10"/>
  <c r="N1014" i="10"/>
  <c r="O1014" i="10"/>
  <c r="P1014" i="10"/>
  <c r="Q1014" i="10"/>
  <c r="R1014" i="10"/>
  <c r="S1014" i="10"/>
  <c r="T1014" i="10"/>
  <c r="U1014" i="10"/>
  <c r="V1014" i="10"/>
  <c r="W1014" i="10"/>
  <c r="X1014" i="10"/>
  <c r="Y1014" i="10"/>
  <c r="Z1014" i="10"/>
  <c r="AA1014" i="10"/>
  <c r="AB1014" i="10"/>
  <c r="AD1014" i="10"/>
  <c r="AE1014" i="10"/>
  <c r="AC659" i="10"/>
  <c r="AC926" i="10"/>
  <c r="AC924" i="10"/>
  <c r="AC923" i="10"/>
  <c r="AC922" i="10"/>
  <c r="AC682" i="10"/>
  <c r="AC681" i="10"/>
  <c r="AC237" i="10"/>
  <c r="AC236" i="10" s="1"/>
  <c r="AC680" i="10" l="1"/>
  <c r="D548" i="10"/>
  <c r="N597" i="10"/>
  <c r="N588" i="10" s="1"/>
  <c r="AA339" i="10"/>
  <c r="AA336" i="10" s="1"/>
  <c r="AA20" i="10" s="1"/>
  <c r="E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D973" i="10"/>
  <c r="AE973" i="10"/>
  <c r="BJ974" i="10"/>
  <c r="BC974" i="10"/>
  <c r="AC974" i="10"/>
  <c r="D974" i="10" s="1"/>
  <c r="CH974" i="10" s="1"/>
  <c r="BJ778" i="10"/>
  <c r="BC778" i="10"/>
  <c r="AC778" i="10"/>
  <c r="AC248" i="10"/>
  <c r="AC247" i="10" s="1"/>
  <c r="AC693" i="10"/>
  <c r="AC692" i="10" s="1"/>
  <c r="D778" i="10" l="1"/>
  <c r="AC777" i="10"/>
  <c r="CH548" i="10"/>
  <c r="AC973" i="10"/>
  <c r="D973" i="10"/>
  <c r="D419" i="10"/>
  <c r="CH778" i="10" l="1"/>
  <c r="D777" i="10"/>
  <c r="D107" i="10"/>
  <c r="D418" i="10"/>
  <c r="D417" i="10"/>
  <c r="O12" i="36" l="1"/>
  <c r="O13" i="36"/>
  <c r="O15" i="36"/>
  <c r="O17" i="36"/>
  <c r="O18" i="36"/>
  <c r="O20" i="36"/>
  <c r="O21" i="36"/>
  <c r="O22" i="36"/>
  <c r="O23" i="36"/>
  <c r="O24" i="36"/>
  <c r="O25" i="36"/>
  <c r="O26" i="36"/>
  <c r="O28" i="36"/>
  <c r="O30" i="36"/>
  <c r="O32" i="36"/>
  <c r="O34" i="36"/>
  <c r="O36" i="36"/>
  <c r="O38" i="36"/>
  <c r="O39" i="36"/>
  <c r="O41" i="36"/>
  <c r="O43" i="36"/>
  <c r="O45" i="36"/>
  <c r="O47" i="36"/>
  <c r="O48" i="36"/>
  <c r="E191" i="11"/>
  <c r="C191" i="11"/>
  <c r="F191" i="11"/>
  <c r="D191" i="11"/>
  <c r="D136" i="11"/>
  <c r="C136" i="11"/>
  <c r="E136" i="11" l="1"/>
  <c r="P999" i="5" l="1"/>
  <c r="Q999" i="5"/>
  <c r="R999" i="5"/>
  <c r="J999" i="5"/>
  <c r="K999" i="5"/>
  <c r="I999" i="5"/>
  <c r="D1006" i="10"/>
  <c r="D1005" i="10" s="1"/>
  <c r="E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E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D975" i="10"/>
  <c r="AE975" i="10"/>
  <c r="S1038" i="5" l="1"/>
  <c r="S1036" i="5"/>
  <c r="S1034" i="5"/>
  <c r="S1032" i="5"/>
  <c r="S1030" i="5"/>
  <c r="S1028" i="5"/>
  <c r="S1026" i="5"/>
  <c r="P1032" i="5"/>
  <c r="Q1032" i="5"/>
  <c r="R1032" i="5"/>
  <c r="P1034" i="5"/>
  <c r="Q1034" i="5"/>
  <c r="R1034" i="5"/>
  <c r="P1036" i="5"/>
  <c r="Q1036" i="5"/>
  <c r="R1036" i="5"/>
  <c r="P1038" i="5"/>
  <c r="Q1038" i="5"/>
  <c r="R1038" i="5"/>
  <c r="P1030" i="5"/>
  <c r="Q1030" i="5"/>
  <c r="R1030" i="5"/>
  <c r="P754" i="5"/>
  <c r="P375" i="5" s="1"/>
  <c r="Q754" i="5"/>
  <c r="R754" i="5"/>
  <c r="R375" i="5" s="1"/>
  <c r="P1028" i="5"/>
  <c r="Q1028" i="5"/>
  <c r="R1028" i="5"/>
  <c r="P1026" i="5"/>
  <c r="Q1026" i="5"/>
  <c r="R1026" i="5"/>
  <c r="T1021" i="5"/>
  <c r="T1023" i="5"/>
  <c r="T1025" i="5"/>
  <c r="T1027" i="5"/>
  <c r="T1029" i="5"/>
  <c r="T1031" i="5"/>
  <c r="T1033" i="5"/>
  <c r="T1035" i="5"/>
  <c r="T1037" i="5"/>
  <c r="T1039" i="5"/>
  <c r="J1038" i="5"/>
  <c r="K1038" i="5"/>
  <c r="J1036" i="5"/>
  <c r="K1036" i="5"/>
  <c r="J1034" i="5"/>
  <c r="K1034" i="5"/>
  <c r="J1032" i="5"/>
  <c r="K1032" i="5"/>
  <c r="J1030" i="5"/>
  <c r="K1030" i="5"/>
  <c r="J754" i="5"/>
  <c r="J375" i="5" s="1"/>
  <c r="K754" i="5"/>
  <c r="K375" i="5" s="1"/>
  <c r="J1028" i="5"/>
  <c r="K1028" i="5"/>
  <c r="J1026" i="5"/>
  <c r="K1026" i="5"/>
  <c r="I1038" i="5"/>
  <c r="I1036" i="5"/>
  <c r="I1034" i="5"/>
  <c r="I1032" i="5"/>
  <c r="I1030" i="5"/>
  <c r="I754" i="5"/>
  <c r="I375" i="5" s="1"/>
  <c r="I1028" i="5"/>
  <c r="I1026" i="5"/>
  <c r="D1045" i="10"/>
  <c r="D1044" i="10" s="1"/>
  <c r="D1043" i="10"/>
  <c r="D1042" i="10" s="1"/>
  <c r="D1041" i="10"/>
  <c r="D1040" i="10" s="1"/>
  <c r="AC1038" i="10"/>
  <c r="D1037" i="10"/>
  <c r="D1036" i="10" s="1"/>
  <c r="AC761" i="10"/>
  <c r="AC760" i="10" s="1"/>
  <c r="D1035" i="10"/>
  <c r="D1034" i="10" s="1"/>
  <c r="D1033" i="10"/>
  <c r="D1032" i="10" s="1"/>
  <c r="E1044" i="10"/>
  <c r="F1044" i="10"/>
  <c r="G1044" i="10"/>
  <c r="H1044" i="10"/>
  <c r="I1044" i="10"/>
  <c r="J1044" i="10"/>
  <c r="K1044" i="10"/>
  <c r="L1044" i="10"/>
  <c r="M1044" i="10"/>
  <c r="N1044" i="10"/>
  <c r="O1044" i="10"/>
  <c r="P1044" i="10"/>
  <c r="Q1044" i="10"/>
  <c r="R1044" i="10"/>
  <c r="S1044" i="10"/>
  <c r="T1044" i="10"/>
  <c r="U1044" i="10"/>
  <c r="V1044" i="10"/>
  <c r="W1044" i="10"/>
  <c r="X1044" i="10"/>
  <c r="Y1044" i="10"/>
  <c r="Z1044" i="10"/>
  <c r="AA1044" i="10"/>
  <c r="AB1044" i="10"/>
  <c r="AD1044" i="10"/>
  <c r="AE1044" i="10"/>
  <c r="E1042" i="10"/>
  <c r="F1042" i="10"/>
  <c r="G1042" i="10"/>
  <c r="H1042" i="10"/>
  <c r="I1042" i="10"/>
  <c r="J1042" i="10"/>
  <c r="K1042" i="10"/>
  <c r="L1042" i="10"/>
  <c r="M1042" i="10"/>
  <c r="N1042" i="10"/>
  <c r="O1042" i="10"/>
  <c r="P1042" i="10"/>
  <c r="Q1042" i="10"/>
  <c r="R1042" i="10"/>
  <c r="S1042" i="10"/>
  <c r="T1042" i="10"/>
  <c r="U1042" i="10"/>
  <c r="V1042" i="10"/>
  <c r="W1042" i="10"/>
  <c r="X1042" i="10"/>
  <c r="Y1042" i="10"/>
  <c r="Z1042" i="10"/>
  <c r="AA1042" i="10"/>
  <c r="AB1042" i="10"/>
  <c r="AD1042" i="10"/>
  <c r="AE1042" i="10"/>
  <c r="E1040" i="10"/>
  <c r="F1040" i="10"/>
  <c r="G1040" i="10"/>
  <c r="H1040" i="10"/>
  <c r="I1040" i="10"/>
  <c r="J1040" i="10"/>
  <c r="K1040" i="10"/>
  <c r="L1040" i="10"/>
  <c r="M1040" i="10"/>
  <c r="BC754" i="10" s="1"/>
  <c r="N1040" i="10"/>
  <c r="O1040" i="10"/>
  <c r="P1040" i="10"/>
  <c r="Q1040" i="10"/>
  <c r="R1040" i="10"/>
  <c r="S1040" i="10"/>
  <c r="T1040" i="10"/>
  <c r="U1040" i="10"/>
  <c r="V1040" i="10"/>
  <c r="W1040" i="10"/>
  <c r="X1040" i="10"/>
  <c r="Y1040" i="10"/>
  <c r="Z1040" i="10"/>
  <c r="AA1040" i="10"/>
  <c r="AB1040" i="10"/>
  <c r="AD1040" i="10"/>
  <c r="AE1040" i="10"/>
  <c r="E1038" i="10"/>
  <c r="F1038" i="10"/>
  <c r="G1038" i="10"/>
  <c r="H1038" i="10"/>
  <c r="I1038" i="10"/>
  <c r="J1038" i="10"/>
  <c r="K1038" i="10"/>
  <c r="L1038" i="10"/>
  <c r="M1038" i="10"/>
  <c r="N1038" i="10"/>
  <c r="O1038" i="10"/>
  <c r="P1038" i="10"/>
  <c r="Q1038" i="10"/>
  <c r="R1038" i="10"/>
  <c r="S1038" i="10"/>
  <c r="T1038" i="10"/>
  <c r="U1038" i="10"/>
  <c r="V1038" i="10"/>
  <c r="W1038" i="10"/>
  <c r="X1038" i="10"/>
  <c r="Y1038" i="10"/>
  <c r="Z1038" i="10"/>
  <c r="AA1038" i="10"/>
  <c r="AB1038" i="10"/>
  <c r="AD1038" i="10"/>
  <c r="AE1038" i="10"/>
  <c r="E1036" i="10"/>
  <c r="F1036" i="10"/>
  <c r="G1036" i="10"/>
  <c r="H1036" i="10"/>
  <c r="I1036" i="10"/>
  <c r="J1036" i="10"/>
  <c r="K1036" i="10"/>
  <c r="L1036" i="10"/>
  <c r="M1036" i="10"/>
  <c r="N1036" i="10"/>
  <c r="O1036" i="10"/>
  <c r="P1036" i="10"/>
  <c r="Q1036" i="10"/>
  <c r="R1036" i="10"/>
  <c r="S1036" i="10"/>
  <c r="T1036" i="10"/>
  <c r="U1036" i="10"/>
  <c r="V1036" i="10"/>
  <c r="W1036" i="10"/>
  <c r="X1036" i="10"/>
  <c r="Y1036" i="10"/>
  <c r="Z1036" i="10"/>
  <c r="AA1036" i="10"/>
  <c r="AB1036" i="10"/>
  <c r="AD1036" i="10"/>
  <c r="AE1036" i="10"/>
  <c r="AE760" i="10"/>
  <c r="AE381" i="10" s="1"/>
  <c r="E760" i="10"/>
  <c r="E381" i="10" s="1"/>
  <c r="F760" i="10"/>
  <c r="F381" i="10" s="1"/>
  <c r="G760" i="10"/>
  <c r="G381" i="10" s="1"/>
  <c r="H760" i="10"/>
  <c r="H381" i="10" s="1"/>
  <c r="I760" i="10"/>
  <c r="I381" i="10" s="1"/>
  <c r="J760" i="10"/>
  <c r="J381" i="10" s="1"/>
  <c r="K760" i="10"/>
  <c r="K381" i="10" s="1"/>
  <c r="L760" i="10"/>
  <c r="L381" i="10" s="1"/>
  <c r="M760" i="10"/>
  <c r="M381" i="10" s="1"/>
  <c r="N760" i="10"/>
  <c r="O760" i="10"/>
  <c r="O381" i="10" s="1"/>
  <c r="P760" i="10"/>
  <c r="P381" i="10" s="1"/>
  <c r="Q760" i="10"/>
  <c r="Q381" i="10" s="1"/>
  <c r="R760" i="10"/>
  <c r="R381" i="10" s="1"/>
  <c r="S760" i="10"/>
  <c r="S381" i="10" s="1"/>
  <c r="T760" i="10"/>
  <c r="T381" i="10" s="1"/>
  <c r="U760" i="10"/>
  <c r="U381" i="10" s="1"/>
  <c r="V760" i="10"/>
  <c r="V381" i="10" s="1"/>
  <c r="W760" i="10"/>
  <c r="W381" i="10" s="1"/>
  <c r="X760" i="10"/>
  <c r="X381" i="10" s="1"/>
  <c r="Y760" i="10"/>
  <c r="Y381" i="10" s="1"/>
  <c r="Z760" i="10"/>
  <c r="Z381" i="10" s="1"/>
  <c r="AA760" i="10"/>
  <c r="AA381" i="10" s="1"/>
  <c r="AB760" i="10"/>
  <c r="AB381" i="10" s="1"/>
  <c r="AD760" i="10"/>
  <c r="AD381" i="10" s="1"/>
  <c r="E1034" i="10"/>
  <c r="F1034" i="10"/>
  <c r="G1034" i="10"/>
  <c r="H1034" i="10"/>
  <c r="I1034" i="10"/>
  <c r="J1034" i="10"/>
  <c r="K1034" i="10"/>
  <c r="L1034" i="10"/>
  <c r="M1034" i="10"/>
  <c r="N1034" i="10"/>
  <c r="O1034" i="10"/>
  <c r="P1034" i="10"/>
  <c r="Q1034" i="10"/>
  <c r="R1034" i="10"/>
  <c r="S1034" i="10"/>
  <c r="T1034" i="10"/>
  <c r="U1034" i="10"/>
  <c r="V1034" i="10"/>
  <c r="W1034" i="10"/>
  <c r="X1034" i="10"/>
  <c r="Y1034" i="10"/>
  <c r="Z1034" i="10"/>
  <c r="AA1034" i="10"/>
  <c r="AB1034" i="10"/>
  <c r="AD1034" i="10"/>
  <c r="AE1034" i="10"/>
  <c r="E1032" i="10"/>
  <c r="F1032" i="10"/>
  <c r="G1032" i="10"/>
  <c r="H1032" i="10"/>
  <c r="I1032" i="10"/>
  <c r="J1032" i="10"/>
  <c r="K1032" i="10"/>
  <c r="L1032" i="10"/>
  <c r="M1032" i="10"/>
  <c r="N1032" i="10"/>
  <c r="O1032" i="10"/>
  <c r="P1032" i="10"/>
  <c r="Q1032" i="10"/>
  <c r="R1032" i="10"/>
  <c r="S1032" i="10"/>
  <c r="T1032" i="10"/>
  <c r="U1032" i="10"/>
  <c r="V1032" i="10"/>
  <c r="W1032" i="10"/>
  <c r="X1032" i="10"/>
  <c r="Y1032" i="10"/>
  <c r="Z1032" i="10"/>
  <c r="AA1032" i="10"/>
  <c r="AB1032" i="10"/>
  <c r="AD1032" i="10"/>
  <c r="AE1032" i="10"/>
  <c r="T1026" i="5" l="1"/>
  <c r="D1039" i="10"/>
  <c r="D1038" i="10" s="1"/>
  <c r="AC1036" i="10"/>
  <c r="T1030" i="5"/>
  <c r="T1032" i="5"/>
  <c r="T1034" i="5"/>
  <c r="T1038" i="5"/>
  <c r="T1036" i="5"/>
  <c r="AC1032" i="10"/>
  <c r="D761" i="10"/>
  <c r="D760" i="10" s="1"/>
  <c r="T1028" i="5"/>
  <c r="AC1044" i="10"/>
  <c r="AC1042" i="10"/>
  <c r="AC1040" i="10"/>
  <c r="D1017" i="10"/>
  <c r="AC1034" i="10"/>
  <c r="D414" i="10" l="1"/>
  <c r="D393" i="10"/>
  <c r="CH393" i="10" s="1"/>
  <c r="D392" i="10"/>
  <c r="CH392" i="10" s="1"/>
  <c r="N386" i="10"/>
  <c r="D99" i="10"/>
  <c r="D100" i="10"/>
  <c r="D101" i="10"/>
  <c r="D102" i="10"/>
  <c r="D103" i="10"/>
  <c r="D104" i="10"/>
  <c r="D449" i="10"/>
  <c r="D105" i="10"/>
  <c r="D106" i="10"/>
  <c r="D98" i="10"/>
  <c r="BC112" i="10"/>
  <c r="BJ112" i="10"/>
  <c r="AC113" i="10"/>
  <c r="BC113" i="10"/>
  <c r="BJ113" i="10"/>
  <c r="AC114" i="10"/>
  <c r="D114" i="10" s="1"/>
  <c r="CH114" i="10" s="1"/>
  <c r="BC114" i="10"/>
  <c r="BJ114" i="10"/>
  <c r="AC115" i="10"/>
  <c r="D115" i="10" s="1"/>
  <c r="CH115" i="10" s="1"/>
  <c r="AC116" i="10"/>
  <c r="D116" i="10" s="1"/>
  <c r="CH116" i="10" s="1"/>
  <c r="BC116" i="10"/>
  <c r="BJ116" i="10"/>
  <c r="AC117" i="10"/>
  <c r="D117" i="10" s="1"/>
  <c r="CH117" i="10" s="1"/>
  <c r="D118" i="10"/>
  <c r="CH118" i="10" s="1"/>
  <c r="BC118" i="10"/>
  <c r="BJ118" i="10"/>
  <c r="AC119" i="10"/>
  <c r="D119" i="10" s="1"/>
  <c r="CH119" i="10" s="1"/>
  <c r="BC119" i="10"/>
  <c r="BJ119" i="10"/>
  <c r="AC120" i="10"/>
  <c r="D120" i="10" s="1"/>
  <c r="CH120" i="10" s="1"/>
  <c r="AC121" i="10"/>
  <c r="D121" i="10" s="1"/>
  <c r="CH121" i="10" s="1"/>
  <c r="AC122" i="10"/>
  <c r="D122" i="10" s="1"/>
  <c r="CH122" i="10" s="1"/>
  <c r="AC123" i="10"/>
  <c r="D123" i="10" s="1"/>
  <c r="CH123" i="10" s="1"/>
  <c r="P46" i="36"/>
  <c r="J46" i="36"/>
  <c r="K46" i="36"/>
  <c r="I46" i="36"/>
  <c r="O46" i="36" s="1"/>
  <c r="B48" i="36"/>
  <c r="G47" i="35"/>
  <c r="H47" i="35"/>
  <c r="I47" i="35"/>
  <c r="J47" i="35"/>
  <c r="K47" i="35"/>
  <c r="L47" i="35"/>
  <c r="M47" i="35"/>
  <c r="N47" i="35"/>
  <c r="O47" i="35"/>
  <c r="P47" i="35"/>
  <c r="Q47" i="35"/>
  <c r="R47" i="35"/>
  <c r="S47" i="35"/>
  <c r="T47" i="35"/>
  <c r="U47" i="35"/>
  <c r="V47" i="35"/>
  <c r="W47" i="35"/>
  <c r="X47" i="35"/>
  <c r="Y47" i="35"/>
  <c r="Z47" i="35"/>
  <c r="AA47" i="35"/>
  <c r="AB47" i="35"/>
  <c r="AC47" i="35"/>
  <c r="AD47" i="35"/>
  <c r="AF47" i="35"/>
  <c r="AG47" i="35"/>
  <c r="F49" i="35"/>
  <c r="B49" i="35"/>
  <c r="AC386" i="10" l="1"/>
  <c r="D113" i="10"/>
  <c r="CH113" i="10" s="1"/>
  <c r="AC112" i="10"/>
  <c r="D124" i="10"/>
  <c r="CH124" i="10" s="1"/>
  <c r="D386" i="10" l="1"/>
  <c r="CH386" i="10" s="1"/>
  <c r="D112" i="10"/>
  <c r="CH112" i="10" s="1"/>
  <c r="D10" i="37"/>
  <c r="D9" i="37" s="1"/>
  <c r="E10" i="37"/>
  <c r="E9" i="37" s="1"/>
  <c r="F10" i="37"/>
  <c r="F9" i="37" s="1"/>
  <c r="C10" i="37"/>
  <c r="C9" i="37" s="1"/>
  <c r="B47" i="36" l="1"/>
  <c r="B45" i="36"/>
  <c r="B43" i="36"/>
  <c r="B41" i="36"/>
  <c r="B39" i="36"/>
  <c r="B38" i="36"/>
  <c r="B36" i="36"/>
  <c r="B34" i="36"/>
  <c r="B32" i="36"/>
  <c r="B30" i="36"/>
  <c r="B28" i="36"/>
  <c r="B26" i="36"/>
  <c r="B25" i="36"/>
  <c r="B24" i="36"/>
  <c r="B23" i="36"/>
  <c r="B22" i="36"/>
  <c r="B21" i="36"/>
  <c r="B20" i="36"/>
  <c r="B18" i="36"/>
  <c r="B17" i="36"/>
  <c r="B15" i="36"/>
  <c r="B13" i="36"/>
  <c r="B12" i="36"/>
  <c r="AE48" i="35" l="1"/>
  <c r="B48" i="35"/>
  <c r="F48" i="35" l="1"/>
  <c r="F47" i="35" s="1"/>
  <c r="AE47" i="35"/>
  <c r="D206" i="11"/>
  <c r="D205" i="11" s="1"/>
  <c r="E206" i="11"/>
  <c r="E205" i="11" s="1"/>
  <c r="F206" i="11"/>
  <c r="F205" i="11" s="1"/>
  <c r="C206" i="11"/>
  <c r="C205" i="11" s="1"/>
  <c r="S1049" i="5"/>
  <c r="S1048" i="5" s="1"/>
  <c r="S1046" i="5"/>
  <c r="S1045" i="5" s="1"/>
  <c r="S1044" i="5"/>
  <c r="S1043" i="5" s="1"/>
  <c r="P1048" i="5"/>
  <c r="Q1048" i="5"/>
  <c r="R1048" i="5"/>
  <c r="P1045" i="5"/>
  <c r="P1043" i="5"/>
  <c r="Q1043" i="5"/>
  <c r="R1043" i="5"/>
  <c r="U1048" i="5"/>
  <c r="U1043" i="5"/>
  <c r="J1043" i="5"/>
  <c r="K1043" i="5"/>
  <c r="T1044" i="5"/>
  <c r="T1046" i="5"/>
  <c r="T1049" i="5"/>
  <c r="J1048" i="5"/>
  <c r="K1048" i="5"/>
  <c r="I1048" i="5"/>
  <c r="I1043" i="5"/>
  <c r="E1054" i="10"/>
  <c r="F1054" i="10"/>
  <c r="G1054" i="10"/>
  <c r="H1054" i="10"/>
  <c r="I1054" i="10"/>
  <c r="J1054" i="10"/>
  <c r="K1054" i="10"/>
  <c r="L1054" i="10"/>
  <c r="M1054" i="10"/>
  <c r="N1054" i="10"/>
  <c r="O1054" i="10"/>
  <c r="P1054" i="10"/>
  <c r="Q1054" i="10"/>
  <c r="R1054" i="10"/>
  <c r="S1054" i="10"/>
  <c r="T1054" i="10"/>
  <c r="U1054" i="10"/>
  <c r="V1054" i="10"/>
  <c r="W1054" i="10"/>
  <c r="X1054" i="10"/>
  <c r="Y1054" i="10"/>
  <c r="Z1054" i="10"/>
  <c r="AA1054" i="10"/>
  <c r="AB1054" i="10"/>
  <c r="AC1054" i="10"/>
  <c r="AD1054" i="10"/>
  <c r="AE1054" i="10"/>
  <c r="E1049" i="10"/>
  <c r="F1049" i="10"/>
  <c r="G1049" i="10"/>
  <c r="H1049" i="10"/>
  <c r="I1049" i="10"/>
  <c r="J1049" i="10"/>
  <c r="K1049" i="10"/>
  <c r="L1049" i="10"/>
  <c r="M1049" i="10"/>
  <c r="N1049" i="10"/>
  <c r="O1049" i="10"/>
  <c r="P1049" i="10"/>
  <c r="Q1049" i="10"/>
  <c r="R1049" i="10"/>
  <c r="S1049" i="10"/>
  <c r="T1049" i="10"/>
  <c r="U1049" i="10"/>
  <c r="V1049" i="10"/>
  <c r="W1049" i="10"/>
  <c r="X1049" i="10"/>
  <c r="Y1049" i="10"/>
  <c r="Z1049" i="10"/>
  <c r="AA1049" i="10"/>
  <c r="AB1049" i="10"/>
  <c r="AC1049" i="10"/>
  <c r="AD1049" i="10"/>
  <c r="AE1049" i="10"/>
  <c r="D1055" i="10"/>
  <c r="D1054" i="10" s="1"/>
  <c r="D1052" i="10"/>
  <c r="D1051" i="10" s="1"/>
  <c r="D1050" i="10"/>
  <c r="D1049" i="10" s="1"/>
  <c r="J1042" i="5" l="1"/>
  <c r="J1041" i="5" s="1"/>
  <c r="R1042" i="5"/>
  <c r="R1041" i="5" s="1"/>
  <c r="W1048" i="10"/>
  <c r="W1047" i="10" s="1"/>
  <c r="K1048" i="10"/>
  <c r="K1047" i="10" s="1"/>
  <c r="G1048" i="10"/>
  <c r="G1047" i="10" s="1"/>
  <c r="AA1048" i="10"/>
  <c r="AA1047" i="10" s="1"/>
  <c r="S1048" i="10"/>
  <c r="S1047" i="10" s="1"/>
  <c r="O1048" i="10"/>
  <c r="O1047" i="10" s="1"/>
  <c r="AE1048" i="10"/>
  <c r="AE1047" i="10" s="1"/>
  <c r="Q1042" i="5"/>
  <c r="Q1041" i="5" s="1"/>
  <c r="T1048" i="5"/>
  <c r="P1042" i="5"/>
  <c r="P1041" i="5" s="1"/>
  <c r="T1045" i="5"/>
  <c r="O1042" i="5"/>
  <c r="O1041" i="5" s="1"/>
  <c r="U1042" i="5"/>
  <c r="U1041" i="5" s="1"/>
  <c r="K1042" i="5"/>
  <c r="K1041" i="5" s="1"/>
  <c r="T1043" i="5"/>
  <c r="I1042" i="5"/>
  <c r="I1041" i="5" s="1"/>
  <c r="S1042" i="5"/>
  <c r="S1041" i="5" s="1"/>
  <c r="AD1048" i="10"/>
  <c r="AD1047" i="10" s="1"/>
  <c r="Z1048" i="10"/>
  <c r="Z1047" i="10" s="1"/>
  <c r="V1048" i="10"/>
  <c r="V1047" i="10" s="1"/>
  <c r="R1048" i="10"/>
  <c r="R1047" i="10" s="1"/>
  <c r="N1048" i="10"/>
  <c r="N1047" i="10" s="1"/>
  <c r="J1048" i="10"/>
  <c r="J1047" i="10" s="1"/>
  <c r="F1048" i="10"/>
  <c r="F1047" i="10" s="1"/>
  <c r="AC1048" i="10"/>
  <c r="AC1047" i="10" s="1"/>
  <c r="Y1048" i="10"/>
  <c r="Y1047" i="10" s="1"/>
  <c r="U1048" i="10"/>
  <c r="U1047" i="10" s="1"/>
  <c r="Q1048" i="10"/>
  <c r="Q1047" i="10" s="1"/>
  <c r="M1048" i="10"/>
  <c r="M1047" i="10" s="1"/>
  <c r="I1048" i="10"/>
  <c r="I1047" i="10" s="1"/>
  <c r="E1048" i="10"/>
  <c r="E1047" i="10" s="1"/>
  <c r="AB1048" i="10"/>
  <c r="AB1047" i="10" s="1"/>
  <c r="X1048" i="10"/>
  <c r="X1047" i="10" s="1"/>
  <c r="T1048" i="10"/>
  <c r="T1047" i="10" s="1"/>
  <c r="P1048" i="10"/>
  <c r="P1047" i="10" s="1"/>
  <c r="L1048" i="10"/>
  <c r="L1047" i="10" s="1"/>
  <c r="H1048" i="10"/>
  <c r="H1047" i="10" s="1"/>
  <c r="D1048" i="10"/>
  <c r="D1047" i="10" s="1"/>
  <c r="T1041" i="5" l="1"/>
  <c r="T1042" i="5"/>
  <c r="CH1047" i="10"/>
  <c r="BS1047" i="10"/>
  <c r="BS1048" i="10"/>
  <c r="CH1048" i="10"/>
  <c r="C41" i="9" l="1"/>
  <c r="S1024" i="5" l="1"/>
  <c r="R1024" i="5"/>
  <c r="Q1024" i="5"/>
  <c r="P1024" i="5"/>
  <c r="S1022" i="5"/>
  <c r="R1022" i="5"/>
  <c r="Q1022" i="5"/>
  <c r="P1022" i="5"/>
  <c r="S1020" i="5"/>
  <c r="R1020" i="5"/>
  <c r="Q1020" i="5"/>
  <c r="S1006" i="5"/>
  <c r="R1006" i="5"/>
  <c r="Q1006" i="5"/>
  <c r="P1006" i="5"/>
  <c r="Q1005" i="5" l="1"/>
  <c r="Q1004" i="5" s="1"/>
  <c r="P1005" i="5"/>
  <c r="P1004" i="5" s="1"/>
  <c r="R1005" i="5"/>
  <c r="S1008" i="5"/>
  <c r="O1004" i="5"/>
  <c r="R1004" i="5"/>
  <c r="F190" i="11"/>
  <c r="S1005" i="5" l="1"/>
  <c r="S1004" i="5" s="1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416" i="10"/>
  <c r="D53" i="10"/>
  <c r="D54" i="10"/>
  <c r="D55" i="10"/>
  <c r="D56" i="10"/>
  <c r="D424" i="10"/>
  <c r="D57" i="10"/>
  <c r="D425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22" i="10"/>
  <c r="D73" i="10" l="1"/>
  <c r="D21" i="10" s="1"/>
  <c r="N783" i="10"/>
  <c r="N780" i="10" s="1"/>
  <c r="BV73" i="10" l="1"/>
  <c r="T1007" i="5" l="1"/>
  <c r="T1009" i="5"/>
  <c r="J1024" i="5"/>
  <c r="K1024" i="5"/>
  <c r="I1024" i="5"/>
  <c r="T1024" i="5" s="1"/>
  <c r="J1022" i="5"/>
  <c r="K1022" i="5"/>
  <c r="I1022" i="5"/>
  <c r="T1022" i="5" s="1"/>
  <c r="J1020" i="5"/>
  <c r="K1020" i="5"/>
  <c r="I1020" i="5"/>
  <c r="T1020" i="5" s="1"/>
  <c r="T1008" i="5"/>
  <c r="E1030" i="10"/>
  <c r="F1030" i="10"/>
  <c r="G1030" i="10"/>
  <c r="H1030" i="10"/>
  <c r="I1030" i="10"/>
  <c r="J1030" i="10"/>
  <c r="K1030" i="10"/>
  <c r="L1030" i="10"/>
  <c r="M1030" i="10"/>
  <c r="N1030" i="10"/>
  <c r="O1030" i="10"/>
  <c r="P1030" i="10"/>
  <c r="Q1030" i="10"/>
  <c r="R1030" i="10"/>
  <c r="S1030" i="10"/>
  <c r="T1030" i="10"/>
  <c r="U1030" i="10"/>
  <c r="V1030" i="10"/>
  <c r="W1030" i="10"/>
  <c r="X1030" i="10"/>
  <c r="Y1030" i="10"/>
  <c r="Z1030" i="10"/>
  <c r="AA1030" i="10"/>
  <c r="AB1030" i="10"/>
  <c r="AD1030" i="10"/>
  <c r="AE1030" i="10"/>
  <c r="E1028" i="10"/>
  <c r="F1028" i="10"/>
  <c r="G1028" i="10"/>
  <c r="H1028" i="10"/>
  <c r="I1028" i="10"/>
  <c r="J1028" i="10"/>
  <c r="K1028" i="10"/>
  <c r="L1028" i="10"/>
  <c r="M1028" i="10"/>
  <c r="N1028" i="10"/>
  <c r="O1028" i="10"/>
  <c r="P1028" i="10"/>
  <c r="Q1028" i="10"/>
  <c r="R1028" i="10"/>
  <c r="S1028" i="10"/>
  <c r="T1028" i="10"/>
  <c r="U1028" i="10"/>
  <c r="V1028" i="10"/>
  <c r="W1028" i="10"/>
  <c r="X1028" i="10"/>
  <c r="Y1028" i="10"/>
  <c r="Z1028" i="10"/>
  <c r="AA1028" i="10"/>
  <c r="AB1028" i="10"/>
  <c r="AD1028" i="10"/>
  <c r="AE1028" i="10"/>
  <c r="E1026" i="10"/>
  <c r="F1026" i="10"/>
  <c r="G1026" i="10"/>
  <c r="H1026" i="10"/>
  <c r="I1026" i="10"/>
  <c r="J1026" i="10"/>
  <c r="K1026" i="10"/>
  <c r="L1026" i="10"/>
  <c r="M1026" i="10"/>
  <c r="N1026" i="10"/>
  <c r="O1026" i="10"/>
  <c r="P1026" i="10"/>
  <c r="Q1026" i="10"/>
  <c r="R1026" i="10"/>
  <c r="S1026" i="10"/>
  <c r="T1026" i="10"/>
  <c r="U1026" i="10"/>
  <c r="V1026" i="10"/>
  <c r="W1026" i="10"/>
  <c r="X1026" i="10"/>
  <c r="Y1026" i="10"/>
  <c r="Z1026" i="10"/>
  <c r="AA1026" i="10"/>
  <c r="AB1026" i="10"/>
  <c r="AD1026" i="10"/>
  <c r="AE1026" i="10"/>
  <c r="D1031" i="10"/>
  <c r="D1030" i="10" s="1"/>
  <c r="D1029" i="10"/>
  <c r="D1028" i="10" s="1"/>
  <c r="D1027" i="10"/>
  <c r="D1026" i="10" s="1"/>
  <c r="D1016" i="10"/>
  <c r="AC1014" i="10" l="1"/>
  <c r="D1015" i="10"/>
  <c r="D1014" i="10" s="1"/>
  <c r="AC1030" i="10"/>
  <c r="AC1028" i="10"/>
  <c r="AC1026" i="10"/>
  <c r="D370" i="10"/>
  <c r="D371" i="10"/>
  <c r="D372" i="10"/>
  <c r="D373" i="10"/>
  <c r="N405" i="10"/>
  <c r="N382" i="10" s="1"/>
  <c r="AC405" i="10" l="1"/>
  <c r="AC382" i="10" s="1"/>
  <c r="J1006" i="5"/>
  <c r="J1005" i="5" s="1"/>
  <c r="K1006" i="5"/>
  <c r="K1005" i="5" s="1"/>
  <c r="I1006" i="5"/>
  <c r="I1005" i="5" s="1"/>
  <c r="E1012" i="10"/>
  <c r="F1012" i="10"/>
  <c r="G1012" i="10"/>
  <c r="H1012" i="10"/>
  <c r="I1012" i="10"/>
  <c r="J1012" i="10"/>
  <c r="K1012" i="10"/>
  <c r="L1012" i="10"/>
  <c r="M1012" i="10"/>
  <c r="N1012" i="10"/>
  <c r="O1012" i="10"/>
  <c r="P1012" i="10"/>
  <c r="Q1012" i="10"/>
  <c r="R1012" i="10"/>
  <c r="S1012" i="10"/>
  <c r="T1012" i="10"/>
  <c r="U1012" i="10"/>
  <c r="V1012" i="10"/>
  <c r="W1012" i="10"/>
  <c r="X1012" i="10"/>
  <c r="Y1012" i="10"/>
  <c r="Z1012" i="10"/>
  <c r="AA1012" i="10"/>
  <c r="AB1012" i="10"/>
  <c r="AD1012" i="10"/>
  <c r="AE1012" i="10"/>
  <c r="E190" i="11"/>
  <c r="D190" i="11"/>
  <c r="C190" i="11"/>
  <c r="C35" i="9"/>
  <c r="D1013" i="10"/>
  <c r="I1011" i="10" l="1"/>
  <c r="I1010" i="10" s="1"/>
  <c r="G1011" i="10"/>
  <c r="G1010" i="10" s="1"/>
  <c r="E1011" i="10"/>
  <c r="E1010" i="10" s="1"/>
  <c r="O1011" i="10"/>
  <c r="O1010" i="10" s="1"/>
  <c r="H1011" i="10"/>
  <c r="H1010" i="10" s="1"/>
  <c r="R1011" i="10"/>
  <c r="R1010" i="10" s="1"/>
  <c r="AA1011" i="10"/>
  <c r="AA1010" i="10" s="1"/>
  <c r="Z1011" i="10"/>
  <c r="Z1010" i="10" s="1"/>
  <c r="N1011" i="10"/>
  <c r="N1010" i="10" s="1"/>
  <c r="U1011" i="10"/>
  <c r="U1010" i="10" s="1"/>
  <c r="P1011" i="10"/>
  <c r="P1010" i="10" s="1"/>
  <c r="Y1011" i="10"/>
  <c r="Y1010" i="10" s="1"/>
  <c r="M1011" i="10"/>
  <c r="M1010" i="10" s="1"/>
  <c r="T1011" i="10"/>
  <c r="T1010" i="10" s="1"/>
  <c r="F1011" i="10"/>
  <c r="F1010" i="10" s="1"/>
  <c r="X1011" i="10"/>
  <c r="X1010" i="10" s="1"/>
  <c r="L1011" i="10"/>
  <c r="L1010" i="10" s="1"/>
  <c r="AE1011" i="10"/>
  <c r="AE1010" i="10" s="1"/>
  <c r="AD1011" i="10"/>
  <c r="AD1010" i="10" s="1"/>
  <c r="AB1011" i="10"/>
  <c r="AB1010" i="10" s="1"/>
  <c r="W1011" i="10"/>
  <c r="W1010" i="10" s="1"/>
  <c r="K1011" i="10"/>
  <c r="K1010" i="10" s="1"/>
  <c r="S1011" i="10"/>
  <c r="S1010" i="10" s="1"/>
  <c r="Q1011" i="10"/>
  <c r="Q1010" i="10" s="1"/>
  <c r="V1011" i="10"/>
  <c r="V1010" i="10" s="1"/>
  <c r="J1011" i="10"/>
  <c r="J1010" i="10" s="1"/>
  <c r="I1004" i="5"/>
  <c r="J1004" i="5"/>
  <c r="K1004" i="5"/>
  <c r="T1006" i="5"/>
  <c r="D1012" i="10"/>
  <c r="D1011" i="10" s="1"/>
  <c r="AC1012" i="10"/>
  <c r="AC1011" i="10" l="1"/>
  <c r="AC1010" i="10" s="1"/>
  <c r="D1010" i="10"/>
  <c r="BS1010" i="10" s="1"/>
  <c r="T1005" i="5"/>
  <c r="T1004" i="5"/>
  <c r="BS1011" i="10" l="1"/>
  <c r="CH1010" i="10"/>
  <c r="CH1011" i="10"/>
  <c r="AC866" i="10" l="1"/>
  <c r="AC213" i="10" l="1"/>
  <c r="B377" i="5" l="1"/>
  <c r="J44" i="36" l="1"/>
  <c r="K44" i="36"/>
  <c r="J42" i="36"/>
  <c r="K42" i="36"/>
  <c r="J40" i="36"/>
  <c r="K40" i="36"/>
  <c r="I44" i="36"/>
  <c r="O44" i="36" s="1"/>
  <c r="I42" i="36"/>
  <c r="O42" i="36" s="1"/>
  <c r="I40" i="36"/>
  <c r="O40" i="36" s="1"/>
  <c r="J37" i="36"/>
  <c r="K37" i="36"/>
  <c r="I37" i="36"/>
  <c r="O37" i="36" s="1"/>
  <c r="J35" i="36"/>
  <c r="K35" i="36"/>
  <c r="I35" i="36"/>
  <c r="O35" i="36" s="1"/>
  <c r="J33" i="36"/>
  <c r="K33" i="36"/>
  <c r="I33" i="36"/>
  <c r="O33" i="36" s="1"/>
  <c r="J31" i="36"/>
  <c r="K31" i="36"/>
  <c r="I31" i="36"/>
  <c r="O31" i="36" s="1"/>
  <c r="J29" i="36"/>
  <c r="K29" i="36"/>
  <c r="I29" i="36"/>
  <c r="O29" i="36" s="1"/>
  <c r="J27" i="36"/>
  <c r="K27" i="36"/>
  <c r="I27" i="36"/>
  <c r="O27" i="36" s="1"/>
  <c r="J19" i="36"/>
  <c r="K19" i="36"/>
  <c r="I19" i="36"/>
  <c r="O19" i="36" s="1"/>
  <c r="J16" i="36"/>
  <c r="K16" i="36"/>
  <c r="I16" i="36"/>
  <c r="O16" i="36" s="1"/>
  <c r="P44" i="36"/>
  <c r="P42" i="36"/>
  <c r="P40" i="36"/>
  <c r="P37" i="36"/>
  <c r="P35" i="36"/>
  <c r="P33" i="36"/>
  <c r="P31" i="36"/>
  <c r="P29" i="36"/>
  <c r="P27" i="36"/>
  <c r="P19" i="36"/>
  <c r="P16" i="36"/>
  <c r="P14" i="36"/>
  <c r="P11" i="36"/>
  <c r="O11" i="36"/>
  <c r="P10" i="36" l="1"/>
  <c r="K14" i="36" l="1"/>
  <c r="K10" i="36" s="1"/>
  <c r="J14" i="36"/>
  <c r="J10" i="36" s="1"/>
  <c r="I14" i="36"/>
  <c r="I10" i="36" l="1"/>
  <c r="O10" i="36" s="1"/>
  <c r="O14" i="36"/>
  <c r="G43" i="35" l="1"/>
  <c r="H43" i="35"/>
  <c r="I43" i="35"/>
  <c r="J43" i="35"/>
  <c r="K43" i="35"/>
  <c r="L43" i="35"/>
  <c r="M43" i="35"/>
  <c r="N43" i="35"/>
  <c r="O43" i="35"/>
  <c r="P43" i="35"/>
  <c r="Q43" i="35"/>
  <c r="R43" i="35"/>
  <c r="S43" i="35"/>
  <c r="T43" i="35"/>
  <c r="U43" i="35"/>
  <c r="V43" i="35"/>
  <c r="W43" i="35"/>
  <c r="X43" i="35"/>
  <c r="Y43" i="35"/>
  <c r="Z43" i="35"/>
  <c r="AA43" i="35"/>
  <c r="AB43" i="35"/>
  <c r="AC43" i="35"/>
  <c r="AD43" i="35"/>
  <c r="AF43" i="35"/>
  <c r="AG43" i="35"/>
  <c r="G45" i="35"/>
  <c r="H45" i="35"/>
  <c r="I45" i="35"/>
  <c r="J45" i="35"/>
  <c r="K45" i="35"/>
  <c r="L45" i="35"/>
  <c r="M45" i="35"/>
  <c r="N45" i="35"/>
  <c r="O45" i="35"/>
  <c r="P45" i="35"/>
  <c r="Q45" i="35"/>
  <c r="R45" i="35"/>
  <c r="S45" i="35"/>
  <c r="T45" i="35"/>
  <c r="U45" i="35"/>
  <c r="V45" i="35"/>
  <c r="W45" i="35"/>
  <c r="X45" i="35"/>
  <c r="Y45" i="35"/>
  <c r="Z45" i="35"/>
  <c r="AA45" i="35"/>
  <c r="AB45" i="35"/>
  <c r="AC45" i="35"/>
  <c r="AD45" i="35"/>
  <c r="AF45" i="35"/>
  <c r="AG45" i="35"/>
  <c r="G41" i="35"/>
  <c r="H41" i="35"/>
  <c r="I41" i="35"/>
  <c r="J41" i="35"/>
  <c r="K41" i="35"/>
  <c r="L41" i="35"/>
  <c r="M41" i="35"/>
  <c r="N41" i="35"/>
  <c r="O41" i="35"/>
  <c r="P41" i="35"/>
  <c r="Q41" i="35"/>
  <c r="R41" i="35"/>
  <c r="S41" i="35"/>
  <c r="T41" i="35"/>
  <c r="U41" i="35"/>
  <c r="V41" i="35"/>
  <c r="W41" i="35"/>
  <c r="X41" i="35"/>
  <c r="Y41" i="35"/>
  <c r="Z41" i="35"/>
  <c r="AA41" i="35"/>
  <c r="AB41" i="35"/>
  <c r="AC41" i="35"/>
  <c r="AD41" i="35"/>
  <c r="AF41" i="35"/>
  <c r="AG41" i="35"/>
  <c r="G38" i="35"/>
  <c r="H38" i="35"/>
  <c r="I38" i="35"/>
  <c r="J38" i="35"/>
  <c r="K38" i="35"/>
  <c r="L38" i="35"/>
  <c r="M38" i="35"/>
  <c r="N38" i="35"/>
  <c r="O38" i="35"/>
  <c r="P38" i="35"/>
  <c r="Q38" i="35"/>
  <c r="R38" i="35"/>
  <c r="S38" i="35"/>
  <c r="T38" i="35"/>
  <c r="U38" i="35"/>
  <c r="V38" i="35"/>
  <c r="W38" i="35"/>
  <c r="X38" i="35"/>
  <c r="Y38" i="35"/>
  <c r="Z38" i="35"/>
  <c r="AA38" i="35"/>
  <c r="AB38" i="35"/>
  <c r="AC38" i="35"/>
  <c r="AD38" i="35"/>
  <c r="AF38" i="35"/>
  <c r="AG38" i="35"/>
  <c r="G36" i="35"/>
  <c r="H36" i="35"/>
  <c r="I36" i="35"/>
  <c r="J36" i="35"/>
  <c r="K36" i="35"/>
  <c r="L36" i="35"/>
  <c r="M36" i="35"/>
  <c r="N36" i="35"/>
  <c r="O36" i="35"/>
  <c r="P36" i="35"/>
  <c r="Q36" i="35"/>
  <c r="R36" i="35"/>
  <c r="S36" i="35"/>
  <c r="T36" i="35"/>
  <c r="U36" i="35"/>
  <c r="V36" i="35"/>
  <c r="W36" i="35"/>
  <c r="X36" i="35"/>
  <c r="Y36" i="35"/>
  <c r="Z36" i="35"/>
  <c r="AA36" i="35"/>
  <c r="AB36" i="35"/>
  <c r="AC36" i="35"/>
  <c r="AD36" i="35"/>
  <c r="AF36" i="35"/>
  <c r="AG36" i="35"/>
  <c r="G34" i="35"/>
  <c r="H34" i="35"/>
  <c r="I34" i="35"/>
  <c r="J34" i="35"/>
  <c r="K34" i="35"/>
  <c r="L34" i="35"/>
  <c r="M34" i="35"/>
  <c r="N34" i="35"/>
  <c r="O34" i="35"/>
  <c r="P34" i="35"/>
  <c r="Q34" i="35"/>
  <c r="R34" i="35"/>
  <c r="S34" i="35"/>
  <c r="T34" i="35"/>
  <c r="U34" i="35"/>
  <c r="V34" i="35"/>
  <c r="W34" i="35"/>
  <c r="X34" i="35"/>
  <c r="Y34" i="35"/>
  <c r="Z34" i="35"/>
  <c r="AA34" i="35"/>
  <c r="AB34" i="35"/>
  <c r="AC34" i="35"/>
  <c r="AD34" i="35"/>
  <c r="AF34" i="35"/>
  <c r="AG34" i="35"/>
  <c r="G32" i="35"/>
  <c r="H32" i="35"/>
  <c r="I32" i="35"/>
  <c r="J32" i="35"/>
  <c r="K32" i="35"/>
  <c r="L32" i="35"/>
  <c r="M32" i="35"/>
  <c r="N32" i="35"/>
  <c r="O32" i="35"/>
  <c r="P32" i="35"/>
  <c r="Q32" i="35"/>
  <c r="R32" i="35"/>
  <c r="S32" i="35"/>
  <c r="T32" i="35"/>
  <c r="U32" i="35"/>
  <c r="V32" i="35"/>
  <c r="W32" i="35"/>
  <c r="X32" i="35"/>
  <c r="Y32" i="35"/>
  <c r="Z32" i="35"/>
  <c r="AA32" i="35"/>
  <c r="AB32" i="35"/>
  <c r="AC32" i="35"/>
  <c r="AD32" i="35"/>
  <c r="AF32" i="35"/>
  <c r="AG32" i="35"/>
  <c r="G30" i="35"/>
  <c r="H30" i="35"/>
  <c r="I30" i="35"/>
  <c r="J30" i="35"/>
  <c r="K30" i="35"/>
  <c r="L30" i="35"/>
  <c r="M30" i="35"/>
  <c r="N30" i="35"/>
  <c r="O30" i="35"/>
  <c r="P30" i="35"/>
  <c r="Q30" i="35"/>
  <c r="R30" i="35"/>
  <c r="S30" i="35"/>
  <c r="T30" i="35"/>
  <c r="U30" i="35"/>
  <c r="V30" i="35"/>
  <c r="W30" i="35"/>
  <c r="X30" i="35"/>
  <c r="Y30" i="35"/>
  <c r="Z30" i="35"/>
  <c r="AA30" i="35"/>
  <c r="AB30" i="35"/>
  <c r="AC30" i="35"/>
  <c r="AD30" i="35"/>
  <c r="AF30" i="35"/>
  <c r="AG30" i="35"/>
  <c r="G28" i="35"/>
  <c r="H28" i="35"/>
  <c r="I28" i="35"/>
  <c r="J28" i="35"/>
  <c r="K28" i="35"/>
  <c r="L28" i="35"/>
  <c r="M28" i="35"/>
  <c r="N28" i="35"/>
  <c r="O28" i="35"/>
  <c r="P28" i="35"/>
  <c r="Q28" i="35"/>
  <c r="R28" i="35"/>
  <c r="S28" i="35"/>
  <c r="T28" i="35"/>
  <c r="U28" i="35"/>
  <c r="V28" i="35"/>
  <c r="W28" i="35"/>
  <c r="X28" i="35"/>
  <c r="Y28" i="35"/>
  <c r="Z28" i="35"/>
  <c r="AA28" i="35"/>
  <c r="AB28" i="35"/>
  <c r="AC28" i="35"/>
  <c r="AD28" i="35"/>
  <c r="AF28" i="35"/>
  <c r="AG28" i="35"/>
  <c r="G20" i="35"/>
  <c r="H20" i="35"/>
  <c r="I20" i="35"/>
  <c r="J20" i="35"/>
  <c r="K20" i="35"/>
  <c r="L20" i="35"/>
  <c r="M20" i="35"/>
  <c r="N20" i="35"/>
  <c r="O20" i="35"/>
  <c r="P20" i="35"/>
  <c r="Q20" i="35"/>
  <c r="R20" i="35"/>
  <c r="S20" i="35"/>
  <c r="T20" i="35"/>
  <c r="U20" i="35"/>
  <c r="V20" i="35"/>
  <c r="W20" i="35"/>
  <c r="X20" i="35"/>
  <c r="Y20" i="35"/>
  <c r="Z20" i="35"/>
  <c r="AA20" i="35"/>
  <c r="AB20" i="35"/>
  <c r="AC20" i="35"/>
  <c r="AD20" i="35"/>
  <c r="AF20" i="35"/>
  <c r="AG20" i="35"/>
  <c r="G17" i="35"/>
  <c r="H17" i="35"/>
  <c r="I17" i="35"/>
  <c r="J17" i="35"/>
  <c r="K17" i="35"/>
  <c r="L17" i="35"/>
  <c r="M17" i="35"/>
  <c r="N17" i="35"/>
  <c r="O17" i="35"/>
  <c r="P17" i="35"/>
  <c r="Q17" i="35"/>
  <c r="R17" i="35"/>
  <c r="S17" i="35"/>
  <c r="T17" i="35"/>
  <c r="U17" i="35"/>
  <c r="V17" i="35"/>
  <c r="W17" i="35"/>
  <c r="X17" i="35"/>
  <c r="Y17" i="35"/>
  <c r="Z17" i="35"/>
  <c r="AA17" i="35"/>
  <c r="AB17" i="35"/>
  <c r="AC17" i="35"/>
  <c r="AD17" i="35"/>
  <c r="AF17" i="35"/>
  <c r="AG17" i="35"/>
  <c r="G15" i="35"/>
  <c r="H15" i="35"/>
  <c r="I15" i="35"/>
  <c r="J15" i="35"/>
  <c r="K15" i="35"/>
  <c r="L15" i="35"/>
  <c r="M15" i="35"/>
  <c r="N15" i="35"/>
  <c r="O15" i="35"/>
  <c r="P15" i="35"/>
  <c r="Q15" i="35"/>
  <c r="R15" i="35"/>
  <c r="S15" i="35"/>
  <c r="T15" i="35"/>
  <c r="U15" i="35"/>
  <c r="V15" i="35"/>
  <c r="W15" i="35"/>
  <c r="X15" i="35"/>
  <c r="Y15" i="35"/>
  <c r="Z15" i="35"/>
  <c r="AA15" i="35"/>
  <c r="AB15" i="35"/>
  <c r="AC15" i="35"/>
  <c r="AD15" i="35"/>
  <c r="AF15" i="35"/>
  <c r="AG15" i="35"/>
  <c r="B46" i="35"/>
  <c r="B44" i="35"/>
  <c r="B42" i="35"/>
  <c r="B40" i="35"/>
  <c r="B39" i="35"/>
  <c r="B37" i="35"/>
  <c r="B35" i="35"/>
  <c r="B33" i="35"/>
  <c r="B31" i="35"/>
  <c r="B29" i="35"/>
  <c r="B27" i="35"/>
  <c r="B26" i="35"/>
  <c r="B25" i="35"/>
  <c r="B24" i="35"/>
  <c r="B23" i="35"/>
  <c r="B22" i="35"/>
  <c r="B21" i="35"/>
  <c r="B19" i="35"/>
  <c r="B18" i="35"/>
  <c r="B16" i="35"/>
  <c r="B14" i="35"/>
  <c r="B13" i="35"/>
  <c r="AE46" i="35"/>
  <c r="F46" i="35" s="1"/>
  <c r="F45" i="35" s="1"/>
  <c r="AE44" i="35"/>
  <c r="F44" i="35" s="1"/>
  <c r="F43" i="35" s="1"/>
  <c r="AE42" i="35"/>
  <c r="F42" i="35" s="1"/>
  <c r="F41" i="35" s="1"/>
  <c r="AE40" i="35"/>
  <c r="F40" i="35" s="1"/>
  <c r="AE39" i="35"/>
  <c r="F39" i="35" s="1"/>
  <c r="F27" i="35"/>
  <c r="F37" i="35"/>
  <c r="F36" i="35" s="1"/>
  <c r="AE35" i="35"/>
  <c r="F35" i="35" s="1"/>
  <c r="F34" i="35" s="1"/>
  <c r="F33" i="35"/>
  <c r="F32" i="35" s="1"/>
  <c r="AE31" i="35"/>
  <c r="F31" i="35" s="1"/>
  <c r="F30" i="35" s="1"/>
  <c r="AE29" i="35"/>
  <c r="F29" i="35" s="1"/>
  <c r="F28" i="35" s="1"/>
  <c r="AE26" i="35"/>
  <c r="F26" i="35" s="1"/>
  <c r="AE25" i="35"/>
  <c r="F25" i="35" s="1"/>
  <c r="F24" i="35"/>
  <c r="F23" i="35"/>
  <c r="F22" i="35"/>
  <c r="F21" i="35"/>
  <c r="AE19" i="35"/>
  <c r="F19" i="35" s="1"/>
  <c r="AE18" i="35"/>
  <c r="F18" i="35" s="1"/>
  <c r="F16" i="35"/>
  <c r="F15" i="35" s="1"/>
  <c r="F14" i="35"/>
  <c r="F13" i="35"/>
  <c r="F12" i="35" l="1"/>
  <c r="AG11" i="35"/>
  <c r="AB11" i="35"/>
  <c r="X11" i="35"/>
  <c r="T11" i="35"/>
  <c r="P11" i="35"/>
  <c r="L11" i="35"/>
  <c r="H11" i="35"/>
  <c r="AF11" i="35"/>
  <c r="AA11" i="35"/>
  <c r="W11" i="35"/>
  <c r="S11" i="35"/>
  <c r="O11" i="35"/>
  <c r="K11" i="35"/>
  <c r="G11" i="35"/>
  <c r="AD11" i="35"/>
  <c r="Z11" i="35"/>
  <c r="V11" i="35"/>
  <c r="R11" i="35"/>
  <c r="N11" i="35"/>
  <c r="J11" i="35"/>
  <c r="AC11" i="35"/>
  <c r="Y11" i="35"/>
  <c r="U11" i="35"/>
  <c r="Q11" i="35"/>
  <c r="M11" i="35"/>
  <c r="I11" i="35"/>
  <c r="F17" i="35"/>
  <c r="AE45" i="35"/>
  <c r="F20" i="35"/>
  <c r="F38" i="35"/>
  <c r="AE15" i="35"/>
  <c r="AE17" i="35"/>
  <c r="AE20" i="35"/>
  <c r="AE28" i="35"/>
  <c r="AE30" i="35"/>
  <c r="AE32" i="35"/>
  <c r="AE34" i="35"/>
  <c r="AE36" i="35"/>
  <c r="AE38" i="35"/>
  <c r="AE41" i="35"/>
  <c r="AE43" i="35"/>
  <c r="F11" i="35" l="1"/>
  <c r="AE11" i="35"/>
  <c r="N642" i="10"/>
  <c r="N637" i="10" s="1"/>
  <c r="N381" i="10" s="1"/>
  <c r="AC226" i="10"/>
  <c r="AC642" i="10" l="1"/>
  <c r="AC637" i="10" s="1"/>
  <c r="DK415" i="10" l="1"/>
  <c r="CL415" i="10"/>
  <c r="CE415" i="10"/>
  <c r="CA415" i="10"/>
  <c r="AT415" i="10"/>
  <c r="D415" i="10"/>
  <c r="BJ350" i="10"/>
  <c r="BC350" i="10"/>
  <c r="AC350" i="10"/>
  <c r="D350" i="10" s="1"/>
  <c r="CH350" i="10" s="1"/>
  <c r="BJ285" i="10"/>
  <c r="BC285" i="10"/>
  <c r="D285" i="10"/>
  <c r="CH285" i="10" s="1"/>
  <c r="BJ284" i="10"/>
  <c r="BC284" i="10"/>
  <c r="AC284" i="10"/>
  <c r="D284" i="10" s="1"/>
  <c r="CH284" i="10" s="1"/>
  <c r="BJ267" i="10"/>
  <c r="BC267" i="10"/>
  <c r="CH267" i="10"/>
  <c r="BJ220" i="10"/>
  <c r="BC220" i="10"/>
  <c r="AC220" i="10"/>
  <c r="D220" i="10" s="1"/>
  <c r="CH220" i="10" s="1"/>
  <c r="BJ201" i="10"/>
  <c r="BC201" i="10"/>
  <c r="AC201" i="10"/>
  <c r="D201" i="10" s="1"/>
  <c r="CH201" i="10" s="1"/>
  <c r="BJ192" i="10"/>
  <c r="BC192" i="10"/>
  <c r="AC192" i="10"/>
  <c r="D192" i="10" s="1"/>
  <c r="CH192" i="10" s="1"/>
  <c r="BV415" i="10" l="1"/>
  <c r="CH415" i="10"/>
  <c r="AC156" i="10" l="1"/>
  <c r="D156" i="10" s="1"/>
  <c r="CH156" i="10" s="1"/>
  <c r="AC174" i="10" l="1"/>
  <c r="D174" i="10" s="1"/>
  <c r="BJ235" i="10" l="1"/>
  <c r="BC235" i="10"/>
  <c r="D235" i="10"/>
  <c r="CH235" i="10" s="1"/>
  <c r="P13" i="5" l="1"/>
  <c r="D926" i="10" l="1"/>
  <c r="D924" i="10"/>
  <c r="D923" i="10"/>
  <c r="D922" i="10"/>
  <c r="D731" i="10"/>
  <c r="D682" i="10"/>
  <c r="D681" i="10"/>
  <c r="D659" i="10"/>
  <c r="D412" i="10"/>
  <c r="D233" i="10"/>
  <c r="D226" i="10"/>
  <c r="D171" i="10"/>
  <c r="D170" i="10"/>
  <c r="BC606" i="10"/>
  <c r="CH1000" i="10"/>
  <c r="D680" i="10" l="1"/>
  <c r="CH754" i="10"/>
  <c r="AC559" i="10"/>
  <c r="AC534" i="10" s="1"/>
  <c r="AC345" i="10"/>
  <c r="AC771" i="10"/>
  <c r="AC344" i="10"/>
  <c r="AC770" i="10"/>
  <c r="AC769" i="10"/>
  <c r="AC768" i="10"/>
  <c r="AC767" i="10"/>
  <c r="AC766" i="10"/>
  <c r="AC765" i="10"/>
  <c r="AC172" i="10"/>
  <c r="AC342" i="10" l="1"/>
  <c r="D172" i="10"/>
  <c r="CH172" i="10" s="1"/>
  <c r="D766" i="10"/>
  <c r="CH766" i="10" s="1"/>
  <c r="D770" i="10"/>
  <c r="CH770" i="10" s="1"/>
  <c r="D559" i="10"/>
  <c r="D534" i="10" s="1"/>
  <c r="D173" i="10"/>
  <c r="CH173" i="10" s="1"/>
  <c r="D767" i="10"/>
  <c r="CH767" i="10" s="1"/>
  <c r="D344" i="10"/>
  <c r="CH344" i="10" s="1"/>
  <c r="D768" i="10"/>
  <c r="CH768" i="10" s="1"/>
  <c r="D771" i="10"/>
  <c r="CH771" i="10" s="1"/>
  <c r="D244" i="10"/>
  <c r="CH244" i="10" s="1"/>
  <c r="D765" i="10"/>
  <c r="CH765" i="10" s="1"/>
  <c r="D769" i="10"/>
  <c r="CH769" i="10" s="1"/>
  <c r="D345" i="10"/>
  <c r="CH345" i="10" s="1"/>
  <c r="CH534" i="10" l="1"/>
  <c r="CH559" i="10"/>
  <c r="AC227" i="10"/>
  <c r="D227" i="10" l="1"/>
  <c r="D225" i="10" s="1"/>
  <c r="AC225" i="10"/>
  <c r="CH88" i="10"/>
  <c r="CH89" i="10"/>
  <c r="CH90" i="10"/>
  <c r="CH87" i="10"/>
  <c r="CH227" i="10" l="1"/>
  <c r="CH85" i="10"/>
  <c r="CH86" i="10"/>
  <c r="D184" i="11" l="1"/>
  <c r="E184" i="11"/>
  <c r="F184" i="11"/>
  <c r="C184" i="11"/>
  <c r="F11" i="11"/>
  <c r="D11" i="11"/>
  <c r="E11" i="11"/>
  <c r="E10" i="11" s="1"/>
  <c r="P997" i="5"/>
  <c r="P996" i="5" s="1"/>
  <c r="P995" i="5" s="1"/>
  <c r="Q997" i="5"/>
  <c r="Q996" i="5" s="1"/>
  <c r="Q995" i="5" s="1"/>
  <c r="R997" i="5"/>
  <c r="R996" i="5" s="1"/>
  <c r="R995" i="5" s="1"/>
  <c r="J997" i="5"/>
  <c r="J996" i="5" s="1"/>
  <c r="J995" i="5" s="1"/>
  <c r="K997" i="5"/>
  <c r="K996" i="5" s="1"/>
  <c r="K995" i="5" s="1"/>
  <c r="I997" i="5"/>
  <c r="I996" i="5" s="1"/>
  <c r="I995" i="5" s="1"/>
  <c r="C28" i="9"/>
  <c r="C27" i="9"/>
  <c r="C29" i="9" s="1"/>
  <c r="I373" i="5" l="1"/>
  <c r="I355" i="5"/>
  <c r="I353" i="5"/>
  <c r="I345" i="5"/>
  <c r="I324" i="5"/>
  <c r="I322" i="5"/>
  <c r="I320" i="5"/>
  <c r="I318" i="5"/>
  <c r="I316" i="5"/>
  <c r="B16" i="5"/>
  <c r="I14" i="5" l="1"/>
  <c r="CH84" i="10" l="1"/>
  <c r="AC335" i="10" l="1"/>
  <c r="D327" i="10"/>
  <c r="AC178" i="10"/>
  <c r="AC177" i="10" s="1"/>
  <c r="CH170" i="10"/>
  <c r="CH171" i="10"/>
  <c r="CH79" i="10"/>
  <c r="CH80" i="10"/>
  <c r="CH81" i="10"/>
  <c r="CH82" i="10"/>
  <c r="CH83" i="10"/>
  <c r="CH77" i="10" l="1"/>
  <c r="D178" i="10"/>
  <c r="D177" i="10" s="1"/>
  <c r="D219" i="10"/>
  <c r="CH219" i="10" s="1"/>
  <c r="CH78" i="10"/>
  <c r="D243" i="10"/>
  <c r="D242" i="10" s="1"/>
  <c r="D335" i="10"/>
  <c r="CH335" i="10" s="1"/>
  <c r="D139" i="10"/>
  <c r="CH139" i="10" s="1"/>
  <c r="CH76" i="10"/>
  <c r="D326" i="10"/>
  <c r="CH327" i="10"/>
  <c r="CH178" i="10" l="1"/>
  <c r="CH242" i="10"/>
  <c r="CH243" i="10"/>
  <c r="CH326" i="10"/>
  <c r="AD1003" i="10" l="1"/>
  <c r="AD1002" i="10" s="1"/>
  <c r="AE1003" i="10"/>
  <c r="AE1002" i="10" s="1"/>
  <c r="AC145" i="10"/>
  <c r="D145" i="10" s="1"/>
  <c r="AB1003" i="10"/>
  <c r="AB1002" i="10" s="1"/>
  <c r="AA1003" i="10"/>
  <c r="AA1002" i="10" s="1"/>
  <c r="Z1003" i="10"/>
  <c r="Z1002" i="10" s="1"/>
  <c r="Y1003" i="10"/>
  <c r="Y1002" i="10" s="1"/>
  <c r="X1003" i="10"/>
  <c r="X1002" i="10" s="1"/>
  <c r="W1003" i="10"/>
  <c r="W1002" i="10" s="1"/>
  <c r="V1003" i="10"/>
  <c r="V1002" i="10" s="1"/>
  <c r="U1003" i="10"/>
  <c r="U1002" i="10" s="1"/>
  <c r="T1003" i="10"/>
  <c r="T1002" i="10" s="1"/>
  <c r="S1003" i="10"/>
  <c r="S1002" i="10" s="1"/>
  <c r="R1003" i="10"/>
  <c r="R1002" i="10" s="1"/>
  <c r="Q1003" i="10"/>
  <c r="Q1002" i="10" s="1"/>
  <c r="P1003" i="10"/>
  <c r="P1002" i="10" s="1"/>
  <c r="O1003" i="10"/>
  <c r="O1002" i="10" s="1"/>
  <c r="N1003" i="10"/>
  <c r="N1002" i="10" s="1"/>
  <c r="M1003" i="10"/>
  <c r="M1002" i="10" s="1"/>
  <c r="L1003" i="10"/>
  <c r="L1002" i="10" s="1"/>
  <c r="K1003" i="10"/>
  <c r="K1002" i="10" s="1"/>
  <c r="J1003" i="10"/>
  <c r="J1002" i="10" s="1"/>
  <c r="I1003" i="10"/>
  <c r="I1002" i="10" s="1"/>
  <c r="H1003" i="10"/>
  <c r="H1002" i="10" s="1"/>
  <c r="G1003" i="10"/>
  <c r="G1002" i="10" s="1"/>
  <c r="F1003" i="10"/>
  <c r="F1002" i="10" s="1"/>
  <c r="E1003" i="10"/>
  <c r="E1002" i="10" s="1"/>
  <c r="AC1004" i="10"/>
  <c r="D1004" i="10" s="1"/>
  <c r="D1003" i="10" s="1"/>
  <c r="D1002" i="10" s="1"/>
  <c r="DK283" i="10"/>
  <c r="AC283" i="10"/>
  <c r="D283" i="10" s="1"/>
  <c r="DK282" i="10"/>
  <c r="AC282" i="10"/>
  <c r="D282" i="10" s="1"/>
  <c r="DK281" i="10"/>
  <c r="AC281" i="10"/>
  <c r="D281" i="10" s="1"/>
  <c r="DK75" i="10"/>
  <c r="DK74" i="10"/>
  <c r="DK73" i="10"/>
  <c r="DK334" i="10"/>
  <c r="CL334" i="10"/>
  <c r="CE334" i="10"/>
  <c r="AT334" i="10"/>
  <c r="DK341" i="10"/>
  <c r="CL341" i="10"/>
  <c r="CE341" i="10"/>
  <c r="AT341" i="10"/>
  <c r="DK357" i="10"/>
  <c r="CL357" i="10"/>
  <c r="CE357" i="10"/>
  <c r="AT357" i="10"/>
  <c r="DK356" i="10"/>
  <c r="CL356" i="10"/>
  <c r="CE356" i="10"/>
  <c r="CA356" i="10"/>
  <c r="AT356" i="10"/>
  <c r="DK355" i="10"/>
  <c r="CL355" i="10"/>
  <c r="CE355" i="10"/>
  <c r="CA355" i="10"/>
  <c r="AT355" i="10"/>
  <c r="DK365" i="10"/>
  <c r="DK352" i="10"/>
  <c r="CL352" i="10"/>
  <c r="CE352" i="10"/>
  <c r="AT352" i="10"/>
  <c r="AC352" i="10"/>
  <c r="DK320" i="10"/>
  <c r="CL320" i="10"/>
  <c r="CE320" i="10"/>
  <c r="DK312" i="10"/>
  <c r="CL312" i="10"/>
  <c r="CE312" i="10"/>
  <c r="CA312" i="10"/>
  <c r="DK323" i="10"/>
  <c r="CL323" i="10"/>
  <c r="CE323" i="10"/>
  <c r="AT323" i="10"/>
  <c r="DK303" i="10"/>
  <c r="CL303" i="10"/>
  <c r="CE303" i="10"/>
  <c r="AT303" i="10"/>
  <c r="DK296" i="10"/>
  <c r="CL296" i="10"/>
  <c r="CE296" i="10"/>
  <c r="AT296" i="10"/>
  <c r="D296" i="10"/>
  <c r="DK294" i="10"/>
  <c r="CL294" i="10"/>
  <c r="CE294" i="10"/>
  <c r="AT294" i="10"/>
  <c r="DK277" i="10"/>
  <c r="CL277" i="10"/>
  <c r="CE277" i="10"/>
  <c r="AT277" i="10"/>
  <c r="DK270" i="10"/>
  <c r="CL270" i="10"/>
  <c r="CE270" i="10"/>
  <c r="AT270" i="10"/>
  <c r="DK266" i="10"/>
  <c r="CL266" i="10"/>
  <c r="CE266" i="10"/>
  <c r="AT266" i="10"/>
  <c r="DK265" i="10"/>
  <c r="CL265" i="10"/>
  <c r="CE265" i="10"/>
  <c r="AT265" i="10"/>
  <c r="DK273" i="10"/>
  <c r="CL273" i="10"/>
  <c r="CE273" i="10"/>
  <c r="CA273" i="10"/>
  <c r="AT273" i="10"/>
  <c r="DK254" i="10"/>
  <c r="CL254" i="10"/>
  <c r="CE254" i="10"/>
  <c r="AT254" i="10"/>
  <c r="DK234" i="10"/>
  <c r="CL234" i="10"/>
  <c r="CE234" i="10"/>
  <c r="AT234" i="10"/>
  <c r="DK218" i="10"/>
  <c r="CL218" i="10"/>
  <c r="CE218" i="10"/>
  <c r="AT218" i="10"/>
  <c r="AC218" i="10"/>
  <c r="DK231" i="10"/>
  <c r="CL231" i="10"/>
  <c r="CE231" i="10"/>
  <c r="AT231" i="10"/>
  <c r="DK191" i="10"/>
  <c r="CL191" i="10"/>
  <c r="CE191" i="10"/>
  <c r="CA191" i="10"/>
  <c r="DK190" i="10"/>
  <c r="CL190" i="10"/>
  <c r="CE190" i="10"/>
  <c r="CA190" i="10"/>
  <c r="AT190" i="10"/>
  <c r="AC190" i="10"/>
  <c r="DK189" i="10"/>
  <c r="CL189" i="10"/>
  <c r="CE189" i="10"/>
  <c r="CA189" i="10"/>
  <c r="AT189" i="10"/>
  <c r="DK188" i="10"/>
  <c r="CL188" i="10"/>
  <c r="CE188" i="10"/>
  <c r="AT188" i="10"/>
  <c r="AC188" i="10"/>
  <c r="DK138" i="10"/>
  <c r="CL138" i="10"/>
  <c r="CE138" i="10"/>
  <c r="AT138" i="10"/>
  <c r="AC138" i="10"/>
  <c r="DK72" i="10"/>
  <c r="CL72" i="10"/>
  <c r="CE72" i="10"/>
  <c r="CA72" i="10"/>
  <c r="AT72" i="10"/>
  <c r="DK71" i="10"/>
  <c r="CL71" i="10"/>
  <c r="CE71" i="10"/>
  <c r="CA71" i="10"/>
  <c r="DK70" i="10"/>
  <c r="CL70" i="10"/>
  <c r="CE70" i="10"/>
  <c r="CA70" i="10"/>
  <c r="AT70" i="10"/>
  <c r="DK69" i="10"/>
  <c r="CL69" i="10"/>
  <c r="CE69" i="10"/>
  <c r="DK68" i="10"/>
  <c r="CL68" i="10"/>
  <c r="CE68" i="10"/>
  <c r="DK67" i="10"/>
  <c r="CL67" i="10"/>
  <c r="CE67" i="10"/>
  <c r="CA67" i="10"/>
  <c r="AT67" i="10"/>
  <c r="DK66" i="10"/>
  <c r="CL66" i="10"/>
  <c r="CE66" i="10"/>
  <c r="CA66" i="10"/>
  <c r="AT66" i="10"/>
  <c r="DK65" i="10"/>
  <c r="CL65" i="10"/>
  <c r="CE65" i="10"/>
  <c r="CA65" i="10"/>
  <c r="DK64" i="10"/>
  <c r="CL64" i="10"/>
  <c r="CE64" i="10"/>
  <c r="CA64" i="10"/>
  <c r="AT64" i="10"/>
  <c r="DK63" i="10"/>
  <c r="CL63" i="10"/>
  <c r="CE63" i="10"/>
  <c r="CA63" i="10"/>
  <c r="DK62" i="10"/>
  <c r="CL62" i="10"/>
  <c r="CE62" i="10"/>
  <c r="AT62" i="10"/>
  <c r="DK61" i="10"/>
  <c r="CL61" i="10"/>
  <c r="CE61" i="10"/>
  <c r="AT61" i="10"/>
  <c r="DK60" i="10"/>
  <c r="CL60" i="10"/>
  <c r="CE60" i="10"/>
  <c r="AT60" i="10"/>
  <c r="DK306" i="10"/>
  <c r="CL306" i="10"/>
  <c r="CE306" i="10"/>
  <c r="CA306" i="10"/>
  <c r="AT306" i="10"/>
  <c r="DK380" i="10"/>
  <c r="CL380" i="10"/>
  <c r="CE380" i="10"/>
  <c r="CA380" i="10"/>
  <c r="AT380" i="10"/>
  <c r="D380" i="10"/>
  <c r="DK349" i="10"/>
  <c r="CL349" i="10"/>
  <c r="CE349" i="10"/>
  <c r="CA349" i="10"/>
  <c r="AT349" i="10"/>
  <c r="AC349" i="10"/>
  <c r="DK348" i="10"/>
  <c r="CL348" i="10"/>
  <c r="CE348" i="10"/>
  <c r="AT348" i="10"/>
  <c r="DK340" i="10"/>
  <c r="CL340" i="10"/>
  <c r="CE340" i="10"/>
  <c r="CA340" i="10"/>
  <c r="DK339" i="10"/>
  <c r="CL339" i="10"/>
  <c r="CE339" i="10"/>
  <c r="CA339" i="10"/>
  <c r="DK343" i="10"/>
  <c r="CL343" i="10"/>
  <c r="CE343" i="10"/>
  <c r="CA343" i="10"/>
  <c r="AT343" i="10"/>
  <c r="DK302" i="10"/>
  <c r="CL302" i="10"/>
  <c r="CE302" i="10"/>
  <c r="AT302" i="10"/>
  <c r="DK299" i="10"/>
  <c r="CL299" i="10"/>
  <c r="CE299" i="10"/>
  <c r="CA299" i="10"/>
  <c r="AT299" i="10"/>
  <c r="DK280" i="10"/>
  <c r="CL280" i="10"/>
  <c r="CE280" i="10"/>
  <c r="CA280" i="10"/>
  <c r="AT280" i="10"/>
  <c r="AC280" i="10"/>
  <c r="DK264" i="10"/>
  <c r="CL264" i="10"/>
  <c r="CE264" i="10"/>
  <c r="AT264" i="10"/>
  <c r="DK262" i="10"/>
  <c r="CL262" i="10"/>
  <c r="CE262" i="10"/>
  <c r="AT262" i="10"/>
  <c r="DK253" i="10"/>
  <c r="CL253" i="10"/>
  <c r="CE253" i="10"/>
  <c r="CA253" i="10"/>
  <c r="AT253" i="10"/>
  <c r="DK209" i="10"/>
  <c r="CL209" i="10"/>
  <c r="CE209" i="10"/>
  <c r="AT209" i="10"/>
  <c r="AC209" i="10"/>
  <c r="DK642" i="10"/>
  <c r="CL642" i="10"/>
  <c r="CE642" i="10"/>
  <c r="CA642" i="10"/>
  <c r="AT642" i="10"/>
  <c r="DK200" i="10"/>
  <c r="CL200" i="10"/>
  <c r="CE200" i="10"/>
  <c r="CA200" i="10"/>
  <c r="AT200" i="10"/>
  <c r="AC200" i="10"/>
  <c r="DK199" i="10"/>
  <c r="CL199" i="10"/>
  <c r="CE199" i="10"/>
  <c r="AT199" i="10"/>
  <c r="AC199" i="10"/>
  <c r="DK198" i="10"/>
  <c r="CL198" i="10"/>
  <c r="CE198" i="10"/>
  <c r="AT198" i="10"/>
  <c r="AC198" i="10"/>
  <c r="DK625" i="10"/>
  <c r="CL625" i="10"/>
  <c r="CE625" i="10"/>
  <c r="AT625" i="10"/>
  <c r="BJ179" i="10"/>
  <c r="DK59" i="10"/>
  <c r="CL59" i="10"/>
  <c r="CE59" i="10"/>
  <c r="CA59" i="10"/>
  <c r="AT59" i="10"/>
  <c r="DK58" i="10"/>
  <c r="CL58" i="10"/>
  <c r="CE58" i="10"/>
  <c r="CA58" i="10"/>
  <c r="DK425" i="10"/>
  <c r="CL425" i="10"/>
  <c r="CE425" i="10"/>
  <c r="DK57" i="10"/>
  <c r="CL57" i="10"/>
  <c r="CE57" i="10"/>
  <c r="CA57" i="10"/>
  <c r="AT57" i="10"/>
  <c r="DK424" i="10"/>
  <c r="CL424" i="10"/>
  <c r="CE424" i="10"/>
  <c r="CA424" i="10"/>
  <c r="DK56" i="10"/>
  <c r="CL56" i="10"/>
  <c r="CE56" i="10"/>
  <c r="CA56" i="10"/>
  <c r="AT56" i="10"/>
  <c r="DK55" i="10"/>
  <c r="CL55" i="10"/>
  <c r="CE55" i="10"/>
  <c r="AT55" i="10"/>
  <c r="AC279" i="10" l="1"/>
  <c r="D352" i="10"/>
  <c r="D351" i="10" s="1"/>
  <c r="AC351" i="10"/>
  <c r="D1001" i="10"/>
  <c r="G1001" i="10"/>
  <c r="K1001" i="10"/>
  <c r="O1001" i="10"/>
  <c r="S1001" i="10"/>
  <c r="W1001" i="10"/>
  <c r="AA1001" i="10"/>
  <c r="H1001" i="10"/>
  <c r="L1001" i="10"/>
  <c r="P1001" i="10"/>
  <c r="T1001" i="10"/>
  <c r="X1001" i="10"/>
  <c r="AB1001" i="10"/>
  <c r="E1001" i="10"/>
  <c r="I1001" i="10"/>
  <c r="M1001" i="10"/>
  <c r="Q1001" i="10"/>
  <c r="U1001" i="10"/>
  <c r="Y1001" i="10"/>
  <c r="AE1001" i="10"/>
  <c r="F1001" i="10"/>
  <c r="J1001" i="10"/>
  <c r="N1001" i="10"/>
  <c r="R1001" i="10"/>
  <c r="V1001" i="10"/>
  <c r="Z1001" i="10"/>
  <c r="AD1001" i="10"/>
  <c r="D280" i="10"/>
  <c r="D279" i="10" s="1"/>
  <c r="D200" i="10"/>
  <c r="CH200" i="10" s="1"/>
  <c r="CH262" i="10"/>
  <c r="D339" i="10"/>
  <c r="CH339" i="10" s="1"/>
  <c r="CH306" i="10"/>
  <c r="D188" i="10"/>
  <c r="CH188" i="10" s="1"/>
  <c r="D234" i="10"/>
  <c r="CH265" i="10"/>
  <c r="D294" i="10"/>
  <c r="CH294" i="10" s="1"/>
  <c r="CH303" i="10"/>
  <c r="CH312" i="10"/>
  <c r="D341" i="10"/>
  <c r="CH341" i="10" s="1"/>
  <c r="CH74" i="10"/>
  <c r="D625" i="10"/>
  <c r="CH625" i="10" s="1"/>
  <c r="D642" i="10"/>
  <c r="CH642" i="10" s="1"/>
  <c r="D340" i="10"/>
  <c r="CH340" i="10" s="1"/>
  <c r="D138" i="10"/>
  <c r="CH138" i="10" s="1"/>
  <c r="D189" i="10"/>
  <c r="CH189" i="10" s="1"/>
  <c r="D191" i="10"/>
  <c r="CH191" i="10" s="1"/>
  <c r="CH266" i="10"/>
  <c r="D365" i="10"/>
  <c r="CH365" i="10" s="1"/>
  <c r="D356" i="10"/>
  <c r="CH356" i="10" s="1"/>
  <c r="D334" i="10"/>
  <c r="CH334" i="10" s="1"/>
  <c r="D198" i="10"/>
  <c r="CH198" i="10" s="1"/>
  <c r="CH253" i="10"/>
  <c r="D343" i="10"/>
  <c r="D342" i="10" s="1"/>
  <c r="D348" i="10"/>
  <c r="CH348" i="10" s="1"/>
  <c r="D231" i="10"/>
  <c r="CH231" i="10" s="1"/>
  <c r="CH73" i="10"/>
  <c r="CH75" i="10"/>
  <c r="D237" i="10"/>
  <c r="D236" i="10" s="1"/>
  <c r="CH54" i="10"/>
  <c r="D199" i="10"/>
  <c r="CH199" i="10" s="1"/>
  <c r="D209" i="10"/>
  <c r="CH209" i="10" s="1"/>
  <c r="D349" i="10"/>
  <c r="CH349" i="10" s="1"/>
  <c r="D190" i="10"/>
  <c r="CH190" i="10" s="1"/>
  <c r="D218" i="10"/>
  <c r="CH218" i="10" s="1"/>
  <c r="CH254" i="10"/>
  <c r="CH270" i="10"/>
  <c r="D355" i="10"/>
  <c r="CH355" i="10" s="1"/>
  <c r="D357" i="10"/>
  <c r="CH357" i="10" s="1"/>
  <c r="CH281" i="10"/>
  <c r="CH283" i="10"/>
  <c r="CH282" i="10"/>
  <c r="BV61" i="10"/>
  <c r="CH61" i="10"/>
  <c r="BV67" i="10"/>
  <c r="CH67" i="10"/>
  <c r="BV71" i="10"/>
  <c r="CH71" i="10"/>
  <c r="CH273" i="10"/>
  <c r="CH277" i="10"/>
  <c r="BV55" i="10"/>
  <c r="CH55" i="10"/>
  <c r="D379" i="10"/>
  <c r="CH380" i="10"/>
  <c r="BV62" i="10"/>
  <c r="CH62" i="10"/>
  <c r="BV65" i="10"/>
  <c r="CH65" i="10"/>
  <c r="BV72" i="10"/>
  <c r="CH72" i="10"/>
  <c r="D295" i="10"/>
  <c r="CH296" i="10"/>
  <c r="CH323" i="10"/>
  <c r="BV60" i="10"/>
  <c r="CH60" i="10"/>
  <c r="BV63" i="10"/>
  <c r="CH63" i="10"/>
  <c r="BV66" i="10"/>
  <c r="CH66" i="10"/>
  <c r="BV68" i="10"/>
  <c r="CH68" i="10"/>
  <c r="BV69" i="10"/>
  <c r="CH69" i="10"/>
  <c r="BV70" i="10"/>
  <c r="CH70" i="10"/>
  <c r="BS1003" i="10"/>
  <c r="CH1004" i="10"/>
  <c r="BV56" i="10"/>
  <c r="CH56" i="10"/>
  <c r="BV425" i="10"/>
  <c r="CH425" i="10"/>
  <c r="BV58" i="10"/>
  <c r="CH58" i="10"/>
  <c r="BV59" i="10"/>
  <c r="CH59" i="10"/>
  <c r="BV424" i="10"/>
  <c r="CH424" i="10"/>
  <c r="BV57" i="10"/>
  <c r="CH57" i="10"/>
  <c r="BV64" i="10"/>
  <c r="CH64" i="10"/>
  <c r="BC179" i="10"/>
  <c r="AC1003" i="10"/>
  <c r="AC1002" i="10" s="1"/>
  <c r="CH352" i="10" l="1"/>
  <c r="CH234" i="10"/>
  <c r="D232" i="10"/>
  <c r="CH320" i="10"/>
  <c r="CH299" i="10"/>
  <c r="AC1001" i="10"/>
  <c r="CH280" i="10"/>
  <c r="CH264" i="10"/>
  <c r="CH302" i="10"/>
  <c r="CH1003" i="10"/>
  <c r="CH322" i="10"/>
  <c r="CH379" i="10"/>
  <c r="CH272" i="10"/>
  <c r="CH343" i="10"/>
  <c r="CH351" i="10"/>
  <c r="CH295" i="10"/>
  <c r="CH276" i="10"/>
  <c r="CH177" i="10" l="1"/>
  <c r="CH1002" i="10"/>
  <c r="BS1002" i="10"/>
  <c r="CH1001" i="10" l="1"/>
  <c r="BS1001" i="10"/>
  <c r="AC217" i="10"/>
  <c r="D217" i="10" l="1"/>
  <c r="CH217" i="10" s="1"/>
  <c r="CH318" i="10"/>
  <c r="CH926" i="10"/>
  <c r="CH924" i="10"/>
  <c r="CH923" i="10"/>
  <c r="CH922" i="10"/>
  <c r="CH682" i="10"/>
  <c r="CH681" i="10"/>
  <c r="CH412" i="10"/>
  <c r="CH807" i="10"/>
  <c r="CH321" i="10"/>
  <c r="CH731" i="10"/>
  <c r="CH233" i="10"/>
  <c r="CH659" i="10"/>
  <c r="CH416" i="10"/>
  <c r="AC658" i="10"/>
  <c r="D658" i="10" l="1"/>
  <c r="CH658" i="10" s="1"/>
  <c r="D783" i="10"/>
  <c r="CH783" i="10" s="1"/>
  <c r="CH225" i="10"/>
  <c r="CH226" i="10"/>
  <c r="CH755" i="10"/>
  <c r="CH236" i="10"/>
  <c r="CH237" i="10"/>
  <c r="CH319" i="10"/>
  <c r="AC660" i="10"/>
  <c r="AC137" i="10"/>
  <c r="CH52" i="10" l="1"/>
  <c r="D660" i="10"/>
  <c r="CH660" i="10" s="1"/>
  <c r="D137" i="10"/>
  <c r="CH137" i="10" s="1"/>
  <c r="D408" i="10" l="1"/>
  <c r="AC827" i="10"/>
  <c r="AC845" i="10"/>
  <c r="AC841" i="10"/>
  <c r="AC837" i="10"/>
  <c r="AC833" i="10"/>
  <c r="AC851" i="10"/>
  <c r="AC829" i="10"/>
  <c r="AC849" i="10"/>
  <c r="AC859" i="10"/>
  <c r="D394" i="10"/>
  <c r="AC860" i="10"/>
  <c r="CH28" i="10"/>
  <c r="CH51" i="10"/>
  <c r="AC828" i="10"/>
  <c r="AC844" i="10"/>
  <c r="AC840" i="10"/>
  <c r="AC836" i="10"/>
  <c r="D836" i="10" s="1"/>
  <c r="AC850" i="10"/>
  <c r="AC855" i="10"/>
  <c r="AC831" i="10"/>
  <c r="D831" i="10" s="1"/>
  <c r="AC854" i="10"/>
  <c r="D401" i="10"/>
  <c r="D398" i="10"/>
  <c r="D391" i="10"/>
  <c r="CH27" i="10"/>
  <c r="AC830" i="10"/>
  <c r="D830" i="10" s="1"/>
  <c r="AC843" i="10"/>
  <c r="D843" i="10" s="1"/>
  <c r="AC839" i="10"/>
  <c r="D839" i="10" s="1"/>
  <c r="AC835" i="10"/>
  <c r="AC853" i="10"/>
  <c r="D853" i="10" s="1"/>
  <c r="AC857" i="10"/>
  <c r="D857" i="10" s="1"/>
  <c r="AC846" i="10"/>
  <c r="D428" i="10"/>
  <c r="D404" i="10"/>
  <c r="AC861" i="10"/>
  <c r="D861" i="10" s="1"/>
  <c r="D396" i="10"/>
  <c r="D390" i="10"/>
  <c r="D385" i="10"/>
  <c r="D413" i="10"/>
  <c r="AC832" i="10"/>
  <c r="AC842" i="10"/>
  <c r="AC838" i="10"/>
  <c r="AC834" i="10"/>
  <c r="AC852" i="10"/>
  <c r="AC856" i="10"/>
  <c r="AC847" i="10"/>
  <c r="AC858" i="10"/>
  <c r="AE997" i="10"/>
  <c r="AD997" i="10"/>
  <c r="AB997" i="10"/>
  <c r="AA997" i="10"/>
  <c r="Z997" i="10"/>
  <c r="Y997" i="10"/>
  <c r="X997" i="10"/>
  <c r="W997" i="10"/>
  <c r="V997" i="10"/>
  <c r="T997" i="10"/>
  <c r="S997" i="10"/>
  <c r="Q997" i="10"/>
  <c r="P997" i="10"/>
  <c r="O997" i="10"/>
  <c r="N997" i="10"/>
  <c r="M997" i="10"/>
  <c r="L997" i="10"/>
  <c r="K997" i="10"/>
  <c r="J997" i="10"/>
  <c r="I997" i="10"/>
  <c r="H997" i="10"/>
  <c r="G997" i="10"/>
  <c r="F997" i="10"/>
  <c r="E997" i="10"/>
  <c r="AE994" i="10"/>
  <c r="AD994" i="10"/>
  <c r="AB994" i="10"/>
  <c r="AA994" i="10"/>
  <c r="Z994" i="10"/>
  <c r="Y994" i="10"/>
  <c r="X994" i="10"/>
  <c r="W994" i="10"/>
  <c r="V994" i="10"/>
  <c r="T994" i="10"/>
  <c r="S994" i="10"/>
  <c r="R994" i="10"/>
  <c r="Q994" i="10"/>
  <c r="P994" i="10"/>
  <c r="O994" i="10"/>
  <c r="M994" i="10"/>
  <c r="L994" i="10"/>
  <c r="K994" i="10"/>
  <c r="J994" i="10"/>
  <c r="I994" i="10"/>
  <c r="H994" i="10"/>
  <c r="G994" i="10"/>
  <c r="F994" i="10"/>
  <c r="E994" i="10"/>
  <c r="AC826" i="10" l="1"/>
  <c r="D383" i="10"/>
  <c r="CH34" i="10"/>
  <c r="CH26" i="10"/>
  <c r="CH53" i="10"/>
  <c r="CH50" i="10"/>
  <c r="CH40" i="10"/>
  <c r="CH48" i="10"/>
  <c r="CH45" i="10"/>
  <c r="CH46" i="10"/>
  <c r="CH29" i="10"/>
  <c r="D410" i="10"/>
  <c r="CH410" i="10" s="1"/>
  <c r="D841" i="10"/>
  <c r="CH841" i="10" s="1"/>
  <c r="D411" i="10"/>
  <c r="CH411" i="10" s="1"/>
  <c r="D856" i="10"/>
  <c r="CH856" i="10" s="1"/>
  <c r="D842" i="10"/>
  <c r="CH842" i="10" s="1"/>
  <c r="D387" i="10"/>
  <c r="CH387" i="10" s="1"/>
  <c r="D400" i="10"/>
  <c r="CH400" i="10" s="1"/>
  <c r="CH39" i="10"/>
  <c r="CH385" i="10"/>
  <c r="CH396" i="10"/>
  <c r="CH839" i="10"/>
  <c r="CH47" i="10"/>
  <c r="CH44" i="10"/>
  <c r="CH398" i="10"/>
  <c r="CH32" i="10"/>
  <c r="CH24" i="10"/>
  <c r="CH33" i="10"/>
  <c r="CH25" i="10"/>
  <c r="D840" i="10"/>
  <c r="CH840" i="10" s="1"/>
  <c r="D859" i="10"/>
  <c r="CH859" i="10" s="1"/>
  <c r="D851" i="10"/>
  <c r="CH851" i="10" s="1"/>
  <c r="D845" i="10"/>
  <c r="CH845" i="10" s="1"/>
  <c r="D858" i="10"/>
  <c r="CH858" i="10" s="1"/>
  <c r="D852" i="10"/>
  <c r="CH852" i="10" s="1"/>
  <c r="D832" i="10"/>
  <c r="CH832" i="10" s="1"/>
  <c r="D399" i="10"/>
  <c r="CH399" i="10" s="1"/>
  <c r="D389" i="10"/>
  <c r="CH389" i="10" s="1"/>
  <c r="D403" i="10"/>
  <c r="CH403" i="10" s="1"/>
  <c r="CH43" i="10"/>
  <c r="CH861" i="10"/>
  <c r="CH857" i="10"/>
  <c r="CH843" i="10"/>
  <c r="CH31" i="10"/>
  <c r="CH23" i="10"/>
  <c r="CH401" i="10"/>
  <c r="CH37" i="10"/>
  <c r="CH38" i="10"/>
  <c r="D855" i="10"/>
  <c r="CH855" i="10" s="1"/>
  <c r="D844" i="10"/>
  <c r="CH844" i="10" s="1"/>
  <c r="D849" i="10"/>
  <c r="CH849" i="10" s="1"/>
  <c r="D833" i="10"/>
  <c r="CH833" i="10" s="1"/>
  <c r="D827" i="10"/>
  <c r="D847" i="10"/>
  <c r="CH847" i="10" s="1"/>
  <c r="D834" i="10"/>
  <c r="CH834" i="10" s="1"/>
  <c r="D388" i="10"/>
  <c r="CH388" i="10" s="1"/>
  <c r="D402" i="10"/>
  <c r="CH402" i="10" s="1"/>
  <c r="D405" i="10"/>
  <c r="CH405" i="10" s="1"/>
  <c r="CH30" i="10"/>
  <c r="CH413" i="10"/>
  <c r="CH390" i="10"/>
  <c r="CH404" i="10"/>
  <c r="CH428" i="10"/>
  <c r="CH853" i="10"/>
  <c r="CH830" i="10"/>
  <c r="CH36" i="10"/>
  <c r="CH391" i="10"/>
  <c r="CH831" i="10"/>
  <c r="CH836" i="10"/>
  <c r="CH41" i="10"/>
  <c r="CH394" i="10"/>
  <c r="CH49" i="10"/>
  <c r="CH42" i="10"/>
  <c r="CH408" i="10"/>
  <c r="D854" i="10"/>
  <c r="CH854" i="10" s="1"/>
  <c r="D850" i="10"/>
  <c r="CH850" i="10" s="1"/>
  <c r="D828" i="10"/>
  <c r="CH828" i="10" s="1"/>
  <c r="D406" i="10"/>
  <c r="CH406" i="10" s="1"/>
  <c r="D829" i="10"/>
  <c r="CH829" i="10" s="1"/>
  <c r="D837" i="10"/>
  <c r="CH837" i="10" s="1"/>
  <c r="D397" i="10"/>
  <c r="CH397" i="10" s="1"/>
  <c r="D407" i="10"/>
  <c r="CH407" i="10" s="1"/>
  <c r="D848" i="10"/>
  <c r="CH848" i="10" s="1"/>
  <c r="D838" i="10"/>
  <c r="CH838" i="10" s="1"/>
  <c r="D860" i="10"/>
  <c r="CH860" i="10" s="1"/>
  <c r="D846" i="10"/>
  <c r="CH846" i="10" s="1"/>
  <c r="D835" i="10"/>
  <c r="CH835" i="10" s="1"/>
  <c r="D384" i="10"/>
  <c r="CH384" i="10" s="1"/>
  <c r="D395" i="10"/>
  <c r="CH395" i="10" s="1"/>
  <c r="D409" i="10"/>
  <c r="CH409" i="10" s="1"/>
  <c r="AC824" i="10"/>
  <c r="AC378" i="10"/>
  <c r="AC998" i="10"/>
  <c r="AC819" i="10"/>
  <c r="AC995" i="10"/>
  <c r="AC820" i="10"/>
  <c r="D820" i="10" s="1"/>
  <c r="R997" i="10"/>
  <c r="AC996" i="10"/>
  <c r="D996" i="10" s="1"/>
  <c r="N994" i="10"/>
  <c r="U994" i="10"/>
  <c r="AC999" i="10"/>
  <c r="D999" i="10" s="1"/>
  <c r="U997" i="10"/>
  <c r="AC823" i="10"/>
  <c r="AC377" i="10"/>
  <c r="D382" i="10" l="1"/>
  <c r="D823" i="10"/>
  <c r="AC822" i="10"/>
  <c r="AC818" i="10"/>
  <c r="D377" i="10"/>
  <c r="AC376" i="10"/>
  <c r="D826" i="10"/>
  <c r="CH827" i="10"/>
  <c r="CH996" i="10"/>
  <c r="CH999" i="10"/>
  <c r="D995" i="10"/>
  <c r="CH995" i="10" s="1"/>
  <c r="CH820" i="10"/>
  <c r="D378" i="10"/>
  <c r="CH378" i="10" s="1"/>
  <c r="D824" i="10"/>
  <c r="CH824" i="10" s="1"/>
  <c r="D998" i="10"/>
  <c r="D997" i="10" s="1"/>
  <c r="D819" i="10"/>
  <c r="CH383" i="10"/>
  <c r="AC994" i="10"/>
  <c r="AC997" i="10"/>
  <c r="CH819" i="10" l="1"/>
  <c r="D818" i="10"/>
  <c r="D822" i="10"/>
  <c r="D376" i="10"/>
  <c r="CH382" i="10"/>
  <c r="D994" i="10"/>
  <c r="CH994" i="10" s="1"/>
  <c r="CH818" i="10"/>
  <c r="CH998" i="10"/>
  <c r="CH997" i="10"/>
  <c r="CH822" i="10"/>
  <c r="CH823" i="10"/>
  <c r="CH377" i="10"/>
  <c r="F136" i="11"/>
  <c r="CH376" i="10" l="1"/>
  <c r="D10" i="11"/>
  <c r="C10" i="11"/>
  <c r="F10" i="11"/>
  <c r="R991" i="5" l="1"/>
  <c r="Q991" i="5"/>
  <c r="K991" i="5"/>
  <c r="J991" i="5"/>
  <c r="I991" i="5"/>
  <c r="R988" i="5"/>
  <c r="Q988" i="5"/>
  <c r="K988" i="5"/>
  <c r="J988" i="5"/>
  <c r="I988" i="5"/>
  <c r="R986" i="5"/>
  <c r="Q986" i="5"/>
  <c r="K986" i="5"/>
  <c r="J986" i="5"/>
  <c r="I986" i="5"/>
  <c r="R984" i="5"/>
  <c r="Q984" i="5"/>
  <c r="K984" i="5"/>
  <c r="J984" i="5"/>
  <c r="I984" i="5"/>
  <c r="R982" i="5"/>
  <c r="Q982" i="5"/>
  <c r="K982" i="5"/>
  <c r="J982" i="5"/>
  <c r="I982" i="5"/>
  <c r="R980" i="5"/>
  <c r="Q980" i="5"/>
  <c r="K980" i="5"/>
  <c r="J980" i="5"/>
  <c r="I980" i="5"/>
  <c r="R978" i="5"/>
  <c r="Q978" i="5"/>
  <c r="K978" i="5"/>
  <c r="J978" i="5"/>
  <c r="I978" i="5"/>
  <c r="R976" i="5"/>
  <c r="Q976" i="5"/>
  <c r="K976" i="5"/>
  <c r="J976" i="5"/>
  <c r="I976" i="5"/>
  <c r="R972" i="5"/>
  <c r="Q972" i="5"/>
  <c r="K972" i="5"/>
  <c r="J972" i="5"/>
  <c r="I972" i="5"/>
  <c r="R969" i="5"/>
  <c r="Q969" i="5"/>
  <c r="K969" i="5"/>
  <c r="J969" i="5"/>
  <c r="I969" i="5"/>
  <c r="R967" i="5"/>
  <c r="Q967" i="5"/>
  <c r="K967" i="5"/>
  <c r="J967" i="5"/>
  <c r="I967" i="5"/>
  <c r="R965" i="5"/>
  <c r="Q965" i="5"/>
  <c r="K965" i="5"/>
  <c r="J965" i="5"/>
  <c r="I965" i="5"/>
  <c r="R963" i="5"/>
  <c r="Q963" i="5"/>
  <c r="K963" i="5"/>
  <c r="J963" i="5"/>
  <c r="I963" i="5"/>
  <c r="R961" i="5"/>
  <c r="Q961" i="5"/>
  <c r="K961" i="5"/>
  <c r="J961" i="5"/>
  <c r="I961" i="5"/>
  <c r="R959" i="5"/>
  <c r="Q959" i="5"/>
  <c r="K959" i="5"/>
  <c r="J959" i="5"/>
  <c r="I959" i="5"/>
  <c r="R957" i="5"/>
  <c r="Q957" i="5"/>
  <c r="K957" i="5"/>
  <c r="J957" i="5"/>
  <c r="I957" i="5"/>
  <c r="R951" i="5"/>
  <c r="Q951" i="5"/>
  <c r="K951" i="5"/>
  <c r="J951" i="5"/>
  <c r="I951" i="5"/>
  <c r="R948" i="5"/>
  <c r="Q948" i="5"/>
  <c r="K948" i="5"/>
  <c r="J948" i="5"/>
  <c r="I948" i="5"/>
  <c r="R945" i="5"/>
  <c r="Q945" i="5"/>
  <c r="K945" i="5"/>
  <c r="J945" i="5"/>
  <c r="I945" i="5"/>
  <c r="R942" i="5"/>
  <c r="Q942" i="5"/>
  <c r="K942" i="5"/>
  <c r="J942" i="5"/>
  <c r="I942" i="5"/>
  <c r="R940" i="5"/>
  <c r="Q940" i="5"/>
  <c r="K940" i="5"/>
  <c r="J940" i="5"/>
  <c r="I940" i="5"/>
  <c r="R937" i="5"/>
  <c r="Q937" i="5"/>
  <c r="K937" i="5"/>
  <c r="J937" i="5"/>
  <c r="I937" i="5"/>
  <c r="R931" i="5"/>
  <c r="Q931" i="5"/>
  <c r="K931" i="5"/>
  <c r="J931" i="5"/>
  <c r="I931" i="5"/>
  <c r="R929" i="5"/>
  <c r="Q929" i="5"/>
  <c r="K929" i="5"/>
  <c r="J929" i="5"/>
  <c r="I929" i="5"/>
  <c r="R927" i="5"/>
  <c r="Q927" i="5"/>
  <c r="K927" i="5"/>
  <c r="J927" i="5"/>
  <c r="I927" i="5"/>
  <c r="R925" i="5"/>
  <c r="Q925" i="5"/>
  <c r="K925" i="5"/>
  <c r="J925" i="5"/>
  <c r="I925" i="5"/>
  <c r="R923" i="5"/>
  <c r="Q923" i="5"/>
  <c r="K923" i="5"/>
  <c r="J923" i="5"/>
  <c r="I923" i="5"/>
  <c r="R921" i="5"/>
  <c r="Q921" i="5"/>
  <c r="K921" i="5"/>
  <c r="J921" i="5"/>
  <c r="I921" i="5"/>
  <c r="R919" i="5"/>
  <c r="Q919" i="5"/>
  <c r="K919" i="5"/>
  <c r="J919" i="5"/>
  <c r="I919" i="5"/>
  <c r="R915" i="5"/>
  <c r="Q915" i="5"/>
  <c r="K915" i="5"/>
  <c r="J915" i="5"/>
  <c r="I915" i="5"/>
  <c r="R913" i="5"/>
  <c r="Q913" i="5"/>
  <c r="K913" i="5"/>
  <c r="J913" i="5"/>
  <c r="I913" i="5"/>
  <c r="R911" i="5"/>
  <c r="Q911" i="5"/>
  <c r="K911" i="5"/>
  <c r="J911" i="5"/>
  <c r="I911" i="5"/>
  <c r="R909" i="5"/>
  <c r="Q909" i="5"/>
  <c r="K909" i="5"/>
  <c r="J909" i="5"/>
  <c r="I909" i="5"/>
  <c r="R907" i="5"/>
  <c r="Q907" i="5"/>
  <c r="K907" i="5"/>
  <c r="J907" i="5"/>
  <c r="I907" i="5"/>
  <c r="R905" i="5"/>
  <c r="Q905" i="5"/>
  <c r="K905" i="5"/>
  <c r="J905" i="5"/>
  <c r="I905" i="5"/>
  <c r="R901" i="5"/>
  <c r="Q901" i="5"/>
  <c r="K901" i="5"/>
  <c r="J901" i="5"/>
  <c r="I901" i="5"/>
  <c r="R899" i="5"/>
  <c r="Q899" i="5"/>
  <c r="K899" i="5"/>
  <c r="J899" i="5"/>
  <c r="I899" i="5"/>
  <c r="R895" i="5"/>
  <c r="Q895" i="5"/>
  <c r="K895" i="5"/>
  <c r="J895" i="5"/>
  <c r="I895" i="5"/>
  <c r="R892" i="5"/>
  <c r="Q892" i="5"/>
  <c r="K892" i="5"/>
  <c r="J892" i="5"/>
  <c r="I892" i="5"/>
  <c r="R889" i="5"/>
  <c r="Q889" i="5"/>
  <c r="K889" i="5"/>
  <c r="J889" i="5"/>
  <c r="I889" i="5"/>
  <c r="R881" i="5"/>
  <c r="Q881" i="5"/>
  <c r="K881" i="5"/>
  <c r="J881" i="5"/>
  <c r="I881" i="5"/>
  <c r="R871" i="5"/>
  <c r="Q871" i="5"/>
  <c r="K871" i="5"/>
  <c r="J871" i="5"/>
  <c r="I871" i="5"/>
  <c r="R856" i="5"/>
  <c r="Q856" i="5"/>
  <c r="K856" i="5"/>
  <c r="J856" i="5"/>
  <c r="I856" i="5"/>
  <c r="R855" i="5"/>
  <c r="R820" i="5" l="1"/>
  <c r="J819" i="5"/>
  <c r="K819" i="5"/>
  <c r="I819" i="5"/>
  <c r="K13" i="5" l="1"/>
  <c r="J13" i="5"/>
  <c r="B827" i="10" l="1"/>
  <c r="B383" i="10"/>
  <c r="B22" i="10"/>
  <c r="I13" i="5" l="1"/>
  <c r="BC706" i="10" l="1"/>
  <c r="BJ706" i="10"/>
  <c r="AY11662" i="10" l="1"/>
  <c r="AY11661" i="10"/>
  <c r="AY11660" i="10"/>
  <c r="AY11659" i="10"/>
  <c r="AY11658" i="10"/>
  <c r="AY11657" i="10"/>
  <c r="AY11656" i="10"/>
  <c r="AY11655" i="10"/>
  <c r="AY11654" i="10"/>
  <c r="AY11653" i="10"/>
  <c r="AY11652" i="10"/>
  <c r="AY11651" i="10"/>
  <c r="AY11650" i="10"/>
  <c r="AY11649" i="10"/>
  <c r="AY11648" i="10"/>
  <c r="AY11647" i="10"/>
  <c r="AY11646" i="10"/>
  <c r="AY11645" i="10"/>
  <c r="AY11644" i="10"/>
  <c r="AY11643" i="10"/>
  <c r="AY11642" i="10"/>
  <c r="AY11641" i="10"/>
  <c r="AY11640" i="10"/>
  <c r="AY11639" i="10"/>
  <c r="AY11638" i="10"/>
  <c r="AY11637" i="10"/>
  <c r="AY11636" i="10"/>
  <c r="AY11635" i="10"/>
  <c r="AY11634" i="10"/>
  <c r="AY11633" i="10"/>
  <c r="AY11632" i="10"/>
  <c r="AY11631" i="10"/>
  <c r="AY11630" i="10"/>
  <c r="AY11629" i="10"/>
  <c r="AY11628" i="10"/>
  <c r="AY11627" i="10"/>
  <c r="AY11626" i="10"/>
  <c r="AY11625" i="10"/>
  <c r="AY11624" i="10"/>
  <c r="AY11623" i="10"/>
  <c r="AY11622" i="10"/>
  <c r="AY11621" i="10"/>
  <c r="AY11620" i="10"/>
  <c r="AY11619" i="10"/>
  <c r="AY11618" i="10"/>
  <c r="AY11617" i="10"/>
  <c r="AY11616" i="10"/>
  <c r="AY11615" i="10"/>
  <c r="AY11614" i="10"/>
  <c r="AY11613" i="10"/>
  <c r="AY11612" i="10"/>
  <c r="AY11611" i="10"/>
  <c r="AY11610" i="10"/>
  <c r="AY11609" i="10"/>
  <c r="AY11608" i="10"/>
  <c r="AY11607" i="10"/>
  <c r="AY11606" i="10"/>
  <c r="AY11605" i="10"/>
  <c r="AY11604" i="10"/>
  <c r="AY11603" i="10"/>
  <c r="AY11602" i="10"/>
  <c r="AY11601" i="10"/>
  <c r="AY11600" i="10"/>
  <c r="AY11599" i="10"/>
  <c r="AY11598" i="10"/>
  <c r="AY11597" i="10"/>
  <c r="AY11596" i="10"/>
  <c r="AY11595" i="10"/>
  <c r="AY11594" i="10"/>
  <c r="AY11593" i="10"/>
  <c r="AY11592" i="10"/>
  <c r="AY11591" i="10"/>
  <c r="AY11590" i="10"/>
  <c r="AY11589" i="10"/>
  <c r="AY11588" i="10"/>
  <c r="AY11587" i="10"/>
  <c r="AY11586" i="10"/>
  <c r="AY11585" i="10"/>
  <c r="AY11584" i="10"/>
  <c r="AY11583" i="10"/>
  <c r="AY11582" i="10"/>
  <c r="AY11581" i="10"/>
  <c r="AY11580" i="10"/>
  <c r="AY11579" i="10"/>
  <c r="AY11578" i="10"/>
  <c r="AY11577" i="10"/>
  <c r="AY11576" i="10"/>
  <c r="AY11575" i="10"/>
  <c r="AY11574" i="10"/>
  <c r="AY11573" i="10"/>
  <c r="AY11572" i="10"/>
  <c r="AY11571" i="10"/>
  <c r="AY11570" i="10"/>
  <c r="AY11569" i="10"/>
  <c r="AY11568" i="10"/>
  <c r="AY11567" i="10"/>
  <c r="AY11566" i="10"/>
  <c r="AY11565" i="10"/>
  <c r="AY11564" i="10"/>
  <c r="AY11563" i="10"/>
  <c r="AY11562" i="10"/>
  <c r="AY11561" i="10"/>
  <c r="AY11560" i="10"/>
  <c r="AY11559" i="10"/>
  <c r="AY11558" i="10"/>
  <c r="AY11557" i="10"/>
  <c r="AY11556" i="10"/>
  <c r="AY11555" i="10"/>
  <c r="AY11554" i="10"/>
  <c r="AY11553" i="10"/>
  <c r="AY11552" i="10"/>
  <c r="AY11551" i="10"/>
  <c r="AY11550" i="10"/>
  <c r="AY11549" i="10"/>
  <c r="AY11548" i="10"/>
  <c r="AY11547" i="10"/>
  <c r="AY11546" i="10"/>
  <c r="AY11545" i="10"/>
  <c r="AY11544" i="10"/>
  <c r="AY11543" i="10"/>
  <c r="AY11542" i="10"/>
  <c r="AY11541" i="10"/>
  <c r="AY11540" i="10"/>
  <c r="AY11539" i="10"/>
  <c r="AY11538" i="10"/>
  <c r="AY11537" i="10"/>
  <c r="AY11536" i="10"/>
  <c r="AY11535" i="10"/>
  <c r="AY11534" i="10"/>
  <c r="AY11533" i="10"/>
  <c r="AY11532" i="10"/>
  <c r="AY11531" i="10"/>
  <c r="AY11530" i="10"/>
  <c r="AY11529" i="10"/>
  <c r="AY11528" i="10"/>
  <c r="AY11527" i="10"/>
  <c r="AY11526" i="10"/>
  <c r="AY11525" i="10"/>
  <c r="AY11524" i="10"/>
  <c r="AY11523" i="10"/>
  <c r="AY11522" i="10"/>
  <c r="AY11521" i="10"/>
  <c r="AY11520" i="10"/>
  <c r="AY11519" i="10"/>
  <c r="AY11518" i="10"/>
  <c r="AY11517" i="10"/>
  <c r="AY11516" i="10"/>
  <c r="AY11515" i="10"/>
  <c r="AY11514" i="10"/>
  <c r="AY11513" i="10"/>
  <c r="AY11512" i="10"/>
  <c r="AY11511" i="10"/>
  <c r="AY11510" i="10"/>
  <c r="AY11509" i="10"/>
  <c r="AY11508" i="10"/>
  <c r="AY11507" i="10"/>
  <c r="AY11506" i="10"/>
  <c r="AY11505" i="10"/>
  <c r="AY11504" i="10"/>
  <c r="AY11503" i="10"/>
  <c r="AY11502" i="10"/>
  <c r="AY11501" i="10"/>
  <c r="AY11500" i="10"/>
  <c r="AY11499" i="10"/>
  <c r="AY11498" i="10"/>
  <c r="AY11497" i="10"/>
  <c r="AY11496" i="10"/>
  <c r="AY11495" i="10"/>
  <c r="AY11494" i="10"/>
  <c r="AY11493" i="10"/>
  <c r="AY11492" i="10"/>
  <c r="AY11491" i="10"/>
  <c r="AY11490" i="10"/>
  <c r="AY11489" i="10"/>
  <c r="AY11488" i="10"/>
  <c r="AY11487" i="10"/>
  <c r="AY11486" i="10"/>
  <c r="AY11485" i="10"/>
  <c r="AY11484" i="10"/>
  <c r="AY11483" i="10"/>
  <c r="AY11482" i="10"/>
  <c r="AY11481" i="10"/>
  <c r="AY11480" i="10"/>
  <c r="AY11479" i="10"/>
  <c r="AY11478" i="10"/>
  <c r="AY11477" i="10"/>
  <c r="AY11476" i="10"/>
  <c r="AY11475" i="10"/>
  <c r="AY11474" i="10"/>
  <c r="AY11473" i="10"/>
  <c r="AY11472" i="10"/>
  <c r="AY11471" i="10"/>
  <c r="AY11470" i="10"/>
  <c r="AY11469" i="10"/>
  <c r="AY11468" i="10"/>
  <c r="AY11467" i="10"/>
  <c r="AY11466" i="10"/>
  <c r="AY11465" i="10"/>
  <c r="AY11464" i="10"/>
  <c r="AY11463" i="10"/>
  <c r="AY11462" i="10"/>
  <c r="AY11461" i="10"/>
  <c r="AY11460" i="10"/>
  <c r="AY11459" i="10"/>
  <c r="AY11458" i="10"/>
  <c r="AY11457" i="10"/>
  <c r="AY11456" i="10"/>
  <c r="AY11455" i="10"/>
  <c r="AY11454" i="10"/>
  <c r="AY11453" i="10"/>
  <c r="AY11452" i="10"/>
  <c r="AY11451" i="10"/>
  <c r="AY11450" i="10"/>
  <c r="AY11449" i="10"/>
  <c r="AY11448" i="10"/>
  <c r="AY11447" i="10"/>
  <c r="AY11446" i="10"/>
  <c r="AY11445" i="10"/>
  <c r="AY11444" i="10"/>
  <c r="AY11443" i="10"/>
  <c r="AY11442" i="10"/>
  <c r="AY11441" i="10"/>
  <c r="AY11440" i="10"/>
  <c r="AY11439" i="10"/>
  <c r="AY11438" i="10"/>
  <c r="AY11437" i="10"/>
  <c r="AY11436" i="10"/>
  <c r="AY11435" i="10"/>
  <c r="AY11434" i="10"/>
  <c r="AY11433" i="10"/>
  <c r="AY11432" i="10"/>
  <c r="AY11431" i="10"/>
  <c r="AY11430" i="10"/>
  <c r="AY11429" i="10"/>
  <c r="AY11428" i="10"/>
  <c r="AY11427" i="10"/>
  <c r="AY11426" i="10"/>
  <c r="AY11425" i="10"/>
  <c r="AY11424" i="10"/>
  <c r="AY11423" i="10"/>
  <c r="AY11422" i="10"/>
  <c r="AY11421" i="10"/>
  <c r="AY11420" i="10"/>
  <c r="AY11419" i="10"/>
  <c r="AY11418" i="10"/>
  <c r="AY11417" i="10"/>
  <c r="AY11416" i="10"/>
  <c r="AY11415" i="10"/>
  <c r="AY11414" i="10"/>
  <c r="AY11413" i="10"/>
  <c r="AY11412" i="10"/>
  <c r="AY11411" i="10"/>
  <c r="AY11410" i="10"/>
  <c r="AY11409" i="10"/>
  <c r="AY11408" i="10"/>
  <c r="AY11407" i="10"/>
  <c r="AY11406" i="10"/>
  <c r="AY11405" i="10"/>
  <c r="AY11404" i="10"/>
  <c r="AY11403" i="10"/>
  <c r="AY11402" i="10"/>
  <c r="AY11401" i="10"/>
  <c r="AY11400" i="10"/>
  <c r="AY11399" i="10"/>
  <c r="AY11398" i="10"/>
  <c r="AY11397" i="10"/>
  <c r="AY11396" i="10"/>
  <c r="AY11395" i="10"/>
  <c r="AY11394" i="10"/>
  <c r="AY11393" i="10"/>
  <c r="AY11392" i="10"/>
  <c r="AY11391" i="10"/>
  <c r="AY11390" i="10"/>
  <c r="AY11389" i="10"/>
  <c r="AY11388" i="10"/>
  <c r="AY11387" i="10"/>
  <c r="AY11386" i="10"/>
  <c r="AY11385" i="10"/>
  <c r="AY11384" i="10"/>
  <c r="AY11383" i="10"/>
  <c r="AY11382" i="10"/>
  <c r="AY11381" i="10"/>
  <c r="AY11380" i="10"/>
  <c r="AY11379" i="10"/>
  <c r="AY11378" i="10"/>
  <c r="AY11377" i="10"/>
  <c r="AY11376" i="10"/>
  <c r="AY11375" i="10"/>
  <c r="AY11374" i="10"/>
  <c r="AY11373" i="10"/>
  <c r="AY11372" i="10"/>
  <c r="AY11371" i="10"/>
  <c r="AY11370" i="10"/>
  <c r="AY11369" i="10"/>
  <c r="AY11368" i="10"/>
  <c r="AY11367" i="10"/>
  <c r="AY11366" i="10"/>
  <c r="AY11365" i="10"/>
  <c r="AY11364" i="10"/>
  <c r="AY11363" i="10"/>
  <c r="AY11362" i="10"/>
  <c r="AY11361" i="10"/>
  <c r="AY11360" i="10"/>
  <c r="AY11359" i="10"/>
  <c r="AY11358" i="10"/>
  <c r="AY11357" i="10"/>
  <c r="AY11356" i="10"/>
  <c r="AY11355" i="10"/>
  <c r="AY11354" i="10"/>
  <c r="AY11353" i="10"/>
  <c r="AY11352" i="10"/>
  <c r="AY11351" i="10"/>
  <c r="AY11350" i="10"/>
  <c r="AY11349" i="10"/>
  <c r="AY11348" i="10"/>
  <c r="AY11347" i="10"/>
  <c r="AY11346" i="10"/>
  <c r="AY11345" i="10"/>
  <c r="AY11344" i="10"/>
  <c r="AY11343" i="10"/>
  <c r="AY11342" i="10"/>
  <c r="AY11341" i="10"/>
  <c r="AY11340" i="10"/>
  <c r="AY11339" i="10"/>
  <c r="AY11338" i="10"/>
  <c r="AY11337" i="10"/>
  <c r="AY11336" i="10"/>
  <c r="AY11335" i="10"/>
  <c r="AY11334" i="10"/>
  <c r="AY11333" i="10"/>
  <c r="AY11332" i="10"/>
  <c r="AY11331" i="10"/>
  <c r="AY11330" i="10"/>
  <c r="AY11329" i="10"/>
  <c r="AY11328" i="10"/>
  <c r="AY11327" i="10"/>
  <c r="AY11326" i="10"/>
  <c r="AY11325" i="10"/>
  <c r="AY11324" i="10"/>
  <c r="AY11323" i="10"/>
  <c r="AY11322" i="10"/>
  <c r="AY11321" i="10"/>
  <c r="AY11320" i="10"/>
  <c r="AY11319" i="10"/>
  <c r="AY11318" i="10"/>
  <c r="AY11317" i="10"/>
  <c r="AY11316" i="10"/>
  <c r="AY11315" i="10"/>
  <c r="AY11314" i="10"/>
  <c r="AY11313" i="10"/>
  <c r="AY11312" i="10"/>
  <c r="AY11311" i="10"/>
  <c r="AY11310" i="10"/>
  <c r="AY11309" i="10"/>
  <c r="AY11308" i="10"/>
  <c r="AY11307" i="10"/>
  <c r="AY11306" i="10"/>
  <c r="AY11305" i="10"/>
  <c r="AY11304" i="10"/>
  <c r="AY11303" i="10"/>
  <c r="AY11302" i="10"/>
  <c r="AY11301" i="10"/>
  <c r="AY11300" i="10"/>
  <c r="AY11299" i="10"/>
  <c r="AY11298" i="10"/>
  <c r="AY11297" i="10"/>
  <c r="AY11296" i="10"/>
  <c r="AY11295" i="10"/>
  <c r="AY11294" i="10"/>
  <c r="AY11293" i="10"/>
  <c r="AY11292" i="10"/>
  <c r="AY11291" i="10"/>
  <c r="AY11290" i="10"/>
  <c r="AY11289" i="10"/>
  <c r="AY11288" i="10"/>
  <c r="AY11287" i="10"/>
  <c r="AY11286" i="10"/>
  <c r="AY11285" i="10"/>
  <c r="AY11284" i="10"/>
  <c r="AY11283" i="10"/>
  <c r="AY11282" i="10"/>
  <c r="AY11281" i="10"/>
  <c r="AY11280" i="10"/>
  <c r="AY11279" i="10"/>
  <c r="AY11278" i="10"/>
  <c r="AY11277" i="10"/>
  <c r="AY11276" i="10"/>
  <c r="AY11275" i="10"/>
  <c r="AY11274" i="10"/>
  <c r="AY11273" i="10"/>
  <c r="AY11272" i="10"/>
  <c r="AY11271" i="10"/>
  <c r="AY11270" i="10"/>
  <c r="AY11269" i="10"/>
  <c r="AY11268" i="10"/>
  <c r="AY11267" i="10"/>
  <c r="AY11266" i="10"/>
  <c r="AY11265" i="10"/>
  <c r="AY11264" i="10"/>
  <c r="AY11263" i="10"/>
  <c r="AY11262" i="10"/>
  <c r="AY11261" i="10"/>
  <c r="AY11260" i="10"/>
  <c r="AY11259" i="10"/>
  <c r="AY11258" i="10"/>
  <c r="AY11257" i="10"/>
  <c r="AY11256" i="10"/>
  <c r="AY11255" i="10"/>
  <c r="AY11254" i="10"/>
  <c r="AY11253" i="10"/>
  <c r="AY11252" i="10"/>
  <c r="AY11251" i="10"/>
  <c r="AY11250" i="10"/>
  <c r="AY11249" i="10"/>
  <c r="AY11248" i="10"/>
  <c r="AY11247" i="10"/>
  <c r="AY11246" i="10"/>
  <c r="AY11245" i="10"/>
  <c r="AY11244" i="10"/>
  <c r="AY11243" i="10"/>
  <c r="AY11242" i="10"/>
  <c r="AY11241" i="10"/>
  <c r="AY11240" i="10"/>
  <c r="AY11239" i="10"/>
  <c r="AY11238" i="10"/>
  <c r="AY11237" i="10"/>
  <c r="AY11236" i="10"/>
  <c r="AY11235" i="10"/>
  <c r="AY11234" i="10"/>
  <c r="AY11233" i="10"/>
  <c r="AY11232" i="10"/>
  <c r="AY11231" i="10"/>
  <c r="AY11230" i="10"/>
  <c r="AY11229" i="10"/>
  <c r="AY11228" i="10"/>
  <c r="AY11227" i="10"/>
  <c r="AY11226" i="10"/>
  <c r="AY11225" i="10"/>
  <c r="AY11224" i="10"/>
  <c r="AY11223" i="10"/>
  <c r="AY11222" i="10"/>
  <c r="AY11221" i="10"/>
  <c r="AY11220" i="10"/>
  <c r="AY11219" i="10"/>
  <c r="AY11218" i="10"/>
  <c r="AY11217" i="10"/>
  <c r="AY11216" i="10"/>
  <c r="AY11215" i="10"/>
  <c r="AY11214" i="10"/>
  <c r="AY11213" i="10"/>
  <c r="AY11212" i="10"/>
  <c r="AY11211" i="10"/>
  <c r="AY11210" i="10"/>
  <c r="AY11209" i="10"/>
  <c r="AY11208" i="10"/>
  <c r="AY11207" i="10"/>
  <c r="AY11206" i="10"/>
  <c r="AY11205" i="10"/>
  <c r="AY11204" i="10"/>
  <c r="AY11203" i="10"/>
  <c r="AY11202" i="10"/>
  <c r="AY11201" i="10"/>
  <c r="AY11200" i="10"/>
  <c r="AY11199" i="10"/>
  <c r="AY11198" i="10"/>
  <c r="AY11197" i="10"/>
  <c r="AY11196" i="10"/>
  <c r="AY11195" i="10"/>
  <c r="AY11194" i="10"/>
  <c r="AY11193" i="10"/>
  <c r="AY11192" i="10"/>
  <c r="AY11191" i="10"/>
  <c r="AY11190" i="10"/>
  <c r="AY11189" i="10"/>
  <c r="AY11188" i="10"/>
  <c r="AY11187" i="10"/>
  <c r="AY11186" i="10"/>
  <c r="AY11185" i="10"/>
  <c r="AY11184" i="10"/>
  <c r="AY11183" i="10"/>
  <c r="AY11182" i="10"/>
  <c r="AY11181" i="10"/>
  <c r="AY11180" i="10"/>
  <c r="AY11179" i="10"/>
  <c r="AY11178" i="10"/>
  <c r="AY11177" i="10"/>
  <c r="AY11176" i="10"/>
  <c r="AY11175" i="10"/>
  <c r="AY11174" i="10"/>
  <c r="AY11173" i="10"/>
  <c r="AY11172" i="10"/>
  <c r="AY11171" i="10"/>
  <c r="AY11170" i="10"/>
  <c r="AY11169" i="10"/>
  <c r="AY11168" i="10"/>
  <c r="AY11167" i="10"/>
  <c r="AY11166" i="10"/>
  <c r="AY11165" i="10"/>
  <c r="AY11164" i="10"/>
  <c r="AY11163" i="10"/>
  <c r="AY11162" i="10"/>
  <c r="AY11161" i="10"/>
  <c r="AY11160" i="10"/>
  <c r="AY11159" i="10"/>
  <c r="AY11158" i="10"/>
  <c r="AY11157" i="10"/>
  <c r="AY11156" i="10"/>
  <c r="AY11155" i="10"/>
  <c r="AY11154" i="10"/>
  <c r="AY11153" i="10"/>
  <c r="AY11152" i="10"/>
  <c r="AY11151" i="10"/>
  <c r="AY11150" i="10"/>
  <c r="AY11149" i="10"/>
  <c r="AY11148" i="10"/>
  <c r="AY11147" i="10"/>
  <c r="AY11146" i="10"/>
  <c r="AY11145" i="10"/>
  <c r="AY11144" i="10"/>
  <c r="AY11143" i="10"/>
  <c r="AY11142" i="10"/>
  <c r="AY11141" i="10"/>
  <c r="AY11140" i="10"/>
  <c r="AY11139" i="10"/>
  <c r="AY11138" i="10"/>
  <c r="AY11137" i="10"/>
  <c r="AY11136" i="10"/>
  <c r="AY11135" i="10"/>
  <c r="AY11134" i="10"/>
  <c r="AY11133" i="10"/>
  <c r="AY11132" i="10"/>
  <c r="AY11131" i="10"/>
  <c r="AY11130" i="10"/>
  <c r="AY11129" i="10"/>
  <c r="AY11128" i="10"/>
  <c r="AY11127" i="10"/>
  <c r="AY11126" i="10"/>
  <c r="AY11125" i="10"/>
  <c r="AY11124" i="10"/>
  <c r="AY11123" i="10"/>
  <c r="AY11122" i="10"/>
  <c r="AY11121" i="10"/>
  <c r="AY11120" i="10"/>
  <c r="AY11119" i="10"/>
  <c r="AY11118" i="10"/>
  <c r="AY11117" i="10"/>
  <c r="AY11116" i="10"/>
  <c r="AY11115" i="10"/>
  <c r="AY11114" i="10"/>
  <c r="AY11113" i="10"/>
  <c r="AY11112" i="10"/>
  <c r="AY11111" i="10"/>
  <c r="AY11110" i="10"/>
  <c r="AY11109" i="10"/>
  <c r="AY11108" i="10"/>
  <c r="AY11107" i="10"/>
  <c r="AY11106" i="10"/>
  <c r="AY11105" i="10"/>
  <c r="AY11104" i="10"/>
  <c r="AY11103" i="10"/>
  <c r="AY11102" i="10"/>
  <c r="AY11101" i="10"/>
  <c r="AY11100" i="10"/>
  <c r="AY11099" i="10"/>
  <c r="AY11098" i="10"/>
  <c r="AY11097" i="10"/>
  <c r="AY11096" i="10"/>
  <c r="AY11095" i="10"/>
  <c r="AY11094" i="10"/>
  <c r="AY11093" i="10"/>
  <c r="AY11092" i="10"/>
  <c r="AY11091" i="10"/>
  <c r="AY11090" i="10"/>
  <c r="AY11089" i="10"/>
  <c r="AY11088" i="10"/>
  <c r="AY11087" i="10"/>
  <c r="AY11086" i="10"/>
  <c r="AY11085" i="10"/>
  <c r="AY11084" i="10"/>
  <c r="AY11083" i="10"/>
  <c r="AY11082" i="10"/>
  <c r="AY11081" i="10"/>
  <c r="AY11080" i="10"/>
  <c r="AY11079" i="10"/>
  <c r="AY11078" i="10"/>
  <c r="AY11077" i="10"/>
  <c r="AY11076" i="10"/>
  <c r="AY11075" i="10"/>
  <c r="AY11074" i="10"/>
  <c r="AY11073" i="10"/>
  <c r="AY11072" i="10"/>
  <c r="AY11071" i="10"/>
  <c r="AY11070" i="10"/>
  <c r="AY11069" i="10"/>
  <c r="AY11068" i="10"/>
  <c r="AY11067" i="10"/>
  <c r="AY11066" i="10"/>
  <c r="AY11065" i="10"/>
  <c r="AY11064" i="10"/>
  <c r="AY11063" i="10"/>
  <c r="AY11062" i="10"/>
  <c r="AY11061" i="10"/>
  <c r="AY11060" i="10"/>
  <c r="AY11059" i="10"/>
  <c r="AY11058" i="10"/>
  <c r="AY11057" i="10"/>
  <c r="AY11056" i="10"/>
  <c r="AY11055" i="10"/>
  <c r="AY11054" i="10"/>
  <c r="AY11053" i="10"/>
  <c r="AY11052" i="10"/>
  <c r="AY11051" i="10"/>
  <c r="AY11050" i="10"/>
  <c r="AY11049" i="10"/>
  <c r="AY11048" i="10"/>
  <c r="AY11047" i="10"/>
  <c r="AY11046" i="10"/>
  <c r="AY11045" i="10"/>
  <c r="AY11044" i="10"/>
  <c r="AY11043" i="10"/>
  <c r="AY11042" i="10"/>
  <c r="AY11041" i="10"/>
  <c r="AY11040" i="10"/>
  <c r="AY11039" i="10"/>
  <c r="AY11038" i="10"/>
  <c r="AY11037" i="10"/>
  <c r="AY11036" i="10"/>
  <c r="AY11035" i="10"/>
  <c r="AY11034" i="10"/>
  <c r="AY11033" i="10"/>
  <c r="AY11032" i="10"/>
  <c r="AY11031" i="10"/>
  <c r="AY11030" i="10"/>
  <c r="AY11029" i="10"/>
  <c r="AY11028" i="10"/>
  <c r="AY11027" i="10"/>
  <c r="AY11026" i="10"/>
  <c r="AY11025" i="10"/>
  <c r="AY11024" i="10"/>
  <c r="AY11023" i="10"/>
  <c r="AY11022" i="10"/>
  <c r="AY11021" i="10"/>
  <c r="AY11020" i="10"/>
  <c r="AY11019" i="10"/>
  <c r="AY11018" i="10"/>
  <c r="AY11017" i="10"/>
  <c r="AY11016" i="10"/>
  <c r="AY11015" i="10"/>
  <c r="AY11014" i="10"/>
  <c r="AY11013" i="10"/>
  <c r="AY11012" i="10"/>
  <c r="AY11011" i="10"/>
  <c r="AY11010" i="10"/>
  <c r="AY11009" i="10"/>
  <c r="AY11008" i="10"/>
  <c r="AY11007" i="10"/>
  <c r="AY11006" i="10"/>
  <c r="AY11005" i="10"/>
  <c r="AY11004" i="10"/>
  <c r="AY11003" i="10"/>
  <c r="AY11002" i="10"/>
  <c r="AY11001" i="10"/>
  <c r="AY11000" i="10"/>
  <c r="AY10999" i="10"/>
  <c r="AY10998" i="10"/>
  <c r="AY10997" i="10"/>
  <c r="AY10996" i="10"/>
  <c r="AY10995" i="10"/>
  <c r="AY10994" i="10"/>
  <c r="AY10993" i="10"/>
  <c r="AY10992" i="10"/>
  <c r="AY10991" i="10"/>
  <c r="AY10990" i="10"/>
  <c r="AY10989" i="10"/>
  <c r="AY10988" i="10"/>
  <c r="AY10987" i="10"/>
  <c r="AY10986" i="10"/>
  <c r="AY10985" i="10"/>
  <c r="AY10984" i="10"/>
  <c r="AY10983" i="10"/>
  <c r="AY10982" i="10"/>
  <c r="AY10981" i="10"/>
  <c r="AY10980" i="10"/>
  <c r="AY10979" i="10"/>
  <c r="AY10978" i="10"/>
  <c r="AY10977" i="10"/>
  <c r="AY10976" i="10"/>
  <c r="AY10975" i="10"/>
  <c r="AY10974" i="10"/>
  <c r="AY10973" i="10"/>
  <c r="AY10972" i="10"/>
  <c r="AY10971" i="10"/>
  <c r="AY10970" i="10"/>
  <c r="AY10969" i="10"/>
  <c r="AY10968" i="10"/>
  <c r="AY10967" i="10"/>
  <c r="AY10966" i="10"/>
  <c r="AY10965" i="10"/>
  <c r="AY10964" i="10"/>
  <c r="AY10963" i="10"/>
  <c r="AY10962" i="10"/>
  <c r="AY10961" i="10"/>
  <c r="AY10960" i="10"/>
  <c r="AY10959" i="10"/>
  <c r="AY10958" i="10"/>
  <c r="AY10957" i="10"/>
  <c r="AY10956" i="10"/>
  <c r="AY10955" i="10"/>
  <c r="AY10954" i="10"/>
  <c r="AY10953" i="10"/>
  <c r="AY10952" i="10"/>
  <c r="AY10951" i="10"/>
  <c r="AY10950" i="10"/>
  <c r="AY10949" i="10"/>
  <c r="AY10948" i="10"/>
  <c r="AY10947" i="10"/>
  <c r="AY10946" i="10"/>
  <c r="AY10945" i="10"/>
  <c r="AY10944" i="10"/>
  <c r="AY10943" i="10"/>
  <c r="AY10942" i="10"/>
  <c r="AY10941" i="10"/>
  <c r="AY10940" i="10"/>
  <c r="AY10939" i="10"/>
  <c r="AY10938" i="10"/>
  <c r="AY10937" i="10"/>
  <c r="AY10936" i="10"/>
  <c r="AY10935" i="10"/>
  <c r="AY10934" i="10"/>
  <c r="AY10933" i="10"/>
  <c r="AY10932" i="10"/>
  <c r="AY10931" i="10"/>
  <c r="AY10930" i="10"/>
  <c r="AY10929" i="10"/>
  <c r="AY10928" i="10"/>
  <c r="AY10927" i="10"/>
  <c r="AY10926" i="10"/>
  <c r="AY10925" i="10"/>
  <c r="AY10924" i="10"/>
  <c r="AY10923" i="10"/>
  <c r="AY10922" i="10"/>
  <c r="AY10921" i="10"/>
  <c r="AY10920" i="10"/>
  <c r="AY10919" i="10"/>
  <c r="AY10918" i="10"/>
  <c r="AY10917" i="10"/>
  <c r="AY10916" i="10"/>
  <c r="AY10915" i="10"/>
  <c r="AY10914" i="10"/>
  <c r="AY10913" i="10"/>
  <c r="AY10912" i="10"/>
  <c r="AY10911" i="10"/>
  <c r="AY10910" i="10"/>
  <c r="AY10909" i="10"/>
  <c r="AY10908" i="10"/>
  <c r="AY10907" i="10"/>
  <c r="AY10906" i="10"/>
  <c r="AY10905" i="10"/>
  <c r="AY10904" i="10"/>
  <c r="AY10903" i="10"/>
  <c r="AY10902" i="10"/>
  <c r="AY10901" i="10"/>
  <c r="AY10900" i="10"/>
  <c r="AY10899" i="10"/>
  <c r="AY10898" i="10"/>
  <c r="AY10897" i="10"/>
  <c r="AY10896" i="10"/>
  <c r="AY10895" i="10"/>
  <c r="AY10894" i="10"/>
  <c r="AY10893" i="10"/>
  <c r="AY10892" i="10"/>
  <c r="AY10891" i="10"/>
  <c r="AY10890" i="10"/>
  <c r="AY10889" i="10"/>
  <c r="AY10888" i="10"/>
  <c r="AY10887" i="10"/>
  <c r="AY10886" i="10"/>
  <c r="AY10885" i="10"/>
  <c r="AY10884" i="10"/>
  <c r="AY10883" i="10"/>
  <c r="AY10882" i="10"/>
  <c r="AY10881" i="10"/>
  <c r="AY10880" i="10"/>
  <c r="AY10879" i="10"/>
  <c r="AY10878" i="10"/>
  <c r="AY10877" i="10"/>
  <c r="AY10876" i="10"/>
  <c r="AY10875" i="10"/>
  <c r="AY10874" i="10"/>
  <c r="AY10873" i="10"/>
  <c r="AY10872" i="10"/>
  <c r="AY10871" i="10"/>
  <c r="AY10870" i="10"/>
  <c r="AY10869" i="10"/>
  <c r="AY10868" i="10"/>
  <c r="AY10867" i="10"/>
  <c r="AY10866" i="10"/>
  <c r="AY10865" i="10"/>
  <c r="AY10864" i="10"/>
  <c r="AY10863" i="10"/>
  <c r="AY10862" i="10"/>
  <c r="AY10861" i="10"/>
  <c r="AY10860" i="10"/>
  <c r="AY10859" i="10"/>
  <c r="AY10858" i="10"/>
  <c r="AY10857" i="10"/>
  <c r="AY10856" i="10"/>
  <c r="AY10855" i="10"/>
  <c r="AY10854" i="10"/>
  <c r="AY10853" i="10"/>
  <c r="AY10852" i="10"/>
  <c r="AY10851" i="10"/>
  <c r="AY10850" i="10"/>
  <c r="AY10849" i="10"/>
  <c r="AY10848" i="10"/>
  <c r="AY10847" i="10"/>
  <c r="AY10846" i="10"/>
  <c r="AY10845" i="10"/>
  <c r="AY10844" i="10"/>
  <c r="AY10843" i="10"/>
  <c r="AY10842" i="10"/>
  <c r="AY10841" i="10"/>
  <c r="AY10840" i="10"/>
  <c r="AY10839" i="10"/>
  <c r="AY10838" i="10"/>
  <c r="AY10837" i="10"/>
  <c r="AY10836" i="10"/>
  <c r="AY10835" i="10"/>
  <c r="AY10834" i="10"/>
  <c r="AY10833" i="10"/>
  <c r="AY10832" i="10"/>
  <c r="AY10831" i="10"/>
  <c r="AY10830" i="10"/>
  <c r="AY10829" i="10"/>
  <c r="AY10828" i="10"/>
  <c r="AY10827" i="10"/>
  <c r="AY10826" i="10"/>
  <c r="AY10825" i="10"/>
  <c r="AY10824" i="10"/>
  <c r="AY10823" i="10"/>
  <c r="AY10822" i="10"/>
  <c r="AY10821" i="10"/>
  <c r="AY10820" i="10"/>
  <c r="AY10819" i="10"/>
  <c r="AY10818" i="10"/>
  <c r="AY10817" i="10"/>
  <c r="AY10816" i="10"/>
  <c r="AY10815" i="10"/>
  <c r="AY10814" i="10"/>
  <c r="AY10813" i="10"/>
  <c r="AY10812" i="10"/>
  <c r="AY10811" i="10"/>
  <c r="AY10810" i="10"/>
  <c r="AY10809" i="10"/>
  <c r="AY10808" i="10"/>
  <c r="AY10807" i="10"/>
  <c r="AY10806" i="10"/>
  <c r="AY10805" i="10"/>
  <c r="AY10804" i="10"/>
  <c r="AY10803" i="10"/>
  <c r="AY10802" i="10"/>
  <c r="AY10801" i="10"/>
  <c r="AY10800" i="10"/>
  <c r="AY10799" i="10"/>
  <c r="AY10798" i="10"/>
  <c r="AY10797" i="10"/>
  <c r="AY10796" i="10"/>
  <c r="AY10795" i="10"/>
  <c r="AY10794" i="10"/>
  <c r="AY10793" i="10"/>
  <c r="AY10792" i="10"/>
  <c r="AY10791" i="10"/>
  <c r="AY10790" i="10"/>
  <c r="AY10789" i="10"/>
  <c r="AY10788" i="10"/>
  <c r="AY10787" i="10"/>
  <c r="AY10786" i="10"/>
  <c r="AY10785" i="10"/>
  <c r="AY10784" i="10"/>
  <c r="AY10783" i="10"/>
  <c r="AY10782" i="10"/>
  <c r="AY10781" i="10"/>
  <c r="AY10780" i="10"/>
  <c r="AY10779" i="10"/>
  <c r="AY10778" i="10"/>
  <c r="AY10777" i="10"/>
  <c r="AY10776" i="10"/>
  <c r="AY10775" i="10"/>
  <c r="AY10774" i="10"/>
  <c r="AY10773" i="10"/>
  <c r="AY10772" i="10"/>
  <c r="AY10771" i="10"/>
  <c r="AY10770" i="10"/>
  <c r="AY10769" i="10"/>
  <c r="AY10768" i="10"/>
  <c r="AY10767" i="10"/>
  <c r="AY10766" i="10"/>
  <c r="AY10765" i="10"/>
  <c r="AY10764" i="10"/>
  <c r="AY10763" i="10"/>
  <c r="AY10762" i="10"/>
  <c r="AY10761" i="10"/>
  <c r="AY10760" i="10"/>
  <c r="AY10759" i="10"/>
  <c r="AY10758" i="10"/>
  <c r="AY10757" i="10"/>
  <c r="AY10756" i="10"/>
  <c r="AY10755" i="10"/>
  <c r="AY10754" i="10"/>
  <c r="AY10753" i="10"/>
  <c r="AY10752" i="10"/>
  <c r="AY10751" i="10"/>
  <c r="AY10750" i="10"/>
  <c r="AY10749" i="10"/>
  <c r="AY10748" i="10"/>
  <c r="AY10747" i="10"/>
  <c r="AY10746" i="10"/>
  <c r="AY10745" i="10"/>
  <c r="AY10744" i="10"/>
  <c r="AY10743" i="10"/>
  <c r="AY10742" i="10"/>
  <c r="AY10741" i="10"/>
  <c r="AY10740" i="10"/>
  <c r="AY10739" i="10"/>
  <c r="AY10738" i="10"/>
  <c r="AY10737" i="10"/>
  <c r="AY10736" i="10"/>
  <c r="AY10735" i="10"/>
  <c r="AY10734" i="10"/>
  <c r="AY10733" i="10"/>
  <c r="AY10732" i="10"/>
  <c r="AY10731" i="10"/>
  <c r="AY10730" i="10"/>
  <c r="AY10729" i="10"/>
  <c r="AY10728" i="10"/>
  <c r="AY10727" i="10"/>
  <c r="AY10726" i="10"/>
  <c r="AY10725" i="10"/>
  <c r="AY10724" i="10"/>
  <c r="AY10723" i="10"/>
  <c r="AY10722" i="10"/>
  <c r="AY10721" i="10"/>
  <c r="AY10720" i="10"/>
  <c r="AY10719" i="10"/>
  <c r="AY10718" i="10"/>
  <c r="AY10717" i="10"/>
  <c r="AY10716" i="10"/>
  <c r="AY10715" i="10"/>
  <c r="AY10714" i="10"/>
  <c r="AY10713" i="10"/>
  <c r="AY10712" i="10"/>
  <c r="AY10711" i="10"/>
  <c r="AY10710" i="10"/>
  <c r="AY10709" i="10"/>
  <c r="AY10708" i="10"/>
  <c r="AY10707" i="10"/>
  <c r="AY10706" i="10"/>
  <c r="AY10705" i="10"/>
  <c r="AY10704" i="10"/>
  <c r="AY10703" i="10"/>
  <c r="AY10702" i="10"/>
  <c r="AY10701" i="10"/>
  <c r="AY10700" i="10"/>
  <c r="AY10699" i="10"/>
  <c r="AY10698" i="10"/>
  <c r="AY10697" i="10"/>
  <c r="AY10696" i="10"/>
  <c r="AY10695" i="10"/>
  <c r="AY10694" i="10"/>
  <c r="AY10693" i="10"/>
  <c r="AY10692" i="10"/>
  <c r="AY10691" i="10"/>
  <c r="AY10690" i="10"/>
  <c r="AY10689" i="10"/>
  <c r="AY10688" i="10"/>
  <c r="AY10687" i="10"/>
  <c r="AY10686" i="10"/>
  <c r="AY10685" i="10"/>
  <c r="AY10684" i="10"/>
  <c r="AY10683" i="10"/>
  <c r="AY10682" i="10"/>
  <c r="AY10681" i="10"/>
  <c r="AY10680" i="10"/>
  <c r="AY10679" i="10"/>
  <c r="AY10678" i="10"/>
  <c r="AY10677" i="10"/>
  <c r="AY10676" i="10"/>
  <c r="AY10675" i="10"/>
  <c r="AY10674" i="10"/>
  <c r="AY10673" i="10"/>
  <c r="AY10672" i="10"/>
  <c r="AY10671" i="10"/>
  <c r="AY10670" i="10"/>
  <c r="AY10669" i="10"/>
  <c r="AY10668" i="10"/>
  <c r="AY10667" i="10"/>
  <c r="AY10666" i="10"/>
  <c r="AY10665" i="10"/>
  <c r="AY10664" i="10"/>
  <c r="AY10663" i="10"/>
  <c r="AY10662" i="10"/>
  <c r="AY10661" i="10"/>
  <c r="AY10660" i="10"/>
  <c r="AY10659" i="10"/>
  <c r="AY10658" i="10"/>
  <c r="AY10657" i="10"/>
  <c r="AY10656" i="10"/>
  <c r="AY10655" i="10"/>
  <c r="AY10654" i="10"/>
  <c r="AY10653" i="10"/>
  <c r="AY10652" i="10"/>
  <c r="AY10651" i="10"/>
  <c r="AY10650" i="10"/>
  <c r="AY10649" i="10"/>
  <c r="AY10648" i="10"/>
  <c r="AY10647" i="10"/>
  <c r="AY10646" i="10"/>
  <c r="AY10645" i="10"/>
  <c r="AY10644" i="10"/>
  <c r="AY10643" i="10"/>
  <c r="AY10642" i="10"/>
  <c r="AY10641" i="10"/>
  <c r="AY10640" i="10"/>
  <c r="AY10639" i="10"/>
  <c r="AY10638" i="10"/>
  <c r="AY10637" i="10"/>
  <c r="AY10636" i="10"/>
  <c r="AY10635" i="10"/>
  <c r="AY10634" i="10"/>
  <c r="AY10633" i="10"/>
  <c r="AY10632" i="10"/>
  <c r="AY10631" i="10"/>
  <c r="AY10630" i="10"/>
  <c r="AY10629" i="10"/>
  <c r="AY10628" i="10"/>
  <c r="AY10627" i="10"/>
  <c r="AY10626" i="10"/>
  <c r="AY10625" i="10"/>
  <c r="AY10624" i="10"/>
  <c r="AY10623" i="10"/>
  <c r="AY10622" i="10"/>
  <c r="AY10621" i="10"/>
  <c r="AY10620" i="10"/>
  <c r="AY10619" i="10"/>
  <c r="AY10618" i="10"/>
  <c r="AY10617" i="10"/>
  <c r="AY10616" i="10"/>
  <c r="AY10615" i="10"/>
  <c r="AY10614" i="10"/>
  <c r="AY10613" i="10"/>
  <c r="AY10612" i="10"/>
  <c r="AY10611" i="10"/>
  <c r="AY10610" i="10"/>
  <c r="AY10609" i="10"/>
  <c r="AY10608" i="10"/>
  <c r="AY10607" i="10"/>
  <c r="AY10606" i="10"/>
  <c r="AY10605" i="10"/>
  <c r="AY10604" i="10"/>
  <c r="AY10603" i="10"/>
  <c r="AY10602" i="10"/>
  <c r="AY10601" i="10"/>
  <c r="AY10600" i="10"/>
  <c r="AY10599" i="10"/>
  <c r="AY10598" i="10"/>
  <c r="AY10597" i="10"/>
  <c r="AY10596" i="10"/>
  <c r="AY10595" i="10"/>
  <c r="AY10594" i="10"/>
  <c r="AY10593" i="10"/>
  <c r="AY10592" i="10"/>
  <c r="AY10591" i="10"/>
  <c r="AY10590" i="10"/>
  <c r="AY10589" i="10"/>
  <c r="AY10588" i="10"/>
  <c r="AY10587" i="10"/>
  <c r="AY10586" i="10"/>
  <c r="AY10585" i="10"/>
  <c r="AY10584" i="10"/>
  <c r="AY10583" i="10"/>
  <c r="AY10582" i="10"/>
  <c r="AY10581" i="10"/>
  <c r="AY10580" i="10"/>
  <c r="AY10579" i="10"/>
  <c r="AY10578" i="10"/>
  <c r="AY10577" i="10"/>
  <c r="AY10576" i="10"/>
  <c r="AY10575" i="10"/>
  <c r="AY10574" i="10"/>
  <c r="AY10573" i="10"/>
  <c r="AY10572" i="10"/>
  <c r="AY10571" i="10"/>
  <c r="AY10570" i="10"/>
  <c r="AY10569" i="10"/>
  <c r="AY10568" i="10"/>
  <c r="AY10567" i="10"/>
  <c r="AY10566" i="10"/>
  <c r="AY10565" i="10"/>
  <c r="AY10564" i="10"/>
  <c r="AY10563" i="10"/>
  <c r="AY10562" i="10"/>
  <c r="AY10561" i="10"/>
  <c r="AY10560" i="10"/>
  <c r="AY10559" i="10"/>
  <c r="AY10558" i="10"/>
  <c r="AY10557" i="10"/>
  <c r="AY10556" i="10"/>
  <c r="AY10555" i="10"/>
  <c r="AY10554" i="10"/>
  <c r="AY10553" i="10"/>
  <c r="AY10552" i="10"/>
  <c r="AY10551" i="10"/>
  <c r="AY10550" i="10"/>
  <c r="AY10549" i="10"/>
  <c r="AY10548" i="10"/>
  <c r="AY10547" i="10"/>
  <c r="AY10546" i="10"/>
  <c r="AY10545" i="10"/>
  <c r="AY10544" i="10"/>
  <c r="AY10543" i="10"/>
  <c r="AY10542" i="10"/>
  <c r="AY10541" i="10"/>
  <c r="AY10540" i="10"/>
  <c r="AY10539" i="10"/>
  <c r="AY10538" i="10"/>
  <c r="AY10537" i="10"/>
  <c r="AY10536" i="10"/>
  <c r="AY10535" i="10"/>
  <c r="AY10534" i="10"/>
  <c r="AY10533" i="10"/>
  <c r="AY10532" i="10"/>
  <c r="AY10531" i="10"/>
  <c r="AY10530" i="10"/>
  <c r="AY10529" i="10"/>
  <c r="AY10528" i="10"/>
  <c r="AY10527" i="10"/>
  <c r="AY10526" i="10"/>
  <c r="AY10525" i="10"/>
  <c r="AY10524" i="10"/>
  <c r="AY10523" i="10"/>
  <c r="AY10522" i="10"/>
  <c r="AY10521" i="10"/>
  <c r="AY10520" i="10"/>
  <c r="AY10519" i="10"/>
  <c r="AY10518" i="10"/>
  <c r="AY10517" i="10"/>
  <c r="AY10516" i="10"/>
  <c r="AY10515" i="10"/>
  <c r="AY10514" i="10"/>
  <c r="AY10513" i="10"/>
  <c r="AY10512" i="10"/>
  <c r="AY10511" i="10"/>
  <c r="AY10510" i="10"/>
  <c r="AY10509" i="10"/>
  <c r="AY10508" i="10"/>
  <c r="AY10507" i="10"/>
  <c r="AY10506" i="10"/>
  <c r="AY10505" i="10"/>
  <c r="AY10504" i="10"/>
  <c r="AY10503" i="10"/>
  <c r="AY10502" i="10"/>
  <c r="AY10501" i="10"/>
  <c r="AY10500" i="10"/>
  <c r="AY10499" i="10"/>
  <c r="AY10498" i="10"/>
  <c r="AY10497" i="10"/>
  <c r="AY10496" i="10"/>
  <c r="AY10495" i="10"/>
  <c r="AY10494" i="10"/>
  <c r="AY10493" i="10"/>
  <c r="AY10492" i="10"/>
  <c r="AY10491" i="10"/>
  <c r="AY10490" i="10"/>
  <c r="AY10489" i="10"/>
  <c r="AY10488" i="10"/>
  <c r="AY10487" i="10"/>
  <c r="AY10486" i="10"/>
  <c r="AY10485" i="10"/>
  <c r="AY10484" i="10"/>
  <c r="AY10483" i="10"/>
  <c r="AY10482" i="10"/>
  <c r="AY10481" i="10"/>
  <c r="AY10480" i="10"/>
  <c r="AY10479" i="10"/>
  <c r="AY10478" i="10"/>
  <c r="AY10477" i="10"/>
  <c r="AY10476" i="10"/>
  <c r="AY10475" i="10"/>
  <c r="AY10474" i="10"/>
  <c r="AY10473" i="10"/>
  <c r="AY10472" i="10"/>
  <c r="AY10471" i="10"/>
  <c r="AY10470" i="10"/>
  <c r="AY10469" i="10"/>
  <c r="AY10468" i="10"/>
  <c r="AY10467" i="10"/>
  <c r="AY10466" i="10"/>
  <c r="AY10465" i="10"/>
  <c r="AY10464" i="10"/>
  <c r="AY10463" i="10"/>
  <c r="AY10462" i="10"/>
  <c r="AY10461" i="10"/>
  <c r="AY10460" i="10"/>
  <c r="AY10459" i="10"/>
  <c r="AY10458" i="10"/>
  <c r="AY10457" i="10"/>
  <c r="AY10456" i="10"/>
  <c r="AY10455" i="10"/>
  <c r="AY10454" i="10"/>
  <c r="AY10453" i="10"/>
  <c r="AY10452" i="10"/>
  <c r="AY10451" i="10"/>
  <c r="AY10450" i="10"/>
  <c r="AY10449" i="10"/>
  <c r="AY10448" i="10"/>
  <c r="AY10447" i="10"/>
  <c r="AY10446" i="10"/>
  <c r="AY10445" i="10"/>
  <c r="AY10444" i="10"/>
  <c r="AY10443" i="10"/>
  <c r="AY10442" i="10"/>
  <c r="AY10441" i="10"/>
  <c r="AY10440" i="10"/>
  <c r="AY10439" i="10"/>
  <c r="AY10438" i="10"/>
  <c r="AY10437" i="10"/>
  <c r="AY10436" i="10"/>
  <c r="AY10435" i="10"/>
  <c r="AY10434" i="10"/>
  <c r="AY10433" i="10"/>
  <c r="AY10432" i="10"/>
  <c r="AY10431" i="10"/>
  <c r="AY10430" i="10"/>
  <c r="AY10429" i="10"/>
  <c r="AY10428" i="10"/>
  <c r="AY10427" i="10"/>
  <c r="AY10426" i="10"/>
  <c r="AY10425" i="10"/>
  <c r="AY10424" i="10"/>
  <c r="AY10423" i="10"/>
  <c r="AY10422" i="10"/>
  <c r="AY10421" i="10"/>
  <c r="AY10420" i="10"/>
  <c r="AY10419" i="10"/>
  <c r="AY10418" i="10"/>
  <c r="AY10417" i="10"/>
  <c r="AY10416" i="10"/>
  <c r="AY10415" i="10"/>
  <c r="AY10414" i="10"/>
  <c r="AY10413" i="10"/>
  <c r="AY10412" i="10"/>
  <c r="AY10411" i="10"/>
  <c r="AY10410" i="10"/>
  <c r="AY10409" i="10"/>
  <c r="AY10408" i="10"/>
  <c r="AY10407" i="10"/>
  <c r="AY10406" i="10"/>
  <c r="AY10405" i="10"/>
  <c r="AY10404" i="10"/>
  <c r="AY10403" i="10"/>
  <c r="AY10402" i="10"/>
  <c r="AY10401" i="10"/>
  <c r="AY10400" i="10"/>
  <c r="AY10399" i="10"/>
  <c r="AY10398" i="10"/>
  <c r="AY10397" i="10"/>
  <c r="AY10396" i="10"/>
  <c r="AY10395" i="10"/>
  <c r="AY10394" i="10"/>
  <c r="AY10393" i="10"/>
  <c r="AY10392" i="10"/>
  <c r="AY10391" i="10"/>
  <c r="AY10390" i="10"/>
  <c r="AY10389" i="10"/>
  <c r="AY10388" i="10"/>
  <c r="AY10387" i="10"/>
  <c r="AY10386" i="10"/>
  <c r="AY10385" i="10"/>
  <c r="AY10384" i="10"/>
  <c r="AY10383" i="10"/>
  <c r="AY10382" i="10"/>
  <c r="AY10381" i="10"/>
  <c r="AY10380" i="10"/>
  <c r="AY10379" i="10"/>
  <c r="AY10378" i="10"/>
  <c r="AY10377" i="10"/>
  <c r="AY10376" i="10"/>
  <c r="AY10375" i="10"/>
  <c r="AY10374" i="10"/>
  <c r="AY10373" i="10"/>
  <c r="AY10372" i="10"/>
  <c r="AY10371" i="10"/>
  <c r="AY10370" i="10"/>
  <c r="AY10369" i="10"/>
  <c r="AY10368" i="10"/>
  <c r="AY10367" i="10"/>
  <c r="AY10366" i="10"/>
  <c r="AY10365" i="10"/>
  <c r="AY10364" i="10"/>
  <c r="AY10363" i="10"/>
  <c r="AY10362" i="10"/>
  <c r="AY10361" i="10"/>
  <c r="AY10360" i="10"/>
  <c r="AY10359" i="10"/>
  <c r="AY10358" i="10"/>
  <c r="AY10357" i="10"/>
  <c r="AY10356" i="10"/>
  <c r="AY10355" i="10"/>
  <c r="AY10354" i="10"/>
  <c r="AY10353" i="10"/>
  <c r="AY10352" i="10"/>
  <c r="AY10351" i="10"/>
  <c r="AY10350" i="10"/>
  <c r="AY10349" i="10"/>
  <c r="AY10348" i="10"/>
  <c r="AY10347" i="10"/>
  <c r="AY10346" i="10"/>
  <c r="AY10345" i="10"/>
  <c r="AY10344" i="10"/>
  <c r="AY10343" i="10"/>
  <c r="AY10342" i="10"/>
  <c r="AY10341" i="10"/>
  <c r="AY10340" i="10"/>
  <c r="AY10339" i="10"/>
  <c r="AY10338" i="10"/>
  <c r="AY10337" i="10"/>
  <c r="AY10336" i="10"/>
  <c r="AY10335" i="10"/>
  <c r="AY10334" i="10"/>
  <c r="AY10333" i="10"/>
  <c r="AY10332" i="10"/>
  <c r="AY10331" i="10"/>
  <c r="AY10330" i="10"/>
  <c r="AY10329" i="10"/>
  <c r="AY10328" i="10"/>
  <c r="AY10327" i="10"/>
  <c r="AY10326" i="10"/>
  <c r="AY10325" i="10"/>
  <c r="AY10324" i="10"/>
  <c r="AY10323" i="10"/>
  <c r="AY10322" i="10"/>
  <c r="AY10321" i="10"/>
  <c r="AY10320" i="10"/>
  <c r="AY10319" i="10"/>
  <c r="AY10318" i="10"/>
  <c r="AY10317" i="10"/>
  <c r="AY10316" i="10"/>
  <c r="AY10315" i="10"/>
  <c r="AY10314" i="10"/>
  <c r="AY10313" i="10"/>
  <c r="AY10312" i="10"/>
  <c r="AY10311" i="10"/>
  <c r="AY10310" i="10"/>
  <c r="AY10309" i="10"/>
  <c r="AY10308" i="10"/>
  <c r="AY10307" i="10"/>
  <c r="AY10306" i="10"/>
  <c r="AY10305" i="10"/>
  <c r="AY10304" i="10"/>
  <c r="AY10303" i="10"/>
  <c r="AY10302" i="10"/>
  <c r="AY10301" i="10"/>
  <c r="AY10300" i="10"/>
  <c r="AY10299" i="10"/>
  <c r="AY10298" i="10"/>
  <c r="AY10297" i="10"/>
  <c r="AY10296" i="10"/>
  <c r="AY10295" i="10"/>
  <c r="AY10294" i="10"/>
  <c r="AY10293" i="10"/>
  <c r="AY10292" i="10"/>
  <c r="AY10291" i="10"/>
  <c r="AY10290" i="10"/>
  <c r="AY10289" i="10"/>
  <c r="AY10288" i="10"/>
  <c r="AY10287" i="10"/>
  <c r="AY10286" i="10"/>
  <c r="AY10285" i="10"/>
  <c r="AY10284" i="10"/>
  <c r="AY10283" i="10"/>
  <c r="AY10282" i="10"/>
  <c r="AY10281" i="10"/>
  <c r="AY10280" i="10"/>
  <c r="AY10279" i="10"/>
  <c r="AY10278" i="10"/>
  <c r="AY10277" i="10"/>
  <c r="AY10276" i="10"/>
  <c r="AY10275" i="10"/>
  <c r="AY10274" i="10"/>
  <c r="AY10273" i="10"/>
  <c r="AY10272" i="10"/>
  <c r="AY10271" i="10"/>
  <c r="AY10270" i="10"/>
  <c r="AY10269" i="10"/>
  <c r="AY10268" i="10"/>
  <c r="AY10267" i="10"/>
  <c r="AY10266" i="10"/>
  <c r="AY10265" i="10"/>
  <c r="AY10264" i="10"/>
  <c r="AY10263" i="10"/>
  <c r="AY10262" i="10"/>
  <c r="AY10261" i="10"/>
  <c r="AY10260" i="10"/>
  <c r="AY10259" i="10"/>
  <c r="AY10258" i="10"/>
  <c r="AY10257" i="10"/>
  <c r="AY10256" i="10"/>
  <c r="AY10255" i="10"/>
  <c r="AY10254" i="10"/>
  <c r="AY10253" i="10"/>
  <c r="AY10252" i="10"/>
  <c r="AY10251" i="10"/>
  <c r="AY10250" i="10"/>
  <c r="AY10249" i="10"/>
  <c r="AY10248" i="10"/>
  <c r="AY10247" i="10"/>
  <c r="AY10246" i="10"/>
  <c r="AY10245" i="10"/>
  <c r="AY10244" i="10"/>
  <c r="AY10243" i="10"/>
  <c r="AY10242" i="10"/>
  <c r="AY10241" i="10"/>
  <c r="AY10240" i="10"/>
  <c r="AY10239" i="10"/>
  <c r="AY10238" i="10"/>
  <c r="AY10237" i="10"/>
  <c r="AY10236" i="10"/>
  <c r="AY10235" i="10"/>
  <c r="AY10234" i="10"/>
  <c r="AY10233" i="10"/>
  <c r="AY10232" i="10"/>
  <c r="AY10231" i="10"/>
  <c r="AY10230" i="10"/>
  <c r="AY10229" i="10"/>
  <c r="AY10228" i="10"/>
  <c r="AY10227" i="10"/>
  <c r="AY10226" i="10"/>
  <c r="AY10225" i="10"/>
  <c r="AY10224" i="10"/>
  <c r="AY10223" i="10"/>
  <c r="AY10222" i="10"/>
  <c r="AY10221" i="10"/>
  <c r="AY10220" i="10"/>
  <c r="AY10219" i="10"/>
  <c r="AY10218" i="10"/>
  <c r="AY10217" i="10"/>
  <c r="AY10216" i="10"/>
  <c r="AY10215" i="10"/>
  <c r="AY10214" i="10"/>
  <c r="AY10213" i="10"/>
  <c r="AY10212" i="10"/>
  <c r="AY10211" i="10"/>
  <c r="AY10210" i="10"/>
  <c r="AY10209" i="10"/>
  <c r="AY10208" i="10"/>
  <c r="AY10207" i="10"/>
  <c r="AY10206" i="10"/>
  <c r="AY10205" i="10"/>
  <c r="AY10204" i="10"/>
  <c r="AY10203" i="10"/>
  <c r="AY10202" i="10"/>
  <c r="AY10201" i="10"/>
  <c r="AY10200" i="10"/>
  <c r="AY10199" i="10"/>
  <c r="AY10198" i="10"/>
  <c r="AY10197" i="10"/>
  <c r="AY10196" i="10"/>
  <c r="AY10195" i="10"/>
  <c r="AY10194" i="10"/>
  <c r="AY10193" i="10"/>
  <c r="AY10192" i="10"/>
  <c r="AY10191" i="10"/>
  <c r="AY10190" i="10"/>
  <c r="AY10189" i="10"/>
  <c r="AY10188" i="10"/>
  <c r="AY10187" i="10"/>
  <c r="AY10186" i="10"/>
  <c r="AY10185" i="10"/>
  <c r="AY10184" i="10"/>
  <c r="AY10183" i="10"/>
  <c r="AY10182" i="10"/>
  <c r="AY10181" i="10"/>
  <c r="AY10180" i="10"/>
  <c r="AY10179" i="10"/>
  <c r="AY10178" i="10"/>
  <c r="AY10177" i="10"/>
  <c r="AY10176" i="10"/>
  <c r="AY10175" i="10"/>
  <c r="AY10174" i="10"/>
  <c r="AY10173" i="10"/>
  <c r="AY10172" i="10"/>
  <c r="AY10171" i="10"/>
  <c r="AY10170" i="10"/>
  <c r="AY10169" i="10"/>
  <c r="AY10168" i="10"/>
  <c r="AY10167" i="10"/>
  <c r="AY10166" i="10"/>
  <c r="AY10165" i="10"/>
  <c r="AY10164" i="10"/>
  <c r="AY10163" i="10"/>
  <c r="AY10162" i="10"/>
  <c r="AY10161" i="10"/>
  <c r="AY10160" i="10"/>
  <c r="AY10159" i="10"/>
  <c r="AY10158" i="10"/>
  <c r="AY10157" i="10"/>
  <c r="AY10156" i="10"/>
  <c r="AY10155" i="10"/>
  <c r="AY10154" i="10"/>
  <c r="AY10153" i="10"/>
  <c r="AY10152" i="10"/>
  <c r="AY10151" i="10"/>
  <c r="AY10150" i="10"/>
  <c r="AY10149" i="10"/>
  <c r="AY10148" i="10"/>
  <c r="AY10147" i="10"/>
  <c r="AY10146" i="10"/>
  <c r="AY10145" i="10"/>
  <c r="AY10144" i="10"/>
  <c r="AY10143" i="10"/>
  <c r="AY10142" i="10"/>
  <c r="AY10141" i="10"/>
  <c r="AY10140" i="10"/>
  <c r="AY10139" i="10"/>
  <c r="AY10138" i="10"/>
  <c r="AY10137" i="10"/>
  <c r="AY10136" i="10"/>
  <c r="AY10135" i="10"/>
  <c r="AY10134" i="10"/>
  <c r="AY10133" i="10"/>
  <c r="AY10132" i="10"/>
  <c r="AY10131" i="10"/>
  <c r="AY10130" i="10"/>
  <c r="AY10129" i="10"/>
  <c r="AY10128" i="10"/>
  <c r="AY10127" i="10"/>
  <c r="AY10126" i="10"/>
  <c r="AY10125" i="10"/>
  <c r="AY10124" i="10"/>
  <c r="AY10123" i="10"/>
  <c r="AY10122" i="10"/>
  <c r="AY10121" i="10"/>
  <c r="AY10120" i="10"/>
  <c r="AY10119" i="10"/>
  <c r="AY10118" i="10"/>
  <c r="AY10117" i="10"/>
  <c r="AY10116" i="10"/>
  <c r="AY10115" i="10"/>
  <c r="AY10114" i="10"/>
  <c r="AY10113" i="10"/>
  <c r="AY10112" i="10"/>
  <c r="AY10111" i="10"/>
  <c r="AY10110" i="10"/>
  <c r="AY10109" i="10"/>
  <c r="AY10108" i="10"/>
  <c r="AY10107" i="10"/>
  <c r="AY10106" i="10"/>
  <c r="AY10105" i="10"/>
  <c r="AY10104" i="10"/>
  <c r="AY10103" i="10"/>
  <c r="AY10102" i="10"/>
  <c r="AY10101" i="10"/>
  <c r="AY10100" i="10"/>
  <c r="AY10099" i="10"/>
  <c r="AY10098" i="10"/>
  <c r="AY10097" i="10"/>
  <c r="AY10096" i="10"/>
  <c r="AY10095" i="10"/>
  <c r="AY10094" i="10"/>
  <c r="AY10093" i="10"/>
  <c r="AY10092" i="10"/>
  <c r="AY10091" i="10"/>
  <c r="AY10090" i="10"/>
  <c r="AY10089" i="10"/>
  <c r="AY10088" i="10"/>
  <c r="AY10087" i="10"/>
  <c r="AY10086" i="10"/>
  <c r="AY10085" i="10"/>
  <c r="AY10084" i="10"/>
  <c r="AY10083" i="10"/>
  <c r="AY10082" i="10"/>
  <c r="AY10081" i="10"/>
  <c r="AY10080" i="10"/>
  <c r="AY10079" i="10"/>
  <c r="AY10078" i="10"/>
  <c r="AY10077" i="10"/>
  <c r="AY10076" i="10"/>
  <c r="AY10075" i="10"/>
  <c r="AY10074" i="10"/>
  <c r="AY10073" i="10"/>
  <c r="AY10072" i="10"/>
  <c r="AY10071" i="10"/>
  <c r="AY10070" i="10"/>
  <c r="AY10069" i="10"/>
  <c r="AY10068" i="10"/>
  <c r="AY10067" i="10"/>
  <c r="AY10066" i="10"/>
  <c r="AY10065" i="10"/>
  <c r="AY10064" i="10"/>
  <c r="AY10063" i="10"/>
  <c r="AY10062" i="10"/>
  <c r="AY10061" i="10"/>
  <c r="AY10060" i="10"/>
  <c r="AY10059" i="10"/>
  <c r="AY10058" i="10"/>
  <c r="AY10057" i="10"/>
  <c r="AY10056" i="10"/>
  <c r="AY10055" i="10"/>
  <c r="AY10054" i="10"/>
  <c r="AY10053" i="10"/>
  <c r="AY10052" i="10"/>
  <c r="AY10051" i="10"/>
  <c r="AY10050" i="10"/>
  <c r="AY10049" i="10"/>
  <c r="AY10048" i="10"/>
  <c r="AY10047" i="10"/>
  <c r="AY10046" i="10"/>
  <c r="AY10045" i="10"/>
  <c r="AY10044" i="10"/>
  <c r="AY10043" i="10"/>
  <c r="AY10042" i="10"/>
  <c r="AY10041" i="10"/>
  <c r="AY10040" i="10"/>
  <c r="AY10039" i="10"/>
  <c r="AY10038" i="10"/>
  <c r="AY10037" i="10"/>
  <c r="AY10036" i="10"/>
  <c r="AY10035" i="10"/>
  <c r="AY10034" i="10"/>
  <c r="AY10033" i="10"/>
  <c r="AY10032" i="10"/>
  <c r="AY10031" i="10"/>
  <c r="AY10030" i="10"/>
  <c r="AY10029" i="10"/>
  <c r="AY10028" i="10"/>
  <c r="AY10027" i="10"/>
  <c r="AY10026" i="10"/>
  <c r="AY10025" i="10"/>
  <c r="AY10024" i="10"/>
  <c r="AY10023" i="10"/>
  <c r="AY10022" i="10"/>
  <c r="AY10021" i="10"/>
  <c r="AY10020" i="10"/>
  <c r="AY10019" i="10"/>
  <c r="AY10018" i="10"/>
  <c r="AY10017" i="10"/>
  <c r="AY10016" i="10"/>
  <c r="AY10015" i="10"/>
  <c r="AY10014" i="10"/>
  <c r="AY10013" i="10"/>
  <c r="AY10012" i="10"/>
  <c r="AY10011" i="10"/>
  <c r="AY10010" i="10"/>
  <c r="AY10009" i="10"/>
  <c r="AY10008" i="10"/>
  <c r="AY10007" i="10"/>
  <c r="AY10006" i="10"/>
  <c r="AY10005" i="10"/>
  <c r="AY10004" i="10"/>
  <c r="AY10003" i="10"/>
  <c r="AY10002" i="10"/>
  <c r="AY10001" i="10"/>
  <c r="AY10000" i="10"/>
  <c r="AY9999" i="10"/>
  <c r="AY9998" i="10"/>
  <c r="AY9997" i="10"/>
  <c r="AY9996" i="10"/>
  <c r="AY9995" i="10"/>
  <c r="AY9994" i="10"/>
  <c r="AY9993" i="10"/>
  <c r="AY9992" i="10"/>
  <c r="AY9991" i="10"/>
  <c r="AY9990" i="10"/>
  <c r="AY9989" i="10"/>
  <c r="AY9988" i="10"/>
  <c r="AY9987" i="10"/>
  <c r="AY9986" i="10"/>
  <c r="AY9985" i="10"/>
  <c r="AY9984" i="10"/>
  <c r="AY9983" i="10"/>
  <c r="AY9982" i="10"/>
  <c r="AY9981" i="10"/>
  <c r="AY9980" i="10"/>
  <c r="AY9979" i="10"/>
  <c r="AY9978" i="10"/>
  <c r="AY9977" i="10"/>
  <c r="AY9976" i="10"/>
  <c r="AY9975" i="10"/>
  <c r="AY9974" i="10"/>
  <c r="AY9973" i="10"/>
  <c r="AY9972" i="10"/>
  <c r="AY9971" i="10"/>
  <c r="AY9970" i="10"/>
  <c r="AY9969" i="10"/>
  <c r="AY9968" i="10"/>
  <c r="AY9967" i="10"/>
  <c r="AY9966" i="10"/>
  <c r="AY9965" i="10"/>
  <c r="AY9964" i="10"/>
  <c r="AY9963" i="10"/>
  <c r="AY9962" i="10"/>
  <c r="AY9961" i="10"/>
  <c r="AY9960" i="10"/>
  <c r="AY9959" i="10"/>
  <c r="AY9958" i="10"/>
  <c r="AY9957" i="10"/>
  <c r="AY9956" i="10"/>
  <c r="AY9955" i="10"/>
  <c r="AY9954" i="10"/>
  <c r="AY9953" i="10"/>
  <c r="AY9952" i="10"/>
  <c r="AY9951" i="10"/>
  <c r="AY9950" i="10"/>
  <c r="AY9949" i="10"/>
  <c r="AY9948" i="10"/>
  <c r="AY9947" i="10"/>
  <c r="AY9946" i="10"/>
  <c r="AY9945" i="10"/>
  <c r="AY9944" i="10"/>
  <c r="AY9943" i="10"/>
  <c r="AY9942" i="10"/>
  <c r="AY9941" i="10"/>
  <c r="AY9940" i="10"/>
  <c r="AY9939" i="10"/>
  <c r="AY9938" i="10"/>
  <c r="AY9937" i="10"/>
  <c r="AY9936" i="10"/>
  <c r="AY9935" i="10"/>
  <c r="AY9934" i="10"/>
  <c r="AY9933" i="10"/>
  <c r="AY9932" i="10"/>
  <c r="AY9931" i="10"/>
  <c r="AY9930" i="10"/>
  <c r="AY9929" i="10"/>
  <c r="AY9928" i="10"/>
  <c r="AY9927" i="10"/>
  <c r="AY9926" i="10"/>
  <c r="AY9925" i="10"/>
  <c r="AY9924" i="10"/>
  <c r="AY9923" i="10"/>
  <c r="AY9922" i="10"/>
  <c r="AY9921" i="10"/>
  <c r="AY9920" i="10"/>
  <c r="AY9919" i="10"/>
  <c r="AY9918" i="10"/>
  <c r="AY9917" i="10"/>
  <c r="AY9916" i="10"/>
  <c r="AY9915" i="10"/>
  <c r="AY9914" i="10"/>
  <c r="AY9913" i="10"/>
  <c r="AY9912" i="10"/>
  <c r="AY9911" i="10"/>
  <c r="AY9910" i="10"/>
  <c r="AY9909" i="10"/>
  <c r="AY9908" i="10"/>
  <c r="AY9907" i="10"/>
  <c r="AY9906" i="10"/>
  <c r="AY9905" i="10"/>
  <c r="AY9904" i="10"/>
  <c r="AY9903" i="10"/>
  <c r="AY9902" i="10"/>
  <c r="AY9901" i="10"/>
  <c r="AY9900" i="10"/>
  <c r="AY9899" i="10"/>
  <c r="AY9898" i="10"/>
  <c r="AY9897" i="10"/>
  <c r="AY9896" i="10"/>
  <c r="AY9895" i="10"/>
  <c r="AY9894" i="10"/>
  <c r="AY9893" i="10"/>
  <c r="AY9892" i="10"/>
  <c r="AY9891" i="10"/>
  <c r="AY9890" i="10"/>
  <c r="AY9889" i="10"/>
  <c r="AY9888" i="10"/>
  <c r="AY9887" i="10"/>
  <c r="AY9886" i="10"/>
  <c r="AY9885" i="10"/>
  <c r="AY9884" i="10"/>
  <c r="AY9883" i="10"/>
  <c r="AY9882" i="10"/>
  <c r="AY9881" i="10"/>
  <c r="AY9880" i="10"/>
  <c r="AY9879" i="10"/>
  <c r="AY9878" i="10"/>
  <c r="AY9877" i="10"/>
  <c r="AY9876" i="10"/>
  <c r="AY9875" i="10"/>
  <c r="AY9874" i="10"/>
  <c r="AY9873" i="10"/>
  <c r="AY9872" i="10"/>
  <c r="AY9871" i="10"/>
  <c r="AY9870" i="10"/>
  <c r="AY9869" i="10"/>
  <c r="AY9868" i="10"/>
  <c r="AY9867" i="10"/>
  <c r="AY9866" i="10"/>
  <c r="AY9865" i="10"/>
  <c r="AY9864" i="10"/>
  <c r="AY9863" i="10"/>
  <c r="AY9862" i="10"/>
  <c r="AY9861" i="10"/>
  <c r="AY9860" i="10"/>
  <c r="AY9859" i="10"/>
  <c r="AY9858" i="10"/>
  <c r="AY9857" i="10"/>
  <c r="AY9856" i="10"/>
  <c r="AY9855" i="10"/>
  <c r="AY9854" i="10"/>
  <c r="AY9853" i="10"/>
  <c r="AY9852" i="10"/>
  <c r="AY9851" i="10"/>
  <c r="AY9850" i="10"/>
  <c r="AY9849" i="10"/>
  <c r="AY9848" i="10"/>
  <c r="AY9847" i="10"/>
  <c r="AY9846" i="10"/>
  <c r="AY9845" i="10"/>
  <c r="AY9844" i="10"/>
  <c r="AY9843" i="10"/>
  <c r="AY9842" i="10"/>
  <c r="AY9841" i="10"/>
  <c r="AY9840" i="10"/>
  <c r="AY9839" i="10"/>
  <c r="AY9838" i="10"/>
  <c r="AY9837" i="10"/>
  <c r="AY9836" i="10"/>
  <c r="AY9835" i="10"/>
  <c r="AY9834" i="10"/>
  <c r="AY9833" i="10"/>
  <c r="AY9832" i="10"/>
  <c r="AY9831" i="10"/>
  <c r="AY9830" i="10"/>
  <c r="AY9829" i="10"/>
  <c r="AY9828" i="10"/>
  <c r="AY9827" i="10"/>
  <c r="AY9826" i="10"/>
  <c r="AY9825" i="10"/>
  <c r="AY9824" i="10"/>
  <c r="AY9823" i="10"/>
  <c r="AY9822" i="10"/>
  <c r="AY9821" i="10"/>
  <c r="AY9820" i="10"/>
  <c r="AY9819" i="10"/>
  <c r="AY9818" i="10"/>
  <c r="AY9817" i="10"/>
  <c r="AY9816" i="10"/>
  <c r="AY9815" i="10"/>
  <c r="AY9814" i="10"/>
  <c r="AY9813" i="10"/>
  <c r="AY9812" i="10"/>
  <c r="AY9811" i="10"/>
  <c r="AY9810" i="10"/>
  <c r="AY9809" i="10"/>
  <c r="AY9808" i="10"/>
  <c r="AY9807" i="10"/>
  <c r="AY9806" i="10"/>
  <c r="AY9805" i="10"/>
  <c r="AY9804" i="10"/>
  <c r="AY9803" i="10"/>
  <c r="AY9802" i="10"/>
  <c r="AY9801" i="10"/>
  <c r="AY9800" i="10"/>
  <c r="AY9799" i="10"/>
  <c r="AY9798" i="10"/>
  <c r="AY9797" i="10"/>
  <c r="AY9796" i="10"/>
  <c r="AY9795" i="10"/>
  <c r="AY9794" i="10"/>
  <c r="AY9793" i="10"/>
  <c r="AY9792" i="10"/>
  <c r="AY9791" i="10"/>
  <c r="AY9790" i="10"/>
  <c r="AY9789" i="10"/>
  <c r="AY9788" i="10"/>
  <c r="AY9787" i="10"/>
  <c r="AY9786" i="10"/>
  <c r="AY9785" i="10"/>
  <c r="AY9784" i="10"/>
  <c r="AY9783" i="10"/>
  <c r="AY9782" i="10"/>
  <c r="AY9781" i="10"/>
  <c r="AY9780" i="10"/>
  <c r="AY9779" i="10"/>
  <c r="AY9778" i="10"/>
  <c r="AY9777" i="10"/>
  <c r="AY9776" i="10"/>
  <c r="AY9775" i="10"/>
  <c r="AY9774" i="10"/>
  <c r="AY9773" i="10"/>
  <c r="AY9772" i="10"/>
  <c r="AY9771" i="10"/>
  <c r="AY9770" i="10"/>
  <c r="AY9769" i="10"/>
  <c r="AY9768" i="10"/>
  <c r="AY9767" i="10"/>
  <c r="AY9766" i="10"/>
  <c r="AY9765" i="10"/>
  <c r="AY9764" i="10"/>
  <c r="AY9763" i="10"/>
  <c r="AY9762" i="10"/>
  <c r="AY9761" i="10"/>
  <c r="AY9760" i="10"/>
  <c r="AY9759" i="10"/>
  <c r="AY9758" i="10"/>
  <c r="AY9757" i="10"/>
  <c r="AY9756" i="10"/>
  <c r="AY9755" i="10"/>
  <c r="AY9754" i="10"/>
  <c r="AY9753" i="10"/>
  <c r="AY9752" i="10"/>
  <c r="AY9751" i="10"/>
  <c r="AY9750" i="10"/>
  <c r="AY9749" i="10"/>
  <c r="AY9748" i="10"/>
  <c r="AY9747" i="10"/>
  <c r="AY9746" i="10"/>
  <c r="AY9745" i="10"/>
  <c r="AY9744" i="10"/>
  <c r="AY9743" i="10"/>
  <c r="AY9742" i="10"/>
  <c r="AY9741" i="10"/>
  <c r="AY9740" i="10"/>
  <c r="AY9739" i="10"/>
  <c r="AY9738" i="10"/>
  <c r="AY9737" i="10"/>
  <c r="AY9736" i="10"/>
  <c r="AY9735" i="10"/>
  <c r="AY9734" i="10"/>
  <c r="AY9733" i="10"/>
  <c r="AY9732" i="10"/>
  <c r="AY9731" i="10"/>
  <c r="AY9730" i="10"/>
  <c r="AY9729" i="10"/>
  <c r="AY9728" i="10"/>
  <c r="AY9727" i="10"/>
  <c r="AY9726" i="10"/>
  <c r="AY9725" i="10"/>
  <c r="AY9724" i="10"/>
  <c r="AY9723" i="10"/>
  <c r="AY9722" i="10"/>
  <c r="AY9721" i="10"/>
  <c r="AY9720" i="10"/>
  <c r="AY9719" i="10"/>
  <c r="AY9718" i="10"/>
  <c r="AY9717" i="10"/>
  <c r="AY9716" i="10"/>
  <c r="AY9715" i="10"/>
  <c r="AY9714" i="10"/>
  <c r="AY9713" i="10"/>
  <c r="AY9712" i="10"/>
  <c r="AY9711" i="10"/>
  <c r="AY9710" i="10"/>
  <c r="AY9709" i="10"/>
  <c r="AY9708" i="10"/>
  <c r="AY9707" i="10"/>
  <c r="AY9706" i="10"/>
  <c r="AY9705" i="10"/>
  <c r="AY9704" i="10"/>
  <c r="AY9703" i="10"/>
  <c r="AY9702" i="10"/>
  <c r="AY9701" i="10"/>
  <c r="AY9700" i="10"/>
  <c r="AY9699" i="10"/>
  <c r="AY9698" i="10"/>
  <c r="AY9697" i="10"/>
  <c r="AY9696" i="10"/>
  <c r="AY9695" i="10"/>
  <c r="AY9694" i="10"/>
  <c r="AY9693" i="10"/>
  <c r="AY9692" i="10"/>
  <c r="AY9691" i="10"/>
  <c r="AY9690" i="10"/>
  <c r="AY9689" i="10"/>
  <c r="AY9688" i="10"/>
  <c r="AY9687" i="10"/>
  <c r="AY9686" i="10"/>
  <c r="AY9685" i="10"/>
  <c r="AY9684" i="10"/>
  <c r="AY9683" i="10"/>
  <c r="AY9682" i="10"/>
  <c r="AY9681" i="10"/>
  <c r="AY9680" i="10"/>
  <c r="AY9679" i="10"/>
  <c r="AY9678" i="10"/>
  <c r="AY9677" i="10"/>
  <c r="AY9676" i="10"/>
  <c r="AY9675" i="10"/>
  <c r="AY9674" i="10"/>
  <c r="AY9673" i="10"/>
  <c r="AY9672" i="10"/>
  <c r="AY9671" i="10"/>
  <c r="AY9670" i="10"/>
  <c r="AY9669" i="10"/>
  <c r="AY9668" i="10"/>
  <c r="AY9667" i="10"/>
  <c r="AY9666" i="10"/>
  <c r="AY9665" i="10"/>
  <c r="AY9664" i="10"/>
  <c r="AY9663" i="10"/>
  <c r="AY9662" i="10"/>
  <c r="AY9661" i="10"/>
  <c r="AY9660" i="10"/>
  <c r="AY9659" i="10"/>
  <c r="AY9658" i="10"/>
  <c r="AY9657" i="10"/>
  <c r="AY9656" i="10"/>
  <c r="AY9655" i="10"/>
  <c r="AY9654" i="10"/>
  <c r="AY9653" i="10"/>
  <c r="AY9652" i="10"/>
  <c r="AY9651" i="10"/>
  <c r="AY9650" i="10"/>
  <c r="AY9649" i="10"/>
  <c r="AY9648" i="10"/>
  <c r="AY9647" i="10"/>
  <c r="AY9646" i="10"/>
  <c r="AY9645" i="10"/>
  <c r="AY9644" i="10"/>
  <c r="AY9643" i="10"/>
  <c r="AY9642" i="10"/>
  <c r="AY9641" i="10"/>
  <c r="AY9640" i="10"/>
  <c r="AY9639" i="10"/>
  <c r="AY9638" i="10"/>
  <c r="AY9637" i="10"/>
  <c r="AY9636" i="10"/>
  <c r="AY9635" i="10"/>
  <c r="AY9634" i="10"/>
  <c r="AY9633" i="10"/>
  <c r="AY9632" i="10"/>
  <c r="AY9631" i="10"/>
  <c r="AY9630" i="10"/>
  <c r="AY9629" i="10"/>
  <c r="AY9628" i="10"/>
  <c r="AY9627" i="10"/>
  <c r="AY9626" i="10"/>
  <c r="AY9625" i="10"/>
  <c r="AY9624" i="10"/>
  <c r="AY9623" i="10"/>
  <c r="AY9622" i="10"/>
  <c r="AY9621" i="10"/>
  <c r="AY9620" i="10"/>
  <c r="AY9619" i="10"/>
  <c r="AY9618" i="10"/>
  <c r="AY9617" i="10"/>
  <c r="AY9616" i="10"/>
  <c r="AY9615" i="10"/>
  <c r="AY9614" i="10"/>
  <c r="AY9613" i="10"/>
  <c r="AY9612" i="10"/>
  <c r="AY9611" i="10"/>
  <c r="AY9610" i="10"/>
  <c r="AY9609" i="10"/>
  <c r="AY9608" i="10"/>
  <c r="AY9607" i="10"/>
  <c r="AY9606" i="10"/>
  <c r="AY9605" i="10"/>
  <c r="AY9604" i="10"/>
  <c r="AY9603" i="10"/>
  <c r="AY9602" i="10"/>
  <c r="AY9601" i="10"/>
  <c r="AY9600" i="10"/>
  <c r="AY9599" i="10"/>
  <c r="AY9598" i="10"/>
  <c r="AY9597" i="10"/>
  <c r="AY9596" i="10"/>
  <c r="AY9595" i="10"/>
  <c r="AY9594" i="10"/>
  <c r="AY9593" i="10"/>
  <c r="AY9592" i="10"/>
  <c r="AY9591" i="10"/>
  <c r="AY9590" i="10"/>
  <c r="AY9589" i="10"/>
  <c r="AY9588" i="10"/>
  <c r="AY9587" i="10"/>
  <c r="AY9586" i="10"/>
  <c r="AY9585" i="10"/>
  <c r="AY9584" i="10"/>
  <c r="AY9583" i="10"/>
  <c r="AY9582" i="10"/>
  <c r="AY9581" i="10"/>
  <c r="AY9580" i="10"/>
  <c r="AY9579" i="10"/>
  <c r="AY9578" i="10"/>
  <c r="AY9577" i="10"/>
  <c r="AY9576" i="10"/>
  <c r="AY9575" i="10"/>
  <c r="AY9574" i="10"/>
  <c r="AY9573" i="10"/>
  <c r="AY9572" i="10"/>
  <c r="AY9571" i="10"/>
  <c r="AY9570" i="10"/>
  <c r="AY9569" i="10"/>
  <c r="AY9568" i="10"/>
  <c r="AY9567" i="10"/>
  <c r="AY9566" i="10"/>
  <c r="AY9565" i="10"/>
  <c r="AY9564" i="10"/>
  <c r="AY9563" i="10"/>
  <c r="AY9562" i="10"/>
  <c r="AY9561" i="10"/>
  <c r="AY9560" i="10"/>
  <c r="AY9559" i="10"/>
  <c r="AY9558" i="10"/>
  <c r="AY9557" i="10"/>
  <c r="AY9556" i="10"/>
  <c r="AY9555" i="10"/>
  <c r="AY9554" i="10"/>
  <c r="AY9553" i="10"/>
  <c r="AY9552" i="10"/>
  <c r="AY9551" i="10"/>
  <c r="AY9550" i="10"/>
  <c r="AY9549" i="10"/>
  <c r="AY9548" i="10"/>
  <c r="AY9547" i="10"/>
  <c r="AY9546" i="10"/>
  <c r="AY9545" i="10"/>
  <c r="AY9544" i="10"/>
  <c r="AY9543" i="10"/>
  <c r="AY9542" i="10"/>
  <c r="AY9541" i="10"/>
  <c r="AY9540" i="10"/>
  <c r="AY9539" i="10"/>
  <c r="AY9538" i="10"/>
  <c r="AY9537" i="10"/>
  <c r="AY9536" i="10"/>
  <c r="AY9535" i="10"/>
  <c r="AY9534" i="10"/>
  <c r="AY9533" i="10"/>
  <c r="AY9532" i="10"/>
  <c r="AY9531" i="10"/>
  <c r="AY9530" i="10"/>
  <c r="AY9529" i="10"/>
  <c r="AY9528" i="10"/>
  <c r="AY9527" i="10"/>
  <c r="AY9526" i="10"/>
  <c r="AY9525" i="10"/>
  <c r="AY9524" i="10"/>
  <c r="AY9523" i="10"/>
  <c r="AY9522" i="10"/>
  <c r="AY9521" i="10"/>
  <c r="AY9520" i="10"/>
  <c r="AY9519" i="10"/>
  <c r="AY9518" i="10"/>
  <c r="AY9517" i="10"/>
  <c r="AY9516" i="10"/>
  <c r="AY9515" i="10"/>
  <c r="AY9514" i="10"/>
  <c r="AY9513" i="10"/>
  <c r="AY9512" i="10"/>
  <c r="AY9511" i="10"/>
  <c r="AY9510" i="10"/>
  <c r="AY9509" i="10"/>
  <c r="AY9508" i="10"/>
  <c r="AY9507" i="10"/>
  <c r="AY9506" i="10"/>
  <c r="AY9505" i="10"/>
  <c r="AY9504" i="10"/>
  <c r="AY9503" i="10"/>
  <c r="AY9502" i="10"/>
  <c r="AY9501" i="10"/>
  <c r="AY9500" i="10"/>
  <c r="AY9499" i="10"/>
  <c r="AY9498" i="10"/>
  <c r="AY9497" i="10"/>
  <c r="AY9496" i="10"/>
  <c r="AY9495" i="10"/>
  <c r="AY9494" i="10"/>
  <c r="AY9493" i="10"/>
  <c r="AY9492" i="10"/>
  <c r="AY9491" i="10"/>
  <c r="AY9490" i="10"/>
  <c r="AY9489" i="10"/>
  <c r="AY9488" i="10"/>
  <c r="AY9487" i="10"/>
  <c r="AY9486" i="10"/>
  <c r="AY9485" i="10"/>
  <c r="AY9484" i="10"/>
  <c r="AY9483" i="10"/>
  <c r="AY9482" i="10"/>
  <c r="AY9481" i="10"/>
  <c r="AY9480" i="10"/>
  <c r="AY9479" i="10"/>
  <c r="AY9478" i="10"/>
  <c r="AY9477" i="10"/>
  <c r="AY9476" i="10"/>
  <c r="AY9475" i="10"/>
  <c r="AY9474" i="10"/>
  <c r="AY9473" i="10"/>
  <c r="AY9472" i="10"/>
  <c r="AY9471" i="10"/>
  <c r="AY9470" i="10"/>
  <c r="AY9469" i="10"/>
  <c r="AY9468" i="10"/>
  <c r="AY9467" i="10"/>
  <c r="AY9466" i="10"/>
  <c r="AY9465" i="10"/>
  <c r="AY9464" i="10"/>
  <c r="AY9463" i="10"/>
  <c r="AY9462" i="10"/>
  <c r="AY9461" i="10"/>
  <c r="AY9460" i="10"/>
  <c r="AY9459" i="10"/>
  <c r="AY9458" i="10"/>
  <c r="AY9457" i="10"/>
  <c r="AY9456" i="10"/>
  <c r="AY9455" i="10"/>
  <c r="AY9454" i="10"/>
  <c r="AY9453" i="10"/>
  <c r="AY9452" i="10"/>
  <c r="AY9451" i="10"/>
  <c r="AY9450" i="10"/>
  <c r="AY9449" i="10"/>
  <c r="AY9448" i="10"/>
  <c r="AY9447" i="10"/>
  <c r="AY9446" i="10"/>
  <c r="AY9445" i="10"/>
  <c r="AY9444" i="10"/>
  <c r="AY9443" i="10"/>
  <c r="AY9442" i="10"/>
  <c r="AY9441" i="10"/>
  <c r="AY9440" i="10"/>
  <c r="AY9439" i="10"/>
  <c r="AY9438" i="10"/>
  <c r="AY9437" i="10"/>
  <c r="AY9436" i="10"/>
  <c r="AY9435" i="10"/>
  <c r="AY9434" i="10"/>
  <c r="AY9433" i="10"/>
  <c r="AY9432" i="10"/>
  <c r="AY9431" i="10"/>
  <c r="AY9430" i="10"/>
  <c r="AY9429" i="10"/>
  <c r="AY9428" i="10"/>
  <c r="AY9427" i="10"/>
  <c r="AY9426" i="10"/>
  <c r="AY9425" i="10"/>
  <c r="AY9424" i="10"/>
  <c r="AY9423" i="10"/>
  <c r="AY9422" i="10"/>
  <c r="AY9421" i="10"/>
  <c r="AY9420" i="10"/>
  <c r="AY9419" i="10"/>
  <c r="AY9418" i="10"/>
  <c r="AY9417" i="10"/>
  <c r="AY9416" i="10"/>
  <c r="AY9415" i="10"/>
  <c r="AY9414" i="10"/>
  <c r="AY9413" i="10"/>
  <c r="AY9412" i="10"/>
  <c r="AY9411" i="10"/>
  <c r="AY9410" i="10"/>
  <c r="AY9409" i="10"/>
  <c r="AY9408" i="10"/>
  <c r="AY9407" i="10"/>
  <c r="AY9406" i="10"/>
  <c r="AY9405" i="10"/>
  <c r="AY9404" i="10"/>
  <c r="AY9403" i="10"/>
  <c r="AY9402" i="10"/>
  <c r="AY9401" i="10"/>
  <c r="AY9400" i="10"/>
  <c r="AY9399" i="10"/>
  <c r="AY9398" i="10"/>
  <c r="AY9397" i="10"/>
  <c r="AY9396" i="10"/>
  <c r="AY9395" i="10"/>
  <c r="AY9394" i="10"/>
  <c r="AY9393" i="10"/>
  <c r="AY9392" i="10"/>
  <c r="AY9391" i="10"/>
  <c r="AY9390" i="10"/>
  <c r="AY9389" i="10"/>
  <c r="AY9388" i="10"/>
  <c r="AY9387" i="10"/>
  <c r="AY9386" i="10"/>
  <c r="AY9385" i="10"/>
  <c r="AY9384" i="10"/>
  <c r="AY9383" i="10"/>
  <c r="AY9382" i="10"/>
  <c r="AY9381" i="10"/>
  <c r="AY9380" i="10"/>
  <c r="AY9379" i="10"/>
  <c r="AY9378" i="10"/>
  <c r="AY9377" i="10"/>
  <c r="AY9376" i="10"/>
  <c r="AY9375" i="10"/>
  <c r="AY9374" i="10"/>
  <c r="AY9373" i="10"/>
  <c r="AY9372" i="10"/>
  <c r="AY9371" i="10"/>
  <c r="AY9370" i="10"/>
  <c r="AY9369" i="10"/>
  <c r="AY9368" i="10"/>
  <c r="AY9367" i="10"/>
  <c r="AY9366" i="10"/>
  <c r="AY9365" i="10"/>
  <c r="AY9364" i="10"/>
  <c r="AY9363" i="10"/>
  <c r="AY9362" i="10"/>
  <c r="AY9361" i="10"/>
  <c r="AY9360" i="10"/>
  <c r="AY9359" i="10"/>
  <c r="AY9358" i="10"/>
  <c r="AY9357" i="10"/>
  <c r="AY9356" i="10"/>
  <c r="AY9355" i="10"/>
  <c r="AY9354" i="10"/>
  <c r="AY9353" i="10"/>
  <c r="AY9352" i="10"/>
  <c r="AY9351" i="10"/>
  <c r="AY9350" i="10"/>
  <c r="AY9349" i="10"/>
  <c r="AY9348" i="10"/>
  <c r="AY9347" i="10"/>
  <c r="AY9346" i="10"/>
  <c r="AY9345" i="10"/>
  <c r="AY9344" i="10"/>
  <c r="AY9343" i="10"/>
  <c r="AY9342" i="10"/>
  <c r="AY9341" i="10"/>
  <c r="AY9340" i="10"/>
  <c r="AY9339" i="10"/>
  <c r="AY9338" i="10"/>
  <c r="AY9337" i="10"/>
  <c r="AY9336" i="10"/>
  <c r="AY9335" i="10"/>
  <c r="AY9334" i="10"/>
  <c r="AY9333" i="10"/>
  <c r="AY9332" i="10"/>
  <c r="AY9331" i="10"/>
  <c r="AY9330" i="10"/>
  <c r="AY9329" i="10"/>
  <c r="AY9328" i="10"/>
  <c r="AY9327" i="10"/>
  <c r="AY9326" i="10"/>
  <c r="AY9325" i="10"/>
  <c r="AY9324" i="10"/>
  <c r="AY9323" i="10"/>
  <c r="AY9322" i="10"/>
  <c r="AY9321" i="10"/>
  <c r="AY9320" i="10"/>
  <c r="AY9319" i="10"/>
  <c r="AY9318" i="10"/>
  <c r="AY9317" i="10"/>
  <c r="AY9316" i="10"/>
  <c r="AY9315" i="10"/>
  <c r="AY9314" i="10"/>
  <c r="AY9313" i="10"/>
  <c r="AY9312" i="10"/>
  <c r="AY9311" i="10"/>
  <c r="AY9310" i="10"/>
  <c r="AY9309" i="10"/>
  <c r="AY9308" i="10"/>
  <c r="AY9307" i="10"/>
  <c r="AY9306" i="10"/>
  <c r="AY9305" i="10"/>
  <c r="AY9304" i="10"/>
  <c r="AY9303" i="10"/>
  <c r="AY9302" i="10"/>
  <c r="AY9301" i="10"/>
  <c r="AY9300" i="10"/>
  <c r="AY9299" i="10"/>
  <c r="AY9298" i="10"/>
  <c r="AY9297" i="10"/>
  <c r="AY9296" i="10"/>
  <c r="AY9295" i="10"/>
  <c r="AY9294" i="10"/>
  <c r="AY9293" i="10"/>
  <c r="AY9292" i="10"/>
  <c r="AY9291" i="10"/>
  <c r="AY9290" i="10"/>
  <c r="AY9289" i="10"/>
  <c r="AY9288" i="10"/>
  <c r="AY9287" i="10"/>
  <c r="AY9286" i="10"/>
  <c r="AY9285" i="10"/>
  <c r="AY9284" i="10"/>
  <c r="AY9283" i="10"/>
  <c r="AY9282" i="10"/>
  <c r="AY9281" i="10"/>
  <c r="AY9280" i="10"/>
  <c r="AY9279" i="10"/>
  <c r="AY9278" i="10"/>
  <c r="AY9277" i="10"/>
  <c r="AY9276" i="10"/>
  <c r="AY9275" i="10"/>
  <c r="AY9274" i="10"/>
  <c r="AY9273" i="10"/>
  <c r="AY9272" i="10"/>
  <c r="AY9271" i="10"/>
  <c r="AY9270" i="10"/>
  <c r="AY9269" i="10"/>
  <c r="AY9268" i="10"/>
  <c r="AY9267" i="10"/>
  <c r="AY9266" i="10"/>
  <c r="AY9265" i="10"/>
  <c r="AY9264" i="10"/>
  <c r="AY9263" i="10"/>
  <c r="AY9262" i="10"/>
  <c r="AY9261" i="10"/>
  <c r="AY9260" i="10"/>
  <c r="AY9259" i="10"/>
  <c r="AY9258" i="10"/>
  <c r="AY9257" i="10"/>
  <c r="AY9256" i="10"/>
  <c r="AY9255" i="10"/>
  <c r="AY9254" i="10"/>
  <c r="AY9253" i="10"/>
  <c r="AY9252" i="10"/>
  <c r="AY9251" i="10"/>
  <c r="AY9250" i="10"/>
  <c r="AY9249" i="10"/>
  <c r="AY9248" i="10"/>
  <c r="AY9247" i="10"/>
  <c r="AY9246" i="10"/>
  <c r="AY9245" i="10"/>
  <c r="AY9244" i="10"/>
  <c r="AY9243" i="10"/>
  <c r="AY9242" i="10"/>
  <c r="AY9241" i="10"/>
  <c r="AY9240" i="10"/>
  <c r="AY9239" i="10"/>
  <c r="AY9238" i="10"/>
  <c r="AY9237" i="10"/>
  <c r="AY9236" i="10"/>
  <c r="AY9235" i="10"/>
  <c r="AY9234" i="10"/>
  <c r="AY9233" i="10"/>
  <c r="AY9232" i="10"/>
  <c r="AY9231" i="10"/>
  <c r="AY9230" i="10"/>
  <c r="AY9229" i="10"/>
  <c r="AY9228" i="10"/>
  <c r="AY9227" i="10"/>
  <c r="AY9226" i="10"/>
  <c r="AY9225" i="10"/>
  <c r="AY9224" i="10"/>
  <c r="AY9223" i="10"/>
  <c r="AY9222" i="10"/>
  <c r="AY9221" i="10"/>
  <c r="AY9220" i="10"/>
  <c r="AY9219" i="10"/>
  <c r="AY9218" i="10"/>
  <c r="AY9217" i="10"/>
  <c r="AY9216" i="10"/>
  <c r="AY9215" i="10"/>
  <c r="AY9214" i="10"/>
  <c r="AY9213" i="10"/>
  <c r="AY9212" i="10"/>
  <c r="AY9211" i="10"/>
  <c r="AY9210" i="10"/>
  <c r="AY9209" i="10"/>
  <c r="AY9208" i="10"/>
  <c r="AY9207" i="10"/>
  <c r="AY9206" i="10"/>
  <c r="AY9205" i="10"/>
  <c r="AY9204" i="10"/>
  <c r="AY9203" i="10"/>
  <c r="AY9202" i="10"/>
  <c r="AY9201" i="10"/>
  <c r="AY9200" i="10"/>
  <c r="AY9199" i="10"/>
  <c r="AY9198" i="10"/>
  <c r="AY9197" i="10"/>
  <c r="AY9196" i="10"/>
  <c r="AY9195" i="10"/>
  <c r="AY9194" i="10"/>
  <c r="AY9193" i="10"/>
  <c r="AY9192" i="10"/>
  <c r="AY9191" i="10"/>
  <c r="AY9190" i="10"/>
  <c r="AY9189" i="10"/>
  <c r="AY9188" i="10"/>
  <c r="AY9187" i="10"/>
  <c r="AY9186" i="10"/>
  <c r="AY9185" i="10"/>
  <c r="AY9184" i="10"/>
  <c r="AY9183" i="10"/>
  <c r="AY9182" i="10"/>
  <c r="AY9181" i="10"/>
  <c r="AY9180" i="10"/>
  <c r="AY9179" i="10"/>
  <c r="AY9178" i="10"/>
  <c r="AY9177" i="10"/>
  <c r="AY9176" i="10"/>
  <c r="AY9175" i="10"/>
  <c r="AY9174" i="10"/>
  <c r="AY9173" i="10"/>
  <c r="AY9172" i="10"/>
  <c r="AY9171" i="10"/>
  <c r="AY9170" i="10"/>
  <c r="AY9169" i="10"/>
  <c r="AY9168" i="10"/>
  <c r="AY9167" i="10"/>
  <c r="AY9166" i="10"/>
  <c r="AY9165" i="10"/>
  <c r="AY9164" i="10"/>
  <c r="AY9163" i="10"/>
  <c r="AY9162" i="10"/>
  <c r="AY9161" i="10"/>
  <c r="AY9160" i="10"/>
  <c r="AY9159" i="10"/>
  <c r="AY9158" i="10"/>
  <c r="AY9157" i="10"/>
  <c r="AY9156" i="10"/>
  <c r="AY9155" i="10"/>
  <c r="AY9154" i="10"/>
  <c r="AY9153" i="10"/>
  <c r="AY9152" i="10"/>
  <c r="AY9151" i="10"/>
  <c r="AY9150" i="10"/>
  <c r="AY9149" i="10"/>
  <c r="AY9148" i="10"/>
  <c r="AY9147" i="10"/>
  <c r="AY9146" i="10"/>
  <c r="AY9145" i="10"/>
  <c r="AY9144" i="10"/>
  <c r="AY9143" i="10"/>
  <c r="AY9142" i="10"/>
  <c r="AY9141" i="10"/>
  <c r="AY9140" i="10"/>
  <c r="AY9139" i="10"/>
  <c r="AY9138" i="10"/>
  <c r="AY9137" i="10"/>
  <c r="AY9136" i="10"/>
  <c r="AY9135" i="10"/>
  <c r="AY9134" i="10"/>
  <c r="AY9133" i="10"/>
  <c r="AY9132" i="10"/>
  <c r="AY9131" i="10"/>
  <c r="AY9130" i="10"/>
  <c r="AY9129" i="10"/>
  <c r="AY9128" i="10"/>
  <c r="AY9127" i="10"/>
  <c r="AY9126" i="10"/>
  <c r="AY9125" i="10"/>
  <c r="AY9124" i="10"/>
  <c r="AY9123" i="10"/>
  <c r="AY9122" i="10"/>
  <c r="AY9121" i="10"/>
  <c r="AY9120" i="10"/>
  <c r="AY9119" i="10"/>
  <c r="AY9118" i="10"/>
  <c r="AY9117" i="10"/>
  <c r="AY9116" i="10"/>
  <c r="AY9115" i="10"/>
  <c r="AY9114" i="10"/>
  <c r="AY9113" i="10"/>
  <c r="AY9112" i="10"/>
  <c r="AY9111" i="10"/>
  <c r="AY9110" i="10"/>
  <c r="AY9109" i="10"/>
  <c r="AY9108" i="10"/>
  <c r="AY9107" i="10"/>
  <c r="AY9106" i="10"/>
  <c r="AY9105" i="10"/>
  <c r="AY9104" i="10"/>
  <c r="AY9103" i="10"/>
  <c r="AY9102" i="10"/>
  <c r="AY9101" i="10"/>
  <c r="AY9100" i="10"/>
  <c r="AY9099" i="10"/>
  <c r="AY9098" i="10"/>
  <c r="AY9097" i="10"/>
  <c r="AY9096" i="10"/>
  <c r="AY9095" i="10"/>
  <c r="AY9094" i="10"/>
  <c r="AY9093" i="10"/>
  <c r="AY9092" i="10"/>
  <c r="AY9091" i="10"/>
  <c r="AY9090" i="10"/>
  <c r="AY9089" i="10"/>
  <c r="AY9088" i="10"/>
  <c r="AY9087" i="10"/>
  <c r="AY9086" i="10"/>
  <c r="AY9085" i="10"/>
  <c r="AY9084" i="10"/>
  <c r="AY9083" i="10"/>
  <c r="AY9082" i="10"/>
  <c r="AY9081" i="10"/>
  <c r="AY9080" i="10"/>
  <c r="AY9079" i="10"/>
  <c r="AY9078" i="10"/>
  <c r="AY9077" i="10"/>
  <c r="AY9076" i="10"/>
  <c r="AY9075" i="10"/>
  <c r="AY9074" i="10"/>
  <c r="AY9073" i="10"/>
  <c r="AY9072" i="10"/>
  <c r="AY9071" i="10"/>
  <c r="AY9070" i="10"/>
  <c r="AY9069" i="10"/>
  <c r="AY9068" i="10"/>
  <c r="AY9067" i="10"/>
  <c r="AY9066" i="10"/>
  <c r="AY9065" i="10"/>
  <c r="AY9064" i="10"/>
  <c r="AY9063" i="10"/>
  <c r="AY9062" i="10"/>
  <c r="AY9061" i="10"/>
  <c r="AY9060" i="10"/>
  <c r="AY9059" i="10"/>
  <c r="AY9058" i="10"/>
  <c r="AY9057" i="10"/>
  <c r="AY9056" i="10"/>
  <c r="AY9055" i="10"/>
  <c r="AY9054" i="10"/>
  <c r="AY9053" i="10"/>
  <c r="AY9052" i="10"/>
  <c r="AY9051" i="10"/>
  <c r="AY9050" i="10"/>
  <c r="AY9049" i="10"/>
  <c r="AY9048" i="10"/>
  <c r="AY9047" i="10"/>
  <c r="AY9046" i="10"/>
  <c r="AY9045" i="10"/>
  <c r="AY9044" i="10"/>
  <c r="AY9043" i="10"/>
  <c r="AY9042" i="10"/>
  <c r="AY9041" i="10"/>
  <c r="AY9040" i="10"/>
  <c r="AY9039" i="10"/>
  <c r="AY9038" i="10"/>
  <c r="AY9037" i="10"/>
  <c r="AY9036" i="10"/>
  <c r="AY9035" i="10"/>
  <c r="AY9034" i="10"/>
  <c r="AY9033" i="10"/>
  <c r="AY9032" i="10"/>
  <c r="AY9031" i="10"/>
  <c r="AY9030" i="10"/>
  <c r="AY9029" i="10"/>
  <c r="AY9028" i="10"/>
  <c r="AY9027" i="10"/>
  <c r="AY9026" i="10"/>
  <c r="AY9025" i="10"/>
  <c r="AY9024" i="10"/>
  <c r="AY9023" i="10"/>
  <c r="AY9022" i="10"/>
  <c r="AY9021" i="10"/>
  <c r="AY9020" i="10"/>
  <c r="AY9019" i="10"/>
  <c r="AY9018" i="10"/>
  <c r="AY9017" i="10"/>
  <c r="AY9016" i="10"/>
  <c r="AY9015" i="10"/>
  <c r="AY9014" i="10"/>
  <c r="AY9013" i="10"/>
  <c r="AY9012" i="10"/>
  <c r="AY9011" i="10"/>
  <c r="AY9010" i="10"/>
  <c r="AY9009" i="10"/>
  <c r="AY9008" i="10"/>
  <c r="AY9007" i="10"/>
  <c r="AY9006" i="10"/>
  <c r="AY9005" i="10"/>
  <c r="AY9004" i="10"/>
  <c r="AY9003" i="10"/>
  <c r="AY9002" i="10"/>
  <c r="AY9001" i="10"/>
  <c r="AY9000" i="10"/>
  <c r="AY8999" i="10"/>
  <c r="AY8998" i="10"/>
  <c r="AY8997" i="10"/>
  <c r="AY8996" i="10"/>
  <c r="AY8995" i="10"/>
  <c r="AY8994" i="10"/>
  <c r="AY8993" i="10"/>
  <c r="AY8992" i="10"/>
  <c r="AY8991" i="10"/>
  <c r="AY8990" i="10"/>
  <c r="AY8989" i="10"/>
  <c r="AY8988" i="10"/>
  <c r="AY8987" i="10"/>
  <c r="AY8986" i="10"/>
  <c r="AY8985" i="10"/>
  <c r="AY8984" i="10"/>
  <c r="AY8983" i="10"/>
  <c r="AY8982" i="10"/>
  <c r="AY8981" i="10"/>
  <c r="AY8980" i="10"/>
  <c r="AY8979" i="10"/>
  <c r="AY8978" i="10"/>
  <c r="AY8977" i="10"/>
  <c r="AY8976" i="10"/>
  <c r="AY8975" i="10"/>
  <c r="AY8974" i="10"/>
  <c r="AY8973" i="10"/>
  <c r="AY8972" i="10"/>
  <c r="AY8971" i="10"/>
  <c r="AY8970" i="10"/>
  <c r="AY8969" i="10"/>
  <c r="AY8968" i="10"/>
  <c r="AY8967" i="10"/>
  <c r="AY8966" i="10"/>
  <c r="AY8965" i="10"/>
  <c r="AY8964" i="10"/>
  <c r="AY8963" i="10"/>
  <c r="AY8962" i="10"/>
  <c r="AY8961" i="10"/>
  <c r="AY8960" i="10"/>
  <c r="AY8959" i="10"/>
  <c r="AY8958" i="10"/>
  <c r="AY8957" i="10"/>
  <c r="AY8956" i="10"/>
  <c r="AY8955" i="10"/>
  <c r="AY8954" i="10"/>
  <c r="AY8953" i="10"/>
  <c r="AY8952" i="10"/>
  <c r="AY8951" i="10"/>
  <c r="AY8950" i="10"/>
  <c r="AY8949" i="10"/>
  <c r="AY8948" i="10"/>
  <c r="AY8947" i="10"/>
  <c r="AY8946" i="10"/>
  <c r="AY8945" i="10"/>
  <c r="AY8944" i="10"/>
  <c r="AY8943" i="10"/>
  <c r="AY8942" i="10"/>
  <c r="AY8941" i="10"/>
  <c r="AY8940" i="10"/>
  <c r="AY8939" i="10"/>
  <c r="AY8938" i="10"/>
  <c r="AY8937" i="10"/>
  <c r="AY8936" i="10"/>
  <c r="AY8935" i="10"/>
  <c r="AY8934" i="10"/>
  <c r="AY8933" i="10"/>
  <c r="AY8932" i="10"/>
  <c r="AY8931" i="10"/>
  <c r="AY8930" i="10"/>
  <c r="AY8929" i="10"/>
  <c r="AY8928" i="10"/>
  <c r="AY8927" i="10"/>
  <c r="AY8926" i="10"/>
  <c r="AY8925" i="10"/>
  <c r="AY8924" i="10"/>
  <c r="AY8923" i="10"/>
  <c r="AY8922" i="10"/>
  <c r="AY8921" i="10"/>
  <c r="AY8920" i="10"/>
  <c r="AY8919" i="10"/>
  <c r="AY8918" i="10"/>
  <c r="AY8917" i="10"/>
  <c r="AY8916" i="10"/>
  <c r="AY8915" i="10"/>
  <c r="AY8914" i="10"/>
  <c r="AY8913" i="10"/>
  <c r="AY8912" i="10"/>
  <c r="AY8911" i="10"/>
  <c r="AY8910" i="10"/>
  <c r="AY8909" i="10"/>
  <c r="AY8908" i="10"/>
  <c r="AY8907" i="10"/>
  <c r="AY8906" i="10"/>
  <c r="AY8905" i="10"/>
  <c r="AY8904" i="10"/>
  <c r="AY8903" i="10"/>
  <c r="AY8902" i="10"/>
  <c r="AY8901" i="10"/>
  <c r="AY8900" i="10"/>
  <c r="AY8899" i="10"/>
  <c r="AY8898" i="10"/>
  <c r="AY8897" i="10"/>
  <c r="AY8896" i="10"/>
  <c r="AY8895" i="10"/>
  <c r="AY8894" i="10"/>
  <c r="AY8893" i="10"/>
  <c r="AY8892" i="10"/>
  <c r="AY8891" i="10"/>
  <c r="AY8890" i="10"/>
  <c r="AY8889" i="10"/>
  <c r="AY8888" i="10"/>
  <c r="AY8887" i="10"/>
  <c r="AY8886" i="10"/>
  <c r="AY8885" i="10"/>
  <c r="AY8884" i="10"/>
  <c r="AY8883" i="10"/>
  <c r="AY8882" i="10"/>
  <c r="AY8881" i="10"/>
  <c r="AY8880" i="10"/>
  <c r="AY8879" i="10"/>
  <c r="AY8878" i="10"/>
  <c r="AY8877" i="10"/>
  <c r="AY8876" i="10"/>
  <c r="AY8875" i="10"/>
  <c r="AY8874" i="10"/>
  <c r="AY8873" i="10"/>
  <c r="AY8872" i="10"/>
  <c r="AY8871" i="10"/>
  <c r="AY8870" i="10"/>
  <c r="AY8869" i="10"/>
  <c r="AY8868" i="10"/>
  <c r="AY8867" i="10"/>
  <c r="AY8866" i="10"/>
  <c r="AY8865" i="10"/>
  <c r="AY8864" i="10"/>
  <c r="AY8863" i="10"/>
  <c r="AY8862" i="10"/>
  <c r="AY8861" i="10"/>
  <c r="AY8860" i="10"/>
  <c r="AY8859" i="10"/>
  <c r="AY8858" i="10"/>
  <c r="AY8857" i="10"/>
  <c r="AY8856" i="10"/>
  <c r="AY8855" i="10"/>
  <c r="AY8854" i="10"/>
  <c r="AY8853" i="10"/>
  <c r="AY8852" i="10"/>
  <c r="AY8851" i="10"/>
  <c r="AY8850" i="10"/>
  <c r="AY8849" i="10"/>
  <c r="AY8848" i="10"/>
  <c r="AY8847" i="10"/>
  <c r="AY8846" i="10"/>
  <c r="AY8845" i="10"/>
  <c r="AY8844" i="10"/>
  <c r="AY8843" i="10"/>
  <c r="AY8842" i="10"/>
  <c r="AY8841" i="10"/>
  <c r="AY8840" i="10"/>
  <c r="AY8839" i="10"/>
  <c r="AY8838" i="10"/>
  <c r="AY8837" i="10"/>
  <c r="AY8836" i="10"/>
  <c r="AY8835" i="10"/>
  <c r="AY8834" i="10"/>
  <c r="AY8833" i="10"/>
  <c r="AY8832" i="10"/>
  <c r="AY8831" i="10"/>
  <c r="AY8830" i="10"/>
  <c r="AY8829" i="10"/>
  <c r="AY8828" i="10"/>
  <c r="AY8827" i="10"/>
  <c r="AY8826" i="10"/>
  <c r="AY8825" i="10"/>
  <c r="AY8824" i="10"/>
  <c r="AY8823" i="10"/>
  <c r="AY8822" i="10"/>
  <c r="AY8821" i="10"/>
  <c r="AY8820" i="10"/>
  <c r="AY8819" i="10"/>
  <c r="AY8818" i="10"/>
  <c r="AY8817" i="10"/>
  <c r="AY8816" i="10"/>
  <c r="AY8815" i="10"/>
  <c r="AY8814" i="10"/>
  <c r="AY8813" i="10"/>
  <c r="AY8812" i="10"/>
  <c r="AY8811" i="10"/>
  <c r="AY8810" i="10"/>
  <c r="AY8809" i="10"/>
  <c r="AY8808" i="10"/>
  <c r="AY8807" i="10"/>
  <c r="AY8806" i="10"/>
  <c r="AY8805" i="10"/>
  <c r="AY8804" i="10"/>
  <c r="AY8803" i="10"/>
  <c r="AY8802" i="10"/>
  <c r="AY8801" i="10"/>
  <c r="AY8800" i="10"/>
  <c r="AY8799" i="10"/>
  <c r="AY8798" i="10"/>
  <c r="AY8797" i="10"/>
  <c r="AY8796" i="10"/>
  <c r="AY8795" i="10"/>
  <c r="AY8794" i="10"/>
  <c r="AY8793" i="10"/>
  <c r="AY8792" i="10"/>
  <c r="AY8791" i="10"/>
  <c r="AY8790" i="10"/>
  <c r="AY8789" i="10"/>
  <c r="AY8788" i="10"/>
  <c r="AY8787" i="10"/>
  <c r="AY8786" i="10"/>
  <c r="AY8785" i="10"/>
  <c r="AY8784" i="10"/>
  <c r="AY8783" i="10"/>
  <c r="AY8782" i="10"/>
  <c r="AY8781" i="10"/>
  <c r="AY8780" i="10"/>
  <c r="AY8779" i="10"/>
  <c r="AY8778" i="10"/>
  <c r="AY8777" i="10"/>
  <c r="AY8776" i="10"/>
  <c r="AY8775" i="10"/>
  <c r="AY8774" i="10"/>
  <c r="AY8773" i="10"/>
  <c r="AY8772" i="10"/>
  <c r="AY8771" i="10"/>
  <c r="AY8770" i="10"/>
  <c r="AY8769" i="10"/>
  <c r="AY8768" i="10"/>
  <c r="AY8767" i="10"/>
  <c r="AY8766" i="10"/>
  <c r="AY8765" i="10"/>
  <c r="AY8764" i="10"/>
  <c r="AY8763" i="10"/>
  <c r="AY8762" i="10"/>
  <c r="AY8761" i="10"/>
  <c r="AY8760" i="10"/>
  <c r="AY8759" i="10"/>
  <c r="AY8758" i="10"/>
  <c r="AY8757" i="10"/>
  <c r="AY8756" i="10"/>
  <c r="AY8755" i="10"/>
  <c r="AY8754" i="10"/>
  <c r="AY8753" i="10"/>
  <c r="AY8752" i="10"/>
  <c r="AY8751" i="10"/>
  <c r="AY8750" i="10"/>
  <c r="AY8749" i="10"/>
  <c r="AY8748" i="10"/>
  <c r="AY8747" i="10"/>
  <c r="AY8746" i="10"/>
  <c r="AY8745" i="10"/>
  <c r="AY8744" i="10"/>
  <c r="AY8743" i="10"/>
  <c r="AY8742" i="10"/>
  <c r="AY8741" i="10"/>
  <c r="AY8740" i="10"/>
  <c r="AY8739" i="10"/>
  <c r="AY8738" i="10"/>
  <c r="AY8737" i="10"/>
  <c r="AY8736" i="10"/>
  <c r="AY8735" i="10"/>
  <c r="AY8734" i="10"/>
  <c r="AY8733" i="10"/>
  <c r="AY8732" i="10"/>
  <c r="AY8731" i="10"/>
  <c r="AY8730" i="10"/>
  <c r="AY8729" i="10"/>
  <c r="AY8728" i="10"/>
  <c r="AY8727" i="10"/>
  <c r="AY8726" i="10"/>
  <c r="AY8725" i="10"/>
  <c r="AY8724" i="10"/>
  <c r="AY8723" i="10"/>
  <c r="AY8722" i="10"/>
  <c r="AY8721" i="10"/>
  <c r="AY8720" i="10"/>
  <c r="AY8719" i="10"/>
  <c r="AY8718" i="10"/>
  <c r="AY8717" i="10"/>
  <c r="AY8716" i="10"/>
  <c r="AY8715" i="10"/>
  <c r="AY8714" i="10"/>
  <c r="AY8713" i="10"/>
  <c r="AY8712" i="10"/>
  <c r="AY8711" i="10"/>
  <c r="AY8710" i="10"/>
  <c r="AY8709" i="10"/>
  <c r="AY8708" i="10"/>
  <c r="AY8707" i="10"/>
  <c r="AY8706" i="10"/>
  <c r="AY8705" i="10"/>
  <c r="AY8704" i="10"/>
  <c r="AY8703" i="10"/>
  <c r="AY8702" i="10"/>
  <c r="AY8701" i="10"/>
  <c r="AY8700" i="10"/>
  <c r="AY8699" i="10"/>
  <c r="AY8698" i="10"/>
  <c r="AY8697" i="10"/>
  <c r="AY8696" i="10"/>
  <c r="AY8695" i="10"/>
  <c r="AY8694" i="10"/>
  <c r="AY8693" i="10"/>
  <c r="AY8692" i="10"/>
  <c r="AY8691" i="10"/>
  <c r="AY8690" i="10"/>
  <c r="AY8689" i="10"/>
  <c r="AY8688" i="10"/>
  <c r="AY8687" i="10"/>
  <c r="AY8686" i="10"/>
  <c r="AY8685" i="10"/>
  <c r="AY8684" i="10"/>
  <c r="AY8683" i="10"/>
  <c r="AY8682" i="10"/>
  <c r="AY8681" i="10"/>
  <c r="AY8680" i="10"/>
  <c r="AY8679" i="10"/>
  <c r="AY8678" i="10"/>
  <c r="AY8677" i="10"/>
  <c r="AY8676" i="10"/>
  <c r="AY8675" i="10"/>
  <c r="AY8674" i="10"/>
  <c r="AY8673" i="10"/>
  <c r="AY8672" i="10"/>
  <c r="AY8671" i="10"/>
  <c r="AY8670" i="10"/>
  <c r="AY8669" i="10"/>
  <c r="AY8668" i="10"/>
  <c r="AY8667" i="10"/>
  <c r="AY8666" i="10"/>
  <c r="AY8665" i="10"/>
  <c r="AY8664" i="10"/>
  <c r="AY8663" i="10"/>
  <c r="AY8662" i="10"/>
  <c r="AY8661" i="10"/>
  <c r="AY8660" i="10"/>
  <c r="AY8659" i="10"/>
  <c r="AY8658" i="10"/>
  <c r="AY8657" i="10"/>
  <c r="AY8656" i="10"/>
  <c r="AY8655" i="10"/>
  <c r="AY8654" i="10"/>
  <c r="AY8653" i="10"/>
  <c r="AY8652" i="10"/>
  <c r="AY8651" i="10"/>
  <c r="AY8650" i="10"/>
  <c r="AY8649" i="10"/>
  <c r="AY8648" i="10"/>
  <c r="AY8647" i="10"/>
  <c r="AY8646" i="10"/>
  <c r="AY8645" i="10"/>
  <c r="AY8644" i="10"/>
  <c r="AY8643" i="10"/>
  <c r="AY8642" i="10"/>
  <c r="AY8641" i="10"/>
  <c r="AY8640" i="10"/>
  <c r="AY8639" i="10"/>
  <c r="AY8638" i="10"/>
  <c r="AY8637" i="10"/>
  <c r="AY8636" i="10"/>
  <c r="AY8635" i="10"/>
  <c r="AY8634" i="10"/>
  <c r="AY8633" i="10"/>
  <c r="AY8632" i="10"/>
  <c r="AY8631" i="10"/>
  <c r="AY8630" i="10"/>
  <c r="AY8629" i="10"/>
  <c r="AY8628" i="10"/>
  <c r="AY8627" i="10"/>
  <c r="AY8626" i="10"/>
  <c r="AY8625" i="10"/>
  <c r="AY8624" i="10"/>
  <c r="AY8623" i="10"/>
  <c r="AY8622" i="10"/>
  <c r="AY8621" i="10"/>
  <c r="AY8620" i="10"/>
  <c r="AY8619" i="10"/>
  <c r="AY8618" i="10"/>
  <c r="AY8617" i="10"/>
  <c r="AY8616" i="10"/>
  <c r="AY8615" i="10"/>
  <c r="AY8614" i="10"/>
  <c r="AY8613" i="10"/>
  <c r="AY8612" i="10"/>
  <c r="AY8611" i="10"/>
  <c r="AY8610" i="10"/>
  <c r="AY8609" i="10"/>
  <c r="AY8608" i="10"/>
  <c r="AY8607" i="10"/>
  <c r="AY8606" i="10"/>
  <c r="AY8605" i="10"/>
  <c r="AY8604" i="10"/>
  <c r="AY8603" i="10"/>
  <c r="AY8602" i="10"/>
  <c r="AY8601" i="10"/>
  <c r="AY8600" i="10"/>
  <c r="AY8599" i="10"/>
  <c r="AY8598" i="10"/>
  <c r="AY8597" i="10"/>
  <c r="AY8596" i="10"/>
  <c r="AY8595" i="10"/>
  <c r="AY8594" i="10"/>
  <c r="AY8593" i="10"/>
  <c r="AY8592" i="10"/>
  <c r="AY8591" i="10"/>
  <c r="AY8590" i="10"/>
  <c r="AY8589" i="10"/>
  <c r="AY8588" i="10"/>
  <c r="AY8587" i="10"/>
  <c r="AY8586" i="10"/>
  <c r="AY8585" i="10"/>
  <c r="AY8584" i="10"/>
  <c r="AY8583" i="10"/>
  <c r="AY8582" i="10"/>
  <c r="AY8581" i="10"/>
  <c r="AY8580" i="10"/>
  <c r="AY8579" i="10"/>
  <c r="AY8578" i="10"/>
  <c r="AY8577" i="10"/>
  <c r="AY8576" i="10"/>
  <c r="AY8575" i="10"/>
  <c r="AY8574" i="10"/>
  <c r="AY8573" i="10"/>
  <c r="AY8572" i="10"/>
  <c r="AY8571" i="10"/>
  <c r="AY8570" i="10"/>
  <c r="AY8569" i="10"/>
  <c r="AY8568" i="10"/>
  <c r="AY8567" i="10"/>
  <c r="AY8566" i="10"/>
  <c r="AY8565" i="10"/>
  <c r="AY8564" i="10"/>
  <c r="AY8563" i="10"/>
  <c r="AY8562" i="10"/>
  <c r="AY8561" i="10"/>
  <c r="AY8560" i="10"/>
  <c r="AY8559" i="10"/>
  <c r="AY8558" i="10"/>
  <c r="AY8557" i="10"/>
  <c r="AY8556" i="10"/>
  <c r="AY8555" i="10"/>
  <c r="AY8554" i="10"/>
  <c r="AY8553" i="10"/>
  <c r="AY8552" i="10"/>
  <c r="AY8551" i="10"/>
  <c r="AY8550" i="10"/>
  <c r="AY8549" i="10"/>
  <c r="AY8548" i="10"/>
  <c r="AY8547" i="10"/>
  <c r="AY8546" i="10"/>
  <c r="AY8545" i="10"/>
  <c r="AY8544" i="10"/>
  <c r="AY8543" i="10"/>
  <c r="AY8542" i="10"/>
  <c r="AY8541" i="10"/>
  <c r="AY8540" i="10"/>
  <c r="AY8539" i="10"/>
  <c r="AY8538" i="10"/>
  <c r="AY8537" i="10"/>
  <c r="AY8536" i="10"/>
  <c r="AY8535" i="10"/>
  <c r="AY8534" i="10"/>
  <c r="AY8533" i="10"/>
  <c r="AY8532" i="10"/>
  <c r="AY8531" i="10"/>
  <c r="AY8530" i="10"/>
  <c r="AY8529" i="10"/>
  <c r="AY8528" i="10"/>
  <c r="AY8527" i="10"/>
  <c r="AY8526" i="10"/>
  <c r="AY8525" i="10"/>
  <c r="AY8524" i="10"/>
  <c r="AY8523" i="10"/>
  <c r="AY8522" i="10"/>
  <c r="AY8521" i="10"/>
  <c r="AY8520" i="10"/>
  <c r="AY8519" i="10"/>
  <c r="AY8518" i="10"/>
  <c r="AY8517" i="10"/>
  <c r="AY8516" i="10"/>
  <c r="AY8515" i="10"/>
  <c r="AY8514" i="10"/>
  <c r="AY8513" i="10"/>
  <c r="AY8512" i="10"/>
  <c r="AY8511" i="10"/>
  <c r="AY8510" i="10"/>
  <c r="AY8509" i="10"/>
  <c r="AY8508" i="10"/>
  <c r="AY8507" i="10"/>
  <c r="AY8506" i="10"/>
  <c r="AY8505" i="10"/>
  <c r="AY8504" i="10"/>
  <c r="AY8503" i="10"/>
  <c r="AY8502" i="10"/>
  <c r="AY8501" i="10"/>
  <c r="AY8500" i="10"/>
  <c r="AY8499" i="10"/>
  <c r="AY8498" i="10"/>
  <c r="AY8497" i="10"/>
  <c r="AY8496" i="10"/>
  <c r="AY8495" i="10"/>
  <c r="AY8494" i="10"/>
  <c r="AY8493" i="10"/>
  <c r="AY8492" i="10"/>
  <c r="AY8491" i="10"/>
  <c r="AY8490" i="10"/>
  <c r="AY8489" i="10"/>
  <c r="AY8488" i="10"/>
  <c r="AY8487" i="10"/>
  <c r="AY8486" i="10"/>
  <c r="AY8485" i="10"/>
  <c r="AY8484" i="10"/>
  <c r="AY8483" i="10"/>
  <c r="AY8482" i="10"/>
  <c r="AY8481" i="10"/>
  <c r="AY8480" i="10"/>
  <c r="AY8479" i="10"/>
  <c r="AY8478" i="10"/>
  <c r="AY8477" i="10"/>
  <c r="AY8476" i="10"/>
  <c r="AY8475" i="10"/>
  <c r="AY8474" i="10"/>
  <c r="AY8473" i="10"/>
  <c r="AY8472" i="10"/>
  <c r="AY8471" i="10"/>
  <c r="AY8470" i="10"/>
  <c r="AY8469" i="10"/>
  <c r="AY8468" i="10"/>
  <c r="AY8467" i="10"/>
  <c r="AY8466" i="10"/>
  <c r="AY8465" i="10"/>
  <c r="AY8464" i="10"/>
  <c r="AY8463" i="10"/>
  <c r="AY8462" i="10"/>
  <c r="AY8461" i="10"/>
  <c r="AY8460" i="10"/>
  <c r="AY8459" i="10"/>
  <c r="AY8458" i="10"/>
  <c r="AY8457" i="10"/>
  <c r="AY8456" i="10"/>
  <c r="AY8455" i="10"/>
  <c r="AY8454" i="10"/>
  <c r="AY8453" i="10"/>
  <c r="AY8452" i="10"/>
  <c r="AY8451" i="10"/>
  <c r="AY8450" i="10"/>
  <c r="AY8449" i="10"/>
  <c r="AY8448" i="10"/>
  <c r="AY8447" i="10"/>
  <c r="AY8446" i="10"/>
  <c r="AY8445" i="10"/>
  <c r="AY8444" i="10"/>
  <c r="AY8443" i="10"/>
  <c r="AY8442" i="10"/>
  <c r="AY8441" i="10"/>
  <c r="AY8440" i="10"/>
  <c r="AY8439" i="10"/>
  <c r="AY8438" i="10"/>
  <c r="AY8437" i="10"/>
  <c r="AY8436" i="10"/>
  <c r="AY8435" i="10"/>
  <c r="AY8434" i="10"/>
  <c r="AY8433" i="10"/>
  <c r="AY8432" i="10"/>
  <c r="AY8431" i="10"/>
  <c r="AY8430" i="10"/>
  <c r="AY8429" i="10"/>
  <c r="AY8428" i="10"/>
  <c r="AY8427" i="10"/>
  <c r="AY8426" i="10"/>
  <c r="AY8425" i="10"/>
  <c r="AY8424" i="10"/>
  <c r="AY8423" i="10"/>
  <c r="AY8422" i="10"/>
  <c r="AY8421" i="10"/>
  <c r="AY8420" i="10"/>
  <c r="AY8419" i="10"/>
  <c r="AY8418" i="10"/>
  <c r="AY8417" i="10"/>
  <c r="AY8416" i="10"/>
  <c r="AY8415" i="10"/>
  <c r="AY8414" i="10"/>
  <c r="AY8413" i="10"/>
  <c r="AY8412" i="10"/>
  <c r="AY8411" i="10"/>
  <c r="AY8410" i="10"/>
  <c r="AY8409" i="10"/>
  <c r="AY8408" i="10"/>
  <c r="AY8407" i="10"/>
  <c r="AY8406" i="10"/>
  <c r="AY8405" i="10"/>
  <c r="AY8404" i="10"/>
  <c r="AY8403" i="10"/>
  <c r="AY8402" i="10"/>
  <c r="AY8401" i="10"/>
  <c r="AY8400" i="10"/>
  <c r="AY8399" i="10"/>
  <c r="AY8398" i="10"/>
  <c r="AY8397" i="10"/>
  <c r="AY8396" i="10"/>
  <c r="AY8395" i="10"/>
  <c r="AY8394" i="10"/>
  <c r="AY8393" i="10"/>
  <c r="AY8392" i="10"/>
  <c r="AY8391" i="10"/>
  <c r="AY8390" i="10"/>
  <c r="AY8389" i="10"/>
  <c r="AY8388" i="10"/>
  <c r="AY8387" i="10"/>
  <c r="AY8386" i="10"/>
  <c r="AY8385" i="10"/>
  <c r="AY8384" i="10"/>
  <c r="AY8383" i="10"/>
  <c r="AY8382" i="10"/>
  <c r="AY8381" i="10"/>
  <c r="AY8380" i="10"/>
  <c r="AY8379" i="10"/>
  <c r="AY8378" i="10"/>
  <c r="AY8377" i="10"/>
  <c r="AY8376" i="10"/>
  <c r="AY8375" i="10"/>
  <c r="AY8374" i="10"/>
  <c r="AY8373" i="10"/>
  <c r="AY8372" i="10"/>
  <c r="AY8371" i="10"/>
  <c r="AY8370" i="10"/>
  <c r="AY8369" i="10"/>
  <c r="AY8368" i="10"/>
  <c r="AY8367" i="10"/>
  <c r="AY8366" i="10"/>
  <c r="AY8365" i="10"/>
  <c r="AY8364" i="10"/>
  <c r="AY8363" i="10"/>
  <c r="AY8362" i="10"/>
  <c r="AY8361" i="10"/>
  <c r="AY8360" i="10"/>
  <c r="AY8359" i="10"/>
  <c r="AY8358" i="10"/>
  <c r="AY8357" i="10"/>
  <c r="AY8356" i="10"/>
  <c r="AY8355" i="10"/>
  <c r="AY8354" i="10"/>
  <c r="AY8353" i="10"/>
  <c r="AY8352" i="10"/>
  <c r="AY8351" i="10"/>
  <c r="AY8350" i="10"/>
  <c r="AY8349" i="10"/>
  <c r="AY8348" i="10"/>
  <c r="AY8347" i="10"/>
  <c r="AY8346" i="10"/>
  <c r="AY8345" i="10"/>
  <c r="AY8344" i="10"/>
  <c r="AY8343" i="10"/>
  <c r="AY8342" i="10"/>
  <c r="AY8341" i="10"/>
  <c r="AY8340" i="10"/>
  <c r="AY8339" i="10"/>
  <c r="AY8338" i="10"/>
  <c r="AY8337" i="10"/>
  <c r="AY8336" i="10"/>
  <c r="AY8335" i="10"/>
  <c r="AY8334" i="10"/>
  <c r="AY8333" i="10"/>
  <c r="AY8332" i="10"/>
  <c r="AY8331" i="10"/>
  <c r="AY8330" i="10"/>
  <c r="AY8329" i="10"/>
  <c r="AY8328" i="10"/>
  <c r="AY8327" i="10"/>
  <c r="AY8326" i="10"/>
  <c r="AY8325" i="10"/>
  <c r="AY8324" i="10"/>
  <c r="AY8323" i="10"/>
  <c r="AY8322" i="10"/>
  <c r="AY8321" i="10"/>
  <c r="AY8320" i="10"/>
  <c r="AY8319" i="10"/>
  <c r="AY8318" i="10"/>
  <c r="AY8317" i="10"/>
  <c r="AY8316" i="10"/>
  <c r="AY8315" i="10"/>
  <c r="AY8314" i="10"/>
  <c r="AY8313" i="10"/>
  <c r="AY8312" i="10"/>
  <c r="AY8311" i="10"/>
  <c r="AY8310" i="10"/>
  <c r="AY8309" i="10"/>
  <c r="AY8308" i="10"/>
  <c r="AY8307" i="10"/>
  <c r="AY8306" i="10"/>
  <c r="AY8305" i="10"/>
  <c r="AY8304" i="10"/>
  <c r="AY8303" i="10"/>
  <c r="AY8302" i="10"/>
  <c r="AY8301" i="10"/>
  <c r="AY8300" i="10"/>
  <c r="AY8299" i="10"/>
  <c r="AY8298" i="10"/>
  <c r="AY8297" i="10"/>
  <c r="AY8296" i="10"/>
  <c r="AY8295" i="10"/>
  <c r="AY8294" i="10"/>
  <c r="AY8293" i="10"/>
  <c r="AY8292" i="10"/>
  <c r="AY8291" i="10"/>
  <c r="AY8290" i="10"/>
  <c r="AY8289" i="10"/>
  <c r="AY8288" i="10"/>
  <c r="AY8287" i="10"/>
  <c r="AY8286" i="10"/>
  <c r="AY8285" i="10"/>
  <c r="AY8284" i="10"/>
  <c r="AY8283" i="10"/>
  <c r="AY8282" i="10"/>
  <c r="AY8281" i="10"/>
  <c r="AY8280" i="10"/>
  <c r="AY8279" i="10"/>
  <c r="AY8278" i="10"/>
  <c r="AY8277" i="10"/>
  <c r="AY8276" i="10"/>
  <c r="AY8275" i="10"/>
  <c r="AY8274" i="10"/>
  <c r="AY8273" i="10"/>
  <c r="AY8272" i="10"/>
  <c r="AY8271" i="10"/>
  <c r="AY8270" i="10"/>
  <c r="AY8269" i="10"/>
  <c r="AY8268" i="10"/>
  <c r="AY8267" i="10"/>
  <c r="AY8266" i="10"/>
  <c r="AY8265" i="10"/>
  <c r="AY8264" i="10"/>
  <c r="AY8263" i="10"/>
  <c r="AY8262" i="10"/>
  <c r="AY8261" i="10"/>
  <c r="AY8260" i="10"/>
  <c r="AY8259" i="10"/>
  <c r="AY8258" i="10"/>
  <c r="AY8257" i="10"/>
  <c r="AY8256" i="10"/>
  <c r="AY8255" i="10"/>
  <c r="AY8254" i="10"/>
  <c r="AY8253" i="10"/>
  <c r="AY8252" i="10"/>
  <c r="AY8251" i="10"/>
  <c r="AY8250" i="10"/>
  <c r="AY8249" i="10"/>
  <c r="AY8248" i="10"/>
  <c r="AY8247" i="10"/>
  <c r="AY8246" i="10"/>
  <c r="AY8245" i="10"/>
  <c r="AY8244" i="10"/>
  <c r="AY8243" i="10"/>
  <c r="AY8242" i="10"/>
  <c r="AY8241" i="10"/>
  <c r="AY8240" i="10"/>
  <c r="AY8239" i="10"/>
  <c r="AY8238" i="10"/>
  <c r="AY8237" i="10"/>
  <c r="AY8236" i="10"/>
  <c r="AY8235" i="10"/>
  <c r="AY8234" i="10"/>
  <c r="AY8233" i="10"/>
  <c r="AY8232" i="10"/>
  <c r="AY8231" i="10"/>
  <c r="AY8230" i="10"/>
  <c r="AY8229" i="10"/>
  <c r="AY8228" i="10"/>
  <c r="AY8227" i="10"/>
  <c r="AY8226" i="10"/>
  <c r="AY8225" i="10"/>
  <c r="AY8224" i="10"/>
  <c r="AY8223" i="10"/>
  <c r="AY8222" i="10"/>
  <c r="AY8221" i="10"/>
  <c r="AY8220" i="10"/>
  <c r="AY8219" i="10"/>
  <c r="AY8218" i="10"/>
  <c r="AY8217" i="10"/>
  <c r="AY8216" i="10"/>
  <c r="AY8215" i="10"/>
  <c r="AY8214" i="10"/>
  <c r="AY8213" i="10"/>
  <c r="AY8212" i="10"/>
  <c r="AY8211" i="10"/>
  <c r="AY8210" i="10"/>
  <c r="AY8209" i="10"/>
  <c r="AY8208" i="10"/>
  <c r="AY8207" i="10"/>
  <c r="AY8206" i="10"/>
  <c r="AY8205" i="10"/>
  <c r="AY8204" i="10"/>
  <c r="AY8203" i="10"/>
  <c r="AY8202" i="10"/>
  <c r="AY8201" i="10"/>
  <c r="AY8200" i="10"/>
  <c r="AY8199" i="10"/>
  <c r="AY8198" i="10"/>
  <c r="AY8197" i="10"/>
  <c r="AY8196" i="10"/>
  <c r="AY8195" i="10"/>
  <c r="AY8194" i="10"/>
  <c r="AY8193" i="10"/>
  <c r="AY8192" i="10"/>
  <c r="AY8191" i="10"/>
  <c r="AY8190" i="10"/>
  <c r="AY8189" i="10"/>
  <c r="AY8188" i="10"/>
  <c r="AY8187" i="10"/>
  <c r="AY8186" i="10"/>
  <c r="AY8185" i="10"/>
  <c r="AY8184" i="10"/>
  <c r="AY8183" i="10"/>
  <c r="AY8182" i="10"/>
  <c r="AY8181" i="10"/>
  <c r="AY8180" i="10"/>
  <c r="AY8179" i="10"/>
  <c r="AY8178" i="10"/>
  <c r="AY8177" i="10"/>
  <c r="AY8176" i="10"/>
  <c r="AY8175" i="10"/>
  <c r="AY8174" i="10"/>
  <c r="AY8173" i="10"/>
  <c r="AY8172" i="10"/>
  <c r="AY8171" i="10"/>
  <c r="AY8170" i="10"/>
  <c r="AY8169" i="10"/>
  <c r="AY8168" i="10"/>
  <c r="AY8167" i="10"/>
  <c r="AY8166" i="10"/>
  <c r="AY8165" i="10"/>
  <c r="AY8164" i="10"/>
  <c r="AY8163" i="10"/>
  <c r="AY8162" i="10"/>
  <c r="AY8161" i="10"/>
  <c r="AY8160" i="10"/>
  <c r="AY8159" i="10"/>
  <c r="AY8158" i="10"/>
  <c r="AY8157" i="10"/>
  <c r="AY8156" i="10"/>
  <c r="AY8155" i="10"/>
  <c r="AY8154" i="10"/>
  <c r="AY8153" i="10"/>
  <c r="AY8152" i="10"/>
  <c r="AY8151" i="10"/>
  <c r="AY8150" i="10"/>
  <c r="AY8149" i="10"/>
  <c r="AY8148" i="10"/>
  <c r="AY8147" i="10"/>
  <c r="AY8146" i="10"/>
  <c r="AY8145" i="10"/>
  <c r="AY8144" i="10"/>
  <c r="AY8143" i="10"/>
  <c r="AY8142" i="10"/>
  <c r="AY8141" i="10"/>
  <c r="AY8140" i="10"/>
  <c r="AY8139" i="10"/>
  <c r="AY8138" i="10"/>
  <c r="AY8137" i="10"/>
  <c r="AY8136" i="10"/>
  <c r="AY8135" i="10"/>
  <c r="AY8134" i="10"/>
  <c r="AY8133" i="10"/>
  <c r="AY8132" i="10"/>
  <c r="AY8131" i="10"/>
  <c r="AY8130" i="10"/>
  <c r="AY8129" i="10"/>
  <c r="AY8128" i="10"/>
  <c r="AY8127" i="10"/>
  <c r="AY8126" i="10"/>
  <c r="AY8125" i="10"/>
  <c r="AY8124" i="10"/>
  <c r="AY8123" i="10"/>
  <c r="AY8122" i="10"/>
  <c r="AY8121" i="10"/>
  <c r="AY8120" i="10"/>
  <c r="AY8119" i="10"/>
  <c r="AY8118" i="10"/>
  <c r="AY8117" i="10"/>
  <c r="AY8116" i="10"/>
  <c r="AY8115" i="10"/>
  <c r="AY8114" i="10"/>
  <c r="AY8113" i="10"/>
  <c r="AY8112" i="10"/>
  <c r="AY8111" i="10"/>
  <c r="AY8110" i="10"/>
  <c r="AY8109" i="10"/>
  <c r="AY8108" i="10"/>
  <c r="AY8107" i="10"/>
  <c r="AY8106" i="10"/>
  <c r="AY8105" i="10"/>
  <c r="AY8104" i="10"/>
  <c r="AY8103" i="10"/>
  <c r="AY8102" i="10"/>
  <c r="AY8101" i="10"/>
  <c r="AY8100" i="10"/>
  <c r="AY8099" i="10"/>
  <c r="AY8098" i="10"/>
  <c r="AY8097" i="10"/>
  <c r="AY8096" i="10"/>
  <c r="AY8095" i="10"/>
  <c r="AY8094" i="10"/>
  <c r="AY8093" i="10"/>
  <c r="AY8092" i="10"/>
  <c r="AY8091" i="10"/>
  <c r="AY8090" i="10"/>
  <c r="AY8089" i="10"/>
  <c r="AY8088" i="10"/>
  <c r="AY8087" i="10"/>
  <c r="AY8086" i="10"/>
  <c r="AY8085" i="10"/>
  <c r="AY8084" i="10"/>
  <c r="AY8083" i="10"/>
  <c r="AY8082" i="10"/>
  <c r="AY8081" i="10"/>
  <c r="AY8080" i="10"/>
  <c r="AY8079" i="10"/>
  <c r="AY8078" i="10"/>
  <c r="AY8077" i="10"/>
  <c r="AY8076" i="10"/>
  <c r="AY8075" i="10"/>
  <c r="AY8074" i="10"/>
  <c r="AY8073" i="10"/>
  <c r="AY8072" i="10"/>
  <c r="AY8071" i="10"/>
  <c r="AY8070" i="10"/>
  <c r="AY8069" i="10"/>
  <c r="AY8068" i="10"/>
  <c r="AY8067" i="10"/>
  <c r="AY8066" i="10"/>
  <c r="AY8065" i="10"/>
  <c r="AY8064" i="10"/>
  <c r="AY8063" i="10"/>
  <c r="AY8062" i="10"/>
  <c r="AY8061" i="10"/>
  <c r="AY8060" i="10"/>
  <c r="AY8059" i="10"/>
  <c r="AY8058" i="10"/>
  <c r="AY8057" i="10"/>
  <c r="AY8056" i="10"/>
  <c r="AY8055" i="10"/>
  <c r="AY8054" i="10"/>
  <c r="AY8053" i="10"/>
  <c r="AY8052" i="10"/>
  <c r="AY8051" i="10"/>
  <c r="AY8050" i="10"/>
  <c r="AY8049" i="10"/>
  <c r="AY8048" i="10"/>
  <c r="AY8047" i="10"/>
  <c r="AY8046" i="10"/>
  <c r="AY8045" i="10"/>
  <c r="AY8044" i="10"/>
  <c r="AY8043" i="10"/>
  <c r="AY8042" i="10"/>
  <c r="AY8041" i="10"/>
  <c r="AY8040" i="10"/>
  <c r="AY8039" i="10"/>
  <c r="AY8038" i="10"/>
  <c r="AY8037" i="10"/>
  <c r="AY8036" i="10"/>
  <c r="AY8035" i="10"/>
  <c r="AY8034" i="10"/>
  <c r="AY8033" i="10"/>
  <c r="AY8032" i="10"/>
  <c r="AY8031" i="10"/>
  <c r="AY8030" i="10"/>
  <c r="AY8029" i="10"/>
  <c r="AY8028" i="10"/>
  <c r="AY8027" i="10"/>
  <c r="AY8026" i="10"/>
  <c r="AY8025" i="10"/>
  <c r="AY8024" i="10"/>
  <c r="AY8023" i="10"/>
  <c r="AY8022" i="10"/>
  <c r="AY8021" i="10"/>
  <c r="AY8020" i="10"/>
  <c r="AY8019" i="10"/>
  <c r="AY8018" i="10"/>
  <c r="AY8017" i="10"/>
  <c r="AY8016" i="10"/>
  <c r="AY8015" i="10"/>
  <c r="AY8014" i="10"/>
  <c r="AY8013" i="10"/>
  <c r="AY8012" i="10"/>
  <c r="AY8011" i="10"/>
  <c r="AY8010" i="10"/>
  <c r="AY8009" i="10"/>
  <c r="AY8008" i="10"/>
  <c r="AY8007" i="10"/>
  <c r="AY8006" i="10"/>
  <c r="AY8005" i="10"/>
  <c r="AY8004" i="10"/>
  <c r="AY8003" i="10"/>
  <c r="AY8002" i="10"/>
  <c r="AY8001" i="10"/>
  <c r="AY8000" i="10"/>
  <c r="AY7999" i="10"/>
  <c r="AY7998" i="10"/>
  <c r="AY7997" i="10"/>
  <c r="AY7996" i="10"/>
  <c r="AY7995" i="10"/>
  <c r="AY7994" i="10"/>
  <c r="AY7993" i="10"/>
  <c r="AY7992" i="10"/>
  <c r="AY7991" i="10"/>
  <c r="AY7990" i="10"/>
  <c r="AY7989" i="10"/>
  <c r="AY7988" i="10"/>
  <c r="AY7987" i="10"/>
  <c r="AY7986" i="10"/>
  <c r="AY7985" i="10"/>
  <c r="AY7984" i="10"/>
  <c r="AY7983" i="10"/>
  <c r="AY7982" i="10"/>
  <c r="AY7981" i="10"/>
  <c r="AY7980" i="10"/>
  <c r="AY7979" i="10"/>
  <c r="AY7978" i="10"/>
  <c r="AY7977" i="10"/>
  <c r="AY7976" i="10"/>
  <c r="AY7975" i="10"/>
  <c r="AY7974" i="10"/>
  <c r="AY7973" i="10"/>
  <c r="AY7972" i="10"/>
  <c r="AY7971" i="10"/>
  <c r="AY7970" i="10"/>
  <c r="AY7969" i="10"/>
  <c r="AY7968" i="10"/>
  <c r="AY7967" i="10"/>
  <c r="AY7966" i="10"/>
  <c r="AY7965" i="10"/>
  <c r="AY7964" i="10"/>
  <c r="AY7963" i="10"/>
  <c r="AY7962" i="10"/>
  <c r="AY7961" i="10"/>
  <c r="AY7960" i="10"/>
  <c r="AY7959" i="10"/>
  <c r="AY7958" i="10"/>
  <c r="AY7957" i="10"/>
  <c r="AY7956" i="10"/>
  <c r="AY7955" i="10"/>
  <c r="AY7954" i="10"/>
  <c r="AY7953" i="10"/>
  <c r="AY7952" i="10"/>
  <c r="AY7951" i="10"/>
  <c r="AY7950" i="10"/>
  <c r="AY7949" i="10"/>
  <c r="AY7948" i="10"/>
  <c r="AY7947" i="10"/>
  <c r="AY7946" i="10"/>
  <c r="AY7945" i="10"/>
  <c r="AY7944" i="10"/>
  <c r="AY7943" i="10"/>
  <c r="AY7942" i="10"/>
  <c r="AY7941" i="10"/>
  <c r="AY7940" i="10"/>
  <c r="AY7939" i="10"/>
  <c r="AY7938" i="10"/>
  <c r="AY7937" i="10"/>
  <c r="AY7936" i="10"/>
  <c r="AY7935" i="10"/>
  <c r="AY7934" i="10"/>
  <c r="AY7933" i="10"/>
  <c r="AY7932" i="10"/>
  <c r="AY7931" i="10"/>
  <c r="AY7930" i="10"/>
  <c r="AY7929" i="10"/>
  <c r="AY7928" i="10"/>
  <c r="AY7927" i="10"/>
  <c r="AY7926" i="10"/>
  <c r="AY7925" i="10"/>
  <c r="AY7924" i="10"/>
  <c r="AY7923" i="10"/>
  <c r="AY7922" i="10"/>
  <c r="AY7921" i="10"/>
  <c r="AY7920" i="10"/>
  <c r="AY7919" i="10"/>
  <c r="AY7918" i="10"/>
  <c r="AY7917" i="10"/>
  <c r="AY7916" i="10"/>
  <c r="AY7915" i="10"/>
  <c r="AY7914" i="10"/>
  <c r="AY7913" i="10"/>
  <c r="AY7912" i="10"/>
  <c r="AY7911" i="10"/>
  <c r="AY7910" i="10"/>
  <c r="AY7909" i="10"/>
  <c r="AY7908" i="10"/>
  <c r="AY7907" i="10"/>
  <c r="AY7906" i="10"/>
  <c r="AY7905" i="10"/>
  <c r="AY7904" i="10"/>
  <c r="AY7903" i="10"/>
  <c r="AY7902" i="10"/>
  <c r="AY7901" i="10"/>
  <c r="AY7900" i="10"/>
  <c r="AY7899" i="10"/>
  <c r="AY7898" i="10"/>
  <c r="AY7897" i="10"/>
  <c r="AY7896" i="10"/>
  <c r="AY7895" i="10"/>
  <c r="AY7894" i="10"/>
  <c r="AY7893" i="10"/>
  <c r="AY7892" i="10"/>
  <c r="AY7891" i="10"/>
  <c r="AY7890" i="10"/>
  <c r="AY7889" i="10"/>
  <c r="AY7888" i="10"/>
  <c r="AY7887" i="10"/>
  <c r="AY7886" i="10"/>
  <c r="AY7885" i="10"/>
  <c r="AY7884" i="10"/>
  <c r="AY7883" i="10"/>
  <c r="AY7882" i="10"/>
  <c r="AY7881" i="10"/>
  <c r="AY7880" i="10"/>
  <c r="AY7879" i="10"/>
  <c r="AY7878" i="10"/>
  <c r="AY7877" i="10"/>
  <c r="AY7876" i="10"/>
  <c r="AY7875" i="10"/>
  <c r="AY7874" i="10"/>
  <c r="AY7873" i="10"/>
  <c r="AY7872" i="10"/>
  <c r="AY7871" i="10"/>
  <c r="AY7870" i="10"/>
  <c r="AY7869" i="10"/>
  <c r="AY7868" i="10"/>
  <c r="AY7867" i="10"/>
  <c r="AY7866" i="10"/>
  <c r="AY7865" i="10"/>
  <c r="AY7864" i="10"/>
  <c r="AY7863" i="10"/>
  <c r="AY7862" i="10"/>
  <c r="AY7861" i="10"/>
  <c r="AY7860" i="10"/>
  <c r="AY7859" i="10"/>
  <c r="AY7858" i="10"/>
  <c r="AY7857" i="10"/>
  <c r="AY7856" i="10"/>
  <c r="AY7855" i="10"/>
  <c r="AY7854" i="10"/>
  <c r="AY7853" i="10"/>
  <c r="AY7852" i="10"/>
  <c r="AY7851" i="10"/>
  <c r="AY7850" i="10"/>
  <c r="AY7849" i="10"/>
  <c r="AY7848" i="10"/>
  <c r="AY7847" i="10"/>
  <c r="AY7846" i="10"/>
  <c r="AY7845" i="10"/>
  <c r="AY7844" i="10"/>
  <c r="AY7843" i="10"/>
  <c r="AY7842" i="10"/>
  <c r="AY7841" i="10"/>
  <c r="AY7840" i="10"/>
  <c r="AY7839" i="10"/>
  <c r="AY7838" i="10"/>
  <c r="AY7837" i="10"/>
  <c r="AY7836" i="10"/>
  <c r="AY7835" i="10"/>
  <c r="AY7834" i="10"/>
  <c r="AY7833" i="10"/>
  <c r="AY7832" i="10"/>
  <c r="AY7831" i="10"/>
  <c r="AY7830" i="10"/>
  <c r="AY7829" i="10"/>
  <c r="AY7828" i="10"/>
  <c r="AY7827" i="10"/>
  <c r="AY7826" i="10"/>
  <c r="AY7825" i="10"/>
  <c r="AY7824" i="10"/>
  <c r="AY7823" i="10"/>
  <c r="AY7822" i="10"/>
  <c r="AY7821" i="10"/>
  <c r="AY7820" i="10"/>
  <c r="AY7819" i="10"/>
  <c r="AY7818" i="10"/>
  <c r="AY7817" i="10"/>
  <c r="AY7816" i="10"/>
  <c r="AY7815" i="10"/>
  <c r="AY7814" i="10"/>
  <c r="AY7813" i="10"/>
  <c r="AY7812" i="10"/>
  <c r="AY7811" i="10"/>
  <c r="AY7810" i="10"/>
  <c r="AY7809" i="10"/>
  <c r="AY7808" i="10"/>
  <c r="AY7807" i="10"/>
  <c r="AY7806" i="10"/>
  <c r="AY7805" i="10"/>
  <c r="AY7804" i="10"/>
  <c r="AY7803" i="10"/>
  <c r="AY7802" i="10"/>
  <c r="AY7801" i="10"/>
  <c r="AY7800" i="10"/>
  <c r="AY7799" i="10"/>
  <c r="AY7798" i="10"/>
  <c r="AY7797" i="10"/>
  <c r="AY7796" i="10"/>
  <c r="AY7795" i="10"/>
  <c r="AY7794" i="10"/>
  <c r="AY7793" i="10"/>
  <c r="AY7792" i="10"/>
  <c r="AY7791" i="10"/>
  <c r="AY7790" i="10"/>
  <c r="AY7789" i="10"/>
  <c r="AY7788" i="10"/>
  <c r="AY7787" i="10"/>
  <c r="AY7786" i="10"/>
  <c r="AY7785" i="10"/>
  <c r="AY7784" i="10"/>
  <c r="AY7783" i="10"/>
  <c r="AY7782" i="10"/>
  <c r="AY7781" i="10"/>
  <c r="AY7780" i="10"/>
  <c r="AY7779" i="10"/>
  <c r="AY7778" i="10"/>
  <c r="AY7777" i="10"/>
  <c r="AY7776" i="10"/>
  <c r="AY7775" i="10"/>
  <c r="AY7774" i="10"/>
  <c r="AY7773" i="10"/>
  <c r="AY7772" i="10"/>
  <c r="AY7771" i="10"/>
  <c r="AY7770" i="10"/>
  <c r="AY7769" i="10"/>
  <c r="AY7768" i="10"/>
  <c r="AY7767" i="10"/>
  <c r="AY7766" i="10"/>
  <c r="AY7765" i="10"/>
  <c r="AY7764" i="10"/>
  <c r="AY7763" i="10"/>
  <c r="AY7762" i="10"/>
  <c r="AY7761" i="10"/>
  <c r="AY7760" i="10"/>
  <c r="AY7759" i="10"/>
  <c r="AY7758" i="10"/>
  <c r="AY7757" i="10"/>
  <c r="AY7756" i="10"/>
  <c r="AY7755" i="10"/>
  <c r="AY7754" i="10"/>
  <c r="AY7753" i="10"/>
  <c r="AY7752" i="10"/>
  <c r="AY7751" i="10"/>
  <c r="AY7750" i="10"/>
  <c r="AY7749" i="10"/>
  <c r="AY7748" i="10"/>
  <c r="AY7747" i="10"/>
  <c r="AY7746" i="10"/>
  <c r="AY7745" i="10"/>
  <c r="AY7744" i="10"/>
  <c r="AY7743" i="10"/>
  <c r="AY7742" i="10"/>
  <c r="AY7741" i="10"/>
  <c r="AY7740" i="10"/>
  <c r="AY7739" i="10"/>
  <c r="AY7738" i="10"/>
  <c r="AY7737" i="10"/>
  <c r="AY7736" i="10"/>
  <c r="AY7735" i="10"/>
  <c r="AY7734" i="10"/>
  <c r="AY7733" i="10"/>
  <c r="AY7732" i="10"/>
  <c r="AY7731" i="10"/>
  <c r="AY7730" i="10"/>
  <c r="AY7729" i="10"/>
  <c r="AY7728" i="10"/>
  <c r="AY7727" i="10"/>
  <c r="AY7726" i="10"/>
  <c r="AY7725" i="10"/>
  <c r="AY7724" i="10"/>
  <c r="AY7723" i="10"/>
  <c r="AY7722" i="10"/>
  <c r="AY7721" i="10"/>
  <c r="AY7720" i="10"/>
  <c r="AY7719" i="10"/>
  <c r="AY7718" i="10"/>
  <c r="AY7717" i="10"/>
  <c r="AY7716" i="10"/>
  <c r="AY7715" i="10"/>
  <c r="AY7714" i="10"/>
  <c r="AY7713" i="10"/>
  <c r="AY7712" i="10"/>
  <c r="AY7711" i="10"/>
  <c r="AY7710" i="10"/>
  <c r="AY7709" i="10"/>
  <c r="AY7708" i="10"/>
  <c r="AY7707" i="10"/>
  <c r="AY7706" i="10"/>
  <c r="AY7705" i="10"/>
  <c r="AY7704" i="10"/>
  <c r="AY7703" i="10"/>
  <c r="AY7702" i="10"/>
  <c r="AY7701" i="10"/>
  <c r="AY7700" i="10"/>
  <c r="AY7699" i="10"/>
  <c r="AY7698" i="10"/>
  <c r="AY7697" i="10"/>
  <c r="AY7696" i="10"/>
  <c r="AY7695" i="10"/>
  <c r="AY7694" i="10"/>
  <c r="AY7693" i="10"/>
  <c r="AY7692" i="10"/>
  <c r="AY7691" i="10"/>
  <c r="AY7690" i="10"/>
  <c r="AY7689" i="10"/>
  <c r="AY7688" i="10"/>
  <c r="AY7687" i="10"/>
  <c r="AY7686" i="10"/>
  <c r="AY7685" i="10"/>
  <c r="AY7684" i="10"/>
  <c r="AY7683" i="10"/>
  <c r="AY7682" i="10"/>
  <c r="AY7681" i="10"/>
  <c r="AY7680" i="10"/>
  <c r="AY7679" i="10"/>
  <c r="AY7678" i="10"/>
  <c r="AY7677" i="10"/>
  <c r="AY7676" i="10"/>
  <c r="AY7675" i="10"/>
  <c r="AY7674" i="10"/>
  <c r="AY7673" i="10"/>
  <c r="AY7672" i="10"/>
  <c r="AY7671" i="10"/>
  <c r="AY7670" i="10"/>
  <c r="AY7669" i="10"/>
  <c r="AY7668" i="10"/>
  <c r="AY7667" i="10"/>
  <c r="AY7666" i="10"/>
  <c r="AY7665" i="10"/>
  <c r="AY7664" i="10"/>
  <c r="AY7663" i="10"/>
  <c r="AY7662" i="10"/>
  <c r="AY7661" i="10"/>
  <c r="AY7660" i="10"/>
  <c r="AY7659" i="10"/>
  <c r="AY7658" i="10"/>
  <c r="AY7657" i="10"/>
  <c r="AY7656" i="10"/>
  <c r="AY7655" i="10"/>
  <c r="AY7654" i="10"/>
  <c r="AY7653" i="10"/>
  <c r="AY7652" i="10"/>
  <c r="AY7651" i="10"/>
  <c r="AY7650" i="10"/>
  <c r="AY7649" i="10"/>
  <c r="AY7648" i="10"/>
  <c r="AY7647" i="10"/>
  <c r="AY7646" i="10"/>
  <c r="AY7645" i="10"/>
  <c r="AY7644" i="10"/>
  <c r="AY7643" i="10"/>
  <c r="AY7642" i="10"/>
  <c r="AY7641" i="10"/>
  <c r="AY7640" i="10"/>
  <c r="AY7639" i="10"/>
  <c r="AY7638" i="10"/>
  <c r="AY7637" i="10"/>
  <c r="AY7636" i="10"/>
  <c r="AY7635" i="10"/>
  <c r="AY7634" i="10"/>
  <c r="AY7633" i="10"/>
  <c r="AY7632" i="10"/>
  <c r="AY7631" i="10"/>
  <c r="AY7630" i="10"/>
  <c r="AY7629" i="10"/>
  <c r="AY7628" i="10"/>
  <c r="AY7627" i="10"/>
  <c r="AY7626" i="10"/>
  <c r="AY7625" i="10"/>
  <c r="AY7624" i="10"/>
  <c r="AY7623" i="10"/>
  <c r="AY7622" i="10"/>
  <c r="AY7621" i="10"/>
  <c r="AY7620" i="10"/>
  <c r="AY7619" i="10"/>
  <c r="AY7618" i="10"/>
  <c r="AY7617" i="10"/>
  <c r="AY7616" i="10"/>
  <c r="AY7615" i="10"/>
  <c r="AY7614" i="10"/>
  <c r="AY7613" i="10"/>
  <c r="AY7612" i="10"/>
  <c r="AY7611" i="10"/>
  <c r="AY7610" i="10"/>
  <c r="AY7609" i="10"/>
  <c r="AY7608" i="10"/>
  <c r="AY7607" i="10"/>
  <c r="AY7606" i="10"/>
  <c r="AY7605" i="10"/>
  <c r="AY7604" i="10"/>
  <c r="AY7603" i="10"/>
  <c r="AY7602" i="10"/>
  <c r="AY7601" i="10"/>
  <c r="AY7600" i="10"/>
  <c r="AY7599" i="10"/>
  <c r="AY7598" i="10"/>
  <c r="AY7597" i="10"/>
  <c r="AY7596" i="10"/>
  <c r="AY7595" i="10"/>
  <c r="AY7594" i="10"/>
  <c r="AY7593" i="10"/>
  <c r="AY7592" i="10"/>
  <c r="AY7591" i="10"/>
  <c r="AY7590" i="10"/>
  <c r="AY7589" i="10"/>
  <c r="AY7588" i="10"/>
  <c r="AY7587" i="10"/>
  <c r="AY7586" i="10"/>
  <c r="AY7585" i="10"/>
  <c r="AY7584" i="10"/>
  <c r="AY7583" i="10"/>
  <c r="AY7582" i="10"/>
  <c r="AY7581" i="10"/>
  <c r="AY7580" i="10"/>
  <c r="AY7579" i="10"/>
  <c r="AY7578" i="10"/>
  <c r="AY7577" i="10"/>
  <c r="AY7576" i="10"/>
  <c r="AY7575" i="10"/>
  <c r="AY7574" i="10"/>
  <c r="AY7573" i="10"/>
  <c r="AY7572" i="10"/>
  <c r="AY7571" i="10"/>
  <c r="AY7570" i="10"/>
  <c r="AY7569" i="10"/>
  <c r="AY7568" i="10"/>
  <c r="AY7567" i="10"/>
  <c r="AY7566" i="10"/>
  <c r="AY7565" i="10"/>
  <c r="AY7564" i="10"/>
  <c r="AY7563" i="10"/>
  <c r="AY7562" i="10"/>
  <c r="AY7561" i="10"/>
  <c r="AY7560" i="10"/>
  <c r="AY7559" i="10"/>
  <c r="AY7558" i="10"/>
  <c r="AY7557" i="10"/>
  <c r="AY7556" i="10"/>
  <c r="AY7555" i="10"/>
  <c r="AY7554" i="10"/>
  <c r="AY7553" i="10"/>
  <c r="AY7552" i="10"/>
  <c r="AY7551" i="10"/>
  <c r="AY7550" i="10"/>
  <c r="AY7549" i="10"/>
  <c r="AY7548" i="10"/>
  <c r="AY7547" i="10"/>
  <c r="AY7546" i="10"/>
  <c r="AY7545" i="10"/>
  <c r="AY7544" i="10"/>
  <c r="AY7543" i="10"/>
  <c r="AY7542" i="10"/>
  <c r="AY7541" i="10"/>
  <c r="AY7540" i="10"/>
  <c r="AY7539" i="10"/>
  <c r="AY7538" i="10"/>
  <c r="AY7537" i="10"/>
  <c r="AY7536" i="10"/>
  <c r="AY7535" i="10"/>
  <c r="AY7534" i="10"/>
  <c r="AY7533" i="10"/>
  <c r="AY7532" i="10"/>
  <c r="AY7531" i="10"/>
  <c r="AY7530" i="10"/>
  <c r="AY7529" i="10"/>
  <c r="AY7528" i="10"/>
  <c r="AY7527" i="10"/>
  <c r="AY7526" i="10"/>
  <c r="AY7525" i="10"/>
  <c r="AY7524" i="10"/>
  <c r="AY7523" i="10"/>
  <c r="AY7522" i="10"/>
  <c r="AY7521" i="10"/>
  <c r="AY7520" i="10"/>
  <c r="AY7519" i="10"/>
  <c r="AY7518" i="10"/>
  <c r="AY7517" i="10"/>
  <c r="AY7516" i="10"/>
  <c r="AY7515" i="10"/>
  <c r="AY7514" i="10"/>
  <c r="AY7513" i="10"/>
  <c r="AY7512" i="10"/>
  <c r="AY7511" i="10"/>
  <c r="AY7510" i="10"/>
  <c r="AY7509" i="10"/>
  <c r="AY7508" i="10"/>
  <c r="AY7507" i="10"/>
  <c r="AY7506" i="10"/>
  <c r="AY7505" i="10"/>
  <c r="AY7504" i="10"/>
  <c r="AY7503" i="10"/>
  <c r="AY7502" i="10"/>
  <c r="AY7501" i="10"/>
  <c r="AY7500" i="10"/>
  <c r="AY7499" i="10"/>
  <c r="AY7498" i="10"/>
  <c r="AY7497" i="10"/>
  <c r="AY7496" i="10"/>
  <c r="AY7495" i="10"/>
  <c r="AY7494" i="10"/>
  <c r="AY7493" i="10"/>
  <c r="AY7492" i="10"/>
  <c r="AY7491" i="10"/>
  <c r="AY7490" i="10"/>
  <c r="AY7489" i="10"/>
  <c r="AY7488" i="10"/>
  <c r="AY7487" i="10"/>
  <c r="AY7486" i="10"/>
  <c r="AY7485" i="10"/>
  <c r="AY7484" i="10"/>
  <c r="AY7483" i="10"/>
  <c r="AY7482" i="10"/>
  <c r="AY7481" i="10"/>
  <c r="AY7480" i="10"/>
  <c r="AY7479" i="10"/>
  <c r="AY7478" i="10"/>
  <c r="AY7477" i="10"/>
  <c r="AY7476" i="10"/>
  <c r="AY7475" i="10"/>
  <c r="AY7474" i="10"/>
  <c r="AY7473" i="10"/>
  <c r="AY7472" i="10"/>
  <c r="AY7471" i="10"/>
  <c r="AY7470" i="10"/>
  <c r="AY7469" i="10"/>
  <c r="AY7468" i="10"/>
  <c r="AY7467" i="10"/>
  <c r="AY7466" i="10"/>
  <c r="AY7465" i="10"/>
  <c r="AY7464" i="10"/>
  <c r="AY7463" i="10"/>
  <c r="AY7462" i="10"/>
  <c r="AY7461" i="10"/>
  <c r="AY7460" i="10"/>
  <c r="AY7459" i="10"/>
  <c r="AY7458" i="10"/>
  <c r="AY7457" i="10"/>
  <c r="AY7456" i="10"/>
  <c r="AY7455" i="10"/>
  <c r="AY7454" i="10"/>
  <c r="AY7453" i="10"/>
  <c r="AY7452" i="10"/>
  <c r="AY7451" i="10"/>
  <c r="AY7450" i="10"/>
  <c r="AY7449" i="10"/>
  <c r="AY7448" i="10"/>
  <c r="AY7447" i="10"/>
  <c r="AY7446" i="10"/>
  <c r="AY7445" i="10"/>
  <c r="AY7444" i="10"/>
  <c r="AY7443" i="10"/>
  <c r="AY7442" i="10"/>
  <c r="AY7441" i="10"/>
  <c r="AY7440" i="10"/>
  <c r="AY7439" i="10"/>
  <c r="AY7438" i="10"/>
  <c r="AY7437" i="10"/>
  <c r="AY7436" i="10"/>
  <c r="AY7435" i="10"/>
  <c r="AY7434" i="10"/>
  <c r="AY7433" i="10"/>
  <c r="AY7432" i="10"/>
  <c r="AY7431" i="10"/>
  <c r="AY7430" i="10"/>
  <c r="AY7429" i="10"/>
  <c r="AY7428" i="10"/>
  <c r="AY7427" i="10"/>
  <c r="AY7426" i="10"/>
  <c r="AY7425" i="10"/>
  <c r="AY7424" i="10"/>
  <c r="AY7423" i="10"/>
  <c r="AY7422" i="10"/>
  <c r="AY7421" i="10"/>
  <c r="AY7420" i="10"/>
  <c r="AY7419" i="10"/>
  <c r="AY7418" i="10"/>
  <c r="AY7417" i="10"/>
  <c r="AY7416" i="10"/>
  <c r="AY7415" i="10"/>
  <c r="AY7414" i="10"/>
  <c r="AY7413" i="10"/>
  <c r="AY7412" i="10"/>
  <c r="AY7411" i="10"/>
  <c r="AY7410" i="10"/>
  <c r="AY7409" i="10"/>
  <c r="AY7408" i="10"/>
  <c r="AY7407" i="10"/>
  <c r="AY7406" i="10"/>
  <c r="AY7405" i="10"/>
  <c r="AY7404" i="10"/>
  <c r="AY7403" i="10"/>
  <c r="AY7402" i="10"/>
  <c r="AY7401" i="10"/>
  <c r="AY7400" i="10"/>
  <c r="AY7399" i="10"/>
  <c r="AY7398" i="10"/>
  <c r="AY7397" i="10"/>
  <c r="AY7396" i="10"/>
  <c r="AY7395" i="10"/>
  <c r="AY7394" i="10"/>
  <c r="AY7393" i="10"/>
  <c r="AY7392" i="10"/>
  <c r="AY7391" i="10"/>
  <c r="AY7390" i="10"/>
  <c r="AY7389" i="10"/>
  <c r="AY7388" i="10"/>
  <c r="AY7387" i="10"/>
  <c r="AY7386" i="10"/>
  <c r="AY7385" i="10"/>
  <c r="AY7384" i="10"/>
  <c r="AY7383" i="10"/>
  <c r="AY7382" i="10"/>
  <c r="AY7381" i="10"/>
  <c r="AY7380" i="10"/>
  <c r="AY7379" i="10"/>
  <c r="AY7378" i="10"/>
  <c r="AY7377" i="10"/>
  <c r="AY7376" i="10"/>
  <c r="AY7375" i="10"/>
  <c r="AY7374" i="10"/>
  <c r="AY7373" i="10"/>
  <c r="AY7372" i="10"/>
  <c r="AY7371" i="10"/>
  <c r="AY7370" i="10"/>
  <c r="AY7369" i="10"/>
  <c r="AY7368" i="10"/>
  <c r="AY7367" i="10"/>
  <c r="AY7366" i="10"/>
  <c r="AY7365" i="10"/>
  <c r="AY7364" i="10"/>
  <c r="AY7363" i="10"/>
  <c r="AY7362" i="10"/>
  <c r="AY7361" i="10"/>
  <c r="AY7360" i="10"/>
  <c r="AY7359" i="10"/>
  <c r="AY7358" i="10"/>
  <c r="AY7357" i="10"/>
  <c r="AY7356" i="10"/>
  <c r="AY7355" i="10"/>
  <c r="AY7354" i="10"/>
  <c r="AY7353" i="10"/>
  <c r="AY7352" i="10"/>
  <c r="AY7351" i="10"/>
  <c r="AY7350" i="10"/>
  <c r="AY7349" i="10"/>
  <c r="AY7348" i="10"/>
  <c r="AY7347" i="10"/>
  <c r="AY7346" i="10"/>
  <c r="AY7345" i="10"/>
  <c r="AY7344" i="10"/>
  <c r="AY7343" i="10"/>
  <c r="AY7342" i="10"/>
  <c r="AY7341" i="10"/>
  <c r="AY7340" i="10"/>
  <c r="AY7339" i="10"/>
  <c r="AY7338" i="10"/>
  <c r="AY7337" i="10"/>
  <c r="AY7336" i="10"/>
  <c r="AY7335" i="10"/>
  <c r="AY7334" i="10"/>
  <c r="AY7333" i="10"/>
  <c r="AY7332" i="10"/>
  <c r="AY7331" i="10"/>
  <c r="AY7330" i="10"/>
  <c r="AY7329" i="10"/>
  <c r="AY7328" i="10"/>
  <c r="AY7327" i="10"/>
  <c r="AY7326" i="10"/>
  <c r="AY7325" i="10"/>
  <c r="AY7324" i="10"/>
  <c r="AY7323" i="10"/>
  <c r="AY7322" i="10"/>
  <c r="AY7321" i="10"/>
  <c r="AY7320" i="10"/>
  <c r="AY7319" i="10"/>
  <c r="AY7318" i="10"/>
  <c r="AY7317" i="10"/>
  <c r="AY7316" i="10"/>
  <c r="AY7315" i="10"/>
  <c r="AY7314" i="10"/>
  <c r="AY7313" i="10"/>
  <c r="AY7312" i="10"/>
  <c r="AY7311" i="10"/>
  <c r="AY7310" i="10"/>
  <c r="AY7309" i="10"/>
  <c r="AY7308" i="10"/>
  <c r="AY7307" i="10"/>
  <c r="AY7306" i="10"/>
  <c r="AY7305" i="10"/>
  <c r="AY7304" i="10"/>
  <c r="AY7303" i="10"/>
  <c r="AY7302" i="10"/>
  <c r="AY7301" i="10"/>
  <c r="AY7300" i="10"/>
  <c r="AY7299" i="10"/>
  <c r="AY7298" i="10"/>
  <c r="AY7297" i="10"/>
  <c r="AY7296" i="10"/>
  <c r="AY7295" i="10"/>
  <c r="AY7294" i="10"/>
  <c r="AY7293" i="10"/>
  <c r="AY7292" i="10"/>
  <c r="AY7291" i="10"/>
  <c r="AY7290" i="10"/>
  <c r="AY7289" i="10"/>
  <c r="AY7288" i="10"/>
  <c r="AY7287" i="10"/>
  <c r="AY7286" i="10"/>
  <c r="AY7285" i="10"/>
  <c r="AY7284" i="10"/>
  <c r="AY7283" i="10"/>
  <c r="AY7282" i="10"/>
  <c r="AY7281" i="10"/>
  <c r="AY7280" i="10"/>
  <c r="AY7279" i="10"/>
  <c r="AY7278" i="10"/>
  <c r="AY7277" i="10"/>
  <c r="AY7276" i="10"/>
  <c r="AY7275" i="10"/>
  <c r="AY7274" i="10"/>
  <c r="AY7273" i="10"/>
  <c r="AY7272" i="10"/>
  <c r="AY7271" i="10"/>
  <c r="AY7270" i="10"/>
  <c r="AY7269" i="10"/>
  <c r="AY7268" i="10"/>
  <c r="AY7267" i="10"/>
  <c r="AY7266" i="10"/>
  <c r="AY7265" i="10"/>
  <c r="AY7264" i="10"/>
  <c r="AY7263" i="10"/>
  <c r="AY7262" i="10"/>
  <c r="AY7261" i="10"/>
  <c r="AY7260" i="10"/>
  <c r="AY7259" i="10"/>
  <c r="AY7258" i="10"/>
  <c r="AY7257" i="10"/>
  <c r="AY7256" i="10"/>
  <c r="AY7255" i="10"/>
  <c r="AY7254" i="10"/>
  <c r="AY7253" i="10"/>
  <c r="AY7252" i="10"/>
  <c r="AY7251" i="10"/>
  <c r="AY7250" i="10"/>
  <c r="AY7249" i="10"/>
  <c r="AY7248" i="10"/>
  <c r="AY7247" i="10"/>
  <c r="AY7246" i="10"/>
  <c r="AY7245" i="10"/>
  <c r="AY7244" i="10"/>
  <c r="AY7243" i="10"/>
  <c r="AY7242" i="10"/>
  <c r="AY7241" i="10"/>
  <c r="AY7240" i="10"/>
  <c r="AY7239" i="10"/>
  <c r="AY7238" i="10"/>
  <c r="AY7237" i="10"/>
  <c r="AY7236" i="10"/>
  <c r="AY7235" i="10"/>
  <c r="AY7234" i="10"/>
  <c r="AY7233" i="10"/>
  <c r="AY7232" i="10"/>
  <c r="AY7231" i="10"/>
  <c r="AY7230" i="10"/>
  <c r="AY7229" i="10"/>
  <c r="AY7228" i="10"/>
  <c r="AY7227" i="10"/>
  <c r="AY7226" i="10"/>
  <c r="AY7225" i="10"/>
  <c r="AY7224" i="10"/>
  <c r="AY7223" i="10"/>
  <c r="AY7222" i="10"/>
  <c r="AY7221" i="10"/>
  <c r="AY7220" i="10"/>
  <c r="AY7219" i="10"/>
  <c r="AY7218" i="10"/>
  <c r="AY7217" i="10"/>
  <c r="AY7216" i="10"/>
  <c r="AY7215" i="10"/>
  <c r="AY7214" i="10"/>
  <c r="AY7213" i="10"/>
  <c r="AY7212" i="10"/>
  <c r="AY7211" i="10"/>
  <c r="AY7210" i="10"/>
  <c r="AY7209" i="10"/>
  <c r="AY7208" i="10"/>
  <c r="AY7207" i="10"/>
  <c r="AY7206" i="10"/>
  <c r="AY7205" i="10"/>
  <c r="AY7204" i="10"/>
  <c r="AY7203" i="10"/>
  <c r="AY7202" i="10"/>
  <c r="AY7201" i="10"/>
  <c r="AY7200" i="10"/>
  <c r="AY7199" i="10"/>
  <c r="AY7198" i="10"/>
  <c r="AY7197" i="10"/>
  <c r="AY7196" i="10"/>
  <c r="AY7195" i="10"/>
  <c r="AY7194" i="10"/>
  <c r="AY7193" i="10"/>
  <c r="AY7192" i="10"/>
  <c r="AY7191" i="10"/>
  <c r="AY7190" i="10"/>
  <c r="AY7189" i="10"/>
  <c r="AY7188" i="10"/>
  <c r="AY7187" i="10"/>
  <c r="AY7186" i="10"/>
  <c r="AY7185" i="10"/>
  <c r="AY7184" i="10"/>
  <c r="AY7183" i="10"/>
  <c r="AY7182" i="10"/>
  <c r="AY7181" i="10"/>
  <c r="AY7180" i="10"/>
  <c r="AY7179" i="10"/>
  <c r="AY7178" i="10"/>
  <c r="AY7177" i="10"/>
  <c r="AY7176" i="10"/>
  <c r="AY7175" i="10"/>
  <c r="AY7174" i="10"/>
  <c r="AY7173" i="10"/>
  <c r="AY7172" i="10"/>
  <c r="AY7171" i="10"/>
  <c r="AY7170" i="10"/>
  <c r="AY7169" i="10"/>
  <c r="AY7168" i="10"/>
  <c r="AY7167" i="10"/>
  <c r="AY7166" i="10"/>
  <c r="AY7165" i="10"/>
  <c r="AY7164" i="10"/>
  <c r="AY7163" i="10"/>
  <c r="AY7162" i="10"/>
  <c r="AY7161" i="10"/>
  <c r="AY7160" i="10"/>
  <c r="AY7159" i="10"/>
  <c r="AY7158" i="10"/>
  <c r="AY7157" i="10"/>
  <c r="AY7156" i="10"/>
  <c r="AY7155" i="10"/>
  <c r="AY7154" i="10"/>
  <c r="AY7153" i="10"/>
  <c r="AY7152" i="10"/>
  <c r="AY7151" i="10"/>
  <c r="AY7150" i="10"/>
  <c r="AY7149" i="10"/>
  <c r="AY7148" i="10"/>
  <c r="AY7147" i="10"/>
  <c r="AY7146" i="10"/>
  <c r="AY7145" i="10"/>
  <c r="AY7144" i="10"/>
  <c r="AY7143" i="10"/>
  <c r="AY7142" i="10"/>
  <c r="AY7141" i="10"/>
  <c r="AY7140" i="10"/>
  <c r="AY7139" i="10"/>
  <c r="AY7138" i="10"/>
  <c r="AY7137" i="10"/>
  <c r="AY7136" i="10"/>
  <c r="AY7135" i="10"/>
  <c r="AY7134" i="10"/>
  <c r="AY7133" i="10"/>
  <c r="AY7132" i="10"/>
  <c r="AY7131" i="10"/>
  <c r="AY7130" i="10"/>
  <c r="AY7129" i="10"/>
  <c r="AY7128" i="10"/>
  <c r="AY7127" i="10"/>
  <c r="AY7126" i="10"/>
  <c r="AY7125" i="10"/>
  <c r="AY7124" i="10"/>
  <c r="AY7123" i="10"/>
  <c r="AY7122" i="10"/>
  <c r="AY7121" i="10"/>
  <c r="AY7120" i="10"/>
  <c r="AY7119" i="10"/>
  <c r="AY7118" i="10"/>
  <c r="AY7117" i="10"/>
  <c r="AY7116" i="10"/>
  <c r="AY7115" i="10"/>
  <c r="AY7114" i="10"/>
  <c r="AY7113" i="10"/>
  <c r="AY7112" i="10"/>
  <c r="AY7111" i="10"/>
  <c r="AY7110" i="10"/>
  <c r="AY7109" i="10"/>
  <c r="AY7108" i="10"/>
  <c r="AY7107" i="10"/>
  <c r="AY7106" i="10"/>
  <c r="AY7105" i="10"/>
  <c r="AY7104" i="10"/>
  <c r="AY7103" i="10"/>
  <c r="AY7102" i="10"/>
  <c r="AY7101" i="10"/>
  <c r="AY7100" i="10"/>
  <c r="AY7099" i="10"/>
  <c r="AY7098" i="10"/>
  <c r="AY7097" i="10"/>
  <c r="AY7096" i="10"/>
  <c r="AY7095" i="10"/>
  <c r="AY7094" i="10"/>
  <c r="AY7093" i="10"/>
  <c r="AY7092" i="10"/>
  <c r="AY7091" i="10"/>
  <c r="AY7090" i="10"/>
  <c r="AY7089" i="10"/>
  <c r="AY7088" i="10"/>
  <c r="AY7087" i="10"/>
  <c r="AY7086" i="10"/>
  <c r="AY7085" i="10"/>
  <c r="AY7084" i="10"/>
  <c r="AY7083" i="10"/>
  <c r="AY7082" i="10"/>
  <c r="AY7081" i="10"/>
  <c r="AY7080" i="10"/>
  <c r="AY7079" i="10"/>
  <c r="AY7078" i="10"/>
  <c r="AY7077" i="10"/>
  <c r="AY7076" i="10"/>
  <c r="AY7075" i="10"/>
  <c r="AY7074" i="10"/>
  <c r="AY7073" i="10"/>
  <c r="AY7072" i="10"/>
  <c r="AY7071" i="10"/>
  <c r="AY7070" i="10"/>
  <c r="AY7069" i="10"/>
  <c r="AY7068" i="10"/>
  <c r="AY7067" i="10"/>
  <c r="AY7066" i="10"/>
  <c r="AY7065" i="10"/>
  <c r="AY7064" i="10"/>
  <c r="AY7063" i="10"/>
  <c r="AY7062" i="10"/>
  <c r="AY7061" i="10"/>
  <c r="AY7060" i="10"/>
  <c r="AY7059" i="10"/>
  <c r="AY7058" i="10"/>
  <c r="AY7057" i="10"/>
  <c r="AY7056" i="10"/>
  <c r="AY7055" i="10"/>
  <c r="AY7054" i="10"/>
  <c r="AY7053" i="10"/>
  <c r="AY7052" i="10"/>
  <c r="AY7051" i="10"/>
  <c r="AY7050" i="10"/>
  <c r="AY7049" i="10"/>
  <c r="AY7048" i="10"/>
  <c r="AY7047" i="10"/>
  <c r="AY7046" i="10"/>
  <c r="AY7045" i="10"/>
  <c r="AY7044" i="10"/>
  <c r="AY7043" i="10"/>
  <c r="AY7042" i="10"/>
  <c r="AY7041" i="10"/>
  <c r="AY7040" i="10"/>
  <c r="AY7039" i="10"/>
  <c r="AY7038" i="10"/>
  <c r="AY7037" i="10"/>
  <c r="AY7036" i="10"/>
  <c r="AY7035" i="10"/>
  <c r="AY7034" i="10"/>
  <c r="AY7033" i="10"/>
  <c r="AY7032" i="10"/>
  <c r="AY7031" i="10"/>
  <c r="AY7030" i="10"/>
  <c r="AY7029" i="10"/>
  <c r="AY7028" i="10"/>
  <c r="AY7027" i="10"/>
  <c r="AY7026" i="10"/>
  <c r="AY7025" i="10"/>
  <c r="AY7024" i="10"/>
  <c r="AY7023" i="10"/>
  <c r="AY7022" i="10"/>
  <c r="AY7021" i="10"/>
  <c r="AY7020" i="10"/>
  <c r="AY7019" i="10"/>
  <c r="AY7018" i="10"/>
  <c r="AY7017" i="10"/>
  <c r="AY7016" i="10"/>
  <c r="AY7015" i="10"/>
  <c r="AY7014" i="10"/>
  <c r="AY7013" i="10"/>
  <c r="AY7012" i="10"/>
  <c r="AY7011" i="10"/>
  <c r="AY7010" i="10"/>
  <c r="AY7009" i="10"/>
  <c r="AY7008" i="10"/>
  <c r="AY7007" i="10"/>
  <c r="AY7006" i="10"/>
  <c r="AY7005" i="10"/>
  <c r="AY7004" i="10"/>
  <c r="AY7003" i="10"/>
  <c r="AY7002" i="10"/>
  <c r="AY7001" i="10"/>
  <c r="AY7000" i="10"/>
  <c r="AY6999" i="10"/>
  <c r="AY6998" i="10"/>
  <c r="AY6997" i="10"/>
  <c r="AY6996" i="10"/>
  <c r="AY6995" i="10"/>
  <c r="AY6994" i="10"/>
  <c r="AY6993" i="10"/>
  <c r="AY6992" i="10"/>
  <c r="AY6991" i="10"/>
  <c r="AY6990" i="10"/>
  <c r="AY6989" i="10"/>
  <c r="AY6988" i="10"/>
  <c r="AY6987" i="10"/>
  <c r="AY6986" i="10"/>
  <c r="AY6985" i="10"/>
  <c r="AY6984" i="10"/>
  <c r="AY6983" i="10"/>
  <c r="AY6982" i="10"/>
  <c r="AY6981" i="10"/>
  <c r="AY6980" i="10"/>
  <c r="AY6979" i="10"/>
  <c r="AY6978" i="10"/>
  <c r="AY6977" i="10"/>
  <c r="AY6976" i="10"/>
  <c r="AY6975" i="10"/>
  <c r="AY6974" i="10"/>
  <c r="AY6973" i="10"/>
  <c r="AY6972" i="10"/>
  <c r="AY6971" i="10"/>
  <c r="AY6970" i="10"/>
  <c r="AY6969" i="10"/>
  <c r="AY6968" i="10"/>
  <c r="AY6967" i="10"/>
  <c r="AY6966" i="10"/>
  <c r="AY6965" i="10"/>
  <c r="AY6964" i="10"/>
  <c r="AY6963" i="10"/>
  <c r="AY6962" i="10"/>
  <c r="AY6961" i="10"/>
  <c r="AY6960" i="10"/>
  <c r="AY6959" i="10"/>
  <c r="AY6958" i="10"/>
  <c r="AY6957" i="10"/>
  <c r="AY6956" i="10"/>
  <c r="AY6955" i="10"/>
  <c r="AY6954" i="10"/>
  <c r="AY6953" i="10"/>
  <c r="AY6952" i="10"/>
  <c r="AY6951" i="10"/>
  <c r="AY6950" i="10"/>
  <c r="AY6949" i="10"/>
  <c r="AY6948" i="10"/>
  <c r="AY6947" i="10"/>
  <c r="AY6946" i="10"/>
  <c r="AY6945" i="10"/>
  <c r="AY6944" i="10"/>
  <c r="AY6943" i="10"/>
  <c r="AY6942" i="10"/>
  <c r="AY6941" i="10"/>
  <c r="AY6940" i="10"/>
  <c r="AY6939" i="10"/>
  <c r="AY6938" i="10"/>
  <c r="AY6937" i="10"/>
  <c r="AY6936" i="10"/>
  <c r="AY6935" i="10"/>
  <c r="AY6934" i="10"/>
  <c r="AY6933" i="10"/>
  <c r="AY6932" i="10"/>
  <c r="AY6931" i="10"/>
  <c r="AY6930" i="10"/>
  <c r="AY6929" i="10"/>
  <c r="AY6928" i="10"/>
  <c r="AY6927" i="10"/>
  <c r="AY6926" i="10"/>
  <c r="AY6925" i="10"/>
  <c r="AY6924" i="10"/>
  <c r="AY6923" i="10"/>
  <c r="AY6922" i="10"/>
  <c r="AY6921" i="10"/>
  <c r="AY6920" i="10"/>
  <c r="AY6919" i="10"/>
  <c r="AY6918" i="10"/>
  <c r="AY6917" i="10"/>
  <c r="AY6916" i="10"/>
  <c r="AY6915" i="10"/>
  <c r="AY6914" i="10"/>
  <c r="AY6913" i="10"/>
  <c r="AY6912" i="10"/>
  <c r="AY6911" i="10"/>
  <c r="AY6910" i="10"/>
  <c r="AY6909" i="10"/>
  <c r="AY6908" i="10"/>
  <c r="AY6907" i="10"/>
  <c r="AY6906" i="10"/>
  <c r="AY6905" i="10"/>
  <c r="AY6904" i="10"/>
  <c r="AY6903" i="10"/>
  <c r="AY6902" i="10"/>
  <c r="AY6901" i="10"/>
  <c r="AY6900" i="10"/>
  <c r="AY6899" i="10"/>
  <c r="AY6898" i="10"/>
  <c r="AY6897" i="10"/>
  <c r="AY6896" i="10"/>
  <c r="AY6895" i="10"/>
  <c r="AY6894" i="10"/>
  <c r="AY6893" i="10"/>
  <c r="AY6892" i="10"/>
  <c r="AY6891" i="10"/>
  <c r="AY6890" i="10"/>
  <c r="AY6889" i="10"/>
  <c r="AY6888" i="10"/>
  <c r="AY6887" i="10"/>
  <c r="AY6886" i="10"/>
  <c r="AY6885" i="10"/>
  <c r="AY6884" i="10"/>
  <c r="AY6883" i="10"/>
  <c r="AY6882" i="10"/>
  <c r="AY6881" i="10"/>
  <c r="AY6880" i="10"/>
  <c r="AY6879" i="10"/>
  <c r="AY6878" i="10"/>
  <c r="AY6877" i="10"/>
  <c r="AY6876" i="10"/>
  <c r="AY6875" i="10"/>
  <c r="AY6874" i="10"/>
  <c r="AY6873" i="10"/>
  <c r="AY6872" i="10"/>
  <c r="AY6871" i="10"/>
  <c r="AY6870" i="10"/>
  <c r="AY6869" i="10"/>
  <c r="AY6868" i="10"/>
  <c r="AY6867" i="10"/>
  <c r="AY6866" i="10"/>
  <c r="AY6865" i="10"/>
  <c r="AY6864" i="10"/>
  <c r="AY6863" i="10"/>
  <c r="AY6862" i="10"/>
  <c r="AY6861" i="10"/>
  <c r="AY6860" i="10"/>
  <c r="AY6859" i="10"/>
  <c r="AY6858" i="10"/>
  <c r="AY6857" i="10"/>
  <c r="AY6856" i="10"/>
  <c r="AY6855" i="10"/>
  <c r="AY6854" i="10"/>
  <c r="AY6853" i="10"/>
  <c r="AY6852" i="10"/>
  <c r="AY6851" i="10"/>
  <c r="AY6850" i="10"/>
  <c r="AY6849" i="10"/>
  <c r="AY6848" i="10"/>
  <c r="AY6847" i="10"/>
  <c r="AY6846" i="10"/>
  <c r="AY6845" i="10"/>
  <c r="AY6844" i="10"/>
  <c r="AY6843" i="10"/>
  <c r="AY6842" i="10"/>
  <c r="AY6841" i="10"/>
  <c r="AY6840" i="10"/>
  <c r="AY6839" i="10"/>
  <c r="AY6838" i="10"/>
  <c r="AY6837" i="10"/>
  <c r="AY6836" i="10"/>
  <c r="AY6835" i="10"/>
  <c r="AY6834" i="10"/>
  <c r="AY6833" i="10"/>
  <c r="AY6832" i="10"/>
  <c r="AY6831" i="10"/>
  <c r="AY6830" i="10"/>
  <c r="AY6829" i="10"/>
  <c r="AY6828" i="10"/>
  <c r="AY6827" i="10"/>
  <c r="AY6826" i="10"/>
  <c r="AY6825" i="10"/>
  <c r="AY6824" i="10"/>
  <c r="AY6823" i="10"/>
  <c r="AY6822" i="10"/>
  <c r="AY6821" i="10"/>
  <c r="AY6820" i="10"/>
  <c r="AY6819" i="10"/>
  <c r="AY6818" i="10"/>
  <c r="AY6817" i="10"/>
  <c r="AY6816" i="10"/>
  <c r="AY6815" i="10"/>
  <c r="AY6814" i="10"/>
  <c r="AY6813" i="10"/>
  <c r="AY6812" i="10"/>
  <c r="AY6811" i="10"/>
  <c r="AY6810" i="10"/>
  <c r="AY6809" i="10"/>
  <c r="AY6808" i="10"/>
  <c r="AY6807" i="10"/>
  <c r="AY6806" i="10"/>
  <c r="AY6805" i="10"/>
  <c r="AY6804" i="10"/>
  <c r="AY6803" i="10"/>
  <c r="AY6802" i="10"/>
  <c r="AY6801" i="10"/>
  <c r="AY6800" i="10"/>
  <c r="AY6799" i="10"/>
  <c r="AY6798" i="10"/>
  <c r="AY6797" i="10"/>
  <c r="AY6796" i="10"/>
  <c r="AY6795" i="10"/>
  <c r="AY6794" i="10"/>
  <c r="AY6793" i="10"/>
  <c r="AY6792" i="10"/>
  <c r="AY6791" i="10"/>
  <c r="AY6790" i="10"/>
  <c r="AY6789" i="10"/>
  <c r="AY6788" i="10"/>
  <c r="AY6787" i="10"/>
  <c r="AY6786" i="10"/>
  <c r="AY6785" i="10"/>
  <c r="AY6784" i="10"/>
  <c r="AY6783" i="10"/>
  <c r="AY6782" i="10"/>
  <c r="AY6781" i="10"/>
  <c r="AY6780" i="10"/>
  <c r="AY6779" i="10"/>
  <c r="AY6778" i="10"/>
  <c r="AY6777" i="10"/>
  <c r="AY6776" i="10"/>
  <c r="AY6775" i="10"/>
  <c r="AY6774" i="10"/>
  <c r="AY6773" i="10"/>
  <c r="AY6772" i="10"/>
  <c r="AY6771" i="10"/>
  <c r="AY6770" i="10"/>
  <c r="AY6769" i="10"/>
  <c r="AY6768" i="10"/>
  <c r="AY6767" i="10"/>
  <c r="AY6766" i="10"/>
  <c r="AY6765" i="10"/>
  <c r="AY6764" i="10"/>
  <c r="AY6763" i="10"/>
  <c r="AY6762" i="10"/>
  <c r="AY6761" i="10"/>
  <c r="AY6760" i="10"/>
  <c r="AY6759" i="10"/>
  <c r="AY6758" i="10"/>
  <c r="AY6757" i="10"/>
  <c r="AY6756" i="10"/>
  <c r="AY6755" i="10"/>
  <c r="AY6754" i="10"/>
  <c r="AY6753" i="10"/>
  <c r="AY6752" i="10"/>
  <c r="AY6751" i="10"/>
  <c r="AY6750" i="10"/>
  <c r="AY6749" i="10"/>
  <c r="AY6748" i="10"/>
  <c r="AY6747" i="10"/>
  <c r="AY6746" i="10"/>
  <c r="AY6745" i="10"/>
  <c r="AY6744" i="10"/>
  <c r="AY6743" i="10"/>
  <c r="AY6742" i="10"/>
  <c r="AY6741" i="10"/>
  <c r="AY6740" i="10"/>
  <c r="AY6739" i="10"/>
  <c r="AY6738" i="10"/>
  <c r="AY6737" i="10"/>
  <c r="AY6736" i="10"/>
  <c r="AY6735" i="10"/>
  <c r="AY6734" i="10"/>
  <c r="AY6733" i="10"/>
  <c r="AY6732" i="10"/>
  <c r="AY6731" i="10"/>
  <c r="AY6730" i="10"/>
  <c r="AY6729" i="10"/>
  <c r="AY6728" i="10"/>
  <c r="AY6727" i="10"/>
  <c r="AY6726" i="10"/>
  <c r="AY6725" i="10"/>
  <c r="AY6724" i="10"/>
  <c r="AY6723" i="10"/>
  <c r="AY6722" i="10"/>
  <c r="AY6721" i="10"/>
  <c r="AY6720" i="10"/>
  <c r="AY6719" i="10"/>
  <c r="AY6718" i="10"/>
  <c r="AY6717" i="10"/>
  <c r="AY6716" i="10"/>
  <c r="AY6715" i="10"/>
  <c r="AY6714" i="10"/>
  <c r="AY6713" i="10"/>
  <c r="AY6712" i="10"/>
  <c r="AY6711" i="10"/>
  <c r="AY6710" i="10"/>
  <c r="AY6709" i="10"/>
  <c r="AY6708" i="10"/>
  <c r="AY6707" i="10"/>
  <c r="AY6706" i="10"/>
  <c r="AY6705" i="10"/>
  <c r="AY6704" i="10"/>
  <c r="AY6703" i="10"/>
  <c r="AY6702" i="10"/>
  <c r="AY6701" i="10"/>
  <c r="AY6700" i="10"/>
  <c r="AY6699" i="10"/>
  <c r="AY6698" i="10"/>
  <c r="AY6697" i="10"/>
  <c r="AY6696" i="10"/>
  <c r="AY6695" i="10"/>
  <c r="AY6694" i="10"/>
  <c r="AY6693" i="10"/>
  <c r="AY6692" i="10"/>
  <c r="AY6691" i="10"/>
  <c r="AY6690" i="10"/>
  <c r="AY6689" i="10"/>
  <c r="AY6688" i="10"/>
  <c r="AY6687" i="10"/>
  <c r="AY6686" i="10"/>
  <c r="AY6685" i="10"/>
  <c r="AY6684" i="10"/>
  <c r="AY6683" i="10"/>
  <c r="AY6682" i="10"/>
  <c r="AY6681" i="10"/>
  <c r="AY6680" i="10"/>
  <c r="AY6679" i="10"/>
  <c r="AY6678" i="10"/>
  <c r="AY6677" i="10"/>
  <c r="AY6676" i="10"/>
  <c r="AY6675" i="10"/>
  <c r="AY6674" i="10"/>
  <c r="AY6673" i="10"/>
  <c r="AY6672" i="10"/>
  <c r="AY6671" i="10"/>
  <c r="AY6670" i="10"/>
  <c r="AY6669" i="10"/>
  <c r="AY6668" i="10"/>
  <c r="AY6667" i="10"/>
  <c r="AY6666" i="10"/>
  <c r="AY6665" i="10"/>
  <c r="AY6664" i="10"/>
  <c r="AY6663" i="10"/>
  <c r="AY6662" i="10"/>
  <c r="AY6661" i="10"/>
  <c r="AY6660" i="10"/>
  <c r="AY6659" i="10"/>
  <c r="AY6658" i="10"/>
  <c r="AY6657" i="10"/>
  <c r="AY6656" i="10"/>
  <c r="AY6655" i="10"/>
  <c r="AY6654" i="10"/>
  <c r="AY6653" i="10"/>
  <c r="AY6652" i="10"/>
  <c r="AY6651" i="10"/>
  <c r="AY6650" i="10"/>
  <c r="AY6649" i="10"/>
  <c r="AY6648" i="10"/>
  <c r="AY6647" i="10"/>
  <c r="AY6646" i="10"/>
  <c r="AY6645" i="10"/>
  <c r="AY6644" i="10"/>
  <c r="AY6643" i="10"/>
  <c r="AY6642" i="10"/>
  <c r="AY6641" i="10"/>
  <c r="AY6640" i="10"/>
  <c r="AY6639" i="10"/>
  <c r="AY6638" i="10"/>
  <c r="AY6637" i="10"/>
  <c r="AY6636" i="10"/>
  <c r="AY6635" i="10"/>
  <c r="AY6634" i="10"/>
  <c r="AY6633" i="10"/>
  <c r="AY6632" i="10"/>
  <c r="AY6631" i="10"/>
  <c r="AY6630" i="10"/>
  <c r="AY6629" i="10"/>
  <c r="AY6628" i="10"/>
  <c r="AY6627" i="10"/>
  <c r="AY6626" i="10"/>
  <c r="AY6625" i="10"/>
  <c r="AY6624" i="10"/>
  <c r="AY6623" i="10"/>
  <c r="AY6622" i="10"/>
  <c r="AY6621" i="10"/>
  <c r="AY6620" i="10"/>
  <c r="AY6619" i="10"/>
  <c r="AY6618" i="10"/>
  <c r="AY6617" i="10"/>
  <c r="AY6616" i="10"/>
  <c r="AY6615" i="10"/>
  <c r="AY6614" i="10"/>
  <c r="AY6613" i="10"/>
  <c r="AY6612" i="10"/>
  <c r="AY6611" i="10"/>
  <c r="AY6610" i="10"/>
  <c r="AY6609" i="10"/>
  <c r="AY6608" i="10"/>
  <c r="AY6607" i="10"/>
  <c r="AY6606" i="10"/>
  <c r="AY6605" i="10"/>
  <c r="AY6604" i="10"/>
  <c r="AY6603" i="10"/>
  <c r="AY6602" i="10"/>
  <c r="AY6601" i="10"/>
  <c r="AY6600" i="10"/>
  <c r="AY6599" i="10"/>
  <c r="AY6598" i="10"/>
  <c r="AY6597" i="10"/>
  <c r="AY6596" i="10"/>
  <c r="AY6595" i="10"/>
  <c r="AY6594" i="10"/>
  <c r="AY6593" i="10"/>
  <c r="AY6592" i="10"/>
  <c r="AY6591" i="10"/>
  <c r="AY6590" i="10"/>
  <c r="AY6589" i="10"/>
  <c r="AY6588" i="10"/>
  <c r="AY6587" i="10"/>
  <c r="AY6586" i="10"/>
  <c r="AY6585" i="10"/>
  <c r="AY6584" i="10"/>
  <c r="AY6583" i="10"/>
  <c r="AY6582" i="10"/>
  <c r="AY6581" i="10"/>
  <c r="AY6580" i="10"/>
  <c r="AY6579" i="10"/>
  <c r="AY6578" i="10"/>
  <c r="AY6577" i="10"/>
  <c r="AY6576" i="10"/>
  <c r="AY6575" i="10"/>
  <c r="AY6574" i="10"/>
  <c r="AY6573" i="10"/>
  <c r="AY6572" i="10"/>
  <c r="AY6571" i="10"/>
  <c r="AY6570" i="10"/>
  <c r="AY6569" i="10"/>
  <c r="AY6568" i="10"/>
  <c r="AY6567" i="10"/>
  <c r="AY6566" i="10"/>
  <c r="AY6565" i="10"/>
  <c r="AY6564" i="10"/>
  <c r="AY6563" i="10"/>
  <c r="AY6562" i="10"/>
  <c r="AY6561" i="10"/>
  <c r="AY6560" i="10"/>
  <c r="AY6559" i="10"/>
  <c r="AY6558" i="10"/>
  <c r="AY6557" i="10"/>
  <c r="AY6556" i="10"/>
  <c r="AY6555" i="10"/>
  <c r="AY6554" i="10"/>
  <c r="AY6553" i="10"/>
  <c r="AY6552" i="10"/>
  <c r="AY6551" i="10"/>
  <c r="AY6550" i="10"/>
  <c r="AY6549" i="10"/>
  <c r="AY6548" i="10"/>
  <c r="AY6547" i="10"/>
  <c r="AY6546" i="10"/>
  <c r="AY6545" i="10"/>
  <c r="AY6544" i="10"/>
  <c r="AY6543" i="10"/>
  <c r="AY6542" i="10"/>
  <c r="AY6541" i="10"/>
  <c r="AY6540" i="10"/>
  <c r="AY6539" i="10"/>
  <c r="AY6538" i="10"/>
  <c r="AY6537" i="10"/>
  <c r="AY6536" i="10"/>
  <c r="AY6535" i="10"/>
  <c r="AY6534" i="10"/>
  <c r="AY6533" i="10"/>
  <c r="AY6532" i="10"/>
  <c r="AY6531" i="10"/>
  <c r="AY6530" i="10"/>
  <c r="AY6529" i="10"/>
  <c r="AY6528" i="10"/>
  <c r="AY6527" i="10"/>
  <c r="AY6526" i="10"/>
  <c r="AY6525" i="10"/>
  <c r="AY6524" i="10"/>
  <c r="AY6523" i="10"/>
  <c r="AY6522" i="10"/>
  <c r="AY6521" i="10"/>
  <c r="AY6520" i="10"/>
  <c r="AY6519" i="10"/>
  <c r="AY6518" i="10"/>
  <c r="AY6517" i="10"/>
  <c r="AY6516" i="10"/>
  <c r="AY6515" i="10"/>
  <c r="AY6514" i="10"/>
  <c r="AY6513" i="10"/>
  <c r="AY6512" i="10"/>
  <c r="AY6511" i="10"/>
  <c r="AY6510" i="10"/>
  <c r="AY6509" i="10"/>
  <c r="AY6508" i="10"/>
  <c r="AY6507" i="10"/>
  <c r="AY6506" i="10"/>
  <c r="AY6505" i="10"/>
  <c r="AY6504" i="10"/>
  <c r="AY6503" i="10"/>
  <c r="AY6502" i="10"/>
  <c r="AY6501" i="10"/>
  <c r="AY6500" i="10"/>
  <c r="AY6499" i="10"/>
  <c r="AY6498" i="10"/>
  <c r="AY6497" i="10"/>
  <c r="AY6496" i="10"/>
  <c r="AY6495" i="10"/>
  <c r="AY6494" i="10"/>
  <c r="AY6493" i="10"/>
  <c r="AY6492" i="10"/>
  <c r="AY6491" i="10"/>
  <c r="AY6490" i="10"/>
  <c r="AY6489" i="10"/>
  <c r="AY6488" i="10"/>
  <c r="AY6487" i="10"/>
  <c r="AY6486" i="10"/>
  <c r="AY6485" i="10"/>
  <c r="AY6484" i="10"/>
  <c r="AY6483" i="10"/>
  <c r="AY6482" i="10"/>
  <c r="AY6481" i="10"/>
  <c r="AY6480" i="10"/>
  <c r="AY6479" i="10"/>
  <c r="AY6478" i="10"/>
  <c r="AY6477" i="10"/>
  <c r="AY6476" i="10"/>
  <c r="AY6475" i="10"/>
  <c r="AY6474" i="10"/>
  <c r="AY6473" i="10"/>
  <c r="AY6472" i="10"/>
  <c r="AY6471" i="10"/>
  <c r="AY6470" i="10"/>
  <c r="AY6469" i="10"/>
  <c r="AY6468" i="10"/>
  <c r="AY6467" i="10"/>
  <c r="AY6466" i="10"/>
  <c r="AY6465" i="10"/>
  <c r="AY6464" i="10"/>
  <c r="AY6463" i="10"/>
  <c r="AY6462" i="10"/>
  <c r="AY6461" i="10"/>
  <c r="AY6460" i="10"/>
  <c r="AY6459" i="10"/>
  <c r="AY6458" i="10"/>
  <c r="AY6457" i="10"/>
  <c r="AY6456" i="10"/>
  <c r="AY6455" i="10"/>
  <c r="AY6454" i="10"/>
  <c r="AY6453" i="10"/>
  <c r="AY6452" i="10"/>
  <c r="AY6451" i="10"/>
  <c r="AY6450" i="10"/>
  <c r="AY6449" i="10"/>
  <c r="AY6448" i="10"/>
  <c r="AY6447" i="10"/>
  <c r="AY6446" i="10"/>
  <c r="AY6445" i="10"/>
  <c r="AY6444" i="10"/>
  <c r="AY6443" i="10"/>
  <c r="AY6442" i="10"/>
  <c r="AY6441" i="10"/>
  <c r="AY6440" i="10"/>
  <c r="AY6439" i="10"/>
  <c r="AY6438" i="10"/>
  <c r="AY6437" i="10"/>
  <c r="AY6436" i="10"/>
  <c r="AY6435" i="10"/>
  <c r="AY6434" i="10"/>
  <c r="AY6433" i="10"/>
  <c r="AY6432" i="10"/>
  <c r="AY6431" i="10"/>
  <c r="AY6430" i="10"/>
  <c r="AY6429" i="10"/>
  <c r="AY6428" i="10"/>
  <c r="AY6427" i="10"/>
  <c r="AY6426" i="10"/>
  <c r="AY6425" i="10"/>
  <c r="AY6424" i="10"/>
  <c r="AY6423" i="10"/>
  <c r="AY6422" i="10"/>
  <c r="AY6421" i="10"/>
  <c r="AY6420" i="10"/>
  <c r="AY6419" i="10"/>
  <c r="AY6418" i="10"/>
  <c r="AY6417" i="10"/>
  <c r="AY6416" i="10"/>
  <c r="AY6415" i="10"/>
  <c r="AY6414" i="10"/>
  <c r="AY6413" i="10"/>
  <c r="AY6412" i="10"/>
  <c r="AY6411" i="10"/>
  <c r="AY6410" i="10"/>
  <c r="AY6409" i="10"/>
  <c r="AY6408" i="10"/>
  <c r="AY6407" i="10"/>
  <c r="AY6406" i="10"/>
  <c r="AY6405" i="10"/>
  <c r="AY6404" i="10"/>
  <c r="AY6403" i="10"/>
  <c r="AY6402" i="10"/>
  <c r="AY6401" i="10"/>
  <c r="AY6400" i="10"/>
  <c r="AY6399" i="10"/>
  <c r="AY6398" i="10"/>
  <c r="AY6397" i="10"/>
  <c r="AY6396" i="10"/>
  <c r="AY6395" i="10"/>
  <c r="AY6394" i="10"/>
  <c r="AY6393" i="10"/>
  <c r="AY6392" i="10"/>
  <c r="AY6391" i="10"/>
  <c r="AY6390" i="10"/>
  <c r="AY6389" i="10"/>
  <c r="AY6388" i="10"/>
  <c r="AY6387" i="10"/>
  <c r="AY6386" i="10"/>
  <c r="AY6385" i="10"/>
  <c r="AY6384" i="10"/>
  <c r="AY6383" i="10"/>
  <c r="AY6382" i="10"/>
  <c r="AY6381" i="10"/>
  <c r="AY6380" i="10"/>
  <c r="AY6379" i="10"/>
  <c r="AY6378" i="10"/>
  <c r="AY6377" i="10"/>
  <c r="AY6376" i="10"/>
  <c r="AY6375" i="10"/>
  <c r="AY6374" i="10"/>
  <c r="AY6373" i="10"/>
  <c r="AY6372" i="10"/>
  <c r="AY6371" i="10"/>
  <c r="AY6370" i="10"/>
  <c r="AY6369" i="10"/>
  <c r="AY6368" i="10"/>
  <c r="AY6367" i="10"/>
  <c r="AY6366" i="10"/>
  <c r="AY6365" i="10"/>
  <c r="AY6364" i="10"/>
  <c r="AY6363" i="10"/>
  <c r="AY6362" i="10"/>
  <c r="AY6361" i="10"/>
  <c r="AY6360" i="10"/>
  <c r="AY6359" i="10"/>
  <c r="AY6358" i="10"/>
  <c r="AY6357" i="10"/>
  <c r="AY6356" i="10"/>
  <c r="AY6355" i="10"/>
  <c r="AY6354" i="10"/>
  <c r="AY6353" i="10"/>
  <c r="AY6352" i="10"/>
  <c r="AY6351" i="10"/>
  <c r="AY6350" i="10"/>
  <c r="AY6349" i="10"/>
  <c r="AY6348" i="10"/>
  <c r="AY6347" i="10"/>
  <c r="AY6346" i="10"/>
  <c r="AY6345" i="10"/>
  <c r="AY6344" i="10"/>
  <c r="AY6343" i="10"/>
  <c r="AY6342" i="10"/>
  <c r="AY6341" i="10"/>
  <c r="AY6340" i="10"/>
  <c r="AY6339" i="10"/>
  <c r="AY6338" i="10"/>
  <c r="AY6337" i="10"/>
  <c r="AY6336" i="10"/>
  <c r="AY6335" i="10"/>
  <c r="AY6334" i="10"/>
  <c r="AY6333" i="10"/>
  <c r="AY6332" i="10"/>
  <c r="AY6331" i="10"/>
  <c r="AY6330" i="10"/>
  <c r="AY6329" i="10"/>
  <c r="AY6328" i="10"/>
  <c r="AY6327" i="10"/>
  <c r="AY6326" i="10"/>
  <c r="AY6325" i="10"/>
  <c r="AY6324" i="10"/>
  <c r="AY6323" i="10"/>
  <c r="AY6322" i="10"/>
  <c r="AY6321" i="10"/>
  <c r="AY6320" i="10"/>
  <c r="AY6319" i="10"/>
  <c r="AY6318" i="10"/>
  <c r="AY6317" i="10"/>
  <c r="AY6316" i="10"/>
  <c r="AY6315" i="10"/>
  <c r="AY6314" i="10"/>
  <c r="AY6313" i="10"/>
  <c r="AY6312" i="10"/>
  <c r="AY6311" i="10"/>
  <c r="AY6310" i="10"/>
  <c r="AY6309" i="10"/>
  <c r="AY6308" i="10"/>
  <c r="AY6307" i="10"/>
  <c r="AY6306" i="10"/>
  <c r="AY6305" i="10"/>
  <c r="AY6304" i="10"/>
  <c r="AY6303" i="10"/>
  <c r="AY6302" i="10"/>
  <c r="AY6301" i="10"/>
  <c r="AY6300" i="10"/>
  <c r="AY6299" i="10"/>
  <c r="AY6298" i="10"/>
  <c r="AY6297" i="10"/>
  <c r="AY6296" i="10"/>
  <c r="AY6295" i="10"/>
  <c r="AY6294" i="10"/>
  <c r="AY6293" i="10"/>
  <c r="AY6292" i="10"/>
  <c r="AY6291" i="10"/>
  <c r="AY6290" i="10"/>
  <c r="AY6289" i="10"/>
  <c r="AY6288" i="10"/>
  <c r="AY6287" i="10"/>
  <c r="AY6286" i="10"/>
  <c r="AY6285" i="10"/>
  <c r="AY6284" i="10"/>
  <c r="AY6283" i="10"/>
  <c r="AY6282" i="10"/>
  <c r="AY6281" i="10"/>
  <c r="AY6280" i="10"/>
  <c r="AY6279" i="10"/>
  <c r="AY6278" i="10"/>
  <c r="AY6277" i="10"/>
  <c r="AY6276" i="10"/>
  <c r="AY6275" i="10"/>
  <c r="AY6274" i="10"/>
  <c r="AY6273" i="10"/>
  <c r="AY6272" i="10"/>
  <c r="AY6271" i="10"/>
  <c r="AY6270" i="10"/>
  <c r="AY6269" i="10"/>
  <c r="AY6268" i="10"/>
  <c r="AY6267" i="10"/>
  <c r="AY6266" i="10"/>
  <c r="AY6265" i="10"/>
  <c r="AY6264" i="10"/>
  <c r="AY6263" i="10"/>
  <c r="AY6262" i="10"/>
  <c r="AY6261" i="10"/>
  <c r="AY6260" i="10"/>
  <c r="AY6259" i="10"/>
  <c r="AY6258" i="10"/>
  <c r="AY6257" i="10"/>
  <c r="AY6256" i="10"/>
  <c r="AY6255" i="10"/>
  <c r="AY6254" i="10"/>
  <c r="AY6253" i="10"/>
  <c r="AY6252" i="10"/>
  <c r="AY6251" i="10"/>
  <c r="AY6250" i="10"/>
  <c r="AY6249" i="10"/>
  <c r="AY6248" i="10"/>
  <c r="AY6247" i="10"/>
  <c r="AY6246" i="10"/>
  <c r="AY6245" i="10"/>
  <c r="AY6244" i="10"/>
  <c r="AY6243" i="10"/>
  <c r="AY6242" i="10"/>
  <c r="AY6241" i="10"/>
  <c r="AY6240" i="10"/>
  <c r="AY6239" i="10"/>
  <c r="AY6238" i="10"/>
  <c r="AY6237" i="10"/>
  <c r="AY6236" i="10"/>
  <c r="AY6235" i="10"/>
  <c r="AY6234" i="10"/>
  <c r="AY6233" i="10"/>
  <c r="AY6232" i="10"/>
  <c r="AY6231" i="10"/>
  <c r="AY6230" i="10"/>
  <c r="AY6229" i="10"/>
  <c r="AY6228" i="10"/>
  <c r="AY6227" i="10"/>
  <c r="AY6226" i="10"/>
  <c r="AY6225" i="10"/>
  <c r="AY6224" i="10"/>
  <c r="AY6223" i="10"/>
  <c r="AY6222" i="10"/>
  <c r="AY6221" i="10"/>
  <c r="AY6220" i="10"/>
  <c r="AY6219" i="10"/>
  <c r="AY6218" i="10"/>
  <c r="AY6217" i="10"/>
  <c r="AY6216" i="10"/>
  <c r="AY6215" i="10"/>
  <c r="AY6214" i="10"/>
  <c r="AY6213" i="10"/>
  <c r="AY6212" i="10"/>
  <c r="AY6211" i="10"/>
  <c r="AY6210" i="10"/>
  <c r="AY6209" i="10"/>
  <c r="AY6208" i="10"/>
  <c r="AY6207" i="10"/>
  <c r="AY6206" i="10"/>
  <c r="AY6205" i="10"/>
  <c r="AY6204" i="10"/>
  <c r="AY6203" i="10"/>
  <c r="AY6202" i="10"/>
  <c r="AY6201" i="10"/>
  <c r="AY6200" i="10"/>
  <c r="AY6199" i="10"/>
  <c r="AY6198" i="10"/>
  <c r="AY6197" i="10"/>
  <c r="AY6196" i="10"/>
  <c r="AY6195" i="10"/>
  <c r="AY6194" i="10"/>
  <c r="AY6193" i="10"/>
  <c r="AY6192" i="10"/>
  <c r="AY6191" i="10"/>
  <c r="AY6190" i="10"/>
  <c r="AY6189" i="10"/>
  <c r="AY6188" i="10"/>
  <c r="AY6187" i="10"/>
  <c r="AY6186" i="10"/>
  <c r="AY6185" i="10"/>
  <c r="AY6184" i="10"/>
  <c r="AY6183" i="10"/>
  <c r="AY6182" i="10"/>
  <c r="AY6181" i="10"/>
  <c r="AY6180" i="10"/>
  <c r="AY6179" i="10"/>
  <c r="AY6178" i="10"/>
  <c r="AY6177" i="10"/>
  <c r="AY6176" i="10"/>
  <c r="AY6175" i="10"/>
  <c r="AY6174" i="10"/>
  <c r="AY6173" i="10"/>
  <c r="AY6172" i="10"/>
  <c r="AY6171" i="10"/>
  <c r="AY6170" i="10"/>
  <c r="AY6169" i="10"/>
  <c r="AY6168" i="10"/>
  <c r="AY6167" i="10"/>
  <c r="AY6166" i="10"/>
  <c r="AY6165" i="10"/>
  <c r="AY6164" i="10"/>
  <c r="AY6163" i="10"/>
  <c r="AY6162" i="10"/>
  <c r="AY6161" i="10"/>
  <c r="AY6160" i="10"/>
  <c r="AY6159" i="10"/>
  <c r="AY6158" i="10"/>
  <c r="AY6157" i="10"/>
  <c r="AY6156" i="10"/>
  <c r="AY6155" i="10"/>
  <c r="AY6154" i="10"/>
  <c r="AY6153" i="10"/>
  <c r="AY6152" i="10"/>
  <c r="AY6151" i="10"/>
  <c r="AY6150" i="10"/>
  <c r="AY6149" i="10"/>
  <c r="AY6148" i="10"/>
  <c r="AY6147" i="10"/>
  <c r="AY6146" i="10"/>
  <c r="AY6145" i="10"/>
  <c r="AY6144" i="10"/>
  <c r="AY6143" i="10"/>
  <c r="AY6142" i="10"/>
  <c r="AY6141" i="10"/>
  <c r="AY6140" i="10"/>
  <c r="AY6139" i="10"/>
  <c r="AY6138" i="10"/>
  <c r="AY6137" i="10"/>
  <c r="AY6136" i="10"/>
  <c r="AY6135" i="10"/>
  <c r="AY6134" i="10"/>
  <c r="AY6133" i="10"/>
  <c r="AY6132" i="10"/>
  <c r="AY6131" i="10"/>
  <c r="AY6130" i="10"/>
  <c r="AY6129" i="10"/>
  <c r="AY6128" i="10"/>
  <c r="AY6127" i="10"/>
  <c r="AY6126" i="10"/>
  <c r="AY6125" i="10"/>
  <c r="AY6124" i="10"/>
  <c r="AY6123" i="10"/>
  <c r="AY6122" i="10"/>
  <c r="AY6121" i="10"/>
  <c r="AY6120" i="10"/>
  <c r="AY6119" i="10"/>
  <c r="AY6118" i="10"/>
  <c r="AY6117" i="10"/>
  <c r="AY6116" i="10"/>
  <c r="AY6115" i="10"/>
  <c r="AY6114" i="10"/>
  <c r="AY6113" i="10"/>
  <c r="AY6112" i="10"/>
  <c r="AY6111" i="10"/>
  <c r="AY6110" i="10"/>
  <c r="AY6109" i="10"/>
  <c r="AY6108" i="10"/>
  <c r="AY6107" i="10"/>
  <c r="AY6106" i="10"/>
  <c r="AY6105" i="10"/>
  <c r="AY6104" i="10"/>
  <c r="AY6103" i="10"/>
  <c r="AY6102" i="10"/>
  <c r="AY6101" i="10"/>
  <c r="AY6100" i="10"/>
  <c r="AY6099" i="10"/>
  <c r="AY6098" i="10"/>
  <c r="AY6097" i="10"/>
  <c r="AY6096" i="10"/>
  <c r="AY6095" i="10"/>
  <c r="AY6094" i="10"/>
  <c r="AY6093" i="10"/>
  <c r="AY6092" i="10"/>
  <c r="AY6091" i="10"/>
  <c r="AY6090" i="10"/>
  <c r="AY6089" i="10"/>
  <c r="AY6088" i="10"/>
  <c r="AY6087" i="10"/>
  <c r="AY6086" i="10"/>
  <c r="AY6085" i="10"/>
  <c r="AY6084" i="10"/>
  <c r="AY6083" i="10"/>
  <c r="AY6082" i="10"/>
  <c r="AY6081" i="10"/>
  <c r="AY6080" i="10"/>
  <c r="AY6079" i="10"/>
  <c r="AY6078" i="10"/>
  <c r="AY6077" i="10"/>
  <c r="AY6076" i="10"/>
  <c r="AY6075" i="10"/>
  <c r="AY6074" i="10"/>
  <c r="AY6073" i="10"/>
  <c r="AY6072" i="10"/>
  <c r="AY6071" i="10"/>
  <c r="AY6070" i="10"/>
  <c r="AY6069" i="10"/>
  <c r="AY6068" i="10"/>
  <c r="AY6067" i="10"/>
  <c r="AY6066" i="10"/>
  <c r="AY6065" i="10"/>
  <c r="AY6064" i="10"/>
  <c r="AY6063" i="10"/>
  <c r="AY6062" i="10"/>
  <c r="AY6061" i="10"/>
  <c r="AY6060" i="10"/>
  <c r="AY6059" i="10"/>
  <c r="AY6058" i="10"/>
  <c r="AY6057" i="10"/>
  <c r="AY6056" i="10"/>
  <c r="AY6055" i="10"/>
  <c r="AY6054" i="10"/>
  <c r="AY6053" i="10"/>
  <c r="AY6052" i="10"/>
  <c r="AY6051" i="10"/>
  <c r="AY6050" i="10"/>
  <c r="AY6049" i="10"/>
  <c r="AY6048" i="10"/>
  <c r="AY6047" i="10"/>
  <c r="AY6046" i="10"/>
  <c r="AY6045" i="10"/>
  <c r="AY6044" i="10"/>
  <c r="AY6043" i="10"/>
  <c r="AY6042" i="10"/>
  <c r="AY6041" i="10"/>
  <c r="AY6040" i="10"/>
  <c r="AY6039" i="10"/>
  <c r="AY6038" i="10"/>
  <c r="AY6037" i="10"/>
  <c r="AY6036" i="10"/>
  <c r="AY6035" i="10"/>
  <c r="AY6034" i="10"/>
  <c r="AY6033" i="10"/>
  <c r="AY6032" i="10"/>
  <c r="AY6031" i="10"/>
  <c r="AY6030" i="10"/>
  <c r="AY6029" i="10"/>
  <c r="AY6028" i="10"/>
  <c r="AY6027" i="10"/>
  <c r="AY6026" i="10"/>
  <c r="AY6025" i="10"/>
  <c r="AY6024" i="10"/>
  <c r="AY6023" i="10"/>
  <c r="AY6022" i="10"/>
  <c r="AY6021" i="10"/>
  <c r="AY6020" i="10"/>
  <c r="AY6019" i="10"/>
  <c r="AY6018" i="10"/>
  <c r="AY6017" i="10"/>
  <c r="AY6016" i="10"/>
  <c r="AY6015" i="10"/>
  <c r="AY6014" i="10"/>
  <c r="AY6013" i="10"/>
  <c r="AY6012" i="10"/>
  <c r="AY6011" i="10"/>
  <c r="AY6010" i="10"/>
  <c r="AY6009" i="10"/>
  <c r="AY6008" i="10"/>
  <c r="AY6007" i="10"/>
  <c r="AY6006" i="10"/>
  <c r="AY6005" i="10"/>
  <c r="AY6004" i="10"/>
  <c r="AY6003" i="10"/>
  <c r="AY6002" i="10"/>
  <c r="AY6001" i="10"/>
  <c r="AY6000" i="10"/>
  <c r="AY5999" i="10"/>
  <c r="AY5998" i="10"/>
  <c r="AY5997" i="10"/>
  <c r="AY5996" i="10"/>
  <c r="AY5995" i="10"/>
  <c r="AY5994" i="10"/>
  <c r="AY5993" i="10"/>
  <c r="AY5992" i="10"/>
  <c r="AY5991" i="10"/>
  <c r="AY5990" i="10"/>
  <c r="AY5989" i="10"/>
  <c r="AY5988" i="10"/>
  <c r="AY5987" i="10"/>
  <c r="AY5986" i="10"/>
  <c r="AY5985" i="10"/>
  <c r="AY5984" i="10"/>
  <c r="AY5983" i="10"/>
  <c r="AY5982" i="10"/>
  <c r="AY5981" i="10"/>
  <c r="AY5980" i="10"/>
  <c r="AY5979" i="10"/>
  <c r="AY5978" i="10"/>
  <c r="AY5977" i="10"/>
  <c r="AY5976" i="10"/>
  <c r="AY5975" i="10"/>
  <c r="AY5974" i="10"/>
  <c r="AY5973" i="10"/>
  <c r="AY5972" i="10"/>
  <c r="AY5971" i="10"/>
  <c r="AY5970" i="10"/>
  <c r="AY5969" i="10"/>
  <c r="AY5968" i="10"/>
  <c r="AY5967" i="10"/>
  <c r="AY5966" i="10"/>
  <c r="AY5965" i="10"/>
  <c r="AY5964" i="10"/>
  <c r="AY5963" i="10"/>
  <c r="AY5962" i="10"/>
  <c r="AY5961" i="10"/>
  <c r="AY5960" i="10"/>
  <c r="AY5959" i="10"/>
  <c r="AY5958" i="10"/>
  <c r="AY5957" i="10"/>
  <c r="AY5956" i="10"/>
  <c r="AY5955" i="10"/>
  <c r="AY5954" i="10"/>
  <c r="AY5953" i="10"/>
  <c r="AY5952" i="10"/>
  <c r="AY5951" i="10"/>
  <c r="AY5950" i="10"/>
  <c r="AY5949" i="10"/>
  <c r="AY5948" i="10"/>
  <c r="AY5947" i="10"/>
  <c r="AY5946" i="10"/>
  <c r="AY5945" i="10"/>
  <c r="AY5944" i="10"/>
  <c r="AY5943" i="10"/>
  <c r="AY5942" i="10"/>
  <c r="AY5941" i="10"/>
  <c r="AY5940" i="10"/>
  <c r="AY5939" i="10"/>
  <c r="AY5938" i="10"/>
  <c r="AY5937" i="10"/>
  <c r="AY5936" i="10"/>
  <c r="AY5935" i="10"/>
  <c r="AY5934" i="10"/>
  <c r="AY5933" i="10"/>
  <c r="AY5932" i="10"/>
  <c r="AY5931" i="10"/>
  <c r="AY5930" i="10"/>
  <c r="AY5929" i="10"/>
  <c r="AY5928" i="10"/>
  <c r="AY5927" i="10"/>
  <c r="AY5926" i="10"/>
  <c r="AY5925" i="10"/>
  <c r="AY5924" i="10"/>
  <c r="AY5923" i="10"/>
  <c r="AY5922" i="10"/>
  <c r="AY5921" i="10"/>
  <c r="AY5920" i="10"/>
  <c r="AY5919" i="10"/>
  <c r="AY5918" i="10"/>
  <c r="AY5917" i="10"/>
  <c r="AY5916" i="10"/>
  <c r="AY5915" i="10"/>
  <c r="AY5914" i="10"/>
  <c r="AY5913" i="10"/>
  <c r="AY5912" i="10"/>
  <c r="AY5911" i="10"/>
  <c r="AY5910" i="10"/>
  <c r="AY5909" i="10"/>
  <c r="AY5908" i="10"/>
  <c r="AY5907" i="10"/>
  <c r="AY5906" i="10"/>
  <c r="AY5905" i="10"/>
  <c r="AY5904" i="10"/>
  <c r="AY5903" i="10"/>
  <c r="AY5902" i="10"/>
  <c r="AY5901" i="10"/>
  <c r="AY5900" i="10"/>
  <c r="AY5899" i="10"/>
  <c r="AY5898" i="10"/>
  <c r="AY5897" i="10"/>
  <c r="AY5896" i="10"/>
  <c r="AY5895" i="10"/>
  <c r="AY5894" i="10"/>
  <c r="AY5893" i="10"/>
  <c r="AY5892" i="10"/>
  <c r="AY5891" i="10"/>
  <c r="AY5890" i="10"/>
  <c r="AY5889" i="10"/>
  <c r="AY5888" i="10"/>
  <c r="AY5887" i="10"/>
  <c r="AY5886" i="10"/>
  <c r="AY5885" i="10"/>
  <c r="AY5884" i="10"/>
  <c r="AY5883" i="10"/>
  <c r="AY5882" i="10"/>
  <c r="AY5881" i="10"/>
  <c r="AY5880" i="10"/>
  <c r="AY5879" i="10"/>
  <c r="AY5878" i="10"/>
  <c r="AY5877" i="10"/>
  <c r="AY5876" i="10"/>
  <c r="AY5875" i="10"/>
  <c r="AY5874" i="10"/>
  <c r="AY5873" i="10"/>
  <c r="AY5872" i="10"/>
  <c r="AY5871" i="10"/>
  <c r="AY5870" i="10"/>
  <c r="AY5869" i="10"/>
  <c r="AY5868" i="10"/>
  <c r="AY5867" i="10"/>
  <c r="AY5866" i="10"/>
  <c r="AY5865" i="10"/>
  <c r="AY5864" i="10"/>
  <c r="AY5863" i="10"/>
  <c r="AY5862" i="10"/>
  <c r="AY5861" i="10"/>
  <c r="AY5860" i="10"/>
  <c r="AY5859" i="10"/>
  <c r="AY5858" i="10"/>
  <c r="AY5857" i="10"/>
  <c r="AY5856" i="10"/>
  <c r="AY5855" i="10"/>
  <c r="AY5854" i="10"/>
  <c r="AY5853" i="10"/>
  <c r="AY5852" i="10"/>
  <c r="AY5851" i="10"/>
  <c r="AY5850" i="10"/>
  <c r="AY5849" i="10"/>
  <c r="AY5848" i="10"/>
  <c r="AY5847" i="10"/>
  <c r="AY5846" i="10"/>
  <c r="AY5845" i="10"/>
  <c r="AY5844" i="10"/>
  <c r="AY5843" i="10"/>
  <c r="AY5842" i="10"/>
  <c r="AY5841" i="10"/>
  <c r="AY5840" i="10"/>
  <c r="AY5839" i="10"/>
  <c r="AY5838" i="10"/>
  <c r="AY5837" i="10"/>
  <c r="AY5836" i="10"/>
  <c r="AY5835" i="10"/>
  <c r="AY5834" i="10"/>
  <c r="AY5833" i="10"/>
  <c r="AY5832" i="10"/>
  <c r="AY5831" i="10"/>
  <c r="AY5830" i="10"/>
  <c r="AY5829" i="10"/>
  <c r="AY5828" i="10"/>
  <c r="AY5827" i="10"/>
  <c r="AY5826" i="10"/>
  <c r="AY5825" i="10"/>
  <c r="AY5824" i="10"/>
  <c r="AY5823" i="10"/>
  <c r="AY5822" i="10"/>
  <c r="AY5821" i="10"/>
  <c r="AY5820" i="10"/>
  <c r="AY5819" i="10"/>
  <c r="AY5818" i="10"/>
  <c r="AY5817" i="10"/>
  <c r="AY5816" i="10"/>
  <c r="AY5815" i="10"/>
  <c r="AY5814" i="10"/>
  <c r="AY5813" i="10"/>
  <c r="AY5812" i="10"/>
  <c r="AY5811" i="10"/>
  <c r="AY5810" i="10"/>
  <c r="AY5809" i="10"/>
  <c r="AY5808" i="10"/>
  <c r="AY5807" i="10"/>
  <c r="AY5806" i="10"/>
  <c r="AY5805" i="10"/>
  <c r="AY5804" i="10"/>
  <c r="AY5803" i="10"/>
  <c r="AY5802" i="10"/>
  <c r="AY5801" i="10"/>
  <c r="AY5800" i="10"/>
  <c r="AY5799" i="10"/>
  <c r="AY5798" i="10"/>
  <c r="AY5797" i="10"/>
  <c r="AY5796" i="10"/>
  <c r="AY5795" i="10"/>
  <c r="AY5794" i="10"/>
  <c r="AY5793" i="10"/>
  <c r="AY5792" i="10"/>
  <c r="AY5791" i="10"/>
  <c r="AY5790" i="10"/>
  <c r="AY5789" i="10"/>
  <c r="AY5788" i="10"/>
  <c r="AY5787" i="10"/>
  <c r="AY5786" i="10"/>
  <c r="AY5785" i="10"/>
  <c r="AY5784" i="10"/>
  <c r="AY5783" i="10"/>
  <c r="AY5782" i="10"/>
  <c r="AY5781" i="10"/>
  <c r="AY5780" i="10"/>
  <c r="AY5779" i="10"/>
  <c r="AY5778" i="10"/>
  <c r="AY5777" i="10"/>
  <c r="AY5776" i="10"/>
  <c r="AY5775" i="10"/>
  <c r="AY5774" i="10"/>
  <c r="AY5773" i="10"/>
  <c r="AY5772" i="10"/>
  <c r="AY5771" i="10"/>
  <c r="AY5770" i="10"/>
  <c r="AY5769" i="10"/>
  <c r="AY5768" i="10"/>
  <c r="AY5767" i="10"/>
  <c r="AY5766" i="10"/>
  <c r="AY5765" i="10"/>
  <c r="AY5764" i="10"/>
  <c r="AY5763" i="10"/>
  <c r="AY5762" i="10"/>
  <c r="AY5761" i="10"/>
  <c r="AY5760" i="10"/>
  <c r="AY5759" i="10"/>
  <c r="AY5758" i="10"/>
  <c r="AY5757" i="10"/>
  <c r="AY5756" i="10"/>
  <c r="AY5755" i="10"/>
  <c r="AY5754" i="10"/>
  <c r="AY5753" i="10"/>
  <c r="AY5752" i="10"/>
  <c r="AY5751" i="10"/>
  <c r="AY5750" i="10"/>
  <c r="AY5749" i="10"/>
  <c r="AY5748" i="10"/>
  <c r="AY5747" i="10"/>
  <c r="AY5746" i="10"/>
  <c r="AY5745" i="10"/>
  <c r="AY5744" i="10"/>
  <c r="AY5743" i="10"/>
  <c r="AY5742" i="10"/>
  <c r="AY5741" i="10"/>
  <c r="AY5740" i="10"/>
  <c r="AY5739" i="10"/>
  <c r="AY5738" i="10"/>
  <c r="AY5737" i="10"/>
  <c r="AY5736" i="10"/>
  <c r="AY5735" i="10"/>
  <c r="AY5734" i="10"/>
  <c r="AY5733" i="10"/>
  <c r="AY5732" i="10"/>
  <c r="AY5731" i="10"/>
  <c r="AY5730" i="10"/>
  <c r="AY5729" i="10"/>
  <c r="AY5728" i="10"/>
  <c r="AY5727" i="10"/>
  <c r="AY5726" i="10"/>
  <c r="AY5725" i="10"/>
  <c r="AY5724" i="10"/>
  <c r="AY5723" i="10"/>
  <c r="AY5722" i="10"/>
  <c r="AY5721" i="10"/>
  <c r="AY5720" i="10"/>
  <c r="AY5719" i="10"/>
  <c r="AY5718" i="10"/>
  <c r="AY5717" i="10"/>
  <c r="AY5716" i="10"/>
  <c r="AY5715" i="10"/>
  <c r="AY5714" i="10"/>
  <c r="AY5713" i="10"/>
  <c r="AY5712" i="10"/>
  <c r="AY5711" i="10"/>
  <c r="AY5710" i="10"/>
  <c r="AY5709" i="10"/>
  <c r="AY5708" i="10"/>
  <c r="AY5707" i="10"/>
  <c r="AY5706" i="10"/>
  <c r="AY5705" i="10"/>
  <c r="AY5704" i="10"/>
  <c r="AY5703" i="10"/>
  <c r="AY5702" i="10"/>
  <c r="AY5701" i="10"/>
  <c r="AY5700" i="10"/>
  <c r="AY5699" i="10"/>
  <c r="AY5698" i="10"/>
  <c r="AY5697" i="10"/>
  <c r="AY5696" i="10"/>
  <c r="AY5695" i="10"/>
  <c r="AY5694" i="10"/>
  <c r="AY5693" i="10"/>
  <c r="AY5692" i="10"/>
  <c r="AY5691" i="10"/>
  <c r="AY5690" i="10"/>
  <c r="AY5689" i="10"/>
  <c r="AY5688" i="10"/>
  <c r="AY5687" i="10"/>
  <c r="AY5686" i="10"/>
  <c r="AY5685" i="10"/>
  <c r="AY5684" i="10"/>
  <c r="AY5683" i="10"/>
  <c r="AY5682" i="10"/>
  <c r="AY5681" i="10"/>
  <c r="AY5680" i="10"/>
  <c r="AY5679" i="10"/>
  <c r="AY5678" i="10"/>
  <c r="AY5677" i="10"/>
  <c r="AY5676" i="10"/>
  <c r="AY5675" i="10"/>
  <c r="AY5674" i="10"/>
  <c r="AY5673" i="10"/>
  <c r="AY5672" i="10"/>
  <c r="AY5671" i="10"/>
  <c r="AY5670" i="10"/>
  <c r="AY5669" i="10"/>
  <c r="AY5668" i="10"/>
  <c r="AY5667" i="10"/>
  <c r="AY5666" i="10"/>
  <c r="AY5665" i="10"/>
  <c r="AY5664" i="10"/>
  <c r="AY5663" i="10"/>
  <c r="AY5662" i="10"/>
  <c r="AY5661" i="10"/>
  <c r="AY5660" i="10"/>
  <c r="AY5659" i="10"/>
  <c r="AY5658" i="10"/>
  <c r="AY5657" i="10"/>
  <c r="AY5656" i="10"/>
  <c r="AY5655" i="10"/>
  <c r="AY5654" i="10"/>
  <c r="AY5653" i="10"/>
  <c r="AY5652" i="10"/>
  <c r="AY5651" i="10"/>
  <c r="AY5650" i="10"/>
  <c r="AY5649" i="10"/>
  <c r="AY5648" i="10"/>
  <c r="AY5647" i="10"/>
  <c r="AY5646" i="10"/>
  <c r="AY5645" i="10"/>
  <c r="AY5644" i="10"/>
  <c r="AY5643" i="10"/>
  <c r="AY5642" i="10"/>
  <c r="AY5641" i="10"/>
  <c r="AY5640" i="10"/>
  <c r="AY5639" i="10"/>
  <c r="AY5638" i="10"/>
  <c r="AY5637" i="10"/>
  <c r="AY5636" i="10"/>
  <c r="AY5635" i="10"/>
  <c r="AY5634" i="10"/>
  <c r="AY5633" i="10"/>
  <c r="AY5632" i="10"/>
  <c r="AY5631" i="10"/>
  <c r="AY5630" i="10"/>
  <c r="AY5629" i="10"/>
  <c r="AY5628" i="10"/>
  <c r="AY5627" i="10"/>
  <c r="AY5626" i="10"/>
  <c r="AY5625" i="10"/>
  <c r="AY5624" i="10"/>
  <c r="AY5623" i="10"/>
  <c r="AY5622" i="10"/>
  <c r="AY5621" i="10"/>
  <c r="AY5620" i="10"/>
  <c r="AY5619" i="10"/>
  <c r="AY5618" i="10"/>
  <c r="AY5617" i="10"/>
  <c r="AY5616" i="10"/>
  <c r="AY5615" i="10"/>
  <c r="AY5614" i="10"/>
  <c r="AY5613" i="10"/>
  <c r="AY5612" i="10"/>
  <c r="AY5611" i="10"/>
  <c r="AY5610" i="10"/>
  <c r="AY5609" i="10"/>
  <c r="AY5608" i="10"/>
  <c r="AY5607" i="10"/>
  <c r="AY5606" i="10"/>
  <c r="AY5605" i="10"/>
  <c r="AY5604" i="10"/>
  <c r="AY5603" i="10"/>
  <c r="AY5602" i="10"/>
  <c r="AY5601" i="10"/>
  <c r="AY5600" i="10"/>
  <c r="AY5599" i="10"/>
  <c r="AY5598" i="10"/>
  <c r="AY5597" i="10"/>
  <c r="AY5596" i="10"/>
  <c r="AY5595" i="10"/>
  <c r="AY5594" i="10"/>
  <c r="AY5593" i="10"/>
  <c r="AY5592" i="10"/>
  <c r="AY5591" i="10"/>
  <c r="AY5590" i="10"/>
  <c r="AY5589" i="10"/>
  <c r="AY5588" i="10"/>
  <c r="AY5587" i="10"/>
  <c r="AY5586" i="10"/>
  <c r="AY5585" i="10"/>
  <c r="AY5584" i="10"/>
  <c r="AY5583" i="10"/>
  <c r="AY5582" i="10"/>
  <c r="AY5581" i="10"/>
  <c r="AY5580" i="10"/>
  <c r="AY5579" i="10"/>
  <c r="AY5578" i="10"/>
  <c r="AY5577" i="10"/>
  <c r="AY5576" i="10"/>
  <c r="AY5575" i="10"/>
  <c r="AY5574" i="10"/>
  <c r="AY5573" i="10"/>
  <c r="AY5572" i="10"/>
  <c r="AY5571" i="10"/>
  <c r="AY5570" i="10"/>
  <c r="AY5569" i="10"/>
  <c r="AY5568" i="10"/>
  <c r="AY5567" i="10"/>
  <c r="AY5566" i="10"/>
  <c r="AY5565" i="10"/>
  <c r="AY5564" i="10"/>
  <c r="AY5563" i="10"/>
  <c r="AY5562" i="10"/>
  <c r="AY5561" i="10"/>
  <c r="AY5560" i="10"/>
  <c r="AY5559" i="10"/>
  <c r="AY5558" i="10"/>
  <c r="AY5557" i="10"/>
  <c r="AY5556" i="10"/>
  <c r="AY5555" i="10"/>
  <c r="AY5554" i="10"/>
  <c r="AY5553" i="10"/>
  <c r="AY5552" i="10"/>
  <c r="AY5551" i="10"/>
  <c r="AY5550" i="10"/>
  <c r="AY5549" i="10"/>
  <c r="AY5548" i="10"/>
  <c r="AY5547" i="10"/>
  <c r="AY5546" i="10"/>
  <c r="AY5545" i="10"/>
  <c r="AY5544" i="10"/>
  <c r="AY5543" i="10"/>
  <c r="AY5542" i="10"/>
  <c r="AY5541" i="10"/>
  <c r="AY5540" i="10"/>
  <c r="AY5539" i="10"/>
  <c r="AY5538" i="10"/>
  <c r="AY5537" i="10"/>
  <c r="AY5536" i="10"/>
  <c r="AY5535" i="10"/>
  <c r="AY5534" i="10"/>
  <c r="AY5533" i="10"/>
  <c r="AY5532" i="10"/>
  <c r="AY5531" i="10"/>
  <c r="AY5530" i="10"/>
  <c r="AY5529" i="10"/>
  <c r="AY5528" i="10"/>
  <c r="AY5527" i="10"/>
  <c r="AY5526" i="10"/>
  <c r="AY5525" i="10"/>
  <c r="AY5524" i="10"/>
  <c r="AY5523" i="10"/>
  <c r="AY5522" i="10"/>
  <c r="AY5521" i="10"/>
  <c r="AY5520" i="10"/>
  <c r="AY5519" i="10"/>
  <c r="AY5518" i="10"/>
  <c r="AY5517" i="10"/>
  <c r="AY5516" i="10"/>
  <c r="AY5515" i="10"/>
  <c r="AY5514" i="10"/>
  <c r="AY5513" i="10"/>
  <c r="AY5512" i="10"/>
  <c r="AY5511" i="10"/>
  <c r="AY5510" i="10"/>
  <c r="AY5509" i="10"/>
  <c r="AY5508" i="10"/>
  <c r="AY5507" i="10"/>
  <c r="AY5506" i="10"/>
  <c r="AY5505" i="10"/>
  <c r="AY5504" i="10"/>
  <c r="AY5503" i="10"/>
  <c r="AY5502" i="10"/>
  <c r="AY5501" i="10"/>
  <c r="AY5500" i="10"/>
  <c r="AY5499" i="10"/>
  <c r="AY5498" i="10"/>
  <c r="AY5497" i="10"/>
  <c r="AY5496" i="10"/>
  <c r="AY5495" i="10"/>
  <c r="AY5494" i="10"/>
  <c r="AY5493" i="10"/>
  <c r="AY5492" i="10"/>
  <c r="AY5491" i="10"/>
  <c r="AY5490" i="10"/>
  <c r="AY5489" i="10"/>
  <c r="AY5488" i="10"/>
  <c r="AY5487" i="10"/>
  <c r="AY5486" i="10"/>
  <c r="AY5485" i="10"/>
  <c r="AY5484" i="10"/>
  <c r="AY5483" i="10"/>
  <c r="AY5482" i="10"/>
  <c r="AY5481" i="10"/>
  <c r="AY5480" i="10"/>
  <c r="AY5479" i="10"/>
  <c r="AY5478" i="10"/>
  <c r="AY5477" i="10"/>
  <c r="AY5476" i="10"/>
  <c r="AY5475" i="10"/>
  <c r="AY5474" i="10"/>
  <c r="AY5473" i="10"/>
  <c r="AY5472" i="10"/>
  <c r="AY5471" i="10"/>
  <c r="AY5470" i="10"/>
  <c r="AY5469" i="10"/>
  <c r="AY5468" i="10"/>
  <c r="AY5467" i="10"/>
  <c r="AY5466" i="10"/>
  <c r="AY5465" i="10"/>
  <c r="AY5464" i="10"/>
  <c r="AY5463" i="10"/>
  <c r="AY5462" i="10"/>
  <c r="AY5461" i="10"/>
  <c r="AY5460" i="10"/>
  <c r="AY5459" i="10"/>
  <c r="AY5458" i="10"/>
  <c r="AY5457" i="10"/>
  <c r="AY5456" i="10"/>
  <c r="AY5455" i="10"/>
  <c r="AY5454" i="10"/>
  <c r="AY5453" i="10"/>
  <c r="AY5452" i="10"/>
  <c r="AY5451" i="10"/>
  <c r="AY5450" i="10"/>
  <c r="AY5449" i="10"/>
  <c r="AY5448" i="10"/>
  <c r="AY5447" i="10"/>
  <c r="AY5446" i="10"/>
  <c r="AY5445" i="10"/>
  <c r="AY5444" i="10"/>
  <c r="AY5443" i="10"/>
  <c r="AY5442" i="10"/>
  <c r="AY5441" i="10"/>
  <c r="AY5440" i="10"/>
  <c r="AY5439" i="10"/>
  <c r="AY5438" i="10"/>
  <c r="AY5437" i="10"/>
  <c r="AY5436" i="10"/>
  <c r="AY5435" i="10"/>
  <c r="AY5434" i="10"/>
  <c r="AY5433" i="10"/>
  <c r="AY5432" i="10"/>
  <c r="AY5431" i="10"/>
  <c r="AY5430" i="10"/>
  <c r="AY5429" i="10"/>
  <c r="AY5428" i="10"/>
  <c r="AY5427" i="10"/>
  <c r="AY5426" i="10"/>
  <c r="AY5425" i="10"/>
  <c r="AY5424" i="10"/>
  <c r="AY5423" i="10"/>
  <c r="AY5422" i="10"/>
  <c r="AY5421" i="10"/>
  <c r="AY5420" i="10"/>
  <c r="AY5419" i="10"/>
  <c r="AY5418" i="10"/>
  <c r="AY5417" i="10"/>
  <c r="AY5416" i="10"/>
  <c r="AY5415" i="10"/>
  <c r="AY5414" i="10"/>
  <c r="AY5413" i="10"/>
  <c r="AY5412" i="10"/>
  <c r="AY5411" i="10"/>
  <c r="AY5410" i="10"/>
  <c r="AY5409" i="10"/>
  <c r="AY5408" i="10"/>
  <c r="AY5407" i="10"/>
  <c r="AY5406" i="10"/>
  <c r="AY5405" i="10"/>
  <c r="AY5404" i="10"/>
  <c r="AY5403" i="10"/>
  <c r="AY5402" i="10"/>
  <c r="AY5401" i="10"/>
  <c r="AY5400" i="10"/>
  <c r="AY5399" i="10"/>
  <c r="AY5398" i="10"/>
  <c r="AY5397" i="10"/>
  <c r="AY5396" i="10"/>
  <c r="AY5395" i="10"/>
  <c r="AY5394" i="10"/>
  <c r="AY5393" i="10"/>
  <c r="AY5392" i="10"/>
  <c r="AY5391" i="10"/>
  <c r="AY5390" i="10"/>
  <c r="AY5389" i="10"/>
  <c r="AY5388" i="10"/>
  <c r="AY5387" i="10"/>
  <c r="AY5386" i="10"/>
  <c r="AY5385" i="10"/>
  <c r="AY5384" i="10"/>
  <c r="AY5383" i="10"/>
  <c r="AY5382" i="10"/>
  <c r="AY5381" i="10"/>
  <c r="AY5380" i="10"/>
  <c r="AY5379" i="10"/>
  <c r="AY5378" i="10"/>
  <c r="AY5377" i="10"/>
  <c r="AY5376" i="10"/>
  <c r="AY5375" i="10"/>
  <c r="AY5374" i="10"/>
  <c r="AY5373" i="10"/>
  <c r="AY5372" i="10"/>
  <c r="AY5371" i="10"/>
  <c r="AY5370" i="10"/>
  <c r="AY5369" i="10"/>
  <c r="AY5368" i="10"/>
  <c r="AY5367" i="10"/>
  <c r="AY5366" i="10"/>
  <c r="AY5365" i="10"/>
  <c r="AY5364" i="10"/>
  <c r="AY5363" i="10"/>
  <c r="AY5362" i="10"/>
  <c r="AY5361" i="10"/>
  <c r="AY5360" i="10"/>
  <c r="AY5359" i="10"/>
  <c r="AY5358" i="10"/>
  <c r="AY5357" i="10"/>
  <c r="AY5356" i="10"/>
  <c r="AY5355" i="10"/>
  <c r="AY5354" i="10"/>
  <c r="AY5353" i="10"/>
  <c r="AY5352" i="10"/>
  <c r="AY5351" i="10"/>
  <c r="AY5350" i="10"/>
  <c r="AY5349" i="10"/>
  <c r="AY5348" i="10"/>
  <c r="AY5347" i="10"/>
  <c r="AY5346" i="10"/>
  <c r="AY5345" i="10"/>
  <c r="AY5344" i="10"/>
  <c r="AY5343" i="10"/>
  <c r="AY5342" i="10"/>
  <c r="AY5341" i="10"/>
  <c r="AY5340" i="10"/>
  <c r="AY5339" i="10"/>
  <c r="AY5338" i="10"/>
  <c r="AY5337" i="10"/>
  <c r="AY5336" i="10"/>
  <c r="AY5335" i="10"/>
  <c r="AY5334" i="10"/>
  <c r="AY5333" i="10"/>
  <c r="AY5332" i="10"/>
  <c r="AY5331" i="10"/>
  <c r="AY5330" i="10"/>
  <c r="AY5329" i="10"/>
  <c r="AY5328" i="10"/>
  <c r="AY5327" i="10"/>
  <c r="AY5326" i="10"/>
  <c r="AY5325" i="10"/>
  <c r="AY5324" i="10"/>
  <c r="AY5323" i="10"/>
  <c r="AY5322" i="10"/>
  <c r="AY5321" i="10"/>
  <c r="AY5320" i="10"/>
  <c r="AY5319" i="10"/>
  <c r="AY5318" i="10"/>
  <c r="AY5317" i="10"/>
  <c r="AY5316" i="10"/>
  <c r="AY5315" i="10"/>
  <c r="AY5314" i="10"/>
  <c r="AY5313" i="10"/>
  <c r="AY5312" i="10"/>
  <c r="AY5311" i="10"/>
  <c r="AY5310" i="10"/>
  <c r="AY5309" i="10"/>
  <c r="AY5308" i="10"/>
  <c r="AY5307" i="10"/>
  <c r="AY5306" i="10"/>
  <c r="AY5305" i="10"/>
  <c r="AY5304" i="10"/>
  <c r="AY5303" i="10"/>
  <c r="AY5302" i="10"/>
  <c r="AY5301" i="10"/>
  <c r="AY5300" i="10"/>
  <c r="AY5299" i="10"/>
  <c r="AY5298" i="10"/>
  <c r="AY5297" i="10"/>
  <c r="AY5296" i="10"/>
  <c r="AY5295" i="10"/>
  <c r="AY5294" i="10"/>
  <c r="AY5293" i="10"/>
  <c r="AY5292" i="10"/>
  <c r="AY5291" i="10"/>
  <c r="AY5290" i="10"/>
  <c r="AY5289" i="10"/>
  <c r="AY5288" i="10"/>
  <c r="AY5287" i="10"/>
  <c r="AY5286" i="10"/>
  <c r="AY5285" i="10"/>
  <c r="AY5284" i="10"/>
  <c r="AY5283" i="10"/>
  <c r="AY5282" i="10"/>
  <c r="AY5281" i="10"/>
  <c r="AY5280" i="10"/>
  <c r="AY5279" i="10"/>
  <c r="AY5278" i="10"/>
  <c r="AY5277" i="10"/>
  <c r="AY5276" i="10"/>
  <c r="AY5275" i="10"/>
  <c r="AY5274" i="10"/>
  <c r="AY5273" i="10"/>
  <c r="AY5272" i="10"/>
  <c r="AY5271" i="10"/>
  <c r="AY5270" i="10"/>
  <c r="AY5269" i="10"/>
  <c r="AY5268" i="10"/>
  <c r="AY5267" i="10"/>
  <c r="AY5266" i="10"/>
  <c r="AY5265" i="10"/>
  <c r="AY5264" i="10"/>
  <c r="AY5263" i="10"/>
  <c r="AY5262" i="10"/>
  <c r="AY5261" i="10"/>
  <c r="AY5260" i="10"/>
  <c r="AY5259" i="10"/>
  <c r="AY5258" i="10"/>
  <c r="AY5257" i="10"/>
  <c r="AY5256" i="10"/>
  <c r="AY5255" i="10"/>
  <c r="AY5254" i="10"/>
  <c r="AY5253" i="10"/>
  <c r="AY5252" i="10"/>
  <c r="AY5251" i="10"/>
  <c r="AY5250" i="10"/>
  <c r="AY5249" i="10"/>
  <c r="AY5248" i="10"/>
  <c r="AY5247" i="10"/>
  <c r="AY5246" i="10"/>
  <c r="AY5245" i="10"/>
  <c r="AY5244" i="10"/>
  <c r="AY5243" i="10"/>
  <c r="AY5242" i="10"/>
  <c r="AY5241" i="10"/>
  <c r="AY5240" i="10"/>
  <c r="AY5239" i="10"/>
  <c r="AY5238" i="10"/>
  <c r="AY5237" i="10"/>
  <c r="AY5236" i="10"/>
  <c r="AY5235" i="10"/>
  <c r="AY5234" i="10"/>
  <c r="AY5233" i="10"/>
  <c r="AY5232" i="10"/>
  <c r="AY5231" i="10"/>
  <c r="AY5230" i="10"/>
  <c r="AY5229" i="10"/>
  <c r="AY5228" i="10"/>
  <c r="AY5227" i="10"/>
  <c r="AY5226" i="10"/>
  <c r="AY5225" i="10"/>
  <c r="AY5224" i="10"/>
  <c r="AY5223" i="10"/>
  <c r="AY5222" i="10"/>
  <c r="AY5221" i="10"/>
  <c r="AY5220" i="10"/>
  <c r="AY5219" i="10"/>
  <c r="AY5218" i="10"/>
  <c r="AY5217" i="10"/>
  <c r="AY5216" i="10"/>
  <c r="AY5215" i="10"/>
  <c r="AY5214" i="10"/>
  <c r="AY5213" i="10"/>
  <c r="AY5212" i="10"/>
  <c r="AY5211" i="10"/>
  <c r="AY5210" i="10"/>
  <c r="AY5209" i="10"/>
  <c r="AY5208" i="10"/>
  <c r="AY5207" i="10"/>
  <c r="AY5206" i="10"/>
  <c r="AY5205" i="10"/>
  <c r="AY5204" i="10"/>
  <c r="AY5203" i="10"/>
  <c r="AY5202" i="10"/>
  <c r="AY5201" i="10"/>
  <c r="AY5200" i="10"/>
  <c r="AY5199" i="10"/>
  <c r="AY5198" i="10"/>
  <c r="AY5197" i="10"/>
  <c r="AY5196" i="10"/>
  <c r="AY5195" i="10"/>
  <c r="AY5194" i="10"/>
  <c r="AY5193" i="10"/>
  <c r="AY5192" i="10"/>
  <c r="AY5191" i="10"/>
  <c r="AY5190" i="10"/>
  <c r="AY5189" i="10"/>
  <c r="AY5188" i="10"/>
  <c r="AY5187" i="10"/>
  <c r="AY5186" i="10"/>
  <c r="AY5185" i="10"/>
  <c r="AY5184" i="10"/>
  <c r="AY5183" i="10"/>
  <c r="AY5182" i="10"/>
  <c r="AY5181" i="10"/>
  <c r="AY5180" i="10"/>
  <c r="AY5179" i="10"/>
  <c r="AY5178" i="10"/>
  <c r="AY5177" i="10"/>
  <c r="AY5176" i="10"/>
  <c r="AY5175" i="10"/>
  <c r="AY5174" i="10"/>
  <c r="AY5173" i="10"/>
  <c r="AY5172" i="10"/>
  <c r="AY5171" i="10"/>
  <c r="AY5170" i="10"/>
  <c r="AY5169" i="10"/>
  <c r="AY5168" i="10"/>
  <c r="AY5167" i="10"/>
  <c r="AY5166" i="10"/>
  <c r="AY5165" i="10"/>
  <c r="AY5164" i="10"/>
  <c r="AY5163" i="10"/>
  <c r="AY5162" i="10"/>
  <c r="AY5161" i="10"/>
  <c r="AY5160" i="10"/>
  <c r="AY5159" i="10"/>
  <c r="AY5158" i="10"/>
  <c r="AY5157" i="10"/>
  <c r="AY5156" i="10"/>
  <c r="AY5155" i="10"/>
  <c r="AY5154" i="10"/>
  <c r="AY5153" i="10"/>
  <c r="AY5152" i="10"/>
  <c r="AY5151" i="10"/>
  <c r="AY5150" i="10"/>
  <c r="AY5149" i="10"/>
  <c r="AY5148" i="10"/>
  <c r="AY5147" i="10"/>
  <c r="AY5146" i="10"/>
  <c r="AY5145" i="10"/>
  <c r="AY5144" i="10"/>
  <c r="AY5143" i="10"/>
  <c r="AY5142" i="10"/>
  <c r="AY5141" i="10"/>
  <c r="AY5140" i="10"/>
  <c r="AY5139" i="10"/>
  <c r="AY5138" i="10"/>
  <c r="AY5137" i="10"/>
  <c r="AY5136" i="10"/>
  <c r="AY5135" i="10"/>
  <c r="AY5134" i="10"/>
  <c r="AY5133" i="10"/>
  <c r="AY5132" i="10"/>
  <c r="AY5131" i="10"/>
  <c r="AY5130" i="10"/>
  <c r="AY5129" i="10"/>
  <c r="AY5128" i="10"/>
  <c r="AY5127" i="10"/>
  <c r="AY5126" i="10"/>
  <c r="AY5125" i="10"/>
  <c r="AY5124" i="10"/>
  <c r="AY5123" i="10"/>
  <c r="AY5122" i="10"/>
  <c r="AY5121" i="10"/>
  <c r="AY5120" i="10"/>
  <c r="AY5119" i="10"/>
  <c r="AY5118" i="10"/>
  <c r="AY5117" i="10"/>
  <c r="AY5116" i="10"/>
  <c r="AY5115" i="10"/>
  <c r="AY5114" i="10"/>
  <c r="AY5113" i="10"/>
  <c r="AY5112" i="10"/>
  <c r="AY5111" i="10"/>
  <c r="AY5110" i="10"/>
  <c r="AY5109" i="10"/>
  <c r="AY5108" i="10"/>
  <c r="AY5107" i="10"/>
  <c r="AY5106" i="10"/>
  <c r="AY5105" i="10"/>
  <c r="AY5104" i="10"/>
  <c r="AY5103" i="10"/>
  <c r="AY5102" i="10"/>
  <c r="AY5101" i="10"/>
  <c r="AY5100" i="10"/>
  <c r="AY5099" i="10"/>
  <c r="AY5098" i="10"/>
  <c r="AY5097" i="10"/>
  <c r="AY5096" i="10"/>
  <c r="AY5095" i="10"/>
  <c r="AY5094" i="10"/>
  <c r="AY5093" i="10"/>
  <c r="AY5092" i="10"/>
  <c r="AY5091" i="10"/>
  <c r="AY5090" i="10"/>
  <c r="AY5089" i="10"/>
  <c r="AY5088" i="10"/>
  <c r="AY5087" i="10"/>
  <c r="AY5086" i="10"/>
  <c r="AY5085" i="10"/>
  <c r="AY5084" i="10"/>
  <c r="AY5083" i="10"/>
  <c r="AY5082" i="10"/>
  <c r="AY5081" i="10"/>
  <c r="AY5080" i="10"/>
  <c r="AY5079" i="10"/>
  <c r="AY5078" i="10"/>
  <c r="AY5077" i="10"/>
  <c r="AY5076" i="10"/>
  <c r="AY5075" i="10"/>
  <c r="AY5074" i="10"/>
  <c r="AY5073" i="10"/>
  <c r="AY5072" i="10"/>
  <c r="AY5071" i="10"/>
  <c r="AY5070" i="10"/>
  <c r="AY5069" i="10"/>
  <c r="AY5068" i="10"/>
  <c r="AY5067" i="10"/>
  <c r="AY5066" i="10"/>
  <c r="AY5065" i="10"/>
  <c r="AY5064" i="10"/>
  <c r="AY5063" i="10"/>
  <c r="AY5062" i="10"/>
  <c r="AY5061" i="10"/>
  <c r="AY5060" i="10"/>
  <c r="AY5059" i="10"/>
  <c r="AY5058" i="10"/>
  <c r="AY5057" i="10"/>
  <c r="AY5056" i="10"/>
  <c r="AY5055" i="10"/>
  <c r="AY5054" i="10"/>
  <c r="AY5053" i="10"/>
  <c r="AY5052" i="10"/>
  <c r="AY5051" i="10"/>
  <c r="AY5050" i="10"/>
  <c r="AY5049" i="10"/>
  <c r="AY5048" i="10"/>
  <c r="AY5047" i="10"/>
  <c r="AY5046" i="10"/>
  <c r="AY5045" i="10"/>
  <c r="AY5044" i="10"/>
  <c r="AY5043" i="10"/>
  <c r="AY5042" i="10"/>
  <c r="AY5041" i="10"/>
  <c r="AY5040" i="10"/>
  <c r="AY5039" i="10"/>
  <c r="AY5038" i="10"/>
  <c r="AY5037" i="10"/>
  <c r="AY5036" i="10"/>
  <c r="AY5035" i="10"/>
  <c r="AY5034" i="10"/>
  <c r="AY5033" i="10"/>
  <c r="AY5032" i="10"/>
  <c r="AY5031" i="10"/>
  <c r="AY5030" i="10"/>
  <c r="AY5029" i="10"/>
  <c r="AY5028" i="10"/>
  <c r="AY5027" i="10"/>
  <c r="AY5026" i="10"/>
  <c r="AY5025" i="10"/>
  <c r="AY5024" i="10"/>
  <c r="AY5023" i="10"/>
  <c r="AY5022" i="10"/>
  <c r="AY5021" i="10"/>
  <c r="AY5020" i="10"/>
  <c r="AY5019" i="10"/>
  <c r="AY5018" i="10"/>
  <c r="AY5017" i="10"/>
  <c r="AY5016" i="10"/>
  <c r="AY5015" i="10"/>
  <c r="AY5014" i="10"/>
  <c r="AY5013" i="10"/>
  <c r="AY5012" i="10"/>
  <c r="AY5011" i="10"/>
  <c r="AY5010" i="10"/>
  <c r="AY5009" i="10"/>
  <c r="AY5008" i="10"/>
  <c r="AY5007" i="10"/>
  <c r="AY5006" i="10"/>
  <c r="AY5005" i="10"/>
  <c r="AY5004" i="10"/>
  <c r="AY5003" i="10"/>
  <c r="AY5002" i="10"/>
  <c r="AY5001" i="10"/>
  <c r="AY5000" i="10"/>
  <c r="AY4999" i="10"/>
  <c r="AY4998" i="10"/>
  <c r="AY4997" i="10"/>
  <c r="AY4996" i="10"/>
  <c r="AY4995" i="10"/>
  <c r="AY4994" i="10"/>
  <c r="AY4993" i="10"/>
  <c r="AY4992" i="10"/>
  <c r="AY4991" i="10"/>
  <c r="AY4990" i="10"/>
  <c r="AY4989" i="10"/>
  <c r="AY4988" i="10"/>
  <c r="AY4987" i="10"/>
  <c r="AY4986" i="10"/>
  <c r="AY4985" i="10"/>
  <c r="AY4984" i="10"/>
  <c r="AY4983" i="10"/>
  <c r="AY4982" i="10"/>
  <c r="AY4981" i="10"/>
  <c r="AY4980" i="10"/>
  <c r="AY4979" i="10"/>
  <c r="AY4978" i="10"/>
  <c r="AY4977" i="10"/>
  <c r="AY4976" i="10"/>
  <c r="AY4975" i="10"/>
  <c r="AY4974" i="10"/>
  <c r="AY4973" i="10"/>
  <c r="AY4972" i="10"/>
  <c r="AY4971" i="10"/>
  <c r="AY4970" i="10"/>
  <c r="AY4969" i="10"/>
  <c r="AY4968" i="10"/>
  <c r="AY4967" i="10"/>
  <c r="AY4966" i="10"/>
  <c r="AY4965" i="10"/>
  <c r="AY4964" i="10"/>
  <c r="AY4963" i="10"/>
  <c r="AY4962" i="10"/>
  <c r="AY4961" i="10"/>
  <c r="AY4960" i="10"/>
  <c r="AY4959" i="10"/>
  <c r="AY4958" i="10"/>
  <c r="AY4957" i="10"/>
  <c r="AY4956" i="10"/>
  <c r="AY4955" i="10"/>
  <c r="AY4954" i="10"/>
  <c r="AY4953" i="10"/>
  <c r="AY4952" i="10"/>
  <c r="AY4951" i="10"/>
  <c r="AY4950" i="10"/>
  <c r="AY4949" i="10"/>
  <c r="AY4948" i="10"/>
  <c r="AY4947" i="10"/>
  <c r="AY4946" i="10"/>
  <c r="AY4945" i="10"/>
  <c r="AY4944" i="10"/>
  <c r="AY4943" i="10"/>
  <c r="AY4942" i="10"/>
  <c r="AY4941" i="10"/>
  <c r="AY4940" i="10"/>
  <c r="AY4939" i="10"/>
  <c r="AY4938" i="10"/>
  <c r="AY4937" i="10"/>
  <c r="AY4936" i="10"/>
  <c r="AY4935" i="10"/>
  <c r="AY4934" i="10"/>
  <c r="AY4933" i="10"/>
  <c r="AY4932" i="10"/>
  <c r="AY4931" i="10"/>
  <c r="AY4930" i="10"/>
  <c r="AY4929" i="10"/>
  <c r="AY4928" i="10"/>
  <c r="AY4927" i="10"/>
  <c r="AY4926" i="10"/>
  <c r="AY4925" i="10"/>
  <c r="AY4924" i="10"/>
  <c r="AY4923" i="10"/>
  <c r="AY4922" i="10"/>
  <c r="AY4921" i="10"/>
  <c r="AY4920" i="10"/>
  <c r="AY4919" i="10"/>
  <c r="AY4918" i="10"/>
  <c r="AY4917" i="10"/>
  <c r="AY4916" i="10"/>
  <c r="AY4915" i="10"/>
  <c r="AY4914" i="10"/>
  <c r="AY4913" i="10"/>
  <c r="AY4912" i="10"/>
  <c r="AY4911" i="10"/>
  <c r="AY4910" i="10"/>
  <c r="AY4909" i="10"/>
  <c r="AY4908" i="10"/>
  <c r="AY4907" i="10"/>
  <c r="AY4906" i="10"/>
  <c r="AY4905" i="10"/>
  <c r="AY4904" i="10"/>
  <c r="AY4903" i="10"/>
  <c r="AY4902" i="10"/>
  <c r="AY4901" i="10"/>
  <c r="AY4900" i="10"/>
  <c r="AY4899" i="10"/>
  <c r="AY4898" i="10"/>
  <c r="AY4897" i="10"/>
  <c r="AY4896" i="10"/>
  <c r="AY4895" i="10"/>
  <c r="AY4894" i="10"/>
  <c r="AY4893" i="10"/>
  <c r="AY4892" i="10"/>
  <c r="AY4891" i="10"/>
  <c r="AY4890" i="10"/>
  <c r="AY4889" i="10"/>
  <c r="AY4888" i="10"/>
  <c r="AY4887" i="10"/>
  <c r="AY4886" i="10"/>
  <c r="AY4885" i="10"/>
  <c r="AY4884" i="10"/>
  <c r="AY4883" i="10"/>
  <c r="AY4882" i="10"/>
  <c r="AY4881" i="10"/>
  <c r="AY4880" i="10"/>
  <c r="AY4879" i="10"/>
  <c r="AY4878" i="10"/>
  <c r="AY4877" i="10"/>
  <c r="AY4876" i="10"/>
  <c r="AY4875" i="10"/>
  <c r="AY4874" i="10"/>
  <c r="AY4873" i="10"/>
  <c r="AY4872" i="10"/>
  <c r="AY4871" i="10"/>
  <c r="AY4870" i="10"/>
  <c r="AY4869" i="10"/>
  <c r="AY4868" i="10"/>
  <c r="AY4867" i="10"/>
  <c r="AY4866" i="10"/>
  <c r="AY4865" i="10"/>
  <c r="AY4864" i="10"/>
  <c r="AY4863" i="10"/>
  <c r="AY4862" i="10"/>
  <c r="AY4861" i="10"/>
  <c r="AY4860" i="10"/>
  <c r="AY4859" i="10"/>
  <c r="AY4858" i="10"/>
  <c r="AY4857" i="10"/>
  <c r="AY4856" i="10"/>
  <c r="AY4855" i="10"/>
  <c r="AY4854" i="10"/>
  <c r="AY4853" i="10"/>
  <c r="AY4852" i="10"/>
  <c r="AY4851" i="10"/>
  <c r="AY4850" i="10"/>
  <c r="AY4849" i="10"/>
  <c r="AY4848" i="10"/>
  <c r="AY4847" i="10"/>
  <c r="AY4846" i="10"/>
  <c r="AY4845" i="10"/>
  <c r="AY4844" i="10"/>
  <c r="AY4843" i="10"/>
  <c r="AY4842" i="10"/>
  <c r="AY4841" i="10"/>
  <c r="AY4840" i="10"/>
  <c r="AY4839" i="10"/>
  <c r="AY4838" i="10"/>
  <c r="AY4837" i="10"/>
  <c r="AY4836" i="10"/>
  <c r="AY4835" i="10"/>
  <c r="AY4834" i="10"/>
  <c r="AY4833" i="10"/>
  <c r="AY4832" i="10"/>
  <c r="AY4831" i="10"/>
  <c r="AY4830" i="10"/>
  <c r="AY4829" i="10"/>
  <c r="AY4828" i="10"/>
  <c r="AY4827" i="10"/>
  <c r="AY4826" i="10"/>
  <c r="AY4825" i="10"/>
  <c r="AY4824" i="10"/>
  <c r="AY4823" i="10"/>
  <c r="AY4822" i="10"/>
  <c r="AY4821" i="10"/>
  <c r="AY4820" i="10"/>
  <c r="AY4819" i="10"/>
  <c r="AY4818" i="10"/>
  <c r="AY4817" i="10"/>
  <c r="AY4816" i="10"/>
  <c r="AY4815" i="10"/>
  <c r="AY4814" i="10"/>
  <c r="AY4813" i="10"/>
  <c r="AY4812" i="10"/>
  <c r="AY4811" i="10"/>
  <c r="AY4810" i="10"/>
  <c r="AY4809" i="10"/>
  <c r="AY4808" i="10"/>
  <c r="AY4807" i="10"/>
  <c r="AY4806" i="10"/>
  <c r="AY4805" i="10"/>
  <c r="AY4804" i="10"/>
  <c r="AY4803" i="10"/>
  <c r="AY4802" i="10"/>
  <c r="AY4801" i="10"/>
  <c r="AY4800" i="10"/>
  <c r="AY4799" i="10"/>
  <c r="AY4798" i="10"/>
  <c r="AY4797" i="10"/>
  <c r="AY4796" i="10"/>
  <c r="AY4795" i="10"/>
  <c r="AY4794" i="10"/>
  <c r="AY4793" i="10"/>
  <c r="AY4792" i="10"/>
  <c r="AY4791" i="10"/>
  <c r="AY4790" i="10"/>
  <c r="AY4789" i="10"/>
  <c r="AY4788" i="10"/>
  <c r="AY4787" i="10"/>
  <c r="AY4786" i="10"/>
  <c r="AY4785" i="10"/>
  <c r="AY4784" i="10"/>
  <c r="AY4783" i="10"/>
  <c r="AY4782" i="10"/>
  <c r="AY4781" i="10"/>
  <c r="AY4780" i="10"/>
  <c r="AY4779" i="10"/>
  <c r="AY4778" i="10"/>
  <c r="AY4777" i="10"/>
  <c r="AY4776" i="10"/>
  <c r="AY4775" i="10"/>
  <c r="AY4774" i="10"/>
  <c r="AY4773" i="10"/>
  <c r="AY4772" i="10"/>
  <c r="AY4771" i="10"/>
  <c r="AY4770" i="10"/>
  <c r="AY4769" i="10"/>
  <c r="AY4768" i="10"/>
  <c r="AY4767" i="10"/>
  <c r="AY4766" i="10"/>
  <c r="AY4765" i="10"/>
  <c r="AY4764" i="10"/>
  <c r="AY4763" i="10"/>
  <c r="AY4762" i="10"/>
  <c r="AY4761" i="10"/>
  <c r="AY4760" i="10"/>
  <c r="AY4759" i="10"/>
  <c r="AY4758" i="10"/>
  <c r="AY4757" i="10"/>
  <c r="AY4756" i="10"/>
  <c r="AY4755" i="10"/>
  <c r="AY4754" i="10"/>
  <c r="AY4753" i="10"/>
  <c r="AY4752" i="10"/>
  <c r="AY4751" i="10"/>
  <c r="AY4750" i="10"/>
  <c r="AY4749" i="10"/>
  <c r="AY4748" i="10"/>
  <c r="AY4747" i="10"/>
  <c r="AY4746" i="10"/>
  <c r="AY4745" i="10"/>
  <c r="AY4744" i="10"/>
  <c r="AY4743" i="10"/>
  <c r="AY4742" i="10"/>
  <c r="AY4741" i="10"/>
  <c r="AY4740" i="10"/>
  <c r="AY4739" i="10"/>
  <c r="AY4738" i="10"/>
  <c r="AY4737" i="10"/>
  <c r="AY4736" i="10"/>
  <c r="AY4735" i="10"/>
  <c r="AY4734" i="10"/>
  <c r="AY4733" i="10"/>
  <c r="AY4732" i="10"/>
  <c r="AY4731" i="10"/>
  <c r="AY4730" i="10"/>
  <c r="AY4729" i="10"/>
  <c r="AY4728" i="10"/>
  <c r="AY4727" i="10"/>
  <c r="AY4726" i="10"/>
  <c r="AY4725" i="10"/>
  <c r="AY4724" i="10"/>
  <c r="AY4723" i="10"/>
  <c r="AY4722" i="10"/>
  <c r="AY4721" i="10"/>
  <c r="AY4720" i="10"/>
  <c r="AY4719" i="10"/>
  <c r="AY4718" i="10"/>
  <c r="AY4717" i="10"/>
  <c r="AY4716" i="10"/>
  <c r="AY4715" i="10"/>
  <c r="AY4714" i="10"/>
  <c r="AY4713" i="10"/>
  <c r="AY4712" i="10"/>
  <c r="AY4711" i="10"/>
  <c r="AY4710" i="10"/>
  <c r="AY4709" i="10"/>
  <c r="AY4708" i="10"/>
  <c r="AY4707" i="10"/>
  <c r="AY4706" i="10"/>
  <c r="AY4705" i="10"/>
  <c r="AY4704" i="10"/>
  <c r="AY4703" i="10"/>
  <c r="AY4702" i="10"/>
  <c r="AY4701" i="10"/>
  <c r="AY4700" i="10"/>
  <c r="AY4699" i="10"/>
  <c r="AY4698" i="10"/>
  <c r="AY4697" i="10"/>
  <c r="AY4696" i="10"/>
  <c r="AY4695" i="10"/>
  <c r="AY4694" i="10"/>
  <c r="AY4693" i="10"/>
  <c r="AY4692" i="10"/>
  <c r="AY4691" i="10"/>
  <c r="AY4690" i="10"/>
  <c r="AY4689" i="10"/>
  <c r="AY4688" i="10"/>
  <c r="AY4687" i="10"/>
  <c r="AY4686" i="10"/>
  <c r="AY4685" i="10"/>
  <c r="AY4684" i="10"/>
  <c r="AY4683" i="10"/>
  <c r="AY4682" i="10"/>
  <c r="AY4681" i="10"/>
  <c r="AY4680" i="10"/>
  <c r="AY4679" i="10"/>
  <c r="AY4678" i="10"/>
  <c r="AY4677" i="10"/>
  <c r="AY4676" i="10"/>
  <c r="AY4675" i="10"/>
  <c r="AY4674" i="10"/>
  <c r="AY4673" i="10"/>
  <c r="AY4672" i="10"/>
  <c r="AY4671" i="10"/>
  <c r="AY4670" i="10"/>
  <c r="AY4669" i="10"/>
  <c r="AY4668" i="10"/>
  <c r="AY4667" i="10"/>
  <c r="AY4666" i="10"/>
  <c r="AY4665" i="10"/>
  <c r="AY4664" i="10"/>
  <c r="AY4663" i="10"/>
  <c r="AY4662" i="10"/>
  <c r="AY4661" i="10"/>
  <c r="AY4660" i="10"/>
  <c r="AY4659" i="10"/>
  <c r="AY4658" i="10"/>
  <c r="AY4657" i="10"/>
  <c r="AY4656" i="10"/>
  <c r="AY4655" i="10"/>
  <c r="AY4654" i="10"/>
  <c r="AY4653" i="10"/>
  <c r="AY4652" i="10"/>
  <c r="AY4651" i="10"/>
  <c r="AY4650" i="10"/>
  <c r="AY4649" i="10"/>
  <c r="AY4648" i="10"/>
  <c r="AY4647" i="10"/>
  <c r="AY4646" i="10"/>
  <c r="AY4645" i="10"/>
  <c r="AY4644" i="10"/>
  <c r="AY4643" i="10"/>
  <c r="AY4642" i="10"/>
  <c r="AY4641" i="10"/>
  <c r="AY4640" i="10"/>
  <c r="AY4639" i="10"/>
  <c r="AY4638" i="10"/>
  <c r="AY4637" i="10"/>
  <c r="AY4636" i="10"/>
  <c r="AY4635" i="10"/>
  <c r="AY4634" i="10"/>
  <c r="AY4633" i="10"/>
  <c r="AY4632" i="10"/>
  <c r="AY4631" i="10"/>
  <c r="AY4630" i="10"/>
  <c r="AY4629" i="10"/>
  <c r="AY4628" i="10"/>
  <c r="AY4627" i="10"/>
  <c r="AY4626" i="10"/>
  <c r="AY4625" i="10"/>
  <c r="AY4624" i="10"/>
  <c r="AY4623" i="10"/>
  <c r="AY4622" i="10"/>
  <c r="AY4621" i="10"/>
  <c r="AY4620" i="10"/>
  <c r="AY4619" i="10"/>
  <c r="AY4618" i="10"/>
  <c r="AY4617" i="10"/>
  <c r="AY4616" i="10"/>
  <c r="AY4615" i="10"/>
  <c r="AY4614" i="10"/>
  <c r="AY4613" i="10"/>
  <c r="AY4612" i="10"/>
  <c r="AY4611" i="10"/>
  <c r="AY4610" i="10"/>
  <c r="AY4609" i="10"/>
  <c r="AY4608" i="10"/>
  <c r="AY4607" i="10"/>
  <c r="AY4606" i="10"/>
  <c r="AY4605" i="10"/>
  <c r="AY4604" i="10"/>
  <c r="AY4603" i="10"/>
  <c r="AY4602" i="10"/>
  <c r="AY4601" i="10"/>
  <c r="AY4600" i="10"/>
  <c r="AY4599" i="10"/>
  <c r="AY4598" i="10"/>
  <c r="AY4597" i="10"/>
  <c r="AY4596" i="10"/>
  <c r="AY4595" i="10"/>
  <c r="AY4594" i="10"/>
  <c r="AY4593" i="10"/>
  <c r="AY4592" i="10"/>
  <c r="AY4591" i="10"/>
  <c r="AY4590" i="10"/>
  <c r="AY4589" i="10"/>
  <c r="AY4588" i="10"/>
  <c r="AY4587" i="10"/>
  <c r="AY4586" i="10"/>
  <c r="AY4585" i="10"/>
  <c r="AY4584" i="10"/>
  <c r="AY4583" i="10"/>
  <c r="AY4582" i="10"/>
  <c r="AY4581" i="10"/>
  <c r="AY4580" i="10"/>
  <c r="AY4579" i="10"/>
  <c r="AY4578" i="10"/>
  <c r="AY4577" i="10"/>
  <c r="AY4576" i="10"/>
  <c r="AY4575" i="10"/>
  <c r="AY4574" i="10"/>
  <c r="AY4573" i="10"/>
  <c r="AY4572" i="10"/>
  <c r="AY4571" i="10"/>
  <c r="AY4570" i="10"/>
  <c r="AY4569" i="10"/>
  <c r="AY4568" i="10"/>
  <c r="AY4567" i="10"/>
  <c r="AY4566" i="10"/>
  <c r="AY4565" i="10"/>
  <c r="AY4564" i="10"/>
  <c r="AY4563" i="10"/>
  <c r="AY4562" i="10"/>
  <c r="AY4561" i="10"/>
  <c r="AY4560" i="10"/>
  <c r="AY4559" i="10"/>
  <c r="AY4558" i="10"/>
  <c r="AY4557" i="10"/>
  <c r="AY4556" i="10"/>
  <c r="AY4555" i="10"/>
  <c r="AY4554" i="10"/>
  <c r="AY4553" i="10"/>
  <c r="AY4552" i="10"/>
  <c r="AY4551" i="10"/>
  <c r="AY4550" i="10"/>
  <c r="AY4549" i="10"/>
  <c r="AY4548" i="10"/>
  <c r="AY4547" i="10"/>
  <c r="AY4546" i="10"/>
  <c r="AY4545" i="10"/>
  <c r="AY4544" i="10"/>
  <c r="AY4543" i="10"/>
  <c r="AY4542" i="10"/>
  <c r="AY4541" i="10"/>
  <c r="AY4540" i="10"/>
  <c r="AY4539" i="10"/>
  <c r="AY4538" i="10"/>
  <c r="AY4537" i="10"/>
  <c r="AY4536" i="10"/>
  <c r="AY4535" i="10"/>
  <c r="AY4534" i="10"/>
  <c r="AY4533" i="10"/>
  <c r="AY4532" i="10"/>
  <c r="AY4531" i="10"/>
  <c r="AY4530" i="10"/>
  <c r="AY4529" i="10"/>
  <c r="AY4528" i="10"/>
  <c r="AY4527" i="10"/>
  <c r="AY4526" i="10"/>
  <c r="AY4525" i="10"/>
  <c r="AY4524" i="10"/>
  <c r="AY4523" i="10"/>
  <c r="AY4522" i="10"/>
  <c r="AY4521" i="10"/>
  <c r="AY4520" i="10"/>
  <c r="AY4519" i="10"/>
  <c r="AY4518" i="10"/>
  <c r="AY4517" i="10"/>
  <c r="AY4516" i="10"/>
  <c r="AY4515" i="10"/>
  <c r="AY4514" i="10"/>
  <c r="AY4513" i="10"/>
  <c r="AY4512" i="10"/>
  <c r="AY4511" i="10"/>
  <c r="AY4510" i="10"/>
  <c r="AY4509" i="10"/>
  <c r="AY4508" i="10"/>
  <c r="AY4507" i="10"/>
  <c r="AY4506" i="10"/>
  <c r="AY4505" i="10"/>
  <c r="AY4504" i="10"/>
  <c r="AY4503" i="10"/>
  <c r="AY4502" i="10"/>
  <c r="AY4501" i="10"/>
  <c r="AY4500" i="10"/>
  <c r="AY4499" i="10"/>
  <c r="AY4498" i="10"/>
  <c r="AY4497" i="10"/>
  <c r="AY4496" i="10"/>
  <c r="AY4495" i="10"/>
  <c r="AY4494" i="10"/>
  <c r="AY4493" i="10"/>
  <c r="AY4492" i="10"/>
  <c r="AY4491" i="10"/>
  <c r="AY4490" i="10"/>
  <c r="AY4489" i="10"/>
  <c r="AY4488" i="10"/>
  <c r="AY4487" i="10"/>
  <c r="AY4486" i="10"/>
  <c r="AY4485" i="10"/>
  <c r="AY4484" i="10"/>
  <c r="AY4483" i="10"/>
  <c r="AY4482" i="10"/>
  <c r="AY4481" i="10"/>
  <c r="AY4480" i="10"/>
  <c r="AY4479" i="10"/>
  <c r="AY4478" i="10"/>
  <c r="AY4477" i="10"/>
  <c r="AY4476" i="10"/>
  <c r="AY4475" i="10"/>
  <c r="AY4474" i="10"/>
  <c r="AY4473" i="10"/>
  <c r="AY4472" i="10"/>
  <c r="AY4471" i="10"/>
  <c r="AY4470" i="10"/>
  <c r="AY4469" i="10"/>
  <c r="AY4468" i="10"/>
  <c r="AY4467" i="10"/>
  <c r="AY4466" i="10"/>
  <c r="AY4465" i="10"/>
  <c r="AY4464" i="10"/>
  <c r="AY4463" i="10"/>
  <c r="AY4462" i="10"/>
  <c r="AY4461" i="10"/>
  <c r="AY4460" i="10"/>
  <c r="AY4459" i="10"/>
  <c r="AY4458" i="10"/>
  <c r="AY4457" i="10"/>
  <c r="AY4456" i="10"/>
  <c r="AY4455" i="10"/>
  <c r="AY4454" i="10"/>
  <c r="AY4453" i="10"/>
  <c r="AY4452" i="10"/>
  <c r="AY4451" i="10"/>
  <c r="AY4450" i="10"/>
  <c r="AY4449" i="10"/>
  <c r="AY4448" i="10"/>
  <c r="AY4447" i="10"/>
  <c r="AY4446" i="10"/>
  <c r="AY4445" i="10"/>
  <c r="AY4444" i="10"/>
  <c r="AY4443" i="10"/>
  <c r="AY4442" i="10"/>
  <c r="AY4441" i="10"/>
  <c r="AY4440" i="10"/>
  <c r="AY4439" i="10"/>
  <c r="AY4438" i="10"/>
  <c r="AY4437" i="10"/>
  <c r="AY4436" i="10"/>
  <c r="AY4435" i="10"/>
  <c r="AY4434" i="10"/>
  <c r="AY4433" i="10"/>
  <c r="AY4432" i="10"/>
  <c r="AY4431" i="10"/>
  <c r="AY4430" i="10"/>
  <c r="AY4429" i="10"/>
  <c r="AY4428" i="10"/>
  <c r="AY4427" i="10"/>
  <c r="AY4426" i="10"/>
  <c r="AY4425" i="10"/>
  <c r="AY4424" i="10"/>
  <c r="AY4423" i="10"/>
  <c r="AY4422" i="10"/>
  <c r="AY4421" i="10"/>
  <c r="AY4420" i="10"/>
  <c r="AY4419" i="10"/>
  <c r="AY4418" i="10"/>
  <c r="AY4417" i="10"/>
  <c r="AY4416" i="10"/>
  <c r="AY4415" i="10"/>
  <c r="AY4414" i="10"/>
  <c r="AY4413" i="10"/>
  <c r="AY4412" i="10"/>
  <c r="AY4411" i="10"/>
  <c r="AY4410" i="10"/>
  <c r="AY4409" i="10"/>
  <c r="AY4408" i="10"/>
  <c r="AY4407" i="10"/>
  <c r="AY4406" i="10"/>
  <c r="AY4405" i="10"/>
  <c r="AY4404" i="10"/>
  <c r="AY4403" i="10"/>
  <c r="AY4402" i="10"/>
  <c r="AY4401" i="10"/>
  <c r="AY4400" i="10"/>
  <c r="AY4399" i="10"/>
  <c r="AY4398" i="10"/>
  <c r="AY4397" i="10"/>
  <c r="AY4396" i="10"/>
  <c r="AY4395" i="10"/>
  <c r="AY4394" i="10"/>
  <c r="AY4393" i="10"/>
  <c r="AY4392" i="10"/>
  <c r="AY4391" i="10"/>
  <c r="AY4390" i="10"/>
  <c r="AY4389" i="10"/>
  <c r="AY4388" i="10"/>
  <c r="AY4387" i="10"/>
  <c r="AY4386" i="10"/>
  <c r="AY4385" i="10"/>
  <c r="AY4384" i="10"/>
  <c r="AY4383" i="10"/>
  <c r="AY4382" i="10"/>
  <c r="AY4381" i="10"/>
  <c r="AY4380" i="10"/>
  <c r="AY4379" i="10"/>
  <c r="AY4378" i="10"/>
  <c r="AY4377" i="10"/>
  <c r="AY4376" i="10"/>
  <c r="AY4375" i="10"/>
  <c r="AY4374" i="10"/>
  <c r="AY4373" i="10"/>
  <c r="AY4372" i="10"/>
  <c r="AY4371" i="10"/>
  <c r="AY4370" i="10"/>
  <c r="AY4369" i="10"/>
  <c r="AY4368" i="10"/>
  <c r="AY4367" i="10"/>
  <c r="AY4366" i="10"/>
  <c r="AY4365" i="10"/>
  <c r="AY4364" i="10"/>
  <c r="AY4363" i="10"/>
  <c r="AY4362" i="10"/>
  <c r="AY4361" i="10"/>
  <c r="AY4360" i="10"/>
  <c r="AY4359" i="10"/>
  <c r="AY4358" i="10"/>
  <c r="AY4357" i="10"/>
  <c r="AY4356" i="10"/>
  <c r="AY4355" i="10"/>
  <c r="AY4354" i="10"/>
  <c r="AY4353" i="10"/>
  <c r="AY4352" i="10"/>
  <c r="AY4351" i="10"/>
  <c r="AY4350" i="10"/>
  <c r="AY4349" i="10"/>
  <c r="AY4348" i="10"/>
  <c r="AY4347" i="10"/>
  <c r="AY4346" i="10"/>
  <c r="AY4345" i="10"/>
  <c r="AY4344" i="10"/>
  <c r="AY4343" i="10"/>
  <c r="AY4342" i="10"/>
  <c r="AY4341" i="10"/>
  <c r="AY4340" i="10"/>
  <c r="AY4339" i="10"/>
  <c r="AY4338" i="10"/>
  <c r="AY4337" i="10"/>
  <c r="AY4336" i="10"/>
  <c r="AY4335" i="10"/>
  <c r="AY4334" i="10"/>
  <c r="AY4333" i="10"/>
  <c r="AY4332" i="10"/>
  <c r="AY4331" i="10"/>
  <c r="AY4330" i="10"/>
  <c r="AY4329" i="10"/>
  <c r="AY4328" i="10"/>
  <c r="AY4327" i="10"/>
  <c r="AY4326" i="10"/>
  <c r="AY4325" i="10"/>
  <c r="AY4324" i="10"/>
  <c r="AY4323" i="10"/>
  <c r="AY4322" i="10"/>
  <c r="AY4321" i="10"/>
  <c r="AY4320" i="10"/>
  <c r="AY4319" i="10"/>
  <c r="AY4318" i="10"/>
  <c r="AY4317" i="10"/>
  <c r="AY4316" i="10"/>
  <c r="AY4315" i="10"/>
  <c r="AY4314" i="10"/>
  <c r="AY4313" i="10"/>
  <c r="AY4312" i="10"/>
  <c r="AY4311" i="10"/>
  <c r="AY4310" i="10"/>
  <c r="AY4309" i="10"/>
  <c r="AY4308" i="10"/>
  <c r="AY4307" i="10"/>
  <c r="AY4306" i="10"/>
  <c r="AY4305" i="10"/>
  <c r="AY4304" i="10"/>
  <c r="AY4303" i="10"/>
  <c r="AY4302" i="10"/>
  <c r="AY4301" i="10"/>
  <c r="AY4300" i="10"/>
  <c r="AY4299" i="10"/>
  <c r="AY4298" i="10"/>
  <c r="AY4297" i="10"/>
  <c r="AY4296" i="10"/>
  <c r="AY4295" i="10"/>
  <c r="AY4294" i="10"/>
  <c r="AY4293" i="10"/>
  <c r="AY4292" i="10"/>
  <c r="AY4291" i="10"/>
  <c r="AY4290" i="10"/>
  <c r="AY4289" i="10"/>
  <c r="AY4288" i="10"/>
  <c r="AY4287" i="10"/>
  <c r="AY4286" i="10"/>
  <c r="AY4285" i="10"/>
  <c r="AY4284" i="10"/>
  <c r="AY4283" i="10"/>
  <c r="AY4282" i="10"/>
  <c r="AY4281" i="10"/>
  <c r="AY4280" i="10"/>
  <c r="AY4279" i="10"/>
  <c r="AY4278" i="10"/>
  <c r="AY4277" i="10"/>
  <c r="AY4276" i="10"/>
  <c r="AY4275" i="10"/>
  <c r="AY4274" i="10"/>
  <c r="AY4273" i="10"/>
  <c r="AY4272" i="10"/>
  <c r="AY4271" i="10"/>
  <c r="AY4270" i="10"/>
  <c r="AY4269" i="10"/>
  <c r="AY4268" i="10"/>
  <c r="AY4267" i="10"/>
  <c r="AY4266" i="10"/>
  <c r="AY4265" i="10"/>
  <c r="AY4264" i="10"/>
  <c r="AY4263" i="10"/>
  <c r="AY4262" i="10"/>
  <c r="AY4261" i="10"/>
  <c r="AY4260" i="10"/>
  <c r="AY4259" i="10"/>
  <c r="AY4258" i="10"/>
  <c r="AY4257" i="10"/>
  <c r="AY4256" i="10"/>
  <c r="AY4255" i="10"/>
  <c r="AY4254" i="10"/>
  <c r="AY4253" i="10"/>
  <c r="AY4252" i="10"/>
  <c r="AY4251" i="10"/>
  <c r="AY4250" i="10"/>
  <c r="AY4249" i="10"/>
  <c r="AY4248" i="10"/>
  <c r="AY4247" i="10"/>
  <c r="AY4246" i="10"/>
  <c r="AY4245" i="10"/>
  <c r="AY4244" i="10"/>
  <c r="AY4243" i="10"/>
  <c r="AY4242" i="10"/>
  <c r="AY4241" i="10"/>
  <c r="AY4240" i="10"/>
  <c r="AY4239" i="10"/>
  <c r="AY4238" i="10"/>
  <c r="AY4237" i="10"/>
  <c r="AY4236" i="10"/>
  <c r="AY4235" i="10"/>
  <c r="AY4234" i="10"/>
  <c r="AY4233" i="10"/>
  <c r="AY4232" i="10"/>
  <c r="AY4231" i="10"/>
  <c r="AY4230" i="10"/>
  <c r="AY4229" i="10"/>
  <c r="AY4228" i="10"/>
  <c r="AY4227" i="10"/>
  <c r="AY4226" i="10"/>
  <c r="AY4225" i="10"/>
  <c r="AY4224" i="10"/>
  <c r="AY4223" i="10"/>
  <c r="AY4222" i="10"/>
  <c r="AY4221" i="10"/>
  <c r="AY4220" i="10"/>
  <c r="AY4219" i="10"/>
  <c r="AY4218" i="10"/>
  <c r="AY4217" i="10"/>
  <c r="AY4216" i="10"/>
  <c r="AY4215" i="10"/>
  <c r="AY4214" i="10"/>
  <c r="AY4213" i="10"/>
  <c r="AY4212" i="10"/>
  <c r="AY4211" i="10"/>
  <c r="AY4210" i="10"/>
  <c r="AY4209" i="10"/>
  <c r="AY4208" i="10"/>
  <c r="AY4207" i="10"/>
  <c r="AY4206" i="10"/>
  <c r="AY4205" i="10"/>
  <c r="AY4204" i="10"/>
  <c r="AY4203" i="10"/>
  <c r="AY4202" i="10"/>
  <c r="AY4201" i="10"/>
  <c r="AY4200" i="10"/>
  <c r="AY4199" i="10"/>
  <c r="AY4198" i="10"/>
  <c r="AY4197" i="10"/>
  <c r="AY4196" i="10"/>
  <c r="AY4195" i="10"/>
  <c r="AY4194" i="10"/>
  <c r="AY4193" i="10"/>
  <c r="AY4192" i="10"/>
  <c r="AY4191" i="10"/>
  <c r="AY4190" i="10"/>
  <c r="AY4189" i="10"/>
  <c r="AY4188" i="10"/>
  <c r="AY4187" i="10"/>
  <c r="AY4186" i="10"/>
  <c r="AY4185" i="10"/>
  <c r="AY4184" i="10"/>
  <c r="AY4183" i="10"/>
  <c r="AY4182" i="10"/>
  <c r="AY4181" i="10"/>
  <c r="AY4180" i="10"/>
  <c r="AY4179" i="10"/>
  <c r="AY4178" i="10"/>
  <c r="AY4177" i="10"/>
  <c r="AY4176" i="10"/>
  <c r="AY4175" i="10"/>
  <c r="AY4174" i="10"/>
  <c r="AY4173" i="10"/>
  <c r="AY4172" i="10"/>
  <c r="AY4171" i="10"/>
  <c r="AY4170" i="10"/>
  <c r="AY4169" i="10"/>
  <c r="AY4168" i="10"/>
  <c r="AY4167" i="10"/>
  <c r="AY4166" i="10"/>
  <c r="AY4165" i="10"/>
  <c r="AY4164" i="10"/>
  <c r="AY4163" i="10"/>
  <c r="AY4162" i="10"/>
  <c r="AY4161" i="10"/>
  <c r="AY4160" i="10"/>
  <c r="AY4159" i="10"/>
  <c r="AY4158" i="10"/>
  <c r="AY4157" i="10"/>
  <c r="AY4156" i="10"/>
  <c r="AY4155" i="10"/>
  <c r="AY4154" i="10"/>
  <c r="AY4153" i="10"/>
  <c r="AY4152" i="10"/>
  <c r="AY4151" i="10"/>
  <c r="AY4150" i="10"/>
  <c r="AY4149" i="10"/>
  <c r="AY4148" i="10"/>
  <c r="AY4147" i="10"/>
  <c r="AY4146" i="10"/>
  <c r="AY4145" i="10"/>
  <c r="AY4144" i="10"/>
  <c r="AY4143" i="10"/>
  <c r="AY4142" i="10"/>
  <c r="AY4141" i="10"/>
  <c r="AY4140" i="10"/>
  <c r="AY4139" i="10"/>
  <c r="AY4138" i="10"/>
  <c r="AY4137" i="10"/>
  <c r="AY4136" i="10"/>
  <c r="AY4135" i="10"/>
  <c r="AY4134" i="10"/>
  <c r="AY4133" i="10"/>
  <c r="AY4132" i="10"/>
  <c r="AY4131" i="10"/>
  <c r="AY4130" i="10"/>
  <c r="AY4129" i="10"/>
  <c r="AY4128" i="10"/>
  <c r="AY4127" i="10"/>
  <c r="AY4126" i="10"/>
  <c r="AY4125" i="10"/>
  <c r="AY4124" i="10"/>
  <c r="AY4123" i="10"/>
  <c r="AY4122" i="10"/>
  <c r="AY4121" i="10"/>
  <c r="AY4120" i="10"/>
  <c r="AY4119" i="10"/>
  <c r="AY4118" i="10"/>
  <c r="AY4117" i="10"/>
  <c r="AY4116" i="10"/>
  <c r="AY4115" i="10"/>
  <c r="AY4114" i="10"/>
  <c r="AY4113" i="10"/>
  <c r="AY4112" i="10"/>
  <c r="AY4111" i="10"/>
  <c r="AY4110" i="10"/>
  <c r="AY4109" i="10"/>
  <c r="AY4108" i="10"/>
  <c r="AY4107" i="10"/>
  <c r="AY4106" i="10"/>
  <c r="AY4105" i="10"/>
  <c r="AY4104" i="10"/>
  <c r="AY4103" i="10"/>
  <c r="AY4102" i="10"/>
  <c r="AY4101" i="10"/>
  <c r="AY4100" i="10"/>
  <c r="AY4099" i="10"/>
  <c r="AY4098" i="10"/>
  <c r="AY4097" i="10"/>
  <c r="AY4096" i="10"/>
  <c r="AY4095" i="10"/>
  <c r="AY4094" i="10"/>
  <c r="AY4093" i="10"/>
  <c r="AY4092" i="10"/>
  <c r="AY4091" i="10"/>
  <c r="AY4090" i="10"/>
  <c r="AY4089" i="10"/>
  <c r="AY4088" i="10"/>
  <c r="AY4087" i="10"/>
  <c r="AY4086" i="10"/>
  <c r="AY4085" i="10"/>
  <c r="AY4084" i="10"/>
  <c r="AY4083" i="10"/>
  <c r="AY4082" i="10"/>
  <c r="AY4081" i="10"/>
  <c r="AY4080" i="10"/>
  <c r="AY4079" i="10"/>
  <c r="AY4078" i="10"/>
  <c r="AY4077" i="10"/>
  <c r="AY4076" i="10"/>
  <c r="AY4075" i="10"/>
  <c r="AY4074" i="10"/>
  <c r="AY4073" i="10"/>
  <c r="AY4072" i="10"/>
  <c r="AY4071" i="10"/>
  <c r="AY4070" i="10"/>
  <c r="AY4069" i="10"/>
  <c r="AY4068" i="10"/>
  <c r="AY4067" i="10"/>
  <c r="AY4066" i="10"/>
  <c r="AY4065" i="10"/>
  <c r="AY4064" i="10"/>
  <c r="AY4063" i="10"/>
  <c r="AY4062" i="10"/>
  <c r="AY4061" i="10"/>
  <c r="AY4060" i="10"/>
  <c r="AY4059" i="10"/>
  <c r="AY4058" i="10"/>
  <c r="AY4057" i="10"/>
  <c r="AY4056" i="10"/>
  <c r="AY4055" i="10"/>
  <c r="AY4054" i="10"/>
  <c r="AY4053" i="10"/>
  <c r="AY4052" i="10"/>
  <c r="AY4051" i="10"/>
  <c r="AY4050" i="10"/>
  <c r="AY4049" i="10"/>
  <c r="AY4048" i="10"/>
  <c r="AY4047" i="10"/>
  <c r="AY4046" i="10"/>
  <c r="AY4045" i="10"/>
  <c r="AY4044" i="10"/>
  <c r="AY4043" i="10"/>
  <c r="AY4042" i="10"/>
  <c r="AY4041" i="10"/>
  <c r="AY4040" i="10"/>
  <c r="AY4039" i="10"/>
  <c r="AY4038" i="10"/>
  <c r="AY4037" i="10"/>
  <c r="AY4036" i="10"/>
  <c r="AY4035" i="10"/>
  <c r="AY4034" i="10"/>
  <c r="AY4033" i="10"/>
  <c r="AY4032" i="10"/>
  <c r="AY4031" i="10"/>
  <c r="AY4030" i="10"/>
  <c r="AY4029" i="10"/>
  <c r="AY4028" i="10"/>
  <c r="AY4027" i="10"/>
  <c r="AY4026" i="10"/>
  <c r="AY4025" i="10"/>
  <c r="AY4024" i="10"/>
  <c r="AY4023" i="10"/>
  <c r="AY4022" i="10"/>
  <c r="AY4021" i="10"/>
  <c r="AY4020" i="10"/>
  <c r="AY4019" i="10"/>
  <c r="AY4018" i="10"/>
  <c r="AY4017" i="10"/>
  <c r="AY4016" i="10"/>
  <c r="AY4015" i="10"/>
  <c r="AY4014" i="10"/>
  <c r="AY4013" i="10"/>
  <c r="AY4012" i="10"/>
  <c r="AY4011" i="10"/>
  <c r="AY4010" i="10"/>
  <c r="AY4009" i="10"/>
  <c r="AY4008" i="10"/>
  <c r="AY4007" i="10"/>
  <c r="AY4006" i="10"/>
  <c r="AY4005" i="10"/>
  <c r="AY4004" i="10"/>
  <c r="AY4003" i="10"/>
  <c r="AY4002" i="10"/>
  <c r="AY4001" i="10"/>
  <c r="AY4000" i="10"/>
  <c r="AY3999" i="10"/>
  <c r="AY3998" i="10"/>
  <c r="AY3997" i="10"/>
  <c r="AY3996" i="10"/>
  <c r="AY3995" i="10"/>
  <c r="AY3994" i="10"/>
  <c r="AY3993" i="10"/>
  <c r="AY3992" i="10"/>
  <c r="AY3991" i="10"/>
  <c r="AY3990" i="10"/>
  <c r="AY3989" i="10"/>
  <c r="AY3988" i="10"/>
  <c r="AY3987" i="10"/>
  <c r="AY3986" i="10"/>
  <c r="AY3985" i="10"/>
  <c r="AY3984" i="10"/>
  <c r="AY3983" i="10"/>
  <c r="AY3982" i="10"/>
  <c r="AY3981" i="10"/>
  <c r="AY3980" i="10"/>
  <c r="AY3979" i="10"/>
  <c r="AY3978" i="10"/>
  <c r="AY3977" i="10"/>
  <c r="AY3976" i="10"/>
  <c r="AY3975" i="10"/>
  <c r="AY3974" i="10"/>
  <c r="AY3973" i="10"/>
  <c r="AY3972" i="10"/>
  <c r="AY3971" i="10"/>
  <c r="AY3970" i="10"/>
  <c r="AY3969" i="10"/>
  <c r="AY3968" i="10"/>
  <c r="AY3967" i="10"/>
  <c r="AY3966" i="10"/>
  <c r="AY3965" i="10"/>
  <c r="AY3964" i="10"/>
  <c r="AY3963" i="10"/>
  <c r="AY3962" i="10"/>
  <c r="AY3961" i="10"/>
  <c r="AY3960" i="10"/>
  <c r="AY3959" i="10"/>
  <c r="AY3958" i="10"/>
  <c r="AY3957" i="10"/>
  <c r="AY3956" i="10"/>
  <c r="AY3955" i="10"/>
  <c r="AY3954" i="10"/>
  <c r="AY3953" i="10"/>
  <c r="AY3952" i="10"/>
  <c r="AY3951" i="10"/>
  <c r="AY3950" i="10"/>
  <c r="AY3949" i="10"/>
  <c r="AY3948" i="10"/>
  <c r="AY3947" i="10"/>
  <c r="AY3946" i="10"/>
  <c r="AY3945" i="10"/>
  <c r="AY3944" i="10"/>
  <c r="AY3943" i="10"/>
  <c r="AY3942" i="10"/>
  <c r="AY3941" i="10"/>
  <c r="AY3940" i="10"/>
  <c r="AY3939" i="10"/>
  <c r="AY3938" i="10"/>
  <c r="AY3937" i="10"/>
  <c r="AY3936" i="10"/>
  <c r="AY3935" i="10"/>
  <c r="AY3934" i="10"/>
  <c r="AY3933" i="10"/>
  <c r="AY3932" i="10"/>
  <c r="AY3931" i="10"/>
  <c r="AY3930" i="10"/>
  <c r="AY3929" i="10"/>
  <c r="AY3928" i="10"/>
  <c r="AY3927" i="10"/>
  <c r="AY3926" i="10"/>
  <c r="AY3925" i="10"/>
  <c r="AY3924" i="10"/>
  <c r="AY3923" i="10"/>
  <c r="AY3922" i="10"/>
  <c r="AY3921" i="10"/>
  <c r="AY3920" i="10"/>
  <c r="AY3919" i="10"/>
  <c r="AY3918" i="10"/>
  <c r="AY3917" i="10"/>
  <c r="AY3916" i="10"/>
  <c r="AY3915" i="10"/>
  <c r="AY3914" i="10"/>
  <c r="AY3913" i="10"/>
  <c r="AY3912" i="10"/>
  <c r="AY3911" i="10"/>
  <c r="AY3910" i="10"/>
  <c r="AY3909" i="10"/>
  <c r="AY3908" i="10"/>
  <c r="AY3907" i="10"/>
  <c r="AY3906" i="10"/>
  <c r="AY3905" i="10"/>
  <c r="AY3904" i="10"/>
  <c r="AY3903" i="10"/>
  <c r="AY3902" i="10"/>
  <c r="AY3901" i="10"/>
  <c r="AY3900" i="10"/>
  <c r="AY3899" i="10"/>
  <c r="AY3898" i="10"/>
  <c r="AY3897" i="10"/>
  <c r="AY3896" i="10"/>
  <c r="AY3895" i="10"/>
  <c r="AY3894" i="10"/>
  <c r="AY3893" i="10"/>
  <c r="AY3892" i="10"/>
  <c r="AY3891" i="10"/>
  <c r="AY3890" i="10"/>
  <c r="AY3889" i="10"/>
  <c r="AY3888" i="10"/>
  <c r="AY3887" i="10"/>
  <c r="AY3886" i="10"/>
  <c r="AY3885" i="10"/>
  <c r="AY3884" i="10"/>
  <c r="AY3883" i="10"/>
  <c r="AY3882" i="10"/>
  <c r="AY3881" i="10"/>
  <c r="AY3880" i="10"/>
  <c r="AY3879" i="10"/>
  <c r="AY3878" i="10"/>
  <c r="AY3877" i="10"/>
  <c r="AY3876" i="10"/>
  <c r="AY3875" i="10"/>
  <c r="AY3874" i="10"/>
  <c r="AY3873" i="10"/>
  <c r="AY3872" i="10"/>
  <c r="AY3871" i="10"/>
  <c r="AY3870" i="10"/>
  <c r="AY3869" i="10"/>
  <c r="AY3868" i="10"/>
  <c r="AY3867" i="10"/>
  <c r="AY3866" i="10"/>
  <c r="AY3865" i="10"/>
  <c r="AY3864" i="10"/>
  <c r="AY3863" i="10"/>
  <c r="AY3862" i="10"/>
  <c r="AY3861" i="10"/>
  <c r="AY3860" i="10"/>
  <c r="AY3859" i="10"/>
  <c r="AY3858" i="10"/>
  <c r="AY3857" i="10"/>
  <c r="AY3856" i="10"/>
  <c r="AY3855" i="10"/>
  <c r="AY3854" i="10"/>
  <c r="AY3853" i="10"/>
  <c r="AY3852" i="10"/>
  <c r="AY3851" i="10"/>
  <c r="AY3850" i="10"/>
  <c r="AY3849" i="10"/>
  <c r="AY3848" i="10"/>
  <c r="AY3847" i="10"/>
  <c r="AY3846" i="10"/>
  <c r="AY3845" i="10"/>
  <c r="AY3844" i="10"/>
  <c r="AY3843" i="10"/>
  <c r="AY3842" i="10"/>
  <c r="AY3841" i="10"/>
  <c r="AY3840" i="10"/>
  <c r="AY3839" i="10"/>
  <c r="AY3838" i="10"/>
  <c r="AY3837" i="10"/>
  <c r="AY3836" i="10"/>
  <c r="AY3835" i="10"/>
  <c r="AY3834" i="10"/>
  <c r="AY3833" i="10"/>
  <c r="AY3832" i="10"/>
  <c r="AY3831" i="10"/>
  <c r="AY3830" i="10"/>
  <c r="AY3829" i="10"/>
  <c r="AY3828" i="10"/>
  <c r="AY3827" i="10"/>
  <c r="AY3826" i="10"/>
  <c r="AY3825" i="10"/>
  <c r="AY3824" i="10"/>
  <c r="AY3823" i="10"/>
  <c r="AY3822" i="10"/>
  <c r="AY3821" i="10"/>
  <c r="AY3820" i="10"/>
  <c r="AY3819" i="10"/>
  <c r="AY3818" i="10"/>
  <c r="AY3817" i="10"/>
  <c r="AY3816" i="10"/>
  <c r="AY3815" i="10"/>
  <c r="AY3814" i="10"/>
  <c r="AY3813" i="10"/>
  <c r="AY3812" i="10"/>
  <c r="AY3811" i="10"/>
  <c r="AY3810" i="10"/>
  <c r="AY3809" i="10"/>
  <c r="AY3808" i="10"/>
  <c r="AY3807" i="10"/>
  <c r="AY3806" i="10"/>
  <c r="AY3805" i="10"/>
  <c r="AY3804" i="10"/>
  <c r="AY3803" i="10"/>
  <c r="AY3802" i="10"/>
  <c r="AY3801" i="10"/>
  <c r="AY3800" i="10"/>
  <c r="AY3799" i="10"/>
  <c r="AY3798" i="10"/>
  <c r="AY3797" i="10"/>
  <c r="AY3796" i="10"/>
  <c r="AY3795" i="10"/>
  <c r="AY3794" i="10"/>
  <c r="AY3793" i="10"/>
  <c r="AY3792" i="10"/>
  <c r="AY3791" i="10"/>
  <c r="AY3790" i="10"/>
  <c r="AY3789" i="10"/>
  <c r="AY3788" i="10"/>
  <c r="AY3787" i="10"/>
  <c r="AY3786" i="10"/>
  <c r="AY3785" i="10"/>
  <c r="AY3784" i="10"/>
  <c r="AY3783" i="10"/>
  <c r="AY3782" i="10"/>
  <c r="AY3781" i="10"/>
  <c r="AY3780" i="10"/>
  <c r="AY3779" i="10"/>
  <c r="AY3778" i="10"/>
  <c r="AY3777" i="10"/>
  <c r="AY3776" i="10"/>
  <c r="AY3775" i="10"/>
  <c r="AY3774" i="10"/>
  <c r="AY3773" i="10"/>
  <c r="AY3772" i="10"/>
  <c r="AY3771" i="10"/>
  <c r="AY3770" i="10"/>
  <c r="AY3769" i="10"/>
  <c r="AY3768" i="10"/>
  <c r="AY3767" i="10"/>
  <c r="AY3766" i="10"/>
  <c r="AY3765" i="10"/>
  <c r="AY3764" i="10"/>
  <c r="AY3763" i="10"/>
  <c r="AY3762" i="10"/>
  <c r="AY3761" i="10"/>
  <c r="AY3760" i="10"/>
  <c r="AY3759" i="10"/>
  <c r="AY3758" i="10"/>
  <c r="AY3757" i="10"/>
  <c r="AY3756" i="10"/>
  <c r="AY3755" i="10"/>
  <c r="AY3754" i="10"/>
  <c r="AY3753" i="10"/>
  <c r="AY3752" i="10"/>
  <c r="AY3751" i="10"/>
  <c r="AY3750" i="10"/>
  <c r="AY3749" i="10"/>
  <c r="AY3748" i="10"/>
  <c r="AY3747" i="10"/>
  <c r="AY3746" i="10"/>
  <c r="AY3745" i="10"/>
  <c r="AY3744" i="10"/>
  <c r="AY3743" i="10"/>
  <c r="AY3742" i="10"/>
  <c r="AY3741" i="10"/>
  <c r="AY3740" i="10"/>
  <c r="AY3739" i="10"/>
  <c r="AY3738" i="10"/>
  <c r="AY3737" i="10"/>
  <c r="AY3736" i="10"/>
  <c r="AY3735" i="10"/>
  <c r="AY3734" i="10"/>
  <c r="AY3733" i="10"/>
  <c r="AY3732" i="10"/>
  <c r="AY3731" i="10"/>
  <c r="AY3730" i="10"/>
  <c r="AY3729" i="10"/>
  <c r="AY3728" i="10"/>
  <c r="AY3727" i="10"/>
  <c r="AY3726" i="10"/>
  <c r="AY3725" i="10"/>
  <c r="AY3724" i="10"/>
  <c r="AY3723" i="10"/>
  <c r="AY3722" i="10"/>
  <c r="AY3721" i="10"/>
  <c r="AY3720" i="10"/>
  <c r="AY3719" i="10"/>
  <c r="AY3718" i="10"/>
  <c r="AY3717" i="10"/>
  <c r="AY3716" i="10"/>
  <c r="AY3715" i="10"/>
  <c r="AY3714" i="10"/>
  <c r="AY3713" i="10"/>
  <c r="AY3712" i="10"/>
  <c r="AY3711" i="10"/>
  <c r="AY3710" i="10"/>
  <c r="AY3709" i="10"/>
  <c r="AY3708" i="10"/>
  <c r="AY3707" i="10"/>
  <c r="AY3706" i="10"/>
  <c r="AY3705" i="10"/>
  <c r="AY3704" i="10"/>
  <c r="AY3703" i="10"/>
  <c r="AY3702" i="10"/>
  <c r="AY3701" i="10"/>
  <c r="AY3700" i="10"/>
  <c r="AY3699" i="10"/>
  <c r="AY3698" i="10"/>
  <c r="AY3697" i="10"/>
  <c r="AY3696" i="10"/>
  <c r="AY3695" i="10"/>
  <c r="AY3694" i="10"/>
  <c r="AY3693" i="10"/>
  <c r="AY3692" i="10"/>
  <c r="AY3691" i="10"/>
  <c r="AY3690" i="10"/>
  <c r="AY3689" i="10"/>
  <c r="AY3688" i="10"/>
  <c r="AY3687" i="10"/>
  <c r="AY3686" i="10"/>
  <c r="AY3685" i="10"/>
  <c r="AY3684" i="10"/>
  <c r="AY3683" i="10"/>
  <c r="AY3682" i="10"/>
  <c r="AY3681" i="10"/>
  <c r="AY3680" i="10"/>
  <c r="AY3679" i="10"/>
  <c r="AY3678" i="10"/>
  <c r="AY3677" i="10"/>
  <c r="AY3676" i="10"/>
  <c r="AY3675" i="10"/>
  <c r="AY3674" i="10"/>
  <c r="AY3673" i="10"/>
  <c r="AY3672" i="10"/>
  <c r="AY3671" i="10"/>
  <c r="AY3670" i="10"/>
  <c r="AY3669" i="10"/>
  <c r="AY3668" i="10"/>
  <c r="AY3667" i="10"/>
  <c r="AY3666" i="10"/>
  <c r="AY3665" i="10"/>
  <c r="AY3664" i="10"/>
  <c r="AY3663" i="10"/>
  <c r="AY3662" i="10"/>
  <c r="AY3661" i="10"/>
  <c r="AY3660" i="10"/>
  <c r="AY3659" i="10"/>
  <c r="AY3658" i="10"/>
  <c r="AY3657" i="10"/>
  <c r="AY3656" i="10"/>
  <c r="AY3655" i="10"/>
  <c r="AY3654" i="10"/>
  <c r="AY3653" i="10"/>
  <c r="AY3652" i="10"/>
  <c r="AY3651" i="10"/>
  <c r="AY3650" i="10"/>
  <c r="AY3649" i="10"/>
  <c r="AY3648" i="10"/>
  <c r="AY3647" i="10"/>
  <c r="AY3646" i="10"/>
  <c r="AY3645" i="10"/>
  <c r="AY3644" i="10"/>
  <c r="AY3643" i="10"/>
  <c r="AY3642" i="10"/>
  <c r="AY3641" i="10"/>
  <c r="AY3640" i="10"/>
  <c r="AY3639" i="10"/>
  <c r="AY3638" i="10"/>
  <c r="AY3637" i="10"/>
  <c r="AY3636" i="10"/>
  <c r="AY3635" i="10"/>
  <c r="AY3634" i="10"/>
  <c r="AY3633" i="10"/>
  <c r="AY3632" i="10"/>
  <c r="AY3631" i="10"/>
  <c r="AY3630" i="10"/>
  <c r="AY3629" i="10"/>
  <c r="AY3628" i="10"/>
  <c r="AY3627" i="10"/>
  <c r="AY3626" i="10"/>
  <c r="AY3625" i="10"/>
  <c r="AY3624" i="10"/>
  <c r="AY3623" i="10"/>
  <c r="AY3622" i="10"/>
  <c r="AY3621" i="10"/>
  <c r="AY3620" i="10"/>
  <c r="AY3619" i="10"/>
  <c r="AY3618" i="10"/>
  <c r="AY3617" i="10"/>
  <c r="AY3616" i="10"/>
  <c r="AY3615" i="10"/>
  <c r="AY3614" i="10"/>
  <c r="AY3613" i="10"/>
  <c r="AY3612" i="10"/>
  <c r="AY3611" i="10"/>
  <c r="AY3610" i="10"/>
  <c r="AY3609" i="10"/>
  <c r="AY3608" i="10"/>
  <c r="AY3607" i="10"/>
  <c r="AY3606" i="10"/>
  <c r="AY3605" i="10"/>
  <c r="AY3604" i="10"/>
  <c r="AY3603" i="10"/>
  <c r="AY3602" i="10"/>
  <c r="AY3601" i="10"/>
  <c r="AY3600" i="10"/>
  <c r="AY3599" i="10"/>
  <c r="AY3598" i="10"/>
  <c r="AY3597" i="10"/>
  <c r="AY3596" i="10"/>
  <c r="AY3595" i="10"/>
  <c r="AY3594" i="10"/>
  <c r="AY3593" i="10"/>
  <c r="AY3592" i="10"/>
  <c r="AY3591" i="10"/>
  <c r="AY3590" i="10"/>
  <c r="AY3589" i="10"/>
  <c r="AY3588" i="10"/>
  <c r="AY3587" i="10"/>
  <c r="AY3586" i="10"/>
  <c r="AY3585" i="10"/>
  <c r="AY3584" i="10"/>
  <c r="AY3583" i="10"/>
  <c r="AY3582" i="10"/>
  <c r="AY3581" i="10"/>
  <c r="AY3580" i="10"/>
  <c r="AY3579" i="10"/>
  <c r="AY3578" i="10"/>
  <c r="AY3577" i="10"/>
  <c r="AY3576" i="10"/>
  <c r="AY3575" i="10"/>
  <c r="AY3574" i="10"/>
  <c r="AY3573" i="10"/>
  <c r="AY3572" i="10"/>
  <c r="AY3571" i="10"/>
  <c r="AY3570" i="10"/>
  <c r="AY3569" i="10"/>
  <c r="AY3568" i="10"/>
  <c r="AY3567" i="10"/>
  <c r="AY3566" i="10"/>
  <c r="AY3565" i="10"/>
  <c r="AY3564" i="10"/>
  <c r="AY3563" i="10"/>
  <c r="AY3562" i="10"/>
  <c r="AY3561" i="10"/>
  <c r="AY3560" i="10"/>
  <c r="AY3559" i="10"/>
  <c r="AY3558" i="10"/>
  <c r="AY3557" i="10"/>
  <c r="AY3556" i="10"/>
  <c r="AY3555" i="10"/>
  <c r="AY3554" i="10"/>
  <c r="AY3553" i="10"/>
  <c r="AY3552" i="10"/>
  <c r="AY3551" i="10"/>
  <c r="AY3550" i="10"/>
  <c r="AY3549" i="10"/>
  <c r="AY3548" i="10"/>
  <c r="AY3547" i="10"/>
  <c r="AY3546" i="10"/>
  <c r="AY3545" i="10"/>
  <c r="AY3544" i="10"/>
  <c r="AY3543" i="10"/>
  <c r="AY3542" i="10"/>
  <c r="AY3541" i="10"/>
  <c r="AY3540" i="10"/>
  <c r="AY3539" i="10"/>
  <c r="AY3538" i="10"/>
  <c r="AY3537" i="10"/>
  <c r="AY3536" i="10"/>
  <c r="AY3535" i="10"/>
  <c r="AY3534" i="10"/>
  <c r="AY3533" i="10"/>
  <c r="AY3532" i="10"/>
  <c r="AY3531" i="10"/>
  <c r="AY3530" i="10"/>
  <c r="AY3529" i="10"/>
  <c r="AY3528" i="10"/>
  <c r="AY3527" i="10"/>
  <c r="AY3526" i="10"/>
  <c r="AY3525" i="10"/>
  <c r="AY3524" i="10"/>
  <c r="AY3523" i="10"/>
  <c r="AY3522" i="10"/>
  <c r="AY3521" i="10"/>
  <c r="AY3520" i="10"/>
  <c r="AY3519" i="10"/>
  <c r="AY3518" i="10"/>
  <c r="AY3517" i="10"/>
  <c r="AY3516" i="10"/>
  <c r="AY3515" i="10"/>
  <c r="AY3514" i="10"/>
  <c r="AY3513" i="10"/>
  <c r="AY3512" i="10"/>
  <c r="AY3511" i="10"/>
  <c r="AY3510" i="10"/>
  <c r="AY3509" i="10"/>
  <c r="AY3508" i="10"/>
  <c r="AY3507" i="10"/>
  <c r="AY3506" i="10"/>
  <c r="AY3505" i="10"/>
  <c r="AY3504" i="10"/>
  <c r="AY3503" i="10"/>
  <c r="AY3502" i="10"/>
  <c r="AY3501" i="10"/>
  <c r="AY3500" i="10"/>
  <c r="AY3499" i="10"/>
  <c r="AY3498" i="10"/>
  <c r="AY3497" i="10"/>
  <c r="AY3496" i="10"/>
  <c r="AY3495" i="10"/>
  <c r="AY3494" i="10"/>
  <c r="AY3493" i="10"/>
  <c r="AY3492" i="10"/>
  <c r="AY3491" i="10"/>
  <c r="AY3490" i="10"/>
  <c r="AY3489" i="10"/>
  <c r="AY3488" i="10"/>
  <c r="AY3487" i="10"/>
  <c r="AY3486" i="10"/>
  <c r="AY3485" i="10"/>
  <c r="AY3484" i="10"/>
  <c r="AY3483" i="10"/>
  <c r="AY3482" i="10"/>
  <c r="AY3481" i="10"/>
  <c r="AY3480" i="10"/>
  <c r="AY3479" i="10"/>
  <c r="AY3478" i="10"/>
  <c r="AY3477" i="10"/>
  <c r="AY3476" i="10"/>
  <c r="AY3475" i="10"/>
  <c r="AY3474" i="10"/>
  <c r="AY3473" i="10"/>
  <c r="AY3472" i="10"/>
  <c r="AY3471" i="10"/>
  <c r="AY3470" i="10"/>
  <c r="AY3469" i="10"/>
  <c r="AY3468" i="10"/>
  <c r="AY3467" i="10"/>
  <c r="AY3466" i="10"/>
  <c r="AY3465" i="10"/>
  <c r="AY3464" i="10"/>
  <c r="AY3463" i="10"/>
  <c r="AY3462" i="10"/>
  <c r="AY3461" i="10"/>
  <c r="AY3460" i="10"/>
  <c r="AY3459" i="10"/>
  <c r="AY3458" i="10"/>
  <c r="AY3457" i="10"/>
  <c r="AY3456" i="10"/>
  <c r="AY3455" i="10"/>
  <c r="AY3454" i="10"/>
  <c r="AY3453" i="10"/>
  <c r="AY3452" i="10"/>
  <c r="AY3451" i="10"/>
  <c r="AY3450" i="10"/>
  <c r="AY3449" i="10"/>
  <c r="AY3448" i="10"/>
  <c r="AY3447" i="10"/>
  <c r="AY3446" i="10"/>
  <c r="AY3445" i="10"/>
  <c r="AY3444" i="10"/>
  <c r="AY3443" i="10"/>
  <c r="AY3442" i="10"/>
  <c r="AY3441" i="10"/>
  <c r="AY3440" i="10"/>
  <c r="AY3439" i="10"/>
  <c r="AY3438" i="10"/>
  <c r="AY3437" i="10"/>
  <c r="AY3436" i="10"/>
  <c r="AY3435" i="10"/>
  <c r="AY3434" i="10"/>
  <c r="AY3433" i="10"/>
  <c r="AY3432" i="10"/>
  <c r="AY3431" i="10"/>
  <c r="AY3430" i="10"/>
  <c r="AY3429" i="10"/>
  <c r="AY3428" i="10"/>
  <c r="AY3427" i="10"/>
  <c r="AY3426" i="10"/>
  <c r="AY3425" i="10"/>
  <c r="AY3424" i="10"/>
  <c r="AY3423" i="10"/>
  <c r="AY3422" i="10"/>
  <c r="AY3421" i="10"/>
  <c r="AY3420" i="10"/>
  <c r="AY3419" i="10"/>
  <c r="AY3418" i="10"/>
  <c r="AY3417" i="10"/>
  <c r="AY3416" i="10"/>
  <c r="AY3415" i="10"/>
  <c r="AY3414" i="10"/>
  <c r="AY3413" i="10"/>
  <c r="AY3412" i="10"/>
  <c r="AY3411" i="10"/>
  <c r="AY3410" i="10"/>
  <c r="AY3409" i="10"/>
  <c r="AY3408" i="10"/>
  <c r="AY3407" i="10"/>
  <c r="AY3406" i="10"/>
  <c r="AY3405" i="10"/>
  <c r="AY3404" i="10"/>
  <c r="AY3403" i="10"/>
  <c r="AY3402" i="10"/>
  <c r="AY3401" i="10"/>
  <c r="AY3400" i="10"/>
  <c r="AY3399" i="10"/>
  <c r="AY3398" i="10"/>
  <c r="AY3397" i="10"/>
  <c r="AY3396" i="10"/>
  <c r="AY3395" i="10"/>
  <c r="AY3394" i="10"/>
  <c r="AY3393" i="10"/>
  <c r="AY3392" i="10"/>
  <c r="AY3391" i="10"/>
  <c r="AY3390" i="10"/>
  <c r="AY3389" i="10"/>
  <c r="AY3388" i="10"/>
  <c r="AY3387" i="10"/>
  <c r="AY3386" i="10"/>
  <c r="AY3385" i="10"/>
  <c r="AY3384" i="10"/>
  <c r="AY3383" i="10"/>
  <c r="AY3382" i="10"/>
  <c r="AY3381" i="10"/>
  <c r="AY3380" i="10"/>
  <c r="AY3379" i="10"/>
  <c r="AY3378" i="10"/>
  <c r="AY3377" i="10"/>
  <c r="AY3376" i="10"/>
  <c r="AY3375" i="10"/>
  <c r="AY3374" i="10"/>
  <c r="AY3373" i="10"/>
  <c r="AY3372" i="10"/>
  <c r="AY3371" i="10"/>
  <c r="AY3370" i="10"/>
  <c r="AY3369" i="10"/>
  <c r="AY3368" i="10"/>
  <c r="AY3367" i="10"/>
  <c r="AY3366" i="10"/>
  <c r="AY3365" i="10"/>
  <c r="AY3364" i="10"/>
  <c r="AY3363" i="10"/>
  <c r="AY3362" i="10"/>
  <c r="AY3361" i="10"/>
  <c r="AY3360" i="10"/>
  <c r="AY3359" i="10"/>
  <c r="AY3358" i="10"/>
  <c r="AY3357" i="10"/>
  <c r="AY3356" i="10"/>
  <c r="AY3355" i="10"/>
  <c r="AY3354" i="10"/>
  <c r="AY3353" i="10"/>
  <c r="AY3352" i="10"/>
  <c r="AY3351" i="10"/>
  <c r="AY3350" i="10"/>
  <c r="AY3349" i="10"/>
  <c r="AY3348" i="10"/>
  <c r="AY3347" i="10"/>
  <c r="AY3346" i="10"/>
  <c r="AY3345" i="10"/>
  <c r="AY3344" i="10"/>
  <c r="AY3343" i="10"/>
  <c r="AY3342" i="10"/>
  <c r="AY3341" i="10"/>
  <c r="AY3340" i="10"/>
  <c r="AY3339" i="10"/>
  <c r="AY3338" i="10"/>
  <c r="AY3337" i="10"/>
  <c r="AY3336" i="10"/>
  <c r="AY3335" i="10"/>
  <c r="AY3334" i="10"/>
  <c r="AY3333" i="10"/>
  <c r="AY3332" i="10"/>
  <c r="AY3331" i="10"/>
  <c r="AY3330" i="10"/>
  <c r="AY3329" i="10"/>
  <c r="AY3328" i="10"/>
  <c r="AY3327" i="10"/>
  <c r="AY3326" i="10"/>
  <c r="AY3325" i="10"/>
  <c r="AY3324" i="10"/>
  <c r="AY3323" i="10"/>
  <c r="AY3322" i="10"/>
  <c r="AY3321" i="10"/>
  <c r="AY3320" i="10"/>
  <c r="AY3319" i="10"/>
  <c r="AY3318" i="10"/>
  <c r="AY3317" i="10"/>
  <c r="AY3316" i="10"/>
  <c r="AY3315" i="10"/>
  <c r="AY3314" i="10"/>
  <c r="AY3313" i="10"/>
  <c r="AY3312" i="10"/>
  <c r="AY3311" i="10"/>
  <c r="AY3310" i="10"/>
  <c r="AY3309" i="10"/>
  <c r="AY3308" i="10"/>
  <c r="AY3307" i="10"/>
  <c r="AY3306" i="10"/>
  <c r="AY3305" i="10"/>
  <c r="AY3304" i="10"/>
  <c r="AY3303" i="10"/>
  <c r="AY3302" i="10"/>
  <c r="AY3301" i="10"/>
  <c r="AY3300" i="10"/>
  <c r="AY3299" i="10"/>
  <c r="AY3298" i="10"/>
  <c r="AY3297" i="10"/>
  <c r="AY3296" i="10"/>
  <c r="AY3295" i="10"/>
  <c r="AY3294" i="10"/>
  <c r="AY3293" i="10"/>
  <c r="AY3292" i="10"/>
  <c r="AY3291" i="10"/>
  <c r="AY3290" i="10"/>
  <c r="AY3289" i="10"/>
  <c r="AY3288" i="10"/>
  <c r="AY3287" i="10"/>
  <c r="AY3286" i="10"/>
  <c r="AY3285" i="10"/>
  <c r="AY3284" i="10"/>
  <c r="AY3283" i="10"/>
  <c r="AY3282" i="10"/>
  <c r="AY3281" i="10"/>
  <c r="AY3280" i="10"/>
  <c r="AY3279" i="10"/>
  <c r="AY3278" i="10"/>
  <c r="AY3277" i="10"/>
  <c r="AY3276" i="10"/>
  <c r="AY3275" i="10"/>
  <c r="AY3274" i="10"/>
  <c r="AY3273" i="10"/>
  <c r="AY3272" i="10"/>
  <c r="AY3271" i="10"/>
  <c r="AY3270" i="10"/>
  <c r="AY3269" i="10"/>
  <c r="AY3268" i="10"/>
  <c r="AY3267" i="10"/>
  <c r="AY3266" i="10"/>
  <c r="AY3265" i="10"/>
  <c r="AY3264" i="10"/>
  <c r="AY3263" i="10"/>
  <c r="AY3262" i="10"/>
  <c r="AY3261" i="10"/>
  <c r="AY3260" i="10"/>
  <c r="AY3259" i="10"/>
  <c r="AY3258" i="10"/>
  <c r="AY3257" i="10"/>
  <c r="AY3256" i="10"/>
  <c r="AY3255" i="10"/>
  <c r="AY3254" i="10"/>
  <c r="AY3253" i="10"/>
  <c r="AY3252" i="10"/>
  <c r="AY3251" i="10"/>
  <c r="AY3250" i="10"/>
  <c r="AY3249" i="10"/>
  <c r="AY3248" i="10"/>
  <c r="AY3247" i="10"/>
  <c r="AY3246" i="10"/>
  <c r="AY3245" i="10"/>
  <c r="AY3244" i="10"/>
  <c r="AY3243" i="10"/>
  <c r="AY3242" i="10"/>
  <c r="AY3241" i="10"/>
  <c r="AY3240" i="10"/>
  <c r="AY3239" i="10"/>
  <c r="AY3238" i="10"/>
  <c r="AY3237" i="10"/>
  <c r="AY3236" i="10"/>
  <c r="AY3235" i="10"/>
  <c r="AY3234" i="10"/>
  <c r="AY3233" i="10"/>
  <c r="AY3232" i="10"/>
  <c r="AY3231" i="10"/>
  <c r="AY3230" i="10"/>
  <c r="AY3229" i="10"/>
  <c r="AY3228" i="10"/>
  <c r="AY3227" i="10"/>
  <c r="AY3226" i="10"/>
  <c r="AY3225" i="10"/>
  <c r="AY3224" i="10"/>
  <c r="AY3223" i="10"/>
  <c r="AY3222" i="10"/>
  <c r="AY3221" i="10"/>
  <c r="AY3220" i="10"/>
  <c r="AY3219" i="10"/>
  <c r="AY3218" i="10"/>
  <c r="AY3217" i="10"/>
  <c r="AY3216" i="10"/>
  <c r="AY3215" i="10"/>
  <c r="AY3214" i="10"/>
  <c r="AY3213" i="10"/>
  <c r="AY3212" i="10"/>
  <c r="AY3211" i="10"/>
  <c r="AY3210" i="10"/>
  <c r="AY3209" i="10"/>
  <c r="AY3208" i="10"/>
  <c r="AY3207" i="10"/>
  <c r="AY3206" i="10"/>
  <c r="AY3205" i="10"/>
  <c r="AY3204" i="10"/>
  <c r="AY3203" i="10"/>
  <c r="AY3202" i="10"/>
  <c r="AY3201" i="10"/>
  <c r="AY3200" i="10"/>
  <c r="AY3199" i="10"/>
  <c r="AY3198" i="10"/>
  <c r="AY3197" i="10"/>
  <c r="AY3196" i="10"/>
  <c r="AY3195" i="10"/>
  <c r="AY3194" i="10"/>
  <c r="AY3193" i="10"/>
  <c r="AY3192" i="10"/>
  <c r="AY3191" i="10"/>
  <c r="AY3190" i="10"/>
  <c r="AY3189" i="10"/>
  <c r="AY3188" i="10"/>
  <c r="AY3187" i="10"/>
  <c r="AY3186" i="10"/>
  <c r="AY3185" i="10"/>
  <c r="AY3184" i="10"/>
  <c r="AY3183" i="10"/>
  <c r="AY3182" i="10"/>
  <c r="AY3181" i="10"/>
  <c r="AY3180" i="10"/>
  <c r="AY3179" i="10"/>
  <c r="AY3178" i="10"/>
  <c r="AY3177" i="10"/>
  <c r="AY3176" i="10"/>
  <c r="AY3175" i="10"/>
  <c r="AY3174" i="10"/>
  <c r="AY3173" i="10"/>
  <c r="AY3172" i="10"/>
  <c r="AY3171" i="10"/>
  <c r="AY3170" i="10"/>
  <c r="AY3169" i="10"/>
  <c r="AY3168" i="10"/>
  <c r="AY3167" i="10"/>
  <c r="AY3166" i="10"/>
  <c r="AY3165" i="10"/>
  <c r="AY3164" i="10"/>
  <c r="AY3163" i="10"/>
  <c r="AY3162" i="10"/>
  <c r="AY3161" i="10"/>
  <c r="AY3160" i="10"/>
  <c r="AY3159" i="10"/>
  <c r="AY3158" i="10"/>
  <c r="AY3157" i="10"/>
  <c r="AY3156" i="10"/>
  <c r="AY3155" i="10"/>
  <c r="AY3154" i="10"/>
  <c r="AY3153" i="10"/>
  <c r="AY3152" i="10"/>
  <c r="AY3151" i="10"/>
  <c r="AY3150" i="10"/>
  <c r="AY3149" i="10"/>
  <c r="AY3148" i="10"/>
  <c r="AY3147" i="10"/>
  <c r="AY3146" i="10"/>
  <c r="AY3145" i="10"/>
  <c r="AY3144" i="10"/>
  <c r="AY3143" i="10"/>
  <c r="AY3142" i="10"/>
  <c r="AY3141" i="10"/>
  <c r="AY3140" i="10"/>
  <c r="AY3139" i="10"/>
  <c r="AY3138" i="10"/>
  <c r="AY3137" i="10"/>
  <c r="AY3136" i="10"/>
  <c r="AY3135" i="10"/>
  <c r="AY3134" i="10"/>
  <c r="AY3133" i="10"/>
  <c r="AY3132" i="10"/>
  <c r="AY3131" i="10"/>
  <c r="AY3130" i="10"/>
  <c r="AY3129" i="10"/>
  <c r="AY3128" i="10"/>
  <c r="AY3127" i="10"/>
  <c r="AY3126" i="10"/>
  <c r="AY3125" i="10"/>
  <c r="AY3124" i="10"/>
  <c r="AY3123" i="10"/>
  <c r="AY3122" i="10"/>
  <c r="AY3121" i="10"/>
  <c r="AY3120" i="10"/>
  <c r="AY3119" i="10"/>
  <c r="AY3118" i="10"/>
  <c r="AY3117" i="10"/>
  <c r="AY3116" i="10"/>
  <c r="AY3115" i="10"/>
  <c r="AY3114" i="10"/>
  <c r="AY3113" i="10"/>
  <c r="AY3112" i="10"/>
  <c r="AY3111" i="10"/>
  <c r="AY3110" i="10"/>
  <c r="AY3109" i="10"/>
  <c r="AY3108" i="10"/>
  <c r="AY3107" i="10"/>
  <c r="AY3106" i="10"/>
  <c r="AY3105" i="10"/>
  <c r="AY3104" i="10"/>
  <c r="AY3103" i="10"/>
  <c r="AY3102" i="10"/>
  <c r="AY3101" i="10"/>
  <c r="AY3100" i="10"/>
  <c r="AY3099" i="10"/>
  <c r="AY3098" i="10"/>
  <c r="AY3097" i="10"/>
  <c r="AY3096" i="10"/>
  <c r="AY3095" i="10"/>
  <c r="AY3094" i="10"/>
  <c r="AY3093" i="10"/>
  <c r="AY3092" i="10"/>
  <c r="AY3091" i="10"/>
  <c r="AY3090" i="10"/>
  <c r="AY3089" i="10"/>
  <c r="AY3088" i="10"/>
  <c r="AY3087" i="10"/>
  <c r="AY3086" i="10"/>
  <c r="AY3085" i="10"/>
  <c r="AY3084" i="10"/>
  <c r="AY3083" i="10"/>
  <c r="AY3082" i="10"/>
  <c r="AY3081" i="10"/>
  <c r="AY3080" i="10"/>
  <c r="AY3079" i="10"/>
  <c r="AY3078" i="10"/>
  <c r="AY3077" i="10"/>
  <c r="AY3076" i="10"/>
  <c r="AY3075" i="10"/>
  <c r="AY3074" i="10"/>
  <c r="AY3073" i="10"/>
  <c r="AY3072" i="10"/>
  <c r="AY3071" i="10"/>
  <c r="AY3070" i="10"/>
  <c r="AY3069" i="10"/>
  <c r="AY3068" i="10"/>
  <c r="AY3067" i="10"/>
  <c r="AY3066" i="10"/>
  <c r="AY3065" i="10"/>
  <c r="AY3064" i="10"/>
  <c r="AY3063" i="10"/>
  <c r="AY3062" i="10"/>
  <c r="AY3061" i="10"/>
  <c r="AY3060" i="10"/>
  <c r="AY3059" i="10"/>
  <c r="AY3058" i="10"/>
  <c r="AY3057" i="10"/>
  <c r="AY3056" i="10"/>
  <c r="AY3055" i="10"/>
  <c r="AY3054" i="10"/>
  <c r="AY3053" i="10"/>
  <c r="AY3052" i="10"/>
  <c r="AY3051" i="10"/>
  <c r="AY3050" i="10"/>
  <c r="AY3049" i="10"/>
  <c r="AY3048" i="10"/>
  <c r="AY3047" i="10"/>
  <c r="AY3046" i="10"/>
  <c r="AY3045" i="10"/>
  <c r="AY3044" i="10"/>
  <c r="AY3043" i="10"/>
  <c r="AY3042" i="10"/>
  <c r="AY3041" i="10"/>
  <c r="AY3040" i="10"/>
  <c r="AY3039" i="10"/>
  <c r="AY3038" i="10"/>
  <c r="AY3037" i="10"/>
  <c r="AY3036" i="10"/>
  <c r="AY3035" i="10"/>
  <c r="AY3034" i="10"/>
  <c r="AY3033" i="10"/>
  <c r="AY3032" i="10"/>
  <c r="AY3031" i="10"/>
  <c r="AY3030" i="10"/>
  <c r="AY3029" i="10"/>
  <c r="AY3028" i="10"/>
  <c r="AY3027" i="10"/>
  <c r="AY3026" i="10"/>
  <c r="AY3025" i="10"/>
  <c r="AY3024" i="10"/>
  <c r="AY3023" i="10"/>
  <c r="AY3022" i="10"/>
  <c r="AY3021" i="10"/>
  <c r="AY3020" i="10"/>
  <c r="AY3019" i="10"/>
  <c r="AY3018" i="10"/>
  <c r="AY3017" i="10"/>
  <c r="AY3016" i="10"/>
  <c r="AY3015" i="10"/>
  <c r="AY3014" i="10"/>
  <c r="AY3013" i="10"/>
  <c r="AY3012" i="10"/>
  <c r="AY3011" i="10"/>
  <c r="AY3010" i="10"/>
  <c r="AY3009" i="10"/>
  <c r="AY3008" i="10"/>
  <c r="AY3007" i="10"/>
  <c r="AY3006" i="10"/>
  <c r="AY3005" i="10"/>
  <c r="AY3004" i="10"/>
  <c r="AY3003" i="10"/>
  <c r="AY3002" i="10"/>
  <c r="AY3001" i="10"/>
  <c r="AY3000" i="10"/>
  <c r="AY2999" i="10"/>
  <c r="AY2998" i="10"/>
  <c r="AY2997" i="10"/>
  <c r="AY2996" i="10"/>
  <c r="AY2995" i="10"/>
  <c r="AY2994" i="10"/>
  <c r="AY2993" i="10"/>
  <c r="AY2992" i="10"/>
  <c r="AY2991" i="10"/>
  <c r="AY2990" i="10"/>
  <c r="AY2989" i="10"/>
  <c r="AY2988" i="10"/>
  <c r="AY2987" i="10"/>
  <c r="AY2986" i="10"/>
  <c r="AY2985" i="10"/>
  <c r="AY2984" i="10"/>
  <c r="AY2983" i="10"/>
  <c r="AY2982" i="10"/>
  <c r="AY2981" i="10"/>
  <c r="AY2980" i="10"/>
  <c r="AY2979" i="10"/>
  <c r="AY2978" i="10"/>
  <c r="AY2977" i="10"/>
  <c r="AY2976" i="10"/>
  <c r="AY2975" i="10"/>
  <c r="AY2974" i="10"/>
  <c r="AY2973" i="10"/>
  <c r="AY2972" i="10"/>
  <c r="AY2971" i="10"/>
  <c r="AY2970" i="10"/>
  <c r="AY2969" i="10"/>
  <c r="AY2968" i="10"/>
  <c r="AY2967" i="10"/>
  <c r="AY2966" i="10"/>
  <c r="AY2965" i="10"/>
  <c r="AY2964" i="10"/>
  <c r="AY2963" i="10"/>
  <c r="AY2962" i="10"/>
  <c r="AY2961" i="10"/>
  <c r="AY2960" i="10"/>
  <c r="AY2959" i="10"/>
  <c r="AY2958" i="10"/>
  <c r="AY2957" i="10"/>
  <c r="AY2956" i="10"/>
  <c r="AY2955" i="10"/>
  <c r="AY2954" i="10"/>
  <c r="AY2953" i="10"/>
  <c r="AY2952" i="10"/>
  <c r="AY2951" i="10"/>
  <c r="AY2950" i="10"/>
  <c r="AY2949" i="10"/>
  <c r="AY2948" i="10"/>
  <c r="AY2947" i="10"/>
  <c r="AY2946" i="10"/>
  <c r="AY2945" i="10"/>
  <c r="AY2944" i="10"/>
  <c r="AY2943" i="10"/>
  <c r="AY2942" i="10"/>
  <c r="AY2941" i="10"/>
  <c r="AY2940" i="10"/>
  <c r="AY2939" i="10"/>
  <c r="AY2938" i="10"/>
  <c r="AY2937" i="10"/>
  <c r="AY2936" i="10"/>
  <c r="AY2935" i="10"/>
  <c r="AY2934" i="10"/>
  <c r="AY2933" i="10"/>
  <c r="AY2932" i="10"/>
  <c r="AY2931" i="10"/>
  <c r="AY2930" i="10"/>
  <c r="AY2929" i="10"/>
  <c r="AY2928" i="10"/>
  <c r="AY2927" i="10"/>
  <c r="AY2926" i="10"/>
  <c r="AY2925" i="10"/>
  <c r="AY2924" i="10"/>
  <c r="AY2923" i="10"/>
  <c r="AY2922" i="10"/>
  <c r="AY2921" i="10"/>
  <c r="AY2920" i="10"/>
  <c r="AY2919" i="10"/>
  <c r="AY2918" i="10"/>
  <c r="AY2917" i="10"/>
  <c r="AY2916" i="10"/>
  <c r="AY2915" i="10"/>
  <c r="AY2914" i="10"/>
  <c r="AY2913" i="10"/>
  <c r="AY2912" i="10"/>
  <c r="AY2911" i="10"/>
  <c r="AY2910" i="10"/>
  <c r="AY2909" i="10"/>
  <c r="AY2908" i="10"/>
  <c r="AY2907" i="10"/>
  <c r="AY2906" i="10"/>
  <c r="AY2905" i="10"/>
  <c r="AY2904" i="10"/>
  <c r="AY2903" i="10"/>
  <c r="AY2902" i="10"/>
  <c r="AY2901" i="10"/>
  <c r="AY2900" i="10"/>
  <c r="AY2899" i="10"/>
  <c r="AY2898" i="10"/>
  <c r="AY2897" i="10"/>
  <c r="AY2896" i="10"/>
  <c r="AY2895" i="10"/>
  <c r="AY2894" i="10"/>
  <c r="AY2893" i="10"/>
  <c r="AY2892" i="10"/>
  <c r="AY2891" i="10"/>
  <c r="AY2890" i="10"/>
  <c r="AY2889" i="10"/>
  <c r="AY2888" i="10"/>
  <c r="AY2887" i="10"/>
  <c r="AY2886" i="10"/>
  <c r="AY2885" i="10"/>
  <c r="AY2884" i="10"/>
  <c r="AY2883" i="10"/>
  <c r="AY2882" i="10"/>
  <c r="AY2881" i="10"/>
  <c r="AY2880" i="10"/>
  <c r="AY2879" i="10"/>
  <c r="AY2878" i="10"/>
  <c r="AY2877" i="10"/>
  <c r="AY2876" i="10"/>
  <c r="AY2875" i="10"/>
  <c r="AY2874" i="10"/>
  <c r="AY2873" i="10"/>
  <c r="AY2872" i="10"/>
  <c r="AY2871" i="10"/>
  <c r="AY2870" i="10"/>
  <c r="AY2869" i="10"/>
  <c r="AY2868" i="10"/>
  <c r="AY2867" i="10"/>
  <c r="AY2866" i="10"/>
  <c r="AY2865" i="10"/>
  <c r="AY2864" i="10"/>
  <c r="AY2863" i="10"/>
  <c r="AY2862" i="10"/>
  <c r="AY2861" i="10"/>
  <c r="AY2860" i="10"/>
  <c r="AY2859" i="10"/>
  <c r="AY2858" i="10"/>
  <c r="AY2857" i="10"/>
  <c r="AY2856" i="10"/>
  <c r="AY2855" i="10"/>
  <c r="AY2854" i="10"/>
  <c r="AY2853" i="10"/>
  <c r="AY2852" i="10"/>
  <c r="AY2851" i="10"/>
  <c r="AY2850" i="10"/>
  <c r="AY2849" i="10"/>
  <c r="AY2848" i="10"/>
  <c r="AY2847" i="10"/>
  <c r="AY2846" i="10"/>
  <c r="AY2845" i="10"/>
  <c r="AY2844" i="10"/>
  <c r="AY2843" i="10"/>
  <c r="AY2842" i="10"/>
  <c r="AY2841" i="10"/>
  <c r="AY2840" i="10"/>
  <c r="AY2839" i="10"/>
  <c r="AY2838" i="10"/>
  <c r="AY2837" i="10"/>
  <c r="AY2836" i="10"/>
  <c r="AY2835" i="10"/>
  <c r="AY2834" i="10"/>
  <c r="AY2833" i="10"/>
  <c r="AY2832" i="10"/>
  <c r="AY2831" i="10"/>
  <c r="AY2830" i="10"/>
  <c r="AY2829" i="10"/>
  <c r="AY2828" i="10"/>
  <c r="AY2827" i="10"/>
  <c r="AY2826" i="10"/>
  <c r="AY2825" i="10"/>
  <c r="AY2824" i="10"/>
  <c r="AY2823" i="10"/>
  <c r="AY2822" i="10"/>
  <c r="AY2821" i="10"/>
  <c r="AY2820" i="10"/>
  <c r="AY2819" i="10"/>
  <c r="AY2818" i="10"/>
  <c r="AY2817" i="10"/>
  <c r="AY2816" i="10"/>
  <c r="AY2815" i="10"/>
  <c r="AY2814" i="10"/>
  <c r="AY2813" i="10"/>
  <c r="AY2812" i="10"/>
  <c r="AY2811" i="10"/>
  <c r="AY2810" i="10"/>
  <c r="AY2809" i="10"/>
  <c r="AY2808" i="10"/>
  <c r="AY2807" i="10"/>
  <c r="AY2806" i="10"/>
  <c r="AY2805" i="10"/>
  <c r="AY2804" i="10"/>
  <c r="AY2803" i="10"/>
  <c r="AY2802" i="10"/>
  <c r="AY2801" i="10"/>
  <c r="AY2800" i="10"/>
  <c r="AY2799" i="10"/>
  <c r="AY2798" i="10"/>
  <c r="AY2797" i="10"/>
  <c r="AY2796" i="10"/>
  <c r="AY2795" i="10"/>
  <c r="AY2794" i="10"/>
  <c r="AY2793" i="10"/>
  <c r="AY2792" i="10"/>
  <c r="AY2791" i="10"/>
  <c r="AY2790" i="10"/>
  <c r="AY2789" i="10"/>
  <c r="AY2788" i="10"/>
  <c r="AY2787" i="10"/>
  <c r="AY2786" i="10"/>
  <c r="AY2785" i="10"/>
  <c r="AY2784" i="10"/>
  <c r="AY2783" i="10"/>
  <c r="AY2782" i="10"/>
  <c r="AY2781" i="10"/>
  <c r="AY2780" i="10"/>
  <c r="AY2779" i="10"/>
  <c r="AY2778" i="10"/>
  <c r="AY2777" i="10"/>
  <c r="AY2776" i="10"/>
  <c r="AY2775" i="10"/>
  <c r="AY2774" i="10"/>
  <c r="AY2773" i="10"/>
  <c r="AY2772" i="10"/>
  <c r="AY2771" i="10"/>
  <c r="AY2770" i="10"/>
  <c r="AY2769" i="10"/>
  <c r="AY2768" i="10"/>
  <c r="AY2767" i="10"/>
  <c r="AY2766" i="10"/>
  <c r="AY2765" i="10"/>
  <c r="AY2764" i="10"/>
  <c r="AY2763" i="10"/>
  <c r="AY2762" i="10"/>
  <c r="AY2761" i="10"/>
  <c r="AY2760" i="10"/>
  <c r="AY2759" i="10"/>
  <c r="AY2758" i="10"/>
  <c r="AY2757" i="10"/>
  <c r="AY2756" i="10"/>
  <c r="AY2755" i="10"/>
  <c r="AY2754" i="10"/>
  <c r="AY2753" i="10"/>
  <c r="AY2752" i="10"/>
  <c r="AY2751" i="10"/>
  <c r="AY2750" i="10"/>
  <c r="AY2749" i="10"/>
  <c r="AY2748" i="10"/>
  <c r="AY2747" i="10"/>
  <c r="AY2746" i="10"/>
  <c r="AY2745" i="10"/>
  <c r="AY2744" i="10"/>
  <c r="AY2743" i="10"/>
  <c r="AY2742" i="10"/>
  <c r="AY2741" i="10"/>
  <c r="AY2740" i="10"/>
  <c r="AY2739" i="10"/>
  <c r="AY2738" i="10"/>
  <c r="AY2737" i="10"/>
  <c r="AY2736" i="10"/>
  <c r="AY2735" i="10"/>
  <c r="AY2734" i="10"/>
  <c r="AY2733" i="10"/>
  <c r="AY2732" i="10"/>
  <c r="AY2731" i="10"/>
  <c r="AY2730" i="10"/>
  <c r="AY2729" i="10"/>
  <c r="AY2728" i="10"/>
  <c r="AY2727" i="10"/>
  <c r="AY2726" i="10"/>
  <c r="AY2725" i="10"/>
  <c r="AY2724" i="10"/>
  <c r="AY2723" i="10"/>
  <c r="AY2722" i="10"/>
  <c r="AY2721" i="10"/>
  <c r="AY2720" i="10"/>
  <c r="AY2719" i="10"/>
  <c r="AY2718" i="10"/>
  <c r="AY2717" i="10"/>
  <c r="AY2716" i="10"/>
  <c r="AY2715" i="10"/>
  <c r="AY2714" i="10"/>
  <c r="AY2713" i="10"/>
  <c r="AY2712" i="10"/>
  <c r="AY2711" i="10"/>
  <c r="AY2710" i="10"/>
  <c r="AY2709" i="10"/>
  <c r="AY2708" i="10"/>
  <c r="AY2707" i="10"/>
  <c r="AY2706" i="10"/>
  <c r="AY2705" i="10"/>
  <c r="AY2704" i="10"/>
  <c r="AY2703" i="10"/>
  <c r="AY2702" i="10"/>
  <c r="AY2701" i="10"/>
  <c r="AY2700" i="10"/>
  <c r="AY2699" i="10"/>
  <c r="AY2698" i="10"/>
  <c r="AY2697" i="10"/>
  <c r="AY2696" i="10"/>
  <c r="AY2695" i="10"/>
  <c r="AY2694" i="10"/>
  <c r="AY2693" i="10"/>
  <c r="AY2692" i="10"/>
  <c r="AY2691" i="10"/>
  <c r="AY2690" i="10"/>
  <c r="AY2689" i="10"/>
  <c r="AY2688" i="10"/>
  <c r="AY2687" i="10"/>
  <c r="AY2686" i="10"/>
  <c r="AY2685" i="10"/>
  <c r="AY2684" i="10"/>
  <c r="AY2683" i="10"/>
  <c r="AY2682" i="10"/>
  <c r="AY2681" i="10"/>
  <c r="AY2680" i="10"/>
  <c r="AY2679" i="10"/>
  <c r="AY2678" i="10"/>
  <c r="AY2677" i="10"/>
  <c r="AY2676" i="10"/>
  <c r="AY2675" i="10"/>
  <c r="AY2674" i="10"/>
  <c r="AY2673" i="10"/>
  <c r="AY2672" i="10"/>
  <c r="AY2671" i="10"/>
  <c r="AY2670" i="10"/>
  <c r="AY2669" i="10"/>
  <c r="AY2668" i="10"/>
  <c r="AY2667" i="10"/>
  <c r="AY2666" i="10"/>
  <c r="AY2665" i="10"/>
  <c r="AY2664" i="10"/>
  <c r="AY2663" i="10"/>
  <c r="AY2662" i="10"/>
  <c r="AY2661" i="10"/>
  <c r="AY2660" i="10"/>
  <c r="AY2659" i="10"/>
  <c r="AY2658" i="10"/>
  <c r="AY2657" i="10"/>
  <c r="AY2656" i="10"/>
  <c r="AY2655" i="10"/>
  <c r="AY2654" i="10"/>
  <c r="AY2653" i="10"/>
  <c r="AY2652" i="10"/>
  <c r="AY2651" i="10"/>
  <c r="AY2650" i="10"/>
  <c r="AY2649" i="10"/>
  <c r="AY2648" i="10"/>
  <c r="AY2647" i="10"/>
  <c r="AY2646" i="10"/>
  <c r="AY2645" i="10"/>
  <c r="AY2644" i="10"/>
  <c r="AY2643" i="10"/>
  <c r="AY2642" i="10"/>
  <c r="AY2641" i="10"/>
  <c r="AY2640" i="10"/>
  <c r="AY2639" i="10"/>
  <c r="AY2638" i="10"/>
  <c r="AY2637" i="10"/>
  <c r="AY2636" i="10"/>
  <c r="AY2635" i="10"/>
  <c r="AY2634" i="10"/>
  <c r="AY2633" i="10"/>
  <c r="AY2632" i="10"/>
  <c r="AY2631" i="10"/>
  <c r="AY2630" i="10"/>
  <c r="AY2629" i="10"/>
  <c r="AY2628" i="10"/>
  <c r="AY2627" i="10"/>
  <c r="AY2626" i="10"/>
  <c r="AY2625" i="10"/>
  <c r="AY2624" i="10"/>
  <c r="AY2623" i="10"/>
  <c r="AY2622" i="10"/>
  <c r="AY2621" i="10"/>
  <c r="AY2620" i="10"/>
  <c r="AY2619" i="10"/>
  <c r="AY2618" i="10"/>
  <c r="AY2617" i="10"/>
  <c r="AY2616" i="10"/>
  <c r="AY2615" i="10"/>
  <c r="AY2614" i="10"/>
  <c r="AY2613" i="10"/>
  <c r="AY2612" i="10"/>
  <c r="AY2611" i="10"/>
  <c r="AY2610" i="10"/>
  <c r="AY2609" i="10"/>
  <c r="AY2608" i="10"/>
  <c r="AY2607" i="10"/>
  <c r="AY2606" i="10"/>
  <c r="AY2605" i="10"/>
  <c r="AY2604" i="10"/>
  <c r="AY2603" i="10"/>
  <c r="AY2602" i="10"/>
  <c r="AY2601" i="10"/>
  <c r="AY2600" i="10"/>
  <c r="AY2599" i="10"/>
  <c r="AY2598" i="10"/>
  <c r="AY2597" i="10"/>
  <c r="AY2596" i="10"/>
  <c r="AY2595" i="10"/>
  <c r="AY2594" i="10"/>
  <c r="AY2593" i="10"/>
  <c r="AY2592" i="10"/>
  <c r="AY2591" i="10"/>
  <c r="AY2590" i="10"/>
  <c r="AY2589" i="10"/>
  <c r="AY2588" i="10"/>
  <c r="AY2587" i="10"/>
  <c r="AY2586" i="10"/>
  <c r="AY2585" i="10"/>
  <c r="AY2584" i="10"/>
  <c r="AY2583" i="10"/>
  <c r="AY2582" i="10"/>
  <c r="AY2581" i="10"/>
  <c r="AY2580" i="10"/>
  <c r="AY2579" i="10"/>
  <c r="AY2578" i="10"/>
  <c r="AY2577" i="10"/>
  <c r="AY2576" i="10"/>
  <c r="AY2575" i="10"/>
  <c r="AY2574" i="10"/>
  <c r="AY2573" i="10"/>
  <c r="AY2572" i="10"/>
  <c r="AY2571" i="10"/>
  <c r="AY2570" i="10"/>
  <c r="AY2569" i="10"/>
  <c r="AY2568" i="10"/>
  <c r="AY2567" i="10"/>
  <c r="AY2566" i="10"/>
  <c r="AY2565" i="10"/>
  <c r="AY2564" i="10"/>
  <c r="AY2563" i="10"/>
  <c r="AY2562" i="10"/>
  <c r="AY2561" i="10"/>
  <c r="AY2560" i="10"/>
  <c r="AY2559" i="10"/>
  <c r="AY2558" i="10"/>
  <c r="AY2557" i="10"/>
  <c r="AY2556" i="10"/>
  <c r="AY2555" i="10"/>
  <c r="AY2554" i="10"/>
  <c r="AY2553" i="10"/>
  <c r="AY2552" i="10"/>
  <c r="AY2551" i="10"/>
  <c r="AY2550" i="10"/>
  <c r="AY2549" i="10"/>
  <c r="AY2548" i="10"/>
  <c r="AY2547" i="10"/>
  <c r="AY2546" i="10"/>
  <c r="AY2545" i="10"/>
  <c r="AY2544" i="10"/>
  <c r="AY2543" i="10"/>
  <c r="AY2542" i="10"/>
  <c r="AY2541" i="10"/>
  <c r="AY2540" i="10"/>
  <c r="AY2539" i="10"/>
  <c r="AY2538" i="10"/>
  <c r="AY2537" i="10"/>
  <c r="AY2536" i="10"/>
  <c r="AY2535" i="10"/>
  <c r="AY2534" i="10"/>
  <c r="AY2533" i="10"/>
  <c r="AY2532" i="10"/>
  <c r="AY2531" i="10"/>
  <c r="AY2530" i="10"/>
  <c r="AY2529" i="10"/>
  <c r="AY2528" i="10"/>
  <c r="AY2527" i="10"/>
  <c r="AY2526" i="10"/>
  <c r="AY2525" i="10"/>
  <c r="AY2524" i="10"/>
  <c r="AY2523" i="10"/>
  <c r="AY2522" i="10"/>
  <c r="AY2521" i="10"/>
  <c r="AY2520" i="10"/>
  <c r="AY2519" i="10"/>
  <c r="AY2518" i="10"/>
  <c r="AY2517" i="10"/>
  <c r="AY2516" i="10"/>
  <c r="AY2515" i="10"/>
  <c r="AY2514" i="10"/>
  <c r="AY2513" i="10"/>
  <c r="AY2512" i="10"/>
  <c r="AY2511" i="10"/>
  <c r="AY2510" i="10"/>
  <c r="AY2509" i="10"/>
  <c r="AY2508" i="10"/>
  <c r="AY2507" i="10"/>
  <c r="AY2506" i="10"/>
  <c r="AY2505" i="10"/>
  <c r="AY2504" i="10"/>
  <c r="AY2503" i="10"/>
  <c r="AY2502" i="10"/>
  <c r="AY2501" i="10"/>
  <c r="AY2500" i="10"/>
  <c r="AY2499" i="10"/>
  <c r="AY2498" i="10"/>
  <c r="AY2497" i="10"/>
  <c r="AY2496" i="10"/>
  <c r="AY2495" i="10"/>
  <c r="AY2494" i="10"/>
  <c r="AY2493" i="10"/>
  <c r="AY2492" i="10"/>
  <c r="AY2491" i="10"/>
  <c r="AY2490" i="10"/>
  <c r="AY2489" i="10"/>
  <c r="AY2488" i="10"/>
  <c r="AY2487" i="10"/>
  <c r="AY2486" i="10"/>
  <c r="AY2485" i="10"/>
  <c r="AY2484" i="10"/>
  <c r="AY2483" i="10"/>
  <c r="AY2482" i="10"/>
  <c r="AY2481" i="10"/>
  <c r="AY2480" i="10"/>
  <c r="AY2479" i="10"/>
  <c r="AY2478" i="10"/>
  <c r="AY2477" i="10"/>
  <c r="AY2476" i="10"/>
  <c r="AY2475" i="10"/>
  <c r="AY2474" i="10"/>
  <c r="AY2473" i="10"/>
  <c r="AY2472" i="10"/>
  <c r="AY2471" i="10"/>
  <c r="AY2470" i="10"/>
  <c r="AY2469" i="10"/>
  <c r="AY2468" i="10"/>
  <c r="AY2467" i="10"/>
  <c r="AY2466" i="10"/>
  <c r="AY2465" i="10"/>
  <c r="AY2464" i="10"/>
  <c r="AY2463" i="10"/>
  <c r="AY2462" i="10"/>
  <c r="AY2461" i="10"/>
  <c r="AY2460" i="10"/>
  <c r="AY2459" i="10"/>
  <c r="AY2458" i="10"/>
  <c r="AY2457" i="10"/>
  <c r="AY2456" i="10"/>
  <c r="AY2455" i="10"/>
  <c r="AY2454" i="10"/>
  <c r="AY2453" i="10"/>
  <c r="AY2452" i="10"/>
  <c r="AY2451" i="10"/>
  <c r="AY2450" i="10"/>
  <c r="AY2449" i="10"/>
  <c r="AY2448" i="10"/>
  <c r="AY2447" i="10"/>
  <c r="AY2446" i="10"/>
  <c r="AY2445" i="10"/>
  <c r="AY2444" i="10"/>
  <c r="AY2443" i="10"/>
  <c r="AY2442" i="10"/>
  <c r="AY2441" i="10"/>
  <c r="AY2440" i="10"/>
  <c r="AY2439" i="10"/>
  <c r="AY2438" i="10"/>
  <c r="AY2437" i="10"/>
  <c r="AY2436" i="10"/>
  <c r="AY2435" i="10"/>
  <c r="AY2434" i="10"/>
  <c r="AY2433" i="10"/>
  <c r="AY2432" i="10"/>
  <c r="AY2431" i="10"/>
  <c r="AY2430" i="10"/>
  <c r="AY2429" i="10"/>
  <c r="AY2428" i="10"/>
  <c r="AY2427" i="10"/>
  <c r="AY2426" i="10"/>
  <c r="AY2425" i="10"/>
  <c r="AY2424" i="10"/>
  <c r="AY2423" i="10"/>
  <c r="AY2422" i="10"/>
  <c r="AY2421" i="10"/>
  <c r="AY2420" i="10"/>
  <c r="AY2419" i="10"/>
  <c r="AY2418" i="10"/>
  <c r="AY2417" i="10"/>
  <c r="AY2416" i="10"/>
  <c r="AY2415" i="10"/>
  <c r="AY2414" i="10"/>
  <c r="AY2413" i="10"/>
  <c r="AY2412" i="10"/>
  <c r="AY2411" i="10"/>
  <c r="AY2410" i="10"/>
  <c r="AY2409" i="10"/>
  <c r="AY2408" i="10"/>
  <c r="AY2407" i="10"/>
  <c r="AY2406" i="10"/>
  <c r="AY2405" i="10"/>
  <c r="AY2404" i="10"/>
  <c r="AY2403" i="10"/>
  <c r="AY2402" i="10"/>
  <c r="AY2401" i="10"/>
  <c r="AY2400" i="10"/>
  <c r="AY2399" i="10"/>
  <c r="AY2398" i="10"/>
  <c r="AY2397" i="10"/>
  <c r="AY2396" i="10"/>
  <c r="AY2395" i="10"/>
  <c r="AY2394" i="10"/>
  <c r="AY2393" i="10"/>
  <c r="AY2392" i="10"/>
  <c r="AY2391" i="10"/>
  <c r="AY2390" i="10"/>
  <c r="AY2389" i="10"/>
  <c r="AY2388" i="10"/>
  <c r="AY2387" i="10"/>
  <c r="AY2386" i="10"/>
  <c r="AY2385" i="10"/>
  <c r="AY2384" i="10"/>
  <c r="AY2383" i="10"/>
  <c r="AY2382" i="10"/>
  <c r="AY2381" i="10"/>
  <c r="AY2380" i="10"/>
  <c r="AY2379" i="10"/>
  <c r="AY2378" i="10"/>
  <c r="AY2377" i="10"/>
  <c r="AY2376" i="10"/>
  <c r="AY2375" i="10"/>
  <c r="AY2374" i="10"/>
  <c r="AY2373" i="10"/>
  <c r="AY2372" i="10"/>
  <c r="AY2371" i="10"/>
  <c r="AY2370" i="10"/>
  <c r="AY2369" i="10"/>
  <c r="AY2368" i="10"/>
  <c r="AY2367" i="10"/>
  <c r="AY2366" i="10"/>
  <c r="AY2365" i="10"/>
  <c r="AY2364" i="10"/>
  <c r="AY2363" i="10"/>
  <c r="AY2362" i="10"/>
  <c r="AY2361" i="10"/>
  <c r="AY2360" i="10"/>
  <c r="AY2359" i="10"/>
  <c r="AY2358" i="10"/>
  <c r="AY2357" i="10"/>
  <c r="AY2356" i="10"/>
  <c r="AY2355" i="10"/>
  <c r="AY2354" i="10"/>
  <c r="AY2353" i="10"/>
  <c r="AY2352" i="10"/>
  <c r="AY2351" i="10"/>
  <c r="AY2350" i="10"/>
  <c r="AY2349" i="10"/>
  <c r="AY2348" i="10"/>
  <c r="AY2347" i="10"/>
  <c r="AY2346" i="10"/>
  <c r="AY2345" i="10"/>
  <c r="AY2344" i="10"/>
  <c r="AY2343" i="10"/>
  <c r="AY2342" i="10"/>
  <c r="AY2341" i="10"/>
  <c r="AY2340" i="10"/>
  <c r="AY2339" i="10"/>
  <c r="AY2338" i="10"/>
  <c r="AY2337" i="10"/>
  <c r="AY2336" i="10"/>
  <c r="AY2335" i="10"/>
  <c r="AY2334" i="10"/>
  <c r="AY2333" i="10"/>
  <c r="AY2332" i="10"/>
  <c r="AY2331" i="10"/>
  <c r="AY2330" i="10"/>
  <c r="AY2329" i="10"/>
  <c r="AY2328" i="10"/>
  <c r="AY2327" i="10"/>
  <c r="AY2326" i="10"/>
  <c r="AY2325" i="10"/>
  <c r="AY2324" i="10"/>
  <c r="AY2323" i="10"/>
  <c r="AY2322" i="10"/>
  <c r="AY2321" i="10"/>
  <c r="AY2320" i="10"/>
  <c r="AY2319" i="10"/>
  <c r="AY2318" i="10"/>
  <c r="AY2317" i="10"/>
  <c r="AY2316" i="10"/>
  <c r="AY2315" i="10"/>
  <c r="AY2314" i="10"/>
  <c r="AY2313" i="10"/>
  <c r="AY2312" i="10"/>
  <c r="AY2311" i="10"/>
  <c r="AY2310" i="10"/>
  <c r="AY2309" i="10"/>
  <c r="AY2308" i="10"/>
  <c r="AY2307" i="10"/>
  <c r="AY2306" i="10"/>
  <c r="AY2305" i="10"/>
  <c r="AY2304" i="10"/>
  <c r="AY2303" i="10"/>
  <c r="AY2302" i="10"/>
  <c r="AY2301" i="10"/>
  <c r="AY2300" i="10"/>
  <c r="AY2299" i="10"/>
  <c r="AY2298" i="10"/>
  <c r="AY2297" i="10"/>
  <c r="AY2296" i="10"/>
  <c r="AY2295" i="10"/>
  <c r="AY2294" i="10"/>
  <c r="AY2293" i="10"/>
  <c r="AY2292" i="10"/>
  <c r="AY2291" i="10"/>
  <c r="AY2290" i="10"/>
  <c r="AY2289" i="10"/>
  <c r="AY2288" i="10"/>
  <c r="AY2287" i="10"/>
  <c r="AY2286" i="10"/>
  <c r="AY2285" i="10"/>
  <c r="AY2284" i="10"/>
  <c r="AY2283" i="10"/>
  <c r="AY2282" i="10"/>
  <c r="AY2281" i="10"/>
  <c r="AY2280" i="10"/>
  <c r="AY2279" i="10"/>
  <c r="AY2278" i="10"/>
  <c r="AY2277" i="10"/>
  <c r="AY2276" i="10"/>
  <c r="AY2275" i="10"/>
  <c r="AY2274" i="10"/>
  <c r="AY2273" i="10"/>
  <c r="AY2272" i="10"/>
  <c r="AY2271" i="10"/>
  <c r="AY2270" i="10"/>
  <c r="AY2269" i="10"/>
  <c r="AY2268" i="10"/>
  <c r="AY2267" i="10"/>
  <c r="AY2266" i="10"/>
  <c r="AY2265" i="10"/>
  <c r="AY2264" i="10"/>
  <c r="AY2263" i="10"/>
  <c r="AY2262" i="10"/>
  <c r="AY2261" i="10"/>
  <c r="AY2260" i="10"/>
  <c r="AY2259" i="10"/>
  <c r="AY2258" i="10"/>
  <c r="AY2257" i="10"/>
  <c r="AY2256" i="10"/>
  <c r="AY2255" i="10"/>
  <c r="AY2254" i="10"/>
  <c r="AY2253" i="10"/>
  <c r="AY2252" i="10"/>
  <c r="AY2251" i="10"/>
  <c r="AY2250" i="10"/>
  <c r="AY2249" i="10"/>
  <c r="AY2248" i="10"/>
  <c r="AY2247" i="10"/>
  <c r="AY2246" i="10"/>
  <c r="AY2245" i="10"/>
  <c r="AY2244" i="10"/>
  <c r="AY2243" i="10"/>
  <c r="AY2242" i="10"/>
  <c r="AY2241" i="10"/>
  <c r="AY2240" i="10"/>
  <c r="AY2239" i="10"/>
  <c r="AY2238" i="10"/>
  <c r="AY2237" i="10"/>
  <c r="AY2236" i="10"/>
  <c r="AY2235" i="10"/>
  <c r="AY2234" i="10"/>
  <c r="AY2233" i="10"/>
  <c r="AY2232" i="10"/>
  <c r="AY2231" i="10"/>
  <c r="AY2230" i="10"/>
  <c r="AY2229" i="10"/>
  <c r="AY2228" i="10"/>
  <c r="AY2227" i="10"/>
  <c r="AY2226" i="10"/>
  <c r="AY2225" i="10"/>
  <c r="AY2224" i="10"/>
  <c r="AY2223" i="10"/>
  <c r="AY2222" i="10"/>
  <c r="AY2221" i="10"/>
  <c r="AY2220" i="10"/>
  <c r="AY2219" i="10"/>
  <c r="AY2218" i="10"/>
  <c r="AY2217" i="10"/>
  <c r="AY2216" i="10"/>
  <c r="AY2215" i="10"/>
  <c r="AY2214" i="10"/>
  <c r="AY2213" i="10"/>
  <c r="AY2212" i="10"/>
  <c r="AY2211" i="10"/>
  <c r="AY2210" i="10"/>
  <c r="AY2209" i="10"/>
  <c r="AY2208" i="10"/>
  <c r="AY2207" i="10"/>
  <c r="AY2206" i="10"/>
  <c r="AY2205" i="10"/>
  <c r="AY2204" i="10"/>
  <c r="AY2203" i="10"/>
  <c r="AY2202" i="10"/>
  <c r="AY2201" i="10"/>
  <c r="AY2200" i="10"/>
  <c r="AY2199" i="10"/>
  <c r="AY2198" i="10"/>
  <c r="AY2197" i="10"/>
  <c r="AY2196" i="10"/>
  <c r="AY2195" i="10"/>
  <c r="AY2194" i="10"/>
  <c r="AY2193" i="10"/>
  <c r="AY2192" i="10"/>
  <c r="AY2191" i="10"/>
  <c r="AY2190" i="10"/>
  <c r="AY2189" i="10"/>
  <c r="AY2188" i="10"/>
  <c r="AY2187" i="10"/>
  <c r="AY2186" i="10"/>
  <c r="AY2185" i="10"/>
  <c r="AY2184" i="10"/>
  <c r="AY2183" i="10"/>
  <c r="AY2182" i="10"/>
  <c r="AY2181" i="10"/>
  <c r="AY2180" i="10"/>
  <c r="AY2179" i="10"/>
  <c r="AY2178" i="10"/>
  <c r="AY2177" i="10"/>
  <c r="AY2176" i="10"/>
  <c r="AY2175" i="10"/>
  <c r="AY2174" i="10"/>
  <c r="AY2173" i="10"/>
  <c r="AY2172" i="10"/>
  <c r="AY2171" i="10"/>
  <c r="AY2170" i="10"/>
  <c r="AY2169" i="10"/>
  <c r="AY2168" i="10"/>
  <c r="AY2167" i="10"/>
  <c r="AY2166" i="10"/>
  <c r="AY2165" i="10"/>
  <c r="AY2164" i="10"/>
  <c r="AY2163" i="10"/>
  <c r="AY2162" i="10"/>
  <c r="AY2161" i="10"/>
  <c r="AY2160" i="10"/>
  <c r="AY2159" i="10"/>
  <c r="AY2158" i="10"/>
  <c r="AY2157" i="10"/>
  <c r="AY2156" i="10"/>
  <c r="AY2155" i="10"/>
  <c r="AY2154" i="10"/>
  <c r="AY2153" i="10"/>
  <c r="AY2152" i="10"/>
  <c r="AY2151" i="10"/>
  <c r="AY2150" i="10"/>
  <c r="AY2149" i="10"/>
  <c r="AY2148" i="10"/>
  <c r="AY2147" i="10"/>
  <c r="AY2146" i="10"/>
  <c r="AY2145" i="10"/>
  <c r="AY2144" i="10"/>
  <c r="AY2143" i="10"/>
  <c r="AY2142" i="10"/>
  <c r="AY2141" i="10"/>
  <c r="AY2140" i="10"/>
  <c r="AY2139" i="10"/>
  <c r="AY2138" i="10"/>
  <c r="AY2137" i="10"/>
  <c r="AY2136" i="10"/>
  <c r="AY2135" i="10"/>
  <c r="AY2134" i="10"/>
  <c r="AY2133" i="10"/>
  <c r="AY2132" i="10"/>
  <c r="AY2131" i="10"/>
  <c r="AY2130" i="10"/>
  <c r="AY2129" i="10"/>
  <c r="AY2128" i="10"/>
  <c r="AY2127" i="10"/>
  <c r="AY2126" i="10"/>
  <c r="AY2125" i="10"/>
  <c r="AY2124" i="10"/>
  <c r="AY2123" i="10"/>
  <c r="AY2122" i="10"/>
  <c r="AY2121" i="10"/>
  <c r="AY2120" i="10"/>
  <c r="AY2119" i="10"/>
  <c r="AY2118" i="10"/>
  <c r="AY2117" i="10"/>
  <c r="AY2116" i="10"/>
  <c r="AY2115" i="10"/>
  <c r="AY2114" i="10"/>
  <c r="AY2113" i="10"/>
  <c r="AY2112" i="10"/>
  <c r="AY2111" i="10"/>
  <c r="AY2110" i="10"/>
  <c r="AY2109" i="10"/>
  <c r="AY2108" i="10"/>
  <c r="AY2107" i="10"/>
  <c r="AY2106" i="10"/>
  <c r="AY2105" i="10"/>
  <c r="AY2104" i="10"/>
  <c r="AY2103" i="10"/>
  <c r="AY2102" i="10"/>
  <c r="AY2101" i="10"/>
  <c r="AY2100" i="10"/>
  <c r="AY2099" i="10"/>
  <c r="AY2098" i="10"/>
  <c r="AY2097" i="10"/>
  <c r="AY2096" i="10"/>
  <c r="AY2095" i="10"/>
  <c r="AY2094" i="10"/>
  <c r="AY2093" i="10"/>
  <c r="AY2092" i="10"/>
  <c r="AY2091" i="10"/>
  <c r="AY2090" i="10"/>
  <c r="AY2089" i="10"/>
  <c r="AY2088" i="10"/>
  <c r="AY2087" i="10"/>
  <c r="AY2086" i="10"/>
  <c r="AY2085" i="10"/>
  <c r="AY2084" i="10"/>
  <c r="AY2083" i="10"/>
  <c r="AY2082" i="10"/>
  <c r="AY2081" i="10"/>
  <c r="AY2080" i="10"/>
  <c r="AY2079" i="10"/>
  <c r="AY2078" i="10"/>
  <c r="AY2077" i="10"/>
  <c r="AY2076" i="10"/>
  <c r="AY2075" i="10"/>
  <c r="AY2074" i="10"/>
  <c r="AY2073" i="10"/>
  <c r="AY2072" i="10"/>
  <c r="AY2071" i="10"/>
  <c r="AY2070" i="10"/>
  <c r="AY2069" i="10"/>
  <c r="AY2068" i="10"/>
  <c r="AY2067" i="10"/>
  <c r="AY2066" i="10"/>
  <c r="AY2065" i="10"/>
  <c r="AY2064" i="10"/>
  <c r="AY2063" i="10"/>
  <c r="AY2062" i="10"/>
  <c r="AY2061" i="10"/>
  <c r="AY2060" i="10"/>
  <c r="AY2059" i="10"/>
  <c r="AY2058" i="10"/>
  <c r="AY2057" i="10"/>
  <c r="AY2056" i="10"/>
  <c r="AY2055" i="10"/>
  <c r="AY2054" i="10"/>
  <c r="AY2053" i="10"/>
  <c r="AY2052" i="10"/>
  <c r="AY2051" i="10"/>
  <c r="AY2050" i="10"/>
  <c r="AY2049" i="10"/>
  <c r="AY2048" i="10"/>
  <c r="AY2047" i="10"/>
  <c r="AY2046" i="10"/>
  <c r="AY2045" i="10"/>
  <c r="AY2044" i="10"/>
  <c r="AY2043" i="10"/>
  <c r="AY2042" i="10"/>
  <c r="AY2041" i="10"/>
  <c r="AY2040" i="10"/>
  <c r="AY2039" i="10"/>
  <c r="AY2038" i="10"/>
  <c r="AY2037" i="10"/>
  <c r="AY2036" i="10"/>
  <c r="AY2035" i="10"/>
  <c r="AY2034" i="10"/>
  <c r="AY2033" i="10"/>
  <c r="AY2032" i="10"/>
  <c r="AY2031" i="10"/>
  <c r="AY2030" i="10"/>
  <c r="AY2029" i="10"/>
  <c r="AY2028" i="10"/>
  <c r="AY2027" i="10"/>
  <c r="AY2026" i="10"/>
  <c r="AY2025" i="10"/>
  <c r="AY2024" i="10"/>
  <c r="AY2023" i="10"/>
  <c r="AY2022" i="10"/>
  <c r="AY2021" i="10"/>
  <c r="AY2020" i="10"/>
  <c r="AY2019" i="10"/>
  <c r="AY2018" i="10"/>
  <c r="AY2017" i="10"/>
  <c r="AY2016" i="10"/>
  <c r="AY2015" i="10"/>
  <c r="AY2014" i="10"/>
  <c r="AY2013" i="10"/>
  <c r="AY2012" i="10"/>
  <c r="AY2011" i="10"/>
  <c r="AY2010" i="10"/>
  <c r="AY2009" i="10"/>
  <c r="AY2008" i="10"/>
  <c r="AY2007" i="10"/>
  <c r="AY2006" i="10"/>
  <c r="AY2005" i="10"/>
  <c r="AY2004" i="10"/>
  <c r="AY2003" i="10"/>
  <c r="AY2002" i="10"/>
  <c r="AY2001" i="10"/>
  <c r="AY2000" i="10"/>
  <c r="AY1999" i="10"/>
  <c r="AY1998" i="10"/>
  <c r="AY1997" i="10"/>
  <c r="AY1996" i="10"/>
  <c r="AY1995" i="10"/>
  <c r="AY1994" i="10"/>
  <c r="AY1993" i="10"/>
  <c r="AY1992" i="10"/>
  <c r="AY1991" i="10"/>
  <c r="AY1990" i="10"/>
  <c r="AY1989" i="10"/>
  <c r="AY1988" i="10"/>
  <c r="AY1987" i="10"/>
  <c r="AY1986" i="10"/>
  <c r="AY1985" i="10"/>
  <c r="AY1984" i="10"/>
  <c r="AY1983" i="10"/>
  <c r="AY1982" i="10"/>
  <c r="AY1981" i="10"/>
  <c r="AY1980" i="10"/>
  <c r="AY1979" i="10"/>
  <c r="AY1978" i="10"/>
  <c r="AY1977" i="10"/>
  <c r="AY1976" i="10"/>
  <c r="AY1975" i="10"/>
  <c r="AY1974" i="10"/>
  <c r="AY1973" i="10"/>
  <c r="AY1972" i="10"/>
  <c r="AY1971" i="10"/>
  <c r="AY1970" i="10"/>
  <c r="AY1969" i="10"/>
  <c r="AY1968" i="10"/>
  <c r="AY1967" i="10"/>
  <c r="AY1966" i="10"/>
  <c r="AY1965" i="10"/>
  <c r="AY1964" i="10"/>
  <c r="AY1963" i="10"/>
  <c r="AY1962" i="10"/>
  <c r="AY1961" i="10"/>
  <c r="AY1960" i="10"/>
  <c r="AY1959" i="10"/>
  <c r="AY1958" i="10"/>
  <c r="AY1957" i="10"/>
  <c r="AY1956" i="10"/>
  <c r="AY1955" i="10"/>
  <c r="AY1954" i="10"/>
  <c r="AY1953" i="10"/>
  <c r="AY1952" i="10"/>
  <c r="AY1951" i="10"/>
  <c r="AY1950" i="10"/>
  <c r="AY1949" i="10"/>
  <c r="AY1948" i="10"/>
  <c r="AY1947" i="10"/>
  <c r="AY1946" i="10"/>
  <c r="AY1945" i="10"/>
  <c r="AY1944" i="10"/>
  <c r="AY1943" i="10"/>
  <c r="AY1942" i="10"/>
  <c r="AY1941" i="10"/>
  <c r="AY1940" i="10"/>
  <c r="AY1939" i="10"/>
  <c r="AY1938" i="10"/>
  <c r="AY1937" i="10"/>
  <c r="AY1936" i="10"/>
  <c r="AY1935" i="10"/>
  <c r="AY1934" i="10"/>
  <c r="AY1933" i="10"/>
  <c r="AY1932" i="10"/>
  <c r="AY1931" i="10"/>
  <c r="AY1930" i="10"/>
  <c r="AY1929" i="10"/>
  <c r="AY1928" i="10"/>
  <c r="AY1927" i="10"/>
  <c r="AY1926" i="10"/>
  <c r="AY1925" i="10"/>
  <c r="AY1924" i="10"/>
  <c r="AY1923" i="10"/>
  <c r="AY1922" i="10"/>
  <c r="AY1921" i="10"/>
  <c r="AY1920" i="10"/>
  <c r="AY1919" i="10"/>
  <c r="AY1918" i="10"/>
  <c r="AY1917" i="10"/>
  <c r="AY1916" i="10"/>
  <c r="AY1915" i="10"/>
  <c r="AY1914" i="10"/>
  <c r="AY1913" i="10"/>
  <c r="AY1912" i="10"/>
  <c r="AY1911" i="10"/>
  <c r="AY1910" i="10"/>
  <c r="AY1909" i="10"/>
  <c r="AY1908" i="10"/>
  <c r="AY1907" i="10"/>
  <c r="AY1906" i="10"/>
  <c r="AY1905" i="10"/>
  <c r="AY1904" i="10"/>
  <c r="AY1903" i="10"/>
  <c r="AY1902" i="10"/>
  <c r="AY1901" i="10"/>
  <c r="AY1900" i="10"/>
  <c r="AY1899" i="10"/>
  <c r="AY1898" i="10"/>
  <c r="AY1897" i="10"/>
  <c r="AY1896" i="10"/>
  <c r="AY1895" i="10"/>
  <c r="AY1894" i="10"/>
  <c r="AY1893" i="10"/>
  <c r="AY1892" i="10"/>
  <c r="AY1891" i="10"/>
  <c r="AY1890" i="10"/>
  <c r="AY1889" i="10"/>
  <c r="AY1888" i="10"/>
  <c r="AY1887" i="10"/>
  <c r="AY1886" i="10"/>
  <c r="AY1885" i="10"/>
  <c r="AY1884" i="10"/>
  <c r="AY1883" i="10"/>
  <c r="AY1882" i="10"/>
  <c r="AY1881" i="10"/>
  <c r="AY1880" i="10"/>
  <c r="AY1879" i="10"/>
  <c r="AY1878" i="10"/>
  <c r="AY1877" i="10"/>
  <c r="AY1876" i="10"/>
  <c r="AY1875" i="10"/>
  <c r="AY1874" i="10"/>
  <c r="AY1873" i="10"/>
  <c r="AY1872" i="10"/>
  <c r="AY1871" i="10"/>
  <c r="AY1870" i="10"/>
  <c r="AY1869" i="10"/>
  <c r="AY1868" i="10"/>
  <c r="AY1867" i="10"/>
  <c r="AY1866" i="10"/>
  <c r="AY1865" i="10"/>
  <c r="AY1864" i="10"/>
  <c r="AY1863" i="10"/>
  <c r="AY1862" i="10"/>
  <c r="AY1861" i="10"/>
  <c r="AY1860" i="10"/>
  <c r="AY1859" i="10"/>
  <c r="AY1858" i="10"/>
  <c r="AY1857" i="10"/>
  <c r="AY1856" i="10"/>
  <c r="AY1855" i="10"/>
  <c r="AY1854" i="10"/>
  <c r="AY1853" i="10"/>
  <c r="AY1852" i="10"/>
  <c r="AY1851" i="10"/>
  <c r="AY1850" i="10"/>
  <c r="AY1849" i="10"/>
  <c r="AY1848" i="10"/>
  <c r="AY1847" i="10"/>
  <c r="AY1846" i="10"/>
  <c r="AY1845" i="10"/>
  <c r="AY1844" i="10"/>
  <c r="AY1843" i="10"/>
  <c r="AY1842" i="10"/>
  <c r="AY1841" i="10"/>
  <c r="AY1840" i="10"/>
  <c r="AY1839" i="10"/>
  <c r="AY1838" i="10"/>
  <c r="AY1837" i="10"/>
  <c r="AY1836" i="10"/>
  <c r="AY1835" i="10"/>
  <c r="AY1834" i="10"/>
  <c r="AY1833" i="10"/>
  <c r="AY1832" i="10"/>
  <c r="AY1831" i="10"/>
  <c r="AY1830" i="10"/>
  <c r="AY1829" i="10"/>
  <c r="AY1828" i="10"/>
  <c r="AY1827" i="10"/>
  <c r="AY1826" i="10"/>
  <c r="AY1825" i="10"/>
  <c r="AY1824" i="10"/>
  <c r="AY1823" i="10"/>
  <c r="AY1822" i="10"/>
  <c r="AY1821" i="10"/>
  <c r="AY1820" i="10"/>
  <c r="AY1819" i="10"/>
  <c r="AY1818" i="10"/>
  <c r="AY1817" i="10"/>
  <c r="AY1816" i="10"/>
  <c r="AY1815" i="10"/>
  <c r="AY1814" i="10"/>
  <c r="AY1813" i="10"/>
  <c r="AY1812" i="10"/>
  <c r="AY1811" i="10"/>
  <c r="AY1810" i="10"/>
  <c r="AY1809" i="10"/>
  <c r="AY1808" i="10"/>
  <c r="AY1807" i="10"/>
  <c r="AY1806" i="10"/>
  <c r="AY1805" i="10"/>
  <c r="AY1804" i="10"/>
  <c r="AY1803" i="10"/>
  <c r="AY1802" i="10"/>
  <c r="AY1801" i="10"/>
  <c r="AY1800" i="10"/>
  <c r="AY1799" i="10"/>
  <c r="AY1798" i="10"/>
  <c r="AY1797" i="10"/>
  <c r="AY1796" i="10"/>
  <c r="AY1795" i="10"/>
  <c r="AY1794" i="10"/>
  <c r="AY1793" i="10"/>
  <c r="AY1792" i="10"/>
  <c r="AY1791" i="10"/>
  <c r="AY1790" i="10"/>
  <c r="AY1789" i="10"/>
  <c r="AY1788" i="10"/>
  <c r="AY1787" i="10"/>
  <c r="AY1786" i="10"/>
  <c r="AY1785" i="10"/>
  <c r="AY1784" i="10"/>
  <c r="AY1783" i="10"/>
  <c r="AY1782" i="10"/>
  <c r="AY1781" i="10"/>
  <c r="AY1780" i="10"/>
  <c r="AY1779" i="10"/>
  <c r="AY1778" i="10"/>
  <c r="AY1777" i="10"/>
  <c r="AY1776" i="10"/>
  <c r="AY1775" i="10"/>
  <c r="AY1774" i="10"/>
  <c r="AY1773" i="10"/>
  <c r="AY1772" i="10"/>
  <c r="AY1771" i="10"/>
  <c r="AY1770" i="10"/>
  <c r="AY1769" i="10"/>
  <c r="AY1768" i="10"/>
  <c r="AY1767" i="10"/>
  <c r="AY1766" i="10"/>
  <c r="AY1765" i="10"/>
  <c r="AY1764" i="10"/>
  <c r="AY1763" i="10"/>
  <c r="AY1762" i="10"/>
  <c r="AY1761" i="10"/>
  <c r="AY1760" i="10"/>
  <c r="AY1759" i="10"/>
  <c r="AY1758" i="10"/>
  <c r="AY1757" i="10"/>
  <c r="AY1756" i="10"/>
  <c r="AY1755" i="10"/>
  <c r="AY1754" i="10"/>
  <c r="AY1753" i="10"/>
  <c r="AY1752" i="10"/>
  <c r="AY1751" i="10"/>
  <c r="AY1750" i="10"/>
  <c r="AY1749" i="10"/>
  <c r="AY1748" i="10"/>
  <c r="AY1747" i="10"/>
  <c r="AY1746" i="10"/>
  <c r="AY1745" i="10"/>
  <c r="AY1744" i="10"/>
  <c r="AY1743" i="10"/>
  <c r="AY1742" i="10"/>
  <c r="AY1741" i="10"/>
  <c r="AY1740" i="10"/>
  <c r="AY1739" i="10"/>
  <c r="AY1738" i="10"/>
  <c r="AY1737" i="10"/>
  <c r="AY1736" i="10"/>
  <c r="AY1735" i="10"/>
  <c r="AY1734" i="10"/>
  <c r="AY1733" i="10"/>
  <c r="AY1732" i="10"/>
  <c r="AY1731" i="10"/>
  <c r="AY1730" i="10"/>
  <c r="AY1729" i="10"/>
  <c r="AY1728" i="10"/>
  <c r="AY1727" i="10"/>
  <c r="AY1726" i="10"/>
  <c r="AY1725" i="10"/>
  <c r="AY1724" i="10"/>
  <c r="AY1723" i="10"/>
  <c r="AY1722" i="10"/>
  <c r="AY1721" i="10"/>
  <c r="AY1720" i="10"/>
  <c r="AY1719" i="10"/>
  <c r="AY1718" i="10"/>
  <c r="AY1717" i="10"/>
  <c r="AY1716" i="10"/>
  <c r="AY1715" i="10"/>
  <c r="AY1714" i="10"/>
  <c r="AY1713" i="10"/>
  <c r="AY1712" i="10"/>
  <c r="AY1711" i="10"/>
  <c r="AY1710" i="10"/>
  <c r="AY1709" i="10"/>
  <c r="AY1708" i="10"/>
  <c r="AY1707" i="10"/>
  <c r="AY1706" i="10"/>
  <c r="AY1705" i="10"/>
  <c r="AY1704" i="10"/>
  <c r="AY1703" i="10"/>
  <c r="AY1702" i="10"/>
  <c r="AY1701" i="10"/>
  <c r="AY1700" i="10"/>
  <c r="AY1699" i="10"/>
  <c r="AY1698" i="10"/>
  <c r="AY1697" i="10"/>
  <c r="AY1696" i="10"/>
  <c r="AY1695" i="10"/>
  <c r="AY1694" i="10"/>
  <c r="AY1693" i="10"/>
  <c r="AY1692" i="10"/>
  <c r="AY1691" i="10"/>
  <c r="AY1690" i="10"/>
  <c r="AY1689" i="10"/>
  <c r="AY1688" i="10"/>
  <c r="AY1687" i="10"/>
  <c r="AY1686" i="10"/>
  <c r="AY1685" i="10"/>
  <c r="AY1684" i="10"/>
  <c r="AY1683" i="10"/>
  <c r="AY1682" i="10"/>
  <c r="AY1681" i="10"/>
  <c r="AY1680" i="10"/>
  <c r="AY1679" i="10"/>
  <c r="AY1678" i="10"/>
  <c r="AY1677" i="10"/>
  <c r="AY1676" i="10"/>
  <c r="AY1675" i="10"/>
  <c r="AY1674" i="10"/>
  <c r="AY1673" i="10"/>
  <c r="AY1672" i="10"/>
  <c r="AY1671" i="10"/>
  <c r="AY1670" i="10"/>
  <c r="AY1669" i="10"/>
  <c r="AY1668" i="10"/>
  <c r="AY1667" i="10"/>
  <c r="AY1666" i="10"/>
  <c r="AY1665" i="10"/>
  <c r="AY1664" i="10"/>
  <c r="AY1663" i="10"/>
  <c r="AY1662" i="10"/>
  <c r="AY1661" i="10"/>
  <c r="AY1660" i="10"/>
  <c r="AY1659" i="10"/>
  <c r="AY1658" i="10"/>
  <c r="AY1657" i="10"/>
  <c r="AY1656" i="10"/>
  <c r="AY1655" i="10"/>
  <c r="AY1654" i="10"/>
  <c r="AY1653" i="10"/>
  <c r="AY1652" i="10"/>
  <c r="AY1651" i="10"/>
  <c r="AY1650" i="10"/>
  <c r="AY1649" i="10"/>
  <c r="AY1648" i="10"/>
  <c r="AY1647" i="10"/>
  <c r="AY1646" i="10"/>
  <c r="AY1645" i="10"/>
  <c r="AY1644" i="10"/>
  <c r="AY1643" i="10"/>
  <c r="AY1642" i="10"/>
  <c r="AY1641" i="10"/>
  <c r="AY1640" i="10"/>
  <c r="AY1639" i="10"/>
  <c r="AY1638" i="10"/>
  <c r="AY1637" i="10"/>
  <c r="AY1636" i="10"/>
  <c r="AY1635" i="10"/>
  <c r="AY1634" i="10"/>
  <c r="AY1633" i="10"/>
  <c r="AY1632" i="10"/>
  <c r="AY1631" i="10"/>
  <c r="AY1630" i="10"/>
  <c r="AY1629" i="10"/>
  <c r="AY1628" i="10"/>
  <c r="AY1627" i="10"/>
  <c r="AY1626" i="10"/>
  <c r="AY1625" i="10"/>
  <c r="AY1624" i="10"/>
  <c r="AY1623" i="10"/>
  <c r="AY1622" i="10"/>
  <c r="AY1621" i="10"/>
  <c r="AY1620" i="10"/>
  <c r="AY1619" i="10"/>
  <c r="AY1618" i="10"/>
  <c r="AY1617" i="10"/>
  <c r="AY1616" i="10"/>
  <c r="AY1615" i="10"/>
  <c r="AY1614" i="10"/>
  <c r="AY1613" i="10"/>
  <c r="AY1612" i="10"/>
  <c r="AY1611" i="10"/>
  <c r="AY1610" i="10"/>
  <c r="AY1609" i="10"/>
  <c r="AY1608" i="10"/>
  <c r="AY1607" i="10"/>
  <c r="AY1606" i="10"/>
  <c r="AY1605" i="10"/>
  <c r="AY1604" i="10"/>
  <c r="AY1603" i="10"/>
  <c r="AY1602" i="10"/>
  <c r="AY1601" i="10"/>
  <c r="AY1600" i="10"/>
  <c r="AY1599" i="10"/>
  <c r="AY1598" i="10"/>
  <c r="AY1597" i="10"/>
  <c r="AY1596" i="10"/>
  <c r="AY1595" i="10"/>
  <c r="AY1594" i="10"/>
  <c r="AY1593" i="10"/>
  <c r="AY1592" i="10"/>
  <c r="AY1591" i="10"/>
  <c r="AY1590" i="10"/>
  <c r="AY1589" i="10"/>
  <c r="AY1588" i="10"/>
  <c r="AY1587" i="10"/>
  <c r="AY1586" i="10"/>
  <c r="AY1585" i="10"/>
  <c r="AY1584" i="10"/>
  <c r="AY1583" i="10"/>
  <c r="AY1582" i="10"/>
  <c r="AY1581" i="10"/>
  <c r="AY1580" i="10"/>
  <c r="AY1579" i="10"/>
  <c r="AY1578" i="10"/>
  <c r="AY1577" i="10"/>
  <c r="AY1576" i="10"/>
  <c r="AY1575" i="10"/>
  <c r="AY1574" i="10"/>
  <c r="AY1573" i="10"/>
  <c r="AY1572" i="10"/>
  <c r="AY1571" i="10"/>
  <c r="AY1570" i="10"/>
  <c r="AY1569" i="10"/>
  <c r="AY1568" i="10"/>
  <c r="AY1567" i="10"/>
  <c r="AY1566" i="10"/>
  <c r="AY1565" i="10"/>
  <c r="AY1564" i="10"/>
  <c r="AY1563" i="10"/>
  <c r="AY1562" i="10"/>
  <c r="AY1561" i="10"/>
  <c r="AY1560" i="10"/>
  <c r="AY1559" i="10"/>
  <c r="AY1558" i="10"/>
  <c r="AY1557" i="10"/>
  <c r="AY1556" i="10"/>
  <c r="AY1555" i="10"/>
  <c r="AY1554" i="10"/>
  <c r="AY1553" i="10"/>
  <c r="AY1552" i="10"/>
  <c r="AY1551" i="10"/>
  <c r="AY1550" i="10"/>
  <c r="AY1549" i="10"/>
  <c r="AY1548" i="10"/>
  <c r="AY1547" i="10"/>
  <c r="AY1546" i="10"/>
  <c r="AY1545" i="10"/>
  <c r="AY1544" i="10"/>
  <c r="AY1543" i="10"/>
  <c r="AY1542" i="10"/>
  <c r="AY1541" i="10"/>
  <c r="AY1540" i="10"/>
  <c r="AY1539" i="10"/>
  <c r="AY1538" i="10"/>
  <c r="AY1537" i="10"/>
  <c r="AY1536" i="10"/>
  <c r="AY1535" i="10"/>
  <c r="AY1534" i="10"/>
  <c r="AY1533" i="10"/>
  <c r="AY1532" i="10"/>
  <c r="AY1531" i="10"/>
  <c r="AY1530" i="10"/>
  <c r="AY1529" i="10"/>
  <c r="AY1528" i="10"/>
  <c r="AY1527" i="10"/>
  <c r="AY1526" i="10"/>
  <c r="AY1525" i="10"/>
  <c r="AY1524" i="10"/>
  <c r="AY1523" i="10"/>
  <c r="AY1522" i="10"/>
  <c r="AY1521" i="10"/>
  <c r="AY1520" i="10"/>
  <c r="AY1519" i="10"/>
  <c r="AY1518" i="10"/>
  <c r="AY1517" i="10"/>
  <c r="AY1516" i="10"/>
  <c r="AY1515" i="10"/>
  <c r="AY1514" i="10"/>
  <c r="AY1513" i="10"/>
  <c r="AY1512" i="10"/>
  <c r="AY1511" i="10"/>
  <c r="AY1510" i="10"/>
  <c r="AY1509" i="10"/>
  <c r="AY1508" i="10"/>
  <c r="AY1507" i="10"/>
  <c r="AY1506" i="10"/>
  <c r="AY1505" i="10"/>
  <c r="AY1504" i="10"/>
  <c r="AY1503" i="10"/>
  <c r="AY1502" i="10"/>
  <c r="AY1501" i="10"/>
  <c r="AY1500" i="10"/>
  <c r="AY1499" i="10"/>
  <c r="AY1498" i="10"/>
  <c r="AY1497" i="10"/>
  <c r="AY1496" i="10"/>
  <c r="AY1495" i="10"/>
  <c r="AY1494" i="10"/>
  <c r="AY1493" i="10"/>
  <c r="AY1492" i="10"/>
  <c r="AY1491" i="10"/>
  <c r="AY1490" i="10"/>
  <c r="AY1489" i="10"/>
  <c r="AY1488" i="10"/>
  <c r="AY1487" i="10"/>
  <c r="AY1486" i="10"/>
  <c r="AY1485" i="10"/>
  <c r="AY1484" i="10"/>
  <c r="AY1483" i="10"/>
  <c r="AY1482" i="10"/>
  <c r="AY1481" i="10"/>
  <c r="AY1480" i="10"/>
  <c r="AY1479" i="10"/>
  <c r="AY1478" i="10"/>
  <c r="AY1477" i="10"/>
  <c r="AY1476" i="10"/>
  <c r="AY1475" i="10"/>
  <c r="AY1474" i="10"/>
  <c r="AY1473" i="10"/>
  <c r="AY1472" i="10"/>
  <c r="AY1471" i="10"/>
  <c r="AY1470" i="10"/>
  <c r="AY1469" i="10"/>
  <c r="AY1468" i="10"/>
  <c r="AY1467" i="10"/>
  <c r="AY1466" i="10"/>
  <c r="AY1465" i="10"/>
  <c r="AY1464" i="10"/>
  <c r="AY1463" i="10"/>
  <c r="AY1462" i="10"/>
  <c r="AY1461" i="10"/>
  <c r="AY1460" i="10"/>
  <c r="AY1459" i="10"/>
  <c r="AY1458" i="10"/>
  <c r="AY1457" i="10"/>
  <c r="AY1456" i="10"/>
  <c r="AY1455" i="10"/>
  <c r="AY1454" i="10"/>
  <c r="AY1453" i="10"/>
  <c r="AY1452" i="10"/>
  <c r="AY1451" i="10"/>
  <c r="AY1450" i="10"/>
  <c r="AY1449" i="10"/>
  <c r="AY1448" i="10"/>
  <c r="AY1447" i="10"/>
  <c r="AY1446" i="10"/>
  <c r="AY1445" i="10"/>
  <c r="AY1444" i="10"/>
  <c r="AY1443" i="10"/>
  <c r="AY1442" i="10"/>
  <c r="AY1441" i="10"/>
  <c r="AY1440" i="10"/>
  <c r="AY1439" i="10"/>
  <c r="AY1438" i="10"/>
  <c r="AY1437" i="10"/>
  <c r="AY1436" i="10"/>
  <c r="AY1435" i="10"/>
  <c r="AY1434" i="10"/>
  <c r="AY1433" i="10"/>
  <c r="AY1432" i="10"/>
  <c r="AY1431" i="10"/>
  <c r="AY1430" i="10"/>
  <c r="AY1429" i="10"/>
  <c r="AY1428" i="10"/>
  <c r="AY1427" i="10"/>
  <c r="AY1426" i="10"/>
  <c r="AY1425" i="10"/>
  <c r="AY1424" i="10"/>
  <c r="AY1423" i="10"/>
  <c r="AY1422" i="10"/>
  <c r="AY1421" i="10"/>
  <c r="AY1420" i="10"/>
  <c r="AY1419" i="10"/>
  <c r="AY1418" i="10"/>
  <c r="AY1417" i="10"/>
  <c r="AY1416" i="10"/>
  <c r="AY1415" i="10"/>
  <c r="AY1414" i="10"/>
  <c r="AY1413" i="10"/>
  <c r="AY1412" i="10"/>
  <c r="AY1411" i="10"/>
  <c r="AY1410" i="10"/>
  <c r="AY1409" i="10"/>
  <c r="AY1408" i="10"/>
  <c r="AY1407" i="10"/>
  <c r="AY1406" i="10"/>
  <c r="AY1405" i="10"/>
  <c r="AY1404" i="10"/>
  <c r="AY1403" i="10"/>
  <c r="AY1402" i="10"/>
  <c r="AY1401" i="10"/>
  <c r="AY1400" i="10"/>
  <c r="AY1399" i="10"/>
  <c r="AY1398" i="10"/>
  <c r="AY1397" i="10"/>
  <c r="AY1396" i="10"/>
  <c r="AY1395" i="10"/>
  <c r="AY1394" i="10"/>
  <c r="AY1393" i="10"/>
  <c r="AY1392" i="10"/>
  <c r="AY1391" i="10"/>
  <c r="AY1390" i="10"/>
  <c r="AY1389" i="10"/>
  <c r="AY1388" i="10"/>
  <c r="AY1387" i="10"/>
  <c r="AY1386" i="10"/>
  <c r="AY1385" i="10"/>
  <c r="AY1384" i="10"/>
  <c r="AY1383" i="10"/>
  <c r="AY1382" i="10"/>
  <c r="AY1381" i="10"/>
  <c r="AY1380" i="10"/>
  <c r="AY1379" i="10"/>
  <c r="AY1378" i="10"/>
  <c r="AY1377" i="10"/>
  <c r="AY1376" i="10"/>
  <c r="AY1375" i="10"/>
  <c r="AY1374" i="10"/>
  <c r="AY1373" i="10"/>
  <c r="AY1372" i="10"/>
  <c r="AY1371" i="10"/>
  <c r="AY1370" i="10"/>
  <c r="AY1369" i="10"/>
  <c r="AY1368" i="10"/>
  <c r="AY1367" i="10"/>
  <c r="AY1366" i="10"/>
  <c r="AY1365" i="10"/>
  <c r="AY1364" i="10"/>
  <c r="AY1363" i="10"/>
  <c r="AY1362" i="10"/>
  <c r="AY1361" i="10"/>
  <c r="AY1360" i="10"/>
  <c r="AY1359" i="10"/>
  <c r="AY1358" i="10"/>
  <c r="AY1357" i="10"/>
  <c r="AY1356" i="10"/>
  <c r="AY1355" i="10"/>
  <c r="AY1354" i="10"/>
  <c r="AY1353" i="10"/>
  <c r="AY1352" i="10"/>
  <c r="AY1351" i="10"/>
  <c r="AY1350" i="10"/>
  <c r="AY1349" i="10"/>
  <c r="AY1348" i="10"/>
  <c r="AY1347" i="10"/>
  <c r="AY1346" i="10"/>
  <c r="AY1345" i="10"/>
  <c r="AY1344" i="10"/>
  <c r="AY1343" i="10"/>
  <c r="AY1342" i="10"/>
  <c r="AY1341" i="10"/>
  <c r="AY1340" i="10"/>
  <c r="AY1339" i="10"/>
  <c r="AY1338" i="10"/>
  <c r="AY1337" i="10"/>
  <c r="AY1336" i="10"/>
  <c r="AY1335" i="10"/>
  <c r="AY1334" i="10"/>
  <c r="AY1333" i="10"/>
  <c r="AY1332" i="10"/>
  <c r="AY1331" i="10"/>
  <c r="AY1330" i="10"/>
  <c r="AY1329" i="10"/>
  <c r="AY1328" i="10"/>
  <c r="AY1327" i="10"/>
  <c r="AY1326" i="10"/>
  <c r="AY1325" i="10"/>
  <c r="AY1324" i="10"/>
  <c r="AY1323" i="10"/>
  <c r="AY1322" i="10"/>
  <c r="AY1321" i="10"/>
  <c r="AY1320" i="10"/>
  <c r="AY1319" i="10"/>
  <c r="AY1318" i="10"/>
  <c r="AY1317" i="10"/>
  <c r="AY1316" i="10"/>
  <c r="AY1315" i="10"/>
  <c r="AY1314" i="10"/>
  <c r="AY1313" i="10"/>
  <c r="AY1312" i="10"/>
  <c r="AY1311" i="10"/>
  <c r="AY1310" i="10"/>
  <c r="AY1309" i="10"/>
  <c r="AY1308" i="10"/>
  <c r="AY1307" i="10"/>
  <c r="AY1306" i="10"/>
  <c r="AY1305" i="10"/>
  <c r="AY1304" i="10"/>
  <c r="AY1303" i="10"/>
  <c r="AY1302" i="10"/>
  <c r="AY1301" i="10"/>
  <c r="AY1300" i="10"/>
  <c r="AY1299" i="10"/>
  <c r="AY1298" i="10"/>
  <c r="AY1297" i="10"/>
  <c r="AY1296" i="10"/>
  <c r="AY1295" i="10"/>
  <c r="AY1294" i="10"/>
  <c r="AY1293" i="10"/>
  <c r="AY1292" i="10"/>
  <c r="AY1291" i="10"/>
  <c r="AY1290" i="10"/>
  <c r="AY1289" i="10"/>
  <c r="AY1288" i="10"/>
  <c r="AY1287" i="10"/>
  <c r="AY1286" i="10"/>
  <c r="AY1285" i="10"/>
  <c r="AY1284" i="10"/>
  <c r="AY1283" i="10"/>
  <c r="AY1282" i="10"/>
  <c r="AY1281" i="10"/>
  <c r="AY1280" i="10"/>
  <c r="AY1279" i="10"/>
  <c r="AY1278" i="10"/>
  <c r="AY1277" i="10"/>
  <c r="AY1276" i="10"/>
  <c r="AY1275" i="10"/>
  <c r="AY1274" i="10"/>
  <c r="AY1273" i="10"/>
  <c r="AY1272" i="10"/>
  <c r="AY1271" i="10"/>
  <c r="AY1270" i="10"/>
  <c r="AY1269" i="10"/>
  <c r="AY1268" i="10"/>
  <c r="AY1267" i="10"/>
  <c r="AY1266" i="10"/>
  <c r="AY1265" i="10"/>
  <c r="AY1264" i="10"/>
  <c r="AY1263" i="10"/>
  <c r="AY1262" i="10"/>
  <c r="AY1261" i="10"/>
  <c r="AY1260" i="10"/>
  <c r="AY1259" i="10"/>
  <c r="AY1258" i="10"/>
  <c r="AY1257" i="10"/>
  <c r="AY1256" i="10"/>
  <c r="AY1255" i="10"/>
  <c r="AY1254" i="10"/>
  <c r="AY1253" i="10"/>
  <c r="AY1252" i="10"/>
  <c r="AY1251" i="10"/>
  <c r="AY1250" i="10"/>
  <c r="AY1249" i="10"/>
  <c r="AY1248" i="10"/>
  <c r="AY1247" i="10"/>
  <c r="AY1246" i="10"/>
  <c r="AY1245" i="10"/>
  <c r="AY1244" i="10"/>
  <c r="AY1243" i="10"/>
  <c r="AY1242" i="10"/>
  <c r="AY1241" i="10"/>
  <c r="AY1240" i="10"/>
  <c r="AY1239" i="10"/>
  <c r="AY1238" i="10"/>
  <c r="AY1237" i="10"/>
  <c r="AY1236" i="10"/>
  <c r="AY1235" i="10"/>
  <c r="AY1234" i="10"/>
  <c r="AY1233" i="10"/>
  <c r="AY1232" i="10"/>
  <c r="AY1231" i="10"/>
  <c r="AY1230" i="10"/>
  <c r="AY1229" i="10"/>
  <c r="AY1228" i="10"/>
  <c r="AY1227" i="10"/>
  <c r="AY1226" i="10"/>
  <c r="AY1225" i="10"/>
  <c r="AY1224" i="10"/>
  <c r="AY1223" i="10"/>
  <c r="AY1222" i="10"/>
  <c r="AY1221" i="10"/>
  <c r="AY1220" i="10"/>
  <c r="AY1219" i="10"/>
  <c r="AY1218" i="10"/>
  <c r="AY1217" i="10"/>
  <c r="AY1216" i="10"/>
  <c r="AY1215" i="10"/>
  <c r="AY1214" i="10"/>
  <c r="AY1213" i="10"/>
  <c r="AY1212" i="10"/>
  <c r="AY1211" i="10"/>
  <c r="AY1210" i="10"/>
  <c r="AY1209" i="10"/>
  <c r="AY1208" i="10"/>
  <c r="AY1207" i="10"/>
  <c r="AY1206" i="10"/>
  <c r="AY1205" i="10"/>
  <c r="AY1204" i="10"/>
  <c r="AY1203" i="10"/>
  <c r="AY1202" i="10"/>
  <c r="AY1201" i="10"/>
  <c r="AY1200" i="10"/>
  <c r="AY1199" i="10"/>
  <c r="AY1198" i="10"/>
  <c r="AY1197" i="10"/>
  <c r="AY1196" i="10"/>
  <c r="AY1195" i="10"/>
  <c r="AY1194" i="10"/>
  <c r="AY1193" i="10"/>
  <c r="AY1192" i="10"/>
  <c r="AY1191" i="10"/>
  <c r="AY1190" i="10"/>
  <c r="AY1189" i="10"/>
  <c r="AY1188" i="10"/>
  <c r="AY1187" i="10"/>
  <c r="AY1186" i="10"/>
  <c r="AY1185" i="10"/>
  <c r="AY1184" i="10"/>
  <c r="AY1183" i="10"/>
  <c r="AY1182" i="10"/>
  <c r="AY1181" i="10"/>
  <c r="AY1180" i="10"/>
  <c r="AY1179" i="10"/>
  <c r="AY1178" i="10"/>
  <c r="AY1177" i="10"/>
  <c r="AY1176" i="10"/>
  <c r="AY1175" i="10"/>
  <c r="AY1174" i="10"/>
  <c r="AY1173" i="10"/>
  <c r="AY1172" i="10"/>
  <c r="AY1171" i="10"/>
  <c r="AY1170" i="10"/>
  <c r="AY1169" i="10"/>
  <c r="AY1168" i="10"/>
  <c r="AY1167" i="10"/>
  <c r="AY1166" i="10"/>
  <c r="AY1165" i="10"/>
  <c r="AY1164" i="10"/>
  <c r="AY1163" i="10"/>
  <c r="AY1162" i="10"/>
  <c r="AY1161" i="10"/>
  <c r="AY1160" i="10"/>
  <c r="AY1159" i="10"/>
  <c r="AY1158" i="10"/>
  <c r="AY1157" i="10"/>
  <c r="AY1156" i="10"/>
  <c r="AY1155" i="10"/>
  <c r="AY1154" i="10"/>
  <c r="AY1153" i="10"/>
  <c r="AY1152" i="10"/>
  <c r="AY1151" i="10"/>
  <c r="AY1150" i="10"/>
  <c r="AY1149" i="10"/>
  <c r="AY1148" i="10"/>
  <c r="AY1147" i="10"/>
  <c r="AY1146" i="10"/>
  <c r="AY1145" i="10"/>
  <c r="AE946" i="10"/>
  <c r="AD946" i="10"/>
  <c r="AB946" i="10"/>
  <c r="AA946" i="10"/>
  <c r="Z946" i="10"/>
  <c r="Y946" i="10"/>
  <c r="X946" i="10"/>
  <c r="W946" i="10"/>
  <c r="V946" i="10"/>
  <c r="U946" i="10"/>
  <c r="T946" i="10"/>
  <c r="S946" i="10"/>
  <c r="R946" i="10"/>
  <c r="Q946" i="10"/>
  <c r="P946" i="10"/>
  <c r="O946" i="10"/>
  <c r="M946" i="10"/>
  <c r="L946" i="10"/>
  <c r="K946" i="10"/>
  <c r="J946" i="10"/>
  <c r="I946" i="10"/>
  <c r="H946" i="10"/>
  <c r="G946" i="10"/>
  <c r="F946" i="10"/>
  <c r="E946" i="10"/>
  <c r="BJ705" i="10"/>
  <c r="BC705" i="10"/>
  <c r="BJ704" i="10"/>
  <c r="BC704" i="10"/>
  <c r="BJ703" i="10"/>
  <c r="BC703" i="10"/>
  <c r="BJ702" i="10"/>
  <c r="BC702" i="10"/>
  <c r="BJ700" i="10"/>
  <c r="BC700" i="10"/>
  <c r="BJ699" i="10"/>
  <c r="BC699" i="10"/>
  <c r="BJ698" i="10"/>
  <c r="BC698" i="10"/>
  <c r="BJ697" i="10"/>
  <c r="BC697" i="10"/>
  <c r="BJ696" i="10"/>
  <c r="BC696" i="10"/>
  <c r="BJ695" i="10"/>
  <c r="BC695" i="10"/>
  <c r="BJ258" i="10"/>
  <c r="BC258" i="10"/>
  <c r="BJ257" i="10"/>
  <c r="BC257" i="10"/>
  <c r="BJ256" i="10"/>
  <c r="BC256" i="10"/>
  <c r="BJ255" i="10"/>
  <c r="BC255" i="10"/>
  <c r="BJ252" i="10"/>
  <c r="BC252" i="10"/>
  <c r="BJ251" i="10"/>
  <c r="BC251" i="10"/>
  <c r="BJ249" i="10"/>
  <c r="BC249" i="10"/>
  <c r="BJ865" i="10"/>
  <c r="BC865" i="10"/>
  <c r="BJ863" i="10"/>
  <c r="BC863" i="10"/>
  <c r="BJ862" i="10"/>
  <c r="AE862" i="10"/>
  <c r="AD862" i="10"/>
  <c r="AB862" i="10"/>
  <c r="AA862" i="10"/>
  <c r="Z862" i="10"/>
  <c r="Y862" i="10"/>
  <c r="X862" i="10"/>
  <c r="W862" i="10"/>
  <c r="V862" i="10"/>
  <c r="U862" i="10"/>
  <c r="T862" i="10"/>
  <c r="S862" i="10"/>
  <c r="Q862" i="10"/>
  <c r="P862" i="10"/>
  <c r="O862" i="10"/>
  <c r="M862" i="10"/>
  <c r="L862" i="10"/>
  <c r="K862" i="10"/>
  <c r="J862" i="10"/>
  <c r="I862" i="10"/>
  <c r="H862" i="10"/>
  <c r="G862" i="10"/>
  <c r="F862" i="10"/>
  <c r="E862" i="10"/>
  <c r="BJ906" i="10"/>
  <c r="BC906" i="10"/>
  <c r="BJ905" i="10"/>
  <c r="AE905" i="10"/>
  <c r="AD905" i="10"/>
  <c r="AB905" i="10"/>
  <c r="AA905" i="10"/>
  <c r="Z905" i="10"/>
  <c r="Y905" i="10"/>
  <c r="X905" i="10"/>
  <c r="W905" i="10"/>
  <c r="V905" i="10"/>
  <c r="U905" i="10"/>
  <c r="T905" i="10"/>
  <c r="S905" i="10"/>
  <c r="R905" i="10"/>
  <c r="Q905" i="10"/>
  <c r="P905" i="10"/>
  <c r="O905" i="10"/>
  <c r="M905" i="10"/>
  <c r="BC905" i="10" s="1"/>
  <c r="L905" i="10"/>
  <c r="K905" i="10"/>
  <c r="J905" i="10"/>
  <c r="I905" i="10"/>
  <c r="H905" i="10"/>
  <c r="G905" i="10"/>
  <c r="F905" i="10"/>
  <c r="E905" i="10"/>
  <c r="BJ904" i="10"/>
  <c r="BC904" i="10"/>
  <c r="AC904" i="10"/>
  <c r="BJ903" i="10"/>
  <c r="BC903" i="10"/>
  <c r="BJ902" i="10"/>
  <c r="BC902" i="10"/>
  <c r="BJ901" i="10"/>
  <c r="AE901" i="10"/>
  <c r="AD901" i="10"/>
  <c r="AB901" i="10"/>
  <c r="AA901" i="10"/>
  <c r="Z901" i="10"/>
  <c r="Y901" i="10"/>
  <c r="X901" i="10"/>
  <c r="W901" i="10"/>
  <c r="V901" i="10"/>
  <c r="U901" i="10"/>
  <c r="T901" i="10"/>
  <c r="S901" i="10"/>
  <c r="R901" i="10"/>
  <c r="Q901" i="10"/>
  <c r="P901" i="10"/>
  <c r="O901" i="10"/>
  <c r="M901" i="10"/>
  <c r="BC901" i="10" s="1"/>
  <c r="L901" i="10"/>
  <c r="K901" i="10"/>
  <c r="J901" i="10"/>
  <c r="I901" i="10"/>
  <c r="H901" i="10"/>
  <c r="G901" i="10"/>
  <c r="F901" i="10"/>
  <c r="E901" i="10"/>
  <c r="BJ900" i="10"/>
  <c r="BC900" i="10"/>
  <c r="BJ899" i="10"/>
  <c r="BC899" i="10"/>
  <c r="BJ898" i="10"/>
  <c r="AE898" i="10"/>
  <c r="AD898" i="10"/>
  <c r="AB898" i="10"/>
  <c r="AA898" i="10"/>
  <c r="Z898" i="10"/>
  <c r="Y898" i="10"/>
  <c r="X898" i="10"/>
  <c r="W898" i="10"/>
  <c r="V898" i="10"/>
  <c r="U898" i="10"/>
  <c r="T898" i="10"/>
  <c r="S898" i="10"/>
  <c r="R898" i="10"/>
  <c r="Q898" i="10"/>
  <c r="P898" i="10"/>
  <c r="O898" i="10"/>
  <c r="M898" i="10"/>
  <c r="BC898" i="10" s="1"/>
  <c r="L898" i="10"/>
  <c r="K898" i="10"/>
  <c r="J898" i="10"/>
  <c r="I898" i="10"/>
  <c r="H898" i="10"/>
  <c r="G898" i="10"/>
  <c r="F898" i="10"/>
  <c r="E898" i="10"/>
  <c r="BJ897" i="10"/>
  <c r="BC897" i="10"/>
  <c r="BJ896" i="10"/>
  <c r="BC896" i="10"/>
  <c r="BJ895" i="10"/>
  <c r="AE895" i="10"/>
  <c r="AD895" i="10"/>
  <c r="AB895" i="10"/>
  <c r="AA895" i="10"/>
  <c r="Z895" i="10"/>
  <c r="Y895" i="10"/>
  <c r="X895" i="10"/>
  <c r="W895" i="10"/>
  <c r="V895" i="10"/>
  <c r="U895" i="10"/>
  <c r="T895" i="10"/>
  <c r="S895" i="10"/>
  <c r="R895" i="10"/>
  <c r="Q895" i="10"/>
  <c r="P895" i="10"/>
  <c r="O895" i="10"/>
  <c r="M895" i="10"/>
  <c r="BC895" i="10" s="1"/>
  <c r="L895" i="10"/>
  <c r="K895" i="10"/>
  <c r="J895" i="10"/>
  <c r="I895" i="10"/>
  <c r="H895" i="10"/>
  <c r="G895" i="10"/>
  <c r="F895" i="10"/>
  <c r="E895" i="10"/>
  <c r="BC894" i="10"/>
  <c r="BJ893" i="10"/>
  <c r="BC893" i="10"/>
  <c r="BJ892" i="10"/>
  <c r="BC892" i="10"/>
  <c r="BJ891" i="10"/>
  <c r="BC891" i="10"/>
  <c r="BJ890" i="10"/>
  <c r="BC890" i="10"/>
  <c r="BC889" i="10"/>
  <c r="BJ888" i="10"/>
  <c r="BC888" i="10"/>
  <c r="BJ887" i="10"/>
  <c r="AE887" i="10"/>
  <c r="AD887" i="10"/>
  <c r="AB887" i="10"/>
  <c r="AA887" i="10"/>
  <c r="Z887" i="10"/>
  <c r="Y887" i="10"/>
  <c r="X887" i="10"/>
  <c r="W887" i="10"/>
  <c r="V887" i="10"/>
  <c r="U887" i="10"/>
  <c r="T887" i="10"/>
  <c r="S887" i="10"/>
  <c r="R887" i="10"/>
  <c r="Q887" i="10"/>
  <c r="P887" i="10"/>
  <c r="O887" i="10"/>
  <c r="M887" i="10"/>
  <c r="BC887" i="10" s="1"/>
  <c r="L887" i="10"/>
  <c r="K887" i="10"/>
  <c r="J887" i="10"/>
  <c r="I887" i="10"/>
  <c r="H887" i="10"/>
  <c r="G887" i="10"/>
  <c r="F887" i="10"/>
  <c r="E887" i="10"/>
  <c r="BJ647" i="10"/>
  <c r="BC647" i="10"/>
  <c r="BJ646" i="10"/>
  <c r="BC646" i="10"/>
  <c r="BJ645" i="10"/>
  <c r="BC645" i="10"/>
  <c r="BJ639" i="10"/>
  <c r="BC639" i="10"/>
  <c r="BJ638" i="10"/>
  <c r="BC638" i="10"/>
  <c r="BJ637" i="10"/>
  <c r="BC637" i="10"/>
  <c r="BC634" i="10"/>
  <c r="BJ633" i="10"/>
  <c r="BC633" i="10"/>
  <c r="BJ632" i="10"/>
  <c r="BC632" i="10"/>
  <c r="BJ623" i="10"/>
  <c r="BC623" i="10"/>
  <c r="BJ622" i="10"/>
  <c r="BC622" i="10"/>
  <c r="BJ621" i="10"/>
  <c r="BC621" i="10"/>
  <c r="BJ620" i="10"/>
  <c r="BC620" i="10"/>
  <c r="BJ619" i="10"/>
  <c r="BC619" i="10"/>
  <c r="BJ618" i="10"/>
  <c r="BC618" i="10"/>
  <c r="BC617" i="10"/>
  <c r="BJ616" i="10"/>
  <c r="BC616" i="10"/>
  <c r="BJ615" i="10"/>
  <c r="BC615" i="10"/>
  <c r="BJ614" i="10"/>
  <c r="BC614" i="10"/>
  <c r="BJ613" i="10"/>
  <c r="BC613" i="10"/>
  <c r="BJ612" i="10"/>
  <c r="BC612" i="10"/>
  <c r="BJ211" i="10"/>
  <c r="BC211" i="10"/>
  <c r="BJ210" i="10"/>
  <c r="BJ208" i="10"/>
  <c r="BC208" i="10"/>
  <c r="AU208" i="10"/>
  <c r="BJ207" i="10"/>
  <c r="BC207" i="10"/>
  <c r="BJ206" i="10"/>
  <c r="BC206" i="10"/>
  <c r="BJ205" i="10"/>
  <c r="BC205" i="10"/>
  <c r="BJ204" i="10"/>
  <c r="BC204" i="10"/>
  <c r="BJ203" i="10"/>
  <c r="BC203" i="10"/>
  <c r="BJ202" i="10"/>
  <c r="BC202" i="10"/>
  <c r="BJ197" i="10"/>
  <c r="BC197" i="10"/>
  <c r="AC197" i="10"/>
  <c r="BJ196" i="10"/>
  <c r="BC196" i="10"/>
  <c r="BJ195" i="10"/>
  <c r="BC195" i="10"/>
  <c r="BJ194" i="10"/>
  <c r="BC194" i="10"/>
  <c r="BJ187" i="10"/>
  <c r="BC187" i="10"/>
  <c r="BJ186" i="10"/>
  <c r="BC186" i="10"/>
  <c r="BJ185" i="10"/>
  <c r="BC185" i="10"/>
  <c r="BJ184" i="10"/>
  <c r="BC184" i="10"/>
  <c r="BJ183" i="10"/>
  <c r="BC183" i="10"/>
  <c r="BJ624" i="10"/>
  <c r="BC624" i="10"/>
  <c r="BC182" i="10"/>
  <c r="BJ181" i="10"/>
  <c r="BC181" i="10"/>
  <c r="BJ180" i="10"/>
  <c r="BC180" i="10"/>
  <c r="BJ993" i="10"/>
  <c r="BC993" i="10"/>
  <c r="BJ992" i="10"/>
  <c r="AE992" i="10"/>
  <c r="AD992" i="10"/>
  <c r="AB992" i="10"/>
  <c r="AA992" i="10"/>
  <c r="Z992" i="10"/>
  <c r="Y992" i="10"/>
  <c r="X992" i="10"/>
  <c r="W992" i="10"/>
  <c r="V992" i="10"/>
  <c r="U992" i="10"/>
  <c r="T992" i="10"/>
  <c r="S992" i="10"/>
  <c r="R992" i="10"/>
  <c r="Q992" i="10"/>
  <c r="P992" i="10"/>
  <c r="O992" i="10"/>
  <c r="M992" i="10"/>
  <c r="BC992" i="10" s="1"/>
  <c r="L992" i="10"/>
  <c r="K992" i="10"/>
  <c r="J992" i="10"/>
  <c r="I992" i="10"/>
  <c r="H992" i="10"/>
  <c r="G992" i="10"/>
  <c r="F992" i="10"/>
  <c r="E992" i="10"/>
  <c r="BJ991" i="10"/>
  <c r="BC991" i="10"/>
  <c r="BJ990" i="10"/>
  <c r="AE990" i="10"/>
  <c r="AD990" i="10"/>
  <c r="AB990" i="10"/>
  <c r="AA990" i="10"/>
  <c r="Z990" i="10"/>
  <c r="Y990" i="10"/>
  <c r="X990" i="10"/>
  <c r="W990" i="10"/>
  <c r="V990" i="10"/>
  <c r="U990" i="10"/>
  <c r="T990" i="10"/>
  <c r="S990" i="10"/>
  <c r="R990" i="10"/>
  <c r="Q990" i="10"/>
  <c r="P990" i="10"/>
  <c r="O990" i="10"/>
  <c r="M990" i="10"/>
  <c r="BC990" i="10" s="1"/>
  <c r="L990" i="10"/>
  <c r="K990" i="10"/>
  <c r="J990" i="10"/>
  <c r="I990" i="10"/>
  <c r="H990" i="10"/>
  <c r="G990" i="10"/>
  <c r="F990" i="10"/>
  <c r="E990" i="10"/>
  <c r="BJ816" i="10"/>
  <c r="BC816" i="10"/>
  <c r="BJ815" i="10"/>
  <c r="BC815" i="10"/>
  <c r="BJ813" i="10"/>
  <c r="BC813" i="10"/>
  <c r="BJ812" i="10"/>
  <c r="BC812" i="10"/>
  <c r="BJ811" i="10"/>
  <c r="BC811" i="10"/>
  <c r="BJ810" i="10"/>
  <c r="BJ375" i="10"/>
  <c r="BC375" i="10"/>
  <c r="BJ374" i="10"/>
  <c r="BC374" i="10"/>
  <c r="BJ369" i="10"/>
  <c r="BC369" i="10"/>
  <c r="BJ368" i="10"/>
  <c r="BC368" i="10"/>
  <c r="BJ367" i="10"/>
  <c r="BC367" i="10"/>
  <c r="BJ366" i="10"/>
  <c r="BJ364" i="10"/>
  <c r="BC364" i="10"/>
  <c r="BJ806" i="10"/>
  <c r="BC806" i="10"/>
  <c r="BJ363" i="10"/>
  <c r="BJ920" i="10"/>
  <c r="BC920" i="10"/>
  <c r="AC920" i="10"/>
  <c r="BJ919" i="10"/>
  <c r="AE919" i="10"/>
  <c r="AD919" i="10"/>
  <c r="AB919" i="10"/>
  <c r="AA919" i="10"/>
  <c r="Z919" i="10"/>
  <c r="Y919" i="10"/>
  <c r="X919" i="10"/>
  <c r="W919" i="10"/>
  <c r="V919" i="10"/>
  <c r="U919" i="10"/>
  <c r="T919" i="10"/>
  <c r="S919" i="10"/>
  <c r="R919" i="10"/>
  <c r="Q919" i="10"/>
  <c r="P919" i="10"/>
  <c r="O919" i="10"/>
  <c r="N919" i="10"/>
  <c r="M919" i="10"/>
  <c r="BC919" i="10" s="1"/>
  <c r="L919" i="10"/>
  <c r="K919" i="10"/>
  <c r="J919" i="10"/>
  <c r="I919" i="10"/>
  <c r="H919" i="10"/>
  <c r="G919" i="10"/>
  <c r="F919" i="10"/>
  <c r="E919" i="10"/>
  <c r="BJ918" i="10"/>
  <c r="BC918" i="10"/>
  <c r="BJ917" i="10"/>
  <c r="AE917" i="10"/>
  <c r="AD917" i="10"/>
  <c r="AB917" i="10"/>
  <c r="AA917" i="10"/>
  <c r="Z917" i="10"/>
  <c r="Y917" i="10"/>
  <c r="X917" i="10"/>
  <c r="W917" i="10"/>
  <c r="V917" i="10"/>
  <c r="U917" i="10"/>
  <c r="T917" i="10"/>
  <c r="S917" i="10"/>
  <c r="R917" i="10"/>
  <c r="Q917" i="10"/>
  <c r="P917" i="10"/>
  <c r="O917" i="10"/>
  <c r="M917" i="10"/>
  <c r="BC917" i="10" s="1"/>
  <c r="L917" i="10"/>
  <c r="K917" i="10"/>
  <c r="J917" i="10"/>
  <c r="I917" i="10"/>
  <c r="H917" i="10"/>
  <c r="G917" i="10"/>
  <c r="F917" i="10"/>
  <c r="E917" i="10"/>
  <c r="BJ916" i="10"/>
  <c r="BC916" i="10"/>
  <c r="BJ915" i="10"/>
  <c r="AE915" i="10"/>
  <c r="AD915" i="10"/>
  <c r="AB915" i="10"/>
  <c r="AA915" i="10"/>
  <c r="Z915" i="10"/>
  <c r="Y915" i="10"/>
  <c r="X915" i="10"/>
  <c r="W915" i="10"/>
  <c r="V915" i="10"/>
  <c r="U915" i="10"/>
  <c r="T915" i="10"/>
  <c r="S915" i="10"/>
  <c r="Q915" i="10"/>
  <c r="P915" i="10"/>
  <c r="O915" i="10"/>
  <c r="N915" i="10"/>
  <c r="M915" i="10"/>
  <c r="BC915" i="10" s="1"/>
  <c r="L915" i="10"/>
  <c r="K915" i="10"/>
  <c r="J915" i="10"/>
  <c r="I915" i="10"/>
  <c r="H915" i="10"/>
  <c r="G915" i="10"/>
  <c r="F915" i="10"/>
  <c r="E915" i="10"/>
  <c r="BJ914" i="10"/>
  <c r="BC914" i="10"/>
  <c r="BJ913" i="10"/>
  <c r="AE913" i="10"/>
  <c r="AD913" i="10"/>
  <c r="AB913" i="10"/>
  <c r="AA913" i="10"/>
  <c r="Z913" i="10"/>
  <c r="Y913" i="10"/>
  <c r="X913" i="10"/>
  <c r="W913" i="10"/>
  <c r="V913" i="10"/>
  <c r="U913" i="10"/>
  <c r="T913" i="10"/>
  <c r="S913" i="10"/>
  <c r="R913" i="10"/>
  <c r="Q913" i="10"/>
  <c r="P913" i="10"/>
  <c r="O913" i="10"/>
  <c r="M913" i="10"/>
  <c r="BC913" i="10" s="1"/>
  <c r="L913" i="10"/>
  <c r="K913" i="10"/>
  <c r="J913" i="10"/>
  <c r="I913" i="10"/>
  <c r="H913" i="10"/>
  <c r="G913" i="10"/>
  <c r="F913" i="10"/>
  <c r="E913" i="10"/>
  <c r="BJ912" i="10"/>
  <c r="BC912" i="10"/>
  <c r="BJ911" i="10"/>
  <c r="AE911" i="10"/>
  <c r="AD911" i="10"/>
  <c r="AB911" i="10"/>
  <c r="AA911" i="10"/>
  <c r="Z911" i="10"/>
  <c r="Y911" i="10"/>
  <c r="X911" i="10"/>
  <c r="W911" i="10"/>
  <c r="V911" i="10"/>
  <c r="U911" i="10"/>
  <c r="T911" i="10"/>
  <c r="S911" i="10"/>
  <c r="R911" i="10"/>
  <c r="Q911" i="10"/>
  <c r="P911" i="10"/>
  <c r="O911" i="10"/>
  <c r="M911" i="10"/>
  <c r="BC911" i="10" s="1"/>
  <c r="L911" i="10"/>
  <c r="K911" i="10"/>
  <c r="J911" i="10"/>
  <c r="I911" i="10"/>
  <c r="H911" i="10"/>
  <c r="G911" i="10"/>
  <c r="F911" i="10"/>
  <c r="E911" i="10"/>
  <c r="BJ910" i="10"/>
  <c r="BC910" i="10"/>
  <c r="BJ909" i="10"/>
  <c r="BC909" i="10"/>
  <c r="BJ908" i="10"/>
  <c r="BC908" i="10"/>
  <c r="BJ907" i="10"/>
  <c r="AE907" i="10"/>
  <c r="AD907" i="10"/>
  <c r="AB907" i="10"/>
  <c r="AA907" i="10"/>
  <c r="Z907" i="10"/>
  <c r="Y907" i="10"/>
  <c r="X907" i="10"/>
  <c r="W907" i="10"/>
  <c r="V907" i="10"/>
  <c r="U907" i="10"/>
  <c r="T907" i="10"/>
  <c r="S907" i="10"/>
  <c r="R907" i="10"/>
  <c r="Q907" i="10"/>
  <c r="P907" i="10"/>
  <c r="O907" i="10"/>
  <c r="M907" i="10"/>
  <c r="BC907" i="10" s="1"/>
  <c r="L907" i="10"/>
  <c r="K907" i="10"/>
  <c r="J907" i="10"/>
  <c r="I907" i="10"/>
  <c r="H907" i="10"/>
  <c r="G907" i="10"/>
  <c r="F907" i="10"/>
  <c r="E907" i="10"/>
  <c r="BJ679" i="10"/>
  <c r="BC679" i="10"/>
  <c r="BJ678" i="10"/>
  <c r="BC678" i="10"/>
  <c r="BJ676" i="10"/>
  <c r="BC676" i="10"/>
  <c r="BJ675" i="10"/>
  <c r="BC675" i="10"/>
  <c r="BJ674" i="10"/>
  <c r="BC674" i="10"/>
  <c r="BJ673" i="10"/>
  <c r="BC673" i="10"/>
  <c r="BJ671" i="10"/>
  <c r="BC671" i="10"/>
  <c r="AC671" i="10"/>
  <c r="AC670" i="10" s="1"/>
  <c r="BJ670" i="10"/>
  <c r="BC670" i="10"/>
  <c r="BJ669" i="10"/>
  <c r="BC669" i="10"/>
  <c r="BJ668" i="10"/>
  <c r="BC668" i="10"/>
  <c r="BJ666" i="10"/>
  <c r="BC666" i="10"/>
  <c r="BJ665" i="10"/>
  <c r="BJ656" i="10"/>
  <c r="BC656" i="10"/>
  <c r="BJ655" i="10"/>
  <c r="BC655" i="10"/>
  <c r="BJ654" i="10"/>
  <c r="BC654" i="10"/>
  <c r="BJ653" i="10"/>
  <c r="BC653" i="10"/>
  <c r="BJ230" i="10"/>
  <c r="BC230" i="10"/>
  <c r="BJ229" i="10"/>
  <c r="BC229" i="10"/>
  <c r="BJ228" i="10"/>
  <c r="BC228" i="10"/>
  <c r="BJ226" i="10"/>
  <c r="BC226" i="10"/>
  <c r="BJ225" i="10"/>
  <c r="BC225" i="10"/>
  <c r="BJ224" i="10"/>
  <c r="BC224" i="10"/>
  <c r="BJ223" i="10"/>
  <c r="BC223" i="10"/>
  <c r="BJ222" i="10"/>
  <c r="BC222" i="10"/>
  <c r="BJ221" i="10"/>
  <c r="BC221" i="10"/>
  <c r="BJ216" i="10"/>
  <c r="BC216" i="10"/>
  <c r="BJ657" i="10"/>
  <c r="BC657" i="10"/>
  <c r="BJ215" i="10"/>
  <c r="BC215" i="10"/>
  <c r="BJ214" i="10"/>
  <c r="BC214" i="10"/>
  <c r="BJ213" i="10"/>
  <c r="BC213" i="10"/>
  <c r="BJ212" i="10"/>
  <c r="BC212" i="10"/>
  <c r="BJ874" i="10"/>
  <c r="BC874" i="10"/>
  <c r="BJ873" i="10"/>
  <c r="BC873" i="10"/>
  <c r="BJ872" i="10"/>
  <c r="BC872" i="10"/>
  <c r="BC871" i="10"/>
  <c r="BJ870" i="10"/>
  <c r="BC870" i="10"/>
  <c r="BJ869" i="10"/>
  <c r="BC869" i="10"/>
  <c r="BC868" i="10"/>
  <c r="BJ867" i="10"/>
  <c r="BC867" i="10"/>
  <c r="BJ136" i="10"/>
  <c r="BC136" i="10"/>
  <c r="BJ154" i="10"/>
  <c r="BC154" i="10"/>
  <c r="BJ153" i="10"/>
  <c r="BC153" i="10"/>
  <c r="BJ135" i="10"/>
  <c r="BC135" i="10"/>
  <c r="BJ141" i="10"/>
  <c r="BC141" i="10"/>
  <c r="BJ152" i="10"/>
  <c r="BC152" i="10"/>
  <c r="BJ151" i="10"/>
  <c r="BC151" i="10"/>
  <c r="BJ150" i="10"/>
  <c r="BC150" i="10"/>
  <c r="BJ134" i="10"/>
  <c r="BC134" i="10"/>
  <c r="BJ149" i="10"/>
  <c r="BC149" i="10"/>
  <c r="BJ133" i="10"/>
  <c r="BC133" i="10"/>
  <c r="AC133" i="10"/>
  <c r="BJ148" i="10"/>
  <c r="BC148" i="10"/>
  <c r="BJ132" i="10"/>
  <c r="BC132" i="10"/>
  <c r="BJ147" i="10"/>
  <c r="BC147" i="10"/>
  <c r="BJ131" i="10"/>
  <c r="BC131" i="10"/>
  <c r="BJ130" i="10"/>
  <c r="BC130" i="10"/>
  <c r="BJ129" i="10"/>
  <c r="BC129" i="10"/>
  <c r="BJ146" i="10"/>
  <c r="BC146" i="10"/>
  <c r="BJ145" i="10"/>
  <c r="BC145" i="10"/>
  <c r="BJ144" i="10"/>
  <c r="BC144" i="10"/>
  <c r="BJ128" i="10"/>
  <c r="BC128" i="10"/>
  <c r="BJ140" i="10"/>
  <c r="BC140" i="10"/>
  <c r="BJ143" i="10"/>
  <c r="BC143" i="10"/>
  <c r="BJ142" i="10"/>
  <c r="BC142" i="10"/>
  <c r="BJ127" i="10"/>
  <c r="BC127" i="10"/>
  <c r="BJ126" i="10"/>
  <c r="BC126" i="10"/>
  <c r="BJ155" i="10"/>
  <c r="BC155" i="10"/>
  <c r="BJ125" i="10"/>
  <c r="BC125" i="10"/>
  <c r="BJ945" i="10"/>
  <c r="BC945" i="10"/>
  <c r="BJ944" i="10"/>
  <c r="BC944" i="10"/>
  <c r="BJ943" i="10"/>
  <c r="AE943" i="10"/>
  <c r="AD943" i="10"/>
  <c r="AB943" i="10"/>
  <c r="AA943" i="10"/>
  <c r="Z943" i="10"/>
  <c r="Y943" i="10"/>
  <c r="X943" i="10"/>
  <c r="W943" i="10"/>
  <c r="V943" i="10"/>
  <c r="U943" i="10"/>
  <c r="T943" i="10"/>
  <c r="S943" i="10"/>
  <c r="R943" i="10"/>
  <c r="Q943" i="10"/>
  <c r="P943" i="10"/>
  <c r="O943" i="10"/>
  <c r="M943" i="10"/>
  <c r="BC943" i="10" s="1"/>
  <c r="L943" i="10"/>
  <c r="K943" i="10"/>
  <c r="J943" i="10"/>
  <c r="I943" i="10"/>
  <c r="H943" i="10"/>
  <c r="G943" i="10"/>
  <c r="F943" i="10"/>
  <c r="E943" i="10"/>
  <c r="BJ733" i="10"/>
  <c r="BC733" i="10"/>
  <c r="BJ732" i="10"/>
  <c r="BC732" i="10"/>
  <c r="BJ730" i="10"/>
  <c r="BC730" i="10"/>
  <c r="BJ729" i="10"/>
  <c r="BC729" i="10"/>
  <c r="BJ293" i="10"/>
  <c r="BC293" i="10"/>
  <c r="BJ292" i="10"/>
  <c r="BC292" i="10"/>
  <c r="BJ291" i="10"/>
  <c r="BC291" i="10"/>
  <c r="BJ290" i="10"/>
  <c r="BJ968" i="10"/>
  <c r="BC968" i="10"/>
  <c r="BJ967" i="10"/>
  <c r="AE967" i="10"/>
  <c r="AD967" i="10"/>
  <c r="AB967" i="10"/>
  <c r="AA967" i="10"/>
  <c r="Z967" i="10"/>
  <c r="Y967" i="10"/>
  <c r="X967" i="10"/>
  <c r="W967" i="10"/>
  <c r="V967" i="10"/>
  <c r="U967" i="10"/>
  <c r="T967" i="10"/>
  <c r="S967" i="10"/>
  <c r="R967" i="10"/>
  <c r="Q967" i="10"/>
  <c r="P967" i="10"/>
  <c r="O967" i="10"/>
  <c r="M967" i="10"/>
  <c r="BC967" i="10" s="1"/>
  <c r="L967" i="10"/>
  <c r="K967" i="10"/>
  <c r="J967" i="10"/>
  <c r="I967" i="10"/>
  <c r="H967" i="10"/>
  <c r="G967" i="10"/>
  <c r="F967" i="10"/>
  <c r="E967" i="10"/>
  <c r="BJ759" i="10"/>
  <c r="BC759" i="10"/>
  <c r="BJ758" i="10"/>
  <c r="BJ325" i="10"/>
  <c r="BC325" i="10"/>
  <c r="BJ324" i="10"/>
  <c r="BC324" i="10"/>
  <c r="BJ934" i="10"/>
  <c r="BC934" i="10"/>
  <c r="BJ933" i="10"/>
  <c r="AE933" i="10"/>
  <c r="AD933" i="10"/>
  <c r="AB933" i="10"/>
  <c r="AA933" i="10"/>
  <c r="Z933" i="10"/>
  <c r="Y933" i="10"/>
  <c r="X933" i="10"/>
  <c r="W933" i="10"/>
  <c r="V933" i="10"/>
  <c r="U933" i="10"/>
  <c r="T933" i="10"/>
  <c r="S933" i="10"/>
  <c r="R933" i="10"/>
  <c r="Q933" i="10"/>
  <c r="P933" i="10"/>
  <c r="O933" i="10"/>
  <c r="M933" i="10"/>
  <c r="BC933" i="10" s="1"/>
  <c r="L933" i="10"/>
  <c r="K933" i="10"/>
  <c r="J933" i="10"/>
  <c r="I933" i="10"/>
  <c r="H933" i="10"/>
  <c r="G933" i="10"/>
  <c r="F933" i="10"/>
  <c r="E933" i="10"/>
  <c r="BJ932" i="10"/>
  <c r="BC932" i="10"/>
  <c r="BJ931" i="10"/>
  <c r="AE931" i="10"/>
  <c r="AD931" i="10"/>
  <c r="AB931" i="10"/>
  <c r="AA931" i="10"/>
  <c r="Z931" i="10"/>
  <c r="Y931" i="10"/>
  <c r="X931" i="10"/>
  <c r="W931" i="10"/>
  <c r="V931" i="10"/>
  <c r="U931" i="10"/>
  <c r="T931" i="10"/>
  <c r="S931" i="10"/>
  <c r="R931" i="10"/>
  <c r="Q931" i="10"/>
  <c r="P931" i="10"/>
  <c r="O931" i="10"/>
  <c r="M931" i="10"/>
  <c r="BC931" i="10" s="1"/>
  <c r="L931" i="10"/>
  <c r="K931" i="10"/>
  <c r="J931" i="10"/>
  <c r="I931" i="10"/>
  <c r="H931" i="10"/>
  <c r="G931" i="10"/>
  <c r="F931" i="10"/>
  <c r="E931" i="10"/>
  <c r="BJ248" i="10"/>
  <c r="BC248" i="10"/>
  <c r="BJ693" i="10"/>
  <c r="BC693" i="10"/>
  <c r="BJ692" i="10"/>
  <c r="BC692" i="10"/>
  <c r="BJ246" i="10"/>
  <c r="BC246" i="10"/>
  <c r="BJ245" i="10"/>
  <c r="BC245" i="10"/>
  <c r="BJ942" i="10"/>
  <c r="BC942" i="10"/>
  <c r="BJ941" i="10"/>
  <c r="BC941" i="10"/>
  <c r="BJ940" i="10"/>
  <c r="BC940" i="10"/>
  <c r="BJ939" i="10"/>
  <c r="BC939" i="10"/>
  <c r="BJ938" i="10"/>
  <c r="BC938" i="10"/>
  <c r="BJ937" i="10"/>
  <c r="AE937" i="10"/>
  <c r="AD937" i="10"/>
  <c r="AB937" i="10"/>
  <c r="AA937" i="10"/>
  <c r="Z937" i="10"/>
  <c r="Y937" i="10"/>
  <c r="X937" i="10"/>
  <c r="W937" i="10"/>
  <c r="V937" i="10"/>
  <c r="U937" i="10"/>
  <c r="T937" i="10"/>
  <c r="S937" i="10"/>
  <c r="R937" i="10"/>
  <c r="Q937" i="10"/>
  <c r="P937" i="10"/>
  <c r="O937" i="10"/>
  <c r="M937" i="10"/>
  <c r="BC937" i="10" s="1"/>
  <c r="L937" i="10"/>
  <c r="K937" i="10"/>
  <c r="J937" i="10"/>
  <c r="I937" i="10"/>
  <c r="H937" i="10"/>
  <c r="G937" i="10"/>
  <c r="F937" i="10"/>
  <c r="E937" i="10"/>
  <c r="BJ718" i="10"/>
  <c r="BC718" i="10"/>
  <c r="BJ717" i="10"/>
  <c r="BC717" i="10"/>
  <c r="BJ716" i="10"/>
  <c r="BC716" i="10"/>
  <c r="BJ289" i="10"/>
  <c r="BC289" i="10"/>
  <c r="BJ288" i="10"/>
  <c r="BC288" i="10"/>
  <c r="BJ287" i="10"/>
  <c r="BC287" i="10"/>
  <c r="BJ286" i="10"/>
  <c r="BC286" i="10"/>
  <c r="BJ720" i="10"/>
  <c r="BC720" i="10"/>
  <c r="BJ719" i="10"/>
  <c r="BC719" i="10"/>
  <c r="BJ279" i="10"/>
  <c r="BC279" i="10"/>
  <c r="BJ930" i="10"/>
  <c r="BC930" i="10"/>
  <c r="BJ929" i="10"/>
  <c r="AE929" i="10"/>
  <c r="AD929" i="10"/>
  <c r="AB929" i="10"/>
  <c r="AA929" i="10"/>
  <c r="Z929" i="10"/>
  <c r="Y929" i="10"/>
  <c r="X929" i="10"/>
  <c r="W929" i="10"/>
  <c r="V929" i="10"/>
  <c r="U929" i="10"/>
  <c r="T929" i="10"/>
  <c r="S929" i="10"/>
  <c r="R929" i="10"/>
  <c r="Q929" i="10"/>
  <c r="P929" i="10"/>
  <c r="O929" i="10"/>
  <c r="M929" i="10"/>
  <c r="BC929" i="10" s="1"/>
  <c r="L929" i="10"/>
  <c r="K929" i="10"/>
  <c r="J929" i="10"/>
  <c r="I929" i="10"/>
  <c r="H929" i="10"/>
  <c r="G929" i="10"/>
  <c r="F929" i="10"/>
  <c r="E929" i="10"/>
  <c r="BJ928" i="10"/>
  <c r="BC928" i="10"/>
  <c r="BJ927" i="10"/>
  <c r="AE927" i="10"/>
  <c r="AD927" i="10"/>
  <c r="AB927" i="10"/>
  <c r="AA927" i="10"/>
  <c r="Z927" i="10"/>
  <c r="Y927" i="10"/>
  <c r="X927" i="10"/>
  <c r="W927" i="10"/>
  <c r="V927" i="10"/>
  <c r="U927" i="10"/>
  <c r="T927" i="10"/>
  <c r="S927" i="10"/>
  <c r="R927" i="10"/>
  <c r="Q927" i="10"/>
  <c r="P927" i="10"/>
  <c r="O927" i="10"/>
  <c r="M927" i="10"/>
  <c r="BC927" i="10" s="1"/>
  <c r="L927" i="10"/>
  <c r="K927" i="10"/>
  <c r="J927" i="10"/>
  <c r="I927" i="10"/>
  <c r="H927" i="10"/>
  <c r="G927" i="10"/>
  <c r="F927" i="10"/>
  <c r="E927" i="10"/>
  <c r="BJ689" i="10"/>
  <c r="BC689" i="10"/>
  <c r="BJ688" i="10"/>
  <c r="BC688" i="10"/>
  <c r="BJ687" i="10"/>
  <c r="BC687" i="10"/>
  <c r="BJ686" i="10"/>
  <c r="BC686" i="10"/>
  <c r="BJ241" i="10"/>
  <c r="BC241" i="10"/>
  <c r="BJ240" i="10"/>
  <c r="BC240" i="10"/>
  <c r="BJ239" i="10"/>
  <c r="BC239" i="10"/>
  <c r="BJ238" i="10"/>
  <c r="BC238" i="10"/>
  <c r="BJ177" i="10"/>
  <c r="BC177" i="10"/>
  <c r="BJ999" i="10"/>
  <c r="BC999" i="10"/>
  <c r="BJ998" i="10"/>
  <c r="BC998" i="10"/>
  <c r="BJ997" i="10"/>
  <c r="BC997" i="10"/>
  <c r="BJ996" i="10"/>
  <c r="BC996" i="10"/>
  <c r="BJ995" i="10"/>
  <c r="BC995" i="10"/>
  <c r="BJ994" i="10"/>
  <c r="BC994" i="10"/>
  <c r="BJ824" i="10"/>
  <c r="BC824" i="10"/>
  <c r="BJ823" i="10"/>
  <c r="BC823" i="10"/>
  <c r="BJ822" i="10"/>
  <c r="BC822" i="10"/>
  <c r="BJ820" i="10"/>
  <c r="BC820" i="10"/>
  <c r="BJ819" i="10"/>
  <c r="BC819" i="10"/>
  <c r="BJ818" i="10"/>
  <c r="BC818" i="10"/>
  <c r="BJ378" i="10"/>
  <c r="BC378" i="10"/>
  <c r="BJ377" i="10"/>
  <c r="BC377" i="10"/>
  <c r="BJ376" i="10"/>
  <c r="BC376" i="10"/>
  <c r="BJ926" i="10"/>
  <c r="BC926" i="10"/>
  <c r="D925" i="10"/>
  <c r="BJ925" i="10"/>
  <c r="AE925" i="10"/>
  <c r="AD925" i="10"/>
  <c r="AC925" i="10"/>
  <c r="AB925" i="10"/>
  <c r="AA925" i="10"/>
  <c r="Z925" i="10"/>
  <c r="Y925" i="10"/>
  <c r="X925" i="10"/>
  <c r="W925" i="10"/>
  <c r="V925" i="10"/>
  <c r="U925" i="10"/>
  <c r="T925" i="10"/>
  <c r="S925" i="10"/>
  <c r="R925" i="10"/>
  <c r="Q925" i="10"/>
  <c r="P925" i="10"/>
  <c r="O925" i="10"/>
  <c r="N925" i="10"/>
  <c r="M925" i="10"/>
  <c r="BC925" i="10" s="1"/>
  <c r="L925" i="10"/>
  <c r="K925" i="10"/>
  <c r="J925" i="10"/>
  <c r="I925" i="10"/>
  <c r="H925" i="10"/>
  <c r="G925" i="10"/>
  <c r="F925" i="10"/>
  <c r="E925" i="10"/>
  <c r="BJ924" i="10"/>
  <c r="BC924" i="10"/>
  <c r="BJ923" i="10"/>
  <c r="BC923" i="10"/>
  <c r="BJ922" i="10"/>
  <c r="BC922" i="10"/>
  <c r="BJ921" i="10"/>
  <c r="AE921" i="10"/>
  <c r="AD921" i="10"/>
  <c r="AC921" i="10"/>
  <c r="AB921" i="10"/>
  <c r="AA921" i="10"/>
  <c r="Z921" i="10"/>
  <c r="Y921" i="10"/>
  <c r="X921" i="10"/>
  <c r="W921" i="10"/>
  <c r="V921" i="10"/>
  <c r="U921" i="10"/>
  <c r="T921" i="10"/>
  <c r="S921" i="10"/>
  <c r="R921" i="10"/>
  <c r="Q921" i="10"/>
  <c r="P921" i="10"/>
  <c r="O921" i="10"/>
  <c r="N921" i="10"/>
  <c r="M921" i="10"/>
  <c r="BC921" i="10" s="1"/>
  <c r="L921" i="10"/>
  <c r="K921" i="10"/>
  <c r="J921" i="10"/>
  <c r="I921" i="10"/>
  <c r="H921" i="10"/>
  <c r="G921" i="10"/>
  <c r="F921" i="10"/>
  <c r="E921" i="10"/>
  <c r="BJ682" i="10"/>
  <c r="BC682" i="10"/>
  <c r="BJ681" i="10"/>
  <c r="BC681" i="10"/>
  <c r="BJ680" i="10"/>
  <c r="BC680" i="10"/>
  <c r="BJ237" i="10"/>
  <c r="BC237" i="10"/>
  <c r="BJ236" i="10"/>
  <c r="BC236" i="10"/>
  <c r="BJ233" i="10"/>
  <c r="BC233" i="10"/>
  <c r="BJ232" i="10"/>
  <c r="BC232" i="10"/>
  <c r="BJ979" i="10"/>
  <c r="BC979" i="10"/>
  <c r="BJ978" i="10"/>
  <c r="AE978" i="10"/>
  <c r="AD978" i="10"/>
  <c r="AB978" i="10"/>
  <c r="AA978" i="10"/>
  <c r="Z978" i="10"/>
  <c r="Y978" i="10"/>
  <c r="X978" i="10"/>
  <c r="W978" i="10"/>
  <c r="V978" i="10"/>
  <c r="U978" i="10"/>
  <c r="T978" i="10"/>
  <c r="S978" i="10"/>
  <c r="R978" i="10"/>
  <c r="Q978" i="10"/>
  <c r="P978" i="10"/>
  <c r="O978" i="10"/>
  <c r="M978" i="10"/>
  <c r="BC978" i="10" s="1"/>
  <c r="L978" i="10"/>
  <c r="K978" i="10"/>
  <c r="J978" i="10"/>
  <c r="I978" i="10"/>
  <c r="H978" i="10"/>
  <c r="G978" i="10"/>
  <c r="F978" i="10"/>
  <c r="E978" i="10"/>
  <c r="BJ977" i="10"/>
  <c r="BC977" i="10"/>
  <c r="BJ976" i="10"/>
  <c r="BC976" i="10"/>
  <c r="BJ975" i="10"/>
  <c r="BC975" i="10"/>
  <c r="BJ973" i="10"/>
  <c r="BC973" i="10"/>
  <c r="BJ972" i="10"/>
  <c r="BC972" i="10"/>
  <c r="AU972" i="10"/>
  <c r="BJ971" i="10"/>
  <c r="AE971" i="10"/>
  <c r="AD971" i="10"/>
  <c r="AB971" i="10"/>
  <c r="AA971" i="10"/>
  <c r="Z971" i="10"/>
  <c r="Y971" i="10"/>
  <c r="X971" i="10"/>
  <c r="W971" i="10"/>
  <c r="V971" i="10"/>
  <c r="U971" i="10"/>
  <c r="T971" i="10"/>
  <c r="S971" i="10"/>
  <c r="R971" i="10"/>
  <c r="Q971" i="10"/>
  <c r="P971" i="10"/>
  <c r="O971" i="10"/>
  <c r="M971" i="10"/>
  <c r="BC971" i="10" s="1"/>
  <c r="L971" i="10"/>
  <c r="K971" i="10"/>
  <c r="J971" i="10"/>
  <c r="I971" i="10"/>
  <c r="H971" i="10"/>
  <c r="G971" i="10"/>
  <c r="F971" i="10"/>
  <c r="E971" i="10"/>
  <c r="BJ970" i="10"/>
  <c r="BC970" i="10"/>
  <c r="BJ969" i="10"/>
  <c r="AE969" i="10"/>
  <c r="AD969" i="10"/>
  <c r="AB969" i="10"/>
  <c r="AA969" i="10"/>
  <c r="Z969" i="10"/>
  <c r="Y969" i="10"/>
  <c r="X969" i="10"/>
  <c r="W969" i="10"/>
  <c r="V969" i="10"/>
  <c r="U969" i="10"/>
  <c r="T969" i="10"/>
  <c r="S969" i="10"/>
  <c r="R969" i="10"/>
  <c r="Q969" i="10"/>
  <c r="P969" i="10"/>
  <c r="O969" i="10"/>
  <c r="M969" i="10"/>
  <c r="BC969" i="10" s="1"/>
  <c r="L969" i="10"/>
  <c r="K969" i="10"/>
  <c r="J969" i="10"/>
  <c r="I969" i="10"/>
  <c r="H969" i="10"/>
  <c r="G969" i="10"/>
  <c r="F969" i="10"/>
  <c r="E969" i="10"/>
  <c r="BJ786" i="10"/>
  <c r="BC786" i="10"/>
  <c r="BJ785" i="10"/>
  <c r="BC785" i="10"/>
  <c r="BJ782" i="10"/>
  <c r="BC782" i="10"/>
  <c r="BJ781" i="10"/>
  <c r="BC781" i="10"/>
  <c r="BJ780" i="10"/>
  <c r="BC780" i="10"/>
  <c r="BJ777" i="10"/>
  <c r="BC777" i="10"/>
  <c r="BJ776" i="10"/>
  <c r="BC776" i="10"/>
  <c r="BJ775" i="10"/>
  <c r="BC775" i="10"/>
  <c r="BJ772" i="10"/>
  <c r="BC772" i="10"/>
  <c r="BJ764" i="10"/>
  <c r="BC764" i="10"/>
  <c r="BJ763" i="10"/>
  <c r="BC763" i="10"/>
  <c r="BJ762" i="10"/>
  <c r="BC762" i="10"/>
  <c r="BJ347" i="10"/>
  <c r="BC347" i="10"/>
  <c r="BJ787" i="10"/>
  <c r="BC787" i="10"/>
  <c r="BJ346" i="10"/>
  <c r="BC346" i="10"/>
  <c r="BJ338" i="10"/>
  <c r="BC338" i="10"/>
  <c r="BJ337" i="10"/>
  <c r="BC337" i="10"/>
  <c r="BJ336" i="10"/>
  <c r="BC336" i="10"/>
  <c r="BJ333" i="10"/>
  <c r="BC333" i="10"/>
  <c r="BJ332" i="10"/>
  <c r="BC332" i="10"/>
  <c r="BJ331" i="10"/>
  <c r="BC331" i="10"/>
  <c r="AU331" i="10"/>
  <c r="BJ330" i="10"/>
  <c r="BC330" i="10"/>
  <c r="BJ329" i="10"/>
  <c r="BC329" i="10"/>
  <c r="BJ328" i="10"/>
  <c r="BC328" i="10"/>
  <c r="BJ966" i="10"/>
  <c r="BC966" i="10"/>
  <c r="BJ965" i="10"/>
  <c r="AE965" i="10"/>
  <c r="AD965" i="10"/>
  <c r="AB965" i="10"/>
  <c r="AA965" i="10"/>
  <c r="Z965" i="10"/>
  <c r="Y965" i="10"/>
  <c r="X965" i="10"/>
  <c r="W965" i="10"/>
  <c r="V965" i="10"/>
  <c r="U965" i="10"/>
  <c r="T965" i="10"/>
  <c r="S965" i="10"/>
  <c r="R965" i="10"/>
  <c r="Q965" i="10"/>
  <c r="P965" i="10"/>
  <c r="O965" i="10"/>
  <c r="M965" i="10"/>
  <c r="BC965" i="10" s="1"/>
  <c r="L965" i="10"/>
  <c r="K965" i="10"/>
  <c r="J965" i="10"/>
  <c r="I965" i="10"/>
  <c r="H965" i="10"/>
  <c r="G965" i="10"/>
  <c r="F965" i="10"/>
  <c r="E965" i="10"/>
  <c r="BJ964" i="10"/>
  <c r="BC964" i="10"/>
  <c r="BJ963" i="10"/>
  <c r="AE963" i="10"/>
  <c r="AD963" i="10"/>
  <c r="AB963" i="10"/>
  <c r="AA963" i="10"/>
  <c r="Z963" i="10"/>
  <c r="Y963" i="10"/>
  <c r="X963" i="10"/>
  <c r="W963" i="10"/>
  <c r="V963" i="10"/>
  <c r="U963" i="10"/>
  <c r="T963" i="10"/>
  <c r="S963" i="10"/>
  <c r="R963" i="10"/>
  <c r="Q963" i="10"/>
  <c r="P963" i="10"/>
  <c r="O963" i="10"/>
  <c r="M963" i="10"/>
  <c r="BC963" i="10" s="1"/>
  <c r="L963" i="10"/>
  <c r="K963" i="10"/>
  <c r="J963" i="10"/>
  <c r="I963" i="10"/>
  <c r="H963" i="10"/>
  <c r="G963" i="10"/>
  <c r="F963" i="10"/>
  <c r="E963" i="10"/>
  <c r="BJ962" i="10"/>
  <c r="BC962" i="10"/>
  <c r="BJ961" i="10"/>
  <c r="BC961" i="10"/>
  <c r="BJ960" i="10"/>
  <c r="BC960" i="10"/>
  <c r="BJ959" i="10"/>
  <c r="BC959" i="10"/>
  <c r="BJ958" i="10"/>
  <c r="BC958" i="10"/>
  <c r="BJ957" i="10"/>
  <c r="AE957" i="10"/>
  <c r="AD957" i="10"/>
  <c r="AB957" i="10"/>
  <c r="AA957" i="10"/>
  <c r="Z957" i="10"/>
  <c r="Y957" i="10"/>
  <c r="X957" i="10"/>
  <c r="W957" i="10"/>
  <c r="V957" i="10"/>
  <c r="U957" i="10"/>
  <c r="S957" i="10"/>
  <c r="R957" i="10"/>
  <c r="Q957" i="10"/>
  <c r="P957" i="10"/>
  <c r="O957" i="10"/>
  <c r="M957" i="10"/>
  <c r="BC957" i="10" s="1"/>
  <c r="L957" i="10"/>
  <c r="K957" i="10"/>
  <c r="J957" i="10"/>
  <c r="I957" i="10"/>
  <c r="H957" i="10"/>
  <c r="F957" i="10"/>
  <c r="E957" i="10"/>
  <c r="BJ956" i="10"/>
  <c r="BC956" i="10"/>
  <c r="BJ955" i="10"/>
  <c r="BC955" i="10"/>
  <c r="BJ954" i="10"/>
  <c r="AE954" i="10"/>
  <c r="AD954" i="10"/>
  <c r="AB954" i="10"/>
  <c r="AA954" i="10"/>
  <c r="Z954" i="10"/>
  <c r="Y954" i="10"/>
  <c r="X954" i="10"/>
  <c r="W954" i="10"/>
  <c r="V954" i="10"/>
  <c r="U954" i="10"/>
  <c r="T954" i="10"/>
  <c r="S954" i="10"/>
  <c r="R954" i="10"/>
  <c r="Q954" i="10"/>
  <c r="P954" i="10"/>
  <c r="O954" i="10"/>
  <c r="M954" i="10"/>
  <c r="BC954" i="10" s="1"/>
  <c r="L954" i="10"/>
  <c r="K954" i="10"/>
  <c r="J954" i="10"/>
  <c r="I954" i="10"/>
  <c r="H954" i="10"/>
  <c r="G954" i="10"/>
  <c r="F954" i="10"/>
  <c r="E954" i="10"/>
  <c r="BJ953" i="10"/>
  <c r="BC953" i="10"/>
  <c r="BJ952" i="10"/>
  <c r="BC952" i="10"/>
  <c r="BJ951" i="10"/>
  <c r="AE951" i="10"/>
  <c r="AD951" i="10"/>
  <c r="AB951" i="10"/>
  <c r="AA951" i="10"/>
  <c r="Z951" i="10"/>
  <c r="Y951" i="10"/>
  <c r="X951" i="10"/>
  <c r="W951" i="10"/>
  <c r="V951" i="10"/>
  <c r="U951" i="10"/>
  <c r="T951" i="10"/>
  <c r="S951" i="10"/>
  <c r="R951" i="10"/>
  <c r="Q951" i="10"/>
  <c r="P951" i="10"/>
  <c r="O951" i="10"/>
  <c r="M951" i="10"/>
  <c r="BC951" i="10" s="1"/>
  <c r="L951" i="10"/>
  <c r="K951" i="10"/>
  <c r="J951" i="10"/>
  <c r="I951" i="10"/>
  <c r="H951" i="10"/>
  <c r="G951" i="10"/>
  <c r="F951" i="10"/>
  <c r="E951" i="10"/>
  <c r="BJ950" i="10"/>
  <c r="BC950" i="10"/>
  <c r="BJ949" i="10"/>
  <c r="BC949" i="10"/>
  <c r="BJ948" i="10"/>
  <c r="AE948" i="10"/>
  <c r="AD948" i="10"/>
  <c r="AB948" i="10"/>
  <c r="AA948" i="10"/>
  <c r="Z948" i="10"/>
  <c r="Y948" i="10"/>
  <c r="X948" i="10"/>
  <c r="W948" i="10"/>
  <c r="V948" i="10"/>
  <c r="U948" i="10"/>
  <c r="T948" i="10"/>
  <c r="S948" i="10"/>
  <c r="R948" i="10"/>
  <c r="Q948" i="10"/>
  <c r="P948" i="10"/>
  <c r="O948" i="10"/>
  <c r="M948" i="10"/>
  <c r="BC948" i="10" s="1"/>
  <c r="L948" i="10"/>
  <c r="K948" i="10"/>
  <c r="J948" i="10"/>
  <c r="I948" i="10"/>
  <c r="H948" i="10"/>
  <c r="G948" i="10"/>
  <c r="F948" i="10"/>
  <c r="E948" i="10"/>
  <c r="BJ752" i="10"/>
  <c r="BC752" i="10"/>
  <c r="BJ751" i="10"/>
  <c r="BC751" i="10"/>
  <c r="BJ750" i="10"/>
  <c r="BC750" i="10"/>
  <c r="BJ748" i="10"/>
  <c r="BC748" i="10"/>
  <c r="BJ747" i="10"/>
  <c r="BC747" i="10"/>
  <c r="BJ743" i="10"/>
  <c r="BC743" i="10"/>
  <c r="BJ742" i="10"/>
  <c r="BC742" i="10"/>
  <c r="BJ741" i="10"/>
  <c r="BC741" i="10"/>
  <c r="BJ739" i="10"/>
  <c r="BC739" i="10"/>
  <c r="BJ738" i="10"/>
  <c r="BC738" i="10"/>
  <c r="BJ737" i="10"/>
  <c r="BC737" i="10"/>
  <c r="BJ736" i="10"/>
  <c r="BC736" i="10"/>
  <c r="BJ317" i="10"/>
  <c r="BC317" i="10"/>
  <c r="BJ316" i="10"/>
  <c r="BC316" i="10"/>
  <c r="BJ315" i="10"/>
  <c r="BC315" i="10"/>
  <c r="BJ314" i="10"/>
  <c r="BC314" i="10"/>
  <c r="BJ313" i="10"/>
  <c r="BC313" i="10"/>
  <c r="BJ311" i="10"/>
  <c r="BC311" i="10"/>
  <c r="BJ310" i="10"/>
  <c r="BC310" i="10"/>
  <c r="BJ309" i="10"/>
  <c r="BC309" i="10"/>
  <c r="BJ308" i="10"/>
  <c r="BC308" i="10"/>
  <c r="BJ307" i="10"/>
  <c r="BC307" i="10"/>
  <c r="BJ305" i="10"/>
  <c r="BC305" i="10"/>
  <c r="BJ301" i="10"/>
  <c r="BC301" i="10"/>
  <c r="BJ304" i="10"/>
  <c r="BC304" i="10"/>
  <c r="BJ300" i="10"/>
  <c r="BC300" i="10"/>
  <c r="BJ298" i="10"/>
  <c r="BC298" i="10"/>
  <c r="BJ297" i="10"/>
  <c r="BC297" i="10"/>
  <c r="BJ886" i="10"/>
  <c r="BC886" i="10"/>
  <c r="BJ885" i="10"/>
  <c r="BC885" i="10"/>
  <c r="BJ884" i="10"/>
  <c r="BC884" i="10"/>
  <c r="BJ883" i="10"/>
  <c r="BC883" i="10"/>
  <c r="BJ882" i="10"/>
  <c r="BC882" i="10"/>
  <c r="BJ881" i="10"/>
  <c r="BC881" i="10"/>
  <c r="BJ880" i="10"/>
  <c r="BC880" i="10"/>
  <c r="BJ879" i="10"/>
  <c r="BC879" i="10"/>
  <c r="BJ878" i="10"/>
  <c r="BC878" i="10"/>
  <c r="BJ877" i="10"/>
  <c r="AE877" i="10"/>
  <c r="AD877" i="10"/>
  <c r="AB877" i="10"/>
  <c r="AA877" i="10"/>
  <c r="Z877" i="10"/>
  <c r="Y877" i="10"/>
  <c r="X877" i="10"/>
  <c r="W877" i="10"/>
  <c r="V877" i="10"/>
  <c r="U877" i="10"/>
  <c r="T877" i="10"/>
  <c r="S877" i="10"/>
  <c r="R877" i="10"/>
  <c r="Q877" i="10"/>
  <c r="P877" i="10"/>
  <c r="O877" i="10"/>
  <c r="M877" i="10"/>
  <c r="BC877" i="10" s="1"/>
  <c r="K877" i="10"/>
  <c r="J877" i="10"/>
  <c r="I877" i="10"/>
  <c r="H877" i="10"/>
  <c r="G877" i="10"/>
  <c r="F877" i="10"/>
  <c r="E877" i="10"/>
  <c r="BJ597" i="10"/>
  <c r="BC597" i="10"/>
  <c r="BJ596" i="10"/>
  <c r="BC596" i="10"/>
  <c r="BJ595" i="10"/>
  <c r="BC595" i="10"/>
  <c r="BJ594" i="10"/>
  <c r="BC594" i="10"/>
  <c r="BJ593" i="10"/>
  <c r="BC593" i="10"/>
  <c r="BJ592" i="10"/>
  <c r="BC592" i="10"/>
  <c r="BJ591" i="10"/>
  <c r="BC591" i="10"/>
  <c r="BJ590" i="10"/>
  <c r="BC590" i="10"/>
  <c r="BJ589" i="10"/>
  <c r="BC589" i="10"/>
  <c r="BJ588" i="10"/>
  <c r="BC588" i="10"/>
  <c r="BJ169" i="10"/>
  <c r="BC169" i="10"/>
  <c r="BJ168" i="10"/>
  <c r="BC168" i="10"/>
  <c r="BJ167" i="10"/>
  <c r="BC167" i="10"/>
  <c r="BJ166" i="10"/>
  <c r="BC166" i="10"/>
  <c r="BJ165" i="10"/>
  <c r="BC165" i="10"/>
  <c r="BJ164" i="10"/>
  <c r="BC164" i="10"/>
  <c r="BJ163" i="10"/>
  <c r="BC163" i="10"/>
  <c r="BJ162" i="10"/>
  <c r="BC162" i="10"/>
  <c r="BJ161" i="10"/>
  <c r="BC161" i="10"/>
  <c r="BJ175" i="10"/>
  <c r="BC175" i="10"/>
  <c r="BJ160" i="10"/>
  <c r="BC160" i="10"/>
  <c r="BJ159" i="10"/>
  <c r="BC159" i="10"/>
  <c r="BJ158" i="10"/>
  <c r="BC158" i="10"/>
  <c r="BJ859" i="10"/>
  <c r="BC859" i="10"/>
  <c r="BJ858" i="10"/>
  <c r="BC858" i="10"/>
  <c r="BJ428" i="10"/>
  <c r="BC428" i="10"/>
  <c r="BJ857" i="10"/>
  <c r="BC857" i="10"/>
  <c r="BJ856" i="10"/>
  <c r="BC856" i="10"/>
  <c r="BJ855" i="10"/>
  <c r="BC855" i="10"/>
  <c r="BJ854" i="10"/>
  <c r="BC854" i="10"/>
  <c r="BJ853" i="10"/>
  <c r="BC853" i="10"/>
  <c r="BJ852" i="10"/>
  <c r="BC852" i="10"/>
  <c r="BJ851" i="10"/>
  <c r="BC851" i="10"/>
  <c r="BJ850" i="10"/>
  <c r="BC850" i="10"/>
  <c r="BJ849" i="10"/>
  <c r="BC849" i="10"/>
  <c r="BJ847" i="10"/>
  <c r="BC847" i="10"/>
  <c r="BJ846" i="10"/>
  <c r="BC846" i="10"/>
  <c r="BJ845" i="10"/>
  <c r="BC845" i="10"/>
  <c r="BJ844" i="10"/>
  <c r="BC844" i="10"/>
  <c r="BJ843" i="10"/>
  <c r="BC843" i="10"/>
  <c r="BJ842" i="10"/>
  <c r="BC842" i="10"/>
  <c r="BJ841" i="10"/>
  <c r="BC841" i="10"/>
  <c r="BJ840" i="10"/>
  <c r="BC840" i="10"/>
  <c r="BJ839" i="10"/>
  <c r="BC839" i="10"/>
  <c r="BJ838" i="10"/>
  <c r="BC838" i="10"/>
  <c r="BJ837" i="10"/>
  <c r="BC837" i="10"/>
  <c r="BJ836" i="10"/>
  <c r="BC836" i="10"/>
  <c r="BJ835" i="10"/>
  <c r="BC835" i="10"/>
  <c r="BJ834" i="10"/>
  <c r="BC834" i="10"/>
  <c r="BJ833" i="10"/>
  <c r="BC833" i="10"/>
  <c r="BJ832" i="10"/>
  <c r="BC832" i="10"/>
  <c r="BJ831" i="10"/>
  <c r="BC831" i="10"/>
  <c r="BJ830" i="10"/>
  <c r="BC830" i="10"/>
  <c r="BJ829" i="10"/>
  <c r="BC829" i="10"/>
  <c r="BJ828" i="10"/>
  <c r="BC828" i="10"/>
  <c r="BJ827" i="10"/>
  <c r="BC827" i="10"/>
  <c r="BJ826" i="10"/>
  <c r="BJ412" i="10"/>
  <c r="BC412" i="10"/>
  <c r="BJ411" i="10"/>
  <c r="BC411" i="10"/>
  <c r="BJ410" i="10"/>
  <c r="BC410" i="10"/>
  <c r="BJ409" i="10"/>
  <c r="BC409" i="10"/>
  <c r="BJ408" i="10"/>
  <c r="BC408" i="10"/>
  <c r="BJ407" i="10"/>
  <c r="BC407" i="10"/>
  <c r="BJ406" i="10"/>
  <c r="BC406" i="10"/>
  <c r="BJ53" i="10"/>
  <c r="BC53" i="10"/>
  <c r="BJ405" i="10"/>
  <c r="BC405" i="10"/>
  <c r="BJ404" i="10"/>
  <c r="BC404" i="10"/>
  <c r="BJ403" i="10"/>
  <c r="BC403" i="10"/>
  <c r="BJ402" i="10"/>
  <c r="BC402" i="10"/>
  <c r="BJ401" i="10"/>
  <c r="BC401" i="10"/>
  <c r="BJ861" i="10"/>
  <c r="BC861" i="10"/>
  <c r="BJ400" i="10"/>
  <c r="BC400" i="10"/>
  <c r="BJ399" i="10"/>
  <c r="BC399" i="10"/>
  <c r="BJ398" i="10"/>
  <c r="BC398" i="10"/>
  <c r="BJ397" i="10"/>
  <c r="BC397" i="10"/>
  <c r="BJ396" i="10"/>
  <c r="BC396" i="10"/>
  <c r="BJ395" i="10"/>
  <c r="BC395" i="10"/>
  <c r="BJ394" i="10"/>
  <c r="BC394" i="10"/>
  <c r="BJ860" i="10"/>
  <c r="BC860" i="10"/>
  <c r="BJ391" i="10"/>
  <c r="BC391" i="10"/>
  <c r="BJ390" i="10"/>
  <c r="BC390" i="10"/>
  <c r="BJ389" i="10"/>
  <c r="BC389" i="10"/>
  <c r="BJ388" i="10"/>
  <c r="BC388" i="10"/>
  <c r="BJ387" i="10"/>
  <c r="BC387" i="10"/>
  <c r="BJ385" i="10"/>
  <c r="BC385" i="10"/>
  <c r="BJ384" i="10"/>
  <c r="BC384" i="10"/>
  <c r="BJ383" i="10"/>
  <c r="BC383" i="10"/>
  <c r="BJ382" i="10"/>
  <c r="BJ51" i="10"/>
  <c r="BC51" i="10"/>
  <c r="BJ50" i="10"/>
  <c r="BC50" i="10"/>
  <c r="BJ49" i="10"/>
  <c r="BC49" i="10"/>
  <c r="BJ48" i="10"/>
  <c r="BC48" i="10"/>
  <c r="BJ47" i="10"/>
  <c r="BC47" i="10"/>
  <c r="BJ46" i="10"/>
  <c r="BC46" i="10"/>
  <c r="BJ45" i="10"/>
  <c r="BC45" i="10"/>
  <c r="BJ44" i="10"/>
  <c r="BC44" i="10"/>
  <c r="BJ43" i="10"/>
  <c r="BC43" i="10"/>
  <c r="BJ42" i="10"/>
  <c r="BC42" i="10"/>
  <c r="BJ41" i="10"/>
  <c r="BC41" i="10"/>
  <c r="BJ40" i="10"/>
  <c r="BC40" i="10"/>
  <c r="BJ39" i="10"/>
  <c r="BC39" i="10"/>
  <c r="BJ38" i="10"/>
  <c r="BC38" i="10"/>
  <c r="BJ37" i="10"/>
  <c r="BC37" i="10"/>
  <c r="BJ36" i="10"/>
  <c r="BC36" i="10"/>
  <c r="BJ35" i="10"/>
  <c r="BC35" i="10"/>
  <c r="BJ34" i="10"/>
  <c r="BC34" i="10"/>
  <c r="BJ33" i="10"/>
  <c r="BC33" i="10"/>
  <c r="BJ32" i="10"/>
  <c r="BC32" i="10"/>
  <c r="BJ31" i="10"/>
  <c r="BC31" i="10"/>
  <c r="BJ30" i="10"/>
  <c r="BC30" i="10"/>
  <c r="BJ29" i="10"/>
  <c r="BC29" i="10"/>
  <c r="BJ28" i="10"/>
  <c r="BC28" i="10"/>
  <c r="BJ27" i="10"/>
  <c r="BC27" i="10"/>
  <c r="BJ26" i="10"/>
  <c r="BC26" i="10"/>
  <c r="BJ25" i="10"/>
  <c r="BC25" i="10"/>
  <c r="BJ24" i="10"/>
  <c r="BC24" i="10"/>
  <c r="BJ23" i="10"/>
  <c r="BC23" i="10"/>
  <c r="BJ413" i="10"/>
  <c r="BC413" i="10"/>
  <c r="BJ22" i="10"/>
  <c r="BC22" i="10"/>
  <c r="CH22" i="10"/>
  <c r="BJ21" i="10"/>
  <c r="BJ989" i="10"/>
  <c r="BC989" i="10"/>
  <c r="BJ988" i="10"/>
  <c r="AE988" i="10"/>
  <c r="AD988" i="10"/>
  <c r="AB988" i="10"/>
  <c r="AA988" i="10"/>
  <c r="Z988" i="10"/>
  <c r="Y988" i="10"/>
  <c r="X988" i="10"/>
  <c r="W988" i="10"/>
  <c r="V988" i="10"/>
  <c r="U988" i="10"/>
  <c r="T988" i="10"/>
  <c r="S988" i="10"/>
  <c r="R988" i="10"/>
  <c r="Q988" i="10"/>
  <c r="P988" i="10"/>
  <c r="O988" i="10"/>
  <c r="M988" i="10"/>
  <c r="BC988" i="10" s="1"/>
  <c r="L988" i="10"/>
  <c r="K988" i="10"/>
  <c r="J988" i="10"/>
  <c r="I988" i="10"/>
  <c r="H988" i="10"/>
  <c r="G988" i="10"/>
  <c r="F988" i="10"/>
  <c r="E988" i="10"/>
  <c r="BJ987" i="10"/>
  <c r="BC987" i="10"/>
  <c r="BJ986" i="10"/>
  <c r="AE986" i="10"/>
  <c r="AD986" i="10"/>
  <c r="AB986" i="10"/>
  <c r="AA986" i="10"/>
  <c r="Z986" i="10"/>
  <c r="Y986" i="10"/>
  <c r="X986" i="10"/>
  <c r="W986" i="10"/>
  <c r="V986" i="10"/>
  <c r="U986" i="10"/>
  <c r="T986" i="10"/>
  <c r="S986" i="10"/>
  <c r="R986" i="10"/>
  <c r="Q986" i="10"/>
  <c r="P986" i="10"/>
  <c r="O986" i="10"/>
  <c r="M986" i="10"/>
  <c r="BC986" i="10" s="1"/>
  <c r="L986" i="10"/>
  <c r="K986" i="10"/>
  <c r="J986" i="10"/>
  <c r="I986" i="10"/>
  <c r="H986" i="10"/>
  <c r="G986" i="10"/>
  <c r="F986" i="10"/>
  <c r="E986" i="10"/>
  <c r="BJ985" i="10"/>
  <c r="BC985" i="10"/>
  <c r="BJ984" i="10"/>
  <c r="AE984" i="10"/>
  <c r="AD984" i="10"/>
  <c r="AB984" i="10"/>
  <c r="AA984" i="10"/>
  <c r="Z984" i="10"/>
  <c r="Y984" i="10"/>
  <c r="X984" i="10"/>
  <c r="W984" i="10"/>
  <c r="V984" i="10"/>
  <c r="U984" i="10"/>
  <c r="T984" i="10"/>
  <c r="S984" i="10"/>
  <c r="R984" i="10"/>
  <c r="Q984" i="10"/>
  <c r="P984" i="10"/>
  <c r="O984" i="10"/>
  <c r="M984" i="10"/>
  <c r="BC984" i="10" s="1"/>
  <c r="L984" i="10"/>
  <c r="K984" i="10"/>
  <c r="J984" i="10"/>
  <c r="I984" i="10"/>
  <c r="H984" i="10"/>
  <c r="G984" i="10"/>
  <c r="F984" i="10"/>
  <c r="E984" i="10"/>
  <c r="BJ983" i="10"/>
  <c r="BC983" i="10"/>
  <c r="BJ982" i="10"/>
  <c r="AE982" i="10"/>
  <c r="AD982" i="10"/>
  <c r="AB982" i="10"/>
  <c r="AA982" i="10"/>
  <c r="Z982" i="10"/>
  <c r="Y982" i="10"/>
  <c r="X982" i="10"/>
  <c r="W982" i="10"/>
  <c r="V982" i="10"/>
  <c r="U982" i="10"/>
  <c r="T982" i="10"/>
  <c r="S982" i="10"/>
  <c r="R982" i="10"/>
  <c r="Q982" i="10"/>
  <c r="P982" i="10"/>
  <c r="O982" i="10"/>
  <c r="M982" i="10"/>
  <c r="BC982" i="10" s="1"/>
  <c r="L982" i="10"/>
  <c r="K982" i="10"/>
  <c r="J982" i="10"/>
  <c r="I982" i="10"/>
  <c r="H982" i="10"/>
  <c r="G982" i="10"/>
  <c r="F982" i="10"/>
  <c r="E982" i="10"/>
  <c r="BJ981" i="10"/>
  <c r="BC981" i="10"/>
  <c r="BJ980" i="10"/>
  <c r="AE980" i="10"/>
  <c r="AD980" i="10"/>
  <c r="AB980" i="10"/>
  <c r="AA980" i="10"/>
  <c r="Z980" i="10"/>
  <c r="Y980" i="10"/>
  <c r="X980" i="10"/>
  <c r="W980" i="10"/>
  <c r="V980" i="10"/>
  <c r="U980" i="10"/>
  <c r="T980" i="10"/>
  <c r="S980" i="10"/>
  <c r="R980" i="10"/>
  <c r="Q980" i="10"/>
  <c r="P980" i="10"/>
  <c r="O980" i="10"/>
  <c r="M980" i="10"/>
  <c r="BC980" i="10" s="1"/>
  <c r="L980" i="10"/>
  <c r="K980" i="10"/>
  <c r="J980" i="10"/>
  <c r="I980" i="10"/>
  <c r="H980" i="10"/>
  <c r="G980" i="10"/>
  <c r="F980" i="10"/>
  <c r="E980" i="10"/>
  <c r="BJ804" i="10"/>
  <c r="BC804" i="10"/>
  <c r="BJ803" i="10"/>
  <c r="BC803" i="10"/>
  <c r="BJ802" i="10"/>
  <c r="BC802" i="10"/>
  <c r="BJ801" i="10"/>
  <c r="BC801" i="10"/>
  <c r="BJ799" i="10"/>
  <c r="BC799" i="10"/>
  <c r="BJ798" i="10"/>
  <c r="BC798" i="10"/>
  <c r="BJ795" i="10"/>
  <c r="BC795" i="10"/>
  <c r="BJ794" i="10"/>
  <c r="BC794" i="10"/>
  <c r="BJ793" i="10"/>
  <c r="BC793" i="10"/>
  <c r="BJ362" i="10"/>
  <c r="BC362" i="10"/>
  <c r="BJ361" i="10"/>
  <c r="BC361" i="10"/>
  <c r="BJ360" i="10"/>
  <c r="BC360" i="10"/>
  <c r="BJ359" i="10"/>
  <c r="BJ354" i="10"/>
  <c r="BC354" i="10"/>
  <c r="BJ353" i="10"/>
  <c r="BC353" i="10"/>
  <c r="BJ936" i="10"/>
  <c r="BC936" i="10"/>
  <c r="BJ935" i="10"/>
  <c r="AE935" i="10"/>
  <c r="AD935" i="10"/>
  <c r="AB935" i="10"/>
  <c r="AA935" i="10"/>
  <c r="Z935" i="10"/>
  <c r="Y935" i="10"/>
  <c r="X935" i="10"/>
  <c r="W935" i="10"/>
  <c r="V935" i="10"/>
  <c r="U935" i="10"/>
  <c r="T935" i="10"/>
  <c r="S935" i="10"/>
  <c r="R935" i="10"/>
  <c r="Q935" i="10"/>
  <c r="P935" i="10"/>
  <c r="O935" i="10"/>
  <c r="M935" i="10"/>
  <c r="BC935" i="10" s="1"/>
  <c r="L935" i="10"/>
  <c r="K935" i="10"/>
  <c r="J935" i="10"/>
  <c r="I935" i="10"/>
  <c r="H935" i="10"/>
  <c r="G935" i="10"/>
  <c r="F935" i="10"/>
  <c r="E935" i="10"/>
  <c r="BJ711" i="10"/>
  <c r="BC711" i="10"/>
  <c r="BJ710" i="10"/>
  <c r="BC710" i="10"/>
  <c r="BJ708" i="10"/>
  <c r="BC708" i="10"/>
  <c r="BC707" i="10"/>
  <c r="BJ269" i="10"/>
  <c r="BC269" i="10"/>
  <c r="BJ268" i="10"/>
  <c r="BC268" i="10"/>
  <c r="BJ263" i="10"/>
  <c r="BC263" i="10"/>
  <c r="BJ261" i="10"/>
  <c r="BC261" i="10"/>
  <c r="BC758" i="10" l="1"/>
  <c r="BC665" i="10"/>
  <c r="BC810" i="10"/>
  <c r="BC366" i="10"/>
  <c r="BC359" i="10"/>
  <c r="E825" i="10"/>
  <c r="I825" i="10"/>
  <c r="BC862" i="10"/>
  <c r="M825" i="10"/>
  <c r="BC805" i="10" s="1"/>
  <c r="S825" i="10"/>
  <c r="W825" i="10"/>
  <c r="AA825" i="10"/>
  <c r="F825" i="10"/>
  <c r="J825" i="10"/>
  <c r="O825" i="10"/>
  <c r="X825" i="10"/>
  <c r="AB825" i="10"/>
  <c r="K825" i="10"/>
  <c r="P825" i="10"/>
  <c r="U825" i="10"/>
  <c r="Y825" i="10"/>
  <c r="AD825" i="10"/>
  <c r="H825" i="10"/>
  <c r="Q825" i="10"/>
  <c r="V825" i="10"/>
  <c r="Z825" i="10"/>
  <c r="AE825" i="10"/>
  <c r="D133" i="10"/>
  <c r="CH133" i="10" s="1"/>
  <c r="D904" i="10"/>
  <c r="CH904" i="10" s="1"/>
  <c r="D671" i="10"/>
  <c r="D670" i="10" s="1"/>
  <c r="D920" i="10"/>
  <c r="CH920" i="10" s="1"/>
  <c r="D197" i="10"/>
  <c r="CH197" i="10" s="1"/>
  <c r="CH925" i="10"/>
  <c r="CH232" i="10"/>
  <c r="BC210" i="10"/>
  <c r="AC590" i="10"/>
  <c r="AC593" i="10"/>
  <c r="AC597" i="10"/>
  <c r="AC958" i="10"/>
  <c r="D958" i="10" s="1"/>
  <c r="AC331" i="10"/>
  <c r="AC330" i="10" s="1"/>
  <c r="AC940" i="10"/>
  <c r="D693" i="10"/>
  <c r="D692" i="10" s="1"/>
  <c r="AC874" i="10"/>
  <c r="D874" i="10" s="1"/>
  <c r="AC981" i="10"/>
  <c r="D981" i="10" s="1"/>
  <c r="AC989" i="10"/>
  <c r="D989" i="10" s="1"/>
  <c r="AC589" i="10"/>
  <c r="AC885" i="10"/>
  <c r="D885" i="10" s="1"/>
  <c r="AC782" i="10"/>
  <c r="AC289" i="10"/>
  <c r="AC288" i="10" s="1"/>
  <c r="AC882" i="10"/>
  <c r="AC360" i="10"/>
  <c r="AC592" i="10"/>
  <c r="AC939" i="10"/>
  <c r="D939" i="10" s="1"/>
  <c r="AC759" i="10"/>
  <c r="AC795" i="10"/>
  <c r="AC596" i="10"/>
  <c r="D596" i="10" s="1"/>
  <c r="AC719" i="10"/>
  <c r="D719" i="10" s="1"/>
  <c r="AC730" i="10"/>
  <c r="AC729" i="10" s="1"/>
  <c r="AC216" i="10"/>
  <c r="AC910" i="10"/>
  <c r="AC918" i="10"/>
  <c r="D918" i="10" s="1"/>
  <c r="AC182" i="10"/>
  <c r="AC184" i="10"/>
  <c r="AC196" i="10"/>
  <c r="AC894" i="10"/>
  <c r="AC902" i="10"/>
  <c r="D902" i="10" s="1"/>
  <c r="AC153" i="10"/>
  <c r="AC181" i="10"/>
  <c r="AC595" i="10"/>
  <c r="D595" i="10" s="1"/>
  <c r="AC949" i="10"/>
  <c r="D949" i="10" s="1"/>
  <c r="AC955" i="10"/>
  <c r="AC333" i="10"/>
  <c r="AC332" i="10" s="1"/>
  <c r="AC338" i="10"/>
  <c r="AC347" i="10"/>
  <c r="AC346" i="10" s="1"/>
  <c r="AC786" i="10"/>
  <c r="AC977" i="10"/>
  <c r="AC938" i="10"/>
  <c r="D938" i="10" s="1"/>
  <c r="AC942" i="10"/>
  <c r="D942" i="10" s="1"/>
  <c r="AC932" i="10"/>
  <c r="AC931" i="10" s="1"/>
  <c r="AC127" i="10"/>
  <c r="AC130" i="10"/>
  <c r="AC154" i="10"/>
  <c r="AC215" i="10"/>
  <c r="AC908" i="10"/>
  <c r="AC914" i="10"/>
  <c r="AC913" i="10" s="1"/>
  <c r="AC180" i="10"/>
  <c r="AC186" i="10"/>
  <c r="AC864" i="10"/>
  <c r="D864" i="10" s="1"/>
  <c r="AC142" i="10"/>
  <c r="AC129" i="10"/>
  <c r="AC136" i="10"/>
  <c r="AC656" i="10"/>
  <c r="AC909" i="10"/>
  <c r="N911" i="10"/>
  <c r="AC991" i="10"/>
  <c r="AC990" i="10" s="1"/>
  <c r="AC591" i="10"/>
  <c r="AC594" i="10"/>
  <c r="D594" i="10" s="1"/>
  <c r="AC329" i="10"/>
  <c r="AC328" i="10" s="1"/>
  <c r="AC976" i="10"/>
  <c r="AC246" i="10"/>
  <c r="AC245" i="10" s="1"/>
  <c r="N933" i="10"/>
  <c r="CH145" i="10"/>
  <c r="AC147" i="10"/>
  <c r="D875" i="10"/>
  <c r="AC813" i="10"/>
  <c r="AC185" i="10"/>
  <c r="AC903" i="10"/>
  <c r="N905" i="10"/>
  <c r="AC735" i="10"/>
  <c r="AC293" i="10"/>
  <c r="AC292" i="10" s="1"/>
  <c r="BC290" i="10"/>
  <c r="N913" i="10"/>
  <c r="N965" i="10"/>
  <c r="N927" i="10"/>
  <c r="BC826" i="10"/>
  <c r="BC382" i="10"/>
  <c r="BC21" i="10"/>
  <c r="N931" i="10"/>
  <c r="N935" i="10"/>
  <c r="N967" i="10"/>
  <c r="N988" i="10"/>
  <c r="N954" i="10"/>
  <c r="N917" i="10"/>
  <c r="AC968" i="10"/>
  <c r="D968" i="10" s="1"/>
  <c r="AC936" i="10"/>
  <c r="D936" i="10" s="1"/>
  <c r="AC354" i="10"/>
  <c r="AC353" i="10" s="1"/>
  <c r="AC203" i="10"/>
  <c r="AC202" i="10" s="1"/>
  <c r="N986" i="10"/>
  <c r="AC167" i="10"/>
  <c r="AC804" i="10"/>
  <c r="AC803" i="10" s="1"/>
  <c r="AC961" i="10"/>
  <c r="D248" i="10"/>
  <c r="D247" i="10" s="1"/>
  <c r="CH247" i="10" s="1"/>
  <c r="AC140" i="10"/>
  <c r="AC718" i="10"/>
  <c r="D718" i="10" s="1"/>
  <c r="N937" i="10"/>
  <c r="AC869" i="10"/>
  <c r="AC987" i="10"/>
  <c r="AC986" i="10" s="1"/>
  <c r="N963" i="10"/>
  <c r="AC966" i="10"/>
  <c r="D966" i="10" s="1"/>
  <c r="D944" i="10"/>
  <c r="D229" i="10"/>
  <c r="N907" i="10"/>
  <c r="AC367" i="10"/>
  <c r="AC366" i="10" s="1"/>
  <c r="AC889" i="10"/>
  <c r="D889" i="10" s="1"/>
  <c r="AC893" i="10"/>
  <c r="AC165" i="10"/>
  <c r="AC985" i="10"/>
  <c r="AC984" i="10" s="1"/>
  <c r="AC970" i="10"/>
  <c r="AC969" i="10" s="1"/>
  <c r="AC916" i="10"/>
  <c r="AC206" i="10"/>
  <c r="AC890" i="10"/>
  <c r="D890" i="10" s="1"/>
  <c r="D633" i="10"/>
  <c r="N984" i="10"/>
  <c r="AC163" i="10"/>
  <c r="AC884" i="10"/>
  <c r="D884" i="10" s="1"/>
  <c r="AC956" i="10"/>
  <c r="D956" i="10" s="1"/>
  <c r="N969" i="10"/>
  <c r="D921" i="10"/>
  <c r="CH921" i="10" s="1"/>
  <c r="AC928" i="10"/>
  <c r="AC141" i="10"/>
  <c r="R915" i="10"/>
  <c r="AC802" i="10"/>
  <c r="AC801" i="10" s="1"/>
  <c r="L877" i="10"/>
  <c r="AC881" i="10"/>
  <c r="AC148" i="10"/>
  <c r="AC149" i="10"/>
  <c r="AC676" i="10"/>
  <c r="AC794" i="10"/>
  <c r="AC953" i="10"/>
  <c r="D953" i="10" s="1"/>
  <c r="AC763" i="10"/>
  <c r="AC776" i="10"/>
  <c r="AC775" i="10" s="1"/>
  <c r="AC941" i="10"/>
  <c r="AC126" i="10"/>
  <c r="AC873" i="10"/>
  <c r="AC666" i="10"/>
  <c r="AC665" i="10" s="1"/>
  <c r="AC369" i="10"/>
  <c r="AC368" i="10" s="1"/>
  <c r="AC689" i="10"/>
  <c r="AC688" i="10" s="1"/>
  <c r="AC930" i="10"/>
  <c r="AC929" i="10" s="1"/>
  <c r="N929" i="10"/>
  <c r="AC720" i="10"/>
  <c r="N980" i="10"/>
  <c r="AC878" i="10"/>
  <c r="AC950" i="10"/>
  <c r="D950" i="10" s="1"/>
  <c r="N951" i="10"/>
  <c r="AC959" i="10"/>
  <c r="D959" i="10" s="1"/>
  <c r="T957" i="10"/>
  <c r="T825" i="10" s="1"/>
  <c r="AC787" i="10"/>
  <c r="D787" i="10" s="1"/>
  <c r="N971" i="10"/>
  <c r="AC972" i="10"/>
  <c r="D972" i="10" s="1"/>
  <c r="AC979" i="10"/>
  <c r="N978" i="10"/>
  <c r="AC872" i="10"/>
  <c r="AC654" i="10"/>
  <c r="AC205" i="10"/>
  <c r="AC287" i="10"/>
  <c r="AC945" i="10"/>
  <c r="AC132" i="10"/>
  <c r="AC871" i="10"/>
  <c r="D871" i="10" s="1"/>
  <c r="AC222" i="10"/>
  <c r="AC221" i="10" s="1"/>
  <c r="AC291" i="10"/>
  <c r="AC290" i="10" s="1"/>
  <c r="AC155" i="10"/>
  <c r="D155" i="10" s="1"/>
  <c r="AC151" i="10"/>
  <c r="N992" i="10"/>
  <c r="D615" i="10"/>
  <c r="AC897" i="10"/>
  <c r="AC150" i="10"/>
  <c r="AC669" i="10"/>
  <c r="AC668" i="10" s="1"/>
  <c r="AC674" i="10"/>
  <c r="AC673" i="10" s="1"/>
  <c r="AC811" i="10"/>
  <c r="AC810" i="10" s="1"/>
  <c r="AC993" i="10"/>
  <c r="D993" i="10" s="1"/>
  <c r="AC187" i="10"/>
  <c r="AC195" i="10"/>
  <c r="AC208" i="10"/>
  <c r="D639" i="10"/>
  <c r="N990" i="10"/>
  <c r="N862" i="10"/>
  <c r="AC896" i="10"/>
  <c r="N901" i="10"/>
  <c r="AC899" i="10"/>
  <c r="AC764" i="10"/>
  <c r="AC934" i="10"/>
  <c r="AC933" i="10" s="1"/>
  <c r="AC870" i="10"/>
  <c r="AC362" i="10"/>
  <c r="AC361" i="10" s="1"/>
  <c r="AC799" i="10"/>
  <c r="AC798" i="10" s="1"/>
  <c r="AC983" i="10"/>
  <c r="AC982" i="10" s="1"/>
  <c r="AC162" i="10"/>
  <c r="AC164" i="10"/>
  <c r="AC166" i="10"/>
  <c r="N877" i="10"/>
  <c r="AC879" i="10"/>
  <c r="D879" i="10" s="1"/>
  <c r="AC952" i="10"/>
  <c r="D952" i="10" s="1"/>
  <c r="AC962" i="10"/>
  <c r="D962" i="10" s="1"/>
  <c r="AC717" i="10"/>
  <c r="N982" i="10"/>
  <c r="AC781" i="10"/>
  <c r="AC687" i="10"/>
  <c r="AC686" i="10" s="1"/>
  <c r="AC733" i="10"/>
  <c r="AC732" i="10" s="1"/>
  <c r="AC880" i="10"/>
  <c r="AC960" i="10"/>
  <c r="N957" i="10"/>
  <c r="AC337" i="10"/>
  <c r="AC128" i="10"/>
  <c r="AC135" i="10"/>
  <c r="AC657" i="10"/>
  <c r="AC224" i="10"/>
  <c r="AC223" i="10" s="1"/>
  <c r="AC364" i="10"/>
  <c r="AC363" i="10" s="1"/>
  <c r="N948" i="10"/>
  <c r="G957" i="10"/>
  <c r="G825" i="10" s="1"/>
  <c r="N943" i="10"/>
  <c r="AC143" i="10"/>
  <c r="AC144" i="10"/>
  <c r="AC146" i="10"/>
  <c r="AC152" i="10"/>
  <c r="AC131" i="10"/>
  <c r="AC655" i="10"/>
  <c r="AC679" i="10"/>
  <c r="AC912" i="10"/>
  <c r="AC911" i="10" s="1"/>
  <c r="D619" i="10"/>
  <c r="AC919" i="10"/>
  <c r="AC816" i="10"/>
  <c r="AC815" i="10" s="1"/>
  <c r="AC375" i="10"/>
  <c r="AC374" i="10" s="1"/>
  <c r="AC207" i="10"/>
  <c r="AC211" i="10"/>
  <c r="AC210" i="10" s="1"/>
  <c r="AC892" i="10"/>
  <c r="N895" i="10"/>
  <c r="D647" i="10"/>
  <c r="AC888" i="10"/>
  <c r="N898" i="10"/>
  <c r="AC900" i="10"/>
  <c r="AC906" i="10"/>
  <c r="AC905" i="10" s="1"/>
  <c r="R862" i="10"/>
  <c r="AC863" i="10"/>
  <c r="AC865" i="10"/>
  <c r="N946" i="10"/>
  <c r="AC947" i="10"/>
  <c r="AC891" i="10"/>
  <c r="N887" i="10"/>
  <c r="AC867" i="10" l="1"/>
  <c r="AC793" i="10"/>
  <c r="AC716" i="10"/>
  <c r="AC588" i="10"/>
  <c r="AC653" i="10"/>
  <c r="AC179" i="10"/>
  <c r="AC158" i="10"/>
  <c r="AC125" i="10"/>
  <c r="AC780" i="10"/>
  <c r="AC212" i="10"/>
  <c r="D813" i="10"/>
  <c r="D812" i="10" s="1"/>
  <c r="AC812" i="10"/>
  <c r="D759" i="10"/>
  <c r="D758" i="10" s="1"/>
  <c r="AC758" i="10"/>
  <c r="AC762" i="10"/>
  <c r="D679" i="10"/>
  <c r="D678" i="10" s="1"/>
  <c r="AC678" i="10"/>
  <c r="D786" i="10"/>
  <c r="D785" i="10" s="1"/>
  <c r="AC785" i="10"/>
  <c r="D794" i="10"/>
  <c r="D735" i="10"/>
  <c r="D734" i="10" s="1"/>
  <c r="AC734" i="10"/>
  <c r="D676" i="10"/>
  <c r="D675" i="10" s="1"/>
  <c r="AC675" i="10"/>
  <c r="AC194" i="10"/>
  <c r="D354" i="10"/>
  <c r="D353" i="10" s="1"/>
  <c r="D360" i="10"/>
  <c r="CH360" i="10" s="1"/>
  <c r="AC359" i="10"/>
  <c r="D337" i="10"/>
  <c r="AC336" i="10"/>
  <c r="D287" i="10"/>
  <c r="AC286" i="10"/>
  <c r="AC204" i="10"/>
  <c r="D654" i="10"/>
  <c r="CH671" i="10"/>
  <c r="CH670" i="10"/>
  <c r="D589" i="10"/>
  <c r="D638" i="10"/>
  <c r="D637" i="10" s="1"/>
  <c r="D205" i="10"/>
  <c r="T19" i="10"/>
  <c r="V19" i="10"/>
  <c r="AD19" i="10"/>
  <c r="AA19" i="10"/>
  <c r="W19" i="10"/>
  <c r="K19" i="10"/>
  <c r="E19" i="10"/>
  <c r="BC363" i="10"/>
  <c r="G19" i="10"/>
  <c r="P19" i="10"/>
  <c r="I19" i="10"/>
  <c r="Z19" i="10"/>
  <c r="X19" i="10"/>
  <c r="Q19" i="10"/>
  <c r="AB19" i="10"/>
  <c r="J19" i="10"/>
  <c r="O19" i="10"/>
  <c r="H19" i="10"/>
  <c r="AE19" i="10"/>
  <c r="Y19" i="10"/>
  <c r="S19" i="10"/>
  <c r="F19" i="10"/>
  <c r="D717" i="10"/>
  <c r="R825" i="10"/>
  <c r="D781" i="10"/>
  <c r="D976" i="10"/>
  <c r="CH976" i="10" s="1"/>
  <c r="AC975" i="10"/>
  <c r="L825" i="10"/>
  <c r="N825" i="10"/>
  <c r="CH680" i="10"/>
  <c r="D213" i="10"/>
  <c r="D195" i="10"/>
  <c r="D919" i="10"/>
  <c r="CH919" i="10" s="1"/>
  <c r="D159" i="10"/>
  <c r="D203" i="10"/>
  <c r="D891" i="10"/>
  <c r="CH891" i="10" s="1"/>
  <c r="CH252" i="10"/>
  <c r="D863" i="10"/>
  <c r="CH863" i="10" s="1"/>
  <c r="CH698" i="10"/>
  <c r="D634" i="10"/>
  <c r="CH634" i="10" s="1"/>
  <c r="D622" i="10"/>
  <c r="CH622" i="10" s="1"/>
  <c r="D214" i="10"/>
  <c r="CH214" i="10" s="1"/>
  <c r="AC946" i="10"/>
  <c r="D947" i="10"/>
  <c r="D146" i="10"/>
  <c r="CH146" i="10" s="1"/>
  <c r="D224" i="10"/>
  <c r="D223" i="10" s="1"/>
  <c r="D128" i="10"/>
  <c r="CH128" i="10" s="1"/>
  <c r="D168" i="10"/>
  <c r="CH168" i="10" s="1"/>
  <c r="D175" i="10"/>
  <c r="CH175" i="10" s="1"/>
  <c r="D362" i="10"/>
  <c r="D187" i="10"/>
  <c r="CH187" i="10" s="1"/>
  <c r="D132" i="10"/>
  <c r="CH132" i="10" s="1"/>
  <c r="D148" i="10"/>
  <c r="CH148" i="10" s="1"/>
  <c r="D161" i="10"/>
  <c r="CH161" i="10" s="1"/>
  <c r="D163" i="10"/>
  <c r="CH163" i="10" s="1"/>
  <c r="D329" i="10"/>
  <c r="CH329" i="10" s="1"/>
  <c r="D186" i="10"/>
  <c r="CH186" i="10" s="1"/>
  <c r="D127" i="10"/>
  <c r="CH127" i="10" s="1"/>
  <c r="D338" i="10"/>
  <c r="CH338" i="10" s="1"/>
  <c r="D183" i="10"/>
  <c r="CH183" i="10" s="1"/>
  <c r="D216" i="10"/>
  <c r="CH216" i="10" s="1"/>
  <c r="CH301" i="10"/>
  <c r="D908" i="10"/>
  <c r="CH908" i="10" s="1"/>
  <c r="D930" i="10"/>
  <c r="D593" i="10"/>
  <c r="CH593" i="10" s="1"/>
  <c r="D897" i="10"/>
  <c r="CH897" i="10" s="1"/>
  <c r="D991" i="10"/>
  <c r="D669" i="10"/>
  <c r="D668" i="10" s="1"/>
  <c r="D932" i="10"/>
  <c r="D979" i="10"/>
  <c r="CH979" i="10" s="1"/>
  <c r="D687" i="10"/>
  <c r="D983" i="10"/>
  <c r="D666" i="10"/>
  <c r="D665" i="10" s="1"/>
  <c r="CH619" i="10"/>
  <c r="D131" i="10"/>
  <c r="CH131" i="10" s="1"/>
  <c r="D144" i="10"/>
  <c r="CH144" i="10" s="1"/>
  <c r="D657" i="10"/>
  <c r="CH657" i="10" s="1"/>
  <c r="D325" i="10"/>
  <c r="CH962" i="10"/>
  <c r="D166" i="10"/>
  <c r="CH166" i="10" s="1"/>
  <c r="CH993" i="10"/>
  <c r="CH615" i="10"/>
  <c r="D151" i="10"/>
  <c r="CH151" i="10" s="1"/>
  <c r="CH959" i="10"/>
  <c r="D720" i="10"/>
  <c r="CH720" i="10" s="1"/>
  <c r="D126" i="10"/>
  <c r="CH956" i="10"/>
  <c r="CH256" i="10"/>
  <c r="D206" i="10"/>
  <c r="CH206" i="10" s="1"/>
  <c r="CH889" i="10"/>
  <c r="CH944" i="10"/>
  <c r="D140" i="10"/>
  <c r="CH140" i="10" s="1"/>
  <c r="D167" i="10"/>
  <c r="CH167" i="10" s="1"/>
  <c r="D147" i="10"/>
  <c r="CH147" i="10" s="1"/>
  <c r="D246" i="10"/>
  <c r="D129" i="10"/>
  <c r="CH129" i="10" s="1"/>
  <c r="CH864" i="10"/>
  <c r="D624" i="10"/>
  <c r="CH624" i="10" s="1"/>
  <c r="D154" i="10"/>
  <c r="CH154" i="10" s="1"/>
  <c r="D333" i="10"/>
  <c r="D332" i="10" s="1"/>
  <c r="CH595" i="10"/>
  <c r="D181" i="10"/>
  <c r="CH181" i="10" s="1"/>
  <c r="D196" i="10"/>
  <c r="CH196" i="10" s="1"/>
  <c r="D239" i="10"/>
  <c r="D289" i="10"/>
  <c r="CH885" i="10"/>
  <c r="D331" i="10"/>
  <c r="D899" i="10"/>
  <c r="CH899" i="10" s="1"/>
  <c r="D616" i="10"/>
  <c r="CH616" i="10" s="1"/>
  <c r="D795" i="10"/>
  <c r="CH795" i="10" s="1"/>
  <c r="D804" i="10"/>
  <c r="D803" i="10" s="1"/>
  <c r="D906" i="10"/>
  <c r="D620" i="10"/>
  <c r="CH620" i="10" s="1"/>
  <c r="D811" i="10"/>
  <c r="D810" i="10" s="1"/>
  <c r="D945" i="10"/>
  <c r="CH945" i="10" s="1"/>
  <c r="D776" i="10"/>
  <c r="D775" i="10" s="1"/>
  <c r="D881" i="10"/>
  <c r="CH881" i="10" s="1"/>
  <c r="D985" i="10"/>
  <c r="D977" i="10"/>
  <c r="CH977" i="10" s="1"/>
  <c r="D816" i="10"/>
  <c r="D815" i="10" s="1"/>
  <c r="D655" i="10"/>
  <c r="CH655" i="10" s="1"/>
  <c r="D882" i="10"/>
  <c r="CH882" i="10" s="1"/>
  <c r="D207" i="10"/>
  <c r="CH207" i="10" s="1"/>
  <c r="CH647" i="10"/>
  <c r="D211" i="10"/>
  <c r="D210" i="10" s="1"/>
  <c r="D375" i="10"/>
  <c r="D143" i="10"/>
  <c r="CH143" i="10" s="1"/>
  <c r="D364" i="10"/>
  <c r="D363" i="10" s="1"/>
  <c r="CH952" i="10"/>
  <c r="CH879" i="10"/>
  <c r="D164" i="10"/>
  <c r="CH164" i="10" s="1"/>
  <c r="CH261" i="10"/>
  <c r="D208" i="10"/>
  <c r="CH208" i="10" s="1"/>
  <c r="D150" i="10"/>
  <c r="CH150" i="10" s="1"/>
  <c r="D222" i="10"/>
  <c r="CH953" i="10"/>
  <c r="CH313" i="10"/>
  <c r="CH890" i="10"/>
  <c r="D367" i="10"/>
  <c r="D160" i="10"/>
  <c r="CH160" i="10" s="1"/>
  <c r="CH697" i="10"/>
  <c r="CH251" i="10"/>
  <c r="D293" i="10"/>
  <c r="D292" i="10" s="1"/>
  <c r="CH875" i="10"/>
  <c r="D241" i="10"/>
  <c r="D142" i="10"/>
  <c r="CH142" i="10" s="1"/>
  <c r="D180" i="10"/>
  <c r="D230" i="10"/>
  <c r="CH230" i="10" s="1"/>
  <c r="CH942" i="10"/>
  <c r="D153" i="10"/>
  <c r="CH153" i="10" s="1"/>
  <c r="CH902" i="10"/>
  <c r="D184" i="10"/>
  <c r="CH184" i="10" s="1"/>
  <c r="CH874" i="10"/>
  <c r="CH958" i="10"/>
  <c r="CH696" i="10"/>
  <c r="D896" i="10"/>
  <c r="CH896" i="10" s="1"/>
  <c r="D868" i="10"/>
  <c r="D960" i="10"/>
  <c r="CH960" i="10" s="1"/>
  <c r="D591" i="10"/>
  <c r="CH591" i="10" s="1"/>
  <c r="D590" i="10"/>
  <c r="CH590" i="10" s="1"/>
  <c r="D903" i="10"/>
  <c r="CH903" i="10" s="1"/>
  <c r="D888" i="10"/>
  <c r="CH888" i="10" s="1"/>
  <c r="D617" i="10"/>
  <c r="CH617" i="10" s="1"/>
  <c r="D912" i="10"/>
  <c r="D733" i="10"/>
  <c r="D732" i="10" s="1"/>
  <c r="D964" i="10"/>
  <c r="CH964" i="10" s="1"/>
  <c r="D987" i="10"/>
  <c r="D621" i="10"/>
  <c r="CH621" i="10" s="1"/>
  <c r="D910" i="10"/>
  <c r="CH910" i="10" s="1"/>
  <c r="D872" i="10"/>
  <c r="CH872" i="10" s="1"/>
  <c r="D730" i="10"/>
  <c r="D729" i="10" s="1"/>
  <c r="D970" i="10"/>
  <c r="D802" i="10"/>
  <c r="D801" i="10" s="1"/>
  <c r="D764" i="10"/>
  <c r="CH764" i="10" s="1"/>
  <c r="D916" i="10"/>
  <c r="CH916" i="10" s="1"/>
  <c r="D873" i="10"/>
  <c r="CH873" i="10" s="1"/>
  <c r="D878" i="10"/>
  <c r="CH878" i="10" s="1"/>
  <c r="D152" i="10"/>
  <c r="CH152" i="10" s="1"/>
  <c r="D135" i="10"/>
  <c r="CH135" i="10" s="1"/>
  <c r="D162" i="10"/>
  <c r="CH162" i="10" s="1"/>
  <c r="CH743" i="10"/>
  <c r="D291" i="10"/>
  <c r="CH871" i="10"/>
  <c r="D369" i="10"/>
  <c r="D368" i="10" s="1"/>
  <c r="CH310" i="10"/>
  <c r="D149" i="10"/>
  <c r="CH149" i="10" s="1"/>
  <c r="D169" i="10"/>
  <c r="CH169" i="10" s="1"/>
  <c r="D141" i="10"/>
  <c r="CH141" i="10" s="1"/>
  <c r="CH884" i="10"/>
  <c r="D165" i="10"/>
  <c r="CH165" i="10" s="1"/>
  <c r="CH966" i="10"/>
  <c r="CH718" i="10"/>
  <c r="CH751" i="10"/>
  <c r="CH699" i="10"/>
  <c r="D185" i="10"/>
  <c r="CH185" i="10" s="1"/>
  <c r="CH594" i="10"/>
  <c r="D136" i="10"/>
  <c r="CH136" i="10" s="1"/>
  <c r="CH700" i="10"/>
  <c r="D215" i="10"/>
  <c r="CH215" i="10" s="1"/>
  <c r="D130" i="10"/>
  <c r="CH130" i="10" s="1"/>
  <c r="CH938" i="10"/>
  <c r="D347" i="10"/>
  <c r="D346" i="10" s="1"/>
  <c r="CH949" i="10"/>
  <c r="D134" i="10"/>
  <c r="CH134" i="10" s="1"/>
  <c r="D182" i="10"/>
  <c r="CH596" i="10"/>
  <c r="CH939" i="10"/>
  <c r="CH311" i="10"/>
  <c r="D865" i="10"/>
  <c r="CH865" i="10" s="1"/>
  <c r="D894" i="10"/>
  <c r="CH894" i="10" s="1"/>
  <c r="D623" i="10"/>
  <c r="CH623" i="10" s="1"/>
  <c r="D914" i="10"/>
  <c r="D656" i="10"/>
  <c r="CH656" i="10" s="1"/>
  <c r="D941" i="10"/>
  <c r="CH941" i="10" s="1"/>
  <c r="D782" i="10"/>
  <c r="CH782" i="10" s="1"/>
  <c r="D955" i="10"/>
  <c r="CH955" i="10" s="1"/>
  <c r="D883" i="10"/>
  <c r="CH883" i="10" s="1"/>
  <c r="D597" i="10"/>
  <c r="CH597" i="10" s="1"/>
  <c r="D799" i="10"/>
  <c r="D798" i="10" s="1"/>
  <c r="D900" i="10"/>
  <c r="CH900" i="10" s="1"/>
  <c r="D646" i="10"/>
  <c r="D645" i="10" s="1"/>
  <c r="D909" i="10"/>
  <c r="CH909" i="10" s="1"/>
  <c r="D934" i="10"/>
  <c r="D928" i="10"/>
  <c r="CH928" i="10" s="1"/>
  <c r="D961" i="10"/>
  <c r="CH961" i="10" s="1"/>
  <c r="CH752" i="10"/>
  <c r="D880" i="10"/>
  <c r="CH880" i="10" s="1"/>
  <c r="D866" i="10"/>
  <c r="CH866" i="10" s="1"/>
  <c r="D892" i="10"/>
  <c r="CH892" i="10" s="1"/>
  <c r="D614" i="10"/>
  <c r="D869" i="10"/>
  <c r="CH869" i="10" s="1"/>
  <c r="D689" i="10"/>
  <c r="D763" i="10"/>
  <c r="D592" i="10"/>
  <c r="CH592" i="10" s="1"/>
  <c r="D886" i="10"/>
  <c r="CH886" i="10" s="1"/>
  <c r="D893" i="10"/>
  <c r="CH893" i="10" s="1"/>
  <c r="D618" i="10"/>
  <c r="CH618" i="10" s="1"/>
  <c r="D674" i="10"/>
  <c r="D870" i="10"/>
  <c r="CH870" i="10" s="1"/>
  <c r="D940" i="10"/>
  <c r="CH940" i="10" s="1"/>
  <c r="CH708" i="10"/>
  <c r="CH772" i="10"/>
  <c r="D980" i="10"/>
  <c r="CH981" i="10"/>
  <c r="D704" i="10"/>
  <c r="CH705" i="10"/>
  <c r="D917" i="10"/>
  <c r="CH918" i="10"/>
  <c r="D702" i="10"/>
  <c r="CH703" i="10"/>
  <c r="D988" i="10"/>
  <c r="CH989" i="10"/>
  <c r="CH693" i="10"/>
  <c r="CH21" i="10"/>
  <c r="CH35" i="10"/>
  <c r="AC988" i="10"/>
  <c r="AC980" i="10"/>
  <c r="AC948" i="10"/>
  <c r="AC917" i="10"/>
  <c r="AC907" i="10"/>
  <c r="AC901" i="10"/>
  <c r="CH639" i="10"/>
  <c r="D992" i="10"/>
  <c r="D965" i="10"/>
  <c r="AC862" i="10"/>
  <c r="AC967" i="10"/>
  <c r="AC915" i="10"/>
  <c r="AC927" i="10"/>
  <c r="AC951" i="10"/>
  <c r="AC935" i="10"/>
  <c r="AC898" i="10"/>
  <c r="AC895" i="10"/>
  <c r="AC954" i="10"/>
  <c r="AC963" i="10"/>
  <c r="AC943" i="10"/>
  <c r="AC965" i="10"/>
  <c r="AC957" i="10"/>
  <c r="D951" i="10"/>
  <c r="AC937" i="10"/>
  <c r="AC992" i="10"/>
  <c r="AC971" i="10"/>
  <c r="AC978" i="10"/>
  <c r="AC887" i="10"/>
  <c r="AC877" i="10"/>
  <c r="CH868" i="10" l="1"/>
  <c r="D867" i="10"/>
  <c r="CH867" i="10" s="1"/>
  <c r="D793" i="10"/>
  <c r="CH793" i="10" s="1"/>
  <c r="D588" i="10"/>
  <c r="D716" i="10"/>
  <c r="D653" i="10"/>
  <c r="D612" i="10"/>
  <c r="AC381" i="10"/>
  <c r="D179" i="10"/>
  <c r="D158" i="10"/>
  <c r="D125" i="10"/>
  <c r="CH759" i="10"/>
  <c r="CH735" i="10"/>
  <c r="CH679" i="10"/>
  <c r="CH813" i="10"/>
  <c r="D359" i="10"/>
  <c r="CH359" i="10" s="1"/>
  <c r="AC20" i="10"/>
  <c r="CH786" i="10"/>
  <c r="D632" i="10"/>
  <c r="CH632" i="10" s="1"/>
  <c r="D762" i="10"/>
  <c r="CH762" i="10" s="1"/>
  <c r="D780" i="10"/>
  <c r="CH780" i="10" s="1"/>
  <c r="CH717" i="10"/>
  <c r="CH613" i="10"/>
  <c r="D228" i="10"/>
  <c r="CH228" i="10" s="1"/>
  <c r="D336" i="10"/>
  <c r="CH336" i="10" s="1"/>
  <c r="CH222" i="10"/>
  <c r="D221" i="10"/>
  <c r="CH221" i="10" s="1"/>
  <c r="D202" i="10"/>
  <c r="CH202" i="10" s="1"/>
  <c r="D194" i="10"/>
  <c r="CH194" i="10" s="1"/>
  <c r="D204" i="10"/>
  <c r="CH204" i="10" s="1"/>
  <c r="D212" i="10"/>
  <c r="CH654" i="10"/>
  <c r="CH776" i="10"/>
  <c r="CH775" i="10"/>
  <c r="CH638" i="10"/>
  <c r="CH646" i="10"/>
  <c r="CH645" i="10"/>
  <c r="CH742" i="10"/>
  <c r="D957" i="10"/>
  <c r="CH957" i="10" s="1"/>
  <c r="CH211" i="10"/>
  <c r="CH210" i="10"/>
  <c r="M19" i="10"/>
  <c r="CH806" i="10"/>
  <c r="R19" i="10"/>
  <c r="L19" i="10"/>
  <c r="U19" i="10"/>
  <c r="N19" i="10"/>
  <c r="D975" i="10"/>
  <c r="CH975" i="10" s="1"/>
  <c r="CH763" i="10"/>
  <c r="CH711" i="10"/>
  <c r="CH710" i="10"/>
  <c r="AC825" i="10"/>
  <c r="CH707" i="10"/>
  <c r="CH706" i="10"/>
  <c r="CH347" i="10"/>
  <c r="CH180" i="10"/>
  <c r="CH364" i="10"/>
  <c r="CH750" i="10"/>
  <c r="D915" i="10"/>
  <c r="CH915" i="10" s="1"/>
  <c r="D895" i="10"/>
  <c r="CH895" i="10" s="1"/>
  <c r="D901" i="10"/>
  <c r="CH901" i="10" s="1"/>
  <c r="CH126" i="10"/>
  <c r="D943" i="10"/>
  <c r="CH943" i="10" s="1"/>
  <c r="D927" i="10"/>
  <c r="CH927" i="10" s="1"/>
  <c r="D978" i="10"/>
  <c r="CH978" i="10" s="1"/>
  <c r="D862" i="10"/>
  <c r="CH951" i="10"/>
  <c r="D907" i="10"/>
  <c r="CH907" i="10" s="1"/>
  <c r="D898" i="10"/>
  <c r="CH898" i="10" s="1"/>
  <c r="D963" i="10"/>
  <c r="CH963" i="10" s="1"/>
  <c r="D877" i="10"/>
  <c r="CH877" i="10" s="1"/>
  <c r="D887" i="10"/>
  <c r="CH887" i="10" s="1"/>
  <c r="D954" i="10"/>
  <c r="CH954" i="10" s="1"/>
  <c r="CH695" i="10"/>
  <c r="D255" i="10"/>
  <c r="CH255" i="10" s="1"/>
  <c r="D328" i="10"/>
  <c r="D937" i="10"/>
  <c r="CH937" i="10" s="1"/>
  <c r="CH758" i="10"/>
  <c r="CH614" i="10"/>
  <c r="CH182" i="10"/>
  <c r="CH741" i="10"/>
  <c r="CH738" i="10"/>
  <c r="CH739" i="10"/>
  <c r="CH794" i="10"/>
  <c r="D933" i="10"/>
  <c r="CH933" i="10" s="1"/>
  <c r="CH934" i="10"/>
  <c r="CH747" i="10"/>
  <c r="CH748" i="10"/>
  <c r="D911" i="10"/>
  <c r="CH911" i="10" s="1"/>
  <c r="CH912" i="10"/>
  <c r="D905" i="10"/>
  <c r="CH905" i="10" s="1"/>
  <c r="CH906" i="10"/>
  <c r="CH223" i="10"/>
  <c r="CH224" i="10"/>
  <c r="D946" i="10"/>
  <c r="CH947" i="10"/>
  <c r="D245" i="10"/>
  <c r="CH246" i="10"/>
  <c r="D986" i="10"/>
  <c r="CH986" i="10" s="1"/>
  <c r="CH987" i="10"/>
  <c r="CH781" i="10"/>
  <c r="CH263" i="10"/>
  <c r="CH668" i="10"/>
  <c r="CH669" i="10"/>
  <c r="D330" i="10"/>
  <c r="CH330" i="10" s="1"/>
  <c r="CH331" i="10"/>
  <c r="CH316" i="10"/>
  <c r="CH317" i="10"/>
  <c r="D931" i="10"/>
  <c r="CH931" i="10" s="1"/>
  <c r="CH932" i="10"/>
  <c r="CH229" i="10"/>
  <c r="CH308" i="10"/>
  <c r="CH309" i="10"/>
  <c r="CH203" i="10"/>
  <c r="CH589" i="10"/>
  <c r="CH305" i="10"/>
  <c r="CH307" i="10"/>
  <c r="CH801" i="10"/>
  <c r="CH802" i="10"/>
  <c r="CH732" i="10"/>
  <c r="CH733" i="10"/>
  <c r="CH298" i="10"/>
  <c r="CH803" i="10"/>
  <c r="CH804" i="10"/>
  <c r="CH665" i="10"/>
  <c r="CH666" i="10"/>
  <c r="CH798" i="10"/>
  <c r="CH799" i="10"/>
  <c r="D290" i="10"/>
  <c r="CH291" i="10"/>
  <c r="D324" i="10"/>
  <c r="CH325" i="10"/>
  <c r="CH195" i="10"/>
  <c r="D935" i="10"/>
  <c r="CH935" i="10" s="1"/>
  <c r="CH936" i="10"/>
  <c r="D240" i="10"/>
  <c r="CH240" i="10" s="1"/>
  <c r="CH241" i="10"/>
  <c r="CH332" i="10"/>
  <c r="CH333" i="10"/>
  <c r="D238" i="10"/>
  <c r="CH239" i="10"/>
  <c r="CH155" i="10"/>
  <c r="CH250" i="10"/>
  <c r="CH268" i="10"/>
  <c r="CH269" i="10"/>
  <c r="CH159" i="10"/>
  <c r="CH314" i="10"/>
  <c r="CH315" i="10"/>
  <c r="CH988" i="10"/>
  <c r="CH702" i="10"/>
  <c r="CH917" i="10"/>
  <c r="CH704" i="10"/>
  <c r="CH812" i="10"/>
  <c r="D686" i="10"/>
  <c r="CH686" i="10" s="1"/>
  <c r="CH687" i="10"/>
  <c r="D673" i="10"/>
  <c r="CH673" i="10" s="1"/>
  <c r="CH674" i="10"/>
  <c r="CH736" i="10"/>
  <c r="CH737" i="10"/>
  <c r="CH675" i="10"/>
  <c r="CH676" i="10"/>
  <c r="D286" i="10"/>
  <c r="CH286" i="10" s="1"/>
  <c r="CH287" i="10"/>
  <c r="D984" i="10"/>
  <c r="CH984" i="10" s="1"/>
  <c r="CH985" i="10"/>
  <c r="D948" i="10"/>
  <c r="CH948" i="10" s="1"/>
  <c r="CH950" i="10"/>
  <c r="D688" i="10"/>
  <c r="CH688" i="10" s="1"/>
  <c r="CH689" i="10"/>
  <c r="CH810" i="10"/>
  <c r="CH811" i="10"/>
  <c r="CH965" i="10"/>
  <c r="CH368" i="10"/>
  <c r="CH369" i="10"/>
  <c r="D374" i="10"/>
  <c r="CH374" i="10" s="1"/>
  <c r="CH375" i="10"/>
  <c r="D969" i="10"/>
  <c r="CH969" i="10" s="1"/>
  <c r="CH970" i="10"/>
  <c r="CH729" i="10"/>
  <c r="CH730" i="10"/>
  <c r="CH777" i="10"/>
  <c r="CH279" i="10"/>
  <c r="CH719" i="10"/>
  <c r="CH260" i="10"/>
  <c r="CH633" i="10"/>
  <c r="CH678" i="10"/>
  <c r="CH248" i="10"/>
  <c r="D913" i="10"/>
  <c r="CH913" i="10" s="1"/>
  <c r="CH914" i="10"/>
  <c r="CH337" i="10"/>
  <c r="D366" i="10"/>
  <c r="CH366" i="10" s="1"/>
  <c r="CH367" i="10"/>
  <c r="D971" i="10"/>
  <c r="CH971" i="10" s="1"/>
  <c r="CH972" i="10"/>
  <c r="CH815" i="10"/>
  <c r="CH816" i="10"/>
  <c r="CH787" i="10"/>
  <c r="D288" i="10"/>
  <c r="CH288" i="10" s="1"/>
  <c r="CH289" i="10"/>
  <c r="D967" i="10"/>
  <c r="CH967" i="10" s="1"/>
  <c r="CH968" i="10"/>
  <c r="D257" i="10"/>
  <c r="CH257" i="10" s="1"/>
  <c r="CH258" i="10"/>
  <c r="D929" i="10"/>
  <c r="CH929" i="10" s="1"/>
  <c r="CH930" i="10"/>
  <c r="CH992" i="10"/>
  <c r="D982" i="10"/>
  <c r="CH982" i="10" s="1"/>
  <c r="CH983" i="10"/>
  <c r="D361" i="10"/>
  <c r="CH361" i="10" s="1"/>
  <c r="CH362" i="10"/>
  <c r="CH292" i="10"/>
  <c r="CH293" i="10"/>
  <c r="D990" i="10"/>
  <c r="CH990" i="10" s="1"/>
  <c r="CH991" i="10"/>
  <c r="CH300" i="10"/>
  <c r="CH304" i="10"/>
  <c r="CH354" i="10"/>
  <c r="CH205" i="10"/>
  <c r="CH213" i="10"/>
  <c r="CH692" i="10"/>
  <c r="CH973" i="10"/>
  <c r="CH980" i="10"/>
  <c r="CH734" i="10"/>
  <c r="D381" i="10" l="1"/>
  <c r="D20" i="10"/>
  <c r="CH588" i="10"/>
  <c r="CH714" i="10"/>
  <c r="AC19" i="10"/>
  <c r="CH612" i="10"/>
  <c r="CH606" i="10"/>
  <c r="CH346" i="10"/>
  <c r="CH862" i="10"/>
  <c r="D825" i="10"/>
  <c r="CH249" i="10"/>
  <c r="CH324" i="10"/>
  <c r="CH259" i="10"/>
  <c r="CH328" i="10"/>
  <c r="CH179" i="10"/>
  <c r="CH290" i="10"/>
  <c r="CH297" i="10"/>
  <c r="CH245" i="10"/>
  <c r="CH125" i="10"/>
  <c r="CH212" i="10"/>
  <c r="CH353" i="10"/>
  <c r="CH238" i="10"/>
  <c r="CH158" i="10"/>
  <c r="CH785" i="10"/>
  <c r="CH716" i="10"/>
  <c r="CH946" i="10"/>
  <c r="CH637" i="10"/>
  <c r="CH653" i="10"/>
  <c r="D19" i="10" l="1"/>
  <c r="CH342" i="10"/>
  <c r="CH381" i="10"/>
  <c r="Q974" i="5"/>
  <c r="R974" i="5"/>
  <c r="R819" i="5" s="1"/>
  <c r="R13" i="5" s="1"/>
  <c r="CH363" i="10" l="1"/>
  <c r="CH20" i="10"/>
  <c r="CH805" i="10"/>
  <c r="Q820" i="5" l="1"/>
  <c r="Q819" i="5" s="1"/>
  <c r="C21" i="9"/>
  <c r="C7" i="9" l="1"/>
  <c r="C9" i="9" s="1"/>
  <c r="CH825" i="10" l="1"/>
  <c r="CH826" i="10"/>
  <c r="CH19" i="10" l="1"/>
  <c r="O996" i="5" l="1"/>
  <c r="T996" i="5" s="1"/>
  <c r="T997" i="5"/>
  <c r="T999" i="5"/>
  <c r="T1001" i="5"/>
  <c r="T998" i="5"/>
  <c r="S998" i="5"/>
  <c r="S997" i="5" s="1"/>
  <c r="T1000" i="5"/>
  <c r="S1000" i="5"/>
  <c r="S999" i="5" s="1"/>
  <c r="T1002" i="5"/>
  <c r="S1002" i="5"/>
  <c r="S1001" i="5" s="1"/>
  <c r="S996" i="5" l="1"/>
  <c r="S995" i="5" s="1"/>
  <c r="O995" i="5"/>
  <c r="T995" i="5" s="1"/>
  <c r="T13" i="5" l="1"/>
  <c r="T308" i="5"/>
  <c r="T819" i="5"/>
  <c r="T921" i="5"/>
  <c r="T991" i="5"/>
  <c r="T659" i="5"/>
  <c r="T937" i="5"/>
  <c r="T963" i="5"/>
  <c r="T988" i="5"/>
  <c r="T961" i="5"/>
  <c r="T913" i="5"/>
  <c r="T972" i="5"/>
  <c r="T927" i="5"/>
  <c r="T986" i="5"/>
  <c r="T959" i="5"/>
  <c r="T951" i="5"/>
  <c r="T945" i="5"/>
  <c r="T905" i="5"/>
  <c r="T895" i="5"/>
  <c r="T984" i="5"/>
  <c r="T948" i="5"/>
  <c r="T965" i="5"/>
  <c r="T969" i="5"/>
  <c r="T931" i="5"/>
  <c r="T957" i="5"/>
  <c r="T752" i="5"/>
  <c r="T982" i="5"/>
  <c r="T889" i="5"/>
  <c r="T919" i="5"/>
  <c r="T513" i="5"/>
  <c r="T899" i="5"/>
  <c r="T942" i="5"/>
  <c r="T909" i="5"/>
  <c r="T929" i="5"/>
  <c r="T967" i="5"/>
  <c r="T907" i="5"/>
  <c r="T375" i="5"/>
  <c r="T940" i="5"/>
  <c r="T980" i="5"/>
  <c r="T923" i="5"/>
  <c r="T892" i="5"/>
  <c r="T915" i="5"/>
  <c r="T881" i="5"/>
  <c r="T976" i="5"/>
  <c r="T871" i="5"/>
  <c r="T856" i="5"/>
  <c r="T925" i="5"/>
  <c r="T911" i="5"/>
  <c r="T978" i="5"/>
  <c r="T901" i="5"/>
  <c r="T667" i="5"/>
  <c r="T723" i="5"/>
  <c r="T774" i="5"/>
  <c r="T792" i="5"/>
  <c r="T726" i="5"/>
  <c r="T787" i="5"/>
  <c r="T682" i="5"/>
  <c r="T735" i="5"/>
  <c r="T797" i="5"/>
  <c r="T861" i="5"/>
  <c r="T680" i="5"/>
  <c r="T741" i="5"/>
  <c r="T804" i="5"/>
  <c r="T744" i="5"/>
  <c r="T672" i="5"/>
  <c r="T606" i="5"/>
  <c r="T689" i="5"/>
  <c r="T631" i="5"/>
  <c r="T696" i="5"/>
  <c r="T756" i="5"/>
  <c r="T809" i="5"/>
  <c r="T728" i="5"/>
  <c r="T674" i="5"/>
  <c r="T528" i="5"/>
  <c r="T626" i="5"/>
  <c r="T647" i="5"/>
  <c r="T698" i="5"/>
  <c r="T766" i="5"/>
  <c r="T812" i="5"/>
  <c r="T779" i="5"/>
  <c r="T730" i="5"/>
  <c r="T795" i="5"/>
  <c r="T582" i="5"/>
  <c r="T806" i="5"/>
  <c r="T662" i="5"/>
  <c r="T700" i="5"/>
  <c r="T769" i="5"/>
  <c r="T816" i="5"/>
  <c r="T669" i="5"/>
  <c r="T732" i="5"/>
  <c r="T686" i="5"/>
  <c r="T664" i="5"/>
  <c r="T704" i="5"/>
  <c r="T771" i="5"/>
  <c r="T974" i="5"/>
  <c r="T222" i="5"/>
  <c r="T310" i="5"/>
  <c r="T270" i="5"/>
  <c r="T291" i="5"/>
  <c r="T282" i="5"/>
  <c r="T251" i="5"/>
  <c r="T289" i="5"/>
  <c r="T345" i="5"/>
  <c r="T239" i="5"/>
  <c r="T362" i="5"/>
  <c r="T284" i="5"/>
  <c r="T318" i="5"/>
  <c r="T368" i="5"/>
  <c r="T355" i="5"/>
  <c r="T324" i="5"/>
  <c r="T302" i="5"/>
  <c r="T316" i="5"/>
  <c r="T353" i="5"/>
  <c r="T360" i="5"/>
  <c r="T230" i="5"/>
  <c r="T370" i="5"/>
  <c r="T204" i="5"/>
  <c r="T232" i="5"/>
  <c r="T347" i="5"/>
  <c r="T253" i="5"/>
  <c r="T215" i="5"/>
  <c r="T106" i="5"/>
  <c r="T171" i="5"/>
  <c r="T198" i="5"/>
  <c r="T249" i="5"/>
  <c r="T373" i="5"/>
  <c r="T322" i="5"/>
  <c r="T330" i="5"/>
  <c r="T217" i="5"/>
  <c r="T326" i="5"/>
  <c r="T280" i="5"/>
  <c r="T299" i="5"/>
  <c r="T286" i="5"/>
  <c r="T313" i="5"/>
  <c r="T243" i="5"/>
  <c r="T294" i="5"/>
  <c r="T320" i="5"/>
  <c r="T257" i="5"/>
  <c r="T266" i="5"/>
  <c r="T273" i="5"/>
  <c r="T196" i="5"/>
  <c r="T119" i="5"/>
  <c r="T219" i="5"/>
  <c r="T262" i="5"/>
  <c r="T152" i="5"/>
  <c r="T173" i="5"/>
  <c r="T226" i="5"/>
  <c r="T357" i="5"/>
  <c r="T188" i="5"/>
  <c r="T206" i="5"/>
  <c r="T336" i="5"/>
  <c r="T340" i="5"/>
  <c r="T236" i="5"/>
  <c r="S953" i="5"/>
  <c r="T953" i="5"/>
  <c r="S148" i="5"/>
  <c r="T148" i="5"/>
  <c r="S842" i="5"/>
  <c r="T842" i="5"/>
  <c r="S111" i="5"/>
  <c r="T111" i="5"/>
  <c r="S122" i="5"/>
  <c r="T122" i="5"/>
  <c r="S181" i="5"/>
  <c r="T181" i="5"/>
  <c r="S212" i="5"/>
  <c r="T212" i="5"/>
  <c r="S255" i="5"/>
  <c r="T255" i="5"/>
  <c r="S277" i="5"/>
  <c r="T277" i="5"/>
  <c r="S297" i="5"/>
  <c r="T297" i="5"/>
  <c r="S333" i="5"/>
  <c r="T333" i="5"/>
  <c r="S359" i="5"/>
  <c r="T359" i="5"/>
  <c r="S146" i="5"/>
  <c r="T146" i="5"/>
  <c r="S827" i="5"/>
  <c r="T827" i="5"/>
  <c r="S839" i="5"/>
  <c r="T839" i="5"/>
  <c r="S851" i="5"/>
  <c r="T851" i="5"/>
  <c r="S865" i="5"/>
  <c r="T865" i="5"/>
  <c r="S879" i="5"/>
  <c r="T879" i="5"/>
  <c r="T894" i="5"/>
  <c r="S934" i="5"/>
  <c r="T934" i="5"/>
  <c r="S301" i="5"/>
  <c r="T301" i="5"/>
  <c r="S135" i="5"/>
  <c r="T135" i="5"/>
  <c r="S828" i="5"/>
  <c r="T828" i="5"/>
  <c r="S113" i="5"/>
  <c r="T113" i="5"/>
  <c r="S124" i="5"/>
  <c r="T124" i="5"/>
  <c r="S182" i="5"/>
  <c r="T182" i="5"/>
  <c r="S200" i="5"/>
  <c r="T200" i="5"/>
  <c r="S238" i="5"/>
  <c r="T238" i="5"/>
  <c r="S335" i="5"/>
  <c r="T335" i="5"/>
  <c r="S342" i="5"/>
  <c r="T342" i="5"/>
  <c r="S137" i="5"/>
  <c r="T137" i="5"/>
  <c r="S147" i="5"/>
  <c r="T147" i="5"/>
  <c r="S829" i="5"/>
  <c r="T829" i="5"/>
  <c r="S841" i="5"/>
  <c r="T841" i="5"/>
  <c r="S852" i="5"/>
  <c r="T852" i="5"/>
  <c r="S867" i="5"/>
  <c r="T867" i="5"/>
  <c r="S897" i="5"/>
  <c r="T897" i="5"/>
  <c r="S917" i="5"/>
  <c r="T917" i="5"/>
  <c r="S936" i="5"/>
  <c r="T936" i="5"/>
  <c r="S954" i="5"/>
  <c r="T954" i="5"/>
  <c r="S866" i="5"/>
  <c r="T866" i="5"/>
  <c r="S201" i="5"/>
  <c r="T201" i="5"/>
  <c r="S868" i="5"/>
  <c r="T868" i="5"/>
  <c r="S126" i="5"/>
  <c r="T126" i="5"/>
  <c r="S184" i="5"/>
  <c r="T184" i="5"/>
  <c r="S202" i="5"/>
  <c r="T202" i="5"/>
  <c r="S260" i="5"/>
  <c r="T260" i="5"/>
  <c r="S304" i="5"/>
  <c r="T304" i="5"/>
  <c r="S138" i="5"/>
  <c r="T138" i="5"/>
  <c r="S831" i="5"/>
  <c r="T831" i="5"/>
  <c r="S843" i="5"/>
  <c r="T843" i="5"/>
  <c r="S869" i="5"/>
  <c r="T869" i="5"/>
  <c r="S884" i="5"/>
  <c r="T884" i="5"/>
  <c r="S939" i="5"/>
  <c r="T939" i="5"/>
  <c r="S956" i="5"/>
  <c r="T956" i="5"/>
  <c r="S112" i="5"/>
  <c r="T112" i="5"/>
  <c r="S334" i="5"/>
  <c r="T334" i="5"/>
  <c r="S935" i="5"/>
  <c r="T935" i="5"/>
  <c r="S114" i="5"/>
  <c r="T114" i="5"/>
  <c r="S183" i="5"/>
  <c r="T183" i="5"/>
  <c r="S134" i="5"/>
  <c r="T134" i="5"/>
  <c r="S853" i="5"/>
  <c r="T853" i="5"/>
  <c r="T710" i="5"/>
  <c r="S115" i="5"/>
  <c r="T115" i="5"/>
  <c r="S127" i="5"/>
  <c r="T127" i="5"/>
  <c r="S185" i="5"/>
  <c r="T185" i="5"/>
  <c r="S203" i="5"/>
  <c r="T203" i="5"/>
  <c r="S221" i="5"/>
  <c r="T221" i="5"/>
  <c r="S245" i="5"/>
  <c r="T245" i="5"/>
  <c r="S288" i="5"/>
  <c r="T288" i="5"/>
  <c r="S305" i="5"/>
  <c r="T305" i="5"/>
  <c r="S372" i="5"/>
  <c r="T372" i="5"/>
  <c r="S139" i="5"/>
  <c r="T139" i="5"/>
  <c r="S229" i="5"/>
  <c r="T229" i="5"/>
  <c r="S832" i="5"/>
  <c r="T832" i="5"/>
  <c r="S844" i="5"/>
  <c r="T844" i="5"/>
  <c r="S858" i="5"/>
  <c r="T858" i="5"/>
  <c r="S885" i="5"/>
  <c r="T885" i="5"/>
  <c r="T339" i="5"/>
  <c r="S339" i="5"/>
  <c r="S116" i="5"/>
  <c r="T116" i="5"/>
  <c r="S128" i="5"/>
  <c r="T128" i="5"/>
  <c r="S175" i="5"/>
  <c r="T175" i="5"/>
  <c r="S246" i="5"/>
  <c r="T246" i="5"/>
  <c r="S264" i="5"/>
  <c r="T264" i="5"/>
  <c r="S307" i="5"/>
  <c r="T307" i="5"/>
  <c r="S349" i="5"/>
  <c r="T349" i="5"/>
  <c r="S140" i="5"/>
  <c r="T140" i="5"/>
  <c r="S833" i="5"/>
  <c r="T833" i="5"/>
  <c r="S845" i="5"/>
  <c r="T845" i="5"/>
  <c r="S859" i="5"/>
  <c r="T859" i="5"/>
  <c r="S873" i="5"/>
  <c r="T873" i="5"/>
  <c r="S886" i="5"/>
  <c r="T886" i="5"/>
  <c r="S903" i="5"/>
  <c r="T903" i="5"/>
  <c r="S136" i="5"/>
  <c r="T136" i="5"/>
  <c r="S259" i="5"/>
  <c r="T259" i="5"/>
  <c r="S883" i="5"/>
  <c r="T883" i="5"/>
  <c r="S117" i="5"/>
  <c r="T117" i="5"/>
  <c r="S129" i="5"/>
  <c r="T129" i="5"/>
  <c r="S176" i="5"/>
  <c r="T176" i="5"/>
  <c r="S190" i="5"/>
  <c r="T190" i="5"/>
  <c r="S224" i="5"/>
  <c r="T224" i="5"/>
  <c r="S247" i="5"/>
  <c r="T247" i="5"/>
  <c r="S306" i="5"/>
  <c r="T306" i="5"/>
  <c r="S328" i="5"/>
  <c r="T328" i="5"/>
  <c r="S350" i="5"/>
  <c r="T350" i="5"/>
  <c r="S854" i="5"/>
  <c r="T854" i="5"/>
  <c r="S141" i="5"/>
  <c r="T141" i="5"/>
  <c r="S822" i="5"/>
  <c r="T822" i="5"/>
  <c r="S834" i="5"/>
  <c r="T834" i="5"/>
  <c r="S846" i="5"/>
  <c r="T846" i="5"/>
  <c r="S874" i="5"/>
  <c r="T874" i="5"/>
  <c r="S887" i="5"/>
  <c r="T887" i="5"/>
  <c r="S904" i="5"/>
  <c r="T904" i="5"/>
  <c r="S944" i="5"/>
  <c r="T944" i="5"/>
  <c r="S256" i="5"/>
  <c r="T256" i="5"/>
  <c r="S898" i="5"/>
  <c r="T898" i="5"/>
  <c r="S118" i="5"/>
  <c r="T118" i="5"/>
  <c r="S130" i="5"/>
  <c r="T130" i="5"/>
  <c r="S177" i="5"/>
  <c r="T177" i="5"/>
  <c r="S191" i="5"/>
  <c r="T191" i="5"/>
  <c r="S208" i="5"/>
  <c r="T208" i="5"/>
  <c r="S225" i="5"/>
  <c r="T225" i="5"/>
  <c r="S248" i="5"/>
  <c r="T248" i="5"/>
  <c r="S293" i="5"/>
  <c r="T293" i="5"/>
  <c r="S329" i="5"/>
  <c r="T329" i="5"/>
  <c r="S351" i="5"/>
  <c r="T351" i="5"/>
  <c r="S142" i="5"/>
  <c r="T142" i="5"/>
  <c r="S823" i="5"/>
  <c r="T823" i="5"/>
  <c r="S835" i="5"/>
  <c r="T835" i="5"/>
  <c r="S847" i="5"/>
  <c r="T847" i="5"/>
  <c r="S860" i="5"/>
  <c r="T860" i="5"/>
  <c r="S875" i="5"/>
  <c r="T875" i="5"/>
  <c r="S888" i="5"/>
  <c r="T888" i="5"/>
  <c r="S213" i="5"/>
  <c r="T213" i="5"/>
  <c r="S840" i="5"/>
  <c r="T840" i="5"/>
  <c r="S830" i="5"/>
  <c r="T830" i="5"/>
  <c r="S918" i="5"/>
  <c r="T918" i="5"/>
  <c r="S108" i="5"/>
  <c r="T108" i="5"/>
  <c r="S149" i="5"/>
  <c r="T149" i="5"/>
  <c r="S131" i="5"/>
  <c r="T131" i="5"/>
  <c r="S178" i="5"/>
  <c r="T178" i="5"/>
  <c r="S192" i="5"/>
  <c r="T192" i="5"/>
  <c r="S209" i="5"/>
  <c r="T209" i="5"/>
  <c r="S298" i="5"/>
  <c r="T298" i="5"/>
  <c r="S143" i="5"/>
  <c r="T143" i="5"/>
  <c r="S824" i="5"/>
  <c r="T824" i="5"/>
  <c r="S836" i="5"/>
  <c r="T836" i="5"/>
  <c r="S848" i="5"/>
  <c r="T848" i="5"/>
  <c r="S876" i="5"/>
  <c r="T876" i="5"/>
  <c r="S947" i="5"/>
  <c r="T947" i="5"/>
  <c r="S990" i="5"/>
  <c r="T990" i="5"/>
  <c r="S123" i="5"/>
  <c r="T123" i="5"/>
  <c r="S109" i="5"/>
  <c r="T109" i="5"/>
  <c r="S132" i="5"/>
  <c r="T132" i="5"/>
  <c r="S179" i="5"/>
  <c r="T179" i="5"/>
  <c r="S193" i="5"/>
  <c r="T193" i="5"/>
  <c r="S210" i="5"/>
  <c r="T210" i="5"/>
  <c r="S228" i="5"/>
  <c r="T228" i="5"/>
  <c r="S275" i="5"/>
  <c r="T275" i="5"/>
  <c r="S312" i="5"/>
  <c r="T312" i="5"/>
  <c r="S332" i="5"/>
  <c r="T332" i="5"/>
  <c r="S338" i="5"/>
  <c r="T338" i="5"/>
  <c r="S144" i="5"/>
  <c r="T144" i="5"/>
  <c r="S825" i="5"/>
  <c r="T825" i="5"/>
  <c r="S837" i="5"/>
  <c r="T837" i="5"/>
  <c r="S849" i="5"/>
  <c r="T849" i="5"/>
  <c r="S863" i="5"/>
  <c r="T863" i="5"/>
  <c r="S877" i="5"/>
  <c r="T877" i="5"/>
  <c r="S891" i="5"/>
  <c r="T891" i="5"/>
  <c r="S880" i="5"/>
  <c r="T880" i="5"/>
  <c r="S125" i="5"/>
  <c r="T125" i="5"/>
  <c r="S343" i="5"/>
  <c r="T343" i="5"/>
  <c r="S955" i="5"/>
  <c r="T955" i="5"/>
  <c r="T600" i="5"/>
  <c r="S110" i="5"/>
  <c r="T110" i="5"/>
  <c r="S121" i="5"/>
  <c r="T121" i="5"/>
  <c r="S133" i="5"/>
  <c r="T133" i="5"/>
  <c r="S180" i="5"/>
  <c r="T180" i="5"/>
  <c r="S194" i="5"/>
  <c r="T194" i="5"/>
  <c r="S211" i="5"/>
  <c r="T211" i="5"/>
  <c r="S276" i="5"/>
  <c r="T276" i="5"/>
  <c r="S315" i="5"/>
  <c r="T315" i="5"/>
  <c r="S145" i="5"/>
  <c r="T145" i="5"/>
  <c r="S826" i="5"/>
  <c r="T826" i="5"/>
  <c r="S838" i="5"/>
  <c r="T838" i="5"/>
  <c r="S850" i="5"/>
  <c r="T850" i="5"/>
  <c r="S864" i="5"/>
  <c r="T864" i="5"/>
  <c r="S878" i="5"/>
  <c r="T878" i="5"/>
  <c r="S933" i="5"/>
  <c r="T933" i="5"/>
  <c r="S950" i="5"/>
  <c r="T950" i="5"/>
  <c r="S971" i="5"/>
  <c r="T971" i="5"/>
  <c r="S993" i="5"/>
  <c r="T993" i="5"/>
  <c r="S265" i="5"/>
  <c r="T265" i="5"/>
  <c r="S150" i="5"/>
  <c r="T150" i="5"/>
  <c r="T261" i="5"/>
  <c r="S261" i="5"/>
  <c r="T278" i="5"/>
  <c r="S278" i="5"/>
  <c r="S279" i="5"/>
  <c r="T279" i="5"/>
  <c r="S186" i="5"/>
  <c r="T186" i="5"/>
  <c r="S344" i="5"/>
  <c r="T344" i="5"/>
  <c r="T214" i="5"/>
  <c r="S214" i="5"/>
  <c r="T195" i="5"/>
  <c r="S195" i="5"/>
  <c r="T234" i="5"/>
  <c r="S268" i="5"/>
  <c r="T268" i="5"/>
  <c r="T164" i="5"/>
  <c r="S164" i="5"/>
  <c r="T160" i="5"/>
  <c r="S160" i="5"/>
  <c r="T162" i="5"/>
  <c r="S162" i="5"/>
  <c r="T169" i="5"/>
  <c r="S169" i="5"/>
  <c r="T163" i="5"/>
  <c r="S163" i="5"/>
  <c r="T159" i="5"/>
  <c r="S159" i="5"/>
  <c r="T157" i="5"/>
  <c r="S157" i="5"/>
  <c r="T154" i="5"/>
  <c r="S154" i="5"/>
  <c r="T161" i="5"/>
  <c r="S161" i="5"/>
  <c r="T158" i="5"/>
  <c r="S158" i="5"/>
  <c r="T156" i="5"/>
  <c r="S156" i="5"/>
  <c r="T167" i="5"/>
  <c r="S167" i="5"/>
  <c r="T155" i="5"/>
  <c r="S155" i="5"/>
  <c r="T166" i="5"/>
  <c r="S166" i="5"/>
  <c r="T165" i="5"/>
  <c r="S165" i="5"/>
  <c r="T367" i="5"/>
  <c r="S367" i="5"/>
  <c r="T365" i="5"/>
  <c r="S365" i="5"/>
  <c r="T364" i="5"/>
  <c r="S364" i="5"/>
  <c r="S366" i="5"/>
  <c r="T366" i="5"/>
  <c r="T42" i="5"/>
  <c r="S42" i="5"/>
  <c r="T43" i="5"/>
  <c r="S43" i="5"/>
  <c r="T54" i="5"/>
  <c r="S54" i="5"/>
  <c r="T53" i="5"/>
  <c r="S53" i="5"/>
  <c r="T28" i="5"/>
  <c r="S28" i="5"/>
  <c r="T27" i="5"/>
  <c r="S27" i="5"/>
  <c r="T30" i="5"/>
  <c r="S30" i="5"/>
  <c r="T41" i="5"/>
  <c r="S41" i="5"/>
  <c r="T52" i="5"/>
  <c r="S52" i="5"/>
  <c r="T86" i="5"/>
  <c r="S86" i="5"/>
  <c r="T74" i="5"/>
  <c r="S74" i="5"/>
  <c r="T62" i="5"/>
  <c r="S62" i="5"/>
  <c r="T50" i="5"/>
  <c r="S50" i="5"/>
  <c r="T38" i="5"/>
  <c r="S38" i="5"/>
  <c r="T26" i="5"/>
  <c r="S26" i="5"/>
  <c r="T55" i="5"/>
  <c r="S55" i="5"/>
  <c r="T66" i="5"/>
  <c r="S66" i="5"/>
  <c r="T29" i="5"/>
  <c r="S29" i="5"/>
  <c r="T85" i="5"/>
  <c r="S85" i="5"/>
  <c r="T49" i="5"/>
  <c r="S49" i="5"/>
  <c r="T37" i="5"/>
  <c r="S37" i="5"/>
  <c r="T25" i="5"/>
  <c r="S25" i="5"/>
  <c r="T91" i="5"/>
  <c r="S91" i="5"/>
  <c r="T18" i="5"/>
  <c r="S18" i="5"/>
  <c r="T76" i="5"/>
  <c r="S76" i="5"/>
  <c r="T87" i="5"/>
  <c r="S87" i="5"/>
  <c r="T60" i="5"/>
  <c r="S60" i="5"/>
  <c r="T48" i="5"/>
  <c r="S48" i="5"/>
  <c r="T36" i="5"/>
  <c r="S36" i="5"/>
  <c r="T24" i="5"/>
  <c r="S24" i="5"/>
  <c r="T19" i="5"/>
  <c r="S19" i="5"/>
  <c r="T77" i="5"/>
  <c r="S77" i="5"/>
  <c r="T40" i="5"/>
  <c r="S40" i="5"/>
  <c r="T75" i="5"/>
  <c r="S75" i="5"/>
  <c r="T84" i="5"/>
  <c r="S84" i="5"/>
  <c r="T83" i="5"/>
  <c r="S83" i="5"/>
  <c r="T71" i="5"/>
  <c r="S71" i="5"/>
  <c r="T59" i="5"/>
  <c r="S59" i="5"/>
  <c r="T47" i="5"/>
  <c r="S47" i="5"/>
  <c r="T35" i="5"/>
  <c r="S35" i="5"/>
  <c r="T23" i="5"/>
  <c r="S23" i="5"/>
  <c r="T31" i="5"/>
  <c r="S31" i="5"/>
  <c r="T17" i="5"/>
  <c r="S17" i="5"/>
  <c r="T63" i="5"/>
  <c r="S63" i="5"/>
  <c r="T72" i="5"/>
  <c r="S72" i="5"/>
  <c r="T82" i="5"/>
  <c r="S82" i="5"/>
  <c r="T70" i="5"/>
  <c r="S70" i="5"/>
  <c r="T58" i="5"/>
  <c r="S58" i="5"/>
  <c r="T46" i="5"/>
  <c r="S46" i="5"/>
  <c r="T34" i="5"/>
  <c r="S34" i="5"/>
  <c r="T22" i="5"/>
  <c r="S22" i="5"/>
  <c r="T67" i="5"/>
  <c r="S67" i="5"/>
  <c r="T78" i="5"/>
  <c r="S78" i="5"/>
  <c r="T65" i="5"/>
  <c r="S65" i="5"/>
  <c r="T64" i="5"/>
  <c r="S64" i="5"/>
  <c r="T39" i="5"/>
  <c r="S39" i="5"/>
  <c r="T61" i="5"/>
  <c r="S61" i="5"/>
  <c r="T81" i="5"/>
  <c r="S81" i="5"/>
  <c r="T69" i="5"/>
  <c r="S69" i="5"/>
  <c r="T57" i="5"/>
  <c r="S57" i="5"/>
  <c r="T45" i="5"/>
  <c r="S45" i="5"/>
  <c r="T33" i="5"/>
  <c r="S33" i="5"/>
  <c r="T21" i="5"/>
  <c r="S21" i="5"/>
  <c r="T79" i="5"/>
  <c r="S79" i="5"/>
  <c r="T90" i="5"/>
  <c r="S90" i="5"/>
  <c r="T89" i="5"/>
  <c r="S89" i="5"/>
  <c r="T88" i="5"/>
  <c r="S88" i="5"/>
  <c r="T51" i="5"/>
  <c r="S51" i="5"/>
  <c r="T73" i="5"/>
  <c r="S73" i="5"/>
  <c r="T80" i="5"/>
  <c r="S80" i="5"/>
  <c r="T68" i="5"/>
  <c r="S68" i="5"/>
  <c r="T56" i="5"/>
  <c r="S56" i="5"/>
  <c r="T44" i="5"/>
  <c r="S44" i="5"/>
  <c r="T32" i="5"/>
  <c r="S32" i="5"/>
  <c r="T20" i="5"/>
  <c r="S20" i="5"/>
  <c r="T92" i="5"/>
  <c r="S92" i="5"/>
  <c r="S855" i="5"/>
  <c r="T855" i="5"/>
  <c r="S99" i="5"/>
  <c r="T99" i="5"/>
  <c r="T98" i="5"/>
  <c r="S98" i="5"/>
  <c r="T97" i="5"/>
  <c r="S97" i="5"/>
  <c r="S94" i="5"/>
  <c r="T94" i="5"/>
  <c r="S100" i="5"/>
  <c r="T100" i="5"/>
  <c r="S95" i="5"/>
  <c r="T95" i="5"/>
  <c r="T96" i="5"/>
  <c r="S96" i="5"/>
  <c r="S93" i="5"/>
  <c r="T93" i="5"/>
  <c r="T754" i="5"/>
  <c r="T748" i="5"/>
  <c r="T799" i="5"/>
  <c r="T101" i="5"/>
  <c r="S101" i="5"/>
  <c r="T639" i="5"/>
  <c r="S296" i="5"/>
  <c r="T296" i="5"/>
  <c r="S269" i="5"/>
  <c r="T269" i="5"/>
  <c r="S272" i="5"/>
  <c r="T272" i="5"/>
  <c r="T785" i="5"/>
  <c r="T721" i="5"/>
  <c r="T719" i="5"/>
  <c r="T241" i="5"/>
  <c r="T717" i="5"/>
  <c r="U449" i="5"/>
  <c r="T694" i="5"/>
  <c r="S694" i="5"/>
  <c r="T386" i="5"/>
  <c r="S386" i="5"/>
  <c r="T398" i="5"/>
  <c r="S398" i="5"/>
  <c r="T410" i="5"/>
  <c r="S410" i="5"/>
  <c r="T422" i="5"/>
  <c r="S422" i="5"/>
  <c r="T538" i="5"/>
  <c r="S538" i="5"/>
  <c r="T550" i="5"/>
  <c r="S550" i="5"/>
  <c r="T615" i="5"/>
  <c r="S615" i="5"/>
  <c r="T676" i="5"/>
  <c r="S676" i="5"/>
  <c r="T693" i="5"/>
  <c r="S693" i="5"/>
  <c r="T803" i="5"/>
  <c r="S803" i="5"/>
  <c r="T387" i="5"/>
  <c r="S387" i="5"/>
  <c r="T677" i="5"/>
  <c r="S677" i="5"/>
  <c r="T388" i="5"/>
  <c r="S388" i="5"/>
  <c r="T400" i="5"/>
  <c r="S400" i="5"/>
  <c r="T412" i="5"/>
  <c r="S412" i="5"/>
  <c r="T515" i="5"/>
  <c r="S515" i="5"/>
  <c r="T540" i="5"/>
  <c r="S540" i="5"/>
  <c r="T552" i="5"/>
  <c r="S552" i="5"/>
  <c r="T585" i="5"/>
  <c r="S585" i="5"/>
  <c r="T602" i="5"/>
  <c r="S602" i="5"/>
  <c r="T617" i="5"/>
  <c r="S617" i="5"/>
  <c r="T678" i="5"/>
  <c r="S678" i="5"/>
  <c r="T695" i="5"/>
  <c r="S695" i="5"/>
  <c r="T713" i="5"/>
  <c r="S713" i="5"/>
  <c r="T734" i="5"/>
  <c r="S734" i="5"/>
  <c r="T551" i="5"/>
  <c r="S551" i="5"/>
  <c r="T389" i="5"/>
  <c r="S389" i="5"/>
  <c r="T401" i="5"/>
  <c r="S401" i="5"/>
  <c r="T413" i="5"/>
  <c r="S413" i="5"/>
  <c r="T516" i="5"/>
  <c r="S516" i="5"/>
  <c r="T541" i="5"/>
  <c r="S541" i="5"/>
  <c r="T553" i="5"/>
  <c r="S553" i="5"/>
  <c r="T586" i="5"/>
  <c r="S586" i="5"/>
  <c r="T603" i="5"/>
  <c r="S603" i="5"/>
  <c r="T618" i="5"/>
  <c r="S618" i="5"/>
  <c r="T633" i="5"/>
  <c r="S633" i="5"/>
  <c r="T661" i="5"/>
  <c r="S661" i="5"/>
  <c r="T679" i="5"/>
  <c r="S679" i="5"/>
  <c r="T714" i="5"/>
  <c r="S714" i="5"/>
  <c r="T789" i="5"/>
  <c r="S789" i="5"/>
  <c r="T808" i="5"/>
  <c r="S808" i="5"/>
  <c r="T378" i="5"/>
  <c r="S378" i="5"/>
  <c r="T390" i="5"/>
  <c r="S390" i="5"/>
  <c r="T402" i="5"/>
  <c r="S402" i="5"/>
  <c r="T414" i="5"/>
  <c r="S414" i="5"/>
  <c r="T517" i="5"/>
  <c r="S517" i="5"/>
  <c r="T530" i="5"/>
  <c r="S530" i="5"/>
  <c r="T542" i="5"/>
  <c r="S542" i="5"/>
  <c r="T587" i="5"/>
  <c r="S587" i="5"/>
  <c r="T619" i="5"/>
  <c r="S619" i="5"/>
  <c r="T715" i="5"/>
  <c r="S715" i="5"/>
  <c r="T737" i="5"/>
  <c r="S737" i="5"/>
  <c r="T758" i="5"/>
  <c r="S758" i="5"/>
  <c r="T773" i="5"/>
  <c r="S773" i="5"/>
  <c r="T790" i="5"/>
  <c r="S790" i="5"/>
  <c r="T399" i="5"/>
  <c r="S399" i="5"/>
  <c r="T379" i="5"/>
  <c r="S379" i="5"/>
  <c r="T391" i="5"/>
  <c r="S391" i="5"/>
  <c r="T403" i="5"/>
  <c r="S403" i="5"/>
  <c r="T415" i="5"/>
  <c r="S415" i="5"/>
  <c r="T518" i="5"/>
  <c r="S518" i="5"/>
  <c r="T531" i="5"/>
  <c r="S531" i="5"/>
  <c r="T543" i="5"/>
  <c r="S543" i="5"/>
  <c r="T588" i="5"/>
  <c r="S588" i="5"/>
  <c r="T608" i="5"/>
  <c r="S608" i="5"/>
  <c r="T738" i="5"/>
  <c r="S738" i="5"/>
  <c r="T759" i="5"/>
  <c r="S759" i="5"/>
  <c r="T811" i="5"/>
  <c r="S811" i="5"/>
  <c r="T712" i="5"/>
  <c r="S712" i="5"/>
  <c r="T380" i="5"/>
  <c r="S380" i="5"/>
  <c r="T392" i="5"/>
  <c r="S392" i="5"/>
  <c r="T404" i="5"/>
  <c r="S404" i="5"/>
  <c r="T416" i="5"/>
  <c r="S416" i="5"/>
  <c r="T519" i="5"/>
  <c r="S519" i="5"/>
  <c r="T532" i="5"/>
  <c r="S532" i="5"/>
  <c r="T544" i="5"/>
  <c r="S544" i="5"/>
  <c r="T589" i="5"/>
  <c r="S589" i="5"/>
  <c r="T609" i="5"/>
  <c r="S609" i="5"/>
  <c r="T666" i="5"/>
  <c r="S666" i="5"/>
  <c r="T702" i="5"/>
  <c r="S702" i="5"/>
  <c r="T739" i="5"/>
  <c r="S739" i="5"/>
  <c r="T760" i="5"/>
  <c r="S760" i="5"/>
  <c r="T776" i="5"/>
  <c r="S776" i="5"/>
  <c r="T794" i="5"/>
  <c r="S794" i="5"/>
  <c r="T584" i="5"/>
  <c r="S584" i="5"/>
  <c r="T381" i="5"/>
  <c r="S381" i="5"/>
  <c r="T393" i="5"/>
  <c r="S393" i="5"/>
  <c r="T405" i="5"/>
  <c r="S405" i="5"/>
  <c r="T417" i="5"/>
  <c r="S417" i="5"/>
  <c r="T520" i="5"/>
  <c r="S520" i="5"/>
  <c r="T533" i="5"/>
  <c r="S533" i="5"/>
  <c r="T545" i="5"/>
  <c r="S545" i="5"/>
  <c r="T590" i="5"/>
  <c r="S590" i="5"/>
  <c r="T610" i="5"/>
  <c r="S610" i="5"/>
  <c r="T703" i="5"/>
  <c r="S703" i="5"/>
  <c r="T740" i="5"/>
  <c r="S740" i="5"/>
  <c r="T761" i="5"/>
  <c r="S761" i="5"/>
  <c r="T777" i="5"/>
  <c r="S777" i="5"/>
  <c r="T814" i="5"/>
  <c r="S814" i="5"/>
  <c r="T539" i="5"/>
  <c r="S539" i="5"/>
  <c r="T768" i="5"/>
  <c r="S768" i="5"/>
  <c r="T382" i="5"/>
  <c r="S382" i="5"/>
  <c r="T394" i="5"/>
  <c r="S394" i="5"/>
  <c r="T406" i="5"/>
  <c r="S406" i="5"/>
  <c r="T418" i="5"/>
  <c r="S418" i="5"/>
  <c r="T521" i="5"/>
  <c r="S521" i="5"/>
  <c r="T534" i="5"/>
  <c r="S534" i="5"/>
  <c r="T546" i="5"/>
  <c r="S546" i="5"/>
  <c r="T151" i="5"/>
  <c r="S151" i="5"/>
  <c r="T591" i="5"/>
  <c r="S591" i="5"/>
  <c r="T611" i="5"/>
  <c r="S611" i="5"/>
  <c r="T688" i="5"/>
  <c r="S688" i="5"/>
  <c r="T762" i="5"/>
  <c r="S762" i="5"/>
  <c r="T778" i="5"/>
  <c r="S778" i="5"/>
  <c r="T815" i="5"/>
  <c r="S815" i="5"/>
  <c r="T616" i="5"/>
  <c r="S616" i="5"/>
  <c r="T383" i="5"/>
  <c r="S383" i="5"/>
  <c r="T395" i="5"/>
  <c r="S395" i="5"/>
  <c r="T407" i="5"/>
  <c r="S407" i="5"/>
  <c r="T419" i="5"/>
  <c r="S419" i="5"/>
  <c r="T535" i="5"/>
  <c r="S535" i="5"/>
  <c r="T547" i="5"/>
  <c r="S547" i="5"/>
  <c r="T612" i="5"/>
  <c r="S612" i="5"/>
  <c r="T671" i="5"/>
  <c r="S671" i="5"/>
  <c r="T706" i="5"/>
  <c r="S706" i="5"/>
  <c r="T725" i="5"/>
  <c r="S725" i="5"/>
  <c r="T743" i="5"/>
  <c r="S743" i="5"/>
  <c r="T763" i="5"/>
  <c r="S763" i="5"/>
  <c r="T384" i="5"/>
  <c r="S384" i="5"/>
  <c r="T396" i="5"/>
  <c r="S396" i="5"/>
  <c r="T408" i="5"/>
  <c r="S408" i="5"/>
  <c r="S420" i="5"/>
  <c r="T536" i="5"/>
  <c r="S536" i="5"/>
  <c r="T548" i="5"/>
  <c r="S548" i="5"/>
  <c r="T613" i="5"/>
  <c r="S613" i="5"/>
  <c r="T641" i="5"/>
  <c r="S641" i="5"/>
  <c r="T691" i="5"/>
  <c r="S691" i="5"/>
  <c r="T707" i="5"/>
  <c r="S707" i="5"/>
  <c r="T764" i="5"/>
  <c r="S764" i="5"/>
  <c r="T781" i="5"/>
  <c r="S781" i="5"/>
  <c r="T801" i="5"/>
  <c r="S801" i="5"/>
  <c r="T818" i="5"/>
  <c r="S818" i="5"/>
  <c r="U870" i="5"/>
  <c r="U861" i="5" s="1"/>
  <c r="U819" i="5" s="1"/>
  <c r="T411" i="5"/>
  <c r="S411" i="5"/>
  <c r="T385" i="5"/>
  <c r="S385" i="5"/>
  <c r="T397" i="5"/>
  <c r="S397" i="5"/>
  <c r="T409" i="5"/>
  <c r="S409" i="5"/>
  <c r="S421" i="5"/>
  <c r="T537" i="5"/>
  <c r="S537" i="5"/>
  <c r="T549" i="5"/>
  <c r="S549" i="5"/>
  <c r="T614" i="5"/>
  <c r="S614" i="5"/>
  <c r="T628" i="5"/>
  <c r="S628" i="5"/>
  <c r="T642" i="5"/>
  <c r="S642" i="5"/>
  <c r="T692" i="5"/>
  <c r="S692" i="5"/>
  <c r="T746" i="5"/>
  <c r="S746" i="5"/>
  <c r="T765" i="5"/>
  <c r="S765" i="5"/>
  <c r="T802" i="5"/>
  <c r="S802" i="5"/>
  <c r="S423" i="5"/>
  <c r="T423" i="5"/>
  <c r="S436" i="5"/>
  <c r="T436" i="5"/>
  <c r="S424" i="5"/>
  <c r="T424" i="5"/>
  <c r="S556" i="5"/>
  <c r="T556" i="5"/>
  <c r="S629" i="5"/>
  <c r="T629" i="5"/>
  <c r="S656" i="5"/>
  <c r="T656" i="5"/>
  <c r="S168" i="5"/>
  <c r="T168" i="5"/>
  <c r="S446" i="5"/>
  <c r="T446" i="5"/>
  <c r="S434" i="5"/>
  <c r="T434" i="5"/>
  <c r="S527" i="5"/>
  <c r="T527" i="5"/>
  <c r="S554" i="5"/>
  <c r="T554" i="5"/>
  <c r="S638" i="5"/>
  <c r="T638" i="5"/>
  <c r="S654" i="5"/>
  <c r="T654" i="5"/>
  <c r="S445" i="5"/>
  <c r="T445" i="5"/>
  <c r="S433" i="5"/>
  <c r="T433" i="5"/>
  <c r="S526" i="5"/>
  <c r="T526" i="5"/>
  <c r="S595" i="5"/>
  <c r="T595" i="5"/>
  <c r="S637" i="5"/>
  <c r="T637" i="5"/>
  <c r="S653" i="5"/>
  <c r="T653" i="5"/>
  <c r="S444" i="5"/>
  <c r="T444" i="5"/>
  <c r="S432" i="5"/>
  <c r="T432" i="5"/>
  <c r="S525" i="5"/>
  <c r="T525" i="5"/>
  <c r="S594" i="5"/>
  <c r="T594" i="5"/>
  <c r="S636" i="5"/>
  <c r="T636" i="5"/>
  <c r="S652" i="5"/>
  <c r="T652" i="5"/>
  <c r="S443" i="5"/>
  <c r="T443" i="5"/>
  <c r="S431" i="5"/>
  <c r="T431" i="5"/>
  <c r="S524" i="5"/>
  <c r="T524" i="5"/>
  <c r="S593" i="5"/>
  <c r="T593" i="5"/>
  <c r="S635" i="5"/>
  <c r="T635" i="5"/>
  <c r="S651" i="5"/>
  <c r="T651" i="5"/>
  <c r="S442" i="5"/>
  <c r="T442" i="5"/>
  <c r="S430" i="5"/>
  <c r="T430" i="5"/>
  <c r="S523" i="5"/>
  <c r="T523" i="5"/>
  <c r="S592" i="5"/>
  <c r="T592" i="5"/>
  <c r="S634" i="5"/>
  <c r="T634" i="5"/>
  <c r="S650" i="5"/>
  <c r="T650" i="5"/>
  <c r="S655" i="5"/>
  <c r="T655" i="5"/>
  <c r="S441" i="5"/>
  <c r="T441" i="5"/>
  <c r="S429" i="5"/>
  <c r="T429" i="5"/>
  <c r="S522" i="5"/>
  <c r="T522" i="5"/>
  <c r="S624" i="5"/>
  <c r="T624" i="5"/>
  <c r="S646" i="5"/>
  <c r="T646" i="5"/>
  <c r="S649" i="5"/>
  <c r="T649" i="5"/>
  <c r="S435" i="5"/>
  <c r="T435" i="5"/>
  <c r="S440" i="5"/>
  <c r="T440" i="5"/>
  <c r="S428" i="5"/>
  <c r="T428" i="5"/>
  <c r="S560" i="5"/>
  <c r="T560" i="5"/>
  <c r="S623" i="5"/>
  <c r="T623" i="5"/>
  <c r="S645" i="5"/>
  <c r="T645" i="5"/>
  <c r="T102" i="5"/>
  <c r="S102" i="5"/>
  <c r="S630" i="5"/>
  <c r="T630" i="5"/>
  <c r="S439" i="5"/>
  <c r="T439" i="5"/>
  <c r="S427" i="5"/>
  <c r="T427" i="5"/>
  <c r="S559" i="5"/>
  <c r="T559" i="5"/>
  <c r="S622" i="5"/>
  <c r="T622" i="5"/>
  <c r="S644" i="5"/>
  <c r="T644" i="5"/>
  <c r="S747" i="5"/>
  <c r="T747" i="5"/>
  <c r="S555" i="5"/>
  <c r="T555" i="5"/>
  <c r="S104" i="5"/>
  <c r="T104" i="5"/>
  <c r="S438" i="5"/>
  <c r="T438" i="5"/>
  <c r="S426" i="5"/>
  <c r="T426" i="5"/>
  <c r="S558" i="5"/>
  <c r="T558" i="5"/>
  <c r="S621" i="5"/>
  <c r="T621" i="5"/>
  <c r="S643" i="5"/>
  <c r="T643" i="5"/>
  <c r="S782" i="5"/>
  <c r="T782" i="5"/>
  <c r="S103" i="5"/>
  <c r="T103" i="5"/>
  <c r="S437" i="5"/>
  <c r="T437" i="5"/>
  <c r="S425" i="5"/>
  <c r="T425" i="5"/>
  <c r="S557" i="5"/>
  <c r="T557" i="5"/>
  <c r="S620" i="5"/>
  <c r="T620" i="5"/>
  <c r="S657" i="5"/>
  <c r="T657" i="5"/>
  <c r="S447" i="5"/>
  <c r="T447" i="5"/>
  <c r="T105" i="5"/>
  <c r="S105" i="5"/>
  <c r="S170" i="5"/>
  <c r="T170" i="5"/>
  <c r="S448" i="5"/>
  <c r="T448" i="5"/>
  <c r="S187" i="5"/>
  <c r="T187" i="5"/>
  <c r="S561" i="5"/>
  <c r="T561" i="5"/>
  <c r="S352" i="5"/>
  <c r="T352" i="5"/>
  <c r="T751" i="5"/>
  <c r="T750" i="5" s="1"/>
  <c r="U596" i="5"/>
  <c r="U562" i="5"/>
  <c r="U604" i="5"/>
  <c r="S466" i="5"/>
  <c r="T466" i="5"/>
  <c r="S491" i="5"/>
  <c r="T491" i="5"/>
  <c r="U578" i="5"/>
  <c r="T578" i="5"/>
  <c r="T467" i="5"/>
  <c r="U467" i="5"/>
  <c r="T716" i="5"/>
  <c r="U716" i="5"/>
  <c r="U710" i="5" s="1"/>
  <c r="T454" i="5"/>
  <c r="U454" i="5"/>
  <c r="T455" i="5"/>
  <c r="U455" i="5"/>
  <c r="T459" i="5"/>
  <c r="U459" i="5"/>
  <c r="T463" i="5"/>
  <c r="U463" i="5"/>
  <c r="T476" i="5"/>
  <c r="U476" i="5"/>
  <c r="T480" i="5"/>
  <c r="U480" i="5"/>
  <c r="T484" i="5"/>
  <c r="U484" i="5"/>
  <c r="T488" i="5"/>
  <c r="U488" i="5"/>
  <c r="T563" i="5"/>
  <c r="U563" i="5"/>
  <c r="T567" i="5"/>
  <c r="U567" i="5"/>
  <c r="T571" i="5"/>
  <c r="U571" i="5"/>
  <c r="T575" i="5"/>
  <c r="U575" i="5"/>
  <c r="T579" i="5"/>
  <c r="U579" i="5"/>
  <c r="T597" i="5"/>
  <c r="U597" i="5"/>
  <c r="U470" i="5"/>
  <c r="T470" i="5"/>
  <c r="U495" i="5"/>
  <c r="T495" i="5"/>
  <c r="T475" i="5"/>
  <c r="U475" i="5"/>
  <c r="T511" i="5"/>
  <c r="U511" i="5"/>
  <c r="T625" i="5"/>
  <c r="U625" i="5"/>
  <c r="U606" i="5" s="1"/>
  <c r="U574" i="5"/>
  <c r="T574" i="5"/>
  <c r="U496" i="5"/>
  <c r="T496" i="5"/>
  <c r="T451" i="5"/>
  <c r="U451" i="5"/>
  <c r="S468" i="5"/>
  <c r="T468" i="5"/>
  <c r="T472" i="5"/>
  <c r="U472" i="5"/>
  <c r="T493" i="5"/>
  <c r="U493" i="5"/>
  <c r="T497" i="5"/>
  <c r="U497" i="5"/>
  <c r="T501" i="5"/>
  <c r="U501" i="5"/>
  <c r="T505" i="5"/>
  <c r="U505" i="5"/>
  <c r="T509" i="5"/>
  <c r="U509" i="5"/>
  <c r="U499" i="5"/>
  <c r="T499" i="5"/>
  <c r="U566" i="5"/>
  <c r="T566" i="5"/>
  <c r="U504" i="5"/>
  <c r="T504" i="5"/>
  <c r="U507" i="5"/>
  <c r="T507" i="5"/>
  <c r="T562" i="5"/>
  <c r="T458" i="5"/>
  <c r="U458" i="5"/>
  <c r="T487" i="5"/>
  <c r="U487" i="5"/>
  <c r="T512" i="5"/>
  <c r="T456" i="5"/>
  <c r="U456" i="5"/>
  <c r="T460" i="5"/>
  <c r="U460" i="5"/>
  <c r="T464" i="5"/>
  <c r="U464" i="5"/>
  <c r="T477" i="5"/>
  <c r="U477" i="5"/>
  <c r="T481" i="5"/>
  <c r="U481" i="5"/>
  <c r="T485" i="5"/>
  <c r="U485" i="5"/>
  <c r="T489" i="5"/>
  <c r="U489" i="5"/>
  <c r="T564" i="5"/>
  <c r="U564" i="5"/>
  <c r="T568" i="5"/>
  <c r="U568" i="5"/>
  <c r="T572" i="5"/>
  <c r="U572" i="5"/>
  <c r="T576" i="5"/>
  <c r="U576" i="5"/>
  <c r="T580" i="5"/>
  <c r="U580" i="5"/>
  <c r="T598" i="5"/>
  <c r="U598" i="5"/>
  <c r="T453" i="5"/>
  <c r="S453" i="5"/>
  <c r="U503" i="5"/>
  <c r="T503" i="5"/>
  <c r="T449" i="5"/>
  <c r="U483" i="5"/>
  <c r="T483" i="5"/>
  <c r="T473" i="5"/>
  <c r="U473" i="5"/>
  <c r="U605" i="5"/>
  <c r="T605" i="5"/>
  <c r="U462" i="5"/>
  <c r="T462" i="5"/>
  <c r="U479" i="5"/>
  <c r="T479" i="5"/>
  <c r="U500" i="5"/>
  <c r="T500" i="5"/>
  <c r="U570" i="5"/>
  <c r="T570" i="5"/>
  <c r="T596" i="5"/>
  <c r="U450" i="5"/>
  <c r="T450" i="5"/>
  <c r="U471" i="5"/>
  <c r="T471" i="5"/>
  <c r="T492" i="5"/>
  <c r="S492" i="5"/>
  <c r="U508" i="5"/>
  <c r="T508" i="5"/>
  <c r="T452" i="5"/>
  <c r="U452" i="5"/>
  <c r="T457" i="5"/>
  <c r="U457" i="5"/>
  <c r="T461" i="5"/>
  <c r="U461" i="5"/>
  <c r="T465" i="5"/>
  <c r="U465" i="5"/>
  <c r="T469" i="5"/>
  <c r="U469" i="5"/>
  <c r="U474" i="5"/>
  <c r="T474" i="5"/>
  <c r="T478" i="5"/>
  <c r="U478" i="5"/>
  <c r="T482" i="5"/>
  <c r="U482" i="5"/>
  <c r="U486" i="5"/>
  <c r="T486" i="5"/>
  <c r="U490" i="5"/>
  <c r="T490" i="5"/>
  <c r="T494" i="5"/>
  <c r="U494" i="5"/>
  <c r="T498" i="5"/>
  <c r="U498" i="5"/>
  <c r="T502" i="5"/>
  <c r="U502" i="5"/>
  <c r="T506" i="5"/>
  <c r="U506" i="5"/>
  <c r="T510" i="5"/>
  <c r="U510" i="5"/>
  <c r="T658" i="5"/>
  <c r="U658" i="5"/>
  <c r="U647" i="5" s="1"/>
  <c r="T565" i="5"/>
  <c r="U565" i="5"/>
  <c r="T569" i="5"/>
  <c r="U569" i="5"/>
  <c r="T573" i="5"/>
  <c r="U573" i="5"/>
  <c r="T577" i="5"/>
  <c r="U577" i="5"/>
  <c r="T581" i="5"/>
  <c r="U581" i="5"/>
  <c r="T599" i="5"/>
  <c r="U599" i="5"/>
  <c r="T604" i="5"/>
  <c r="T791" i="5"/>
  <c r="S791" i="5"/>
  <c r="S870" i="5"/>
  <c r="T870" i="5"/>
  <c r="T862" i="5"/>
  <c r="T16" i="5"/>
  <c r="T377" i="5"/>
  <c r="Q574" i="5"/>
  <c r="S574" i="5" s="1"/>
  <c r="T665" i="5"/>
  <c r="T701" i="5"/>
  <c r="Q449" i="5"/>
  <c r="S449" i="5" s="1"/>
  <c r="Q467" i="5"/>
  <c r="S467" i="5" s="1"/>
  <c r="Q485" i="5"/>
  <c r="T648" i="5"/>
  <c r="S665" i="5"/>
  <c r="S701" i="5"/>
  <c r="T720" i="5"/>
  <c r="T810" i="5"/>
  <c r="T882" i="5"/>
  <c r="T900" i="5"/>
  <c r="T964" i="5"/>
  <c r="S377" i="5"/>
  <c r="T376" i="5"/>
  <c r="S287" i="5"/>
  <c r="S286" i="5" s="1"/>
  <c r="T287" i="5"/>
  <c r="S683" i="5"/>
  <c r="S682" i="5" s="1"/>
  <c r="T683" i="5"/>
  <c r="S755" i="5"/>
  <c r="S754" i="5" s="1"/>
  <c r="T755" i="5"/>
  <c r="T962" i="5"/>
  <c r="T218" i="5"/>
  <c r="T237" i="5"/>
  <c r="T254" i="5"/>
  <c r="T290" i="5"/>
  <c r="T309" i="5"/>
  <c r="Q452" i="5"/>
  <c r="S452" i="5" s="1"/>
  <c r="Q469" i="5"/>
  <c r="S469" i="5" s="1"/>
  <c r="Q488" i="5"/>
  <c r="S488" i="5" s="1"/>
  <c r="Q505" i="5"/>
  <c r="S505" i="5" s="1"/>
  <c r="Q577" i="5"/>
  <c r="S577" i="5" s="1"/>
  <c r="Q596" i="5"/>
  <c r="T705" i="5"/>
  <c r="T722" i="5"/>
  <c r="T813" i="5"/>
  <c r="T902" i="5"/>
  <c r="T941" i="5"/>
  <c r="S964" i="5"/>
  <c r="S963" i="5" s="1"/>
  <c r="Q502" i="5"/>
  <c r="S502" i="5" s="1"/>
  <c r="S862" i="5"/>
  <c r="T220" i="5"/>
  <c r="S237" i="5"/>
  <c r="S236" i="5" s="1"/>
  <c r="T274" i="5"/>
  <c r="T292" i="5"/>
  <c r="S309" i="5"/>
  <c r="S308" i="5" s="1"/>
  <c r="T346" i="5"/>
  <c r="Q471" i="5"/>
  <c r="S471" i="5" s="1"/>
  <c r="Q489" i="5"/>
  <c r="S489" i="5" s="1"/>
  <c r="Q507" i="5"/>
  <c r="S507" i="5" s="1"/>
  <c r="Q579" i="5"/>
  <c r="S579" i="5" s="1"/>
  <c r="Q597" i="5"/>
  <c r="S597" i="5" s="1"/>
  <c r="T670" i="5"/>
  <c r="S705" i="5"/>
  <c r="S704" i="5" s="1"/>
  <c r="T724" i="5"/>
  <c r="T742" i="5"/>
  <c r="T796" i="5"/>
  <c r="S813" i="5"/>
  <c r="T922" i="5"/>
  <c r="S772" i="5"/>
  <c r="S771" i="5" s="1"/>
  <c r="T772" i="5"/>
  <c r="S916" i="5"/>
  <c r="T916" i="5"/>
  <c r="S233" i="5"/>
  <c r="S232" i="5" s="1"/>
  <c r="T233" i="5"/>
  <c r="T323" i="5"/>
  <c r="Q484" i="5"/>
  <c r="S484" i="5" s="1"/>
  <c r="S323" i="5"/>
  <c r="S322" i="5" s="1"/>
  <c r="S220" i="5"/>
  <c r="S274" i="5"/>
  <c r="S292" i="5"/>
  <c r="S291" i="5" s="1"/>
  <c r="T311" i="5"/>
  <c r="S346" i="5"/>
  <c r="S345" i="5" s="1"/>
  <c r="Q454" i="5"/>
  <c r="S454" i="5" s="1"/>
  <c r="Q472" i="5"/>
  <c r="S472" i="5" s="1"/>
  <c r="Q490" i="5"/>
  <c r="S490" i="5" s="1"/>
  <c r="Q508" i="5"/>
  <c r="S508" i="5" s="1"/>
  <c r="Q562" i="5"/>
  <c r="S562" i="5" s="1"/>
  <c r="Q580" i="5"/>
  <c r="S580" i="5" s="1"/>
  <c r="Q598" i="5"/>
  <c r="S598" i="5" s="1"/>
  <c r="S670" i="5"/>
  <c r="S724" i="5"/>
  <c r="S723" i="5" s="1"/>
  <c r="S742" i="5"/>
  <c r="S796" i="5"/>
  <c r="S795" i="5" s="1"/>
  <c r="S922" i="5"/>
  <c r="S921" i="5" s="1"/>
  <c r="T946" i="5"/>
  <c r="T970" i="5"/>
  <c r="T250" i="5"/>
  <c r="Q501" i="5"/>
  <c r="S501" i="5" s="1"/>
  <c r="T252" i="5"/>
  <c r="Q575" i="5"/>
  <c r="S575" i="5" s="1"/>
  <c r="T240" i="5"/>
  <c r="T258" i="5"/>
  <c r="S311" i="5"/>
  <c r="S310" i="5" s="1"/>
  <c r="T348" i="5"/>
  <c r="Q455" i="5"/>
  <c r="S455" i="5" s="1"/>
  <c r="Q473" i="5"/>
  <c r="S473" i="5" s="1"/>
  <c r="Q509" i="5"/>
  <c r="S509" i="5" s="1"/>
  <c r="Q563" i="5"/>
  <c r="Q581" i="5"/>
  <c r="S581" i="5" s="1"/>
  <c r="Q599" i="5"/>
  <c r="S599" i="5" s="1"/>
  <c r="T690" i="5"/>
  <c r="T780" i="5"/>
  <c r="T798" i="5"/>
  <c r="T906" i="5"/>
  <c r="T924" i="5"/>
  <c r="S946" i="5"/>
  <c r="S970" i="5"/>
  <c r="S969" i="5" s="1"/>
  <c r="T15" i="5"/>
  <c r="S197" i="5"/>
  <c r="S196" i="5" s="1"/>
  <c r="T197" i="5"/>
  <c r="T120" i="5"/>
  <c r="T153" i="5"/>
  <c r="T189" i="5"/>
  <c r="T242" i="5"/>
  <c r="T314" i="5"/>
  <c r="T369" i="5"/>
  <c r="Q457" i="5"/>
  <c r="S457" i="5" s="1"/>
  <c r="Q476" i="5"/>
  <c r="S476" i="5" s="1"/>
  <c r="Q493" i="5"/>
  <c r="S493" i="5" s="1"/>
  <c r="Q512" i="5"/>
  <c r="S512" i="5" s="1"/>
  <c r="Q565" i="5"/>
  <c r="S565" i="5" s="1"/>
  <c r="T729" i="5"/>
  <c r="T890" i="5"/>
  <c r="T926" i="5"/>
  <c r="Q573" i="5"/>
  <c r="S573" i="5" s="1"/>
  <c r="S341" i="5"/>
  <c r="T341" i="5"/>
  <c r="Q503" i="5"/>
  <c r="S503" i="5" s="1"/>
  <c r="S153" i="5"/>
  <c r="T172" i="5"/>
  <c r="S189" i="5"/>
  <c r="T244" i="5"/>
  <c r="S369" i="5"/>
  <c r="S368" i="5" s="1"/>
  <c r="Q459" i="5"/>
  <c r="S459" i="5" s="1"/>
  <c r="Q477" i="5"/>
  <c r="S477" i="5" s="1"/>
  <c r="Q495" i="5"/>
  <c r="S495" i="5" s="1"/>
  <c r="T514" i="5"/>
  <c r="Q567" i="5"/>
  <c r="S567" i="5" s="1"/>
  <c r="T640" i="5"/>
  <c r="S729" i="5"/>
  <c r="S728" i="5" s="1"/>
  <c r="T784" i="5"/>
  <c r="T783" i="5" s="1"/>
  <c r="T820" i="5"/>
  <c r="T910" i="5"/>
  <c r="T928" i="5"/>
  <c r="T952" i="5"/>
  <c r="Q465" i="5"/>
  <c r="S465" i="5" s="1"/>
  <c r="S718" i="5"/>
  <c r="S717" i="5" s="1"/>
  <c r="T718" i="5"/>
  <c r="S250" i="5"/>
  <c r="S249" i="5" s="1"/>
  <c r="T938" i="5"/>
  <c r="T216" i="5"/>
  <c r="T107" i="5"/>
  <c r="S172" i="5"/>
  <c r="S171" i="5" s="1"/>
  <c r="T227" i="5"/>
  <c r="S244" i="5"/>
  <c r="T263" i="5"/>
  <c r="T281" i="5"/>
  <c r="T317" i="5"/>
  <c r="T371" i="5"/>
  <c r="Q460" i="5"/>
  <c r="S460" i="5" s="1"/>
  <c r="Q478" i="5"/>
  <c r="S478" i="5" s="1"/>
  <c r="Q496" i="5"/>
  <c r="S496" i="5" s="1"/>
  <c r="S514" i="5"/>
  <c r="Q568" i="5"/>
  <c r="S568" i="5" s="1"/>
  <c r="Q604" i="5"/>
  <c r="S604" i="5" s="1"/>
  <c r="S640" i="5"/>
  <c r="Q658" i="5"/>
  <c r="S658" i="5" s="1"/>
  <c r="T731" i="5"/>
  <c r="T749" i="5"/>
  <c r="T767" i="5"/>
  <c r="S784" i="5"/>
  <c r="S783" i="5" s="1"/>
  <c r="S821" i="5"/>
  <c r="T821" i="5"/>
  <c r="T857" i="5"/>
  <c r="S893" i="5"/>
  <c r="T893" i="5"/>
  <c r="S910" i="5"/>
  <c r="S909" i="5" s="1"/>
  <c r="S928" i="5"/>
  <c r="S927" i="5" s="1"/>
  <c r="S952" i="5"/>
  <c r="T977" i="5"/>
  <c r="S107" i="5"/>
  <c r="T174" i="5"/>
  <c r="S227" i="5"/>
  <c r="S263" i="5"/>
  <c r="S281" i="5"/>
  <c r="S280" i="5" s="1"/>
  <c r="T300" i="5"/>
  <c r="S317" i="5"/>
  <c r="S316" i="5" s="1"/>
  <c r="T354" i="5"/>
  <c r="S371" i="5"/>
  <c r="Q461" i="5"/>
  <c r="S461" i="5" s="1"/>
  <c r="Q479" i="5"/>
  <c r="S479" i="5" s="1"/>
  <c r="Q497" i="5"/>
  <c r="S497" i="5" s="1"/>
  <c r="Q569" i="5"/>
  <c r="S569" i="5" s="1"/>
  <c r="Q605" i="5"/>
  <c r="S605" i="5" s="1"/>
  <c r="T660" i="5"/>
  <c r="S731" i="5"/>
  <c r="S730" i="5" s="1"/>
  <c r="S749" i="5"/>
  <c r="S748" i="5" s="1"/>
  <c r="S767" i="5"/>
  <c r="S766" i="5" s="1"/>
  <c r="T786" i="5"/>
  <c r="S857" i="5"/>
  <c r="T912" i="5"/>
  <c r="T981" i="5"/>
  <c r="T358" i="5"/>
  <c r="Q483" i="5"/>
  <c r="S483" i="5" s="1"/>
  <c r="S736" i="5"/>
  <c r="T736" i="5"/>
  <c r="S358" i="5"/>
  <c r="S357" i="5" s="1"/>
  <c r="S16" i="5"/>
  <c r="T14" i="5"/>
  <c r="S285" i="5"/>
  <c r="S284" i="5" s="1"/>
  <c r="T285" i="5"/>
  <c r="S321" i="5"/>
  <c r="S320" i="5" s="1"/>
  <c r="T321" i="5"/>
  <c r="T374" i="5"/>
  <c r="Q464" i="5"/>
  <c r="S464" i="5" s="1"/>
  <c r="Q481" i="5"/>
  <c r="S481" i="5" s="1"/>
  <c r="Q500" i="5"/>
  <c r="S500" i="5" s="1"/>
  <c r="Q572" i="5"/>
  <c r="S572" i="5" s="1"/>
  <c r="Q625" i="5"/>
  <c r="Q606" i="5" s="1"/>
  <c r="S681" i="5"/>
  <c r="S680" i="5" s="1"/>
  <c r="T681" i="5"/>
  <c r="Q716" i="5"/>
  <c r="Q710" i="5" s="1"/>
  <c r="S753" i="5"/>
  <c r="S752" i="5" s="1"/>
  <c r="T753" i="5"/>
  <c r="T770" i="5"/>
  <c r="T914" i="5"/>
  <c r="S958" i="5"/>
  <c r="S957" i="5" s="1"/>
  <c r="T958" i="5"/>
  <c r="S981" i="5"/>
  <c r="S980" i="5" s="1"/>
  <c r="T983" i="5"/>
  <c r="S983" i="5"/>
  <c r="S982" i="5" s="1"/>
  <c r="T960" i="5"/>
  <c r="S120" i="5"/>
  <c r="S205" i="5"/>
  <c r="S204" i="5" s="1"/>
  <c r="T205" i="5"/>
  <c r="S216" i="5"/>
  <c r="S215" i="5" s="1"/>
  <c r="S240" i="5"/>
  <c r="S239" i="5" s="1"/>
  <c r="S252" i="5"/>
  <c r="S251" i="5" s="1"/>
  <c r="S300" i="5"/>
  <c r="S299" i="5" s="1"/>
  <c r="S325" i="5"/>
  <c r="S324" i="5" s="1"/>
  <c r="T325" i="5"/>
  <c r="S337" i="5"/>
  <c r="T337" i="5"/>
  <c r="S348" i="5"/>
  <c r="S361" i="5"/>
  <c r="S360" i="5" s="1"/>
  <c r="T361" i="5"/>
  <c r="Q456" i="5"/>
  <c r="S456" i="5" s="1"/>
  <c r="Q480" i="5"/>
  <c r="S480" i="5" s="1"/>
  <c r="Q504" i="5"/>
  <c r="S504" i="5" s="1"/>
  <c r="S529" i="5"/>
  <c r="T529" i="5"/>
  <c r="Q564" i="5"/>
  <c r="S564" i="5" s="1"/>
  <c r="Q576" i="5"/>
  <c r="S576" i="5" s="1"/>
  <c r="S601" i="5"/>
  <c r="T601" i="5"/>
  <c r="S648" i="5"/>
  <c r="S660" i="5"/>
  <c r="S659" i="5" s="1"/>
  <c r="S673" i="5"/>
  <c r="S672" i="5" s="1"/>
  <c r="T673" i="5"/>
  <c r="T685" i="5"/>
  <c r="T684" i="5" s="1"/>
  <c r="S685" i="5"/>
  <c r="S684" i="5" s="1"/>
  <c r="S697" i="5"/>
  <c r="S696" i="5" s="1"/>
  <c r="T697" i="5"/>
  <c r="T709" i="5"/>
  <c r="T708" i="5" s="1"/>
  <c r="S709" i="5"/>
  <c r="S708" i="5" s="1"/>
  <c r="S720" i="5"/>
  <c r="S719" i="5" s="1"/>
  <c r="S733" i="5"/>
  <c r="T733" i="5"/>
  <c r="S745" i="5"/>
  <c r="S744" i="5" s="1"/>
  <c r="T745" i="5"/>
  <c r="S757" i="5"/>
  <c r="T757" i="5"/>
  <c r="S780" i="5"/>
  <c r="S793" i="5"/>
  <c r="S792" i="5" s="1"/>
  <c r="T793" i="5"/>
  <c r="S805" i="5"/>
  <c r="S804" i="5" s="1"/>
  <c r="T805" i="5"/>
  <c r="S817" i="5"/>
  <c r="T817" i="5"/>
  <c r="S900" i="5"/>
  <c r="S899" i="5" s="1"/>
  <c r="S912" i="5"/>
  <c r="S911" i="5" s="1"/>
  <c r="S924" i="5"/>
  <c r="S923" i="5" s="1"/>
  <c r="S949" i="5"/>
  <c r="S948" i="5" s="1"/>
  <c r="T949" i="5"/>
  <c r="S960" i="5"/>
  <c r="S959" i="5" s="1"/>
  <c r="S973" i="5"/>
  <c r="S972" i="5" s="1"/>
  <c r="T973" i="5"/>
  <c r="T985" i="5"/>
  <c r="S985" i="5"/>
  <c r="S984" i="5" s="1"/>
  <c r="S207" i="5"/>
  <c r="T207" i="5"/>
  <c r="S218" i="5"/>
  <c r="S217" i="5" s="1"/>
  <c r="S231" i="5"/>
  <c r="S230" i="5" s="1"/>
  <c r="T231" i="5"/>
  <c r="S242" i="5"/>
  <c r="S241" i="5" s="1"/>
  <c r="S254" i="5"/>
  <c r="S267" i="5"/>
  <c r="S266" i="5" s="1"/>
  <c r="T267" i="5"/>
  <c r="S290" i="5"/>
  <c r="S289" i="5" s="1"/>
  <c r="S303" i="5"/>
  <c r="T303" i="5"/>
  <c r="S314" i="5"/>
  <c r="S313" i="5" s="1"/>
  <c r="S327" i="5"/>
  <c r="T327" i="5"/>
  <c r="S363" i="5"/>
  <c r="T363" i="5"/>
  <c r="S374" i="5"/>
  <c r="S373" i="5" s="1"/>
  <c r="Q458" i="5"/>
  <c r="S458" i="5" s="1"/>
  <c r="Q470" i="5"/>
  <c r="S470" i="5" s="1"/>
  <c r="Q482" i="5"/>
  <c r="S482" i="5" s="1"/>
  <c r="Q494" i="5"/>
  <c r="S494" i="5" s="1"/>
  <c r="Q506" i="5"/>
  <c r="S506" i="5" s="1"/>
  <c r="Q566" i="5"/>
  <c r="S566" i="5" s="1"/>
  <c r="Q578" i="5"/>
  <c r="S578" i="5" s="1"/>
  <c r="S627" i="5"/>
  <c r="T627" i="5"/>
  <c r="S663" i="5"/>
  <c r="S662" i="5" s="1"/>
  <c r="T663" i="5"/>
  <c r="S675" i="5"/>
  <c r="T675" i="5"/>
  <c r="S687" i="5"/>
  <c r="T687" i="5"/>
  <c r="S699" i="5"/>
  <c r="S698" i="5" s="1"/>
  <c r="T699" i="5"/>
  <c r="S711" i="5"/>
  <c r="T711" i="5"/>
  <c r="S722" i="5"/>
  <c r="S721" i="5" s="1"/>
  <c r="S770" i="5"/>
  <c r="S769" i="5" s="1"/>
  <c r="S807" i="5"/>
  <c r="S806" i="5" s="1"/>
  <c r="T807" i="5"/>
  <c r="S890" i="5"/>
  <c r="S889" i="5" s="1"/>
  <c r="S902" i="5"/>
  <c r="S914" i="5"/>
  <c r="S913" i="5" s="1"/>
  <c r="S926" i="5"/>
  <c r="S925" i="5" s="1"/>
  <c r="S938" i="5"/>
  <c r="S962" i="5"/>
  <c r="S961" i="5" s="1"/>
  <c r="S975" i="5"/>
  <c r="S974" i="5" s="1"/>
  <c r="T975" i="5"/>
  <c r="T987" i="5"/>
  <c r="S987" i="5"/>
  <c r="S986" i="5" s="1"/>
  <c r="T989" i="5"/>
  <c r="S989" i="5"/>
  <c r="S988" i="5" s="1"/>
  <c r="S941" i="5"/>
  <c r="S940" i="5" s="1"/>
  <c r="S977" i="5"/>
  <c r="S976" i="5" s="1"/>
  <c r="S174" i="5"/>
  <c r="T199" i="5"/>
  <c r="T223" i="5"/>
  <c r="T235" i="5"/>
  <c r="S258" i="5"/>
  <c r="T271" i="5"/>
  <c r="T283" i="5"/>
  <c r="T295" i="5"/>
  <c r="T319" i="5"/>
  <c r="T331" i="5"/>
  <c r="S354" i="5"/>
  <c r="S353" i="5" s="1"/>
  <c r="Q450" i="5"/>
  <c r="S450" i="5" s="1"/>
  <c r="Q462" i="5"/>
  <c r="S462" i="5" s="1"/>
  <c r="Q474" i="5"/>
  <c r="S474" i="5" s="1"/>
  <c r="Q486" i="5"/>
  <c r="S486" i="5" s="1"/>
  <c r="Q498" i="5"/>
  <c r="S498" i="5" s="1"/>
  <c r="Q510" i="5"/>
  <c r="S510" i="5" s="1"/>
  <c r="Q570" i="5"/>
  <c r="S570" i="5" s="1"/>
  <c r="T583" i="5"/>
  <c r="T607" i="5"/>
  <c r="S690" i="5"/>
  <c r="T727" i="5"/>
  <c r="T775" i="5"/>
  <c r="S786" i="5"/>
  <c r="S785" i="5" s="1"/>
  <c r="S798" i="5"/>
  <c r="S797" i="5" s="1"/>
  <c r="S810" i="5"/>
  <c r="S882" i="5"/>
  <c r="S894" i="5"/>
  <c r="S906" i="5"/>
  <c r="S905" i="5" s="1"/>
  <c r="T943" i="5"/>
  <c r="T979" i="5"/>
  <c r="S930" i="5"/>
  <c r="S929" i="5" s="1"/>
  <c r="T930" i="5"/>
  <c r="S966" i="5"/>
  <c r="S965" i="5" s="1"/>
  <c r="T966" i="5"/>
  <c r="S199" i="5"/>
  <c r="S223" i="5"/>
  <c r="S235" i="5"/>
  <c r="S234" i="5" s="1"/>
  <c r="S271" i="5"/>
  <c r="S283" i="5"/>
  <c r="S282" i="5" s="1"/>
  <c r="S295" i="5"/>
  <c r="S319" i="5"/>
  <c r="S318" i="5" s="1"/>
  <c r="S331" i="5"/>
  <c r="S356" i="5"/>
  <c r="S355" i="5" s="1"/>
  <c r="T356" i="5"/>
  <c r="Q451" i="5"/>
  <c r="S451" i="5" s="1"/>
  <c r="Q463" i="5"/>
  <c r="S463" i="5" s="1"/>
  <c r="Q475" i="5"/>
  <c r="S475" i="5" s="1"/>
  <c r="Q487" i="5"/>
  <c r="S487" i="5" s="1"/>
  <c r="Q499" i="5"/>
  <c r="S499" i="5" s="1"/>
  <c r="Q511" i="5"/>
  <c r="S511" i="5" s="1"/>
  <c r="Q571" i="5"/>
  <c r="S571" i="5" s="1"/>
  <c r="S583" i="5"/>
  <c r="S607" i="5"/>
  <c r="S632" i="5"/>
  <c r="S631" i="5" s="1"/>
  <c r="T632" i="5"/>
  <c r="S668" i="5"/>
  <c r="S667" i="5" s="1"/>
  <c r="T668" i="5"/>
  <c r="S727" i="5"/>
  <c r="S726" i="5" s="1"/>
  <c r="S751" i="5"/>
  <c r="S750" i="5" s="1"/>
  <c r="S775" i="5"/>
  <c r="S788" i="5"/>
  <c r="T788" i="5"/>
  <c r="S800" i="5"/>
  <c r="T800" i="5"/>
  <c r="S872" i="5"/>
  <c r="T872" i="5"/>
  <c r="S896" i="5"/>
  <c r="S895" i="5" s="1"/>
  <c r="T896" i="5"/>
  <c r="S908" i="5"/>
  <c r="S907" i="5" s="1"/>
  <c r="T908" i="5"/>
  <c r="S920" i="5"/>
  <c r="S919" i="5" s="1"/>
  <c r="T920" i="5"/>
  <c r="S932" i="5"/>
  <c r="T932" i="5"/>
  <c r="S943" i="5"/>
  <c r="S968" i="5"/>
  <c r="S967" i="5" s="1"/>
  <c r="T968" i="5"/>
  <c r="S979" i="5"/>
  <c r="S978" i="5" s="1"/>
  <c r="T992" i="5"/>
  <c r="S992" i="5"/>
  <c r="S991" i="5" s="1"/>
  <c r="S326" i="5" l="1"/>
  <c r="S226" i="5"/>
  <c r="S816" i="5"/>
  <c r="S219" i="5"/>
  <c r="S931" i="5"/>
  <c r="S735" i="5"/>
  <c r="S799" i="5"/>
  <c r="S915" i="5"/>
  <c r="U600" i="5"/>
  <c r="S686" i="5"/>
  <c r="S669" i="5"/>
  <c r="S362" i="5"/>
  <c r="S901" i="5"/>
  <c r="S253" i="5"/>
  <c r="S330" i="5"/>
  <c r="S689" i="5"/>
  <c r="S198" i="5"/>
  <c r="S732" i="5"/>
  <c r="S892" i="5"/>
  <c r="S270" i="5"/>
  <c r="S188" i="5"/>
  <c r="U751" i="5"/>
  <c r="U750" i="5" s="1"/>
  <c r="S942" i="5"/>
  <c r="S812" i="5"/>
  <c r="S257" i="5"/>
  <c r="S937" i="5"/>
  <c r="S173" i="5"/>
  <c r="S206" i="5"/>
  <c r="S820" i="5"/>
  <c r="S152" i="5"/>
  <c r="S945" i="5"/>
  <c r="S294" i="5"/>
  <c r="S741" i="5"/>
  <c r="S871" i="5"/>
  <c r="S664" i="5"/>
  <c r="S787" i="5"/>
  <c r="S716" i="5"/>
  <c r="S710" i="5" s="1"/>
  <c r="S647" i="5"/>
  <c r="S779" i="5"/>
  <c r="S119" i="5"/>
  <c r="S856" i="5"/>
  <c r="S881" i="5"/>
  <c r="S336" i="5"/>
  <c r="S756" i="5"/>
  <c r="S370" i="5"/>
  <c r="Q647" i="5"/>
  <c r="S626" i="5"/>
  <c r="S243" i="5"/>
  <c r="Q528" i="5"/>
  <c r="S809" i="5"/>
  <c r="Q600" i="5"/>
  <c r="S340" i="5"/>
  <c r="S639" i="5"/>
  <c r="S302" i="5"/>
  <c r="Q376" i="5"/>
  <c r="S262" i="5"/>
  <c r="S674" i="5"/>
  <c r="S513" i="5"/>
  <c r="S273" i="5"/>
  <c r="U528" i="5"/>
  <c r="U582" i="5"/>
  <c r="S774" i="5"/>
  <c r="S625" i="5"/>
  <c r="S606" i="5" s="1"/>
  <c r="Q582" i="5"/>
  <c r="S15" i="5"/>
  <c r="S861" i="5"/>
  <c r="S222" i="5"/>
  <c r="S347" i="5"/>
  <c r="S106" i="5"/>
  <c r="S951" i="5"/>
  <c r="U376" i="5"/>
  <c r="U375" i="5" s="1"/>
  <c r="U13" i="5" s="1"/>
  <c r="S563" i="5"/>
  <c r="S528" i="5" s="1"/>
  <c r="S700" i="5"/>
  <c r="S600" i="5"/>
  <c r="S485" i="5"/>
  <c r="S376" i="5" s="1"/>
  <c r="S596" i="5"/>
  <c r="S582" i="5" s="1"/>
  <c r="S14" i="5" l="1"/>
  <c r="S819" i="5"/>
  <c r="Q375" i="5"/>
  <c r="Q13" i="5" s="1"/>
  <c r="S375" i="5"/>
  <c r="S13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Татьяна Николаевна Базжина</author>
  </authors>
  <commentList>
    <comment ref="N32" authorId="0" shapeId="0" xr:uid="{E8386D5A-F998-4B0A-B2E8-B99F34C1B280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Без замечаний.</t>
        </r>
      </text>
    </comment>
    <comment ref="AY42" authorId="0" shapeId="0" xr:uid="{5B84D886-AB42-4514-8CCA-1591CBFA4F3C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Площадь застройки</t>
        </r>
      </text>
    </comment>
    <comment ref="AB73" authorId="0" shapeId="0" xr:uid="{AFE637F5-14A7-4AD2-911D-BD53AF90189D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Без замечаний.</t>
        </r>
      </text>
    </comment>
    <comment ref="N152" authorId="0" shapeId="0" xr:uid="{63A395ED-06BD-4A4F-8419-04E9C534CD16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Без замечаний.</t>
        </r>
      </text>
    </comment>
    <comment ref="I178" authorId="0" shapeId="0" xr:uid="{03D701BA-2A45-410C-93F5-E0FC906A89E6}">
      <text>
        <r>
          <rPr>
            <b/>
            <sz val="14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14"/>
            <color indexed="81"/>
            <rFont val="Tahoma"/>
            <family val="2"/>
            <charset val="204"/>
          </rPr>
          <t xml:space="preserve">
Без замечаний.</t>
        </r>
      </text>
    </comment>
    <comment ref="N362" authorId="0" shapeId="0" xr:uid="{C64BC054-ED5D-4402-8BBE-66B324508F39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Без замечаний.</t>
        </r>
      </text>
    </comment>
    <comment ref="AY439" authorId="0" shapeId="0" xr:uid="{A02CEB7F-C7C3-44A4-A0E8-A28F35E9913E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Площадь застройки</t>
        </r>
      </text>
    </comment>
    <comment ref="AY991" authorId="0" shapeId="0" xr:uid="{8A7891E0-62A8-4DA2-836D-D4AD67668C1C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Площадь застройки</t>
        </r>
      </text>
    </comment>
    <comment ref="U1045" authorId="0" shapeId="0" xr:uid="{D535E8D2-C352-4B0B-9D59-284DF24FF90A}">
      <text>
        <r>
          <rPr>
            <b/>
            <sz val="14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14"/>
            <color indexed="81"/>
            <rFont val="Tahoma"/>
            <family val="2"/>
            <charset val="204"/>
          </rPr>
          <t xml:space="preserve">
Без замечаний.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Татьяна Николаевна Базжина</author>
  </authors>
  <commentList>
    <comment ref="P22" authorId="0" shapeId="0" xr:uid="{FE99BCF6-C0BA-4067-83E5-96CEABE92514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Без замечаний.</t>
        </r>
      </text>
    </comment>
    <comment ref="P24" authorId="0" shapeId="0" xr:uid="{18458824-C707-4B92-BE44-8218AFBDDECF}">
      <text>
        <r>
          <rPr>
            <b/>
            <sz val="14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14"/>
            <color indexed="81"/>
            <rFont val="Tahoma"/>
            <family val="2"/>
            <charset val="204"/>
          </rPr>
          <t xml:space="preserve">
Без замечаний.</t>
        </r>
      </text>
    </comment>
    <comment ref="P37" authorId="0" shapeId="0" xr:uid="{B53EA159-1C65-405A-A0EE-27BF35680DD8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Без замечаний.</t>
        </r>
      </text>
    </comment>
  </commentList>
</comments>
</file>

<file path=xl/sharedStrings.xml><?xml version="1.0" encoding="utf-8"?>
<sst xmlns="http://schemas.openxmlformats.org/spreadsheetml/2006/main" count="82072" uniqueCount="17520">
  <si>
    <t>№ п/п</t>
  </si>
  <si>
    <t>Адрес многоквартирного дома
(далее - МКД)</t>
  </si>
  <si>
    <t>Стоимость капитального ремонта ВСЕГО</t>
  </si>
  <si>
    <t>виды, установленные ч.1 ст.166 Жилищного Кодекса РФ</t>
  </si>
  <si>
    <t>виды, установленные нормативным правовым актом субъекта РФ</t>
  </si>
  <si>
    <t xml:space="preserve">Срок выполнения проектной документации </t>
  </si>
  <si>
    <t>Срок выполнения запланированных строительно - монтажных работ (уточняется по видам)</t>
  </si>
  <si>
    <t>Срок оказания услуги по строительному контролю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</si>
  <si>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</si>
  <si>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</si>
  <si>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</si>
  <si>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</si>
  <si>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</si>
  <si>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</si>
  <si>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замена плоской кровли на стропильную</t>
  </si>
  <si>
    <t>капитальный ремонт внутридомовых инженерных систем вентиляции и дымоудаления при капитальном ремонте крыш</t>
  </si>
  <si>
    <t>ремонт внутридомовых инженерных систем теплоснабжения с заменой отопительных приборов (радиаторов) в местах общего пользования и отопительных приборов (радиаторов), расположенных в жилых помещениях, не имеющих отключающих устройств</t>
  </si>
  <si>
    <t>устройство вновь выгребных ям или отстойников с биологической очисткой сточных вод (септиков) при отсутствии централизованной системы канализации</t>
  </si>
  <si>
    <t>утепление фасадов</t>
  </si>
  <si>
    <t>ремонт выпусков системы водоотведения до первого смотрового колодца при капитальном ремонте внутридомовых инженерных систем водоотведения</t>
  </si>
  <si>
    <t>установка узлов управления и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</si>
  <si>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ремонта внутридомовых инженерных систем теплоснабжения</t>
  </si>
  <si>
    <t>строительный контроль</t>
  </si>
  <si>
    <t>разработка проектной документации</t>
  </si>
  <si>
    <t>авторский надзор при выполнении работ по МКД, имеющих статус объекта культурного наследия (памятника истории и культуры) народов РФ</t>
  </si>
  <si>
    <t>ремонт сетей ХВС</t>
  </si>
  <si>
    <t>ремонт сетей ГВС</t>
  </si>
  <si>
    <t>ремонт сетей теплоснабжения</t>
  </si>
  <si>
    <t>ремонт систем водоотведения</t>
  </si>
  <si>
    <t>ремонт сетей электроснабжения</t>
  </si>
  <si>
    <t>ремонт сетей газоснабжения</t>
  </si>
  <si>
    <t>руб.</t>
  </si>
  <si>
    <t>ед.</t>
  </si>
  <si>
    <t>кв.м</t>
  </si>
  <si>
    <t>куб.м</t>
  </si>
  <si>
    <t>Ковровский р-н, Клязьминский Городок с, Клязьминская ПМК ул, 20</t>
  </si>
  <si>
    <t>Итого по Клязьминское</t>
  </si>
  <si>
    <t>Ковровский р-н, Достижение п, Фабричная ул, 1а</t>
  </si>
  <si>
    <t>Итого по поселок Мелехово</t>
  </si>
  <si>
    <t>Ковровский р-н, Мелехово пгт, Школьный пер, 24</t>
  </si>
  <si>
    <t>Итого по Малыгинское</t>
  </si>
  <si>
    <t>Ковровский р-н, Малыгино п, Школьная ул, 56</t>
  </si>
  <si>
    <t>Ковровский р-н, Глебово д, Школьная ул, 24</t>
  </si>
  <si>
    <t>Ковровский р-н, Гигант п, Юбилейная ул, 65</t>
  </si>
  <si>
    <t>Ковровский р-н, Малыгино п, Школьная ул, 60</t>
  </si>
  <si>
    <t>Итого по Новосельское</t>
  </si>
  <si>
    <t>Ковровский р-н, Нерехта п, Молодежная ул, 5</t>
  </si>
  <si>
    <t>Ковровский р-н, Мелехово пгт, Советская ул, 5</t>
  </si>
  <si>
    <t>Ковровский р-н, Ручей д, Молодежная ул, 32</t>
  </si>
  <si>
    <t>Ковровский р-н, Клязьминский Городок с, Клязьминская ПМК ул, 14</t>
  </si>
  <si>
    <t>Ковровский р-н, Клязьминский Городок с, Клязьминская ПМК ул, 21</t>
  </si>
  <si>
    <t>Ковровский р-н, Первомайский п, 8</t>
  </si>
  <si>
    <t>Итого по город Судогда</t>
  </si>
  <si>
    <t>Итого по Андреевское</t>
  </si>
  <si>
    <t>Итого по Муромцевское</t>
  </si>
  <si>
    <t>Итого по Головинское</t>
  </si>
  <si>
    <t>Итого по Мошокское</t>
  </si>
  <si>
    <t>Судогда г, 2-й Первомайский пер, 3</t>
  </si>
  <si>
    <t>Судогодский р-н, Андреево п, Первомайская ул, 1</t>
  </si>
  <si>
    <t>Судогодский р-н, Муромцево п, Октябрьская ул, 9</t>
  </si>
  <si>
    <t>Судогда г, Пролетарская ул, 21</t>
  </si>
  <si>
    <t>Судогда г, Ленина ул, 9</t>
  </si>
  <si>
    <t>Судогодский р-н, Ликино с, Лесная ул, 5</t>
  </si>
  <si>
    <t>Судогодский р-н, Сойма д, Молодежная ул, 11</t>
  </si>
  <si>
    <t>Судогодский р-н, Муромцево п, Комсомольская ул, 12</t>
  </si>
  <si>
    <t>Судогда г, Гагарина ул, 12</t>
  </si>
  <si>
    <t>Судогодский р-н, Андреево п, Коммунистическая ул, 6/2</t>
  </si>
  <si>
    <t>Судогодский р-н, Головино п, Радужная ул, 10</t>
  </si>
  <si>
    <t>Судогодский р-н, Мошок с, Заводская ул, 24</t>
  </si>
  <si>
    <t>Судогодский р-н, Муромцево п, Комсомольская ул, 5</t>
  </si>
  <si>
    <t>Владимир г, 1-я Пионерская ул, 76А</t>
  </si>
  <si>
    <t>Итого по город Владимир</t>
  </si>
  <si>
    <t>Владимир г, 9 Января ул, 1</t>
  </si>
  <si>
    <t>Владимир г, Безыменского ул, 10б</t>
  </si>
  <si>
    <t>Владимир г, Белоконской ул, 10</t>
  </si>
  <si>
    <t>Владимир г, Большая Московская ул, 53</t>
  </si>
  <si>
    <t>Владимир г, Василисина ул, 13</t>
  </si>
  <si>
    <t>Владимир г, Верхняя Дуброва ул, 14</t>
  </si>
  <si>
    <t>Владимир г, Девическая ул, 2</t>
  </si>
  <si>
    <t>Владимир г, Диктора Левитана ул, 26</t>
  </si>
  <si>
    <t>Владимир г, Добросельская ул, 161б</t>
  </si>
  <si>
    <t>Владимир г, Завадского ул, 1</t>
  </si>
  <si>
    <t>Владимир г, Заклязьменский п, Зеленая ул, 16</t>
  </si>
  <si>
    <t>Владимир г, Заклязьменский п, Зеленая ул, 6</t>
  </si>
  <si>
    <t>Владимир г, Заклязьменский п, Зеленая ул, 8</t>
  </si>
  <si>
    <t>Владимир г, Заклязьменский п, Центральная ул, 2</t>
  </si>
  <si>
    <t>Владимир г, Комиссарова ул, 1</t>
  </si>
  <si>
    <t>Владимир г, Полины Осипенко ул, 5</t>
  </si>
  <si>
    <t>Владимир г, Коммунар мкр, Песочная ул, 2</t>
  </si>
  <si>
    <t>Владимир г, Краснознаменная ул, 8</t>
  </si>
  <si>
    <t>Владимир г, Крупской ул, 6А</t>
  </si>
  <si>
    <t>Владимир г, Ленина пр-кт, 11</t>
  </si>
  <si>
    <t>Владимир г, Ленина пр-кт, 22</t>
  </si>
  <si>
    <t>Владимир г, Ленина пр-кт, 26</t>
  </si>
  <si>
    <t>Владимир г, Ленина пр-кт, 28А</t>
  </si>
  <si>
    <t>Владимир г, Ленина пр-кт, 61</t>
  </si>
  <si>
    <t>Владимир г, Михайловская ул, 51</t>
  </si>
  <si>
    <t>Владимир г, Разина ул, 22</t>
  </si>
  <si>
    <t>Владимир г, Солнечная ул, 52</t>
  </si>
  <si>
    <t>Владимир г, Суздальская ул, 6А</t>
  </si>
  <si>
    <t>Владимир г, Сурикова ул, 1</t>
  </si>
  <si>
    <t>Владимир г, Сурикова ул, 12/26</t>
  </si>
  <si>
    <t>Владимир г, Тракторная ул, 5А</t>
  </si>
  <si>
    <t>Владимир г, Усти-на-Лабе ул, 14</t>
  </si>
  <si>
    <t>Владимир г, Фатьянова ул, 25</t>
  </si>
  <si>
    <t>Владимир г, Электроприборовский проезд, 3А</t>
  </si>
  <si>
    <t>Владимир г, Юбилейная ул, 2</t>
  </si>
  <si>
    <t>Владимир г, Большая Московская ул, 55</t>
  </si>
  <si>
    <t>Владимир г, 2-й Коллективный проезд, 4А</t>
  </si>
  <si>
    <t>Владимир г, 9 Января ул, 1а</t>
  </si>
  <si>
    <t>Владимир г, Алябьева ул, 15</t>
  </si>
  <si>
    <t>Владимир г, Асаткина ул, 1</t>
  </si>
  <si>
    <t>Владимир г, Асаткина ул, 13</t>
  </si>
  <si>
    <t>Владимир г, Асаткина ул, 16</t>
  </si>
  <si>
    <t>Владимир г, Асаткина ул, 4/6</t>
  </si>
  <si>
    <t>Владимир г, Асаткина ул, 28</t>
  </si>
  <si>
    <t>Владимир г, Асаткина ул, 5</t>
  </si>
  <si>
    <t>Владимир г, Безыменского ул, 18</t>
  </si>
  <si>
    <t>Владимир г, Березина ул, 2</t>
  </si>
  <si>
    <t>Владимир г, Горького ул, 100</t>
  </si>
  <si>
    <t>Владимир г, Горького ул, 105</t>
  </si>
  <si>
    <t>Владимир г, Горького ул, 58</t>
  </si>
  <si>
    <t>Владимир г, Добросельская ул, 2в</t>
  </si>
  <si>
    <t>Владимир г, Юрьевец мкр, Институтский городок, 12</t>
  </si>
  <si>
    <t>Владимир г, Юбилейная ул, 64</t>
  </si>
  <si>
    <t>Владимир г, Энергетик мкр, Энергетиков ул, 29А</t>
  </si>
  <si>
    <t>Владимир г, Электроприборовский проезд, 5</t>
  </si>
  <si>
    <t>Владимир г, Чайковского ул, 12/22</t>
  </si>
  <si>
    <t>Владимир г, Фейгина ул, 1</t>
  </si>
  <si>
    <t>Владимир г, Труда ул, 14Б</t>
  </si>
  <si>
    <t>Владимир г, Судогодское ш, 11а</t>
  </si>
  <si>
    <t>Владимир г, Строителей ул, 8А</t>
  </si>
  <si>
    <t>Владимир г, Северная ул, 15А</t>
  </si>
  <si>
    <t>Владимир г, Северная ул, 36А</t>
  </si>
  <si>
    <t>Владимир г, Растопчина ул, 33</t>
  </si>
  <si>
    <t>Владимир г, Растопчина ул, 37</t>
  </si>
  <si>
    <t>Владимир г, Поселок РТС ул, 3</t>
  </si>
  <si>
    <t>Владимир г, Оргтруд мкр, Новая ул, 9</t>
  </si>
  <si>
    <t>Владимир г, Октябрьский пр-кт, 41Б</t>
  </si>
  <si>
    <t>Владимир г, Нижняя Дуброва ул, 25</t>
  </si>
  <si>
    <t>Владимир г, МОПРа ул, 15</t>
  </si>
  <si>
    <t>Владимир г, Лермонтова ул, 28</t>
  </si>
  <si>
    <t>Владимир г, Лермонтова ул, 34а</t>
  </si>
  <si>
    <t>Владимир г, Лакина ул, 191А</t>
  </si>
  <si>
    <t>Владимир г, Кирова ул, 16</t>
  </si>
  <si>
    <t>Владимир г, Заклязьменский п, Центральная ул, 14</t>
  </si>
  <si>
    <t>Владимир г, Заклязьменский п, Зеленая ул, 10</t>
  </si>
  <si>
    <t>Владимир г, Заклязьменский п, Восточная ул, 5</t>
  </si>
  <si>
    <t>Владимир г, Заклязьменский п, Восточная ул, 3</t>
  </si>
  <si>
    <t>Владимир г, Жуковского ул, 18</t>
  </si>
  <si>
    <t>Владимир г, Алябьева ул, 21</t>
  </si>
  <si>
    <t>Владимир г, Алябьева ул, 6</t>
  </si>
  <si>
    <t>Владимир г, Алябьева ул, 8</t>
  </si>
  <si>
    <t>Владимир г, Асаткина ул, 32</t>
  </si>
  <si>
    <t>Владимир г, Асаткина ул, 6</t>
  </si>
  <si>
    <t>Владимир г, Василисина ул, 20а</t>
  </si>
  <si>
    <t>Владимир г, Вокзальная ул, 13</t>
  </si>
  <si>
    <t>Владимир г, Гастелло ул, 17</t>
  </si>
  <si>
    <t>Владимир г, Гастелло ул, 2</t>
  </si>
  <si>
    <t>Владимир г, Горького ул, 40</t>
  </si>
  <si>
    <t>Владимир г, Горького ул, 77А</t>
  </si>
  <si>
    <t>Владимир г, Завадского ул, 13</t>
  </si>
  <si>
    <t>Владимир г, Заклязьменский п, Центральная ул, 4</t>
  </si>
  <si>
    <t>Владимир г, Заклязьменский п, Центральная ул, 6</t>
  </si>
  <si>
    <t>Владимир г, Заклязьменский п, Центральная ул, 8</t>
  </si>
  <si>
    <t>Владимир г, Заклязьменский п, Центральная ул, 16</t>
  </si>
  <si>
    <t>Владимир г, Зеленая ул, 4</t>
  </si>
  <si>
    <t>Владимир г, Лакина ул, 163</t>
  </si>
  <si>
    <t>Владимир г, Лакина ул, 181</t>
  </si>
  <si>
    <t>Владимир г, Лермонтова ул, 44а</t>
  </si>
  <si>
    <t>Владимир г, Малые Ременники ул, 11А</t>
  </si>
  <si>
    <t>Владимир г, Мира ул, 38</t>
  </si>
  <si>
    <t>Владимир г, Ново-Ямская ул, 6</t>
  </si>
  <si>
    <t>Владимир г, Полины Осипенко ул, 16</t>
  </si>
  <si>
    <t>Владимир г, Разина ул, 24</t>
  </si>
  <si>
    <t>Владимир г, Северная ул, 18А</t>
  </si>
  <si>
    <t>Владимир г, Стрелецкий городок, 58</t>
  </si>
  <si>
    <t>Владимир г, Суворова ул, 2а</t>
  </si>
  <si>
    <t>Владимир г, Суздальская ул, 24</t>
  </si>
  <si>
    <t>Владимир г, Суздальская ул, 8А</t>
  </si>
  <si>
    <t>Владимир г, Суздальская ул, 8Б</t>
  </si>
  <si>
    <t>Владимир г, Тракторная ул, 38</t>
  </si>
  <si>
    <t>Владимир г, Труда ул, 1/5</t>
  </si>
  <si>
    <t>Владимир г, Усти-на-Лабе ул, 13/19</t>
  </si>
  <si>
    <t>Владимир г, Фейгина ул, 18/72</t>
  </si>
  <si>
    <t>Муром г, Владимирская ул, 3а</t>
  </si>
  <si>
    <t>Муром г, Чкалова ул, 20</t>
  </si>
  <si>
    <t>Муром г, Щербакова ул, 10</t>
  </si>
  <si>
    <t>Муром г, Осипенко ул, 9</t>
  </si>
  <si>
    <t>Муром г, Энгельса ул, 25</t>
  </si>
  <si>
    <t>Муром г, Артема ул, 29А</t>
  </si>
  <si>
    <t>Муром г, Куликова ул, 14а</t>
  </si>
  <si>
    <t>Муром г, Лакина ул, 88</t>
  </si>
  <si>
    <t>Муром г, Московская ул, 100</t>
  </si>
  <si>
    <t>Муром г, Московская ул, 102</t>
  </si>
  <si>
    <t>Муром г, Московская ул, 122</t>
  </si>
  <si>
    <t>Муром г, Октябрьская ул, 106</t>
  </si>
  <si>
    <t>Муром г, Московская ул, 48</t>
  </si>
  <si>
    <t>Муромский р-н, Муромский п, Садовая ул, 26</t>
  </si>
  <si>
    <t>Итого по округ Муром</t>
  </si>
  <si>
    <t>Муром г, Сурикова ул, 2</t>
  </si>
  <si>
    <t>Муром г, Кооперативная ул, 4</t>
  </si>
  <si>
    <t>Муром г, 30 лет Победы ул, 1</t>
  </si>
  <si>
    <t>Муром г, Кооперативная ул, 1</t>
  </si>
  <si>
    <t>Муром г, Кооперативная ул, 3</t>
  </si>
  <si>
    <t>Муром г, Кирова ул, 26</t>
  </si>
  <si>
    <t>Муром г, Московская ул, 107</t>
  </si>
  <si>
    <t>Муром г, Ковровская ул, 3</t>
  </si>
  <si>
    <t>Муром г, Коммунистическая ул, 34</t>
  </si>
  <si>
    <t>Муром г, Мечникова ул, 60</t>
  </si>
  <si>
    <t>Муром г, Льва Толстого ул, 109</t>
  </si>
  <si>
    <t>Муром г, Мечникова ул, 47</t>
  </si>
  <si>
    <t>Муром г, Московская ул, 37а</t>
  </si>
  <si>
    <t>Муром г, Московская ул, 40а</t>
  </si>
  <si>
    <t>Муромский р-н, Муромский п, Центральная ул, 24</t>
  </si>
  <si>
    <t>Муром г, Радиозаводское ш, 31</t>
  </si>
  <si>
    <t>Муром г, Спортивная ул, 14</t>
  </si>
  <si>
    <t>Муром г, Пролетарская ул, 19</t>
  </si>
  <si>
    <t>Муромский р-н, Фабрики им П.Л.Войкова п, 33</t>
  </si>
  <si>
    <t>Итого по Нагорное</t>
  </si>
  <si>
    <t>Итого по город Покров</t>
  </si>
  <si>
    <t>Итого по город Костерево</t>
  </si>
  <si>
    <t>Итого по город Петушки</t>
  </si>
  <si>
    <t>Итого по Петушинское</t>
  </si>
  <si>
    <t>Итого по Пекшинское</t>
  </si>
  <si>
    <t>Петушинский р-н, Покров г, 3 Интернационала ул, 53</t>
  </si>
  <si>
    <t>Петушинский р-н, Покров г, Школьный проезд, 4</t>
  </si>
  <si>
    <t>Петушинский р-н, Нагорный п, Владимирская ул, 4</t>
  </si>
  <si>
    <t>Петушинский р-н, Костерево г, им Серебренникова ул, 35</t>
  </si>
  <si>
    <t>Петушки г, Советская пл, 10</t>
  </si>
  <si>
    <t>Петушки г, Спортивная ул, 15</t>
  </si>
  <si>
    <t>Петушки г, Трудовая ул, 12</t>
  </si>
  <si>
    <t>Петушки г, Московская ул, 13</t>
  </si>
  <si>
    <t>Петушинский р-н, Новое Аннино д, Центральная ул, 2</t>
  </si>
  <si>
    <t>Петушинский р-н, Труд п, Профсоюзная ул, 1</t>
  </si>
  <si>
    <t>Итого по поселок Вольгинский</t>
  </si>
  <si>
    <t>Петушинский р-н, Вольгинский п, Новосеменковская ул, 29</t>
  </si>
  <si>
    <t>Петушинский р-н, Костерево г, 40 лет Октября ул, 15</t>
  </si>
  <si>
    <t>Петушки г, Маяковского ул, 23</t>
  </si>
  <si>
    <t>Петушки г, Трудовая ул, 10</t>
  </si>
  <si>
    <t>Петушинский р-н, Нагорный п, Владимирская ул, 6</t>
  </si>
  <si>
    <t>Петушинский р-н, Покров г, К.Либкнехта ул, 6</t>
  </si>
  <si>
    <t>Петушинский р-н, Покров г, Введенский п, 37</t>
  </si>
  <si>
    <t>Петушинский р-н, Нагорный п, Владимирская ул, 5</t>
  </si>
  <si>
    <t>Петушинский р-н, Санинского ДОКа п, Клубная ул, 13</t>
  </si>
  <si>
    <t>Петушинский р-н, Покров г, Октябрьская ул, 113б</t>
  </si>
  <si>
    <t>Петушинский р-н, Покров г, Фейгина ул, 1а</t>
  </si>
  <si>
    <t>Петушинский р-н, Костерево г, Ленина ул, 12</t>
  </si>
  <si>
    <t>Петушинский р-н, Вольгинский п, Старовская ул, 6</t>
  </si>
  <si>
    <t xml:space="preserve">Итого по Петушинское </t>
  </si>
  <si>
    <t>Петушинский р-н, Воспушка д, Ленина ул, 3</t>
  </si>
  <si>
    <t>Петушинский р-н, Костерево г, им Серебренникова ул, 33</t>
  </si>
  <si>
    <t>Петушки г, Московская ул, 18</t>
  </si>
  <si>
    <t>Петушки г, Советская пл, 3</t>
  </si>
  <si>
    <t>Петушки г, Советская пл, 8</t>
  </si>
  <si>
    <t>Петушки г, Советская пл, 6</t>
  </si>
  <si>
    <t>Петушки г, Фабричный проезд, 10</t>
  </si>
  <si>
    <t>Итого по Куриловское</t>
  </si>
  <si>
    <t>Собинский р-н, Курилово д, Молодежная ул, 6</t>
  </si>
  <si>
    <t>Итого по Черкутинское</t>
  </si>
  <si>
    <t>Собинский р-н, Черкутино с, Им В.А.Солоухина ул, 1</t>
  </si>
  <si>
    <t>Итого по поселок Ставрово</t>
  </si>
  <si>
    <t>Собинский р-н, Ставрово п, Садовая ул, 3</t>
  </si>
  <si>
    <t>Итого по город Лакинск</t>
  </si>
  <si>
    <t>Собинский р-н, Лакинск г, Мира ул, 101</t>
  </si>
  <si>
    <t>Собинский р-н, Лакинск г, Мира ул, 96</t>
  </si>
  <si>
    <t>Итого по город Собинка</t>
  </si>
  <si>
    <t>Собинка г, Парковая ул, 7</t>
  </si>
  <si>
    <t>Собинка г, Лакина ул, 1</t>
  </si>
  <si>
    <t>Итого по Воршинское</t>
  </si>
  <si>
    <t>Итого по Толпуховское</t>
  </si>
  <si>
    <t>Собинский р-н, Ворша с, Молодежная ул, 10</t>
  </si>
  <si>
    <t>Собинский р-н, Ворша с, Молодежная ул, 11</t>
  </si>
  <si>
    <t>Собинский р-н, Колокша п, Железнодорожная ул, 2А</t>
  </si>
  <si>
    <t>Собинский р-н, Жерехово с, Оболенского ул, 2</t>
  </si>
  <si>
    <t>Собинский р-н, Ставрово п, Советская ул, 90</t>
  </si>
  <si>
    <t>Собинский р-н, Лакинск г, Текстильщиков ул, 11</t>
  </si>
  <si>
    <t>Собинский р-н, Лакинск г, 10 Октября ул, 6</t>
  </si>
  <si>
    <t>Собинка г, Гагарина ул, 20</t>
  </si>
  <si>
    <t>Итого по Рождественское</t>
  </si>
  <si>
    <t>Собинский р-н, Ворша с, Молодежная ул, 12</t>
  </si>
  <si>
    <t>Собинский р-н, Фетинино с, Молодежная ул, 2</t>
  </si>
  <si>
    <t>Собинский р-н, Черкутино с, Им В.А.Солоухина ул, 3</t>
  </si>
  <si>
    <t>Собинский р-н, Ставрово п, Механизаторов ул, 5А</t>
  </si>
  <si>
    <t>Собинский р-н, Лакинск г, Лермонтова ул, 33</t>
  </si>
  <si>
    <t>Собинский р-н, Лакинск г, 10 Октября ул, 7</t>
  </si>
  <si>
    <t>Собинка г, Гагарина ул, 13</t>
  </si>
  <si>
    <t>Владимир г, Асаткина ул, 2Б</t>
  </si>
  <si>
    <t>Итого по город Гороховец</t>
  </si>
  <si>
    <t>Гороховец г, Гагарина ул, 5</t>
  </si>
  <si>
    <t>Гороховец г, Горького ул, 35а</t>
  </si>
  <si>
    <t>Итого по Денисовское</t>
  </si>
  <si>
    <t>Гороховец г, Краснова ул, 11</t>
  </si>
  <si>
    <t>Гороховец г, Полевая ул, 41</t>
  </si>
  <si>
    <t>Гороховец г, Мира ул, 29</t>
  </si>
  <si>
    <t>Гороховец г, Парковая ул, 60а</t>
  </si>
  <si>
    <t>Гороховец г, Кутузова ул, 15</t>
  </si>
  <si>
    <t>Итого по Куприяновское</t>
  </si>
  <si>
    <t>Гороховецкий р-н, Выезд д, Полевая ул, 4</t>
  </si>
  <si>
    <t>Гороховецкий р-н, Пролетарский п, Октябрьская ул, 4</t>
  </si>
  <si>
    <t>Гороховецкий р-н, Чулково п, Производственная ул, 2</t>
  </si>
  <si>
    <t>Гороховецкий р-н, Чулково п, Производственная ул, 3</t>
  </si>
  <si>
    <t>Гороховец г, Кирова пер, 3</t>
  </si>
  <si>
    <t>Юрьев-Польский г, Вокзальная ул, 16</t>
  </si>
  <si>
    <t>Итого по город Юрьев-Польский</t>
  </si>
  <si>
    <t>Юрьев-Польский г, Горького ул, 11</t>
  </si>
  <si>
    <t>Юрьев-Польский г, Авангардский пер, 27</t>
  </si>
  <si>
    <t>Юрьев-Польский г, Луговая ул, 17А</t>
  </si>
  <si>
    <t>Итого по Небыловское</t>
  </si>
  <si>
    <t>Юрьев-Польский р-н, Федоровское с, 74</t>
  </si>
  <si>
    <t>Юрьев-Польский р-н, Шихобалово с, 7</t>
  </si>
  <si>
    <t>Юрьев-Польский р-н, Сосновый Бор с, Центральная ул, 4</t>
  </si>
  <si>
    <t>Итого по Красносельское</t>
  </si>
  <si>
    <t>Юрьев-Польский р-н, Энтузиаст с, Центральная ул, 25</t>
  </si>
  <si>
    <t>Юрьев-Польский р-н, Небылое с, Первомайская ул, 89</t>
  </si>
  <si>
    <t>Юрьев-Польский р-н, Шихобалово с, 6</t>
  </si>
  <si>
    <t>Радужный г, 1-й кв-л, 34</t>
  </si>
  <si>
    <t>Радужный г, 3-й кв-л, 4</t>
  </si>
  <si>
    <t>Радужный г, 3-й кв-л, 19</t>
  </si>
  <si>
    <t>Радужный г, 3-й кв-л, 29</t>
  </si>
  <si>
    <t>Радужный г, 1-й кв-л, 30</t>
  </si>
  <si>
    <t>Радужный г, 1-й кв-л, 36</t>
  </si>
  <si>
    <t>Радужный г, 1-й кв-л, 33</t>
  </si>
  <si>
    <t>Радужный г, 3-й кв-л, 26</t>
  </si>
  <si>
    <t>Радужный г, 3-й кв-л, 17А</t>
  </si>
  <si>
    <t>Итого по ЗАТО город Радужный</t>
  </si>
  <si>
    <t>Итого по поселок Уршельский</t>
  </si>
  <si>
    <t>Итого по поселок Анопино</t>
  </si>
  <si>
    <t>Гусь-Хрустальный р-н, Тасинский Бор п, Центральная ул, 5</t>
  </si>
  <si>
    <t>Гусь-Хрустальный р-н, Григорьево с, Железнодорожная ул, 10</t>
  </si>
  <si>
    <t>Гусь-Хрустальный р-н, Анопино п, Чехова ул, 11</t>
  </si>
  <si>
    <t>Итого по город Курлово</t>
  </si>
  <si>
    <t>Итого по поселок Иванищи</t>
  </si>
  <si>
    <t>Гусь-Хрустальный р-н, Курлово г, ПМК ул, 12</t>
  </si>
  <si>
    <t>Гусь-Хрустальный р-н, Иванищи п, Южная ул, 2</t>
  </si>
  <si>
    <t>Итого по поселок Великодворский</t>
  </si>
  <si>
    <t>Итого по поселок Красное Эхо</t>
  </si>
  <si>
    <t>Гусь-Хрустальный р-н, Великодворский п, Песочная ул, 18</t>
  </si>
  <si>
    <t>Гусь-Хрустальный р-н, Красное Эхо п, Зеленая ул, 14</t>
  </si>
  <si>
    <t>Кольчугино г, 5 Линия Ленинского поселка ул, 5</t>
  </si>
  <si>
    <t>Кольчугино г, 5 Линия Ленинского поселка ул, 4</t>
  </si>
  <si>
    <t>Итого по город Кольчугино</t>
  </si>
  <si>
    <t>Итого по Бавленское</t>
  </si>
  <si>
    <t>Кольчугинский р-н, Бавлены п, Станционная ул, 5</t>
  </si>
  <si>
    <t>Итого по Раздольевское</t>
  </si>
  <si>
    <t>Кольчугинский р-н, Павловка д, Первая ул, 6</t>
  </si>
  <si>
    <t>Кольчугино г, Белая Речка мкр, Новая ул, 1</t>
  </si>
  <si>
    <t>Кольчугино г, Щорса ул, 16</t>
  </si>
  <si>
    <t>Итого по Кольчугино</t>
  </si>
  <si>
    <t>Кольчугино г, КИМ ул, 4</t>
  </si>
  <si>
    <t>Кольчугино г, Белая Речка мкр, Школьная ул, 13</t>
  </si>
  <si>
    <t>Кольчугино г, Ульяновская ул, 49</t>
  </si>
  <si>
    <t>Кольчугино г, Ульяновская ул, 51</t>
  </si>
  <si>
    <t>Кольчугино г, 4 Линия Ленинского поселка ул, 4</t>
  </si>
  <si>
    <t>Итого по город Камешково</t>
  </si>
  <si>
    <t>Камешково г, Молодежная ул, 7</t>
  </si>
  <si>
    <t>Камешково г, Комсомольская пл, 8</t>
  </si>
  <si>
    <t>Камешковский р-н, Новки п, Чапаева ул, 12</t>
  </si>
  <si>
    <t>Итого по Второвское</t>
  </si>
  <si>
    <t>Итого по Пенкинское</t>
  </si>
  <si>
    <t>Камешковский р-н, Второво с, Железнодорожная ул, 9</t>
  </si>
  <si>
    <t>Камешковский р-н, Гатиха с, Шоссейная ул, 5</t>
  </si>
  <si>
    <t>Итого по Новлянское</t>
  </si>
  <si>
    <t>Селивановский р-н, Новлянка д, Совхозная ул, 2</t>
  </si>
  <si>
    <t>Селивановский р-н, Копнино д, Октябрьская ул, 11</t>
  </si>
  <si>
    <t>Итого по Малышевское</t>
  </si>
  <si>
    <t>Селивановский р-н, Малышево с, Ленина ул, 5А</t>
  </si>
  <si>
    <t>Селивановский р-н, Новлянка п, Парковая ул, 11</t>
  </si>
  <si>
    <t>Селивановский р-н, Красная Ушна п, Заводская ул, 6</t>
  </si>
  <si>
    <t>Итого по Денятинское</t>
  </si>
  <si>
    <t>Итого по город Меленки</t>
  </si>
  <si>
    <t>Меленковский р-н, Папулино д, Коммунистическая ул, 11</t>
  </si>
  <si>
    <t>Меленки г, Конышева ул, 1В</t>
  </si>
  <si>
    <t>Итого по Ляховское</t>
  </si>
  <si>
    <t>Меленки г, Валентины Суздальцевой ул, 30</t>
  </si>
  <si>
    <t>Меленковский р-н, Ляхи с, Советская ул, 145</t>
  </si>
  <si>
    <t>Меленки г, Конышева ул, 1Б</t>
  </si>
  <si>
    <t>Меленки г, Академика Королева ул, 1</t>
  </si>
  <si>
    <t>Итого по город Ковров</t>
  </si>
  <si>
    <t>Ковров г, Абельмана ул, 140</t>
  </si>
  <si>
    <t>Ковров г, Бабушкина ул, 5</t>
  </si>
  <si>
    <t>Ковров г, Белинского ул, 13а</t>
  </si>
  <si>
    <t>Ковров г, Брюсова ул, 54/1</t>
  </si>
  <si>
    <t>Ковров г, Васильева ул, 18</t>
  </si>
  <si>
    <t>Ковров г, Васильева ул, 80</t>
  </si>
  <si>
    <t>Ковров г, Волго-Донская ул, 6а</t>
  </si>
  <si>
    <t>Ковров г, Восточный проезд, 29а</t>
  </si>
  <si>
    <t>Ковров г, Грибоедова ул, 11</t>
  </si>
  <si>
    <t>Ковров г, Дачная ул, 31б</t>
  </si>
  <si>
    <t>Ковров г, Дзержинского ул, 1</t>
  </si>
  <si>
    <t>Ковров г, Еловая ул, 96</t>
  </si>
  <si>
    <t>Ковров г, Зои Космодемьянской ул, 26/2</t>
  </si>
  <si>
    <t>Ковров г, Зои Космодемьянской ул, 30/1</t>
  </si>
  <si>
    <t>Ковров г, Зои Космодемьянской ул, 30/2</t>
  </si>
  <si>
    <t>Ковров г, Зои Космодемьянской ул, 32</t>
  </si>
  <si>
    <t>Ковров г, Зои Космодемьянской ул, 36</t>
  </si>
  <si>
    <t>Ковров г, Клязьменская ул, 3А</t>
  </si>
  <si>
    <t>Ковров г, Ковров-8 тер, 10</t>
  </si>
  <si>
    <t>Ковров г, Комсомольская ул, 102</t>
  </si>
  <si>
    <t>Ковров г, Летняя ул, 43</t>
  </si>
  <si>
    <t>Ковров г, Машиностроителей ул, 13</t>
  </si>
  <si>
    <t>Ковров г, Молодогвардейская ул, 8</t>
  </si>
  <si>
    <t>Ковров г, МОПРа ул, 20</t>
  </si>
  <si>
    <t>Ковров г, Моховая ул, 2</t>
  </si>
  <si>
    <t>Ковров г, Пионерская ул, 21</t>
  </si>
  <si>
    <t>Ковров г, Пролетарская ул, 14</t>
  </si>
  <si>
    <t>Ковров г, Ленина пр-кт, 16А</t>
  </si>
  <si>
    <t>Ковров г, Лизы Чайкиной ул, 40</t>
  </si>
  <si>
    <t>Ковров г, Мира пр-кт, 4</t>
  </si>
  <si>
    <t>Ковров г, Муромский проезд, 8</t>
  </si>
  <si>
    <t>Ковров г, Олега Кошевого ул, 4</t>
  </si>
  <si>
    <t>Ковров г, Першутова ул, 35/1</t>
  </si>
  <si>
    <t>Ковров г, Пугачева ул, 23а</t>
  </si>
  <si>
    <t>Ковров г, Свердлова ул, 82б</t>
  </si>
  <si>
    <t>Ковров г, Сергея Лазо ул, 6/1</t>
  </si>
  <si>
    <t>Ковров г, Советская ул, 3</t>
  </si>
  <si>
    <t>Ковров г, Сосновая ул, 26</t>
  </si>
  <si>
    <t>Ковров г, Строителей ул, 24</t>
  </si>
  <si>
    <t>Ковров г, Тимофея Павловского ул, 7</t>
  </si>
  <si>
    <t>Ковров г, Фабричный проезд, 4</t>
  </si>
  <si>
    <t>Ковров г, Федорова ул, 97</t>
  </si>
  <si>
    <t>Ковров г, Федорова ул, 101</t>
  </si>
  <si>
    <t>Ковров г, Фрунзе ул, 9</t>
  </si>
  <si>
    <t>Ковров г, Циолковского ул, 3</t>
  </si>
  <si>
    <t>Ковров г, Щорса ул, 13</t>
  </si>
  <si>
    <t>Ковров г, 3 Интернационала ул, 30</t>
  </si>
  <si>
    <t>Ковров г, Ватутина ул, 2г</t>
  </si>
  <si>
    <t>Ковров г, Волго-Донская ул, 4</t>
  </si>
  <si>
    <t>Ковров г, Еловая ул, 86/5</t>
  </si>
  <si>
    <t>Ковров г, Киркижа ул, 2</t>
  </si>
  <si>
    <t>Ковров г, Краснознаменная ул, 9</t>
  </si>
  <si>
    <t>Ковров г, Ленина пр-кт, 14</t>
  </si>
  <si>
    <t>Ковров г, Лепсе ул, 1</t>
  </si>
  <si>
    <t>Ковров г, Лопатина ул, 57</t>
  </si>
  <si>
    <t>Ковров г, Лопатина ул, 59</t>
  </si>
  <si>
    <t>Ковров г, Металлистов ул, 10</t>
  </si>
  <si>
    <t>Ковров г, МОПРа ул, 31</t>
  </si>
  <si>
    <t>Ковров г, Набережная ул, 16</t>
  </si>
  <si>
    <t>Ковров г, Октябрьская ул, 20</t>
  </si>
  <si>
    <t>Ковров г, Пионерская ул, 5</t>
  </si>
  <si>
    <t>Ковров г, Туманова ул, 18</t>
  </si>
  <si>
    <t>Ковров г, Урожайная ул, 79</t>
  </si>
  <si>
    <t>Ковров г, Щеглова ул, 60</t>
  </si>
  <si>
    <t>Ковров г, Свердлова ул, 80а</t>
  </si>
  <si>
    <t>Ковров г, Северный проезд, 12</t>
  </si>
  <si>
    <t>Ковров г, Тимофея Павловского ул, 5</t>
  </si>
  <si>
    <t>Ковров г, Еловая ул, 86/6</t>
  </si>
  <si>
    <t>Ковров г, Зои Космодемьянской ул, 1/1</t>
  </si>
  <si>
    <t>Ковров г, Летняя ул, 21</t>
  </si>
  <si>
    <t>Ковров г, Лопатина ул, 48</t>
  </si>
  <si>
    <t>Ковров г, Лопатина ул, 50</t>
  </si>
  <si>
    <t>Ковров г, Малеева ул, 4</t>
  </si>
  <si>
    <t>Ковров г, Пионерская ул, 29</t>
  </si>
  <si>
    <t>Владимир г, Василисина ул, 13а</t>
  </si>
  <si>
    <t>Вязниковский р-н, Октябрьский п, Первомайская ул, 9</t>
  </si>
  <si>
    <t>Вязниковский р-н, Лукново п, Фабричная ул, 11</t>
  </si>
  <si>
    <t>Вязники г, Ефимьево ул, 1</t>
  </si>
  <si>
    <t>Итого по город Вязники</t>
  </si>
  <si>
    <t>Вязники г, Калинина ул, 16</t>
  </si>
  <si>
    <t>Вязники г, Заготзерно ул, 3</t>
  </si>
  <si>
    <t>Вязники г, Новая ул, 7</t>
  </si>
  <si>
    <t>Вязниковский р-н, Первомайский п, Полевая ул, 8</t>
  </si>
  <si>
    <t>Вязники г, Чехова ул, 28б</t>
  </si>
  <si>
    <t>Вязники г, Дечинский мкр, 15</t>
  </si>
  <si>
    <t>Итого по Сарыевское</t>
  </si>
  <si>
    <t>Вязниковский р-н, Шустово д, Молодежная ул, 3</t>
  </si>
  <si>
    <t>Итого по Октябрьское</t>
  </si>
  <si>
    <t>Вязниковский р-н, Степанцево п, Ленина ул, 16</t>
  </si>
  <si>
    <t>Итого по Степанцевское</t>
  </si>
  <si>
    <t>Итого по Паустовское</t>
  </si>
  <si>
    <t>Вязниковский р-н, Октябрьская д, Новая ул, 1</t>
  </si>
  <si>
    <t>Итого по поселок Никологоры</t>
  </si>
  <si>
    <t>Вязниковский р-н, Ерофеево д, Профсоюзная ул, 15</t>
  </si>
  <si>
    <t>Вязниковский р-н, Шатнево д, Нагорная ул, 6</t>
  </si>
  <si>
    <t>Вязники г, Куйбышева ул, 2</t>
  </si>
  <si>
    <t>Вязники г, Антошкина ул, 22</t>
  </si>
  <si>
    <t>Вязниковский р-н, Первомайский п, Полевая ул, 6</t>
  </si>
  <si>
    <t>Вязниковский р-н, Шустово д, Центральная ул, 4</t>
  </si>
  <si>
    <t>Вязниковский р-н, Степанцево п, Ленина ул, 12</t>
  </si>
  <si>
    <t>Вязниковский р-н, Барское Татарово с, Совхозная ул, 6</t>
  </si>
  <si>
    <t>Итого по поселок Мстера</t>
  </si>
  <si>
    <t>Вязниковский р-н, Октябрьская д, Механизаторов ул, 16</t>
  </si>
  <si>
    <t>Вязниковский р-н, Никологоры п, 2-я Пролетарская ул, 21</t>
  </si>
  <si>
    <t>Вязники г, Железнодорожная ул, 23</t>
  </si>
  <si>
    <t>Вязники г, Горького ул, 100</t>
  </si>
  <si>
    <t>Вязники г, Спортивная ул, 1а</t>
  </si>
  <si>
    <t>Вязниковский р-н, Приозерный п, Пушкинская ул, 118</t>
  </si>
  <si>
    <t>Вязниковский р-н, Буторлино д, Шоссейная ул, 18</t>
  </si>
  <si>
    <t>Вязниковский р-н, Барское Татарово с, Совхозная ул, 12</t>
  </si>
  <si>
    <t>Вязниковский р-н, Октябрьская д, Молодежная ул, 4</t>
  </si>
  <si>
    <t>Вязниковский р-н, Октябрьский п, Первомайская ул, 8</t>
  </si>
  <si>
    <t>Итого по город Суздаль</t>
  </si>
  <si>
    <t>Суздаль г, Ленина ул, 74</t>
  </si>
  <si>
    <t>Суздаль г, Гоголя ул, 7</t>
  </si>
  <si>
    <t>Суздаль г, Всполье б-р, 10</t>
  </si>
  <si>
    <t>Суздальский р-н, Боголюбово п, Заводская ул, 1</t>
  </si>
  <si>
    <t>Итого по Боголюбовское</t>
  </si>
  <si>
    <t>Итого по Павловское</t>
  </si>
  <si>
    <t>Суздальский р-н, Спасское-Городище с, Центральная ул, 8</t>
  </si>
  <si>
    <t>Суздальский р-н, Новый п, Центральная ул, 32</t>
  </si>
  <si>
    <t>Итого по Селецкое</t>
  </si>
  <si>
    <t>Суздальский р-н, Боголюбово п, Западная ул, 3</t>
  </si>
  <si>
    <t>Суздальский р-н, Боголюбово п, Ленина ул, 12а</t>
  </si>
  <si>
    <t>Суздальский р-н, Спасское-Городище с, Центральная ул, 10</t>
  </si>
  <si>
    <t>Суздальский р-н, Новый п, Центральная ул, 6</t>
  </si>
  <si>
    <t>Суздальский р-н, Цибеево с, Западная ул, 1</t>
  </si>
  <si>
    <t>Итого по Новоалександровское</t>
  </si>
  <si>
    <t>Итого по город Александров</t>
  </si>
  <si>
    <t>Александров г, Горького ул, 1</t>
  </si>
  <si>
    <t>Александров г, Горького ул, 9</t>
  </si>
  <si>
    <t>Александров г, Красный Переулок ул, 25 корп. 1</t>
  </si>
  <si>
    <t>Александров г, Красный Переулок ул, 23</t>
  </si>
  <si>
    <t>Александров г, Гагарина ул, 9</t>
  </si>
  <si>
    <t>Александров г, Гагарина ул, 11</t>
  </si>
  <si>
    <t>Александров г, Ленина ул, 15</t>
  </si>
  <si>
    <t>Александров г, Революции ул, 81</t>
  </si>
  <si>
    <t>Александров г, Сосновский пер, 18</t>
  </si>
  <si>
    <t>Александров г, Фабрика Калинина ул, 15</t>
  </si>
  <si>
    <t>Александров г, Юбилейная ул, 6</t>
  </si>
  <si>
    <t>Александров г, Юбилейная ул, 16</t>
  </si>
  <si>
    <t>Александров г, Энтузиастов ул, 5</t>
  </si>
  <si>
    <t>Александровский р-н, Балакирево п, Вокзальная ул, 14</t>
  </si>
  <si>
    <t>Александровский р-н, Балакирево п, Заводская ул, 4</t>
  </si>
  <si>
    <t>Александровский р-н, Балакирево п, Совхозная ул, 5</t>
  </si>
  <si>
    <t>Александровский р-н, Балакирево п, Центральный кв-л, 4</t>
  </si>
  <si>
    <t>Александровский р-н, Карабаново г, Мира ул, 20</t>
  </si>
  <si>
    <t>Александровский р-н, Карабаново г, Пушкина ул, 25</t>
  </si>
  <si>
    <t>Александровский р-н, Струнино г, Чкалова пер, 4</t>
  </si>
  <si>
    <t>Александровский р-н, Струнино г, Заречная ул, 34</t>
  </si>
  <si>
    <t>Александровский р-н, Струнино г, Заречная ул, 38</t>
  </si>
  <si>
    <t>Александровский р-н, Струнино г, Дубки кв-л, 1</t>
  </si>
  <si>
    <t>Александровский р-н, Следнево д, Октябрьский кв-л, 5</t>
  </si>
  <si>
    <t>Итого по поселок Балакирево</t>
  </si>
  <si>
    <t>Итого по город Карабаново</t>
  </si>
  <si>
    <t>Итого по город Струнино</t>
  </si>
  <si>
    <t>Итого по Следневское</t>
  </si>
  <si>
    <t>Александров г, Институтская ул, 6 корп. 3</t>
  </si>
  <si>
    <t>Александров г, Красный Переулок ул, 7 корп. 1</t>
  </si>
  <si>
    <t>Александров г, Красный Переулок ул, 25</t>
  </si>
  <si>
    <t>Александров г, Ленина ул, 66</t>
  </si>
  <si>
    <t>Александров г, Первомайская ул, 125</t>
  </si>
  <si>
    <t>Александров г, Революции ул, 57 корп. 1</t>
  </si>
  <si>
    <t>Александров г, Терешковой ул, 6</t>
  </si>
  <si>
    <t>Александров г, Терешковой ул, 7</t>
  </si>
  <si>
    <t>Александров г, Терешковой ул, 15</t>
  </si>
  <si>
    <t>Александров г, Юбилейная ул, 4</t>
  </si>
  <si>
    <t>Александров г, Энтузиастов ул, 9</t>
  </si>
  <si>
    <t>Александровский р-н, Балакирево п, Юго-Западный кв-л, 2</t>
  </si>
  <si>
    <t>Александровский р-н, Карабаново г, Лермонтова пл, 5</t>
  </si>
  <si>
    <t>Александровский р-н, Карабаново г, Маяковского ул, 13</t>
  </si>
  <si>
    <t>Александровский р-н, Струнино г, Кирова пл, 7</t>
  </si>
  <si>
    <t>Александровский р-н, Струнино г, Заречная ул, 23</t>
  </si>
  <si>
    <t>Александровский р-н, Майский п, Первомайская ул, 24</t>
  </si>
  <si>
    <t>Александров г, Лермонтова ул, 6</t>
  </si>
  <si>
    <t>Александров г, Лермонтова ул, 1 корп. 2</t>
  </si>
  <si>
    <t>Александров г, Маяковского ул, 48 корп. 1</t>
  </si>
  <si>
    <t>Александров г, Октябрьская ул, 6</t>
  </si>
  <si>
    <t>Александров г, Охотный луг ул, 15</t>
  </si>
  <si>
    <t>Александров г, Охотный луг ул, 21</t>
  </si>
  <si>
    <t>Александров г, Советская ул, 88</t>
  </si>
  <si>
    <t>Александровский р-н, Балакирево п, Вокзальная ул, 9</t>
  </si>
  <si>
    <t>Александровский р-н, Балакирево п, Юго-Западный кв-л, 15</t>
  </si>
  <si>
    <t>Александровский р-н, Карабаново г, Лермонтова пл, 4</t>
  </si>
  <si>
    <t>Александровский р-н, Карабаново г, Маяковского ул, 14</t>
  </si>
  <si>
    <t>Александровский р-н, Струнино г, Шувалова пер, 5</t>
  </si>
  <si>
    <t>Александровский р-н, Струнино г, Больничный проезд, 12</t>
  </si>
  <si>
    <t>Итого по город Гусь-Хрустальный</t>
  </si>
  <si>
    <t>Гусь-Хрустальный г, Каховского ул, 8</t>
  </si>
  <si>
    <t>Гусь-Хрустальный г, Интернациональная ул, 24</t>
  </si>
  <si>
    <t>Гусь-Хрустальный г, 50 лет Советской Власти пр-кт, 41</t>
  </si>
  <si>
    <t>Гусь-Хрустальный г, 50 лет Советской Власти пр-кт, 45</t>
  </si>
  <si>
    <t>Гусь-Хрустальный г, Садовая ул, 65</t>
  </si>
  <si>
    <t>Гусь-Хрустальный г, Садовая ул, 73</t>
  </si>
  <si>
    <t>Гусь-Хрустальный г, Садовая ул, 63</t>
  </si>
  <si>
    <t>Гусь-Хрустальный г, Полевая ул, 3а</t>
  </si>
  <si>
    <t>Гусь-Хрустальный г, Микрорайон ул, 17</t>
  </si>
  <si>
    <t>Гусь-Хрустальный г, Микрорайон ул, 50а</t>
  </si>
  <si>
    <t>Гусь-Хрустальный г, Демократическая ул, 10</t>
  </si>
  <si>
    <t>Гусь-Хрустальный г, 50 лет Советской Власти пр-кт, 37</t>
  </si>
  <si>
    <t>Гусь-Хрустальный г, Садовая ул, 69а</t>
  </si>
  <si>
    <t>Гусь-Хрустальный г, Гусевский п, Октябрьская ул, 1</t>
  </si>
  <si>
    <t>Гусь-Хрустальный г, Гусевский п, Пионерская ул, 18</t>
  </si>
  <si>
    <t>Гусь-Хрустальный г, Гусевский п, Южная ул, 15</t>
  </si>
  <si>
    <t>Гусь-Хрустальный г, Дорожная ул, 6</t>
  </si>
  <si>
    <t>Гусь-Хрустальный г, Осьмова ул, 23</t>
  </si>
  <si>
    <t>Гусь-Хрустальный г, Демократическая ул, 5</t>
  </si>
  <si>
    <t>Способ формирования ФКР</t>
  </si>
  <si>
    <t>Собираемость, %</t>
  </si>
  <si>
    <t>Годы по РПКР</t>
  </si>
  <si>
    <t>крыша</t>
  </si>
  <si>
    <t>ВИС</t>
  </si>
  <si>
    <t>лифты</t>
  </si>
  <si>
    <t>фасад</t>
  </si>
  <si>
    <t>фундамент</t>
  </si>
  <si>
    <t>подвал</t>
  </si>
  <si>
    <t>Год постройки</t>
  </si>
  <si>
    <t>Площадь дома</t>
  </si>
  <si>
    <t>Площадь крыши</t>
  </si>
  <si>
    <t>Начислено, руб.</t>
  </si>
  <si>
    <t>Оплачено, руб.</t>
  </si>
  <si>
    <t>Александров г, 1-я Крестьянская ул, 16</t>
  </si>
  <si>
    <t>Александров г, 1-я Лесная ул, 6</t>
  </si>
  <si>
    <t>Александров г, Гагарина ул, 1</t>
  </si>
  <si>
    <t>Александров г, Гагарина ул, 3</t>
  </si>
  <si>
    <t>Александров г, Гагарина ул, 5</t>
  </si>
  <si>
    <t>Александров г, Гагарина ул, 7</t>
  </si>
  <si>
    <t>Александров г, Геологов ул, 9</t>
  </si>
  <si>
    <t>Александров г, Горького ул, 1а</t>
  </si>
  <si>
    <t>Александров г, Горького ул, 3</t>
  </si>
  <si>
    <t>Александров г, Горького ул, 7 корп. 1</t>
  </si>
  <si>
    <t>Александров г, Горького ул, 7 корп. 2</t>
  </si>
  <si>
    <t>Александров г, Институтская ул, 10</t>
  </si>
  <si>
    <t>1955</t>
  </si>
  <si>
    <t>1960</t>
  </si>
  <si>
    <t>1977</t>
  </si>
  <si>
    <t>900.000</t>
  </si>
  <si>
    <t>1965</t>
  </si>
  <si>
    <t>1966</t>
  </si>
  <si>
    <t>1050.000</t>
  </si>
  <si>
    <t>1964</t>
  </si>
  <si>
    <t>495.000</t>
  </si>
  <si>
    <t>1988</t>
  </si>
  <si>
    <t>780.000</t>
  </si>
  <si>
    <t>1999</t>
  </si>
  <si>
    <t>360.000</t>
  </si>
  <si>
    <t>2004</t>
  </si>
  <si>
    <t>2001</t>
  </si>
  <si>
    <t>1260.000</t>
  </si>
  <si>
    <t>2006</t>
  </si>
  <si>
    <t>1550.000</t>
  </si>
  <si>
    <t>Александров г, Институтская ул, 9</t>
  </si>
  <si>
    <t>1963</t>
  </si>
  <si>
    <t>Александров г, Карабановский Тупик ул, 20</t>
  </si>
  <si>
    <t>Александров г, Коссович ул, 1</t>
  </si>
  <si>
    <t>Александров г, Коссович ул, 6</t>
  </si>
  <si>
    <t>315.000</t>
  </si>
  <si>
    <t>1962</t>
  </si>
  <si>
    <t>1987</t>
  </si>
  <si>
    <t>760.000</t>
  </si>
  <si>
    <t>1961</t>
  </si>
  <si>
    <t>Александров г, Красный Переулок ул, 25 корп. 2</t>
  </si>
  <si>
    <t>Александров г, Красный Переулок ул, 27</t>
  </si>
  <si>
    <t>Александров г, Красный Переулок ул, 3</t>
  </si>
  <si>
    <t>Александров г, Красный Переулок ул, 4</t>
  </si>
  <si>
    <t>Александров г, Красный Переулок ул, 9</t>
  </si>
  <si>
    <t>Александров г, Кубасова ул, 1</t>
  </si>
  <si>
    <t>Александров г, Ленина ул, 26</t>
  </si>
  <si>
    <t>Александров г, Ленина ул, 32</t>
  </si>
  <si>
    <t>Александров г, Ленина ул, 63</t>
  </si>
  <si>
    <t>Александров г, Лермонтова ул, 14</t>
  </si>
  <si>
    <t>Александров г, Лермонтова ул, 26</t>
  </si>
  <si>
    <t>Александров г, Лермонтова ул, 3</t>
  </si>
  <si>
    <t>Александров г, Лермонтова ул, 4 корп. 1</t>
  </si>
  <si>
    <t>Александров г, Локомотивная ул, 1б</t>
  </si>
  <si>
    <t>2350.000</t>
  </si>
  <si>
    <t>1996</t>
  </si>
  <si>
    <t>1120.000</t>
  </si>
  <si>
    <t>1991</t>
  </si>
  <si>
    <t>1993</t>
  </si>
  <si>
    <t>500.000</t>
  </si>
  <si>
    <t>600.000</t>
  </si>
  <si>
    <t>1990</t>
  </si>
  <si>
    <t>1959</t>
  </si>
  <si>
    <t>1967</t>
  </si>
  <si>
    <t>766.000</t>
  </si>
  <si>
    <t>590.000</t>
  </si>
  <si>
    <t>1969</t>
  </si>
  <si>
    <t>1989</t>
  </si>
  <si>
    <t>674.700</t>
  </si>
  <si>
    <t>1994</t>
  </si>
  <si>
    <t>Александров г, Маяковского ул, 13</t>
  </si>
  <si>
    <t>Александров г, Маяковского ул, 14</t>
  </si>
  <si>
    <t>Александров г, Маяковского ул, 18</t>
  </si>
  <si>
    <t>Александров г, Маяковского ул, 2</t>
  </si>
  <si>
    <t>Александров г, Маяковского ул, 28</t>
  </si>
  <si>
    <t>Александров г, Маяковского ул, 38</t>
  </si>
  <si>
    <t>Александров г, Маяковского ул, 7</t>
  </si>
  <si>
    <t>Александров г, Нагорный пер, 2а</t>
  </si>
  <si>
    <t>Александров г, Охотный луг ул, 23</t>
  </si>
  <si>
    <t>Александров г, П.Топоркова ул, 1</t>
  </si>
  <si>
    <t>Александров г, П.Топоркова ул, 4</t>
  </si>
  <si>
    <t>Александров г, Перфильева ул, 18</t>
  </si>
  <si>
    <t>Александров г, Перфильева ул, 8</t>
  </si>
  <si>
    <t>Александров г, Пионерская ул, 1</t>
  </si>
  <si>
    <t>Александров г, Радио ул, 19</t>
  </si>
  <si>
    <t>Александров г, Радио ул, 23</t>
  </si>
  <si>
    <t>Александров г, Революции ул, 1а</t>
  </si>
  <si>
    <t>Александров г, Революции ул, 46</t>
  </si>
  <si>
    <t>Александров г, Революции ул, 48</t>
  </si>
  <si>
    <t>Александров г, Революции ул, 5</t>
  </si>
  <si>
    <t>Александров г, Революции ул, 71</t>
  </si>
  <si>
    <t>578.000</t>
  </si>
  <si>
    <t>1250.000</t>
  </si>
  <si>
    <t>506.100</t>
  </si>
  <si>
    <t>1954</t>
  </si>
  <si>
    <t>490.000</t>
  </si>
  <si>
    <t>1956</t>
  </si>
  <si>
    <t>1200.000</t>
  </si>
  <si>
    <t>498.000</t>
  </si>
  <si>
    <t>580.000</t>
  </si>
  <si>
    <t>1998</t>
  </si>
  <si>
    <t>726.800</t>
  </si>
  <si>
    <t>920.000</t>
  </si>
  <si>
    <t>1981</t>
  </si>
  <si>
    <t>2268.000</t>
  </si>
  <si>
    <t>1995</t>
  </si>
  <si>
    <t>878.800</t>
  </si>
  <si>
    <t>1237.000</t>
  </si>
  <si>
    <t>400.000</t>
  </si>
  <si>
    <t>450.000</t>
  </si>
  <si>
    <t>1936</t>
  </si>
  <si>
    <t>471.700</t>
  </si>
  <si>
    <t>443.000</t>
  </si>
  <si>
    <t>468.500</t>
  </si>
  <si>
    <t>465.700</t>
  </si>
  <si>
    <t>2005</t>
  </si>
  <si>
    <t>810.000</t>
  </si>
  <si>
    <t>700.000</t>
  </si>
  <si>
    <t>1500.000</t>
  </si>
  <si>
    <t>2003</t>
  </si>
  <si>
    <t>Александров г, Совхоз Правда ул, 37</t>
  </si>
  <si>
    <t>Александров г, Сосновский пер, 17</t>
  </si>
  <si>
    <t>Александров г, Фабрика Калинина ул, 28</t>
  </si>
  <si>
    <t>Александров г, Энтузиастов ул, 19</t>
  </si>
  <si>
    <t>Александров г, Энтузиастов ул, 21</t>
  </si>
  <si>
    <t>650.000</t>
  </si>
  <si>
    <t>1059.500</t>
  </si>
  <si>
    <t>845.000</t>
  </si>
  <si>
    <t>822.400</t>
  </si>
  <si>
    <t>1100.000</t>
  </si>
  <si>
    <t>1560.000</t>
  </si>
  <si>
    <t>1992</t>
  </si>
  <si>
    <t>1108.800</t>
  </si>
  <si>
    <t>Александров г, Юбилейная ул, 2 корп. 3</t>
  </si>
  <si>
    <t>Александров г, Юбилейная ул, 2</t>
  </si>
  <si>
    <t>Александров г, Юбилейная ул, 4 корп. 2</t>
  </si>
  <si>
    <t>1978</t>
  </si>
  <si>
    <t>1018.400</t>
  </si>
  <si>
    <t>Александровский р-н, Андреевское с, Советская А ул, 1</t>
  </si>
  <si>
    <t>Александровский р-н, Андреевское с, Советская А ул, 2</t>
  </si>
  <si>
    <t>Александровский р-н, Андреевское с, Советская А ул, 7</t>
  </si>
  <si>
    <t>Александровский р-н, Андреевское с, Советская А ул, 8</t>
  </si>
  <si>
    <t>Александровский р-н, Андреевское с, Советская А ул, 9</t>
  </si>
  <si>
    <t>Александровский р-н, Балакирево п, 60 лет Октября ул, 3</t>
  </si>
  <si>
    <t>Александровский р-н, Балакирево п, Вокзальная ул, 13</t>
  </si>
  <si>
    <t>Александровский р-н, Балакирево п, Заводская ул, 8</t>
  </si>
  <si>
    <t>Александровский р-н, Балакирево п, Совхозная ул, 1</t>
  </si>
  <si>
    <t>Александровский р-н, Балакирево п, Юго-Западный кв-л, 19</t>
  </si>
  <si>
    <t>Александровский р-н, Балакирево п, Юго-Западный кв-л, 6</t>
  </si>
  <si>
    <t>Александровский р-н, Балакирево п, Юго-Западный кв-л, 7</t>
  </si>
  <si>
    <t>Александровский р-н, Елькино д, Мира ул, 1</t>
  </si>
  <si>
    <t>Александровский р-н, Елькино д, Мира ул, 2</t>
  </si>
  <si>
    <t>Александровский р-н, Карабаново г, Гагарина ул, 3</t>
  </si>
  <si>
    <t>Александровский р-н, Карабаново г, Западная ул, 8</t>
  </si>
  <si>
    <t>Александровский р-н, Карабаново г, Комсомольская ул, 1</t>
  </si>
  <si>
    <t>Александровский р-н, Карабаново г, Комсомольская ул, 10</t>
  </si>
  <si>
    <t>Александровский р-н, Карабаново г, Кооперативная ул, 25</t>
  </si>
  <si>
    <t>Александровский р-н, Карабаново г, Лермонтова пл, 1</t>
  </si>
  <si>
    <t>Александровский р-н, Карабаново г, Мира ул, 17</t>
  </si>
  <si>
    <t>Александровский р-н, Карабаново г, Мира ул, 19</t>
  </si>
  <si>
    <t>Александровский р-н, Карабаново г, Мира ул, 2</t>
  </si>
  <si>
    <t>Александровский р-н, Карабаново г, Мира ул, 3</t>
  </si>
  <si>
    <t>Александровский р-н, Карабаново г, Мира ул, 6</t>
  </si>
  <si>
    <t>Александровский р-н, Карабаново г, Мира ул, 7</t>
  </si>
  <si>
    <t>Александровский р-н, Карабаново г, Мира ул, 8</t>
  </si>
  <si>
    <t>Александровский р-н, Карабаново г, Ногина ул, 13</t>
  </si>
  <si>
    <t>Александровский р-н, Карабаново г, Победы ул, 3</t>
  </si>
  <si>
    <t>Александровский р-н, Карабаново г, Победы ул, 5</t>
  </si>
  <si>
    <t>Александровский р-н, Карабаново г, Почтовая ул, 19</t>
  </si>
  <si>
    <t>1110.000</t>
  </si>
  <si>
    <t>0.000</t>
  </si>
  <si>
    <t>1980</t>
  </si>
  <si>
    <t>462.000</t>
  </si>
  <si>
    <t>264.000</t>
  </si>
  <si>
    <t>1297.600</t>
  </si>
  <si>
    <t>1974</t>
  </si>
  <si>
    <t>531.100</t>
  </si>
  <si>
    <t>888.700</t>
  </si>
  <si>
    <t>1973</t>
  </si>
  <si>
    <t>394.600</t>
  </si>
  <si>
    <t>1972</t>
  </si>
  <si>
    <t>881.400</t>
  </si>
  <si>
    <t>1249.000</t>
  </si>
  <si>
    <t>1986</t>
  </si>
  <si>
    <t>293.000</t>
  </si>
  <si>
    <t>304.000</t>
  </si>
  <si>
    <t>616.000</t>
  </si>
  <si>
    <t>1970</t>
  </si>
  <si>
    <t>515.000</t>
  </si>
  <si>
    <t>379.000</t>
  </si>
  <si>
    <t>354.000</t>
  </si>
  <si>
    <t>1933</t>
  </si>
  <si>
    <t>410.000</t>
  </si>
  <si>
    <t>542.000</t>
  </si>
  <si>
    <t>1949</t>
  </si>
  <si>
    <t>601.200</t>
  </si>
  <si>
    <t>1950.000</t>
  </si>
  <si>
    <t>1958</t>
  </si>
  <si>
    <t>1094.000</t>
  </si>
  <si>
    <t>1957</t>
  </si>
  <si>
    <t>345.000</t>
  </si>
  <si>
    <t>442.000</t>
  </si>
  <si>
    <t>1937</t>
  </si>
  <si>
    <t>1975</t>
  </si>
  <si>
    <t>Александровский р-н, Карабаново г, Пригородная ул, 8</t>
  </si>
  <si>
    <t>Александровский р-н, Карабаново г, Садовая ул, 8</t>
  </si>
  <si>
    <t>Александровский р-н, Карабаново г, Текстильщиков ул, 1</t>
  </si>
  <si>
    <t>Александровский р-н, Карабаново г, Чулкова ул, 5</t>
  </si>
  <si>
    <t>Александровский р-н, Легково д, Весенняя ул, 1</t>
  </si>
  <si>
    <t>704.800</t>
  </si>
  <si>
    <t>1971</t>
  </si>
  <si>
    <t>465.000</t>
  </si>
  <si>
    <t>Александровский р-н, Майский п, Новая ул, 19</t>
  </si>
  <si>
    <t>Александровский р-н, Майский п, Новая ул, 21</t>
  </si>
  <si>
    <t>Александровский р-н, Майский п, Парковая ул, 4</t>
  </si>
  <si>
    <t>Александровский р-н, Майский п, Первомайская ул, 18</t>
  </si>
  <si>
    <t>Александровский р-н, Майский п, Первомайская ул, 22</t>
  </si>
  <si>
    <t>Александровский р-н, Недюревка д, Полевая ул, 8</t>
  </si>
  <si>
    <t>Александровский р-н, Светлый п, Садовая ул, 6</t>
  </si>
  <si>
    <t>Александровский р-н, Светлый п, Садовая ул, 8</t>
  </si>
  <si>
    <t>Александровский р-н, Следнево д, Октябрьский кв-л, 4</t>
  </si>
  <si>
    <t>Александровский р-н, Струнино г, Больничный проезд, 15</t>
  </si>
  <si>
    <t>Александровский р-н, Струнино г, Дзержинского ул, 1</t>
  </si>
  <si>
    <t>Александровский р-н, Струнино г, Дзержинского ул, 3</t>
  </si>
  <si>
    <t>Александровский р-н, Струнино г, Дзержинского ул, 7</t>
  </si>
  <si>
    <t>Александровский р-н, Струнино г, Дубки кв-л, 14</t>
  </si>
  <si>
    <t>Александровский р-н, Струнино г, Дубки кв-л, 4</t>
  </si>
  <si>
    <t>Александровский р-н, Струнино г, Дубки кв-л, 8</t>
  </si>
  <si>
    <t>Александровский р-н, Струнино г, Заречная ул, 36</t>
  </si>
  <si>
    <t>Александровский р-н, Струнино г, Заречная ул, 42</t>
  </si>
  <si>
    <t>Александровский р-н, Струнино г, Норильская ул, 3</t>
  </si>
  <si>
    <t>Александровский р-н, Струнино г, Норильская ул, 5</t>
  </si>
  <si>
    <t>Александровский р-н, Струнино г, Фролова ул, 4</t>
  </si>
  <si>
    <t>Александровский р-н, Струнино г, Шувалова ул, 13</t>
  </si>
  <si>
    <t>Александровский р-н, Струнино г, Шувалова ул, 5а</t>
  </si>
  <si>
    <t>Владимир г, 1-я Пионерская ул, 59</t>
  </si>
  <si>
    <t>Владимир г, 1-я Пионерская ул, 61А</t>
  </si>
  <si>
    <t>Владимир г, 1-я Пионерская ул, 63</t>
  </si>
  <si>
    <t>Владимир г, 1-я Пионерская ул, 84А</t>
  </si>
  <si>
    <t>Владимир г, 2-й Коллективный проезд, 3А</t>
  </si>
  <si>
    <t>804.000</t>
  </si>
  <si>
    <t>1968</t>
  </si>
  <si>
    <t>456.000</t>
  </si>
  <si>
    <t>693.000</t>
  </si>
  <si>
    <t>694.000</t>
  </si>
  <si>
    <t>684.000</t>
  </si>
  <si>
    <t>1305.000</t>
  </si>
  <si>
    <t>2000.000</t>
  </si>
  <si>
    <t>1267.400</t>
  </si>
  <si>
    <t>2000</t>
  </si>
  <si>
    <t>2420.600</t>
  </si>
  <si>
    <t>1278.000</t>
  </si>
  <si>
    <t>1976</t>
  </si>
  <si>
    <t>1277.760</t>
  </si>
  <si>
    <t>337.500</t>
  </si>
  <si>
    <t>680.000</t>
  </si>
  <si>
    <t>1300.000</t>
  </si>
  <si>
    <t>439.000</t>
  </si>
  <si>
    <t>654.600</t>
  </si>
  <si>
    <t>8500.000</t>
  </si>
  <si>
    <t>911.000</t>
  </si>
  <si>
    <t>715.400</t>
  </si>
  <si>
    <t>2007</t>
  </si>
  <si>
    <t>548.000</t>
  </si>
  <si>
    <t>1026.000</t>
  </si>
  <si>
    <t>Владимир г, Алябьева ул, 13а</t>
  </si>
  <si>
    <t>Владимир г, Алябьева ул, 23а</t>
  </si>
  <si>
    <t>Владимир г, Алябьева ул, 25</t>
  </si>
  <si>
    <t>Владимир г, Алябьева ул, 9</t>
  </si>
  <si>
    <t>Владимир г, Асаткина ул, 10</t>
  </si>
  <si>
    <t>Владимир г, Асаткина ул, 11</t>
  </si>
  <si>
    <t>Владимир г, Асаткина ул, 12</t>
  </si>
  <si>
    <t>Владимир г, Асаткина ул, 14</t>
  </si>
  <si>
    <t>Владимир г, Асаткина ул, 27</t>
  </si>
  <si>
    <t>Владимир г, Асаткина ул, 9</t>
  </si>
  <si>
    <t>Владимир г, Балакирева ул, 28</t>
  </si>
  <si>
    <t>Владимир г, Балакирева ул, 37в</t>
  </si>
  <si>
    <t>Владимир г, Балакирева ул, 41а</t>
  </si>
  <si>
    <t>Владимир г, Балакирева ул, 43д</t>
  </si>
  <si>
    <t>Владимир г, Балакирева ул, 51</t>
  </si>
  <si>
    <t>Владимир г, Балакирева ул, 55</t>
  </si>
  <si>
    <t>Владимир г, Батурина ул, 37</t>
  </si>
  <si>
    <t>Владимир г, Батурина ул, 37А</t>
  </si>
  <si>
    <t>Владимир г, Батурина ул, 37Б</t>
  </si>
  <si>
    <t>Владимир г, Батурина ул, 37Г</t>
  </si>
  <si>
    <t>Владимир г, Безыменского ул, 12</t>
  </si>
  <si>
    <t>Владимир г, Безыменского ул, 5а</t>
  </si>
  <si>
    <t>Владимир г, Безыменского ул, 5б</t>
  </si>
  <si>
    <t>Владимир г, Безыменского ул, 6б</t>
  </si>
  <si>
    <t>Владимир г, Безыменского ул, 9а</t>
  </si>
  <si>
    <t>Владимир г, Безыменского ул, 9д</t>
  </si>
  <si>
    <t>Владимир г, Белоконской ул, 12Б</t>
  </si>
  <si>
    <t>Владимир г, Белоконской ул, 15В</t>
  </si>
  <si>
    <t>Владимир г, Белоконской ул, 8А</t>
  </si>
  <si>
    <t>Владимир г, Бобкова ул, 7</t>
  </si>
  <si>
    <t>Владимир г, Большая Московская ул, 88</t>
  </si>
  <si>
    <t>Владимир г, Большая Московская ул, 9</t>
  </si>
  <si>
    <t>Владимир г, Большая Московская ул, 90а</t>
  </si>
  <si>
    <t>Владимир г, Большая Московская ул, 92а</t>
  </si>
  <si>
    <t>Владимир г, Большая Нижегородская ул, 67б</t>
  </si>
  <si>
    <t>Владимир г, Большая Нижегородская ул, 67в</t>
  </si>
  <si>
    <t>Владимир г, Большая Нижегородская ул, 67г</t>
  </si>
  <si>
    <t>Владимир г, Большая Нижегородская ул, 73</t>
  </si>
  <si>
    <t>Владимир г, Василисина ул, 10б</t>
  </si>
  <si>
    <t>Владимир г, Василисина ул, 10в</t>
  </si>
  <si>
    <t>629.200</t>
  </si>
  <si>
    <t>230.000</t>
  </si>
  <si>
    <t>857.400</t>
  </si>
  <si>
    <t>597.000</t>
  </si>
  <si>
    <t>257.000</t>
  </si>
  <si>
    <t>438.200</t>
  </si>
  <si>
    <t>550.000</t>
  </si>
  <si>
    <t>1950</t>
  </si>
  <si>
    <t>567.000</t>
  </si>
  <si>
    <t>412.000</t>
  </si>
  <si>
    <t>884.000</t>
  </si>
  <si>
    <t>940.000</t>
  </si>
  <si>
    <t>1410.000</t>
  </si>
  <si>
    <t>960.000</t>
  </si>
  <si>
    <t>722.000</t>
  </si>
  <si>
    <t>520.000</t>
  </si>
  <si>
    <t>970.000</t>
  </si>
  <si>
    <t>660.000</t>
  </si>
  <si>
    <t>1985</t>
  </si>
  <si>
    <t>531.000</t>
  </si>
  <si>
    <t>1147.000</t>
  </si>
  <si>
    <t>1983</t>
  </si>
  <si>
    <t>1475.000</t>
  </si>
  <si>
    <t>1982</t>
  </si>
  <si>
    <t>1284.700</t>
  </si>
  <si>
    <t>917.000</t>
  </si>
  <si>
    <t>980.000</t>
  </si>
  <si>
    <t>855.000</t>
  </si>
  <si>
    <t>934.300</t>
  </si>
  <si>
    <t>890.000</t>
  </si>
  <si>
    <t>965.000</t>
  </si>
  <si>
    <t>720.000</t>
  </si>
  <si>
    <t>1939</t>
  </si>
  <si>
    <t>1320.000</t>
  </si>
  <si>
    <t>954.000</t>
  </si>
  <si>
    <t>1952</t>
  </si>
  <si>
    <t>905.000</t>
  </si>
  <si>
    <t>1917</t>
  </si>
  <si>
    <t>886.000</t>
  </si>
  <si>
    <t>806.000</t>
  </si>
  <si>
    <t>1507.500</t>
  </si>
  <si>
    <t>1934</t>
  </si>
  <si>
    <t>710.000</t>
  </si>
  <si>
    <t>1276.600</t>
  </si>
  <si>
    <t>Владимир г, Василисина ул, 7</t>
  </si>
  <si>
    <t>Владимир г, Василисина ул, 8</t>
  </si>
  <si>
    <t>Владимир г, Верхняя Дуброва ул, 22</t>
  </si>
  <si>
    <t>Владимир г, Верхняя Дуброва ул, 26Ж</t>
  </si>
  <si>
    <t>Владимир г, Верхняя Дуброва ул, 28</t>
  </si>
  <si>
    <t>Владимир г, Верхняя Дуброва ул, 28Б</t>
  </si>
  <si>
    <t>770.000</t>
  </si>
  <si>
    <t>883.000</t>
  </si>
  <si>
    <t>4650.000</t>
  </si>
  <si>
    <t>765.000</t>
  </si>
  <si>
    <t>783.000</t>
  </si>
  <si>
    <t>Владимир г, Вознесенская ул, 3</t>
  </si>
  <si>
    <t>Владимир г, Вокзальная ул, 16А</t>
  </si>
  <si>
    <t>Владимир г, Вокзальная ул, 71</t>
  </si>
  <si>
    <t>Владимир г, Гагарина ул, 10</t>
  </si>
  <si>
    <t>Владимир г, Герцена ул, 20</t>
  </si>
  <si>
    <t>Владимир г, Горького ул, 52А</t>
  </si>
  <si>
    <t>Владимир г, Горького ул, 67</t>
  </si>
  <si>
    <t>Владимир г, Горького ул, 79А</t>
  </si>
  <si>
    <t>Владимир г, Горького ул, 98</t>
  </si>
  <si>
    <t>Владимир г, Горького ул, 99</t>
  </si>
  <si>
    <t>Владимир г, Гражданская ул, 2Б</t>
  </si>
  <si>
    <t>Владимир г, Даргомыжского ул, 10/20</t>
  </si>
  <si>
    <t>Владимир г, Дворянская ул, 13</t>
  </si>
  <si>
    <t>Владимир г, Дворянская ул, 15</t>
  </si>
  <si>
    <t>Владимир г, Диктора Левитана ул, 1А</t>
  </si>
  <si>
    <t>Владимир г, Диктора Левитана ул, 33</t>
  </si>
  <si>
    <t>Владимир г, Диктора Левитана ул, 38А</t>
  </si>
  <si>
    <t>Владимир г, Диктора Левитана ул, 3Б</t>
  </si>
  <si>
    <t>Владимир г, Диктора Левитана ул, 3В</t>
  </si>
  <si>
    <t>Владимир г, Диктора Левитана ул, 4А</t>
  </si>
  <si>
    <t>Владимир г, Добросельская ул, 190а</t>
  </si>
  <si>
    <t>Владимир г, Добросельская ул, 191А</t>
  </si>
  <si>
    <t>Владимир г, Добросельская ул, 193б</t>
  </si>
  <si>
    <t>Владимир г, Добросельская ул, 199а</t>
  </si>
  <si>
    <t>Владимир г, Добросельская ул, 205</t>
  </si>
  <si>
    <t>Владимир г, Добросельская ул, 207</t>
  </si>
  <si>
    <t>Владимир г, Добросельская ул, 209а</t>
  </si>
  <si>
    <t>Владимир г, Добросельская ул, 211а</t>
  </si>
  <si>
    <t>Владимир г, Добросельская ул, 213</t>
  </si>
  <si>
    <t>Владимир г, Добросельская ул, 4</t>
  </si>
  <si>
    <t>Владимир г, Добросельский проезд, 4</t>
  </si>
  <si>
    <t>Владимир г, Егорова ул, 10а</t>
  </si>
  <si>
    <t>260.000</t>
  </si>
  <si>
    <t>310.000</t>
  </si>
  <si>
    <t>1953</t>
  </si>
  <si>
    <t>1119.000</t>
  </si>
  <si>
    <t>702.000</t>
  </si>
  <si>
    <t>1932</t>
  </si>
  <si>
    <t>1020.000</t>
  </si>
  <si>
    <t>445.000</t>
  </si>
  <si>
    <t>612.000</t>
  </si>
  <si>
    <t>1495.000</t>
  </si>
  <si>
    <t>1342.000</t>
  </si>
  <si>
    <t>1941</t>
  </si>
  <si>
    <t>1180.000</t>
  </si>
  <si>
    <t>445.850</t>
  </si>
  <si>
    <t>430.000</t>
  </si>
  <si>
    <t>1947</t>
  </si>
  <si>
    <t>581.000</t>
  </si>
  <si>
    <t>1938</t>
  </si>
  <si>
    <t>1118.000</t>
  </si>
  <si>
    <t>775.000</t>
  </si>
  <si>
    <t>663.000</t>
  </si>
  <si>
    <t>1979</t>
  </si>
  <si>
    <t>1043.000</t>
  </si>
  <si>
    <t>1380.000</t>
  </si>
  <si>
    <t>1400.000</t>
  </si>
  <si>
    <t>544.800</t>
  </si>
  <si>
    <t>1037.000</t>
  </si>
  <si>
    <t>470.000</t>
  </si>
  <si>
    <t>767.000</t>
  </si>
  <si>
    <t>Владимир г, Егорова ул, 3</t>
  </si>
  <si>
    <t>Владимир г, Ерофеевский спуск, 3</t>
  </si>
  <si>
    <t>Владимир г, Завадского ул, 13Б</t>
  </si>
  <si>
    <t>Владимир г, Завадского ул, 3</t>
  </si>
  <si>
    <t>Владимир г, Завадского ул, 9Б</t>
  </si>
  <si>
    <t>Владимир г, Заклязьменский п, Зеленая ул, 14</t>
  </si>
  <si>
    <t>Владимир г, Заклязьменский п, Лесная ул, 10</t>
  </si>
  <si>
    <t>Владимир г, Заклязьменский п, Новая ул, 1</t>
  </si>
  <si>
    <t>Владимир г, Заклязьменский п, Новая ул, 3</t>
  </si>
  <si>
    <t>Владимир г, Заклязьменский п, Новая ул, 5</t>
  </si>
  <si>
    <t>Владимир г, Заклязьменский п, Центральная ул, 12</t>
  </si>
  <si>
    <t>Владимир г, Зеленая ул, 2</t>
  </si>
  <si>
    <t>Владимир г, Казарменная ул, 5</t>
  </si>
  <si>
    <t>Владимир г, Каманина ул, 22</t>
  </si>
  <si>
    <t>Владимир г, Каманина ул, 27</t>
  </si>
  <si>
    <t>Владимир г, Кирова ул, 10</t>
  </si>
  <si>
    <t>Владимир г, Кирова ул, 19</t>
  </si>
  <si>
    <t>Владимир г, Кирова ул, 1А</t>
  </si>
  <si>
    <t>Владимир г, Кирова ул, 20</t>
  </si>
  <si>
    <t>Владимир г, Кирова ул, 22</t>
  </si>
  <si>
    <t>Владимир г, Кирова ул, 3А</t>
  </si>
  <si>
    <t>Владимир г, Комиссарова ул, 21</t>
  </si>
  <si>
    <t>Владимир г, Комиссарова ул, 28</t>
  </si>
  <si>
    <t>Владимир г, Комиссарова ул, 35а</t>
  </si>
  <si>
    <t>Владимир г, Комиссарова ул, 6</t>
  </si>
  <si>
    <t>1024.600</t>
  </si>
  <si>
    <t>672.000</t>
  </si>
  <si>
    <t>585.000</t>
  </si>
  <si>
    <t>374.000</t>
  </si>
  <si>
    <t>395.000</t>
  </si>
  <si>
    <t>785.000</t>
  </si>
  <si>
    <t>560.000</t>
  </si>
  <si>
    <t>814.000</t>
  </si>
  <si>
    <t>655.000</t>
  </si>
  <si>
    <t>628.000</t>
  </si>
  <si>
    <t>670.000</t>
  </si>
  <si>
    <t>630.000</t>
  </si>
  <si>
    <t>892.000</t>
  </si>
  <si>
    <t>331.000</t>
  </si>
  <si>
    <t>384.000</t>
  </si>
  <si>
    <t>333.000</t>
  </si>
  <si>
    <t>380.000</t>
  </si>
  <si>
    <t>1139.000</t>
  </si>
  <si>
    <t>635.000</t>
  </si>
  <si>
    <t>356.000</t>
  </si>
  <si>
    <t>447.700</t>
  </si>
  <si>
    <t>741.000</t>
  </si>
  <si>
    <t>352.000</t>
  </si>
  <si>
    <t>570.000</t>
  </si>
  <si>
    <t>1997</t>
  </si>
  <si>
    <t>480.000</t>
  </si>
  <si>
    <t>247.000</t>
  </si>
  <si>
    <t>Владимир г, Коммунар мкр, Зеленая ул, 68</t>
  </si>
  <si>
    <t>Владимир г, Коммунар мкр, Школьная ул, 4</t>
  </si>
  <si>
    <t>Владимир г, Крайнова ул, 18</t>
  </si>
  <si>
    <t>Владимир г, Куйбышева ул, 40</t>
  </si>
  <si>
    <t>Владимир г, Куйбышева ул, 46</t>
  </si>
  <si>
    <t>Владимир г, Куйбышева ул, 52</t>
  </si>
  <si>
    <t>Владимир г, Лакина проезд, 6</t>
  </si>
  <si>
    <t>Владимир г, Лакина ул, 129А</t>
  </si>
  <si>
    <t>Владимир г, Лакина ул, 137А</t>
  </si>
  <si>
    <t>2462.000</t>
  </si>
  <si>
    <t>565.000</t>
  </si>
  <si>
    <t>429.700</t>
  </si>
  <si>
    <t>3456.000</t>
  </si>
  <si>
    <t>802.000</t>
  </si>
  <si>
    <t>Владимир г, Лакина ул, 139</t>
  </si>
  <si>
    <t>Владимир г, Лакина ул, 147А</t>
  </si>
  <si>
    <t>Владимир г, Лакина ул, 147Б</t>
  </si>
  <si>
    <t>Владимир г, Лакина ул, 151</t>
  </si>
  <si>
    <t>Владимир г, Лакина ул, 153А</t>
  </si>
  <si>
    <t>Владимир г, Лакина ул, 191</t>
  </si>
  <si>
    <t>Владимир г, Ленина пр-кт, 15</t>
  </si>
  <si>
    <t>Владимир г, Ленина пр-кт, 18А</t>
  </si>
  <si>
    <t>Владимир г, Ленина пр-кт, 20</t>
  </si>
  <si>
    <t>1213.000</t>
  </si>
  <si>
    <t>776.000</t>
  </si>
  <si>
    <t>971.000</t>
  </si>
  <si>
    <t>364.000</t>
  </si>
  <si>
    <t>861.000</t>
  </si>
  <si>
    <t>Владимир г, Ленина пр-кт, 62</t>
  </si>
  <si>
    <t>Владимир г, Ленина пр-кт, 71</t>
  </si>
  <si>
    <t>Владимир г, Ленина пр-кт, 9</t>
  </si>
  <si>
    <t>Владимир г, Лермонтова ул, 26</t>
  </si>
  <si>
    <t>Владимир г, Лермонтова ул, 39</t>
  </si>
  <si>
    <t>Владимир г, Лермонтова ул, 41</t>
  </si>
  <si>
    <t>Владимир г, Лесная ул, 9/9</t>
  </si>
  <si>
    <t>Владимир г, Лесной мкр, Лесная ул, 15</t>
  </si>
  <si>
    <t>Владимир г, Лесной мкр, Лесная ул, 6</t>
  </si>
  <si>
    <t>Владимир г, Луговая ул, 20</t>
  </si>
  <si>
    <t>Владимир г, Луначарского ул, 35</t>
  </si>
  <si>
    <t>Владимир г, Лыбедский проезд, 1</t>
  </si>
  <si>
    <t>Владимир г, Мира ул, 17А</t>
  </si>
  <si>
    <t>Владимир г, Мира ул, 30</t>
  </si>
  <si>
    <t>Владимир г, Мира ул, 32Б</t>
  </si>
  <si>
    <t>Владимир г, Мира ул, 42</t>
  </si>
  <si>
    <t>Владимир г, Мира ул, 84</t>
  </si>
  <si>
    <t>Владимир г, Михайловская ул, 10А</t>
  </si>
  <si>
    <t>1742.000</t>
  </si>
  <si>
    <t>751.200</t>
  </si>
  <si>
    <t>1654.000</t>
  </si>
  <si>
    <t>1265.000</t>
  </si>
  <si>
    <t>704.000</t>
  </si>
  <si>
    <t>504.300</t>
  </si>
  <si>
    <t>1901</t>
  </si>
  <si>
    <t>210.000</t>
  </si>
  <si>
    <t>376.000</t>
  </si>
  <si>
    <t>563.000</t>
  </si>
  <si>
    <t>962.600</t>
  </si>
  <si>
    <t>1350.000</t>
  </si>
  <si>
    <t>Владимир г, Михайловская ул, 59А</t>
  </si>
  <si>
    <t>Владимир г, МОПРа ул, 13</t>
  </si>
  <si>
    <t>Владимир г, Народная ул, 16</t>
  </si>
  <si>
    <t>Владимир г, Нижняя Дуброва ул, 32А</t>
  </si>
  <si>
    <t>Владимир г, Нижняя Дуброва ул, 3а</t>
  </si>
  <si>
    <t>Владимир г, Нижняя Дуброва ул, 44</t>
  </si>
  <si>
    <t>522.200</t>
  </si>
  <si>
    <t>2095.000</t>
  </si>
  <si>
    <t>2013</t>
  </si>
  <si>
    <t>Владимир г, Ново-Ямская ул, 25</t>
  </si>
  <si>
    <t>Владимир г, Ново-Ямская ул, 26</t>
  </si>
  <si>
    <t>592.000</t>
  </si>
  <si>
    <t>1344.000</t>
  </si>
  <si>
    <t>1101.600</t>
  </si>
  <si>
    <t>Владимир г, Октябрьский военный городок, 24</t>
  </si>
  <si>
    <t>Владимир г, Октябрьский пр-кт, 43</t>
  </si>
  <si>
    <t>Владимир г, Октябрьский пр-кт, 45</t>
  </si>
  <si>
    <t>Владимир г, Октябрьский пр-кт, 45А</t>
  </si>
  <si>
    <t>Владимир г, Оргтруд мкр, Молодежная ул, 13</t>
  </si>
  <si>
    <t>Владимир г, Оргтруд мкр, Молодежная ул, 15</t>
  </si>
  <si>
    <t>Владимир г, Оргтруд мкр, Молодежная ул, 20</t>
  </si>
  <si>
    <t>Владимир г, Оргтруд мкр, Молодежная ул, 7</t>
  </si>
  <si>
    <t>Владимир г, Оргтруд мкр, Строителей ул, 1</t>
  </si>
  <si>
    <t>Владимир г, Оргтруд мкр, Строителей ул, 4</t>
  </si>
  <si>
    <t>Владимир г, Оргтруд мкр, Строителей ул, 7</t>
  </si>
  <si>
    <t>Владимир г, Осьмова ул, 2</t>
  </si>
  <si>
    <t>934.100</t>
  </si>
  <si>
    <t>822.000</t>
  </si>
  <si>
    <t>897.300</t>
  </si>
  <si>
    <t>584.000</t>
  </si>
  <si>
    <t>535.000</t>
  </si>
  <si>
    <t>537.000</t>
  </si>
  <si>
    <t>1800.000</t>
  </si>
  <si>
    <t>1197.100</t>
  </si>
  <si>
    <t>881.500</t>
  </si>
  <si>
    <t>719.000</t>
  </si>
  <si>
    <t>Владимир г, Перекопский военный городок, 10</t>
  </si>
  <si>
    <t>Владимир г, Перекопский военный городок, 11</t>
  </si>
  <si>
    <t>Владимир г, Перекопский военный городок, 12</t>
  </si>
  <si>
    <t>Владимир г, Перекопский военный городок, 22</t>
  </si>
  <si>
    <t>Владимир г, Перекопский военный городок, 28</t>
  </si>
  <si>
    <t>Владимир г, Перекопский военный городок, 6</t>
  </si>
  <si>
    <t>Владимир г, Перекопский военный городок, 6а</t>
  </si>
  <si>
    <t>Владимир г, Пичугина ул, 11Б</t>
  </si>
  <si>
    <t>Владимир г, Погодина ул, 3</t>
  </si>
  <si>
    <t>Владимир г, Подбельского ул, 6</t>
  </si>
  <si>
    <t>Владимир г, Полины Осипенко ул, 12</t>
  </si>
  <si>
    <t>Владимир г, Полины Осипенко ул, 15</t>
  </si>
  <si>
    <t>Владимир г, Полины Осипенко ул, 18</t>
  </si>
  <si>
    <t>Владимир г, Полины Осипенко ул, 20</t>
  </si>
  <si>
    <t>Владимир г, Полины Осипенко ул, 22</t>
  </si>
  <si>
    <t>Владимир г, Полины Осипенко ул, 24</t>
  </si>
  <si>
    <t>Владимир г, Полины Осипенко ул, 3</t>
  </si>
  <si>
    <t>Владимир г, Поселок РТС ул, 1</t>
  </si>
  <si>
    <t>Владимир г, Поселок РТС ул, 4</t>
  </si>
  <si>
    <t>Владимир г, Почаевская ул, 25</t>
  </si>
  <si>
    <t>Владимир г, Почаевская ул, 3</t>
  </si>
  <si>
    <t>Владимир г, Почаевская ул, 30</t>
  </si>
  <si>
    <t>Владимир г, Разина ул, 1</t>
  </si>
  <si>
    <t>489.000</t>
  </si>
  <si>
    <t>1912</t>
  </si>
  <si>
    <t>534.000</t>
  </si>
  <si>
    <t>1085.000</t>
  </si>
  <si>
    <t>791.000</t>
  </si>
  <si>
    <t>950.000</t>
  </si>
  <si>
    <t>1195.000</t>
  </si>
  <si>
    <t>924.000</t>
  </si>
  <si>
    <t>1290.000</t>
  </si>
  <si>
    <t>633.000</t>
  </si>
  <si>
    <t>1214.900</t>
  </si>
  <si>
    <t>800.000</t>
  </si>
  <si>
    <t>546.000</t>
  </si>
  <si>
    <t>797.000</t>
  </si>
  <si>
    <t>860.000</t>
  </si>
  <si>
    <t>868.000</t>
  </si>
  <si>
    <t>1160.000</t>
  </si>
  <si>
    <t>1174.000</t>
  </si>
  <si>
    <t>903.600</t>
  </si>
  <si>
    <t>1181.000</t>
  </si>
  <si>
    <t>361.900</t>
  </si>
  <si>
    <t>441.100</t>
  </si>
  <si>
    <t>1660.000</t>
  </si>
  <si>
    <t>Владимир г, Разина ул, 7</t>
  </si>
  <si>
    <t>Владимир г, Разина ул, 8</t>
  </si>
  <si>
    <t>Владимир г, Растопчина ул, 35</t>
  </si>
  <si>
    <t>Владимир г, Растопчина ул, 41а</t>
  </si>
  <si>
    <t>Владимир г, Растопчина ул, 51</t>
  </si>
  <si>
    <t>Владимир г, Садовая ул, 10</t>
  </si>
  <si>
    <t>Владимир г, Садовая ул, 26</t>
  </si>
  <si>
    <t>Владимир г, Связи ул, 3</t>
  </si>
  <si>
    <t>Владимир г, Северная ул, 1</t>
  </si>
  <si>
    <t>386.100</t>
  </si>
  <si>
    <t>424.400</t>
  </si>
  <si>
    <t>350.000</t>
  </si>
  <si>
    <t>2013.000</t>
  </si>
  <si>
    <t>316.100</t>
  </si>
  <si>
    <t>682.500</t>
  </si>
  <si>
    <t>991.000</t>
  </si>
  <si>
    <t>2100.000</t>
  </si>
  <si>
    <t>1216.000</t>
  </si>
  <si>
    <t>Владимир г, Северная ул, 4а</t>
  </si>
  <si>
    <t>Владимир г, Северный проезд, 2</t>
  </si>
  <si>
    <t>Владимир г, Семашко ул, 4</t>
  </si>
  <si>
    <t>Владимир г, Совхоз Вышка ул, 10</t>
  </si>
  <si>
    <t>Владимир г, Соколова-Соколенка ул, 11б</t>
  </si>
  <si>
    <t>Владимир г, Соколова-Соколенка ул, 17б</t>
  </si>
  <si>
    <t>Владимир г, Соколова-Соколенка ул, 21б</t>
  </si>
  <si>
    <t>Владимир г, Соколова-Соколенка ул, 27</t>
  </si>
  <si>
    <t>Владимир г, Соколова-Соколенка ул, 28</t>
  </si>
  <si>
    <t>Владимир г, Соколова-Соколенка ул, 30</t>
  </si>
  <si>
    <t>Владимир г, Соколова-Соколенка ул, 5б</t>
  </si>
  <si>
    <t>Владимир г, Соколова-Соколенка ул, 7</t>
  </si>
  <si>
    <t>Владимир г, Соколова-Соколенка ул, 9</t>
  </si>
  <si>
    <t>Владимир г, Солнечная ул, 41А</t>
  </si>
  <si>
    <t>Владимир г, Солнечная ул, 54</t>
  </si>
  <si>
    <t>Владимир г, Спасское с, Садовая ул, 2</t>
  </si>
  <si>
    <t>Владимир г, Спасское с, Совхозная ул, 5</t>
  </si>
  <si>
    <t>Владимир г, Стасова ул, 1/36</t>
  </si>
  <si>
    <t>Владимир г, Стасова ул, 19/11</t>
  </si>
  <si>
    <t>Владимир г, Стрелецкая ул, 27А</t>
  </si>
  <si>
    <t>Владимир г, Стрелецкая ул, 27Б</t>
  </si>
  <si>
    <t>Владимир г, Стрелецкий городок, 57</t>
  </si>
  <si>
    <t>Владимир г, Строителей пр-кт, 14</t>
  </si>
  <si>
    <t>Владимир г, Строителей пр-кт, 30</t>
  </si>
  <si>
    <t>Владимир г, Строителей пр-кт, 32А</t>
  </si>
  <si>
    <t>Владимир г, Строителей ул, 10</t>
  </si>
  <si>
    <t>Владимир г, Строителей ул, 2</t>
  </si>
  <si>
    <t>Владимир г, Строителей ул, 8</t>
  </si>
  <si>
    <t>467.000</t>
  </si>
  <si>
    <t>1946</t>
  </si>
  <si>
    <t>219.700</t>
  </si>
  <si>
    <t>300.000</t>
  </si>
  <si>
    <t>290.000</t>
  </si>
  <si>
    <t>830.800</t>
  </si>
  <si>
    <t>828.000</t>
  </si>
  <si>
    <t>1087.000</t>
  </si>
  <si>
    <t>1984</t>
  </si>
  <si>
    <t>378.000</t>
  </si>
  <si>
    <t>2011</t>
  </si>
  <si>
    <t>1.000</t>
  </si>
  <si>
    <t>2500.000</t>
  </si>
  <si>
    <t>2002</t>
  </si>
  <si>
    <t>432.600</t>
  </si>
  <si>
    <t>404.000</t>
  </si>
  <si>
    <t>605.000</t>
  </si>
  <si>
    <t>579.800</t>
  </si>
  <si>
    <t>640.000</t>
  </si>
  <si>
    <t>410.300</t>
  </si>
  <si>
    <t>1948</t>
  </si>
  <si>
    <t>410.800</t>
  </si>
  <si>
    <t>815.000</t>
  </si>
  <si>
    <t>1540.000</t>
  </si>
  <si>
    <t>962.000</t>
  </si>
  <si>
    <t>200.000</t>
  </si>
  <si>
    <t>568.000</t>
  </si>
  <si>
    <t>1121.000</t>
  </si>
  <si>
    <t>545.000</t>
  </si>
  <si>
    <t>Владимир г, Студенческая ул, 1</t>
  </si>
  <si>
    <t>Владимир г, Студенческая ул, 1А</t>
  </si>
  <si>
    <t>Владимир г, Суворова ул, 1</t>
  </si>
  <si>
    <t>Владимир г, Суворова ул, 3а</t>
  </si>
  <si>
    <t>Владимир г, Судогодское ш, 17</t>
  </si>
  <si>
    <t>Владимир г, Судогодское ш, 17а</t>
  </si>
  <si>
    <t>Владимир г, Судогодское ш, 23г</t>
  </si>
  <si>
    <t>Владимир г, Судогодское ш, 29д</t>
  </si>
  <si>
    <t>Владимир г, Судогодское ш, 31</t>
  </si>
  <si>
    <t>Владимир г, Судогодское ш, 45</t>
  </si>
  <si>
    <t>Владимир г, Суздальский пр-кт, 11А</t>
  </si>
  <si>
    <t>Владимир г, Суздальский пр-кт, 11Д</t>
  </si>
  <si>
    <t>Владимир г, Суздальский пр-кт, 13</t>
  </si>
  <si>
    <t>Владимир г, Суздальский пр-кт, 17а</t>
  </si>
  <si>
    <t>Владимир г, Суздальский пр-кт, 26</t>
  </si>
  <si>
    <t>Владимир г, Суздальский пр-кт, 6</t>
  </si>
  <si>
    <t>Владимир г, Суздальский пр-кт, 9Б</t>
  </si>
  <si>
    <t>Владимир г, Сурикова ул, 15</t>
  </si>
  <si>
    <t>Владимир г, Сущевская ул, 7 стр. 4</t>
  </si>
  <si>
    <t>Владимир г, Сущевская ул, 7А</t>
  </si>
  <si>
    <t>Владимир г, Сущевский проезд, 1</t>
  </si>
  <si>
    <t>Владимир г, Тихонравова ул, 10</t>
  </si>
  <si>
    <t>Владимир г, Тракторная ул, 14</t>
  </si>
  <si>
    <t>Владимир г, Тракторная ул, 3</t>
  </si>
  <si>
    <t>Владимир г, Тракторная ул, 9</t>
  </si>
  <si>
    <t>Владимир г, Турбаза Ладога нп, Сосновая ул, 7</t>
  </si>
  <si>
    <t>Владимир г, Университетская ул, 8А</t>
  </si>
  <si>
    <t>Владимир г, Усти-на-Лабе ул, 22</t>
  </si>
  <si>
    <t>Владимир г, Усти-на-Лабе ул, 27</t>
  </si>
  <si>
    <t>Владимир г, Усти-на-Лабе ул, 5Д</t>
  </si>
  <si>
    <t>Владимир г, Усти-на-Лабе ул, 6</t>
  </si>
  <si>
    <t>Владимир г, Фатьянова ул, 21</t>
  </si>
  <si>
    <t>Владимир г, Фатьянова ул, 24</t>
  </si>
  <si>
    <t>Владимир г, Фатьянова ул, 28</t>
  </si>
  <si>
    <t>Владимир г, Хирурга Орлова ул, 10</t>
  </si>
  <si>
    <t>Владимир г, Чайковского ул, 32</t>
  </si>
  <si>
    <t>Владимир г, Чайковского ул, 36Б</t>
  </si>
  <si>
    <t>651.000</t>
  </si>
  <si>
    <t>1283.000</t>
  </si>
  <si>
    <t>879.000</t>
  </si>
  <si>
    <t>1036.100</t>
  </si>
  <si>
    <t>645.600</t>
  </si>
  <si>
    <t>698.000</t>
  </si>
  <si>
    <t>725.000</t>
  </si>
  <si>
    <t>574.000</t>
  </si>
  <si>
    <t>1156.000</t>
  </si>
  <si>
    <t>620.000</t>
  </si>
  <si>
    <t>1450.000</t>
  </si>
  <si>
    <t>391.000</t>
  </si>
  <si>
    <t>420.000</t>
  </si>
  <si>
    <t>952.000</t>
  </si>
  <si>
    <t>1130.000</t>
  </si>
  <si>
    <t>901.000</t>
  </si>
  <si>
    <t>622.000</t>
  </si>
  <si>
    <t>2010</t>
  </si>
  <si>
    <t>629.000</t>
  </si>
  <si>
    <t>897.000</t>
  </si>
  <si>
    <t>916.600</t>
  </si>
  <si>
    <t>Владимир г, Чайковского ул, 40</t>
  </si>
  <si>
    <t>Владимир г, Чапаева ул, 3</t>
  </si>
  <si>
    <t>Владимир г, Чернышевского ул, 3</t>
  </si>
  <si>
    <t>Владимир г, Чехова ул, 4</t>
  </si>
  <si>
    <t>Владимир г, Электроприборовский проезд, 2</t>
  </si>
  <si>
    <t>Владимир г, Электроприборовский проезд, 7А</t>
  </si>
  <si>
    <t>Владимир г, Энергетик мкр, Северная ул, 11А</t>
  </si>
  <si>
    <t>Владимир г, Энергетик мкр, Энергетиков ул, 12Б</t>
  </si>
  <si>
    <t>Владимир г, Энергетик мкр, Энергетиков ул, 3А</t>
  </si>
  <si>
    <t>Владимир г, Энергетик мкр, Энергетиков ул, 9</t>
  </si>
  <si>
    <t>Владимир г, Юбилейная ул, 10</t>
  </si>
  <si>
    <t>Владимир г, Юбилейная ул, 11А</t>
  </si>
  <si>
    <t>Владимир г, Юбилейная ул, 18А</t>
  </si>
  <si>
    <t>Владимир г, Юбилейная ул, 26</t>
  </si>
  <si>
    <t>Владимир г, Юбилейная ул, 30</t>
  </si>
  <si>
    <t>Владимир г, Юбилейная ул, 40</t>
  </si>
  <si>
    <t>Владимир г, Юбилейная ул, 42</t>
  </si>
  <si>
    <t>Владимир г, Юбилейная ул, 74</t>
  </si>
  <si>
    <t>Владимир г, Юрьевец мкр, Институтский городок, 17</t>
  </si>
  <si>
    <t>Владимир г, Юрьевец мкр, Институтский городок, 24</t>
  </si>
  <si>
    <t>Владимир г, Юрьевец мкр, Институтский городок, 4</t>
  </si>
  <si>
    <t>Владимир г, Юрьевец мкр, Михалькова ул, 1</t>
  </si>
  <si>
    <t>Владимир г, Юрьевец мкр, Ноябрьская ул, 107</t>
  </si>
  <si>
    <t>Владимир г, Юрьевец мкр, Ноябрьская ул, 107А</t>
  </si>
  <si>
    <t>Владимир г, Юрьевец мкр, Ноябрьская ул, 109</t>
  </si>
  <si>
    <t>Владимир г, Юрьевец мкр, Ноябрьская ул, 113</t>
  </si>
  <si>
    <t>Владимир г, Юрьевец мкр, Ноябрьская ул, 8Б</t>
  </si>
  <si>
    <t>961.000</t>
  </si>
  <si>
    <t>968.000</t>
  </si>
  <si>
    <t>1632.000</t>
  </si>
  <si>
    <t>556.000</t>
  </si>
  <si>
    <t>591.900</t>
  </si>
  <si>
    <t>445.800</t>
  </si>
  <si>
    <t>955.000</t>
  </si>
  <si>
    <t>2680.000</t>
  </si>
  <si>
    <t>1430.000</t>
  </si>
  <si>
    <t>2360.000</t>
  </si>
  <si>
    <t>1551.000</t>
  </si>
  <si>
    <t>1080.000</t>
  </si>
  <si>
    <t>869.000</t>
  </si>
  <si>
    <t>429.000</t>
  </si>
  <si>
    <t>618.000</t>
  </si>
  <si>
    <t>571.000</t>
  </si>
  <si>
    <t>615.000</t>
  </si>
  <si>
    <t>340.000</t>
  </si>
  <si>
    <t>Владимир г, Юрьевец мкр, Школьный проезд, 1А</t>
  </si>
  <si>
    <t>Вязники г, 1 Мая ул, 16а</t>
  </si>
  <si>
    <t>Вязники г, 1-я Набережная ул, 3</t>
  </si>
  <si>
    <t>Вязники г, 2-й Кутузовский проезд, 2</t>
  </si>
  <si>
    <t>Вязники г, 2-й Кутузовский проезд, 4</t>
  </si>
  <si>
    <t>Вязники г, 2-й Кутузовский проезд, 6</t>
  </si>
  <si>
    <t>280.000</t>
  </si>
  <si>
    <t>394.100</t>
  </si>
  <si>
    <t>439.400</t>
  </si>
  <si>
    <t>1935</t>
  </si>
  <si>
    <t>538.000</t>
  </si>
  <si>
    <t>295.000</t>
  </si>
  <si>
    <t>269.000</t>
  </si>
  <si>
    <t>Вязники г, Благовещенская ул, 30</t>
  </si>
  <si>
    <t>296.400</t>
  </si>
  <si>
    <t>400.500</t>
  </si>
  <si>
    <t>Вязники г, Владимирская ул, 10</t>
  </si>
  <si>
    <t>Вязники г, Владимирская ул, 12/15</t>
  </si>
  <si>
    <t>725.400</t>
  </si>
  <si>
    <t>840.000</t>
  </si>
  <si>
    <t>Вязники г, Высоковольтная ул, 59</t>
  </si>
  <si>
    <t>Вязники г, Высоковольтная ул, 63</t>
  </si>
  <si>
    <t>Вязники г, Герцена ул, 15</t>
  </si>
  <si>
    <t>Вязники г, Герцена ул, 17</t>
  </si>
  <si>
    <t>Вязники г, Горького ул, 84</t>
  </si>
  <si>
    <t>Вязники г, Дечинский мкр, 12а</t>
  </si>
  <si>
    <t>920.800</t>
  </si>
  <si>
    <t>763.000</t>
  </si>
  <si>
    <t>735.600</t>
  </si>
  <si>
    <t>931.500</t>
  </si>
  <si>
    <t>1925</t>
  </si>
  <si>
    <t>946.000</t>
  </si>
  <si>
    <t>Вязники г, Дечинский мкр, 2</t>
  </si>
  <si>
    <t>Вязники г, Ефимьево ул, 12</t>
  </si>
  <si>
    <t>1270.000</t>
  </si>
  <si>
    <t>Вязники г, Ефимьево ул, 7</t>
  </si>
  <si>
    <t>Вязники г, Железнодорожная ул, 29</t>
  </si>
  <si>
    <t>639.000</t>
  </si>
  <si>
    <t>Вязники г, Заготзерно ул, 11</t>
  </si>
  <si>
    <t>Вязники г, Заготзерно ул, 14</t>
  </si>
  <si>
    <t>Вязники г, Заливная ул, 7</t>
  </si>
  <si>
    <t>Вязники г, Калинина ул, 7</t>
  </si>
  <si>
    <t>807.000</t>
  </si>
  <si>
    <t>498.400</t>
  </si>
  <si>
    <t>617.200</t>
  </si>
  <si>
    <t>Вязники г, Мичуринская ул, 74</t>
  </si>
  <si>
    <t>Вязники г, Мичуринская ул, 79</t>
  </si>
  <si>
    <t>Вязники г, Мичуринская ул, 81</t>
  </si>
  <si>
    <t>Вязники г, Нововязники мкр, Карла Маркса ул, 4</t>
  </si>
  <si>
    <t>Вязники г, Нововязники мкр, Клубная ул, 20</t>
  </si>
  <si>
    <t>Вязники г, Нововязники мкр, Красина ул, 1Б</t>
  </si>
  <si>
    <t>286.300</t>
  </si>
  <si>
    <t>288.000</t>
  </si>
  <si>
    <t>463.400</t>
  </si>
  <si>
    <t>1951</t>
  </si>
  <si>
    <t>Вязники г, Нововязники мкр, Привокзальная ул, 22</t>
  </si>
  <si>
    <t>Вязники г, Нововязники мкр, Привокзальная ул, 56</t>
  </si>
  <si>
    <t>358.500</t>
  </si>
  <si>
    <t>Вязники г, Нововязники мкр, Привокзальная ул, 58</t>
  </si>
  <si>
    <t>Вязники г, Нововязники мкр, Привокзальная ул, 61</t>
  </si>
  <si>
    <t>Вязники г, Нововязники мкр, Текстильная ул, 11</t>
  </si>
  <si>
    <t>Вязники г, Нововязники мкр, Южная ул, 11</t>
  </si>
  <si>
    <t>Вязники г, Победы ул, 1а</t>
  </si>
  <si>
    <t>461.000</t>
  </si>
  <si>
    <t>524.800</t>
  </si>
  <si>
    <t>Вязники г, Советская ул, 19</t>
  </si>
  <si>
    <t>Вязники г, Советская ул, 39/1</t>
  </si>
  <si>
    <t>Вязники г, Советская ул, 64</t>
  </si>
  <si>
    <t>435.600</t>
  </si>
  <si>
    <t>609.100</t>
  </si>
  <si>
    <t>1923</t>
  </si>
  <si>
    <t>Вязники г, Чехова ул, 42</t>
  </si>
  <si>
    <t>Вязники г, Чехова ул, 44</t>
  </si>
  <si>
    <t>Вязниковский р-н, Барское Татарово с, Совхозная ул, 14</t>
  </si>
  <si>
    <t>Вязниковский р-н, Барское Татарово с, Совхозная ул, 16</t>
  </si>
  <si>
    <t>Вязниковский р-н, Большевысоково д, Дорожная ул, 6</t>
  </si>
  <si>
    <t>Вязниковский р-н, Воробьевка д, Главная ул, 5</t>
  </si>
  <si>
    <t>Вязниковский р-н, Воробьевка д, Главная ул, 6</t>
  </si>
  <si>
    <t>877.500</t>
  </si>
  <si>
    <t>762.000</t>
  </si>
  <si>
    <t>Вязниковский р-н, Мстёра п, Мира ул, 5</t>
  </si>
  <si>
    <t>Вязниковский р-н, Мстёра п, Советская ул, 76а</t>
  </si>
  <si>
    <t>Вязниковский р-н, Мстёра п, Советская ул, 80</t>
  </si>
  <si>
    <t>Вязниковский р-н, Мстёра п, Советская ул, 86</t>
  </si>
  <si>
    <t>Вязниковский р-н, Мстёра п, Советская ул, 96</t>
  </si>
  <si>
    <t>Вязниковский р-н, Мстёра ст, Мира ул, 3</t>
  </si>
  <si>
    <t>Вязниковский р-н, Никологоры п, 3-я Пролетарская ул, 3</t>
  </si>
  <si>
    <t>Вязниковский р-н, Никологоры п, 3-я Пролетарская ул, 5а</t>
  </si>
  <si>
    <t>Вязниковский р-н, Никологоры п, Красноармейский пер, 1</t>
  </si>
  <si>
    <t>Вязниковский р-н, Никологоры п, Рассвет ул, 7</t>
  </si>
  <si>
    <t>Вязниковский р-н, Никологоры п, Советская ул, 14</t>
  </si>
  <si>
    <t>Вязниковский р-н, Никологоры п, Солнечная ул, 10</t>
  </si>
  <si>
    <t>Вязниковский р-н, Никологоры п, Солнечная ул, 8</t>
  </si>
  <si>
    <t>Вязниковский р-н, Никологоры п, Юбилейная ул, 3а</t>
  </si>
  <si>
    <t>Вязниковский р-н, Никологоры п, Юбилейная ул, 4б</t>
  </si>
  <si>
    <t>Вязниковский р-н, Никологоры п, Юбилейная ул, 6б</t>
  </si>
  <si>
    <t>Вязниковский р-н, Октябрьская д, Молодежная ул, 2</t>
  </si>
  <si>
    <t>Вязниковский р-н, Октябрьская д, Новая ул, 2</t>
  </si>
  <si>
    <t>880.000</t>
  </si>
  <si>
    <t>625.000</t>
  </si>
  <si>
    <t>850.000</t>
  </si>
  <si>
    <t>1237.600</t>
  </si>
  <si>
    <t>801.600</t>
  </si>
  <si>
    <t>838.800</t>
  </si>
  <si>
    <t>320.500</t>
  </si>
  <si>
    <t>1940</t>
  </si>
  <si>
    <t>1588.500</t>
  </si>
  <si>
    <t>983.000</t>
  </si>
  <si>
    <t>270.400</t>
  </si>
  <si>
    <t>156.000</t>
  </si>
  <si>
    <t>1890</t>
  </si>
  <si>
    <t>688.000</t>
  </si>
  <si>
    <t>Вязниковский р-н, Октябрьская д, Новая ул, 3</t>
  </si>
  <si>
    <t>Вязниковский р-н, Октябрьская д, Новая ул, 4</t>
  </si>
  <si>
    <t>Вязниковский р-н, Октябрьская д, Новая ул, 5</t>
  </si>
  <si>
    <t>Вязниковский р-н, Октябрьская д, Садовая ул, 2</t>
  </si>
  <si>
    <t>492.000</t>
  </si>
  <si>
    <t>335.400</t>
  </si>
  <si>
    <t>Вязниковский р-н, Октябрьский п, Железнодорожная ул, 2</t>
  </si>
  <si>
    <t>Вязниковский р-н, Октябрьский п, Советская ул, 1</t>
  </si>
  <si>
    <t>Вязниковский р-н, Паустово д, Мира ул, 30</t>
  </si>
  <si>
    <t>Вязниковский р-н, Паустово д, Текстильщиков ул, 14</t>
  </si>
  <si>
    <t>Вязниковский р-н, Паустово д, Текстильщиков ул, 20</t>
  </si>
  <si>
    <t>Вязниковский р-н, Паустово д, Фабричная ул, 11</t>
  </si>
  <si>
    <t>Вязниковский р-н, Паустово д, Фабричная ул, 6</t>
  </si>
  <si>
    <t>Вязниковский р-н, Паустово д, Фабричная ул, 9</t>
  </si>
  <si>
    <t>Вязниковский р-н, Паустово д, Школьная ул, 30</t>
  </si>
  <si>
    <t>397.000</t>
  </si>
  <si>
    <t>1942</t>
  </si>
  <si>
    <t>218.300</t>
  </si>
  <si>
    <t>275.600</t>
  </si>
  <si>
    <t>Вязниковский р-н, Пески д, Новая ул, 6</t>
  </si>
  <si>
    <t>705.000</t>
  </si>
  <si>
    <t>805.500</t>
  </si>
  <si>
    <t>Вязниковский р-н, Пировы-Городищи д, Молодежная ул, 6</t>
  </si>
  <si>
    <t>Вязниковский р-н, Пировы-Городищи д, Новая ул, 1</t>
  </si>
  <si>
    <t>Вязниковский р-н, Приозерный п, Пушкинская ул, 120</t>
  </si>
  <si>
    <t>Вязниковский р-н, Приозерный п, Пушкинская ул, 120а</t>
  </si>
  <si>
    <t>Вязниковский р-н, Приозерный п, Пушкинская ул, 122</t>
  </si>
  <si>
    <t>Вязниковский р-н, Приозерный п, Пушкинская ул, 124</t>
  </si>
  <si>
    <t>Вязниковский р-н, Сергеево д, Ткацкая ул, 26</t>
  </si>
  <si>
    <t>Вязниковский р-н, Сергеево д, Ткацкая ул, 27</t>
  </si>
  <si>
    <t>Вязниковский р-н, Сергиевы Горки с, Молодежная ул, 4</t>
  </si>
  <si>
    <t>Вязниковский р-н, Серково д, Новая ул, 2</t>
  </si>
  <si>
    <t>Вязниковский р-н, Станки с, Рябиновая ул, 5</t>
  </si>
  <si>
    <t>564.000</t>
  </si>
  <si>
    <t>331.400</t>
  </si>
  <si>
    <t>838.500</t>
  </si>
  <si>
    <t>2325.000</t>
  </si>
  <si>
    <t>Вязниковский р-н, Степанцево п, Лесная ул, 1</t>
  </si>
  <si>
    <t>Вязниковский р-н, Степанцево п, Лесная ул, 3</t>
  </si>
  <si>
    <t>Вязниковский р-н, Степанцево п, Лесная ул, 5</t>
  </si>
  <si>
    <t>Вязниковский р-н, Степанцево п, Пролетарская ул, 3</t>
  </si>
  <si>
    <t>Вязниковский р-н, Степанцево п, Совхозная ул, 8</t>
  </si>
  <si>
    <t>Вязниковский р-н, Степанцево п, Фабричная ул, 10</t>
  </si>
  <si>
    <t>Вязниковский р-н, Степанцево п, Фабричная ул, 24</t>
  </si>
  <si>
    <t>Вязниковский р-н, Центральный п, Зоотехническая ул, 11а</t>
  </si>
  <si>
    <t>Вязниковский р-н, Центральный п, Молодежная ул, 2</t>
  </si>
  <si>
    <t>1414.000</t>
  </si>
  <si>
    <t>649.000</t>
  </si>
  <si>
    <t>908.000</t>
  </si>
  <si>
    <t>1470.000</t>
  </si>
  <si>
    <t>Вязниковский р-н, Центральный п, Молодежная ул, 3</t>
  </si>
  <si>
    <t>Вязниковский р-н, Чудиново д, Полевая ул, 33</t>
  </si>
  <si>
    <t>450.800</t>
  </si>
  <si>
    <t>Вязниковский р-н, Чудиново д, Центральная ул, 1</t>
  </si>
  <si>
    <t>Вязниковский р-н, Чудиново д, Центральная ул, 8</t>
  </si>
  <si>
    <t>Гороховец г, Братьев Бесединых ул, 8</t>
  </si>
  <si>
    <t>Гороховец г, Братьев Бесединых ул, 9</t>
  </si>
  <si>
    <t>Гороховец г, Вишневый пер, 2</t>
  </si>
  <si>
    <t>Гороховец г, Гагарина пер, 13</t>
  </si>
  <si>
    <t>Гороховец г, Гагарина пер, 15</t>
  </si>
  <si>
    <t>Гороховец г, Гагарина ул, 52</t>
  </si>
  <si>
    <t>Гороховец г, Кирова ул, 11</t>
  </si>
  <si>
    <t>Гороховец г, Кирова ул, 13</t>
  </si>
  <si>
    <t>Гороховец г, Кирова ул, 3</t>
  </si>
  <si>
    <t>Гороховец г, Кирова ул, 6</t>
  </si>
  <si>
    <t>Гороховец г, Краснова ул, 2</t>
  </si>
  <si>
    <t>Гороховец г, Краснова ул, 8</t>
  </si>
  <si>
    <t>Гороховец г, Кутузова ул, 10</t>
  </si>
  <si>
    <t>Гороховец г, Кутузова ул, 19</t>
  </si>
  <si>
    <t>Гороховец г, Кутузова ул, 9</t>
  </si>
  <si>
    <t>Гороховец г, Ленина ул, 59</t>
  </si>
  <si>
    <t>Гороховец г, Ленина ул, 6</t>
  </si>
  <si>
    <t>Гороховец г, Лермонтова ул, 4</t>
  </si>
  <si>
    <t>Гороховец г, Льва Толстого ул, 46</t>
  </si>
  <si>
    <t>Гороховец г, Мелиораторов ул, 3</t>
  </si>
  <si>
    <t>Гороховец г, Мира ул, 11</t>
  </si>
  <si>
    <t>Гороховец г, Мира ул, 17</t>
  </si>
  <si>
    <t>Гороховец г, Мира ул, 22</t>
  </si>
  <si>
    <t>Гороховец г, Московская ул, 124</t>
  </si>
  <si>
    <t>Гороховец г, Набережная ул, 28</t>
  </si>
  <si>
    <t>Гороховец г, Парковая ул, 60</t>
  </si>
  <si>
    <t>Гороховец г, Полевая ул, 6</t>
  </si>
  <si>
    <t>Гороховец г, Сиреневая ул, 1</t>
  </si>
  <si>
    <t>Гороховец г, Сиреневая ул, 3</t>
  </si>
  <si>
    <t>Гороховец г, Строителей ул, 1</t>
  </si>
  <si>
    <t>Гороховец г, Строителей ул, 2</t>
  </si>
  <si>
    <t>Гороховец г, Строителей ул, 6</t>
  </si>
  <si>
    <t>610.000</t>
  </si>
  <si>
    <t>478.000</t>
  </si>
  <si>
    <t>530.000</t>
  </si>
  <si>
    <t>1104.000</t>
  </si>
  <si>
    <t>716.000</t>
  </si>
  <si>
    <t>665.000</t>
  </si>
  <si>
    <t>626.000</t>
  </si>
  <si>
    <t>415.000</t>
  </si>
  <si>
    <t>740.000</t>
  </si>
  <si>
    <t>382.000</t>
  </si>
  <si>
    <t>417.000</t>
  </si>
  <si>
    <t>394.800</t>
  </si>
  <si>
    <t>1230.000</t>
  </si>
  <si>
    <t>706.500</t>
  </si>
  <si>
    <t>358.000</t>
  </si>
  <si>
    <t>464.300</t>
  </si>
  <si>
    <t>461.100</t>
  </si>
  <si>
    <t>324.000</t>
  </si>
  <si>
    <t>416.000</t>
  </si>
  <si>
    <t>583.000</t>
  </si>
  <si>
    <t>579.000</t>
  </si>
  <si>
    <t>506.000</t>
  </si>
  <si>
    <t>809.000</t>
  </si>
  <si>
    <t>645.000</t>
  </si>
  <si>
    <t>1299.500</t>
  </si>
  <si>
    <t>2937.000</t>
  </si>
  <si>
    <t>434.000</t>
  </si>
  <si>
    <t>Гороховец г, Строителей ул, 7</t>
  </si>
  <si>
    <t>Гороховецкий р-н, Арефино д, Совхозная ул, 1</t>
  </si>
  <si>
    <t>Гороховецкий р-н, Арефино д, Совхозная ул, 10</t>
  </si>
  <si>
    <t>Гороховецкий р-н, Великово д, Путейская ул, 1</t>
  </si>
  <si>
    <t>Гороховецкий р-н, Великово д, Путейская ул, 2</t>
  </si>
  <si>
    <t>Гороховецкий р-н, Гришино с, Ленина ул, 54</t>
  </si>
  <si>
    <t>Гороховецкий р-н, Гришино с, Ленина ул, 56</t>
  </si>
  <si>
    <t>Гороховецкий р-н, Гришино с, Ленина ул, 58</t>
  </si>
  <si>
    <t>Гороховецкий р-н, Куприяново д, Дорожная ул, 15</t>
  </si>
  <si>
    <t>Гороховецкий р-н, Куприяново д, Дорожная ул, 22</t>
  </si>
  <si>
    <t>Гороховецкий р-н, Торфопредприятия Большое п, Октябрьская ул, 4</t>
  </si>
  <si>
    <t>Гороховецкий р-н, Чулково п, Дома подстанции ул, 2</t>
  </si>
  <si>
    <t>Гороховецкий р-н, Чулково п, Дома подстанции ул, 4</t>
  </si>
  <si>
    <t>Гороховецкий р-н, Чулково п, Парковая ул, 1</t>
  </si>
  <si>
    <t>Гороховецкий р-н, Юрово д, Колхозная ул, 7</t>
  </si>
  <si>
    <t>Гусь-Хрустальный г, 2-ая Народная ул, 2</t>
  </si>
  <si>
    <t>Гусь-Хрустальный г, 2-ая Народная ул, 4а</t>
  </si>
  <si>
    <t>Гусь-Хрустальный г, 2-ая Народная ул, 9</t>
  </si>
  <si>
    <t>Гусь-Хрустальный г, Владимирская ул, 1</t>
  </si>
  <si>
    <t>Гусь-Хрустальный г, Гражданский пер, 20/1</t>
  </si>
  <si>
    <t>Гусь-Хрустальный г, Гражданский пер, 22/2</t>
  </si>
  <si>
    <t>Гусь-Хрустальный г, Гусевский п, Мира ул, 13</t>
  </si>
  <si>
    <t>Гусь-Хрустальный г, Гусевский п, Мира ул, 17</t>
  </si>
  <si>
    <t>Гусь-Хрустальный г, Гусевский п, Мира ул, 5</t>
  </si>
  <si>
    <t>Гусь-Хрустальный г, Гусевский п, Октябрьская ул, 6</t>
  </si>
  <si>
    <t>Гусь-Хрустальный г, Гусевский п, Октябрьская ул, 7</t>
  </si>
  <si>
    <t>Гусь-Хрустальный г, Гусевский п, Октябрьская ул, 9</t>
  </si>
  <si>
    <t>Гусь-Хрустальный г, Гусевский п, Пионерская ул, 15</t>
  </si>
  <si>
    <t>Гусь-Хрустальный г, Гусевский п, Пионерская ул, 17</t>
  </si>
  <si>
    <t>Гусь-Хрустальный г, Гусевский п, Садовая ул, 6</t>
  </si>
  <si>
    <t>Гусь-Хрустальный г, Гусевский п, Советская ул, 28</t>
  </si>
  <si>
    <t>Гусь-Хрустальный г, Гусевский п, Спортивный пер, 30</t>
  </si>
  <si>
    <t>Гусь-Хрустальный г, Гусевский п, Спортивный пер, 30а</t>
  </si>
  <si>
    <t>Гусь-Хрустальный г, Гусевский п, Южная ул, 13а</t>
  </si>
  <si>
    <t>Гусь-Хрустальный г, Зеркальная ул, 10</t>
  </si>
  <si>
    <t>Гусь-Хрустальный г, Зеркальная ул, 5</t>
  </si>
  <si>
    <t>Гусь-Хрустальный г, Зеркальная ул, 7</t>
  </si>
  <si>
    <t>Гусь-Хрустальный г, Зеркальная ул, 8</t>
  </si>
  <si>
    <t>Гусь-Хрустальный г, Иркутская ул, 21</t>
  </si>
  <si>
    <t>278.400</t>
  </si>
  <si>
    <t>454.700</t>
  </si>
  <si>
    <t>264.800</t>
  </si>
  <si>
    <t>264.900</t>
  </si>
  <si>
    <t>559.000</t>
  </si>
  <si>
    <t>561.000</t>
  </si>
  <si>
    <t>305.000</t>
  </si>
  <si>
    <t>320.000</t>
  </si>
  <si>
    <t>286.000</t>
  </si>
  <si>
    <t>388.600</t>
  </si>
  <si>
    <t>306.000</t>
  </si>
  <si>
    <t>876.000</t>
  </si>
  <si>
    <t>1323.000</t>
  </si>
  <si>
    <t>267.800</t>
  </si>
  <si>
    <t>280.500</t>
  </si>
  <si>
    <t>613.900</t>
  </si>
  <si>
    <t>648.000</t>
  </si>
  <si>
    <t>379.300</t>
  </si>
  <si>
    <t>380.200</t>
  </si>
  <si>
    <t>576.000</t>
  </si>
  <si>
    <t>448.500</t>
  </si>
  <si>
    <t>669.900</t>
  </si>
  <si>
    <t>590.600</t>
  </si>
  <si>
    <t>Гусь-Хрустальный г, Калинина ул, 32/14</t>
  </si>
  <si>
    <t>Гусь-Хрустальный г, Калинина ул, 55</t>
  </si>
  <si>
    <t>Гусь-Хрустальный г, Каляевская ул, 3</t>
  </si>
  <si>
    <t>Гусь-Хрустальный г, Карла Маркса ул, 10/13</t>
  </si>
  <si>
    <t>Гусь-Хрустальный г, Каховского ул, 10</t>
  </si>
  <si>
    <t>Гусь-Хрустальный г, Каховского ул, 5</t>
  </si>
  <si>
    <t>Гусь-Хрустальный г, Коммунистическая ул, 4</t>
  </si>
  <si>
    <t>1589.000</t>
  </si>
  <si>
    <t>256.000</t>
  </si>
  <si>
    <t>245.000</t>
  </si>
  <si>
    <t>455.000</t>
  </si>
  <si>
    <t>634.600</t>
  </si>
  <si>
    <t>1927</t>
  </si>
  <si>
    <t>547.000</t>
  </si>
  <si>
    <t>820.000</t>
  </si>
  <si>
    <t>Гусь-Хрустальный г, Коммунистическая ул, 8</t>
  </si>
  <si>
    <t>Гусь-Хрустальный г, Красноармейская ул, 17</t>
  </si>
  <si>
    <t>Гусь-Хрустальный г, Красноармейская ул, 19</t>
  </si>
  <si>
    <t>Гусь-Хрустальный г, Красноармейская ул, 23</t>
  </si>
  <si>
    <t>Гусь-Хрустальный г, Красных Партизан ул, 5</t>
  </si>
  <si>
    <t>Гусь-Хрустальный г, Курловская ул, 11</t>
  </si>
  <si>
    <t>Гусь-Хрустальный г, Ленинградская ул, 12</t>
  </si>
  <si>
    <t>Гусь-Хрустальный г, Ленинградская ул, 1а</t>
  </si>
  <si>
    <t>Гусь-Хрустальный г, Луначарского ул, 4</t>
  </si>
  <si>
    <t>Гусь-Хрустальный г, Луначарского ул, 7</t>
  </si>
  <si>
    <t>Гусь-Хрустальный г, Люксембургская ул, 8</t>
  </si>
  <si>
    <t>Гусь-Хрустальный г, Маяковского ул, 15</t>
  </si>
  <si>
    <t>Гусь-Хрустальный г, Маяковского ул, 4а</t>
  </si>
  <si>
    <t>Гусь-Хрустальный г, Маяковского ул, 6/23</t>
  </si>
  <si>
    <t>Гусь-Хрустальный г, Менделеева ул, 19б</t>
  </si>
  <si>
    <t>Гусь-Хрустальный г, Менделеева ул, 23</t>
  </si>
  <si>
    <t>Гусь-Хрустальный г, Микрорайон ул, 13</t>
  </si>
  <si>
    <t>Гусь-Хрустальный г, Микрорайон ул, 23</t>
  </si>
  <si>
    <t>Гусь-Хрустальный г, Микрорайон ул, 27</t>
  </si>
  <si>
    <t>Гусь-Хрустальный г, Микрорайон ул, 28</t>
  </si>
  <si>
    <t>Гусь-Хрустальный г, Микрорайон ул, 31</t>
  </si>
  <si>
    <t>Гусь-Хрустальный г, Микрорайон ул, 32а</t>
  </si>
  <si>
    <t>Гусь-Хрустальный г, Микрорайон ул, 35</t>
  </si>
  <si>
    <t>Гусь-Хрустальный г, Микрорайон ул, 37</t>
  </si>
  <si>
    <t>Гусь-Хрустальный г, Микрорайон ул, 38</t>
  </si>
  <si>
    <t>Гусь-Хрустальный г, Микрорайон ул, 39</t>
  </si>
  <si>
    <t>Гусь-Хрустальный г, Микрорайон ул, 42</t>
  </si>
  <si>
    <t>Гусь-Хрустальный г, Микрорайон ул, 45</t>
  </si>
  <si>
    <t>Гусь-Хрустальный г, Мира ул, 5</t>
  </si>
  <si>
    <t>Гусь-Хрустальный г, Муравьева-Апостола ул, 10</t>
  </si>
  <si>
    <t>Гусь-Хрустальный г, Муравьева-Апостола ул, 17</t>
  </si>
  <si>
    <t>Гусь-Хрустальный г, Новый п, Ленина ул, 13</t>
  </si>
  <si>
    <t>795.000</t>
  </si>
  <si>
    <t>1218.000</t>
  </si>
  <si>
    <t>620.900</t>
  </si>
  <si>
    <t>644.000</t>
  </si>
  <si>
    <t>291.000</t>
  </si>
  <si>
    <t>1880</t>
  </si>
  <si>
    <t>627.200</t>
  </si>
  <si>
    <t>1928</t>
  </si>
  <si>
    <t>1280.000</t>
  </si>
  <si>
    <t>1242.000</t>
  </si>
  <si>
    <t>1600.000</t>
  </si>
  <si>
    <t>1510.000</t>
  </si>
  <si>
    <t>440.000</t>
  </si>
  <si>
    <t>835.000</t>
  </si>
  <si>
    <t>1545.000</t>
  </si>
  <si>
    <t>898.000</t>
  </si>
  <si>
    <t>707.000</t>
  </si>
  <si>
    <t>1581.200</t>
  </si>
  <si>
    <t>577.000</t>
  </si>
  <si>
    <t>864.000</t>
  </si>
  <si>
    <t>805.000</t>
  </si>
  <si>
    <t>398.300</t>
  </si>
  <si>
    <t>2170.000</t>
  </si>
  <si>
    <t>2800.000</t>
  </si>
  <si>
    <t>623.000</t>
  </si>
  <si>
    <t>Гусь-Хрустальный г, Новый п, Ленина ул, 9</t>
  </si>
  <si>
    <t>Гусь-Хрустальный г, Октябрьская ул, 23а</t>
  </si>
  <si>
    <t>Гусь-Хрустальный г, Октябрьская ул, 25а</t>
  </si>
  <si>
    <t>Гусь-Хрустальный г, Осьмова ул, 6</t>
  </si>
  <si>
    <t>Гусь-Хрустальный г, Осьмова ул, 9</t>
  </si>
  <si>
    <t>Гусь-Хрустальный г, Писарева ул, 14</t>
  </si>
  <si>
    <t>Гусь-Хрустальный г, Полярная ул, 9</t>
  </si>
  <si>
    <t>Гусь-Хрустальный г, Ремонтная ул, 9/3</t>
  </si>
  <si>
    <t>Гусь-Хрустальный г, Садовая ул, 51</t>
  </si>
  <si>
    <t>Гусь-Хрустальный г, Садовая ул, 57</t>
  </si>
  <si>
    <t>Гусь-Хрустальный г, Садовая ул, 63а</t>
  </si>
  <si>
    <t>Гусь-Хрустальный г, Садовая ул, 69</t>
  </si>
  <si>
    <t>Гусь-Хрустальный г, Свердлова ул, 25</t>
  </si>
  <si>
    <t>Гусь-Хрустальный г, Старых Большевиков ул, 23</t>
  </si>
  <si>
    <t>Гусь-Хрустальный г, Старых Большевиков ул, 28</t>
  </si>
  <si>
    <t>Гусь-Хрустальный г, Теплицкий пр-кт, 18</t>
  </si>
  <si>
    <t>Гусь-Хрустальный г, Теплицкий пр-кт, 2/7</t>
  </si>
  <si>
    <t>Гусь-Хрустальный г, Теплицкий пр-кт, 22</t>
  </si>
  <si>
    <t>Гусь-Хрустальный г, Теплицкий пр-кт, 26</t>
  </si>
  <si>
    <t>Гусь-Хрустальный г, Теплицкий пр-кт, 37</t>
  </si>
  <si>
    <t>Гусь-Хрустальный г, Теплицкий пр-кт, 4</t>
  </si>
  <si>
    <t>Гусь-Хрустальный г, Теплицкий пр-кт, 9</t>
  </si>
  <si>
    <t>Гусь-Хрустальный г, Транспортная ул, 29</t>
  </si>
  <si>
    <t>Гусь-Хрустальный г, Транспортная ул, 7</t>
  </si>
  <si>
    <t>Гусь-Хрустальный г, Транспортная ул, 8</t>
  </si>
  <si>
    <t>510.000</t>
  </si>
  <si>
    <t>1760.000</t>
  </si>
  <si>
    <t>3675.000</t>
  </si>
  <si>
    <t>275.300</t>
  </si>
  <si>
    <t>419.000</t>
  </si>
  <si>
    <t>222.000</t>
  </si>
  <si>
    <t>1929</t>
  </si>
  <si>
    <t>711.000</t>
  </si>
  <si>
    <t>475.000</t>
  </si>
  <si>
    <t>502.700</t>
  </si>
  <si>
    <t>1586.000</t>
  </si>
  <si>
    <t>690.000</t>
  </si>
  <si>
    <t>418.000</t>
  </si>
  <si>
    <t>594.000</t>
  </si>
  <si>
    <t>1186.000</t>
  </si>
  <si>
    <t>1044.000</t>
  </si>
  <si>
    <t>947.700</t>
  </si>
  <si>
    <t>277.900</t>
  </si>
  <si>
    <t>544.900</t>
  </si>
  <si>
    <t>Гусь-Хрустальный г, Фрезерная ул, 4</t>
  </si>
  <si>
    <t>Гусь-Хрустальный г, Чайковского ул, 1</t>
  </si>
  <si>
    <t>Гусь-Хрустальный г, Чайковского ул, 13</t>
  </si>
  <si>
    <t>Гусь-Хрустальный г, Чайковского ул, 4</t>
  </si>
  <si>
    <t>Гусь-Хрустальный г, Чайковского ул, 7</t>
  </si>
  <si>
    <t>337.000</t>
  </si>
  <si>
    <t>1620.000</t>
  </si>
  <si>
    <t>Гусь-Хрустальный р-н, Анопино п, Южная ул, 2</t>
  </si>
  <si>
    <t>Гусь-Хрустальный р-н, Вашутино д, Микрорайон ул, 4</t>
  </si>
  <si>
    <t>582.000</t>
  </si>
  <si>
    <t>393.000</t>
  </si>
  <si>
    <t>472.000</t>
  </si>
  <si>
    <t>Гусь-Хрустальный р-н, Вашутино д, Микрорайон ул, 5</t>
  </si>
  <si>
    <t>Гусь-Хрустальный р-н, Вековка ст, 6</t>
  </si>
  <si>
    <t>Гусь-Хрустальный р-н, Великодворский п, Песочная ул, 16</t>
  </si>
  <si>
    <t>Гусь-Хрустальный р-н, Великодворский п, Пролетарская ул, 14</t>
  </si>
  <si>
    <t>170.000</t>
  </si>
  <si>
    <t>540.000</t>
  </si>
  <si>
    <t>Гусь-Хрустальный р-н, Добрятино п, 60 лет Октября ул, 3</t>
  </si>
  <si>
    <t>Гусь-Хрустальный р-н, Золотково п, 40 лет Октября ул, 4</t>
  </si>
  <si>
    <t>Гусь-Хрустальный р-н, Золотково п, 40 лет Октября ул, 6</t>
  </si>
  <si>
    <t>Гусь-Хрустальный р-н, Золотково п, Ломоносова ул, 14</t>
  </si>
  <si>
    <t>Гусь-Хрустальный р-н, Золотково п, Ломоносова ул, 18</t>
  </si>
  <si>
    <t>Гусь-Хрустальный р-н, Золотково п, Ломоносова ул, 20</t>
  </si>
  <si>
    <t>Гусь-Хрустальный р-н, Золотково п, Ломоносова ул, 7</t>
  </si>
  <si>
    <t>Гусь-Хрустальный р-н, Золотково п, Социалистическая ул, 27</t>
  </si>
  <si>
    <t>Гусь-Хрустальный р-н, Иванищи п, Южная ул, 1а</t>
  </si>
  <si>
    <t>Гусь-Хрустальный р-н, Иванищи п, Южная ул, 6</t>
  </si>
  <si>
    <t>Гусь-Хрустальный р-н, Красное Эхо п, Зеленая ул, 14А</t>
  </si>
  <si>
    <t>Гусь-Хрустальный р-н, Курлово г, Володарского ул, 7</t>
  </si>
  <si>
    <t>Гусь-Хрустальный р-н, Курлово г, Володарского ул, 9А</t>
  </si>
  <si>
    <t>Гусь-Хрустальный р-н, Курлово г, Советская ул, 12</t>
  </si>
  <si>
    <t>Гусь-Хрустальный р-н, Курлово г, Советская ул, 21</t>
  </si>
  <si>
    <t>Гусь-Хрустальный р-н, Курлово г, Чкалова ул, 18</t>
  </si>
  <si>
    <t>Гусь-Хрустальный р-н, Мезиновский п, Мира ул, 9</t>
  </si>
  <si>
    <t>Гусь-Хрустальный р-н, Мезиновский п, Фрезерная ул, 5</t>
  </si>
  <si>
    <t>Гусь-Хрустальный р-н, Мезиновский п, Фрезерная ул, 7</t>
  </si>
  <si>
    <t>Гусь-Хрустальный р-н, Мезиновский п, Фрезерная ул, 8</t>
  </si>
  <si>
    <t>750.000</t>
  </si>
  <si>
    <t>697.500</t>
  </si>
  <si>
    <t>685.800</t>
  </si>
  <si>
    <t>743.000</t>
  </si>
  <si>
    <t>514.600</t>
  </si>
  <si>
    <t>468.000</t>
  </si>
  <si>
    <t>557.600</t>
  </si>
  <si>
    <t>353.800</t>
  </si>
  <si>
    <t>1931</t>
  </si>
  <si>
    <t>Гусь-Хрустальный р-н, Тасинский Бор п, Новая ул, 4</t>
  </si>
  <si>
    <t>Гусь-Хрустальный р-н, Тасинский п, Новая ул, 1</t>
  </si>
  <si>
    <t>Гусь-Хрустальный р-н, Тасинский п, Новая ул, 1а</t>
  </si>
  <si>
    <t>Гусь-Хрустальный р-н, Тасинский п, Новая ул, 2</t>
  </si>
  <si>
    <t>Гусь-Хрустальный р-н, Уршельский п, Мира ул, 4</t>
  </si>
  <si>
    <t>Гусь-Хрустальный р-н, Уршельский п, Свердлова ул, 10</t>
  </si>
  <si>
    <t>Гусь-Хрустальный р-н, Уршельский п, Свердлова ул, 8</t>
  </si>
  <si>
    <t>Гусь-Хрустальный р-н, Уршельский п, Театральная ул, 18</t>
  </si>
  <si>
    <t>Камешково г, Абрамова ул, 2</t>
  </si>
  <si>
    <t>Камешково г, Долбилкина ул, 1</t>
  </si>
  <si>
    <t>Камешково г, Дорофеичева ул, 5</t>
  </si>
  <si>
    <t>Камешково г, Дорофеичева ул, 7</t>
  </si>
  <si>
    <t>365.000</t>
  </si>
  <si>
    <t>215.400</t>
  </si>
  <si>
    <t>274.000</t>
  </si>
  <si>
    <t>518.000</t>
  </si>
  <si>
    <t>508.000</t>
  </si>
  <si>
    <t>566.000</t>
  </si>
  <si>
    <t>Камешково г, Дорофеичева ул, 9</t>
  </si>
  <si>
    <t>Камешково г, Комсомольская пл, 18</t>
  </si>
  <si>
    <t>Камешково г, Комсомольская пл, 2</t>
  </si>
  <si>
    <t>Камешково г, Комсомольская пл, 4</t>
  </si>
  <si>
    <t>Камешково г, Крупской ул, 8А</t>
  </si>
  <si>
    <t>Камешково г, Молодежная ул, 9</t>
  </si>
  <si>
    <t>Камешково г, Ногина ул, 18</t>
  </si>
  <si>
    <t>895.000</t>
  </si>
  <si>
    <t>240.600</t>
  </si>
  <si>
    <t>272.200</t>
  </si>
  <si>
    <t>Камешково г, Свердлова ул, 19А</t>
  </si>
  <si>
    <t>Камешково г, Свердлова ул, 9</t>
  </si>
  <si>
    <t>Камешково г, Совхозная ул, 18</t>
  </si>
  <si>
    <t>Камешковский р-н, Второво с, Железнодорожная ул, 7</t>
  </si>
  <si>
    <t>Камешковский р-н, Дружба п, Мира ул, 13</t>
  </si>
  <si>
    <t>Камешковский р-н, Дружба п, Мира ул, 2</t>
  </si>
  <si>
    <t>Камешковский р-н, Дружба п, Мира ул, 3</t>
  </si>
  <si>
    <t>Камешковский р-н, Дружба п, Мира ул, 5</t>
  </si>
  <si>
    <t>Камешковский р-н, Дружба п, Мира ул, 9</t>
  </si>
  <si>
    <t>Камешковский р-н, им Кирова п, Школьная ул, 24/2</t>
  </si>
  <si>
    <t>Камешковский р-н, им Кирова п, Школьная ул, 26</t>
  </si>
  <si>
    <t>Камешковский р-н, им Красина п, Садовая ул, 8</t>
  </si>
  <si>
    <t>Камешковский р-н, им Максима Горького п, Морозова ул, 3</t>
  </si>
  <si>
    <t>Камешковский р-н, им Максима Горького п, Морозова ул, 4</t>
  </si>
  <si>
    <t>Камешковский р-н, им Максима Горького п, Морозова ул, 6</t>
  </si>
  <si>
    <t>Камешковский р-н, им Максима Горького п, Шоссейная ул, 1</t>
  </si>
  <si>
    <t>Камешковский р-н, Коверино с, Садовая ул, 3б</t>
  </si>
  <si>
    <t>Камешковский р-н, Новки п, Ильича ул, 39</t>
  </si>
  <si>
    <t>Камешковский р-н, Новки п, Ильича ул, 43</t>
  </si>
  <si>
    <t>Камешковский р-н, Новки п, Ильича ул, 45</t>
  </si>
  <si>
    <t>Камешковский р-н, Новки п, Калинина ул, 2</t>
  </si>
  <si>
    <t>Камешковский р-н, Новки п, Чапаева ул, 14</t>
  </si>
  <si>
    <t>Камешковский р-н, Новки п, Чапаева ул, 16</t>
  </si>
  <si>
    <t>Камешковский р-н, Новки п, Чапаева ул, 17</t>
  </si>
  <si>
    <t>Камешковский р-н, Новки п, Чапаева ул, 21</t>
  </si>
  <si>
    <t>Камешковский р-н, Сергеиха д, Фрунзе ул, 68</t>
  </si>
  <si>
    <t>Киржач г, 40 лет Октября ул, 13</t>
  </si>
  <si>
    <t>Киржач г, 40 лет Октября ул, 36</t>
  </si>
  <si>
    <t>Киржач г, 50 лет Октября ул, 9</t>
  </si>
  <si>
    <t>Киржач г, Больничный проезд, 5</t>
  </si>
  <si>
    <t>Киржач г, Владимирская ул, 31</t>
  </si>
  <si>
    <t>Киржач г, Вокзальная ул, 26а</t>
  </si>
  <si>
    <t>557.000</t>
  </si>
  <si>
    <t>1003.000</t>
  </si>
  <si>
    <t>240.000</t>
  </si>
  <si>
    <t>316.000</t>
  </si>
  <si>
    <t>933.100</t>
  </si>
  <si>
    <t>830.000</t>
  </si>
  <si>
    <t>632.000</t>
  </si>
  <si>
    <t>361.200</t>
  </si>
  <si>
    <t>1879.500</t>
  </si>
  <si>
    <t>975.800</t>
  </si>
  <si>
    <t>231.200</t>
  </si>
  <si>
    <t>696.600</t>
  </si>
  <si>
    <t>Киржач г, Денисенко ул, 15</t>
  </si>
  <si>
    <t>Киржач г, Красный Октябрь мкр, Метленкова ул, 4</t>
  </si>
  <si>
    <t>Киржач г, Красный Октябрь мкр, Пушкина ул, 19</t>
  </si>
  <si>
    <t>Киржач г, Красный Октябрь мкр, Пушкина ул, 21</t>
  </si>
  <si>
    <t>Киржач г, Красный Октябрь мкр, Пушкина ул, 4а</t>
  </si>
  <si>
    <t>Киржач г, Красный Октябрь мкр, Свердлова ул, 9</t>
  </si>
  <si>
    <t>Киржач г, Красный Октябрь мкр, Солнечный кв-л, 3</t>
  </si>
  <si>
    <t>Киржач г, Красный Октябрь мкр, Солнечный кв-л, 7</t>
  </si>
  <si>
    <t>Киржач г, Красный Октябрь мкр, Солнечный кв-л, 7а</t>
  </si>
  <si>
    <t>Киржач г, Красный Октябрь мкр, Солнечный кв-л, 8</t>
  </si>
  <si>
    <t>Киржач г, Красный Октябрь мкр, Солнечный кв-л, 8а</t>
  </si>
  <si>
    <t>Киржач г, Красный Октябрь мкр, Фурманова ул, 10</t>
  </si>
  <si>
    <t>Киржач г, Красный Октябрь мкр, Фурманова ул, 18</t>
  </si>
  <si>
    <t>Киржач г, Красный Октябрь мкр, Фурманова ул, 24</t>
  </si>
  <si>
    <t>Киржач г, Красный Октябрь мкр, Фурманова ул, 39</t>
  </si>
  <si>
    <t>Киржач г, Ленинградская ул, 108</t>
  </si>
  <si>
    <t>Киржач г, Ленинградская ул, 98</t>
  </si>
  <si>
    <t>Киржач г, Магистральная ул, 1а</t>
  </si>
  <si>
    <t>Киржач г, Магистральная ул, 2</t>
  </si>
  <si>
    <t>Киржач г, Магистральная ул, 8</t>
  </si>
  <si>
    <t>Киржач г, Морозовская ул, 120</t>
  </si>
  <si>
    <t>Киржач г, Морозовская ул, 99а</t>
  </si>
  <si>
    <t>Киржач г, Некрасовская ул, 18</t>
  </si>
  <si>
    <t>Киржач г, Островского ул, 18</t>
  </si>
  <si>
    <t>Киржач г, Островского ул, 19</t>
  </si>
  <si>
    <t>Киржач г, Островского ул, 5</t>
  </si>
  <si>
    <t>Киржач г, Павловского ул, 28</t>
  </si>
  <si>
    <t>Киржач г, Привокзальная ул, 9</t>
  </si>
  <si>
    <t>Киржач г, Приозерная ул, 1в</t>
  </si>
  <si>
    <t>Киржач г, Пугачева ул, 6</t>
  </si>
  <si>
    <t>Киржач г, Свобода ул, 113А</t>
  </si>
  <si>
    <t>Киржач г, Советская ул, 33</t>
  </si>
  <si>
    <t>Киржач г, Совхозная ул, 5</t>
  </si>
  <si>
    <t>Киржач г, Станционная ул, 65</t>
  </si>
  <si>
    <t>Киржач г, Томаровича ул, 7</t>
  </si>
  <si>
    <t>Киржач г, Чехова ул, 3</t>
  </si>
  <si>
    <t>Киржач г, Шелковиков ул, 15</t>
  </si>
  <si>
    <t>Киржачский р-н, Горка п, Шелковиков ул, 3</t>
  </si>
  <si>
    <t>Киржачский р-н, Горка п, Шелковиков ул, 5</t>
  </si>
  <si>
    <t>Киржачский р-н, Горка п, Шелковиков ул, 6</t>
  </si>
  <si>
    <t>718.000</t>
  </si>
  <si>
    <t>517.300</t>
  </si>
  <si>
    <t>512.400</t>
  </si>
  <si>
    <t>1066.800</t>
  </si>
  <si>
    <t>935.000</t>
  </si>
  <si>
    <t>934.000</t>
  </si>
  <si>
    <t>729.600</t>
  </si>
  <si>
    <t>585.600</t>
  </si>
  <si>
    <t>646.000</t>
  </si>
  <si>
    <t>1483.700</t>
  </si>
  <si>
    <t>328.000</t>
  </si>
  <si>
    <t>728.400</t>
  </si>
  <si>
    <t>825.000</t>
  </si>
  <si>
    <t>1184.000</t>
  </si>
  <si>
    <t>400.600</t>
  </si>
  <si>
    <t>Киржачский р-н, Дубки тер, 136</t>
  </si>
  <si>
    <t>Киржачский р-н, Дубки тер, 137</t>
  </si>
  <si>
    <t>Киржачский р-н, Ефремово д, Восточная ул, 1</t>
  </si>
  <si>
    <t>Киржачский р-н, Ефремово д, Восточная ул, 5</t>
  </si>
  <si>
    <t>438.000</t>
  </si>
  <si>
    <t>Киржачский р-н, Илькино д, Центральная ул, 50а</t>
  </si>
  <si>
    <t>Киржачский р-н, Кипрево д, Новая ул, 2</t>
  </si>
  <si>
    <t>532.000</t>
  </si>
  <si>
    <t>Киржачский р-н, Першино п, Проезд октябрят ул, 1</t>
  </si>
  <si>
    <t>Киржачский р-н, Першино п, Проезд октябрят ул, 3</t>
  </si>
  <si>
    <t>Киржачский р-н, Першино п, Проезд октябрят ул, 5</t>
  </si>
  <si>
    <t>Киржачский р-н, Федоровское д, Колхозная ул, 19</t>
  </si>
  <si>
    <t>Киржачский р-н, Федоровское д, Советская ул, 4</t>
  </si>
  <si>
    <t>Киржачский р-н, Федоровское д, Советская ул, 6</t>
  </si>
  <si>
    <t>Ковров г, Абельмана ул, 118</t>
  </si>
  <si>
    <t>Ковров г, Абельмана ул, 13</t>
  </si>
  <si>
    <t>Ковров г, Абельмана ул, 137</t>
  </si>
  <si>
    <t>Ковров г, Абельмана ул, 139/2</t>
  </si>
  <si>
    <t>Ковров г, Абельмана ул, 139</t>
  </si>
  <si>
    <t>Ковров г, Абельмана ул, 21</t>
  </si>
  <si>
    <t>Ковров г, Абельмана ул, 23</t>
  </si>
  <si>
    <t>Ковров г, Абельмана ул, 43</t>
  </si>
  <si>
    <t>Ковров г, Абельмана ул, 46</t>
  </si>
  <si>
    <t>Ковров г, Абельмана ул, 61</t>
  </si>
  <si>
    <t>Ковров г, Абельмана ул, 86</t>
  </si>
  <si>
    <t>Ковров г, Барсукова ул, 14а</t>
  </si>
  <si>
    <t>Ковров г, Барсукова ул, 27/8</t>
  </si>
  <si>
    <t>Ковров г, Блинова ул, 74</t>
  </si>
  <si>
    <t>Ковров г, Брюсова проезд, 4</t>
  </si>
  <si>
    <t>Ковров г, Брюсова ул, 52/2</t>
  </si>
  <si>
    <t>Ковров г, Васильева ул, 11</t>
  </si>
  <si>
    <t>Ковров г, Ватутина ул, 45</t>
  </si>
  <si>
    <t>Ковров г, Волго-Донская ул, 11б</t>
  </si>
  <si>
    <t>Ковров г, Волго-Донская ул, 23</t>
  </si>
  <si>
    <t>Ковров г, Волго-Донская ул, 29</t>
  </si>
  <si>
    <t>Ковров г, Володарского ул, 12</t>
  </si>
  <si>
    <t>Ковров г, Восточный проезд, 14/3</t>
  </si>
  <si>
    <t>Ковров г, Генералова ул, 10</t>
  </si>
  <si>
    <t>Ковров г, Грибоедова ул, 1</t>
  </si>
  <si>
    <t>508.100</t>
  </si>
  <si>
    <t>1873</t>
  </si>
  <si>
    <t>798.600</t>
  </si>
  <si>
    <t>150.000</t>
  </si>
  <si>
    <t>993.000</t>
  </si>
  <si>
    <t>Ковров г, Грибоедова ул, 119</t>
  </si>
  <si>
    <t>Ковров г, Грибоедова ул, 121</t>
  </si>
  <si>
    <t>Ковров г, Грибоедова ул, 5 корп. 2</t>
  </si>
  <si>
    <t>Ковров г, Грибоедова ул, 7</t>
  </si>
  <si>
    <t>Ковров г, Грибоедова ул, 70</t>
  </si>
  <si>
    <t>Ковров г, Грибоедова ул, 74</t>
  </si>
  <si>
    <t>Ковров г, Дегтярева ул, 4</t>
  </si>
  <si>
    <t>Ковров г, Дегтярева ул, 60</t>
  </si>
  <si>
    <t>Ковров г, Дзержинского ул, 2</t>
  </si>
  <si>
    <t>Ковров г, Еловая ул, 82/2</t>
  </si>
  <si>
    <t>Ковров г, Еловая ул, 82/3</t>
  </si>
  <si>
    <t>Ковров г, Еловая ул, 86/1</t>
  </si>
  <si>
    <t>Ковров г, Еловая ул, 86/2</t>
  </si>
  <si>
    <t>Ковров г, Еловая ул, 86/3</t>
  </si>
  <si>
    <t>Ковров г, Еловая ул, 86/4</t>
  </si>
  <si>
    <t>Ковров г, Еловая ул, 86/7</t>
  </si>
  <si>
    <t>Ковров г, Еловая ул, 86/8</t>
  </si>
  <si>
    <t>Ковров г, Еловая ул, 90/2</t>
  </si>
  <si>
    <t>Ковров г, Зои Космодемьянской ул, 1 корп. 7</t>
  </si>
  <si>
    <t>Ковров г, Зои Космодемьянской ул, 7 корп. 1</t>
  </si>
  <si>
    <t>Ковров г, Киркижа ул, 14А</t>
  </si>
  <si>
    <t>Ковров г, Киркижа ул, 14Б</t>
  </si>
  <si>
    <t>Ковров г, Кирова ул, 67</t>
  </si>
  <si>
    <t>Ковров г, Кирова ул, 69</t>
  </si>
  <si>
    <t>Ковров г, Ковров-8 тер, 2</t>
  </si>
  <si>
    <t>Ковров г, Ковров-8 тер, 9</t>
  </si>
  <si>
    <t>Ковров г, Ковровская ул, 19</t>
  </si>
  <si>
    <t>Ковров г, Колхозная ул, 27</t>
  </si>
  <si>
    <t>Ковров г, Комсомольская ул, 104</t>
  </si>
  <si>
    <t>Ковров г, Комсомольская ул, 95</t>
  </si>
  <si>
    <t>Ковров г, Космонавтов ул, 2 корп. 3</t>
  </si>
  <si>
    <t>Ковров г, Кузнечная ул, 3</t>
  </si>
  <si>
    <t>Ковров г, Ленина пр-кт, 19</t>
  </si>
  <si>
    <t>Ковров г, Ленина пр-кт, 2</t>
  </si>
  <si>
    <t>Ковров г, Ленина пр-кт, 23</t>
  </si>
  <si>
    <t>Ковров г, Ленина пр-кт, 42</t>
  </si>
  <si>
    <t>Ковров г, Ленина пр-кт, 51</t>
  </si>
  <si>
    <t>Ковров г, Ленина пр-кт, 61</t>
  </si>
  <si>
    <t>Ковров г, Летняя ул, 49</t>
  </si>
  <si>
    <t>Ковров г, Летняя ул, 86</t>
  </si>
  <si>
    <t>265.000</t>
  </si>
  <si>
    <t>526.000</t>
  </si>
  <si>
    <t>4800.000</t>
  </si>
  <si>
    <t>587.000</t>
  </si>
  <si>
    <t>1017.000</t>
  </si>
  <si>
    <t>938.200</t>
  </si>
  <si>
    <t>1251.100</t>
  </si>
  <si>
    <t>868.800</t>
  </si>
  <si>
    <t>1316.000</t>
  </si>
  <si>
    <t>1358.000</t>
  </si>
  <si>
    <t>451.000</t>
  </si>
  <si>
    <t>824.000</t>
  </si>
  <si>
    <t>831.000</t>
  </si>
  <si>
    <t>2640.000</t>
  </si>
  <si>
    <t>1171.700</t>
  </si>
  <si>
    <t>751.000</t>
  </si>
  <si>
    <t>514.000</t>
  </si>
  <si>
    <t>252.000</t>
  </si>
  <si>
    <t>Ковров г, Либерецкая ул, 9</t>
  </si>
  <si>
    <t>Ковров г, Лизы Чайкиной ул, 104</t>
  </si>
  <si>
    <t>Ковров г, Лизы Чайкиной ул, 108</t>
  </si>
  <si>
    <t>Ковров г, Лопатина ул, 44</t>
  </si>
  <si>
    <t>Ковров г, Машиностроителей ул, 15</t>
  </si>
  <si>
    <t>Ковров г, Маяковского ул, 106</t>
  </si>
  <si>
    <t>Ковров г, Маяковского ул, 108</t>
  </si>
  <si>
    <t>Ковров г, Маяковского ул, 110</t>
  </si>
  <si>
    <t>Ковров г, Маяковского ул, 2</t>
  </si>
  <si>
    <t>Ковров г, Маяковского ул, 24</t>
  </si>
  <si>
    <t>Ковров г, Маяковского ул, 28</t>
  </si>
  <si>
    <t>Ковров г, Маяковского ул, 89</t>
  </si>
  <si>
    <t>Ковров г, Моховая ул, 4</t>
  </si>
  <si>
    <t>Ковров г, Моховая ул, 6</t>
  </si>
  <si>
    <t>Ковров г, Моховая ул, 7</t>
  </si>
  <si>
    <t>Ковров г, Муромская ул, 11</t>
  </si>
  <si>
    <t>Ковров г, Муромская ул, 9</t>
  </si>
  <si>
    <t>Ковров г, Набережная 2-я ул, 10</t>
  </si>
  <si>
    <t>Ковров г, Набережная ул, 17/2</t>
  </si>
  <si>
    <t>609.000</t>
  </si>
  <si>
    <t>608.900</t>
  </si>
  <si>
    <t>910.000</t>
  </si>
  <si>
    <t>527.000</t>
  </si>
  <si>
    <t>828.600</t>
  </si>
  <si>
    <t>675.000</t>
  </si>
  <si>
    <t>847.000</t>
  </si>
  <si>
    <t>870.000</t>
  </si>
  <si>
    <t>586.000</t>
  </si>
  <si>
    <t>361.000</t>
  </si>
  <si>
    <t>931.000</t>
  </si>
  <si>
    <t>Ковров г, Ногина ул, 20</t>
  </si>
  <si>
    <t>Ковров г, Олега Кошевого ул, 11</t>
  </si>
  <si>
    <t>Ковров г, Островского ул, 57/2</t>
  </si>
  <si>
    <t>Ковров г, Островского ул, 75</t>
  </si>
  <si>
    <t>Ковров г, Парковая ул, 2/2</t>
  </si>
  <si>
    <t>Ковров г, Першутова ул, 24</t>
  </si>
  <si>
    <t>589.000</t>
  </si>
  <si>
    <t>562.000</t>
  </si>
  <si>
    <t>486.000</t>
  </si>
  <si>
    <t>Ковров г, Подлесная ул, 24</t>
  </si>
  <si>
    <t>Ковров г, Правды ул, 12</t>
  </si>
  <si>
    <t>Ковров г, Преображенская ул, 1</t>
  </si>
  <si>
    <t>Ковров г, Пролетарская ул, 42</t>
  </si>
  <si>
    <t>Ковров г, Пугачева ул, 31</t>
  </si>
  <si>
    <t>Ковров г, Ранжева ул, 5</t>
  </si>
  <si>
    <t>Ковров г, Свердлова ул, 8</t>
  </si>
  <si>
    <t>424.000</t>
  </si>
  <si>
    <t>608.000</t>
  </si>
  <si>
    <t>1083.000</t>
  </si>
  <si>
    <t>Ковров г, Социалистическая ул, 23</t>
  </si>
  <si>
    <t>Ковров г, Социалистическая ул, 27</t>
  </si>
  <si>
    <t>Ковров г, Станиславского ул, 1/1</t>
  </si>
  <si>
    <t>572.000</t>
  </si>
  <si>
    <t>696.000</t>
  </si>
  <si>
    <t>Ковров г, Строителей ул, 26/2</t>
  </si>
  <si>
    <t>Ковров г, Текстильная ул, 8</t>
  </si>
  <si>
    <t>Ковров г, Туманова ул, 15</t>
  </si>
  <si>
    <t>Ковров г, Туманова ул, 31</t>
  </si>
  <si>
    <t>Ковров г, Туманова ул, 6а</t>
  </si>
  <si>
    <t>Ковров г, Туманова ул, 9</t>
  </si>
  <si>
    <t>Ковров г, Федорова ул, 91</t>
  </si>
  <si>
    <t>Ковров г, Чернышевского ул, 13</t>
  </si>
  <si>
    <t>Ковров г, Чернышевского ул, 17</t>
  </si>
  <si>
    <t>Ковров г, Чернышевского ул, 2</t>
  </si>
  <si>
    <t>Ковров г, Щорса ул, 23</t>
  </si>
  <si>
    <t>972.000</t>
  </si>
  <si>
    <t>884.900</t>
  </si>
  <si>
    <t>343.000</t>
  </si>
  <si>
    <t>1891</t>
  </si>
  <si>
    <t>923.000</t>
  </si>
  <si>
    <t>1916</t>
  </si>
  <si>
    <t>Ковровский р-н, Достижение п, Фабричная ул, 34</t>
  </si>
  <si>
    <t>Ковровский р-н, Клязьминский Городок с, Клязьминская ПМК ул, 15</t>
  </si>
  <si>
    <t>Ковровский р-н, Ковров-35 городок, Центральная ул, 111</t>
  </si>
  <si>
    <t>Ковровский р-н, Красный Октябрь п, Мира ул, 11</t>
  </si>
  <si>
    <t>Ковровский р-н, Красный Октябрь п, Мира ул, 15</t>
  </si>
  <si>
    <t>Ковровский р-н, Крутово с, Просторная ул, 6</t>
  </si>
  <si>
    <t>Ковровский р-н, Малыгино п, Школьная ул, 55</t>
  </si>
  <si>
    <t>Ковровский р-н, Малыгино п, Юбилейная ул, 49</t>
  </si>
  <si>
    <t>Ковровский р-н, Мелехово пгт, Гагарина ул, 4</t>
  </si>
  <si>
    <t>Ковровский р-н, Мелехово пгт, Гагарина ул, 9</t>
  </si>
  <si>
    <t>Ковровский р-н, Мелехово пгт, Комарова ул, 8</t>
  </si>
  <si>
    <t>Ковровский р-н, Мелехово пгт, Пионерская ул, 2</t>
  </si>
  <si>
    <t>Ковровский р-н, Мелехово пгт, Советская ул, 11</t>
  </si>
  <si>
    <t>Ковровский р-н, Мелехово пгт, Советская ул, 14</t>
  </si>
  <si>
    <t>Ковровский р-н, Мелехово пгт, Советская ул, 9</t>
  </si>
  <si>
    <t>Ковровский р-н, Мелехово пгт, Школьный пер, 26</t>
  </si>
  <si>
    <t>Ковровский р-н, Новый п, Першутова ул, 4</t>
  </si>
  <si>
    <t>Ковровский р-н, Новый п, Школьная ул, 5</t>
  </si>
  <si>
    <t>Ковровский р-н, Пакино п, Центральная ул, 20</t>
  </si>
  <si>
    <t>Ковровский р-н, Пакино п, Центральная ул, 20а</t>
  </si>
  <si>
    <t>Ковровский р-н, Первомайский п, 10</t>
  </si>
  <si>
    <t>745.200</t>
  </si>
  <si>
    <t>727.500</t>
  </si>
  <si>
    <t>268.800</t>
  </si>
  <si>
    <t>292.400</t>
  </si>
  <si>
    <t>926.000</t>
  </si>
  <si>
    <t>715.000</t>
  </si>
  <si>
    <t>1170.000</t>
  </si>
  <si>
    <t>155.000</t>
  </si>
  <si>
    <t>437.000</t>
  </si>
  <si>
    <t>342.000</t>
  </si>
  <si>
    <t>313.000</t>
  </si>
  <si>
    <t>858.000</t>
  </si>
  <si>
    <t>322.000</t>
  </si>
  <si>
    <t>Ковровский р-н, Первомайский п, 11</t>
  </si>
  <si>
    <t>Ковровский р-н, Первомайский п, 12</t>
  </si>
  <si>
    <t>Ковровский р-н, Первомайский п, 13</t>
  </si>
  <si>
    <t>Ковровский р-н, Первомайский п, 5</t>
  </si>
  <si>
    <t>Ковровский р-н, подстанция Заря р-н, 1</t>
  </si>
  <si>
    <t>Ковровский р-н, подстанция Заря р-н, 2</t>
  </si>
  <si>
    <t>Ковровский р-н, подстанция Заря р-н, 3</t>
  </si>
  <si>
    <t>Ковровский р-н, Ручей д, Центральная ул, 10</t>
  </si>
  <si>
    <t>Ковровский р-н, Ручей д, Центральная ул, 2</t>
  </si>
  <si>
    <t>Ковровский р-н, Санниково с, Центральная ул, 18</t>
  </si>
  <si>
    <t>Кольчугино г, 3 Интернационала ул, 53</t>
  </si>
  <si>
    <t>Кольчугино г, 3 Линия Леспромхоза ул, 2</t>
  </si>
  <si>
    <t>505.000</t>
  </si>
  <si>
    <t>409.200</t>
  </si>
  <si>
    <t>511.000</t>
  </si>
  <si>
    <t>513.000</t>
  </si>
  <si>
    <t>330.000</t>
  </si>
  <si>
    <t>408.800</t>
  </si>
  <si>
    <t>336.000</t>
  </si>
  <si>
    <t>501.000</t>
  </si>
  <si>
    <t>593.600</t>
  </si>
  <si>
    <t>Кольчугино г, 50 лет Октября ул, 5</t>
  </si>
  <si>
    <t>Кольчугино г, 50 лет Октября ул, 9</t>
  </si>
  <si>
    <t>Кольчугино г, 50 лет СССР ул, 12</t>
  </si>
  <si>
    <t>Кольчугино г, 6 Линия Ленинского поселка ул, 31</t>
  </si>
  <si>
    <t>Кольчугино г, Алексеева ул, 2</t>
  </si>
  <si>
    <t>Кольчугино г, Белая Речка мкр, Молодежная ул, 2</t>
  </si>
  <si>
    <t>Кольчугино г, Белая Речка мкр, Родниковая ул, 43</t>
  </si>
  <si>
    <t>Кольчугино г, Белая Речка мкр, Школьная ул, 11</t>
  </si>
  <si>
    <t>Кольчугино г, Белая Речка мкр, Школьная ул, 9</t>
  </si>
  <si>
    <t>Кольчугино г, Веденеева ул, 16</t>
  </si>
  <si>
    <t>Кольчугино г, Веденеева ул, 18</t>
  </si>
  <si>
    <t>Кольчугино г, Веденеева ул, 3</t>
  </si>
  <si>
    <t>Кольчугино г, Веденеева ул, 6</t>
  </si>
  <si>
    <t>Кольчугино г, Дружбы ул, 8а</t>
  </si>
  <si>
    <t>Кольчугино г, КИМ ул, 10</t>
  </si>
  <si>
    <t>Кольчугино г, КИМ ул, 12</t>
  </si>
  <si>
    <t>Кольчугино г, КИМ ул, 16</t>
  </si>
  <si>
    <t>Кольчугино г, КИМ ул, 20</t>
  </si>
  <si>
    <t>Кольчугино г, Коллективная ул, 43</t>
  </si>
  <si>
    <t>Кольчугино г, Котовского ул, 23</t>
  </si>
  <si>
    <t>Кольчугино г, Ленина ул, 12</t>
  </si>
  <si>
    <t>Кольчугино г, Лермонтова ул, 5</t>
  </si>
  <si>
    <t>Кольчугино г, Лермонтова ул, 7</t>
  </si>
  <si>
    <t>Кольчугино г, Ломако ул, 14</t>
  </si>
  <si>
    <t>680.400</t>
  </si>
  <si>
    <t>1930</t>
  </si>
  <si>
    <t>Кольчугино г, Луговая ул, 7</t>
  </si>
  <si>
    <t>Кольчугино г, Луговая ул, 8</t>
  </si>
  <si>
    <t>Кольчугино г, Мира ул, 15</t>
  </si>
  <si>
    <t>Кольчугино г, Мира ул, 25</t>
  </si>
  <si>
    <t>Кольчугино г, Мира ул, 9</t>
  </si>
  <si>
    <t>Кольчугино г, Поселок Зеленоборский ул, 18</t>
  </si>
  <si>
    <t>Кольчугино г, Темкина ул, 9</t>
  </si>
  <si>
    <t>Кольчугино г, Ульяновская ул, 27</t>
  </si>
  <si>
    <t>Кольчугино г, Чапаева ул, 1а</t>
  </si>
  <si>
    <t>Кольчугино г, Чапаева ул, 2а</t>
  </si>
  <si>
    <t>Кольчугино г, Чапаева ул, 4</t>
  </si>
  <si>
    <t>Кольчугино г, Чапаева ул, 5</t>
  </si>
  <si>
    <t>Кольчугино г, Шмелева ул, 13</t>
  </si>
  <si>
    <t>Кольчугино г, Шмелева ул, 14</t>
  </si>
  <si>
    <t>Кольчугино г, Шмелева ул, 15</t>
  </si>
  <si>
    <t>Кольчугино г, Шмелева ул, 18</t>
  </si>
  <si>
    <t>Кольчугино г, Шмелева ул, 4</t>
  </si>
  <si>
    <t>729.000</t>
  </si>
  <si>
    <t>1264.200</t>
  </si>
  <si>
    <t>Кольчугино г, Щорса ул, 11</t>
  </si>
  <si>
    <t>Кольчугино г, Щорса ул, 12</t>
  </si>
  <si>
    <t>Кольчугино г, Щорса ул, 13</t>
  </si>
  <si>
    <t>Кольчугино г, Щорса ул, 9</t>
  </si>
  <si>
    <t>Кольчугинский р-н, Бавлены п, Лесная ул, 5</t>
  </si>
  <si>
    <t>Кольчугинский р-н, Бавлены п, Лесной пер, 3</t>
  </si>
  <si>
    <t>Кольчугинский р-н, Бавлены п, Мира ул, 7</t>
  </si>
  <si>
    <t>701.800</t>
  </si>
  <si>
    <t>Кольчугинский р-н, Бавлены п, Центральная ул, 15</t>
  </si>
  <si>
    <t>Кольчугинский р-н, Бавлены п, Центральная ул, 15А</t>
  </si>
  <si>
    <t>Кольчугинский р-н, Бавлены п, Южный пер, 4</t>
  </si>
  <si>
    <t>Кольчугинский р-н, Большевик п, Дорожная ул, 3</t>
  </si>
  <si>
    <t>375.000</t>
  </si>
  <si>
    <t>160.000</t>
  </si>
  <si>
    <t>621.000</t>
  </si>
  <si>
    <t>Кольчугинский р-н, Золотуха п, Пятнадцатая ул, 3</t>
  </si>
  <si>
    <t>Кольчугинский р-н, Металлист п, Молодежная ул, 1</t>
  </si>
  <si>
    <t>Кольчугинский р-н, Металлист п, Молодежная ул, 3</t>
  </si>
  <si>
    <t>504.000</t>
  </si>
  <si>
    <t>Кольчугинский р-н, Металлист п, Молодежная ул, 5</t>
  </si>
  <si>
    <t>Кольчугинский р-н, Металлист п, Центральная ул, 1</t>
  </si>
  <si>
    <t>Кольчугинский р-н, Металлист п, Центральная ул, 2</t>
  </si>
  <si>
    <t>Кольчугинский р-н, Металлист п, Центральная ул, 4</t>
  </si>
  <si>
    <t>664.000</t>
  </si>
  <si>
    <t>Кольчугинский р-н, Павловка д, Первая ул, 3</t>
  </si>
  <si>
    <t>Кольчугинский р-н, Павловка д, Первая ул, 5</t>
  </si>
  <si>
    <t>Кольчугинский р-н, Раздолье п, Новоселов ул, 10</t>
  </si>
  <si>
    <t>Кольчугинский р-н, Раздолье п, Новоселов ул, 12</t>
  </si>
  <si>
    <t>Кольчугинский р-н, Раздолье п, Новоселов ул, 7</t>
  </si>
  <si>
    <t>Кольчугинский р-н, Раздолье п, Новоселов ул, 8</t>
  </si>
  <si>
    <t>Кольчугинский р-н, Раздолье п, Новоселов ул, 9</t>
  </si>
  <si>
    <t>Кольчугинский р-н, Раздолье п, Первомайская ул, 7</t>
  </si>
  <si>
    <t>Кольчугинский р-н, Раздолье п, Совхозная ул, 2</t>
  </si>
  <si>
    <t>Меленки г, Академика Королева ул, 3</t>
  </si>
  <si>
    <t>Меленки г, Академика Королева ул, 5</t>
  </si>
  <si>
    <t>Меленки г, Дзержинского ул, 23а</t>
  </si>
  <si>
    <t>Меленки г, Дзержинского ул, 44</t>
  </si>
  <si>
    <t>Меленки г, Коминтерна ул, 104</t>
  </si>
  <si>
    <t>Меленки г, Коммунистическая ул, 19</t>
  </si>
  <si>
    <t>Меленки г, Коммунистическая ул, 24</t>
  </si>
  <si>
    <t>Меленки г, Коммунистическая ул, 8</t>
  </si>
  <si>
    <t>Меленки г, Красноармейская ул, 202</t>
  </si>
  <si>
    <t>Меленки г, Муромская ул, 25</t>
  </si>
  <si>
    <t>Меленки г, Чернышевского ул, 41</t>
  </si>
  <si>
    <t>Меленки г, Чкалова ул, 60</t>
  </si>
  <si>
    <t>Меленки г, Школьный пер, 4</t>
  </si>
  <si>
    <t>Меленковский р-н, Архангел с, Молодежная ул, 15</t>
  </si>
  <si>
    <t>Меленковский р-н, Архангел с, Молодежная ул, 16</t>
  </si>
  <si>
    <t>Меленковский р-н, Бутылицы с, Садовая ул, 3</t>
  </si>
  <si>
    <t>Меленковский р-н, Бутылицы с, Садовая ул, 4</t>
  </si>
  <si>
    <t>Меленковский р-н, Бутылицы с, Садовая ул, 5</t>
  </si>
  <si>
    <t>Меленковский р-н, Бутылицы с, Садовая ул, 6</t>
  </si>
  <si>
    <t>Меленковский р-н, Бутылицы с, Садовая ул, 7</t>
  </si>
  <si>
    <t>602.000</t>
  </si>
  <si>
    <t>432.000</t>
  </si>
  <si>
    <t>662.000</t>
  </si>
  <si>
    <t>1163.000</t>
  </si>
  <si>
    <t>597.300</t>
  </si>
  <si>
    <t>1830.000</t>
  </si>
  <si>
    <t>654.000</t>
  </si>
  <si>
    <t>199.000</t>
  </si>
  <si>
    <t>460.000</t>
  </si>
  <si>
    <t>Меленковский р-н, Денятино с, Механизаторов ул, 2</t>
  </si>
  <si>
    <t>Меленковский р-н, Дмитриевы Горы с, Первомайская ул, 80</t>
  </si>
  <si>
    <t>Меленковский р-н, Дмитриевы Горы с, Первомайская ул, 82</t>
  </si>
  <si>
    <t>Меленковский р-н, Ляхи с, Климова ул, 2</t>
  </si>
  <si>
    <t>Меленковский р-н, Ляхи с, Октябрьская ул, 87</t>
  </si>
  <si>
    <t>853.000</t>
  </si>
  <si>
    <t>1024.000</t>
  </si>
  <si>
    <t>390.200</t>
  </si>
  <si>
    <t>422.200</t>
  </si>
  <si>
    <t>Меленковский р-н, Паново д, Молодежная ул, 2</t>
  </si>
  <si>
    <t>Меленковский р-н, Софроново д, Молодежная ул, 16</t>
  </si>
  <si>
    <t>Меленковский р-н, Софроново д, Молодежная ул, 5</t>
  </si>
  <si>
    <t>Меленковский р-н, Тургенево д, Совхозная ул, 2</t>
  </si>
  <si>
    <t>Меленковский р-н, Тургенево д, Школьная ул, 8</t>
  </si>
  <si>
    <t>Муром г, 30 лет Победы ул, 7</t>
  </si>
  <si>
    <t>Муром г, Владимирская ул, 35а</t>
  </si>
  <si>
    <t>Муром г, Владимирское ш, 6а</t>
  </si>
  <si>
    <t>Муром г, Войкова ул, 21</t>
  </si>
  <si>
    <t>Муром г, Войкова ул, 3</t>
  </si>
  <si>
    <t>Муром г, Воровского ул, 22</t>
  </si>
  <si>
    <t>Муром г, Воровского ул, 32</t>
  </si>
  <si>
    <t>Муром г, Воровского ул, 34</t>
  </si>
  <si>
    <t>Муром г, Воровского ул, 69</t>
  </si>
  <si>
    <t>Муром г, Воровского ул, 94</t>
  </si>
  <si>
    <t>Муром г, Воровского ул, 96</t>
  </si>
  <si>
    <t>Муром г, Воровского ул, 97</t>
  </si>
  <si>
    <t>Муром г, Воровского ул, 98</t>
  </si>
  <si>
    <t>Муром г, Гастелло ул, 17</t>
  </si>
  <si>
    <t>Муром г, Губкина ул, 15</t>
  </si>
  <si>
    <t>Муром г, Губкина ул, 17</t>
  </si>
  <si>
    <t>Муром г, Дзержинского ул, 20</t>
  </si>
  <si>
    <t>Муром г, Дзержинского ул, 50</t>
  </si>
  <si>
    <t>Муром г, Заводская ул, 10</t>
  </si>
  <si>
    <t>Муром г, Заводская ул, 5</t>
  </si>
  <si>
    <t>Муром г, Казанская ул, 1а</t>
  </si>
  <si>
    <t>Муром г, Калинина ул, 17</t>
  </si>
  <si>
    <t>Муром г, Калинина ул, 19</t>
  </si>
  <si>
    <t>Муром г, Карачаровское ш, 10</t>
  </si>
  <si>
    <t>Муром г, Карачаровское ш, 69</t>
  </si>
  <si>
    <t>Муром г, Карла Маркса ул, 36</t>
  </si>
  <si>
    <t>Муром г, Карла Маркса ул, 48</t>
  </si>
  <si>
    <t>Муром г, Кирова проезд, 1</t>
  </si>
  <si>
    <t>Муром г, Кирова проезд, 3</t>
  </si>
  <si>
    <t>Муром г, Кирова проезд, 9</t>
  </si>
  <si>
    <t>Муром г, Кирова ул, 20</t>
  </si>
  <si>
    <t>Муром г, Кирова ул, 4</t>
  </si>
  <si>
    <t>Муром г, Кирова ул, 6</t>
  </si>
  <si>
    <t>Муром г, Кленовая ул, 1 корп. 2</t>
  </si>
  <si>
    <t>488.000</t>
  </si>
  <si>
    <t>519.800</t>
  </si>
  <si>
    <t>735.000</t>
  </si>
  <si>
    <t>624.000</t>
  </si>
  <si>
    <t>1185.000</t>
  </si>
  <si>
    <t>363.000</t>
  </si>
  <si>
    <t>262.000</t>
  </si>
  <si>
    <t>373.000</t>
  </si>
  <si>
    <t>220.000</t>
  </si>
  <si>
    <t>863.000</t>
  </si>
  <si>
    <t>529.000</t>
  </si>
  <si>
    <t>426.000</t>
  </si>
  <si>
    <t>522.000</t>
  </si>
  <si>
    <t>425.000</t>
  </si>
  <si>
    <t>250.000</t>
  </si>
  <si>
    <t>1911</t>
  </si>
  <si>
    <t>349.000</t>
  </si>
  <si>
    <t>1016.930</t>
  </si>
  <si>
    <t>1066.000</t>
  </si>
  <si>
    <t>390.000</t>
  </si>
  <si>
    <t>275.000</t>
  </si>
  <si>
    <t>469.000</t>
  </si>
  <si>
    <t>516.000</t>
  </si>
  <si>
    <t>1018.000</t>
  </si>
  <si>
    <t>1011.000</t>
  </si>
  <si>
    <t>745.000</t>
  </si>
  <si>
    <t>332.000</t>
  </si>
  <si>
    <t>389.000</t>
  </si>
  <si>
    <t>525.000</t>
  </si>
  <si>
    <t>421.000</t>
  </si>
  <si>
    <t>Муром г, Кленовая ул, 1/3</t>
  </si>
  <si>
    <t>Муром г, Ковровская ул, 12</t>
  </si>
  <si>
    <t>Муром г, Ковровская ул, 2</t>
  </si>
  <si>
    <t>Муром г, Ковровская ул, 20</t>
  </si>
  <si>
    <t>Муром г, Коммунальная ул, 18</t>
  </si>
  <si>
    <t>Муром г, Комсомольская ул, 37</t>
  </si>
  <si>
    <t>Муром г, Комсомольская ул, 39</t>
  </si>
  <si>
    <t>Муром г, Комсомольская ул, 49</t>
  </si>
  <si>
    <t>Муром г, Комсомольская ул, 53</t>
  </si>
  <si>
    <t>512.000</t>
  </si>
  <si>
    <t>1150.000</t>
  </si>
  <si>
    <t>1926</t>
  </si>
  <si>
    <t>1102.700</t>
  </si>
  <si>
    <t>398.000</t>
  </si>
  <si>
    <t>657.000</t>
  </si>
  <si>
    <t>Муром г, Комсомольская ул, 78</t>
  </si>
  <si>
    <t>Муром г, Красноармейская ул, 25</t>
  </si>
  <si>
    <t>732.000</t>
  </si>
  <si>
    <t>803.000</t>
  </si>
  <si>
    <t>Муром г, Красногвардейская ул, 7</t>
  </si>
  <si>
    <t>Муром г, Красногвардейская ул, 72</t>
  </si>
  <si>
    <t>Муром г, Красногвардейская ул, 74</t>
  </si>
  <si>
    <t>Муром г, Куликова ул, 11</t>
  </si>
  <si>
    <t>Муром г, Куликова ул, 2</t>
  </si>
  <si>
    <t>Муром г, Куликова ул, 25</t>
  </si>
  <si>
    <t>Муром г, Лаврентьева ул, 21</t>
  </si>
  <si>
    <t>Муром г, Лаврентьева ул, 23</t>
  </si>
  <si>
    <t>Муром г, Лакина съезд ул, 1а</t>
  </si>
  <si>
    <t>Муром г, Лакина ул, 17а</t>
  </si>
  <si>
    <t>Муром г, Ленина ул, 25</t>
  </si>
  <si>
    <t>Муром г, Ленинградская ул, 21</t>
  </si>
  <si>
    <t>Муром г, Ленинградская ул, 32/3</t>
  </si>
  <si>
    <t>Муром г, Ленинградская ул, 5</t>
  </si>
  <si>
    <t>Муром г, Ленинградская ул, 9</t>
  </si>
  <si>
    <t>Муром г, Льва Толстого ул, 107</t>
  </si>
  <si>
    <t>Муром г, Льва Толстого ул, 15</t>
  </si>
  <si>
    <t>Муром г, Льва Толстого ул, 78</t>
  </si>
  <si>
    <t>Муром г, Мечтателей ул, 10</t>
  </si>
  <si>
    <t>Муром г, Мичуринская ул, 11</t>
  </si>
  <si>
    <t>Муром г, Мичуринская ул, 27</t>
  </si>
  <si>
    <t>Муром г, Московская ул, 18</t>
  </si>
  <si>
    <t>1945</t>
  </si>
  <si>
    <t>519.000</t>
  </si>
  <si>
    <t>448.000</t>
  </si>
  <si>
    <t>355.000</t>
  </si>
  <si>
    <t>647.000</t>
  </si>
  <si>
    <t>1850</t>
  </si>
  <si>
    <t>1036.000</t>
  </si>
  <si>
    <t>1372.000</t>
  </si>
  <si>
    <t>792.000</t>
  </si>
  <si>
    <t>1875</t>
  </si>
  <si>
    <t>517.000</t>
  </si>
  <si>
    <t>Муром г, Московская ул, 38</t>
  </si>
  <si>
    <t>Муром г, Московская ул, 42</t>
  </si>
  <si>
    <t>Муром г, Московская ул, 68</t>
  </si>
  <si>
    <t>Муром г, Московская ул, 85А</t>
  </si>
  <si>
    <t>Муром г, Московская ул, 86</t>
  </si>
  <si>
    <t>Муром г, Муромская ул, 17</t>
  </si>
  <si>
    <t>Муром г, Муромская ул, 23</t>
  </si>
  <si>
    <t>Муром г, Муромская ул, 27</t>
  </si>
  <si>
    <t>Муром г, Набережная ул, 14</t>
  </si>
  <si>
    <t>Муром г, Набережная ул, 17</t>
  </si>
  <si>
    <t>Муром г, Нежиловка мкр, 1б</t>
  </si>
  <si>
    <t>658.000</t>
  </si>
  <si>
    <t>912.000</t>
  </si>
  <si>
    <t>266.000</t>
  </si>
  <si>
    <t>Муром г, Первомайская ул, 38</t>
  </si>
  <si>
    <t>Муром г, Первомайская ул, 47</t>
  </si>
  <si>
    <t>383.000</t>
  </si>
  <si>
    <t>1910</t>
  </si>
  <si>
    <t>387.000</t>
  </si>
  <si>
    <t>Муром г, Поселок Строителей ул, 12</t>
  </si>
  <si>
    <t>Муром г, Пролетарская ул, 50</t>
  </si>
  <si>
    <t>Муром г, Пролетарская ул, 60</t>
  </si>
  <si>
    <t>Муром г, Пролетарская ул, 63</t>
  </si>
  <si>
    <t>495.500</t>
  </si>
  <si>
    <t>1944</t>
  </si>
  <si>
    <t>619.000</t>
  </si>
  <si>
    <t>Муром г, Свердлова ул, 34</t>
  </si>
  <si>
    <t>Муром г, Свердлова ул, 36</t>
  </si>
  <si>
    <t>483.000</t>
  </si>
  <si>
    <t>Муром г, Свердлова ул, 49</t>
  </si>
  <si>
    <t>Муром г, Северный проезд, 13</t>
  </si>
  <si>
    <t>Муром г, Советская ул, 45</t>
  </si>
  <si>
    <t>Муром г, Советская ул, 46А</t>
  </si>
  <si>
    <t>Муром г, Советская ул, 66</t>
  </si>
  <si>
    <t>Муром г, Совхозная ул, 3</t>
  </si>
  <si>
    <t>Муром г, Спортивная ул, 11</t>
  </si>
  <si>
    <t>Муром г, Спортивная ул, 12</t>
  </si>
  <si>
    <t>Муром г, Стахановская ул, 20</t>
  </si>
  <si>
    <t>Муром г, Стахановская ул, 26</t>
  </si>
  <si>
    <t>484.000</t>
  </si>
  <si>
    <t>476.000</t>
  </si>
  <si>
    <t>Муром г, Трудовая ул, 21</t>
  </si>
  <si>
    <t>1153.000</t>
  </si>
  <si>
    <t>Муром г, Фрунзе ул, 2</t>
  </si>
  <si>
    <t>974.000</t>
  </si>
  <si>
    <t>Муром г, Цветочный б-р, 4</t>
  </si>
  <si>
    <t>Муром г, Цветочный б-р, 6</t>
  </si>
  <si>
    <t>Муром г, Чкалова ул, 29</t>
  </si>
  <si>
    <t>Муром г, Щербакова ул, 2</t>
  </si>
  <si>
    <t>Муром г, Щербакова ул, 35</t>
  </si>
  <si>
    <t>Муром г, Щербакова ул, 9</t>
  </si>
  <si>
    <t>Муром г, Экземплярского ул, 100</t>
  </si>
  <si>
    <t>Муром г, Экземплярского ул, 59а</t>
  </si>
  <si>
    <t>Муром г, Энгельса ул, 19</t>
  </si>
  <si>
    <t>Муром г, Юбилейная ул, 50</t>
  </si>
  <si>
    <t>Муром г, Юбилейная ул, 52</t>
  </si>
  <si>
    <t>Муром г, Южная ул, 7</t>
  </si>
  <si>
    <t>Муромский р-н, Зимёнки п, Кооперативная ул, 13</t>
  </si>
  <si>
    <t>Муромский р-н, Зимёнки п, Красногорбатовская ул, 4</t>
  </si>
  <si>
    <t>Муромский р-н, Зимёнки п, Красногорбатовская ул, 5</t>
  </si>
  <si>
    <t>Муромский р-н, Кондраково п, Зеленая ул, 10</t>
  </si>
  <si>
    <t>Муромский р-н, Механизаторов п, 49</t>
  </si>
  <si>
    <t>Муромский р-н, Механизаторов п, 50</t>
  </si>
  <si>
    <t>435.000</t>
  </si>
  <si>
    <t>915.000</t>
  </si>
  <si>
    <t>503.000</t>
  </si>
  <si>
    <t>912.500</t>
  </si>
  <si>
    <t>666.600</t>
  </si>
  <si>
    <t>Муромский р-н, Механизаторов п, 67</t>
  </si>
  <si>
    <t>Муромский р-н, Механизаторов п, 69</t>
  </si>
  <si>
    <t>Муромский р-н, Муромский п, Кольцевая ул, 17</t>
  </si>
  <si>
    <t>Муромский р-н, Муромский п, Кольцевая ул, 25</t>
  </si>
  <si>
    <t>Муромский р-н, Муромский п, Центральная ул, 16</t>
  </si>
  <si>
    <t>362.000</t>
  </si>
  <si>
    <t>679.000</t>
  </si>
  <si>
    <t>872.100</t>
  </si>
  <si>
    <t>421.600</t>
  </si>
  <si>
    <t>Муромский р-н, Муромский п, Центральная ул, 32</t>
  </si>
  <si>
    <t>Муромский р-н, Муромский п, Центральная ул, 33</t>
  </si>
  <si>
    <t>Муромский р-н, Пестенькино д, Центральная ул, 52</t>
  </si>
  <si>
    <t>Муромский р-н, Савково д, Советская ул, 15</t>
  </si>
  <si>
    <t>Муромский р-н, Савково д, Советская ул, 17</t>
  </si>
  <si>
    <t>Муромский р-н, Фабрики им П.Л.Войкова п, 11</t>
  </si>
  <si>
    <t>Муромский р-н, Фабрики им П.Л.Войкова п, 12</t>
  </si>
  <si>
    <t>Петушинский р-н, Андреевское с, 17</t>
  </si>
  <si>
    <t>Петушинский р-н, Березка п, Центральная ул, 13</t>
  </si>
  <si>
    <t>Петушинский р-н, Березка п, Центральная ул, 15</t>
  </si>
  <si>
    <t>Петушинский р-н, Вольгинский п, Новосеменковская ул, 11</t>
  </si>
  <si>
    <t>Петушинский р-н, Вольгинский п, Новосеменковская ул, 4</t>
  </si>
  <si>
    <t>Петушинский р-н, Вольгинский п, Новосеменковская ул, 9</t>
  </si>
  <si>
    <t>Петушинский р-н, Вольгинский п, Старовская ул, 1</t>
  </si>
  <si>
    <t>Петушинский р-н, Вольгинский п, Старовская ул, 16</t>
  </si>
  <si>
    <t>Петушинский р-н, Воспушка д, Ленина ул, 5</t>
  </si>
  <si>
    <t>Петушинский р-н, Городищи п, К.Соловьева ул, 2а</t>
  </si>
  <si>
    <t>Петушинский р-н, Городищи п, Ленина ул, 10</t>
  </si>
  <si>
    <t>Петушинский р-н, Городищи п, Ленина ул, 3</t>
  </si>
  <si>
    <t>Петушинский р-н, Городищи п, Советская ул, 38а</t>
  </si>
  <si>
    <t>Петушинский р-н, Костерево г, 40 лет Октября ул, 13</t>
  </si>
  <si>
    <t>Петушинский р-н, Костерево г, им Горького ул, 14</t>
  </si>
  <si>
    <t>Петушинский р-н, Костерево г, им Горького ул, 9</t>
  </si>
  <si>
    <t>Петушинский р-н, Костерево г, Ленина ул, 4а</t>
  </si>
  <si>
    <t>Петушинский р-н, Костерево г, Ленина ул, 7а</t>
  </si>
  <si>
    <t>Петушинский р-н, Костерево г, Чехова ул, 2</t>
  </si>
  <si>
    <t>Петушинский р-н, Костерево г, Чехова ул, 5</t>
  </si>
  <si>
    <t>Петушинский р-н, Костерево г, Школьная ул, 25</t>
  </si>
  <si>
    <t>Петушинский р-н, Липна д, Дачная ул, 4</t>
  </si>
  <si>
    <t>Петушинский р-н, Нагорный п, Владимирская ул, 11</t>
  </si>
  <si>
    <t>Петушинский р-н, Нагорный п, Владимирская ул, 7</t>
  </si>
  <si>
    <t>680.200</t>
  </si>
  <si>
    <t>759.000</t>
  </si>
  <si>
    <t>1175.200</t>
  </si>
  <si>
    <t>205.000</t>
  </si>
  <si>
    <t>693.600</t>
  </si>
  <si>
    <t>444.000</t>
  </si>
  <si>
    <t>841.000</t>
  </si>
  <si>
    <t>1540.100</t>
  </si>
  <si>
    <t>560.480</t>
  </si>
  <si>
    <t>697.700</t>
  </si>
  <si>
    <t>705.700</t>
  </si>
  <si>
    <t>734.500</t>
  </si>
  <si>
    <t>800.400</t>
  </si>
  <si>
    <t>Петушинский р-н, Новое Аннино д, Центральная ул, 11</t>
  </si>
  <si>
    <t>Петушинский р-н, Новое Аннино д, Центральная ул, 12</t>
  </si>
  <si>
    <t>Петушинский р-н, Пахомово д, 37</t>
  </si>
  <si>
    <t>Петушинский р-н, Пекша д, Октябрьская ул, 1</t>
  </si>
  <si>
    <t>Петушинский р-н, Пекша д, Октябрьская ул, 2</t>
  </si>
  <si>
    <t>Петушинский р-н, Пекша д, Центральная ул, 1</t>
  </si>
  <si>
    <t>Петушинский р-н, Покров г, 3 Интернационала ул, 64а</t>
  </si>
  <si>
    <t>Петушинский р-н, Покров г, 3 Интернационала ул, 64б</t>
  </si>
  <si>
    <t>Петушинский р-н, Покров г, 3 Интернационала ул, 68</t>
  </si>
  <si>
    <t>Петушинский р-н, Покров г, Больничный проезд, 18</t>
  </si>
  <si>
    <t>Петушинский р-н, Покров г, Больничный проезд, 2</t>
  </si>
  <si>
    <t>Петушинский р-н, Покров г, Больничный проезд, 21</t>
  </si>
  <si>
    <t>712.600</t>
  </si>
  <si>
    <t>719.400</t>
  </si>
  <si>
    <t>Петушинский р-н, Покров г, Герасимова ул, 17</t>
  </si>
  <si>
    <t>Петушинский р-н, Покров г, Испытателей ул, 1</t>
  </si>
  <si>
    <t>Петушинский р-н, Покров г, Октябрьская ул, 1</t>
  </si>
  <si>
    <t>Петушинский р-н, Покров г, Октябрьская ул, 113</t>
  </si>
  <si>
    <t>Петушинский р-н, Покров г, Октябрьская ул, 3</t>
  </si>
  <si>
    <t>Петушинский р-н, Покров г, Пролетарская ул, 1</t>
  </si>
  <si>
    <t>832.700</t>
  </si>
  <si>
    <t>704.100</t>
  </si>
  <si>
    <t>780.900</t>
  </si>
  <si>
    <t>Петушинский р-н, Санино д, Лесная ул, 171</t>
  </si>
  <si>
    <t>Петушинский р-н, Санинского ДОКа п, Клубная ул, 10</t>
  </si>
  <si>
    <t>Петушинский р-н, Санинского ДОКа п, Клубная ул, 12</t>
  </si>
  <si>
    <t>Петушинский р-н, Сосновый Бор п, Центральная ул, 7</t>
  </si>
  <si>
    <t>Петушинский р-н, Сушнево-1 п, Центральная ул, 2</t>
  </si>
  <si>
    <t>Петушинский р-н, Труд п, Советская ул, 4</t>
  </si>
  <si>
    <t>Петушинский р-н, Труд п, Советская ул, 7</t>
  </si>
  <si>
    <t>Петушки г, Кирова ул, 4</t>
  </si>
  <si>
    <t>Петушки г, Коммунальная ул, 1</t>
  </si>
  <si>
    <t>Петушки г, Лесная ул, 15</t>
  </si>
  <si>
    <t>Петушки г, Лесная ул, 18</t>
  </si>
  <si>
    <t>Петушки г, Лесная ул, 2а</t>
  </si>
  <si>
    <t>Петушки г, Маяковского ул, 21</t>
  </si>
  <si>
    <t>Петушки г, Маяковского ул, 27</t>
  </si>
  <si>
    <t>Петушки г, Московская ул, 13а</t>
  </si>
  <si>
    <t>Петушки г, Московская ул, 16</t>
  </si>
  <si>
    <t>Петушки г, Московская ул, 2</t>
  </si>
  <si>
    <t>187.000</t>
  </si>
  <si>
    <t>724.100</t>
  </si>
  <si>
    <t>651.200</t>
  </si>
  <si>
    <t>Петушки г, Московская ул, 26</t>
  </si>
  <si>
    <t>Петушки г, Московская ул, 7</t>
  </si>
  <si>
    <t>Петушки г, Полевая ул, 1а</t>
  </si>
  <si>
    <t>Петушки г, Полевой проезд, 7</t>
  </si>
  <si>
    <t>Петушки г, Профсоюзная ул, 14</t>
  </si>
  <si>
    <t>Петушки г, Профсоюзная ул, 14а</t>
  </si>
  <si>
    <t>Петушки г, Советская пл, 1</t>
  </si>
  <si>
    <t>Петушки г, Советская пл, 2</t>
  </si>
  <si>
    <t>Петушки г, Спортивная ул, 17</t>
  </si>
  <si>
    <t>Петушки г, Спортивная ул, 8</t>
  </si>
  <si>
    <t>Петушки г, Строителей ул, 20</t>
  </si>
  <si>
    <t>Петушки г, Строителей ул, 22</t>
  </si>
  <si>
    <t>Петушки г, Строителей ул, 24</t>
  </si>
  <si>
    <t>Петушки г, Строителей ул, 6</t>
  </si>
  <si>
    <t>Петушки г, Трудовая ул, 4</t>
  </si>
  <si>
    <t>Радужный г, 1-й кв-л, 12А</t>
  </si>
  <si>
    <t>Радужный г, 1-й кв-л, 16</t>
  </si>
  <si>
    <t>Радужный г, 1-й кв-л, 17</t>
  </si>
  <si>
    <t>Радужный г, 1-й кв-л, 23</t>
  </si>
  <si>
    <t>Радужный г, 1-й кв-л, 24</t>
  </si>
  <si>
    <t>Радужный г, 1-й кв-л, 25</t>
  </si>
  <si>
    <t>Радужный г, 1-й кв-л, 26</t>
  </si>
  <si>
    <t>Радужный г, 1-й кв-л, 27</t>
  </si>
  <si>
    <t>Радужный г, 1-й кв-л, 28</t>
  </si>
  <si>
    <t>Радужный г, 1-й кв-л, 4</t>
  </si>
  <si>
    <t>Радужный г, 1-й кв-л, 5</t>
  </si>
  <si>
    <t>Радужный г, 1-й кв-л, 7</t>
  </si>
  <si>
    <t>Радужный г, 9-й кв-л, 8</t>
  </si>
  <si>
    <t>Селивановский р-н, Губино д, Административная ул, 2</t>
  </si>
  <si>
    <t>Селивановский р-н, Драчево с, Кирпичная ул, 5</t>
  </si>
  <si>
    <t>Селивановский р-н, Копнино д, Октябрьская ул, 15</t>
  </si>
  <si>
    <t>Селивановский р-н, Костенец п, 18</t>
  </si>
  <si>
    <t>Селивановский р-н, Костенец п, 19</t>
  </si>
  <si>
    <t>Селивановский р-н, Красная Горбатка п, 2-я Заводская ул, 4</t>
  </si>
  <si>
    <t>Селивановский р-н, Красная Горбатка п, 2-я Заводская ул, 5</t>
  </si>
  <si>
    <t>Селивановский р-н, Красная Горбатка п, Комсомольская ул, 74</t>
  </si>
  <si>
    <t>Селивановский р-н, Красная Горбатка п, Красноармейская ул, 26</t>
  </si>
  <si>
    <t>Селивановский р-н, Красная Горбатка п, Луговая ул, 33</t>
  </si>
  <si>
    <t>Селивановский р-н, Красная Горбатка п, Первомайская ул, 102</t>
  </si>
  <si>
    <t>Селивановский р-н, Красная Горбатка п, Первомайская ул, 129</t>
  </si>
  <si>
    <t>1084.100</t>
  </si>
  <si>
    <t>1690.000</t>
  </si>
  <si>
    <t>512.700</t>
  </si>
  <si>
    <t>380.900</t>
  </si>
  <si>
    <t>1240.000</t>
  </si>
  <si>
    <t>1664.000</t>
  </si>
  <si>
    <t>604.000</t>
  </si>
  <si>
    <t>933.000</t>
  </si>
  <si>
    <t>1194.000</t>
  </si>
  <si>
    <t>930.000</t>
  </si>
  <si>
    <t>924.200</t>
  </si>
  <si>
    <t>638.000</t>
  </si>
  <si>
    <t>494.000</t>
  </si>
  <si>
    <t>746.000</t>
  </si>
  <si>
    <t>875.000</t>
  </si>
  <si>
    <t>645.800</t>
  </si>
  <si>
    <t>449.400</t>
  </si>
  <si>
    <t>925.000</t>
  </si>
  <si>
    <t>749.000</t>
  </si>
  <si>
    <t>Селивановский р-н, Красная Горбатка п, Садовая ул, 10</t>
  </si>
  <si>
    <t>Селивановский р-н, Красная Горбатка п, Садовая ул, 12</t>
  </si>
  <si>
    <t>Селивановский р-н, Красная Горбатка п, Свободы ул, 50</t>
  </si>
  <si>
    <t>Селивановский р-н, Красная Горбатка п, Северная ул, 77</t>
  </si>
  <si>
    <t>Селивановский р-н, Красная Горбатка п, Станко ул, 3</t>
  </si>
  <si>
    <t>Селивановский р-н, Красная Горбатка п, Станко ул, 9</t>
  </si>
  <si>
    <t>Селивановский р-н, Красная Горбатка п, Школьная ул, 27</t>
  </si>
  <si>
    <t>Селивановский р-н, Красная Горбатка п, Школьная ул, 29</t>
  </si>
  <si>
    <t>Селивановский р-н, Красная Ушна п, Заводская ул, 4</t>
  </si>
  <si>
    <t>Селивановский р-н, Надеждино д, Школьная ул, 8</t>
  </si>
  <si>
    <t>Селивановский р-н, Новлянка д, Совхозная ул, 18</t>
  </si>
  <si>
    <t>Селивановский р-н, Новлянка п, Молодежная ул, 3</t>
  </si>
  <si>
    <t>Селивановский р-н, Новлянка п, Молодежная ул, 4</t>
  </si>
  <si>
    <t>Селивановский р-н, Новлянка п, Парковая ул, 12</t>
  </si>
  <si>
    <t>Селивановский р-н, Новый Быт п, Песочная ул, 31</t>
  </si>
  <si>
    <t>Селивановский р-н, Новый Быт п, Песочная ул, 32</t>
  </si>
  <si>
    <t>Собинка г, Гагарина ул, 12</t>
  </si>
  <si>
    <t>Собинка г, Гагарина ул, 14</t>
  </si>
  <si>
    <t>Собинка г, Гагарина ул, 15</t>
  </si>
  <si>
    <t>Собинка г, Гагарина ул, 16</t>
  </si>
  <si>
    <t>Собинка г, Гагарина ул, 3</t>
  </si>
  <si>
    <t>Собинка г, Гагарина ул, 38</t>
  </si>
  <si>
    <t>Собинка г, Гагарина ул, 40</t>
  </si>
  <si>
    <t>Собинка г, Димитрова ул, 17</t>
  </si>
  <si>
    <t>Собинка г, Димитрова ул, 24</t>
  </si>
  <si>
    <t>Собинка г, Красная Звезда ул, 3</t>
  </si>
  <si>
    <t>Собинка г, Мира ул, 11</t>
  </si>
  <si>
    <t>Собинка г, Молодежная ул, 20</t>
  </si>
  <si>
    <t>Собинка г, Молодежная ул, 26</t>
  </si>
  <si>
    <t>Собинка г, Центральная ул, 20</t>
  </si>
  <si>
    <t>Собинка г, Центральная ул, 22</t>
  </si>
  <si>
    <t>Собинка г, Центральная ул, 23</t>
  </si>
  <si>
    <t>Собинка г, Шибаева ул, 1</t>
  </si>
  <si>
    <t>Собинка г, Шибаева ул, 18</t>
  </si>
  <si>
    <t>420.500</t>
  </si>
  <si>
    <t>836.000</t>
  </si>
  <si>
    <t>340.800</t>
  </si>
  <si>
    <t>942.000</t>
  </si>
  <si>
    <t>576.400</t>
  </si>
  <si>
    <t>973.000</t>
  </si>
  <si>
    <t>576.900</t>
  </si>
  <si>
    <t>708.200</t>
  </si>
  <si>
    <t>1101.800</t>
  </si>
  <si>
    <t>717.970</t>
  </si>
  <si>
    <t>707.950</t>
  </si>
  <si>
    <t>Собинский р-н, Асерхово п, Лесной пр-кт, 10</t>
  </si>
  <si>
    <t>Собинский р-н, Ворша с, Молодежная ул, 15</t>
  </si>
  <si>
    <t>754.500</t>
  </si>
  <si>
    <t>669.000</t>
  </si>
  <si>
    <t>Собинский р-н, Ермонино д, Юбилейная ул, 17</t>
  </si>
  <si>
    <t>Собинский р-н, Заречное с, Парковая ул, 7</t>
  </si>
  <si>
    <t>Собинский р-н, Колокша п, сан Строитель тер, 2</t>
  </si>
  <si>
    <t>Собинский р-н, Курилово д, Молодежная ул, 5</t>
  </si>
  <si>
    <t>Собинский р-н, Лакинск г, 17 Партсъезда ул, 5а</t>
  </si>
  <si>
    <t>Собинский р-н, Лакинск г, 21 Партсъезда ул, 13</t>
  </si>
  <si>
    <t>Собинский р-н, Лакинск г, 21 Партсъезда ул, 4</t>
  </si>
  <si>
    <t>Собинский р-н, Лакинск г, Ленина пр-кт, 71/1</t>
  </si>
  <si>
    <t>Собинский р-н, Лакинск г, Ленина пр-кт, 73</t>
  </si>
  <si>
    <t>Собинский р-н, Лакинск г, Лермонтова ул, 41</t>
  </si>
  <si>
    <t>771.100</t>
  </si>
  <si>
    <t>395.500</t>
  </si>
  <si>
    <t>538.700</t>
  </si>
  <si>
    <t>888.000</t>
  </si>
  <si>
    <t>402.000</t>
  </si>
  <si>
    <t>Собинский р-н, Лакинск г, Мира ул, 100</t>
  </si>
  <si>
    <t>Собинский р-н, Лакинск г, Мира ул, 102</t>
  </si>
  <si>
    <t>Собинский р-н, Лакинск г, Мира ул, 92</t>
  </si>
  <si>
    <t>Собинский р-н, Лакинск г, Спортивная ул, 19</t>
  </si>
  <si>
    <t>Собинский р-н, Лакинск г, Спортивная ул, 21</t>
  </si>
  <si>
    <t>Собинский р-н, Ставрово п, Комсомольская ул, 14</t>
  </si>
  <si>
    <t>Собинский р-н, Ставрово п, Комсомольская ул, 7</t>
  </si>
  <si>
    <t>Собинский р-н, Ставрово п, Комсомольская ул, 8</t>
  </si>
  <si>
    <t>Собинский р-н, Ставрово п, Ленина ул, 12</t>
  </si>
  <si>
    <t>Собинский р-н, Ставрово п, Ленина ул, 4</t>
  </si>
  <si>
    <t>Собинский р-н, Ставрово п, Октябрьская ул, 144</t>
  </si>
  <si>
    <t>Собинский р-н, Ставрово п, Октябрьская ул, 148</t>
  </si>
  <si>
    <t>Собинский р-н, Ставрово п, Советская ул, 92А</t>
  </si>
  <si>
    <t>Собинский р-н, Ставрово п, Совхозная ул, 11</t>
  </si>
  <si>
    <t>Собинский р-н, Ставрово п, Юбилейная ул, 11</t>
  </si>
  <si>
    <t>Собинский р-н, Ставрово п, Юбилейная ул, 17</t>
  </si>
  <si>
    <t>Собинский р-н, Толпухово д, Молодежная ул, 10</t>
  </si>
  <si>
    <t>Собинский р-н, Толпухово д, Молодежная ул, 11</t>
  </si>
  <si>
    <t>Собинский р-н, Толпухово д, Молодежная ул, 12</t>
  </si>
  <si>
    <t>Собинский р-н, Толпухово д, Молодежная ул, 13</t>
  </si>
  <si>
    <t>Собинский р-н, Ундольский п, Школьная ул, 33</t>
  </si>
  <si>
    <t>Собинский р-н, Черкутино с, Им В.А.Солоухина ул, 2</t>
  </si>
  <si>
    <t>Судогда г, Гагарина ул, 5б</t>
  </si>
  <si>
    <t>Судогда г, Гагарина ул, 6</t>
  </si>
  <si>
    <t>Судогда г, Гагарина ул, 7а</t>
  </si>
  <si>
    <t>553.000</t>
  </si>
  <si>
    <t>533.000</t>
  </si>
  <si>
    <t>1064.700</t>
  </si>
  <si>
    <t>159.000</t>
  </si>
  <si>
    <t>214.000</t>
  </si>
  <si>
    <t>829.500</t>
  </si>
  <si>
    <t>414.000</t>
  </si>
  <si>
    <t>442.400</t>
  </si>
  <si>
    <t>575.000</t>
  </si>
  <si>
    <t>583.100</t>
  </si>
  <si>
    <t>592.900</t>
  </si>
  <si>
    <t>Судогда г, Карла Маркса ул, 42</t>
  </si>
  <si>
    <t>Судогда г, Ленина ул, 61</t>
  </si>
  <si>
    <t>Судогда г, Текстильщиков ул, 5</t>
  </si>
  <si>
    <t>Судогда г, Чапаева ул, 45</t>
  </si>
  <si>
    <t>Судогодский р-н, Андреево п, Коммунистическая ул, 2</t>
  </si>
  <si>
    <t>Судогодский р-н, Бег п, Октябрьская ул, 27</t>
  </si>
  <si>
    <t>Судогодский р-н, Бег п, Спортивная ул, 11</t>
  </si>
  <si>
    <t>Судогодский р-н, Головино п, Радужная ул, 15</t>
  </si>
  <si>
    <t>464.000</t>
  </si>
  <si>
    <t>Судогодский р-н, Головино п, Радужная ул, 2</t>
  </si>
  <si>
    <t>Судогодский р-н, Головино п, Садовая ул, 1</t>
  </si>
  <si>
    <t>Судогодский р-н, Головино п, Советская ул, 24А</t>
  </si>
  <si>
    <t>Судогодский р-н, Головино п, Шолохова ул, 17</t>
  </si>
  <si>
    <t>873.000</t>
  </si>
  <si>
    <t>Судогодский р-н, Ильино д, Молодежная ул, 4</t>
  </si>
  <si>
    <t>Судогодский р-н, Ильино д, Молодежная ул, 7</t>
  </si>
  <si>
    <t>Судогодский р-н, им Воровского п, Спортивная ул, 7</t>
  </si>
  <si>
    <t>755.200</t>
  </si>
  <si>
    <t>Судогодский р-н, Коняево п, 44</t>
  </si>
  <si>
    <t>Судогодский р-н, Ликино с, Лесная ул, 13</t>
  </si>
  <si>
    <t>Судогодский р-н, Муромцево п, Комсомольская ул, 10</t>
  </si>
  <si>
    <t>Судогодский р-н, Муромцево п, Комсомольская ул, 10а</t>
  </si>
  <si>
    <t>Судогодский р-н, Муромцево п, Комсомольская ул, 3</t>
  </si>
  <si>
    <t>Судогодский р-н, Муромцево п, Комсомольская ул, 4</t>
  </si>
  <si>
    <t>Судогодский р-н, Муромцево п, Комсомольская ул, 6</t>
  </si>
  <si>
    <t>Судогодский р-н, Муромцево п, Октябрьская ул, 11</t>
  </si>
  <si>
    <t>Судогодский р-н, Муромцево п, Шкурина ул, 11</t>
  </si>
  <si>
    <t>Судогодский р-н, Муромцево п, Шкурина ул, 12</t>
  </si>
  <si>
    <t>Судогодский р-н, Муромцево п, Шкурина ул, 8</t>
  </si>
  <si>
    <t>Судогодский р-н, Муромцево п, Шкурина ул, 9</t>
  </si>
  <si>
    <t>188.400</t>
  </si>
  <si>
    <t>677.000</t>
  </si>
  <si>
    <t>Судогодский р-н, Сойма д, Молодежная ул, 10</t>
  </si>
  <si>
    <t>Судогодский р-н, Тюрмеровка п, Краснознаменная ул, 36</t>
  </si>
  <si>
    <t>585.200</t>
  </si>
  <si>
    <t>502.000</t>
  </si>
  <si>
    <t>496.500</t>
  </si>
  <si>
    <t>Суздаль г, Всполье б-р, 25</t>
  </si>
  <si>
    <t>Суздаль г, Всполье б-р, 4</t>
  </si>
  <si>
    <t>Суздаль г, Гоголя ул, 15</t>
  </si>
  <si>
    <t>Суздаль г, Гоголя ул, 17А</t>
  </si>
  <si>
    <t>Суздаль г, Гоголя ул, 31А</t>
  </si>
  <si>
    <t>Суздаль г, Гоголя ул, 31Б</t>
  </si>
  <si>
    <t>Суздаль г, Гоголя ул, 3А</t>
  </si>
  <si>
    <t>Суздаль г, Гоголя ул, 43</t>
  </si>
  <si>
    <t>Суздаль г, Гоголя ул, 47</t>
  </si>
  <si>
    <t>893.000</t>
  </si>
  <si>
    <t>902.000</t>
  </si>
  <si>
    <t>Суздаль г, Гоголя ул, 55</t>
  </si>
  <si>
    <t>Суздаль г, Гоголя ул, 7А</t>
  </si>
  <si>
    <t>Суздаль г, Лоунская ул, 10</t>
  </si>
  <si>
    <t>Суздаль г, Лоунская ул, 4</t>
  </si>
  <si>
    <t>Суздаль г, Лоунская ул, 5</t>
  </si>
  <si>
    <t>Суздаль г, Михайловская ул, 84А</t>
  </si>
  <si>
    <t>Суздаль г, Пожарского ул, 6Б</t>
  </si>
  <si>
    <t>Суздаль г, Советская ул, 17</t>
  </si>
  <si>
    <t>Суздаль г, Советская ул, 18</t>
  </si>
  <si>
    <t>Суздаль г, Советская ул, 19</t>
  </si>
  <si>
    <t>Суздаль г, Советская ул, 21</t>
  </si>
  <si>
    <t>Суздаль г, Советская ул, 22</t>
  </si>
  <si>
    <t>1224.000</t>
  </si>
  <si>
    <t>1165.000</t>
  </si>
  <si>
    <t>Суздаль г, Советская ул, 43</t>
  </si>
  <si>
    <t>Суздальский р-н, Боголюбово п, Заводская ул, 3</t>
  </si>
  <si>
    <t>Суздальский р-н, Боголюбово п, Западная ул, 23</t>
  </si>
  <si>
    <t>Суздальский р-н, Боголюбово п, Западная ул, 27</t>
  </si>
  <si>
    <t>Суздальский р-н, Боголюбово п, Западная ул, 29</t>
  </si>
  <si>
    <t>Суздальский р-н, Боголюбово п, Ленина ул, 172б</t>
  </si>
  <si>
    <t>452.600</t>
  </si>
  <si>
    <t>488.500</t>
  </si>
  <si>
    <t>641.800</t>
  </si>
  <si>
    <t>Суздальский р-н, Боголюбово п, Ленина ул, 172в</t>
  </si>
  <si>
    <t>Суздальский р-н, Боголюбово п, Ленина ул, 182б</t>
  </si>
  <si>
    <t>Суздальский р-н, Боголюбово п, Ленина ул, 182в</t>
  </si>
  <si>
    <t>Суздальский р-н, Кутуково с, Школьная ул, 2</t>
  </si>
  <si>
    <t>Суздальский р-н, Новоалександрово с, Рабочая ул, 4</t>
  </si>
  <si>
    <t>Суздальский р-н, Павловское с, Школьная ул, 21</t>
  </si>
  <si>
    <t>Суздальский р-н, Павловское с, Школьная ул, 22</t>
  </si>
  <si>
    <t>Суздальский р-н, Павловское с, Школьная ул, 23</t>
  </si>
  <si>
    <t>Суздальский р-н, Садовый п, Садовая ул, 3</t>
  </si>
  <si>
    <t>Суздальский р-н, Садовый п, Строителей ул, 3</t>
  </si>
  <si>
    <t>Суздальский р-н, Сновицы с, Школьная ул, 6</t>
  </si>
  <si>
    <t>Суздальский р-н, Сокол п, 8</t>
  </si>
  <si>
    <t>Суздальский р-н, Цибеево с, Западная ул, 3</t>
  </si>
  <si>
    <t>Юрьев-Польский г, 1 Мая ул, 18</t>
  </si>
  <si>
    <t>Юрьев-Польский г, 1 Мая ул, 30</t>
  </si>
  <si>
    <t>Юрьев-Польский г, 1 Мая ул, 44</t>
  </si>
  <si>
    <t>Юрьев-Польский г, 1 Мая ул, 49</t>
  </si>
  <si>
    <t>Юрьев-Польский г, 1 Мая ул, 50</t>
  </si>
  <si>
    <t>Юрьев-Польский г, 1 Мая ул, 7</t>
  </si>
  <si>
    <t>Юрьев-Польский г, 1 Мая ул, 76</t>
  </si>
  <si>
    <t>Юрьев-Польский г, Артиллерийская ул, 15</t>
  </si>
  <si>
    <t>Юрьев-Польский г, Герцена ул, 13А</t>
  </si>
  <si>
    <t>Юрьев-Польский г, Герцена ул, 15</t>
  </si>
  <si>
    <t>Юрьев-Польский г, Герцена ул, 3</t>
  </si>
  <si>
    <t>Юрьев-Польский г, Горького ул, 24</t>
  </si>
  <si>
    <t>Юрьев-Польский г, Железнодорожная ул, 11</t>
  </si>
  <si>
    <t>Юрьев-Польский г, Комсомольская ул, 10</t>
  </si>
  <si>
    <t>Юрьев-Польский г, Комсомольская ул, 6</t>
  </si>
  <si>
    <t>Юрьев-Польский г, Комсомольская ул, 90А</t>
  </si>
  <si>
    <t>Юрьев-Польский г, Краснооктябрьская ул, 32</t>
  </si>
  <si>
    <t>Юрьев-Польский г, Красный поселок ул, 12</t>
  </si>
  <si>
    <t>Юрьев-Польский г, Луговая ул, 41</t>
  </si>
  <si>
    <t>Юрьев-Польский г, Николаева пер, 7</t>
  </si>
  <si>
    <t>Юрьев-Польский г, Перфильева ул, 34А</t>
  </si>
  <si>
    <t>Юрьев-Польский г, Промышленный пер, 11</t>
  </si>
  <si>
    <t>Юрьев-Польский г, Промышленный пер, 12</t>
  </si>
  <si>
    <t>Юрьев-Польский г, Садовый пер, 23</t>
  </si>
  <si>
    <t>Юрьев-Польский г, Свободы ул, 141</t>
  </si>
  <si>
    <t>Юрьев-Польский г, Свободы ул, 6</t>
  </si>
  <si>
    <t>Юрьев-Польский г, Свободы ул, 77А</t>
  </si>
  <si>
    <t>444.500</t>
  </si>
  <si>
    <t>536.800</t>
  </si>
  <si>
    <t>420.200</t>
  </si>
  <si>
    <t>458.800</t>
  </si>
  <si>
    <t>2012.000</t>
  </si>
  <si>
    <t>325.000</t>
  </si>
  <si>
    <t>388.000</t>
  </si>
  <si>
    <t>282.800</t>
  </si>
  <si>
    <t>1183.000</t>
  </si>
  <si>
    <t>865.000</t>
  </si>
  <si>
    <t>614.000</t>
  </si>
  <si>
    <t>302.000</t>
  </si>
  <si>
    <t>511.700</t>
  </si>
  <si>
    <t>485.100</t>
  </si>
  <si>
    <t>197.200</t>
  </si>
  <si>
    <t>1621.000</t>
  </si>
  <si>
    <t>449.000</t>
  </si>
  <si>
    <t>411.600</t>
  </si>
  <si>
    <t>790.000</t>
  </si>
  <si>
    <t>1198.000</t>
  </si>
  <si>
    <t>629.700</t>
  </si>
  <si>
    <t>1903</t>
  </si>
  <si>
    <t>276.000</t>
  </si>
  <si>
    <t>Юрьев-Польский г, Связистов ул, 3</t>
  </si>
  <si>
    <t>Юрьев-Польский г, Советская пл, 10</t>
  </si>
  <si>
    <t>Юрьев-Польский г, Советская пл, 8</t>
  </si>
  <si>
    <t>Юрьев-Польский г, Станционная ул, 17</t>
  </si>
  <si>
    <t>Юрьев-Польский г, Шибанкова ул, 103</t>
  </si>
  <si>
    <t>Юрьев-Польский г, Шибанкова ул, 105</t>
  </si>
  <si>
    <t>Юрьев-Польский г, Шибанкова ул, 118</t>
  </si>
  <si>
    <t>Юрьев-Польский г, Шибанкова ул, 156</t>
  </si>
  <si>
    <t>Юрьев-Польский г, Шибанкова ул, 17</t>
  </si>
  <si>
    <t>Юрьев-Польский г, Шибанкова ул, 40</t>
  </si>
  <si>
    <t>Юрьев-Польский г, Шибанкова ул, 42</t>
  </si>
  <si>
    <t>Юрьев-Польский г, Шибанкова ул, 80</t>
  </si>
  <si>
    <t>Юрьев-Польский г, Шибанкова ул, 84</t>
  </si>
  <si>
    <t>Юрьев-Польский р-н, Андреевское с, Гагарина ул, 6</t>
  </si>
  <si>
    <t>Юрьев-Польский р-н, Горки с, Механическая ул, 1</t>
  </si>
  <si>
    <t>Юрьев-Польский р-н, Городище с, Школьная ул, 2</t>
  </si>
  <si>
    <t>Юрьев-Польский р-н, Городище с, Школьная ул, 4</t>
  </si>
  <si>
    <t>Юрьев-Польский р-н, Городище с, Школьная ул, 6</t>
  </si>
  <si>
    <t>Юрьев-Польский р-н, Красное с, 1</t>
  </si>
  <si>
    <t>Юрьев-Польский р-н, Красное с, 1Г</t>
  </si>
  <si>
    <t>Юрьев-Польский р-н, Небылое с, Первомайская ул, 83</t>
  </si>
  <si>
    <t>Юрьев-Польский р-н, Небылое с, Школьная ул, 2</t>
  </si>
  <si>
    <t>Юрьев-Польский р-н, Небылое с, Школьная ул, 9</t>
  </si>
  <si>
    <t>Юрьев-Польский р-н, Ополье с, 10</t>
  </si>
  <si>
    <t>Юрьев-Польский р-н, Ополье с, 4</t>
  </si>
  <si>
    <t>Юрьев-Польский р-н, Сима с, Багратиона ул, 36</t>
  </si>
  <si>
    <t>Юрьев-Польский р-н, Сима с, Луговая ул, 2</t>
  </si>
  <si>
    <t>Юрьев-Польский р-н, Федоровское с, 69</t>
  </si>
  <si>
    <t>Юрьев-Польский р-н, Федоровское с, 72</t>
  </si>
  <si>
    <t>Юрьев-Польский р-н, Федоровское с, 73</t>
  </si>
  <si>
    <t>Юрьев-Польский р-н, Федоровское с, 77</t>
  </si>
  <si>
    <t>Юрьев-Польский р-н, Шихобалово с, 8</t>
  </si>
  <si>
    <t>Юрьев-Польский р-н, Шихобалово с, 9</t>
  </si>
  <si>
    <t>Юрьев-Польский р-н, Энтузиаст с, Центральная ул, 1</t>
  </si>
  <si>
    <t>Юрьев-Польский р-н, Энтузиаст с, Центральная ул, 7</t>
  </si>
  <si>
    <t>Юрьев-Польский р-н, Энтузиаст с, Центральная ул, 8</t>
  </si>
  <si>
    <t>381.700</t>
  </si>
  <si>
    <t>324.800</t>
  </si>
  <si>
    <t>770.400</t>
  </si>
  <si>
    <t>963.800</t>
  </si>
  <si>
    <t>673.000</t>
  </si>
  <si>
    <t>549.000</t>
  </si>
  <si>
    <t>661.000</t>
  </si>
  <si>
    <t>643.000</t>
  </si>
  <si>
    <t>474.000</t>
  </si>
  <si>
    <t>400.800</t>
  </si>
  <si>
    <t>554.000</t>
  </si>
  <si>
    <t>686.000</t>
  </si>
  <si>
    <t>381.500</t>
  </si>
  <si>
    <t>588.000</t>
  </si>
  <si>
    <t>758.000</t>
  </si>
  <si>
    <t>Киржач г, Красный Октябрь мкр, Октябрьская ул, 11а</t>
  </si>
  <si>
    <t>Киржач г, Морозовская ул, 126</t>
  </si>
  <si>
    <t>Киржачский р-н, Горка п, Больничная ул, 8</t>
  </si>
  <si>
    <t>Киржачский р-н, Кипрево д, Лесная ул, 1</t>
  </si>
  <si>
    <t>Итого по город Киржач</t>
  </si>
  <si>
    <t>Итого по Першинское</t>
  </si>
  <si>
    <t>Киржач г, Ленинградская ул, 106</t>
  </si>
  <si>
    <t>Киржач г, Томаровича ул, 30</t>
  </si>
  <si>
    <t>Киржач г, Десантников ул, 11</t>
  </si>
  <si>
    <t>Киржач г, Морозовская ул, 93</t>
  </si>
  <si>
    <t>Киржач г, Магистральная ул, 4</t>
  </si>
  <si>
    <t>Киржачский р-н, Кипрево д, Лесная ул, 2</t>
  </si>
  <si>
    <t>Киржачский р-н, Аленино д, Прибрежная ул, 10</t>
  </si>
  <si>
    <t>Итого по Филипповское</t>
  </si>
  <si>
    <t>Итого по Кипревское</t>
  </si>
  <si>
    <t>Киржач г, Первомайская ул, 24</t>
  </si>
  <si>
    <t>Киржач г, Красный Октябрь мкр, Первомайская ул, 20</t>
  </si>
  <si>
    <t>Киржач г, Первомайская ул, 22</t>
  </si>
  <si>
    <t>Киржач г, Денисенко ул, 13</t>
  </si>
  <si>
    <t>Киржач г, Красный Октябрь мкр, Калинина ул, 59</t>
  </si>
  <si>
    <t>Киржач г, Красный Октябрь мкр, Первомайская ул, 24</t>
  </si>
  <si>
    <t>Киржачский р-н, Ефремово д, Восточная ул, 7</t>
  </si>
  <si>
    <t>Киржачский р-н, Кашино д, Кашино п. тер, 28</t>
  </si>
  <si>
    <t>Александров г, 1-я Крестьянская ул, 12</t>
  </si>
  <si>
    <t>Скатная деревянная</t>
  </si>
  <si>
    <t>620.500</t>
  </si>
  <si>
    <t>254.600</t>
  </si>
  <si>
    <t>Александров г, 1-я Крестьянская ул, 18</t>
  </si>
  <si>
    <t>427.400</t>
  </si>
  <si>
    <t>402.400</t>
  </si>
  <si>
    <t>819.700</t>
  </si>
  <si>
    <t>Александров г, 1-я Крестьянская ул, 20</t>
  </si>
  <si>
    <t>369.800</t>
  </si>
  <si>
    <t>291.500</t>
  </si>
  <si>
    <t>Александров г, 1-я Крестьянская ул, 22</t>
  </si>
  <si>
    <t>290.900</t>
  </si>
  <si>
    <t>370.600</t>
  </si>
  <si>
    <t>2012</t>
  </si>
  <si>
    <t>541.400</t>
  </si>
  <si>
    <t>437.200</t>
  </si>
  <si>
    <t>676.900</t>
  </si>
  <si>
    <t>нет данных</t>
  </si>
  <si>
    <t>379.600</t>
  </si>
  <si>
    <t>927.000</t>
  </si>
  <si>
    <t>Александров г, 3-я Ликоушинская ул, 2А</t>
  </si>
  <si>
    <t>Александров г, Ануфриева ул, 1</t>
  </si>
  <si>
    <t>1750.000</t>
  </si>
  <si>
    <t>Плоская железобетонная сборная (чердачная)</t>
  </si>
  <si>
    <t>Александров г, Ануфриева ул, 11</t>
  </si>
  <si>
    <t>463.720</t>
  </si>
  <si>
    <t>997.200</t>
  </si>
  <si>
    <t>372.000</t>
  </si>
  <si>
    <t>Александров г, Ануфриева ул, 7</t>
  </si>
  <si>
    <t>757.900</t>
  </si>
  <si>
    <t>Александров г, Ануфриева ул, 8</t>
  </si>
  <si>
    <t>201.300</t>
  </si>
  <si>
    <t>434.300</t>
  </si>
  <si>
    <t>Александров г, Базунова ул, 14</t>
  </si>
  <si>
    <t>2014</t>
  </si>
  <si>
    <t>Александров г, Базунова ул, 17</t>
  </si>
  <si>
    <t>561.600</t>
  </si>
  <si>
    <t>2016</t>
  </si>
  <si>
    <t>Александров г, Базунова ул, 26</t>
  </si>
  <si>
    <t>Александров г, Военная ул, 7</t>
  </si>
  <si>
    <t>653.600</t>
  </si>
  <si>
    <t>728.200</t>
  </si>
  <si>
    <t>Александров г, Вокзальная ул, 20 корп. 2</t>
  </si>
  <si>
    <t>294.600</t>
  </si>
  <si>
    <t>598.000</t>
  </si>
  <si>
    <t>Александров г, Вокзальная ул, 20</t>
  </si>
  <si>
    <t>442.800</t>
  </si>
  <si>
    <t>1261.000</t>
  </si>
  <si>
    <t>423.740</t>
  </si>
  <si>
    <t>Александров г, Вокзальный пер, 1</t>
  </si>
  <si>
    <t>Александров г, Вокзальный пер, 10</t>
  </si>
  <si>
    <t>Александров г, Вокзальный пер, 3</t>
  </si>
  <si>
    <t>180.000</t>
  </si>
  <si>
    <t>871.200</t>
  </si>
  <si>
    <t>Александров г, Вокзальный пер, 5</t>
  </si>
  <si>
    <t>907.200</t>
  </si>
  <si>
    <t>Александров г, Восстания 1905 г ул, 1</t>
  </si>
  <si>
    <t>Александров г, Восстания 1905 г ул, 16</t>
  </si>
  <si>
    <t>206.000</t>
  </si>
  <si>
    <t>Александров г, Восстания 1905 г ул, 18</t>
  </si>
  <si>
    <t>2019</t>
  </si>
  <si>
    <t>Александров г, Гагарина ул, 1 корп. 1</t>
  </si>
  <si>
    <t>956.000</t>
  </si>
  <si>
    <t>Александров г, Гагарина ул, 11 корп. 1</t>
  </si>
  <si>
    <t>964.950</t>
  </si>
  <si>
    <t>679.350</t>
  </si>
  <si>
    <t>Александров г, Гагарина ул, 13 корп. 2</t>
  </si>
  <si>
    <t>Александров г, Гагарина ул, 13 корп. 3</t>
  </si>
  <si>
    <t>1325.000</t>
  </si>
  <si>
    <t>Александров г, Гагарина ул, 13</t>
  </si>
  <si>
    <t>Александров г, Гагарина ул, 15</t>
  </si>
  <si>
    <t>Плоская совмещенная из сборных железобетонных слоистых панелей</t>
  </si>
  <si>
    <t>1692.480</t>
  </si>
  <si>
    <t>Александров г, Гагарина ул, 17</t>
  </si>
  <si>
    <t>Александров г, Гагарина ул, 19</t>
  </si>
  <si>
    <t>1061.600</t>
  </si>
  <si>
    <t>Александров г, Гагарина ул, 23 корп. 1</t>
  </si>
  <si>
    <t>2009</t>
  </si>
  <si>
    <t>2227.100</t>
  </si>
  <si>
    <t>Александров г, Гагарина ул, 23 корп. 2</t>
  </si>
  <si>
    <t>1742.400</t>
  </si>
  <si>
    <t>Александров г, Гагарина ул, 23 корп. 3</t>
  </si>
  <si>
    <t>1236.000</t>
  </si>
  <si>
    <t>Александров г, Гагарина ул, 25</t>
  </si>
  <si>
    <t>703.180</t>
  </si>
  <si>
    <t>882.200</t>
  </si>
  <si>
    <t>Александров г, Гагарина ул, 9 корп. 2</t>
  </si>
  <si>
    <t>1014.000</t>
  </si>
  <si>
    <t>1437.000</t>
  </si>
  <si>
    <t>899.100</t>
  </si>
  <si>
    <t>Александров г, Геологов ул, 2</t>
  </si>
  <si>
    <t>1048.000</t>
  </si>
  <si>
    <t>Александров г, Геологов ул, 3</t>
  </si>
  <si>
    <t>949.000</t>
  </si>
  <si>
    <t>736.000</t>
  </si>
  <si>
    <t>1378.000</t>
  </si>
  <si>
    <t>1266.800</t>
  </si>
  <si>
    <t>Александров г, Геологов ул, 8</t>
  </si>
  <si>
    <t>913.000</t>
  </si>
  <si>
    <t>704.470</t>
  </si>
  <si>
    <t>336.700</t>
  </si>
  <si>
    <t>Александров г, Горького ул, 3 корп. 2</t>
  </si>
  <si>
    <t>2480.000</t>
  </si>
  <si>
    <t>713.710</t>
  </si>
  <si>
    <t>Александров г, Горького ул, 5</t>
  </si>
  <si>
    <t>492.300</t>
  </si>
  <si>
    <t>771.300</t>
  </si>
  <si>
    <t>868.500</t>
  </si>
  <si>
    <t>1172.000</t>
  </si>
  <si>
    <t>Александров г, Гусева М. ул, 1</t>
  </si>
  <si>
    <t>1199.100</t>
  </si>
  <si>
    <t>495.200</t>
  </si>
  <si>
    <t>Александров г, Гусева М. ул, 4</t>
  </si>
  <si>
    <t>511.400</t>
  </si>
  <si>
    <t>Александров г, Данилова ул, 19</t>
  </si>
  <si>
    <t>2018</t>
  </si>
  <si>
    <t>8673.800</t>
  </si>
  <si>
    <t>Александров г, Данилова ул, 20</t>
  </si>
  <si>
    <t>Александров г, Данилова ул, 21</t>
  </si>
  <si>
    <t>2017</t>
  </si>
  <si>
    <t>Александров г, Двориковское шоссе ул, 52</t>
  </si>
  <si>
    <t>222.400</t>
  </si>
  <si>
    <t>Александров г, Двориковское шоссе ул, 54</t>
  </si>
  <si>
    <t>221.900</t>
  </si>
  <si>
    <t>931.600</t>
  </si>
  <si>
    <t>501.700</t>
  </si>
  <si>
    <t>Александров г, Жулева ул, 2 корп. 2</t>
  </si>
  <si>
    <t>504.900</t>
  </si>
  <si>
    <t>Александров г, Жулева ул, 4 корп. 1</t>
  </si>
  <si>
    <t>2020</t>
  </si>
  <si>
    <t>Александров г, Жулева ул, 4 корп. 2</t>
  </si>
  <si>
    <t>Александров г, Жулева ул, 8 корп. 2</t>
  </si>
  <si>
    <t>Александров г, Жулева ул, 8 корп. 4</t>
  </si>
  <si>
    <t>Александров г, Жулева ул, 8</t>
  </si>
  <si>
    <t>881.000</t>
  </si>
  <si>
    <t>Александров г, Институтская ул, 11</t>
  </si>
  <si>
    <t>288.900</t>
  </si>
  <si>
    <t>Александров г, Институтская ул, 12</t>
  </si>
  <si>
    <t>324.300</t>
  </si>
  <si>
    <t>Александров г, Институтская ул, 13</t>
  </si>
  <si>
    <t>914.100</t>
  </si>
  <si>
    <t>926.700</t>
  </si>
  <si>
    <t>Александров г, Институтская ул, 16</t>
  </si>
  <si>
    <t>323.200</t>
  </si>
  <si>
    <t>816.300</t>
  </si>
  <si>
    <t>329.400</t>
  </si>
  <si>
    <t>503.200</t>
  </si>
  <si>
    <t>290.700</t>
  </si>
  <si>
    <t>Александров г, Институтская ул, 21</t>
  </si>
  <si>
    <t>Александров г, Институтская ул, 24 корп. 1</t>
  </si>
  <si>
    <t>Александров г, Институтская ул, 24 корп. 2</t>
  </si>
  <si>
    <t>Александров г, Институтская ул, 4</t>
  </si>
  <si>
    <t>Александров г, Институтская ул, 6 корп. 2</t>
  </si>
  <si>
    <t>900.500</t>
  </si>
  <si>
    <t>1105.000</t>
  </si>
  <si>
    <t>732.700</t>
  </si>
  <si>
    <t>Александров г, Институтская ул, 8</t>
  </si>
  <si>
    <t>2056.900</t>
  </si>
  <si>
    <t>443.100</t>
  </si>
  <si>
    <t>Александров г, Казарменный пер, 2</t>
  </si>
  <si>
    <t>Александров г, Калининская ул, 2</t>
  </si>
  <si>
    <t>Александров г, Карабановский Парк ул, 1</t>
  </si>
  <si>
    <t>345.400</t>
  </si>
  <si>
    <t>301.400</t>
  </si>
  <si>
    <t>904.000</t>
  </si>
  <si>
    <t>Александров г, Карабановский Парк ул, 3</t>
  </si>
  <si>
    <t>Александров г, Карабановский Парк ул, 6</t>
  </si>
  <si>
    <t>527.600</t>
  </si>
  <si>
    <t>Александров г, Карабановский Парк ул, 7</t>
  </si>
  <si>
    <t>Александров г, Карабановский Парк ул, 8</t>
  </si>
  <si>
    <t>518.800</t>
  </si>
  <si>
    <t>Александров г, Карабановский Парк ул, 9</t>
  </si>
  <si>
    <t>Александров г, Карабановский Тупик ул, 16</t>
  </si>
  <si>
    <t>Александров г, Карабановский Тупик ул, 17</t>
  </si>
  <si>
    <t>576.100</t>
  </si>
  <si>
    <t>918.700</t>
  </si>
  <si>
    <t>Александров г, Карабановский Тупик ул, 21</t>
  </si>
  <si>
    <t>1058.000</t>
  </si>
  <si>
    <t>Александров г, Киржачская ул, 3</t>
  </si>
  <si>
    <t>Александров г, Киржачская ул, 5</t>
  </si>
  <si>
    <t>Александров г, Кирпичный Завод ул, 8</t>
  </si>
  <si>
    <t>452.400</t>
  </si>
  <si>
    <t>Александров г, Кирпичный Завод ул, 9</t>
  </si>
  <si>
    <t>427.000</t>
  </si>
  <si>
    <t>Александров г, Коллективная Аллея ул, 1</t>
  </si>
  <si>
    <t>Александров г, Коллективная Аллея ул, 10</t>
  </si>
  <si>
    <t>Александров г, Коллективная Аллея ул, 12</t>
  </si>
  <si>
    <t>Александров г, Коллективная Аллея ул, 13</t>
  </si>
  <si>
    <t>Александров г, Коллективная Аллея ул, 14</t>
  </si>
  <si>
    <t>Александров г, Коллективная Аллея ул, 15</t>
  </si>
  <si>
    <t>407.000</t>
  </si>
  <si>
    <t>Александров г, Коллективная Аллея ул, 16</t>
  </si>
  <si>
    <t>403.400</t>
  </si>
  <si>
    <t>565.400</t>
  </si>
  <si>
    <t>Александров г, Коллективная Аллея ул, 17</t>
  </si>
  <si>
    <t>Александров г, Коллективная Аллея ул, 1а</t>
  </si>
  <si>
    <t>388.500</t>
  </si>
  <si>
    <t>Александров г, Коллективная Аллея ул, 2</t>
  </si>
  <si>
    <t>Александров г, Коллективная Аллея ул, 3</t>
  </si>
  <si>
    <t>Александров г, Коллективная Аллея ул, 4</t>
  </si>
  <si>
    <t>Александров г, Коллективная Аллея ул, 5</t>
  </si>
  <si>
    <t>Александров г, Коллективная Аллея ул, 6</t>
  </si>
  <si>
    <t>339.700</t>
  </si>
  <si>
    <t>Александров г, Коллективная Аллея ул, 7</t>
  </si>
  <si>
    <t>Александров г, Коллективная Аллея ул, 8</t>
  </si>
  <si>
    <t>Александров г, Коллективная Аллея ул, 9</t>
  </si>
  <si>
    <t>393.800</t>
  </si>
  <si>
    <t>Александров г, Кольчугинская ул, 50</t>
  </si>
  <si>
    <t>272.000</t>
  </si>
  <si>
    <t>Александров г, Коммунальников ул, 3</t>
  </si>
  <si>
    <t>425.200</t>
  </si>
  <si>
    <t>Александров г, Комсомольский поселок ул, 36</t>
  </si>
  <si>
    <t>Александров г, Комсомольский поселок ул, 38</t>
  </si>
  <si>
    <t>496.200</t>
  </si>
  <si>
    <t>798.000</t>
  </si>
  <si>
    <t>Александров г, Комсомольский поселок ул, 53</t>
  </si>
  <si>
    <t>438.500</t>
  </si>
  <si>
    <t>Александров г, Кооперативная ул, 4</t>
  </si>
  <si>
    <t>Александров г, Королева ул, 1</t>
  </si>
  <si>
    <t>Александров г, Королева ул, 11</t>
  </si>
  <si>
    <t>1771.000</t>
  </si>
  <si>
    <t>Александров г, Королева ул, 12</t>
  </si>
  <si>
    <t>6610.000</t>
  </si>
  <si>
    <t>Александров г, Королева ул, 16</t>
  </si>
  <si>
    <t>Александров г, Королева ул, 18</t>
  </si>
  <si>
    <t>2008</t>
  </si>
  <si>
    <t>Александров г, Королева ул, 20</t>
  </si>
  <si>
    <t>Александров г, Королева ул, 22</t>
  </si>
  <si>
    <t>718.200</t>
  </si>
  <si>
    <t>Александров г, Королева ул, 3</t>
  </si>
  <si>
    <t>1011.900</t>
  </si>
  <si>
    <t>Александров г, Королева ул, 4 корп. 1</t>
  </si>
  <si>
    <t>1813.600</t>
  </si>
  <si>
    <t>Александров г, Королева ул, 4 корп. 2</t>
  </si>
  <si>
    <t>1513.900</t>
  </si>
  <si>
    <t>Александров г, Королева ул, 4 корп. 3</t>
  </si>
  <si>
    <t>Александров г, Королева ул, 5</t>
  </si>
  <si>
    <t>1240.330</t>
  </si>
  <si>
    <t>Александров г, Королева ул, 7</t>
  </si>
  <si>
    <t>1677.800</t>
  </si>
  <si>
    <t>Александров г, Королева ул, 9 корп. 1</t>
  </si>
  <si>
    <t>3000.000</t>
  </si>
  <si>
    <t>635.100</t>
  </si>
  <si>
    <t>454.400</t>
  </si>
  <si>
    <t>457.600</t>
  </si>
  <si>
    <t>453.200</t>
  </si>
  <si>
    <t>695.000</t>
  </si>
  <si>
    <t>Александров г, Коссович ул, 7 корп. 1</t>
  </si>
  <si>
    <t>Александров г, Коссович ул, 7</t>
  </si>
  <si>
    <t>953.900</t>
  </si>
  <si>
    <t>Александров г, Коссович ул, 8</t>
  </si>
  <si>
    <t>1000.000</t>
  </si>
  <si>
    <t>Александров г, Коссович ул, 9</t>
  </si>
  <si>
    <t>Александров г, Красной Молодежи ул, 17</t>
  </si>
  <si>
    <t>Александров г, Красной Молодежи ул, 19</t>
  </si>
  <si>
    <t>344.400</t>
  </si>
  <si>
    <t>Александров г, Красной Молодежи ул, 27</t>
  </si>
  <si>
    <t>Александров г, Красной Молодежи ул, 4</t>
  </si>
  <si>
    <t>907.800</t>
  </si>
  <si>
    <t>Александров г, Красной Молодежи ул, 8</t>
  </si>
  <si>
    <t>Александров г, Красный Переулок ул, 11</t>
  </si>
  <si>
    <t>1384.000</t>
  </si>
  <si>
    <t>Александров г, Красный Переулок ул, 14</t>
  </si>
  <si>
    <t>Александров г, Красный Переулок ул, 16</t>
  </si>
  <si>
    <t>1004.100</t>
  </si>
  <si>
    <t>Александров г, Красный Переулок ул, 17 корп. 1</t>
  </si>
  <si>
    <t>Александров г, Красный Переулок ул, 17 корп. 2</t>
  </si>
  <si>
    <t>652.700</t>
  </si>
  <si>
    <t>Александров г, Красный Переулок ул, 17</t>
  </si>
  <si>
    <t>469.300</t>
  </si>
  <si>
    <t>Александров г, Красный Переулок ул, 18 корп. 2</t>
  </si>
  <si>
    <t>2015</t>
  </si>
  <si>
    <t>5893.900</t>
  </si>
  <si>
    <t>Александров г, Красный Переулок ул, 18 корп. 3</t>
  </si>
  <si>
    <t>Александров г, Красный Переулок ул, 18</t>
  </si>
  <si>
    <t>988.000</t>
  </si>
  <si>
    <t>986.900</t>
  </si>
  <si>
    <t>Александров г, Красный Переулок ул, 2</t>
  </si>
  <si>
    <t>2968.360</t>
  </si>
  <si>
    <t>Александров г, Красный Переулок ул, 21 корп. 2</t>
  </si>
  <si>
    <t>844.200</t>
  </si>
  <si>
    <t>Александров г, Красный Переулок ул, 21</t>
  </si>
  <si>
    <t>851.800</t>
  </si>
  <si>
    <t>1304.000</t>
  </si>
  <si>
    <t>859.400</t>
  </si>
  <si>
    <t>Александров г, Красный Переулок ул, 7</t>
  </si>
  <si>
    <t>1721.900</t>
  </si>
  <si>
    <t>1079.800</t>
  </si>
  <si>
    <t>1360.000</t>
  </si>
  <si>
    <t>Александров г, Кубасова ул, 3</t>
  </si>
  <si>
    <t>2408.000</t>
  </si>
  <si>
    <t>Александров г, Кубасова ул, 5</t>
  </si>
  <si>
    <t>759.700</t>
  </si>
  <si>
    <t>Александров г, Кубасова ул, 7</t>
  </si>
  <si>
    <t>1697.000</t>
  </si>
  <si>
    <t>Александров г, Кубасова ул, 9</t>
  </si>
  <si>
    <t>1137.000</t>
  </si>
  <si>
    <t>Александров г, Ленина ул, 1 корп. 1</t>
  </si>
  <si>
    <t>893.400</t>
  </si>
  <si>
    <t>Александров г, Ленина ул, 1 корп. 2</t>
  </si>
  <si>
    <t>2558.000</t>
  </si>
  <si>
    <t>Александров г, Ленина ул, 1</t>
  </si>
  <si>
    <t>1022.300</t>
  </si>
  <si>
    <t>Александров г, Ленина ул, 10</t>
  </si>
  <si>
    <t>631.000</t>
  </si>
  <si>
    <t>1140.000</t>
  </si>
  <si>
    <t>Александров г, Ленина ул, 12</t>
  </si>
  <si>
    <t>Александров г, Ленина ул, 14</t>
  </si>
  <si>
    <t>1263.000</t>
  </si>
  <si>
    <t>886.900</t>
  </si>
  <si>
    <t>Александров г, Ленина ул, 17</t>
  </si>
  <si>
    <t>754.650</t>
  </si>
  <si>
    <t>Александров г, Ленина ул, 2</t>
  </si>
  <si>
    <t>986.260</t>
  </si>
  <si>
    <t>Александров г, Ленина ул, 20</t>
  </si>
  <si>
    <t>Александров г, Ленина ул, 22</t>
  </si>
  <si>
    <t>1274.300</t>
  </si>
  <si>
    <t>Александров г, Ленина ул, 3</t>
  </si>
  <si>
    <t>855.750</t>
  </si>
  <si>
    <t>Александров г, Ленина ул, 30</t>
  </si>
  <si>
    <t>Александров г, Ленина ул, 5</t>
  </si>
  <si>
    <t>1031.300</t>
  </si>
  <si>
    <t>Александров г, Ленина ул, 6</t>
  </si>
  <si>
    <t>593.000</t>
  </si>
  <si>
    <t>476.500</t>
  </si>
  <si>
    <t>500.500</t>
  </si>
  <si>
    <t>Александров г, Ленина ул, 7</t>
  </si>
  <si>
    <t>1963.000</t>
  </si>
  <si>
    <t>Александров г, Лермонтова ул, 1</t>
  </si>
  <si>
    <t>444.160</t>
  </si>
  <si>
    <t>Александров г, Лермонтова ул, 10</t>
  </si>
  <si>
    <t>688.300</t>
  </si>
  <si>
    <t>521.400</t>
  </si>
  <si>
    <t>Александров г, Лермонтова ул, 11</t>
  </si>
  <si>
    <t>508.700</t>
  </si>
  <si>
    <t>Александров г, Лермонтова ул, 12</t>
  </si>
  <si>
    <t>894.400</t>
  </si>
  <si>
    <t>Александров г, Лермонтова ул, 13</t>
  </si>
  <si>
    <t>510.800</t>
  </si>
  <si>
    <t>Александров г, Лермонтова ул, 15</t>
  </si>
  <si>
    <t>522.700</t>
  </si>
  <si>
    <t>Александров г, Лермонтова ул, 16</t>
  </si>
  <si>
    <t>522.800</t>
  </si>
  <si>
    <t>Александров г, Лермонтова ул, 17</t>
  </si>
  <si>
    <t>Александров г, Лермонтова ул, 18</t>
  </si>
  <si>
    <t>631.200</t>
  </si>
  <si>
    <t>525.500</t>
  </si>
  <si>
    <t>Александров г, Лермонтова ул, 19</t>
  </si>
  <si>
    <t>Александров г, Лермонтова ул, 20</t>
  </si>
  <si>
    <t>Александров г, Лермонтова ул, 21</t>
  </si>
  <si>
    <t>563.200</t>
  </si>
  <si>
    <t>Александров г, Лермонтова ул, 22</t>
  </si>
  <si>
    <t>517.900</t>
  </si>
  <si>
    <t>1183.700</t>
  </si>
  <si>
    <t>Александров г, Лермонтова ул, 23</t>
  </si>
  <si>
    <t>852.800</t>
  </si>
  <si>
    <t>Александров г, Лермонтова ул, 24 корп. 1</t>
  </si>
  <si>
    <t>Александров г, Лермонтова ул, 24</t>
  </si>
  <si>
    <t>741.100</t>
  </si>
  <si>
    <t>Александров г, Лермонтова ул, 25</t>
  </si>
  <si>
    <t>761.400</t>
  </si>
  <si>
    <t>Александров г, Лермонтова ул, 28</t>
  </si>
  <si>
    <t>808.900</t>
  </si>
  <si>
    <t>496.800</t>
  </si>
  <si>
    <t>495.100</t>
  </si>
  <si>
    <t>Александров г, Лермонтова ул, 4</t>
  </si>
  <si>
    <t>502.500</t>
  </si>
  <si>
    <t>Александров г, Лермонтова ул, 5</t>
  </si>
  <si>
    <t>506.980</t>
  </si>
  <si>
    <t>757.000</t>
  </si>
  <si>
    <t>Александров г, Лермонтова ул, 7</t>
  </si>
  <si>
    <t>666.700</t>
  </si>
  <si>
    <t>Александров г, Лермонтова ул, 8</t>
  </si>
  <si>
    <t>599.700</t>
  </si>
  <si>
    <t>Александров г, Лермонтова ул, 8а корп. 1</t>
  </si>
  <si>
    <t>499.200</t>
  </si>
  <si>
    <t>381.800</t>
  </si>
  <si>
    <t>614.300</t>
  </si>
  <si>
    <t>Александров г, Лермонтова ул, 8а</t>
  </si>
  <si>
    <t>690.100</t>
  </si>
  <si>
    <t>Александров г, Лермонтова ул, 9</t>
  </si>
  <si>
    <t>512.600</t>
  </si>
  <si>
    <t>Александров г, Ликеро-Водочный завод ул, 1</t>
  </si>
  <si>
    <t>505.100</t>
  </si>
  <si>
    <t>383.040</t>
  </si>
  <si>
    <t>253.800</t>
  </si>
  <si>
    <t>695.800</t>
  </si>
  <si>
    <t>Александров г, Маяковского ул, 10</t>
  </si>
  <si>
    <t>186.000</t>
  </si>
  <si>
    <t>Александров г, Маяковского ул, 11</t>
  </si>
  <si>
    <t>Александров г, Маяковского ул, 12</t>
  </si>
  <si>
    <t>199.600</t>
  </si>
  <si>
    <t>451.500</t>
  </si>
  <si>
    <t>199.800</t>
  </si>
  <si>
    <t>304.100</t>
  </si>
  <si>
    <t>423.600</t>
  </si>
  <si>
    <t>323.300</t>
  </si>
  <si>
    <t>Александров г, Маяковского ул, 20</t>
  </si>
  <si>
    <t>Александров г, Маяковского ул, 22</t>
  </si>
  <si>
    <t>399.520</t>
  </si>
  <si>
    <t>Александров г, Маяковского ул, 24</t>
  </si>
  <si>
    <t>446.500</t>
  </si>
  <si>
    <t>Александров г, Маяковского ул, 26</t>
  </si>
  <si>
    <t>445.400</t>
  </si>
  <si>
    <t>Александров г, Маяковского ул, 3</t>
  </si>
  <si>
    <t>555.000</t>
  </si>
  <si>
    <t>Александров г, Маяковского ул, 32</t>
  </si>
  <si>
    <t>650.300</t>
  </si>
  <si>
    <t>516.400</t>
  </si>
  <si>
    <t>Александров г, Маяковского ул, 36а</t>
  </si>
  <si>
    <t>1393.000</t>
  </si>
  <si>
    <t>1281.400</t>
  </si>
  <si>
    <t>401.200</t>
  </si>
  <si>
    <t>378.100</t>
  </si>
  <si>
    <t>Александров г, Маяковского ул, 4</t>
  </si>
  <si>
    <t>199.900</t>
  </si>
  <si>
    <t>312.700</t>
  </si>
  <si>
    <t>Александров г, Маяковского ул, 46</t>
  </si>
  <si>
    <t>400.650</t>
  </si>
  <si>
    <t>Александров г, Маяковского ул, 48 корп. 2</t>
  </si>
  <si>
    <t>Александров г, Маяковского ул, 48</t>
  </si>
  <si>
    <t>596.000</t>
  </si>
  <si>
    <t>396.900</t>
  </si>
  <si>
    <t>638.300</t>
  </si>
  <si>
    <t>Александров г, Маяковского ул, 5</t>
  </si>
  <si>
    <t>Александров г, Маяковского ул, 6</t>
  </si>
  <si>
    <t>224.600</t>
  </si>
  <si>
    <t>Александров г, Маяковского ул, 9</t>
  </si>
  <si>
    <t>Александров г, Мосэнерго ул, 7</t>
  </si>
  <si>
    <t>888.200</t>
  </si>
  <si>
    <t>452.800</t>
  </si>
  <si>
    <t>Александров г, Ново-Стрелецкий проезд ул, 1</t>
  </si>
  <si>
    <t>397.300</t>
  </si>
  <si>
    <t>Александров г, Ново-Стрелецкий проезд ул, 11</t>
  </si>
  <si>
    <t>474.600</t>
  </si>
  <si>
    <t>Александров г, Ново-Стрелецкий проезд ул, 13</t>
  </si>
  <si>
    <t>296.500</t>
  </si>
  <si>
    <t>383.400</t>
  </si>
  <si>
    <t>Александров г, Ново-Стрелецкий проезд ул, 20</t>
  </si>
  <si>
    <t>612.700</t>
  </si>
  <si>
    <t>1046.500</t>
  </si>
  <si>
    <t>Александров г, Новые Коноплянники ул, 1</t>
  </si>
  <si>
    <t>501.800</t>
  </si>
  <si>
    <t>369.000</t>
  </si>
  <si>
    <t>Александров г, Новые Коноплянники ул, 2</t>
  </si>
  <si>
    <t>501.500</t>
  </si>
  <si>
    <t>394.900</t>
  </si>
  <si>
    <t>359.800</t>
  </si>
  <si>
    <t>547.600</t>
  </si>
  <si>
    <t>Александров г, Огородная ул, 9</t>
  </si>
  <si>
    <t>174.900</t>
  </si>
  <si>
    <t>Александров г, Октябрьская ул, 10</t>
  </si>
  <si>
    <t>1713.000</t>
  </si>
  <si>
    <t>Александров г, Октябрьская ул, 12</t>
  </si>
  <si>
    <t>Александров г, Октябрьская ул, 14 корп. 1</t>
  </si>
  <si>
    <t>754.400</t>
  </si>
  <si>
    <t>Александров г, Октябрьская ул, 14 корп. 2</t>
  </si>
  <si>
    <t>1028.900</t>
  </si>
  <si>
    <t>Александров г, Октябрьская ул, 2</t>
  </si>
  <si>
    <t>1250.800</t>
  </si>
  <si>
    <t>Александров г, Октябрьская ул, 4 стр. 4</t>
  </si>
  <si>
    <t>1929.600</t>
  </si>
  <si>
    <t>Александров г, Октябрьская ул, 4</t>
  </si>
  <si>
    <t>1255.000</t>
  </si>
  <si>
    <t>Александров г, Октябрьская ул, 6 корп. 2</t>
  </si>
  <si>
    <t>Александров г, Октябрьская ул, 6 корп. 3</t>
  </si>
  <si>
    <t>Александров г, Октябрьская ул, 6 корп. 4а</t>
  </si>
  <si>
    <t>1318.400</t>
  </si>
  <si>
    <t>Александров г, Октябрьская ул, 8</t>
  </si>
  <si>
    <t>3500.000</t>
  </si>
  <si>
    <t>525.200</t>
  </si>
  <si>
    <t>Александров г, Охотный луг ул, 25</t>
  </si>
  <si>
    <t>2027.000</t>
  </si>
  <si>
    <t>Александров г, П.Топоркова ул, 2 корп. 1</t>
  </si>
  <si>
    <t>625.500</t>
  </si>
  <si>
    <t>Александров г, П.Топоркова ул, 2</t>
  </si>
  <si>
    <t>1419.700</t>
  </si>
  <si>
    <t>Александров г, П.Топоркова ул, 3</t>
  </si>
  <si>
    <t>661.890</t>
  </si>
  <si>
    <t>878.500</t>
  </si>
  <si>
    <t>1035.000</t>
  </si>
  <si>
    <t>1256.000</t>
  </si>
  <si>
    <t>478.100</t>
  </si>
  <si>
    <t>608.200</t>
  </si>
  <si>
    <t>Александров г, Перфильева ул, 15</t>
  </si>
  <si>
    <t>862.400</t>
  </si>
  <si>
    <t>686.600</t>
  </si>
  <si>
    <t>472.600</t>
  </si>
  <si>
    <t>482.000</t>
  </si>
  <si>
    <t>Александров г, Пионерская ул, 2</t>
  </si>
  <si>
    <t>337.700</t>
  </si>
  <si>
    <t>Александров г, Пионерская ул, 4</t>
  </si>
  <si>
    <t>471.500</t>
  </si>
  <si>
    <t>Александров г, Радио ул, 1</t>
  </si>
  <si>
    <t>430.700</t>
  </si>
  <si>
    <t>502.100</t>
  </si>
  <si>
    <t>Александров г, Радио ул, 11</t>
  </si>
  <si>
    <t>330.800</t>
  </si>
  <si>
    <t>834.800</t>
  </si>
  <si>
    <t>Александров г, Радио ул, 13</t>
  </si>
  <si>
    <t>335.500</t>
  </si>
  <si>
    <t>503.100</t>
  </si>
  <si>
    <t>Александров г, Радио ул, 15</t>
  </si>
  <si>
    <t>543.000</t>
  </si>
  <si>
    <t>435.200</t>
  </si>
  <si>
    <t>621.700</t>
  </si>
  <si>
    <t>Александров г, Радио ул, 17</t>
  </si>
  <si>
    <t>430.600</t>
  </si>
  <si>
    <t>394.200</t>
  </si>
  <si>
    <t>1032.600</t>
  </si>
  <si>
    <t>634.300</t>
  </si>
  <si>
    <t>Александров г, Радио ул, 21</t>
  </si>
  <si>
    <t>448.800</t>
  </si>
  <si>
    <t>398.200</t>
  </si>
  <si>
    <t>389.100</t>
  </si>
  <si>
    <t>Александров г, Радио ул, 3</t>
  </si>
  <si>
    <t>412.100</t>
  </si>
  <si>
    <t>Александров г, Радио ул, 5</t>
  </si>
  <si>
    <t>419.800</t>
  </si>
  <si>
    <t>Александров г, Радио ул, 7</t>
  </si>
  <si>
    <t>332.500</t>
  </si>
  <si>
    <t>Александров г, Радио ул, 9</t>
  </si>
  <si>
    <t>328.800</t>
  </si>
  <si>
    <t>817.900</t>
  </si>
  <si>
    <t>425.900</t>
  </si>
  <si>
    <t>Александров г, Революции ул, 2</t>
  </si>
  <si>
    <t>896.600</t>
  </si>
  <si>
    <t>Александров г, Революции ул, 22</t>
  </si>
  <si>
    <t>Александров г, Революции ул, 24</t>
  </si>
  <si>
    <t>1020.600</t>
  </si>
  <si>
    <t>Александров г, Революции ул, 34</t>
  </si>
  <si>
    <t>1650.000</t>
  </si>
  <si>
    <t>Александров г, Революции ул, 36</t>
  </si>
  <si>
    <t>1262.900</t>
  </si>
  <si>
    <t>Александров г, Революции ул, 38</t>
  </si>
  <si>
    <t>Александров г, Революции ул, 4</t>
  </si>
  <si>
    <t>1055.700</t>
  </si>
  <si>
    <t>Александров г, Революции ул, 40</t>
  </si>
  <si>
    <t>1235.700</t>
  </si>
  <si>
    <t>Александров г, Революции ул, 41</t>
  </si>
  <si>
    <t>426.300</t>
  </si>
  <si>
    <t>Александров г, Революции ул, 47</t>
  </si>
  <si>
    <t>495.300</t>
  </si>
  <si>
    <t>2814.200</t>
  </si>
  <si>
    <t>Александров г, Революции ул, 51</t>
  </si>
  <si>
    <t>585.100</t>
  </si>
  <si>
    <t>Александров г, Революции ул, 57</t>
  </si>
  <si>
    <t>Александров г, Революции ул, 67</t>
  </si>
  <si>
    <t>458.000</t>
  </si>
  <si>
    <t>Александров г, Революции ул, 72</t>
  </si>
  <si>
    <t>Александров г, Революции ул, 79</t>
  </si>
  <si>
    <t>207.000</t>
  </si>
  <si>
    <t>447.000</t>
  </si>
  <si>
    <t>397.600</t>
  </si>
  <si>
    <t>286.700</t>
  </si>
  <si>
    <t>Александров г, Революции ул, 91</t>
  </si>
  <si>
    <t>195.500</t>
  </si>
  <si>
    <t>303.000</t>
  </si>
  <si>
    <t>Александров г, Садово-Огородная ул, 3</t>
  </si>
  <si>
    <t>Александров г, Свердлова ул, 1</t>
  </si>
  <si>
    <t>Александров г, Свердлова ул, 3</t>
  </si>
  <si>
    <t>1193.600</t>
  </si>
  <si>
    <t>Александров г, Свердлова ул, 39 корп. 1</t>
  </si>
  <si>
    <t>4300.000</t>
  </si>
  <si>
    <t>Александров г, Свердлова ул, 39</t>
  </si>
  <si>
    <t>1686.200</t>
  </si>
  <si>
    <t>Александров г, Свердлова ул, 41</t>
  </si>
  <si>
    <t>893.100</t>
  </si>
  <si>
    <t>1209.000</t>
  </si>
  <si>
    <t>Александров г, Свердлова ул, 42</t>
  </si>
  <si>
    <t>2600.000</t>
  </si>
  <si>
    <t>Александров г, Свердлова ул, 43</t>
  </si>
  <si>
    <t>1191.900</t>
  </si>
  <si>
    <t>Александров г, Свердлова ул, 64</t>
  </si>
  <si>
    <t>Александров г, Советская ул, 10</t>
  </si>
  <si>
    <t>Александров г, Советская ул, 23</t>
  </si>
  <si>
    <t>166.100</t>
  </si>
  <si>
    <t>Александров г, Советская ул, 30</t>
  </si>
  <si>
    <t>479.260</t>
  </si>
  <si>
    <t>Александров г, Советская ул, 38</t>
  </si>
  <si>
    <t>Александров г, Советская ул, 4</t>
  </si>
  <si>
    <t>Александров г, Советская ул, 48</t>
  </si>
  <si>
    <t>Александров г, Советская ул, 9</t>
  </si>
  <si>
    <t>300.500</t>
  </si>
  <si>
    <t>Александров г, Советский пер, 12</t>
  </si>
  <si>
    <t>Александров г, Советский пер, 4</t>
  </si>
  <si>
    <t>Александров г, Совхоз Правда ул, 17</t>
  </si>
  <si>
    <t>Александров г, Совхоз Правда ул, 18</t>
  </si>
  <si>
    <t>Александров г, Совхоз Правда ул, 21</t>
  </si>
  <si>
    <t>821.100</t>
  </si>
  <si>
    <t>Александров г, Совхоз Правда ул, 26</t>
  </si>
  <si>
    <t>1204.000</t>
  </si>
  <si>
    <t>904.800</t>
  </si>
  <si>
    <t>Александров г, Совхоз Правда ул, 27</t>
  </si>
  <si>
    <t>575.400</t>
  </si>
  <si>
    <t>Александров г, Совхоз Правда ул, 35</t>
  </si>
  <si>
    <t>Александров г, Совхоз Правда ул, 36</t>
  </si>
  <si>
    <t>384.400</t>
  </si>
  <si>
    <t>Александров г, Сосновский пер, 14</t>
  </si>
  <si>
    <t>1570.600</t>
  </si>
  <si>
    <t>Александров г, Сосновский пер, 16</t>
  </si>
  <si>
    <t>1267.300</t>
  </si>
  <si>
    <t>843.200</t>
  </si>
  <si>
    <t>2400.000</t>
  </si>
  <si>
    <t>Александров г, Сосновский пер, 21/1</t>
  </si>
  <si>
    <t>Александров г, Ст. Александров-2 ул, 1</t>
  </si>
  <si>
    <t>475.600</t>
  </si>
  <si>
    <t>Александров г, Ст. Александров-2 ул, 3</t>
  </si>
  <si>
    <t>285.000</t>
  </si>
  <si>
    <t>Александров г, Стрелецкая Набережная ул, 1</t>
  </si>
  <si>
    <t>552.700</t>
  </si>
  <si>
    <t>525.300</t>
  </si>
  <si>
    <t>Александров г, Стрелецкая Набережная ул, 10</t>
  </si>
  <si>
    <t>399.300</t>
  </si>
  <si>
    <t>973.300</t>
  </si>
  <si>
    <t>Александров г, Стрелецкая Набережная ул, 2</t>
  </si>
  <si>
    <t>286.800</t>
  </si>
  <si>
    <t>447.100</t>
  </si>
  <si>
    <t>Александров г, Стрелецкая Набережная ул, 3</t>
  </si>
  <si>
    <t>330.300</t>
  </si>
  <si>
    <t>475.800</t>
  </si>
  <si>
    <t>Александров г, Стрелецкая Набережная ул, 7</t>
  </si>
  <si>
    <t>624.800</t>
  </si>
  <si>
    <t>Александров г, Стрелецкая Набережная ул, 8</t>
  </si>
  <si>
    <t>885.400</t>
  </si>
  <si>
    <t>Александров г, Терешковой ул, 10 корп. 2</t>
  </si>
  <si>
    <t>946.800</t>
  </si>
  <si>
    <t>Александров г, Терешковой ул, 11 корп. 2</t>
  </si>
  <si>
    <t>3448.000</t>
  </si>
  <si>
    <t>Александров г, Терешковой ул, 11 корп. 3</t>
  </si>
  <si>
    <t>818.000</t>
  </si>
  <si>
    <t>Александров г, Терешковой ул, 11 корп. 4</t>
  </si>
  <si>
    <t>1675.000</t>
  </si>
  <si>
    <t>819.200</t>
  </si>
  <si>
    <t>Александров г, Терешковой ул, 12</t>
  </si>
  <si>
    <t>1727.890</t>
  </si>
  <si>
    <t>820.600</t>
  </si>
  <si>
    <t>1698.000</t>
  </si>
  <si>
    <t>821.000</t>
  </si>
  <si>
    <t>Александров г, Терешковой ул, 13 корп. 3</t>
  </si>
  <si>
    <t>822.500</t>
  </si>
  <si>
    <t>Александров г, Терешковой ул, 13</t>
  </si>
  <si>
    <t>1695.100</t>
  </si>
  <si>
    <t>Александров г, Терешковой ул, 14</t>
  </si>
  <si>
    <t>999.500</t>
  </si>
  <si>
    <t>Александров г, Терешковой ул, 15 корп. 2</t>
  </si>
  <si>
    <t>Александров г, Терешковой ул, 2</t>
  </si>
  <si>
    <t>901.300</t>
  </si>
  <si>
    <t>Александров г, Терешковой ул, 4 корп. 3</t>
  </si>
  <si>
    <t>Александров г, Терешковой ул, 4</t>
  </si>
  <si>
    <t>Александров г, Терешковой ул, 6 корп. 1</t>
  </si>
  <si>
    <t>964.500</t>
  </si>
  <si>
    <t>706.400</t>
  </si>
  <si>
    <t>Александров г, Терешковой ул, 6 корп. 2</t>
  </si>
  <si>
    <t>Александров г, Терешковой ул, 6 корп. 3</t>
  </si>
  <si>
    <t>716.400</t>
  </si>
  <si>
    <t>2101.000</t>
  </si>
  <si>
    <t>874.900</t>
  </si>
  <si>
    <t>Александров г, Терешковой ул, 7 корп. 2</t>
  </si>
  <si>
    <t>1010.500</t>
  </si>
  <si>
    <t>693.900</t>
  </si>
  <si>
    <t>Александров г, Терешковой ул, 7 корп. 3</t>
  </si>
  <si>
    <t>856.600</t>
  </si>
  <si>
    <t>779.500</t>
  </si>
  <si>
    <t>Александров г, Терешковой ул, 8 корп. 1</t>
  </si>
  <si>
    <t>Александров г, Терешковой ул, 8</t>
  </si>
  <si>
    <t>843.700</t>
  </si>
  <si>
    <t>Александров г, Терешковой ул, 9 корп. 2</t>
  </si>
  <si>
    <t>Александров г, Терешковой ул, 9 корп. 3</t>
  </si>
  <si>
    <t>Александров г, Терешковой ул, 9</t>
  </si>
  <si>
    <t>883.650</t>
  </si>
  <si>
    <t>Александров г, Фабрика Калинина ул, 10</t>
  </si>
  <si>
    <t>Александров г, Фабрика Калинина ул, 11</t>
  </si>
  <si>
    <t>494.800</t>
  </si>
  <si>
    <t>Александров г, Фабрика Калинина ул, 12</t>
  </si>
  <si>
    <t>Александров г, Фабрика Калинина ул, 14</t>
  </si>
  <si>
    <t>933.800</t>
  </si>
  <si>
    <t>1008.500</t>
  </si>
  <si>
    <t>195.200</t>
  </si>
  <si>
    <t>Александров г, Фабрика Калинина ул, 19</t>
  </si>
  <si>
    <t>Александров г, Фабрика Калинина ул, 22</t>
  </si>
  <si>
    <t>540.600</t>
  </si>
  <si>
    <t>Александров г, Фабрика Калинина ул, 24</t>
  </si>
  <si>
    <t>1257.900</t>
  </si>
  <si>
    <t>1225.000</t>
  </si>
  <si>
    <t>1527.200</t>
  </si>
  <si>
    <t>Александров г, Фабрика Калинина ул, 3</t>
  </si>
  <si>
    <t>Александров г, Фабрика Калинина ул, 3А</t>
  </si>
  <si>
    <t>502.800</t>
  </si>
  <si>
    <t>Александров г, Фабрика Калинина ул, 4</t>
  </si>
  <si>
    <t>437.800</t>
  </si>
  <si>
    <t>312.600</t>
  </si>
  <si>
    <t>Александров г, Ческа-Липа ул, 10</t>
  </si>
  <si>
    <t>Александров г, Ческа-Липа ул, 11</t>
  </si>
  <si>
    <t>Александров г, Ческа-Липа ул, 2</t>
  </si>
  <si>
    <t>2178.300</t>
  </si>
  <si>
    <t>Александров г, Ческа-Липа ул, 3</t>
  </si>
  <si>
    <t>Александров г, Ческа-Липа ул, 4</t>
  </si>
  <si>
    <t>897.500</t>
  </si>
  <si>
    <t>Александров г, Ческа-Липа ул, 6</t>
  </si>
  <si>
    <t>891.820</t>
  </si>
  <si>
    <t>Александров г, Ческа-Липа ул, 8</t>
  </si>
  <si>
    <t>Александров г, Ческа-Липа ул, 9</t>
  </si>
  <si>
    <t>771.000</t>
  </si>
  <si>
    <t>Александров г, Энтузиастов ул, 1</t>
  </si>
  <si>
    <t>2158.700</t>
  </si>
  <si>
    <t>Александров г, Энтузиастов ул, 11 корп. 1</t>
  </si>
  <si>
    <t>853.200</t>
  </si>
  <si>
    <t>Александров г, Энтузиастов ул, 11</t>
  </si>
  <si>
    <t>Александров г, Энтузиастов ул, 13</t>
  </si>
  <si>
    <t>923.300</t>
  </si>
  <si>
    <t>931.200</t>
  </si>
  <si>
    <t>Александров г, Энтузиастов ул, 15</t>
  </si>
  <si>
    <t>827.460</t>
  </si>
  <si>
    <t>Александров г, Энтузиастов ул, 17</t>
  </si>
  <si>
    <t>Александров г, Энтузиастов ул, 23</t>
  </si>
  <si>
    <t>1169.300</t>
  </si>
  <si>
    <t>943.000</t>
  </si>
  <si>
    <t>1561.100</t>
  </si>
  <si>
    <t>Александров г, Юбилейная ул, 18</t>
  </si>
  <si>
    <t>1437.100</t>
  </si>
  <si>
    <t>Александров г, Юбилейная ул, 2 корп. 2</t>
  </si>
  <si>
    <t>693.200</t>
  </si>
  <si>
    <t>933.500</t>
  </si>
  <si>
    <t>675.700</t>
  </si>
  <si>
    <t>783.400</t>
  </si>
  <si>
    <t>676.200</t>
  </si>
  <si>
    <t>1450.400</t>
  </si>
  <si>
    <t>505.600</t>
  </si>
  <si>
    <t>Александровский р-н, Андреевское с, Мелиораторов ул, 2</t>
  </si>
  <si>
    <t>364.700</t>
  </si>
  <si>
    <t>729.400</t>
  </si>
  <si>
    <t>Александровский р-н, Андреевское с, Мелиораторов ул, 4</t>
  </si>
  <si>
    <t>121.000</t>
  </si>
  <si>
    <t>1207.000</t>
  </si>
  <si>
    <t>Александровский р-н, Андреевское с, Советская А ул, 3</t>
  </si>
  <si>
    <t>573.200</t>
  </si>
  <si>
    <t>573.000</t>
  </si>
  <si>
    <t>Александровский р-н, Андреевское с, Советская А ул, 4</t>
  </si>
  <si>
    <t>Александровский р-н, Андреевское с, Советская А ул, 5</t>
  </si>
  <si>
    <t>Александровский р-н, Андреевское с, Советская А ул, 6</t>
  </si>
  <si>
    <t>521.500</t>
  </si>
  <si>
    <t>Александровский р-н, Андреевское с, Советская ул, 1</t>
  </si>
  <si>
    <t>Александровский р-н, Андреевское с, Советская ул, 3</t>
  </si>
  <si>
    <t>Александровский р-н, Арсаки п, 11</t>
  </si>
  <si>
    <t>399.000</t>
  </si>
  <si>
    <t>Александровский р-н, Арсаки п, Плеханы ул, 120</t>
  </si>
  <si>
    <t>552.000</t>
  </si>
  <si>
    <t>506.900</t>
  </si>
  <si>
    <t>471.000</t>
  </si>
  <si>
    <t>Александровский р-н, Арсаки п, Плеханы ул, 121</t>
  </si>
  <si>
    <t>Александровский р-н, Арсаки п, Плеханы ул, 122</t>
  </si>
  <si>
    <t>481.000</t>
  </si>
  <si>
    <t>Александровский р-н, Арсаки п, Плеханы ул, 123</t>
  </si>
  <si>
    <t>497.000</t>
  </si>
  <si>
    <t>Александровский р-н, Арсаки п, Плеханы ул, 124</t>
  </si>
  <si>
    <t>Александровский р-н, Арсаки п, Плеханы ул, 125</t>
  </si>
  <si>
    <t>541.000</t>
  </si>
  <si>
    <t>Александровский р-н, Арсаки п, Плеханы ул, 126</t>
  </si>
  <si>
    <t>7582.000</t>
  </si>
  <si>
    <t>Александровский р-н, Арсаки п, Плеханы ул, 127</t>
  </si>
  <si>
    <t>1205.100</t>
  </si>
  <si>
    <t>Александровский р-н, Арсаки п, Плеханы ул, 128</t>
  </si>
  <si>
    <t>1030.000</t>
  </si>
  <si>
    <t>3572.000</t>
  </si>
  <si>
    <t>Александровский р-н, Арсаки п, Плеханы ул, 129</t>
  </si>
  <si>
    <t>689.000</t>
  </si>
  <si>
    <t>1421.000</t>
  </si>
  <si>
    <t>Александровский р-н, Арсаки п, Плеханы ул, 2</t>
  </si>
  <si>
    <t>284.000</t>
  </si>
  <si>
    <t>282.000</t>
  </si>
  <si>
    <t>Александровский р-н, Бакшеево с, Совхозная ул, 2</t>
  </si>
  <si>
    <t>395.100</t>
  </si>
  <si>
    <t>Александровский р-н, Бакшеево с, Совхозная ул, 3</t>
  </si>
  <si>
    <t>Александровский р-н, Бакшеево с, Совхозная ул, 5</t>
  </si>
  <si>
    <t>452.000</t>
  </si>
  <si>
    <t>273.700</t>
  </si>
  <si>
    <t>Александровский р-н, Балакирево п, 60 лет Октября ул, 1</t>
  </si>
  <si>
    <t>1428.000</t>
  </si>
  <si>
    <t>3309.000</t>
  </si>
  <si>
    <t>Александровский р-н, Балакирево п, 60 лет Октября ул, 10</t>
  </si>
  <si>
    <t>851.500</t>
  </si>
  <si>
    <t>5051.000</t>
  </si>
  <si>
    <t>Александровский р-н, Балакирево п, 60 лет Октября ул, 12</t>
  </si>
  <si>
    <t>1942.100</t>
  </si>
  <si>
    <t>Александровский р-н, Балакирево п, 60 лет Октября ул, 2</t>
  </si>
  <si>
    <t>472.200</t>
  </si>
  <si>
    <t>1458.000</t>
  </si>
  <si>
    <t>487.300</t>
  </si>
  <si>
    <t>1258.200</t>
  </si>
  <si>
    <t>Александровский р-н, Балакирево п, 60 лет Октября ул, 4</t>
  </si>
  <si>
    <t>Александровский р-н, Балакирево п, 60 лет Октября ул, 5</t>
  </si>
  <si>
    <t>1259.300</t>
  </si>
  <si>
    <t>505.900</t>
  </si>
  <si>
    <t>958.400</t>
  </si>
  <si>
    <t>930.100</t>
  </si>
  <si>
    <t>Александровский р-н, Балакирево п, Вокзальная ул, 10</t>
  </si>
  <si>
    <t>1391.500</t>
  </si>
  <si>
    <t>Александровский р-н, Балакирево п, Вокзальная ул, 11</t>
  </si>
  <si>
    <t>1035.400</t>
  </si>
  <si>
    <t>Александровский р-н, Балакирево п, Вокзальная ул, 12</t>
  </si>
  <si>
    <t>1045.900</t>
  </si>
  <si>
    <t>684.200</t>
  </si>
  <si>
    <t>617.900</t>
  </si>
  <si>
    <t>1047.000</t>
  </si>
  <si>
    <t>984.200</t>
  </si>
  <si>
    <t>Александровский р-н, Балакирево п, Заводская ул, 1</t>
  </si>
  <si>
    <t>405.800</t>
  </si>
  <si>
    <t>380.400</t>
  </si>
  <si>
    <t>672.500</t>
  </si>
  <si>
    <t>404.700</t>
  </si>
  <si>
    <t>Александровский р-н, Балакирево п, Заводская ул, 3</t>
  </si>
  <si>
    <t>400.200</t>
  </si>
  <si>
    <t>Александровский р-н, Балакирево п, Заводская ул, 5</t>
  </si>
  <si>
    <t>652.500</t>
  </si>
  <si>
    <t>1494.600</t>
  </si>
  <si>
    <t>Александровский р-н, Балакирево п, Заводская ул, 6</t>
  </si>
  <si>
    <t>506.600</t>
  </si>
  <si>
    <t>835.200</t>
  </si>
  <si>
    <t>Александровский р-н, Балакирево п, Заводская ул, 7</t>
  </si>
  <si>
    <t>529.800</t>
  </si>
  <si>
    <t>887.000</t>
  </si>
  <si>
    <t>527.100</t>
  </si>
  <si>
    <t>Александровский р-н, Балакирево п, Заводская ул, 9</t>
  </si>
  <si>
    <t>693.500</t>
  </si>
  <si>
    <t>Александровский р-н, Балакирево п, Радужный кв-л, 2</t>
  </si>
  <si>
    <t>Александровский р-н, Балакирево п, Радужный кв-л, 3</t>
  </si>
  <si>
    <t>1332.700</t>
  </si>
  <si>
    <t>364.400</t>
  </si>
  <si>
    <t>1426.000</t>
  </si>
  <si>
    <t>Александровский р-н, Балакирево п, Совхозная ул, 3</t>
  </si>
  <si>
    <t>Александровский р-н, Балакирево п, Совхозная ул, 7</t>
  </si>
  <si>
    <t>408.200</t>
  </si>
  <si>
    <t>Александровский р-н, Балакирево п, Центральный кв-л, 1</t>
  </si>
  <si>
    <t>687.800</t>
  </si>
  <si>
    <t>Александровский р-н, Балакирево п, Центральный кв-л, 2</t>
  </si>
  <si>
    <t>1032.400</t>
  </si>
  <si>
    <t>Александровский р-н, Балакирево п, Центральный кв-л, 3</t>
  </si>
  <si>
    <t>684.600</t>
  </si>
  <si>
    <t>Александровский р-н, Балакирево п, Энергетиков ул, 4</t>
  </si>
  <si>
    <t>Александровский р-н, Балакирево п, Юго-Западный кв-л, 1</t>
  </si>
  <si>
    <t>1248.000</t>
  </si>
  <si>
    <t>Александровский р-н, Балакирево п, Юго-Западный кв-л, 10</t>
  </si>
  <si>
    <t>1071.400</t>
  </si>
  <si>
    <t>Александровский р-н, Балакирево п, Юго-Западный кв-л, 11</t>
  </si>
  <si>
    <t>1238.400</t>
  </si>
  <si>
    <t>Александровский р-н, Балакирево п, Юго-Западный кв-л, 12</t>
  </si>
  <si>
    <t>1063.000</t>
  </si>
  <si>
    <t>Александровский р-н, Балакирево п, Юго-Западный кв-л, 13</t>
  </si>
  <si>
    <t>965.900</t>
  </si>
  <si>
    <t>Александровский р-н, Балакирево п, Юго-Западный кв-л, 14</t>
  </si>
  <si>
    <t>1119.400</t>
  </si>
  <si>
    <t>Александровский р-н, Балакирево п, Юго-Западный кв-л, 16</t>
  </si>
  <si>
    <t>896.000</t>
  </si>
  <si>
    <t>894.700</t>
  </si>
  <si>
    <t>Александровский р-н, Балакирево п, Юго-Западный кв-л, 18</t>
  </si>
  <si>
    <t>876.500</t>
  </si>
  <si>
    <t>857.700</t>
  </si>
  <si>
    <t>1051.000</t>
  </si>
  <si>
    <t>Александровский р-н, Балакирево п, Юго-Западный кв-л, 3</t>
  </si>
  <si>
    <t>Александровский р-н, Балакирево п, Юго-Западный кв-л, 4</t>
  </si>
  <si>
    <t>Александровский р-н, Балакирево п, Юго-Западный кв-л, 5</t>
  </si>
  <si>
    <t>1266.600</t>
  </si>
  <si>
    <t>1138.000</t>
  </si>
  <si>
    <t>Александровский р-н, Балакирево п, Юго-Западный кв-л, 8</t>
  </si>
  <si>
    <t>Александровский р-н, Балакирево п, Юго-Западный кв-л, 9</t>
  </si>
  <si>
    <t>Александровский р-н, Большое Каринское с, Новая ул, 1</t>
  </si>
  <si>
    <t>383.600</t>
  </si>
  <si>
    <t>383.800</t>
  </si>
  <si>
    <t>419.900</t>
  </si>
  <si>
    <t>Александровский р-н, Большое Каринское с, Новая ул, 2</t>
  </si>
  <si>
    <t>Александровский р-н, Большое Каринское с, Новая ул, 3</t>
  </si>
  <si>
    <t>Александровский р-н, Большое Каринское с, Новая ул, 6</t>
  </si>
  <si>
    <t>499.500</t>
  </si>
  <si>
    <t>Александровский р-н, Большое Каринское с, Новая ул, 7</t>
  </si>
  <si>
    <t>Александровский р-н, Большое Каринское с, Новая ул, 8</t>
  </si>
  <si>
    <t>645.200</t>
  </si>
  <si>
    <t>Александровский р-н, Большое Шимоново д, Весенняя ул, 1</t>
  </si>
  <si>
    <t>Александровский р-н, Годуново с, Центральная ул, 2</t>
  </si>
  <si>
    <t>Александровский р-н, Годуново с, Центральная ул, 5</t>
  </si>
  <si>
    <t>779.000</t>
  </si>
  <si>
    <t>Александровский р-н, Годуново с, Центральная ул, 6</t>
  </si>
  <si>
    <t>634.700</t>
  </si>
  <si>
    <t>Александровский р-н, Григорово д, Мира ул, 1</t>
  </si>
  <si>
    <t>277.400</t>
  </si>
  <si>
    <t>408.700</t>
  </si>
  <si>
    <t>Александровский р-н, Григорово д, Мира ул, 3</t>
  </si>
  <si>
    <t>705.100</t>
  </si>
  <si>
    <t>Александровский р-н, Дворики д, Центральная ул, 2</t>
  </si>
  <si>
    <t>788.600</t>
  </si>
  <si>
    <t>347.200</t>
  </si>
  <si>
    <t>752.000</t>
  </si>
  <si>
    <t>Александровский р-н, Елькино д, Мира ул, 3</t>
  </si>
  <si>
    <t>Александровский р-н, Елькино д, Мира ул, 4</t>
  </si>
  <si>
    <t>528.600</t>
  </si>
  <si>
    <t>Александровский р-н, Искра п, Кооперативная ул, 11</t>
  </si>
  <si>
    <t>Александровский р-н, Карабаново г, Гагарина ул, 1</t>
  </si>
  <si>
    <t>1577.000</t>
  </si>
  <si>
    <t>Александровский р-н, Карабаново г, Гагарина ул, 2</t>
  </si>
  <si>
    <t>519.680</t>
  </si>
  <si>
    <t>Александровский р-н, Карабаново г, Железнодорожный туп, 11</t>
  </si>
  <si>
    <t>614.800</t>
  </si>
  <si>
    <t>Александровский р-н, Карабаново г, Западная ул, 4</t>
  </si>
  <si>
    <t>Александровский р-н, Карабаново г, Западная ул, 5</t>
  </si>
  <si>
    <t>Александровский р-н, Карабаново г, Западная ул, 7</t>
  </si>
  <si>
    <t>1440.000</t>
  </si>
  <si>
    <t>2344.600</t>
  </si>
  <si>
    <t>Александровский р-н, Карабаново г, Карпова ул, 1</t>
  </si>
  <si>
    <t>667.660</t>
  </si>
  <si>
    <t>379.150</t>
  </si>
  <si>
    <t>400.900</t>
  </si>
  <si>
    <t>Александровский р-н, Карабаново г, Комсомольская ул, 3</t>
  </si>
  <si>
    <t>472.400</t>
  </si>
  <si>
    <t>Александровский р-н, Карабаново г, Комсомольская ул, 4</t>
  </si>
  <si>
    <t>394.000</t>
  </si>
  <si>
    <t>450.200</t>
  </si>
  <si>
    <t>Александровский р-н, Карабаново г, Комсомольская ул, 6</t>
  </si>
  <si>
    <t>Александровский р-н, Карабаново г, Комсомольская ул, 7</t>
  </si>
  <si>
    <t>408.000</t>
  </si>
  <si>
    <t>870.800</t>
  </si>
  <si>
    <t>467.900</t>
  </si>
  <si>
    <t>Александровский р-н, Карабаново г, Кооперативная ул, 26</t>
  </si>
  <si>
    <t>266.190</t>
  </si>
  <si>
    <t>Александровский р-н, Карабаново г, Красногорская ул, 52</t>
  </si>
  <si>
    <t>338.000</t>
  </si>
  <si>
    <t>258.900</t>
  </si>
  <si>
    <t>376.500</t>
  </si>
  <si>
    <t>Александровский р-н, Карабаново г, Ленина пл, 3</t>
  </si>
  <si>
    <t>446.000</t>
  </si>
  <si>
    <t>509.500</t>
  </si>
  <si>
    <t>508.400</t>
  </si>
  <si>
    <t>Александровский р-н, Карабаново г, Лермонтова пл, 10</t>
  </si>
  <si>
    <t>Александровский р-н, Карабаново г, Лермонтова пл, 12</t>
  </si>
  <si>
    <t>Александровский р-н, Карабаново г, Лермонтова пл, 13</t>
  </si>
  <si>
    <t>1151.500</t>
  </si>
  <si>
    <t>Александровский р-н, Карабаново г, Лермонтова пл, 14</t>
  </si>
  <si>
    <t>Александровский р-н, Карабаново г, Лермонтова пл, 2</t>
  </si>
  <si>
    <t>515.430</t>
  </si>
  <si>
    <t>Александровский р-н, Карабаново г, Лермонтова пл, 3</t>
  </si>
  <si>
    <t>1167.000</t>
  </si>
  <si>
    <t>Александровский р-н, Карабаново г, Лермонтова пл, 6</t>
  </si>
  <si>
    <t>507.400</t>
  </si>
  <si>
    <t>Александровский р-н, Карабаново г, Маяковского ул, 11</t>
  </si>
  <si>
    <t>885.000</t>
  </si>
  <si>
    <t>750.700</t>
  </si>
  <si>
    <t>812.700</t>
  </si>
  <si>
    <t>Александровский р-н, Карабаново г, Маяковского ул, 4</t>
  </si>
  <si>
    <t>662.480</t>
  </si>
  <si>
    <t>Александровский р-н, Карабаново г, Маяковского ул, 5</t>
  </si>
  <si>
    <t>Александровский р-н, Карабаново г, Маяковского ул, 7</t>
  </si>
  <si>
    <t>Александровский р-н, Карабаново г, Маяковского ул, 8</t>
  </si>
  <si>
    <t>672.100</t>
  </si>
  <si>
    <t>532.440</t>
  </si>
  <si>
    <t>734.600</t>
  </si>
  <si>
    <t>Александровский р-н, Карабаново г, Маяковского ул, 9</t>
  </si>
  <si>
    <t>Александровский р-н, Карабаново г, Мира ул, 13</t>
  </si>
  <si>
    <t>Александровский р-н, Карабаново г, Мира ул, 15</t>
  </si>
  <si>
    <t>831.900</t>
  </si>
  <si>
    <t>519.400</t>
  </si>
  <si>
    <t>Александровский р-н, Карабаново г, Мира ул, 16</t>
  </si>
  <si>
    <t>Александровский р-н, Карабаново г, Мира ул, 18</t>
  </si>
  <si>
    <t>874.100</t>
  </si>
  <si>
    <t>Александровский р-н, Карабаново г, Мира ул, 23</t>
  </si>
  <si>
    <t>Александровский р-н, Карабаново г, Мира ул, 26</t>
  </si>
  <si>
    <t>Александровский р-н, Карабаново г, Мира ул, 28</t>
  </si>
  <si>
    <t>1245.400</t>
  </si>
  <si>
    <t>1304.100</t>
  </si>
  <si>
    <t>Александровский р-н, Карабаново г, Мира ул, 30</t>
  </si>
  <si>
    <t>Александровский р-н, Карабаново г, Мира ул, 32</t>
  </si>
  <si>
    <t>1629.450</t>
  </si>
  <si>
    <t>Александровский р-н, Карабаново г, Мира ул, 4</t>
  </si>
  <si>
    <t>637.600</t>
  </si>
  <si>
    <t>1359.400</t>
  </si>
  <si>
    <t>Александровский р-н, Карабаново г, Мира ул, 5</t>
  </si>
  <si>
    <t>522.450</t>
  </si>
  <si>
    <t>637.500</t>
  </si>
  <si>
    <t>674.770</t>
  </si>
  <si>
    <t>Александровский р-н, Карабаново г, Мира ул, 9</t>
  </si>
  <si>
    <t>506.870</t>
  </si>
  <si>
    <t>266.600</t>
  </si>
  <si>
    <t>Александровский р-н, Карабаново г, Очистные Сооружения ул, 1</t>
  </si>
  <si>
    <t>493.600</t>
  </si>
  <si>
    <t>Александровский р-н, Карабаново г, Первомайская ул, 19</t>
  </si>
  <si>
    <t>454.600</t>
  </si>
  <si>
    <t>Александровский р-н, Карабаново г, Победы ул, 1</t>
  </si>
  <si>
    <t>1310.000</t>
  </si>
  <si>
    <t>946.860</t>
  </si>
  <si>
    <t>Александровский р-н, Карабаново г, Победы ул, 2</t>
  </si>
  <si>
    <t>Александровский р-н, Карабаново г, Победы ул, 4</t>
  </si>
  <si>
    <t>1350.360</t>
  </si>
  <si>
    <t>Александровский р-н, Карабаново г, Победы ул, 4а</t>
  </si>
  <si>
    <t>Александровский р-н, Карабаново г, Победы ул, 6</t>
  </si>
  <si>
    <t>1278.700</t>
  </si>
  <si>
    <t>983.600</t>
  </si>
  <si>
    <t>3068.600</t>
  </si>
  <si>
    <t>Александровский р-н, Карабаново г, Победы ул, 8</t>
  </si>
  <si>
    <t>1490.450</t>
  </si>
  <si>
    <t>Александровский р-н, Карабаново г, Победы ул, 8А</t>
  </si>
  <si>
    <t>Александровский р-н, Карабаново г, Почтовая ул, 18</t>
  </si>
  <si>
    <t>641.300</t>
  </si>
  <si>
    <t>537.320</t>
  </si>
  <si>
    <t>Александровский р-н, Карабаново г, Почтовая ул, 20</t>
  </si>
  <si>
    <t>881.250</t>
  </si>
  <si>
    <t>Александровский р-н, Карабаново г, Почтовая ул, 21</t>
  </si>
  <si>
    <t>824.780</t>
  </si>
  <si>
    <t>265.950</t>
  </si>
  <si>
    <t>441.000</t>
  </si>
  <si>
    <t>Александровский р-н, Карабаново г, Пушкина ул, 26</t>
  </si>
  <si>
    <t>348.000</t>
  </si>
  <si>
    <t>267.300</t>
  </si>
  <si>
    <t>Александровский р-н, Карабаново г, Садовая ул, 3</t>
  </si>
  <si>
    <t>Александровский р-н, Карабаново г, Садовая ул, 4</t>
  </si>
  <si>
    <t>682.700</t>
  </si>
  <si>
    <t>Александровский р-н, Карабаново г, Садовая ул, 5</t>
  </si>
  <si>
    <t>694.400</t>
  </si>
  <si>
    <t>641.000</t>
  </si>
  <si>
    <t>Александровский р-н, Карабаново г, Садовая ул, 6</t>
  </si>
  <si>
    <t>Александровский р-н, Карабаново г, Садовая ул, 7</t>
  </si>
  <si>
    <t>Александровский р-н, Карабаново г, Садовая ул, 9</t>
  </si>
  <si>
    <t>Александровский р-н, Карабаново г, Садовый 1-й пер, 14</t>
  </si>
  <si>
    <t>1114.000</t>
  </si>
  <si>
    <t>Александровский р-н, Карабаново г, Садовый 1-й пер, 16</t>
  </si>
  <si>
    <t>764.000</t>
  </si>
  <si>
    <t>542.880</t>
  </si>
  <si>
    <t>Александровский р-н, Карабаново г, Советская ул, 20</t>
  </si>
  <si>
    <t>605.240</t>
  </si>
  <si>
    <t>Александровский р-н, Карабаново г, Совхозная ул, 13</t>
  </si>
  <si>
    <t>837.100</t>
  </si>
  <si>
    <t>Александровский р-н, Карабаново г, Текстильщиков ул, 3</t>
  </si>
  <si>
    <t>Александровский р-н, Карабаново г, Текстильщиков ул, 5</t>
  </si>
  <si>
    <t>Александровский р-н, Карабаново г, Чулкова ул, 1</t>
  </si>
  <si>
    <t>1256.220</t>
  </si>
  <si>
    <t>Александровский р-н, Карабаново г, Штыкова ул, 27</t>
  </si>
  <si>
    <t>515.900</t>
  </si>
  <si>
    <t>Александровский р-н, Красное Пламя п, Центральная ул, 14</t>
  </si>
  <si>
    <t>481.100</t>
  </si>
  <si>
    <t>Александровский р-н, Красное Пламя п, Школьная ул, 40</t>
  </si>
  <si>
    <t>Александровский р-н, Красное Пламя п, Школьная ул, 41</t>
  </si>
  <si>
    <t>319.000</t>
  </si>
  <si>
    <t>Александровский р-н, Красное Пламя п, Школьная ул, 42</t>
  </si>
  <si>
    <t>309.000</t>
  </si>
  <si>
    <t>Александровский р-н, Красное Пламя п, Школьная ул, 43</t>
  </si>
  <si>
    <t>Александровский р-н, Красное Пламя п, Школьная ул, 44</t>
  </si>
  <si>
    <t>Александровский р-н, Красное Пламя п, Школьная ул, 45</t>
  </si>
  <si>
    <t>Александровский р-н, Красное Пламя п, Школьная ул, 46</t>
  </si>
  <si>
    <t>706.200</t>
  </si>
  <si>
    <t>711.200</t>
  </si>
  <si>
    <t>507.600</t>
  </si>
  <si>
    <t>Александровский р-н, Легково д, Весенняя ул, 2</t>
  </si>
  <si>
    <t>537.300</t>
  </si>
  <si>
    <t>595.000</t>
  </si>
  <si>
    <t>Александровский р-н, Лизуново д, Рябиновая ул, 10</t>
  </si>
  <si>
    <t>796.100</t>
  </si>
  <si>
    <t>Александровский р-н, Лизуново д, Рябиновая ул, 3</t>
  </si>
  <si>
    <t>266.200</t>
  </si>
  <si>
    <t>403.500</t>
  </si>
  <si>
    <t>Александровский р-н, Лисавы д, Зеленая ул, 2</t>
  </si>
  <si>
    <t>725.500</t>
  </si>
  <si>
    <t>Александровский р-н, Лисавы д, Центральная ул, 2</t>
  </si>
  <si>
    <t>Александровский р-н, Лисавы д, Центральная ул, 6</t>
  </si>
  <si>
    <t>300.900</t>
  </si>
  <si>
    <t>Александровский р-н, Лисавы д, Центральная ул, 8</t>
  </si>
  <si>
    <t>Александровский р-н, Лобково д, Кирпичная ул, 1</t>
  </si>
  <si>
    <t>Александровский р-н, Лобково д, Кирпичная ул, 10</t>
  </si>
  <si>
    <t>389.110</t>
  </si>
  <si>
    <t>Александровский р-н, Лобково д, Кирпичная ул, 2</t>
  </si>
  <si>
    <t>515.800</t>
  </si>
  <si>
    <t>Александровский р-н, Лобково д, Кирпичная ул, 3</t>
  </si>
  <si>
    <t>351.400</t>
  </si>
  <si>
    <t>Александровский р-н, Лобково д, Кирпичная ул, 4</t>
  </si>
  <si>
    <t>Александровский р-н, Лобково д, Кирпичная ул, 6</t>
  </si>
  <si>
    <t>401.000</t>
  </si>
  <si>
    <t>Александровский р-н, Лобково д, Кирпичная ул, 8</t>
  </si>
  <si>
    <t>Александровский р-н, Майский п, Новая ул, 23</t>
  </si>
  <si>
    <t>816.000</t>
  </si>
  <si>
    <t>764.400</t>
  </si>
  <si>
    <t>Александровский р-н, Майский п, Парковая ул, 10</t>
  </si>
  <si>
    <t>Александровский р-н, Майский п, Парковая ул, 2</t>
  </si>
  <si>
    <t>292.600</t>
  </si>
  <si>
    <t>299.000</t>
  </si>
  <si>
    <t>292.000</t>
  </si>
  <si>
    <t>Александровский р-н, Майский п, Парковая ул, 8</t>
  </si>
  <si>
    <t>273.000</t>
  </si>
  <si>
    <t>Александровский р-н, Майский п, Первомайская ул, 20</t>
  </si>
  <si>
    <t>286.500</t>
  </si>
  <si>
    <t>317.000</t>
  </si>
  <si>
    <t>Александровский р-н, Марино д, Деревенская ул, 33</t>
  </si>
  <si>
    <t>389.300</t>
  </si>
  <si>
    <t>Александровский р-н, Маяк п, Дорожная ул, 11</t>
  </si>
  <si>
    <t>839.000</t>
  </si>
  <si>
    <t>Александровский р-н, Маяк п, Дорожная ул, 5</t>
  </si>
  <si>
    <t>367.000</t>
  </si>
  <si>
    <t>Александровский р-н, Маяк п, Дорожная ул, 6</t>
  </si>
  <si>
    <t>Александровский р-н, Маяк п, Дорожная ул, 8</t>
  </si>
  <si>
    <t>367.400</t>
  </si>
  <si>
    <t>798.700</t>
  </si>
  <si>
    <t>Александровский р-н, Светлый п, Садовая ул, 1</t>
  </si>
  <si>
    <t>Александровский р-н, Светлый п, Садовая ул, 2</t>
  </si>
  <si>
    <t>Александровский р-н, Светлый п, Садовая ул, 3</t>
  </si>
  <si>
    <t>Александровский р-н, Светлый п, Садовая ул, 4</t>
  </si>
  <si>
    <t>363.200</t>
  </si>
  <si>
    <t>392.000</t>
  </si>
  <si>
    <t>Александровский р-н, Светлый п, Садовая ул, 5</t>
  </si>
  <si>
    <t>801.800</t>
  </si>
  <si>
    <t>Александровский р-н, Светлый п, Садовая ул, 7</t>
  </si>
  <si>
    <t>366.000</t>
  </si>
  <si>
    <t>809.900</t>
  </si>
  <si>
    <t>Александровский р-н, Следнево д, Лесная ул, 2</t>
  </si>
  <si>
    <t>338.500</t>
  </si>
  <si>
    <t>Александровский р-н, Следнево д, Октябрьский кв-л, 1</t>
  </si>
  <si>
    <t>432.550</t>
  </si>
  <si>
    <t>Александровский р-н, Следнево д, Октябрьский кв-л, 2</t>
  </si>
  <si>
    <t>Александровский р-н, Следнево д, Октябрьский кв-л, 3</t>
  </si>
  <si>
    <t>1679.000</t>
  </si>
  <si>
    <t>Александровский р-н, Следнево д, Октябрьский кв-л, 6</t>
  </si>
  <si>
    <t>381.400</t>
  </si>
  <si>
    <t>672.900</t>
  </si>
  <si>
    <t>Александровский р-н, Следнево д, Октябрьский кв-л, 7</t>
  </si>
  <si>
    <t>361.400</t>
  </si>
  <si>
    <t>645.700</t>
  </si>
  <si>
    <t>Александровский р-н, Следнево д, Октябрьский кв-л, 9</t>
  </si>
  <si>
    <t>494.170</t>
  </si>
  <si>
    <t>Александровский р-н, Струнино г, Больничный городок, 1</t>
  </si>
  <si>
    <t>338.600</t>
  </si>
  <si>
    <t>Александровский р-н, Струнино г, Больничный проезд, 10</t>
  </si>
  <si>
    <t>1084.200</t>
  </si>
  <si>
    <t>Александровский р-н, Струнино г, Больничный проезд, 11</t>
  </si>
  <si>
    <t>911.600</t>
  </si>
  <si>
    <t>520.800</t>
  </si>
  <si>
    <t>Александровский р-н, Струнино г, Больничный проезд, 13</t>
  </si>
  <si>
    <t>808.400</t>
  </si>
  <si>
    <t>Александровский р-н, Струнино г, Больничный проезд, 14</t>
  </si>
  <si>
    <t>4771.300</t>
  </si>
  <si>
    <t>Александровский р-н, Струнино г, Больничный проезд, 5</t>
  </si>
  <si>
    <t>Александровский р-н, Струнино г, Больничный проезд, 6</t>
  </si>
  <si>
    <t>Александровский р-н, Струнино г, Больничный проезд, 7</t>
  </si>
  <si>
    <t>509.000</t>
  </si>
  <si>
    <t>501.550</t>
  </si>
  <si>
    <t>Александровский р-н, Струнино г, Больничный проезд, 8</t>
  </si>
  <si>
    <t>Александровский р-н, Струнино г, Воронина ул, 6</t>
  </si>
  <si>
    <t>175.000</t>
  </si>
  <si>
    <t>1187.300</t>
  </si>
  <si>
    <t>Александровский р-н, Струнино г, Дзержинского ул, 11</t>
  </si>
  <si>
    <t>772.500</t>
  </si>
  <si>
    <t>Александровский р-н, Струнино г, Дзержинского ул, 1а</t>
  </si>
  <si>
    <t>3701.600</t>
  </si>
  <si>
    <t>963.300</t>
  </si>
  <si>
    <t>Александровский р-н, Струнино г, Дзержинского ул, 32</t>
  </si>
  <si>
    <t>Александровский р-н, Струнино г, Дзержинского ул, 38</t>
  </si>
  <si>
    <t>Александровский р-н, Струнино г, Дзержинского ул, 5</t>
  </si>
  <si>
    <t>1052.100</t>
  </si>
  <si>
    <t>1367.100</t>
  </si>
  <si>
    <t>Александровский р-н, Струнино г, Дзержинского ул, 9</t>
  </si>
  <si>
    <t>1212.100</t>
  </si>
  <si>
    <t>1669.800</t>
  </si>
  <si>
    <t>Александровский р-н, Струнино г, Дубки кв-л, 10</t>
  </si>
  <si>
    <t>1032.900</t>
  </si>
  <si>
    <t>Александровский р-н, Струнино г, Дубки кв-л, 11</t>
  </si>
  <si>
    <t>935.660</t>
  </si>
  <si>
    <t>Александровский р-н, Струнино г, Дубки кв-л, 12</t>
  </si>
  <si>
    <t>Александровский р-н, Струнино г, Дубки кв-л, 13</t>
  </si>
  <si>
    <t>919.800</t>
  </si>
  <si>
    <t>1280.500</t>
  </si>
  <si>
    <t>Александровский р-н, Струнино г, Дубки кв-л, 15</t>
  </si>
  <si>
    <t>793.600</t>
  </si>
  <si>
    <t>Александровский р-н, Струнино г, Дубки кв-л, 16</t>
  </si>
  <si>
    <t>941.200</t>
  </si>
  <si>
    <t>Александровский р-н, Струнино г, Дубки кв-л, 17</t>
  </si>
  <si>
    <t>1269.000</t>
  </si>
  <si>
    <t>940.800</t>
  </si>
  <si>
    <t>Александровский р-н, Струнино г, Дубки кв-л, 18</t>
  </si>
  <si>
    <t>2104.000</t>
  </si>
  <si>
    <t>Александровский р-н, Струнино г, Дубки кв-л, 19</t>
  </si>
  <si>
    <t>846.900</t>
  </si>
  <si>
    <t>Александровский р-н, Струнино г, Дубки кв-л, 2</t>
  </si>
  <si>
    <t>1662.080</t>
  </si>
  <si>
    <t>Александровский р-н, Струнино г, Дубки кв-л, 3</t>
  </si>
  <si>
    <t>1305.800</t>
  </si>
  <si>
    <t>1351.800</t>
  </si>
  <si>
    <t>Александровский р-н, Струнино г, Дубки кв-л, 5</t>
  </si>
  <si>
    <t>Александровский р-н, Струнино г, Дубки кв-л, 6</t>
  </si>
  <si>
    <t>821.030</t>
  </si>
  <si>
    <t>Александровский р-н, Струнино г, Дубки кв-л, 7</t>
  </si>
  <si>
    <t>947.920</t>
  </si>
  <si>
    <t>951.800</t>
  </si>
  <si>
    <t>Александровский р-н, Струнино г, Дубки кв-л, 9</t>
  </si>
  <si>
    <t>1188.000</t>
  </si>
  <si>
    <t>913.800</t>
  </si>
  <si>
    <t>Александровский р-н, Струнино г, Заречная ул, 10</t>
  </si>
  <si>
    <t>Александровский р-н, Струнино г, Заречная ул, 15</t>
  </si>
  <si>
    <t>347.600</t>
  </si>
  <si>
    <t>Александровский р-н, Струнино г, Заречная ул, 17</t>
  </si>
  <si>
    <t>505.800</t>
  </si>
  <si>
    <t>339.600</t>
  </si>
  <si>
    <t>Александровский р-н, Струнино г, Заречная ул, 1а</t>
  </si>
  <si>
    <t>679.140</t>
  </si>
  <si>
    <t>403.600</t>
  </si>
  <si>
    <t>Александровский р-н, Струнино г, Заречная ул, 27</t>
  </si>
  <si>
    <t>547.900</t>
  </si>
  <si>
    <t>Александровский р-н, Струнино г, Заречная ул, 28</t>
  </si>
  <si>
    <t>424.200</t>
  </si>
  <si>
    <t>263.000</t>
  </si>
  <si>
    <t>Александровский р-н, Струнино г, Заречная ул, 29</t>
  </si>
  <si>
    <t>745.600</t>
  </si>
  <si>
    <t>Александровский р-н, Струнино г, Заречная ул, 3 корп. 2</t>
  </si>
  <si>
    <t>Александровский р-н, Струнино г, Заречная ул, 3</t>
  </si>
  <si>
    <t>3001.000</t>
  </si>
  <si>
    <t>Александровский р-н, Струнино г, Заречная ул, 32</t>
  </si>
  <si>
    <t>968.200</t>
  </si>
  <si>
    <t>745.240</t>
  </si>
  <si>
    <t>441.150</t>
  </si>
  <si>
    <t>444.800</t>
  </si>
  <si>
    <t>Александровский р-н, Струнино г, Заречная ул, 40</t>
  </si>
  <si>
    <t>453.700</t>
  </si>
  <si>
    <t>451.100</t>
  </si>
  <si>
    <t>Александровский р-н, Струнино г, Заречная ул, 44</t>
  </si>
  <si>
    <t>Александровский р-н, Струнино г, Заречная ул, 46</t>
  </si>
  <si>
    <t>Александровский р-н, Струнино г, Заречная ул, 48</t>
  </si>
  <si>
    <t>Александровский р-н, Струнино г, Заречная ул, 8</t>
  </si>
  <si>
    <t>2019.100</t>
  </si>
  <si>
    <t>Александровский р-н, Струнино г, Кирова пл, 10</t>
  </si>
  <si>
    <t>856.700</t>
  </si>
  <si>
    <t>1204.200</t>
  </si>
  <si>
    <t>Александровский р-н, Струнино г, Кирова пл, 8</t>
  </si>
  <si>
    <t>707.200</t>
  </si>
  <si>
    <t>Александровский р-н, Струнино г, Кирова пл, 9</t>
  </si>
  <si>
    <t>439.590</t>
  </si>
  <si>
    <t>Александровский р-н, Струнино г, Лермонтова ул, 10</t>
  </si>
  <si>
    <t>1265.300</t>
  </si>
  <si>
    <t>Александровский р-н, Струнино г, Норильская ул, 1</t>
  </si>
  <si>
    <t>1277.800</t>
  </si>
  <si>
    <t>Александровский р-н, Струнино г, Норильская ул, 7</t>
  </si>
  <si>
    <t>1286.900</t>
  </si>
  <si>
    <t>4132.900</t>
  </si>
  <si>
    <t>Александровский р-н, Струнино г, Островского ул, 3</t>
  </si>
  <si>
    <t>853.900</t>
  </si>
  <si>
    <t>Александровский р-н, Струнино г, ПМК ул, 18</t>
  </si>
  <si>
    <t>204.600</t>
  </si>
  <si>
    <t>327.000</t>
  </si>
  <si>
    <t>Александровский р-н, Струнино г, Суворова ул, 18</t>
  </si>
  <si>
    <t>Александровский р-н, Струнино г, Фролова ул, 3</t>
  </si>
  <si>
    <t>204.900</t>
  </si>
  <si>
    <t>375.960</t>
  </si>
  <si>
    <t>Александровский р-н, Струнино г, Фролова ул, 5а</t>
  </si>
  <si>
    <t>295.400</t>
  </si>
  <si>
    <t>Александровский р-н, Струнино г, Фрунзе ул, 2</t>
  </si>
  <si>
    <t>854.600</t>
  </si>
  <si>
    <t>Александровский р-н, Струнино г, Фрунзе ул, 9</t>
  </si>
  <si>
    <t>2405.700</t>
  </si>
  <si>
    <t>Александровский р-н, Струнино г, Чкалова пер, 1</t>
  </si>
  <si>
    <t>1101.000</t>
  </si>
  <si>
    <t>690.610</t>
  </si>
  <si>
    <t>Александровский р-н, Струнино г, Шувалова пер, 3</t>
  </si>
  <si>
    <t>289.300</t>
  </si>
  <si>
    <t>656.000</t>
  </si>
  <si>
    <t>Александровский р-н, Струнино г, Шувалова ул, 10</t>
  </si>
  <si>
    <t>Александровский р-н, Струнино г, Шувалова ул, 12</t>
  </si>
  <si>
    <t>574.800</t>
  </si>
  <si>
    <t>449.300</t>
  </si>
  <si>
    <t>445.600</t>
  </si>
  <si>
    <t>665.400</t>
  </si>
  <si>
    <t>Александровский р-н, Струнино г, Шувалова ул, 14</t>
  </si>
  <si>
    <t>762.500</t>
  </si>
  <si>
    <t>Александровский р-н, Струнино г, Шувалова ул, 1а</t>
  </si>
  <si>
    <t>437.600</t>
  </si>
  <si>
    <t>864.500</t>
  </si>
  <si>
    <t>Александровский р-н, Струнино г, Шувалова ул, 2</t>
  </si>
  <si>
    <t>506.300</t>
  </si>
  <si>
    <t>375.100</t>
  </si>
  <si>
    <t>Александровский р-н, Струнино г, Шувалова ул, 2А</t>
  </si>
  <si>
    <t>Александровский р-н, Струнино г, Шувалова ул, 3а</t>
  </si>
  <si>
    <t>653.200</t>
  </si>
  <si>
    <t>Александровский р-н, Струнино г, Шувалова ул, 4</t>
  </si>
  <si>
    <t>613.700</t>
  </si>
  <si>
    <t>Александровский р-н, Струнино г, Шувалова ул, 5</t>
  </si>
  <si>
    <t>203.400</t>
  </si>
  <si>
    <t>299.700</t>
  </si>
  <si>
    <t>2287.600</t>
  </si>
  <si>
    <t>Александровский р-н, Струнино г, Шувалова ул, 7а</t>
  </si>
  <si>
    <t>Александровский р-н, Струнино г, Шувалова ул, 8</t>
  </si>
  <si>
    <t>298.700</t>
  </si>
  <si>
    <t>Александровский р-н, Струнино г, Шувалова ул, 9</t>
  </si>
  <si>
    <t>395.400</t>
  </si>
  <si>
    <t>Александровский р-н, Таратино д, Октябрьская ул, 1</t>
  </si>
  <si>
    <t>Александровский р-н, Таратино д, Октябрьская ул, 2</t>
  </si>
  <si>
    <t>Александровский р-н, Таратино д, Октябрьская ул, 3</t>
  </si>
  <si>
    <t>Александровский р-н, Таратино д, Октябрьская ул, 31</t>
  </si>
  <si>
    <t>413.000</t>
  </si>
  <si>
    <t>Александровский р-н, Таратино д, Октябрьская ул, 32</t>
  </si>
  <si>
    <t>Александровский р-н, Таратино д, Октябрьская ул, 33</t>
  </si>
  <si>
    <t>Александровский р-н, Таратино д, Октябрьская ул, 4</t>
  </si>
  <si>
    <t>Александровский р-н, Таратино д, Октябрьская ул, 5</t>
  </si>
  <si>
    <t>Александровский р-н, Таратино д, Спортивная ул, 10</t>
  </si>
  <si>
    <t>2539.000</t>
  </si>
  <si>
    <t>Александровский р-н, Таратино д, Спортивная ул, 11</t>
  </si>
  <si>
    <t>Александровский р-н, Таратино д, Спортивная ул, 13</t>
  </si>
  <si>
    <t>Александровский р-н, Таратино д, Спортивная ул, 131</t>
  </si>
  <si>
    <t>Александровский р-н, Таратино д, Спортивная ул, 134</t>
  </si>
  <si>
    <t>Александровский р-н, Таратино д, Спортивная ул, 6</t>
  </si>
  <si>
    <t>Александровский р-н, Таратино д, Спортивная ул, 7</t>
  </si>
  <si>
    <t>Александровский р-н, Таратино д, Спортивная ул, 8</t>
  </si>
  <si>
    <t>Александровский р-н, Таратино д, Спортивная ул, 9</t>
  </si>
  <si>
    <t>Владимир г, 1-й Коллективный проезд, 2</t>
  </si>
  <si>
    <t>599.000</t>
  </si>
  <si>
    <t>Владимир г, 1-й Коллективный проезд, 3</t>
  </si>
  <si>
    <t>551.300</t>
  </si>
  <si>
    <t>Владимир г, 1-й Коллективный проезд, 4</t>
  </si>
  <si>
    <t>Владимир г, 1-й Коллективный проезд, 5</t>
  </si>
  <si>
    <t>457.000</t>
  </si>
  <si>
    <t>335.100</t>
  </si>
  <si>
    <t>Владимир г, 1-й Коллективный проезд, 5А</t>
  </si>
  <si>
    <t>Владимир г, 1-й Коллективный проезд, 6</t>
  </si>
  <si>
    <t>Владимир г, 1-й Коллективный проезд, 6А</t>
  </si>
  <si>
    <t>1265.900</t>
  </si>
  <si>
    <t>Владимир г, 1-й Коллективный проезд, 7</t>
  </si>
  <si>
    <t>566.300</t>
  </si>
  <si>
    <t>Владимир г, 1-я Кольцевая ул, 28а</t>
  </si>
  <si>
    <t>876.400</t>
  </si>
  <si>
    <t>Владимир г, 1-я Никольская ул, 12</t>
  </si>
  <si>
    <t>Владимир г, 1-я Пионерская ул, 28</t>
  </si>
  <si>
    <t>587.700</t>
  </si>
  <si>
    <t>Владимир г, 1-я Пионерская ул, 30</t>
  </si>
  <si>
    <t>767.200</t>
  </si>
  <si>
    <t>Владимир г, 1-я Пионерская ул, 32</t>
  </si>
  <si>
    <t>1092.000</t>
  </si>
  <si>
    <t>1571.000</t>
  </si>
  <si>
    <t>Владимир г, 1-я Пионерская ул, 34</t>
  </si>
  <si>
    <t>448.250</t>
  </si>
  <si>
    <t>Владимир г, 1-я Пионерская ул, 36</t>
  </si>
  <si>
    <t>448.200</t>
  </si>
  <si>
    <t>Владимир г, 1-я Пионерская ул, 38</t>
  </si>
  <si>
    <t>460.400</t>
  </si>
  <si>
    <t>Владимир г, 1-я Пионерская ул, 40</t>
  </si>
  <si>
    <t>Владимир г, 1-я Пионерская ул, 55</t>
  </si>
  <si>
    <t>Владимир г, 1-я Пионерская ул, 55А</t>
  </si>
  <si>
    <t>Владимир г, 1-я Пионерская ул, 57</t>
  </si>
  <si>
    <t>447.200</t>
  </si>
  <si>
    <t>Владимир г, 1-я Пионерская ул, 61</t>
  </si>
  <si>
    <t>651.900</t>
  </si>
  <si>
    <t>3600.000</t>
  </si>
  <si>
    <t>836.300</t>
  </si>
  <si>
    <t>Владимир г, 1-я Пионерская ул, 64</t>
  </si>
  <si>
    <t>Владимир г, 1-я Пионерская ул, 65</t>
  </si>
  <si>
    <t>871.600</t>
  </si>
  <si>
    <t>666.400</t>
  </si>
  <si>
    <t>Владимир г, 1-я Пионерская ул, 67</t>
  </si>
  <si>
    <t>801.000</t>
  </si>
  <si>
    <t>Владимир г, 1-я Пионерская ул, 68А</t>
  </si>
  <si>
    <t>431.900</t>
  </si>
  <si>
    <t>Владимир г, 1-я Пионерская ул, 76</t>
  </si>
  <si>
    <t>423.900</t>
  </si>
  <si>
    <t>671.000</t>
  </si>
  <si>
    <t>Владимир г, 1-я Пионерская ул, 78</t>
  </si>
  <si>
    <t>568.470</t>
  </si>
  <si>
    <t>Владимир г, 1-я Пионерская ул, 80</t>
  </si>
  <si>
    <t>1064.900</t>
  </si>
  <si>
    <t>Владимир г, 1-я Пионерская ул, 80А</t>
  </si>
  <si>
    <t>470.100</t>
  </si>
  <si>
    <t>1038.400</t>
  </si>
  <si>
    <t>Владимир г, 1-я Пионерская ул, 82А</t>
  </si>
  <si>
    <t>457.500</t>
  </si>
  <si>
    <t>1001.000</t>
  </si>
  <si>
    <t>Владимир г, 1-я Пионерская ул, 86</t>
  </si>
  <si>
    <t>482.380</t>
  </si>
  <si>
    <t>632.100</t>
  </si>
  <si>
    <t>Владимир г, 1-я Пионерская ул, 86А</t>
  </si>
  <si>
    <t>197.400</t>
  </si>
  <si>
    <t>690.200</t>
  </si>
  <si>
    <t>689.500</t>
  </si>
  <si>
    <t>Владимир г, 1-я Пионерская ул, 88</t>
  </si>
  <si>
    <t>982.200</t>
  </si>
  <si>
    <t>Владимир г, 1-я Пионерская ул, 88Г</t>
  </si>
  <si>
    <t>665.280</t>
  </si>
  <si>
    <t>Владимир г, 2-й Кирпичный проезд, 2</t>
  </si>
  <si>
    <t>Владимир г, 2-й Коллективный проезд, 1</t>
  </si>
  <si>
    <t>Владимир г, 2-й Коллективный проезд, 2</t>
  </si>
  <si>
    <t>297.800</t>
  </si>
  <si>
    <t>273.900</t>
  </si>
  <si>
    <t>Владимир г, 2-й Коллективный проезд, 3</t>
  </si>
  <si>
    <t>583.700</t>
  </si>
  <si>
    <t>294.000</t>
  </si>
  <si>
    <t>Владимир г, 2-й Коллективный проезд, 4</t>
  </si>
  <si>
    <t>Владимир г, 2-й Коллективный проезд, 5</t>
  </si>
  <si>
    <t>194.200</t>
  </si>
  <si>
    <t>293.900</t>
  </si>
  <si>
    <t>Владимир г, 2-й Коллективный проезд, 6</t>
  </si>
  <si>
    <t>496.000</t>
  </si>
  <si>
    <t>Владимир г, 2-й Коллективный проезд, 6А</t>
  </si>
  <si>
    <t>386.000</t>
  </si>
  <si>
    <t>Владимир г, 2-й Почаевский проезд, 4</t>
  </si>
  <si>
    <t>797.900</t>
  </si>
  <si>
    <t>Владимир г, 2-я Кольцевая ул, 26а</t>
  </si>
  <si>
    <t>Владимир г, 2-я Кольцевая ул, 31а</t>
  </si>
  <si>
    <t>Владимир г, 2-я Кольцевая ул, 31б</t>
  </si>
  <si>
    <t>Владимир г, 2-я Кольцевая ул, 70</t>
  </si>
  <si>
    <t>Владимир г, 2-я Никольская ул, 7</t>
  </si>
  <si>
    <t>227.300</t>
  </si>
  <si>
    <t>288.500</t>
  </si>
  <si>
    <t>284.300</t>
  </si>
  <si>
    <t>Владимир г, 3-я Кольцевая ул, 10</t>
  </si>
  <si>
    <t>Владимир г, 3-я Кольцевая ул, 12</t>
  </si>
  <si>
    <t>Владимир г, 3-я Кольцевая ул, 14</t>
  </si>
  <si>
    <t>Владимир г, 3-я Кольцевая ул, 16</t>
  </si>
  <si>
    <t>Владимир г, 3-я Кольцевая ул, 18</t>
  </si>
  <si>
    <t>Владимир г, 3-я Кольцевая ул, 25а</t>
  </si>
  <si>
    <t>Владимир г, 3-я Кольцевая ул, 34</t>
  </si>
  <si>
    <t>Владимир г, 3-я Кольцевая ул, 36</t>
  </si>
  <si>
    <t>Владимир г, 850-летия ул, 2</t>
  </si>
  <si>
    <t>1089.000</t>
  </si>
  <si>
    <t>613.400</t>
  </si>
  <si>
    <t>Владимир г, 850-летия ул, 3</t>
  </si>
  <si>
    <t>1624.000</t>
  </si>
  <si>
    <t>1144.000</t>
  </si>
  <si>
    <t>Владимир г, 850-летия ул, 4</t>
  </si>
  <si>
    <t>1253.600</t>
  </si>
  <si>
    <t>Владимир г, 850-летия ул, 4А</t>
  </si>
  <si>
    <t>582.950</t>
  </si>
  <si>
    <t>932.100</t>
  </si>
  <si>
    <t>Владимир г, 850-летия ул, 4Б</t>
  </si>
  <si>
    <t>855.100</t>
  </si>
  <si>
    <t>Владимир г, 850-летия ул, 5</t>
  </si>
  <si>
    <t>1210.000</t>
  </si>
  <si>
    <t>862.000</t>
  </si>
  <si>
    <t>1879.900</t>
  </si>
  <si>
    <t>Владимир г, 850-летия ул, 6</t>
  </si>
  <si>
    <t>Владимир г, 850-летия ул, 7</t>
  </si>
  <si>
    <t>2660.000</t>
  </si>
  <si>
    <t>2327.000</t>
  </si>
  <si>
    <t>1229.500</t>
  </si>
  <si>
    <t>Владимир г, 9 Января ул, 2</t>
  </si>
  <si>
    <t>1178.700</t>
  </si>
  <si>
    <t>Владимир г, 9 Января ул, 3</t>
  </si>
  <si>
    <t>1031.100</t>
  </si>
  <si>
    <t>Владимир г, 9 Января ул, 4а</t>
  </si>
  <si>
    <t>491.000</t>
  </si>
  <si>
    <t>Владимир г, Алябьева ул, 10</t>
  </si>
  <si>
    <t>527.900</t>
  </si>
  <si>
    <t>Владимир г, Алябьева ул, 11/24</t>
  </si>
  <si>
    <t>683.800</t>
  </si>
  <si>
    <t>Владимир г, Алябьева ул, 12/26</t>
  </si>
  <si>
    <t>443.700</t>
  </si>
  <si>
    <t>Владимир г, Алябьева ул, 13</t>
  </si>
  <si>
    <t>582.700</t>
  </si>
  <si>
    <t>558.200</t>
  </si>
  <si>
    <t>600.400</t>
  </si>
  <si>
    <t>Владимир г, Алябьева ул, 14/13</t>
  </si>
  <si>
    <t>467.700</t>
  </si>
  <si>
    <t>272.500</t>
  </si>
  <si>
    <t>299.500</t>
  </si>
  <si>
    <t>Владимир г, Алябьева ул, 16</t>
  </si>
  <si>
    <t>2433.100</t>
  </si>
  <si>
    <t>Владимир г, Алябьева ул, 17</t>
  </si>
  <si>
    <t>274.650</t>
  </si>
  <si>
    <t>301.000</t>
  </si>
  <si>
    <t>Владимир г, Алябьева ул, 17а</t>
  </si>
  <si>
    <t>642.800</t>
  </si>
  <si>
    <t>802.100</t>
  </si>
  <si>
    <t>Владимир г, Алябьева ул, 18</t>
  </si>
  <si>
    <t>Владимир г, Алябьева ул, 19</t>
  </si>
  <si>
    <t>276.700</t>
  </si>
  <si>
    <t>Владимир г, Алябьева ул, 19а</t>
  </si>
  <si>
    <t>644.800</t>
  </si>
  <si>
    <t>559.300</t>
  </si>
  <si>
    <t>619.300</t>
  </si>
  <si>
    <t>Владимир г, Алябьева ул, 20</t>
  </si>
  <si>
    <t>892.200</t>
  </si>
  <si>
    <t>269.500</t>
  </si>
  <si>
    <t>Владимир г, Алябьева ул, 23</t>
  </si>
  <si>
    <t>297.200</t>
  </si>
  <si>
    <t>607.000</t>
  </si>
  <si>
    <t>659.100</t>
  </si>
  <si>
    <t>Владимир г, Алябьева ул, 3</t>
  </si>
  <si>
    <t>393.600</t>
  </si>
  <si>
    <t>391.600</t>
  </si>
  <si>
    <t>Владимир г, Алябьева ул, 3а</t>
  </si>
  <si>
    <t>697.000</t>
  </si>
  <si>
    <t>Владимир г, Алябьева ул, 4</t>
  </si>
  <si>
    <t>323.400</t>
  </si>
  <si>
    <t>345.800</t>
  </si>
  <si>
    <t>508.300</t>
  </si>
  <si>
    <t>Владимир г, Алябьева ул, 7</t>
  </si>
  <si>
    <t>436.400</t>
  </si>
  <si>
    <t>281.000</t>
  </si>
  <si>
    <t>951.500</t>
  </si>
  <si>
    <t>276.500</t>
  </si>
  <si>
    <t>992.000</t>
  </si>
  <si>
    <t>848.850</t>
  </si>
  <si>
    <t>719.640</t>
  </si>
  <si>
    <t>500.700</t>
  </si>
  <si>
    <t>372.100</t>
  </si>
  <si>
    <t>676.000</t>
  </si>
  <si>
    <t>Владимир г, Асаткина ул, 15</t>
  </si>
  <si>
    <t>548.900</t>
  </si>
  <si>
    <t>Владимир г, Асаткина ул, 17</t>
  </si>
  <si>
    <t>Владимир г, Асаткина ул, 18</t>
  </si>
  <si>
    <t>Владимир г, Асаткина ул, 19</t>
  </si>
  <si>
    <t>627.700</t>
  </si>
  <si>
    <t>Владимир г, Асаткина ул, 2</t>
  </si>
  <si>
    <t>958.000</t>
  </si>
  <si>
    <t>1862.000</t>
  </si>
  <si>
    <t>Владимир г, Асаткина ул, 20</t>
  </si>
  <si>
    <t>593.400</t>
  </si>
  <si>
    <t>549.500</t>
  </si>
  <si>
    <t>Владимир г, Асаткина ул, 21</t>
  </si>
  <si>
    <t>396.000</t>
  </si>
  <si>
    <t>Владимир г, Асаткина ул, 22</t>
  </si>
  <si>
    <t>Владимир г, Асаткина ул, 23</t>
  </si>
  <si>
    <t>Владимир г, Асаткина ул, 24</t>
  </si>
  <si>
    <t>197.000</t>
  </si>
  <si>
    <t>Владимир г, Асаткина ул, 25</t>
  </si>
  <si>
    <t>Владимир г, Асаткина ул, 26</t>
  </si>
  <si>
    <t>970.200</t>
  </si>
  <si>
    <t>Владимир г, Асаткина ул, 29</t>
  </si>
  <si>
    <t>959.600</t>
  </si>
  <si>
    <t>Владимир г, Асаткина ул, 2А</t>
  </si>
  <si>
    <t>436.000</t>
  </si>
  <si>
    <t>778.700</t>
  </si>
  <si>
    <t>980.100</t>
  </si>
  <si>
    <t>Владимир г, Асаткина ул, 3/8</t>
  </si>
  <si>
    <t>Владимир г, Асаткина ул, 30</t>
  </si>
  <si>
    <t>Владимир г, Асаткина ул, 31</t>
  </si>
  <si>
    <t>782.000</t>
  </si>
  <si>
    <t>542.700</t>
  </si>
  <si>
    <t>Владимир г, Асаткина ул, 34</t>
  </si>
  <si>
    <t>Владимир г, Асаткина ул, 36</t>
  </si>
  <si>
    <t>872.000</t>
  </si>
  <si>
    <t>560.400</t>
  </si>
  <si>
    <t>Владимир г, Асаткина ул, 7</t>
  </si>
  <si>
    <t>Владимир г, Асаткина ул, 8</t>
  </si>
  <si>
    <t>Владимир г, Балакирева ул, 22</t>
  </si>
  <si>
    <t>347.700</t>
  </si>
  <si>
    <t>Владимир г, Балакирева ул, 24</t>
  </si>
  <si>
    <t>1065.000</t>
  </si>
  <si>
    <t>985.500</t>
  </si>
  <si>
    <t>Владимир г, Балакирева ул, 25</t>
  </si>
  <si>
    <t>2077.000</t>
  </si>
  <si>
    <t>Владимир г, Балакирева ул, 25а</t>
  </si>
  <si>
    <t>Владимир г, Балакирева ул, 26а</t>
  </si>
  <si>
    <t>1541.000</t>
  </si>
  <si>
    <t>Владимир г, Балакирева ул, 27</t>
  </si>
  <si>
    <t>Владимир г, Балакирева ул, 29</t>
  </si>
  <si>
    <t>Владимир г, Балакирева ул, 31</t>
  </si>
  <si>
    <t>6441.000</t>
  </si>
  <si>
    <t>Владимир г, Балакирева ул, 33</t>
  </si>
  <si>
    <t>Владимир г, Балакирева ул, 35</t>
  </si>
  <si>
    <t>964.000</t>
  </si>
  <si>
    <t>Владимир г, Балакирева ул, 37</t>
  </si>
  <si>
    <t>Владимир г, Балакирева ул, 37а</t>
  </si>
  <si>
    <t>632.550</t>
  </si>
  <si>
    <t>Владимир г, Балакирева ул, 37б</t>
  </si>
  <si>
    <t>2934.000</t>
  </si>
  <si>
    <t>Владимир г, Балакирева ул, 37г</t>
  </si>
  <si>
    <t>Владимир г, Балакирева ул, 37д</t>
  </si>
  <si>
    <t>1860.000</t>
  </si>
  <si>
    <t>Владимир г, Балакирева ул, 39</t>
  </si>
  <si>
    <t>948.000</t>
  </si>
  <si>
    <t>Владимир г, Балакирева ул, 43</t>
  </si>
  <si>
    <t>1082.000</t>
  </si>
  <si>
    <t>4500.000</t>
  </si>
  <si>
    <t>Владимир г, Балакирева ул, 43а</t>
  </si>
  <si>
    <t>Владимир г, Балакирева ул, 43б</t>
  </si>
  <si>
    <t>1661.000</t>
  </si>
  <si>
    <t>Владимир г, Балакирева ул, 43в</t>
  </si>
  <si>
    <t>Владимир г, Балакирева ул, 43г</t>
  </si>
  <si>
    <t>Владимир г, Балакирева ул, 45</t>
  </si>
  <si>
    <t>Владимир г, Балакирева ул, 45а</t>
  </si>
  <si>
    <t>Владимир г, Балакирева ул, 47</t>
  </si>
  <si>
    <t>1234.000</t>
  </si>
  <si>
    <t>Владимир г, Балакирева ул, 47а</t>
  </si>
  <si>
    <t>Владимир г, Балакирева ул, 49</t>
  </si>
  <si>
    <t>1116.000</t>
  </si>
  <si>
    <t>636.000</t>
  </si>
  <si>
    <t>Владимир г, Балакирева ул, 51Б</t>
  </si>
  <si>
    <t>268.000</t>
  </si>
  <si>
    <t>3223.700</t>
  </si>
  <si>
    <t>Владимир г, Балакирева ул, 53</t>
  </si>
  <si>
    <t>1148.000</t>
  </si>
  <si>
    <t>Владимир г, Балакирева ул, 57</t>
  </si>
  <si>
    <t>1666.000</t>
  </si>
  <si>
    <t>Владимир г, Балакирева ул, 57а</t>
  </si>
  <si>
    <t>Владимир г, Батурина ул, 12Б</t>
  </si>
  <si>
    <t>278.900</t>
  </si>
  <si>
    <t>Владимир г, Батурина ул, 1А</t>
  </si>
  <si>
    <t>527.350</t>
  </si>
  <si>
    <t>639.400</t>
  </si>
  <si>
    <t>Владимир г, Батурина ул, 21</t>
  </si>
  <si>
    <t>1288.600</t>
  </si>
  <si>
    <t>Владимир г, Батурина ул, 2А</t>
  </si>
  <si>
    <t>1594.000</t>
  </si>
  <si>
    <t>Владимир г, Батурина ул, 33</t>
  </si>
  <si>
    <t>933.400</t>
  </si>
  <si>
    <t>3485.400</t>
  </si>
  <si>
    <t>Владимир г, Баумана ул, 10</t>
  </si>
  <si>
    <t>Владимир г, Баумана ул, 4</t>
  </si>
  <si>
    <t>543.400</t>
  </si>
  <si>
    <t>628.300</t>
  </si>
  <si>
    <t>Владимир г, Баумана ул, 6</t>
  </si>
  <si>
    <t>623.200</t>
  </si>
  <si>
    <t>Владимир г, Баумана ул, 8</t>
  </si>
  <si>
    <t>806.100</t>
  </si>
  <si>
    <t>Владимир г, Безыменского ул, 1</t>
  </si>
  <si>
    <t>2528.000</t>
  </si>
  <si>
    <t>Владимир г, Безыменского ул, 10</t>
  </si>
  <si>
    <t>Владимир г, Безыменского ул, 10а</t>
  </si>
  <si>
    <t>377.200</t>
  </si>
  <si>
    <t>382.700</t>
  </si>
  <si>
    <t>Владимир г, Безыменского ул, 11</t>
  </si>
  <si>
    <t>900.400</t>
  </si>
  <si>
    <t>922.300</t>
  </si>
  <si>
    <t>Владимир г, Безыменского ул, 11а</t>
  </si>
  <si>
    <t>8043.750</t>
  </si>
  <si>
    <t>Владимир г, Безыменского ул, 11Б</t>
  </si>
  <si>
    <t>19233.000</t>
  </si>
  <si>
    <t>1479.000</t>
  </si>
  <si>
    <t>Владимир г, Безыменского ул, 13</t>
  </si>
  <si>
    <t>6369.000</t>
  </si>
  <si>
    <t>Владимир г, Безыменского ул, 13а</t>
  </si>
  <si>
    <t>1832.000</t>
  </si>
  <si>
    <t>4371.000</t>
  </si>
  <si>
    <t>Владимир г, Безыменского ул, 13б</t>
  </si>
  <si>
    <t>Владимир г, Безыменского ул, 14</t>
  </si>
  <si>
    <t>1071.000</t>
  </si>
  <si>
    <t>Владимир г, Безыменского ул, 14а</t>
  </si>
  <si>
    <t>Владимир г, Безыменского ул, 15</t>
  </si>
  <si>
    <t>1780.000</t>
  </si>
  <si>
    <t>7780.900</t>
  </si>
  <si>
    <t>Владимир г, Безыменского ул, 16</t>
  </si>
  <si>
    <t>Владимир г, Безыменского ул, 16а</t>
  </si>
  <si>
    <t>Владимир г, Безыменского ул, 16б</t>
  </si>
  <si>
    <t>634.000</t>
  </si>
  <si>
    <t>Владимир г, Безыменского ул, 16в</t>
  </si>
  <si>
    <t>Владимир г, Безыменского ул, 17а</t>
  </si>
  <si>
    <t>Владимир г, Безыменского ул, 17г</t>
  </si>
  <si>
    <t>17400.000</t>
  </si>
  <si>
    <t>2150.000</t>
  </si>
  <si>
    <t>Владимир г, Безыменского ул, 18а</t>
  </si>
  <si>
    <t>1927.000</t>
  </si>
  <si>
    <t>Владимир г, Безыменского ул, 18б</t>
  </si>
  <si>
    <t>765.800</t>
  </si>
  <si>
    <t>Владимир г, Безыменского ул, 19</t>
  </si>
  <si>
    <t>904.500</t>
  </si>
  <si>
    <t>Владимир г, Безыменского ул, 1а</t>
  </si>
  <si>
    <t>451.700</t>
  </si>
  <si>
    <t>6439.000</t>
  </si>
  <si>
    <t>Владимир г, Безыменского ул, 2</t>
  </si>
  <si>
    <t>891.000</t>
  </si>
  <si>
    <t>Владимир г, Безыменского ул, 20</t>
  </si>
  <si>
    <t>832.000</t>
  </si>
  <si>
    <t>Владимир г, Безыменского ул, 21</t>
  </si>
  <si>
    <t>5910.000</t>
  </si>
  <si>
    <t>Владимир г, Безыменского ул, 21а</t>
  </si>
  <si>
    <t>4543.100</t>
  </si>
  <si>
    <t>Владимир г, Безыменского ул, 21б</t>
  </si>
  <si>
    <t>3972.000</t>
  </si>
  <si>
    <t>Владимир г, Безыменского ул, 22</t>
  </si>
  <si>
    <t>658.600</t>
  </si>
  <si>
    <t>Владимир г, Безыменского ул, 22а</t>
  </si>
  <si>
    <t>1708.000</t>
  </si>
  <si>
    <t>Владимир г, Безыменского ул, 23</t>
  </si>
  <si>
    <t>5849.000</t>
  </si>
  <si>
    <t>Владимир г, Безыменского ул, 26</t>
  </si>
  <si>
    <t>Владимир г, Безыменского ул, 26а</t>
  </si>
  <si>
    <t>1680.450</t>
  </si>
  <si>
    <t>Владимир г, Безыменского ул, 3</t>
  </si>
  <si>
    <t>894.900</t>
  </si>
  <si>
    <t>3296.000</t>
  </si>
  <si>
    <t>Владимир г, Безыменского ул, 3а</t>
  </si>
  <si>
    <t>10885.000</t>
  </si>
  <si>
    <t>Владимир г, Безыменского ул, 4</t>
  </si>
  <si>
    <t>Владимир г, Безыменского ул, 4А</t>
  </si>
  <si>
    <t>1228.000</t>
  </si>
  <si>
    <t>Владимир г, Безыменского ул, 5</t>
  </si>
  <si>
    <t>5934.000</t>
  </si>
  <si>
    <t>5884.000</t>
  </si>
  <si>
    <t>3702.000</t>
  </si>
  <si>
    <t>Владимир г, Безыменского ул, 6</t>
  </si>
  <si>
    <t>1529.000</t>
  </si>
  <si>
    <t>Владимир г, Безыменского ул, 6а</t>
  </si>
  <si>
    <t>1849.800</t>
  </si>
  <si>
    <t>1860.700</t>
  </si>
  <si>
    <t>Владимир г, Безыменского ул, 7</t>
  </si>
  <si>
    <t>6189.000</t>
  </si>
  <si>
    <t>Владимир г, Безыменского ул, 8</t>
  </si>
  <si>
    <t>1366.100</t>
  </si>
  <si>
    <t>10000.000</t>
  </si>
  <si>
    <t>Владимир г, Безыменского ул, 9б</t>
  </si>
  <si>
    <t>833.000</t>
  </si>
  <si>
    <t>Владимир г, Безыменского ул, 9в</t>
  </si>
  <si>
    <t>1782.700</t>
  </si>
  <si>
    <t>871.000</t>
  </si>
  <si>
    <t>Владимир г, Белоконской ул, 12</t>
  </si>
  <si>
    <t>842.800</t>
  </si>
  <si>
    <t>Владимир г, Белоконской ул, 13</t>
  </si>
  <si>
    <t>Владимир г, Белоконской ул, 13А</t>
  </si>
  <si>
    <t>Владимир г, Белоконской ул, 13Б</t>
  </si>
  <si>
    <t>Владимир г, Белоконской ул, 14</t>
  </si>
  <si>
    <t>Владимир г, Белоконской ул, 14б</t>
  </si>
  <si>
    <t>1247.000</t>
  </si>
  <si>
    <t>Владимир г, Белоконской ул, 15</t>
  </si>
  <si>
    <t>863.200</t>
  </si>
  <si>
    <t>Владимир г, Белоконской ул, 15А</t>
  </si>
  <si>
    <t>Владимир г, Белоконской ул, 15Б</t>
  </si>
  <si>
    <t>982.000</t>
  </si>
  <si>
    <t>857.900</t>
  </si>
  <si>
    <t>857.200</t>
  </si>
  <si>
    <t>Владимир г, Белоконской ул, 16</t>
  </si>
  <si>
    <t>870.700</t>
  </si>
  <si>
    <t>Владимир г, Белоконской ул, 17</t>
  </si>
  <si>
    <t>890.400</t>
  </si>
  <si>
    <t>Владимир г, Белоконской ул, 18</t>
  </si>
  <si>
    <t>979.400</t>
  </si>
  <si>
    <t>Владимир г, Белоконской ул, 19</t>
  </si>
  <si>
    <t>888.400</t>
  </si>
  <si>
    <t>Владимир г, Белоконской ул, 19А</t>
  </si>
  <si>
    <t>975.000</t>
  </si>
  <si>
    <t>866.300</t>
  </si>
  <si>
    <t>Владимир г, Белоконской ул, 21</t>
  </si>
  <si>
    <t>893.700</t>
  </si>
  <si>
    <t>Владимир г, Белоконской ул, 21А</t>
  </si>
  <si>
    <t>Владимир г, Белоконской ул, 23</t>
  </si>
  <si>
    <t>Владимир г, Белоконской ул, 25</t>
  </si>
  <si>
    <t>1149.500</t>
  </si>
  <si>
    <t>Владимир г, Белоконской ул, 6</t>
  </si>
  <si>
    <t>944.200</t>
  </si>
  <si>
    <t>Владимир г, Белоконской ул, 8</t>
  </si>
  <si>
    <t>1074.900</t>
  </si>
  <si>
    <t>Владимир г, Березина ул, 1</t>
  </si>
  <si>
    <t>512.800</t>
  </si>
  <si>
    <t>Владимир г, Березина ул, 2А</t>
  </si>
  <si>
    <t>2343.000</t>
  </si>
  <si>
    <t>564.800</t>
  </si>
  <si>
    <t>Владимир г, Березина ул, 3</t>
  </si>
  <si>
    <t>874.600</t>
  </si>
  <si>
    <t>Владимир г, Березина ул, 3А</t>
  </si>
  <si>
    <t>507.000</t>
  </si>
  <si>
    <t>256.350</t>
  </si>
  <si>
    <t>443.600</t>
  </si>
  <si>
    <t>409.800</t>
  </si>
  <si>
    <t>Владимир г, Березина ул, 5</t>
  </si>
  <si>
    <t>469.200</t>
  </si>
  <si>
    <t>Владимир г, Благонравова ул, 5</t>
  </si>
  <si>
    <t>12831.300</t>
  </si>
  <si>
    <t>Владимир г, Благонравова ул, 7</t>
  </si>
  <si>
    <t>934.600</t>
  </si>
  <si>
    <t>Владимир г, Благонравова ул, 9</t>
  </si>
  <si>
    <t>881.200</t>
  </si>
  <si>
    <t>Владимир г, Бобкова ул, 1</t>
  </si>
  <si>
    <t>265.600</t>
  </si>
  <si>
    <t>204.300</t>
  </si>
  <si>
    <t>315.900</t>
  </si>
  <si>
    <t>Владимир г, Бобкова ул, 1а</t>
  </si>
  <si>
    <t>200.200</t>
  </si>
  <si>
    <t>688.400</t>
  </si>
  <si>
    <t>Владимир г, Бобкова ул, 3</t>
  </si>
  <si>
    <t>203.700</t>
  </si>
  <si>
    <t>Владимир г, Бобкова ул, 3а</t>
  </si>
  <si>
    <t>688.600</t>
  </si>
  <si>
    <t>210.900</t>
  </si>
  <si>
    <t>Владимир г, Бобкова ул, 5</t>
  </si>
  <si>
    <t>878.200</t>
  </si>
  <si>
    <t>Владимир г, Бобкова ул, 8</t>
  </si>
  <si>
    <t>655.500</t>
  </si>
  <si>
    <t>518.300</t>
  </si>
  <si>
    <t>Владимир г, Большая Московская ул, 100</t>
  </si>
  <si>
    <t>Владимир г, Большая Московская ул, 4/6</t>
  </si>
  <si>
    <t>1659.000</t>
  </si>
  <si>
    <t>Владимир г, Большая Московская ул, 46</t>
  </si>
  <si>
    <t>408.600</t>
  </si>
  <si>
    <t>1435.000</t>
  </si>
  <si>
    <t>628.100</t>
  </si>
  <si>
    <t>1155.760</t>
  </si>
  <si>
    <t>515.500</t>
  </si>
  <si>
    <t>528.000</t>
  </si>
  <si>
    <t>1641.240</t>
  </si>
  <si>
    <t>Владимир г, Большая Московская ул, 69</t>
  </si>
  <si>
    <t>343.100</t>
  </si>
  <si>
    <t>Владимир г, Большая Московская ул, 71а</t>
  </si>
  <si>
    <t>Владимир г, Большая Московская ул, 75б</t>
  </si>
  <si>
    <t>2226.000</t>
  </si>
  <si>
    <t>Владимир г, Большая Московская ул, 86</t>
  </si>
  <si>
    <t>782.600</t>
  </si>
  <si>
    <t>2351.000</t>
  </si>
  <si>
    <t>3555.000</t>
  </si>
  <si>
    <t>2785.000</t>
  </si>
  <si>
    <t>Владимир г, Большая Нижегородская ул, 100</t>
  </si>
  <si>
    <t>453.400</t>
  </si>
  <si>
    <t>Владимир г, Большая Нижегородская ул, 101а</t>
  </si>
  <si>
    <t>450.100</t>
  </si>
  <si>
    <t>Владимир г, Большая Нижегородская ул, 104</t>
  </si>
  <si>
    <t>938.000</t>
  </si>
  <si>
    <t>Владимир г, Большая Нижегородская ул, 105д</t>
  </si>
  <si>
    <t>412.300</t>
  </si>
  <si>
    <t>Владимир г, Большая Нижегородская ул, 107а</t>
  </si>
  <si>
    <t>584.800</t>
  </si>
  <si>
    <t>529.630</t>
  </si>
  <si>
    <t>Владимир г, Большая Нижегородская ул, 109а</t>
  </si>
  <si>
    <t>Владимир г, Большая Нижегородская ул, 1а</t>
  </si>
  <si>
    <t>1770.000</t>
  </si>
  <si>
    <t>Владимир г, Большая Нижегородская ул, 27</t>
  </si>
  <si>
    <t>4634.700</t>
  </si>
  <si>
    <t>Владимир г, Большая Нижегородская ул, 27а</t>
  </si>
  <si>
    <t>Владимир г, Большая Нижегородская ул, 27б</t>
  </si>
  <si>
    <t>Владимир г, Большая Нижегородская ул, 27Г</t>
  </si>
  <si>
    <t>Владимир г, Большая Нижегородская ул, 32</t>
  </si>
  <si>
    <t>1449.100</t>
  </si>
  <si>
    <t>Владимир г, Большая Нижегородская ул, 33б</t>
  </si>
  <si>
    <t>Владимир г, Большая Нижегородская ул, 34</t>
  </si>
  <si>
    <t>6323.000</t>
  </si>
  <si>
    <t>3747.700</t>
  </si>
  <si>
    <t>Владимир г, Большая Нижегородская ул, 36</t>
  </si>
  <si>
    <t>1253.000</t>
  </si>
  <si>
    <t>1197.000</t>
  </si>
  <si>
    <t>Владимир г, Большая Нижегородская ул, 50</t>
  </si>
  <si>
    <t>647.900</t>
  </si>
  <si>
    <t>1377.200</t>
  </si>
  <si>
    <t>1172.200</t>
  </si>
  <si>
    <t>639.700</t>
  </si>
  <si>
    <t>575.600</t>
  </si>
  <si>
    <t>Владимир г, Большая Нижегородская ул, 73а</t>
  </si>
  <si>
    <t>387.200</t>
  </si>
  <si>
    <t>638.700</t>
  </si>
  <si>
    <t>Владимир г, Большая Нижегородская ул, 95</t>
  </si>
  <si>
    <t>723.000</t>
  </si>
  <si>
    <t>Владимир г, Большая Нижегородская ул, 97а</t>
  </si>
  <si>
    <t>1313.000</t>
  </si>
  <si>
    <t>Владимир г, Большая Нижегородская ул, 99а</t>
  </si>
  <si>
    <t>Владимир г, Большие Ременники ул, 13</t>
  </si>
  <si>
    <t>Владимир г, Большие Ременники ул, 17а</t>
  </si>
  <si>
    <t>Владимир г, Большие Ременники ул, 2а</t>
  </si>
  <si>
    <t>1498.700</t>
  </si>
  <si>
    <t>Владимир г, Большой проезд, 15а</t>
  </si>
  <si>
    <t>2069.300</t>
  </si>
  <si>
    <t>Владимир г, Бородина ул, 35</t>
  </si>
  <si>
    <t>1520.000</t>
  </si>
  <si>
    <t>353.200</t>
  </si>
  <si>
    <t>Владимир г, Варваринский проезд, 3</t>
  </si>
  <si>
    <t>Владимир г, Василисина ул, 1</t>
  </si>
  <si>
    <t>1172.300</t>
  </si>
  <si>
    <t>Владимир г, Василисина ул, 10</t>
  </si>
  <si>
    <t>Владимир г, Василисина ул, 10а</t>
  </si>
  <si>
    <t>932.000</t>
  </si>
  <si>
    <t>882.800</t>
  </si>
  <si>
    <t>508.080</t>
  </si>
  <si>
    <t>Владимир г, Василисина ул, 11</t>
  </si>
  <si>
    <t>1790.600</t>
  </si>
  <si>
    <t>Владимир г, Василисина ул, 12</t>
  </si>
  <si>
    <t>Владимир г, Василисина ул, 12а</t>
  </si>
  <si>
    <t>759.900</t>
  </si>
  <si>
    <t>Владимир г, Василисина ул, 12б</t>
  </si>
  <si>
    <t>877.000</t>
  </si>
  <si>
    <t>817.000</t>
  </si>
  <si>
    <t>604.500</t>
  </si>
  <si>
    <t>Владимир г, Василисина ул, 14</t>
  </si>
  <si>
    <t>884.700</t>
  </si>
  <si>
    <t>Владимир г, Василисина ул, 14а</t>
  </si>
  <si>
    <t>1301.200</t>
  </si>
  <si>
    <t>Владимир г, Василисина ул, 14б</t>
  </si>
  <si>
    <t>727.300</t>
  </si>
  <si>
    <t>Владимир г, Василисина ул, 15</t>
  </si>
  <si>
    <t>Владимир г, Василисина ул, 16</t>
  </si>
  <si>
    <t>1122.000</t>
  </si>
  <si>
    <t>Владимир г, Василисина ул, 17</t>
  </si>
  <si>
    <t>598.200</t>
  </si>
  <si>
    <t>Владимир г, Василисина ул, 18</t>
  </si>
  <si>
    <t>Владимир г, Василисина ул, 18а</t>
  </si>
  <si>
    <t>Владимир г, Василисина ул, 18б</t>
  </si>
  <si>
    <t>1277.000</t>
  </si>
  <si>
    <t>Владимир г, Василисина ул, 2</t>
  </si>
  <si>
    <t>1609.200</t>
  </si>
  <si>
    <t>Владимир г, Василисина ул, 20</t>
  </si>
  <si>
    <t>1966.000</t>
  </si>
  <si>
    <t>Владимир г, Василисина ул, 22а</t>
  </si>
  <si>
    <t>1008.000</t>
  </si>
  <si>
    <t>Владимир г, Василисина ул, 2а</t>
  </si>
  <si>
    <t>Владимир г, Василисина ул, 3</t>
  </si>
  <si>
    <t>Владимир г, Василисина ул, 4</t>
  </si>
  <si>
    <t>866.200</t>
  </si>
  <si>
    <t>Владимир г, Василисина ул, 4а</t>
  </si>
  <si>
    <t>Владимир г, Василисина ул, 5</t>
  </si>
  <si>
    <t>Владимир г, Василисина ул, 6</t>
  </si>
  <si>
    <t>1492.400</t>
  </si>
  <si>
    <t>2862.000</t>
  </si>
  <si>
    <t>Владимир г, Василисина ул, 8а</t>
  </si>
  <si>
    <t>1696.000</t>
  </si>
  <si>
    <t>533.600</t>
  </si>
  <si>
    <t>Владимир г, Василисина ул, 8б</t>
  </si>
  <si>
    <t>1825.000</t>
  </si>
  <si>
    <t>Владимир г, Василисина ул, 9</t>
  </si>
  <si>
    <t>7900.200</t>
  </si>
  <si>
    <t>Владимир г, Василисина ул, 9а</t>
  </si>
  <si>
    <t>Владимир г, Верхняя Дуброва ул, 1</t>
  </si>
  <si>
    <t>662.800</t>
  </si>
  <si>
    <t>Владимир г, Верхняя Дуброва ул, 10</t>
  </si>
  <si>
    <t>1645.000</t>
  </si>
  <si>
    <t>Владимир г, Верхняя Дуброва ул, 12</t>
  </si>
  <si>
    <t>336.300</t>
  </si>
  <si>
    <t>Владимир г, Верхняя Дуброва ул, 13</t>
  </si>
  <si>
    <t>336.800</t>
  </si>
  <si>
    <t>Владимир г, Верхняя Дуброва ул, 15</t>
  </si>
  <si>
    <t>Владимир г, Верхняя Дуброва ул, 16</t>
  </si>
  <si>
    <t>310.080</t>
  </si>
  <si>
    <t>Владимир г, Верхняя Дуброва ул, 17</t>
  </si>
  <si>
    <t>1318.800</t>
  </si>
  <si>
    <t>Владимир г, Верхняя Дуброва ул, 18</t>
  </si>
  <si>
    <t>Владимир г, Верхняя Дуброва ул, 18А</t>
  </si>
  <si>
    <t>1378.600</t>
  </si>
  <si>
    <t>1247.400</t>
  </si>
  <si>
    <t>Владимир г, Верхняя Дуброва ул, 18Б</t>
  </si>
  <si>
    <t>1656.200</t>
  </si>
  <si>
    <t>Владимир г, Верхняя Дуброва ул, 19</t>
  </si>
  <si>
    <t>250.400</t>
  </si>
  <si>
    <t>Владимир г, Верхняя Дуброва ул, 2</t>
  </si>
  <si>
    <t>Владимир г, Верхняя Дуброва ул, 20</t>
  </si>
  <si>
    <t>Владимир г, Верхняя Дуброва ул, 20А</t>
  </si>
  <si>
    <t>2466.000</t>
  </si>
  <si>
    <t>450.400</t>
  </si>
  <si>
    <t>Владимир г, Верхняя Дуброва ул, 21</t>
  </si>
  <si>
    <t>4480.000</t>
  </si>
  <si>
    <t>962.200</t>
  </si>
  <si>
    <t>Владимир г, Верхняя Дуброва ул, 22А</t>
  </si>
  <si>
    <t>1904.200</t>
  </si>
  <si>
    <t>Владимир г, Верхняя Дуброва ул, 22Б</t>
  </si>
  <si>
    <t>773.000</t>
  </si>
  <si>
    <t>900.800</t>
  </si>
  <si>
    <t>Владимир г, Верхняя Дуброва ул, 23</t>
  </si>
  <si>
    <t>11984.000</t>
  </si>
  <si>
    <t>Владимир г, Верхняя Дуброва ул, 25</t>
  </si>
  <si>
    <t>Владимир г, Верхняя Дуброва ул, 26А</t>
  </si>
  <si>
    <t>2276.100</t>
  </si>
  <si>
    <t>Владимир г, Верхняя Дуброва ул, 26Г</t>
  </si>
  <si>
    <t>Владимир г, Верхняя Дуброва ул, 27</t>
  </si>
  <si>
    <t>605.400</t>
  </si>
  <si>
    <t>756.600</t>
  </si>
  <si>
    <t>Владимир г, Верхняя Дуброва ул, 28А</t>
  </si>
  <si>
    <t>831.100</t>
  </si>
  <si>
    <t>773.500</t>
  </si>
  <si>
    <t>Владимир г, Верхняя Дуброва ул, 28В</t>
  </si>
  <si>
    <t>Владимир г, Верхняя Дуброва ул, 29</t>
  </si>
  <si>
    <t>938.600</t>
  </si>
  <si>
    <t>Владимир г, Верхняя Дуброва ул, 2Б</t>
  </si>
  <si>
    <t>Владимир г, Верхняя Дуброва ул, 3</t>
  </si>
  <si>
    <t>Владимир г, Верхняя Дуброва ул, 30</t>
  </si>
  <si>
    <t>3046.600</t>
  </si>
  <si>
    <t>Владимир г, Верхняя Дуброва ул, 31</t>
  </si>
  <si>
    <t>Владимир г, Верхняя Дуброва ул, 32</t>
  </si>
  <si>
    <t>621.600</t>
  </si>
  <si>
    <t>Владимир г, Верхняя Дуброва ул, 33</t>
  </si>
  <si>
    <t>Владимир г, Верхняя Дуброва ул, 34</t>
  </si>
  <si>
    <t>Владимир г, Верхняя Дуброва ул, 36</t>
  </si>
  <si>
    <t>631.500</t>
  </si>
  <si>
    <t>Владимир г, Верхняя Дуброва ул, 36Г</t>
  </si>
  <si>
    <t>1535.000</t>
  </si>
  <si>
    <t>1528.500</t>
  </si>
  <si>
    <t>Владимир г, Верхняя Дуброва ул, 36Ж</t>
  </si>
  <si>
    <t>Владимир г, Верхняя Дуброва ул, 37</t>
  </si>
  <si>
    <t>606.300</t>
  </si>
  <si>
    <t>Владимир г, Верхняя Дуброва ул, 38</t>
  </si>
  <si>
    <t>Владимир г, Верхняя Дуброва ул, 38А</t>
  </si>
  <si>
    <t>Владимир г, Верхняя Дуброва ул, 38Б</t>
  </si>
  <si>
    <t>591.000</t>
  </si>
  <si>
    <t>Владимир г, Верхняя Дуброва ул, 38В</t>
  </si>
  <si>
    <t>794.000</t>
  </si>
  <si>
    <t>Владимир г, Верхняя Дуброва ул, 38Г</t>
  </si>
  <si>
    <t>596.900</t>
  </si>
  <si>
    <t>Владимир г, Верхняя Дуброва ул, 38Д</t>
  </si>
  <si>
    <t>538.100</t>
  </si>
  <si>
    <t>Владимир г, Верхняя Дуброва ул, 39</t>
  </si>
  <si>
    <t>1093.300</t>
  </si>
  <si>
    <t>Владимир г, Верхняя Дуброва ул, 4</t>
  </si>
  <si>
    <t>1295.800</t>
  </si>
  <si>
    <t>Владимир г, Верхняя Дуброва ул, 41</t>
  </si>
  <si>
    <t>971.700</t>
  </si>
  <si>
    <t>Владимир г, Верхняя Дуброва ул, 43</t>
  </si>
  <si>
    <t>646.200</t>
  </si>
  <si>
    <t>Владимир г, Верхняя Дуброва ул, 5</t>
  </si>
  <si>
    <t>Владимир г, Верхняя Дуброва ул, 6</t>
  </si>
  <si>
    <t>Владимир г, Верхняя Дуброва ул, 8</t>
  </si>
  <si>
    <t>Владимир г, Верхняя Дуброва ул, 9</t>
  </si>
  <si>
    <t>Владимир г, Вознесенская ул, 15</t>
  </si>
  <si>
    <t>3352.600</t>
  </si>
  <si>
    <t>183.000</t>
  </si>
  <si>
    <t>Владимир г, Вокзальная ул, 11</t>
  </si>
  <si>
    <t>690.400</t>
  </si>
  <si>
    <t>Владимир г, Вокзальная ул, 15А</t>
  </si>
  <si>
    <t>1321.600</t>
  </si>
  <si>
    <t>Владимир г, Вокзальная ул, 23</t>
  </si>
  <si>
    <t>2693.000</t>
  </si>
  <si>
    <t>Владимир г, Вокзальная ул, 65</t>
  </si>
  <si>
    <t>1542.000</t>
  </si>
  <si>
    <t>273.100</t>
  </si>
  <si>
    <t>Владимир г, Вокзальная ул, 67</t>
  </si>
  <si>
    <t>209.400</t>
  </si>
  <si>
    <t>308.900</t>
  </si>
  <si>
    <t>281.300</t>
  </si>
  <si>
    <t>Владимир г, Вокзальная ул, 69</t>
  </si>
  <si>
    <t>Владимир г, Вокзальная ул, 9</t>
  </si>
  <si>
    <t>Владимир г, Володарского ул, 2</t>
  </si>
  <si>
    <t>Владимир г, Воровского ул, 10</t>
  </si>
  <si>
    <t>1054.700</t>
  </si>
  <si>
    <t>563.900</t>
  </si>
  <si>
    <t>Владимир г, Воровского ул, 4</t>
  </si>
  <si>
    <t>Владимир г, Воровского ул, 6</t>
  </si>
  <si>
    <t>620.300</t>
  </si>
  <si>
    <t>Владимир г, Воровского ул, 8а</t>
  </si>
  <si>
    <t>Владимир г, Воронцовский пер, 1А</t>
  </si>
  <si>
    <t>Владимир г, Восточная ул, 80</t>
  </si>
  <si>
    <t>2407.000</t>
  </si>
  <si>
    <t>Владимир г, Восточная ул, 80а</t>
  </si>
  <si>
    <t>Владимир г, Восточная ул, 80б</t>
  </si>
  <si>
    <t>1468.000</t>
  </si>
  <si>
    <t>Владимир г, Гагарина ул, 12</t>
  </si>
  <si>
    <t>1547.000</t>
  </si>
  <si>
    <t>Владимир г, Гагарина ул, 29</t>
  </si>
  <si>
    <t>354.800</t>
  </si>
  <si>
    <t>397.200</t>
  </si>
  <si>
    <t>Владимир г, Гагарина ул, 8</t>
  </si>
  <si>
    <t>2642.200</t>
  </si>
  <si>
    <t>Владимир г, Гастелло ул, 1</t>
  </si>
  <si>
    <t>549.900</t>
  </si>
  <si>
    <t>890.200</t>
  </si>
  <si>
    <t>1039.800</t>
  </si>
  <si>
    <t>Владимир г, Гастелло ул, 3</t>
  </si>
  <si>
    <t>910.600</t>
  </si>
  <si>
    <t>Владимир г, Гастелло ул, 4</t>
  </si>
  <si>
    <t>Владимир г, Гастелло ул, 7</t>
  </si>
  <si>
    <t>Владимир г, Гастелло ул, 7А</t>
  </si>
  <si>
    <t>2260.000</t>
  </si>
  <si>
    <t>896.800</t>
  </si>
  <si>
    <t>Владимир г, Гастелло ул, 7г</t>
  </si>
  <si>
    <t>538.900</t>
  </si>
  <si>
    <t>Владимир г, Георгиевская ул, 15</t>
  </si>
  <si>
    <t>267.000</t>
  </si>
  <si>
    <t>953.000</t>
  </si>
  <si>
    <t>Владимир г, Герцена ул, 17</t>
  </si>
  <si>
    <t>1042.700</t>
  </si>
  <si>
    <t>Владимир г, Герцена ул, 22</t>
  </si>
  <si>
    <t>372.700</t>
  </si>
  <si>
    <t>Владимир г, Глинки ул, 2</t>
  </si>
  <si>
    <t>1110.500</t>
  </si>
  <si>
    <t>Владимир г, Глинки ул, 5 корп. 1</t>
  </si>
  <si>
    <t>378.300</t>
  </si>
  <si>
    <t>Владимир г, Глинки ул, 7/14</t>
  </si>
  <si>
    <t>891.600</t>
  </si>
  <si>
    <t>787.900</t>
  </si>
  <si>
    <t>Владимир г, Горная ул, 5</t>
  </si>
  <si>
    <t>Владимир г, Горный проезд, 13</t>
  </si>
  <si>
    <t>878.900</t>
  </si>
  <si>
    <t>Владимир г, Горького ул, 102</t>
  </si>
  <si>
    <t>Владимир г, Горького ул, 103</t>
  </si>
  <si>
    <t>1208.000</t>
  </si>
  <si>
    <t>Владимир г, Горького ул, 104</t>
  </si>
  <si>
    <t>654.850</t>
  </si>
  <si>
    <t>Владимир г, Горького ул, 113</t>
  </si>
  <si>
    <t>918.000</t>
  </si>
  <si>
    <t>899.200</t>
  </si>
  <si>
    <t>Владимир г, Горького ул, 113Б</t>
  </si>
  <si>
    <t>2350.300</t>
  </si>
  <si>
    <t>Владимир г, Горького ул, 115</t>
  </si>
  <si>
    <t>Владимир г, Горького ул, 117</t>
  </si>
  <si>
    <t>2805.600</t>
  </si>
  <si>
    <t>Владимир г, Горького ул, 125</t>
  </si>
  <si>
    <t>6782.000</t>
  </si>
  <si>
    <t>Владимир г, Горького ул, 129</t>
  </si>
  <si>
    <t>3896.600</t>
  </si>
  <si>
    <t>Владимир г, Горького ул, 131</t>
  </si>
  <si>
    <t>1761.000</t>
  </si>
  <si>
    <t>Владимир г, Горького ул, 133</t>
  </si>
  <si>
    <t>5369.000</t>
  </si>
  <si>
    <t>Владимир г, Горького ул, 27</t>
  </si>
  <si>
    <t>3317.800</t>
  </si>
  <si>
    <t>Владимир г, Горького ул, 32</t>
  </si>
  <si>
    <t>Владимир г, Горького ул, 34</t>
  </si>
  <si>
    <t>3897.000</t>
  </si>
  <si>
    <t>Владимир г, Горького ул, 38</t>
  </si>
  <si>
    <t>452.700</t>
  </si>
  <si>
    <t>1461.200</t>
  </si>
  <si>
    <t>1293.000</t>
  </si>
  <si>
    <t>Владимир г, Горького ул, 44</t>
  </si>
  <si>
    <t>1236.200</t>
  </si>
  <si>
    <t>Владимир г, Горького ул, 48</t>
  </si>
  <si>
    <t>612.800</t>
  </si>
  <si>
    <t>Владимир г, Горького ул, 55</t>
  </si>
  <si>
    <t>475.900</t>
  </si>
  <si>
    <t>Владимир г, Горького ул, 56</t>
  </si>
  <si>
    <t>Владимир г, Горького ул, 57</t>
  </si>
  <si>
    <t>781.800</t>
  </si>
  <si>
    <t>1205.000</t>
  </si>
  <si>
    <t>Владимир г, Горького ул, 60</t>
  </si>
  <si>
    <t>Владимир г, Горького ул, 61</t>
  </si>
  <si>
    <t>919.300</t>
  </si>
  <si>
    <t>Владимир г, Горького ул, 63</t>
  </si>
  <si>
    <t>541.300</t>
  </si>
  <si>
    <t>1189.400</t>
  </si>
  <si>
    <t>Владимир г, Горького ул, 64</t>
  </si>
  <si>
    <t>1115.000</t>
  </si>
  <si>
    <t>995.400</t>
  </si>
  <si>
    <t>Владимир г, Горького ул, 65</t>
  </si>
  <si>
    <t>1086.000</t>
  </si>
  <si>
    <t>1233.900</t>
  </si>
  <si>
    <t>Владимир г, Горького ул, 66</t>
  </si>
  <si>
    <t>359.600</t>
  </si>
  <si>
    <t>Владимир г, Горького ул, 68</t>
  </si>
  <si>
    <t>1112.200</t>
  </si>
  <si>
    <t>Владимир г, Горького ул, 71</t>
  </si>
  <si>
    <t>1146.600</t>
  </si>
  <si>
    <t>Владимир г, Горького ул, 72</t>
  </si>
  <si>
    <t>599.800</t>
  </si>
  <si>
    <t>939.700</t>
  </si>
  <si>
    <t>Владимир г, Горького ул, 73</t>
  </si>
  <si>
    <t>1166.000</t>
  </si>
  <si>
    <t>553.400</t>
  </si>
  <si>
    <t>Владимир г, Горького ул, 73А</t>
  </si>
  <si>
    <t>1637.000</t>
  </si>
  <si>
    <t>686.200</t>
  </si>
  <si>
    <t>Владимир г, Горького ул, 74</t>
  </si>
  <si>
    <t>Владимир г, Горького ул, 75</t>
  </si>
  <si>
    <t>1316.800</t>
  </si>
  <si>
    <t>Владимир г, Горького ул, 76</t>
  </si>
  <si>
    <t>1196.000</t>
  </si>
  <si>
    <t>1791.000</t>
  </si>
  <si>
    <t>Владимир г, Горького ул, 77</t>
  </si>
  <si>
    <t>1943.300</t>
  </si>
  <si>
    <t>580.700</t>
  </si>
  <si>
    <t>456.200</t>
  </si>
  <si>
    <t>Владимир г, Горького ул, 78</t>
  </si>
  <si>
    <t>702.900</t>
  </si>
  <si>
    <t>696.700</t>
  </si>
  <si>
    <t>Владимир г, Горького ул, 80</t>
  </si>
  <si>
    <t>1275.000</t>
  </si>
  <si>
    <t>Владимир г, Горького ул, 81</t>
  </si>
  <si>
    <t>1772.300</t>
  </si>
  <si>
    <t>Владимир г, Горького ул, 82</t>
  </si>
  <si>
    <t>856.000</t>
  </si>
  <si>
    <t>Владимир г, Горького ул, 84</t>
  </si>
  <si>
    <t>Владимир г, Горького ул, 85</t>
  </si>
  <si>
    <t>842.400</t>
  </si>
  <si>
    <t>Владимир г, Горького ул, 85А</t>
  </si>
  <si>
    <t>Владимир г, Горького ул, 85Б</t>
  </si>
  <si>
    <t>Владимир г, Горького ул, 86</t>
  </si>
  <si>
    <t>Владимир г, Горького ул, 89</t>
  </si>
  <si>
    <t>851.900</t>
  </si>
  <si>
    <t>Владимир г, Горького ул, 91</t>
  </si>
  <si>
    <t>Владимир г, Горького ул, 93</t>
  </si>
  <si>
    <t>755.000</t>
  </si>
  <si>
    <t>2538.000</t>
  </si>
  <si>
    <t>Владимир г, Горького ул, 96</t>
  </si>
  <si>
    <t>910.700</t>
  </si>
  <si>
    <t>Владимир г, Грибоедова ул, 1</t>
  </si>
  <si>
    <t>206.300</t>
  </si>
  <si>
    <t>276.600</t>
  </si>
  <si>
    <t>Владимир г, Грибоедова ул, 3</t>
  </si>
  <si>
    <t>Владимир г, Грибоедова ул, 6/88</t>
  </si>
  <si>
    <t>Владимир г, Грибоедова ул, 9</t>
  </si>
  <si>
    <t>473.090</t>
  </si>
  <si>
    <t>625.200</t>
  </si>
  <si>
    <t>Владимир г, Даргомыжского ул, 1</t>
  </si>
  <si>
    <t>716.900</t>
  </si>
  <si>
    <t>447.400</t>
  </si>
  <si>
    <t>Владимир г, Даргомыжского ул, 14</t>
  </si>
  <si>
    <t>464.500</t>
  </si>
  <si>
    <t>Владимир г, Даргомыжского ул, 18</t>
  </si>
  <si>
    <t>521.000</t>
  </si>
  <si>
    <t>Владимир г, Даргомыжского ул, 2</t>
  </si>
  <si>
    <t>393.500</t>
  </si>
  <si>
    <t>214.400</t>
  </si>
  <si>
    <t>Владимир г, Даргомыжского ул, 20</t>
  </si>
  <si>
    <t>488.800</t>
  </si>
  <si>
    <t>474.200</t>
  </si>
  <si>
    <t>Владимир г, Даргомыжского ул, 22/20</t>
  </si>
  <si>
    <t>Владимир г, Даргомыжского ул, 4</t>
  </si>
  <si>
    <t>314.000</t>
  </si>
  <si>
    <t>Владимир г, Даргомыжского ул, 5</t>
  </si>
  <si>
    <t>397.800</t>
  </si>
  <si>
    <t>Владимир г, Даргомыжского ул, 8</t>
  </si>
  <si>
    <t>337.200</t>
  </si>
  <si>
    <t>456.800</t>
  </si>
  <si>
    <t>525.100</t>
  </si>
  <si>
    <t>1246.000</t>
  </si>
  <si>
    <t>Владимир г, Дворянская ул, 5/1</t>
  </si>
  <si>
    <t>1216.100</t>
  </si>
  <si>
    <t>697.300</t>
  </si>
  <si>
    <t>Владимир г, Диктора Левитана ул, 1</t>
  </si>
  <si>
    <t>732.400</t>
  </si>
  <si>
    <t>1168.400</t>
  </si>
  <si>
    <t>Владимир г, Диктора Левитана ул, 25</t>
  </si>
  <si>
    <t>1248.200</t>
  </si>
  <si>
    <t>1240.800</t>
  </si>
  <si>
    <t>Владимир г, Диктора Левитана ул, 29</t>
  </si>
  <si>
    <t>Владимир г, Диктора Левитана ул, 3</t>
  </si>
  <si>
    <t>1553.000</t>
  </si>
  <si>
    <t>1411.000</t>
  </si>
  <si>
    <t>Владимир г, Диктора Левитана ул, 31</t>
  </si>
  <si>
    <t>368.000</t>
  </si>
  <si>
    <t>761.100</t>
  </si>
  <si>
    <t>758.100</t>
  </si>
  <si>
    <t>Владимир г, Диктора Левитана ул, 39</t>
  </si>
  <si>
    <t>1596.700</t>
  </si>
  <si>
    <t>1175.500</t>
  </si>
  <si>
    <t>Владимир г, Диктора Левитана ул, 42</t>
  </si>
  <si>
    <t>1457.200</t>
  </si>
  <si>
    <t>Владимир г, Диктора Левитана ул, 44</t>
  </si>
  <si>
    <t>11434.700</t>
  </si>
  <si>
    <t>Владимир г, Диктора Левитана ул, 46</t>
  </si>
  <si>
    <t>Владимир г, Диктора Левитана ул, 49</t>
  </si>
  <si>
    <t>1928.700</t>
  </si>
  <si>
    <t>1288.500</t>
  </si>
  <si>
    <t>Владимир г, Диктора Левитана ул, 4Г</t>
  </si>
  <si>
    <t>Владимир г, Диктора Левитана ул, 5</t>
  </si>
  <si>
    <t>2475.400</t>
  </si>
  <si>
    <t>Владимир г, Диктора Левитана ул, 51</t>
  </si>
  <si>
    <t>459.000</t>
  </si>
  <si>
    <t>Владимир г, Диктора Левитана ул, 51Б</t>
  </si>
  <si>
    <t>315.100</t>
  </si>
  <si>
    <t>Владимир г, Диктора Левитана ул, 53</t>
  </si>
  <si>
    <t>1052.900</t>
  </si>
  <si>
    <t>Владимир г, Диктора Левитана ул, 55</t>
  </si>
  <si>
    <t>927.200</t>
  </si>
  <si>
    <t>Владимир г, Диктора Левитана ул, 55А</t>
  </si>
  <si>
    <t>Владимир г, Диктора Левитана ул, 57</t>
  </si>
  <si>
    <t>837.600</t>
  </si>
  <si>
    <t>Владимир г, Диктора Левитана ул, 5А</t>
  </si>
  <si>
    <t>Владимир г, Добросельская ул, 161</t>
  </si>
  <si>
    <t>1211.000</t>
  </si>
  <si>
    <t>Владимир г, Добросельская ул, 161а</t>
  </si>
  <si>
    <t>Владимир г, Добросельская ул, 163</t>
  </si>
  <si>
    <t>Владимир г, Добросельская ул, 165</t>
  </si>
  <si>
    <t>2243.000</t>
  </si>
  <si>
    <t>Владимир г, Добросельская ул, 165а</t>
  </si>
  <si>
    <t>Владимир г, Добросельская ул, 165б</t>
  </si>
  <si>
    <t>Владимир г, Добросельская ул, 167</t>
  </si>
  <si>
    <t>Владимир г, Добросельская ул, 167а</t>
  </si>
  <si>
    <t>Владимир г, Добросельская ул, 167б</t>
  </si>
  <si>
    <t>Владимир г, Добросельская ул, 169</t>
  </si>
  <si>
    <t>Владимир г, Добросельская ул, 171</t>
  </si>
  <si>
    <t>Владимир г, Добросельская ул, 173</t>
  </si>
  <si>
    <t>Владимир г, Добросельская ул, 175</t>
  </si>
  <si>
    <t>2918.000</t>
  </si>
  <si>
    <t>Владимир г, Добросельская ул, 177</t>
  </si>
  <si>
    <t>Владимир г, Добросельская ул, 183</t>
  </si>
  <si>
    <t>1258.000</t>
  </si>
  <si>
    <t>Владимир г, Добросельская ул, 185</t>
  </si>
  <si>
    <t>Владимир г, Добросельская ул, 185а</t>
  </si>
  <si>
    <t>Владимир г, Добросельская ул, 188б корп. 1</t>
  </si>
  <si>
    <t>Владимир г, Добросельская ул, 189</t>
  </si>
  <si>
    <t>1264.000</t>
  </si>
  <si>
    <t>Владимир г, Добросельская ул, 189а</t>
  </si>
  <si>
    <t>Владимир г, Добросельская ул, 190</t>
  </si>
  <si>
    <t>Владимир г, Добросельская ул, 191</t>
  </si>
  <si>
    <t>1266.000</t>
  </si>
  <si>
    <t>Владимир г, Добросельская ул, 191Б</t>
  </si>
  <si>
    <t>Владимир г, Добросельская ул, 191В</t>
  </si>
  <si>
    <t>1670.000</t>
  </si>
  <si>
    <t>Владимир г, Добросельская ул, 192</t>
  </si>
  <si>
    <t>Владимир г, Добросельская ул, 193</t>
  </si>
  <si>
    <t>446.700</t>
  </si>
  <si>
    <t>337.840</t>
  </si>
  <si>
    <t>1038.300</t>
  </si>
  <si>
    <t>Владимир г, Добросельская ул, 193г</t>
  </si>
  <si>
    <t>919.000</t>
  </si>
  <si>
    <t>Владимир г, Добросельская ул, 194</t>
  </si>
  <si>
    <t>Владимир г, Добросельская ул, 195</t>
  </si>
  <si>
    <t>330.340</t>
  </si>
  <si>
    <t>Владимир г, Добросельская ул, 195а</t>
  </si>
  <si>
    <t>1273.000</t>
  </si>
  <si>
    <t>Владимир г, Добросельская ул, 195б</t>
  </si>
  <si>
    <t>Владимир г, Добросельская ул, 195в</t>
  </si>
  <si>
    <t>Владимир г, Добросельская ул, 196</t>
  </si>
  <si>
    <t>500.300</t>
  </si>
  <si>
    <t>Владимир г, Добросельская ул, 196а</t>
  </si>
  <si>
    <t>581.500</t>
  </si>
  <si>
    <t>Владимир г, Добросельская ул, 197б</t>
  </si>
  <si>
    <t>Владимир г, Добросельская ул, 198</t>
  </si>
  <si>
    <t>1649.000</t>
  </si>
  <si>
    <t>Владимир г, Добросельская ул, 200</t>
  </si>
  <si>
    <t>324.400</t>
  </si>
  <si>
    <t>511.300</t>
  </si>
  <si>
    <t>Владимир г, Добросельская ул, 200а</t>
  </si>
  <si>
    <t>Владимир г, Добросельская ул, 201б</t>
  </si>
  <si>
    <t>Владимир г, Добросельская ул, 202</t>
  </si>
  <si>
    <t>Владимир г, Добросельская ул, 204</t>
  </si>
  <si>
    <t>880.100</t>
  </si>
  <si>
    <t>Владимир г, Добросельская ул, 206</t>
  </si>
  <si>
    <t>60.000</t>
  </si>
  <si>
    <t>Владимир г, Добросельская ул, 207а</t>
  </si>
  <si>
    <t>1068.000</t>
  </si>
  <si>
    <t>Владимир г, Добросельская ул, 208</t>
  </si>
  <si>
    <t>697.900</t>
  </si>
  <si>
    <t>Владимир г, Добросельская ул, 209</t>
  </si>
  <si>
    <t>Владимир г, Добросельская ул, 211</t>
  </si>
  <si>
    <t>907.000</t>
  </si>
  <si>
    <t>3436.000</t>
  </si>
  <si>
    <t>Владимир г, Добросельская ул, 215</t>
  </si>
  <si>
    <t>3055.500</t>
  </si>
  <si>
    <t>721.700</t>
  </si>
  <si>
    <t>1005.000</t>
  </si>
  <si>
    <t>Владимир г, Добросельский проезд, 2</t>
  </si>
  <si>
    <t>Владимир г, Доватора ул, 2</t>
  </si>
  <si>
    <t>531.700</t>
  </si>
  <si>
    <t>Владимир г, Доватора ул, 3</t>
  </si>
  <si>
    <t>1122.400</t>
  </si>
  <si>
    <t>Владимир г, Доватора ул, 3А</t>
  </si>
  <si>
    <t>1260.600</t>
  </si>
  <si>
    <t>Владимир г, Егорова ул, 1</t>
  </si>
  <si>
    <t>1858.100</t>
  </si>
  <si>
    <t>Владимир г, Егорова ул, 10</t>
  </si>
  <si>
    <t>1448.000</t>
  </si>
  <si>
    <t>Владимир г, Егорова ул, 10б</t>
  </si>
  <si>
    <t>Владимир г, Егорова ул, 11</t>
  </si>
  <si>
    <t>7039.000</t>
  </si>
  <si>
    <t>Владимир г, Егорова ул, 11а</t>
  </si>
  <si>
    <t>1334.000</t>
  </si>
  <si>
    <t>1082.800</t>
  </si>
  <si>
    <t>Владимир г, Егорова ул, 12</t>
  </si>
  <si>
    <t>778.000</t>
  </si>
  <si>
    <t>Владимир г, Егорова ул, 14</t>
  </si>
  <si>
    <t>Владимир г, Егорова ул, 16</t>
  </si>
  <si>
    <t>Владимир г, Егорова ул, 16а</t>
  </si>
  <si>
    <t>Владимир г, Егорова ул, 1а</t>
  </si>
  <si>
    <t>Владимир г, Егорова ул, 2</t>
  </si>
  <si>
    <t>Владимир г, Егорова ул, 4</t>
  </si>
  <si>
    <t>1028.000</t>
  </si>
  <si>
    <t>Владимир г, Егорова ул, 5</t>
  </si>
  <si>
    <t>Владимир г, Егорова ул, 6</t>
  </si>
  <si>
    <t>Владимир г, Егорова ул, 8</t>
  </si>
  <si>
    <t>Владимир г, Егорова ул, 9</t>
  </si>
  <si>
    <t>1493.000</t>
  </si>
  <si>
    <t>1536.000</t>
  </si>
  <si>
    <t>Владимир г, Жуковского ул, 2</t>
  </si>
  <si>
    <t>1201.000</t>
  </si>
  <si>
    <t>Владимир г, Жуковского ул, 20</t>
  </si>
  <si>
    <t>Владимир г, Жуковского ул, 20а</t>
  </si>
  <si>
    <t>Владимир г, Жуковского ул, 22</t>
  </si>
  <si>
    <t>Владимир г, Жуковского ул, 29</t>
  </si>
  <si>
    <t>Владимир г, Жуковского ул, 8</t>
  </si>
  <si>
    <t>464.700</t>
  </si>
  <si>
    <t>Владимир г, Жуковского ул, 8А</t>
  </si>
  <si>
    <t>Владимир г, Жуковского ул, 8Б</t>
  </si>
  <si>
    <t>Владимир г, Жуковского ул, 8д</t>
  </si>
  <si>
    <t>1556.000</t>
  </si>
  <si>
    <t>703.900</t>
  </si>
  <si>
    <t>Владимир г, Завадского ул, 11</t>
  </si>
  <si>
    <t>Владимир г, Завадского ул, 11А</t>
  </si>
  <si>
    <t>Владимир г, Завадского ул, 11Б</t>
  </si>
  <si>
    <t>Владимир г, Завадского ул, 11В</t>
  </si>
  <si>
    <t>667.700</t>
  </si>
  <si>
    <t>876.200</t>
  </si>
  <si>
    <t>627.800</t>
  </si>
  <si>
    <t>Владимир г, Завадского ул, 15</t>
  </si>
  <si>
    <t>Владимир г, Завадского ул, 15А</t>
  </si>
  <si>
    <t>Владимир г, Завадского ул, 5</t>
  </si>
  <si>
    <t>725.300</t>
  </si>
  <si>
    <t>Владимир г, Завадского ул, 7А</t>
  </si>
  <si>
    <t>389.400</t>
  </si>
  <si>
    <t>Владимир г, Завадского ул, 9</t>
  </si>
  <si>
    <t>877.400</t>
  </si>
  <si>
    <t>Владимир г, Завадского ул, 9А</t>
  </si>
  <si>
    <t>884.200</t>
  </si>
  <si>
    <t>391.400</t>
  </si>
  <si>
    <t>377.500</t>
  </si>
  <si>
    <t>376.700</t>
  </si>
  <si>
    <t>Владимир г, Заклязьменский п, Восточная ул, 7</t>
  </si>
  <si>
    <t>378.700</t>
  </si>
  <si>
    <t>560.100</t>
  </si>
  <si>
    <t>Владимир г, Заклязьменский п, Восточная ул, 9</t>
  </si>
  <si>
    <t>872.400</t>
  </si>
  <si>
    <t>Владимир г, Заклязьменский п, Зеленая ул, 2</t>
  </si>
  <si>
    <t>278.000</t>
  </si>
  <si>
    <t>867.500</t>
  </si>
  <si>
    <t>Владимир г, Заклязьменский п, Зеленая ул, 4</t>
  </si>
  <si>
    <t>786.000</t>
  </si>
  <si>
    <t>432.900</t>
  </si>
  <si>
    <t>506.700</t>
  </si>
  <si>
    <t>513.600</t>
  </si>
  <si>
    <t>524.600</t>
  </si>
  <si>
    <t>Владимир г, Заклязьменский п, Центральная ул, 10</t>
  </si>
  <si>
    <t>166.300</t>
  </si>
  <si>
    <t>258.300</t>
  </si>
  <si>
    <t>390.300</t>
  </si>
  <si>
    <t>1006.000</t>
  </si>
  <si>
    <t>777.400</t>
  </si>
  <si>
    <t>761.900</t>
  </si>
  <si>
    <t>Владимир г, Заклязьменский п, Центральная ул, 18</t>
  </si>
  <si>
    <t>878.000</t>
  </si>
  <si>
    <t>737.000</t>
  </si>
  <si>
    <t>936.700</t>
  </si>
  <si>
    <t>895.700</t>
  </si>
  <si>
    <t>371.900</t>
  </si>
  <si>
    <t>232.100</t>
  </si>
  <si>
    <t>Владимир г, Западная ул, 57</t>
  </si>
  <si>
    <t>Владимир г, Западная ул, 59</t>
  </si>
  <si>
    <t>Владимир г, Западная ул, 60</t>
  </si>
  <si>
    <t>603.600</t>
  </si>
  <si>
    <t>1758.000</t>
  </si>
  <si>
    <t>Владимир г, Западный проезд, 8</t>
  </si>
  <si>
    <t>Владимир г, Зеленая ул, 3</t>
  </si>
  <si>
    <t>Владимир г, Зеленая ул, 6</t>
  </si>
  <si>
    <t>1506.000</t>
  </si>
  <si>
    <t>Владимир г, Ильича ул, 11</t>
  </si>
  <si>
    <t>482.500</t>
  </si>
  <si>
    <t>Владимир г, Ильича ул, 13</t>
  </si>
  <si>
    <t>363.800</t>
  </si>
  <si>
    <t>279.800</t>
  </si>
  <si>
    <t>447.300</t>
  </si>
  <si>
    <t>386.500</t>
  </si>
  <si>
    <t>Владимир г, Ильича ул, 14</t>
  </si>
  <si>
    <t>Владимир г, Ильича ул, 22а</t>
  </si>
  <si>
    <t>212.200</t>
  </si>
  <si>
    <t>289.400</t>
  </si>
  <si>
    <t>Владимир г, Ильича ул, 7б</t>
  </si>
  <si>
    <t>284.700</t>
  </si>
  <si>
    <t>Владимир г, Ильича ул, 9</t>
  </si>
  <si>
    <t>573.800</t>
  </si>
  <si>
    <t>Владимир г, Казарменная ул, 5А</t>
  </si>
  <si>
    <t>845.600</t>
  </si>
  <si>
    <t>Владимир г, Казарменная ул, 7</t>
  </si>
  <si>
    <t>851.000</t>
  </si>
  <si>
    <t>Владимир г, Казарменная ул, 9</t>
  </si>
  <si>
    <t>1573.000</t>
  </si>
  <si>
    <t>Владимир г, Каманина ул, 10/18</t>
  </si>
  <si>
    <t>466.800</t>
  </si>
  <si>
    <t>Владимир г, Каманина ул, 14</t>
  </si>
  <si>
    <t>1066.900</t>
  </si>
  <si>
    <t>Владимир г, Каманина ул, 18</t>
  </si>
  <si>
    <t>455.900</t>
  </si>
  <si>
    <t>Владимир г, Каманина ул, 24</t>
  </si>
  <si>
    <t>Владимир г, Каманина ул, 26</t>
  </si>
  <si>
    <t>509.400</t>
  </si>
  <si>
    <t>373.100</t>
  </si>
  <si>
    <t>Владимир г, Каманина ул, 28</t>
  </si>
  <si>
    <t>644.700</t>
  </si>
  <si>
    <t>Владимир г, Каманина ул, 29/16</t>
  </si>
  <si>
    <t>1227.200</t>
  </si>
  <si>
    <t>Владимир г, Каманина ул, 35</t>
  </si>
  <si>
    <t>501.400</t>
  </si>
  <si>
    <t>Владимир г, Каманина ул, 37</t>
  </si>
  <si>
    <t>198.100</t>
  </si>
  <si>
    <t>275.900</t>
  </si>
  <si>
    <t>Владимир г, Каманина ул, 4</t>
  </si>
  <si>
    <t>Владимир г, Каманина ул, 5</t>
  </si>
  <si>
    <t>663.200</t>
  </si>
  <si>
    <t>Владимир г, Карла Маркса ул, 16</t>
  </si>
  <si>
    <t>Владимир г, Кирова ул, 1</t>
  </si>
  <si>
    <t>390.100</t>
  </si>
  <si>
    <t>444.300</t>
  </si>
  <si>
    <t>Владимир г, Кирова ул, 12</t>
  </si>
  <si>
    <t>902.600</t>
  </si>
  <si>
    <t>Владимир г, Кирова ул, 13</t>
  </si>
  <si>
    <t>Владимир г, Кирова ул, 14</t>
  </si>
  <si>
    <t>Владимир г, Кирова ул, 14А</t>
  </si>
  <si>
    <t>Владимир г, Кирова ул, 16А</t>
  </si>
  <si>
    <t>Владимир г, Кирова ул, 17</t>
  </si>
  <si>
    <t>617.800</t>
  </si>
  <si>
    <t>601.100</t>
  </si>
  <si>
    <t>275.500</t>
  </si>
  <si>
    <t>397.100</t>
  </si>
  <si>
    <t>1082.100</t>
  </si>
  <si>
    <t>Владимир г, Кирова ул, 21</t>
  </si>
  <si>
    <t>1299.700</t>
  </si>
  <si>
    <t>1573.100</t>
  </si>
  <si>
    <t>Владимир г, Кирова ул, 3</t>
  </si>
  <si>
    <t>463.980</t>
  </si>
  <si>
    <t>438.900</t>
  </si>
  <si>
    <t>Владимир г, Кирова ул, 6</t>
  </si>
  <si>
    <t>4476.000</t>
  </si>
  <si>
    <t>Владимир г, Кирова ул, 7</t>
  </si>
  <si>
    <t>1522.200</t>
  </si>
  <si>
    <t>Владимир г, Кирова ул, 8</t>
  </si>
  <si>
    <t>841.800</t>
  </si>
  <si>
    <t>Владимир г, Кирова ул, 8А</t>
  </si>
  <si>
    <t>811.200</t>
  </si>
  <si>
    <t>Владимир г, Кирова ул, 9</t>
  </si>
  <si>
    <t>795.600</t>
  </si>
  <si>
    <t>Владимир г, Княгининская ул, 3</t>
  </si>
  <si>
    <t>270.000</t>
  </si>
  <si>
    <t>283.000</t>
  </si>
  <si>
    <t>Владимир г, Княгининская ул, 6а</t>
  </si>
  <si>
    <t>1116.200</t>
  </si>
  <si>
    <t>501.100</t>
  </si>
  <si>
    <t>Владимир г, Княгининская ул, 7в</t>
  </si>
  <si>
    <t>315.400</t>
  </si>
  <si>
    <t>630.400</t>
  </si>
  <si>
    <t>Владимир г, Комиссарова ул, 10/13</t>
  </si>
  <si>
    <t>2174.000</t>
  </si>
  <si>
    <t>Владимир г, Комиссарова ул, 11</t>
  </si>
  <si>
    <t>Владимир г, Комиссарова ул, 12а</t>
  </si>
  <si>
    <t>Владимир г, Комиссарова ул, 13</t>
  </si>
  <si>
    <t>1524.000</t>
  </si>
  <si>
    <t>Владимир г, Комиссарова ул, 14</t>
  </si>
  <si>
    <t>2304.000</t>
  </si>
  <si>
    <t>Владимир г, Комиссарова ул, 17</t>
  </si>
  <si>
    <t>Владимир г, Комиссарова ул, 18</t>
  </si>
  <si>
    <t>2168.700</t>
  </si>
  <si>
    <t>Владимир г, Комиссарова ул, 19</t>
  </si>
  <si>
    <t>Владимир г, Комиссарова ул, 1А</t>
  </si>
  <si>
    <t>1173.000</t>
  </si>
  <si>
    <t>Владимир г, Комиссарова ул, 1Б</t>
  </si>
  <si>
    <t>1234.800</t>
  </si>
  <si>
    <t>Владимир г, Комиссарова ул, 1Г</t>
  </si>
  <si>
    <t>1353.900</t>
  </si>
  <si>
    <t>Владимир г, Комиссарова ул, 2</t>
  </si>
  <si>
    <t>1199.000</t>
  </si>
  <si>
    <t>1190.500</t>
  </si>
  <si>
    <t>Владимир г, Комиссарова ул, 22</t>
  </si>
  <si>
    <t>2426.000</t>
  </si>
  <si>
    <t>Владимир г, Комиссарова ул, 22а</t>
  </si>
  <si>
    <t>Владимир г, Комиссарова ул, 23</t>
  </si>
  <si>
    <t>991.600</t>
  </si>
  <si>
    <t>Владимир г, Комиссарова ул, 23а</t>
  </si>
  <si>
    <t>Владимир г, Комиссарова ул, 25</t>
  </si>
  <si>
    <t>2392.300</t>
  </si>
  <si>
    <t>Владимир г, Комиссарова ул, 26</t>
  </si>
  <si>
    <t>880.500</t>
  </si>
  <si>
    <t>982.600</t>
  </si>
  <si>
    <t>Владимир г, Комиссарова ул, 2а</t>
  </si>
  <si>
    <t>Владимир г, Комиссарова ул, 33</t>
  </si>
  <si>
    <t>1191.400</t>
  </si>
  <si>
    <t>Владимир г, Комиссарова ул, 35</t>
  </si>
  <si>
    <t>192.000</t>
  </si>
  <si>
    <t>Владимир г, Комиссарова ул, 37</t>
  </si>
  <si>
    <t>824.500</t>
  </si>
  <si>
    <t>Владимир г, Комиссарова ул, 37а</t>
  </si>
  <si>
    <t>694.900</t>
  </si>
  <si>
    <t>Владимир г, Комиссарова ул, 3А</t>
  </si>
  <si>
    <t>2531.000</t>
  </si>
  <si>
    <t>Владимир г, Комиссарова ул, 3Б</t>
  </si>
  <si>
    <t>Владимир г, Комиссарова ул, 4</t>
  </si>
  <si>
    <t>1090.000</t>
  </si>
  <si>
    <t>Владимир г, Комиссарова ул, 41</t>
  </si>
  <si>
    <t>1192.400</t>
  </si>
  <si>
    <t>Владимир г, Комиссарова ул, 43</t>
  </si>
  <si>
    <t>Владимир г, Комиссарова ул, 47</t>
  </si>
  <si>
    <t>Владимир г, Комиссарова ул, 49</t>
  </si>
  <si>
    <t>996.000</t>
  </si>
  <si>
    <t>Владимир г, Комиссарова ул, 4а</t>
  </si>
  <si>
    <t>1692.000</t>
  </si>
  <si>
    <t>Владимир г, Комиссарова ул, 4б</t>
  </si>
  <si>
    <t>1192.000</t>
  </si>
  <si>
    <t>Владимир г, Комиссарова ул, 51</t>
  </si>
  <si>
    <t>777.200</t>
  </si>
  <si>
    <t>Владимир г, Комиссарова ул, 59</t>
  </si>
  <si>
    <t>901.500</t>
  </si>
  <si>
    <t>Владимир г, Комиссарова ул, 61</t>
  </si>
  <si>
    <t>Владимир г, Комиссарова ул, 63</t>
  </si>
  <si>
    <t>Владимир г, Комиссарова ул, 67</t>
  </si>
  <si>
    <t>405.000</t>
  </si>
  <si>
    <t>Владимир г, Комиссарова ул, 69</t>
  </si>
  <si>
    <t>848.000</t>
  </si>
  <si>
    <t>Владимир г, Комиссарова ул, 69а</t>
  </si>
  <si>
    <t>Владимир г, Комиссарова ул, 6а</t>
  </si>
  <si>
    <t>Владимир г, Комиссарова ул, 7</t>
  </si>
  <si>
    <t>2314.000</t>
  </si>
  <si>
    <t>Владимир г, Комиссарова ул, 8</t>
  </si>
  <si>
    <t>Владимир г, Комиссарова ул, 9</t>
  </si>
  <si>
    <t>1854.400</t>
  </si>
  <si>
    <t>Владимир г, Коммунар мкр, Зеленая ул, 53а</t>
  </si>
  <si>
    <t>Владимир г, Коммунар мкр, Зеленая ул, 58</t>
  </si>
  <si>
    <t>1630.400</t>
  </si>
  <si>
    <t>Владимир г, Коммунар мкр, Зеленая ул, 60</t>
  </si>
  <si>
    <t>28169.000</t>
  </si>
  <si>
    <t>Владимир г, Коммунар мкр, Зеленая ул, 62</t>
  </si>
  <si>
    <t>2405.000</t>
  </si>
  <si>
    <t>Владимир г, Коммунар мкр, Зеленая ул, 64</t>
  </si>
  <si>
    <t>1057.660</t>
  </si>
  <si>
    <t>Владимир г, Коммунар мкр, Зеленая ул, 66</t>
  </si>
  <si>
    <t>7595.100</t>
  </si>
  <si>
    <t>Владимир г, Коммунар мкр, Песочная ул, 11</t>
  </si>
  <si>
    <t>1136.000</t>
  </si>
  <si>
    <t>Владимир г, Коммунар мкр, Песочная ул, 13</t>
  </si>
  <si>
    <t>939.100</t>
  </si>
  <si>
    <t>Владимир г, Коммунар мкр, Песочная ул, 15</t>
  </si>
  <si>
    <t>920.500</t>
  </si>
  <si>
    <t>Владимир г, Коммунар мкр, Песочная ул, 17а</t>
  </si>
  <si>
    <t>6322.000</t>
  </si>
  <si>
    <t>Владимир г, Коммунар мкр, Песочная ул, 19</t>
  </si>
  <si>
    <t>8777.800</t>
  </si>
  <si>
    <t>Владимир г, Коммунар мкр, Песочная ул, 19а</t>
  </si>
  <si>
    <t>3507.000</t>
  </si>
  <si>
    <t>8401.000</t>
  </si>
  <si>
    <t>Владимир г, Коммунар мкр, Песочная ул, 19Б</t>
  </si>
  <si>
    <t>Владимир г, Коммунар мкр, Песочная ул, 19Г</t>
  </si>
  <si>
    <t>1223.820</t>
  </si>
  <si>
    <t>Владимир г, Коммунар мкр, Песочная ул, 19д</t>
  </si>
  <si>
    <t>9063.400</t>
  </si>
  <si>
    <t>2662.100</t>
  </si>
  <si>
    <t>Владимир г, Коммунар мкр, Песочная ул, 2д</t>
  </si>
  <si>
    <t>Владимир г, Коммунар мкр, Песочная ул, 4</t>
  </si>
  <si>
    <t>1460.200</t>
  </si>
  <si>
    <t>Владимир г, Коммунар мкр, Песочная ул, 7</t>
  </si>
  <si>
    <t>1011.700</t>
  </si>
  <si>
    <t>Владимир г, Коммунар мкр, Песочная ул, 9</t>
  </si>
  <si>
    <t>Владимир г, Коммунар мкр, Центральная ул, 13</t>
  </si>
  <si>
    <t>Владимир г, Коммунар мкр, Центральная ул, 15</t>
  </si>
  <si>
    <t>279.100</t>
  </si>
  <si>
    <t>371.100</t>
  </si>
  <si>
    <t>Владимир г, Коммунар мкр, Центральная ул, 17</t>
  </si>
  <si>
    <t>Владимир г, Коммунар мкр, Центральная ул, 17А корп. 1</t>
  </si>
  <si>
    <t>9908.300</t>
  </si>
  <si>
    <t>Владимир г, Коммунар мкр, Центральная ул, 17А корп. 2</t>
  </si>
  <si>
    <t>Владимир г, Коммунар мкр, Центральная ул, 19ж</t>
  </si>
  <si>
    <t>Владимир г, Коммунар мкр, Центральная ул, 5</t>
  </si>
  <si>
    <t>Владимир г, Коммунар мкр, Центральная ул, 5А</t>
  </si>
  <si>
    <t>Владимир г, Коммунар мкр, Школьная ул, 2</t>
  </si>
  <si>
    <t>Владимир г, Костерин пер, 10</t>
  </si>
  <si>
    <t>552.130</t>
  </si>
  <si>
    <t>Владимир г, Крайнова ул, 12</t>
  </si>
  <si>
    <t>Владимир г, Крайнова ул, 14</t>
  </si>
  <si>
    <t>3136.000</t>
  </si>
  <si>
    <t>Владимир г, Крайнова ул, 16</t>
  </si>
  <si>
    <t>3456.300</t>
  </si>
  <si>
    <t>1084.700</t>
  </si>
  <si>
    <t>Владимир г, Крайнова ул, 3а</t>
  </si>
  <si>
    <t>Владимир г, Крайнова ул, 4</t>
  </si>
  <si>
    <t>Владимир г, Крайнова ул, 5 корп. 1</t>
  </si>
  <si>
    <t>Владимир г, Красная ул, 13</t>
  </si>
  <si>
    <t>Владимир г, Красноармейская ул, 22</t>
  </si>
  <si>
    <t>967.000</t>
  </si>
  <si>
    <t>Владимир г, Красноармейская ул, 24</t>
  </si>
  <si>
    <t>578.100</t>
  </si>
  <si>
    <t>Владимир г, Красноармейская ул, 24А</t>
  </si>
  <si>
    <t>321.000</t>
  </si>
  <si>
    <t>1361.400</t>
  </si>
  <si>
    <t>Владимир г, Красноармейская ул, 26</t>
  </si>
  <si>
    <t>782.800</t>
  </si>
  <si>
    <t>Владимир г, Красноармейская ул, 32</t>
  </si>
  <si>
    <t>Владимир г, Красноармейская ул, 37</t>
  </si>
  <si>
    <t>Владимир г, Красноармейская ул, 42</t>
  </si>
  <si>
    <t>720.800</t>
  </si>
  <si>
    <t>Владимир г, Красноармейская ул, 43</t>
  </si>
  <si>
    <t>929.900</t>
  </si>
  <si>
    <t>Владимир г, Красноармейская ул, 43Г</t>
  </si>
  <si>
    <t>1439.900</t>
  </si>
  <si>
    <t>Владимир г, Красноармейская ул, 43к</t>
  </si>
  <si>
    <t>Владимир г, Красноармейская ул, 44</t>
  </si>
  <si>
    <t>793.000</t>
  </si>
  <si>
    <t>Владимир г, Красноармейская ул, 45</t>
  </si>
  <si>
    <t>312.900</t>
  </si>
  <si>
    <t>Владимир г, Красноармейская ул, 45А</t>
  </si>
  <si>
    <t>506.800</t>
  </si>
  <si>
    <t>Владимир г, Красноармейская ул, 46</t>
  </si>
  <si>
    <t>Владимир г, Красноармейская ул, 49</t>
  </si>
  <si>
    <t>1343.300</t>
  </si>
  <si>
    <t>Владимир г, Краснознаменная ул, 1</t>
  </si>
  <si>
    <t>1690.100</t>
  </si>
  <si>
    <t>Владимир г, Краснознаменная ул, 10</t>
  </si>
  <si>
    <t>1142.000</t>
  </si>
  <si>
    <t>579.300</t>
  </si>
  <si>
    <t>Владимир г, Краснознаменная ул, 1А</t>
  </si>
  <si>
    <t>631.800</t>
  </si>
  <si>
    <t>Владимир г, Краснознаменная ул, 4</t>
  </si>
  <si>
    <t>Владимир г, Краснознаменная ул, 5</t>
  </si>
  <si>
    <t>468.600</t>
  </si>
  <si>
    <t>1662.400</t>
  </si>
  <si>
    <t>Владимир г, Краснознаменная ул, 8А</t>
  </si>
  <si>
    <t>225.500</t>
  </si>
  <si>
    <t>Владимир г, Красносельский проезд, 15</t>
  </si>
  <si>
    <t>216.300</t>
  </si>
  <si>
    <t>Владимир г, Кремлевская ул, 10</t>
  </si>
  <si>
    <t>Владимир г, Кремлевская ул, 4</t>
  </si>
  <si>
    <t>411.300</t>
  </si>
  <si>
    <t>Владимир г, Крупской ул, 2</t>
  </si>
  <si>
    <t>473.300</t>
  </si>
  <si>
    <t>Владимир г, Крупской ул, 2А</t>
  </si>
  <si>
    <t>508.900</t>
  </si>
  <si>
    <t>333.400</t>
  </si>
  <si>
    <t>Владимир г, Крупской ул, 4</t>
  </si>
  <si>
    <t>730.500</t>
  </si>
  <si>
    <t>Владимир г, Крупской ул, 4А</t>
  </si>
  <si>
    <t>248.000</t>
  </si>
  <si>
    <t>240.700</t>
  </si>
  <si>
    <t>Владимир г, Крупской ул, 6</t>
  </si>
  <si>
    <t>476.900</t>
  </si>
  <si>
    <t>Владимир г, Крупской ул, 8</t>
  </si>
  <si>
    <t>Владимир г, Куйбышева ул, 26Б</t>
  </si>
  <si>
    <t>Владимир г, Куйбышева ул, 36</t>
  </si>
  <si>
    <t>2814.000</t>
  </si>
  <si>
    <t>Владимир г, Куйбышева ул, 36а</t>
  </si>
  <si>
    <t>461.600</t>
  </si>
  <si>
    <t>Владимир г, Куйбышева ул, 42</t>
  </si>
  <si>
    <t>876.100</t>
  </si>
  <si>
    <t>1291.600</t>
  </si>
  <si>
    <t>Владимир г, Куйбышева ул, 46а</t>
  </si>
  <si>
    <t>2744.900</t>
  </si>
  <si>
    <t>Владимир г, Куйбышева ул, 48</t>
  </si>
  <si>
    <t>Владимир г, Куйбышева ул, 5</t>
  </si>
  <si>
    <t>1070.000</t>
  </si>
  <si>
    <t>Владимир г, Куйбышева ул, 52а</t>
  </si>
  <si>
    <t>Владимир г, Куйбышева ул, 54</t>
  </si>
  <si>
    <t>2341.000</t>
  </si>
  <si>
    <t>Владимир г, Куйбышева ул, 58</t>
  </si>
  <si>
    <t>3125.000</t>
  </si>
  <si>
    <t>Владимир г, Куйбышева ул, 5а</t>
  </si>
  <si>
    <t>Владимир г, Куйбышева ул, 5б</t>
  </si>
  <si>
    <t>Владимир г, Куйбышева ул, 5г</t>
  </si>
  <si>
    <t>835.900</t>
  </si>
  <si>
    <t>Владимир г, Куйбышева ул, 5д</t>
  </si>
  <si>
    <t>Владимир г, Куйбышева ул, 5ж</t>
  </si>
  <si>
    <t>Владимир г, Куйбышева ул, 5и</t>
  </si>
  <si>
    <t>1924.000</t>
  </si>
  <si>
    <t>Владимир г, Куйбышева ул, 66</t>
  </si>
  <si>
    <t>1462.000</t>
  </si>
  <si>
    <t>Владимир г, Куйбышева ул, 66а</t>
  </si>
  <si>
    <t>518.500</t>
  </si>
  <si>
    <t>Владимир г, Куйбышева ул, 9</t>
  </si>
  <si>
    <t>Владимир г, Куйбышева ул, 9а</t>
  </si>
  <si>
    <t>Владимир г, Кулибина ул, 10</t>
  </si>
  <si>
    <t>1002.600</t>
  </si>
  <si>
    <t>Владимир г, Лакина проезд, 2</t>
  </si>
  <si>
    <t>691.500</t>
  </si>
  <si>
    <t>Владимир г, Лакина проезд, 4</t>
  </si>
  <si>
    <t>687.400</t>
  </si>
  <si>
    <t>708.500</t>
  </si>
  <si>
    <t>Владимир г, Лакина проезд, 8</t>
  </si>
  <si>
    <t>690.600</t>
  </si>
  <si>
    <t>Владимир г, Лакина ул, 1</t>
  </si>
  <si>
    <t>902.300</t>
  </si>
  <si>
    <t>Владимир г, Лакина ул, 129</t>
  </si>
  <si>
    <t>863.400</t>
  </si>
  <si>
    <t>897.200</t>
  </si>
  <si>
    <t>Владимир г, Лакина ул, 129Б</t>
  </si>
  <si>
    <t>791.500</t>
  </si>
  <si>
    <t>Владимир г, Лакина ул, 129В</t>
  </si>
  <si>
    <t>Владимир г, Лакина ул, 129Г</t>
  </si>
  <si>
    <t>Владимир г, Лакина ул, 131</t>
  </si>
  <si>
    <t>609.700</t>
  </si>
  <si>
    <t>Владимир г, Лакина ул, 133</t>
  </si>
  <si>
    <t>Владимир г, Лакина ул, 133А</t>
  </si>
  <si>
    <t>883.800</t>
  </si>
  <si>
    <t>Владимир г, Лакина ул, 135</t>
  </si>
  <si>
    <t>Владимир г, Лакина ул, 137</t>
  </si>
  <si>
    <t>978.400</t>
  </si>
  <si>
    <t>Владимир г, Лакина ул, 137Б</t>
  </si>
  <si>
    <t>898.800</t>
  </si>
  <si>
    <t>1332.000</t>
  </si>
  <si>
    <t>Владимир г, Лакина ул, 139А</t>
  </si>
  <si>
    <t>Владимир г, Лакина ул, 139Б</t>
  </si>
  <si>
    <t>Владимир г, Лакина ул, 139В</t>
  </si>
  <si>
    <t>2327.800</t>
  </si>
  <si>
    <t>Владимир г, Лакина ул, 141</t>
  </si>
  <si>
    <t>657.400</t>
  </si>
  <si>
    <t>Владимир г, Лакина ул, 141А</t>
  </si>
  <si>
    <t>Владимир г, Лакина ул, 141Б</t>
  </si>
  <si>
    <t>Владимир г, Лакина ул, 141В</t>
  </si>
  <si>
    <t>646.400</t>
  </si>
  <si>
    <t>Владимир г, Лакина ул, 141Г</t>
  </si>
  <si>
    <t>Владимир г, Лакина ул, 143</t>
  </si>
  <si>
    <t>897.900</t>
  </si>
  <si>
    <t>Владимир г, Лакина ул, 143А</t>
  </si>
  <si>
    <t>772.000</t>
  </si>
  <si>
    <t>Владимир г, Лакина ул, 145</t>
  </si>
  <si>
    <t>897.100</t>
  </si>
  <si>
    <t>Владимир г, Лакина ул, 147</t>
  </si>
  <si>
    <t>889.300</t>
  </si>
  <si>
    <t>641.400</t>
  </si>
  <si>
    <t>Владимир г, Лакина ул, 149</t>
  </si>
  <si>
    <t>894.300</t>
  </si>
  <si>
    <t>Владимир г, Лакина ул, 149А</t>
  </si>
  <si>
    <t>Владимир г, Лакина ул, 153</t>
  </si>
  <si>
    <t>889.200</t>
  </si>
  <si>
    <t>Владимир г, Лакина ул, 155</t>
  </si>
  <si>
    <t>Владимир г, Лакина ул, 155А</t>
  </si>
  <si>
    <t>204.000</t>
  </si>
  <si>
    <t>Владимир г, Лакина ул, 155Б</t>
  </si>
  <si>
    <t>Владимир г, Лакина ул, 157</t>
  </si>
  <si>
    <t>Владимир г, Лакина ул, 157А</t>
  </si>
  <si>
    <t>Владимир г, Лакина ул, 157Б</t>
  </si>
  <si>
    <t>Владимир г, Лакина ул, 159</t>
  </si>
  <si>
    <t>Владимир г, Лакина ул, 159А</t>
  </si>
  <si>
    <t>1091.100</t>
  </si>
  <si>
    <t>293.800</t>
  </si>
  <si>
    <t>Владимир г, Лакина ул, 167А</t>
  </si>
  <si>
    <t>Владимир г, Лакина ул, 171</t>
  </si>
  <si>
    <t>Владимир г, Лакина ул, 171А</t>
  </si>
  <si>
    <t>Владимир г, Лакина ул, 171Б</t>
  </si>
  <si>
    <t>Владимир г, Лакина ул, 173</t>
  </si>
  <si>
    <t>Владимир г, Лакина ул, 173А</t>
  </si>
  <si>
    <t>Владимир г, Лакина ул, 175/33</t>
  </si>
  <si>
    <t>537.900</t>
  </si>
  <si>
    <t>651.100</t>
  </si>
  <si>
    <t>Владимир г, Лакина ул, 177</t>
  </si>
  <si>
    <t>1064.000</t>
  </si>
  <si>
    <t>Владимир г, Лакина ул, 185</t>
  </si>
  <si>
    <t>1009.000</t>
  </si>
  <si>
    <t>Владимир г, Лакина ул, 187</t>
  </si>
  <si>
    <t>Владимир г, Лакина ул, 187А</t>
  </si>
  <si>
    <t>1217.000</t>
  </si>
  <si>
    <t>Владимир г, Лакина ул, 189</t>
  </si>
  <si>
    <t>Владимир г, Лакина ул, 191Б</t>
  </si>
  <si>
    <t>Владимир г, Лакина ул, 193</t>
  </si>
  <si>
    <t>Владимир г, Лакина ул, 195</t>
  </si>
  <si>
    <t>Владимир г, Лакина ул, 197</t>
  </si>
  <si>
    <t>Владимир г, Лакина ул, 199</t>
  </si>
  <si>
    <t>329.000</t>
  </si>
  <si>
    <t>Владимир г, Лакина ул, 205</t>
  </si>
  <si>
    <t>Владимир г, Лакина ул, 209</t>
  </si>
  <si>
    <t>Владимир г, Лакина ул, 3</t>
  </si>
  <si>
    <t>Владимир г, Левино Поле ул, 46</t>
  </si>
  <si>
    <t>2005.000</t>
  </si>
  <si>
    <t>Владимир г, Левино Поле ул, 47</t>
  </si>
  <si>
    <t>Владимир г, Ленина пр-кт, 10</t>
  </si>
  <si>
    <t>457.300</t>
  </si>
  <si>
    <t>Владимир г, Ленина пр-кт, 12</t>
  </si>
  <si>
    <t>Владимир г, Ленина пр-кт, 13</t>
  </si>
  <si>
    <t>462.900</t>
  </si>
  <si>
    <t>Владимир г, Ленина пр-кт, 13Б</t>
  </si>
  <si>
    <t>Владимир г, Ленина пр-кт, 14</t>
  </si>
  <si>
    <t>908.100</t>
  </si>
  <si>
    <t>Владимир г, Ленина пр-кт, 16</t>
  </si>
  <si>
    <t>942.200</t>
  </si>
  <si>
    <t>Владимир г, Ленина пр-кт, 17</t>
  </si>
  <si>
    <t>810.100</t>
  </si>
  <si>
    <t>817.300</t>
  </si>
  <si>
    <t>Владимир г, Ленина пр-кт, 19</t>
  </si>
  <si>
    <t>1087.200</t>
  </si>
  <si>
    <t>Владимир г, Ленина пр-кт, 2</t>
  </si>
  <si>
    <t>4605.200</t>
  </si>
  <si>
    <t>1010.300</t>
  </si>
  <si>
    <t>Владимир г, Ленина пр-кт, 20а</t>
  </si>
  <si>
    <t>Владимир г, Ленина пр-кт, 21</t>
  </si>
  <si>
    <t>486.100</t>
  </si>
  <si>
    <t>414.600</t>
  </si>
  <si>
    <t>Владимир г, Ленина пр-кт, 24</t>
  </si>
  <si>
    <t>1058.400</t>
  </si>
  <si>
    <t>Владимир г, Ленина пр-кт, 25</t>
  </si>
  <si>
    <t>1770.400</t>
  </si>
  <si>
    <t>Владимир г, Ленина пр-кт, 25А</t>
  </si>
  <si>
    <t>Владимир г, Ленина пр-кт, 27</t>
  </si>
  <si>
    <t>Владимир г, Ленина пр-кт, 27А</t>
  </si>
  <si>
    <t>Владимир г, Ленина пр-кт, 27Б</t>
  </si>
  <si>
    <t>1149.000</t>
  </si>
  <si>
    <t>937.800</t>
  </si>
  <si>
    <t>Владимир г, Ленина пр-кт, 28</t>
  </si>
  <si>
    <t>Владимир г, Ленина пр-кт, 3</t>
  </si>
  <si>
    <t>1351.500</t>
  </si>
  <si>
    <t>Владимир г, Ленина пр-кт, 30</t>
  </si>
  <si>
    <t>Владимир г, Ленина пр-кт, 32</t>
  </si>
  <si>
    <t>1386.400</t>
  </si>
  <si>
    <t>Владимир г, Ленина пр-кт, 34</t>
  </si>
  <si>
    <t>645.100</t>
  </si>
  <si>
    <t>636.500</t>
  </si>
  <si>
    <t>Владимир г, Ленина пр-кт, 35</t>
  </si>
  <si>
    <t>Владимир г, Ленина пр-кт, 35А</t>
  </si>
  <si>
    <t>Владимир г, Ленина пр-кт, 35Б</t>
  </si>
  <si>
    <t>Владимир г, Ленина пр-кт, 37</t>
  </si>
  <si>
    <t>2795.000</t>
  </si>
  <si>
    <t>Владимир г, Ленина пр-кт, 38</t>
  </si>
  <si>
    <t>937.200</t>
  </si>
  <si>
    <t>Владимир г, Ленина пр-кт, 39</t>
  </si>
  <si>
    <t>1051.300</t>
  </si>
  <si>
    <t>Владимир г, Ленина пр-кт, 40</t>
  </si>
  <si>
    <t>2180.300</t>
  </si>
  <si>
    <t>Владимир г, Ленина пр-кт, 41</t>
  </si>
  <si>
    <t>Владимир г, Ленина пр-кт, 42</t>
  </si>
  <si>
    <t>14344.900</t>
  </si>
  <si>
    <t>Владимир г, Ленина пр-кт, 42а</t>
  </si>
  <si>
    <t>Владимир г, Ленина пр-кт, 43</t>
  </si>
  <si>
    <t>Владимир г, Ленина пр-кт, 44</t>
  </si>
  <si>
    <t>3398.100</t>
  </si>
  <si>
    <t>Владимир г, Ленина пр-кт, 45</t>
  </si>
  <si>
    <t>Владимир г, Ленина пр-кт, 47</t>
  </si>
  <si>
    <t>Владимир г, Ленина пр-кт, 47А</t>
  </si>
  <si>
    <t>Владимир г, Ленина пр-кт, 48</t>
  </si>
  <si>
    <t>Владимир г, Ленина пр-кт, 49</t>
  </si>
  <si>
    <t>Владимир г, Ленина пр-кт, 5</t>
  </si>
  <si>
    <t>700.400</t>
  </si>
  <si>
    <t>Владимир г, Ленина пр-кт, 51</t>
  </si>
  <si>
    <t>959.000</t>
  </si>
  <si>
    <t>Владимир г, Ленина пр-кт, 5А</t>
  </si>
  <si>
    <t>Владимир г, Ленина пр-кт, 60</t>
  </si>
  <si>
    <t>881.300</t>
  </si>
  <si>
    <t>Владимир г, Ленина пр-кт, 63</t>
  </si>
  <si>
    <t>Владимир г, Ленина пр-кт, 64</t>
  </si>
  <si>
    <t>Владимир г, Ленина пр-кт, 65</t>
  </si>
  <si>
    <t>Владимир г, Ленина пр-кт, 66</t>
  </si>
  <si>
    <t>1597.200</t>
  </si>
  <si>
    <t>Владимир г, Ленина пр-кт, 67</t>
  </si>
  <si>
    <t>1202.000</t>
  </si>
  <si>
    <t>Владимир г, Ленина пр-кт, 67А</t>
  </si>
  <si>
    <t>768.000</t>
  </si>
  <si>
    <t>1220.000</t>
  </si>
  <si>
    <t>Владимир г, Ленина пр-кт, 67Б</t>
  </si>
  <si>
    <t>876.800</t>
  </si>
  <si>
    <t>Владимир г, Ленина пр-кт, 67В</t>
  </si>
  <si>
    <t>859.000</t>
  </si>
  <si>
    <t>859.600</t>
  </si>
  <si>
    <t>Владимир г, Ленина пр-кт, 68</t>
  </si>
  <si>
    <t>1214.000</t>
  </si>
  <si>
    <t>930.200</t>
  </si>
  <si>
    <t>Владимир г, Ленина пр-кт, 69</t>
  </si>
  <si>
    <t>699.300</t>
  </si>
  <si>
    <t>Владимир г, Ленина пр-кт, 7</t>
  </si>
  <si>
    <t>759.200</t>
  </si>
  <si>
    <t>Владимир г, Ленина пр-кт, 71а</t>
  </si>
  <si>
    <t>Владимир г, Ленина пр-кт, 71б</t>
  </si>
  <si>
    <t>745.300</t>
  </si>
  <si>
    <t>Владимир г, Лермонтова ул, 13/2</t>
  </si>
  <si>
    <t>1015.000</t>
  </si>
  <si>
    <t>Владимир г, Лермонтова ул, 17/9</t>
  </si>
  <si>
    <t>Владимир г, Лермонтова ул, 19</t>
  </si>
  <si>
    <t>520.500</t>
  </si>
  <si>
    <t>Владимир г, Лермонтова ул, 21</t>
  </si>
  <si>
    <t>1010.400</t>
  </si>
  <si>
    <t>Владимир г, Лермонтова ул, 21б</t>
  </si>
  <si>
    <t>2136.700</t>
  </si>
  <si>
    <t>Владимир г, Лермонтова ул, 22</t>
  </si>
  <si>
    <t>Владимир г, Лермонтова ул, 26б</t>
  </si>
  <si>
    <t>Владимир г, Лермонтова ул, 26в</t>
  </si>
  <si>
    <t>Владимир г, Лермонтова ул, 28а</t>
  </si>
  <si>
    <t>402.600</t>
  </si>
  <si>
    <t>Владимир г, Лермонтова ул, 28б</t>
  </si>
  <si>
    <t>307.400</t>
  </si>
  <si>
    <t>Владимир г, Лермонтова ул, 28в</t>
  </si>
  <si>
    <t>Владимир г, Лермонтова ул, 28г</t>
  </si>
  <si>
    <t>Владимир г, Лермонтова ул, 30</t>
  </si>
  <si>
    <t>Владимир г, Лермонтова ул, 30а</t>
  </si>
  <si>
    <t>Владимир г, Лермонтова ул, 30б</t>
  </si>
  <si>
    <t>482.800</t>
  </si>
  <si>
    <t>Владимир г, Лермонтова ул, 30в</t>
  </si>
  <si>
    <t>622.900</t>
  </si>
  <si>
    <t>Владимир г, Лермонтова ул, 30г</t>
  </si>
  <si>
    <t>696.500</t>
  </si>
  <si>
    <t>642.900</t>
  </si>
  <si>
    <t>Владимир г, Лермонтова ул, 34</t>
  </si>
  <si>
    <t>453.000</t>
  </si>
  <si>
    <t>Владимир г, Лермонтова ул, 36</t>
  </si>
  <si>
    <t>429.300</t>
  </si>
  <si>
    <t>685.200</t>
  </si>
  <si>
    <t>Владимир г, Лермонтова ул, 37</t>
  </si>
  <si>
    <t>Владимир г, Лермонтова ул, 38</t>
  </si>
  <si>
    <t>677.100</t>
  </si>
  <si>
    <t>1458.500</t>
  </si>
  <si>
    <t>Владимир г, Лермонтова ул, 40</t>
  </si>
  <si>
    <t>537.600</t>
  </si>
  <si>
    <t>Владимир г, Лермонтова ул, 42</t>
  </si>
  <si>
    <t>554.700</t>
  </si>
  <si>
    <t>Владимир г, Лермонтова ул, 43</t>
  </si>
  <si>
    <t>807.200</t>
  </si>
  <si>
    <t>Владимир г, Лермонтова ул, 44</t>
  </si>
  <si>
    <t>466.000</t>
  </si>
  <si>
    <t>656.200</t>
  </si>
  <si>
    <t>Владимир г, Лермонтова ул, 45</t>
  </si>
  <si>
    <t>752.800</t>
  </si>
  <si>
    <t>563.300</t>
  </si>
  <si>
    <t>Владимир г, Лесной мкр, Лесная ул, 1</t>
  </si>
  <si>
    <t>Владимир г, Лесной мкр, Лесная ул, 10</t>
  </si>
  <si>
    <t>1229.400</t>
  </si>
  <si>
    <t>Владимир г, Лесной мкр, Лесная ул, 11</t>
  </si>
  <si>
    <t>Владимир г, Лесной мкр, Лесная ул, 12</t>
  </si>
  <si>
    <t>1236.900</t>
  </si>
  <si>
    <t>Владимир г, Лесной мкр, Лесная ул, 13</t>
  </si>
  <si>
    <t>Владимир г, Лесной мкр, Лесная ул, 14</t>
  </si>
  <si>
    <t>1434.900</t>
  </si>
  <si>
    <t>Владимир г, Лесной мкр, Лесная ул, 2</t>
  </si>
  <si>
    <t>825.300</t>
  </si>
  <si>
    <t>Владимир г, Лесной мкр, Лесная ул, 3</t>
  </si>
  <si>
    <t>826.700</t>
  </si>
  <si>
    <t>Владимир г, Лесной мкр, Лесная ул, 4</t>
  </si>
  <si>
    <t>799.200</t>
  </si>
  <si>
    <t>Владимир г, Лесной мкр, Лесная ул, 5</t>
  </si>
  <si>
    <t>1212.400</t>
  </si>
  <si>
    <t>820.300</t>
  </si>
  <si>
    <t>Владимир г, Лесной мкр, Лесная ул, 7</t>
  </si>
  <si>
    <t>Владимир г, Лесной мкр, Лесная ул, 8</t>
  </si>
  <si>
    <t>833.400</t>
  </si>
  <si>
    <t>Владимир г, Лесной мкр, Лесная ул, 9</t>
  </si>
  <si>
    <t>1298.600</t>
  </si>
  <si>
    <t>Владимир г, Летне-Перевозинская ул, 20</t>
  </si>
  <si>
    <t>480.400</t>
  </si>
  <si>
    <t>Владимир г, Ломоносова ул, 1</t>
  </si>
  <si>
    <t>759.500</t>
  </si>
  <si>
    <t>Владимир г, Ломоносова ул, 10А</t>
  </si>
  <si>
    <t>513.700</t>
  </si>
  <si>
    <t>1225.200</t>
  </si>
  <si>
    <t>Владимир г, Луговая ул, 4</t>
  </si>
  <si>
    <t>Владимир г, Луначарского ул, 18</t>
  </si>
  <si>
    <t>1870</t>
  </si>
  <si>
    <t>271.100</t>
  </si>
  <si>
    <t>Владимир г, Луначарского ул, 19</t>
  </si>
  <si>
    <t>723.400</t>
  </si>
  <si>
    <t>Владимир г, Луначарского ул, 23</t>
  </si>
  <si>
    <t>Владимир г, Луначарского ул, 24</t>
  </si>
  <si>
    <t>668.400</t>
  </si>
  <si>
    <t>Владимир г, Луначарского ул, 25</t>
  </si>
  <si>
    <t>1583.400</t>
  </si>
  <si>
    <t>Владимир г, Луначарского ул, 27</t>
  </si>
  <si>
    <t>1494.700</t>
  </si>
  <si>
    <t>Владимир г, Луначарского ул, 28</t>
  </si>
  <si>
    <t>638.100</t>
  </si>
  <si>
    <t>903.300</t>
  </si>
  <si>
    <t>Владимир г, Луначарского ул, 28А</t>
  </si>
  <si>
    <t>1011.800</t>
  </si>
  <si>
    <t>Владимир г, Луначарского ул, 29</t>
  </si>
  <si>
    <t>440.200</t>
  </si>
  <si>
    <t>Владимир г, Луначарского ул, 31</t>
  </si>
  <si>
    <t>Владимир г, Луначарского ул, 31А</t>
  </si>
  <si>
    <t>450.600</t>
  </si>
  <si>
    <t>Владимир г, Луначарского ул, 33</t>
  </si>
  <si>
    <t>664.700</t>
  </si>
  <si>
    <t>1149.100</t>
  </si>
  <si>
    <t>Владимир г, Луначарского ул, 37</t>
  </si>
  <si>
    <t>Владимир г, Луначарского ул, 37А</t>
  </si>
  <si>
    <t>Владимир г, Луначарского ул, 37Б</t>
  </si>
  <si>
    <t>Владимир г, Луначарского ул, 39</t>
  </si>
  <si>
    <t>Владимир г, Луначарского ул, 41</t>
  </si>
  <si>
    <t>469.900</t>
  </si>
  <si>
    <t>Владимир г, Луначарского ул, 43</t>
  </si>
  <si>
    <t>466.200</t>
  </si>
  <si>
    <t>568.900</t>
  </si>
  <si>
    <t>Владимир г, Малые Ременники ул, 11</t>
  </si>
  <si>
    <t>Владимир г, Малые Ременники ул, 9</t>
  </si>
  <si>
    <t>Владимир г, Мира ул, 15</t>
  </si>
  <si>
    <t>3272.300</t>
  </si>
  <si>
    <t>Владимир г, Мира ул, 15А</t>
  </si>
  <si>
    <t>Владимир г, Мира ул, 15Б</t>
  </si>
  <si>
    <t>Владимир г, Мира ул, 17</t>
  </si>
  <si>
    <t>1279.000</t>
  </si>
  <si>
    <t>Владимир г, Мира ул, 19</t>
  </si>
  <si>
    <t>1219.200</t>
  </si>
  <si>
    <t>Владимир г, Мира ул, 2</t>
  </si>
  <si>
    <t>Владимир г, Мира ул, 21</t>
  </si>
  <si>
    <t>1096.300</t>
  </si>
  <si>
    <t>Владимир г, Мира ул, 22</t>
  </si>
  <si>
    <t>5672.000</t>
  </si>
  <si>
    <t>Владимир г, Мира ул, 22А</t>
  </si>
  <si>
    <t>Владимир г, Мира ул, 23</t>
  </si>
  <si>
    <t>Владимир г, Мира ул, 26</t>
  </si>
  <si>
    <t>Владимир г, Мира ул, 27</t>
  </si>
  <si>
    <t>Владимир г, Мира ул, 28</t>
  </si>
  <si>
    <t>585.800</t>
  </si>
  <si>
    <t>Владимир г, Мира ул, 2В</t>
  </si>
  <si>
    <t>Владимир г, Мира ул, 2Г</t>
  </si>
  <si>
    <t>Владимир г, Мира ул, 2Д</t>
  </si>
  <si>
    <t>Владимир г, Мира ул, 32</t>
  </si>
  <si>
    <t>1168.500</t>
  </si>
  <si>
    <t>182.000</t>
  </si>
  <si>
    <t>629.800</t>
  </si>
  <si>
    <t>Владимир г, Мира ул, 34А</t>
  </si>
  <si>
    <t>1764.200</t>
  </si>
  <si>
    <t>Владимир г, Мира ул, 37</t>
  </si>
  <si>
    <t>Владимир г, Мира ул, 37А</t>
  </si>
  <si>
    <t>472.700</t>
  </si>
  <si>
    <t>Владимир г, Мира ул, 39</t>
  </si>
  <si>
    <t>Владимир г, Мира ул, 4</t>
  </si>
  <si>
    <t>2062.600</t>
  </si>
  <si>
    <t>Владимир г, Мира ул, 40</t>
  </si>
  <si>
    <t>721.400</t>
  </si>
  <si>
    <t>Владимир г, Мира ул, 41</t>
  </si>
  <si>
    <t>918.300</t>
  </si>
  <si>
    <t>Владимир г, Мира ул, 41а</t>
  </si>
  <si>
    <t>585.980</t>
  </si>
  <si>
    <t>328.500</t>
  </si>
  <si>
    <t>Владимир г, Мира ул, 44/9</t>
  </si>
  <si>
    <t>Владимир г, Мира ул, 45</t>
  </si>
  <si>
    <t>Владимир г, Мира ул, 46/12</t>
  </si>
  <si>
    <t>955.900</t>
  </si>
  <si>
    <t>Владимир г, Мира ул, 47</t>
  </si>
  <si>
    <t>Владимир г, Мира ул, 49</t>
  </si>
  <si>
    <t>Владимир г, Мира ул, 4А</t>
  </si>
  <si>
    <t>Владимир г, Мира ул, 4Б</t>
  </si>
  <si>
    <t>23488.000</t>
  </si>
  <si>
    <t>Владимир г, Мира ул, 4В</t>
  </si>
  <si>
    <t>Владимир г, Мира ул, 51</t>
  </si>
  <si>
    <t>920.900</t>
  </si>
  <si>
    <t>Владимир г, Мира ул, 6</t>
  </si>
  <si>
    <t>Владимир г, Мира ул, 6Б</t>
  </si>
  <si>
    <t>Владимир г, Мира ул, 70</t>
  </si>
  <si>
    <t>1060.200</t>
  </si>
  <si>
    <t>Владимир г, Мира ул, 72</t>
  </si>
  <si>
    <t>Владимир г, Мира ул, 74</t>
  </si>
  <si>
    <t>7644.500</t>
  </si>
  <si>
    <t>Владимир г, Мира ул, 76</t>
  </si>
  <si>
    <t>755.300</t>
  </si>
  <si>
    <t>Владимир г, Мира ул, 78/23</t>
  </si>
  <si>
    <t>1046.200</t>
  </si>
  <si>
    <t>Владимир г, Мира ул, 80/24</t>
  </si>
  <si>
    <t>Владимир г, Мира ул, 82</t>
  </si>
  <si>
    <t>946.400</t>
  </si>
  <si>
    <t>435.700</t>
  </si>
  <si>
    <t>Владимир г, Мира ул, 86/11</t>
  </si>
  <si>
    <t>1022.000</t>
  </si>
  <si>
    <t>751.250</t>
  </si>
  <si>
    <t>Владимир г, Мира ул, 9</t>
  </si>
  <si>
    <t>10733.000</t>
  </si>
  <si>
    <t>Владимир г, Мира ул, 90</t>
  </si>
  <si>
    <t>906.900</t>
  </si>
  <si>
    <t>Владимир г, Мира ул, 92</t>
  </si>
  <si>
    <t>909.100</t>
  </si>
  <si>
    <t>Владимир г, Мира ул, 94</t>
  </si>
  <si>
    <t>1029.600</t>
  </si>
  <si>
    <t>Владимир г, Мира ул, 9в</t>
  </si>
  <si>
    <t>Владимир г, Михайловская ул, 12</t>
  </si>
  <si>
    <t>Владимир г, Михайловская ул, 14</t>
  </si>
  <si>
    <t>Владимир г, Михайловская ул, 16</t>
  </si>
  <si>
    <t>Владимир г, Михайловская ул, 18</t>
  </si>
  <si>
    <t>504.100</t>
  </si>
  <si>
    <t>Владимир г, Михайловская ул, 20</t>
  </si>
  <si>
    <t>1093.000</t>
  </si>
  <si>
    <t>Владимир г, Михайловская ул, 24А</t>
  </si>
  <si>
    <t>Владимир г, Михайловская ул, 28</t>
  </si>
  <si>
    <t>928.500</t>
  </si>
  <si>
    <t>Владимир г, Михайловская ул, 28А</t>
  </si>
  <si>
    <t>Владимир г, Михайловская ул, 30</t>
  </si>
  <si>
    <t>Владимир г, Михайловская ул, 32</t>
  </si>
  <si>
    <t>Владимир г, Михайловская ул, 34</t>
  </si>
  <si>
    <t>Владимир г, Михайловская ул, 36</t>
  </si>
  <si>
    <t>Владимир г, Михайловская ул, 4</t>
  </si>
  <si>
    <t>Владимир г, Михайловская ул, 53</t>
  </si>
  <si>
    <t>2225.200</t>
  </si>
  <si>
    <t>Владимир г, Михайловская ул, 55</t>
  </si>
  <si>
    <t>Владимир г, Михайловская ул, 57</t>
  </si>
  <si>
    <t>Владимир г, Михайловская ул, 59</t>
  </si>
  <si>
    <t>Владимир г, Михайловская ул, 6</t>
  </si>
  <si>
    <t>1296.000</t>
  </si>
  <si>
    <t>Владимир г, Михайловская ул, 8</t>
  </si>
  <si>
    <t>Владимир г, Михайловская ул, 8А</t>
  </si>
  <si>
    <t>1549.600</t>
  </si>
  <si>
    <t>Владимир г, Модорова ул, 3</t>
  </si>
  <si>
    <t>633.100</t>
  </si>
  <si>
    <t>Владимир г, Модорова ул, 4</t>
  </si>
  <si>
    <t>576.200</t>
  </si>
  <si>
    <t>Владимир г, Модорова ул, 5</t>
  </si>
  <si>
    <t>Владимир г, Модорова ул, 6</t>
  </si>
  <si>
    <t>Владимир г, Модорова ул, 8</t>
  </si>
  <si>
    <t>1206.000</t>
  </si>
  <si>
    <t>Владимир г, Молодежная ул, 1</t>
  </si>
  <si>
    <t>Владимир г, Молодежная ул, 10</t>
  </si>
  <si>
    <t>Владимир г, Молодежная ул, 2</t>
  </si>
  <si>
    <t>510.100</t>
  </si>
  <si>
    <t>Владимир г, Молодежная ул, 3</t>
  </si>
  <si>
    <t>1328.000</t>
  </si>
  <si>
    <t>Владимир г, Молодежная ул, 4</t>
  </si>
  <si>
    <t>212.000</t>
  </si>
  <si>
    <t>872.800</t>
  </si>
  <si>
    <t>Владимир г, Молодежная ул, 5</t>
  </si>
  <si>
    <t>Владимир г, МОПРа ул, 12</t>
  </si>
  <si>
    <t>Владимир г, МОПРа ул, 12А</t>
  </si>
  <si>
    <t>459.600</t>
  </si>
  <si>
    <t>918.900</t>
  </si>
  <si>
    <t>Владимир г, МОПРа ул, 14А</t>
  </si>
  <si>
    <t>1539.800</t>
  </si>
  <si>
    <t>Владимир г, Московское ш, 1</t>
  </si>
  <si>
    <t>385.000</t>
  </si>
  <si>
    <t>200.670</t>
  </si>
  <si>
    <t>Владимир г, Московское ш, 1б</t>
  </si>
  <si>
    <t>886.600</t>
  </si>
  <si>
    <t>Владимир г, Московское ш, 3</t>
  </si>
  <si>
    <t>Владимир г, Мостострой мкр, Школьная ул, 1</t>
  </si>
  <si>
    <t>787.400</t>
  </si>
  <si>
    <t>Владимир г, Мостострой мкр, Школьная ул, 10</t>
  </si>
  <si>
    <t>Владимир г, Мостострой мкр, Школьная ул, 12</t>
  </si>
  <si>
    <t>Владимир г, Мостострой мкр, Школьная ул, 14</t>
  </si>
  <si>
    <t>549.200</t>
  </si>
  <si>
    <t>Владимир г, Мостострой мкр, Школьная ул, 16</t>
  </si>
  <si>
    <t>Владимир г, Мостострой мкр, Школьная ул, 3</t>
  </si>
  <si>
    <t>514.200</t>
  </si>
  <si>
    <t>Владимир г, Мостострой мкр, Школьная ул, 4</t>
  </si>
  <si>
    <t>423.000</t>
  </si>
  <si>
    <t>Владимир г, Музейная ул, 13</t>
  </si>
  <si>
    <t>427.600</t>
  </si>
  <si>
    <t>6465.700</t>
  </si>
  <si>
    <t>Владимир г, Народная ул, 1А</t>
  </si>
  <si>
    <t>215.000</t>
  </si>
  <si>
    <t>321.800</t>
  </si>
  <si>
    <t>Владимир г, Народная ул, 8</t>
  </si>
  <si>
    <t>1078.900</t>
  </si>
  <si>
    <t>Владимир г, Нижняя Дуброва ул, 1</t>
  </si>
  <si>
    <t>Владимир г, Нижняя Дуброва ул, 11</t>
  </si>
  <si>
    <t>Владимир г, Нижняя Дуброва ул, 11а</t>
  </si>
  <si>
    <t>Владимир г, Нижняя Дуброва ул, 13а</t>
  </si>
  <si>
    <t>Владимир г, Нижняя Дуброва ул, 13б</t>
  </si>
  <si>
    <t>Владимир г, Нижняя Дуброва ул, 15</t>
  </si>
  <si>
    <t>1536.900</t>
  </si>
  <si>
    <t>Владимир г, Нижняя Дуброва ул, 17</t>
  </si>
  <si>
    <t>Владимир г, Нижняя Дуброва ул, 17а</t>
  </si>
  <si>
    <t>Владимир г, Нижняя Дуброва ул, 19</t>
  </si>
  <si>
    <t>Владимир г, Нижняя Дуброва ул, 19А</t>
  </si>
  <si>
    <t>1325.100</t>
  </si>
  <si>
    <t>Владимир г, Нижняя Дуброва ул, 20</t>
  </si>
  <si>
    <t>Владимир г, Нижняя Дуброва ул, 21</t>
  </si>
  <si>
    <t>1786.300</t>
  </si>
  <si>
    <t>Владимир г, Нижняя Дуброва ул, 21А</t>
  </si>
  <si>
    <t>Владимир г, Нижняя Дуброва ул, 22</t>
  </si>
  <si>
    <t>1461.000</t>
  </si>
  <si>
    <t>Владимир г, Нижняя Дуброва ул, 23</t>
  </si>
  <si>
    <t>922.000</t>
  </si>
  <si>
    <t>Владимир г, Нижняя Дуброва ул, 24</t>
  </si>
  <si>
    <t>2561.900</t>
  </si>
  <si>
    <t>Владимир г, Нижняя Дуброва ул, 26</t>
  </si>
  <si>
    <t>Владимир г, Нижняя Дуброва ул, 27</t>
  </si>
  <si>
    <t>611.000</t>
  </si>
  <si>
    <t>604.900</t>
  </si>
  <si>
    <t>Владимир г, Нижняя Дуброва ул, 28</t>
  </si>
  <si>
    <t>Владимир г, Нижняя Дуброва ул, 29</t>
  </si>
  <si>
    <t>1238.000</t>
  </si>
  <si>
    <t>Владимир г, Нижняя Дуброва ул, 3</t>
  </si>
  <si>
    <t>Владимир г, Нижняя Дуброва ул, 30</t>
  </si>
  <si>
    <t>734.000</t>
  </si>
  <si>
    <t>622.600</t>
  </si>
  <si>
    <t>Владимир г, Нижняя Дуброва ул, 31</t>
  </si>
  <si>
    <t>1232.900</t>
  </si>
  <si>
    <t>Владимир г, Нижняя Дуброва ул, 32</t>
  </si>
  <si>
    <t>910.500</t>
  </si>
  <si>
    <t>1532.200</t>
  </si>
  <si>
    <t>Владимир г, Нижняя Дуброва ул, 33</t>
  </si>
  <si>
    <t>Владимир г, Нижняя Дуброва ул, 34</t>
  </si>
  <si>
    <t>3624.500</t>
  </si>
  <si>
    <t>Владимир г, Нижняя Дуброва ул, 35</t>
  </si>
  <si>
    <t>Владимир г, Нижняя Дуброва ул, 37</t>
  </si>
  <si>
    <t>660.400</t>
  </si>
  <si>
    <t>Владимир г, Нижняя Дуброва ул, 37А</t>
  </si>
  <si>
    <t>5896.000</t>
  </si>
  <si>
    <t>509.600</t>
  </si>
  <si>
    <t>Владимир г, Нижняя Дуброва ул, 39</t>
  </si>
  <si>
    <t>628.400</t>
  </si>
  <si>
    <t>Владимир г, Нижняя Дуброва ул, 40</t>
  </si>
  <si>
    <t>Владимир г, Нижняя Дуброва ул, 42</t>
  </si>
  <si>
    <t>1567.600</t>
  </si>
  <si>
    <t>Владимир г, Нижняя Дуброва ул, 46</t>
  </si>
  <si>
    <t>910.900</t>
  </si>
  <si>
    <t>Владимир г, Нижняя Дуброва ул, 46А</t>
  </si>
  <si>
    <t>Владимир г, Нижняя Дуброва ул, 46Б</t>
  </si>
  <si>
    <t>3138.000</t>
  </si>
  <si>
    <t>Владимир г, Нижняя Дуброва ул, 47 корп. 1</t>
  </si>
  <si>
    <t>2265.280</t>
  </si>
  <si>
    <t>Владимир г, Нижняя Дуброва ул, 47 корп. 3</t>
  </si>
  <si>
    <t>11440.400</t>
  </si>
  <si>
    <t>Владимир г, Нижняя Дуброва ул, 48</t>
  </si>
  <si>
    <t>Владимир г, Нижняя Дуброва ул, 48а</t>
  </si>
  <si>
    <t>Владимир г, Нижняя Дуброва ул, 48б</t>
  </si>
  <si>
    <t>595.850</t>
  </si>
  <si>
    <t>Владимир г, Нижняя Дуброва ул, 5</t>
  </si>
  <si>
    <t>786.700</t>
  </si>
  <si>
    <t>Владимир г, Нижняя Дуброва ул, 50 корп. 1</t>
  </si>
  <si>
    <t>883.500</t>
  </si>
  <si>
    <t>Владимир г, Нижняя Дуброва ул, 50 корп. 2</t>
  </si>
  <si>
    <t>37135.000</t>
  </si>
  <si>
    <t>Владимир г, Нижняя Дуброва ул, 52 корп. 1</t>
  </si>
  <si>
    <t>Владимир г, Нижняя Дуброва ул, 52 корп. 2</t>
  </si>
  <si>
    <t>Владимир г, Нижняя Дуброва ул, 54 корп. 3</t>
  </si>
  <si>
    <t>Владимир г, Нижняя Дуброва ул, 7</t>
  </si>
  <si>
    <t>2169.400</t>
  </si>
  <si>
    <t>Владимир г, Нижняя Дуброва ул, 9</t>
  </si>
  <si>
    <t>Владимир г, Никитина ул, 1/52</t>
  </si>
  <si>
    <t>236.800</t>
  </si>
  <si>
    <t>Владимир г, Никитина ул, 2</t>
  </si>
  <si>
    <t>Владимир г, Никитина ул, 2А</t>
  </si>
  <si>
    <t>Владимир г, Никитина ул, 3</t>
  </si>
  <si>
    <t>324.500</t>
  </si>
  <si>
    <t>Владимир г, Никитина ул, 4</t>
  </si>
  <si>
    <t>934.900</t>
  </si>
  <si>
    <t>Владимир г, Никитина ул, 4А</t>
  </si>
  <si>
    <t>1976.800</t>
  </si>
  <si>
    <t>Владимир г, Никитина ул, 5</t>
  </si>
  <si>
    <t>386.750</t>
  </si>
  <si>
    <t>Владимир г, Никитина ул, 6</t>
  </si>
  <si>
    <t>Владимир г, Никитина ул, 7</t>
  </si>
  <si>
    <t>788.000</t>
  </si>
  <si>
    <t>1286.000</t>
  </si>
  <si>
    <t>Владимир г, Никитская ул, 10</t>
  </si>
  <si>
    <t>432.100</t>
  </si>
  <si>
    <t>333.600</t>
  </si>
  <si>
    <t>326.300</t>
  </si>
  <si>
    <t>Владимир г, Никитская ул, 19А</t>
  </si>
  <si>
    <t>Владимир г, Никитская ул, 23</t>
  </si>
  <si>
    <t>727.000</t>
  </si>
  <si>
    <t>1352.400</t>
  </si>
  <si>
    <t>1246.900</t>
  </si>
  <si>
    <t>Владимир г, Никитская ул, 25</t>
  </si>
  <si>
    <t>Владимир г, Николая Островского ул, 62</t>
  </si>
  <si>
    <t>Владимир г, Николая Островского ул, 64</t>
  </si>
  <si>
    <t>529.300</t>
  </si>
  <si>
    <t>Владимир г, Николая Островского ул, 66</t>
  </si>
  <si>
    <t>Владимир г, Николо-Галейская ул, 1</t>
  </si>
  <si>
    <t>Владимир г, Новгородская ул, 19А</t>
  </si>
  <si>
    <t>Владимир г, Новгородская ул, 2</t>
  </si>
  <si>
    <t>Владимир г, Новгородская ул, 35А</t>
  </si>
  <si>
    <t>Владимир г, Новгородская ул, 36</t>
  </si>
  <si>
    <t>19701.030</t>
  </si>
  <si>
    <t>Владимир г, Новгородская ул, 37 корп. 1</t>
  </si>
  <si>
    <t>Владимир г, Новгородская ул, 37 корп. 2</t>
  </si>
  <si>
    <t>Владимир г, Новгородская ул, 37А</t>
  </si>
  <si>
    <t>Владимир г, Новгородская ул, 37Б</t>
  </si>
  <si>
    <t>Владимир г, Новгородская ул, 39 корп. 1</t>
  </si>
  <si>
    <t>Владимир г, Новгородская ул, 39 корп. 2</t>
  </si>
  <si>
    <t>1131.000</t>
  </si>
  <si>
    <t>Владимир г, Новгородская ул, 4</t>
  </si>
  <si>
    <t>570.370</t>
  </si>
  <si>
    <t>Владимир г, Новгородская ул, 6</t>
  </si>
  <si>
    <t>Владимир г, Новгородская ул, 8</t>
  </si>
  <si>
    <t>6000.000</t>
  </si>
  <si>
    <t>Владимир г, Ново-Гончарная ул, 24</t>
  </si>
  <si>
    <t>833.500</t>
  </si>
  <si>
    <t>Владимир г, Ново-Ямская ул, 10</t>
  </si>
  <si>
    <t>326.200</t>
  </si>
  <si>
    <t>Владимир г, Ново-Ямская ул, 12</t>
  </si>
  <si>
    <t>671.460</t>
  </si>
  <si>
    <t>Владимир г, Ново-Ямская ул, 16</t>
  </si>
  <si>
    <t>395.700</t>
  </si>
  <si>
    <t>Владимир г, Ново-Ямская ул, 17</t>
  </si>
  <si>
    <t>Владимир г, Ново-Ямская ул, 17А</t>
  </si>
  <si>
    <t>Владимир г, Ново-Ямская ул, 19</t>
  </si>
  <si>
    <t>Владимир г, Ново-Ямская ул, 2</t>
  </si>
  <si>
    <t>Владимир г, Ново-Ямская ул, 21</t>
  </si>
  <si>
    <t>Владимир г, Ново-Ямская ул, 21А</t>
  </si>
  <si>
    <t>Владимир г, Ново-Ямская ул, 23</t>
  </si>
  <si>
    <t>Владимир г, Ново-Ямская ул, 23А</t>
  </si>
  <si>
    <t>632.300</t>
  </si>
  <si>
    <t>Владимир г, Ново-Ямская ул, 27</t>
  </si>
  <si>
    <t>Владимир г, Ново-Ямская ул, 28</t>
  </si>
  <si>
    <t>461.700</t>
  </si>
  <si>
    <t>3139.400</t>
  </si>
  <si>
    <t>392.400</t>
  </si>
  <si>
    <t>Владимир г, Ново-Ямская ул, 29</t>
  </si>
  <si>
    <t>1141.000</t>
  </si>
  <si>
    <t>1266.200</t>
  </si>
  <si>
    <t>Владимир г, Ново-Ямская ул, 29А</t>
  </si>
  <si>
    <t>1071.900</t>
  </si>
  <si>
    <t>Владимир г, Ново-Ямская ул, 2А</t>
  </si>
  <si>
    <t>1254.000</t>
  </si>
  <si>
    <t>Владимир г, Ново-Ямская ул, 3</t>
  </si>
  <si>
    <t>Владимир г, Ново-Ямская ул, 30</t>
  </si>
  <si>
    <t>483.600</t>
  </si>
  <si>
    <t>584.100</t>
  </si>
  <si>
    <t>Владимир г, Ново-Ямская ул, 31</t>
  </si>
  <si>
    <t>600.100</t>
  </si>
  <si>
    <t>618.400</t>
  </si>
  <si>
    <t>Владимир г, Ново-Ямская ул, 31А</t>
  </si>
  <si>
    <t>1159.900</t>
  </si>
  <si>
    <t>Владимир г, Ново-Ямская ул, 32</t>
  </si>
  <si>
    <t>395.800</t>
  </si>
  <si>
    <t>Владимир г, Ново-Ямская ул, 4</t>
  </si>
  <si>
    <t>Владимир г, Ново-Ямская ул, 44</t>
  </si>
  <si>
    <t>Владимир г, Ново-Ямская ул, 70</t>
  </si>
  <si>
    <t>815.400</t>
  </si>
  <si>
    <t>579.100</t>
  </si>
  <si>
    <t>Владимир г, Ново-Ямская ул, 79</t>
  </si>
  <si>
    <t>Владимир г, Ново-Ямская ул, 8</t>
  </si>
  <si>
    <t>463.700</t>
  </si>
  <si>
    <t>Владимир г, Ново-Ямская ул, 9</t>
  </si>
  <si>
    <t>Владимир г, Ново-Ямской пер, 2</t>
  </si>
  <si>
    <t>454.000</t>
  </si>
  <si>
    <t>1572.200</t>
  </si>
  <si>
    <t>Владимир г, Ново-Ямской пер, 4б</t>
  </si>
  <si>
    <t>Владимир г, Ново-Ямской пер, 6</t>
  </si>
  <si>
    <t>Владимир г, Ново-Ямской пер, 6а</t>
  </si>
  <si>
    <t>Владимир г, Ново-Ямской пер, 6б</t>
  </si>
  <si>
    <t>272.400</t>
  </si>
  <si>
    <t>Владимир г, Ново-Ямской пер, 8</t>
  </si>
  <si>
    <t>Владимир г, Октябрьский военный городок, 21</t>
  </si>
  <si>
    <t>933.600</t>
  </si>
  <si>
    <t>Владимир г, Октябрьский военный городок, 22</t>
  </si>
  <si>
    <t>977.000</t>
  </si>
  <si>
    <t>815.500</t>
  </si>
  <si>
    <t>Владимир г, Октябрьский военный городок, 23</t>
  </si>
  <si>
    <t>918.200</t>
  </si>
  <si>
    <t>Владимир г, Октябрьский военный городок, 25</t>
  </si>
  <si>
    <t>Владимир г, Октябрьский военный городок, 7</t>
  </si>
  <si>
    <t>Владимир г, Октябрьский военный городок, 7а</t>
  </si>
  <si>
    <t>613.300</t>
  </si>
  <si>
    <t>Владимир г, Октябрьский пр-кт, 12</t>
  </si>
  <si>
    <t>1229.300</t>
  </si>
  <si>
    <t>Владимир г, Октябрьский пр-кт, 16</t>
  </si>
  <si>
    <t>1811.000</t>
  </si>
  <si>
    <t>Владимир г, Октябрьский пр-кт, 25</t>
  </si>
  <si>
    <t>Владимир г, Октябрьский пр-кт, 27</t>
  </si>
  <si>
    <t>Владимир г, Октябрьский пр-кт, 36</t>
  </si>
  <si>
    <t>4703.000</t>
  </si>
  <si>
    <t>Владимир г, Октябрьский пр-кт, 4</t>
  </si>
  <si>
    <t>849.100</t>
  </si>
  <si>
    <t>Владимир г, Октябрьский пр-кт, 41</t>
  </si>
  <si>
    <t>799.900</t>
  </si>
  <si>
    <t>Владимир г, Октябрьский пр-кт, 42</t>
  </si>
  <si>
    <t>2527.500</t>
  </si>
  <si>
    <t>Владимир г, Октябрьский пр-кт, 43А</t>
  </si>
  <si>
    <t>Владимир г, Октябрьский пр-кт, 44</t>
  </si>
  <si>
    <t>950.500</t>
  </si>
  <si>
    <t>448.900</t>
  </si>
  <si>
    <t>Владимир г, Октябрьский пр-кт, 45Б</t>
  </si>
  <si>
    <t>928.100</t>
  </si>
  <si>
    <t>Владимир г, Октябрьский пр-кт, 46</t>
  </si>
  <si>
    <t>460.200</t>
  </si>
  <si>
    <t>Владимир г, Оргтруд мкр, 9 Октября ул, 28</t>
  </si>
  <si>
    <t>416.700</t>
  </si>
  <si>
    <t>Владимир г, Оргтруд мкр, Молодежная ул, 11</t>
  </si>
  <si>
    <t>Владимир г, Оргтруд мкр, Молодежная ул, 12</t>
  </si>
  <si>
    <t>578.500</t>
  </si>
  <si>
    <t>433.600</t>
  </si>
  <si>
    <t>Владимир г, Оргтруд мкр, Молодежная ул, 14</t>
  </si>
  <si>
    <t>827.100</t>
  </si>
  <si>
    <t>939.200</t>
  </si>
  <si>
    <t>592.100</t>
  </si>
  <si>
    <t>827.800</t>
  </si>
  <si>
    <t>435.300</t>
  </si>
  <si>
    <t>646.700</t>
  </si>
  <si>
    <t>Владимир г, Оргтруд мкр, Молодежная ул, 16</t>
  </si>
  <si>
    <t>561.300</t>
  </si>
  <si>
    <t>Владимир г, Оргтруд мкр, Молодежная ул, 17</t>
  </si>
  <si>
    <t>1508.000</t>
  </si>
  <si>
    <t>Владимир г, Оргтруд мкр, Молодежная ул, 18</t>
  </si>
  <si>
    <t>Владимир г, Оргтруд мкр, Молодежная ул, 19</t>
  </si>
  <si>
    <t>1073.100</t>
  </si>
  <si>
    <t>569.000</t>
  </si>
  <si>
    <t>618.800</t>
  </si>
  <si>
    <t>Владимир г, Оргтруд мкр, Октябрьская ул, 10</t>
  </si>
  <si>
    <t>654.270</t>
  </si>
  <si>
    <t>Владимир г, Оргтруд мкр, Октябрьская ул, 16</t>
  </si>
  <si>
    <t>1018.500</t>
  </si>
  <si>
    <t>Владимир г, Оргтруд мкр, Октябрьская ул, 18</t>
  </si>
  <si>
    <t>691.730</t>
  </si>
  <si>
    <t>Владимир г, Оргтруд мкр, Октябрьская ул, 25</t>
  </si>
  <si>
    <t>801.660</t>
  </si>
  <si>
    <t>Владимир г, Оргтруд мкр, Октябрьская ул, 27</t>
  </si>
  <si>
    <t>1799.500</t>
  </si>
  <si>
    <t>Владимир г, Оргтруд мкр, Октябрьская ул, 4</t>
  </si>
  <si>
    <t>546.400</t>
  </si>
  <si>
    <t>1301.800</t>
  </si>
  <si>
    <t>Владимир г, Оргтруд мкр, Рабочая ул, 12</t>
  </si>
  <si>
    <t>Владимир г, Оргтруд мкр, Строителей ул, 2</t>
  </si>
  <si>
    <t>880.400</t>
  </si>
  <si>
    <t>Владимир г, Оргтруд мкр, Строителей ул, 3</t>
  </si>
  <si>
    <t>1090.900</t>
  </si>
  <si>
    <t>Владимир г, Оргтруд мкр, Строителей ул, 5</t>
  </si>
  <si>
    <t>Владимир г, Оргтруд мкр, Строителей ул, 6</t>
  </si>
  <si>
    <t>879.700</t>
  </si>
  <si>
    <t>2022.000</t>
  </si>
  <si>
    <t>3051.200</t>
  </si>
  <si>
    <t>800.100</t>
  </si>
  <si>
    <t>507.200</t>
  </si>
  <si>
    <t>784.600</t>
  </si>
  <si>
    <t>Владимир г, Осьмова ул, 4</t>
  </si>
  <si>
    <t>375.900</t>
  </si>
  <si>
    <t>571.200</t>
  </si>
  <si>
    <t>Владимир г, Офицерская ул, 1</t>
  </si>
  <si>
    <t>452.500</t>
  </si>
  <si>
    <t>Владимир г, Офицерская ул, 11А</t>
  </si>
  <si>
    <t>Владимир г, Офицерская ул, 16</t>
  </si>
  <si>
    <t>3025.000</t>
  </si>
  <si>
    <t>Владимир г, Офицерская ул, 1а корп. 1</t>
  </si>
  <si>
    <t>Владимир г, Офицерская ул, 1а корп. 2</t>
  </si>
  <si>
    <t>Владимир г, Офицерская ул, 1а корп. 3</t>
  </si>
  <si>
    <t>Владимир г, Офицерская ул, 3</t>
  </si>
  <si>
    <t>120.000</t>
  </si>
  <si>
    <t>576.800</t>
  </si>
  <si>
    <t>Владимир г, Офицерская ул, 8</t>
  </si>
  <si>
    <t>441.200</t>
  </si>
  <si>
    <t>Владимир г, Офицерская ул, 9А</t>
  </si>
  <si>
    <t>2618.800</t>
  </si>
  <si>
    <t>Владимир г, Офицерский проезд, 13</t>
  </si>
  <si>
    <t>Владимир г, Перекопский военный городок, 1</t>
  </si>
  <si>
    <t>491.500</t>
  </si>
  <si>
    <t>794.500</t>
  </si>
  <si>
    <t>Владимир г, Перекопский военный городок, 13</t>
  </si>
  <si>
    <t>Владимир г, Перекопский военный городок, 14</t>
  </si>
  <si>
    <t>674.200</t>
  </si>
  <si>
    <t>Владимир г, Перекопский военный городок, 17</t>
  </si>
  <si>
    <t>864.600</t>
  </si>
  <si>
    <t>Владимир г, Перекопский военный городок, 18</t>
  </si>
  <si>
    <t>2781.600</t>
  </si>
  <si>
    <t>Владимир г, Перекопский военный городок, 19</t>
  </si>
  <si>
    <t>846.800</t>
  </si>
  <si>
    <t>Владимир г, Перекопский военный городок, 2</t>
  </si>
  <si>
    <t>Владимир г, Перекопский военный городок, 20</t>
  </si>
  <si>
    <t>1665.000</t>
  </si>
  <si>
    <t>573.900</t>
  </si>
  <si>
    <t>Владимир г, Перекопский военный городок, 21</t>
  </si>
  <si>
    <t>Владимир г, Перекопский военный городок, 25</t>
  </si>
  <si>
    <t>Владимир г, Перекопский военный городок, 27</t>
  </si>
  <si>
    <t>Владимир г, Перекопский военный городок, 30</t>
  </si>
  <si>
    <t>1000.700</t>
  </si>
  <si>
    <t>Владимир г, Перекопский военный городок, 31</t>
  </si>
  <si>
    <t>1147.800</t>
  </si>
  <si>
    <t>Владимир г, Перекопский военный городок, 33</t>
  </si>
  <si>
    <t>1388.200</t>
  </si>
  <si>
    <t>Владимир г, Перекопский военный городок, 4</t>
  </si>
  <si>
    <t>926.900</t>
  </si>
  <si>
    <t>820.700</t>
  </si>
  <si>
    <t>Владимир г, Перекопский военный городок, 5</t>
  </si>
  <si>
    <t>928.300</t>
  </si>
  <si>
    <t>958.200</t>
  </si>
  <si>
    <t>730.200</t>
  </si>
  <si>
    <t>Владимир г, Перекопский военный городок, 7</t>
  </si>
  <si>
    <t>Владимир г, Перекопский военный городок, 8</t>
  </si>
  <si>
    <t>Владимир г, Пиганово мкр, Бородинская ул, 4 корп. 1</t>
  </si>
  <si>
    <t>2098.340</t>
  </si>
  <si>
    <t>Владимир г, Пиганово мкр, Бородинская ул, 4 корп. 10</t>
  </si>
  <si>
    <t>Владимир г, Пиганово мкр, Бородинская ул, 4 корп. 13</t>
  </si>
  <si>
    <t>Владимир г, Пиганово мкр, Бородинская ул, 4 корп. 2</t>
  </si>
  <si>
    <t>48892.000</t>
  </si>
  <si>
    <t>Владимир г, Пиганово мкр, Бородинская ул, 4 корп. 3</t>
  </si>
  <si>
    <t>Владимир г, Пиганово мкр, Бородинская ул, 4 корп. 4</t>
  </si>
  <si>
    <t>Владимир г, Пиганово мкр, Бородинская ул, 4 корп. 5</t>
  </si>
  <si>
    <t>Владимир г, Пиганово мкр, Бородинская ул, 4 корп. 6</t>
  </si>
  <si>
    <t>Владимир г, Пиганово мкр, Бородинская ул, 4 корп. 7</t>
  </si>
  <si>
    <t>Владимир г, Пиганово мкр, Бородинская ул, 4 корп. 8</t>
  </si>
  <si>
    <t>1258.400</t>
  </si>
  <si>
    <t>Владимир г, Пиганово мкр, Бородинская ул, 4 корп. 9</t>
  </si>
  <si>
    <t>Владимир г, Пиганово мкр, Центральная ул, 2</t>
  </si>
  <si>
    <t>Владимир г, Пиганово мкр, Центральная ул, 30</t>
  </si>
  <si>
    <t>1147.700</t>
  </si>
  <si>
    <t>Владимир г, Пиганово мкр, Центральная ул, 30а</t>
  </si>
  <si>
    <t>Владимир г, Пиганово мкр, Центральная ул, 30б</t>
  </si>
  <si>
    <t>Владимир г, Пиганово мкр, Центральная ул, 30В</t>
  </si>
  <si>
    <t>Владимир г, Пиганово мкр, Центральная ул, 32 корп. 1</t>
  </si>
  <si>
    <t>Владимир г, Пиганово мкр, Центральная ул, 32 корп. 2</t>
  </si>
  <si>
    <t>Владимир г, Пиганово мкр, Центральная ул, 32 корп. 3</t>
  </si>
  <si>
    <t>Владимир г, Пиганово мкр, Центральная ул, 32 корп. 4</t>
  </si>
  <si>
    <t>Владимир г, Пиганово мкр, Центральная ул, 32 корп. 5</t>
  </si>
  <si>
    <t>Владимир г, Пиганово мкр, Центральная ул, 32 корп. 6</t>
  </si>
  <si>
    <t>Владимир г, Пиганово мкр, Центральная ул, 4</t>
  </si>
  <si>
    <t>1052.000</t>
  </si>
  <si>
    <t>Владимир г, Пиганово мкр, Центральная ул, 9</t>
  </si>
  <si>
    <t>448.600</t>
  </si>
  <si>
    <t>Владимир г, Пичугина ул, 1/2</t>
  </si>
  <si>
    <t>378.800</t>
  </si>
  <si>
    <t>Владимир г, Пичугина ул, 11</t>
  </si>
  <si>
    <t>Владимир г, Пичугина ул, 11А</t>
  </si>
  <si>
    <t>1161.000</t>
  </si>
  <si>
    <t>900.600</t>
  </si>
  <si>
    <t>509.700</t>
  </si>
  <si>
    <t>Владимир г, Пичугина ул, 12</t>
  </si>
  <si>
    <t>3788.000</t>
  </si>
  <si>
    <t>Владимир г, Пичугина ул, 12А</t>
  </si>
  <si>
    <t>705.800</t>
  </si>
  <si>
    <t>Владимир г, Пичугина ул, 13</t>
  </si>
  <si>
    <t>844.600</t>
  </si>
  <si>
    <t>Владимир г, Пичугина ул, 14</t>
  </si>
  <si>
    <t>581.300</t>
  </si>
  <si>
    <t>Владимир г, Пичугина ул, 3</t>
  </si>
  <si>
    <t>925.700</t>
  </si>
  <si>
    <t>444.900</t>
  </si>
  <si>
    <t>Владимир г, Пичугина ул, 5</t>
  </si>
  <si>
    <t>2110.700</t>
  </si>
  <si>
    <t>Владимир г, Пичугина ул, 7</t>
  </si>
  <si>
    <t>486.900</t>
  </si>
  <si>
    <t>Владимир г, Пичугина ул, 8</t>
  </si>
  <si>
    <t>744.000</t>
  </si>
  <si>
    <t>Владимир г, Пичугина ул, 9</t>
  </si>
  <si>
    <t>453.900</t>
  </si>
  <si>
    <t>Владимир г, Погодина ул, 24</t>
  </si>
  <si>
    <t>706.600</t>
  </si>
  <si>
    <t>Владимир г, Подбельского ул, 14</t>
  </si>
  <si>
    <t>Владимир г, Подбельского ул, 19</t>
  </si>
  <si>
    <t>310.700</t>
  </si>
  <si>
    <t>737.600</t>
  </si>
  <si>
    <t>Владимир г, Полины Осипенко ул, 1</t>
  </si>
  <si>
    <t>Владимир г, Полины Осипенко ул, 10</t>
  </si>
  <si>
    <t>1004.400</t>
  </si>
  <si>
    <t>Владимир г, Полины Осипенко ул, 11</t>
  </si>
  <si>
    <t>474.900</t>
  </si>
  <si>
    <t>986.600</t>
  </si>
  <si>
    <t>Владимир г, Полины Осипенко ул, 14/43</t>
  </si>
  <si>
    <t>2208.000</t>
  </si>
  <si>
    <t>452.300</t>
  </si>
  <si>
    <t>532.700</t>
  </si>
  <si>
    <t>769.500</t>
  </si>
  <si>
    <t>Владимир г, Полины Осипенко ул, 17</t>
  </si>
  <si>
    <t>905.700</t>
  </si>
  <si>
    <t>Владимир г, Полины Осипенко ул, 1А</t>
  </si>
  <si>
    <t>Владимир г, Полины Осипенко ул, 2</t>
  </si>
  <si>
    <t>873.200</t>
  </si>
  <si>
    <t>583.500</t>
  </si>
  <si>
    <t>Владимир г, Полины Осипенко ул, 23А</t>
  </si>
  <si>
    <t>1302.300</t>
  </si>
  <si>
    <t>358.200</t>
  </si>
  <si>
    <t>Владимир г, Полины Осипенко ул, 27</t>
  </si>
  <si>
    <t>587.200</t>
  </si>
  <si>
    <t>Владимир г, Полины Осипенко ул, 30</t>
  </si>
  <si>
    <t>924.800</t>
  </si>
  <si>
    <t>Владимир г, Полины Осипенко ул, 31</t>
  </si>
  <si>
    <t>945.500</t>
  </si>
  <si>
    <t>Владимир г, Полины Осипенко ул, 32</t>
  </si>
  <si>
    <t>860.940</t>
  </si>
  <si>
    <t>Владимир г, Полины Осипенко ул, 33</t>
  </si>
  <si>
    <t>Владимир г, Полины Осипенко ул, 4</t>
  </si>
  <si>
    <t>Владимир г, Полины Осипенко ул, 9</t>
  </si>
  <si>
    <t>760.500</t>
  </si>
  <si>
    <t>Владимир г, Помпецкий пер, 1</t>
  </si>
  <si>
    <t>1119.300</t>
  </si>
  <si>
    <t>Владимир г, Поселок РТС ул, 5</t>
  </si>
  <si>
    <t>862.900</t>
  </si>
  <si>
    <t>Владимир г, Почаевская ул, 1</t>
  </si>
  <si>
    <t>947.600</t>
  </si>
  <si>
    <t>Владимир г, Почаевская ул, 10</t>
  </si>
  <si>
    <t>1132.000</t>
  </si>
  <si>
    <t>907.600</t>
  </si>
  <si>
    <t>Владимир г, Почаевская ул, 10а</t>
  </si>
  <si>
    <t>399.100</t>
  </si>
  <si>
    <t>Владимир г, Почаевская ул, 17а</t>
  </si>
  <si>
    <t>396.760</t>
  </si>
  <si>
    <t>Владимир г, Почаевская ул, 18</t>
  </si>
  <si>
    <t>442.300</t>
  </si>
  <si>
    <t>Владимир г, Почаевская ул, 19</t>
  </si>
  <si>
    <t>Владимир г, Почаевская ул, 2</t>
  </si>
  <si>
    <t>2446.900</t>
  </si>
  <si>
    <t>Владимир г, Почаевская ул, 20</t>
  </si>
  <si>
    <t>1842.500</t>
  </si>
  <si>
    <t>Владимир г, Почаевская ул, 20А</t>
  </si>
  <si>
    <t>391.230</t>
  </si>
  <si>
    <t>612.500</t>
  </si>
  <si>
    <t>Владимир г, Почаевская ул, 21</t>
  </si>
  <si>
    <t>3251.200</t>
  </si>
  <si>
    <t>Владимир г, Почаевская ул, 21А</t>
  </si>
  <si>
    <t>913.400</t>
  </si>
  <si>
    <t>Владимир г, Почаевская ул, 22</t>
  </si>
  <si>
    <t>2409.200</t>
  </si>
  <si>
    <t>Владимир г, Почаевская ул, 22А</t>
  </si>
  <si>
    <t>756.500</t>
  </si>
  <si>
    <t>Владимир г, Почаевская ул, 23</t>
  </si>
  <si>
    <t>786.100</t>
  </si>
  <si>
    <t>Владимир г, Почаевская ул, 24</t>
  </si>
  <si>
    <t>790.940</t>
  </si>
  <si>
    <t>2594.110</t>
  </si>
  <si>
    <t>Владимир г, Почаевская ул, 26</t>
  </si>
  <si>
    <t>754.000</t>
  </si>
  <si>
    <t>Владимир г, Почаевская ул, 2а</t>
  </si>
  <si>
    <t>Владимир г, Почаевская ул, 2б</t>
  </si>
  <si>
    <t>1126.400</t>
  </si>
  <si>
    <t>Владимир г, Почаевская ул, 5</t>
  </si>
  <si>
    <t>Владимир г, Почаевская ул, 7</t>
  </si>
  <si>
    <t>598.900</t>
  </si>
  <si>
    <t>Владимир г, Пугачева ул, 60А</t>
  </si>
  <si>
    <t>Владимир г, Пугачева ул, 62</t>
  </si>
  <si>
    <t>1826.500</t>
  </si>
  <si>
    <t>Владимир г, Пугачева ул, 75</t>
  </si>
  <si>
    <t>Владимир г, Пугачева ул, 77</t>
  </si>
  <si>
    <t>Владимир г, Пугачева ул, 79</t>
  </si>
  <si>
    <t>Владимир г, Пушкарская ул, 44</t>
  </si>
  <si>
    <t>Владимир г, Пушкарская ул, 46</t>
  </si>
  <si>
    <t>1630.800</t>
  </si>
  <si>
    <t>Владимир г, Рабочая ул, 13</t>
  </si>
  <si>
    <t>377.000</t>
  </si>
  <si>
    <t>445.100</t>
  </si>
  <si>
    <t>Владимир г, Рабочая ул, 4А</t>
  </si>
  <si>
    <t>Владимир г, Рабочий спуск, 3</t>
  </si>
  <si>
    <t>709.000</t>
  </si>
  <si>
    <t>323.100</t>
  </si>
  <si>
    <t>427.500</t>
  </si>
  <si>
    <t>662.900</t>
  </si>
  <si>
    <t>Владимир г, Разина ул, 11</t>
  </si>
  <si>
    <t>1351.100</t>
  </si>
  <si>
    <t>Владимир г, Разина ул, 12</t>
  </si>
  <si>
    <t>Владимир г, Разина ул, 12А</t>
  </si>
  <si>
    <t>547.800</t>
  </si>
  <si>
    <t>Владимир г, Разина ул, 18</t>
  </si>
  <si>
    <t>1373.700</t>
  </si>
  <si>
    <t>Владимир г, Разина ул, 20</t>
  </si>
  <si>
    <t>1133.000</t>
  </si>
  <si>
    <t>1723.600</t>
  </si>
  <si>
    <t>Владимир г, Разина ул, 26</t>
  </si>
  <si>
    <t>Владимир г, Разина ул, 28</t>
  </si>
  <si>
    <t>1809.900</t>
  </si>
  <si>
    <t>Владимир г, Разина ул, 2А</t>
  </si>
  <si>
    <t>215.700</t>
  </si>
  <si>
    <t>Владимир г, Разина ул, 3</t>
  </si>
  <si>
    <t>Владимир г, Разина ул, 31</t>
  </si>
  <si>
    <t>1543.300</t>
  </si>
  <si>
    <t>Владимир г, Разина ул, 33</t>
  </si>
  <si>
    <t>1344.600</t>
  </si>
  <si>
    <t>Владимир г, Разина ул, 4А</t>
  </si>
  <si>
    <t>Владимир г, Разина ул, 5</t>
  </si>
  <si>
    <t>626.800</t>
  </si>
  <si>
    <t>Владимир г, Разина ул, 6</t>
  </si>
  <si>
    <t>75.000</t>
  </si>
  <si>
    <t>383.900</t>
  </si>
  <si>
    <t>Владимир г, Разина ул, 7А</t>
  </si>
  <si>
    <t>889.500</t>
  </si>
  <si>
    <t>858.100</t>
  </si>
  <si>
    <t>Владимир г, Разина ул, 7Б</t>
  </si>
  <si>
    <t>922.400</t>
  </si>
  <si>
    <t>Владимир г, Растопчина ул, 1</t>
  </si>
  <si>
    <t>2185.000</t>
  </si>
  <si>
    <t>Владимир г, Растопчина ул, 15</t>
  </si>
  <si>
    <t>Владимир г, Растопчина ул, 17</t>
  </si>
  <si>
    <t>Владимир г, Растопчина ул, 19</t>
  </si>
  <si>
    <t>Владимир г, Растопчина ул, 1г</t>
  </si>
  <si>
    <t>Владимир г, Растопчина ул, 21</t>
  </si>
  <si>
    <t>Владимир г, Растопчина ул, 27</t>
  </si>
  <si>
    <t>Владимир г, Растопчина ул, 29</t>
  </si>
  <si>
    <t>Владимир г, Растопчина ул, 3</t>
  </si>
  <si>
    <t>Владимир г, Растопчина ул, 31</t>
  </si>
  <si>
    <t>1106.000</t>
  </si>
  <si>
    <t>Владимир г, Растопчина ул, 33а</t>
  </si>
  <si>
    <t>Владимир г, Растопчина ул, 33в</t>
  </si>
  <si>
    <t>1517.100</t>
  </si>
  <si>
    <t>Владимир г, Растопчина ул, 39</t>
  </si>
  <si>
    <t>1103.000</t>
  </si>
  <si>
    <t>Владимир г, Растопчина ул, 39а</t>
  </si>
  <si>
    <t>Владимир г, Растопчина ул, 39б</t>
  </si>
  <si>
    <t>874.000</t>
  </si>
  <si>
    <t>3529.700</t>
  </si>
  <si>
    <t>Владимир г, Растопчина ул, 39в</t>
  </si>
  <si>
    <t>Владимир г, Растопчина ул, 3а</t>
  </si>
  <si>
    <t>Владимир г, Растопчина ул, 41</t>
  </si>
  <si>
    <t>803.800</t>
  </si>
  <si>
    <t>587.900</t>
  </si>
  <si>
    <t>855.300</t>
  </si>
  <si>
    <t>Владимир г, Растопчина ул, 43</t>
  </si>
  <si>
    <t>Владимир г, Растопчина ул, 45</t>
  </si>
  <si>
    <t>1201.700</t>
  </si>
  <si>
    <t>Владимир г, Растопчина ул, 45а</t>
  </si>
  <si>
    <t>1248.300</t>
  </si>
  <si>
    <t>Владимир г, Растопчина ул, 45б</t>
  </si>
  <si>
    <t>Владимир г, Растопчина ул, 47</t>
  </si>
  <si>
    <t>1811.600</t>
  </si>
  <si>
    <t>Владимир г, Растопчина ул, 49</t>
  </si>
  <si>
    <t>1205.600</t>
  </si>
  <si>
    <t>Владимир г, Растопчина ул, 49а</t>
  </si>
  <si>
    <t>1753.000</t>
  </si>
  <si>
    <t>Владимир г, Растопчина ул, 49б</t>
  </si>
  <si>
    <t>804.200</t>
  </si>
  <si>
    <t>Владимир г, Растопчина ул, 5</t>
  </si>
  <si>
    <t>Владимир г, Растопчина ул, 53</t>
  </si>
  <si>
    <t>Владимир г, Растопчина ул, 53а</t>
  </si>
  <si>
    <t>Владимир г, Растопчина ул, 53б</t>
  </si>
  <si>
    <t>824.600</t>
  </si>
  <si>
    <t>Владимир г, Растопчина ул, 55</t>
  </si>
  <si>
    <t>3186.000</t>
  </si>
  <si>
    <t>1618.900</t>
  </si>
  <si>
    <t>Владимир г, Растопчина ул, 55а</t>
  </si>
  <si>
    <t>1823.000</t>
  </si>
  <si>
    <t>Владимир г, Растопчина ул, 57</t>
  </si>
  <si>
    <t>1315.000</t>
  </si>
  <si>
    <t>Владимир г, Растопчина ул, 59</t>
  </si>
  <si>
    <t>Владимир г, Растопчина ул, 61</t>
  </si>
  <si>
    <t>Владимир г, Растопчина ул, 61а пристрой</t>
  </si>
  <si>
    <t>212.800</t>
  </si>
  <si>
    <t>1198.500</t>
  </si>
  <si>
    <t>Владимир г, Растопчина ул, 61а</t>
  </si>
  <si>
    <t>799.000</t>
  </si>
  <si>
    <t>Владимир г, Растопчина ул, 61б</t>
  </si>
  <si>
    <t>Владимир г, Растопчина ул, 7</t>
  </si>
  <si>
    <t>1569.000</t>
  </si>
  <si>
    <t>662.300</t>
  </si>
  <si>
    <t>Владимир г, Садовая ул, 11а</t>
  </si>
  <si>
    <t>Владимир г, Садовая ул, 12</t>
  </si>
  <si>
    <t>713.400</t>
  </si>
  <si>
    <t>Владимир г, Садовая ул, 17</t>
  </si>
  <si>
    <t>Владимир г, Сакко и Ванцетти ул, 23</t>
  </si>
  <si>
    <t>5854.700</t>
  </si>
  <si>
    <t>Владимир г, Сакко и Ванцетти ул, 23Б</t>
  </si>
  <si>
    <t>3377.200</t>
  </si>
  <si>
    <t>Владимир г, Сакко и Ванцетти ул, 39</t>
  </si>
  <si>
    <t>1410.500</t>
  </si>
  <si>
    <t>Владимир г, Сакко и Ванцетти ул, 42</t>
  </si>
  <si>
    <t>203.000</t>
  </si>
  <si>
    <t>Владимир г, Связи ул, 1</t>
  </si>
  <si>
    <t>440.500</t>
  </si>
  <si>
    <t>Владимир г, Связи ул, 3А</t>
  </si>
  <si>
    <t>289.500</t>
  </si>
  <si>
    <t>977.800</t>
  </si>
  <si>
    <t>Владимир г, Северная ул, 10/32</t>
  </si>
  <si>
    <t>2084.300</t>
  </si>
  <si>
    <t>Владимир г, Северная ул, 108</t>
  </si>
  <si>
    <t>9401.000</t>
  </si>
  <si>
    <t>Владимир г, Северная ул, 11</t>
  </si>
  <si>
    <t>Владимир г, Северная ул, 110</t>
  </si>
  <si>
    <t>Владимир г, Северная ул, 110а</t>
  </si>
  <si>
    <t>Владимир г, Северная ул, 12</t>
  </si>
  <si>
    <t>1495.500</t>
  </si>
  <si>
    <t>Владимир г, Северная ул, 13</t>
  </si>
  <si>
    <t>462.700</t>
  </si>
  <si>
    <t>Владимир г, Северная ул, 14</t>
  </si>
  <si>
    <t>706.300</t>
  </si>
  <si>
    <t>Владимир г, Северная ул, 15</t>
  </si>
  <si>
    <t>1125.000</t>
  </si>
  <si>
    <t>775.600</t>
  </si>
  <si>
    <t>Владимир г, Северная ул, 2</t>
  </si>
  <si>
    <t>Владимир г, Северная ул, 22</t>
  </si>
  <si>
    <t>Владимир г, Северная ул, 24</t>
  </si>
  <si>
    <t>Владимир г, Северная ул, 25</t>
  </si>
  <si>
    <t>1344.100</t>
  </si>
  <si>
    <t>Владимир г, Северная ул, 26</t>
  </si>
  <si>
    <t>766.900</t>
  </si>
  <si>
    <t>Владимир г, Северная ул, 26А</t>
  </si>
  <si>
    <t>Владимир г, Северная ул, 28</t>
  </si>
  <si>
    <t>1064.800</t>
  </si>
  <si>
    <t>Владимир г, Северная ул, 3</t>
  </si>
  <si>
    <t>Владимир г, Северная ул, 30</t>
  </si>
  <si>
    <t>Владимир г, Северная ул, 32</t>
  </si>
  <si>
    <t>1107.000</t>
  </si>
  <si>
    <t>Владимир г, Северная ул, 34</t>
  </si>
  <si>
    <t>625.400</t>
  </si>
  <si>
    <t>Владимир г, Северная ул, 34А</t>
  </si>
  <si>
    <t>1274.100</t>
  </si>
  <si>
    <t>Владимир г, Северная ул, 36</t>
  </si>
  <si>
    <t>1017.900</t>
  </si>
  <si>
    <t>1444.400</t>
  </si>
  <si>
    <t>Владимир г, Северная ул, 38/2</t>
  </si>
  <si>
    <t>1236.300</t>
  </si>
  <si>
    <t>Владимир г, Северная ул, 4</t>
  </si>
  <si>
    <t>1875.000</t>
  </si>
  <si>
    <t>Владимир г, Северная ул, 45А</t>
  </si>
  <si>
    <t>459.700</t>
  </si>
  <si>
    <t>Владимир г, Северная ул, 49</t>
  </si>
  <si>
    <t>516.500</t>
  </si>
  <si>
    <t>1371.100</t>
  </si>
  <si>
    <t>Владимир г, Северная ул, 5</t>
  </si>
  <si>
    <t>627.500</t>
  </si>
  <si>
    <t>Владимир г, Северная ул, 55</t>
  </si>
  <si>
    <t>18355.000</t>
  </si>
  <si>
    <t>Владимир г, Северная ул, 55А</t>
  </si>
  <si>
    <t>7055.500</t>
  </si>
  <si>
    <t>Владимир г, Северная ул, 7</t>
  </si>
  <si>
    <t>Владимир г, Северная ул, 73</t>
  </si>
  <si>
    <t>467.400</t>
  </si>
  <si>
    <t>Владимир г, Северная ул, 75</t>
  </si>
  <si>
    <t>381.300</t>
  </si>
  <si>
    <t>581.100</t>
  </si>
  <si>
    <t>Владимир г, Северная ул, 79</t>
  </si>
  <si>
    <t>Владимир г, Северная ул, 81</t>
  </si>
  <si>
    <t>462.300</t>
  </si>
  <si>
    <t>Владимир г, Северная ул, 83</t>
  </si>
  <si>
    <t>619.500</t>
  </si>
  <si>
    <t>Владимир г, Северная ул, 9б</t>
  </si>
  <si>
    <t>903.000</t>
  </si>
  <si>
    <t>736.800</t>
  </si>
  <si>
    <t>327.300</t>
  </si>
  <si>
    <t>534.500</t>
  </si>
  <si>
    <t>Владимир г, Северный проезд, 3</t>
  </si>
  <si>
    <t>301.300</t>
  </si>
  <si>
    <t>Владимир г, Северный проезд, 4</t>
  </si>
  <si>
    <t>Владимир г, Северный проезд, 5</t>
  </si>
  <si>
    <t>Владимир г, Северный проезд, 5а</t>
  </si>
  <si>
    <t>570.200</t>
  </si>
  <si>
    <t>Владимир г, Северный проезд, 6</t>
  </si>
  <si>
    <t>Владимир г, Семашко ул, 13</t>
  </si>
  <si>
    <t>941.800</t>
  </si>
  <si>
    <t>Владимир г, Семашко ул, 16</t>
  </si>
  <si>
    <t>544.700</t>
  </si>
  <si>
    <t>684.900</t>
  </si>
  <si>
    <t>365.700</t>
  </si>
  <si>
    <t>399.400</t>
  </si>
  <si>
    <t>Владимир г, Семашко ул, 8</t>
  </si>
  <si>
    <t>2947.100</t>
  </si>
  <si>
    <t>Владимир г, Смоленская ул, 8</t>
  </si>
  <si>
    <t>223.000</t>
  </si>
  <si>
    <t>Владимир г, Совхоз Вышка ул, 12</t>
  </si>
  <si>
    <t>228.800</t>
  </si>
  <si>
    <t>355.800</t>
  </si>
  <si>
    <t>Владимир г, Совхоз Вышка ул, 4</t>
  </si>
  <si>
    <t>442.100</t>
  </si>
  <si>
    <t>Владимир г, Соколова-Соколенка ул, 10</t>
  </si>
  <si>
    <t>Владимир г, Соколова-Соколенка ул, 11</t>
  </si>
  <si>
    <t>11422.300</t>
  </si>
  <si>
    <t>Владимир г, Соколова-Соколенка ул, 16</t>
  </si>
  <si>
    <t>1754.800</t>
  </si>
  <si>
    <t>Владимир г, Соколова-Соколенка ул, 17</t>
  </si>
  <si>
    <t>1292.000</t>
  </si>
  <si>
    <t>Владимир г, Соколова-Соколенка ул, 17а</t>
  </si>
  <si>
    <t>Владимир г, Соколова-Соколенка ул, 18</t>
  </si>
  <si>
    <t>829.000</t>
  </si>
  <si>
    <t>Владимир г, Соколова-Соколенка ул, 19</t>
  </si>
  <si>
    <t>Владимир г, Соколова-Соколенка ул, 19а</t>
  </si>
  <si>
    <t>Владимир г, Соколова-Соколенка ул, 19б</t>
  </si>
  <si>
    <t>969.000</t>
  </si>
  <si>
    <t>Владимир г, Соколова-Соколенка ул, 19в</t>
  </si>
  <si>
    <t>Владимир г, Соколова-Соколенка ул, 20</t>
  </si>
  <si>
    <t>Владимир г, Соколова-Соколенка ул, 21</t>
  </si>
  <si>
    <t>Владимир г, Соколова-Соколенка ул, 21а</t>
  </si>
  <si>
    <t>920.960</t>
  </si>
  <si>
    <t>Владимир г, Соколова-Соколенка ул, 22</t>
  </si>
  <si>
    <t>Владимир г, Соколова-Соколенка ул, 23</t>
  </si>
  <si>
    <t>Владимир г, Соколова-Соколенка ул, 24</t>
  </si>
  <si>
    <t>Владимир г, Соколова-Соколенка ул, 24б</t>
  </si>
  <si>
    <t>728.000</t>
  </si>
  <si>
    <t>Владимир г, Соколова-Соколенка ул, 25</t>
  </si>
  <si>
    <t>Владимир г, Соколова-Соколенка ул, 26</t>
  </si>
  <si>
    <t>917.500</t>
  </si>
  <si>
    <t>1824.800</t>
  </si>
  <si>
    <t>Владимир г, Соколова-Соколенка ул, 29</t>
  </si>
  <si>
    <t>Владимир г, Соколова-Соколенка ул, 3</t>
  </si>
  <si>
    <t>1882.000</t>
  </si>
  <si>
    <t>Владимир г, Соколова-Соколенка ул, 31</t>
  </si>
  <si>
    <t>2513.000</t>
  </si>
  <si>
    <t>Владимир г, Соколова-Соколенка ул, 3Б</t>
  </si>
  <si>
    <t>Владимир г, Соколова-Соколенка ул, 4</t>
  </si>
  <si>
    <t>2975.500</t>
  </si>
  <si>
    <t>Владимир г, Соколова-Соколенка ул, 5</t>
  </si>
  <si>
    <t>Владимир г, Соколова-Соколенка ул, 5а</t>
  </si>
  <si>
    <t>Владимир г, Соколова-Соколенка ул, 6</t>
  </si>
  <si>
    <t>1849.000</t>
  </si>
  <si>
    <t>Владимир г, Соколова-Соколенка ул, 6а</t>
  </si>
  <si>
    <t>Владимир г, Соколова-Соколенка ул, 6б</t>
  </si>
  <si>
    <t>Владимир г, Соколова-Соколенка ул, 6в</t>
  </si>
  <si>
    <t>2102.000</t>
  </si>
  <si>
    <t>Владимир г, Соколова-Соколенка ул, 7а</t>
  </si>
  <si>
    <t>Владимир г, Соколова-Соколенка ул, 8</t>
  </si>
  <si>
    <t>1765.000</t>
  </si>
  <si>
    <t>1765.700</t>
  </si>
  <si>
    <t>906.000</t>
  </si>
  <si>
    <t>Владимир г, Соколова-Соколенка ул, 9а</t>
  </si>
  <si>
    <t>1129.000</t>
  </si>
  <si>
    <t>2193.000</t>
  </si>
  <si>
    <t>6700.000</t>
  </si>
  <si>
    <t>Владимир г, Спасское с, Садовая ул, 1</t>
  </si>
  <si>
    <t>Владимир г, Спасское с, Садовая ул, 3</t>
  </si>
  <si>
    <t>367.100</t>
  </si>
  <si>
    <t>Владимир г, Спасское с, Садовая ул, 4</t>
  </si>
  <si>
    <t>377.800</t>
  </si>
  <si>
    <t>900.700</t>
  </si>
  <si>
    <t>Владимир г, Спасское с, Совхозная ул, 1</t>
  </si>
  <si>
    <t>284.200</t>
  </si>
  <si>
    <t>Владимир г, Спасское с, Совхозная ул, 3</t>
  </si>
  <si>
    <t>404.900</t>
  </si>
  <si>
    <t>Владимир г, Спасское с, Совхозная ул, 4</t>
  </si>
  <si>
    <t>Владимир г, Сперанского ул, 1</t>
  </si>
  <si>
    <t>Владимир г, Сперанского ул, 17</t>
  </si>
  <si>
    <t>Владимир г, Ставровская ул, 1</t>
  </si>
  <si>
    <t>Владимир г, Ставровская ул, 2</t>
  </si>
  <si>
    <t>1309.500</t>
  </si>
  <si>
    <t>Владимир г, Ставровская ул, 2А</t>
  </si>
  <si>
    <t>1258.900</t>
  </si>
  <si>
    <t>Владимир г, Ставровская ул, 2Б</t>
  </si>
  <si>
    <t>1259.700</t>
  </si>
  <si>
    <t>Владимир г, Ставровская ул, 3</t>
  </si>
  <si>
    <t>539.400</t>
  </si>
  <si>
    <t>Владимир г, Ставровская ул, 4</t>
  </si>
  <si>
    <t>Владимир г, Ставровская ул, 5а</t>
  </si>
  <si>
    <t>1851.600</t>
  </si>
  <si>
    <t>Владимир г, Ставровская ул, 6</t>
  </si>
  <si>
    <t>Владимир г, Ставровская ул, 6А</t>
  </si>
  <si>
    <t>332.100</t>
  </si>
  <si>
    <t>614.900</t>
  </si>
  <si>
    <t>Владимир г, Стасова ул, 1</t>
  </si>
  <si>
    <t>459.100</t>
  </si>
  <si>
    <t>Владимир г, Стасова ул, 11</t>
  </si>
  <si>
    <t>253.900</t>
  </si>
  <si>
    <t>399.800</t>
  </si>
  <si>
    <t>372.800</t>
  </si>
  <si>
    <t>Владимир г, Стасова ул, 15/12</t>
  </si>
  <si>
    <t>259.000</t>
  </si>
  <si>
    <t>406.600</t>
  </si>
  <si>
    <t>Владимир г, Стасова ул, 22</t>
  </si>
  <si>
    <t>756.200</t>
  </si>
  <si>
    <t>Владимир г, Стасова ул, 23</t>
  </si>
  <si>
    <t>254.900</t>
  </si>
  <si>
    <t>Владимир г, Стасова ул, 25</t>
  </si>
  <si>
    <t>Владимир г, Стасова ул, 30</t>
  </si>
  <si>
    <t>401.800</t>
  </si>
  <si>
    <t>323.000</t>
  </si>
  <si>
    <t>317.500</t>
  </si>
  <si>
    <t>Владимир г, Стасова ул, 31</t>
  </si>
  <si>
    <t>450.500</t>
  </si>
  <si>
    <t>Владимир г, Стасова ул, 36</t>
  </si>
  <si>
    <t>201.600</t>
  </si>
  <si>
    <t>Владимир г, Стасова ул, 36А</t>
  </si>
  <si>
    <t>187.700</t>
  </si>
  <si>
    <t>Владимир г, Стасова ул, 38</t>
  </si>
  <si>
    <t>Владимир г, Стасова ул, 40</t>
  </si>
  <si>
    <t>202.000</t>
  </si>
  <si>
    <t>316.800</t>
  </si>
  <si>
    <t>Владимир г, Стасова ул, 40А</t>
  </si>
  <si>
    <t>178.000</t>
  </si>
  <si>
    <t>Владимир г, Стасова ул, 42</t>
  </si>
  <si>
    <t>191.000</t>
  </si>
  <si>
    <t>Владимир г, Стасова ул, 44/11</t>
  </si>
  <si>
    <t>416.200</t>
  </si>
  <si>
    <t>Владимир г, Стасова ул, 5/2</t>
  </si>
  <si>
    <t>330.400</t>
  </si>
  <si>
    <t>Владимир г, Стасова ул, 7/29</t>
  </si>
  <si>
    <t>Владимир г, Столетовых ул, 5</t>
  </si>
  <si>
    <t>1203.000</t>
  </si>
  <si>
    <t>Владимир г, Стрелецкая ул, 1</t>
  </si>
  <si>
    <t>789.500</t>
  </si>
  <si>
    <t>Владимир г, Стрелецкая ул, 2</t>
  </si>
  <si>
    <t>870.600</t>
  </si>
  <si>
    <t>485.300</t>
  </si>
  <si>
    <t>Владимир г, Стрелецкая ул, 3</t>
  </si>
  <si>
    <t>894.100</t>
  </si>
  <si>
    <t>Владимир г, Стрелецкая ул, 30А</t>
  </si>
  <si>
    <t>7000.280</t>
  </si>
  <si>
    <t>Владимир г, Стрелецкая ул, 32</t>
  </si>
  <si>
    <t>913.500</t>
  </si>
  <si>
    <t>Владимир г, Стрелецкая ул, 36А</t>
  </si>
  <si>
    <t>3042.000</t>
  </si>
  <si>
    <t>Владимир г, Стрелецкий городок, 1</t>
  </si>
  <si>
    <t>Владимир г, Стрелецкий городок, 49</t>
  </si>
  <si>
    <t>748.300</t>
  </si>
  <si>
    <t>Владимир г, Стрелецкий городок, 51</t>
  </si>
  <si>
    <t>196.200</t>
  </si>
  <si>
    <t>303.500</t>
  </si>
  <si>
    <t>Владимир г, Стрелецкий городок, 52</t>
  </si>
  <si>
    <t>201.900</t>
  </si>
  <si>
    <t>Владимир г, Стрелецкий городок, 54</t>
  </si>
  <si>
    <t>444.980</t>
  </si>
  <si>
    <t>Владимир г, Стрелецкий городок, 60</t>
  </si>
  <si>
    <t>Владимир г, Стрелецкий городок, 63</t>
  </si>
  <si>
    <t>854.000</t>
  </si>
  <si>
    <t>Владимир г, Стрелецкий мыс ул, 1</t>
  </si>
  <si>
    <t>Владимир г, Стрелецкий мыс ул, 3</t>
  </si>
  <si>
    <t>Владимир г, Стрелецкий мыс ул, 5</t>
  </si>
  <si>
    <t>Владимир г, Стрелецкий пер, 1А</t>
  </si>
  <si>
    <t>Владимир г, Стрелецкий пер, 3</t>
  </si>
  <si>
    <t>Владимир г, Стрелецкий пер, 3б</t>
  </si>
  <si>
    <t>Владимир г, Строителей пр-кт, 1</t>
  </si>
  <si>
    <t>Владимир г, Строителей пр-кт, 12</t>
  </si>
  <si>
    <t>918.400</t>
  </si>
  <si>
    <t>Владимир г, Строителей пр-кт, 13</t>
  </si>
  <si>
    <t>Владимир г, Строителей пр-кт, 13А</t>
  </si>
  <si>
    <t>Владимир г, Строителей пр-кт, 13Б</t>
  </si>
  <si>
    <t>Владимир г, Строителей пр-кт, 13Г</t>
  </si>
  <si>
    <t>895.600</t>
  </si>
  <si>
    <t>Владимир г, Строителей пр-кт, 14А</t>
  </si>
  <si>
    <t>Владимир г, Строителей пр-кт, 15</t>
  </si>
  <si>
    <t>Владимир г, Строителей пр-кт, 15Б</t>
  </si>
  <si>
    <t>Владимир г, Строителей пр-кт, 15Д</t>
  </si>
  <si>
    <t>9268.900</t>
  </si>
  <si>
    <t>Владимир г, Строителей пр-кт, 15Е</t>
  </si>
  <si>
    <t>Владимир г, Строителей пр-кт, 15Ж</t>
  </si>
  <si>
    <t>7302.300</t>
  </si>
  <si>
    <t>Владимир г, Строителей пр-кт, 16</t>
  </si>
  <si>
    <t>Владимир г, Строителей пр-кт, 16А</t>
  </si>
  <si>
    <t>888.600</t>
  </si>
  <si>
    <t>Владимир г, Строителей пр-кт, 16Б</t>
  </si>
  <si>
    <t>Владимир г, Строителей пр-кт, 17</t>
  </si>
  <si>
    <t>Владимир г, Строителей пр-кт, 18</t>
  </si>
  <si>
    <t>Владимир г, Строителей пр-кт, 18А</t>
  </si>
  <si>
    <t>3530.500</t>
  </si>
  <si>
    <t>Владимир г, Строителей пр-кт, 19</t>
  </si>
  <si>
    <t>1343.000</t>
  </si>
  <si>
    <t>Владимир г, Строителей пр-кт, 1А</t>
  </si>
  <si>
    <t>1062.700</t>
  </si>
  <si>
    <t>Владимир г, Строителей пр-кт, 2</t>
  </si>
  <si>
    <t>1324.800</t>
  </si>
  <si>
    <t>Владимир г, Строителей пр-кт, 21</t>
  </si>
  <si>
    <t>484.600</t>
  </si>
  <si>
    <t>Владимир г, Строителей пр-кт, 22</t>
  </si>
  <si>
    <t>550.200</t>
  </si>
  <si>
    <t>Владимир г, Строителей пр-кт, 23</t>
  </si>
  <si>
    <t>364.800</t>
  </si>
  <si>
    <t>Владимир г, Строителей пр-кт, 24</t>
  </si>
  <si>
    <t>Владимир г, Строителей пр-кт, 24А</t>
  </si>
  <si>
    <t>Владимир г, Строителей пр-кт, 24Б</t>
  </si>
  <si>
    <t>Владимир г, Строителей пр-кт, 25</t>
  </si>
  <si>
    <t>Владимир г, Строителей пр-кт, 26</t>
  </si>
  <si>
    <t>1115.700</t>
  </si>
  <si>
    <t>Владимир г, Строителей пр-кт, 26А</t>
  </si>
  <si>
    <t>Владимир г, Строителей пр-кт, 26Б</t>
  </si>
  <si>
    <t>Владимир г, Строителей пр-кт, 27</t>
  </si>
  <si>
    <t>Владимир г, Строителей пр-кт, 28</t>
  </si>
  <si>
    <t>Владимир г, Строителей пр-кт, 28А</t>
  </si>
  <si>
    <t>Владимир г, Строителей пр-кт, 28В</t>
  </si>
  <si>
    <t>Владимир г, Строителей пр-кт, 2А</t>
  </si>
  <si>
    <t>8775.900</t>
  </si>
  <si>
    <t>Владимир г, Строителей пр-кт, 2Г</t>
  </si>
  <si>
    <t>901.900</t>
  </si>
  <si>
    <t>Владимир г, Строителей пр-кт, 30А</t>
  </si>
  <si>
    <t>891.400</t>
  </si>
  <si>
    <t>Владимир г, Строителей пр-кт, 30В</t>
  </si>
  <si>
    <t>1243.500</t>
  </si>
  <si>
    <t>Владимир г, Строителей пр-кт, 32</t>
  </si>
  <si>
    <t>1120.400</t>
  </si>
  <si>
    <t>Владимир г, Строителей пр-кт, 34</t>
  </si>
  <si>
    <t>Владимир г, Строителей пр-кт, 34А</t>
  </si>
  <si>
    <t>4284.300</t>
  </si>
  <si>
    <t>Владимир г, Строителей пр-кт, 34Б</t>
  </si>
  <si>
    <t>Владимир г, Строителей пр-кт, 34В</t>
  </si>
  <si>
    <t>Владимир г, Строителей пр-кт, 36</t>
  </si>
  <si>
    <t>Владимир г, Строителей пр-кт, 38</t>
  </si>
  <si>
    <t>Владимир г, Строителей пр-кт, 38А</t>
  </si>
  <si>
    <t>Владимир г, Строителей пр-кт, 38Б</t>
  </si>
  <si>
    <t>Владимир г, Строителей пр-кт, 4</t>
  </si>
  <si>
    <t>854.200</t>
  </si>
  <si>
    <t>Владимир г, Строителей пр-кт, 40</t>
  </si>
  <si>
    <t>Владимир г, Строителей пр-кт, 42</t>
  </si>
  <si>
    <t>Владимир г, Строителей пр-кт, 42А</t>
  </si>
  <si>
    <t>Владимир г, Строителей пр-кт, 42Г</t>
  </si>
  <si>
    <t>Владимир г, Строителей пр-кт, 42Д</t>
  </si>
  <si>
    <t>Владимир г, Строителей пр-кт, 44</t>
  </si>
  <si>
    <t>Владимир г, Строителей пр-кт, 44А</t>
  </si>
  <si>
    <t>Владимир г, Строителей пр-кт, 44Б</t>
  </si>
  <si>
    <t>Владимир г, Строителей пр-кт, 44Г</t>
  </si>
  <si>
    <t>1041.200</t>
  </si>
  <si>
    <t>Владимир г, Строителей пр-кт, 46</t>
  </si>
  <si>
    <t>Владимир г, Строителей пр-кт, 46А</t>
  </si>
  <si>
    <t>Владимир г, Строителей пр-кт, 46Б</t>
  </si>
  <si>
    <t>Владимир г, Строителей пр-кт, 46В</t>
  </si>
  <si>
    <t>Владимир г, Строителей пр-кт, 4А</t>
  </si>
  <si>
    <t>891.700</t>
  </si>
  <si>
    <t>Владимир г, Строителей пр-кт, 6</t>
  </si>
  <si>
    <t>Владимир г, Строителей пр-кт, 6А</t>
  </si>
  <si>
    <t>897.700</t>
  </si>
  <si>
    <t>Владимир г, Строителей пр-кт, 8</t>
  </si>
  <si>
    <t>Владимир г, Строителей пр-кт, 9 корп. 3</t>
  </si>
  <si>
    <t>Владимир г, Строителей пр-кт, 9 корп. 4</t>
  </si>
  <si>
    <t>Владимир г, Строителей ул, 10А</t>
  </si>
  <si>
    <t>Владимир г, Строителей ул, 12</t>
  </si>
  <si>
    <t>Владимир г, Строителей ул, 3</t>
  </si>
  <si>
    <t>Владимир г, Строителей ул, 4</t>
  </si>
  <si>
    <t>1943</t>
  </si>
  <si>
    <t>640.600</t>
  </si>
  <si>
    <t>Владимир г, Строителей ул, 6</t>
  </si>
  <si>
    <t>698.900</t>
  </si>
  <si>
    <t>Владимир г, Строителей ул, 6А</t>
  </si>
  <si>
    <t>548.700</t>
  </si>
  <si>
    <t>633.600</t>
  </si>
  <si>
    <t>648.200</t>
  </si>
  <si>
    <t>Владимир г, Студеная Гора ул, 14</t>
  </si>
  <si>
    <t>Владимир г, Студеная Гора ул, 34А</t>
  </si>
  <si>
    <t>826.600</t>
  </si>
  <si>
    <t>Владимир г, Студеная Гора ул, 7</t>
  </si>
  <si>
    <t>960.700</t>
  </si>
  <si>
    <t>Владимир г, Студенческая ул, 12</t>
  </si>
  <si>
    <t>Владимир г, Студенческая ул, 16Б</t>
  </si>
  <si>
    <t>509.640</t>
  </si>
  <si>
    <t>Владимир г, Студенческая ул, 16г</t>
  </si>
  <si>
    <t>732.200</t>
  </si>
  <si>
    <t>Владимир г, Студенческая ул, 16д</t>
  </si>
  <si>
    <t>Владимир г, Студенческая ул, 18А</t>
  </si>
  <si>
    <t>Владимир г, Студенческая ул, 18Д</t>
  </si>
  <si>
    <t>Владимир г, Студенческая ул, 2</t>
  </si>
  <si>
    <t>Владимир г, Студенческая ул, 2А</t>
  </si>
  <si>
    <t>824.100</t>
  </si>
  <si>
    <t>Владимир г, Студенческая ул, 3/12</t>
  </si>
  <si>
    <t>Владимир г, Студенческая ул, 4</t>
  </si>
  <si>
    <t>969.200</t>
  </si>
  <si>
    <t>Владимир г, Студенческая ул, 4А</t>
  </si>
  <si>
    <t>1909.800</t>
  </si>
  <si>
    <t>Владимир г, Студенческая ул, 6</t>
  </si>
  <si>
    <t>Владимир г, Студенческая ул, 6б</t>
  </si>
  <si>
    <t>984.800</t>
  </si>
  <si>
    <t>Владимир г, Студенческая ул, 6Д</t>
  </si>
  <si>
    <t>2237.600</t>
  </si>
  <si>
    <t>Владимир г, Суворова ул, 11</t>
  </si>
  <si>
    <t>1042.900</t>
  </si>
  <si>
    <t>Владимир г, Суворова ул, 1а</t>
  </si>
  <si>
    <t>Владимир г, Суворова ул, 2</t>
  </si>
  <si>
    <t>642.600</t>
  </si>
  <si>
    <t>Владимир г, Суворова ул, 3</t>
  </si>
  <si>
    <t>Владимир г, Суворова ул, 4</t>
  </si>
  <si>
    <t>Владимир г, Суворова ул, 5</t>
  </si>
  <si>
    <t>Владимир г, Суворова ул, 6</t>
  </si>
  <si>
    <t>Владимир г, Суворова ул, 7</t>
  </si>
  <si>
    <t>Владимир г, Суворова ул, 8</t>
  </si>
  <si>
    <t>Владимир г, Суворова ул, 9</t>
  </si>
  <si>
    <t>Владимир г, Суворова ул, 9а</t>
  </si>
  <si>
    <t>Владимир г, Судогодское ш, 1</t>
  </si>
  <si>
    <t>3016.000</t>
  </si>
  <si>
    <t>Владимир г, Судогодское ш, 11</t>
  </si>
  <si>
    <t>667.000</t>
  </si>
  <si>
    <t>Владимир г, Судогодское ш, 19</t>
  </si>
  <si>
    <t>Владимир г, Судогодское ш, 23</t>
  </si>
  <si>
    <t>Владимир г, Судогодское ш, 23б</t>
  </si>
  <si>
    <t>Владимир г, Судогодское ш, 25</t>
  </si>
  <si>
    <t>Владимир г, Судогодское ш, 25а</t>
  </si>
  <si>
    <t>Владимир г, Судогодское ш, 27</t>
  </si>
  <si>
    <t>1538.500</t>
  </si>
  <si>
    <t>Владимир г, Судогодское ш, 27а</t>
  </si>
  <si>
    <t>Владимир г, Судогодское ш, 27ж</t>
  </si>
  <si>
    <t>5313.300</t>
  </si>
  <si>
    <t>Владимир г, Судогодское ш, 29</t>
  </si>
  <si>
    <t>1065.800</t>
  </si>
  <si>
    <t>Владимир г, Судогодское ш, 29а</t>
  </si>
  <si>
    <t>916.000</t>
  </si>
  <si>
    <t>1408.800</t>
  </si>
  <si>
    <t>Владимир г, Судогодское ш, 29и</t>
  </si>
  <si>
    <t>Владимир г, Судогодское ш, 33</t>
  </si>
  <si>
    <t>Владимир г, Судогодское ш, 35</t>
  </si>
  <si>
    <t>577.600</t>
  </si>
  <si>
    <t>Владимир г, Судогодское ш, 37</t>
  </si>
  <si>
    <t>Владимир г, Судогодское ш, 3а</t>
  </si>
  <si>
    <t>490.300</t>
  </si>
  <si>
    <t>Владимир г, Судогодское ш, 51г</t>
  </si>
  <si>
    <t>Владимир г, Судогодское ш, 51д</t>
  </si>
  <si>
    <t>1102.100</t>
  </si>
  <si>
    <t>Владимир г, Судогодское ш, 5а</t>
  </si>
  <si>
    <t>Владимир г, Судогодское ш, 7</t>
  </si>
  <si>
    <t>297.000</t>
  </si>
  <si>
    <t>571.800</t>
  </si>
  <si>
    <t>Владимир г, Судогодское ш, 7а</t>
  </si>
  <si>
    <t>Владимир г, Судогодское ш, 9</t>
  </si>
  <si>
    <t>Владимир г, Судогодское ш, 9а</t>
  </si>
  <si>
    <t>Владимир г, Суздальская ул, 2</t>
  </si>
  <si>
    <t>675.200</t>
  </si>
  <si>
    <t>371.500</t>
  </si>
  <si>
    <t>301.100</t>
  </si>
  <si>
    <t>481.600</t>
  </si>
  <si>
    <t>Владимир г, Суздальская ул, 2А</t>
  </si>
  <si>
    <t>357.000</t>
  </si>
  <si>
    <t>Владимир г, Суздальская ул, 4</t>
  </si>
  <si>
    <t>331.500</t>
  </si>
  <si>
    <t>299.150</t>
  </si>
  <si>
    <t>Владимир г, Суздальская ул, 5</t>
  </si>
  <si>
    <t>3724.000</t>
  </si>
  <si>
    <t>Владимир г, Суздальская ул, 5б</t>
  </si>
  <si>
    <t>Владимир г, Суздальская ул, 6</t>
  </si>
  <si>
    <t>234.000</t>
  </si>
  <si>
    <t>Владимир г, Суздальская ул, 7А</t>
  </si>
  <si>
    <t>431.300</t>
  </si>
  <si>
    <t>Владимир г, Суздальская ул, 8</t>
  </si>
  <si>
    <t>463.900</t>
  </si>
  <si>
    <t>446.300</t>
  </si>
  <si>
    <t>Владимир г, Суздальская ул, 8В</t>
  </si>
  <si>
    <t>Владимир г, Суздальская ул, 8Г</t>
  </si>
  <si>
    <t>Владимир г, Суздальский пр-кт, 13А</t>
  </si>
  <si>
    <t>1623.000</t>
  </si>
  <si>
    <t>Владимир г, Суздальский пр-кт, 14</t>
  </si>
  <si>
    <t>Владимир г, Суздальский пр-кт, 15</t>
  </si>
  <si>
    <t>1262.300</t>
  </si>
  <si>
    <t>Владимир г, Суздальский пр-кт, 15а</t>
  </si>
  <si>
    <t>1233.000</t>
  </si>
  <si>
    <t>Владимир г, Суздальский пр-кт, 16</t>
  </si>
  <si>
    <t>Владимир г, Суздальский пр-кт, 17</t>
  </si>
  <si>
    <t>807.130</t>
  </si>
  <si>
    <t>Владимир г, Суздальский пр-кт, 17б</t>
  </si>
  <si>
    <t>Владимир г, Суздальский пр-кт, 18</t>
  </si>
  <si>
    <t>1197.900</t>
  </si>
  <si>
    <t>Владимир г, Суздальский пр-кт, 19</t>
  </si>
  <si>
    <t>1032.200</t>
  </si>
  <si>
    <t>Владимир г, Суздальский пр-кт, 2</t>
  </si>
  <si>
    <t>Владимир г, Суздальский пр-кт, 20</t>
  </si>
  <si>
    <t>Владимир г, Суздальский пр-кт, 21</t>
  </si>
  <si>
    <t>Владимир г, Суздальский пр-кт, 21а</t>
  </si>
  <si>
    <t>Владимир г, Суздальский пр-кт, 24</t>
  </si>
  <si>
    <t>2986.000</t>
  </si>
  <si>
    <t>Владимир г, Суздальский пр-кт, 25</t>
  </si>
  <si>
    <t>436.100</t>
  </si>
  <si>
    <t>523.000</t>
  </si>
  <si>
    <t>Владимир г, Суздальский пр-кт, 26А</t>
  </si>
  <si>
    <t>1386.100</t>
  </si>
  <si>
    <t>Владимир г, Суздальский пр-кт, 27</t>
  </si>
  <si>
    <t>Владимир г, Суздальский пр-кт, 29</t>
  </si>
  <si>
    <t>1191.000</t>
  </si>
  <si>
    <t>Владимир г, Суздальский пр-кт, 3</t>
  </si>
  <si>
    <t>3224.000</t>
  </si>
  <si>
    <t>Владимир г, Суздальский пр-кт, 31</t>
  </si>
  <si>
    <t>Владимир г, Суздальский пр-кт, 35</t>
  </si>
  <si>
    <t>Владимир г, Суздальский пр-кт, 5</t>
  </si>
  <si>
    <t>3486.800</t>
  </si>
  <si>
    <t>3124.000</t>
  </si>
  <si>
    <t>Владимир г, Суздальский пр-кт, 7</t>
  </si>
  <si>
    <t>Владимир г, Суздальский пр-кт, 9А</t>
  </si>
  <si>
    <t>600.800</t>
  </si>
  <si>
    <t>Владимир г, Суздальский пр-кт, 9Г</t>
  </si>
  <si>
    <t>658.400</t>
  </si>
  <si>
    <t>292.500</t>
  </si>
  <si>
    <t>383.100</t>
  </si>
  <si>
    <t>Владимир г, Сурикова ул, 10/34</t>
  </si>
  <si>
    <t>Владимир г, Сурикова ул, 10А</t>
  </si>
  <si>
    <t>Владимир г, Сурикова ул, 10Б</t>
  </si>
  <si>
    <t>Владимир г, Сурикова ул, 11/32</t>
  </si>
  <si>
    <t>989.000</t>
  </si>
  <si>
    <t>Владимир г, Сурикова ул, 13/27</t>
  </si>
  <si>
    <t>Владимир г, Сурикова ул, 14</t>
  </si>
  <si>
    <t>Владимир г, Сурикова ул, 16</t>
  </si>
  <si>
    <t>Владимир г, Сурикова ул, 16А</t>
  </si>
  <si>
    <t>Владимир г, Сурикова ул, 16Б</t>
  </si>
  <si>
    <t>Владимир г, Сурикова ул, 18</t>
  </si>
  <si>
    <t>Владимир г, Сурикова ул, 2</t>
  </si>
  <si>
    <t>297.600</t>
  </si>
  <si>
    <t>272.300</t>
  </si>
  <si>
    <t>Владимир г, Сурикова ул, 20</t>
  </si>
  <si>
    <t>Владимир г, Сурикова ул, 22</t>
  </si>
  <si>
    <t>1965.000</t>
  </si>
  <si>
    <t>Владимир г, Сурикова ул, 24</t>
  </si>
  <si>
    <t>1655.000</t>
  </si>
  <si>
    <t>Владимир г, Сурикова ул, 26</t>
  </si>
  <si>
    <t>769.000</t>
  </si>
  <si>
    <t>Владимир г, Сурикова ул, 3</t>
  </si>
  <si>
    <t>392.100</t>
  </si>
  <si>
    <t>Владимир г, Сурикова ул, 4</t>
  </si>
  <si>
    <t>212.410</t>
  </si>
  <si>
    <t>Владимир г, Сурикова ул, 5</t>
  </si>
  <si>
    <t>414.500</t>
  </si>
  <si>
    <t>Владимир г, Сурикова ул, 6</t>
  </si>
  <si>
    <t>Владимир г, Сурикова ул, 7</t>
  </si>
  <si>
    <t>269.600</t>
  </si>
  <si>
    <t>Владимир г, Сурикова ул, 8</t>
  </si>
  <si>
    <t>377.700</t>
  </si>
  <si>
    <t>Владимир г, Сущевская ул, 1</t>
  </si>
  <si>
    <t>1628.600</t>
  </si>
  <si>
    <t>Владимир г, Сущевская ул, 13А</t>
  </si>
  <si>
    <t>2215.600</t>
  </si>
  <si>
    <t>Владимир г, Сущевская ул, 2</t>
  </si>
  <si>
    <t>954.300</t>
  </si>
  <si>
    <t>Владимир г, Сущевская ул, 3</t>
  </si>
  <si>
    <t>Владимир г, Сущевская ул, 4</t>
  </si>
  <si>
    <t>1512.300</t>
  </si>
  <si>
    <t>Владимир г, Сущевская ул, 5</t>
  </si>
  <si>
    <t>954.500</t>
  </si>
  <si>
    <t>Владимир г, Сущевская ул, 50</t>
  </si>
  <si>
    <t>Владимир г, Сущевская ул, 5А</t>
  </si>
  <si>
    <t>542.100</t>
  </si>
  <si>
    <t>Владимир г, Сущевская ул, 7</t>
  </si>
  <si>
    <t>741.700</t>
  </si>
  <si>
    <t>970.400</t>
  </si>
  <si>
    <t>Владимир г, Сущевский проезд, 2</t>
  </si>
  <si>
    <t>449.500</t>
  </si>
  <si>
    <t>Владимир г, Тихонравова ул, 11</t>
  </si>
  <si>
    <t>1170.600</t>
  </si>
  <si>
    <t>Владимир г, Тихонравова ул, 12</t>
  </si>
  <si>
    <t>619.200</t>
  </si>
  <si>
    <t>Владимир г, Тихонравова ул, 13</t>
  </si>
  <si>
    <t>1168.620</t>
  </si>
  <si>
    <t>Владимир г, Тихонравова ул, 3</t>
  </si>
  <si>
    <t>937.000</t>
  </si>
  <si>
    <t>Владимир г, Тихонравова ул, 3А</t>
  </si>
  <si>
    <t>Владимир г, Тихонравова ул, 4</t>
  </si>
  <si>
    <t>842.000</t>
  </si>
  <si>
    <t>885.900</t>
  </si>
  <si>
    <t>Владимир г, Тихонравова ул, 6</t>
  </si>
  <si>
    <t>2496.000</t>
  </si>
  <si>
    <t>941.000</t>
  </si>
  <si>
    <t>Владимир г, Тихонравова ул, 8</t>
  </si>
  <si>
    <t>Владимир г, Тихонравова ул, 9</t>
  </si>
  <si>
    <t>1426.900</t>
  </si>
  <si>
    <t>Владимир г, Токарева ул, 10</t>
  </si>
  <si>
    <t>901.600</t>
  </si>
  <si>
    <t>Владимир г, Токарева ул, 1Г</t>
  </si>
  <si>
    <t>Владимир г, Токарева ул, 2</t>
  </si>
  <si>
    <t>Владимир г, Токарева ул, 4</t>
  </si>
  <si>
    <t>10150.900</t>
  </si>
  <si>
    <t>Владимир г, Токарева ул, 6</t>
  </si>
  <si>
    <t>690.500</t>
  </si>
  <si>
    <t>Владимир г, Токарева ул, 8</t>
  </si>
  <si>
    <t>Владимир г, Тракторная ул, 1</t>
  </si>
  <si>
    <t>817.700</t>
  </si>
  <si>
    <t>Владимир г, Тракторная ул, 10</t>
  </si>
  <si>
    <t>Владимир г, Тракторная ул, 11</t>
  </si>
  <si>
    <t>2182.000</t>
  </si>
  <si>
    <t>Владимир г, Тракторная ул, 12</t>
  </si>
  <si>
    <t>4050.000</t>
  </si>
  <si>
    <t>862.700</t>
  </si>
  <si>
    <t>Владимир г, Тракторная ул, 13</t>
  </si>
  <si>
    <t>1636.800</t>
  </si>
  <si>
    <t>Владимир г, Тракторная ул, 15</t>
  </si>
  <si>
    <t>Владимир г, Тракторная ул, 1А</t>
  </si>
  <si>
    <t>Владимир г, Тракторная ул, 1Б</t>
  </si>
  <si>
    <t>1504.100</t>
  </si>
  <si>
    <t>Владимир г, Тракторная ул, 1В</t>
  </si>
  <si>
    <t>2092.800</t>
  </si>
  <si>
    <t>Владимир г, Тракторная ул, 1Г</t>
  </si>
  <si>
    <t>Владимир г, Тракторная ул, 3Б</t>
  </si>
  <si>
    <t>1225.400</t>
  </si>
  <si>
    <t>Владимир г, Тракторная ул, 4</t>
  </si>
  <si>
    <t>731.270</t>
  </si>
  <si>
    <t>Владимир г, Тракторная ул, 40</t>
  </si>
  <si>
    <t>Владимир г, Тракторная ул, 48</t>
  </si>
  <si>
    <t>558.400</t>
  </si>
  <si>
    <t>Владимир г, Тракторная ул, 5</t>
  </si>
  <si>
    <t>797.300</t>
  </si>
  <si>
    <t>819.300</t>
  </si>
  <si>
    <t>Владимир г, Тракторная ул, 50</t>
  </si>
  <si>
    <t>849.400</t>
  </si>
  <si>
    <t>Владимир г, Тракторная ул, 54</t>
  </si>
  <si>
    <t>Владимир г, Тракторная ул, 56</t>
  </si>
  <si>
    <t>Владимир г, Тракторная ул, 58</t>
  </si>
  <si>
    <t>4350.000</t>
  </si>
  <si>
    <t>Владимир г, Тракторная ул, 6</t>
  </si>
  <si>
    <t>Владимир г, Тракторная ул, 7</t>
  </si>
  <si>
    <t>Владимир г, Тракторная ул, 7А</t>
  </si>
  <si>
    <t>Владимир г, Тракторная ул, 8</t>
  </si>
  <si>
    <t>1793.300</t>
  </si>
  <si>
    <t>Владимир г, Тракторная ул, 9Б</t>
  </si>
  <si>
    <t>717.000</t>
  </si>
  <si>
    <t>534.200</t>
  </si>
  <si>
    <t>Владимир г, Труда ул, 10/20</t>
  </si>
  <si>
    <t>559.700</t>
  </si>
  <si>
    <t>Владимир г, Труда ул, 11</t>
  </si>
  <si>
    <t>516.100</t>
  </si>
  <si>
    <t>796.000</t>
  </si>
  <si>
    <t>Владимир г, Труда ул, 13</t>
  </si>
  <si>
    <t>Владимир г, Труда ул, 14</t>
  </si>
  <si>
    <t>991.800</t>
  </si>
  <si>
    <t>Владимир г, Труда ул, 14А</t>
  </si>
  <si>
    <t>671.560</t>
  </si>
  <si>
    <t>1081.000</t>
  </si>
  <si>
    <t>804.380</t>
  </si>
  <si>
    <t>Владимир г, Труда ул, 16</t>
  </si>
  <si>
    <t>582.200</t>
  </si>
  <si>
    <t>Владимир г, Труда ул, 16А</t>
  </si>
  <si>
    <t>655.400</t>
  </si>
  <si>
    <t>721.900</t>
  </si>
  <si>
    <t>Владимир г, Труда ул, 17</t>
  </si>
  <si>
    <t>520.200</t>
  </si>
  <si>
    <t>Владимир г, Труда ул, 18</t>
  </si>
  <si>
    <t>934.400</t>
  </si>
  <si>
    <t>Владимир г, Труда ул, 19</t>
  </si>
  <si>
    <t>Владимир г, Труда ул, 2/7</t>
  </si>
  <si>
    <t>732.500</t>
  </si>
  <si>
    <t>Владимир г, Труда ул, 20</t>
  </si>
  <si>
    <t>1452.800</t>
  </si>
  <si>
    <t>Владимир г, Труда ул, 21</t>
  </si>
  <si>
    <t>571.700</t>
  </si>
  <si>
    <t>Владимир г, Труда ул, 23</t>
  </si>
  <si>
    <t>553.900</t>
  </si>
  <si>
    <t>Владимир г, Труда ул, 24</t>
  </si>
  <si>
    <t>479.700</t>
  </si>
  <si>
    <t>Владимир г, Труда ул, 27</t>
  </si>
  <si>
    <t>2256.200</t>
  </si>
  <si>
    <t>Владимир г, Труда ул, 3</t>
  </si>
  <si>
    <t>436.700</t>
  </si>
  <si>
    <t>393.900</t>
  </si>
  <si>
    <t>Владимир г, Труда ул, 30/7</t>
  </si>
  <si>
    <t>735.200</t>
  </si>
  <si>
    <t>Владимир г, Труда ул, 32</t>
  </si>
  <si>
    <t>Владимир г, Труда ул, 36</t>
  </si>
  <si>
    <t>Владимир г, Труда ул, 38</t>
  </si>
  <si>
    <t>Владимир г, Труда ул, 4</t>
  </si>
  <si>
    <t>431.000</t>
  </si>
  <si>
    <t>379.500</t>
  </si>
  <si>
    <t>327.900</t>
  </si>
  <si>
    <t>Владимир г, Труда ул, 5</t>
  </si>
  <si>
    <t>Владимир г, Труда ул, 6</t>
  </si>
  <si>
    <t>Владимир г, Труда ул, 8</t>
  </si>
  <si>
    <t>340.500</t>
  </si>
  <si>
    <t>Владимир г, Труда ул, 8а</t>
  </si>
  <si>
    <t>612.300</t>
  </si>
  <si>
    <t>291.400</t>
  </si>
  <si>
    <t>Владимир г, Турбаза Ладога нп, Сосновая ул, 8</t>
  </si>
  <si>
    <t>Владимир г, Турбаза Ладога нп, Сосновая ул, 9</t>
  </si>
  <si>
    <t>618.500</t>
  </si>
  <si>
    <t>Владимир г, Университетская ул, 10</t>
  </si>
  <si>
    <t>Владимир г, Университетская ул, 11</t>
  </si>
  <si>
    <t>Владимир г, Университетская ул, 12</t>
  </si>
  <si>
    <t>1881.700</t>
  </si>
  <si>
    <t>Владимир г, Университетская ул, 7</t>
  </si>
  <si>
    <t>Владимир г, Университетская ул, 8</t>
  </si>
  <si>
    <t>384.200</t>
  </si>
  <si>
    <t>Владимир г, Университетская ул, 9</t>
  </si>
  <si>
    <t>Владимир г, Урицкого ул, 26</t>
  </si>
  <si>
    <t>429.800</t>
  </si>
  <si>
    <t>455.600</t>
  </si>
  <si>
    <t>Владимир г, Урицкого ул, 30а</t>
  </si>
  <si>
    <t>504.500</t>
  </si>
  <si>
    <t>Владимир г, Усти-на-Лабе ул, 1</t>
  </si>
  <si>
    <t>374.900</t>
  </si>
  <si>
    <t>Владимир г, Усти-на-Лабе ул, 11</t>
  </si>
  <si>
    <t>1343.200</t>
  </si>
  <si>
    <t>705.400</t>
  </si>
  <si>
    <t>5111.500</t>
  </si>
  <si>
    <t>Владимир г, Усти-на-Лабе ул, 15</t>
  </si>
  <si>
    <t>Владимир г, Усти-на-Лабе ул, 16</t>
  </si>
  <si>
    <t>1409.800</t>
  </si>
  <si>
    <t>Владимир г, Усти-на-Лабе ул, 17</t>
  </si>
  <si>
    <t>Владимир г, Усти-на-Лабе ул, 2</t>
  </si>
  <si>
    <t>Владимир г, Усти-на-Лабе ул, 20</t>
  </si>
  <si>
    <t>Владимир г, Усти-на-Лабе ул, 21/53</t>
  </si>
  <si>
    <t>1656.900</t>
  </si>
  <si>
    <t>Владимир г, Усти-на-Лабе ул, 23</t>
  </si>
  <si>
    <t>Владимир г, Усти-на-Лабе ул, 25</t>
  </si>
  <si>
    <t>3443.000</t>
  </si>
  <si>
    <t>753.600</t>
  </si>
  <si>
    <t>Владимир г, Усти-на-Лабе ул, 27А</t>
  </si>
  <si>
    <t>760.700</t>
  </si>
  <si>
    <t>Владимир г, Усти-на-Лабе ул, 29/18</t>
  </si>
  <si>
    <t>3811.700</t>
  </si>
  <si>
    <t>Владимир г, Усти-на-Лабе ул, 2а</t>
  </si>
  <si>
    <t>1114.900</t>
  </si>
  <si>
    <t>Владимир г, Усти-на-Лабе ул, 31</t>
  </si>
  <si>
    <t>396.100</t>
  </si>
  <si>
    <t>619.900</t>
  </si>
  <si>
    <t>Владимир г, Усти-на-Лабе ул, 31А</t>
  </si>
  <si>
    <t>411.500</t>
  </si>
  <si>
    <t>Владимир г, Усти-на-Лабе ул, 32/16</t>
  </si>
  <si>
    <t>1247.700</t>
  </si>
  <si>
    <t>Владимир г, Усти-на-Лабе ул, 33</t>
  </si>
  <si>
    <t>Владимир г, Усти-на-Лабе ул, 34</t>
  </si>
  <si>
    <t>Владимир г, Усти-на-Лабе ул, 34А</t>
  </si>
  <si>
    <t>Владимир г, Усти-на-Лабе ул, 36</t>
  </si>
  <si>
    <t>1439.300</t>
  </si>
  <si>
    <t>Владимир г, Усти-на-Лабе ул, 4</t>
  </si>
  <si>
    <t>Владимир г, Усти-на-Лабе ул, 4а</t>
  </si>
  <si>
    <t>1017.500</t>
  </si>
  <si>
    <t>Владимир г, Усти-на-Лабе ул, 5</t>
  </si>
  <si>
    <t>Владимир г, Усти-на-Лабе ул, 5А</t>
  </si>
  <si>
    <t>Владимир г, Усти-на-Лабе ул, 5Б</t>
  </si>
  <si>
    <t>Владимир г, Усти-на-Лабе ул, 5В</t>
  </si>
  <si>
    <t>439.100</t>
  </si>
  <si>
    <t>Владимир г, Усти-на-Лабе ул, 5Г</t>
  </si>
  <si>
    <t>Владимир г, Усти-на-Лабе ул, 7</t>
  </si>
  <si>
    <t>Владимир г, Усти-на-Лабе ул, 7А</t>
  </si>
  <si>
    <t>1057.200</t>
  </si>
  <si>
    <t>Владимир г, Усти-на-Лабе ул, 7Б</t>
  </si>
  <si>
    <t>471.600</t>
  </si>
  <si>
    <t>Владимир г, Усти-на-Лабе ул, 8</t>
  </si>
  <si>
    <t>929.300</t>
  </si>
  <si>
    <t>Владимир г, Фатьянова ул, 10</t>
  </si>
  <si>
    <t>Владимир г, Фатьянова ул, 12</t>
  </si>
  <si>
    <t>2100.500</t>
  </si>
  <si>
    <t>Владимир г, Фатьянова ул, 16</t>
  </si>
  <si>
    <t>Владимир г, Фатьянова ул, 18</t>
  </si>
  <si>
    <t>1735.600</t>
  </si>
  <si>
    <t>Владимир г, Фатьянова ул, 18А</t>
  </si>
  <si>
    <t>Владимир г, Фатьянова ул, 2</t>
  </si>
  <si>
    <t>Владимир г, Фатьянова ул, 20</t>
  </si>
  <si>
    <t>17457.400</t>
  </si>
  <si>
    <t>1375.600</t>
  </si>
  <si>
    <t>Владимир г, Фатьянова ул, 23</t>
  </si>
  <si>
    <t>1527.900</t>
  </si>
  <si>
    <t>Владимир г, Фатьянова ул, 26</t>
  </si>
  <si>
    <t>1904.000</t>
  </si>
  <si>
    <t>Владимир г, Фатьянова ул, 27</t>
  </si>
  <si>
    <t>839.100</t>
  </si>
  <si>
    <t>Владимир г, Фатьянова ул, 27А</t>
  </si>
  <si>
    <t>661.300</t>
  </si>
  <si>
    <t>638.600</t>
  </si>
  <si>
    <t>Владимир г, Фатьянова ул, 2А</t>
  </si>
  <si>
    <t>Владимир г, Фатьянова ул, 4</t>
  </si>
  <si>
    <t>1759.800</t>
  </si>
  <si>
    <t>Владимир г, Фатьянова ул, 6</t>
  </si>
  <si>
    <t>1804.300</t>
  </si>
  <si>
    <t>Владимир г, Фатьянова ул, 8</t>
  </si>
  <si>
    <t>702.800</t>
  </si>
  <si>
    <t>762.700</t>
  </si>
  <si>
    <t>Владимир г, Фейгина ул, 10</t>
  </si>
  <si>
    <t>468.200</t>
  </si>
  <si>
    <t>1179.400</t>
  </si>
  <si>
    <t>Владимир г, Фейгина ул, 11/74</t>
  </si>
  <si>
    <t>Владимир г, Фейгина ул, 13</t>
  </si>
  <si>
    <t>484.300</t>
  </si>
  <si>
    <t>200.100</t>
  </si>
  <si>
    <t>Владимир г, Фейгина ул, 13А</t>
  </si>
  <si>
    <t>Владимир г, Фейгина ул, 15</t>
  </si>
  <si>
    <t>196.000</t>
  </si>
  <si>
    <t>1067.500</t>
  </si>
  <si>
    <t>200.400</t>
  </si>
  <si>
    <t>Владимир г, Фейгина ул, 16</t>
  </si>
  <si>
    <t>706.000</t>
  </si>
  <si>
    <t>615.300</t>
  </si>
  <si>
    <t>Владимир г, Фейгина ул, 2/20</t>
  </si>
  <si>
    <t>814.600</t>
  </si>
  <si>
    <t>Владимир г, Фейгина ул, 22</t>
  </si>
  <si>
    <t>1030.230</t>
  </si>
  <si>
    <t>Владимир г, Фейгина ул, 23/23</t>
  </si>
  <si>
    <t>465.400</t>
  </si>
  <si>
    <t>239.200</t>
  </si>
  <si>
    <t>Владимир г, Фейгина ул, 23А</t>
  </si>
  <si>
    <t>450.900</t>
  </si>
  <si>
    <t>740.700</t>
  </si>
  <si>
    <t>Владимир г, Фейгина ул, 6/25</t>
  </si>
  <si>
    <t>806.600</t>
  </si>
  <si>
    <t>Владимир г, Фейгина ул, 8/26</t>
  </si>
  <si>
    <t>Владимир г, Фейгина ул, 9</t>
  </si>
  <si>
    <t>878.600</t>
  </si>
  <si>
    <t>Владимир г, Хирурга Орлова ул, 18</t>
  </si>
  <si>
    <t>271.000</t>
  </si>
  <si>
    <t>Владимир г, Хирурга Орлова ул, 2б</t>
  </si>
  <si>
    <t>1303.300</t>
  </si>
  <si>
    <t>Владимир г, Хирурга Орлова ул, 6</t>
  </si>
  <si>
    <t>Владимир г, Хирурга Орлова ул, 6а</t>
  </si>
  <si>
    <t>755.700</t>
  </si>
  <si>
    <t>Владимир г, Хирурга Орлова ул, 8</t>
  </si>
  <si>
    <t>413.100</t>
  </si>
  <si>
    <t>Владимир г, Хирурга Орлова ул, 8а</t>
  </si>
  <si>
    <t>Владимир г, Чайковского проезд, 1</t>
  </si>
  <si>
    <t>Владимир г, Чайковского проезд, 3</t>
  </si>
  <si>
    <t>Владимир г, Чайковского проезд, 5</t>
  </si>
  <si>
    <t>241.000</t>
  </si>
  <si>
    <t>Владимир г, Чайковского проезд, 7</t>
  </si>
  <si>
    <t>298.800</t>
  </si>
  <si>
    <t>Владимир г, Чайковского проезд, 9</t>
  </si>
  <si>
    <t>423.400</t>
  </si>
  <si>
    <t>Владимир г, Чайковского ул, 10/11</t>
  </si>
  <si>
    <t>779.200</t>
  </si>
  <si>
    <t>Владимир г, Чайковского ул, 11</t>
  </si>
  <si>
    <t>732.600</t>
  </si>
  <si>
    <t>470.500</t>
  </si>
  <si>
    <t>Владимир г, Чайковского ул, 13/1</t>
  </si>
  <si>
    <t>448.400</t>
  </si>
  <si>
    <t>1311.000</t>
  </si>
  <si>
    <t>Владимир г, Чайковского ул, 15/2</t>
  </si>
  <si>
    <t>455.500</t>
  </si>
  <si>
    <t>Владимир г, Чайковского ул, 17</t>
  </si>
  <si>
    <t>505.490</t>
  </si>
  <si>
    <t>Владимир г, Чайковского ул, 19/1</t>
  </si>
  <si>
    <t>452.200</t>
  </si>
  <si>
    <t>Владимир г, Чайковского ул, 2</t>
  </si>
  <si>
    <t>Владимир г, Чайковского ул, 21</t>
  </si>
  <si>
    <t>Владимир г, Чайковского ул, 25А</t>
  </si>
  <si>
    <t>Владимир г, Чайковского ул, 26</t>
  </si>
  <si>
    <t>254.000</t>
  </si>
  <si>
    <t>Владимир г, Чайковского ул, 28</t>
  </si>
  <si>
    <t>909.600</t>
  </si>
  <si>
    <t>Владимир г, Чайковского ул, 30</t>
  </si>
  <si>
    <t>Владимир г, Чайковского ул, 32А</t>
  </si>
  <si>
    <t>966.600</t>
  </si>
  <si>
    <t>Владимир г, Чайковского ул, 34</t>
  </si>
  <si>
    <t>733.300</t>
  </si>
  <si>
    <t>Владимир г, Чайковского ул, 34А</t>
  </si>
  <si>
    <t>973.200</t>
  </si>
  <si>
    <t>885.200</t>
  </si>
  <si>
    <t>Владимир г, Чайковского ул, 36</t>
  </si>
  <si>
    <t>Владимир г, Чайковского ул, 36А</t>
  </si>
  <si>
    <t>898.500</t>
  </si>
  <si>
    <t>Владимир г, Чайковского ул, 38</t>
  </si>
  <si>
    <t>724.400</t>
  </si>
  <si>
    <t>Владимир г, Чайковского ул, 38А</t>
  </si>
  <si>
    <t>457.700</t>
  </si>
  <si>
    <t>Владимир г, Чайковского ул, 38В</t>
  </si>
  <si>
    <t>908.900</t>
  </si>
  <si>
    <t>Владимир г, Чайковского ул, 38Г</t>
  </si>
  <si>
    <t>842.600</t>
  </si>
  <si>
    <t>2399.000</t>
  </si>
  <si>
    <t>Владимир г, Чайковского ул, 40Б</t>
  </si>
  <si>
    <t>465.800</t>
  </si>
  <si>
    <t>Владимир г, Чайковского ул, 42</t>
  </si>
  <si>
    <t>Владимир г, Чайковского ул, 44</t>
  </si>
  <si>
    <t>1902.400</t>
  </si>
  <si>
    <t>Владимир г, Чайковского ул, 44А</t>
  </si>
  <si>
    <t>880.600</t>
  </si>
  <si>
    <t>Владимир г, Чайковского ул, 44Б</t>
  </si>
  <si>
    <t>915.200</t>
  </si>
  <si>
    <t>Владимир г, Чайковского ул, 46</t>
  </si>
  <si>
    <t>875.600</t>
  </si>
  <si>
    <t>Владимир г, Чайковского ул, 46А</t>
  </si>
  <si>
    <t>690.900</t>
  </si>
  <si>
    <t>Владимир г, Чайковского ул, 48</t>
  </si>
  <si>
    <t>Владимир г, Чайковского ул, 5</t>
  </si>
  <si>
    <t>449.900</t>
  </si>
  <si>
    <t>1485.000</t>
  </si>
  <si>
    <t>Владимир г, Чайковского ул, 50</t>
  </si>
  <si>
    <t>905.200</t>
  </si>
  <si>
    <t>777.000</t>
  </si>
  <si>
    <t>Владимир г, Чайковского ул, 50А</t>
  </si>
  <si>
    <t>Владимир г, Чайковского ул, 52</t>
  </si>
  <si>
    <t>859.300</t>
  </si>
  <si>
    <t>Владимир г, Чайковского ул, 9</t>
  </si>
  <si>
    <t>455.200</t>
  </si>
  <si>
    <t>Владимир г, Чапаева ул, 5</t>
  </si>
  <si>
    <t>1395.100</t>
  </si>
  <si>
    <t>Владимир г, Чапаева ул, 6</t>
  </si>
  <si>
    <t>Владимир г, Чапаева ул, 8</t>
  </si>
  <si>
    <t>Владимир г, Чапаева ул, 8а</t>
  </si>
  <si>
    <t>1487.700</t>
  </si>
  <si>
    <t>Владимир г, Чехова ул, 2</t>
  </si>
  <si>
    <t>761.700</t>
  </si>
  <si>
    <t>Владимир г, Элеваторная ул, 14</t>
  </si>
  <si>
    <t>882.500</t>
  </si>
  <si>
    <t>511.500</t>
  </si>
  <si>
    <t>Владимир г, Элеваторная ул, 14А</t>
  </si>
  <si>
    <t>228.900</t>
  </si>
  <si>
    <t>327.500</t>
  </si>
  <si>
    <t>Владимир г, Элеваторная ул, 14Б</t>
  </si>
  <si>
    <t>Владимир г, Элеваторная ул, 16</t>
  </si>
  <si>
    <t>476.600</t>
  </si>
  <si>
    <t>Владимир г, Элеваторная ул, 18</t>
  </si>
  <si>
    <t>673.500</t>
  </si>
  <si>
    <t>518.100</t>
  </si>
  <si>
    <t>797.400</t>
  </si>
  <si>
    <t>Владимир г, Элеваторная ул, 20А</t>
  </si>
  <si>
    <t>562.500</t>
  </si>
  <si>
    <t>Владимир г, Элеваторная ул, 24</t>
  </si>
  <si>
    <t>664.800</t>
  </si>
  <si>
    <t>Владимир г, Электроприборовский проезд, 3</t>
  </si>
  <si>
    <t>Владимир г, Электроприборовский проезд, 4</t>
  </si>
  <si>
    <t>372.500</t>
  </si>
  <si>
    <t>Владимир г, Электроприборовский проезд, 7</t>
  </si>
  <si>
    <t>515.400</t>
  </si>
  <si>
    <t>Владимир г, Электроприборовский проезд, 9/77</t>
  </si>
  <si>
    <t>Владимир г, Энергетик мкр, Садовая ул, 13</t>
  </si>
  <si>
    <t>Владимир г, Энергетик мкр, Садовая ул, 15</t>
  </si>
  <si>
    <t>Владимир г, Энергетик мкр, Северная ул, 11</t>
  </si>
  <si>
    <t>Владимир г, Энергетик мкр, Северная ул, 13</t>
  </si>
  <si>
    <t>Владимир г, Энергетик мкр, Северная ул, 2</t>
  </si>
  <si>
    <t>Владимир г, Энергетик мкр, Северная ул, 4</t>
  </si>
  <si>
    <t>Владимир г, Энергетик мкр, Совхозная ул, 1</t>
  </si>
  <si>
    <t>Владимир г, Энергетик мкр, Совхозная ул, 3</t>
  </si>
  <si>
    <t>Владимир г, Энергетик мкр, Совхозная ул, 4</t>
  </si>
  <si>
    <t>741.200</t>
  </si>
  <si>
    <t>Владимир г, Энергетик мкр, Совхозная ул, 6</t>
  </si>
  <si>
    <t>727.400</t>
  </si>
  <si>
    <t>796.600</t>
  </si>
  <si>
    <t>Владимир г, Энергетик мкр, Совхозная ул, 7</t>
  </si>
  <si>
    <t>Владимир г, Энергетик мкр, Совхозная ул, 9</t>
  </si>
  <si>
    <t>1588.600</t>
  </si>
  <si>
    <t>Владимир г, Энергетик мкр, Энергетиков ул, 10Б</t>
  </si>
  <si>
    <t>Владимир г, Энергетик мкр, Энергетиков ул, 11Б</t>
  </si>
  <si>
    <t>850.300</t>
  </si>
  <si>
    <t>1853.600</t>
  </si>
  <si>
    <t>Владимир г, Энергетик мкр, Энергетиков ул, 14Б</t>
  </si>
  <si>
    <t>1401.900</t>
  </si>
  <si>
    <t>Владимир г, Энергетик мкр, Энергетиков ул, 1А</t>
  </si>
  <si>
    <t>5039.900</t>
  </si>
  <si>
    <t>Владимир г, Энергетик мкр, Энергетиков ул, 1Б</t>
  </si>
  <si>
    <t>Владимир г, Энергетик мкр, Энергетиков ул, 2</t>
  </si>
  <si>
    <t>352.800</t>
  </si>
  <si>
    <t>5291.100</t>
  </si>
  <si>
    <t>Владимир г, Энергетик мкр, Энергетиков ул, 23</t>
  </si>
  <si>
    <t>5325.900</t>
  </si>
  <si>
    <t>Владимир г, Энергетик мкр, Энергетиков ул, 25</t>
  </si>
  <si>
    <t>Владимир г, Энергетик мкр, Энергетиков ул, 27</t>
  </si>
  <si>
    <t>Владимир г, Энергетик мкр, Энергетиков ул, 27А</t>
  </si>
  <si>
    <t>153.000</t>
  </si>
  <si>
    <t>Владимир г, Энергетик мкр, Энергетиков ул, 29Б</t>
  </si>
  <si>
    <t>Владимир г, Энергетик мкр, Энергетиков ул, 2Б</t>
  </si>
  <si>
    <t>Владимир г, Энергетик мкр, Энергетиков ул, 3</t>
  </si>
  <si>
    <t>Владимир г, Энергетик мкр, Энергетиков ул, 4А</t>
  </si>
  <si>
    <t>Владимир г, Энергетик мкр, Энергетиков ул, 5А</t>
  </si>
  <si>
    <t>Владимир г, Энергетик мкр, Энергетиков ул, 6</t>
  </si>
  <si>
    <t>Владимир г, Энергетик мкр, Энергетиков ул, 6б</t>
  </si>
  <si>
    <t>1124.300</t>
  </si>
  <si>
    <t>Владимир г, Энергетик мкр, Энергетиков ул, 8Б</t>
  </si>
  <si>
    <t>677.700</t>
  </si>
  <si>
    <t>Владимир г, Энергетик мкр, Энергетиков ул, 9Б</t>
  </si>
  <si>
    <t>Владимир г, Юбилейная ул, 12</t>
  </si>
  <si>
    <t>803.540</t>
  </si>
  <si>
    <t>Владимир г, Юбилейная ул, 14</t>
  </si>
  <si>
    <t>Владимир г, Юбилейная ул, 15</t>
  </si>
  <si>
    <t>1689.300</t>
  </si>
  <si>
    <t>Владимир г, Юбилейная ул, 16А</t>
  </si>
  <si>
    <t>Владимир г, Юбилейная ул, 16Б</t>
  </si>
  <si>
    <t>Владимир г, Юбилейная ул, 18</t>
  </si>
  <si>
    <t>Владимир г, Юбилейная ул, 20</t>
  </si>
  <si>
    <t>Владимир г, Юбилейная ул, 22</t>
  </si>
  <si>
    <t>1648.000</t>
  </si>
  <si>
    <t>Владимир г, Юбилейная ул, 24</t>
  </si>
  <si>
    <t>1491.000</t>
  </si>
  <si>
    <t>Владимир г, Юбилейная ул, 28</t>
  </si>
  <si>
    <t>Владимир г, Юбилейная ул, 3</t>
  </si>
  <si>
    <t>1273.100</t>
  </si>
  <si>
    <t>Владимир г, Юбилейная ул, 32</t>
  </si>
  <si>
    <t>Владимир г, Юбилейная ул, 34</t>
  </si>
  <si>
    <t>Владимир г, Юбилейная ул, 36</t>
  </si>
  <si>
    <t>999.000</t>
  </si>
  <si>
    <t>Владимир г, Юбилейная ул, 38</t>
  </si>
  <si>
    <t>Владимир г, Юбилейная ул, 38А</t>
  </si>
  <si>
    <t>Владимир г, Юбилейная ул, 4</t>
  </si>
  <si>
    <t>1668.000</t>
  </si>
  <si>
    <t>Владимир г, Юбилейная ул, 46</t>
  </si>
  <si>
    <t>894.000</t>
  </si>
  <si>
    <t>Владимир г, Юбилейная ул, 46А</t>
  </si>
  <si>
    <t>409.000</t>
  </si>
  <si>
    <t>Владимир г, Юбилейная ул, 5</t>
  </si>
  <si>
    <t>1166.500</t>
  </si>
  <si>
    <t>Владимир г, Юбилейная ул, 50</t>
  </si>
  <si>
    <t>2329.600</t>
  </si>
  <si>
    <t>Владимир г, Юбилейная ул, 52</t>
  </si>
  <si>
    <t>Владимир г, Юбилейная ул, 56</t>
  </si>
  <si>
    <t>Владимир г, Юбилейная ул, 58</t>
  </si>
  <si>
    <t>Владимир г, Юбилейная ул, 6</t>
  </si>
  <si>
    <t>Владимир г, Юбилейная ул, 60</t>
  </si>
  <si>
    <t>1215.210</t>
  </si>
  <si>
    <t>Владимир г, Юбилейная ул, 62</t>
  </si>
  <si>
    <t>Владимир г, Юбилейная ул, 66</t>
  </si>
  <si>
    <t>Владимир г, Юбилейная ул, 68</t>
  </si>
  <si>
    <t>928.000</t>
  </si>
  <si>
    <t>Владимир г, Юбилейная ул, 7</t>
  </si>
  <si>
    <t>Владимир г, Юбилейная ул, 70</t>
  </si>
  <si>
    <t>Владимир г, Юбилейная ул, 76</t>
  </si>
  <si>
    <t>Владимир г, Юбилейная ул, 76А</t>
  </si>
  <si>
    <t>584.700</t>
  </si>
  <si>
    <t>Владимир г, Юбилейная ул, 78</t>
  </si>
  <si>
    <t>Владимир г, Юбилейная ул, 7А</t>
  </si>
  <si>
    <t>Владимир г, Юбилейная ул, 8</t>
  </si>
  <si>
    <t>Владимир г, Юбилейная ул, 9</t>
  </si>
  <si>
    <t>Владимир г, Юрьевец мкр, Всесвятская ул, 15а</t>
  </si>
  <si>
    <t>Владимир г, Юрьевец мкр, Всесвятская ул, 15б</t>
  </si>
  <si>
    <t>Владимир г, Юрьевец мкр, Всесвятская ул, 17а</t>
  </si>
  <si>
    <t>Владимир г, Юрьевец мкр, Всесвятская ул, 8</t>
  </si>
  <si>
    <t>Владимир г, Юрьевец мкр, Гвардейская ул, 11</t>
  </si>
  <si>
    <t>Владимир г, Юрьевец мкр, Гвардейская ул, 11б</t>
  </si>
  <si>
    <t>Владимир г, Юрьевец мкр, Гвардейская ул, 13</t>
  </si>
  <si>
    <t>Владимир г, Юрьевец мкр, Гвардейская ул, 13Б</t>
  </si>
  <si>
    <t>Владимир г, Юрьевец мкр, Гвардейская ул, 15</t>
  </si>
  <si>
    <t>Владимир г, Юрьевец мкр, Гвардейская ул, 17</t>
  </si>
  <si>
    <t>Владимир г, Юрьевец мкр, Институтский городок, 10</t>
  </si>
  <si>
    <t>939.600</t>
  </si>
  <si>
    <t>Владимир г, Юрьевец мкр, Институтский городок, 11</t>
  </si>
  <si>
    <t>935.300</t>
  </si>
  <si>
    <t>1318.600</t>
  </si>
  <si>
    <t>Владимир г, Юрьевец мкр, Институтский городок, 13</t>
  </si>
  <si>
    <t>1317.000</t>
  </si>
  <si>
    <t>Владимир г, Юрьевец мкр, Институтский городок, 14</t>
  </si>
  <si>
    <t>Владимир г, Юрьевец мкр, Институтский городок, 14а</t>
  </si>
  <si>
    <t>Владимир г, Юрьевец мкр, Институтский городок, 15</t>
  </si>
  <si>
    <t>Владимир г, Юрьевец мкр, Институтский городок, 19</t>
  </si>
  <si>
    <t>Владимир г, Юрьевец мкр, Институтский городок, 21</t>
  </si>
  <si>
    <t>447.600</t>
  </si>
  <si>
    <t>Владимир г, Юрьевец мкр, Институтский городок, 26</t>
  </si>
  <si>
    <t>Владимир г, Юрьевец мкр, Институтский городок, 28</t>
  </si>
  <si>
    <t>Владимир г, Юрьевец мкр, Институтский городок, 3</t>
  </si>
  <si>
    <t>Владимир г, Юрьевец мкр, Институтский городок, 30</t>
  </si>
  <si>
    <t>1314.000</t>
  </si>
  <si>
    <t>651.800</t>
  </si>
  <si>
    <t>Владимир г, Юрьевец мкр, Институтский городок, 32</t>
  </si>
  <si>
    <t>932.600</t>
  </si>
  <si>
    <t>Владимир г, Юрьевец мкр, Институтский городок, 5</t>
  </si>
  <si>
    <t>Владимир г, Юрьевец мкр, Институтский городок, 6</t>
  </si>
  <si>
    <t>964.800</t>
  </si>
  <si>
    <t>Владимир г, Юрьевец мкр, Институтский городок, 9</t>
  </si>
  <si>
    <t>Владимир г, Юрьевец мкр, Михалькова ул, 10</t>
  </si>
  <si>
    <t>Владимир г, Юрьевец мкр, Михалькова ул, 11</t>
  </si>
  <si>
    <t>801.200</t>
  </si>
  <si>
    <t>Владимир г, Юрьевец мкр, Михалькова ул, 12</t>
  </si>
  <si>
    <t>Владимир г, Юрьевец мкр, Михалькова ул, 13</t>
  </si>
  <si>
    <t>840.500</t>
  </si>
  <si>
    <t>Владимир г, Юрьевец мкр, Михалькова ул, 13а</t>
  </si>
  <si>
    <t>552.800</t>
  </si>
  <si>
    <t>Владимир г, Юрьевец мкр, Михалькова ул, 15</t>
  </si>
  <si>
    <t>Владимир г, Юрьевец мкр, Михалькова ул, 1А</t>
  </si>
  <si>
    <t>1209.700</t>
  </si>
  <si>
    <t>Владимир г, Юрьевец мкр, Михалькова ул, 1Б</t>
  </si>
  <si>
    <t>Владимир г, Юрьевец мкр, Михалькова ул, 1В</t>
  </si>
  <si>
    <t>355.400</t>
  </si>
  <si>
    <t>Владимир г, Юрьевец мкр, Михалькова ул, 2</t>
  </si>
  <si>
    <t>796.400</t>
  </si>
  <si>
    <t>Владимир г, Юрьевец мкр, Михалькова ул, 2Б</t>
  </si>
  <si>
    <t>Владимир г, Юрьевец мкр, Михалькова ул, 3</t>
  </si>
  <si>
    <t>1456.200</t>
  </si>
  <si>
    <t>Владимир г, Юрьевец мкр, Михалькова ул, 3Б</t>
  </si>
  <si>
    <t>1514.000</t>
  </si>
  <si>
    <t>Владимир г, Юрьевец мкр, Михалькова ул, 3В</t>
  </si>
  <si>
    <t>4157.100</t>
  </si>
  <si>
    <t>Владимир г, Юрьевец мкр, Михалькова ул, 4</t>
  </si>
  <si>
    <t>Владимир г, Юрьевец мкр, Михалькова ул, 5</t>
  </si>
  <si>
    <t>2347.000</t>
  </si>
  <si>
    <t>1123.200</t>
  </si>
  <si>
    <t>Владимир г, Юрьевец мкр, Михалькова ул, 5А</t>
  </si>
  <si>
    <t>1217.400</t>
  </si>
  <si>
    <t>Владимир г, Юрьевец мкр, Михалькова ул, 6</t>
  </si>
  <si>
    <t>610.400</t>
  </si>
  <si>
    <t>Владимир г, Юрьевец мкр, Михалькова ул, 8</t>
  </si>
  <si>
    <t>834.200</t>
  </si>
  <si>
    <t>Владимир г, Юрьевец мкр, Михалькова ул, 9</t>
  </si>
  <si>
    <t>902.500</t>
  </si>
  <si>
    <t>Владимир г, Юрьевец мкр, Ноябрьская ул, 1</t>
  </si>
  <si>
    <t>756.400</t>
  </si>
  <si>
    <t>Владимир г, Юрьевец мкр, Ноябрьская ул, 105</t>
  </si>
  <si>
    <t>689.200</t>
  </si>
  <si>
    <t>Владимир г, Юрьевец мкр, Ноябрьская ул, 111</t>
  </si>
  <si>
    <t>788.500</t>
  </si>
  <si>
    <t>Владимир г, Юрьевец мкр, Ноябрьская ул, 115</t>
  </si>
  <si>
    <t>829.800</t>
  </si>
  <si>
    <t>Владимир г, Юрьевец мкр, Ноябрьская ул, 117</t>
  </si>
  <si>
    <t>Владимир г, Юрьевец мкр, Ноябрьская ул, 119</t>
  </si>
  <si>
    <t>Владимир г, Юрьевец мкр, Ноябрьская ул, 119А</t>
  </si>
  <si>
    <t>Владимир г, Юрьевец мкр, Ноябрьская ул, 119Б</t>
  </si>
  <si>
    <t>1478.000</t>
  </si>
  <si>
    <t>953.800</t>
  </si>
  <si>
    <t>Владимир г, Юрьевец мкр, Ноябрьская ул, 121</t>
  </si>
  <si>
    <t>617.000</t>
  </si>
  <si>
    <t>514.500</t>
  </si>
  <si>
    <t>Владимир г, Юрьевец мкр, Ноябрьская ул, 123</t>
  </si>
  <si>
    <t>227.000</t>
  </si>
  <si>
    <t>Владимир г, Юрьевец мкр, Ноябрьская ул, 125</t>
  </si>
  <si>
    <t>306.100</t>
  </si>
  <si>
    <t>Владимир г, Юрьевец мкр, Ноябрьская ул, 132</t>
  </si>
  <si>
    <t>1800</t>
  </si>
  <si>
    <t>372.900</t>
  </si>
  <si>
    <t>Владимир г, Юрьевец мкр, Ноябрьская ул, 2</t>
  </si>
  <si>
    <t>826.200</t>
  </si>
  <si>
    <t>Владимир г, Юрьевец мкр, Ноябрьская ул, 3А</t>
  </si>
  <si>
    <t>Владимир г, Юрьевец мкр, Ноябрьская ул, 4</t>
  </si>
  <si>
    <t>391.500</t>
  </si>
  <si>
    <t>Владимир г, Юрьевец мкр, Ноябрьская ул, 41А</t>
  </si>
  <si>
    <t>Владимир г, Юрьевец мкр, Ноябрьская ул, 5</t>
  </si>
  <si>
    <t>478.600</t>
  </si>
  <si>
    <t>Владимир г, Юрьевец мкр, Ноябрьская ул, 6</t>
  </si>
  <si>
    <t>Владимир г, Юрьевец мкр, Ноябрьская ул, 7</t>
  </si>
  <si>
    <t>216.000</t>
  </si>
  <si>
    <t>Владимир г, Юрьевец мкр, Ноябрьская ул, 8</t>
  </si>
  <si>
    <t>830.300</t>
  </si>
  <si>
    <t>Владимир г, Юрьевец мкр, Ноябрьская ул, 8А</t>
  </si>
  <si>
    <t>1201.600</t>
  </si>
  <si>
    <t>Владимир г, Юрьевец мкр, Ноябрьская ул, 9</t>
  </si>
  <si>
    <t>Владимир г, Юрьевец мкр, Ноябрьская ул, 9А</t>
  </si>
  <si>
    <t>818.700</t>
  </si>
  <si>
    <t>Владимир г, Юрьевец мкр, Православная ул, 9</t>
  </si>
  <si>
    <t>Владимир г, Юрьевец мкр, Славная ул, 10</t>
  </si>
  <si>
    <t>Владимир г, Юрьевец мкр, Славная ул, 12</t>
  </si>
  <si>
    <t>Владимир г, Юрьевец мкр, Славная ул, 15</t>
  </si>
  <si>
    <t>1947.300</t>
  </si>
  <si>
    <t>Владимир г, Юрьевец мкр, Славная ул, 17</t>
  </si>
  <si>
    <t>3699.000</t>
  </si>
  <si>
    <t>Владимир г, Юрьевец мкр, Славная ул, 4</t>
  </si>
  <si>
    <t>Владимир г, Юрьевец мкр, Славная ул, 6</t>
  </si>
  <si>
    <t>Владимир г, Юрьевец мкр, Строительный проезд, 11</t>
  </si>
  <si>
    <t>1662.900</t>
  </si>
  <si>
    <t>Владимир г, Юрьевец мкр, Строительный проезд, 11а</t>
  </si>
  <si>
    <t>Владимир г, Юрьевец мкр, Строительный проезд, 3</t>
  </si>
  <si>
    <t>727.100</t>
  </si>
  <si>
    <t>Владимир г, Юрьевец мкр, Школьный проезд, 4</t>
  </si>
  <si>
    <t>952.600</t>
  </si>
  <si>
    <t>Владимир г, Юрьевец мкр, Школьный проезд, 4А</t>
  </si>
  <si>
    <t>883.700</t>
  </si>
  <si>
    <t>Вязники г, 1 Мая ул, 10/34</t>
  </si>
  <si>
    <t>446.100</t>
  </si>
  <si>
    <t>623.100</t>
  </si>
  <si>
    <t>Вязники г, 1 Мая ул, 12/23</t>
  </si>
  <si>
    <t>1751.600</t>
  </si>
  <si>
    <t>1719.800</t>
  </si>
  <si>
    <t>Вязники г, 1 Мая ул, 14</t>
  </si>
  <si>
    <t>1432.000</t>
  </si>
  <si>
    <t>Вязники г, 1 Мая ул, 16/15</t>
  </si>
  <si>
    <t>362.600</t>
  </si>
  <si>
    <t>282.200</t>
  </si>
  <si>
    <t>Вязники г, 1 Мая ул, 27</t>
  </si>
  <si>
    <t>Вязники г, 1 Мая ул, 33/21</t>
  </si>
  <si>
    <t>Вязники г, 1 Мая ул, 5</t>
  </si>
  <si>
    <t>Вязники г, 1 Мая ул, 7</t>
  </si>
  <si>
    <t>Вязники г, 1 Мая ул, 8</t>
  </si>
  <si>
    <t>178.400</t>
  </si>
  <si>
    <t>288.200</t>
  </si>
  <si>
    <t>Вязники г, 1-й Кутузовский проезд, 2</t>
  </si>
  <si>
    <t>288.600</t>
  </si>
  <si>
    <t>Вязники г, 1-я Набережная ул, 1/6</t>
  </si>
  <si>
    <t>281.500</t>
  </si>
  <si>
    <t>207.500</t>
  </si>
  <si>
    <t>208.700</t>
  </si>
  <si>
    <t>Вязники г, 3-й Чапаевский пер, 1</t>
  </si>
  <si>
    <t>Вязники г, 3-й Чапаевский пер, 22</t>
  </si>
  <si>
    <t>Вязники г, 3-й Чапаевский пер, 23</t>
  </si>
  <si>
    <t>3867.000</t>
  </si>
  <si>
    <t>862.200</t>
  </si>
  <si>
    <t>Вязники г, Антошкина ул, 26</t>
  </si>
  <si>
    <t>Вязники г, Антошкина ул, 7</t>
  </si>
  <si>
    <t>570.300</t>
  </si>
  <si>
    <t>Вязники г, Б.Хмельницкого ул, 33</t>
  </si>
  <si>
    <t>1045.500</t>
  </si>
  <si>
    <t>Вязники г, Б.Хмельницкого ул, 35</t>
  </si>
  <si>
    <t>434.700</t>
  </si>
  <si>
    <t>Вязники г, Благовещенская ул, 10</t>
  </si>
  <si>
    <t>443.300</t>
  </si>
  <si>
    <t>233.100</t>
  </si>
  <si>
    <t>Вязники г, Благовещенская ул, 13</t>
  </si>
  <si>
    <t>277.500</t>
  </si>
  <si>
    <t>Вязники г, Благовещенская ул, 131</t>
  </si>
  <si>
    <t>649.900</t>
  </si>
  <si>
    <t>253.200</t>
  </si>
  <si>
    <t>Вязники г, Благовещенская ул, 133</t>
  </si>
  <si>
    <t>112.500</t>
  </si>
  <si>
    <t>Вязники г, Благовещенская ул, 149/1</t>
  </si>
  <si>
    <t>237.900</t>
  </si>
  <si>
    <t>184.800</t>
  </si>
  <si>
    <t>Вязники г, Благовещенская ул, 17</t>
  </si>
  <si>
    <t>Вязники г, Благовещенская ул, 18</t>
  </si>
  <si>
    <t>359.100</t>
  </si>
  <si>
    <t>457.900</t>
  </si>
  <si>
    <t>283.800</t>
  </si>
  <si>
    <t>Вязники г, Благовещенская ул, 26/17</t>
  </si>
  <si>
    <t>194.500</t>
  </si>
  <si>
    <t>257.900</t>
  </si>
  <si>
    <t>Вязники г, Благовещенская ул, 35а</t>
  </si>
  <si>
    <t>294.300</t>
  </si>
  <si>
    <t>Вязники г, Благовещенская ул, 37а</t>
  </si>
  <si>
    <t>331.800</t>
  </si>
  <si>
    <t>223.500</t>
  </si>
  <si>
    <t>Вязники г, Благовещенская ул, 38</t>
  </si>
  <si>
    <t>460.800</t>
  </si>
  <si>
    <t>Вязники г, Благовещенская ул, 41/9</t>
  </si>
  <si>
    <t>Вязники г, Благовещенская ул, 42</t>
  </si>
  <si>
    <t>Вязники г, Благовещенская ул, 49</t>
  </si>
  <si>
    <t>Вязники г, Благовещенская ул, 6</t>
  </si>
  <si>
    <t>Вязники г, Большая Московская ул, 11</t>
  </si>
  <si>
    <t>297.400</t>
  </si>
  <si>
    <t>Вязники г, Вишневая ул, 34</t>
  </si>
  <si>
    <t>667.500</t>
  </si>
  <si>
    <t>558.500</t>
  </si>
  <si>
    <t>Вязники г, Владимирская ул, 2</t>
  </si>
  <si>
    <t>607.400</t>
  </si>
  <si>
    <t>Вязники г, Владимирская ул, 4</t>
  </si>
  <si>
    <t>464.400</t>
  </si>
  <si>
    <t>497.600</t>
  </si>
  <si>
    <t>Вязники г, Владимирская ул, 6</t>
  </si>
  <si>
    <t>512.200</t>
  </si>
  <si>
    <t>Вязники г, Владимирская ул, 7</t>
  </si>
  <si>
    <t>Вязники г, Владимирская ул, 8/16</t>
  </si>
  <si>
    <t>731.000</t>
  </si>
  <si>
    <t>Вязники г, Владимирская ул, 9</t>
  </si>
  <si>
    <t>Вязники г, Вокзальная ул, 18</t>
  </si>
  <si>
    <t>813.100</t>
  </si>
  <si>
    <t>Вязники г, Вокзальная ул, 36</t>
  </si>
  <si>
    <t>Вязники г, Вокзальная ул, 38</t>
  </si>
  <si>
    <t>Вязники г, Вокзальная ул, 40</t>
  </si>
  <si>
    <t>Вязники г, Вокзальная ул, 42</t>
  </si>
  <si>
    <t>310.900</t>
  </si>
  <si>
    <t>1915</t>
  </si>
  <si>
    <t>Вязники г, Вокзальная ул, 5</t>
  </si>
  <si>
    <t>Вязники г, Володарского ул, 4/2</t>
  </si>
  <si>
    <t>Вязники г, Высоковольтная ул, 61</t>
  </si>
  <si>
    <t>830.700</t>
  </si>
  <si>
    <t>988.200</t>
  </si>
  <si>
    <t>1056.000</t>
  </si>
  <si>
    <t>678.800</t>
  </si>
  <si>
    <t>Вязники г, Герцена ул, 34</t>
  </si>
  <si>
    <t>437.100</t>
  </si>
  <si>
    <t>Вязники г, Герцена ул, 36</t>
  </si>
  <si>
    <t>Вязники г, Герцена ул, 36а</t>
  </si>
  <si>
    <t>Вязники г, Герцена ул, 38</t>
  </si>
  <si>
    <t>Вязники г, Герцена ул, 38а</t>
  </si>
  <si>
    <t>Вязники г, Герцена ул, 40а</t>
  </si>
  <si>
    <t>539.200</t>
  </si>
  <si>
    <t>682.400</t>
  </si>
  <si>
    <t>350.800</t>
  </si>
  <si>
    <t>Вязники г, Гоголя ул, 19/13</t>
  </si>
  <si>
    <t>207.800</t>
  </si>
  <si>
    <t>Вязники г, Гоголя ул, 21/14</t>
  </si>
  <si>
    <t>Вязники г, Гоголя ул, 23</t>
  </si>
  <si>
    <t>280.900</t>
  </si>
  <si>
    <t>2166.500</t>
  </si>
  <si>
    <t>Вязники г, Горького ул, 102</t>
  </si>
  <si>
    <t>8183.900</t>
  </si>
  <si>
    <t>149.100</t>
  </si>
  <si>
    <t>Вязники г, Дечинский мкр, 1</t>
  </si>
  <si>
    <t>Вязники г, Дечинский мкр, 10</t>
  </si>
  <si>
    <t>597.400</t>
  </si>
  <si>
    <t>Вязники г, Дечинский мкр, 12</t>
  </si>
  <si>
    <t>3813.800</t>
  </si>
  <si>
    <t>Вязники г, Дечинский мкр, 14</t>
  </si>
  <si>
    <t>Вязники г, Дечинский мкр, 16</t>
  </si>
  <si>
    <t>Вязники г, Дечинский мкр, 17</t>
  </si>
  <si>
    <t>1260.100</t>
  </si>
  <si>
    <t>Вязники г, Дечинский мкр, 4</t>
  </si>
  <si>
    <t>Вязники г, Дечинский мкр, 5</t>
  </si>
  <si>
    <t>Вязники г, Дечинский мкр, 6</t>
  </si>
  <si>
    <t>Вязники г, Дечинский мкр, 7</t>
  </si>
  <si>
    <t>Вязники г, Дечинский мкр, 8</t>
  </si>
  <si>
    <t>Вязники г, Ефимьево ул, 10</t>
  </si>
  <si>
    <t>Вязники г, Ефимьево ул, 11</t>
  </si>
  <si>
    <t>553.500</t>
  </si>
  <si>
    <t>1552.300</t>
  </si>
  <si>
    <t>Вязники г, Ефимьево ул, 13</t>
  </si>
  <si>
    <t>Вязники г, Ефимьево ул, 2</t>
  </si>
  <si>
    <t>Вязники г, Ефимьево ул, 3</t>
  </si>
  <si>
    <t>Вязники г, Ефимьево ул, 4</t>
  </si>
  <si>
    <t>Вязники г, Ефимьево ул, 5</t>
  </si>
  <si>
    <t>Вязники г, Ефимьево ул, 6</t>
  </si>
  <si>
    <t>848.200</t>
  </si>
  <si>
    <t>Вязники г, Ефимьево ул, 9</t>
  </si>
  <si>
    <t>1078.000</t>
  </si>
  <si>
    <t>Вязники г, Железнодорожная ул, 21</t>
  </si>
  <si>
    <t>Вязники г, Железнодорожная ул, 21а</t>
  </si>
  <si>
    <t>Вязники г, Железнодорожная ул, 23а</t>
  </si>
  <si>
    <t>Вязники г, Железнодорожная ул, 25</t>
  </si>
  <si>
    <t>Вязники г, Железнодорожная ул, 27</t>
  </si>
  <si>
    <t>202.500</t>
  </si>
  <si>
    <t>Вязники г, Железнодорожная ул, 31</t>
  </si>
  <si>
    <t>Вязники г, Железнодорожная ул, 41</t>
  </si>
  <si>
    <t>Вязники г, Железнодорожная ул, 43</t>
  </si>
  <si>
    <t>Вязники г, Железнодорожная ул, 43а</t>
  </si>
  <si>
    <t>Вязники г, Железнодорожная ул, 44</t>
  </si>
  <si>
    <t>Вязники г, Железнодорожная ул, 45</t>
  </si>
  <si>
    <t>517.600</t>
  </si>
  <si>
    <t>1155.300</t>
  </si>
  <si>
    <t>Вязники г, Железнодорожная ул, 47</t>
  </si>
  <si>
    <t>Вязники г, Железнодорожная ул, 51</t>
  </si>
  <si>
    <t>Вязники г, Жуковского ул, 1</t>
  </si>
  <si>
    <t>296.000</t>
  </si>
  <si>
    <t>322.100</t>
  </si>
  <si>
    <t>Вязники г, Жуковского ул, 11</t>
  </si>
  <si>
    <t>Вязники г, Жуковского ул, 13</t>
  </si>
  <si>
    <t>Вязники г, Жуковского ул, 3</t>
  </si>
  <si>
    <t>509.300</t>
  </si>
  <si>
    <t>Вязники г, Жуковского ул, 5</t>
  </si>
  <si>
    <t>343.400</t>
  </si>
  <si>
    <t>Вязники г, Жуковского ул, 7</t>
  </si>
  <si>
    <t>419.700</t>
  </si>
  <si>
    <t>Вязники г, Жуковского ул, 9</t>
  </si>
  <si>
    <t>Вязники г, Заготзерно ул, 1</t>
  </si>
  <si>
    <t>208.500</t>
  </si>
  <si>
    <t>Вязники г, Заготзерно ул, 10</t>
  </si>
  <si>
    <t>287.600</t>
  </si>
  <si>
    <t>Вязники г, Заготзерно ул, 11А</t>
  </si>
  <si>
    <t>Вязники г, Заготзерно ул, 12</t>
  </si>
  <si>
    <t>Вязники г, Заготзерно ул, 13</t>
  </si>
  <si>
    <t>238.900</t>
  </si>
  <si>
    <t>1294.000</t>
  </si>
  <si>
    <t>Вязники г, Заготзерно ул, 15</t>
  </si>
  <si>
    <t>Вязники г, Заготзерно ул, 16</t>
  </si>
  <si>
    <t>232.600</t>
  </si>
  <si>
    <t>Вязники г, Заготзерно ул, 17</t>
  </si>
  <si>
    <t>263.800</t>
  </si>
  <si>
    <t>Вязники г, Заготзерно ул, 19А</t>
  </si>
  <si>
    <t>268.200</t>
  </si>
  <si>
    <t>Вязники г, Заготзерно ул, 2</t>
  </si>
  <si>
    <t>509.800</t>
  </si>
  <si>
    <t>709.500</t>
  </si>
  <si>
    <t>559.200</t>
  </si>
  <si>
    <t>Вязники г, Заготзерно ул, 4</t>
  </si>
  <si>
    <t>Вязники г, Заготзерно ул, 6</t>
  </si>
  <si>
    <t>Вязники г, Заготзерно ул, 6А</t>
  </si>
  <si>
    <t>Вязники г, Заготзерно ул, 8А</t>
  </si>
  <si>
    <t>680.300</t>
  </si>
  <si>
    <t>Вязники г, Заготзерно ул, 9</t>
  </si>
  <si>
    <t>Вязники г, Заливная ул, 20</t>
  </si>
  <si>
    <t>Вязники г, Заливная ул, 22</t>
  </si>
  <si>
    <t>565.300</t>
  </si>
  <si>
    <t>Вязники г, Заливная ул, 30</t>
  </si>
  <si>
    <t>Вязники г, Заливная ул, 32</t>
  </si>
  <si>
    <t>160.200</t>
  </si>
  <si>
    <t>356.900</t>
  </si>
  <si>
    <t>Вязники г, Заливная ул, 9</t>
  </si>
  <si>
    <t>257.200</t>
  </si>
  <si>
    <t>Вязники г, И.Симонова ул, 11/9</t>
  </si>
  <si>
    <t>2807.380</t>
  </si>
  <si>
    <t>Вязники г, И.Симонова ул, 24</t>
  </si>
  <si>
    <t>1900</t>
  </si>
  <si>
    <t>Вязники г, Ивгрэс ул, 3</t>
  </si>
  <si>
    <t>Вязники г, имени К.Либкнехта пл, 6</t>
  </si>
  <si>
    <t>Вязники г, Калинина ул, 1/7</t>
  </si>
  <si>
    <t>Вязники г, Калинина ул, 10</t>
  </si>
  <si>
    <t>774.500</t>
  </si>
  <si>
    <t>Вязники г, Калинина ул, 14</t>
  </si>
  <si>
    <t>374.600</t>
  </si>
  <si>
    <t>Вязники г, Калинина ул, 18/3</t>
  </si>
  <si>
    <t>Вязники г, Калинина ул, 20</t>
  </si>
  <si>
    <t>Вязники г, Калинина ул, 5</t>
  </si>
  <si>
    <t>283.600</t>
  </si>
  <si>
    <t>Вязники г, Калинина ул, 5а</t>
  </si>
  <si>
    <t>199.100</t>
  </si>
  <si>
    <t>Вязники г, Калинина ул, 6</t>
  </si>
  <si>
    <t>Вязники г, Калинина ул, 8</t>
  </si>
  <si>
    <t>499.900</t>
  </si>
  <si>
    <t>Вязники г, Калинина ул, 9</t>
  </si>
  <si>
    <t>Вязники г, Киселева ул, 42</t>
  </si>
  <si>
    <t>381.600</t>
  </si>
  <si>
    <t>Вязники г, Киселева ул, 57</t>
  </si>
  <si>
    <t>220.800</t>
  </si>
  <si>
    <t>Вязники г, Киселева ул, 60/1</t>
  </si>
  <si>
    <t>183.200</t>
  </si>
  <si>
    <t>Вязники г, Киселева ул, 64</t>
  </si>
  <si>
    <t>Вязники г, Киселева ул, 71</t>
  </si>
  <si>
    <t>Вязники г, Комзяковская ул, 2</t>
  </si>
  <si>
    <t>Вязники г, Комсомольская ул, 12</t>
  </si>
  <si>
    <t>Вязники г, Комсомольская ул, 14</t>
  </si>
  <si>
    <t>Вязники г, Комсомольская ул, 16</t>
  </si>
  <si>
    <t>Вязники г, Комсомольская ул, 18</t>
  </si>
  <si>
    <t>814.700</t>
  </si>
  <si>
    <t>Вязники г, Комсомольская ул, 2</t>
  </si>
  <si>
    <t>Вязники г, Комсомольская ул, 20/50</t>
  </si>
  <si>
    <t>556.900</t>
  </si>
  <si>
    <t>624.600</t>
  </si>
  <si>
    <t>Вязники г, Комсомольская ул, 22</t>
  </si>
  <si>
    <t>Вязники г, Комсомольская ул, 24</t>
  </si>
  <si>
    <t>Вязники г, Комсомольская ул, 2а</t>
  </si>
  <si>
    <t>Вязники г, Комсомольская ул, 5</t>
  </si>
  <si>
    <t>549.300</t>
  </si>
  <si>
    <t>Вязники г, Комсомольская ул, 8</t>
  </si>
  <si>
    <t>Вязники г, Комсомольская ул, 8а</t>
  </si>
  <si>
    <t>Вязники г, Красное шоссе ул, 17</t>
  </si>
  <si>
    <t>436.800</t>
  </si>
  <si>
    <t>Вязники г, Краснофлотская ул, 2</t>
  </si>
  <si>
    <t>1614.600</t>
  </si>
  <si>
    <t>Вязники г, Куйбышева ул, 4</t>
  </si>
  <si>
    <t>Вязники г, Кутузова ул, 3</t>
  </si>
  <si>
    <t>Вязники г, Кутузова ул, 5</t>
  </si>
  <si>
    <t>Вязники г, Кутузова ул, 7</t>
  </si>
  <si>
    <t>443.800</t>
  </si>
  <si>
    <t>Вязники г, Л.Толстого ул, 16</t>
  </si>
  <si>
    <t>197.800</t>
  </si>
  <si>
    <t>Вязники г, Л.Толстого ул, 2/26</t>
  </si>
  <si>
    <t>200.300</t>
  </si>
  <si>
    <t>Вязники г, Л.Толстого ул, 39</t>
  </si>
  <si>
    <t>Вязники г, Л.Толстого ул, 51/22</t>
  </si>
  <si>
    <t>Вязники г, Ленина ул, 10</t>
  </si>
  <si>
    <t>Вязники г, Ленина ул, 11</t>
  </si>
  <si>
    <t>Вязники г, Ленина ул, 13</t>
  </si>
  <si>
    <t>Вязники г, Ленина ул, 16</t>
  </si>
  <si>
    <t>406.000</t>
  </si>
  <si>
    <t>Вязники г, Ленина ул, 18</t>
  </si>
  <si>
    <t>Вязники г, Ленина ул, 19</t>
  </si>
  <si>
    <t>5344.400</t>
  </si>
  <si>
    <t>Вязники г, Ленина ул, 2</t>
  </si>
  <si>
    <t>Вязники г, Ленина ул, 21</t>
  </si>
  <si>
    <t>1868.900</t>
  </si>
  <si>
    <t>Вязники г, Ленина ул, 23</t>
  </si>
  <si>
    <t>Вязники г, Ленина ул, 24</t>
  </si>
  <si>
    <t>282.400</t>
  </si>
  <si>
    <t>Вязники г, Ленина ул, 29</t>
  </si>
  <si>
    <t>660.100</t>
  </si>
  <si>
    <t>Вязники г, Ленина ул, 3</t>
  </si>
  <si>
    <t>Вязники г, Ленина ул, 31</t>
  </si>
  <si>
    <t>Вязники г, Ленина ул, 33</t>
  </si>
  <si>
    <t>Вязники г, Ленина ул, 37</t>
  </si>
  <si>
    <t>Вязники г, Ленина ул, 38</t>
  </si>
  <si>
    <t>Вязники г, Ленина ул, 39</t>
  </si>
  <si>
    <t>253.300</t>
  </si>
  <si>
    <t>Вязники г, Ленина ул, 4</t>
  </si>
  <si>
    <t>Вязники г, Ленина ул, 40</t>
  </si>
  <si>
    <t>275.800</t>
  </si>
  <si>
    <t>297.300</t>
  </si>
  <si>
    <t>Вязники г, Ленина ул, 48</t>
  </si>
  <si>
    <t>Вязники г, Ленина ул, 5</t>
  </si>
  <si>
    <t>Вязники г, Ленина ул, 50</t>
  </si>
  <si>
    <t>551.100</t>
  </si>
  <si>
    <t>Вязники г, Ленина ул, 52</t>
  </si>
  <si>
    <t>Вязники г, Ленина ул, 54</t>
  </si>
  <si>
    <t>Вязники г, Ленина ул, 56а</t>
  </si>
  <si>
    <t>311.800</t>
  </si>
  <si>
    <t>Вязники г, Ленина ул, 58</t>
  </si>
  <si>
    <t>Вязники г, Ленина ул, 6</t>
  </si>
  <si>
    <t>Вязники г, Ленина ул, 60</t>
  </si>
  <si>
    <t>Вязники г, Ленина ул, 7</t>
  </si>
  <si>
    <t>Вязники г, Ленина ул, 8</t>
  </si>
  <si>
    <t>Вязники г, Ленина ул, 9</t>
  </si>
  <si>
    <t>Вязники г, Мельничный проезд, 4</t>
  </si>
  <si>
    <t>1052.700</t>
  </si>
  <si>
    <t>Вязники г, Металлистов ул, 1</t>
  </si>
  <si>
    <t>319.300</t>
  </si>
  <si>
    <t>Вязники г, Металлистов ул, 10</t>
  </si>
  <si>
    <t>Вязники г, Металлистов ул, 11</t>
  </si>
  <si>
    <t>Вязники г, Металлистов ул, 12</t>
  </si>
  <si>
    <t>Вязники г, Металлистов ул, 13</t>
  </si>
  <si>
    <t>Вязники г, Металлистов ул, 14</t>
  </si>
  <si>
    <t>Вязники г, Металлистов ул, 15</t>
  </si>
  <si>
    <t>647.700</t>
  </si>
  <si>
    <t>Вязники г, Металлистов ул, 16</t>
  </si>
  <si>
    <t>Вязники г, Металлистов ул, 16Б</t>
  </si>
  <si>
    <t>Вязники г, Металлистов ул, 17</t>
  </si>
  <si>
    <t>1647.000</t>
  </si>
  <si>
    <t>543.300</t>
  </si>
  <si>
    <t>Вязники г, Металлистов ул, 19</t>
  </si>
  <si>
    <t>Вязники г, Металлистов ул, 22</t>
  </si>
  <si>
    <t>Вязники г, Металлистов ул, 23 корп. 1</t>
  </si>
  <si>
    <t>Вязники г, Металлистов ул, 23 корп. 2</t>
  </si>
  <si>
    <t>Вязники г, Металлистов ул, 23а</t>
  </si>
  <si>
    <t>Вязники г, Металлистов ул, 24</t>
  </si>
  <si>
    <t>2653.600</t>
  </si>
  <si>
    <t>Вязники г, Металлистов ул, 28</t>
  </si>
  <si>
    <t>97.630</t>
  </si>
  <si>
    <t>Вязники г, Металлистов ул, 3</t>
  </si>
  <si>
    <t>Вязники г, Металлистов ул, 30</t>
  </si>
  <si>
    <t>1589.100</t>
  </si>
  <si>
    <t>Вязники г, Металлистов ул, 4</t>
  </si>
  <si>
    <t>1303.600</t>
  </si>
  <si>
    <t>Вязники г, Металлистов ул, 5</t>
  </si>
  <si>
    <t>Вязники г, Металлистов ул, 7</t>
  </si>
  <si>
    <t>Вязники г, Металлистов ул, 8</t>
  </si>
  <si>
    <t>Вязники г, Металлистов ул, 9</t>
  </si>
  <si>
    <t>Вязники г, Мичуринская ул, 69</t>
  </si>
  <si>
    <t>Вязники г, Мичуринская ул, 71</t>
  </si>
  <si>
    <t>208.000</t>
  </si>
  <si>
    <t>Вязники г, Мичуринская ул, 73</t>
  </si>
  <si>
    <t>Вязники г, Мичуринская ул, 75</t>
  </si>
  <si>
    <t>204.400</t>
  </si>
  <si>
    <t>Вязники г, Мичуринская ул, 76</t>
  </si>
  <si>
    <t>Вязники г, Мичуринская ул, 77</t>
  </si>
  <si>
    <t>927.300</t>
  </si>
  <si>
    <t>204.500</t>
  </si>
  <si>
    <t>205.800</t>
  </si>
  <si>
    <t>Вязники г, Мичуринская ул, 81а</t>
  </si>
  <si>
    <t>Вязники г, Мичуринская ул, 83</t>
  </si>
  <si>
    <t>Вязники г, Мичуринская ул, 85</t>
  </si>
  <si>
    <t>749.900</t>
  </si>
  <si>
    <t>1316.500</t>
  </si>
  <si>
    <t>Вязники г, Молодежная ул, 12</t>
  </si>
  <si>
    <t>Вязники г, Молодежная ул, 14</t>
  </si>
  <si>
    <t>589.100</t>
  </si>
  <si>
    <t>Вязники г, Молодежная ул, 16</t>
  </si>
  <si>
    <t>311.300</t>
  </si>
  <si>
    <t>Вязники г, Молодежная ул, 22</t>
  </si>
  <si>
    <t>3183.000</t>
  </si>
  <si>
    <t>Вязники г, Молодежная ул, 24</t>
  </si>
  <si>
    <t>Вязники г, Молодежная ул, 26</t>
  </si>
  <si>
    <t>1235.000</t>
  </si>
  <si>
    <t>Вязники г, Мошина ул, 28</t>
  </si>
  <si>
    <t>458.100</t>
  </si>
  <si>
    <t>681.800</t>
  </si>
  <si>
    <t>339.800</t>
  </si>
  <si>
    <t>Вязники г, Мошина ул, 38</t>
  </si>
  <si>
    <t>Вязники г, Мошина ул, 43/21</t>
  </si>
  <si>
    <t>Вязники г, Мошина ул, 6</t>
  </si>
  <si>
    <t>337.900</t>
  </si>
  <si>
    <t>Вязники г, Музейный проезд, 7</t>
  </si>
  <si>
    <t>1920</t>
  </si>
  <si>
    <t>329.700</t>
  </si>
  <si>
    <t>Вязники г, Новая ул, 1/4</t>
  </si>
  <si>
    <t>Вязники г, Новая ул, 11</t>
  </si>
  <si>
    <t>339.000</t>
  </si>
  <si>
    <t>Вязники г, Новая ул, 12</t>
  </si>
  <si>
    <t>624.300</t>
  </si>
  <si>
    <t>Вязники г, Новая ул, 13</t>
  </si>
  <si>
    <t>Вязники г, Новая ул, 14</t>
  </si>
  <si>
    <t>283.500</t>
  </si>
  <si>
    <t>Вязники г, Новая ул, 2/2</t>
  </si>
  <si>
    <t>580.100</t>
  </si>
  <si>
    <t>Вязники г, Новая ул, 3</t>
  </si>
  <si>
    <t>Вязники г, Новая ул, 4</t>
  </si>
  <si>
    <t>719.900</t>
  </si>
  <si>
    <t>Вязники г, Новая ул, 4а</t>
  </si>
  <si>
    <t>521.300</t>
  </si>
  <si>
    <t>Вязники г, Новая ул, 5</t>
  </si>
  <si>
    <t>Вязники г, Новая ул, 6</t>
  </si>
  <si>
    <t>Вязники г, Новая ул, 8</t>
  </si>
  <si>
    <t>Вязники г, Новая ул, 9</t>
  </si>
  <si>
    <t>Вязники г, Нововязники мкр, Карла Маркса ул, 1</t>
  </si>
  <si>
    <t>428.200</t>
  </si>
  <si>
    <t>Вязники г, Нововязники мкр, Карла Маркса ул, 2</t>
  </si>
  <si>
    <t>433.100</t>
  </si>
  <si>
    <t>Вязники г, Нововязники мкр, Карла Маркса ул, 3</t>
  </si>
  <si>
    <t>Вязники г, Нововязники мкр, Карла Маркса ул, 5</t>
  </si>
  <si>
    <t>503.900</t>
  </si>
  <si>
    <t>Вязники г, Нововязники мкр, Карла Маркса ул, 6</t>
  </si>
  <si>
    <t>668.000</t>
  </si>
  <si>
    <t>504.800</t>
  </si>
  <si>
    <t>Вязники г, Нововязники мкр, Кировский пер, 1</t>
  </si>
  <si>
    <t>798.500</t>
  </si>
  <si>
    <t>Вязники г, Нововязники мкр, Клубная ул, 12</t>
  </si>
  <si>
    <t>318.100</t>
  </si>
  <si>
    <t>Вязники г, Нововязники мкр, Клубная ул, 14</t>
  </si>
  <si>
    <t>293.600</t>
  </si>
  <si>
    <t>467.600</t>
  </si>
  <si>
    <t>Вязники г, Нововязники мкр, Красина ул, 37</t>
  </si>
  <si>
    <t>Вязники г, Нововязники мкр, Механизаторов ул, 106</t>
  </si>
  <si>
    <t>760.300</t>
  </si>
  <si>
    <t>Вязники г, Нововязники мкр, Механизаторов ул, 107</t>
  </si>
  <si>
    <t>738.600</t>
  </si>
  <si>
    <t>1043.600</t>
  </si>
  <si>
    <t>Вязники г, Нововязники мкр, Механизаторов ул, 108</t>
  </si>
  <si>
    <t>Вязники г, Нововязники мкр, Механизаторов ул, 109</t>
  </si>
  <si>
    <t>Вязники г, Нововязники мкр, Механизаторов ул, 111</t>
  </si>
  <si>
    <t>Вязники г, Нововязники мкр, Механизаторов ул, 112</t>
  </si>
  <si>
    <t>Вязники г, Нововязники мкр, Механизаторов ул, 113</t>
  </si>
  <si>
    <t>Вязники г, Нововязники мкр, Механизаторов ул, 114</t>
  </si>
  <si>
    <t>Вязники г, Нововязники мкр, Механизаторов ул, 70</t>
  </si>
  <si>
    <t>Вязники г, Нововязники мкр, Механизаторов ул, 72</t>
  </si>
  <si>
    <t>Вязники г, Нововязники мкр, Механизаторов ул, 90а</t>
  </si>
  <si>
    <t>385.600</t>
  </si>
  <si>
    <t>Вязники г, Нововязники мкр, Привокзальная ул, 16</t>
  </si>
  <si>
    <t>404.500</t>
  </si>
  <si>
    <t>Вязники г, Нововязники мкр, Привокзальная ул, 46</t>
  </si>
  <si>
    <t>390.800</t>
  </si>
  <si>
    <t>Вязники г, Нововязники мкр, Привокзальная ул, 47</t>
  </si>
  <si>
    <t>219.200</t>
  </si>
  <si>
    <t>Вязники г, Нововязники мкр, Привокзальная ул, 48</t>
  </si>
  <si>
    <t>359.000</t>
  </si>
  <si>
    <t>217.900</t>
  </si>
  <si>
    <t>Вязники г, Нововязники мкр, Привокзальная ул, 49</t>
  </si>
  <si>
    <t>214.200</t>
  </si>
  <si>
    <t>Вязники г, Нововязники мкр, Привокзальная ул, 50</t>
  </si>
  <si>
    <t>195.100</t>
  </si>
  <si>
    <t>Вязники г, Нововязники мкр, Привокзальная ул, 52</t>
  </si>
  <si>
    <t>225.200</t>
  </si>
  <si>
    <t>Вязники г, Нововязники мкр, Привокзальная ул, 53</t>
  </si>
  <si>
    <t>219.300</t>
  </si>
  <si>
    <t>Вязники г, Нововязники мкр, Привокзальная ул, 54</t>
  </si>
  <si>
    <t>220.400</t>
  </si>
  <si>
    <t>Вязники г, Нововязники мкр, Привокзальная ул, 55/30</t>
  </si>
  <si>
    <t>232.000</t>
  </si>
  <si>
    <t>348.100</t>
  </si>
  <si>
    <t>Вязники г, Нововязники мкр, Привокзальная ул, 57</t>
  </si>
  <si>
    <t>364.600</t>
  </si>
  <si>
    <t>Вязники г, Нововязники мкр, Привокзальная ул, 59</t>
  </si>
  <si>
    <t>Вязники г, Нововязники мкр, Привокзальная ул, 60</t>
  </si>
  <si>
    <t>711.800</t>
  </si>
  <si>
    <t>528.400</t>
  </si>
  <si>
    <t>Вязники г, Нововязники мкр, Привокзальная ул, 62</t>
  </si>
  <si>
    <t>Вязники г, Нововязники мкр, Привокзальная ул, 63</t>
  </si>
  <si>
    <t>Вязники г, Нововязники мкр, Текстильная ул, 1</t>
  </si>
  <si>
    <t>Вязники г, Нововязники мкр, Текстильная ул, 3</t>
  </si>
  <si>
    <t>Вязники г, Нововязники мкр, Текстильная ул, 5</t>
  </si>
  <si>
    <t>849.500</t>
  </si>
  <si>
    <t>Вязники г, Нововязники мкр, Юбилейная ул, 1</t>
  </si>
  <si>
    <t>Вязники г, Нововязники мкр, Юбилейная ул, 2</t>
  </si>
  <si>
    <t>621.800</t>
  </si>
  <si>
    <t>Вязники г, Нововязники мкр, Юбилейная ул, 3</t>
  </si>
  <si>
    <t>Вязники г, Нововязники мкр, Юбилейная ул, 4</t>
  </si>
  <si>
    <t>Вязники г, Нововязники мкр, Юбилейная ул, 6</t>
  </si>
  <si>
    <t>862.300</t>
  </si>
  <si>
    <t>Вязники г, Нововязники мкр, Юбилейная ул, 7</t>
  </si>
  <si>
    <t>828.200</t>
  </si>
  <si>
    <t>Вязники г, Ново-Фабричная ул, 21</t>
  </si>
  <si>
    <t>382.600</t>
  </si>
  <si>
    <t>218.900</t>
  </si>
  <si>
    <t>Вязники г, Октябрьская ул, 1/4</t>
  </si>
  <si>
    <t>Вязники г, Октябрьская ул, 3</t>
  </si>
  <si>
    <t>Вязники г, Октябрьская ул, 5</t>
  </si>
  <si>
    <t>681.000</t>
  </si>
  <si>
    <t>Вязники г, Пролетарская ул, 29/7</t>
  </si>
  <si>
    <t>297.500</t>
  </si>
  <si>
    <t>Вязники г, Пролетарская ул, 55/10</t>
  </si>
  <si>
    <t>66.000</t>
  </si>
  <si>
    <t>Вязники г, Пролетарская ул, 56</t>
  </si>
  <si>
    <t>Вязники г, Пролетарская ул, 60</t>
  </si>
  <si>
    <t>263.400</t>
  </si>
  <si>
    <t>266.300</t>
  </si>
  <si>
    <t>242.900</t>
  </si>
  <si>
    <t>Вязники г, Пушкинская ул, 21/7</t>
  </si>
  <si>
    <t>1918</t>
  </si>
  <si>
    <t>Вязники г, Пушкинская ул, 23/14</t>
  </si>
  <si>
    <t>258.500</t>
  </si>
  <si>
    <t>Вязники г, Пушкинская ул, 25</t>
  </si>
  <si>
    <t>Вязники г, Пушкинская ул, 8/12</t>
  </si>
  <si>
    <t>292.900</t>
  </si>
  <si>
    <t>457.200</t>
  </si>
  <si>
    <t>Вязники г, Рябиновая ул, 2</t>
  </si>
  <si>
    <t>Вязники г, Рябиновая ул, 4</t>
  </si>
  <si>
    <t>Вязники г, Рябиновая ул, 6</t>
  </si>
  <si>
    <t>Вязники г, Рябиновая ул, 8</t>
  </si>
  <si>
    <t>1143.000</t>
  </si>
  <si>
    <t>Вязники г, С.Лазо ул, 2</t>
  </si>
  <si>
    <t>Вязники г, Свердлова ул, 32</t>
  </si>
  <si>
    <t>Вязники г, Сенькова ул, 20</t>
  </si>
  <si>
    <t>309.900</t>
  </si>
  <si>
    <t>Вязники г, Сенькова ул, 22</t>
  </si>
  <si>
    <t>196.300</t>
  </si>
  <si>
    <t>Вязники г, Сенькова ул, 32</t>
  </si>
  <si>
    <t>516.900</t>
  </si>
  <si>
    <t>Вязники г, Сенькова ул, 50</t>
  </si>
  <si>
    <t>Вязники г, Сергиевских ул, 16</t>
  </si>
  <si>
    <t>365.500</t>
  </si>
  <si>
    <t>230.500</t>
  </si>
  <si>
    <t>Вязники г, Сергиевских ул, 19/9</t>
  </si>
  <si>
    <t>Вязники г, Сергиевских ул, 4</t>
  </si>
  <si>
    <t>366.200</t>
  </si>
  <si>
    <t>Вязники г, Сергиевских ул, 42</t>
  </si>
  <si>
    <t>Вязники г, Сергиевских ул, 6</t>
  </si>
  <si>
    <t>1919</t>
  </si>
  <si>
    <t>Вязники г, Сиреневая ул, 1</t>
  </si>
  <si>
    <t>Вязники г, Сиреневая ул, 10</t>
  </si>
  <si>
    <t>Вязники г, Сиреневая ул, 3</t>
  </si>
  <si>
    <t>303.300</t>
  </si>
  <si>
    <t>Вязники г, Сиреневая ул, 4а</t>
  </si>
  <si>
    <t>Вязники г, Сиреневая ул, 5</t>
  </si>
  <si>
    <t>Вязники г, Сиреневая ул, 6</t>
  </si>
  <si>
    <t>Вязники г, Сиреневая ул, 8</t>
  </si>
  <si>
    <t>Вязники г, Соборная пл, 11</t>
  </si>
  <si>
    <t>284.100</t>
  </si>
  <si>
    <t>202.900</t>
  </si>
  <si>
    <t>Вязники г, Соборная пл, 3</t>
  </si>
  <si>
    <t>Вязники г, Соборная пл, 4</t>
  </si>
  <si>
    <t>333.800</t>
  </si>
  <si>
    <t>Вязники г, Соборная пл, 7</t>
  </si>
  <si>
    <t>630.200</t>
  </si>
  <si>
    <t>Вязники г, Соборная пл, 8</t>
  </si>
  <si>
    <t>226.800</t>
  </si>
  <si>
    <t>Вязники г, Соборная пл, 9</t>
  </si>
  <si>
    <t>Вязники г, Советская ул, 13/4</t>
  </si>
  <si>
    <t>623.400</t>
  </si>
  <si>
    <t>Вязники г, Советская ул, 21</t>
  </si>
  <si>
    <t>Вязники г, Советская ул, 23а</t>
  </si>
  <si>
    <t>386.200</t>
  </si>
  <si>
    <t>314.600</t>
  </si>
  <si>
    <t>Вязники г, Советская ул, 36/2</t>
  </si>
  <si>
    <t>386.800</t>
  </si>
  <si>
    <t>603.900</t>
  </si>
  <si>
    <t>Вязники г, Советская ул, 52</t>
  </si>
  <si>
    <t>Вязники г, Советская ул, 56</t>
  </si>
  <si>
    <t>Вязники г, Советская ул, 58</t>
  </si>
  <si>
    <t>193.100</t>
  </si>
  <si>
    <t>Вязники г, Советская ул, 60/2</t>
  </si>
  <si>
    <t>520.400</t>
  </si>
  <si>
    <t>Вязники г, Советская ул, 62/1</t>
  </si>
  <si>
    <t>966.900</t>
  </si>
  <si>
    <t>Вязники г, Советская ул, 88</t>
  </si>
  <si>
    <t>467.100</t>
  </si>
  <si>
    <t>378.600</t>
  </si>
  <si>
    <t>Вязники г, Спортивная ул, 1</t>
  </si>
  <si>
    <t>Вязники г, Спортивная ул, 3</t>
  </si>
  <si>
    <t>Вязники г, Спортивная ул, 4</t>
  </si>
  <si>
    <t>Вязники г, Спортивная ул, 8</t>
  </si>
  <si>
    <t>794.400</t>
  </si>
  <si>
    <t>Вязники г, Стахановская ул, 16</t>
  </si>
  <si>
    <t>1251.200</t>
  </si>
  <si>
    <t>Вязники г, Стахановская ул, 19</t>
  </si>
  <si>
    <t>Вязники г, Стахановская ул, 20</t>
  </si>
  <si>
    <t>Вязники г, Стахановская ул, 21</t>
  </si>
  <si>
    <t>Вязники г, Стахановская ул, 25</t>
  </si>
  <si>
    <t>Вязники г, Стахановская ул, 28</t>
  </si>
  <si>
    <t>1193.900</t>
  </si>
  <si>
    <t>Вязники г, Стахановская ул, 30</t>
  </si>
  <si>
    <t>Вязники г, Суворова ул, 1а</t>
  </si>
  <si>
    <t>Вязники г, Суворова ул, 1б</t>
  </si>
  <si>
    <t>Вязники г, Трудовая гора ул, 12</t>
  </si>
  <si>
    <t>Вязники г, Трудовая гора ул, 2/1</t>
  </si>
  <si>
    <t>Вязники г, Фейгина ул, 31</t>
  </si>
  <si>
    <t>210.800</t>
  </si>
  <si>
    <t>Вязники г, Физкультурная ул, 16</t>
  </si>
  <si>
    <t>Вязники г, Физкультурная ул, 18</t>
  </si>
  <si>
    <t>Вязники г, Физкультурная ул, 20</t>
  </si>
  <si>
    <t>Вязники г, Физкультурная ул, 5</t>
  </si>
  <si>
    <t>Вязники г, Физкультурная ул, 8</t>
  </si>
  <si>
    <t>337.100</t>
  </si>
  <si>
    <t>Вязники г, Чехова ул, 17а</t>
  </si>
  <si>
    <t>874.800</t>
  </si>
  <si>
    <t>Вязники г, Чехова ул, 19</t>
  </si>
  <si>
    <t>Вязники г, Чехова ул, 19а</t>
  </si>
  <si>
    <t>Вязники г, Чехова ул, 25</t>
  </si>
  <si>
    <t>3813.680</t>
  </si>
  <si>
    <t>Вязники г, Чехова ул, 27</t>
  </si>
  <si>
    <t>Вязники г, Чехова ул, 28</t>
  </si>
  <si>
    <t>414.400</t>
  </si>
  <si>
    <t>Вязники г, Чехова ул, 28а</t>
  </si>
  <si>
    <t>280.600</t>
  </si>
  <si>
    <t>Вязники г, Чехова ул, 28в</t>
  </si>
  <si>
    <t>Вязники г, Чехова ул, 31</t>
  </si>
  <si>
    <t>Вязники г, Чехова ул, 36</t>
  </si>
  <si>
    <t>Вязники г, Чехова ул, 38</t>
  </si>
  <si>
    <t>Вязники г, Чехова ул, 40</t>
  </si>
  <si>
    <t>269.900</t>
  </si>
  <si>
    <t>Вязники г, Чехова ул, 46</t>
  </si>
  <si>
    <t>Вязники г, Чехова ул, 48</t>
  </si>
  <si>
    <t>202.400</t>
  </si>
  <si>
    <t>316.200</t>
  </si>
  <si>
    <t>Вязниковский р-н, Барское Татарово с, Совхозная ул, 10</t>
  </si>
  <si>
    <t>497.500</t>
  </si>
  <si>
    <t>Вязниковский р-н, Барское Татарово с, Совхозная ул, 11</t>
  </si>
  <si>
    <t>Вязниковский р-н, Барское Татарово с, Совхозная ул, 13</t>
  </si>
  <si>
    <t>816.600</t>
  </si>
  <si>
    <t>660.800</t>
  </si>
  <si>
    <t>Вязниковский р-н, Барское Татарово с, Совхозная ул, 15</t>
  </si>
  <si>
    <t>375.700</t>
  </si>
  <si>
    <t>664.500</t>
  </si>
  <si>
    <t>Вязниковский р-н, Барское Татарово с, Шибанова ул, 118б</t>
  </si>
  <si>
    <t>296.800</t>
  </si>
  <si>
    <t>730.700</t>
  </si>
  <si>
    <t>Вязниковский р-н, Большевысоково д, Садовая ул, 13</t>
  </si>
  <si>
    <t>444.400</t>
  </si>
  <si>
    <t>Вязниковский р-н, Буторлино д, Нагорная ул, 1</t>
  </si>
  <si>
    <t>225.000</t>
  </si>
  <si>
    <t>Вязниковский р-н, Буторлино д, Фабричный пер, 9</t>
  </si>
  <si>
    <t>Вязниковский р-н, Буторлино д, Шоссейная ул, 16</t>
  </si>
  <si>
    <t>313.400</t>
  </si>
  <si>
    <t>574.300</t>
  </si>
  <si>
    <t>Вязниковский р-н, Буторлино д, Шоссейная ул, 21</t>
  </si>
  <si>
    <t>480.700</t>
  </si>
  <si>
    <t>Вязниковский р-н, Воробьевка д, Главная ул, 1</t>
  </si>
  <si>
    <t>460.500</t>
  </si>
  <si>
    <t>Вязниковский р-н, Воробьевка д, Главная ул, 2</t>
  </si>
  <si>
    <t>520.100</t>
  </si>
  <si>
    <t>Вязниковский р-н, Воробьевка д, Главная ул, 3</t>
  </si>
  <si>
    <t>Вязниковский р-н, Воробьевка д, Главная ул, 4</t>
  </si>
  <si>
    <t>673.400</t>
  </si>
  <si>
    <t>769.900</t>
  </si>
  <si>
    <t>Вязниковский р-н, Галкино д, Победы ул, 2</t>
  </si>
  <si>
    <t>Вязниковский р-н, Галкино д, Победы ул, 3</t>
  </si>
  <si>
    <t>513.570</t>
  </si>
  <si>
    <t>Вязниковский р-н, Ерофеево д, Профсоюзная ул, 6</t>
  </si>
  <si>
    <t>197.900</t>
  </si>
  <si>
    <t>331.100</t>
  </si>
  <si>
    <t>Вязниковский р-н, Ерофеево д, Прядильная ул, 18</t>
  </si>
  <si>
    <t>Вязниковский р-н, Заречный п, 25</t>
  </si>
  <si>
    <t>Вязниковский р-н, Заречный п, 26</t>
  </si>
  <si>
    <t>252.200</t>
  </si>
  <si>
    <t>333.300</t>
  </si>
  <si>
    <t>343.600</t>
  </si>
  <si>
    <t>Вязниковский р-н, Заречный п, 27</t>
  </si>
  <si>
    <t>359.400</t>
  </si>
  <si>
    <t>Вязниковский р-н, Заречный п, 28</t>
  </si>
  <si>
    <t>Вязниковский р-н, Заречный п, 29</t>
  </si>
  <si>
    <t>Вязниковский р-н, Заречный п, 30</t>
  </si>
  <si>
    <t>647.800</t>
  </si>
  <si>
    <t>Вязниковский р-н, Заречный п, 31</t>
  </si>
  <si>
    <t>591.700</t>
  </si>
  <si>
    <t>Вязниковский р-н, Коурково д, Школьная ул, 5</t>
  </si>
  <si>
    <t>379.200</t>
  </si>
  <si>
    <t>Вязниковский р-н, Лукново п, Возрождения ул, 6</t>
  </si>
  <si>
    <t>237.100</t>
  </si>
  <si>
    <t>Вязниковский р-н, Лукново п, Возрождения ул, 8</t>
  </si>
  <si>
    <t>Вязниковский р-н, Лукново п, Лермонтова ул, 17</t>
  </si>
  <si>
    <t>641.100</t>
  </si>
  <si>
    <t>Вязниковский р-н, Лукново п, Лермонтова ул, 21</t>
  </si>
  <si>
    <t>Вязниковский р-н, Лукново п, Лермонтова ул, 27</t>
  </si>
  <si>
    <t>Вязниковский р-н, Лукново п, Лермонтова ул, 29</t>
  </si>
  <si>
    <t>Вязниковский р-н, Лукново п, Октябрьская ул, 26</t>
  </si>
  <si>
    <t>Вязниковский р-н, Лукново п, Фабричная ул, 1</t>
  </si>
  <si>
    <t>594.100</t>
  </si>
  <si>
    <t>674.000</t>
  </si>
  <si>
    <t>530.600</t>
  </si>
  <si>
    <t>Вязниковский р-н, Лукново п, Фабричная ул, 13</t>
  </si>
  <si>
    <t>Вязниковский р-н, Лукново п, Фабричная ул, 15</t>
  </si>
  <si>
    <t>Вязниковский р-н, Лукново п, Фабричная ул, 16</t>
  </si>
  <si>
    <t>348.700</t>
  </si>
  <si>
    <t>Вязниковский р-н, Лукново п, Фабричная ул, 17</t>
  </si>
  <si>
    <t>Вязниковский р-н, Лукново п, Фабричная ул, 19</t>
  </si>
  <si>
    <t>Вязниковский р-н, Лукново п, Фабричная ул, 2</t>
  </si>
  <si>
    <t>532.100</t>
  </si>
  <si>
    <t>Вязниковский р-н, Лукново п, Фабричная ул, 21</t>
  </si>
  <si>
    <t>500.900</t>
  </si>
  <si>
    <t>Вязниковский р-н, Лукново п, Фабричная ул, 23</t>
  </si>
  <si>
    <t>Вязниковский р-н, Лукново п, Фабричная ул, 25</t>
  </si>
  <si>
    <t>334.000</t>
  </si>
  <si>
    <t>277.100</t>
  </si>
  <si>
    <t>Вязниковский р-н, Лукново п, Фабричная ул, 26</t>
  </si>
  <si>
    <t>Вязниковский р-н, Лукново п, Фабричная ул, 27</t>
  </si>
  <si>
    <t>Вязниковский р-н, Лукново п, Фабричная ул, 29</t>
  </si>
  <si>
    <t>Вязниковский р-н, Лукново п, Фабричная ул, 3</t>
  </si>
  <si>
    <t>Вязниковский р-н, Лукново п, Фабричная ул, 31</t>
  </si>
  <si>
    <t>Вязниковский р-н, Лукново п, Фабричная ул, 7</t>
  </si>
  <si>
    <t>Вязниковский р-н, Лукново п, Фабричная ул, 8</t>
  </si>
  <si>
    <t>385.700</t>
  </si>
  <si>
    <t>Вязниковский р-н, Лукново п, Фабричная ул, 9</t>
  </si>
  <si>
    <t>Вязниковский р-н, Лукново п, Центральная ул, 16</t>
  </si>
  <si>
    <t>378.400</t>
  </si>
  <si>
    <t>Вязниковский р-н, Лукново п, Центральная ул, 18</t>
  </si>
  <si>
    <t>Вязниковский р-н, Лукново п, Центральная ул, 20</t>
  </si>
  <si>
    <t>Вязниковский р-н, Лукново п, Центральная ул, 22</t>
  </si>
  <si>
    <t>Вязниковский р-н, Лукново п, Центральная ул, 23</t>
  </si>
  <si>
    <t>390.700</t>
  </si>
  <si>
    <t>Вязниковский р-н, Лукново п, Центральная ул, 24</t>
  </si>
  <si>
    <t>560.300</t>
  </si>
  <si>
    <t>Вязниковский р-н, Лукново п, Центральная ул, 25</t>
  </si>
  <si>
    <t>641.200</t>
  </si>
  <si>
    <t>Вязниковский р-н, Лукново п, Центральная ул, 26</t>
  </si>
  <si>
    <t>516.200</t>
  </si>
  <si>
    <t>Вязниковский р-н, Лукново п, Центральная ул, 28</t>
  </si>
  <si>
    <t>Вязниковский р-н, Лукново п, Шоссейная ул, 1</t>
  </si>
  <si>
    <t>Вязниковский р-н, Лукново п, Шоссейная ул, 3</t>
  </si>
  <si>
    <t>391.300</t>
  </si>
  <si>
    <t>Вязниковский р-н, Лукново п, Юбилейная ул, 10</t>
  </si>
  <si>
    <t>850.600</t>
  </si>
  <si>
    <t>Вязниковский р-н, Лукново п, Юбилейная ул, 11</t>
  </si>
  <si>
    <t>Вязниковский р-н, Лукново п, Юбилейная ул, 3</t>
  </si>
  <si>
    <t>Вязниковский р-н, Лукново п, Юбилейная ул, 4</t>
  </si>
  <si>
    <t>812.000</t>
  </si>
  <si>
    <t>621.900</t>
  </si>
  <si>
    <t>Вязниковский р-н, Лукново п, Юбилейная ул, 5</t>
  </si>
  <si>
    <t>Вязниковский р-н, Лукново п, Юбилейная ул, 6</t>
  </si>
  <si>
    <t>Вязниковский р-н, Лукново п, Юбилейная ул, 7</t>
  </si>
  <si>
    <t>676.700</t>
  </si>
  <si>
    <t>Вязниковский р-н, Лукново п, Юбилейная ул, 8</t>
  </si>
  <si>
    <t>Вязниковский р-н, Маловская д, Рабочая ул, 3</t>
  </si>
  <si>
    <t>556.500</t>
  </si>
  <si>
    <t>Вязниковский р-н, Мстёра п, Мира ул, 3</t>
  </si>
  <si>
    <t>633.700</t>
  </si>
  <si>
    <t>Вязниковский р-н, Мстёра п, Мичурина ул, 31</t>
  </si>
  <si>
    <t>312.300</t>
  </si>
  <si>
    <t>Вязниковский р-н, Мстёра п, Мичурина ул, 33</t>
  </si>
  <si>
    <t>674.400</t>
  </si>
  <si>
    <t>Вязниковский р-н, Мстёра п, Мичурина ул, 35</t>
  </si>
  <si>
    <t>508.500</t>
  </si>
  <si>
    <t>Вязниковский р-н, Мстёра п, Мичурина ул, 37</t>
  </si>
  <si>
    <t>Вязниковский р-н, Мстёра п, Мичурина ул, 44</t>
  </si>
  <si>
    <t>334.500</t>
  </si>
  <si>
    <t>Вязниковский р-н, Мстёра п, Профсоюзная ул, 1</t>
  </si>
  <si>
    <t>Вязниковский р-н, Мстёра п, Профсоюзная ул, 2</t>
  </si>
  <si>
    <t>499.600</t>
  </si>
  <si>
    <t>Вязниковский р-н, Мстёра п, Профсоюзная ул, 3</t>
  </si>
  <si>
    <t>Вязниковский р-н, Мстёра п, Профсоюзная ул, 4</t>
  </si>
  <si>
    <t>Вязниковский р-н, Мстёра п, Профсоюзная ул, 5</t>
  </si>
  <si>
    <t>475.500</t>
  </si>
  <si>
    <t>Вязниковский р-н, Мстёра п, Профсоюзная ул, 6</t>
  </si>
  <si>
    <t>514.700</t>
  </si>
  <si>
    <t>Вязниковский р-н, Мстёра п, Советская ул, 78</t>
  </si>
  <si>
    <t>Вязниковский р-н, Мстёра п, Советская ул, 82</t>
  </si>
  <si>
    <t>631.100</t>
  </si>
  <si>
    <t>Вязниковский р-н, Мстёра п, Советская ул, 88</t>
  </si>
  <si>
    <t>Вязниковский р-н, Мстёра п, Советская ул, 90</t>
  </si>
  <si>
    <t>960.770</t>
  </si>
  <si>
    <t>866.700</t>
  </si>
  <si>
    <t>Вязниковский р-н, Мстёра ст, Дома подстанции ул, 1</t>
  </si>
  <si>
    <t>354.400</t>
  </si>
  <si>
    <t>Вязниковский р-н, Мстёра ст, Мира ул, 1</t>
  </si>
  <si>
    <t>828.800</t>
  </si>
  <si>
    <t>Вязниковский р-н, Мстёра ст, Мира ул, 2</t>
  </si>
  <si>
    <t>1381.000</t>
  </si>
  <si>
    <t>Вязниковский р-н, Мстёра ст, Школьная ул, 8</t>
  </si>
  <si>
    <t>1907</t>
  </si>
  <si>
    <t>439.800</t>
  </si>
  <si>
    <t>Вязниковский р-н, Никологоры п, 1-я Пролетарская ул, 51</t>
  </si>
  <si>
    <t>Вязниковский р-н, Никологоры п, 1-я Пролетарская ул, 53</t>
  </si>
  <si>
    <t>Вязниковский р-н, Никологоры п, 1-я Пролетарская ул, 55</t>
  </si>
  <si>
    <t>Вязниковский р-н, Никологоры п, 1-я Пролетарская ул, 57</t>
  </si>
  <si>
    <t>Вязниковский р-н, Никологоры п, 1-я Пролетарская ул, 59</t>
  </si>
  <si>
    <t>845.100</t>
  </si>
  <si>
    <t>Вязниковский р-н, Никологоры п, 1-я Пролетарская ул, 61</t>
  </si>
  <si>
    <t>Вязниковский р-н, Никологоры п, 3-я Пролетарская ул, 20</t>
  </si>
  <si>
    <t>Вязниковский р-н, Никологоры п, 3-я Пролетарская ул, 20а</t>
  </si>
  <si>
    <t>Вязниковский р-н, Никологоры п, 3-я Пролетарская ул, 22</t>
  </si>
  <si>
    <t>Вязниковский р-н, Никологоры п, 3-я Пролетарская ул, 24</t>
  </si>
  <si>
    <t>712.000</t>
  </si>
  <si>
    <t>711.600</t>
  </si>
  <si>
    <t>Вязниковский р-н, Никологоры п, 3-я Пролетарская ул, 26</t>
  </si>
  <si>
    <t>777.800</t>
  </si>
  <si>
    <t>Вязниковский р-н, Никологоры п, 3-я Пролетарская ул, 28</t>
  </si>
  <si>
    <t>7829.000</t>
  </si>
  <si>
    <t>Вязниковский р-н, Никологоры п, 3-я Пролетарская ул, 30</t>
  </si>
  <si>
    <t>242.000</t>
  </si>
  <si>
    <t>Вязниковский р-н, Никологоры п, 3-я Пролетарская ул, 32</t>
  </si>
  <si>
    <t>969.900</t>
  </si>
  <si>
    <t>Вязниковский р-н, Никологоры п, 3-я Пролетарская ул, 32а</t>
  </si>
  <si>
    <t>679.800</t>
  </si>
  <si>
    <t>Вязниковский р-н, Никологоры п, 3-я Пролетарская ул, 34</t>
  </si>
  <si>
    <t>932.900</t>
  </si>
  <si>
    <t>Вязниковский р-н, Никологоры п, 3-я Пролетарская ул, 36</t>
  </si>
  <si>
    <t>Вязниковский р-н, Никологоры п, 3-я Пролетарская ул, 5</t>
  </si>
  <si>
    <t>Вязниковский р-н, Никологоры п, 40 лет Октября ул, 2</t>
  </si>
  <si>
    <t>332.600</t>
  </si>
  <si>
    <t>303.200</t>
  </si>
  <si>
    <t>Вязниковский р-н, Никологоры п, 40 лет Октября ул, 2а</t>
  </si>
  <si>
    <t>346.800</t>
  </si>
  <si>
    <t>239.400</t>
  </si>
  <si>
    <t>Вязниковский р-н, Никологоры п, Е.Игошина ул, 10а</t>
  </si>
  <si>
    <t>259.400</t>
  </si>
  <si>
    <t>Вязниковский р-н, Никологоры п, Е.Игошина ул, 12а</t>
  </si>
  <si>
    <t>Вязниковский р-н, Никологоры п, Е.Игошина ул, 14а</t>
  </si>
  <si>
    <t>Вязниковский р-н, Никологоры п, Е.Игошина ул, 16а</t>
  </si>
  <si>
    <t>Вязниковский р-н, Никологоры п, Е.Игошина ул, 18а</t>
  </si>
  <si>
    <t>620.800</t>
  </si>
  <si>
    <t>Вязниковский р-н, Никологоры п, Е.Игошина ул, 1а</t>
  </si>
  <si>
    <t>194.600</t>
  </si>
  <si>
    <t>Вязниковский р-н, Никологоры п, Е.Игошина ул, 20а</t>
  </si>
  <si>
    <t>Вязниковский р-н, Никологоры п, Е.Игошина ул, 22а</t>
  </si>
  <si>
    <t>856.900</t>
  </si>
  <si>
    <t>Вязниковский р-н, Никологоры п, Е.Игошина ул, 2а</t>
  </si>
  <si>
    <t>Вязниковский р-н, Никологоры п, Е.Игошина ул, 3а</t>
  </si>
  <si>
    <t>265.200</t>
  </si>
  <si>
    <t>276.200</t>
  </si>
  <si>
    <t>Вязниковский р-н, Никологоры п, Е.Игошина ул, 4а</t>
  </si>
  <si>
    <t>224.300</t>
  </si>
  <si>
    <t>Вязниковский р-н, Никологоры п, Е.Игошина ул, 5а</t>
  </si>
  <si>
    <t>332.400</t>
  </si>
  <si>
    <t>Вязниковский р-н, Никологоры п, Е.Игошина ул, 6а</t>
  </si>
  <si>
    <t>Вязниковский р-н, Никологоры п, Е.Игошина ул, 7а</t>
  </si>
  <si>
    <t>266.900</t>
  </si>
  <si>
    <t>246.200</t>
  </si>
  <si>
    <t>360.300</t>
  </si>
  <si>
    <t>Вязниковский р-н, Никологоры п, Е.Игошина ул, 8а</t>
  </si>
  <si>
    <t>262.100</t>
  </si>
  <si>
    <t>Вязниковский р-н, Никологоры п, Кооперативная ул, 1а</t>
  </si>
  <si>
    <t>Вязниковский р-н, Никологоры п, Красноармейский пер, 2</t>
  </si>
  <si>
    <t>Вязниковский р-н, Никологоры п, Красноармейский пер, 7</t>
  </si>
  <si>
    <t>1343.800</t>
  </si>
  <si>
    <t>Вязниковский р-н, Никологоры п, Механическая ул, 55</t>
  </si>
  <si>
    <t>190.200</t>
  </si>
  <si>
    <t>261.200</t>
  </si>
  <si>
    <t>Вязниковский р-н, Никологоры п, Механическая ул, 59</t>
  </si>
  <si>
    <t>118.900</t>
  </si>
  <si>
    <t>Вязниковский р-н, Никологоры п, Молодежная ул, 1</t>
  </si>
  <si>
    <t>355.200</t>
  </si>
  <si>
    <t>274.100</t>
  </si>
  <si>
    <t>295.900</t>
  </si>
  <si>
    <t>Вязниковский р-н, Никологоры п, Молодежная ул, 5</t>
  </si>
  <si>
    <t>302.100</t>
  </si>
  <si>
    <t>Вязниковский р-н, Никологоры п, Первомайская ул, 50</t>
  </si>
  <si>
    <t>Вязниковский р-н, Никологоры п, Первомайская ул, 52</t>
  </si>
  <si>
    <t>304.500</t>
  </si>
  <si>
    <t>416.400</t>
  </si>
  <si>
    <t>Вязниковский р-н, Никологоры п, Первомайская ул, 54</t>
  </si>
  <si>
    <t>454.800</t>
  </si>
  <si>
    <t>Вязниковский р-н, Никологоры п, Первомайская ул, 56</t>
  </si>
  <si>
    <t>Вязниковский р-н, Никологоры п, Первомайская ул, 58</t>
  </si>
  <si>
    <t>Вязниковский р-н, Никологоры п, Подгорье ул, 13</t>
  </si>
  <si>
    <t>Вязниковский р-н, Никологоры п, Пушкинская ул, 48</t>
  </si>
  <si>
    <t>242.300</t>
  </si>
  <si>
    <t>Вязниковский р-н, Никологоры п, Пушкинский пер, 11</t>
  </si>
  <si>
    <t>264.700</t>
  </si>
  <si>
    <t>Вязниковский р-н, Никологоры п, Пушкинский пер, 12</t>
  </si>
  <si>
    <t>Вязниковский р-н, Никологоры п, Пушкинский пер, 14</t>
  </si>
  <si>
    <t>Вязниковский р-н, Никологоры п, Пушкинский пер, 15</t>
  </si>
  <si>
    <t>Вязниковский р-н, Никологоры п, Пушкинский пер, 1а</t>
  </si>
  <si>
    <t>365.400</t>
  </si>
  <si>
    <t>Вязниковский р-н, Никологоры п, Рассвет ул, 6</t>
  </si>
  <si>
    <t>484.400</t>
  </si>
  <si>
    <t>Вязниковский р-н, Никологоры п, Советская ул, 26</t>
  </si>
  <si>
    <t>Вязниковский р-н, Никологоры п, Юбилейная ул, 1</t>
  </si>
  <si>
    <t>Вязниковский р-н, Никологоры п, Юбилейная ул, 7б</t>
  </si>
  <si>
    <t>890.100</t>
  </si>
  <si>
    <t>Вязниковский р-н, Никологоры п, Юбилейная ул, 8б</t>
  </si>
  <si>
    <t>828.700</t>
  </si>
  <si>
    <t>Вязниковский р-н, Октябрьская д, Механизаторов ул, 12</t>
  </si>
  <si>
    <t>Вязниковский р-н, Октябрьская д, Механизаторов ул, 14</t>
  </si>
  <si>
    <t>Вязниковский р-н, Октябрьская д, Молодежная ул, 1</t>
  </si>
  <si>
    <t>Вязниковский р-н, Октябрьская д, Молодежная ул, 5</t>
  </si>
  <si>
    <t>Вязниковский р-н, Октябрьская д, Молодежная ул, 6</t>
  </si>
  <si>
    <t>947.000</t>
  </si>
  <si>
    <t>Вязниковский р-н, Октябрьская д, Садовая ул, 1</t>
  </si>
  <si>
    <t>Вязниковский р-н, Октябрьская д, Садовая ул, 3</t>
  </si>
  <si>
    <t>Вязниковский р-н, Октябрьская д, Текстильщиков ул, 5</t>
  </si>
  <si>
    <t>Вязниковский р-н, Октябрьская д, Шоссейная ул, 7</t>
  </si>
  <si>
    <t>298.000</t>
  </si>
  <si>
    <t>Вязниковский р-н, Октябрьский п, Железнодорожная ул, 1</t>
  </si>
  <si>
    <t>Вязниковский р-н, Октябрьский п, Железнодорожная ул, 3</t>
  </si>
  <si>
    <t>Вязниковский р-н, Октябрьский п, Железнодорожная ул, 4</t>
  </si>
  <si>
    <t>262.400</t>
  </si>
  <si>
    <t>Вязниковский р-н, Октябрьский п, Железнодорожная ул, 5</t>
  </si>
  <si>
    <t>292.700</t>
  </si>
  <si>
    <t>Вязниковский р-н, Октябрьский п, Железнодорожная ул, 6</t>
  </si>
  <si>
    <t>Вязниковский р-н, Октябрьский п, Железнодорожная ул, 7</t>
  </si>
  <si>
    <t>Вязниковский р-н, Октябрьский п, Железнодорожная ул, 8</t>
  </si>
  <si>
    <t>Вязниковский р-н, Октябрьский п, Клубная ул, 3</t>
  </si>
  <si>
    <t>559.900</t>
  </si>
  <si>
    <t>Вязниковский р-н, Октябрьский п, Клубная ул, 4</t>
  </si>
  <si>
    <t>Вязниковский р-н, Октябрьский п, Клубная ул, 5</t>
  </si>
  <si>
    <t>Вязниковский р-н, Октябрьский п, Маяковского ул, 3а</t>
  </si>
  <si>
    <t>832.300</t>
  </si>
  <si>
    <t>Вязниковский р-н, Октябрьский п, Первомайская ул, 2</t>
  </si>
  <si>
    <t>Вязниковский р-н, Октябрьский п, Первомайская ул, 3</t>
  </si>
  <si>
    <t>409.100</t>
  </si>
  <si>
    <t>Вязниковский р-н, Октябрьский п, Первомайская ул, 6</t>
  </si>
  <si>
    <t>544.400</t>
  </si>
  <si>
    <t>Вязниковский р-н, Октябрьский п, Первомайская ул, 7</t>
  </si>
  <si>
    <t>547.500</t>
  </si>
  <si>
    <t>749.200</t>
  </si>
  <si>
    <t>Вязниковский р-н, Октябрьский п, Советская ул, 2</t>
  </si>
  <si>
    <t>Вязниковский р-н, Октябрьский п, Советская ул, 3</t>
  </si>
  <si>
    <t>Вязниковский р-н, Октябрьский п, Советская ул, 4</t>
  </si>
  <si>
    <t>Вязниковский р-н, Октябрьский п, Советская ул, 5</t>
  </si>
  <si>
    <t>Вязниковский р-н, Октябрьский п, Советская ул, 6</t>
  </si>
  <si>
    <t>Вязниковский р-н, Октябрьский п, Советская ул, 7</t>
  </si>
  <si>
    <t>Вязниковский р-н, Октябрьский п, Советская ул, 8</t>
  </si>
  <si>
    <t>Вязниковский р-н, Паустово д, Текстильщиков ул, 1</t>
  </si>
  <si>
    <t>506.610</t>
  </si>
  <si>
    <t>Вязниковский р-н, Паустово д, Текстильщиков ул, 10</t>
  </si>
  <si>
    <t>Вязниковский р-н, Паустово д, Текстильщиков ул, 11</t>
  </si>
  <si>
    <t>Вязниковский р-н, Паустово д, Текстильщиков ул, 12</t>
  </si>
  <si>
    <t>Вязниковский р-н, Паустово д, Текстильщиков ул, 13</t>
  </si>
  <si>
    <t>Вязниковский р-н, Паустово д, Текстильщиков ул, 15</t>
  </si>
  <si>
    <t>Вязниковский р-н, Паустово д, Текстильщиков ул, 16</t>
  </si>
  <si>
    <t>Вязниковский р-н, Паустово д, Текстильщиков ул, 17</t>
  </si>
  <si>
    <t>989.500</t>
  </si>
  <si>
    <t>562.200</t>
  </si>
  <si>
    <t>Вязниковский р-н, Паустово д, Текстильщиков ул, 4</t>
  </si>
  <si>
    <t>Вязниковский р-н, Паустово д, Текстильщиков ул, 6</t>
  </si>
  <si>
    <t>653.000</t>
  </si>
  <si>
    <t>1091.000</t>
  </si>
  <si>
    <t>Вязниковский р-н, Паустово д, Текстильщиков ул, 8</t>
  </si>
  <si>
    <t>244.900</t>
  </si>
  <si>
    <t>Вязниковский р-н, Паустово д, Центральная ул, 35</t>
  </si>
  <si>
    <t>Вязниковский р-н, Паустово д, Центральная ул, 54</t>
  </si>
  <si>
    <t>Вязниковский р-н, Первомайский п, Полевая ул, 10</t>
  </si>
  <si>
    <t>323.600</t>
  </si>
  <si>
    <t>Вязниковский р-н, Первомайский п, Полевая ул, 11</t>
  </si>
  <si>
    <t>Вязниковский р-н, Первомайский п, Полевая ул, 5</t>
  </si>
  <si>
    <t>646.600</t>
  </si>
  <si>
    <t>Вязниковский р-н, Первомайский п, Полевая ул, 7</t>
  </si>
  <si>
    <t>Вязниковский р-н, Перово д, Молодежная ул, 2</t>
  </si>
  <si>
    <t>Вязниковский р-н, Пески д, Новая ул, 2</t>
  </si>
  <si>
    <t>Вязниковский р-н, Пески д, Новая ул, 3</t>
  </si>
  <si>
    <t>Вязниковский р-н, Пески д, Новая ул, 4</t>
  </si>
  <si>
    <t>Вязниковский р-н, Пески д, Новая ул, 5</t>
  </si>
  <si>
    <t>Вязниковский р-н, Пески д, Новая ул, 7</t>
  </si>
  <si>
    <t>Вязниковский р-н, Пески д, Новая ул, 8</t>
  </si>
  <si>
    <t>Вязниковский р-н, Пировы-Городищи д, Молодежная ул, 1</t>
  </si>
  <si>
    <t>318.200</t>
  </si>
  <si>
    <t>Вязниковский р-н, Пировы-Городищи д, Молодежная ул, 2</t>
  </si>
  <si>
    <t>256.500</t>
  </si>
  <si>
    <t>Вязниковский р-н, Пировы-Городищи д, Молодежная ул, 3</t>
  </si>
  <si>
    <t>634.100</t>
  </si>
  <si>
    <t>Вязниковский р-н, Пировы-Городищи д, Молодежная ул, 4</t>
  </si>
  <si>
    <t>Вязниковский р-н, Пировы-Городищи д, Молодежная ул, 5</t>
  </si>
  <si>
    <t>840.800</t>
  </si>
  <si>
    <t>648.700</t>
  </si>
  <si>
    <t>Вязниковский р-н, Пировы-Городищи д, Садовая ул, 1</t>
  </si>
  <si>
    <t>Вязниковский р-н, Приозерный п, Кирзаводская ул, 1</t>
  </si>
  <si>
    <t>334.300</t>
  </si>
  <si>
    <t>514.300</t>
  </si>
  <si>
    <t>Вязниковский р-н, Приозерный п, Кирзаводская ул, 2</t>
  </si>
  <si>
    <t>Вязниковский р-н, Приозерный п, Пушкинская ул, 116</t>
  </si>
  <si>
    <t>1111.500</t>
  </si>
  <si>
    <t>Вязниковский р-н, Приозерный п, Чкалова ул, 18</t>
  </si>
  <si>
    <t>Вязниковский р-н, Приозерный п, Чкалова ул, 20</t>
  </si>
  <si>
    <t>Вязниковский р-н, Сарыево с, Школьная ул, 21</t>
  </si>
  <si>
    <t>368.400</t>
  </si>
  <si>
    <t>Вязниковский р-н, Сарыево с, Школьная ул, 22</t>
  </si>
  <si>
    <t>Вязниковский р-н, Сарыево с, Школьная ул, 23</t>
  </si>
  <si>
    <t>352.500</t>
  </si>
  <si>
    <t>Вязниковский р-н, Сергеево д, Ткацкая ул, 12</t>
  </si>
  <si>
    <t>417.500</t>
  </si>
  <si>
    <t>Вязниковский р-н, Сергеево д, Ткацкая ул, 2</t>
  </si>
  <si>
    <t>Вязниковский р-н, Сергеево д, Ткацкая ул, 22</t>
  </si>
  <si>
    <t>635.400</t>
  </si>
  <si>
    <t>628.600</t>
  </si>
  <si>
    <t>Вязниковский р-н, Сергеево д, Ткацкая ул, 23</t>
  </si>
  <si>
    <t>Вязниковский р-н, Сергеево д, Ткацкая ул, 24</t>
  </si>
  <si>
    <t>Вязниковский р-н, Сергеево д, Ткацкая ул, 25</t>
  </si>
  <si>
    <t>304.300</t>
  </si>
  <si>
    <t>Вязниковский р-н, Сергеево д, Ткацкая ул, 3</t>
  </si>
  <si>
    <t>Вязниковский р-н, Сергеево д, Ткацкая ул, 4</t>
  </si>
  <si>
    <t>Вязниковский р-н, Сергеево д, Ткацкая ул, 5</t>
  </si>
  <si>
    <t>Вязниковский р-н, Сергеево д, Ткацкая ул, 6</t>
  </si>
  <si>
    <t>451.600</t>
  </si>
  <si>
    <t>515.700</t>
  </si>
  <si>
    <t>Вязниковский р-н, Сергиевы Горки с, Молодежная ул, 1</t>
  </si>
  <si>
    <t>827.300</t>
  </si>
  <si>
    <t>827.000</t>
  </si>
  <si>
    <t>Вязниковский р-н, Сергиевы Горки с, Молодежная ул, 2</t>
  </si>
  <si>
    <t>Вязниковский р-н, Сергиевы Горки с, Молодежная ул, 3</t>
  </si>
  <si>
    <t>Вязниковский р-н, Сергиевы Горки с, Садовая ул, 4</t>
  </si>
  <si>
    <t>705.900</t>
  </si>
  <si>
    <t>Вязниковский р-н, Сергиевы Горки с, Тополиная ул, 10</t>
  </si>
  <si>
    <t>Вязниковский р-н, Сергиевы Горки с, Тополиная ул, 8</t>
  </si>
  <si>
    <t>Вязниковский р-н, Сергиевы Горки с, Тополиная ул, 9</t>
  </si>
  <si>
    <t>Вязниковский р-н, Серково д, Заречная 2-я ул, 3</t>
  </si>
  <si>
    <t>256.800</t>
  </si>
  <si>
    <t>Вязниковский р-н, Серково д, Новая ул, 3</t>
  </si>
  <si>
    <t>Вязниковский р-н, Серково д, Новая ул, 4</t>
  </si>
  <si>
    <t>Вязниковский р-н, Серково д, Новая ул, 5</t>
  </si>
  <si>
    <t>510.200</t>
  </si>
  <si>
    <t>Вязниковский р-н, Серково д, Новая ул, 6</t>
  </si>
  <si>
    <t>Вязниковский р-н, Серково д, Новая ул, 7</t>
  </si>
  <si>
    <t>229.900</t>
  </si>
  <si>
    <t>Вязниковский р-н, Серково д, Новая ул, 9</t>
  </si>
  <si>
    <t>342.800</t>
  </si>
  <si>
    <t>Вязниковский р-н, Серково д, Пролетарская ул, 5</t>
  </si>
  <si>
    <t>622.200</t>
  </si>
  <si>
    <t>Вязниковский р-н, Станки с, Клязьминская ул, 5</t>
  </si>
  <si>
    <t>259.200</t>
  </si>
  <si>
    <t>Вязниковский р-н, Станки с, Рябиновая ул, 1</t>
  </si>
  <si>
    <t>507.900</t>
  </si>
  <si>
    <t>881.900</t>
  </si>
  <si>
    <t>Вязниковский р-н, Станки с, Рябиновая ул, 3</t>
  </si>
  <si>
    <t>678.100</t>
  </si>
  <si>
    <t>614.700</t>
  </si>
  <si>
    <t>847.100</t>
  </si>
  <si>
    <t>Вязниковский р-н, Станки с, Центральная ул, 2</t>
  </si>
  <si>
    <t>512.100</t>
  </si>
  <si>
    <t>Вязниковский р-н, Станки с, Центральная ул, 2а</t>
  </si>
  <si>
    <t>Вязниковский р-н, Станции Сарыево п, Клубная ул, 1</t>
  </si>
  <si>
    <t>Вязниковский р-н, Станции Сарыево п, Клубная ул, 2</t>
  </si>
  <si>
    <t>Вязниковский р-н, Станции Сарыево п, Клубная ул, 3</t>
  </si>
  <si>
    <t>Вязниковский р-н, Степанцево п, Ленина ул, 10</t>
  </si>
  <si>
    <t>Вязниковский р-н, Степанцево п, Ленина ул, 13</t>
  </si>
  <si>
    <t>813.000</t>
  </si>
  <si>
    <t>Вязниковский р-н, Степанцево п, Ленина ул, 14</t>
  </si>
  <si>
    <t>798.250</t>
  </si>
  <si>
    <t>Вязниковский р-н, Степанцево п, Ленина ул, 15</t>
  </si>
  <si>
    <t>1019.000</t>
  </si>
  <si>
    <t>779.700</t>
  </si>
  <si>
    <t>798.400</t>
  </si>
  <si>
    <t>Вязниковский р-н, Степанцево п, Ленина ул, 4</t>
  </si>
  <si>
    <t>2025.000</t>
  </si>
  <si>
    <t>281.400</t>
  </si>
  <si>
    <t>Вязниковский р-н, Степанцево п, Ленина ул, 5</t>
  </si>
  <si>
    <t>659.000</t>
  </si>
  <si>
    <t>Вязниковский р-н, Степанцево п, Ленина ул, 6</t>
  </si>
  <si>
    <t>Вязниковский р-н, Степанцево п, Ленина ул, 7</t>
  </si>
  <si>
    <t>Вязниковский р-н, Степанцево п, Ленина ул, 8</t>
  </si>
  <si>
    <t>Вязниковский р-н, Степанцево п, Ленина ул, 9</t>
  </si>
  <si>
    <t>854.100</t>
  </si>
  <si>
    <t>623.800</t>
  </si>
  <si>
    <t>807.700</t>
  </si>
  <si>
    <t>Вязниковский р-н, Степанцево п, Совхозная ул, 4</t>
  </si>
  <si>
    <t>794.900</t>
  </si>
  <si>
    <t>Вязниковский р-н, Степанцево п, Совхозная ул, 5</t>
  </si>
  <si>
    <t>Вязниковский р-н, Степанцево п, Совхозная ул, 6</t>
  </si>
  <si>
    <t>Вязниковский р-н, Степанцево п, Совхозная ул, 7</t>
  </si>
  <si>
    <t>941.100</t>
  </si>
  <si>
    <t>Вязниковский р-н, Степанцево п, Фабричная ул, 22</t>
  </si>
  <si>
    <t>206.700</t>
  </si>
  <si>
    <t>Вязниковский р-н, Степанцево п, Фабричная ул, 25</t>
  </si>
  <si>
    <t>819.100</t>
  </si>
  <si>
    <t>Вязниковский р-н, Участок Липки нп, 5</t>
  </si>
  <si>
    <t>612.200</t>
  </si>
  <si>
    <t>Вязниковский р-н, Центральный п, Главная ул, 18</t>
  </si>
  <si>
    <t>Вязниковский р-н, Центральный п, Главная ул, 20</t>
  </si>
  <si>
    <t>688.800</t>
  </si>
  <si>
    <t>Вязниковский р-н, Центральный п, Главная ул, 22</t>
  </si>
  <si>
    <t>Вязниковский р-н, Центральный п, Клубная ул, 1</t>
  </si>
  <si>
    <t>Вязниковский р-н, Центральный п, Клубная ул, 10</t>
  </si>
  <si>
    <t>Вязниковский р-н, Центральный п, Клубная ул, 2</t>
  </si>
  <si>
    <t>Вязниковский р-н, Центральный п, Клубная ул, 3</t>
  </si>
  <si>
    <t>401.100</t>
  </si>
  <si>
    <t>Вязниковский р-н, Центральный п, Клубная ул, 4</t>
  </si>
  <si>
    <t>406.800</t>
  </si>
  <si>
    <t>647.600</t>
  </si>
  <si>
    <t>Вязниковский р-н, Центральный п, Клубная ул, 5</t>
  </si>
  <si>
    <t>632.600</t>
  </si>
  <si>
    <t>Вязниковский р-н, Центральный п, Клубная ул, 6</t>
  </si>
  <si>
    <t>Вязниковский р-н, Центральный п, Клубная ул, 7</t>
  </si>
  <si>
    <t>Вязниковский р-н, Центральный п, Клубная ул, 8</t>
  </si>
  <si>
    <t>Вязниковский р-н, Центральный п, Клубная ул, 9</t>
  </si>
  <si>
    <t>Вязниковский р-н, Центральный п, Молодежная ул, 1</t>
  </si>
  <si>
    <t>1623.400</t>
  </si>
  <si>
    <t>1012.000</t>
  </si>
  <si>
    <t>Вязниковский р-н, Центральный п, Садовая ул, 2</t>
  </si>
  <si>
    <t>474.300</t>
  </si>
  <si>
    <t>402.700</t>
  </si>
  <si>
    <t>Вязниковский р-н, Чудиново д, Зеленый пер, 2</t>
  </si>
  <si>
    <t>Вязниковский р-н, Чудиново д, Зеленый пер, 3</t>
  </si>
  <si>
    <t>450.300</t>
  </si>
  <si>
    <t>Вязниковский р-н, Чудиново д, Зеленый пер, 4</t>
  </si>
  <si>
    <t>Вязниковский р-н, Чудиново д, Клубная ул, 18</t>
  </si>
  <si>
    <t>Вязниковский р-н, Чудиново д, Полевая ул, 27</t>
  </si>
  <si>
    <t>398.100</t>
  </si>
  <si>
    <t>Вязниковский р-н, Чудиново д, Полевая ул, 31</t>
  </si>
  <si>
    <t>Вязниковский р-н, Чудиново д, Полевая ул, 32</t>
  </si>
  <si>
    <t>677.300</t>
  </si>
  <si>
    <t>Вязниковский р-н, Чудиново д, Садовый пер, 1</t>
  </si>
  <si>
    <t>198.000</t>
  </si>
  <si>
    <t>Вязниковский р-н, Чудиново д, Центральная ул, 10</t>
  </si>
  <si>
    <t>Вязниковский р-н, Чудиново д, Центральная ул, 3</t>
  </si>
  <si>
    <t>Вязниковский р-н, Чудиново д, Центральная ул, 4</t>
  </si>
  <si>
    <t>229.700</t>
  </si>
  <si>
    <t>Вязниковский р-н, Чудиново д, Центральная ул, 7</t>
  </si>
  <si>
    <t>448.100</t>
  </si>
  <si>
    <t>Вязниковский р-н, Чудиново д, Центральная ул, 9</t>
  </si>
  <si>
    <t>Вязниковский р-н, Шатнево д, Нагорная ул, 1</t>
  </si>
  <si>
    <t>Вязниковский р-н, Шатнево д, Нагорная ул, 3</t>
  </si>
  <si>
    <t>Вязниковский р-н, Шатнево д, Нагорная ул, 4</t>
  </si>
  <si>
    <t>Вязниковский р-н, Шатнево д, Нагорная ул, 5</t>
  </si>
  <si>
    <t>Вязниковский р-н, Шустово д, Молодежная ул, 1</t>
  </si>
  <si>
    <t>Вязниковский р-н, Шустово д, Молодежная ул, 2</t>
  </si>
  <si>
    <t>433.000</t>
  </si>
  <si>
    <t>Вязниковский р-н, Эдон д, Советская ул, 14</t>
  </si>
  <si>
    <t>363.400</t>
  </si>
  <si>
    <t>Вязниковский р-н, Эдон д, Советская ул, 15</t>
  </si>
  <si>
    <t>Вязниковский р-н, Эдон д, Советская ул, 16</t>
  </si>
  <si>
    <t>198.900</t>
  </si>
  <si>
    <t>Вязниковский р-н, Эдон д, Советская ул, 17</t>
  </si>
  <si>
    <t>Вязниковский р-н, Эдон д, Советская ул, 21</t>
  </si>
  <si>
    <t>Вязниковский р-н, Эдон д, Советская ул, 26</t>
  </si>
  <si>
    <t>Вязниковский р-н, Эдон д, Советская ул, 28</t>
  </si>
  <si>
    <t>Гороховец г, 1 Мая ул, 33</t>
  </si>
  <si>
    <t>3111.100</t>
  </si>
  <si>
    <t>Гороховец г, Братьев Бесединых ул, 10</t>
  </si>
  <si>
    <t>739.300</t>
  </si>
  <si>
    <t>Гороховец г, Братьев Бесединых ул, 6</t>
  </si>
  <si>
    <t>524.200</t>
  </si>
  <si>
    <t>398.500</t>
  </si>
  <si>
    <t>1189.000</t>
  </si>
  <si>
    <t>Гороховец г, Гагарина пер, 11</t>
  </si>
  <si>
    <t>1874.000</t>
  </si>
  <si>
    <t>Гороховец г, Гагарина пер, 17</t>
  </si>
  <si>
    <t>812.100</t>
  </si>
  <si>
    <t>Гороховец г, Гагарина ул, 11</t>
  </si>
  <si>
    <t>Гороховец г, Гагарина ул, 12</t>
  </si>
  <si>
    <t>733.600</t>
  </si>
  <si>
    <t>Гороховец г, Гагарина ул, 19</t>
  </si>
  <si>
    <t>449.600</t>
  </si>
  <si>
    <t>Гороховец г, Гагарина ул, 21</t>
  </si>
  <si>
    <t>450.700</t>
  </si>
  <si>
    <t>Гороховец г, Гагарина ул, 24</t>
  </si>
  <si>
    <t>504.200</t>
  </si>
  <si>
    <t>718.400</t>
  </si>
  <si>
    <t>Гороховец г, Гагарина ул, 26</t>
  </si>
  <si>
    <t>Гороховец г, Гагарина ул, 28</t>
  </si>
  <si>
    <t>602.400</t>
  </si>
  <si>
    <t>642.500</t>
  </si>
  <si>
    <t>Гороховец г, Гагарина ул, 3</t>
  </si>
  <si>
    <t>Гороховец г, Гагарина ул, 33</t>
  </si>
  <si>
    <t>Гороховец г, Гагарина ул, 35</t>
  </si>
  <si>
    <t>86.900</t>
  </si>
  <si>
    <t>Гороховец г, Гагарина ул, 37</t>
  </si>
  <si>
    <t>Гороховец г, Гагарина ул, 39</t>
  </si>
  <si>
    <t>Гороховец г, Гагарина ул, 40</t>
  </si>
  <si>
    <t>Гороховец г, Гагарина ул, 42</t>
  </si>
  <si>
    <t>309.700</t>
  </si>
  <si>
    <t>384.600</t>
  </si>
  <si>
    <t>Гороховец г, Гагарина ул, 44</t>
  </si>
  <si>
    <t>1493.500</t>
  </si>
  <si>
    <t>Гороховец г, Гагарина ул, 50</t>
  </si>
  <si>
    <t>836.500</t>
  </si>
  <si>
    <t>Гороховец г, Гагарина ул, 58</t>
  </si>
  <si>
    <t>Гороховец г, Гагарина ул, 66</t>
  </si>
  <si>
    <t>499.800</t>
  </si>
  <si>
    <t>Гороховец г, Гагарина ул, 7</t>
  </si>
  <si>
    <t>823.300</t>
  </si>
  <si>
    <t>695.700</t>
  </si>
  <si>
    <t>954.600</t>
  </si>
  <si>
    <t>Гороховец г, Гагарина ул, 70</t>
  </si>
  <si>
    <t>861.300</t>
  </si>
  <si>
    <t>Гороховец г, Гагарина ул, 9</t>
  </si>
  <si>
    <t>Гороховец г, Гоголя ул, 14</t>
  </si>
  <si>
    <t>509.900</t>
  </si>
  <si>
    <t>Гороховец г, Гоголя ул, 8</t>
  </si>
  <si>
    <t>382.900</t>
  </si>
  <si>
    <t>Гороховец г, Горького ул, 25</t>
  </si>
  <si>
    <t>908.800</t>
  </si>
  <si>
    <t>Гороховец г, Горького ул, 27</t>
  </si>
  <si>
    <t>236.000</t>
  </si>
  <si>
    <t>Гороховец г, Горького ул, 29</t>
  </si>
  <si>
    <t>10258.000</t>
  </si>
  <si>
    <t>Гороховец г, Горького ул, 35</t>
  </si>
  <si>
    <t>2547.000</t>
  </si>
  <si>
    <t>Гороховец г, Горького ул, 48</t>
  </si>
  <si>
    <t>789.000</t>
  </si>
  <si>
    <t>Гороховец г, Горького ул, 50</t>
  </si>
  <si>
    <t>449.800</t>
  </si>
  <si>
    <t>Гороховец г, Кирова пер, 1</t>
  </si>
  <si>
    <t>Гороховец г, Кирова пер, 2</t>
  </si>
  <si>
    <t>537.800</t>
  </si>
  <si>
    <t>Гороховец г, Кирова пер, 4</t>
  </si>
  <si>
    <t>Гороховец г, Кирова пер, 6</t>
  </si>
  <si>
    <t>Гороховец г, Кирова пер, 7</t>
  </si>
  <si>
    <t>8657.000</t>
  </si>
  <si>
    <t>Гороховец г, Кирова ул, 10</t>
  </si>
  <si>
    <t>Гороховец г, Кирова ул, 12</t>
  </si>
  <si>
    <t>404.200</t>
  </si>
  <si>
    <t>Гороховец г, Кирова ул, 2</t>
  </si>
  <si>
    <t>661.600</t>
  </si>
  <si>
    <t>Гороховец г, Кирова ул, 4</t>
  </si>
  <si>
    <t>392.200</t>
  </si>
  <si>
    <t>Гороховец г, Кирова ул, 5</t>
  </si>
  <si>
    <t>784.000</t>
  </si>
  <si>
    <t>576.500</t>
  </si>
  <si>
    <t>Гороховец г, Кирова ул, 7</t>
  </si>
  <si>
    <t>591.300</t>
  </si>
  <si>
    <t>Гороховец г, Кирова ул, 8</t>
  </si>
  <si>
    <t>514.900</t>
  </si>
  <si>
    <t>Гороховец г, Кирова ул, 9</t>
  </si>
  <si>
    <t>Гороховец г, Красноармейская ул, 48</t>
  </si>
  <si>
    <t>Гороховец г, Краснова ул, 10</t>
  </si>
  <si>
    <t>Гороховец г, Краснова ул, 12</t>
  </si>
  <si>
    <t>334.100</t>
  </si>
  <si>
    <t>Гороховец г, Краснова ул, 5</t>
  </si>
  <si>
    <t>391.700</t>
  </si>
  <si>
    <t>Гороховец г, Краснова ул, 7</t>
  </si>
  <si>
    <t>Гороховец г, Краснова ул, 9</t>
  </si>
  <si>
    <t>Гороховец г, Кутузова ул, 1</t>
  </si>
  <si>
    <t>Гороховец г, Кутузова ул, 11</t>
  </si>
  <si>
    <t>1804.200</t>
  </si>
  <si>
    <t>Гороховец г, Кутузова ул, 13</t>
  </si>
  <si>
    <t>1987.000</t>
  </si>
  <si>
    <t>1456.000</t>
  </si>
  <si>
    <t>Гороховец г, Кутузова ул, 17</t>
  </si>
  <si>
    <t>Гороховец г, Кутузова ул, 3</t>
  </si>
  <si>
    <t>2987.000</t>
  </si>
  <si>
    <t>Гороховец г, Кутузова ул, 5</t>
  </si>
  <si>
    <t>Гороховец г, Кутузова ул, 8</t>
  </si>
  <si>
    <t>Гороховец г, Ленина ул, 13</t>
  </si>
  <si>
    <t>2078.000</t>
  </si>
  <si>
    <t>Гороховец г, Ленина ул, 15</t>
  </si>
  <si>
    <t>231.500</t>
  </si>
  <si>
    <t>124.000</t>
  </si>
  <si>
    <t>Гороховец г, Ленина ул, 29</t>
  </si>
  <si>
    <t>470.400</t>
  </si>
  <si>
    <t>389.700</t>
  </si>
  <si>
    <t>Гороховец г, Ленина ул, 32</t>
  </si>
  <si>
    <t>Гороховец г, Ленина ул, 38</t>
  </si>
  <si>
    <t>605.100</t>
  </si>
  <si>
    <t>229.600</t>
  </si>
  <si>
    <t>Гороховец г, Ленина ул, 61</t>
  </si>
  <si>
    <t>396.500</t>
  </si>
  <si>
    <t>839.800</t>
  </si>
  <si>
    <t>Гороховец г, Ленина ул, 7</t>
  </si>
  <si>
    <t>378.500</t>
  </si>
  <si>
    <t>Гороховец г, Ленина ул, 70</t>
  </si>
  <si>
    <t>Гороховец г, Ленина ул, 71</t>
  </si>
  <si>
    <t>336.200</t>
  </si>
  <si>
    <t>Гороховец г, Лермонтова ул, 1</t>
  </si>
  <si>
    <t>Гороховец г, Лермонтова ул, 2</t>
  </si>
  <si>
    <t>866.500</t>
  </si>
  <si>
    <t>Гороховец г, Луначарского ул, 20</t>
  </si>
  <si>
    <t>Гороховец г, Льва Толстого ул, 39</t>
  </si>
  <si>
    <t>Гороховец г, Льва Толстого ул, 41</t>
  </si>
  <si>
    <t>Гороховец г, Льва Толстого ул, 48</t>
  </si>
  <si>
    <t>521.200</t>
  </si>
  <si>
    <t>442.700</t>
  </si>
  <si>
    <t>Гороховец г, Мелиораторов ул, 1</t>
  </si>
  <si>
    <t>864.800</t>
  </si>
  <si>
    <t>Гороховец г, Мелиораторов ул, 4</t>
  </si>
  <si>
    <t>652.900</t>
  </si>
  <si>
    <t>Гороховец г, Мелиораторов ул, 5</t>
  </si>
  <si>
    <t>Гороховец г, Мелиораторов ул, 6</t>
  </si>
  <si>
    <t>Гороховец г, Мелиораторов ул, 7</t>
  </si>
  <si>
    <t>Гороховец г, Мира ул, 10</t>
  </si>
  <si>
    <t>Гороховец г, Мира ул, 12</t>
  </si>
  <si>
    <t>Гороховец г, Мира ул, 13</t>
  </si>
  <si>
    <t>812.400</t>
  </si>
  <si>
    <t>Гороховец г, Мира ул, 14</t>
  </si>
  <si>
    <t>Гороховец г, Мира ул, 18</t>
  </si>
  <si>
    <t>Гороховец г, Мира ул, 2</t>
  </si>
  <si>
    <t>Гороховец г, Мира ул, 20</t>
  </si>
  <si>
    <t>Гороховец г, Мира ул, 21</t>
  </si>
  <si>
    <t>464.100</t>
  </si>
  <si>
    <t>Гороховец г, Мира ул, 24</t>
  </si>
  <si>
    <t>806.900</t>
  </si>
  <si>
    <t>Гороховец г, Мира ул, 25</t>
  </si>
  <si>
    <t>915.300</t>
  </si>
  <si>
    <t>Гороховец г, Мира ул, 26</t>
  </si>
  <si>
    <t>1126.200</t>
  </si>
  <si>
    <t>950.100</t>
  </si>
  <si>
    <t>Гороховец г, Мира ул, 27</t>
  </si>
  <si>
    <t>Гороховец г, Мира ул, 3</t>
  </si>
  <si>
    <t>Гороховец г, Мира ул, 30</t>
  </si>
  <si>
    <t>1563.000</t>
  </si>
  <si>
    <t>1335.100</t>
  </si>
  <si>
    <t>Гороховец г, Мира ул, 32</t>
  </si>
  <si>
    <t>Гороховец г, Мира ул, 34</t>
  </si>
  <si>
    <t>935.500</t>
  </si>
  <si>
    <t>Гороховец г, Мира ул, 36</t>
  </si>
  <si>
    <t>2848.000</t>
  </si>
  <si>
    <t>Гороховец г, Мира ул, 4</t>
  </si>
  <si>
    <t>Гороховец г, Мира ул, 5</t>
  </si>
  <si>
    <t>Гороховец г, Мира ул, 6</t>
  </si>
  <si>
    <t>Гороховец г, Мира ул, 7</t>
  </si>
  <si>
    <t>Гороховец г, Мира ул, 8</t>
  </si>
  <si>
    <t>Гороховец г, Мира ул, 9</t>
  </si>
  <si>
    <t>Гороховец г, Мичурина ул, 8</t>
  </si>
  <si>
    <t>Гороховец г, Московская ул, 1</t>
  </si>
  <si>
    <t>673.900</t>
  </si>
  <si>
    <t>Гороховец г, Набережная ул, 41</t>
  </si>
  <si>
    <t>319.100</t>
  </si>
  <si>
    <t>Гороховец г, Парковая ул, 54</t>
  </si>
  <si>
    <t>Гороховец г, Парковая ул, 55</t>
  </si>
  <si>
    <t>Гороховец г, Парковая ул, 58</t>
  </si>
  <si>
    <t>Гороховец г, Парковая ул, 58б</t>
  </si>
  <si>
    <t>5454.000</t>
  </si>
  <si>
    <t>3654.000</t>
  </si>
  <si>
    <t>Гороховец г, Парковая ул, 60б</t>
  </si>
  <si>
    <t>Гороховец г, Полевая ул, 1</t>
  </si>
  <si>
    <t>631.600</t>
  </si>
  <si>
    <t>Гороховец г, Полевая ул, 2</t>
  </si>
  <si>
    <t>Гороховец г, Полевая ул, 39</t>
  </si>
  <si>
    <t>Гороховец г, Полевая ул, 43</t>
  </si>
  <si>
    <t>2321.700</t>
  </si>
  <si>
    <t>Гороховец г, Полевая ул, 46</t>
  </si>
  <si>
    <t>957.600</t>
  </si>
  <si>
    <t>1663.000</t>
  </si>
  <si>
    <t>Гороховец г, Полевая ул, 7</t>
  </si>
  <si>
    <t>686.900</t>
  </si>
  <si>
    <t>Гороховец г, Полевая ул, 9</t>
  </si>
  <si>
    <t>Гороховец г, Революции ул, 40</t>
  </si>
  <si>
    <t>1440.800</t>
  </si>
  <si>
    <t>Гороховец г, Саваренского ул, 11</t>
  </si>
  <si>
    <t>115.000</t>
  </si>
  <si>
    <t>241.400</t>
  </si>
  <si>
    <t>Гороховец г, Саваренского ул, 9</t>
  </si>
  <si>
    <t>226.200</t>
  </si>
  <si>
    <t>258.100</t>
  </si>
  <si>
    <t>4111.000</t>
  </si>
  <si>
    <t>Гороховец г, Советская ул, 13</t>
  </si>
  <si>
    <t>607.100</t>
  </si>
  <si>
    <t>Гороховец г, Строителей ул, 3</t>
  </si>
  <si>
    <t>Гороховец г, Строителей ул, 4</t>
  </si>
  <si>
    <t>843.900</t>
  </si>
  <si>
    <t>Гороховец г, Строителей ул, 5</t>
  </si>
  <si>
    <t>Гороховец г, Суворова ул, 11</t>
  </si>
  <si>
    <t>Гороховец г, Тимирязева ул, 4</t>
  </si>
  <si>
    <t>Гороховец г, Тимирязева ул, 6</t>
  </si>
  <si>
    <t>800.700</t>
  </si>
  <si>
    <t>951.100</t>
  </si>
  <si>
    <t>Гороховец г, Школьный пер, 2</t>
  </si>
  <si>
    <t>216.630</t>
  </si>
  <si>
    <t>Гороховецкий р-н, Арефино д, Совхозная ул, 11</t>
  </si>
  <si>
    <t>Гороховецкий р-н, Арефино д, Совхозная ул, 12</t>
  </si>
  <si>
    <t>218.500</t>
  </si>
  <si>
    <t>609.500</t>
  </si>
  <si>
    <t>Гороховецкий р-н, Арефино д, Совхозная ул, 13</t>
  </si>
  <si>
    <t>414.200</t>
  </si>
  <si>
    <t>Гороховецкий р-н, Арефино д, Совхозная ул, 14</t>
  </si>
  <si>
    <t>Гороховецкий р-н, Арефино д, Совхозная ул, 2</t>
  </si>
  <si>
    <t>221.130</t>
  </si>
  <si>
    <t>Гороховецкий р-н, Арефино д, Совхозная ул, 3</t>
  </si>
  <si>
    <t>Гороховецкий р-н, Арефино д, Совхозная ул, 4</t>
  </si>
  <si>
    <t>229.100</t>
  </si>
  <si>
    <t>Гороховецкий р-н, Арефино д, Совхозная ул, 5</t>
  </si>
  <si>
    <t>328.300</t>
  </si>
  <si>
    <t>Гороховецкий р-н, Арефино д, Совхозная ул, 6</t>
  </si>
  <si>
    <t>235.700</t>
  </si>
  <si>
    <t>Гороховецкий р-н, Арефино д, Совхозная ул, 7</t>
  </si>
  <si>
    <t>Гороховецкий р-н, Арефино д, Совхозная ул, 8</t>
  </si>
  <si>
    <t>509.200</t>
  </si>
  <si>
    <t>407.200</t>
  </si>
  <si>
    <t>681.300</t>
  </si>
  <si>
    <t>Гороховецкий р-н, Арефино д, Совхозная ул, 9</t>
  </si>
  <si>
    <t>Гороховецкий р-н, Васильчиково д, 18</t>
  </si>
  <si>
    <t>253.700</t>
  </si>
  <si>
    <t>Гороховецкий р-н, Васильчиково д, 22</t>
  </si>
  <si>
    <t>Гороховецкий р-н, Васильчиково д, 23</t>
  </si>
  <si>
    <t>611.600</t>
  </si>
  <si>
    <t>432.200</t>
  </si>
  <si>
    <t>Гороховецкий р-н, Великово д, Путейская ул, 3</t>
  </si>
  <si>
    <t>Гороховецкий р-н, Выезд д, Полевая ул, 2</t>
  </si>
  <si>
    <t>Гороховецкий р-н, Выезд д, Полевая ул, 3</t>
  </si>
  <si>
    <t>Гороховецкий р-н, Галицы п, Гагарина ул, 18</t>
  </si>
  <si>
    <t>432.400</t>
  </si>
  <si>
    <t>211.800</t>
  </si>
  <si>
    <t>Гороховецкий р-н, Галицы п, Гагарина ул, 3</t>
  </si>
  <si>
    <t>Гороховецкий р-н, Галицы п, Гагарина ул, 4</t>
  </si>
  <si>
    <t>Гороховецкий р-н, Галицы п, Железнодорожная ул, 2</t>
  </si>
  <si>
    <t>Гороховецкий р-н, Галицы п, Пролетарская ул, 2</t>
  </si>
  <si>
    <t>Гороховецкий р-н, Галицы п, Пролетарская ул, 34</t>
  </si>
  <si>
    <t>228.000</t>
  </si>
  <si>
    <t>Гороховецкий р-н, Галицы п, Пролетарская ул, 36</t>
  </si>
  <si>
    <t>243.900</t>
  </si>
  <si>
    <t>Гороховецкий р-н, Галицы п, Пролетарская ул, 38</t>
  </si>
  <si>
    <t>Гороховецкий р-н, Гришино с, Ленина ул, 52</t>
  </si>
  <si>
    <t>Гороховецкий р-н, Кондюрино д, 6</t>
  </si>
  <si>
    <t>Гороховецкий р-н, Крутово д, Колхозная ул, 15</t>
  </si>
  <si>
    <t>Гороховецкий р-н, Крутово д, Колхозная ул, 16</t>
  </si>
  <si>
    <t>640.500</t>
  </si>
  <si>
    <t>Гороховецкий р-н, Крутово д, Колхозная ул, 17</t>
  </si>
  <si>
    <t>261.900</t>
  </si>
  <si>
    <t>Гороховецкий р-н, Куприяново д, Дорожная ул, 2</t>
  </si>
  <si>
    <t>246.900</t>
  </si>
  <si>
    <t>371.000</t>
  </si>
  <si>
    <t>Гороховецкий р-н, Куприяново д, Дорожная ул, 5</t>
  </si>
  <si>
    <t>Гороховецкий р-н, Лучинки д, Лучинковская ул, 65</t>
  </si>
  <si>
    <t>Гороховецкий р-н, Лучинки д, Лучинковская ул, 66</t>
  </si>
  <si>
    <t>294.900</t>
  </si>
  <si>
    <t>Гороховецкий р-н, Нововладимировка д, 40</t>
  </si>
  <si>
    <t>440.600</t>
  </si>
  <si>
    <t>396.800</t>
  </si>
  <si>
    <t>Гороховецкий р-н, Отводное д, Заречная ул, 15</t>
  </si>
  <si>
    <t>239.900</t>
  </si>
  <si>
    <t>Гороховецкий р-н, Пролетарский п, Комсомольская ул, 1</t>
  </si>
  <si>
    <t>559.100</t>
  </si>
  <si>
    <t>Гороховецкий р-н, Пролетарский п, Комсомольская ул, 2</t>
  </si>
  <si>
    <t>500.850</t>
  </si>
  <si>
    <t>753.900</t>
  </si>
  <si>
    <t>Гороховецкий р-н, Пролетарский п, Комсомольская ул, 3</t>
  </si>
  <si>
    <t>Гороховецкий р-н, Пролетарский п, Комсомольская ул, 4</t>
  </si>
  <si>
    <t>Гороховецкий р-н, Пролетарский п, Комсомольская ул, 5</t>
  </si>
  <si>
    <t>Гороховецкий р-н, Пролетарский п, Комсомольская ул, 6</t>
  </si>
  <si>
    <t>913.900</t>
  </si>
  <si>
    <t>Гороховецкий р-н, Пролетарский п, Кооперативная ул, 28</t>
  </si>
  <si>
    <t>Гороховецкий р-н, Пролетарский п, Новофабричная ул, 22</t>
  </si>
  <si>
    <t>330.750</t>
  </si>
  <si>
    <t>Гороховецкий р-н, Пролетарский п, Новофабричная ул, 23</t>
  </si>
  <si>
    <t>Гороховецкий р-н, Пролетарский п, Новофабричная ул, 24</t>
  </si>
  <si>
    <t>Гороховецкий р-н, Пролетарский п, Октябрьская ул, 1</t>
  </si>
  <si>
    <t>Гороховецкий р-н, Пролетарский п, Октябрьская ул, 12</t>
  </si>
  <si>
    <t>518.400</t>
  </si>
  <si>
    <t>Гороховецкий р-н, Пролетарский п, Октябрьская ул, 2</t>
  </si>
  <si>
    <t>Гороховецкий р-н, Пролетарский п, Октябрьская ул, 3</t>
  </si>
  <si>
    <t>Гороховецкий р-н, Пролетарский п, Совхозная ул, 1</t>
  </si>
  <si>
    <t>255.800</t>
  </si>
  <si>
    <t>Гороховецкий р-н, Торфопредприятия Большое п, Ленина ул, 11</t>
  </si>
  <si>
    <t>Гороховецкий р-н, Торфопредприятия Большое п, Ленина ул, 7</t>
  </si>
  <si>
    <t>218.100</t>
  </si>
  <si>
    <t>Гороховецкий р-н, Торфопредприятия Большое п, Ленина ул, 9</t>
  </si>
  <si>
    <t>218.800</t>
  </si>
  <si>
    <t>Гороховецкий р-н, Торфопредприятия Большое п, Октябрьская ул, 10</t>
  </si>
  <si>
    <t>220.200</t>
  </si>
  <si>
    <t>Гороховецкий р-н, Торфопредприятия Большое п, Октябрьская ул, 12</t>
  </si>
  <si>
    <t>Гороховецкий р-н, Торфопредприятия Большое п, Октябрьская ул, 5</t>
  </si>
  <si>
    <t>Гороховецкий р-н, Торфопредприятия Большое п, Октябрьская ул, 6</t>
  </si>
  <si>
    <t>149.000</t>
  </si>
  <si>
    <t>Гороховецкий р-н, Торфопредприятия Большое п, Октябрьская ул, 7</t>
  </si>
  <si>
    <t>Гороховецкий р-н, Торфопредприятия Большое п, Октябрьская ул, 8</t>
  </si>
  <si>
    <t>407.900</t>
  </si>
  <si>
    <t>Гороховецкий р-н, Торфопредприятия Большое п, Фрунзе ул, 6</t>
  </si>
  <si>
    <t>Гороховецкий р-н, Фоминки с, Муромская ул, 7</t>
  </si>
  <si>
    <t>Гороховецкий р-н, Фоминки с, Советская ул, 16</t>
  </si>
  <si>
    <t>260.100</t>
  </si>
  <si>
    <t>Гороховецкий р-н, Фоминки с, Совхозная ул, 11</t>
  </si>
  <si>
    <t>Гороховецкий р-н, Фоминки с, Совхозная ул, 2</t>
  </si>
  <si>
    <t>795.300</t>
  </si>
  <si>
    <t>Гороховецкий р-н, Фоминки с, Совхозная ул, 3</t>
  </si>
  <si>
    <t>Гороховецкий р-н, Фоминки с, Совхозная ул, 4</t>
  </si>
  <si>
    <t>1362.100</t>
  </si>
  <si>
    <t>Гороховецкий р-н, Фоминки с, Совхозная ул, 5</t>
  </si>
  <si>
    <t>Гороховецкий р-н, Фоминки с, Совхозная ул, 7</t>
  </si>
  <si>
    <t>Гороховецкий р-н, Фоминки с, Совхозная ул, 9</t>
  </si>
  <si>
    <t>702.300</t>
  </si>
  <si>
    <t>Гороховецкий р-н, Фоминки с, Чекунова ул, 1</t>
  </si>
  <si>
    <t>Гороховецкий р-н, Фоминки с, Чекунова ул, 2</t>
  </si>
  <si>
    <t>669.500</t>
  </si>
  <si>
    <t>940.700</t>
  </si>
  <si>
    <t>Гороховецкий р-н, Фоминки с, Чекунова ул, 3</t>
  </si>
  <si>
    <t>670.200</t>
  </si>
  <si>
    <t>Гороховецкий р-н, Фоминки с, Чекунова ул, 4</t>
  </si>
  <si>
    <t>Гороховецкий р-н, Фоминки с, Чекунова ул, 5</t>
  </si>
  <si>
    <t>Гороховецкий р-н, Хорошево п, 5</t>
  </si>
  <si>
    <t>Гороховецкий р-н, Чулково п, Дома подстанции ул, 3</t>
  </si>
  <si>
    <t>341.000</t>
  </si>
  <si>
    <t>987.900</t>
  </si>
  <si>
    <t>Гороховецкий р-н, Чулково п, Производственная ул, 1</t>
  </si>
  <si>
    <t>Гороховецкий р-н, Чулково п, Производственная ул, 4</t>
  </si>
  <si>
    <t>Гороховецкий р-н, Чулково п, Производственная ул, 5</t>
  </si>
  <si>
    <t>528.500</t>
  </si>
  <si>
    <t>Гороховецкий р-н, Чулково п, Советская ул, 27</t>
  </si>
  <si>
    <t>225.600</t>
  </si>
  <si>
    <t>Гороховецкий р-н, Чулково п, Сосновая ул, 1</t>
  </si>
  <si>
    <t>Гороховецкий р-н, Чулково п, Сосновая ул, 2</t>
  </si>
  <si>
    <t>380.100</t>
  </si>
  <si>
    <t>Гороховецкий р-н, Чулково п, Сосновая ул, 3</t>
  </si>
  <si>
    <t>Гороховецкий р-н, Чулково п, Центральная ул, 13</t>
  </si>
  <si>
    <t>Гороховецкий р-н, Юрово д, Колхозная ул, 6</t>
  </si>
  <si>
    <t>469.700</t>
  </si>
  <si>
    <t>Гороховецкий р-н, Юрово д, Колхозная ул, 8</t>
  </si>
  <si>
    <t>Гороховецкий р-н, Юрово д, Колхозная ул, 9</t>
  </si>
  <si>
    <t>Гусь-Хрустальный г, 2-ая Народная ул, 13</t>
  </si>
  <si>
    <t>1739.700</t>
  </si>
  <si>
    <t>1392.200</t>
  </si>
  <si>
    <t>Гусь-Хрустальный г, 2-ая Народная ул, 3</t>
  </si>
  <si>
    <t>747.520</t>
  </si>
  <si>
    <t>Гусь-Хрустальный г, 2-ая Народная ул, 6а</t>
  </si>
  <si>
    <t>1071.100</t>
  </si>
  <si>
    <t>Гусь-Хрустальный г, 50 лет Советской Власти пр-кт, 24</t>
  </si>
  <si>
    <t>Гусь-Хрустальный г, 50 лет Советской Власти пр-кт, 25</t>
  </si>
  <si>
    <t>405.100</t>
  </si>
  <si>
    <t>Гусь-Хрустальный г, 50 лет Советской Власти пр-кт, 26/8</t>
  </si>
  <si>
    <t>1021.400</t>
  </si>
  <si>
    <t>966.100</t>
  </si>
  <si>
    <t>Гусь-Хрустальный г, 50 лет Советской Власти пр-кт, 27</t>
  </si>
  <si>
    <t>989.600</t>
  </si>
  <si>
    <t>Гусь-Хрустальный г, 50 лет Советской Власти пр-кт, 28</t>
  </si>
  <si>
    <t>Гусь-Хрустальный г, 50 лет Советской Власти пр-кт, 29</t>
  </si>
  <si>
    <t>752.300</t>
  </si>
  <si>
    <t>Гусь-Хрустальный г, 50 лет Советской Власти пр-кт, 30</t>
  </si>
  <si>
    <t>Гусь-Хрустальный г, 50 лет Советской Власти пр-кт, 30а</t>
  </si>
  <si>
    <t>Гусь-Хрустальный г, 50 лет Советской Власти пр-кт, 31</t>
  </si>
  <si>
    <t>Гусь-Хрустальный г, 50 лет Советской Власти пр-кт, 32</t>
  </si>
  <si>
    <t>995.700</t>
  </si>
  <si>
    <t>Гусь-Хрустальный г, 50 лет Советской Власти пр-кт, 33</t>
  </si>
  <si>
    <t>Гусь-Хрустальный г, 50 лет Советской Власти пр-кт, 35</t>
  </si>
  <si>
    <t>1252.000</t>
  </si>
  <si>
    <t>1269.200</t>
  </si>
  <si>
    <t>2053.400</t>
  </si>
  <si>
    <t>Гусь-Хрустальный г, 50 лет Советской Власти пр-кт, 43</t>
  </si>
  <si>
    <t>1605.800</t>
  </si>
  <si>
    <t>Гусь-Хрустальный г, 50 лет Советской Власти пр-кт, 6</t>
  </si>
  <si>
    <t>723.200</t>
  </si>
  <si>
    <t>Гусь-Хрустальный г, Васильева ул, 16</t>
  </si>
  <si>
    <t>2106.000</t>
  </si>
  <si>
    <t>Гусь-Хрустальный г, Владимирская ул, 3а</t>
  </si>
  <si>
    <t>Гусь-Хрустальный г, Володарского ул, 8</t>
  </si>
  <si>
    <t>448.300</t>
  </si>
  <si>
    <t>Гусь-Хрустальный г, Гражданский пер, 10</t>
  </si>
  <si>
    <t>287.400</t>
  </si>
  <si>
    <t>Гусь-Хрустальный г, Гражданский пер, 12</t>
  </si>
  <si>
    <t>Гусь-Хрустальный г, Гражданский пер, 14</t>
  </si>
  <si>
    <t>445.700</t>
  </si>
  <si>
    <t>Гусь-Хрустальный г, Гражданский пер, 16</t>
  </si>
  <si>
    <t>Гусь-Хрустальный г, Гражданский пер, 18</t>
  </si>
  <si>
    <t>191.300</t>
  </si>
  <si>
    <t>Гусь-Хрустальный г, Гражданский пер, 24</t>
  </si>
  <si>
    <t>Гусь-Хрустальный г, Гражданский пер, 26</t>
  </si>
  <si>
    <t>398.890</t>
  </si>
  <si>
    <t>Гусь-Хрустальный г, Гражданский пер, 30</t>
  </si>
  <si>
    <t>Гусь-Хрустальный г, Гражданский пер, 9</t>
  </si>
  <si>
    <t>Гусь-Хрустальный г, Гусевский п, Интернациональная ул, 10</t>
  </si>
  <si>
    <t>Гусь-Хрустальный г, Гусевский п, Интернациональная ул, 4</t>
  </si>
  <si>
    <t>658.800</t>
  </si>
  <si>
    <t>Гусь-Хрустальный г, Гусевский п, Интернациональная ул, 6</t>
  </si>
  <si>
    <t>526.400</t>
  </si>
  <si>
    <t>Гусь-Хрустальный г, Гусевский п, Интернациональная ул, 8</t>
  </si>
  <si>
    <t>Гусь-Хрустальный г, Гусевский п, Мира ул, 11</t>
  </si>
  <si>
    <t>728.300</t>
  </si>
  <si>
    <t>1165.500</t>
  </si>
  <si>
    <t>Гусь-Хрустальный г, Гусевский п, Мира ул, 15</t>
  </si>
  <si>
    <t>734.300</t>
  </si>
  <si>
    <t>Гусь-Хрустальный г, Гусевский п, Мира ул, 6</t>
  </si>
  <si>
    <t>569.400</t>
  </si>
  <si>
    <t>Гусь-Хрустальный г, Гусевский п, Мира ул, 8</t>
  </si>
  <si>
    <t>953.020</t>
  </si>
  <si>
    <t>Гусь-Хрустальный г, Гусевский п, Октябрьская ул, 11</t>
  </si>
  <si>
    <t>Гусь-Хрустальный г, Гусевский п, Октябрьская ул, 2</t>
  </si>
  <si>
    <t>516.700</t>
  </si>
  <si>
    <t>Гусь-Хрустальный г, Гусевский п, Октябрьская ул, 2а</t>
  </si>
  <si>
    <t>Гусь-Хрустальный г, Гусевский п, Октябрьская ул, 3</t>
  </si>
  <si>
    <t>Гусь-Хрустальный г, Гусевский п, Октябрьская ул, 4</t>
  </si>
  <si>
    <t>Гусь-Хрустальный г, Гусевский п, Октябрьская ул, 5</t>
  </si>
  <si>
    <t>700.800</t>
  </si>
  <si>
    <t>781.500</t>
  </si>
  <si>
    <t>753.700</t>
  </si>
  <si>
    <t>Гусь-Хрустальный г, Гусевский п, Пионерская ул, 14</t>
  </si>
  <si>
    <t>981.800</t>
  </si>
  <si>
    <t>882.400</t>
  </si>
  <si>
    <t>Гусь-Хрустальный г, Гусевский п, Пионерская ул, 16</t>
  </si>
  <si>
    <t>594.800</t>
  </si>
  <si>
    <t>Гусь-Хрустальный г, Гусевский п, Садовая ул, 1/6</t>
  </si>
  <si>
    <t>Гусь-Хрустальный г, Гусевский п, Садовая ул, 1</t>
  </si>
  <si>
    <t>Гусь-Хрустальный г, Гусевский п, Садовая ул, 13</t>
  </si>
  <si>
    <t>679.500</t>
  </si>
  <si>
    <t>Гусь-Хрустальный г, Гусевский п, Садовая ул, 2</t>
  </si>
  <si>
    <t>Гусь-Хрустальный г, Гусевский п, Садовая ул, 3</t>
  </si>
  <si>
    <t>Гусь-Хрустальный г, Гусевский п, Садовая ул, 4</t>
  </si>
  <si>
    <t>678.700</t>
  </si>
  <si>
    <t>Гусь-Хрустальный г, Гусевский п, Садовая ул, 5</t>
  </si>
  <si>
    <t>615.440</t>
  </si>
  <si>
    <t>677.400</t>
  </si>
  <si>
    <t>Гусь-Хрустальный г, Гусевский п, Садовая ул, 7</t>
  </si>
  <si>
    <t>Гусь-Хрустальный г, Гусевский п, Садовая ул, 9</t>
  </si>
  <si>
    <t>678.900</t>
  </si>
  <si>
    <t>866.000</t>
  </si>
  <si>
    <t>Гусь-Хрустальный г, Гусевский п, Советская ул, 11</t>
  </si>
  <si>
    <t>804.500</t>
  </si>
  <si>
    <t>Гусь-Хрустальный г, Гусевский п, Советская ул, 16</t>
  </si>
  <si>
    <t>331.700</t>
  </si>
  <si>
    <t>Гусь-Хрустальный г, Гусевский п, Советская ул, 18</t>
  </si>
  <si>
    <t>Гусь-Хрустальный г, Гусевский п, Советская ул, 22</t>
  </si>
  <si>
    <t>Гусь-Хрустальный г, Гусевский п, Советская ул, 26а</t>
  </si>
  <si>
    <t>Гусь-Хрустальный г, Гусевский п, Советская ул, 27</t>
  </si>
  <si>
    <t>746.100</t>
  </si>
  <si>
    <t>Гусь-Хрустальный г, Гусевский п, Советская ул, 29</t>
  </si>
  <si>
    <t>573.700</t>
  </si>
  <si>
    <t>270.900</t>
  </si>
  <si>
    <t>Гусь-Хрустальный г, Гусевский п, Строительная ул, 20</t>
  </si>
  <si>
    <t>544.600</t>
  </si>
  <si>
    <t>539.700</t>
  </si>
  <si>
    <t>Гусь-Хрустальный г, Гусевский п, Строительная ул, 22</t>
  </si>
  <si>
    <t>536.620</t>
  </si>
  <si>
    <t>Гусь-Хрустальный г, Гусевский п, Строительная ул, 24</t>
  </si>
  <si>
    <t>293.760</t>
  </si>
  <si>
    <t>Гусь-Хрустальный г, Демократическая ул, 15</t>
  </si>
  <si>
    <t>293.200</t>
  </si>
  <si>
    <t>Гусь-Хрустальный г, Демократическая ул, 17</t>
  </si>
  <si>
    <t>1434.700</t>
  </si>
  <si>
    <t>Гусь-Хрустальный г, Демократическая ул, 3</t>
  </si>
  <si>
    <t>Гусь-Хрустальный г, Демократическая ул, 4</t>
  </si>
  <si>
    <t>398.800</t>
  </si>
  <si>
    <t>Гусь-Хрустальный г, Демократическая ул, 6</t>
  </si>
  <si>
    <t>501.900</t>
  </si>
  <si>
    <t>Гусь-Хрустальный г, Демократическая ул, 7</t>
  </si>
  <si>
    <t>289.000</t>
  </si>
  <si>
    <t>579.700</t>
  </si>
  <si>
    <t>Гусь-Хрустальный г, Демократическая ул, 8</t>
  </si>
  <si>
    <t>443.900</t>
  </si>
  <si>
    <t>443.200</t>
  </si>
  <si>
    <t>Гусь-Хрустальный г, Демократическая ул, 9</t>
  </si>
  <si>
    <t>Гусь-Хрустальный г, Димитрова ул, 27/59</t>
  </si>
  <si>
    <t>Гусь-Хрустальный г, Димитрова ул, 31</t>
  </si>
  <si>
    <t>1307.400</t>
  </si>
  <si>
    <t>Гусь-Хрустальный г, Димитрова ул, 34</t>
  </si>
  <si>
    <t>1191.500</t>
  </si>
  <si>
    <t>Гусь-Хрустальный г, Димитрова ул, 35а</t>
  </si>
  <si>
    <t>Гусь-Хрустальный г, Добролюбова ул, 12</t>
  </si>
  <si>
    <t>Гусь-Хрустальный г, Добролюбова ул, 19</t>
  </si>
  <si>
    <t>Гусь-Хрустальный г, Добролюбова ул, 21</t>
  </si>
  <si>
    <t>1302.200</t>
  </si>
  <si>
    <t>Гусь-Хрустальный г, Добролюбова ул, 4</t>
  </si>
  <si>
    <t>Гусь-Хрустальный г, Добролюбова ул, 8</t>
  </si>
  <si>
    <t>415.500</t>
  </si>
  <si>
    <t>528.700</t>
  </si>
  <si>
    <t>Гусь-Хрустальный г, Дружбы Народов ул, 10</t>
  </si>
  <si>
    <t>262.700</t>
  </si>
  <si>
    <t>Гусь-Хрустальный г, Дружбы Народов ул, 14/11</t>
  </si>
  <si>
    <t>Гусь-Хрустальный г, Дружбы Народов ул, 16</t>
  </si>
  <si>
    <t>Гусь-Хрустальный г, Дружбы Народов ул, 18</t>
  </si>
  <si>
    <t>680.500</t>
  </si>
  <si>
    <t>Гусь-Хрустальный г, Дружбы Народов ул, 4</t>
  </si>
  <si>
    <t>288.100</t>
  </si>
  <si>
    <t>Гусь-Хрустальный г, Дружбы Народов ул, 6</t>
  </si>
  <si>
    <t>Гусь-Хрустальный г, Дружбы Народов ул, 7</t>
  </si>
  <si>
    <t>Гусь-Хрустальный г, Дружбы Народов ул, 8</t>
  </si>
  <si>
    <t>478.500</t>
  </si>
  <si>
    <t>694.100</t>
  </si>
  <si>
    <t>Гусь-Хрустальный г, Зеркальная ул, 2</t>
  </si>
  <si>
    <t>648.900</t>
  </si>
  <si>
    <t>Гусь-Хрустальный г, Зеркальная ул, 3</t>
  </si>
  <si>
    <t>Гусь-Хрустальный г, Зеркальная ул, 4</t>
  </si>
  <si>
    <t>Гусь-Хрустальный г, Зеркальная ул, 6</t>
  </si>
  <si>
    <t>654.200</t>
  </si>
  <si>
    <t>437.500</t>
  </si>
  <si>
    <t>Гусь-Хрустальный г, Интернациональная ул, 1/7</t>
  </si>
  <si>
    <t>Гусь-Хрустальный г, Интернациональная ул, 2/9</t>
  </si>
  <si>
    <t>392.300</t>
  </si>
  <si>
    <t>1010.600</t>
  </si>
  <si>
    <t>Гусь-Хрустальный г, Интернациональная ул, 40а</t>
  </si>
  <si>
    <t>1460.000</t>
  </si>
  <si>
    <t>3219.200</t>
  </si>
  <si>
    <t>Гусь-Хрустальный г, Интернациональная ул, 40б</t>
  </si>
  <si>
    <t>5680.000</t>
  </si>
  <si>
    <t>Гусь-Хрустальный г, Интернациональная ул, 42а</t>
  </si>
  <si>
    <t>1484.200</t>
  </si>
  <si>
    <t>Гусь-Хрустальный г, Интернациональная ул, 42б</t>
  </si>
  <si>
    <t>Гусь-Хрустальный г, Интернациональная ул, 44</t>
  </si>
  <si>
    <t>Гусь-Хрустальный г, Интернациональная ул, 46</t>
  </si>
  <si>
    <t>1714.800</t>
  </si>
  <si>
    <t>Гусь-Хрустальный г, Иркутская ул, 26а</t>
  </si>
  <si>
    <t>Гусь-Хрустальный г, Калинина ул, 21</t>
  </si>
  <si>
    <t>1485.500</t>
  </si>
  <si>
    <t>957.000</t>
  </si>
  <si>
    <t>Гусь-Хрустальный г, Калинина ул, 41</t>
  </si>
  <si>
    <t>1285.000</t>
  </si>
  <si>
    <t>Гусь-Хрустальный г, Калинина ул, 50б</t>
  </si>
  <si>
    <t>1091.700</t>
  </si>
  <si>
    <t>Гусь-Хрустальный г, Калинина ул, 53</t>
  </si>
  <si>
    <t>698.700</t>
  </si>
  <si>
    <t>Гусь-Хрустальный г, Калинина ул, 54а</t>
  </si>
  <si>
    <t>1226.800</t>
  </si>
  <si>
    <t>Гусь-Хрустальный г, Калинина ул, 56</t>
  </si>
  <si>
    <t>Гусь-Хрустальный г, Калинина ул, 57</t>
  </si>
  <si>
    <t>Гусь-Хрустальный г, Калинина ул, 58</t>
  </si>
  <si>
    <t>Гусь-Хрустальный г, Калинина ул, 59</t>
  </si>
  <si>
    <t>681.200</t>
  </si>
  <si>
    <t>1019.300</t>
  </si>
  <si>
    <t>Гусь-Хрустальный г, Каляевская ул, 26</t>
  </si>
  <si>
    <t>1878.000</t>
  </si>
  <si>
    <t>1023.500</t>
  </si>
  <si>
    <t>561.200</t>
  </si>
  <si>
    <t>522.400</t>
  </si>
  <si>
    <t>Гусь-Хрустальный г, Карла Либкнехта ул, 1</t>
  </si>
  <si>
    <t>Гусь-Хрустальный г, Карла Либкнехта ул, 1а</t>
  </si>
  <si>
    <t>1498.300</t>
  </si>
  <si>
    <t>Гусь-Хрустальный г, Карла Либкнехта ул, 3а</t>
  </si>
  <si>
    <t>Гусь-Хрустальный г, Карла Либкнехта ул, 5а</t>
  </si>
  <si>
    <t>2979.800</t>
  </si>
  <si>
    <t>Гусь-Хрустальный г, Карла Маркса ул, 2</t>
  </si>
  <si>
    <t>1235.400</t>
  </si>
  <si>
    <t>Гусь-Хрустальный г, Карла Маркса ул, 23</t>
  </si>
  <si>
    <t>780.400</t>
  </si>
  <si>
    <t>Гусь-Хрустальный г, Карла Маркса ул, 25</t>
  </si>
  <si>
    <t>Гусь-Хрустальный г, Карла Маркса ул, 56</t>
  </si>
  <si>
    <t>Гусь-Хрустальный г, Карла Маркса ул, 58</t>
  </si>
  <si>
    <t>Гусь-Хрустальный г, Карла Маркса ул, 58а</t>
  </si>
  <si>
    <t>1326.000</t>
  </si>
  <si>
    <t>1526.300</t>
  </si>
  <si>
    <t>Гусь-Хрустальный г, Карла Маркса ул, 60</t>
  </si>
  <si>
    <t>575.500</t>
  </si>
  <si>
    <t>Гусь-Хрустальный г, Карьерная ул, 1</t>
  </si>
  <si>
    <t>Гусь-Хрустальный г, Карьерная ул, 7</t>
  </si>
  <si>
    <t>Гусь-Хрустальный г, Каховского ул, 10а</t>
  </si>
  <si>
    <t>772.400</t>
  </si>
  <si>
    <t>Гусь-Хрустальный г, Каховского ул, 12</t>
  </si>
  <si>
    <t>Гусь-Хрустальный г, Каховского ул, 2</t>
  </si>
  <si>
    <t>4009.000</t>
  </si>
  <si>
    <t>Гусь-Хрустальный г, Каховского ул, 4</t>
  </si>
  <si>
    <t>5245.000</t>
  </si>
  <si>
    <t>Гусь-Хрустальный г, Каховского ул, 6</t>
  </si>
  <si>
    <t>1622.000</t>
  </si>
  <si>
    <t>Гусь-Хрустальный г, Коммунистическая ул, 2</t>
  </si>
  <si>
    <t>799.400</t>
  </si>
  <si>
    <t>972.700</t>
  </si>
  <si>
    <t>Гусь-Хрустальный г, Коммунистическая ул, 6</t>
  </si>
  <si>
    <t>Гусь-Хрустальный г, Красноармейская ул, 10</t>
  </si>
  <si>
    <t>Гусь-Хрустальный г, Красноармейская ул, 16</t>
  </si>
  <si>
    <t>Гусь-Хрустальный г, Красноармейская ул, 21</t>
  </si>
  <si>
    <t>Гусь-Хрустальный г, Красноармейская ул, 22</t>
  </si>
  <si>
    <t>195.400</t>
  </si>
  <si>
    <t>1386.800</t>
  </si>
  <si>
    <t>Гусь-Хрустальный г, Красноармейская ул, 8</t>
  </si>
  <si>
    <t>Гусь-Хрустальный г, Красных Партизан ул, 61</t>
  </si>
  <si>
    <t>649.100</t>
  </si>
  <si>
    <t>Гусь-Хрустальный г, Красных Партизан ул, 72/29</t>
  </si>
  <si>
    <t>1171.800</t>
  </si>
  <si>
    <t>Гусь-Хрустальный г, Курловская ул, 10</t>
  </si>
  <si>
    <t>285.700</t>
  </si>
  <si>
    <t>Гусь-Хрустальный г, Курловская ул, 12</t>
  </si>
  <si>
    <t>Гусь-Хрустальный г, Курловская ул, 13</t>
  </si>
  <si>
    <t>640.200</t>
  </si>
  <si>
    <t>Гусь-Хрустальный г, Курловская ул, 14</t>
  </si>
  <si>
    <t>Гусь-Хрустальный г, Курловская ул, 15</t>
  </si>
  <si>
    <t>Гусь-Хрустальный г, Курловская ул, 16</t>
  </si>
  <si>
    <t>699.400</t>
  </si>
  <si>
    <t>Гусь-Хрустальный г, Курловская ул, 17</t>
  </si>
  <si>
    <t>Гусь-Хрустальный г, Курловская ул, 18</t>
  </si>
  <si>
    <t>804.300</t>
  </si>
  <si>
    <t>Гусь-Хрустальный г, Курловская ул, 19</t>
  </si>
  <si>
    <t>Гусь-Хрустальный г, Курловская ул, 20</t>
  </si>
  <si>
    <t>Гусь-Хрустальный г, Курловская ул, 21</t>
  </si>
  <si>
    <t>Гусь-Хрустальный г, Курловская ул, 24</t>
  </si>
  <si>
    <t>Гусь-Хрустальный г, Курловская ул, 25</t>
  </si>
  <si>
    <t>Гусь-Хрустальный г, Курловская ул, 26</t>
  </si>
  <si>
    <t>374.700</t>
  </si>
  <si>
    <t>Гусь-Хрустальный г, Курловская ул, 27</t>
  </si>
  <si>
    <t>Гусь-Хрустальный г, Курловская ул, 28</t>
  </si>
  <si>
    <t>Гусь-Хрустальный г, Курловская ул, 29</t>
  </si>
  <si>
    <t>498.600</t>
  </si>
  <si>
    <t>Гусь-Хрустальный г, Курловская ул, 30</t>
  </si>
  <si>
    <t>Гусь-Хрустальный г, Курловская ул, 33</t>
  </si>
  <si>
    <t>929.400</t>
  </si>
  <si>
    <t>Гусь-Хрустальный г, Курловская ул, 8</t>
  </si>
  <si>
    <t>Гусь-Хрустальный г, Курловская ул, 9</t>
  </si>
  <si>
    <t>693.800</t>
  </si>
  <si>
    <t>Гусь-Хрустальный г, Ленинградская ул, 6</t>
  </si>
  <si>
    <t>554.300</t>
  </si>
  <si>
    <t>633.500</t>
  </si>
  <si>
    <t>Гусь-Хрустальный г, Локомотивная ул, 3</t>
  </si>
  <si>
    <t>Гусь-Хрустальный г, Локомотивная ул, 4</t>
  </si>
  <si>
    <t>Гусь-Хрустальный г, Ломоносова ул, 24</t>
  </si>
  <si>
    <t>848.300</t>
  </si>
  <si>
    <t>Гусь-Хрустальный г, Ломоносова ул, 24а</t>
  </si>
  <si>
    <t>1373.300</t>
  </si>
  <si>
    <t>Гусь-Хрустальный г, Ломоносова ул, 26</t>
  </si>
  <si>
    <t>1255.600</t>
  </si>
  <si>
    <t>Гусь-Хрустальный г, Ломоносова ул, 2а/8а</t>
  </si>
  <si>
    <t>1083.300</t>
  </si>
  <si>
    <t>Гусь-Хрустальный г, Ломоносова ул, 30</t>
  </si>
  <si>
    <t>598.700</t>
  </si>
  <si>
    <t>Гусь-Хрустальный г, Луначарского ул, 15</t>
  </si>
  <si>
    <t>261.000</t>
  </si>
  <si>
    <t>Гусь-Хрустальный г, Луначарского ул, 17</t>
  </si>
  <si>
    <t>855.700</t>
  </si>
  <si>
    <t>Гусь-Хрустальный г, Луначарского ул, 5</t>
  </si>
  <si>
    <t>494.600</t>
  </si>
  <si>
    <t>Гусь-Хрустальный г, Луначарского ул, 6</t>
  </si>
  <si>
    <t>1121.200</t>
  </si>
  <si>
    <t>Гусь-Хрустальный г, Луначарского ул, 8</t>
  </si>
  <si>
    <t>1195.800</t>
  </si>
  <si>
    <t>Гусь-Хрустальный г, Луначарского ул, 8а</t>
  </si>
  <si>
    <t>Гусь-Хрустальный г, Люксембургская ул, 26</t>
  </si>
  <si>
    <t>197.700</t>
  </si>
  <si>
    <t>Гусь-Хрустальный г, Люксембургская ул, 28</t>
  </si>
  <si>
    <t>201.000</t>
  </si>
  <si>
    <t>Гусь-Хрустальный г, Люксембургская ул, 5</t>
  </si>
  <si>
    <t>1333.000</t>
  </si>
  <si>
    <t>Гусь-Хрустальный г, Маяковского ул, 12а</t>
  </si>
  <si>
    <t>1465.900</t>
  </si>
  <si>
    <t>Гусь-Хрустальный г, Маяковского ул, 1а</t>
  </si>
  <si>
    <t>Гусь-Хрустальный г, Маяковского ул, 2а</t>
  </si>
  <si>
    <t>1272.200</t>
  </si>
  <si>
    <t>Гусь-Хрустальный г, Маяковского ул, 3а</t>
  </si>
  <si>
    <t>1677.000</t>
  </si>
  <si>
    <t>1677.030</t>
  </si>
  <si>
    <t>Гусь-Хрустальный г, Маяковского ул, 5а</t>
  </si>
  <si>
    <t>4992.800</t>
  </si>
  <si>
    <t>Гусь-Хрустальный г, Маяковского ул, 7</t>
  </si>
  <si>
    <t>Гусь-Хрустальный г, Маяковского ул, 8а</t>
  </si>
  <si>
    <t>Гусь-Хрустальный г, Мезиновская ул, 14</t>
  </si>
  <si>
    <t>1546.000</t>
  </si>
  <si>
    <t>834.900</t>
  </si>
  <si>
    <t>Гусь-Хрустальный г, Мезиновская ул, 16</t>
  </si>
  <si>
    <t>1043.500</t>
  </si>
  <si>
    <t>Гусь-Хрустальный г, Мезиновская ул, 4</t>
  </si>
  <si>
    <t>340.200</t>
  </si>
  <si>
    <t>308.100</t>
  </si>
  <si>
    <t>Гусь-Хрустальный г, Мезиновская ул, 8</t>
  </si>
  <si>
    <t>Гусь-Хрустальный г, Менделеева ул, 15а</t>
  </si>
  <si>
    <t>3211.000</t>
  </si>
  <si>
    <t>Гусь-Хрустальный г, Менделеева ул, 17а</t>
  </si>
  <si>
    <t>Гусь-Хрустальный г, Менделеева ул, 19</t>
  </si>
  <si>
    <t>1297.100</t>
  </si>
  <si>
    <t>Гусь-Хрустальный г, Менделеева ул, 19а</t>
  </si>
  <si>
    <t>779.800</t>
  </si>
  <si>
    <t>756.280</t>
  </si>
  <si>
    <t>Гусь-Хрустальный г, Менделеева ул, 21</t>
  </si>
  <si>
    <t>1328.600</t>
  </si>
  <si>
    <t>1616.100</t>
  </si>
  <si>
    <t>Гусь-Хрустальный г, Менделеева ул, 25</t>
  </si>
  <si>
    <t>11688.300</t>
  </si>
  <si>
    <t>Гусь-Хрустальный г, Микрорайон ул, 1</t>
  </si>
  <si>
    <t>Гусь-Хрустальный г, Микрорайон ул, 12</t>
  </si>
  <si>
    <t>452.900</t>
  </si>
  <si>
    <t>637.200</t>
  </si>
  <si>
    <t>451.400</t>
  </si>
  <si>
    <t>Гусь-Хрустальный г, Микрорайон ул, 14</t>
  </si>
  <si>
    <t>Гусь-Хрустальный г, Микрорайон ул, 15</t>
  </si>
  <si>
    <t>Гусь-Хрустальный г, Микрорайон ул, 16</t>
  </si>
  <si>
    <t>911.100</t>
  </si>
  <si>
    <t>695.500</t>
  </si>
  <si>
    <t>Гусь-Хрустальный г, Микрорайон ул, 18</t>
  </si>
  <si>
    <t>Гусь-Хрустальный г, Микрорайон ул, 19</t>
  </si>
  <si>
    <t>Гусь-Хрустальный г, Микрорайон ул, 2</t>
  </si>
  <si>
    <t>Гусь-Хрустальный г, Микрорайон ул, 20</t>
  </si>
  <si>
    <t>888.800</t>
  </si>
  <si>
    <t>Гусь-Хрустальный г, Микрорайон ул, 21</t>
  </si>
  <si>
    <t>Гусь-Хрустальный г, Микрорайон ул, 24</t>
  </si>
  <si>
    <t>Гусь-Хрустальный г, Микрорайон ул, 25</t>
  </si>
  <si>
    <t>455.800</t>
  </si>
  <si>
    <t>Гусь-Хрустальный г, Микрорайон ул, 26</t>
  </si>
  <si>
    <t>726.400</t>
  </si>
  <si>
    <t>1079.200</t>
  </si>
  <si>
    <t>Гусь-Хрустальный г, Микрорайон ул, 29</t>
  </si>
  <si>
    <t>1213.200</t>
  </si>
  <si>
    <t>Гусь-Хрустальный г, Микрорайон ул, 3</t>
  </si>
  <si>
    <t>Гусь-Хрустальный г, Микрорайон ул, 30</t>
  </si>
  <si>
    <t>Гусь-Хрустальный г, Микрорайон ул, 32</t>
  </si>
  <si>
    <t>Гусь-Хрустальный г, Микрорайон ул, 33</t>
  </si>
  <si>
    <t>Гусь-Хрустальный г, Микрорайон ул, 34</t>
  </si>
  <si>
    <t>Гусь-Хрустальный г, Микрорайон ул, 36</t>
  </si>
  <si>
    <t>Гусь-Хрустальный г, Микрорайон ул, 37а</t>
  </si>
  <si>
    <t>801.900</t>
  </si>
  <si>
    <t>467.200</t>
  </si>
  <si>
    <t>Гусь-Хрустальный г, Микрорайон ул, 4</t>
  </si>
  <si>
    <t>Гусь-Хрустальный г, Микрорайон ул, 40</t>
  </si>
  <si>
    <t>Гусь-Хрустальный г, Микрорайон ул, 41</t>
  </si>
  <si>
    <t>Гусь-Хрустальный г, Микрорайон ул, 43</t>
  </si>
  <si>
    <t>Гусь-Хрустальный г, Микрорайон ул, 47</t>
  </si>
  <si>
    <t>762.900</t>
  </si>
  <si>
    <t>Гусь-Хрустальный г, Микрорайон ул, 50</t>
  </si>
  <si>
    <t>1039.700</t>
  </si>
  <si>
    <t>Гусь-Хрустальный г, Минская ул, 19</t>
  </si>
  <si>
    <t>Гусь-Хрустальный г, Минская ул, 3</t>
  </si>
  <si>
    <t>825.400</t>
  </si>
  <si>
    <t>Гусь-Хрустальный г, Минская ул, 9</t>
  </si>
  <si>
    <t>1056.200</t>
  </si>
  <si>
    <t>Гусь-Хрустальный г, Мира ул, 12</t>
  </si>
  <si>
    <t>Гусь-Хрустальный г, Мира ул, 13</t>
  </si>
  <si>
    <t>Гусь-Хрустальный г, Мира ул, 18</t>
  </si>
  <si>
    <t>437.300</t>
  </si>
  <si>
    <t>Гусь-Хрустальный г, Мира ул, 20</t>
  </si>
  <si>
    <t>Гусь-Хрустальный г, Мира ул, 21</t>
  </si>
  <si>
    <t>1492.200</t>
  </si>
  <si>
    <t>Гусь-Хрустальный г, Мира ул, 22</t>
  </si>
  <si>
    <t>510.300</t>
  </si>
  <si>
    <t>Гусь-Хрустальный г, Мира ул, 7</t>
  </si>
  <si>
    <t>Гусь-Хрустальный г, Мира ул, 8/11</t>
  </si>
  <si>
    <t>261.400</t>
  </si>
  <si>
    <t>Гусь-Хрустальный г, Мира ул, 9</t>
  </si>
  <si>
    <t>Гусь-Хрустальный г, Мичурина ул, 2</t>
  </si>
  <si>
    <t>894.600</t>
  </si>
  <si>
    <t>Гусь-Хрустальный г, Мостовая ул, 10</t>
  </si>
  <si>
    <t>548.500</t>
  </si>
  <si>
    <t>Гусь-Хрустальный г, Мостовая ул, 15</t>
  </si>
  <si>
    <t>Гусь-Хрустальный г, Мостовая ул, 4</t>
  </si>
  <si>
    <t>Гусь-Хрустальный г, Мостовая ул, 8</t>
  </si>
  <si>
    <t>511.800</t>
  </si>
  <si>
    <t>Гусь-Хрустальный г, Муравьева-Апостола ул, 11</t>
  </si>
  <si>
    <t>Гусь-Хрустальный г, Муравьева-Апостола ул, 13</t>
  </si>
  <si>
    <t>Гусь-Хрустальный г, Муравьева-Апостола ул, 14</t>
  </si>
  <si>
    <t>Гусь-Хрустальный г, Муравьева-Апостола ул, 15</t>
  </si>
  <si>
    <t>816.400</t>
  </si>
  <si>
    <t>Гусь-Хрустальный г, Муравьева-Апостола ул, 15а</t>
  </si>
  <si>
    <t>1042.800</t>
  </si>
  <si>
    <t>Гусь-Хрустальный г, Муравьева-Апостола ул, 16</t>
  </si>
  <si>
    <t>1169.900</t>
  </si>
  <si>
    <t>3203.400</t>
  </si>
  <si>
    <t>Гусь-Хрустальный г, Муравьева-Апостола ул, 19</t>
  </si>
  <si>
    <t>Гусь-Хрустальный г, Муравьева-Апостола ул, 25а</t>
  </si>
  <si>
    <t>Гусь-Хрустальный г, Муравьева-Апостола ул, 3</t>
  </si>
  <si>
    <t>Гусь-Хрустальный г, Муравьева-Апостола ул, 5</t>
  </si>
  <si>
    <t>1354.000</t>
  </si>
  <si>
    <t>Гусь-Хрустальный г, Муравьева-Апостола ул, 7</t>
  </si>
  <si>
    <t>857.000</t>
  </si>
  <si>
    <t>Гусь-Хрустальный г, Набережная ул, 101</t>
  </si>
  <si>
    <t>327.600</t>
  </si>
  <si>
    <t>Гусь-Хрустальный г, Набережная ул, 103</t>
  </si>
  <si>
    <t>Гусь-Хрустальный г, Набережная ул, 12</t>
  </si>
  <si>
    <t>223.700</t>
  </si>
  <si>
    <t>Гусь-Хрустальный г, Набережная ул, 14</t>
  </si>
  <si>
    <t>Гусь-Хрустальный г, Набережная ул, 87/16</t>
  </si>
  <si>
    <t>400.300</t>
  </si>
  <si>
    <t>Гусь-Хрустальный г, Новый п, Ленина ул, 11</t>
  </si>
  <si>
    <t>Гусь-Хрустальный г, Новый п, Ленина ул, 12</t>
  </si>
  <si>
    <t>367.900</t>
  </si>
  <si>
    <t>574.730</t>
  </si>
  <si>
    <t>Гусь-Хрустальный г, Новый п, Ленина ул, 15</t>
  </si>
  <si>
    <t>Гусь-Хрустальный г, Новый п, Ленина ул, 16</t>
  </si>
  <si>
    <t>671.600</t>
  </si>
  <si>
    <t>Гусь-Хрустальный г, Новый п, Ленина ул, 16а</t>
  </si>
  <si>
    <t>Гусь-Хрустальный г, Окружная ул, 2</t>
  </si>
  <si>
    <t>Гусь-Хрустальный г, Окружная ул, 4</t>
  </si>
  <si>
    <t>Гусь-Хрустальный г, Окружная ул, 6</t>
  </si>
  <si>
    <t>Гусь-Хрустальный г, Октябрьская ул, 19</t>
  </si>
  <si>
    <t>Гусь-Хрустальный г, Октябрьская ул, 2</t>
  </si>
  <si>
    <t>Гусь-Хрустальный г, Октябрьская ул, 68</t>
  </si>
  <si>
    <t>3003.000</t>
  </si>
  <si>
    <t>Гусь-Хрустальный г, Октябрьская ул, 74</t>
  </si>
  <si>
    <t>2911.000</t>
  </si>
  <si>
    <t>Гусь-Хрустальный г, Октябрьская ул, 76</t>
  </si>
  <si>
    <t>1631.900</t>
  </si>
  <si>
    <t>Гусь-Хрустальный г, Осьмова ул, 10</t>
  </si>
  <si>
    <t>Гусь-Хрустальный г, Осьмова ул, 11</t>
  </si>
  <si>
    <t>458.400</t>
  </si>
  <si>
    <t>Гусь-Хрустальный г, Осьмова ул, 12</t>
  </si>
  <si>
    <t>698.400</t>
  </si>
  <si>
    <t>Гусь-Хрустальный г, Осьмова ул, 13</t>
  </si>
  <si>
    <t>Гусь-Хрустальный г, Осьмова ул, 14</t>
  </si>
  <si>
    <t>301.200</t>
  </si>
  <si>
    <t>461.900</t>
  </si>
  <si>
    <t>Гусь-Хрустальный г, Осьмова ул, 16</t>
  </si>
  <si>
    <t>428.700</t>
  </si>
  <si>
    <t>Гусь-Хрустальный г, Осьмова ул, 18</t>
  </si>
  <si>
    <t>Гусь-Хрустальный г, Осьмова ул, 19</t>
  </si>
  <si>
    <t>Гусь-Хрустальный г, Осьмова ул, 21</t>
  </si>
  <si>
    <t>279.200</t>
  </si>
  <si>
    <t>Гусь-Хрустальный г, Осьмова ул, 24</t>
  </si>
  <si>
    <t>Гусь-Хрустальный г, Осьмова ул, 25</t>
  </si>
  <si>
    <t>1407.600</t>
  </si>
  <si>
    <t>Гусь-Хрустальный г, Осьмова ул, 26</t>
  </si>
  <si>
    <t>636.200</t>
  </si>
  <si>
    <t>Гусь-Хрустальный г, Осьмова ул, 4</t>
  </si>
  <si>
    <t>312.500</t>
  </si>
  <si>
    <t>Гусь-Хрустальный г, Осьмова ул, 7</t>
  </si>
  <si>
    <t>658.900</t>
  </si>
  <si>
    <t>Гусь-Хрустальный г, Осьмова ул, 8</t>
  </si>
  <si>
    <t>Гусь-Хрустальный г, Панфилово п, 1а</t>
  </si>
  <si>
    <t>Гусь-Хрустальный г, Панфилово п, 28</t>
  </si>
  <si>
    <t>417.900</t>
  </si>
  <si>
    <t>Гусь-Хрустальный г, Панфилово п, 3</t>
  </si>
  <si>
    <t>961.400</t>
  </si>
  <si>
    <t>Гусь-Хрустальный г, Панфилово п, 36</t>
  </si>
  <si>
    <t>Гусь-Хрустальный г, Панфилово п, 5</t>
  </si>
  <si>
    <t>Гусь-Хрустальный г, Первомайская ул, 12</t>
  </si>
  <si>
    <t>Гусь-Хрустальный г, Перегрузочная ул, 3а</t>
  </si>
  <si>
    <t>Гусь-Хрустальный г, Перегрузочная ул, 5а</t>
  </si>
  <si>
    <t>1124.200</t>
  </si>
  <si>
    <t>293.100</t>
  </si>
  <si>
    <t>Гусь-Хрустальный г, Писарева ул, 16</t>
  </si>
  <si>
    <t>Гусь-Хрустальный г, Писарева ул, 20</t>
  </si>
  <si>
    <t>Гусь-Хрустальный г, Плеханова ул, 1</t>
  </si>
  <si>
    <t>Гусь-Хрустальный г, Плеханова ул, 3</t>
  </si>
  <si>
    <t>Гусь-Хрустальный г, Плеханова ул, 4</t>
  </si>
  <si>
    <t>Гусь-Хрустальный г, Полевая ул, 3</t>
  </si>
  <si>
    <t>890.500</t>
  </si>
  <si>
    <t>Гусь-Хрустальный г, Полевая ул, 5</t>
  </si>
  <si>
    <t>1265.600</t>
  </si>
  <si>
    <t>1505.900</t>
  </si>
  <si>
    <t>Гусь-Хрустальный г, Пролетарская ул, 18</t>
  </si>
  <si>
    <t>7680.700</t>
  </si>
  <si>
    <t>Гусь-Хрустальный г, Прудинская ул, 13</t>
  </si>
  <si>
    <t>227.800</t>
  </si>
  <si>
    <t>Гусь-Хрустальный г, Прудинская ул, 15</t>
  </si>
  <si>
    <t>Гусь-Хрустальный г, Прудинская ул, 17</t>
  </si>
  <si>
    <t>421.300</t>
  </si>
  <si>
    <t>Гусь-Хрустальный г, Прудинская ул, 19</t>
  </si>
  <si>
    <t>3341.000</t>
  </si>
  <si>
    <t>Гусь-Хрустальный г, Прудинская ул, 2а</t>
  </si>
  <si>
    <t>4433.000</t>
  </si>
  <si>
    <t>Гусь-Хрустальный г, Прудинская ул, 3</t>
  </si>
  <si>
    <t>Гусь-Хрустальный г, Прудинская ул, 4а</t>
  </si>
  <si>
    <t>Гусь-Хрустальный г, Революции ул, 12</t>
  </si>
  <si>
    <t>916.100</t>
  </si>
  <si>
    <t>Гусь-Хрустальный г, Революции ул, 14а</t>
  </si>
  <si>
    <t>658.100</t>
  </si>
  <si>
    <t>567.900</t>
  </si>
  <si>
    <t>Гусь-Хрустальный г, Революции ул, 16</t>
  </si>
  <si>
    <t>Гусь-Хрустальный г, Революции ул, 17/7</t>
  </si>
  <si>
    <t>Гусь-Хрустальный г, Революции ул, 18</t>
  </si>
  <si>
    <t>485.200</t>
  </si>
  <si>
    <t>Гусь-Хрустальный г, Революции ул, 20</t>
  </si>
  <si>
    <t>Гусь-Хрустальный г, Революции ул, 22</t>
  </si>
  <si>
    <t>Гусь-Хрустальный г, Революции ул, 24</t>
  </si>
  <si>
    <t>704.600</t>
  </si>
  <si>
    <t>Гусь-Хрустальный г, Революции ул, 6</t>
  </si>
  <si>
    <t>Гусь-Хрустальный г, Революции ул, 7</t>
  </si>
  <si>
    <t>Гусь-Хрустальный г, Революции ул, 9</t>
  </si>
  <si>
    <t>796.700</t>
  </si>
  <si>
    <t>Гусь-Хрустальный г, Ремонтная ул, 11</t>
  </si>
  <si>
    <t>Гусь-Хрустальный г, Ремонтная ул, 13</t>
  </si>
  <si>
    <t>Гусь-Хрустальный г, Ремонтная ул, 15</t>
  </si>
  <si>
    <t>458.300</t>
  </si>
  <si>
    <t>444.700</t>
  </si>
  <si>
    <t>Гусь-Хрустальный г, Рудницкой ул, 13</t>
  </si>
  <si>
    <t>388.400</t>
  </si>
  <si>
    <t>Гусь-Хрустальный г, Рязанская ул, 10</t>
  </si>
  <si>
    <t>Гусь-Хрустальный г, Рязанская ул, 10а</t>
  </si>
  <si>
    <t>1018.300</t>
  </si>
  <si>
    <t>Гусь-Хрустальный г, Рязанская ул, 10б</t>
  </si>
  <si>
    <t>1084.400</t>
  </si>
  <si>
    <t>Гусь-Хрустальный г, Рязанская ул, 19</t>
  </si>
  <si>
    <t>Гусь-Хрустальный г, Рязанская ул, 2</t>
  </si>
  <si>
    <t>Гусь-Хрустальный г, Рязанская ул, 23</t>
  </si>
  <si>
    <t>1237.500</t>
  </si>
  <si>
    <t>2307.600</t>
  </si>
  <si>
    <t>Гусь-Хрустальный г, Садовая ул, 59</t>
  </si>
  <si>
    <t>Гусь-Хрустальный г, Садовая ул, 59а</t>
  </si>
  <si>
    <t>1067.000</t>
  </si>
  <si>
    <t>994.300</t>
  </si>
  <si>
    <t>Гусь-Хрустальный г, Садовая ул, 67</t>
  </si>
  <si>
    <t>Гусь-Хрустальный г, Садовая ул, 67а</t>
  </si>
  <si>
    <t>Гусь-Хрустальный г, Садовая ул, 71</t>
  </si>
  <si>
    <t>1380.500</t>
  </si>
  <si>
    <t>Гусь-Хрустальный г, Свердлова ул, 21</t>
  </si>
  <si>
    <t>567.800</t>
  </si>
  <si>
    <t>Гусь-Хрустальный г, Свердлова ул, 29</t>
  </si>
  <si>
    <t>489.800</t>
  </si>
  <si>
    <t>Гусь-Хрустальный г, Свердлова ул, 2а</t>
  </si>
  <si>
    <t>957.300</t>
  </si>
  <si>
    <t>Гусь-Хрустальный г, Свердлова ул, 30</t>
  </si>
  <si>
    <t>Гусь-Хрустальный г, Свердлова ул, 31</t>
  </si>
  <si>
    <t>776.800</t>
  </si>
  <si>
    <t>Гусь-Хрустальный г, Свердлова ул, 32</t>
  </si>
  <si>
    <t>519.500</t>
  </si>
  <si>
    <t>Гусь-Хрустальный г, Северная ул, 3</t>
  </si>
  <si>
    <t>846.400</t>
  </si>
  <si>
    <t>Гусь-Хрустальный г, Старых Большевиков ул, 17а</t>
  </si>
  <si>
    <t>1139.400</t>
  </si>
  <si>
    <t>Гусь-Хрустальный г, Старых Большевиков ул, 19а</t>
  </si>
  <si>
    <t>Гусь-Хрустальный г, Старых Большевиков ул, 21</t>
  </si>
  <si>
    <t>Гусь-Хрустальный г, Старых Большевиков ул, 21а</t>
  </si>
  <si>
    <t>1186.300</t>
  </si>
  <si>
    <t>Гусь-Хрустальный г, Старых Большевиков ул, 30</t>
  </si>
  <si>
    <t>Гусь-Хрустальный г, Теплицкий пр-кт, 10</t>
  </si>
  <si>
    <t>Гусь-Хрустальный г, Теплицкий пр-кт, 11</t>
  </si>
  <si>
    <t>Гусь-Хрустальный г, Теплицкий пр-кт, 12</t>
  </si>
  <si>
    <t>1582.500</t>
  </si>
  <si>
    <t>Гусь-Хрустальный г, Теплицкий пр-кт, 17</t>
  </si>
  <si>
    <t>984.400</t>
  </si>
  <si>
    <t>Гусь-Хрустальный г, Теплицкий пр-кт, 20</t>
  </si>
  <si>
    <t>1070.900</t>
  </si>
  <si>
    <t>Гусь-Хрустальный г, Теплицкий пр-кт, 21</t>
  </si>
  <si>
    <t>2407.700</t>
  </si>
  <si>
    <t>2040.300</t>
  </si>
  <si>
    <t>Гусь-Хрустальный г, Теплицкий пр-кт, 24</t>
  </si>
  <si>
    <t>Гусь-Хрустальный г, Теплицкий пр-кт, 25</t>
  </si>
  <si>
    <t>663.800</t>
  </si>
  <si>
    <t>Гусь-Хрустальный г, Теплицкий пр-кт, 28</t>
  </si>
  <si>
    <t>Гусь-Хрустальный г, Теплицкий пр-кт, 30</t>
  </si>
  <si>
    <t>690.800</t>
  </si>
  <si>
    <t>Гусь-Хрустальный г, Теплицкий пр-кт, 32</t>
  </si>
  <si>
    <t>Гусь-Хрустальный г, Теплицкий пр-кт, 35</t>
  </si>
  <si>
    <t>Гусь-Хрустальный г, Теплицкий пр-кт, 35а</t>
  </si>
  <si>
    <t>7533.000</t>
  </si>
  <si>
    <t>Гусь-Хрустальный г, Теплицкий пр-кт, 39</t>
  </si>
  <si>
    <t>980.600</t>
  </si>
  <si>
    <t>1739.900</t>
  </si>
  <si>
    <t>Гусь-Хрустальный г, Теплицкий пр-кт, 41</t>
  </si>
  <si>
    <t>Гусь-Хрустальный г, Теплицкий пр-кт, 43</t>
  </si>
  <si>
    <t>Гусь-Хрустальный г, Теплицкий пр-кт, 44</t>
  </si>
  <si>
    <t>Гусь-Хрустальный г, Теплицкий пр-кт, 56</t>
  </si>
  <si>
    <t>1317.400</t>
  </si>
  <si>
    <t>Гусь-Хрустальный г, Теплицкий пр-кт, 58</t>
  </si>
  <si>
    <t>Гусь-Хрустальный г, Теплицкий пр-кт, 60</t>
  </si>
  <si>
    <t>Гусь-Хрустальный г, Теплицкий пр-кт, 62</t>
  </si>
  <si>
    <t>1014.900</t>
  </si>
  <si>
    <t>Гусь-Хрустальный г, Торфяная ул, 13</t>
  </si>
  <si>
    <t>Гусь-Хрустальный г, Торфяная ул, 15</t>
  </si>
  <si>
    <t>1786.000</t>
  </si>
  <si>
    <t>40471.000</t>
  </si>
  <si>
    <t>Гусь-Хрустальный г, Торфяная ул, 4</t>
  </si>
  <si>
    <t>Гусь-Хрустальный г, Торфяная ул, 7</t>
  </si>
  <si>
    <t>Гусь-Хрустальный г, Тракторная ул, 4</t>
  </si>
  <si>
    <t>389.600</t>
  </si>
  <si>
    <t>Гусь-Хрустальный г, Транспортная ул, 10</t>
  </si>
  <si>
    <t>Гусь-Хрустальный г, Транспортная ул, 10а</t>
  </si>
  <si>
    <t>Гусь-Хрустальный г, Транспортная ул, 10б</t>
  </si>
  <si>
    <t>Гусь-Хрустальный г, Транспортная ул, 12</t>
  </si>
  <si>
    <t>Гусь-Хрустальный г, Транспортная ул, 13</t>
  </si>
  <si>
    <t>1329.000</t>
  </si>
  <si>
    <t>Гусь-Хрустальный г, Транспортная ул, 14</t>
  </si>
  <si>
    <t>4803.200</t>
  </si>
  <si>
    <t>Гусь-Хрустальный г, Транспортная ул, 15</t>
  </si>
  <si>
    <t>1237.200</t>
  </si>
  <si>
    <t>Гусь-Хрустальный г, Транспортная ул, 16</t>
  </si>
  <si>
    <t>5180.000</t>
  </si>
  <si>
    <t>Гусь-Хрустальный г, Транспортная ул, 16а</t>
  </si>
  <si>
    <t>869.600</t>
  </si>
  <si>
    <t>Гусь-Хрустальный г, Транспортная ул, 16б</t>
  </si>
  <si>
    <t>Гусь-Хрустальный г, Транспортная ул, 18</t>
  </si>
  <si>
    <t>Гусь-Хрустальный г, Транспортная ул, 19</t>
  </si>
  <si>
    <t>Гусь-Хрустальный г, Транспортная ул, 20</t>
  </si>
  <si>
    <t>Гусь-Хрустальный г, Транспортная ул, 26</t>
  </si>
  <si>
    <t>Гусь-Хрустальный г, Транспортная ул, 28</t>
  </si>
  <si>
    <t>Гусь-Хрустальный г, Транспортная ул, 2а</t>
  </si>
  <si>
    <t>361.350</t>
  </si>
  <si>
    <t>Гусь-Хрустальный г, Транспортная ул, 31</t>
  </si>
  <si>
    <t>574.600</t>
  </si>
  <si>
    <t>Гусь-Хрустальный г, Транспортная ул, 4а</t>
  </si>
  <si>
    <t>Гусь-Хрустальный г, Транспортная ул, 6</t>
  </si>
  <si>
    <t>276.800</t>
  </si>
  <si>
    <t>713.900</t>
  </si>
  <si>
    <t>546.500</t>
  </si>
  <si>
    <t>Гусь-Хрустальный г, Урожайная ул, 10а</t>
  </si>
  <si>
    <t>Гусь-Хрустальный г, Фрезерная ул, 2/10</t>
  </si>
  <si>
    <t>399.900</t>
  </si>
  <si>
    <t>Гусь-Хрустальный г, Фрезерная ул, 3</t>
  </si>
  <si>
    <t>Гусь-Хрустальный г, Фрезерная ул, 6</t>
  </si>
  <si>
    <t>Гусь-Хрустальный г, Фрезерная ул, 7</t>
  </si>
  <si>
    <t>892.500</t>
  </si>
  <si>
    <t>Гусь-Хрустальный г, Чайковского ул, 11</t>
  </si>
  <si>
    <t>853.450</t>
  </si>
  <si>
    <t>4609.800</t>
  </si>
  <si>
    <t>Гусь-Хрустальный г, Чайковского ул, 15</t>
  </si>
  <si>
    <t>886.500</t>
  </si>
  <si>
    <t>Гусь-Хрустальный г, Чайковского ул, 17</t>
  </si>
  <si>
    <t>Гусь-Хрустальный г, Чайковского ул, 17а</t>
  </si>
  <si>
    <t>1015.400</t>
  </si>
  <si>
    <t>Гусь-Хрустальный г, Чайковского ул, 5</t>
  </si>
  <si>
    <t>Гусь-Хрустальный г, Чайковского ул, 9</t>
  </si>
  <si>
    <t>Гусь-Хрустальный г, Чапаева ул, 1</t>
  </si>
  <si>
    <t>797.800</t>
  </si>
  <si>
    <t>Гусь-Хрустальный г, Чапаева ул, 10</t>
  </si>
  <si>
    <t>1158.500</t>
  </si>
  <si>
    <t>Гусь-Хрустальный г, Чапаева ул, 3</t>
  </si>
  <si>
    <t>Гусь-Хрустальный г, Чапаева ул, 4</t>
  </si>
  <si>
    <t>1358.500</t>
  </si>
  <si>
    <t>Гусь-Хрустальный г, Чапаева ул, 5</t>
  </si>
  <si>
    <t>Гусь-Хрустальный г, Чапаева ул, 6</t>
  </si>
  <si>
    <t>1113.100</t>
  </si>
  <si>
    <t>Гусь-Хрустальный г, Шатурская ул, 5</t>
  </si>
  <si>
    <t>Гусь-Хрустальный р-н, Анопино п, Горького ул, 12</t>
  </si>
  <si>
    <t>Гусь-Хрустальный р-н, Анопино п, Октябрьская ул, 2</t>
  </si>
  <si>
    <t>380.500</t>
  </si>
  <si>
    <t>Гусь-Хрустальный р-н, Анопино п, Октябрьская ул, 4</t>
  </si>
  <si>
    <t>Гусь-Хрустальный р-н, Анопино п, Чехова ул, 1</t>
  </si>
  <si>
    <t>388.700</t>
  </si>
  <si>
    <t>409.700</t>
  </si>
  <si>
    <t>Гусь-Хрустальный р-н, Анопино п, Чехова ул, 10</t>
  </si>
  <si>
    <t>Гусь-Хрустальный р-н, Анопино п, Чехова ул, 2</t>
  </si>
  <si>
    <t>Гусь-Хрустальный р-н, Анопино п, Чехова ул, 3</t>
  </si>
  <si>
    <t>Гусь-Хрустальный р-н, Анопино п, Чехова ул, 4</t>
  </si>
  <si>
    <t>Гусь-Хрустальный р-н, Анопино п, Чехова ул, 5</t>
  </si>
  <si>
    <t>338.700</t>
  </si>
  <si>
    <t>Гусь-Хрустальный р-н, Анопино п, Чехова ул, 6</t>
  </si>
  <si>
    <t>385.900</t>
  </si>
  <si>
    <t>Гусь-Хрустальный р-н, Анопино п, Чехова ул, 7</t>
  </si>
  <si>
    <t>Гусь-Хрустальный р-н, Анопино п, Чехова ул, 8</t>
  </si>
  <si>
    <t>Гусь-Хрустальный р-н, Анопино п, Чехова ул, 9</t>
  </si>
  <si>
    <t>Гусь-Хрустальный р-н, Анопино п, Южная ул, 11</t>
  </si>
  <si>
    <t>Гусь-Хрустальный р-н, Анопино п, Южная ул, 13</t>
  </si>
  <si>
    <t>Гусь-Хрустальный р-н, Вашутино д, Микрорайон ул, 2</t>
  </si>
  <si>
    <t>577.900</t>
  </si>
  <si>
    <t>395.300</t>
  </si>
  <si>
    <t>Гусь-Хрустальный р-н, Вашутино д, Микрорайон ул, 3</t>
  </si>
  <si>
    <t>587.400</t>
  </si>
  <si>
    <t>589.700</t>
  </si>
  <si>
    <t>Гусь-Хрустальный р-н, Вашутино д, Центральная ул, 12</t>
  </si>
  <si>
    <t>265.800</t>
  </si>
  <si>
    <t>389.800</t>
  </si>
  <si>
    <t>Гусь-Хрустальный р-н, Вашутино д, Центральная ул, 14</t>
  </si>
  <si>
    <t>Гусь-Хрустальный р-н, Вашутино д, Школьная ул, 1</t>
  </si>
  <si>
    <t>905.800</t>
  </si>
  <si>
    <t>Гусь-Хрустальный р-н, Вашутино д, Школьная ул, 1А</t>
  </si>
  <si>
    <t>Гусь-Хрустальный р-н, Вашутино д, Школьная ул, 3</t>
  </si>
  <si>
    <t>820.800</t>
  </si>
  <si>
    <t>Гусь-Хрустальный р-н, Вековка ст, 1</t>
  </si>
  <si>
    <t>856.800</t>
  </si>
  <si>
    <t>Гусь-Хрустальный р-н, Вековка ст, 3</t>
  </si>
  <si>
    <t>Гусь-Хрустальный р-н, Вековка ст, 4</t>
  </si>
  <si>
    <t>3159.200</t>
  </si>
  <si>
    <t>Гусь-Хрустальный р-н, Вековка ст, 5</t>
  </si>
  <si>
    <t>755.600</t>
  </si>
  <si>
    <t>Гусь-Хрустальный р-н, Вековка ст, 6а</t>
  </si>
  <si>
    <t>Гусь-Хрустальный р-н, Вековка ст, 7а</t>
  </si>
  <si>
    <t>Гусь-Хрустальный р-н, Вековка ст, 7б</t>
  </si>
  <si>
    <t>937.400</t>
  </si>
  <si>
    <t>Гусь-Хрустальный р-н, Вековка ст, 9а</t>
  </si>
  <si>
    <t>Гусь-Хрустальный р-н, Вековка ст, 9б</t>
  </si>
  <si>
    <t>Гусь-Хрустальный р-н, Великодворский п, Калинина ул, 14а</t>
  </si>
  <si>
    <t>755.500</t>
  </si>
  <si>
    <t>653.900</t>
  </si>
  <si>
    <t>Гусь-Хрустальный р-н, Великодворский п, Песочная ул, 20</t>
  </si>
  <si>
    <t>Гусь-Хрустальный р-н, Великодворский п, Песочная ул, 22</t>
  </si>
  <si>
    <t>Гусь-Хрустальный р-н, Великодворский п, Песочная ул, 24</t>
  </si>
  <si>
    <t>891.500</t>
  </si>
  <si>
    <t>735.400</t>
  </si>
  <si>
    <t>Гусь-Хрустальный р-н, Великодворский п, Пролетарская ул, 16</t>
  </si>
  <si>
    <t>Гусь-Хрустальный р-н, Великодворский п, Пролетарская ул, 18</t>
  </si>
  <si>
    <t>Гусь-Хрустальный р-н, Великодворский п, Пролетарская ул, 20</t>
  </si>
  <si>
    <t>Гусь-Хрустальный р-н, Великодворский п, Пролетарская ул, 24</t>
  </si>
  <si>
    <t>Гусь-Хрустальный р-н, Григорьево с, Черемушки ул, 1</t>
  </si>
  <si>
    <t>Гусь-Хрустальный р-н, Григорьево с, Черемушки ул, 11</t>
  </si>
  <si>
    <t>Гусь-Хрустальный р-н, Демидово д, Центральная ул, 10</t>
  </si>
  <si>
    <t>Гусь-Хрустальный р-н, Демидово д, Центральная ул, 13</t>
  </si>
  <si>
    <t>375.200</t>
  </si>
  <si>
    <t>Гусь-Хрустальный р-н, Демидово д, Центральная ул, 14</t>
  </si>
  <si>
    <t>Гусь-Хрустальный р-н, Демидово д, Центральная ул, 19</t>
  </si>
  <si>
    <t>Гусь-Хрустальный р-н, Добрятино п, 60 лет Октября ул, 1</t>
  </si>
  <si>
    <t>Гусь-Хрустальный р-н, Добрятино п, 60 лет Октября ул, 12</t>
  </si>
  <si>
    <t>Гусь-Хрустальный р-н, Добрятино п, 60 лет Октября ул, 8</t>
  </si>
  <si>
    <t>792.300</t>
  </si>
  <si>
    <t>849.700</t>
  </si>
  <si>
    <t>Гусь-Хрустальный р-н, Добрятино п, Гагарина ул, 39</t>
  </si>
  <si>
    <t>1157.600</t>
  </si>
  <si>
    <t>908.400</t>
  </si>
  <si>
    <t>Гусь-Хрустальный р-н, Добрятино п, Калинина ул, 1</t>
  </si>
  <si>
    <t>Гусь-Хрустальный р-н, Добрятино п, Ленина ул, 2</t>
  </si>
  <si>
    <t>Гусь-Хрустальный р-н, Добрятино п, Ленина ул, 2а</t>
  </si>
  <si>
    <t>913.300</t>
  </si>
  <si>
    <t>Гусь-Хрустальный р-н, Добрятино п, Ленина ул, 4а</t>
  </si>
  <si>
    <t>760.900</t>
  </si>
  <si>
    <t>Гусь-Хрустальный р-н, Добрятино п, Ленина ул, 6а</t>
  </si>
  <si>
    <t>982.700</t>
  </si>
  <si>
    <t>Гусь-Хрустальный р-н, Добрятино-4 п, 164</t>
  </si>
  <si>
    <t>233.700</t>
  </si>
  <si>
    <t>Гусь-Хрустальный р-н, Добрятино-4 п, 181</t>
  </si>
  <si>
    <t>Гусь-Хрустальный р-н, Добрятино-4 п, 191</t>
  </si>
  <si>
    <t>782.100</t>
  </si>
  <si>
    <t>Гусь-Хрустальный р-н, Добрятино-4 п, 193</t>
  </si>
  <si>
    <t>Гусь-Хрустальный р-н, Добрятино-4 п, 207</t>
  </si>
  <si>
    <t>Гусь-Хрустальный р-н, Добрятино-4 п, 209</t>
  </si>
  <si>
    <t>Гусь-Хрустальный р-н, Добрятино-4 п, 210</t>
  </si>
  <si>
    <t>Гусь-Хрустальный р-н, Добрятино-4 п, 211</t>
  </si>
  <si>
    <t>Гусь-Хрустальный р-н, Золотково п, 40 лет Октября ул, 2</t>
  </si>
  <si>
    <t>775.400</t>
  </si>
  <si>
    <t>1096.000</t>
  </si>
  <si>
    <t>Гусь-Хрустальный р-н, Золотково п, Карла Маркса ул, 1</t>
  </si>
  <si>
    <t>Гусь-Хрустальный р-н, Золотково п, Карла Маркса ул, 2</t>
  </si>
  <si>
    <t>925.200</t>
  </si>
  <si>
    <t>Гусь-Хрустальный р-н, Золотково п, Карла Маркса ул, 4</t>
  </si>
  <si>
    <t>Гусь-Хрустальный р-н, Золотково п, Ломоносова ул, 1</t>
  </si>
  <si>
    <t>1390.000</t>
  </si>
  <si>
    <t>Гусь-Хрустальный р-н, Золотково п, Ломоносова ул, 10</t>
  </si>
  <si>
    <t>Гусь-Хрустальный р-н, Золотково п, Ломоносова ул, 11</t>
  </si>
  <si>
    <t>Гусь-Хрустальный р-н, Золотково п, Ломоносова ул, 12</t>
  </si>
  <si>
    <t>Гусь-Хрустальный р-н, Золотково п, Ломоносова ул, 15</t>
  </si>
  <si>
    <t>Гусь-Хрустальный р-н, Золотково п, Ломоносова ул, 16</t>
  </si>
  <si>
    <t>Гусь-Хрустальный р-н, Золотково п, Ломоносова ул, 17</t>
  </si>
  <si>
    <t>Гусь-Хрустальный р-н, Золотково п, Ломоносова ул, 19</t>
  </si>
  <si>
    <t>Гусь-Хрустальный р-н, Золотково п, Ломоносова ул, 2</t>
  </si>
  <si>
    <t>Гусь-Хрустальный р-н, Золотково п, Ломоносова ул, 3</t>
  </si>
  <si>
    <t>Гусь-Хрустальный р-н, Золотково п, Ломоносова ул, 4</t>
  </si>
  <si>
    <t>Гусь-Хрустальный р-н, Золотково п, Ломоносова ул, 5</t>
  </si>
  <si>
    <t>Гусь-Хрустальный р-н, Золотково п, Ломоносова ул, 6</t>
  </si>
  <si>
    <t>Гусь-Хрустальный р-н, Золотково п, Ломоносова ул, 8</t>
  </si>
  <si>
    <t>1337.000</t>
  </si>
  <si>
    <t>Гусь-Хрустальный р-н, Золотково п, Ломоносова ул, 9</t>
  </si>
  <si>
    <t>614.100</t>
  </si>
  <si>
    <t>3260.000</t>
  </si>
  <si>
    <t>Гусь-Хрустальный р-н, Иванищи п, Фрунзе ул, 1а</t>
  </si>
  <si>
    <t>814.800</t>
  </si>
  <si>
    <t>Гусь-Хрустальный р-н, Иванищи п, Южная ул, 4</t>
  </si>
  <si>
    <t>355.500</t>
  </si>
  <si>
    <t>321.500</t>
  </si>
  <si>
    <t>533.700</t>
  </si>
  <si>
    <t>Гусь-Хрустальный р-н, Иванищи п, Южная ул, 6а</t>
  </si>
  <si>
    <t>1085.700</t>
  </si>
  <si>
    <t>Гусь-Хрустальный р-н, Иванищи п, Южная ул, 7а</t>
  </si>
  <si>
    <t>Гусь-Хрустальный р-н, Иванищи п, Южная ул, 7б</t>
  </si>
  <si>
    <t>535.800</t>
  </si>
  <si>
    <t>Гусь-Хрустальный р-н, Красное Эхо п, Зеленая ул, 10</t>
  </si>
  <si>
    <t>259.600</t>
  </si>
  <si>
    <t>Гусь-Хрустальный р-н, Красное Эхо п, Зеленая ул, 12</t>
  </si>
  <si>
    <t>326.100</t>
  </si>
  <si>
    <t>Гусь-Хрустальный р-н, Красное Эхо п, Зеленая ул, 12А</t>
  </si>
  <si>
    <t>Гусь-Хрустальный р-н, Красное Эхо п, Зеленая ул, 16</t>
  </si>
  <si>
    <t>Гусь-Хрустальный р-н, Красное Эхо п, Зеленая ул, 18</t>
  </si>
  <si>
    <t>Гусь-Хрустальный р-н, Красное Эхо п, Зеленая ул, 20</t>
  </si>
  <si>
    <t>Гусь-Хрустальный р-н, Красное Эхо п, Красный Октябрь ул, 5</t>
  </si>
  <si>
    <t>Гусь-Хрустальный р-н, Красное Эхо п, Лесная ул, 3</t>
  </si>
  <si>
    <t>Гусь-Хрустальный р-н, Красное Эхо п, Советская ул, 1</t>
  </si>
  <si>
    <t>Гусь-Хрустальный р-н, Красное Эхо п, Советская ул, 22</t>
  </si>
  <si>
    <t>Гусь-Хрустальный р-н, Красное Эхо п, Советская ул, 22А</t>
  </si>
  <si>
    <t>Гусь-Хрустальный р-н, Красное Эхо п, Советская ул, 23</t>
  </si>
  <si>
    <t>Гусь-Хрустальный р-н, Красное Эхо п, Советская ул, 25</t>
  </si>
  <si>
    <t>Гусь-Хрустальный р-н, Курлово г, Базарная ул, 33А</t>
  </si>
  <si>
    <t>Гусь-Хрустальный р-н, Курлово г, Базарная ул, 34Б</t>
  </si>
  <si>
    <t>680.700</t>
  </si>
  <si>
    <t>Гусь-Хрустальный р-н, Курлово г, Володарского ул, 1</t>
  </si>
  <si>
    <t>Гусь-Хрустальный р-н, Курлово г, Володарского ул, 1А</t>
  </si>
  <si>
    <t>Гусь-Хрустальный р-н, Курлово г, Володарского ул, 3</t>
  </si>
  <si>
    <t>Гусь-Хрустальный р-н, Курлово г, Володарского ул, 3А</t>
  </si>
  <si>
    <t>338.900</t>
  </si>
  <si>
    <t>Гусь-Хрустальный р-н, Курлово г, Володарского ул, 5</t>
  </si>
  <si>
    <t>Гусь-Хрустальный р-н, Курлово г, Володарского ул, 6А</t>
  </si>
  <si>
    <t>Гусь-Хрустальный р-н, Курлово г, Володарского ул, 7А</t>
  </si>
  <si>
    <t>Гусь-Хрустальный р-н, Курлово г, Володарского ул, 9</t>
  </si>
  <si>
    <t>Гусь-Хрустальный р-н, Курлово г, Красной Армии ул, 2А</t>
  </si>
  <si>
    <t>Гусь-Хрустальный р-н, Курлово г, Красной Армии ул, 2Б</t>
  </si>
  <si>
    <t>Гусь-Хрустальный р-н, Курлово г, Красной Армии ул, 3А</t>
  </si>
  <si>
    <t>809.300</t>
  </si>
  <si>
    <t>Гусь-Хрустальный р-н, Курлово г, Ленина ул, 1</t>
  </si>
  <si>
    <t>686.300</t>
  </si>
  <si>
    <t>Гусь-Хрустальный р-н, Курлово г, Ленина ул, 3</t>
  </si>
  <si>
    <t>Гусь-Хрустальный р-н, Курлово г, Ленина ул, 6А</t>
  </si>
  <si>
    <t>689.300</t>
  </si>
  <si>
    <t>Гусь-Хрустальный р-н, Курлово г, Ленина ул, 7Б</t>
  </si>
  <si>
    <t>Гусь-Хрустальный р-н, Курлово г, Ленина ул, 8А</t>
  </si>
  <si>
    <t>Гусь-Хрустальный р-н, Курлово г, Литвинова ул, 98В</t>
  </si>
  <si>
    <t>Гусь-Хрустальный р-н, Курлово г, Октябрьская ул, 1А</t>
  </si>
  <si>
    <t>Гусь-Хрустальный р-н, Курлово г, ПМК ул, 13</t>
  </si>
  <si>
    <t>Гусь-Хрустальный р-н, Курлово г, ПМК ул, 14</t>
  </si>
  <si>
    <t>692.500</t>
  </si>
  <si>
    <t>Гусь-Хрустальный р-н, Курлово г, ПМК ул, 15</t>
  </si>
  <si>
    <t>Гусь-Хрустальный р-н, Курлово г, ПМК ул, 16</t>
  </si>
  <si>
    <t>Гусь-Хрустальный р-н, Курлово г, ПМК ул, 17</t>
  </si>
  <si>
    <t>Гусь-Хрустальный р-н, Курлово г, ПМК ул, 18</t>
  </si>
  <si>
    <t>Гусь-Хрустальный р-н, Курлово г, Садовая ул, 10А</t>
  </si>
  <si>
    <t>Гусь-Хрустальный р-н, Курлово г, Садовая ул, 12А</t>
  </si>
  <si>
    <t>Гусь-Хрустальный р-н, Курлово г, Садовая ул, 14А</t>
  </si>
  <si>
    <t>354.300</t>
  </si>
  <si>
    <t>Гусь-Хрустальный р-н, Курлово г, Садовая ул, 16Б</t>
  </si>
  <si>
    <t>Гусь-Хрустальный р-н, Курлово г, Садовая ул, 4А</t>
  </si>
  <si>
    <t>Гусь-Хрустальный р-н, Курлово г, Садовая ул, 6А</t>
  </si>
  <si>
    <t>311.100</t>
  </si>
  <si>
    <t>Гусь-Хрустальный р-н, Курлово г, Садовая ул, 8А</t>
  </si>
  <si>
    <t>Гусь-Хрустальный р-н, Курлово г, Советская ул, 15</t>
  </si>
  <si>
    <t>Гусь-Хрустальный р-н, Курлово г, Советская ул, 17</t>
  </si>
  <si>
    <t>Гусь-Хрустальный р-н, Курлово г, Советская ул, 18</t>
  </si>
  <si>
    <t>Гусь-Хрустальный р-н, Курлово г, Советская ул, 19</t>
  </si>
  <si>
    <t>Гусь-Хрустальный р-н, Курлово г, Советская ул, 2</t>
  </si>
  <si>
    <t>332.700</t>
  </si>
  <si>
    <t>Гусь-Хрустальный р-н, Курлово г, Стекольщиков ул, 1А</t>
  </si>
  <si>
    <t>1292.400</t>
  </si>
  <si>
    <t>Гусь-Хрустальный р-н, Курлово г, Центральная ул, 11</t>
  </si>
  <si>
    <t>Гусь-Хрустальный р-н, Курлово г, Центральная ул, 13</t>
  </si>
  <si>
    <t>1244.000</t>
  </si>
  <si>
    <t>Гусь-Хрустальный р-н, Курлово г, Центральная ул, 1А</t>
  </si>
  <si>
    <t>Гусь-Хрустальный р-н, Курлово г, Центральная ул, 9</t>
  </si>
  <si>
    <t>Гусь-Хрустальный р-н, Курлово г, Центральная ул, 9А</t>
  </si>
  <si>
    <t>691.000</t>
  </si>
  <si>
    <t>Гусь-Хрустальный р-н, Лесниково д, Молодежная ул, 2</t>
  </si>
  <si>
    <t>Гусь-Хрустальный р-н, Мезиновский п, Вокзальная ул, 32</t>
  </si>
  <si>
    <t>Гусь-Хрустальный р-н, Мезиновский п, Кирова ул, 27</t>
  </si>
  <si>
    <t>Гусь-Хрустальный р-н, Мезиновский п, Мира ул, 10</t>
  </si>
  <si>
    <t>Гусь-Хрустальный р-н, Мезиновский п, Мира ул, 4</t>
  </si>
  <si>
    <t>Гусь-Хрустальный р-н, Мезиновский п, Новая ул, 3</t>
  </si>
  <si>
    <t>Гусь-Хрустальный р-н, Мезиновский п, Строительная ул, 10</t>
  </si>
  <si>
    <t>Гусь-Хрустальный р-н, Мезиновский п, Строительная ул, 16</t>
  </si>
  <si>
    <t>532.300</t>
  </si>
  <si>
    <t>Гусь-Хрустальный р-н, Мезиновский п, Строительная ул, 17</t>
  </si>
  <si>
    <t>607.200</t>
  </si>
  <si>
    <t>Гусь-Хрустальный р-н, Мезиновский п, Строительная ул, 18</t>
  </si>
  <si>
    <t>Гусь-Хрустальный р-н, Мезиновский п, Строительная ул, 19</t>
  </si>
  <si>
    <t>Гусь-Хрустальный р-н, Мезиновский п, Строительная ул, 20</t>
  </si>
  <si>
    <t>636.100</t>
  </si>
  <si>
    <t>Гусь-Хрустальный р-н, Мезиновский п, Строительная ул, 21</t>
  </si>
  <si>
    <t>Гусь-Хрустальный р-н, Мезиновский п, Строительная ул, 27</t>
  </si>
  <si>
    <t>Гусь-Хрустальный р-н, Мезиновский п, Строительная ул, 34</t>
  </si>
  <si>
    <t>Гусь-Хрустальный р-н, Мезиновский п, Строительная ул, 35</t>
  </si>
  <si>
    <t>628.200</t>
  </si>
  <si>
    <t>Гусь-Хрустальный р-н, Мезиновский п, Строительная ул, 36</t>
  </si>
  <si>
    <t>Гусь-Хрустальный р-н, Мезиновский п, Строительная ул, 37</t>
  </si>
  <si>
    <t>578.400</t>
  </si>
  <si>
    <t>Гусь-Хрустальный р-н, Мезиновский п, Строительная ул, 39</t>
  </si>
  <si>
    <t>528.900</t>
  </si>
  <si>
    <t>Гусь-Хрустальный р-н, Мезиновский п, Строительная ул, 40</t>
  </si>
  <si>
    <t>Гусь-Хрустальный р-н, Мезиновский п, Строительная ул, 41</t>
  </si>
  <si>
    <t>Гусь-Хрустальный р-н, Мезиновский п, Строительная ул, 44</t>
  </si>
  <si>
    <t>Гусь-Хрустальный р-н, Мезиновский п, Строительная ул, 45</t>
  </si>
  <si>
    <t>Гусь-Хрустальный р-н, Мезиновский п, Строительная ул, 46</t>
  </si>
  <si>
    <t>773.300</t>
  </si>
  <si>
    <t>641.700</t>
  </si>
  <si>
    <t>995.800</t>
  </si>
  <si>
    <t>Гусь-Хрустальный р-н, Мезиновский п, Строительная ул, 47</t>
  </si>
  <si>
    <t>Гусь-Хрустальный р-н, Мезиновский п, Строительная ул, 7</t>
  </si>
  <si>
    <t>550.100</t>
  </si>
  <si>
    <t>Гусь-Хрустальный р-н, Мезиновский п, Строительная ул, 8</t>
  </si>
  <si>
    <t>738.300</t>
  </si>
  <si>
    <t>Гусь-Хрустальный р-н, Мезиновский п, Строительная ул, 9</t>
  </si>
  <si>
    <t>639.500</t>
  </si>
  <si>
    <t>Гусь-Хрустальный р-н, Мезиновский п, Фрезерная ул, 10</t>
  </si>
  <si>
    <t>1820.200</t>
  </si>
  <si>
    <t>Гусь-Хрустальный р-н, Мезиновский п, Фрезерная ул, 11</t>
  </si>
  <si>
    <t>847.500</t>
  </si>
  <si>
    <t>Гусь-Хрустальный р-н, Мезиновский п, Фрезерная ул, 12</t>
  </si>
  <si>
    <t>540.700</t>
  </si>
  <si>
    <t>Гусь-Хрустальный р-н, Мезиновский п, Фрезерная ул, 13</t>
  </si>
  <si>
    <t>Гусь-Хрустальный р-н, Мезиновский п, Фрезерная ул, 14</t>
  </si>
  <si>
    <t>Гусь-Хрустальный р-н, Мезиновский п, Фрезерная ул, 18</t>
  </si>
  <si>
    <t>Гусь-Хрустальный р-н, Мезиновский п, Фрезерная ул, 20</t>
  </si>
  <si>
    <t>Гусь-Хрустальный р-н, Мезиновский п, Фрезерная ул, 22</t>
  </si>
  <si>
    <t>Гусь-Хрустальный р-н, Мезиновский п, Фрезерная ул, 9</t>
  </si>
  <si>
    <t>Гусь-Хрустальный р-н, Мезиновский п, Центральная ул, 14</t>
  </si>
  <si>
    <t>273.400</t>
  </si>
  <si>
    <t>398.700</t>
  </si>
  <si>
    <t>Гусь-Хрустальный р-н, Мезиновский п, Центральная ул, 3</t>
  </si>
  <si>
    <t>Гусь-Хрустальный р-н, Мезиновский п, Центральная ул, 5</t>
  </si>
  <si>
    <t>385.400</t>
  </si>
  <si>
    <t>Гусь-Хрустальный р-н, Нечаевская д, Железнодорожная ул, 1</t>
  </si>
  <si>
    <t>545.800</t>
  </si>
  <si>
    <t>870.900</t>
  </si>
  <si>
    <t>Гусь-Хрустальный р-н, Нечаевская д, Железнодорожная ул, 2</t>
  </si>
  <si>
    <t>Гусь-Хрустальный р-н, Нечаевская д, Железнодорожная ул, 3</t>
  </si>
  <si>
    <t>Гусь-Хрустальный р-н, Никулино д, Центральная ул, 17</t>
  </si>
  <si>
    <t>Гусь-Хрустальный р-н, Никулино д, Центральная ул, 17а</t>
  </si>
  <si>
    <t>Гусь-Хрустальный р-н, Никулино д, Центральная ул, 19</t>
  </si>
  <si>
    <t>Гусь-Хрустальный р-н, Никулино д, Центральная ул, 19А</t>
  </si>
  <si>
    <t>1070.610</t>
  </si>
  <si>
    <t>Гусь-Хрустальный р-н, Облепиха д, 1</t>
  </si>
  <si>
    <t>Гусь-Хрустальный р-н, Облепиха д, 2</t>
  </si>
  <si>
    <t>Гусь-Хрустальный р-н, Тасинский Бор п, Новая ул, 2</t>
  </si>
  <si>
    <t>275.400</t>
  </si>
  <si>
    <t>Гусь-Хрустальный р-н, Тасинский Бор п, Новая ул, 3</t>
  </si>
  <si>
    <t>Гусь-Хрустальный р-н, Тасинский Бор п, Центральная ул, 11а</t>
  </si>
  <si>
    <t>898.600</t>
  </si>
  <si>
    <t>Гусь-Хрустальный р-н, Тасинский Бор п, Центральная ул, 15</t>
  </si>
  <si>
    <t>230.300</t>
  </si>
  <si>
    <t>Гусь-Хрустальный р-н, Тасинский Бор п, Центральная ул, 17</t>
  </si>
  <si>
    <t>388.900</t>
  </si>
  <si>
    <t>646.900</t>
  </si>
  <si>
    <t>Гусь-Хрустальный р-н, Тасинский Бор п, Центральная ул, 6</t>
  </si>
  <si>
    <t>Гусь-Хрустальный р-н, Тасинский Бор п, Центральная ул, 8</t>
  </si>
  <si>
    <t>Гусь-Хрустальный р-н, Тасинский Бор п, Центральная ул, 9</t>
  </si>
  <si>
    <t>921.700</t>
  </si>
  <si>
    <t>Гусь-Хрустальный р-н, Тасинский п, Новая ул, 2а</t>
  </si>
  <si>
    <t>Гусь-Хрустальный р-н, Уршельский п, Интернациональная ул, 12</t>
  </si>
  <si>
    <t>Гусь-Хрустальный р-н, Уршельский п, Мира ул, 10</t>
  </si>
  <si>
    <t>Гусь-Хрустальный р-н, Уршельский п, Мира ул, 12</t>
  </si>
  <si>
    <t>Гусь-Хрустальный р-н, Уршельский п, Мира ул, 2</t>
  </si>
  <si>
    <t>Гусь-Хрустальный р-н, Уршельский п, Мира ул, 6</t>
  </si>
  <si>
    <t>Гусь-Хрустальный р-н, Уршельский п, Московская ул, 11а</t>
  </si>
  <si>
    <t>654.700</t>
  </si>
  <si>
    <t>Гусь-Хрустальный р-н, Уршельский п, Московская ул, 13а</t>
  </si>
  <si>
    <t>2229.300</t>
  </si>
  <si>
    <t>Гусь-Хрустальный р-н, Уршельский п, Московская ул, 1а</t>
  </si>
  <si>
    <t>Гусь-Хрустальный р-н, Уршельский п, Московская ул, 2а</t>
  </si>
  <si>
    <t>Гусь-Хрустальный р-н, Уршельский п, Московская ул, 2Б корп. 1</t>
  </si>
  <si>
    <t>Гусь-Хрустальный р-н, Уршельский п, Московская ул, 3а</t>
  </si>
  <si>
    <t>Гусь-Хрустальный р-н, Уршельский п, Московская ул, 5а</t>
  </si>
  <si>
    <t>2080.000</t>
  </si>
  <si>
    <t>Гусь-Хрустальный р-н, Уршельский п, Московская ул, 7а</t>
  </si>
  <si>
    <t>1180.400</t>
  </si>
  <si>
    <t>Гусь-Хрустальный р-н, Уршельский п, Московская ул, 9а</t>
  </si>
  <si>
    <t>2135.000</t>
  </si>
  <si>
    <t>454.500</t>
  </si>
  <si>
    <t>Гусь-Хрустальный р-н, Уршельский п, Театральная ул, 27</t>
  </si>
  <si>
    <t>Гусь-Хрустальный р-н, Уршельский п, Театральная ул, 32</t>
  </si>
  <si>
    <t>Гусь-Хрустальный р-н, Уршельский п, Театральная ул, 33</t>
  </si>
  <si>
    <t>264.600</t>
  </si>
  <si>
    <t>Гусь-Хрустальный р-н, Уршельский п, Театральная ул, 34</t>
  </si>
  <si>
    <t>Гусь-Хрустальный р-н, Уршельский п, Театральная ул, 35</t>
  </si>
  <si>
    <t>Гусь-Хрустальный р-н, Уршельский п, Театральная ул, 38</t>
  </si>
  <si>
    <t>2715.000</t>
  </si>
  <si>
    <t>978.600</t>
  </si>
  <si>
    <t>Гусь-Хрустальный р-н, Уршельский п, Театральная ул, 3а</t>
  </si>
  <si>
    <t>455.700</t>
  </si>
  <si>
    <t>Гусь-Хрустальный р-н, Уршельский п, Театральная ул, 40</t>
  </si>
  <si>
    <t>Гусь-Хрустальный р-н, Уршельский п, Театральная ул, 42</t>
  </si>
  <si>
    <t>Гусь-Хрустальный р-н, Уршельский п, Театральная ул, 50</t>
  </si>
  <si>
    <t>Гусь-Хрустальный р-н, Уршельский п, Театральная ул, 8</t>
  </si>
  <si>
    <t>Камешково г, 3 Интернационала ул, 1</t>
  </si>
  <si>
    <t>Камешково г, 3 Интернационала ул, 3</t>
  </si>
  <si>
    <t>Камешково г, Абрамова ул, 4</t>
  </si>
  <si>
    <t>644.200</t>
  </si>
  <si>
    <t>Камешково г, Абрамова ул, 5</t>
  </si>
  <si>
    <t>Камешково г, Абрамова ул, 6</t>
  </si>
  <si>
    <t>Камешково г, Абрамова ул, 7</t>
  </si>
  <si>
    <t>207.100</t>
  </si>
  <si>
    <t>Камешково г, Володарского ул, 2</t>
  </si>
  <si>
    <t>Камешково г, Володарского ул, 4</t>
  </si>
  <si>
    <t>Камешково г, Володарского ул, 6</t>
  </si>
  <si>
    <t>1345.000</t>
  </si>
  <si>
    <t>Камешково г, Герцена ул, 12</t>
  </si>
  <si>
    <t>Камешково г, Герцена ул, 19</t>
  </si>
  <si>
    <t>338.300</t>
  </si>
  <si>
    <t>511.900</t>
  </si>
  <si>
    <t>Камешково г, Дорожная ул, 4</t>
  </si>
  <si>
    <t>Камешково г, Дорофеичева ул, 10</t>
  </si>
  <si>
    <t>Камешково г, Дорофеичева ул, 11</t>
  </si>
  <si>
    <t>Камешково г, Дорофеичева ул, 12</t>
  </si>
  <si>
    <t>Камешково г, Дорофеичева ул, 13</t>
  </si>
  <si>
    <t>Камешково г, Дорофеичева ул, 14</t>
  </si>
  <si>
    <t>Камешково г, Дорофеичева ул, 15</t>
  </si>
  <si>
    <t>Камешково г, Дорофеичева ул, 17</t>
  </si>
  <si>
    <t>Камешково г, Дорофеичева ул, 7а</t>
  </si>
  <si>
    <t>307.500</t>
  </si>
  <si>
    <t>Камешково г, Дорофеичева ул, 7б</t>
  </si>
  <si>
    <t>265.400</t>
  </si>
  <si>
    <t>Камешково г, Дорофеичева ул, 8</t>
  </si>
  <si>
    <t>Камешково г, Карла Либкнехта ул, 8</t>
  </si>
  <si>
    <t>Камешково г, Карла Маркса ул, 57</t>
  </si>
  <si>
    <t>Камешково г, Карла Маркса ул, 58</t>
  </si>
  <si>
    <t>Камешково г, Карла Маркса ул, 60</t>
  </si>
  <si>
    <t>150.700</t>
  </si>
  <si>
    <t>Камешково г, Карла Маркса ул, 64</t>
  </si>
  <si>
    <t>Камешково г, Карла Маркса ул, 66</t>
  </si>
  <si>
    <t>Камешково г, Комсомольская пл, 10</t>
  </si>
  <si>
    <t>Камешково г, Комсомольская пл, 10б</t>
  </si>
  <si>
    <t>Камешково г, Комсомольская пл, 12</t>
  </si>
  <si>
    <t>Камешково г, Комсомольская пл, 12а</t>
  </si>
  <si>
    <t>Камешково г, Комсомольская пл, 14</t>
  </si>
  <si>
    <t>Камешково г, Комсомольская пл, 16</t>
  </si>
  <si>
    <t>503.560</t>
  </si>
  <si>
    <t>Камешково г, Комсомольская пл, 6</t>
  </si>
  <si>
    <t>509.840</t>
  </si>
  <si>
    <t>Камешково г, Комсомольская пл, 69Б</t>
  </si>
  <si>
    <t>Камешково г, Комсомольская пл, 6а</t>
  </si>
  <si>
    <t>4586.450</t>
  </si>
  <si>
    <t>Камешково г, Крупской ул, 10А</t>
  </si>
  <si>
    <t>Камешково г, Крупской ул, 10Б</t>
  </si>
  <si>
    <t>Камешково г, Крупской ул, 10В</t>
  </si>
  <si>
    <t>Камешково г, Крупской ул, 17А</t>
  </si>
  <si>
    <t>502.330</t>
  </si>
  <si>
    <t>Камешково г, Крупской ул, 17Б</t>
  </si>
  <si>
    <t>837.000</t>
  </si>
  <si>
    <t>Камешково г, Крупской ул, 17В</t>
  </si>
  <si>
    <t>963.200</t>
  </si>
  <si>
    <t>Камешково г, Крупской ул, 19А</t>
  </si>
  <si>
    <t>Камешково г, Ленина ул, 3</t>
  </si>
  <si>
    <t>Камешково г, Ленина ул, 4</t>
  </si>
  <si>
    <t>Камешково г, Ленина ул, 5</t>
  </si>
  <si>
    <t>Камешково г, Ленина ул, 6</t>
  </si>
  <si>
    <t>Камешково г, Ленина ул, 7</t>
  </si>
  <si>
    <t>Камешково г, Ленина ул, 8</t>
  </si>
  <si>
    <t>4926.000</t>
  </si>
  <si>
    <t>Камешково г, Ленина ул, 9</t>
  </si>
  <si>
    <t>Камешково г, Молодежная ул, 11</t>
  </si>
  <si>
    <t>Камешково г, Молодежная ул, 2</t>
  </si>
  <si>
    <t>1274.000</t>
  </si>
  <si>
    <t>1300.400</t>
  </si>
  <si>
    <t>Камешково г, Молодежная ул, 7А</t>
  </si>
  <si>
    <t>Камешково г, Ногина ул, 16</t>
  </si>
  <si>
    <t>1273.600</t>
  </si>
  <si>
    <t>3083.700</t>
  </si>
  <si>
    <t>Камешково г, Ногина ул, 5</t>
  </si>
  <si>
    <t>884.340</t>
  </si>
  <si>
    <t>Камешково г, Рабочая ул, 7А</t>
  </si>
  <si>
    <t>439.200</t>
  </si>
  <si>
    <t>Камешково г, Рабочая ул, 7Б</t>
  </si>
  <si>
    <t>Камешково г, Рабочая ул, 7В</t>
  </si>
  <si>
    <t>Камешково г, Рабочая ул, 8А</t>
  </si>
  <si>
    <t>Камешково г, Рабочая ул, 8Б</t>
  </si>
  <si>
    <t>Камешково г, Рабочая ул, 8В</t>
  </si>
  <si>
    <t>Камешково г, Рабочая ул, 9А</t>
  </si>
  <si>
    <t>304.440</t>
  </si>
  <si>
    <t>Камешково г, Рабочая ул, 9Б</t>
  </si>
  <si>
    <t>Камешково г, Свердлова ул, 11</t>
  </si>
  <si>
    <t>Камешково г, Свердлова ул, 14</t>
  </si>
  <si>
    <t>Камешково г, Свердлова ул, 17</t>
  </si>
  <si>
    <t>Камешково г, Свердлова ул, 17А</t>
  </si>
  <si>
    <t>Камешково г, Свердлова ул, 20</t>
  </si>
  <si>
    <t>467.210</t>
  </si>
  <si>
    <t>Камешково г, Свердлова ул, 22</t>
  </si>
  <si>
    <t>Камешково г, Свердлова ул, 24</t>
  </si>
  <si>
    <t>Камешково г, Свердлова ул, 26</t>
  </si>
  <si>
    <t>Камешково г, Свердлова ул, 7</t>
  </si>
  <si>
    <t>Камешково г, Смурова ул, 10</t>
  </si>
  <si>
    <t>Камешково г, Смурова ул, 11</t>
  </si>
  <si>
    <t>Камешково г, Смурова ул, 13</t>
  </si>
  <si>
    <t>1226.000</t>
  </si>
  <si>
    <t>Камешково г, Смурова ул, 4</t>
  </si>
  <si>
    <t>Камешково г, Смурова ул, 6</t>
  </si>
  <si>
    <t>Камешково г, Смурова ул, 7</t>
  </si>
  <si>
    <t>Камешково г, Смурова ул, 7А</t>
  </si>
  <si>
    <t>Камешково г, Смурова ул, 9</t>
  </si>
  <si>
    <t>Камешково г, Советская ул, 2</t>
  </si>
  <si>
    <t>Камешково г, Советская ул, 2А</t>
  </si>
  <si>
    <t>Камешково г, Советская ул, 2Г</t>
  </si>
  <si>
    <t>Камешково г, Совхозная ул, 15</t>
  </si>
  <si>
    <t>390.130</t>
  </si>
  <si>
    <t>Камешково г, Совхозная ул, 17</t>
  </si>
  <si>
    <t>Камешково г, Совхозная ул, 19</t>
  </si>
  <si>
    <t>1463.700</t>
  </si>
  <si>
    <t>Камешково г, Совхозная ул, 20</t>
  </si>
  <si>
    <t>844.000</t>
  </si>
  <si>
    <t>Камешково г, Совхозная ул, 21</t>
  </si>
  <si>
    <t>1417.000</t>
  </si>
  <si>
    <t>Камешково г, Совхозная ул, 22</t>
  </si>
  <si>
    <t>792.500</t>
  </si>
  <si>
    <t>Камешково г, Школьная ул, 10</t>
  </si>
  <si>
    <t>Камешково г, Школьная ул, 11</t>
  </si>
  <si>
    <t>Камешково г, Школьная ул, 13</t>
  </si>
  <si>
    <t>Камешково г, Школьная ул, 5</t>
  </si>
  <si>
    <t>Камешково г, Школьная ул, 7</t>
  </si>
  <si>
    <t>1261.300</t>
  </si>
  <si>
    <t>Камешково г, Школьная ул, 9</t>
  </si>
  <si>
    <t>Камешковский р-н, Волковойно д, Садовая ул, 18</t>
  </si>
  <si>
    <t>Камешковский р-н, Волковойно д, Садовая ул, 19</t>
  </si>
  <si>
    <t>Камешковский р-н, Второво с, Железнодорожная ул, 11</t>
  </si>
  <si>
    <t>Камешковский р-н, Второво с, Молодежная ул, 1</t>
  </si>
  <si>
    <t>Камешковский р-н, Второво с, Молодежная ул, 2</t>
  </si>
  <si>
    <t>Камешковский р-н, Второво с, Молодежная ул, 3</t>
  </si>
  <si>
    <t>Камешковский р-н, Второво с, Молодежная ул, 4</t>
  </si>
  <si>
    <t>Камешковский р-н, Второво с, Молодежная ул, 5</t>
  </si>
  <si>
    <t>Камешковский р-н, Второво с, Молодежная ул, 6</t>
  </si>
  <si>
    <t>975.400</t>
  </si>
  <si>
    <t>Камешковский р-н, Второво с, Сосновая ул, 2</t>
  </si>
  <si>
    <t>Камешковский р-н, Второво с, Сосновая ул, 4</t>
  </si>
  <si>
    <t>379.900</t>
  </si>
  <si>
    <t>Камешковский р-н, Гатиха с, Военный городок ул, 19а</t>
  </si>
  <si>
    <t>Камешковский р-н, Гатиха с, Военный городок ул, 19б</t>
  </si>
  <si>
    <t>673.600</t>
  </si>
  <si>
    <t>Камешковский р-н, Гатиха с, Военный городок ул, 19в</t>
  </si>
  <si>
    <t>679.400</t>
  </si>
  <si>
    <t>Камешковский р-н, Гатиха с, Военный городок ул, 19г</t>
  </si>
  <si>
    <t>668.800</t>
  </si>
  <si>
    <t>Камешковский р-н, Гатиха с, Шоссейная ул, 1</t>
  </si>
  <si>
    <t>Камешковский р-н, Гатиха с, Шоссейная ул, 3</t>
  </si>
  <si>
    <t>Камешковский р-н, Гатиха с, Шоссейная ул, 4</t>
  </si>
  <si>
    <t>Камешковский р-н, Горки с, Колхозная ул, 20</t>
  </si>
  <si>
    <t>401.600</t>
  </si>
  <si>
    <t>Камешковский р-н, Горки с, Колхозная ул, 21</t>
  </si>
  <si>
    <t>Камешковский р-н, Горки с, Колхозная ул, 7</t>
  </si>
  <si>
    <t>Камешковский р-н, Дружба п, Мира ул, 1</t>
  </si>
  <si>
    <t>354.100</t>
  </si>
  <si>
    <t>Камешковский р-н, Дружба п, Мира ул, 10</t>
  </si>
  <si>
    <t>1129.200</t>
  </si>
  <si>
    <t>Камешковский р-н, Дружба п, Мира ул, 11</t>
  </si>
  <si>
    <t>385.980</t>
  </si>
  <si>
    <t>Камешковский р-н, Дружба п, Мира ул, 12</t>
  </si>
  <si>
    <t>681.250</t>
  </si>
  <si>
    <t>Камешковский р-н, Дружба п, Мира ул, 14</t>
  </si>
  <si>
    <t>Камешковский р-н, Дружба п, Мира ул, 16</t>
  </si>
  <si>
    <t>355.700</t>
  </si>
  <si>
    <t>Камешковский р-н, Дружба п, Мира ул, 4</t>
  </si>
  <si>
    <t>349.500</t>
  </si>
  <si>
    <t>231.300</t>
  </si>
  <si>
    <t>Камешковский р-н, Дружба п, Мира ул, 6</t>
  </si>
  <si>
    <t>Камешковский р-н, Дружба п, Мира ул, 7</t>
  </si>
  <si>
    <t>648.930</t>
  </si>
  <si>
    <t>Камешковский р-н, Дружба п, Мира ул, 8</t>
  </si>
  <si>
    <t>Камешковский р-н, им Карла Маркса п, Карла Маркса ул, 2</t>
  </si>
  <si>
    <t>Камешковский р-н, им Карла Маркса п, Карла Маркса ул, 4</t>
  </si>
  <si>
    <t>909.000</t>
  </si>
  <si>
    <t>Камешковский р-н, им Карла Маркса п, Лесная ул, 11</t>
  </si>
  <si>
    <t>Камешковский р-н, им Карла Маркса п, Лесная ул, 12</t>
  </si>
  <si>
    <t>793.290</t>
  </si>
  <si>
    <t>Камешковский р-н, им Карла Маркса п, Лесная ул, 13</t>
  </si>
  <si>
    <t>Камешковский р-н, им Карла Маркса п, Лесная ул, 9</t>
  </si>
  <si>
    <t>Камешковский р-н, им Карла Маркса п, Набережная ул, 6</t>
  </si>
  <si>
    <t>436.300</t>
  </si>
  <si>
    <t>Камешковский р-н, им Карла Маркса п, Шоссейная ул, 15</t>
  </si>
  <si>
    <t>Камешковский р-н, им Карла Маркса п, Шоссейная ул, 17</t>
  </si>
  <si>
    <t>Камешковский р-н, им Карла Маркса п, Шоссейная ул, 21</t>
  </si>
  <si>
    <t>Камешковский р-н, им Карла Маркса п, Шоссейная ул, 25</t>
  </si>
  <si>
    <t>Камешковский р-н, им Карла Маркса п, Шоссейная ул, 27</t>
  </si>
  <si>
    <t>Камешковский р-н, им Карла Маркса п, Шоссейная ул, 3</t>
  </si>
  <si>
    <t>Камешковский р-н, им Карла Маркса п, Шоссейная ул, 9</t>
  </si>
  <si>
    <t>304.400</t>
  </si>
  <si>
    <t>Камешковский р-н, им Кирова п, Школьная ул, 25</t>
  </si>
  <si>
    <t>601.500</t>
  </si>
  <si>
    <t>Камешковский р-н, им Кирова п, Школьная ул, 27</t>
  </si>
  <si>
    <t>815.560</t>
  </si>
  <si>
    <t>Камешковский р-н, им Красина п, Зеленая ул, 5</t>
  </si>
  <si>
    <t>Камешковский р-н, им Красина п, Зеленая ул, 7а</t>
  </si>
  <si>
    <t>Камешковский р-н, им Красина п, Рабочая ул, 3</t>
  </si>
  <si>
    <t>227.400</t>
  </si>
  <si>
    <t>Камешковский р-н, им Красина п, Рабочая ул, 7</t>
  </si>
  <si>
    <t>1723.000</t>
  </si>
  <si>
    <t>Камешковский р-н, им Максима Горького п, Морозова ул, 8</t>
  </si>
  <si>
    <t>804.900</t>
  </si>
  <si>
    <t>Камешковский р-н, им Максима Горького п, Шоссейная ул, 2</t>
  </si>
  <si>
    <t>1241.000</t>
  </si>
  <si>
    <t>Камешковский р-н, им Максима Горького п, Шоссейная ул, 3</t>
  </si>
  <si>
    <t>Камешковский р-н, им Максима Горького п, Шоссейная ул, 4</t>
  </si>
  <si>
    <t>1264.700</t>
  </si>
  <si>
    <t>Камешковский р-н, им Максима Горького п, Шоссейная ул, 5</t>
  </si>
  <si>
    <t>1281.500</t>
  </si>
  <si>
    <t>Камешковский р-н, им Максима Горького п, Шоссейная ул, 6</t>
  </si>
  <si>
    <t>1254.200</t>
  </si>
  <si>
    <t>Камешковский р-н, им Максима Горького п, Шоссейная ул, 7</t>
  </si>
  <si>
    <t>Камешковский р-н, Коверино с, Садовая ул, 11</t>
  </si>
  <si>
    <t>Камешковский р-н, Коверино с, Садовая ул, 3а</t>
  </si>
  <si>
    <t>574.200</t>
  </si>
  <si>
    <t>629.900</t>
  </si>
  <si>
    <t>Камешковский р-н, Коверино с, Садовая ул, 5</t>
  </si>
  <si>
    <t>Камешковский р-н, Коверино с, Садовая ул, 7</t>
  </si>
  <si>
    <t>Камешковский р-н, Краснознаменский п, Шоссейная ул, 1</t>
  </si>
  <si>
    <t>670.800</t>
  </si>
  <si>
    <t>Камешковский р-н, Лаптево с, Луговая ул, 2</t>
  </si>
  <si>
    <t>884.500</t>
  </si>
  <si>
    <t>Камешковский р-н, Лаптево с, Луговая ул, 3</t>
  </si>
  <si>
    <t>947.300</t>
  </si>
  <si>
    <t>Камешковский р-н, Лаптево с, Луговая ул, 4</t>
  </si>
  <si>
    <t>943.500</t>
  </si>
  <si>
    <t>Камешковский р-н, Лубенцы д, 66</t>
  </si>
  <si>
    <t>Камешковский р-н, Лубенцы д, 67</t>
  </si>
  <si>
    <t>Камешковский р-н, Лубенцы д, 68</t>
  </si>
  <si>
    <t>648.100</t>
  </si>
  <si>
    <t>Камешковский р-н, Мирный п, Садовая ул, 2</t>
  </si>
  <si>
    <t>250.600</t>
  </si>
  <si>
    <t>Камешковский р-н, Мирный п, Садовая ул, 6</t>
  </si>
  <si>
    <t>Камешковский р-н, Мирный п, Центральная ул, 26</t>
  </si>
  <si>
    <t>Камешковский р-н, Мирный п, Центральная ул, 2а</t>
  </si>
  <si>
    <t>Камешковский р-н, Мирный п, Центральная ул, 80</t>
  </si>
  <si>
    <t>Камешковский р-н, Мирный п, Центральная ул, 81</t>
  </si>
  <si>
    <t>Камешковский р-н, Мирный п, Центральная ул, 82</t>
  </si>
  <si>
    <t>Камешковский р-н, Мирный п, Центральная ул, 83</t>
  </si>
  <si>
    <t>405.900</t>
  </si>
  <si>
    <t>Камешковский р-н, Мирный п, Центральная ул, 84</t>
  </si>
  <si>
    <t>448.700</t>
  </si>
  <si>
    <t>Камешковский р-н, Мирный п, Центральная ул, 85</t>
  </si>
  <si>
    <t>Камешковский р-н, Мирный п, Центральная ул, 86</t>
  </si>
  <si>
    <t>Камешковский р-н, Мирный п, Школьная ул, 1</t>
  </si>
  <si>
    <t>Камешковский р-н, Мирный п, Школьная ул, 5</t>
  </si>
  <si>
    <t>Камешковский р-н, Новая Быковка д, 65</t>
  </si>
  <si>
    <t>679.900</t>
  </si>
  <si>
    <t>Камешковский р-н, Новая Печуга д, 62</t>
  </si>
  <si>
    <t>Камешковский р-н, Новая Печуга д, 63</t>
  </si>
  <si>
    <t>Камешковский р-н, Новая Печуга д, 65</t>
  </si>
  <si>
    <t>Камешковский р-н, Новки п, Ильича ул, 3</t>
  </si>
  <si>
    <t>Камешковский р-н, Новки п, Ильича ул, 5</t>
  </si>
  <si>
    <t>Камешковский р-н, Новки п, Ильича ул, 9</t>
  </si>
  <si>
    <t>1702.800</t>
  </si>
  <si>
    <t>521.600</t>
  </si>
  <si>
    <t>Камешковский р-н, Новки п, Чапаева ул, 13</t>
  </si>
  <si>
    <t>Камешковский р-н, Новки п, Чапаева ул, 15</t>
  </si>
  <si>
    <t>493.900</t>
  </si>
  <si>
    <t>454.100</t>
  </si>
  <si>
    <t>Камешковский р-н, Новки п, Чапаева ул, 19</t>
  </si>
  <si>
    <t>985.100</t>
  </si>
  <si>
    <t>1069.500</t>
  </si>
  <si>
    <t>Камешковский р-н, Сергеиха д, Карла Либкнехта ул, 76</t>
  </si>
  <si>
    <t>Камешковский р-н, Сергеиха д, Карла Либкнехта ул, 88</t>
  </si>
  <si>
    <t>100.000</t>
  </si>
  <si>
    <t>Камешковский р-н, Сергеиха д, Фрунзе ул, 107</t>
  </si>
  <si>
    <t>Камешковский р-н, Сергеиха д, Фрунзе ул, 110</t>
  </si>
  <si>
    <t>Камешковский р-н, Сергеиха д, Фрунзе ул, 111</t>
  </si>
  <si>
    <t>Камешковский р-н, Сергеиха д, Фрунзе ул, 112</t>
  </si>
  <si>
    <t>80.000</t>
  </si>
  <si>
    <t>Камешковский р-н, Сергеиха д, Фрунзе ул, 113</t>
  </si>
  <si>
    <t>Камешковский р-н, Сергеиха д, Фрунзе ул, 114</t>
  </si>
  <si>
    <t>Камешковский р-н, Сергеиха д, Фрунзе ул, 115</t>
  </si>
  <si>
    <t>Камешковский р-н, Сергеиха д, Фрунзе ул, 67</t>
  </si>
  <si>
    <t>714.000</t>
  </si>
  <si>
    <t>Камешковский р-н, Сергеиха д, Фрунзе ул, 76</t>
  </si>
  <si>
    <t>Киржач г, 40 лет Октября ул, 10</t>
  </si>
  <si>
    <t>Киржач г, 40 лет Октября ул, 12</t>
  </si>
  <si>
    <t>414.650</t>
  </si>
  <si>
    <t>Киржач г, 40 лет Октября ул, 15</t>
  </si>
  <si>
    <t>693.460</t>
  </si>
  <si>
    <t>Киржач г, 40 лет Октября ул, 26</t>
  </si>
  <si>
    <t>Киржач г, 40 лет Октября ул, 26а</t>
  </si>
  <si>
    <t>1078.180</t>
  </si>
  <si>
    <t>Киржач г, 40 лет Октября ул, 28</t>
  </si>
  <si>
    <t>Киржач г, 40 лет Октября ул, 30</t>
  </si>
  <si>
    <t>460.700</t>
  </si>
  <si>
    <t>Киржач г, 40 лет Октября ул, 32</t>
  </si>
  <si>
    <t>535.350</t>
  </si>
  <si>
    <t>Киржач г, 40 лет Октября ул, 34</t>
  </si>
  <si>
    <t>883.730</t>
  </si>
  <si>
    <t>Киржач г, 40 лет Октября ул, 38</t>
  </si>
  <si>
    <t>Киржач г, 40 лет Октября ул, 40</t>
  </si>
  <si>
    <t>1149.240</t>
  </si>
  <si>
    <t>Киржач г, 40 лет Октября ул, 6</t>
  </si>
  <si>
    <t>416.650</t>
  </si>
  <si>
    <t>Киржач г, 40 лет Октября ул, 7</t>
  </si>
  <si>
    <t>Киржач г, 40 лет Октября ул, 8</t>
  </si>
  <si>
    <t>419.500</t>
  </si>
  <si>
    <t>Киржач г, 50 лет Октября ул, 10</t>
  </si>
  <si>
    <t>226.490</t>
  </si>
  <si>
    <t>Киржач г, 50 лет Октября ул, 7</t>
  </si>
  <si>
    <t>Киржач г, 50 лет Октября ул, 8</t>
  </si>
  <si>
    <t>Киржач г, Б. Московская ул, 1а</t>
  </si>
  <si>
    <t>Киржач г, Б. Московская ул, 2</t>
  </si>
  <si>
    <t>Киржач г, Б. Московская ул, 2а</t>
  </si>
  <si>
    <t>Киржач г, Б. Московская ул, 45а</t>
  </si>
  <si>
    <t>Киржач г, Больничный проезд, 1</t>
  </si>
  <si>
    <t>Киржач г, Больничный проезд, 11</t>
  </si>
  <si>
    <t>Киржач г, Больничный проезд, 3</t>
  </si>
  <si>
    <t>284.800</t>
  </si>
  <si>
    <t>Киржач г, Больничный проезд, 4</t>
  </si>
  <si>
    <t>Киржач г, Больничный проезд, 7</t>
  </si>
  <si>
    <t>253.100</t>
  </si>
  <si>
    <t>773.200</t>
  </si>
  <si>
    <t>Киржач г, Больничный проезд, 9а</t>
  </si>
  <si>
    <t>Киржач г, Владимирская ул, 29</t>
  </si>
  <si>
    <t>517.210</t>
  </si>
  <si>
    <t>Киржач г, Владимирская ул, 33</t>
  </si>
  <si>
    <t>Киржач г, Владимирская ул, 35</t>
  </si>
  <si>
    <t>682.770</t>
  </si>
  <si>
    <t>Киржач г, Вокзальная ул, 26</t>
  </si>
  <si>
    <t>259.800</t>
  </si>
  <si>
    <t>267.900</t>
  </si>
  <si>
    <t>Киржач г, Вокзальная ул, 28</t>
  </si>
  <si>
    <t>Киржач г, Вокзальная ул, 30</t>
  </si>
  <si>
    <t>408.100</t>
  </si>
  <si>
    <t>Киржач г, Гагарина ул, 18</t>
  </si>
  <si>
    <t>Киржач г, Гагарина ул, 24</t>
  </si>
  <si>
    <t>700.810</t>
  </si>
  <si>
    <t>Киржач г, Гагарина ул, 33</t>
  </si>
  <si>
    <t>270.300</t>
  </si>
  <si>
    <t>Киржач г, Гагарина ул, 35</t>
  </si>
  <si>
    <t>Киржач г, Гагарина ул, 48</t>
  </si>
  <si>
    <t>145.000</t>
  </si>
  <si>
    <t>122.800</t>
  </si>
  <si>
    <t>Киржач г, Гайдара ул, 13</t>
  </si>
  <si>
    <t>Киржач г, Гайдара ул, 15</t>
  </si>
  <si>
    <t>Киржач г, Гайдара ул, 30</t>
  </si>
  <si>
    <t>1401.110</t>
  </si>
  <si>
    <t>Киржач г, Гайдара ул, 35</t>
  </si>
  <si>
    <t>Киржач г, Гайдара ул, 37</t>
  </si>
  <si>
    <t>850.900</t>
  </si>
  <si>
    <t>Киржач г, Гайдара ул, 39</t>
  </si>
  <si>
    <t>Киржач г, Гайдара ул, 41</t>
  </si>
  <si>
    <t>741.500</t>
  </si>
  <si>
    <t>Киржач г, Гастелло ул, 1</t>
  </si>
  <si>
    <t>Киржач г, Гастелло ул, 3</t>
  </si>
  <si>
    <t>Киржач г, Гастелло ул, 5</t>
  </si>
  <si>
    <t>296.360</t>
  </si>
  <si>
    <t>Киржач г, Гастелло ул, 7</t>
  </si>
  <si>
    <t>268.300</t>
  </si>
  <si>
    <t>517.100</t>
  </si>
  <si>
    <t>511.230</t>
  </si>
  <si>
    <t>Киржач г, Денисенко ул, 17</t>
  </si>
  <si>
    <t>Киржач г, Денисенко ул, 24</t>
  </si>
  <si>
    <t>290.740</t>
  </si>
  <si>
    <t>Киржач г, Денисенко ул, 26</t>
  </si>
  <si>
    <t>299.380</t>
  </si>
  <si>
    <t>423.800</t>
  </si>
  <si>
    <t>Киржач г, Денисенко ул, 28</t>
  </si>
  <si>
    <t>305.420</t>
  </si>
  <si>
    <t>Киржач г, Денисенко ул, 30</t>
  </si>
  <si>
    <t>Киржач г, Денисенко ул, 32</t>
  </si>
  <si>
    <t>348.200</t>
  </si>
  <si>
    <t>Киржач г, Десантников ул, 13/1</t>
  </si>
  <si>
    <t>996.400</t>
  </si>
  <si>
    <t>Киржач г, Десантников ул, 7</t>
  </si>
  <si>
    <t>Киржач г, Десантников ул, 9</t>
  </si>
  <si>
    <t>1689.600</t>
  </si>
  <si>
    <t>Киржач г, Дзержинского ул, 3</t>
  </si>
  <si>
    <t>3201.300</t>
  </si>
  <si>
    <t>Киржач г, Добровольского ул, 15</t>
  </si>
  <si>
    <t>263.300</t>
  </si>
  <si>
    <t>Киржач г, Добровольского ул, 20</t>
  </si>
  <si>
    <t>1062.800</t>
  </si>
  <si>
    <t>Киржач г, Добровольского ул, 21</t>
  </si>
  <si>
    <t>Киржач г, Заводская ул, 12</t>
  </si>
  <si>
    <t>Киржач г, Заводская ул, 2</t>
  </si>
  <si>
    <t>Киржач г, Заводская ул, 4</t>
  </si>
  <si>
    <t>526.500</t>
  </si>
  <si>
    <t>Киржач г, Заводская ул, 6</t>
  </si>
  <si>
    <t>433.900</t>
  </si>
  <si>
    <t>Киржач г, Заводская ул, 8</t>
  </si>
  <si>
    <t>297.290</t>
  </si>
  <si>
    <t>Киржач г, Космонавтов ул, 80</t>
  </si>
  <si>
    <t>1139.800</t>
  </si>
  <si>
    <t>Киржач г, Космонавтов ул, 82</t>
  </si>
  <si>
    <t>Киржач г, Красноармейская ул, 12</t>
  </si>
  <si>
    <t>Киржач г, Красноармейская ул, 13</t>
  </si>
  <si>
    <t>Киржач г, Красный Октябрь мкр, 1-й Проезд ул, 2</t>
  </si>
  <si>
    <t>Киржач г, Красный Октябрь мкр, 40 лет Победы ул, 2</t>
  </si>
  <si>
    <t>1231.000</t>
  </si>
  <si>
    <t>Киржач г, Красный Октябрь мкр, Калинина ул, 55</t>
  </si>
  <si>
    <t>1173.300</t>
  </si>
  <si>
    <t>Киржач г, Красный Октябрь мкр, Калинина ул, 57</t>
  </si>
  <si>
    <t>542.750</t>
  </si>
  <si>
    <t>Киржач г, Красный Октябрь мкр, Калинина ул, 62</t>
  </si>
  <si>
    <t>1160.800</t>
  </si>
  <si>
    <t>Киржач г, Красный Октябрь мкр, Калинина ул, 64</t>
  </si>
  <si>
    <t>1263.720</t>
  </si>
  <si>
    <t>Киржач г, Красный Октябрь мкр, Калинина ул, 66</t>
  </si>
  <si>
    <t>808.800</t>
  </si>
  <si>
    <t>Киржач г, Красный Октябрь мкр, Калинина ул, 66а</t>
  </si>
  <si>
    <t>Киржач г, Красный Октябрь мкр, Калинина ул, 75</t>
  </si>
  <si>
    <t>Киржач г, Красный Октябрь мкр, Кирова ул, 1б</t>
  </si>
  <si>
    <t>Киржач г, Красный Октябрь мкр, Кирова ул, 1в</t>
  </si>
  <si>
    <t>Киржач г, Красный Октябрь мкр, Комсомольская ул, 54</t>
  </si>
  <si>
    <t>Киржач г, Красный Октябрь мкр, Комсомольская ул, 56</t>
  </si>
  <si>
    <t>Киржач г, Красный Октябрь мкр, Комсомольская ул, 72</t>
  </si>
  <si>
    <t>Киржач г, Красный Октябрь мкр, Метленкова ул, 1</t>
  </si>
  <si>
    <t>758.900</t>
  </si>
  <si>
    <t>1592.000</t>
  </si>
  <si>
    <t>Киржач г, Красный Октябрь мкр, Метленкова ул, 16м</t>
  </si>
  <si>
    <t>Киржач г, Красный Октябрь мкр, Метленкова ул, 1а</t>
  </si>
  <si>
    <t>Киржач г, Красный Октябрь мкр, Метленкова ул, 2</t>
  </si>
  <si>
    <t>1194.800</t>
  </si>
  <si>
    <t>864.300</t>
  </si>
  <si>
    <t>Киржач г, Красный Октябрь мкр, Октябрьская ул, 11</t>
  </si>
  <si>
    <t>1089.100</t>
  </si>
  <si>
    <t>Киржач г, Красный Октябрь мкр, Октябрьская ул, 13</t>
  </si>
  <si>
    <t>Киржач г, Красный Октябрь мкр, Октябрьская ул, 15</t>
  </si>
  <si>
    <t>1088.000</t>
  </si>
  <si>
    <t>Киржач г, Красный Октябрь мкр, Октябрьская ул, 20</t>
  </si>
  <si>
    <t>1254.500</t>
  </si>
  <si>
    <t>Киржач г, Красный Октябрь мкр, Первомайская ул, 14</t>
  </si>
  <si>
    <t>644.500</t>
  </si>
  <si>
    <t>Киржач г, Красный Октябрь мкр, Первомайская ул, 14а</t>
  </si>
  <si>
    <t>682.600</t>
  </si>
  <si>
    <t>469.940</t>
  </si>
  <si>
    <t>Киржач г, Красный Октябрь мкр, Первомайская ул, 22</t>
  </si>
  <si>
    <t>452.680</t>
  </si>
  <si>
    <t>443.450</t>
  </si>
  <si>
    <t>Киржач г, Красный Октябрь мкр, Первомайская ул, 3</t>
  </si>
  <si>
    <t>770.850</t>
  </si>
  <si>
    <t>Киржач г, Красный Октябрь мкр, Полевая ул, 10а</t>
  </si>
  <si>
    <t>819.600</t>
  </si>
  <si>
    <t>Киржач г, Красный Октябрь мкр, Полевая ул, 2</t>
  </si>
  <si>
    <t>Киржач г, Красный Октябрь мкр, Полевая ул, 2а</t>
  </si>
  <si>
    <t>257.810</t>
  </si>
  <si>
    <t>Киржач г, Красный Октябрь мкр, Прибрежная ул, 1 стр. 1</t>
  </si>
  <si>
    <t>Киржач г, Красный Октябрь мкр, Прибрежная ул, 1 стр. 2</t>
  </si>
  <si>
    <t>1210.950</t>
  </si>
  <si>
    <t>Киржач г, Красный Октябрь мкр, Прибрежная ул, 1 стр. 3</t>
  </si>
  <si>
    <t>1230.336</t>
  </si>
  <si>
    <t>Киржач г, Красный Октябрь мкр, Прибрежная ул, 1 стр. 4</t>
  </si>
  <si>
    <t>1194.100</t>
  </si>
  <si>
    <t>Киржач г, Красный Октябрь мкр, Пушкина ул, 10</t>
  </si>
  <si>
    <t>Киржач г, Красный Октябрь мкр, Пушкина ул, 10а</t>
  </si>
  <si>
    <t>Киржач г, Красный Октябрь мкр, Пушкина ул, 11</t>
  </si>
  <si>
    <t>518.750</t>
  </si>
  <si>
    <t>Киржач г, Красный Октябрь мкр, Пушкина ул, 16</t>
  </si>
  <si>
    <t>299.660</t>
  </si>
  <si>
    <t>Киржач г, Красный Октябрь мкр, Пушкина ул, 17</t>
  </si>
  <si>
    <t>324.690</t>
  </si>
  <si>
    <t>402.080</t>
  </si>
  <si>
    <t>Киржач г, Красный Октябрь мкр, Пушкина ул, 20</t>
  </si>
  <si>
    <t>393.150</t>
  </si>
  <si>
    <t>Киржач г, Красный Октябрь мкр, Пушкина ул, 22</t>
  </si>
  <si>
    <t>448.580</t>
  </si>
  <si>
    <t>Киржач г, Красный Октябрь мкр, Пушкина ул, 23</t>
  </si>
  <si>
    <t>503.600</t>
  </si>
  <si>
    <t>384.380</t>
  </si>
  <si>
    <t>Киржач г, Красный Октябрь мкр, Пушкина ул, 24</t>
  </si>
  <si>
    <t>444.210</t>
  </si>
  <si>
    <t>Киржач г, Красный Октябрь мкр, Пушкина ул, 25</t>
  </si>
  <si>
    <t>508.200</t>
  </si>
  <si>
    <t>390.930</t>
  </si>
  <si>
    <t>Киржач г, Красный Октябрь мкр, Пушкина ул, 26</t>
  </si>
  <si>
    <t>1662.840</t>
  </si>
  <si>
    <t>Киржач г, Красный Октябрь мкр, Пушкина ул, 27а</t>
  </si>
  <si>
    <t>Киржач г, Красный Октябрь мкр, Пушкина ул, 28</t>
  </si>
  <si>
    <t>1090.300</t>
  </si>
  <si>
    <t>Киржач г, Красный Октябрь мкр, Пушкина ул, 3</t>
  </si>
  <si>
    <t>819.800</t>
  </si>
  <si>
    <t>Киржач г, Красный Октябрь мкр, Пушкина ул, 30</t>
  </si>
  <si>
    <t>Киржач г, Красный Октябрь мкр, Пушкина ул, 4</t>
  </si>
  <si>
    <t>440.630</t>
  </si>
  <si>
    <t>346.260</t>
  </si>
  <si>
    <t>Киржач г, Красный Октябрь мкр, Пушкина ул, 5</t>
  </si>
  <si>
    <t>Киржач г, Красный Октябрь мкр, Пушкина ул, 8а</t>
  </si>
  <si>
    <t>1144.100</t>
  </si>
  <si>
    <t>Киржач г, Красный Октябрь мкр, Свердлова ул, 12</t>
  </si>
  <si>
    <t>959.400</t>
  </si>
  <si>
    <t>Киржач г, Красный Октябрь мкр, Северная ул, 5</t>
  </si>
  <si>
    <t>384.300</t>
  </si>
  <si>
    <t>Киржач г, Красный Октябрь мкр, Солнечный кв-л, 1</t>
  </si>
  <si>
    <t>Киржач г, Красный Октябрь мкр, Солнечный кв-л, 2</t>
  </si>
  <si>
    <t>808.300</t>
  </si>
  <si>
    <t>Киржач г, Красный Октябрь мкр, Солнечный кв-л, 4</t>
  </si>
  <si>
    <t>Киржач г, Красный Октябрь мкр, Солнечный кв-л, 5</t>
  </si>
  <si>
    <t>810.400</t>
  </si>
  <si>
    <t>Киржач г, Красный Октябрь мкр, Солнечный кв-л, 6</t>
  </si>
  <si>
    <t>601.270</t>
  </si>
  <si>
    <t>388.370</t>
  </si>
  <si>
    <t>Киржач г, Красный Октябрь мкр, Фурманова ул, 20</t>
  </si>
  <si>
    <t>389.610</t>
  </si>
  <si>
    <t>Киржач г, Красный Октябрь мкр, Фурманова ул, 22</t>
  </si>
  <si>
    <t>441.820</t>
  </si>
  <si>
    <t>Киржач г, Красный Октябрь мкр, Фурманова ул, 35</t>
  </si>
  <si>
    <t>467.180</t>
  </si>
  <si>
    <t>Киржач г, Красный Октябрь мкр, Фурманова ул, 4</t>
  </si>
  <si>
    <t>Киржач г, Красный Октябрь мкр, Фурманова ул, 41</t>
  </si>
  <si>
    <t>463.930</t>
  </si>
  <si>
    <t>Киржач г, Красный Октябрь мкр, Фурманова ул, 43</t>
  </si>
  <si>
    <t>657.480</t>
  </si>
  <si>
    <t>Киржач г, Красный Октябрь мкр, Фурманова ул, 45</t>
  </si>
  <si>
    <t>668.300</t>
  </si>
  <si>
    <t>Киржач г, Красный Октябрь мкр, Фурманова ул, 47</t>
  </si>
  <si>
    <t>Киржач г, Красный Октябрь мкр, Фурманова ул, 49</t>
  </si>
  <si>
    <t>Киржач г, Красный Октябрь мкр, Фурманова ул, 51</t>
  </si>
  <si>
    <t>470.850</t>
  </si>
  <si>
    <t>Киржач г, Красный Октябрь мкр, Фурманова ул, 8</t>
  </si>
  <si>
    <t>285.710</t>
  </si>
  <si>
    <t>Киржач г, Красный Октябрь мкр, Южный кв-л, 1</t>
  </si>
  <si>
    <t>1156.500</t>
  </si>
  <si>
    <t>Киржач г, Красный Октябрь мкр, Южный кв-л, 3</t>
  </si>
  <si>
    <t>Киржач г, Красный Октябрь мкр, Южный кв-л, 4</t>
  </si>
  <si>
    <t>1211.600</t>
  </si>
  <si>
    <t>Киржач г, Красный Октябрь мкр, Южный кв-л, 5</t>
  </si>
  <si>
    <t>775.500</t>
  </si>
  <si>
    <t>Киржач г, Красный Октябрь мкр, Южный кв-л, 6</t>
  </si>
  <si>
    <t>1204.700</t>
  </si>
  <si>
    <t>Киржач г, Красный Октябрь мкр, Южный кв-л, 7</t>
  </si>
  <si>
    <t>1236.400</t>
  </si>
  <si>
    <t>1092.700</t>
  </si>
  <si>
    <t>Киржач г, Красный Октябрь мкр, Южный кв-л, 8</t>
  </si>
  <si>
    <t>Киржач г, Красный Октябрь мкр, Южный кв-л, 9</t>
  </si>
  <si>
    <t>Киржач г, Ленинградская ул, 1</t>
  </si>
  <si>
    <t>Киржач г, Ленинградская ул, 100</t>
  </si>
  <si>
    <t>397.900</t>
  </si>
  <si>
    <t>Киржач г, Ленинградская ул, 102</t>
  </si>
  <si>
    <t>419.100</t>
  </si>
  <si>
    <t>615.500</t>
  </si>
  <si>
    <t>Киржач г, Ленинградская ул, 104</t>
  </si>
  <si>
    <t>404.400</t>
  </si>
  <si>
    <t>984.190</t>
  </si>
  <si>
    <t>Киржач г, Ленинградская ул, 54</t>
  </si>
  <si>
    <t>268.450</t>
  </si>
  <si>
    <t>Киржач г, Магистральная ул, 1</t>
  </si>
  <si>
    <t>Киржач г, Магистральная ул, 11</t>
  </si>
  <si>
    <t>Киржач г, Магистральная ул, 18</t>
  </si>
  <si>
    <t>Киржач г, Магистральная ул, 22</t>
  </si>
  <si>
    <t>Киржач г, Магистральная ул, 3</t>
  </si>
  <si>
    <t>Киржач г, Магистральная ул, 30</t>
  </si>
  <si>
    <t>681.100</t>
  </si>
  <si>
    <t>Киржач г, Магистральная ул, 5</t>
  </si>
  <si>
    <t>689.400</t>
  </si>
  <si>
    <t>Киржач г, Магистральная ул, 6</t>
  </si>
  <si>
    <t>Киржач г, Мичурина ул, 33/1</t>
  </si>
  <si>
    <t>Киржач г, Мичурина ул, 33</t>
  </si>
  <si>
    <t>Киржач г, Мичурина ул, 6</t>
  </si>
  <si>
    <t>Киржач г, Молодежная ул, 7</t>
  </si>
  <si>
    <t>Киржач г, Морозовская ул, 10</t>
  </si>
  <si>
    <t>249.830</t>
  </si>
  <si>
    <t>Киржач г, Морозовская ул, 122</t>
  </si>
  <si>
    <t>626.040</t>
  </si>
  <si>
    <t>Киржач г, Морозовская ул, 124</t>
  </si>
  <si>
    <t>493.980</t>
  </si>
  <si>
    <t>747.100</t>
  </si>
  <si>
    <t>Киржач г, Морозовская ул, 22</t>
  </si>
  <si>
    <t>Киржач г, Морозовская ул, 27</t>
  </si>
  <si>
    <t>181.100</t>
  </si>
  <si>
    <t>532.460</t>
  </si>
  <si>
    <t>Киржач г, Морозовская ул, 95</t>
  </si>
  <si>
    <t>Киржач г, Некрасовская ул, 11</t>
  </si>
  <si>
    <t>380.910</t>
  </si>
  <si>
    <t>Киржач г, Некрасовская ул, 24</t>
  </si>
  <si>
    <t>1203.100</t>
  </si>
  <si>
    <t>Киржач г, Островского ул, 20</t>
  </si>
  <si>
    <t>825.760</t>
  </si>
  <si>
    <t>Киржач г, Островского ул, 29Б</t>
  </si>
  <si>
    <t>Киржач г, Островского ул, 7</t>
  </si>
  <si>
    <t>2468.440</t>
  </si>
  <si>
    <t>Киржач г, Павловского ул, 26</t>
  </si>
  <si>
    <t>Киржач г, Павловского ул, 32</t>
  </si>
  <si>
    <t>629.600</t>
  </si>
  <si>
    <t>Киржач г, Павловского ул, 34</t>
  </si>
  <si>
    <t>1007.620</t>
  </si>
  <si>
    <t>Киржач г, Павловского ул, 36</t>
  </si>
  <si>
    <t>Киржач г, Первомайская ул, 20</t>
  </si>
  <si>
    <t>617.500</t>
  </si>
  <si>
    <t>605.800</t>
  </si>
  <si>
    <t>519.700</t>
  </si>
  <si>
    <t>738.100</t>
  </si>
  <si>
    <t>Киржач г, Прибрежный кв-л, 1</t>
  </si>
  <si>
    <t>Киржач г, Прибрежный кв-л, 2</t>
  </si>
  <si>
    <t>Киржач г, Прибрежный кв-л, 3</t>
  </si>
  <si>
    <t>779.300</t>
  </si>
  <si>
    <t>Киржач г, Прибрежный кв-л, 4</t>
  </si>
  <si>
    <t>1698.600</t>
  </si>
  <si>
    <t>Киржач г, Прибрежный кв-л, 5</t>
  </si>
  <si>
    <t>769.200</t>
  </si>
  <si>
    <t>Киржач г, Прибрежный кв-л, 7</t>
  </si>
  <si>
    <t>Киржач г, Прибрежный кв-л, 7а</t>
  </si>
  <si>
    <t>Киржач г, Прибрежный кв-л, 9</t>
  </si>
  <si>
    <t>Киржач г, Привокзальная ул, 1</t>
  </si>
  <si>
    <t>Киржач г, Привокзальная ул, 10</t>
  </si>
  <si>
    <t>Киржач г, Привокзальная ул, 11</t>
  </si>
  <si>
    <t>440.440</t>
  </si>
  <si>
    <t>Киржач г, Привокзальная ул, 1а</t>
  </si>
  <si>
    <t>Киржач г, Привокзальная ул, 3</t>
  </si>
  <si>
    <t>419.200</t>
  </si>
  <si>
    <t>Киржач г, Приозерная ул, 1а</t>
  </si>
  <si>
    <t>Киржач г, Приозерная ул, 1б</t>
  </si>
  <si>
    <t>515.200</t>
  </si>
  <si>
    <t>5120.000</t>
  </si>
  <si>
    <t>Киржач г, Приозерная ул, 2а</t>
  </si>
  <si>
    <t>Киржач г, Пугачева ул, 14</t>
  </si>
  <si>
    <t>Киржач г, Пугачева ул, 2</t>
  </si>
  <si>
    <t>1326.700</t>
  </si>
  <si>
    <t>12039.670</t>
  </si>
  <si>
    <t>Киржач г, Расковой М. ул, 17</t>
  </si>
  <si>
    <t>Киржач г, Расковой М. ул, 18</t>
  </si>
  <si>
    <t>Киржач г, Расковой М. ул, 19</t>
  </si>
  <si>
    <t>Киржач г, Расковой М. ул, 21</t>
  </si>
  <si>
    <t>Киржач г, Расковой М. ул, 9</t>
  </si>
  <si>
    <t>900.100</t>
  </si>
  <si>
    <t>Киржач г, Садовая ул, 10</t>
  </si>
  <si>
    <t>393.460</t>
  </si>
  <si>
    <t>Киржач г, Садовая ул, 12</t>
  </si>
  <si>
    <t>396.490</t>
  </si>
  <si>
    <t>Киржач г, Садовая ул, 14</t>
  </si>
  <si>
    <t>Киржач г, Садовая ул, 8</t>
  </si>
  <si>
    <t>396.060</t>
  </si>
  <si>
    <t>Киржач г, Свобода ул, 113</t>
  </si>
  <si>
    <t>832.900</t>
  </si>
  <si>
    <t>Киржач г, Свобода ул, 115</t>
  </si>
  <si>
    <t>745.100</t>
  </si>
  <si>
    <t>Киржач г, Свобода ул, 120</t>
  </si>
  <si>
    <t>Киржач г, Свобода ул, 14</t>
  </si>
  <si>
    <t>Киржач г, Свобода ул, 16</t>
  </si>
  <si>
    <t>294.500</t>
  </si>
  <si>
    <t>Киржач г, Свобода ул, 18</t>
  </si>
  <si>
    <t>1575.200</t>
  </si>
  <si>
    <t>Киржач г, Свобода ул, 5</t>
  </si>
  <si>
    <t>Киржач г, Серегина ул, 11</t>
  </si>
  <si>
    <t>Киржач г, Советская ул, 11</t>
  </si>
  <si>
    <t>Киржач г, Советская ул, 1г</t>
  </si>
  <si>
    <t>806.650</t>
  </si>
  <si>
    <t>Киржач г, Совхозная ул, 1</t>
  </si>
  <si>
    <t>Киржач г, Совхозная ул, 2</t>
  </si>
  <si>
    <t>510.700</t>
  </si>
  <si>
    <t>Киржач г, Совхозная ул, 4</t>
  </si>
  <si>
    <t>601.800</t>
  </si>
  <si>
    <t>603.300</t>
  </si>
  <si>
    <t>Киржач г, Текстильщиков ул, 12</t>
  </si>
  <si>
    <t>541.900</t>
  </si>
  <si>
    <t>Киржач г, Текстильщиков ул, 14</t>
  </si>
  <si>
    <t>Киржач г, Текстильщиков ул, 16</t>
  </si>
  <si>
    <t>Киржач г, Текстильщиков ул, 5</t>
  </si>
  <si>
    <t>Киржач г, Текстильщиков ул, 9</t>
  </si>
  <si>
    <t>Киржач г, Томаровича ул, 1</t>
  </si>
  <si>
    <t>Киржач г, Томаровича ул, 3</t>
  </si>
  <si>
    <t>Киржач г, Томаровича ул, 5</t>
  </si>
  <si>
    <t>762.600</t>
  </si>
  <si>
    <t>1012.800</t>
  </si>
  <si>
    <t>Киржач г, Томаровича ул, 9</t>
  </si>
  <si>
    <t>Киржач г, Фурманова ул, 12</t>
  </si>
  <si>
    <t>Киржач г, Чайкиной ул, 4</t>
  </si>
  <si>
    <t>531.500</t>
  </si>
  <si>
    <t>Киржач г, Чайкиной ул, 4а</t>
  </si>
  <si>
    <t>595.800</t>
  </si>
  <si>
    <t>Киржач г, Чайкиной ул, 6</t>
  </si>
  <si>
    <t>Киржач г, Чехова ул, 1</t>
  </si>
  <si>
    <t>Киржач г, Чехова ул, 12</t>
  </si>
  <si>
    <t>Киржач г, Чехова ул, 2</t>
  </si>
  <si>
    <t>1207.900</t>
  </si>
  <si>
    <t>Киржач г, Чехова ул, 4</t>
  </si>
  <si>
    <t>1209.400</t>
  </si>
  <si>
    <t>Киржач г, Чехова ул, 5</t>
  </si>
  <si>
    <t>Киржач г, Шелковиков ул, 11</t>
  </si>
  <si>
    <t>Киржач г, Шелковиков ул, 13</t>
  </si>
  <si>
    <t>Киржач г, Шелковиков ул, 14</t>
  </si>
  <si>
    <t>859.900</t>
  </si>
  <si>
    <t>Киржач г, Шелковиков ул, 4/1 стр. 1</t>
  </si>
  <si>
    <t>262.580</t>
  </si>
  <si>
    <t>Киржач г, Шелковиков ул, 4/1</t>
  </si>
  <si>
    <t>1666.200</t>
  </si>
  <si>
    <t>Киржач г, Шелковиков ул, 4/3</t>
  </si>
  <si>
    <t>Киржачский р-н, Аленино д, Центральная ул, 56</t>
  </si>
  <si>
    <t>442.650</t>
  </si>
  <si>
    <t>Киржачский р-н, Аленино д, Центральная ул, 58</t>
  </si>
  <si>
    <t>Киржачский р-н, Аленино д, Центральная ул, 69</t>
  </si>
  <si>
    <t>Киржачский р-н, Аленино д, Центральная ул, 71</t>
  </si>
  <si>
    <t>Киржачский р-н, Аленино д, Центральная ул, 73</t>
  </si>
  <si>
    <t>Киржачский р-н, Афанасово д, Полевая ул, 1</t>
  </si>
  <si>
    <t>Киржачский р-н, Афанасово д, Полевая ул, 2</t>
  </si>
  <si>
    <t>Киржачский р-н, Афанасово д, Полевая ул, 3</t>
  </si>
  <si>
    <t>Киржачский р-н, Афанасово д, Полевая ул, 4</t>
  </si>
  <si>
    <t>Киржачский р-н, Барсово п, 29</t>
  </si>
  <si>
    <t>Киржачский р-н, Барсово п, 30</t>
  </si>
  <si>
    <t>Киржачский р-н, Барсово п, 31</t>
  </si>
  <si>
    <t>Киржачский р-н, Барсово п, 32</t>
  </si>
  <si>
    <t>Киржачский р-н, Барсово п, 33</t>
  </si>
  <si>
    <t>Киржачский р-н, Барсово п, 73</t>
  </si>
  <si>
    <t>Киржачский р-н, Барсово п, 74</t>
  </si>
  <si>
    <t>Киржачский р-н, Барсово п, 75</t>
  </si>
  <si>
    <t>Киржачский р-н, Барсово п, 76</t>
  </si>
  <si>
    <t>Киржачский р-н, Барсово п, 77</t>
  </si>
  <si>
    <t>Киржачский р-н, Барсово п, 78</t>
  </si>
  <si>
    <t>Киржачский р-н, Барсово п, 79</t>
  </si>
  <si>
    <t>Киржачский р-н, Барсово п, 80</t>
  </si>
  <si>
    <t>Киржачский р-н, Барсово п, 81</t>
  </si>
  <si>
    <t>Киржачский р-н, Барсово п, 82</t>
  </si>
  <si>
    <t>Киржачский р-н, Горка п, Больничная ул, 13</t>
  </si>
  <si>
    <t>Киржачский р-н, Горка п, Больничная ул, 17</t>
  </si>
  <si>
    <t>Киржачский р-н, Горка п, Больничная ул, 18</t>
  </si>
  <si>
    <t>Киржачский р-н, Горка п, Больничная ул, 19</t>
  </si>
  <si>
    <t>569.800</t>
  </si>
  <si>
    <t>Киржачский р-н, Горка п, Больничная ул, 20</t>
  </si>
  <si>
    <t>440.300</t>
  </si>
  <si>
    <t>Киржачский р-н, Горка п, Больничная ул, 5</t>
  </si>
  <si>
    <t>Киржачский р-н, Горка п, Больничная ул, 7</t>
  </si>
  <si>
    <t>686.520</t>
  </si>
  <si>
    <t>Киржачский р-н, Горка п, Больничная ул, 9</t>
  </si>
  <si>
    <t>Киржачский р-н, Горка п, Свобода ул, 22</t>
  </si>
  <si>
    <t>317.060</t>
  </si>
  <si>
    <t>634.120</t>
  </si>
  <si>
    <t>Киржачский р-н, Горка п, Шелковиков ул, 1</t>
  </si>
  <si>
    <t>279.750</t>
  </si>
  <si>
    <t>Киржачский р-н, Горка п, Шелковиков ул, 2</t>
  </si>
  <si>
    <t>279.150</t>
  </si>
  <si>
    <t>334.150</t>
  </si>
  <si>
    <t>Киржачский р-н, Горка п, Шелковиков ул, 4</t>
  </si>
  <si>
    <t>Киржачский р-н, Горка п, Шелковиков ул, 7</t>
  </si>
  <si>
    <t>565.800</t>
  </si>
  <si>
    <t>Киржачский р-н, Дубки тер, 134</t>
  </si>
  <si>
    <t>Киржачский р-н, Дубки тер, 135</t>
  </si>
  <si>
    <t>563.800</t>
  </si>
  <si>
    <t>Киржачский р-н, Дубки тер, 27</t>
  </si>
  <si>
    <t>Киржачский р-н, Дубки тер, 29</t>
  </si>
  <si>
    <t>Киржачский р-н, Ельцы д, Молодежная ул, 1</t>
  </si>
  <si>
    <t>Киржачский р-н, Ельцы д, Молодежная ул, 2</t>
  </si>
  <si>
    <t>185.500</t>
  </si>
  <si>
    <t>Киржачский р-н, Ельцы д, Молодежная ул, 3</t>
  </si>
  <si>
    <t>Киржачский р-н, Ельцы д, Молодежная ул, 4</t>
  </si>
  <si>
    <t>691.300</t>
  </si>
  <si>
    <t>Киржачский р-н, Ефремово д, Восточная ул, 2</t>
  </si>
  <si>
    <t>Киржачский р-н, Ефремово д, Восточная ул, 3</t>
  </si>
  <si>
    <t>Киржачский р-н, Ефремово д, Восточная ул, 4</t>
  </si>
  <si>
    <t>Киржачский р-н, Ефремово д, Восточная ул, 6</t>
  </si>
  <si>
    <t>Киржачский р-н, Желдыбино п, 27</t>
  </si>
  <si>
    <t>Киржачский р-н, Кашино д, Кашино п. тер, 131</t>
  </si>
  <si>
    <t>312.260</t>
  </si>
  <si>
    <t>Киржачский р-н, Кашино д, Кашино п. тер, 136</t>
  </si>
  <si>
    <t>Киржачский р-н, Кашино д, Кашино п. тер, 137</t>
  </si>
  <si>
    <t>295.720</t>
  </si>
  <si>
    <t>Киржачский р-н, Кашино д, Кашино п. тер, 138</t>
  </si>
  <si>
    <t>Киржачский р-н, Кашино д, Кашино п. тер, 27</t>
  </si>
  <si>
    <t>Киржачский р-н, Кашино д, Кашино п. тер, 29</t>
  </si>
  <si>
    <t>Киржачский р-н, Кипрево д, Новая ул, 1</t>
  </si>
  <si>
    <t>Киржачский р-н, Кипрево д, Новая ул, 3</t>
  </si>
  <si>
    <t>Киржачский р-н, Новоселово д, Гагарина ул, 1</t>
  </si>
  <si>
    <t>Киржачский р-н, Новоселово д, Гагарина ул, 2</t>
  </si>
  <si>
    <t>Киржачский р-н, Новоселово д, Гагарина ул, 3</t>
  </si>
  <si>
    <t>653.500</t>
  </si>
  <si>
    <t>864.400</t>
  </si>
  <si>
    <t>Киржачский р-н, Новоселово д, Гагарина ул, 4</t>
  </si>
  <si>
    <t>Киржачский р-н, Новоселово д, Ленинская ул, 2</t>
  </si>
  <si>
    <t>Киржачский р-н, Новоселово д, Ленинская ул, 4</t>
  </si>
  <si>
    <t>Киржачский р-н, Новоселово д, Ленинская ул, 6</t>
  </si>
  <si>
    <t>Киржачский р-н, Новоселово д, Ленинская ул, 7</t>
  </si>
  <si>
    <t>226.400</t>
  </si>
  <si>
    <t>Киржачский р-н, Першино п, 60 лет Октября ул, 5</t>
  </si>
  <si>
    <t>Киржачский р-н, Першино п, 60 лет Октября ул, 7</t>
  </si>
  <si>
    <t>633.510</t>
  </si>
  <si>
    <t>Киржачский р-н, Першино п, Комсомольская ул, 4</t>
  </si>
  <si>
    <t>Киржачский р-н, Першино п, Пионерская ул, 2</t>
  </si>
  <si>
    <t>Киржачский р-н, Першино п, Проезд октябрят ул, 2</t>
  </si>
  <si>
    <t>Киржачский р-н, Першино п, Проезд октябрят ул, 4</t>
  </si>
  <si>
    <t>491.240</t>
  </si>
  <si>
    <t>Киржачский р-н, Першино п, Проезд октябрят ул, 6</t>
  </si>
  <si>
    <t>498.540</t>
  </si>
  <si>
    <t>Киржачский р-н, Першино п, Южный мкр, 1</t>
  </si>
  <si>
    <t>882.000</t>
  </si>
  <si>
    <t>Киржачский р-н, Першино п, Южный мкр, 1а</t>
  </si>
  <si>
    <t>1016.170</t>
  </si>
  <si>
    <t>Киржачский р-н, Першино п, Южный мкр, 2</t>
  </si>
  <si>
    <t>Киржачский р-н, Першино п, Южный мкр, 3</t>
  </si>
  <si>
    <t>Киржачский р-н, Першино п, Южный мкр, 4</t>
  </si>
  <si>
    <t>Киржачский р-н, Першино п, Южный мкр, 5</t>
  </si>
  <si>
    <t>Киржачский р-н, Першино п, Южный мкр, 6</t>
  </si>
  <si>
    <t>802.820</t>
  </si>
  <si>
    <t>Киржачский р-н, Першино п, Южный мкр, 7</t>
  </si>
  <si>
    <t>Киржачский р-н, Участок Мележи нп, 1</t>
  </si>
  <si>
    <t>Киржачский р-н, Участок Мележи нп, 2</t>
  </si>
  <si>
    <t>Киржачский р-н, Участок Мележи нп, ДРП-1 тер, 4</t>
  </si>
  <si>
    <t>Киржачский р-н, Федоровское д, Колхозная ул, 18</t>
  </si>
  <si>
    <t>289.700</t>
  </si>
  <si>
    <t>Киржачский р-н, Федоровское д, Советская ул, 17</t>
  </si>
  <si>
    <t>574.560</t>
  </si>
  <si>
    <t>Киржачский р-н, Федоровское д, Советская ул, 19</t>
  </si>
  <si>
    <t>689.830</t>
  </si>
  <si>
    <t>Киржачский р-н, Федоровское д, Советская ул, 2</t>
  </si>
  <si>
    <t>706.960</t>
  </si>
  <si>
    <t>706.900</t>
  </si>
  <si>
    <t>Киржачский р-н, Филипповское с, Электрик проезд, 1</t>
  </si>
  <si>
    <t>Ковров г, 18 Марта ул, 6</t>
  </si>
  <si>
    <t>Ковров г, 19 Партсъезда ул, 10</t>
  </si>
  <si>
    <t>Ковров г, 19 Партсъезда ул, 3</t>
  </si>
  <si>
    <t>495.950</t>
  </si>
  <si>
    <t>Ковров г, 19 Партсъезда ул, 4</t>
  </si>
  <si>
    <t>Ковров г, 19 Партсъезда ул, 6</t>
  </si>
  <si>
    <t>Ковров г, 19 Партсъезда ул, 7</t>
  </si>
  <si>
    <t>Ковров г, 3 Интернационала ул, 30а</t>
  </si>
  <si>
    <t>Ковров г, 3 Интернационала ул, 31</t>
  </si>
  <si>
    <t>2310.300</t>
  </si>
  <si>
    <t>Ковров г, 3 Интернационала ул, 32</t>
  </si>
  <si>
    <t>384.800</t>
  </si>
  <si>
    <t>392.500</t>
  </si>
  <si>
    <t>Ковров г, 3 Интернационала ул, 34</t>
  </si>
  <si>
    <t>Ковров г, 3 Интернационала ул, 36</t>
  </si>
  <si>
    <t>Ковров г, 5 Декабря ул, 22/1</t>
  </si>
  <si>
    <t>Ковров г, 5 Декабря ул, 22/2</t>
  </si>
  <si>
    <t>1055.600</t>
  </si>
  <si>
    <t>Ковров г, 5 Декабря ул, 22</t>
  </si>
  <si>
    <t>Ковров г, 9 Мая ул, 10</t>
  </si>
  <si>
    <t>Ковров г, Абельмана ул, 105</t>
  </si>
  <si>
    <t>957.500</t>
  </si>
  <si>
    <t>Ковров г, Абельмана ул, 124</t>
  </si>
  <si>
    <t>Ковров г, Абельмана ул, 128</t>
  </si>
  <si>
    <t>967.940</t>
  </si>
  <si>
    <t>Ковров г, Абельмана ул, 130</t>
  </si>
  <si>
    <t>Ковров г, Абельмана ул, 132</t>
  </si>
  <si>
    <t>Ковров г, Абельмана ул, 135</t>
  </si>
  <si>
    <t>1494.800</t>
  </si>
  <si>
    <t>Ковров г, Абельмана ул, 139/1</t>
  </si>
  <si>
    <t>1417.200</t>
  </si>
  <si>
    <t>Ковров г, Абельмана ул, 18/26</t>
  </si>
  <si>
    <t>Ковров г, Абельмана ул, 18</t>
  </si>
  <si>
    <t>Ковров г, Абельмана ул, 19</t>
  </si>
  <si>
    <t>1338.000</t>
  </si>
  <si>
    <t>Ковров г, Абельмана ул, 22</t>
  </si>
  <si>
    <t>378.190</t>
  </si>
  <si>
    <t>Ковров г, Абельмана ул, 27</t>
  </si>
  <si>
    <t>685.700</t>
  </si>
  <si>
    <t>Ковров г, Абельмана ул, 37</t>
  </si>
  <si>
    <t>483.800</t>
  </si>
  <si>
    <t>Ковров г, Абельмана ул, 38</t>
  </si>
  <si>
    <t>Ковров г, Абельмана ул, 4</t>
  </si>
  <si>
    <t>Ковров г, Абельмана ул, 42</t>
  </si>
  <si>
    <t>286.100</t>
  </si>
  <si>
    <t>Ковров г, Абельмана ул, 42а</t>
  </si>
  <si>
    <t>Ковров г, Абельмана ул, 49</t>
  </si>
  <si>
    <t>Ковров г, Абельмана ул, 4а</t>
  </si>
  <si>
    <t>1719.980</t>
  </si>
  <si>
    <t>Ковров г, Абельмана ул, 60</t>
  </si>
  <si>
    <t>502.400</t>
  </si>
  <si>
    <t>Ковров г, Абельмана ул, 74</t>
  </si>
  <si>
    <t>Ковров г, Абельмана ул, 82</t>
  </si>
  <si>
    <t>Ковров г, Абельмана ул, 88</t>
  </si>
  <si>
    <t>Ковров г, Бабушкина ул, 1</t>
  </si>
  <si>
    <t>Ковров г, Бабушкина ул, 10</t>
  </si>
  <si>
    <t>Ковров г, Бабушкина ул, 11</t>
  </si>
  <si>
    <t>Ковров г, Бабушкина ул, 2</t>
  </si>
  <si>
    <t>Ковров г, Бабушкина ул, 3</t>
  </si>
  <si>
    <t>Ковров г, Бабушкина ул, 4</t>
  </si>
  <si>
    <t>Ковров г, Бабушкина ул, 6</t>
  </si>
  <si>
    <t>Ковров г, Барсукова ул, 17</t>
  </si>
  <si>
    <t>Ковров г, Белинского ул, 1/1</t>
  </si>
  <si>
    <t>Ковров г, Белинского ул, 1/2</t>
  </si>
  <si>
    <t>451.300</t>
  </si>
  <si>
    <t>Ковров г, Белинского ул, 1/3</t>
  </si>
  <si>
    <t>446.550</t>
  </si>
  <si>
    <t>Ковров г, Белинского ул, 10</t>
  </si>
  <si>
    <t>Ковров г, Белинского ул, 11а</t>
  </si>
  <si>
    <t>Ковров г, Белинского ул, 11б</t>
  </si>
  <si>
    <t>1429.000</t>
  </si>
  <si>
    <t>Ковров г, Белинского ул, 14</t>
  </si>
  <si>
    <t>685.600</t>
  </si>
  <si>
    <t>Ковров г, Белинского ул, 16</t>
  </si>
  <si>
    <t>Ковров г, Белинского ул, 18</t>
  </si>
  <si>
    <t>Ковров г, Белинского ул, 3</t>
  </si>
  <si>
    <t>Ковров г, Белинского ул, 4</t>
  </si>
  <si>
    <t>Ковров г, Белинского ул, 6</t>
  </si>
  <si>
    <t>Ковров г, Белинского ул, 7</t>
  </si>
  <si>
    <t>1698.450</t>
  </si>
  <si>
    <t>Ковров г, Белинского ул, 7а</t>
  </si>
  <si>
    <t>453.600</t>
  </si>
  <si>
    <t>Ковров г, Белинского ул, 9а</t>
  </si>
  <si>
    <t>752.500</t>
  </si>
  <si>
    <t>Ковров г, Березовая ул, 81</t>
  </si>
  <si>
    <t>Ковров г, Блинова ул, 76/1</t>
  </si>
  <si>
    <t>Ковров г, Блинова ул, 76</t>
  </si>
  <si>
    <t>1314.500</t>
  </si>
  <si>
    <t>Ковров г, Брюсова проезд, 2</t>
  </si>
  <si>
    <t>438.400</t>
  </si>
  <si>
    <t>Ковров г, Брюсова проезд, 3</t>
  </si>
  <si>
    <t>Ковров г, Брюсова проезд, 6</t>
  </si>
  <si>
    <t>Ковров г, Брюсова ул, 19</t>
  </si>
  <si>
    <t>Ковров г, Брюсова ул, 23</t>
  </si>
  <si>
    <t>518.600</t>
  </si>
  <si>
    <t>Ковров г, Брюсова ул, 25</t>
  </si>
  <si>
    <t>Ковров г, Брюсова ул, 27</t>
  </si>
  <si>
    <t>Ковров г, Брюсова ул, 50</t>
  </si>
  <si>
    <t>1404.000</t>
  </si>
  <si>
    <t>Ковров г, Брюсова ул, 52/1</t>
  </si>
  <si>
    <t>Ковров г, Брюсова ул, 52</t>
  </si>
  <si>
    <t>611.400</t>
  </si>
  <si>
    <t>Ковров г, Брюсова ул, 54</t>
  </si>
  <si>
    <t>1671.000</t>
  </si>
  <si>
    <t>Ковров г, Брюсова ул, 56</t>
  </si>
  <si>
    <t>Ковров г, Брюсова ул, 58</t>
  </si>
  <si>
    <t>Ковров г, Бутовая ул, 60</t>
  </si>
  <si>
    <t>Ковров г, Васильева ул, 14а</t>
  </si>
  <si>
    <t>515.100</t>
  </si>
  <si>
    <t>Ковров г, Ватутина ул, 2а</t>
  </si>
  <si>
    <t>1267.500</t>
  </si>
  <si>
    <t>Ковров г, Ватутина ул, 2б</t>
  </si>
  <si>
    <t>474.800</t>
  </si>
  <si>
    <t>Ковров г, Ватутина ул, 2в</t>
  </si>
  <si>
    <t>Ковров г, Ватутина ул, 47</t>
  </si>
  <si>
    <t>Ковров г, Ватутина ул, 49</t>
  </si>
  <si>
    <t>1187.000</t>
  </si>
  <si>
    <t>Ковров г, Ватутина ул, 51</t>
  </si>
  <si>
    <t>943.200</t>
  </si>
  <si>
    <t>Ковров г, Ватутина ул, 53</t>
  </si>
  <si>
    <t>Ковров г, Ватутина ул, 55</t>
  </si>
  <si>
    <t>886.700</t>
  </si>
  <si>
    <t>Ковров г, Ватутина ул, 86</t>
  </si>
  <si>
    <t>Ковров г, Ватутина ул, 88</t>
  </si>
  <si>
    <t>Ковров г, Вишневая ул, 3</t>
  </si>
  <si>
    <t>1357.000</t>
  </si>
  <si>
    <t>Ковров г, Владимирская ул, 53а</t>
  </si>
  <si>
    <t>1104.100</t>
  </si>
  <si>
    <t>Ковров г, Волго-Донская ул, 10/1</t>
  </si>
  <si>
    <t>1060.300</t>
  </si>
  <si>
    <t>Ковров г, Волго-Донская ул, 11</t>
  </si>
  <si>
    <t>Ковров г, Волго-Донская ул, 11А</t>
  </si>
  <si>
    <t>Ковров г, Волго-Донская ул, 11В</t>
  </si>
  <si>
    <t>Ковров г, Волго-Донская ул, 13</t>
  </si>
  <si>
    <t>Ковров г, Волго-Донская ул, 14/2</t>
  </si>
  <si>
    <t>Ковров г, Волго-Донская ул, 15</t>
  </si>
  <si>
    <t>Ковров г, Волго-Донская ул, 17</t>
  </si>
  <si>
    <t>437.400</t>
  </si>
  <si>
    <t>Ковров г, Волго-Донская ул, 18</t>
  </si>
  <si>
    <t>Ковров г, Волго-Донская ул, 20</t>
  </si>
  <si>
    <t>Ковров г, Волго-Донская ул, 21</t>
  </si>
  <si>
    <t>1248.700</t>
  </si>
  <si>
    <t>Ковров г, Волго-Донская ул, 22</t>
  </si>
  <si>
    <t>Ковров г, Волго-Донская ул, 24</t>
  </si>
  <si>
    <t>Ковров г, Волго-Донская ул, 25</t>
  </si>
  <si>
    <t>Ковров г, Волго-Донская ул, 26</t>
  </si>
  <si>
    <t>Ковров г, Волго-Донская ул, 27</t>
  </si>
  <si>
    <t>Ковров г, Волго-Донская ул, 3</t>
  </si>
  <si>
    <t>Ковров г, Волго-Донская ул, 31</t>
  </si>
  <si>
    <t>Ковров г, Волго-Донская ул, 3а</t>
  </si>
  <si>
    <t>518.700</t>
  </si>
  <si>
    <t>Ковров г, Волго-Донская ул, 44</t>
  </si>
  <si>
    <t>Ковров г, Волго-Донская ул, 4а</t>
  </si>
  <si>
    <t>Ковров г, Волго-Донская ул, 5</t>
  </si>
  <si>
    <t>Ковров г, Волго-Донская ул, 6</t>
  </si>
  <si>
    <t>374.200</t>
  </si>
  <si>
    <t>Ковров г, Волго-Донская ул, 7</t>
  </si>
  <si>
    <t>438.100</t>
  </si>
  <si>
    <t>Ковров г, Волго-Донская ул, 7а</t>
  </si>
  <si>
    <t>1252.540</t>
  </si>
  <si>
    <t>Ковров г, Волго-Донская ул, 7б</t>
  </si>
  <si>
    <t>Ковров г, Волго-Донская ул, 7в</t>
  </si>
  <si>
    <t>1222.000</t>
  </si>
  <si>
    <t>Ковров г, Волго-Донская ул, 8/2</t>
  </si>
  <si>
    <t>Ковров г, Волго-Донская ул, 9</t>
  </si>
  <si>
    <t>106.700</t>
  </si>
  <si>
    <t>Ковров г, Восточная ул, 50</t>
  </si>
  <si>
    <t>820.030</t>
  </si>
  <si>
    <t>Ковров г, Восточная ул, 52 корп. 4</t>
  </si>
  <si>
    <t>1961.000</t>
  </si>
  <si>
    <t>Ковров г, Восточная ул, 52/1</t>
  </si>
  <si>
    <t>923.800</t>
  </si>
  <si>
    <t>Ковров г, Восточная ул, 52/2</t>
  </si>
  <si>
    <t>Ковров г, Восточная ул, 52/3</t>
  </si>
  <si>
    <t>Ковров г, Восточная ул, 52/6</t>
  </si>
  <si>
    <t>1267.800</t>
  </si>
  <si>
    <t>Ковров г, Восточная ул, 52/7</t>
  </si>
  <si>
    <t>Ковров г, Восточная ул, 52/9</t>
  </si>
  <si>
    <t>Ковров г, Восточная ул, 54</t>
  </si>
  <si>
    <t>1747.500</t>
  </si>
  <si>
    <t>Ковров г, Восточный проезд, 14/2</t>
  </si>
  <si>
    <t>Ковров г, Восточный проезд, 14/4</t>
  </si>
  <si>
    <t>1287.400</t>
  </si>
  <si>
    <t>Ковров г, Восточный проезд, 16/1</t>
  </si>
  <si>
    <t>Ковров г, Гагарина ул, 10а</t>
  </si>
  <si>
    <t>Ковров г, Гастелло ул, 14</t>
  </si>
  <si>
    <t>442.500</t>
  </si>
  <si>
    <t>Ковров г, Гастелло ул, 16</t>
  </si>
  <si>
    <t>Ковров г, Гастелло ул, 5</t>
  </si>
  <si>
    <t>391.800</t>
  </si>
  <si>
    <t>217.200</t>
  </si>
  <si>
    <t>Ковров г, Гастелло ул, 9</t>
  </si>
  <si>
    <t>Ковров г, Генералова ул, 1</t>
  </si>
  <si>
    <t>Ковров г, Генералова ул, 12</t>
  </si>
  <si>
    <t>902.900</t>
  </si>
  <si>
    <t>Ковров г, Генералова ул, 5а</t>
  </si>
  <si>
    <t>Ковров г, Грибоедова ул, 117</t>
  </si>
  <si>
    <t>202.800</t>
  </si>
  <si>
    <t>Ковров г, Грибоедова ул, 119а</t>
  </si>
  <si>
    <t>268.400</t>
  </si>
  <si>
    <t>823.500</t>
  </si>
  <si>
    <t>Ковров г, Грибоедова ул, 125</t>
  </si>
  <si>
    <t>1730.300</t>
  </si>
  <si>
    <t>Ковров г, Грибоедова ул, 125а</t>
  </si>
  <si>
    <t>1625.000</t>
  </si>
  <si>
    <t>1249.400</t>
  </si>
  <si>
    <t>Ковров г, Грибоедова ул, 13/1</t>
  </si>
  <si>
    <t>Ковров г, Грибоедова ул, 13/2</t>
  </si>
  <si>
    <t>618.900</t>
  </si>
  <si>
    <t>Ковров г, Грибоедова ул, 13/3</t>
  </si>
  <si>
    <t>611.800</t>
  </si>
  <si>
    <t>Ковров г, Грибоедова ул, 13</t>
  </si>
  <si>
    <t>3410.000</t>
  </si>
  <si>
    <t>Ковров г, Грибоедова ул, 28</t>
  </si>
  <si>
    <t>6370.000</t>
  </si>
  <si>
    <t>Ковров г, Грибоедова ул, 30</t>
  </si>
  <si>
    <t>Ковров г, Грибоедова ул, 32</t>
  </si>
  <si>
    <t>1540.900</t>
  </si>
  <si>
    <t>Ковров г, Грибоедова ул, 42</t>
  </si>
  <si>
    <t>428.400</t>
  </si>
  <si>
    <t>Ковров г, Грибоедова ул, 46</t>
  </si>
  <si>
    <t>263.500</t>
  </si>
  <si>
    <t>Ковров г, Грибоедова ул, 48</t>
  </si>
  <si>
    <t>268.700</t>
  </si>
  <si>
    <t>5224.000</t>
  </si>
  <si>
    <t>Ковров г, Грибоедова ул, 5/1</t>
  </si>
  <si>
    <t>Ковров г, Грибоедова ул, 50</t>
  </si>
  <si>
    <t>Ковров г, Грибоедова ул, 52</t>
  </si>
  <si>
    <t>Ковров г, Грибоедова ул, 54</t>
  </si>
  <si>
    <t>Ковров г, Грибоедова ул, 56</t>
  </si>
  <si>
    <t>410.700</t>
  </si>
  <si>
    <t>Ковров г, Грибоедова ул, 58</t>
  </si>
  <si>
    <t>Ковров г, Грибоедова ул, 60</t>
  </si>
  <si>
    <t>Ковров г, Грибоедова ул, 62</t>
  </si>
  <si>
    <t>Ковров г, Грибоедова ул, 64</t>
  </si>
  <si>
    <t>Ковров г, Грибоедова ул, 68</t>
  </si>
  <si>
    <t>Ковров г, Грибоедова ул, 7 корп. 2</t>
  </si>
  <si>
    <t>Ковров г, Грибоедова ул, 7/1</t>
  </si>
  <si>
    <t>Ковров г, Грибоедова ул, 7/3</t>
  </si>
  <si>
    <t>2144.540</t>
  </si>
  <si>
    <t>Ковров г, Грибоедова ул, 72</t>
  </si>
  <si>
    <t>544.000</t>
  </si>
  <si>
    <t>627.400</t>
  </si>
  <si>
    <t>Ковров г, Грибоедова ул, 9</t>
  </si>
  <si>
    <t>Ковров г, Грызлова ул, 3</t>
  </si>
  <si>
    <t>Ковров г, Грызлова ул, 5а</t>
  </si>
  <si>
    <t>Ковров г, Дегтярева ул, 162</t>
  </si>
  <si>
    <t>Ковров г, Дегтярева ул, 164</t>
  </si>
  <si>
    <t>889.800</t>
  </si>
  <si>
    <t>Ковров г, Дегтярева ул, 18</t>
  </si>
  <si>
    <t>1397.100</t>
  </si>
  <si>
    <t>Ковров г, Дегтярева ул, 19</t>
  </si>
  <si>
    <t>Ковров г, Дегтярева ул, 195</t>
  </si>
  <si>
    <t>216.900</t>
  </si>
  <si>
    <t>127.500</t>
  </si>
  <si>
    <t>Ковров г, Дегтярева ул, 204</t>
  </si>
  <si>
    <t>258.800</t>
  </si>
  <si>
    <t>1296.500</t>
  </si>
  <si>
    <t>Ковров г, Дегтярева ул, 6</t>
  </si>
  <si>
    <t>Ковров г, Дзержинского ул, 5</t>
  </si>
  <si>
    <t>Ковров г, Димитрова ул, 16</t>
  </si>
  <si>
    <t>787.600</t>
  </si>
  <si>
    <t>2168.900</t>
  </si>
  <si>
    <t>Ковров г, Димитрова ул, 18</t>
  </si>
  <si>
    <t>Ковров г, Димитрова ул, 2</t>
  </si>
  <si>
    <t>Ковров г, Димитрова ул, 20</t>
  </si>
  <si>
    <t>Ковров г, Димитрова ул, 33</t>
  </si>
  <si>
    <t>Ковров г, Димитрова ул, 4</t>
  </si>
  <si>
    <t>216.400</t>
  </si>
  <si>
    <t>Ковров г, Димитрова ул, 51</t>
  </si>
  <si>
    <t>Ковров г, Димитрова ул, 53</t>
  </si>
  <si>
    <t>Ковров г, Димитрова ул, 55</t>
  </si>
  <si>
    <t>Ковров г, Димитрова ул, 57</t>
  </si>
  <si>
    <t>Ковров г, Димитрова ул, 8</t>
  </si>
  <si>
    <t>Ковров г, Долинная 1-я ул, 12</t>
  </si>
  <si>
    <t>679.200</t>
  </si>
  <si>
    <t>Ковров г, Долинная 1-я ул, 14</t>
  </si>
  <si>
    <t>Ковров г, Долинная 1-я ул, 16</t>
  </si>
  <si>
    <t>Ковров г, Долинная ул, 1</t>
  </si>
  <si>
    <t>746.500</t>
  </si>
  <si>
    <t>Ковров г, Дорожная ул, 11</t>
  </si>
  <si>
    <t>Ковров г, Дорожная ул, 12</t>
  </si>
  <si>
    <t>Ковров г, Дорожная ул, 9</t>
  </si>
  <si>
    <t>Ковров г, Еловая ул, 80/1</t>
  </si>
  <si>
    <t>Ковров г, Еловая ул, 82/1</t>
  </si>
  <si>
    <t>1205.400</t>
  </si>
  <si>
    <t>1190.600</t>
  </si>
  <si>
    <t>Ковров г, Еловая ул, 84/2</t>
  </si>
  <si>
    <t>1480.300</t>
  </si>
  <si>
    <t>Ковров г, Еловая ул, 84/3</t>
  </si>
  <si>
    <t>Ковров г, Еловая ул, 84/4</t>
  </si>
  <si>
    <t>1131.200</t>
  </si>
  <si>
    <t>Ковров г, Еловая ул, 84/5</t>
  </si>
  <si>
    <t>Ковров г, Еловая ул, 84/6</t>
  </si>
  <si>
    <t>Ковров г, Еловая ул, 84/7</t>
  </si>
  <si>
    <t>Ковров г, Еловая ул, 84</t>
  </si>
  <si>
    <t>1198.200</t>
  </si>
  <si>
    <t>1077.000</t>
  </si>
  <si>
    <t>937.300</t>
  </si>
  <si>
    <t>Ковров г, Еловая ул, 86/9</t>
  </si>
  <si>
    <t>Ковров г, Еловая ул, 86</t>
  </si>
  <si>
    <t>Ковров г, Еловая ул, 88/1</t>
  </si>
  <si>
    <t>Ковров г, Еловая ул, 88</t>
  </si>
  <si>
    <t>Ковров г, Еловая ул, 90/1</t>
  </si>
  <si>
    <t>1066.500</t>
  </si>
  <si>
    <t>Ковров г, Еловая ул, 90/3</t>
  </si>
  <si>
    <t>Ковров г, Еловая ул, 90</t>
  </si>
  <si>
    <t>Ковров г, Еловая ул, 94/2</t>
  </si>
  <si>
    <t>1219.000</t>
  </si>
  <si>
    <t>Ковров г, Еловая ул, 94</t>
  </si>
  <si>
    <t>Ковров г, Еловая ул, 96/1</t>
  </si>
  <si>
    <t>873.600</t>
  </si>
  <si>
    <t>Ковров г, Еловая ул, 98</t>
  </si>
  <si>
    <t>Ковров г, Железнодорожная ул, 55</t>
  </si>
  <si>
    <t>Ковров г, Жуковского ул, 1</t>
  </si>
  <si>
    <t>Ковров г, Жуковского ул, 3</t>
  </si>
  <si>
    <t>Ковров г, Запольная ул, 24/1</t>
  </si>
  <si>
    <t>Ковров г, Запольная ул, 26</t>
  </si>
  <si>
    <t>Ковров г, Запольная ул, 28</t>
  </si>
  <si>
    <t>Ковров г, Запольная ул, 30</t>
  </si>
  <si>
    <t>2729.000</t>
  </si>
  <si>
    <t>Ковров г, Зои Космодемьянской ул, 1 корп. 10</t>
  </si>
  <si>
    <t>3844.000</t>
  </si>
  <si>
    <t>Ковров г, Зои Космодемьянской ул, 1 корп. 4</t>
  </si>
  <si>
    <t>810.150</t>
  </si>
  <si>
    <t>Ковров г, Зои Космодемьянской ул, 1 корп. 5</t>
  </si>
  <si>
    <t>1615.100</t>
  </si>
  <si>
    <t>Ковров г, Зои Космодемьянской ул, 1/11</t>
  </si>
  <si>
    <t>Ковров г, Зои Космодемьянской ул, 1/12</t>
  </si>
  <si>
    <t>Ковров г, Зои Космодемьянской ул, 1/2</t>
  </si>
  <si>
    <t>Ковров г, Зои Космодемьянской ул, 1/3</t>
  </si>
  <si>
    <t>Ковров г, Зои Космодемьянской ул, 1/6</t>
  </si>
  <si>
    <t>Ковров г, Зои Космодемьянской ул, 1/8</t>
  </si>
  <si>
    <t>Ковров г, Зои Космодемьянской ул, 1/9</t>
  </si>
  <si>
    <t>2474.000</t>
  </si>
  <si>
    <t>Ковров г, Зои Космодемьянской ул, 11</t>
  </si>
  <si>
    <t>Ковров г, Зои Космодемьянской ул, 17</t>
  </si>
  <si>
    <t>199.400</t>
  </si>
  <si>
    <t>Ковров г, Зои Космодемьянской ул, 19</t>
  </si>
  <si>
    <t>Ковров г, Зои Космодемьянской ул, 19а</t>
  </si>
  <si>
    <t>Ковров г, Зои Космодемьянской ул, 21</t>
  </si>
  <si>
    <t>Ковров г, Зои Космодемьянской ул, 23</t>
  </si>
  <si>
    <t>Ковров г, Зои Космодемьянской ул, 26/1</t>
  </si>
  <si>
    <t>1372.300</t>
  </si>
  <si>
    <t>1459.800</t>
  </si>
  <si>
    <t>Ковров г, Зои Космодемьянской ул, 26</t>
  </si>
  <si>
    <t>Ковров г, Зои Космодемьянской ул, 28</t>
  </si>
  <si>
    <t>Ковров г, Зои Космодемьянской ул, 3 корп. 1</t>
  </si>
  <si>
    <t>1262.800</t>
  </si>
  <si>
    <t>8027.900</t>
  </si>
  <si>
    <t>Ковров г, Зои Космодемьянской ул, 30</t>
  </si>
  <si>
    <t>Ковров г, Зои Космодемьянской ул, 34</t>
  </si>
  <si>
    <t>201.700</t>
  </si>
  <si>
    <t>Ковров г, Зои Космодемьянской ул, 34а</t>
  </si>
  <si>
    <t>201.500</t>
  </si>
  <si>
    <t>313.700</t>
  </si>
  <si>
    <t>Ковров г, Зои Космодемьянской ул, 38</t>
  </si>
  <si>
    <t>Ковров г, Зои Космодемьянской ул, 5/1</t>
  </si>
  <si>
    <t>Ковров г, Зои Космодемьянской ул, 5/2</t>
  </si>
  <si>
    <t>891.800</t>
  </si>
  <si>
    <t>Ковров г, Зои Космодемьянской ул, 5/3</t>
  </si>
  <si>
    <t>934.560</t>
  </si>
  <si>
    <t>Ковров г, Зои Космодемьянской ул, 7/2</t>
  </si>
  <si>
    <t>Ковров г, Зои Космодемьянской ул, 7/3</t>
  </si>
  <si>
    <t>Ковров г, Зои Космодемьянской ул, 9</t>
  </si>
  <si>
    <t>Ковров г, Калинина ул, 1</t>
  </si>
  <si>
    <t>376.800</t>
  </si>
  <si>
    <t>Ковров г, Калинина ул, 14</t>
  </si>
  <si>
    <t>268.900</t>
  </si>
  <si>
    <t>Ковров г, Калинина ул, 15</t>
  </si>
  <si>
    <t>371.480</t>
  </si>
  <si>
    <t>264.100</t>
  </si>
  <si>
    <t>Ковров г, Калинина ул, 17</t>
  </si>
  <si>
    <t>Ковров г, Калинина ул, 20</t>
  </si>
  <si>
    <t>Ковров г, Калинина ул, 21</t>
  </si>
  <si>
    <t>Ковров г, Калинина ул, 22</t>
  </si>
  <si>
    <t>484.900</t>
  </si>
  <si>
    <t>Ковров г, Калинина ул, 3</t>
  </si>
  <si>
    <t>Ковров г, Калинина ул, 5</t>
  </si>
  <si>
    <t>Ковров г, Калинина ул, 8</t>
  </si>
  <si>
    <t>Ковров г, Калинина ул, 9</t>
  </si>
  <si>
    <t>Ковров г, Киркижа ул, 1</t>
  </si>
  <si>
    <t>Ковров г, Киркижа ул, 11</t>
  </si>
  <si>
    <t>Ковров г, Киркижа ул, 12</t>
  </si>
  <si>
    <t>Ковров г, Киркижа ул, 13</t>
  </si>
  <si>
    <t>483.900</t>
  </si>
  <si>
    <t>Ковров г, Киркижа ул, 14</t>
  </si>
  <si>
    <t>Ковров г, Киркижа ул, 15</t>
  </si>
  <si>
    <t>3171.700</t>
  </si>
  <si>
    <t>Ковров г, Киркижа ул, 16</t>
  </si>
  <si>
    <t>268.100</t>
  </si>
  <si>
    <t>Ковров г, Киркижа ул, 20</t>
  </si>
  <si>
    <t>Ковров г, Киркижа ул, 20А</t>
  </si>
  <si>
    <t>Ковров г, Киркижа ул, 22</t>
  </si>
  <si>
    <t>Ковров г, Киркижа ул, 3</t>
  </si>
  <si>
    <t>Ковров г, Киркижа ул, 30</t>
  </si>
  <si>
    <t>Ковров г, Киркижа ул, 4</t>
  </si>
  <si>
    <t>Ковров г, Киркижа ул, 5</t>
  </si>
  <si>
    <t>Ковров г, Киркижа ул, 6</t>
  </si>
  <si>
    <t>Ковров г, Киркижа ул, 7</t>
  </si>
  <si>
    <t>Ковров г, Киркижа ул, 8</t>
  </si>
  <si>
    <t>Ковров г, Киркижа ул, 9</t>
  </si>
  <si>
    <t>268.500</t>
  </si>
  <si>
    <t>Ковров г, Кирова ул, 65Б</t>
  </si>
  <si>
    <t>794.950</t>
  </si>
  <si>
    <t>966.800</t>
  </si>
  <si>
    <t>Ковров г, Кирова ул, 67А</t>
  </si>
  <si>
    <t>7922.900</t>
  </si>
  <si>
    <t>Ковров г, Кирова ул, 71</t>
  </si>
  <si>
    <t>1156.800</t>
  </si>
  <si>
    <t>Ковров г, Кирова ул, 73</t>
  </si>
  <si>
    <t>Ковров г, Кирова ул, 75</t>
  </si>
  <si>
    <t>1911.000</t>
  </si>
  <si>
    <t>Ковров г, Кирова ул, 77</t>
  </si>
  <si>
    <t>1568.000</t>
  </si>
  <si>
    <t>Ковров г, Кирова ул, 79</t>
  </si>
  <si>
    <t>Ковров г, Клязьменская ул, 10</t>
  </si>
  <si>
    <t>327.100</t>
  </si>
  <si>
    <t>Ковров г, Клязьменская ул, 6</t>
  </si>
  <si>
    <t>Ковров г, Ковров-2 тер, 2</t>
  </si>
  <si>
    <t>Ковров г, Ковров-2 тер, 3</t>
  </si>
  <si>
    <t>Ковров г, Ковров-8 тер, 1</t>
  </si>
  <si>
    <t>Ковров г, Ковров-8 тер, 11</t>
  </si>
  <si>
    <t>822.100</t>
  </si>
  <si>
    <t>Ковров г, Ковров-8 тер, 12</t>
  </si>
  <si>
    <t>Ковров г, Ковров-8 тер, 13</t>
  </si>
  <si>
    <t>Ковров г, Ковров-8 тер, 14</t>
  </si>
  <si>
    <t>Ковров г, Ковров-8 тер, 15</t>
  </si>
  <si>
    <t>Ковров г, Ковров-8 тер, 16</t>
  </si>
  <si>
    <t>Ковров г, Ковров-8 тер, 17</t>
  </si>
  <si>
    <t>Ковров г, Ковров-8 тер, 18</t>
  </si>
  <si>
    <t>Ковров г, Ковров-8 тер, 19</t>
  </si>
  <si>
    <t>592.600</t>
  </si>
  <si>
    <t>Ковров г, Ковров-8 тер, 20</t>
  </si>
  <si>
    <t>3315.000</t>
  </si>
  <si>
    <t>Ковров г, Ковров-8 тер, 22</t>
  </si>
  <si>
    <t>479.600</t>
  </si>
  <si>
    <t>Ковров г, Ковров-8 тер, 23</t>
  </si>
  <si>
    <t>Ковров г, Ковров-8 тер, 24</t>
  </si>
  <si>
    <t>Ковров г, Ковров-8 тер, 25</t>
  </si>
  <si>
    <t>Ковров г, Ковров-8 тер, 26</t>
  </si>
  <si>
    <t>200.500</t>
  </si>
  <si>
    <t>Ковров г, Ковров-8 тер, 27</t>
  </si>
  <si>
    <t>Ковров г, Ковров-8 тер, 3</t>
  </si>
  <si>
    <t>Ковров г, Ковров-8 тер, 332</t>
  </si>
  <si>
    <t>Ковров г, Ковров-8 тер, 4</t>
  </si>
  <si>
    <t>Ковров г, Ковров-8 тер, 5</t>
  </si>
  <si>
    <t>Ковров г, Ковров-8 тер, 6</t>
  </si>
  <si>
    <t>Ковров г, Ковров-8 тер, 7</t>
  </si>
  <si>
    <t>Ковров г, Ковров-8 тер, 8</t>
  </si>
  <si>
    <t>1321.300</t>
  </si>
  <si>
    <t>Ковров г, Ковровская ул, 21</t>
  </si>
  <si>
    <t>Ковров г, Колхозная ул, 28</t>
  </si>
  <si>
    <t>7094.000</t>
  </si>
  <si>
    <t>Ковров г, Колхозная ул, 29</t>
  </si>
  <si>
    <t>903.400</t>
  </si>
  <si>
    <t>Ковров г, Колхозная ул, 31</t>
  </si>
  <si>
    <t>Ковров г, Колхозная ул, 32</t>
  </si>
  <si>
    <t>2117.000</t>
  </si>
  <si>
    <t>Ковров г, Комиссарова ул, 10</t>
  </si>
  <si>
    <t>180.300</t>
  </si>
  <si>
    <t>Ковров г, Комиссарова ул, 12</t>
  </si>
  <si>
    <t>168.100</t>
  </si>
  <si>
    <t>Ковров г, Комиссарова ул, 14</t>
  </si>
  <si>
    <t>168.000</t>
  </si>
  <si>
    <t>219.100</t>
  </si>
  <si>
    <t>Ковров г, Комиссарова ул, 4А</t>
  </si>
  <si>
    <t>Ковров г, Комсомольская ул, 100</t>
  </si>
  <si>
    <t>Ковров г, Комсомольская ул, 101</t>
  </si>
  <si>
    <t>11800.000</t>
  </si>
  <si>
    <t>Ковров г, Комсомольская ул, 103</t>
  </si>
  <si>
    <t>Ковров г, Комсомольская ул, 106</t>
  </si>
  <si>
    <t>Ковров г, Комсомольская ул, 24</t>
  </si>
  <si>
    <t>1522.600</t>
  </si>
  <si>
    <t>Ковров г, Комсомольская ул, 28</t>
  </si>
  <si>
    <t>Ковров г, Комсомольская ул, 30</t>
  </si>
  <si>
    <t>Ковров г, Комсомольская ул, 32</t>
  </si>
  <si>
    <t>Ковров г, Комсомольская ул, 34 корп. 2</t>
  </si>
  <si>
    <t>Ковров г, Комсомольская ул, 34/3</t>
  </si>
  <si>
    <t>Ковров г, Комсомольская ул, 34</t>
  </si>
  <si>
    <t>Ковров г, Комсомольская ул, 36/2</t>
  </si>
  <si>
    <t>Ковров г, Комсомольская ул, 36/3</t>
  </si>
  <si>
    <t>Ковров г, Комсомольская ул, 36/4</t>
  </si>
  <si>
    <t>1310.600</t>
  </si>
  <si>
    <t>Ковров г, Комсомольская ул, 36</t>
  </si>
  <si>
    <t>1430.600</t>
  </si>
  <si>
    <t>5300.000</t>
  </si>
  <si>
    <t>Ковров г, Комсомольская ул, 96</t>
  </si>
  <si>
    <t>Ковров г, Комсомольская ул, 97</t>
  </si>
  <si>
    <t>Ковров г, Комсомольская ул, 99/1</t>
  </si>
  <si>
    <t>Ковров г, Комсомольская ул, 99</t>
  </si>
  <si>
    <t>Ковров г, Космонавтов ул, 10</t>
  </si>
  <si>
    <t>Ковров г, Космонавтов ул, 12</t>
  </si>
  <si>
    <t>818.500</t>
  </si>
  <si>
    <t>Ковров г, Космонавтов ул, 2/2</t>
  </si>
  <si>
    <t>Ковров г, Космонавтов ул, 2/4</t>
  </si>
  <si>
    <t>Ковров г, Космонавтов ул, 2</t>
  </si>
  <si>
    <t>5916.500</t>
  </si>
  <si>
    <t>Ковров г, Космонавтов ул, 4 корп. 5</t>
  </si>
  <si>
    <t>1202.900</t>
  </si>
  <si>
    <t>Ковров г, Космонавтов ул, 4 корп. 6</t>
  </si>
  <si>
    <t>Ковров г, Космонавтов ул, 4/2</t>
  </si>
  <si>
    <t>Ковров г, Космонавтов ул, 4/3</t>
  </si>
  <si>
    <t>1299.900</t>
  </si>
  <si>
    <t>Ковров г, Космонавтов ул, 4/4</t>
  </si>
  <si>
    <t>2051.000</t>
  </si>
  <si>
    <t>Ковров г, Космонавтов ул, 4</t>
  </si>
  <si>
    <t>816.200</t>
  </si>
  <si>
    <t>Ковров г, Космонавтов ул, 6/1</t>
  </si>
  <si>
    <t>Ковров г, Космонавтов ул, 6/2</t>
  </si>
  <si>
    <t>Ковров г, Космонавтов ул, 6/3</t>
  </si>
  <si>
    <t>Ковров г, Космонавтов ул, 6/5</t>
  </si>
  <si>
    <t>Ковров г, Космонавтов ул, 8</t>
  </si>
  <si>
    <t>Ковров г, Космонавтов ул, 8А</t>
  </si>
  <si>
    <t>Ковров г, Краснознаменная ул, 10</t>
  </si>
  <si>
    <t>264.400</t>
  </si>
  <si>
    <t>Ковров г, Краснознаменная ул, 11</t>
  </si>
  <si>
    <t>Ковров г, Краснознаменная ул, 3</t>
  </si>
  <si>
    <t>Ковров г, Краснознаменная ул, 7</t>
  </si>
  <si>
    <t>261.600</t>
  </si>
  <si>
    <t>Ковров г, Краснознаменная ул, 8</t>
  </si>
  <si>
    <t>261.500</t>
  </si>
  <si>
    <t>Ковров г, Кузнечная ул, 16А</t>
  </si>
  <si>
    <t>190.000</t>
  </si>
  <si>
    <t>Ковров г, Кузнечная ул, 43</t>
  </si>
  <si>
    <t>Ковров г, Кузнечная ул, 6А</t>
  </si>
  <si>
    <t>Ковров г, Куйбышева ул, 10</t>
  </si>
  <si>
    <t>Ковров г, Куйбышева ул, 11</t>
  </si>
  <si>
    <t>Ковров г, Куйбышева ул, 13</t>
  </si>
  <si>
    <t>Ковров г, Куйбышева ул, 14</t>
  </si>
  <si>
    <t>1676.400</t>
  </si>
  <si>
    <t>Ковров г, Куйбышева ул, 15</t>
  </si>
  <si>
    <t>1271.400</t>
  </si>
  <si>
    <t>Ковров г, Куйбышева ул, 16/1</t>
  </si>
  <si>
    <t>Ковров г, Куйбышева ул, 16/2</t>
  </si>
  <si>
    <t>Ковров г, Куйбышева ул, 16</t>
  </si>
  <si>
    <t>Ковров г, Куйбышева ул, 18</t>
  </si>
  <si>
    <t>Ковров г, Куйбышева ул, 20</t>
  </si>
  <si>
    <t>875.140</t>
  </si>
  <si>
    <t>Ковров г, Куйбышева ул, 3</t>
  </si>
  <si>
    <t>Ковров г, Куйбышева ул, 4 корп. 1</t>
  </si>
  <si>
    <t>Ковров г, Куйбышева ул, 4</t>
  </si>
  <si>
    <t>Ковров г, Куйбышева ул, 5</t>
  </si>
  <si>
    <t>Ковров г, Куйбышева ул, 6</t>
  </si>
  <si>
    <t>5686.000</t>
  </si>
  <si>
    <t>Ковров г, Куйбышева ул, 9</t>
  </si>
  <si>
    <t>322.300</t>
  </si>
  <si>
    <t>Ковров г, Ленина пр-кт, 10</t>
  </si>
  <si>
    <t>Ковров г, Ленина пр-кт, 10А</t>
  </si>
  <si>
    <t>Ковров г, Ленина пр-кт, 11</t>
  </si>
  <si>
    <t>Ковров г, Ленина пр-кт, 12</t>
  </si>
  <si>
    <t>482.600</t>
  </si>
  <si>
    <t>Ковров г, Ленина пр-кт, 12А</t>
  </si>
  <si>
    <t>Ковров г, Ленина пр-кт, 13</t>
  </si>
  <si>
    <t>Ковров г, Ленина пр-кт, 14А</t>
  </si>
  <si>
    <t>Ковров г, Ленина пр-кт, 15</t>
  </si>
  <si>
    <t>Ковров г, Ленина пр-кт, 17</t>
  </si>
  <si>
    <t>Ковров г, Ленина пр-кт, 18</t>
  </si>
  <si>
    <t>Ковров г, Ленина пр-кт, 18А</t>
  </si>
  <si>
    <t>276.300</t>
  </si>
  <si>
    <t>Ковров г, Ленина пр-кт, 1Б</t>
  </si>
  <si>
    <t>Ковров г, Ленина пр-кт, 20</t>
  </si>
  <si>
    <t>Ковров г, Ленина пр-кт, 21</t>
  </si>
  <si>
    <t>Ковров г, Ленина пр-кт, 22</t>
  </si>
  <si>
    <t>Ковров г, Ленина пр-кт, 24</t>
  </si>
  <si>
    <t>8395.000</t>
  </si>
  <si>
    <t>Ковров г, Ленина пр-кт, 25</t>
  </si>
  <si>
    <t>Ковров г, Ленина пр-кт, 26</t>
  </si>
  <si>
    <t>Ковров г, Ленина пр-кт, 27</t>
  </si>
  <si>
    <t>Ковров г, Ленина пр-кт, 28</t>
  </si>
  <si>
    <t>Ковров г, Ленина пр-кт, 29</t>
  </si>
  <si>
    <t>Ковров г, Ленина пр-кт, 3</t>
  </si>
  <si>
    <t>3226.300</t>
  </si>
  <si>
    <t>Ковров г, Ленина пр-кт, 30</t>
  </si>
  <si>
    <t>Ковров г, Ленина пр-кт, 31</t>
  </si>
  <si>
    <t>699.900</t>
  </si>
  <si>
    <t>Ковров г, Ленина пр-кт, 32</t>
  </si>
  <si>
    <t>547.400</t>
  </si>
  <si>
    <t>Ковров г, Ленина пр-кт, 33</t>
  </si>
  <si>
    <t>4160.300</t>
  </si>
  <si>
    <t>Ковров г, Ленина пр-кт, 35</t>
  </si>
  <si>
    <t>Ковров г, Ленина пр-кт, 36</t>
  </si>
  <si>
    <t>Ковров г, Ленина пр-кт, 38А</t>
  </si>
  <si>
    <t>Ковров г, Ленина пр-кт, 40</t>
  </si>
  <si>
    <t>Ковров г, Ленина пр-кт, 41</t>
  </si>
  <si>
    <t>1245.700</t>
  </si>
  <si>
    <t>Ковров г, Ленина пр-кт, 43</t>
  </si>
  <si>
    <t>Ковров г, Ленина пр-кт, 44</t>
  </si>
  <si>
    <t>Ковров г, Ленина пр-кт, 46</t>
  </si>
  <si>
    <t>Ковров г, Ленина пр-кт, 48</t>
  </si>
  <si>
    <t>1290.700</t>
  </si>
  <si>
    <t>Ковров г, Ленина пр-кт, 49/1</t>
  </si>
  <si>
    <t>Ковров г, Ленина пр-кт, 49</t>
  </si>
  <si>
    <t>1894.950</t>
  </si>
  <si>
    <t>Ковров г, Ленина пр-кт, 5</t>
  </si>
  <si>
    <t>Ковров г, Ленина пр-кт, 50</t>
  </si>
  <si>
    <t>451.130</t>
  </si>
  <si>
    <t>Ковров г, Ленина пр-кт, 57</t>
  </si>
  <si>
    <t>Ковров г, Ленина пр-кт, 58а</t>
  </si>
  <si>
    <t>Ковров г, Ленина пр-кт, 59</t>
  </si>
  <si>
    <t>Ковров г, Ленина пр-кт, 63</t>
  </si>
  <si>
    <t>4755.000</t>
  </si>
  <si>
    <t>Ковров г, Ленина пр-кт, 7</t>
  </si>
  <si>
    <t>Ковров г, Ленина пр-кт, 9</t>
  </si>
  <si>
    <t>Ковров г, Лепсе ул, 11</t>
  </si>
  <si>
    <t>Ковров г, Лепсе ул, 2</t>
  </si>
  <si>
    <t>Ковров г, Лепсе ул, 4</t>
  </si>
  <si>
    <t>8934.000</t>
  </si>
  <si>
    <t>Ковров г, Лепсе ул, 5</t>
  </si>
  <si>
    <t>Ковров г, Лепсе ул, 7</t>
  </si>
  <si>
    <t>Ковров г, Лесная ул, 11</t>
  </si>
  <si>
    <t>Ковров г, Лесная ул, 3</t>
  </si>
  <si>
    <t>Ковров г, Лесная ул, 4</t>
  </si>
  <si>
    <t>7605.100</t>
  </si>
  <si>
    <t>Ковров г, Лесная ул, 5</t>
  </si>
  <si>
    <t>Ковров г, Лесная ул, 7</t>
  </si>
  <si>
    <t>Ковров г, Лесная ул, 9</t>
  </si>
  <si>
    <t>Ковров г, Летняя ул, 19</t>
  </si>
  <si>
    <t>1235.800</t>
  </si>
  <si>
    <t>Ковров г, Летняя ул, 23</t>
  </si>
  <si>
    <t>Ковров г, Летняя ул, 25</t>
  </si>
  <si>
    <t>Ковров г, Летняя ул, 27</t>
  </si>
  <si>
    <t>Ковров г, Летняя ул, 29</t>
  </si>
  <si>
    <t>Ковров г, Летняя ул, 31</t>
  </si>
  <si>
    <t>Ковров г, Летняя ул, 35</t>
  </si>
  <si>
    <t>265.700</t>
  </si>
  <si>
    <t>Ковров г, Летняя ул, 37</t>
  </si>
  <si>
    <t>Ковров г, Летняя ул, 39</t>
  </si>
  <si>
    <t>Ковров г, Летняя ул, 41</t>
  </si>
  <si>
    <t>307.100</t>
  </si>
  <si>
    <t>Ковров г, Летняя ул, 45</t>
  </si>
  <si>
    <t>292.300</t>
  </si>
  <si>
    <t>Ковров г, Летняя ул, 51</t>
  </si>
  <si>
    <t>Ковров г, Летняя ул, 53</t>
  </si>
  <si>
    <t>Ковров г, Летняя ул, 55</t>
  </si>
  <si>
    <t>Ковров г, Летняя ул, 82</t>
  </si>
  <si>
    <t>Ковров г, Летняя ул, 88</t>
  </si>
  <si>
    <t>Ковров г, Либерецкая ул, 1</t>
  </si>
  <si>
    <t>Ковров г, Либерецкая ул, 2</t>
  </si>
  <si>
    <t>Ковров г, Либерецкая ул, 4</t>
  </si>
  <si>
    <t>Ковров г, Лизы Чайкиной ул, 102</t>
  </si>
  <si>
    <t>Ковров г, Лизы Чайкиной ул, 106</t>
  </si>
  <si>
    <t>Ковров г, Лизы Чайкиной ул, 110</t>
  </si>
  <si>
    <t>Ковров г, Лизы Чайкиной ул, 32</t>
  </si>
  <si>
    <t>Ковров г, Лизы Чайкиной ул, 34</t>
  </si>
  <si>
    <t>267.400</t>
  </si>
  <si>
    <t>Ковров г, Лизы Чайкиной ул, 36</t>
  </si>
  <si>
    <t>345.600</t>
  </si>
  <si>
    <t>266.800</t>
  </si>
  <si>
    <t>Ковров г, Лизы Чайкиной ул, 38</t>
  </si>
  <si>
    <t>Ковров г, Лопатина ул, 13/1</t>
  </si>
  <si>
    <t>Ковров г, Лопатина ул, 13/2</t>
  </si>
  <si>
    <t>Ковров г, Лопатина ул, 13/3</t>
  </si>
  <si>
    <t>Ковров г, Лопатина ул, 13/4</t>
  </si>
  <si>
    <t>Ковров г, Лопатина ул, 13/5</t>
  </si>
  <si>
    <t>873.400</t>
  </si>
  <si>
    <t>Ковров г, Лопатина ул, 19</t>
  </si>
  <si>
    <t>Ковров г, Лопатина ул, 21 корп. 1</t>
  </si>
  <si>
    <t>Ковров г, Лопатина ул, 21</t>
  </si>
  <si>
    <t>Ковров г, Лопатина ул, 23</t>
  </si>
  <si>
    <t>1204.900</t>
  </si>
  <si>
    <t>Ковров г, Лопатина ул, 46</t>
  </si>
  <si>
    <t>1328.900</t>
  </si>
  <si>
    <t>Ковров г, Лопатина ул, 57а</t>
  </si>
  <si>
    <t>251.300</t>
  </si>
  <si>
    <t>447.500</t>
  </si>
  <si>
    <t>Ковров г, Лопатина ул, 61</t>
  </si>
  <si>
    <t>438.600</t>
  </si>
  <si>
    <t>Ковров г, Лопатина ул, 63</t>
  </si>
  <si>
    <t>Ковров г, Лопатина ул, 68</t>
  </si>
  <si>
    <t>Ковров г, Лопатина ул, 72</t>
  </si>
  <si>
    <t>Ковров г, Лопатина ул, 72а</t>
  </si>
  <si>
    <t>Ковров г, Лопатина ул, 76</t>
  </si>
  <si>
    <t>Ковров г, Лопатина ул, 78</t>
  </si>
  <si>
    <t>Ковров г, Луговая ул, 11</t>
  </si>
  <si>
    <t>Ковров г, Луговая ул, 13</t>
  </si>
  <si>
    <t>Ковров г, Луговая ул, 15</t>
  </si>
  <si>
    <t>Ковров г, Луговая ул, 17</t>
  </si>
  <si>
    <t>Ковров г, Луговая ул, 3</t>
  </si>
  <si>
    <t>Ковров г, Луговая ул, 5</t>
  </si>
  <si>
    <t>Ковров г, Луговая ул, 7</t>
  </si>
  <si>
    <t>Ковров г, Луговая ул, 9</t>
  </si>
  <si>
    <t>Ковров г, Малая Железнодорожная ул, 1</t>
  </si>
  <si>
    <t>Ковров г, Малеева ул, 1/1</t>
  </si>
  <si>
    <t>Ковров г, Малеева ул, 12</t>
  </si>
  <si>
    <t>Ковров г, Маршала Устинова ул, 1</t>
  </si>
  <si>
    <t>Ковров г, Маршала Устинова ул, 3</t>
  </si>
  <si>
    <t>Ковров г, Маршала Устинова ул, 5</t>
  </si>
  <si>
    <t>Ковров г, Маршала Устинова ул, 9</t>
  </si>
  <si>
    <t>1188.330</t>
  </si>
  <si>
    <t>Ковров г, Матвеева ул, 3</t>
  </si>
  <si>
    <t>Ковров г, Матвеева ул, 3а</t>
  </si>
  <si>
    <t>Ковров г, Матвеева ул, 5</t>
  </si>
  <si>
    <t>Ковров г, Матвеева ул, 7</t>
  </si>
  <si>
    <t>Ковров г, Машиностроителей ул, 11</t>
  </si>
  <si>
    <t>895.230</t>
  </si>
  <si>
    <t>Ковров г, Машиностроителей ул, 3</t>
  </si>
  <si>
    <t>Ковров г, Машиностроителей ул, 5/2</t>
  </si>
  <si>
    <t>Ковров г, Машиностроителей ул, 5</t>
  </si>
  <si>
    <t>Ковров г, Машиностроителей ул, 7</t>
  </si>
  <si>
    <t>5874.000</t>
  </si>
  <si>
    <t>Ковров г, Машиностроителей ул, 9</t>
  </si>
  <si>
    <t>7691.000</t>
  </si>
  <si>
    <t>Ковров г, Маяковского ул, 104</t>
  </si>
  <si>
    <t>454.300</t>
  </si>
  <si>
    <t>441.800</t>
  </si>
  <si>
    <t>1874.780</t>
  </si>
  <si>
    <t>Ковров г, Маяковского ул, 30</t>
  </si>
  <si>
    <t>2033.000</t>
  </si>
  <si>
    <t>Ковров г, Маяковского ул, 4</t>
  </si>
  <si>
    <t>Ковров г, Маяковского ул, 6</t>
  </si>
  <si>
    <t>Ковров г, Маяковского ул, 79</t>
  </si>
  <si>
    <t>Ковров г, Маяковского ул, 81</t>
  </si>
  <si>
    <t>Ковров г, Маяковского ул, 83</t>
  </si>
  <si>
    <t>Ковров г, Маяковского ул, 85</t>
  </si>
  <si>
    <t>1261.100</t>
  </si>
  <si>
    <t>Ковров г, Маяковского ул, 87</t>
  </si>
  <si>
    <t>618.700</t>
  </si>
  <si>
    <t>Ковров г, Металлистов ул, 12</t>
  </si>
  <si>
    <t>Ковров г, Металлистов ул, 4</t>
  </si>
  <si>
    <t>Ковров г, Металлистов ул, 6</t>
  </si>
  <si>
    <t>386.300</t>
  </si>
  <si>
    <t>Ковров г, Металлистов ул, 8</t>
  </si>
  <si>
    <t>Ковров г, Мира пр-кт, 2</t>
  </si>
  <si>
    <t>Ковров г, Мира пр-кт, 6</t>
  </si>
  <si>
    <t>2608.300</t>
  </si>
  <si>
    <t>Ковров г, Молодогвардейская ул, 1/16</t>
  </si>
  <si>
    <t>Ковров г, Молодогвардейская ул, 3</t>
  </si>
  <si>
    <t>718.100</t>
  </si>
  <si>
    <t>Ковров г, Молодогвардейская ул, 4</t>
  </si>
  <si>
    <t>Ковров г, Молодогвардейская ул, 5</t>
  </si>
  <si>
    <t>750.100</t>
  </si>
  <si>
    <t>Ковров г, Молодогвардейская ул, 7</t>
  </si>
  <si>
    <t>Ковров г, МОПРа ул, 22</t>
  </si>
  <si>
    <t>Ковров г, МОПРа ул, 24</t>
  </si>
  <si>
    <t>Ковров г, МОПРа ул, 26</t>
  </si>
  <si>
    <t>Ковров г, МОПРа ул, 27</t>
  </si>
  <si>
    <t>Ковров г, МОПРа ул, 29</t>
  </si>
  <si>
    <t>281.600</t>
  </si>
  <si>
    <t>Ковров г, МОПРа ул, 33</t>
  </si>
  <si>
    <t>Ковров г, МОПРа ул, 35</t>
  </si>
  <si>
    <t>Ковров г, Московская ул, 3</t>
  </si>
  <si>
    <t>2803.100</t>
  </si>
  <si>
    <t>Ковров г, Московская ул, 4</t>
  </si>
  <si>
    <t>2833.500</t>
  </si>
  <si>
    <t>Ковров г, Московская ул, 5</t>
  </si>
  <si>
    <t>2820.100</t>
  </si>
  <si>
    <t>Ковров г, Московская ул, 6</t>
  </si>
  <si>
    <t>Ковров г, Московская ул, 7</t>
  </si>
  <si>
    <t>2828.600</t>
  </si>
  <si>
    <t>Ковров г, Московская ул, 8</t>
  </si>
  <si>
    <t>2817.100</t>
  </si>
  <si>
    <t>Ковров г, Московская ул, 9</t>
  </si>
  <si>
    <t>2816.900</t>
  </si>
  <si>
    <t>Ковров г, Моховая ул, 1/3</t>
  </si>
  <si>
    <t>1664.700</t>
  </si>
  <si>
    <t>Ковров г, Моховая ул, 1/4</t>
  </si>
  <si>
    <t>Ковров г, Моховая ул, 1/5</t>
  </si>
  <si>
    <t>Ковров г, Моховая ул, 1/6</t>
  </si>
  <si>
    <t>Ковров г, Моховая ул, 1/7</t>
  </si>
  <si>
    <t>Ковров г, Моховая ул, 1</t>
  </si>
  <si>
    <t>Ковров г, Моховая ул, 10</t>
  </si>
  <si>
    <t>Ковров г, Моховая ул, 13</t>
  </si>
  <si>
    <t>Ковров г, Моховая ул, 17</t>
  </si>
  <si>
    <t>Ковров г, Моховая ул, 1а</t>
  </si>
  <si>
    <t>Ковров г, Моховая ул, 1б</t>
  </si>
  <si>
    <t>Ковров г, Моховая ул, 2 корп. 10</t>
  </si>
  <si>
    <t>1194.550</t>
  </si>
  <si>
    <t>Ковров г, Моховая ул, 2 корп. 5</t>
  </si>
  <si>
    <t>Ковров г, Моховая ул, 2/11</t>
  </si>
  <si>
    <t>1413.400</t>
  </si>
  <si>
    <t>Ковров г, Моховая ул, 2/4</t>
  </si>
  <si>
    <t>Ковров г, Моховая ул, 2/6</t>
  </si>
  <si>
    <t>1267.220</t>
  </si>
  <si>
    <t>Ковров г, Моховая ул, 2/8</t>
  </si>
  <si>
    <t>1143.530</t>
  </si>
  <si>
    <t>Ковров г, Моховая ул, 2/9</t>
  </si>
  <si>
    <t>1227.000</t>
  </si>
  <si>
    <t>Ковров г, Моховая ул, 2а</t>
  </si>
  <si>
    <t>Ковров г, Моховая ул, 2б</t>
  </si>
  <si>
    <t>Ковров г, Моховая ул, 2в</t>
  </si>
  <si>
    <t>Ковров г, Моховая ул, 3</t>
  </si>
  <si>
    <t>393.100</t>
  </si>
  <si>
    <t>Ковров г, Моховая ул, 5</t>
  </si>
  <si>
    <t>Ковров г, Моховая ул, 8</t>
  </si>
  <si>
    <t>Ковров г, Моховая ул, 9</t>
  </si>
  <si>
    <t>453.800</t>
  </si>
  <si>
    <t>Ковров г, Муромская ул, 1</t>
  </si>
  <si>
    <t>Ковров г, Муромская ул, 13</t>
  </si>
  <si>
    <t>Ковров г, Муромская ул, 13а</t>
  </si>
  <si>
    <t>Ковров г, Муромская ул, 15</t>
  </si>
  <si>
    <t>Ковров г, Муромская ул, 23 корп. 3</t>
  </si>
  <si>
    <t>Ковров г, Муромская ул, 23/2</t>
  </si>
  <si>
    <t>Ковров г, Муромская ул, 23</t>
  </si>
  <si>
    <t>Ковров г, Муромская ул, 25 корп. 2</t>
  </si>
  <si>
    <t>Ковров г, Муромская ул, 25 корп. 3</t>
  </si>
  <si>
    <t>Ковров г, Муромская ул, 25</t>
  </si>
  <si>
    <t>Ковров г, Муромская ул, 27/2</t>
  </si>
  <si>
    <t>Ковров г, Муромская ул, 27</t>
  </si>
  <si>
    <t>Ковров г, Муромская ул, 31</t>
  </si>
  <si>
    <t>1843.000</t>
  </si>
  <si>
    <t>Ковров г, Муромская ул, 33</t>
  </si>
  <si>
    <t>Ковров г, Муромская ул, 35 корп. 2</t>
  </si>
  <si>
    <t>1324.600</t>
  </si>
  <si>
    <t>Ковров г, Муромская ул, 35/1</t>
  </si>
  <si>
    <t>Ковров г, Муромская ул, 35</t>
  </si>
  <si>
    <t>Ковров г, Муромская ул, 5/1</t>
  </si>
  <si>
    <t>891.900</t>
  </si>
  <si>
    <t>Ковров г, Муромская ул, 7</t>
  </si>
  <si>
    <t>1565.000</t>
  </si>
  <si>
    <t>Ковров г, Муромский проезд, 10</t>
  </si>
  <si>
    <t>Ковров г, Муромский проезд, 3</t>
  </si>
  <si>
    <t>434.100</t>
  </si>
  <si>
    <t>Ковров г, Муромский проезд, 5</t>
  </si>
  <si>
    <t>265.500</t>
  </si>
  <si>
    <t>Ковров г, Муромский проезд, 6</t>
  </si>
  <si>
    <t>Ковров г, Муромский проезд, 7</t>
  </si>
  <si>
    <t>Ковров г, Муромский проезд, 9</t>
  </si>
  <si>
    <t>Ковров г, Набережная ул, 10</t>
  </si>
  <si>
    <t>1921</t>
  </si>
  <si>
    <t>Ковров г, Набережная ул, 10а</t>
  </si>
  <si>
    <t>Ковров г, Набережная ул, 16а</t>
  </si>
  <si>
    <t>Ковров г, Набережная ул, 17</t>
  </si>
  <si>
    <t>Ковров г, Набережная ул, 18</t>
  </si>
  <si>
    <t>Ковров г, Набережная ул, 19</t>
  </si>
  <si>
    <t>242.200</t>
  </si>
  <si>
    <t>Ковров г, Набережная ул, 1а</t>
  </si>
  <si>
    <t>Ковров г, Набережная ул, 2</t>
  </si>
  <si>
    <t>Ковров г, Набережная ул, 20</t>
  </si>
  <si>
    <t>Ковров г, Набережная ул, 21</t>
  </si>
  <si>
    <t>229.500</t>
  </si>
  <si>
    <t>251.500</t>
  </si>
  <si>
    <t>Ковров г, Набережная ул, 22</t>
  </si>
  <si>
    <t>Ковров г, Набережная ул, 23</t>
  </si>
  <si>
    <t>427.340</t>
  </si>
  <si>
    <t>Ковров г, Набережная ул, 24</t>
  </si>
  <si>
    <t>Ковров г, Набережная ул, 5</t>
  </si>
  <si>
    <t>Ковров г, Никитина ул, 34</t>
  </si>
  <si>
    <t>Ковров г, Ногина пер, 3</t>
  </si>
  <si>
    <t>Ковров г, Ногина пер, 5</t>
  </si>
  <si>
    <t>Ковров г, Ногина пер, 6</t>
  </si>
  <si>
    <t>Ковров г, Ногина пер, 8</t>
  </si>
  <si>
    <t>Ковров г, Ногина ул, 59</t>
  </si>
  <si>
    <t>3213.400</t>
  </si>
  <si>
    <t>680.100</t>
  </si>
  <si>
    <t>Ковров г, Олега Кошевого ул, 1</t>
  </si>
  <si>
    <t>671.300</t>
  </si>
  <si>
    <t>Ковров г, Олега Кошевого ул, 10</t>
  </si>
  <si>
    <t>Ковров г, Олега Кошевого ул, 12</t>
  </si>
  <si>
    <t>Ковров г, Олега Кошевого ул, 13</t>
  </si>
  <si>
    <t>Ковров г, Олега Кошевого ул, 15</t>
  </si>
  <si>
    <t>Ковров г, Олега Кошевого ул, 2</t>
  </si>
  <si>
    <t>Ковров г, Олега Кошевого ул, 21</t>
  </si>
  <si>
    <t>Ковров г, Олега Кошевого ул, 3</t>
  </si>
  <si>
    <t>Ковров г, Олега Кошевого ул, 5</t>
  </si>
  <si>
    <t>Ковров г, Олега Кошевого ул, 6</t>
  </si>
  <si>
    <t>Ковров г, Олега Кошевого ул, 7</t>
  </si>
  <si>
    <t>202.200</t>
  </si>
  <si>
    <t>Ковров г, Олега Кошевого ул, 8</t>
  </si>
  <si>
    <t>Ковров г, Олега Кошевого ул, 9</t>
  </si>
  <si>
    <t>Ковров г, Ореховая ул, 22</t>
  </si>
  <si>
    <t>Ковров г, Осиповская ул, 41</t>
  </si>
  <si>
    <t>Ковров г, Островского ул, 57/1</t>
  </si>
  <si>
    <t>2142.000</t>
  </si>
  <si>
    <t>682.100</t>
  </si>
  <si>
    <t>Ковров г, Островского ул, 73</t>
  </si>
  <si>
    <t>Ковров г, Островского ул, 77</t>
  </si>
  <si>
    <t>12369.000</t>
  </si>
  <si>
    <t>Ковров г, Островского ул, 79</t>
  </si>
  <si>
    <t>Ковров г, Островского ул, 81</t>
  </si>
  <si>
    <t>Ковров г, Парковая ул, 2</t>
  </si>
  <si>
    <t>Ковров г, Партизанская ул, 1</t>
  </si>
  <si>
    <t>Ковров г, Первомайская ул, 21</t>
  </si>
  <si>
    <t>3800.000</t>
  </si>
  <si>
    <t>Ковров г, Первомайская ул, 27</t>
  </si>
  <si>
    <t>1078.800</t>
  </si>
  <si>
    <t>Ковров г, Першутова ул, 20</t>
  </si>
  <si>
    <t>Ковров г, Першутова ул, 30</t>
  </si>
  <si>
    <t>Ковров г, Першутова ул, 40</t>
  </si>
  <si>
    <t>Ковров г, Першутова ул, 42</t>
  </si>
  <si>
    <t>Ковров г, Пионерская ул, 12</t>
  </si>
  <si>
    <t>Ковров г, Пионерская ул, 13</t>
  </si>
  <si>
    <t>435.800</t>
  </si>
  <si>
    <t>Ковров г, Пионерская ул, 15</t>
  </si>
  <si>
    <t>Ковров г, Пионерская ул, 16</t>
  </si>
  <si>
    <t>416.300</t>
  </si>
  <si>
    <t>Ковров г, Пионерская ул, 17</t>
  </si>
  <si>
    <t>Ковров г, Пионерская ул, 18</t>
  </si>
  <si>
    <t>Ковров г, Пионерская ул, 19</t>
  </si>
  <si>
    <t>255.300</t>
  </si>
  <si>
    <t>Ковров г, Пионерская ул, 2</t>
  </si>
  <si>
    <t>Ковров г, Пионерская ул, 23</t>
  </si>
  <si>
    <t>Ковров г, Пионерская ул, 25</t>
  </si>
  <si>
    <t>324.200</t>
  </si>
  <si>
    <t>Ковров г, Пионерская ул, 27</t>
  </si>
  <si>
    <t>325.400</t>
  </si>
  <si>
    <t>Ковров г, Пионерская ул, 3</t>
  </si>
  <si>
    <t>Ковров г, Пионерская ул, 6</t>
  </si>
  <si>
    <t>Ковров г, Подлесная ул, 12</t>
  </si>
  <si>
    <t>675.600</t>
  </si>
  <si>
    <t>Ковров г, Подлесная ул, 13</t>
  </si>
  <si>
    <t>Ковров г, Подлесная ул, 14</t>
  </si>
  <si>
    <t>Ковров г, Подлесная ул, 16</t>
  </si>
  <si>
    <t>Ковров г, Подлесная ул, 17</t>
  </si>
  <si>
    <t>Ковров г, Подлесная ул, 17а</t>
  </si>
  <si>
    <t>Ковров г, Подлесная ул, 18</t>
  </si>
  <si>
    <t>Ковров г, Подлесная ул, 19</t>
  </si>
  <si>
    <t>Ковров г, Подлесная ул, 2</t>
  </si>
  <si>
    <t>466.400</t>
  </si>
  <si>
    <t>Ковров г, Подлесная ул, 21</t>
  </si>
  <si>
    <t>Ковров г, Подлесная ул, 21а</t>
  </si>
  <si>
    <t>Ковров г, Подлесная ул, 22</t>
  </si>
  <si>
    <t>984.000</t>
  </si>
  <si>
    <t>Ковров г, Подлесная ул, 22а</t>
  </si>
  <si>
    <t>Ковров г, Подлесная ул, 22б</t>
  </si>
  <si>
    <t>Ковров г, Подлесная ул, 23</t>
  </si>
  <si>
    <t>Ковров г, Подлесная ул, 4</t>
  </si>
  <si>
    <t>Ковров г, Подлесная ул, 6</t>
  </si>
  <si>
    <t>Ковров г, Полевая ул, 2</t>
  </si>
  <si>
    <t>1283.400</t>
  </si>
  <si>
    <t>Ковров г, Полевая ул, 4</t>
  </si>
  <si>
    <t>1245.000</t>
  </si>
  <si>
    <t>Ковров г, Полевая ул, 6</t>
  </si>
  <si>
    <t>Ковров г, Правды ул, 32</t>
  </si>
  <si>
    <t>Ковров г, Правды ул, 5</t>
  </si>
  <si>
    <t>Ковров г, Правды ул, 6</t>
  </si>
  <si>
    <t>444.100</t>
  </si>
  <si>
    <t>Ковров г, Правды ул, 77а</t>
  </si>
  <si>
    <t>Ковров г, Пролетарская ул, 14/1</t>
  </si>
  <si>
    <t>Ковров г, Пролетарская ул, 38</t>
  </si>
  <si>
    <t>Ковров г, Пролетарская ул, 38а</t>
  </si>
  <si>
    <t>Ковров г, Пролетарская ул, 40</t>
  </si>
  <si>
    <t>Ковров г, Пролетарская ул, 44</t>
  </si>
  <si>
    <t>Ковров г, Пролетарская ул, 46</t>
  </si>
  <si>
    <t>Ковров г, Пролетарская ул, 48</t>
  </si>
  <si>
    <t>Ковров г, Пролетарская ул, 50</t>
  </si>
  <si>
    <t>Ковров г, Пролетарская ул, 52</t>
  </si>
  <si>
    <t>Ковров г, Пугачева ул, 10</t>
  </si>
  <si>
    <t>1293.900</t>
  </si>
  <si>
    <t>Ковров г, Пугачева ул, 21А</t>
  </si>
  <si>
    <t>Ковров г, Пугачева ул, 23</t>
  </si>
  <si>
    <t>Ковров г, Пугачева ул, 24</t>
  </si>
  <si>
    <t>Ковров г, Пугачева ул, 26</t>
  </si>
  <si>
    <t>255.200</t>
  </si>
  <si>
    <t>Ковров г, Пугачева ул, 29</t>
  </si>
  <si>
    <t>Ковров г, Пугачева ул, 30</t>
  </si>
  <si>
    <t>Ковров г, Пугачева ул, 35</t>
  </si>
  <si>
    <t>4897.700</t>
  </si>
  <si>
    <t>Ковров г, Пугачева ул, 9</t>
  </si>
  <si>
    <t>939.000</t>
  </si>
  <si>
    <t>Ковров г, Рабочая ул, 35</t>
  </si>
  <si>
    <t>Ковров г, Разина ул, 3</t>
  </si>
  <si>
    <t>Ковров г, Ранжева ул, 11/2</t>
  </si>
  <si>
    <t>Ковров г, Ранжева ул, 11</t>
  </si>
  <si>
    <t>Ковров г, Ранжева ул, 13</t>
  </si>
  <si>
    <t>2206.000</t>
  </si>
  <si>
    <t>Ковров г, Ранжева ул, 3</t>
  </si>
  <si>
    <t>Ковров г, Ранжева ул, 7</t>
  </si>
  <si>
    <t>Ковров г, Рунова ул, 34</t>
  </si>
  <si>
    <t>Ковров г, Рунова ул, 34а</t>
  </si>
  <si>
    <t>Ковров г, Рунова ул, 36</t>
  </si>
  <si>
    <t>Ковров г, Рунова ул, 36а</t>
  </si>
  <si>
    <t>Ковров г, Рунова ул, 38</t>
  </si>
  <si>
    <t>Ковров г, Садовая ул, 23</t>
  </si>
  <si>
    <t>Ковров г, Свердлова ул, 11</t>
  </si>
  <si>
    <t>Ковров г, Свердлова ул, 15</t>
  </si>
  <si>
    <t>Ковров г, Свердлова ул, 1а</t>
  </si>
  <si>
    <t>Ковров г, Свердлова ул, 20</t>
  </si>
  <si>
    <t>1103.800</t>
  </si>
  <si>
    <t>447.800</t>
  </si>
  <si>
    <t>259.700</t>
  </si>
  <si>
    <t>Ковров г, Свердлова ул, 80</t>
  </si>
  <si>
    <t>Ковров г, Свердлова ул, 82</t>
  </si>
  <si>
    <t>Ковров г, Свердлова ул, 82а</t>
  </si>
  <si>
    <t>Ковров г, Свердлова ул, 83а</t>
  </si>
  <si>
    <t>Ковров г, Свердлова ул, 84</t>
  </si>
  <si>
    <t>223.800</t>
  </si>
  <si>
    <t>Ковров г, Свердлова ул, 9</t>
  </si>
  <si>
    <t>Ковров г, Свердлова ул, 91а</t>
  </si>
  <si>
    <t>Ковров г, Свердлова ул, 92</t>
  </si>
  <si>
    <t>Ковров г, Свердлова ул, 96</t>
  </si>
  <si>
    <t>Ковров г, Свердлова ул, 98</t>
  </si>
  <si>
    <t>Ковров г, Северный проезд, 10а</t>
  </si>
  <si>
    <t>Ковров г, Северный проезд, 11</t>
  </si>
  <si>
    <t>535.940</t>
  </si>
  <si>
    <t>Ковров г, Северный проезд, 13</t>
  </si>
  <si>
    <t>Ковров г, Сергея Лазо ул, 4/1</t>
  </si>
  <si>
    <t>Ковров г, Сергея Лазо ул, 4</t>
  </si>
  <si>
    <t>Ковров г, Сергея Лазо ул, 4а</t>
  </si>
  <si>
    <t>2790.000</t>
  </si>
  <si>
    <t>Ковров г, Сергея Лазо ул, 6</t>
  </si>
  <si>
    <t>Ковров г, Славянская ул, 31</t>
  </si>
  <si>
    <t>Ковров г, Советская ул, 2а</t>
  </si>
  <si>
    <t>Ковров г, Солнечная ул, 2</t>
  </si>
  <si>
    <t>Ковров г, Сосновая ул, 14</t>
  </si>
  <si>
    <t>Ковров г, Сосновая ул, 15 корп. 1</t>
  </si>
  <si>
    <t>Ковров г, Сосновая ул, 15/2</t>
  </si>
  <si>
    <t>921.200</t>
  </si>
  <si>
    <t>Ковров г, Сосновая ул, 15/3</t>
  </si>
  <si>
    <t>Ковров г, Сосновая ул, 16</t>
  </si>
  <si>
    <t>429.500</t>
  </si>
  <si>
    <t>Ковров г, Сосновая ул, 17</t>
  </si>
  <si>
    <t>Ковров г, Сосновая ул, 18</t>
  </si>
  <si>
    <t>Ковров г, Сосновая ул, 20</t>
  </si>
  <si>
    <t>Ковров г, Сосновая ул, 22</t>
  </si>
  <si>
    <t>222.200</t>
  </si>
  <si>
    <t>Ковров г, Сосновая ул, 24</t>
  </si>
  <si>
    <t>Ковров г, Сосновая ул, 25</t>
  </si>
  <si>
    <t>219.500</t>
  </si>
  <si>
    <t>Ковров г, Сосновая ул, 28</t>
  </si>
  <si>
    <t>Ковров г, Сосновая ул, 30</t>
  </si>
  <si>
    <t>Ковров г, Сосновая ул, 32</t>
  </si>
  <si>
    <t>Ковров г, Сосновая ул, 35</t>
  </si>
  <si>
    <t>Ковров г, Сосновая ул, 37</t>
  </si>
  <si>
    <t>Ковров г, Сосновая ул, 39</t>
  </si>
  <si>
    <t>1527.300</t>
  </si>
  <si>
    <t>Ковров г, Сосновая ул, 4</t>
  </si>
  <si>
    <t>Ковров г, Сосновая ул, 41</t>
  </si>
  <si>
    <t>Ковров г, Сосновая ул, 6</t>
  </si>
  <si>
    <t>Ковров г, Социалистическая ул, 11</t>
  </si>
  <si>
    <t>Ковров г, Социалистическая ул, 13</t>
  </si>
  <si>
    <t>Ковров г, Социалистическая ул, 15</t>
  </si>
  <si>
    <t>Ковров г, Социалистическая ул, 17</t>
  </si>
  <si>
    <t>846.200</t>
  </si>
  <si>
    <t>Ковров г, Социалистическая ул, 21</t>
  </si>
  <si>
    <t>Ковров г, Социалистическая ул, 25</t>
  </si>
  <si>
    <t>Ковров г, Социалистическая ул, 3</t>
  </si>
  <si>
    <t>Ковров г, Социалистическая ул, 4</t>
  </si>
  <si>
    <t>Ковров г, Социалистическая ул, 4а</t>
  </si>
  <si>
    <t>Ковров г, Социалистическая ул, 4б</t>
  </si>
  <si>
    <t>Ковров г, Социалистическая ул, 6</t>
  </si>
  <si>
    <t>Ковров г, Социалистическая ул, 7</t>
  </si>
  <si>
    <t>Ковров г, Социалистическая ул, 8</t>
  </si>
  <si>
    <t>Ковров г, Социалистическая ул, 9</t>
  </si>
  <si>
    <t>Ковров г, Строителей ул, 10</t>
  </si>
  <si>
    <t>Ковров г, Строителей ул, 11</t>
  </si>
  <si>
    <t>Ковров г, Строителей ул, 12/1</t>
  </si>
  <si>
    <t>1012.700</t>
  </si>
  <si>
    <t>Ковров г, Строителей ул, 12</t>
  </si>
  <si>
    <t>Ковров г, Строителей ул, 13</t>
  </si>
  <si>
    <t>Ковров г, Строителей ул, 14</t>
  </si>
  <si>
    <t>Ковров г, Строителей ул, 15 корп. 1</t>
  </si>
  <si>
    <t>Ковров г, Строителей ул, 15/2</t>
  </si>
  <si>
    <t>Ковров г, Строителей ул, 15</t>
  </si>
  <si>
    <t>808.700</t>
  </si>
  <si>
    <t>Ковров г, Строителей ул, 16</t>
  </si>
  <si>
    <t>Ковров г, Строителей ул, 18</t>
  </si>
  <si>
    <t>Ковров г, Строителей ул, 2</t>
  </si>
  <si>
    <t>10629.700</t>
  </si>
  <si>
    <t>Ковров г, Строителей ул, 22/1</t>
  </si>
  <si>
    <t>Ковров г, Строителей ул, 22/2</t>
  </si>
  <si>
    <t>9777.700</t>
  </si>
  <si>
    <t>Ковров г, Строителей ул, 22</t>
  </si>
  <si>
    <t>8038.000</t>
  </si>
  <si>
    <t>Ковров г, Строителей ул, 24/2</t>
  </si>
  <si>
    <t>Ковров г, Строителей ул, 25/1</t>
  </si>
  <si>
    <t>11081.000</t>
  </si>
  <si>
    <t>Ковров г, Строителей ул, 26</t>
  </si>
  <si>
    <t>7869.000</t>
  </si>
  <si>
    <t>Ковров г, Строителей ул, 27/1</t>
  </si>
  <si>
    <t>1060.500</t>
  </si>
  <si>
    <t>Ковров г, Строителей ул, 27/2</t>
  </si>
  <si>
    <t>4524.000</t>
  </si>
  <si>
    <t>Ковров г, Строителей ул, 27/3</t>
  </si>
  <si>
    <t>Ковров г, Строителей ул, 28</t>
  </si>
  <si>
    <t>Ковров г, Строителей ул, 29</t>
  </si>
  <si>
    <t>Ковров г, Строителей ул, 3</t>
  </si>
  <si>
    <t>Ковров г, Строителей ул, 31/1</t>
  </si>
  <si>
    <t>Ковров г, Строителей ул, 31/2</t>
  </si>
  <si>
    <t>769.060</t>
  </si>
  <si>
    <t>Ковров г, Строителей ул, 33</t>
  </si>
  <si>
    <t>Ковров г, Строителей ул, 35</t>
  </si>
  <si>
    <t>Ковров г, Строителей ул, 39/1</t>
  </si>
  <si>
    <t>Ковров г, Строителей ул, 39</t>
  </si>
  <si>
    <t>Ковров г, Строителей ул, 41</t>
  </si>
  <si>
    <t>Ковров г, Строителей ул, 43</t>
  </si>
  <si>
    <t>Ковров г, Строителей ул, 45</t>
  </si>
  <si>
    <t>Ковров г, Строителей ул, 5</t>
  </si>
  <si>
    <t>Ковров г, Строителей ул, 8</t>
  </si>
  <si>
    <t>Ковров г, Строителей ул, 9</t>
  </si>
  <si>
    <t>1327.000</t>
  </si>
  <si>
    <t>Ковров г, Суворова ул, 19</t>
  </si>
  <si>
    <t>Ковров г, Текстильная ул, 2а</t>
  </si>
  <si>
    <t>Ковров г, Текстильная ул, 2в</t>
  </si>
  <si>
    <t>936.100</t>
  </si>
  <si>
    <t>Ковров г, Текстильная ул, 3</t>
  </si>
  <si>
    <t>Ковров г, Текстильная ул, 5</t>
  </si>
  <si>
    <t>Ковров г, Текстильная ул, 7</t>
  </si>
  <si>
    <t>868.200</t>
  </si>
  <si>
    <t>Ковров г, Тимофея Павловского ул, 1</t>
  </si>
  <si>
    <t>881.100</t>
  </si>
  <si>
    <t>Ковров г, Тимофея Павловского ул, 10</t>
  </si>
  <si>
    <t>Ковров г, Тимофея Павловского ул, 11</t>
  </si>
  <si>
    <t>382.050</t>
  </si>
  <si>
    <t>Ковров г, Тимофея Павловского ул, 2</t>
  </si>
  <si>
    <t>879.100</t>
  </si>
  <si>
    <t>Ковров г, Тимофея Павловского ул, 3</t>
  </si>
  <si>
    <t>Ковров г, Тимофея Павловского ул, 4</t>
  </si>
  <si>
    <t>896.400</t>
  </si>
  <si>
    <t>Ковров г, Тимофея Павловского ул, 6</t>
  </si>
  <si>
    <t>Ковров г, Тимофея Павловского ул, 8</t>
  </si>
  <si>
    <t>Ковров г, Тимофея Павловского ул, 9</t>
  </si>
  <si>
    <t>Ковров г, Транспортная ул, 79</t>
  </si>
  <si>
    <t>Ковров г, Транспортная ул, 81</t>
  </si>
  <si>
    <t>Ковров г, Труда ул, 1</t>
  </si>
  <si>
    <t>20669.000</t>
  </si>
  <si>
    <t>Ковров г, Туманова ул, 10</t>
  </si>
  <si>
    <t>Ковров г, Туманова ул, 11</t>
  </si>
  <si>
    <t>Ковров г, Туманова ул, 12</t>
  </si>
  <si>
    <t>Ковров г, Туманова ул, 13</t>
  </si>
  <si>
    <t>823.700</t>
  </si>
  <si>
    <t>Ковров г, Туманова ул, 14</t>
  </si>
  <si>
    <t>820.100</t>
  </si>
  <si>
    <t>Ковров г, Туманова ул, 16</t>
  </si>
  <si>
    <t>Ковров г, Туманова ул, 20</t>
  </si>
  <si>
    <t>Ковров г, Туманова ул, 22</t>
  </si>
  <si>
    <t>Ковров г, Туманова ул, 29</t>
  </si>
  <si>
    <t>Ковров г, Туманова ул, 2а</t>
  </si>
  <si>
    <t>Ковров г, Туманова ул, 33</t>
  </si>
  <si>
    <t>Ковров г, Туманова ул, 4</t>
  </si>
  <si>
    <t>Ковров г, Туманова ул, 6</t>
  </si>
  <si>
    <t>Ковров г, Туманова ул, 8</t>
  </si>
  <si>
    <t>Ковров г, Туманова ул, 8а</t>
  </si>
  <si>
    <t>Ковров г, Урицкого ул, 15</t>
  </si>
  <si>
    <t>Ковров г, Урицкого ул, 9</t>
  </si>
  <si>
    <t>257.800</t>
  </si>
  <si>
    <t>Ковров г, Урожайная ул, 100</t>
  </si>
  <si>
    <t>Ковров г, Урожайная ул, 83</t>
  </si>
  <si>
    <t>Ковров г, Урожайный проезд, 3</t>
  </si>
  <si>
    <t>Ковров г, Урожайный проезд, 4</t>
  </si>
  <si>
    <t>1024.900</t>
  </si>
  <si>
    <t>Ковров г, Урожайный проезд, 8</t>
  </si>
  <si>
    <t>514.100</t>
  </si>
  <si>
    <t>Ковров г, Фабричный проезд, 4а</t>
  </si>
  <si>
    <t>1618.600</t>
  </si>
  <si>
    <t>475.200</t>
  </si>
  <si>
    <t>Ковров г, Фабричный проезд, 5</t>
  </si>
  <si>
    <t>643.600</t>
  </si>
  <si>
    <t>Ковров г, Фабричный проезд, 6</t>
  </si>
  <si>
    <t>749.600</t>
  </si>
  <si>
    <t>Ковров г, Фабричный проезд, 7</t>
  </si>
  <si>
    <t>207.200</t>
  </si>
  <si>
    <t>Ковров г, Федорова ул, 13а</t>
  </si>
  <si>
    <t>Ковров г, Федорова ул, 91/1</t>
  </si>
  <si>
    <t>Ковров г, Федорова ул, 91/2</t>
  </si>
  <si>
    <t>1284.400</t>
  </si>
  <si>
    <t>Ковров г, Федорова ул, 93</t>
  </si>
  <si>
    <t>Ковров г, Федорова ул, 95</t>
  </si>
  <si>
    <t>4026.330</t>
  </si>
  <si>
    <t>3977.170</t>
  </si>
  <si>
    <t>Ковров г, Федорова ул, 99</t>
  </si>
  <si>
    <t>Ковров г, Фрунзе ул, 1</t>
  </si>
  <si>
    <t>Ковров г, Фрунзе ул, 10</t>
  </si>
  <si>
    <t>Ковров г, Фрунзе ул, 11</t>
  </si>
  <si>
    <t>Ковров г, Фрунзе ул, 13</t>
  </si>
  <si>
    <t>Ковров г, Фрунзе ул, 15</t>
  </si>
  <si>
    <t>Ковров г, Фрунзе ул, 17</t>
  </si>
  <si>
    <t>Ковров г, Фрунзе ул, 19</t>
  </si>
  <si>
    <t>278.300</t>
  </si>
  <si>
    <t>Ковров г, Фрунзе ул, 2</t>
  </si>
  <si>
    <t>Ковров г, Фрунзе ул, 4</t>
  </si>
  <si>
    <t>2129.900</t>
  </si>
  <si>
    <t>Ковров г, Фрунзе ул, 6</t>
  </si>
  <si>
    <t>927.600</t>
  </si>
  <si>
    <t>Ковров г, Фрунзе ул, 7</t>
  </si>
  <si>
    <t>Ковров г, Фрунзе ул, 8</t>
  </si>
  <si>
    <t>Ковров г, Фурманова ул, 14</t>
  </si>
  <si>
    <t>Ковров г, Фурманова ул, 16</t>
  </si>
  <si>
    <t>Ковров г, Фурманова ул, 17/1</t>
  </si>
  <si>
    <t>Ковров г, Фурманова ул, 17/2</t>
  </si>
  <si>
    <t>Ковров г, Фурманова ул, 18</t>
  </si>
  <si>
    <t>Ковров г, Фурманова ул, 27</t>
  </si>
  <si>
    <t>Ковров г, Фурманова ул, 31</t>
  </si>
  <si>
    <t>Ковров г, Фурманова ул, 33</t>
  </si>
  <si>
    <t>Ковров г, Фурманова ул, 35</t>
  </si>
  <si>
    <t>Ковров г, Фурманова ул, 37</t>
  </si>
  <si>
    <t>Ковров г, Циолковского ул, 12</t>
  </si>
  <si>
    <t>1044.400</t>
  </si>
  <si>
    <t>Ковров г, Циолковского ул, 19</t>
  </si>
  <si>
    <t>Ковров г, Циолковского ул, 21</t>
  </si>
  <si>
    <t>932.400</t>
  </si>
  <si>
    <t>Ковров г, Циолковского ул, 35</t>
  </si>
  <si>
    <t>1171.000</t>
  </si>
  <si>
    <t>982.300</t>
  </si>
  <si>
    <t>Ковров г, Циолковского ул, 40</t>
  </si>
  <si>
    <t>Ковров г, Челюскинцев ул, 131</t>
  </si>
  <si>
    <t>1924</t>
  </si>
  <si>
    <t>Ковров г, Челюскинцев ул, 131а</t>
  </si>
  <si>
    <t>Ковров г, Челюскинцев ул, 133</t>
  </si>
  <si>
    <t>Ковров г, Челюскинцев ул, 93</t>
  </si>
  <si>
    <t>Ковров г, Чернышевского ул, 1</t>
  </si>
  <si>
    <t>Ковров г, Чернышевского ул, 11</t>
  </si>
  <si>
    <t>Ковров г, Чернышевского ул, 15</t>
  </si>
  <si>
    <t>Ковров г, Чернышевского ул, 3</t>
  </si>
  <si>
    <t>1311.400</t>
  </si>
  <si>
    <t>Ковров г, Чернышевского ул, 4</t>
  </si>
  <si>
    <t>Ковров г, Чернышевского ул, 5</t>
  </si>
  <si>
    <t>Ковров г, Чернышевского ул, 7</t>
  </si>
  <si>
    <t>Ковров г, Чернышевского ул, 9</t>
  </si>
  <si>
    <t>919.100</t>
  </si>
  <si>
    <t>Ковров г, Чкалова пер, 3</t>
  </si>
  <si>
    <t>Ковров г, Чкалова пер, 5</t>
  </si>
  <si>
    <t>Ковров г, Чкалова ул, 48/2</t>
  </si>
  <si>
    <t>Ковров г, Чкалова ул, 48</t>
  </si>
  <si>
    <t>Ковров г, Чкалова ул, 50</t>
  </si>
  <si>
    <t>Ковров г, Шмидта ул, 11</t>
  </si>
  <si>
    <t>Ковров г, Шмидта ул, 9</t>
  </si>
  <si>
    <t>3531.000</t>
  </si>
  <si>
    <t>Ковров г, Щеглова ул, 43</t>
  </si>
  <si>
    <t>Ковров г, Щеглова ул, 56</t>
  </si>
  <si>
    <t>Ковров г, Щорса ул, 1</t>
  </si>
  <si>
    <t>Ковров г, Щорса ул, 25</t>
  </si>
  <si>
    <t>Ковров г, Щорса ул, 4</t>
  </si>
  <si>
    <t>Ковровский р-н, Гигант п, Первомайская ул, 1</t>
  </si>
  <si>
    <t>233.300</t>
  </si>
  <si>
    <t>Ковровский р-н, Гигант п, Первомайская ул, 11</t>
  </si>
  <si>
    <t>285.400</t>
  </si>
  <si>
    <t>Ковровский р-н, Гигант п, Первомайская ул, 13</t>
  </si>
  <si>
    <t>Ковровский р-н, Гигант п, Первомайская ул, 15</t>
  </si>
  <si>
    <t>Ковровский р-н, Гигант п, Первомайская ул, 17</t>
  </si>
  <si>
    <t>Ковровский р-н, Гигант п, Первомайская ул, 25</t>
  </si>
  <si>
    <t>Ковровский р-н, Гигант п, Первомайская ул, 3</t>
  </si>
  <si>
    <t>Ковровский р-н, Гигант п, Первомайская ул, 5</t>
  </si>
  <si>
    <t>Ковровский р-н, Гигант п, Первомайская ул, 7</t>
  </si>
  <si>
    <t>Ковровский р-н, Гигант п, Юбилейная ул, 62</t>
  </si>
  <si>
    <t>Ковровский р-н, Гигант п, Юбилейная ул, 63</t>
  </si>
  <si>
    <t>Ковровский р-н, Гигант п, Юбилейная ул, 64</t>
  </si>
  <si>
    <t>Ковровский р-н, Глебово д, Школьная ул, 20</t>
  </si>
  <si>
    <t>611.500</t>
  </si>
  <si>
    <t>Ковровский р-н, Глебово д, Школьная ул, 22</t>
  </si>
  <si>
    <t>278.200</t>
  </si>
  <si>
    <t>258.400</t>
  </si>
  <si>
    <t>351.200</t>
  </si>
  <si>
    <t>Ковровский р-н, Гостюхинского карьера п, 5</t>
  </si>
  <si>
    <t>Ковровский р-н, Гостюхинского карьера п, 6</t>
  </si>
  <si>
    <t>Ковровский р-н, Доброград п, Славянская ул, 1</t>
  </si>
  <si>
    <t>Ковровский р-н, Доброград п, Славянская ул, 3</t>
  </si>
  <si>
    <t>Ковровский р-н, Доброград п, Славянская ул, 5</t>
  </si>
  <si>
    <t>Ковровский р-н, Достижение п, Кирпичная ул, 29</t>
  </si>
  <si>
    <t>Ковровский р-н, Достижение п, Фабричная ул, 17</t>
  </si>
  <si>
    <t>Ковровский р-н, Достижение п, Фабричная ул, 37</t>
  </si>
  <si>
    <t>Ковровский р-н, Достижение п, Фабричная ул, 38</t>
  </si>
  <si>
    <t>Ковровский р-н, Достижение п, Фабричная ул, 43</t>
  </si>
  <si>
    <t>Ковровский р-н, Иваново с, Коммунистическая ул, 22</t>
  </si>
  <si>
    <t>700.200</t>
  </si>
  <si>
    <t>Ковровский р-н, Клязьминский Городок с, Клязьминская ПМК ул, 1</t>
  </si>
  <si>
    <t>Ковровский р-н, Клязьминский Городок с, Клязьминская ПМК ул, 16</t>
  </si>
  <si>
    <t>Ковровский р-н, Клязьминский Городок с, Клязьминская ПМК ул, 2</t>
  </si>
  <si>
    <t>600.600</t>
  </si>
  <si>
    <t>Ковровский р-н, Клязьминский Городок с, Клязьминская ПМК ул, 29</t>
  </si>
  <si>
    <t>Ковровский р-н, Клязьминский Городок с, Клязьминская ПМК ул, 3</t>
  </si>
  <si>
    <t>Ковровский р-н, Клязьминский Городок с, Клязьминская ПМК ул, 5</t>
  </si>
  <si>
    <t>Ковровский р-н, Клязьминский Городок с, Клязьминская ПМК ул, 6</t>
  </si>
  <si>
    <t>Ковровский р-н, Ковров-35 городок, Центральная ул, 110</t>
  </si>
  <si>
    <t>Ковровский р-н, Ковров-35 городок, Центральная ул, 140</t>
  </si>
  <si>
    <t>Ковровский р-н, Ковров-35 городок, Центральная ул, 142</t>
  </si>
  <si>
    <t>Ковровский р-н, Ковров-35 городок, Центральная ул, 149</t>
  </si>
  <si>
    <t>Ковровский р-н, Ковров-35 городок, Центральная ул, 150</t>
  </si>
  <si>
    <t>Ковровский р-н, Ковров-35 городок, Школьная ул, 102</t>
  </si>
  <si>
    <t>Ковровский р-н, Ковров-35 городок, Школьная ул, 107</t>
  </si>
  <si>
    <t>Ковровский р-н, Ковров-35 городок, Школьная ул, 109</t>
  </si>
  <si>
    <t>Ковровский р-н, Ковров-35 городок, Школьная ул, 94</t>
  </si>
  <si>
    <t>Ковровский р-н, Красный Октябрь п, Комсомольская ул, 1</t>
  </si>
  <si>
    <t>Ковровский р-н, Красный Октябрь п, Комсомольская ул, 1А</t>
  </si>
  <si>
    <t>221.300</t>
  </si>
  <si>
    <t>Ковровский р-н, Красный Октябрь п, Комсомольская ул, 20</t>
  </si>
  <si>
    <t>Ковровский р-н, Красный Октябрь п, Комсомольская ул, 7</t>
  </si>
  <si>
    <t>Ковровский р-н, Красный Октябрь п, Комсомольская ул, 9</t>
  </si>
  <si>
    <t>652.000</t>
  </si>
  <si>
    <t>Ковровский р-н, Красный Октябрь п, Комсомольская ул, 9А</t>
  </si>
  <si>
    <t>207.300</t>
  </si>
  <si>
    <t>Ковровский р-н, Красный Октябрь п, Мира ул, 13</t>
  </si>
  <si>
    <t>Ковровский р-н, Красный Октябрь п, Мира ул, 17</t>
  </si>
  <si>
    <t>Ковровский р-н, Красный Октябрь п, Мира ул, 5</t>
  </si>
  <si>
    <t>267.500</t>
  </si>
  <si>
    <t>Ковровский р-н, Красный Октябрь п, Мира ул, 7</t>
  </si>
  <si>
    <t>269.400</t>
  </si>
  <si>
    <t>Ковровский р-н, Красный Октябрь п, Садовая ул, 2</t>
  </si>
  <si>
    <t>Ковровский р-н, Красный Октябрь п, Садовая ул, 4</t>
  </si>
  <si>
    <t>Ковровский р-н, Красный Октябрь п, Садовая ул, 6</t>
  </si>
  <si>
    <t>476.300</t>
  </si>
  <si>
    <t>Ковровский р-н, Крутово с, Просторная ул, 8</t>
  </si>
  <si>
    <t>Ковровский р-н, Крутово с, Танеева ул, 37А</t>
  </si>
  <si>
    <t>Ковровский р-н, Малыгино п, Дорожная ул, 89В</t>
  </si>
  <si>
    <t>Ковровский р-н, Малыгино п, Строителей ул, 43</t>
  </si>
  <si>
    <t>280.400</t>
  </si>
  <si>
    <t>Ковровский р-н, Малыгино п, Строителей ул, 43А</t>
  </si>
  <si>
    <t>Ковровский р-н, Малыгино п, Школьная ул, 54</t>
  </si>
  <si>
    <t>455.400</t>
  </si>
  <si>
    <t>440.900</t>
  </si>
  <si>
    <t>Ковровский р-н, Малыгино п, Школьная ул, 57</t>
  </si>
  <si>
    <t>Ковровский р-н, Малыгино п, Школьная ул, 58</t>
  </si>
  <si>
    <t>Ковровский р-н, Малыгино п, Школьная ул, 61</t>
  </si>
  <si>
    <t>Ковровский р-н, Малыгино п, Школьная ул, 66</t>
  </si>
  <si>
    <t>807.100</t>
  </si>
  <si>
    <t>Ковровский р-н, Малыгино п, Юбилейная ул, 47</t>
  </si>
  <si>
    <t>Ковровский р-н, Малыгино п, Юбилейная ул, 48</t>
  </si>
  <si>
    <t>Ковровский р-н, Малыгино п, Юбилейная ул, 50</t>
  </si>
  <si>
    <t>Ковровский р-н, Малыгино п, Юбилейная ул, 51</t>
  </si>
  <si>
    <t>Ковровский р-н, Малыгино п, Юбилейная ул, 52</t>
  </si>
  <si>
    <t>Ковровский р-н, Малыгино п, Юбилейная ул, 62</t>
  </si>
  <si>
    <t>Ковровский р-н, Малыгино п, Юбилейная ул, 63</t>
  </si>
  <si>
    <t>Ковровский р-н, Малыгино п, Юбилейная ул, 64</t>
  </si>
  <si>
    <t>1557.300</t>
  </si>
  <si>
    <t>Ковровский р-н, Малыгино п, Юбилейная ул, 65</t>
  </si>
  <si>
    <t>1253.100</t>
  </si>
  <si>
    <t>Ковровский р-н, Малыгино п, Юбилейная ул, 67</t>
  </si>
  <si>
    <t>Ковровский р-н, Малыгино п, Юбилейная ул, 68</t>
  </si>
  <si>
    <t>1155.200</t>
  </si>
  <si>
    <t>Ковровский р-н, Малыгино п, Юбилейная ул, 69</t>
  </si>
  <si>
    <t>Ковровский р-н, Мелехово пгт, 2-я Набережная ул, 26</t>
  </si>
  <si>
    <t>Ковровский р-н, Мелехово пгт, 2-я Набережная ул, 28</t>
  </si>
  <si>
    <t>Ковровский р-н, Мелехово пгт, 2-я Набережная ул, 30</t>
  </si>
  <si>
    <t>Ковровский р-н, Мелехово пгт, 2-я Набережная ул, 32</t>
  </si>
  <si>
    <t>Ковровский р-н, Мелехово пгт, 2-я Набережная ул, 34</t>
  </si>
  <si>
    <t>Ковровский р-н, Мелехово пгт, 2-я Набережная ул, 36</t>
  </si>
  <si>
    <t>Ковровский р-н, Мелехово пгт, Гагарина ул, 1</t>
  </si>
  <si>
    <t>Ковровский р-н, Мелехово пгт, Гагарина ул, 11</t>
  </si>
  <si>
    <t>602.900</t>
  </si>
  <si>
    <t>Ковровский р-н, Мелехово пгт, Гагарина ул, 13</t>
  </si>
  <si>
    <t>616.600</t>
  </si>
  <si>
    <t>1002.100</t>
  </si>
  <si>
    <t>Ковровский р-н, Мелехово пгт, Гагарина ул, 15</t>
  </si>
  <si>
    <t>999.400</t>
  </si>
  <si>
    <t>Ковровский р-н, Мелехово пгт, Гагарина ул, 17</t>
  </si>
  <si>
    <t>Ковровский р-н, Мелехово пгт, Гагарина ул, 2</t>
  </si>
  <si>
    <t>747.700</t>
  </si>
  <si>
    <t>Ковровский р-н, Мелехово пгт, Гагарина ул, 3</t>
  </si>
  <si>
    <t>Ковровский р-н, Мелехово пгт, Гагарина ул, 5</t>
  </si>
  <si>
    <t>Ковровский р-н, Мелехово пгт, Гагарина ул, 6</t>
  </si>
  <si>
    <t>Ковровский р-н, Мелехово пгт, Гагарина ул, 7</t>
  </si>
  <si>
    <t>725.900</t>
  </si>
  <si>
    <t>693.400</t>
  </si>
  <si>
    <t>Ковровский р-н, Мелехово пгт, Комарова ул, 10</t>
  </si>
  <si>
    <t>Ковровский р-н, Мелехово пгт, Комарова ул, 15</t>
  </si>
  <si>
    <t>662.600</t>
  </si>
  <si>
    <t>Ковровский р-н, Мелехово пгт, Комарова ул, 17</t>
  </si>
  <si>
    <t>717.900</t>
  </si>
  <si>
    <t>Ковровский р-н, Мелехово пгт, Комарова ул, 2</t>
  </si>
  <si>
    <t>Ковровский р-н, Мелехово пгт, Комарова ул, 4</t>
  </si>
  <si>
    <t>Ковровский р-н, Мелехово пгт, Комарова ул, 5</t>
  </si>
  <si>
    <t>Ковровский р-н, Мелехово пгт, Комарова ул, 6</t>
  </si>
  <si>
    <t>428.800</t>
  </si>
  <si>
    <t>Ковровский р-н, Мелехово пгт, Комарова ул, 7</t>
  </si>
  <si>
    <t>Ковровский р-н, Мелехово пгт, Красная Горка ул, 1</t>
  </si>
  <si>
    <t>Ковровский р-н, Мелехово пгт, Красная Горка ул, 2</t>
  </si>
  <si>
    <t>511.100</t>
  </si>
  <si>
    <t>Ковровский р-н, Мелехово пгт, Красная Горка ул, 3а</t>
  </si>
  <si>
    <t>Ковровский р-н, Мелехово пгт, Первомайская ул, 44</t>
  </si>
  <si>
    <t>Ковровский р-н, Мелехово пгт, Первомайская ул, 53</t>
  </si>
  <si>
    <t>Ковровский р-н, Мелехово пгт, Первомайская ул, 53а</t>
  </si>
  <si>
    <t>Ковровский р-н, Мелехово пгт, Первомайская ул, 57</t>
  </si>
  <si>
    <t>291.800</t>
  </si>
  <si>
    <t>Ковровский р-н, Мелехово пгт, Первомайская ул, 59</t>
  </si>
  <si>
    <t>Ковровский р-н, Мелехово пгт, Первомайская ул, 64</t>
  </si>
  <si>
    <t>593.100</t>
  </si>
  <si>
    <t>Ковровский р-н, Мелехово пгт, Первомайская ул, 66</t>
  </si>
  <si>
    <t>1354.100</t>
  </si>
  <si>
    <t>Ковровский р-н, Мелехово пгт, Первомайская ул, 68</t>
  </si>
  <si>
    <t>Ковровский р-н, Мелехово пгт, Первомайская ул, 70</t>
  </si>
  <si>
    <t>Ковровский р-н, Мелехово пгт, Первомайская ул, 72</t>
  </si>
  <si>
    <t>1229.100</t>
  </si>
  <si>
    <t>Ковровский р-н, Мелехово пгт, Пионерская ул, 3</t>
  </si>
  <si>
    <t>Ковровский р-н, Мелехово пгт, Пионерская ул, 4</t>
  </si>
  <si>
    <t>Ковровский р-н, Мелехово пгт, Пионерская ул, 5</t>
  </si>
  <si>
    <t>Ковровский р-н, Мелехово пгт, Советская ул, 10</t>
  </si>
  <si>
    <t>740.600</t>
  </si>
  <si>
    <t>Ковровский р-н, Мелехово пгт, Советская ул, 15</t>
  </si>
  <si>
    <t>725.600</t>
  </si>
  <si>
    <t>Ковровский р-н, Мелехово пгт, Советская ул, 3</t>
  </si>
  <si>
    <t>Ковровский р-н, Мелехово пгт, Советская ул, 6</t>
  </si>
  <si>
    <t>Ковровский р-н, Мелехово пгт, Советская ул, 7</t>
  </si>
  <si>
    <t>Ковровский р-н, Мелехово пгт, Советская ул, 8</t>
  </si>
  <si>
    <t>Ковровский р-н, Мелехово пгт, Строительная ул, 1</t>
  </si>
  <si>
    <t>Ковровский р-н, Мелехово пгт, Строительная ул, 2</t>
  </si>
  <si>
    <t>Ковровский р-н, Мелехово пгт, Строительная ул, 3</t>
  </si>
  <si>
    <t>Ковровский р-н, Мелехово пгт, Строительная ул, 4</t>
  </si>
  <si>
    <t>Ковровский р-н, Мелехово пгт, Школьный пер, 21</t>
  </si>
  <si>
    <t>1028.600</t>
  </si>
  <si>
    <t>Ковровский р-н, Мелехово пгт, Школьный пер, 22</t>
  </si>
  <si>
    <t>924.600</t>
  </si>
  <si>
    <t>Ковровский р-н, Мелехово пгт, Школьный пер, 23</t>
  </si>
  <si>
    <t>Ковровский р-н, Мелехово пгт, Школьный пер, 25</t>
  </si>
  <si>
    <t>Ковровский р-н, Мелехово пгт, Школьный пер, 27</t>
  </si>
  <si>
    <t>Ковровский р-н, Мелехово пгт, Школьный пер, 28</t>
  </si>
  <si>
    <t>Ковровский р-н, Мелехово пгт, Юбилейная ул, 1</t>
  </si>
  <si>
    <t>Ковровский р-н, Мелехово пгт, Юбилейная ул, 3</t>
  </si>
  <si>
    <t>516.600</t>
  </si>
  <si>
    <t>Ковровский р-н, Мелехово пгт, Юбилейная ул, 4</t>
  </si>
  <si>
    <t>Ковровский р-н, Мелехово пгт, Юбилейная ул, 5</t>
  </si>
  <si>
    <t>Ковровский р-н, Мелехово пгт, Юбилейная ул, 6</t>
  </si>
  <si>
    <t>Ковровский р-н, Мелехово пгт, Юбилейная ул, 7</t>
  </si>
  <si>
    <t>Ковровский р-н, Нерехта п, Просторная ул, 1</t>
  </si>
  <si>
    <t>Ковровский р-н, Нерехта п, Просторная ул, 2</t>
  </si>
  <si>
    <t>Ковровский р-н, Нерехта п, Просторная ул, 3</t>
  </si>
  <si>
    <t>Ковровский р-н, Нерехта п, Просторная ул, 4</t>
  </si>
  <si>
    <t>Ковровский р-н, Новый п, Лесная ул, 3</t>
  </si>
  <si>
    <t>297.700</t>
  </si>
  <si>
    <t>Ковровский р-н, Новый п, Лесная ул, 4</t>
  </si>
  <si>
    <t>206.900</t>
  </si>
  <si>
    <t>Ковровский р-н, Новый п, Лесная ул, 4А</t>
  </si>
  <si>
    <t>Ковровский р-н, Новый п, Лесная ул, 5</t>
  </si>
  <si>
    <t>Ковровский р-н, Новый п, Лесная ул, 6</t>
  </si>
  <si>
    <t>Ковровский р-н, Новый п, Першутова ул, 1</t>
  </si>
  <si>
    <t>Ковровский р-н, Новый п, Першутова ул, 2</t>
  </si>
  <si>
    <t>623.900</t>
  </si>
  <si>
    <t>Ковровский р-н, Новый п, Першутова ул, 3</t>
  </si>
  <si>
    <t>Ковровский р-н, Новый п, Школьная ул, 10</t>
  </si>
  <si>
    <t>Ковровский р-н, Новый п, Школьная ул, 11</t>
  </si>
  <si>
    <t>402.500</t>
  </si>
  <si>
    <t>Ковровский р-н, Новый п, Школьная ул, 12</t>
  </si>
  <si>
    <t>Ковровский р-н, Новый п, Школьная ул, 13</t>
  </si>
  <si>
    <t>Ковровский р-н, Новый п, Школьная ул, 14</t>
  </si>
  <si>
    <t>Ковровский р-н, Новый п, Школьная ул, 15</t>
  </si>
  <si>
    <t>Ковровский р-н, Новый п, Школьная ул, 17</t>
  </si>
  <si>
    <t>Ковровский р-н, Новый п, Школьная ул, 4</t>
  </si>
  <si>
    <t>662.700</t>
  </si>
  <si>
    <t>Ковровский р-н, Новый п, Школьная ул, 6</t>
  </si>
  <si>
    <t>Ковровский р-н, Новый п, Школьная ул, 6а</t>
  </si>
  <si>
    <t>Ковровский р-н, Новый п, Школьная ул, 7</t>
  </si>
  <si>
    <t>Ковровский р-н, Новый п, Школьная ул, 8</t>
  </si>
  <si>
    <t>510.600</t>
  </si>
  <si>
    <t>Ковровский р-н, Новый п, Школьная ул, 9</t>
  </si>
  <si>
    <t>Ковровский р-н, Пакино п, 1</t>
  </si>
  <si>
    <t>Ковровский р-н, Пакино п, Молодежная ул, 21</t>
  </si>
  <si>
    <t>Ковровский р-н, Пакино п, Молодежная ул, 22</t>
  </si>
  <si>
    <t>Ковровский р-н, Пакино п, Молодежная ул, 23</t>
  </si>
  <si>
    <t>Ковровский р-н, Пакино п, Молодежная ул, 24</t>
  </si>
  <si>
    <t>Ковровский р-н, Пакино п, Труда ул, 13</t>
  </si>
  <si>
    <t>Ковровский р-н, Пакино п, Труда ул, 16</t>
  </si>
  <si>
    <t>Ковровский р-н, Пакино п, Труда ул, 18</t>
  </si>
  <si>
    <t>Ковровский р-н, Пакино п, Труда ул, 19</t>
  </si>
  <si>
    <t>Ковровский р-н, Пакино п, Центральная ул, 25</t>
  </si>
  <si>
    <t>259.300</t>
  </si>
  <si>
    <t>Ковровский р-н, Пакино п, Центральная ул, 26</t>
  </si>
  <si>
    <t>414.900</t>
  </si>
  <si>
    <t>Ковровский р-н, Пакино п, Школьная ул, 20б</t>
  </si>
  <si>
    <t>Ковровский р-н, Пакино п, Школьная ул, 29</t>
  </si>
  <si>
    <t>Ковровский р-н, Пантелеево с, Подгорица ул, 6</t>
  </si>
  <si>
    <t>Ковровский р-н, Пантелеево с, Центральная ул, 57</t>
  </si>
  <si>
    <t>Ковровский р-н, Первомайский п, 1</t>
  </si>
  <si>
    <t>Ковровский р-н, Первомайский п, 14</t>
  </si>
  <si>
    <t>Ковровский р-н, Первомайский п, 15</t>
  </si>
  <si>
    <t>Ковровский р-н, Первомайский п, 16</t>
  </si>
  <si>
    <t>832.100</t>
  </si>
  <si>
    <t>Ковровский р-н, Первомайский п, 17</t>
  </si>
  <si>
    <t>Ковровский р-н, Первомайский п, 18</t>
  </si>
  <si>
    <t>934.200</t>
  </si>
  <si>
    <t>Ковровский р-н, Первомайский п, 19б</t>
  </si>
  <si>
    <t>Ковровский р-н, Первомайский п, 2</t>
  </si>
  <si>
    <t>Ковровский р-н, Первомайский п, 3</t>
  </si>
  <si>
    <t>Ковровский р-н, Первомайский п, 4</t>
  </si>
  <si>
    <t>Ковровский р-н, Первомайский п, 6</t>
  </si>
  <si>
    <t>Ковровский р-н, Первомайский п, 7</t>
  </si>
  <si>
    <t>Ковровский р-н, Первомайский п, 9</t>
  </si>
  <si>
    <t>647.100</t>
  </si>
  <si>
    <t>355.300</t>
  </si>
  <si>
    <t>501.600</t>
  </si>
  <si>
    <t>233.200</t>
  </si>
  <si>
    <t>Ковровский р-н, Ручей д, Молодежная ул, 33</t>
  </si>
  <si>
    <t>Ковровский р-н, Ручей д, Молодежная ул, 34</t>
  </si>
  <si>
    <t>Ковровский р-н, Ручей д, Центральная ул, 1</t>
  </si>
  <si>
    <t>227.100</t>
  </si>
  <si>
    <t>Ковровский р-н, Ручей д, Центральная ул, 3</t>
  </si>
  <si>
    <t>521.800</t>
  </si>
  <si>
    <t>Ковровский р-н, Ручей д, Центральная ул, 4</t>
  </si>
  <si>
    <t>Ковровский р-н, Ручей д, Центральная ул, 5</t>
  </si>
  <si>
    <t>Ковровский р-н, Санатория им Абельмана п, 1</t>
  </si>
  <si>
    <t>591.100</t>
  </si>
  <si>
    <t>Ковровский р-н, Санниково с, Центральная ул, 16</t>
  </si>
  <si>
    <t>Ковровский р-н, Санниково с, Центральная ул, 20</t>
  </si>
  <si>
    <t>Ковровский р-н, Смолино с, Дорожная ул, 3</t>
  </si>
  <si>
    <t>Ковровский р-н, Смолино с, Дорожная ул, 4</t>
  </si>
  <si>
    <t>Ковровский р-н, Старая д, Совхозная ул, 25</t>
  </si>
  <si>
    <t>Ковровский р-н, Старая д, Совхозная ул, 27</t>
  </si>
  <si>
    <t>Ковровский р-н, Филино п, 1</t>
  </si>
  <si>
    <t>Ковровский р-н, Филино п, 2</t>
  </si>
  <si>
    <t>Ковровский р-н, Филино п, 7</t>
  </si>
  <si>
    <t>Ковровский р-н, Филино п, 8</t>
  </si>
  <si>
    <t>Ковровский р-н, Шевинская д, Советская ул, 11</t>
  </si>
  <si>
    <t>Ковровский р-н, Шевинская д, Советская ул, 12</t>
  </si>
  <si>
    <t>Кольчугино г, 3 Интернационала ул, 38</t>
  </si>
  <si>
    <t>Кольчугино г, 3 Интернационала ул, 49</t>
  </si>
  <si>
    <t>Кольчугино г, 3 Интернационала ул, 51</t>
  </si>
  <si>
    <t>1329.400</t>
  </si>
  <si>
    <t>Кольчугино г, 3 Интернационала ул, 55</t>
  </si>
  <si>
    <t>Кольчугино г, 3 Интернационала ул, 57</t>
  </si>
  <si>
    <t>Кольчугино г, 3 Интернационала ул, 59</t>
  </si>
  <si>
    <t>746.800</t>
  </si>
  <si>
    <t>Кольчугино г, 3 Интернационала ул, 60</t>
  </si>
  <si>
    <t>1751.300</t>
  </si>
  <si>
    <t>Кольчугино г, 3 Интернационала ул, 62</t>
  </si>
  <si>
    <t>643.510</t>
  </si>
  <si>
    <t>Кольчугино г, 3 Интернационала ул, 63</t>
  </si>
  <si>
    <t>Кольчугино г, 3 Интернационала ул, 64</t>
  </si>
  <si>
    <t>1631.000</t>
  </si>
  <si>
    <t>Кольчугино г, 3 Интернационала ул, 64а</t>
  </si>
  <si>
    <t>Кольчугино г, 3 Интернационала ул, 65</t>
  </si>
  <si>
    <t>Кольчугино г, 3 Интернационала ул, 66</t>
  </si>
  <si>
    <t>Кольчугино г, 3 Интернационала ул, 67</t>
  </si>
  <si>
    <t>Кольчугино г, 3 Интернационала ул, 71</t>
  </si>
  <si>
    <t>Кольчугино г, 3 Интернационала ул, 81</t>
  </si>
  <si>
    <t>Кольчугино г, 3 Интернационала ул, 81А</t>
  </si>
  <si>
    <t>661.400</t>
  </si>
  <si>
    <t>Кольчугино г, 4 Линия Ленинского поселка ул, 1</t>
  </si>
  <si>
    <t>2661.000</t>
  </si>
  <si>
    <t>Кольчугино г, 4 Линия Ленинского поселка ул, 2</t>
  </si>
  <si>
    <t>Кольчугино г, 4 Линия Ленинского поселка ул, 3</t>
  </si>
  <si>
    <t>389.500</t>
  </si>
  <si>
    <t>Кольчугино г, 5 Линия Ленинского поселка ул, 1</t>
  </si>
  <si>
    <t>Кольчугино г, 5 Линия Ленинского поселка ул, 1а</t>
  </si>
  <si>
    <t>Кольчугино г, 5 Линия Ленинского поселка ул, 2</t>
  </si>
  <si>
    <t>Кольчугино г, 5 Линия Ленинского поселка ул, 3</t>
  </si>
  <si>
    <t>8826.000</t>
  </si>
  <si>
    <t>Кольчугино г, 50 лет Октября ул, 10</t>
  </si>
  <si>
    <t>Кольчугино г, 50 лет Октября ул, 11</t>
  </si>
  <si>
    <t>489.300</t>
  </si>
  <si>
    <t>Кольчугино г, 50 лет Октября ул, 12</t>
  </si>
  <si>
    <t>Кольчугино г, 50 лет Октября ул, 14</t>
  </si>
  <si>
    <t>Кольчугино г, 50 лет Октября ул, 15</t>
  </si>
  <si>
    <t>4139.000</t>
  </si>
  <si>
    <t>Кольчугино г, 50 лет Октября ул, 16</t>
  </si>
  <si>
    <t>Кольчугино г, 50 лет Октября ул, 22</t>
  </si>
  <si>
    <t>Кольчугино г, 50 лет Октября ул, 24</t>
  </si>
  <si>
    <t>Кольчугино г, 50 лет Октября ул, 26</t>
  </si>
  <si>
    <t>1559.000</t>
  </si>
  <si>
    <t>Кольчугино г, 50 лет Октября ул, 28</t>
  </si>
  <si>
    <t>Кольчугино г, 50 лет Октября ул, 3</t>
  </si>
  <si>
    <t>Кольчугино г, 50 лет Октября ул, 30</t>
  </si>
  <si>
    <t>Кольчугино г, 50 лет Октября ул, 4</t>
  </si>
  <si>
    <t>Кольчугино г, 50 лет Октября ул, 5А</t>
  </si>
  <si>
    <t>Кольчугино г, 50 лет Октября ул, 6</t>
  </si>
  <si>
    <t>Кольчугино г, 50 лет Октября ул, 7</t>
  </si>
  <si>
    <t>Кольчугино г, 50 лет Октября ул, 8</t>
  </si>
  <si>
    <t>Кольчугино г, 50 лет СССР ул, 10</t>
  </si>
  <si>
    <t>Кольчугино г, 50 лет СССР ул, 4</t>
  </si>
  <si>
    <t>Кольчугино г, 50 лет СССР ул, 6</t>
  </si>
  <si>
    <t>Кольчугино г, 50 лет СССР ул, 8</t>
  </si>
  <si>
    <t>Кольчугино г, 6 Линия Ленинского поселка ул, 28</t>
  </si>
  <si>
    <t>Кольчугино г, 6 Линия Ленинского поселка ул, 29а</t>
  </si>
  <si>
    <t>Кольчугино г, 6 Линия Ленинского поселка ул, 29Б</t>
  </si>
  <si>
    <t>Кольчугино г, 7 Ноября ул, 2А</t>
  </si>
  <si>
    <t>Кольчугино г, 7 Ноября ул, 2Б</t>
  </si>
  <si>
    <t>Кольчугино г, 7 Ноября ул, 4</t>
  </si>
  <si>
    <t>Кольчугино г, 7 Ноября ул, 6</t>
  </si>
  <si>
    <t>Кольчугино г, 7 Ноября ул, 6а</t>
  </si>
  <si>
    <t>Кольчугино г, Алексеева ул, 1</t>
  </si>
  <si>
    <t>Кольчугино г, Алексеева ул, 1а</t>
  </si>
  <si>
    <t>1304.500</t>
  </si>
  <si>
    <t>Кольчугино г, Алексеева ул, 3А</t>
  </si>
  <si>
    <t>Кольчугино г, Алексеева ул, 3б</t>
  </si>
  <si>
    <t>Кольчугино г, Алексеева ул, 8</t>
  </si>
  <si>
    <t>Кольчугино г, Белая Речка мкр, Мелиораторов ул, 10</t>
  </si>
  <si>
    <t>Кольчугино г, Белая Речка мкр, Мелиораторов ул, 12</t>
  </si>
  <si>
    <t>Кольчугино г, Белая Речка мкр, Мелиораторов ул, 14</t>
  </si>
  <si>
    <t>Кольчугино г, Белая Речка мкр, Мелиораторов ул, 2</t>
  </si>
  <si>
    <t>Кольчугино г, Белая Речка мкр, Мелиораторов ул, 4</t>
  </si>
  <si>
    <t>Кольчугино г, Белая Речка мкр, Мелиораторов ул, 6</t>
  </si>
  <si>
    <t>Кольчугино г, Белая Речка мкр, Мелиораторов ул, 8</t>
  </si>
  <si>
    <t>Кольчугино г, Белая Речка мкр, Молодежная ул, 1</t>
  </si>
  <si>
    <t>Кольчугино г, Белая Речка мкр, Молодежная ул, 11</t>
  </si>
  <si>
    <t>Кольчугино г, Белая Речка мкр, Молодежная ул, 3</t>
  </si>
  <si>
    <t>Кольчугино г, Белая Речка мкр, Молодежная ул, 4</t>
  </si>
  <si>
    <t>Кольчугино г, Белая Речка мкр, Молодежная ул, 5</t>
  </si>
  <si>
    <t>Кольчугино г, Белая Речка мкр, Новая ул, 2</t>
  </si>
  <si>
    <t>Кольчугино г, Белая Речка мкр, Новая ул, 3</t>
  </si>
  <si>
    <t>Кольчугино г, Белая Речка мкр, Новая ул, 4</t>
  </si>
  <si>
    <t>Кольчугино г, Белая Речка мкр, Новая ул, 5</t>
  </si>
  <si>
    <t>Кольчугино г, Белая Речка мкр, Новая ул, 6</t>
  </si>
  <si>
    <t>Кольчугино г, Белая Речка мкр, Новая ул, 7</t>
  </si>
  <si>
    <t>438.800</t>
  </si>
  <si>
    <t>Кольчугино г, Белая Речка мкр, Родниковая ул, 15</t>
  </si>
  <si>
    <t>Кольчугино г, Белая Речка мкр, Родниковая ул, 41</t>
  </si>
  <si>
    <t>Кольчугино г, Белая Речка мкр, Родниковая ул, 45</t>
  </si>
  <si>
    <t>Кольчугино г, Белая Речка мкр, Родниковая ул, 50</t>
  </si>
  <si>
    <t>Кольчугино г, Белая Речка мкр, Школьная ул, 11а</t>
  </si>
  <si>
    <t>Кольчугино г, Белая Речка мкр, Школьная ул, 12</t>
  </si>
  <si>
    <t>Кольчугино г, Белая Речка мкр, Школьная ул, 14</t>
  </si>
  <si>
    <t>Кольчугино г, Белая Речка мкр, Школьная ул, 15</t>
  </si>
  <si>
    <t>Кольчугино г, Белая Речка мкр, Школьная ул, 3</t>
  </si>
  <si>
    <t>Кольчугино г, Веденеева ул, 1</t>
  </si>
  <si>
    <t>738.720</t>
  </si>
  <si>
    <t>Кольчугино г, Веденеева ул, 10</t>
  </si>
  <si>
    <t>803.100</t>
  </si>
  <si>
    <t>Кольчугино г, Веденеева ул, 12</t>
  </si>
  <si>
    <t>Кольчугино г, Веденеева ул, 14</t>
  </si>
  <si>
    <t>607.940</t>
  </si>
  <si>
    <t>Кольчугино г, Веденеева ул, 2</t>
  </si>
  <si>
    <t>842.020</t>
  </si>
  <si>
    <t>Кольчугино г, Веденеева ул, 2а</t>
  </si>
  <si>
    <t>4909.800</t>
  </si>
  <si>
    <t>1513.050</t>
  </si>
  <si>
    <t>Кольчугино г, Веденеева ул, 4</t>
  </si>
  <si>
    <t>744.680</t>
  </si>
  <si>
    <t>Кольчугино г, Веденеева ул, 5</t>
  </si>
  <si>
    <t>825.530</t>
  </si>
  <si>
    <t>2837.000</t>
  </si>
  <si>
    <t>Кольчугино г, Веденеева ул, 7</t>
  </si>
  <si>
    <t>Кольчугино г, Веденеева ул, 8</t>
  </si>
  <si>
    <t>Кольчугино г, Вокзальная ул, 20А</t>
  </si>
  <si>
    <t>Кольчугино г, Гагарина ул, 1</t>
  </si>
  <si>
    <t>Кольчугино г, Гагарина ул, 12</t>
  </si>
  <si>
    <t>Кольчугино г, Гагарина ул, 3</t>
  </si>
  <si>
    <t>649.200</t>
  </si>
  <si>
    <t>Кольчугино г, Гагарина ул, 5</t>
  </si>
  <si>
    <t>Кольчугино г, Гагарина ул, 6</t>
  </si>
  <si>
    <t>Кольчугино г, Гагарина ул, 7</t>
  </si>
  <si>
    <t>Кольчугино г, Добровольского ул, 11</t>
  </si>
  <si>
    <t>Кольчугино г, Добровольского ул, 15</t>
  </si>
  <si>
    <t>2977.000</t>
  </si>
  <si>
    <t>Кольчугино г, Добровольского ул, 17</t>
  </si>
  <si>
    <t>Кольчугино г, Добровольского ул, 19</t>
  </si>
  <si>
    <t>Кольчугино г, Добровольского ул, 21</t>
  </si>
  <si>
    <t>785.800</t>
  </si>
  <si>
    <t>Кольчугино г, Добровольского ул, 23</t>
  </si>
  <si>
    <t>Кольчугино г, Добровольского ул, 25</t>
  </si>
  <si>
    <t>Кольчугино г, Добровольского ул, 27</t>
  </si>
  <si>
    <t>Кольчугино г, Добровольского ул, 29</t>
  </si>
  <si>
    <t>Кольчугино г, Добровольского ул, 3</t>
  </si>
  <si>
    <t>718.750</t>
  </si>
  <si>
    <t>Кольчугино г, Добровольского ул, 5</t>
  </si>
  <si>
    <t>Кольчугино г, Добровольского ул, 7</t>
  </si>
  <si>
    <t>Кольчугино г, Добровольского ул, 9</t>
  </si>
  <si>
    <t>Кольчугино г, Дружбы ул, 10</t>
  </si>
  <si>
    <t>Кольчугино г, Дружбы ул, 11</t>
  </si>
  <si>
    <t>Кольчугино г, Дружбы ул, 12</t>
  </si>
  <si>
    <t>Кольчугино г, Дружбы ул, 13</t>
  </si>
  <si>
    <t>Кольчугино г, Дружбы ул, 13а</t>
  </si>
  <si>
    <t>Кольчугино г, Дружбы ул, 15</t>
  </si>
  <si>
    <t>Кольчугино г, Дружбы ул, 17</t>
  </si>
  <si>
    <t>Кольчугино г, Дружбы ул, 18</t>
  </si>
  <si>
    <t>801.500</t>
  </si>
  <si>
    <t>Кольчугино г, Дружбы ул, 18А</t>
  </si>
  <si>
    <t>Кольчугино г, Дружбы ул, 18б</t>
  </si>
  <si>
    <t>Кольчугино г, Дружбы ул, 20</t>
  </si>
  <si>
    <t>5944.000</t>
  </si>
  <si>
    <t>Кольчугино г, Дружбы ул, 20а</t>
  </si>
  <si>
    <t>Кольчугино г, Дружбы ул, 21</t>
  </si>
  <si>
    <t>Кольчугино г, Дружбы ул, 22</t>
  </si>
  <si>
    <t>Кольчугино г, Дружбы ул, 23</t>
  </si>
  <si>
    <t>Кольчугино г, Дружбы ул, 24</t>
  </si>
  <si>
    <t>Кольчугино г, Дружбы ул, 25</t>
  </si>
  <si>
    <t>Кольчугино г, Дружбы ул, 26</t>
  </si>
  <si>
    <t>Кольчугино г, Дружбы ул, 27</t>
  </si>
  <si>
    <t>Кольчугино г, Дружбы ул, 29</t>
  </si>
  <si>
    <t>Кольчугино г, Дружбы ул, 30</t>
  </si>
  <si>
    <t>635.700</t>
  </si>
  <si>
    <t>Кольчугино г, Дружбы ул, 31</t>
  </si>
  <si>
    <t>1321.500</t>
  </si>
  <si>
    <t>Кольчугино г, Дружбы ул, 32</t>
  </si>
  <si>
    <t>Кольчугино г, Дружбы ул, 4</t>
  </si>
  <si>
    <t>Кольчугино г, Дружбы ул, 4А</t>
  </si>
  <si>
    <t>Кольчугино г, Дружбы ул, 6</t>
  </si>
  <si>
    <t>Кольчугино г, Дружбы ул, 6А</t>
  </si>
  <si>
    <t>6655.000</t>
  </si>
  <si>
    <t>Кольчугино г, Дружбы ул, 7</t>
  </si>
  <si>
    <t>Кольчугино г, Дружбы ул, 8</t>
  </si>
  <si>
    <t>Кольчугино г, Зернова ул, 18</t>
  </si>
  <si>
    <t>Кольчугино г, Инициативная ул, 12</t>
  </si>
  <si>
    <t>Кольчугино г, Инициативная ул, 13</t>
  </si>
  <si>
    <t>380.820</t>
  </si>
  <si>
    <t>Кольчугино г, Инициативная ул, 14</t>
  </si>
  <si>
    <t>Кольчугино г, Инициативная ул, 15</t>
  </si>
  <si>
    <t>Кольчугино г, Инициативная ул, 16</t>
  </si>
  <si>
    <t>Кольчугино г, Инициативная ул, 17</t>
  </si>
  <si>
    <t>387.940</t>
  </si>
  <si>
    <t>Кольчугино г, Инициативная ул, 18</t>
  </si>
  <si>
    <t>Кольчугино г, Инициативная ул, 19</t>
  </si>
  <si>
    <t>747.220</t>
  </si>
  <si>
    <t>Кольчугино г, К.Маркса ул, 21</t>
  </si>
  <si>
    <t>Кольчугино г, КИМ ул, 14</t>
  </si>
  <si>
    <t>Кольчугино г, КИМ ул, 18</t>
  </si>
  <si>
    <t>Кольчугино г, КИМ ул, 22</t>
  </si>
  <si>
    <t>Кольчугино г, КИМ ул, 26</t>
  </si>
  <si>
    <t>Кольчугино г, КИМ ул, 37</t>
  </si>
  <si>
    <t>Кольчугино г, КИМ ул, 6</t>
  </si>
  <si>
    <t>Кольчугино г, Коллективная ул, 35</t>
  </si>
  <si>
    <t>Кольчугино г, Коллективная ул, 37</t>
  </si>
  <si>
    <t>Кольчугино г, Коллективная ул, 39</t>
  </si>
  <si>
    <t>Кольчугино г, Коллективная ул, 41</t>
  </si>
  <si>
    <t>Кольчугино г, Коллективная ул, 45</t>
  </si>
  <si>
    <t>Кольчугино г, Коллективная ул, 47</t>
  </si>
  <si>
    <t>Кольчугино г, Котовского ул, 13</t>
  </si>
  <si>
    <t>Кольчугино г, Котовского ул, 16</t>
  </si>
  <si>
    <t>Кольчугино г, Котовского ул, 17</t>
  </si>
  <si>
    <t>Кольчугино г, Котовского ул, 18</t>
  </si>
  <si>
    <t>Кольчугино г, Котовского ул, 19</t>
  </si>
  <si>
    <t>Кольчугино г, Котовского ул, 20</t>
  </si>
  <si>
    <t>Кольчугино г, Котовского ул, 21</t>
  </si>
  <si>
    <t>Кольчугино г, Котовского ул, 22</t>
  </si>
  <si>
    <t>Кольчугино г, Котовского ул, 24</t>
  </si>
  <si>
    <t>Кольчугино г, Котовского ул, 25</t>
  </si>
  <si>
    <t>Кольчугино г, Котовского ул, 26</t>
  </si>
  <si>
    <t>408.480</t>
  </si>
  <si>
    <t>Кольчугино г, Котовского ул, 28</t>
  </si>
  <si>
    <t>Кольчугино г, Котовского ул, 30</t>
  </si>
  <si>
    <t>Кольчугино г, Ленина пл, 1</t>
  </si>
  <si>
    <t>Кольчугино г, Ленина пл, 10</t>
  </si>
  <si>
    <t>Кольчугино г, Ленина пл, 3</t>
  </si>
  <si>
    <t>Кольчугино г, Ленина пл, 6</t>
  </si>
  <si>
    <t>Кольчугино г, Ленина пл, 8</t>
  </si>
  <si>
    <t>Кольчугино г, Ленина ул, 10</t>
  </si>
  <si>
    <t>Кольчугино г, Ленина ул, 11</t>
  </si>
  <si>
    <t>Кольчугино г, Ленина ул, 11А</t>
  </si>
  <si>
    <t>Кольчугино г, Ленина ул, 14</t>
  </si>
  <si>
    <t>980.500</t>
  </si>
  <si>
    <t>Кольчугино г, Ленина ул, 16</t>
  </si>
  <si>
    <t>Кольчугино г, Ленина ул, 18</t>
  </si>
  <si>
    <t>Кольчугино г, Ленина ул, 19</t>
  </si>
  <si>
    <t>1914</t>
  </si>
  <si>
    <t>Кольчугино г, Ленина ул, 2</t>
  </si>
  <si>
    <t>Кольчугино г, Ленина ул, 21</t>
  </si>
  <si>
    <t>Кольчугино г, Ленина ул, 3</t>
  </si>
  <si>
    <t>Кольчугино г, Ленина ул, 4</t>
  </si>
  <si>
    <t>Кольчугино г, Ленина ул, 5</t>
  </si>
  <si>
    <t>Кольчугино г, Ленина ул, 6</t>
  </si>
  <si>
    <t>885.700</t>
  </si>
  <si>
    <t>Кольчугино г, Ленина ул, 7</t>
  </si>
  <si>
    <t>Кольчугино г, Ленина ул, 8</t>
  </si>
  <si>
    <t>Кольчугино г, Ленина ул, 9</t>
  </si>
  <si>
    <t>Кольчугино г, Лермонтова ул, 3</t>
  </si>
  <si>
    <t>Кольчугино г, Лермонтова ул, 4</t>
  </si>
  <si>
    <t>Кольчугино г, Лермонтова ул, 9</t>
  </si>
  <si>
    <t>Кольчугино г, Ломако ул, 12</t>
  </si>
  <si>
    <t>Кольчугино г, Ломако ул, 16</t>
  </si>
  <si>
    <t>Кольчугино г, Ломако ул, 18</t>
  </si>
  <si>
    <t>1929.180</t>
  </si>
  <si>
    <t>Кольчугино г, Ломако ул, 22</t>
  </si>
  <si>
    <t>Кольчугино г, Ломако ул, 24</t>
  </si>
  <si>
    <t>Кольчугино г, Ломако ул, 26</t>
  </si>
  <si>
    <t>5533.000</t>
  </si>
  <si>
    <t>Кольчугино г, Ломако ул, 32</t>
  </si>
  <si>
    <t>Кольчугино г, Ломако ул, 34</t>
  </si>
  <si>
    <t>967.200</t>
  </si>
  <si>
    <t>Кольчугино г, Ломако ул, 6</t>
  </si>
  <si>
    <t>Кольчугино г, Луговая ул, 1</t>
  </si>
  <si>
    <t>Кольчугино г, Луговая ул, 10</t>
  </si>
  <si>
    <t>Кольчугино г, Луговая ул, 2</t>
  </si>
  <si>
    <t>Кольчугино г, Луговая ул, 5</t>
  </si>
  <si>
    <t>423.300</t>
  </si>
  <si>
    <t>Кольчугино г, Луговая ул, 6</t>
  </si>
  <si>
    <t>Кольчугино г, Луговая ул, 9</t>
  </si>
  <si>
    <t>Кольчугино г, Максимова ул, 1</t>
  </si>
  <si>
    <t>Кольчугино г, Максимова ул, 11</t>
  </si>
  <si>
    <t>Кольчугино г, Максимова ул, 15</t>
  </si>
  <si>
    <t>Кольчугино г, Максимова ул, 21</t>
  </si>
  <si>
    <t>Кольчугино г, Максимова ул, 23</t>
  </si>
  <si>
    <t>1718.400</t>
  </si>
  <si>
    <t>Кольчугино г, Максимова ул, 25</t>
  </si>
  <si>
    <t>2046.400</t>
  </si>
  <si>
    <t>Кольчугино г, Максимова ул, 3</t>
  </si>
  <si>
    <t>Кольчугино г, Максимова ул, 7</t>
  </si>
  <si>
    <t>843.000</t>
  </si>
  <si>
    <t>Кольчугино г, Мира ул, 1</t>
  </si>
  <si>
    <t>Кольчугино г, Мира ул, 11</t>
  </si>
  <si>
    <t>Кольчугино г, Мира ул, 13</t>
  </si>
  <si>
    <t>Кольчугино г, Мира ул, 14</t>
  </si>
  <si>
    <t>Кольчугино г, Мира ул, 17</t>
  </si>
  <si>
    <t>Кольчугино г, Мира ул, 19</t>
  </si>
  <si>
    <t>Кольчугино г, Мира ул, 2</t>
  </si>
  <si>
    <t>3151.200</t>
  </si>
  <si>
    <t>Кольчугино г, Мира ул, 20</t>
  </si>
  <si>
    <t>Кольчугино г, Мира ул, 20А</t>
  </si>
  <si>
    <t>Кольчугино г, Мира ул, 21</t>
  </si>
  <si>
    <t>Кольчугино г, Мира ул, 22</t>
  </si>
  <si>
    <t>Кольчугино г, Мира ул, 23</t>
  </si>
  <si>
    <t>Кольчугино г, Мира ул, 24</t>
  </si>
  <si>
    <t>Кольчугино г, Мира ул, 26</t>
  </si>
  <si>
    <t>Кольчугино г, Мира ул, 28</t>
  </si>
  <si>
    <t>Кольчугино г, Мира ул, 3</t>
  </si>
  <si>
    <t>Кольчугино г, Мира ул, 6</t>
  </si>
  <si>
    <t>Кольчугино г, Мира ул, 7</t>
  </si>
  <si>
    <t>Кольчугино г, Мира ул, 73</t>
  </si>
  <si>
    <t>Кольчугино г, Мира ул, 8</t>
  </si>
  <si>
    <t>1212.700</t>
  </si>
  <si>
    <t>Кольчугино г, Московская ул, 56</t>
  </si>
  <si>
    <t>Кольчугино г, Московская ул, 58</t>
  </si>
  <si>
    <t>1257.800</t>
  </si>
  <si>
    <t>Кольчугино г, Московская ул, 60</t>
  </si>
  <si>
    <t>Кольчугино г, Московская ул, 62</t>
  </si>
  <si>
    <t>Кольчугино г, Московская ул, 66</t>
  </si>
  <si>
    <t>Кольчугино г, Октябрьская ул, 12</t>
  </si>
  <si>
    <t>Кольчугино г, Октябрьская ул, 14</t>
  </si>
  <si>
    <t>Кольчугино г, Октябрьская ул, 17</t>
  </si>
  <si>
    <t>Кольчугино г, Октябрьская ул, 19</t>
  </si>
  <si>
    <t>Кольчугино г, Октябрьская ул, 36</t>
  </si>
  <si>
    <t>Кольчугино г, Островского ул, 11</t>
  </si>
  <si>
    <t>Кольчугино г, Папанинцев ул, 1</t>
  </si>
  <si>
    <t>Кольчугино г, Папанинцев ул, 2</t>
  </si>
  <si>
    <t>422.400</t>
  </si>
  <si>
    <t>Кольчугино г, Папанинцев ул, 4</t>
  </si>
  <si>
    <t>Кольчугино г, Победы ул, 11</t>
  </si>
  <si>
    <t>Кольчугино г, Победы ул, 17</t>
  </si>
  <si>
    <t>Кольчугино г, Победы ул, 18</t>
  </si>
  <si>
    <t>580.900</t>
  </si>
  <si>
    <t>Кольчугино г, Победы ул, 7</t>
  </si>
  <si>
    <t>3890.000</t>
  </si>
  <si>
    <t>Кольчугино г, Победы ул, 9</t>
  </si>
  <si>
    <t>4460.000</t>
  </si>
  <si>
    <t>Кольчугино г, Поселок Труда ул, 7</t>
  </si>
  <si>
    <t>Кольчугино г, Темкина ул, 4</t>
  </si>
  <si>
    <t>Кольчугино г, Ульяновская ул, 29</t>
  </si>
  <si>
    <t>Кольчугино г, Ульяновская ул, 31</t>
  </si>
  <si>
    <t>Кольчугино г, Ульяновская ул, 33</t>
  </si>
  <si>
    <t>Кольчугино г, Ульяновская ул, 35</t>
  </si>
  <si>
    <t>Кольчугино г, Ульяновская ул, 37</t>
  </si>
  <si>
    <t>4790.000</t>
  </si>
  <si>
    <t>Кольчугино г, Ульяновская ул, 45</t>
  </si>
  <si>
    <t>Кольчугино г, Ульяновская ул, 47</t>
  </si>
  <si>
    <t>877.300</t>
  </si>
  <si>
    <t>Кольчугино г, Фурманова ул, 15а</t>
  </si>
  <si>
    <t>Кольчугино г, Фурманова ул, 17а</t>
  </si>
  <si>
    <t>Кольчугино г, Фурманова ул, 19а</t>
  </si>
  <si>
    <t>Кольчугино г, Чапаева ул, 1Б</t>
  </si>
  <si>
    <t>Кольчугино г, Чапаева ул, 1в</t>
  </si>
  <si>
    <t>Кольчугино г, Чапаева ул, 1г</t>
  </si>
  <si>
    <t>1684.900</t>
  </si>
  <si>
    <t>Кольчугино г, Чапаева ул, 3</t>
  </si>
  <si>
    <t>Кольчугино г, Чапаева ул, 7</t>
  </si>
  <si>
    <t>Кольчугино г, Шиманаева ул, 1</t>
  </si>
  <si>
    <t>Кольчугино г, Шиманаева ул, 11</t>
  </si>
  <si>
    <t>Кольчугино г, Шиманаева ул, 3</t>
  </si>
  <si>
    <t>Кольчугино г, Шиманаева ул, 4</t>
  </si>
  <si>
    <t>Кольчугино г, Шиманаева ул, 4А</t>
  </si>
  <si>
    <t>Кольчугино г, Шиманаева ул, 5</t>
  </si>
  <si>
    <t>Кольчугино г, Шиманаева ул, 7</t>
  </si>
  <si>
    <t>Кольчугино г, Шиманаева ул, 9</t>
  </si>
  <si>
    <t>Кольчугино г, Шмелева ул, 1</t>
  </si>
  <si>
    <t>Кольчугино г, Шмелева ул, 10</t>
  </si>
  <si>
    <t>1212.000</t>
  </si>
  <si>
    <t>Кольчугино г, Шмелева ул, 11</t>
  </si>
  <si>
    <t>Кольчугино г, Шмелева ул, 12</t>
  </si>
  <si>
    <t>677.250</t>
  </si>
  <si>
    <t>1517.500</t>
  </si>
  <si>
    <t>935.780</t>
  </si>
  <si>
    <t>Кольчугино г, Шмелева ул, 16</t>
  </si>
  <si>
    <t>817.920</t>
  </si>
  <si>
    <t>Кольчугино г, Шмелева ул, 17</t>
  </si>
  <si>
    <t>757.490</t>
  </si>
  <si>
    <t>Кольчугино г, Шмелева ул, 2</t>
  </si>
  <si>
    <t>1301.000</t>
  </si>
  <si>
    <t>Кольчугино г, Шмелева ул, 3</t>
  </si>
  <si>
    <t>1309.100</t>
  </si>
  <si>
    <t>Кольчугино г, Шмелева ул, 7</t>
  </si>
  <si>
    <t>Кольчугино г, Шмелева ул, 8</t>
  </si>
  <si>
    <t>648.600</t>
  </si>
  <si>
    <t>Кольчугино г, Щербакова ул, 22</t>
  </si>
  <si>
    <t>Кольчугино г, Щербакова ул, 32</t>
  </si>
  <si>
    <t>Кольчугино г, Щербакова ул, 34</t>
  </si>
  <si>
    <t>Кольчугино г, Щербакова ул, 7</t>
  </si>
  <si>
    <t>615.400</t>
  </si>
  <si>
    <t>Кольчугино г, Щорса ул, 18</t>
  </si>
  <si>
    <t>Кольчугино г, Щорса ул, 2</t>
  </si>
  <si>
    <t>Кольчугино г, Щорса ул, 20</t>
  </si>
  <si>
    <t>Кольчугино г, Щорса ул, 3</t>
  </si>
  <si>
    <t>Кольчугино г, Щорса ул, 4</t>
  </si>
  <si>
    <t>Кольчугино г, Щорса ул, 5</t>
  </si>
  <si>
    <t>Кольчугино г, Щорса ул, 6</t>
  </si>
  <si>
    <t>239.600</t>
  </si>
  <si>
    <t>Кольчугино г, Щорса ул, 7</t>
  </si>
  <si>
    <t>Кольчугино г, Щорса ул, 8</t>
  </si>
  <si>
    <t>Кольчугинский р-н, Бавлены п, Больничная ул, 11</t>
  </si>
  <si>
    <t>Кольчугинский р-н, Бавлены п, Больничная ул, 2А</t>
  </si>
  <si>
    <t>Кольчугинский р-н, Бавлены п, Больничная ул, 9</t>
  </si>
  <si>
    <t>837.700</t>
  </si>
  <si>
    <t>Кольчугинский р-н, Бавлены п, Больничный пер, 2</t>
  </si>
  <si>
    <t>Кольчугинский р-н, Бавлены п, Больничный пер, 3</t>
  </si>
  <si>
    <t>Кольчугинский р-н, Бавлены п, Больничный пер, 4</t>
  </si>
  <si>
    <t>Кольчугинский р-н, Бавлены п, Железнодорожная ул, 5</t>
  </si>
  <si>
    <t>Кольчугинский р-н, Бавлены п, Лесная ул, 1</t>
  </si>
  <si>
    <t>Кольчугинский р-н, Бавлены п, Лесная ул, 2</t>
  </si>
  <si>
    <t>Кольчугинский р-н, Бавлены п, Лесная ул, 3</t>
  </si>
  <si>
    <t>Кольчугинский р-н, Бавлены п, Лесная ул, 4</t>
  </si>
  <si>
    <t>Кольчугинский р-н, Бавлены п, Лесная ул, 6</t>
  </si>
  <si>
    <t>Кольчугинский р-н, Бавлены п, Лесной пер, 1</t>
  </si>
  <si>
    <t>Кольчугинский р-н, Бавлены п, Лесной пер, 5</t>
  </si>
  <si>
    <t>Кольчугинский р-н, Бавлены п, Лесной пер, 6А</t>
  </si>
  <si>
    <t>Кольчугинский р-н, Бавлены п, Мира ул, 9</t>
  </si>
  <si>
    <t>7862.400</t>
  </si>
  <si>
    <t>Кольчугинский р-н, Бавлены п, Молодежная ул, 1</t>
  </si>
  <si>
    <t>Кольчугинский р-н, Бавлены п, Молодежная ул, 2</t>
  </si>
  <si>
    <t>Кольчугинский р-н, Бавлены п, Молодежная ул, 3</t>
  </si>
  <si>
    <t>Кольчугинский р-н, Бавлены п, Молодежная ул, 4</t>
  </si>
  <si>
    <t>Кольчугинский р-н, Бавлены п, Октябрьская ул, 3А</t>
  </si>
  <si>
    <t>667.980</t>
  </si>
  <si>
    <t>Кольчугинский р-н, Бавлены п, Октябрьская ул, 4</t>
  </si>
  <si>
    <t>Кольчугинский р-н, Бавлены п, Полевая ул, 2</t>
  </si>
  <si>
    <t>Кольчугинский р-н, Бавлены п, Полевая ул, 3</t>
  </si>
  <si>
    <t>Кольчугинский р-н, Бавлены п, Полевая ул, 4</t>
  </si>
  <si>
    <t>Кольчугинский р-н, Бавлены п, Полевая ул, 5</t>
  </si>
  <si>
    <t>Кольчугинский р-н, Бавлены п, Рачкова ул, 1</t>
  </si>
  <si>
    <t>Кольчугинский р-н, Бавлены п, Силантьева ул, 2</t>
  </si>
  <si>
    <t>Кольчугинский р-н, Бавлены п, Силантьева ул, 8</t>
  </si>
  <si>
    <t>2648.300</t>
  </si>
  <si>
    <t>Кольчугинский р-н, Бавлены п, Центральная ул, 10</t>
  </si>
  <si>
    <t>836.100</t>
  </si>
  <si>
    <t>Кольчугинский р-н, Бавлены п, Центральная ул, 10А</t>
  </si>
  <si>
    <t>Кольчугинский р-н, Бавлены п, Центральная ул, 17</t>
  </si>
  <si>
    <t>176.000</t>
  </si>
  <si>
    <t>203.600</t>
  </si>
  <si>
    <t>Кольчугинский р-н, Бавлены п, Центральная ул, 19</t>
  </si>
  <si>
    <t>211.300</t>
  </si>
  <si>
    <t>Кольчугинский р-н, Бавлены п, Центральная ул, 8</t>
  </si>
  <si>
    <t>Кольчугинский р-н, Бавлены п, Центральная ул, 8А</t>
  </si>
  <si>
    <t>403.800</t>
  </si>
  <si>
    <t>Кольчугинский р-н, Бавлены п, Южный пер, 1</t>
  </si>
  <si>
    <t>Кольчугинский р-н, Бавлены п, Южный пер, 2</t>
  </si>
  <si>
    <t>Кольчугинский р-н, Бавлены п, Южный пер, 3</t>
  </si>
  <si>
    <t>Кольчугинский р-н, Большевик п, Школьная ул, 4</t>
  </si>
  <si>
    <t>Кольчугинский р-н, Большевик п, Школьный пер, 2</t>
  </si>
  <si>
    <t>Кольчугинский р-н, Большевик п, Школьный пер, 3</t>
  </si>
  <si>
    <t>Кольчугинский р-н, Большевик п, Школьный пер, 4</t>
  </si>
  <si>
    <t>Кольчугинский р-н, Большое Кузьминское с, Молодежная ул, 1</t>
  </si>
  <si>
    <t>Кольчугинский р-н, Большое Кузьминское с, Молодежная ул, 2</t>
  </si>
  <si>
    <t>Кольчугинский р-н, Большое Кузьминское с, Молодежная ул, 3</t>
  </si>
  <si>
    <t>Кольчугинский р-н, Большое Кузьминское с, Молодежная ул, 4</t>
  </si>
  <si>
    <t>714.200</t>
  </si>
  <si>
    <t>Кольчугинский р-н, Большое Кузьминское с, Молодежная ул, 5</t>
  </si>
  <si>
    <t>Кольчугинский р-н, Большое Кузьминское с, Молодежная ул, 6</t>
  </si>
  <si>
    <t>Кольчугинский р-н, Большое Кузьминское с, Рачкова ул, 19</t>
  </si>
  <si>
    <t>562.300</t>
  </si>
  <si>
    <t>Кольчугинский р-н, Большое Кузьминское с, Рачкова ул, 20</t>
  </si>
  <si>
    <t>Кольчугинский р-н, Большое Кузьминское с, Рачкова ул, 21</t>
  </si>
  <si>
    <t>Кольчугинский р-н, Большое Кузьминское с, Рачкова ул, 27</t>
  </si>
  <si>
    <t>590.500</t>
  </si>
  <si>
    <t>Кольчугинский р-н, Большое Кузьминское с, Строителей ул, 1</t>
  </si>
  <si>
    <t>Кольчугинский р-н, Большое Кузьминское с, Строителей ул, 2</t>
  </si>
  <si>
    <t>Кольчугинский р-н, Вишневый п, Вторая ул, 3</t>
  </si>
  <si>
    <t>Кольчугинский р-н, Вишневый п, Третья ул, 1</t>
  </si>
  <si>
    <t>Кольчугинский р-н, Вишневый п, Третья ул, 2</t>
  </si>
  <si>
    <t>Кольчугинский р-н, Вишневый п, Третья ул, 3</t>
  </si>
  <si>
    <t>Кольчугинский р-н, Вишневый п, Третья ул, 4</t>
  </si>
  <si>
    <t>Кольчугинский р-н, Вишневый п, Третья ул, 5</t>
  </si>
  <si>
    <t>Кольчугинский р-н, Вишневый п, Третья ул, 6</t>
  </si>
  <si>
    <t>Кольчугинский р-н, Вишневый п, Третья ул, 8</t>
  </si>
  <si>
    <t>Кольчугинский р-н, Дубки п, Совхозная ул, 4</t>
  </si>
  <si>
    <t>Кольчугинский р-н, Дубки п, Совхозная ул, 6</t>
  </si>
  <si>
    <t>189.000</t>
  </si>
  <si>
    <t>Кольчугинский р-н, Есиплево с, Карпова ул, 1</t>
  </si>
  <si>
    <t>Кольчугинский р-н, Есиплево с, Карпова ул, 5</t>
  </si>
  <si>
    <t>Кольчугинский р-н, Золотуха п, Пятнадцатая ул, 1</t>
  </si>
  <si>
    <t>Кольчугинский р-н, Золотуха п, Пятнадцатая ул, 2</t>
  </si>
  <si>
    <t>Кольчугинский р-н, Золотуха п, Пятнадцатая ул, 4</t>
  </si>
  <si>
    <t>Кольчугинский р-н, Металлист п, Лесная ул, 1</t>
  </si>
  <si>
    <t>Кольчугинский р-н, Металлист п, Молодежная ул, 7</t>
  </si>
  <si>
    <t>1021.700</t>
  </si>
  <si>
    <t>1630.620</t>
  </si>
  <si>
    <t>Кольчугинский р-н, Металлист п, Центральная ул, 5</t>
  </si>
  <si>
    <t>Кольчугинский р-н, Металлист п, Центральная ул, 6</t>
  </si>
  <si>
    <t>613.600</t>
  </si>
  <si>
    <t>Кольчугинский р-н, Металлист п, Центральная ул, 8</t>
  </si>
  <si>
    <t>Кольчугинский р-н, Новобусино с, Шестая ул, 1</t>
  </si>
  <si>
    <t>Кольчугинский р-н, Павловка д, Первая ул, 1</t>
  </si>
  <si>
    <t>Кольчугинский р-н, Павловка д, Первая ул, 2</t>
  </si>
  <si>
    <t>Кольчугинский р-н, Павловка д, Первая ул, 4</t>
  </si>
  <si>
    <t>Кольчугинский р-н, Павловка д, Первая ул, 7</t>
  </si>
  <si>
    <t>Кольчугинский р-н, Павловка д, Первая ул, 8</t>
  </si>
  <si>
    <t>Кольчугинский р-н, Раздолье п, Новоселов ул, 1</t>
  </si>
  <si>
    <t>Кольчугинский р-н, Раздолье п, Новоселов ул, 14</t>
  </si>
  <si>
    <t>Кольчугинский р-н, Раздолье п, Новоселов ул, 16</t>
  </si>
  <si>
    <t>Кольчугинский р-н, Раздолье п, Новоселов ул, 2</t>
  </si>
  <si>
    <t>Кольчугинский р-н, Раздолье п, Новоселов ул, 3</t>
  </si>
  <si>
    <t>Кольчугинский р-н, Раздолье п, Новоселов ул, 4</t>
  </si>
  <si>
    <t>Кольчугинский р-н, Раздолье п, Новоселов ул, 5</t>
  </si>
  <si>
    <t>Кольчугинский р-н, Раздолье п, Новоселов ул, 6</t>
  </si>
  <si>
    <t>Кольчугинский р-н, Раздолье п, Первомайская ул, 11</t>
  </si>
  <si>
    <t>Кольчугинский р-н, Раздолье п, Первомайская ул, 1А</t>
  </si>
  <si>
    <t>Кольчугинский р-н, Раздолье п, Первомайская ул, 3</t>
  </si>
  <si>
    <t>Кольчугинский р-н, Раздолье п, Первомайская ул, 5</t>
  </si>
  <si>
    <t>Кольчугинский р-н, Раздолье п, Первомайская ул, 9</t>
  </si>
  <si>
    <t>Меленки г, 60 лет Октября ул, 11</t>
  </si>
  <si>
    <t>Меленки г, 60 лет Октября ул, 21</t>
  </si>
  <si>
    <t>529.100</t>
  </si>
  <si>
    <t>Меленки г, 60 лет Октября ул, 23</t>
  </si>
  <si>
    <t>523.900</t>
  </si>
  <si>
    <t>Меленки г, 60 лет Октября ул, 25</t>
  </si>
  <si>
    <t>Меленки г, 60 лет Октября ул, 27</t>
  </si>
  <si>
    <t>990.670</t>
  </si>
  <si>
    <t>Меленки г, 60 лет Октября ул, 29</t>
  </si>
  <si>
    <t>Меленки г, 60 лет Октября ул, 31</t>
  </si>
  <si>
    <t>Меленки г, 60 лет Октября ул, 33</t>
  </si>
  <si>
    <t>Меленки г, 60 лет Октября ул, 9</t>
  </si>
  <si>
    <t>413.580</t>
  </si>
  <si>
    <t>Меленки г, Академика Королева ул, 2</t>
  </si>
  <si>
    <t>Меленки г, Академика Королева ул, 25</t>
  </si>
  <si>
    <t>868.700</t>
  </si>
  <si>
    <t>Меленки г, Валентины Суздальцевой ул, 23</t>
  </si>
  <si>
    <t>Меленки г, Валентины Суздальцевой ул, 25</t>
  </si>
  <si>
    <t>Меленки г, Валентины Суздальцевой ул, 27</t>
  </si>
  <si>
    <t>522.600</t>
  </si>
  <si>
    <t>371.360</t>
  </si>
  <si>
    <t>Меленки г, Венедиктова ул, 15а</t>
  </si>
  <si>
    <t>Меленки г, Венедиктова ул, 3а</t>
  </si>
  <si>
    <t>Меленки г, Венедиктова ул, 6</t>
  </si>
  <si>
    <t>Меленки г, Вокзальная ул, 1</t>
  </si>
  <si>
    <t>Меленки г, Вокзальная ул, 3</t>
  </si>
  <si>
    <t>491.400</t>
  </si>
  <si>
    <t>Меленки г, Дзержинского ул, 27</t>
  </si>
  <si>
    <t>Меленки г, Дзержинского ул, 29</t>
  </si>
  <si>
    <t>489.600</t>
  </si>
  <si>
    <t>Меленки г, Дзержинского ул, 42</t>
  </si>
  <si>
    <t>477.840</t>
  </si>
  <si>
    <t>Меленки г, Дзержинского ул, 46</t>
  </si>
  <si>
    <t>441.600</t>
  </si>
  <si>
    <t>Меленки г, Дзержинского ул, 46а</t>
  </si>
  <si>
    <t>Меленки г, Дзержинского ул, 54</t>
  </si>
  <si>
    <t>167.700</t>
  </si>
  <si>
    <t>Меленки г, Дзержинского ул, 60</t>
  </si>
  <si>
    <t>339.760</t>
  </si>
  <si>
    <t>Меленки г, Железнодорожная ул, 19</t>
  </si>
  <si>
    <t>Меленки г, Кирова ул, 34</t>
  </si>
  <si>
    <t>Меленки г, Кирова ул, 36</t>
  </si>
  <si>
    <t>629.140</t>
  </si>
  <si>
    <t>Меленки г, Кирова ул, 38</t>
  </si>
  <si>
    <t>Меленки г, Кирова ул, 42</t>
  </si>
  <si>
    <t>1167.700</t>
  </si>
  <si>
    <t>Меленки г, Кирова ул, 43А</t>
  </si>
  <si>
    <t>Меленки г, Кирова ул, 44</t>
  </si>
  <si>
    <t>Меленки г, Кирова ул, 53</t>
  </si>
  <si>
    <t>568.140</t>
  </si>
  <si>
    <t>769.100</t>
  </si>
  <si>
    <t>Меленки г, Кирова ул, 55</t>
  </si>
  <si>
    <t>Меленки г, Кирова ул, 99</t>
  </si>
  <si>
    <t>Меленки г, Коминтерна ул, 106</t>
  </si>
  <si>
    <t>Меленки г, Коминтерна ул, 211</t>
  </si>
  <si>
    <t>718.710</t>
  </si>
  <si>
    <t>Меленки г, Коммунистическая ул, 13</t>
  </si>
  <si>
    <t>2557.240</t>
  </si>
  <si>
    <t>Меленки г, Коммунистическая ул, 16</t>
  </si>
  <si>
    <t>603.290</t>
  </si>
  <si>
    <t>240.260</t>
  </si>
  <si>
    <t>Меленки г, Коммунистическая ул, 28</t>
  </si>
  <si>
    <t>Меленки г, Коммунистическая ул, 47</t>
  </si>
  <si>
    <t>Меленки г, Коммунистическая ул, 49</t>
  </si>
  <si>
    <t>287.580</t>
  </si>
  <si>
    <t>Меленки г, Комсомольская ул, 103</t>
  </si>
  <si>
    <t>188.000</t>
  </si>
  <si>
    <t>Меленки г, Комсомольская ул, 117</t>
  </si>
  <si>
    <t>Меленки г, Комсомольская ул, 98</t>
  </si>
  <si>
    <t>Меленки г, Конышева ул, 15</t>
  </si>
  <si>
    <t>1256.700</t>
  </si>
  <si>
    <t>Меленки г, Конышева ул, 17</t>
  </si>
  <si>
    <t>Меленки г, Конышева ул, 1А</t>
  </si>
  <si>
    <t>Меленки г, Конышева ул, 2</t>
  </si>
  <si>
    <t>958.500</t>
  </si>
  <si>
    <t>Меленки г, Конышева ул, 2А</t>
  </si>
  <si>
    <t>1100.600</t>
  </si>
  <si>
    <t>Меленки г, Конышева ул, 3А</t>
  </si>
  <si>
    <t>1136.500</t>
  </si>
  <si>
    <t>Меленки г, Красноармейская ул, 204</t>
  </si>
  <si>
    <t>Меленки г, Красноармейская ул, 92</t>
  </si>
  <si>
    <t>648.440</t>
  </si>
  <si>
    <t>Меленки г, Красноармейская ул, 94</t>
  </si>
  <si>
    <t>Меленки г, Лермонтова ул, 4</t>
  </si>
  <si>
    <t>Меленки г, Лермонтова ул, 6</t>
  </si>
  <si>
    <t>Меленки г, Маяковского ул, 24</t>
  </si>
  <si>
    <t>846.330</t>
  </si>
  <si>
    <t>Меленки г, Маяковского ул, 26</t>
  </si>
  <si>
    <t>852.590</t>
  </si>
  <si>
    <t>Меленки г, Мира ул, 17</t>
  </si>
  <si>
    <t>Меленки г, Мира ул, 19</t>
  </si>
  <si>
    <t>Меленки г, Мира ул, 19а</t>
  </si>
  <si>
    <t>Меленки г, Мира ул, 21</t>
  </si>
  <si>
    <t>Меленки г, Мира ул, 21а</t>
  </si>
  <si>
    <t>652.300</t>
  </si>
  <si>
    <t>Меленки г, Муромская ул, 1</t>
  </si>
  <si>
    <t>Меленки г, Муромская ул, 21</t>
  </si>
  <si>
    <t>715.520</t>
  </si>
  <si>
    <t>Меленки г, Муромская ул, 3</t>
  </si>
  <si>
    <t>Меленки г, Муромская ул, 39</t>
  </si>
  <si>
    <t>Меленки г, Муромская ул, 5</t>
  </si>
  <si>
    <t>Меленки г, Пролетарская ул, 37</t>
  </si>
  <si>
    <t>915.770</t>
  </si>
  <si>
    <t>Меленки г, Пролетарская ул, 53</t>
  </si>
  <si>
    <t>Меленки г, Пушкина ул, 1</t>
  </si>
  <si>
    <t>Меленки г, Советская ул, 28</t>
  </si>
  <si>
    <t>Меленки г, Чернышевского ул, 15</t>
  </si>
  <si>
    <t>200.480</t>
  </si>
  <si>
    <t>Меленки г, Чернышевского ул, 43</t>
  </si>
  <si>
    <t>Меленки г, Чкалова ул, 56</t>
  </si>
  <si>
    <t>Меленки г, Чкалова ул, 58</t>
  </si>
  <si>
    <t>Меленки г, Чкалова ул, 62</t>
  </si>
  <si>
    <t>763.840</t>
  </si>
  <si>
    <t>639.100</t>
  </si>
  <si>
    <t>Меленковский р-н, Архангел с, Совхозная ул, 182</t>
  </si>
  <si>
    <t>Меленковский р-н, Бутылицы с, Железнодорожная ул, 43</t>
  </si>
  <si>
    <t>Меленковский р-н, Бутылицы с, Железнодорожная ул, 59</t>
  </si>
  <si>
    <t>Меленковский р-н, Бутылицы с, Садовая ул, 1</t>
  </si>
  <si>
    <t>Меленковский р-н, Бутылицы с, Садовая ул, 2</t>
  </si>
  <si>
    <t>Меленковский р-н, Бутылицы с, Садовая ул, 2а</t>
  </si>
  <si>
    <t>558.800</t>
  </si>
  <si>
    <t>Меленковский р-н, Высоково д, Слободская ул, 27</t>
  </si>
  <si>
    <t>394.450</t>
  </si>
  <si>
    <t>Меленковский р-н, Денятино с, Механизаторов ул, 1</t>
  </si>
  <si>
    <t>535.100</t>
  </si>
  <si>
    <t>Меленковский р-н, Денятино с, Механизаторов ул, 3</t>
  </si>
  <si>
    <t>641.130</t>
  </si>
  <si>
    <t>Меленковский р-н, Денятино с, Механизаторов ул, 4</t>
  </si>
  <si>
    <t>Меленковский р-н, Денятино с, Механизаторов ул, 5</t>
  </si>
  <si>
    <t>Меленковский р-н, Злобино-2 д, 125</t>
  </si>
  <si>
    <t>Меленковский р-н, Злобино-2 д, 133</t>
  </si>
  <si>
    <t>Меленковский р-н, Злобино-2 д, 99</t>
  </si>
  <si>
    <t>Меленковский р-н, Илькино с, Садовая ул, 10</t>
  </si>
  <si>
    <t>Меленковский р-н, Илькино с, Садовая ул, 8</t>
  </si>
  <si>
    <t>Меленковский р-н, Илькино с, Солнечная ул, 13</t>
  </si>
  <si>
    <t>Меленковский р-н, Илькино с, Солнечная ул, 15</t>
  </si>
  <si>
    <t>Меленковский р-н, Кондаково д, Центральная ул, 2</t>
  </si>
  <si>
    <t>Меленковский р-н, Ляхи с, Климова ул, 4</t>
  </si>
  <si>
    <t>816.350</t>
  </si>
  <si>
    <t>659.200</t>
  </si>
  <si>
    <t>875.200</t>
  </si>
  <si>
    <t>Меленковский р-н, Паново д, Молодежная ул, 1</t>
  </si>
  <si>
    <t>Меленковский р-н, Паново д, Молодежная ул, 3</t>
  </si>
  <si>
    <t>Меленковский р-н, Паново д, Молодежная ул, 4</t>
  </si>
  <si>
    <t>Меленковский р-н, Папулино д, Коммунистическая ул, 1</t>
  </si>
  <si>
    <t>409.090</t>
  </si>
  <si>
    <t>Меленковский р-н, Папулино д, Коммунистическая ул, 13</t>
  </si>
  <si>
    <t>Меленковский р-н, Папулино д, Коммунистическая ул, 15</t>
  </si>
  <si>
    <t>555.180</t>
  </si>
  <si>
    <t>Меленковский р-н, Папулино д, Коммунистическая ул, 23</t>
  </si>
  <si>
    <t>Меленковский р-н, Советский п, Центральная ул, 6</t>
  </si>
  <si>
    <t>Меленковский р-н, Софроново д, Молодежная ул, 14</t>
  </si>
  <si>
    <t>Меленковский р-н, Софроново д, Молодежная ул, 7</t>
  </si>
  <si>
    <t>Меленковский р-н, Тургенево д, Совхозная ул, 1</t>
  </si>
  <si>
    <t>Меленковский р-н, Тургенево д, Совхозная ул, 3</t>
  </si>
  <si>
    <t>Меленковский р-н, Тургенево д, Совхозная ул, 4</t>
  </si>
  <si>
    <t>Меленковский р-н, Тургенево д, Совхозная ул, 5</t>
  </si>
  <si>
    <t>Меленковский р-н, Тургенево д, Совхозная ул, 6</t>
  </si>
  <si>
    <t>592.300</t>
  </si>
  <si>
    <t>Меленковский р-н, Тургенево д, Школьная ул, 1</t>
  </si>
  <si>
    <t>Меленковский р-н, Тургенево д, Школьная ул, 2</t>
  </si>
  <si>
    <t>Меленковский р-н, Тургенево д, Школьная ул, 3</t>
  </si>
  <si>
    <t>Меленковский р-н, Тургенево д, Школьная ул, 4</t>
  </si>
  <si>
    <t>Меленковский р-н, Тургенево д, Школьная ул, 5</t>
  </si>
  <si>
    <t>Меленковский р-н, Тургенево д, Школьная ул, 6</t>
  </si>
  <si>
    <t>Меленковский р-н, Тургенево д, Школьная ул, 7</t>
  </si>
  <si>
    <t>Муром г, 1-я Новослободская ул, 1</t>
  </si>
  <si>
    <t>Муром г, 1-я Новослободская ул, 10</t>
  </si>
  <si>
    <t>Муром г, 1-я Новослободская ул, 2</t>
  </si>
  <si>
    <t>Муром г, 1-я Новослободская ул, 3</t>
  </si>
  <si>
    <t>Муром г, 1-я Новослободская ул, 4</t>
  </si>
  <si>
    <t>Муром г, 1-я Новослободская ул, 5</t>
  </si>
  <si>
    <t>Муром г, 1-я Новослободская ул, 6</t>
  </si>
  <si>
    <t>Муром г, 1-я Новослободская ул, 7</t>
  </si>
  <si>
    <t>Муром г, 1-я Новослободская ул, 8</t>
  </si>
  <si>
    <t>Муром г, 1-я Новослободская ул, 9</t>
  </si>
  <si>
    <t>Муром г, 2-я Новослободская ул, 1</t>
  </si>
  <si>
    <t>Муром г, 2-я Новослободская ул, 2</t>
  </si>
  <si>
    <t>Муром г, 2-я Новослободская ул, 3</t>
  </si>
  <si>
    <t>Муром г, 2-я Новослободская ул, 4</t>
  </si>
  <si>
    <t>Муром г, 2-я Новослободская ул, 5</t>
  </si>
  <si>
    <t>Муром г, 2-я Новослободская ул, 7</t>
  </si>
  <si>
    <t>Муром г, 30 лет Победы ул, 11</t>
  </si>
  <si>
    <t>546.100</t>
  </si>
  <si>
    <t>Муром г, 30 лет Победы ул, 2</t>
  </si>
  <si>
    <t>Муром г, 30 лет Победы ул, 3</t>
  </si>
  <si>
    <t>Муром г, 30 лет Победы ул, 4</t>
  </si>
  <si>
    <t>Муром г, 30 лет Победы ул, 6</t>
  </si>
  <si>
    <t>9130.000</t>
  </si>
  <si>
    <t>Муром г, 30 лет Победы ул, 8</t>
  </si>
  <si>
    <t>Муром г, 30 лет Победы ул, 9 корп. 1</t>
  </si>
  <si>
    <t>Муром г, 30 лет Победы ул, 9 корп. 2</t>
  </si>
  <si>
    <t>Муром г, 30 лет Победы ул, 9 корп. 3</t>
  </si>
  <si>
    <t>Муром г, 30 лет Победы ул, 9</t>
  </si>
  <si>
    <t>Муром г, Автодора ул, 37</t>
  </si>
  <si>
    <t>1669.900</t>
  </si>
  <si>
    <t>Муром г, Автодора ул, 40</t>
  </si>
  <si>
    <t>Муром г, Автодора ул, 44</t>
  </si>
  <si>
    <t>Муром г, Амосова ул, 50</t>
  </si>
  <si>
    <t>Муром г, Артема ул, 11</t>
  </si>
  <si>
    <t>539.650</t>
  </si>
  <si>
    <t>Муром г, Артема ул, 15</t>
  </si>
  <si>
    <t>Муром г, Артема ул, 1а</t>
  </si>
  <si>
    <t>903.900</t>
  </si>
  <si>
    <t>Муром г, Артема ул, 2</t>
  </si>
  <si>
    <t>Муром г, Артема ул, 20</t>
  </si>
  <si>
    <t>Муром г, Артема ул, 27</t>
  </si>
  <si>
    <t>Муром г, Артема ул, 29</t>
  </si>
  <si>
    <t>Муром г, Артема ул, 29а</t>
  </si>
  <si>
    <t>Муром г, Артема ул, 39</t>
  </si>
  <si>
    <t>Муром г, Артема ул, 40</t>
  </si>
  <si>
    <t>Муром г, Артема ул, 55</t>
  </si>
  <si>
    <t>1345.700</t>
  </si>
  <si>
    <t>Муром г, Артема ул, 65</t>
  </si>
  <si>
    <t>Муром г, Владимирская ул, 1</t>
  </si>
  <si>
    <t>Муром г, Владимирская ул, 11</t>
  </si>
  <si>
    <t>Муром г, Владимирская ул, 2</t>
  </si>
  <si>
    <t>1539.420</t>
  </si>
  <si>
    <t>Муром г, Владимирская ул, 26</t>
  </si>
  <si>
    <t>Муром г, Владимирская ул, 28</t>
  </si>
  <si>
    <t>Муром г, Владимирская ул, 2а</t>
  </si>
  <si>
    <t>Муром г, Владимирская ул, 30</t>
  </si>
  <si>
    <t>1169.500</t>
  </si>
  <si>
    <t>Муром г, Владимирская ул, 37</t>
  </si>
  <si>
    <t>Муром г, Владимирская ул, 40</t>
  </si>
  <si>
    <t>1424.770</t>
  </si>
  <si>
    <t>Муром г, Владимирская ул, 5</t>
  </si>
  <si>
    <t>Муром г, Владимирская ул, 6</t>
  </si>
  <si>
    <t>1800.500</t>
  </si>
  <si>
    <t>Муром г, Владимирская ул, 7</t>
  </si>
  <si>
    <t>1289.100</t>
  </si>
  <si>
    <t>Муром г, Владимирская ул, 9</t>
  </si>
  <si>
    <t>Муром г, Владимирское ш, 10</t>
  </si>
  <si>
    <t>1873.000</t>
  </si>
  <si>
    <t>Муром г, Владимирское ш, 12</t>
  </si>
  <si>
    <t>1230.500</t>
  </si>
  <si>
    <t>Муром г, Владимирское ш, 12а</t>
  </si>
  <si>
    <t>Муром г, Владимирское ш, 12б</t>
  </si>
  <si>
    <t>Муром г, Владимирское ш, 4/58</t>
  </si>
  <si>
    <t>Муром г, Войкова ул, 1</t>
  </si>
  <si>
    <t>Муром г, Войкова ул, 13а</t>
  </si>
  <si>
    <t>215.900</t>
  </si>
  <si>
    <t>Муром г, Войкова ул, 2а</t>
  </si>
  <si>
    <t>Муром г, Войкова ул, 2б</t>
  </si>
  <si>
    <t>Муром г, Войкова ул, 2в</t>
  </si>
  <si>
    <t>404.800</t>
  </si>
  <si>
    <t>Муром г, Войкова ул, 3а</t>
  </si>
  <si>
    <t>Муром г, Войкова ул, 5</t>
  </si>
  <si>
    <t>Муром г, Войкова ул, 7</t>
  </si>
  <si>
    <t>Муром г, Войкова ул, 74</t>
  </si>
  <si>
    <t>Муром г, Войкова ул, 9</t>
  </si>
  <si>
    <t>461.160</t>
  </si>
  <si>
    <t>Муром г, Вокзальная ул, 16</t>
  </si>
  <si>
    <t>Муром г, Вокзальная ул, 3</t>
  </si>
  <si>
    <t>Муром г, Вокзальная ул, 6</t>
  </si>
  <si>
    <t>Муром г, Воровского ул, 101</t>
  </si>
  <si>
    <t>Муром г, Воровского ул, 16а</t>
  </si>
  <si>
    <t>312.400</t>
  </si>
  <si>
    <t>Муром г, Воровского ул, 23</t>
  </si>
  <si>
    <t>128.500</t>
  </si>
  <si>
    <t>157.000</t>
  </si>
  <si>
    <t>112.400</t>
  </si>
  <si>
    <t>Муром г, Воровского ул, 55</t>
  </si>
  <si>
    <t>Муром г, Воровского ул, 67</t>
  </si>
  <si>
    <t>Муром г, Воровского ул, 71</t>
  </si>
  <si>
    <t>1390.400</t>
  </si>
  <si>
    <t>Муром г, Воровского ул, 75</t>
  </si>
  <si>
    <t>922.880</t>
  </si>
  <si>
    <t>Муром г, Воровского ул, 85</t>
  </si>
  <si>
    <t>Муром г, Воровского ул, 88</t>
  </si>
  <si>
    <t>Муром г, Воровского ул, 90</t>
  </si>
  <si>
    <t>Муром г, Воровского ул, 91а</t>
  </si>
  <si>
    <t>Муром г, Воровского ул, 95</t>
  </si>
  <si>
    <t>462.500</t>
  </si>
  <si>
    <t>270.240</t>
  </si>
  <si>
    <t>Муром г, Воровского ул, 99</t>
  </si>
  <si>
    <t>266.500</t>
  </si>
  <si>
    <t>280.950</t>
  </si>
  <si>
    <t>Муром г, Гоголева ул, 10</t>
  </si>
  <si>
    <t>Муром г, Гоголева ул, 2а</t>
  </si>
  <si>
    <t>Муром г, Гоголева ул, 36</t>
  </si>
  <si>
    <t>560.600</t>
  </si>
  <si>
    <t>242.600</t>
  </si>
  <si>
    <t>Муром г, Губкина ул, 1а</t>
  </si>
  <si>
    <t>Муром г, Дзержинского ул, 1</t>
  </si>
  <si>
    <t>Муром г, Дзержинского ул, 10</t>
  </si>
  <si>
    <t>Муром г, Дзержинского ул, 2а</t>
  </si>
  <si>
    <t>Муром г, Дзержинского ул, 2б</t>
  </si>
  <si>
    <t>Муром г, Дзержинского ул, 36</t>
  </si>
  <si>
    <t>1583.090</t>
  </si>
  <si>
    <t>Муром г, Дзержинского ул, 3а</t>
  </si>
  <si>
    <t>Муром г, Дзержинского ул, 4</t>
  </si>
  <si>
    <t>Муром г, Дзержинского ул, 43</t>
  </si>
  <si>
    <t>3825.000</t>
  </si>
  <si>
    <t>Муром г, Дзержинского ул, 45</t>
  </si>
  <si>
    <t>Муром г, Дзержинского ул, 46</t>
  </si>
  <si>
    <t>Муром г, Дзержинского ул, 49</t>
  </si>
  <si>
    <t>Муром г, Дзержинского ул, 51</t>
  </si>
  <si>
    <t>Муром г, Дзержинского ул, 53 корп. 1</t>
  </si>
  <si>
    <t>Муром г, Дзержинского ул, 53 корп. 2</t>
  </si>
  <si>
    <t>Муром г, Дзержинского ул, 5а</t>
  </si>
  <si>
    <t>Муром г, Заводская ул, 1</t>
  </si>
  <si>
    <t>398.250</t>
  </si>
  <si>
    <t>Муром г, Заводская ул, 19</t>
  </si>
  <si>
    <t>Муром г, Заводская ул, 2</t>
  </si>
  <si>
    <t>Муром г, Заводская ул, 21</t>
  </si>
  <si>
    <t>Муром г, Заводская ул, 3</t>
  </si>
  <si>
    <t>585.500</t>
  </si>
  <si>
    <t>Муром г, Заводская ул, 7</t>
  </si>
  <si>
    <t>Муром г, Казанская ул, 2б</t>
  </si>
  <si>
    <t>220.500</t>
  </si>
  <si>
    <t>250.200</t>
  </si>
  <si>
    <t>Муром г, Калинина ул, 27</t>
  </si>
  <si>
    <t>215.300</t>
  </si>
  <si>
    <t>Муром г, Калинина ул, 33</t>
  </si>
  <si>
    <t>201.820</t>
  </si>
  <si>
    <t>Муром г, Калинина ул, 37</t>
  </si>
  <si>
    <t>198.400</t>
  </si>
  <si>
    <t>Муром г, Калинина ул, 45</t>
  </si>
  <si>
    <t>197.500</t>
  </si>
  <si>
    <t>Муром г, Карачаровское ш, 11</t>
  </si>
  <si>
    <t>1575.600</t>
  </si>
  <si>
    <t>Муром г, Карачаровское ш, 12</t>
  </si>
  <si>
    <t>Муром г, Карачаровское ш, 24</t>
  </si>
  <si>
    <t>Муром г, Карачаровское ш, 26</t>
  </si>
  <si>
    <t>Муром г, Карачаровское ш, 26а</t>
  </si>
  <si>
    <t>Муром г, Карачаровское ш, 26б</t>
  </si>
  <si>
    <t>1134.500</t>
  </si>
  <si>
    <t>Муром г, Карачаровское ш, 28</t>
  </si>
  <si>
    <t>Муром г, Карачаровское ш, 30</t>
  </si>
  <si>
    <t>Муром г, Карачаровское ш, 30а</t>
  </si>
  <si>
    <t>1190.200</t>
  </si>
  <si>
    <t>Муром г, Карачаровское ш, 30б</t>
  </si>
  <si>
    <t>Муром г, Карачаровское ш, 30в</t>
  </si>
  <si>
    <t>Муром г, Карачаровское ш, 30г</t>
  </si>
  <si>
    <t>1819.350</t>
  </si>
  <si>
    <t>Муром г, Карачаровское ш, 30д</t>
  </si>
  <si>
    <t>Муром г, Карачаровское ш, 32</t>
  </si>
  <si>
    <t>Муром г, Карачаровское ш, 34</t>
  </si>
  <si>
    <t>Муром г, Карла Маркса ул, 31</t>
  </si>
  <si>
    <t>877.800</t>
  </si>
  <si>
    <t>Муром г, Карла Маркса ул, 34</t>
  </si>
  <si>
    <t>Муром г, Карла Маркса ул, 43</t>
  </si>
  <si>
    <t>Муром г, Карла Маркса ул, 44</t>
  </si>
  <si>
    <t>641.420</t>
  </si>
  <si>
    <t>Муром г, Карла Маркса ул, 50</t>
  </si>
  <si>
    <t>Муром г, Карла Маркса ул, 60</t>
  </si>
  <si>
    <t>Муром г, Карла Маркса ул, 66</t>
  </si>
  <si>
    <t>1912.000</t>
  </si>
  <si>
    <t>Муром г, Карла Маркса ул, 71</t>
  </si>
  <si>
    <t>Муром г, Каштановая ул, 13</t>
  </si>
  <si>
    <t>Муром г, Каштановая ул, 15</t>
  </si>
  <si>
    <t>Муром г, Каштановая ул, 24</t>
  </si>
  <si>
    <t>Муром г, Каштановая ул, 26</t>
  </si>
  <si>
    <t>Муром г, Кирова проезд, 27</t>
  </si>
  <si>
    <t>Муром г, Кирова ул, 12</t>
  </si>
  <si>
    <t>Муром г, Кирова ул, 16</t>
  </si>
  <si>
    <t>Муром г, Кирова ул, 17</t>
  </si>
  <si>
    <t>Муром г, Кирова ул, 18</t>
  </si>
  <si>
    <t>Муром г, Кирова ул, 19</t>
  </si>
  <si>
    <t>325.960</t>
  </si>
  <si>
    <t>Муром г, Кирова ул, 21</t>
  </si>
  <si>
    <t>Муром г, Кирова ул, 24</t>
  </si>
  <si>
    <t>313.380</t>
  </si>
  <si>
    <t>Муром г, Кирова ул, 28</t>
  </si>
  <si>
    <t>360.500</t>
  </si>
  <si>
    <t>Муром г, Кирова ул, 3</t>
  </si>
  <si>
    <t>Муром г, Кирова ул, 30</t>
  </si>
  <si>
    <t>1766.600</t>
  </si>
  <si>
    <t>Муром г, Кирова ул, 7</t>
  </si>
  <si>
    <t>4691.400</t>
  </si>
  <si>
    <t>Муром г, Кленовая ул, 1</t>
  </si>
  <si>
    <t>Муром г, Кленовая ул, 10а</t>
  </si>
  <si>
    <t>Муром г, Кленовая ул, 12 корп. 2</t>
  </si>
  <si>
    <t>3213.000</t>
  </si>
  <si>
    <t>Муром г, Кленовая ул, 12а</t>
  </si>
  <si>
    <t>Муром г, Кленовая ул, 15</t>
  </si>
  <si>
    <t>Муром г, Кленовая ул, 26</t>
  </si>
  <si>
    <t>Муром г, Кленовая ул, 28</t>
  </si>
  <si>
    <t>Муром г, Кленовая ул, 3 корп. 1</t>
  </si>
  <si>
    <t>Муром г, Кленовая ул, 3 корп. 2</t>
  </si>
  <si>
    <t>Муром г, Кленовая ул, 3 корп. 4</t>
  </si>
  <si>
    <t>Муром г, Кленовая ул, 3 корп. 5</t>
  </si>
  <si>
    <t>Муром г, Кленовая ул, 3 корп. 6</t>
  </si>
  <si>
    <t>Муром г, Кленовая ул, 3/3</t>
  </si>
  <si>
    <t>Муром г, Кленовая ул, 30</t>
  </si>
  <si>
    <t>Муром г, Кленовая ул, 32</t>
  </si>
  <si>
    <t>1157.200</t>
  </si>
  <si>
    <t>Муром г, Кленовая ул, 34</t>
  </si>
  <si>
    <t>Муром г, Кленовая ул, 36</t>
  </si>
  <si>
    <t>Муром г, Кленовая ул, 5</t>
  </si>
  <si>
    <t>Муром г, Кленовая ул, 7а</t>
  </si>
  <si>
    <t>Муром г, Кленовая ул, 8а</t>
  </si>
  <si>
    <t>179.600</t>
  </si>
  <si>
    <t>Муром г, Кленовая ул, 9</t>
  </si>
  <si>
    <t>Муром г, Ковровская ул, 1</t>
  </si>
  <si>
    <t>Муром г, Ковровская ул, 10</t>
  </si>
  <si>
    <t>Муром г, Ковровская ул, 14</t>
  </si>
  <si>
    <t>Муром г, Ковровская ул, 16</t>
  </si>
  <si>
    <t>Муром г, Ковровская ул, 1а</t>
  </si>
  <si>
    <t>Муром г, Ковровская ул, 5</t>
  </si>
  <si>
    <t>Муром г, Кожевники ул, 11</t>
  </si>
  <si>
    <t>182.800</t>
  </si>
  <si>
    <t>Муром г, Кожевники ул, 5</t>
  </si>
  <si>
    <t>Муром г, Коммунальная ул, 12</t>
  </si>
  <si>
    <t>325.800</t>
  </si>
  <si>
    <t>Муром г, Коммунальная ул, 22</t>
  </si>
  <si>
    <t>Муром г, Коммунальная ул, 3а</t>
  </si>
  <si>
    <t>Муром г, Коммунальная ул, 7</t>
  </si>
  <si>
    <t>Муром г, Коммунистическая ул, 10</t>
  </si>
  <si>
    <t>1895</t>
  </si>
  <si>
    <t>Муром г, Коммунистическая ул, 14</t>
  </si>
  <si>
    <t>144.100</t>
  </si>
  <si>
    <t>Муром г, Коммунистическая ул, 15</t>
  </si>
  <si>
    <t>161.700</t>
  </si>
  <si>
    <t>Муром г, Коммунистическая ул, 17</t>
  </si>
  <si>
    <t>237.500</t>
  </si>
  <si>
    <t>Муром г, Коммунистическая ул, 17а</t>
  </si>
  <si>
    <t>146.300</t>
  </si>
  <si>
    <t>Муром г, Коммунистическая ул, 21</t>
  </si>
  <si>
    <t>Муром г, Коммунистическая ул, 33</t>
  </si>
  <si>
    <t>848.240</t>
  </si>
  <si>
    <t>Муром г, Коммунистическая ул, 35</t>
  </si>
  <si>
    <t>Муром г, Коммунистическая ул, 36</t>
  </si>
  <si>
    <t>Муром г, Коммунистическая ул, 37</t>
  </si>
  <si>
    <t>293.700</t>
  </si>
  <si>
    <t>Муром г, Коммунистическая ул, 38</t>
  </si>
  <si>
    <t>Муром г, Коммунистическая ул, 39</t>
  </si>
  <si>
    <t>Муром г, Коммунистическая ул, 40</t>
  </si>
  <si>
    <t>667.900</t>
  </si>
  <si>
    <t>Муром г, Коммунистическая ул, 6</t>
  </si>
  <si>
    <t>Муром г, Коммунистическая ул, 9</t>
  </si>
  <si>
    <t>Муром г, Коммунистическая ул, 9а</t>
  </si>
  <si>
    <t>Муром г, Комсомольская ул, 17</t>
  </si>
  <si>
    <t>Муром г, Комсомольская ул, 1а</t>
  </si>
  <si>
    <t>Муром г, Комсомольская ул, 35</t>
  </si>
  <si>
    <t>Муром г, Комсомольская ул, 41</t>
  </si>
  <si>
    <t>212.100</t>
  </si>
  <si>
    <t>Муром г, Комсомольская ул, 46</t>
  </si>
  <si>
    <t>Муром г, Комсомольская ул, 5</t>
  </si>
  <si>
    <t>Муром г, Комсомольская ул, 50</t>
  </si>
  <si>
    <t>Муром г, Комсомольская ул, 51</t>
  </si>
  <si>
    <t>257.100</t>
  </si>
  <si>
    <t>Муром г, Комсомольская ул, 53а</t>
  </si>
  <si>
    <t>447.950</t>
  </si>
  <si>
    <t>Муром г, Комсомольская ул, 56а</t>
  </si>
  <si>
    <t>Муром г, Комсомольская ул, 7</t>
  </si>
  <si>
    <t>1019.100</t>
  </si>
  <si>
    <t>Муром г, Комсомольская ул, 70</t>
  </si>
  <si>
    <t>1013.300</t>
  </si>
  <si>
    <t>Муром г, Комсомольская ул, 76</t>
  </si>
  <si>
    <t>347.100</t>
  </si>
  <si>
    <t>Муром г, Комсомольская ул, 9</t>
  </si>
  <si>
    <t>Муром г, Комсомольский пер, 10</t>
  </si>
  <si>
    <t>897.800</t>
  </si>
  <si>
    <t>Муром г, Комсомольский пер, 11</t>
  </si>
  <si>
    <t>Муром г, Кооперативная ул, 10</t>
  </si>
  <si>
    <t>Муром г, Кооперативная ул, 10а</t>
  </si>
  <si>
    <t>Муром г, Кооперативная ул, 11</t>
  </si>
  <si>
    <t>Муром г, Кооперативная ул, 12</t>
  </si>
  <si>
    <t>Муром г, Кооперативная ул, 13</t>
  </si>
  <si>
    <t>Муром г, Кооперативная ул, 15</t>
  </si>
  <si>
    <t>Муром г, Кооперативная ул, 2</t>
  </si>
  <si>
    <t>Муром г, Кооперативная ул, 2а</t>
  </si>
  <si>
    <t>Муром г, Кооперативная ул, 5</t>
  </si>
  <si>
    <t>Муром г, Кооперативная ул, 6</t>
  </si>
  <si>
    <t>Муром г, Кооперативная ул, 7</t>
  </si>
  <si>
    <t>9753.300</t>
  </si>
  <si>
    <t>Муром г, Кооперативная ул, 8</t>
  </si>
  <si>
    <t>Муром г, Кооперативная ул, 9</t>
  </si>
  <si>
    <t>Муром г, Кооперативный проезд, 1</t>
  </si>
  <si>
    <t>Муром г, Кооперативный проезд, 12а</t>
  </si>
  <si>
    <t>Муром г, Кооперативный проезд, 2</t>
  </si>
  <si>
    <t>Муром г, Кооперативный проезд, 4</t>
  </si>
  <si>
    <t>Муром г, Кооперативный проезд, 6</t>
  </si>
  <si>
    <t>Муром г, Кооперативный проезд, 8</t>
  </si>
  <si>
    <t>Муром г, Красноармейская ул, 13</t>
  </si>
  <si>
    <t>465.600</t>
  </si>
  <si>
    <t>Муром г, Красноармейская ул, 15</t>
  </si>
  <si>
    <t>207.600</t>
  </si>
  <si>
    <t>Муром г, Красноармейская ул, 17</t>
  </si>
  <si>
    <t>231.900</t>
  </si>
  <si>
    <t>Муром г, Красноармейская ул, 19</t>
  </si>
  <si>
    <t>356.230</t>
  </si>
  <si>
    <t>Муром г, Красноармейская ул, 2</t>
  </si>
  <si>
    <t>465.900</t>
  </si>
  <si>
    <t>Муром г, Красноармейская ул, 33</t>
  </si>
  <si>
    <t>Муром г, Красноармейская ул, 35</t>
  </si>
  <si>
    <t>Муром г, Красноармейская ул, 39</t>
  </si>
  <si>
    <t>Муром г, Красноармейская ул, 5</t>
  </si>
  <si>
    <t>Муром г, Красноармейская ул, 7</t>
  </si>
  <si>
    <t>Муром г, Красногвардейская ул, 10а</t>
  </si>
  <si>
    <t>556.200</t>
  </si>
  <si>
    <t>Муром г, Красногвардейская ул, 30</t>
  </si>
  <si>
    <t>Муром г, Красногвардейская ул, 32</t>
  </si>
  <si>
    <t>1280.100</t>
  </si>
  <si>
    <t>Муром г, Красногвардейская ул, 40</t>
  </si>
  <si>
    <t>1727.800</t>
  </si>
  <si>
    <t>Муром г, Красногвардейская ул, 50</t>
  </si>
  <si>
    <t>Муром г, Красногвардейская ул, 55</t>
  </si>
  <si>
    <t>1359.700</t>
  </si>
  <si>
    <t>Муром г, Красногвардейская ул, 65</t>
  </si>
  <si>
    <t>310.250</t>
  </si>
  <si>
    <t>Муром г, Красногвардейская ул, 76а</t>
  </si>
  <si>
    <t>Муром г, Красногвардейская ул, 78</t>
  </si>
  <si>
    <t>354.050</t>
  </si>
  <si>
    <t>Муром г, Красногвардейская ул, 78а</t>
  </si>
  <si>
    <t>Муром г, Красногвардейская ул, 8</t>
  </si>
  <si>
    <t>Муром г, Красногвардейская ул, 80</t>
  </si>
  <si>
    <t>296.100</t>
  </si>
  <si>
    <t>Муром г, Красногвардейская ул, 82</t>
  </si>
  <si>
    <t>Муром г, Красногвардейская ул, 8а</t>
  </si>
  <si>
    <t>Муром г, Красногвардейская ул, 9</t>
  </si>
  <si>
    <t>Муром г, Красногвардейский пер, 4</t>
  </si>
  <si>
    <t>Муром г, Крестьянина пл, 4</t>
  </si>
  <si>
    <t>222.500</t>
  </si>
  <si>
    <t>Муром г, Куйбышева ул, 1г</t>
  </si>
  <si>
    <t>Муром г, Куйбышева ул, 2</t>
  </si>
  <si>
    <t>Муром г, Куйбышева ул, 20</t>
  </si>
  <si>
    <t>Муром г, Куйбышева ул, 24А</t>
  </si>
  <si>
    <t>Муром г, Куйбышева ул, 26</t>
  </si>
  <si>
    <t>Муром г, Куйбышева ул, 26а</t>
  </si>
  <si>
    <t>Муром г, Куйбышева ул, 27</t>
  </si>
  <si>
    <t>Муром г, Куйбышева ул, 28</t>
  </si>
  <si>
    <t>Муром г, Куйбышева ул, 30</t>
  </si>
  <si>
    <t>Муром г, Куйбышева ул, 32</t>
  </si>
  <si>
    <t>Муром г, Куйбышева ул, 34</t>
  </si>
  <si>
    <t>Муром г, Куйбышева ул, 36</t>
  </si>
  <si>
    <t>Муром г, Куйбышева ул, 38</t>
  </si>
  <si>
    <t>23182.000</t>
  </si>
  <si>
    <t>Муром г, Куйбышева ул, 4</t>
  </si>
  <si>
    <t>Муром г, Куликова ул, 1</t>
  </si>
  <si>
    <t>309.400</t>
  </si>
  <si>
    <t>Муром г, Куликова ул, 10</t>
  </si>
  <si>
    <t>1256.600</t>
  </si>
  <si>
    <t>318.480</t>
  </si>
  <si>
    <t>Муром г, Куликова ул, 13</t>
  </si>
  <si>
    <t>1627.800</t>
  </si>
  <si>
    <t>Муром г, Куликова ул, 14</t>
  </si>
  <si>
    <t>Муром г, Куликова ул, 15</t>
  </si>
  <si>
    <t>Муром г, Куликова ул, 16</t>
  </si>
  <si>
    <t>Муром г, Куликова ул, 16а</t>
  </si>
  <si>
    <t>Муром г, Куликова ул, 17</t>
  </si>
  <si>
    <t>Муром г, Куликова ул, 18</t>
  </si>
  <si>
    <t>Муром г, Куликова ул, 19</t>
  </si>
  <si>
    <t>Муром г, Куликова ул, 20</t>
  </si>
  <si>
    <t>343.800</t>
  </si>
  <si>
    <t>587.600</t>
  </si>
  <si>
    <t>Муром г, Куликова ул, 21</t>
  </si>
  <si>
    <t>344.800</t>
  </si>
  <si>
    <t>Муром г, Куликова ул, 22</t>
  </si>
  <si>
    <t>Муром г, Куликова ул, 23</t>
  </si>
  <si>
    <t>Муром г, Куликова ул, 5</t>
  </si>
  <si>
    <t>Муром г, Куликова ул, 7</t>
  </si>
  <si>
    <t>834.500</t>
  </si>
  <si>
    <t>Муром г, Куликова ул, 9</t>
  </si>
  <si>
    <t>Муром г, Лаврентьева ул, 1</t>
  </si>
  <si>
    <t>Муром г, Лаврентьева ул, 11</t>
  </si>
  <si>
    <t>Муром г, Лаврентьева ул, 13</t>
  </si>
  <si>
    <t>Муром г, Лаврентьева ул, 15</t>
  </si>
  <si>
    <t>Муром г, Лаврентьева ул, 19</t>
  </si>
  <si>
    <t>Муром г, Лаврентьева ул, 25</t>
  </si>
  <si>
    <t>Муром г, Лаврентьева ул, 27</t>
  </si>
  <si>
    <t>Муром г, Лаврентьева ул, 3</t>
  </si>
  <si>
    <t>1398.610</t>
  </si>
  <si>
    <t>Муром г, Лаврентьева ул, 39</t>
  </si>
  <si>
    <t>Муром г, Лаврентьева ул, 41</t>
  </si>
  <si>
    <t>1714.000</t>
  </si>
  <si>
    <t>Муром г, Лаврентьева ул, 42 корп. 2</t>
  </si>
  <si>
    <t>Муром г, Лаврентьева ул, 42</t>
  </si>
  <si>
    <t>Муром г, Лаврентьева ул, 43</t>
  </si>
  <si>
    <t>Муром г, Лаврентьева ул, 46</t>
  </si>
  <si>
    <t>Муром г, Лаврентьева ул, 48</t>
  </si>
  <si>
    <t>Муром г, Лаврентьева ул, 50</t>
  </si>
  <si>
    <t>Муром г, Лаврентьева ул, 7</t>
  </si>
  <si>
    <t>Муром г, Лаврентьева ул, 9</t>
  </si>
  <si>
    <t>258.470</t>
  </si>
  <si>
    <t>Муром г, Лакина ул, 18</t>
  </si>
  <si>
    <t>203.200</t>
  </si>
  <si>
    <t>Муром г, Лакина ул, 36</t>
  </si>
  <si>
    <t>Муром г, Лакина ул, 41</t>
  </si>
  <si>
    <t>Муром г, Лакина ул, 54</t>
  </si>
  <si>
    <t>314.500</t>
  </si>
  <si>
    <t>545.500</t>
  </si>
  <si>
    <t>Муром г, Лакина ул, 64</t>
  </si>
  <si>
    <t>Муром г, Лакина ул, 66</t>
  </si>
  <si>
    <t>1117.000</t>
  </si>
  <si>
    <t>Муром г, Лакина ул, 7</t>
  </si>
  <si>
    <t>159.310</t>
  </si>
  <si>
    <t>Муром г, Лакина ул, 77</t>
  </si>
  <si>
    <t>3592.000</t>
  </si>
  <si>
    <t>Муром г, Лакина ул, 79</t>
  </si>
  <si>
    <t>Муром г, Лакина ул, 83</t>
  </si>
  <si>
    <t>181.370</t>
  </si>
  <si>
    <t>Муром г, Лакина ул, 84</t>
  </si>
  <si>
    <t>Муром г, Лакина ул, 86</t>
  </si>
  <si>
    <t>338.850</t>
  </si>
  <si>
    <t>Муром г, Лакина ул, 87</t>
  </si>
  <si>
    <t>Муром г, Лакина ул, 89</t>
  </si>
  <si>
    <t>185.150</t>
  </si>
  <si>
    <t>Муром г, Лакина ул, 90</t>
  </si>
  <si>
    <t>Муром г, Ленина ул, 1</t>
  </si>
  <si>
    <t>Муром г, Ленина ул, 110</t>
  </si>
  <si>
    <t>1723.200</t>
  </si>
  <si>
    <t>Муром г, Ленина ул, 115</t>
  </si>
  <si>
    <t>1791.100</t>
  </si>
  <si>
    <t>Муром г, Ленина ул, 125</t>
  </si>
  <si>
    <t>1597.300</t>
  </si>
  <si>
    <t>Муром г, Ленина ул, 131а</t>
  </si>
  <si>
    <t>983.900</t>
  </si>
  <si>
    <t>Муром г, Ленина ул, 16</t>
  </si>
  <si>
    <t>Муром г, Ленина ул, 2</t>
  </si>
  <si>
    <t>Муром г, Ленина ул, 28</t>
  </si>
  <si>
    <t>Муром г, Ленина ул, 30</t>
  </si>
  <si>
    <t>Муром г, Ленина ул, 31</t>
  </si>
  <si>
    <t>Муром г, Ленина ул, 36</t>
  </si>
  <si>
    <t>Муром г, Ленина ул, 4</t>
  </si>
  <si>
    <t>Муром г, Ленина ул, 48</t>
  </si>
  <si>
    <t>155.300</t>
  </si>
  <si>
    <t>Муром г, Ленина ул, 53</t>
  </si>
  <si>
    <t>Муром г, Ленина ул, 55</t>
  </si>
  <si>
    <t>1791.300</t>
  </si>
  <si>
    <t>Муром г, Ленина ул, 6</t>
  </si>
  <si>
    <t>Муром г, Ленина ул, 62</t>
  </si>
  <si>
    <t>Муром г, Ленина ул, 65</t>
  </si>
  <si>
    <t>Муром г, Ленина ул, 72</t>
  </si>
  <si>
    <t>Муром г, Ленина ул, 85</t>
  </si>
  <si>
    <t>Муром г, Ленина ул, 9</t>
  </si>
  <si>
    <t>Муром г, Ленина ул, 90</t>
  </si>
  <si>
    <t>Муром г, Ленина ул, 92</t>
  </si>
  <si>
    <t>Муром г, Ленинградская ул, 1</t>
  </si>
  <si>
    <t>Муром г, Ленинградская ул, 10</t>
  </si>
  <si>
    <t>Муром г, Ленинградская ул, 11</t>
  </si>
  <si>
    <t>Муром г, Ленинградская ул, 12 корп. 2</t>
  </si>
  <si>
    <t>Муром г, Ленинградская ул, 12</t>
  </si>
  <si>
    <t>Муром г, Ленинградская ул, 14</t>
  </si>
  <si>
    <t>Муром г, Ленинградская ул, 15</t>
  </si>
  <si>
    <t>887.500</t>
  </si>
  <si>
    <t>Муром г, Ленинградская ул, 17</t>
  </si>
  <si>
    <t>Муром г, Ленинградская ул, 19</t>
  </si>
  <si>
    <t>Муром г, Ленинградская ул, 2</t>
  </si>
  <si>
    <t>Муром г, Ленинградская ул, 20</t>
  </si>
  <si>
    <t>2822.000</t>
  </si>
  <si>
    <t>Муром г, Ленинградская ул, 22</t>
  </si>
  <si>
    <t>Муром г, Ленинградская ул, 23</t>
  </si>
  <si>
    <t>Муром г, Ленинградская ул, 24</t>
  </si>
  <si>
    <t>Муром г, Ленинградская ул, 25</t>
  </si>
  <si>
    <t>Муром г, Ленинградская ул, 26 корп. 1</t>
  </si>
  <si>
    <t>Муром г, Ленинградская ул, 26 корп. 2</t>
  </si>
  <si>
    <t>Муром г, Ленинградская ул, 26 корп. 3</t>
  </si>
  <si>
    <t>3392.850</t>
  </si>
  <si>
    <t>Муром г, Ленинградская ул, 26 корп. 4</t>
  </si>
  <si>
    <t>Муром г, Ленинградская ул, 26 корп. 7</t>
  </si>
  <si>
    <t>Муром г, Ленинградская ул, 26/6</t>
  </si>
  <si>
    <t>Муром г, Ленинградская ул, 28</t>
  </si>
  <si>
    <t>Муром г, Ленинградская ул, 29 корп. 2</t>
  </si>
  <si>
    <t>Муром г, Ленинградская ул, 29/3</t>
  </si>
  <si>
    <t>Муром г, Ленинградская ул, 29</t>
  </si>
  <si>
    <t>Муром г, Ленинградская ул, 3</t>
  </si>
  <si>
    <t>Муром г, Ленинградская ул, 30</t>
  </si>
  <si>
    <t>Муром г, Ленинградская ул, 31</t>
  </si>
  <si>
    <t>Муром г, Ленинградская ул, 32 корп. 1</t>
  </si>
  <si>
    <t>Муром г, Ленинградская ул, 32 корп. 2</t>
  </si>
  <si>
    <t>Муром г, Ленинградская ул, 33</t>
  </si>
  <si>
    <t>1261.620</t>
  </si>
  <si>
    <t>Муром г, Ленинградская ул, 34 корп. 3</t>
  </si>
  <si>
    <t>Муром г, Ленинградская ул, 34 корп. 4</t>
  </si>
  <si>
    <t>Муром г, Ленинградская ул, 34 корп. 5</t>
  </si>
  <si>
    <t>Муром г, Ленинградская ул, 34/1</t>
  </si>
  <si>
    <t>Муром г, Ленинградская ул, 34/2</t>
  </si>
  <si>
    <t>Муром г, Ленинградская ул, 34/6</t>
  </si>
  <si>
    <t>Муром г, Ленинградская ул, 35</t>
  </si>
  <si>
    <t>Муром г, Ленинградская ул, 36 корп. 1</t>
  </si>
  <si>
    <t>Муром г, Ленинградская ул, 36 корп. 2</t>
  </si>
  <si>
    <t>4020.300</t>
  </si>
  <si>
    <t>Муром г, Ленинградская ул, 36 корп. 3</t>
  </si>
  <si>
    <t>Муром г, Ленинградская ул, 4 корп. 2</t>
  </si>
  <si>
    <t>Муром г, Ленинградская ул, 4 корп. 4</t>
  </si>
  <si>
    <t>Муром г, Ленинградская ул, 4/1</t>
  </si>
  <si>
    <t>Муром г, Ленинградская ул, 4/3</t>
  </si>
  <si>
    <t>665.100</t>
  </si>
  <si>
    <t>Муром г, Ленинградская ул, 4</t>
  </si>
  <si>
    <t>Муром г, Ленинградская ул, 40</t>
  </si>
  <si>
    <t>Муром г, Ленинградская ул, 42</t>
  </si>
  <si>
    <t>4544.200</t>
  </si>
  <si>
    <t>701.250</t>
  </si>
  <si>
    <t>Муром г, Лесная ул, 1</t>
  </si>
  <si>
    <t>Муром г, Лесной проезд, 1</t>
  </si>
  <si>
    <t>888.300</t>
  </si>
  <si>
    <t>947.420</t>
  </si>
  <si>
    <t>Муром г, Льва Толстого ул, 111</t>
  </si>
  <si>
    <t>Муром г, Льва Толстого ул, 13а</t>
  </si>
  <si>
    <t>Муром г, Льва Толстого ул, 13б</t>
  </si>
  <si>
    <t>Муром г, Льва Толстого ул, 18</t>
  </si>
  <si>
    <t>1604.000</t>
  </si>
  <si>
    <t>Муром г, Льва Толстого ул, 20</t>
  </si>
  <si>
    <t>1538.850</t>
  </si>
  <si>
    <t>Муром г, Льва Толстого ул, 3</t>
  </si>
  <si>
    <t>163.600</t>
  </si>
  <si>
    <t>Муром г, Льва Толстого ул, 35</t>
  </si>
  <si>
    <t>Муром г, Льва Толстого ул, 52</t>
  </si>
  <si>
    <t>1419.300</t>
  </si>
  <si>
    <t>Муром г, Льва Толстого ул, 54</t>
  </si>
  <si>
    <t>Муром г, Льва Толстого ул, 55</t>
  </si>
  <si>
    <t>1677.470</t>
  </si>
  <si>
    <t>Муром г, Льва Толстого ул, 57</t>
  </si>
  <si>
    <t>Муром г, Льва Толстого ул, 74</t>
  </si>
  <si>
    <t>802.500</t>
  </si>
  <si>
    <t>Муром г, Льва Толстого ул, 79</t>
  </si>
  <si>
    <t>Муром г, Льва Толстого ул, 80</t>
  </si>
  <si>
    <t>754.600</t>
  </si>
  <si>
    <t>Муром г, Льва Толстого ул, 82</t>
  </si>
  <si>
    <t>Муром г, Льва Толстого ул, 94</t>
  </si>
  <si>
    <t>471.900</t>
  </si>
  <si>
    <t>Муром г, Льва Толстого ул, 95</t>
  </si>
  <si>
    <t>Муром г, Льва Толстого ул, 96</t>
  </si>
  <si>
    <t>Муром г, Льва Толстого ул, 97</t>
  </si>
  <si>
    <t>768.400</t>
  </si>
  <si>
    <t>Муром г, Машинистов ул, 14</t>
  </si>
  <si>
    <t>Муром г, Машинистов ул, 25</t>
  </si>
  <si>
    <t>Муром г, Машинистов ул, 36а</t>
  </si>
  <si>
    <t>3716.000</t>
  </si>
  <si>
    <t>Муром г, Машинистов ул, 36б</t>
  </si>
  <si>
    <t>Муром г, Машинистов ул, 5</t>
  </si>
  <si>
    <t>Муром г, Меленковская ул, 1 корп. 2</t>
  </si>
  <si>
    <t>Муром г, Меленковская ул, 11</t>
  </si>
  <si>
    <t>Муром г, Меленковская ул, 13</t>
  </si>
  <si>
    <t>Муром г, Меленковская ул, 3 корп. 2</t>
  </si>
  <si>
    <t>872.880</t>
  </si>
  <si>
    <t>Муром г, Меленковская ул, 3</t>
  </si>
  <si>
    <t>Муром г, Меленковская ул, 5 стр. 1</t>
  </si>
  <si>
    <t>Муром г, Меленковская ул, 5</t>
  </si>
  <si>
    <t>Муром г, Меленковская ул, 7</t>
  </si>
  <si>
    <t>Муром г, Меленковская ул, 9</t>
  </si>
  <si>
    <t>Муром г, Мечникова ул, 26</t>
  </si>
  <si>
    <t>Муром г, Мечникова ул, 28а</t>
  </si>
  <si>
    <t>286.900</t>
  </si>
  <si>
    <t>Муром г, Мечникова ул, 2Б</t>
  </si>
  <si>
    <t>Муром г, Мечникова ул, 30</t>
  </si>
  <si>
    <t>Муром г, Мечникова ул, 32</t>
  </si>
  <si>
    <t>Муром г, Мечникова ул, 34</t>
  </si>
  <si>
    <t>Муром г, Мечникова ул, 36</t>
  </si>
  <si>
    <t>Муром г, Мечникова ул, 39</t>
  </si>
  <si>
    <t>Муром г, Мечникова ул, 40</t>
  </si>
  <si>
    <t>Муром г, Мечникова ул, 45а</t>
  </si>
  <si>
    <t>824.900</t>
  </si>
  <si>
    <t>Муром г, Мечникова ул, 46а</t>
  </si>
  <si>
    <t>Муром г, Мечникова ул, 49</t>
  </si>
  <si>
    <t>1161.100</t>
  </si>
  <si>
    <t>Муром г, Мечникова ул, 50</t>
  </si>
  <si>
    <t>Муром г, Мечникова ул, 55</t>
  </si>
  <si>
    <t>2146.200</t>
  </si>
  <si>
    <t>Муром г, Мечникова ул, 56</t>
  </si>
  <si>
    <t>Муром г, Мечникова ул, 58</t>
  </si>
  <si>
    <t>Муром г, Мечникова ул, 6</t>
  </si>
  <si>
    <t>540.800</t>
  </si>
  <si>
    <t>Муром г, Мечникова ул, 60а</t>
  </si>
  <si>
    <t>Муром г, Мечникова ул, 62</t>
  </si>
  <si>
    <t>Муром г, Мечникова ул, 65</t>
  </si>
  <si>
    <t>Муром г, Мечникова ул, 8</t>
  </si>
  <si>
    <t>Муром г, Мечникова ул, 81</t>
  </si>
  <si>
    <t>Муром г, Мечтателей ул, 4</t>
  </si>
  <si>
    <t>Муром г, Мечтателей ул, 6</t>
  </si>
  <si>
    <t>Муром г, Мечтателей ул, 8</t>
  </si>
  <si>
    <t>Муром г, Мичуринская ул, 13</t>
  </si>
  <si>
    <t>Муром г, Мичуринская ул, 15</t>
  </si>
  <si>
    <t>Муром г, Мичуринская ул, 17</t>
  </si>
  <si>
    <t>Муром г, Мичуринская ул, 19</t>
  </si>
  <si>
    <t>Муром г, Мичуринская ул, 21</t>
  </si>
  <si>
    <t>Муром г, Мичуринская ул, 23</t>
  </si>
  <si>
    <t>Муром г, Мичуринская ул, 25</t>
  </si>
  <si>
    <t>Муром г, Мичуринская ул, 29</t>
  </si>
  <si>
    <t>Муром г, Мичуринская ул, 3</t>
  </si>
  <si>
    <t>593.760</t>
  </si>
  <si>
    <t>Муром г, Мичуринская ул, 31</t>
  </si>
  <si>
    <t>Муром г, Мичуринская ул, 33</t>
  </si>
  <si>
    <t>885.600</t>
  </si>
  <si>
    <t>Муром г, Московская ул, 103</t>
  </si>
  <si>
    <t>Муром г, Московская ул, 104</t>
  </si>
  <si>
    <t>Муром г, Московская ул, 105</t>
  </si>
  <si>
    <t>Муром г, Московская ул, 106</t>
  </si>
  <si>
    <t>Муром г, Московская ул, 108</t>
  </si>
  <si>
    <t>Муром г, Московская ул, 109</t>
  </si>
  <si>
    <t>Муром г, Московская ул, 111</t>
  </si>
  <si>
    <t>Муром г, Московская ул, 111В</t>
  </si>
  <si>
    <t>Муром г, Московская ул, 112</t>
  </si>
  <si>
    <t>Муром г, Московская ул, 113</t>
  </si>
  <si>
    <t>Муром г, Московская ул, 114</t>
  </si>
  <si>
    <t>Муром г, Московская ул, 115</t>
  </si>
  <si>
    <t>Муром г, Московская ул, 116</t>
  </si>
  <si>
    <t>Муром г, Московская ул, 117</t>
  </si>
  <si>
    <t>Муром г, Московская ул, 118</t>
  </si>
  <si>
    <t>Муром г, Московская ул, 119</t>
  </si>
  <si>
    <t>Муром г, Московская ул, 120</t>
  </si>
  <si>
    <t>Муром г, Московская ул, 123</t>
  </si>
  <si>
    <t>161.500</t>
  </si>
  <si>
    <t>Муром г, Московская ул, 25</t>
  </si>
  <si>
    <t>5273.000</t>
  </si>
  <si>
    <t>Муром г, Московская ул, 28</t>
  </si>
  <si>
    <t>Муром г, Московская ул, 30</t>
  </si>
  <si>
    <t>Муром г, Московская ул, 32</t>
  </si>
  <si>
    <t>Муром г, Московская ул, 37А</t>
  </si>
  <si>
    <t>Муром г, Московская ул, 45</t>
  </si>
  <si>
    <t>691.900</t>
  </si>
  <si>
    <t>Муром г, Московская ул, 47</t>
  </si>
  <si>
    <t>Муром г, Московская ул, 54</t>
  </si>
  <si>
    <t>Муром г, Московская ул, 62</t>
  </si>
  <si>
    <t>Муром г, Московская ул, 64</t>
  </si>
  <si>
    <t>Муром г, Московская ул, 69</t>
  </si>
  <si>
    <t>Муром г, Московская ул, 71</t>
  </si>
  <si>
    <t>1329.700</t>
  </si>
  <si>
    <t>Муром г, Московская ул, 75</t>
  </si>
  <si>
    <t>Муром г, Московская ул, 82</t>
  </si>
  <si>
    <t>205.500</t>
  </si>
  <si>
    <t>Муром г, Московская ул, 85</t>
  </si>
  <si>
    <t>Муром г, Московская ул, 96</t>
  </si>
  <si>
    <t>Муром г, Московская ул, 98</t>
  </si>
  <si>
    <t>Муром г, Московская ул, 98а</t>
  </si>
  <si>
    <t>Муром г, Муромская ул, 1 корп. 3</t>
  </si>
  <si>
    <t>Муром г, Муромская ул, 1/2</t>
  </si>
  <si>
    <t>Муром г, Муромская ул, 1</t>
  </si>
  <si>
    <t>Муром г, Муромская ул, 10</t>
  </si>
  <si>
    <t>Муром г, Муромская ул, 11</t>
  </si>
  <si>
    <t>Муром г, Муромская ул, 12</t>
  </si>
  <si>
    <t>Муром г, Муромская ул, 13</t>
  </si>
  <si>
    <t>Муром г, Муромская ул, 15</t>
  </si>
  <si>
    <t>435.930</t>
  </si>
  <si>
    <t>Муром г, Муромская ул, 19</t>
  </si>
  <si>
    <t>Муром г, Муромская ул, 23 корп. 2</t>
  </si>
  <si>
    <t>Муром г, Муромская ул, 25</t>
  </si>
  <si>
    <t>1867.800</t>
  </si>
  <si>
    <t>Муром г, Муромская ул, 29</t>
  </si>
  <si>
    <t>Муром г, Муромская ул, 3 корп. 2</t>
  </si>
  <si>
    <t>Муром г, Муромская ул, 3</t>
  </si>
  <si>
    <t>Муром г, Муромская ул, 4</t>
  </si>
  <si>
    <t>Муром г, Муромская ул, 5</t>
  </si>
  <si>
    <t>Муром г, Муромская ул, 9 корп. 2</t>
  </si>
  <si>
    <t>Муром г, Муромская ул, 9</t>
  </si>
  <si>
    <t>153.200</t>
  </si>
  <si>
    <t>Муром г, Нежиловка мкр, 1а</t>
  </si>
  <si>
    <t>Муром г, Нижегородская ул, 1</t>
  </si>
  <si>
    <t>Муром г, Нижегородская ул, 29</t>
  </si>
  <si>
    <t>Муром г, Нижегородская ул, 31</t>
  </si>
  <si>
    <t>Муром г, Нижегородская ул, 43</t>
  </si>
  <si>
    <t>1253.800</t>
  </si>
  <si>
    <t>Муром г, Новая ул, 1</t>
  </si>
  <si>
    <t>Муром г, Новая ул, 5</t>
  </si>
  <si>
    <t>Муром г, Озерная ул, 1а</t>
  </si>
  <si>
    <t>Муром г, Озерная ул, 5</t>
  </si>
  <si>
    <t>Муром г, Октябрьская ул, 100</t>
  </si>
  <si>
    <t>670.400</t>
  </si>
  <si>
    <t>Муром г, Октябрьская ул, 2</t>
  </si>
  <si>
    <t>Муром г, Октябрьская ул, 26</t>
  </si>
  <si>
    <t>Муром г, Октябрьская ул, 27</t>
  </si>
  <si>
    <t>Муром г, Октябрьская ул, 29</t>
  </si>
  <si>
    <t>946.600</t>
  </si>
  <si>
    <t>Муром г, Октябрьская ул, 31</t>
  </si>
  <si>
    <t>962.100</t>
  </si>
  <si>
    <t>Муром г, Октябрьская ул, 3А</t>
  </si>
  <si>
    <t>340.100</t>
  </si>
  <si>
    <t>Муром г, Октябрьская ул, 3Б</t>
  </si>
  <si>
    <t>Муром г, Октябрьская ул, 4</t>
  </si>
  <si>
    <t>603.100</t>
  </si>
  <si>
    <t>265.450</t>
  </si>
  <si>
    <t>Муром г, Октябрьская ул, 43А</t>
  </si>
  <si>
    <t>Муром г, Октябрьская ул, 5</t>
  </si>
  <si>
    <t>Муром г, Октябрьская ул, 52</t>
  </si>
  <si>
    <t>932.050</t>
  </si>
  <si>
    <t>Муром г, Октябрьская ул, 54</t>
  </si>
  <si>
    <t>1698.300</t>
  </si>
  <si>
    <t>Муром г, Октябрьская ул, 69</t>
  </si>
  <si>
    <t>Муром г, Октябрьская ул, 7</t>
  </si>
  <si>
    <t>Муром г, Октябрьская ул, 73</t>
  </si>
  <si>
    <t>Муром г, Октябрьская ул, 9</t>
  </si>
  <si>
    <t>2701.350</t>
  </si>
  <si>
    <t>Муром г, Октябрьская ул, 90</t>
  </si>
  <si>
    <t>Муром г, Октябрьская ул, 9а</t>
  </si>
  <si>
    <t>Муром г, Орджоникидзе ул, 2</t>
  </si>
  <si>
    <t>Муром г, Орджоникидзе ул, 5а</t>
  </si>
  <si>
    <t>305.500</t>
  </si>
  <si>
    <t>Муром г, Орджоникидзе ул, 8</t>
  </si>
  <si>
    <t>364.900</t>
  </si>
  <si>
    <t>Муром г, Орловская ул, 11</t>
  </si>
  <si>
    <t>1255.720</t>
  </si>
  <si>
    <t>Муром г, Орловская ул, 14</t>
  </si>
  <si>
    <t>Муром г, Орловская ул, 15</t>
  </si>
  <si>
    <t>Муром г, Орловская ул, 17</t>
  </si>
  <si>
    <t>Муром г, Орловская ул, 19</t>
  </si>
  <si>
    <t>1260.280</t>
  </si>
  <si>
    <t>Муром г, Орловская ул, 1а</t>
  </si>
  <si>
    <t>Муром г, Орловская ул, 21</t>
  </si>
  <si>
    <t>Муром г, Орловская ул, 25</t>
  </si>
  <si>
    <t>1042.500</t>
  </si>
  <si>
    <t>Муром г, Орловская ул, 25а</t>
  </si>
  <si>
    <t>Муром г, Орловская ул, 26в</t>
  </si>
  <si>
    <t>Муром г, Орловская ул, 27</t>
  </si>
  <si>
    <t>Муром г, Орловская ул, 3</t>
  </si>
  <si>
    <t>Муром г, Орловская ул, 5</t>
  </si>
  <si>
    <t>Муром г, Орловская ул, 7</t>
  </si>
  <si>
    <t>Муром г, Орловская ул, 9</t>
  </si>
  <si>
    <t>Муром г, Осипенко ул, 25</t>
  </si>
  <si>
    <t>Муром г, Осипенко ул, 30</t>
  </si>
  <si>
    <t>Муром г, Парковая ул, 12</t>
  </si>
  <si>
    <t>Муром г, Парковая ул, 29</t>
  </si>
  <si>
    <t>Муром г, Парковая ул, 35</t>
  </si>
  <si>
    <t>172.220</t>
  </si>
  <si>
    <t>Муром г, Парковая ул, 37</t>
  </si>
  <si>
    <t>Муром г, Парковая ул, 4</t>
  </si>
  <si>
    <t>354.950</t>
  </si>
  <si>
    <t>Муром г, Первомайская ул, 101</t>
  </si>
  <si>
    <t>928.770</t>
  </si>
  <si>
    <t>Муром г, Первомайская ул, 103а</t>
  </si>
  <si>
    <t>619.400</t>
  </si>
  <si>
    <t>Муром г, Первомайская ул, 103б</t>
  </si>
  <si>
    <t>Муром г, Первомайская ул, 13</t>
  </si>
  <si>
    <t>Муром г, Первомайская ул, 19</t>
  </si>
  <si>
    <t>167.250</t>
  </si>
  <si>
    <t>Муром г, Первомайская ул, 22</t>
  </si>
  <si>
    <t>Муром г, Первомайская ул, 34</t>
  </si>
  <si>
    <t>193.410</t>
  </si>
  <si>
    <t>206.610</t>
  </si>
  <si>
    <t>503.800</t>
  </si>
  <si>
    <t>Муром г, Первомайская ул, 47А</t>
  </si>
  <si>
    <t>Муром г, Первомайская ул, 84</t>
  </si>
  <si>
    <t>Муром г, Первомайская ул, 93</t>
  </si>
  <si>
    <t>Муром г, Плеханова ул, 1</t>
  </si>
  <si>
    <t>Муром г, Плеханова ул, 3</t>
  </si>
  <si>
    <t>Муром г, Плеханова ул, 7</t>
  </si>
  <si>
    <t>1845</t>
  </si>
  <si>
    <t>Муром г, Привокзальная ул, 1</t>
  </si>
  <si>
    <t>Муром г, Привокзальная ул, 2</t>
  </si>
  <si>
    <t>1319.670</t>
  </si>
  <si>
    <t>Муром г, Пролетарская ул, 1</t>
  </si>
  <si>
    <t>Муром г, Пролетарская ул, 1б</t>
  </si>
  <si>
    <t>Муром г, Пролетарская ул, 21</t>
  </si>
  <si>
    <t>Муром г, Пролетарская ул, 3</t>
  </si>
  <si>
    <t>1022.600</t>
  </si>
  <si>
    <t>Муром г, Пролетарская ул, 32</t>
  </si>
  <si>
    <t>Муром г, Пролетарская ул, 35</t>
  </si>
  <si>
    <t>Муром г, Пролетарская ул, 37</t>
  </si>
  <si>
    <t>Муром г, Пролетарская ул, 41</t>
  </si>
  <si>
    <t>939.120</t>
  </si>
  <si>
    <t>Муром г, Пролетарская ул, 5</t>
  </si>
  <si>
    <t>526.820</t>
  </si>
  <si>
    <t>1906.900</t>
  </si>
  <si>
    <t>Муром г, Пролетарская ул, 59</t>
  </si>
  <si>
    <t>338.050</t>
  </si>
  <si>
    <t>Муром г, Пролетарская ул, 73</t>
  </si>
  <si>
    <t>Муром г, Пролетарская ул, 75</t>
  </si>
  <si>
    <t>Муром г, Профсоюзная ул, 18</t>
  </si>
  <si>
    <t>335.960</t>
  </si>
  <si>
    <t>Муром г, Профсоюзная ул, 21</t>
  </si>
  <si>
    <t>346.500</t>
  </si>
  <si>
    <t>Муром г, Профсоюзная ул, 23</t>
  </si>
  <si>
    <t>387.390</t>
  </si>
  <si>
    <t>Муром г, Пушкина ул, 15</t>
  </si>
  <si>
    <t>Муром г, Пушкина ул, 16</t>
  </si>
  <si>
    <t>Муром г, Пушкина ул, 1а</t>
  </si>
  <si>
    <t>Муром г, Радиозаводское ш, 14</t>
  </si>
  <si>
    <t>Муром г, Радиозаводское ш, 15</t>
  </si>
  <si>
    <t>444.200</t>
  </si>
  <si>
    <t>Муром г, Радиозаводское ш, 16</t>
  </si>
  <si>
    <t>Муром г, Радиозаводское ш, 17</t>
  </si>
  <si>
    <t>350.360</t>
  </si>
  <si>
    <t>Муром г, Радиозаводское ш, 20</t>
  </si>
  <si>
    <t>Муром г, Радиозаводское ш, 25</t>
  </si>
  <si>
    <t>Муром г, Радиозаводское ш, 32</t>
  </si>
  <si>
    <t>Муром г, Радиозаводское ш, 33</t>
  </si>
  <si>
    <t>Муром г, Радиозаводское ш, 36</t>
  </si>
  <si>
    <t>Муром г, Радиозаводское ш, 38</t>
  </si>
  <si>
    <t>Муром г, Радиозаводское ш, 38А</t>
  </si>
  <si>
    <t>Муром г, Радиозаводское ш, 40</t>
  </si>
  <si>
    <t>935.100</t>
  </si>
  <si>
    <t>Муром г, Радиозаводское ш, 42</t>
  </si>
  <si>
    <t>1287.130</t>
  </si>
  <si>
    <t>Муром г, Радиозаводское ш, 44</t>
  </si>
  <si>
    <t>1329.900</t>
  </si>
  <si>
    <t>Муром г, Радиозаводское ш, 46</t>
  </si>
  <si>
    <t>1501.000</t>
  </si>
  <si>
    <t>Муром г, Радиозаводское ш, 48</t>
  </si>
  <si>
    <t>Муром г, Расковой ул, 48</t>
  </si>
  <si>
    <t>Муром г, Революции пл, 4</t>
  </si>
  <si>
    <t>435.400</t>
  </si>
  <si>
    <t>Муром г, Свердлова ул, 1</t>
  </si>
  <si>
    <t>Муром г, Свердлова ул, 12</t>
  </si>
  <si>
    <t>Муром г, Свердлова ул, 14</t>
  </si>
  <si>
    <t>198.800</t>
  </si>
  <si>
    <t>Муром г, Свердлова ул, 17</t>
  </si>
  <si>
    <t>357.950</t>
  </si>
  <si>
    <t>Муром г, Свердлова ул, 28</t>
  </si>
  <si>
    <t>Муром г, Свердлова ул, 30</t>
  </si>
  <si>
    <t>182.060</t>
  </si>
  <si>
    <t>Муром г, Свердлова ул, 33</t>
  </si>
  <si>
    <t>1193.000</t>
  </si>
  <si>
    <t>Муром г, Свердлова ул, 35</t>
  </si>
  <si>
    <t>Муром г, Свердлова ул, 37</t>
  </si>
  <si>
    <t>Муром г, Свердлова ул, 37а</t>
  </si>
  <si>
    <t>446.070</t>
  </si>
  <si>
    <t>Муром г, Свердлова ул, 38</t>
  </si>
  <si>
    <t>Муром г, Свердлова ул, 43</t>
  </si>
  <si>
    <t>334.750</t>
  </si>
  <si>
    <t>Муром г, Свердлова ул, 45</t>
  </si>
  <si>
    <t>Муром г, Свердлова ул, 65</t>
  </si>
  <si>
    <t>2170.800</t>
  </si>
  <si>
    <t>Муром г, Северный проезд, 11</t>
  </si>
  <si>
    <t>322.950</t>
  </si>
  <si>
    <t>Муром г, Северный проезд, 15</t>
  </si>
  <si>
    <t>Муром г, Серова ул, 30</t>
  </si>
  <si>
    <t>Муром г, Серова ул, 35</t>
  </si>
  <si>
    <t>Муром г, Серова ул, 37</t>
  </si>
  <si>
    <t>Муром г, Серова ул, 38</t>
  </si>
  <si>
    <t>Муром г, Серова ул, 39</t>
  </si>
  <si>
    <t>Муром г, Серова ул, 40</t>
  </si>
  <si>
    <t>Муром г, Советская ул, 13</t>
  </si>
  <si>
    <t>Муром г, Советская ул, 23</t>
  </si>
  <si>
    <t>214.640</t>
  </si>
  <si>
    <t>Муром г, Советская ул, 25</t>
  </si>
  <si>
    <t>Муром г, Советская ул, 28</t>
  </si>
  <si>
    <t>Муром г, Советская ул, 29А</t>
  </si>
  <si>
    <t>Муром г, Советская ул, 35</t>
  </si>
  <si>
    <t>Муром г, Советская ул, 40</t>
  </si>
  <si>
    <t>Муром г, Советская ул, 44</t>
  </si>
  <si>
    <t>1053.500</t>
  </si>
  <si>
    <t>Муром г, Советская ул, 46</t>
  </si>
  <si>
    <t>Муром г, Советская ул, 47</t>
  </si>
  <si>
    <t>Муром г, Советская ул, 49</t>
  </si>
  <si>
    <t>Муром г, Советская ул, 50</t>
  </si>
  <si>
    <t>Муром г, Советская ул, 51</t>
  </si>
  <si>
    <t>Муром г, Советская ул, 57А</t>
  </si>
  <si>
    <t>Муром г, Советская ул, 73</t>
  </si>
  <si>
    <t>Муром г, Советская ул, 73А</t>
  </si>
  <si>
    <t>Муром г, Совхозная ул, 11</t>
  </si>
  <si>
    <t>1387.100</t>
  </si>
  <si>
    <t>Муром г, Совхозная ул, 13</t>
  </si>
  <si>
    <t>1038.100</t>
  </si>
  <si>
    <t>Муром г, Совхозная ул, 15А</t>
  </si>
  <si>
    <t>189.250</t>
  </si>
  <si>
    <t>Муром г, Совхозная ул, 64 корп. 2</t>
  </si>
  <si>
    <t>Муром г, Спортивная ул, 10</t>
  </si>
  <si>
    <t>Муром г, Спортивная ул, 16</t>
  </si>
  <si>
    <t>Муром г, Спортивная ул, 18</t>
  </si>
  <si>
    <t>Муром г, Спортивная ул, 8</t>
  </si>
  <si>
    <t>Муром г, Стахановская ул, 16</t>
  </si>
  <si>
    <t>Муром г, Стахановская ул, 18</t>
  </si>
  <si>
    <t>201.150</t>
  </si>
  <si>
    <t>Муром г, Стахановская ул, 28</t>
  </si>
  <si>
    <t>351.800</t>
  </si>
  <si>
    <t>Муром г, Строителей ул, 2</t>
  </si>
  <si>
    <t>219.750</t>
  </si>
  <si>
    <t>Муром г, Строителей ул, 6</t>
  </si>
  <si>
    <t>Муром г, Строителей ул, 8</t>
  </si>
  <si>
    <t>232.650</t>
  </si>
  <si>
    <t>Муром г, Сурикова ул, 2а</t>
  </si>
  <si>
    <t>286.510</t>
  </si>
  <si>
    <t>531.600</t>
  </si>
  <si>
    <t>Муром г, Сурикова ул, 4</t>
  </si>
  <si>
    <t>285.750</t>
  </si>
  <si>
    <t>Муром г, Сурикова ул, 6</t>
  </si>
  <si>
    <t>293.350</t>
  </si>
  <si>
    <t>Муром г, Тимирязева ул, 10</t>
  </si>
  <si>
    <t>283.300</t>
  </si>
  <si>
    <t>Муром г, Тимирязева ул, 11</t>
  </si>
  <si>
    <t>Муром г, Тимирязева ул, 13</t>
  </si>
  <si>
    <t>138.000</t>
  </si>
  <si>
    <t>Муром г, Тимирязева ул, 15</t>
  </si>
  <si>
    <t>206.250</t>
  </si>
  <si>
    <t>Муром г, Тимирязева ул, 6</t>
  </si>
  <si>
    <t>Муром г, Тимирязева ул, 6а</t>
  </si>
  <si>
    <t>245.940</t>
  </si>
  <si>
    <t>1222.600</t>
  </si>
  <si>
    <t>Муром г, Трудовая ул, 33</t>
  </si>
  <si>
    <t>1478.200</t>
  </si>
  <si>
    <t>Муром г, Трудовая ул, 35</t>
  </si>
  <si>
    <t>Муром г, Трудовая ул, 37</t>
  </si>
  <si>
    <t>Муром г, Трудовая ул, 41</t>
  </si>
  <si>
    <t>Муром г, Филатова ул, 13</t>
  </si>
  <si>
    <t>350.750</t>
  </si>
  <si>
    <t>Муром г, Филатова ул, 15</t>
  </si>
  <si>
    <t>Муром г, Филатова ул, 17</t>
  </si>
  <si>
    <t>Муром г, Филатова ул, 19</t>
  </si>
  <si>
    <t>676.300</t>
  </si>
  <si>
    <t>Муром г, Филатова ул, 19а</t>
  </si>
  <si>
    <t>Муром г, Филатова ул, 1а</t>
  </si>
  <si>
    <t>381.380</t>
  </si>
  <si>
    <t>Муром г, Филатова ул, 1б</t>
  </si>
  <si>
    <t>Муром г, Филатова ул, 21</t>
  </si>
  <si>
    <t>Муром г, Филатова ул, 5</t>
  </si>
  <si>
    <t>3368.300</t>
  </si>
  <si>
    <t>Муром г, Филатова ул, 6</t>
  </si>
  <si>
    <t>Муром г, Филатова ул, 6а</t>
  </si>
  <si>
    <t>1029.000</t>
  </si>
  <si>
    <t>Муром г, Филатова ул, 7</t>
  </si>
  <si>
    <t>1499.000</t>
  </si>
  <si>
    <t>Муром г, Фрунзе ул, 1</t>
  </si>
  <si>
    <t>Муром г, Цветочный б-р, 2</t>
  </si>
  <si>
    <t>Муром г, Цветочный б-р, 3</t>
  </si>
  <si>
    <t>Муром г, Чкалова ул, 10а</t>
  </si>
  <si>
    <t>Муром г, Чкалова ул, 10Б</t>
  </si>
  <si>
    <t>Муром г, Чкалова ул, 11А</t>
  </si>
  <si>
    <t>Муром г, Чкалова ул, 12б</t>
  </si>
  <si>
    <t>Муром г, Чкалова ул, 16а</t>
  </si>
  <si>
    <t>Муром г, Чкалова ул, 2а</t>
  </si>
  <si>
    <t>Муром г, Чкалова ул, 2б</t>
  </si>
  <si>
    <t>Муром г, Чкалова ул, 4А</t>
  </si>
  <si>
    <t>169.350</t>
  </si>
  <si>
    <t>Муром г, Чкалова ул, 4б</t>
  </si>
  <si>
    <t>685.020</t>
  </si>
  <si>
    <t>Муром г, Чкалова ул, 5А</t>
  </si>
  <si>
    <t>170.700</t>
  </si>
  <si>
    <t>Муром г, Чкалова ул, 6а</t>
  </si>
  <si>
    <t>195.000</t>
  </si>
  <si>
    <t>Муром г, Чкалова ул, 6б</t>
  </si>
  <si>
    <t>Муром г, Чкалова ул, 7А</t>
  </si>
  <si>
    <t>178.300</t>
  </si>
  <si>
    <t>Муром г, Чкалова ул, 8А</t>
  </si>
  <si>
    <t>Муром г, Чкалова ул, 8б</t>
  </si>
  <si>
    <t>Муром г, Чкалова ул, 9А</t>
  </si>
  <si>
    <t>Муром г, Школьная ул, 1а</t>
  </si>
  <si>
    <t>Муром г, Щербакова ул, 11</t>
  </si>
  <si>
    <t>Муром г, Щербакова ул, 12</t>
  </si>
  <si>
    <t>Муром г, Щербакова ул, 13</t>
  </si>
  <si>
    <t>Муром г, Щербакова ул, 15</t>
  </si>
  <si>
    <t>Муром г, Щербакова ул, 17</t>
  </si>
  <si>
    <t>215.600</t>
  </si>
  <si>
    <t>Муром г, Щербакова ул, 21</t>
  </si>
  <si>
    <t>Муром г, Щербакова ул, 23</t>
  </si>
  <si>
    <t>Муром г, Щербакова ул, 25</t>
  </si>
  <si>
    <t>Муром г, Щербакова ул, 27</t>
  </si>
  <si>
    <t>939.160</t>
  </si>
  <si>
    <t>Муром г, Щербакова ул, 29</t>
  </si>
  <si>
    <t>Муром г, Щербакова ул, 33</t>
  </si>
  <si>
    <t>225.570</t>
  </si>
  <si>
    <t>Муром г, Щербакова ул, 37</t>
  </si>
  <si>
    <t>1073.500</t>
  </si>
  <si>
    <t>Муром г, Щербакова ул, 4</t>
  </si>
  <si>
    <t>Муром г, Щербакова ул, 5</t>
  </si>
  <si>
    <t>Муром г, Щербакова ул, 6</t>
  </si>
  <si>
    <t>Муром г, Щербакова ул, 7</t>
  </si>
  <si>
    <t>228.700</t>
  </si>
  <si>
    <t>Муром г, Экземплярского ул, 10 корп. 1</t>
  </si>
  <si>
    <t>Муром г, Экземплярского ул, 10</t>
  </si>
  <si>
    <t>Муром г, Экземплярского ул, 11а</t>
  </si>
  <si>
    <t>169.750</t>
  </si>
  <si>
    <t>Муром г, Экземплярского ул, 13а</t>
  </si>
  <si>
    <t>298.200</t>
  </si>
  <si>
    <t>Муром г, Экземплярского ул, 14а</t>
  </si>
  <si>
    <t>Муром г, Экземплярского ул, 1а</t>
  </si>
  <si>
    <t>482.850</t>
  </si>
  <si>
    <t>Муром г, Экземплярского ул, 45</t>
  </si>
  <si>
    <t>Муром г, Экземплярского ул, 53</t>
  </si>
  <si>
    <t>944.030</t>
  </si>
  <si>
    <t>Муром г, Экземплярского ул, 55</t>
  </si>
  <si>
    <t>459.900</t>
  </si>
  <si>
    <t>Муром г, Экземплярского ул, 70</t>
  </si>
  <si>
    <t>Муром г, Экземплярского ул, 74</t>
  </si>
  <si>
    <t>Муром г, Экземплярского ул, 90</t>
  </si>
  <si>
    <t>Муром г, Экземплярского ул, 92</t>
  </si>
  <si>
    <t>Муром г, Эксплуатационная ул, 16</t>
  </si>
  <si>
    <t>218.200</t>
  </si>
  <si>
    <t>Муром г, Эксплуатационная ул, 17</t>
  </si>
  <si>
    <t>Муром г, Энгельса ул, 1</t>
  </si>
  <si>
    <t>Муром г, Энгельса ул, 12</t>
  </si>
  <si>
    <t>Муром г, Энгельса ул, 14</t>
  </si>
  <si>
    <t>Муром г, Энгельса ул, 15</t>
  </si>
  <si>
    <t>Муром г, Энгельса ул, 16</t>
  </si>
  <si>
    <t>Муром г, Энгельса ул, 17</t>
  </si>
  <si>
    <t>Муром г, Энгельса ул, 18</t>
  </si>
  <si>
    <t>1035.700</t>
  </si>
  <si>
    <t>Муром г, Энгельса ул, 1а</t>
  </si>
  <si>
    <t>5969.100</t>
  </si>
  <si>
    <t>Муром г, Энгельса ул, 1б</t>
  </si>
  <si>
    <t>Муром г, Энгельса ул, 1в</t>
  </si>
  <si>
    <t>Муром г, Энгельса ул, 1г</t>
  </si>
  <si>
    <t>Муром г, Энгельса ул, 21</t>
  </si>
  <si>
    <t>Муром г, Энгельса ул, 3</t>
  </si>
  <si>
    <t>Муром г, Энгельса ул, 5</t>
  </si>
  <si>
    <t>Муром г, Энгельса ул, 7</t>
  </si>
  <si>
    <t>Муром г, Энергетиков ул, 2</t>
  </si>
  <si>
    <t>164.300</t>
  </si>
  <si>
    <t>Муром г, Энергетиков ул, 3а</t>
  </si>
  <si>
    <t>675.800</t>
  </si>
  <si>
    <t>Муром г, Энергетиков ул, 7</t>
  </si>
  <si>
    <t>168.350</t>
  </si>
  <si>
    <t>Муром г, Юбилейная ул, 48</t>
  </si>
  <si>
    <t>327.200</t>
  </si>
  <si>
    <t>Муром г, Юбилейная ул, 48а</t>
  </si>
  <si>
    <t>1089.500</t>
  </si>
  <si>
    <t>304.900</t>
  </si>
  <si>
    <t>105.600</t>
  </si>
  <si>
    <t>Муром г, Юбилейная ул, 54</t>
  </si>
  <si>
    <t>Муром г, Юбилейная ул, 56</t>
  </si>
  <si>
    <t>Муром г, Юбилейная ул, 58</t>
  </si>
  <si>
    <t>Муром г, Южная ул, 10</t>
  </si>
  <si>
    <t>Муром г, Южная ул, 11</t>
  </si>
  <si>
    <t>Муром г, Южная ул, 12</t>
  </si>
  <si>
    <t>Муром г, Южная ул, 14</t>
  </si>
  <si>
    <t>Муром г, Южная ул, 18</t>
  </si>
  <si>
    <t>Муром г, Южная ул, 2</t>
  </si>
  <si>
    <t>Муром г, Южная ул, 22</t>
  </si>
  <si>
    <t>Муром г, Южная ул, 24</t>
  </si>
  <si>
    <t>Муром г, Южная ул, 4</t>
  </si>
  <si>
    <t>Муром г, Южная ул, 6</t>
  </si>
  <si>
    <t>595.100</t>
  </si>
  <si>
    <t>Муром г, Южная ул, 8</t>
  </si>
  <si>
    <t>Муромский р-н, Борисоглеб с, Первомайская ул, 3</t>
  </si>
  <si>
    <t>Муромский р-н, Булатниково с, Мира ул, 3</t>
  </si>
  <si>
    <t>Муромский р-н, Волнино д, Луговая ул, 1</t>
  </si>
  <si>
    <t>Муромский р-н, Зимёнки п, Кооперативная ул, 11</t>
  </si>
  <si>
    <t>609.450</t>
  </si>
  <si>
    <t>Муромский р-н, Зимёнки п, Кооперативная ул, 12</t>
  </si>
  <si>
    <t>652.620</t>
  </si>
  <si>
    <t>Муромский р-н, Зимёнки п, Кооперативная ул, 14</t>
  </si>
  <si>
    <t>Муромский р-н, Зимёнки п, Кооперативная ул, 2</t>
  </si>
  <si>
    <t>614.680</t>
  </si>
  <si>
    <t>Муромский р-н, Зимёнки п, Кооперативная ул, 3</t>
  </si>
  <si>
    <t>Муромский р-н, Зимёнки п, Красногорбатовская ул, 1</t>
  </si>
  <si>
    <t>Муромский р-н, Зимёнки п, Красногорбатовская ул, 2</t>
  </si>
  <si>
    <t>Муромский р-н, Зимёнки п, Красногорбатовская ул, 3</t>
  </si>
  <si>
    <t>609.800</t>
  </si>
  <si>
    <t>Муромский р-н, Зимёнки п, Мира ул, 1</t>
  </si>
  <si>
    <t>426.510</t>
  </si>
  <si>
    <t>Муромский р-н, Зимёнки п, Мира ул, 2</t>
  </si>
  <si>
    <t>433.440</t>
  </si>
  <si>
    <t>Муромский р-н, Зимёнки п, Мира ул, 3</t>
  </si>
  <si>
    <t>Муромский р-н, Зимёнки п, Мира ул, 4</t>
  </si>
  <si>
    <t>Муромский р-н, Зимёнки п, Мира ул, 5</t>
  </si>
  <si>
    <t>Муромский р-н, Зимёнки п, Мира ул, 6</t>
  </si>
  <si>
    <t>495.700</t>
  </si>
  <si>
    <t>Муромский р-н, Зимёнки п, Мира ул, 7</t>
  </si>
  <si>
    <t>Муромский р-н, Зимёнки п, Мира ул, 8</t>
  </si>
  <si>
    <t>Муромский р-н, Ковардицы с, Молодежная ул, 11</t>
  </si>
  <si>
    <t>Муромский р-н, Ковардицы с, Молодежная ул, 12</t>
  </si>
  <si>
    <t>Муромский р-н, Кондраково п, Зеленая ул, 6</t>
  </si>
  <si>
    <t>217.880</t>
  </si>
  <si>
    <t>Муромский р-н, Кондраково п, Зеленая ул, 8</t>
  </si>
  <si>
    <t>217.750</t>
  </si>
  <si>
    <t>Муромский р-н, Кондраково п, Набережная ул, 15</t>
  </si>
  <si>
    <t>Муромский р-н, Макаровка д, Центральная ул, 9</t>
  </si>
  <si>
    <t>Муромский р-н, Межищи д, Овражная ул, 1</t>
  </si>
  <si>
    <t>498.800</t>
  </si>
  <si>
    <t>Муромский р-н, Межищи д, Полевая ул, 45</t>
  </si>
  <si>
    <t>Муромский р-н, Механизаторов п, 35а</t>
  </si>
  <si>
    <t>Муромский р-н, Механизаторов п, 44а</t>
  </si>
  <si>
    <t>Муромский р-н, Механизаторов п, 44в</t>
  </si>
  <si>
    <t>Муромский р-н, Механизаторов п, 48</t>
  </si>
  <si>
    <t>868.900</t>
  </si>
  <si>
    <t>825.200</t>
  </si>
  <si>
    <t>Муромский р-н, Механизаторов п, 50а</t>
  </si>
  <si>
    <t>758.630</t>
  </si>
  <si>
    <t>Муромский р-н, Механизаторов п, 51</t>
  </si>
  <si>
    <t>399.200</t>
  </si>
  <si>
    <t>Муромский р-н, Механизаторов п, 52</t>
  </si>
  <si>
    <t>Муромский р-н, Механизаторов п, 53</t>
  </si>
  <si>
    <t>Муромский р-н, Механизаторов п, 54</t>
  </si>
  <si>
    <t>Муромский р-н, Механизаторов п, 55</t>
  </si>
  <si>
    <t>Муромский р-н, Механизаторов п, 55а</t>
  </si>
  <si>
    <t>Муромский р-н, Механизаторов п, 57</t>
  </si>
  <si>
    <t>Муромский р-н, Механизаторов п, 59</t>
  </si>
  <si>
    <t>Муромский р-н, Механизаторов п, 60</t>
  </si>
  <si>
    <t>Муромский р-н, Механизаторов п, 62</t>
  </si>
  <si>
    <t>Муромский р-н, Механизаторов п, 63</t>
  </si>
  <si>
    <t>Муромский р-н, Механизаторов п, 64</t>
  </si>
  <si>
    <t>Муромский р-н, Механизаторов п, 66</t>
  </si>
  <si>
    <t>Муромский р-н, Механизаторов п, 68</t>
  </si>
  <si>
    <t>779.900</t>
  </si>
  <si>
    <t>1837.400</t>
  </si>
  <si>
    <t>Муромский р-н, Механизаторов п, 70</t>
  </si>
  <si>
    <t>3693.000</t>
  </si>
  <si>
    <t>Муромский р-н, Мишино д, Комсомольская ул, 71а</t>
  </si>
  <si>
    <t>Муромский р-н, Молотицы с, Гагарина ул, 26</t>
  </si>
  <si>
    <t>Муромский р-н, Молотицы с, Гагарина ул, 28</t>
  </si>
  <si>
    <t>Муромский р-н, Молотицы с, Гагарина ул, 29</t>
  </si>
  <si>
    <t>Муромский р-н, Молотицы с, Гагарина ул, 30</t>
  </si>
  <si>
    <t>Муромский р-н, Молотицы с, ПМК-10 ул, 1</t>
  </si>
  <si>
    <t>Муромский р-н, Муромский п, Кольцевая ул, 23</t>
  </si>
  <si>
    <t>Муромский р-н, Муромский п, Кольцевая ул, 29</t>
  </si>
  <si>
    <t>Муромский р-н, Муромский п, Кольцевая ул, 31</t>
  </si>
  <si>
    <t>Муромский р-н, Муромский п, Озёрная ул, 20</t>
  </si>
  <si>
    <t>Муромский р-н, Муромский п, Озёрная ул, 21</t>
  </si>
  <si>
    <t>Муромский р-н, Муромский п, Озёрная ул, 22</t>
  </si>
  <si>
    <t>520.020</t>
  </si>
  <si>
    <t>Муромский р-н, Муромский п, Садовая ул, 27</t>
  </si>
  <si>
    <t>Муромский р-н, Муромский п, Садовая ул, 28</t>
  </si>
  <si>
    <t>639.200</t>
  </si>
  <si>
    <t>639.150</t>
  </si>
  <si>
    <t>Муромский р-н, Муромский п, Северная ул, 10</t>
  </si>
  <si>
    <t>Муромский р-н, Муромский п, Северная ул, 11</t>
  </si>
  <si>
    <t>258.720</t>
  </si>
  <si>
    <t>Муромский р-н, Муромский п, Северная ул, 18</t>
  </si>
  <si>
    <t>438.300</t>
  </si>
  <si>
    <t>Муромский р-н, Муромский п, Северная ул, 19</t>
  </si>
  <si>
    <t>Муромский р-н, Муромский п, Северная ул, 7</t>
  </si>
  <si>
    <t>Муромский р-н, Муромский п, Центральная ул, 30</t>
  </si>
  <si>
    <t>Муромский р-н, Муромский п, Центральная ул, 34</t>
  </si>
  <si>
    <t>Муромский р-н, Нежиловка д, Пригородная ул, 52</t>
  </si>
  <si>
    <t>Муромский р-н, Панфилово с, Первомайская ул, 25</t>
  </si>
  <si>
    <t>268.210</t>
  </si>
  <si>
    <t>Муромский р-н, Панфилово с, Советская ул, 35</t>
  </si>
  <si>
    <t>676.100</t>
  </si>
  <si>
    <t>652.270</t>
  </si>
  <si>
    <t>Муромский р-н, Прудищи д, Клубная ул, 4</t>
  </si>
  <si>
    <t>691.600</t>
  </si>
  <si>
    <t>Муромский р-н, Савково д, Советская ул, 20</t>
  </si>
  <si>
    <t>Муромский р-н, Фабрики им П.Л.Войкова п, 10</t>
  </si>
  <si>
    <t>964.100</t>
  </si>
  <si>
    <t>221.340</t>
  </si>
  <si>
    <t>Муромский р-н, Фабрики им П.Л.Войкова п, 21</t>
  </si>
  <si>
    <t>307.630</t>
  </si>
  <si>
    <t>Муромский р-н, Фабрики им П.Л.Войкова п, 22</t>
  </si>
  <si>
    <t>Муромский р-н, Фабрики им П.Л.Войкова п, 23</t>
  </si>
  <si>
    <t>452.240</t>
  </si>
  <si>
    <t>Муромский р-н, Фабрики им П.Л.Войкова п, 24</t>
  </si>
  <si>
    <t>Муромский р-н, Фабрики им П.Л.Войкова п, 25</t>
  </si>
  <si>
    <t>Муромский р-н, Фабрики им П.Л.Войкова п, 26</t>
  </si>
  <si>
    <t>970.020</t>
  </si>
  <si>
    <t>Муромский р-н, Фабрики им П.Л.Войкова п, 27</t>
  </si>
  <si>
    <t>978.140</t>
  </si>
  <si>
    <t>Муромский р-н, Фабрики им П.Л.Войкова п, 28</t>
  </si>
  <si>
    <t>Муромский р-н, Фабрики им П.Л.Войкова п, 29</t>
  </si>
  <si>
    <t>Муромский р-н, Фабрики им П.Л.Войкова п, 30</t>
  </si>
  <si>
    <t>502.900</t>
  </si>
  <si>
    <t>Муромский р-н, Фабрики им П.Л.Войкова п, 31</t>
  </si>
  <si>
    <t>Муромский р-н, Фабрики им П.Л.Войкова п, 32</t>
  </si>
  <si>
    <t>Муромский р-н, Фабрики им П.Л.Войкова п, 8</t>
  </si>
  <si>
    <t>Муромский р-н, Фабрики им П.Л.Войкова п, 9</t>
  </si>
  <si>
    <t>Муромский р-н, Якиманская Слобода с, Ленина ул, 1</t>
  </si>
  <si>
    <t>Муромский р-н, Якиманская Слобода с, Ленина ул, 34а</t>
  </si>
  <si>
    <t>Муромский р-н, Якиманская Слобода с, Школьная ул, 45а</t>
  </si>
  <si>
    <t>Петушинский р-н, Андреевское с, 10</t>
  </si>
  <si>
    <t>Петушинский р-н, Андреевское с, 11</t>
  </si>
  <si>
    <t>Петушинский р-н, Андреевское с, 13</t>
  </si>
  <si>
    <t>Петушинский р-н, Андреевское с, 9</t>
  </si>
  <si>
    <t>Петушинский р-н, Анкудиново д, Арханинская ул, 40</t>
  </si>
  <si>
    <t>Петушинский р-н, Березка п, Центральная ул, 11</t>
  </si>
  <si>
    <t>Петушинский р-н, Березка п, Центральная ул, 7</t>
  </si>
  <si>
    <t>687.160</t>
  </si>
  <si>
    <t>Петушинский р-н, Березка п, Центральная ул, 9</t>
  </si>
  <si>
    <t>686.710</t>
  </si>
  <si>
    <t>Петушинский р-н, Болдино д, 7</t>
  </si>
  <si>
    <t>Петушинский р-н, Вольгинский п, Новосеменковская ул, 1</t>
  </si>
  <si>
    <t>Петушинский р-н, Вольгинский п, Новосеменковская ул, 10</t>
  </si>
  <si>
    <t>Петушинский р-н, Вольгинский п, Новосеменковская ул, 12</t>
  </si>
  <si>
    <t>Петушинский р-н, Вольгинский п, Новосеменковская ул, 14</t>
  </si>
  <si>
    <t>Петушинский р-н, Вольгинский п, Новосеменковская ул, 19</t>
  </si>
  <si>
    <t>Петушинский р-н, Вольгинский п, Новосеменковская ул, 21</t>
  </si>
  <si>
    <t>Петушинский р-н, Вольгинский п, Новосеменковская ул, 22</t>
  </si>
  <si>
    <t>Петушинский р-н, Вольгинский п, Новосеменковская ул, 23</t>
  </si>
  <si>
    <t>Петушинский р-н, Вольгинский п, Новосеменковская ул, 25</t>
  </si>
  <si>
    <t>5065.000</t>
  </si>
  <si>
    <t>Петушинский р-н, Вольгинский п, Новосеменковская ул, 5</t>
  </si>
  <si>
    <t>Петушинский р-н, Вольгинский п, Новосеменковская ул, 8</t>
  </si>
  <si>
    <t>Петушинский р-н, Вольгинский п, Старовская ул, 10</t>
  </si>
  <si>
    <t>Петушинский р-н, Вольгинский п, Старовская ул, 14</t>
  </si>
  <si>
    <t>Петушинский р-н, Вольгинский п, Старовская ул, 15</t>
  </si>
  <si>
    <t>Петушинский р-н, Вольгинский п, Старовская ул, 17</t>
  </si>
  <si>
    <t>Петушинский р-н, Вольгинский п, Старовская ул, 18</t>
  </si>
  <si>
    <t>Петушинский р-н, Вольгинский п, Старовская ул, 2</t>
  </si>
  <si>
    <t>Петушинский р-н, Вольгинский п, Старовская ул, 22</t>
  </si>
  <si>
    <t>Петушинский р-н, Вольгинский п, Старовская ул, 24</t>
  </si>
  <si>
    <t>Петушинский р-н, Вольгинский п, Старовская ул, 25</t>
  </si>
  <si>
    <t>Петушинский р-н, Вольгинский п, Старовская ул, 26</t>
  </si>
  <si>
    <t>Петушинский р-н, Вольгинский п, Старовская ул, 27</t>
  </si>
  <si>
    <t>1348.000</t>
  </si>
  <si>
    <t>Петушинский р-н, Вольгинский п, Старовская ул, 3</t>
  </si>
  <si>
    <t>Петушинский р-н, Вольгинский п, Старовская ул, 33</t>
  </si>
  <si>
    <t>Петушинский р-н, Вольгинский п, Старовская ул, 4</t>
  </si>
  <si>
    <t>Петушинский р-н, Вольгинский п, Старовская ул, 5</t>
  </si>
  <si>
    <t>Петушинский р-н, Вольгинский п, Старовская ул, 7</t>
  </si>
  <si>
    <t>Петушинский р-н, Воспушка д, Ленина ул, 1</t>
  </si>
  <si>
    <t>505.400</t>
  </si>
  <si>
    <t>Петушинский р-н, Воспушка д, Ленина ул, 2</t>
  </si>
  <si>
    <t>431.820</t>
  </si>
  <si>
    <t>Петушинский р-н, Головино д, Полевая ул, 1</t>
  </si>
  <si>
    <t>Петушинский р-н, Головино д, Полевая ул, 2</t>
  </si>
  <si>
    <t>Петушинский р-н, Головино д, Полевая ул, 3</t>
  </si>
  <si>
    <t>840.420</t>
  </si>
  <si>
    <t>Петушинский р-н, Головино д, Полевая ул, 4</t>
  </si>
  <si>
    <t>Петушинский р-н, Головино д, Полевая ул, 5</t>
  </si>
  <si>
    <t>938.900</t>
  </si>
  <si>
    <t>Петушинский р-н, Головино д, Полевая ул, 6</t>
  </si>
  <si>
    <t>752.200</t>
  </si>
  <si>
    <t>Петушинский р-н, Городищи п, К.Соловьева ул, 1</t>
  </si>
  <si>
    <t>7647.450</t>
  </si>
  <si>
    <t>Петушинский р-н, Городищи п, К.Соловьева ул, 2</t>
  </si>
  <si>
    <t>Петушинский р-н, Городищи п, К.Соловьева ул, 3а</t>
  </si>
  <si>
    <t>497.860</t>
  </si>
  <si>
    <t>Петушинский р-н, Городищи п, К.Соловьева ул, 4а</t>
  </si>
  <si>
    <t>3032.000</t>
  </si>
  <si>
    <t>1213.130</t>
  </si>
  <si>
    <t>Петушинский р-н, Городищи п, Ленина ул, 12</t>
  </si>
  <si>
    <t>570.800</t>
  </si>
  <si>
    <t>Петушинский р-н, Городищи п, Ленина ул, 14</t>
  </si>
  <si>
    <t>Петушинский р-н, Городищи п, Ленина ул, 16</t>
  </si>
  <si>
    <t>Петушинский р-н, Городищи п, Ленина ул, 18</t>
  </si>
  <si>
    <t>Петушинский р-н, Городищи п, Ленина ул, 1А</t>
  </si>
  <si>
    <t>Петушинский р-н, Городищи п, Ленина ул, 24</t>
  </si>
  <si>
    <t>Петушинский р-н, Городищи п, Ленина ул, 6</t>
  </si>
  <si>
    <t>Петушинский р-н, Городищи п, Ленина ул, 8</t>
  </si>
  <si>
    <t>Петушинский р-н, Городищи п, Ленина ул, 8а</t>
  </si>
  <si>
    <t>715.300</t>
  </si>
  <si>
    <t>Петушинский р-н, Городищи п, Ленина ул, 9а</t>
  </si>
  <si>
    <t>Петушинский р-н, Городищи п, Октябрьская-2 ул, 23</t>
  </si>
  <si>
    <t>497.800</t>
  </si>
  <si>
    <t>Петушинский р-н, Городищи п, Октябрьская-2 ул, 24</t>
  </si>
  <si>
    <t>315.980</t>
  </si>
  <si>
    <t>Петушинский р-н, Городищи п, Октябрьская-2 ул, 25</t>
  </si>
  <si>
    <t>564.100</t>
  </si>
  <si>
    <t>Петушинский р-н, Городищи п, Октябрьская-2 ул, 27</t>
  </si>
  <si>
    <t>Петушинский р-н, Городищи п, Октябрьская-2 ул, 28</t>
  </si>
  <si>
    <t>Петушинский р-н, Городищи п, Октябрьская-2 ул, 29</t>
  </si>
  <si>
    <t>Петушинский р-н, Городищи п, Октябрьская-2 ул, 30</t>
  </si>
  <si>
    <t>2086.100</t>
  </si>
  <si>
    <t>Петушинский р-н, Городищи п, Октябрьская-2 ул, 31</t>
  </si>
  <si>
    <t>1198.100</t>
  </si>
  <si>
    <t>1501.900</t>
  </si>
  <si>
    <t>Петушинский р-н, Городищи п, Октябрьская-2 ул, 32</t>
  </si>
  <si>
    <t>Петушинский р-н, Городищи п, Октябрьская-2 ул, 33</t>
  </si>
  <si>
    <t>Петушинский р-н, Городищи п, Октябрьская-2 ул, 34</t>
  </si>
  <si>
    <t>Петушинский р-н, Городищи п, Октябрьская-2 ул, 35</t>
  </si>
  <si>
    <t>Петушинский р-н, Городищи п, Октябрьская-2 ул, 36</t>
  </si>
  <si>
    <t>Петушинский р-н, Городищи п, Октябрьская-2 ул, 37</t>
  </si>
  <si>
    <t>Петушинский р-н, Городищи п, Октябрьская-2 ул, 38</t>
  </si>
  <si>
    <t>Петушинский р-н, Городищи п, Первомайская ул, 2</t>
  </si>
  <si>
    <t>Петушинский р-н, Городищи п, Советская ул, 10</t>
  </si>
  <si>
    <t>Петушинский р-н, Городищи п, Советская ул, 11</t>
  </si>
  <si>
    <t>Петушинский р-н, Городищи п, Советская ул, 14</t>
  </si>
  <si>
    <t>Петушинский р-н, Городищи п, Советская ул, 19</t>
  </si>
  <si>
    <t>755.950</t>
  </si>
  <si>
    <t>Петушинский р-н, Городищи п, Советская ул, 21</t>
  </si>
  <si>
    <t>Петушинский р-н, Городищи п, Советская ул, 22</t>
  </si>
  <si>
    <t>504.710</t>
  </si>
  <si>
    <t>Петушинский р-н, Городищи п, Советская ул, 23</t>
  </si>
  <si>
    <t>Петушинский р-н, Городищи п, Советская ул, 25</t>
  </si>
  <si>
    <t>Петушинский р-н, Городищи п, Советская ул, 26</t>
  </si>
  <si>
    <t>Петушинский р-н, Городищи п, Советская ул, 27</t>
  </si>
  <si>
    <t>510.160</t>
  </si>
  <si>
    <t>Петушинский р-н, Городищи п, Советская ул, 3</t>
  </si>
  <si>
    <t>1712.300</t>
  </si>
  <si>
    <t>Петушинский р-н, Городищи п, Советская ул, 32</t>
  </si>
  <si>
    <t>Петушинский р-н, Городищи п, Советская ул, 34</t>
  </si>
  <si>
    <t>Петушинский р-н, Городищи п, Советская ул, 36</t>
  </si>
  <si>
    <t>Петушинский р-н, Городищи п, Советская ул, 38</t>
  </si>
  <si>
    <t>1362.720</t>
  </si>
  <si>
    <t>Петушинский р-н, Городищи п, Советская ул, 40</t>
  </si>
  <si>
    <t>1557.540</t>
  </si>
  <si>
    <t>Петушинский р-н, Городищи п, Советская ул, 42</t>
  </si>
  <si>
    <t>1297.200</t>
  </si>
  <si>
    <t>Петушинский р-н, Городищи п, Советская ул, 45а</t>
  </si>
  <si>
    <t>Петушинский р-н, Городищи п, Советская ул, 47а</t>
  </si>
  <si>
    <t>714.300</t>
  </si>
  <si>
    <t>Петушинский р-н, Городищи п, Советская ул, 5</t>
  </si>
  <si>
    <t>888.950</t>
  </si>
  <si>
    <t>Петушинский р-н, Городищи п, Советская ул, 7</t>
  </si>
  <si>
    <t>Петушинский р-н, Городищи п, Советская ул, 9</t>
  </si>
  <si>
    <t>526.900</t>
  </si>
  <si>
    <t>Петушинский р-н, Грибово д, Охотохозяйство тер, 9</t>
  </si>
  <si>
    <t>Петушинский р-н, Киржач д, Луговая ул, 30</t>
  </si>
  <si>
    <t>Петушинский р-н, Костерево г, 40 лет Октября ул, 1</t>
  </si>
  <si>
    <t>560.700</t>
  </si>
  <si>
    <t>Петушинский р-н, Костерево г, 40 лет Октября ул, 10</t>
  </si>
  <si>
    <t>Петушинский р-н, Костерево г, 40 лет Октября ул, 12</t>
  </si>
  <si>
    <t>1282.260</t>
  </si>
  <si>
    <t>1277.500</t>
  </si>
  <si>
    <t>Петушинский р-н, Костерево г, 40 лет Октября ул, 14</t>
  </si>
  <si>
    <t>4534.450</t>
  </si>
  <si>
    <t>4467.300</t>
  </si>
  <si>
    <t>Петушинский р-н, Костерево г, 40 лет Октября ул, 16</t>
  </si>
  <si>
    <t>1259.040</t>
  </si>
  <si>
    <t>Петушинский р-н, Костерево г, 40 лет Октября ул, 18</t>
  </si>
  <si>
    <t>1111.440</t>
  </si>
  <si>
    <t>Петушинский р-н, Костерево г, 40 лет Октября ул, 2</t>
  </si>
  <si>
    <t>Петушинский р-н, Костерево г, 40 лет Октября ул, 3</t>
  </si>
  <si>
    <t>Петушинский р-н, Костерево г, 40 лет Октября ул, 4</t>
  </si>
  <si>
    <t>Петушинский р-н, Костерево г, 40 лет Октября ул, 5</t>
  </si>
  <si>
    <t>Петушинский р-н, Костерево г, 40 лет Октября ул, 6</t>
  </si>
  <si>
    <t>Петушинский р-н, Костерево г, 40 лет Октября ул, 7</t>
  </si>
  <si>
    <t>Петушинский р-н, Костерево г, 40 лет Октября ул, 8</t>
  </si>
  <si>
    <t>644.100</t>
  </si>
  <si>
    <t>Петушинский р-н, Костерево г, 40 лет Октября ул, 9</t>
  </si>
  <si>
    <t>Петушинский р-н, Костерево г, Бормино ул, 58</t>
  </si>
  <si>
    <t>1983.570</t>
  </si>
  <si>
    <t>Петушинский р-н, Костерево г, Бормино ул, 60</t>
  </si>
  <si>
    <t>526.850</t>
  </si>
  <si>
    <t>Петушинский р-н, Костерево г, Заречная ул, 448</t>
  </si>
  <si>
    <t>Петушинский р-н, Костерево г, Заречная ул, 464</t>
  </si>
  <si>
    <t>Петушинский р-н, Костерево г, Заречная ул, 465</t>
  </si>
  <si>
    <t>Петушинский р-н, Костерево г, Заречная ул, 466</t>
  </si>
  <si>
    <t>Петушинский р-н, Костерево г, им Горького ул, 1</t>
  </si>
  <si>
    <t>Петушинский р-н, Костерево г, им Горького ул, 11</t>
  </si>
  <si>
    <t>Петушинский р-н, Костерево г, им Горького ул, 12</t>
  </si>
  <si>
    <t>449.450</t>
  </si>
  <si>
    <t>496.600</t>
  </si>
  <si>
    <t>Петушинский р-н, Костерево г, им Горького ул, 3</t>
  </si>
  <si>
    <t>Петушинский р-н, Костерево г, им Горького ул, 4</t>
  </si>
  <si>
    <t>691.380</t>
  </si>
  <si>
    <t>Петушинский р-н, Костерево г, им Горького ул, 5</t>
  </si>
  <si>
    <t>Петушинский р-н, Костерево г, им Горького ул, 7</t>
  </si>
  <si>
    <t>2858.570</t>
  </si>
  <si>
    <t>Петушинский р-н, Костерево г, им Серебренникова ул, 37</t>
  </si>
  <si>
    <t>1796.100</t>
  </si>
  <si>
    <t>Петушинский р-н, Костерево г, им Серебренникова ул, 39</t>
  </si>
  <si>
    <t>Петушинский р-н, Костерево г, Комсомольская ул, 1</t>
  </si>
  <si>
    <t>Петушинский р-н, Костерево г, Комсомольская ул, 11</t>
  </si>
  <si>
    <t>Петушинский р-н, Костерево г, Комсомольская ул, 3</t>
  </si>
  <si>
    <t>904.100</t>
  </si>
  <si>
    <t>Петушинский р-н, Костерево г, Комсомольская ул, 5</t>
  </si>
  <si>
    <t>Петушинский р-н, Костерево г, Комсомольская ул, 7</t>
  </si>
  <si>
    <t>Петушинский р-н, Костерево г, Комсомольская ул, 9</t>
  </si>
  <si>
    <t>Петушинский р-н, Костерево г, Костерево-1 п, 419</t>
  </si>
  <si>
    <t>Петушинский р-н, Костерево г, Костерево-1 п, 425</t>
  </si>
  <si>
    <t>Петушинский р-н, Костерево г, Костерево-1 п, 435</t>
  </si>
  <si>
    <t>Петушинский р-н, Костерево г, Костерево-1 п, 436</t>
  </si>
  <si>
    <t>Петушинский р-н, Костерево г, Костерево-1 п, 437</t>
  </si>
  <si>
    <t>Петушинский р-н, Костерево г, Костерево-1 п, 438</t>
  </si>
  <si>
    <t>Петушинский р-н, Костерево г, Костерево-1 п, 439</t>
  </si>
  <si>
    <t>Петушинский р-н, Костерево г, Костерево-1 п, 495</t>
  </si>
  <si>
    <t>Петушинский р-н, Костерево г, Костерево-1 п, 505</t>
  </si>
  <si>
    <t>Петушинский р-н, Костерево г, Костерево-1 п, 513</t>
  </si>
  <si>
    <t>Петушинский р-н, Костерево г, Красная ул, 6а</t>
  </si>
  <si>
    <t>Петушинский р-н, Костерево г, Ленина ул, 10</t>
  </si>
  <si>
    <t>407.210</t>
  </si>
  <si>
    <t>Петушинский р-н, Костерево г, Ленина ул, 13</t>
  </si>
  <si>
    <t>Петушинский р-н, Костерево г, Ленина ул, 15</t>
  </si>
  <si>
    <t>418.120</t>
  </si>
  <si>
    <t>628.800</t>
  </si>
  <si>
    <t>Петушинский р-н, Костерево г, Ленина ул, 5</t>
  </si>
  <si>
    <t>393.400</t>
  </si>
  <si>
    <t>Петушинский р-н, Костерево г, Ленина ул, 6</t>
  </si>
  <si>
    <t>Петушинский р-н, Костерево г, Ленина ул, 7</t>
  </si>
  <si>
    <t>342.720</t>
  </si>
  <si>
    <t>645.610</t>
  </si>
  <si>
    <t>Петушинский р-н, Костерево г, Ленина ул, 8</t>
  </si>
  <si>
    <t>Петушинский р-н, Костерево г, Ленина ул, 9</t>
  </si>
  <si>
    <t>Петушинский р-н, Костерево г, Матросова ул, 11</t>
  </si>
  <si>
    <t>715.340</t>
  </si>
  <si>
    <t>Петушинский р-н, Костерево г, Матросова ул, 13</t>
  </si>
  <si>
    <t>Петушинский р-н, Костерево г, Матросова ул, 1а</t>
  </si>
  <si>
    <t>572.240</t>
  </si>
  <si>
    <t>Петушинский р-н, Костерево г, Матросова ул, 7</t>
  </si>
  <si>
    <t>Петушинский р-н, Костерево г, Матросова ул, 9</t>
  </si>
  <si>
    <t>Петушинский р-н, Костерево г, Писцова ул, 56</t>
  </si>
  <si>
    <t>Петушинский р-н, Костерево г, Писцова ул, 60</t>
  </si>
  <si>
    <t>636.740</t>
  </si>
  <si>
    <t>Петушинский р-н, Костерево г, Рабочая ул, 2</t>
  </si>
  <si>
    <t>Петушинский р-н, Костерево г, Рабочая ул, 4</t>
  </si>
  <si>
    <t>Петушинский р-н, Костерево г, Рабочая ул, 6</t>
  </si>
  <si>
    <t>Петушинский р-н, Костерево г, Трансформаторная ул, 1</t>
  </si>
  <si>
    <t>Петушинский р-н, Костерево г, Чехова ул, 1</t>
  </si>
  <si>
    <t>439.600</t>
  </si>
  <si>
    <t>Петушинский р-н, Костерево г, Чехова ул, 3</t>
  </si>
  <si>
    <t>Петушинский р-н, Костерево г, Чехова ул, 4</t>
  </si>
  <si>
    <t>981.690</t>
  </si>
  <si>
    <t>Петушинский р-н, Костерево г, Школьная ул, 10</t>
  </si>
  <si>
    <t>Петушинский р-н, Костерево г, Школьная ул, 12</t>
  </si>
  <si>
    <t>Петушинский р-н, Костино д, Воинская тер, 1</t>
  </si>
  <si>
    <t>Петушинский р-н, Костино д, Воинская тер, 2</t>
  </si>
  <si>
    <t>Петушинский р-н, Костино д, Воинская тер, 3</t>
  </si>
  <si>
    <t>Петушинский р-н, Липна д, Дачная ул, 1</t>
  </si>
  <si>
    <t>512.970</t>
  </si>
  <si>
    <t>Петушинский р-н, Липна д, Дачная ул, 10</t>
  </si>
  <si>
    <t>Петушинский р-н, Липна д, Дачная ул, 2</t>
  </si>
  <si>
    <t>513.920</t>
  </si>
  <si>
    <t>Петушинский р-н, Липна д, Дачная ул, 3</t>
  </si>
  <si>
    <t>673.970</t>
  </si>
  <si>
    <t>Петушинский р-н, Липна д, Дачная ул, 5</t>
  </si>
  <si>
    <t>676.230</t>
  </si>
  <si>
    <t>Петушинский р-н, Липна д, Дачная ул, 6</t>
  </si>
  <si>
    <t>Петушинский р-н, Липна д, Дачная ул, 7</t>
  </si>
  <si>
    <t>763.290</t>
  </si>
  <si>
    <t>1534.100</t>
  </si>
  <si>
    <t>Петушинский р-н, Липна д, Дачная ул, 8</t>
  </si>
  <si>
    <t>Петушинский р-н, Липна д, Дачная ул, 9</t>
  </si>
  <si>
    <t>705.080</t>
  </si>
  <si>
    <t>Петушинский р-н, Луговой п, Цветочная ул, 12</t>
  </si>
  <si>
    <t>968.660</t>
  </si>
  <si>
    <t>Петушинский р-н, Машиностроитель п, Парковая ул, 15</t>
  </si>
  <si>
    <t>Петушинский р-н, Нагорный п, Владимирская ул, 1</t>
  </si>
  <si>
    <t>615.700</t>
  </si>
  <si>
    <t>964.900</t>
  </si>
  <si>
    <t>Петушинский р-н, Нагорный п, Владимирская ул, 12</t>
  </si>
  <si>
    <t>Петушинский р-н, Нагорный п, Владимирская ул, 13</t>
  </si>
  <si>
    <t>Петушинский р-н, Нагорный п, Владимирская ул, 2</t>
  </si>
  <si>
    <t>Петушинский р-н, Нагорный п, Владимирская ул, 3</t>
  </si>
  <si>
    <t>Петушинский р-н, Нагорный п, Владимирская ул, 8</t>
  </si>
  <si>
    <t>Петушинский р-н, Нагорный п, Горячкина ул, 1</t>
  </si>
  <si>
    <t>Петушинский р-н, Нагорный п, Горячкина ул, 3</t>
  </si>
  <si>
    <t>Петушинский р-н, Новое Аннино д, Центральная ул, 1</t>
  </si>
  <si>
    <t>507.370</t>
  </si>
  <si>
    <t>Петушинский р-н, Новое Аннино д, Центральная ул, 10</t>
  </si>
  <si>
    <t>618.280</t>
  </si>
  <si>
    <t>Петушинский р-н, Новое Аннино д, Центральная ул, 13</t>
  </si>
  <si>
    <t>534.980</t>
  </si>
  <si>
    <t>Петушинский р-н, Новое Аннино д, Центральная ул, 3</t>
  </si>
  <si>
    <t>494.540</t>
  </si>
  <si>
    <t>Петушинский р-н, Новое Аннино д, Центральная ул, 4</t>
  </si>
  <si>
    <t>Петушинский р-н, Новое Аннино д, Центральная ул, 5</t>
  </si>
  <si>
    <t>508.550</t>
  </si>
  <si>
    <t>Петушинский р-н, Новое Аннино д, Центральная ул, 6</t>
  </si>
  <si>
    <t>Петушинский р-н, Новое Аннино д, Центральная ул, 7</t>
  </si>
  <si>
    <t>Петушинский р-н, Новое Аннино д, Центральная ул, 8</t>
  </si>
  <si>
    <t>649.600</t>
  </si>
  <si>
    <t>627.470</t>
  </si>
  <si>
    <t>Петушинский р-н, Новое Аннино д, Центральная ул, 9</t>
  </si>
  <si>
    <t>627.620</t>
  </si>
  <si>
    <t>Петушинский р-н, Панфилово д, Центральная ул, 1</t>
  </si>
  <si>
    <t>Петушинский р-н, Панфилово д, Центральная ул, 2</t>
  </si>
  <si>
    <t>739.400</t>
  </si>
  <si>
    <t>Петушинский р-н, Панфилово д, Центральная ул, 3</t>
  </si>
  <si>
    <t>Петушинский р-н, Пекша д, Молодежная ул, 1</t>
  </si>
  <si>
    <t>Петушинский р-н, Пекша д, Московская ул, 1</t>
  </si>
  <si>
    <t>849.120</t>
  </si>
  <si>
    <t>Петушинский р-н, Пекша д, Московская ул, 3</t>
  </si>
  <si>
    <t>663.380</t>
  </si>
  <si>
    <t>Петушинский р-н, Пекша д, Совхозная ул, 1</t>
  </si>
  <si>
    <t>440.950</t>
  </si>
  <si>
    <t>Петушинский р-н, Пекша д, Совхозная ул, 2</t>
  </si>
  <si>
    <t>Петушинский р-н, Пекша д, Совхозная ул, 4</t>
  </si>
  <si>
    <t>Петушинский р-н, Пекша д, Строителей ул, 1</t>
  </si>
  <si>
    <t>440.940</t>
  </si>
  <si>
    <t>Петушинский р-н, Пекша д, Строителей ул, 3</t>
  </si>
  <si>
    <t>Петушинский р-н, Пекша д, Строителей ул, 5</t>
  </si>
  <si>
    <t>567.640</t>
  </si>
  <si>
    <t>671.660</t>
  </si>
  <si>
    <t>Петушинский р-н, Пекша д, Центральная ул, 12</t>
  </si>
  <si>
    <t>674.500</t>
  </si>
  <si>
    <t>Петушинский р-н, Пекша д, Центральная ул, 14</t>
  </si>
  <si>
    <t>885.580</t>
  </si>
  <si>
    <t>Петушинский р-н, Пекша д, Центральная ул, 3</t>
  </si>
  <si>
    <t>Петушинский р-н, Пекша д, Центральная ул, 5</t>
  </si>
  <si>
    <t>440.690</t>
  </si>
  <si>
    <t>Петушинский р-н, Пекша д, Центральная ул, 7</t>
  </si>
  <si>
    <t>Петушинский р-н, Пекша д, Центральная ул, 9</t>
  </si>
  <si>
    <t>Петушинский р-н, Покров г, 3 Интернационала ул, 103</t>
  </si>
  <si>
    <t>557.830</t>
  </si>
  <si>
    <t>Петушинский р-н, Покров г, 3 Интернационала ул, 105</t>
  </si>
  <si>
    <t>Петушинский р-н, Покров г, 3 Интернационала ул, 34</t>
  </si>
  <si>
    <t>433.740</t>
  </si>
  <si>
    <t>Петушинский р-н, Покров г, 3 Интернационала ул, 46</t>
  </si>
  <si>
    <t>Петушинский р-н, Покров г, 3 Интернационала ул, 49</t>
  </si>
  <si>
    <t>Петушинский р-н, Покров г, 3 Интернационала ул, 51</t>
  </si>
  <si>
    <t>Петушинский р-н, Покров г, 3 Интернационала ул, 52а</t>
  </si>
  <si>
    <t>3134.050</t>
  </si>
  <si>
    <t>Петушинский р-н, Покров г, 3 Интернационала ул, 54б</t>
  </si>
  <si>
    <t>Петушинский р-н, Покров г, 3 Интернационала ул, 55</t>
  </si>
  <si>
    <t>Петушинский р-н, Покров г, 3 Интернационала ул, 57</t>
  </si>
  <si>
    <t>Петушинский р-н, Покров г, 3 Интернационала ул, 59</t>
  </si>
  <si>
    <t>Петушинский р-н, Покров г, 3 Интернационала ул, 66</t>
  </si>
  <si>
    <t>Петушинский р-н, Покров г, 3 Интернационала ул, 70</t>
  </si>
  <si>
    <t>Петушинский р-н, Покров г, 3 Интернационала ул, 73</t>
  </si>
  <si>
    <t>783.030</t>
  </si>
  <si>
    <t>Петушинский р-н, Покров г, 3 Интернационала ул, 76</t>
  </si>
  <si>
    <t>1028.220</t>
  </si>
  <si>
    <t>Петушинский р-н, Покров г, 3 Интернационала ул, 79а</t>
  </si>
  <si>
    <t>Петушинский р-н, Покров г, 3 Интернационала ул, 81</t>
  </si>
  <si>
    <t>Петушинский р-н, Покров г, 3 Интернационала ул, 83</t>
  </si>
  <si>
    <t>Петушинский р-н, Покров г, 3 Интернационала ул, 99</t>
  </si>
  <si>
    <t>1771.420</t>
  </si>
  <si>
    <t>Петушинский р-н, Покров г, Больничный проезд, 19</t>
  </si>
  <si>
    <t>Петушинский р-н, Покров г, Больничный проезд, 2 корп. 2</t>
  </si>
  <si>
    <t>1158.200</t>
  </si>
  <si>
    <t>Петушинский р-н, Покров г, Больничный проезд, 23</t>
  </si>
  <si>
    <t>Петушинский р-н, Покров г, Больничный проезд, 3</t>
  </si>
  <si>
    <t>2222.510</t>
  </si>
  <si>
    <t>Петушинский р-н, Покров г, Больничный проезд, 4 корп. 2</t>
  </si>
  <si>
    <t>Петушинский р-н, Покров г, Больничный проезд, 4</t>
  </si>
  <si>
    <t>Петушинский р-н, Покров г, Больничный проезд, 5</t>
  </si>
  <si>
    <t>Петушинский р-н, Покров г, Больничный проезд, 6</t>
  </si>
  <si>
    <t>Петушинский р-н, Покров г, Больничный проезд, 7</t>
  </si>
  <si>
    <t>833.790</t>
  </si>
  <si>
    <t>Петушинский р-н, Покров г, Быкова ул, 1</t>
  </si>
  <si>
    <t>Петушинский р-н, Покров г, Быкова ул, 2</t>
  </si>
  <si>
    <t>Петушинский р-н, Покров г, Быкова ул, 71</t>
  </si>
  <si>
    <t>Петушинский р-н, Покров г, Введенский п, 3</t>
  </si>
  <si>
    <t>858.620</t>
  </si>
  <si>
    <t>Петушинский р-н, Покров г, Введенский п, 32</t>
  </si>
  <si>
    <t>Петушинский р-н, Покров г, Введенский п, 33</t>
  </si>
  <si>
    <t>Петушинский р-н, Покров г, Введенский п, 34</t>
  </si>
  <si>
    <t>442.350</t>
  </si>
  <si>
    <t>622.700</t>
  </si>
  <si>
    <t>Петушинский р-н, Покров г, Введенский п, 35</t>
  </si>
  <si>
    <t>Петушинский р-н, Покров г, Введенский п, 36</t>
  </si>
  <si>
    <t>517.120</t>
  </si>
  <si>
    <t>513.820</t>
  </si>
  <si>
    <t>Петушинский р-н, Покров г, Введенский п, 38</t>
  </si>
  <si>
    <t>743.700</t>
  </si>
  <si>
    <t>Петушинский р-н, Покров г, Введенский п, 8</t>
  </si>
  <si>
    <t>Петушинский р-н, Покров г, Введенский п, 9</t>
  </si>
  <si>
    <t>1404.210</t>
  </si>
  <si>
    <t>Петушинский р-н, Покров г, Герасимова ул, 19</t>
  </si>
  <si>
    <t>Петушинский р-н, Покров г, Герасимова ул, 20</t>
  </si>
  <si>
    <t>Петушинский р-н, Покров г, Герасимова ул, 22</t>
  </si>
  <si>
    <t>Петушинский р-н, Покров г, Герасимова ул, 23</t>
  </si>
  <si>
    <t>Петушинский р-н, Покров г, Герасимова ул, 24</t>
  </si>
  <si>
    <t>924.560</t>
  </si>
  <si>
    <t>Петушинский р-н, Покров г, Герасимова ул, 24А</t>
  </si>
  <si>
    <t>Петушинский р-н, Покров г, Герасимова ул, 26</t>
  </si>
  <si>
    <t>1985.360</t>
  </si>
  <si>
    <t>Петушинский р-н, Покров г, Герасимова ул, 28</t>
  </si>
  <si>
    <t>Петушинский р-н, Покров г, Герасимова ул, 30</t>
  </si>
  <si>
    <t>2006.780</t>
  </si>
  <si>
    <t>Петушинский р-н, Покров г, Испытателей ул, 2</t>
  </si>
  <si>
    <t>1134.270</t>
  </si>
  <si>
    <t>Петушинский р-н, Покров г, К.Либкнехта ул, 10</t>
  </si>
  <si>
    <t>Петушинский р-н, Покров г, К.Либкнехта ул, 12</t>
  </si>
  <si>
    <t>Петушинский р-н, Покров г, К.Либкнехта ул, 14</t>
  </si>
  <si>
    <t>Петушинский р-н, Покров г, К.Либкнехта ул, 2</t>
  </si>
  <si>
    <t>Петушинский р-н, Покров г, К.Либкнехта ул, 4</t>
  </si>
  <si>
    <t>Петушинский р-н, Покров г, К.Либкнехта ул, 8</t>
  </si>
  <si>
    <t>Петушинский р-н, Покров г, Кольцевая ул, 18а</t>
  </si>
  <si>
    <t>Петушинский р-н, Покров г, Кольцевая ул, 20а</t>
  </si>
  <si>
    <t>674.020</t>
  </si>
  <si>
    <t>Петушинский р-н, Покров г, Ленина ул, 100</t>
  </si>
  <si>
    <t>Петушинский р-н, Покров г, Ленина ул, 124</t>
  </si>
  <si>
    <t>Петушинский р-н, Покров г, Ленина ул, 71</t>
  </si>
  <si>
    <t>Петушинский р-н, Покров г, Ленина ул, 86</t>
  </si>
  <si>
    <t>Петушинский р-н, Покров г, Малая Поляна ул, 1</t>
  </si>
  <si>
    <t>Петушинский р-н, Покров г, Озерный проезд, 1</t>
  </si>
  <si>
    <t>Петушинский р-н, Покров г, Озерный проезд, 2</t>
  </si>
  <si>
    <t>502.920</t>
  </si>
  <si>
    <t>Петушинский р-н, Покров г, Октябрьская ул, 113а</t>
  </si>
  <si>
    <t>511.120</t>
  </si>
  <si>
    <t>Петушинский р-н, Покров г, Октябрьская ул, 64</t>
  </si>
  <si>
    <t>Петушинский р-н, Покров г, Октябрьская ул, 66</t>
  </si>
  <si>
    <t>Петушинский р-н, Покров г, Октябрьская ул, 75</t>
  </si>
  <si>
    <t>Петушинский р-н, Покров г, Первомайская ул, 1</t>
  </si>
  <si>
    <t>1384.500</t>
  </si>
  <si>
    <t>1808.300</t>
  </si>
  <si>
    <t>Петушинский р-н, Покров г, Пролетарская ул, 11</t>
  </si>
  <si>
    <t>Петушинский р-н, Покров г, Пролетарская ул, 2</t>
  </si>
  <si>
    <t>Петушинский р-н, Покров г, Пролетарская ул, 3</t>
  </si>
  <si>
    <t>Петушинский р-н, Покров г, Пролетарская ул, 5</t>
  </si>
  <si>
    <t>Петушинский р-н, Покров г, Пролетарская ул, 9</t>
  </si>
  <si>
    <t>Петушинский р-н, Покров г, Райтоповский проезд, 2</t>
  </si>
  <si>
    <t>Петушинский р-н, Покров г, Советская ул, 160</t>
  </si>
  <si>
    <t>288.820</t>
  </si>
  <si>
    <t>Петушинский р-н, Покров г, Советская ул, 49</t>
  </si>
  <si>
    <t>Петушинский р-н, Покров г, Советская ул, 74</t>
  </si>
  <si>
    <t>1671.680</t>
  </si>
  <si>
    <t>Петушинский р-н, Покров г, Советская ул, 78</t>
  </si>
  <si>
    <t>1247.300</t>
  </si>
  <si>
    <t>Петушинский р-н, Покров г, Советская ул, 9</t>
  </si>
  <si>
    <t>Петушинский р-н, Покров г, Спортивный проезд, 1</t>
  </si>
  <si>
    <t>738.080</t>
  </si>
  <si>
    <t>Петушинский р-н, Покров г, Фейгина ул, 3а корп. 1</t>
  </si>
  <si>
    <t>1019.710</t>
  </si>
  <si>
    <t>Петушинский р-н, Покров г, Фейгина ул, 3а корп. 2</t>
  </si>
  <si>
    <t>1215.590</t>
  </si>
  <si>
    <t>Петушинский р-н, Покров г, Школьный проезд, 4а</t>
  </si>
  <si>
    <t>Петушинский р-н, Покров г, Школьный проезд, 6</t>
  </si>
  <si>
    <t>Петушинский р-н, Покровского лесоучастка п, 1</t>
  </si>
  <si>
    <t>Петушинский р-н, Покровского лесоучастка п, 2</t>
  </si>
  <si>
    <t>Петушинский р-н, Покровского лесоучастка п, 3</t>
  </si>
  <si>
    <t>Петушинский р-н, Покровского лесоучастка п, 4</t>
  </si>
  <si>
    <t>Петушинский р-н, Санинского ДОКа п, Железнодорожная ул, 3</t>
  </si>
  <si>
    <t>Петушинский р-н, Санинского ДОКа п, Железнодорожная ул, 4</t>
  </si>
  <si>
    <t>226.300</t>
  </si>
  <si>
    <t>Петушинский р-н, Санинского ДОКа п, Клубная ул, 6</t>
  </si>
  <si>
    <t>Петушинский р-н, Сосновый Бор п, Центральная ул, 6</t>
  </si>
  <si>
    <t>205.200</t>
  </si>
  <si>
    <t>Петушинский р-н, Сосновый Бор п, Центральная ул, 8</t>
  </si>
  <si>
    <t>Петушинский р-н, Сушнево-1 п, Центральная ул, 10</t>
  </si>
  <si>
    <t>Петушинский р-н, Сушнево-1 п, Центральная ул, 5</t>
  </si>
  <si>
    <t>Петушинский р-н, Сушнево-2 п, Парковая ул, 9</t>
  </si>
  <si>
    <t>656.900</t>
  </si>
  <si>
    <t>Петушинский р-н, Труд п, Набережная ул, 1</t>
  </si>
  <si>
    <t>555.910</t>
  </si>
  <si>
    <t>Петушинский р-н, Труд п, Набережная ул, 2</t>
  </si>
  <si>
    <t>580.540</t>
  </si>
  <si>
    <t>Петушинский р-н, Труд п, Набережная ул, 4</t>
  </si>
  <si>
    <t>635.310</t>
  </si>
  <si>
    <t>Петушинский р-н, Труд п, Нагорная ул, 2</t>
  </si>
  <si>
    <t>639.760</t>
  </si>
  <si>
    <t>Петушинский р-н, Труд п, Советская ул, 1</t>
  </si>
  <si>
    <t>Петушинский р-н, Труд п, Советская ул, 11</t>
  </si>
  <si>
    <t>Петушинский р-н, Труд п, Советская ул, 13</t>
  </si>
  <si>
    <t>Петушинский р-н, Труд п, Советская ул, 15</t>
  </si>
  <si>
    <t>Петушинский р-н, Труд п, Советская ул, 17</t>
  </si>
  <si>
    <t>614.200</t>
  </si>
  <si>
    <t>Петушинский р-н, Труд п, Советская ул, 19</t>
  </si>
  <si>
    <t>Петушинский р-н, Труд п, Советская ул, 2</t>
  </si>
  <si>
    <t>1436.700</t>
  </si>
  <si>
    <t>Петушинский р-н, Труд п, Советская ул, 3</t>
  </si>
  <si>
    <t>389.760</t>
  </si>
  <si>
    <t>854.880</t>
  </si>
  <si>
    <t>Петушинский р-н, Труд п, Советская ул, 4а</t>
  </si>
  <si>
    <t>Петушинский р-н, Труд п, Советская ул, 9</t>
  </si>
  <si>
    <t>615.320</t>
  </si>
  <si>
    <t>Петушки г, Вокзальная ул, 58</t>
  </si>
  <si>
    <t>Петушки г, Завод Силикат ул, 1</t>
  </si>
  <si>
    <t>442.040</t>
  </si>
  <si>
    <t>Петушки г, Завод Силикат ул, 6</t>
  </si>
  <si>
    <t>518.060</t>
  </si>
  <si>
    <t>Петушки г, Заводская ул, 10</t>
  </si>
  <si>
    <t>Петушки г, Заводская ул, 12</t>
  </si>
  <si>
    <t>424.830</t>
  </si>
  <si>
    <t>Петушки г, Заводская ул, 14</t>
  </si>
  <si>
    <t>Петушки г, Заводская ул, 16</t>
  </si>
  <si>
    <t>351.310</t>
  </si>
  <si>
    <t>Петушки г, Заводская ул, 8</t>
  </si>
  <si>
    <t>982.500</t>
  </si>
  <si>
    <t>Петушки г, Зеленая ул, 22</t>
  </si>
  <si>
    <t>406.650</t>
  </si>
  <si>
    <t>Петушки г, Кирова ул, 6</t>
  </si>
  <si>
    <t>627.090</t>
  </si>
  <si>
    <t>Петушки г, Коммунальная ул, 2</t>
  </si>
  <si>
    <t>349.520</t>
  </si>
  <si>
    <t>Петушки г, Коммунальная ул, 8</t>
  </si>
  <si>
    <t>339.690</t>
  </si>
  <si>
    <t>Петушки г, Красноармейская ул, 139</t>
  </si>
  <si>
    <t>512.710</t>
  </si>
  <si>
    <t>Петушки г, Красноармейская ул, 143</t>
  </si>
  <si>
    <t>518.220</t>
  </si>
  <si>
    <t>Петушки г, Куйбышева ул, 89</t>
  </si>
  <si>
    <t>Петушки г, Лесная ул, 11</t>
  </si>
  <si>
    <t>281.160</t>
  </si>
  <si>
    <t>Петушки г, Лесная ул, 12</t>
  </si>
  <si>
    <t>Петушки г, Лесная ул, 13</t>
  </si>
  <si>
    <t>730.610</t>
  </si>
  <si>
    <t>727.590</t>
  </si>
  <si>
    <t>Петушки г, Лесная ул, 16</t>
  </si>
  <si>
    <t>729.820</t>
  </si>
  <si>
    <t>701.700</t>
  </si>
  <si>
    <t>Петушки г, Лесная ул, 1а</t>
  </si>
  <si>
    <t>Петушки г, Лесная ул, 20</t>
  </si>
  <si>
    <t>505.300</t>
  </si>
  <si>
    <t>Петушки г, Лесная ул, 22</t>
  </si>
  <si>
    <t>597.230</t>
  </si>
  <si>
    <t>Петушки г, Лесная ул, 3а</t>
  </si>
  <si>
    <t>748.660</t>
  </si>
  <si>
    <t>Петушки г, Лесная ул, 4а</t>
  </si>
  <si>
    <t>745.400</t>
  </si>
  <si>
    <t>Петушки г, Лесная ул, 5а</t>
  </si>
  <si>
    <t>583.640</t>
  </si>
  <si>
    <t>Петушки г, Луговая ул, 2</t>
  </si>
  <si>
    <t>Петушки г, Луговая ул, 4</t>
  </si>
  <si>
    <t>Петушки г, Луговая ул, 6</t>
  </si>
  <si>
    <t>Петушки г, Маяковского ул, 10</t>
  </si>
  <si>
    <t>Петушки г, Маяковского ул, 10а</t>
  </si>
  <si>
    <t>Петушки г, Маяковского ул, 12</t>
  </si>
  <si>
    <t>689.650</t>
  </si>
  <si>
    <t>Петушки г, Маяковского ул, 15</t>
  </si>
  <si>
    <t>897.690</t>
  </si>
  <si>
    <t>Петушки г, Маяковского ул, 17</t>
  </si>
  <si>
    <t>1025.600</t>
  </si>
  <si>
    <t>Петушки г, Маяковского ул, 2</t>
  </si>
  <si>
    <t>1979.500</t>
  </si>
  <si>
    <t>Петушки г, Маяковского ул, 25</t>
  </si>
  <si>
    <t>528.270</t>
  </si>
  <si>
    <t>Петушки г, Маяковского ул, 29</t>
  </si>
  <si>
    <t>Петушки г, Маяковского ул, 4</t>
  </si>
  <si>
    <t>457.400</t>
  </si>
  <si>
    <t>Петушки г, Маяковского ул, 6</t>
  </si>
  <si>
    <t>Петушки г, Московская ул, 1</t>
  </si>
  <si>
    <t>827.870</t>
  </si>
  <si>
    <t>Петушки г, Московская ул, 10</t>
  </si>
  <si>
    <t>934.450</t>
  </si>
  <si>
    <t>Петушки г, Московская ул, 12</t>
  </si>
  <si>
    <t>912.680</t>
  </si>
  <si>
    <t>974.250</t>
  </si>
  <si>
    <t>876.300</t>
  </si>
  <si>
    <t>Петушки г, Московская ул, 17</t>
  </si>
  <si>
    <t>936.320</t>
  </si>
  <si>
    <t>831.570</t>
  </si>
  <si>
    <t>Петушки г, Московская ул, 19</t>
  </si>
  <si>
    <t>Петушки г, Московская ул, 20</t>
  </si>
  <si>
    <t>898.620</t>
  </si>
  <si>
    <t>Петушки г, Московская ул, 21</t>
  </si>
  <si>
    <t>Петушки г, Московская ул, 22</t>
  </si>
  <si>
    <t>886.470</t>
  </si>
  <si>
    <t>Петушки г, Московская ул, 23</t>
  </si>
  <si>
    <t>Петушки г, Московская ул, 24</t>
  </si>
  <si>
    <t>663.240</t>
  </si>
  <si>
    <t>711.950</t>
  </si>
  <si>
    <t>Петушки г, Московская ул, 28</t>
  </si>
  <si>
    <t>685.370</t>
  </si>
  <si>
    <t>Петушки г, Московская ул, 30</t>
  </si>
  <si>
    <t>708.900</t>
  </si>
  <si>
    <t>Петушки г, Московская ул, 32</t>
  </si>
  <si>
    <t>623.910</t>
  </si>
  <si>
    <t>Петушки г, Московская ул, 34</t>
  </si>
  <si>
    <t>Петушки г, Московская ул, 36</t>
  </si>
  <si>
    <t>598.940</t>
  </si>
  <si>
    <t>Петушки г, Московская ул, 38</t>
  </si>
  <si>
    <t>941.230</t>
  </si>
  <si>
    <t>Петушки г, Московская ул, 4</t>
  </si>
  <si>
    <t>Петушки г, Московская ул, 40</t>
  </si>
  <si>
    <t>Петушки г, Московская ул, 5</t>
  </si>
  <si>
    <t>Петушки г, Московская ул, 6</t>
  </si>
  <si>
    <t>1031.600</t>
  </si>
  <si>
    <t>2223.900</t>
  </si>
  <si>
    <t>Петушки г, Московская ул, 8</t>
  </si>
  <si>
    <t>806.300</t>
  </si>
  <si>
    <t>Петушки г, Московская ул, 9</t>
  </si>
  <si>
    <t>Петушки г, Покровка ул, 19</t>
  </si>
  <si>
    <t>Петушки г, Покровка ул, 21</t>
  </si>
  <si>
    <t>Петушки г, Покровский проезд, 15</t>
  </si>
  <si>
    <t>638.910</t>
  </si>
  <si>
    <t>Петушки г, Покровский проезд, 17</t>
  </si>
  <si>
    <t>Петушки г, Полевой проезд, 11</t>
  </si>
  <si>
    <t>695.300</t>
  </si>
  <si>
    <t>Петушки г, Полевой проезд, 3</t>
  </si>
  <si>
    <t>524.440</t>
  </si>
  <si>
    <t>Петушки г, Полевой проезд, 3а</t>
  </si>
  <si>
    <t>1208.560</t>
  </si>
  <si>
    <t>Петушки г, Полевой проезд, 5</t>
  </si>
  <si>
    <t>Петушки г, Полевой проезд, 9</t>
  </si>
  <si>
    <t>451.320</t>
  </si>
  <si>
    <t>Петушки г, Профсоюзная ул, 12</t>
  </si>
  <si>
    <t>550.560</t>
  </si>
  <si>
    <t>538.180</t>
  </si>
  <si>
    <t>Петушки г, Профсоюзная ул, 16</t>
  </si>
  <si>
    <t>Петушки г, Профсоюзная ул, 20</t>
  </si>
  <si>
    <t>253.650</t>
  </si>
  <si>
    <t>Петушки г, Профсоюзная ул, 22а</t>
  </si>
  <si>
    <t>315.130</t>
  </si>
  <si>
    <t>Петушки г, Профсоюзная ул, 26</t>
  </si>
  <si>
    <t>383.810</t>
  </si>
  <si>
    <t>Петушки г, Профсоюзная ул, 49</t>
  </si>
  <si>
    <t>554.800</t>
  </si>
  <si>
    <t>Петушки г, Профсоюзная ул, 51</t>
  </si>
  <si>
    <t>367.600</t>
  </si>
  <si>
    <t>Петушки г, Прудная ул, 21</t>
  </si>
  <si>
    <t>625.550</t>
  </si>
  <si>
    <t>Петушки г, Прудная ул, 23</t>
  </si>
  <si>
    <t>703.400</t>
  </si>
  <si>
    <t>Петушки г, Пушкина ул, 7</t>
  </si>
  <si>
    <t>476.150</t>
  </si>
  <si>
    <t>Петушки г, Советская пл, 11</t>
  </si>
  <si>
    <t>Петушки г, Советская пл, 14</t>
  </si>
  <si>
    <t>Петушки г, Советская пл, 15</t>
  </si>
  <si>
    <t>347.010</t>
  </si>
  <si>
    <t>Петушки г, Советская пл, 16</t>
  </si>
  <si>
    <t>581.460</t>
  </si>
  <si>
    <t>Петушки г, Советская пл, 4</t>
  </si>
  <si>
    <t>Петушки г, Советская пл, 7</t>
  </si>
  <si>
    <t>557.540</t>
  </si>
  <si>
    <t>Петушки г, Советская пл, 9</t>
  </si>
  <si>
    <t>Петушки г, Спортивная ул, 10</t>
  </si>
  <si>
    <t>Петушки г, Спортивная ул, 13</t>
  </si>
  <si>
    <t>Петушки г, Спортивная ул, 16</t>
  </si>
  <si>
    <t>Петушки г, Спортивная ул, 4</t>
  </si>
  <si>
    <t>402.900</t>
  </si>
  <si>
    <t>Петушки г, Спортивная ул, 6</t>
  </si>
  <si>
    <t>1207.500</t>
  </si>
  <si>
    <t>Петушки г, Спортивная ул, 6а</t>
  </si>
  <si>
    <t>594.050</t>
  </si>
  <si>
    <t>1290.800</t>
  </si>
  <si>
    <t>Петушки г, Спортивный проезд, 1</t>
  </si>
  <si>
    <t>Петушки г, Спортивный проезд, 2</t>
  </si>
  <si>
    <t>Петушки г, Спортивный проезд, 3</t>
  </si>
  <si>
    <t>Петушки г, Строителей ул, 12</t>
  </si>
  <si>
    <t>Петушки г, Строителей ул, 14</t>
  </si>
  <si>
    <t>Петушки г, Строителей ул, 18</t>
  </si>
  <si>
    <t>1652.200</t>
  </si>
  <si>
    <t>2038.700</t>
  </si>
  <si>
    <t>1206.610</t>
  </si>
  <si>
    <t>Петушки г, Строителей ул, 22а</t>
  </si>
  <si>
    <t>Петушки г, Строителей ул, 24а</t>
  </si>
  <si>
    <t>923.080</t>
  </si>
  <si>
    <t>Петушки г, Строителей ул, 26</t>
  </si>
  <si>
    <t>Петушки г, Строителей ул, 26а</t>
  </si>
  <si>
    <t>Петушки г, Строителей ул, 28</t>
  </si>
  <si>
    <t>1593.000</t>
  </si>
  <si>
    <t>Петушки г, Строителей ул, 4</t>
  </si>
  <si>
    <t>1319.290</t>
  </si>
  <si>
    <t>1312.300</t>
  </si>
  <si>
    <t>Петушки г, Строителей ул, 8</t>
  </si>
  <si>
    <t>676.860</t>
  </si>
  <si>
    <t>Петушки г, Трудовая ул, 14</t>
  </si>
  <si>
    <t>Петушки г, Трудовая ул, 14а</t>
  </si>
  <si>
    <t>590.760</t>
  </si>
  <si>
    <t>Петушки г, Трудовая ул, 6</t>
  </si>
  <si>
    <t>523.520</t>
  </si>
  <si>
    <t>Петушки г, Трудовая ул, 8</t>
  </si>
  <si>
    <t>322.190</t>
  </si>
  <si>
    <t>Петушки г, Фабричный проезд, 12</t>
  </si>
  <si>
    <t>Петушки г, Фабричный проезд, 8</t>
  </si>
  <si>
    <t>1461.500</t>
  </si>
  <si>
    <t>Петушки г, Филинский проезд, 7</t>
  </si>
  <si>
    <t>941.500</t>
  </si>
  <si>
    <t>Петушки г, Филинский проезд, 8</t>
  </si>
  <si>
    <t>Петушки г, Филинский проезд, 9</t>
  </si>
  <si>
    <t>902.080</t>
  </si>
  <si>
    <t>Петушки г, Чехова ул, 5</t>
  </si>
  <si>
    <t>Петушки г, Чехова ул, 7</t>
  </si>
  <si>
    <t>Петушки г, Чехова ул, 9</t>
  </si>
  <si>
    <t>Петушки г, Чкалова ул, 1</t>
  </si>
  <si>
    <t>491.700</t>
  </si>
  <si>
    <t>Петушки г, Чкалова ул, 14</t>
  </si>
  <si>
    <t>845.700</t>
  </si>
  <si>
    <t>Петушки г, Чкалова ул, 3</t>
  </si>
  <si>
    <t>Петушки г, Чкалова ул, 6</t>
  </si>
  <si>
    <t>Петушки г, Чкалова ул, 8</t>
  </si>
  <si>
    <t>Радужный г, 1-й кв-л, 1</t>
  </si>
  <si>
    <t>Радужный г, 1-й кв-л, 10</t>
  </si>
  <si>
    <t>Радужный г, 1-й кв-л, 11</t>
  </si>
  <si>
    <t>Радужный г, 1-й кв-л, 12</t>
  </si>
  <si>
    <t>930.300</t>
  </si>
  <si>
    <t>Радужный г, 1-й кв-л, 13</t>
  </si>
  <si>
    <t>Радужный г, 1-й кв-л, 14</t>
  </si>
  <si>
    <t>Радужный г, 1-й кв-л, 15</t>
  </si>
  <si>
    <t>1079.900</t>
  </si>
  <si>
    <t>1099.500</t>
  </si>
  <si>
    <t>Радужный г, 1-й кв-л, 18</t>
  </si>
  <si>
    <t>1189.800</t>
  </si>
  <si>
    <t>Радужный г, 1-й кв-л, 19</t>
  </si>
  <si>
    <t>Радужный г, 1-й кв-л, 2</t>
  </si>
  <si>
    <t>Радужный г, 1-й кв-л, 20</t>
  </si>
  <si>
    <t>1194.400</t>
  </si>
  <si>
    <t>Радужный г, 1-й кв-л, 21</t>
  </si>
  <si>
    <t>1198.600</t>
  </si>
  <si>
    <t>933.300</t>
  </si>
  <si>
    <t>941.300</t>
  </si>
  <si>
    <t>Радужный г, 1-й кв-л, 29</t>
  </si>
  <si>
    <t>899.900</t>
  </si>
  <si>
    <t>Радужный г, 1-й кв-л, 3</t>
  </si>
  <si>
    <t>903.500</t>
  </si>
  <si>
    <t>Радужный г, 1-й кв-л, 31</t>
  </si>
  <si>
    <t>1061.700</t>
  </si>
  <si>
    <t>Радужный г, 1-й кв-л, 32</t>
  </si>
  <si>
    <t>Радужный г, 1-й кв-л, 35</t>
  </si>
  <si>
    <t>994.800</t>
  </si>
  <si>
    <t>Радужный г, 1-й кв-л, 37</t>
  </si>
  <si>
    <t>933.700</t>
  </si>
  <si>
    <t>Радужный г, 1-й кв-л, 6</t>
  </si>
  <si>
    <t>Радужный г, 1-й кв-л, 8</t>
  </si>
  <si>
    <t>Радужный г, 1-й кв-л, 9</t>
  </si>
  <si>
    <t>Радужный г, 3-й кв-л, 1</t>
  </si>
  <si>
    <t>Радужный г, 3-й кв-л, 10</t>
  </si>
  <si>
    <t>Радужный г, 3-й кв-л, 11</t>
  </si>
  <si>
    <t>Радужный г, 3-й кв-л, 12</t>
  </si>
  <si>
    <t>Радужный г, 3-й кв-л, 13</t>
  </si>
  <si>
    <t>Радужный г, 3-й кв-л, 14</t>
  </si>
  <si>
    <t>Радужный г, 3-й кв-л, 15</t>
  </si>
  <si>
    <t>Радужный г, 3-й кв-л, 16</t>
  </si>
  <si>
    <t>Радужный г, 3-й кв-л, 17</t>
  </si>
  <si>
    <t>1071.700</t>
  </si>
  <si>
    <t>1114.400</t>
  </si>
  <si>
    <t>Радужный г, 3-й кв-л, 18</t>
  </si>
  <si>
    <t>1457.000</t>
  </si>
  <si>
    <t>1643.800</t>
  </si>
  <si>
    <t>Радужный г, 3-й кв-л, 2</t>
  </si>
  <si>
    <t>942.500</t>
  </si>
  <si>
    <t>Радужный г, 3-й кв-л, 20</t>
  </si>
  <si>
    <t>Радужный г, 3-й кв-л, 21</t>
  </si>
  <si>
    <t>Радужный г, 3-й кв-л, 22</t>
  </si>
  <si>
    <t>Радужный г, 3-й кв-л, 23</t>
  </si>
  <si>
    <t>Радужный г, 3-й кв-л, 25</t>
  </si>
  <si>
    <t>1256.500</t>
  </si>
  <si>
    <t>Радужный г, 3-й кв-л, 27</t>
  </si>
  <si>
    <t>976.550</t>
  </si>
  <si>
    <t>Радужный г, 3-й кв-л, 28</t>
  </si>
  <si>
    <t>1295.700</t>
  </si>
  <si>
    <t>Радужный г, 3-й кв-л, 3</t>
  </si>
  <si>
    <t>Радужный г, 3-й кв-л, 33</t>
  </si>
  <si>
    <t>3606.000</t>
  </si>
  <si>
    <t>Радужный г, 3-й кв-л, 34</t>
  </si>
  <si>
    <t>1706.500</t>
  </si>
  <si>
    <t>Радужный г, 3-й кв-л, 35</t>
  </si>
  <si>
    <t>2184.120</t>
  </si>
  <si>
    <t>Радужный г, 3-й кв-л, 35А</t>
  </si>
  <si>
    <t>1254.900</t>
  </si>
  <si>
    <t>Радужный г, 3-й кв-л, 5</t>
  </si>
  <si>
    <t>Радужный г, 3-й кв-л, 6</t>
  </si>
  <si>
    <t>Радужный г, 3-й кв-л, 7</t>
  </si>
  <si>
    <t>Радужный г, 3-й кв-л, 8</t>
  </si>
  <si>
    <t>Радужный г, 3-й кв-л, 9</t>
  </si>
  <si>
    <t>Радужный г, 7/2 Благодар кв-л, 1</t>
  </si>
  <si>
    <t>Радужный г, 7/2 Благодар кв-л, 2</t>
  </si>
  <si>
    <t>Радужный г, 9-й кв-л, 4</t>
  </si>
  <si>
    <t>Радужный г, 9-й кв-л, 6/1</t>
  </si>
  <si>
    <t>Радужный г, 9-й кв-л, 6/2</t>
  </si>
  <si>
    <t>Селивановский р-н, Высоково д, Молодежная ул, 1</t>
  </si>
  <si>
    <t>Селивановский р-н, Высоково д, Молодежная ул, 2</t>
  </si>
  <si>
    <t>Селивановский р-н, Высоково д, Молодежная ул, 3</t>
  </si>
  <si>
    <t>Селивановский р-н, Высоково д, Молодежная ул, 4</t>
  </si>
  <si>
    <t>Селивановский р-н, Высоково д, Молодежная ул, 5</t>
  </si>
  <si>
    <t>Селивановский р-н, Губино д, Административная ул, 4</t>
  </si>
  <si>
    <t>Селивановский р-н, Губино д, Школьная ул, 3</t>
  </si>
  <si>
    <t>505.500</t>
  </si>
  <si>
    <t>Селивановский р-н, Губино д, Школьная ул, 5</t>
  </si>
  <si>
    <t>Селивановский р-н, Драчево с, Кирпичная ул, 4</t>
  </si>
  <si>
    <t>Селивановский р-н, Драчево с, Кирпичная ул, 7</t>
  </si>
  <si>
    <t>Селивановский р-н, Драчево с, Южная ул, 4</t>
  </si>
  <si>
    <t>Селивановский р-н, Драчево с, Южная ул, 6</t>
  </si>
  <si>
    <t>Селивановский р-н, Костенец п, 1</t>
  </si>
  <si>
    <t>Селивановский р-н, Костенец п, 16</t>
  </si>
  <si>
    <t>Селивановский р-н, Костенец п, 2</t>
  </si>
  <si>
    <t>Селивановский р-н, Костенец п, 20</t>
  </si>
  <si>
    <t>Селивановский р-н, Костенец п, 3</t>
  </si>
  <si>
    <t>Селивановский р-н, Костенец п, 4</t>
  </si>
  <si>
    <t>Селивановский р-н, Костенец п, 5</t>
  </si>
  <si>
    <t>Селивановский р-н, Костенец п, 6</t>
  </si>
  <si>
    <t>Селивановский р-н, Костенец п, 7</t>
  </si>
  <si>
    <t>Селивановский р-н, Костенец п, 8</t>
  </si>
  <si>
    <t>Селивановский р-н, Красная Горбатка п, 1-я Заводская ул, 2</t>
  </si>
  <si>
    <t>1065.200</t>
  </si>
  <si>
    <t>Селивановский р-н, Красная Горбатка п, 2-я Заводская ул, 11</t>
  </si>
  <si>
    <t>883.400</t>
  </si>
  <si>
    <t>Селивановский р-н, Красная Горбатка п, 2-я Заводская ул, 13</t>
  </si>
  <si>
    <t>Селивановский р-н, Красная Горбатка п, 2-я Заводская ул, 2</t>
  </si>
  <si>
    <t>847.400</t>
  </si>
  <si>
    <t>3142.000</t>
  </si>
  <si>
    <t>Селивановский р-н, Красная Горбатка п, 3-я Заводская ул, 2</t>
  </si>
  <si>
    <t>Селивановский р-н, Красная Горбатка п, 3-я Заводская ул, 3</t>
  </si>
  <si>
    <t>Селивановский р-н, Красная Горбатка п, 3-я Заводская ул, 4</t>
  </si>
  <si>
    <t>568.100</t>
  </si>
  <si>
    <t>Селивановский р-н, Красная Горбатка п, Комсомольская ул, 76</t>
  </si>
  <si>
    <t>299.280</t>
  </si>
  <si>
    <t>Селивановский р-н, Красная Горбатка п, Комсомольская ул, 80</t>
  </si>
  <si>
    <t>Селивановский р-н, Красная Горбатка п, Комсомольская ул, 82</t>
  </si>
  <si>
    <t>Селивановский р-н, Красная Горбатка п, Комсомольская ул, 83</t>
  </si>
  <si>
    <t>Селивановский р-н, Красная Горбатка п, Комсомольская ул, 84</t>
  </si>
  <si>
    <t>Селивановский р-н, Красная Горбатка п, Комсомольская ул, 85</t>
  </si>
  <si>
    <t>253.500</t>
  </si>
  <si>
    <t>Селивановский р-н, Красная Горбатка п, Комсомольская ул, 86</t>
  </si>
  <si>
    <t>900.200</t>
  </si>
  <si>
    <t>Селивановский р-н, Красная Горбатка п, Комсомольская ул, 87</t>
  </si>
  <si>
    <t>449.700</t>
  </si>
  <si>
    <t>Селивановский р-н, Красная Горбатка п, Комсомольская ул, 95</t>
  </si>
  <si>
    <t>Селивановский р-н, Красная Горбатка п, Красноармейская ул, 18</t>
  </si>
  <si>
    <t>Селивановский р-н, Красная Горбатка п, Красноармейская ул, 27/4</t>
  </si>
  <si>
    <t>1665.100</t>
  </si>
  <si>
    <t>Селивановский р-н, Красная Горбатка п, Красноармейская ул, 28</t>
  </si>
  <si>
    <t>448.920</t>
  </si>
  <si>
    <t>Селивановский р-н, Красная Горбатка п, Красноармейская ул, 29</t>
  </si>
  <si>
    <t>Селивановский р-н, Красная Горбатка п, Красноармейская ул, 30</t>
  </si>
  <si>
    <t>Селивановский р-н, Красная Горбатка п, Красноармейская ул, 31</t>
  </si>
  <si>
    <t>Селивановский р-н, Красная Горбатка п, Красноармейская ул, 32</t>
  </si>
  <si>
    <t>Селивановский р-н, Красная Горбатка п, Красноармейская ул, 35</t>
  </si>
  <si>
    <t>590.900</t>
  </si>
  <si>
    <t>Селивановский р-н, Красная Горбатка п, Красноармейская ул, 37</t>
  </si>
  <si>
    <t>Селивановский р-н, Красная Горбатка п, Красноармейская ул, 39</t>
  </si>
  <si>
    <t>Селивановский р-н, Красная Горбатка п, Механизаторов ул, 22</t>
  </si>
  <si>
    <t>Селивановский р-н, Красная Горбатка п, Молодежная ул, 2а</t>
  </si>
  <si>
    <t>Селивановский р-н, Красная Горбатка п, Напольная ул, 1</t>
  </si>
  <si>
    <t>Селивановский р-н, Красная Горбатка п, Новая ул, 108</t>
  </si>
  <si>
    <t>2724.000</t>
  </si>
  <si>
    <t>Селивановский р-н, Красная Горбатка п, Пионерская ул, 20</t>
  </si>
  <si>
    <t>Селивановский р-н, Красная Горбатка п, Пролетарская ул, 10</t>
  </si>
  <si>
    <t>Селивановский р-н, Красная Горбатка п, Профсоюзная ул, 13</t>
  </si>
  <si>
    <t>Селивановский р-н, Красная Горбатка п, Садовая ул, 11</t>
  </si>
  <si>
    <t>Селивановский р-н, Красная Горбатка п, Садовая ул, 17</t>
  </si>
  <si>
    <t>Селивановский р-н, Красная Горбатка п, Садовая ул, 19</t>
  </si>
  <si>
    <t>Селивановский р-н, Красная Горбатка п, Свободы ул, 46</t>
  </si>
  <si>
    <t>Селивановский р-н, Красная Горбатка п, Свободы ул, 48</t>
  </si>
  <si>
    <t>390.070</t>
  </si>
  <si>
    <t>Селивановский р-н, Красная Горбатка п, Свободы ул, 52</t>
  </si>
  <si>
    <t>Селивановский р-н, Красная Горбатка п, Свободы ул, 71</t>
  </si>
  <si>
    <t>Селивановский р-н, Красная Горбатка п, Свободы ул, 75</t>
  </si>
  <si>
    <t>Селивановский р-н, Красная Горбатка п, Свободы ул, 77</t>
  </si>
  <si>
    <t>Селивановский р-н, Красная Горбатка п, Свободы ул, 79</t>
  </si>
  <si>
    <t>Селивановский р-н, Красная Горбатка п, Свободы ул, 81</t>
  </si>
  <si>
    <t>Селивановский р-н, Красная Горбатка п, Свободы ул, 83</t>
  </si>
  <si>
    <t>Селивановский р-н, Красная Горбатка п, Свободы ул, 85</t>
  </si>
  <si>
    <t>445.500</t>
  </si>
  <si>
    <t>Селивановский р-н, Красная Горбатка п, Северная ул, 73</t>
  </si>
  <si>
    <t>Селивановский р-н, Красная Горбатка п, Северная ул, 75</t>
  </si>
  <si>
    <t>Селивановский р-н, Красная Горбатка п, Станко ул, 1</t>
  </si>
  <si>
    <t>Селивановский р-н, Красная Горбатка п, Станко ул, 5</t>
  </si>
  <si>
    <t>390.060</t>
  </si>
  <si>
    <t>Селивановский р-н, Красная Горбатка п, Строителей ул, 10</t>
  </si>
  <si>
    <t>Селивановский р-н, Красная Горбатка п, Строителей ул, 12</t>
  </si>
  <si>
    <t>Селивановский р-н, Красная Горбатка п, Строителей ул, 14</t>
  </si>
  <si>
    <t>Селивановский р-н, Красная Горбатка п, Строителей ул, 5</t>
  </si>
  <si>
    <t>Селивановский р-н, Красная Горбатка п, Строителей ул, 7</t>
  </si>
  <si>
    <t>Селивановский р-н, Красная Горбатка п, Строителей ул, 8</t>
  </si>
  <si>
    <t>Селивановский р-н, Красная Горбатка п, Школьная ул, 20</t>
  </si>
  <si>
    <t>Селивановский р-н, Красная Горбатка п, Школьная ул, 22</t>
  </si>
  <si>
    <t>Селивановский р-н, Красная Горбатка п, Школьная ул, 24</t>
  </si>
  <si>
    <t>609.850</t>
  </si>
  <si>
    <t>Селивановский р-н, Красная Горбатка п, Школьная ул, 25</t>
  </si>
  <si>
    <t>Селивановский р-н, Красная Горбатка п, Школьная ул, 26</t>
  </si>
  <si>
    <t>612.750</t>
  </si>
  <si>
    <t>Селивановский р-н, Красная Горбатка п, Школьная ул, 43</t>
  </si>
  <si>
    <t>Селивановский р-н, Красная Ушна п, Заводская ул, 1</t>
  </si>
  <si>
    <t>Селивановский р-н, Красная Ушна п, Заводская ул, 2</t>
  </si>
  <si>
    <t>Селивановский р-н, Красная Ушна п, Заводская ул, 3</t>
  </si>
  <si>
    <t>Селивановский р-н, Красная Ушна п, Заводская ул, 5</t>
  </si>
  <si>
    <t>Селивановский р-н, Красная Ушна п, Заводская ул, 7</t>
  </si>
  <si>
    <t>393.700</t>
  </si>
  <si>
    <t>Селивановский р-н, Красная Ушна п, Заводская ул, 8</t>
  </si>
  <si>
    <t>Селивановский р-н, Красная Ушна п, Заводская ул, 9</t>
  </si>
  <si>
    <t>Селивановский р-н, Красная Ушна п, Школьная ул, 2</t>
  </si>
  <si>
    <t>Селивановский р-н, Красная Ушна п, Школьная ул, 2а</t>
  </si>
  <si>
    <t>Селивановский р-н, Малышево с, Ленина ул, 1</t>
  </si>
  <si>
    <t>Селивановский р-н, Малышево с, Ленина ул, 5а</t>
  </si>
  <si>
    <t>Селивановский р-н, Малышево с, Новая ул, 2</t>
  </si>
  <si>
    <t>401.300</t>
  </si>
  <si>
    <t>Селивановский р-н, Малышево с, Школьная ул, 15а</t>
  </si>
  <si>
    <t>Селивановский р-н, Малышево с, Школьная ул, 2</t>
  </si>
  <si>
    <t>Селивановский р-н, Малышево с, Школьная ул, 4</t>
  </si>
  <si>
    <t>225.900</t>
  </si>
  <si>
    <t>Селивановский р-н, Надеждино д, Школьная ул, 10</t>
  </si>
  <si>
    <t>Селивановский р-н, Новлянка д, Совхозная ул, 1</t>
  </si>
  <si>
    <t>Селивановский р-н, Новлянка д, Совхозная ул, 17</t>
  </si>
  <si>
    <t>Селивановский р-н, Новлянка д, Совхозная ул, 19</t>
  </si>
  <si>
    <t>Селивановский р-н, Новлянка д, Совхозная ул, 26</t>
  </si>
  <si>
    <t>Селивановский р-н, Новлянка д, Совхозная ул, 27</t>
  </si>
  <si>
    <t>Селивановский р-н, Новлянка д, Совхозная ул, 29</t>
  </si>
  <si>
    <t>Селивановский р-н, Новлянка д, Совхозная ул, 3</t>
  </si>
  <si>
    <t>Селивановский р-н, Новлянка д, Совхозная ул, 4</t>
  </si>
  <si>
    <t>Селивановский р-н, Новлянка д, Совхозная ул, 6</t>
  </si>
  <si>
    <t>Селивановский р-н, Новлянка д, Совхозная ул, 7</t>
  </si>
  <si>
    <t>Селивановский р-н, Новлянка д, Совхозная ул, 8</t>
  </si>
  <si>
    <t>Селивановский р-н, Новлянка п, Молодежная ул, 1</t>
  </si>
  <si>
    <t>Селивановский р-н, Новлянка п, Молодежная ул, 12</t>
  </si>
  <si>
    <t>440.400</t>
  </si>
  <si>
    <t>Селивановский р-н, Новлянка п, Молодежная ул, 13</t>
  </si>
  <si>
    <t>852.300</t>
  </si>
  <si>
    <t>Селивановский р-н, Новлянка п, Молодежная ул, 14</t>
  </si>
  <si>
    <t>Селивановский р-н, Новлянка п, Молодежная ул, 2</t>
  </si>
  <si>
    <t>Селивановский р-н, Новлянка п, Молодежная ул, 5</t>
  </si>
  <si>
    <t>411.800</t>
  </si>
  <si>
    <t>Селивановский р-н, Новлянка п, Молодежная ул, 6</t>
  </si>
  <si>
    <t>Селивановский р-н, Новлянка п, Молодежная ул, 7</t>
  </si>
  <si>
    <t>Селивановский р-н, Новлянка п, Молодежная ул, 8</t>
  </si>
  <si>
    <t>Селивановский р-н, Новлянка п, Молодежная ул, 9</t>
  </si>
  <si>
    <t>Селивановский р-н, Новлянка п, Парковая ул, 10</t>
  </si>
  <si>
    <t>Селивановский р-н, Новый Быт п, Молодежная ул, 2</t>
  </si>
  <si>
    <t>864.700</t>
  </si>
  <si>
    <t>Селивановский р-н, Новый Быт п, Молодежная ул, 4</t>
  </si>
  <si>
    <t>Селивановский р-н, Новый Быт п, Новая ул, 1</t>
  </si>
  <si>
    <t>Селивановский р-н, Новый Быт п, Новая ул, 2</t>
  </si>
  <si>
    <t>51.700</t>
  </si>
  <si>
    <t>Селивановский р-н, Новый Быт п, Новая ул, 3</t>
  </si>
  <si>
    <t>Селивановский р-н, Новый Быт п, Новая ул, 4</t>
  </si>
  <si>
    <t>Селивановский р-н, Новый Быт п, Шоссейная ул, 58</t>
  </si>
  <si>
    <t>Селивановский р-н, Переложниково д, Свободы ул, 11</t>
  </si>
  <si>
    <t>Селивановский р-н, Чертково д, Молодежная ул, 5</t>
  </si>
  <si>
    <t>Собинка г, Гагарина ул, 10</t>
  </si>
  <si>
    <t>Собинка г, Гагарина ул, 11</t>
  </si>
  <si>
    <t>832.990</t>
  </si>
  <si>
    <t>1614.800</t>
  </si>
  <si>
    <t>1279.630</t>
  </si>
  <si>
    <t>1425.900</t>
  </si>
  <si>
    <t>1279.400</t>
  </si>
  <si>
    <t>Собинка г, Гагарина ул, 17</t>
  </si>
  <si>
    <t>416.600</t>
  </si>
  <si>
    <t>Собинка г, Гагарина ул, 17А</t>
  </si>
  <si>
    <t>Собинка г, Гагарина ул, 18</t>
  </si>
  <si>
    <t>1325.800</t>
  </si>
  <si>
    <t>Собинка г, Гагарина ул, 2</t>
  </si>
  <si>
    <t>Собинка г, Гагарина ул, 21</t>
  </si>
  <si>
    <t>Собинка г, Гагарина ул, 26</t>
  </si>
  <si>
    <t>931.120</t>
  </si>
  <si>
    <t>1065.090</t>
  </si>
  <si>
    <t>Собинка г, Гагарина ул, 4</t>
  </si>
  <si>
    <t>Собинка г, Гагарина ул, 5</t>
  </si>
  <si>
    <t>696.270</t>
  </si>
  <si>
    <t>Собинка г, Гагарина ул, 6</t>
  </si>
  <si>
    <t>Собинка г, Гагарина ул, 7</t>
  </si>
  <si>
    <t>Собинка г, Гагарина ул, 8</t>
  </si>
  <si>
    <t>Собинка г, Гагарина ул, 8А</t>
  </si>
  <si>
    <t>Собинка г, Гагарина ул, 9</t>
  </si>
  <si>
    <t>Собинка г, Гоголя ул, 1</t>
  </si>
  <si>
    <t>Собинка г, Гоголя ул, 1А</t>
  </si>
  <si>
    <t>774.800</t>
  </si>
  <si>
    <t>Собинка г, Гоголя ул, 1Б</t>
  </si>
  <si>
    <t>Собинка г, Гоголя ул, 3</t>
  </si>
  <si>
    <t>Собинка г, Гоголя ул, 3а</t>
  </si>
  <si>
    <t>943.700</t>
  </si>
  <si>
    <t>Собинка г, Гоголя ул, 3Б</t>
  </si>
  <si>
    <t>Собинка г, Гоголя ул, 5</t>
  </si>
  <si>
    <t>Собинка г, Димитрова ул, 11</t>
  </si>
  <si>
    <t>Собинка г, Димитрова ул, 15</t>
  </si>
  <si>
    <t>799.580</t>
  </si>
  <si>
    <t>899.930</t>
  </si>
  <si>
    <t>Собинка г, Затонная ул, 5</t>
  </si>
  <si>
    <t>307.120</t>
  </si>
  <si>
    <t>Собинка г, Калинина ул, 2А</t>
  </si>
  <si>
    <t>Собинка г, Коммунальная ул, 19</t>
  </si>
  <si>
    <t>Собинка г, Комсомольская ул, 5А</t>
  </si>
  <si>
    <t>Собинка г, Комсомольская ул, 7</t>
  </si>
  <si>
    <t>Собинка г, Красная Звезда ул, 1</t>
  </si>
  <si>
    <t>Собинка г, Красная Звезда ул, 10</t>
  </si>
  <si>
    <t>280.530</t>
  </si>
  <si>
    <t>Собинка г, Красная Звезда ул, 11</t>
  </si>
  <si>
    <t>432.960</t>
  </si>
  <si>
    <t>Собинка г, Красная Звезда ул, 15</t>
  </si>
  <si>
    <t>417.360</t>
  </si>
  <si>
    <t>Собинка г, Красная Звезда ул, 4</t>
  </si>
  <si>
    <t>4115.000</t>
  </si>
  <si>
    <t>Собинка г, Красная Звезда ул, 5</t>
  </si>
  <si>
    <t>Собинка г, Красноборская ул, 1А</t>
  </si>
  <si>
    <t>Собинка г, Красноборская ул, 2А</t>
  </si>
  <si>
    <t>Собинка г, Красноборская ул, 3А</t>
  </si>
  <si>
    <t>1187.800</t>
  </si>
  <si>
    <t>Собинка г, Красноборская ул, 4А</t>
  </si>
  <si>
    <t>1105.500</t>
  </si>
  <si>
    <t>Собинка г, Лакина ул, 11</t>
  </si>
  <si>
    <t>Собинка г, Лакина ул, 1б</t>
  </si>
  <si>
    <t>1065.340</t>
  </si>
  <si>
    <t>Собинка г, Лакина ул, 3</t>
  </si>
  <si>
    <t>Собинка г, Лакина ул, 5</t>
  </si>
  <si>
    <t>Собинка г, Лакина ул, 7</t>
  </si>
  <si>
    <t>884.420</t>
  </si>
  <si>
    <t>Собинка г, Лакина ул, 8</t>
  </si>
  <si>
    <t>1761.100</t>
  </si>
  <si>
    <t>Собинка г, Лакина ул, 9</t>
  </si>
  <si>
    <t>Собинка г, Ленина ул, 18/1</t>
  </si>
  <si>
    <t>Собинка г, Ленина ул, 18А</t>
  </si>
  <si>
    <t>Собинка г, Ленина ул, 20</t>
  </si>
  <si>
    <t>702.500</t>
  </si>
  <si>
    <t>Собинка г, Ленина ул, 22/1</t>
  </si>
  <si>
    <t>Собинка г, Ленина ул, 24</t>
  </si>
  <si>
    <t>Собинка г, Ленина ул, 26</t>
  </si>
  <si>
    <t>Собинка г, Ленина ул, 27</t>
  </si>
  <si>
    <t>Собинка г, Ленина ул, 31</t>
  </si>
  <si>
    <t>Собинка г, Ленина ул, 34А</t>
  </si>
  <si>
    <t>Собинка г, Ленина ул, 94</t>
  </si>
  <si>
    <t>Собинка г, Ленина ул, 98</t>
  </si>
  <si>
    <t>446.290</t>
  </si>
  <si>
    <t>Собинка г, Мира ул, 1</t>
  </si>
  <si>
    <t>Собинка г, Мира ул, 10</t>
  </si>
  <si>
    <t>1636.970</t>
  </si>
  <si>
    <t>Собинка г, Мира ул, 1А</t>
  </si>
  <si>
    <t>Собинка г, Мира ул, 2</t>
  </si>
  <si>
    <t>Собинка г, Мира ул, 2А</t>
  </si>
  <si>
    <t>Собинка г, Мира ул, 3</t>
  </si>
  <si>
    <t>462.030</t>
  </si>
  <si>
    <t>Собинка г, Мира ул, 4</t>
  </si>
  <si>
    <t>815.930</t>
  </si>
  <si>
    <t>Собинка г, Мира ул, 5</t>
  </si>
  <si>
    <t>Собинка г, Мира ул, 6</t>
  </si>
  <si>
    <t>1331.900</t>
  </si>
  <si>
    <t>Собинка г, Мира ул, 7</t>
  </si>
  <si>
    <t>Собинка г, Мира ул, 8</t>
  </si>
  <si>
    <t>Собинка г, Мира ул, 9</t>
  </si>
  <si>
    <t>Собинка г, Молодежная ул, 1</t>
  </si>
  <si>
    <t>Собинка г, Молодежная ул, 2</t>
  </si>
  <si>
    <t>380.700</t>
  </si>
  <si>
    <t>Собинка г, Молодежная ул, 3</t>
  </si>
  <si>
    <t>1231.250</t>
  </si>
  <si>
    <t>Собинка г, Молодежная ул, 4</t>
  </si>
  <si>
    <t>Собинка г, Молодежная ул, 5</t>
  </si>
  <si>
    <t>2752.040</t>
  </si>
  <si>
    <t>Собинка г, Молодежная ул, 6</t>
  </si>
  <si>
    <t>Собинка г, Некрасова ул, 1А</t>
  </si>
  <si>
    <t>450.570</t>
  </si>
  <si>
    <t>Собинка г, Некрасова ул, 2А</t>
  </si>
  <si>
    <t>Собинка г, Некрасова ул, 2Б</t>
  </si>
  <si>
    <t>Собинка г, Некрасова ул, 2В</t>
  </si>
  <si>
    <t>Собинка г, Некрасова ул, 2Г</t>
  </si>
  <si>
    <t>Собинка г, Некрасова ул, 4А</t>
  </si>
  <si>
    <t>Собинка г, Парковая ул, 36б</t>
  </si>
  <si>
    <t>Собинка г, Парковая ул, 5</t>
  </si>
  <si>
    <t>Собинка г, Рабочий пр-кт, 15</t>
  </si>
  <si>
    <t>Собинка г, Рабочий пр-кт, 17</t>
  </si>
  <si>
    <t>1317.220</t>
  </si>
  <si>
    <t>Собинка г, Рабочий пр-кт, 5/12</t>
  </si>
  <si>
    <t>5408.660</t>
  </si>
  <si>
    <t>Собинка г, Родниковская ул, 19</t>
  </si>
  <si>
    <t>1192.600</t>
  </si>
  <si>
    <t>Собинка г, Родниковская ул, 22</t>
  </si>
  <si>
    <t>Собинка г, Родниковская ул, 23</t>
  </si>
  <si>
    <t>1042.320</t>
  </si>
  <si>
    <t>Собинка г, Родниковская ул, 24</t>
  </si>
  <si>
    <t>1057.400</t>
  </si>
  <si>
    <t>Собинка г, Фабричная ул, 2а</t>
  </si>
  <si>
    <t>Собинка г, Центральная ул, 21</t>
  </si>
  <si>
    <t>802.250</t>
  </si>
  <si>
    <t>Собинка г, Центральная ул, 24</t>
  </si>
  <si>
    <t>Собинка г, Центральная ул, 25</t>
  </si>
  <si>
    <t>Собинка г, Центральная ул, 26</t>
  </si>
  <si>
    <t>Собинка г, Чайковского ул, 1</t>
  </si>
  <si>
    <t>356.970</t>
  </si>
  <si>
    <t>Собинка г, Чайковского ул, 10</t>
  </si>
  <si>
    <t>Собинка г, Чайковского ул, 12</t>
  </si>
  <si>
    <t>1010.130</t>
  </si>
  <si>
    <t>Собинка г, Чайковского ул, 2</t>
  </si>
  <si>
    <t>1180.040</t>
  </si>
  <si>
    <t>Собинка г, Чайковского ул, 4</t>
  </si>
  <si>
    <t>972.360</t>
  </si>
  <si>
    <t>Собинка г, Чайковского ул, 5</t>
  </si>
  <si>
    <t>Собинка г, Чайковского ул, 8</t>
  </si>
  <si>
    <t>266.760</t>
  </si>
  <si>
    <t>708.220</t>
  </si>
  <si>
    <t>Собинка г, Шибаева ул, 1А</t>
  </si>
  <si>
    <t>309.320</t>
  </si>
  <si>
    <t>Собинка г, Шибаева ул, 21</t>
  </si>
  <si>
    <t>Собинский р-н, Асерхово п, Железнодорожная ул, 1</t>
  </si>
  <si>
    <t>Собинский р-н, Асерхово п, Железнодорожная ул, 2</t>
  </si>
  <si>
    <t>Собинский р-н, Асерхово п, Железнодорожная ул, 3а</t>
  </si>
  <si>
    <t>Собинский р-н, Асерхово п, Железнодорожная ул, 5</t>
  </si>
  <si>
    <t>Собинский р-н, Асерхово п, Заводская ул, 1</t>
  </si>
  <si>
    <t>1427.100</t>
  </si>
  <si>
    <t>Собинский р-н, Асерхово п, Заводская ул, 2</t>
  </si>
  <si>
    <t>Собинский р-н, Асерхово п, Заводская ул, 3</t>
  </si>
  <si>
    <t>788.350</t>
  </si>
  <si>
    <t>Собинский р-н, Асерхово п, Лесной пр-кт, 1</t>
  </si>
  <si>
    <t>Собинский р-н, Асерхово п, Лесной пр-кт, 10а</t>
  </si>
  <si>
    <t>Собинский р-н, Асерхово п, Лесной пр-кт, 12</t>
  </si>
  <si>
    <t>366.700</t>
  </si>
  <si>
    <t>Собинский р-н, Асерхово п, Лесной пр-кт, 2</t>
  </si>
  <si>
    <t>Собинский р-н, Асерхово п, Лесной пр-кт, 3</t>
  </si>
  <si>
    <t>Собинский р-н, Асерхово п, Лесной пр-кт, 4</t>
  </si>
  <si>
    <t>204.200</t>
  </si>
  <si>
    <t>Собинский р-н, Асерхово п, Лесной пр-кт, 5</t>
  </si>
  <si>
    <t>316.400</t>
  </si>
  <si>
    <t>Собинский р-н, Асерхово п, Лесной пр-кт, 6</t>
  </si>
  <si>
    <t>Собинский р-н, Асерхово п, Лесной пр-кт, 7</t>
  </si>
  <si>
    <t>196.600</t>
  </si>
  <si>
    <t>Собинский р-н, Асерхово п, Рабочая ул, 14</t>
  </si>
  <si>
    <t>Собинский р-н, Асерхово п, Центральная ул, 2</t>
  </si>
  <si>
    <t>Собинский р-н, Бабаево с, Молодежная ул, 2</t>
  </si>
  <si>
    <t>Собинский р-н, Бабаево с, Молодежная ул, 3</t>
  </si>
  <si>
    <t>Собинский р-н, Бабаево с, Молодежная ул, 4</t>
  </si>
  <si>
    <t>Собинский р-н, Бабаево с, Молодежная ул, 5</t>
  </si>
  <si>
    <t>Собинский р-н, Бабаево с, Молодежная ул, 6</t>
  </si>
  <si>
    <t>Собинский р-н, Березники с, Колхозная ул, 1А</t>
  </si>
  <si>
    <t>Собинский р-н, Березники с, сан Русский лес тер, 1</t>
  </si>
  <si>
    <t>Собинский р-н, Васильевка д, Механизаторов ул, 12</t>
  </si>
  <si>
    <t>Собинский р-н, Васильевка д, Механизаторов ул, 2</t>
  </si>
  <si>
    <t>Собинский р-н, Васильевка д, Механизаторов ул, 3</t>
  </si>
  <si>
    <t>Собинский р-н, Васильевка д, Механизаторов ул, 4</t>
  </si>
  <si>
    <t>Собинский р-н, Васильевка д, Механизаторов ул, 5</t>
  </si>
  <si>
    <t>Собинский р-н, Ворша с, Молодежная ул, 1</t>
  </si>
  <si>
    <t>Собинский р-н, Ворша с, Молодежная ул, 13</t>
  </si>
  <si>
    <t>Собинский р-н, Ворша с, Молодежная ул, 2</t>
  </si>
  <si>
    <t>Собинский р-н, Ворша с, Молодежная ул, 3</t>
  </si>
  <si>
    <t>Собинский р-н, Ворша с, Молодежная ул, 4</t>
  </si>
  <si>
    <t>Собинский р-н, Ворша с, Молодежная ул, 5</t>
  </si>
  <si>
    <t>Собинский р-н, Ворша с, Молодежная ул, 6</t>
  </si>
  <si>
    <t>Собинский р-н, Ворша с, Молодежная ул, 7</t>
  </si>
  <si>
    <t>Собинский р-н, Ворша с, Молодежная ул, 8</t>
  </si>
  <si>
    <t>Собинский р-н, Ворша с, Молодежная ул, 8А</t>
  </si>
  <si>
    <t>Собинский р-н, Ворша с, Молодежная ул, 8Б</t>
  </si>
  <si>
    <t>Собинский р-н, Ворша с, Молодежная ул, 9</t>
  </si>
  <si>
    <t>Собинский р-н, Глухово с, Новая ул, 1</t>
  </si>
  <si>
    <t>Собинский р-н, Глухово с, Новая ул, 2</t>
  </si>
  <si>
    <t>Собинский р-н, Глухово с, Новая ул, 3</t>
  </si>
  <si>
    <t>Собинский р-н, Глухово с, Новая ул, 4</t>
  </si>
  <si>
    <t>Собинский р-н, Глухово с, Новая ул, 5</t>
  </si>
  <si>
    <t>324.450</t>
  </si>
  <si>
    <t>Собинский р-н, Демидово д, 2а</t>
  </si>
  <si>
    <t>869.200</t>
  </si>
  <si>
    <t>722.700</t>
  </si>
  <si>
    <t>Собинский р-н, Ермонино д, Советская ул, 10</t>
  </si>
  <si>
    <t>Собинский р-н, Жохово д, 66</t>
  </si>
  <si>
    <t>Собинский р-н, Заречное с, Парковая ул, 1</t>
  </si>
  <si>
    <t>Собинский р-н, Заречное с, Парковая ул, 10</t>
  </si>
  <si>
    <t>Собинский р-н, Заречное с, Парковая ул, 11</t>
  </si>
  <si>
    <t>Собинский р-н, Заречное с, Парковая ул, 12</t>
  </si>
  <si>
    <t>Собинский р-н, Заречное с, Парковая ул, 2</t>
  </si>
  <si>
    <t>3198.700</t>
  </si>
  <si>
    <t>Собинский р-н, Заречное с, Парковая ул, 3</t>
  </si>
  <si>
    <t>3403.000</t>
  </si>
  <si>
    <t>Собинский р-н, Заречное с, Парковая ул, 4</t>
  </si>
  <si>
    <t>3224.500</t>
  </si>
  <si>
    <t>Собинский р-н, Заречное с, Парковая ул, 5</t>
  </si>
  <si>
    <t>412.500</t>
  </si>
  <si>
    <t>Собинский р-н, Заречное с, Парковая ул, 6</t>
  </si>
  <si>
    <t>3855.480</t>
  </si>
  <si>
    <t>Собинский р-н, Заречное с, Парковая ул, 8</t>
  </si>
  <si>
    <t>6184.750</t>
  </si>
  <si>
    <t>Собинский р-н, Заречное с, Садовая ул, 1</t>
  </si>
  <si>
    <t>Собинский р-н, Колокша п, Железнодорожная ул, 1А</t>
  </si>
  <si>
    <t>Собинский р-н, Колокша п, Железнодорожная ул, 2Б</t>
  </si>
  <si>
    <t>Собинский р-н, Колокша п, Заречная ул, 17</t>
  </si>
  <si>
    <t>Собинский р-н, Колокша п, Заречная ул, 18</t>
  </si>
  <si>
    <t>Собинский р-н, Колокша п, сан Строитель тер, 1</t>
  </si>
  <si>
    <t>421.120</t>
  </si>
  <si>
    <t>Собинский р-н, Колокша п, сан Строитель тер, 3</t>
  </si>
  <si>
    <t>Собинский р-н, Колокша п, Центральная ул, 2</t>
  </si>
  <si>
    <t>411.870</t>
  </si>
  <si>
    <t>Собинский р-н, Колокша п, Центральная ул, 2А</t>
  </si>
  <si>
    <t>459.200</t>
  </si>
  <si>
    <t>Собинский р-н, Колокша п, Центральная ул, 2Б</t>
  </si>
  <si>
    <t>874.500</t>
  </si>
  <si>
    <t>Собинский р-н, Копнино д, Молодежная ул, 19</t>
  </si>
  <si>
    <t>Собинский р-н, Курилово д, Молодежная ул, 1</t>
  </si>
  <si>
    <t>514.030</t>
  </si>
  <si>
    <t>Собинский р-н, Курилово д, Молодежная ул, 2</t>
  </si>
  <si>
    <t>Собинский р-н, Курилово д, Молодежная ул, 4</t>
  </si>
  <si>
    <t>1030.790</t>
  </si>
  <si>
    <t>Собинский р-н, Курилово д, Молодежная ул, 7</t>
  </si>
  <si>
    <t>Собинский р-н, Курилово д, Молодежная ул, 8</t>
  </si>
  <si>
    <t>Собинский р-н, Курилово д, Молодежная ул, 9</t>
  </si>
  <si>
    <t>Собинский р-н, Лакинск г, 10 Октября ул, 1</t>
  </si>
  <si>
    <t>360.150</t>
  </si>
  <si>
    <t>Собинский р-н, Лакинск г, 10 Октября ул, 2</t>
  </si>
  <si>
    <t>1596.320</t>
  </si>
  <si>
    <t>Собинский р-н, Лакинск г, 10 Октября ул, 3</t>
  </si>
  <si>
    <t>Собинский р-н, Лакинск г, 10 Октября ул, 4</t>
  </si>
  <si>
    <t>1266.500</t>
  </si>
  <si>
    <t>Собинский р-н, Лакинск г, 10 Октября ул, 5</t>
  </si>
  <si>
    <t>Собинский р-н, Лакинск г, 17 Партсъезда ул, 5</t>
  </si>
  <si>
    <t>Собинский р-н, Лакинск г, 21 Партсъезда ул, 1</t>
  </si>
  <si>
    <t>Собинский р-н, Лакинск г, 21 Партсъезда ул, 10</t>
  </si>
  <si>
    <t>Собинский р-н, Лакинск г, 21 Партсъезда ул, 11</t>
  </si>
  <si>
    <t>Собинский р-н, Лакинск г, 21 Партсъезда ул, 12</t>
  </si>
  <si>
    <t>Собинский р-н, Лакинск г, 21 Партсъезда ул, 14</t>
  </si>
  <si>
    <t>Собинский р-н, Лакинск г, 21 Партсъезда ул, 15</t>
  </si>
  <si>
    <t>1138.500</t>
  </si>
  <si>
    <t>Собинский р-н, Лакинск г, 21 Партсъезда ул, 17</t>
  </si>
  <si>
    <t>Собинский р-н, Лакинск г, 21 Партсъезда ул, 18</t>
  </si>
  <si>
    <t>Собинский р-н, Лакинск г, 21 Партсъезда ул, 19</t>
  </si>
  <si>
    <t>Собинский р-н, Лакинск г, 21 Партсъезда ул, 20</t>
  </si>
  <si>
    <t>5674.200</t>
  </si>
  <si>
    <t>Собинский р-н, Лакинск г, 21 Партсъезда ул, 21</t>
  </si>
  <si>
    <t>Собинский р-н, Лакинск г, 21 Партсъезда ул, 22</t>
  </si>
  <si>
    <t>1454.500</t>
  </si>
  <si>
    <t>Собинский р-н, Лакинск г, 21 Партсъезда ул, 23</t>
  </si>
  <si>
    <t>Собинский р-н, Лакинск г, 21 Партсъезда ул, 24</t>
  </si>
  <si>
    <t>Собинский р-н, Лакинск г, 21 Партсъезда ул, 25</t>
  </si>
  <si>
    <t>Собинский р-н, Лакинск г, 21 Партсъезда ул, 27</t>
  </si>
  <si>
    <t>Собинский р-н, Лакинск г, 21 Партсъезда ул, 3</t>
  </si>
  <si>
    <t>Собинский р-н, Лакинск г, 21 Партсъезда ул, 5</t>
  </si>
  <si>
    <t>Собинский р-н, Лакинск г, 21 Партсъезда ул, 7</t>
  </si>
  <si>
    <t>Собинский р-н, Лакинск г, 21 Партсъезда ул, 9</t>
  </si>
  <si>
    <t>Собинский р-н, Лакинск г, Вокзальная ул, 22</t>
  </si>
  <si>
    <t>Собинский р-н, Лакинск г, Вокзальная ул, 24</t>
  </si>
  <si>
    <t>Собинский р-н, Лакинск г, Вокзальный пер, 3</t>
  </si>
  <si>
    <t>Собинский р-н, Лакинск г, Горького ул, 10</t>
  </si>
  <si>
    <t>Собинский р-н, Лакинск г, Горького ул, 12</t>
  </si>
  <si>
    <t>Собинский р-н, Лакинск г, Горького ул, 14</t>
  </si>
  <si>
    <t>Собинский р-н, Лакинск г, Карла Маркса ул, 16</t>
  </si>
  <si>
    <t>Собинский р-н, Лакинск г, Карла Маркса ул, 18</t>
  </si>
  <si>
    <t>Собинский р-н, Лакинск г, Карла Маркса ул, 20</t>
  </si>
  <si>
    <t>1297.870</t>
  </si>
  <si>
    <t>Собинский р-н, Лакинск г, Карла Маркса ул, 21</t>
  </si>
  <si>
    <t>Собинский р-н, Лакинск г, Красноармейская ул, 1а</t>
  </si>
  <si>
    <t>Собинский р-н, Лакинск г, Ленина пр-кт, 15</t>
  </si>
  <si>
    <t>286.590</t>
  </si>
  <si>
    <t>Собинский р-н, Лакинск г, Ленина пр-кт, 17</t>
  </si>
  <si>
    <t>Собинский р-н, Лакинск г, Ленина пр-кт, 32</t>
  </si>
  <si>
    <t>Собинский р-н, Лакинск г, Ленина пр-кт, 33а</t>
  </si>
  <si>
    <t>Собинский р-н, Лакинск г, Ленина пр-кт, 34</t>
  </si>
  <si>
    <t>Собинский р-н, Лакинск г, Ленина пр-кт, 36</t>
  </si>
  <si>
    <t>Собинский р-н, Лакинск г, Ленина пр-кт, 55</t>
  </si>
  <si>
    <t>Собинский р-н, Лакинск г, Ленина пр-кт, 65</t>
  </si>
  <si>
    <t>978.040</t>
  </si>
  <si>
    <t>Собинский р-н, Лакинск г, Ленина пр-кт, 67</t>
  </si>
  <si>
    <t>Собинский р-н, Лакинск г, Ленина пр-кт, 71/2</t>
  </si>
  <si>
    <t>Собинский р-н, Лакинск г, Ленина пр-кт, 8/2</t>
  </si>
  <si>
    <t>Собинский р-н, Лакинск г, Ленина пр-кт, 8/3</t>
  </si>
  <si>
    <t>Собинский р-н, Лакинск г, Лермонтова ул, 34</t>
  </si>
  <si>
    <t>Собинский р-н, Лакинск г, Лермонтова ул, 35</t>
  </si>
  <si>
    <t>Собинский р-н, Лакинск г, Лермонтова ул, 36</t>
  </si>
  <si>
    <t>Собинский р-н, Лакинск г, Лермонтова ул, 38</t>
  </si>
  <si>
    <t>Собинский р-н, Лакинск г, Лермонтова ул, 39</t>
  </si>
  <si>
    <t>Собинский р-н, Лакинск г, Лермонтова ул, 40</t>
  </si>
  <si>
    <t>Собинский р-н, Лакинск г, Лермонтова ул, 42</t>
  </si>
  <si>
    <t>Собинский р-н, Лакинск г, Лермонтова ул, 43</t>
  </si>
  <si>
    <t>1594.700</t>
  </si>
  <si>
    <t>Собинский р-н, Лакинск г, Лермонтова ул, 44</t>
  </si>
  <si>
    <t>Собинский р-н, Лакинск г, Лермонтова ул, 46</t>
  </si>
  <si>
    <t>Собинский р-н, Лакинск г, Лермонтова ул, 47</t>
  </si>
  <si>
    <t>Собинский р-н, Лакинск г, Майская ул, 3</t>
  </si>
  <si>
    <t>Собинский р-н, Лакинск г, Майская ул, 5</t>
  </si>
  <si>
    <t>Собинский р-н, Лакинск г, Майская ул, 7</t>
  </si>
  <si>
    <t>Собинский р-н, Лакинск г, Майская ул, 9 соор. 9</t>
  </si>
  <si>
    <t>Собинский р-н, Лакинск г, Маяковского ул, 23</t>
  </si>
  <si>
    <t>Собинский р-н, Лакинск г, Маяковского ул, 25</t>
  </si>
  <si>
    <t>Собинский р-н, Лакинск г, Маяковского ул, 26</t>
  </si>
  <si>
    <t>496.300</t>
  </si>
  <si>
    <t>Собинский р-н, Лакинск г, Маяковского ул, 28</t>
  </si>
  <si>
    <t>Собинский р-н, Лакинск г, Маяковского ул, 30</t>
  </si>
  <si>
    <t>Собинский р-н, Лакинск г, Маяковского ул, 32</t>
  </si>
  <si>
    <t>235.250</t>
  </si>
  <si>
    <t>726.070</t>
  </si>
  <si>
    <t>709.920</t>
  </si>
  <si>
    <t>887.800</t>
  </si>
  <si>
    <t>Собинский р-н, Лакинск г, Мира ул, 39</t>
  </si>
  <si>
    <t>Собинский р-н, Лакинск г, Мира ул, 49б</t>
  </si>
  <si>
    <t>381.150</t>
  </si>
  <si>
    <t>Собинский р-н, Лакинск г, Мира ул, 7а</t>
  </si>
  <si>
    <t>Собинский р-н, Лакинск г, Мира ул, 89</t>
  </si>
  <si>
    <t>651.560</t>
  </si>
  <si>
    <t>Собинский р-н, Лакинск г, Мира ул, 90 корп. 7</t>
  </si>
  <si>
    <t>Собинский р-н, Лакинск г, Мира ул, 90б</t>
  </si>
  <si>
    <t>Собинский р-н, Лакинск г, Мира ул, 93</t>
  </si>
  <si>
    <t>Собинский р-н, Лакинск г, Мира ул, 94</t>
  </si>
  <si>
    <t>Собинский р-н, Лакинск г, Мира ул, 95</t>
  </si>
  <si>
    <t>539.310</t>
  </si>
  <si>
    <t>Собинский р-н, Лакинск г, Мира ул, 96а</t>
  </si>
  <si>
    <t>Собинский р-н, Лакинск г, Мира ул, 97</t>
  </si>
  <si>
    <t>Собинский р-н, Лакинск г, Мира ул, 99</t>
  </si>
  <si>
    <t>Собинский р-н, Лакинск г, Набережная ул, 5</t>
  </si>
  <si>
    <t>Собинский р-н, Лакинск г, Парижской Коммуны ул, 26</t>
  </si>
  <si>
    <t>399.030</t>
  </si>
  <si>
    <t>Собинский р-н, Лакинск г, Парижской Коммуны ул, 29</t>
  </si>
  <si>
    <t>Собинский р-н, Лакинск г, Парижской Коммуны ул, 31</t>
  </si>
  <si>
    <t>Собинский р-н, Лакинск г, Парковый проезд, 2</t>
  </si>
  <si>
    <t>507.330</t>
  </si>
  <si>
    <t>Собинский р-н, Лакинск г, Парковый проезд, 4</t>
  </si>
  <si>
    <t>Собинский р-н, Лакинск г, Пушкина ул, 10</t>
  </si>
  <si>
    <t>Собинский р-н, Лакинск г, Пушкина ул, 11</t>
  </si>
  <si>
    <t>Собинский р-н, Лакинск г, Советская ул, 16</t>
  </si>
  <si>
    <t>Собинский р-н, Лакинск г, Советская ул, 20</t>
  </si>
  <si>
    <t>Собинский р-н, Лакинск г, Советская ул, 4</t>
  </si>
  <si>
    <t>Собинский р-н, Лакинск г, Советская ул, 63</t>
  </si>
  <si>
    <t>783.680</t>
  </si>
  <si>
    <t>Собинский р-н, Лакинск г, Советская ул, 65</t>
  </si>
  <si>
    <t>Собинский р-н, Лакинск г, Спортивная ул, 10а</t>
  </si>
  <si>
    <t>Собинский р-н, Лакинск г, Спортивная ул, 17а</t>
  </si>
  <si>
    <t>Собинский р-н, Лакинск г, Спортивная ул, 18</t>
  </si>
  <si>
    <t>Собинский р-н, Лакинск г, Спортивная ул, 1а</t>
  </si>
  <si>
    <t>412.960</t>
  </si>
  <si>
    <t>Собинский р-н, Лакинск г, Спортивная ул, 3а</t>
  </si>
  <si>
    <t>408.980</t>
  </si>
  <si>
    <t>Собинский р-н, Лакинск г, Текстильщиков ул, 1а</t>
  </si>
  <si>
    <t>Собинский р-н, Лакинск г, Текстильщиков ул, 2</t>
  </si>
  <si>
    <t>Собинский р-н, Лакинск г, Текстильщиков ул, 3</t>
  </si>
  <si>
    <t>Собинский р-н, Лакинск г, Текстильщиков ул, 4</t>
  </si>
  <si>
    <t>Собинский р-н, Лакинск г, Текстильщиков ул, 9</t>
  </si>
  <si>
    <t>Собинский р-н, Лакинск г, Центральная площадь ул, 3</t>
  </si>
  <si>
    <t>Собинский р-н, Рождествено с, Дружбы ул, 1</t>
  </si>
  <si>
    <t>Собинский р-н, Рождествено с, Дружбы ул, 3</t>
  </si>
  <si>
    <t>378.900</t>
  </si>
  <si>
    <t>Собинский р-н, Рождествено с, Мира ул, 5</t>
  </si>
  <si>
    <t>Собинский р-н, Рождествено с, Набережная ул, 1</t>
  </si>
  <si>
    <t>Собинский р-н, Рождествено с, Порошина ул, 11</t>
  </si>
  <si>
    <t>Собинский р-н, Рождествено с, Порошина ул, 13</t>
  </si>
  <si>
    <t>502.300</t>
  </si>
  <si>
    <t>Собинский р-н, Рождествено с, Школьный пер, 9</t>
  </si>
  <si>
    <t>Собинский р-н, Ставрово п, Жуковского ул, 26</t>
  </si>
  <si>
    <t>Собинский р-н, Ставрово п, Комсомольская ул, 10</t>
  </si>
  <si>
    <t>Собинский р-н, Ставрово п, Комсомольская ул, 11</t>
  </si>
  <si>
    <t>Собинский р-н, Ставрово п, Комсомольская ул, 12</t>
  </si>
  <si>
    <t>Собинский р-н, Ставрово п, Комсомольская ул, 13</t>
  </si>
  <si>
    <t>Собинский р-н, Ставрово п, Комсомольская ул, 16</t>
  </si>
  <si>
    <t>Собинский р-н, Ставрово п, Комсомольская ул, 3</t>
  </si>
  <si>
    <t>Собинский р-н, Ставрово п, Комсомольская ул, 3А</t>
  </si>
  <si>
    <t>Собинский р-н, Ставрово п, Комсомольская ул, 4</t>
  </si>
  <si>
    <t>Собинский р-н, Ставрово п, Комсомольская ул, 4А</t>
  </si>
  <si>
    <t>Собинский р-н, Ставрово п, Комсомольская ул, 5</t>
  </si>
  <si>
    <t>Собинский р-н, Ставрово п, Комсомольская ул, 6</t>
  </si>
  <si>
    <t>Собинский р-н, Ставрово п, Комсомольская ул, 7А</t>
  </si>
  <si>
    <t>Собинский р-н, Ставрово п, Механизаторов ул, 19А</t>
  </si>
  <si>
    <t>Собинский р-н, Ставрово п, Механизаторов ул, 6</t>
  </si>
  <si>
    <t>Собинский р-н, Ставрово п, Механизаторов ул, 9</t>
  </si>
  <si>
    <t>Собинский р-н, Ставрово п, Механизаторов ул, 9А</t>
  </si>
  <si>
    <t>Собинский р-н, Ставрово п, Октябрьская ул, 1</t>
  </si>
  <si>
    <t>Собинский р-н, Ставрово п, Октябрьская ул, 107</t>
  </si>
  <si>
    <t>Собинский р-н, Ставрово п, Октябрьская ул, 109</t>
  </si>
  <si>
    <t>Собинский р-н, Ставрово п, Октябрьская ул, 111</t>
  </si>
  <si>
    <t>Собинский р-н, Ставрово п, Октябрьская ул, 117</t>
  </si>
  <si>
    <t>Собинский р-н, Ставрово п, Октябрьская ул, 126</t>
  </si>
  <si>
    <t>Собинский р-н, Ставрово п, Октябрьская ул, 130</t>
  </si>
  <si>
    <t>Собинский р-н, Ставрово п, Октябрьская ул, 134</t>
  </si>
  <si>
    <t>Собинский р-н, Ставрово п, Октябрьская ул, 136</t>
  </si>
  <si>
    <t>Собинский р-н, Ставрово п, Октябрьская ул, 140</t>
  </si>
  <si>
    <t>Собинский р-н, Ставрово п, Октябрьская ул, 142</t>
  </si>
  <si>
    <t>Собинский р-н, Ставрово п, Октябрьская ул, 5</t>
  </si>
  <si>
    <t>Собинский р-н, Ставрово п, Островского ул, 2Б</t>
  </si>
  <si>
    <t>683.300</t>
  </si>
  <si>
    <t>Собинский р-н, Ставрово п, Садовая ул, 4</t>
  </si>
  <si>
    <t>Собинский р-н, Ставрово п, Советская ул, 34</t>
  </si>
  <si>
    <t>Собинский р-н, Ставрово п, Советская ул, 41</t>
  </si>
  <si>
    <t>Собинский р-н, Ставрово п, Советская ул, 43</t>
  </si>
  <si>
    <t>Собинский р-н, Ставрово п, Советская ул, 45</t>
  </si>
  <si>
    <t>Собинский р-н, Ставрово п, Советская ул, 47</t>
  </si>
  <si>
    <t>Собинский р-н, Ставрово п, Советская ул, 49</t>
  </si>
  <si>
    <t>Собинский р-н, Ставрово п, Советская ул, 82</t>
  </si>
  <si>
    <t>Собинский р-н, Ставрово п, Советская ул, 86</t>
  </si>
  <si>
    <t>Собинский р-н, Ставрово п, Советская ул, 88</t>
  </si>
  <si>
    <t>Собинский р-н, Ставрово п, Советская ул, 92</t>
  </si>
  <si>
    <t>Собинский р-н, Ставрово п, Советская ул, 94</t>
  </si>
  <si>
    <t>Собинский р-н, Ставрово п, Совхозная ул, 3А</t>
  </si>
  <si>
    <t>Собинский р-н, Ставрово п, Совхозная ул, 4В</t>
  </si>
  <si>
    <t>Собинский р-н, Ставрово п, Совхозная ул, 6</t>
  </si>
  <si>
    <t>Собинский р-н, Ставрово п, Совхозная ул, 7</t>
  </si>
  <si>
    <t>Собинский р-н, Ставрово п, Школьная ул, 1</t>
  </si>
  <si>
    <t>Собинский р-н, Ставрово п, Школьная ул, 2</t>
  </si>
  <si>
    <t>Собинский р-н, Ставрово п, Школьная ул, 3</t>
  </si>
  <si>
    <t>Собинский р-н, Ставрово п, Школьная ул, 4</t>
  </si>
  <si>
    <t>Собинский р-н, Ставрово п, Юбилейная ул, 10</t>
  </si>
  <si>
    <t>Собинский р-н, Ставрово п, Юбилейная ул, 13</t>
  </si>
  <si>
    <t>Собинский р-н, Ставрово п, Юбилейная ул, 15</t>
  </si>
  <si>
    <t>Собинский р-н, Ставрово п, Юбилейная ул, 2</t>
  </si>
  <si>
    <t>Собинский р-н, Ставрово п, Юбилейная ул, 3</t>
  </si>
  <si>
    <t>Собинский р-н, Ставрово п, Юбилейная ул, 3А</t>
  </si>
  <si>
    <t>Собинский р-н, Ставрово п, Юбилейная ул, 4</t>
  </si>
  <si>
    <t>Собинский р-н, Ставрово п, Юбилейная ул, 4А</t>
  </si>
  <si>
    <t>Собинский р-н, Ставрово п, Юбилейная ул, 5</t>
  </si>
  <si>
    <t>Собинский р-н, Ставрово п, Юбилейная ул, 6</t>
  </si>
  <si>
    <t>Собинский р-н, Ставрово п, Юбилейная ул, 7</t>
  </si>
  <si>
    <t>Собинский р-н, Ставрово п, Юбилейная ул, 8</t>
  </si>
  <si>
    <t>Собинский р-н, Ставрово п, Южная ул, 1</t>
  </si>
  <si>
    <t>Собинский р-н, Ставрово п, Южная ул, 2</t>
  </si>
  <si>
    <t>Собинский р-н, Толпухово д, Молодежная ул, 1</t>
  </si>
  <si>
    <t>Собинский р-н, Толпухово д, Молодежная ул, 2</t>
  </si>
  <si>
    <t>Собинский р-н, Толпухово д, Молодежная ул, 21</t>
  </si>
  <si>
    <t>Собинский р-н, Толпухово д, Молодежная ул, 3</t>
  </si>
  <si>
    <t>Собинский р-н, Толпухово д, Молодежная ул, 4</t>
  </si>
  <si>
    <t>Собинский р-н, Толпухово д, Молодежная ул, 5</t>
  </si>
  <si>
    <t>Собинский р-н, Толпухово д, Молодежная ул, 6</t>
  </si>
  <si>
    <t>Собинский р-н, Толпухово д, Молодежная ул, 7</t>
  </si>
  <si>
    <t>Собинский р-н, Толпухово д, Молодежная ул, 8</t>
  </si>
  <si>
    <t>Собинский р-н, Толпухово д, Молодежная ул, 9</t>
  </si>
  <si>
    <t>Собинский р-н, Ундольский п, Совхозная ул, 1</t>
  </si>
  <si>
    <t>Собинский р-н, Ундольский п, Совхозная ул, 2</t>
  </si>
  <si>
    <t>Собинский р-н, Ундольский п, Совхозная ул, 3</t>
  </si>
  <si>
    <t>Собинский р-н, Ундольский п, Совхозная ул, 4</t>
  </si>
  <si>
    <t>Собинский р-н, Ундольский п, Совхозная ул, 5</t>
  </si>
  <si>
    <t>Собинский р-н, Ундольский п, Школьная ул, 2</t>
  </si>
  <si>
    <t>Собинский р-н, Ундольский п, Школьная ул, 20</t>
  </si>
  <si>
    <t>Собинский р-н, Ундольский п, Школьная ул, 22</t>
  </si>
  <si>
    <t>Собинский р-н, Ундольский п, Школьная ул, 32</t>
  </si>
  <si>
    <t>Собинский р-н, Фетинино с, Молодежная ул, 1</t>
  </si>
  <si>
    <t>503.130</t>
  </si>
  <si>
    <t>Собинский р-н, Фетинино с, Молодежная ул, 3</t>
  </si>
  <si>
    <t>Собинский р-н, Фетинино с, Молодежная ул, 4</t>
  </si>
  <si>
    <t>Собинский р-н, Фетинино с, Молодежная ул, 5</t>
  </si>
  <si>
    <t>483.920</t>
  </si>
  <si>
    <t>449.920</t>
  </si>
  <si>
    <t>433.920</t>
  </si>
  <si>
    <t>Собинский р-н, Черкутино с, Мира ул, 10</t>
  </si>
  <si>
    <t>Собинский р-н, Черкутино с, Мира ул, 11</t>
  </si>
  <si>
    <t>380.370</t>
  </si>
  <si>
    <t>Собинский р-н, Черкутино с, Мира ул, 12</t>
  </si>
  <si>
    <t>380.870</t>
  </si>
  <si>
    <t>Собинский р-н, Черкутино с, Мира ул, 13</t>
  </si>
  <si>
    <t>Собинский р-н, Черкутино с, Мира ул, 14</t>
  </si>
  <si>
    <t>Собинский р-н, Черкутино с, Мира ул, 15</t>
  </si>
  <si>
    <t>Собинский р-н, Черкутино с, Мира ул, 16</t>
  </si>
  <si>
    <t>Собинский р-н, Черкутино с, Мира ул, 4</t>
  </si>
  <si>
    <t>Собинский р-н, Черкутино с, Мира ул, 5</t>
  </si>
  <si>
    <t>Собинский р-н, Черкутино с, Мира ул, 6</t>
  </si>
  <si>
    <t>Собинский р-н, Черкутино с, Мира ул, 7</t>
  </si>
  <si>
    <t>514.400</t>
  </si>
  <si>
    <t>Собинский р-н, Черкутино с, Мира ул, 8</t>
  </si>
  <si>
    <t>Собинский р-н, Черкутино с, Мира ул, 9</t>
  </si>
  <si>
    <t>Собинский р-н, Юрино д, Санаторий Тонус ул, 2</t>
  </si>
  <si>
    <t>Судогда г, 1-й Первомайский пер, 2а</t>
  </si>
  <si>
    <t>527.510</t>
  </si>
  <si>
    <t>Судогда г, 2-й Первомайский пер, 4</t>
  </si>
  <si>
    <t>Судогда г, 2-й Первомайский пер, 5</t>
  </si>
  <si>
    <t>Судогда г, Большой Советский пер, 17</t>
  </si>
  <si>
    <t>Судогда г, Буденного ул, 4</t>
  </si>
  <si>
    <t>1462.300</t>
  </si>
  <si>
    <t>Судогда г, Бякова ул, 14</t>
  </si>
  <si>
    <t>393.750</t>
  </si>
  <si>
    <t>Судогда г, Бякова ул, 16</t>
  </si>
  <si>
    <t>Судогда г, Бякова ул, 20</t>
  </si>
  <si>
    <t>Судогда г, Бякова ул, 22</t>
  </si>
  <si>
    <t>Судогда г, Бякова ул, 24</t>
  </si>
  <si>
    <t>196.800</t>
  </si>
  <si>
    <t>Судогда г, Бякова ул, 26</t>
  </si>
  <si>
    <t>Судогда г, Бякова ул, 28</t>
  </si>
  <si>
    <t>Судогда г, Бякова ул, 28а</t>
  </si>
  <si>
    <t>Судогда г, Бякова ул, 30</t>
  </si>
  <si>
    <t>Судогда г, Бякова ул, 30а</t>
  </si>
  <si>
    <t>Судогда г, Бякова ул, 32</t>
  </si>
  <si>
    <t>645.870</t>
  </si>
  <si>
    <t>Судогда г, Бякова ул, 32а</t>
  </si>
  <si>
    <t>643.800</t>
  </si>
  <si>
    <t>Судогда г, Бякова ул, 34</t>
  </si>
  <si>
    <t>Судогда г, Гагарина ул, 10</t>
  </si>
  <si>
    <t>Судогда г, Гагарина ул, 11</t>
  </si>
  <si>
    <t>783.800</t>
  </si>
  <si>
    <t>837.550</t>
  </si>
  <si>
    <t>Судогда г, Гагарина ул, 19</t>
  </si>
  <si>
    <t>849.800</t>
  </si>
  <si>
    <t>Судогда г, Гагарина ул, 1а</t>
  </si>
  <si>
    <t>Судогда г, Гагарина ул, 2</t>
  </si>
  <si>
    <t>436.250</t>
  </si>
  <si>
    <t>Судогда г, Гагарина ул, 3а</t>
  </si>
  <si>
    <t>733.930</t>
  </si>
  <si>
    <t>Судогда г, Гагарина ул, 4</t>
  </si>
  <si>
    <t>438.320</t>
  </si>
  <si>
    <t>Судогда г, Гагарина ул, 5а</t>
  </si>
  <si>
    <t>491.720</t>
  </si>
  <si>
    <t>506.520</t>
  </si>
  <si>
    <t>665.880</t>
  </si>
  <si>
    <t>Судогда г, Гагарина ул, 8</t>
  </si>
  <si>
    <t>636.720</t>
  </si>
  <si>
    <t>Судогда г, Карла Маркса ул, 100/8</t>
  </si>
  <si>
    <t>Судогда г, Карла Маркса ул, 15</t>
  </si>
  <si>
    <t>Судогда г, Карла Маркса ул, 2</t>
  </si>
  <si>
    <t>Судогда г, Карла Маркса ул, 34</t>
  </si>
  <si>
    <t>Судогда г, Карла Маркса ул, 40</t>
  </si>
  <si>
    <t>762.100</t>
  </si>
  <si>
    <t>Судогда г, Карла Маркса ул, 7</t>
  </si>
  <si>
    <t>86.000</t>
  </si>
  <si>
    <t>Судогда г, Карла Маркса ул, 75</t>
  </si>
  <si>
    <t>Судогда г, Карла Маркса ул, 77</t>
  </si>
  <si>
    <t>Судогда г, Карла Маркса ул, 84</t>
  </si>
  <si>
    <t>Судогда г, Коммунистическая ул, 1</t>
  </si>
  <si>
    <t>1233.100</t>
  </si>
  <si>
    <t>Судогда г, Коммунистическая ул, 10</t>
  </si>
  <si>
    <t>Судогда г, Коммунистическая ул, 2</t>
  </si>
  <si>
    <t>Судогда г, Коммунистическая ул, 3</t>
  </si>
  <si>
    <t>985.900</t>
  </si>
  <si>
    <t>Судогда г, Коммунистическая ул, 4</t>
  </si>
  <si>
    <t>Судогда г, Коммунистическая ул, 4а</t>
  </si>
  <si>
    <t>Судогда г, Коммунистическая ул, 5</t>
  </si>
  <si>
    <t>Судогда г, Коммунистическая ул, 6</t>
  </si>
  <si>
    <t>1538.900</t>
  </si>
  <si>
    <t>Судогда г, Коммунистическая ул, 7</t>
  </si>
  <si>
    <t>Судогда г, Коммунистическая ул, 8</t>
  </si>
  <si>
    <t>Судогда г, Коммунистическая ул, 9</t>
  </si>
  <si>
    <t>Судогда г, Красная ул, 20</t>
  </si>
  <si>
    <t>Судогда г, Красная ул, 37</t>
  </si>
  <si>
    <t>Судогда г, Краснознаменная ул, 10</t>
  </si>
  <si>
    <t>Судогда г, Ленина ул, 15</t>
  </si>
  <si>
    <t>274.360</t>
  </si>
  <si>
    <t>Судогда г, Ленина ул, 17</t>
  </si>
  <si>
    <t>Судогда г, Ленина ул, 25</t>
  </si>
  <si>
    <t>Судогда г, Ленина ул, 34</t>
  </si>
  <si>
    <t>Судогда г, Ленина ул, 37</t>
  </si>
  <si>
    <t>Судогда г, Ленина ул, 54в</t>
  </si>
  <si>
    <t>149.580</t>
  </si>
  <si>
    <t>892.700</t>
  </si>
  <si>
    <t>Судогда г, Ленина ул, 63</t>
  </si>
  <si>
    <t>Судогда г, Ленина ул, 7</t>
  </si>
  <si>
    <t>Судогда г, Ленина ул, 70</t>
  </si>
  <si>
    <t>693.120</t>
  </si>
  <si>
    <t>Судогда г, Ленина ул, 74</t>
  </si>
  <si>
    <t>Судогда г, Ленина ул, 76</t>
  </si>
  <si>
    <t>Судогда г, Малый Советский пер, 14</t>
  </si>
  <si>
    <t>Судогда г, Малый Советский пер, 14а</t>
  </si>
  <si>
    <t>773.600</t>
  </si>
  <si>
    <t>Судогда г, Муромское шоссе ул, 7</t>
  </si>
  <si>
    <t>1446.100</t>
  </si>
  <si>
    <t>Судогда г, Октябрьская ул, 97</t>
  </si>
  <si>
    <t>Судогда г, Пионерская ул, 25</t>
  </si>
  <si>
    <t>Судогда г, Площадь Свободы ул, 10</t>
  </si>
  <si>
    <t>402.180</t>
  </si>
  <si>
    <t>Судогда г, Поспелова пер, 5</t>
  </si>
  <si>
    <t>Судогда г, Поспелова пер, 8</t>
  </si>
  <si>
    <t>Судогда г, Пролетарская ул, 15а</t>
  </si>
  <si>
    <t>738.280</t>
  </si>
  <si>
    <t>Судогда г, Пролетарская ул, 17</t>
  </si>
  <si>
    <t>Судогда г, Пролетарская ул, 17а</t>
  </si>
  <si>
    <t>1235.100</t>
  </si>
  <si>
    <t>Судогда г, Пролетарская ул, 19</t>
  </si>
  <si>
    <t>Судогда г, Пролетарская ул, 19а</t>
  </si>
  <si>
    <t>1069.700</t>
  </si>
  <si>
    <t>436.970</t>
  </si>
  <si>
    <t>Судогда г, Пролетарская ул, 23</t>
  </si>
  <si>
    <t>Судогда г, Пролетарская ул, 25</t>
  </si>
  <si>
    <t>Судогда г, Пролетарская ул, 27</t>
  </si>
  <si>
    <t>Судогда г, Пролетарская ул, 29</t>
  </si>
  <si>
    <t>Судогда г, Пролетарская ул, 31</t>
  </si>
  <si>
    <t>Судогда г, Пролетарская ул, 7</t>
  </si>
  <si>
    <t>Судогда г, Пушкина ул, 38</t>
  </si>
  <si>
    <t>Судогда г, Северная ул, 5</t>
  </si>
  <si>
    <t>797.200</t>
  </si>
  <si>
    <t>Судогда г, Текстильщиков ул, 10а</t>
  </si>
  <si>
    <t>Судогда г, Текстильщиков ул, 10б</t>
  </si>
  <si>
    <t>Судогда г, Текстильщиков ул, 10в</t>
  </si>
  <si>
    <t>666.300</t>
  </si>
  <si>
    <t>Судогда г, Текстильщиков ул, 2</t>
  </si>
  <si>
    <t>Судогда г, Текстильщиков ул, 3</t>
  </si>
  <si>
    <t>1332.100</t>
  </si>
  <si>
    <t>Судогда г, Текстильщиков ул, 4</t>
  </si>
  <si>
    <t>2074.850</t>
  </si>
  <si>
    <t>Судогда г, Текстильщиков ул, 6</t>
  </si>
  <si>
    <t>Судогда г, Текстильщиков ул, 7</t>
  </si>
  <si>
    <t>Судогда г, Химиков ул, 1</t>
  </si>
  <si>
    <t>Судогда г, Химиков ул, 11</t>
  </si>
  <si>
    <t>1645.400</t>
  </si>
  <si>
    <t>Судогда г, Химиков ул, 3</t>
  </si>
  <si>
    <t>Судогда г, Химиков ул, 5</t>
  </si>
  <si>
    <t>Судогда г, Химиков ул, 7</t>
  </si>
  <si>
    <t>1432.040</t>
  </si>
  <si>
    <t>Судогда г, Химиков ул, 9</t>
  </si>
  <si>
    <t>Судогда г, Чапаева ул, 12</t>
  </si>
  <si>
    <t>Судогда г, Чапаева ул, 12а</t>
  </si>
  <si>
    <t>Судогда г, Чапаева ул, 32</t>
  </si>
  <si>
    <t>Судогда г, Чапаева ул, 35</t>
  </si>
  <si>
    <t>Судогда г, Чапаева ул, 43</t>
  </si>
  <si>
    <t>1020.400</t>
  </si>
  <si>
    <t>Судогодский р-н, Андреево п, Коммунистическая ул, 4</t>
  </si>
  <si>
    <t>Судогодский р-н, Андреево п, Коммунистическая ул, 6</t>
  </si>
  <si>
    <t>Судогодский р-н, Андреево п, Коммунистическая ул, 8</t>
  </si>
  <si>
    <t>Судогодский р-н, Андреево п, Первомайская ул, 13</t>
  </si>
  <si>
    <t>541.800</t>
  </si>
  <si>
    <t>Судогодский р-н, Андреево п, Первомайская ул, 15</t>
  </si>
  <si>
    <t>Судогодский р-н, Андреево п, Первомайская ул, 17</t>
  </si>
  <si>
    <t>Судогодский р-н, Андреево п, Первомайская ул, 19</t>
  </si>
  <si>
    <t>Судогодский р-н, Андреево п, Первомайская ул, 3</t>
  </si>
  <si>
    <t>Судогодский р-н, Андреево п, Первомайская ул, 4</t>
  </si>
  <si>
    <t>1343.100</t>
  </si>
  <si>
    <t>Судогодский р-н, Андреево п, Первомайская ул, 5</t>
  </si>
  <si>
    <t>Судогодский р-н, Андреево п, Первомайская ул, 6</t>
  </si>
  <si>
    <t>Судогодский р-н, Андреево п, Первомайская ул, 9</t>
  </si>
  <si>
    <t>Судогодский р-н, Андреево п, Почтовая ул, 12</t>
  </si>
  <si>
    <t>435.100</t>
  </si>
  <si>
    <t>Судогодский р-н, Андреево п, Почтовая ул, 47</t>
  </si>
  <si>
    <t>Судогодский р-н, Андреево п, Почтовая ул, 49</t>
  </si>
  <si>
    <t>Судогодский р-н, Андреево п, Почтовая ул, 51</t>
  </si>
  <si>
    <t>Судогодский р-н, Андреево п, Труда ул, 25</t>
  </si>
  <si>
    <t>Судогодский р-н, Бараки д, Молодежная ул, 1</t>
  </si>
  <si>
    <t>Судогодский р-н, Бараки д, Молодежная ул, 2</t>
  </si>
  <si>
    <t>Судогодский р-н, Бег п, Октябрьская ул, 10</t>
  </si>
  <si>
    <t>344.500</t>
  </si>
  <si>
    <t>Судогодский р-н, Бег п, Октябрьская ул, 14</t>
  </si>
  <si>
    <t>521.280</t>
  </si>
  <si>
    <t>Судогодский р-н, Бег п, Октябрьская ул, 15</t>
  </si>
  <si>
    <t>Судогодский р-н, Бег п, Октябрьская ул, 19</t>
  </si>
  <si>
    <t>520.130</t>
  </si>
  <si>
    <t>Судогодский р-н, Бег п, Октябрьская ул, 21</t>
  </si>
  <si>
    <t>Судогодский р-н, Бег п, Октябрьская ул, 23</t>
  </si>
  <si>
    <t>Судогодский р-н, Бег п, Октябрьская ул, 25</t>
  </si>
  <si>
    <t>Судогодский р-н, Бег п, Октябрьская ул, 29</t>
  </si>
  <si>
    <t>Судогодский р-н, Бег п, Спортивная ул, 13</t>
  </si>
  <si>
    <t>Судогодский р-н, Бег п, Спортивная ул, 15</t>
  </si>
  <si>
    <t>428.590</t>
  </si>
  <si>
    <t>Судогодский р-н, Бег п, Спортивная ул, 17</t>
  </si>
  <si>
    <t>738.540</t>
  </si>
  <si>
    <t>Судогодский р-н, Бег п, Спортивная ул, 3</t>
  </si>
  <si>
    <t>513.830</t>
  </si>
  <si>
    <t>Судогодский р-н, Бег п, Спортивная ул, 5</t>
  </si>
  <si>
    <t>Судогодский р-н, Бег п, Спортивная ул, 7</t>
  </si>
  <si>
    <t>638.210</t>
  </si>
  <si>
    <t>Судогодский р-н, Бег п, Спортивная ул, 9</t>
  </si>
  <si>
    <t>Судогодский р-н, Болотский п, Садовая ул, 18</t>
  </si>
  <si>
    <t>Судогодский р-н, Болотский п, Школьная ул, 8</t>
  </si>
  <si>
    <t>Судогодский р-н, Вяткино д, Докучаева ул, 10</t>
  </si>
  <si>
    <t>Судогодский р-н, Вяткино д, Докучаева ул, 12</t>
  </si>
  <si>
    <t>Судогодский р-н, Вяткино д, Докучаева ул, 2</t>
  </si>
  <si>
    <t>Судогодский р-н, Вяткино д, Докучаева ул, 3</t>
  </si>
  <si>
    <t>Судогодский р-н, Вяткино д, Докучаева ул, 8</t>
  </si>
  <si>
    <t>585.920</t>
  </si>
  <si>
    <t>Судогодский р-н, Вяткино д, Прянишникова ул, 1</t>
  </si>
  <si>
    <t>Судогодский р-н, Вяткино д, Прянишникова ул, 1а</t>
  </si>
  <si>
    <t>8588.000</t>
  </si>
  <si>
    <t>Судогодский р-н, Вяткино д, Прянишникова ул, 3</t>
  </si>
  <si>
    <t>Судогодский р-н, Головино п, Гагарина ул, 25</t>
  </si>
  <si>
    <t>Судогодский р-н, Головино п, Гагарина ул, 26</t>
  </si>
  <si>
    <t>Судогодский р-н, Головино п, Гагарина ул, 28</t>
  </si>
  <si>
    <t>Судогодский р-н, Головино п, Гагарина ул, 30</t>
  </si>
  <si>
    <t>Судогодский р-н, Головино п, Зеленая ул, 1</t>
  </si>
  <si>
    <t>Судогодский р-н, Головино п, Радужная ул, 1</t>
  </si>
  <si>
    <t>Судогодский р-н, Головино п, Радужная ул, 11</t>
  </si>
  <si>
    <t>489.900</t>
  </si>
  <si>
    <t>Судогодский р-н, Головино п, Радужная ул, 13</t>
  </si>
  <si>
    <t>Судогодский р-н, Головино п, Радужная ул, 16</t>
  </si>
  <si>
    <t>Судогодский р-н, Головино п, Радужная ул, 17</t>
  </si>
  <si>
    <t>Судогодский р-н, Головино п, Радужная ул, 18</t>
  </si>
  <si>
    <t>Судогодский р-н, Головино п, Радужная ул, 23</t>
  </si>
  <si>
    <t>453.300</t>
  </si>
  <si>
    <t>Судогодский р-н, Головино п, Радужная ул, 24</t>
  </si>
  <si>
    <t>Судогодский р-н, Головино п, Радужная ул, 3</t>
  </si>
  <si>
    <t>Судогодский р-н, Головино п, Радужная ул, 4</t>
  </si>
  <si>
    <t>Судогодский р-н, Головино п, Радужная ул, 5</t>
  </si>
  <si>
    <t>Судогодский р-н, Головино п, Радужная ул, 6</t>
  </si>
  <si>
    <t>Судогодский р-н, Головино п, Советская ул, 19А</t>
  </si>
  <si>
    <t>1022.750</t>
  </si>
  <si>
    <t>Судогодский р-н, Головино п, Советская ул, 28</t>
  </si>
  <si>
    <t>Судогодский р-н, Головино п, Сосновая ул, 7</t>
  </si>
  <si>
    <t>767.500</t>
  </si>
  <si>
    <t>Судогодский р-н, Головино п, Юбилейная ул, 10А</t>
  </si>
  <si>
    <t>Судогодский р-н, Головино п, Юбилейная ул, 11А</t>
  </si>
  <si>
    <t>Судогодский р-н, Головино п, Юбилейная ул, 11Б</t>
  </si>
  <si>
    <t>Судогодский р-н, Гонобилово д, Центральная ул, 1</t>
  </si>
  <si>
    <t>Судогодский р-н, Гонобилово д, Центральная ул, 2</t>
  </si>
  <si>
    <t>Судогодский р-н, Гридино д, Молодежная ул, 10</t>
  </si>
  <si>
    <t>Судогодский р-н, Гридино д, Молодежная ул, 11</t>
  </si>
  <si>
    <t>Судогодский р-н, Ильино д, Молодежная ул, 1</t>
  </si>
  <si>
    <t>Судогодский р-н, Ильино д, Молодежная ул, 2</t>
  </si>
  <si>
    <t>Судогодский р-н, Ильино д, Молодежная ул, 3</t>
  </si>
  <si>
    <t>Судогодский р-н, Ильино д, Молодежная ул, 5</t>
  </si>
  <si>
    <t>Судогодский р-н, Ильино д, Молодежная ул, 6</t>
  </si>
  <si>
    <t>Судогодский р-н, им Воровского п, Воровского ул, 49</t>
  </si>
  <si>
    <t>176.130</t>
  </si>
  <si>
    <t>Судогодский р-н, им Воровского п, Спортивная ул, 11</t>
  </si>
  <si>
    <t>225.420</t>
  </si>
  <si>
    <t>Судогодский р-н, им Воровского п, Спортивная ул, 13</t>
  </si>
  <si>
    <t>Судогодский р-н, им Воровского п, Спортивная ул, 2а</t>
  </si>
  <si>
    <t>749.450</t>
  </si>
  <si>
    <t>Судогодский р-н, им Воровского п, Спортивная ул, 2б</t>
  </si>
  <si>
    <t>728.260</t>
  </si>
  <si>
    <t>Судогодский р-н, им Воровского п, Спортивная ул, 2в</t>
  </si>
  <si>
    <t>225.090</t>
  </si>
  <si>
    <t>Судогодский р-н, им Воровского п, Спортивная ул, 5</t>
  </si>
  <si>
    <t>Судогодский р-н, им Воровского п, Спортивная ул, 6</t>
  </si>
  <si>
    <t>230.910</t>
  </si>
  <si>
    <t>484.790</t>
  </si>
  <si>
    <t>Судогодский р-н, им Воровского п, Спортивная ул, 9</t>
  </si>
  <si>
    <t>Судогодский р-н, Колычево д, Муромская ул, 1</t>
  </si>
  <si>
    <t>Судогодский р-н, Кондряево д, Колхозная ул, 14</t>
  </si>
  <si>
    <t>Судогодский р-н, Кондряево д, Колхозная ул, 15</t>
  </si>
  <si>
    <t>Судогодский р-н, Коняево п, 45</t>
  </si>
  <si>
    <t>718.530</t>
  </si>
  <si>
    <t>Судогодский р-н, Красный Богатырь п, Ленина ул, 18</t>
  </si>
  <si>
    <t>Судогодский р-н, Красный Богатырь п, Ленина ул, 32</t>
  </si>
  <si>
    <t>Судогодский р-н, Красный Богатырь п, Ленина ул, 32а</t>
  </si>
  <si>
    <t>Судогодский р-н, Красный Богатырь п, Пионерская ул, 2</t>
  </si>
  <si>
    <t>Судогодский р-н, Красный Богатырь п, Пионерская ул, 4</t>
  </si>
  <si>
    <t>Судогодский р-н, Лаврово д, Молодежная ул, 2</t>
  </si>
  <si>
    <t>Судогодский р-н, Лаврово д, Молодежная ул, 3</t>
  </si>
  <si>
    <t>Судогодский р-н, Лаврово д, Молодежная ул, 4</t>
  </si>
  <si>
    <t>834.100</t>
  </si>
  <si>
    <t>Судогодский р-н, Лаврово д, Молодежная ул, 5</t>
  </si>
  <si>
    <t>607.800</t>
  </si>
  <si>
    <t>Судогодский р-н, Лаврово д, Новая ул, 2</t>
  </si>
  <si>
    <t>227.900</t>
  </si>
  <si>
    <t>Судогодский р-н, Лаврово д, Новая ул, 3</t>
  </si>
  <si>
    <t>Судогодский р-н, Лаврово д, Новая ул, 4</t>
  </si>
  <si>
    <t>Судогодский р-н, Ликино с, Лесная ул, 10</t>
  </si>
  <si>
    <t>Судогодский р-н, Ликино с, Лесная ул, 11</t>
  </si>
  <si>
    <t>Судогодский р-н, Ликино с, Лесная ул, 12</t>
  </si>
  <si>
    <t>Судогодский р-н, Ликино с, Лесная ул, 17</t>
  </si>
  <si>
    <t>Судогодский р-н, Ликино с, Лесная ул, 18</t>
  </si>
  <si>
    <t>Судогодский р-н, Ликино с, Лесная ул, 6</t>
  </si>
  <si>
    <t>Судогодский р-н, Ликино с, Лесная ул, 7</t>
  </si>
  <si>
    <t>Судогодский р-н, Ликино с, Лесная ул, 8</t>
  </si>
  <si>
    <t>Судогодский р-н, Ликино с, Лесная ул, 9</t>
  </si>
  <si>
    <t>Судогодский р-н, Мошок с, Заводская ул, 14</t>
  </si>
  <si>
    <t>Судогодский р-н, Мошок с, Заводская ул, 16</t>
  </si>
  <si>
    <t>Судогодский р-н, Мошок с, Заводская ул, 22</t>
  </si>
  <si>
    <t>Судогодский р-н, Мошок с, Заводская ул, 26</t>
  </si>
  <si>
    <t>939.300</t>
  </si>
  <si>
    <t>Судогодский р-н, Мошок с, Заводская ул, 28</t>
  </si>
  <si>
    <t>Судогодский р-н, Мошок с, Заводская ул, 6</t>
  </si>
  <si>
    <t>Судогодский р-н, Мошок с, Заводская ул, 8</t>
  </si>
  <si>
    <t>Судогодский р-н, Муромцево п, Бор ул, 1</t>
  </si>
  <si>
    <t>Судогодский р-н, Муромцево п, Бор ул, 6</t>
  </si>
  <si>
    <t>Судогодский р-н, Муромцево п, Комсомольская ул, 1</t>
  </si>
  <si>
    <t>499.230</t>
  </si>
  <si>
    <t>Судогодский р-н, Муромцево п, Комсомольская ул, 11</t>
  </si>
  <si>
    <t>914.800</t>
  </si>
  <si>
    <t>Судогодский р-н, Муромцево п, Комсомольская ул, 2</t>
  </si>
  <si>
    <t>Судогодский р-н, Муромцево п, Комсомольская ул, 7</t>
  </si>
  <si>
    <t>Судогодский р-н, Муромцево п, Комсомольская ул, 9</t>
  </si>
  <si>
    <t>Судогодский р-н, Муромцево п, Октябрьская ул, 13</t>
  </si>
  <si>
    <t>Судогодский р-н, Муромцево п, Парковая ул, 16</t>
  </si>
  <si>
    <t>Судогодский р-н, Муромцево п, Шкурина ул, 10</t>
  </si>
  <si>
    <t>Судогодский р-н, Муромцево п, Шкурина ул, 13</t>
  </si>
  <si>
    <t>Судогодский р-н, Муромцево п, Шкурина ул, 14</t>
  </si>
  <si>
    <t>409.300</t>
  </si>
  <si>
    <t>Судогодский р-н, Муромцево п, Шкурина ул, 15</t>
  </si>
  <si>
    <t>Судогодский р-н, Муромцево п, Шкурина ул, 16</t>
  </si>
  <si>
    <t>Судогодский р-н, Муромцево п, Шкурина ул, 2</t>
  </si>
  <si>
    <t>Судогодский р-н, Муромцево п, Шкурина ул, 3</t>
  </si>
  <si>
    <t>Судогодский р-н, Муромцево п, Шкурина ул, 4</t>
  </si>
  <si>
    <t>Судогодский р-н, Муромцево п, Шкурина ул, 5</t>
  </si>
  <si>
    <t>Судогодский р-н, Муромцево п, Шкурина ул, 6</t>
  </si>
  <si>
    <t>Судогодский р-н, Муромцево п, Шкурина ул, 7</t>
  </si>
  <si>
    <t>914.700</t>
  </si>
  <si>
    <t>Судогодский р-н, Новая д, Муромская ул, 26</t>
  </si>
  <si>
    <t>Судогодский р-н, Новая д, Муромская ул, 28</t>
  </si>
  <si>
    <t>Судогодский р-н, Новая д, Муромская ул, 30</t>
  </si>
  <si>
    <t>Судогодский р-н, Новая д, Муромская ул, 53</t>
  </si>
  <si>
    <t>508.800</t>
  </si>
  <si>
    <t>Судогодский р-н, Сойма д, Молодежная ул, 12</t>
  </si>
  <si>
    <t>168.900</t>
  </si>
  <si>
    <t>Судогодский р-н, Сойма д, Молодежная ул, 7</t>
  </si>
  <si>
    <t>Судогодский р-н, Сойма д, Молодежная ул, 8</t>
  </si>
  <si>
    <t>Судогодский р-н, Сойма д, Молодежная ул, 9</t>
  </si>
  <si>
    <t>Судогодский р-н, Тюрмеровка п, Краснознаменная ул, 14а</t>
  </si>
  <si>
    <t>Судогодский р-н, Тюрмеровка п, Краснознаменная ул, 30</t>
  </si>
  <si>
    <t>Судогодский р-н, Тюрмеровка п, Краснознаменная ул, 32</t>
  </si>
  <si>
    <t>421.800</t>
  </si>
  <si>
    <t>Судогодский р-н, Тюрмеровка п, Краснознаменная ул, 34</t>
  </si>
  <si>
    <t>Судогодский р-н, Тюрмеровка п, Краснознаменная ул, 38</t>
  </si>
  <si>
    <t>Судогодский р-н, Тюрмеровка п, Краснознаменная ул, 40</t>
  </si>
  <si>
    <t>Судогодский р-н, Тюрмеровка п, Краснознаменная ул, 42</t>
  </si>
  <si>
    <t>Судогодский р-н, Чамерево с, Первомайская ул, 3</t>
  </si>
  <si>
    <t>Судогодский р-н, Чамерево с, Первомайская ул, 6</t>
  </si>
  <si>
    <t>Суздаль г, Васильевская ул, 17</t>
  </si>
  <si>
    <t>146.500</t>
  </si>
  <si>
    <t>Суздаль г, Васильевская ул, 34а</t>
  </si>
  <si>
    <t>Суздаль г, Васильевская ул, 65а</t>
  </si>
  <si>
    <t>Суздаль г, Васильевская ул, 65б</t>
  </si>
  <si>
    <t>244.400</t>
  </si>
  <si>
    <t>1396.700</t>
  </si>
  <si>
    <t>Суздаль г, Всполье б-р, 11</t>
  </si>
  <si>
    <t>Суздаль г, Всполье б-р, 12</t>
  </si>
  <si>
    <t>Суздаль г, Всполье б-р, 13</t>
  </si>
  <si>
    <t>Суздаль г, Всполье б-р, 14</t>
  </si>
  <si>
    <t>Суздаль г, Всполье б-р, 15</t>
  </si>
  <si>
    <t>Суздаль г, Всполье б-р, 16</t>
  </si>
  <si>
    <t>Суздаль г, Всполье б-р, 17/1</t>
  </si>
  <si>
    <t>Суздаль г, Всполье б-р, 17/2</t>
  </si>
  <si>
    <t>Суздаль г, Всполье б-р, 17/3</t>
  </si>
  <si>
    <t>Суздаль г, Всполье б-р, 17</t>
  </si>
  <si>
    <t>Суздаль г, Всполье б-р, 18</t>
  </si>
  <si>
    <t>Суздаль г, Всполье б-р, 19</t>
  </si>
  <si>
    <t>1086.430</t>
  </si>
  <si>
    <t>Суздаль г, Всполье б-р, 2</t>
  </si>
  <si>
    <t>Суздаль г, Всполье б-р, 20</t>
  </si>
  <si>
    <t>Суздаль г, Всполье б-р, 22</t>
  </si>
  <si>
    <t>Суздаль г, Всполье б-р, 24</t>
  </si>
  <si>
    <t>Суздаль г, Всполье б-р, 26</t>
  </si>
  <si>
    <t>Суздаль г, Всполье б-р, 27</t>
  </si>
  <si>
    <t>Суздаль г, Всполье б-р, 28</t>
  </si>
  <si>
    <t>Суздаль г, Всполье б-р, 29</t>
  </si>
  <si>
    <t>Суздаль г, Всполье б-р, 3</t>
  </si>
  <si>
    <t>Суздаль г, Всполье б-р, 30</t>
  </si>
  <si>
    <t>Суздаль г, Всполье б-р, 31</t>
  </si>
  <si>
    <t>4821.360</t>
  </si>
  <si>
    <t>Суздаль г, Всполье б-р, 32</t>
  </si>
  <si>
    <t>Суздаль г, Всполье б-р, 34</t>
  </si>
  <si>
    <t>193.770</t>
  </si>
  <si>
    <t>Суздаль г, Всполье б-р, 36</t>
  </si>
  <si>
    <t>1564.000</t>
  </si>
  <si>
    <t>Суздаль г, Всполье б-р, 5</t>
  </si>
  <si>
    <t>Суздаль г, Всполье б-р, 6</t>
  </si>
  <si>
    <t>Суздаль г, Всполье б-р, 7</t>
  </si>
  <si>
    <t>Суздаль г, Всполье б-р, 8</t>
  </si>
  <si>
    <t>1416.100</t>
  </si>
  <si>
    <t>Суздаль г, Всполье б-р, 9</t>
  </si>
  <si>
    <t>Суздаль г, Гоголя ул, 11</t>
  </si>
  <si>
    <t>Суздаль г, Гоголя ул, 13</t>
  </si>
  <si>
    <t>Суздаль г, Гоголя ул, 13А</t>
  </si>
  <si>
    <t>Суздаль г, Гоголя ул, 13Б</t>
  </si>
  <si>
    <t>Суздаль г, Гоголя ул, 17</t>
  </si>
  <si>
    <t>Суздаль г, Гоголя ул, 19</t>
  </si>
  <si>
    <t>Суздаль г, Гоголя ул, 19Б</t>
  </si>
  <si>
    <t>Суздаль г, Гоголя ул, 21</t>
  </si>
  <si>
    <t>Суздаль г, Гоголя ул, 23</t>
  </si>
  <si>
    <t>Суздаль г, Гоголя ул, 25</t>
  </si>
  <si>
    <t>Суздаль г, Гоголя ул, 27</t>
  </si>
  <si>
    <t>Суздаль г, Гоголя ул, 29</t>
  </si>
  <si>
    <t>Суздаль г, Гоголя ул, 3</t>
  </si>
  <si>
    <t>Суздаль г, Гоголя ул, 31</t>
  </si>
  <si>
    <t>Суздаль г, Гоголя ул, 33</t>
  </si>
  <si>
    <t>Суздаль г, Гоголя ул, 33А</t>
  </si>
  <si>
    <t>Суздаль г, Гоголя ул, 35</t>
  </si>
  <si>
    <t>Суздаль г, Гоголя ул, 37</t>
  </si>
  <si>
    <t>Суздаль г, Гоголя ул, 41</t>
  </si>
  <si>
    <t>723.870</t>
  </si>
  <si>
    <t>Суздаль г, Гоголя ул, 45</t>
  </si>
  <si>
    <t>Суздаль г, Гоголя ул, 49</t>
  </si>
  <si>
    <t>Суздаль г, Гоголя ул, 5</t>
  </si>
  <si>
    <t>Суздаль г, Гоголя ул, 51</t>
  </si>
  <si>
    <t>Суздаль г, Гоголя ул, 53</t>
  </si>
  <si>
    <t>478.150</t>
  </si>
  <si>
    <t>491.100</t>
  </si>
  <si>
    <t>Суздаль г, Гоголя ул, 9</t>
  </si>
  <si>
    <t>Суздаль г, Калинина ул, 1</t>
  </si>
  <si>
    <t>Суздаль г, Калинина ул, 3</t>
  </si>
  <si>
    <t>436.600</t>
  </si>
  <si>
    <t>Суздаль г, Красная пл, 28</t>
  </si>
  <si>
    <t>Суздаль г, Красная пл, 30</t>
  </si>
  <si>
    <t>Суздаль г, Кремлевская ул, 10Б</t>
  </si>
  <si>
    <t>168.180</t>
  </si>
  <si>
    <t>Суздаль г, Ленина ул, 101А</t>
  </si>
  <si>
    <t>Суздаль г, Ленина ул, 23</t>
  </si>
  <si>
    <t>Суздаль г, Ленина ул, 26</t>
  </si>
  <si>
    <t>Суздаль г, Ленина ул, 27</t>
  </si>
  <si>
    <t>283.180</t>
  </si>
  <si>
    <t>Суздаль г, Ленина ул, 30</t>
  </si>
  <si>
    <t>Суздаль г, Ленина ул, 69</t>
  </si>
  <si>
    <t>Суздаль г, Ленина ул, 71</t>
  </si>
  <si>
    <t>125.400</t>
  </si>
  <si>
    <t>Суздаль г, Ленина ул, 92</t>
  </si>
  <si>
    <t>236.050</t>
  </si>
  <si>
    <t>Суздаль г, Ленина ул, 94</t>
  </si>
  <si>
    <t>185.200</t>
  </si>
  <si>
    <t>Суздаль г, Лоунская ул, 1</t>
  </si>
  <si>
    <t>579.900</t>
  </si>
  <si>
    <t>Суздаль г, Лоунская ул, 2</t>
  </si>
  <si>
    <t>Суздаль г, Лоунская ул, 3</t>
  </si>
  <si>
    <t>Суздаль г, Лоунская ул, 6</t>
  </si>
  <si>
    <t>Суздаль г, Лоунская ул, 7</t>
  </si>
  <si>
    <t>566.050</t>
  </si>
  <si>
    <t>Суздаль г, Лоунская ул, 8</t>
  </si>
  <si>
    <t>Суздаль г, Лоунская ул, 9</t>
  </si>
  <si>
    <t>Суздаль г, Михайловская ул, 76А</t>
  </si>
  <si>
    <t>Суздаль г, Михайловская ул, 78А</t>
  </si>
  <si>
    <t>Суздаль г, Михайловская ул, 82А</t>
  </si>
  <si>
    <t>548.400</t>
  </si>
  <si>
    <t>422.600</t>
  </si>
  <si>
    <t>Суздаль г, Михайловская ул, 82Б</t>
  </si>
  <si>
    <t>Суздаль г, Михайловская ул, 84</t>
  </si>
  <si>
    <t>Суздаль г, Пожарского ул, 12</t>
  </si>
  <si>
    <t>Суздаль г, Пожарского ул, 4</t>
  </si>
  <si>
    <t>Суздаль г, Пожарского ул, 6</t>
  </si>
  <si>
    <t>Суздаль г, Пожарского ул, 6А</t>
  </si>
  <si>
    <t>Суздаль г, Советская ул, 1</t>
  </si>
  <si>
    <t>Суздаль г, Советская ул, 10</t>
  </si>
  <si>
    <t>162.900</t>
  </si>
  <si>
    <t>Суздаль г, Советская ул, 11</t>
  </si>
  <si>
    <t>Суздаль г, Советская ул, 12</t>
  </si>
  <si>
    <t>397.180</t>
  </si>
  <si>
    <t>Суздаль г, Советская ул, 13</t>
  </si>
  <si>
    <t>2313.200</t>
  </si>
  <si>
    <t>Суздаль г, Советская ул, 14</t>
  </si>
  <si>
    <t>Суздаль г, Советская ул, 15</t>
  </si>
  <si>
    <t>230.130</t>
  </si>
  <si>
    <t>Суздаль г, Советская ул, 16</t>
  </si>
  <si>
    <t>Суздаль г, Советская ул, 2</t>
  </si>
  <si>
    <t>Суздаль г, Советская ул, 20</t>
  </si>
  <si>
    <t>164.030</t>
  </si>
  <si>
    <t>Суздаль г, Советская ул, 23</t>
  </si>
  <si>
    <t>Суздаль г, Советская ул, 24</t>
  </si>
  <si>
    <t>324.650</t>
  </si>
  <si>
    <t>Суздаль г, Советская ул, 25</t>
  </si>
  <si>
    <t>Суздаль г, Советская ул, 26</t>
  </si>
  <si>
    <t>Суздаль г, Советская ул, 28</t>
  </si>
  <si>
    <t>Суздаль г, Советская ул, 29</t>
  </si>
  <si>
    <t>Суздаль г, Советская ул, 3</t>
  </si>
  <si>
    <t>Суздаль г, Советская ул, 30</t>
  </si>
  <si>
    <t>Суздаль г, Советская ул, 31</t>
  </si>
  <si>
    <t>Суздаль г, Советская ул, 32</t>
  </si>
  <si>
    <t>Суздаль г, Советская ул, 33</t>
  </si>
  <si>
    <t>Суздаль г, Советская ул, 34</t>
  </si>
  <si>
    <t>Суздаль г, Советская ул, 35</t>
  </si>
  <si>
    <t>Суздаль г, Советская ул, 36</t>
  </si>
  <si>
    <t>Суздаль г, Советская ул, 37</t>
  </si>
  <si>
    <t>Суздаль г, Советская ул, 39</t>
  </si>
  <si>
    <t>Суздаль г, Советская ул, 4</t>
  </si>
  <si>
    <t>326.150</t>
  </si>
  <si>
    <t>Суздаль г, Советская ул, 40</t>
  </si>
  <si>
    <t>Суздаль г, Советская ул, 41</t>
  </si>
  <si>
    <t>Суздаль г, Советская ул, 42</t>
  </si>
  <si>
    <t>704.550</t>
  </si>
  <si>
    <t>Суздаль г, Советская ул, 44</t>
  </si>
  <si>
    <t>Суздаль г, Советская ул, 45</t>
  </si>
  <si>
    <t>Суздаль г, Советская ул, 46</t>
  </si>
  <si>
    <t>Суздаль г, Советская ул, 47</t>
  </si>
  <si>
    <t>Суздаль г, Советская ул, 48</t>
  </si>
  <si>
    <t>Суздаль г, Советская ул, 49</t>
  </si>
  <si>
    <t>Суздаль г, Советская ул, 5</t>
  </si>
  <si>
    <t>Суздаль г, Советская ул, 50</t>
  </si>
  <si>
    <t>Суздаль г, Советская ул, 51</t>
  </si>
  <si>
    <t>Суздаль г, Советская ул, 52</t>
  </si>
  <si>
    <t>Суздаль г, Советская ул, 53</t>
  </si>
  <si>
    <t>Суздаль г, Советская ул, 54</t>
  </si>
  <si>
    <t>Суздаль г, Советская ул, 55</t>
  </si>
  <si>
    <t>Суздаль г, Советская ул, 56</t>
  </si>
  <si>
    <t>326.700</t>
  </si>
  <si>
    <t>Суздаль г, Советская ул, 57</t>
  </si>
  <si>
    <t>Суздаль г, Советская ул, 58</t>
  </si>
  <si>
    <t>326.650</t>
  </si>
  <si>
    <t>Суздаль г, Советская ул, 59</t>
  </si>
  <si>
    <t>697.600</t>
  </si>
  <si>
    <t>Суздаль г, Советская ул, 6</t>
  </si>
  <si>
    <t>Суздаль г, Советская ул, 60</t>
  </si>
  <si>
    <t>Суздаль г, Советская ул, 7</t>
  </si>
  <si>
    <t>325.750</t>
  </si>
  <si>
    <t>Суздаль г, Советская ул, 8</t>
  </si>
  <si>
    <t>Суздаль г, Советская ул, 9</t>
  </si>
  <si>
    <t>Суздаль г, Шаховского ул, 1</t>
  </si>
  <si>
    <t>147.500</t>
  </si>
  <si>
    <t>Суздальский р-н, Боголюбово п, Заводская ул, 1а</t>
  </si>
  <si>
    <t>Суздальский р-н, Боголюбово п, Заводская ул, 5</t>
  </si>
  <si>
    <t>Суздальский р-н, Боголюбово п, Западная ул, 11а</t>
  </si>
  <si>
    <t>Суздальский р-н, Боголюбово п, Западная ул, 12а</t>
  </si>
  <si>
    <t>Суздальский р-н, Боголюбово п, Западная ул, 13</t>
  </si>
  <si>
    <t>Суздальский р-н, Боголюбово п, Западная ул, 15</t>
  </si>
  <si>
    <t>Суздальский р-н, Боголюбово п, Западная ул, 17</t>
  </si>
  <si>
    <t>Суздальский р-н, Боголюбово п, Западная ул, 19</t>
  </si>
  <si>
    <t>Суздальский р-н, Боголюбово п, Западная ул, 21</t>
  </si>
  <si>
    <t>Суздальский р-н, Боголюбово п, Западная ул, 21а</t>
  </si>
  <si>
    <t>Суздальский р-н, Боголюбово п, Западная ул, 25</t>
  </si>
  <si>
    <t>Суздальский р-н, Боголюбово п, Западная ул, 25а</t>
  </si>
  <si>
    <t>Суздальский р-н, Боголюбово п, Западная ул, 25б</t>
  </si>
  <si>
    <t>Суздальский р-н, Боголюбово п, Западная ул, 25в</t>
  </si>
  <si>
    <t>Суздальский р-н, Боголюбово п, Западная ул, 27а</t>
  </si>
  <si>
    <t>640.100</t>
  </si>
  <si>
    <t>Суздальский р-н, Боголюбово п, Западная ул, 31</t>
  </si>
  <si>
    <t>574.700</t>
  </si>
  <si>
    <t>Суздальский р-н, Боголюбово п, Западная ул, 31а</t>
  </si>
  <si>
    <t>Суздальский р-н, Боголюбово п, Западная ул, 33</t>
  </si>
  <si>
    <t>Суздальский р-н, Боголюбово п, Западная ул, 33а</t>
  </si>
  <si>
    <t>Суздальский р-н, Боголюбово п, Западная ул, 35а</t>
  </si>
  <si>
    <t>Суздальский р-н, Боголюбово п, Западная ул, 3а</t>
  </si>
  <si>
    <t>Суздальский р-н, Боголюбово п, Западная ул, 41</t>
  </si>
  <si>
    <t>Суздальский р-н, Боголюбово п, Западная ул, 5</t>
  </si>
  <si>
    <t>Суздальский р-н, Боголюбово п, Западная ул, 7</t>
  </si>
  <si>
    <t>Суздальский р-н, Боголюбово п, Западная ул, 7а</t>
  </si>
  <si>
    <t>Суздальский р-н, Боголюбово п, Западная ул, 9</t>
  </si>
  <si>
    <t>Суздальский р-н, Боголюбово п, Ленина ул, 1</t>
  </si>
  <si>
    <t>345.300</t>
  </si>
  <si>
    <t>Суздальский р-н, Боголюбово п, Ленина ул, 18</t>
  </si>
  <si>
    <t>Суздальский р-н, Боголюбово п, Ленина ул, 18а</t>
  </si>
  <si>
    <t>Суздальский р-н, Боголюбово п, Ленина ул, 1а</t>
  </si>
  <si>
    <t>612.400</t>
  </si>
  <si>
    <t>Суздальский р-н, Боголюбово п, Ленина ул, 22</t>
  </si>
  <si>
    <t>Суздальский р-н, Боголюбово п, Ленина ул, 24б</t>
  </si>
  <si>
    <t>Суздальский р-н, Боголюбово п, Ленина ул, 24в</t>
  </si>
  <si>
    <t>643.200</t>
  </si>
  <si>
    <t>Суздальский р-н, Боголюбово п, Молодежная ул, 7</t>
  </si>
  <si>
    <t>Суздальский р-н, Боголюбово п, Новая ул, 20</t>
  </si>
  <si>
    <t>Суздальский р-н, Боголюбово п, Новая ул, 22</t>
  </si>
  <si>
    <t>Суздальский р-н, Боголюбово п, Новая ул, 24</t>
  </si>
  <si>
    <t>Суздальский р-н, Боголюбово п, Новая ул, 26</t>
  </si>
  <si>
    <t>Суздальский р-н, Боголюбово п, Новая ул, 28</t>
  </si>
  <si>
    <t>Суздальский р-н, Боголюбово п, Новая ул, 30</t>
  </si>
  <si>
    <t>Суздальский р-н, Боголюбово п, Песчаный пер, 2</t>
  </si>
  <si>
    <t>Суздальский р-н, Боголюбово п, Песчаный пер, 4</t>
  </si>
  <si>
    <t>Суздальский р-н, Боголюбово п, Полевая ул, 37</t>
  </si>
  <si>
    <t>Суздальский р-н, Боголюбово п, Полевая ул, 37А</t>
  </si>
  <si>
    <t>Суздальский р-н, Боголюбово п, Полевая ул, 37Б</t>
  </si>
  <si>
    <t>Суздальский р-н, Боголюбово п, Полевая ул, 37В</t>
  </si>
  <si>
    <t>Суздальский р-н, Боголюбово п, Пушкина ул, 31</t>
  </si>
  <si>
    <t>Суздальский р-н, Боголюбово п, Садовая ул, 30а</t>
  </si>
  <si>
    <t>Суздальский р-н, Боголюбово п, Садовая ул, 30б</t>
  </si>
  <si>
    <t>Суздальский р-н, Боголюбово п, Северная ул, 12</t>
  </si>
  <si>
    <t>Суздальский р-н, Боголюбово п, Фрунзе ул, 5</t>
  </si>
  <si>
    <t>Суздальский р-н, Весь с, Набережная ул, 7</t>
  </si>
  <si>
    <t>Суздальский р-н, Гавриловское с, Школьная ул, 1</t>
  </si>
  <si>
    <t>Суздальский р-н, Гавриловское с, Школьная ул, 17</t>
  </si>
  <si>
    <t>Суздальский р-н, Гавриловское с, Школьная ул, 19</t>
  </si>
  <si>
    <t>225.100</t>
  </si>
  <si>
    <t>Суздальский р-н, Гавриловское с, Школьная ул, 2</t>
  </si>
  <si>
    <t>469.400</t>
  </si>
  <si>
    <t>Суздальский р-н, Гавриловское с, Школьная ул, 3</t>
  </si>
  <si>
    <t>489.060</t>
  </si>
  <si>
    <t>Суздальский р-н, Гавриловское с, Школьная ул, 4</t>
  </si>
  <si>
    <t>Суздальский р-н, Гавриловское с, Школьная ул, 5</t>
  </si>
  <si>
    <t>Суздальский р-н, Добрынское с, Пионерская ул, 14А</t>
  </si>
  <si>
    <t>Суздальский р-н, Клементьево с, Школьная ул, 1</t>
  </si>
  <si>
    <t>Суздальский р-н, Клементьево с, Школьная ул, 2</t>
  </si>
  <si>
    <t>Суздальский р-н, Клементьево с, Школьная ул, 3</t>
  </si>
  <si>
    <t>Суздальский р-н, Красногвардейский п, Октябрьская ул, 10</t>
  </si>
  <si>
    <t>Суздальский р-н, Красногвардейский п, Октябрьская ул, 11</t>
  </si>
  <si>
    <t>Суздальский р-н, Красногвардейский п, Октябрьская ул, 12</t>
  </si>
  <si>
    <t>Суздальский р-н, Красногвардейский п, Октябрьская ул, 13</t>
  </si>
  <si>
    <t>Суздальский р-н, Красногвардейский п, Октябрьская ул, 14</t>
  </si>
  <si>
    <t>Суздальский р-н, Красногвардейский п, Октябрьская ул, 15</t>
  </si>
  <si>
    <t>Суздальский р-н, Красногвардейский п, Октябрьская ул, 16</t>
  </si>
  <si>
    <t>Суздальский р-н, Красногвардейский п, Октябрьская ул, 2</t>
  </si>
  <si>
    <t>Суздальский р-н, Красногвардейский п, Октябрьская ул, 3</t>
  </si>
  <si>
    <t>Суздальский р-н, Красногвардейский п, Октябрьская ул, 4</t>
  </si>
  <si>
    <t>497.100</t>
  </si>
  <si>
    <t>Суздальский р-н, Красногвардейский п, Октябрьская ул, 5</t>
  </si>
  <si>
    <t>Суздальский р-н, Красногвардейский п, Октябрьская ул, 6</t>
  </si>
  <si>
    <t>Суздальский р-н, Красногвардейский п, Октябрьская ул, 7</t>
  </si>
  <si>
    <t>Суздальский р-н, Красногвардейский п, Октябрьская ул, 8</t>
  </si>
  <si>
    <t>Суздальский р-н, Кутуково с, Садовая ул, 7</t>
  </si>
  <si>
    <t>595.600</t>
  </si>
  <si>
    <t>Суздальский р-н, Кутуково с, Школьная ул, 4</t>
  </si>
  <si>
    <t>1216.600</t>
  </si>
  <si>
    <t>Суздальский р-н, Кутуково с, Школьная ул, 5</t>
  </si>
  <si>
    <t>Суздальский р-н, Кутуково с, Школьная ул, 6</t>
  </si>
  <si>
    <t>Суздальский р-н, Малининский п, Совхозная ул, 9</t>
  </si>
  <si>
    <t>Суздальский р-н, Новоалександрово с, Рабочая ул, 1</t>
  </si>
  <si>
    <t>Суздальский р-н, Новоалександрово с, Рабочая ул, 2</t>
  </si>
  <si>
    <t>Суздальский р-н, Новоалександрово с, Рабочая ул, 3</t>
  </si>
  <si>
    <t>Суздальский р-н, Новоалександрово с, Рабочая ул, 5</t>
  </si>
  <si>
    <t>Суздальский р-н, Новоалександрово с, Студенческая ул, 1</t>
  </si>
  <si>
    <t>Суздальский р-н, Новоалександрово с, Студенческая ул, 2</t>
  </si>
  <si>
    <t>Суздальский р-н, Новоалександрово с, Студенческая ул, 3</t>
  </si>
  <si>
    <t>Суздальский р-н, Новоалександрово с, Студенческая ул, 6</t>
  </si>
  <si>
    <t>Суздальский р-н, Новое с, Молодежная ул, 1</t>
  </si>
  <si>
    <t>Суздальский р-н, Новое с, Молодежная ул, 2</t>
  </si>
  <si>
    <t>Суздальский р-н, Новое с, Молодежная ул, 3</t>
  </si>
  <si>
    <t>Суздальский р-н, Новое с, Молодежная ул, 4</t>
  </si>
  <si>
    <t>Суздальский р-н, Новое с, Молодежная ул, 5</t>
  </si>
  <si>
    <t>Суздальский р-н, Новое с, Молодежная ул, 6</t>
  </si>
  <si>
    <t>Суздальский р-н, Новое с, Молодежная ул, 7</t>
  </si>
  <si>
    <t>Суздальский р-н, Новый п, Новая ул, 11</t>
  </si>
  <si>
    <t>Суздальский р-н, Новый п, Новая ул, 13</t>
  </si>
  <si>
    <t>Суздальский р-н, Новый п, Новая ул, 3</t>
  </si>
  <si>
    <t>Суздальский р-н, Новый п, Новая ул, 7</t>
  </si>
  <si>
    <t>Суздальский р-н, Новый п, Новая ул, 9</t>
  </si>
  <si>
    <t>Суздальский р-н, Новый п, Центральная ул, 10</t>
  </si>
  <si>
    <t>Суздальский р-н, Новый п, Центральная ул, 12</t>
  </si>
  <si>
    <t>Суздальский р-н, Новый п, Центральная ул, 14</t>
  </si>
  <si>
    <t>564.250</t>
  </si>
  <si>
    <t>Суздальский р-н, Новый п, Центральная ул, 16</t>
  </si>
  <si>
    <t>Суздальский р-н, Новый п, Центральная ул, 2</t>
  </si>
  <si>
    <t>Суздальский р-н, Новый п, Центральная ул, 20</t>
  </si>
  <si>
    <t>Суздальский р-н, Новый п, Центральная ул, 22</t>
  </si>
  <si>
    <t>Суздальский р-н, Новый п, Центральная ул, 26</t>
  </si>
  <si>
    <t>634.580</t>
  </si>
  <si>
    <t>Суздальский р-н, Новый п, Центральная ул, 28</t>
  </si>
  <si>
    <t>Суздальский р-н, Новый п, Центральная ул, 30</t>
  </si>
  <si>
    <t>Суздальский р-н, Новый п, Центральная ул, 34</t>
  </si>
  <si>
    <t>Суздальский р-н, Новый п, Центральная ул, 36</t>
  </si>
  <si>
    <t>Суздальский р-н, Новый п, Центральная ул, 38</t>
  </si>
  <si>
    <t>Суздальский р-н, Новый п, Центральная ул, 4</t>
  </si>
  <si>
    <t>Суздальский р-н, Новый п, Центральная ул, 40</t>
  </si>
  <si>
    <t>Суздальский р-н, Новый п, Центральная ул, 42</t>
  </si>
  <si>
    <t>Суздальский р-н, Новый п, Центральная ул, 46 корп. 2</t>
  </si>
  <si>
    <t>Суздальский р-н, Новый п, Центральная ул, 46 корп. 3</t>
  </si>
  <si>
    <t>Суздальский р-н, Новый п, Центральная ул, 46</t>
  </si>
  <si>
    <t>Суздальский р-н, Новый п, Центральная ул, 8</t>
  </si>
  <si>
    <t>Суздальский р-н, Павловское с, Полевая ул, 1</t>
  </si>
  <si>
    <t>209.000</t>
  </si>
  <si>
    <t>Суздальский р-н, Павловское с, Полевая ул, 2</t>
  </si>
  <si>
    <t>219.800</t>
  </si>
  <si>
    <t>Суздальский р-н, Павловское с, Полевая ул, 3</t>
  </si>
  <si>
    <t>208.600</t>
  </si>
  <si>
    <t>Суздальский р-н, Павловское с, Центральная ул, 29</t>
  </si>
  <si>
    <t>Суздальский р-н, Павловское с, Центральная ул, 31</t>
  </si>
  <si>
    <t>Суздальский р-н, Павловское с, Центральная ул, 33</t>
  </si>
  <si>
    <t>Суздальский р-н, Павловское с, Центральная ул, 35</t>
  </si>
  <si>
    <t>213.200</t>
  </si>
  <si>
    <t>Суздальский р-н, Павловское с, Центральная ул, 37</t>
  </si>
  <si>
    <t>757.300</t>
  </si>
  <si>
    <t>Суздальский р-н, Павловское с, Центральная ул, 39</t>
  </si>
  <si>
    <t>Суздальский р-н, Павловское с, Центральная ул, 41</t>
  </si>
  <si>
    <t>Суздальский р-н, Павловское с, Центральная ул, 43</t>
  </si>
  <si>
    <t>Суздальский р-н, Павловское с, Центральная ул, 45</t>
  </si>
  <si>
    <t>616.700</t>
  </si>
  <si>
    <t>Суздальский р-н, Павловское с, Центральная ул, 47</t>
  </si>
  <si>
    <t>292.560</t>
  </si>
  <si>
    <t>Суздальский р-н, Павловское с, Центральная ул, 49</t>
  </si>
  <si>
    <t>Суздальский р-н, Павловское с, Школьная ул, 19</t>
  </si>
  <si>
    <t>Суздальский р-н, Павловское с, Школьная ул, 20</t>
  </si>
  <si>
    <t>497.200</t>
  </si>
  <si>
    <t>213.600</t>
  </si>
  <si>
    <t>Суздальский р-н, Порецкое с, Молодежная ул, 10</t>
  </si>
  <si>
    <t>Суздальский р-н, Порецкое с, Молодежная ул, 11</t>
  </si>
  <si>
    <t>470.700</t>
  </si>
  <si>
    <t>Суздальский р-н, Порецкое с, Молодежная ул, 2</t>
  </si>
  <si>
    <t>Суздальский р-н, Порецкое с, Молодежная ул, 3</t>
  </si>
  <si>
    <t>Суздальский р-н, Порецкое с, Молодежная ул, 4</t>
  </si>
  <si>
    <t>433.800</t>
  </si>
  <si>
    <t>Суздальский р-н, Порецкое с, Молодежная ул, 5</t>
  </si>
  <si>
    <t>Суздальский р-н, Порецкое с, Молодежная ул, 8</t>
  </si>
  <si>
    <t>Суздальский р-н, Порецкое с, Молодежная ул, 9</t>
  </si>
  <si>
    <t>Суздальский р-н, Садовый п, Владимирская ул, 13</t>
  </si>
  <si>
    <t>Суздальский р-н, Садовый п, Владимирская ул, 15</t>
  </si>
  <si>
    <t>Суздальский р-н, Садовый п, Владимирская ул, 17</t>
  </si>
  <si>
    <t>Суздальский р-н, Садовый п, Владимирская ул, 19</t>
  </si>
  <si>
    <t>Суздальский р-н, Садовый п, Строителей ул, 1</t>
  </si>
  <si>
    <t>Суздальский р-н, Садовый п, Строителей ул, 2</t>
  </si>
  <si>
    <t>Суздальский р-н, Садовый п, Центральная ул, 1</t>
  </si>
  <si>
    <t>Суздальский р-н, Садовый п, Центральная ул, 2</t>
  </si>
  <si>
    <t>Суздальский р-н, Садовый п, Центральная ул, 2а</t>
  </si>
  <si>
    <t>Суздальский р-н, Садовый п, Центральная ул, 3</t>
  </si>
  <si>
    <t>Суздальский р-н, Садовый п, Центральная ул, 3а</t>
  </si>
  <si>
    <t>707.380</t>
  </si>
  <si>
    <t>Суздальский р-н, Садовый п, Центральная ул, 4</t>
  </si>
  <si>
    <t>Суздальский р-н, Садовый п, Центральная ул, 5</t>
  </si>
  <si>
    <t>Суздальский р-н, Садовый п, Центральная ул, 6</t>
  </si>
  <si>
    <t>Суздальский р-н, Садовый п, Центральная ул, 7</t>
  </si>
  <si>
    <t>Суздальский р-н, Садовый п, Центральная ул, 8</t>
  </si>
  <si>
    <t>910.200</t>
  </si>
  <si>
    <t>Суздальский р-н, Сновицы с, Вознесенская ул, 2А</t>
  </si>
  <si>
    <t>Суздальский р-н, Сновицы с, Вороновой ул, 24А</t>
  </si>
  <si>
    <t>Суздальский р-н, Сновицы с, Вороновой ул, 24Б</t>
  </si>
  <si>
    <t>Суздальский р-н, Сновицы с, Заречная ул, 1</t>
  </si>
  <si>
    <t>Суздальский р-н, Сновицы с, Речная ул, 2</t>
  </si>
  <si>
    <t>9636.000</t>
  </si>
  <si>
    <t>Суздальский р-н, Сновицы с, Солнечная ул, 1</t>
  </si>
  <si>
    <t>Суздальский р-н, Сновицы с, Футбольное поле ул, 1А</t>
  </si>
  <si>
    <t>Суздальский р-н, Сновицы с, Центральная ул, 74А</t>
  </si>
  <si>
    <t>1285.500</t>
  </si>
  <si>
    <t>Суздальский р-н, Сновицы с, Центральная ул, 76А</t>
  </si>
  <si>
    <t>332.200</t>
  </si>
  <si>
    <t>Суздальский р-н, Сновицы с, Центральная ул, 76Б</t>
  </si>
  <si>
    <t>Суздальский р-н, Сновицы с, Центральная ул, 76В</t>
  </si>
  <si>
    <t>686.800</t>
  </si>
  <si>
    <t>Суздальский р-н, Сновицы с, Центральная ул, 78А</t>
  </si>
  <si>
    <t>181.900</t>
  </si>
  <si>
    <t>Суздальский р-н, Сновицы с, Центральная ул, 78Б</t>
  </si>
  <si>
    <t>Суздальский р-н, Сновицы с, Центральная ул, 78В</t>
  </si>
  <si>
    <t>Суздальский р-н, Сновицы с, Школьная ул, 2</t>
  </si>
  <si>
    <t>Суздальский р-н, Сновицы с, Школьная ул, 4</t>
  </si>
  <si>
    <t>445.200</t>
  </si>
  <si>
    <t>Суздальский р-н, Сновицы с, Школьная ул, 5</t>
  </si>
  <si>
    <t>826.500</t>
  </si>
  <si>
    <t>Суздальский р-н, Сновицы с, Школьная ул, 7</t>
  </si>
  <si>
    <t>4469.000</t>
  </si>
  <si>
    <t>Суздальский р-н, Сновицы с, Школьная ул, 8</t>
  </si>
  <si>
    <t>Суздальский р-н, Содышка п, Владимирская ул, 1</t>
  </si>
  <si>
    <t>4698.500</t>
  </si>
  <si>
    <t>Суздальский р-н, Содышка п, Владимирская ул, 10</t>
  </si>
  <si>
    <t>Суздальский р-н, Содышка п, Владимирская ул, 2</t>
  </si>
  <si>
    <t>Суздальский р-н, Содышка п, Владимирская ул, 3</t>
  </si>
  <si>
    <t>Суздальский р-н, Сокол п, 1</t>
  </si>
  <si>
    <t>Суздальский р-н, Сокол п, 10</t>
  </si>
  <si>
    <t>992.300</t>
  </si>
  <si>
    <t>Суздальский р-н, Сокол п, 11</t>
  </si>
  <si>
    <t>Суздальский р-н, Сокол п, 12</t>
  </si>
  <si>
    <t>Суздальский р-н, Сокол п, 14</t>
  </si>
  <si>
    <t>Суздальский р-н, Сокол п, 15</t>
  </si>
  <si>
    <t>1303.400</t>
  </si>
  <si>
    <t>Суздальский р-н, Сокол п, 2</t>
  </si>
  <si>
    <t>553.100</t>
  </si>
  <si>
    <t>Суздальский р-н, Сокол п, 4</t>
  </si>
  <si>
    <t>Суздальский р-н, Сокол п, 5</t>
  </si>
  <si>
    <t>744.700</t>
  </si>
  <si>
    <t>Суздальский р-н, Сокол п, 6</t>
  </si>
  <si>
    <t>Суздальский р-н, Сокол п, 7</t>
  </si>
  <si>
    <t>Суздальский р-н, Сокол п, 9</t>
  </si>
  <si>
    <t>1068.100</t>
  </si>
  <si>
    <t>729.100</t>
  </si>
  <si>
    <t>Суздальский р-н, Спасское-Городище с, Центральная ул, 12</t>
  </si>
  <si>
    <t>811.600</t>
  </si>
  <si>
    <t>Суздальский р-н, Старый Двор с, Молодежная ул, 1а</t>
  </si>
  <si>
    <t>Суздальский р-н, Старый Двор с, Молодежная ул, 2а</t>
  </si>
  <si>
    <t>Суздальский р-н, Старый Двор с, Нагорная ул, 1</t>
  </si>
  <si>
    <t>Суздальский р-н, Старый Двор с, Нагорная ул, 2</t>
  </si>
  <si>
    <t>Суздальский р-н, Старый Двор с, Нагорная ул, 3</t>
  </si>
  <si>
    <t>Суздальский р-н, Старый Двор с, Нагорная ул, 4</t>
  </si>
  <si>
    <t>Суздальский р-н, Старый Двор с, Нагорная ул, 4а</t>
  </si>
  <si>
    <t>Суздальский р-н, Цибеево с, Западная ул, 2</t>
  </si>
  <si>
    <t>Суздальский р-н, Цибеево с, Западная ул, 4</t>
  </si>
  <si>
    <t>637.700</t>
  </si>
  <si>
    <t>Юрьев-Польский г, 1 Мая ул, 21</t>
  </si>
  <si>
    <t>Юрьев-Польский г, 1 Мая ул, 24</t>
  </si>
  <si>
    <t>Юрьев-Польский г, 1 Мая ул, 26</t>
  </si>
  <si>
    <t>Юрьев-Польский г, 1 Мая ул, 27</t>
  </si>
  <si>
    <t>Юрьев-Польский г, 1 Мая ул, 28</t>
  </si>
  <si>
    <t>Юрьев-Польский г, 1 Мая ул, 3</t>
  </si>
  <si>
    <t>Юрьев-Польский г, 1 Мая ул, 34</t>
  </si>
  <si>
    <t>Юрьев-Польский г, 1 Мая ул, 37</t>
  </si>
  <si>
    <t>Юрьев-Польский г, 1 Мая ул, 46</t>
  </si>
  <si>
    <t>Юрьев-Польский г, 1 Мая ул, 48</t>
  </si>
  <si>
    <t>Юрьев-Польский г, 1 Мая ул, 56</t>
  </si>
  <si>
    <t>Юрьев-Польский г, 1 Мая ул, 6</t>
  </si>
  <si>
    <t>Юрьев-Польский г, 1 Мая ул, 65</t>
  </si>
  <si>
    <t>Юрьев-Польский г, 1 Мая ул, 70</t>
  </si>
  <si>
    <t>1344.300</t>
  </si>
  <si>
    <t>Юрьев-Польский г, 1 Мая ул, 75</t>
  </si>
  <si>
    <t>426.800</t>
  </si>
  <si>
    <t>Юрьев-Польский г, 1 Мая ул, 77</t>
  </si>
  <si>
    <t>Юрьев-Польский г, 1 Мая ул, 8</t>
  </si>
  <si>
    <t>Юрьев-Польский г, 1 Мая ул, 91</t>
  </si>
  <si>
    <t>663.700</t>
  </si>
  <si>
    <t>Юрьев-Польский г, 1 Мая ул, 95</t>
  </si>
  <si>
    <t>Юрьев-Польский г, Авангардский пер, 14</t>
  </si>
  <si>
    <t>Юрьев-Польский г, Авангардский пер, 18</t>
  </si>
  <si>
    <t>Юрьев-Польский г, Авангардский пер, 2</t>
  </si>
  <si>
    <t>Юрьев-Польский г, Авангардский пер, 20</t>
  </si>
  <si>
    <t>817.200</t>
  </si>
  <si>
    <t>Юрьев-Польский г, Авангардский пер, 22</t>
  </si>
  <si>
    <t>Юрьев-Польский г, Авангардский пер, 25</t>
  </si>
  <si>
    <t>Юрьев-Польский г, Авангардский пер, 5</t>
  </si>
  <si>
    <t>Юрьев-Польский г, Авангардский пер, 5А</t>
  </si>
  <si>
    <t>Юрьев-Польский г, Авангардский пер, 9</t>
  </si>
  <si>
    <t>Юрьев-Польский г, Артиллерийская ул, 13</t>
  </si>
  <si>
    <t>Юрьев-Польский г, Артиллерийская ул, 28</t>
  </si>
  <si>
    <t>Юрьев-Польский г, Артиллерийская ул, 32</t>
  </si>
  <si>
    <t>Юрьев-Польский г, Артиллерийская ул, 32А</t>
  </si>
  <si>
    <t>Юрьев-Польский г, Артиллерийская ул, 34</t>
  </si>
  <si>
    <t>Юрьев-Польский г, Богомолова пер, 10А</t>
  </si>
  <si>
    <t>Юрьев-Польский г, Богомолова пер, 12</t>
  </si>
  <si>
    <t>1348.500</t>
  </si>
  <si>
    <t>Юрьев-Польский г, Вокзальная ул, 18</t>
  </si>
  <si>
    <t>Юрьев-Польский г, Вокзальная ул, 20</t>
  </si>
  <si>
    <t>Юрьев-Польский г, Вокзальная ул, 4</t>
  </si>
  <si>
    <t>Юрьев-Польский г, Вокзальный пер, 1</t>
  </si>
  <si>
    <t>Юрьев-Польский г, Вокзальный пер, 3</t>
  </si>
  <si>
    <t>Юрьев-Польский г, Герцена ул, 11</t>
  </si>
  <si>
    <t>Юрьев-Польский г, Герцена ул, 13</t>
  </si>
  <si>
    <t>631.400</t>
  </si>
  <si>
    <t>Юрьев-Польский г, Герцена ул, 13Б</t>
  </si>
  <si>
    <t>Юрьев-Польский г, Герцена ул, 17</t>
  </si>
  <si>
    <t>Юрьев-Польский г, Герцена ул, 4</t>
  </si>
  <si>
    <t>Юрьев-Польский г, Герцена ул, 4А</t>
  </si>
  <si>
    <t>Юрьев-Польский г, Герцена ул, 5</t>
  </si>
  <si>
    <t>Юрьев-Польский г, Герцена ул, 7</t>
  </si>
  <si>
    <t>521.100</t>
  </si>
  <si>
    <t>Юрьев-Польский г, Герцена ул, 9</t>
  </si>
  <si>
    <t>Юрьев-Польский г, Горького ул, 13</t>
  </si>
  <si>
    <t>Юрьев-Польский г, Горького ул, 15</t>
  </si>
  <si>
    <t>Юрьев-Польский г, Горького ул, 20</t>
  </si>
  <si>
    <t>Юрьев-Польский г, Горького ул, 3</t>
  </si>
  <si>
    <t>418.300</t>
  </si>
  <si>
    <t>Юрьев-Польский г, Железнодорожная ул, 13</t>
  </si>
  <si>
    <t>Юрьев-Польский г, Железнодорожная ул, 15</t>
  </si>
  <si>
    <t>Юрьев-Польский г, Железнодорожная ул, 17</t>
  </si>
  <si>
    <t>Юрьев-Польский г, Железнодорожная ул, 5</t>
  </si>
  <si>
    <t>Юрьев-Польский г, Железнодорожная ул, 7</t>
  </si>
  <si>
    <t>Юрьев-Польский г, Заводская ул, 1</t>
  </si>
  <si>
    <t>Юрьев-Польский г, Заводская ул, 1А</t>
  </si>
  <si>
    <t>Юрьев-Польский г, Ильинская ул, 14</t>
  </si>
  <si>
    <t>Юрьев-Польский г, Комсомольская ул, 12</t>
  </si>
  <si>
    <t>Юрьев-Польский г, Комсомольская ул, 2</t>
  </si>
  <si>
    <t>Юрьев-Польский г, Комсомольская ул, 4</t>
  </si>
  <si>
    <t>Юрьев-Польский г, Комсомольская ул, 8</t>
  </si>
  <si>
    <t>Юрьев-Польский г, Комсомольская ул, 90Б</t>
  </si>
  <si>
    <t>Юрьев-Польский г, Комсомольская ул, 90В</t>
  </si>
  <si>
    <t>Юрьев-Польский г, Красноармейский пер, 5</t>
  </si>
  <si>
    <t>Юрьев-Польский г, Красноармейский пер, 7</t>
  </si>
  <si>
    <t>Юрьев-Польский г, Краснооктябрьская ул, 11</t>
  </si>
  <si>
    <t>Юрьев-Польский г, Краснооктябрьская ул, 12</t>
  </si>
  <si>
    <t>Юрьев-Польский г, Краснооктябрьская ул, 18</t>
  </si>
  <si>
    <t>Юрьев-Польский г, Краснооктябрьская ул, 27</t>
  </si>
  <si>
    <t>153.900</t>
  </si>
  <si>
    <t>Юрьев-Польский г, Краснооктябрьская ул, 34</t>
  </si>
  <si>
    <t>Юрьев-Польский г, Красный поселок ул, 1</t>
  </si>
  <si>
    <t>Юрьев-Польский г, Луговая ул, 1</t>
  </si>
  <si>
    <t>Юрьев-Польский г, Луговая ул, 17</t>
  </si>
  <si>
    <t>Юрьев-Польский г, Луговая ул, 19</t>
  </si>
  <si>
    <t>Юрьев-Польский г, Луговая ул, 23</t>
  </si>
  <si>
    <t>1039.500</t>
  </si>
  <si>
    <t>Юрьев-Польский г, Луговая ул, 23А</t>
  </si>
  <si>
    <t>Юрьев-Польский г, Луговая ул, 25</t>
  </si>
  <si>
    <t>1194.700</t>
  </si>
  <si>
    <t>Юрьев-Польский г, Луговая ул, 27</t>
  </si>
  <si>
    <t>2331.400</t>
  </si>
  <si>
    <t>Юрьев-Польский г, Луговая ул, 29</t>
  </si>
  <si>
    <t>1541.500</t>
  </si>
  <si>
    <t>Юрьев-Польский г, Луговая ул, 3</t>
  </si>
  <si>
    <t>Юрьев-Польский г, Луговая ул, 31</t>
  </si>
  <si>
    <t>Юрьев-Польский г, Луговая ул, 35</t>
  </si>
  <si>
    <t>Юрьев-Польский г, Луговая ул, 37</t>
  </si>
  <si>
    <t>1268.200</t>
  </si>
  <si>
    <t>Юрьев-Польский г, Луговая ул, 37А</t>
  </si>
  <si>
    <t>Юрьев-Польский г, Луговая ул, 43</t>
  </si>
  <si>
    <t>Юрьев-Польский г, Луговая ул, 43А</t>
  </si>
  <si>
    <t>Юрьев-Польский г, Луговая ул, 45</t>
  </si>
  <si>
    <t>Юрьев-Польский г, Луговая ул, 45А</t>
  </si>
  <si>
    <t>Юрьев-Польский г, Луговая ул, 5</t>
  </si>
  <si>
    <t>Юрьев-Польский г, Луговая ул, 51</t>
  </si>
  <si>
    <t>Юрьев-Польский г, Луговая ул, 51А</t>
  </si>
  <si>
    <t>Юрьев-Польский г, Луговая ул, 7</t>
  </si>
  <si>
    <t>Юрьев-Польский г, Матросова ул, 24</t>
  </si>
  <si>
    <t>Юрьев-Польский г, Набережная ул, 1</t>
  </si>
  <si>
    <t>Юрьев-Польский г, Набережная ул, 2</t>
  </si>
  <si>
    <t>Юрьев-Польский г, Набережная ул, 84</t>
  </si>
  <si>
    <t>Юрьев-Польский г, Набережная ул, 88</t>
  </si>
  <si>
    <t>Юрьев-Польский г, Набережная ул, 90</t>
  </si>
  <si>
    <t>Юрьев-Польский г, Набережная ул, 96</t>
  </si>
  <si>
    <t>Юрьев-Польский г, Павших борцов ул, 1</t>
  </si>
  <si>
    <t>Юрьев-Польский г, Павших борцов ул, 11</t>
  </si>
  <si>
    <t>Юрьев-Польский г, Павших борцов ул, 13</t>
  </si>
  <si>
    <t>Юрьев-Польский г, Павших борцов ул, 15</t>
  </si>
  <si>
    <t>Юрьев-Польский г, Павших борцов ул, 17</t>
  </si>
  <si>
    <t>Юрьев-Польский г, Павших борцов ул, 19</t>
  </si>
  <si>
    <t>Юрьев-Польский г, Павших борцов ул, 3</t>
  </si>
  <si>
    <t>Юрьев-Польский г, Павших борцов ул, 5</t>
  </si>
  <si>
    <t>Юрьев-Польский г, Перфильева ул, 67А</t>
  </si>
  <si>
    <t>861.600</t>
  </si>
  <si>
    <t>Юрьев-Польский г, Покровская ул, 10</t>
  </si>
  <si>
    <t>229.400</t>
  </si>
  <si>
    <t>Юрьев-Польский г, Покровская ул, 11</t>
  </si>
  <si>
    <t>Юрьев-Польский г, Покровская ул, 21</t>
  </si>
  <si>
    <t>Юрьев-Польский г, Покровская ул, 46</t>
  </si>
  <si>
    <t>336.100</t>
  </si>
  <si>
    <t>Юрьев-Польский г, Покровская ул, 48</t>
  </si>
  <si>
    <t>523.600</t>
  </si>
  <si>
    <t>Юрьев-Польский г, Покровская ул, 50</t>
  </si>
  <si>
    <t>385.100</t>
  </si>
  <si>
    <t>Юрьев-Польский г, Покровская ул, 52</t>
  </si>
  <si>
    <t>425.500</t>
  </si>
  <si>
    <t>Юрьев-Польский г, Промышленный пер, 13</t>
  </si>
  <si>
    <t>Юрьев-Польский г, Промышленный пер, 14</t>
  </si>
  <si>
    <t>Юрьев-Польский г, Промышленный пер, 16</t>
  </si>
  <si>
    <t>Юрьев-Польский г, Промышленный пер, 4</t>
  </si>
  <si>
    <t>Юрьев-Польский г, Промышленный пер, 6</t>
  </si>
  <si>
    <t>Юрьев-Польский г, Промышленный пер, 9</t>
  </si>
  <si>
    <t>Юрьев-Польский г, Пушкина ул, 19</t>
  </si>
  <si>
    <t>Юрьев-Польский г, Пушкина ул, 25</t>
  </si>
  <si>
    <t>Юрьев-Польский г, Революции ул, 12</t>
  </si>
  <si>
    <t>656.340</t>
  </si>
  <si>
    <t>Юрьев-Польский г, Революции ул, 9</t>
  </si>
  <si>
    <t>Юрьев-Польский г, Речной пер, 2</t>
  </si>
  <si>
    <t>Юрьев-Польский г, Садовый пер, 1</t>
  </si>
  <si>
    <t>Юрьев-Польский г, Садовый пер, 11</t>
  </si>
  <si>
    <t>2090.700</t>
  </si>
  <si>
    <t>Юрьев-Польский г, Садовый пер, 31</t>
  </si>
  <si>
    <t>Юрьев-Польский г, Садовый пер, 32</t>
  </si>
  <si>
    <t>Юрьев-Польский г, Садовый пер, 33</t>
  </si>
  <si>
    <t>Юрьев-Польский г, Садовый пер, 33А</t>
  </si>
  <si>
    <t>Юрьев-Польский г, Садовый пер, 33Б</t>
  </si>
  <si>
    <t>Юрьев-Польский г, Садовый пер, 4</t>
  </si>
  <si>
    <t>Юрьев-Польский г, Свободы ул, 107</t>
  </si>
  <si>
    <t>Юрьев-Польский г, Свободы ул, 129</t>
  </si>
  <si>
    <t>868.600</t>
  </si>
  <si>
    <t>Юрьев-Польский г, Свободы ул, 129А</t>
  </si>
  <si>
    <t>Юрьев-Польский г, Свободы ул, 133</t>
  </si>
  <si>
    <t>Юрьев-Польский г, Свободы ул, 143</t>
  </si>
  <si>
    <t>Юрьев-Польский г, Свободы ул, 145</t>
  </si>
  <si>
    <t>Юрьев-Польский г, Свободы ул, 147</t>
  </si>
  <si>
    <t>Юрьев-Польский г, Свободы ул, 22</t>
  </si>
  <si>
    <t>Юрьев-Польский г, Свободы ул, 24</t>
  </si>
  <si>
    <t>1191.700</t>
  </si>
  <si>
    <t>Юрьев-Польский г, Свободы ул, 4</t>
  </si>
  <si>
    <t>Юрьев-Польский г, Связистов ул, 4</t>
  </si>
  <si>
    <t>Юрьев-Польский г, Связистов ул, 5</t>
  </si>
  <si>
    <t>Юрьев-Польский г, Станционная ул, 15</t>
  </si>
  <si>
    <t>Юрьев-Польский г, Станционная ул, 1А</t>
  </si>
  <si>
    <t>Юрьев-Польский г, Станционная ул, 1Б</t>
  </si>
  <si>
    <t>Юрьев-Польский г, Строителей ул, 2</t>
  </si>
  <si>
    <t>Юрьев-Польский г, Строителей ул, 2А</t>
  </si>
  <si>
    <t>Юрьев-Польский г, Строителей ул, 4</t>
  </si>
  <si>
    <t>Юрьев-Польский г, Строителей ул, 6</t>
  </si>
  <si>
    <t>Юрьев-Польский г, Строителей ул, 8</t>
  </si>
  <si>
    <t>Юрьев-Польский г, Чехова ул, 1</t>
  </si>
  <si>
    <t>Юрьев-Польский г, Чехова ул, 10</t>
  </si>
  <si>
    <t>Юрьев-Польский г, Чехова ул, 11</t>
  </si>
  <si>
    <t>Юрьев-Польский г, Чехова ул, 12</t>
  </si>
  <si>
    <t>Юрьев-Польский г, Чехова ул, 12А</t>
  </si>
  <si>
    <t>Юрьев-Польский г, Чехова ул, 13</t>
  </si>
  <si>
    <t>810.900</t>
  </si>
  <si>
    <t>Юрьев-Польский г, Чехова ул, 15</t>
  </si>
  <si>
    <t>1023.600</t>
  </si>
  <si>
    <t>Юрьев-Польский г, Чехова ул, 15А</t>
  </si>
  <si>
    <t>Юрьев-Польский г, Чехова ул, 17</t>
  </si>
  <si>
    <t>Юрьев-Польский г, Чехова ул, 19</t>
  </si>
  <si>
    <t>Юрьев-Польский г, Чехова ул, 21</t>
  </si>
  <si>
    <t>Юрьев-Польский г, Чехова ул, 21А</t>
  </si>
  <si>
    <t>Юрьев-Польский г, Чехова ул, 23А</t>
  </si>
  <si>
    <t>Юрьев-Польский г, Чехова ул, 25</t>
  </si>
  <si>
    <t>Юрьев-Польский г, Чехова ул, 4В</t>
  </si>
  <si>
    <t>Юрьев-Польский г, Чехова ул, 6</t>
  </si>
  <si>
    <t>Юрьев-Польский г, Чехова ул, 7</t>
  </si>
  <si>
    <t>Юрьев-Польский г, Чехова ул, 7А</t>
  </si>
  <si>
    <t>Юрьев-Польский г, Чехова ул, 7Б</t>
  </si>
  <si>
    <t>Юрьев-Польский г, Чехова ул, 8</t>
  </si>
  <si>
    <t>Юрьев-Польский г, Чехова ул, 9</t>
  </si>
  <si>
    <t>Юрьев-Польский г, Чехова ул, 9А</t>
  </si>
  <si>
    <t>2120.100</t>
  </si>
  <si>
    <t>Юрьев-Польский г, Шибанкова ул, 1</t>
  </si>
  <si>
    <t>1557.100</t>
  </si>
  <si>
    <t>Юрьев-Польский г, Шибанкова ул, 10</t>
  </si>
  <si>
    <t>Юрьев-Польский г, Шибанкова ул, 101</t>
  </si>
  <si>
    <t>Юрьев-Польский г, Шибанкова ул, 107</t>
  </si>
  <si>
    <t>Юрьев-Польский г, Шибанкова ул, 109</t>
  </si>
  <si>
    <t>Юрьев-Польский г, Шибанкова ул, 111</t>
  </si>
  <si>
    <t>Юрьев-Польский г, Шибанкова ул, 113</t>
  </si>
  <si>
    <t>Юрьев-Польский г, Шибанкова ул, 115</t>
  </si>
  <si>
    <t>Юрьев-Польский г, Шибанкова ул, 116</t>
  </si>
  <si>
    <t>2002.430</t>
  </si>
  <si>
    <t>Юрьев-Польский г, Шибанкова ул, 142А</t>
  </si>
  <si>
    <t>Юрьев-Польский г, Шибанкова ул, 144</t>
  </si>
  <si>
    <t>Юрьев-Польский г, Шибанкова ул, 146</t>
  </si>
  <si>
    <t>Юрьев-Польский г, Шибанкова ул, 150</t>
  </si>
  <si>
    <t>Юрьев-Польский г, Шибанкова ул, 152</t>
  </si>
  <si>
    <t>Юрьев-Польский г, Шибанкова ул, 154</t>
  </si>
  <si>
    <t>Юрьев-Польский г, Шибанкова ул, 158</t>
  </si>
  <si>
    <t>Юрьев-Польский г, Шибанкова ул, 160</t>
  </si>
  <si>
    <t>Юрьев-Польский г, Шибанкова ул, 162</t>
  </si>
  <si>
    <t>Юрьев-Польский г, Шибанкова ул, 164</t>
  </si>
  <si>
    <t>Юрьев-Польский г, Шибанкова ул, 2</t>
  </si>
  <si>
    <t>Юрьев-Польский г, Шибанкова ул, 21</t>
  </si>
  <si>
    <t>Юрьев-Польский г, Шибанкова ул, 22А</t>
  </si>
  <si>
    <t>Юрьев-Польский г, Шибанкова ул, 24</t>
  </si>
  <si>
    <t>Юрьев-Польский г, Шибанкова ул, 27</t>
  </si>
  <si>
    <t>Юрьев-Польский г, Шибанкова ул, 29</t>
  </si>
  <si>
    <t>Юрьев-Польский г, Шибанкова ул, 3</t>
  </si>
  <si>
    <t>Юрьев-Польский г, Шибанкова ул, 31</t>
  </si>
  <si>
    <t>Юрьев-Польский г, Шибанкова ул, 38</t>
  </si>
  <si>
    <t>Юрьев-Польский г, Шибанкова ул, 50</t>
  </si>
  <si>
    <t>Юрьев-Польский г, Шибанкова ул, 51</t>
  </si>
  <si>
    <t>Юрьев-Польский г, Шибанкова ул, 6</t>
  </si>
  <si>
    <t>Юрьев-Польский г, Шибанкова ул, 60</t>
  </si>
  <si>
    <t>Юрьев-Польский г, Шибанкова ул, 63</t>
  </si>
  <si>
    <t>Юрьев-Польский г, Шибанкова ул, 70</t>
  </si>
  <si>
    <t>Юрьев-Польский г, Шибанкова ул, 8</t>
  </si>
  <si>
    <t>1216.640</t>
  </si>
  <si>
    <t>Юрьев-Польский г, Шибанкова ул, 87</t>
  </si>
  <si>
    <t>Юрьев-Польский г, Шибанкова ул, 89</t>
  </si>
  <si>
    <t>Юрьев-Польский г, Шибанкова ул, 91</t>
  </si>
  <si>
    <t>Юрьев-Польский г, Шибанкова ул, 94</t>
  </si>
  <si>
    <t>Юрьев-Польский г, Шибанкова ул, 96</t>
  </si>
  <si>
    <t>Юрьев-Польский г, Шибанкова ул, 97</t>
  </si>
  <si>
    <t>Юрьев-Польский г, Шибанкова ул, 99</t>
  </si>
  <si>
    <t>Юрьев-Польский г, Школьная ул, 13</t>
  </si>
  <si>
    <t>Юрьев-Польский г, Школьная ул, 1А</t>
  </si>
  <si>
    <t>Юрьев-Польский г, Школьная ул, 26</t>
  </si>
  <si>
    <t>Юрьев-Польский г, Школьная ул, 3</t>
  </si>
  <si>
    <t>Юрьев-Польский г, Школьная ул, 38</t>
  </si>
  <si>
    <t>Юрьев-Польский г, Школьная ул, 4</t>
  </si>
  <si>
    <t>Юрьев-Польский г, Школьная ул, 40</t>
  </si>
  <si>
    <t>Юрьев-Польский г, Школьная ул, 4А</t>
  </si>
  <si>
    <t>148.200</t>
  </si>
  <si>
    <t>Юрьев-Польский г, Школьная ул, 8</t>
  </si>
  <si>
    <t>Юрьев-Польский р-н, Андреевское с, Гагарина ул, 1</t>
  </si>
  <si>
    <t>Юрьев-Польский р-н, Андреевское с, Гагарина ул, 2</t>
  </si>
  <si>
    <t>Юрьев-Польский р-н, Андреевское с, Гагарина ул, 3</t>
  </si>
  <si>
    <t>Юрьев-Польский р-н, Андреевское с, Гагарина ул, 4</t>
  </si>
  <si>
    <t>Юрьев-Польский р-н, Андреевское с, Гагарина ул, 7</t>
  </si>
  <si>
    <t>Юрьев-Польский р-н, Веска д, 101</t>
  </si>
  <si>
    <t>Юрьев-Польский р-н, Горки с, Механическая ул, 10</t>
  </si>
  <si>
    <t>Юрьев-Польский р-н, Горки с, Механическая ул, 2</t>
  </si>
  <si>
    <t>Юрьев-Польский р-н, Горки с, Механическая ул, 5</t>
  </si>
  <si>
    <t>Юрьев-Польский р-н, Горки с, Механическая ул, 6</t>
  </si>
  <si>
    <t>Юрьев-Польский р-н, Горки с, Механическая ул, 7</t>
  </si>
  <si>
    <t>Юрьев-Польский р-н, Горки с, Механическая ул, 8</t>
  </si>
  <si>
    <t>Юрьев-Польский р-н, Горки с, Механическая ул, 9</t>
  </si>
  <si>
    <t>Юрьев-Польский р-н, Кирпичный завод с, 1</t>
  </si>
  <si>
    <t>Юрьев-Польский р-н, Кирпичный завод с, 2</t>
  </si>
  <si>
    <t>Юрьев-Польский р-н, Косинское с, Косинская ул, 49</t>
  </si>
  <si>
    <t>Юрьев-Польский р-н, Косинское с, Школьная ул, 1</t>
  </si>
  <si>
    <t>Юрьев-Польский р-н, Косинское с, Школьная ул, 3</t>
  </si>
  <si>
    <t>Юрьев-Польский р-н, Красное с, 1А</t>
  </si>
  <si>
    <t>Юрьев-Польский р-н, Красное с, 1Б</t>
  </si>
  <si>
    <t>Юрьев-Польский р-н, Красное с, 1В</t>
  </si>
  <si>
    <t>Юрьев-Польский р-н, Красное с, 1Д</t>
  </si>
  <si>
    <t>Юрьев-Польский р-н, Красное с, 1Е</t>
  </si>
  <si>
    <t>Юрьев-Польский р-н, Красное с, 3</t>
  </si>
  <si>
    <t>Юрьев-Польский р-н, Лучки м, 175</t>
  </si>
  <si>
    <t>186.900</t>
  </si>
  <si>
    <t>Юрьев-Польский р-н, Лучки м, 176</t>
  </si>
  <si>
    <t>Юрьев-Польский р-н, Небылое с, Луговая ул, 1</t>
  </si>
  <si>
    <t>222.100</t>
  </si>
  <si>
    <t>Юрьев-Польский р-н, Небылое с, Октябрьская ул, 2</t>
  </si>
  <si>
    <t>Юрьев-Польский р-н, Небылое с, Первомайская ул, 73</t>
  </si>
  <si>
    <t>Юрьев-Польский р-н, Небылое с, Первомайская ул, 75</t>
  </si>
  <si>
    <t>Юрьев-Польский р-н, Небылое с, Первомайская ул, 77</t>
  </si>
  <si>
    <t>Юрьев-Польский р-н, Небылое с, Первомайская ул, 79</t>
  </si>
  <si>
    <t>Юрьев-Польский р-н, Небылое с, Первомайская ул, 81</t>
  </si>
  <si>
    <t>Юрьев-Польский р-н, Небылое с, Школьная ул, 11</t>
  </si>
  <si>
    <t>Юрьев-Польский р-н, Небылое с, Школьная ул, 13</t>
  </si>
  <si>
    <t>Юрьев-Польский р-н, Небылое с, Школьная ул, 15</t>
  </si>
  <si>
    <t>Юрьев-Польский р-н, Небылое с, Школьная ул, 4</t>
  </si>
  <si>
    <t>Юрьев-Польский р-н, Ополье с, 1</t>
  </si>
  <si>
    <t>Юрьев-Польский р-н, Ополье с, 11</t>
  </si>
  <si>
    <t>Юрьев-Польский р-н, Ополье с, 12</t>
  </si>
  <si>
    <t>Юрьев-Польский р-н, Ополье с, 2</t>
  </si>
  <si>
    <t>Юрьев-Польский р-н, Ополье с, 3</t>
  </si>
  <si>
    <t>Юрьев-Польский р-н, Ополье с, 5</t>
  </si>
  <si>
    <t>Юрьев-Польский р-н, Ополье с, 6</t>
  </si>
  <si>
    <t>Юрьев-Польский р-н, Ополье с, 7</t>
  </si>
  <si>
    <t>Юрьев-Польский р-н, Ополье с, 8</t>
  </si>
  <si>
    <t>Юрьев-Польский р-н, Ополье с, 9</t>
  </si>
  <si>
    <t>Юрьев-Польский р-н, Пригородный с, 10</t>
  </si>
  <si>
    <t>Юрьев-Польский р-н, Пригородный с, 12</t>
  </si>
  <si>
    <t>Юрьев-Польский р-н, Пригородный с, 2</t>
  </si>
  <si>
    <t>Юрьев-Польский р-н, Пригородный с, 4</t>
  </si>
  <si>
    <t>Юрьев-Польский р-н, Пригородный с, 6</t>
  </si>
  <si>
    <t>Юрьев-Польский р-н, Пригородный с, 8</t>
  </si>
  <si>
    <t>Юрьев-Польский р-н, Семьинское с, 12</t>
  </si>
  <si>
    <t>Юрьев-Польский р-н, Сима с, Багратиона ул, 30</t>
  </si>
  <si>
    <t>Юрьев-Польский р-н, Сима с, Багратиона ул, 32</t>
  </si>
  <si>
    <t>Юрьев-Польский р-н, Сима с, Гражданская ул, 9</t>
  </si>
  <si>
    <t>281.200</t>
  </si>
  <si>
    <t>Юрьев-Польский р-н, Сима с, Комсомольская ул, 1</t>
  </si>
  <si>
    <t>Юрьев-Польский р-н, Сима с, Комсомольская ул, 2</t>
  </si>
  <si>
    <t>Юрьев-Польский р-н, Сима с, Комсомольская ул, 6</t>
  </si>
  <si>
    <t>Юрьев-Польский р-н, Сима с, Луговая ул, 1</t>
  </si>
  <si>
    <t>Юрьев-Польский р-н, Сима с, Луговая ул, 3</t>
  </si>
  <si>
    <t>Юрьев-Польский р-н, Сима с, Луговая ул, 4</t>
  </si>
  <si>
    <t>Юрьев-Польский р-н, Сима с, Молодежная ул, 25</t>
  </si>
  <si>
    <t>Юрьев-Польский р-н, Сима с, Советская ул, 2</t>
  </si>
  <si>
    <t>Юрьев-Польский р-н, Сима с, Советская ул, 52</t>
  </si>
  <si>
    <t>Юрьев-Польский р-н, Сосновый Бор с, Центральная ул, 10</t>
  </si>
  <si>
    <t>Юрьев-Польский р-н, Сосновый Бор с, Центральная ул, 3</t>
  </si>
  <si>
    <t>Юрьев-Польский р-н, Сосновый Бор с, Центральная ул, 5</t>
  </si>
  <si>
    <t>Юрьев-Польский р-н, Сосновый Бор с, Центральная ул, 7</t>
  </si>
  <si>
    <t>Юрьев-Польский р-н, Сосновый Бор с, Центральная ул, 9</t>
  </si>
  <si>
    <t>Юрьев-Польский р-н, Сосновый Бор с, Школьная ул, 1</t>
  </si>
  <si>
    <t>Юрьев-Польский р-н, Сосновый Бор с, Школьная ул, 2</t>
  </si>
  <si>
    <t>Юрьев-Польский р-н, Федоровское с, 67</t>
  </si>
  <si>
    <t>Юрьев-Польский р-н, Федоровское с, 68</t>
  </si>
  <si>
    <t>Юрьев-Польский р-н, Федоровское с, 70</t>
  </si>
  <si>
    <t>Юрьев-Польский р-н, Федоровское с, 75</t>
  </si>
  <si>
    <t>Юрьев-Польский р-н, Федоровское с, 76</t>
  </si>
  <si>
    <t>Юрьев-Польский р-н, Федоровское с, 78</t>
  </si>
  <si>
    <t>Юрьев-Польский р-н, Федоровское с, 79</t>
  </si>
  <si>
    <t>Юрьев-Польский р-н, Хвойный с, 6</t>
  </si>
  <si>
    <t>Юрьев-Польский р-н, Чеково с, 7-я ул, 1</t>
  </si>
  <si>
    <t>Юрьев-Польский р-н, Чеково с, 7-я ул, 2</t>
  </si>
  <si>
    <t>Юрьев-Польский р-н, Чеково с, 7-я ул, 3</t>
  </si>
  <si>
    <t>Юрьев-Польский р-н, Шихобалово с, 1</t>
  </si>
  <si>
    <t>Юрьев-Польский р-н, Шихобалово с, 10</t>
  </si>
  <si>
    <t>Юрьев-Польский р-н, Шихобалово с, 11</t>
  </si>
  <si>
    <t>Юрьев-Польский р-н, Шихобалово с, 12</t>
  </si>
  <si>
    <t>Юрьев-Польский р-н, Шихобалово с, 13</t>
  </si>
  <si>
    <t>Юрьев-Польский р-н, Шихобалово с, 14</t>
  </si>
  <si>
    <t>Юрьев-Польский р-н, Шихобалово с, 15</t>
  </si>
  <si>
    <t>Юрьев-Польский р-н, Шихобалово с, 16</t>
  </si>
  <si>
    <t>Юрьев-Польский р-н, Шихобалово с, 2</t>
  </si>
  <si>
    <t>Юрьев-Польский р-н, Шихобалово с, 3</t>
  </si>
  <si>
    <t>Юрьев-Польский р-н, Шихобалово с, 4</t>
  </si>
  <si>
    <t>Юрьев-Польский р-н, Шихобалово с, 5</t>
  </si>
  <si>
    <t>Юрьев-Польский р-н, Энтузиаст с, Центральная ул, 1А</t>
  </si>
  <si>
    <t>1088.100</t>
  </si>
  <si>
    <t>Юрьев-Польский р-н, Энтузиаст с, Центральная ул, 2</t>
  </si>
  <si>
    <t>Юрьев-Польский р-н, Энтузиаст с, Центральная ул, 3</t>
  </si>
  <si>
    <t>Юрьев-Польский р-н, Энтузиаст с, Центральная ул, 4</t>
  </si>
  <si>
    <t>Юрьев-Польский р-н, Энтузиаст с, Центральная ул, 9</t>
  </si>
  <si>
    <t>Тип кровли</t>
  </si>
  <si>
    <t>Капремонт выполнен ООО КиТ в 2016 году</t>
  </si>
  <si>
    <t>Дом из двух частей, учли только 1 корпус</t>
  </si>
  <si>
    <t>Мне кажется что в ИС ЖКХ площадь завышена</t>
  </si>
  <si>
    <t>В ИС ЖКХ площадь кровли 0 кв.м.</t>
  </si>
  <si>
    <t>Мне кажется площадь ОМС указано больше чем есть по факту</t>
  </si>
  <si>
    <t>Площадь в ИС ЖКХ указана не верно</t>
  </si>
  <si>
    <t>Площадь в ИС ЖКХ занижена</t>
  </si>
  <si>
    <t>2017-2019</t>
  </si>
  <si>
    <t>2029-2031</t>
  </si>
  <si>
    <t>2027-2029</t>
  </si>
  <si>
    <t>2036-2038</t>
  </si>
  <si>
    <t>2018-2020</t>
  </si>
  <si>
    <t>2020-2022</t>
  </si>
  <si>
    <t>2025-2027</t>
  </si>
  <si>
    <t>2028-2030</t>
  </si>
  <si>
    <t>2040-2042</t>
  </si>
  <si>
    <t>2034-2036</t>
  </si>
  <si>
    <t>2031-2033</t>
  </si>
  <si>
    <t>2019-2021</t>
  </si>
  <si>
    <t>2039-2041</t>
  </si>
  <si>
    <t>2024-2026</t>
  </si>
  <si>
    <t>2032-2034</t>
  </si>
  <si>
    <t>2041-2043</t>
  </si>
  <si>
    <t>2030-2032</t>
  </si>
  <si>
    <t>2037-2039</t>
  </si>
  <si>
    <t>2021-2023</t>
  </si>
  <si>
    <t>2035-2037</t>
  </si>
  <si>
    <t>2022-2024</t>
  </si>
  <si>
    <t>2023-2025</t>
  </si>
  <si>
    <t>2033-2035</t>
  </si>
  <si>
    <t>2038-2040</t>
  </si>
  <si>
    <t>2016-2018</t>
  </si>
  <si>
    <t>2026-2028</t>
  </si>
  <si>
    <t>второй вид ремонта</t>
  </si>
  <si>
    <t>третий вид ремонта</t>
  </si>
  <si>
    <t>Комментаий по ранее сделанным видам работ в рамказ РПКР</t>
  </si>
  <si>
    <t>четвертый вид ремонта</t>
  </si>
  <si>
    <t>Комментарий по срокам РПКР</t>
  </si>
  <si>
    <t>протокол о замене вида работ</t>
  </si>
  <si>
    <t>делаем раньше указанного срока (-1 год), протокол о замене вида работ</t>
  </si>
  <si>
    <t>делаем раньше срока (-2 года), протокол о замене вида работ</t>
  </si>
  <si>
    <t>делаем раньше срока (-2 года)</t>
  </si>
  <si>
    <t>делем раньше срока (-1 год), протокол о замене вида работ</t>
  </si>
  <si>
    <t>делаем раньше срока</t>
  </si>
  <si>
    <t>делаем раньше срока (-1 год), протокол о замене вида работ</t>
  </si>
  <si>
    <t>делаем раньше срока, протокол о замене вида работ</t>
  </si>
  <si>
    <t>делаем раньше срока (-1 год)</t>
  </si>
  <si>
    <t>0</t>
  </si>
  <si>
    <t>2023</t>
  </si>
  <si>
    <t>2022</t>
  </si>
  <si>
    <t>2021</t>
  </si>
  <si>
    <t>2025</t>
  </si>
  <si>
    <t>1</t>
  </si>
  <si>
    <t>2041</t>
  </si>
  <si>
    <t>2</t>
  </si>
  <si>
    <t>2045</t>
  </si>
  <si>
    <t>52</t>
  </si>
  <si>
    <t>2121</t>
  </si>
  <si>
    <t>2030</t>
  </si>
  <si>
    <t>2050</t>
  </si>
  <si>
    <t>2054</t>
  </si>
  <si>
    <t>2026</t>
  </si>
  <si>
    <t>46</t>
  </si>
  <si>
    <t>2040</t>
  </si>
  <si>
    <t>2038</t>
  </si>
  <si>
    <t>2058</t>
  </si>
  <si>
    <t>2088</t>
  </si>
  <si>
    <t>2060</t>
  </si>
  <si>
    <t>взяла по площади застройки</t>
  </si>
  <si>
    <t>Год последнего капремонта</t>
  </si>
  <si>
    <t>не проводился</t>
  </si>
  <si>
    <t>не указано</t>
  </si>
  <si>
    <t>не указан</t>
  </si>
  <si>
    <t>скатная</t>
  </si>
  <si>
    <t>плоская</t>
  </si>
  <si>
    <t>комплексн</t>
  </si>
  <si>
    <t>скатная/плоская</t>
  </si>
  <si>
    <t>лифт</t>
  </si>
  <si>
    <t xml:space="preserve"> скатная</t>
  </si>
  <si>
    <t>Итого по Ковардицкое</t>
  </si>
  <si>
    <t>Скатная</t>
  </si>
  <si>
    <t>Собрано, руб.</t>
  </si>
  <si>
    <t>четвертый вид ремонта (лифты)</t>
  </si>
  <si>
    <t>X</t>
  </si>
  <si>
    <t>Таблица №1</t>
  </si>
  <si>
    <t>Адрес многоквартирного дома 
(далее - МКД)</t>
  </si>
  <si>
    <t>Материал стен</t>
  </si>
  <si>
    <t>Количество этажей</t>
  </si>
  <si>
    <t>Количество подъездов</t>
  </si>
  <si>
    <t>Способ управления МКД (УК-         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</si>
  <si>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Наименование организации, осуществляющей управление МКД</t>
  </si>
  <si>
    <t>Стоимость капитального ремонта</t>
  </si>
  <si>
    <t>Удельная стоимость капитального ремонта 1 кв. м. общей площади помещений МКД</t>
  </si>
  <si>
    <t>Предельная стоимость капитального ремонта 1 кв. м. общей площади помещений МКД</t>
  </si>
  <si>
    <t>всего:</t>
  </si>
  <si>
    <t>за счет средств бюджета субъекта Российской Федерации</t>
  </si>
  <si>
    <t>за счет средств местного бюджета</t>
  </si>
  <si>
    <t>за счет средств         собственников помещений в МКД</t>
  </si>
  <si>
    <t>чел.</t>
  </si>
  <si>
    <t>руб./кв.м</t>
  </si>
  <si>
    <t>РО</t>
  </si>
  <si>
    <t>Александров г, Терешковой ул, 1</t>
  </si>
  <si>
    <t>8</t>
  </si>
  <si>
    <t>4</t>
  </si>
  <si>
    <t>-</t>
  </si>
  <si>
    <t>Ж/б панели</t>
  </si>
  <si>
    <t>6</t>
  </si>
  <si>
    <t>3</t>
  </si>
  <si>
    <t>Шлакоблок</t>
  </si>
  <si>
    <t>9</t>
  </si>
  <si>
    <t>5</t>
  </si>
  <si>
    <t>7</t>
  </si>
  <si>
    <t>12</t>
  </si>
  <si>
    <t>Александровский р-н, Балакирево п, Заводская ул, 2</t>
  </si>
  <si>
    <t>Александровский р-н, Балакирево п, Юго-Западный кв-л, 17</t>
  </si>
  <si>
    <t>11</t>
  </si>
  <si>
    <t>УК</t>
  </si>
  <si>
    <t>МКП г.Владимира «ЖКХ»</t>
  </si>
  <si>
    <t>ООО «МУПЖРЭП»</t>
  </si>
  <si>
    <t>ООО «Жилищник-Центр»</t>
  </si>
  <si>
    <t>ООО «УК ЛЮКС»</t>
  </si>
  <si>
    <t>МУП г.Владимира «ГУК»</t>
  </si>
  <si>
    <t>ООО «Мой дом»</t>
  </si>
  <si>
    <t>ООО ЖРП Заклязьменский</t>
  </si>
  <si>
    <t>ООО «Жилремстрой»</t>
  </si>
  <si>
    <t>ООО «ЖСС»</t>
  </si>
  <si>
    <t>ООО «Ресурс»</t>
  </si>
  <si>
    <t>ООО «УК ЖРЭП»</t>
  </si>
  <si>
    <t>ООО «УК «Жилтех»</t>
  </si>
  <si>
    <t>ООО «Жилищник»</t>
  </si>
  <si>
    <t>ООО "ТЭК"</t>
  </si>
  <si>
    <t>ООО "Оникс"</t>
  </si>
  <si>
    <t>ООО "Жилищник-Центр"</t>
  </si>
  <si>
    <t>ООО ЖРП "Заклязьменский"</t>
  </si>
  <si>
    <t>ООО "УК Люкс"</t>
  </si>
  <si>
    <t>НУ</t>
  </si>
  <si>
    <t>ООО "ЖЭУ"</t>
  </si>
  <si>
    <t>ООО УК "Старый город"</t>
  </si>
  <si>
    <t>ООО "Жилищная компания"</t>
  </si>
  <si>
    <t>ООО «Оникс»</t>
  </si>
  <si>
    <t>ООО "УК ЛЮКС"</t>
  </si>
  <si>
    <t>ООО "Квартал"</t>
  </si>
  <si>
    <t>ООО  «УК ЛЮКС»</t>
  </si>
  <si>
    <t>ООО «УК «БЕЛЫЙ ПАРУС»</t>
  </si>
  <si>
    <t>ООО "КЭЧ"</t>
  </si>
  <si>
    <t>ООО "Мой дом"</t>
  </si>
  <si>
    <t>ООО УК "Веста"</t>
  </si>
  <si>
    <t>ООО УК "Жилсервис"</t>
  </si>
  <si>
    <t>ООО "ЖЭЦ-Управление"</t>
  </si>
  <si>
    <t>ТСЖ</t>
  </si>
  <si>
    <t>ООО УМД "Континент"</t>
  </si>
  <si>
    <t>ООО УК "Вика"</t>
  </si>
  <si>
    <t>ООО УК "Управдом"</t>
  </si>
  <si>
    <t>ООО УК "ЖКО Роско"</t>
  </si>
  <si>
    <t>ООО "Комсервис +"</t>
  </si>
  <si>
    <t>ООО"УК"ЖКО РОСКО"</t>
  </si>
  <si>
    <t>ООО УК "Селиваново"</t>
  </si>
  <si>
    <t>ООО ООО "Управляющая компания"</t>
  </si>
  <si>
    <t>ООО "Фортуна"</t>
  </si>
  <si>
    <t>ООО "Домоуправ"</t>
  </si>
  <si>
    <t>ООО "РЕМСТРОЙ Южный"</t>
  </si>
  <si>
    <t>ООО "Союз"</t>
  </si>
  <si>
    <t>ООО "Верба"</t>
  </si>
  <si>
    <t>ООО УК "Партнер"</t>
  </si>
  <si>
    <t>ТСН "Центральная, 24"</t>
  </si>
  <si>
    <t>ООО УК "Центрум"</t>
  </si>
  <si>
    <t>ООО УК "Домком"</t>
  </si>
  <si>
    <t>Плоская</t>
  </si>
  <si>
    <t>ООО" Монолит"</t>
  </si>
  <si>
    <t>ООО "УК"Наш Дом"</t>
  </si>
  <si>
    <t>ООО "Управляющая оргпнизация"</t>
  </si>
  <si>
    <t>ООО "Управляющая оргпнизация ремонтно-эксплуатационное управление №1"</t>
  </si>
  <si>
    <t>ООО "МКД-СЕРВИС"</t>
  </si>
  <si>
    <t>ООО "РСК"</t>
  </si>
  <si>
    <t>ООО "ЖКС "Алдега"</t>
  </si>
  <si>
    <t>ООО «РСК»</t>
  </si>
  <si>
    <t>ООО "ЖКХ "УЮТ"</t>
  </si>
  <si>
    <t>ООО "УК Содружество"</t>
  </si>
  <si>
    <t>ООО "Балремстрой"</t>
  </si>
  <si>
    <t>ООО "Эврика Комфорт"</t>
  </si>
  <si>
    <t>ООО "РТЭК"</t>
  </si>
  <si>
    <t>ООО "УК СОДРУЖЕСТВО С"</t>
  </si>
  <si>
    <t>ООО "НОВАЯ УПРАВЛЯЮЩАЯ КОМПАНИЯ"</t>
  </si>
  <si>
    <t>ООО "Следнево"</t>
  </si>
  <si>
    <t>УК "Эврика Комфорт"</t>
  </si>
  <si>
    <t>ООО "Перспектива"</t>
  </si>
  <si>
    <t>ООО «Перспектива»</t>
  </si>
  <si>
    <t>ООО "Парус"</t>
  </si>
  <si>
    <t>ООО "УК "Содружество"</t>
  </si>
  <si>
    <t>ООО "ЖКС"УЮТ"</t>
  </si>
  <si>
    <t>ООО "НСК"</t>
  </si>
  <si>
    <t>ООО "Жилцентр"</t>
  </si>
  <si>
    <t>ООО "ГСК"</t>
  </si>
  <si>
    <t>ООО "Универсал строй"</t>
  </si>
  <si>
    <t>ИП Деркач В.Н.</t>
  </si>
  <si>
    <t>ЖЭК № 3</t>
  </si>
  <si>
    <t>ЖЭК № 4</t>
  </si>
  <si>
    <t>ТСЖ "Степанцевское"</t>
  </si>
  <si>
    <t>ТСЖ "Искра"</t>
  </si>
  <si>
    <t>ЖЭК № 2</t>
  </si>
  <si>
    <t>СТН "Мальва"</t>
  </si>
  <si>
    <t>ООО "УК Жилищник"</t>
  </si>
  <si>
    <t>ООО "Андреевская УК"</t>
  </si>
  <si>
    <t>МКП г. Судогда "Коммунальщик"</t>
  </si>
  <si>
    <t>ООО "Комстройсервис"</t>
  </si>
  <si>
    <t>ООО "НАШ ДОМ"</t>
  </si>
  <si>
    <t>ООО "Комсервис+"</t>
  </si>
  <si>
    <t xml:space="preserve">УК </t>
  </si>
  <si>
    <t>ООО "Плес+"</t>
  </si>
  <si>
    <t>ОП ООО "КЭЧ"</t>
  </si>
  <si>
    <t>ООО "УК Покров"</t>
  </si>
  <si>
    <t>ООО "Управляющая компания Костерево"</t>
  </si>
  <si>
    <t>ООО УК "Наш дом"</t>
  </si>
  <si>
    <t>ООО "Эксперт"</t>
  </si>
  <si>
    <t>МУП РСУ г. Петушки</t>
  </si>
  <si>
    <t>БУ</t>
  </si>
  <si>
    <t>МУП ЖКХ "УК Собинского района"</t>
  </si>
  <si>
    <t>МУМП ЖКХ ПОС.СТАВРОВО</t>
  </si>
  <si>
    <t>ООО УК "Пономарев С.А."</t>
  </si>
  <si>
    <t>ООО "УК "ДОВЕРИЕ"</t>
  </si>
  <si>
    <t>ООО УК "Теплый Дом"</t>
  </si>
  <si>
    <t>ООО "ЖИЛСТРОЙ"</t>
  </si>
  <si>
    <t>МУП «ЖКХ Тасинский Бор»</t>
  </si>
  <si>
    <t>ООО "ЖЭУ № 3"</t>
  </si>
  <si>
    <t>ООО "Уют"</t>
  </si>
  <si>
    <t>ООО "Альтернатива"</t>
  </si>
  <si>
    <t>МУП "ЖКХ" ЗАТО г. Радужный</t>
  </si>
  <si>
    <t>МУП "ЖКХ" ЗАТО г. Радужный </t>
  </si>
  <si>
    <t>ООО"УПРАВЛЯЮЩАЯ КОМПАНИЯ № 1"</t>
  </si>
  <si>
    <t>Блочные</t>
  </si>
  <si>
    <t>Деревянные</t>
  </si>
  <si>
    <t>Кирпичные</t>
  </si>
  <si>
    <t>Монолитные</t>
  </si>
  <si>
    <t>Сведения о многоквартирных домах, включенных в сводный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2023 - 2025 годы</t>
  </si>
  <si>
    <t>к сводному краткосрочному плану реализации
 региональной программы капитального ремонта общего
 имущества в многоквартирных домах на 2023-2025 годы</t>
  </si>
  <si>
    <t>ООО "ПЛАЗМА"</t>
  </si>
  <si>
    <t>Итого по сводному краткосрочному плану на 2023-2025 годы</t>
  </si>
  <si>
    <t>Итого по сводному краткосрочному плану на 2023 год</t>
  </si>
  <si>
    <t>Приложение</t>
  </si>
  <si>
    <t>от _____________ № ________</t>
  </si>
  <si>
    <t>Сводный краткосрочный план</t>
  </si>
  <si>
    <t xml:space="preserve"> реализации региональной программы капитального ремонта общего имущества в многоквартирных домах </t>
  </si>
  <si>
    <t xml:space="preserve">* </t>
  </si>
  <si>
    <t>**</t>
  </si>
  <si>
    <t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к сводному краткосрочному плану</t>
  </si>
  <si>
    <t>на территории Владимирской области на 2023 - 2025 годы *  **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</si>
  <si>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на 2023 - 2025 годы определены таблицей №1 к сводному краткосрочному плану</t>
  </si>
  <si>
    <t>Итого по сводному краткосрочному плану на 2024 год</t>
  </si>
  <si>
    <t>Итого по сводному краткосрочному плану на 2025 год</t>
  </si>
  <si>
    <t>Приложение к Таблице №1</t>
  </si>
  <si>
    <t>Получатель бюджетных средств - Некоммерческая организация "Фонд капитального ремонта многоквартирных домов Владимирской области" (далее - Некоммерческая организация)</t>
  </si>
  <si>
    <t xml:space="preserve">Источники финансирования </t>
  </si>
  <si>
    <t xml:space="preserve">Всего </t>
  </si>
  <si>
    <t>Областной бюджет</t>
  </si>
  <si>
    <t>Местные бюджеты</t>
  </si>
  <si>
    <t>Средства собственников</t>
  </si>
  <si>
    <t xml:space="preserve">Получатель бюджетных средств - Некоммерческая организация </t>
  </si>
  <si>
    <t xml:space="preserve">Получатель бюджетных средств - Некоммерческая организация, товарищество собственников жилья, жилищный, жилищно-строительный кооператив, управляющая организация
 (в рамках постановления администрации области от 05.10.2018 №742, в рамках постановления Губернатора области от 13.02.2014 № 111) </t>
  </si>
  <si>
    <t>Объем финансирования в 2023 г., руб.</t>
  </si>
  <si>
    <t>Ресурсное обеспечение реализации сводного краткосрочного плана реализации региональной программы капитального ремонта общего имущества в многоквартирных домах на 2023 - 2025 годы</t>
  </si>
  <si>
    <t>Объем финансирования в 2025 г., руб.</t>
  </si>
  <si>
    <t>Объем финансирования в 2024 г., руб.</t>
  </si>
  <si>
    <t xml:space="preserve">Таблица №2 </t>
  </si>
  <si>
    <t>Наименование МО</t>
  </si>
  <si>
    <t>Общая
площадь
МКД, всего</t>
  </si>
  <si>
    <t>Количество жителей,
зарегистрированных в МКД на дату утверждения
программы</t>
  </si>
  <si>
    <t>Количество МКД</t>
  </si>
  <si>
    <t>Стоимость капитального ремонта, всего</t>
  </si>
  <si>
    <t>кв.м.</t>
  </si>
  <si>
    <t xml:space="preserve">к сводному краткосрочному плану реализации
 региональной программы капитального ремонта общего
 имущества в многоквартирных домах на 2023-2025 годы </t>
  </si>
  <si>
    <t xml:space="preserve">Прогноз реализации сводного краткосрочного плана реализации региональной программы капитального ремонта общего имущества в многоквартирных домах на 2023 - 2025 годы </t>
  </si>
  <si>
    <t>город Владимир</t>
  </si>
  <si>
    <t>город Гусь-Хрустальный</t>
  </si>
  <si>
    <t>город Ковров</t>
  </si>
  <si>
    <t>округ Муром</t>
  </si>
  <si>
    <t>город Александров</t>
  </si>
  <si>
    <t>поселок Балакирево</t>
  </si>
  <si>
    <t>город Карабаново</t>
  </si>
  <si>
    <t>город Струнино</t>
  </si>
  <si>
    <t>Андреевское</t>
  </si>
  <si>
    <t>город Вязники</t>
  </si>
  <si>
    <t>поселок Никологоры</t>
  </si>
  <si>
    <t>Октябрьское</t>
  </si>
  <si>
    <t>Степанцевское</t>
  </si>
  <si>
    <t>поселок Мстера</t>
  </si>
  <si>
    <t>город Гороховец</t>
  </si>
  <si>
    <t>Куприяновское</t>
  </si>
  <si>
    <t>поселок Великодворский</t>
  </si>
  <si>
    <t>поселок Красное Эхо</t>
  </si>
  <si>
    <t>Второвское</t>
  </si>
  <si>
    <t>Пенкинское</t>
  </si>
  <si>
    <t>город Киржач</t>
  </si>
  <si>
    <t>Новосельское</t>
  </si>
  <si>
    <t>Кольчугино</t>
  </si>
  <si>
    <t>город Меленки</t>
  </si>
  <si>
    <t>Ковардицкое</t>
  </si>
  <si>
    <t>Нагорное</t>
  </si>
  <si>
    <t>город Покров</t>
  </si>
  <si>
    <t>город Костерево</t>
  </si>
  <si>
    <t>город Петушки</t>
  </si>
  <si>
    <t>поселок Вольгинский</t>
  </si>
  <si>
    <t xml:space="preserve">Петушинское </t>
  </si>
  <si>
    <t>Малышевское</t>
  </si>
  <si>
    <t>Рождественское</t>
  </si>
  <si>
    <t>Черкутинское</t>
  </si>
  <si>
    <t>поселок Ставрово</t>
  </si>
  <si>
    <t>город Лакинск</t>
  </si>
  <si>
    <t>город Собинка</t>
  </si>
  <si>
    <t>город Судогда</t>
  </si>
  <si>
    <t>Головинское</t>
  </si>
  <si>
    <t>Мошокское</t>
  </si>
  <si>
    <t>Муромцевское</t>
  </si>
  <si>
    <t>город Суздаль</t>
  </si>
  <si>
    <t>Новоалександровское</t>
  </si>
  <si>
    <t>Красносельское</t>
  </si>
  <si>
    <t>Небыловское</t>
  </si>
  <si>
    <t>поселок Мелехово</t>
  </si>
  <si>
    <t>город Кольчугино</t>
  </si>
  <si>
    <t>Новлянское</t>
  </si>
  <si>
    <t>город Юрьев-Польский</t>
  </si>
  <si>
    <t>ЗАТО город Радужный</t>
  </si>
  <si>
    <t>поселок Анопино</t>
  </si>
  <si>
    <t>Бавленское</t>
  </si>
  <si>
    <t>Пекшинское</t>
  </si>
  <si>
    <t>ООО УК «Старый город»</t>
  </si>
  <si>
    <t>ООО "ЖЭК №2"</t>
  </si>
  <si>
    <t>МУП "АЭЛИТА"</t>
  </si>
  <si>
    <t>ООО "СМК-РЕКОНСТРУКЦИЯ"</t>
  </si>
  <si>
    <t>Итого по Симское</t>
  </si>
  <si>
    <t>Итого по Ивановское</t>
  </si>
  <si>
    <t>Итого по Дмитриевогорское</t>
  </si>
  <si>
    <t>Итого по поселок Городищи</t>
  </si>
  <si>
    <t>Перечень многоквартирных домов,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</si>
  <si>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Х</t>
  </si>
  <si>
    <t>п Малыгино ул Юбилейная д.51</t>
  </si>
  <si>
    <t>п Мелехово ул Первомайская д.53</t>
  </si>
  <si>
    <t xml:space="preserve">Всего по Владимирской области на 2023-2025 годы: </t>
  </si>
  <si>
    <t xml:space="preserve">Итого по Владимирской области по 2023 году: </t>
  </si>
  <si>
    <t>Панельные</t>
  </si>
  <si>
    <t>Каменные, кирпичные</t>
  </si>
  <si>
    <t>ООО»Жилищник-Центр»</t>
  </si>
  <si>
    <t>Кирпичные, блочные</t>
  </si>
  <si>
    <t>ООО «ТЭК»</t>
  </si>
  <si>
    <t>ООО "Наш дом"</t>
  </si>
  <si>
    <t>ООО "МУПЖРЭП"</t>
  </si>
  <si>
    <t>ООО "УК "Жилсервис"</t>
  </si>
  <si>
    <t>ООО "ПОТЕНЦИАЛ"</t>
  </si>
  <si>
    <t>ООО "Алдега"</t>
  </si>
  <si>
    <t>ООО "УК СОДРУЖЕСТВО"</t>
  </si>
  <si>
    <t>ООО "ЖКО"</t>
  </si>
  <si>
    <t>ООО "Ком-сервис"</t>
  </si>
  <si>
    <t>ООО "НУК"</t>
  </si>
  <si>
    <t>ООО "УК "Содружество С"</t>
  </si>
  <si>
    <t>ООО "ЖЭК №4"</t>
  </si>
  <si>
    <t>ООО "ЖЭК"Никологоры"</t>
  </si>
  <si>
    <t>ООО "ДомСервис"</t>
  </si>
  <si>
    <t>Комсервис+</t>
  </si>
  <si>
    <t>Плес+</t>
  </si>
  <si>
    <t>ООО "Нерехта"</t>
  </si>
  <si>
    <t>ООО "Управляющая компания в ЖКХ города Кольчугино"</t>
  </si>
  <si>
    <t>ООО "ЖЭУ №3"</t>
  </si>
  <si>
    <t>ООО "ЖКХ г. Костерево"</t>
  </si>
  <si>
    <t>МУП "РСУ" г.Петушки</t>
  </si>
  <si>
    <t>ООО "ЭКСПЕРТ"</t>
  </si>
  <si>
    <t>МУП "Инфраструктура и сервис"</t>
  </si>
  <si>
    <t>МУМП ЖКХ п.Ставрово</t>
  </si>
  <si>
    <t xml:space="preserve">ООО УК "Теплый дом" </t>
  </si>
  <si>
    <t>ЖСК</t>
  </si>
  <si>
    <t>ЖСК ул. Гоголя, д.1б</t>
  </si>
  <si>
    <t>ООО УК Теплый дом</t>
  </si>
  <si>
    <t>ООО"НАШ ДОМ"</t>
  </si>
  <si>
    <t>Кирпичные/блочные</t>
  </si>
  <si>
    <t>Итого по поселок Красная Горбатка</t>
  </si>
  <si>
    <t>ООО "УК ЖРЭП"</t>
  </si>
  <si>
    <t>ООО "ЖСС"</t>
  </si>
  <si>
    <t>ООО "Управляющая организация"</t>
  </si>
  <si>
    <t>ООО "Управляющая организация ремонтно-эксплуатационное управление № 1"</t>
  </si>
  <si>
    <t>ООО "УО "РМД"</t>
  </si>
  <si>
    <t>ТСЖ "Южная 11"</t>
  </si>
  <si>
    <t>ООО УК "Спецстройгарант-1"</t>
  </si>
  <si>
    <t xml:space="preserve">Проведение капитального ремонта общего имущества в связи с возникновением аварии, иных чрезвычайных ситуаций природного или техногенного характера (постановление администрации Владимирской области от 14.08.2017 № 678) </t>
  </si>
  <si>
    <t>поселок Красная Горбатка</t>
  </si>
  <si>
    <t>Информация по многоквартирным домам,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</si>
  <si>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Ковров г, Волго-Донская ул, 10</t>
  </si>
  <si>
    <t>Александров г, Совхоз "Правда" ул, 27</t>
  </si>
  <si>
    <t>Ковровский р-н, Мелехово п, Школьный пер, 24</t>
  </si>
  <si>
    <t>Ковровский р-н, Мелехово п, Школьный пер, 26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</si>
  <si>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за счет средств регионального оператора определены таблицей №1</t>
  </si>
  <si>
    <t xml:space="preserve"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  </t>
  </si>
  <si>
    <t>Плановый год капитального ремонта</t>
  </si>
  <si>
    <t>Уровень оплаты взносов на капитальный ремонт МКД</t>
  </si>
  <si>
    <t>установка или замена в комплексе оборудования индивидуальных тепловых пунктов, при проведении капитального  ремонта внутридомовых инженерных систем теплоснабжения</t>
  </si>
  <si>
    <t>авторский надзор при выполнении работ по  МКД, имеющих статус объекта культурного наследия (памятника истории и культуры) народов РФ</t>
  </si>
  <si>
    <t>%</t>
  </si>
  <si>
    <t xml:space="preserve"> реализации региональной программы капитального ремонта общего имущества в многоквартирных домах на территории Владимирской области на 2023-2025 годы
за счет средств регионального оператора * **</t>
  </si>
  <si>
    <t>ООО УК "Ковровтеплострой"</t>
  </si>
  <si>
    <t>ООО "УК "Веста" </t>
  </si>
  <si>
    <t>ООО "Наше ЖКО"</t>
  </si>
  <si>
    <t>ООО "УК ПОКРОВ"</t>
  </si>
  <si>
    <t>Итого по Фоминское</t>
  </si>
  <si>
    <t>ТСН "ЛЕСНОЕ"</t>
  </si>
  <si>
    <t>Итого по субъекту:</t>
  </si>
  <si>
    <t>Ковровский р-н, Мелехово п, Пионерская ул, 5</t>
  </si>
  <si>
    <t xml:space="preserve">Таблица № 1 </t>
  </si>
  <si>
    <t>к сводному краткосрочному плану реализации за счет средств регионального оператора</t>
  </si>
  <si>
    <t>Адрес многоквартирного дома (далее - МКД)</t>
  </si>
  <si>
    <t>Количество жителей, зарегистрированных в МКД на дату утверждения краткосрочного плана</t>
  </si>
  <si>
    <t>Способ управления МКД (УК-управляющая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</si>
  <si>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Сведения о многоквартирных домах, включенных в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2023-2025 годы
за счет средств регионального оператора</t>
  </si>
  <si>
    <t>ООО "ЖКХ "УЮТ""</t>
  </si>
  <si>
    <t>МУП Г ВЛАДИМИРА "ГУК"</t>
  </si>
  <si>
    <t>Таблица № 2</t>
  </si>
  <si>
    <t>Планируемое количество многоквартирных домов, подлежащих капитальному ремонту и объем средств, необходимый для реализации мероприятий краткосрочного плана</t>
  </si>
  <si>
    <t>Многоквартирные дома, при ремонте которых подрядными организациями не устранены недостатки в установленные договорами сроки своими силами</t>
  </si>
  <si>
    <t>ООО "КОМСЕРВИС +"</t>
  </si>
  <si>
    <t>ООО ЖРП "ЗАКЛЯЗЬМЕНСКИЙ"</t>
  </si>
  <si>
    <t>Ковровский р-н, Мелехово п, Школьный пер, 27</t>
  </si>
  <si>
    <t>Ковровский р-н, Мелехово п, Строительная ул, 3</t>
  </si>
  <si>
    <t>Ковровский р-н, Мелехово п, Советская ул, 5</t>
  </si>
  <si>
    <t>ООО УК "Атмосфера"</t>
  </si>
  <si>
    <t>Способ формирования фонда капитального ремонта (РО - счет регионального оператора, СС - специальный счет)</t>
  </si>
  <si>
    <t xml:space="preserve">к приказу Министерства жилищно-коммунального хозяйства Владимирской области 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</si>
  <si>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в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</si>
  <si>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</si>
  <si>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Всего по Владимирской области на 2023-2025 годы:</t>
  </si>
  <si>
    <t>Итого по Владимирской области по 2023 году:</t>
  </si>
  <si>
    <t xml:space="preserve">Получатель бюджетных средств - Некоммерческая организация (в рамках постановления администрации области от 05.10.2018 №742) </t>
  </si>
  <si>
    <t>в том числе: областной бюджет</t>
  </si>
  <si>
    <t>Информация по многоквартирным домам,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(данные уточняются по мере принятия решений о предоставлении субсидии в соответствии с постановлением администрации области от 05.10.2018 №742)</t>
  </si>
  <si>
    <t>Количество жителей,
зарегистрированных в МКД на дату утверждения программы</t>
  </si>
  <si>
    <t>в том числе нераспределенный остаток</t>
  </si>
  <si>
    <t>ИП Деркач В. Н.</t>
  </si>
  <si>
    <t xml:space="preserve">Получатель бюджетных средств - Некоммерческая организация (в рамках постановления Губернатора области от 13.02.2014 № 111) </t>
  </si>
  <si>
    <t>Перечень многоквартирных домов, по которым предоставляется финансовая поддержка на замену лифтового оборудования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Губернатора области от 13.02.2014 № 111)</t>
  </si>
  <si>
    <t>СС</t>
  </si>
  <si>
    <t>ТСН "ВОРОВСКОГО 69"</t>
  </si>
  <si>
    <t>ТСЖ "КОВЧЕГ"</t>
  </si>
  <si>
    <t>ООО "УК "ЖКО РОСКО"</t>
  </si>
  <si>
    <t>Информация по многоквартирным домам, по которым предоставляется финансовая поддержка на замену лифтового оборудования в форме субсидии за счет средств областного бюджета (данные уточняются по мере принятия решений о предоставлении субсидии в соответствии с постановлением Губернатора области от 13.02.2014 № 111)</t>
  </si>
  <si>
    <t>ООО "РЕМСТРОЙ ЮЖНЫЙ"</t>
  </si>
  <si>
    <t>Фоминское</t>
  </si>
  <si>
    <t>Срок проведения капитального ремонта в МКД</t>
  </si>
  <si>
    <t>замена плоской кровли на  стропильную</t>
  </si>
  <si>
    <t>Информация о выполнении капитального ремонта общего имущества в многоквартирных домах со способом формирования фонда капитально ремонта - специальный счет на территории Владимирской области в период 2023-2025 годы в рамках реализации региональной программы капитального ремонта</t>
  </si>
  <si>
    <t>Итого по Владимирской области за период 2023-2025  годы</t>
  </si>
  <si>
    <t>Итого по Владимирской области в 2023 году:</t>
  </si>
  <si>
    <t>ООО "ДОМОУПРАВ"</t>
  </si>
  <si>
    <t>УК «Порядок»</t>
  </si>
  <si>
    <t>ООО «Наш дом-3»</t>
  </si>
  <si>
    <t>ООО «Универсал-Строй»</t>
  </si>
  <si>
    <t>Владимир г, Стасова ул, 3/1</t>
  </si>
  <si>
    <t xml:space="preserve">Итого по город Гусь-Хрустальный </t>
  </si>
  <si>
    <t>Итого по Бутылицкое</t>
  </si>
  <si>
    <t>ТСН "ЧИЖ"</t>
  </si>
  <si>
    <t>ООО "МОНОЛИТ"</t>
  </si>
  <si>
    <t>ООО "РТЭК +"</t>
  </si>
  <si>
    <t xml:space="preserve">город Гусь-Хрустальный </t>
  </si>
  <si>
    <t>Бутылицкое</t>
  </si>
  <si>
    <t>Александровский р-н  Струнино г  Норильская ул  5</t>
  </si>
  <si>
    <t>Итого по город Муром</t>
  </si>
  <si>
    <t>Итого по Сергеихинское</t>
  </si>
  <si>
    <t>Итого по Копнинское</t>
  </si>
  <si>
    <t>Владимир г, Энергетик мкр, Энергетиков ул, 6Б</t>
  </si>
  <si>
    <t>Кольчугино г, Дружбы ул, 18Б</t>
  </si>
  <si>
    <t>Ковров г, 5 Декабря ул, 22 корп. 1</t>
  </si>
  <si>
    <t>Ковров г, Восточная ул, 52 корп. 3</t>
  </si>
  <si>
    <t>Ковров г, Космонавтов ул, 6 корп. 1</t>
  </si>
  <si>
    <t>Ковров г, Космонавтов ул, 4 корп. 3</t>
  </si>
  <si>
    <t>Ковров г, Сосновая ул, 15 корп. 2</t>
  </si>
  <si>
    <t>Собинка г, Красноборская ул, 2а</t>
  </si>
  <si>
    <t>Итого по Григорьевское</t>
  </si>
  <si>
    <t xml:space="preserve">Итого по Новоалександровское </t>
  </si>
  <si>
    <t>Собинский р-н, Заречное с, Парковая ул, 6 (корп. 3)</t>
  </si>
  <si>
    <t>Собинский р-н, Заречное с, Парковая ул, 8 (корп. 3)</t>
  </si>
  <si>
    <t>Год ввода в эксплуатацию</t>
  </si>
  <si>
    <t>Наличие статуса ОКН</t>
  </si>
  <si>
    <t>Общая площадь МКД (с МОП), всего</t>
  </si>
  <si>
    <t>Площадь помещений в МКД (жилых и нежилых, без МОП), всего</t>
  </si>
  <si>
    <t>ОКН</t>
  </si>
  <si>
    <t>ООО "УПРАВЛЯЮЩАЯ КОМПАНИЯ "НАШ ДОМ КИРЖАЧ"</t>
  </si>
  <si>
    <t>Итого по поселок Мезиновский</t>
  </si>
  <si>
    <t>Владимир г  Балакирева ул  43а</t>
  </si>
  <si>
    <t>Владимир г, Василисина ул, 8Б</t>
  </si>
  <si>
    <t>Владимир г, Стрелецкий мыс, 3</t>
  </si>
  <si>
    <t xml:space="preserve">Кольчугино г, Дружбы ул, 18 </t>
  </si>
  <si>
    <t>Муром г, Карачаровское ш, 30Д</t>
  </si>
  <si>
    <t>Муром г, Кооперативная ул, 10А</t>
  </si>
  <si>
    <t>Муром г, Школьная ул, 1А</t>
  </si>
  <si>
    <t>Александров г, Коссович ул, 11</t>
  </si>
  <si>
    <t>Александров г, Красный пер, 11</t>
  </si>
  <si>
    <t>Александров г, Красный пер, 3</t>
  </si>
  <si>
    <t>Гусь-Хрустальный г, Чайковского ул, 17А</t>
  </si>
  <si>
    <t>Ковров г, Восточная ул, 52 корп. 6</t>
  </si>
  <si>
    <t>Ковров г, Восточный проезд, 14 корп. 4</t>
  </si>
  <si>
    <t>Ковров г, Восточный проезд, 16 корп. 1</t>
  </si>
  <si>
    <t>Ковров г, Зои Космодемьянской ул, 1 корп. 3</t>
  </si>
  <si>
    <t>Ковров г, Космонавтов ул, 4 корп. 2</t>
  </si>
  <si>
    <t>Ковров г, Лопатина ул, 13 корп. 3</t>
  </si>
  <si>
    <t>Ковров г, Моховая ул, 1 корп. 6</t>
  </si>
  <si>
    <t>Ковров г, Моховая ул, 2 корп. 11</t>
  </si>
  <si>
    <t>Собинка г, Фабричная ул, 2А</t>
  </si>
  <si>
    <t>Суздальский р-н, Боголюбово п, Западная ул, 27А</t>
  </si>
  <si>
    <t>Камешковский р-н, Гатиха с, 19б</t>
  </si>
  <si>
    <t>Итого по Вяткинское</t>
  </si>
  <si>
    <t>Итого по Вахромеевское</t>
  </si>
  <si>
    <t>ООО «УК Вектор»</t>
  </si>
  <si>
    <t>ООО «Жилищник-Владимир»</t>
  </si>
  <si>
    <t>ООО  «ОНИКС»</t>
  </si>
  <si>
    <t xml:space="preserve"> ООО «Жилищник-Владимир»</t>
  </si>
  <si>
    <t>ООО «Белый парус»</t>
  </si>
  <si>
    <t>ООО «Квартал»</t>
  </si>
  <si>
    <t>ООО «КЭЧ»</t>
  </si>
  <si>
    <t>ООО «Наш дом»</t>
  </si>
  <si>
    <t>ООО «Мастерок»</t>
  </si>
  <si>
    <t>ООО "Жилищник-Владимир"</t>
  </si>
  <si>
    <t>ООО « УК Старый город»</t>
  </si>
  <si>
    <t>ООО «Мастрок»</t>
  </si>
  <si>
    <t>ООО УК «Порядок»</t>
  </si>
  <si>
    <t>ООО ЖСС»</t>
  </si>
  <si>
    <t xml:space="preserve"> ТСЖ "Новый-2" </t>
  </si>
  <si>
    <t>Следневское</t>
  </si>
  <si>
    <t>Сарыевское</t>
  </si>
  <si>
    <t>Паустовское</t>
  </si>
  <si>
    <t>Денисовское</t>
  </si>
  <si>
    <t>поселок Уршельский</t>
  </si>
  <si>
    <t>поселок Иванищи</t>
  </si>
  <si>
    <t>город Камешково</t>
  </si>
  <si>
    <t>Сергеихинское</t>
  </si>
  <si>
    <t>Кипревское</t>
  </si>
  <si>
    <t>Першинское</t>
  </si>
  <si>
    <t>Клязьминское</t>
  </si>
  <si>
    <t>Малыгинское</t>
  </si>
  <si>
    <t>Ивановское</t>
  </si>
  <si>
    <t>Раздольевское</t>
  </si>
  <si>
    <t>Денятинское</t>
  </si>
  <si>
    <t>Дмитриевогорское</t>
  </si>
  <si>
    <t>Петушинское</t>
  </si>
  <si>
    <t>поселок Городищи</t>
  </si>
  <si>
    <t>Куриловское</t>
  </si>
  <si>
    <t>Воршинское</t>
  </si>
  <si>
    <t>Толпуховское</t>
  </si>
  <si>
    <t>Боголюбовское</t>
  </si>
  <si>
    <t>Павловское</t>
  </si>
  <si>
    <t>Селецкое</t>
  </si>
  <si>
    <t>Симское</t>
  </si>
  <si>
    <t>город Курлово</t>
  </si>
  <si>
    <t>поселок Мезиновский</t>
  </si>
  <si>
    <t>Филипповское</t>
  </si>
  <si>
    <t>Ляховское</t>
  </si>
  <si>
    <t>Копнинское</t>
  </si>
  <si>
    <t>Ковров г, Зои Космодемьянской ул, 1/7</t>
  </si>
  <si>
    <t>10</t>
  </si>
  <si>
    <t xml:space="preserve">ООО "УК ЖРЭП" </t>
  </si>
  <si>
    <t xml:space="preserve">ООО "ЖИЛИЩНИК-ВЛАДИМИР" </t>
  </si>
  <si>
    <t xml:space="preserve">ООО "Слово и Дело" </t>
  </si>
  <si>
    <t xml:space="preserve">ООО "КОМПАНИЯ "НАШ ДОМ-3" </t>
  </si>
  <si>
    <t>13</t>
  </si>
  <si>
    <t xml:space="preserve">ТСЖ "Валентина" </t>
  </si>
  <si>
    <t xml:space="preserve">ООО "УК ЛЮКС" </t>
  </si>
  <si>
    <t xml:space="preserve">ТСЖ "ГОРЬКОГО-129" </t>
  </si>
  <si>
    <t>14</t>
  </si>
  <si>
    <t xml:space="preserve">ООО "МУПЖРЭП" </t>
  </si>
  <si>
    <t xml:space="preserve">ООО "РЕСУРС" </t>
  </si>
  <si>
    <t xml:space="preserve">ООО "Жилищник-Центр" </t>
  </si>
  <si>
    <t>ООО "КОМПАНИЯ "НАШ ДОМ-3"</t>
  </si>
  <si>
    <t xml:space="preserve">ООО "Мой дом" </t>
  </si>
  <si>
    <t xml:space="preserve">ООО "ЖЭУ" </t>
  </si>
  <si>
    <t xml:space="preserve">ТСЖ "Прогресс" </t>
  </si>
  <si>
    <t xml:space="preserve">ЗАО "Альтернатива" </t>
  </si>
  <si>
    <t xml:space="preserve">ООО "КЭЧ" </t>
  </si>
  <si>
    <t xml:space="preserve">ООО "ЖИЛИЩНАЯ КОМПАНИЯ" </t>
  </si>
  <si>
    <t>ООО "ЖИЛИЩНАЯ КОМПАНИЯ"</t>
  </si>
  <si>
    <t xml:space="preserve">ТСН "ГЕРМЕС" </t>
  </si>
  <si>
    <t xml:space="preserve">ТСЖ "ЕФИМЬЕВО 13" </t>
  </si>
  <si>
    <t xml:space="preserve">ТСЖ "ЛУЧ+" </t>
  </si>
  <si>
    <t xml:space="preserve">ООО "ЖЭЦ-УПРАВЛЕНИЕ" </t>
  </si>
  <si>
    <t xml:space="preserve">ТСН "ГРИБОЕДОВА 7/1" </t>
  </si>
  <si>
    <t>ЖК</t>
  </si>
  <si>
    <t xml:space="preserve">ЖИЛИЩНО-СТРОИТЕЛЬНЫЙ КООПЕРАТИВ № 53 </t>
  </si>
  <si>
    <t xml:space="preserve">ООО "УК "ЖКО РОСКО" </t>
  </si>
  <si>
    <t xml:space="preserve">ООО "УК "ВЕСТА" </t>
  </si>
  <si>
    <t xml:space="preserve">ООО "УМД КОНТИНЕНТ" </t>
  </si>
  <si>
    <t xml:space="preserve">ТСЖ "СТО И К" </t>
  </si>
  <si>
    <t>ООО "ЖЭЦ-УПРАВЛЕНИЕ"</t>
  </si>
  <si>
    <t xml:space="preserve">ТСН "РАССВЕТ" </t>
  </si>
  <si>
    <t>ТСЖ "САЛТАНИХА"</t>
  </si>
  <si>
    <t xml:space="preserve">ТСЖ "САЛТАНИХА" </t>
  </si>
  <si>
    <t xml:space="preserve">ООО "ЖЭУ №3" </t>
  </si>
  <si>
    <t xml:space="preserve">ООО ДУК "ТЕРРИТОРИЯ" </t>
  </si>
  <si>
    <t xml:space="preserve">ТСН "ЦЕНТРАЛЬНЫЙ" </t>
  </si>
  <si>
    <t xml:space="preserve">ООО "ДОМОУПРАВ" </t>
  </si>
  <si>
    <t xml:space="preserve">МУП "ЖКХ" ЗАТО г. Радужный </t>
  </si>
  <si>
    <t>г. Владимир, ул. Егорова, д. 1-а</t>
  </si>
  <si>
    <t>ООО "ГУК"</t>
  </si>
  <si>
    <t>Федеральный бюджет</t>
  </si>
  <si>
    <t>ремонт внутридомовых инженерных систем теплоснабжения с заменой отопительных приборов (радиаторов)           в местах общего пользования и отопительных приборов (радиаторов), расположенных в жилых помещениях, не имеющих отключающих        устройств</t>
  </si>
  <si>
    <t>установка узлов управления и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         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</si>
  <si>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ремонта           внутридомовых инженерных систем теплоснабжения</t>
  </si>
  <si>
    <t>авторский надзор при выполнении работ по  МКД, имеющих статус объекта культурного наследия (памятника истории и культуры)          народов РФ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</si>
</sst>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##\ ###\ ###\ ##0.00"/>
    <numFmt numFmtId="165" formatCode="###\ ###\ ###\ ##0"/>
    <numFmt numFmtId="166" formatCode="#,##0.0"/>
  </numFmts>
  <fonts count="50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rgb="FF000000"/>
      <name val="Calibri"/>
      <family val="2"/>
      <charset val="204"/>
    </font>
    <font>
      <sz val="14"/>
      <color rgb="FF000000"/>
      <name val="Times New Roman"/>
      <family val="1"/>
      <charset val="1"/>
    </font>
    <font>
      <sz val="14"/>
      <name val="Times New Roman"/>
      <family val="1"/>
      <charset val="1"/>
    </font>
    <font>
      <sz val="11"/>
      <name val="Calibri"/>
      <family val="2"/>
      <charset val="204"/>
    </font>
    <font>
      <sz val="11"/>
      <color theme="1"/>
      <name val="Times New Roman"/>
      <family val="1"/>
      <charset val="204"/>
    </font>
    <font>
      <sz val="28"/>
      <color theme="1"/>
      <name val="Calibri"/>
      <family val="2"/>
      <scheme val="minor"/>
    </font>
    <font>
      <sz val="28"/>
      <color theme="1"/>
      <name val="Times New Roman"/>
      <family val="1"/>
      <charset val="204"/>
    </font>
    <font>
      <b/>
      <sz val="46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4"/>
      <color theme="1"/>
      <name val="Times New Roman"/>
      <family val="1"/>
      <charset val="204"/>
    </font>
    <font>
      <sz val="72"/>
      <color theme="1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6"/>
      <color theme="1"/>
      <name val="Times New Roman"/>
      <family val="1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22"/>
      <color theme="1"/>
      <name val="Calibri"/>
      <family val="2"/>
      <charset val="204"/>
      <scheme val="minor"/>
    </font>
    <font>
      <sz val="28"/>
      <name val="Times New Roman"/>
      <family val="1"/>
      <charset val="204"/>
    </font>
    <font>
      <sz val="28"/>
      <color rgb="FF000000"/>
      <name val="Times New Roman"/>
      <family val="1"/>
      <charset val="204"/>
    </font>
    <font>
      <b/>
      <sz val="28"/>
      <color rgb="FF000000"/>
      <name val="Times New Roman"/>
      <family val="1"/>
      <charset val="204"/>
    </font>
    <font>
      <sz val="28"/>
      <color indexed="8"/>
      <name val="Times New Roman"/>
      <family val="1"/>
      <charset val="204"/>
    </font>
    <font>
      <b/>
      <sz val="72"/>
      <color theme="1"/>
      <name val="Times New Roman"/>
      <family val="1"/>
      <charset val="204"/>
    </font>
    <font>
      <sz val="60"/>
      <color theme="1"/>
      <name val="Times New Roman"/>
      <family val="1"/>
      <charset val="204"/>
    </font>
    <font>
      <sz val="36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48"/>
      <name val="Times New Roman"/>
      <family val="1"/>
      <charset val="204"/>
    </font>
    <font>
      <sz val="48"/>
      <color theme="1"/>
      <name val="Times New Roman"/>
      <family val="1"/>
      <charset val="204"/>
    </font>
    <font>
      <sz val="48"/>
      <color theme="1"/>
      <name val="Calibri"/>
      <family val="2"/>
      <charset val="204"/>
      <scheme val="minor"/>
    </font>
    <font>
      <sz val="48"/>
      <color rgb="FF000000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sz val="18"/>
      <color theme="1"/>
      <name val="Calibri"/>
      <family val="2"/>
      <charset val="204"/>
      <scheme val="minor"/>
    </font>
    <font>
      <b/>
      <sz val="48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b/>
      <sz val="14"/>
      <color indexed="81"/>
      <name val="Tahoma"/>
      <family val="2"/>
      <charset val="204"/>
    </font>
    <font>
      <sz val="14"/>
      <color indexed="81"/>
      <name val="Tahoma"/>
      <family val="2"/>
      <charset val="204"/>
    </font>
    <font>
      <sz val="28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4">
    <xf numFmtId="0" fontId="0" fillId="0" borderId="0"/>
    <xf numFmtId="0" fontId="9" fillId="0" borderId="0"/>
    <xf numFmtId="0" fontId="9" fillId="0" borderId="0"/>
    <xf numFmtId="0" fontId="12" fillId="0" borderId="0"/>
    <xf numFmtId="0" fontId="21" fillId="0" borderId="0"/>
    <xf numFmtId="0" fontId="28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</cellStyleXfs>
  <cellXfs count="428">
    <xf numFmtId="0" fontId="0" fillId="0" borderId="0" xfId="0"/>
    <xf numFmtId="4" fontId="0" fillId="0" borderId="0" xfId="0" applyNumberFormat="1"/>
    <xf numFmtId="0" fontId="24" fillId="0" borderId="0" xfId="0" applyFont="1" applyAlignment="1">
      <alignment horizontal="right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1" xfId="0" applyFont="1" applyBorder="1" applyAlignment="1">
      <alignment horizontal="left"/>
    </xf>
    <xf numFmtId="164" fontId="24" fillId="0" borderId="1" xfId="0" applyNumberFormat="1" applyFont="1" applyBorder="1" applyAlignment="1">
      <alignment horizontal="center"/>
    </xf>
    <xf numFmtId="1" fontId="24" fillId="0" borderId="1" xfId="0" applyNumberFormat="1" applyFont="1" applyBorder="1" applyAlignment="1">
      <alignment horizontal="center" wrapText="1"/>
    </xf>
    <xf numFmtId="4" fontId="24" fillId="0" borderId="1" xfId="0" applyNumberFormat="1" applyFont="1" applyBorder="1" applyAlignment="1">
      <alignment horizontal="center"/>
    </xf>
    <xf numFmtId="3" fontId="24" fillId="0" borderId="1" xfId="0" applyNumberFormat="1" applyFont="1" applyBorder="1" applyAlignment="1">
      <alignment horizontal="center" wrapText="1"/>
    </xf>
    <xf numFmtId="3" fontId="17" fillId="0" borderId="1" xfId="0" applyNumberFormat="1" applyFont="1" applyBorder="1" applyAlignment="1">
      <alignment horizontal="right" vertical="center"/>
    </xf>
    <xf numFmtId="0" fontId="15" fillId="0" borderId="0" xfId="8" applyFont="1" applyAlignment="1">
      <alignment wrapText="1"/>
    </xf>
    <xf numFmtId="0" fontId="15" fillId="0" borderId="0" xfId="8" applyFont="1" applyAlignment="1">
      <alignment horizontal="center" wrapText="1"/>
    </xf>
    <xf numFmtId="0" fontId="15" fillId="0" borderId="0" xfId="8" applyFont="1" applyAlignment="1">
      <alignment horizontal="right" wrapText="1"/>
    </xf>
    <xf numFmtId="0" fontId="15" fillId="0" borderId="0" xfId="8" applyFont="1" applyAlignment="1">
      <alignment vertical="center" wrapText="1"/>
    </xf>
    <xf numFmtId="0" fontId="15" fillId="0" borderId="1" xfId="9" applyFont="1" applyBorder="1" applyAlignment="1">
      <alignment horizontal="center" vertical="center"/>
    </xf>
    <xf numFmtId="1" fontId="15" fillId="0" borderId="1" xfId="9" applyNumberFormat="1" applyFont="1" applyBorder="1" applyAlignment="1">
      <alignment horizontal="center" vertical="center"/>
    </xf>
    <xf numFmtId="165" fontId="15" fillId="0" borderId="1" xfId="0" applyNumberFormat="1" applyFont="1" applyBorder="1" applyAlignment="1">
      <alignment horizontal="left"/>
    </xf>
    <xf numFmtId="0" fontId="38" fillId="0" borderId="1" xfId="0" applyFont="1" applyBorder="1" applyAlignment="1">
      <alignment horizontal="center"/>
    </xf>
    <xf numFmtId="0" fontId="38" fillId="0" borderId="1" xfId="0" applyFont="1" applyBorder="1" applyAlignment="1">
      <alignment horizontal="center" wrapText="1"/>
    </xf>
    <xf numFmtId="4" fontId="17" fillId="0" borderId="1" xfId="0" applyNumberFormat="1" applyFont="1" applyBorder="1" applyAlignment="1">
      <alignment vertical="center"/>
    </xf>
    <xf numFmtId="3" fontId="38" fillId="0" borderId="1" xfId="0" applyNumberFormat="1" applyFont="1" applyBorder="1" applyAlignment="1">
      <alignment horizontal="center"/>
    </xf>
    <xf numFmtId="4" fontId="17" fillId="0" borderId="1" xfId="0" applyNumberFormat="1" applyFont="1" applyBorder="1" applyAlignment="1">
      <alignment horizontal="right"/>
    </xf>
    <xf numFmtId="4" fontId="17" fillId="0" borderId="1" xfId="9" applyNumberFormat="1" applyFont="1" applyBorder="1" applyAlignment="1">
      <alignment horizontal="right" vertical="center"/>
    </xf>
    <xf numFmtId="1" fontId="31" fillId="0" borderId="1" xfId="5" applyNumberFormat="1" applyFont="1" applyBorder="1" applyAlignment="1">
      <alignment horizontal="center"/>
    </xf>
    <xf numFmtId="164" fontId="15" fillId="0" borderId="1" xfId="0" applyNumberFormat="1" applyFont="1" applyBorder="1" applyAlignment="1">
      <alignment horizontal="left" wrapText="1"/>
    </xf>
    <xf numFmtId="4" fontId="38" fillId="0" borderId="1" xfId="0" applyNumberFormat="1" applyFont="1" applyBorder="1" applyAlignment="1">
      <alignment horizontal="right"/>
    </xf>
    <xf numFmtId="3" fontId="38" fillId="0" borderId="1" xfId="0" applyNumberFormat="1" applyFont="1" applyBorder="1" applyAlignment="1">
      <alignment horizontal="right"/>
    </xf>
    <xf numFmtId="4" fontId="38" fillId="0" borderId="1" xfId="0" applyNumberFormat="1" applyFont="1" applyBorder="1" applyAlignment="1">
      <alignment horizontal="center"/>
    </xf>
    <xf numFmtId="0" fontId="31" fillId="0" borderId="1" xfId="5" applyFont="1" applyBorder="1" applyAlignment="1">
      <alignment horizontal="center" vertical="center"/>
    </xf>
    <xf numFmtId="0" fontId="24" fillId="0" borderId="1" xfId="0" applyFont="1" applyBorder="1" applyAlignment="1">
      <alignment horizontal="right"/>
    </xf>
    <xf numFmtId="164" fontId="24" fillId="0" borderId="1" xfId="0" applyNumberFormat="1" applyFont="1" applyBorder="1" applyAlignment="1">
      <alignment horizontal="center" wrapText="1"/>
    </xf>
    <xf numFmtId="0" fontId="46" fillId="0" borderId="0" xfId="0" applyFont="1"/>
    <xf numFmtId="0" fontId="38" fillId="0" borderId="1" xfId="0" applyFont="1" applyBorder="1" applyAlignment="1">
      <alignment horizontal="center" vertical="center" wrapText="1"/>
    </xf>
    <xf numFmtId="0" fontId="38" fillId="0" borderId="1" xfId="7" applyFont="1" applyBorder="1" applyAlignment="1">
      <alignment horizontal="center" vertical="center" textRotation="90" wrapText="1"/>
    </xf>
    <xf numFmtId="0" fontId="46" fillId="0" borderId="0" xfId="0" applyFont="1" applyAlignment="1">
      <alignment vertical="center"/>
    </xf>
    <xf numFmtId="4" fontId="46" fillId="0" borderId="1" xfId="0" applyNumberFormat="1" applyFont="1" applyBorder="1" applyAlignment="1">
      <alignment horizontal="center" vertical="center" wrapText="1"/>
    </xf>
    <xf numFmtId="1" fontId="38" fillId="0" borderId="1" xfId="0" applyNumberFormat="1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wrapText="1"/>
    </xf>
    <xf numFmtId="1" fontId="46" fillId="0" borderId="1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30" fillId="0" borderId="0" xfId="0" applyFont="1"/>
    <xf numFmtId="0" fontId="17" fillId="0" borderId="0" xfId="0" applyFont="1" applyAlignment="1">
      <alignment vertical="center"/>
    </xf>
    <xf numFmtId="0" fontId="32" fillId="0" borderId="0" xfId="0" applyFont="1" applyAlignment="1">
      <alignment horizontal="center" vertical="center" wrapText="1"/>
    </xf>
    <xf numFmtId="4" fontId="15" fillId="0" borderId="0" xfId="0" applyNumberFormat="1" applyFont="1" applyAlignment="1">
      <alignment horizontal="right"/>
    </xf>
    <xf numFmtId="3" fontId="15" fillId="0" borderId="0" xfId="0" applyNumberFormat="1" applyFont="1" applyAlignment="1">
      <alignment horizontal="right"/>
    </xf>
    <xf numFmtId="0" fontId="15" fillId="0" borderId="0" xfId="0" applyFont="1" applyAlignment="1">
      <alignment horizontal="center" wrapText="1"/>
    </xf>
    <xf numFmtId="0" fontId="32" fillId="0" borderId="0" xfId="0" applyFont="1" applyAlignment="1">
      <alignment vertical="center" wrapText="1"/>
    </xf>
    <xf numFmtId="0" fontId="1" fillId="0" borderId="0" xfId="4" applyFont="1" applyAlignment="1">
      <alignment wrapText="1"/>
    </xf>
    <xf numFmtId="0" fontId="1" fillId="0" borderId="0" xfId="4" applyFont="1" applyAlignment="1">
      <alignment horizontal="right"/>
    </xf>
    <xf numFmtId="0" fontId="1" fillId="0" borderId="1" xfId="4" applyFont="1" applyBorder="1" applyAlignment="1">
      <alignment horizontal="center" vertical="center" wrapText="1"/>
    </xf>
    <xf numFmtId="4" fontId="1" fillId="0" borderId="1" xfId="0" applyNumberFormat="1" applyFont="1" applyBorder="1"/>
    <xf numFmtId="43" fontId="0" fillId="0" borderId="0" xfId="10" applyFont="1" applyFill="1"/>
    <xf numFmtId="4" fontId="1" fillId="0" borderId="1" xfId="4" applyNumberFormat="1" applyFont="1" applyBorder="1" applyAlignment="1">
      <alignment horizontal="right" vertical="center" wrapText="1"/>
    </xf>
    <xf numFmtId="4" fontId="1" fillId="0" borderId="3" xfId="0" applyNumberFormat="1" applyFont="1" applyBorder="1"/>
    <xf numFmtId="0" fontId="36" fillId="0" borderId="0" xfId="0" applyFont="1" applyAlignment="1">
      <alignment horizontal="left" vertical="center"/>
    </xf>
    <xf numFmtId="0" fontId="37" fillId="0" borderId="1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textRotation="90" wrapText="1"/>
    </xf>
    <xf numFmtId="4" fontId="37" fillId="0" borderId="1" xfId="0" applyNumberFormat="1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wrapText="1"/>
    </xf>
    <xf numFmtId="0" fontId="40" fillId="0" borderId="3" xfId="0" applyFont="1" applyBorder="1" applyAlignment="1">
      <alignment horizontal="center" wrapText="1"/>
    </xf>
    <xf numFmtId="0" fontId="40" fillId="0" borderId="1" xfId="0" applyFont="1" applyBorder="1" applyAlignment="1">
      <alignment horizontal="center" wrapText="1"/>
    </xf>
    <xf numFmtId="4" fontId="40" fillId="0" borderId="1" xfId="0" applyNumberFormat="1" applyFont="1" applyBorder="1" applyAlignment="1">
      <alignment horizontal="right"/>
    </xf>
    <xf numFmtId="1" fontId="40" fillId="0" borderId="1" xfId="0" applyNumberFormat="1" applyFont="1" applyBorder="1" applyAlignment="1">
      <alignment horizontal="right"/>
    </xf>
    <xf numFmtId="0" fontId="40" fillId="0" borderId="1" xfId="0" applyFont="1" applyBorder="1" applyAlignment="1">
      <alignment horizontal="center"/>
    </xf>
    <xf numFmtId="1" fontId="40" fillId="0" borderId="3" xfId="0" applyNumberFormat="1" applyFont="1" applyBorder="1" applyAlignment="1">
      <alignment horizontal="center"/>
    </xf>
    <xf numFmtId="0" fontId="42" fillId="0" borderId="1" xfId="0" applyFont="1" applyBorder="1"/>
    <xf numFmtId="164" fontId="40" fillId="0" borderId="1" xfId="0" applyNumberFormat="1" applyFont="1" applyBorder="1" applyAlignment="1">
      <alignment horizontal="left" wrapText="1"/>
    </xf>
    <xf numFmtId="0" fontId="41" fillId="0" borderId="0" xfId="0" applyFont="1"/>
    <xf numFmtId="0" fontId="39" fillId="0" borderId="1" xfId="5" applyFont="1" applyBorder="1" applyAlignment="1">
      <alignment horizontal="center"/>
    </xf>
    <xf numFmtId="10" fontId="40" fillId="0" borderId="1" xfId="0" applyNumberFormat="1" applyFont="1" applyBorder="1" applyAlignment="1">
      <alignment horizontal="center"/>
    </xf>
    <xf numFmtId="164" fontId="40" fillId="0" borderId="1" xfId="0" applyNumberFormat="1" applyFont="1" applyBorder="1" applyAlignment="1">
      <alignment horizontal="right"/>
    </xf>
    <xf numFmtId="4" fontId="40" fillId="0" borderId="1" xfId="0" applyNumberFormat="1" applyFont="1" applyBorder="1"/>
    <xf numFmtId="0" fontId="39" fillId="0" borderId="1" xfId="5" applyFont="1" applyBorder="1" applyAlignment="1">
      <alignment horizontal="left" vertical="center"/>
    </xf>
    <xf numFmtId="0" fontId="40" fillId="0" borderId="3" xfId="0" applyFont="1" applyBorder="1" applyAlignment="1">
      <alignment horizontal="center"/>
    </xf>
    <xf numFmtId="0" fontId="0" fillId="2" borderId="0" xfId="0" applyFill="1"/>
    <xf numFmtId="0" fontId="49" fillId="2" borderId="0" xfId="0" applyFont="1" applyFill="1"/>
    <xf numFmtId="0" fontId="44" fillId="0" borderId="0" xfId="8" applyFont="1"/>
    <xf numFmtId="0" fontId="15" fillId="0" borderId="2" xfId="8" applyFont="1" applyBorder="1" applyAlignment="1">
      <alignment horizontal="left"/>
    </xf>
    <xf numFmtId="0" fontId="15" fillId="0" borderId="3" xfId="8" applyFont="1" applyBorder="1" applyAlignment="1">
      <alignment wrapText="1"/>
    </xf>
    <xf numFmtId="4" fontId="38" fillId="0" borderId="1" xfId="8" applyNumberFormat="1" applyFont="1" applyBorder="1" applyAlignment="1">
      <alignment horizontal="right" wrapText="1"/>
    </xf>
    <xf numFmtId="1" fontId="38" fillId="0" borderId="1" xfId="8" applyNumberFormat="1" applyFont="1" applyBorder="1" applyAlignment="1">
      <alignment horizontal="right" wrapText="1"/>
    </xf>
    <xf numFmtId="4" fontId="38" fillId="0" borderId="1" xfId="8" applyNumberFormat="1" applyFont="1" applyBorder="1" applyAlignment="1">
      <alignment horizontal="center" wrapText="1"/>
    </xf>
    <xf numFmtId="0" fontId="15" fillId="0" borderId="1" xfId="8" applyFont="1" applyBorder="1" applyAlignment="1">
      <alignment horizontal="left"/>
    </xf>
    <xf numFmtId="0" fontId="15" fillId="0" borderId="1" xfId="8" applyFont="1" applyBorder="1"/>
    <xf numFmtId="4" fontId="38" fillId="0" borderId="1" xfId="8" applyNumberFormat="1" applyFont="1" applyBorder="1"/>
    <xf numFmtId="1" fontId="38" fillId="0" borderId="1" xfId="8" applyNumberFormat="1" applyFont="1" applyBorder="1"/>
    <xf numFmtId="0" fontId="38" fillId="0" borderId="1" xfId="8" applyFont="1" applyBorder="1" applyAlignment="1">
      <alignment horizontal="center"/>
    </xf>
    <xf numFmtId="4" fontId="38" fillId="0" borderId="1" xfId="8" applyNumberFormat="1" applyFont="1" applyBorder="1" applyAlignment="1">
      <alignment horizontal="right"/>
    </xf>
    <xf numFmtId="4" fontId="44" fillId="0" borderId="0" xfId="8" applyNumberFormat="1" applyFont="1"/>
    <xf numFmtId="0" fontId="18" fillId="0" borderId="0" xfId="0" applyFont="1" applyAlignment="1">
      <alignment horizontal="center"/>
    </xf>
    <xf numFmtId="0" fontId="18" fillId="0" borderId="0" xfId="0" applyFont="1" applyAlignment="1">
      <alignment wrapText="1"/>
    </xf>
    <xf numFmtId="0" fontId="18" fillId="0" borderId="0" xfId="0" applyFont="1" applyAlignment="1">
      <alignment horizontal="right"/>
    </xf>
    <xf numFmtId="3" fontId="18" fillId="0" borderId="0" xfId="0" applyNumberFormat="1" applyFont="1" applyAlignment="1">
      <alignment horizontal="right"/>
    </xf>
    <xf numFmtId="0" fontId="6" fillId="0" borderId="0" xfId="0" applyFont="1"/>
    <xf numFmtId="0" fontId="15" fillId="0" borderId="0" xfId="0" applyFont="1" applyAlignment="1">
      <alignment horizontal="right"/>
    </xf>
    <xf numFmtId="0" fontId="6" fillId="0" borderId="0" xfId="0" applyFont="1" applyAlignment="1">
      <alignment wrapText="1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wrapText="1"/>
    </xf>
    <xf numFmtId="0" fontId="19" fillId="0" borderId="0" xfId="0" applyFont="1" applyAlignment="1">
      <alignment horizontal="right"/>
    </xf>
    <xf numFmtId="3" fontId="19" fillId="0" borderId="0" xfId="0" applyNumberFormat="1" applyFont="1" applyAlignment="1">
      <alignment horizontal="right"/>
    </xf>
    <xf numFmtId="1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/>
    </xf>
    <xf numFmtId="0" fontId="15" fillId="0" borderId="0" xfId="0" applyFont="1"/>
    <xf numFmtId="3" fontId="15" fillId="0" borderId="0" xfId="0" applyNumberFormat="1" applyFont="1"/>
    <xf numFmtId="0" fontId="1" fillId="0" borderId="1" xfId="0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textRotation="90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left"/>
    </xf>
    <xf numFmtId="4" fontId="4" fillId="0" borderId="1" xfId="0" applyNumberFormat="1" applyFont="1" applyBorder="1" applyAlignment="1">
      <alignment horizontal="right" vertical="center" wrapText="1"/>
    </xf>
    <xf numFmtId="4" fontId="1" fillId="0" borderId="1" xfId="0" applyNumberFormat="1" applyFont="1" applyBorder="1" applyAlignment="1">
      <alignment horizontal="right" vertical="center" wrapText="1"/>
    </xf>
    <xf numFmtId="0" fontId="1" fillId="0" borderId="1" xfId="0" applyFont="1" applyBorder="1" applyAlignment="1">
      <alignment horizontal="right" vertical="center" wrapText="1"/>
    </xf>
    <xf numFmtId="4" fontId="6" fillId="0" borderId="0" xfId="0" applyNumberFormat="1" applyFont="1"/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horizontal="left" vertical="center" wrapText="1"/>
    </xf>
    <xf numFmtId="4" fontId="2" fillId="0" borderId="4" xfId="0" applyNumberFormat="1" applyFont="1" applyBorder="1" applyAlignment="1">
      <alignment horizontal="right" vertical="center" wrapText="1"/>
    </xf>
    <xf numFmtId="0" fontId="2" fillId="0" borderId="4" xfId="0" applyFont="1" applyBorder="1" applyAlignment="1">
      <alignment horizontal="right" vertical="center" wrapText="1"/>
    </xf>
    <xf numFmtId="0" fontId="6" fillId="0" borderId="1" xfId="0" applyFont="1" applyBorder="1"/>
    <xf numFmtId="0" fontId="1" fillId="0" borderId="1" xfId="0" applyFont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2" fontId="6" fillId="0" borderId="0" xfId="0" applyNumberFormat="1" applyFont="1"/>
    <xf numFmtId="4" fontId="1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vertical="center" wrapText="1"/>
    </xf>
    <xf numFmtId="4" fontId="2" fillId="0" borderId="4" xfId="0" applyNumberFormat="1" applyFont="1" applyBorder="1" applyAlignment="1">
      <alignment horizontal="right"/>
    </xf>
    <xf numFmtId="0" fontId="2" fillId="0" borderId="4" xfId="0" applyFont="1" applyBorder="1" applyAlignment="1">
      <alignment horizontal="right"/>
    </xf>
    <xf numFmtId="4" fontId="2" fillId="0" borderId="1" xfId="0" applyNumberFormat="1" applyFont="1" applyBorder="1" applyAlignment="1">
      <alignment horizontal="right"/>
    </xf>
    <xf numFmtId="4" fontId="1" fillId="0" borderId="1" xfId="0" applyNumberFormat="1" applyFont="1" applyBorder="1" applyAlignment="1">
      <alignment horizontal="right"/>
    </xf>
    <xf numFmtId="4" fontId="3" fillId="0" borderId="1" xfId="0" applyNumberFormat="1" applyFont="1" applyBorder="1" applyAlignment="1">
      <alignment horizontal="right" vertical="center"/>
    </xf>
    <xf numFmtId="1" fontId="1" fillId="0" borderId="1" xfId="0" applyNumberFormat="1" applyFont="1" applyBorder="1" applyAlignment="1">
      <alignment horizontal="center"/>
    </xf>
    <xf numFmtId="1" fontId="1" fillId="0" borderId="3" xfId="0" applyNumberFormat="1" applyFont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0" fontId="1" fillId="0" borderId="0" xfId="0" applyFont="1"/>
    <xf numFmtId="4" fontId="1" fillId="0" borderId="0" xfId="0" applyNumberFormat="1" applyFont="1"/>
    <xf numFmtId="4" fontId="3" fillId="0" borderId="1" xfId="0" applyNumberFormat="1" applyFont="1" applyBorder="1" applyAlignment="1">
      <alignment horizontal="right"/>
    </xf>
    <xf numFmtId="0" fontId="1" fillId="0" borderId="5" xfId="0" applyFont="1" applyBorder="1" applyAlignment="1">
      <alignment horizontal="left"/>
    </xf>
    <xf numFmtId="4" fontId="1" fillId="0" borderId="5" xfId="0" applyNumberFormat="1" applyFont="1" applyBorder="1" applyAlignment="1">
      <alignment horizontal="right" vertical="center" wrapText="1"/>
    </xf>
    <xf numFmtId="4" fontId="2" fillId="0" borderId="15" xfId="0" applyNumberFormat="1" applyFont="1" applyBorder="1" applyAlignment="1">
      <alignment horizontal="right"/>
    </xf>
    <xf numFmtId="0" fontId="2" fillId="0" borderId="15" xfId="0" applyFont="1" applyBorder="1" applyAlignment="1">
      <alignment horizontal="right"/>
    </xf>
    <xf numFmtId="4" fontId="1" fillId="0" borderId="5" xfId="0" applyNumberFormat="1" applyFont="1" applyBorder="1" applyAlignment="1">
      <alignment horizontal="right"/>
    </xf>
    <xf numFmtId="1" fontId="1" fillId="0" borderId="5" xfId="0" applyNumberFormat="1" applyFont="1" applyBorder="1" applyAlignment="1">
      <alignment horizontal="center"/>
    </xf>
    <xf numFmtId="1" fontId="1" fillId="0" borderId="12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0" fontId="2" fillId="0" borderId="1" xfId="0" applyFont="1" applyBorder="1"/>
    <xf numFmtId="4" fontId="3" fillId="0" borderId="1" xfId="0" applyNumberFormat="1" applyFont="1" applyBorder="1" applyAlignment="1">
      <alignment horizontal="right" wrapText="1"/>
    </xf>
    <xf numFmtId="0" fontId="1" fillId="0" borderId="1" xfId="0" applyFont="1" applyBorder="1" applyAlignment="1">
      <alignment horizontal="right"/>
    </xf>
    <xf numFmtId="0" fontId="4" fillId="0" borderId="1" xfId="0" applyFont="1" applyBorder="1" applyAlignment="1">
      <alignment horizontal="right" vertical="center" wrapText="1"/>
    </xf>
    <xf numFmtId="4" fontId="2" fillId="0" borderId="1" xfId="0" applyNumberFormat="1" applyFont="1" applyBorder="1" applyAlignment="1">
      <alignment horizontal="right" vertical="center"/>
    </xf>
    <xf numFmtId="4" fontId="2" fillId="0" borderId="1" xfId="0" applyNumberFormat="1" applyFont="1" applyBorder="1" applyAlignment="1">
      <alignment horizontal="right" wrapText="1"/>
    </xf>
    <xf numFmtId="0" fontId="10" fillId="0" borderId="1" xfId="0" applyFont="1" applyBorder="1" applyAlignment="1">
      <alignment horizontal="right"/>
    </xf>
    <xf numFmtId="4" fontId="10" fillId="0" borderId="1" xfId="0" applyNumberFormat="1" applyFont="1" applyBorder="1" applyAlignment="1">
      <alignment horizontal="right"/>
    </xf>
    <xf numFmtId="4" fontId="10" fillId="0" borderId="1" xfId="0" applyNumberFormat="1" applyFont="1" applyBorder="1" applyAlignment="1">
      <alignment horizontal="right" vertical="center"/>
    </xf>
    <xf numFmtId="4" fontId="2" fillId="0" borderId="1" xfId="3" applyNumberFormat="1" applyFont="1" applyBorder="1" applyAlignment="1">
      <alignment horizontal="right"/>
    </xf>
    <xf numFmtId="0" fontId="2" fillId="0" borderId="1" xfId="3" applyFont="1" applyBorder="1" applyAlignment="1">
      <alignment horizontal="right"/>
    </xf>
    <xf numFmtId="4" fontId="2" fillId="0" borderId="1" xfId="3" applyNumberFormat="1" applyFont="1" applyBorder="1" applyAlignment="1">
      <alignment horizontal="right" wrapText="1"/>
    </xf>
    <xf numFmtId="4" fontId="11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left" vertical="center"/>
    </xf>
    <xf numFmtId="4" fontId="2" fillId="0" borderId="1" xfId="6" applyNumberFormat="1" applyFont="1" applyBorder="1" applyAlignment="1">
      <alignment horizontal="right"/>
    </xf>
    <xf numFmtId="166" fontId="2" fillId="0" borderId="1" xfId="0" applyNumberFormat="1" applyFont="1" applyBorder="1" applyAlignment="1">
      <alignment horizontal="right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4" fontId="1" fillId="0" borderId="1" xfId="0" applyNumberFormat="1" applyFont="1" applyBorder="1" applyAlignment="1">
      <alignment horizontal="right" vertical="center"/>
    </xf>
    <xf numFmtId="0" fontId="2" fillId="0" borderId="4" xfId="0" applyFont="1" applyBorder="1" applyAlignment="1">
      <alignment vertical="center" wrapText="1"/>
    </xf>
    <xf numFmtId="4" fontId="1" fillId="0" borderId="1" xfId="0" applyNumberFormat="1" applyFont="1" applyBorder="1" applyAlignment="1">
      <alignment horizontal="right" wrapText="1"/>
    </xf>
    <xf numFmtId="0" fontId="2" fillId="0" borderId="1" xfId="0" applyFont="1" applyBorder="1" applyAlignment="1">
      <alignment wrapText="1"/>
    </xf>
    <xf numFmtId="0" fontId="1" fillId="0" borderId="3" xfId="0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/>
    </xf>
    <xf numFmtId="4" fontId="2" fillId="0" borderId="15" xfId="0" applyNumberFormat="1" applyFont="1" applyBorder="1" applyAlignment="1">
      <alignment horizontal="right" vertical="center" wrapText="1"/>
    </xf>
    <xf numFmtId="0" fontId="2" fillId="0" borderId="15" xfId="0" applyFont="1" applyBorder="1" applyAlignment="1">
      <alignment horizontal="right" vertical="center" wrapText="1"/>
    </xf>
    <xf numFmtId="0" fontId="1" fillId="0" borderId="5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right" vertical="center" wrapText="1"/>
    </xf>
    <xf numFmtId="0" fontId="2" fillId="0" borderId="1" xfId="0" applyFont="1" applyBorder="1" applyAlignment="1">
      <alignment horizontal="right" vertical="center" wrapText="1"/>
    </xf>
    <xf numFmtId="4" fontId="2" fillId="0" borderId="4" xfId="0" applyNumberFormat="1" applyFont="1" applyBorder="1" applyAlignment="1">
      <alignment horizontal="right" wrapText="1"/>
    </xf>
    <xf numFmtId="0" fontId="1" fillId="0" borderId="1" xfId="0" applyFont="1" applyBorder="1"/>
    <xf numFmtId="4" fontId="3" fillId="0" borderId="1" xfId="0" applyNumberFormat="1" applyFont="1" applyBorder="1" applyAlignment="1">
      <alignment horizontal="right" vertical="center" wrapText="1"/>
    </xf>
    <xf numFmtId="0" fontId="1" fillId="0" borderId="1" xfId="0" quotePrefix="1" applyFont="1" applyBorder="1" applyAlignment="1">
      <alignment horizontal="center" vertical="center" wrapText="1"/>
    </xf>
    <xf numFmtId="4" fontId="2" fillId="0" borderId="0" xfId="0" applyNumberFormat="1" applyFont="1" applyAlignment="1">
      <alignment horizontal="right" vertical="center" wrapText="1"/>
    </xf>
    <xf numFmtId="0" fontId="2" fillId="0" borderId="1" xfId="0" applyFont="1" applyBorder="1" applyAlignment="1">
      <alignment horizontal="left" vertical="center" wrapText="1"/>
    </xf>
    <xf numFmtId="4" fontId="4" fillId="0" borderId="1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4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right" vertical="center"/>
    </xf>
    <xf numFmtId="4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2" xfId="0" applyFont="1" applyBorder="1"/>
    <xf numFmtId="0" fontId="6" fillId="0" borderId="3" xfId="0" applyFont="1" applyBorder="1"/>
    <xf numFmtId="0" fontId="2" fillId="0" borderId="1" xfId="0" applyFont="1" applyBorder="1" applyAlignment="1">
      <alignment horizontal="right" wrapText="1"/>
    </xf>
    <xf numFmtId="0" fontId="2" fillId="0" borderId="0" xfId="0" applyFont="1"/>
    <xf numFmtId="0" fontId="2" fillId="0" borderId="1" xfId="0" applyFont="1" applyBorder="1" applyAlignment="1">
      <alignment vertical="top"/>
    </xf>
    <xf numFmtId="0" fontId="5" fillId="0" borderId="1" xfId="0" applyFont="1" applyBorder="1" applyAlignment="1">
      <alignment vertical="center" wrapText="1"/>
    </xf>
    <xf numFmtId="0" fontId="3" fillId="0" borderId="1" xfId="5" applyFont="1" applyBorder="1" applyAlignment="1">
      <alignment horizontal="center" vertical="center"/>
    </xf>
    <xf numFmtId="0" fontId="3" fillId="0" borderId="5" xfId="5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4" fontId="1" fillId="0" borderId="5" xfId="0" applyNumberFormat="1" applyFont="1" applyBorder="1" applyAlignment="1">
      <alignment horizontal="right" vertical="center"/>
    </xf>
    <xf numFmtId="0" fontId="1" fillId="0" borderId="5" xfId="0" applyFont="1" applyBorder="1" applyAlignment="1">
      <alignment horizontal="right" vertical="center"/>
    </xf>
    <xf numFmtId="4" fontId="2" fillId="0" borderId="5" xfId="0" applyNumberFormat="1" applyFont="1" applyBorder="1" applyAlignment="1">
      <alignment horizontal="right"/>
    </xf>
    <xf numFmtId="0" fontId="1" fillId="0" borderId="5" xfId="0" applyFont="1" applyBorder="1" applyAlignment="1">
      <alignment horizontal="center" vertical="center"/>
    </xf>
    <xf numFmtId="0" fontId="2" fillId="0" borderId="5" xfId="0" applyFont="1" applyBorder="1"/>
    <xf numFmtId="4" fontId="4" fillId="0" borderId="5" xfId="0" applyNumberFormat="1" applyFont="1" applyBorder="1" applyAlignment="1">
      <alignment horizontal="right" vertical="center" wrapText="1"/>
    </xf>
    <xf numFmtId="4" fontId="1" fillId="0" borderId="3" xfId="0" applyNumberFormat="1" applyFont="1" applyBorder="1" applyAlignment="1">
      <alignment horizontal="right" vertical="center"/>
    </xf>
    <xf numFmtId="0" fontId="13" fillId="0" borderId="0" xfId="0" applyFont="1"/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wrapText="1"/>
    </xf>
    <xf numFmtId="0" fontId="0" fillId="0" borderId="0" xfId="0" applyAlignment="1">
      <alignment horizontal="right"/>
    </xf>
    <xf numFmtId="0" fontId="0" fillId="0" borderId="0" xfId="0" applyAlignment="1">
      <alignment horizontal="center" wrapText="1"/>
    </xf>
    <xf numFmtId="4" fontId="15" fillId="0" borderId="5" xfId="1" applyNumberFormat="1" applyFont="1" applyBorder="1" applyAlignment="1">
      <alignment horizontal="center" vertical="center" textRotation="90" wrapText="1"/>
    </xf>
    <xf numFmtId="4" fontId="15" fillId="0" borderId="7" xfId="1" applyNumberFormat="1" applyFont="1" applyBorder="1" applyAlignment="1">
      <alignment horizontal="center" vertical="center" textRotation="90" wrapText="1"/>
    </xf>
    <xf numFmtId="0" fontId="15" fillId="0" borderId="1" xfId="1" applyFont="1" applyBorder="1" applyAlignment="1">
      <alignment horizontal="center" vertical="center"/>
    </xf>
    <xf numFmtId="4" fontId="15" fillId="0" borderId="1" xfId="1" applyNumberFormat="1" applyFont="1" applyBorder="1" applyAlignment="1">
      <alignment horizontal="center" vertical="center"/>
    </xf>
    <xf numFmtId="0" fontId="15" fillId="0" borderId="1" xfId="1" applyFont="1" applyBorder="1" applyAlignment="1">
      <alignment horizontal="center" vertical="center" wrapText="1"/>
    </xf>
    <xf numFmtId="0" fontId="15" fillId="0" borderId="1" xfId="0" applyFont="1" applyBorder="1" applyAlignment="1">
      <alignment horizontal="left"/>
    </xf>
    <xf numFmtId="0" fontId="15" fillId="0" borderId="2" xfId="1" applyFont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4" fontId="15" fillId="0" borderId="1" xfId="1" applyNumberFormat="1" applyFont="1" applyBorder="1" applyAlignment="1">
      <alignment horizontal="right" vertical="center"/>
    </xf>
    <xf numFmtId="3" fontId="15" fillId="0" borderId="1" xfId="1" applyNumberFormat="1" applyFont="1" applyBorder="1" applyAlignment="1">
      <alignment horizontal="right" vertical="center"/>
    </xf>
    <xf numFmtId="0" fontId="15" fillId="0" borderId="1" xfId="0" applyFont="1" applyBorder="1" applyAlignment="1">
      <alignment horizontal="center" wrapText="1"/>
    </xf>
    <xf numFmtId="4" fontId="20" fillId="0" borderId="1" xfId="1" applyNumberFormat="1" applyFont="1" applyBorder="1" applyAlignment="1">
      <alignment horizontal="right" vertical="center"/>
    </xf>
    <xf numFmtId="4" fontId="15" fillId="0" borderId="1" xfId="0" applyNumberFormat="1" applyFont="1" applyBorder="1"/>
    <xf numFmtId="3" fontId="15" fillId="0" borderId="1" xfId="0" applyNumberFormat="1" applyFont="1" applyBorder="1"/>
    <xf numFmtId="4" fontId="20" fillId="0" borderId="1" xfId="0" applyNumberFormat="1" applyFont="1" applyBorder="1"/>
    <xf numFmtId="4" fontId="15" fillId="0" borderId="1" xfId="0" applyNumberFormat="1" applyFont="1" applyBorder="1" applyAlignment="1">
      <alignment horizontal="right" vertical="center" wrapText="1"/>
    </xf>
    <xf numFmtId="0" fontId="32" fillId="0" borderId="1" xfId="0" applyFont="1" applyBorder="1"/>
    <xf numFmtId="0" fontId="32" fillId="0" borderId="2" xfId="0" applyFont="1" applyBorder="1" applyAlignment="1">
      <alignment vertical="center" wrapText="1"/>
    </xf>
    <xf numFmtId="0" fontId="32" fillId="0" borderId="2" xfId="0" applyFont="1" applyBorder="1" applyAlignment="1">
      <alignment horizontal="center" vertical="center" wrapText="1"/>
    </xf>
    <xf numFmtId="4" fontId="15" fillId="0" borderId="1" xfId="0" applyNumberFormat="1" applyFont="1" applyBorder="1" applyAlignment="1">
      <alignment horizontal="right"/>
    </xf>
    <xf numFmtId="3" fontId="15" fillId="0" borderId="1" xfId="0" applyNumberFormat="1" applyFont="1" applyBorder="1" applyAlignment="1">
      <alignment horizontal="right"/>
    </xf>
    <xf numFmtId="0" fontId="15" fillId="0" borderId="2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center"/>
    </xf>
    <xf numFmtId="4" fontId="15" fillId="0" borderId="1" xfId="0" applyNumberFormat="1" applyFont="1" applyBorder="1" applyAlignment="1">
      <alignment horizontal="right" vertical="center"/>
    </xf>
    <xf numFmtId="3" fontId="15" fillId="0" borderId="1" xfId="0" applyNumberFormat="1" applyFont="1" applyBorder="1" applyAlignment="1">
      <alignment horizontal="right" vertical="center"/>
    </xf>
    <xf numFmtId="0" fontId="15" fillId="0" borderId="1" xfId="0" applyFont="1" applyBorder="1" applyAlignment="1">
      <alignment horizontal="center" vertical="center" wrapText="1"/>
    </xf>
    <xf numFmtId="4" fontId="15" fillId="0" borderId="1" xfId="0" applyNumberFormat="1" applyFont="1" applyBorder="1" applyAlignment="1">
      <alignment vertical="center"/>
    </xf>
    <xf numFmtId="0" fontId="32" fillId="0" borderId="1" xfId="0" applyFont="1" applyBorder="1" applyAlignment="1">
      <alignment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left" vertical="center"/>
    </xf>
    <xf numFmtId="0" fontId="32" fillId="0" borderId="1" xfId="0" applyFont="1" applyBorder="1" applyAlignment="1">
      <alignment horizontal="center" vertical="center"/>
    </xf>
    <xf numFmtId="3" fontId="15" fillId="0" borderId="1" xfId="0" applyNumberFormat="1" applyFont="1" applyBorder="1" applyAlignment="1">
      <alignment vertical="center"/>
    </xf>
    <xf numFmtId="0" fontId="32" fillId="0" borderId="2" xfId="0" applyFont="1" applyBorder="1"/>
    <xf numFmtId="0" fontId="15" fillId="0" borderId="1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/>
    </xf>
    <xf numFmtId="4" fontId="17" fillId="0" borderId="1" xfId="0" applyNumberFormat="1" applyFont="1" applyBorder="1" applyAlignment="1">
      <alignment horizontal="right" vertical="center"/>
    </xf>
    <xf numFmtId="0" fontId="17" fillId="0" borderId="1" xfId="0" applyFont="1" applyBorder="1" applyAlignment="1">
      <alignment horizontal="center" vertical="center" wrapText="1"/>
    </xf>
    <xf numFmtId="4" fontId="20" fillId="0" borderId="1" xfId="0" applyNumberFormat="1" applyFont="1" applyBorder="1" applyAlignment="1">
      <alignment horizontal="right"/>
    </xf>
    <xf numFmtId="0" fontId="15" fillId="0" borderId="1" xfId="0" applyFont="1" applyBorder="1"/>
    <xf numFmtId="0" fontId="15" fillId="0" borderId="1" xfId="0" applyFont="1" applyBorder="1" applyAlignment="1">
      <alignment horizontal="right"/>
    </xf>
    <xf numFmtId="0" fontId="32" fillId="0" borderId="1" xfId="0" applyFont="1" applyBorder="1" applyAlignment="1">
      <alignment vertical="center"/>
    </xf>
    <xf numFmtId="0" fontId="32" fillId="0" borderId="2" xfId="0" applyFont="1" applyBorder="1" applyAlignment="1">
      <alignment vertical="center"/>
    </xf>
    <xf numFmtId="0" fontId="15" fillId="0" borderId="8" xfId="0" applyFont="1" applyBorder="1"/>
    <xf numFmtId="0" fontId="32" fillId="0" borderId="9" xfId="0" applyFont="1" applyBorder="1" applyAlignment="1">
      <alignment vertical="center" wrapText="1"/>
    </xf>
    <xf numFmtId="0" fontId="32" fillId="0" borderId="8" xfId="0" applyFont="1" applyBorder="1" applyAlignment="1">
      <alignment vertical="center" wrapText="1"/>
    </xf>
    <xf numFmtId="0" fontId="32" fillId="0" borderId="2" xfId="0" applyFont="1" applyBorder="1" applyAlignment="1">
      <alignment wrapText="1"/>
    </xf>
    <xf numFmtId="0" fontId="32" fillId="0" borderId="2" xfId="0" applyFont="1" applyBorder="1" applyAlignment="1">
      <alignment horizontal="center" wrapText="1"/>
    </xf>
    <xf numFmtId="0" fontId="32" fillId="0" borderId="2" xfId="0" applyFont="1" applyBorder="1" applyAlignment="1">
      <alignment horizontal="center"/>
    </xf>
    <xf numFmtId="0" fontId="32" fillId="0" borderId="0" xfId="0" applyFont="1"/>
    <xf numFmtId="0" fontId="32" fillId="0" borderId="0" xfId="0" applyFont="1" applyAlignment="1">
      <alignment horizontal="center"/>
    </xf>
    <xf numFmtId="0" fontId="32" fillId="0" borderId="2" xfId="0" applyFont="1" applyBorder="1" applyAlignment="1">
      <alignment vertical="top"/>
    </xf>
    <xf numFmtId="0" fontId="34" fillId="0" borderId="2" xfId="0" applyFont="1" applyBorder="1" applyAlignment="1">
      <alignment vertical="center" wrapText="1"/>
    </xf>
    <xf numFmtId="0" fontId="34" fillId="0" borderId="2" xfId="0" applyFont="1" applyBorder="1" applyAlignment="1">
      <alignment horizontal="center" vertical="center" wrapText="1"/>
    </xf>
    <xf numFmtId="1" fontId="15" fillId="0" borderId="1" xfId="0" applyNumberFormat="1" applyFont="1" applyBorder="1" applyAlignment="1">
      <alignment vertical="center"/>
    </xf>
    <xf numFmtId="0" fontId="33" fillId="0" borderId="2" xfId="0" applyFont="1" applyBorder="1"/>
    <xf numFmtId="0" fontId="33" fillId="0" borderId="2" xfId="0" applyFont="1" applyBorder="1" applyAlignment="1">
      <alignment horizontal="center"/>
    </xf>
    <xf numFmtId="0" fontId="32" fillId="0" borderId="2" xfId="0" applyFont="1" applyBorder="1" applyAlignment="1">
      <alignment horizontal="left" vertical="center"/>
    </xf>
    <xf numFmtId="0" fontId="32" fillId="0" borderId="2" xfId="0" applyFont="1" applyBorder="1" applyAlignment="1">
      <alignment horizontal="center" vertical="center"/>
    </xf>
    <xf numFmtId="0" fontId="1" fillId="0" borderId="0" xfId="0" applyFont="1" applyAlignment="1">
      <alignment horizontal="right" vertical="center" wrapText="1"/>
    </xf>
    <xf numFmtId="0" fontId="23" fillId="0" borderId="0" xfId="0" applyFont="1" applyAlignment="1">
      <alignment horizontal="right" vertical="center" wrapText="1"/>
    </xf>
    <xf numFmtId="0" fontId="22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/>
    </xf>
    <xf numFmtId="0" fontId="27" fillId="0" borderId="1" xfId="0" applyFont="1" applyBorder="1"/>
    <xf numFmtId="4" fontId="22" fillId="0" borderId="1" xfId="1" applyNumberFormat="1" applyFont="1" applyBorder="1" applyAlignment="1">
      <alignment horizontal="center" vertical="center"/>
    </xf>
    <xf numFmtId="3" fontId="22" fillId="0" borderId="1" xfId="1" applyNumberFormat="1" applyFont="1" applyBorder="1" applyAlignment="1">
      <alignment horizontal="center" vertical="center"/>
    </xf>
    <xf numFmtId="4" fontId="22" fillId="0" borderId="1" xfId="0" applyNumberFormat="1" applyFont="1" applyBorder="1" applyAlignment="1">
      <alignment horizontal="center"/>
    </xf>
    <xf numFmtId="49" fontId="22" fillId="0" borderId="1" xfId="0" applyNumberFormat="1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3" fontId="22" fillId="0" borderId="1" xfId="0" applyNumberFormat="1" applyFont="1" applyBorder="1" applyAlignment="1">
      <alignment horizontal="center"/>
    </xf>
    <xf numFmtId="0" fontId="27" fillId="0" borderId="1" xfId="0" applyFont="1" applyBorder="1" applyAlignment="1">
      <alignment horizontal="left"/>
    </xf>
    <xf numFmtId="1" fontId="15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wrapText="1"/>
    </xf>
    <xf numFmtId="0" fontId="20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textRotation="90" wrapText="1"/>
    </xf>
    <xf numFmtId="4" fontId="1" fillId="0" borderId="1" xfId="0" applyNumberFormat="1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textRotation="90" wrapText="1"/>
    </xf>
    <xf numFmtId="0" fontId="15" fillId="0" borderId="0" xfId="0" applyFont="1" applyAlignment="1">
      <alignment horizontal="right"/>
    </xf>
    <xf numFmtId="0" fontId="15" fillId="0" borderId="0" xfId="0" applyFont="1" applyAlignment="1">
      <alignment horizontal="right" vertical="center" wrapText="1"/>
    </xf>
    <xf numFmtId="0" fontId="4" fillId="0" borderId="1" xfId="0" applyFont="1" applyBorder="1" applyAlignment="1">
      <alignment horizontal="center" vertical="center" textRotation="90"/>
    </xf>
    <xf numFmtId="0" fontId="4" fillId="0" borderId="5" xfId="0" applyFont="1" applyBorder="1" applyAlignment="1">
      <alignment horizontal="center" vertical="center" textRotation="90" wrapText="1"/>
    </xf>
    <xf numFmtId="0" fontId="4" fillId="0" borderId="6" xfId="0" applyFont="1" applyBorder="1" applyAlignment="1">
      <alignment horizontal="center" vertical="center" textRotation="90" wrapText="1"/>
    </xf>
    <xf numFmtId="0" fontId="4" fillId="0" borderId="7" xfId="0" applyFont="1" applyBorder="1" applyAlignment="1">
      <alignment horizontal="center" vertical="center" textRotation="90" wrapText="1"/>
    </xf>
    <xf numFmtId="0" fontId="4" fillId="0" borderId="1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5" fillId="0" borderId="5" xfId="1" applyFont="1" applyBorder="1" applyAlignment="1">
      <alignment horizontal="center" vertical="center" wrapText="1"/>
    </xf>
    <xf numFmtId="0" fontId="15" fillId="0" borderId="6" xfId="1" applyFont="1" applyBorder="1" applyAlignment="1">
      <alignment horizontal="center" vertical="center" wrapText="1"/>
    </xf>
    <xf numFmtId="0" fontId="15" fillId="0" borderId="7" xfId="1" applyFont="1" applyBorder="1" applyAlignment="1">
      <alignment horizontal="center" vertical="center" wrapText="1"/>
    </xf>
    <xf numFmtId="0" fontId="15" fillId="0" borderId="5" xfId="1" applyFont="1" applyBorder="1" applyAlignment="1">
      <alignment horizontal="center" vertical="center" textRotation="90" wrapText="1"/>
    </xf>
    <xf numFmtId="0" fontId="15" fillId="0" borderId="6" xfId="1" applyFont="1" applyBorder="1" applyAlignment="1">
      <alignment horizontal="center" vertical="center" textRotation="90" wrapText="1"/>
    </xf>
    <xf numFmtId="0" fontId="15" fillId="0" borderId="7" xfId="1" applyFont="1" applyBorder="1" applyAlignment="1">
      <alignment horizontal="center" vertical="center" textRotation="90" wrapText="1"/>
    </xf>
    <xf numFmtId="4" fontId="15" fillId="0" borderId="5" xfId="1" applyNumberFormat="1" applyFont="1" applyBorder="1" applyAlignment="1">
      <alignment horizontal="center" vertical="center" textRotation="90" wrapText="1"/>
    </xf>
    <xf numFmtId="4" fontId="15" fillId="0" borderId="6" xfId="1" applyNumberFormat="1" applyFont="1" applyBorder="1" applyAlignment="1">
      <alignment horizontal="center" vertical="center" textRotation="90" wrapText="1"/>
    </xf>
    <xf numFmtId="4" fontId="15" fillId="0" borderId="7" xfId="1" applyNumberFormat="1" applyFont="1" applyBorder="1" applyAlignment="1">
      <alignment horizontal="center" vertical="center" textRotation="90" wrapText="1"/>
    </xf>
    <xf numFmtId="0" fontId="15" fillId="0" borderId="2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4" fontId="15" fillId="0" borderId="2" xfId="1" applyNumberFormat="1" applyFont="1" applyBorder="1" applyAlignment="1">
      <alignment horizontal="center" vertical="center" wrapText="1"/>
    </xf>
    <xf numFmtId="4" fontId="15" fillId="0" borderId="8" xfId="1" applyNumberFormat="1" applyFont="1" applyBorder="1" applyAlignment="1">
      <alignment horizontal="center" vertical="center" wrapText="1"/>
    </xf>
    <xf numFmtId="4" fontId="15" fillId="0" borderId="3" xfId="1" applyNumberFormat="1" applyFont="1" applyBorder="1" applyAlignment="1">
      <alignment horizontal="center" vertical="center" wrapText="1"/>
    </xf>
    <xf numFmtId="0" fontId="15" fillId="0" borderId="5" xfId="1" applyFont="1" applyBorder="1" applyAlignment="1">
      <alignment horizontal="center" textRotation="90" wrapText="1"/>
    </xf>
    <xf numFmtId="0" fontId="15" fillId="0" borderId="6" xfId="1" applyFont="1" applyBorder="1" applyAlignment="1">
      <alignment horizontal="center" textRotation="90" wrapText="1"/>
    </xf>
    <xf numFmtId="0" fontId="15" fillId="0" borderId="7" xfId="1" applyFont="1" applyBorder="1" applyAlignment="1">
      <alignment horizontal="center" textRotation="90" wrapText="1"/>
    </xf>
    <xf numFmtId="0" fontId="1" fillId="0" borderId="2" xfId="4" applyFont="1" applyBorder="1" applyAlignment="1">
      <alignment horizontal="left" wrapText="1"/>
    </xf>
    <xf numFmtId="0" fontId="1" fillId="0" borderId="3" xfId="4" applyFont="1" applyBorder="1" applyAlignment="1">
      <alignment horizontal="left" wrapText="1"/>
    </xf>
    <xf numFmtId="0" fontId="1" fillId="0" borderId="2" xfId="4" applyFont="1" applyBorder="1" applyAlignment="1">
      <alignment wrapText="1"/>
    </xf>
    <xf numFmtId="0" fontId="1" fillId="0" borderId="3" xfId="4" applyFont="1" applyBorder="1" applyAlignment="1">
      <alignment wrapText="1"/>
    </xf>
    <xf numFmtId="0" fontId="1" fillId="0" borderId="2" xfId="4" applyFont="1" applyBorder="1" applyAlignment="1">
      <alignment horizontal="center" vertical="center" wrapText="1"/>
    </xf>
    <xf numFmtId="0" fontId="1" fillId="0" borderId="8" xfId="4" applyFont="1" applyBorder="1" applyAlignment="1">
      <alignment horizontal="center" vertical="center" wrapText="1"/>
    </xf>
    <xf numFmtId="0" fontId="1" fillId="0" borderId="3" xfId="4" applyFont="1" applyBorder="1" applyAlignment="1">
      <alignment horizontal="center" vertical="center" wrapText="1"/>
    </xf>
    <xf numFmtId="0" fontId="4" fillId="0" borderId="0" xfId="4" applyFont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0" xfId="0" applyFont="1" applyAlignment="1">
      <alignment horizontal="right" vertical="center" wrapText="1"/>
    </xf>
    <xf numFmtId="0" fontId="24" fillId="0" borderId="0" xfId="0" applyFont="1" applyAlignment="1">
      <alignment horizontal="right" vertical="top" wrapText="1"/>
    </xf>
    <xf numFmtId="0" fontId="25" fillId="0" borderId="0" xfId="0" applyFont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37" fillId="0" borderId="11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0" fontId="37" fillId="0" borderId="14" xfId="0" applyFont="1" applyBorder="1" applyAlignment="1">
      <alignment horizontal="center" vertical="center" wrapText="1"/>
    </xf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center" vertical="top" wrapText="1"/>
    </xf>
    <xf numFmtId="0" fontId="36" fillId="0" borderId="0" xfId="0" applyFont="1" applyAlignment="1">
      <alignment horizontal="left" wrapText="1"/>
    </xf>
    <xf numFmtId="0" fontId="36" fillId="0" borderId="10" xfId="0" applyFont="1" applyBorder="1" applyAlignment="1">
      <alignment horizontal="left" vertical="center" wrapText="1"/>
    </xf>
    <xf numFmtId="0" fontId="37" fillId="0" borderId="1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center" wrapText="1"/>
    </xf>
    <xf numFmtId="4" fontId="37" fillId="0" borderId="5" xfId="0" applyNumberFormat="1" applyFont="1" applyBorder="1" applyAlignment="1">
      <alignment horizontal="center" vertical="center" wrapText="1"/>
    </xf>
    <xf numFmtId="4" fontId="37" fillId="0" borderId="6" xfId="0" applyNumberFormat="1" applyFont="1" applyBorder="1" applyAlignment="1">
      <alignment horizontal="center" vertical="center" wrapText="1"/>
    </xf>
    <xf numFmtId="4" fontId="37" fillId="0" borderId="7" xfId="0" applyNumberFormat="1" applyFont="1" applyBorder="1" applyAlignment="1">
      <alignment horizontal="center" vertical="center" wrapText="1"/>
    </xf>
    <xf numFmtId="2" fontId="37" fillId="0" borderId="1" xfId="8" applyNumberFormat="1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 textRotation="90" wrapText="1"/>
    </xf>
    <xf numFmtId="0" fontId="37" fillId="0" borderId="6" xfId="0" applyFont="1" applyBorder="1" applyAlignment="1">
      <alignment horizontal="center" vertical="center" textRotation="90" wrapText="1"/>
    </xf>
    <xf numFmtId="0" fontId="37" fillId="0" borderId="7" xfId="0" applyFont="1" applyBorder="1" applyAlignment="1">
      <alignment horizontal="center" vertical="center" textRotation="90" wrapText="1"/>
    </xf>
    <xf numFmtId="2" fontId="37" fillId="0" borderId="5" xfId="0" applyNumberFormat="1" applyFont="1" applyBorder="1" applyAlignment="1">
      <alignment horizontal="center" vertical="center" textRotation="90" wrapText="1"/>
    </xf>
    <xf numFmtId="2" fontId="37" fillId="0" borderId="7" xfId="0" applyNumberFormat="1" applyFont="1" applyBorder="1" applyAlignment="1">
      <alignment horizontal="center" vertical="center" textRotation="90" wrapText="1"/>
    </xf>
    <xf numFmtId="165" fontId="40" fillId="0" borderId="2" xfId="0" applyNumberFormat="1" applyFont="1" applyBorder="1" applyAlignment="1">
      <alignment horizontal="left"/>
    </xf>
    <xf numFmtId="165" fontId="40" fillId="0" borderId="3" xfId="0" applyNumberFormat="1" applyFont="1" applyBorder="1" applyAlignment="1">
      <alignment horizontal="left"/>
    </xf>
    <xf numFmtId="0" fontId="40" fillId="0" borderId="1" xfId="0" applyFont="1" applyBorder="1" applyAlignment="1">
      <alignment horizontal="center" vertical="center"/>
    </xf>
    <xf numFmtId="2" fontId="37" fillId="0" borderId="5" xfId="8" applyNumberFormat="1" applyFont="1" applyBorder="1" applyAlignment="1">
      <alignment horizontal="center" vertical="center" textRotation="90" wrapText="1"/>
    </xf>
    <xf numFmtId="2" fontId="37" fillId="0" borderId="7" xfId="8" applyNumberFormat="1" applyFont="1" applyBorder="1" applyAlignment="1">
      <alignment horizontal="center" vertical="center" textRotation="90" wrapText="1"/>
    </xf>
    <xf numFmtId="0" fontId="15" fillId="0" borderId="0" xfId="8" applyFont="1" applyAlignment="1">
      <alignment horizontal="right" wrapText="1"/>
    </xf>
    <xf numFmtId="0" fontId="15" fillId="0" borderId="0" xfId="8" applyFont="1" applyAlignment="1">
      <alignment horizontal="right" vertical="center" wrapText="1"/>
    </xf>
    <xf numFmtId="0" fontId="43" fillId="0" borderId="0" xfId="8" applyFont="1" applyAlignment="1">
      <alignment horizontal="center" vertical="center" wrapText="1"/>
    </xf>
    <xf numFmtId="0" fontId="15" fillId="0" borderId="1" xfId="9" applyFont="1" applyBorder="1" applyAlignment="1">
      <alignment horizontal="center" vertical="center" wrapText="1"/>
    </xf>
    <xf numFmtId="0" fontId="15" fillId="0" borderId="1" xfId="9" applyFont="1" applyBorder="1" applyAlignment="1">
      <alignment vertical="center" wrapText="1"/>
    </xf>
    <xf numFmtId="0" fontId="15" fillId="0" borderId="1" xfId="9" applyFont="1" applyBorder="1" applyAlignment="1">
      <alignment vertical="center"/>
    </xf>
    <xf numFmtId="0" fontId="15" fillId="0" borderId="1" xfId="9" applyFont="1" applyBorder="1" applyAlignment="1">
      <alignment horizontal="center" vertical="center" textRotation="90" wrapText="1"/>
    </xf>
    <xf numFmtId="0" fontId="15" fillId="0" borderId="5" xfId="9" applyFont="1" applyBorder="1" applyAlignment="1">
      <alignment horizontal="center" vertical="center" textRotation="90" wrapText="1"/>
    </xf>
    <xf numFmtId="0" fontId="15" fillId="0" borderId="6" xfId="9" applyFont="1" applyBorder="1" applyAlignment="1">
      <alignment vertical="center" wrapText="1"/>
    </xf>
    <xf numFmtId="0" fontId="15" fillId="0" borderId="7" xfId="9" applyFont="1" applyBorder="1" applyAlignment="1">
      <alignment vertical="center"/>
    </xf>
    <xf numFmtId="0" fontId="37" fillId="0" borderId="2" xfId="9" applyFont="1" applyBorder="1" applyAlignment="1">
      <alignment horizontal="center" vertical="center"/>
    </xf>
    <xf numFmtId="0" fontId="37" fillId="0" borderId="8" xfId="9" applyFont="1" applyBorder="1" applyAlignment="1">
      <alignment horizontal="center" vertical="center"/>
    </xf>
    <xf numFmtId="0" fontId="37" fillId="0" borderId="3" xfId="9" applyFont="1" applyBorder="1" applyAlignment="1">
      <alignment horizontal="center" vertical="center"/>
    </xf>
    <xf numFmtId="0" fontId="15" fillId="0" borderId="5" xfId="9" applyFont="1" applyBorder="1" applyAlignment="1">
      <alignment horizontal="center" textRotation="90" wrapText="1"/>
    </xf>
    <xf numFmtId="0" fontId="15" fillId="0" borderId="6" xfId="9" applyFont="1" applyBorder="1" applyAlignment="1">
      <alignment horizontal="center" wrapText="1"/>
    </xf>
    <xf numFmtId="0" fontId="15" fillId="0" borderId="7" xfId="9" applyFont="1" applyBorder="1" applyAlignment="1">
      <alignment horizontal="center" wrapText="1"/>
    </xf>
    <xf numFmtId="0" fontId="15" fillId="0" borderId="6" xfId="9" applyFont="1" applyBorder="1" applyAlignment="1">
      <alignment horizontal="center" textRotation="90" wrapText="1"/>
    </xf>
    <xf numFmtId="0" fontId="15" fillId="0" borderId="7" xfId="9" applyFont="1" applyBorder="1" applyAlignment="1">
      <alignment horizontal="center" textRotation="90" wrapText="1"/>
    </xf>
    <xf numFmtId="0" fontId="15" fillId="0" borderId="5" xfId="9" applyFont="1" applyBorder="1" applyAlignment="1">
      <alignment horizontal="center" vertical="center" wrapText="1"/>
    </xf>
    <xf numFmtId="0" fontId="15" fillId="0" borderId="6" xfId="9" applyFont="1" applyBorder="1" applyAlignment="1">
      <alignment horizontal="center" vertical="center" wrapText="1"/>
    </xf>
    <xf numFmtId="0" fontId="15" fillId="0" borderId="7" xfId="9" applyFont="1" applyBorder="1" applyAlignment="1">
      <alignment horizontal="center" vertical="center" wrapText="1"/>
    </xf>
    <xf numFmtId="0" fontId="15" fillId="0" borderId="1" xfId="9" applyFont="1" applyBorder="1" applyAlignment="1">
      <alignment horizontal="center" textRotation="90" wrapText="1"/>
    </xf>
    <xf numFmtId="0" fontId="15" fillId="0" borderId="1" xfId="9" applyFont="1" applyBorder="1" applyAlignment="1">
      <alignment horizontal="center" wrapText="1"/>
    </xf>
    <xf numFmtId="0" fontId="15" fillId="0" borderId="6" xfId="9" applyFont="1" applyBorder="1" applyAlignment="1">
      <alignment horizontal="center" vertical="center" textRotation="90" wrapText="1"/>
    </xf>
    <xf numFmtId="0" fontId="15" fillId="0" borderId="7" xfId="9" applyFont="1" applyBorder="1" applyAlignment="1">
      <alignment horizontal="center" vertical="center" textRotation="90" wrapText="1"/>
    </xf>
    <xf numFmtId="0" fontId="24" fillId="0" borderId="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0" xfId="8" applyFont="1" applyAlignment="1">
      <alignment horizontal="right" wrapText="1"/>
    </xf>
    <xf numFmtId="0" fontId="24" fillId="0" borderId="0" xfId="0" applyFont="1" applyAlignment="1">
      <alignment horizontal="right" vertical="center" wrapText="1"/>
    </xf>
    <xf numFmtId="0" fontId="25" fillId="0" borderId="10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4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2" fontId="38" fillId="0" borderId="1" xfId="0" applyNumberFormat="1" applyFont="1" applyBorder="1" applyAlignment="1">
      <alignment horizontal="center" vertical="center" textRotation="90" wrapText="1"/>
    </xf>
    <xf numFmtId="0" fontId="45" fillId="0" borderId="10" xfId="4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38" fillId="0" borderId="5" xfId="0" applyFont="1" applyBorder="1" applyAlignment="1">
      <alignment horizontal="center" vertic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 wrapText="1"/>
    </xf>
    <xf numFmtId="4" fontId="38" fillId="0" borderId="5" xfId="0" applyNumberFormat="1" applyFont="1" applyBorder="1" applyAlignment="1">
      <alignment horizontal="center" vertical="center" textRotation="90" wrapText="1"/>
    </xf>
    <xf numFmtId="4" fontId="38" fillId="0" borderId="6" xfId="0" applyNumberFormat="1" applyFont="1" applyBorder="1" applyAlignment="1">
      <alignment horizontal="center" vertical="center" textRotation="90" wrapText="1"/>
    </xf>
    <xf numFmtId="4" fontId="38" fillId="0" borderId="7" xfId="0" applyNumberFormat="1" applyFont="1" applyBorder="1" applyAlignment="1">
      <alignment horizontal="center" vertical="center" textRotation="90" wrapText="1"/>
    </xf>
    <xf numFmtId="0" fontId="38" fillId="0" borderId="2" xfId="0" applyFont="1" applyBorder="1" applyAlignment="1">
      <alignment horizontal="center" vertical="center" wrapText="1"/>
    </xf>
    <xf numFmtId="0" fontId="38" fillId="0" borderId="8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 wrapText="1"/>
    </xf>
    <xf numFmtId="1" fontId="38" fillId="0" borderId="1" xfId="0" applyNumberFormat="1" applyFont="1" applyBorder="1" applyAlignment="1">
      <alignment horizontal="center" vertical="center" textRotation="90" wrapText="1"/>
    </xf>
    <xf numFmtId="0" fontId="38" fillId="0" borderId="1" xfId="0" applyFont="1" applyBorder="1" applyAlignment="1">
      <alignment horizontal="center" vertical="center" textRotation="90" wrapText="1"/>
    </xf>
    <xf numFmtId="0" fontId="24" fillId="0" borderId="1" xfId="11" applyFont="1" applyBorder="1" applyAlignment="1">
      <alignment horizontal="center" vertical="center" textRotation="90" wrapText="1"/>
    </xf>
  </cellXfs>
  <cellStyles count="14">
    <cellStyle name="Excel Built-in Normal" xfId="3" xr:uid="{FD7E4C00-EC7B-4161-9CCA-28B8615F2FB6}"/>
    <cellStyle name="Обычный" xfId="0" builtinId="0"/>
    <cellStyle name="Обычный 11" xfId="8" xr:uid="{750BC25E-702D-4EF1-A3FB-8E9472DEDFF3}"/>
    <cellStyle name="Обычный 15" xfId="12" xr:uid="{284293D8-09DA-42AA-A9CA-4C7F6EE820DA}"/>
    <cellStyle name="Обычный 2" xfId="1" xr:uid="{00F64855-E54F-4602-8668-907A6907D63D}"/>
    <cellStyle name="Обычный 2 6" xfId="11" xr:uid="{229B14F8-9E93-4A7D-8DCA-1C958C6652BF}"/>
    <cellStyle name="Обычный 2 8" xfId="9" xr:uid="{02AAEBA2-33C7-4A7E-B9C8-F583AE267C18}"/>
    <cellStyle name="Обычный 2 9" xfId="13" xr:uid="{2A53C7ED-0256-47AE-86BB-B05FA8208BB8}"/>
    <cellStyle name="Обычный 3 16" xfId="7" xr:uid="{5042A548-1377-4DE1-A979-BA70F670A0C3}"/>
    <cellStyle name="Обычный 4" xfId="2" xr:uid="{23E1028B-5887-4974-8FE5-5923729F5DAB}"/>
    <cellStyle name="Обычный 4 2 2 2" xfId="4" xr:uid="{68FF9376-E1DF-40B6-9CCF-579F832598D2}"/>
    <cellStyle name="Обычный 7" xfId="6" xr:uid="{EFC7F4F6-DBA6-47CD-B6F6-E1FF85548AE9}"/>
    <cellStyle name="Обычный_Лист1" xfId="5" xr:uid="{85781B5E-C225-454D-B6E6-152659DF7BCA}"/>
    <cellStyle name="Финансовый" xfId="10" builtinId="3"/>
  </cellStyles>
  <dxfs count="7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6FFFF"/>
      <color rgb="FFCCCCFF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5;&#1080;&#1075;&#1072;7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1;&#1072;&#1079;&#1078;&#1080;&#1085;&#1072;/Desktop/2017-2019%20&#1075;&#1086;&#1076;&#1099;8/2020%20&#1043;&#1054;&#1044;/&#1086;&#1090;%2008.02.2022%20&#8470;2/&#1050;&#1055;%202020-2022%20&#1075;&#1086;&#1076;&#1099;_&#1086;&#1090;%2008.02.2022%20&#1053;&#1040;%20&#1055;&#1045;&#1063;&#1040;&#1058;&#1068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1;&#1072;&#1079;&#1078;&#1080;&#1085;&#1072;/Desktop/2017-2019%20&#1075;&#1086;&#1076;&#1099;8/2020%20&#1043;&#1054;&#1044;/new/&#1050;&#1055;%202020-2022%20&#1075;&#1086;&#1076;&#1099;_new_&#1089;%20&#1091;&#1076;&#1072;&#1083;&#1077;&#1085;&#1085;&#1099;&#1084;&#1080;%20&#1052;&#1050;&#1044;%20&#1086;&#1090;%2024.10.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</sheetNames>
    <sheetDataSet>
      <sheetData sheetId="0">
        <row r="308">
          <cell r="G308" t="str">
            <v>Ковров г, Бабушкина ул, 5</v>
          </cell>
        </row>
        <row r="309">
          <cell r="G309" t="str">
            <v>Ковров г, Васильева ул, 80</v>
          </cell>
        </row>
        <row r="310">
          <cell r="G310" t="str">
            <v>Ковров г, Волго-Донская ул, 6а</v>
          </cell>
        </row>
        <row r="311">
          <cell r="G311" t="str">
            <v>Ковров г, Дзержинского ул, 1</v>
          </cell>
        </row>
        <row r="312">
          <cell r="G312" t="str">
            <v>Ковров г, Зои Космодемьянской ул, 32</v>
          </cell>
        </row>
        <row r="313">
          <cell r="G313" t="str">
            <v>Ковров г, Зои Космодемьянской ул, 36</v>
          </cell>
        </row>
        <row r="314">
          <cell r="G314" t="str">
            <v>Ковров г, Клязьменская ул, 3А</v>
          </cell>
        </row>
        <row r="315">
          <cell r="G315" t="str">
            <v>Ковров г, Ленина пр-кт, 16А</v>
          </cell>
        </row>
        <row r="316">
          <cell r="G316" t="str">
            <v>Ковров г, Лизы Чайкиной ул, 40</v>
          </cell>
        </row>
        <row r="317">
          <cell r="G317" t="str">
            <v>Ковров г, Лопатина ул, 57</v>
          </cell>
        </row>
        <row r="318">
          <cell r="G318" t="str">
            <v>Ковров г, Лопатина ул, 59</v>
          </cell>
        </row>
        <row r="319">
          <cell r="G319" t="str">
            <v>Ковров г, МОПРа ул, 20</v>
          </cell>
        </row>
        <row r="320">
          <cell r="G320" t="str">
            <v>Ковров г, Муромский проезд, 8</v>
          </cell>
        </row>
        <row r="321">
          <cell r="G321" t="str">
            <v>Ковров г, Олега Кошевого ул, 4</v>
          </cell>
        </row>
        <row r="322">
          <cell r="G322" t="str">
            <v>Ковров г, Пионерская ул, 5</v>
          </cell>
        </row>
        <row r="323">
          <cell r="G323" t="str">
            <v>Ковров г, Пионерская ул, 21</v>
          </cell>
        </row>
        <row r="324">
          <cell r="G324" t="str">
            <v>Ковров г, Пугачева ул, 23а</v>
          </cell>
        </row>
        <row r="325">
          <cell r="G325" t="str">
            <v>Ковров г, Сосновая ул, 26</v>
          </cell>
        </row>
        <row r="326">
          <cell r="G326" t="str">
            <v>Ковров г, Тимофея Павловского ул, 5</v>
          </cell>
        </row>
        <row r="327">
          <cell r="G327" t="str">
            <v>Ковров г, Тимофея Павловского ул, 7</v>
          </cell>
        </row>
        <row r="328">
          <cell r="G328" t="str">
            <v>Ковров г, Фабричный проезд, 4</v>
          </cell>
        </row>
        <row r="329">
          <cell r="G329" t="str">
            <v>Ковров г, Фрунзе ул, 9</v>
          </cell>
        </row>
        <row r="330">
          <cell r="G330" t="str">
            <v>Ковров г, Щорса ул, 13</v>
          </cell>
        </row>
        <row r="331">
          <cell r="G331" t="str">
            <v>Ковров г, Абельмана ул, 140</v>
          </cell>
        </row>
        <row r="332">
          <cell r="G332" t="str">
            <v>Муром г, Артема ул, 29А</v>
          </cell>
        </row>
        <row r="333">
          <cell r="G333" t="str">
            <v>Муром г, Куликова ул, 14а</v>
          </cell>
        </row>
        <row r="334">
          <cell r="G334" t="str">
            <v>Муром г, Мечникова ул, 32</v>
          </cell>
        </row>
        <row r="335">
          <cell r="G335" t="str">
            <v>Муром г, Московская ул, 100</v>
          </cell>
        </row>
        <row r="336">
          <cell r="G336" t="str">
            <v>Муром г, Московская ул, 102</v>
          </cell>
        </row>
        <row r="337">
          <cell r="G337" t="str">
            <v>Муром г, Московская ул, 122</v>
          </cell>
        </row>
        <row r="338">
          <cell r="G338" t="str">
            <v>Муром г, Октябрьская ул, 106</v>
          </cell>
        </row>
        <row r="339">
          <cell r="G339" t="str">
            <v>Муром г, Московская ул, 48</v>
          </cell>
        </row>
        <row r="340">
          <cell r="G340" t="str">
            <v>Муром г, Ленинградская ул, 12 корп. 2</v>
          </cell>
        </row>
        <row r="341">
          <cell r="G341" t="str">
            <v>Муромский р-н, Муромский п, Садовая ул, 26</v>
          </cell>
        </row>
        <row r="342">
          <cell r="G342" t="str">
            <v>Муромский р-н, Муромский п, Северная ул, 19</v>
          </cell>
        </row>
        <row r="343">
          <cell r="G343" t="str">
            <v>Муром г, Лакина ул, 88</v>
          </cell>
        </row>
        <row r="344">
          <cell r="G344" t="str">
            <v>Александров г, Гагарина ул, 9</v>
          </cell>
        </row>
        <row r="345">
          <cell r="G345" t="str">
            <v>Александров г, Гагарина ул, 11</v>
          </cell>
        </row>
        <row r="346">
          <cell r="G346" t="str">
            <v>Александров г, Ленина ул, 1 корп. 2</v>
          </cell>
        </row>
        <row r="347">
          <cell r="G347" t="str">
            <v>Александров г, Революции ул, 81</v>
          </cell>
        </row>
        <row r="348">
          <cell r="G348" t="str">
            <v>Александров г, Сосновский пер, 18</v>
          </cell>
        </row>
        <row r="349">
          <cell r="G349" t="str">
            <v>Александров г, Фабрика Калинина ул, 15</v>
          </cell>
        </row>
        <row r="350">
          <cell r="G350" t="str">
            <v>Александров г, Юбилейная ул, 6</v>
          </cell>
        </row>
        <row r="351">
          <cell r="G351" t="str">
            <v>Александров г, Энтузиастов ул, 5</v>
          </cell>
        </row>
        <row r="352">
          <cell r="G352" t="str">
            <v>Александров г, Ческа-Липа ул, 2</v>
          </cell>
        </row>
        <row r="353">
          <cell r="G353" t="str">
            <v>Александров г, Ленина ул, 15</v>
          </cell>
        </row>
        <row r="354">
          <cell r="G354" t="str">
            <v>Александровский р-н, Балакирево п, Вокзальная ул, 14</v>
          </cell>
        </row>
        <row r="355">
          <cell r="G355" t="str">
            <v>Александровский р-н, Балакирево п, Совхозная ул, 5</v>
          </cell>
        </row>
        <row r="356">
          <cell r="G356" t="str">
            <v>Александровский р-н, Балакирево п, Центральный кв-л, 4</v>
          </cell>
        </row>
        <row r="357">
          <cell r="G357" t="str">
            <v>Александровский р-н, Балакирево п, Заводская ул, 4</v>
          </cell>
        </row>
        <row r="358">
          <cell r="G358" t="str">
            <v>Александровский р-н, Карабаново г, Мира ул, 20</v>
          </cell>
        </row>
        <row r="359">
          <cell r="G359" t="str">
            <v>Александровский р-н, Карабаново г, Пушкина ул, 25</v>
          </cell>
        </row>
        <row r="360">
          <cell r="G360" t="str">
            <v>Александровский р-н, Карабаново г, Маяковского ул, 13</v>
          </cell>
        </row>
        <row r="361">
          <cell r="G361" t="str">
            <v>Александровский р-н, Струнино г, Чкалова пер, 4</v>
          </cell>
        </row>
        <row r="362">
          <cell r="G362" t="str">
            <v>Александровский р-н, Струнино г, Заречная ул, 34</v>
          </cell>
        </row>
        <row r="363">
          <cell r="G363" t="str">
            <v>Александровский р-н, Струнино г, Заречная ул, 38</v>
          </cell>
        </row>
        <row r="364">
          <cell r="G364" t="str">
            <v>Александровский р-н, Струнино г, Дубки кв-л, 1</v>
          </cell>
        </row>
        <row r="365">
          <cell r="G365" t="str">
            <v>Александровский р-н, Следнево д, Октябрьский кв-л, 5</v>
          </cell>
        </row>
        <row r="366">
          <cell r="G366" t="str">
            <v>Вязники г, Заготзерно ул, 3</v>
          </cell>
        </row>
        <row r="367">
          <cell r="G367" t="str">
            <v>Вязники г, Новая ул, 7</v>
          </cell>
        </row>
        <row r="368">
          <cell r="G368" t="str">
            <v>Вязниковский р-н, Первомайский п, Полевая ул, 8</v>
          </cell>
        </row>
        <row r="369">
          <cell r="G369" t="str">
            <v>Вязники г, Дечинский мкр, 15</v>
          </cell>
        </row>
        <row r="370">
          <cell r="G370" t="str">
            <v>Вязниковский р-н, Чудиново д, Центральная ул, 9</v>
          </cell>
        </row>
        <row r="371">
          <cell r="G371" t="str">
            <v>Вязники г, Нововязники мкр, Южная ул, 11</v>
          </cell>
        </row>
        <row r="372">
          <cell r="G372" t="str">
            <v>Вязники г, Сергиевских ул, 4</v>
          </cell>
        </row>
        <row r="373">
          <cell r="G373" t="str">
            <v>Вязники г, Калинина ул, 16</v>
          </cell>
        </row>
        <row r="374">
          <cell r="G374" t="str">
            <v>Вязники г, Чехова ул, 28б</v>
          </cell>
        </row>
        <row r="375">
          <cell r="G375" t="str">
            <v>Вязниковский р-н, Шустово д, Молодежная ул, 3</v>
          </cell>
        </row>
        <row r="376">
          <cell r="G376" t="str">
            <v>Вязниковский р-н, Октябрьский п, Первомайская ул, 8</v>
          </cell>
        </row>
        <row r="377">
          <cell r="G377" t="str">
            <v>Вязниковский р-н, Степанцево п, Ленина ул, 16</v>
          </cell>
        </row>
        <row r="378">
          <cell r="G378" t="str">
            <v>Вязниковский р-н, Октябрьская д, Новая ул, 1</v>
          </cell>
        </row>
        <row r="379">
          <cell r="G379" t="str">
            <v>Вязниковский р-н, Ерофеево д, Профсоюзная ул, 15</v>
          </cell>
        </row>
        <row r="380">
          <cell r="G380" t="str">
            <v>Вязниковский р-н, Шатнево д, Нагорная ул, 6</v>
          </cell>
        </row>
        <row r="381">
          <cell r="G381" t="str">
            <v>Вязниковский р-н, Никологоры п, 1-я Пролетарская ул, 59</v>
          </cell>
        </row>
        <row r="382">
          <cell r="G382" t="str">
            <v>Гороховец г, Горького ул, 35а</v>
          </cell>
        </row>
        <row r="383">
          <cell r="G383" t="str">
            <v>Гороховец г, Гагарина ул, 5</v>
          </cell>
        </row>
        <row r="384">
          <cell r="G384" t="str">
            <v>Гороховецкий р-н, Пролетарский п, Октябрьская ул, 4</v>
          </cell>
        </row>
        <row r="385">
          <cell r="G385" t="str">
            <v>Гусь-Хрустальный р-н, Тасинский Бор п, Центральная ул, 5</v>
          </cell>
        </row>
        <row r="386">
          <cell r="G386" t="str">
            <v>Гусь-Хрустальный р-н, Анопино п, Чехова ул, 11</v>
          </cell>
        </row>
        <row r="387">
          <cell r="G387" t="str">
            <v>Камешково г, Молодежная ул, 7</v>
          </cell>
        </row>
        <row r="388">
          <cell r="G388" t="str">
            <v>Ковровский р-н, Глебово д, Школьная ул, 24</v>
          </cell>
        </row>
        <row r="389">
          <cell r="G389" t="str">
            <v>Ковровский р-н, Клязьминский Городок с, Клязьминская ПМК ул, 20</v>
          </cell>
        </row>
        <row r="390">
          <cell r="G390" t="str">
            <v>Ковровский р-н, Достижение п, Кирпичная ул, 29</v>
          </cell>
        </row>
        <row r="391">
          <cell r="G391" t="str">
            <v>Ковровский р-н, Мелехово п, Школьный пер, 26</v>
          </cell>
        </row>
        <row r="392">
          <cell r="G392" t="str">
            <v>Ковровский р-н, Мелехово п, Школьный пер, 27</v>
          </cell>
        </row>
        <row r="393">
          <cell r="G393" t="str">
            <v>Ковровский р-н, Мелехово п, Школьный пер, 24</v>
          </cell>
        </row>
        <row r="394">
          <cell r="G394" t="str">
            <v>Ковровский р-н, Малыгино п, Школьная ул, 56</v>
          </cell>
        </row>
        <row r="395">
          <cell r="G395" t="str">
            <v>Ковровский р-н, Ковров-35 городок, Центральная ул, 150</v>
          </cell>
        </row>
        <row r="396">
          <cell r="G396" t="str">
            <v>Ковровский р-н, Новый п, Першутова ул, 4</v>
          </cell>
        </row>
        <row r="397">
          <cell r="G397" t="str">
            <v>Кольчугино г, 5 Линия Ленинского поселка ул, 5</v>
          </cell>
        </row>
        <row r="398">
          <cell r="G398" t="str">
            <v>Кольчугино г, 5 Линия Ленинского поселка ул, 4</v>
          </cell>
        </row>
        <row r="399">
          <cell r="G399" t="str">
            <v>Кольчугинский р-н, Бавлены п, Станционная ул, 5</v>
          </cell>
        </row>
        <row r="400">
          <cell r="G400" t="str">
            <v>Кольчугинский р-н, Павловка д, Первая ул, 6</v>
          </cell>
        </row>
        <row r="401">
          <cell r="G401" t="str">
            <v>Меленковский р-н, Папулино д, Коммунистическая ул, 11</v>
          </cell>
        </row>
        <row r="402">
          <cell r="G402" t="str">
            <v>Меленки г, Конышева ул, 1В</v>
          </cell>
        </row>
        <row r="403">
          <cell r="G403" t="str">
            <v>Петушинский р-н, Нагорный п, Владимирская ул, 4</v>
          </cell>
        </row>
        <row r="404">
          <cell r="G404" t="str">
            <v>Петушинский р-н, Покров г, 3 Интернационала ул, 53</v>
          </cell>
        </row>
        <row r="405">
          <cell r="G405" t="str">
            <v>Петушинский р-н, Покров г, Школьный проезд, 4</v>
          </cell>
        </row>
        <row r="406">
          <cell r="G406" t="str">
            <v>Петушинский р-н, Покров г, 3 Интернационала ул, 49</v>
          </cell>
        </row>
        <row r="407">
          <cell r="G407" t="str">
            <v>Петушинский р-н, Костерево г, им Серебренникова ул, 35</v>
          </cell>
        </row>
        <row r="408">
          <cell r="G408" t="str">
            <v>Петушки г, Советская пл, 10</v>
          </cell>
        </row>
        <row r="409">
          <cell r="G409" t="str">
            <v>Петушки г, Спортивная ул, 15</v>
          </cell>
        </row>
        <row r="410">
          <cell r="G410" t="str">
            <v>Петушки г, Трудовая ул, 12</v>
          </cell>
        </row>
        <row r="411">
          <cell r="G411" t="str">
            <v>Петушки г, Московская ул, 13а</v>
          </cell>
        </row>
        <row r="412">
          <cell r="G412" t="str">
            <v>Петушинский р-н, Новое Аннино д, Центральная ул, 2</v>
          </cell>
        </row>
        <row r="413">
          <cell r="G413" t="str">
            <v>Петушинский р-н, Труд п, Профсоюзная ул, 1</v>
          </cell>
        </row>
        <row r="414">
          <cell r="G414" t="str">
            <v>Петушинский р-н, Сушнево-2 п, Парковая ул, 9</v>
          </cell>
        </row>
        <row r="415">
          <cell r="G415" t="str">
            <v>Петушинский р-н, Вольгинский п, Старовская ул, 3</v>
          </cell>
        </row>
        <row r="416">
          <cell r="G416" t="str">
            <v>Селивановский р-н, Новлянка д, Совхозная ул, 2</v>
          </cell>
        </row>
        <row r="417">
          <cell r="G417" t="str">
            <v>Собинский р-н, Курилово д, Молодежная ул, 6</v>
          </cell>
        </row>
        <row r="418">
          <cell r="G418" t="str">
            <v>Собинский р-н, Черкутино с, Им В.А.Солоухина ул, 1</v>
          </cell>
        </row>
        <row r="419">
          <cell r="G419" t="str">
            <v>Собинский р-н, Ставрово п, Садовая ул, 3</v>
          </cell>
        </row>
        <row r="420">
          <cell r="G420" t="str">
            <v>Собинский р-н, Лакинск г, Мира ул, 101</v>
          </cell>
        </row>
        <row r="421">
          <cell r="G421" t="str">
            <v>Собинский р-н, Лакинск г, Мира ул, 96</v>
          </cell>
        </row>
        <row r="422">
          <cell r="G422" t="str">
            <v>Собинка г, Лакина ул, 1</v>
          </cell>
        </row>
        <row r="423">
          <cell r="G423" t="str">
            <v>Собинка г, Гоголя ул, 1Б</v>
          </cell>
        </row>
        <row r="424">
          <cell r="G424" t="str">
            <v>Собинка г, Парковая ул, 7</v>
          </cell>
        </row>
        <row r="425">
          <cell r="G425" t="str">
            <v>Судогда г, 2-й Первомайский пер, 3</v>
          </cell>
        </row>
        <row r="426">
          <cell r="G426" t="str">
            <v>Судогодский р-н, Андреево п, Первомайская ул, 1</v>
          </cell>
        </row>
        <row r="427">
          <cell r="G427" t="str">
            <v>Судогодский р-н, Муромцево п, Октябрьская ул, 9</v>
          </cell>
        </row>
        <row r="428">
          <cell r="G428" t="str">
            <v>Суздаль г, Гоголя ул, 7</v>
          </cell>
        </row>
        <row r="429">
          <cell r="G429" t="str">
            <v>Суздальский р-н, Боголюбово п, Заводская ул, 1</v>
          </cell>
        </row>
        <row r="430">
          <cell r="G430" t="str">
            <v>Суздальский р-н, Спасское-Городище с, Центральная ул, 8</v>
          </cell>
        </row>
        <row r="431">
          <cell r="G431" t="str">
            <v>Суздальский р-н, Павловское с, Центральная ул, 43</v>
          </cell>
        </row>
        <row r="432">
          <cell r="G432" t="str">
            <v>Суздальский р-н, Павловское с, Центральная ул, 45</v>
          </cell>
        </row>
        <row r="433">
          <cell r="G433" t="str">
            <v>Суздальский р-н, Павловское с, Центральная ул, 47</v>
          </cell>
        </row>
        <row r="434">
          <cell r="G434" t="str">
            <v>Суздальский р-н, Павловское с, Центральная ул, 49</v>
          </cell>
        </row>
        <row r="435">
          <cell r="G435" t="str">
            <v>Суздальский р-н, Новый п, Центральная ул, 32</v>
          </cell>
        </row>
        <row r="436">
          <cell r="G436" t="str">
            <v>Юрьев-Польский г, Вокзальная ул, 16</v>
          </cell>
        </row>
        <row r="437">
          <cell r="G437" t="str">
            <v>Юрьев-Польский г, Горького ул, 11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еестр"/>
      <sheetName val="Перечень"/>
      <sheetName val="Рес обесп"/>
      <sheetName val="Плановые показатели"/>
      <sheetName val="Спец.счета КП 2020-2022"/>
      <sheetName val="Зачет"/>
      <sheetName val="Реестр_бонусы"/>
      <sheetName val="Перечень_бонусы"/>
      <sheetName val="Планируемые показат_бонусы"/>
    </sheetNames>
    <sheetDataSet>
      <sheetData sheetId="0" refreshError="1"/>
      <sheetData sheetId="1">
        <row r="14">
          <cell r="Q14">
            <v>0</v>
          </cell>
        </row>
        <row r="1021">
          <cell r="Q102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еестр"/>
      <sheetName val="Перечень"/>
      <sheetName val="Рес обесп"/>
      <sheetName val="Плановые показатели"/>
      <sheetName val="Спец.счета КП 2020-2022"/>
      <sheetName val="Зачет"/>
      <sheetName val="Реестр_бонусы"/>
      <sheetName val="Перечень_бонусы"/>
      <sheetName val="Планируемые показат_бонусы"/>
      <sheetName val="Лист1"/>
      <sheetName val="Лист2"/>
    </sheetNames>
    <sheetDataSet>
      <sheetData sheetId="0"/>
      <sheetData sheetId="1">
        <row r="35">
          <cell r="R35">
            <v>0</v>
          </cell>
          <cell r="S3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55D03-0EC6-4AEE-AEF5-294BC54648D2}">
  <sheetPr>
    <pageSetUpPr fitToPage="1"/>
  </sheetPr>
  <dimension ref="A1:HC11662"/>
  <sheetViews>
    <sheetView view="pageBreakPreview" topLeftCell="U1031" zoomScale="60" zoomScaleNormal="50" workbookViewId="0">
      <selection activeCell="B1" sqref="B1:AR1055"/>
    </sheetView>
  </sheetViews>
  <sheetFormatPr defaultRowHeight="18.75" x14ac:dyDescent="0.3"/>
  <cols>
    <col min="1" max="1" width="9.140625" style="97" hidden="1" customWidth="1"/>
    <col min="2" max="2" width="10.5703125" style="97" customWidth="1"/>
    <col min="3" max="3" width="83.85546875" style="97" customWidth="1"/>
    <col min="4" max="4" width="28.7109375" style="97" customWidth="1"/>
    <col min="5" max="5" width="20.7109375" style="97" customWidth="1"/>
    <col min="6" max="6" width="19.7109375" style="97" customWidth="1"/>
    <col min="7" max="7" width="23.7109375" style="97" customWidth="1"/>
    <col min="8" max="8" width="18.42578125" style="97" customWidth="1"/>
    <col min="9" max="9" width="20.28515625" style="97" customWidth="1"/>
    <col min="10" max="10" width="14.42578125" style="97" customWidth="1"/>
    <col min="11" max="12" width="19.42578125" style="97" customWidth="1"/>
    <col min="13" max="13" width="17.5703125" style="97" customWidth="1"/>
    <col min="14" max="14" width="23.28515625" style="97" customWidth="1"/>
    <col min="15" max="15" width="16.85546875" style="97" customWidth="1"/>
    <col min="16" max="16" width="19.5703125" style="97" customWidth="1"/>
    <col min="17" max="17" width="16" style="97" customWidth="1"/>
    <col min="18" max="18" width="22" style="97" customWidth="1"/>
    <col min="19" max="19" width="9.28515625" style="97" customWidth="1"/>
    <col min="20" max="20" width="18.28515625" style="97" customWidth="1"/>
    <col min="21" max="21" width="18.85546875" style="97" customWidth="1"/>
    <col min="22" max="22" width="19" style="97" customWidth="1"/>
    <col min="23" max="23" width="27" style="97" customWidth="1"/>
    <col min="24" max="24" width="21.28515625" style="97" customWidth="1"/>
    <col min="25" max="25" width="9.28515625" style="97" customWidth="1"/>
    <col min="26" max="26" width="19" style="97" customWidth="1"/>
    <col min="27" max="27" width="36.140625" style="97" customWidth="1"/>
    <col min="28" max="29" width="21.5703125" style="97" customWidth="1"/>
    <col min="30" max="30" width="21.28515625" style="97" customWidth="1"/>
    <col min="31" max="31" width="17" style="97" customWidth="1"/>
    <col min="32" max="33" width="24.5703125" style="97" customWidth="1"/>
    <col min="34" max="34" width="24" style="97" customWidth="1"/>
    <col min="35" max="38" width="9.140625" style="97" hidden="1" customWidth="1"/>
    <col min="39" max="40" width="16.85546875" style="97" hidden="1" customWidth="1"/>
    <col min="41" max="41" width="13.5703125" style="97" hidden="1" customWidth="1"/>
    <col min="42" max="42" width="13.140625" style="97" hidden="1" customWidth="1"/>
    <col min="43" max="44" width="14" style="97" hidden="1" customWidth="1"/>
    <col min="45" max="45" width="35.5703125" style="97" hidden="1" customWidth="1"/>
    <col min="46" max="48" width="40.7109375" style="97" hidden="1" customWidth="1"/>
    <col min="49" max="49" width="9.140625" style="97" hidden="1" customWidth="1"/>
    <col min="50" max="50" width="13" style="97" hidden="1" customWidth="1"/>
    <col min="51" max="51" width="21.42578125" style="97" hidden="1" customWidth="1"/>
    <col min="52" max="52" width="33.28515625" style="99" hidden="1" customWidth="1"/>
    <col min="53" max="53" width="21.42578125" style="99" hidden="1" customWidth="1"/>
    <col min="54" max="54" width="33.28515625" style="99" hidden="1" customWidth="1"/>
    <col min="55" max="55" width="15.85546875" style="97" hidden="1" customWidth="1"/>
    <col min="56" max="85" width="9.140625" style="97" hidden="1" customWidth="1"/>
    <col min="86" max="86" width="16.7109375" style="97" hidden="1" customWidth="1"/>
    <col min="87" max="117" width="0" style="97" hidden="1" customWidth="1"/>
    <col min="118" max="120" width="9.140625" style="97"/>
    <col min="121" max="121" width="13.140625" style="97" customWidth="1"/>
    <col min="122" max="16384" width="9.140625" style="97"/>
  </cols>
  <sheetData>
    <row r="1" spans="2:54" ht="35.25" x14ac:dyDescent="0.5">
      <c r="B1" s="93"/>
      <c r="C1" s="94"/>
      <c r="D1" s="95"/>
      <c r="E1" s="95"/>
      <c r="F1" s="95"/>
      <c r="G1" s="95"/>
      <c r="H1" s="96"/>
      <c r="I1" s="95"/>
      <c r="J1" s="95"/>
      <c r="K1" s="95"/>
      <c r="L1" s="95"/>
      <c r="M1" s="95"/>
      <c r="N1" s="95"/>
      <c r="O1" s="95"/>
      <c r="P1" s="95"/>
      <c r="AC1" s="98"/>
      <c r="AD1" s="301" t="s">
        <v>17159</v>
      </c>
      <c r="AE1" s="301"/>
      <c r="AF1" s="301"/>
      <c r="AG1" s="301"/>
      <c r="AH1" s="301"/>
      <c r="AI1" s="301"/>
      <c r="AJ1" s="301"/>
      <c r="AK1" s="301"/>
      <c r="AL1" s="301"/>
      <c r="AM1" s="301"/>
      <c r="AN1" s="301"/>
      <c r="AO1" s="301"/>
    </row>
    <row r="2" spans="2:54" ht="75.75" customHeight="1" x14ac:dyDescent="0.45">
      <c r="B2" s="93"/>
      <c r="C2" s="94"/>
      <c r="D2" s="95"/>
      <c r="E2" s="95"/>
      <c r="F2" s="95"/>
      <c r="G2" s="95"/>
      <c r="H2" s="96"/>
      <c r="I2" s="95"/>
      <c r="J2" s="95"/>
      <c r="K2" s="95"/>
      <c r="L2" s="95"/>
      <c r="M2" s="95"/>
      <c r="N2" s="95"/>
      <c r="O2" s="95"/>
      <c r="P2" s="95"/>
      <c r="Z2" s="302" t="s">
        <v>17342</v>
      </c>
      <c r="AA2" s="302"/>
      <c r="AB2" s="302"/>
      <c r="AC2" s="302"/>
      <c r="AD2" s="302"/>
      <c r="AE2" s="302"/>
      <c r="AF2" s="302"/>
      <c r="AG2" s="302"/>
      <c r="AH2" s="302"/>
      <c r="AI2" s="302"/>
      <c r="AJ2" s="302"/>
      <c r="AK2" s="302"/>
      <c r="AL2" s="302"/>
      <c r="AM2" s="302"/>
      <c r="AN2" s="302"/>
      <c r="AO2" s="302"/>
    </row>
    <row r="3" spans="2:54" ht="91.5" x14ac:dyDescent="1.25">
      <c r="B3" s="100"/>
      <c r="C3" s="101"/>
      <c r="D3" s="102"/>
      <c r="E3" s="102"/>
      <c r="F3" s="102"/>
      <c r="G3" s="102"/>
      <c r="H3" s="103"/>
      <c r="I3" s="102"/>
      <c r="J3" s="102"/>
      <c r="K3" s="102"/>
      <c r="L3" s="102"/>
      <c r="M3" s="102"/>
      <c r="N3" s="102"/>
      <c r="O3" s="102"/>
      <c r="P3" s="102"/>
      <c r="AC3" s="302" t="s">
        <v>17160</v>
      </c>
      <c r="AD3" s="302"/>
      <c r="AE3" s="302"/>
      <c r="AF3" s="302"/>
      <c r="AG3" s="302"/>
      <c r="AH3" s="302"/>
      <c r="AI3" s="302"/>
      <c r="AJ3" s="302"/>
      <c r="AK3" s="302"/>
      <c r="AL3" s="302"/>
      <c r="AM3" s="302"/>
      <c r="AN3" s="302"/>
      <c r="AO3" s="302"/>
    </row>
    <row r="4" spans="2:54" ht="34.5" customHeight="1" x14ac:dyDescent="0.45">
      <c r="B4" s="290" t="s">
        <v>17161</v>
      </c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  <c r="Y4" s="290"/>
      <c r="Z4" s="290"/>
      <c r="AA4" s="290"/>
      <c r="AB4" s="290"/>
      <c r="AC4" s="290"/>
      <c r="AD4" s="290"/>
      <c r="AE4" s="290"/>
      <c r="AF4" s="290"/>
      <c r="AG4" s="290"/>
      <c r="AH4" s="290"/>
    </row>
    <row r="5" spans="2:54" ht="34.5" customHeight="1" x14ac:dyDescent="0.3">
      <c r="B5" s="291" t="s">
        <v>17162</v>
      </c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</row>
    <row r="6" spans="2:54" ht="34.5" customHeight="1" x14ac:dyDescent="0.3">
      <c r="B6" s="291" t="s">
        <v>17166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291"/>
    </row>
    <row r="7" spans="2:54" ht="18.75" customHeight="1" x14ac:dyDescent="0.3">
      <c r="B7" s="289" t="s">
        <v>17163</v>
      </c>
      <c r="C7" s="292" t="s">
        <v>17167</v>
      </c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  <c r="AA7" s="292"/>
      <c r="AB7" s="292"/>
      <c r="AC7" s="292"/>
      <c r="AD7" s="292"/>
      <c r="AE7" s="292"/>
      <c r="AF7" s="292"/>
      <c r="AG7" s="292"/>
      <c r="AH7" s="292"/>
    </row>
    <row r="8" spans="2:54" ht="18.75" customHeight="1" x14ac:dyDescent="0.3">
      <c r="B8" s="289"/>
      <c r="C8" s="292"/>
      <c r="D8" s="292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  <c r="AA8" s="292"/>
      <c r="AB8" s="292"/>
      <c r="AC8" s="292"/>
      <c r="AD8" s="292"/>
      <c r="AE8" s="292"/>
      <c r="AF8" s="292"/>
      <c r="AG8" s="292"/>
      <c r="AH8" s="292"/>
    </row>
    <row r="9" spans="2:54" ht="35.25" customHeight="1" x14ac:dyDescent="0.3">
      <c r="B9" s="104" t="s">
        <v>17164</v>
      </c>
      <c r="C9" s="292" t="s">
        <v>17165</v>
      </c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292"/>
      <c r="AD9" s="292"/>
      <c r="AE9" s="292"/>
      <c r="AF9" s="292"/>
      <c r="AG9" s="292"/>
      <c r="AH9" s="292"/>
    </row>
    <row r="10" spans="2:54" ht="35.25" x14ac:dyDescent="0.5">
      <c r="B10" s="41"/>
      <c r="C10" s="105"/>
      <c r="D10" s="106"/>
      <c r="E10" s="106"/>
      <c r="F10" s="106"/>
      <c r="G10" s="106"/>
      <c r="H10" s="107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41"/>
      <c r="AA10" s="41"/>
      <c r="AB10" s="41"/>
    </row>
    <row r="11" spans="2:54" ht="45.75" customHeight="1" x14ac:dyDescent="0.3">
      <c r="B11" s="308" t="s">
        <v>0</v>
      </c>
      <c r="C11" s="308" t="s">
        <v>1</v>
      </c>
      <c r="D11" s="297" t="s">
        <v>2</v>
      </c>
      <c r="E11" s="308" t="s">
        <v>3</v>
      </c>
      <c r="F11" s="308"/>
      <c r="G11" s="308"/>
      <c r="H11" s="308"/>
      <c r="I11" s="308"/>
      <c r="J11" s="308"/>
      <c r="K11" s="308"/>
      <c r="L11" s="308"/>
      <c r="M11" s="308"/>
      <c r="N11" s="308"/>
      <c r="O11" s="308"/>
      <c r="P11" s="308"/>
      <c r="Q11" s="308"/>
      <c r="R11" s="308"/>
      <c r="S11" s="308"/>
      <c r="T11" s="308"/>
      <c r="U11" s="314" t="s">
        <v>4</v>
      </c>
      <c r="V11" s="314"/>
      <c r="W11" s="314"/>
      <c r="X11" s="314"/>
      <c r="Y11" s="314"/>
      <c r="Z11" s="314"/>
      <c r="AA11" s="314"/>
      <c r="AB11" s="314"/>
      <c r="AC11" s="314"/>
      <c r="AD11" s="314"/>
      <c r="AE11" s="314"/>
      <c r="AF11" s="300" t="s">
        <v>5</v>
      </c>
      <c r="AG11" s="300" t="s">
        <v>6</v>
      </c>
      <c r="AH11" s="300" t="s">
        <v>7</v>
      </c>
      <c r="AI11" s="307" t="s">
        <v>586</v>
      </c>
      <c r="AJ11" s="304" t="s">
        <v>598</v>
      </c>
      <c r="AK11" s="304" t="s">
        <v>599</v>
      </c>
      <c r="AL11" s="307" t="s">
        <v>587</v>
      </c>
      <c r="AM11" s="312" t="s">
        <v>588</v>
      </c>
      <c r="AN11" s="312"/>
      <c r="AO11" s="312"/>
      <c r="AP11" s="312"/>
      <c r="AQ11" s="312"/>
      <c r="AR11" s="312"/>
      <c r="AS11" s="309" t="s">
        <v>16958</v>
      </c>
      <c r="AT11" s="309" t="s">
        <v>16956</v>
      </c>
      <c r="AU11" s="309"/>
      <c r="AV11" s="309" t="s">
        <v>17002</v>
      </c>
      <c r="AW11" s="303" t="s">
        <v>595</v>
      </c>
      <c r="AX11" s="303" t="s">
        <v>596</v>
      </c>
      <c r="AY11" s="303" t="s">
        <v>597</v>
      </c>
      <c r="AZ11" s="303" t="s">
        <v>16920</v>
      </c>
      <c r="BA11" s="303" t="s">
        <v>16990</v>
      </c>
      <c r="BB11" s="111"/>
    </row>
    <row r="12" spans="2:54" ht="45.75" customHeight="1" x14ac:dyDescent="0.3">
      <c r="B12" s="308"/>
      <c r="C12" s="308"/>
      <c r="D12" s="297"/>
      <c r="E12" s="308" t="s">
        <v>8</v>
      </c>
      <c r="F12" s="308"/>
      <c r="G12" s="308"/>
      <c r="H12" s="308"/>
      <c r="I12" s="308"/>
      <c r="J12" s="308"/>
      <c r="K12" s="308" t="s">
        <v>9</v>
      </c>
      <c r="L12" s="308"/>
      <c r="M12" s="308" t="s">
        <v>10</v>
      </c>
      <c r="N12" s="308"/>
      <c r="O12" s="308" t="s">
        <v>11</v>
      </c>
      <c r="P12" s="308"/>
      <c r="Q12" s="308" t="s">
        <v>12</v>
      </c>
      <c r="R12" s="308"/>
      <c r="S12" s="308" t="s">
        <v>13</v>
      </c>
      <c r="T12" s="308"/>
      <c r="U12" s="298" t="s">
        <v>14</v>
      </c>
      <c r="V12" s="298" t="s">
        <v>15</v>
      </c>
      <c r="W12" s="298" t="s">
        <v>16</v>
      </c>
      <c r="X12" s="298" t="s">
        <v>17</v>
      </c>
      <c r="Y12" s="298" t="s">
        <v>18</v>
      </c>
      <c r="Z12" s="298" t="s">
        <v>19</v>
      </c>
      <c r="AA12" s="298" t="s">
        <v>20</v>
      </c>
      <c r="AB12" s="298" t="s">
        <v>21</v>
      </c>
      <c r="AC12" s="298" t="s">
        <v>22</v>
      </c>
      <c r="AD12" s="299" t="s">
        <v>23</v>
      </c>
      <c r="AE12" s="298" t="s">
        <v>24</v>
      </c>
      <c r="AF12" s="300"/>
      <c r="AG12" s="300"/>
      <c r="AH12" s="300"/>
      <c r="AI12" s="307"/>
      <c r="AJ12" s="305"/>
      <c r="AK12" s="305"/>
      <c r="AL12" s="307"/>
      <c r="AM12" s="303" t="s">
        <v>589</v>
      </c>
      <c r="AN12" s="303" t="s">
        <v>590</v>
      </c>
      <c r="AO12" s="303" t="s">
        <v>591</v>
      </c>
      <c r="AP12" s="303" t="s">
        <v>592</v>
      </c>
      <c r="AQ12" s="303" t="s">
        <v>593</v>
      </c>
      <c r="AR12" s="303" t="s">
        <v>594</v>
      </c>
      <c r="AS12" s="310"/>
      <c r="AT12" s="310"/>
      <c r="AU12" s="310"/>
      <c r="AV12" s="310"/>
      <c r="AW12" s="303"/>
      <c r="AX12" s="303"/>
      <c r="AY12" s="303"/>
      <c r="AZ12" s="303"/>
      <c r="BA12" s="303"/>
      <c r="BB12" s="111"/>
    </row>
    <row r="13" spans="2:54" ht="15" customHeight="1" x14ac:dyDescent="0.3">
      <c r="B13" s="308"/>
      <c r="C13" s="308"/>
      <c r="D13" s="297"/>
      <c r="E13" s="300" t="s">
        <v>25</v>
      </c>
      <c r="F13" s="300" t="s">
        <v>26</v>
      </c>
      <c r="G13" s="300" t="s">
        <v>27</v>
      </c>
      <c r="H13" s="300" t="s">
        <v>28</v>
      </c>
      <c r="I13" s="300" t="s">
        <v>29</v>
      </c>
      <c r="J13" s="300" t="s">
        <v>30</v>
      </c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298"/>
      <c r="V13" s="298"/>
      <c r="W13" s="298"/>
      <c r="X13" s="298"/>
      <c r="Y13" s="298"/>
      <c r="Z13" s="298"/>
      <c r="AA13" s="298"/>
      <c r="AB13" s="298"/>
      <c r="AC13" s="298"/>
      <c r="AD13" s="299"/>
      <c r="AE13" s="298"/>
      <c r="AF13" s="300"/>
      <c r="AG13" s="300"/>
      <c r="AH13" s="300"/>
      <c r="AI13" s="307"/>
      <c r="AJ13" s="305"/>
      <c r="AK13" s="305"/>
      <c r="AL13" s="307"/>
      <c r="AM13" s="303"/>
      <c r="AN13" s="303"/>
      <c r="AO13" s="303"/>
      <c r="AP13" s="303"/>
      <c r="AQ13" s="303"/>
      <c r="AR13" s="303"/>
      <c r="AS13" s="310"/>
      <c r="AT13" s="310"/>
      <c r="AU13" s="310"/>
      <c r="AV13" s="310"/>
      <c r="AW13" s="303"/>
      <c r="AX13" s="303"/>
      <c r="AY13" s="303"/>
      <c r="AZ13" s="303"/>
      <c r="BA13" s="303"/>
      <c r="BB13" s="111"/>
    </row>
    <row r="14" spans="2:54" ht="15" customHeight="1" x14ac:dyDescent="0.3">
      <c r="B14" s="308"/>
      <c r="C14" s="308"/>
      <c r="D14" s="297"/>
      <c r="E14" s="300"/>
      <c r="F14" s="300"/>
      <c r="G14" s="300"/>
      <c r="H14" s="300"/>
      <c r="I14" s="300"/>
      <c r="J14" s="300"/>
      <c r="K14" s="308"/>
      <c r="L14" s="308"/>
      <c r="M14" s="308"/>
      <c r="N14" s="308"/>
      <c r="O14" s="308"/>
      <c r="P14" s="308"/>
      <c r="Q14" s="308"/>
      <c r="R14" s="308"/>
      <c r="S14" s="308"/>
      <c r="T14" s="308"/>
      <c r="U14" s="298"/>
      <c r="V14" s="298"/>
      <c r="W14" s="298"/>
      <c r="X14" s="298"/>
      <c r="Y14" s="298"/>
      <c r="Z14" s="298"/>
      <c r="AA14" s="298"/>
      <c r="AB14" s="298"/>
      <c r="AC14" s="298"/>
      <c r="AD14" s="299"/>
      <c r="AE14" s="298"/>
      <c r="AF14" s="300"/>
      <c r="AG14" s="300"/>
      <c r="AH14" s="300"/>
      <c r="AI14" s="307"/>
      <c r="AJ14" s="305"/>
      <c r="AK14" s="305"/>
      <c r="AL14" s="307"/>
      <c r="AM14" s="303"/>
      <c r="AN14" s="303"/>
      <c r="AO14" s="303"/>
      <c r="AP14" s="303"/>
      <c r="AQ14" s="303"/>
      <c r="AR14" s="303"/>
      <c r="AS14" s="310"/>
      <c r="AT14" s="310"/>
      <c r="AU14" s="310"/>
      <c r="AV14" s="310"/>
      <c r="AW14" s="303"/>
      <c r="AX14" s="303"/>
      <c r="AY14" s="303"/>
      <c r="AZ14" s="303"/>
      <c r="BA14" s="303"/>
      <c r="BB14" s="111"/>
    </row>
    <row r="15" spans="2:54" ht="15" customHeight="1" x14ac:dyDescent="0.3">
      <c r="B15" s="308"/>
      <c r="C15" s="308"/>
      <c r="D15" s="297"/>
      <c r="E15" s="300"/>
      <c r="F15" s="300"/>
      <c r="G15" s="300"/>
      <c r="H15" s="300"/>
      <c r="I15" s="300"/>
      <c r="J15" s="300"/>
      <c r="K15" s="308"/>
      <c r="L15" s="308"/>
      <c r="M15" s="308"/>
      <c r="N15" s="308"/>
      <c r="O15" s="308"/>
      <c r="P15" s="308"/>
      <c r="Q15" s="308"/>
      <c r="R15" s="308"/>
      <c r="S15" s="308"/>
      <c r="T15" s="308"/>
      <c r="U15" s="298"/>
      <c r="V15" s="298"/>
      <c r="W15" s="298"/>
      <c r="X15" s="298"/>
      <c r="Y15" s="298"/>
      <c r="Z15" s="298"/>
      <c r="AA15" s="298"/>
      <c r="AB15" s="298"/>
      <c r="AC15" s="298"/>
      <c r="AD15" s="299"/>
      <c r="AE15" s="298"/>
      <c r="AF15" s="300"/>
      <c r="AG15" s="300"/>
      <c r="AH15" s="300"/>
      <c r="AI15" s="307"/>
      <c r="AJ15" s="305"/>
      <c r="AK15" s="305"/>
      <c r="AL15" s="307"/>
      <c r="AM15" s="303"/>
      <c r="AN15" s="303"/>
      <c r="AO15" s="303"/>
      <c r="AP15" s="303"/>
      <c r="AQ15" s="303"/>
      <c r="AR15" s="303"/>
      <c r="AS15" s="310"/>
      <c r="AT15" s="310"/>
      <c r="AU15" s="310"/>
      <c r="AV15" s="310"/>
      <c r="AW15" s="303"/>
      <c r="AX15" s="303"/>
      <c r="AY15" s="303"/>
      <c r="AZ15" s="303"/>
      <c r="BA15" s="303"/>
      <c r="BB15" s="111"/>
    </row>
    <row r="16" spans="2:54" ht="191.25" customHeight="1" x14ac:dyDescent="0.3">
      <c r="B16" s="308"/>
      <c r="C16" s="308"/>
      <c r="D16" s="297"/>
      <c r="E16" s="300"/>
      <c r="F16" s="300"/>
      <c r="G16" s="300"/>
      <c r="H16" s="300"/>
      <c r="I16" s="300"/>
      <c r="J16" s="300"/>
      <c r="K16" s="308"/>
      <c r="L16" s="308"/>
      <c r="M16" s="308"/>
      <c r="N16" s="308"/>
      <c r="O16" s="308"/>
      <c r="P16" s="308"/>
      <c r="Q16" s="308"/>
      <c r="R16" s="308"/>
      <c r="S16" s="308"/>
      <c r="T16" s="308"/>
      <c r="U16" s="298"/>
      <c r="V16" s="298"/>
      <c r="W16" s="298"/>
      <c r="X16" s="298"/>
      <c r="Y16" s="298"/>
      <c r="Z16" s="298"/>
      <c r="AA16" s="298"/>
      <c r="AB16" s="298"/>
      <c r="AC16" s="298"/>
      <c r="AD16" s="299"/>
      <c r="AE16" s="298"/>
      <c r="AF16" s="300"/>
      <c r="AG16" s="300"/>
      <c r="AH16" s="300"/>
      <c r="AI16" s="307"/>
      <c r="AJ16" s="305"/>
      <c r="AK16" s="305"/>
      <c r="AL16" s="307"/>
      <c r="AM16" s="303"/>
      <c r="AN16" s="303"/>
      <c r="AO16" s="303"/>
      <c r="AP16" s="303"/>
      <c r="AQ16" s="303"/>
      <c r="AR16" s="303"/>
      <c r="AS16" s="310"/>
      <c r="AT16" s="310"/>
      <c r="AU16" s="310"/>
      <c r="AV16" s="310"/>
      <c r="AW16" s="303"/>
      <c r="AX16" s="303"/>
      <c r="AY16" s="303"/>
      <c r="AZ16" s="303"/>
      <c r="BA16" s="303"/>
      <c r="BB16" s="111"/>
    </row>
    <row r="17" spans="1:121" ht="20.25" customHeight="1" x14ac:dyDescent="0.3">
      <c r="B17" s="313"/>
      <c r="C17" s="313"/>
      <c r="D17" s="109" t="s">
        <v>31</v>
      </c>
      <c r="E17" s="109" t="s">
        <v>31</v>
      </c>
      <c r="F17" s="109" t="s">
        <v>31</v>
      </c>
      <c r="G17" s="109" t="s">
        <v>31</v>
      </c>
      <c r="H17" s="109" t="s">
        <v>31</v>
      </c>
      <c r="I17" s="109" t="s">
        <v>31</v>
      </c>
      <c r="J17" s="109" t="s">
        <v>31</v>
      </c>
      <c r="K17" s="108" t="s">
        <v>32</v>
      </c>
      <c r="L17" s="108" t="s">
        <v>31</v>
      </c>
      <c r="M17" s="108" t="s">
        <v>33</v>
      </c>
      <c r="N17" s="108" t="s">
        <v>31</v>
      </c>
      <c r="O17" s="108" t="s">
        <v>33</v>
      </c>
      <c r="P17" s="108" t="s">
        <v>31</v>
      </c>
      <c r="Q17" s="108" t="s">
        <v>33</v>
      </c>
      <c r="R17" s="108" t="s">
        <v>31</v>
      </c>
      <c r="S17" s="108" t="s">
        <v>34</v>
      </c>
      <c r="T17" s="108" t="s">
        <v>31</v>
      </c>
      <c r="U17" s="108" t="s">
        <v>31</v>
      </c>
      <c r="V17" s="110" t="s">
        <v>31</v>
      </c>
      <c r="W17" s="108" t="s">
        <v>31</v>
      </c>
      <c r="X17" s="108" t="s">
        <v>31</v>
      </c>
      <c r="Y17" s="109" t="s">
        <v>31</v>
      </c>
      <c r="Z17" s="108" t="s">
        <v>31</v>
      </c>
      <c r="AA17" s="108" t="s">
        <v>31</v>
      </c>
      <c r="AB17" s="108" t="s">
        <v>31</v>
      </c>
      <c r="AC17" s="108" t="s">
        <v>31</v>
      </c>
      <c r="AD17" s="109" t="s">
        <v>31</v>
      </c>
      <c r="AE17" s="108" t="s">
        <v>31</v>
      </c>
      <c r="AF17" s="300"/>
      <c r="AG17" s="300"/>
      <c r="AH17" s="300"/>
      <c r="AI17" s="307"/>
      <c r="AJ17" s="306"/>
      <c r="AK17" s="306"/>
      <c r="AL17" s="307"/>
      <c r="AM17" s="303"/>
      <c r="AN17" s="303"/>
      <c r="AO17" s="303"/>
      <c r="AP17" s="303"/>
      <c r="AQ17" s="303"/>
      <c r="AR17" s="303"/>
      <c r="AS17" s="311"/>
      <c r="AT17" s="311"/>
      <c r="AU17" s="311"/>
      <c r="AV17" s="311"/>
      <c r="AW17" s="303"/>
      <c r="AX17" s="303"/>
      <c r="AY17" s="303"/>
      <c r="AZ17" s="303"/>
      <c r="BA17" s="303"/>
      <c r="BB17" s="111"/>
    </row>
    <row r="18" spans="1:121" x14ac:dyDescent="0.3">
      <c r="B18" s="108">
        <v>1</v>
      </c>
      <c r="C18" s="108">
        <v>2</v>
      </c>
      <c r="D18" s="108">
        <v>3</v>
      </c>
      <c r="E18" s="108">
        <v>4</v>
      </c>
      <c r="F18" s="108">
        <v>5</v>
      </c>
      <c r="G18" s="108">
        <v>6</v>
      </c>
      <c r="H18" s="108">
        <v>7</v>
      </c>
      <c r="I18" s="108">
        <v>8</v>
      </c>
      <c r="J18" s="108">
        <v>9</v>
      </c>
      <c r="K18" s="108">
        <v>10</v>
      </c>
      <c r="L18" s="108">
        <v>11</v>
      </c>
      <c r="M18" s="108">
        <v>12</v>
      </c>
      <c r="N18" s="108">
        <v>13</v>
      </c>
      <c r="O18" s="108">
        <v>14</v>
      </c>
      <c r="P18" s="108">
        <v>15</v>
      </c>
      <c r="Q18" s="108">
        <v>16</v>
      </c>
      <c r="R18" s="108">
        <v>17</v>
      </c>
      <c r="S18" s="108">
        <v>18</v>
      </c>
      <c r="T18" s="108">
        <v>19</v>
      </c>
      <c r="U18" s="108">
        <v>20</v>
      </c>
      <c r="V18" s="108">
        <v>21</v>
      </c>
      <c r="W18" s="108">
        <v>22</v>
      </c>
      <c r="X18" s="108">
        <v>23</v>
      </c>
      <c r="Y18" s="108">
        <v>24</v>
      </c>
      <c r="Z18" s="108">
        <v>25</v>
      </c>
      <c r="AA18" s="108">
        <v>26</v>
      </c>
      <c r="AB18" s="108">
        <v>27</v>
      </c>
      <c r="AC18" s="108">
        <v>28</v>
      </c>
      <c r="AD18" s="108">
        <v>29</v>
      </c>
      <c r="AE18" s="108">
        <v>30</v>
      </c>
      <c r="AF18" s="108">
        <v>31</v>
      </c>
      <c r="AG18" s="108">
        <v>32</v>
      </c>
      <c r="AH18" s="108">
        <v>33</v>
      </c>
      <c r="AI18" s="108">
        <v>34</v>
      </c>
      <c r="AJ18" s="108">
        <v>35</v>
      </c>
      <c r="AK18" s="108">
        <v>36</v>
      </c>
      <c r="AL18" s="108">
        <v>37</v>
      </c>
      <c r="AM18" s="108">
        <v>38</v>
      </c>
      <c r="AN18" s="108">
        <v>39</v>
      </c>
      <c r="AO18" s="108">
        <v>40</v>
      </c>
      <c r="AP18" s="108">
        <v>41</v>
      </c>
      <c r="AQ18" s="108">
        <v>42</v>
      </c>
      <c r="AR18" s="108">
        <v>43</v>
      </c>
      <c r="AS18" s="108"/>
      <c r="AT18" s="108"/>
      <c r="AU18" s="108"/>
      <c r="AV18" s="108"/>
      <c r="AW18" s="113">
        <v>44</v>
      </c>
      <c r="AX18" s="113">
        <v>45</v>
      </c>
      <c r="AY18" s="113">
        <v>46</v>
      </c>
      <c r="AZ18" s="113">
        <v>47</v>
      </c>
      <c r="BA18" s="113"/>
      <c r="BB18" s="114"/>
    </row>
    <row r="19" spans="1:121" x14ac:dyDescent="0.3">
      <c r="B19" s="115" t="s">
        <v>17157</v>
      </c>
      <c r="C19" s="108"/>
      <c r="D19" s="116">
        <f t="shared" ref="D19:AE19" si="0">D20+D381+D825</f>
        <v>4597471041.5</v>
      </c>
      <c r="E19" s="117">
        <f t="shared" si="0"/>
        <v>5721865.3799999999</v>
      </c>
      <c r="F19" s="117">
        <f t="shared" si="0"/>
        <v>10209404.949999999</v>
      </c>
      <c r="G19" s="117">
        <f t="shared" si="0"/>
        <v>103260649.99999999</v>
      </c>
      <c r="H19" s="117">
        <f t="shared" si="0"/>
        <v>10427190.6</v>
      </c>
      <c r="I19" s="117">
        <f t="shared" si="0"/>
        <v>34308868.659999996</v>
      </c>
      <c r="J19" s="117">
        <f t="shared" si="0"/>
        <v>0</v>
      </c>
      <c r="K19" s="118">
        <f t="shared" si="0"/>
        <v>268</v>
      </c>
      <c r="L19" s="117">
        <f t="shared" si="0"/>
        <v>836862705.20999992</v>
      </c>
      <c r="M19" s="117">
        <f t="shared" si="0"/>
        <v>365908.48600000003</v>
      </c>
      <c r="N19" s="117">
        <f t="shared" si="0"/>
        <v>2897083028.4200006</v>
      </c>
      <c r="O19" s="117">
        <f t="shared" si="0"/>
        <v>376</v>
      </c>
      <c r="P19" s="117">
        <f t="shared" si="0"/>
        <v>4331869.21</v>
      </c>
      <c r="Q19" s="117">
        <f t="shared" si="0"/>
        <v>95824.510000000009</v>
      </c>
      <c r="R19" s="117">
        <f t="shared" si="0"/>
        <v>451669462.27999997</v>
      </c>
      <c r="S19" s="117">
        <f t="shared" si="0"/>
        <v>368.83</v>
      </c>
      <c r="T19" s="117">
        <f t="shared" si="0"/>
        <v>12785514.85</v>
      </c>
      <c r="U19" s="117">
        <f t="shared" si="0"/>
        <v>59151998.310000002</v>
      </c>
      <c r="V19" s="117">
        <f t="shared" si="0"/>
        <v>2369494.44</v>
      </c>
      <c r="W19" s="117">
        <f t="shared" si="0"/>
        <v>0</v>
      </c>
      <c r="X19" s="117">
        <f t="shared" si="0"/>
        <v>534209.39</v>
      </c>
      <c r="Y19" s="117">
        <f t="shared" si="0"/>
        <v>0</v>
      </c>
      <c r="Z19" s="117">
        <f t="shared" si="0"/>
        <v>0</v>
      </c>
      <c r="AA19" s="117">
        <f t="shared" si="0"/>
        <v>408560</v>
      </c>
      <c r="AB19" s="117">
        <f t="shared" si="0"/>
        <v>1147038.73</v>
      </c>
      <c r="AC19" s="117">
        <f t="shared" si="0"/>
        <v>72593549.230000019</v>
      </c>
      <c r="AD19" s="117">
        <f t="shared" si="0"/>
        <v>93045631.840000004</v>
      </c>
      <c r="AE19" s="117">
        <f t="shared" si="0"/>
        <v>1560000</v>
      </c>
      <c r="AF19" s="108" t="s">
        <v>17004</v>
      </c>
      <c r="AG19" s="108" t="s">
        <v>17004</v>
      </c>
      <c r="AH19" s="108" t="s">
        <v>17004</v>
      </c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13"/>
      <c r="AX19" s="113"/>
      <c r="AY19" s="113"/>
      <c r="AZ19" s="113"/>
      <c r="BA19" s="113"/>
      <c r="BB19" s="114"/>
      <c r="CH19" s="119">
        <f>D19-E19-F19-G19-H19-I19-J19-L19-N19-P19-R19-T19-U19-V19-W19-X19-Y19-Z19-AA19-AB19-AC19-AD19-AE19</f>
        <v>-7.4505805969238281E-7</v>
      </c>
    </row>
    <row r="20" spans="1:121" x14ac:dyDescent="0.3">
      <c r="B20" s="115" t="s">
        <v>17158</v>
      </c>
      <c r="C20" s="108"/>
      <c r="D20" s="116">
        <f t="shared" ref="D20:AE20" si="1">D21+D112+D125+D158+D177+D179+D194+D202+D204+D210+D212+D221+D223+D225+D228+D232+D236+D238+D240+D245+D242+D247+D249+D255+D257+D259+D263+D268+D272+D276+D279+D286+D288+D290+D292+D295+D297+D300+D305+D308+D314+D316+D319+D322+D324+D326+D328+D330+D332+D336+D346+D342+D351+D353+D359+D361+D363+D366+D368+D374+D376+D379</f>
        <v>1100665715.9799998</v>
      </c>
      <c r="E20" s="117">
        <f t="shared" si="1"/>
        <v>805756.75</v>
      </c>
      <c r="F20" s="117">
        <f t="shared" si="1"/>
        <v>3471032.11</v>
      </c>
      <c r="G20" s="117">
        <f t="shared" si="1"/>
        <v>13326829.379999999</v>
      </c>
      <c r="H20" s="117">
        <f t="shared" si="1"/>
        <v>1252607.33</v>
      </c>
      <c r="I20" s="117">
        <f t="shared" si="1"/>
        <v>7193422.5499999998</v>
      </c>
      <c r="J20" s="117">
        <f t="shared" si="1"/>
        <v>0</v>
      </c>
      <c r="K20" s="118">
        <f t="shared" si="1"/>
        <v>0</v>
      </c>
      <c r="L20" s="117">
        <f t="shared" si="1"/>
        <v>0</v>
      </c>
      <c r="M20" s="117">
        <f t="shared" si="1"/>
        <v>119401.216</v>
      </c>
      <c r="N20" s="117">
        <f t="shared" si="1"/>
        <v>853690574.49000013</v>
      </c>
      <c r="O20" s="117">
        <f t="shared" si="1"/>
        <v>0</v>
      </c>
      <c r="P20" s="117">
        <f t="shared" si="1"/>
        <v>0</v>
      </c>
      <c r="Q20" s="117">
        <f t="shared" si="1"/>
        <v>39712.300000000003</v>
      </c>
      <c r="R20" s="117">
        <f t="shared" si="1"/>
        <v>173256806.40000001</v>
      </c>
      <c r="S20" s="117">
        <f t="shared" si="1"/>
        <v>0</v>
      </c>
      <c r="T20" s="117">
        <f t="shared" si="1"/>
        <v>0</v>
      </c>
      <c r="U20" s="117">
        <f t="shared" si="1"/>
        <v>0</v>
      </c>
      <c r="V20" s="117">
        <f t="shared" si="1"/>
        <v>225169.88999999998</v>
      </c>
      <c r="W20" s="117">
        <f t="shared" si="1"/>
        <v>0</v>
      </c>
      <c r="X20" s="117">
        <f t="shared" si="1"/>
        <v>534209.39</v>
      </c>
      <c r="Y20" s="117">
        <f t="shared" si="1"/>
        <v>0</v>
      </c>
      <c r="Z20" s="117">
        <f t="shared" si="1"/>
        <v>0</v>
      </c>
      <c r="AA20" s="117">
        <f t="shared" si="1"/>
        <v>408560</v>
      </c>
      <c r="AB20" s="117">
        <f t="shared" si="1"/>
        <v>1147038.73</v>
      </c>
      <c r="AC20" s="117">
        <f t="shared" si="1"/>
        <v>18845495.489999998</v>
      </c>
      <c r="AD20" s="117">
        <f t="shared" si="1"/>
        <v>26148213.470000003</v>
      </c>
      <c r="AE20" s="117">
        <f t="shared" si="1"/>
        <v>360000</v>
      </c>
      <c r="AF20" s="108" t="s">
        <v>17004</v>
      </c>
      <c r="AG20" s="108" t="s">
        <v>17004</v>
      </c>
      <c r="AH20" s="108" t="s">
        <v>17004</v>
      </c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13"/>
      <c r="AX20" s="113"/>
      <c r="AY20" s="113"/>
      <c r="AZ20" s="113"/>
      <c r="BA20" s="113"/>
      <c r="BB20" s="114"/>
      <c r="CH20" s="119">
        <f t="shared" ref="CH20:CH73" si="2">D20-E20-F20-G20-H20-I20-J20-L20-N20-P20-R20-T20-U20-V20-W20-X20-Y20-Z20-AA20-AB20-AC20-AD20-AE20</f>
        <v>-2.384185791015625E-7</v>
      </c>
    </row>
    <row r="21" spans="1:121" x14ac:dyDescent="0.3">
      <c r="B21" s="115" t="s">
        <v>71</v>
      </c>
      <c r="C21" s="108"/>
      <c r="D21" s="116">
        <f>SUM(D22:D111)</f>
        <v>327888273.92000002</v>
      </c>
      <c r="E21" s="117">
        <f t="shared" ref="E21:AE21" si="3">SUM(E22:E111)</f>
        <v>0</v>
      </c>
      <c r="F21" s="117">
        <f t="shared" si="3"/>
        <v>0</v>
      </c>
      <c r="G21" s="117">
        <f t="shared" si="3"/>
        <v>9082626.3599999994</v>
      </c>
      <c r="H21" s="117">
        <f t="shared" si="3"/>
        <v>0</v>
      </c>
      <c r="I21" s="117">
        <f t="shared" si="3"/>
        <v>2256441.88</v>
      </c>
      <c r="J21" s="117">
        <f t="shared" si="3"/>
        <v>0</v>
      </c>
      <c r="K21" s="118">
        <f t="shared" si="3"/>
        <v>0</v>
      </c>
      <c r="L21" s="117">
        <f t="shared" si="3"/>
        <v>0</v>
      </c>
      <c r="M21" s="117">
        <f t="shared" si="3"/>
        <v>32208.933999999997</v>
      </c>
      <c r="N21" s="117">
        <f t="shared" si="3"/>
        <v>210587069.75000003</v>
      </c>
      <c r="O21" s="117">
        <f t="shared" si="3"/>
        <v>0</v>
      </c>
      <c r="P21" s="117">
        <f t="shared" si="3"/>
        <v>0</v>
      </c>
      <c r="Q21" s="117">
        <f t="shared" si="3"/>
        <v>24517.120000000003</v>
      </c>
      <c r="R21" s="117">
        <f t="shared" si="3"/>
        <v>88972636.530000001</v>
      </c>
      <c r="S21" s="117">
        <f t="shared" si="3"/>
        <v>0</v>
      </c>
      <c r="T21" s="117">
        <f t="shared" si="3"/>
        <v>0</v>
      </c>
      <c r="U21" s="117">
        <f t="shared" si="3"/>
        <v>0</v>
      </c>
      <c r="V21" s="117">
        <f t="shared" si="3"/>
        <v>0</v>
      </c>
      <c r="W21" s="117">
        <f t="shared" si="3"/>
        <v>0</v>
      </c>
      <c r="X21" s="117">
        <f t="shared" si="3"/>
        <v>0</v>
      </c>
      <c r="Y21" s="117">
        <f t="shared" si="3"/>
        <v>0</v>
      </c>
      <c r="Z21" s="117">
        <f t="shared" si="3"/>
        <v>0</v>
      </c>
      <c r="AA21" s="117">
        <f t="shared" si="3"/>
        <v>0</v>
      </c>
      <c r="AB21" s="117">
        <f t="shared" si="3"/>
        <v>1147038.73</v>
      </c>
      <c r="AC21" s="117">
        <f t="shared" si="3"/>
        <v>6394465.0300000012</v>
      </c>
      <c r="AD21" s="117">
        <f t="shared" si="3"/>
        <v>9447995.6400000025</v>
      </c>
      <c r="AE21" s="117">
        <f t="shared" si="3"/>
        <v>0</v>
      </c>
      <c r="AF21" s="108" t="s">
        <v>17004</v>
      </c>
      <c r="AG21" s="108" t="s">
        <v>17004</v>
      </c>
      <c r="AH21" s="108" t="s">
        <v>17004</v>
      </c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13"/>
      <c r="AX21" s="113"/>
      <c r="AY21" s="113"/>
      <c r="AZ21" s="113"/>
      <c r="BA21" s="113"/>
      <c r="BB21" s="114"/>
      <c r="BC21" s="97">
        <f t="shared" ref="BC21:BC114" si="4">AY21-M21</f>
        <v>-32208.933999999997</v>
      </c>
      <c r="BJ21" s="97" t="e">
        <f t="shared" ref="BJ21:BJ51" si="5">VLOOKUP(C21,BM:BO,3,FALSE)</f>
        <v>#N/A</v>
      </c>
      <c r="BM21" s="97" t="s">
        <v>3047</v>
      </c>
      <c r="BN21" s="97" t="s">
        <v>1342</v>
      </c>
      <c r="BO21" s="97" t="s">
        <v>929</v>
      </c>
      <c r="BU21" s="97" t="s">
        <v>3047</v>
      </c>
      <c r="BV21" s="97" t="s">
        <v>1342</v>
      </c>
      <c r="BW21" s="97" t="s">
        <v>929</v>
      </c>
      <c r="CH21" s="119">
        <f t="shared" si="2"/>
        <v>-2.7939677238464355E-8</v>
      </c>
    </row>
    <row r="22" spans="1:121" x14ac:dyDescent="0.3">
      <c r="A22" s="97">
        <v>1</v>
      </c>
      <c r="B22" s="120">
        <f>SUBTOTAL(9,$A$22:A22)</f>
        <v>1</v>
      </c>
      <c r="C22" s="121" t="s">
        <v>70</v>
      </c>
      <c r="D22" s="117">
        <f t="shared" ref="D22:D79" si="6">E22+F22+G22+H22+I22+J22+L22+N22+P22+R22+T22+U22+V22+W22+X22+Y22+Z22+AA22+AB22+AC22+AD22+AE22</f>
        <v>124928.56</v>
      </c>
      <c r="E22" s="122">
        <v>0</v>
      </c>
      <c r="F22" s="122">
        <v>0</v>
      </c>
      <c r="G22" s="122">
        <v>0</v>
      </c>
      <c r="H22" s="122">
        <v>0</v>
      </c>
      <c r="I22" s="122">
        <v>0</v>
      </c>
      <c r="J22" s="122">
        <v>0</v>
      </c>
      <c r="K22" s="123">
        <v>0</v>
      </c>
      <c r="L22" s="122">
        <v>0</v>
      </c>
      <c r="M22" s="122">
        <v>0</v>
      </c>
      <c r="N22" s="122">
        <v>0</v>
      </c>
      <c r="O22" s="122">
        <v>0</v>
      </c>
      <c r="P22" s="122">
        <v>0</v>
      </c>
      <c r="Q22" s="122">
        <v>0</v>
      </c>
      <c r="R22" s="122">
        <v>0</v>
      </c>
      <c r="S22" s="122">
        <v>0</v>
      </c>
      <c r="T22" s="122">
        <v>0</v>
      </c>
      <c r="U22" s="122">
        <v>0</v>
      </c>
      <c r="V22" s="122">
        <v>0</v>
      </c>
      <c r="W22" s="122">
        <v>0</v>
      </c>
      <c r="X22" s="122">
        <v>0</v>
      </c>
      <c r="Y22" s="122">
        <v>0</v>
      </c>
      <c r="Z22" s="122">
        <v>0</v>
      </c>
      <c r="AA22" s="122">
        <v>0</v>
      </c>
      <c r="AB22" s="122">
        <v>0</v>
      </c>
      <c r="AC22" s="117">
        <f>ROUND(N22*2.14%,2)</f>
        <v>0</v>
      </c>
      <c r="AD22" s="117">
        <v>124928.56</v>
      </c>
      <c r="AE22" s="117">
        <v>0</v>
      </c>
      <c r="AF22" s="108">
        <v>2023</v>
      </c>
      <c r="AG22" s="108" t="s">
        <v>17025</v>
      </c>
      <c r="AH22" s="108" t="s">
        <v>17025</v>
      </c>
      <c r="AI22" s="124"/>
      <c r="AJ22" s="124"/>
      <c r="AK22" s="124"/>
      <c r="AL22" s="124"/>
      <c r="AM22" s="125" t="s">
        <v>16928</v>
      </c>
      <c r="AN22" s="125" t="s">
        <v>16949</v>
      </c>
      <c r="AO22" s="125">
        <v>0</v>
      </c>
      <c r="AP22" s="125" t="s">
        <v>16930</v>
      </c>
      <c r="AQ22" s="125" t="s">
        <v>16947</v>
      </c>
      <c r="AR22" s="125">
        <v>0</v>
      </c>
      <c r="AS22" s="125"/>
      <c r="AT22" s="125"/>
      <c r="AU22" s="125"/>
      <c r="AV22" s="125"/>
      <c r="AW22" s="125" t="s">
        <v>612</v>
      </c>
      <c r="AX22" s="126">
        <v>1268.5999999999999</v>
      </c>
      <c r="AY22" s="126">
        <v>671</v>
      </c>
      <c r="AZ22" s="125" t="s">
        <v>16994</v>
      </c>
      <c r="BA22" s="125" t="s">
        <v>16991</v>
      </c>
      <c r="BB22" s="127"/>
      <c r="BC22" s="128">
        <f t="shared" si="4"/>
        <v>671</v>
      </c>
      <c r="BJ22" s="97" t="str">
        <f t="shared" si="5"/>
        <v>423.900</v>
      </c>
      <c r="BM22" s="97" t="s">
        <v>3049</v>
      </c>
      <c r="BN22" s="97" t="s">
        <v>2983</v>
      </c>
      <c r="BO22" s="97" t="s">
        <v>2983</v>
      </c>
      <c r="BU22" s="97" t="s">
        <v>3049</v>
      </c>
      <c r="BV22" s="97" t="s">
        <v>2983</v>
      </c>
      <c r="BW22" s="97" t="s">
        <v>2983</v>
      </c>
      <c r="CH22" s="119">
        <f t="shared" si="2"/>
        <v>0</v>
      </c>
      <c r="DN22" s="97" t="e">
        <f t="shared" ref="DN22:DN85" si="7">VLOOKUP(C22,DP:DQ,2,FALSE)</f>
        <v>#N/A</v>
      </c>
      <c r="DP22" s="97" t="s">
        <v>3247</v>
      </c>
      <c r="DQ22" s="97">
        <v>9334951.4000000004</v>
      </c>
    </row>
    <row r="23" spans="1:121" x14ac:dyDescent="0.3">
      <c r="A23" s="97">
        <v>1</v>
      </c>
      <c r="B23" s="120">
        <f>SUBTOTAL(9,$A$22:A23)</f>
        <v>2</v>
      </c>
      <c r="C23" s="121" t="s">
        <v>73</v>
      </c>
      <c r="D23" s="117">
        <f t="shared" si="6"/>
        <v>99032.639999999999</v>
      </c>
      <c r="E23" s="122">
        <v>0</v>
      </c>
      <c r="F23" s="122">
        <v>0</v>
      </c>
      <c r="G23" s="122">
        <v>0</v>
      </c>
      <c r="H23" s="122">
        <v>0</v>
      </c>
      <c r="I23" s="122">
        <v>0</v>
      </c>
      <c r="J23" s="122">
        <v>0</v>
      </c>
      <c r="K23" s="123">
        <v>0</v>
      </c>
      <c r="L23" s="122">
        <v>0</v>
      </c>
      <c r="M23" s="122">
        <v>0</v>
      </c>
      <c r="N23" s="122">
        <v>0</v>
      </c>
      <c r="O23" s="122">
        <v>0</v>
      </c>
      <c r="P23" s="122">
        <v>0</v>
      </c>
      <c r="Q23" s="122">
        <v>0</v>
      </c>
      <c r="R23" s="117">
        <v>0</v>
      </c>
      <c r="S23" s="122">
        <v>0</v>
      </c>
      <c r="T23" s="122">
        <v>0</v>
      </c>
      <c r="U23" s="122">
        <v>0</v>
      </c>
      <c r="V23" s="122">
        <v>0</v>
      </c>
      <c r="W23" s="122">
        <v>0</v>
      </c>
      <c r="X23" s="122">
        <v>0</v>
      </c>
      <c r="Y23" s="122">
        <v>0</v>
      </c>
      <c r="Z23" s="122">
        <v>0</v>
      </c>
      <c r="AA23" s="122">
        <v>0</v>
      </c>
      <c r="AB23" s="122">
        <v>0</v>
      </c>
      <c r="AC23" s="117">
        <f>ROUND(R23*2.14%,2)</f>
        <v>0</v>
      </c>
      <c r="AD23" s="117">
        <v>99032.639999999999</v>
      </c>
      <c r="AE23" s="117">
        <v>0</v>
      </c>
      <c r="AF23" s="108">
        <v>2023</v>
      </c>
      <c r="AG23" s="108" t="s">
        <v>17025</v>
      </c>
      <c r="AH23" s="108" t="s">
        <v>17025</v>
      </c>
      <c r="AI23" s="124"/>
      <c r="AJ23" s="124"/>
      <c r="AK23" s="124"/>
      <c r="AL23" s="124"/>
      <c r="AM23" s="125" t="s">
        <v>16949</v>
      </c>
      <c r="AN23" s="125" t="s">
        <v>16947</v>
      </c>
      <c r="AO23" s="125">
        <v>2020</v>
      </c>
      <c r="AP23" s="125" t="s">
        <v>16943</v>
      </c>
      <c r="AQ23" s="125" t="s">
        <v>16945</v>
      </c>
      <c r="AR23" s="125" t="s">
        <v>16943</v>
      </c>
      <c r="AS23" s="125"/>
      <c r="AT23" s="125" t="s">
        <v>16954</v>
      </c>
      <c r="AU23" s="129">
        <v>1698388.82</v>
      </c>
      <c r="AV23" s="129">
        <v>1375971.34</v>
      </c>
      <c r="AW23" s="125" t="s">
        <v>705</v>
      </c>
      <c r="AX23" s="126">
        <v>2297.9</v>
      </c>
      <c r="AY23" s="126">
        <v>390.18</v>
      </c>
      <c r="AZ23" s="125" t="s">
        <v>16995</v>
      </c>
      <c r="BA23" s="125" t="s">
        <v>16991</v>
      </c>
      <c r="BB23" s="127"/>
      <c r="BC23" s="128">
        <f t="shared" si="4"/>
        <v>390.18</v>
      </c>
      <c r="BJ23" s="97" t="str">
        <f t="shared" si="5"/>
        <v>382.700</v>
      </c>
      <c r="BM23" s="97" t="s">
        <v>604</v>
      </c>
      <c r="BN23" s="97" t="s">
        <v>2983</v>
      </c>
      <c r="BO23" s="97" t="s">
        <v>3051</v>
      </c>
      <c r="BU23" s="97" t="s">
        <v>604</v>
      </c>
      <c r="BV23" s="97" t="s">
        <v>2983</v>
      </c>
      <c r="BW23" s="97" t="s">
        <v>3051</v>
      </c>
      <c r="CH23" s="119">
        <f t="shared" si="2"/>
        <v>0</v>
      </c>
      <c r="DN23" s="97" t="e">
        <f t="shared" si="7"/>
        <v>#N/A</v>
      </c>
      <c r="DP23" s="97" t="s">
        <v>4538</v>
      </c>
      <c r="DQ23" s="97">
        <v>3123004.56</v>
      </c>
    </row>
    <row r="24" spans="1:121" x14ac:dyDescent="0.3">
      <c r="A24" s="97">
        <v>1</v>
      </c>
      <c r="B24" s="120">
        <f>SUBTOTAL(9,$A$22:A24)</f>
        <v>3</v>
      </c>
      <c r="C24" s="121" t="s">
        <v>74</v>
      </c>
      <c r="D24" s="117">
        <f t="shared" si="6"/>
        <v>215537.94</v>
      </c>
      <c r="E24" s="122">
        <v>0</v>
      </c>
      <c r="F24" s="122">
        <v>0</v>
      </c>
      <c r="G24" s="122">
        <v>0</v>
      </c>
      <c r="H24" s="122">
        <v>0</v>
      </c>
      <c r="I24" s="122">
        <v>0</v>
      </c>
      <c r="J24" s="122">
        <v>0</v>
      </c>
      <c r="K24" s="123">
        <v>0</v>
      </c>
      <c r="L24" s="122">
        <v>0</v>
      </c>
      <c r="M24" s="122">
        <v>0</v>
      </c>
      <c r="N24" s="122">
        <v>0</v>
      </c>
      <c r="O24" s="122">
        <v>0</v>
      </c>
      <c r="P24" s="122">
        <v>0</v>
      </c>
      <c r="Q24" s="122">
        <v>0</v>
      </c>
      <c r="R24" s="122">
        <v>0</v>
      </c>
      <c r="S24" s="122">
        <v>0</v>
      </c>
      <c r="T24" s="122">
        <v>0</v>
      </c>
      <c r="U24" s="122">
        <v>0</v>
      </c>
      <c r="V24" s="122">
        <v>0</v>
      </c>
      <c r="W24" s="122">
        <v>0</v>
      </c>
      <c r="X24" s="122">
        <v>0</v>
      </c>
      <c r="Y24" s="122">
        <v>0</v>
      </c>
      <c r="Z24" s="122">
        <v>0</v>
      </c>
      <c r="AA24" s="122">
        <v>0</v>
      </c>
      <c r="AB24" s="122">
        <v>0</v>
      </c>
      <c r="AC24" s="117">
        <f>ROUND(N24*2.14%,2)</f>
        <v>0</v>
      </c>
      <c r="AD24" s="117">
        <v>215537.94</v>
      </c>
      <c r="AE24" s="117">
        <v>0</v>
      </c>
      <c r="AF24" s="108">
        <v>2023</v>
      </c>
      <c r="AG24" s="108" t="s">
        <v>17025</v>
      </c>
      <c r="AH24" s="108" t="s">
        <v>17025</v>
      </c>
      <c r="AI24" s="124"/>
      <c r="AJ24" s="124"/>
      <c r="AK24" s="124"/>
      <c r="AL24" s="124"/>
      <c r="AM24" s="125" t="s">
        <v>16933</v>
      </c>
      <c r="AN24" s="125" t="s">
        <v>16930</v>
      </c>
      <c r="AO24" s="125" t="s">
        <v>16938</v>
      </c>
      <c r="AP24" s="125" t="s">
        <v>16936</v>
      </c>
      <c r="AQ24" s="125" t="s">
        <v>16945</v>
      </c>
      <c r="AR24" s="125" t="s">
        <v>16943</v>
      </c>
      <c r="AS24" s="125"/>
      <c r="AT24" s="125"/>
      <c r="AU24" s="125"/>
      <c r="AV24" s="125"/>
      <c r="AW24" s="125" t="s">
        <v>771</v>
      </c>
      <c r="AX24" s="126">
        <v>5378</v>
      </c>
      <c r="AY24" s="126">
        <v>871</v>
      </c>
      <c r="AZ24" s="125" t="s">
        <v>16995</v>
      </c>
      <c r="BA24" s="125" t="s">
        <v>16991</v>
      </c>
      <c r="BB24" s="127"/>
      <c r="BC24" s="128">
        <f t="shared" si="4"/>
        <v>871</v>
      </c>
      <c r="BJ24" s="97" t="str">
        <f t="shared" si="5"/>
        <v>1278.000</v>
      </c>
      <c r="BM24" s="97" t="s">
        <v>605</v>
      </c>
      <c r="BN24" s="97" t="s">
        <v>2983</v>
      </c>
      <c r="BO24" s="97" t="s">
        <v>2983</v>
      </c>
      <c r="BU24" s="97" t="s">
        <v>605</v>
      </c>
      <c r="BV24" s="97" t="s">
        <v>2983</v>
      </c>
      <c r="BW24" s="97" t="s">
        <v>2983</v>
      </c>
      <c r="CH24" s="119">
        <f t="shared" si="2"/>
        <v>0</v>
      </c>
      <c r="DN24" s="97">
        <f t="shared" si="7"/>
        <v>6172172.2000000002</v>
      </c>
      <c r="DP24" s="97" t="s">
        <v>882</v>
      </c>
      <c r="DQ24" s="97">
        <v>3001010.32</v>
      </c>
    </row>
    <row r="25" spans="1:121" x14ac:dyDescent="0.3">
      <c r="A25" s="97">
        <v>1</v>
      </c>
      <c r="B25" s="120">
        <f>SUBTOTAL(9,$A$22:A25)</f>
        <v>4</v>
      </c>
      <c r="C25" s="121" t="s">
        <v>75</v>
      </c>
      <c r="D25" s="117">
        <f t="shared" si="6"/>
        <v>88473.65</v>
      </c>
      <c r="E25" s="122">
        <v>0</v>
      </c>
      <c r="F25" s="122">
        <v>0</v>
      </c>
      <c r="G25" s="122">
        <v>0</v>
      </c>
      <c r="H25" s="122">
        <v>0</v>
      </c>
      <c r="I25" s="122">
        <v>0</v>
      </c>
      <c r="J25" s="122">
        <v>0</v>
      </c>
      <c r="K25" s="123">
        <v>0</v>
      </c>
      <c r="L25" s="122">
        <v>0</v>
      </c>
      <c r="M25" s="122">
        <v>0</v>
      </c>
      <c r="N25" s="122">
        <v>0</v>
      </c>
      <c r="O25" s="122">
        <v>0</v>
      </c>
      <c r="P25" s="122">
        <v>0</v>
      </c>
      <c r="Q25" s="122">
        <v>0</v>
      </c>
      <c r="R25" s="122">
        <v>0</v>
      </c>
      <c r="S25" s="122">
        <v>0</v>
      </c>
      <c r="T25" s="122">
        <v>0</v>
      </c>
      <c r="U25" s="122">
        <v>0</v>
      </c>
      <c r="V25" s="122">
        <v>0</v>
      </c>
      <c r="W25" s="122">
        <v>0</v>
      </c>
      <c r="X25" s="122">
        <v>0</v>
      </c>
      <c r="Y25" s="122">
        <v>0</v>
      </c>
      <c r="Z25" s="122">
        <v>0</v>
      </c>
      <c r="AA25" s="122">
        <v>0</v>
      </c>
      <c r="AB25" s="122">
        <v>0</v>
      </c>
      <c r="AC25" s="117">
        <f t="shared" ref="AC25:AC53" si="8">ROUND(N25*2.14%,2)</f>
        <v>0</v>
      </c>
      <c r="AD25" s="117">
        <v>88473.65</v>
      </c>
      <c r="AE25" s="117">
        <v>0</v>
      </c>
      <c r="AF25" s="108">
        <v>2023</v>
      </c>
      <c r="AG25" s="108" t="s">
        <v>17025</v>
      </c>
      <c r="AH25" s="108" t="s">
        <v>17025</v>
      </c>
      <c r="AI25" s="124"/>
      <c r="AJ25" s="124"/>
      <c r="AK25" s="124"/>
      <c r="AL25" s="124"/>
      <c r="AM25" s="125" t="s">
        <v>16949</v>
      </c>
      <c r="AN25" s="125" t="s">
        <v>16944</v>
      </c>
      <c r="AO25" s="125">
        <v>0</v>
      </c>
      <c r="AP25" s="125" t="s">
        <v>16943</v>
      </c>
      <c r="AQ25" s="125" t="s">
        <v>16937</v>
      </c>
      <c r="AR25" s="125">
        <v>0</v>
      </c>
      <c r="AS25" s="125"/>
      <c r="AT25" s="125"/>
      <c r="AU25" s="125"/>
      <c r="AV25" s="125"/>
      <c r="AW25" s="125" t="s">
        <v>1782</v>
      </c>
      <c r="AX25" s="126">
        <v>515.5</v>
      </c>
      <c r="AY25" s="126">
        <v>361</v>
      </c>
      <c r="AZ25" s="125" t="s">
        <v>16994</v>
      </c>
      <c r="BA25" s="125">
        <v>2008</v>
      </c>
      <c r="BB25" s="127"/>
      <c r="BC25" s="128">
        <f t="shared" si="4"/>
        <v>361</v>
      </c>
      <c r="BJ25" s="97" t="str">
        <f t="shared" si="5"/>
        <v>1155.760</v>
      </c>
      <c r="BM25" s="97" t="s">
        <v>3052</v>
      </c>
      <c r="BN25" s="97" t="s">
        <v>3085</v>
      </c>
      <c r="BO25" s="97" t="s">
        <v>3053</v>
      </c>
      <c r="BU25" s="97" t="s">
        <v>3052</v>
      </c>
      <c r="BV25" s="97" t="s">
        <v>3085</v>
      </c>
      <c r="BW25" s="97" t="s">
        <v>3053</v>
      </c>
      <c r="CH25" s="119">
        <f t="shared" si="2"/>
        <v>0</v>
      </c>
      <c r="DN25" s="97" t="e">
        <f t="shared" si="7"/>
        <v>#N/A</v>
      </c>
      <c r="DP25" s="97" t="s">
        <v>4624</v>
      </c>
      <c r="DQ25" s="97">
        <v>9347207.8499999996</v>
      </c>
    </row>
    <row r="26" spans="1:121" x14ac:dyDescent="0.3">
      <c r="A26" s="97">
        <v>1</v>
      </c>
      <c r="B26" s="120">
        <f>SUBTOTAL(9,$A$22:A26)</f>
        <v>5</v>
      </c>
      <c r="C26" s="121" t="s">
        <v>107</v>
      </c>
      <c r="D26" s="117">
        <f t="shared" si="6"/>
        <v>133008.85999999999</v>
      </c>
      <c r="E26" s="122">
        <v>0</v>
      </c>
      <c r="F26" s="122">
        <v>0</v>
      </c>
      <c r="G26" s="122">
        <v>0</v>
      </c>
      <c r="H26" s="122">
        <v>0</v>
      </c>
      <c r="I26" s="122">
        <v>0</v>
      </c>
      <c r="J26" s="122">
        <v>0</v>
      </c>
      <c r="K26" s="123">
        <v>0</v>
      </c>
      <c r="L26" s="122">
        <v>0</v>
      </c>
      <c r="M26" s="122">
        <v>0</v>
      </c>
      <c r="N26" s="122">
        <v>0</v>
      </c>
      <c r="O26" s="122">
        <v>0</v>
      </c>
      <c r="P26" s="122">
        <v>0</v>
      </c>
      <c r="Q26" s="122">
        <v>0</v>
      </c>
      <c r="R26" s="122">
        <v>0</v>
      </c>
      <c r="S26" s="122">
        <v>0</v>
      </c>
      <c r="T26" s="122">
        <v>0</v>
      </c>
      <c r="U26" s="122">
        <v>0</v>
      </c>
      <c r="V26" s="122">
        <v>0</v>
      </c>
      <c r="W26" s="122">
        <v>0</v>
      </c>
      <c r="X26" s="122">
        <v>0</v>
      </c>
      <c r="Y26" s="122">
        <v>0</v>
      </c>
      <c r="Z26" s="122">
        <v>0</v>
      </c>
      <c r="AA26" s="122">
        <v>0</v>
      </c>
      <c r="AB26" s="122">
        <v>0</v>
      </c>
      <c r="AC26" s="117">
        <f t="shared" si="8"/>
        <v>0</v>
      </c>
      <c r="AD26" s="117">
        <v>133008.85999999999</v>
      </c>
      <c r="AE26" s="117">
        <v>0</v>
      </c>
      <c r="AF26" s="108">
        <v>2023</v>
      </c>
      <c r="AG26" s="108" t="s">
        <v>17025</v>
      </c>
      <c r="AH26" s="108" t="s">
        <v>17025</v>
      </c>
      <c r="AI26" s="124"/>
      <c r="AJ26" s="124"/>
      <c r="AK26" s="124"/>
      <c r="AL26" s="124"/>
      <c r="AM26" s="125" t="s">
        <v>16949</v>
      </c>
      <c r="AN26" s="125" t="s">
        <v>16944</v>
      </c>
      <c r="AO26" s="125">
        <v>0</v>
      </c>
      <c r="AP26" s="125" t="s">
        <v>16943</v>
      </c>
      <c r="AQ26" s="125" t="s">
        <v>16937</v>
      </c>
      <c r="AR26" s="125" t="s">
        <v>16943</v>
      </c>
      <c r="AS26" s="125"/>
      <c r="AT26" s="125"/>
      <c r="AU26" s="125"/>
      <c r="AV26" s="125"/>
      <c r="AW26" s="125" t="s">
        <v>1733</v>
      </c>
      <c r="AX26" s="126">
        <v>737.4</v>
      </c>
      <c r="AY26" s="126">
        <v>528</v>
      </c>
      <c r="AZ26" s="125" t="s">
        <v>16994</v>
      </c>
      <c r="BA26" s="125">
        <v>2008</v>
      </c>
      <c r="BB26" s="127"/>
      <c r="BC26" s="128">
        <f t="shared" si="4"/>
        <v>528</v>
      </c>
      <c r="BJ26" s="97" t="str">
        <f t="shared" si="5"/>
        <v>1641.240</v>
      </c>
      <c r="BM26" s="97" t="s">
        <v>512</v>
      </c>
      <c r="BN26" s="97" t="s">
        <v>2983</v>
      </c>
      <c r="BO26" s="97" t="s">
        <v>3055</v>
      </c>
      <c r="BU26" s="97" t="s">
        <v>512</v>
      </c>
      <c r="BV26" s="97" t="s">
        <v>2983</v>
      </c>
      <c r="BW26" s="97" t="s">
        <v>3055</v>
      </c>
      <c r="CH26" s="119">
        <f t="shared" si="2"/>
        <v>0</v>
      </c>
      <c r="DN26" s="97" t="e">
        <f t="shared" si="7"/>
        <v>#N/A</v>
      </c>
      <c r="DP26" s="97" t="s">
        <v>4648</v>
      </c>
      <c r="DQ26" s="97">
        <v>12503483.35</v>
      </c>
    </row>
    <row r="27" spans="1:121" x14ac:dyDescent="0.3">
      <c r="A27" s="97">
        <v>1</v>
      </c>
      <c r="B27" s="120">
        <f>SUBTOTAL(9,$A$22:A27)</f>
        <v>6</v>
      </c>
      <c r="C27" s="121" t="s">
        <v>76</v>
      </c>
      <c r="D27" s="117">
        <f t="shared" si="6"/>
        <v>7324960.5399999991</v>
      </c>
      <c r="E27" s="122">
        <v>0</v>
      </c>
      <c r="F27" s="122">
        <v>0</v>
      </c>
      <c r="G27" s="117">
        <v>0</v>
      </c>
      <c r="H27" s="122">
        <v>0</v>
      </c>
      <c r="I27" s="122">
        <v>0</v>
      </c>
      <c r="J27" s="122">
        <v>0</v>
      </c>
      <c r="K27" s="123">
        <v>0</v>
      </c>
      <c r="L27" s="122">
        <v>0</v>
      </c>
      <c r="M27" s="122">
        <v>881</v>
      </c>
      <c r="N27" s="122">
        <v>6882956.0999999996</v>
      </c>
      <c r="O27" s="122">
        <v>0</v>
      </c>
      <c r="P27" s="122">
        <v>0</v>
      </c>
      <c r="Q27" s="122">
        <v>0</v>
      </c>
      <c r="R27" s="122">
        <v>0</v>
      </c>
      <c r="S27" s="122">
        <v>0</v>
      </c>
      <c r="T27" s="122">
        <v>0</v>
      </c>
      <c r="U27" s="122">
        <v>0</v>
      </c>
      <c r="V27" s="122">
        <v>0</v>
      </c>
      <c r="W27" s="122">
        <v>0</v>
      </c>
      <c r="X27" s="122">
        <v>0</v>
      </c>
      <c r="Y27" s="122">
        <v>0</v>
      </c>
      <c r="Z27" s="122">
        <v>0</v>
      </c>
      <c r="AA27" s="122">
        <v>0</v>
      </c>
      <c r="AB27" s="122">
        <v>0</v>
      </c>
      <c r="AC27" s="117">
        <f>ROUND(N27*2.14%,2)</f>
        <v>147295.26</v>
      </c>
      <c r="AD27" s="117">
        <v>294709.18</v>
      </c>
      <c r="AE27" s="117">
        <v>0</v>
      </c>
      <c r="AF27" s="108">
        <v>2023</v>
      </c>
      <c r="AG27" s="108">
        <v>2023</v>
      </c>
      <c r="AH27" s="108">
        <v>2023</v>
      </c>
      <c r="AI27" s="124"/>
      <c r="AJ27" s="124"/>
      <c r="AK27" s="124"/>
      <c r="AL27" s="124"/>
      <c r="AM27" s="125" t="s">
        <v>16949</v>
      </c>
      <c r="AN27" s="125" t="s">
        <v>16929</v>
      </c>
      <c r="AO27" s="125" t="s">
        <v>16945</v>
      </c>
      <c r="AP27" s="125" t="s">
        <v>16943</v>
      </c>
      <c r="AQ27" s="125" t="s">
        <v>16947</v>
      </c>
      <c r="AR27" s="125" t="s">
        <v>16943</v>
      </c>
      <c r="AS27" s="125"/>
      <c r="AT27" s="125"/>
      <c r="AU27" s="125"/>
      <c r="AV27" s="125"/>
      <c r="AW27" s="125" t="s">
        <v>783</v>
      </c>
      <c r="AX27" s="126">
        <v>6409.7</v>
      </c>
      <c r="AY27" s="126">
        <v>877</v>
      </c>
      <c r="AZ27" s="125" t="s">
        <v>16995</v>
      </c>
      <c r="BA27" s="125" t="s">
        <v>2979</v>
      </c>
      <c r="BB27" s="127"/>
      <c r="BC27" s="128">
        <f t="shared" si="4"/>
        <v>-4</v>
      </c>
      <c r="BJ27" s="97" t="str">
        <f t="shared" si="5"/>
        <v>817.000</v>
      </c>
      <c r="BM27" s="97" t="s">
        <v>3056</v>
      </c>
      <c r="BN27" s="97" t="s">
        <v>736</v>
      </c>
      <c r="BO27" s="97" t="s">
        <v>3057</v>
      </c>
      <c r="BU27" s="97" t="s">
        <v>3056</v>
      </c>
      <c r="BV27" s="97" t="s">
        <v>736</v>
      </c>
      <c r="BW27" s="97" t="s">
        <v>3057</v>
      </c>
      <c r="CH27" s="119">
        <f t="shared" si="2"/>
        <v>-5.2386894822120667E-10</v>
      </c>
      <c r="DN27" s="97" t="e">
        <f t="shared" si="7"/>
        <v>#N/A</v>
      </c>
      <c r="DP27" s="97" t="s">
        <v>74</v>
      </c>
      <c r="DQ27" s="97">
        <v>6172172.2000000002</v>
      </c>
    </row>
    <row r="28" spans="1:121" x14ac:dyDescent="0.3">
      <c r="A28" s="97">
        <v>1</v>
      </c>
      <c r="B28" s="120">
        <f>SUBTOTAL(9,$A$22:A28)</f>
        <v>7</v>
      </c>
      <c r="C28" s="121" t="s">
        <v>453</v>
      </c>
      <c r="D28" s="117">
        <f t="shared" si="6"/>
        <v>4033670.71</v>
      </c>
      <c r="E28" s="122">
        <v>0</v>
      </c>
      <c r="F28" s="122">
        <v>0</v>
      </c>
      <c r="G28" s="122">
        <v>0</v>
      </c>
      <c r="H28" s="122">
        <v>0</v>
      </c>
      <c r="I28" s="122">
        <v>0</v>
      </c>
      <c r="J28" s="122">
        <v>0</v>
      </c>
      <c r="K28" s="123">
        <v>0</v>
      </c>
      <c r="L28" s="122">
        <v>0</v>
      </c>
      <c r="M28" s="122">
        <v>571.79999999999995</v>
      </c>
      <c r="N28" s="122">
        <v>3786802.52</v>
      </c>
      <c r="O28" s="122">
        <v>0</v>
      </c>
      <c r="P28" s="122">
        <v>0</v>
      </c>
      <c r="Q28" s="122">
        <v>0</v>
      </c>
      <c r="R28" s="122">
        <v>0</v>
      </c>
      <c r="S28" s="122">
        <v>0</v>
      </c>
      <c r="T28" s="122">
        <v>0</v>
      </c>
      <c r="U28" s="122">
        <v>0</v>
      </c>
      <c r="V28" s="122">
        <v>0</v>
      </c>
      <c r="W28" s="122">
        <v>0</v>
      </c>
      <c r="X28" s="122">
        <v>0</v>
      </c>
      <c r="Y28" s="122">
        <v>0</v>
      </c>
      <c r="Z28" s="122">
        <v>0</v>
      </c>
      <c r="AA28" s="122">
        <v>0</v>
      </c>
      <c r="AB28" s="122">
        <v>0</v>
      </c>
      <c r="AC28" s="117">
        <f t="shared" si="8"/>
        <v>81037.570000000007</v>
      </c>
      <c r="AD28" s="117">
        <v>165830.62</v>
      </c>
      <c r="AE28" s="117">
        <v>0</v>
      </c>
      <c r="AF28" s="108">
        <v>2023</v>
      </c>
      <c r="AG28" s="108">
        <v>2023</v>
      </c>
      <c r="AH28" s="108">
        <v>2023</v>
      </c>
      <c r="AI28" s="124"/>
      <c r="AJ28" s="124"/>
      <c r="AK28" s="124"/>
      <c r="AL28" s="124"/>
      <c r="AM28" s="125" t="s">
        <v>16949</v>
      </c>
      <c r="AN28" s="125" t="s">
        <v>16929</v>
      </c>
      <c r="AO28" s="125" t="s">
        <v>16945</v>
      </c>
      <c r="AP28" s="125" t="s">
        <v>16943</v>
      </c>
      <c r="AQ28" s="125" t="s">
        <v>16947</v>
      </c>
      <c r="AR28" s="125" t="s">
        <v>16943</v>
      </c>
      <c r="AS28" s="125"/>
      <c r="AT28" s="125"/>
      <c r="AU28" s="125"/>
      <c r="AV28" s="125"/>
      <c r="AW28" s="125" t="s">
        <v>783</v>
      </c>
      <c r="AX28" s="126">
        <v>4263.6000000000004</v>
      </c>
      <c r="AY28" s="126">
        <v>566</v>
      </c>
      <c r="AZ28" s="125" t="s">
        <v>16995</v>
      </c>
      <c r="BA28" s="125" t="s">
        <v>2979</v>
      </c>
      <c r="BB28" s="127"/>
      <c r="BC28" s="128">
        <f t="shared" si="4"/>
        <v>-5.7999999999999545</v>
      </c>
      <c r="BJ28" s="97" t="str">
        <f t="shared" si="5"/>
        <v>604.500</v>
      </c>
      <c r="BM28" s="97" t="s">
        <v>3058</v>
      </c>
      <c r="BN28" s="97" t="s">
        <v>778</v>
      </c>
      <c r="BO28" s="97" t="s">
        <v>3060</v>
      </c>
      <c r="BU28" s="97" t="s">
        <v>3058</v>
      </c>
      <c r="BV28" s="97" t="s">
        <v>778</v>
      </c>
      <c r="BW28" s="97" t="s">
        <v>3060</v>
      </c>
      <c r="CH28" s="119">
        <f t="shared" si="2"/>
        <v>-5.8207660913467407E-11</v>
      </c>
      <c r="DN28" s="97" t="e">
        <f t="shared" si="7"/>
        <v>#N/A</v>
      </c>
      <c r="DP28" s="97" t="s">
        <v>4675</v>
      </c>
      <c r="DQ28" s="97">
        <v>6163503.1100000003</v>
      </c>
    </row>
    <row r="29" spans="1:121" x14ac:dyDescent="0.3">
      <c r="A29" s="97">
        <v>1</v>
      </c>
      <c r="B29" s="120">
        <f>SUBTOTAL(9,$A$22:A29)</f>
        <v>8</v>
      </c>
      <c r="C29" s="121" t="s">
        <v>80</v>
      </c>
      <c r="D29" s="117">
        <f t="shared" si="6"/>
        <v>4035409.25</v>
      </c>
      <c r="E29" s="122">
        <v>0</v>
      </c>
      <c r="F29" s="122">
        <v>0</v>
      </c>
      <c r="G29" s="122">
        <v>0</v>
      </c>
      <c r="H29" s="122">
        <v>0</v>
      </c>
      <c r="I29" s="122">
        <v>0</v>
      </c>
      <c r="J29" s="122">
        <v>0</v>
      </c>
      <c r="K29" s="123">
        <v>0</v>
      </c>
      <c r="L29" s="122">
        <v>0</v>
      </c>
      <c r="M29" s="122">
        <v>754.61</v>
      </c>
      <c r="N29" s="117">
        <v>3856841.88</v>
      </c>
      <c r="O29" s="122">
        <v>0</v>
      </c>
      <c r="P29" s="122">
        <v>0</v>
      </c>
      <c r="Q29" s="122">
        <v>0</v>
      </c>
      <c r="R29" s="122">
        <v>0</v>
      </c>
      <c r="S29" s="122">
        <v>0</v>
      </c>
      <c r="T29" s="122">
        <v>0</v>
      </c>
      <c r="U29" s="122">
        <v>0</v>
      </c>
      <c r="V29" s="122">
        <v>0</v>
      </c>
      <c r="W29" s="122">
        <v>0</v>
      </c>
      <c r="X29" s="122">
        <v>0</v>
      </c>
      <c r="Y29" s="122">
        <v>0</v>
      </c>
      <c r="Z29" s="122">
        <v>0</v>
      </c>
      <c r="AA29" s="122">
        <v>0</v>
      </c>
      <c r="AB29" s="122">
        <v>0</v>
      </c>
      <c r="AC29" s="117">
        <f t="shared" si="8"/>
        <v>82536.42</v>
      </c>
      <c r="AD29" s="117">
        <v>96030.95</v>
      </c>
      <c r="AE29" s="117">
        <v>0</v>
      </c>
      <c r="AF29" s="108">
        <v>2023</v>
      </c>
      <c r="AG29" s="108">
        <v>2023</v>
      </c>
      <c r="AH29" s="108">
        <v>2023</v>
      </c>
      <c r="AI29" s="124"/>
      <c r="AJ29" s="124"/>
      <c r="AK29" s="124"/>
      <c r="AL29" s="124"/>
      <c r="AM29" s="125" t="s">
        <v>16949</v>
      </c>
      <c r="AN29" s="125" t="s">
        <v>16929</v>
      </c>
      <c r="AO29" s="125">
        <v>0</v>
      </c>
      <c r="AP29" s="125" t="s">
        <v>16943</v>
      </c>
      <c r="AQ29" s="125" t="s">
        <v>16947</v>
      </c>
      <c r="AR29" s="125" t="s">
        <v>16943</v>
      </c>
      <c r="AS29" s="125"/>
      <c r="AT29" s="125"/>
      <c r="AU29" s="125"/>
      <c r="AV29" s="125"/>
      <c r="AW29" s="125" t="s">
        <v>803</v>
      </c>
      <c r="AX29" s="126">
        <v>4069</v>
      </c>
      <c r="AY29" s="126">
        <v>879</v>
      </c>
      <c r="AZ29" s="125" t="s">
        <v>16995</v>
      </c>
      <c r="BA29" s="125" t="s">
        <v>2979</v>
      </c>
      <c r="BB29" s="127"/>
      <c r="BC29" s="128">
        <f t="shared" si="4"/>
        <v>124.38999999999999</v>
      </c>
      <c r="BJ29" s="97" t="str">
        <f t="shared" si="5"/>
        <v>806.000</v>
      </c>
      <c r="BM29" s="97" t="s">
        <v>3063</v>
      </c>
      <c r="BN29" s="97" t="s">
        <v>923</v>
      </c>
      <c r="BO29" s="97" t="s">
        <v>3064</v>
      </c>
      <c r="BU29" s="97" t="s">
        <v>3063</v>
      </c>
      <c r="BV29" s="97" t="s">
        <v>923</v>
      </c>
      <c r="BW29" s="97" t="s">
        <v>3064</v>
      </c>
      <c r="CH29" s="119">
        <f t="shared" si="2"/>
        <v>1.1641532182693481E-10</v>
      </c>
      <c r="DN29" s="97" t="e">
        <f t="shared" si="7"/>
        <v>#N/A</v>
      </c>
      <c r="DP29" s="97" t="s">
        <v>4690</v>
      </c>
      <c r="DQ29" s="97">
        <v>6174347.0700000003</v>
      </c>
    </row>
    <row r="30" spans="1:121" x14ac:dyDescent="0.3">
      <c r="A30" s="97">
        <v>1</v>
      </c>
      <c r="B30" s="120">
        <f>SUBTOTAL(9,$A$22:A30)</f>
        <v>9</v>
      </c>
      <c r="C30" s="121" t="s">
        <v>81</v>
      </c>
      <c r="D30" s="117">
        <f t="shared" si="6"/>
        <v>5863175.6899999995</v>
      </c>
      <c r="E30" s="122">
        <v>0</v>
      </c>
      <c r="F30" s="122">
        <v>0</v>
      </c>
      <c r="G30" s="122">
        <v>0</v>
      </c>
      <c r="H30" s="122">
        <v>0</v>
      </c>
      <c r="I30" s="122">
        <v>0</v>
      </c>
      <c r="J30" s="122">
        <v>0</v>
      </c>
      <c r="K30" s="123">
        <v>0</v>
      </c>
      <c r="L30" s="122">
        <v>0</v>
      </c>
      <c r="M30" s="122">
        <v>877</v>
      </c>
      <c r="N30" s="122">
        <v>5549622.0099999998</v>
      </c>
      <c r="O30" s="122">
        <v>0</v>
      </c>
      <c r="P30" s="122">
        <v>0</v>
      </c>
      <c r="Q30" s="122">
        <v>0</v>
      </c>
      <c r="R30" s="122">
        <v>0</v>
      </c>
      <c r="S30" s="122">
        <v>0</v>
      </c>
      <c r="T30" s="122">
        <v>0</v>
      </c>
      <c r="U30" s="122">
        <v>0</v>
      </c>
      <c r="V30" s="122">
        <v>0</v>
      </c>
      <c r="W30" s="122">
        <v>0</v>
      </c>
      <c r="X30" s="122">
        <v>0</v>
      </c>
      <c r="Y30" s="122">
        <v>0</v>
      </c>
      <c r="Z30" s="122">
        <v>0</v>
      </c>
      <c r="AA30" s="122">
        <v>0</v>
      </c>
      <c r="AB30" s="122">
        <v>0</v>
      </c>
      <c r="AC30" s="117">
        <f t="shared" si="8"/>
        <v>118761.91</v>
      </c>
      <c r="AD30" s="117">
        <v>194791.77</v>
      </c>
      <c r="AE30" s="117">
        <v>0</v>
      </c>
      <c r="AF30" s="108">
        <v>2023</v>
      </c>
      <c r="AG30" s="108">
        <v>2023</v>
      </c>
      <c r="AH30" s="108">
        <v>2023</v>
      </c>
      <c r="AI30" s="124"/>
      <c r="AJ30" s="124"/>
      <c r="AK30" s="124"/>
      <c r="AL30" s="124"/>
      <c r="AM30" s="125" t="s">
        <v>16949</v>
      </c>
      <c r="AN30" s="125" t="s">
        <v>16929</v>
      </c>
      <c r="AO30" s="125">
        <v>0</v>
      </c>
      <c r="AP30" s="125" t="s">
        <v>16943</v>
      </c>
      <c r="AQ30" s="125" t="s">
        <v>16937</v>
      </c>
      <c r="AR30" s="125" t="s">
        <v>16943</v>
      </c>
      <c r="AS30" s="125"/>
      <c r="AT30" s="125"/>
      <c r="AU30" s="125"/>
      <c r="AV30" s="125"/>
      <c r="AW30" s="125" t="s">
        <v>636</v>
      </c>
      <c r="AX30" s="126">
        <v>2221.1999999999998</v>
      </c>
      <c r="AY30" s="126">
        <v>725</v>
      </c>
      <c r="AZ30" s="125" t="s">
        <v>16994</v>
      </c>
      <c r="BA30" s="125">
        <v>2008</v>
      </c>
      <c r="BB30" s="127"/>
      <c r="BC30" s="128">
        <f t="shared" si="4"/>
        <v>-152</v>
      </c>
      <c r="BJ30" s="97" t="str">
        <f t="shared" si="5"/>
        <v>703.900</v>
      </c>
      <c r="BM30" s="97" t="s">
        <v>606</v>
      </c>
      <c r="BN30" s="97" t="s">
        <v>621</v>
      </c>
      <c r="BO30" s="97" t="s">
        <v>1262</v>
      </c>
      <c r="BU30" s="97" t="s">
        <v>606</v>
      </c>
      <c r="BV30" s="97" t="s">
        <v>621</v>
      </c>
      <c r="BW30" s="97" t="s">
        <v>1262</v>
      </c>
      <c r="CH30" s="119">
        <f t="shared" si="2"/>
        <v>-2.9103830456733704E-10</v>
      </c>
      <c r="DN30" s="97" t="e">
        <f t="shared" si="7"/>
        <v>#N/A</v>
      </c>
      <c r="DP30" s="97" t="s">
        <v>893</v>
      </c>
      <c r="DQ30" s="97">
        <v>6168852.1100000003</v>
      </c>
    </row>
    <row r="31" spans="1:121" x14ac:dyDescent="0.3">
      <c r="A31" s="97">
        <v>1</v>
      </c>
      <c r="B31" s="120">
        <f>SUBTOTAL(9,$A$22:A31)</f>
        <v>10</v>
      </c>
      <c r="C31" s="121" t="s">
        <v>82</v>
      </c>
      <c r="D31" s="117">
        <f t="shared" si="6"/>
        <v>2921278.95</v>
      </c>
      <c r="E31" s="122">
        <v>0</v>
      </c>
      <c r="F31" s="122">
        <v>0</v>
      </c>
      <c r="G31" s="122">
        <v>0</v>
      </c>
      <c r="H31" s="122">
        <v>0</v>
      </c>
      <c r="I31" s="122">
        <v>0</v>
      </c>
      <c r="J31" s="122">
        <v>0</v>
      </c>
      <c r="K31" s="123">
        <v>0</v>
      </c>
      <c r="L31" s="122">
        <v>0</v>
      </c>
      <c r="M31" s="122">
        <v>376</v>
      </c>
      <c r="N31" s="122">
        <v>2777815.12</v>
      </c>
      <c r="O31" s="122">
        <v>0</v>
      </c>
      <c r="P31" s="122">
        <v>0</v>
      </c>
      <c r="Q31" s="122">
        <v>0</v>
      </c>
      <c r="R31" s="122">
        <v>0</v>
      </c>
      <c r="S31" s="122">
        <v>0</v>
      </c>
      <c r="T31" s="122">
        <v>0</v>
      </c>
      <c r="U31" s="122">
        <v>0</v>
      </c>
      <c r="V31" s="122">
        <v>0</v>
      </c>
      <c r="W31" s="122">
        <v>0</v>
      </c>
      <c r="X31" s="122">
        <v>0</v>
      </c>
      <c r="Y31" s="122">
        <v>0</v>
      </c>
      <c r="Z31" s="122">
        <v>0</v>
      </c>
      <c r="AA31" s="122">
        <v>0</v>
      </c>
      <c r="AB31" s="122">
        <v>0</v>
      </c>
      <c r="AC31" s="117">
        <f t="shared" si="8"/>
        <v>59445.24</v>
      </c>
      <c r="AD31" s="117">
        <v>84018.59</v>
      </c>
      <c r="AE31" s="117">
        <v>0</v>
      </c>
      <c r="AF31" s="108">
        <v>2023</v>
      </c>
      <c r="AG31" s="108">
        <v>2023</v>
      </c>
      <c r="AH31" s="108">
        <v>2023</v>
      </c>
      <c r="AI31" s="124"/>
      <c r="AJ31" s="124"/>
      <c r="AK31" s="124"/>
      <c r="AL31" s="124"/>
      <c r="AM31" s="125" t="s">
        <v>16934</v>
      </c>
      <c r="AN31" s="125" t="s">
        <v>16946</v>
      </c>
      <c r="AO31" s="125">
        <v>0</v>
      </c>
      <c r="AP31" s="125" t="s">
        <v>16943</v>
      </c>
      <c r="AQ31" s="125" t="s">
        <v>16936</v>
      </c>
      <c r="AR31" s="125" t="s">
        <v>16940</v>
      </c>
      <c r="AS31" s="125" t="s">
        <v>16961</v>
      </c>
      <c r="AT31" s="125"/>
      <c r="AU31" s="125"/>
      <c r="AV31" s="125"/>
      <c r="AW31" s="125" t="s">
        <v>771</v>
      </c>
      <c r="AX31" s="126">
        <v>769.6</v>
      </c>
      <c r="AY31" s="126">
        <v>395</v>
      </c>
      <c r="AZ31" s="125" t="s">
        <v>16994</v>
      </c>
      <c r="BA31" s="125">
        <v>2008</v>
      </c>
      <c r="BB31" s="127"/>
      <c r="BC31" s="128">
        <f t="shared" si="4"/>
        <v>19</v>
      </c>
      <c r="BJ31" s="97" t="str">
        <f t="shared" si="5"/>
        <v>293.000</v>
      </c>
      <c r="BM31" s="97" t="s">
        <v>508</v>
      </c>
      <c r="BN31" s="97" t="s">
        <v>2983</v>
      </c>
      <c r="BO31" s="97" t="s">
        <v>3065</v>
      </c>
      <c r="BU31" s="97" t="s">
        <v>508</v>
      </c>
      <c r="BV31" s="97" t="s">
        <v>2983</v>
      </c>
      <c r="BW31" s="97" t="s">
        <v>3065</v>
      </c>
      <c r="CH31" s="119">
        <f t="shared" si="2"/>
        <v>8.7311491370201111E-11</v>
      </c>
      <c r="DN31" s="97" t="e">
        <f t="shared" si="7"/>
        <v>#N/A</v>
      </c>
      <c r="DP31" s="97" t="s">
        <v>4706</v>
      </c>
      <c r="DQ31" s="97">
        <v>18816618.34</v>
      </c>
    </row>
    <row r="32" spans="1:121" x14ac:dyDescent="0.3">
      <c r="A32" s="97">
        <v>1</v>
      </c>
      <c r="B32" s="120">
        <f>SUBTOTAL(9,$A$22:A32)</f>
        <v>11</v>
      </c>
      <c r="C32" s="121" t="s">
        <v>83</v>
      </c>
      <c r="D32" s="117">
        <f t="shared" si="6"/>
        <v>2990984.2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3">
        <v>0</v>
      </c>
      <c r="L32" s="122">
        <v>0</v>
      </c>
      <c r="M32" s="117">
        <v>381.17</v>
      </c>
      <c r="N32" s="117">
        <v>2845019.95</v>
      </c>
      <c r="O32" s="122">
        <v>0</v>
      </c>
      <c r="P32" s="122">
        <v>0</v>
      </c>
      <c r="Q32" s="122">
        <v>0</v>
      </c>
      <c r="R32" s="122">
        <v>0</v>
      </c>
      <c r="S32" s="122">
        <v>0</v>
      </c>
      <c r="T32" s="122">
        <v>0</v>
      </c>
      <c r="U32" s="122">
        <v>0</v>
      </c>
      <c r="V32" s="122">
        <v>0</v>
      </c>
      <c r="W32" s="122">
        <v>0</v>
      </c>
      <c r="X32" s="122">
        <v>0</v>
      </c>
      <c r="Y32" s="122">
        <v>0</v>
      </c>
      <c r="Z32" s="122">
        <v>0</v>
      </c>
      <c r="AA32" s="122">
        <v>0</v>
      </c>
      <c r="AB32" s="122">
        <v>0</v>
      </c>
      <c r="AC32" s="117">
        <f t="shared" si="8"/>
        <v>60883.43</v>
      </c>
      <c r="AD32" s="117">
        <v>85080.82</v>
      </c>
      <c r="AE32" s="117">
        <v>0</v>
      </c>
      <c r="AF32" s="108">
        <v>2023</v>
      </c>
      <c r="AG32" s="108">
        <v>2023</v>
      </c>
      <c r="AH32" s="108">
        <v>2023</v>
      </c>
      <c r="AI32" s="124"/>
      <c r="AJ32" s="124"/>
      <c r="AK32" s="124"/>
      <c r="AL32" s="124"/>
      <c r="AM32" s="125" t="s">
        <v>16941</v>
      </c>
      <c r="AN32" s="125" t="s">
        <v>16933</v>
      </c>
      <c r="AO32" s="125">
        <v>0</v>
      </c>
      <c r="AP32" s="125" t="s">
        <v>16936</v>
      </c>
      <c r="AQ32" s="125" t="s">
        <v>16943</v>
      </c>
      <c r="AR32" s="125" t="s">
        <v>16940</v>
      </c>
      <c r="AS32" s="125" t="s">
        <v>16960</v>
      </c>
      <c r="AT32" s="125"/>
      <c r="AU32" s="125"/>
      <c r="AV32" s="125"/>
      <c r="AW32" s="125" t="s">
        <v>771</v>
      </c>
      <c r="AX32" s="126">
        <v>799.3</v>
      </c>
      <c r="AY32" s="126">
        <v>391</v>
      </c>
      <c r="AZ32" s="125" t="s">
        <v>16994</v>
      </c>
      <c r="BA32" s="125" t="s">
        <v>849</v>
      </c>
      <c r="BB32" s="127"/>
      <c r="BC32" s="128">
        <f t="shared" si="4"/>
        <v>9.8299999999999841</v>
      </c>
      <c r="BJ32" s="97" t="str">
        <f t="shared" si="5"/>
        <v>306.000</v>
      </c>
      <c r="BM32" s="97" t="s">
        <v>607</v>
      </c>
      <c r="BN32" s="97" t="s">
        <v>2983</v>
      </c>
      <c r="BO32" s="97" t="s">
        <v>3066</v>
      </c>
      <c r="BU32" s="97" t="s">
        <v>607</v>
      </c>
      <c r="BV32" s="97" t="s">
        <v>2983</v>
      </c>
      <c r="BW32" s="97" t="s">
        <v>3066</v>
      </c>
      <c r="CH32" s="119">
        <f t="shared" si="2"/>
        <v>0</v>
      </c>
      <c r="DN32" s="97" t="e">
        <f t="shared" si="7"/>
        <v>#N/A</v>
      </c>
      <c r="DP32" s="97" t="s">
        <v>4902</v>
      </c>
      <c r="DQ32" s="97">
        <v>2999762.69</v>
      </c>
    </row>
    <row r="33" spans="1:121" x14ac:dyDescent="0.3">
      <c r="A33" s="97">
        <v>1</v>
      </c>
      <c r="B33" s="120">
        <f>SUBTOTAL(9,$A$22:A33)</f>
        <v>12</v>
      </c>
      <c r="C33" s="121" t="s">
        <v>84</v>
      </c>
      <c r="D33" s="117">
        <f t="shared" si="6"/>
        <v>110226.26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3">
        <v>0</v>
      </c>
      <c r="L33" s="122">
        <v>0</v>
      </c>
      <c r="M33" s="122">
        <v>0</v>
      </c>
      <c r="N33" s="122">
        <v>0</v>
      </c>
      <c r="O33" s="122">
        <v>0</v>
      </c>
      <c r="P33" s="122">
        <v>0</v>
      </c>
      <c r="Q33" s="122">
        <v>0</v>
      </c>
      <c r="R33" s="122">
        <v>0</v>
      </c>
      <c r="S33" s="122">
        <v>0</v>
      </c>
      <c r="T33" s="122">
        <v>0</v>
      </c>
      <c r="U33" s="122">
        <v>0</v>
      </c>
      <c r="V33" s="122">
        <v>0</v>
      </c>
      <c r="W33" s="122">
        <v>0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117">
        <f t="shared" si="8"/>
        <v>0</v>
      </c>
      <c r="AD33" s="117">
        <v>110226.26</v>
      </c>
      <c r="AE33" s="117">
        <v>0</v>
      </c>
      <c r="AF33" s="108">
        <v>2023</v>
      </c>
      <c r="AG33" s="108" t="s">
        <v>17025</v>
      </c>
      <c r="AH33" s="108" t="s">
        <v>17025</v>
      </c>
      <c r="AI33" s="124"/>
      <c r="AJ33" s="124"/>
      <c r="AK33" s="124"/>
      <c r="AL33" s="124"/>
      <c r="AM33" s="125" t="s">
        <v>16941</v>
      </c>
      <c r="AN33" s="125" t="s">
        <v>16933</v>
      </c>
      <c r="AO33" s="125">
        <v>0</v>
      </c>
      <c r="AP33" s="125" t="s">
        <v>16936</v>
      </c>
      <c r="AQ33" s="125" t="s">
        <v>16943</v>
      </c>
      <c r="AR33" s="125" t="s">
        <v>16940</v>
      </c>
      <c r="AS33" s="125" t="s">
        <v>16960</v>
      </c>
      <c r="AT33" s="125"/>
      <c r="AU33" s="125"/>
      <c r="AV33" s="125"/>
      <c r="AW33" s="125" t="s">
        <v>771</v>
      </c>
      <c r="AX33" s="126">
        <v>851.2</v>
      </c>
      <c r="AY33" s="126">
        <v>391</v>
      </c>
      <c r="AZ33" s="125" t="s">
        <v>16994</v>
      </c>
      <c r="BA33" s="125" t="s">
        <v>849</v>
      </c>
      <c r="BB33" s="127"/>
      <c r="BC33" s="128">
        <f t="shared" si="4"/>
        <v>391</v>
      </c>
      <c r="BJ33" s="97" t="str">
        <f t="shared" si="5"/>
        <v>303.000</v>
      </c>
      <c r="BM33" s="97" t="s">
        <v>3067</v>
      </c>
      <c r="BN33" s="97" t="s">
        <v>16970</v>
      </c>
      <c r="BO33" s="97" t="s">
        <v>1692</v>
      </c>
      <c r="BU33" s="97" t="s">
        <v>3067</v>
      </c>
      <c r="BV33" s="97" t="s">
        <v>16970</v>
      </c>
      <c r="BW33" s="97" t="s">
        <v>1692</v>
      </c>
      <c r="CH33" s="119">
        <f t="shared" si="2"/>
        <v>0</v>
      </c>
      <c r="DN33" s="97" t="e">
        <f t="shared" si="7"/>
        <v>#N/A</v>
      </c>
      <c r="DP33" s="97" t="s">
        <v>4906</v>
      </c>
      <c r="DQ33" s="97">
        <v>7945251.9900000002</v>
      </c>
    </row>
    <row r="34" spans="1:121" x14ac:dyDescent="0.3">
      <c r="A34" s="97">
        <v>1</v>
      </c>
      <c r="B34" s="120">
        <f>SUBTOTAL(9,$A$22:A34)</f>
        <v>13</v>
      </c>
      <c r="C34" s="121" t="s">
        <v>85</v>
      </c>
      <c r="D34" s="117">
        <f t="shared" si="6"/>
        <v>108310.66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3">
        <v>0</v>
      </c>
      <c r="L34" s="122">
        <v>0</v>
      </c>
      <c r="M34" s="122">
        <v>0</v>
      </c>
      <c r="N34" s="122">
        <v>0</v>
      </c>
      <c r="O34" s="122">
        <v>0</v>
      </c>
      <c r="P34" s="122">
        <v>0</v>
      </c>
      <c r="Q34" s="122">
        <v>0</v>
      </c>
      <c r="R34" s="122">
        <v>0</v>
      </c>
      <c r="S34" s="122">
        <v>0</v>
      </c>
      <c r="T34" s="122">
        <v>0</v>
      </c>
      <c r="U34" s="122">
        <v>0</v>
      </c>
      <c r="V34" s="122">
        <v>0</v>
      </c>
      <c r="W34" s="122">
        <v>0</v>
      </c>
      <c r="X34" s="122">
        <v>0</v>
      </c>
      <c r="Y34" s="122">
        <v>0</v>
      </c>
      <c r="Z34" s="122">
        <v>0</v>
      </c>
      <c r="AA34" s="122">
        <v>0</v>
      </c>
      <c r="AB34" s="122">
        <v>0</v>
      </c>
      <c r="AC34" s="117">
        <f t="shared" si="8"/>
        <v>0</v>
      </c>
      <c r="AD34" s="117">
        <v>108310.66</v>
      </c>
      <c r="AE34" s="117">
        <v>0</v>
      </c>
      <c r="AF34" s="108">
        <v>2023</v>
      </c>
      <c r="AG34" s="108" t="s">
        <v>17025</v>
      </c>
      <c r="AH34" s="108" t="s">
        <v>17025</v>
      </c>
      <c r="AI34" s="124"/>
      <c r="AJ34" s="124"/>
      <c r="AK34" s="124"/>
      <c r="AL34" s="124"/>
      <c r="AM34" s="125" t="s">
        <v>16949</v>
      </c>
      <c r="AN34" s="125" t="s">
        <v>16929</v>
      </c>
      <c r="AO34" s="125">
        <v>0</v>
      </c>
      <c r="AP34" s="125" t="s">
        <v>16937</v>
      </c>
      <c r="AQ34" s="125" t="s">
        <v>16951</v>
      </c>
      <c r="AR34" s="125">
        <v>0</v>
      </c>
      <c r="AS34" s="125"/>
      <c r="AT34" s="125"/>
      <c r="AU34" s="125"/>
      <c r="AV34" s="125"/>
      <c r="AW34" s="125" t="s">
        <v>775</v>
      </c>
      <c r="AX34" s="126">
        <v>895.7</v>
      </c>
      <c r="AY34" s="126">
        <v>782</v>
      </c>
      <c r="AZ34" s="125" t="s">
        <v>16994</v>
      </c>
      <c r="BA34" s="125" t="s">
        <v>3191</v>
      </c>
      <c r="BB34" s="127"/>
      <c r="BC34" s="128">
        <f t="shared" si="4"/>
        <v>782</v>
      </c>
      <c r="BJ34" s="97" t="str">
        <f t="shared" si="5"/>
        <v>793.600</v>
      </c>
      <c r="BM34" s="97" t="s">
        <v>608</v>
      </c>
      <c r="BN34" s="97" t="s">
        <v>3095</v>
      </c>
      <c r="BO34" s="97" t="s">
        <v>3069</v>
      </c>
      <c r="BU34" s="97" t="s">
        <v>608</v>
      </c>
      <c r="BV34" s="97" t="s">
        <v>3095</v>
      </c>
      <c r="BW34" s="97" t="s">
        <v>3069</v>
      </c>
      <c r="CH34" s="119">
        <f t="shared" si="2"/>
        <v>0</v>
      </c>
      <c r="DN34" s="97" t="e">
        <f t="shared" si="7"/>
        <v>#N/A</v>
      </c>
      <c r="DP34" s="97" t="s">
        <v>4926</v>
      </c>
      <c r="DQ34" s="97">
        <v>2988672.3</v>
      </c>
    </row>
    <row r="35" spans="1:121" x14ac:dyDescent="0.3">
      <c r="A35" s="97">
        <v>1</v>
      </c>
      <c r="B35" s="120">
        <f>SUBTOTAL(9,$A$22:A35)</f>
        <v>14</v>
      </c>
      <c r="C35" s="121" t="s">
        <v>86</v>
      </c>
      <c r="D35" s="117">
        <f t="shared" si="6"/>
        <v>466938.08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3">
        <v>0</v>
      </c>
      <c r="L35" s="122">
        <v>0</v>
      </c>
      <c r="M35" s="122">
        <v>0</v>
      </c>
      <c r="N35" s="122">
        <v>0</v>
      </c>
      <c r="O35" s="122">
        <v>0</v>
      </c>
      <c r="P35" s="122">
        <v>0</v>
      </c>
      <c r="Q35" s="122">
        <v>0</v>
      </c>
      <c r="R35" s="122">
        <v>0</v>
      </c>
      <c r="S35" s="122">
        <v>0</v>
      </c>
      <c r="T35" s="122">
        <v>0</v>
      </c>
      <c r="U35" s="122">
        <v>0</v>
      </c>
      <c r="V35" s="122">
        <v>0</v>
      </c>
      <c r="W35" s="122">
        <v>0</v>
      </c>
      <c r="X35" s="122">
        <v>0</v>
      </c>
      <c r="Y35" s="122">
        <v>0</v>
      </c>
      <c r="Z35" s="122">
        <v>0</v>
      </c>
      <c r="AA35" s="122">
        <v>0</v>
      </c>
      <c r="AB35" s="122">
        <v>0</v>
      </c>
      <c r="AC35" s="117">
        <f>ROUND(F35*2.14%,2)+ROUND(G35*2.14%,2)+ROUND(N35*2.14%,2)+ROUND(R35*2.14%,2)+ROUND(AB35*2.14%,2)</f>
        <v>0</v>
      </c>
      <c r="AD35" s="117">
        <v>466938.08</v>
      </c>
      <c r="AE35" s="117">
        <v>0</v>
      </c>
      <c r="AF35" s="108">
        <v>2023</v>
      </c>
      <c r="AG35" s="108" t="s">
        <v>17025</v>
      </c>
      <c r="AH35" s="108" t="s">
        <v>17025</v>
      </c>
      <c r="AI35" s="124"/>
      <c r="AJ35" s="124"/>
      <c r="AK35" s="124"/>
      <c r="AL35" s="124"/>
      <c r="AM35" s="125" t="s">
        <v>16933</v>
      </c>
      <c r="AN35" s="125" t="s">
        <v>16944</v>
      </c>
      <c r="AO35" s="125">
        <v>2014</v>
      </c>
      <c r="AP35" s="125" t="s">
        <v>16943</v>
      </c>
      <c r="AQ35" s="125" t="s">
        <v>16937</v>
      </c>
      <c r="AR35" s="125" t="s">
        <v>16936</v>
      </c>
      <c r="AS35" s="125"/>
      <c r="AT35" s="125" t="s">
        <v>16954</v>
      </c>
      <c r="AU35" s="129">
        <v>3450400</v>
      </c>
      <c r="AV35" s="129">
        <v>2422377.7000000002</v>
      </c>
      <c r="AW35" s="125" t="s">
        <v>661</v>
      </c>
      <c r="AX35" s="126">
        <v>3943.7</v>
      </c>
      <c r="AY35" s="126">
        <v>630.4</v>
      </c>
      <c r="AZ35" s="125" t="s">
        <v>16996</v>
      </c>
      <c r="BA35" s="125">
        <v>1990</v>
      </c>
      <c r="BB35" s="127"/>
      <c r="BC35" s="128">
        <f t="shared" si="4"/>
        <v>630.4</v>
      </c>
      <c r="BJ35" s="97" t="str">
        <f t="shared" si="5"/>
        <v>589.000</v>
      </c>
      <c r="BM35" s="97" t="s">
        <v>3070</v>
      </c>
      <c r="BN35" s="97" t="s">
        <v>2983</v>
      </c>
      <c r="BO35" s="97" t="s">
        <v>3071</v>
      </c>
      <c r="BU35" s="97" t="s">
        <v>3070</v>
      </c>
      <c r="BV35" s="97" t="s">
        <v>2983</v>
      </c>
      <c r="BW35" s="97" t="s">
        <v>3071</v>
      </c>
      <c r="CH35" s="119">
        <f t="shared" si="2"/>
        <v>0</v>
      </c>
      <c r="DN35" s="97" t="e">
        <f t="shared" si="7"/>
        <v>#N/A</v>
      </c>
      <c r="DP35" s="97" t="s">
        <v>4940</v>
      </c>
      <c r="DQ35" s="97">
        <v>7944647.4299999997</v>
      </c>
    </row>
    <row r="36" spans="1:121" x14ac:dyDescent="0.3">
      <c r="A36" s="97">
        <v>1</v>
      </c>
      <c r="B36" s="120">
        <f>SUBTOTAL(9,$A$22:A36)</f>
        <v>15</v>
      </c>
      <c r="C36" s="121" t="s">
        <v>88</v>
      </c>
      <c r="D36" s="117">
        <f t="shared" si="6"/>
        <v>12257852.639999999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3">
        <v>0</v>
      </c>
      <c r="L36" s="122">
        <v>0</v>
      </c>
      <c r="M36" s="122">
        <v>2247.9</v>
      </c>
      <c r="N36" s="117">
        <v>11857498.869999999</v>
      </c>
      <c r="O36" s="122">
        <v>0</v>
      </c>
      <c r="P36" s="122">
        <v>0</v>
      </c>
      <c r="Q36" s="122">
        <v>0</v>
      </c>
      <c r="R36" s="122">
        <v>0</v>
      </c>
      <c r="S36" s="122">
        <v>0</v>
      </c>
      <c r="T36" s="122">
        <v>0</v>
      </c>
      <c r="U36" s="122">
        <v>0</v>
      </c>
      <c r="V36" s="122">
        <v>0</v>
      </c>
      <c r="W36" s="122">
        <v>0</v>
      </c>
      <c r="X36" s="122">
        <v>0</v>
      </c>
      <c r="Y36" s="122">
        <v>0</v>
      </c>
      <c r="Z36" s="122">
        <v>0</v>
      </c>
      <c r="AA36" s="122">
        <v>0</v>
      </c>
      <c r="AB36" s="122">
        <v>0</v>
      </c>
      <c r="AC36" s="117">
        <f t="shared" si="8"/>
        <v>253750.48</v>
      </c>
      <c r="AD36" s="117">
        <v>146603.29</v>
      </c>
      <c r="AE36" s="117">
        <v>0</v>
      </c>
      <c r="AF36" s="108">
        <v>2023</v>
      </c>
      <c r="AG36" s="108">
        <v>2023</v>
      </c>
      <c r="AH36" s="108">
        <v>2023</v>
      </c>
      <c r="AI36" s="124"/>
      <c r="AJ36" s="124"/>
      <c r="AK36" s="124"/>
      <c r="AL36" s="124"/>
      <c r="AM36" s="125" t="s">
        <v>16946</v>
      </c>
      <c r="AN36" s="125" t="s">
        <v>16951</v>
      </c>
      <c r="AO36" s="125">
        <v>0</v>
      </c>
      <c r="AP36" s="125" t="s">
        <v>16943</v>
      </c>
      <c r="AQ36" s="125" t="s">
        <v>16943</v>
      </c>
      <c r="AR36" s="125" t="s">
        <v>16940</v>
      </c>
      <c r="AS36" s="125"/>
      <c r="AT36" s="125"/>
      <c r="AU36" s="125"/>
      <c r="AV36" s="125"/>
      <c r="AW36" s="125" t="s">
        <v>700</v>
      </c>
      <c r="AX36" s="126">
        <v>8740</v>
      </c>
      <c r="AY36" s="126">
        <v>2462</v>
      </c>
      <c r="AZ36" s="125" t="s">
        <v>16995</v>
      </c>
      <c r="BA36" s="125" t="s">
        <v>16991</v>
      </c>
      <c r="BB36" s="127"/>
      <c r="BC36" s="128">
        <f t="shared" si="4"/>
        <v>214.09999999999991</v>
      </c>
      <c r="BJ36" s="97" t="str">
        <f t="shared" si="5"/>
        <v>2462.000</v>
      </c>
      <c r="BM36" s="97" t="s">
        <v>609</v>
      </c>
      <c r="BN36" s="97" t="s">
        <v>628</v>
      </c>
      <c r="BO36" s="97" t="s">
        <v>3072</v>
      </c>
      <c r="BU36" s="97" t="s">
        <v>609</v>
      </c>
      <c r="BV36" s="97" t="s">
        <v>628</v>
      </c>
      <c r="BW36" s="97" t="s">
        <v>3072</v>
      </c>
      <c r="CH36" s="119">
        <f t="shared" si="2"/>
        <v>-4.6566128730773926E-10</v>
      </c>
      <c r="DN36" s="97" t="e">
        <f t="shared" si="7"/>
        <v>#N/A</v>
      </c>
      <c r="DP36" s="97" t="s">
        <v>5014</v>
      </c>
      <c r="DQ36" s="97">
        <v>9351842.8800000008</v>
      </c>
    </row>
    <row r="37" spans="1:121" x14ac:dyDescent="0.3">
      <c r="A37" s="97">
        <v>1</v>
      </c>
      <c r="B37" s="120">
        <f>SUBTOTAL(9,$A$22:A37)</f>
        <v>16</v>
      </c>
      <c r="C37" s="121" t="s">
        <v>89</v>
      </c>
      <c r="D37" s="117">
        <f t="shared" si="6"/>
        <v>4357201.3900000006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3">
        <v>0</v>
      </c>
      <c r="L37" s="122">
        <v>0</v>
      </c>
      <c r="M37" s="122">
        <v>585.75</v>
      </c>
      <c r="N37" s="122">
        <v>4137018.26</v>
      </c>
      <c r="O37" s="122">
        <v>0</v>
      </c>
      <c r="P37" s="122">
        <v>0</v>
      </c>
      <c r="Q37" s="122">
        <v>0</v>
      </c>
      <c r="R37" s="122">
        <v>0</v>
      </c>
      <c r="S37" s="122">
        <v>0</v>
      </c>
      <c r="T37" s="122">
        <v>0</v>
      </c>
      <c r="U37" s="122">
        <v>0</v>
      </c>
      <c r="V37" s="122">
        <v>0</v>
      </c>
      <c r="W37" s="122">
        <v>0</v>
      </c>
      <c r="X37" s="122">
        <v>0</v>
      </c>
      <c r="Y37" s="122">
        <v>0</v>
      </c>
      <c r="Z37" s="122">
        <v>0</v>
      </c>
      <c r="AA37" s="122">
        <v>0</v>
      </c>
      <c r="AB37" s="122">
        <v>0</v>
      </c>
      <c r="AC37" s="117">
        <f t="shared" si="8"/>
        <v>88532.19</v>
      </c>
      <c r="AD37" s="117">
        <v>131650.94</v>
      </c>
      <c r="AE37" s="117">
        <v>0</v>
      </c>
      <c r="AF37" s="108">
        <v>2023</v>
      </c>
      <c r="AG37" s="108">
        <v>2023</v>
      </c>
      <c r="AH37" s="108">
        <v>2023</v>
      </c>
      <c r="AI37" s="124"/>
      <c r="AJ37" s="124"/>
      <c r="AK37" s="124"/>
      <c r="AL37" s="124"/>
      <c r="AM37" s="125" t="s">
        <v>16949</v>
      </c>
      <c r="AN37" s="125" t="s">
        <v>16932</v>
      </c>
      <c r="AO37" s="125">
        <v>0</v>
      </c>
      <c r="AP37" s="125" t="s">
        <v>16944</v>
      </c>
      <c r="AQ37" s="125" t="s">
        <v>16931</v>
      </c>
      <c r="AR37" s="125" t="s">
        <v>16943</v>
      </c>
      <c r="AS37" s="125"/>
      <c r="AT37" s="125"/>
      <c r="AU37" s="125"/>
      <c r="AV37" s="125"/>
      <c r="AW37" s="125" t="s">
        <v>841</v>
      </c>
      <c r="AX37" s="126">
        <v>1662.4</v>
      </c>
      <c r="AY37" s="126">
        <v>707.7</v>
      </c>
      <c r="AZ37" s="125" t="s">
        <v>17088</v>
      </c>
      <c r="BA37" s="125" t="s">
        <v>16991</v>
      </c>
      <c r="BB37" s="127"/>
      <c r="BC37" s="128">
        <f t="shared" si="4"/>
        <v>121.95000000000005</v>
      </c>
      <c r="BJ37" s="97" t="str">
        <f t="shared" si="5"/>
        <v>878.800</v>
      </c>
      <c r="BM37" s="97" t="s">
        <v>610</v>
      </c>
      <c r="BN37" s="97" t="s">
        <v>628</v>
      </c>
      <c r="BO37" s="97" t="s">
        <v>3073</v>
      </c>
      <c r="BU37" s="97" t="s">
        <v>610</v>
      </c>
      <c r="BV37" s="97" t="s">
        <v>628</v>
      </c>
      <c r="BW37" s="97" t="s">
        <v>3073</v>
      </c>
      <c r="CH37" s="119">
        <f t="shared" si="2"/>
        <v>8.149072527885437E-10</v>
      </c>
      <c r="DN37" s="97" t="e">
        <f t="shared" si="7"/>
        <v>#N/A</v>
      </c>
      <c r="DP37" s="97" t="s">
        <v>5021</v>
      </c>
      <c r="DQ37" s="97">
        <v>22042323.870000001</v>
      </c>
    </row>
    <row r="38" spans="1:121" x14ac:dyDescent="0.3">
      <c r="A38" s="97">
        <v>1</v>
      </c>
      <c r="B38" s="120">
        <f>SUBTOTAL(9,$A$22:A38)</f>
        <v>17</v>
      </c>
      <c r="C38" s="121" t="s">
        <v>90</v>
      </c>
      <c r="D38" s="117">
        <f t="shared" si="6"/>
        <v>115062.43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3">
        <v>0</v>
      </c>
      <c r="L38" s="122">
        <v>0</v>
      </c>
      <c r="M38" s="122">
        <v>0</v>
      </c>
      <c r="N38" s="122">
        <v>0</v>
      </c>
      <c r="O38" s="122">
        <v>0</v>
      </c>
      <c r="P38" s="122">
        <v>0</v>
      </c>
      <c r="Q38" s="122">
        <v>0</v>
      </c>
      <c r="R38" s="122">
        <v>0</v>
      </c>
      <c r="S38" s="122">
        <v>0</v>
      </c>
      <c r="T38" s="122">
        <v>0</v>
      </c>
      <c r="U38" s="122">
        <v>0</v>
      </c>
      <c r="V38" s="122">
        <v>0</v>
      </c>
      <c r="W38" s="122">
        <v>0</v>
      </c>
      <c r="X38" s="122">
        <v>0</v>
      </c>
      <c r="Y38" s="122">
        <v>0</v>
      </c>
      <c r="Z38" s="122">
        <v>0</v>
      </c>
      <c r="AA38" s="122">
        <v>0</v>
      </c>
      <c r="AB38" s="122">
        <v>0</v>
      </c>
      <c r="AC38" s="117">
        <f t="shared" si="8"/>
        <v>0</v>
      </c>
      <c r="AD38" s="117">
        <v>115062.43</v>
      </c>
      <c r="AE38" s="117">
        <v>0</v>
      </c>
      <c r="AF38" s="108">
        <v>2023</v>
      </c>
      <c r="AG38" s="108" t="s">
        <v>17025</v>
      </c>
      <c r="AH38" s="108" t="s">
        <v>17025</v>
      </c>
      <c r="AI38" s="124"/>
      <c r="AJ38" s="124"/>
      <c r="AK38" s="124"/>
      <c r="AL38" s="124"/>
      <c r="AM38" s="125" t="s">
        <v>16949</v>
      </c>
      <c r="AN38" s="125" t="s">
        <v>16930</v>
      </c>
      <c r="AO38" s="125">
        <v>0</v>
      </c>
      <c r="AP38" s="125" t="s">
        <v>16936</v>
      </c>
      <c r="AQ38" s="125" t="s">
        <v>16943</v>
      </c>
      <c r="AR38" s="125" t="s">
        <v>16940</v>
      </c>
      <c r="AS38" s="125"/>
      <c r="AT38" s="125"/>
      <c r="AU38" s="125"/>
      <c r="AV38" s="125"/>
      <c r="AW38" s="125" t="s">
        <v>771</v>
      </c>
      <c r="AX38" s="126">
        <v>807.5</v>
      </c>
      <c r="AY38" s="126">
        <v>290</v>
      </c>
      <c r="AZ38" s="125" t="s">
        <v>16995</v>
      </c>
      <c r="BA38" s="125" t="s">
        <v>16991</v>
      </c>
      <c r="BB38" s="127"/>
      <c r="BC38" s="128">
        <f t="shared" si="4"/>
        <v>290</v>
      </c>
      <c r="BJ38" s="97" t="str">
        <f t="shared" si="5"/>
        <v>232.100</v>
      </c>
      <c r="BM38" s="97" t="s">
        <v>509</v>
      </c>
      <c r="BN38" s="97" t="s">
        <v>626</v>
      </c>
      <c r="BO38" s="97" t="s">
        <v>3074</v>
      </c>
      <c r="BU38" s="97" t="s">
        <v>509</v>
      </c>
      <c r="BV38" s="97" t="s">
        <v>626</v>
      </c>
      <c r="BW38" s="97" t="s">
        <v>3074</v>
      </c>
      <c r="CH38" s="119">
        <f t="shared" si="2"/>
        <v>0</v>
      </c>
      <c r="DN38" s="97" t="e">
        <f t="shared" si="7"/>
        <v>#N/A</v>
      </c>
      <c r="DP38" s="97" t="s">
        <v>5028</v>
      </c>
      <c r="DQ38" s="97">
        <v>6186237.5800000001</v>
      </c>
    </row>
    <row r="39" spans="1:121" ht="17.25" customHeight="1" x14ac:dyDescent="0.3">
      <c r="A39" s="97">
        <v>1</v>
      </c>
      <c r="B39" s="120">
        <f>SUBTOTAL(9,$A$22:A39)</f>
        <v>18</v>
      </c>
      <c r="C39" s="121" t="s">
        <v>91</v>
      </c>
      <c r="D39" s="117">
        <f t="shared" si="6"/>
        <v>192923.23</v>
      </c>
      <c r="E39" s="122">
        <v>0</v>
      </c>
      <c r="F39" s="122">
        <v>0</v>
      </c>
      <c r="G39" s="122">
        <v>0</v>
      </c>
      <c r="H39" s="122">
        <v>0</v>
      </c>
      <c r="I39" s="122">
        <v>0</v>
      </c>
      <c r="J39" s="122">
        <v>0</v>
      </c>
      <c r="K39" s="123">
        <v>0</v>
      </c>
      <c r="L39" s="122">
        <v>0</v>
      </c>
      <c r="M39" s="122">
        <v>0</v>
      </c>
      <c r="N39" s="122">
        <v>0</v>
      </c>
      <c r="O39" s="122">
        <v>0</v>
      </c>
      <c r="P39" s="122">
        <v>0</v>
      </c>
      <c r="Q39" s="122">
        <v>0</v>
      </c>
      <c r="R39" s="122">
        <v>0</v>
      </c>
      <c r="S39" s="122">
        <v>0</v>
      </c>
      <c r="T39" s="122">
        <v>0</v>
      </c>
      <c r="U39" s="122">
        <v>0</v>
      </c>
      <c r="V39" s="122">
        <v>0</v>
      </c>
      <c r="W39" s="122">
        <v>0</v>
      </c>
      <c r="X39" s="122">
        <v>0</v>
      </c>
      <c r="Y39" s="122">
        <v>0</v>
      </c>
      <c r="Z39" s="122">
        <v>0</v>
      </c>
      <c r="AA39" s="122">
        <v>0</v>
      </c>
      <c r="AB39" s="122">
        <v>0</v>
      </c>
      <c r="AC39" s="117">
        <f t="shared" si="8"/>
        <v>0</v>
      </c>
      <c r="AD39" s="117">
        <v>192923.23</v>
      </c>
      <c r="AE39" s="117">
        <v>0</v>
      </c>
      <c r="AF39" s="108">
        <v>2023</v>
      </c>
      <c r="AG39" s="108" t="s">
        <v>17025</v>
      </c>
      <c r="AH39" s="108" t="s">
        <v>17025</v>
      </c>
      <c r="AI39" s="124"/>
      <c r="AJ39" s="124"/>
      <c r="AK39" s="124"/>
      <c r="AL39" s="124"/>
      <c r="AM39" s="125" t="s">
        <v>16928</v>
      </c>
      <c r="AN39" s="125" t="s">
        <v>16949</v>
      </c>
      <c r="AO39" s="125">
        <v>0</v>
      </c>
      <c r="AP39" s="125" t="s">
        <v>16941</v>
      </c>
      <c r="AQ39" s="125" t="s">
        <v>16947</v>
      </c>
      <c r="AR39" s="125" t="s">
        <v>16943</v>
      </c>
      <c r="AS39" s="125"/>
      <c r="AT39" s="125"/>
      <c r="AU39" s="125"/>
      <c r="AV39" s="125"/>
      <c r="AW39" s="125" t="s">
        <v>662</v>
      </c>
      <c r="AX39" s="126">
        <v>3183.8</v>
      </c>
      <c r="AY39" s="126">
        <v>1179.0999999999999</v>
      </c>
      <c r="AZ39" s="125" t="s">
        <v>16994</v>
      </c>
      <c r="BA39" s="125" t="s">
        <v>16991</v>
      </c>
      <c r="BB39" s="127"/>
      <c r="BC39" s="128">
        <f t="shared" si="4"/>
        <v>1179.0999999999999</v>
      </c>
      <c r="BJ39" s="97" t="str">
        <f t="shared" si="5"/>
        <v>1001.000</v>
      </c>
      <c r="BM39" s="97" t="s">
        <v>3075</v>
      </c>
      <c r="BN39" s="97" t="s">
        <v>16968</v>
      </c>
      <c r="BO39" s="97" t="s">
        <v>3077</v>
      </c>
      <c r="BU39" s="97" t="s">
        <v>3075</v>
      </c>
      <c r="BV39" s="97" t="s">
        <v>16968</v>
      </c>
      <c r="BW39" s="97" t="s">
        <v>3077</v>
      </c>
      <c r="CH39" s="119">
        <f t="shared" si="2"/>
        <v>0</v>
      </c>
      <c r="DN39" s="97" t="e">
        <f t="shared" si="7"/>
        <v>#N/A</v>
      </c>
      <c r="DP39" s="97" t="s">
        <v>5203</v>
      </c>
      <c r="DQ39" s="97">
        <v>3791943.47</v>
      </c>
    </row>
    <row r="40" spans="1:121" x14ac:dyDescent="0.3">
      <c r="A40" s="97">
        <v>1</v>
      </c>
      <c r="B40" s="120">
        <f>SUBTOTAL(9,$A$22:A40)</f>
        <v>19</v>
      </c>
      <c r="C40" s="121" t="s">
        <v>92</v>
      </c>
      <c r="D40" s="117">
        <f t="shared" si="6"/>
        <v>5046342.9799999995</v>
      </c>
      <c r="E40" s="122">
        <v>0</v>
      </c>
      <c r="F40" s="122">
        <v>0</v>
      </c>
      <c r="G40" s="122">
        <v>0</v>
      </c>
      <c r="H40" s="122">
        <v>0</v>
      </c>
      <c r="I40" s="122">
        <v>0</v>
      </c>
      <c r="J40" s="122">
        <v>0</v>
      </c>
      <c r="K40" s="123">
        <v>0</v>
      </c>
      <c r="L40" s="122">
        <v>0</v>
      </c>
      <c r="M40" s="122">
        <v>840.9</v>
      </c>
      <c r="N40" s="122">
        <v>4756132.5999999996</v>
      </c>
      <c r="O40" s="122">
        <v>0</v>
      </c>
      <c r="P40" s="122">
        <v>0</v>
      </c>
      <c r="Q40" s="122">
        <v>0</v>
      </c>
      <c r="R40" s="122">
        <v>0</v>
      </c>
      <c r="S40" s="122">
        <v>0</v>
      </c>
      <c r="T40" s="122">
        <v>0</v>
      </c>
      <c r="U40" s="122">
        <v>0</v>
      </c>
      <c r="V40" s="122">
        <v>0</v>
      </c>
      <c r="W40" s="122">
        <v>0</v>
      </c>
      <c r="X40" s="122">
        <v>0</v>
      </c>
      <c r="Y40" s="122">
        <v>0</v>
      </c>
      <c r="Z40" s="122">
        <v>0</v>
      </c>
      <c r="AA40" s="122">
        <v>0</v>
      </c>
      <c r="AB40" s="122">
        <v>0</v>
      </c>
      <c r="AC40" s="117">
        <f t="shared" si="8"/>
        <v>101781.24</v>
      </c>
      <c r="AD40" s="117">
        <v>188429.14</v>
      </c>
      <c r="AE40" s="117">
        <v>0</v>
      </c>
      <c r="AF40" s="108">
        <v>2023</v>
      </c>
      <c r="AG40" s="108">
        <v>2023</v>
      </c>
      <c r="AH40" s="108">
        <v>2023</v>
      </c>
      <c r="AI40" s="124"/>
      <c r="AJ40" s="124"/>
      <c r="AK40" s="124"/>
      <c r="AL40" s="124"/>
      <c r="AM40" s="125" t="s">
        <v>16949</v>
      </c>
      <c r="AN40" s="125" t="s">
        <v>16944</v>
      </c>
      <c r="AO40" s="125">
        <v>2016</v>
      </c>
      <c r="AP40" s="125" t="s">
        <v>16942</v>
      </c>
      <c r="AQ40" s="125" t="s">
        <v>16940</v>
      </c>
      <c r="AR40" s="125" t="s">
        <v>16943</v>
      </c>
      <c r="AS40" s="125"/>
      <c r="AT40" s="125" t="s">
        <v>16954</v>
      </c>
      <c r="AU40" s="129">
        <v>1523818.4</v>
      </c>
      <c r="AV40" s="129">
        <v>1990456.59</v>
      </c>
      <c r="AW40" s="125" t="s">
        <v>810</v>
      </c>
      <c r="AX40" s="126">
        <v>2660.1</v>
      </c>
      <c r="AY40" s="126">
        <v>214.1</v>
      </c>
      <c r="AZ40" s="125" t="s">
        <v>16995</v>
      </c>
      <c r="BA40" s="125" t="s">
        <v>16991</v>
      </c>
      <c r="BB40" s="127"/>
      <c r="BC40" s="128">
        <f t="shared" si="4"/>
        <v>-626.79999999999995</v>
      </c>
      <c r="BD40" s="97" t="s">
        <v>16927</v>
      </c>
      <c r="BJ40" s="97" t="str">
        <f t="shared" si="5"/>
        <v>414.600</v>
      </c>
      <c r="BM40" s="97" t="s">
        <v>3078</v>
      </c>
      <c r="BN40" s="97" t="s">
        <v>16968</v>
      </c>
      <c r="BO40" s="97" t="s">
        <v>1964</v>
      </c>
      <c r="BU40" s="97" t="s">
        <v>3078</v>
      </c>
      <c r="BV40" s="97" t="s">
        <v>16968</v>
      </c>
      <c r="BW40" s="97" t="s">
        <v>1964</v>
      </c>
      <c r="CH40" s="119">
        <f t="shared" si="2"/>
        <v>-1.1641532182693481E-10</v>
      </c>
      <c r="DN40" s="97" t="e">
        <f t="shared" si="7"/>
        <v>#N/A</v>
      </c>
      <c r="DP40" s="97" t="s">
        <v>122</v>
      </c>
      <c r="DQ40" s="97">
        <v>2884350.51</v>
      </c>
    </row>
    <row r="41" spans="1:121" x14ac:dyDescent="0.3">
      <c r="A41" s="97">
        <v>1</v>
      </c>
      <c r="B41" s="120">
        <f>SUBTOTAL(9,$A$22:A41)</f>
        <v>20</v>
      </c>
      <c r="C41" s="121" t="s">
        <v>93</v>
      </c>
      <c r="D41" s="117">
        <f t="shared" si="6"/>
        <v>127786.25</v>
      </c>
      <c r="E41" s="122">
        <v>0</v>
      </c>
      <c r="F41" s="122">
        <v>0</v>
      </c>
      <c r="G41" s="122">
        <v>0</v>
      </c>
      <c r="H41" s="122">
        <v>0</v>
      </c>
      <c r="I41" s="122">
        <v>0</v>
      </c>
      <c r="J41" s="122">
        <v>0</v>
      </c>
      <c r="K41" s="123">
        <v>0</v>
      </c>
      <c r="L41" s="122">
        <v>0</v>
      </c>
      <c r="M41" s="122">
        <v>0</v>
      </c>
      <c r="N41" s="122">
        <v>0</v>
      </c>
      <c r="O41" s="122">
        <v>0</v>
      </c>
      <c r="P41" s="122">
        <v>0</v>
      </c>
      <c r="Q41" s="122">
        <v>0</v>
      </c>
      <c r="R41" s="122">
        <v>0</v>
      </c>
      <c r="S41" s="122">
        <v>0</v>
      </c>
      <c r="T41" s="122">
        <v>0</v>
      </c>
      <c r="U41" s="122">
        <v>0</v>
      </c>
      <c r="V41" s="122">
        <v>0</v>
      </c>
      <c r="W41" s="122">
        <v>0</v>
      </c>
      <c r="X41" s="122">
        <v>0</v>
      </c>
      <c r="Y41" s="122">
        <v>0</v>
      </c>
      <c r="Z41" s="122">
        <v>0</v>
      </c>
      <c r="AA41" s="122">
        <v>0</v>
      </c>
      <c r="AB41" s="122">
        <v>0</v>
      </c>
      <c r="AC41" s="117">
        <f t="shared" si="8"/>
        <v>0</v>
      </c>
      <c r="AD41" s="117">
        <v>127786.25</v>
      </c>
      <c r="AE41" s="117">
        <v>0</v>
      </c>
      <c r="AF41" s="108">
        <v>2023</v>
      </c>
      <c r="AG41" s="108" t="s">
        <v>17025</v>
      </c>
      <c r="AH41" s="108" t="s">
        <v>17025</v>
      </c>
      <c r="AI41" s="124"/>
      <c r="AJ41" s="124"/>
      <c r="AK41" s="124"/>
      <c r="AL41" s="124"/>
      <c r="AM41" s="125" t="s">
        <v>16949</v>
      </c>
      <c r="AN41" s="125" t="s">
        <v>16932</v>
      </c>
      <c r="AO41" s="125">
        <v>0</v>
      </c>
      <c r="AP41" s="125" t="s">
        <v>16944</v>
      </c>
      <c r="AQ41" s="125" t="s">
        <v>16931</v>
      </c>
      <c r="AR41" s="125" t="s">
        <v>16943</v>
      </c>
      <c r="AS41" s="125"/>
      <c r="AT41" s="125"/>
      <c r="AU41" s="125"/>
      <c r="AV41" s="125"/>
      <c r="AW41" s="125" t="s">
        <v>841</v>
      </c>
      <c r="AX41" s="126">
        <v>5186.3999999999996</v>
      </c>
      <c r="AY41" s="126">
        <v>1058.4000000000001</v>
      </c>
      <c r="AZ41" s="125" t="s">
        <v>16995</v>
      </c>
      <c r="BA41" s="125" t="s">
        <v>16991</v>
      </c>
      <c r="BB41" s="127"/>
      <c r="BC41" s="128">
        <f t="shared" si="4"/>
        <v>1058.4000000000001</v>
      </c>
      <c r="BJ41" s="97" t="str">
        <f t="shared" si="5"/>
        <v>880.500</v>
      </c>
      <c r="BM41" s="97" t="s">
        <v>3080</v>
      </c>
      <c r="BN41" s="97" t="s">
        <v>2983</v>
      </c>
      <c r="BO41" s="97" t="s">
        <v>3082</v>
      </c>
      <c r="BU41" s="97" t="s">
        <v>3080</v>
      </c>
      <c r="BV41" s="97" t="s">
        <v>2983</v>
      </c>
      <c r="BW41" s="97" t="s">
        <v>3082</v>
      </c>
      <c r="CH41" s="119">
        <f t="shared" si="2"/>
        <v>0</v>
      </c>
      <c r="DN41" s="97" t="e">
        <f t="shared" si="7"/>
        <v>#N/A</v>
      </c>
      <c r="DP41" s="97" t="s">
        <v>5270</v>
      </c>
      <c r="DQ41" s="97">
        <v>2992718.66</v>
      </c>
    </row>
    <row r="42" spans="1:121" x14ac:dyDescent="0.3">
      <c r="A42" s="97">
        <v>1</v>
      </c>
      <c r="B42" s="120">
        <f>SUBTOTAL(9,$A$22:A42)</f>
        <v>21</v>
      </c>
      <c r="C42" s="121" t="s">
        <v>94</v>
      </c>
      <c r="D42" s="117">
        <f t="shared" si="6"/>
        <v>153694.29999999999</v>
      </c>
      <c r="E42" s="122">
        <v>0</v>
      </c>
      <c r="F42" s="122">
        <v>0</v>
      </c>
      <c r="G42" s="122">
        <v>0</v>
      </c>
      <c r="H42" s="122">
        <v>0</v>
      </c>
      <c r="I42" s="122">
        <v>0</v>
      </c>
      <c r="J42" s="122">
        <v>0</v>
      </c>
      <c r="K42" s="123">
        <v>0</v>
      </c>
      <c r="L42" s="122">
        <v>0</v>
      </c>
      <c r="M42" s="122">
        <v>0</v>
      </c>
      <c r="N42" s="122">
        <v>0</v>
      </c>
      <c r="O42" s="122">
        <v>0</v>
      </c>
      <c r="P42" s="122">
        <v>0</v>
      </c>
      <c r="Q42" s="122">
        <v>0</v>
      </c>
      <c r="R42" s="122">
        <v>0</v>
      </c>
      <c r="S42" s="122">
        <v>0</v>
      </c>
      <c r="T42" s="122">
        <v>0</v>
      </c>
      <c r="U42" s="122">
        <v>0</v>
      </c>
      <c r="V42" s="122">
        <v>0</v>
      </c>
      <c r="W42" s="122">
        <v>0</v>
      </c>
      <c r="X42" s="122">
        <v>0</v>
      </c>
      <c r="Y42" s="122">
        <v>0</v>
      </c>
      <c r="Z42" s="122">
        <v>0</v>
      </c>
      <c r="AA42" s="122">
        <v>0</v>
      </c>
      <c r="AB42" s="122">
        <v>0</v>
      </c>
      <c r="AC42" s="117">
        <f t="shared" si="8"/>
        <v>0</v>
      </c>
      <c r="AD42" s="117">
        <v>153694.29999999999</v>
      </c>
      <c r="AE42" s="117">
        <v>0</v>
      </c>
      <c r="AF42" s="108">
        <v>2023</v>
      </c>
      <c r="AG42" s="108" t="s">
        <v>17025</v>
      </c>
      <c r="AH42" s="108" t="s">
        <v>17025</v>
      </c>
      <c r="AI42" s="124"/>
      <c r="AJ42" s="124"/>
      <c r="AK42" s="124"/>
      <c r="AL42" s="124"/>
      <c r="AM42" s="125" t="s">
        <v>16949</v>
      </c>
      <c r="AN42" s="125" t="s">
        <v>16932</v>
      </c>
      <c r="AO42" s="125">
        <v>0</v>
      </c>
      <c r="AP42" s="125" t="s">
        <v>16944</v>
      </c>
      <c r="AQ42" s="125" t="s">
        <v>16931</v>
      </c>
      <c r="AR42" s="125" t="s">
        <v>16943</v>
      </c>
      <c r="AS42" s="125"/>
      <c r="AT42" s="125"/>
      <c r="AU42" s="125"/>
      <c r="AV42" s="125"/>
      <c r="AW42" s="125" t="s">
        <v>666</v>
      </c>
      <c r="AX42" s="126">
        <v>2218</v>
      </c>
      <c r="AY42" s="126">
        <v>970.2</v>
      </c>
      <c r="AZ42" s="125" t="s">
        <v>16995</v>
      </c>
      <c r="BA42" s="125" t="s">
        <v>16991</v>
      </c>
      <c r="BB42" s="127"/>
      <c r="BC42" s="128">
        <f t="shared" si="4"/>
        <v>970.2</v>
      </c>
      <c r="BD42" s="97" t="s">
        <v>16924</v>
      </c>
      <c r="BJ42" s="97" t="str">
        <f t="shared" si="5"/>
        <v>970.200</v>
      </c>
      <c r="BM42" s="97" t="s">
        <v>3083</v>
      </c>
      <c r="BN42" s="97" t="s">
        <v>2983</v>
      </c>
      <c r="BO42" s="97" t="s">
        <v>2983</v>
      </c>
      <c r="BU42" s="97" t="s">
        <v>3083</v>
      </c>
      <c r="BV42" s="97" t="s">
        <v>2983</v>
      </c>
      <c r="BW42" s="97" t="s">
        <v>2983</v>
      </c>
      <c r="CH42" s="119">
        <f t="shared" si="2"/>
        <v>0</v>
      </c>
      <c r="DN42" s="97" t="e">
        <f t="shared" si="7"/>
        <v>#N/A</v>
      </c>
      <c r="DP42" s="97" t="s">
        <v>17513</v>
      </c>
      <c r="DQ42" s="97">
        <v>4594164.4400000004</v>
      </c>
    </row>
    <row r="43" spans="1:121" x14ac:dyDescent="0.3">
      <c r="A43" s="97">
        <v>1</v>
      </c>
      <c r="B43" s="120">
        <f>SUBTOTAL(9,$A$22:A43)</f>
        <v>22</v>
      </c>
      <c r="C43" s="121" t="s">
        <v>95</v>
      </c>
      <c r="D43" s="117">
        <f t="shared" si="6"/>
        <v>7589011.9800000004</v>
      </c>
      <c r="E43" s="122">
        <v>0</v>
      </c>
      <c r="F43" s="122">
        <v>0</v>
      </c>
      <c r="G43" s="122">
        <v>0</v>
      </c>
      <c r="H43" s="122">
        <v>0</v>
      </c>
      <c r="I43" s="122">
        <v>0</v>
      </c>
      <c r="J43" s="122">
        <v>0</v>
      </c>
      <c r="K43" s="123">
        <v>0</v>
      </c>
      <c r="L43" s="122">
        <v>0</v>
      </c>
      <c r="M43" s="122">
        <v>1108</v>
      </c>
      <c r="N43" s="122">
        <v>7166459.5099999998</v>
      </c>
      <c r="O43" s="122">
        <v>0</v>
      </c>
      <c r="P43" s="122">
        <v>0</v>
      </c>
      <c r="Q43" s="122">
        <v>0</v>
      </c>
      <c r="R43" s="122">
        <v>0</v>
      </c>
      <c r="S43" s="122">
        <v>0</v>
      </c>
      <c r="T43" s="122">
        <v>0</v>
      </c>
      <c r="U43" s="122">
        <v>0</v>
      </c>
      <c r="V43" s="122">
        <v>0</v>
      </c>
      <c r="W43" s="122">
        <v>0</v>
      </c>
      <c r="X43" s="122">
        <v>0</v>
      </c>
      <c r="Y43" s="122">
        <v>0</v>
      </c>
      <c r="Z43" s="122">
        <v>0</v>
      </c>
      <c r="AA43" s="122">
        <v>0</v>
      </c>
      <c r="AB43" s="122">
        <v>0</v>
      </c>
      <c r="AC43" s="117">
        <f t="shared" si="8"/>
        <v>153362.23000000001</v>
      </c>
      <c r="AD43" s="117">
        <v>269190.24</v>
      </c>
      <c r="AE43" s="117">
        <v>0</v>
      </c>
      <c r="AF43" s="108">
        <v>2023</v>
      </c>
      <c r="AG43" s="108">
        <v>2023</v>
      </c>
      <c r="AH43" s="108">
        <v>2023</v>
      </c>
      <c r="AI43" s="124"/>
      <c r="AJ43" s="124"/>
      <c r="AK43" s="124"/>
      <c r="AL43" s="124"/>
      <c r="AM43" s="125" t="s">
        <v>16949</v>
      </c>
      <c r="AN43" s="125" t="s">
        <v>16929</v>
      </c>
      <c r="AO43" s="125">
        <v>0</v>
      </c>
      <c r="AP43" s="125" t="s">
        <v>16943</v>
      </c>
      <c r="AQ43" s="125" t="s">
        <v>16937</v>
      </c>
      <c r="AR43" s="125" t="s">
        <v>16943</v>
      </c>
      <c r="AS43" s="125"/>
      <c r="AT43" s="125"/>
      <c r="AU43" s="125"/>
      <c r="AV43" s="125"/>
      <c r="AW43" s="125" t="s">
        <v>663</v>
      </c>
      <c r="AX43" s="126">
        <v>4095.5</v>
      </c>
      <c r="AY43" s="126">
        <v>1168</v>
      </c>
      <c r="AZ43" s="125" t="s">
        <v>16994</v>
      </c>
      <c r="BA43" s="125" t="s">
        <v>3191</v>
      </c>
      <c r="BB43" s="127"/>
      <c r="BC43" s="128">
        <f t="shared" si="4"/>
        <v>60</v>
      </c>
      <c r="BJ43" s="97" t="str">
        <f t="shared" si="5"/>
        <v>881.300</v>
      </c>
      <c r="BM43" s="97" t="s">
        <v>3084</v>
      </c>
      <c r="BN43" s="97" t="s">
        <v>2983</v>
      </c>
      <c r="BO43" s="97" t="s">
        <v>2983</v>
      </c>
      <c r="BU43" s="97" t="s">
        <v>3084</v>
      </c>
      <c r="BV43" s="97" t="s">
        <v>2983</v>
      </c>
      <c r="BW43" s="97" t="s">
        <v>2983</v>
      </c>
      <c r="CH43" s="119">
        <f t="shared" si="2"/>
        <v>6.9849193096160889E-10</v>
      </c>
      <c r="DN43" s="97" t="e">
        <f t="shared" si="7"/>
        <v>#N/A</v>
      </c>
      <c r="DP43" s="97" t="s">
        <v>149</v>
      </c>
      <c r="DQ43" s="97">
        <v>15682432.560000001</v>
      </c>
    </row>
    <row r="44" spans="1:121" x14ac:dyDescent="0.3">
      <c r="A44" s="97">
        <v>1</v>
      </c>
      <c r="B44" s="120">
        <f>SUBTOTAL(9,$A$22:A44)</f>
        <v>23</v>
      </c>
      <c r="C44" s="121" t="s">
        <v>96</v>
      </c>
      <c r="D44" s="117">
        <f t="shared" si="6"/>
        <v>184829.5</v>
      </c>
      <c r="E44" s="122">
        <v>0</v>
      </c>
      <c r="F44" s="122">
        <v>0</v>
      </c>
      <c r="G44" s="122">
        <v>0</v>
      </c>
      <c r="H44" s="122">
        <v>0</v>
      </c>
      <c r="I44" s="122">
        <v>0</v>
      </c>
      <c r="J44" s="122">
        <v>0</v>
      </c>
      <c r="K44" s="123">
        <v>0</v>
      </c>
      <c r="L44" s="122">
        <v>0</v>
      </c>
      <c r="M44" s="122">
        <v>0</v>
      </c>
      <c r="N44" s="122">
        <v>0</v>
      </c>
      <c r="O44" s="122">
        <v>0</v>
      </c>
      <c r="P44" s="122">
        <v>0</v>
      </c>
      <c r="Q44" s="122">
        <v>0</v>
      </c>
      <c r="R44" s="122">
        <v>0</v>
      </c>
      <c r="S44" s="122">
        <v>0</v>
      </c>
      <c r="T44" s="122">
        <v>0</v>
      </c>
      <c r="U44" s="122">
        <v>0</v>
      </c>
      <c r="V44" s="122">
        <v>0</v>
      </c>
      <c r="W44" s="122">
        <v>0</v>
      </c>
      <c r="X44" s="122">
        <v>0</v>
      </c>
      <c r="Y44" s="122">
        <v>0</v>
      </c>
      <c r="Z44" s="122">
        <v>0</v>
      </c>
      <c r="AA44" s="122">
        <v>0</v>
      </c>
      <c r="AB44" s="122">
        <v>0</v>
      </c>
      <c r="AC44" s="117">
        <f t="shared" si="8"/>
        <v>0</v>
      </c>
      <c r="AD44" s="117">
        <v>184829.5</v>
      </c>
      <c r="AE44" s="117">
        <v>0</v>
      </c>
      <c r="AF44" s="108">
        <v>2023</v>
      </c>
      <c r="AG44" s="108" t="s">
        <v>17025</v>
      </c>
      <c r="AH44" s="108" t="s">
        <v>17025</v>
      </c>
      <c r="AI44" s="124"/>
      <c r="AJ44" s="124"/>
      <c r="AK44" s="124"/>
      <c r="AL44" s="124"/>
      <c r="AM44" s="125" t="s">
        <v>16949</v>
      </c>
      <c r="AN44" s="125" t="s">
        <v>16942</v>
      </c>
      <c r="AO44" s="125">
        <v>0</v>
      </c>
      <c r="AP44" s="125" t="s">
        <v>16929</v>
      </c>
      <c r="AQ44" s="125" t="s">
        <v>16940</v>
      </c>
      <c r="AR44" s="125">
        <v>0</v>
      </c>
      <c r="AS44" s="125"/>
      <c r="AT44" s="125"/>
      <c r="AU44" s="125"/>
      <c r="AV44" s="125"/>
      <c r="AW44" s="125" t="s">
        <v>617</v>
      </c>
      <c r="AX44" s="126">
        <v>1728.5</v>
      </c>
      <c r="AY44" s="126">
        <v>1234</v>
      </c>
      <c r="AZ44" s="125" t="s">
        <v>16994</v>
      </c>
      <c r="BA44" s="125" t="s">
        <v>16991</v>
      </c>
      <c r="BB44" s="127"/>
      <c r="BC44" s="128">
        <f t="shared" si="4"/>
        <v>1234</v>
      </c>
      <c r="BD44" s="97" t="s">
        <v>16923</v>
      </c>
      <c r="BJ44" s="97" t="str">
        <f t="shared" si="5"/>
        <v>503.200</v>
      </c>
      <c r="BM44" s="97" t="s">
        <v>3086</v>
      </c>
      <c r="BN44" s="97" t="s">
        <v>663</v>
      </c>
      <c r="BO44" s="97" t="s">
        <v>3087</v>
      </c>
      <c r="BU44" s="97" t="s">
        <v>3086</v>
      </c>
      <c r="BV44" s="97" t="s">
        <v>663</v>
      </c>
      <c r="BW44" s="97" t="s">
        <v>3087</v>
      </c>
      <c r="CH44" s="119">
        <f t="shared" si="2"/>
        <v>0</v>
      </c>
      <c r="DN44" s="97" t="e">
        <f t="shared" si="7"/>
        <v>#N/A</v>
      </c>
      <c r="DP44" s="97" t="s">
        <v>5295</v>
      </c>
      <c r="DQ44" s="97">
        <v>9351508.2400000002</v>
      </c>
    </row>
    <row r="45" spans="1:121" x14ac:dyDescent="0.3">
      <c r="A45" s="97">
        <v>1</v>
      </c>
      <c r="B45" s="120">
        <f>SUBTOTAL(9,$A$22:A45)</f>
        <v>24</v>
      </c>
      <c r="C45" s="121" t="s">
        <v>87</v>
      </c>
      <c r="D45" s="117">
        <f t="shared" si="6"/>
        <v>155820.98000000001</v>
      </c>
      <c r="E45" s="122">
        <v>0</v>
      </c>
      <c r="F45" s="122">
        <v>0</v>
      </c>
      <c r="G45" s="122">
        <v>0</v>
      </c>
      <c r="H45" s="122">
        <v>0</v>
      </c>
      <c r="I45" s="122">
        <v>0</v>
      </c>
      <c r="J45" s="122">
        <v>0</v>
      </c>
      <c r="K45" s="123">
        <v>0</v>
      </c>
      <c r="L45" s="122">
        <v>0</v>
      </c>
      <c r="M45" s="122">
        <v>0</v>
      </c>
      <c r="N45" s="122">
        <v>0</v>
      </c>
      <c r="O45" s="122">
        <v>0</v>
      </c>
      <c r="P45" s="122">
        <v>0</v>
      </c>
      <c r="Q45" s="122">
        <v>0</v>
      </c>
      <c r="R45" s="122">
        <v>0</v>
      </c>
      <c r="S45" s="122">
        <v>0</v>
      </c>
      <c r="T45" s="122">
        <v>0</v>
      </c>
      <c r="U45" s="122">
        <v>0</v>
      </c>
      <c r="V45" s="122">
        <v>0</v>
      </c>
      <c r="W45" s="122">
        <v>0</v>
      </c>
      <c r="X45" s="122">
        <v>0</v>
      </c>
      <c r="Y45" s="122">
        <v>0</v>
      </c>
      <c r="Z45" s="122">
        <v>0</v>
      </c>
      <c r="AA45" s="122">
        <v>0</v>
      </c>
      <c r="AB45" s="122">
        <v>0</v>
      </c>
      <c r="AC45" s="117">
        <f t="shared" si="8"/>
        <v>0</v>
      </c>
      <c r="AD45" s="117">
        <v>155820.98000000001</v>
      </c>
      <c r="AE45" s="117">
        <v>0</v>
      </c>
      <c r="AF45" s="108">
        <v>2023</v>
      </c>
      <c r="AG45" s="108" t="s">
        <v>17025</v>
      </c>
      <c r="AH45" s="108" t="s">
        <v>17025</v>
      </c>
      <c r="AI45" s="124"/>
      <c r="AJ45" s="124"/>
      <c r="AK45" s="124"/>
      <c r="AL45" s="124"/>
      <c r="AM45" s="125" t="s">
        <v>16946</v>
      </c>
      <c r="AN45" s="125" t="s">
        <v>16929</v>
      </c>
      <c r="AO45" s="125">
        <v>0</v>
      </c>
      <c r="AP45" s="125" t="s">
        <v>16943</v>
      </c>
      <c r="AQ45" s="125" t="s">
        <v>16937</v>
      </c>
      <c r="AR45" s="125" t="s">
        <v>16936</v>
      </c>
      <c r="AS45" s="125"/>
      <c r="AT45" s="125"/>
      <c r="AU45" s="125"/>
      <c r="AV45" s="125"/>
      <c r="AW45" s="125" t="s">
        <v>662</v>
      </c>
      <c r="AX45" s="126">
        <v>1830.4</v>
      </c>
      <c r="AY45" s="126">
        <v>868</v>
      </c>
      <c r="AZ45" s="125" t="s">
        <v>16994</v>
      </c>
      <c r="BA45" s="125">
        <v>2006</v>
      </c>
      <c r="BB45" s="127"/>
      <c r="BC45" s="128">
        <f t="shared" si="4"/>
        <v>868</v>
      </c>
      <c r="BJ45" s="97" t="str">
        <f t="shared" si="5"/>
        <v>658.000</v>
      </c>
      <c r="BM45" s="97" t="s">
        <v>3088</v>
      </c>
      <c r="BN45" s="97" t="s">
        <v>16968</v>
      </c>
      <c r="BO45" s="97" t="s">
        <v>3089</v>
      </c>
      <c r="BU45" s="97" t="s">
        <v>3088</v>
      </c>
      <c r="BV45" s="97" t="s">
        <v>16968</v>
      </c>
      <c r="BW45" s="97" t="s">
        <v>3089</v>
      </c>
      <c r="CH45" s="119">
        <f t="shared" si="2"/>
        <v>0</v>
      </c>
      <c r="DN45" s="97" t="e">
        <f t="shared" si="7"/>
        <v>#N/A</v>
      </c>
      <c r="DP45" s="97" t="s">
        <v>1023</v>
      </c>
      <c r="DQ45" s="97">
        <v>3005553.38</v>
      </c>
    </row>
    <row r="46" spans="1:121" x14ac:dyDescent="0.3">
      <c r="A46" s="97">
        <v>1</v>
      </c>
      <c r="B46" s="120">
        <f>SUBTOTAL(9,$A$22:A46)</f>
        <v>25</v>
      </c>
      <c r="C46" s="121" t="s">
        <v>99</v>
      </c>
      <c r="D46" s="117">
        <f t="shared" si="6"/>
        <v>2700799.25</v>
      </c>
      <c r="E46" s="122">
        <v>0</v>
      </c>
      <c r="F46" s="122">
        <v>0</v>
      </c>
      <c r="G46" s="122">
        <v>0</v>
      </c>
      <c r="H46" s="122">
        <v>0</v>
      </c>
      <c r="I46" s="122">
        <v>0</v>
      </c>
      <c r="J46" s="122">
        <v>0</v>
      </c>
      <c r="K46" s="123">
        <v>0</v>
      </c>
      <c r="L46" s="122">
        <v>0</v>
      </c>
      <c r="M46" s="122">
        <v>331.42</v>
      </c>
      <c r="N46" s="122">
        <v>2590683.2599999998</v>
      </c>
      <c r="O46" s="122">
        <v>0</v>
      </c>
      <c r="P46" s="122">
        <v>0</v>
      </c>
      <c r="Q46" s="122">
        <v>0</v>
      </c>
      <c r="R46" s="122">
        <v>0</v>
      </c>
      <c r="S46" s="122">
        <v>0</v>
      </c>
      <c r="T46" s="122">
        <v>0</v>
      </c>
      <c r="U46" s="122">
        <v>0</v>
      </c>
      <c r="V46" s="122">
        <v>0</v>
      </c>
      <c r="W46" s="122">
        <v>0</v>
      </c>
      <c r="X46" s="122">
        <v>0</v>
      </c>
      <c r="Y46" s="122">
        <v>0</v>
      </c>
      <c r="Z46" s="122">
        <v>0</v>
      </c>
      <c r="AA46" s="122">
        <v>0</v>
      </c>
      <c r="AB46" s="122">
        <v>0</v>
      </c>
      <c r="AC46" s="117">
        <f t="shared" si="8"/>
        <v>55440.62</v>
      </c>
      <c r="AD46" s="117">
        <v>54675.37</v>
      </c>
      <c r="AE46" s="117">
        <v>0</v>
      </c>
      <c r="AF46" s="108">
        <v>2023</v>
      </c>
      <c r="AG46" s="108">
        <v>2023</v>
      </c>
      <c r="AH46" s="108">
        <v>2023</v>
      </c>
      <c r="AI46" s="124"/>
      <c r="AJ46" s="124"/>
      <c r="AK46" s="124"/>
      <c r="AL46" s="124"/>
      <c r="AM46" s="125" t="s">
        <v>16928</v>
      </c>
      <c r="AN46" s="125" t="s">
        <v>16949</v>
      </c>
      <c r="AO46" s="125">
        <v>0</v>
      </c>
      <c r="AP46" s="125" t="s">
        <v>16930</v>
      </c>
      <c r="AQ46" s="125" t="s">
        <v>16947</v>
      </c>
      <c r="AR46" s="125">
        <v>0</v>
      </c>
      <c r="AS46" s="125"/>
      <c r="AT46" s="125"/>
      <c r="AU46" s="125"/>
      <c r="AV46" s="125"/>
      <c r="AW46" s="125" t="s">
        <v>696</v>
      </c>
      <c r="AX46" s="126">
        <v>450.8</v>
      </c>
      <c r="AY46" s="126">
        <v>678</v>
      </c>
      <c r="AZ46" s="125" t="s">
        <v>16994</v>
      </c>
      <c r="BA46" s="125">
        <v>2005</v>
      </c>
      <c r="BB46" s="127"/>
      <c r="BC46" s="128">
        <f t="shared" si="4"/>
        <v>346.58</v>
      </c>
      <c r="BJ46" s="97" t="str">
        <f t="shared" si="5"/>
        <v>234.000</v>
      </c>
      <c r="BM46" s="97" t="s">
        <v>3092</v>
      </c>
      <c r="BN46" s="97" t="s">
        <v>2983</v>
      </c>
      <c r="BO46" s="97" t="s">
        <v>2983</v>
      </c>
      <c r="BU46" s="97" t="s">
        <v>3092</v>
      </c>
      <c r="BV46" s="97" t="s">
        <v>2983</v>
      </c>
      <c r="BW46" s="97" t="s">
        <v>2983</v>
      </c>
      <c r="CH46" s="119">
        <f t="shared" si="2"/>
        <v>2.1827872842550278E-10</v>
      </c>
      <c r="DN46" s="97" t="e">
        <f t="shared" si="7"/>
        <v>#N/A</v>
      </c>
      <c r="DP46" s="97" t="s">
        <v>5317</v>
      </c>
      <c r="DQ46" s="97">
        <v>3015102.32</v>
      </c>
    </row>
    <row r="47" spans="1:121" x14ac:dyDescent="0.3">
      <c r="A47" s="97">
        <v>1</v>
      </c>
      <c r="B47" s="120">
        <f>SUBTOTAL(9,$A$22:A47)</f>
        <v>26</v>
      </c>
      <c r="C47" s="121" t="s">
        <v>101</v>
      </c>
      <c r="D47" s="117">
        <f t="shared" si="6"/>
        <v>6416474.8799999999</v>
      </c>
      <c r="E47" s="122">
        <v>0</v>
      </c>
      <c r="F47" s="122">
        <v>0</v>
      </c>
      <c r="G47" s="122">
        <v>0</v>
      </c>
      <c r="H47" s="122">
        <v>0</v>
      </c>
      <c r="I47" s="122">
        <v>0</v>
      </c>
      <c r="J47" s="122">
        <v>0</v>
      </c>
      <c r="K47" s="123">
        <v>0</v>
      </c>
      <c r="L47" s="122">
        <v>0</v>
      </c>
      <c r="M47" s="122">
        <v>1129.6400000000001</v>
      </c>
      <c r="N47" s="122">
        <v>6172369.7699999996</v>
      </c>
      <c r="O47" s="122">
        <v>0</v>
      </c>
      <c r="P47" s="122">
        <v>0</v>
      </c>
      <c r="Q47" s="122">
        <v>0</v>
      </c>
      <c r="R47" s="122">
        <v>0</v>
      </c>
      <c r="S47" s="122">
        <v>0</v>
      </c>
      <c r="T47" s="122">
        <v>0</v>
      </c>
      <c r="U47" s="122">
        <v>0</v>
      </c>
      <c r="V47" s="122">
        <v>0</v>
      </c>
      <c r="W47" s="122">
        <v>0</v>
      </c>
      <c r="X47" s="122">
        <v>0</v>
      </c>
      <c r="Y47" s="122">
        <v>0</v>
      </c>
      <c r="Z47" s="122">
        <v>0</v>
      </c>
      <c r="AA47" s="122">
        <v>0</v>
      </c>
      <c r="AB47" s="122">
        <v>0</v>
      </c>
      <c r="AC47" s="117">
        <f t="shared" si="8"/>
        <v>132088.71</v>
      </c>
      <c r="AD47" s="117">
        <v>112016.4</v>
      </c>
      <c r="AE47" s="117">
        <v>0</v>
      </c>
      <c r="AF47" s="108">
        <v>2023</v>
      </c>
      <c r="AG47" s="108">
        <v>2023</v>
      </c>
      <c r="AH47" s="108">
        <v>2023</v>
      </c>
      <c r="AI47" s="124"/>
      <c r="AJ47" s="124"/>
      <c r="AK47" s="124"/>
      <c r="AL47" s="124"/>
      <c r="AM47" s="125" t="s">
        <v>16946</v>
      </c>
      <c r="AN47" s="125" t="s">
        <v>16935</v>
      </c>
      <c r="AO47" s="125">
        <v>0</v>
      </c>
      <c r="AP47" s="125" t="s">
        <v>16943</v>
      </c>
      <c r="AQ47" s="125" t="s">
        <v>16937</v>
      </c>
      <c r="AR47" s="125" t="s">
        <v>16936</v>
      </c>
      <c r="AS47" s="125"/>
      <c r="AT47" s="125"/>
      <c r="AU47" s="125"/>
      <c r="AV47" s="125"/>
      <c r="AW47" s="125" t="s">
        <v>775</v>
      </c>
      <c r="AX47" s="126">
        <v>5132</v>
      </c>
      <c r="AY47" s="126">
        <v>1156</v>
      </c>
      <c r="AZ47" s="125" t="s">
        <v>16995</v>
      </c>
      <c r="BA47" s="125">
        <v>2007</v>
      </c>
      <c r="BB47" s="127"/>
      <c r="BC47" s="128">
        <f t="shared" si="4"/>
        <v>26.3599999999999</v>
      </c>
      <c r="BJ47" s="97" t="str">
        <f t="shared" si="5"/>
        <v>1068.000</v>
      </c>
      <c r="BM47" s="97" t="s">
        <v>3094</v>
      </c>
      <c r="BN47" s="97" t="s">
        <v>2983</v>
      </c>
      <c r="BO47" s="97" t="s">
        <v>2446</v>
      </c>
      <c r="BU47" s="97" t="s">
        <v>3094</v>
      </c>
      <c r="BV47" s="97" t="s">
        <v>2983</v>
      </c>
      <c r="BW47" s="97" t="s">
        <v>2446</v>
      </c>
      <c r="CH47" s="119">
        <f t="shared" si="2"/>
        <v>3.4924596548080444E-10</v>
      </c>
      <c r="DN47" s="97" t="e">
        <f t="shared" si="7"/>
        <v>#N/A</v>
      </c>
      <c r="DP47" s="97" t="s">
        <v>166</v>
      </c>
      <c r="DQ47" s="97">
        <v>3015301.34</v>
      </c>
    </row>
    <row r="48" spans="1:121" x14ac:dyDescent="0.3">
      <c r="A48" s="97">
        <v>1</v>
      </c>
      <c r="B48" s="120">
        <f>SUBTOTAL(9,$A$22:A48)</f>
        <v>27</v>
      </c>
      <c r="C48" s="121" t="s">
        <v>102</v>
      </c>
      <c r="D48" s="117">
        <f t="shared" si="6"/>
        <v>107272.98</v>
      </c>
      <c r="E48" s="122">
        <v>0</v>
      </c>
      <c r="F48" s="122">
        <v>0</v>
      </c>
      <c r="G48" s="122">
        <v>0</v>
      </c>
      <c r="H48" s="122">
        <v>0</v>
      </c>
      <c r="I48" s="122">
        <v>0</v>
      </c>
      <c r="J48" s="122">
        <v>0</v>
      </c>
      <c r="K48" s="123">
        <v>0</v>
      </c>
      <c r="L48" s="122">
        <v>0</v>
      </c>
      <c r="M48" s="122">
        <v>0</v>
      </c>
      <c r="N48" s="122">
        <v>0</v>
      </c>
      <c r="O48" s="122">
        <v>0</v>
      </c>
      <c r="P48" s="122">
        <v>0</v>
      </c>
      <c r="Q48" s="122">
        <v>0</v>
      </c>
      <c r="R48" s="122">
        <v>0</v>
      </c>
      <c r="S48" s="122">
        <v>0</v>
      </c>
      <c r="T48" s="122">
        <v>0</v>
      </c>
      <c r="U48" s="122">
        <v>0</v>
      </c>
      <c r="V48" s="122">
        <v>0</v>
      </c>
      <c r="W48" s="122">
        <v>0</v>
      </c>
      <c r="X48" s="122">
        <v>0</v>
      </c>
      <c r="Y48" s="122">
        <v>0</v>
      </c>
      <c r="Z48" s="122">
        <v>0</v>
      </c>
      <c r="AA48" s="122">
        <v>0</v>
      </c>
      <c r="AB48" s="122">
        <v>0</v>
      </c>
      <c r="AC48" s="117">
        <f t="shared" si="8"/>
        <v>0</v>
      </c>
      <c r="AD48" s="117">
        <v>107272.98</v>
      </c>
      <c r="AE48" s="117">
        <v>0</v>
      </c>
      <c r="AF48" s="108">
        <v>2023</v>
      </c>
      <c r="AG48" s="108" t="s">
        <v>17025</v>
      </c>
      <c r="AH48" s="108" t="s">
        <v>17025</v>
      </c>
      <c r="AI48" s="124"/>
      <c r="AJ48" s="124"/>
      <c r="AK48" s="124"/>
      <c r="AL48" s="124"/>
      <c r="AM48" s="125" t="s">
        <v>16933</v>
      </c>
      <c r="AN48" s="125" t="s">
        <v>16935</v>
      </c>
      <c r="AO48" s="125">
        <v>2015</v>
      </c>
      <c r="AP48" s="125" t="s">
        <v>16943</v>
      </c>
      <c r="AQ48" s="125" t="s">
        <v>16937</v>
      </c>
      <c r="AR48" s="125" t="s">
        <v>16936</v>
      </c>
      <c r="AS48" s="125"/>
      <c r="AT48" s="125" t="s">
        <v>16954</v>
      </c>
      <c r="AU48" s="129">
        <v>1609049.45</v>
      </c>
      <c r="AV48" s="129">
        <v>3139409.1700000004</v>
      </c>
      <c r="AW48" s="125" t="s">
        <v>1267</v>
      </c>
      <c r="AX48" s="126">
        <v>5895.5</v>
      </c>
      <c r="AY48" s="126">
        <v>1225.4000000000001</v>
      </c>
      <c r="AZ48" s="125" t="s">
        <v>16995</v>
      </c>
      <c r="BA48" s="125" t="s">
        <v>16991</v>
      </c>
      <c r="BB48" s="127"/>
      <c r="BC48" s="128">
        <f t="shared" si="4"/>
        <v>1225.4000000000001</v>
      </c>
      <c r="BJ48" s="97" t="str">
        <f t="shared" si="5"/>
        <v>1032.600</v>
      </c>
      <c r="BM48" s="97" t="s">
        <v>3096</v>
      </c>
      <c r="BN48" s="97" t="s">
        <v>2983</v>
      </c>
      <c r="BO48" s="97" t="s">
        <v>1058</v>
      </c>
      <c r="BU48" s="97" t="s">
        <v>3096</v>
      </c>
      <c r="BV48" s="97" t="s">
        <v>2983</v>
      </c>
      <c r="BW48" s="97" t="s">
        <v>1058</v>
      </c>
      <c r="CH48" s="119">
        <f t="shared" si="2"/>
        <v>0</v>
      </c>
      <c r="DN48" s="97" t="e">
        <f t="shared" si="7"/>
        <v>#N/A</v>
      </c>
      <c r="DP48" s="97" t="s">
        <v>5422</v>
      </c>
      <c r="DQ48" s="97">
        <v>12514712.18</v>
      </c>
    </row>
    <row r="49" spans="1:121" x14ac:dyDescent="0.3">
      <c r="A49" s="97">
        <v>1</v>
      </c>
      <c r="B49" s="120">
        <f>SUBTOTAL(9,$A$22:A49)</f>
        <v>28</v>
      </c>
      <c r="C49" s="121" t="s">
        <v>104</v>
      </c>
      <c r="D49" s="117">
        <f t="shared" si="6"/>
        <v>9409064.4999999981</v>
      </c>
      <c r="E49" s="122">
        <v>0</v>
      </c>
      <c r="F49" s="122">
        <v>0</v>
      </c>
      <c r="G49" s="122">
        <v>0</v>
      </c>
      <c r="H49" s="122">
        <v>0</v>
      </c>
      <c r="I49" s="122">
        <v>0</v>
      </c>
      <c r="J49" s="122">
        <v>0</v>
      </c>
      <c r="K49" s="123">
        <v>0</v>
      </c>
      <c r="L49" s="122">
        <v>0</v>
      </c>
      <c r="M49" s="122">
        <v>1463.4</v>
      </c>
      <c r="N49" s="122">
        <v>9074077.6999999993</v>
      </c>
      <c r="O49" s="122">
        <v>0</v>
      </c>
      <c r="P49" s="122">
        <v>0</v>
      </c>
      <c r="Q49" s="122">
        <v>0</v>
      </c>
      <c r="R49" s="122">
        <v>0</v>
      </c>
      <c r="S49" s="122">
        <v>0</v>
      </c>
      <c r="T49" s="122">
        <v>0</v>
      </c>
      <c r="U49" s="122">
        <v>0</v>
      </c>
      <c r="V49" s="122">
        <v>0</v>
      </c>
      <c r="W49" s="122">
        <v>0</v>
      </c>
      <c r="X49" s="122">
        <v>0</v>
      </c>
      <c r="Y49" s="122">
        <v>0</v>
      </c>
      <c r="Z49" s="122">
        <v>0</v>
      </c>
      <c r="AA49" s="122">
        <v>0</v>
      </c>
      <c r="AB49" s="122">
        <v>0</v>
      </c>
      <c r="AC49" s="117">
        <f t="shared" si="8"/>
        <v>194185.26</v>
      </c>
      <c r="AD49" s="117">
        <v>140801.54</v>
      </c>
      <c r="AE49" s="117">
        <v>0</v>
      </c>
      <c r="AF49" s="108">
        <v>2023</v>
      </c>
      <c r="AG49" s="108">
        <v>2023</v>
      </c>
      <c r="AH49" s="108">
        <v>2023</v>
      </c>
      <c r="AI49" s="124"/>
      <c r="AJ49" s="124"/>
      <c r="AK49" s="124"/>
      <c r="AL49" s="124"/>
      <c r="AM49" s="125" t="s">
        <v>16949</v>
      </c>
      <c r="AN49" s="125" t="s">
        <v>16929</v>
      </c>
      <c r="AO49" s="125">
        <v>0</v>
      </c>
      <c r="AP49" s="125" t="s">
        <v>16943</v>
      </c>
      <c r="AQ49" s="125" t="s">
        <v>16947</v>
      </c>
      <c r="AR49" s="125" t="s">
        <v>16943</v>
      </c>
      <c r="AS49" s="125"/>
      <c r="AT49" s="125"/>
      <c r="AU49" s="125"/>
      <c r="AV49" s="125"/>
      <c r="AW49" s="125" t="s">
        <v>667</v>
      </c>
      <c r="AX49" s="126">
        <v>6171.3</v>
      </c>
      <c r="AY49" s="126">
        <v>1660</v>
      </c>
      <c r="AZ49" s="125" t="s">
        <v>16995</v>
      </c>
      <c r="BA49" s="125" t="s">
        <v>2979</v>
      </c>
      <c r="BB49" s="127"/>
      <c r="BC49" s="128">
        <f t="shared" si="4"/>
        <v>196.59999999999991</v>
      </c>
      <c r="BJ49" s="97" t="str">
        <f t="shared" si="5"/>
        <v>1527.900</v>
      </c>
      <c r="BM49" s="97" t="s">
        <v>3097</v>
      </c>
      <c r="BN49" s="97" t="s">
        <v>2983</v>
      </c>
      <c r="BO49" s="97" t="s">
        <v>2983</v>
      </c>
      <c r="BU49" s="97" t="s">
        <v>3097</v>
      </c>
      <c r="BV49" s="97" t="s">
        <v>2983</v>
      </c>
      <c r="BW49" s="97" t="s">
        <v>2983</v>
      </c>
      <c r="CH49" s="119">
        <f t="shared" si="2"/>
        <v>-1.1350493878126144E-9</v>
      </c>
      <c r="DN49" s="97" t="e">
        <f t="shared" si="7"/>
        <v>#N/A</v>
      </c>
      <c r="DP49" s="97" t="s">
        <v>5450</v>
      </c>
      <c r="DQ49" s="97">
        <v>7957356.5599999996</v>
      </c>
    </row>
    <row r="50" spans="1:121" x14ac:dyDescent="0.3">
      <c r="A50" s="97">
        <v>1</v>
      </c>
      <c r="B50" s="120">
        <f>SUBTOTAL(9,$A$22:A50)</f>
        <v>29</v>
      </c>
      <c r="C50" s="121" t="s">
        <v>105</v>
      </c>
      <c r="D50" s="117">
        <f t="shared" si="6"/>
        <v>94281.8</v>
      </c>
      <c r="E50" s="122">
        <v>0</v>
      </c>
      <c r="F50" s="122">
        <v>0</v>
      </c>
      <c r="G50" s="122">
        <v>0</v>
      </c>
      <c r="H50" s="122">
        <v>0</v>
      </c>
      <c r="I50" s="122">
        <v>0</v>
      </c>
      <c r="J50" s="122">
        <v>0</v>
      </c>
      <c r="K50" s="123">
        <v>0</v>
      </c>
      <c r="L50" s="122">
        <v>0</v>
      </c>
      <c r="M50" s="122">
        <v>0</v>
      </c>
      <c r="N50" s="122">
        <v>0</v>
      </c>
      <c r="O50" s="122">
        <v>0</v>
      </c>
      <c r="P50" s="122">
        <v>0</v>
      </c>
      <c r="Q50" s="122">
        <v>0</v>
      </c>
      <c r="R50" s="122">
        <v>0</v>
      </c>
      <c r="S50" s="122">
        <v>0</v>
      </c>
      <c r="T50" s="122">
        <v>0</v>
      </c>
      <c r="U50" s="122">
        <v>0</v>
      </c>
      <c r="V50" s="122">
        <v>0</v>
      </c>
      <c r="W50" s="122">
        <v>0</v>
      </c>
      <c r="X50" s="122">
        <v>0</v>
      </c>
      <c r="Y50" s="122">
        <v>0</v>
      </c>
      <c r="Z50" s="122">
        <v>0</v>
      </c>
      <c r="AA50" s="122">
        <v>0</v>
      </c>
      <c r="AB50" s="122">
        <v>0</v>
      </c>
      <c r="AC50" s="117">
        <f t="shared" si="8"/>
        <v>0</v>
      </c>
      <c r="AD50" s="117">
        <v>94281.8</v>
      </c>
      <c r="AE50" s="117">
        <v>0</v>
      </c>
      <c r="AF50" s="108">
        <v>2023</v>
      </c>
      <c r="AG50" s="108" t="s">
        <v>17025</v>
      </c>
      <c r="AH50" s="108" t="s">
        <v>17025</v>
      </c>
      <c r="AI50" s="124"/>
      <c r="AJ50" s="124"/>
      <c r="AK50" s="124"/>
      <c r="AL50" s="124"/>
      <c r="AM50" s="125" t="s">
        <v>16928</v>
      </c>
      <c r="AN50" s="125" t="s">
        <v>16949</v>
      </c>
      <c r="AO50" s="125">
        <v>0</v>
      </c>
      <c r="AP50" s="125" t="s">
        <v>16941</v>
      </c>
      <c r="AQ50" s="125" t="s">
        <v>16947</v>
      </c>
      <c r="AR50" s="125">
        <v>0</v>
      </c>
      <c r="AS50" s="125"/>
      <c r="AT50" s="125"/>
      <c r="AU50" s="125"/>
      <c r="AV50" s="125"/>
      <c r="AW50" s="125" t="s">
        <v>662</v>
      </c>
      <c r="AX50" s="126">
        <v>718.8</v>
      </c>
      <c r="AY50" s="126">
        <v>426.6</v>
      </c>
      <c r="AZ50" s="125" t="s">
        <v>16994</v>
      </c>
      <c r="BA50" s="125">
        <v>2007</v>
      </c>
      <c r="BB50" s="127"/>
      <c r="BC50" s="128">
        <f t="shared" si="4"/>
        <v>426.6</v>
      </c>
      <c r="BJ50" s="97" t="str">
        <f t="shared" si="5"/>
        <v>466.800</v>
      </c>
      <c r="BM50" s="97" t="s">
        <v>3098</v>
      </c>
      <c r="BN50" s="97" t="s">
        <v>2983</v>
      </c>
      <c r="BO50" s="97" t="s">
        <v>2983</v>
      </c>
      <c r="BU50" s="97" t="s">
        <v>3098</v>
      </c>
      <c r="BV50" s="97" t="s">
        <v>2983</v>
      </c>
      <c r="BW50" s="97" t="s">
        <v>2983</v>
      </c>
      <c r="CH50" s="119">
        <f t="shared" si="2"/>
        <v>0</v>
      </c>
      <c r="DN50" s="97" t="e">
        <f t="shared" si="7"/>
        <v>#N/A</v>
      </c>
      <c r="DP50" s="97" t="s">
        <v>5465</v>
      </c>
      <c r="DQ50" s="97">
        <v>9331168.6699999999</v>
      </c>
    </row>
    <row r="51" spans="1:121" x14ac:dyDescent="0.3">
      <c r="A51" s="97">
        <v>1</v>
      </c>
      <c r="B51" s="120">
        <f>SUBTOTAL(9,$A$22:A51)</f>
        <v>30</v>
      </c>
      <c r="C51" s="121" t="s">
        <v>106</v>
      </c>
      <c r="D51" s="117">
        <f t="shared" si="6"/>
        <v>157968.85999999999</v>
      </c>
      <c r="E51" s="122">
        <v>0</v>
      </c>
      <c r="F51" s="122">
        <v>0</v>
      </c>
      <c r="G51" s="122">
        <v>0</v>
      </c>
      <c r="H51" s="122">
        <v>0</v>
      </c>
      <c r="I51" s="122">
        <v>0</v>
      </c>
      <c r="J51" s="122">
        <v>0</v>
      </c>
      <c r="K51" s="123">
        <v>0</v>
      </c>
      <c r="L51" s="122">
        <v>0</v>
      </c>
      <c r="M51" s="122">
        <v>0</v>
      </c>
      <c r="N51" s="122">
        <v>0</v>
      </c>
      <c r="O51" s="122">
        <v>0</v>
      </c>
      <c r="P51" s="122">
        <v>0</v>
      </c>
      <c r="Q51" s="122">
        <v>0</v>
      </c>
      <c r="R51" s="122">
        <v>0</v>
      </c>
      <c r="S51" s="122">
        <v>0</v>
      </c>
      <c r="T51" s="122">
        <v>0</v>
      </c>
      <c r="U51" s="122">
        <v>0</v>
      </c>
      <c r="V51" s="122">
        <v>0</v>
      </c>
      <c r="W51" s="122">
        <v>0</v>
      </c>
      <c r="X51" s="122">
        <v>0</v>
      </c>
      <c r="Y51" s="122">
        <v>0</v>
      </c>
      <c r="Z51" s="122">
        <v>0</v>
      </c>
      <c r="AA51" s="122">
        <v>0</v>
      </c>
      <c r="AB51" s="122">
        <v>0</v>
      </c>
      <c r="AC51" s="117">
        <f>ROUND(I51*2.14%,2)</f>
        <v>0</v>
      </c>
      <c r="AD51" s="117">
        <v>157968.85999999999</v>
      </c>
      <c r="AE51" s="117">
        <v>0</v>
      </c>
      <c r="AF51" s="108">
        <v>2023</v>
      </c>
      <c r="AG51" s="108" t="s">
        <v>17025</v>
      </c>
      <c r="AH51" s="108" t="s">
        <v>17025</v>
      </c>
      <c r="AI51" s="124"/>
      <c r="AJ51" s="124"/>
      <c r="AK51" s="124"/>
      <c r="AL51" s="124"/>
      <c r="AM51" s="125" t="s">
        <v>16949</v>
      </c>
      <c r="AN51" s="125" t="s">
        <v>16929</v>
      </c>
      <c r="AO51" s="125">
        <v>0</v>
      </c>
      <c r="AP51" s="125" t="s">
        <v>16943</v>
      </c>
      <c r="AQ51" s="125" t="s">
        <v>16945</v>
      </c>
      <c r="AR51" s="125" t="s">
        <v>16943</v>
      </c>
      <c r="AS51" s="125"/>
      <c r="AT51" s="125"/>
      <c r="AU51" s="125"/>
      <c r="AV51" s="125"/>
      <c r="AW51" s="125" t="s">
        <v>614</v>
      </c>
      <c r="AX51" s="126">
        <v>4616</v>
      </c>
      <c r="AY51" s="126">
        <v>1161</v>
      </c>
      <c r="AZ51" s="125" t="s">
        <v>16995</v>
      </c>
      <c r="BA51" s="125" t="s">
        <v>1139</v>
      </c>
      <c r="BB51" s="127"/>
      <c r="BC51" s="128">
        <f t="shared" si="4"/>
        <v>1161</v>
      </c>
      <c r="BJ51" s="97" t="str">
        <f t="shared" si="5"/>
        <v>1196.000</v>
      </c>
      <c r="BM51" s="97" t="s">
        <v>3099</v>
      </c>
      <c r="BN51" s="97" t="s">
        <v>2983</v>
      </c>
      <c r="BO51" s="97" t="s">
        <v>2983</v>
      </c>
      <c r="BU51" s="97" t="s">
        <v>3099</v>
      </c>
      <c r="BV51" s="97" t="s">
        <v>2983</v>
      </c>
      <c r="BW51" s="97" t="s">
        <v>2983</v>
      </c>
      <c r="CH51" s="119">
        <f t="shared" si="2"/>
        <v>0</v>
      </c>
      <c r="DN51" s="97" t="e">
        <f t="shared" si="7"/>
        <v>#N/A</v>
      </c>
      <c r="DP51" s="97" t="s">
        <v>5468</v>
      </c>
      <c r="DQ51" s="97">
        <v>15536676.6</v>
      </c>
    </row>
    <row r="52" spans="1:121" x14ac:dyDescent="0.3">
      <c r="A52" s="97">
        <v>1</v>
      </c>
      <c r="B52" s="120">
        <f>SUBTOTAL(9,$A$22:A52)</f>
        <v>31</v>
      </c>
      <c r="C52" s="121" t="s">
        <v>7321</v>
      </c>
      <c r="D52" s="117">
        <f t="shared" si="6"/>
        <v>97756.11</v>
      </c>
      <c r="E52" s="122">
        <v>0</v>
      </c>
      <c r="F52" s="122">
        <v>0</v>
      </c>
      <c r="G52" s="122">
        <v>0</v>
      </c>
      <c r="H52" s="122">
        <v>0</v>
      </c>
      <c r="I52" s="122">
        <v>0</v>
      </c>
      <c r="J52" s="122">
        <v>0</v>
      </c>
      <c r="K52" s="123">
        <v>0</v>
      </c>
      <c r="L52" s="122">
        <v>0</v>
      </c>
      <c r="M52" s="122">
        <v>0</v>
      </c>
      <c r="N52" s="122">
        <v>0</v>
      </c>
      <c r="O52" s="122">
        <v>0</v>
      </c>
      <c r="P52" s="122">
        <v>0</v>
      </c>
      <c r="Q52" s="122">
        <v>0</v>
      </c>
      <c r="R52" s="122">
        <v>0</v>
      </c>
      <c r="S52" s="122">
        <v>0</v>
      </c>
      <c r="T52" s="122">
        <v>0</v>
      </c>
      <c r="U52" s="122">
        <v>0</v>
      </c>
      <c r="V52" s="122">
        <v>0</v>
      </c>
      <c r="W52" s="122">
        <v>0</v>
      </c>
      <c r="X52" s="122">
        <v>0</v>
      </c>
      <c r="Y52" s="122">
        <v>0</v>
      </c>
      <c r="Z52" s="122">
        <v>0</v>
      </c>
      <c r="AA52" s="122">
        <v>0</v>
      </c>
      <c r="AB52" s="122">
        <v>0</v>
      </c>
      <c r="AC52" s="117">
        <f t="shared" si="8"/>
        <v>0</v>
      </c>
      <c r="AD52" s="117">
        <v>97756.11</v>
      </c>
      <c r="AE52" s="117">
        <v>0</v>
      </c>
      <c r="AF52" s="108">
        <v>2023</v>
      </c>
      <c r="AG52" s="108" t="s">
        <v>17025</v>
      </c>
      <c r="AH52" s="108" t="s">
        <v>17025</v>
      </c>
      <c r="AI52" s="124"/>
      <c r="AJ52" s="124"/>
      <c r="AK52" s="124"/>
      <c r="AL52" s="124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6"/>
      <c r="AY52" s="126"/>
      <c r="AZ52" s="125"/>
      <c r="BA52" s="125"/>
      <c r="BB52" s="127"/>
      <c r="BC52" s="128"/>
      <c r="CH52" s="119">
        <f t="shared" si="2"/>
        <v>0</v>
      </c>
      <c r="DN52" s="97" t="e">
        <f t="shared" si="7"/>
        <v>#N/A</v>
      </c>
      <c r="DP52" s="97" t="s">
        <v>5480</v>
      </c>
      <c r="DQ52" s="97">
        <v>9353084.3800000008</v>
      </c>
    </row>
    <row r="53" spans="1:121" x14ac:dyDescent="0.3">
      <c r="A53" s="97">
        <v>1</v>
      </c>
      <c r="B53" s="120">
        <f>SUBTOTAL(9,$A$22:A53)</f>
        <v>32</v>
      </c>
      <c r="C53" s="130" t="s">
        <v>132</v>
      </c>
      <c r="D53" s="117">
        <f t="shared" si="6"/>
        <v>4943487.4399999995</v>
      </c>
      <c r="E53" s="131">
        <v>0</v>
      </c>
      <c r="F53" s="131">
        <v>0</v>
      </c>
      <c r="G53" s="131">
        <v>0</v>
      </c>
      <c r="H53" s="131">
        <v>0</v>
      </c>
      <c r="I53" s="131">
        <v>0</v>
      </c>
      <c r="J53" s="131">
        <v>0</v>
      </c>
      <c r="K53" s="132">
        <v>0</v>
      </c>
      <c r="L53" s="131">
        <v>0</v>
      </c>
      <c r="M53" s="122">
        <v>1073.44</v>
      </c>
      <c r="N53" s="122">
        <v>4689831.2</v>
      </c>
      <c r="O53" s="131">
        <v>0</v>
      </c>
      <c r="P53" s="131">
        <v>0</v>
      </c>
      <c r="Q53" s="122">
        <v>0</v>
      </c>
      <c r="R53" s="122">
        <v>0</v>
      </c>
      <c r="S53" s="131">
        <v>0</v>
      </c>
      <c r="T53" s="131">
        <v>0</v>
      </c>
      <c r="U53" s="131">
        <v>0</v>
      </c>
      <c r="V53" s="131">
        <v>0</v>
      </c>
      <c r="W53" s="131">
        <v>0</v>
      </c>
      <c r="X53" s="131">
        <v>0</v>
      </c>
      <c r="Y53" s="131">
        <v>0</v>
      </c>
      <c r="Z53" s="131">
        <v>0</v>
      </c>
      <c r="AA53" s="131">
        <v>0</v>
      </c>
      <c r="AB53" s="131">
        <v>0</v>
      </c>
      <c r="AC53" s="117">
        <f t="shared" si="8"/>
        <v>100362.39</v>
      </c>
      <c r="AD53" s="117">
        <v>153293.85</v>
      </c>
      <c r="AE53" s="133">
        <v>0</v>
      </c>
      <c r="AF53" s="108">
        <v>2023</v>
      </c>
      <c r="AG53" s="108">
        <v>2023</v>
      </c>
      <c r="AH53" s="108">
        <v>2023</v>
      </c>
      <c r="AI53" s="124"/>
      <c r="AJ53" s="124"/>
      <c r="AK53" s="124"/>
      <c r="AL53" s="124"/>
      <c r="AM53" s="125" t="s">
        <v>16949</v>
      </c>
      <c r="AN53" s="125" t="s">
        <v>16944</v>
      </c>
      <c r="AO53" s="125">
        <v>2016</v>
      </c>
      <c r="AP53" s="125" t="s">
        <v>16945</v>
      </c>
      <c r="AQ53" s="125" t="s">
        <v>16931</v>
      </c>
      <c r="AR53" s="125" t="s">
        <v>16943</v>
      </c>
      <c r="AS53" s="125"/>
      <c r="AT53" s="125" t="s">
        <v>16954</v>
      </c>
      <c r="AU53" s="129">
        <v>2935944.12</v>
      </c>
      <c r="AV53" s="129">
        <v>2244637.5100000002</v>
      </c>
      <c r="AW53" s="125" t="s">
        <v>614</v>
      </c>
      <c r="AX53" s="126">
        <v>6914.1</v>
      </c>
      <c r="AY53" s="126">
        <v>1125</v>
      </c>
      <c r="AZ53" s="125" t="s">
        <v>16995</v>
      </c>
      <c r="BA53" s="125" t="s">
        <v>16991</v>
      </c>
      <c r="BB53" s="127"/>
      <c r="BC53" s="128">
        <f>AY53-M53</f>
        <v>51.559999999999945</v>
      </c>
      <c r="BD53" s="97" t="s">
        <v>16922</v>
      </c>
      <c r="BJ53" s="97" t="str">
        <f>VLOOKUP(C53,BM:BO,3,FALSE)</f>
        <v>1304.100</v>
      </c>
      <c r="BM53" s="97" t="s">
        <v>3142</v>
      </c>
      <c r="BN53" s="97" t="s">
        <v>703</v>
      </c>
      <c r="BO53" s="97" t="s">
        <v>3143</v>
      </c>
      <c r="BU53" s="97" t="s">
        <v>3142</v>
      </c>
      <c r="BV53" s="97" t="s">
        <v>703</v>
      </c>
      <c r="BW53" s="97" t="s">
        <v>3143</v>
      </c>
      <c r="CH53" s="119">
        <f t="shared" si="2"/>
        <v>-7.2759576141834259E-10</v>
      </c>
      <c r="DN53" s="97" t="e">
        <f t="shared" si="7"/>
        <v>#N/A</v>
      </c>
      <c r="DP53" s="97" t="s">
        <v>5493</v>
      </c>
      <c r="DQ53" s="97">
        <v>6188105.1900000004</v>
      </c>
    </row>
    <row r="54" spans="1:121" x14ac:dyDescent="0.3">
      <c r="A54" s="97">
        <v>1</v>
      </c>
      <c r="B54" s="120">
        <f>SUBTOTAL(9,$A$22:A54)</f>
        <v>33</v>
      </c>
      <c r="C54" s="115" t="s">
        <v>5266</v>
      </c>
      <c r="D54" s="117">
        <f t="shared" si="6"/>
        <v>3224724.32</v>
      </c>
      <c r="E54" s="131">
        <v>0</v>
      </c>
      <c r="F54" s="131">
        <v>0</v>
      </c>
      <c r="G54" s="131">
        <v>0</v>
      </c>
      <c r="H54" s="131">
        <v>0</v>
      </c>
      <c r="I54" s="131">
        <v>0</v>
      </c>
      <c r="J54" s="131">
        <v>0</v>
      </c>
      <c r="K54" s="132">
        <v>0</v>
      </c>
      <c r="L54" s="131">
        <v>0</v>
      </c>
      <c r="M54" s="122">
        <v>1059.4000000000001</v>
      </c>
      <c r="N54" s="134">
        <v>3159146.75</v>
      </c>
      <c r="O54" s="131">
        <v>0</v>
      </c>
      <c r="P54" s="131">
        <v>0</v>
      </c>
      <c r="Q54" s="131">
        <v>0</v>
      </c>
      <c r="R54" s="131">
        <v>0</v>
      </c>
      <c r="S54" s="131">
        <v>0</v>
      </c>
      <c r="T54" s="131">
        <v>0</v>
      </c>
      <c r="U54" s="131">
        <v>0</v>
      </c>
      <c r="V54" s="131">
        <v>0</v>
      </c>
      <c r="W54" s="131">
        <v>0</v>
      </c>
      <c r="X54" s="131">
        <v>0</v>
      </c>
      <c r="Y54" s="131">
        <v>0</v>
      </c>
      <c r="Z54" s="131">
        <v>0</v>
      </c>
      <c r="AA54" s="131">
        <v>0</v>
      </c>
      <c r="AB54" s="131">
        <v>0</v>
      </c>
      <c r="AC54" s="117">
        <v>65577.570000000007</v>
      </c>
      <c r="AD54" s="135">
        <v>0</v>
      </c>
      <c r="AE54" s="134">
        <v>0</v>
      </c>
      <c r="AF54" s="136" t="s">
        <v>17025</v>
      </c>
      <c r="AG54" s="136">
        <v>2023</v>
      </c>
      <c r="AH54" s="137">
        <v>2023</v>
      </c>
      <c r="AZ54" s="97"/>
      <c r="BA54" s="97"/>
      <c r="BB54" s="97"/>
      <c r="CH54" s="119">
        <f t="shared" si="2"/>
        <v>-1.7462298274040222E-10</v>
      </c>
      <c r="DN54" s="97" t="e">
        <f t="shared" si="7"/>
        <v>#N/A</v>
      </c>
      <c r="DP54" s="97" t="s">
        <v>5514</v>
      </c>
      <c r="DQ54" s="97">
        <v>12517203.66</v>
      </c>
    </row>
    <row r="55" spans="1:121" s="139" customFormat="1" x14ac:dyDescent="0.3">
      <c r="A55" s="97">
        <v>1</v>
      </c>
      <c r="B55" s="120">
        <f>SUBTOTAL(9,$A$22:A55)</f>
        <v>34</v>
      </c>
      <c r="C55" s="115" t="s">
        <v>6642</v>
      </c>
      <c r="D55" s="117">
        <f t="shared" si="6"/>
        <v>4226772.08</v>
      </c>
      <c r="E55" s="131">
        <v>0</v>
      </c>
      <c r="F55" s="131">
        <v>0</v>
      </c>
      <c r="G55" s="131">
        <v>0</v>
      </c>
      <c r="H55" s="131">
        <v>0</v>
      </c>
      <c r="I55" s="131">
        <v>0</v>
      </c>
      <c r="J55" s="131">
        <v>0</v>
      </c>
      <c r="K55" s="132">
        <v>0</v>
      </c>
      <c r="L55" s="131">
        <v>0</v>
      </c>
      <c r="M55" s="131">
        <v>0</v>
      </c>
      <c r="N55" s="131">
        <v>0</v>
      </c>
      <c r="O55" s="131">
        <v>0</v>
      </c>
      <c r="P55" s="131">
        <v>0</v>
      </c>
      <c r="Q55" s="122">
        <v>2455.75</v>
      </c>
      <c r="R55" s="131">
        <v>4138214.29</v>
      </c>
      <c r="S55" s="131">
        <v>0</v>
      </c>
      <c r="T55" s="131">
        <v>0</v>
      </c>
      <c r="U55" s="131">
        <v>0</v>
      </c>
      <c r="V55" s="131">
        <v>0</v>
      </c>
      <c r="W55" s="131">
        <v>0</v>
      </c>
      <c r="X55" s="131">
        <v>0</v>
      </c>
      <c r="Y55" s="131">
        <v>0</v>
      </c>
      <c r="Z55" s="131">
        <v>0</v>
      </c>
      <c r="AA55" s="131">
        <v>0</v>
      </c>
      <c r="AB55" s="131">
        <v>0</v>
      </c>
      <c r="AC55" s="134">
        <f>ROUND(R55*2.14%,2)</f>
        <v>88557.79</v>
      </c>
      <c r="AD55" s="138">
        <v>0</v>
      </c>
      <c r="AE55" s="134">
        <v>0</v>
      </c>
      <c r="AF55" s="136" t="s">
        <v>17025</v>
      </c>
      <c r="AG55" s="136">
        <v>2023</v>
      </c>
      <c r="AH55" s="137">
        <v>2023</v>
      </c>
      <c r="AT55" s="139" t="e">
        <f>VLOOKUP(C55,AW:AX,2,FALSE)</f>
        <v>#N/A</v>
      </c>
      <c r="BV55" s="139" t="b">
        <f t="shared" ref="BV55:BV73" si="9">D55=(E55+F55+G55+H55+I55+L55+N55+P55+R55+T55+U55+V55+AA55+AB55+AC55+AD55+AE55)</f>
        <v>1</v>
      </c>
      <c r="BW55" s="140"/>
      <c r="CE55" s="139" t="e">
        <f t="shared" ref="CE55:CE72" si="10">VLOOKUP(C55,CF:CG,2,FALSE)</f>
        <v>#N/A</v>
      </c>
      <c r="CF55" s="139" t="s">
        <v>14324</v>
      </c>
      <c r="CG55" s="139">
        <v>1</v>
      </c>
      <c r="CH55" s="119">
        <f t="shared" si="2"/>
        <v>4.3655745685100555E-11</v>
      </c>
      <c r="CL55" s="139" t="e">
        <f t="shared" ref="CL55:CL72" si="11">VLOOKUP(C55,CM:CN,2,FALSE)</f>
        <v>#N/A</v>
      </c>
      <c r="CM55" s="139" t="s">
        <v>3908</v>
      </c>
      <c r="CN55" s="139">
        <v>110249.16</v>
      </c>
      <c r="DK55" s="139" t="e">
        <f t="shared" ref="DK55:DK75" si="12">VLOOKUP(C55,DL:DM,2,FALSE)</f>
        <v>#N/A</v>
      </c>
      <c r="DL55" s="139" t="s">
        <v>1534</v>
      </c>
      <c r="DN55" s="97" t="e">
        <f t="shared" si="7"/>
        <v>#N/A</v>
      </c>
      <c r="DP55" s="139" t="s">
        <v>5639</v>
      </c>
      <c r="DQ55" s="139">
        <v>12518244.560000001</v>
      </c>
    </row>
    <row r="56" spans="1:121" s="139" customFormat="1" x14ac:dyDescent="0.3">
      <c r="A56" s="97">
        <v>1</v>
      </c>
      <c r="B56" s="120">
        <f>SUBTOTAL(9,$A$22:A56)</f>
        <v>35</v>
      </c>
      <c r="C56" s="115" t="s">
        <v>1116</v>
      </c>
      <c r="D56" s="117">
        <f t="shared" si="6"/>
        <v>3824817.79</v>
      </c>
      <c r="E56" s="131">
        <v>0</v>
      </c>
      <c r="F56" s="131">
        <v>0</v>
      </c>
      <c r="G56" s="131">
        <v>0</v>
      </c>
      <c r="H56" s="131">
        <v>0</v>
      </c>
      <c r="I56" s="131">
        <v>0</v>
      </c>
      <c r="J56" s="131">
        <v>0</v>
      </c>
      <c r="K56" s="132">
        <v>0</v>
      </c>
      <c r="L56" s="131">
        <v>0</v>
      </c>
      <c r="M56" s="131">
        <v>0</v>
      </c>
      <c r="N56" s="131">
        <v>0</v>
      </c>
      <c r="O56" s="131">
        <v>0</v>
      </c>
      <c r="P56" s="131">
        <v>0</v>
      </c>
      <c r="Q56" s="122">
        <v>1067.9000000000001</v>
      </c>
      <c r="R56" s="131">
        <v>3744681.6</v>
      </c>
      <c r="S56" s="131">
        <v>0</v>
      </c>
      <c r="T56" s="131">
        <v>0</v>
      </c>
      <c r="U56" s="131">
        <v>0</v>
      </c>
      <c r="V56" s="131">
        <v>0</v>
      </c>
      <c r="W56" s="131">
        <v>0</v>
      </c>
      <c r="X56" s="131">
        <v>0</v>
      </c>
      <c r="Y56" s="131">
        <v>0</v>
      </c>
      <c r="Z56" s="131">
        <v>0</v>
      </c>
      <c r="AA56" s="131">
        <v>0</v>
      </c>
      <c r="AB56" s="131">
        <v>0</v>
      </c>
      <c r="AC56" s="134">
        <f t="shared" ref="AC56" si="13">ROUND(R56*2.14%,2)</f>
        <v>80136.19</v>
      </c>
      <c r="AD56" s="138">
        <v>0</v>
      </c>
      <c r="AE56" s="134">
        <v>0</v>
      </c>
      <c r="AF56" s="136" t="s">
        <v>17025</v>
      </c>
      <c r="AG56" s="136">
        <v>2023</v>
      </c>
      <c r="AH56" s="137">
        <v>2023</v>
      </c>
      <c r="AT56" s="139" t="e">
        <f>VLOOKUP(C56,AW:AX,2,FALSE)</f>
        <v>#N/A</v>
      </c>
      <c r="BV56" s="139" t="b">
        <f t="shared" si="9"/>
        <v>1</v>
      </c>
      <c r="BW56" s="140"/>
      <c r="CA56" s="139" t="e">
        <f>VLOOKUP(C56,CB:CC,2,FALSE)</f>
        <v>#N/A</v>
      </c>
      <c r="CE56" s="139" t="e">
        <f t="shared" si="10"/>
        <v>#N/A</v>
      </c>
      <c r="CF56" s="139" t="s">
        <v>13870</v>
      </c>
      <c r="CG56" s="139">
        <v>1</v>
      </c>
      <c r="CH56" s="119">
        <f t="shared" si="2"/>
        <v>-5.8207660913467407E-11</v>
      </c>
      <c r="CL56" s="139" t="e">
        <f t="shared" si="11"/>
        <v>#N/A</v>
      </c>
      <c r="CM56" s="139" t="s">
        <v>10135</v>
      </c>
      <c r="CN56" s="139">
        <v>78870.41</v>
      </c>
      <c r="DK56" s="139" t="e">
        <f t="shared" si="12"/>
        <v>#N/A</v>
      </c>
      <c r="DL56" s="139" t="s">
        <v>8728</v>
      </c>
      <c r="DN56" s="97" t="e">
        <f t="shared" si="7"/>
        <v>#N/A</v>
      </c>
      <c r="DP56" s="139" t="s">
        <v>5654</v>
      </c>
      <c r="DQ56" s="139">
        <v>22008220.920000002</v>
      </c>
    </row>
    <row r="57" spans="1:121" s="139" customFormat="1" x14ac:dyDescent="0.3">
      <c r="A57" s="97">
        <v>1</v>
      </c>
      <c r="B57" s="120">
        <f>SUBTOTAL(9,$A$22:A57)</f>
        <v>36</v>
      </c>
      <c r="C57" s="115" t="s">
        <v>6303</v>
      </c>
      <c r="D57" s="117">
        <f t="shared" si="6"/>
        <v>1150296.27</v>
      </c>
      <c r="E57" s="131">
        <v>0</v>
      </c>
      <c r="F57" s="131">
        <v>0</v>
      </c>
      <c r="G57" s="131">
        <v>0</v>
      </c>
      <c r="H57" s="131">
        <v>0</v>
      </c>
      <c r="I57" s="131">
        <v>0</v>
      </c>
      <c r="J57" s="131">
        <v>0</v>
      </c>
      <c r="K57" s="132">
        <v>0</v>
      </c>
      <c r="L57" s="131">
        <v>0</v>
      </c>
      <c r="M57" s="131">
        <v>0</v>
      </c>
      <c r="N57" s="131">
        <v>0</v>
      </c>
      <c r="O57" s="131">
        <v>0</v>
      </c>
      <c r="P57" s="131">
        <v>0</v>
      </c>
      <c r="Q57" s="122">
        <v>299.69</v>
      </c>
      <c r="R57" s="134">
        <v>1126904</v>
      </c>
      <c r="S57" s="131">
        <v>0</v>
      </c>
      <c r="T57" s="131">
        <v>0</v>
      </c>
      <c r="U57" s="131">
        <v>0</v>
      </c>
      <c r="V57" s="131">
        <v>0</v>
      </c>
      <c r="W57" s="131">
        <v>0</v>
      </c>
      <c r="X57" s="131">
        <v>0</v>
      </c>
      <c r="Y57" s="131">
        <v>0</v>
      </c>
      <c r="Z57" s="131">
        <v>0</v>
      </c>
      <c r="AA57" s="131">
        <v>0</v>
      </c>
      <c r="AB57" s="131">
        <v>0</v>
      </c>
      <c r="AC57" s="134">
        <v>23392.27</v>
      </c>
      <c r="AD57" s="141">
        <v>0</v>
      </c>
      <c r="AE57" s="134">
        <v>0</v>
      </c>
      <c r="AF57" s="136" t="s">
        <v>17025</v>
      </c>
      <c r="AG57" s="136">
        <v>2023</v>
      </c>
      <c r="AH57" s="137">
        <v>2023</v>
      </c>
      <c r="AT57" s="139" t="e">
        <f>VLOOKUP(C57,AW:AX,2,FALSE)</f>
        <v>#N/A</v>
      </c>
      <c r="BV57" s="139" t="b">
        <f t="shared" si="9"/>
        <v>1</v>
      </c>
      <c r="BW57" s="140"/>
      <c r="CA57" s="139" t="e">
        <f>VLOOKUP(C57,CB:CC,2,FALSE)</f>
        <v>#N/A</v>
      </c>
      <c r="CE57" s="139" t="e">
        <f t="shared" si="10"/>
        <v>#N/A</v>
      </c>
      <c r="CF57" s="139" t="s">
        <v>11548</v>
      </c>
      <c r="CG57" s="139">
        <v>1</v>
      </c>
      <c r="CH57" s="119">
        <f t="shared" si="2"/>
        <v>1.8189894035458565E-11</v>
      </c>
      <c r="CL57" s="139" t="e">
        <f t="shared" si="11"/>
        <v>#N/A</v>
      </c>
      <c r="CM57" s="139" t="s">
        <v>2157</v>
      </c>
      <c r="CN57" s="139">
        <v>74041.06</v>
      </c>
      <c r="DK57" s="139" t="e">
        <f t="shared" si="12"/>
        <v>#N/A</v>
      </c>
      <c r="DL57" s="139" t="s">
        <v>5386</v>
      </c>
      <c r="DN57" s="97" t="e">
        <f t="shared" si="7"/>
        <v>#N/A</v>
      </c>
      <c r="DP57" s="139" t="s">
        <v>5751</v>
      </c>
      <c r="DQ57" s="139">
        <v>9348171.1400000006</v>
      </c>
    </row>
    <row r="58" spans="1:121" s="139" customFormat="1" x14ac:dyDescent="0.3">
      <c r="A58" s="97">
        <v>1</v>
      </c>
      <c r="B58" s="120">
        <f>SUBTOTAL(9,$A$22:A58)</f>
        <v>37</v>
      </c>
      <c r="C58" s="115" t="s">
        <v>4978</v>
      </c>
      <c r="D58" s="117">
        <f t="shared" si="6"/>
        <v>2614624.1199999996</v>
      </c>
      <c r="E58" s="131">
        <v>0</v>
      </c>
      <c r="F58" s="131">
        <v>0</v>
      </c>
      <c r="G58" s="131">
        <v>0</v>
      </c>
      <c r="H58" s="131">
        <v>0</v>
      </c>
      <c r="I58" s="131">
        <v>0</v>
      </c>
      <c r="J58" s="131">
        <v>0</v>
      </c>
      <c r="K58" s="132">
        <v>0</v>
      </c>
      <c r="L58" s="131">
        <v>0</v>
      </c>
      <c r="M58" s="122">
        <v>316.39999999999998</v>
      </c>
      <c r="N58" s="122">
        <v>2485573.96</v>
      </c>
      <c r="O58" s="131">
        <v>0</v>
      </c>
      <c r="P58" s="131">
        <v>0</v>
      </c>
      <c r="Q58" s="131">
        <v>0</v>
      </c>
      <c r="R58" s="131">
        <v>0</v>
      </c>
      <c r="S58" s="131">
        <v>0</v>
      </c>
      <c r="T58" s="131">
        <v>0</v>
      </c>
      <c r="U58" s="131">
        <v>0</v>
      </c>
      <c r="V58" s="131">
        <v>0</v>
      </c>
      <c r="W58" s="131">
        <v>0</v>
      </c>
      <c r="X58" s="131">
        <v>0</v>
      </c>
      <c r="Y58" s="131">
        <v>0</v>
      </c>
      <c r="Z58" s="131">
        <v>0</v>
      </c>
      <c r="AA58" s="131">
        <v>0</v>
      </c>
      <c r="AB58" s="131">
        <v>0</v>
      </c>
      <c r="AC58" s="117">
        <f t="shared" ref="AC58:AC59" si="14">ROUND(N58*2.14%,2)</f>
        <v>53191.28</v>
      </c>
      <c r="AD58" s="117">
        <v>75858.880000000005</v>
      </c>
      <c r="AE58" s="134">
        <v>0</v>
      </c>
      <c r="AF58" s="136">
        <v>2023</v>
      </c>
      <c r="AG58" s="136">
        <v>2023</v>
      </c>
      <c r="AH58" s="137">
        <v>2023</v>
      </c>
      <c r="BV58" s="139" t="b">
        <f t="shared" si="9"/>
        <v>1</v>
      </c>
      <c r="BW58" s="140"/>
      <c r="CA58" s="139" t="e">
        <f>VLOOKUP(C58,CB:CC,2,FALSE)</f>
        <v>#N/A</v>
      </c>
      <c r="CE58" s="139" t="e">
        <f t="shared" si="10"/>
        <v>#N/A</v>
      </c>
      <c r="CF58" s="139" t="s">
        <v>9119</v>
      </c>
      <c r="CG58" s="139">
        <v>1</v>
      </c>
      <c r="CH58" s="119">
        <f t="shared" si="2"/>
        <v>-3.2014213502407074E-10</v>
      </c>
      <c r="CL58" s="139" t="e">
        <f t="shared" si="11"/>
        <v>#N/A</v>
      </c>
      <c r="DK58" s="139" t="e">
        <f t="shared" si="12"/>
        <v>#N/A</v>
      </c>
      <c r="DL58" s="139" t="s">
        <v>10882</v>
      </c>
      <c r="DN58" s="97" t="e">
        <f t="shared" si="7"/>
        <v>#N/A</v>
      </c>
      <c r="DP58" s="139" t="s">
        <v>5824</v>
      </c>
      <c r="DQ58" s="139">
        <v>8558913.5700000003</v>
      </c>
    </row>
    <row r="59" spans="1:121" s="139" customFormat="1" x14ac:dyDescent="0.3">
      <c r="A59" s="97">
        <v>1</v>
      </c>
      <c r="B59" s="120">
        <f>SUBTOTAL(9,$A$22:A59)</f>
        <v>38</v>
      </c>
      <c r="C59" s="115" t="s">
        <v>6089</v>
      </c>
      <c r="D59" s="117">
        <f t="shared" si="6"/>
        <v>79345.33</v>
      </c>
      <c r="E59" s="131">
        <v>0</v>
      </c>
      <c r="F59" s="131">
        <v>0</v>
      </c>
      <c r="G59" s="131">
        <v>0</v>
      </c>
      <c r="H59" s="131">
        <v>0</v>
      </c>
      <c r="I59" s="131">
        <v>0</v>
      </c>
      <c r="J59" s="131">
        <v>0</v>
      </c>
      <c r="K59" s="132">
        <v>0</v>
      </c>
      <c r="L59" s="131">
        <v>0</v>
      </c>
      <c r="M59" s="122">
        <v>0</v>
      </c>
      <c r="N59" s="131">
        <v>0</v>
      </c>
      <c r="O59" s="131">
        <v>0</v>
      </c>
      <c r="P59" s="131">
        <v>0</v>
      </c>
      <c r="Q59" s="131">
        <v>0</v>
      </c>
      <c r="R59" s="131">
        <v>0</v>
      </c>
      <c r="S59" s="131">
        <v>0</v>
      </c>
      <c r="T59" s="131">
        <v>0</v>
      </c>
      <c r="U59" s="131">
        <v>0</v>
      </c>
      <c r="V59" s="131">
        <v>0</v>
      </c>
      <c r="W59" s="131">
        <v>0</v>
      </c>
      <c r="X59" s="131">
        <v>0</v>
      </c>
      <c r="Y59" s="131">
        <v>0</v>
      </c>
      <c r="Z59" s="131">
        <v>0</v>
      </c>
      <c r="AA59" s="131">
        <v>0</v>
      </c>
      <c r="AB59" s="131">
        <v>0</v>
      </c>
      <c r="AC59" s="117">
        <f t="shared" si="14"/>
        <v>0</v>
      </c>
      <c r="AD59" s="134">
        <v>79345.33</v>
      </c>
      <c r="AE59" s="134">
        <v>0</v>
      </c>
      <c r="AF59" s="136">
        <v>2023</v>
      </c>
      <c r="AG59" s="136" t="s">
        <v>17025</v>
      </c>
      <c r="AH59" s="137" t="s">
        <v>17025</v>
      </c>
      <c r="AT59" s="139" t="e">
        <f>VLOOKUP(C59,AW:AX,2,FALSE)</f>
        <v>#N/A</v>
      </c>
      <c r="AW59" s="139" t="s">
        <v>2604</v>
      </c>
      <c r="AX59" s="139">
        <v>1</v>
      </c>
      <c r="BV59" s="139" t="b">
        <f t="shared" si="9"/>
        <v>1</v>
      </c>
      <c r="BW59" s="140"/>
      <c r="CA59" s="139" t="e">
        <f>VLOOKUP(C59,CB:CC,2,FALSE)</f>
        <v>#N/A</v>
      </c>
      <c r="CB59" s="139" t="s">
        <v>7106</v>
      </c>
      <c r="CC59" s="139">
        <v>1603.24</v>
      </c>
      <c r="CE59" s="139" t="e">
        <f t="shared" si="10"/>
        <v>#N/A</v>
      </c>
      <c r="CF59" s="139" t="s">
        <v>10408</v>
      </c>
      <c r="CG59" s="139">
        <v>1</v>
      </c>
      <c r="CH59" s="119">
        <f t="shared" si="2"/>
        <v>0</v>
      </c>
      <c r="CL59" s="139" t="e">
        <f t="shared" si="11"/>
        <v>#N/A</v>
      </c>
      <c r="DK59" s="139" t="e">
        <f t="shared" si="12"/>
        <v>#N/A</v>
      </c>
      <c r="DL59" s="139" t="s">
        <v>1288</v>
      </c>
      <c r="DN59" s="97" t="e">
        <f t="shared" si="7"/>
        <v>#N/A</v>
      </c>
      <c r="DP59" s="139" t="s">
        <v>5825</v>
      </c>
      <c r="DQ59" s="139">
        <v>12506137.9</v>
      </c>
    </row>
    <row r="60" spans="1:121" s="139" customFormat="1" x14ac:dyDescent="0.3">
      <c r="A60" s="97">
        <v>1</v>
      </c>
      <c r="B60" s="120">
        <f>SUBTOTAL(9,$A$22:A60)</f>
        <v>39</v>
      </c>
      <c r="C60" s="115" t="s">
        <v>6334</v>
      </c>
      <c r="D60" s="117">
        <f t="shared" si="6"/>
        <v>7903595.2400000002</v>
      </c>
      <c r="E60" s="131">
        <v>0</v>
      </c>
      <c r="F60" s="131">
        <v>0</v>
      </c>
      <c r="G60" s="131">
        <v>0</v>
      </c>
      <c r="H60" s="131">
        <v>0</v>
      </c>
      <c r="I60" s="131">
        <v>0</v>
      </c>
      <c r="J60" s="131">
        <v>0</v>
      </c>
      <c r="K60" s="132">
        <v>0</v>
      </c>
      <c r="L60" s="131">
        <v>0</v>
      </c>
      <c r="M60" s="131">
        <v>0</v>
      </c>
      <c r="N60" s="131">
        <v>0</v>
      </c>
      <c r="O60" s="131">
        <v>0</v>
      </c>
      <c r="P60" s="131">
        <v>0</v>
      </c>
      <c r="Q60" s="122">
        <v>2032.46</v>
      </c>
      <c r="R60" s="131">
        <v>7738002</v>
      </c>
      <c r="S60" s="131">
        <v>0</v>
      </c>
      <c r="T60" s="131">
        <v>0</v>
      </c>
      <c r="U60" s="131">
        <v>0</v>
      </c>
      <c r="V60" s="131">
        <v>0</v>
      </c>
      <c r="W60" s="131">
        <v>0</v>
      </c>
      <c r="X60" s="131">
        <v>0</v>
      </c>
      <c r="Y60" s="131">
        <v>0</v>
      </c>
      <c r="Z60" s="131">
        <v>0</v>
      </c>
      <c r="AA60" s="131">
        <v>0</v>
      </c>
      <c r="AB60" s="131">
        <v>0</v>
      </c>
      <c r="AC60" s="134">
        <f t="shared" ref="AC60:AC64" si="15">ROUND(R60*2.14%,2)</f>
        <v>165593.24</v>
      </c>
      <c r="AD60" s="138">
        <v>0</v>
      </c>
      <c r="AE60" s="134">
        <v>0</v>
      </c>
      <c r="AF60" s="136" t="s">
        <v>17025</v>
      </c>
      <c r="AG60" s="136">
        <v>2023</v>
      </c>
      <c r="AH60" s="137">
        <v>2023</v>
      </c>
      <c r="AT60" s="139" t="e">
        <f>VLOOKUP(C60,AW:AX,2,FALSE)</f>
        <v>#N/A</v>
      </c>
      <c r="BV60" s="139" t="b">
        <f t="shared" si="9"/>
        <v>1</v>
      </c>
      <c r="BW60" s="140"/>
      <c r="CE60" s="139" t="e">
        <f t="shared" si="10"/>
        <v>#N/A</v>
      </c>
      <c r="CF60" s="139" t="s">
        <v>13637</v>
      </c>
      <c r="CG60" s="139">
        <v>1</v>
      </c>
      <c r="CH60" s="119">
        <f t="shared" si="2"/>
        <v>2.3283064365386963E-10</v>
      </c>
      <c r="CL60" s="139" t="e">
        <f t="shared" si="11"/>
        <v>#N/A</v>
      </c>
      <c r="CM60" s="139" t="s">
        <v>2131</v>
      </c>
      <c r="CN60" s="139">
        <v>353378.65</v>
      </c>
      <c r="DK60" s="139" t="e">
        <f t="shared" si="12"/>
        <v>#N/A</v>
      </c>
      <c r="DL60" s="139" t="s">
        <v>8749</v>
      </c>
      <c r="DN60" s="97" t="e">
        <f t="shared" si="7"/>
        <v>#N/A</v>
      </c>
      <c r="DP60" s="139" t="s">
        <v>5827</v>
      </c>
      <c r="DQ60" s="139">
        <v>6185879.2300000004</v>
      </c>
    </row>
    <row r="61" spans="1:121" s="139" customFormat="1" x14ac:dyDescent="0.3">
      <c r="A61" s="97">
        <v>1</v>
      </c>
      <c r="B61" s="120">
        <f>SUBTOTAL(9,$A$22:A61)</f>
        <v>40</v>
      </c>
      <c r="C61" s="115" t="s">
        <v>7058</v>
      </c>
      <c r="D61" s="117">
        <f t="shared" si="6"/>
        <v>5803876.71</v>
      </c>
      <c r="E61" s="131">
        <v>0</v>
      </c>
      <c r="F61" s="131">
        <v>0</v>
      </c>
      <c r="G61" s="131">
        <v>0</v>
      </c>
      <c r="H61" s="131">
        <v>0</v>
      </c>
      <c r="I61" s="131">
        <v>0</v>
      </c>
      <c r="J61" s="131">
        <v>0</v>
      </c>
      <c r="K61" s="132">
        <v>0</v>
      </c>
      <c r="L61" s="131">
        <v>0</v>
      </c>
      <c r="M61" s="131">
        <v>0</v>
      </c>
      <c r="N61" s="131">
        <v>0</v>
      </c>
      <c r="O61" s="131">
        <v>0</v>
      </c>
      <c r="P61" s="131">
        <v>0</v>
      </c>
      <c r="Q61" s="122">
        <v>1826.15</v>
      </c>
      <c r="R61" s="131">
        <v>5682276</v>
      </c>
      <c r="S61" s="131">
        <v>0</v>
      </c>
      <c r="T61" s="131">
        <v>0</v>
      </c>
      <c r="U61" s="131">
        <v>0</v>
      </c>
      <c r="V61" s="131">
        <v>0</v>
      </c>
      <c r="W61" s="131">
        <v>0</v>
      </c>
      <c r="X61" s="131">
        <v>0</v>
      </c>
      <c r="Y61" s="131">
        <v>0</v>
      </c>
      <c r="Z61" s="131">
        <v>0</v>
      </c>
      <c r="AA61" s="131">
        <v>0</v>
      </c>
      <c r="AB61" s="131">
        <v>0</v>
      </c>
      <c r="AC61" s="134">
        <f t="shared" si="15"/>
        <v>121600.71</v>
      </c>
      <c r="AD61" s="138">
        <v>0</v>
      </c>
      <c r="AE61" s="134">
        <v>0</v>
      </c>
      <c r="AF61" s="136" t="s">
        <v>17025</v>
      </c>
      <c r="AG61" s="136">
        <v>2023</v>
      </c>
      <c r="AH61" s="137">
        <v>2023</v>
      </c>
      <c r="AT61" s="139" t="e">
        <f>VLOOKUP(C61,AW:AX,2,FALSE)</f>
        <v>#N/A</v>
      </c>
      <c r="BV61" s="139" t="b">
        <f t="shared" si="9"/>
        <v>1</v>
      </c>
      <c r="BW61" s="140"/>
      <c r="CE61" s="139" t="e">
        <f t="shared" si="10"/>
        <v>#N/A</v>
      </c>
      <c r="CF61" s="139" t="s">
        <v>2438</v>
      </c>
      <c r="CG61" s="139">
        <v>1</v>
      </c>
      <c r="CH61" s="119">
        <f t="shared" si="2"/>
        <v>-4.3655745685100555E-11</v>
      </c>
      <c r="CL61" s="139" t="e">
        <f t="shared" si="11"/>
        <v>#N/A</v>
      </c>
      <c r="CM61" s="139" t="s">
        <v>821</v>
      </c>
      <c r="CN61" s="139">
        <v>149881</v>
      </c>
      <c r="DK61" s="139" t="e">
        <f t="shared" si="12"/>
        <v>#N/A</v>
      </c>
      <c r="DL61" s="139" t="s">
        <v>13376</v>
      </c>
      <c r="DN61" s="97" t="e">
        <f t="shared" si="7"/>
        <v>#N/A</v>
      </c>
      <c r="DP61" s="139" t="s">
        <v>6160</v>
      </c>
      <c r="DQ61" s="139">
        <v>6186110.5099999998</v>
      </c>
    </row>
    <row r="62" spans="1:121" s="139" customFormat="1" x14ac:dyDescent="0.3">
      <c r="A62" s="97">
        <v>1</v>
      </c>
      <c r="B62" s="120">
        <f>SUBTOTAL(9,$A$22:A62)</f>
        <v>41</v>
      </c>
      <c r="C62" s="115" t="s">
        <v>6071</v>
      </c>
      <c r="D62" s="117">
        <f t="shared" si="6"/>
        <v>5506386.9100000001</v>
      </c>
      <c r="E62" s="131">
        <v>0</v>
      </c>
      <c r="F62" s="131">
        <v>0</v>
      </c>
      <c r="G62" s="131">
        <v>0</v>
      </c>
      <c r="H62" s="131">
        <v>0</v>
      </c>
      <c r="I62" s="131">
        <v>0</v>
      </c>
      <c r="J62" s="131">
        <v>0</v>
      </c>
      <c r="K62" s="132">
        <v>0</v>
      </c>
      <c r="L62" s="131">
        <v>0</v>
      </c>
      <c r="M62" s="122">
        <v>1372.5039999999999</v>
      </c>
      <c r="N62" s="131">
        <v>5394409.75</v>
      </c>
      <c r="O62" s="131">
        <v>0</v>
      </c>
      <c r="P62" s="131">
        <v>0</v>
      </c>
      <c r="Q62" s="131">
        <v>0</v>
      </c>
      <c r="R62" s="131">
        <v>0</v>
      </c>
      <c r="S62" s="131">
        <v>0</v>
      </c>
      <c r="T62" s="131">
        <v>0</v>
      </c>
      <c r="U62" s="131">
        <v>0</v>
      </c>
      <c r="V62" s="131">
        <v>0</v>
      </c>
      <c r="W62" s="131">
        <v>0</v>
      </c>
      <c r="X62" s="131">
        <v>0</v>
      </c>
      <c r="Y62" s="131">
        <v>0</v>
      </c>
      <c r="Z62" s="131">
        <v>0</v>
      </c>
      <c r="AA62" s="131">
        <v>0</v>
      </c>
      <c r="AB62" s="131">
        <v>0</v>
      </c>
      <c r="AC62" s="117">
        <v>111977.16</v>
      </c>
      <c r="AD62" s="138">
        <v>0</v>
      </c>
      <c r="AE62" s="134">
        <v>0</v>
      </c>
      <c r="AF62" s="136" t="s">
        <v>17025</v>
      </c>
      <c r="AG62" s="136">
        <v>2023</v>
      </c>
      <c r="AH62" s="137">
        <v>2023</v>
      </c>
      <c r="AT62" s="139" t="e">
        <f>VLOOKUP(C62,AW:AX,2,FALSE)</f>
        <v>#N/A</v>
      </c>
      <c r="BV62" s="139" t="b">
        <f t="shared" si="9"/>
        <v>1</v>
      </c>
      <c r="BW62" s="140"/>
      <c r="CE62" s="139" t="e">
        <f t="shared" si="10"/>
        <v>#N/A</v>
      </c>
      <c r="CF62" s="139" t="s">
        <v>14250</v>
      </c>
      <c r="CG62" s="139">
        <v>1</v>
      </c>
      <c r="CH62" s="119">
        <f t="shared" si="2"/>
        <v>1.4551915228366852E-10</v>
      </c>
      <c r="CL62" s="139" t="e">
        <f t="shared" si="11"/>
        <v>#N/A</v>
      </c>
      <c r="CM62" s="139" t="s">
        <v>1452</v>
      </c>
      <c r="CN62" s="139">
        <v>199981.27</v>
      </c>
      <c r="DK62" s="139" t="e">
        <f t="shared" si="12"/>
        <v>#N/A</v>
      </c>
      <c r="DL62" s="139" t="s">
        <v>13971</v>
      </c>
      <c r="DN62" s="97" t="e">
        <f t="shared" si="7"/>
        <v>#N/A</v>
      </c>
      <c r="DP62" s="139" t="s">
        <v>6265</v>
      </c>
      <c r="DQ62" s="139">
        <v>6188552.79</v>
      </c>
    </row>
    <row r="63" spans="1:121" s="139" customFormat="1" x14ac:dyDescent="0.3">
      <c r="A63" s="97">
        <v>1</v>
      </c>
      <c r="B63" s="120">
        <f>SUBTOTAL(9,$A$22:A63)</f>
        <v>42</v>
      </c>
      <c r="C63" s="115" t="s">
        <v>5450</v>
      </c>
      <c r="D63" s="117">
        <f t="shared" si="6"/>
        <v>15580824.75</v>
      </c>
      <c r="E63" s="131">
        <v>0</v>
      </c>
      <c r="F63" s="131">
        <v>0</v>
      </c>
      <c r="G63" s="131">
        <v>0</v>
      </c>
      <c r="H63" s="131">
        <v>0</v>
      </c>
      <c r="I63" s="131">
        <v>0</v>
      </c>
      <c r="J63" s="131">
        <v>0</v>
      </c>
      <c r="K63" s="132">
        <v>0</v>
      </c>
      <c r="L63" s="131">
        <v>0</v>
      </c>
      <c r="M63" s="131">
        <v>0</v>
      </c>
      <c r="N63" s="131">
        <v>0</v>
      </c>
      <c r="O63" s="131">
        <v>0</v>
      </c>
      <c r="P63" s="131">
        <v>0</v>
      </c>
      <c r="Q63" s="122">
        <v>4647.45</v>
      </c>
      <c r="R63" s="131">
        <v>15254381</v>
      </c>
      <c r="S63" s="131">
        <v>0</v>
      </c>
      <c r="T63" s="131">
        <v>0</v>
      </c>
      <c r="U63" s="131">
        <v>0</v>
      </c>
      <c r="V63" s="131">
        <v>0</v>
      </c>
      <c r="W63" s="131">
        <v>0</v>
      </c>
      <c r="X63" s="131">
        <v>0</v>
      </c>
      <c r="Y63" s="131">
        <v>0</v>
      </c>
      <c r="Z63" s="131">
        <v>0</v>
      </c>
      <c r="AA63" s="131">
        <v>0</v>
      </c>
      <c r="AB63" s="131">
        <v>0</v>
      </c>
      <c r="AC63" s="134">
        <f t="shared" si="15"/>
        <v>326443.75</v>
      </c>
      <c r="AD63" s="138">
        <v>0</v>
      </c>
      <c r="AE63" s="134">
        <v>0</v>
      </c>
      <c r="AF63" s="136" t="s">
        <v>17025</v>
      </c>
      <c r="AG63" s="136">
        <v>2023</v>
      </c>
      <c r="AH63" s="137">
        <v>2023</v>
      </c>
      <c r="BV63" s="139" t="b">
        <f t="shared" si="9"/>
        <v>1</v>
      </c>
      <c r="BW63" s="140"/>
      <c r="CA63" s="139" t="e">
        <f>VLOOKUP(C63,CB:CC,2,FALSE)</f>
        <v>#N/A</v>
      </c>
      <c r="CE63" s="139" t="e">
        <f t="shared" si="10"/>
        <v>#N/A</v>
      </c>
      <c r="CF63" s="139" t="s">
        <v>14353</v>
      </c>
      <c r="CG63" s="139">
        <v>1</v>
      </c>
      <c r="CH63" s="119">
        <f t="shared" si="2"/>
        <v>0</v>
      </c>
      <c r="CL63" s="139" t="e">
        <f t="shared" si="11"/>
        <v>#N/A</v>
      </c>
      <c r="CM63" s="139" t="s">
        <v>9224</v>
      </c>
      <c r="CN63" s="139">
        <v>23915.98</v>
      </c>
      <c r="DK63" s="139" t="e">
        <f t="shared" si="12"/>
        <v>#N/A</v>
      </c>
      <c r="DL63" s="139" t="s">
        <v>2505</v>
      </c>
      <c r="DN63" s="97">
        <f t="shared" si="7"/>
        <v>7957356.5599999996</v>
      </c>
      <c r="DP63" s="139" t="s">
        <v>6557</v>
      </c>
      <c r="DQ63" s="139">
        <v>2997904.48</v>
      </c>
    </row>
    <row r="64" spans="1:121" s="139" customFormat="1" x14ac:dyDescent="0.3">
      <c r="A64" s="97">
        <v>1</v>
      </c>
      <c r="B64" s="120">
        <f>SUBTOTAL(9,$A$22:A64)</f>
        <v>43</v>
      </c>
      <c r="C64" s="115" t="s">
        <v>1148</v>
      </c>
      <c r="D64" s="117">
        <f t="shared" si="6"/>
        <v>7620449.6799999997</v>
      </c>
      <c r="E64" s="131">
        <v>0</v>
      </c>
      <c r="F64" s="131">
        <v>0</v>
      </c>
      <c r="G64" s="131">
        <v>0</v>
      </c>
      <c r="H64" s="131">
        <v>0</v>
      </c>
      <c r="I64" s="131">
        <v>0</v>
      </c>
      <c r="J64" s="131">
        <v>0</v>
      </c>
      <c r="K64" s="132">
        <v>0</v>
      </c>
      <c r="L64" s="131">
        <v>0</v>
      </c>
      <c r="M64" s="131">
        <v>0</v>
      </c>
      <c r="N64" s="131">
        <v>0</v>
      </c>
      <c r="O64" s="131">
        <v>0</v>
      </c>
      <c r="P64" s="131">
        <v>0</v>
      </c>
      <c r="Q64" s="122">
        <v>1414</v>
      </c>
      <c r="R64" s="131">
        <v>7460788.7999999998</v>
      </c>
      <c r="S64" s="131">
        <v>0</v>
      </c>
      <c r="T64" s="131">
        <v>0</v>
      </c>
      <c r="U64" s="131">
        <v>0</v>
      </c>
      <c r="V64" s="131">
        <v>0</v>
      </c>
      <c r="W64" s="131">
        <v>0</v>
      </c>
      <c r="X64" s="131">
        <v>0</v>
      </c>
      <c r="Y64" s="131">
        <v>0</v>
      </c>
      <c r="Z64" s="131">
        <v>0</v>
      </c>
      <c r="AA64" s="131">
        <v>0</v>
      </c>
      <c r="AB64" s="131">
        <v>0</v>
      </c>
      <c r="AC64" s="134">
        <f t="shared" si="15"/>
        <v>159660.88</v>
      </c>
      <c r="AD64" s="138">
        <v>0</v>
      </c>
      <c r="AE64" s="134">
        <v>0</v>
      </c>
      <c r="AF64" s="136" t="s">
        <v>17025</v>
      </c>
      <c r="AG64" s="136">
        <v>2023</v>
      </c>
      <c r="AH64" s="137">
        <v>2023</v>
      </c>
      <c r="AT64" s="139" t="e">
        <f>VLOOKUP(C64,AW:AX,2,FALSE)</f>
        <v>#N/A</v>
      </c>
      <c r="BV64" s="139" t="b">
        <f t="shared" si="9"/>
        <v>1</v>
      </c>
      <c r="BW64" s="140"/>
      <c r="CA64" s="139" t="e">
        <f>VLOOKUP(C64,CB:CC,2,FALSE)</f>
        <v>#N/A</v>
      </c>
      <c r="CE64" s="139" t="e">
        <f t="shared" si="10"/>
        <v>#N/A</v>
      </c>
      <c r="CF64" s="139" t="s">
        <v>14296</v>
      </c>
      <c r="CG64" s="139">
        <v>1</v>
      </c>
      <c r="CH64" s="119">
        <f t="shared" si="2"/>
        <v>-1.1641532182693481E-10</v>
      </c>
      <c r="CL64" s="139" t="e">
        <f t="shared" si="11"/>
        <v>#N/A</v>
      </c>
      <c r="CM64" s="139" t="s">
        <v>9990</v>
      </c>
      <c r="CN64" s="139">
        <v>51856.9</v>
      </c>
      <c r="DK64" s="139" t="e">
        <f t="shared" si="12"/>
        <v>#N/A</v>
      </c>
      <c r="DL64" s="139" t="s">
        <v>9111</v>
      </c>
      <c r="DN64" s="97" t="e">
        <f t="shared" si="7"/>
        <v>#N/A</v>
      </c>
      <c r="DP64" s="139" t="s">
        <v>6580</v>
      </c>
      <c r="DQ64" s="139">
        <v>6163478.5700000003</v>
      </c>
    </row>
    <row r="65" spans="1:121" s="139" customFormat="1" x14ac:dyDescent="0.3">
      <c r="A65" s="97">
        <v>1</v>
      </c>
      <c r="B65" s="120">
        <f>SUBTOTAL(9,$A$22:A65)</f>
        <v>44</v>
      </c>
      <c r="C65" s="115" t="s">
        <v>5394</v>
      </c>
      <c r="D65" s="117">
        <f t="shared" si="6"/>
        <v>6697058.5</v>
      </c>
      <c r="E65" s="131">
        <v>0</v>
      </c>
      <c r="F65" s="131">
        <v>0</v>
      </c>
      <c r="G65" s="131">
        <v>0</v>
      </c>
      <c r="H65" s="131">
        <v>0</v>
      </c>
      <c r="I65" s="131">
        <v>0</v>
      </c>
      <c r="J65" s="131">
        <v>0</v>
      </c>
      <c r="K65" s="132">
        <v>0</v>
      </c>
      <c r="L65" s="131">
        <v>0</v>
      </c>
      <c r="M65" s="131">
        <v>0</v>
      </c>
      <c r="N65" s="131">
        <v>0</v>
      </c>
      <c r="O65" s="131">
        <v>0</v>
      </c>
      <c r="P65" s="131">
        <v>0</v>
      </c>
      <c r="Q65" s="122">
        <v>1444.97</v>
      </c>
      <c r="R65" s="134">
        <v>6560868</v>
      </c>
      <c r="S65" s="131">
        <v>0</v>
      </c>
      <c r="T65" s="131">
        <v>0</v>
      </c>
      <c r="U65" s="131">
        <v>0</v>
      </c>
      <c r="V65" s="131">
        <v>0</v>
      </c>
      <c r="W65" s="131">
        <v>0</v>
      </c>
      <c r="X65" s="131">
        <v>0</v>
      </c>
      <c r="Y65" s="131">
        <v>0</v>
      </c>
      <c r="Z65" s="131">
        <v>0</v>
      </c>
      <c r="AA65" s="131">
        <v>0</v>
      </c>
      <c r="AB65" s="131">
        <v>0</v>
      </c>
      <c r="AC65" s="134">
        <v>136190.5</v>
      </c>
      <c r="AD65" s="138">
        <v>0</v>
      </c>
      <c r="AE65" s="134">
        <v>0</v>
      </c>
      <c r="AF65" s="136" t="s">
        <v>17025</v>
      </c>
      <c r="AG65" s="136">
        <v>2023</v>
      </c>
      <c r="AH65" s="137">
        <v>2023</v>
      </c>
      <c r="BV65" s="139" t="b">
        <f t="shared" si="9"/>
        <v>1</v>
      </c>
      <c r="BW65" s="140"/>
      <c r="CA65" s="139" t="e">
        <f>VLOOKUP(C65,CB:CC,2,FALSE)</f>
        <v>#N/A</v>
      </c>
      <c r="CE65" s="139" t="e">
        <f t="shared" si="10"/>
        <v>#N/A</v>
      </c>
      <c r="CF65" s="139" t="s">
        <v>2305</v>
      </c>
      <c r="CG65" s="139">
        <v>1</v>
      </c>
      <c r="CH65" s="119">
        <f t="shared" si="2"/>
        <v>0</v>
      </c>
      <c r="CL65" s="139" t="e">
        <f t="shared" si="11"/>
        <v>#N/A</v>
      </c>
      <c r="CM65" s="139" t="s">
        <v>1894</v>
      </c>
      <c r="CN65" s="139">
        <v>118300.96</v>
      </c>
      <c r="DK65" s="139" t="e">
        <f t="shared" si="12"/>
        <v>#N/A</v>
      </c>
      <c r="DL65" s="139" t="s">
        <v>15223</v>
      </c>
      <c r="DN65" s="97" t="e">
        <f t="shared" si="7"/>
        <v>#N/A</v>
      </c>
      <c r="DP65" s="139" t="s">
        <v>134</v>
      </c>
      <c r="DQ65" s="139">
        <v>3021596.5</v>
      </c>
    </row>
    <row r="66" spans="1:121" s="139" customFormat="1" x14ac:dyDescent="0.3">
      <c r="A66" s="97">
        <v>1</v>
      </c>
      <c r="B66" s="120">
        <f>SUBTOTAL(9,$A$22:A66)</f>
        <v>45</v>
      </c>
      <c r="C66" s="115" t="s">
        <v>6336</v>
      </c>
      <c r="D66" s="117">
        <f t="shared" si="6"/>
        <v>7898478.0200000005</v>
      </c>
      <c r="E66" s="131">
        <v>0</v>
      </c>
      <c r="F66" s="131">
        <v>0</v>
      </c>
      <c r="G66" s="131">
        <v>0</v>
      </c>
      <c r="H66" s="131">
        <v>0</v>
      </c>
      <c r="I66" s="131">
        <v>0</v>
      </c>
      <c r="J66" s="131">
        <v>0</v>
      </c>
      <c r="K66" s="132">
        <v>0</v>
      </c>
      <c r="L66" s="131">
        <v>0</v>
      </c>
      <c r="M66" s="122">
        <v>853.8</v>
      </c>
      <c r="N66" s="131">
        <v>7732991.9900000002</v>
      </c>
      <c r="O66" s="131">
        <v>0</v>
      </c>
      <c r="P66" s="131">
        <v>0</v>
      </c>
      <c r="Q66" s="131">
        <v>0</v>
      </c>
      <c r="R66" s="131">
        <v>0</v>
      </c>
      <c r="S66" s="131">
        <v>0</v>
      </c>
      <c r="T66" s="131">
        <v>0</v>
      </c>
      <c r="U66" s="131">
        <v>0</v>
      </c>
      <c r="V66" s="131">
        <v>0</v>
      </c>
      <c r="W66" s="131">
        <v>0</v>
      </c>
      <c r="X66" s="131">
        <v>0</v>
      </c>
      <c r="Y66" s="131">
        <v>0</v>
      </c>
      <c r="Z66" s="131">
        <v>0</v>
      </c>
      <c r="AA66" s="131">
        <v>0</v>
      </c>
      <c r="AB66" s="131">
        <v>0</v>
      </c>
      <c r="AC66" s="117">
        <f t="shared" ref="AC66:AC68" si="16">ROUND(N66*2.14%,2)</f>
        <v>165486.03</v>
      </c>
      <c r="AD66" s="138">
        <v>0</v>
      </c>
      <c r="AE66" s="134">
        <v>0</v>
      </c>
      <c r="AF66" s="136" t="s">
        <v>17025</v>
      </c>
      <c r="AG66" s="136">
        <v>2023</v>
      </c>
      <c r="AH66" s="137">
        <v>2023</v>
      </c>
      <c r="AT66" s="139" t="e">
        <f>VLOOKUP(C66,AW:AX,2,FALSE)</f>
        <v>#N/A</v>
      </c>
      <c r="BV66" s="139" t="b">
        <f t="shared" si="9"/>
        <v>1</v>
      </c>
      <c r="BW66" s="140"/>
      <c r="CA66" s="139" t="e">
        <f>VLOOKUP(C66,CB:CC,2,FALSE)</f>
        <v>#N/A</v>
      </c>
      <c r="CE66" s="139" t="e">
        <f t="shared" si="10"/>
        <v>#N/A</v>
      </c>
      <c r="CF66" s="139" t="s">
        <v>2745</v>
      </c>
      <c r="CG66" s="139">
        <v>1</v>
      </c>
      <c r="CH66" s="119">
        <f t="shared" si="2"/>
        <v>2.6193447411060333E-10</v>
      </c>
      <c r="CL66" s="139" t="e">
        <f t="shared" si="11"/>
        <v>#N/A</v>
      </c>
      <c r="CM66" s="139" t="s">
        <v>10518</v>
      </c>
      <c r="CN66" s="139">
        <v>81076.850000000006</v>
      </c>
      <c r="DK66" s="139" t="e">
        <f t="shared" si="12"/>
        <v>#N/A</v>
      </c>
      <c r="DL66" s="139" t="s">
        <v>6859</v>
      </c>
      <c r="DN66" s="97" t="e">
        <f t="shared" si="7"/>
        <v>#N/A</v>
      </c>
      <c r="DP66" s="139" t="s">
        <v>135</v>
      </c>
      <c r="DQ66" s="139">
        <v>3021387.89</v>
      </c>
    </row>
    <row r="67" spans="1:121" s="139" customFormat="1" x14ac:dyDescent="0.3">
      <c r="A67" s="97">
        <v>1</v>
      </c>
      <c r="B67" s="120">
        <f>SUBTOTAL(9,$A$22:A67)</f>
        <v>46</v>
      </c>
      <c r="C67" s="115" t="s">
        <v>6920</v>
      </c>
      <c r="D67" s="117">
        <f t="shared" si="6"/>
        <v>3314631.04</v>
      </c>
      <c r="E67" s="131">
        <v>0</v>
      </c>
      <c r="F67" s="131">
        <v>0</v>
      </c>
      <c r="G67" s="131">
        <v>0</v>
      </c>
      <c r="H67" s="131">
        <v>0</v>
      </c>
      <c r="I67" s="131">
        <v>0</v>
      </c>
      <c r="J67" s="131">
        <v>0</v>
      </c>
      <c r="K67" s="132">
        <v>0</v>
      </c>
      <c r="L67" s="131">
        <v>0</v>
      </c>
      <c r="M67" s="131">
        <v>393.4</v>
      </c>
      <c r="N67" s="131">
        <v>3175656.66</v>
      </c>
      <c r="O67" s="131">
        <v>0</v>
      </c>
      <c r="P67" s="131">
        <v>0</v>
      </c>
      <c r="Q67" s="131">
        <v>0</v>
      </c>
      <c r="R67" s="131">
        <v>0</v>
      </c>
      <c r="S67" s="131">
        <v>0</v>
      </c>
      <c r="T67" s="131">
        <v>0</v>
      </c>
      <c r="U67" s="131">
        <v>0</v>
      </c>
      <c r="V67" s="131">
        <v>0</v>
      </c>
      <c r="W67" s="131">
        <v>0</v>
      </c>
      <c r="X67" s="131">
        <v>0</v>
      </c>
      <c r="Y67" s="131">
        <v>0</v>
      </c>
      <c r="Z67" s="131">
        <v>0</v>
      </c>
      <c r="AA67" s="131">
        <v>0</v>
      </c>
      <c r="AB67" s="131">
        <v>0</v>
      </c>
      <c r="AC67" s="117">
        <f t="shared" si="16"/>
        <v>67959.05</v>
      </c>
      <c r="AD67" s="117">
        <v>71015.33</v>
      </c>
      <c r="AE67" s="134">
        <v>0</v>
      </c>
      <c r="AF67" s="136">
        <v>2023</v>
      </c>
      <c r="AG67" s="136">
        <v>2023</v>
      </c>
      <c r="AH67" s="137">
        <v>2023</v>
      </c>
      <c r="AT67" s="139" t="e">
        <f>VLOOKUP(C67,AW:AX,2,FALSE)</f>
        <v>#N/A</v>
      </c>
      <c r="BV67" s="139" t="b">
        <f t="shared" si="9"/>
        <v>1</v>
      </c>
      <c r="BW67" s="140"/>
      <c r="CA67" s="139" t="e">
        <f>VLOOKUP(C67,CB:CC,2,FALSE)</f>
        <v>#N/A</v>
      </c>
      <c r="CE67" s="139" t="e">
        <f t="shared" si="10"/>
        <v>#N/A</v>
      </c>
      <c r="CF67" s="139" t="s">
        <v>15860</v>
      </c>
      <c r="CG67" s="139">
        <v>1</v>
      </c>
      <c r="CH67" s="119">
        <f t="shared" si="2"/>
        <v>-1.1641532182693481E-10</v>
      </c>
      <c r="CL67" s="139" t="e">
        <f t="shared" si="11"/>
        <v>#N/A</v>
      </c>
      <c r="CM67" s="139" t="s">
        <v>10449</v>
      </c>
      <c r="CN67" s="139">
        <v>78660.91</v>
      </c>
      <c r="DK67" s="139" t="e">
        <f t="shared" si="12"/>
        <v>#N/A</v>
      </c>
      <c r="DL67" s="139" t="s">
        <v>1981</v>
      </c>
      <c r="DN67" s="97" t="e">
        <f t="shared" si="7"/>
        <v>#N/A</v>
      </c>
      <c r="DP67" s="139" t="s">
        <v>6664</v>
      </c>
      <c r="DQ67" s="139">
        <v>12518627.619999999</v>
      </c>
    </row>
    <row r="68" spans="1:121" s="139" customFormat="1" x14ac:dyDescent="0.3">
      <c r="A68" s="97">
        <v>1</v>
      </c>
      <c r="B68" s="120">
        <f>SUBTOTAL(9,$A$22:A68)</f>
        <v>47</v>
      </c>
      <c r="C68" s="115" t="s">
        <v>5855</v>
      </c>
      <c r="D68" s="117">
        <f t="shared" si="6"/>
        <v>6287839.5199999996</v>
      </c>
      <c r="E68" s="131">
        <v>0</v>
      </c>
      <c r="F68" s="131">
        <v>0</v>
      </c>
      <c r="G68" s="131">
        <v>0</v>
      </c>
      <c r="H68" s="131">
        <v>0</v>
      </c>
      <c r="I68" s="131">
        <v>0</v>
      </c>
      <c r="J68" s="131">
        <v>0</v>
      </c>
      <c r="K68" s="132">
        <v>0</v>
      </c>
      <c r="L68" s="131">
        <v>0</v>
      </c>
      <c r="M68" s="122">
        <v>900</v>
      </c>
      <c r="N68" s="131">
        <v>6156099</v>
      </c>
      <c r="O68" s="131">
        <v>0</v>
      </c>
      <c r="P68" s="131">
        <v>0</v>
      </c>
      <c r="Q68" s="131">
        <v>0</v>
      </c>
      <c r="R68" s="131">
        <v>0</v>
      </c>
      <c r="S68" s="131">
        <v>0</v>
      </c>
      <c r="T68" s="131">
        <v>0</v>
      </c>
      <c r="U68" s="131">
        <v>0</v>
      </c>
      <c r="V68" s="131">
        <v>0</v>
      </c>
      <c r="W68" s="131">
        <v>0</v>
      </c>
      <c r="X68" s="131">
        <v>0</v>
      </c>
      <c r="Y68" s="131">
        <v>0</v>
      </c>
      <c r="Z68" s="131">
        <v>0</v>
      </c>
      <c r="AA68" s="131">
        <v>0</v>
      </c>
      <c r="AB68" s="131">
        <v>0</v>
      </c>
      <c r="AC68" s="117">
        <f t="shared" si="16"/>
        <v>131740.51999999999</v>
      </c>
      <c r="AD68" s="138">
        <v>0</v>
      </c>
      <c r="AE68" s="134">
        <v>0</v>
      </c>
      <c r="AF68" s="136" t="s">
        <v>17025</v>
      </c>
      <c r="AG68" s="136">
        <v>2023</v>
      </c>
      <c r="AH68" s="137">
        <v>2023</v>
      </c>
      <c r="BV68" s="139" t="b">
        <f t="shared" si="9"/>
        <v>1</v>
      </c>
      <c r="CE68" s="139" t="e">
        <f t="shared" si="10"/>
        <v>#N/A</v>
      </c>
      <c r="CF68" s="139" t="s">
        <v>12319</v>
      </c>
      <c r="CG68" s="139">
        <v>1</v>
      </c>
      <c r="CH68" s="119">
        <f t="shared" si="2"/>
        <v>-4.3655745685100555E-10</v>
      </c>
      <c r="CL68" s="139" t="e">
        <f t="shared" si="11"/>
        <v>#N/A</v>
      </c>
      <c r="CM68" s="139" t="s">
        <v>14296</v>
      </c>
      <c r="CN68" s="139">
        <v>82431.28</v>
      </c>
      <c r="DK68" s="139" t="e">
        <f t="shared" si="12"/>
        <v>#N/A</v>
      </c>
      <c r="DL68" s="139" t="s">
        <v>10340</v>
      </c>
      <c r="DN68" s="97" t="e">
        <f t="shared" si="7"/>
        <v>#N/A</v>
      </c>
      <c r="DP68" s="139" t="s">
        <v>6680</v>
      </c>
      <c r="DQ68" s="139">
        <v>6183662.3099999996</v>
      </c>
    </row>
    <row r="69" spans="1:121" s="139" customFormat="1" x14ac:dyDescent="0.3">
      <c r="A69" s="97">
        <v>1</v>
      </c>
      <c r="B69" s="120">
        <f>SUBTOTAL(9,$A$22:A69)</f>
        <v>48</v>
      </c>
      <c r="C69" s="115" t="s">
        <v>7137</v>
      </c>
      <c r="D69" s="117">
        <f t="shared" si="6"/>
        <v>5571830.3300000001</v>
      </c>
      <c r="E69" s="131">
        <v>0</v>
      </c>
      <c r="F69" s="131">
        <v>0</v>
      </c>
      <c r="G69" s="131">
        <v>0</v>
      </c>
      <c r="H69" s="131">
        <v>0</v>
      </c>
      <c r="I69" s="131">
        <v>0</v>
      </c>
      <c r="J69" s="131">
        <v>0</v>
      </c>
      <c r="K69" s="132">
        <v>0</v>
      </c>
      <c r="L69" s="131">
        <v>0</v>
      </c>
      <c r="M69" s="122">
        <v>796.82</v>
      </c>
      <c r="N69" s="131">
        <v>5491111</v>
      </c>
      <c r="O69" s="131">
        <v>0</v>
      </c>
      <c r="P69" s="131">
        <v>0</v>
      </c>
      <c r="Q69" s="131">
        <v>0</v>
      </c>
      <c r="R69" s="131">
        <v>0</v>
      </c>
      <c r="S69" s="131">
        <v>0</v>
      </c>
      <c r="T69" s="131">
        <v>0</v>
      </c>
      <c r="U69" s="131">
        <v>0</v>
      </c>
      <c r="V69" s="131">
        <v>0</v>
      </c>
      <c r="W69" s="131">
        <v>0</v>
      </c>
      <c r="X69" s="131">
        <v>0</v>
      </c>
      <c r="Y69" s="131">
        <v>0</v>
      </c>
      <c r="Z69" s="131">
        <v>0</v>
      </c>
      <c r="AA69" s="131">
        <v>0</v>
      </c>
      <c r="AB69" s="131">
        <v>0</v>
      </c>
      <c r="AC69" s="134">
        <v>80719.33</v>
      </c>
      <c r="AD69" s="141">
        <v>0</v>
      </c>
      <c r="AE69" s="134">
        <v>0</v>
      </c>
      <c r="AF69" s="136" t="s">
        <v>17025</v>
      </c>
      <c r="AG69" s="136">
        <v>2023</v>
      </c>
      <c r="AH69" s="137">
        <v>2023</v>
      </c>
      <c r="BV69" s="139" t="b">
        <f t="shared" si="9"/>
        <v>1</v>
      </c>
      <c r="CE69" s="139" t="e">
        <f t="shared" si="10"/>
        <v>#N/A</v>
      </c>
      <c r="CF69" s="139" t="s">
        <v>8456</v>
      </c>
      <c r="CG69" s="139">
        <v>1</v>
      </c>
      <c r="CH69" s="119">
        <f t="shared" si="2"/>
        <v>7.2759576141834259E-11</v>
      </c>
      <c r="CL69" s="139" t="e">
        <f t="shared" si="11"/>
        <v>#N/A</v>
      </c>
      <c r="CM69" s="139" t="s">
        <v>15476</v>
      </c>
      <c r="CN69" s="139">
        <v>82879.66</v>
      </c>
      <c r="DK69" s="139" t="e">
        <f t="shared" si="12"/>
        <v>#N/A</v>
      </c>
      <c r="DL69" s="139" t="s">
        <v>15707</v>
      </c>
      <c r="DN69" s="97" t="e">
        <f t="shared" si="7"/>
        <v>#N/A</v>
      </c>
      <c r="DP69" s="139" t="s">
        <v>6683</v>
      </c>
      <c r="DQ69" s="139">
        <v>12516526.76</v>
      </c>
    </row>
    <row r="70" spans="1:121" s="139" customFormat="1" x14ac:dyDescent="0.3">
      <c r="A70" s="97">
        <v>1</v>
      </c>
      <c r="B70" s="120">
        <f>SUBTOTAL(9,$A$22:A70)</f>
        <v>49</v>
      </c>
      <c r="C70" s="115" t="s">
        <v>4325</v>
      </c>
      <c r="D70" s="117">
        <f t="shared" si="6"/>
        <v>4560142.3900000006</v>
      </c>
      <c r="E70" s="131">
        <v>0</v>
      </c>
      <c r="F70" s="131">
        <v>0</v>
      </c>
      <c r="G70" s="131">
        <v>0</v>
      </c>
      <c r="H70" s="131">
        <v>0</v>
      </c>
      <c r="I70" s="131">
        <v>0</v>
      </c>
      <c r="J70" s="131">
        <v>0</v>
      </c>
      <c r="K70" s="132">
        <v>0</v>
      </c>
      <c r="L70" s="131">
        <v>0</v>
      </c>
      <c r="M70" s="122">
        <v>526.88</v>
      </c>
      <c r="N70" s="131">
        <v>4360883.1500000004</v>
      </c>
      <c r="O70" s="131">
        <v>0</v>
      </c>
      <c r="P70" s="131">
        <v>0</v>
      </c>
      <c r="Q70" s="131">
        <v>0</v>
      </c>
      <c r="R70" s="131">
        <v>0</v>
      </c>
      <c r="S70" s="131">
        <v>0</v>
      </c>
      <c r="T70" s="131">
        <v>0</v>
      </c>
      <c r="U70" s="131">
        <v>0</v>
      </c>
      <c r="V70" s="131">
        <v>0</v>
      </c>
      <c r="W70" s="131">
        <v>0</v>
      </c>
      <c r="X70" s="131">
        <v>0</v>
      </c>
      <c r="Y70" s="131">
        <v>0</v>
      </c>
      <c r="Z70" s="131">
        <v>0</v>
      </c>
      <c r="AA70" s="131">
        <v>0</v>
      </c>
      <c r="AB70" s="131">
        <v>0</v>
      </c>
      <c r="AC70" s="134">
        <v>90523.21</v>
      </c>
      <c r="AD70" s="117">
        <v>108736.03</v>
      </c>
      <c r="AE70" s="134">
        <v>0</v>
      </c>
      <c r="AF70" s="136">
        <v>2023</v>
      </c>
      <c r="AG70" s="136">
        <v>2023</v>
      </c>
      <c r="AH70" s="137">
        <v>2023</v>
      </c>
      <c r="AT70" s="139" t="e">
        <f>VLOOKUP(C70,AW:AX,2,FALSE)</f>
        <v>#N/A</v>
      </c>
      <c r="BV70" s="139" t="b">
        <f t="shared" si="9"/>
        <v>1</v>
      </c>
      <c r="BW70" s="140"/>
      <c r="CA70" s="139" t="e">
        <f>VLOOKUP(C70,CB:CC,2,FALSE)</f>
        <v>#N/A</v>
      </c>
      <c r="CE70" s="139" t="e">
        <f t="shared" si="10"/>
        <v>#N/A</v>
      </c>
      <c r="CF70" s="139" t="s">
        <v>9252</v>
      </c>
      <c r="CG70" s="139">
        <v>1</v>
      </c>
      <c r="CH70" s="119">
        <f t="shared" si="2"/>
        <v>2.1827872842550278E-10</v>
      </c>
      <c r="CL70" s="139" t="e">
        <f t="shared" si="11"/>
        <v>#N/A</v>
      </c>
      <c r="DK70" s="139" t="e">
        <f t="shared" si="12"/>
        <v>#N/A</v>
      </c>
      <c r="DL70" s="139" t="s">
        <v>5836</v>
      </c>
      <c r="DN70" s="97" t="e">
        <f t="shared" si="7"/>
        <v>#N/A</v>
      </c>
      <c r="DP70" s="139" t="s">
        <v>6813</v>
      </c>
      <c r="DQ70" s="139">
        <v>9343565.4499999993</v>
      </c>
    </row>
    <row r="71" spans="1:121" s="139" customFormat="1" x14ac:dyDescent="0.3">
      <c r="A71" s="97">
        <v>1</v>
      </c>
      <c r="B71" s="120">
        <f>SUBTOTAL(9,$A$22:A71)</f>
        <v>50</v>
      </c>
      <c r="C71" s="115" t="s">
        <v>5175</v>
      </c>
      <c r="D71" s="117">
        <f t="shared" si="6"/>
        <v>4720621.9400000004</v>
      </c>
      <c r="E71" s="131">
        <v>0</v>
      </c>
      <c r="F71" s="131">
        <v>0</v>
      </c>
      <c r="G71" s="131">
        <v>0</v>
      </c>
      <c r="H71" s="131">
        <v>0</v>
      </c>
      <c r="I71" s="131">
        <v>0</v>
      </c>
      <c r="J71" s="131">
        <v>0</v>
      </c>
      <c r="K71" s="132">
        <v>0</v>
      </c>
      <c r="L71" s="131">
        <v>0</v>
      </c>
      <c r="M71" s="122">
        <v>587.1</v>
      </c>
      <c r="N71" s="131">
        <v>4624624</v>
      </c>
      <c r="O71" s="131">
        <v>0</v>
      </c>
      <c r="P71" s="131">
        <v>0</v>
      </c>
      <c r="Q71" s="131">
        <v>0</v>
      </c>
      <c r="R71" s="131">
        <v>0</v>
      </c>
      <c r="S71" s="131">
        <v>0</v>
      </c>
      <c r="T71" s="131">
        <v>0</v>
      </c>
      <c r="U71" s="131">
        <v>0</v>
      </c>
      <c r="V71" s="131">
        <v>0</v>
      </c>
      <c r="W71" s="131">
        <v>0</v>
      </c>
      <c r="X71" s="131">
        <v>0</v>
      </c>
      <c r="Y71" s="131">
        <v>0</v>
      </c>
      <c r="Z71" s="131">
        <v>0</v>
      </c>
      <c r="AA71" s="131">
        <v>0</v>
      </c>
      <c r="AB71" s="131">
        <v>0</v>
      </c>
      <c r="AC71" s="134">
        <v>95997.94</v>
      </c>
      <c r="AD71" s="141">
        <v>0</v>
      </c>
      <c r="AE71" s="134">
        <v>0</v>
      </c>
      <c r="AF71" s="136" t="s">
        <v>17025</v>
      </c>
      <c r="AG71" s="136">
        <v>2023</v>
      </c>
      <c r="AH71" s="137">
        <v>2023</v>
      </c>
      <c r="BV71" s="139" t="b">
        <f t="shared" si="9"/>
        <v>1</v>
      </c>
      <c r="BW71" s="140"/>
      <c r="CA71" s="139" t="e">
        <f>VLOOKUP(C71,CB:CC,2,FALSE)</f>
        <v>#N/A</v>
      </c>
      <c r="CB71" s="139" t="s">
        <v>10249</v>
      </c>
      <c r="CC71" s="139">
        <v>722.14</v>
      </c>
      <c r="CE71" s="139" t="e">
        <f t="shared" si="10"/>
        <v>#N/A</v>
      </c>
      <c r="CF71" s="139" t="s">
        <v>10340</v>
      </c>
      <c r="CG71" s="139">
        <v>1</v>
      </c>
      <c r="CH71" s="119">
        <f t="shared" si="2"/>
        <v>4.0745362639427185E-10</v>
      </c>
      <c r="CL71" s="139" t="e">
        <f t="shared" si="11"/>
        <v>#N/A</v>
      </c>
      <c r="DK71" s="139" t="e">
        <f t="shared" si="12"/>
        <v>#N/A</v>
      </c>
      <c r="DL71" s="139" t="s">
        <v>9013</v>
      </c>
      <c r="DN71" s="97" t="e">
        <f t="shared" si="7"/>
        <v>#N/A</v>
      </c>
      <c r="DP71" s="139" t="s">
        <v>6818</v>
      </c>
      <c r="DQ71" s="139">
        <v>3020554.77</v>
      </c>
    </row>
    <row r="72" spans="1:121" s="139" customFormat="1" x14ac:dyDescent="0.3">
      <c r="A72" s="97">
        <v>1</v>
      </c>
      <c r="B72" s="120">
        <f>SUBTOTAL(9,$A$22:A72)</f>
        <v>51</v>
      </c>
      <c r="C72" s="115" t="s">
        <v>7205</v>
      </c>
      <c r="D72" s="117">
        <f t="shared" si="6"/>
        <v>4298529.6100000003</v>
      </c>
      <c r="E72" s="131">
        <v>0</v>
      </c>
      <c r="F72" s="131">
        <v>0</v>
      </c>
      <c r="G72" s="131">
        <v>0</v>
      </c>
      <c r="H72" s="131">
        <v>0</v>
      </c>
      <c r="I72" s="131">
        <v>0</v>
      </c>
      <c r="J72" s="131">
        <v>0</v>
      </c>
      <c r="K72" s="132">
        <v>0</v>
      </c>
      <c r="L72" s="131">
        <v>0</v>
      </c>
      <c r="M72" s="122">
        <v>558</v>
      </c>
      <c r="N72" s="131">
        <v>4211115.28</v>
      </c>
      <c r="O72" s="131">
        <v>0</v>
      </c>
      <c r="P72" s="131">
        <v>0</v>
      </c>
      <c r="Q72" s="131">
        <v>0</v>
      </c>
      <c r="R72" s="131">
        <v>0</v>
      </c>
      <c r="S72" s="131">
        <v>0</v>
      </c>
      <c r="T72" s="131">
        <v>0</v>
      </c>
      <c r="U72" s="131">
        <v>0</v>
      </c>
      <c r="V72" s="131">
        <v>0</v>
      </c>
      <c r="W72" s="131">
        <v>0</v>
      </c>
      <c r="X72" s="131">
        <v>0</v>
      </c>
      <c r="Y72" s="131">
        <v>0</v>
      </c>
      <c r="Z72" s="131">
        <v>0</v>
      </c>
      <c r="AA72" s="131">
        <v>0</v>
      </c>
      <c r="AB72" s="131">
        <v>0</v>
      </c>
      <c r="AC72" s="134">
        <v>87414.33</v>
      </c>
      <c r="AD72" s="141">
        <v>0</v>
      </c>
      <c r="AE72" s="134">
        <v>0</v>
      </c>
      <c r="AF72" s="136" t="s">
        <v>17025</v>
      </c>
      <c r="AG72" s="136">
        <v>2023</v>
      </c>
      <c r="AH72" s="137">
        <v>2023</v>
      </c>
      <c r="AT72" s="139" t="e">
        <f>VLOOKUP(C72,AW:AX,2,FALSE)</f>
        <v>#N/A</v>
      </c>
      <c r="BV72" s="139" t="b">
        <f t="shared" si="9"/>
        <v>1</v>
      </c>
      <c r="BW72" s="140"/>
      <c r="CA72" s="139" t="e">
        <f>VLOOKUP(C72,CB:CC,2,FALSE)</f>
        <v>#N/A</v>
      </c>
      <c r="CB72" s="139" t="s">
        <v>9338</v>
      </c>
      <c r="CC72" s="139">
        <v>1674.7</v>
      </c>
      <c r="CE72" s="139" t="e">
        <f t="shared" si="10"/>
        <v>#N/A</v>
      </c>
      <c r="CF72" s="139" t="s">
        <v>10405</v>
      </c>
      <c r="CG72" s="139">
        <v>1</v>
      </c>
      <c r="CH72" s="119">
        <f t="shared" si="2"/>
        <v>7.2759576141834259E-11</v>
      </c>
      <c r="CL72" s="139" t="e">
        <f t="shared" si="11"/>
        <v>#N/A</v>
      </c>
      <c r="DK72" s="139" t="e">
        <f t="shared" si="12"/>
        <v>#N/A</v>
      </c>
      <c r="DL72" s="139" t="s">
        <v>9244</v>
      </c>
      <c r="DN72" s="97" t="e">
        <f t="shared" si="7"/>
        <v>#N/A</v>
      </c>
      <c r="DP72" s="139">
        <v>1</v>
      </c>
      <c r="DQ72" s="139">
        <v>9343178.6099999994</v>
      </c>
    </row>
    <row r="73" spans="1:121" s="139" customFormat="1" x14ac:dyDescent="0.3">
      <c r="A73" s="97">
        <v>1</v>
      </c>
      <c r="B73" s="120">
        <f>SUBTOTAL(9,$A$22:A73)</f>
        <v>52</v>
      </c>
      <c r="C73" s="115" t="s">
        <v>4597</v>
      </c>
      <c r="D73" s="117">
        <f t="shared" si="6"/>
        <v>1171585.3599999999</v>
      </c>
      <c r="E73" s="131">
        <v>0</v>
      </c>
      <c r="F73" s="131">
        <v>0</v>
      </c>
      <c r="G73" s="131">
        <v>0</v>
      </c>
      <c r="H73" s="131">
        <v>0</v>
      </c>
      <c r="I73" s="131">
        <v>0</v>
      </c>
      <c r="J73" s="131">
        <v>0</v>
      </c>
      <c r="K73" s="132">
        <v>0</v>
      </c>
      <c r="L73" s="131">
        <v>0</v>
      </c>
      <c r="M73" s="131">
        <v>0</v>
      </c>
      <c r="N73" s="131">
        <v>0</v>
      </c>
      <c r="O73" s="131">
        <v>0</v>
      </c>
      <c r="P73" s="131">
        <v>0</v>
      </c>
      <c r="Q73" s="131">
        <v>0</v>
      </c>
      <c r="R73" s="131">
        <v>0</v>
      </c>
      <c r="S73" s="131">
        <v>0</v>
      </c>
      <c r="T73" s="131">
        <v>0</v>
      </c>
      <c r="U73" s="131">
        <v>0</v>
      </c>
      <c r="V73" s="131">
        <v>0</v>
      </c>
      <c r="W73" s="131">
        <v>0</v>
      </c>
      <c r="X73" s="131">
        <v>0</v>
      </c>
      <c r="Y73" s="131">
        <v>0</v>
      </c>
      <c r="Z73" s="131">
        <v>0</v>
      </c>
      <c r="AA73" s="131">
        <v>0</v>
      </c>
      <c r="AB73" s="134">
        <v>1147038.73</v>
      </c>
      <c r="AC73" s="134">
        <f>ROUND(G73*2.14%,2)+ROUND(R73*2.14%,2)+ROUND(AB73*2.14%,2)</f>
        <v>24546.63</v>
      </c>
      <c r="AD73" s="134">
        <v>0</v>
      </c>
      <c r="AE73" s="134">
        <v>0</v>
      </c>
      <c r="AF73" s="136" t="s">
        <v>17025</v>
      </c>
      <c r="AG73" s="136">
        <v>2023</v>
      </c>
      <c r="AH73" s="137">
        <v>2023</v>
      </c>
      <c r="BV73" s="139" t="b">
        <f t="shared" si="9"/>
        <v>1</v>
      </c>
      <c r="BW73" s="140"/>
      <c r="CH73" s="119">
        <f t="shared" si="2"/>
        <v>-1.127773430198431E-10</v>
      </c>
      <c r="DK73" s="139" t="e">
        <f t="shared" si="12"/>
        <v>#N/A</v>
      </c>
      <c r="DL73" s="139" t="s">
        <v>873</v>
      </c>
      <c r="DN73" s="97" t="e">
        <f t="shared" si="7"/>
        <v>#N/A</v>
      </c>
      <c r="DP73" s="139" t="s">
        <v>1240</v>
      </c>
      <c r="DQ73" s="139">
        <v>3022123.59</v>
      </c>
    </row>
    <row r="74" spans="1:121" s="139" customFormat="1" x14ac:dyDescent="0.3">
      <c r="A74" s="97">
        <v>1</v>
      </c>
      <c r="B74" s="120">
        <f>SUBTOTAL(9,$A$22:A74)</f>
        <v>53</v>
      </c>
      <c r="C74" s="115" t="s">
        <v>6374</v>
      </c>
      <c r="D74" s="117">
        <f t="shared" si="6"/>
        <v>5107000</v>
      </c>
      <c r="E74" s="131">
        <v>0</v>
      </c>
      <c r="F74" s="131">
        <v>0</v>
      </c>
      <c r="G74" s="131">
        <v>5000000</v>
      </c>
      <c r="H74" s="131">
        <v>0</v>
      </c>
      <c r="I74" s="131">
        <v>0</v>
      </c>
      <c r="J74" s="131">
        <v>0</v>
      </c>
      <c r="K74" s="132">
        <v>0</v>
      </c>
      <c r="L74" s="131">
        <v>0</v>
      </c>
      <c r="M74" s="122">
        <v>0</v>
      </c>
      <c r="N74" s="131">
        <v>0</v>
      </c>
      <c r="O74" s="131">
        <v>0</v>
      </c>
      <c r="P74" s="131">
        <v>0</v>
      </c>
      <c r="Q74" s="131">
        <v>0</v>
      </c>
      <c r="R74" s="131">
        <v>0</v>
      </c>
      <c r="S74" s="131">
        <v>0</v>
      </c>
      <c r="T74" s="131">
        <v>0</v>
      </c>
      <c r="U74" s="131">
        <v>0</v>
      </c>
      <c r="V74" s="131">
        <v>0</v>
      </c>
      <c r="W74" s="131">
        <v>0</v>
      </c>
      <c r="X74" s="131">
        <v>0</v>
      </c>
      <c r="Y74" s="131">
        <v>0</v>
      </c>
      <c r="Z74" s="131">
        <v>0</v>
      </c>
      <c r="AA74" s="131">
        <v>0</v>
      </c>
      <c r="AB74" s="131">
        <v>0</v>
      </c>
      <c r="AC74" s="134">
        <f>ROUND(G74*2.14%,2)+ROUND(N74*2.14%,2)</f>
        <v>107000</v>
      </c>
      <c r="AD74" s="117">
        <v>0</v>
      </c>
      <c r="AE74" s="134">
        <v>0</v>
      </c>
      <c r="AF74" s="136" t="s">
        <v>17025</v>
      </c>
      <c r="AG74" s="136">
        <v>2023</v>
      </c>
      <c r="AH74" s="137">
        <v>2023</v>
      </c>
      <c r="BW74" s="140"/>
      <c r="CH74" s="119">
        <f t="shared" ref="CH74:CH169" si="17">D74-E74-F74-G74-H74-I74-J74-L74-N74-P74-R74-T74-U74-V74-W74-X74-Y74-Z74-AA74-AB74-AC74-AD74-AE74</f>
        <v>0</v>
      </c>
      <c r="DK74" s="139" t="e">
        <f t="shared" si="12"/>
        <v>#N/A</v>
      </c>
      <c r="DL74" s="139" t="s">
        <v>1180</v>
      </c>
      <c r="DN74" s="97" t="e">
        <f t="shared" si="7"/>
        <v>#N/A</v>
      </c>
      <c r="DP74" s="139" t="s">
        <v>6846</v>
      </c>
      <c r="DQ74" s="139">
        <v>6188087.2300000004</v>
      </c>
    </row>
    <row r="75" spans="1:121" s="139" customFormat="1" x14ac:dyDescent="0.3">
      <c r="A75" s="97">
        <v>1</v>
      </c>
      <c r="B75" s="120">
        <f>SUBTOTAL(9,$A$22:A75)</f>
        <v>54</v>
      </c>
      <c r="C75" s="115" t="s">
        <v>7185</v>
      </c>
      <c r="D75" s="117">
        <f t="shared" si="6"/>
        <v>27687651.43</v>
      </c>
      <c r="E75" s="131">
        <v>0</v>
      </c>
      <c r="F75" s="131">
        <v>0</v>
      </c>
      <c r="G75" s="131">
        <v>1295843.8600000001</v>
      </c>
      <c r="H75" s="131">
        <v>0</v>
      </c>
      <c r="I75" s="131">
        <v>0</v>
      </c>
      <c r="J75" s="131">
        <v>0</v>
      </c>
      <c r="K75" s="132">
        <v>0</v>
      </c>
      <c r="L75" s="131">
        <v>0</v>
      </c>
      <c r="M75" s="131">
        <v>0</v>
      </c>
      <c r="N75" s="131">
        <v>0</v>
      </c>
      <c r="O75" s="131">
        <v>0</v>
      </c>
      <c r="P75" s="131">
        <v>0</v>
      </c>
      <c r="Q75" s="122">
        <v>5706.3</v>
      </c>
      <c r="R75" s="131">
        <v>25811706</v>
      </c>
      <c r="S75" s="131">
        <v>0</v>
      </c>
      <c r="T75" s="131">
        <v>0</v>
      </c>
      <c r="U75" s="131">
        <v>0</v>
      </c>
      <c r="V75" s="131">
        <v>0</v>
      </c>
      <c r="W75" s="131">
        <v>0</v>
      </c>
      <c r="X75" s="131">
        <v>0</v>
      </c>
      <c r="Y75" s="131">
        <v>0</v>
      </c>
      <c r="Z75" s="131">
        <v>0</v>
      </c>
      <c r="AA75" s="131">
        <v>0</v>
      </c>
      <c r="AB75" s="131">
        <v>0</v>
      </c>
      <c r="AC75" s="134">
        <f>ROUND(G75*2.14%,2)+ROUND(R75*2.14%,2)</f>
        <v>580101.57000000007</v>
      </c>
      <c r="AD75" s="134">
        <v>0</v>
      </c>
      <c r="AE75" s="134">
        <v>0</v>
      </c>
      <c r="AF75" s="136" t="s">
        <v>17025</v>
      </c>
      <c r="AG75" s="136">
        <v>2023</v>
      </c>
      <c r="AH75" s="137">
        <v>2023</v>
      </c>
      <c r="BW75" s="140"/>
      <c r="CH75" s="119">
        <f t="shared" si="17"/>
        <v>2.3283064365386963E-10</v>
      </c>
      <c r="DK75" s="139" t="e">
        <f t="shared" si="12"/>
        <v>#N/A</v>
      </c>
      <c r="DL75" s="139" t="s">
        <v>318</v>
      </c>
      <c r="DN75" s="97" t="e">
        <f t="shared" si="7"/>
        <v>#N/A</v>
      </c>
      <c r="DP75" s="139" t="s">
        <v>6993</v>
      </c>
      <c r="DQ75" s="139">
        <v>2990708.75</v>
      </c>
    </row>
    <row r="76" spans="1:121" s="139" customFormat="1" x14ac:dyDescent="0.3">
      <c r="A76" s="97">
        <v>1</v>
      </c>
      <c r="B76" s="120">
        <f>SUBTOTAL(9,$A$22:A76)</f>
        <v>55</v>
      </c>
      <c r="C76" s="115" t="s">
        <v>873</v>
      </c>
      <c r="D76" s="117">
        <f t="shared" si="6"/>
        <v>3627957.44</v>
      </c>
      <c r="E76" s="131">
        <v>0</v>
      </c>
      <c r="F76" s="131">
        <v>0</v>
      </c>
      <c r="G76" s="131">
        <v>0</v>
      </c>
      <c r="H76" s="131">
        <v>0</v>
      </c>
      <c r="I76" s="131">
        <v>0</v>
      </c>
      <c r="J76" s="131">
        <v>0</v>
      </c>
      <c r="K76" s="132">
        <v>0</v>
      </c>
      <c r="L76" s="131">
        <v>0</v>
      </c>
      <c r="M76" s="122">
        <v>559.24</v>
      </c>
      <c r="N76" s="131">
        <v>3554179.78</v>
      </c>
      <c r="O76" s="131">
        <v>0</v>
      </c>
      <c r="P76" s="131">
        <v>0</v>
      </c>
      <c r="Q76" s="131">
        <v>0</v>
      </c>
      <c r="R76" s="131">
        <v>0</v>
      </c>
      <c r="S76" s="131">
        <v>0</v>
      </c>
      <c r="T76" s="131">
        <v>0</v>
      </c>
      <c r="U76" s="131">
        <v>0</v>
      </c>
      <c r="V76" s="131">
        <v>0</v>
      </c>
      <c r="W76" s="131">
        <v>0</v>
      </c>
      <c r="X76" s="131">
        <v>0</v>
      </c>
      <c r="Y76" s="131">
        <v>0</v>
      </c>
      <c r="Z76" s="131">
        <v>0</v>
      </c>
      <c r="AA76" s="131">
        <v>0</v>
      </c>
      <c r="AB76" s="131">
        <v>0</v>
      </c>
      <c r="AC76" s="134">
        <v>73777.66</v>
      </c>
      <c r="AD76" s="134">
        <v>0</v>
      </c>
      <c r="AE76" s="134">
        <v>0</v>
      </c>
      <c r="AF76" s="136" t="s">
        <v>17025</v>
      </c>
      <c r="AG76" s="136">
        <v>2023</v>
      </c>
      <c r="AH76" s="137">
        <v>2023</v>
      </c>
      <c r="BW76" s="140"/>
      <c r="CH76" s="119">
        <f t="shared" si="17"/>
        <v>1.4551915228366852E-10</v>
      </c>
      <c r="DN76" s="97" t="e">
        <f t="shared" si="7"/>
        <v>#N/A</v>
      </c>
      <c r="DP76" s="139" t="s">
        <v>6998</v>
      </c>
      <c r="DQ76" s="139">
        <v>3019345.72</v>
      </c>
    </row>
    <row r="77" spans="1:121" s="139" customFormat="1" x14ac:dyDescent="0.3">
      <c r="A77" s="97">
        <v>1</v>
      </c>
      <c r="B77" s="120">
        <f>SUBTOTAL(9,$A$22:A77)</f>
        <v>56</v>
      </c>
      <c r="C77" s="115" t="s">
        <v>5386</v>
      </c>
      <c r="D77" s="117">
        <f t="shared" si="6"/>
        <v>6460395.5499999998</v>
      </c>
      <c r="E77" s="131">
        <v>0</v>
      </c>
      <c r="F77" s="131">
        <v>0</v>
      </c>
      <c r="G77" s="131">
        <v>0</v>
      </c>
      <c r="H77" s="131">
        <v>0</v>
      </c>
      <c r="I77" s="131">
        <v>0</v>
      </c>
      <c r="J77" s="131">
        <v>0</v>
      </c>
      <c r="K77" s="132">
        <v>0</v>
      </c>
      <c r="L77" s="131">
        <v>0</v>
      </c>
      <c r="M77" s="122">
        <v>799.35</v>
      </c>
      <c r="N77" s="131">
        <v>6179876.2199999997</v>
      </c>
      <c r="O77" s="131">
        <v>0</v>
      </c>
      <c r="P77" s="131">
        <v>0</v>
      </c>
      <c r="Q77" s="131">
        <v>0</v>
      </c>
      <c r="R77" s="131">
        <v>0</v>
      </c>
      <c r="S77" s="131">
        <v>0</v>
      </c>
      <c r="T77" s="131">
        <v>0</v>
      </c>
      <c r="U77" s="131">
        <v>0</v>
      </c>
      <c r="V77" s="131">
        <v>0</v>
      </c>
      <c r="W77" s="131">
        <v>0</v>
      </c>
      <c r="X77" s="131">
        <v>0</v>
      </c>
      <c r="Y77" s="131">
        <v>0</v>
      </c>
      <c r="Z77" s="131">
        <v>0</v>
      </c>
      <c r="AA77" s="131">
        <v>0</v>
      </c>
      <c r="AB77" s="131">
        <v>0</v>
      </c>
      <c r="AC77" s="134">
        <v>128281.87</v>
      </c>
      <c r="AD77" s="117">
        <v>152237.46</v>
      </c>
      <c r="AE77" s="134">
        <v>0</v>
      </c>
      <c r="AF77" s="136">
        <v>2023</v>
      </c>
      <c r="AG77" s="136">
        <v>2023</v>
      </c>
      <c r="AH77" s="137">
        <v>2023</v>
      </c>
      <c r="BW77" s="140"/>
      <c r="CH77" s="119">
        <f t="shared" si="17"/>
        <v>8.7311491370201111E-11</v>
      </c>
      <c r="DN77" s="97" t="e">
        <f t="shared" si="7"/>
        <v>#N/A</v>
      </c>
      <c r="DP77" s="139" t="s">
        <v>7096</v>
      </c>
      <c r="DQ77" s="139">
        <v>12518640.890000001</v>
      </c>
    </row>
    <row r="78" spans="1:121" s="139" customFormat="1" x14ac:dyDescent="0.3">
      <c r="A78" s="97">
        <v>1</v>
      </c>
      <c r="B78" s="120">
        <f>SUBTOTAL(9,$A$22:A78)</f>
        <v>57</v>
      </c>
      <c r="C78" s="115" t="s">
        <v>5850</v>
      </c>
      <c r="D78" s="117">
        <f t="shared" si="6"/>
        <v>10117707.02</v>
      </c>
      <c r="E78" s="131">
        <v>0</v>
      </c>
      <c r="F78" s="131">
        <v>0</v>
      </c>
      <c r="G78" s="131">
        <v>0</v>
      </c>
      <c r="H78" s="131">
        <v>0</v>
      </c>
      <c r="I78" s="131">
        <v>0</v>
      </c>
      <c r="J78" s="131">
        <v>0</v>
      </c>
      <c r="K78" s="132">
        <v>0</v>
      </c>
      <c r="L78" s="131">
        <v>0</v>
      </c>
      <c r="M78" s="122">
        <v>855</v>
      </c>
      <c r="N78" s="131">
        <v>9631628.1400000006</v>
      </c>
      <c r="O78" s="131">
        <v>0</v>
      </c>
      <c r="P78" s="131">
        <v>0</v>
      </c>
      <c r="Q78" s="131">
        <v>0</v>
      </c>
      <c r="R78" s="131">
        <v>0</v>
      </c>
      <c r="S78" s="131">
        <v>0</v>
      </c>
      <c r="T78" s="131">
        <v>0</v>
      </c>
      <c r="U78" s="131">
        <v>0</v>
      </c>
      <c r="V78" s="131">
        <v>0</v>
      </c>
      <c r="W78" s="131">
        <v>0</v>
      </c>
      <c r="X78" s="131">
        <v>0</v>
      </c>
      <c r="Y78" s="131">
        <v>0</v>
      </c>
      <c r="Z78" s="131">
        <v>0</v>
      </c>
      <c r="AA78" s="131">
        <v>0</v>
      </c>
      <c r="AB78" s="131">
        <v>0</v>
      </c>
      <c r="AC78" s="134">
        <v>199933.34</v>
      </c>
      <c r="AD78" s="117">
        <v>286145.53999999998</v>
      </c>
      <c r="AE78" s="134">
        <v>0</v>
      </c>
      <c r="AF78" s="136">
        <v>2023</v>
      </c>
      <c r="AG78" s="136">
        <v>2023</v>
      </c>
      <c r="AH78" s="137">
        <v>2023</v>
      </c>
      <c r="BW78" s="140"/>
      <c r="CH78" s="119">
        <f t="shared" si="17"/>
        <v>-9.8953023552894592E-10</v>
      </c>
      <c r="DN78" s="97" t="e">
        <f t="shared" si="7"/>
        <v>#N/A</v>
      </c>
      <c r="DP78" s="139" t="s">
        <v>1358</v>
      </c>
      <c r="DQ78" s="139">
        <v>8618601.9199999999</v>
      </c>
    </row>
    <row r="79" spans="1:121" s="139" customFormat="1" x14ac:dyDescent="0.3">
      <c r="A79" s="97">
        <v>1</v>
      </c>
      <c r="B79" s="120">
        <f>SUBTOTAL(9,$A$22:A79)</f>
        <v>58</v>
      </c>
      <c r="C79" s="115" t="s">
        <v>6324</v>
      </c>
      <c r="D79" s="117">
        <f t="shared" si="6"/>
        <v>11413847.139999999</v>
      </c>
      <c r="E79" s="131">
        <v>0</v>
      </c>
      <c r="F79" s="131">
        <v>0</v>
      </c>
      <c r="G79" s="131">
        <v>0</v>
      </c>
      <c r="H79" s="131">
        <v>0</v>
      </c>
      <c r="I79" s="131">
        <v>0</v>
      </c>
      <c r="J79" s="131">
        <v>0</v>
      </c>
      <c r="K79" s="132">
        <v>0</v>
      </c>
      <c r="L79" s="131">
        <v>0</v>
      </c>
      <c r="M79" s="122">
        <v>1376.27</v>
      </c>
      <c r="N79" s="131">
        <v>10997879.529999999</v>
      </c>
      <c r="O79" s="131">
        <v>0</v>
      </c>
      <c r="P79" s="131">
        <v>0</v>
      </c>
      <c r="Q79" s="131">
        <v>0</v>
      </c>
      <c r="R79" s="131">
        <v>0</v>
      </c>
      <c r="S79" s="131">
        <v>0</v>
      </c>
      <c r="T79" s="131">
        <v>0</v>
      </c>
      <c r="U79" s="131">
        <v>0</v>
      </c>
      <c r="V79" s="131">
        <v>0</v>
      </c>
      <c r="W79" s="131">
        <v>0</v>
      </c>
      <c r="X79" s="131">
        <v>0</v>
      </c>
      <c r="Y79" s="131">
        <v>0</v>
      </c>
      <c r="Z79" s="131">
        <v>0</v>
      </c>
      <c r="AA79" s="131">
        <v>0</v>
      </c>
      <c r="AB79" s="131">
        <v>0</v>
      </c>
      <c r="AC79" s="134">
        <f t="shared" ref="AC79:AC91" si="18">ROUND(N79*2.14%,2)</f>
        <v>235354.62</v>
      </c>
      <c r="AD79" s="117">
        <v>180612.99</v>
      </c>
      <c r="AE79" s="134">
        <v>0</v>
      </c>
      <c r="AF79" s="136">
        <v>2023</v>
      </c>
      <c r="AG79" s="136">
        <v>2023</v>
      </c>
      <c r="AH79" s="137">
        <v>2023</v>
      </c>
      <c r="BW79" s="140"/>
      <c r="CH79" s="119">
        <f t="shared" si="17"/>
        <v>-5.8207660913467407E-10</v>
      </c>
      <c r="DN79" s="97" t="e">
        <f t="shared" si="7"/>
        <v>#N/A</v>
      </c>
      <c r="DP79" s="139" t="s">
        <v>7671</v>
      </c>
      <c r="DQ79" s="139">
        <v>6186224.3200000003</v>
      </c>
    </row>
    <row r="80" spans="1:121" s="139" customFormat="1" x14ac:dyDescent="0.3">
      <c r="A80" s="97">
        <v>1</v>
      </c>
      <c r="B80" s="120">
        <f>SUBTOTAL(9,$A$22:A80)</f>
        <v>59</v>
      </c>
      <c r="C80" s="115" t="s">
        <v>7495</v>
      </c>
      <c r="D80" s="117">
        <f t="shared" ref="D80:D110" si="19">E80+F80+G80+H80+I80+J80+L80+N80+P80+R80+T80+U80+V80+W80+X80+Y80+Z80+AA80+AB80+AC80+AD80+AE80</f>
        <v>7846420.6799999997</v>
      </c>
      <c r="E80" s="131">
        <v>0</v>
      </c>
      <c r="F80" s="131">
        <v>0</v>
      </c>
      <c r="G80" s="131">
        <v>0</v>
      </c>
      <c r="H80" s="131">
        <v>0</v>
      </c>
      <c r="I80" s="131">
        <v>0</v>
      </c>
      <c r="J80" s="131">
        <v>0</v>
      </c>
      <c r="K80" s="132">
        <v>0</v>
      </c>
      <c r="L80" s="131">
        <v>0</v>
      </c>
      <c r="M80" s="122">
        <v>897</v>
      </c>
      <c r="N80" s="131">
        <v>7509899.3899999997</v>
      </c>
      <c r="O80" s="131">
        <v>0</v>
      </c>
      <c r="P80" s="131">
        <v>0</v>
      </c>
      <c r="Q80" s="131">
        <v>0</v>
      </c>
      <c r="R80" s="131">
        <v>0</v>
      </c>
      <c r="S80" s="131">
        <v>0</v>
      </c>
      <c r="T80" s="131">
        <v>0</v>
      </c>
      <c r="U80" s="131">
        <v>0</v>
      </c>
      <c r="V80" s="131">
        <v>0</v>
      </c>
      <c r="W80" s="131">
        <v>0</v>
      </c>
      <c r="X80" s="131">
        <v>0</v>
      </c>
      <c r="Y80" s="131">
        <v>0</v>
      </c>
      <c r="Z80" s="131">
        <v>0</v>
      </c>
      <c r="AA80" s="131">
        <v>0</v>
      </c>
      <c r="AB80" s="131">
        <v>0</v>
      </c>
      <c r="AC80" s="134">
        <v>155890.49</v>
      </c>
      <c r="AD80" s="117">
        <v>180630.8</v>
      </c>
      <c r="AE80" s="134">
        <v>0</v>
      </c>
      <c r="AF80" s="136">
        <v>2023</v>
      </c>
      <c r="AG80" s="136">
        <v>2023</v>
      </c>
      <c r="AH80" s="137">
        <v>2023</v>
      </c>
      <c r="BW80" s="140"/>
      <c r="CH80" s="119">
        <f t="shared" si="17"/>
        <v>5.8207660913467407E-11</v>
      </c>
      <c r="DN80" s="97" t="e">
        <f t="shared" si="7"/>
        <v>#N/A</v>
      </c>
      <c r="DP80" s="139" t="s">
        <v>7678</v>
      </c>
      <c r="DQ80" s="139">
        <v>9349318.3100000005</v>
      </c>
    </row>
    <row r="81" spans="1:121" s="139" customFormat="1" x14ac:dyDescent="0.3">
      <c r="A81" s="97">
        <v>1</v>
      </c>
      <c r="B81" s="120">
        <f>SUBTOTAL(9,$A$22:A81)</f>
        <v>60</v>
      </c>
      <c r="C81" s="115" t="s">
        <v>987</v>
      </c>
      <c r="D81" s="117">
        <f t="shared" si="19"/>
        <v>2611512.31</v>
      </c>
      <c r="E81" s="131">
        <v>0</v>
      </c>
      <c r="F81" s="131">
        <v>0</v>
      </c>
      <c r="G81" s="131">
        <v>0</v>
      </c>
      <c r="H81" s="131">
        <v>0</v>
      </c>
      <c r="I81" s="131">
        <v>2256441.88</v>
      </c>
      <c r="J81" s="131">
        <v>0</v>
      </c>
      <c r="K81" s="132">
        <v>0</v>
      </c>
      <c r="L81" s="131">
        <v>0</v>
      </c>
      <c r="M81" s="131">
        <v>0</v>
      </c>
      <c r="N81" s="131">
        <v>0</v>
      </c>
      <c r="O81" s="131">
        <v>0</v>
      </c>
      <c r="P81" s="131">
        <v>0</v>
      </c>
      <c r="Q81" s="131">
        <v>0</v>
      </c>
      <c r="R81" s="131">
        <v>0</v>
      </c>
      <c r="S81" s="131">
        <v>0</v>
      </c>
      <c r="T81" s="131">
        <v>0</v>
      </c>
      <c r="U81" s="131">
        <v>0</v>
      </c>
      <c r="V81" s="131">
        <v>0</v>
      </c>
      <c r="W81" s="131">
        <v>0</v>
      </c>
      <c r="X81" s="131">
        <v>0</v>
      </c>
      <c r="Y81" s="131">
        <v>0</v>
      </c>
      <c r="Z81" s="131">
        <v>0</v>
      </c>
      <c r="AA81" s="131">
        <v>0</v>
      </c>
      <c r="AB81" s="131">
        <v>0</v>
      </c>
      <c r="AC81" s="134">
        <v>46839.22</v>
      </c>
      <c r="AD81" s="117">
        <v>308231.21000000002</v>
      </c>
      <c r="AE81" s="134">
        <v>0</v>
      </c>
      <c r="AF81" s="136">
        <v>2023</v>
      </c>
      <c r="AG81" s="136">
        <v>2023</v>
      </c>
      <c r="AH81" s="137">
        <v>2023</v>
      </c>
      <c r="BW81" s="140"/>
      <c r="CH81" s="119">
        <f t="shared" si="17"/>
        <v>1.7462298274040222E-10</v>
      </c>
      <c r="DN81" s="97" t="e">
        <f t="shared" si="7"/>
        <v>#N/A</v>
      </c>
      <c r="DP81" s="139" t="s">
        <v>7680</v>
      </c>
      <c r="DQ81" s="139">
        <v>12508356.35</v>
      </c>
    </row>
    <row r="82" spans="1:121" s="139" customFormat="1" x14ac:dyDescent="0.3">
      <c r="A82" s="97">
        <v>1</v>
      </c>
      <c r="B82" s="120">
        <f>SUBTOTAL(9,$A$22:A82)</f>
        <v>61</v>
      </c>
      <c r="C82" s="115" t="s">
        <v>1147</v>
      </c>
      <c r="D82" s="117">
        <f t="shared" si="19"/>
        <v>6862149.0899999999</v>
      </c>
      <c r="E82" s="131">
        <v>0</v>
      </c>
      <c r="F82" s="131">
        <v>0</v>
      </c>
      <c r="G82" s="131">
        <v>0</v>
      </c>
      <c r="H82" s="131">
        <v>0</v>
      </c>
      <c r="I82" s="131">
        <v>0</v>
      </c>
      <c r="J82" s="131">
        <v>0</v>
      </c>
      <c r="K82" s="132">
        <v>0</v>
      </c>
      <c r="L82" s="131">
        <v>0</v>
      </c>
      <c r="M82" s="122">
        <v>798.2</v>
      </c>
      <c r="N82" s="131">
        <v>6545705.3399999999</v>
      </c>
      <c r="O82" s="131">
        <v>0</v>
      </c>
      <c r="P82" s="131">
        <v>0</v>
      </c>
      <c r="Q82" s="131">
        <v>0</v>
      </c>
      <c r="R82" s="131">
        <v>0</v>
      </c>
      <c r="S82" s="131">
        <v>0</v>
      </c>
      <c r="T82" s="131">
        <v>0</v>
      </c>
      <c r="U82" s="131">
        <v>0</v>
      </c>
      <c r="V82" s="131">
        <v>0</v>
      </c>
      <c r="W82" s="131">
        <v>0</v>
      </c>
      <c r="X82" s="131">
        <v>0</v>
      </c>
      <c r="Y82" s="131">
        <v>0</v>
      </c>
      <c r="Z82" s="131">
        <v>0</v>
      </c>
      <c r="AA82" s="131">
        <v>0</v>
      </c>
      <c r="AB82" s="131">
        <v>0</v>
      </c>
      <c r="AC82" s="134">
        <v>135875.75</v>
      </c>
      <c r="AD82" s="117">
        <v>180568</v>
      </c>
      <c r="AE82" s="134">
        <v>0</v>
      </c>
      <c r="AF82" s="136">
        <v>2023</v>
      </c>
      <c r="AG82" s="136">
        <v>2023</v>
      </c>
      <c r="AH82" s="137">
        <v>2023</v>
      </c>
      <c r="BW82" s="140"/>
      <c r="CH82" s="119">
        <f t="shared" si="17"/>
        <v>0</v>
      </c>
      <c r="DN82" s="97" t="e">
        <f t="shared" si="7"/>
        <v>#N/A</v>
      </c>
      <c r="DP82" s="139" t="s">
        <v>7684</v>
      </c>
      <c r="DQ82" s="139">
        <v>9345772.5099999998</v>
      </c>
    </row>
    <row r="83" spans="1:121" s="139" customFormat="1" x14ac:dyDescent="0.3">
      <c r="A83" s="97">
        <v>1</v>
      </c>
      <c r="B83" s="120">
        <f>SUBTOTAL(9,$A$22:A83)</f>
        <v>62</v>
      </c>
      <c r="C83" s="115" t="s">
        <v>1183</v>
      </c>
      <c r="D83" s="117">
        <f t="shared" si="19"/>
        <v>5850207.0899999999</v>
      </c>
      <c r="E83" s="131">
        <v>0</v>
      </c>
      <c r="F83" s="131">
        <v>0</v>
      </c>
      <c r="G83" s="131">
        <v>0</v>
      </c>
      <c r="H83" s="131">
        <v>0</v>
      </c>
      <c r="I83" s="131">
        <v>0</v>
      </c>
      <c r="J83" s="131">
        <v>0</v>
      </c>
      <c r="K83" s="132">
        <v>0</v>
      </c>
      <c r="L83" s="131">
        <v>0</v>
      </c>
      <c r="M83" s="122">
        <v>878.3</v>
      </c>
      <c r="N83" s="134">
        <v>5570898.3499999996</v>
      </c>
      <c r="O83" s="131">
        <v>0</v>
      </c>
      <c r="P83" s="131">
        <v>0</v>
      </c>
      <c r="Q83" s="131">
        <v>0</v>
      </c>
      <c r="R83" s="131">
        <v>0</v>
      </c>
      <c r="S83" s="131">
        <v>0</v>
      </c>
      <c r="T83" s="131">
        <v>0</v>
      </c>
      <c r="U83" s="131">
        <v>0</v>
      </c>
      <c r="V83" s="131">
        <v>0</v>
      </c>
      <c r="W83" s="131">
        <v>0</v>
      </c>
      <c r="X83" s="131">
        <v>0</v>
      </c>
      <c r="Y83" s="131">
        <v>0</v>
      </c>
      <c r="Z83" s="131">
        <v>0</v>
      </c>
      <c r="AA83" s="131">
        <v>0</v>
      </c>
      <c r="AB83" s="131">
        <v>0</v>
      </c>
      <c r="AC83" s="134">
        <v>115640.71</v>
      </c>
      <c r="AD83" s="117">
        <v>163668.03</v>
      </c>
      <c r="AE83" s="134">
        <v>0</v>
      </c>
      <c r="AF83" s="136">
        <v>2023</v>
      </c>
      <c r="AG83" s="136">
        <v>2023</v>
      </c>
      <c r="AH83" s="137">
        <v>2023</v>
      </c>
      <c r="BW83" s="140"/>
      <c r="CH83" s="119">
        <f t="shared" si="17"/>
        <v>2.0372681319713593E-10</v>
      </c>
      <c r="DN83" s="97" t="e">
        <f t="shared" si="7"/>
        <v>#N/A</v>
      </c>
      <c r="DP83" s="139" t="s">
        <v>7698</v>
      </c>
      <c r="DQ83" s="139">
        <v>3023784.57</v>
      </c>
    </row>
    <row r="84" spans="1:121" s="139" customFormat="1" x14ac:dyDescent="0.3">
      <c r="A84" s="97">
        <v>1</v>
      </c>
      <c r="B84" s="120">
        <f>SUBTOTAL(9,$A$22:A84)</f>
        <v>63</v>
      </c>
      <c r="C84" s="115" t="s">
        <v>5862</v>
      </c>
      <c r="D84" s="117">
        <f t="shared" si="19"/>
        <v>87563.25</v>
      </c>
      <c r="E84" s="131">
        <v>0</v>
      </c>
      <c r="F84" s="131">
        <v>0</v>
      </c>
      <c r="G84" s="131">
        <v>0</v>
      </c>
      <c r="H84" s="131">
        <v>0</v>
      </c>
      <c r="I84" s="131">
        <v>0</v>
      </c>
      <c r="J84" s="131">
        <v>0</v>
      </c>
      <c r="K84" s="132">
        <v>0</v>
      </c>
      <c r="L84" s="131">
        <v>0</v>
      </c>
      <c r="M84" s="131">
        <v>0</v>
      </c>
      <c r="N84" s="131">
        <v>0</v>
      </c>
      <c r="O84" s="131">
        <v>0</v>
      </c>
      <c r="P84" s="131">
        <v>0</v>
      </c>
      <c r="Q84" s="131">
        <v>0</v>
      </c>
      <c r="R84" s="131">
        <v>0</v>
      </c>
      <c r="S84" s="131">
        <v>0</v>
      </c>
      <c r="T84" s="131">
        <v>0</v>
      </c>
      <c r="U84" s="131">
        <v>0</v>
      </c>
      <c r="V84" s="131">
        <v>0</v>
      </c>
      <c r="W84" s="131">
        <v>0</v>
      </c>
      <c r="X84" s="131">
        <v>0</v>
      </c>
      <c r="Y84" s="131">
        <v>0</v>
      </c>
      <c r="Z84" s="131">
        <v>0</v>
      </c>
      <c r="AA84" s="131">
        <v>0</v>
      </c>
      <c r="AB84" s="131">
        <v>0</v>
      </c>
      <c r="AC84" s="134">
        <v>0</v>
      </c>
      <c r="AD84" s="117">
        <v>87563.25</v>
      </c>
      <c r="AE84" s="134">
        <v>0</v>
      </c>
      <c r="AF84" s="136">
        <v>2023</v>
      </c>
      <c r="AG84" s="136" t="s">
        <v>17025</v>
      </c>
      <c r="AH84" s="137" t="s">
        <v>17025</v>
      </c>
      <c r="BW84" s="140"/>
      <c r="CH84" s="119">
        <f t="shared" si="17"/>
        <v>0</v>
      </c>
      <c r="DN84" s="97" t="e">
        <f t="shared" si="7"/>
        <v>#N/A</v>
      </c>
      <c r="DP84" s="139" t="s">
        <v>124</v>
      </c>
      <c r="DQ84" s="139">
        <v>2999093.32</v>
      </c>
    </row>
    <row r="85" spans="1:121" s="139" customFormat="1" x14ac:dyDescent="0.3">
      <c r="A85" s="97">
        <v>1</v>
      </c>
      <c r="B85" s="120">
        <f>SUBTOTAL(9,$A$22:A85)</f>
        <v>64</v>
      </c>
      <c r="C85" s="115" t="s">
        <v>127</v>
      </c>
      <c r="D85" s="117">
        <f t="shared" si="19"/>
        <v>6803479.2000000002</v>
      </c>
      <c r="E85" s="131">
        <v>0</v>
      </c>
      <c r="F85" s="131">
        <v>0</v>
      </c>
      <c r="G85" s="131">
        <v>0</v>
      </c>
      <c r="H85" s="131">
        <v>0</v>
      </c>
      <c r="I85" s="131">
        <v>0</v>
      </c>
      <c r="J85" s="131">
        <v>0</v>
      </c>
      <c r="K85" s="132">
        <v>0</v>
      </c>
      <c r="L85" s="131">
        <v>0</v>
      </c>
      <c r="M85" s="122">
        <v>864.72</v>
      </c>
      <c r="N85" s="131">
        <v>6535544.5300000003</v>
      </c>
      <c r="O85" s="131">
        <v>0</v>
      </c>
      <c r="P85" s="131">
        <v>0</v>
      </c>
      <c r="Q85" s="131">
        <v>0</v>
      </c>
      <c r="R85" s="131">
        <v>0</v>
      </c>
      <c r="S85" s="131">
        <v>0</v>
      </c>
      <c r="T85" s="131">
        <v>0</v>
      </c>
      <c r="U85" s="131">
        <v>0</v>
      </c>
      <c r="V85" s="131">
        <v>0</v>
      </c>
      <c r="W85" s="131">
        <v>0</v>
      </c>
      <c r="X85" s="131">
        <v>0</v>
      </c>
      <c r="Y85" s="131">
        <v>0</v>
      </c>
      <c r="Z85" s="131">
        <v>0</v>
      </c>
      <c r="AA85" s="131">
        <v>0</v>
      </c>
      <c r="AB85" s="131">
        <v>0</v>
      </c>
      <c r="AC85" s="134">
        <f t="shared" si="18"/>
        <v>139860.65</v>
      </c>
      <c r="AD85" s="117">
        <v>128074.02</v>
      </c>
      <c r="AE85" s="134">
        <v>0</v>
      </c>
      <c r="AF85" s="136">
        <v>2023</v>
      </c>
      <c r="AG85" s="136">
        <v>2023</v>
      </c>
      <c r="AH85" s="137">
        <v>2023</v>
      </c>
      <c r="BW85" s="140"/>
      <c r="CH85" s="119">
        <f t="shared" si="17"/>
        <v>-7.2759576141834259E-11</v>
      </c>
      <c r="DN85" s="97" t="e">
        <f t="shared" si="7"/>
        <v>#N/A</v>
      </c>
      <c r="DP85" s="139" t="s">
        <v>7734</v>
      </c>
      <c r="DQ85" s="139">
        <v>3012341.48</v>
      </c>
    </row>
    <row r="86" spans="1:121" s="139" customFormat="1" x14ac:dyDescent="0.3">
      <c r="A86" s="97">
        <v>1</v>
      </c>
      <c r="B86" s="120">
        <f>SUBTOTAL(9,$A$22:A86)</f>
        <v>65</v>
      </c>
      <c r="C86" s="115" t="s">
        <v>6999</v>
      </c>
      <c r="D86" s="117">
        <f t="shared" si="19"/>
        <v>114455.5</v>
      </c>
      <c r="E86" s="131">
        <v>0</v>
      </c>
      <c r="F86" s="131">
        <v>0</v>
      </c>
      <c r="G86" s="131">
        <v>0</v>
      </c>
      <c r="H86" s="131">
        <v>0</v>
      </c>
      <c r="I86" s="131">
        <v>0</v>
      </c>
      <c r="J86" s="131">
        <v>0</v>
      </c>
      <c r="K86" s="132">
        <v>0</v>
      </c>
      <c r="L86" s="131">
        <v>0</v>
      </c>
      <c r="M86" s="122">
        <v>0</v>
      </c>
      <c r="N86" s="131">
        <v>0</v>
      </c>
      <c r="O86" s="131">
        <v>0</v>
      </c>
      <c r="P86" s="131">
        <v>0</v>
      </c>
      <c r="Q86" s="131">
        <v>0</v>
      </c>
      <c r="R86" s="131">
        <v>0</v>
      </c>
      <c r="S86" s="131">
        <v>0</v>
      </c>
      <c r="T86" s="131">
        <v>0</v>
      </c>
      <c r="U86" s="131">
        <v>0</v>
      </c>
      <c r="V86" s="131">
        <v>0</v>
      </c>
      <c r="W86" s="131">
        <v>0</v>
      </c>
      <c r="X86" s="131">
        <v>0</v>
      </c>
      <c r="Y86" s="131">
        <v>0</v>
      </c>
      <c r="Z86" s="131">
        <v>0</v>
      </c>
      <c r="AA86" s="131">
        <v>0</v>
      </c>
      <c r="AB86" s="131">
        <v>0</v>
      </c>
      <c r="AC86" s="134">
        <f t="shared" si="18"/>
        <v>0</v>
      </c>
      <c r="AD86" s="117">
        <v>114455.5</v>
      </c>
      <c r="AE86" s="134">
        <v>0</v>
      </c>
      <c r="AF86" s="136">
        <v>2023</v>
      </c>
      <c r="AG86" s="136" t="s">
        <v>17025</v>
      </c>
      <c r="AH86" s="137" t="s">
        <v>17025</v>
      </c>
      <c r="BW86" s="140"/>
      <c r="CH86" s="119">
        <f t="shared" si="17"/>
        <v>0</v>
      </c>
      <c r="DN86" s="97" t="e">
        <f t="shared" ref="DN86:DN149" si="20">VLOOKUP(C86,DP:DQ,2,FALSE)</f>
        <v>#N/A</v>
      </c>
      <c r="DP86" s="139" t="s">
        <v>7749</v>
      </c>
      <c r="DQ86" s="139">
        <v>3007421.09</v>
      </c>
    </row>
    <row r="87" spans="1:121" s="139" customFormat="1" x14ac:dyDescent="0.3">
      <c r="A87" s="97">
        <v>1</v>
      </c>
      <c r="B87" s="120">
        <f>SUBTOTAL(9,$A$22:A87)</f>
        <v>66</v>
      </c>
      <c r="C87" s="115" t="s">
        <v>4656</v>
      </c>
      <c r="D87" s="117">
        <f t="shared" si="19"/>
        <v>6157003.8199999994</v>
      </c>
      <c r="E87" s="131">
        <v>0</v>
      </c>
      <c r="F87" s="131">
        <v>0</v>
      </c>
      <c r="G87" s="131">
        <v>0</v>
      </c>
      <c r="H87" s="131">
        <v>0</v>
      </c>
      <c r="I87" s="131">
        <v>0</v>
      </c>
      <c r="J87" s="131">
        <v>0</v>
      </c>
      <c r="K87" s="132">
        <v>0</v>
      </c>
      <c r="L87" s="131">
        <v>0</v>
      </c>
      <c r="M87" s="122">
        <v>830.51</v>
      </c>
      <c r="N87" s="133">
        <v>6031795.7999999998</v>
      </c>
      <c r="O87" s="131">
        <v>0</v>
      </c>
      <c r="P87" s="131">
        <v>0</v>
      </c>
      <c r="Q87" s="131">
        <v>0</v>
      </c>
      <c r="R87" s="131">
        <v>0</v>
      </c>
      <c r="S87" s="131">
        <v>0</v>
      </c>
      <c r="T87" s="131">
        <v>0</v>
      </c>
      <c r="U87" s="131">
        <v>0</v>
      </c>
      <c r="V87" s="131">
        <v>0</v>
      </c>
      <c r="W87" s="131">
        <v>0</v>
      </c>
      <c r="X87" s="131">
        <v>0</v>
      </c>
      <c r="Y87" s="131">
        <v>0</v>
      </c>
      <c r="Z87" s="131">
        <v>0</v>
      </c>
      <c r="AA87" s="131">
        <v>0</v>
      </c>
      <c r="AB87" s="131">
        <v>0</v>
      </c>
      <c r="AC87" s="134">
        <v>125208.02</v>
      </c>
      <c r="AD87" s="134">
        <v>0</v>
      </c>
      <c r="AE87" s="134">
        <v>0</v>
      </c>
      <c r="AF87" s="136" t="s">
        <v>17025</v>
      </c>
      <c r="AG87" s="136">
        <v>2023</v>
      </c>
      <c r="AH87" s="136">
        <v>2023</v>
      </c>
      <c r="BW87" s="140"/>
      <c r="CH87" s="119">
        <f t="shared" si="17"/>
        <v>-4.5110937207937241E-10</v>
      </c>
      <c r="DN87" s="97" t="e">
        <f t="shared" si="20"/>
        <v>#N/A</v>
      </c>
      <c r="DP87" s="139" t="s">
        <v>7760</v>
      </c>
      <c r="DQ87" s="139">
        <v>3005589.39</v>
      </c>
    </row>
    <row r="88" spans="1:121" s="139" customFormat="1" x14ac:dyDescent="0.3">
      <c r="A88" s="97">
        <v>1</v>
      </c>
      <c r="B88" s="120">
        <f>SUBTOTAL(9,$A$22:A88)</f>
        <v>67</v>
      </c>
      <c r="C88" s="115" t="s">
        <v>4983</v>
      </c>
      <c r="D88" s="117">
        <f t="shared" si="19"/>
        <v>4332687.82</v>
      </c>
      <c r="E88" s="131">
        <v>0</v>
      </c>
      <c r="F88" s="131">
        <v>0</v>
      </c>
      <c r="G88" s="131">
        <v>0</v>
      </c>
      <c r="H88" s="131">
        <v>0</v>
      </c>
      <c r="I88" s="131">
        <v>0</v>
      </c>
      <c r="J88" s="131">
        <v>0</v>
      </c>
      <c r="K88" s="132">
        <v>0</v>
      </c>
      <c r="L88" s="131">
        <v>0</v>
      </c>
      <c r="M88" s="122">
        <v>634.52</v>
      </c>
      <c r="N88" s="131">
        <v>4269920</v>
      </c>
      <c r="O88" s="131">
        <v>0</v>
      </c>
      <c r="P88" s="131">
        <v>0</v>
      </c>
      <c r="Q88" s="131">
        <v>0</v>
      </c>
      <c r="R88" s="131">
        <v>0</v>
      </c>
      <c r="S88" s="131">
        <v>0</v>
      </c>
      <c r="T88" s="131">
        <v>0</v>
      </c>
      <c r="U88" s="131">
        <v>0</v>
      </c>
      <c r="V88" s="131">
        <v>0</v>
      </c>
      <c r="W88" s="131">
        <v>0</v>
      </c>
      <c r="X88" s="131">
        <v>0</v>
      </c>
      <c r="Y88" s="131">
        <v>0</v>
      </c>
      <c r="Z88" s="131">
        <v>0</v>
      </c>
      <c r="AA88" s="131">
        <v>0</v>
      </c>
      <c r="AB88" s="131">
        <v>0</v>
      </c>
      <c r="AC88" s="134">
        <v>62767.82</v>
      </c>
      <c r="AD88" s="141">
        <v>0</v>
      </c>
      <c r="AE88" s="117">
        <v>0</v>
      </c>
      <c r="AF88" s="108" t="s">
        <v>17025</v>
      </c>
      <c r="AG88" s="136">
        <v>2023</v>
      </c>
      <c r="AH88" s="108">
        <v>2023</v>
      </c>
      <c r="BW88" s="140"/>
      <c r="CH88" s="119">
        <f t="shared" si="17"/>
        <v>2.9831426218152046E-10</v>
      </c>
      <c r="DN88" s="97" t="e">
        <f t="shared" si="20"/>
        <v>#N/A</v>
      </c>
      <c r="DP88" s="139" t="s">
        <v>7977</v>
      </c>
      <c r="DQ88" s="139">
        <v>8999344.4700000007</v>
      </c>
    </row>
    <row r="89" spans="1:121" s="139" customFormat="1" x14ac:dyDescent="0.3">
      <c r="A89" s="97">
        <v>1</v>
      </c>
      <c r="B89" s="120">
        <f>SUBTOTAL(9,$A$22:A89)</f>
        <v>68</v>
      </c>
      <c r="C89" s="115" t="s">
        <v>5391</v>
      </c>
      <c r="D89" s="117">
        <f t="shared" si="19"/>
        <v>4632000.99</v>
      </c>
      <c r="E89" s="131">
        <v>0</v>
      </c>
      <c r="F89" s="131">
        <v>0</v>
      </c>
      <c r="G89" s="131">
        <v>0</v>
      </c>
      <c r="H89" s="131">
        <v>0</v>
      </c>
      <c r="I89" s="131">
        <v>0</v>
      </c>
      <c r="J89" s="131">
        <v>0</v>
      </c>
      <c r="K89" s="132">
        <v>0</v>
      </c>
      <c r="L89" s="131">
        <v>0</v>
      </c>
      <c r="M89" s="122">
        <v>631.06999999999994</v>
      </c>
      <c r="N89" s="131">
        <v>4564897</v>
      </c>
      <c r="O89" s="131">
        <v>0</v>
      </c>
      <c r="P89" s="131">
        <v>0</v>
      </c>
      <c r="Q89" s="131">
        <v>0</v>
      </c>
      <c r="R89" s="131">
        <v>0</v>
      </c>
      <c r="S89" s="131">
        <v>0</v>
      </c>
      <c r="T89" s="131">
        <v>0</v>
      </c>
      <c r="U89" s="131">
        <v>0</v>
      </c>
      <c r="V89" s="131">
        <v>0</v>
      </c>
      <c r="W89" s="131">
        <v>0</v>
      </c>
      <c r="X89" s="131">
        <v>0</v>
      </c>
      <c r="Y89" s="131">
        <v>0</v>
      </c>
      <c r="Z89" s="131">
        <v>0</v>
      </c>
      <c r="AA89" s="131">
        <v>0</v>
      </c>
      <c r="AB89" s="131">
        <v>0</v>
      </c>
      <c r="AC89" s="134">
        <v>67103.990000000005</v>
      </c>
      <c r="AD89" s="141">
        <v>0</v>
      </c>
      <c r="AE89" s="117">
        <v>0</v>
      </c>
      <c r="AF89" s="108" t="s">
        <v>17025</v>
      </c>
      <c r="AG89" s="136">
        <v>2023</v>
      </c>
      <c r="AH89" s="108">
        <v>2023</v>
      </c>
      <c r="BW89" s="140"/>
      <c r="CH89" s="119">
        <f t="shared" si="17"/>
        <v>2.1827872842550278E-10</v>
      </c>
      <c r="DN89" s="97" t="e">
        <f t="shared" si="20"/>
        <v>#N/A</v>
      </c>
      <c r="DP89" s="139" t="s">
        <v>387</v>
      </c>
      <c r="DQ89" s="139">
        <v>36400802.68</v>
      </c>
    </row>
    <row r="90" spans="1:121" s="139" customFormat="1" x14ac:dyDescent="0.3">
      <c r="A90" s="97">
        <v>1</v>
      </c>
      <c r="B90" s="120">
        <f>SUBTOTAL(9,$A$22:A90)</f>
        <v>69</v>
      </c>
      <c r="C90" s="115" t="s">
        <v>1310</v>
      </c>
      <c r="D90" s="117">
        <f t="shared" si="19"/>
        <v>7736799.3300000001</v>
      </c>
      <c r="E90" s="131">
        <v>0</v>
      </c>
      <c r="F90" s="131">
        <v>0</v>
      </c>
      <c r="G90" s="131">
        <v>0</v>
      </c>
      <c r="H90" s="131">
        <v>0</v>
      </c>
      <c r="I90" s="131">
        <v>0</v>
      </c>
      <c r="J90" s="131">
        <v>0</v>
      </c>
      <c r="K90" s="132">
        <v>0</v>
      </c>
      <c r="L90" s="131">
        <v>0</v>
      </c>
      <c r="M90" s="122">
        <v>1754.3</v>
      </c>
      <c r="N90" s="131">
        <v>7624716</v>
      </c>
      <c r="O90" s="131">
        <v>0</v>
      </c>
      <c r="P90" s="131">
        <v>0</v>
      </c>
      <c r="Q90" s="131">
        <v>0</v>
      </c>
      <c r="R90" s="131">
        <v>0</v>
      </c>
      <c r="S90" s="131">
        <v>0</v>
      </c>
      <c r="T90" s="131">
        <v>0</v>
      </c>
      <c r="U90" s="131">
        <v>0</v>
      </c>
      <c r="V90" s="131">
        <v>0</v>
      </c>
      <c r="W90" s="131">
        <v>0</v>
      </c>
      <c r="X90" s="131">
        <v>0</v>
      </c>
      <c r="Y90" s="131">
        <v>0</v>
      </c>
      <c r="Z90" s="131">
        <v>0</v>
      </c>
      <c r="AA90" s="131">
        <v>0</v>
      </c>
      <c r="AB90" s="131">
        <v>0</v>
      </c>
      <c r="AC90" s="134">
        <v>112083.33</v>
      </c>
      <c r="AD90" s="141">
        <v>0</v>
      </c>
      <c r="AE90" s="134">
        <v>0</v>
      </c>
      <c r="AF90" s="136" t="s">
        <v>17025</v>
      </c>
      <c r="AG90" s="136">
        <v>2023</v>
      </c>
      <c r="AH90" s="137">
        <v>2023</v>
      </c>
      <c r="BW90" s="140"/>
      <c r="CH90" s="119">
        <f t="shared" si="17"/>
        <v>7.2759576141834259E-11</v>
      </c>
      <c r="DN90" s="97" t="e">
        <f t="shared" si="20"/>
        <v>#N/A</v>
      </c>
      <c r="DP90" s="139" t="s">
        <v>2016</v>
      </c>
      <c r="DQ90" s="139">
        <v>9347512.0199999996</v>
      </c>
    </row>
    <row r="91" spans="1:121" s="139" customFormat="1" x14ac:dyDescent="0.3">
      <c r="A91" s="97">
        <v>1</v>
      </c>
      <c r="B91" s="120">
        <f>SUBTOTAL(9,$A$22:A91)</f>
        <v>70</v>
      </c>
      <c r="C91" s="115" t="s">
        <v>1371</v>
      </c>
      <c r="D91" s="117">
        <f t="shared" si="19"/>
        <v>4876698.2300000004</v>
      </c>
      <c r="E91" s="131">
        <v>0</v>
      </c>
      <c r="F91" s="131">
        <v>0</v>
      </c>
      <c r="G91" s="131">
        <v>0</v>
      </c>
      <c r="H91" s="131">
        <v>0</v>
      </c>
      <c r="I91" s="131">
        <v>0</v>
      </c>
      <c r="J91" s="131">
        <v>0</v>
      </c>
      <c r="K91" s="132">
        <v>0</v>
      </c>
      <c r="L91" s="131">
        <v>0</v>
      </c>
      <c r="M91" s="122">
        <v>627</v>
      </c>
      <c r="N91" s="122">
        <v>4689013.87</v>
      </c>
      <c r="O91" s="131">
        <v>0</v>
      </c>
      <c r="P91" s="131">
        <v>0</v>
      </c>
      <c r="Q91" s="131">
        <v>0</v>
      </c>
      <c r="R91" s="131">
        <v>0</v>
      </c>
      <c r="S91" s="131">
        <v>0</v>
      </c>
      <c r="T91" s="131">
        <v>0</v>
      </c>
      <c r="U91" s="131">
        <v>0</v>
      </c>
      <c r="V91" s="131">
        <v>0</v>
      </c>
      <c r="W91" s="131">
        <v>0</v>
      </c>
      <c r="X91" s="131">
        <v>0</v>
      </c>
      <c r="Y91" s="131">
        <v>0</v>
      </c>
      <c r="Z91" s="131">
        <v>0</v>
      </c>
      <c r="AA91" s="131">
        <v>0</v>
      </c>
      <c r="AB91" s="131">
        <v>0</v>
      </c>
      <c r="AC91" s="134">
        <f t="shared" si="18"/>
        <v>100344.9</v>
      </c>
      <c r="AD91" s="134">
        <v>87339.46</v>
      </c>
      <c r="AE91" s="134">
        <v>0</v>
      </c>
      <c r="AF91" s="136">
        <v>2023</v>
      </c>
      <c r="AG91" s="136">
        <v>2023</v>
      </c>
      <c r="AH91" s="137">
        <v>2023</v>
      </c>
      <c r="BW91" s="140"/>
      <c r="CH91" s="119"/>
      <c r="DN91" s="97" t="e">
        <f t="shared" si="20"/>
        <v>#N/A</v>
      </c>
      <c r="DP91" s="139" t="s">
        <v>11338</v>
      </c>
      <c r="DQ91" s="139">
        <v>18837232.66</v>
      </c>
    </row>
    <row r="92" spans="1:121" s="139" customFormat="1" x14ac:dyDescent="0.3">
      <c r="A92" s="97">
        <v>1</v>
      </c>
      <c r="B92" s="120">
        <f>SUBTOTAL(9,$A$22:A92)</f>
        <v>71</v>
      </c>
      <c r="C92" s="115" t="s">
        <v>6830</v>
      </c>
      <c r="D92" s="117">
        <f t="shared" si="19"/>
        <v>2846419.65</v>
      </c>
      <c r="E92" s="131">
        <v>0</v>
      </c>
      <c r="F92" s="131">
        <v>0</v>
      </c>
      <c r="G92" s="131">
        <v>2786782.5</v>
      </c>
      <c r="H92" s="131">
        <v>0</v>
      </c>
      <c r="I92" s="131">
        <v>0</v>
      </c>
      <c r="J92" s="131">
        <v>0</v>
      </c>
      <c r="K92" s="132">
        <v>0</v>
      </c>
      <c r="L92" s="131">
        <v>0</v>
      </c>
      <c r="M92" s="131">
        <v>0</v>
      </c>
      <c r="N92" s="131">
        <v>0</v>
      </c>
      <c r="O92" s="131">
        <v>0</v>
      </c>
      <c r="P92" s="131">
        <v>0</v>
      </c>
      <c r="Q92" s="131">
        <v>0</v>
      </c>
      <c r="R92" s="131">
        <v>0</v>
      </c>
      <c r="S92" s="131">
        <v>0</v>
      </c>
      <c r="T92" s="131">
        <v>0</v>
      </c>
      <c r="U92" s="131">
        <v>0</v>
      </c>
      <c r="V92" s="131">
        <v>0</v>
      </c>
      <c r="W92" s="131">
        <v>0</v>
      </c>
      <c r="X92" s="131">
        <v>0</v>
      </c>
      <c r="Y92" s="131">
        <v>0</v>
      </c>
      <c r="Z92" s="131">
        <v>0</v>
      </c>
      <c r="AA92" s="131">
        <v>0</v>
      </c>
      <c r="AB92" s="131">
        <v>0</v>
      </c>
      <c r="AC92" s="134">
        <f>ROUND(G92*2.14%,2)</f>
        <v>59637.15</v>
      </c>
      <c r="AD92" s="134">
        <v>0</v>
      </c>
      <c r="AE92" s="134">
        <v>0</v>
      </c>
      <c r="AF92" s="136" t="s">
        <v>17025</v>
      </c>
      <c r="AG92" s="136">
        <v>2023</v>
      </c>
      <c r="AH92" s="137">
        <v>2023</v>
      </c>
      <c r="BW92" s="140"/>
      <c r="CH92" s="119"/>
      <c r="DN92" s="97" t="e">
        <f t="shared" si="20"/>
        <v>#N/A</v>
      </c>
      <c r="DP92" s="139" t="s">
        <v>11344</v>
      </c>
      <c r="DQ92" s="139">
        <v>9343806.9700000007</v>
      </c>
    </row>
    <row r="93" spans="1:121" s="139" customFormat="1" x14ac:dyDescent="0.3">
      <c r="A93" s="97">
        <v>1</v>
      </c>
      <c r="B93" s="120">
        <f>SUBTOTAL(9,$A$22:A93)</f>
        <v>72</v>
      </c>
      <c r="C93" s="115" t="s">
        <v>6998</v>
      </c>
      <c r="D93" s="117">
        <f t="shared" si="19"/>
        <v>2072739.64</v>
      </c>
      <c r="E93" s="131">
        <v>0</v>
      </c>
      <c r="F93" s="131">
        <v>0</v>
      </c>
      <c r="G93" s="131">
        <v>0</v>
      </c>
      <c r="H93" s="131">
        <v>0</v>
      </c>
      <c r="I93" s="131">
        <v>0</v>
      </c>
      <c r="J93" s="131">
        <v>0</v>
      </c>
      <c r="K93" s="132">
        <v>0</v>
      </c>
      <c r="L93" s="131">
        <v>0</v>
      </c>
      <c r="M93" s="122">
        <v>385.7</v>
      </c>
      <c r="N93" s="131">
        <v>2030588.68</v>
      </c>
      <c r="O93" s="131">
        <v>0</v>
      </c>
      <c r="P93" s="131">
        <v>0</v>
      </c>
      <c r="Q93" s="131">
        <v>0</v>
      </c>
      <c r="R93" s="131">
        <v>0</v>
      </c>
      <c r="S93" s="131">
        <v>0</v>
      </c>
      <c r="T93" s="131">
        <v>0</v>
      </c>
      <c r="U93" s="131">
        <v>0</v>
      </c>
      <c r="V93" s="131">
        <v>0</v>
      </c>
      <c r="W93" s="131">
        <v>0</v>
      </c>
      <c r="X93" s="131">
        <v>0</v>
      </c>
      <c r="Y93" s="131">
        <v>0</v>
      </c>
      <c r="Z93" s="131">
        <v>0</v>
      </c>
      <c r="AA93" s="131">
        <v>0</v>
      </c>
      <c r="AB93" s="131">
        <v>0</v>
      </c>
      <c r="AC93" s="134">
        <v>42150.96</v>
      </c>
      <c r="AD93" s="134">
        <v>0</v>
      </c>
      <c r="AE93" s="134">
        <v>0</v>
      </c>
      <c r="AF93" s="136" t="s">
        <v>17025</v>
      </c>
      <c r="AG93" s="136">
        <v>2023</v>
      </c>
      <c r="AH93" s="137">
        <v>2023</v>
      </c>
      <c r="BW93" s="140"/>
      <c r="CH93" s="119"/>
      <c r="DN93" s="97">
        <f t="shared" si="20"/>
        <v>3019345.72</v>
      </c>
      <c r="DP93" s="139">
        <v>1</v>
      </c>
      <c r="DQ93" s="139">
        <v>12044140.35</v>
      </c>
    </row>
    <row r="94" spans="1:121" s="139" customFormat="1" x14ac:dyDescent="0.3">
      <c r="A94" s="97">
        <v>1</v>
      </c>
      <c r="B94" s="120">
        <f>SUBTOTAL(9,$A$22:A94)</f>
        <v>73</v>
      </c>
      <c r="C94" s="115" t="s">
        <v>7050</v>
      </c>
      <c r="D94" s="117">
        <f t="shared" si="19"/>
        <v>1955554.73</v>
      </c>
      <c r="E94" s="131">
        <v>0</v>
      </c>
      <c r="F94" s="131">
        <v>0</v>
      </c>
      <c r="G94" s="131">
        <v>0</v>
      </c>
      <c r="H94" s="131">
        <v>0</v>
      </c>
      <c r="I94" s="131">
        <v>0</v>
      </c>
      <c r="J94" s="131">
        <v>0</v>
      </c>
      <c r="K94" s="132">
        <v>0</v>
      </c>
      <c r="L94" s="131">
        <v>0</v>
      </c>
      <c r="M94" s="122">
        <v>331.42</v>
      </c>
      <c r="N94" s="131">
        <v>1915786.83</v>
      </c>
      <c r="O94" s="131">
        <v>0</v>
      </c>
      <c r="P94" s="131">
        <v>0</v>
      </c>
      <c r="Q94" s="131">
        <v>0</v>
      </c>
      <c r="R94" s="131">
        <v>0</v>
      </c>
      <c r="S94" s="131">
        <v>0</v>
      </c>
      <c r="T94" s="131">
        <v>0</v>
      </c>
      <c r="U94" s="131">
        <v>0</v>
      </c>
      <c r="V94" s="131">
        <v>0</v>
      </c>
      <c r="W94" s="131">
        <v>0</v>
      </c>
      <c r="X94" s="131">
        <v>0</v>
      </c>
      <c r="Y94" s="131">
        <v>0</v>
      </c>
      <c r="Z94" s="131">
        <v>0</v>
      </c>
      <c r="AA94" s="131">
        <v>0</v>
      </c>
      <c r="AB94" s="131">
        <v>0</v>
      </c>
      <c r="AC94" s="134">
        <v>39767.9</v>
      </c>
      <c r="AD94" s="134">
        <v>0</v>
      </c>
      <c r="AE94" s="134">
        <v>0</v>
      </c>
      <c r="AF94" s="136" t="s">
        <v>17025</v>
      </c>
      <c r="AG94" s="136">
        <v>2023</v>
      </c>
      <c r="AH94" s="137">
        <v>2023</v>
      </c>
      <c r="BW94" s="140"/>
      <c r="CH94" s="119"/>
      <c r="DN94" s="97" t="e">
        <f t="shared" si="20"/>
        <v>#N/A</v>
      </c>
      <c r="DP94" s="139" t="s">
        <v>17471</v>
      </c>
      <c r="DQ94" s="139">
        <v>3021436.23</v>
      </c>
    </row>
    <row r="95" spans="1:121" s="139" customFormat="1" x14ac:dyDescent="0.3">
      <c r="A95" s="97">
        <v>1</v>
      </c>
      <c r="B95" s="120">
        <f>SUBTOTAL(9,$A$22:A95)</f>
        <v>74</v>
      </c>
      <c r="C95" s="115" t="s">
        <v>7130</v>
      </c>
      <c r="D95" s="117">
        <f t="shared" si="19"/>
        <v>139938.38</v>
      </c>
      <c r="E95" s="131">
        <v>0</v>
      </c>
      <c r="F95" s="131">
        <v>0</v>
      </c>
      <c r="G95" s="131">
        <v>0</v>
      </c>
      <c r="H95" s="131">
        <v>0</v>
      </c>
      <c r="I95" s="131">
        <v>0</v>
      </c>
      <c r="J95" s="131">
        <v>0</v>
      </c>
      <c r="K95" s="132">
        <v>0</v>
      </c>
      <c r="L95" s="131">
        <v>0</v>
      </c>
      <c r="M95" s="131">
        <v>0</v>
      </c>
      <c r="N95" s="131">
        <v>0</v>
      </c>
      <c r="O95" s="131">
        <v>0</v>
      </c>
      <c r="P95" s="131">
        <v>0</v>
      </c>
      <c r="Q95" s="131">
        <v>0</v>
      </c>
      <c r="R95" s="131">
        <v>0</v>
      </c>
      <c r="S95" s="131">
        <v>0</v>
      </c>
      <c r="T95" s="131">
        <v>0</v>
      </c>
      <c r="U95" s="131">
        <v>0</v>
      </c>
      <c r="V95" s="131">
        <v>0</v>
      </c>
      <c r="W95" s="131">
        <v>0</v>
      </c>
      <c r="X95" s="131">
        <v>0</v>
      </c>
      <c r="Y95" s="131">
        <v>0</v>
      </c>
      <c r="Z95" s="131">
        <v>0</v>
      </c>
      <c r="AA95" s="131">
        <v>0</v>
      </c>
      <c r="AB95" s="131">
        <v>0</v>
      </c>
      <c r="AC95" s="134">
        <f>ROUND(R95*2.14%,2)</f>
        <v>0</v>
      </c>
      <c r="AD95" s="117">
        <v>139938.38</v>
      </c>
      <c r="AE95" s="134">
        <v>0</v>
      </c>
      <c r="AF95" s="136">
        <v>2023</v>
      </c>
      <c r="AG95" s="136" t="s">
        <v>17025</v>
      </c>
      <c r="AH95" s="137" t="s">
        <v>17025</v>
      </c>
      <c r="BW95" s="140"/>
      <c r="CH95" s="119"/>
      <c r="DN95" s="97" t="e">
        <f t="shared" si="20"/>
        <v>#N/A</v>
      </c>
      <c r="DP95" s="139" t="s">
        <v>11519</v>
      </c>
      <c r="DQ95" s="139">
        <v>6184076.7000000002</v>
      </c>
    </row>
    <row r="96" spans="1:121" s="139" customFormat="1" x14ac:dyDescent="0.3">
      <c r="A96" s="97">
        <v>1</v>
      </c>
      <c r="B96" s="120">
        <f>SUBTOTAL(9,$A$22:A96)</f>
        <v>75</v>
      </c>
      <c r="C96" s="142" t="s">
        <v>6884</v>
      </c>
      <c r="D96" s="143">
        <f t="shared" si="19"/>
        <v>117549.75999999999</v>
      </c>
      <c r="E96" s="144">
        <v>0</v>
      </c>
      <c r="F96" s="144">
        <v>0</v>
      </c>
      <c r="G96" s="144">
        <v>0</v>
      </c>
      <c r="H96" s="144">
        <v>0</v>
      </c>
      <c r="I96" s="144">
        <v>0</v>
      </c>
      <c r="J96" s="144">
        <v>0</v>
      </c>
      <c r="K96" s="145">
        <v>0</v>
      </c>
      <c r="L96" s="144">
        <v>0</v>
      </c>
      <c r="M96" s="144">
        <v>0</v>
      </c>
      <c r="N96" s="144">
        <v>0</v>
      </c>
      <c r="O96" s="144">
        <v>0</v>
      </c>
      <c r="P96" s="144">
        <v>0</v>
      </c>
      <c r="Q96" s="144">
        <v>0</v>
      </c>
      <c r="R96" s="144">
        <v>0</v>
      </c>
      <c r="S96" s="144">
        <v>0</v>
      </c>
      <c r="T96" s="144">
        <v>0</v>
      </c>
      <c r="U96" s="144">
        <v>0</v>
      </c>
      <c r="V96" s="144">
        <v>0</v>
      </c>
      <c r="W96" s="144">
        <v>0</v>
      </c>
      <c r="X96" s="144">
        <v>0</v>
      </c>
      <c r="Y96" s="144">
        <v>0</v>
      </c>
      <c r="Z96" s="144">
        <v>0</v>
      </c>
      <c r="AA96" s="144">
        <v>0</v>
      </c>
      <c r="AB96" s="144">
        <v>0</v>
      </c>
      <c r="AC96" s="146">
        <v>0</v>
      </c>
      <c r="AD96" s="134">
        <v>117549.75999999999</v>
      </c>
      <c r="AE96" s="146">
        <v>0</v>
      </c>
      <c r="AF96" s="147">
        <v>2023</v>
      </c>
      <c r="AG96" s="147" t="s">
        <v>17025</v>
      </c>
      <c r="AH96" s="148" t="s">
        <v>17025</v>
      </c>
      <c r="BW96" s="140"/>
      <c r="CH96" s="119"/>
      <c r="DN96" s="97" t="e">
        <f t="shared" si="20"/>
        <v>#N/A</v>
      </c>
      <c r="DP96" s="139" t="s">
        <v>11557</v>
      </c>
      <c r="DQ96" s="139">
        <v>12044475.93</v>
      </c>
    </row>
    <row r="97" spans="1:121" s="139" customFormat="1" x14ac:dyDescent="0.3">
      <c r="A97" s="97">
        <v>1</v>
      </c>
      <c r="B97" s="120">
        <f>SUBTOTAL(9,$A$22:A97)</f>
        <v>76</v>
      </c>
      <c r="C97" s="115" t="s">
        <v>133</v>
      </c>
      <c r="D97" s="117">
        <f t="shared" si="19"/>
        <v>124578.2</v>
      </c>
      <c r="E97" s="133">
        <v>0</v>
      </c>
      <c r="F97" s="133">
        <v>0</v>
      </c>
      <c r="G97" s="133">
        <v>0</v>
      </c>
      <c r="H97" s="133">
        <v>0</v>
      </c>
      <c r="I97" s="133">
        <v>0</v>
      </c>
      <c r="J97" s="133">
        <v>0</v>
      </c>
      <c r="K97" s="149">
        <v>0</v>
      </c>
      <c r="L97" s="133">
        <v>0</v>
      </c>
      <c r="M97" s="133">
        <v>0</v>
      </c>
      <c r="N97" s="133">
        <v>0</v>
      </c>
      <c r="O97" s="133">
        <v>0</v>
      </c>
      <c r="P97" s="133">
        <v>0</v>
      </c>
      <c r="Q97" s="133">
        <v>0</v>
      </c>
      <c r="R97" s="133">
        <v>0</v>
      </c>
      <c r="S97" s="133">
        <v>0</v>
      </c>
      <c r="T97" s="133">
        <v>0</v>
      </c>
      <c r="U97" s="133">
        <v>0</v>
      </c>
      <c r="V97" s="133">
        <v>0</v>
      </c>
      <c r="W97" s="133">
        <v>0</v>
      </c>
      <c r="X97" s="133">
        <v>0</v>
      </c>
      <c r="Y97" s="133">
        <v>0</v>
      </c>
      <c r="Z97" s="133">
        <v>0</v>
      </c>
      <c r="AA97" s="133">
        <v>0</v>
      </c>
      <c r="AB97" s="133">
        <v>0</v>
      </c>
      <c r="AC97" s="134">
        <v>0</v>
      </c>
      <c r="AD97" s="134">
        <v>124578.2</v>
      </c>
      <c r="AE97" s="134">
        <v>0</v>
      </c>
      <c r="AF97" s="136">
        <v>2023</v>
      </c>
      <c r="AG97" s="136" t="s">
        <v>17025</v>
      </c>
      <c r="AH97" s="136" t="s">
        <v>17025</v>
      </c>
      <c r="BW97" s="140"/>
      <c r="CH97" s="119"/>
      <c r="DN97" s="97" t="e">
        <f t="shared" si="20"/>
        <v>#N/A</v>
      </c>
      <c r="DP97" s="139" t="s">
        <v>11568</v>
      </c>
      <c r="DQ97" s="139">
        <v>7948592.1100000003</v>
      </c>
    </row>
    <row r="98" spans="1:121" s="139" customFormat="1" x14ac:dyDescent="0.3">
      <c r="A98" s="97">
        <v>1</v>
      </c>
      <c r="B98" s="120">
        <f>SUBTOTAL(9,$A$22:A98)</f>
        <v>77</v>
      </c>
      <c r="C98" s="115" t="s">
        <v>7723</v>
      </c>
      <c r="D98" s="117">
        <f t="shared" si="19"/>
        <v>279029.03999999998</v>
      </c>
      <c r="E98" s="133">
        <v>0</v>
      </c>
      <c r="F98" s="133">
        <v>0</v>
      </c>
      <c r="G98" s="133">
        <v>0</v>
      </c>
      <c r="H98" s="133">
        <v>0</v>
      </c>
      <c r="I98" s="133">
        <v>0</v>
      </c>
      <c r="J98" s="133">
        <v>0</v>
      </c>
      <c r="K98" s="149">
        <v>0</v>
      </c>
      <c r="L98" s="133">
        <v>0</v>
      </c>
      <c r="M98" s="133">
        <v>0</v>
      </c>
      <c r="N98" s="133">
        <v>0</v>
      </c>
      <c r="O98" s="133">
        <v>0</v>
      </c>
      <c r="P98" s="133">
        <v>0</v>
      </c>
      <c r="Q98" s="133">
        <v>0</v>
      </c>
      <c r="R98" s="133">
        <v>0</v>
      </c>
      <c r="S98" s="133">
        <v>0</v>
      </c>
      <c r="T98" s="133">
        <v>0</v>
      </c>
      <c r="U98" s="133">
        <v>0</v>
      </c>
      <c r="V98" s="133">
        <v>0</v>
      </c>
      <c r="W98" s="133">
        <v>0</v>
      </c>
      <c r="X98" s="133">
        <v>0</v>
      </c>
      <c r="Y98" s="133">
        <v>0</v>
      </c>
      <c r="Z98" s="133">
        <v>0</v>
      </c>
      <c r="AA98" s="133">
        <v>0</v>
      </c>
      <c r="AB98" s="133">
        <v>0</v>
      </c>
      <c r="AC98" s="134">
        <v>0</v>
      </c>
      <c r="AD98" s="134">
        <v>279029.03999999998</v>
      </c>
      <c r="AE98" s="134">
        <v>0</v>
      </c>
      <c r="AF98" s="136">
        <v>2023</v>
      </c>
      <c r="AG98" s="136" t="s">
        <v>17025</v>
      </c>
      <c r="AH98" s="136" t="s">
        <v>17025</v>
      </c>
      <c r="BW98" s="140"/>
      <c r="CH98" s="119"/>
      <c r="DN98" s="97" t="e">
        <f t="shared" si="20"/>
        <v>#N/A</v>
      </c>
      <c r="DP98" s="139" t="s">
        <v>11569</v>
      </c>
      <c r="DQ98" s="139">
        <v>21168819.82</v>
      </c>
    </row>
    <row r="99" spans="1:121" s="139" customFormat="1" x14ac:dyDescent="0.3">
      <c r="A99" s="97">
        <v>1</v>
      </c>
      <c r="B99" s="120">
        <f>SUBTOTAL(9,$A$22:A99)</f>
        <v>78</v>
      </c>
      <c r="C99" s="115" t="s">
        <v>5234</v>
      </c>
      <c r="D99" s="117">
        <f t="shared" si="19"/>
        <v>98444.12</v>
      </c>
      <c r="E99" s="133">
        <v>0</v>
      </c>
      <c r="F99" s="133">
        <v>0</v>
      </c>
      <c r="G99" s="133">
        <v>0</v>
      </c>
      <c r="H99" s="133">
        <v>0</v>
      </c>
      <c r="I99" s="133">
        <v>0</v>
      </c>
      <c r="J99" s="133">
        <v>0</v>
      </c>
      <c r="K99" s="149">
        <v>0</v>
      </c>
      <c r="L99" s="133">
        <v>0</v>
      </c>
      <c r="M99" s="133">
        <v>0</v>
      </c>
      <c r="N99" s="133">
        <v>0</v>
      </c>
      <c r="O99" s="133">
        <v>0</v>
      </c>
      <c r="P99" s="133">
        <v>0</v>
      </c>
      <c r="Q99" s="133">
        <v>0</v>
      </c>
      <c r="R99" s="133">
        <v>0</v>
      </c>
      <c r="S99" s="133">
        <v>0</v>
      </c>
      <c r="T99" s="133">
        <v>0</v>
      </c>
      <c r="U99" s="133">
        <v>0</v>
      </c>
      <c r="V99" s="133">
        <v>0</v>
      </c>
      <c r="W99" s="133">
        <v>0</v>
      </c>
      <c r="X99" s="133">
        <v>0</v>
      </c>
      <c r="Y99" s="133">
        <v>0</v>
      </c>
      <c r="Z99" s="133">
        <v>0</v>
      </c>
      <c r="AA99" s="133">
        <v>0</v>
      </c>
      <c r="AB99" s="133">
        <v>0</v>
      </c>
      <c r="AC99" s="134">
        <v>0</v>
      </c>
      <c r="AD99" s="134">
        <v>98444.12</v>
      </c>
      <c r="AE99" s="134">
        <v>0</v>
      </c>
      <c r="AF99" s="136">
        <v>2023</v>
      </c>
      <c r="AG99" s="136" t="s">
        <v>17025</v>
      </c>
      <c r="AH99" s="136" t="s">
        <v>17025</v>
      </c>
      <c r="BW99" s="140"/>
      <c r="CH99" s="119"/>
      <c r="DN99" s="97" t="e">
        <f t="shared" si="20"/>
        <v>#N/A</v>
      </c>
      <c r="DP99" s="139" t="s">
        <v>11573</v>
      </c>
      <c r="DQ99" s="139">
        <v>9341210.4499999993</v>
      </c>
    </row>
    <row r="100" spans="1:121" s="139" customFormat="1" x14ac:dyDescent="0.3">
      <c r="A100" s="97">
        <v>1</v>
      </c>
      <c r="B100" s="120">
        <f>SUBTOTAL(9,$A$22:A100)</f>
        <v>79</v>
      </c>
      <c r="C100" s="115" t="s">
        <v>97</v>
      </c>
      <c r="D100" s="117">
        <f t="shared" si="19"/>
        <v>110067.08</v>
      </c>
      <c r="E100" s="133">
        <v>0</v>
      </c>
      <c r="F100" s="133">
        <v>0</v>
      </c>
      <c r="G100" s="133">
        <v>0</v>
      </c>
      <c r="H100" s="133">
        <v>0</v>
      </c>
      <c r="I100" s="133">
        <v>0</v>
      </c>
      <c r="J100" s="133">
        <v>0</v>
      </c>
      <c r="K100" s="149">
        <v>0</v>
      </c>
      <c r="L100" s="133">
        <v>0</v>
      </c>
      <c r="M100" s="133">
        <v>0</v>
      </c>
      <c r="N100" s="133">
        <v>0</v>
      </c>
      <c r="O100" s="133">
        <v>0</v>
      </c>
      <c r="P100" s="133">
        <v>0</v>
      </c>
      <c r="Q100" s="133">
        <v>0</v>
      </c>
      <c r="R100" s="133">
        <v>0</v>
      </c>
      <c r="S100" s="133">
        <v>0</v>
      </c>
      <c r="T100" s="133">
        <v>0</v>
      </c>
      <c r="U100" s="133">
        <v>0</v>
      </c>
      <c r="V100" s="133">
        <v>0</v>
      </c>
      <c r="W100" s="133">
        <v>0</v>
      </c>
      <c r="X100" s="133">
        <v>0</v>
      </c>
      <c r="Y100" s="133">
        <v>0</v>
      </c>
      <c r="Z100" s="133">
        <v>0</v>
      </c>
      <c r="AA100" s="133">
        <v>0</v>
      </c>
      <c r="AB100" s="133">
        <v>0</v>
      </c>
      <c r="AC100" s="134">
        <f>ROUND(N100*2.14%,2)</f>
        <v>0</v>
      </c>
      <c r="AD100" s="117">
        <v>110067.08</v>
      </c>
      <c r="AE100" s="134">
        <v>0</v>
      </c>
      <c r="AF100" s="136">
        <v>2023</v>
      </c>
      <c r="AG100" s="136" t="s">
        <v>17025</v>
      </c>
      <c r="AH100" s="136" t="s">
        <v>17025</v>
      </c>
      <c r="BW100" s="140"/>
      <c r="CH100" s="119"/>
      <c r="DN100" s="97" t="e">
        <f t="shared" si="20"/>
        <v>#N/A</v>
      </c>
      <c r="DP100" s="139" t="s">
        <v>11589</v>
      </c>
      <c r="DQ100" s="139">
        <v>5949980.8899999997</v>
      </c>
    </row>
    <row r="101" spans="1:121" s="139" customFormat="1" x14ac:dyDescent="0.3">
      <c r="A101" s="97">
        <v>1</v>
      </c>
      <c r="B101" s="120">
        <f>SUBTOTAL(9,$A$22:A101)</f>
        <v>80</v>
      </c>
      <c r="C101" s="115" t="s">
        <v>6142</v>
      </c>
      <c r="D101" s="117">
        <f t="shared" si="19"/>
        <v>204130.66</v>
      </c>
      <c r="E101" s="133">
        <v>0</v>
      </c>
      <c r="F101" s="133">
        <v>0</v>
      </c>
      <c r="G101" s="133">
        <v>0</v>
      </c>
      <c r="H101" s="133">
        <v>0</v>
      </c>
      <c r="I101" s="133">
        <v>0</v>
      </c>
      <c r="J101" s="133">
        <v>0</v>
      </c>
      <c r="K101" s="149">
        <v>0</v>
      </c>
      <c r="L101" s="133">
        <v>0</v>
      </c>
      <c r="M101" s="133">
        <v>0</v>
      </c>
      <c r="N101" s="133">
        <v>0</v>
      </c>
      <c r="O101" s="133">
        <v>0</v>
      </c>
      <c r="P101" s="133">
        <v>0</v>
      </c>
      <c r="Q101" s="133">
        <v>0</v>
      </c>
      <c r="R101" s="133">
        <v>0</v>
      </c>
      <c r="S101" s="133">
        <v>0</v>
      </c>
      <c r="T101" s="133">
        <v>0</v>
      </c>
      <c r="U101" s="133">
        <v>0</v>
      </c>
      <c r="V101" s="133">
        <v>0</v>
      </c>
      <c r="W101" s="133">
        <v>0</v>
      </c>
      <c r="X101" s="133">
        <v>0</v>
      </c>
      <c r="Y101" s="133">
        <v>0</v>
      </c>
      <c r="Z101" s="133">
        <v>0</v>
      </c>
      <c r="AA101" s="133">
        <v>0</v>
      </c>
      <c r="AB101" s="133">
        <v>0</v>
      </c>
      <c r="AC101" s="134">
        <v>0</v>
      </c>
      <c r="AD101" s="117">
        <v>204130.66</v>
      </c>
      <c r="AE101" s="134">
        <v>0</v>
      </c>
      <c r="AF101" s="136">
        <v>2023</v>
      </c>
      <c r="AG101" s="136" t="s">
        <v>17025</v>
      </c>
      <c r="AH101" s="136" t="s">
        <v>17025</v>
      </c>
      <c r="BW101" s="140"/>
      <c r="CH101" s="119"/>
      <c r="DN101" s="97" t="e">
        <f t="shared" si="20"/>
        <v>#N/A</v>
      </c>
      <c r="DP101" s="139" t="s">
        <v>11596</v>
      </c>
      <c r="DQ101" s="139">
        <v>6184826.2199999997</v>
      </c>
    </row>
    <row r="102" spans="1:121" s="139" customFormat="1" x14ac:dyDescent="0.3">
      <c r="A102" s="97">
        <v>1</v>
      </c>
      <c r="B102" s="120">
        <f>SUBTOTAL(9,$A$22:A102)</f>
        <v>81</v>
      </c>
      <c r="C102" s="115" t="s">
        <v>4855</v>
      </c>
      <c r="D102" s="117">
        <f t="shared" si="19"/>
        <v>246745.72</v>
      </c>
      <c r="E102" s="133">
        <v>0</v>
      </c>
      <c r="F102" s="133">
        <v>0</v>
      </c>
      <c r="G102" s="133">
        <v>0</v>
      </c>
      <c r="H102" s="133">
        <v>0</v>
      </c>
      <c r="I102" s="133">
        <v>0</v>
      </c>
      <c r="J102" s="133">
        <v>0</v>
      </c>
      <c r="K102" s="149">
        <v>0</v>
      </c>
      <c r="L102" s="133">
        <v>0</v>
      </c>
      <c r="M102" s="133">
        <v>0</v>
      </c>
      <c r="N102" s="133">
        <v>0</v>
      </c>
      <c r="O102" s="133">
        <v>0</v>
      </c>
      <c r="P102" s="133">
        <v>0</v>
      </c>
      <c r="Q102" s="133">
        <v>0</v>
      </c>
      <c r="R102" s="133">
        <v>0</v>
      </c>
      <c r="S102" s="133">
        <v>0</v>
      </c>
      <c r="T102" s="133">
        <v>0</v>
      </c>
      <c r="U102" s="133">
        <v>0</v>
      </c>
      <c r="V102" s="133">
        <v>0</v>
      </c>
      <c r="W102" s="133">
        <v>0</v>
      </c>
      <c r="X102" s="133">
        <v>0</v>
      </c>
      <c r="Y102" s="133">
        <v>0</v>
      </c>
      <c r="Z102" s="133">
        <v>0</v>
      </c>
      <c r="AA102" s="133">
        <v>0</v>
      </c>
      <c r="AB102" s="133">
        <v>0</v>
      </c>
      <c r="AC102" s="134">
        <v>0</v>
      </c>
      <c r="AD102" s="117">
        <v>246745.72</v>
      </c>
      <c r="AE102" s="134">
        <v>0</v>
      </c>
      <c r="AF102" s="136">
        <v>2023</v>
      </c>
      <c r="AG102" s="136" t="s">
        <v>17025</v>
      </c>
      <c r="AH102" s="136" t="s">
        <v>17025</v>
      </c>
      <c r="BW102" s="140"/>
      <c r="CH102" s="119"/>
      <c r="DN102" s="97" t="e">
        <f t="shared" si="20"/>
        <v>#N/A</v>
      </c>
      <c r="DP102" s="139" t="s">
        <v>11672</v>
      </c>
      <c r="DQ102" s="139">
        <v>3008592.89</v>
      </c>
    </row>
    <row r="103" spans="1:121" s="139" customFormat="1" x14ac:dyDescent="0.3">
      <c r="A103" s="97">
        <v>1</v>
      </c>
      <c r="B103" s="120">
        <f>SUBTOTAL(9,$A$22:A103)</f>
        <v>82</v>
      </c>
      <c r="C103" s="115" t="s">
        <v>6743</v>
      </c>
      <c r="D103" s="117">
        <f t="shared" si="19"/>
        <v>238307.17</v>
      </c>
      <c r="E103" s="133">
        <v>0</v>
      </c>
      <c r="F103" s="133">
        <v>0</v>
      </c>
      <c r="G103" s="133">
        <v>0</v>
      </c>
      <c r="H103" s="133">
        <v>0</v>
      </c>
      <c r="I103" s="133">
        <v>0</v>
      </c>
      <c r="J103" s="133">
        <v>0</v>
      </c>
      <c r="K103" s="149">
        <v>0</v>
      </c>
      <c r="L103" s="133">
        <v>0</v>
      </c>
      <c r="M103" s="133">
        <v>0</v>
      </c>
      <c r="N103" s="133">
        <v>0</v>
      </c>
      <c r="O103" s="133">
        <v>0</v>
      </c>
      <c r="P103" s="133">
        <v>0</v>
      </c>
      <c r="Q103" s="133">
        <v>0</v>
      </c>
      <c r="R103" s="133">
        <v>0</v>
      </c>
      <c r="S103" s="133">
        <v>0</v>
      </c>
      <c r="T103" s="133">
        <v>0</v>
      </c>
      <c r="U103" s="133">
        <v>0</v>
      </c>
      <c r="V103" s="133">
        <v>0</v>
      </c>
      <c r="W103" s="133">
        <v>0</v>
      </c>
      <c r="X103" s="133">
        <v>0</v>
      </c>
      <c r="Y103" s="133">
        <v>0</v>
      </c>
      <c r="Z103" s="133">
        <v>0</v>
      </c>
      <c r="AA103" s="133">
        <v>0</v>
      </c>
      <c r="AB103" s="133">
        <v>0</v>
      </c>
      <c r="AC103" s="134">
        <v>0</v>
      </c>
      <c r="AD103" s="117">
        <v>238307.17</v>
      </c>
      <c r="AE103" s="134">
        <v>0</v>
      </c>
      <c r="AF103" s="136">
        <v>2023</v>
      </c>
      <c r="AG103" s="136" t="s">
        <v>17025</v>
      </c>
      <c r="AH103" s="136" t="s">
        <v>17025</v>
      </c>
      <c r="BW103" s="140"/>
      <c r="CH103" s="119"/>
      <c r="DN103" s="97" t="e">
        <f t="shared" si="20"/>
        <v>#N/A</v>
      </c>
      <c r="DP103" s="139" t="s">
        <v>2075</v>
      </c>
      <c r="DQ103" s="139">
        <v>6184720.0300000003</v>
      </c>
    </row>
    <row r="104" spans="1:121" s="139" customFormat="1" x14ac:dyDescent="0.3">
      <c r="A104" s="97">
        <v>1</v>
      </c>
      <c r="B104" s="120">
        <f>SUBTOTAL(9,$A$22:A104)</f>
        <v>83</v>
      </c>
      <c r="C104" s="115" t="s">
        <v>17371</v>
      </c>
      <c r="D104" s="117">
        <f t="shared" si="19"/>
        <v>94481.82</v>
      </c>
      <c r="E104" s="133">
        <v>0</v>
      </c>
      <c r="F104" s="133">
        <v>0</v>
      </c>
      <c r="G104" s="133">
        <v>0</v>
      </c>
      <c r="H104" s="133">
        <v>0</v>
      </c>
      <c r="I104" s="133">
        <v>0</v>
      </c>
      <c r="J104" s="133">
        <v>0</v>
      </c>
      <c r="K104" s="149">
        <v>0</v>
      </c>
      <c r="L104" s="133">
        <v>0</v>
      </c>
      <c r="M104" s="133">
        <v>0</v>
      </c>
      <c r="N104" s="133">
        <v>0</v>
      </c>
      <c r="O104" s="133">
        <v>0</v>
      </c>
      <c r="P104" s="133">
        <v>0</v>
      </c>
      <c r="Q104" s="133">
        <v>0</v>
      </c>
      <c r="R104" s="133">
        <v>0</v>
      </c>
      <c r="S104" s="133">
        <v>0</v>
      </c>
      <c r="T104" s="133">
        <v>0</v>
      </c>
      <c r="U104" s="133">
        <v>0</v>
      </c>
      <c r="V104" s="133">
        <v>0</v>
      </c>
      <c r="W104" s="133">
        <v>0</v>
      </c>
      <c r="X104" s="133">
        <v>0</v>
      </c>
      <c r="Y104" s="133">
        <v>0</v>
      </c>
      <c r="Z104" s="133">
        <v>0</v>
      </c>
      <c r="AA104" s="133">
        <v>0</v>
      </c>
      <c r="AB104" s="133">
        <v>0</v>
      </c>
      <c r="AC104" s="134">
        <v>0</v>
      </c>
      <c r="AD104" s="134">
        <v>94481.82</v>
      </c>
      <c r="AE104" s="134">
        <v>0</v>
      </c>
      <c r="AF104" s="136">
        <v>2023</v>
      </c>
      <c r="AG104" s="136" t="s">
        <v>17025</v>
      </c>
      <c r="AH104" s="136" t="s">
        <v>17025</v>
      </c>
      <c r="BW104" s="140"/>
      <c r="CH104" s="119"/>
      <c r="DN104" s="97" t="e">
        <f t="shared" si="20"/>
        <v>#N/A</v>
      </c>
      <c r="DP104" s="139" t="s">
        <v>12153</v>
      </c>
      <c r="DQ104" s="139">
        <v>12043309.199999999</v>
      </c>
    </row>
    <row r="105" spans="1:121" s="139" customFormat="1" x14ac:dyDescent="0.3">
      <c r="A105" s="97">
        <v>1</v>
      </c>
      <c r="B105" s="120">
        <f>SUBTOTAL(9,$A$22:A105)</f>
        <v>84</v>
      </c>
      <c r="C105" s="115" t="s">
        <v>6359</v>
      </c>
      <c r="D105" s="117">
        <f t="shared" si="19"/>
        <v>107986.06</v>
      </c>
      <c r="E105" s="133">
        <v>0</v>
      </c>
      <c r="F105" s="133">
        <v>0</v>
      </c>
      <c r="G105" s="133">
        <v>0</v>
      </c>
      <c r="H105" s="133">
        <v>0</v>
      </c>
      <c r="I105" s="133">
        <v>0</v>
      </c>
      <c r="J105" s="133">
        <v>0</v>
      </c>
      <c r="K105" s="149">
        <v>0</v>
      </c>
      <c r="L105" s="133">
        <v>0</v>
      </c>
      <c r="M105" s="133">
        <v>0</v>
      </c>
      <c r="N105" s="133">
        <v>0</v>
      </c>
      <c r="O105" s="133">
        <v>0</v>
      </c>
      <c r="P105" s="133">
        <v>0</v>
      </c>
      <c r="Q105" s="133">
        <v>0</v>
      </c>
      <c r="R105" s="133">
        <v>0</v>
      </c>
      <c r="S105" s="133">
        <v>0</v>
      </c>
      <c r="T105" s="133">
        <v>0</v>
      </c>
      <c r="U105" s="133">
        <v>0</v>
      </c>
      <c r="V105" s="133">
        <v>0</v>
      </c>
      <c r="W105" s="133">
        <v>0</v>
      </c>
      <c r="X105" s="133">
        <v>0</v>
      </c>
      <c r="Y105" s="133">
        <v>0</v>
      </c>
      <c r="Z105" s="133">
        <v>0</v>
      </c>
      <c r="AA105" s="133">
        <v>0</v>
      </c>
      <c r="AB105" s="133">
        <v>0</v>
      </c>
      <c r="AC105" s="134">
        <v>0</v>
      </c>
      <c r="AD105" s="117">
        <v>107986.06</v>
      </c>
      <c r="AE105" s="134">
        <v>0</v>
      </c>
      <c r="AF105" s="136">
        <v>2023</v>
      </c>
      <c r="AG105" s="136" t="s">
        <v>17025</v>
      </c>
      <c r="AH105" s="136" t="s">
        <v>17025</v>
      </c>
      <c r="BW105" s="140"/>
      <c r="CH105" s="119"/>
      <c r="DN105" s="97" t="e">
        <f t="shared" si="20"/>
        <v>#N/A</v>
      </c>
      <c r="DP105" s="139" t="s">
        <v>12150</v>
      </c>
      <c r="DQ105" s="139">
        <v>5950456.7999999998</v>
      </c>
    </row>
    <row r="106" spans="1:121" s="139" customFormat="1" x14ac:dyDescent="0.3">
      <c r="A106" s="97">
        <v>1</v>
      </c>
      <c r="B106" s="120">
        <f>SUBTOTAL(9,$A$22:A106)</f>
        <v>85</v>
      </c>
      <c r="C106" s="115" t="s">
        <v>1169</v>
      </c>
      <c r="D106" s="117">
        <f t="shared" si="19"/>
        <v>179930.42</v>
      </c>
      <c r="E106" s="133">
        <v>0</v>
      </c>
      <c r="F106" s="133">
        <v>0</v>
      </c>
      <c r="G106" s="133">
        <v>0</v>
      </c>
      <c r="H106" s="133">
        <v>0</v>
      </c>
      <c r="I106" s="133">
        <v>0</v>
      </c>
      <c r="J106" s="133">
        <v>0</v>
      </c>
      <c r="K106" s="149">
        <v>0</v>
      </c>
      <c r="L106" s="133">
        <v>0</v>
      </c>
      <c r="M106" s="133">
        <v>0</v>
      </c>
      <c r="N106" s="133">
        <v>0</v>
      </c>
      <c r="O106" s="133">
        <v>0</v>
      </c>
      <c r="P106" s="133">
        <v>0</v>
      </c>
      <c r="Q106" s="133">
        <v>0</v>
      </c>
      <c r="R106" s="133">
        <v>0</v>
      </c>
      <c r="S106" s="133">
        <v>0</v>
      </c>
      <c r="T106" s="133">
        <v>0</v>
      </c>
      <c r="U106" s="133">
        <v>0</v>
      </c>
      <c r="V106" s="133">
        <v>0</v>
      </c>
      <c r="W106" s="133">
        <v>0</v>
      </c>
      <c r="X106" s="133">
        <v>0</v>
      </c>
      <c r="Y106" s="133">
        <v>0</v>
      </c>
      <c r="Z106" s="133">
        <v>0</v>
      </c>
      <c r="AA106" s="133">
        <v>0</v>
      </c>
      <c r="AB106" s="133">
        <v>0</v>
      </c>
      <c r="AC106" s="134">
        <v>0</v>
      </c>
      <c r="AD106" s="117">
        <v>179930.42</v>
      </c>
      <c r="AE106" s="134">
        <v>0</v>
      </c>
      <c r="AF106" s="136">
        <v>2023</v>
      </c>
      <c r="AG106" s="136" t="s">
        <v>17025</v>
      </c>
      <c r="AH106" s="136" t="s">
        <v>17025</v>
      </c>
      <c r="BW106" s="140"/>
      <c r="CH106" s="119"/>
      <c r="DN106" s="97" t="e">
        <f t="shared" si="20"/>
        <v>#N/A</v>
      </c>
      <c r="DP106" s="139" t="s">
        <v>12151</v>
      </c>
      <c r="DQ106" s="139">
        <v>8996833.3499999996</v>
      </c>
    </row>
    <row r="107" spans="1:121" s="139" customFormat="1" x14ac:dyDescent="0.3">
      <c r="A107" s="97">
        <v>1</v>
      </c>
      <c r="B107" s="120">
        <f>SUBTOTAL(9,$A$22:A107)</f>
        <v>86</v>
      </c>
      <c r="C107" s="115" t="s">
        <v>5674</v>
      </c>
      <c r="D107" s="117">
        <f t="shared" si="19"/>
        <v>3946695.64</v>
      </c>
      <c r="E107" s="133">
        <v>0</v>
      </c>
      <c r="F107" s="133">
        <v>0</v>
      </c>
      <c r="G107" s="133">
        <v>0</v>
      </c>
      <c r="H107" s="133">
        <v>0</v>
      </c>
      <c r="I107" s="133">
        <v>0</v>
      </c>
      <c r="J107" s="133">
        <v>0</v>
      </c>
      <c r="K107" s="149">
        <v>0</v>
      </c>
      <c r="L107" s="133">
        <v>0</v>
      </c>
      <c r="M107" s="133">
        <v>0</v>
      </c>
      <c r="N107" s="133">
        <v>0</v>
      </c>
      <c r="O107" s="133">
        <v>0</v>
      </c>
      <c r="P107" s="133">
        <v>0</v>
      </c>
      <c r="Q107" s="122">
        <v>2215.02</v>
      </c>
      <c r="R107" s="133">
        <v>3946695.64</v>
      </c>
      <c r="S107" s="133">
        <v>0</v>
      </c>
      <c r="T107" s="133">
        <v>0</v>
      </c>
      <c r="U107" s="133">
        <v>0</v>
      </c>
      <c r="V107" s="133">
        <v>0</v>
      </c>
      <c r="W107" s="133">
        <v>0</v>
      </c>
      <c r="X107" s="133">
        <v>0</v>
      </c>
      <c r="Y107" s="133">
        <v>0</v>
      </c>
      <c r="Z107" s="133">
        <v>0</v>
      </c>
      <c r="AA107" s="133">
        <v>0</v>
      </c>
      <c r="AB107" s="133">
        <v>0</v>
      </c>
      <c r="AC107" s="134">
        <v>0</v>
      </c>
      <c r="AD107" s="134">
        <v>0</v>
      </c>
      <c r="AE107" s="134">
        <v>0</v>
      </c>
      <c r="AF107" s="136" t="s">
        <v>17025</v>
      </c>
      <c r="AG107" s="136">
        <v>2023</v>
      </c>
      <c r="AH107" s="136" t="s">
        <v>17025</v>
      </c>
      <c r="BW107" s="140"/>
      <c r="CH107" s="119"/>
      <c r="DN107" s="97" t="e">
        <f t="shared" si="20"/>
        <v>#N/A</v>
      </c>
      <c r="DP107" s="139" t="s">
        <v>12155</v>
      </c>
      <c r="DQ107" s="139">
        <v>8998847.6799999997</v>
      </c>
    </row>
    <row r="108" spans="1:121" x14ac:dyDescent="0.3">
      <c r="A108" s="97">
        <v>1</v>
      </c>
      <c r="B108" s="120">
        <f>SUBTOTAL(9,$A$22:A108)</f>
        <v>87</v>
      </c>
      <c r="C108" s="121" t="s">
        <v>72</v>
      </c>
      <c r="D108" s="117">
        <f t="shared" si="19"/>
        <v>230000</v>
      </c>
      <c r="E108" s="117">
        <v>0</v>
      </c>
      <c r="F108" s="117">
        <v>0</v>
      </c>
      <c r="G108" s="117">
        <v>0</v>
      </c>
      <c r="H108" s="117">
        <v>0</v>
      </c>
      <c r="I108" s="117">
        <v>0</v>
      </c>
      <c r="J108" s="117">
        <v>0</v>
      </c>
      <c r="K108" s="118">
        <v>0</v>
      </c>
      <c r="L108" s="117">
        <v>0</v>
      </c>
      <c r="M108" s="117">
        <v>0</v>
      </c>
      <c r="N108" s="117">
        <v>0</v>
      </c>
      <c r="O108" s="117">
        <v>0</v>
      </c>
      <c r="P108" s="117">
        <v>0</v>
      </c>
      <c r="Q108" s="117">
        <v>0</v>
      </c>
      <c r="R108" s="117">
        <v>0</v>
      </c>
      <c r="S108" s="117">
        <v>0</v>
      </c>
      <c r="T108" s="117">
        <v>0</v>
      </c>
      <c r="U108" s="117">
        <v>0</v>
      </c>
      <c r="V108" s="117">
        <v>0</v>
      </c>
      <c r="W108" s="117">
        <v>0</v>
      </c>
      <c r="X108" s="117">
        <v>0</v>
      </c>
      <c r="Y108" s="117">
        <v>0</v>
      </c>
      <c r="Z108" s="117">
        <v>0</v>
      </c>
      <c r="AA108" s="117">
        <v>0</v>
      </c>
      <c r="AB108" s="117">
        <v>0</v>
      </c>
      <c r="AC108" s="117">
        <f>ROUND(N108*2.14%,2)</f>
        <v>0</v>
      </c>
      <c r="AD108" s="117">
        <v>230000</v>
      </c>
      <c r="AE108" s="117">
        <v>0</v>
      </c>
      <c r="AF108" s="108">
        <v>2023</v>
      </c>
      <c r="AG108" s="108" t="s">
        <v>17025</v>
      </c>
      <c r="AH108" s="108" t="s">
        <v>17025</v>
      </c>
      <c r="AI108" s="124"/>
      <c r="AJ108" s="124"/>
      <c r="AK108" s="124"/>
      <c r="AL108" s="124"/>
      <c r="AM108" s="125" t="s">
        <v>16946</v>
      </c>
      <c r="AN108" s="125" t="s">
        <v>16935</v>
      </c>
      <c r="AO108" s="125">
        <v>0</v>
      </c>
      <c r="AP108" s="125" t="s">
        <v>16936</v>
      </c>
      <c r="AQ108" s="125" t="s">
        <v>16937</v>
      </c>
      <c r="AR108" s="125" t="s">
        <v>16943</v>
      </c>
      <c r="AS108" s="125"/>
      <c r="AT108" s="125"/>
      <c r="AU108" s="125"/>
      <c r="AV108" s="125"/>
      <c r="AW108" s="125" t="s">
        <v>771</v>
      </c>
      <c r="AX108" s="126">
        <v>4977</v>
      </c>
      <c r="AY108" s="126">
        <v>1026</v>
      </c>
      <c r="AZ108" s="125" t="s">
        <v>16995</v>
      </c>
      <c r="BA108" s="125">
        <v>2006</v>
      </c>
      <c r="BB108" s="127"/>
      <c r="BC108" s="128">
        <f>AY108-M108</f>
        <v>1026</v>
      </c>
      <c r="BJ108" s="97" t="str">
        <f>VLOOKUP(C108,BM:BO,3,FALSE)</f>
        <v>1118.000</v>
      </c>
      <c r="BM108" s="97" t="s">
        <v>603</v>
      </c>
      <c r="BN108" s="97" t="s">
        <v>2979</v>
      </c>
      <c r="BO108" s="97" t="s">
        <v>3050</v>
      </c>
      <c r="BU108" s="97" t="s">
        <v>603</v>
      </c>
      <c r="BV108" s="97" t="s">
        <v>2979</v>
      </c>
      <c r="BW108" s="97" t="s">
        <v>3050</v>
      </c>
      <c r="CH108" s="119">
        <f t="shared" ref="CH108:CH110" si="21">D108-E108-F108-G108-H108-I108-J108-L108-N108-P108-R108-T108-U108-V108-W108-X108-Y108-Z108-AA108-AB108-AC108-AD108-AE108</f>
        <v>0</v>
      </c>
      <c r="DN108" s="97" t="e">
        <f t="shared" si="20"/>
        <v>#N/A</v>
      </c>
      <c r="DP108" s="97">
        <v>1</v>
      </c>
      <c r="DQ108" s="97">
        <v>12043031.07</v>
      </c>
    </row>
    <row r="109" spans="1:121" x14ac:dyDescent="0.3">
      <c r="A109" s="97">
        <v>1</v>
      </c>
      <c r="B109" s="120">
        <f>SUBTOTAL(9,$A$22:A109)</f>
        <v>88</v>
      </c>
      <c r="C109" s="130" t="s">
        <v>110</v>
      </c>
      <c r="D109" s="117">
        <f t="shared" si="19"/>
        <v>110038.78</v>
      </c>
      <c r="E109" s="133">
        <v>0</v>
      </c>
      <c r="F109" s="133">
        <v>0</v>
      </c>
      <c r="G109" s="133">
        <v>0</v>
      </c>
      <c r="H109" s="133">
        <v>0</v>
      </c>
      <c r="I109" s="133">
        <v>0</v>
      </c>
      <c r="J109" s="133">
        <v>0</v>
      </c>
      <c r="K109" s="149">
        <v>0</v>
      </c>
      <c r="L109" s="133">
        <v>0</v>
      </c>
      <c r="M109" s="117">
        <v>0</v>
      </c>
      <c r="N109" s="117">
        <v>0</v>
      </c>
      <c r="O109" s="133">
        <v>0</v>
      </c>
      <c r="P109" s="133">
        <v>0</v>
      </c>
      <c r="Q109" s="117">
        <v>0</v>
      </c>
      <c r="R109" s="117">
        <v>0</v>
      </c>
      <c r="S109" s="133">
        <v>0</v>
      </c>
      <c r="T109" s="133">
        <v>0</v>
      </c>
      <c r="U109" s="133">
        <v>0</v>
      </c>
      <c r="V109" s="133">
        <v>0</v>
      </c>
      <c r="W109" s="133">
        <v>0</v>
      </c>
      <c r="X109" s="133">
        <v>0</v>
      </c>
      <c r="Y109" s="133">
        <v>0</v>
      </c>
      <c r="Z109" s="133">
        <v>0</v>
      </c>
      <c r="AA109" s="133">
        <v>0</v>
      </c>
      <c r="AB109" s="133">
        <v>0</v>
      </c>
      <c r="AC109" s="134">
        <f t="shared" ref="AC109:AC110" si="22">ROUND(N109*2.14%,2)+ROUND(E109*2.14%,2)+ROUND(F109*2.14%,2)+ROUND(G109*2.14%,2)+ROUND(H109*2.14%,2)+ROUND(I109*2.14%,2)+ROUND(J109*2.14%,2)+ROUND(L109*2.14%,2)+ROUND(P109*2.14%,2)+ROUND(R109*2.14%,2)+ROUND(T109*2.14%,2)+ROUND(U109*2.14%,2)+ROUND(V109*2.14%,2)+ROUND(W109*2.14%,2)+ROUND(X109*2.14%,2)+ROUND(Y109*2.14%,2)+ROUND(Z109*2.14%,2)+ROUND(AA109*2.14%,2)+ROUND(AB109*2.14%,2)</f>
        <v>0</v>
      </c>
      <c r="AD109" s="133">
        <v>110038.78</v>
      </c>
      <c r="AE109" s="133">
        <v>0</v>
      </c>
      <c r="AF109" s="108">
        <v>2023</v>
      </c>
      <c r="AG109" s="108" t="s">
        <v>17025</v>
      </c>
      <c r="AH109" s="108" t="s">
        <v>17025</v>
      </c>
      <c r="AI109" s="124"/>
      <c r="AJ109" s="124"/>
      <c r="AK109" s="124"/>
      <c r="AL109" s="124"/>
      <c r="AM109" s="125" t="s">
        <v>16928</v>
      </c>
      <c r="AN109" s="125" t="s">
        <v>16948</v>
      </c>
      <c r="AO109" s="125">
        <v>0</v>
      </c>
      <c r="AP109" s="125" t="s">
        <v>16941</v>
      </c>
      <c r="AQ109" s="125" t="s">
        <v>16947</v>
      </c>
      <c r="AR109" s="125">
        <v>0</v>
      </c>
      <c r="AS109" s="125"/>
      <c r="AT109" s="125"/>
      <c r="AU109" s="125"/>
      <c r="AV109" s="125"/>
      <c r="AW109" s="125" t="s">
        <v>662</v>
      </c>
      <c r="AX109" s="126">
        <v>299.5</v>
      </c>
      <c r="AY109" s="126">
        <v>257</v>
      </c>
      <c r="AZ109" s="125" t="s">
        <v>592</v>
      </c>
      <c r="BA109" s="125">
        <v>1959</v>
      </c>
      <c r="BB109" s="127"/>
      <c r="BC109" s="128">
        <f t="shared" ref="BC109:BC110" si="23">AY109-M109</f>
        <v>257</v>
      </c>
      <c r="BJ109" s="97" t="str">
        <f>VLOOKUP(C109,BM:BO,3,FALSE)</f>
        <v>272.500</v>
      </c>
      <c r="BM109" s="97" t="s">
        <v>3105</v>
      </c>
      <c r="BN109" s="97" t="s">
        <v>2983</v>
      </c>
      <c r="BO109" s="97" t="s">
        <v>2983</v>
      </c>
      <c r="BU109" s="97" t="s">
        <v>3105</v>
      </c>
      <c r="BV109" s="97" t="s">
        <v>2983</v>
      </c>
      <c r="BW109" s="97" t="s">
        <v>2983</v>
      </c>
      <c r="CH109" s="119">
        <f t="shared" si="21"/>
        <v>0</v>
      </c>
      <c r="DN109" s="97" t="e">
        <f t="shared" si="20"/>
        <v>#N/A</v>
      </c>
      <c r="DP109" s="97" t="s">
        <v>12307</v>
      </c>
      <c r="DQ109" s="97">
        <v>12494822.460000001</v>
      </c>
    </row>
    <row r="110" spans="1:121" x14ac:dyDescent="0.3">
      <c r="A110" s="97">
        <v>1</v>
      </c>
      <c r="B110" s="120">
        <f>SUBTOTAL(9,$A$22:A110)</f>
        <v>89</v>
      </c>
      <c r="C110" s="130" t="s">
        <v>126</v>
      </c>
      <c r="D110" s="117">
        <f t="shared" si="19"/>
        <v>111310.81</v>
      </c>
      <c r="E110" s="133">
        <v>0</v>
      </c>
      <c r="F110" s="133">
        <v>0</v>
      </c>
      <c r="G110" s="133">
        <v>0</v>
      </c>
      <c r="H110" s="133">
        <v>0</v>
      </c>
      <c r="I110" s="133">
        <v>0</v>
      </c>
      <c r="J110" s="133">
        <v>0</v>
      </c>
      <c r="K110" s="149">
        <v>0</v>
      </c>
      <c r="L110" s="133">
        <v>0</v>
      </c>
      <c r="M110" s="117">
        <v>0</v>
      </c>
      <c r="N110" s="117">
        <v>0</v>
      </c>
      <c r="O110" s="133">
        <v>0</v>
      </c>
      <c r="P110" s="133">
        <v>0</v>
      </c>
      <c r="Q110" s="117">
        <v>0</v>
      </c>
      <c r="R110" s="117">
        <v>0</v>
      </c>
      <c r="S110" s="133">
        <v>0</v>
      </c>
      <c r="T110" s="133">
        <v>0</v>
      </c>
      <c r="U110" s="133">
        <v>0</v>
      </c>
      <c r="V110" s="133">
        <v>0</v>
      </c>
      <c r="W110" s="133">
        <v>0</v>
      </c>
      <c r="X110" s="133">
        <v>0</v>
      </c>
      <c r="Y110" s="133">
        <v>0</v>
      </c>
      <c r="Z110" s="133">
        <v>0</v>
      </c>
      <c r="AA110" s="133">
        <v>0</v>
      </c>
      <c r="AB110" s="133">
        <v>0</v>
      </c>
      <c r="AC110" s="134">
        <f t="shared" si="22"/>
        <v>0</v>
      </c>
      <c r="AD110" s="117">
        <v>111310.81</v>
      </c>
      <c r="AE110" s="133">
        <v>0</v>
      </c>
      <c r="AF110" s="108">
        <v>2023</v>
      </c>
      <c r="AG110" s="108" t="s">
        <v>17025</v>
      </c>
      <c r="AH110" s="108" t="s">
        <v>17025</v>
      </c>
      <c r="AI110" s="124"/>
      <c r="AJ110" s="124"/>
      <c r="AK110" s="124"/>
      <c r="AL110" s="124"/>
      <c r="AM110" s="125" t="s">
        <v>16941</v>
      </c>
      <c r="AN110" s="125" t="s">
        <v>16938</v>
      </c>
      <c r="AO110" s="125">
        <v>0</v>
      </c>
      <c r="AP110" s="125" t="s">
        <v>16939</v>
      </c>
      <c r="AQ110" s="125" t="s">
        <v>16945</v>
      </c>
      <c r="AR110" s="125">
        <v>0</v>
      </c>
      <c r="AS110" s="125"/>
      <c r="AT110" s="125"/>
      <c r="AU110" s="125"/>
      <c r="AV110" s="125"/>
      <c r="AW110" s="125" t="s">
        <v>662</v>
      </c>
      <c r="AX110" s="126">
        <v>504.6</v>
      </c>
      <c r="AY110" s="126">
        <v>520</v>
      </c>
      <c r="AZ110" s="125" t="s">
        <v>16994</v>
      </c>
      <c r="BA110" s="125">
        <v>2000</v>
      </c>
      <c r="BB110" s="127"/>
      <c r="BC110" s="128">
        <f t="shared" si="23"/>
        <v>520</v>
      </c>
      <c r="BJ110" s="97" t="str">
        <f>VLOOKUP(C110,BM:BO,3,FALSE)</f>
        <v>372.500</v>
      </c>
      <c r="BM110" s="97" t="s">
        <v>3150</v>
      </c>
      <c r="BN110" s="97" t="s">
        <v>2983</v>
      </c>
      <c r="BO110" s="97" t="s">
        <v>2983</v>
      </c>
      <c r="BU110" s="97" t="s">
        <v>3150</v>
      </c>
      <c r="BV110" s="97" t="s">
        <v>2983</v>
      </c>
      <c r="BW110" s="97" t="s">
        <v>2983</v>
      </c>
      <c r="CH110" s="119">
        <f t="shared" si="21"/>
        <v>0</v>
      </c>
      <c r="DN110" s="97" t="e">
        <f t="shared" si="20"/>
        <v>#N/A</v>
      </c>
      <c r="DP110" s="97" t="s">
        <v>12801</v>
      </c>
      <c r="DQ110" s="97">
        <v>6180710.3600000003</v>
      </c>
    </row>
    <row r="111" spans="1:121" s="139" customFormat="1" x14ac:dyDescent="0.3">
      <c r="A111" s="97">
        <v>1</v>
      </c>
      <c r="B111" s="120">
        <f>SUBTOTAL(9,$A$22:A111)</f>
        <v>90</v>
      </c>
      <c r="C111" s="115" t="s">
        <v>6509</v>
      </c>
      <c r="D111" s="117">
        <f>E111+F111+G111+H111+I111+J111+L111+N111+P111+R111+T111+U111+V111+W111+X111+Y111+Z111+AA111+AB111+AC111+AD111+AE111</f>
        <v>7668792.9500000002</v>
      </c>
      <c r="E111" s="131">
        <v>0</v>
      </c>
      <c r="F111" s="131">
        <v>0</v>
      </c>
      <c r="G111" s="131">
        <v>0</v>
      </c>
      <c r="H111" s="131">
        <v>0</v>
      </c>
      <c r="I111" s="131">
        <v>0</v>
      </c>
      <c r="J111" s="131">
        <v>0</v>
      </c>
      <c r="K111" s="132">
        <v>0</v>
      </c>
      <c r="L111" s="131">
        <v>0</v>
      </c>
      <c r="M111" s="131">
        <v>0</v>
      </c>
      <c r="N111" s="131">
        <v>0</v>
      </c>
      <c r="O111" s="131">
        <v>0</v>
      </c>
      <c r="P111" s="131">
        <v>0</v>
      </c>
      <c r="Q111" s="122">
        <v>1407.43</v>
      </c>
      <c r="R111" s="131">
        <v>7508119.2000000002</v>
      </c>
      <c r="S111" s="131">
        <v>0</v>
      </c>
      <c r="T111" s="131">
        <v>0</v>
      </c>
      <c r="U111" s="131">
        <v>0</v>
      </c>
      <c r="V111" s="131">
        <v>0</v>
      </c>
      <c r="W111" s="131">
        <v>0</v>
      </c>
      <c r="X111" s="131">
        <v>0</v>
      </c>
      <c r="Y111" s="131">
        <v>0</v>
      </c>
      <c r="Z111" s="131">
        <v>0</v>
      </c>
      <c r="AA111" s="131">
        <v>0</v>
      </c>
      <c r="AB111" s="131">
        <v>0</v>
      </c>
      <c r="AC111" s="134">
        <f>ROUND(N111*2.14%,2)+ROUND(E111*2.14%,2)+ROUND(F111*2.14%,2)+ROUND(G111*2.14%,2)+ROUND(H111*2.14%,2)+ROUND(I111*2.14%,2)+ROUND(J111*2.14%,2)+ROUND(L111*2.14%,2)+ROUND(P111*2.14%,2)+ROUND(R111*2.14%,2)+ROUND(T111*2.14%,2)+ROUND(U111*2.14%,2)+ROUND(V111*2.14%,2)+ROUND(W111*2.14%,2)+ROUND(X111*2.14%,2)+ROUND(Y111*2.14%,2)+ROUND(Z111*2.14%,2)+ROUND(AA111*2.14%,2)+ROUND(AB111*2.14%,2)</f>
        <v>160673.75</v>
      </c>
      <c r="AD111" s="138">
        <v>0</v>
      </c>
      <c r="AE111" s="134">
        <v>0</v>
      </c>
      <c r="AF111" s="136" t="s">
        <v>17025</v>
      </c>
      <c r="AG111" s="136">
        <v>2023</v>
      </c>
      <c r="AH111" s="136">
        <v>2023</v>
      </c>
      <c r="AT111" s="139" t="e">
        <v>#N/A</v>
      </c>
      <c r="BV111" s="139" t="b">
        <v>1</v>
      </c>
      <c r="BW111" s="140"/>
      <c r="CE111" s="139" t="e">
        <v>#N/A</v>
      </c>
      <c r="CF111" s="139" t="s">
        <v>14320</v>
      </c>
      <c r="CG111" s="139">
        <v>1</v>
      </c>
      <c r="CH111" s="119">
        <v>0</v>
      </c>
      <c r="CL111" s="139" t="e">
        <v>#N/A</v>
      </c>
      <c r="CM111" s="139" t="s">
        <v>3873</v>
      </c>
      <c r="CN111" s="139">
        <v>147800.44</v>
      </c>
      <c r="DK111" s="139" t="e">
        <v>#N/A</v>
      </c>
      <c r="DL111" s="139" t="s">
        <v>5347</v>
      </c>
      <c r="DN111" s="97" t="e">
        <f t="shared" si="20"/>
        <v>#N/A</v>
      </c>
      <c r="DP111" s="139" t="s">
        <v>13599</v>
      </c>
      <c r="DQ111" s="139">
        <v>8999945.5600000005</v>
      </c>
    </row>
    <row r="112" spans="1:121" x14ac:dyDescent="0.3">
      <c r="B112" s="150" t="s">
        <v>566</v>
      </c>
      <c r="C112" s="150"/>
      <c r="D112" s="116">
        <f>SUM(D113:D124)</f>
        <v>34723419.520000003</v>
      </c>
      <c r="E112" s="117">
        <f t="shared" ref="E112:AE112" si="24">SUM(E113:E124)</f>
        <v>0</v>
      </c>
      <c r="F112" s="117">
        <f t="shared" si="24"/>
        <v>0</v>
      </c>
      <c r="G112" s="117">
        <f t="shared" si="24"/>
        <v>0</v>
      </c>
      <c r="H112" s="117">
        <f t="shared" si="24"/>
        <v>0</v>
      </c>
      <c r="I112" s="117">
        <f t="shared" si="24"/>
        <v>0</v>
      </c>
      <c r="J112" s="117">
        <f t="shared" si="24"/>
        <v>0</v>
      </c>
      <c r="K112" s="118">
        <f t="shared" si="24"/>
        <v>0</v>
      </c>
      <c r="L112" s="117">
        <f t="shared" si="24"/>
        <v>0</v>
      </c>
      <c r="M112" s="117">
        <f t="shared" si="24"/>
        <v>4555.0600000000004</v>
      </c>
      <c r="N112" s="117">
        <f t="shared" si="24"/>
        <v>32863856.77</v>
      </c>
      <c r="O112" s="117">
        <f t="shared" si="24"/>
        <v>0</v>
      </c>
      <c r="P112" s="117">
        <f t="shared" si="24"/>
        <v>0</v>
      </c>
      <c r="Q112" s="117">
        <f t="shared" si="24"/>
        <v>0</v>
      </c>
      <c r="R112" s="117">
        <f t="shared" si="24"/>
        <v>0</v>
      </c>
      <c r="S112" s="117">
        <f t="shared" si="24"/>
        <v>0</v>
      </c>
      <c r="T112" s="117">
        <f t="shared" si="24"/>
        <v>0</v>
      </c>
      <c r="U112" s="117">
        <f t="shared" si="24"/>
        <v>0</v>
      </c>
      <c r="V112" s="117">
        <f t="shared" si="24"/>
        <v>0</v>
      </c>
      <c r="W112" s="117">
        <f t="shared" si="24"/>
        <v>0</v>
      </c>
      <c r="X112" s="117">
        <f t="shared" si="24"/>
        <v>0</v>
      </c>
      <c r="Y112" s="117">
        <f t="shared" si="24"/>
        <v>0</v>
      </c>
      <c r="Z112" s="117">
        <f t="shared" si="24"/>
        <v>0</v>
      </c>
      <c r="AA112" s="117">
        <f t="shared" si="24"/>
        <v>0</v>
      </c>
      <c r="AB112" s="117">
        <f t="shared" si="24"/>
        <v>0</v>
      </c>
      <c r="AC112" s="117">
        <f t="shared" si="24"/>
        <v>473196.20000000007</v>
      </c>
      <c r="AD112" s="117">
        <f t="shared" si="24"/>
        <v>1386366.55</v>
      </c>
      <c r="AE112" s="117">
        <f t="shared" si="24"/>
        <v>0</v>
      </c>
      <c r="AF112" s="108" t="s">
        <v>17004</v>
      </c>
      <c r="AG112" s="108" t="s">
        <v>17004</v>
      </c>
      <c r="AH112" s="108" t="s">
        <v>17004</v>
      </c>
      <c r="AI112" s="124"/>
      <c r="AJ112" s="124"/>
      <c r="AK112" s="124"/>
      <c r="AL112" s="124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6"/>
      <c r="AY112" s="126"/>
      <c r="AZ112" s="125"/>
      <c r="BA112" s="125"/>
      <c r="BB112" s="127"/>
      <c r="BC112" s="128">
        <f t="shared" si="4"/>
        <v>-4555.0600000000004</v>
      </c>
      <c r="BJ112" s="97" t="e">
        <f>VLOOKUP(C112,BM:BO,3,FALSE)</f>
        <v>#N/A</v>
      </c>
      <c r="BM112" s="97" t="s">
        <v>3861</v>
      </c>
      <c r="BN112" s="97" t="s">
        <v>658</v>
      </c>
      <c r="BO112" s="97" t="s">
        <v>770</v>
      </c>
      <c r="BU112" s="97" t="s">
        <v>3861</v>
      </c>
      <c r="BV112" s="97" t="s">
        <v>658</v>
      </c>
      <c r="BW112" s="97" t="s">
        <v>770</v>
      </c>
      <c r="CH112" s="119">
        <f t="shared" si="17"/>
        <v>3.4924596548080444E-9</v>
      </c>
      <c r="DN112" s="97" t="e">
        <f t="shared" si="20"/>
        <v>#N/A</v>
      </c>
      <c r="DP112" s="97" t="s">
        <v>14094</v>
      </c>
      <c r="DQ112" s="97">
        <v>8999389.9900000002</v>
      </c>
    </row>
    <row r="113" spans="1:121" x14ac:dyDescent="0.3">
      <c r="A113" s="97">
        <v>1</v>
      </c>
      <c r="B113" s="120">
        <f>SUBTOTAL(9,$A$22:A113)</f>
        <v>91</v>
      </c>
      <c r="C113" s="130" t="s">
        <v>567</v>
      </c>
      <c r="D113" s="117">
        <f t="shared" ref="D113:D124" si="25">E113+F113+G113+H113+I113+J113+L113+N113+P113+R113+T113+U113+V113+W113+X113+Y113+Z113+AA113+AB113+AC113+AD113+AE113</f>
        <v>147439.91</v>
      </c>
      <c r="E113" s="133">
        <v>0</v>
      </c>
      <c r="F113" s="133">
        <v>0</v>
      </c>
      <c r="G113" s="133">
        <v>0</v>
      </c>
      <c r="H113" s="133">
        <v>0</v>
      </c>
      <c r="I113" s="133">
        <v>0</v>
      </c>
      <c r="J113" s="133">
        <v>0</v>
      </c>
      <c r="K113" s="149">
        <v>0</v>
      </c>
      <c r="L113" s="133">
        <v>0</v>
      </c>
      <c r="M113" s="135">
        <v>0</v>
      </c>
      <c r="N113" s="117">
        <v>0</v>
      </c>
      <c r="O113" s="133">
        <v>0</v>
      </c>
      <c r="P113" s="133">
        <v>0</v>
      </c>
      <c r="Q113" s="117">
        <v>0</v>
      </c>
      <c r="R113" s="117">
        <v>0</v>
      </c>
      <c r="S113" s="133">
        <v>0</v>
      </c>
      <c r="T113" s="133">
        <v>0</v>
      </c>
      <c r="U113" s="133">
        <v>0</v>
      </c>
      <c r="V113" s="133">
        <v>0</v>
      </c>
      <c r="W113" s="133">
        <v>0</v>
      </c>
      <c r="X113" s="133">
        <v>0</v>
      </c>
      <c r="Y113" s="133">
        <v>0</v>
      </c>
      <c r="Z113" s="133">
        <v>0</v>
      </c>
      <c r="AA113" s="133">
        <v>0</v>
      </c>
      <c r="AB113" s="133">
        <v>0</v>
      </c>
      <c r="AC113" s="117">
        <f>ROUND(N113*2.14%,2)</f>
        <v>0</v>
      </c>
      <c r="AD113" s="117">
        <v>147439.91</v>
      </c>
      <c r="AE113" s="133">
        <v>0</v>
      </c>
      <c r="AF113" s="108">
        <v>2023</v>
      </c>
      <c r="AG113" s="108" t="s">
        <v>17025</v>
      </c>
      <c r="AH113" s="108" t="s">
        <v>17025</v>
      </c>
      <c r="AI113" s="124"/>
      <c r="AJ113" s="124"/>
      <c r="AK113" s="124"/>
      <c r="AL113" s="124"/>
      <c r="AM113" s="125" t="s">
        <v>16933</v>
      </c>
      <c r="AN113" s="125" t="s">
        <v>16929</v>
      </c>
      <c r="AO113" s="125">
        <v>0</v>
      </c>
      <c r="AP113" s="125" t="s">
        <v>16943</v>
      </c>
      <c r="AQ113" s="125" t="s">
        <v>16943</v>
      </c>
      <c r="AR113" s="125" t="s">
        <v>16943</v>
      </c>
      <c r="AS113" s="125"/>
      <c r="AT113" s="125"/>
      <c r="AU113" s="125"/>
      <c r="AV113" s="125"/>
      <c r="AW113" s="125" t="s">
        <v>637</v>
      </c>
      <c r="AX113" s="126">
        <v>6379.1</v>
      </c>
      <c r="AY113" s="126">
        <v>1622</v>
      </c>
      <c r="AZ113" s="125" t="s">
        <v>2989</v>
      </c>
      <c r="BA113" s="125">
        <v>2007</v>
      </c>
      <c r="BB113" s="127"/>
      <c r="BC113" s="128">
        <f t="shared" si="4"/>
        <v>1622</v>
      </c>
      <c r="BJ113" s="97" t="str">
        <f>VLOOKUP(C113,BM:BO,3,FALSE)</f>
        <v>1800.000</v>
      </c>
      <c r="BM113" s="97" t="s">
        <v>3862</v>
      </c>
      <c r="BN113" s="97" t="s">
        <v>3043</v>
      </c>
      <c r="BO113" s="97" t="s">
        <v>2983</v>
      </c>
      <c r="BU113" s="97" t="s">
        <v>3862</v>
      </c>
      <c r="BV113" s="97" t="s">
        <v>3043</v>
      </c>
      <c r="BW113" s="97" t="s">
        <v>2983</v>
      </c>
      <c r="CH113" s="119">
        <f t="shared" si="17"/>
        <v>0</v>
      </c>
      <c r="DN113" s="97" t="e">
        <f t="shared" si="20"/>
        <v>#N/A</v>
      </c>
      <c r="DP113" s="97" t="s">
        <v>2475</v>
      </c>
      <c r="DQ113" s="97">
        <v>12049403.949999999</v>
      </c>
    </row>
    <row r="114" spans="1:121" x14ac:dyDescent="0.3">
      <c r="A114" s="97">
        <v>1</v>
      </c>
      <c r="B114" s="120">
        <f>SUBTOTAL(9,$A$22:A114)</f>
        <v>92</v>
      </c>
      <c r="C114" s="130" t="s">
        <v>568</v>
      </c>
      <c r="D114" s="117">
        <f t="shared" si="25"/>
        <v>196002.36</v>
      </c>
      <c r="E114" s="133">
        <v>0</v>
      </c>
      <c r="F114" s="133">
        <v>0</v>
      </c>
      <c r="G114" s="133">
        <v>0</v>
      </c>
      <c r="H114" s="133">
        <v>0</v>
      </c>
      <c r="I114" s="133">
        <v>0</v>
      </c>
      <c r="J114" s="133">
        <v>0</v>
      </c>
      <c r="K114" s="149">
        <v>0</v>
      </c>
      <c r="L114" s="133">
        <v>0</v>
      </c>
      <c r="M114" s="122">
        <v>0</v>
      </c>
      <c r="N114" s="117">
        <v>0</v>
      </c>
      <c r="O114" s="133">
        <v>0</v>
      </c>
      <c r="P114" s="133">
        <v>0</v>
      </c>
      <c r="Q114" s="117">
        <v>0</v>
      </c>
      <c r="R114" s="117">
        <v>0</v>
      </c>
      <c r="S114" s="133">
        <v>0</v>
      </c>
      <c r="T114" s="133">
        <v>0</v>
      </c>
      <c r="U114" s="133">
        <v>0</v>
      </c>
      <c r="V114" s="133">
        <v>0</v>
      </c>
      <c r="W114" s="133">
        <v>0</v>
      </c>
      <c r="X114" s="133">
        <v>0</v>
      </c>
      <c r="Y114" s="133">
        <v>0</v>
      </c>
      <c r="Z114" s="133">
        <v>0</v>
      </c>
      <c r="AA114" s="133">
        <v>0</v>
      </c>
      <c r="AB114" s="133">
        <v>0</v>
      </c>
      <c r="AC114" s="117">
        <f>ROUND(N114*2.14%,2)</f>
        <v>0</v>
      </c>
      <c r="AD114" s="117">
        <v>196002.36</v>
      </c>
      <c r="AE114" s="133">
        <v>0</v>
      </c>
      <c r="AF114" s="108">
        <v>2023</v>
      </c>
      <c r="AG114" s="108" t="s">
        <v>17025</v>
      </c>
      <c r="AH114" s="108" t="s">
        <v>17025</v>
      </c>
      <c r="AI114" s="124"/>
      <c r="AJ114" s="124"/>
      <c r="AK114" s="124"/>
      <c r="AL114" s="124"/>
      <c r="AM114" s="125" t="s">
        <v>16939</v>
      </c>
      <c r="AN114" s="125" t="s">
        <v>16930</v>
      </c>
      <c r="AO114" s="125">
        <v>0</v>
      </c>
      <c r="AP114" s="125" t="s">
        <v>16929</v>
      </c>
      <c r="AQ114" s="125" t="s">
        <v>16951</v>
      </c>
      <c r="AR114" s="125" t="s">
        <v>16943</v>
      </c>
      <c r="AS114" s="125"/>
      <c r="AT114" s="125"/>
      <c r="AU114" s="125"/>
      <c r="AV114" s="125"/>
      <c r="AW114" s="125" t="s">
        <v>666</v>
      </c>
      <c r="AX114" s="126">
        <v>4014.8</v>
      </c>
      <c r="AY114" s="126">
        <v>1279</v>
      </c>
      <c r="AZ114" s="125" t="s">
        <v>2966</v>
      </c>
      <c r="BA114" s="125" t="s">
        <v>16991</v>
      </c>
      <c r="BB114" s="127"/>
      <c r="BC114" s="128">
        <f t="shared" si="4"/>
        <v>1279</v>
      </c>
      <c r="BJ114" s="97" t="str">
        <f>VLOOKUP(C114,BM:BO,3,FALSE)</f>
        <v>1010.600</v>
      </c>
      <c r="BM114" s="97" t="s">
        <v>3864</v>
      </c>
      <c r="BN114" s="97" t="s">
        <v>3043</v>
      </c>
      <c r="BO114" s="97" t="s">
        <v>2983</v>
      </c>
      <c r="BU114" s="97" t="s">
        <v>3864</v>
      </c>
      <c r="BV114" s="97" t="s">
        <v>3043</v>
      </c>
      <c r="BW114" s="97" t="s">
        <v>2983</v>
      </c>
      <c r="CH114" s="119">
        <f t="shared" si="17"/>
        <v>0</v>
      </c>
      <c r="DN114" s="97" t="e">
        <f t="shared" si="20"/>
        <v>#N/A</v>
      </c>
      <c r="DP114" s="97" t="s">
        <v>14143</v>
      </c>
      <c r="DQ114" s="97">
        <v>18145935.52</v>
      </c>
    </row>
    <row r="115" spans="1:121" x14ac:dyDescent="0.3">
      <c r="A115" s="97">
        <v>1</v>
      </c>
      <c r="B115" s="120">
        <f>SUBTOTAL(9,$A$22:A115)</f>
        <v>93</v>
      </c>
      <c r="C115" s="130" t="s">
        <v>578</v>
      </c>
      <c r="D115" s="117">
        <f t="shared" si="25"/>
        <v>267814.93</v>
      </c>
      <c r="E115" s="133">
        <v>0</v>
      </c>
      <c r="F115" s="133">
        <v>0</v>
      </c>
      <c r="G115" s="133">
        <v>0</v>
      </c>
      <c r="H115" s="133">
        <v>0</v>
      </c>
      <c r="I115" s="133">
        <v>0</v>
      </c>
      <c r="J115" s="133">
        <v>0</v>
      </c>
      <c r="K115" s="149">
        <v>0</v>
      </c>
      <c r="L115" s="133">
        <v>0</v>
      </c>
      <c r="M115" s="122">
        <v>0</v>
      </c>
      <c r="N115" s="117">
        <v>0</v>
      </c>
      <c r="O115" s="133">
        <v>0</v>
      </c>
      <c r="P115" s="133">
        <v>0</v>
      </c>
      <c r="Q115" s="117">
        <v>0</v>
      </c>
      <c r="R115" s="117">
        <v>0</v>
      </c>
      <c r="S115" s="133">
        <v>0</v>
      </c>
      <c r="T115" s="133">
        <v>0</v>
      </c>
      <c r="U115" s="133">
        <v>0</v>
      </c>
      <c r="V115" s="133">
        <v>0</v>
      </c>
      <c r="W115" s="133">
        <v>0</v>
      </c>
      <c r="X115" s="133">
        <v>0</v>
      </c>
      <c r="Y115" s="133">
        <v>0</v>
      </c>
      <c r="Z115" s="133">
        <v>0</v>
      </c>
      <c r="AA115" s="133">
        <v>0</v>
      </c>
      <c r="AB115" s="133">
        <v>0</v>
      </c>
      <c r="AC115" s="117">
        <f>ROUND(N115*2.14%,2)</f>
        <v>0</v>
      </c>
      <c r="AD115" s="117">
        <v>267814.93</v>
      </c>
      <c r="AE115" s="133">
        <v>0</v>
      </c>
      <c r="AF115" s="108">
        <v>2023</v>
      </c>
      <c r="AG115" s="108" t="s">
        <v>17025</v>
      </c>
      <c r="AH115" s="108" t="s">
        <v>17025</v>
      </c>
      <c r="AI115" s="124"/>
      <c r="AJ115" s="124"/>
      <c r="AK115" s="124"/>
      <c r="AL115" s="124"/>
      <c r="AM115" s="125" t="s">
        <v>16939</v>
      </c>
      <c r="AN115" s="125" t="s">
        <v>16930</v>
      </c>
      <c r="AO115" s="125"/>
      <c r="AP115" s="125" t="s">
        <v>16944</v>
      </c>
      <c r="AQ115" s="125" t="s">
        <v>16951</v>
      </c>
      <c r="AR115" s="125" t="s">
        <v>16943</v>
      </c>
      <c r="AS115" s="125"/>
      <c r="AT115" s="125"/>
      <c r="AU115" s="125"/>
      <c r="AV115" s="125"/>
      <c r="AW115" s="125"/>
      <c r="AX115" s="126"/>
      <c r="AY115" s="126"/>
      <c r="AZ115" s="125" t="s">
        <v>2966</v>
      </c>
      <c r="BA115" s="125"/>
      <c r="BB115" s="127"/>
      <c r="BC115" s="128"/>
      <c r="CH115" s="119">
        <f t="shared" si="17"/>
        <v>0</v>
      </c>
      <c r="DN115" s="97" t="e">
        <f t="shared" si="20"/>
        <v>#N/A</v>
      </c>
      <c r="DP115" s="97" t="s">
        <v>15088</v>
      </c>
      <c r="DQ115" s="97">
        <v>22020008.600000001</v>
      </c>
    </row>
    <row r="116" spans="1:121" x14ac:dyDescent="0.3">
      <c r="A116" s="97">
        <v>1</v>
      </c>
      <c r="B116" s="120">
        <f>SUBTOTAL(9,$A$22:A116)</f>
        <v>94</v>
      </c>
      <c r="C116" s="130" t="s">
        <v>569</v>
      </c>
      <c r="D116" s="117">
        <f t="shared" si="25"/>
        <v>10312788.01</v>
      </c>
      <c r="E116" s="133">
        <v>0</v>
      </c>
      <c r="F116" s="133">
        <v>0</v>
      </c>
      <c r="G116" s="133">
        <v>0</v>
      </c>
      <c r="H116" s="133">
        <v>0</v>
      </c>
      <c r="I116" s="133">
        <v>0</v>
      </c>
      <c r="J116" s="133">
        <v>0</v>
      </c>
      <c r="K116" s="149">
        <v>0</v>
      </c>
      <c r="L116" s="133">
        <v>0</v>
      </c>
      <c r="M116" s="122">
        <v>1462.77</v>
      </c>
      <c r="N116" s="117">
        <v>9820288.0099999998</v>
      </c>
      <c r="O116" s="133">
        <v>0</v>
      </c>
      <c r="P116" s="133">
        <v>0</v>
      </c>
      <c r="Q116" s="117">
        <v>0</v>
      </c>
      <c r="R116" s="117">
        <v>0</v>
      </c>
      <c r="S116" s="133">
        <v>0</v>
      </c>
      <c r="T116" s="133">
        <v>0</v>
      </c>
      <c r="U116" s="133">
        <v>0</v>
      </c>
      <c r="V116" s="133">
        <v>0</v>
      </c>
      <c r="W116" s="133">
        <v>0</v>
      </c>
      <c r="X116" s="133">
        <v>0</v>
      </c>
      <c r="Y116" s="133">
        <v>0</v>
      </c>
      <c r="Z116" s="133">
        <v>0</v>
      </c>
      <c r="AA116" s="133">
        <v>0</v>
      </c>
      <c r="AB116" s="133">
        <v>0</v>
      </c>
      <c r="AC116" s="117">
        <f>ROUND(N116*2.14%,2)</f>
        <v>210154.16</v>
      </c>
      <c r="AD116" s="117">
        <v>282345.84000000003</v>
      </c>
      <c r="AE116" s="133">
        <v>0</v>
      </c>
      <c r="AF116" s="108">
        <v>2023</v>
      </c>
      <c r="AG116" s="108">
        <v>2023</v>
      </c>
      <c r="AH116" s="108">
        <v>2023</v>
      </c>
      <c r="AI116" s="124"/>
      <c r="AJ116" s="124"/>
      <c r="AK116" s="124"/>
      <c r="AL116" s="124"/>
      <c r="AM116" s="125" t="s">
        <v>16939</v>
      </c>
      <c r="AN116" s="125" t="s">
        <v>16930</v>
      </c>
      <c r="AO116" s="125">
        <v>0</v>
      </c>
      <c r="AP116" s="125" t="s">
        <v>16950</v>
      </c>
      <c r="AQ116" s="125" t="s">
        <v>16951</v>
      </c>
      <c r="AR116" s="125" t="s">
        <v>16943</v>
      </c>
      <c r="AS116" s="125"/>
      <c r="AT116" s="125"/>
      <c r="AU116" s="125"/>
      <c r="AV116" s="125"/>
      <c r="AW116" s="125" t="s">
        <v>778</v>
      </c>
      <c r="AX116" s="126">
        <v>4446.8999999999996</v>
      </c>
      <c r="AY116" s="126">
        <v>1153</v>
      </c>
      <c r="AZ116" s="125" t="s">
        <v>2966</v>
      </c>
      <c r="BA116" s="125" t="s">
        <v>16991</v>
      </c>
      <c r="BB116" s="127"/>
      <c r="BC116" s="128">
        <f>AY116-M116</f>
        <v>-309.77</v>
      </c>
      <c r="BJ116" s="97" t="str">
        <f>VLOOKUP(C116,BM:BO,3,FALSE)</f>
        <v>1594.000</v>
      </c>
      <c r="BM116" s="97" t="s">
        <v>752</v>
      </c>
      <c r="BN116" s="97" t="s">
        <v>1342</v>
      </c>
      <c r="BO116" s="97" t="s">
        <v>3865</v>
      </c>
      <c r="BU116" s="97" t="s">
        <v>752</v>
      </c>
      <c r="BV116" s="97" t="s">
        <v>1342</v>
      </c>
      <c r="BW116" s="97" t="s">
        <v>3865</v>
      </c>
      <c r="CH116" s="119">
        <f t="shared" si="17"/>
        <v>-5.8207660913467407E-11</v>
      </c>
      <c r="DN116" s="97" t="e">
        <f t="shared" si="20"/>
        <v>#N/A</v>
      </c>
      <c r="DP116" s="97" t="s">
        <v>15120</v>
      </c>
      <c r="DQ116" s="97">
        <v>9343092.4399999995</v>
      </c>
    </row>
    <row r="117" spans="1:121" x14ac:dyDescent="0.3">
      <c r="A117" s="97">
        <v>1</v>
      </c>
      <c r="B117" s="120">
        <f>SUBTOTAL(9,$A$22:A117)</f>
        <v>95</v>
      </c>
      <c r="C117" s="130" t="s">
        <v>580</v>
      </c>
      <c r="D117" s="117">
        <f t="shared" si="25"/>
        <v>93848.22</v>
      </c>
      <c r="E117" s="133">
        <v>0</v>
      </c>
      <c r="F117" s="133">
        <v>0</v>
      </c>
      <c r="G117" s="133">
        <v>0</v>
      </c>
      <c r="H117" s="133">
        <v>0</v>
      </c>
      <c r="I117" s="133">
        <v>0</v>
      </c>
      <c r="J117" s="133">
        <v>0</v>
      </c>
      <c r="K117" s="149">
        <v>0</v>
      </c>
      <c r="L117" s="133">
        <v>0</v>
      </c>
      <c r="M117" s="122">
        <v>0</v>
      </c>
      <c r="N117" s="117">
        <v>0</v>
      </c>
      <c r="O117" s="133">
        <v>0</v>
      </c>
      <c r="P117" s="133">
        <v>0</v>
      </c>
      <c r="Q117" s="117">
        <v>0</v>
      </c>
      <c r="R117" s="117">
        <v>0</v>
      </c>
      <c r="S117" s="133">
        <v>0</v>
      </c>
      <c r="T117" s="133">
        <v>0</v>
      </c>
      <c r="U117" s="133">
        <v>0</v>
      </c>
      <c r="V117" s="133">
        <v>0</v>
      </c>
      <c r="W117" s="133">
        <v>0</v>
      </c>
      <c r="X117" s="133">
        <v>0</v>
      </c>
      <c r="Y117" s="133">
        <v>0</v>
      </c>
      <c r="Z117" s="133">
        <v>0</v>
      </c>
      <c r="AA117" s="133">
        <v>0</v>
      </c>
      <c r="AB117" s="133">
        <v>0</v>
      </c>
      <c r="AC117" s="117">
        <f>ROUND(N117*2.14%,2)</f>
        <v>0</v>
      </c>
      <c r="AD117" s="117">
        <v>93848.22</v>
      </c>
      <c r="AE117" s="133">
        <v>0</v>
      </c>
      <c r="AF117" s="108">
        <v>2023</v>
      </c>
      <c r="AG117" s="108" t="s">
        <v>17025</v>
      </c>
      <c r="AH117" s="108" t="s">
        <v>17025</v>
      </c>
      <c r="AI117" s="124"/>
      <c r="AJ117" s="124"/>
      <c r="AK117" s="124"/>
      <c r="AL117" s="124"/>
      <c r="AM117" s="125" t="s">
        <v>16939</v>
      </c>
      <c r="AN117" s="125" t="s">
        <v>16930</v>
      </c>
      <c r="AO117" s="125"/>
      <c r="AP117" s="125" t="s">
        <v>16929</v>
      </c>
      <c r="AQ117" s="125" t="s">
        <v>16951</v>
      </c>
      <c r="AR117" s="125"/>
      <c r="AS117" s="125"/>
      <c r="AT117" s="125"/>
      <c r="AU117" s="125"/>
      <c r="AV117" s="125"/>
      <c r="AW117" s="125"/>
      <c r="AX117" s="126"/>
      <c r="AY117" s="126"/>
      <c r="AZ117" s="125" t="s">
        <v>2966</v>
      </c>
      <c r="BA117" s="125"/>
      <c r="BB117" s="127"/>
      <c r="BC117" s="128"/>
      <c r="CH117" s="119">
        <f t="shared" si="17"/>
        <v>0</v>
      </c>
      <c r="DN117" s="97" t="e">
        <f t="shared" si="20"/>
        <v>#N/A</v>
      </c>
      <c r="DP117" s="97" t="s">
        <v>1039</v>
      </c>
      <c r="DQ117" s="97">
        <v>9230022.3399999999</v>
      </c>
    </row>
    <row r="118" spans="1:121" x14ac:dyDescent="0.3">
      <c r="A118" s="97">
        <v>1</v>
      </c>
      <c r="B118" s="120">
        <f>SUBTOTAL(9,$A$22:A118)</f>
        <v>96</v>
      </c>
      <c r="C118" s="130" t="s">
        <v>572</v>
      </c>
      <c r="D118" s="117">
        <f t="shared" si="25"/>
        <v>113440.52</v>
      </c>
      <c r="E118" s="133">
        <v>0</v>
      </c>
      <c r="F118" s="133">
        <v>0</v>
      </c>
      <c r="G118" s="133">
        <v>0</v>
      </c>
      <c r="H118" s="133">
        <v>0</v>
      </c>
      <c r="I118" s="133">
        <v>0</v>
      </c>
      <c r="J118" s="133">
        <v>0</v>
      </c>
      <c r="K118" s="149">
        <v>0</v>
      </c>
      <c r="L118" s="133">
        <v>0</v>
      </c>
      <c r="M118" s="122">
        <v>0</v>
      </c>
      <c r="N118" s="117">
        <v>0</v>
      </c>
      <c r="O118" s="133">
        <v>0</v>
      </c>
      <c r="P118" s="133">
        <v>0</v>
      </c>
      <c r="Q118" s="117">
        <v>0</v>
      </c>
      <c r="R118" s="117">
        <v>0</v>
      </c>
      <c r="S118" s="133">
        <v>0</v>
      </c>
      <c r="T118" s="133">
        <v>0</v>
      </c>
      <c r="U118" s="133">
        <v>0</v>
      </c>
      <c r="V118" s="133">
        <v>0</v>
      </c>
      <c r="W118" s="133">
        <v>0</v>
      </c>
      <c r="X118" s="133">
        <v>0</v>
      </c>
      <c r="Y118" s="133">
        <v>0</v>
      </c>
      <c r="Z118" s="133">
        <v>0</v>
      </c>
      <c r="AA118" s="133">
        <v>0</v>
      </c>
      <c r="AB118" s="133">
        <v>0</v>
      </c>
      <c r="AC118" s="117">
        <v>0</v>
      </c>
      <c r="AD118" s="117">
        <v>113440.52</v>
      </c>
      <c r="AE118" s="133">
        <v>0</v>
      </c>
      <c r="AF118" s="108">
        <v>2023</v>
      </c>
      <c r="AG118" s="108" t="s">
        <v>17025</v>
      </c>
      <c r="AH118" s="108" t="s">
        <v>17025</v>
      </c>
      <c r="AI118" s="124"/>
      <c r="AJ118" s="124"/>
      <c r="AK118" s="124"/>
      <c r="AL118" s="124"/>
      <c r="AM118" s="125" t="s">
        <v>16946</v>
      </c>
      <c r="AN118" s="125" t="s">
        <v>16935</v>
      </c>
      <c r="AO118" s="125">
        <v>0</v>
      </c>
      <c r="AP118" s="125" t="s">
        <v>16943</v>
      </c>
      <c r="AQ118" s="125" t="s">
        <v>16931</v>
      </c>
      <c r="AR118" s="125" t="s">
        <v>16943</v>
      </c>
      <c r="AS118" s="125"/>
      <c r="AT118" s="125"/>
      <c r="AU118" s="125"/>
      <c r="AV118" s="125"/>
      <c r="AW118" s="125" t="s">
        <v>783</v>
      </c>
      <c r="AX118" s="126">
        <v>2422.1</v>
      </c>
      <c r="AY118" s="126">
        <v>753</v>
      </c>
      <c r="AZ118" s="125" t="s">
        <v>2989</v>
      </c>
      <c r="BA118" s="125">
        <v>2008</v>
      </c>
      <c r="BB118" s="127"/>
      <c r="BC118" s="128">
        <f t="shared" ref="BC118:BC135" si="26">AY118-M118</f>
        <v>753</v>
      </c>
      <c r="BJ118" s="97" t="str">
        <f>VLOOKUP(C118,BM:BO,3,FALSE)</f>
        <v>654.200</v>
      </c>
      <c r="BM118" s="97" t="s">
        <v>3866</v>
      </c>
      <c r="BN118" s="97" t="s">
        <v>1342</v>
      </c>
      <c r="BO118" s="97" t="s">
        <v>2983</v>
      </c>
      <c r="BU118" s="97" t="s">
        <v>3866</v>
      </c>
      <c r="BV118" s="97" t="s">
        <v>1342</v>
      </c>
      <c r="BW118" s="97" t="s">
        <v>2983</v>
      </c>
      <c r="CH118" s="119">
        <f t="shared" si="17"/>
        <v>0</v>
      </c>
      <c r="DN118" s="97" t="e">
        <f t="shared" si="20"/>
        <v>#N/A</v>
      </c>
    </row>
    <row r="119" spans="1:121" x14ac:dyDescent="0.3">
      <c r="A119" s="97">
        <v>1</v>
      </c>
      <c r="B119" s="120">
        <f>SUBTOTAL(9,$A$22:A119)</f>
        <v>97</v>
      </c>
      <c r="C119" s="130" t="s">
        <v>573</v>
      </c>
      <c r="D119" s="117">
        <f t="shared" si="25"/>
        <v>206931.6</v>
      </c>
      <c r="E119" s="133">
        <v>0</v>
      </c>
      <c r="F119" s="133">
        <v>0</v>
      </c>
      <c r="G119" s="133">
        <v>0</v>
      </c>
      <c r="H119" s="133">
        <v>0</v>
      </c>
      <c r="I119" s="133">
        <v>0</v>
      </c>
      <c r="J119" s="133">
        <v>0</v>
      </c>
      <c r="K119" s="149">
        <v>0</v>
      </c>
      <c r="L119" s="133">
        <v>0</v>
      </c>
      <c r="M119" s="122">
        <v>0</v>
      </c>
      <c r="N119" s="117">
        <v>0</v>
      </c>
      <c r="O119" s="133">
        <v>0</v>
      </c>
      <c r="P119" s="133">
        <v>0</v>
      </c>
      <c r="Q119" s="117">
        <v>0</v>
      </c>
      <c r="R119" s="117">
        <v>0</v>
      </c>
      <c r="S119" s="133">
        <v>0</v>
      </c>
      <c r="T119" s="133">
        <v>0</v>
      </c>
      <c r="U119" s="133">
        <v>0</v>
      </c>
      <c r="V119" s="133">
        <v>0</v>
      </c>
      <c r="W119" s="133">
        <v>0</v>
      </c>
      <c r="X119" s="133">
        <v>0</v>
      </c>
      <c r="Y119" s="133">
        <v>0</v>
      </c>
      <c r="Z119" s="133">
        <v>0</v>
      </c>
      <c r="AA119" s="133">
        <v>0</v>
      </c>
      <c r="AB119" s="133">
        <v>0</v>
      </c>
      <c r="AC119" s="117">
        <f>ROUND(N119*2.14%,2)</f>
        <v>0</v>
      </c>
      <c r="AD119" s="133">
        <v>206931.6</v>
      </c>
      <c r="AE119" s="133">
        <v>0</v>
      </c>
      <c r="AF119" s="108">
        <v>2023</v>
      </c>
      <c r="AG119" s="108" t="s">
        <v>17025</v>
      </c>
      <c r="AH119" s="108" t="s">
        <v>17025</v>
      </c>
      <c r="AI119" s="124"/>
      <c r="AJ119" s="124"/>
      <c r="AK119" s="124"/>
      <c r="AL119" s="124"/>
      <c r="AM119" s="125" t="s">
        <v>16939</v>
      </c>
      <c r="AN119" s="125" t="s">
        <v>16930</v>
      </c>
      <c r="AO119" s="125">
        <v>0</v>
      </c>
      <c r="AP119" s="125" t="s">
        <v>16950</v>
      </c>
      <c r="AQ119" s="125" t="s">
        <v>16951</v>
      </c>
      <c r="AR119" s="125" t="s">
        <v>16943</v>
      </c>
      <c r="AS119" s="125"/>
      <c r="AT119" s="125"/>
      <c r="AU119" s="125"/>
      <c r="AV119" s="125"/>
      <c r="AW119" s="125" t="s">
        <v>778</v>
      </c>
      <c r="AX119" s="126">
        <v>4053.8</v>
      </c>
      <c r="AY119" s="126">
        <v>1211</v>
      </c>
      <c r="AZ119" s="125" t="s">
        <v>2966</v>
      </c>
      <c r="BA119" s="125" t="s">
        <v>16991</v>
      </c>
      <c r="BB119" s="127"/>
      <c r="BC119" s="128">
        <f t="shared" si="26"/>
        <v>1211</v>
      </c>
      <c r="BJ119" s="97" t="str">
        <f>VLOOKUP(C119,BM:BO,3,FALSE)</f>
        <v>994.300</v>
      </c>
      <c r="BM119" s="97" t="s">
        <v>3868</v>
      </c>
      <c r="BN119" s="97" t="s">
        <v>3043</v>
      </c>
      <c r="BO119" s="97" t="s">
        <v>2983</v>
      </c>
      <c r="BU119" s="97" t="s">
        <v>3868</v>
      </c>
      <c r="BV119" s="97" t="s">
        <v>3043</v>
      </c>
      <c r="BW119" s="97" t="s">
        <v>2983</v>
      </c>
      <c r="CH119" s="119">
        <f t="shared" si="17"/>
        <v>0</v>
      </c>
      <c r="DN119" s="97" t="e">
        <f t="shared" si="20"/>
        <v>#N/A</v>
      </c>
    </row>
    <row r="120" spans="1:121" x14ac:dyDescent="0.3">
      <c r="A120" s="97">
        <v>1</v>
      </c>
      <c r="B120" s="120">
        <f>SUBTOTAL(9,$A$22:A120)</f>
        <v>98</v>
      </c>
      <c r="C120" s="130" t="s">
        <v>9398</v>
      </c>
      <c r="D120" s="117">
        <f t="shared" si="25"/>
        <v>4257447.24</v>
      </c>
      <c r="E120" s="133">
        <v>0</v>
      </c>
      <c r="F120" s="133">
        <v>0</v>
      </c>
      <c r="G120" s="133">
        <v>0</v>
      </c>
      <c r="H120" s="133">
        <v>0</v>
      </c>
      <c r="I120" s="133">
        <v>0</v>
      </c>
      <c r="J120" s="133">
        <v>0</v>
      </c>
      <c r="K120" s="149">
        <v>0</v>
      </c>
      <c r="L120" s="133">
        <v>0</v>
      </c>
      <c r="M120" s="122">
        <v>572.95000000000005</v>
      </c>
      <c r="N120" s="117">
        <v>4091349.2</v>
      </c>
      <c r="O120" s="133">
        <v>0</v>
      </c>
      <c r="P120" s="133">
        <v>0</v>
      </c>
      <c r="Q120" s="117">
        <v>0</v>
      </c>
      <c r="R120" s="117">
        <v>0</v>
      </c>
      <c r="S120" s="133">
        <v>0</v>
      </c>
      <c r="T120" s="133">
        <v>0</v>
      </c>
      <c r="U120" s="133">
        <v>0</v>
      </c>
      <c r="V120" s="133">
        <v>0</v>
      </c>
      <c r="W120" s="133">
        <v>0</v>
      </c>
      <c r="X120" s="133">
        <v>0</v>
      </c>
      <c r="Y120" s="133">
        <v>0</v>
      </c>
      <c r="Z120" s="133">
        <v>0</v>
      </c>
      <c r="AA120" s="133">
        <v>0</v>
      </c>
      <c r="AB120" s="133">
        <v>0</v>
      </c>
      <c r="AC120" s="117">
        <f t="shared" ref="AC120" si="27">ROUND(N120*2.14%,2)+ROUND(E120*2.14%,2)+ROUND(F120*2.14%,2)+ROUND(G120*2.14%,2)+ROUND(H120*2.14%,2)+ROUND(I120*2.14%,2)+ROUND(J120*2.14%,2)+ROUND(L120*2.14%,2)+ROUND(P120*2.14%,2)+ROUND(R120*2.14%,2)+ROUND(T120*2.14%,2)+ROUND(U120*2.14%,2)+ROUND(V120*2.14%,2)+ROUND(W120*2.14%,2)+ROUND(X120*2.14%,2)+ROUND(Y120*2.14%,2)+ROUND(Z120*2.14%,2)+ROUND(AA120*2.14%,2)+ROUND(AB120*2.14%,2)</f>
        <v>87554.87</v>
      </c>
      <c r="AD120" s="117">
        <v>78543.17</v>
      </c>
      <c r="AE120" s="133">
        <v>0</v>
      </c>
      <c r="AF120" s="108">
        <v>2023</v>
      </c>
      <c r="AG120" s="108">
        <v>2023</v>
      </c>
      <c r="AH120" s="108">
        <v>2023</v>
      </c>
      <c r="AI120" s="124"/>
      <c r="AJ120" s="124"/>
      <c r="AK120" s="124"/>
      <c r="AL120" s="124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6"/>
      <c r="AY120" s="126"/>
      <c r="AZ120" s="125"/>
      <c r="BA120" s="125"/>
      <c r="BB120" s="127"/>
      <c r="BC120" s="128"/>
      <c r="CH120" s="119">
        <f t="shared" si="17"/>
        <v>4.3655745685100555E-11</v>
      </c>
      <c r="DN120" s="97" t="e">
        <f t="shared" si="20"/>
        <v>#N/A</v>
      </c>
    </row>
    <row r="121" spans="1:121" x14ac:dyDescent="0.3">
      <c r="A121" s="97">
        <v>1</v>
      </c>
      <c r="B121" s="120">
        <f>SUBTOTAL(9,$A$22:A121)</f>
        <v>99</v>
      </c>
      <c r="C121" s="130" t="s">
        <v>1717</v>
      </c>
      <c r="D121" s="117">
        <f t="shared" si="25"/>
        <v>6898398.7699999996</v>
      </c>
      <c r="E121" s="133">
        <v>0</v>
      </c>
      <c r="F121" s="133">
        <v>0</v>
      </c>
      <c r="G121" s="133">
        <v>0</v>
      </c>
      <c r="H121" s="133">
        <v>0</v>
      </c>
      <c r="I121" s="133">
        <v>0</v>
      </c>
      <c r="J121" s="133">
        <v>0</v>
      </c>
      <c r="K121" s="149">
        <v>0</v>
      </c>
      <c r="L121" s="133">
        <v>0</v>
      </c>
      <c r="M121" s="122">
        <v>809.03</v>
      </c>
      <c r="N121" s="134">
        <v>6826090</v>
      </c>
      <c r="O121" s="135">
        <v>0</v>
      </c>
      <c r="P121" s="135">
        <v>0</v>
      </c>
      <c r="Q121" s="135">
        <v>0</v>
      </c>
      <c r="R121" s="135">
        <v>0</v>
      </c>
      <c r="S121" s="135">
        <v>0</v>
      </c>
      <c r="T121" s="135">
        <v>0</v>
      </c>
      <c r="U121" s="135">
        <v>0</v>
      </c>
      <c r="V121" s="135">
        <v>0</v>
      </c>
      <c r="W121" s="135">
        <v>0</v>
      </c>
      <c r="X121" s="135">
        <v>0</v>
      </c>
      <c r="Y121" s="135">
        <v>0</v>
      </c>
      <c r="Z121" s="135">
        <v>0</v>
      </c>
      <c r="AA121" s="135">
        <v>0</v>
      </c>
      <c r="AB121" s="135">
        <v>0</v>
      </c>
      <c r="AC121" s="134">
        <f t="shared" ref="AC121" si="28">ROUND(N121*1.0593%,2)+ROUND(E121*1.0593%,2)+ROUND(F121*1.0593%,2)+ROUND(G121*1.0593%,2)+ROUND(H121*1.0593%,2)+ROUND(I121*1.0593%,2)+ROUND(J121*1.0593%,2)+ROUND(L121*1.0593%,2)+ROUND(P121*1.0593%,2)+ROUND(R121*1.0593%,2)+ROUND(T121*1.0593%,2)+ROUND(U121*1.0593%,2)+ROUND(V121*1.0593%,2)+ROUND(W121*1.0593%,2)+ROUND(X121*1.0593%,2)+ROUND(Y121*1.0593%,2)+ROUND(Z121*1.0593%,2)+ROUND(AA121*1.0593%,2)+ROUND(AB121*1.0593%,2)</f>
        <v>72308.77</v>
      </c>
      <c r="AD121" s="133">
        <v>0</v>
      </c>
      <c r="AE121" s="133">
        <v>0</v>
      </c>
      <c r="AF121" s="108" t="s">
        <v>17025</v>
      </c>
      <c r="AG121" s="108">
        <v>2023</v>
      </c>
      <c r="AH121" s="108">
        <v>2023</v>
      </c>
      <c r="AI121" s="124"/>
      <c r="AJ121" s="124"/>
      <c r="AK121" s="124"/>
      <c r="AL121" s="124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  <c r="AX121" s="126"/>
      <c r="AY121" s="126"/>
      <c r="AZ121" s="125"/>
      <c r="BA121" s="125"/>
      <c r="BB121" s="127"/>
      <c r="BC121" s="128"/>
      <c r="CH121" s="119">
        <f t="shared" si="17"/>
        <v>-4.5110937207937241E-10</v>
      </c>
      <c r="DN121" s="97" t="e">
        <f t="shared" si="20"/>
        <v>#N/A</v>
      </c>
    </row>
    <row r="122" spans="1:121" x14ac:dyDescent="0.3">
      <c r="A122" s="97">
        <v>1</v>
      </c>
      <c r="B122" s="120">
        <f>SUBTOTAL(9,$A$22:A122)</f>
        <v>100</v>
      </c>
      <c r="C122" s="130" t="s">
        <v>1682</v>
      </c>
      <c r="D122" s="117">
        <f t="shared" si="25"/>
        <v>3830649.87</v>
      </c>
      <c r="E122" s="151">
        <v>0</v>
      </c>
      <c r="F122" s="151">
        <v>0</v>
      </c>
      <c r="G122" s="151">
        <v>0</v>
      </c>
      <c r="H122" s="151">
        <v>0</v>
      </c>
      <c r="I122" s="151">
        <v>0</v>
      </c>
      <c r="J122" s="151">
        <v>0</v>
      </c>
      <c r="K122" s="152">
        <v>0</v>
      </c>
      <c r="L122" s="151">
        <v>0</v>
      </c>
      <c r="M122" s="122">
        <v>523.98</v>
      </c>
      <c r="N122" s="134">
        <v>3790497.13</v>
      </c>
      <c r="O122" s="151">
        <v>0</v>
      </c>
      <c r="P122" s="151">
        <v>0</v>
      </c>
      <c r="Q122" s="151">
        <v>0</v>
      </c>
      <c r="R122" s="151">
        <v>0</v>
      </c>
      <c r="S122" s="151">
        <v>0</v>
      </c>
      <c r="T122" s="151">
        <v>0</v>
      </c>
      <c r="U122" s="151">
        <v>0</v>
      </c>
      <c r="V122" s="151">
        <v>0</v>
      </c>
      <c r="W122" s="151">
        <v>0</v>
      </c>
      <c r="X122" s="151">
        <v>0</v>
      </c>
      <c r="Y122" s="151">
        <v>0</v>
      </c>
      <c r="Z122" s="151">
        <v>0</v>
      </c>
      <c r="AA122" s="134">
        <v>0</v>
      </c>
      <c r="AB122" s="134">
        <v>0</v>
      </c>
      <c r="AC122" s="134">
        <f>ROUND(N122*1.0593%,2)</f>
        <v>40152.74</v>
      </c>
      <c r="AD122" s="134">
        <v>0</v>
      </c>
      <c r="AE122" s="134">
        <v>0</v>
      </c>
      <c r="AF122" s="136" t="s">
        <v>17025</v>
      </c>
      <c r="AG122" s="108">
        <v>2023</v>
      </c>
      <c r="AH122" s="108">
        <v>2023</v>
      </c>
      <c r="AI122" s="124"/>
      <c r="AJ122" s="124"/>
      <c r="AK122" s="124"/>
      <c r="AL122" s="124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6"/>
      <c r="AY122" s="126"/>
      <c r="AZ122" s="125"/>
      <c r="BA122" s="125"/>
      <c r="BB122" s="127"/>
      <c r="BC122" s="128"/>
      <c r="CH122" s="119">
        <f t="shared" si="17"/>
        <v>2.255546860396862E-10</v>
      </c>
      <c r="DN122" s="97" t="e">
        <f t="shared" si="20"/>
        <v>#N/A</v>
      </c>
    </row>
    <row r="123" spans="1:121" x14ac:dyDescent="0.3">
      <c r="A123" s="97">
        <v>1</v>
      </c>
      <c r="B123" s="120">
        <f>SUBTOTAL(9,$A$22:A123)</f>
        <v>101</v>
      </c>
      <c r="C123" s="130" t="s">
        <v>9323</v>
      </c>
      <c r="D123" s="117">
        <f t="shared" si="25"/>
        <v>6012771.6600000001</v>
      </c>
      <c r="E123" s="151">
        <v>0</v>
      </c>
      <c r="F123" s="151">
        <v>0</v>
      </c>
      <c r="G123" s="151">
        <v>0</v>
      </c>
      <c r="H123" s="151">
        <v>0</v>
      </c>
      <c r="I123" s="151">
        <v>0</v>
      </c>
      <c r="J123" s="151">
        <v>0</v>
      </c>
      <c r="K123" s="152">
        <v>0</v>
      </c>
      <c r="L123" s="151">
        <v>0</v>
      </c>
      <c r="M123" s="122">
        <v>826.98</v>
      </c>
      <c r="N123" s="134">
        <v>5949746</v>
      </c>
      <c r="O123" s="151">
        <v>0</v>
      </c>
      <c r="P123" s="151">
        <v>0</v>
      </c>
      <c r="Q123" s="151">
        <v>0</v>
      </c>
      <c r="R123" s="151">
        <v>0</v>
      </c>
      <c r="S123" s="151">
        <v>0</v>
      </c>
      <c r="T123" s="134">
        <v>0</v>
      </c>
      <c r="U123" s="151">
        <v>0</v>
      </c>
      <c r="V123" s="151">
        <v>0</v>
      </c>
      <c r="W123" s="151">
        <v>0</v>
      </c>
      <c r="X123" s="151">
        <v>0</v>
      </c>
      <c r="Y123" s="151">
        <v>0</v>
      </c>
      <c r="Z123" s="151">
        <v>0</v>
      </c>
      <c r="AA123" s="134">
        <v>0</v>
      </c>
      <c r="AB123" s="134">
        <v>0</v>
      </c>
      <c r="AC123" s="134">
        <f>ROUND(N123*1.0593%,2)</f>
        <v>63025.66</v>
      </c>
      <c r="AD123" s="134">
        <v>0</v>
      </c>
      <c r="AE123" s="134">
        <v>0</v>
      </c>
      <c r="AF123" s="136" t="s">
        <v>17025</v>
      </c>
      <c r="AG123" s="108">
        <v>2023</v>
      </c>
      <c r="AH123" s="108">
        <v>2023</v>
      </c>
      <c r="AI123" s="124"/>
      <c r="AJ123" s="124"/>
      <c r="AK123" s="124"/>
      <c r="AL123" s="124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6"/>
      <c r="AY123" s="126"/>
      <c r="AZ123" s="125"/>
      <c r="BA123" s="125"/>
      <c r="BB123" s="127"/>
      <c r="BC123" s="128"/>
      <c r="CH123" s="119">
        <f t="shared" si="17"/>
        <v>1.4551915228366852E-10</v>
      </c>
      <c r="DN123" s="97" t="e">
        <f t="shared" si="20"/>
        <v>#N/A</v>
      </c>
    </row>
    <row r="124" spans="1:121" x14ac:dyDescent="0.3">
      <c r="A124" s="97">
        <v>1</v>
      </c>
      <c r="B124" s="120">
        <f>SUBTOTAL(9,$A$22:A124)</f>
        <v>102</v>
      </c>
      <c r="C124" s="130" t="s">
        <v>9755</v>
      </c>
      <c r="D124" s="117">
        <f t="shared" si="25"/>
        <v>2385886.4300000002</v>
      </c>
      <c r="E124" s="151">
        <v>0</v>
      </c>
      <c r="F124" s="151">
        <v>0</v>
      </c>
      <c r="G124" s="151">
        <v>0</v>
      </c>
      <c r="H124" s="151">
        <v>0</v>
      </c>
      <c r="I124" s="151">
        <v>0</v>
      </c>
      <c r="J124" s="151">
        <v>0</v>
      </c>
      <c r="K124" s="152">
        <v>0</v>
      </c>
      <c r="L124" s="151">
        <v>0</v>
      </c>
      <c r="M124" s="122">
        <v>359.35</v>
      </c>
      <c r="N124" s="134">
        <v>2385886.4300000002</v>
      </c>
      <c r="O124" s="151">
        <v>0</v>
      </c>
      <c r="P124" s="151">
        <v>0</v>
      </c>
      <c r="Q124" s="151">
        <v>0</v>
      </c>
      <c r="R124" s="151">
        <v>0</v>
      </c>
      <c r="S124" s="151">
        <v>0</v>
      </c>
      <c r="T124" s="151">
        <v>0</v>
      </c>
      <c r="U124" s="151">
        <v>0</v>
      </c>
      <c r="V124" s="151">
        <v>0</v>
      </c>
      <c r="W124" s="151">
        <v>0</v>
      </c>
      <c r="X124" s="151">
        <v>0</v>
      </c>
      <c r="Y124" s="151">
        <v>0</v>
      </c>
      <c r="Z124" s="151">
        <v>0</v>
      </c>
      <c r="AA124" s="134">
        <v>0</v>
      </c>
      <c r="AB124" s="134">
        <v>0</v>
      </c>
      <c r="AC124" s="134">
        <v>0</v>
      </c>
      <c r="AD124" s="134">
        <v>0</v>
      </c>
      <c r="AE124" s="134">
        <v>0</v>
      </c>
      <c r="AF124" s="136" t="s">
        <v>17025</v>
      </c>
      <c r="AG124" s="136">
        <v>2023</v>
      </c>
      <c r="AH124" s="137" t="s">
        <v>17025</v>
      </c>
      <c r="AI124" s="124"/>
      <c r="AJ124" s="124"/>
      <c r="AK124" s="124"/>
      <c r="AL124" s="124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5"/>
      <c r="AW124" s="125"/>
      <c r="AX124" s="126"/>
      <c r="AY124" s="126"/>
      <c r="AZ124" s="125"/>
      <c r="BA124" s="125"/>
      <c r="BB124" s="127"/>
      <c r="BC124" s="128"/>
      <c r="CH124" s="119">
        <f t="shared" si="17"/>
        <v>0</v>
      </c>
      <c r="DN124" s="97" t="e">
        <f t="shared" si="20"/>
        <v>#N/A</v>
      </c>
    </row>
    <row r="125" spans="1:121" x14ac:dyDescent="0.3">
      <c r="B125" s="150" t="s">
        <v>378</v>
      </c>
      <c r="C125" s="150"/>
      <c r="D125" s="116">
        <f>SUM(D126:D157)</f>
        <v>94069280.910000011</v>
      </c>
      <c r="E125" s="116">
        <f t="shared" ref="E125:AE125" si="29">SUM(E126:E157)</f>
        <v>0</v>
      </c>
      <c r="F125" s="116">
        <f t="shared" si="29"/>
        <v>0</v>
      </c>
      <c r="G125" s="116">
        <f t="shared" si="29"/>
        <v>0</v>
      </c>
      <c r="H125" s="116">
        <f t="shared" si="29"/>
        <v>0</v>
      </c>
      <c r="I125" s="116">
        <f t="shared" si="29"/>
        <v>1371760.57</v>
      </c>
      <c r="J125" s="116">
        <f t="shared" si="29"/>
        <v>0</v>
      </c>
      <c r="K125" s="153">
        <f t="shared" si="29"/>
        <v>0</v>
      </c>
      <c r="L125" s="116">
        <f t="shared" si="29"/>
        <v>0</v>
      </c>
      <c r="M125" s="116">
        <f t="shared" si="29"/>
        <v>10585.07</v>
      </c>
      <c r="N125" s="116">
        <f t="shared" si="29"/>
        <v>72712655.299999997</v>
      </c>
      <c r="O125" s="116">
        <f t="shared" si="29"/>
        <v>0</v>
      </c>
      <c r="P125" s="116">
        <f t="shared" si="29"/>
        <v>0</v>
      </c>
      <c r="Q125" s="116">
        <f t="shared" si="29"/>
        <v>2340.2000000000003</v>
      </c>
      <c r="R125" s="116">
        <f t="shared" si="29"/>
        <v>15303913.58</v>
      </c>
      <c r="S125" s="116">
        <f t="shared" si="29"/>
        <v>0</v>
      </c>
      <c r="T125" s="116">
        <f t="shared" si="29"/>
        <v>0</v>
      </c>
      <c r="U125" s="116">
        <f t="shared" si="29"/>
        <v>0</v>
      </c>
      <c r="V125" s="116">
        <f t="shared" si="29"/>
        <v>225169.88999999998</v>
      </c>
      <c r="W125" s="116">
        <f t="shared" si="29"/>
        <v>0</v>
      </c>
      <c r="X125" s="116">
        <f t="shared" si="29"/>
        <v>0</v>
      </c>
      <c r="Y125" s="116">
        <f t="shared" si="29"/>
        <v>0</v>
      </c>
      <c r="Z125" s="116">
        <f t="shared" si="29"/>
        <v>0</v>
      </c>
      <c r="AA125" s="116">
        <f t="shared" si="29"/>
        <v>0</v>
      </c>
      <c r="AB125" s="116">
        <f t="shared" si="29"/>
        <v>0</v>
      </c>
      <c r="AC125" s="116">
        <f t="shared" si="29"/>
        <v>1737730.9300000002</v>
      </c>
      <c r="AD125" s="116">
        <f t="shared" si="29"/>
        <v>2598050.6399999997</v>
      </c>
      <c r="AE125" s="116">
        <f t="shared" si="29"/>
        <v>120000</v>
      </c>
      <c r="AF125" s="108" t="s">
        <v>17004</v>
      </c>
      <c r="AG125" s="108" t="s">
        <v>17004</v>
      </c>
      <c r="AH125" s="108" t="s">
        <v>17004</v>
      </c>
      <c r="AI125" s="124"/>
      <c r="AJ125" s="124"/>
      <c r="AK125" s="124"/>
      <c r="AL125" s="124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/>
      <c r="AX125" s="126"/>
      <c r="AY125" s="126"/>
      <c r="AZ125" s="125"/>
      <c r="BA125" s="125"/>
      <c r="BB125" s="127"/>
      <c r="BC125" s="128">
        <f t="shared" si="26"/>
        <v>-10585.07</v>
      </c>
      <c r="BJ125" s="97" t="e">
        <f t="shared" ref="BJ125:BJ136" si="30">VLOOKUP(C125,BM:BO,3,FALSE)</f>
        <v>#N/A</v>
      </c>
      <c r="BM125" s="97" t="s">
        <v>3547</v>
      </c>
      <c r="BN125" s="97" t="s">
        <v>2983</v>
      </c>
      <c r="BO125" s="97" t="s">
        <v>2983</v>
      </c>
      <c r="BU125" s="97" t="s">
        <v>3547</v>
      </c>
      <c r="BV125" s="97" t="s">
        <v>2983</v>
      </c>
      <c r="BW125" s="97" t="s">
        <v>2983</v>
      </c>
      <c r="CH125" s="119">
        <f t="shared" si="17"/>
        <v>2.1886080503463745E-8</v>
      </c>
      <c r="DN125" s="97" t="e">
        <f t="shared" si="20"/>
        <v>#N/A</v>
      </c>
    </row>
    <row r="126" spans="1:121" x14ac:dyDescent="0.3">
      <c r="A126" s="97">
        <v>1</v>
      </c>
      <c r="B126" s="120">
        <f>SUBTOTAL(9,$A$22:A126)</f>
        <v>103</v>
      </c>
      <c r="C126" s="130" t="s">
        <v>381</v>
      </c>
      <c r="D126" s="117">
        <f t="shared" ref="D126:D139" si="31">E126+F126+G126+H126+I126+J126+L126+N126+P126+R126+T126+U126+V126+W126+X126+Y126+Z126+AA126+AB126+AC126+AD126+AE126</f>
        <v>4277166.1900000004</v>
      </c>
      <c r="E126" s="133">
        <v>0</v>
      </c>
      <c r="F126" s="133">
        <v>0</v>
      </c>
      <c r="G126" s="133">
        <v>0</v>
      </c>
      <c r="H126" s="133">
        <v>0</v>
      </c>
      <c r="I126" s="133">
        <v>0</v>
      </c>
      <c r="J126" s="133">
        <v>0</v>
      </c>
      <c r="K126" s="149">
        <v>0</v>
      </c>
      <c r="L126" s="133">
        <v>0</v>
      </c>
      <c r="M126" s="122">
        <v>691.15</v>
      </c>
      <c r="N126" s="117">
        <v>4069869.56</v>
      </c>
      <c r="O126" s="133">
        <v>0</v>
      </c>
      <c r="P126" s="133">
        <v>0</v>
      </c>
      <c r="Q126" s="117">
        <v>0</v>
      </c>
      <c r="R126" s="117">
        <v>0</v>
      </c>
      <c r="S126" s="133">
        <v>0</v>
      </c>
      <c r="T126" s="133">
        <v>0</v>
      </c>
      <c r="U126" s="133">
        <v>0</v>
      </c>
      <c r="V126" s="133">
        <v>0</v>
      </c>
      <c r="W126" s="133">
        <v>0</v>
      </c>
      <c r="X126" s="133">
        <v>0</v>
      </c>
      <c r="Y126" s="133">
        <v>0</v>
      </c>
      <c r="Z126" s="133">
        <v>0</v>
      </c>
      <c r="AA126" s="133">
        <v>0</v>
      </c>
      <c r="AB126" s="133">
        <v>0</v>
      </c>
      <c r="AC126" s="117">
        <f t="shared" ref="AC126:AC127" si="32">ROUND(N126*2.14%,2)</f>
        <v>87095.21</v>
      </c>
      <c r="AD126" s="117">
        <v>120201.42</v>
      </c>
      <c r="AE126" s="133">
        <v>0</v>
      </c>
      <c r="AF126" s="108">
        <v>2023</v>
      </c>
      <c r="AG126" s="108">
        <v>2023</v>
      </c>
      <c r="AH126" s="108">
        <v>2023</v>
      </c>
      <c r="AI126" s="124"/>
      <c r="AJ126" s="124"/>
      <c r="AK126" s="124"/>
      <c r="AL126" s="124"/>
      <c r="AM126" s="125" t="s">
        <v>16933</v>
      </c>
      <c r="AN126" s="125" t="s">
        <v>16930</v>
      </c>
      <c r="AO126" s="125">
        <v>0</v>
      </c>
      <c r="AP126" s="125" t="s">
        <v>16943</v>
      </c>
      <c r="AQ126" s="125" t="s">
        <v>16931</v>
      </c>
      <c r="AR126" s="125" t="s">
        <v>16943</v>
      </c>
      <c r="AS126" s="125"/>
      <c r="AT126" s="125"/>
      <c r="AU126" s="125"/>
      <c r="AV126" s="125"/>
      <c r="AW126" s="125" t="s">
        <v>667</v>
      </c>
      <c r="AX126" s="126">
        <v>2642.8</v>
      </c>
      <c r="AY126" s="126">
        <v>732</v>
      </c>
      <c r="AZ126" s="125" t="s">
        <v>2989</v>
      </c>
      <c r="BA126" s="125" t="s">
        <v>16991</v>
      </c>
      <c r="BB126" s="127"/>
      <c r="BC126" s="128">
        <f t="shared" si="26"/>
        <v>40.850000000000023</v>
      </c>
      <c r="BJ126" s="97" t="str">
        <f t="shared" si="30"/>
        <v>582.000</v>
      </c>
      <c r="BM126" s="97" t="s">
        <v>3550</v>
      </c>
      <c r="BN126" s="97" t="s">
        <v>2983</v>
      </c>
      <c r="BO126" s="97" t="s">
        <v>2983</v>
      </c>
      <c r="BU126" s="97" t="s">
        <v>3550</v>
      </c>
      <c r="BV126" s="97" t="s">
        <v>2983</v>
      </c>
      <c r="BW126" s="97" t="s">
        <v>2983</v>
      </c>
      <c r="CH126" s="119">
        <f t="shared" si="17"/>
        <v>3.4924596548080444E-10</v>
      </c>
      <c r="DN126" s="97" t="e">
        <f t="shared" si="20"/>
        <v>#N/A</v>
      </c>
    </row>
    <row r="127" spans="1:121" x14ac:dyDescent="0.3">
      <c r="A127" s="97">
        <v>1</v>
      </c>
      <c r="B127" s="120">
        <f>SUBTOTAL(9,$A$22:A127)</f>
        <v>104</v>
      </c>
      <c r="C127" s="130" t="s">
        <v>383</v>
      </c>
      <c r="D127" s="117">
        <f t="shared" si="31"/>
        <v>173382.74</v>
      </c>
      <c r="E127" s="133">
        <v>0</v>
      </c>
      <c r="F127" s="133">
        <v>0</v>
      </c>
      <c r="G127" s="133">
        <v>0</v>
      </c>
      <c r="H127" s="133">
        <v>0</v>
      </c>
      <c r="I127" s="133">
        <v>0</v>
      </c>
      <c r="J127" s="133">
        <v>0</v>
      </c>
      <c r="K127" s="149">
        <v>0</v>
      </c>
      <c r="L127" s="133">
        <v>0</v>
      </c>
      <c r="M127" s="122">
        <v>0</v>
      </c>
      <c r="N127" s="117">
        <v>0</v>
      </c>
      <c r="O127" s="133">
        <v>0</v>
      </c>
      <c r="P127" s="133">
        <v>0</v>
      </c>
      <c r="Q127" s="117">
        <v>0</v>
      </c>
      <c r="R127" s="117">
        <v>0</v>
      </c>
      <c r="S127" s="133">
        <v>0</v>
      </c>
      <c r="T127" s="133">
        <v>0</v>
      </c>
      <c r="U127" s="133">
        <v>0</v>
      </c>
      <c r="V127" s="133">
        <v>0</v>
      </c>
      <c r="W127" s="133">
        <v>0</v>
      </c>
      <c r="X127" s="133">
        <v>0</v>
      </c>
      <c r="Y127" s="133">
        <v>0</v>
      </c>
      <c r="Z127" s="133">
        <v>0</v>
      </c>
      <c r="AA127" s="133">
        <v>0</v>
      </c>
      <c r="AB127" s="133">
        <v>0</v>
      </c>
      <c r="AC127" s="117">
        <f t="shared" si="32"/>
        <v>0</v>
      </c>
      <c r="AD127" s="117">
        <v>173382.74</v>
      </c>
      <c r="AE127" s="133">
        <v>0</v>
      </c>
      <c r="AF127" s="108">
        <v>2023</v>
      </c>
      <c r="AG127" s="108" t="s">
        <v>17025</v>
      </c>
      <c r="AH127" s="108" t="s">
        <v>17025</v>
      </c>
      <c r="AI127" s="124"/>
      <c r="AJ127" s="124"/>
      <c r="AK127" s="124"/>
      <c r="AL127" s="124"/>
      <c r="AM127" s="125" t="s">
        <v>16939</v>
      </c>
      <c r="AN127" s="125" t="s">
        <v>16941</v>
      </c>
      <c r="AO127" s="125">
        <v>0</v>
      </c>
      <c r="AP127" s="125" t="s">
        <v>16950</v>
      </c>
      <c r="AQ127" s="125" t="s">
        <v>16951</v>
      </c>
      <c r="AR127" s="125" t="s">
        <v>16943</v>
      </c>
      <c r="AS127" s="125"/>
      <c r="AT127" s="125"/>
      <c r="AU127" s="125"/>
      <c r="AV127" s="125"/>
      <c r="AW127" s="125" t="s">
        <v>841</v>
      </c>
      <c r="AX127" s="126">
        <v>1595</v>
      </c>
      <c r="AY127" s="126">
        <v>510</v>
      </c>
      <c r="AZ127" s="125" t="s">
        <v>2966</v>
      </c>
      <c r="BA127" s="125" t="s">
        <v>16991</v>
      </c>
      <c r="BB127" s="127"/>
      <c r="BC127" s="128">
        <f t="shared" si="26"/>
        <v>510</v>
      </c>
      <c r="BJ127" s="97" t="str">
        <f t="shared" si="30"/>
        <v>449.000</v>
      </c>
      <c r="BM127" s="97" t="s">
        <v>3551</v>
      </c>
      <c r="BN127" s="97" t="s">
        <v>2983</v>
      </c>
      <c r="BO127" s="97" t="s">
        <v>2983</v>
      </c>
      <c r="BU127" s="97" t="s">
        <v>3551</v>
      </c>
      <c r="BV127" s="97" t="s">
        <v>2983</v>
      </c>
      <c r="BW127" s="97" t="s">
        <v>2983</v>
      </c>
      <c r="CH127" s="119">
        <f t="shared" si="17"/>
        <v>0</v>
      </c>
      <c r="DN127" s="97" t="e">
        <f t="shared" si="20"/>
        <v>#N/A</v>
      </c>
    </row>
    <row r="128" spans="1:121" x14ac:dyDescent="0.3">
      <c r="A128" s="97">
        <v>1</v>
      </c>
      <c r="B128" s="120">
        <f>SUBTOTAL(9,$A$22:A128)</f>
        <v>105</v>
      </c>
      <c r="C128" s="130" t="s">
        <v>388</v>
      </c>
      <c r="D128" s="117">
        <f t="shared" si="31"/>
        <v>5236101.2</v>
      </c>
      <c r="E128" s="133">
        <v>0</v>
      </c>
      <c r="F128" s="133">
        <v>0</v>
      </c>
      <c r="G128" s="133">
        <v>0</v>
      </c>
      <c r="H128" s="133">
        <v>0</v>
      </c>
      <c r="I128" s="133">
        <v>0</v>
      </c>
      <c r="J128" s="133">
        <v>0</v>
      </c>
      <c r="K128" s="149">
        <v>0</v>
      </c>
      <c r="L128" s="133">
        <v>0</v>
      </c>
      <c r="M128" s="122">
        <v>608.77</v>
      </c>
      <c r="N128" s="117">
        <v>4975475.66</v>
      </c>
      <c r="O128" s="133">
        <v>0</v>
      </c>
      <c r="P128" s="133">
        <v>0</v>
      </c>
      <c r="Q128" s="117">
        <v>0</v>
      </c>
      <c r="R128" s="117">
        <v>0</v>
      </c>
      <c r="S128" s="133">
        <v>0</v>
      </c>
      <c r="T128" s="133">
        <v>0</v>
      </c>
      <c r="U128" s="133">
        <v>0</v>
      </c>
      <c r="V128" s="133">
        <v>0</v>
      </c>
      <c r="W128" s="133">
        <v>0</v>
      </c>
      <c r="X128" s="133">
        <v>0</v>
      </c>
      <c r="Y128" s="133">
        <v>0</v>
      </c>
      <c r="Z128" s="133">
        <v>0</v>
      </c>
      <c r="AA128" s="133">
        <v>0</v>
      </c>
      <c r="AB128" s="133">
        <v>0</v>
      </c>
      <c r="AC128" s="117">
        <f>ROUND(N128*2.14%,2)</f>
        <v>106475.18</v>
      </c>
      <c r="AD128" s="117">
        <v>154150.35999999999</v>
      </c>
      <c r="AE128" s="133">
        <v>0</v>
      </c>
      <c r="AF128" s="108">
        <v>2023</v>
      </c>
      <c r="AG128" s="108">
        <v>2023</v>
      </c>
      <c r="AH128" s="108">
        <v>2023</v>
      </c>
      <c r="AI128" s="124"/>
      <c r="AJ128" s="124"/>
      <c r="AK128" s="124"/>
      <c r="AL128" s="124"/>
      <c r="AM128" s="125" t="s">
        <v>16930</v>
      </c>
      <c r="AN128" s="125" t="s">
        <v>16949</v>
      </c>
      <c r="AO128" s="125">
        <v>0</v>
      </c>
      <c r="AP128" s="125" t="s">
        <v>16937</v>
      </c>
      <c r="AQ128" s="125" t="s">
        <v>16936</v>
      </c>
      <c r="AR128" s="125" t="s">
        <v>16943</v>
      </c>
      <c r="AS128" s="125" t="s">
        <v>16959</v>
      </c>
      <c r="AT128" s="125"/>
      <c r="AU128" s="125"/>
      <c r="AV128" s="125"/>
      <c r="AW128" s="125" t="s">
        <v>775</v>
      </c>
      <c r="AX128" s="126">
        <v>1918.8</v>
      </c>
      <c r="AY128" s="126">
        <v>582</v>
      </c>
      <c r="AZ128" s="125" t="s">
        <v>2966</v>
      </c>
      <c r="BA128" s="125">
        <v>2012</v>
      </c>
      <c r="BB128" s="127"/>
      <c r="BC128" s="128">
        <f t="shared" si="26"/>
        <v>-26.769999999999982</v>
      </c>
      <c r="BJ128" s="97" t="str">
        <f t="shared" si="30"/>
        <v>501.800</v>
      </c>
      <c r="BM128" s="97" t="s">
        <v>3556</v>
      </c>
      <c r="BN128" s="97" t="s">
        <v>2983</v>
      </c>
      <c r="BO128" s="97" t="s">
        <v>3558</v>
      </c>
      <c r="BU128" s="97" t="s">
        <v>3556</v>
      </c>
      <c r="BV128" s="97" t="s">
        <v>2983</v>
      </c>
      <c r="BW128" s="97" t="s">
        <v>3558</v>
      </c>
      <c r="CH128" s="119">
        <f t="shared" si="17"/>
        <v>5.8207660913467407E-11</v>
      </c>
      <c r="DN128" s="97" t="e">
        <f t="shared" si="20"/>
        <v>#N/A</v>
      </c>
    </row>
    <row r="129" spans="1:118" x14ac:dyDescent="0.3">
      <c r="A129" s="97">
        <v>1</v>
      </c>
      <c r="B129" s="120">
        <f>SUBTOTAL(9,$A$22:A129)</f>
        <v>106</v>
      </c>
      <c r="C129" s="130" t="s">
        <v>397</v>
      </c>
      <c r="D129" s="117">
        <f t="shared" si="31"/>
        <v>5990441.21</v>
      </c>
      <c r="E129" s="133">
        <v>0</v>
      </c>
      <c r="F129" s="133">
        <v>0</v>
      </c>
      <c r="G129" s="133">
        <v>0</v>
      </c>
      <c r="H129" s="133">
        <v>0</v>
      </c>
      <c r="I129" s="133">
        <v>0</v>
      </c>
      <c r="J129" s="133">
        <v>0</v>
      </c>
      <c r="K129" s="149">
        <v>0</v>
      </c>
      <c r="L129" s="133">
        <v>0</v>
      </c>
      <c r="M129" s="122">
        <v>1246.45</v>
      </c>
      <c r="N129" s="122">
        <v>5722379.9500000002</v>
      </c>
      <c r="O129" s="133">
        <v>0</v>
      </c>
      <c r="P129" s="133">
        <v>0</v>
      </c>
      <c r="Q129" s="117">
        <v>0</v>
      </c>
      <c r="R129" s="117">
        <v>0</v>
      </c>
      <c r="S129" s="133">
        <v>0</v>
      </c>
      <c r="T129" s="133">
        <v>0</v>
      </c>
      <c r="U129" s="133">
        <v>0</v>
      </c>
      <c r="V129" s="133">
        <v>0</v>
      </c>
      <c r="W129" s="133">
        <v>0</v>
      </c>
      <c r="X129" s="133">
        <v>0</v>
      </c>
      <c r="Y129" s="133">
        <v>0</v>
      </c>
      <c r="Z129" s="133">
        <v>0</v>
      </c>
      <c r="AA129" s="133">
        <v>0</v>
      </c>
      <c r="AB129" s="133">
        <v>0</v>
      </c>
      <c r="AC129" s="117">
        <f>ROUND(N129*2.14%,2)</f>
        <v>122458.93</v>
      </c>
      <c r="AD129" s="117">
        <v>145602.32999999999</v>
      </c>
      <c r="AE129" s="133">
        <v>0</v>
      </c>
      <c r="AF129" s="108">
        <v>2023</v>
      </c>
      <c r="AG129" s="108">
        <v>2023</v>
      </c>
      <c r="AH129" s="108">
        <v>2023</v>
      </c>
      <c r="AI129" s="124"/>
      <c r="AJ129" s="124"/>
      <c r="AK129" s="124"/>
      <c r="AL129" s="124"/>
      <c r="AM129" s="125" t="s">
        <v>16934</v>
      </c>
      <c r="AN129" s="125" t="s">
        <v>16944</v>
      </c>
      <c r="AO129" s="125">
        <v>0</v>
      </c>
      <c r="AP129" s="125" t="s">
        <v>16943</v>
      </c>
      <c r="AQ129" s="125" t="s">
        <v>16931</v>
      </c>
      <c r="AR129" s="125" t="s">
        <v>16947</v>
      </c>
      <c r="AS129" s="125" t="s">
        <v>16962</v>
      </c>
      <c r="AT129" s="125"/>
      <c r="AU129" s="125"/>
      <c r="AV129" s="125"/>
      <c r="AW129" s="125" t="s">
        <v>617</v>
      </c>
      <c r="AX129" s="126">
        <v>4539.8999999999996</v>
      </c>
      <c r="AY129" s="126">
        <v>1510</v>
      </c>
      <c r="AZ129" s="125" t="s">
        <v>3037</v>
      </c>
      <c r="BA129" s="125" t="s">
        <v>16991</v>
      </c>
      <c r="BB129" s="127"/>
      <c r="BC129" s="128">
        <f t="shared" si="26"/>
        <v>263.54999999999995</v>
      </c>
      <c r="BJ129" s="97" t="str">
        <f t="shared" si="30"/>
        <v>1258.400</v>
      </c>
      <c r="BM129" s="97" t="s">
        <v>3564</v>
      </c>
      <c r="BN129" s="97" t="s">
        <v>628</v>
      </c>
      <c r="BO129" s="97" t="s">
        <v>3565</v>
      </c>
      <c r="BU129" s="97" t="s">
        <v>3564</v>
      </c>
      <c r="BV129" s="97" t="s">
        <v>628</v>
      </c>
      <c r="BW129" s="97" t="s">
        <v>3565</v>
      </c>
      <c r="CH129" s="119">
        <f t="shared" si="17"/>
        <v>-2.0372681319713593E-10</v>
      </c>
      <c r="DN129" s="97" t="e">
        <f t="shared" si="20"/>
        <v>#N/A</v>
      </c>
    </row>
    <row r="130" spans="1:118" x14ac:dyDescent="0.3">
      <c r="A130" s="97">
        <v>1</v>
      </c>
      <c r="B130" s="120">
        <f>SUBTOTAL(9,$A$22:A130)</f>
        <v>107</v>
      </c>
      <c r="C130" s="130" t="s">
        <v>431</v>
      </c>
      <c r="D130" s="117">
        <f t="shared" si="31"/>
        <v>158937.59</v>
      </c>
      <c r="E130" s="133">
        <v>0</v>
      </c>
      <c r="F130" s="133">
        <v>0</v>
      </c>
      <c r="G130" s="133">
        <v>0</v>
      </c>
      <c r="H130" s="133">
        <v>0</v>
      </c>
      <c r="I130" s="133">
        <v>0</v>
      </c>
      <c r="J130" s="133">
        <v>0</v>
      </c>
      <c r="K130" s="149">
        <v>0</v>
      </c>
      <c r="L130" s="133">
        <v>0</v>
      </c>
      <c r="M130" s="122">
        <v>0</v>
      </c>
      <c r="N130" s="117">
        <v>0</v>
      </c>
      <c r="O130" s="133">
        <v>0</v>
      </c>
      <c r="P130" s="133">
        <v>0</v>
      </c>
      <c r="Q130" s="117">
        <v>0</v>
      </c>
      <c r="R130" s="117">
        <v>0</v>
      </c>
      <c r="S130" s="133">
        <v>0</v>
      </c>
      <c r="T130" s="133">
        <v>0</v>
      </c>
      <c r="U130" s="133">
        <v>0</v>
      </c>
      <c r="V130" s="133">
        <v>0</v>
      </c>
      <c r="W130" s="133">
        <v>0</v>
      </c>
      <c r="X130" s="133">
        <v>0</v>
      </c>
      <c r="Y130" s="133">
        <v>0</v>
      </c>
      <c r="Z130" s="133">
        <v>0</v>
      </c>
      <c r="AA130" s="133">
        <v>0</v>
      </c>
      <c r="AB130" s="133">
        <v>0</v>
      </c>
      <c r="AC130" s="117">
        <f>ROUND(N130*2.14%,2)</f>
        <v>0</v>
      </c>
      <c r="AD130" s="117">
        <v>158937.59</v>
      </c>
      <c r="AE130" s="133">
        <v>0</v>
      </c>
      <c r="AF130" s="108">
        <v>2023</v>
      </c>
      <c r="AG130" s="108" t="s">
        <v>17025</v>
      </c>
      <c r="AH130" s="108" t="s">
        <v>17025</v>
      </c>
      <c r="AI130" s="124"/>
      <c r="AJ130" s="124"/>
      <c r="AK130" s="124"/>
      <c r="AL130" s="124"/>
      <c r="AM130" s="125" t="s">
        <v>16932</v>
      </c>
      <c r="AN130" s="125" t="s">
        <v>16944</v>
      </c>
      <c r="AO130" s="125">
        <v>0</v>
      </c>
      <c r="AP130" s="125" t="s">
        <v>16953</v>
      </c>
      <c r="AQ130" s="125" t="s">
        <v>16945</v>
      </c>
      <c r="AR130" s="125" t="s">
        <v>16943</v>
      </c>
      <c r="AS130" s="125"/>
      <c r="AT130" s="125"/>
      <c r="AU130" s="125"/>
      <c r="AV130" s="125"/>
      <c r="AW130" s="125" t="s">
        <v>636</v>
      </c>
      <c r="AX130" s="126">
        <v>1601.3</v>
      </c>
      <c r="AY130" s="126">
        <v>700</v>
      </c>
      <c r="AZ130" s="125" t="s">
        <v>2966</v>
      </c>
      <c r="BA130" s="125" t="s">
        <v>16991</v>
      </c>
      <c r="BB130" s="127"/>
      <c r="BC130" s="128">
        <f t="shared" si="26"/>
        <v>700</v>
      </c>
      <c r="BD130" s="97" t="s">
        <v>16925</v>
      </c>
      <c r="BJ130" s="97" t="str">
        <f t="shared" si="30"/>
        <v>нет данных</v>
      </c>
      <c r="BM130" s="97" t="s">
        <v>3614</v>
      </c>
      <c r="BN130" s="97" t="s">
        <v>2983</v>
      </c>
      <c r="BO130" s="97" t="s">
        <v>2983</v>
      </c>
      <c r="BU130" s="97" t="s">
        <v>3614</v>
      </c>
      <c r="BV130" s="97" t="s">
        <v>2983</v>
      </c>
      <c r="BW130" s="97" t="s">
        <v>2983</v>
      </c>
      <c r="CH130" s="119">
        <f t="shared" si="17"/>
        <v>0</v>
      </c>
      <c r="DN130" s="97" t="e">
        <f t="shared" si="20"/>
        <v>#N/A</v>
      </c>
    </row>
    <row r="131" spans="1:118" x14ac:dyDescent="0.3">
      <c r="A131" s="97">
        <v>1</v>
      </c>
      <c r="B131" s="120">
        <f>SUBTOTAL(9,$A$22:A131)</f>
        <v>108</v>
      </c>
      <c r="C131" s="130" t="s">
        <v>399</v>
      </c>
      <c r="D131" s="117">
        <f t="shared" si="31"/>
        <v>3042203.01</v>
      </c>
      <c r="E131" s="133">
        <v>0</v>
      </c>
      <c r="F131" s="133">
        <v>0</v>
      </c>
      <c r="G131" s="133">
        <v>0</v>
      </c>
      <c r="H131" s="133">
        <v>0</v>
      </c>
      <c r="I131" s="133">
        <v>0</v>
      </c>
      <c r="J131" s="133">
        <v>0</v>
      </c>
      <c r="K131" s="149">
        <v>0</v>
      </c>
      <c r="L131" s="133">
        <v>0</v>
      </c>
      <c r="M131" s="135">
        <v>0</v>
      </c>
      <c r="N131" s="117">
        <v>0</v>
      </c>
      <c r="O131" s="133">
        <v>0</v>
      </c>
      <c r="P131" s="133">
        <v>0</v>
      </c>
      <c r="Q131" s="122">
        <v>458.97</v>
      </c>
      <c r="R131" s="131">
        <v>2919328.53</v>
      </c>
      <c r="S131" s="133">
        <v>0</v>
      </c>
      <c r="T131" s="133">
        <v>0</v>
      </c>
      <c r="U131" s="133">
        <v>0</v>
      </c>
      <c r="V131" s="133">
        <v>0</v>
      </c>
      <c r="W131" s="133">
        <v>0</v>
      </c>
      <c r="X131" s="133">
        <v>0</v>
      </c>
      <c r="Y131" s="133">
        <v>0</v>
      </c>
      <c r="Z131" s="133">
        <v>0</v>
      </c>
      <c r="AA131" s="133">
        <v>0</v>
      </c>
      <c r="AB131" s="133">
        <v>0</v>
      </c>
      <c r="AC131" s="117">
        <f>ROUND(R131*2.14%,2)</f>
        <v>62473.63</v>
      </c>
      <c r="AD131" s="117">
        <v>60400.85</v>
      </c>
      <c r="AE131" s="133">
        <v>0</v>
      </c>
      <c r="AF131" s="108">
        <v>2023</v>
      </c>
      <c r="AG131" s="108">
        <v>2023</v>
      </c>
      <c r="AH131" s="108">
        <v>2023</v>
      </c>
      <c r="AI131" s="124"/>
      <c r="AJ131" s="124"/>
      <c r="AK131" s="124"/>
      <c r="AL131" s="124"/>
      <c r="AM131" s="125" t="s">
        <v>16935</v>
      </c>
      <c r="AN131" s="125" t="s">
        <v>16938</v>
      </c>
      <c r="AO131" s="125">
        <v>0</v>
      </c>
      <c r="AP131" s="125" t="s">
        <v>16933</v>
      </c>
      <c r="AQ131" s="125" t="s">
        <v>16936</v>
      </c>
      <c r="AR131" s="125">
        <v>0</v>
      </c>
      <c r="AS131" s="125"/>
      <c r="AT131" s="125"/>
      <c r="AU131" s="125"/>
      <c r="AV131" s="125"/>
      <c r="AW131" s="125" t="s">
        <v>662</v>
      </c>
      <c r="AX131" s="126">
        <v>307.2</v>
      </c>
      <c r="AY131" s="126">
        <v>236.2</v>
      </c>
      <c r="AZ131" s="125" t="s">
        <v>2966</v>
      </c>
      <c r="BA131" s="125" t="s">
        <v>736</v>
      </c>
      <c r="BB131" s="127"/>
      <c r="BC131" s="128">
        <f t="shared" si="26"/>
        <v>236.2</v>
      </c>
      <c r="BJ131" s="97" t="str">
        <f t="shared" si="30"/>
        <v>307.100</v>
      </c>
      <c r="BM131" s="97" t="s">
        <v>721</v>
      </c>
      <c r="BN131" s="97" t="s">
        <v>621</v>
      </c>
      <c r="BO131" s="97" t="s">
        <v>3568</v>
      </c>
      <c r="BU131" s="97" t="s">
        <v>721</v>
      </c>
      <c r="BV131" s="97" t="s">
        <v>621</v>
      </c>
      <c r="BW131" s="97" t="s">
        <v>3568</v>
      </c>
      <c r="CH131" s="119">
        <f t="shared" si="17"/>
        <v>-1.4551915228366852E-11</v>
      </c>
      <c r="DN131" s="97" t="e">
        <f t="shared" si="20"/>
        <v>#N/A</v>
      </c>
    </row>
    <row r="132" spans="1:118" x14ac:dyDescent="0.3">
      <c r="A132" s="97">
        <v>1</v>
      </c>
      <c r="B132" s="120">
        <f>SUBTOTAL(9,$A$22:A132)</f>
        <v>109</v>
      </c>
      <c r="C132" s="130" t="s">
        <v>401</v>
      </c>
      <c r="D132" s="117">
        <f t="shared" si="31"/>
        <v>255708.36</v>
      </c>
      <c r="E132" s="133">
        <v>0</v>
      </c>
      <c r="F132" s="133">
        <v>0</v>
      </c>
      <c r="G132" s="133">
        <v>0</v>
      </c>
      <c r="H132" s="133">
        <v>0</v>
      </c>
      <c r="I132" s="133">
        <v>0</v>
      </c>
      <c r="J132" s="133">
        <v>0</v>
      </c>
      <c r="K132" s="149">
        <v>0</v>
      </c>
      <c r="L132" s="133">
        <v>0</v>
      </c>
      <c r="M132" s="135">
        <v>0</v>
      </c>
      <c r="N132" s="117">
        <v>0</v>
      </c>
      <c r="O132" s="133">
        <v>0</v>
      </c>
      <c r="P132" s="133">
        <v>0</v>
      </c>
      <c r="Q132" s="122">
        <v>0</v>
      </c>
      <c r="R132" s="117">
        <v>0</v>
      </c>
      <c r="S132" s="133">
        <v>0</v>
      </c>
      <c r="T132" s="133">
        <v>0</v>
      </c>
      <c r="U132" s="133">
        <v>0</v>
      </c>
      <c r="V132" s="133">
        <v>0</v>
      </c>
      <c r="W132" s="133">
        <v>0</v>
      </c>
      <c r="X132" s="133">
        <v>0</v>
      </c>
      <c r="Y132" s="133">
        <v>0</v>
      </c>
      <c r="Z132" s="133">
        <v>0</v>
      </c>
      <c r="AA132" s="133">
        <v>0</v>
      </c>
      <c r="AB132" s="133">
        <v>0</v>
      </c>
      <c r="AC132" s="117">
        <f>ROUND(R132*2.14%,2)</f>
        <v>0</v>
      </c>
      <c r="AD132" s="117">
        <v>255708.36</v>
      </c>
      <c r="AE132" s="133">
        <v>0</v>
      </c>
      <c r="AF132" s="108">
        <v>2023</v>
      </c>
      <c r="AG132" s="108" t="s">
        <v>17025</v>
      </c>
      <c r="AH132" s="108" t="s">
        <v>17025</v>
      </c>
      <c r="AI132" s="124"/>
      <c r="AJ132" s="124"/>
      <c r="AK132" s="124"/>
      <c r="AL132" s="124"/>
      <c r="AM132" s="125" t="s">
        <v>16932</v>
      </c>
      <c r="AN132" s="125" t="s">
        <v>16944</v>
      </c>
      <c r="AO132" s="125">
        <v>0</v>
      </c>
      <c r="AP132" s="125" t="s">
        <v>16934</v>
      </c>
      <c r="AQ132" s="125" t="s">
        <v>16945</v>
      </c>
      <c r="AR132" s="125" t="s">
        <v>16943</v>
      </c>
      <c r="AS132" s="125" t="s">
        <v>16965</v>
      </c>
      <c r="AT132" s="125"/>
      <c r="AU132" s="125"/>
      <c r="AV132" s="125"/>
      <c r="AW132" s="125" t="s">
        <v>662</v>
      </c>
      <c r="AX132" s="126">
        <v>3827.7</v>
      </c>
      <c r="AY132" s="126">
        <v>560</v>
      </c>
      <c r="AZ132" s="125" t="s">
        <v>2966</v>
      </c>
      <c r="BA132" s="125" t="s">
        <v>662</v>
      </c>
      <c r="BB132" s="127"/>
      <c r="BC132" s="128">
        <f t="shared" si="26"/>
        <v>560</v>
      </c>
      <c r="BJ132" s="97" t="str">
        <f t="shared" si="30"/>
        <v>1200.000</v>
      </c>
      <c r="BM132" s="97" t="s">
        <v>3570</v>
      </c>
      <c r="BN132" s="97" t="s">
        <v>2983</v>
      </c>
      <c r="BO132" s="97" t="s">
        <v>2983</v>
      </c>
      <c r="BU132" s="97" t="s">
        <v>3570</v>
      </c>
      <c r="BV132" s="97" t="s">
        <v>2983</v>
      </c>
      <c r="BW132" s="97" t="s">
        <v>2983</v>
      </c>
      <c r="CH132" s="119">
        <f t="shared" si="17"/>
        <v>0</v>
      </c>
      <c r="DN132" s="97" t="e">
        <f t="shared" si="20"/>
        <v>#N/A</v>
      </c>
    </row>
    <row r="133" spans="1:118" x14ac:dyDescent="0.3">
      <c r="A133" s="97">
        <v>1</v>
      </c>
      <c r="B133" s="120">
        <f>SUBTOTAL(9,$A$22:A133)</f>
        <v>110</v>
      </c>
      <c r="C133" s="130" t="s">
        <v>403</v>
      </c>
      <c r="D133" s="117">
        <f t="shared" si="31"/>
        <v>88180.19</v>
      </c>
      <c r="E133" s="154">
        <v>0</v>
      </c>
      <c r="F133" s="133">
        <v>0</v>
      </c>
      <c r="G133" s="154">
        <v>0</v>
      </c>
      <c r="H133" s="133">
        <v>0</v>
      </c>
      <c r="I133" s="133">
        <v>0</v>
      </c>
      <c r="J133" s="133">
        <v>0</v>
      </c>
      <c r="K133" s="149">
        <v>0</v>
      </c>
      <c r="L133" s="133">
        <v>0</v>
      </c>
      <c r="M133" s="135">
        <v>0</v>
      </c>
      <c r="N133" s="117">
        <v>0</v>
      </c>
      <c r="O133" s="133">
        <v>0</v>
      </c>
      <c r="P133" s="133">
        <v>0</v>
      </c>
      <c r="Q133" s="117">
        <v>0</v>
      </c>
      <c r="R133" s="117">
        <v>0</v>
      </c>
      <c r="S133" s="133">
        <v>0</v>
      </c>
      <c r="T133" s="133">
        <v>0</v>
      </c>
      <c r="U133" s="133">
        <v>0</v>
      </c>
      <c r="V133" s="133">
        <v>0</v>
      </c>
      <c r="W133" s="133">
        <v>0</v>
      </c>
      <c r="X133" s="133">
        <v>0</v>
      </c>
      <c r="Y133" s="133">
        <v>0</v>
      </c>
      <c r="Z133" s="133">
        <v>0</v>
      </c>
      <c r="AA133" s="133">
        <v>0</v>
      </c>
      <c r="AB133" s="133">
        <v>0</v>
      </c>
      <c r="AC133" s="133">
        <f>ROUND(E133*2.14%,2)+ROUND(G133*2.14%,2)</f>
        <v>0</v>
      </c>
      <c r="AD133" s="117">
        <v>88180.19</v>
      </c>
      <c r="AE133" s="133">
        <v>0</v>
      </c>
      <c r="AF133" s="108">
        <v>2023</v>
      </c>
      <c r="AG133" s="108" t="s">
        <v>17025</v>
      </c>
      <c r="AH133" s="108" t="s">
        <v>17025</v>
      </c>
      <c r="AI133" s="124"/>
      <c r="AJ133" s="124"/>
      <c r="AK133" s="124"/>
      <c r="AL133" s="124"/>
      <c r="AM133" s="125" t="s">
        <v>16953</v>
      </c>
      <c r="AN133" s="125" t="s">
        <v>16946</v>
      </c>
      <c r="AO133" s="125">
        <v>0</v>
      </c>
      <c r="AP133" s="125" t="s">
        <v>16950</v>
      </c>
      <c r="AQ133" s="125" t="s">
        <v>16940</v>
      </c>
      <c r="AR133" s="125">
        <v>0</v>
      </c>
      <c r="AS133" s="125"/>
      <c r="AT133" s="125"/>
      <c r="AU133" s="125"/>
      <c r="AV133" s="125"/>
      <c r="AW133" s="125" t="s">
        <v>636</v>
      </c>
      <c r="AX133" s="126">
        <v>1025.5</v>
      </c>
      <c r="AY133" s="126">
        <v>587</v>
      </c>
      <c r="AZ133" s="125" t="s">
        <v>2966</v>
      </c>
      <c r="BA133" s="125" t="s">
        <v>636</v>
      </c>
      <c r="BB133" s="127"/>
      <c r="BC133" s="128">
        <f t="shared" si="26"/>
        <v>587</v>
      </c>
      <c r="BJ133" s="97" t="str">
        <f t="shared" si="30"/>
        <v>451.000</v>
      </c>
      <c r="BM133" s="97" t="s">
        <v>3573</v>
      </c>
      <c r="BN133" s="97" t="s">
        <v>2979</v>
      </c>
      <c r="BO133" s="97" t="s">
        <v>3574</v>
      </c>
      <c r="BU133" s="97" t="s">
        <v>3573</v>
      </c>
      <c r="BV133" s="97" t="s">
        <v>2979</v>
      </c>
      <c r="BW133" s="97" t="s">
        <v>3574</v>
      </c>
      <c r="CH133" s="119">
        <f t="shared" si="17"/>
        <v>0</v>
      </c>
      <c r="DN133" s="97" t="e">
        <f t="shared" si="20"/>
        <v>#N/A</v>
      </c>
    </row>
    <row r="134" spans="1:118" x14ac:dyDescent="0.3">
      <c r="A134" s="97">
        <v>1</v>
      </c>
      <c r="B134" s="120">
        <f>SUBTOTAL(9,$A$22:A134)</f>
        <v>111</v>
      </c>
      <c r="C134" s="130" t="s">
        <v>411</v>
      </c>
      <c r="D134" s="117">
        <f t="shared" si="31"/>
        <v>3885994.99</v>
      </c>
      <c r="E134" s="133">
        <v>0</v>
      </c>
      <c r="F134" s="133">
        <v>0</v>
      </c>
      <c r="G134" s="133">
        <v>0</v>
      </c>
      <c r="H134" s="133">
        <v>0</v>
      </c>
      <c r="I134" s="133">
        <v>0</v>
      </c>
      <c r="J134" s="133">
        <v>0</v>
      </c>
      <c r="K134" s="149">
        <v>0</v>
      </c>
      <c r="L134" s="133">
        <v>0</v>
      </c>
      <c r="M134" s="122">
        <v>380.84</v>
      </c>
      <c r="N134" s="117">
        <v>3727369.74</v>
      </c>
      <c r="O134" s="133">
        <v>0</v>
      </c>
      <c r="P134" s="133">
        <v>0</v>
      </c>
      <c r="Q134" s="117">
        <v>0</v>
      </c>
      <c r="R134" s="117">
        <v>0</v>
      </c>
      <c r="S134" s="133">
        <v>0</v>
      </c>
      <c r="T134" s="133">
        <v>0</v>
      </c>
      <c r="U134" s="133">
        <v>0</v>
      </c>
      <c r="V134" s="133">
        <v>0</v>
      </c>
      <c r="W134" s="133">
        <v>0</v>
      </c>
      <c r="X134" s="133">
        <v>0</v>
      </c>
      <c r="Y134" s="133">
        <v>0</v>
      </c>
      <c r="Z134" s="133">
        <v>0</v>
      </c>
      <c r="AA134" s="133">
        <v>0</v>
      </c>
      <c r="AB134" s="133">
        <v>0</v>
      </c>
      <c r="AC134" s="117">
        <f>ROUND(N134*2.14%,2)</f>
        <v>79765.710000000006</v>
      </c>
      <c r="AD134" s="117">
        <v>78859.539999999994</v>
      </c>
      <c r="AE134" s="133">
        <v>0</v>
      </c>
      <c r="AF134" s="108">
        <v>2023</v>
      </c>
      <c r="AG134" s="108">
        <v>2023</v>
      </c>
      <c r="AH134" s="108">
        <v>2023</v>
      </c>
      <c r="AI134" s="124"/>
      <c r="AJ134" s="124"/>
      <c r="AK134" s="124"/>
      <c r="AL134" s="124"/>
      <c r="AM134" s="125" t="s">
        <v>16933</v>
      </c>
      <c r="AN134" s="125" t="s">
        <v>16942</v>
      </c>
      <c r="AO134" s="125">
        <v>0</v>
      </c>
      <c r="AP134" s="125" t="s">
        <v>16943</v>
      </c>
      <c r="AQ134" s="125" t="s">
        <v>16931</v>
      </c>
      <c r="AR134" s="125" t="s">
        <v>16943</v>
      </c>
      <c r="AS134" s="125"/>
      <c r="AT134" s="125"/>
      <c r="AU134" s="125"/>
      <c r="AV134" s="125"/>
      <c r="AW134" s="125" t="s">
        <v>731</v>
      </c>
      <c r="AX134" s="126">
        <v>1035.8</v>
      </c>
      <c r="AY134" s="126">
        <v>510.3</v>
      </c>
      <c r="AZ134" s="125" t="s">
        <v>2989</v>
      </c>
      <c r="BA134" s="125" t="s">
        <v>16991</v>
      </c>
      <c r="BB134" s="127"/>
      <c r="BC134" s="128">
        <f t="shared" si="26"/>
        <v>129.46000000000004</v>
      </c>
      <c r="BJ134" s="97" t="str">
        <f t="shared" si="30"/>
        <v>546.500</v>
      </c>
      <c r="BM134" s="97" t="s">
        <v>3581</v>
      </c>
      <c r="BN134" s="97" t="s">
        <v>16968</v>
      </c>
      <c r="BO134" s="97" t="s">
        <v>3582</v>
      </c>
      <c r="BU134" s="97" t="s">
        <v>3581</v>
      </c>
      <c r="BV134" s="97" t="s">
        <v>16968</v>
      </c>
      <c r="BW134" s="97" t="s">
        <v>3582</v>
      </c>
      <c r="CH134" s="119">
        <f t="shared" si="17"/>
        <v>0</v>
      </c>
      <c r="DN134" s="97" t="e">
        <f t="shared" si="20"/>
        <v>#N/A</v>
      </c>
    </row>
    <row r="135" spans="1:118" x14ac:dyDescent="0.3">
      <c r="A135" s="97">
        <v>1</v>
      </c>
      <c r="B135" s="120">
        <f>SUBTOTAL(9,$A$22:A135)</f>
        <v>112</v>
      </c>
      <c r="C135" s="130" t="s">
        <v>413</v>
      </c>
      <c r="D135" s="117">
        <f t="shared" si="31"/>
        <v>2864530.0100000002</v>
      </c>
      <c r="E135" s="133">
        <v>0</v>
      </c>
      <c r="F135" s="133">
        <v>0</v>
      </c>
      <c r="G135" s="133">
        <v>0</v>
      </c>
      <c r="H135" s="133">
        <v>0</v>
      </c>
      <c r="I135" s="133">
        <v>0</v>
      </c>
      <c r="J135" s="133">
        <v>0</v>
      </c>
      <c r="K135" s="149">
        <v>0</v>
      </c>
      <c r="L135" s="133">
        <v>0</v>
      </c>
      <c r="M135" s="122">
        <v>347.34</v>
      </c>
      <c r="N135" s="122">
        <v>2739771.06</v>
      </c>
      <c r="O135" s="133">
        <v>0</v>
      </c>
      <c r="P135" s="133">
        <v>0</v>
      </c>
      <c r="Q135" s="117">
        <v>0</v>
      </c>
      <c r="R135" s="117">
        <v>0</v>
      </c>
      <c r="S135" s="133">
        <v>0</v>
      </c>
      <c r="T135" s="133">
        <v>0</v>
      </c>
      <c r="U135" s="133">
        <v>0</v>
      </c>
      <c r="V135" s="133">
        <v>0</v>
      </c>
      <c r="W135" s="133">
        <v>0</v>
      </c>
      <c r="X135" s="133">
        <v>0</v>
      </c>
      <c r="Y135" s="133">
        <v>0</v>
      </c>
      <c r="Z135" s="133">
        <v>0</v>
      </c>
      <c r="AA135" s="133">
        <v>0</v>
      </c>
      <c r="AB135" s="133">
        <v>0</v>
      </c>
      <c r="AC135" s="117">
        <f>ROUND(N135*2.14%,2)</f>
        <v>58631.1</v>
      </c>
      <c r="AD135" s="117">
        <v>66127.850000000006</v>
      </c>
      <c r="AE135" s="133">
        <v>0</v>
      </c>
      <c r="AF135" s="108">
        <v>2023</v>
      </c>
      <c r="AG135" s="108">
        <v>2023</v>
      </c>
      <c r="AH135" s="108">
        <v>2023</v>
      </c>
      <c r="AI135" s="124"/>
      <c r="AJ135" s="124"/>
      <c r="AK135" s="124"/>
      <c r="AL135" s="124"/>
      <c r="AM135" s="125" t="s">
        <v>16933</v>
      </c>
      <c r="AN135" s="125" t="s">
        <v>16935</v>
      </c>
      <c r="AO135" s="125">
        <v>0</v>
      </c>
      <c r="AP135" s="125" t="s">
        <v>16936</v>
      </c>
      <c r="AQ135" s="125" t="s">
        <v>16931</v>
      </c>
      <c r="AR135" s="125">
        <v>0</v>
      </c>
      <c r="AS135" s="125"/>
      <c r="AT135" s="125"/>
      <c r="AU135" s="125"/>
      <c r="AV135" s="125"/>
      <c r="AW135" s="125" t="s">
        <v>771</v>
      </c>
      <c r="AX135" s="126">
        <v>408</v>
      </c>
      <c r="AY135" s="126">
        <v>350.58</v>
      </c>
      <c r="AZ135" s="125" t="s">
        <v>2966</v>
      </c>
      <c r="BA135" s="125" t="s">
        <v>16991</v>
      </c>
      <c r="BB135" s="127"/>
      <c r="BC135" s="128">
        <f t="shared" si="26"/>
        <v>3.2400000000000091</v>
      </c>
      <c r="BJ135" s="97" t="str">
        <f t="shared" si="30"/>
        <v>275.900</v>
      </c>
      <c r="BM135" s="97" t="s">
        <v>3589</v>
      </c>
      <c r="BN135" s="97" t="s">
        <v>3000</v>
      </c>
      <c r="BO135" s="97" t="s">
        <v>2983</v>
      </c>
      <c r="BU135" s="97" t="s">
        <v>3589</v>
      </c>
      <c r="BV135" s="97" t="s">
        <v>3000</v>
      </c>
      <c r="BW135" s="97" t="s">
        <v>2983</v>
      </c>
      <c r="CH135" s="119">
        <f t="shared" si="17"/>
        <v>1.7462298274040222E-10</v>
      </c>
      <c r="DN135" s="97" t="e">
        <f t="shared" si="20"/>
        <v>#N/A</v>
      </c>
    </row>
    <row r="136" spans="1:118" x14ac:dyDescent="0.3">
      <c r="A136" s="97">
        <v>1</v>
      </c>
      <c r="B136" s="120">
        <f>SUBTOTAL(9,$A$22:A136)</f>
        <v>113</v>
      </c>
      <c r="C136" s="130" t="s">
        <v>420</v>
      </c>
      <c r="D136" s="117">
        <f t="shared" si="31"/>
        <v>3914188.74</v>
      </c>
      <c r="E136" s="133">
        <v>0</v>
      </c>
      <c r="F136" s="133">
        <v>0</v>
      </c>
      <c r="G136" s="133">
        <v>0</v>
      </c>
      <c r="H136" s="133">
        <v>0</v>
      </c>
      <c r="I136" s="133">
        <v>0</v>
      </c>
      <c r="J136" s="133">
        <v>0</v>
      </c>
      <c r="K136" s="149">
        <v>0</v>
      </c>
      <c r="L136" s="133">
        <v>0</v>
      </c>
      <c r="M136" s="122">
        <v>925.75</v>
      </c>
      <c r="N136" s="122">
        <v>3703079.11</v>
      </c>
      <c r="O136" s="133">
        <v>0</v>
      </c>
      <c r="P136" s="133">
        <v>0</v>
      </c>
      <c r="Q136" s="117">
        <v>0</v>
      </c>
      <c r="R136" s="117">
        <v>0</v>
      </c>
      <c r="S136" s="133">
        <v>0</v>
      </c>
      <c r="T136" s="133">
        <v>0</v>
      </c>
      <c r="U136" s="133">
        <v>0</v>
      </c>
      <c r="V136" s="133">
        <v>0</v>
      </c>
      <c r="W136" s="133">
        <v>0</v>
      </c>
      <c r="X136" s="133">
        <v>0</v>
      </c>
      <c r="Y136" s="133">
        <v>0</v>
      </c>
      <c r="Z136" s="133">
        <v>0</v>
      </c>
      <c r="AA136" s="133">
        <v>0</v>
      </c>
      <c r="AB136" s="133">
        <v>0</v>
      </c>
      <c r="AC136" s="117">
        <f>ROUND(N136*2.14%,2)</f>
        <v>79245.89</v>
      </c>
      <c r="AD136" s="117">
        <v>131863.74</v>
      </c>
      <c r="AE136" s="133">
        <v>0</v>
      </c>
      <c r="AF136" s="108">
        <v>2023</v>
      </c>
      <c r="AG136" s="108">
        <v>2023</v>
      </c>
      <c r="AH136" s="108">
        <v>2023</v>
      </c>
      <c r="AI136" s="124"/>
      <c r="AJ136" s="124"/>
      <c r="AK136" s="124"/>
      <c r="AL136" s="124"/>
      <c r="AM136" s="125" t="s">
        <v>16933</v>
      </c>
      <c r="AN136" s="125" t="s">
        <v>16935</v>
      </c>
      <c r="AO136" s="125">
        <v>0</v>
      </c>
      <c r="AP136" s="125" t="s">
        <v>16943</v>
      </c>
      <c r="AQ136" s="125" t="s">
        <v>16931</v>
      </c>
      <c r="AR136" s="125" t="s">
        <v>16943</v>
      </c>
      <c r="AS136" s="125"/>
      <c r="AT136" s="125"/>
      <c r="AU136" s="125"/>
      <c r="AV136" s="125"/>
      <c r="AW136" s="125" t="s">
        <v>703</v>
      </c>
      <c r="AX136" s="126">
        <v>4864.1000000000004</v>
      </c>
      <c r="AY136" s="126">
        <v>1070</v>
      </c>
      <c r="AZ136" s="125" t="s">
        <v>2989</v>
      </c>
      <c r="BA136" s="125" t="s">
        <v>16991</v>
      </c>
      <c r="BB136" s="127"/>
      <c r="BC136" s="128">
        <f t="shared" ref="BC136:BC177" si="33">AY136-M136</f>
        <v>144.25</v>
      </c>
      <c r="BJ136" s="97" t="str">
        <f t="shared" si="30"/>
        <v>3977.170</v>
      </c>
      <c r="BM136" s="97" t="s">
        <v>3597</v>
      </c>
      <c r="BN136" s="97" t="s">
        <v>621</v>
      </c>
      <c r="BO136" s="97" t="s">
        <v>3599</v>
      </c>
      <c r="BU136" s="97" t="s">
        <v>3597</v>
      </c>
      <c r="BV136" s="97" t="s">
        <v>621</v>
      </c>
      <c r="BW136" s="97" t="s">
        <v>3599</v>
      </c>
      <c r="CH136" s="119">
        <f t="shared" si="17"/>
        <v>3.4924596548080444E-10</v>
      </c>
      <c r="DN136" s="97" t="e">
        <f t="shared" si="20"/>
        <v>#N/A</v>
      </c>
    </row>
    <row r="137" spans="1:118" x14ac:dyDescent="0.3">
      <c r="A137" s="97">
        <v>1</v>
      </c>
      <c r="B137" s="120">
        <f>SUBTOTAL(9,$A$22:A137)</f>
        <v>114</v>
      </c>
      <c r="C137" s="130" t="s">
        <v>11136</v>
      </c>
      <c r="D137" s="117">
        <f t="shared" si="31"/>
        <v>6073673.1900000004</v>
      </c>
      <c r="E137" s="133">
        <v>0</v>
      </c>
      <c r="F137" s="133">
        <v>0</v>
      </c>
      <c r="G137" s="133">
        <v>0</v>
      </c>
      <c r="H137" s="133">
        <v>0</v>
      </c>
      <c r="I137" s="133">
        <v>0</v>
      </c>
      <c r="J137" s="133">
        <v>0</v>
      </c>
      <c r="K137" s="149">
        <v>0</v>
      </c>
      <c r="L137" s="133">
        <v>0</v>
      </c>
      <c r="M137" s="122">
        <v>729.29</v>
      </c>
      <c r="N137" s="133">
        <v>5828934</v>
      </c>
      <c r="O137" s="133">
        <v>0</v>
      </c>
      <c r="P137" s="133">
        <v>0</v>
      </c>
      <c r="Q137" s="117">
        <v>0</v>
      </c>
      <c r="R137" s="117">
        <v>0</v>
      </c>
      <c r="S137" s="133">
        <v>0</v>
      </c>
      <c r="T137" s="133">
        <v>0</v>
      </c>
      <c r="U137" s="133">
        <v>0</v>
      </c>
      <c r="V137" s="133">
        <v>0</v>
      </c>
      <c r="W137" s="133">
        <v>0</v>
      </c>
      <c r="X137" s="133">
        <v>0</v>
      </c>
      <c r="Y137" s="133">
        <v>0</v>
      </c>
      <c r="Z137" s="133">
        <v>0</v>
      </c>
      <c r="AA137" s="133">
        <v>0</v>
      </c>
      <c r="AB137" s="133">
        <v>0</v>
      </c>
      <c r="AC137" s="117">
        <f t="shared" ref="AC137" si="34">ROUND(N137*2.14%,2)+ROUND(E137*2.14%,2)+ROUND(F137*2.14%,2)+ROUND(G137*2.14%,2)+ROUND(H137*2.14%,2)+ROUND(I137*2.14%,2)+ROUND(J137*2.14%,2)+ROUND(L137*2.14%,2)+ROUND(P137*2.14%,2)+ROUND(R137*2.14%,2)+ROUND(T137*2.14%,2)+ROUND(U137*2.14%,2)+ROUND(V137*2.14%,2)+ROUND(W137*2.14%,2)+ROUND(X137*2.14%,2)+ROUND(Y137*2.14%,2)+ROUND(Z137*2.14%,2)+ROUND(AA137*2.14%,2)+ROUND(AB137*2.14%,2)</f>
        <v>124739.19</v>
      </c>
      <c r="AD137" s="135">
        <v>0</v>
      </c>
      <c r="AE137" s="133">
        <v>120000</v>
      </c>
      <c r="AF137" s="108" t="s">
        <v>17025</v>
      </c>
      <c r="AG137" s="108">
        <v>2023</v>
      </c>
      <c r="AH137" s="108">
        <v>2023</v>
      </c>
      <c r="AI137" s="124"/>
      <c r="AJ137" s="124"/>
      <c r="AK137" s="124"/>
      <c r="AL137" s="124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6"/>
      <c r="AY137" s="126"/>
      <c r="AZ137" s="125"/>
      <c r="BA137" s="125"/>
      <c r="BB137" s="127"/>
      <c r="BC137" s="128"/>
      <c r="CH137" s="119">
        <f t="shared" si="17"/>
        <v>4.0745362639427185E-10</v>
      </c>
      <c r="DN137" s="97" t="e">
        <f t="shared" si="20"/>
        <v>#N/A</v>
      </c>
    </row>
    <row r="138" spans="1:118" s="139" customFormat="1" x14ac:dyDescent="0.3">
      <c r="A138" s="97">
        <v>1</v>
      </c>
      <c r="B138" s="120">
        <f>SUBTOTAL(9,$A$22:A138)</f>
        <v>115</v>
      </c>
      <c r="C138" s="115" t="s">
        <v>11550</v>
      </c>
      <c r="D138" s="117">
        <f t="shared" si="31"/>
        <v>4977095.74</v>
      </c>
      <c r="E138" s="134">
        <v>0</v>
      </c>
      <c r="F138" s="134">
        <v>0</v>
      </c>
      <c r="G138" s="134">
        <v>0</v>
      </c>
      <c r="H138" s="134">
        <v>0</v>
      </c>
      <c r="I138" s="134">
        <v>0</v>
      </c>
      <c r="J138" s="134">
        <v>0</v>
      </c>
      <c r="K138" s="152">
        <v>0</v>
      </c>
      <c r="L138" s="134">
        <v>0</v>
      </c>
      <c r="M138" s="122">
        <v>577.1</v>
      </c>
      <c r="N138" s="134">
        <v>4924926</v>
      </c>
      <c r="O138" s="134">
        <v>0</v>
      </c>
      <c r="P138" s="134">
        <v>0</v>
      </c>
      <c r="Q138" s="134">
        <v>0</v>
      </c>
      <c r="R138" s="134">
        <v>0</v>
      </c>
      <c r="S138" s="134">
        <v>0</v>
      </c>
      <c r="T138" s="134">
        <v>0</v>
      </c>
      <c r="U138" s="134">
        <v>0</v>
      </c>
      <c r="V138" s="134">
        <v>0</v>
      </c>
      <c r="W138" s="134">
        <v>0</v>
      </c>
      <c r="X138" s="134">
        <v>0</v>
      </c>
      <c r="Y138" s="134">
        <v>0</v>
      </c>
      <c r="Z138" s="134">
        <v>0</v>
      </c>
      <c r="AA138" s="134">
        <v>0</v>
      </c>
      <c r="AB138" s="134">
        <v>0</v>
      </c>
      <c r="AC138" s="134">
        <f t="shared" ref="AC138" si="35">ROUND(N138*1.0593%,2)+ROUND(E138*1.0593%,2)+ROUND(F138*1.0593%,2)+ROUND(G138*1.0593%,2)+ROUND(H138*1.0593%,2)+ROUND(I138*1.0593%,2)+ROUND(J138*1.0593%,2)+ROUND(L138*1.0593%,2)+ROUND(P138*1.0593%,2)+ROUND(R138*1.0593%,2)+ROUND(T138*1.0593%,2)+ROUND(U138*1.0593%,2)+ROUND(V138*1.0593%,2)+ROUND(W138*1.0593%,2)+ROUND(X138*1.0593%,2)+ROUND(Y138*1.0593%,2)+ROUND(Z138*1.0593%,2)+ROUND(AA138*1.0593%,2)+ROUND(AB138*1.0593%,2)</f>
        <v>52169.74</v>
      </c>
      <c r="AD138" s="134">
        <v>0</v>
      </c>
      <c r="AE138" s="134">
        <v>0</v>
      </c>
      <c r="AF138" s="136" t="s">
        <v>17025</v>
      </c>
      <c r="AG138" s="136">
        <v>2023</v>
      </c>
      <c r="AH138" s="137">
        <v>2023</v>
      </c>
      <c r="AT138" s="139" t="e">
        <f>VLOOKUP(C138,AW:AX,2,FALSE)</f>
        <v>#N/A</v>
      </c>
      <c r="BW138" s="140"/>
      <c r="CE138" s="139" t="e">
        <f>VLOOKUP(C138,CF:CG,2,FALSE)</f>
        <v>#N/A</v>
      </c>
      <c r="CH138" s="119">
        <f t="shared" si="17"/>
        <v>2.255546860396862E-10</v>
      </c>
      <c r="CL138" s="139" t="e">
        <f>VLOOKUP(C138,CM:CN,2,FALSE)</f>
        <v>#N/A</v>
      </c>
      <c r="DK138" s="139" t="e">
        <f>VLOOKUP(C138,DL:DM,2,FALSE)</f>
        <v>#N/A</v>
      </c>
      <c r="DN138" s="97" t="e">
        <f t="shared" si="20"/>
        <v>#N/A</v>
      </c>
    </row>
    <row r="139" spans="1:118" s="139" customFormat="1" x14ac:dyDescent="0.3">
      <c r="A139" s="97">
        <v>1</v>
      </c>
      <c r="B139" s="120">
        <f>SUBTOTAL(9,$A$22:A139)</f>
        <v>116</v>
      </c>
      <c r="C139" s="115" t="s">
        <v>2037</v>
      </c>
      <c r="D139" s="117">
        <f t="shared" si="31"/>
        <v>1389456.28</v>
      </c>
      <c r="E139" s="134">
        <v>0</v>
      </c>
      <c r="F139" s="134">
        <v>0</v>
      </c>
      <c r="G139" s="134">
        <v>0</v>
      </c>
      <c r="H139" s="134">
        <v>0</v>
      </c>
      <c r="I139" s="133">
        <v>1371760.57</v>
      </c>
      <c r="J139" s="134">
        <v>0</v>
      </c>
      <c r="K139" s="152">
        <v>0</v>
      </c>
      <c r="L139" s="134">
        <v>0</v>
      </c>
      <c r="M139" s="134">
        <v>0</v>
      </c>
      <c r="N139" s="134">
        <v>0</v>
      </c>
      <c r="O139" s="134">
        <v>0</v>
      </c>
      <c r="P139" s="134">
        <v>0</v>
      </c>
      <c r="Q139" s="134">
        <v>0</v>
      </c>
      <c r="R139" s="134">
        <v>0</v>
      </c>
      <c r="S139" s="134">
        <v>0</v>
      </c>
      <c r="T139" s="134">
        <v>0</v>
      </c>
      <c r="U139" s="134">
        <v>0</v>
      </c>
      <c r="V139" s="134">
        <v>0</v>
      </c>
      <c r="W139" s="134">
        <v>0</v>
      </c>
      <c r="X139" s="134">
        <v>0</v>
      </c>
      <c r="Y139" s="134">
        <v>0</v>
      </c>
      <c r="Z139" s="134">
        <v>0</v>
      </c>
      <c r="AA139" s="134">
        <v>0</v>
      </c>
      <c r="AB139" s="134">
        <v>0</v>
      </c>
      <c r="AC139" s="134">
        <v>17695.71</v>
      </c>
      <c r="AD139" s="134">
        <v>0</v>
      </c>
      <c r="AE139" s="134">
        <v>0</v>
      </c>
      <c r="AF139" s="136" t="s">
        <v>17025</v>
      </c>
      <c r="AG139" s="136">
        <v>2023</v>
      </c>
      <c r="AH139" s="137">
        <v>2023</v>
      </c>
      <c r="BW139" s="140"/>
      <c r="CH139" s="119">
        <f t="shared" si="17"/>
        <v>-3.637978807091713E-11</v>
      </c>
      <c r="DN139" s="97" t="e">
        <f t="shared" si="20"/>
        <v>#N/A</v>
      </c>
    </row>
    <row r="140" spans="1:118" x14ac:dyDescent="0.3">
      <c r="A140" s="97">
        <v>1</v>
      </c>
      <c r="B140" s="120">
        <f>SUBTOTAL(9,$A$22:A140)</f>
        <v>117</v>
      </c>
      <c r="C140" s="130" t="s">
        <v>386</v>
      </c>
      <c r="D140" s="117">
        <f t="shared" ref="D140:D155" si="36">E140+F140+G140+H140+I140+J140+L140+N140+P140+R140+T140+U140+V140+W140+X140+Y140+Z140+AA140+AB140+AC140+AD140+AE140</f>
        <v>3261631.8200000003</v>
      </c>
      <c r="E140" s="133">
        <v>0</v>
      </c>
      <c r="F140" s="133">
        <v>0</v>
      </c>
      <c r="G140" s="133">
        <v>0</v>
      </c>
      <c r="H140" s="133">
        <v>0</v>
      </c>
      <c r="I140" s="133">
        <v>0</v>
      </c>
      <c r="J140" s="133">
        <v>0</v>
      </c>
      <c r="K140" s="149">
        <v>0</v>
      </c>
      <c r="L140" s="133">
        <v>0</v>
      </c>
      <c r="M140" s="135">
        <v>0</v>
      </c>
      <c r="N140" s="117">
        <v>0</v>
      </c>
      <c r="O140" s="133">
        <v>0</v>
      </c>
      <c r="P140" s="133">
        <v>0</v>
      </c>
      <c r="Q140" s="122">
        <v>518.82000000000005</v>
      </c>
      <c r="R140" s="131">
        <v>3127843.56</v>
      </c>
      <c r="S140" s="133">
        <v>0</v>
      </c>
      <c r="T140" s="133">
        <v>0</v>
      </c>
      <c r="U140" s="133">
        <v>0</v>
      </c>
      <c r="V140" s="133">
        <v>0</v>
      </c>
      <c r="W140" s="133">
        <v>0</v>
      </c>
      <c r="X140" s="133">
        <v>0</v>
      </c>
      <c r="Y140" s="133">
        <v>0</v>
      </c>
      <c r="Z140" s="133">
        <v>0</v>
      </c>
      <c r="AA140" s="133">
        <v>0</v>
      </c>
      <c r="AB140" s="133">
        <v>0</v>
      </c>
      <c r="AC140" s="117">
        <f>ROUND(R140*2.14%,2)</f>
        <v>66935.850000000006</v>
      </c>
      <c r="AD140" s="117">
        <v>66852.41</v>
      </c>
      <c r="AE140" s="133">
        <v>0</v>
      </c>
      <c r="AF140" s="108">
        <v>2023</v>
      </c>
      <c r="AG140" s="108">
        <v>2023</v>
      </c>
      <c r="AH140" s="108">
        <v>2023</v>
      </c>
      <c r="AI140" s="124"/>
      <c r="AJ140" s="124"/>
      <c r="AK140" s="124"/>
      <c r="AL140" s="124"/>
      <c r="AM140" s="125" t="s">
        <v>16939</v>
      </c>
      <c r="AN140" s="125" t="s">
        <v>16930</v>
      </c>
      <c r="AO140" s="125">
        <v>0</v>
      </c>
      <c r="AP140" s="125" t="s">
        <v>16942</v>
      </c>
      <c r="AQ140" s="125" t="s">
        <v>16951</v>
      </c>
      <c r="AR140" s="125">
        <v>0</v>
      </c>
      <c r="AS140" s="125" t="s">
        <v>16959</v>
      </c>
      <c r="AT140" s="125"/>
      <c r="AU140" s="125"/>
      <c r="AV140" s="125"/>
      <c r="AW140" s="125" t="s">
        <v>631</v>
      </c>
      <c r="AX140" s="126">
        <v>419</v>
      </c>
      <c r="AY140" s="126" t="s">
        <v>2983</v>
      </c>
      <c r="AZ140" s="125" t="s">
        <v>2966</v>
      </c>
      <c r="BA140" s="125" t="s">
        <v>631</v>
      </c>
      <c r="BB140" s="127"/>
      <c r="BC140" s="128" t="e">
        <f>AY140-M140</f>
        <v>#VALUE!</v>
      </c>
      <c r="BJ140" s="97" t="str">
        <f t="shared" ref="BJ140:BJ155" si="37">VLOOKUP(C140,BM:BO,3,FALSE)</f>
        <v>1234.000</v>
      </c>
      <c r="BM140" s="97" t="s">
        <v>3554</v>
      </c>
      <c r="BN140" s="97" t="s">
        <v>2983</v>
      </c>
      <c r="BO140" s="97" t="s">
        <v>2983</v>
      </c>
      <c r="BU140" s="97" t="s">
        <v>3554</v>
      </c>
      <c r="BV140" s="97" t="s">
        <v>2983</v>
      </c>
      <c r="BW140" s="97" t="s">
        <v>2983</v>
      </c>
      <c r="CH140" s="119">
        <f t="shared" ref="CH140:CH156" si="38">D140-E140-F140-G140-H140-I140-J140-L140-N140-P140-R140-T140-U140-V140-W140-X140-Y140-Z140-AA140-AB140-AC140-AD140-AE140</f>
        <v>2.3283064365386963E-10</v>
      </c>
      <c r="DN140" s="97" t="e">
        <f t="shared" si="20"/>
        <v>#N/A</v>
      </c>
    </row>
    <row r="141" spans="1:118" x14ac:dyDescent="0.3">
      <c r="A141" s="97">
        <v>1</v>
      </c>
      <c r="B141" s="120">
        <f>SUBTOTAL(9,$A$22:A141)</f>
        <v>118</v>
      </c>
      <c r="C141" s="130" t="s">
        <v>443</v>
      </c>
      <c r="D141" s="117">
        <f t="shared" si="36"/>
        <v>3091097.16</v>
      </c>
      <c r="E141" s="133">
        <v>0</v>
      </c>
      <c r="F141" s="133">
        <v>0</v>
      </c>
      <c r="G141" s="133">
        <v>0</v>
      </c>
      <c r="H141" s="133">
        <v>0</v>
      </c>
      <c r="I141" s="133">
        <v>0</v>
      </c>
      <c r="J141" s="133">
        <v>0</v>
      </c>
      <c r="K141" s="149">
        <v>0</v>
      </c>
      <c r="L141" s="133">
        <v>0</v>
      </c>
      <c r="M141" s="122">
        <v>370.9</v>
      </c>
      <c r="N141" s="122">
        <v>2957008.73</v>
      </c>
      <c r="O141" s="133">
        <v>0</v>
      </c>
      <c r="P141" s="133">
        <v>0</v>
      </c>
      <c r="Q141" s="117">
        <v>0</v>
      </c>
      <c r="R141" s="117">
        <v>0</v>
      </c>
      <c r="S141" s="133">
        <v>0</v>
      </c>
      <c r="T141" s="133">
        <v>0</v>
      </c>
      <c r="U141" s="133">
        <v>0</v>
      </c>
      <c r="V141" s="133">
        <v>0</v>
      </c>
      <c r="W141" s="133">
        <v>0</v>
      </c>
      <c r="X141" s="133">
        <v>0</v>
      </c>
      <c r="Y141" s="133">
        <v>0</v>
      </c>
      <c r="Z141" s="133">
        <v>0</v>
      </c>
      <c r="AA141" s="133">
        <v>0</v>
      </c>
      <c r="AB141" s="133">
        <v>0</v>
      </c>
      <c r="AC141" s="117">
        <f>ROUND(N141*2.14%,2)</f>
        <v>63279.99</v>
      </c>
      <c r="AD141" s="117">
        <v>70808.44</v>
      </c>
      <c r="AE141" s="133">
        <v>0</v>
      </c>
      <c r="AF141" s="108">
        <v>2023</v>
      </c>
      <c r="AG141" s="108">
        <v>2023</v>
      </c>
      <c r="AH141" s="108">
        <v>2023</v>
      </c>
      <c r="AI141" s="124"/>
      <c r="AJ141" s="124"/>
      <c r="AK141" s="124"/>
      <c r="AL141" s="124"/>
      <c r="AM141" s="125" t="s">
        <v>16934</v>
      </c>
      <c r="AN141" s="125" t="s">
        <v>16933</v>
      </c>
      <c r="AO141" s="125">
        <v>0</v>
      </c>
      <c r="AP141" s="125" t="s">
        <v>16950</v>
      </c>
      <c r="AQ141" s="125" t="s">
        <v>16940</v>
      </c>
      <c r="AR141" s="125">
        <v>0</v>
      </c>
      <c r="AS141" s="125" t="s">
        <v>16963</v>
      </c>
      <c r="AT141" s="125"/>
      <c r="AU141" s="125"/>
      <c r="AV141" s="125"/>
      <c r="AW141" s="125" t="s">
        <v>696</v>
      </c>
      <c r="AX141" s="126">
        <v>443</v>
      </c>
      <c r="AY141" s="126" t="s">
        <v>2983</v>
      </c>
      <c r="AZ141" s="125" t="s">
        <v>2966</v>
      </c>
      <c r="BA141" s="125">
        <v>2009</v>
      </c>
      <c r="BB141" s="127"/>
      <c r="BC141" s="128" t="e">
        <f>AY141-M141</f>
        <v>#VALUE!</v>
      </c>
      <c r="BJ141" s="97" t="str">
        <f t="shared" si="37"/>
        <v>292.000</v>
      </c>
      <c r="BM141" s="97" t="s">
        <v>543</v>
      </c>
      <c r="BN141" s="97" t="s">
        <v>2983</v>
      </c>
      <c r="BO141" s="97" t="s">
        <v>2983</v>
      </c>
      <c r="BU141" s="97" t="s">
        <v>543</v>
      </c>
      <c r="BV141" s="97" t="s">
        <v>2983</v>
      </c>
      <c r="BW141" s="97" t="s">
        <v>2983</v>
      </c>
      <c r="CH141" s="119">
        <f t="shared" si="38"/>
        <v>1.7462298274040222E-10</v>
      </c>
      <c r="DN141" s="97" t="e">
        <f t="shared" si="20"/>
        <v>#N/A</v>
      </c>
    </row>
    <row r="142" spans="1:118" x14ac:dyDescent="0.3">
      <c r="A142" s="97">
        <v>1</v>
      </c>
      <c r="B142" s="120">
        <f>SUBTOTAL(9,$A$22:A142)</f>
        <v>119</v>
      </c>
      <c r="C142" s="130" t="s">
        <v>384</v>
      </c>
      <c r="D142" s="117">
        <f t="shared" si="36"/>
        <v>2243646.86</v>
      </c>
      <c r="E142" s="133">
        <v>0</v>
      </c>
      <c r="F142" s="133">
        <v>0</v>
      </c>
      <c r="G142" s="133">
        <v>0</v>
      </c>
      <c r="H142" s="133">
        <v>0</v>
      </c>
      <c r="I142" s="133">
        <v>0</v>
      </c>
      <c r="J142" s="133">
        <v>0</v>
      </c>
      <c r="K142" s="149">
        <v>0</v>
      </c>
      <c r="L142" s="133">
        <v>0</v>
      </c>
      <c r="M142" s="122">
        <v>264.95999999999998</v>
      </c>
      <c r="N142" s="117">
        <v>2128182.2999999998</v>
      </c>
      <c r="O142" s="133">
        <v>0</v>
      </c>
      <c r="P142" s="133">
        <v>0</v>
      </c>
      <c r="Q142" s="117">
        <v>0</v>
      </c>
      <c r="R142" s="117">
        <v>0</v>
      </c>
      <c r="S142" s="133">
        <v>0</v>
      </c>
      <c r="T142" s="133">
        <v>0</v>
      </c>
      <c r="U142" s="133">
        <v>0</v>
      </c>
      <c r="V142" s="133">
        <v>0</v>
      </c>
      <c r="W142" s="133">
        <v>0</v>
      </c>
      <c r="X142" s="133">
        <v>0</v>
      </c>
      <c r="Y142" s="133">
        <v>0</v>
      </c>
      <c r="Z142" s="133">
        <v>0</v>
      </c>
      <c r="AA142" s="133">
        <v>0</v>
      </c>
      <c r="AB142" s="133">
        <v>0</v>
      </c>
      <c r="AC142" s="117">
        <f>ROUND(N142*2.14%,2)</f>
        <v>45543.1</v>
      </c>
      <c r="AD142" s="117">
        <v>69921.460000000006</v>
      </c>
      <c r="AE142" s="133">
        <v>0</v>
      </c>
      <c r="AF142" s="108">
        <v>2023</v>
      </c>
      <c r="AG142" s="108">
        <v>2023</v>
      </c>
      <c r="AH142" s="108">
        <v>2023</v>
      </c>
      <c r="AI142" s="124"/>
      <c r="AJ142" s="124"/>
      <c r="AK142" s="124"/>
      <c r="AL142" s="124"/>
      <c r="AM142" s="125" t="s">
        <v>16932</v>
      </c>
      <c r="AN142" s="125" t="s">
        <v>16939</v>
      </c>
      <c r="AO142" s="125">
        <v>0</v>
      </c>
      <c r="AP142" s="125" t="s">
        <v>16938</v>
      </c>
      <c r="AQ142" s="125" t="s">
        <v>16945</v>
      </c>
      <c r="AR142" s="125">
        <v>0</v>
      </c>
      <c r="AS142" s="125"/>
      <c r="AT142" s="125"/>
      <c r="AU142" s="125"/>
      <c r="AV142" s="125"/>
      <c r="AW142" s="125" t="s">
        <v>662</v>
      </c>
      <c r="AX142" s="126">
        <v>302.39999999999998</v>
      </c>
      <c r="AY142" s="126">
        <v>270.5</v>
      </c>
      <c r="AZ142" s="125" t="s">
        <v>2966</v>
      </c>
      <c r="BA142" s="125" t="s">
        <v>16991</v>
      </c>
      <c r="BB142" s="127"/>
      <c r="BC142" s="128">
        <f t="shared" ref="BC142:BC154" si="39">AY142-M142</f>
        <v>5.5400000000000205</v>
      </c>
      <c r="BJ142" s="97" t="str">
        <f t="shared" si="37"/>
        <v>771.300</v>
      </c>
      <c r="BM142" s="97" t="s">
        <v>3552</v>
      </c>
      <c r="BN142" s="97" t="s">
        <v>667</v>
      </c>
      <c r="BO142" s="97" t="s">
        <v>2983</v>
      </c>
      <c r="BU142" s="97" t="s">
        <v>3552</v>
      </c>
      <c r="BV142" s="97" t="s">
        <v>667</v>
      </c>
      <c r="BW142" s="97" t="s">
        <v>2983</v>
      </c>
      <c r="CH142" s="119">
        <f t="shared" si="38"/>
        <v>4.3655745685100555E-11</v>
      </c>
      <c r="DN142" s="97" t="e">
        <f t="shared" si="20"/>
        <v>#N/A</v>
      </c>
    </row>
    <row r="143" spans="1:118" x14ac:dyDescent="0.3">
      <c r="A143" s="97">
        <v>1</v>
      </c>
      <c r="B143" s="120">
        <f>SUBTOTAL(9,$A$22:A143)</f>
        <v>120</v>
      </c>
      <c r="C143" s="130" t="s">
        <v>385</v>
      </c>
      <c r="D143" s="117">
        <f t="shared" si="36"/>
        <v>2728426.27</v>
      </c>
      <c r="E143" s="133">
        <v>0</v>
      </c>
      <c r="F143" s="133">
        <v>0</v>
      </c>
      <c r="G143" s="133">
        <v>0</v>
      </c>
      <c r="H143" s="133">
        <v>0</v>
      </c>
      <c r="I143" s="133">
        <v>0</v>
      </c>
      <c r="J143" s="133">
        <v>0</v>
      </c>
      <c r="K143" s="149">
        <v>0</v>
      </c>
      <c r="L143" s="133">
        <v>0</v>
      </c>
      <c r="M143" s="122">
        <v>333.2</v>
      </c>
      <c r="N143" s="117">
        <v>2605763.46</v>
      </c>
      <c r="O143" s="133">
        <v>0</v>
      </c>
      <c r="P143" s="133">
        <v>0</v>
      </c>
      <c r="Q143" s="117">
        <v>0</v>
      </c>
      <c r="R143" s="117">
        <v>0</v>
      </c>
      <c r="S143" s="133">
        <v>0</v>
      </c>
      <c r="T143" s="133">
        <v>0</v>
      </c>
      <c r="U143" s="133">
        <v>0</v>
      </c>
      <c r="V143" s="133">
        <v>0</v>
      </c>
      <c r="W143" s="133">
        <v>0</v>
      </c>
      <c r="X143" s="133">
        <v>0</v>
      </c>
      <c r="Y143" s="133">
        <v>0</v>
      </c>
      <c r="Z143" s="133">
        <v>0</v>
      </c>
      <c r="AA143" s="133">
        <v>0</v>
      </c>
      <c r="AB143" s="133">
        <v>0</v>
      </c>
      <c r="AC143" s="117">
        <f>ROUND(N143*2.14%,2)</f>
        <v>55763.34</v>
      </c>
      <c r="AD143" s="117">
        <v>66899.47</v>
      </c>
      <c r="AE143" s="133">
        <v>0</v>
      </c>
      <c r="AF143" s="108">
        <v>2023</v>
      </c>
      <c r="AG143" s="108">
        <v>2023</v>
      </c>
      <c r="AH143" s="108">
        <v>2023</v>
      </c>
      <c r="AI143" s="124"/>
      <c r="AJ143" s="124"/>
      <c r="AK143" s="124"/>
      <c r="AL143" s="124"/>
      <c r="AM143" s="125" t="s">
        <v>16948</v>
      </c>
      <c r="AN143" s="125" t="s">
        <v>16929</v>
      </c>
      <c r="AO143" s="125">
        <v>0</v>
      </c>
      <c r="AP143" s="125" t="s">
        <v>16937</v>
      </c>
      <c r="AQ143" s="125" t="s">
        <v>16936</v>
      </c>
      <c r="AR143" s="125">
        <v>0</v>
      </c>
      <c r="AS143" s="125"/>
      <c r="AT143" s="125"/>
      <c r="AU143" s="125"/>
      <c r="AV143" s="125"/>
      <c r="AW143" s="125" t="s">
        <v>940</v>
      </c>
      <c r="AX143" s="126">
        <v>415.9</v>
      </c>
      <c r="AY143" s="126">
        <v>320</v>
      </c>
      <c r="AZ143" s="125" t="s">
        <v>2966</v>
      </c>
      <c r="BA143" s="125" t="s">
        <v>16991</v>
      </c>
      <c r="BB143" s="127"/>
      <c r="BC143" s="128">
        <f t="shared" si="39"/>
        <v>-13.199999999999989</v>
      </c>
      <c r="BJ143" s="97" t="str">
        <f t="shared" si="37"/>
        <v>240.000</v>
      </c>
      <c r="BM143" s="97" t="s">
        <v>3553</v>
      </c>
      <c r="BN143" s="97" t="s">
        <v>667</v>
      </c>
      <c r="BO143" s="97" t="s">
        <v>2983</v>
      </c>
      <c r="BU143" s="97" t="s">
        <v>3553</v>
      </c>
      <c r="BV143" s="97" t="s">
        <v>667</v>
      </c>
      <c r="BW143" s="97" t="s">
        <v>2983</v>
      </c>
      <c r="CH143" s="119">
        <f t="shared" si="38"/>
        <v>5.8207660913467407E-11</v>
      </c>
      <c r="DN143" s="97" t="e">
        <f t="shared" si="20"/>
        <v>#N/A</v>
      </c>
    </row>
    <row r="144" spans="1:118" x14ac:dyDescent="0.3">
      <c r="A144" s="97">
        <v>1</v>
      </c>
      <c r="B144" s="120">
        <f>SUBTOTAL(9,$A$22:A144)</f>
        <v>121</v>
      </c>
      <c r="C144" s="130" t="s">
        <v>394</v>
      </c>
      <c r="D144" s="117">
        <f t="shared" si="36"/>
        <v>3013524.55</v>
      </c>
      <c r="E144" s="133">
        <v>0</v>
      </c>
      <c r="F144" s="133">
        <v>0</v>
      </c>
      <c r="G144" s="133">
        <v>0</v>
      </c>
      <c r="H144" s="133">
        <v>0</v>
      </c>
      <c r="I144" s="133">
        <v>0</v>
      </c>
      <c r="J144" s="133">
        <v>0</v>
      </c>
      <c r="K144" s="149">
        <v>0</v>
      </c>
      <c r="L144" s="133">
        <v>0</v>
      </c>
      <c r="M144" s="135">
        <v>0</v>
      </c>
      <c r="N144" s="117">
        <v>0</v>
      </c>
      <c r="O144" s="133">
        <v>0</v>
      </c>
      <c r="P144" s="133">
        <v>0</v>
      </c>
      <c r="Q144" s="122">
        <v>425.3</v>
      </c>
      <c r="R144" s="131">
        <v>2897146.75</v>
      </c>
      <c r="S144" s="133">
        <v>0</v>
      </c>
      <c r="T144" s="133">
        <v>0</v>
      </c>
      <c r="U144" s="133">
        <v>0</v>
      </c>
      <c r="V144" s="133">
        <v>0</v>
      </c>
      <c r="W144" s="133">
        <v>0</v>
      </c>
      <c r="X144" s="133">
        <v>0</v>
      </c>
      <c r="Y144" s="133">
        <v>0</v>
      </c>
      <c r="Z144" s="133">
        <v>0</v>
      </c>
      <c r="AA144" s="133">
        <v>0</v>
      </c>
      <c r="AB144" s="133">
        <v>0</v>
      </c>
      <c r="AC144" s="117">
        <f>ROUND(R144*2.14%,2)</f>
        <v>61998.94</v>
      </c>
      <c r="AD144" s="117">
        <v>54378.86</v>
      </c>
      <c r="AE144" s="133">
        <v>0</v>
      </c>
      <c r="AF144" s="108">
        <v>2023</v>
      </c>
      <c r="AG144" s="108">
        <v>2023</v>
      </c>
      <c r="AH144" s="108">
        <v>2023</v>
      </c>
      <c r="AI144" s="124"/>
      <c r="AJ144" s="124"/>
      <c r="AK144" s="124"/>
      <c r="AL144" s="124"/>
      <c r="AM144" s="125" t="s">
        <v>16930</v>
      </c>
      <c r="AN144" s="125" t="s">
        <v>16938</v>
      </c>
      <c r="AO144" s="125">
        <v>0</v>
      </c>
      <c r="AP144" s="125" t="s">
        <v>16933</v>
      </c>
      <c r="AQ144" s="125" t="s">
        <v>16940</v>
      </c>
      <c r="AR144" s="125">
        <v>0</v>
      </c>
      <c r="AS144" s="125"/>
      <c r="AT144" s="125"/>
      <c r="AU144" s="125"/>
      <c r="AV144" s="125"/>
      <c r="AW144" s="125" t="s">
        <v>662</v>
      </c>
      <c r="AX144" s="126">
        <v>312</v>
      </c>
      <c r="AY144" s="126">
        <v>570</v>
      </c>
      <c r="AZ144" s="125" t="s">
        <v>2966</v>
      </c>
      <c r="BA144" s="125" t="s">
        <v>662</v>
      </c>
      <c r="BB144" s="127"/>
      <c r="BC144" s="128">
        <f t="shared" si="39"/>
        <v>570</v>
      </c>
      <c r="BJ144" s="97" t="str">
        <f t="shared" si="37"/>
        <v>нет данных</v>
      </c>
      <c r="BM144" s="97" t="s">
        <v>3561</v>
      </c>
      <c r="BN144" s="97" t="s">
        <v>637</v>
      </c>
      <c r="BO144" s="97" t="s">
        <v>2983</v>
      </c>
      <c r="BU144" s="97" t="s">
        <v>3561</v>
      </c>
      <c r="BV144" s="97" t="s">
        <v>637</v>
      </c>
      <c r="BW144" s="97" t="s">
        <v>2983</v>
      </c>
      <c r="CH144" s="119">
        <f t="shared" si="38"/>
        <v>-1.8917489796876907E-10</v>
      </c>
      <c r="DN144" s="97" t="e">
        <f t="shared" si="20"/>
        <v>#N/A</v>
      </c>
    </row>
    <row r="145" spans="1:118" x14ac:dyDescent="0.3">
      <c r="A145" s="97">
        <v>1</v>
      </c>
      <c r="B145" s="120">
        <f>SUBTOTAL(9,$A$22:A145)</f>
        <v>122</v>
      </c>
      <c r="C145" s="130" t="s">
        <v>395</v>
      </c>
      <c r="D145" s="117">
        <f t="shared" si="36"/>
        <v>3047857.95</v>
      </c>
      <c r="E145" s="133">
        <v>0</v>
      </c>
      <c r="F145" s="133">
        <v>0</v>
      </c>
      <c r="G145" s="133">
        <v>0</v>
      </c>
      <c r="H145" s="133">
        <v>0</v>
      </c>
      <c r="I145" s="133">
        <v>0</v>
      </c>
      <c r="J145" s="133">
        <v>0</v>
      </c>
      <c r="K145" s="149">
        <v>0</v>
      </c>
      <c r="L145" s="133">
        <v>0</v>
      </c>
      <c r="M145" s="135">
        <v>0</v>
      </c>
      <c r="N145" s="117">
        <v>0</v>
      </c>
      <c r="O145" s="133">
        <v>0</v>
      </c>
      <c r="P145" s="133">
        <v>0</v>
      </c>
      <c r="Q145" s="122">
        <v>430.8</v>
      </c>
      <c r="R145" s="131">
        <v>2930694.97</v>
      </c>
      <c r="S145" s="133">
        <v>0</v>
      </c>
      <c r="T145" s="133">
        <v>0</v>
      </c>
      <c r="U145" s="133">
        <v>0</v>
      </c>
      <c r="V145" s="133">
        <v>0</v>
      </c>
      <c r="W145" s="133">
        <v>0</v>
      </c>
      <c r="X145" s="133">
        <v>0</v>
      </c>
      <c r="Y145" s="133">
        <v>0</v>
      </c>
      <c r="Z145" s="133">
        <v>0</v>
      </c>
      <c r="AA145" s="133">
        <v>0</v>
      </c>
      <c r="AB145" s="133">
        <v>0</v>
      </c>
      <c r="AC145" s="117">
        <f>ROUND(R145*2.14%,2)</f>
        <v>62716.87</v>
      </c>
      <c r="AD145" s="117">
        <v>54446.11</v>
      </c>
      <c r="AE145" s="133">
        <v>0</v>
      </c>
      <c r="AF145" s="108">
        <v>2023</v>
      </c>
      <c r="AG145" s="108">
        <v>2023</v>
      </c>
      <c r="AH145" s="108">
        <v>2023</v>
      </c>
      <c r="AI145" s="124"/>
      <c r="AJ145" s="124"/>
      <c r="AK145" s="124"/>
      <c r="AL145" s="124"/>
      <c r="AM145" s="125" t="s">
        <v>16932</v>
      </c>
      <c r="AN145" s="125" t="s">
        <v>16944</v>
      </c>
      <c r="AO145" s="125">
        <v>0</v>
      </c>
      <c r="AP145" s="125" t="s">
        <v>16934</v>
      </c>
      <c r="AQ145" s="125" t="s">
        <v>16945</v>
      </c>
      <c r="AR145" s="125">
        <v>0</v>
      </c>
      <c r="AS145" s="125"/>
      <c r="AT145" s="125"/>
      <c r="AU145" s="125"/>
      <c r="AV145" s="125"/>
      <c r="AW145" s="125" t="s">
        <v>662</v>
      </c>
      <c r="AX145" s="126">
        <v>313.7</v>
      </c>
      <c r="AY145" s="126">
        <v>252</v>
      </c>
      <c r="AZ145" s="125" t="s">
        <v>2966</v>
      </c>
      <c r="BA145" s="125" t="s">
        <v>16991</v>
      </c>
      <c r="BB145" s="127"/>
      <c r="BC145" s="128">
        <f t="shared" si="39"/>
        <v>252</v>
      </c>
      <c r="BJ145" s="97" t="str">
        <f t="shared" si="37"/>
        <v>201.500</v>
      </c>
      <c r="BM145" s="97" t="s">
        <v>3562</v>
      </c>
      <c r="BN145" s="97" t="s">
        <v>16968</v>
      </c>
      <c r="BO145" s="97" t="s">
        <v>2983</v>
      </c>
      <c r="BU145" s="97" t="s">
        <v>3562</v>
      </c>
      <c r="BV145" s="97" t="s">
        <v>16968</v>
      </c>
      <c r="BW145" s="97" t="s">
        <v>2983</v>
      </c>
      <c r="CH145" s="119">
        <f t="shared" si="38"/>
        <v>-2.1827872842550278E-11</v>
      </c>
      <c r="DN145" s="97" t="e">
        <f t="shared" si="20"/>
        <v>#N/A</v>
      </c>
    </row>
    <row r="146" spans="1:118" x14ac:dyDescent="0.3">
      <c r="A146" s="97">
        <v>1</v>
      </c>
      <c r="B146" s="120">
        <f>SUBTOTAL(9,$A$22:A146)</f>
        <v>123</v>
      </c>
      <c r="C146" s="130" t="s">
        <v>396</v>
      </c>
      <c r="D146" s="117">
        <f t="shared" si="36"/>
        <v>3232478.47</v>
      </c>
      <c r="E146" s="133">
        <v>0</v>
      </c>
      <c r="F146" s="133">
        <v>0</v>
      </c>
      <c r="G146" s="133">
        <v>0</v>
      </c>
      <c r="H146" s="133">
        <v>0</v>
      </c>
      <c r="I146" s="133">
        <v>0</v>
      </c>
      <c r="J146" s="133">
        <v>0</v>
      </c>
      <c r="K146" s="149">
        <v>0</v>
      </c>
      <c r="L146" s="133">
        <v>0</v>
      </c>
      <c r="M146" s="122">
        <v>419.1</v>
      </c>
      <c r="N146" s="122">
        <v>3093198.16</v>
      </c>
      <c r="O146" s="133">
        <v>0</v>
      </c>
      <c r="P146" s="133">
        <v>0</v>
      </c>
      <c r="Q146" s="117">
        <v>0</v>
      </c>
      <c r="R146" s="117">
        <v>0</v>
      </c>
      <c r="S146" s="133">
        <v>0</v>
      </c>
      <c r="T146" s="133">
        <v>0</v>
      </c>
      <c r="U146" s="133">
        <v>0</v>
      </c>
      <c r="V146" s="133">
        <v>0</v>
      </c>
      <c r="W146" s="133">
        <v>0</v>
      </c>
      <c r="X146" s="133">
        <v>0</v>
      </c>
      <c r="Y146" s="133">
        <v>0</v>
      </c>
      <c r="Z146" s="133">
        <v>0</v>
      </c>
      <c r="AA146" s="133">
        <v>0</v>
      </c>
      <c r="AB146" s="133">
        <v>0</v>
      </c>
      <c r="AC146" s="117">
        <f t="shared" ref="AC146:AC150" si="40">ROUND(N146*2.14%,2)</f>
        <v>66194.44</v>
      </c>
      <c r="AD146" s="117">
        <v>73085.87</v>
      </c>
      <c r="AE146" s="133">
        <v>0</v>
      </c>
      <c r="AF146" s="108">
        <v>2023</v>
      </c>
      <c r="AG146" s="108">
        <v>2023</v>
      </c>
      <c r="AH146" s="108">
        <v>2023</v>
      </c>
      <c r="AI146" s="124"/>
      <c r="AJ146" s="124"/>
      <c r="AK146" s="124"/>
      <c r="AL146" s="124"/>
      <c r="AM146" s="125" t="s">
        <v>16932</v>
      </c>
      <c r="AN146" s="125" t="s">
        <v>16939</v>
      </c>
      <c r="AO146" s="125">
        <v>0</v>
      </c>
      <c r="AP146" s="125" t="s">
        <v>16942</v>
      </c>
      <c r="AQ146" s="125" t="s">
        <v>16945</v>
      </c>
      <c r="AR146" s="125">
        <v>0</v>
      </c>
      <c r="AS146" s="125"/>
      <c r="AT146" s="125"/>
      <c r="AU146" s="125"/>
      <c r="AV146" s="125"/>
      <c r="AW146" s="125" t="s">
        <v>639</v>
      </c>
      <c r="AX146" s="126">
        <v>492.5</v>
      </c>
      <c r="AY146" s="126">
        <v>425.1</v>
      </c>
      <c r="AZ146" s="125" t="s">
        <v>2966</v>
      </c>
      <c r="BA146" s="125" t="s">
        <v>16991</v>
      </c>
      <c r="BB146" s="127"/>
      <c r="BC146" s="128">
        <f t="shared" si="39"/>
        <v>6</v>
      </c>
      <c r="BJ146" s="97" t="str">
        <f t="shared" si="37"/>
        <v>327.100</v>
      </c>
      <c r="BM146" s="97" t="s">
        <v>720</v>
      </c>
      <c r="BN146" s="97" t="s">
        <v>16970</v>
      </c>
      <c r="BO146" s="97" t="s">
        <v>3563</v>
      </c>
      <c r="BU146" s="97" t="s">
        <v>720</v>
      </c>
      <c r="BV146" s="97" t="s">
        <v>16970</v>
      </c>
      <c r="BW146" s="97" t="s">
        <v>3563</v>
      </c>
      <c r="CH146" s="119">
        <f t="shared" si="38"/>
        <v>5.8207660913467407E-11</v>
      </c>
      <c r="DN146" s="97" t="e">
        <f t="shared" si="20"/>
        <v>#N/A</v>
      </c>
    </row>
    <row r="147" spans="1:118" x14ac:dyDescent="0.3">
      <c r="A147" s="97">
        <v>1</v>
      </c>
      <c r="B147" s="120">
        <f>SUBTOTAL(9,$A$22:A147)</f>
        <v>124</v>
      </c>
      <c r="C147" s="130" t="s">
        <v>407</v>
      </c>
      <c r="D147" s="117">
        <f t="shared" si="36"/>
        <v>77286.28</v>
      </c>
      <c r="E147" s="133">
        <v>0</v>
      </c>
      <c r="F147" s="133">
        <v>0</v>
      </c>
      <c r="G147" s="133">
        <v>0</v>
      </c>
      <c r="H147" s="133">
        <v>0</v>
      </c>
      <c r="I147" s="133">
        <v>0</v>
      </c>
      <c r="J147" s="133">
        <v>0</v>
      </c>
      <c r="K147" s="149">
        <v>0</v>
      </c>
      <c r="L147" s="133">
        <v>0</v>
      </c>
      <c r="M147" s="122">
        <v>0</v>
      </c>
      <c r="N147" s="117">
        <v>0</v>
      </c>
      <c r="O147" s="133">
        <v>0</v>
      </c>
      <c r="P147" s="133">
        <v>0</v>
      </c>
      <c r="Q147" s="117">
        <v>0</v>
      </c>
      <c r="R147" s="117">
        <v>0</v>
      </c>
      <c r="S147" s="133">
        <v>0</v>
      </c>
      <c r="T147" s="133">
        <v>0</v>
      </c>
      <c r="U147" s="133">
        <v>0</v>
      </c>
      <c r="V147" s="133">
        <v>0</v>
      </c>
      <c r="W147" s="133">
        <v>0</v>
      </c>
      <c r="X147" s="133">
        <v>0</v>
      </c>
      <c r="Y147" s="133">
        <v>0</v>
      </c>
      <c r="Z147" s="133">
        <v>0</v>
      </c>
      <c r="AA147" s="133">
        <v>0</v>
      </c>
      <c r="AB147" s="133">
        <v>0</v>
      </c>
      <c r="AC147" s="117">
        <f t="shared" si="40"/>
        <v>0</v>
      </c>
      <c r="AD147" s="117">
        <v>77286.28</v>
      </c>
      <c r="AE147" s="133">
        <v>0</v>
      </c>
      <c r="AF147" s="108">
        <v>2023</v>
      </c>
      <c r="AG147" s="108" t="s">
        <v>17025</v>
      </c>
      <c r="AH147" s="108" t="s">
        <v>17025</v>
      </c>
      <c r="AI147" s="124"/>
      <c r="AJ147" s="124"/>
      <c r="AK147" s="124"/>
      <c r="AL147" s="124"/>
      <c r="AM147" s="125" t="s">
        <v>16932</v>
      </c>
      <c r="AN147" s="125" t="s">
        <v>16953</v>
      </c>
      <c r="AO147" s="125">
        <v>0</v>
      </c>
      <c r="AP147" s="125" t="s">
        <v>16934</v>
      </c>
      <c r="AQ147" s="125" t="s">
        <v>16945</v>
      </c>
      <c r="AR147" s="125">
        <v>0</v>
      </c>
      <c r="AS147" s="125"/>
      <c r="AT147" s="125"/>
      <c r="AU147" s="125"/>
      <c r="AV147" s="125"/>
      <c r="AW147" s="125" t="s">
        <v>662</v>
      </c>
      <c r="AX147" s="126">
        <v>410</v>
      </c>
      <c r="AY147" s="126">
        <v>268.39999999999998</v>
      </c>
      <c r="AZ147" s="125" t="s">
        <v>2966</v>
      </c>
      <c r="BA147" s="125" t="s">
        <v>16991</v>
      </c>
      <c r="BB147" s="127"/>
      <c r="BC147" s="128">
        <f t="shared" si="39"/>
        <v>268.39999999999998</v>
      </c>
      <c r="BD147" s="97" t="s">
        <v>16989</v>
      </c>
      <c r="BJ147" s="97" t="str">
        <f t="shared" si="37"/>
        <v>268.400</v>
      </c>
      <c r="BM147" s="97" t="s">
        <v>516</v>
      </c>
      <c r="BN147" s="97" t="s">
        <v>661</v>
      </c>
      <c r="BO147" s="97" t="s">
        <v>728</v>
      </c>
      <c r="BU147" s="97" t="s">
        <v>516</v>
      </c>
      <c r="BV147" s="97" t="s">
        <v>661</v>
      </c>
      <c r="BW147" s="97" t="s">
        <v>728</v>
      </c>
      <c r="CH147" s="119">
        <f t="shared" si="38"/>
        <v>0</v>
      </c>
      <c r="DN147" s="97" t="e">
        <f t="shared" si="20"/>
        <v>#N/A</v>
      </c>
    </row>
    <row r="148" spans="1:118" x14ac:dyDescent="0.3">
      <c r="A148" s="97">
        <v>1</v>
      </c>
      <c r="B148" s="120">
        <f>SUBTOTAL(9,$A$22:A148)</f>
        <v>125</v>
      </c>
      <c r="C148" s="130" t="s">
        <v>402</v>
      </c>
      <c r="D148" s="117">
        <f t="shared" si="36"/>
        <v>3958741.46</v>
      </c>
      <c r="E148" s="133">
        <v>0</v>
      </c>
      <c r="F148" s="133">
        <v>0</v>
      </c>
      <c r="G148" s="133">
        <v>0</v>
      </c>
      <c r="H148" s="133">
        <v>0</v>
      </c>
      <c r="I148" s="133">
        <v>0</v>
      </c>
      <c r="J148" s="133">
        <v>0</v>
      </c>
      <c r="K148" s="149">
        <v>0</v>
      </c>
      <c r="L148" s="133">
        <v>0</v>
      </c>
      <c r="M148" s="122">
        <v>512</v>
      </c>
      <c r="N148" s="117">
        <f>3880518.37-93915.62</f>
        <v>3786602.75</v>
      </c>
      <c r="O148" s="133">
        <v>0</v>
      </c>
      <c r="P148" s="133">
        <v>0</v>
      </c>
      <c r="Q148" s="117">
        <v>0</v>
      </c>
      <c r="R148" s="117">
        <v>0</v>
      </c>
      <c r="S148" s="133">
        <v>0</v>
      </c>
      <c r="T148" s="133">
        <v>0</v>
      </c>
      <c r="U148" s="133">
        <v>0</v>
      </c>
      <c r="V148" s="133">
        <v>0</v>
      </c>
      <c r="W148" s="133">
        <v>0</v>
      </c>
      <c r="X148" s="133">
        <v>0</v>
      </c>
      <c r="Y148" s="133">
        <v>0</v>
      </c>
      <c r="Z148" s="133">
        <v>0</v>
      </c>
      <c r="AA148" s="133">
        <v>0</v>
      </c>
      <c r="AB148" s="133">
        <v>0</v>
      </c>
      <c r="AC148" s="117">
        <f t="shared" si="40"/>
        <v>81033.3</v>
      </c>
      <c r="AD148" s="117">
        <v>91105.41</v>
      </c>
      <c r="AE148" s="133">
        <v>0</v>
      </c>
      <c r="AF148" s="108">
        <v>2023</v>
      </c>
      <c r="AG148" s="108">
        <v>2023</v>
      </c>
      <c r="AH148" s="108">
        <v>2023</v>
      </c>
      <c r="AI148" s="124"/>
      <c r="AJ148" s="124"/>
      <c r="AK148" s="124"/>
      <c r="AL148" s="124"/>
      <c r="AM148" s="125" t="s">
        <v>16932</v>
      </c>
      <c r="AN148" s="125" t="s">
        <v>16953</v>
      </c>
      <c r="AO148" s="125">
        <v>0</v>
      </c>
      <c r="AP148" s="125" t="s">
        <v>16942</v>
      </c>
      <c r="AQ148" s="125" t="s">
        <v>16945</v>
      </c>
      <c r="AR148" s="125">
        <v>0</v>
      </c>
      <c r="AS148" s="125"/>
      <c r="AT148" s="125"/>
      <c r="AU148" s="125"/>
      <c r="AV148" s="125"/>
      <c r="AW148" s="125" t="s">
        <v>639</v>
      </c>
      <c r="AX148" s="126">
        <v>571.4</v>
      </c>
      <c r="AY148" s="126">
        <v>560</v>
      </c>
      <c r="AZ148" s="125" t="s">
        <v>2966</v>
      </c>
      <c r="BA148" s="125" t="s">
        <v>16991</v>
      </c>
      <c r="BB148" s="127"/>
      <c r="BC148" s="128">
        <f t="shared" si="39"/>
        <v>48</v>
      </c>
      <c r="BJ148" s="97" t="str">
        <f t="shared" si="37"/>
        <v>310.000</v>
      </c>
      <c r="BM148" s="97" t="s">
        <v>3571</v>
      </c>
      <c r="BN148" s="97" t="s">
        <v>2983</v>
      </c>
      <c r="BO148" s="97" t="s">
        <v>2983</v>
      </c>
      <c r="BU148" s="97" t="s">
        <v>3571</v>
      </c>
      <c r="BV148" s="97" t="s">
        <v>2983</v>
      </c>
      <c r="BW148" s="97" t="s">
        <v>2983</v>
      </c>
      <c r="CH148" s="119">
        <f t="shared" si="38"/>
        <v>-4.3655745685100555E-11</v>
      </c>
      <c r="DN148" s="97" t="e">
        <f t="shared" si="20"/>
        <v>#N/A</v>
      </c>
    </row>
    <row r="149" spans="1:118" x14ac:dyDescent="0.3">
      <c r="A149" s="97">
        <v>1</v>
      </c>
      <c r="B149" s="120">
        <f>SUBTOTAL(9,$A$22:A149)</f>
        <v>126</v>
      </c>
      <c r="C149" s="130" t="s">
        <v>410</v>
      </c>
      <c r="D149" s="117">
        <f t="shared" si="36"/>
        <v>2145853.8899999997</v>
      </c>
      <c r="E149" s="133">
        <v>0</v>
      </c>
      <c r="F149" s="133">
        <v>0</v>
      </c>
      <c r="G149" s="133">
        <v>0</v>
      </c>
      <c r="H149" s="133">
        <v>0</v>
      </c>
      <c r="I149" s="133">
        <v>0</v>
      </c>
      <c r="J149" s="133">
        <v>0</v>
      </c>
      <c r="K149" s="149">
        <v>0</v>
      </c>
      <c r="L149" s="133">
        <v>0</v>
      </c>
      <c r="M149" s="122">
        <v>279.7</v>
      </c>
      <c r="N149" s="117">
        <v>2033417.2</v>
      </c>
      <c r="O149" s="133">
        <v>0</v>
      </c>
      <c r="P149" s="133">
        <v>0</v>
      </c>
      <c r="Q149" s="117">
        <v>0</v>
      </c>
      <c r="R149" s="117">
        <v>0</v>
      </c>
      <c r="S149" s="133">
        <v>0</v>
      </c>
      <c r="T149" s="133">
        <v>0</v>
      </c>
      <c r="U149" s="133">
        <v>0</v>
      </c>
      <c r="V149" s="133">
        <v>0</v>
      </c>
      <c r="W149" s="133">
        <v>0</v>
      </c>
      <c r="X149" s="133">
        <v>0</v>
      </c>
      <c r="Y149" s="133">
        <v>0</v>
      </c>
      <c r="Z149" s="133">
        <v>0</v>
      </c>
      <c r="AA149" s="133">
        <v>0</v>
      </c>
      <c r="AB149" s="133">
        <v>0</v>
      </c>
      <c r="AC149" s="117">
        <f t="shared" si="40"/>
        <v>43515.13</v>
      </c>
      <c r="AD149" s="117">
        <v>68921.56</v>
      </c>
      <c r="AE149" s="133">
        <v>0</v>
      </c>
      <c r="AF149" s="108">
        <v>2023</v>
      </c>
      <c r="AG149" s="108">
        <v>2023</v>
      </c>
      <c r="AH149" s="108">
        <v>2023</v>
      </c>
      <c r="AI149" s="124"/>
      <c r="AJ149" s="124"/>
      <c r="AK149" s="124"/>
      <c r="AL149" s="124"/>
      <c r="AM149" s="125" t="s">
        <v>16932</v>
      </c>
      <c r="AN149" s="125" t="s">
        <v>16953</v>
      </c>
      <c r="AO149" s="125">
        <v>0</v>
      </c>
      <c r="AP149" s="125" t="s">
        <v>16938</v>
      </c>
      <c r="AQ149" s="125" t="s">
        <v>16945</v>
      </c>
      <c r="AR149" s="125">
        <v>0</v>
      </c>
      <c r="AS149" s="125"/>
      <c r="AT149" s="125"/>
      <c r="AU149" s="125"/>
      <c r="AV149" s="125"/>
      <c r="AW149" s="125" t="s">
        <v>613</v>
      </c>
      <c r="AX149" s="126">
        <v>311.3</v>
      </c>
      <c r="AY149" s="126">
        <v>342</v>
      </c>
      <c r="AZ149" s="125" t="s">
        <v>2966</v>
      </c>
      <c r="BA149" s="125" t="s">
        <v>16991</v>
      </c>
      <c r="BB149" s="127"/>
      <c r="BC149" s="128">
        <f t="shared" si="39"/>
        <v>62.300000000000011</v>
      </c>
      <c r="BJ149" s="97" t="str">
        <f t="shared" si="37"/>
        <v>нет данных</v>
      </c>
      <c r="BM149" s="97" t="s">
        <v>3578</v>
      </c>
      <c r="BN149" s="97" t="s">
        <v>787</v>
      </c>
      <c r="BO149" s="97" t="s">
        <v>3579</v>
      </c>
      <c r="BU149" s="97" t="s">
        <v>3578</v>
      </c>
      <c r="BV149" s="97" t="s">
        <v>787</v>
      </c>
      <c r="BW149" s="97" t="s">
        <v>3579</v>
      </c>
      <c r="CH149" s="119">
        <f t="shared" si="38"/>
        <v>-2.9103830456733704E-10</v>
      </c>
      <c r="DN149" s="97" t="e">
        <f t="shared" si="20"/>
        <v>#N/A</v>
      </c>
    </row>
    <row r="150" spans="1:118" x14ac:dyDescent="0.3">
      <c r="A150" s="97">
        <v>1</v>
      </c>
      <c r="B150" s="120">
        <f>SUBTOTAL(9,$A$22:A150)</f>
        <v>127</v>
      </c>
      <c r="C150" s="130" t="s">
        <v>439</v>
      </c>
      <c r="D150" s="117">
        <f t="shared" si="36"/>
        <v>5787737.6200000001</v>
      </c>
      <c r="E150" s="133">
        <v>0</v>
      </c>
      <c r="F150" s="133">
        <v>0</v>
      </c>
      <c r="G150" s="133">
        <v>0</v>
      </c>
      <c r="H150" s="133">
        <v>0</v>
      </c>
      <c r="I150" s="133">
        <v>0</v>
      </c>
      <c r="J150" s="133">
        <v>0</v>
      </c>
      <c r="K150" s="149">
        <v>0</v>
      </c>
      <c r="L150" s="133">
        <v>0</v>
      </c>
      <c r="M150" s="122">
        <v>773.42</v>
      </c>
      <c r="N150" s="122">
        <v>5575764.8499999996</v>
      </c>
      <c r="O150" s="133">
        <v>0</v>
      </c>
      <c r="P150" s="133">
        <v>0</v>
      </c>
      <c r="Q150" s="117">
        <v>0</v>
      </c>
      <c r="R150" s="117">
        <v>0</v>
      </c>
      <c r="S150" s="133">
        <v>0</v>
      </c>
      <c r="T150" s="133">
        <v>0</v>
      </c>
      <c r="U150" s="133">
        <v>0</v>
      </c>
      <c r="V150" s="133">
        <v>0</v>
      </c>
      <c r="W150" s="133">
        <v>0</v>
      </c>
      <c r="X150" s="133">
        <v>0</v>
      </c>
      <c r="Y150" s="133">
        <v>0</v>
      </c>
      <c r="Z150" s="133">
        <v>0</v>
      </c>
      <c r="AA150" s="133">
        <v>0</v>
      </c>
      <c r="AB150" s="133">
        <v>0</v>
      </c>
      <c r="AC150" s="117">
        <f t="shared" si="40"/>
        <v>119321.37</v>
      </c>
      <c r="AD150" s="117">
        <v>92651.4</v>
      </c>
      <c r="AE150" s="133">
        <v>0</v>
      </c>
      <c r="AF150" s="108">
        <v>2023</v>
      </c>
      <c r="AG150" s="108">
        <v>2023</v>
      </c>
      <c r="AH150" s="108">
        <v>2023</v>
      </c>
      <c r="AI150" s="124"/>
      <c r="AJ150" s="124"/>
      <c r="AK150" s="124"/>
      <c r="AL150" s="124"/>
      <c r="AM150" s="125" t="s">
        <v>16928</v>
      </c>
      <c r="AN150" s="125" t="s">
        <v>16941</v>
      </c>
      <c r="AO150" s="125">
        <v>0</v>
      </c>
      <c r="AP150" s="125" t="s">
        <v>16944</v>
      </c>
      <c r="AQ150" s="125" t="s">
        <v>16945</v>
      </c>
      <c r="AR150" s="125">
        <v>0</v>
      </c>
      <c r="AS150" s="125"/>
      <c r="AT150" s="125"/>
      <c r="AU150" s="125"/>
      <c r="AV150" s="125"/>
      <c r="AW150" s="125" t="s">
        <v>694</v>
      </c>
      <c r="AX150" s="126">
        <v>890.5</v>
      </c>
      <c r="AY150" s="126">
        <v>683</v>
      </c>
      <c r="AZ150" s="125" t="s">
        <v>2966</v>
      </c>
      <c r="BA150" s="125" t="s">
        <v>16991</v>
      </c>
      <c r="BB150" s="127"/>
      <c r="BC150" s="128">
        <f t="shared" si="39"/>
        <v>-90.419999999999959</v>
      </c>
      <c r="BJ150" s="97" t="str">
        <f t="shared" si="37"/>
        <v>552.000</v>
      </c>
      <c r="BM150" s="97" t="s">
        <v>3627</v>
      </c>
      <c r="BN150" s="97" t="s">
        <v>3003</v>
      </c>
      <c r="BO150" s="97" t="s">
        <v>3629</v>
      </c>
      <c r="BU150" s="97" t="s">
        <v>3627</v>
      </c>
      <c r="BV150" s="97" t="s">
        <v>3003</v>
      </c>
      <c r="BW150" s="97" t="s">
        <v>3629</v>
      </c>
      <c r="CH150" s="119">
        <f t="shared" si="38"/>
        <v>4.9476511776447296E-10</v>
      </c>
      <c r="DN150" s="97" t="e">
        <f t="shared" ref="DN150:DN213" si="41">VLOOKUP(C150,DP:DQ,2,FALSE)</f>
        <v>#N/A</v>
      </c>
    </row>
    <row r="151" spans="1:118" x14ac:dyDescent="0.3">
      <c r="A151" s="97">
        <v>1</v>
      </c>
      <c r="B151" s="120">
        <f>SUBTOTAL(9,$A$22:A151)</f>
        <v>128</v>
      </c>
      <c r="C151" s="130" t="s">
        <v>404</v>
      </c>
      <c r="D151" s="117">
        <f t="shared" si="36"/>
        <v>3560945.88</v>
      </c>
      <c r="E151" s="133">
        <v>0</v>
      </c>
      <c r="F151" s="133">
        <v>0</v>
      </c>
      <c r="G151" s="133">
        <v>0</v>
      </c>
      <c r="H151" s="133">
        <v>0</v>
      </c>
      <c r="I151" s="133">
        <v>0</v>
      </c>
      <c r="J151" s="133">
        <v>0</v>
      </c>
      <c r="K151" s="149">
        <v>0</v>
      </c>
      <c r="L151" s="133">
        <v>0</v>
      </c>
      <c r="M151" s="135">
        <v>0</v>
      </c>
      <c r="N151" s="117">
        <v>0</v>
      </c>
      <c r="O151" s="133">
        <v>0</v>
      </c>
      <c r="P151" s="133">
        <v>0</v>
      </c>
      <c r="Q151" s="122">
        <v>506.31</v>
      </c>
      <c r="R151" s="117">
        <v>3428899.77</v>
      </c>
      <c r="S151" s="133">
        <v>0</v>
      </c>
      <c r="T151" s="133">
        <v>0</v>
      </c>
      <c r="U151" s="133">
        <v>0</v>
      </c>
      <c r="V151" s="133">
        <v>0</v>
      </c>
      <c r="W151" s="133">
        <v>0</v>
      </c>
      <c r="X151" s="133">
        <v>0</v>
      </c>
      <c r="Y151" s="133">
        <v>0</v>
      </c>
      <c r="Z151" s="133">
        <v>0</v>
      </c>
      <c r="AA151" s="133">
        <v>0</v>
      </c>
      <c r="AB151" s="133">
        <v>0</v>
      </c>
      <c r="AC151" s="117">
        <f>ROUND(R151*2.14%,2)</f>
        <v>73378.460000000006</v>
      </c>
      <c r="AD151" s="117">
        <v>58667.65</v>
      </c>
      <c r="AE151" s="133">
        <v>0</v>
      </c>
      <c r="AF151" s="108">
        <v>2023</v>
      </c>
      <c r="AG151" s="108">
        <v>2023</v>
      </c>
      <c r="AH151" s="108">
        <v>2023</v>
      </c>
      <c r="AI151" s="124"/>
      <c r="AJ151" s="124"/>
      <c r="AK151" s="124"/>
      <c r="AL151" s="124"/>
      <c r="AM151" s="125" t="s">
        <v>16930</v>
      </c>
      <c r="AN151" s="125" t="s">
        <v>16938</v>
      </c>
      <c r="AO151" s="125">
        <v>0</v>
      </c>
      <c r="AP151" s="125" t="s">
        <v>16933</v>
      </c>
      <c r="AQ151" s="125" t="s">
        <v>16940</v>
      </c>
      <c r="AR151" s="125">
        <v>0</v>
      </c>
      <c r="AS151" s="125"/>
      <c r="AT151" s="125"/>
      <c r="AU151" s="125"/>
      <c r="AV151" s="125"/>
      <c r="AW151" s="125" t="s">
        <v>912</v>
      </c>
      <c r="AX151" s="126">
        <v>362.3</v>
      </c>
      <c r="AY151" s="126">
        <v>297</v>
      </c>
      <c r="AZ151" s="125" t="s">
        <v>2966</v>
      </c>
      <c r="BA151" s="125" t="s">
        <v>2979</v>
      </c>
      <c r="BB151" s="127"/>
      <c r="BC151" s="128">
        <f t="shared" si="39"/>
        <v>297</v>
      </c>
      <c r="BJ151" s="97" t="str">
        <f t="shared" si="37"/>
        <v>280.000</v>
      </c>
      <c r="BM151" s="97" t="s">
        <v>3584</v>
      </c>
      <c r="BN151" s="97" t="s">
        <v>16968</v>
      </c>
      <c r="BO151" s="97" t="s">
        <v>3585</v>
      </c>
      <c r="BU151" s="97" t="s">
        <v>3584</v>
      </c>
      <c r="BV151" s="97" t="s">
        <v>16968</v>
      </c>
      <c r="BW151" s="97" t="s">
        <v>3585</v>
      </c>
      <c r="CH151" s="119">
        <f t="shared" si="38"/>
        <v>-1.3824319466948509E-10</v>
      </c>
      <c r="DN151" s="97" t="e">
        <f t="shared" si="41"/>
        <v>#N/A</v>
      </c>
    </row>
    <row r="152" spans="1:118" x14ac:dyDescent="0.3">
      <c r="A152" s="97">
        <v>1</v>
      </c>
      <c r="B152" s="120">
        <f>SUBTOTAL(9,$A$22:A152)</f>
        <v>129</v>
      </c>
      <c r="C152" s="130" t="s">
        <v>412</v>
      </c>
      <c r="D152" s="117">
        <f t="shared" si="36"/>
        <v>4843993.38</v>
      </c>
      <c r="E152" s="133">
        <v>0</v>
      </c>
      <c r="F152" s="133">
        <v>0</v>
      </c>
      <c r="G152" s="133">
        <v>0</v>
      </c>
      <c r="H152" s="133">
        <v>0</v>
      </c>
      <c r="I152" s="133">
        <v>0</v>
      </c>
      <c r="J152" s="133">
        <v>0</v>
      </c>
      <c r="K152" s="149">
        <v>0</v>
      </c>
      <c r="L152" s="133">
        <v>0</v>
      </c>
      <c r="M152" s="135">
        <v>566.20000000000005</v>
      </c>
      <c r="N152" s="117">
        <v>4634964.37</v>
      </c>
      <c r="O152" s="133">
        <v>0</v>
      </c>
      <c r="P152" s="133">
        <v>0</v>
      </c>
      <c r="Q152" s="117">
        <v>0</v>
      </c>
      <c r="R152" s="117">
        <v>0</v>
      </c>
      <c r="S152" s="133">
        <v>0</v>
      </c>
      <c r="T152" s="133">
        <v>0</v>
      </c>
      <c r="U152" s="133">
        <v>0</v>
      </c>
      <c r="V152" s="133">
        <v>0</v>
      </c>
      <c r="W152" s="133">
        <v>0</v>
      </c>
      <c r="X152" s="133">
        <v>0</v>
      </c>
      <c r="Y152" s="133">
        <v>0</v>
      </c>
      <c r="Z152" s="133">
        <v>0</v>
      </c>
      <c r="AA152" s="133">
        <v>0</v>
      </c>
      <c r="AB152" s="133">
        <v>0</v>
      </c>
      <c r="AC152" s="117">
        <f>ROUND(N152*2.14%,2)</f>
        <v>99188.24</v>
      </c>
      <c r="AD152" s="117">
        <v>109840.77</v>
      </c>
      <c r="AE152" s="133">
        <v>0</v>
      </c>
      <c r="AF152" s="108">
        <v>2023</v>
      </c>
      <c r="AG152" s="108">
        <v>2023</v>
      </c>
      <c r="AH152" s="108">
        <v>2023</v>
      </c>
      <c r="AI152" s="124"/>
      <c r="AJ152" s="124"/>
      <c r="AK152" s="124"/>
      <c r="AL152" s="124"/>
      <c r="AM152" s="125" t="s">
        <v>16932</v>
      </c>
      <c r="AN152" s="125" t="s">
        <v>16944</v>
      </c>
      <c r="AO152" s="125">
        <v>0</v>
      </c>
      <c r="AP152" s="125" t="s">
        <v>16934</v>
      </c>
      <c r="AQ152" s="125" t="s">
        <v>16945</v>
      </c>
      <c r="AR152" s="125" t="s">
        <v>16943</v>
      </c>
      <c r="AS152" s="125"/>
      <c r="AT152" s="125"/>
      <c r="AU152" s="125"/>
      <c r="AV152" s="125"/>
      <c r="AW152" s="125" t="s">
        <v>662</v>
      </c>
      <c r="AX152" s="126">
        <v>1104.7</v>
      </c>
      <c r="AY152" s="126">
        <v>570</v>
      </c>
      <c r="AZ152" s="125" t="s">
        <v>2966</v>
      </c>
      <c r="BA152" s="125" t="s">
        <v>16991</v>
      </c>
      <c r="BB152" s="127"/>
      <c r="BC152" s="128">
        <f t="shared" si="39"/>
        <v>3.7999999999999545</v>
      </c>
      <c r="BJ152" s="97" t="str">
        <f t="shared" si="37"/>
        <v>444.000</v>
      </c>
      <c r="BM152" s="97" t="s">
        <v>3587</v>
      </c>
      <c r="BN152" s="97" t="s">
        <v>3000</v>
      </c>
      <c r="BO152" s="97" t="s">
        <v>3588</v>
      </c>
      <c r="BU152" s="97" t="s">
        <v>3587</v>
      </c>
      <c r="BV152" s="97" t="s">
        <v>3000</v>
      </c>
      <c r="BW152" s="97" t="s">
        <v>3588</v>
      </c>
      <c r="CH152" s="119">
        <f t="shared" si="38"/>
        <v>-2.3283064365386963E-10</v>
      </c>
      <c r="DN152" s="97" t="e">
        <f t="shared" si="41"/>
        <v>#N/A</v>
      </c>
    </row>
    <row r="153" spans="1:118" x14ac:dyDescent="0.3">
      <c r="A153" s="97">
        <v>1</v>
      </c>
      <c r="B153" s="120">
        <f>SUBTOTAL(9,$A$22:A153)</f>
        <v>130</v>
      </c>
      <c r="C153" s="130" t="s">
        <v>416</v>
      </c>
      <c r="D153" s="117">
        <f t="shared" si="36"/>
        <v>70537.149999999994</v>
      </c>
      <c r="E153" s="133">
        <v>0</v>
      </c>
      <c r="F153" s="133">
        <v>0</v>
      </c>
      <c r="G153" s="133">
        <v>0</v>
      </c>
      <c r="H153" s="133">
        <v>0</v>
      </c>
      <c r="I153" s="133">
        <v>0</v>
      </c>
      <c r="J153" s="133">
        <v>0</v>
      </c>
      <c r="K153" s="149">
        <v>0</v>
      </c>
      <c r="L153" s="133">
        <v>0</v>
      </c>
      <c r="M153" s="122">
        <v>0</v>
      </c>
      <c r="N153" s="117">
        <v>0</v>
      </c>
      <c r="O153" s="133">
        <v>0</v>
      </c>
      <c r="P153" s="133">
        <v>0</v>
      </c>
      <c r="Q153" s="117">
        <v>0</v>
      </c>
      <c r="R153" s="117">
        <v>0</v>
      </c>
      <c r="S153" s="133">
        <v>0</v>
      </c>
      <c r="T153" s="133">
        <v>0</v>
      </c>
      <c r="U153" s="133">
        <v>0</v>
      </c>
      <c r="V153" s="133">
        <v>0</v>
      </c>
      <c r="W153" s="133">
        <v>0</v>
      </c>
      <c r="X153" s="133">
        <v>0</v>
      </c>
      <c r="Y153" s="133">
        <v>0</v>
      </c>
      <c r="Z153" s="133">
        <v>0</v>
      </c>
      <c r="AA153" s="133">
        <v>0</v>
      </c>
      <c r="AB153" s="133">
        <v>0</v>
      </c>
      <c r="AC153" s="117">
        <f>ROUND(N153*2.14%,2)</f>
        <v>0</v>
      </c>
      <c r="AD153" s="117">
        <v>70537.149999999994</v>
      </c>
      <c r="AE153" s="133">
        <v>0</v>
      </c>
      <c r="AF153" s="108">
        <v>2023</v>
      </c>
      <c r="AG153" s="108" t="s">
        <v>17025</v>
      </c>
      <c r="AH153" s="108" t="s">
        <v>17025</v>
      </c>
      <c r="AI153" s="124"/>
      <c r="AJ153" s="124"/>
      <c r="AK153" s="124"/>
      <c r="AL153" s="124"/>
      <c r="AM153" s="125" t="s">
        <v>16948</v>
      </c>
      <c r="AN153" s="125" t="s">
        <v>16953</v>
      </c>
      <c r="AO153" s="125">
        <v>0</v>
      </c>
      <c r="AP153" s="125" t="s">
        <v>16932</v>
      </c>
      <c r="AQ153" s="125" t="s">
        <v>16951</v>
      </c>
      <c r="AR153" s="125">
        <v>0</v>
      </c>
      <c r="AS153" s="125"/>
      <c r="AT153" s="125"/>
      <c r="AU153" s="125"/>
      <c r="AV153" s="125"/>
      <c r="AW153" s="125" t="s">
        <v>1279</v>
      </c>
      <c r="AX153" s="126">
        <v>271.89999999999998</v>
      </c>
      <c r="AY153" s="126">
        <v>252</v>
      </c>
      <c r="AZ153" s="125" t="s">
        <v>2966</v>
      </c>
      <c r="BA153" s="125" t="s">
        <v>16991</v>
      </c>
      <c r="BB153" s="127"/>
      <c r="BC153" s="128">
        <f t="shared" si="39"/>
        <v>252</v>
      </c>
      <c r="BJ153" s="97" t="str">
        <f t="shared" si="37"/>
        <v>219.500</v>
      </c>
      <c r="BM153" s="97" t="s">
        <v>3591</v>
      </c>
      <c r="BN153" s="97" t="s">
        <v>719</v>
      </c>
      <c r="BO153" s="97" t="s">
        <v>3592</v>
      </c>
      <c r="BU153" s="97" t="s">
        <v>3591</v>
      </c>
      <c r="BV153" s="97" t="s">
        <v>719</v>
      </c>
      <c r="BW153" s="97" t="s">
        <v>3592</v>
      </c>
      <c r="CH153" s="119">
        <f t="shared" si="38"/>
        <v>0</v>
      </c>
      <c r="DN153" s="97" t="e">
        <f t="shared" si="41"/>
        <v>#N/A</v>
      </c>
    </row>
    <row r="154" spans="1:118" x14ac:dyDescent="0.3">
      <c r="A154" s="97">
        <v>1</v>
      </c>
      <c r="B154" s="120">
        <f>SUBTOTAL(9,$A$22:A154)</f>
        <v>131</v>
      </c>
      <c r="C154" s="130" t="s">
        <v>419</v>
      </c>
      <c r="D154" s="117">
        <f t="shared" si="36"/>
        <v>67179.75</v>
      </c>
      <c r="E154" s="133">
        <v>0</v>
      </c>
      <c r="F154" s="133">
        <v>0</v>
      </c>
      <c r="G154" s="133">
        <v>0</v>
      </c>
      <c r="H154" s="133">
        <v>0</v>
      </c>
      <c r="I154" s="133">
        <v>0</v>
      </c>
      <c r="J154" s="133">
        <v>0</v>
      </c>
      <c r="K154" s="149">
        <v>0</v>
      </c>
      <c r="L154" s="133">
        <v>0</v>
      </c>
      <c r="M154" s="122">
        <v>0</v>
      </c>
      <c r="N154" s="117">
        <v>0</v>
      </c>
      <c r="O154" s="133">
        <v>0</v>
      </c>
      <c r="P154" s="133">
        <v>0</v>
      </c>
      <c r="Q154" s="117">
        <v>0</v>
      </c>
      <c r="R154" s="117">
        <v>0</v>
      </c>
      <c r="S154" s="133">
        <v>0</v>
      </c>
      <c r="T154" s="133">
        <v>0</v>
      </c>
      <c r="U154" s="133">
        <v>0</v>
      </c>
      <c r="V154" s="133">
        <v>0</v>
      </c>
      <c r="W154" s="133">
        <v>0</v>
      </c>
      <c r="X154" s="133">
        <v>0</v>
      </c>
      <c r="Y154" s="133">
        <v>0</v>
      </c>
      <c r="Z154" s="133">
        <v>0</v>
      </c>
      <c r="AA154" s="133">
        <v>0</v>
      </c>
      <c r="AB154" s="133">
        <v>0</v>
      </c>
      <c r="AC154" s="117">
        <f>ROUND(N154*2.14%,2)</f>
        <v>0</v>
      </c>
      <c r="AD154" s="117">
        <v>67179.75</v>
      </c>
      <c r="AE154" s="133">
        <v>0</v>
      </c>
      <c r="AF154" s="108">
        <v>2023</v>
      </c>
      <c r="AG154" s="108" t="s">
        <v>17025</v>
      </c>
      <c r="AH154" s="108" t="s">
        <v>17025</v>
      </c>
      <c r="AI154" s="124"/>
      <c r="AJ154" s="124"/>
      <c r="AK154" s="124"/>
      <c r="AL154" s="124"/>
      <c r="AM154" s="125" t="s">
        <v>16946</v>
      </c>
      <c r="AN154" s="125" t="s">
        <v>16938</v>
      </c>
      <c r="AO154" s="125">
        <v>0</v>
      </c>
      <c r="AP154" s="125" t="s">
        <v>16930</v>
      </c>
      <c r="AQ154" s="125" t="s">
        <v>16936</v>
      </c>
      <c r="AR154" s="125" t="s">
        <v>16943</v>
      </c>
      <c r="AS154" s="125"/>
      <c r="AT154" s="125"/>
      <c r="AU154" s="125"/>
      <c r="AV154" s="125"/>
      <c r="AW154" s="125" t="s">
        <v>2139</v>
      </c>
      <c r="AX154" s="126">
        <v>255.8</v>
      </c>
      <c r="AY154" s="126">
        <v>244</v>
      </c>
      <c r="AZ154" s="125" t="s">
        <v>2966</v>
      </c>
      <c r="BA154" s="125" t="s">
        <v>16991</v>
      </c>
      <c r="BB154" s="127"/>
      <c r="BC154" s="128">
        <f t="shared" si="39"/>
        <v>244</v>
      </c>
      <c r="BJ154" s="97" t="str">
        <f t="shared" si="37"/>
        <v>178.400</v>
      </c>
      <c r="BM154" s="97" t="s">
        <v>3595</v>
      </c>
      <c r="BN154" s="97" t="s">
        <v>1342</v>
      </c>
      <c r="BO154" s="97" t="s">
        <v>3596</v>
      </c>
      <c r="BU154" s="97" t="s">
        <v>3595</v>
      </c>
      <c r="BV154" s="97" t="s">
        <v>1342</v>
      </c>
      <c r="BW154" s="97" t="s">
        <v>3596</v>
      </c>
      <c r="CH154" s="119">
        <f t="shared" si="38"/>
        <v>0</v>
      </c>
      <c r="DN154" s="97" t="e">
        <f t="shared" si="41"/>
        <v>#N/A</v>
      </c>
    </row>
    <row r="155" spans="1:118" x14ac:dyDescent="0.3">
      <c r="A155" s="97">
        <v>1</v>
      </c>
      <c r="B155" s="120">
        <f>SUBTOTAL(9,$A$22:A155)</f>
        <v>132</v>
      </c>
      <c r="C155" s="130" t="s">
        <v>379</v>
      </c>
      <c r="D155" s="117">
        <f t="shared" si="36"/>
        <v>72053.08</v>
      </c>
      <c r="E155" s="133">
        <v>0</v>
      </c>
      <c r="F155" s="133">
        <v>0</v>
      </c>
      <c r="G155" s="133">
        <v>0</v>
      </c>
      <c r="H155" s="133">
        <v>0</v>
      </c>
      <c r="I155" s="133">
        <v>0</v>
      </c>
      <c r="J155" s="133">
        <v>0</v>
      </c>
      <c r="K155" s="149">
        <v>0</v>
      </c>
      <c r="L155" s="133">
        <v>0</v>
      </c>
      <c r="M155" s="135">
        <v>0</v>
      </c>
      <c r="N155" s="117">
        <v>0</v>
      </c>
      <c r="O155" s="133">
        <v>0</v>
      </c>
      <c r="P155" s="133">
        <v>0</v>
      </c>
      <c r="Q155" s="117">
        <v>0</v>
      </c>
      <c r="R155" s="117">
        <v>0</v>
      </c>
      <c r="S155" s="133">
        <v>0</v>
      </c>
      <c r="T155" s="133">
        <v>0</v>
      </c>
      <c r="U155" s="133">
        <v>0</v>
      </c>
      <c r="V155" s="133">
        <v>0</v>
      </c>
      <c r="W155" s="133">
        <v>0</v>
      </c>
      <c r="X155" s="133">
        <v>0</v>
      </c>
      <c r="Y155" s="133">
        <v>0</v>
      </c>
      <c r="Z155" s="133">
        <v>0</v>
      </c>
      <c r="AA155" s="133">
        <v>0</v>
      </c>
      <c r="AB155" s="133">
        <v>0</v>
      </c>
      <c r="AC155" s="117">
        <f>ROUND(N155*2.14%,2)</f>
        <v>0</v>
      </c>
      <c r="AD155" s="117">
        <v>72053.08</v>
      </c>
      <c r="AE155" s="133">
        <v>0</v>
      </c>
      <c r="AF155" s="108">
        <v>2023</v>
      </c>
      <c r="AG155" s="108" t="s">
        <v>17025</v>
      </c>
      <c r="AH155" s="108" t="s">
        <v>17025</v>
      </c>
      <c r="AI155" s="124"/>
      <c r="AJ155" s="124"/>
      <c r="AK155" s="124"/>
      <c r="AL155" s="124"/>
      <c r="AM155" s="125" t="s">
        <v>16939</v>
      </c>
      <c r="AN155" s="125" t="s">
        <v>16930</v>
      </c>
      <c r="AO155" s="125">
        <v>0</v>
      </c>
      <c r="AP155" s="125" t="s">
        <v>16950</v>
      </c>
      <c r="AQ155" s="125" t="s">
        <v>16951</v>
      </c>
      <c r="AR155" s="125">
        <v>0</v>
      </c>
      <c r="AS155" s="125"/>
      <c r="AT155" s="125"/>
      <c r="AU155" s="125"/>
      <c r="AV155" s="125"/>
      <c r="AW155" s="125" t="s">
        <v>780</v>
      </c>
      <c r="AX155" s="126">
        <v>275.3</v>
      </c>
      <c r="AY155" s="126">
        <v>321.3</v>
      </c>
      <c r="AZ155" s="125" t="s">
        <v>2966</v>
      </c>
      <c r="BA155" s="125" t="s">
        <v>16991</v>
      </c>
      <c r="BB155" s="127"/>
      <c r="BC155" s="128">
        <f>AY155-M155</f>
        <v>321.3</v>
      </c>
      <c r="BJ155" s="97" t="str">
        <f t="shared" si="37"/>
        <v>208.500</v>
      </c>
      <c r="BM155" s="97" t="s">
        <v>559</v>
      </c>
      <c r="BN155" s="97" t="s">
        <v>803</v>
      </c>
      <c r="BO155" s="97" t="s">
        <v>730</v>
      </c>
      <c r="BU155" s="97" t="s">
        <v>559</v>
      </c>
      <c r="BV155" s="97" t="s">
        <v>803</v>
      </c>
      <c r="BW155" s="97" t="s">
        <v>730</v>
      </c>
      <c r="CH155" s="119">
        <f t="shared" si="38"/>
        <v>0</v>
      </c>
      <c r="DN155" s="97" t="e">
        <f t="shared" si="41"/>
        <v>#N/A</v>
      </c>
    </row>
    <row r="156" spans="1:118" x14ac:dyDescent="0.3">
      <c r="A156" s="97">
        <v>1</v>
      </c>
      <c r="B156" s="120">
        <f>SUBTOTAL(9,$A$22:A156)</f>
        <v>133</v>
      </c>
      <c r="C156" s="130" t="s">
        <v>2131</v>
      </c>
      <c r="D156" s="134">
        <f t="shared" ref="D156" si="42">E156+F156+G156+H156+I156+J156+L156+N156+P156+R156+T156+U156+V156+W156+X156+Y156+Z156+AA156+AB156+AC156+AD156+AE156</f>
        <v>10314060.01</v>
      </c>
      <c r="E156" s="134">
        <v>0</v>
      </c>
      <c r="F156" s="134">
        <v>0</v>
      </c>
      <c r="G156" s="134">
        <v>0</v>
      </c>
      <c r="H156" s="134">
        <v>0</v>
      </c>
      <c r="I156" s="134">
        <v>0</v>
      </c>
      <c r="J156" s="134">
        <v>0</v>
      </c>
      <c r="K156" s="152">
        <v>0</v>
      </c>
      <c r="L156" s="134">
        <v>0</v>
      </c>
      <c r="M156" s="122">
        <v>1558.9</v>
      </c>
      <c r="N156" s="134">
        <v>10205948.4</v>
      </c>
      <c r="O156" s="134">
        <v>0</v>
      </c>
      <c r="P156" s="134">
        <v>0</v>
      </c>
      <c r="Q156" s="134">
        <v>0</v>
      </c>
      <c r="R156" s="134">
        <v>0</v>
      </c>
      <c r="S156" s="134">
        <v>0</v>
      </c>
      <c r="T156" s="134">
        <v>0</v>
      </c>
      <c r="U156" s="134">
        <v>0</v>
      </c>
      <c r="V156" s="134">
        <v>0</v>
      </c>
      <c r="W156" s="134">
        <v>0</v>
      </c>
      <c r="X156" s="134">
        <v>0</v>
      </c>
      <c r="Y156" s="134">
        <v>0</v>
      </c>
      <c r="Z156" s="134">
        <v>0</v>
      </c>
      <c r="AA156" s="134">
        <v>0</v>
      </c>
      <c r="AB156" s="134">
        <v>0</v>
      </c>
      <c r="AC156" s="134">
        <f t="shared" ref="AC156" si="43">ROUND(N156*1.0593%,2)+ROUND(E156*1.0593%,2)+ROUND(F156*1.0593%,2)+ROUND(G156*1.0593%,2)+ROUND(H156*1.0593%,2)+ROUND(I156*1.0593%,2)+ROUND(J156*1.0593%,2)+ROUND(L156*1.0593%,2)+ROUND(P156*1.0593%,2)+ROUND(R156*1.0593%,2)+ROUND(T156*1.0593%,2)+ROUND(U156*1.0593%,2)+ROUND(V156*1.0593%,2)+ROUND(W156*1.0593%,2)+ROUND(X156*1.0593%,2)+ROUND(Y156*1.0593%,2)+ROUND(Z156*1.0593%,2)+ROUND(AA156*1.0593%,2)+ROUND(AB156*1.0593%,2)</f>
        <v>108111.61</v>
      </c>
      <c r="AD156" s="134">
        <v>0</v>
      </c>
      <c r="AE156" s="134">
        <v>0</v>
      </c>
      <c r="AF156" s="136" t="s">
        <v>17025</v>
      </c>
      <c r="AG156" s="136">
        <v>2023</v>
      </c>
      <c r="AH156" s="137">
        <v>2023</v>
      </c>
      <c r="AI156" s="124"/>
      <c r="AJ156" s="124"/>
      <c r="AK156" s="124"/>
      <c r="AL156" s="124"/>
      <c r="AM156" s="125"/>
      <c r="AN156" s="125"/>
      <c r="AO156" s="125"/>
      <c r="AP156" s="125"/>
      <c r="AQ156" s="125"/>
      <c r="AR156" s="125"/>
      <c r="AS156" s="125"/>
      <c r="AT156" s="125"/>
      <c r="AU156" s="125"/>
      <c r="AV156" s="125"/>
      <c r="AW156" s="125"/>
      <c r="AX156" s="126"/>
      <c r="AY156" s="126"/>
      <c r="AZ156" s="125"/>
      <c r="BA156" s="125"/>
      <c r="BB156" s="127"/>
      <c r="BC156" s="128"/>
      <c r="CH156" s="119">
        <f t="shared" si="38"/>
        <v>-5.9662852436304092E-10</v>
      </c>
      <c r="DN156" s="97" t="e">
        <f t="shared" si="41"/>
        <v>#N/A</v>
      </c>
    </row>
    <row r="157" spans="1:118" s="139" customFormat="1" x14ac:dyDescent="0.3">
      <c r="A157" s="97">
        <v>1</v>
      </c>
      <c r="B157" s="120">
        <f>SUBTOTAL(9,$A$22:A157)</f>
        <v>134</v>
      </c>
      <c r="C157" s="115" t="s">
        <v>17304</v>
      </c>
      <c r="D157" s="117">
        <f>E157+F157+G157+H157+I157+J157+L157+N157+P157+R157+T157+U157+V157+W157+X157+Y157+Z157+AA157+AB157+AC157+AD157+AE157</f>
        <v>225169.88999999998</v>
      </c>
      <c r="E157" s="134">
        <v>0</v>
      </c>
      <c r="F157" s="134">
        <v>0</v>
      </c>
      <c r="G157" s="134">
        <v>0</v>
      </c>
      <c r="H157" s="134">
        <v>0</v>
      </c>
      <c r="I157" s="134">
        <v>0</v>
      </c>
      <c r="J157" s="134">
        <v>0</v>
      </c>
      <c r="K157" s="152">
        <v>0</v>
      </c>
      <c r="L157" s="134">
        <v>0</v>
      </c>
      <c r="M157" s="134">
        <v>0</v>
      </c>
      <c r="N157" s="134">
        <v>0</v>
      </c>
      <c r="O157" s="134">
        <v>0</v>
      </c>
      <c r="P157" s="134">
        <v>0</v>
      </c>
      <c r="Q157" s="134">
        <v>0</v>
      </c>
      <c r="R157" s="134">
        <v>0</v>
      </c>
      <c r="S157" s="134">
        <v>0</v>
      </c>
      <c r="T157" s="134">
        <v>0</v>
      </c>
      <c r="U157" s="134">
        <v>0</v>
      </c>
      <c r="V157" s="154">
        <f>220452.21+4717.68</f>
        <v>225169.88999999998</v>
      </c>
      <c r="W157" s="134">
        <v>0</v>
      </c>
      <c r="X157" s="134">
        <v>0</v>
      </c>
      <c r="Y157" s="134">
        <v>0</v>
      </c>
      <c r="Z157" s="134">
        <v>0</v>
      </c>
      <c r="AA157" s="134">
        <v>0</v>
      </c>
      <c r="AB157" s="134">
        <v>0</v>
      </c>
      <c r="AC157" s="117">
        <v>0</v>
      </c>
      <c r="AD157" s="154">
        <v>0</v>
      </c>
      <c r="AE157" s="134">
        <v>0</v>
      </c>
      <c r="AF157" s="136" t="s">
        <v>17025</v>
      </c>
      <c r="AG157" s="136">
        <v>2023</v>
      </c>
      <c r="AH157" s="136" t="s">
        <v>17025</v>
      </c>
      <c r="BW157" s="140"/>
      <c r="CA157" s="139" t="e">
        <v>#N/A</v>
      </c>
      <c r="CE157" s="139" t="e">
        <v>#N/A</v>
      </c>
      <c r="CH157" s="119">
        <v>-7.2759576141834259E-12</v>
      </c>
      <c r="CL157" s="139" t="e">
        <v>#N/A</v>
      </c>
      <c r="DK157" s="139" t="e">
        <v>#N/A</v>
      </c>
      <c r="DN157" s="97" t="e">
        <f t="shared" si="41"/>
        <v>#N/A</v>
      </c>
    </row>
    <row r="158" spans="1:118" x14ac:dyDescent="0.3">
      <c r="B158" s="150" t="s">
        <v>199</v>
      </c>
      <c r="C158" s="150"/>
      <c r="D158" s="116">
        <f>SUM(D159:D176)</f>
        <v>116699239.63000001</v>
      </c>
      <c r="E158" s="117">
        <f t="shared" ref="E158:AE158" si="44">SUM(E159:E176)</f>
        <v>0</v>
      </c>
      <c r="F158" s="117">
        <f t="shared" si="44"/>
        <v>0</v>
      </c>
      <c r="G158" s="117">
        <f t="shared" si="44"/>
        <v>0</v>
      </c>
      <c r="H158" s="117">
        <f t="shared" si="44"/>
        <v>0</v>
      </c>
      <c r="I158" s="117">
        <f t="shared" si="44"/>
        <v>0</v>
      </c>
      <c r="J158" s="117">
        <f t="shared" si="44"/>
        <v>0</v>
      </c>
      <c r="K158" s="118">
        <f t="shared" si="44"/>
        <v>0</v>
      </c>
      <c r="L158" s="117">
        <f t="shared" si="44"/>
        <v>0</v>
      </c>
      <c r="M158" s="117">
        <f t="shared" si="44"/>
        <v>11878.259999999998</v>
      </c>
      <c r="N158" s="117">
        <f t="shared" si="44"/>
        <v>96418933.61999999</v>
      </c>
      <c r="O158" s="117">
        <f t="shared" si="44"/>
        <v>0</v>
      </c>
      <c r="P158" s="117">
        <f t="shared" si="44"/>
        <v>0</v>
      </c>
      <c r="Q158" s="117">
        <f t="shared" si="44"/>
        <v>2425.62</v>
      </c>
      <c r="R158" s="117">
        <f t="shared" si="44"/>
        <v>16945164.27</v>
      </c>
      <c r="S158" s="117">
        <f t="shared" si="44"/>
        <v>0</v>
      </c>
      <c r="T158" s="117">
        <f t="shared" si="44"/>
        <v>0</v>
      </c>
      <c r="U158" s="117">
        <f t="shared" si="44"/>
        <v>0</v>
      </c>
      <c r="V158" s="117">
        <f t="shared" si="44"/>
        <v>0</v>
      </c>
      <c r="W158" s="117">
        <f t="shared" si="44"/>
        <v>0</v>
      </c>
      <c r="X158" s="117">
        <f t="shared" si="44"/>
        <v>0</v>
      </c>
      <c r="Y158" s="117">
        <f t="shared" si="44"/>
        <v>0</v>
      </c>
      <c r="Z158" s="117">
        <f t="shared" si="44"/>
        <v>0</v>
      </c>
      <c r="AA158" s="117">
        <f t="shared" si="44"/>
        <v>0</v>
      </c>
      <c r="AB158" s="117">
        <f t="shared" si="44"/>
        <v>0</v>
      </c>
      <c r="AC158" s="117">
        <f t="shared" si="44"/>
        <v>1735568.6</v>
      </c>
      <c r="AD158" s="117">
        <f t="shared" si="44"/>
        <v>1479573.1400000001</v>
      </c>
      <c r="AE158" s="117">
        <f t="shared" si="44"/>
        <v>120000</v>
      </c>
      <c r="AF158" s="108" t="s">
        <v>17004</v>
      </c>
      <c r="AG158" s="108" t="s">
        <v>17004</v>
      </c>
      <c r="AH158" s="108" t="s">
        <v>17004</v>
      </c>
      <c r="AI158" s="124"/>
      <c r="AJ158" s="124"/>
      <c r="AK158" s="124"/>
      <c r="AL158" s="124"/>
      <c r="AM158" s="125"/>
      <c r="AN158" s="125"/>
      <c r="AO158" s="125"/>
      <c r="AP158" s="125"/>
      <c r="AQ158" s="125"/>
      <c r="AR158" s="125"/>
      <c r="AS158" s="125"/>
      <c r="AT158" s="125"/>
      <c r="AU158" s="125"/>
      <c r="AV158" s="125"/>
      <c r="AW158" s="125"/>
      <c r="AX158" s="126"/>
      <c r="AY158" s="126"/>
      <c r="AZ158" s="125"/>
      <c r="BA158" s="125"/>
      <c r="BB158" s="127"/>
      <c r="BC158" s="128">
        <f t="shared" si="33"/>
        <v>-11878.259999999998</v>
      </c>
      <c r="BJ158" s="97" t="e">
        <f t="shared" ref="BJ158:BJ169" si="45">VLOOKUP(C158,BM:BO,3,FALSE)</f>
        <v>#N/A</v>
      </c>
      <c r="BM158" s="97" t="s">
        <v>633</v>
      </c>
      <c r="BN158" s="97" t="s">
        <v>1342</v>
      </c>
      <c r="BO158" s="97" t="s">
        <v>1676</v>
      </c>
      <c r="BU158" s="97" t="s">
        <v>633</v>
      </c>
      <c r="BV158" s="97" t="s">
        <v>1342</v>
      </c>
      <c r="BW158" s="97" t="s">
        <v>1676</v>
      </c>
      <c r="CH158" s="119">
        <f t="shared" si="17"/>
        <v>2.0489096641540527E-8</v>
      </c>
      <c r="DN158" s="97" t="e">
        <f t="shared" si="41"/>
        <v>#N/A</v>
      </c>
    </row>
    <row r="159" spans="1:118" x14ac:dyDescent="0.3">
      <c r="A159" s="97">
        <v>1</v>
      </c>
      <c r="B159" s="120">
        <f>SUBTOTAL(9,$A$22:A159)</f>
        <v>135</v>
      </c>
      <c r="C159" s="121" t="s">
        <v>190</v>
      </c>
      <c r="D159" s="117">
        <f t="shared" ref="D159:D173" si="46">E159+F159+G159+H159+I159+J159+L159+N159+P159+R159+T159+U159+V159+W159+X159+Y159+Z159+AA159+AB159+AC159+AD159+AE159</f>
        <v>3710819.64</v>
      </c>
      <c r="E159" s="117">
        <v>0</v>
      </c>
      <c r="F159" s="117">
        <v>0</v>
      </c>
      <c r="G159" s="117">
        <v>0</v>
      </c>
      <c r="H159" s="117">
        <v>0</v>
      </c>
      <c r="I159" s="117">
        <v>0</v>
      </c>
      <c r="J159" s="117">
        <v>0</v>
      </c>
      <c r="K159" s="118">
        <v>0</v>
      </c>
      <c r="L159" s="117">
        <v>0</v>
      </c>
      <c r="M159" s="122">
        <v>482.95</v>
      </c>
      <c r="N159" s="117">
        <v>3556860.25</v>
      </c>
      <c r="O159" s="117">
        <v>0</v>
      </c>
      <c r="P159" s="117">
        <v>0</v>
      </c>
      <c r="Q159" s="117">
        <v>0</v>
      </c>
      <c r="R159" s="117">
        <v>0</v>
      </c>
      <c r="S159" s="117">
        <v>0</v>
      </c>
      <c r="T159" s="117">
        <v>0</v>
      </c>
      <c r="U159" s="117">
        <v>0</v>
      </c>
      <c r="V159" s="117">
        <v>0</v>
      </c>
      <c r="W159" s="117">
        <v>0</v>
      </c>
      <c r="X159" s="117">
        <v>0</v>
      </c>
      <c r="Y159" s="117">
        <v>0</v>
      </c>
      <c r="Z159" s="117">
        <v>0</v>
      </c>
      <c r="AA159" s="117">
        <v>0</v>
      </c>
      <c r="AB159" s="117">
        <v>0</v>
      </c>
      <c r="AC159" s="117">
        <v>75736.23</v>
      </c>
      <c r="AD159" s="117">
        <v>78223.16</v>
      </c>
      <c r="AE159" s="117">
        <v>0</v>
      </c>
      <c r="AF159" s="108">
        <v>2023</v>
      </c>
      <c r="AG159" s="108">
        <v>2023</v>
      </c>
      <c r="AH159" s="108">
        <v>2023</v>
      </c>
      <c r="AI159" s="124"/>
      <c r="AJ159" s="124"/>
      <c r="AK159" s="124"/>
      <c r="AL159" s="124"/>
      <c r="AM159" s="125" t="s">
        <v>16932</v>
      </c>
      <c r="AN159" s="125" t="s">
        <v>16944</v>
      </c>
      <c r="AO159" s="125">
        <v>0</v>
      </c>
      <c r="AP159" s="125" t="s">
        <v>16941</v>
      </c>
      <c r="AQ159" s="125" t="s">
        <v>16945</v>
      </c>
      <c r="AR159" s="125">
        <v>0</v>
      </c>
      <c r="AS159" s="125"/>
      <c r="AT159" s="125"/>
      <c r="AU159" s="125"/>
      <c r="AV159" s="125"/>
      <c r="AW159" s="125" t="s">
        <v>613</v>
      </c>
      <c r="AX159" s="126">
        <v>555</v>
      </c>
      <c r="AY159" s="126">
        <v>602</v>
      </c>
      <c r="AZ159" s="125" t="s">
        <v>2966</v>
      </c>
      <c r="BA159" s="125" t="s">
        <v>16991</v>
      </c>
      <c r="BB159" s="127"/>
      <c r="BC159" s="128">
        <f t="shared" si="33"/>
        <v>119.05000000000001</v>
      </c>
      <c r="BJ159" s="97" t="str">
        <f t="shared" si="45"/>
        <v>605.800</v>
      </c>
      <c r="BM159" s="97" t="s">
        <v>634</v>
      </c>
      <c r="BN159" s="97" t="s">
        <v>1139</v>
      </c>
      <c r="BO159" s="97" t="s">
        <v>3212</v>
      </c>
      <c r="BU159" s="97" t="s">
        <v>634</v>
      </c>
      <c r="BV159" s="97" t="s">
        <v>1139</v>
      </c>
      <c r="BW159" s="97" t="s">
        <v>3212</v>
      </c>
      <c r="CH159" s="119">
        <f t="shared" si="17"/>
        <v>1.3096723705530167E-10</v>
      </c>
      <c r="DN159" s="97" t="e">
        <f t="shared" si="41"/>
        <v>#N/A</v>
      </c>
    </row>
    <row r="160" spans="1:118" x14ac:dyDescent="0.3">
      <c r="A160" s="97">
        <v>1</v>
      </c>
      <c r="B160" s="120">
        <f>SUBTOTAL(9,$A$22:A160)</f>
        <v>136</v>
      </c>
      <c r="C160" s="121" t="s">
        <v>191</v>
      </c>
      <c r="D160" s="117">
        <f t="shared" si="46"/>
        <v>7999889.6100000003</v>
      </c>
      <c r="E160" s="117">
        <v>0</v>
      </c>
      <c r="F160" s="117">
        <v>0</v>
      </c>
      <c r="G160" s="117">
        <v>0</v>
      </c>
      <c r="H160" s="117">
        <v>0</v>
      </c>
      <c r="I160" s="117">
        <v>0</v>
      </c>
      <c r="J160" s="117">
        <v>0</v>
      </c>
      <c r="K160" s="118">
        <v>0</v>
      </c>
      <c r="L160" s="117">
        <v>0</v>
      </c>
      <c r="M160" s="122">
        <v>970.9</v>
      </c>
      <c r="N160" s="122">
        <v>7672863.3499999996</v>
      </c>
      <c r="O160" s="117">
        <v>0</v>
      </c>
      <c r="P160" s="117">
        <v>0</v>
      </c>
      <c r="Q160" s="117">
        <v>0</v>
      </c>
      <c r="R160" s="117">
        <v>0</v>
      </c>
      <c r="S160" s="117">
        <v>0</v>
      </c>
      <c r="T160" s="117">
        <v>0</v>
      </c>
      <c r="U160" s="117">
        <v>0</v>
      </c>
      <c r="V160" s="117">
        <v>0</v>
      </c>
      <c r="W160" s="117">
        <v>0</v>
      </c>
      <c r="X160" s="117">
        <v>0</v>
      </c>
      <c r="Y160" s="117">
        <v>0</v>
      </c>
      <c r="Z160" s="117">
        <v>0</v>
      </c>
      <c r="AA160" s="117">
        <v>0</v>
      </c>
      <c r="AB160" s="117">
        <v>0</v>
      </c>
      <c r="AC160" s="117">
        <v>163378.28</v>
      </c>
      <c r="AD160" s="133">
        <v>163647.98000000001</v>
      </c>
      <c r="AE160" s="117">
        <v>0</v>
      </c>
      <c r="AF160" s="108">
        <v>2023</v>
      </c>
      <c r="AG160" s="108">
        <v>2023</v>
      </c>
      <c r="AH160" s="108">
        <v>2023</v>
      </c>
      <c r="AI160" s="124"/>
      <c r="AJ160" s="124"/>
      <c r="AK160" s="124"/>
      <c r="AL160" s="124"/>
      <c r="AM160" s="125" t="s">
        <v>16934</v>
      </c>
      <c r="AN160" s="125" t="s">
        <v>16939</v>
      </c>
      <c r="AO160" s="125">
        <v>0</v>
      </c>
      <c r="AP160" s="125" t="s">
        <v>16950</v>
      </c>
      <c r="AQ160" s="125" t="s">
        <v>16951</v>
      </c>
      <c r="AR160" s="125" t="s">
        <v>16943</v>
      </c>
      <c r="AS160" s="125" t="s">
        <v>16961</v>
      </c>
      <c r="AT160" s="125"/>
      <c r="AU160" s="125"/>
      <c r="AV160" s="125"/>
      <c r="AW160" s="125" t="s">
        <v>619</v>
      </c>
      <c r="AX160" s="126">
        <v>2576.3000000000002</v>
      </c>
      <c r="AY160" s="126">
        <v>1054.3</v>
      </c>
      <c r="AZ160" s="125" t="s">
        <v>2966</v>
      </c>
      <c r="BA160" s="125" t="s">
        <v>1342</v>
      </c>
      <c r="BB160" s="127"/>
      <c r="BC160" s="128">
        <f t="shared" si="33"/>
        <v>83.399999999999977</v>
      </c>
      <c r="BJ160" s="97" t="str">
        <f t="shared" si="45"/>
        <v>821.000</v>
      </c>
      <c r="BM160" s="97" t="s">
        <v>3213</v>
      </c>
      <c r="BN160" s="97" t="s">
        <v>2983</v>
      </c>
      <c r="BO160" s="97" t="s">
        <v>2983</v>
      </c>
      <c r="BU160" s="97" t="s">
        <v>3213</v>
      </c>
      <c r="BV160" s="97" t="s">
        <v>2983</v>
      </c>
      <c r="BW160" s="97" t="s">
        <v>2983</v>
      </c>
      <c r="CH160" s="119">
        <f t="shared" si="17"/>
        <v>6.9849193096160889E-10</v>
      </c>
      <c r="DN160" s="97" t="e">
        <f t="shared" si="41"/>
        <v>#N/A</v>
      </c>
    </row>
    <row r="161" spans="1:118" x14ac:dyDescent="0.3">
      <c r="A161" s="97">
        <v>1</v>
      </c>
      <c r="B161" s="120">
        <f>SUBTOTAL(9,$A$22:A161)</f>
        <v>137</v>
      </c>
      <c r="C161" s="121" t="s">
        <v>13810</v>
      </c>
      <c r="D161" s="117">
        <f t="shared" si="46"/>
        <v>5188326.3199999994</v>
      </c>
      <c r="E161" s="117">
        <v>0</v>
      </c>
      <c r="F161" s="117">
        <v>0</v>
      </c>
      <c r="G161" s="117">
        <v>0</v>
      </c>
      <c r="H161" s="117">
        <v>0</v>
      </c>
      <c r="I161" s="117">
        <v>0</v>
      </c>
      <c r="J161" s="117">
        <v>0</v>
      </c>
      <c r="K161" s="118">
        <v>0</v>
      </c>
      <c r="L161" s="117">
        <v>0</v>
      </c>
      <c r="M161" s="122">
        <v>662</v>
      </c>
      <c r="N161" s="117">
        <v>5001750.37</v>
      </c>
      <c r="O161" s="117">
        <v>0</v>
      </c>
      <c r="P161" s="117">
        <v>0</v>
      </c>
      <c r="Q161" s="117">
        <v>0</v>
      </c>
      <c r="R161" s="117">
        <v>0</v>
      </c>
      <c r="S161" s="117">
        <v>0</v>
      </c>
      <c r="T161" s="117">
        <v>0</v>
      </c>
      <c r="U161" s="117">
        <v>0</v>
      </c>
      <c r="V161" s="117">
        <v>0</v>
      </c>
      <c r="W161" s="117">
        <v>0</v>
      </c>
      <c r="X161" s="117">
        <v>0</v>
      </c>
      <c r="Y161" s="117">
        <v>0</v>
      </c>
      <c r="Z161" s="117">
        <v>0</v>
      </c>
      <c r="AA161" s="117">
        <v>0</v>
      </c>
      <c r="AB161" s="117">
        <v>0</v>
      </c>
      <c r="AC161" s="117">
        <v>106502.27</v>
      </c>
      <c r="AD161" s="117">
        <v>80073.679999999993</v>
      </c>
      <c r="AE161" s="117">
        <v>0</v>
      </c>
      <c r="AF161" s="108">
        <v>2023</v>
      </c>
      <c r="AG161" s="108">
        <v>2023</v>
      </c>
      <c r="AH161" s="108">
        <v>2023</v>
      </c>
      <c r="AI161" s="124"/>
      <c r="AJ161" s="124"/>
      <c r="AK161" s="124"/>
      <c r="AL161" s="124"/>
      <c r="AM161" s="125" t="s">
        <v>16932</v>
      </c>
      <c r="AN161" s="125" t="s">
        <v>16953</v>
      </c>
      <c r="AO161" s="125">
        <v>0</v>
      </c>
      <c r="AP161" s="125" t="s">
        <v>16938</v>
      </c>
      <c r="AQ161" s="125" t="s">
        <v>16945</v>
      </c>
      <c r="AR161" s="125">
        <v>0</v>
      </c>
      <c r="AS161" s="125"/>
      <c r="AT161" s="125"/>
      <c r="AU161" s="125"/>
      <c r="AV161" s="125"/>
      <c r="AW161" s="125">
        <v>1967</v>
      </c>
      <c r="AX161" s="126">
        <v>777.9</v>
      </c>
      <c r="AY161" s="126">
        <v>692</v>
      </c>
      <c r="AZ161" s="125" t="s">
        <v>2966</v>
      </c>
      <c r="BA161" s="125" t="s">
        <v>16991</v>
      </c>
      <c r="BB161" s="127"/>
      <c r="BC161" s="128">
        <f t="shared" si="33"/>
        <v>30</v>
      </c>
      <c r="BJ161" s="97" t="str">
        <f t="shared" si="45"/>
        <v>444.800</v>
      </c>
      <c r="BM161" s="97" t="s">
        <v>3216</v>
      </c>
      <c r="BN161" s="97" t="s">
        <v>2983</v>
      </c>
      <c r="BO161" s="97" t="s">
        <v>2983</v>
      </c>
      <c r="BU161" s="97" t="s">
        <v>3216</v>
      </c>
      <c r="BV161" s="97" t="s">
        <v>2983</v>
      </c>
      <c r="BW161" s="97" t="s">
        <v>2983</v>
      </c>
      <c r="CH161" s="119">
        <f t="shared" si="17"/>
        <v>-7.4214767664670944E-10</v>
      </c>
      <c r="DN161" s="97" t="e">
        <f t="shared" si="41"/>
        <v>#N/A</v>
      </c>
    </row>
    <row r="162" spans="1:118" x14ac:dyDescent="0.3">
      <c r="A162" s="97">
        <v>1</v>
      </c>
      <c r="B162" s="120">
        <f>SUBTOTAL(9,$A$22:A162)</f>
        <v>138</v>
      </c>
      <c r="C162" s="121" t="s">
        <v>193</v>
      </c>
      <c r="D162" s="117">
        <f t="shared" si="46"/>
        <v>171204.21</v>
      </c>
      <c r="E162" s="117">
        <v>0</v>
      </c>
      <c r="F162" s="117">
        <v>0</v>
      </c>
      <c r="G162" s="117">
        <v>0</v>
      </c>
      <c r="H162" s="117">
        <v>0</v>
      </c>
      <c r="I162" s="117">
        <v>0</v>
      </c>
      <c r="J162" s="117">
        <v>0</v>
      </c>
      <c r="K162" s="118">
        <v>0</v>
      </c>
      <c r="L162" s="117">
        <v>0</v>
      </c>
      <c r="M162" s="122">
        <v>0</v>
      </c>
      <c r="N162" s="117">
        <v>0</v>
      </c>
      <c r="O162" s="117">
        <v>0</v>
      </c>
      <c r="P162" s="117">
        <v>0</v>
      </c>
      <c r="Q162" s="117">
        <v>0</v>
      </c>
      <c r="R162" s="117">
        <v>0</v>
      </c>
      <c r="S162" s="117">
        <v>0</v>
      </c>
      <c r="T162" s="117">
        <v>0</v>
      </c>
      <c r="U162" s="117">
        <v>0</v>
      </c>
      <c r="V162" s="117">
        <v>0</v>
      </c>
      <c r="W162" s="117">
        <v>0</v>
      </c>
      <c r="X162" s="117">
        <v>0</v>
      </c>
      <c r="Y162" s="117">
        <v>0</v>
      </c>
      <c r="Z162" s="117">
        <v>0</v>
      </c>
      <c r="AA162" s="117">
        <v>0</v>
      </c>
      <c r="AB162" s="117">
        <v>0</v>
      </c>
      <c r="AC162" s="117">
        <f t="shared" ref="AC162:AC167" si="47">ROUND(N162*2.14%,2)</f>
        <v>0</v>
      </c>
      <c r="AD162" s="133">
        <v>171204.21</v>
      </c>
      <c r="AE162" s="117">
        <v>0</v>
      </c>
      <c r="AF162" s="108">
        <v>2023</v>
      </c>
      <c r="AG162" s="108" t="s">
        <v>17025</v>
      </c>
      <c r="AH162" s="108" t="s">
        <v>17025</v>
      </c>
      <c r="AI162" s="124"/>
      <c r="AJ162" s="124"/>
      <c r="AK162" s="124"/>
      <c r="AL162" s="124"/>
      <c r="AM162" s="125" t="s">
        <v>16932</v>
      </c>
      <c r="AN162" s="125" t="s">
        <v>16946</v>
      </c>
      <c r="AO162" s="125">
        <v>0</v>
      </c>
      <c r="AP162" s="125" t="s">
        <v>16949</v>
      </c>
      <c r="AQ162" s="125" t="s">
        <v>16945</v>
      </c>
      <c r="AR162" s="125" t="s">
        <v>16943</v>
      </c>
      <c r="AS162" s="125"/>
      <c r="AT162" s="125"/>
      <c r="AU162" s="125"/>
      <c r="AV162" s="125"/>
      <c r="AW162" s="125" t="s">
        <v>631</v>
      </c>
      <c r="AX162" s="126">
        <v>2904.4</v>
      </c>
      <c r="AY162" s="126">
        <v>1151</v>
      </c>
      <c r="AZ162" s="125" t="s">
        <v>2966</v>
      </c>
      <c r="BA162" s="125" t="s">
        <v>16991</v>
      </c>
      <c r="BB162" s="127"/>
      <c r="BC162" s="128">
        <f t="shared" si="33"/>
        <v>1151</v>
      </c>
      <c r="BJ162" s="97" t="str">
        <f t="shared" si="45"/>
        <v>885.600</v>
      </c>
      <c r="BM162" s="97" t="s">
        <v>3218</v>
      </c>
      <c r="BN162" s="97" t="s">
        <v>2983</v>
      </c>
      <c r="BO162" s="97" t="s">
        <v>2983</v>
      </c>
      <c r="BU162" s="97" t="s">
        <v>3218</v>
      </c>
      <c r="BV162" s="97" t="s">
        <v>2983</v>
      </c>
      <c r="BW162" s="97" t="s">
        <v>2983</v>
      </c>
      <c r="CH162" s="119">
        <f t="shared" si="17"/>
        <v>0</v>
      </c>
      <c r="DN162" s="97" t="e">
        <f t="shared" si="41"/>
        <v>#N/A</v>
      </c>
    </row>
    <row r="163" spans="1:118" x14ac:dyDescent="0.3">
      <c r="A163" s="97">
        <v>1</v>
      </c>
      <c r="B163" s="120">
        <f>SUBTOTAL(9,$A$22:A163)</f>
        <v>139</v>
      </c>
      <c r="C163" s="121" t="s">
        <v>194</v>
      </c>
      <c r="D163" s="117">
        <f t="shared" si="46"/>
        <v>128079.12</v>
      </c>
      <c r="E163" s="117">
        <v>0</v>
      </c>
      <c r="F163" s="117">
        <v>0</v>
      </c>
      <c r="G163" s="117">
        <v>0</v>
      </c>
      <c r="H163" s="117">
        <v>0</v>
      </c>
      <c r="I163" s="117">
        <v>0</v>
      </c>
      <c r="J163" s="117">
        <v>0</v>
      </c>
      <c r="K163" s="118">
        <v>0</v>
      </c>
      <c r="L163" s="117">
        <v>0</v>
      </c>
      <c r="M163" s="122">
        <v>0</v>
      </c>
      <c r="N163" s="117">
        <v>0</v>
      </c>
      <c r="O163" s="117">
        <v>0</v>
      </c>
      <c r="P163" s="117">
        <v>0</v>
      </c>
      <c r="Q163" s="117">
        <v>0</v>
      </c>
      <c r="R163" s="117">
        <v>0</v>
      </c>
      <c r="S163" s="117">
        <v>0</v>
      </c>
      <c r="T163" s="117">
        <v>0</v>
      </c>
      <c r="U163" s="117">
        <v>0</v>
      </c>
      <c r="V163" s="117">
        <v>0</v>
      </c>
      <c r="W163" s="117">
        <v>0</v>
      </c>
      <c r="X163" s="117">
        <v>0</v>
      </c>
      <c r="Y163" s="117">
        <v>0</v>
      </c>
      <c r="Z163" s="117">
        <v>0</v>
      </c>
      <c r="AA163" s="117">
        <v>0</v>
      </c>
      <c r="AB163" s="117">
        <v>0</v>
      </c>
      <c r="AC163" s="117">
        <f t="shared" si="47"/>
        <v>0</v>
      </c>
      <c r="AD163" s="117">
        <v>128079.12</v>
      </c>
      <c r="AE163" s="117">
        <v>0</v>
      </c>
      <c r="AF163" s="108">
        <v>2023</v>
      </c>
      <c r="AG163" s="108" t="s">
        <v>17025</v>
      </c>
      <c r="AH163" s="108" t="s">
        <v>17025</v>
      </c>
      <c r="AI163" s="124"/>
      <c r="AJ163" s="124"/>
      <c r="AK163" s="124"/>
      <c r="AL163" s="124"/>
      <c r="AM163" s="125" t="s">
        <v>16932</v>
      </c>
      <c r="AN163" s="125" t="s">
        <v>16933</v>
      </c>
      <c r="AO163" s="125">
        <v>0</v>
      </c>
      <c r="AP163" s="125" t="s">
        <v>16949</v>
      </c>
      <c r="AQ163" s="125" t="s">
        <v>16945</v>
      </c>
      <c r="AR163" s="125" t="s">
        <v>16943</v>
      </c>
      <c r="AS163" s="125"/>
      <c r="AT163" s="125"/>
      <c r="AU163" s="125"/>
      <c r="AV163" s="125"/>
      <c r="AW163" s="125" t="s">
        <v>636</v>
      </c>
      <c r="AX163" s="126">
        <v>1341.2</v>
      </c>
      <c r="AY163" s="126">
        <v>578</v>
      </c>
      <c r="AZ163" s="125" t="s">
        <v>2966</v>
      </c>
      <c r="BA163" s="125" t="s">
        <v>16991</v>
      </c>
      <c r="BB163" s="127"/>
      <c r="BC163" s="128">
        <f t="shared" si="33"/>
        <v>578</v>
      </c>
      <c r="BJ163" s="97" t="str">
        <f t="shared" si="45"/>
        <v>560.300</v>
      </c>
      <c r="BM163" s="97" t="s">
        <v>3219</v>
      </c>
      <c r="BN163" s="97" t="s">
        <v>2983</v>
      </c>
      <c r="BO163" s="97" t="s">
        <v>2983</v>
      </c>
      <c r="BU163" s="97" t="s">
        <v>3219</v>
      </c>
      <c r="BV163" s="97" t="s">
        <v>2983</v>
      </c>
      <c r="BW163" s="97" t="s">
        <v>2983</v>
      </c>
      <c r="CH163" s="119">
        <f t="shared" si="17"/>
        <v>0</v>
      </c>
      <c r="DN163" s="97" t="e">
        <f t="shared" si="41"/>
        <v>#N/A</v>
      </c>
    </row>
    <row r="164" spans="1:118" x14ac:dyDescent="0.3">
      <c r="A164" s="97">
        <v>1</v>
      </c>
      <c r="B164" s="120">
        <f>SUBTOTAL(9,$A$22:A164)</f>
        <v>140</v>
      </c>
      <c r="C164" s="121" t="s">
        <v>195</v>
      </c>
      <c r="D164" s="117">
        <f t="shared" si="46"/>
        <v>9088460.4900000002</v>
      </c>
      <c r="E164" s="117">
        <v>0</v>
      </c>
      <c r="F164" s="117">
        <v>0</v>
      </c>
      <c r="G164" s="117">
        <v>0</v>
      </c>
      <c r="H164" s="117">
        <v>0</v>
      </c>
      <c r="I164" s="117">
        <v>0</v>
      </c>
      <c r="J164" s="117">
        <v>0</v>
      </c>
      <c r="K164" s="118">
        <v>0</v>
      </c>
      <c r="L164" s="117">
        <v>0</v>
      </c>
      <c r="M164" s="122">
        <v>849.3</v>
      </c>
      <c r="N164" s="117">
        <v>8749979.9199999999</v>
      </c>
      <c r="O164" s="117">
        <v>0</v>
      </c>
      <c r="P164" s="117">
        <v>0</v>
      </c>
      <c r="Q164" s="117">
        <v>0</v>
      </c>
      <c r="R164" s="117">
        <v>0</v>
      </c>
      <c r="S164" s="117">
        <v>0</v>
      </c>
      <c r="T164" s="117">
        <v>0</v>
      </c>
      <c r="U164" s="117">
        <v>0</v>
      </c>
      <c r="V164" s="117">
        <v>0</v>
      </c>
      <c r="W164" s="117">
        <v>0</v>
      </c>
      <c r="X164" s="117">
        <v>0</v>
      </c>
      <c r="Y164" s="117">
        <v>0</v>
      </c>
      <c r="Z164" s="117">
        <v>0</v>
      </c>
      <c r="AA164" s="117">
        <v>0</v>
      </c>
      <c r="AB164" s="117">
        <v>0</v>
      </c>
      <c r="AC164" s="117">
        <f t="shared" si="47"/>
        <v>187249.57</v>
      </c>
      <c r="AD164" s="117">
        <v>151231</v>
      </c>
      <c r="AE164" s="117">
        <v>0</v>
      </c>
      <c r="AF164" s="108">
        <v>2023</v>
      </c>
      <c r="AG164" s="108">
        <v>2023</v>
      </c>
      <c r="AH164" s="108">
        <v>2023</v>
      </c>
      <c r="AI164" s="124"/>
      <c r="AJ164" s="124"/>
      <c r="AK164" s="124"/>
      <c r="AL164" s="124"/>
      <c r="AM164" s="125" t="s">
        <v>16941</v>
      </c>
      <c r="AN164" s="125" t="s">
        <v>16939</v>
      </c>
      <c r="AO164" s="125">
        <v>0</v>
      </c>
      <c r="AP164" s="125" t="s">
        <v>16942</v>
      </c>
      <c r="AQ164" s="125" t="s">
        <v>16951</v>
      </c>
      <c r="AR164" s="125" t="s">
        <v>16931</v>
      </c>
      <c r="AS164" s="125" t="s">
        <v>16960</v>
      </c>
      <c r="AT164" s="125"/>
      <c r="AU164" s="125"/>
      <c r="AV164" s="125"/>
      <c r="AW164" s="125" t="s">
        <v>631</v>
      </c>
      <c r="AX164" s="126">
        <v>2032</v>
      </c>
      <c r="AY164" s="126" t="s">
        <v>2983</v>
      </c>
      <c r="AZ164" s="125" t="s">
        <v>2966</v>
      </c>
      <c r="BA164" s="125">
        <v>2003</v>
      </c>
      <c r="BB164" s="127"/>
      <c r="BC164" s="128" t="e">
        <f t="shared" si="33"/>
        <v>#VALUE!</v>
      </c>
      <c r="BJ164" s="97" t="str">
        <f t="shared" si="45"/>
        <v>нет данных</v>
      </c>
      <c r="BM164" s="97" t="s">
        <v>3220</v>
      </c>
      <c r="BN164" s="97" t="s">
        <v>778</v>
      </c>
      <c r="BO164" s="97" t="s">
        <v>2983</v>
      </c>
      <c r="BU164" s="97" t="s">
        <v>3220</v>
      </c>
      <c r="BV164" s="97" t="s">
        <v>778</v>
      </c>
      <c r="BW164" s="97" t="s">
        <v>2983</v>
      </c>
      <c r="CH164" s="119">
        <f t="shared" si="17"/>
        <v>2.9103830456733704E-10</v>
      </c>
      <c r="DN164" s="97" t="e">
        <f t="shared" si="41"/>
        <v>#N/A</v>
      </c>
    </row>
    <row r="165" spans="1:118" x14ac:dyDescent="0.3">
      <c r="A165" s="97">
        <v>1</v>
      </c>
      <c r="B165" s="120">
        <f>SUBTOTAL(9,$A$22:A165)</f>
        <v>141</v>
      </c>
      <c r="C165" s="121" t="s">
        <v>196</v>
      </c>
      <c r="D165" s="117">
        <f t="shared" si="46"/>
        <v>9639022.5999999996</v>
      </c>
      <c r="E165" s="117">
        <v>0</v>
      </c>
      <c r="F165" s="117">
        <v>0</v>
      </c>
      <c r="G165" s="117">
        <v>0</v>
      </c>
      <c r="H165" s="117">
        <v>0</v>
      </c>
      <c r="I165" s="117">
        <v>0</v>
      </c>
      <c r="J165" s="117">
        <v>0</v>
      </c>
      <c r="K165" s="118">
        <v>0</v>
      </c>
      <c r="L165" s="117">
        <v>0</v>
      </c>
      <c r="M165" s="122">
        <v>1018.54</v>
      </c>
      <c r="N165" s="117">
        <v>9329391.2899999991</v>
      </c>
      <c r="O165" s="117">
        <v>0</v>
      </c>
      <c r="P165" s="117">
        <v>0</v>
      </c>
      <c r="Q165" s="117">
        <v>0</v>
      </c>
      <c r="R165" s="117">
        <v>0</v>
      </c>
      <c r="S165" s="117">
        <v>0</v>
      </c>
      <c r="T165" s="117">
        <v>0</v>
      </c>
      <c r="U165" s="117">
        <v>0</v>
      </c>
      <c r="V165" s="117">
        <v>0</v>
      </c>
      <c r="W165" s="117">
        <v>0</v>
      </c>
      <c r="X165" s="117">
        <v>0</v>
      </c>
      <c r="Y165" s="117">
        <v>0</v>
      </c>
      <c r="Z165" s="117">
        <v>0</v>
      </c>
      <c r="AA165" s="117">
        <v>0</v>
      </c>
      <c r="AB165" s="117">
        <v>0</v>
      </c>
      <c r="AC165" s="117">
        <f t="shared" si="47"/>
        <v>199648.97</v>
      </c>
      <c r="AD165" s="117">
        <v>109982.34</v>
      </c>
      <c r="AE165" s="117">
        <v>0</v>
      </c>
      <c r="AF165" s="108">
        <v>2023</v>
      </c>
      <c r="AG165" s="108">
        <v>2023</v>
      </c>
      <c r="AH165" s="108">
        <v>2023</v>
      </c>
      <c r="AI165" s="124"/>
      <c r="AJ165" s="124"/>
      <c r="AK165" s="124"/>
      <c r="AL165" s="124"/>
      <c r="AM165" s="125" t="s">
        <v>16948</v>
      </c>
      <c r="AN165" s="125" t="s">
        <v>16935</v>
      </c>
      <c r="AO165" s="125">
        <v>0</v>
      </c>
      <c r="AP165" s="125" t="s">
        <v>16937</v>
      </c>
      <c r="AQ165" s="125" t="s">
        <v>16936</v>
      </c>
      <c r="AR165" s="125">
        <v>0</v>
      </c>
      <c r="AS165" s="125"/>
      <c r="AT165" s="125"/>
      <c r="AU165" s="125"/>
      <c r="AV165" s="125"/>
      <c r="AW165" s="125" t="s">
        <v>696</v>
      </c>
      <c r="AX165" s="126">
        <v>1131.5999999999999</v>
      </c>
      <c r="AY165" s="126">
        <v>747</v>
      </c>
      <c r="AZ165" s="125" t="s">
        <v>2966</v>
      </c>
      <c r="BA165" s="125" t="s">
        <v>16991</v>
      </c>
      <c r="BB165" s="127"/>
      <c r="BC165" s="128">
        <f t="shared" si="33"/>
        <v>-271.53999999999996</v>
      </c>
      <c r="BJ165" s="97" t="str">
        <f t="shared" si="45"/>
        <v>670.400</v>
      </c>
      <c r="BM165" s="97" t="s">
        <v>3222</v>
      </c>
      <c r="BN165" s="97" t="s">
        <v>787</v>
      </c>
      <c r="BO165" s="97" t="s">
        <v>2983</v>
      </c>
      <c r="BU165" s="97" t="s">
        <v>3222</v>
      </c>
      <c r="BV165" s="97" t="s">
        <v>787</v>
      </c>
      <c r="BW165" s="97" t="s">
        <v>2983</v>
      </c>
      <c r="CH165" s="119">
        <f t="shared" si="17"/>
        <v>5.2386894822120667E-10</v>
      </c>
      <c r="DN165" s="97" t="e">
        <f t="shared" si="41"/>
        <v>#N/A</v>
      </c>
    </row>
    <row r="166" spans="1:118" x14ac:dyDescent="0.3">
      <c r="A166" s="97">
        <v>1</v>
      </c>
      <c r="B166" s="120">
        <f>SUBTOTAL(9,$A$22:A166)</f>
        <v>142</v>
      </c>
      <c r="C166" s="121" t="s">
        <v>197</v>
      </c>
      <c r="D166" s="117">
        <f t="shared" si="46"/>
        <v>208591.06</v>
      </c>
      <c r="E166" s="117">
        <v>0</v>
      </c>
      <c r="F166" s="117">
        <v>0</v>
      </c>
      <c r="G166" s="117">
        <v>0</v>
      </c>
      <c r="H166" s="117">
        <v>0</v>
      </c>
      <c r="I166" s="117">
        <v>0</v>
      </c>
      <c r="J166" s="117">
        <v>0</v>
      </c>
      <c r="K166" s="118">
        <v>0</v>
      </c>
      <c r="L166" s="117">
        <v>0</v>
      </c>
      <c r="M166" s="122">
        <v>0</v>
      </c>
      <c r="N166" s="117">
        <v>0</v>
      </c>
      <c r="O166" s="117">
        <v>0</v>
      </c>
      <c r="P166" s="117">
        <v>0</v>
      </c>
      <c r="Q166" s="117">
        <v>0</v>
      </c>
      <c r="R166" s="117">
        <v>0</v>
      </c>
      <c r="S166" s="117">
        <v>0</v>
      </c>
      <c r="T166" s="117">
        <v>0</v>
      </c>
      <c r="U166" s="117">
        <v>0</v>
      </c>
      <c r="V166" s="117">
        <v>0</v>
      </c>
      <c r="W166" s="117">
        <v>0</v>
      </c>
      <c r="X166" s="117">
        <v>0</v>
      </c>
      <c r="Y166" s="117">
        <v>0</v>
      </c>
      <c r="Z166" s="117">
        <v>0</v>
      </c>
      <c r="AA166" s="117">
        <v>0</v>
      </c>
      <c r="AB166" s="117">
        <v>0</v>
      </c>
      <c r="AC166" s="117">
        <f t="shared" si="47"/>
        <v>0</v>
      </c>
      <c r="AD166" s="133">
        <v>208591.06</v>
      </c>
      <c r="AE166" s="117">
        <v>0</v>
      </c>
      <c r="AF166" s="108">
        <v>2023</v>
      </c>
      <c r="AG166" s="108" t="s">
        <v>17025</v>
      </c>
      <c r="AH166" s="108" t="s">
        <v>17025</v>
      </c>
      <c r="AI166" s="124"/>
      <c r="AJ166" s="124"/>
      <c r="AK166" s="124"/>
      <c r="AL166" s="124"/>
      <c r="AM166" s="125" t="s">
        <v>16948</v>
      </c>
      <c r="AN166" s="125" t="s">
        <v>16932</v>
      </c>
      <c r="AO166" s="125">
        <v>0</v>
      </c>
      <c r="AP166" s="125" t="s">
        <v>16942</v>
      </c>
      <c r="AQ166" s="125" t="s">
        <v>16951</v>
      </c>
      <c r="AR166" s="125" t="s">
        <v>16943</v>
      </c>
      <c r="AS166" s="125"/>
      <c r="AT166" s="125"/>
      <c r="AU166" s="125"/>
      <c r="AV166" s="125"/>
      <c r="AW166" s="125" t="s">
        <v>666</v>
      </c>
      <c r="AX166" s="126">
        <v>3397</v>
      </c>
      <c r="AY166" s="126">
        <v>1224</v>
      </c>
      <c r="AZ166" s="125" t="s">
        <v>2966</v>
      </c>
      <c r="BA166" s="125" t="s">
        <v>16991</v>
      </c>
      <c r="BB166" s="127"/>
      <c r="BC166" s="128">
        <f t="shared" si="33"/>
        <v>1224</v>
      </c>
      <c r="BJ166" s="97" t="str">
        <f t="shared" si="45"/>
        <v>1224.000</v>
      </c>
      <c r="BM166" s="97" t="s">
        <v>3223</v>
      </c>
      <c r="BN166" s="97" t="s">
        <v>1139</v>
      </c>
      <c r="BO166" s="97" t="s">
        <v>3224</v>
      </c>
      <c r="BU166" s="97" t="s">
        <v>3223</v>
      </c>
      <c r="BV166" s="97" t="s">
        <v>1139</v>
      </c>
      <c r="BW166" s="97" t="s">
        <v>3224</v>
      </c>
      <c r="CH166" s="119">
        <f t="shared" si="17"/>
        <v>0</v>
      </c>
      <c r="DN166" s="97" t="e">
        <f t="shared" si="41"/>
        <v>#N/A</v>
      </c>
    </row>
    <row r="167" spans="1:118" x14ac:dyDescent="0.3">
      <c r="A167" s="97">
        <v>1</v>
      </c>
      <c r="B167" s="120">
        <f>SUBTOTAL(9,$A$22:A167)</f>
        <v>143</v>
      </c>
      <c r="C167" s="121" t="s">
        <v>13704</v>
      </c>
      <c r="D167" s="117">
        <f t="shared" si="46"/>
        <v>177718.58</v>
      </c>
      <c r="E167" s="117">
        <v>0</v>
      </c>
      <c r="F167" s="117">
        <v>0</v>
      </c>
      <c r="G167" s="117">
        <v>0</v>
      </c>
      <c r="H167" s="117">
        <v>0</v>
      </c>
      <c r="I167" s="117">
        <v>0</v>
      </c>
      <c r="J167" s="117">
        <v>0</v>
      </c>
      <c r="K167" s="118">
        <v>0</v>
      </c>
      <c r="L167" s="117">
        <v>0</v>
      </c>
      <c r="M167" s="122">
        <v>0</v>
      </c>
      <c r="N167" s="117">
        <v>0</v>
      </c>
      <c r="O167" s="117">
        <v>0</v>
      </c>
      <c r="P167" s="117">
        <v>0</v>
      </c>
      <c r="Q167" s="117">
        <v>0</v>
      </c>
      <c r="R167" s="117">
        <v>0</v>
      </c>
      <c r="S167" s="117">
        <v>0</v>
      </c>
      <c r="T167" s="117">
        <v>0</v>
      </c>
      <c r="U167" s="117">
        <v>0</v>
      </c>
      <c r="V167" s="117">
        <v>0</v>
      </c>
      <c r="W167" s="117">
        <v>0</v>
      </c>
      <c r="X167" s="117">
        <v>0</v>
      </c>
      <c r="Y167" s="117">
        <v>0</v>
      </c>
      <c r="Z167" s="117">
        <v>0</v>
      </c>
      <c r="AA167" s="117">
        <v>0</v>
      </c>
      <c r="AB167" s="117">
        <v>0</v>
      </c>
      <c r="AC167" s="117">
        <f t="shared" si="47"/>
        <v>0</v>
      </c>
      <c r="AD167" s="117">
        <v>177718.58</v>
      </c>
      <c r="AE167" s="117">
        <v>0</v>
      </c>
      <c r="AF167" s="108">
        <v>2023</v>
      </c>
      <c r="AG167" s="108" t="s">
        <v>17025</v>
      </c>
      <c r="AH167" s="108" t="s">
        <v>17025</v>
      </c>
      <c r="AI167" s="124"/>
      <c r="AJ167" s="124"/>
      <c r="AK167" s="124"/>
      <c r="AL167" s="124"/>
      <c r="AM167" s="125" t="s">
        <v>16939</v>
      </c>
      <c r="AN167" s="125" t="s">
        <v>16930</v>
      </c>
      <c r="AO167" s="125">
        <v>0</v>
      </c>
      <c r="AP167" s="125" t="s">
        <v>16943</v>
      </c>
      <c r="AQ167" s="125" t="s">
        <v>16931</v>
      </c>
      <c r="AR167" s="125" t="s">
        <v>16943</v>
      </c>
      <c r="AS167" s="125"/>
      <c r="AT167" s="125"/>
      <c r="AU167" s="125"/>
      <c r="AV167" s="125"/>
      <c r="AW167" s="125">
        <v>1981</v>
      </c>
      <c r="AX167" s="126">
        <v>2280.8000000000002</v>
      </c>
      <c r="AY167" s="126">
        <v>816</v>
      </c>
      <c r="AZ167" s="125" t="s">
        <v>2966</v>
      </c>
      <c r="BA167" s="125" t="s">
        <v>16991</v>
      </c>
      <c r="BB167" s="127"/>
      <c r="BC167" s="128">
        <f t="shared" si="33"/>
        <v>816</v>
      </c>
      <c r="BJ167" s="97" t="str">
        <f t="shared" si="45"/>
        <v>500.500</v>
      </c>
      <c r="BM167" s="97" t="s">
        <v>3225</v>
      </c>
      <c r="BN167" s="97" t="s">
        <v>2983</v>
      </c>
      <c r="BO167" s="97" t="s">
        <v>2983</v>
      </c>
      <c r="BU167" s="97" t="s">
        <v>3225</v>
      </c>
      <c r="BV167" s="97" t="s">
        <v>2983</v>
      </c>
      <c r="BW167" s="97" t="s">
        <v>2983</v>
      </c>
      <c r="CH167" s="119">
        <f t="shared" si="17"/>
        <v>0</v>
      </c>
      <c r="DN167" s="97" t="e">
        <f t="shared" si="41"/>
        <v>#N/A</v>
      </c>
    </row>
    <row r="168" spans="1:118" x14ac:dyDescent="0.3">
      <c r="A168" s="97">
        <v>1</v>
      </c>
      <c r="B168" s="120">
        <f>SUBTOTAL(9,$A$22:A168)</f>
        <v>144</v>
      </c>
      <c r="C168" s="121" t="s">
        <v>198</v>
      </c>
      <c r="D168" s="117">
        <f t="shared" si="46"/>
        <v>5482896.1699999999</v>
      </c>
      <c r="E168" s="117">
        <v>0</v>
      </c>
      <c r="F168" s="117">
        <v>0</v>
      </c>
      <c r="G168" s="117">
        <v>0</v>
      </c>
      <c r="H168" s="117">
        <v>0</v>
      </c>
      <c r="I168" s="117">
        <v>0</v>
      </c>
      <c r="J168" s="117">
        <v>0</v>
      </c>
      <c r="K168" s="118">
        <v>0</v>
      </c>
      <c r="L168" s="117">
        <v>0</v>
      </c>
      <c r="M168" s="122">
        <v>732.74</v>
      </c>
      <c r="N168" s="117">
        <v>5309709.84</v>
      </c>
      <c r="O168" s="117">
        <v>0</v>
      </c>
      <c r="P168" s="117">
        <v>0</v>
      </c>
      <c r="Q168" s="117">
        <v>0</v>
      </c>
      <c r="R168" s="117">
        <v>0</v>
      </c>
      <c r="S168" s="117">
        <v>0</v>
      </c>
      <c r="T168" s="117">
        <v>0</v>
      </c>
      <c r="U168" s="117">
        <v>0</v>
      </c>
      <c r="V168" s="117">
        <v>0</v>
      </c>
      <c r="W168" s="117">
        <v>0</v>
      </c>
      <c r="X168" s="117">
        <v>0</v>
      </c>
      <c r="Y168" s="117">
        <v>0</v>
      </c>
      <c r="Z168" s="117">
        <v>0</v>
      </c>
      <c r="AA168" s="117">
        <v>0</v>
      </c>
      <c r="AB168" s="117">
        <v>0</v>
      </c>
      <c r="AC168" s="117">
        <v>113059.65</v>
      </c>
      <c r="AD168" s="117">
        <v>60126.68</v>
      </c>
      <c r="AE168" s="117">
        <v>0</v>
      </c>
      <c r="AF168" s="108">
        <v>2023</v>
      </c>
      <c r="AG168" s="108">
        <v>2023</v>
      </c>
      <c r="AH168" s="108">
        <v>2023</v>
      </c>
      <c r="AI168" s="124"/>
      <c r="AJ168" s="124"/>
      <c r="AK168" s="124"/>
      <c r="AL168" s="124"/>
      <c r="AM168" s="125" t="s">
        <v>16933</v>
      </c>
      <c r="AN168" s="125" t="s">
        <v>16929</v>
      </c>
      <c r="AO168" s="125">
        <v>0</v>
      </c>
      <c r="AP168" s="125" t="s">
        <v>16936</v>
      </c>
      <c r="AQ168" s="125" t="s">
        <v>16931</v>
      </c>
      <c r="AR168" s="125">
        <v>0</v>
      </c>
      <c r="AS168" s="125"/>
      <c r="AT168" s="125"/>
      <c r="AU168" s="125"/>
      <c r="AV168" s="125"/>
      <c r="AW168" s="125" t="s">
        <v>771</v>
      </c>
      <c r="AX168" s="126">
        <v>868.7</v>
      </c>
      <c r="AY168" s="126">
        <v>649.20000000000005</v>
      </c>
      <c r="AZ168" s="125" t="s">
        <v>2989</v>
      </c>
      <c r="BA168" s="125" t="s">
        <v>16991</v>
      </c>
      <c r="BB168" s="127"/>
      <c r="BC168" s="128">
        <f t="shared" si="33"/>
        <v>-83.539999999999964</v>
      </c>
      <c r="BJ168" s="97" t="str">
        <f t="shared" si="45"/>
        <v>649.200</v>
      </c>
      <c r="BM168" s="97" t="s">
        <v>3226</v>
      </c>
      <c r="BN168" s="97" t="s">
        <v>2983</v>
      </c>
      <c r="BO168" s="97" t="s">
        <v>3227</v>
      </c>
      <c r="BU168" s="97" t="s">
        <v>3226</v>
      </c>
      <c r="BV168" s="97" t="s">
        <v>2983</v>
      </c>
      <c r="BW168" s="97" t="s">
        <v>3227</v>
      </c>
      <c r="CH168" s="119">
        <f t="shared" si="17"/>
        <v>8.0035533756017685E-11</v>
      </c>
      <c r="DN168" s="97" t="e">
        <f t="shared" si="41"/>
        <v>#N/A</v>
      </c>
    </row>
    <row r="169" spans="1:118" x14ac:dyDescent="0.3">
      <c r="A169" s="97">
        <v>1</v>
      </c>
      <c r="B169" s="120">
        <f>SUBTOTAL(9,$A$22:A169)</f>
        <v>145</v>
      </c>
      <c r="C169" s="121" t="s">
        <v>14361</v>
      </c>
      <c r="D169" s="117">
        <f t="shared" si="46"/>
        <v>4512502.9400000004</v>
      </c>
      <c r="E169" s="117">
        <v>0</v>
      </c>
      <c r="F169" s="117">
        <v>0</v>
      </c>
      <c r="G169" s="117">
        <v>0</v>
      </c>
      <c r="H169" s="117">
        <v>0</v>
      </c>
      <c r="I169" s="117">
        <v>0</v>
      </c>
      <c r="J169" s="117">
        <v>0</v>
      </c>
      <c r="K169" s="118">
        <v>0</v>
      </c>
      <c r="L169" s="117">
        <v>0</v>
      </c>
      <c r="M169" s="122">
        <v>558.52</v>
      </c>
      <c r="N169" s="122">
        <v>4342478.55</v>
      </c>
      <c r="O169" s="117">
        <v>0</v>
      </c>
      <c r="P169" s="117">
        <v>0</v>
      </c>
      <c r="Q169" s="117">
        <v>0</v>
      </c>
      <c r="R169" s="117">
        <v>0</v>
      </c>
      <c r="S169" s="117">
        <v>0</v>
      </c>
      <c r="T169" s="117">
        <v>0</v>
      </c>
      <c r="U169" s="117">
        <v>0</v>
      </c>
      <c r="V169" s="117">
        <v>0</v>
      </c>
      <c r="W169" s="117">
        <v>0</v>
      </c>
      <c r="X169" s="117">
        <v>0</v>
      </c>
      <c r="Y169" s="117">
        <v>0</v>
      </c>
      <c r="Z169" s="117">
        <v>0</v>
      </c>
      <c r="AA169" s="117">
        <v>0</v>
      </c>
      <c r="AB169" s="117">
        <v>0</v>
      </c>
      <c r="AC169" s="117">
        <v>92464.4</v>
      </c>
      <c r="AD169" s="117">
        <v>77559.990000000005</v>
      </c>
      <c r="AE169" s="117">
        <v>0</v>
      </c>
      <c r="AF169" s="108">
        <v>2023</v>
      </c>
      <c r="AG169" s="108">
        <v>2023</v>
      </c>
      <c r="AH169" s="108">
        <v>2023</v>
      </c>
      <c r="AI169" s="124"/>
      <c r="AJ169" s="124"/>
      <c r="AK169" s="124"/>
      <c r="AL169" s="124"/>
      <c r="AM169" s="125" t="s">
        <v>16932</v>
      </c>
      <c r="AN169" s="125" t="s">
        <v>16930</v>
      </c>
      <c r="AO169" s="125">
        <v>0</v>
      </c>
      <c r="AP169" s="125" t="s">
        <v>16942</v>
      </c>
      <c r="AQ169" s="125" t="s">
        <v>16951</v>
      </c>
      <c r="AR169" s="125">
        <v>0</v>
      </c>
      <c r="AS169" s="125"/>
      <c r="AT169" s="125"/>
      <c r="AU169" s="125"/>
      <c r="AV169" s="125"/>
      <c r="AW169" s="125">
        <v>1967</v>
      </c>
      <c r="AX169" s="126">
        <v>629.79999999999995</v>
      </c>
      <c r="AY169" s="126">
        <v>696</v>
      </c>
      <c r="AZ169" s="125" t="s">
        <v>2966</v>
      </c>
      <c r="BA169" s="125" t="s">
        <v>16991</v>
      </c>
      <c r="BB169" s="127"/>
      <c r="BC169" s="128">
        <f t="shared" si="33"/>
        <v>137.48000000000002</v>
      </c>
      <c r="BJ169" s="97" t="str">
        <f t="shared" si="45"/>
        <v>433.900</v>
      </c>
      <c r="BM169" s="97" t="s">
        <v>3228</v>
      </c>
      <c r="BN169" s="97" t="s">
        <v>3081</v>
      </c>
      <c r="BO169" s="97" t="s">
        <v>2983</v>
      </c>
      <c r="BU169" s="97" t="s">
        <v>3228</v>
      </c>
      <c r="BV169" s="97" t="s">
        <v>3081</v>
      </c>
      <c r="BW169" s="97" t="s">
        <v>2983</v>
      </c>
      <c r="CH169" s="119">
        <f t="shared" si="17"/>
        <v>5.9662852436304092E-10</v>
      </c>
      <c r="DN169" s="97" t="e">
        <f t="shared" si="41"/>
        <v>#N/A</v>
      </c>
    </row>
    <row r="170" spans="1:118" s="139" customFormat="1" x14ac:dyDescent="0.3">
      <c r="A170" s="97">
        <v>1</v>
      </c>
      <c r="B170" s="120">
        <f>SUBTOTAL(9,$A$22:A170)</f>
        <v>146</v>
      </c>
      <c r="C170" s="115" t="s">
        <v>14048</v>
      </c>
      <c r="D170" s="117">
        <f t="shared" si="46"/>
        <v>11901107.99</v>
      </c>
      <c r="E170" s="134">
        <v>0</v>
      </c>
      <c r="F170" s="134">
        <v>0</v>
      </c>
      <c r="G170" s="134">
        <v>0</v>
      </c>
      <c r="H170" s="134">
        <v>0</v>
      </c>
      <c r="I170" s="134">
        <v>0</v>
      </c>
      <c r="J170" s="134">
        <v>0</v>
      </c>
      <c r="K170" s="152">
        <v>0</v>
      </c>
      <c r="L170" s="134">
        <v>0</v>
      </c>
      <c r="M170" s="122">
        <v>1471.41</v>
      </c>
      <c r="N170" s="134">
        <v>11776361</v>
      </c>
      <c r="O170" s="134">
        <v>0</v>
      </c>
      <c r="P170" s="134">
        <v>0</v>
      </c>
      <c r="Q170" s="134">
        <v>0</v>
      </c>
      <c r="R170" s="134">
        <v>0</v>
      </c>
      <c r="S170" s="134">
        <v>0</v>
      </c>
      <c r="T170" s="134">
        <v>0</v>
      </c>
      <c r="U170" s="134">
        <v>0</v>
      </c>
      <c r="V170" s="134">
        <v>0</v>
      </c>
      <c r="W170" s="134">
        <v>0</v>
      </c>
      <c r="X170" s="134">
        <v>0</v>
      </c>
      <c r="Y170" s="134">
        <v>0</v>
      </c>
      <c r="Z170" s="134">
        <v>0</v>
      </c>
      <c r="AA170" s="134">
        <v>0</v>
      </c>
      <c r="AB170" s="134">
        <v>0</v>
      </c>
      <c r="AC170" s="117">
        <v>124746.99</v>
      </c>
      <c r="AD170" s="134">
        <v>0</v>
      </c>
      <c r="AE170" s="134">
        <v>0</v>
      </c>
      <c r="AF170" s="136" t="s">
        <v>17025</v>
      </c>
      <c r="AG170" s="136">
        <v>2023</v>
      </c>
      <c r="AH170" s="137">
        <v>2023</v>
      </c>
      <c r="BW170" s="140"/>
      <c r="CH170" s="119">
        <f t="shared" ref="CH170:CH226" si="48">D170-E170-F170-G170-H170-I170-J170-L170-N170-P170-R170-T170-U170-V170-W170-X170-Y170-Z170-AA170-AB170-AC170-AD170-AE170</f>
        <v>2.1827872842550278E-10</v>
      </c>
      <c r="DN170" s="97" t="e">
        <f t="shared" si="41"/>
        <v>#N/A</v>
      </c>
    </row>
    <row r="171" spans="1:118" s="139" customFormat="1" x14ac:dyDescent="0.3">
      <c r="A171" s="97">
        <v>1</v>
      </c>
      <c r="B171" s="120">
        <f>SUBTOTAL(9,$A$22:A171)</f>
        <v>147</v>
      </c>
      <c r="C171" s="115" t="s">
        <v>13949</v>
      </c>
      <c r="D171" s="117">
        <f t="shared" si="46"/>
        <v>2993264.29</v>
      </c>
      <c r="E171" s="134">
        <v>0</v>
      </c>
      <c r="F171" s="134">
        <v>0</v>
      </c>
      <c r="G171" s="134">
        <v>0</v>
      </c>
      <c r="H171" s="134">
        <v>0</v>
      </c>
      <c r="I171" s="134">
        <v>0</v>
      </c>
      <c r="J171" s="134">
        <v>0</v>
      </c>
      <c r="K171" s="152">
        <v>0</v>
      </c>
      <c r="L171" s="134">
        <v>0</v>
      </c>
      <c r="M171" s="122">
        <v>373</v>
      </c>
      <c r="N171" s="134">
        <v>2961889</v>
      </c>
      <c r="O171" s="134">
        <v>0</v>
      </c>
      <c r="P171" s="134">
        <v>0</v>
      </c>
      <c r="Q171" s="134">
        <v>0</v>
      </c>
      <c r="R171" s="134">
        <v>0</v>
      </c>
      <c r="S171" s="134">
        <v>0</v>
      </c>
      <c r="T171" s="134">
        <v>0</v>
      </c>
      <c r="U171" s="134">
        <v>0</v>
      </c>
      <c r="V171" s="134">
        <v>0</v>
      </c>
      <c r="W171" s="134">
        <v>0</v>
      </c>
      <c r="X171" s="134">
        <v>0</v>
      </c>
      <c r="Y171" s="134">
        <v>0</v>
      </c>
      <c r="Z171" s="134">
        <v>0</v>
      </c>
      <c r="AA171" s="134">
        <v>0</v>
      </c>
      <c r="AB171" s="134">
        <v>0</v>
      </c>
      <c r="AC171" s="117">
        <v>31375.29</v>
      </c>
      <c r="AD171" s="134">
        <v>0</v>
      </c>
      <c r="AE171" s="134">
        <v>0</v>
      </c>
      <c r="AF171" s="136" t="s">
        <v>17025</v>
      </c>
      <c r="AG171" s="136">
        <v>2023</v>
      </c>
      <c r="AH171" s="137">
        <v>2023</v>
      </c>
      <c r="BW171" s="140"/>
      <c r="CH171" s="119">
        <f t="shared" si="48"/>
        <v>3.637978807091713E-11</v>
      </c>
      <c r="DN171" s="97" t="e">
        <f t="shared" si="41"/>
        <v>#N/A</v>
      </c>
    </row>
    <row r="172" spans="1:118" s="139" customFormat="1" x14ac:dyDescent="0.3">
      <c r="A172" s="97">
        <v>1</v>
      </c>
      <c r="B172" s="120">
        <f>SUBTOTAL(9,$A$22:A172)</f>
        <v>148</v>
      </c>
      <c r="C172" s="115" t="s">
        <v>13391</v>
      </c>
      <c r="D172" s="117">
        <f t="shared" si="46"/>
        <v>30439998.599999998</v>
      </c>
      <c r="E172" s="134">
        <v>0</v>
      </c>
      <c r="F172" s="134">
        <v>0</v>
      </c>
      <c r="G172" s="134">
        <v>0</v>
      </c>
      <c r="H172" s="134">
        <v>0</v>
      </c>
      <c r="I172" s="134">
        <v>0</v>
      </c>
      <c r="J172" s="134">
        <v>0</v>
      </c>
      <c r="K172" s="152">
        <v>0</v>
      </c>
      <c r="L172" s="134">
        <v>0</v>
      </c>
      <c r="M172" s="122">
        <v>1544.84</v>
      </c>
      <c r="N172" s="134">
        <v>13175763.34</v>
      </c>
      <c r="O172" s="134">
        <v>0</v>
      </c>
      <c r="P172" s="134">
        <v>0</v>
      </c>
      <c r="Q172" s="122">
        <v>2425.62</v>
      </c>
      <c r="R172" s="134">
        <v>16945164.27</v>
      </c>
      <c r="S172" s="134">
        <v>0</v>
      </c>
      <c r="T172" s="134">
        <v>0</v>
      </c>
      <c r="U172" s="134">
        <v>0</v>
      </c>
      <c r="V172" s="134">
        <v>0</v>
      </c>
      <c r="W172" s="134">
        <v>0</v>
      </c>
      <c r="X172" s="134">
        <v>0</v>
      </c>
      <c r="Y172" s="134">
        <v>0</v>
      </c>
      <c r="Z172" s="134">
        <v>0</v>
      </c>
      <c r="AA172" s="134">
        <v>0</v>
      </c>
      <c r="AB172" s="134">
        <v>0</v>
      </c>
      <c r="AC172" s="134">
        <f t="shared" ref="AC172:AC174" si="49">ROUND(N172*1.0593%,2)+ROUND(E172*1.0593%,2)+ROUND(F172*1.0593%,2)+ROUND(G172*1.0593%,2)+ROUND(H172*1.0593%,2)+ROUND(I172*1.0593%,2)+ROUND(J172*1.0593%,2)+ROUND(L172*1.0593%,2)+ROUND(P172*1.0593%,2)+ROUND(R172*1.0593%,2)+ROUND(T172*1.0593%,2)+ROUND(U172*1.0593%,2)+ROUND(V172*1.0593%,2)+ROUND(W172*1.0593%,2)+ROUND(X172*1.0593%,2)+ROUND(Y172*1.0593%,2)+ROUND(Z172*1.0593%,2)+ROUND(AA172*1.0593%,2)+ROUND(AB172*1.0593%,2)</f>
        <v>319070.99</v>
      </c>
      <c r="AD172" s="134">
        <v>0</v>
      </c>
      <c r="AE172" s="134">
        <v>0</v>
      </c>
      <c r="AF172" s="136" t="s">
        <v>17025</v>
      </c>
      <c r="AG172" s="136">
        <v>2023</v>
      </c>
      <c r="AH172" s="137">
        <v>2023</v>
      </c>
      <c r="BW172" s="140"/>
      <c r="CH172" s="119">
        <f t="shared" si="48"/>
        <v>-1.6298145055770874E-9</v>
      </c>
      <c r="DN172" s="97" t="e">
        <f t="shared" si="41"/>
        <v>#N/A</v>
      </c>
    </row>
    <row r="173" spans="1:118" s="139" customFormat="1" x14ac:dyDescent="0.3">
      <c r="A173" s="97">
        <v>1</v>
      </c>
      <c r="B173" s="120">
        <f>SUBTOTAL(9,$A$22:A173)</f>
        <v>149</v>
      </c>
      <c r="C173" s="115" t="s">
        <v>14004</v>
      </c>
      <c r="D173" s="117">
        <f t="shared" si="46"/>
        <v>3908071</v>
      </c>
      <c r="E173" s="134">
        <v>0</v>
      </c>
      <c r="F173" s="134">
        <v>0</v>
      </c>
      <c r="G173" s="134">
        <v>0</v>
      </c>
      <c r="H173" s="134">
        <v>0</v>
      </c>
      <c r="I173" s="134">
        <v>0</v>
      </c>
      <c r="J173" s="134">
        <v>0</v>
      </c>
      <c r="K173" s="152">
        <v>0</v>
      </c>
      <c r="L173" s="134">
        <v>0</v>
      </c>
      <c r="M173" s="122">
        <v>510</v>
      </c>
      <c r="N173" s="134">
        <v>3908071</v>
      </c>
      <c r="O173" s="134">
        <v>0</v>
      </c>
      <c r="P173" s="134">
        <v>0</v>
      </c>
      <c r="Q173" s="134">
        <v>0</v>
      </c>
      <c r="R173" s="134">
        <v>0</v>
      </c>
      <c r="S173" s="134">
        <v>0</v>
      </c>
      <c r="T173" s="134">
        <v>0</v>
      </c>
      <c r="U173" s="134">
        <v>0</v>
      </c>
      <c r="V173" s="134">
        <v>0</v>
      </c>
      <c r="W173" s="134">
        <v>0</v>
      </c>
      <c r="X173" s="134">
        <v>0</v>
      </c>
      <c r="Y173" s="134">
        <v>0</v>
      </c>
      <c r="Z173" s="134">
        <v>0</v>
      </c>
      <c r="AA173" s="134">
        <v>0</v>
      </c>
      <c r="AB173" s="134">
        <v>0</v>
      </c>
      <c r="AC173" s="134">
        <v>0</v>
      </c>
      <c r="AD173" s="134">
        <v>0</v>
      </c>
      <c r="AE173" s="134">
        <v>0</v>
      </c>
      <c r="AF173" s="136" t="s">
        <v>17025</v>
      </c>
      <c r="AG173" s="136">
        <v>2023</v>
      </c>
      <c r="AH173" s="137" t="s">
        <v>17025</v>
      </c>
      <c r="BW173" s="140"/>
      <c r="CH173" s="119">
        <f t="shared" si="48"/>
        <v>0</v>
      </c>
      <c r="DN173" s="97" t="e">
        <f t="shared" si="41"/>
        <v>#N/A</v>
      </c>
    </row>
    <row r="174" spans="1:118" s="139" customFormat="1" x14ac:dyDescent="0.3">
      <c r="A174" s="97">
        <v>1</v>
      </c>
      <c r="B174" s="120">
        <f>SUBTOTAL(9,$A$22:A174)</f>
        <v>150</v>
      </c>
      <c r="C174" s="115" t="s">
        <v>14069</v>
      </c>
      <c r="D174" s="134">
        <f>E174+F174+G174+H174+I174+J174+L174+N174+P174+R174+T174+U174+V174+W174+X174+Y174+Z174+AA174+AB174+AC174+AD174+AE174</f>
        <v>11109378.639999999</v>
      </c>
      <c r="E174" s="134">
        <v>0</v>
      </c>
      <c r="F174" s="134">
        <v>0</v>
      </c>
      <c r="G174" s="134">
        <v>0</v>
      </c>
      <c r="H174" s="134">
        <v>0</v>
      </c>
      <c r="I174" s="134">
        <v>0</v>
      </c>
      <c r="J174" s="134">
        <v>0</v>
      </c>
      <c r="K174" s="152">
        <v>0</v>
      </c>
      <c r="L174" s="134">
        <v>0</v>
      </c>
      <c r="M174" s="122">
        <v>1470.48</v>
      </c>
      <c r="N174" s="134">
        <v>10992930.529999999</v>
      </c>
      <c r="O174" s="134">
        <v>0</v>
      </c>
      <c r="P174" s="134">
        <v>0</v>
      </c>
      <c r="Q174" s="134">
        <v>0</v>
      </c>
      <c r="R174" s="134">
        <v>0</v>
      </c>
      <c r="S174" s="134">
        <v>0</v>
      </c>
      <c r="T174" s="134">
        <v>0</v>
      </c>
      <c r="U174" s="134">
        <v>0</v>
      </c>
      <c r="V174" s="134">
        <v>0</v>
      </c>
      <c r="W174" s="134">
        <v>0</v>
      </c>
      <c r="X174" s="134">
        <v>0</v>
      </c>
      <c r="Y174" s="134">
        <v>0</v>
      </c>
      <c r="Z174" s="134">
        <v>0</v>
      </c>
      <c r="AA174" s="134">
        <v>0</v>
      </c>
      <c r="AB174" s="134">
        <v>0</v>
      </c>
      <c r="AC174" s="134">
        <f t="shared" si="49"/>
        <v>116448.11</v>
      </c>
      <c r="AD174" s="134">
        <v>0</v>
      </c>
      <c r="AE174" s="134">
        <v>0</v>
      </c>
      <c r="AF174" s="136" t="s">
        <v>17025</v>
      </c>
      <c r="AG174" s="136">
        <v>2023</v>
      </c>
      <c r="AH174" s="137">
        <v>2023</v>
      </c>
      <c r="BW174" s="140"/>
      <c r="CH174" s="119"/>
      <c r="DN174" s="97" t="e">
        <f t="shared" si="41"/>
        <v>#N/A</v>
      </c>
    </row>
    <row r="175" spans="1:118" x14ac:dyDescent="0.3">
      <c r="A175" s="97">
        <v>1</v>
      </c>
      <c r="B175" s="120">
        <f>SUBTOTAL(9,$A$22:A175)</f>
        <v>151</v>
      </c>
      <c r="C175" s="121" t="s">
        <v>192</v>
      </c>
      <c r="D175" s="117">
        <f>E175+F175+G175+H175+I175+J175+L175+N175+P175+R175+T175+U175+V175+W175+X175+Y175+Z175+AA175+AB175+AC175+AD175+AE175</f>
        <v>4149693.86</v>
      </c>
      <c r="E175" s="117">
        <v>0</v>
      </c>
      <c r="F175" s="117">
        <v>0</v>
      </c>
      <c r="G175" s="117">
        <v>0</v>
      </c>
      <c r="H175" s="117">
        <v>0</v>
      </c>
      <c r="I175" s="117">
        <v>0</v>
      </c>
      <c r="J175" s="117">
        <v>0</v>
      </c>
      <c r="K175" s="118">
        <v>0</v>
      </c>
      <c r="L175" s="117">
        <v>0</v>
      </c>
      <c r="M175" s="122">
        <v>499.58</v>
      </c>
      <c r="N175" s="122">
        <v>3991566.1</v>
      </c>
      <c r="O175" s="117">
        <v>0</v>
      </c>
      <c r="P175" s="117">
        <v>0</v>
      </c>
      <c r="Q175" s="117">
        <v>0</v>
      </c>
      <c r="R175" s="117">
        <v>0</v>
      </c>
      <c r="S175" s="117">
        <v>0</v>
      </c>
      <c r="T175" s="117">
        <v>0</v>
      </c>
      <c r="U175" s="117">
        <v>0</v>
      </c>
      <c r="V175" s="117">
        <v>0</v>
      </c>
      <c r="W175" s="117">
        <v>0</v>
      </c>
      <c r="X175" s="117">
        <v>0</v>
      </c>
      <c r="Y175" s="117">
        <v>0</v>
      </c>
      <c r="Z175" s="117">
        <v>0</v>
      </c>
      <c r="AA175" s="117">
        <v>0</v>
      </c>
      <c r="AB175" s="117">
        <v>0</v>
      </c>
      <c r="AC175" s="117">
        <v>84992.42</v>
      </c>
      <c r="AD175" s="117">
        <v>73135.34</v>
      </c>
      <c r="AE175" s="117">
        <v>0</v>
      </c>
      <c r="AF175" s="108">
        <v>2023</v>
      </c>
      <c r="AG175" s="108">
        <v>2023</v>
      </c>
      <c r="AH175" s="108">
        <v>2023</v>
      </c>
      <c r="AI175" s="124"/>
      <c r="AJ175" s="124"/>
      <c r="AK175" s="124"/>
      <c r="AL175" s="124"/>
      <c r="AM175" s="125" t="s">
        <v>16932</v>
      </c>
      <c r="AN175" s="125" t="s">
        <v>16944</v>
      </c>
      <c r="AO175" s="125">
        <v>0</v>
      </c>
      <c r="AP175" s="125" t="s">
        <v>16934</v>
      </c>
      <c r="AQ175" s="125" t="s">
        <v>16945</v>
      </c>
      <c r="AR175" s="125">
        <v>0</v>
      </c>
      <c r="AS175" s="125"/>
      <c r="AT175" s="125"/>
      <c r="AU175" s="125"/>
      <c r="AV175" s="125"/>
      <c r="AW175" s="125" t="s">
        <v>619</v>
      </c>
      <c r="AX175" s="126">
        <v>555</v>
      </c>
      <c r="AY175" s="126">
        <v>615</v>
      </c>
      <c r="AZ175" s="125" t="s">
        <v>2966</v>
      </c>
      <c r="BA175" s="125" t="s">
        <v>16991</v>
      </c>
      <c r="BB175" s="127"/>
      <c r="BC175" s="128">
        <f>AY175-M175</f>
        <v>115.42000000000002</v>
      </c>
      <c r="BJ175" s="97" t="str">
        <f>VLOOKUP(C175,BM:BO,3,FALSE)</f>
        <v>348.000</v>
      </c>
      <c r="BM175" s="97" t="s">
        <v>3214</v>
      </c>
      <c r="BN175" s="97" t="s">
        <v>3003</v>
      </c>
      <c r="BO175" s="97" t="s">
        <v>2983</v>
      </c>
      <c r="BU175" s="97" t="s">
        <v>3214</v>
      </c>
      <c r="BV175" s="97" t="s">
        <v>3003</v>
      </c>
      <c r="BW175" s="97" t="s">
        <v>2983</v>
      </c>
      <c r="CH175" s="119">
        <f>D175-E175-F175-G175-H175-I175-J175-L175-N175-P175-R175-T175-U175-V175-W175-X175-Y175-Z175-AA175-AB175-AC175-AD175-AE175</f>
        <v>-2.1827872842550278E-10</v>
      </c>
      <c r="DN175" s="97" t="e">
        <f t="shared" si="41"/>
        <v>#N/A</v>
      </c>
    </row>
    <row r="176" spans="1:118" s="139" customFormat="1" x14ac:dyDescent="0.3">
      <c r="A176" s="97">
        <v>1</v>
      </c>
      <c r="B176" s="120">
        <f>SUBTOTAL(9,$A$22:A176)</f>
        <v>152</v>
      </c>
      <c r="C176" s="115" t="s">
        <v>13498</v>
      </c>
      <c r="D176" s="117">
        <f>E176+F176+G176+H176+I176+J176+L176+N176+P176+R176+T176+U176+V176+W176+X176+Y176+Z176+AA176+AB176+AC176+AD176+AE176</f>
        <v>5890214.5099999998</v>
      </c>
      <c r="E176" s="134">
        <v>0</v>
      </c>
      <c r="F176" s="134">
        <v>0</v>
      </c>
      <c r="G176" s="134">
        <v>0</v>
      </c>
      <c r="H176" s="134">
        <v>0</v>
      </c>
      <c r="I176" s="134">
        <v>0</v>
      </c>
      <c r="J176" s="134">
        <v>0</v>
      </c>
      <c r="K176" s="152">
        <v>0</v>
      </c>
      <c r="L176" s="134">
        <v>0</v>
      </c>
      <c r="M176" s="134">
        <v>734</v>
      </c>
      <c r="N176" s="134">
        <v>5649319.0800000001</v>
      </c>
      <c r="O176" s="134">
        <v>0</v>
      </c>
      <c r="P176" s="134">
        <v>0</v>
      </c>
      <c r="Q176" s="134">
        <v>0</v>
      </c>
      <c r="R176" s="134">
        <v>0</v>
      </c>
      <c r="S176" s="134">
        <v>0</v>
      </c>
      <c r="T176" s="134">
        <v>0</v>
      </c>
      <c r="U176" s="134">
        <v>0</v>
      </c>
      <c r="V176" s="134">
        <v>0</v>
      </c>
      <c r="W176" s="134">
        <v>0</v>
      </c>
      <c r="X176" s="134">
        <v>0</v>
      </c>
      <c r="Y176" s="134">
        <v>0</v>
      </c>
      <c r="Z176" s="134">
        <v>0</v>
      </c>
      <c r="AA176" s="134">
        <v>0</v>
      </c>
      <c r="AB176" s="134">
        <v>0</v>
      </c>
      <c r="AC176" s="117">
        <f>ROUND(N176*2.14%,2)</f>
        <v>120895.43</v>
      </c>
      <c r="AD176" s="134">
        <v>0</v>
      </c>
      <c r="AE176" s="134">
        <v>120000</v>
      </c>
      <c r="AF176" s="136" t="s">
        <v>17025</v>
      </c>
      <c r="AG176" s="136">
        <v>2023</v>
      </c>
      <c r="AH176" s="136">
        <v>2023</v>
      </c>
      <c r="BW176" s="140"/>
      <c r="CH176" s="119">
        <v>-2.9103830456733704E-10</v>
      </c>
      <c r="DK176" s="139" t="e">
        <v>#N/A</v>
      </c>
      <c r="DN176" s="97" t="e">
        <f t="shared" si="41"/>
        <v>#N/A</v>
      </c>
    </row>
    <row r="177" spans="1:118" x14ac:dyDescent="0.3">
      <c r="B177" s="150" t="s">
        <v>325</v>
      </c>
      <c r="C177" s="150"/>
      <c r="D177" s="116">
        <f>D178</f>
        <v>7328697.5000000009</v>
      </c>
      <c r="E177" s="117">
        <f t="shared" ref="E177:AE177" si="50">E178</f>
        <v>805756.75</v>
      </c>
      <c r="F177" s="117">
        <f t="shared" si="50"/>
        <v>2076940.73</v>
      </c>
      <c r="G177" s="117">
        <f t="shared" si="50"/>
        <v>1482750.5</v>
      </c>
      <c r="H177" s="117">
        <f t="shared" si="50"/>
        <v>1252607.33</v>
      </c>
      <c r="I177" s="117">
        <f t="shared" si="50"/>
        <v>1557094</v>
      </c>
      <c r="J177" s="117">
        <f t="shared" si="50"/>
        <v>0</v>
      </c>
      <c r="K177" s="118">
        <f t="shared" si="50"/>
        <v>0</v>
      </c>
      <c r="L177" s="117">
        <f t="shared" si="50"/>
        <v>0</v>
      </c>
      <c r="M177" s="117">
        <f t="shared" si="50"/>
        <v>0</v>
      </c>
      <c r="N177" s="117">
        <f t="shared" si="50"/>
        <v>0</v>
      </c>
      <c r="O177" s="117">
        <f t="shared" si="50"/>
        <v>0</v>
      </c>
      <c r="P177" s="117">
        <f t="shared" si="50"/>
        <v>0</v>
      </c>
      <c r="Q177" s="117">
        <f t="shared" si="50"/>
        <v>0</v>
      </c>
      <c r="R177" s="117">
        <f t="shared" si="50"/>
        <v>0</v>
      </c>
      <c r="S177" s="117">
        <f t="shared" si="50"/>
        <v>0</v>
      </c>
      <c r="T177" s="117">
        <f t="shared" si="50"/>
        <v>0</v>
      </c>
      <c r="U177" s="117">
        <f t="shared" si="50"/>
        <v>0</v>
      </c>
      <c r="V177" s="117">
        <f t="shared" si="50"/>
        <v>0</v>
      </c>
      <c r="W177" s="117">
        <f t="shared" si="50"/>
        <v>0</v>
      </c>
      <c r="X177" s="117">
        <f t="shared" si="50"/>
        <v>0</v>
      </c>
      <c r="Y177" s="117">
        <f t="shared" si="50"/>
        <v>0</v>
      </c>
      <c r="Z177" s="117">
        <f t="shared" si="50"/>
        <v>0</v>
      </c>
      <c r="AA177" s="117">
        <f t="shared" si="50"/>
        <v>0</v>
      </c>
      <c r="AB177" s="117">
        <f t="shared" si="50"/>
        <v>0</v>
      </c>
      <c r="AC177" s="117">
        <f t="shared" si="50"/>
        <v>153548.19</v>
      </c>
      <c r="AD177" s="117">
        <f t="shared" si="50"/>
        <v>0</v>
      </c>
      <c r="AE177" s="117">
        <f t="shared" si="50"/>
        <v>0</v>
      </c>
      <c r="AF177" s="108" t="s">
        <v>17004</v>
      </c>
      <c r="AG177" s="108" t="s">
        <v>17004</v>
      </c>
      <c r="AH177" s="108" t="s">
        <v>17004</v>
      </c>
      <c r="AI177" s="124"/>
      <c r="AJ177" s="124"/>
      <c r="AK177" s="124"/>
      <c r="AL177" s="124"/>
      <c r="AM177" s="125"/>
      <c r="AN177" s="125"/>
      <c r="AO177" s="125"/>
      <c r="AP177" s="125"/>
      <c r="AQ177" s="125"/>
      <c r="AR177" s="125"/>
      <c r="AS177" s="125"/>
      <c r="AT177" s="125"/>
      <c r="AU177" s="125"/>
      <c r="AV177" s="125"/>
      <c r="AW177" s="125"/>
      <c r="AX177" s="126"/>
      <c r="AY177" s="126"/>
      <c r="AZ177" s="125"/>
      <c r="BA177" s="125"/>
      <c r="BB177" s="127"/>
      <c r="BC177" s="128">
        <f t="shared" si="33"/>
        <v>0</v>
      </c>
      <c r="BJ177" s="97" t="e">
        <f>VLOOKUP(C177,BM:BO,3,FALSE)</f>
        <v>#N/A</v>
      </c>
      <c r="BM177" s="97" t="s">
        <v>680</v>
      </c>
      <c r="BN177" s="97" t="s">
        <v>657</v>
      </c>
      <c r="BO177" s="97" t="s">
        <v>2983</v>
      </c>
      <c r="BU177" s="97" t="s">
        <v>680</v>
      </c>
      <c r="BV177" s="97" t="s">
        <v>657</v>
      </c>
      <c r="BW177" s="97" t="s">
        <v>2983</v>
      </c>
      <c r="CH177" s="119">
        <f t="shared" si="48"/>
        <v>1.3387762010097504E-9</v>
      </c>
      <c r="DN177" s="97" t="e">
        <f t="shared" si="41"/>
        <v>#N/A</v>
      </c>
    </row>
    <row r="178" spans="1:118" s="139" customFormat="1" x14ac:dyDescent="0.3">
      <c r="A178" s="97">
        <v>1</v>
      </c>
      <c r="B178" s="120">
        <f>SUBTOTAL(9,$A$22:A178)</f>
        <v>153</v>
      </c>
      <c r="C178" s="115" t="s">
        <v>2617</v>
      </c>
      <c r="D178" s="117">
        <f t="shared" ref="D178" si="51">E178+F178+G178+H178+I178+J178+L178+N178+P178+R178+T178+U178+V178+W178+X178+Y178+Z178+AA178+AB178+AC178+AD178+AE178</f>
        <v>7328697.5000000009</v>
      </c>
      <c r="E178" s="134">
        <v>805756.75</v>
      </c>
      <c r="F178" s="134">
        <v>2076940.73</v>
      </c>
      <c r="G178" s="133">
        <v>1482750.5</v>
      </c>
      <c r="H178" s="134">
        <v>1252607.33</v>
      </c>
      <c r="I178" s="134">
        <v>1557094</v>
      </c>
      <c r="J178" s="134">
        <v>0</v>
      </c>
      <c r="K178" s="152">
        <v>0</v>
      </c>
      <c r="L178" s="134">
        <v>0</v>
      </c>
      <c r="M178" s="134">
        <v>0</v>
      </c>
      <c r="N178" s="134">
        <v>0</v>
      </c>
      <c r="O178" s="134">
        <v>0</v>
      </c>
      <c r="P178" s="134">
        <v>0</v>
      </c>
      <c r="Q178" s="134">
        <v>0</v>
      </c>
      <c r="R178" s="134">
        <v>0</v>
      </c>
      <c r="S178" s="134">
        <v>0</v>
      </c>
      <c r="T178" s="134">
        <v>0</v>
      </c>
      <c r="U178" s="134">
        <v>0</v>
      </c>
      <c r="V178" s="134">
        <v>0</v>
      </c>
      <c r="W178" s="134">
        <v>0</v>
      </c>
      <c r="X178" s="134">
        <v>0</v>
      </c>
      <c r="Y178" s="134">
        <v>0</v>
      </c>
      <c r="Z178" s="134">
        <v>0</v>
      </c>
      <c r="AA178" s="134">
        <v>0</v>
      </c>
      <c r="AB178" s="134">
        <v>0</v>
      </c>
      <c r="AC178" s="134">
        <f t="shared" ref="AC178" si="52">ROUND(N178*2.14%,2)+ROUND(E178*2.14%,2)+ROUND(F178*2.14%,2)+ROUND(G178*2.14%,2)+ROUND(H178*2.14%,2)+ROUND(I178*2.14%,2)+ROUND(J178*2.14%,2)+ROUND(L178*2.14%,2)+ROUND(P178*2.14%,2)+ROUND(R178*2.14%,2)+ROUND(T178*2.14%,2)+ROUND(U178*2.14%,2)+ROUND(V178*2.14%,2)+ROUND(W178*2.14%,2)+ROUND(X178*2.14%,2)+ROUND(Y178*2.14%,2)+ROUND(Z178*2.14%,2)+ROUND(AA178*2.14%,2)+ROUND(AB178*2.14%,2)</f>
        <v>153548.19</v>
      </c>
      <c r="AD178" s="155">
        <v>0</v>
      </c>
      <c r="AE178" s="134">
        <v>0</v>
      </c>
      <c r="AF178" s="137" t="s">
        <v>17025</v>
      </c>
      <c r="AG178" s="136">
        <v>2023</v>
      </c>
      <c r="AH178" s="137">
        <v>2023</v>
      </c>
      <c r="BW178" s="140"/>
      <c r="CH178" s="119">
        <f t="shared" si="48"/>
        <v>1.3387762010097504E-9</v>
      </c>
      <c r="DN178" s="97" t="e">
        <f t="shared" si="41"/>
        <v>#N/A</v>
      </c>
    </row>
    <row r="179" spans="1:118" x14ac:dyDescent="0.3">
      <c r="B179" s="150" t="s">
        <v>507</v>
      </c>
      <c r="C179" s="150"/>
      <c r="D179" s="116">
        <f>SUM(D180:D193)</f>
        <v>57162110.360000014</v>
      </c>
      <c r="E179" s="117">
        <f t="shared" ref="E179:AE179" si="53">SUM(E180:E193)</f>
        <v>0</v>
      </c>
      <c r="F179" s="117">
        <f t="shared" si="53"/>
        <v>0</v>
      </c>
      <c r="G179" s="117">
        <f t="shared" si="53"/>
        <v>0</v>
      </c>
      <c r="H179" s="117">
        <f t="shared" si="53"/>
        <v>0</v>
      </c>
      <c r="I179" s="117">
        <f t="shared" si="53"/>
        <v>0</v>
      </c>
      <c r="J179" s="117">
        <f t="shared" si="53"/>
        <v>0</v>
      </c>
      <c r="K179" s="118">
        <f t="shared" si="53"/>
        <v>0</v>
      </c>
      <c r="L179" s="117">
        <f t="shared" si="53"/>
        <v>0</v>
      </c>
      <c r="M179" s="117">
        <f t="shared" si="53"/>
        <v>8145.56</v>
      </c>
      <c r="N179" s="117">
        <f t="shared" si="53"/>
        <v>54448992.289999992</v>
      </c>
      <c r="O179" s="117">
        <f t="shared" si="53"/>
        <v>0</v>
      </c>
      <c r="P179" s="117">
        <f t="shared" si="53"/>
        <v>0</v>
      </c>
      <c r="Q179" s="117">
        <f t="shared" si="53"/>
        <v>0</v>
      </c>
      <c r="R179" s="117">
        <f t="shared" si="53"/>
        <v>0</v>
      </c>
      <c r="S179" s="117">
        <f t="shared" si="53"/>
        <v>0</v>
      </c>
      <c r="T179" s="117">
        <f t="shared" si="53"/>
        <v>0</v>
      </c>
      <c r="U179" s="117">
        <f t="shared" si="53"/>
        <v>0</v>
      </c>
      <c r="V179" s="117">
        <f t="shared" si="53"/>
        <v>0</v>
      </c>
      <c r="W179" s="117">
        <f t="shared" si="53"/>
        <v>0</v>
      </c>
      <c r="X179" s="117">
        <f t="shared" si="53"/>
        <v>0</v>
      </c>
      <c r="Y179" s="117">
        <f t="shared" si="53"/>
        <v>0</v>
      </c>
      <c r="Z179" s="117">
        <f t="shared" si="53"/>
        <v>0</v>
      </c>
      <c r="AA179" s="117">
        <f t="shared" si="53"/>
        <v>0</v>
      </c>
      <c r="AB179" s="117">
        <f t="shared" si="53"/>
        <v>0</v>
      </c>
      <c r="AC179" s="117">
        <f t="shared" si="53"/>
        <v>1154227.6100000001</v>
      </c>
      <c r="AD179" s="117">
        <f t="shared" si="53"/>
        <v>1558890.4600000002</v>
      </c>
      <c r="AE179" s="117">
        <f t="shared" si="53"/>
        <v>0</v>
      </c>
      <c r="AF179" s="108" t="s">
        <v>17004</v>
      </c>
      <c r="AG179" s="108" t="s">
        <v>17004</v>
      </c>
      <c r="AH179" s="108" t="s">
        <v>17004</v>
      </c>
      <c r="AI179" s="124"/>
      <c r="AJ179" s="124"/>
      <c r="AK179" s="124"/>
      <c r="AL179" s="124"/>
      <c r="AM179" s="125"/>
      <c r="AN179" s="125"/>
      <c r="AO179" s="125"/>
      <c r="AP179" s="125"/>
      <c r="AQ179" s="125"/>
      <c r="AR179" s="125"/>
      <c r="AS179" s="125"/>
      <c r="AT179" s="125"/>
      <c r="AU179" s="125"/>
      <c r="AV179" s="125"/>
      <c r="AW179" s="125"/>
      <c r="AX179" s="126"/>
      <c r="AY179" s="126"/>
      <c r="AZ179" s="125"/>
      <c r="BA179" s="125"/>
      <c r="BB179" s="127"/>
      <c r="BC179" s="128">
        <f t="shared" ref="BC179:BC208" si="54">AY179-M179</f>
        <v>-8145.56</v>
      </c>
      <c r="BJ179" s="97" t="e">
        <f>VLOOKUP(C179,BM:BO,3,FALSE)</f>
        <v>#N/A</v>
      </c>
      <c r="BM179" s="97" t="s">
        <v>3757</v>
      </c>
      <c r="BN179" s="97" t="s">
        <v>3237</v>
      </c>
      <c r="BO179" s="97" t="s">
        <v>3758</v>
      </c>
      <c r="BU179" s="97" t="s">
        <v>3757</v>
      </c>
      <c r="BV179" s="97" t="s">
        <v>3237</v>
      </c>
      <c r="BW179" s="97" t="s">
        <v>3758</v>
      </c>
      <c r="CH179" s="119">
        <f t="shared" si="48"/>
        <v>2.2351741790771484E-8</v>
      </c>
      <c r="DN179" s="97" t="e">
        <f t="shared" si="41"/>
        <v>#N/A</v>
      </c>
    </row>
    <row r="180" spans="1:118" x14ac:dyDescent="0.3">
      <c r="A180" s="97">
        <v>1</v>
      </c>
      <c r="B180" s="120">
        <f>SUBTOTAL(9,$A$22:A180)</f>
        <v>154</v>
      </c>
      <c r="C180" s="130" t="s">
        <v>512</v>
      </c>
      <c r="D180" s="117">
        <f t="shared" ref="D180:D191" si="55">E180+F180+G180+H180+I180+J180+L180+N180+P180+R180+T180+U180+V180+W180+X180+Y180+Z180+AA180+AB180+AC180+AD180+AE180</f>
        <v>6779232.2199999997</v>
      </c>
      <c r="E180" s="133">
        <v>0</v>
      </c>
      <c r="F180" s="133">
        <v>0</v>
      </c>
      <c r="G180" s="133">
        <v>0</v>
      </c>
      <c r="H180" s="133">
        <v>0</v>
      </c>
      <c r="I180" s="133">
        <v>0</v>
      </c>
      <c r="J180" s="133">
        <v>0</v>
      </c>
      <c r="K180" s="156">
        <v>0</v>
      </c>
      <c r="L180" s="157">
        <v>0</v>
      </c>
      <c r="M180" s="122">
        <v>888</v>
      </c>
      <c r="N180" s="122">
        <v>6539963.1299999999</v>
      </c>
      <c r="O180" s="133">
        <v>0</v>
      </c>
      <c r="P180" s="133">
        <v>0</v>
      </c>
      <c r="Q180" s="117">
        <v>0</v>
      </c>
      <c r="R180" s="117">
        <v>0</v>
      </c>
      <c r="S180" s="133">
        <v>0</v>
      </c>
      <c r="T180" s="133">
        <v>0</v>
      </c>
      <c r="U180" s="133">
        <v>0</v>
      </c>
      <c r="V180" s="133">
        <v>0</v>
      </c>
      <c r="W180" s="133">
        <v>0</v>
      </c>
      <c r="X180" s="133">
        <v>0</v>
      </c>
      <c r="Y180" s="133">
        <v>0</v>
      </c>
      <c r="Z180" s="133">
        <v>0</v>
      </c>
      <c r="AA180" s="133">
        <v>0</v>
      </c>
      <c r="AB180" s="133">
        <v>0</v>
      </c>
      <c r="AC180" s="117">
        <f>ROUND(N180*2.14%,2)</f>
        <v>139955.21</v>
      </c>
      <c r="AD180" s="133">
        <v>99313.88</v>
      </c>
      <c r="AE180" s="133">
        <v>0</v>
      </c>
      <c r="AF180" s="108">
        <v>2023</v>
      </c>
      <c r="AG180" s="108">
        <v>2023</v>
      </c>
      <c r="AH180" s="108">
        <v>2023</v>
      </c>
      <c r="AI180" s="124"/>
      <c r="AJ180" s="124"/>
      <c r="AK180" s="124"/>
      <c r="AL180" s="124"/>
      <c r="AM180" s="125" t="s">
        <v>16933</v>
      </c>
      <c r="AN180" s="125" t="s">
        <v>16932</v>
      </c>
      <c r="AO180" s="125">
        <v>0</v>
      </c>
      <c r="AP180" s="125" t="s">
        <v>16952</v>
      </c>
      <c r="AQ180" s="125" t="s">
        <v>16937</v>
      </c>
      <c r="AR180" s="125" t="s">
        <v>16943</v>
      </c>
      <c r="AS180" s="125"/>
      <c r="AT180" s="125"/>
      <c r="AU180" s="125"/>
      <c r="AV180" s="125"/>
      <c r="AW180" s="125" t="s">
        <v>616</v>
      </c>
      <c r="AX180" s="126">
        <v>3917.4</v>
      </c>
      <c r="AY180" s="126">
        <v>1055</v>
      </c>
      <c r="AZ180" s="125" t="s">
        <v>2989</v>
      </c>
      <c r="BA180" s="125" t="s">
        <v>16991</v>
      </c>
      <c r="BB180" s="127"/>
      <c r="BC180" s="128">
        <f t="shared" si="54"/>
        <v>167</v>
      </c>
      <c r="BJ180" s="97" t="str">
        <f>VLOOKUP(C180,BM:BO,3,FALSE)</f>
        <v>899.100</v>
      </c>
      <c r="BM180" s="97" t="s">
        <v>3762</v>
      </c>
      <c r="BN180" s="97" t="s">
        <v>2979</v>
      </c>
      <c r="BO180" s="97" t="s">
        <v>3763</v>
      </c>
      <c r="BU180" s="97" t="s">
        <v>3762</v>
      </c>
      <c r="BV180" s="97" t="s">
        <v>2979</v>
      </c>
      <c r="BW180" s="97" t="s">
        <v>3763</v>
      </c>
      <c r="CH180" s="119">
        <f t="shared" si="48"/>
        <v>-1.4551915228366852E-10</v>
      </c>
      <c r="DN180" s="97" t="e">
        <f t="shared" si="41"/>
        <v>#N/A</v>
      </c>
    </row>
    <row r="181" spans="1:118" x14ac:dyDescent="0.3">
      <c r="A181" s="97">
        <v>1</v>
      </c>
      <c r="B181" s="120">
        <f>SUBTOTAL(9,$A$22:A181)</f>
        <v>155</v>
      </c>
      <c r="C181" s="130" t="s">
        <v>513</v>
      </c>
      <c r="D181" s="117">
        <f t="shared" si="55"/>
        <v>5552319.8900000006</v>
      </c>
      <c r="E181" s="133">
        <v>0</v>
      </c>
      <c r="F181" s="133">
        <v>0</v>
      </c>
      <c r="G181" s="133">
        <v>0</v>
      </c>
      <c r="H181" s="133">
        <v>0</v>
      </c>
      <c r="I181" s="133">
        <v>0</v>
      </c>
      <c r="J181" s="133">
        <v>0</v>
      </c>
      <c r="K181" s="156">
        <v>0</v>
      </c>
      <c r="L181" s="157">
        <v>0</v>
      </c>
      <c r="M181" s="122">
        <v>688.5</v>
      </c>
      <c r="N181" s="122">
        <v>5322567.12</v>
      </c>
      <c r="O181" s="133">
        <v>0</v>
      </c>
      <c r="P181" s="133">
        <v>0</v>
      </c>
      <c r="Q181" s="117">
        <v>0</v>
      </c>
      <c r="R181" s="117">
        <v>0</v>
      </c>
      <c r="S181" s="133">
        <v>0</v>
      </c>
      <c r="T181" s="133">
        <v>0</v>
      </c>
      <c r="U181" s="133">
        <v>0</v>
      </c>
      <c r="V181" s="133">
        <v>0</v>
      </c>
      <c r="W181" s="133">
        <v>0</v>
      </c>
      <c r="X181" s="133">
        <v>0</v>
      </c>
      <c r="Y181" s="133">
        <v>0</v>
      </c>
      <c r="Z181" s="133">
        <v>0</v>
      </c>
      <c r="AA181" s="133">
        <v>0</v>
      </c>
      <c r="AB181" s="133">
        <v>0</v>
      </c>
      <c r="AC181" s="117">
        <f>ROUND(N181*2.14%,2)</f>
        <v>113902.94</v>
      </c>
      <c r="AD181" s="117">
        <v>115849.83</v>
      </c>
      <c r="AE181" s="133">
        <v>0</v>
      </c>
      <c r="AF181" s="108">
        <v>2023</v>
      </c>
      <c r="AG181" s="108">
        <v>2023</v>
      </c>
      <c r="AH181" s="108">
        <v>2023</v>
      </c>
      <c r="AI181" s="124"/>
      <c r="AJ181" s="124"/>
      <c r="AK181" s="124"/>
      <c r="AL181" s="124"/>
      <c r="AM181" s="125" t="s">
        <v>16939</v>
      </c>
      <c r="AN181" s="125" t="s">
        <v>16930</v>
      </c>
      <c r="AO181" s="125">
        <v>0</v>
      </c>
      <c r="AP181" s="125" t="s">
        <v>16943</v>
      </c>
      <c r="AQ181" s="125" t="s">
        <v>16937</v>
      </c>
      <c r="AR181" s="125" t="s">
        <v>16942</v>
      </c>
      <c r="AS181" s="125"/>
      <c r="AT181" s="125"/>
      <c r="AU181" s="125"/>
      <c r="AV181" s="125"/>
      <c r="AW181" s="125" t="s">
        <v>841</v>
      </c>
      <c r="AX181" s="126">
        <v>2900.26</v>
      </c>
      <c r="AY181" s="126">
        <v>680</v>
      </c>
      <c r="AZ181" s="125" t="s">
        <v>2989</v>
      </c>
      <c r="BA181" s="125" t="s">
        <v>16991</v>
      </c>
      <c r="BB181" s="127"/>
      <c r="BC181" s="128">
        <f t="shared" si="54"/>
        <v>-8.5</v>
      </c>
      <c r="BJ181" s="97" t="str">
        <f>VLOOKUP(C181,BM:BO,3,FALSE)</f>
        <v>679.350</v>
      </c>
      <c r="BM181" s="97" t="s">
        <v>3764</v>
      </c>
      <c r="BN181" s="97" t="s">
        <v>1139</v>
      </c>
      <c r="BO181" s="97" t="s">
        <v>3765</v>
      </c>
      <c r="BU181" s="97" t="s">
        <v>3764</v>
      </c>
      <c r="BV181" s="97" t="s">
        <v>1139</v>
      </c>
      <c r="BW181" s="97" t="s">
        <v>3765</v>
      </c>
      <c r="CH181" s="119">
        <f t="shared" si="48"/>
        <v>4.8021320253610611E-10</v>
      </c>
      <c r="DN181" s="97" t="e">
        <f t="shared" si="41"/>
        <v>#N/A</v>
      </c>
    </row>
    <row r="182" spans="1:118" x14ac:dyDescent="0.3">
      <c r="A182" s="97">
        <v>1</v>
      </c>
      <c r="B182" s="120">
        <f>SUBTOTAL(9,$A$22:A182)</f>
        <v>156</v>
      </c>
      <c r="C182" s="130" t="s">
        <v>3265</v>
      </c>
      <c r="D182" s="117">
        <f t="shared" si="55"/>
        <v>371727.94</v>
      </c>
      <c r="E182" s="133">
        <v>0</v>
      </c>
      <c r="F182" s="133">
        <v>0</v>
      </c>
      <c r="G182" s="133">
        <v>0</v>
      </c>
      <c r="H182" s="133">
        <v>0</v>
      </c>
      <c r="I182" s="133">
        <v>0</v>
      </c>
      <c r="J182" s="133">
        <v>0</v>
      </c>
      <c r="K182" s="156">
        <v>0</v>
      </c>
      <c r="L182" s="157">
        <v>0</v>
      </c>
      <c r="M182" s="122">
        <v>0</v>
      </c>
      <c r="N182" s="158">
        <v>0</v>
      </c>
      <c r="O182" s="133">
        <v>0</v>
      </c>
      <c r="P182" s="133">
        <v>0</v>
      </c>
      <c r="Q182" s="117">
        <v>0</v>
      </c>
      <c r="R182" s="117">
        <v>0</v>
      </c>
      <c r="S182" s="133">
        <v>0</v>
      </c>
      <c r="T182" s="133">
        <v>0</v>
      </c>
      <c r="U182" s="158">
        <v>0</v>
      </c>
      <c r="V182" s="133">
        <v>0</v>
      </c>
      <c r="W182" s="133">
        <v>0</v>
      </c>
      <c r="X182" s="133">
        <v>0</v>
      </c>
      <c r="Y182" s="133">
        <v>0</v>
      </c>
      <c r="Z182" s="133">
        <v>0</v>
      </c>
      <c r="AA182" s="133">
        <v>0</v>
      </c>
      <c r="AB182" s="133">
        <v>0</v>
      </c>
      <c r="AC182" s="133">
        <f>ROUND(U182*2.14%,2)</f>
        <v>0</v>
      </c>
      <c r="AD182" s="133">
        <v>371727.94</v>
      </c>
      <c r="AE182" s="133">
        <v>0</v>
      </c>
      <c r="AF182" s="108">
        <v>2023</v>
      </c>
      <c r="AG182" s="108" t="s">
        <v>17025</v>
      </c>
      <c r="AH182" s="108" t="s">
        <v>17025</v>
      </c>
      <c r="AI182" s="124"/>
      <c r="AJ182" s="124"/>
      <c r="AK182" s="124"/>
      <c r="AL182" s="124"/>
      <c r="AM182" s="125" t="s">
        <v>16948</v>
      </c>
      <c r="AN182" s="125" t="s">
        <v>16939</v>
      </c>
      <c r="AO182" s="125"/>
      <c r="AP182" s="125" t="s">
        <v>16937</v>
      </c>
      <c r="AQ182" s="125" t="s">
        <v>16951</v>
      </c>
      <c r="AR182" s="125" t="s">
        <v>16943</v>
      </c>
      <c r="AS182" s="125"/>
      <c r="AT182" s="125"/>
      <c r="AU182" s="125"/>
      <c r="AV182" s="125"/>
      <c r="AW182" s="125">
        <v>1974</v>
      </c>
      <c r="AX182" s="126">
        <v>4926.6000000000004</v>
      </c>
      <c r="AY182" s="126">
        <v>1710</v>
      </c>
      <c r="AZ182" s="125" t="s">
        <v>2989</v>
      </c>
      <c r="BA182" s="125" t="s">
        <v>16991</v>
      </c>
      <c r="BB182" s="127"/>
      <c r="BC182" s="128">
        <f t="shared" si="54"/>
        <v>1710</v>
      </c>
      <c r="CH182" s="119">
        <f t="shared" si="48"/>
        <v>0</v>
      </c>
      <c r="DN182" s="97" t="e">
        <f t="shared" si="41"/>
        <v>#N/A</v>
      </c>
    </row>
    <row r="183" spans="1:118" x14ac:dyDescent="0.3">
      <c r="A183" s="97">
        <v>1</v>
      </c>
      <c r="B183" s="120">
        <f>SUBTOTAL(9,$A$22:A183)</f>
        <v>157</v>
      </c>
      <c r="C183" s="130" t="s">
        <v>515</v>
      </c>
      <c r="D183" s="117">
        <f t="shared" si="55"/>
        <v>74020.710000000006</v>
      </c>
      <c r="E183" s="133">
        <v>0</v>
      </c>
      <c r="F183" s="133">
        <v>0</v>
      </c>
      <c r="G183" s="133">
        <v>0</v>
      </c>
      <c r="H183" s="133">
        <v>0</v>
      </c>
      <c r="I183" s="133">
        <v>0</v>
      </c>
      <c r="J183" s="133">
        <v>0</v>
      </c>
      <c r="K183" s="156">
        <v>0</v>
      </c>
      <c r="L183" s="157">
        <v>0</v>
      </c>
      <c r="M183" s="122">
        <v>0</v>
      </c>
      <c r="N183" s="117">
        <v>0</v>
      </c>
      <c r="O183" s="133">
        <v>0</v>
      </c>
      <c r="P183" s="133">
        <v>0</v>
      </c>
      <c r="Q183" s="117">
        <v>0</v>
      </c>
      <c r="R183" s="117">
        <v>0</v>
      </c>
      <c r="S183" s="133">
        <v>0</v>
      </c>
      <c r="T183" s="133">
        <v>0</v>
      </c>
      <c r="U183" s="133">
        <v>0</v>
      </c>
      <c r="V183" s="133">
        <v>0</v>
      </c>
      <c r="W183" s="133">
        <v>0</v>
      </c>
      <c r="X183" s="133">
        <v>0</v>
      </c>
      <c r="Y183" s="133">
        <v>0</v>
      </c>
      <c r="Z183" s="133">
        <v>0</v>
      </c>
      <c r="AA183" s="133">
        <v>0</v>
      </c>
      <c r="AB183" s="133">
        <v>0</v>
      </c>
      <c r="AC183" s="117">
        <v>0</v>
      </c>
      <c r="AD183" s="117">
        <v>74020.710000000006</v>
      </c>
      <c r="AE183" s="133">
        <v>0</v>
      </c>
      <c r="AF183" s="108">
        <v>2023</v>
      </c>
      <c r="AG183" s="108" t="s">
        <v>17025</v>
      </c>
      <c r="AH183" s="108" t="s">
        <v>17025</v>
      </c>
      <c r="AI183" s="124"/>
      <c r="AJ183" s="124"/>
      <c r="AK183" s="124"/>
      <c r="AL183" s="124"/>
      <c r="AM183" s="125" t="s">
        <v>16949</v>
      </c>
      <c r="AN183" s="125" t="s">
        <v>16942</v>
      </c>
      <c r="AO183" s="125">
        <v>0</v>
      </c>
      <c r="AP183" s="125" t="s">
        <v>16935</v>
      </c>
      <c r="AQ183" s="125" t="s">
        <v>16936</v>
      </c>
      <c r="AR183" s="125">
        <v>0</v>
      </c>
      <c r="AS183" s="125"/>
      <c r="AT183" s="125"/>
      <c r="AU183" s="125"/>
      <c r="AV183" s="125"/>
      <c r="AW183" s="125" t="s">
        <v>631</v>
      </c>
      <c r="AX183" s="126">
        <v>396.6</v>
      </c>
      <c r="AY183" s="126" t="s">
        <v>2983</v>
      </c>
      <c r="AZ183" s="125" t="s">
        <v>2966</v>
      </c>
      <c r="BA183" s="125" t="s">
        <v>16991</v>
      </c>
      <c r="BB183" s="127"/>
      <c r="BC183" s="128" t="e">
        <f t="shared" si="54"/>
        <v>#VALUE!</v>
      </c>
      <c r="BJ183" s="97" t="str">
        <f>VLOOKUP(C183,BM:BO,3,FALSE)</f>
        <v>нет данных</v>
      </c>
      <c r="BM183" s="97" t="s">
        <v>744</v>
      </c>
      <c r="BN183" s="97" t="s">
        <v>1342</v>
      </c>
      <c r="BO183" s="97" t="s">
        <v>3768</v>
      </c>
      <c r="BU183" s="97" t="s">
        <v>744</v>
      </c>
      <c r="BV183" s="97" t="s">
        <v>1342</v>
      </c>
      <c r="BW183" s="97" t="s">
        <v>3768</v>
      </c>
      <c r="CH183" s="119">
        <f t="shared" si="48"/>
        <v>0</v>
      </c>
      <c r="DN183" s="97" t="e">
        <f t="shared" si="41"/>
        <v>#N/A</v>
      </c>
    </row>
    <row r="184" spans="1:118" x14ac:dyDescent="0.3">
      <c r="A184" s="97">
        <v>1</v>
      </c>
      <c r="B184" s="120">
        <f>SUBTOTAL(9,$A$22:A184)</f>
        <v>158</v>
      </c>
      <c r="C184" s="130" t="s">
        <v>516</v>
      </c>
      <c r="D184" s="117">
        <f t="shared" si="55"/>
        <v>5014795.91</v>
      </c>
      <c r="E184" s="133">
        <v>0</v>
      </c>
      <c r="F184" s="133">
        <v>0</v>
      </c>
      <c r="G184" s="133">
        <v>0</v>
      </c>
      <c r="H184" s="133">
        <v>0</v>
      </c>
      <c r="I184" s="133">
        <v>0</v>
      </c>
      <c r="J184" s="133">
        <v>0</v>
      </c>
      <c r="K184" s="156">
        <v>0</v>
      </c>
      <c r="L184" s="157">
        <v>0</v>
      </c>
      <c r="M184" s="122">
        <v>794.84</v>
      </c>
      <c r="N184" s="122">
        <v>4791962.63</v>
      </c>
      <c r="O184" s="133">
        <v>0</v>
      </c>
      <c r="P184" s="133">
        <v>0</v>
      </c>
      <c r="Q184" s="117">
        <v>0</v>
      </c>
      <c r="R184" s="117">
        <v>0</v>
      </c>
      <c r="S184" s="133">
        <v>0</v>
      </c>
      <c r="T184" s="133">
        <v>0</v>
      </c>
      <c r="U184" s="133">
        <v>0</v>
      </c>
      <c r="V184" s="133">
        <v>0</v>
      </c>
      <c r="W184" s="133">
        <v>0</v>
      </c>
      <c r="X184" s="133">
        <v>0</v>
      </c>
      <c r="Y184" s="133">
        <v>0</v>
      </c>
      <c r="Z184" s="133">
        <v>0</v>
      </c>
      <c r="AA184" s="133">
        <v>0</v>
      </c>
      <c r="AB184" s="133">
        <v>0</v>
      </c>
      <c r="AC184" s="117">
        <f>ROUND(N184*2.14%,2)</f>
        <v>102548</v>
      </c>
      <c r="AD184" s="117">
        <v>120285.28</v>
      </c>
      <c r="AE184" s="133">
        <v>0</v>
      </c>
      <c r="AF184" s="108">
        <v>2023</v>
      </c>
      <c r="AG184" s="108">
        <v>2023</v>
      </c>
      <c r="AH184" s="108">
        <v>2023</v>
      </c>
      <c r="AI184" s="124"/>
      <c r="AJ184" s="124"/>
      <c r="AK184" s="124"/>
      <c r="AL184" s="124"/>
      <c r="AM184" s="125" t="s">
        <v>16946</v>
      </c>
      <c r="AN184" s="125" t="s">
        <v>16944</v>
      </c>
      <c r="AO184" s="125">
        <v>0</v>
      </c>
      <c r="AP184" s="125" t="s">
        <v>16943</v>
      </c>
      <c r="AQ184" s="125" t="s">
        <v>16947</v>
      </c>
      <c r="AR184" s="125" t="s">
        <v>16943</v>
      </c>
      <c r="AS184" s="125"/>
      <c r="AT184" s="125"/>
      <c r="AU184" s="125"/>
      <c r="AV184" s="125"/>
      <c r="AW184" s="125" t="s">
        <v>661</v>
      </c>
      <c r="AX184" s="126">
        <v>4381.5</v>
      </c>
      <c r="AY184" s="126">
        <v>822.4</v>
      </c>
      <c r="AZ184" s="125" t="s">
        <v>3037</v>
      </c>
      <c r="BA184" s="125" t="s">
        <v>16991</v>
      </c>
      <c r="BB184" s="127"/>
      <c r="BC184" s="128">
        <f t="shared" si="54"/>
        <v>27.559999999999945</v>
      </c>
      <c r="BJ184" s="97" t="str">
        <f>VLOOKUP(C184,BM:BO,3,FALSE)</f>
        <v>822.400</v>
      </c>
      <c r="BM184" s="97" t="s">
        <v>521</v>
      </c>
      <c r="BN184" s="97" t="s">
        <v>2979</v>
      </c>
      <c r="BO184" s="97" t="s">
        <v>3769</v>
      </c>
      <c r="BU184" s="97" t="s">
        <v>521</v>
      </c>
      <c r="BV184" s="97" t="s">
        <v>2979</v>
      </c>
      <c r="BW184" s="97" t="s">
        <v>3769</v>
      </c>
      <c r="CH184" s="119">
        <f t="shared" si="48"/>
        <v>2.6193447411060333E-10</v>
      </c>
      <c r="DN184" s="97" t="e">
        <f t="shared" si="41"/>
        <v>#N/A</v>
      </c>
    </row>
    <row r="185" spans="1:118" x14ac:dyDescent="0.3">
      <c r="A185" s="97">
        <v>1</v>
      </c>
      <c r="B185" s="120">
        <f>SUBTOTAL(9,$A$22:A185)</f>
        <v>159</v>
      </c>
      <c r="C185" s="130" t="s">
        <v>517</v>
      </c>
      <c r="D185" s="117">
        <f t="shared" si="55"/>
        <v>141834.82999999999</v>
      </c>
      <c r="E185" s="133">
        <v>0</v>
      </c>
      <c r="F185" s="133">
        <v>0</v>
      </c>
      <c r="G185" s="133">
        <v>0</v>
      </c>
      <c r="H185" s="133">
        <v>0</v>
      </c>
      <c r="I185" s="133">
        <v>0</v>
      </c>
      <c r="J185" s="133">
        <v>0</v>
      </c>
      <c r="K185" s="156">
        <v>0</v>
      </c>
      <c r="L185" s="157">
        <v>0</v>
      </c>
      <c r="M185" s="122">
        <v>0</v>
      </c>
      <c r="N185" s="117">
        <v>0</v>
      </c>
      <c r="O185" s="133">
        <v>0</v>
      </c>
      <c r="P185" s="133">
        <v>0</v>
      </c>
      <c r="Q185" s="117">
        <v>0</v>
      </c>
      <c r="R185" s="117">
        <v>0</v>
      </c>
      <c r="S185" s="133">
        <v>0</v>
      </c>
      <c r="T185" s="133">
        <v>0</v>
      </c>
      <c r="U185" s="133">
        <v>0</v>
      </c>
      <c r="V185" s="133">
        <v>0</v>
      </c>
      <c r="W185" s="133">
        <v>0</v>
      </c>
      <c r="X185" s="133">
        <v>0</v>
      </c>
      <c r="Y185" s="133">
        <v>0</v>
      </c>
      <c r="Z185" s="133">
        <v>0</v>
      </c>
      <c r="AA185" s="133">
        <v>0</v>
      </c>
      <c r="AB185" s="133">
        <v>0</v>
      </c>
      <c r="AC185" s="117">
        <f>ROUND(N185*2.14%,2)</f>
        <v>0</v>
      </c>
      <c r="AD185" s="117">
        <v>141834.82999999999</v>
      </c>
      <c r="AE185" s="133">
        <v>0</v>
      </c>
      <c r="AF185" s="108">
        <v>2023</v>
      </c>
      <c r="AG185" s="108" t="s">
        <v>17025</v>
      </c>
      <c r="AH185" s="108" t="s">
        <v>17025</v>
      </c>
      <c r="AI185" s="124"/>
      <c r="AJ185" s="124"/>
      <c r="AK185" s="124"/>
      <c r="AL185" s="124"/>
      <c r="AM185" s="125" t="s">
        <v>16946</v>
      </c>
      <c r="AN185" s="125" t="s">
        <v>16935</v>
      </c>
      <c r="AO185" s="125">
        <v>0</v>
      </c>
      <c r="AP185" s="125" t="s">
        <v>16943</v>
      </c>
      <c r="AQ185" s="125" t="s">
        <v>16943</v>
      </c>
      <c r="AR185" s="125">
        <v>0</v>
      </c>
      <c r="AS185" s="125"/>
      <c r="AT185" s="125"/>
      <c r="AU185" s="125"/>
      <c r="AV185" s="125"/>
      <c r="AW185" s="125" t="s">
        <v>715</v>
      </c>
      <c r="AX185" s="126">
        <v>1468.2</v>
      </c>
      <c r="AY185" s="126">
        <v>726</v>
      </c>
      <c r="AZ185" s="125" t="s">
        <v>2966</v>
      </c>
      <c r="BA185" s="125" t="s">
        <v>715</v>
      </c>
      <c r="BB185" s="127"/>
      <c r="BC185" s="128">
        <f t="shared" si="54"/>
        <v>726</v>
      </c>
      <c r="BJ185" s="97" t="str">
        <f>VLOOKUP(C185,BM:BO,3,FALSE)</f>
        <v>596.000</v>
      </c>
      <c r="BM185" s="97" t="s">
        <v>560</v>
      </c>
      <c r="BN185" s="97" t="s">
        <v>3191</v>
      </c>
      <c r="BO185" s="97" t="s">
        <v>3771</v>
      </c>
      <c r="BU185" s="97" t="s">
        <v>560</v>
      </c>
      <c r="BV185" s="97" t="s">
        <v>3191</v>
      </c>
      <c r="BW185" s="97" t="s">
        <v>3771</v>
      </c>
      <c r="CH185" s="119">
        <f t="shared" si="48"/>
        <v>0</v>
      </c>
      <c r="DN185" s="97" t="e">
        <f t="shared" si="41"/>
        <v>#N/A</v>
      </c>
    </row>
    <row r="186" spans="1:118" x14ac:dyDescent="0.3">
      <c r="A186" s="97">
        <v>1</v>
      </c>
      <c r="B186" s="120">
        <f>SUBTOTAL(9,$A$22:A186)</f>
        <v>160</v>
      </c>
      <c r="C186" s="130" t="s">
        <v>518</v>
      </c>
      <c r="D186" s="117">
        <f t="shared" si="55"/>
        <v>179960.51</v>
      </c>
      <c r="E186" s="133">
        <v>0</v>
      </c>
      <c r="F186" s="133">
        <v>0</v>
      </c>
      <c r="G186" s="133">
        <v>0</v>
      </c>
      <c r="H186" s="133">
        <v>0</v>
      </c>
      <c r="I186" s="133">
        <v>0</v>
      </c>
      <c r="J186" s="133">
        <v>0</v>
      </c>
      <c r="K186" s="156">
        <v>0</v>
      </c>
      <c r="L186" s="157">
        <v>0</v>
      </c>
      <c r="M186" s="122">
        <v>0</v>
      </c>
      <c r="N186" s="117">
        <v>0</v>
      </c>
      <c r="O186" s="133">
        <v>0</v>
      </c>
      <c r="P186" s="133">
        <v>0</v>
      </c>
      <c r="Q186" s="117">
        <v>0</v>
      </c>
      <c r="R186" s="117">
        <v>0</v>
      </c>
      <c r="S186" s="133">
        <v>0</v>
      </c>
      <c r="T186" s="133">
        <v>0</v>
      </c>
      <c r="U186" s="133">
        <v>0</v>
      </c>
      <c r="V186" s="133">
        <v>0</v>
      </c>
      <c r="W186" s="133">
        <v>0</v>
      </c>
      <c r="X186" s="133">
        <v>0</v>
      </c>
      <c r="Y186" s="133">
        <v>0</v>
      </c>
      <c r="Z186" s="133">
        <v>0</v>
      </c>
      <c r="AA186" s="133">
        <v>0</v>
      </c>
      <c r="AB186" s="133">
        <v>0</v>
      </c>
      <c r="AC186" s="117">
        <f>ROUND(N186*2.14%,2)</f>
        <v>0</v>
      </c>
      <c r="AD186" s="117">
        <v>179960.51</v>
      </c>
      <c r="AE186" s="133">
        <v>0</v>
      </c>
      <c r="AF186" s="108">
        <v>2023</v>
      </c>
      <c r="AG186" s="108" t="s">
        <v>17025</v>
      </c>
      <c r="AH186" s="108" t="s">
        <v>17025</v>
      </c>
      <c r="AI186" s="124"/>
      <c r="AJ186" s="124"/>
      <c r="AK186" s="124"/>
      <c r="AL186" s="124"/>
      <c r="AM186" s="125" t="s">
        <v>16939</v>
      </c>
      <c r="AN186" s="125" t="s">
        <v>16930</v>
      </c>
      <c r="AO186" s="125">
        <v>0</v>
      </c>
      <c r="AP186" s="125" t="s">
        <v>16942</v>
      </c>
      <c r="AQ186" s="125" t="s">
        <v>16951</v>
      </c>
      <c r="AR186" s="125" t="s">
        <v>16942</v>
      </c>
      <c r="AS186" s="125"/>
      <c r="AT186" s="125"/>
      <c r="AU186" s="125"/>
      <c r="AV186" s="125"/>
      <c r="AW186" s="125" t="s">
        <v>841</v>
      </c>
      <c r="AX186" s="126">
        <v>2458</v>
      </c>
      <c r="AY186" s="126">
        <v>747</v>
      </c>
      <c r="AZ186" s="125" t="s">
        <v>2966</v>
      </c>
      <c r="BA186" s="125" t="s">
        <v>16991</v>
      </c>
      <c r="BB186" s="127"/>
      <c r="BC186" s="128">
        <f t="shared" si="54"/>
        <v>747</v>
      </c>
      <c r="BJ186" s="97" t="str">
        <f>VLOOKUP(C186,BM:BO,3,FALSE)</f>
        <v>505.600</v>
      </c>
      <c r="BM186" s="97" t="s">
        <v>3772</v>
      </c>
      <c r="BN186" s="97" t="s">
        <v>1342</v>
      </c>
      <c r="BO186" s="97" t="s">
        <v>3774</v>
      </c>
      <c r="BU186" s="97" t="s">
        <v>3772</v>
      </c>
      <c r="BV186" s="97" t="s">
        <v>1342</v>
      </c>
      <c r="BW186" s="97" t="s">
        <v>3774</v>
      </c>
      <c r="CH186" s="119">
        <f t="shared" si="48"/>
        <v>0</v>
      </c>
      <c r="DN186" s="97" t="e">
        <f t="shared" si="41"/>
        <v>#N/A</v>
      </c>
    </row>
    <row r="187" spans="1:118" x14ac:dyDescent="0.3">
      <c r="A187" s="97">
        <v>1</v>
      </c>
      <c r="B187" s="120">
        <f>SUBTOTAL(9,$A$22:A187)</f>
        <v>161</v>
      </c>
      <c r="C187" s="130" t="s">
        <v>520</v>
      </c>
      <c r="D187" s="117">
        <f t="shared" si="55"/>
        <v>9432457.9800000004</v>
      </c>
      <c r="E187" s="133">
        <v>0</v>
      </c>
      <c r="F187" s="133">
        <v>0</v>
      </c>
      <c r="G187" s="133">
        <v>0</v>
      </c>
      <c r="H187" s="133">
        <v>0</v>
      </c>
      <c r="I187" s="133">
        <v>0</v>
      </c>
      <c r="J187" s="133">
        <v>0</v>
      </c>
      <c r="K187" s="156">
        <v>0</v>
      </c>
      <c r="L187" s="157">
        <v>0</v>
      </c>
      <c r="M187" s="122">
        <v>1286.4000000000001</v>
      </c>
      <c r="N187" s="117">
        <v>9104345.4199999999</v>
      </c>
      <c r="O187" s="133">
        <v>0</v>
      </c>
      <c r="P187" s="133">
        <v>0</v>
      </c>
      <c r="Q187" s="117">
        <v>0</v>
      </c>
      <c r="R187" s="117">
        <v>0</v>
      </c>
      <c r="S187" s="133">
        <v>0</v>
      </c>
      <c r="T187" s="133">
        <v>0</v>
      </c>
      <c r="U187" s="133">
        <v>0</v>
      </c>
      <c r="V187" s="133">
        <v>0</v>
      </c>
      <c r="W187" s="133">
        <v>0</v>
      </c>
      <c r="X187" s="133">
        <v>0</v>
      </c>
      <c r="Y187" s="133">
        <v>0</v>
      </c>
      <c r="Z187" s="133">
        <v>0</v>
      </c>
      <c r="AA187" s="133">
        <v>0</v>
      </c>
      <c r="AB187" s="133">
        <v>0</v>
      </c>
      <c r="AC187" s="117">
        <f>ROUND(N187*2.14%,2)</f>
        <v>194832.99</v>
      </c>
      <c r="AD187" s="133">
        <v>133279.57</v>
      </c>
      <c r="AE187" s="133">
        <v>0</v>
      </c>
      <c r="AF187" s="108">
        <v>2023</v>
      </c>
      <c r="AG187" s="108">
        <v>2023</v>
      </c>
      <c r="AH187" s="108">
        <v>2023</v>
      </c>
      <c r="AI187" s="124"/>
      <c r="AJ187" s="124"/>
      <c r="AK187" s="124"/>
      <c r="AL187" s="124"/>
      <c r="AM187" s="125" t="s">
        <v>16939</v>
      </c>
      <c r="AN187" s="125" t="s">
        <v>16930</v>
      </c>
      <c r="AO187" s="125">
        <v>0</v>
      </c>
      <c r="AP187" s="125" t="s">
        <v>16943</v>
      </c>
      <c r="AQ187" s="125" t="s">
        <v>16947</v>
      </c>
      <c r="AR187" s="125" t="s">
        <v>16943</v>
      </c>
      <c r="AS187" s="125"/>
      <c r="AT187" s="125"/>
      <c r="AU187" s="125"/>
      <c r="AV187" s="125"/>
      <c r="AW187" s="125" t="s">
        <v>778</v>
      </c>
      <c r="AX187" s="126">
        <v>6873.1</v>
      </c>
      <c r="AY187" s="126">
        <v>1286.23</v>
      </c>
      <c r="AZ187" s="125" t="s">
        <v>2989</v>
      </c>
      <c r="BA187" s="125" t="s">
        <v>16991</v>
      </c>
      <c r="BB187" s="127"/>
      <c r="BC187" s="128">
        <f t="shared" si="54"/>
        <v>-0.17000000000007276</v>
      </c>
      <c r="BJ187" s="97" t="str">
        <f>VLOOKUP(C187,BM:BO,3,FALSE)</f>
        <v>1169.300</v>
      </c>
      <c r="BM187" s="97" t="s">
        <v>3777</v>
      </c>
      <c r="BN187" s="97" t="s">
        <v>619</v>
      </c>
      <c r="BO187" s="97" t="s">
        <v>1397</v>
      </c>
      <c r="BU187" s="97" t="s">
        <v>3777</v>
      </c>
      <c r="BV187" s="97" t="s">
        <v>619</v>
      </c>
      <c r="BW187" s="97" t="s">
        <v>1397</v>
      </c>
      <c r="CH187" s="119">
        <f t="shared" si="48"/>
        <v>5.2386894822120667E-10</v>
      </c>
      <c r="DN187" s="97" t="e">
        <f t="shared" si="41"/>
        <v>#N/A</v>
      </c>
    </row>
    <row r="188" spans="1:118" s="139" customFormat="1" x14ac:dyDescent="0.3">
      <c r="A188" s="97">
        <v>1</v>
      </c>
      <c r="B188" s="120">
        <f>SUBTOTAL(9,$A$22:A188)</f>
        <v>162</v>
      </c>
      <c r="C188" s="115" t="s">
        <v>3530</v>
      </c>
      <c r="D188" s="117">
        <f t="shared" si="55"/>
        <v>7584984.4900000002</v>
      </c>
      <c r="E188" s="159">
        <v>0</v>
      </c>
      <c r="F188" s="159">
        <v>0</v>
      </c>
      <c r="G188" s="159">
        <v>0</v>
      </c>
      <c r="H188" s="159">
        <v>0</v>
      </c>
      <c r="I188" s="159">
        <v>0</v>
      </c>
      <c r="J188" s="159">
        <v>0</v>
      </c>
      <c r="K188" s="160">
        <v>0</v>
      </c>
      <c r="L188" s="159">
        <v>0</v>
      </c>
      <c r="M188" s="122">
        <v>1636.56</v>
      </c>
      <c r="N188" s="134">
        <v>7426066.6600000001</v>
      </c>
      <c r="O188" s="134">
        <v>0</v>
      </c>
      <c r="P188" s="134">
        <v>0</v>
      </c>
      <c r="Q188" s="134">
        <v>0</v>
      </c>
      <c r="R188" s="134">
        <v>0</v>
      </c>
      <c r="S188" s="134">
        <v>0</v>
      </c>
      <c r="T188" s="134">
        <v>0</v>
      </c>
      <c r="U188" s="134">
        <v>0</v>
      </c>
      <c r="V188" s="134">
        <v>0</v>
      </c>
      <c r="W188" s="134">
        <v>0</v>
      </c>
      <c r="X188" s="134">
        <v>0</v>
      </c>
      <c r="Y188" s="134">
        <v>0</v>
      </c>
      <c r="Z188" s="134">
        <v>0</v>
      </c>
      <c r="AA188" s="134">
        <v>0</v>
      </c>
      <c r="AB188" s="134">
        <v>0</v>
      </c>
      <c r="AC188" s="134">
        <f t="shared" ref="AC188:AC190" si="56">ROUND(N188*2.14%,2)+ROUND(E188*2.14%,2)+ROUND(F188*2.14%,2)+ROUND(G188*2.14%,2)+ROUND(H188*2.14%,2)+ROUND(I188*2.14%,2)+ROUND(J188*2.14%,2)+ROUND(L188*2.14%,2)+ROUND(P188*2.14%,2)+ROUND(R188*2.14%,2)+ROUND(T188*2.14%,2)+ROUND(U188*2.14%,2)+ROUND(V188*2.14%,2)+ROUND(W188*2.14%,2)+ROUND(X188*2.14%,2)+ROUND(Y188*2.14%,2)+ROUND(Z188*2.14%,2)+ROUND(AA188*2.14%,2)+ROUND(AB188*2.14%,2)</f>
        <v>158917.82999999999</v>
      </c>
      <c r="AD188" s="134">
        <v>0</v>
      </c>
      <c r="AE188" s="134">
        <v>0</v>
      </c>
      <c r="AF188" s="136" t="s">
        <v>17025</v>
      </c>
      <c r="AG188" s="136">
        <v>2023</v>
      </c>
      <c r="AH188" s="137">
        <v>2023</v>
      </c>
      <c r="AT188" s="139" t="e">
        <f>VLOOKUP(C188,AW:AX,2,FALSE)</f>
        <v>#N/A</v>
      </c>
      <c r="BW188" s="140"/>
      <c r="CE188" s="139" t="e">
        <f>VLOOKUP(C188,CF:CG,2,FALSE)</f>
        <v>#N/A</v>
      </c>
      <c r="CH188" s="119">
        <f t="shared" si="48"/>
        <v>8.7311491370201111E-11</v>
      </c>
      <c r="CL188" s="139" t="e">
        <f>VLOOKUP(C188,CM:CN,2,FALSE)</f>
        <v>#N/A</v>
      </c>
      <c r="DK188" s="139" t="e">
        <f>VLOOKUP(C188,DL:DM,2,FALSE)</f>
        <v>#N/A</v>
      </c>
      <c r="DN188" s="97" t="e">
        <f t="shared" si="41"/>
        <v>#N/A</v>
      </c>
    </row>
    <row r="189" spans="1:118" s="139" customFormat="1" x14ac:dyDescent="0.3">
      <c r="A189" s="97">
        <v>1</v>
      </c>
      <c r="B189" s="120">
        <f>SUBTOTAL(9,$A$22:A189)</f>
        <v>163</v>
      </c>
      <c r="C189" s="115" t="s">
        <v>640</v>
      </c>
      <c r="D189" s="117">
        <f t="shared" si="55"/>
        <v>8373319.7300000004</v>
      </c>
      <c r="E189" s="161">
        <v>0</v>
      </c>
      <c r="F189" s="161">
        <v>0</v>
      </c>
      <c r="G189" s="161">
        <v>0</v>
      </c>
      <c r="H189" s="161">
        <v>0</v>
      </c>
      <c r="I189" s="161">
        <v>0</v>
      </c>
      <c r="J189" s="161">
        <v>0</v>
      </c>
      <c r="K189" s="152">
        <v>0</v>
      </c>
      <c r="L189" s="134">
        <v>0</v>
      </c>
      <c r="M189" s="122">
        <v>936.26</v>
      </c>
      <c r="N189" s="134">
        <v>8203041</v>
      </c>
      <c r="O189" s="134">
        <v>0</v>
      </c>
      <c r="P189" s="134">
        <v>0</v>
      </c>
      <c r="Q189" s="134">
        <v>0</v>
      </c>
      <c r="R189" s="134">
        <v>0</v>
      </c>
      <c r="S189" s="134">
        <v>0</v>
      </c>
      <c r="T189" s="134">
        <v>0</v>
      </c>
      <c r="U189" s="134">
        <v>0</v>
      </c>
      <c r="V189" s="134">
        <v>0</v>
      </c>
      <c r="W189" s="134">
        <v>0</v>
      </c>
      <c r="X189" s="134">
        <v>0</v>
      </c>
      <c r="Y189" s="134">
        <v>0</v>
      </c>
      <c r="Z189" s="134">
        <v>0</v>
      </c>
      <c r="AA189" s="134">
        <v>0</v>
      </c>
      <c r="AB189" s="134">
        <v>0</v>
      </c>
      <c r="AC189" s="134">
        <v>170278.73</v>
      </c>
      <c r="AD189" s="141">
        <v>0</v>
      </c>
      <c r="AE189" s="134">
        <v>0</v>
      </c>
      <c r="AF189" s="136" t="s">
        <v>17025</v>
      </c>
      <c r="AG189" s="136">
        <v>2023</v>
      </c>
      <c r="AH189" s="137">
        <v>2023</v>
      </c>
      <c r="AT189" s="139" t="e">
        <f>VLOOKUP(C189,AW:AX,2,FALSE)</f>
        <v>#N/A</v>
      </c>
      <c r="BW189" s="140"/>
      <c r="CA189" s="139" t="e">
        <f>VLOOKUP(C189,CB:CC,2,FALSE)</f>
        <v>#N/A</v>
      </c>
      <c r="CE189" s="139" t="e">
        <f>VLOOKUP(C189,CF:CG,2,FALSE)</f>
        <v>#N/A</v>
      </c>
      <c r="CH189" s="119">
        <f t="shared" si="48"/>
        <v>4.3655745685100555E-10</v>
      </c>
      <c r="CL189" s="139" t="e">
        <f>VLOOKUP(C189,CM:CN,2,FALSE)</f>
        <v>#N/A</v>
      </c>
      <c r="DK189" s="139" t="e">
        <f>VLOOKUP(C189,DL:DM,2,FALSE)</f>
        <v>#N/A</v>
      </c>
      <c r="DN189" s="97" t="e">
        <f t="shared" si="41"/>
        <v>#N/A</v>
      </c>
    </row>
    <row r="190" spans="1:118" s="139" customFormat="1" x14ac:dyDescent="0.3">
      <c r="A190" s="97">
        <v>1</v>
      </c>
      <c r="B190" s="120">
        <f>SUBTOTAL(9,$A$22:A190)</f>
        <v>164</v>
      </c>
      <c r="C190" s="115" t="s">
        <v>17022</v>
      </c>
      <c r="D190" s="117">
        <f t="shared" si="55"/>
        <v>4249002.8899999997</v>
      </c>
      <c r="E190" s="161">
        <v>0</v>
      </c>
      <c r="F190" s="161">
        <v>0</v>
      </c>
      <c r="G190" s="161">
        <v>0</v>
      </c>
      <c r="H190" s="161">
        <v>0</v>
      </c>
      <c r="I190" s="161">
        <v>0</v>
      </c>
      <c r="J190" s="161">
        <v>0</v>
      </c>
      <c r="K190" s="152">
        <v>0</v>
      </c>
      <c r="L190" s="134">
        <v>0</v>
      </c>
      <c r="M190" s="122">
        <v>810.12</v>
      </c>
      <c r="N190" s="122">
        <v>4159979.33</v>
      </c>
      <c r="O190" s="134">
        <v>0</v>
      </c>
      <c r="P190" s="134">
        <v>0</v>
      </c>
      <c r="Q190" s="134">
        <v>0</v>
      </c>
      <c r="R190" s="134">
        <v>0</v>
      </c>
      <c r="S190" s="134">
        <v>0</v>
      </c>
      <c r="T190" s="134">
        <v>0</v>
      </c>
      <c r="U190" s="134">
        <v>0</v>
      </c>
      <c r="V190" s="134">
        <v>0</v>
      </c>
      <c r="W190" s="134">
        <v>0</v>
      </c>
      <c r="X190" s="134">
        <v>0</v>
      </c>
      <c r="Y190" s="134">
        <v>0</v>
      </c>
      <c r="Z190" s="134">
        <v>0</v>
      </c>
      <c r="AA190" s="134">
        <v>0</v>
      </c>
      <c r="AB190" s="134">
        <v>0</v>
      </c>
      <c r="AC190" s="134">
        <f t="shared" si="56"/>
        <v>89023.56</v>
      </c>
      <c r="AD190" s="141">
        <v>0</v>
      </c>
      <c r="AE190" s="134">
        <v>0</v>
      </c>
      <c r="AF190" s="136" t="s">
        <v>17025</v>
      </c>
      <c r="AG190" s="136">
        <v>2023</v>
      </c>
      <c r="AH190" s="137">
        <v>2023</v>
      </c>
      <c r="AT190" s="139" t="e">
        <f>VLOOKUP(C190,AW:AX,2,FALSE)</f>
        <v>#N/A</v>
      </c>
      <c r="BW190" s="140"/>
      <c r="CA190" s="139" t="e">
        <f>VLOOKUP(C190,CB:CC,2,FALSE)</f>
        <v>#N/A</v>
      </c>
      <c r="CE190" s="139" t="e">
        <f>VLOOKUP(C190,CF:CG,2,FALSE)</f>
        <v>#N/A</v>
      </c>
      <c r="CH190" s="119">
        <f t="shared" si="48"/>
        <v>-4.0745362639427185E-10</v>
      </c>
      <c r="CL190" s="139" t="e">
        <f>VLOOKUP(C190,CM:CN,2,FALSE)</f>
        <v>#N/A</v>
      </c>
      <c r="DK190" s="139" t="e">
        <f>VLOOKUP(C190,DL:DM,2,FALSE)</f>
        <v>#N/A</v>
      </c>
      <c r="DN190" s="97" t="e">
        <f t="shared" si="41"/>
        <v>#N/A</v>
      </c>
    </row>
    <row r="191" spans="1:118" s="139" customFormat="1" x14ac:dyDescent="0.3">
      <c r="A191" s="97">
        <v>1</v>
      </c>
      <c r="B191" s="120">
        <f>SUBTOTAL(9,$A$22:A191)</f>
        <v>165</v>
      </c>
      <c r="C191" s="115" t="s">
        <v>17305</v>
      </c>
      <c r="D191" s="117">
        <f t="shared" si="55"/>
        <v>9085835.3499999996</v>
      </c>
      <c r="E191" s="134">
        <v>0</v>
      </c>
      <c r="F191" s="134">
        <v>0</v>
      </c>
      <c r="G191" s="134">
        <v>0</v>
      </c>
      <c r="H191" s="134">
        <v>0</v>
      </c>
      <c r="I191" s="134">
        <v>0</v>
      </c>
      <c r="J191" s="134">
        <v>0</v>
      </c>
      <c r="K191" s="152">
        <v>0</v>
      </c>
      <c r="L191" s="134">
        <v>0</v>
      </c>
      <c r="M191" s="122">
        <v>1104.8800000000001</v>
      </c>
      <c r="N191" s="134">
        <v>8901067</v>
      </c>
      <c r="O191" s="134">
        <v>0</v>
      </c>
      <c r="P191" s="134">
        <v>0</v>
      </c>
      <c r="Q191" s="134">
        <v>0</v>
      </c>
      <c r="R191" s="134">
        <v>0</v>
      </c>
      <c r="S191" s="134">
        <v>0</v>
      </c>
      <c r="T191" s="134">
        <v>0</v>
      </c>
      <c r="U191" s="134">
        <v>0</v>
      </c>
      <c r="V191" s="134">
        <v>0</v>
      </c>
      <c r="W191" s="134">
        <v>0</v>
      </c>
      <c r="X191" s="134">
        <v>0</v>
      </c>
      <c r="Y191" s="134">
        <v>0</v>
      </c>
      <c r="Z191" s="134">
        <v>0</v>
      </c>
      <c r="AA191" s="134">
        <v>0</v>
      </c>
      <c r="AB191" s="134">
        <v>0</v>
      </c>
      <c r="AC191" s="134">
        <v>184768.35</v>
      </c>
      <c r="AD191" s="134">
        <v>0</v>
      </c>
      <c r="AE191" s="134">
        <v>0</v>
      </c>
      <c r="AF191" s="136" t="s">
        <v>17025</v>
      </c>
      <c r="AG191" s="136">
        <v>2023</v>
      </c>
      <c r="AH191" s="137">
        <v>2023</v>
      </c>
      <c r="BW191" s="140"/>
      <c r="CA191" s="139" t="e">
        <f>VLOOKUP(C191,CB:CC,2,FALSE)</f>
        <v>#N/A</v>
      </c>
      <c r="CE191" s="139" t="e">
        <f>VLOOKUP(C191,CF:CG,2,FALSE)</f>
        <v>#N/A</v>
      </c>
      <c r="CH191" s="119">
        <f t="shared" si="48"/>
        <v>-3.7834979593753815E-10</v>
      </c>
      <c r="CL191" s="139" t="e">
        <f>VLOOKUP(C191,CM:CN,2,FALSE)</f>
        <v>#N/A</v>
      </c>
      <c r="DK191" s="139" t="e">
        <f>VLOOKUP(C191,DL:DM,2,FALSE)</f>
        <v>#N/A</v>
      </c>
      <c r="DN191" s="97" t="e">
        <f t="shared" si="41"/>
        <v>#N/A</v>
      </c>
    </row>
    <row r="192" spans="1:118" x14ac:dyDescent="0.3">
      <c r="A192" s="97">
        <v>1</v>
      </c>
      <c r="B192" s="120">
        <f>SUBTOTAL(9,$A$22:A192)</f>
        <v>166</v>
      </c>
      <c r="C192" s="130" t="s">
        <v>514</v>
      </c>
      <c r="D192" s="117">
        <f>E192+F192+G192+H192+I192+J192+L192+N192+P192+R192+T192+U192+V192+W192+X192+Y192+Z192+AA192+AB192+AC192+AD192+AE192</f>
        <v>143099.59</v>
      </c>
      <c r="E192" s="133">
        <v>0</v>
      </c>
      <c r="F192" s="133">
        <v>0</v>
      </c>
      <c r="G192" s="133">
        <v>0</v>
      </c>
      <c r="H192" s="133">
        <v>0</v>
      </c>
      <c r="I192" s="133">
        <v>0</v>
      </c>
      <c r="J192" s="133">
        <v>0</v>
      </c>
      <c r="K192" s="156">
        <v>0</v>
      </c>
      <c r="L192" s="157">
        <v>0</v>
      </c>
      <c r="M192" s="162">
        <v>0</v>
      </c>
      <c r="N192" s="117">
        <v>0</v>
      </c>
      <c r="O192" s="133">
        <v>0</v>
      </c>
      <c r="P192" s="133">
        <v>0</v>
      </c>
      <c r="Q192" s="117">
        <v>0</v>
      </c>
      <c r="R192" s="117">
        <v>0</v>
      </c>
      <c r="S192" s="133">
        <v>0</v>
      </c>
      <c r="T192" s="133">
        <v>0</v>
      </c>
      <c r="U192" s="133">
        <v>0</v>
      </c>
      <c r="V192" s="133">
        <v>0</v>
      </c>
      <c r="W192" s="133">
        <v>0</v>
      </c>
      <c r="X192" s="133">
        <v>0</v>
      </c>
      <c r="Y192" s="133">
        <v>0</v>
      </c>
      <c r="Z192" s="133">
        <v>0</v>
      </c>
      <c r="AA192" s="133">
        <v>0</v>
      </c>
      <c r="AB192" s="133">
        <v>0</v>
      </c>
      <c r="AC192" s="117">
        <f>ROUND(N192*2.14%,2)</f>
        <v>0</v>
      </c>
      <c r="AD192" s="117">
        <v>143099.59</v>
      </c>
      <c r="AE192" s="133">
        <v>0</v>
      </c>
      <c r="AF192" s="108">
        <v>2023</v>
      </c>
      <c r="AG192" s="108" t="s">
        <v>17025</v>
      </c>
      <c r="AH192" s="108" t="s">
        <v>17025</v>
      </c>
      <c r="AI192" s="124"/>
      <c r="AJ192" s="124"/>
      <c r="AK192" s="124"/>
      <c r="AL192" s="124"/>
      <c r="AM192" s="125" t="s">
        <v>16949</v>
      </c>
      <c r="AN192" s="125" t="s">
        <v>16950</v>
      </c>
      <c r="AO192" s="125">
        <v>0</v>
      </c>
      <c r="AP192" s="125" t="s">
        <v>16935</v>
      </c>
      <c r="AQ192" s="125" t="s">
        <v>16943</v>
      </c>
      <c r="AR192" s="125" t="s">
        <v>16943</v>
      </c>
      <c r="AS192" s="125"/>
      <c r="AT192" s="125"/>
      <c r="AU192" s="125"/>
      <c r="AV192" s="125"/>
      <c r="AW192" s="125" t="s">
        <v>2222</v>
      </c>
      <c r="AX192" s="126">
        <v>1159.1300000000001</v>
      </c>
      <c r="AY192" s="126">
        <v>650</v>
      </c>
      <c r="AZ192" s="125" t="s">
        <v>2966</v>
      </c>
      <c r="BA192" s="125" t="s">
        <v>16991</v>
      </c>
      <c r="BB192" s="127"/>
      <c r="BC192" s="128">
        <f>AY192-M192</f>
        <v>650</v>
      </c>
      <c r="BJ192" s="97" t="str">
        <f t="shared" ref="BJ192:BJ197" si="57">VLOOKUP(C192,BM:BO,3,FALSE)</f>
        <v>886.900</v>
      </c>
      <c r="BM192" s="97" t="s">
        <v>3766</v>
      </c>
      <c r="BN192" s="97" t="s">
        <v>1139</v>
      </c>
      <c r="BO192" s="97" t="s">
        <v>3767</v>
      </c>
      <c r="BU192" s="97" t="s">
        <v>3766</v>
      </c>
      <c r="BV192" s="97" t="s">
        <v>1139</v>
      </c>
      <c r="BW192" s="97" t="s">
        <v>3767</v>
      </c>
      <c r="CH192" s="119">
        <f>D192-E192-F192-G192-H192-I192-J192-L192-N192-P192-R192-T192-U192-V192-W192-X192-Y192-Z192-AA192-AB192-AC192-AD192-AE192</f>
        <v>0</v>
      </c>
      <c r="DN192" s="97" t="e">
        <f t="shared" si="41"/>
        <v>#N/A</v>
      </c>
    </row>
    <row r="193" spans="1:118" x14ac:dyDescent="0.3">
      <c r="A193" s="97">
        <v>1</v>
      </c>
      <c r="B193" s="120">
        <f>SUBTOTAL(9,$A$22:A193)</f>
        <v>167</v>
      </c>
      <c r="C193" s="130" t="s">
        <v>539</v>
      </c>
      <c r="D193" s="117">
        <f t="shared" ref="D193" si="58">E193+F193+G193+H193+I193+J193+L193+N193+P193+R193+T193+U193+V193+W193+X193+Y193+Z193+AA193+AB193+AC193+AD193+AE193</f>
        <v>179518.32</v>
      </c>
      <c r="E193" s="133">
        <v>0</v>
      </c>
      <c r="F193" s="133">
        <v>0</v>
      </c>
      <c r="G193" s="133">
        <v>0</v>
      </c>
      <c r="H193" s="133">
        <v>0</v>
      </c>
      <c r="I193" s="133">
        <v>0</v>
      </c>
      <c r="J193" s="133">
        <v>0</v>
      </c>
      <c r="K193" s="149">
        <v>0</v>
      </c>
      <c r="L193" s="133">
        <v>0</v>
      </c>
      <c r="M193" s="117">
        <v>0</v>
      </c>
      <c r="N193" s="117">
        <v>0</v>
      </c>
      <c r="O193" s="133">
        <v>0</v>
      </c>
      <c r="P193" s="133">
        <v>0</v>
      </c>
      <c r="Q193" s="133">
        <v>0</v>
      </c>
      <c r="R193" s="133">
        <v>0</v>
      </c>
      <c r="S193" s="133">
        <v>0</v>
      </c>
      <c r="T193" s="133">
        <v>0</v>
      </c>
      <c r="U193" s="133">
        <v>0</v>
      </c>
      <c r="V193" s="133">
        <v>0</v>
      </c>
      <c r="W193" s="133">
        <v>0</v>
      </c>
      <c r="X193" s="133">
        <v>0</v>
      </c>
      <c r="Y193" s="133">
        <v>0</v>
      </c>
      <c r="Z193" s="133">
        <v>0</v>
      </c>
      <c r="AA193" s="133">
        <v>0</v>
      </c>
      <c r="AB193" s="133">
        <v>0</v>
      </c>
      <c r="AC193" s="134">
        <f t="shared" ref="AC193" si="59">ROUND(N193*2.14%,2)+ROUND(E193*2.14%,2)+ROUND(F193*2.14%,2)+ROUND(G193*2.14%,2)+ROUND(H193*2.14%,2)+ROUND(I193*2.14%,2)+ROUND(J193*2.14%,2)+ROUND(L193*2.14%,2)+ROUND(P193*2.14%,2)+ROUND(R193*2.14%,2)+ROUND(T193*2.14%,2)+ROUND(U193*2.14%,2)+ROUND(V193*2.14%,2)+ROUND(W193*2.14%,2)+ROUND(X193*2.14%,2)+ROUND(Y193*2.14%,2)+ROUND(Z193*2.14%,2)+ROUND(AA193*2.14%,2)+ROUND(AB193*2.14%,2)</f>
        <v>0</v>
      </c>
      <c r="AD193" s="117">
        <v>179518.32</v>
      </c>
      <c r="AE193" s="133">
        <v>0</v>
      </c>
      <c r="AF193" s="108">
        <v>2023</v>
      </c>
      <c r="AG193" s="108" t="s">
        <v>17025</v>
      </c>
      <c r="AH193" s="108" t="s">
        <v>17025</v>
      </c>
      <c r="AI193" s="124"/>
      <c r="AJ193" s="124"/>
      <c r="AK193" s="124"/>
      <c r="AL193" s="124"/>
      <c r="AM193" s="125" t="s">
        <v>16932</v>
      </c>
      <c r="AN193" s="125" t="s">
        <v>16941</v>
      </c>
      <c r="AO193" s="125">
        <v>0</v>
      </c>
      <c r="AP193" s="125" t="s">
        <v>16953</v>
      </c>
      <c r="AQ193" s="125" t="s">
        <v>16945</v>
      </c>
      <c r="AR193" s="125" t="s">
        <v>16943</v>
      </c>
      <c r="AS193" s="125"/>
      <c r="AT193" s="125"/>
      <c r="AU193" s="125"/>
      <c r="AV193" s="125"/>
      <c r="AW193" s="125" t="s">
        <v>616</v>
      </c>
      <c r="AX193" s="126">
        <v>2680.85</v>
      </c>
      <c r="AY193" s="126">
        <v>500.5</v>
      </c>
      <c r="AZ193" s="125" t="s">
        <v>2966</v>
      </c>
      <c r="BA193" s="125">
        <v>2010</v>
      </c>
      <c r="BB193" s="127"/>
      <c r="BC193" s="128">
        <f t="shared" ref="BC193" si="60">AY193-M193</f>
        <v>500.5</v>
      </c>
      <c r="BJ193" s="97" t="str">
        <f t="shared" si="57"/>
        <v>455.000</v>
      </c>
      <c r="BM193" s="97" t="s">
        <v>3810</v>
      </c>
      <c r="BN193" s="97" t="s">
        <v>1342</v>
      </c>
      <c r="BO193" s="97" t="s">
        <v>3811</v>
      </c>
      <c r="BU193" s="97" t="s">
        <v>3810</v>
      </c>
      <c r="BV193" s="97" t="s">
        <v>1342</v>
      </c>
      <c r="BW193" s="97" t="s">
        <v>3811</v>
      </c>
      <c r="CH193" s="119">
        <f t="shared" ref="CH193" si="61">D193-E193-F193-G193-H193-I193-J193-L193-N193-P193-R193-T193-U193-V193-W193-X193-Y193-Z193-AA193-AB193-AC193-AD193-AE193</f>
        <v>0</v>
      </c>
      <c r="DN193" s="97" t="e">
        <f t="shared" si="41"/>
        <v>#N/A</v>
      </c>
    </row>
    <row r="194" spans="1:118" x14ac:dyDescent="0.3">
      <c r="B194" s="150" t="s">
        <v>532</v>
      </c>
      <c r="C194" s="150"/>
      <c r="D194" s="116">
        <f>SUM(D195:D201)</f>
        <v>25103196.559999999</v>
      </c>
      <c r="E194" s="117">
        <f t="shared" ref="E194:AE194" si="62">SUM(E195:E201)</f>
        <v>0</v>
      </c>
      <c r="F194" s="117">
        <f t="shared" si="62"/>
        <v>0</v>
      </c>
      <c r="G194" s="117">
        <f t="shared" si="62"/>
        <v>0</v>
      </c>
      <c r="H194" s="117">
        <f t="shared" si="62"/>
        <v>0</v>
      </c>
      <c r="I194" s="117">
        <f t="shared" si="62"/>
        <v>0</v>
      </c>
      <c r="J194" s="117">
        <f t="shared" si="62"/>
        <v>0</v>
      </c>
      <c r="K194" s="118">
        <f t="shared" si="62"/>
        <v>0</v>
      </c>
      <c r="L194" s="117">
        <f t="shared" si="62"/>
        <v>0</v>
      </c>
      <c r="M194" s="117">
        <f t="shared" si="62"/>
        <v>3280.88</v>
      </c>
      <c r="N194" s="117">
        <f t="shared" si="62"/>
        <v>24113720.539999999</v>
      </c>
      <c r="O194" s="117">
        <f t="shared" si="62"/>
        <v>0</v>
      </c>
      <c r="P194" s="117">
        <f t="shared" si="62"/>
        <v>0</v>
      </c>
      <c r="Q194" s="117">
        <f t="shared" si="62"/>
        <v>0</v>
      </c>
      <c r="R194" s="117">
        <f t="shared" si="62"/>
        <v>0</v>
      </c>
      <c r="S194" s="117">
        <f t="shared" si="62"/>
        <v>0</v>
      </c>
      <c r="T194" s="117">
        <f t="shared" si="62"/>
        <v>0</v>
      </c>
      <c r="U194" s="117">
        <f t="shared" si="62"/>
        <v>0</v>
      </c>
      <c r="V194" s="117">
        <f t="shared" si="62"/>
        <v>0</v>
      </c>
      <c r="W194" s="117">
        <f t="shared" si="62"/>
        <v>0</v>
      </c>
      <c r="X194" s="117">
        <f t="shared" si="62"/>
        <v>0</v>
      </c>
      <c r="Y194" s="117">
        <f t="shared" si="62"/>
        <v>0</v>
      </c>
      <c r="Z194" s="117">
        <f t="shared" si="62"/>
        <v>0</v>
      </c>
      <c r="AA194" s="117">
        <f t="shared" si="62"/>
        <v>0</v>
      </c>
      <c r="AB194" s="117">
        <f t="shared" si="62"/>
        <v>0</v>
      </c>
      <c r="AC194" s="117">
        <f t="shared" si="62"/>
        <v>516033.61</v>
      </c>
      <c r="AD194" s="117">
        <f t="shared" si="62"/>
        <v>473442.41</v>
      </c>
      <c r="AE194" s="117">
        <f t="shared" si="62"/>
        <v>0</v>
      </c>
      <c r="AF194" s="108" t="s">
        <v>17004</v>
      </c>
      <c r="AG194" s="108" t="s">
        <v>17004</v>
      </c>
      <c r="AH194" s="108" t="s">
        <v>17004</v>
      </c>
      <c r="AI194" s="124"/>
      <c r="AJ194" s="124"/>
      <c r="AK194" s="124"/>
      <c r="AL194" s="124"/>
      <c r="AM194" s="125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6"/>
      <c r="AY194" s="126"/>
      <c r="AZ194" s="125"/>
      <c r="BA194" s="125"/>
      <c r="BB194" s="127"/>
      <c r="BC194" s="128">
        <f t="shared" si="54"/>
        <v>-3280.88</v>
      </c>
      <c r="BJ194" s="97" t="e">
        <f t="shared" si="57"/>
        <v>#N/A</v>
      </c>
      <c r="BM194" s="97" t="s">
        <v>522</v>
      </c>
      <c r="BN194" s="97" t="s">
        <v>862</v>
      </c>
      <c r="BO194" s="97" t="s">
        <v>3113</v>
      </c>
      <c r="BU194" s="97" t="s">
        <v>522</v>
      </c>
      <c r="BV194" s="97" t="s">
        <v>862</v>
      </c>
      <c r="BW194" s="97" t="s">
        <v>3113</v>
      </c>
      <c r="CH194" s="119">
        <f t="shared" si="48"/>
        <v>-4.0745362639427185E-10</v>
      </c>
      <c r="DN194" s="97" t="e">
        <f t="shared" si="41"/>
        <v>#N/A</v>
      </c>
    </row>
    <row r="195" spans="1:118" x14ac:dyDescent="0.3">
      <c r="A195" s="97">
        <v>1</v>
      </c>
      <c r="B195" s="120">
        <f>SUBTOTAL(9,$A$22:A195)</f>
        <v>168</v>
      </c>
      <c r="C195" s="130" t="s">
        <v>521</v>
      </c>
      <c r="D195" s="117">
        <f t="shared" ref="D195:D201" si="63">E195+F195+G195+H195+I195+J195+L195+N195+P195+R195+T195+U195+V195+W195+X195+Y195+Z195+AA195+AB195+AC195+AD195+AE195</f>
        <v>198356.51</v>
      </c>
      <c r="E195" s="133">
        <v>0</v>
      </c>
      <c r="F195" s="133">
        <v>0</v>
      </c>
      <c r="G195" s="133">
        <v>0</v>
      </c>
      <c r="H195" s="133">
        <v>0</v>
      </c>
      <c r="I195" s="133">
        <v>0</v>
      </c>
      <c r="J195" s="133">
        <v>0</v>
      </c>
      <c r="K195" s="149">
        <v>0</v>
      </c>
      <c r="L195" s="133">
        <v>0</v>
      </c>
      <c r="M195" s="122">
        <v>0</v>
      </c>
      <c r="N195" s="117">
        <v>0</v>
      </c>
      <c r="O195" s="133">
        <v>0</v>
      </c>
      <c r="P195" s="133">
        <v>0</v>
      </c>
      <c r="Q195" s="117">
        <v>0</v>
      </c>
      <c r="R195" s="117">
        <v>0</v>
      </c>
      <c r="S195" s="133">
        <v>0</v>
      </c>
      <c r="T195" s="133">
        <v>0</v>
      </c>
      <c r="U195" s="133">
        <v>0</v>
      </c>
      <c r="V195" s="133">
        <v>0</v>
      </c>
      <c r="W195" s="133">
        <v>0</v>
      </c>
      <c r="X195" s="133">
        <v>0</v>
      </c>
      <c r="Y195" s="133">
        <v>0</v>
      </c>
      <c r="Z195" s="133">
        <v>0</v>
      </c>
      <c r="AA195" s="133">
        <v>0</v>
      </c>
      <c r="AB195" s="133">
        <v>0</v>
      </c>
      <c r="AC195" s="117">
        <f>ROUND(N195*2.14%,2)</f>
        <v>0</v>
      </c>
      <c r="AD195" s="117">
        <v>198356.51</v>
      </c>
      <c r="AE195" s="133">
        <v>0</v>
      </c>
      <c r="AF195" s="108">
        <v>2023</v>
      </c>
      <c r="AG195" s="108" t="s">
        <v>17025</v>
      </c>
      <c r="AH195" s="108" t="s">
        <v>17025</v>
      </c>
      <c r="AI195" s="124"/>
      <c r="AJ195" s="124"/>
      <c r="AK195" s="124"/>
      <c r="AL195" s="124"/>
      <c r="AM195" s="125" t="s">
        <v>16948</v>
      </c>
      <c r="AN195" s="125" t="s">
        <v>16942</v>
      </c>
      <c r="AO195" s="125" t="s">
        <v>16947</v>
      </c>
      <c r="AP195" s="125" t="s">
        <v>16943</v>
      </c>
      <c r="AQ195" s="125" t="s">
        <v>16940</v>
      </c>
      <c r="AR195" s="125" t="s">
        <v>16943</v>
      </c>
      <c r="AS195" s="125"/>
      <c r="AT195" s="125"/>
      <c r="AU195" s="125"/>
      <c r="AV195" s="125"/>
      <c r="AW195" s="125" t="s">
        <v>1267</v>
      </c>
      <c r="AX195" s="126">
        <v>5594.5</v>
      </c>
      <c r="AY195" s="126">
        <v>617.9</v>
      </c>
      <c r="AZ195" s="125" t="s">
        <v>2989</v>
      </c>
      <c r="BA195" s="125">
        <v>2010</v>
      </c>
      <c r="BB195" s="127"/>
      <c r="BC195" s="128">
        <f t="shared" si="54"/>
        <v>617.9</v>
      </c>
      <c r="BJ195" s="97" t="str">
        <f t="shared" si="57"/>
        <v>617.900</v>
      </c>
      <c r="BM195" s="97" t="s">
        <v>3779</v>
      </c>
      <c r="BN195" s="97" t="s">
        <v>1342</v>
      </c>
      <c r="BO195" s="97" t="s">
        <v>1057</v>
      </c>
      <c r="BU195" s="97" t="s">
        <v>3779</v>
      </c>
      <c r="BV195" s="97" t="s">
        <v>1342</v>
      </c>
      <c r="BW195" s="97" t="s">
        <v>1057</v>
      </c>
      <c r="CH195" s="119">
        <f t="shared" si="48"/>
        <v>0</v>
      </c>
      <c r="DN195" s="97" t="e">
        <f t="shared" si="41"/>
        <v>#N/A</v>
      </c>
    </row>
    <row r="196" spans="1:118" x14ac:dyDescent="0.3">
      <c r="A196" s="97">
        <v>1</v>
      </c>
      <c r="B196" s="120">
        <f>SUBTOTAL(9,$A$22:A196)</f>
        <v>169</v>
      </c>
      <c r="C196" s="130" t="s">
        <v>523</v>
      </c>
      <c r="D196" s="117">
        <f t="shared" si="63"/>
        <v>5201998.6600000011</v>
      </c>
      <c r="E196" s="133">
        <v>0</v>
      </c>
      <c r="F196" s="133">
        <v>0</v>
      </c>
      <c r="G196" s="133">
        <v>0</v>
      </c>
      <c r="H196" s="133">
        <v>0</v>
      </c>
      <c r="I196" s="133">
        <v>0</v>
      </c>
      <c r="J196" s="133">
        <v>0</v>
      </c>
      <c r="K196" s="149">
        <v>0</v>
      </c>
      <c r="L196" s="133">
        <v>0</v>
      </c>
      <c r="M196" s="122">
        <v>523.29999999999995</v>
      </c>
      <c r="N196" s="117">
        <v>5000505.9800000004</v>
      </c>
      <c r="O196" s="133">
        <v>0</v>
      </c>
      <c r="P196" s="133">
        <v>0</v>
      </c>
      <c r="Q196" s="117">
        <v>0</v>
      </c>
      <c r="R196" s="117">
        <v>0</v>
      </c>
      <c r="S196" s="133">
        <v>0</v>
      </c>
      <c r="T196" s="133">
        <v>0</v>
      </c>
      <c r="U196" s="133">
        <v>0</v>
      </c>
      <c r="V196" s="133">
        <v>0</v>
      </c>
      <c r="W196" s="133">
        <v>0</v>
      </c>
      <c r="X196" s="133">
        <v>0</v>
      </c>
      <c r="Y196" s="133">
        <v>0</v>
      </c>
      <c r="Z196" s="133">
        <v>0</v>
      </c>
      <c r="AA196" s="133">
        <v>0</v>
      </c>
      <c r="AB196" s="133">
        <v>0</v>
      </c>
      <c r="AC196" s="117">
        <f>ROUND(N196*2.14%,2)-0.01</f>
        <v>107010.82</v>
      </c>
      <c r="AD196" s="117">
        <v>94481.86</v>
      </c>
      <c r="AE196" s="133">
        <v>0</v>
      </c>
      <c r="AF196" s="108">
        <v>2023</v>
      </c>
      <c r="AG196" s="108">
        <v>2023</v>
      </c>
      <c r="AH196" s="108">
        <v>2023</v>
      </c>
      <c r="AI196" s="124"/>
      <c r="AJ196" s="124"/>
      <c r="AK196" s="124"/>
      <c r="AL196" s="124"/>
      <c r="AM196" s="125" t="s">
        <v>16934</v>
      </c>
      <c r="AN196" s="125" t="s">
        <v>16946</v>
      </c>
      <c r="AO196" s="125">
        <v>0</v>
      </c>
      <c r="AP196" s="125" t="s">
        <v>16950</v>
      </c>
      <c r="AQ196" s="125" t="s">
        <v>16940</v>
      </c>
      <c r="AR196" s="125" t="s">
        <v>16943</v>
      </c>
      <c r="AS196" s="125" t="s">
        <v>16961</v>
      </c>
      <c r="AT196" s="125"/>
      <c r="AU196" s="125"/>
      <c r="AV196" s="125"/>
      <c r="AW196" s="125" t="s">
        <v>780</v>
      </c>
      <c r="AX196" s="126">
        <v>2061.3000000000002</v>
      </c>
      <c r="AY196" s="126">
        <v>523.29999999999995</v>
      </c>
      <c r="AZ196" s="125" t="s">
        <v>2966</v>
      </c>
      <c r="BA196" s="125" t="s">
        <v>3191</v>
      </c>
      <c r="BB196" s="127"/>
      <c r="BC196" s="128">
        <f t="shared" si="54"/>
        <v>0</v>
      </c>
      <c r="BJ196" s="97" t="str">
        <f t="shared" si="57"/>
        <v>643.000</v>
      </c>
      <c r="BM196" s="97" t="s">
        <v>3785</v>
      </c>
      <c r="BN196" s="97" t="s">
        <v>1342</v>
      </c>
      <c r="BO196" s="97" t="s">
        <v>2391</v>
      </c>
      <c r="BU196" s="97" t="s">
        <v>3785</v>
      </c>
      <c r="BV196" s="97" t="s">
        <v>1342</v>
      </c>
      <c r="BW196" s="97" t="s">
        <v>2391</v>
      </c>
      <c r="CH196" s="119">
        <f t="shared" si="48"/>
        <v>6.2573235481977463E-10</v>
      </c>
      <c r="DN196" s="97" t="e">
        <f t="shared" si="41"/>
        <v>#N/A</v>
      </c>
    </row>
    <row r="197" spans="1:118" x14ac:dyDescent="0.3">
      <c r="A197" s="97">
        <v>1</v>
      </c>
      <c r="B197" s="120">
        <f>SUBTOTAL(9,$A$22:A197)</f>
        <v>170</v>
      </c>
      <c r="C197" s="130" t="s">
        <v>524</v>
      </c>
      <c r="D197" s="117">
        <f t="shared" si="63"/>
        <v>102979.17</v>
      </c>
      <c r="E197" s="154">
        <v>0</v>
      </c>
      <c r="F197" s="133">
        <v>0</v>
      </c>
      <c r="G197" s="133">
        <v>0</v>
      </c>
      <c r="H197" s="133">
        <v>0</v>
      </c>
      <c r="I197" s="133">
        <v>0</v>
      </c>
      <c r="J197" s="133">
        <v>0</v>
      </c>
      <c r="K197" s="149">
        <v>0</v>
      </c>
      <c r="L197" s="133">
        <v>0</v>
      </c>
      <c r="M197" s="135">
        <v>0</v>
      </c>
      <c r="N197" s="117">
        <v>0</v>
      </c>
      <c r="O197" s="133">
        <v>0</v>
      </c>
      <c r="P197" s="133">
        <v>0</v>
      </c>
      <c r="Q197" s="117">
        <v>0</v>
      </c>
      <c r="R197" s="117">
        <v>0</v>
      </c>
      <c r="S197" s="133">
        <v>0</v>
      </c>
      <c r="T197" s="133">
        <v>0</v>
      </c>
      <c r="U197" s="133">
        <v>0</v>
      </c>
      <c r="V197" s="133">
        <v>0</v>
      </c>
      <c r="W197" s="133">
        <v>0</v>
      </c>
      <c r="X197" s="133">
        <v>0</v>
      </c>
      <c r="Y197" s="133">
        <v>0</v>
      </c>
      <c r="Z197" s="133">
        <v>0</v>
      </c>
      <c r="AA197" s="133">
        <v>0</v>
      </c>
      <c r="AB197" s="133">
        <v>0</v>
      </c>
      <c r="AC197" s="133">
        <f>ROUND(E197*2.14%,2)</f>
        <v>0</v>
      </c>
      <c r="AD197" s="117">
        <v>102979.17</v>
      </c>
      <c r="AE197" s="133">
        <v>0</v>
      </c>
      <c r="AF197" s="108">
        <v>2023</v>
      </c>
      <c r="AG197" s="108" t="s">
        <v>17025</v>
      </c>
      <c r="AH197" s="108" t="s">
        <v>17025</v>
      </c>
      <c r="AI197" s="124"/>
      <c r="AJ197" s="124"/>
      <c r="AK197" s="124"/>
      <c r="AL197" s="124"/>
      <c r="AM197" s="125" t="s">
        <v>16949</v>
      </c>
      <c r="AN197" s="125" t="s">
        <v>16929</v>
      </c>
      <c r="AO197" s="125">
        <v>0</v>
      </c>
      <c r="AP197" s="125" t="s">
        <v>16943</v>
      </c>
      <c r="AQ197" s="125" t="s">
        <v>16931</v>
      </c>
      <c r="AR197" s="125" t="s">
        <v>16943</v>
      </c>
      <c r="AS197" s="125" t="s">
        <v>16959</v>
      </c>
      <c r="AT197" s="125"/>
      <c r="AU197" s="125"/>
      <c r="AV197" s="125"/>
      <c r="AW197" s="125" t="s">
        <v>928</v>
      </c>
      <c r="AX197" s="126">
        <v>3798.1</v>
      </c>
      <c r="AY197" s="126">
        <v>690</v>
      </c>
      <c r="AZ197" s="125" t="s">
        <v>2989</v>
      </c>
      <c r="BA197" s="125" t="s">
        <v>1139</v>
      </c>
      <c r="BB197" s="127"/>
      <c r="BC197" s="128">
        <f t="shared" si="54"/>
        <v>690</v>
      </c>
      <c r="BJ197" s="97" t="str">
        <f t="shared" si="57"/>
        <v>690.000</v>
      </c>
      <c r="BM197" s="97" t="s">
        <v>745</v>
      </c>
      <c r="BN197" s="97" t="s">
        <v>3043</v>
      </c>
      <c r="BO197" s="97" t="s">
        <v>3788</v>
      </c>
      <c r="BU197" s="97" t="s">
        <v>745</v>
      </c>
      <c r="BV197" s="97" t="s">
        <v>3043</v>
      </c>
      <c r="BW197" s="97" t="s">
        <v>3788</v>
      </c>
      <c r="CH197" s="119">
        <f t="shared" si="48"/>
        <v>0</v>
      </c>
      <c r="DN197" s="97" t="e">
        <f t="shared" si="41"/>
        <v>#N/A</v>
      </c>
    </row>
    <row r="198" spans="1:118" s="139" customFormat="1" x14ac:dyDescent="0.3">
      <c r="A198" s="97">
        <v>1</v>
      </c>
      <c r="B198" s="120">
        <f>SUBTOTAL(9,$A$22:A198)</f>
        <v>171</v>
      </c>
      <c r="C198" s="115" t="s">
        <v>17035</v>
      </c>
      <c r="D198" s="117">
        <f t="shared" si="63"/>
        <v>7279824.7300000004</v>
      </c>
      <c r="E198" s="159">
        <v>0</v>
      </c>
      <c r="F198" s="159">
        <v>0</v>
      </c>
      <c r="G198" s="159">
        <v>0</v>
      </c>
      <c r="H198" s="159">
        <v>0</v>
      </c>
      <c r="I198" s="159">
        <v>0</v>
      </c>
      <c r="J198" s="159">
        <v>0</v>
      </c>
      <c r="K198" s="160">
        <v>0</v>
      </c>
      <c r="L198" s="159">
        <v>0</v>
      </c>
      <c r="M198" s="122">
        <v>1047.57</v>
      </c>
      <c r="N198" s="134">
        <v>7127300.5</v>
      </c>
      <c r="O198" s="134">
        <v>0</v>
      </c>
      <c r="P198" s="134">
        <v>0</v>
      </c>
      <c r="Q198" s="134">
        <v>0</v>
      </c>
      <c r="R198" s="134">
        <v>0</v>
      </c>
      <c r="S198" s="134">
        <v>0</v>
      </c>
      <c r="T198" s="134">
        <v>0</v>
      </c>
      <c r="U198" s="134">
        <v>0</v>
      </c>
      <c r="V198" s="134">
        <v>0</v>
      </c>
      <c r="W198" s="134">
        <v>0</v>
      </c>
      <c r="X198" s="134">
        <v>0</v>
      </c>
      <c r="Y198" s="134">
        <v>0</v>
      </c>
      <c r="Z198" s="134">
        <v>0</v>
      </c>
      <c r="AA198" s="134">
        <v>0</v>
      </c>
      <c r="AB198" s="134">
        <v>0</v>
      </c>
      <c r="AC198" s="134">
        <f t="shared" ref="AC198:AC200" si="64">ROUND(N198*2.14%,2)+ROUND(E198*2.14%,2)+ROUND(F198*2.14%,2)+ROUND(G198*2.14%,2)+ROUND(H198*2.14%,2)+ROUND(I198*2.14%,2)+ROUND(J198*2.14%,2)+ROUND(L198*2.14%,2)+ROUND(P198*2.14%,2)+ROUND(R198*2.14%,2)+ROUND(T198*2.14%,2)+ROUND(U198*2.14%,2)+ROUND(V198*2.14%,2)+ROUND(W198*2.14%,2)+ROUND(X198*2.14%,2)+ROUND(Y198*2.14%,2)+ROUND(Z198*2.14%,2)+ROUND(AA198*2.14%,2)+ROUND(AB198*2.14%,2)</f>
        <v>152524.23000000001</v>
      </c>
      <c r="AD198" s="134">
        <v>0</v>
      </c>
      <c r="AE198" s="134">
        <v>0</v>
      </c>
      <c r="AF198" s="136" t="s">
        <v>17025</v>
      </c>
      <c r="AG198" s="136">
        <v>2023</v>
      </c>
      <c r="AH198" s="137">
        <v>2023</v>
      </c>
      <c r="AT198" s="139" t="e">
        <f>VLOOKUP(C198,AW:AX,2,FALSE)</f>
        <v>#N/A</v>
      </c>
      <c r="BW198" s="140"/>
      <c r="CE198" s="139" t="e">
        <f>VLOOKUP(C198,CF:CG,2,FALSE)</f>
        <v>#N/A</v>
      </c>
      <c r="CH198" s="119">
        <f t="shared" si="48"/>
        <v>4.3655745685100555E-10</v>
      </c>
      <c r="CL198" s="139" t="e">
        <f>VLOOKUP(C198,CM:CN,2,FALSE)</f>
        <v>#N/A</v>
      </c>
      <c r="DK198" s="139" t="e">
        <f>VLOOKUP(C198,DL:DM,2,FALSE)</f>
        <v>#N/A</v>
      </c>
      <c r="DN198" s="97" t="e">
        <f t="shared" si="41"/>
        <v>#N/A</v>
      </c>
    </row>
    <row r="199" spans="1:118" s="139" customFormat="1" x14ac:dyDescent="0.3">
      <c r="A199" s="97">
        <v>1</v>
      </c>
      <c r="B199" s="120">
        <f>SUBTOTAL(9,$A$22:A199)</f>
        <v>172</v>
      </c>
      <c r="C199" s="115" t="s">
        <v>17034</v>
      </c>
      <c r="D199" s="117">
        <f t="shared" si="63"/>
        <v>2384930.21</v>
      </c>
      <c r="E199" s="159">
        <v>0</v>
      </c>
      <c r="F199" s="159">
        <v>0</v>
      </c>
      <c r="G199" s="159">
        <v>0</v>
      </c>
      <c r="H199" s="159">
        <v>0</v>
      </c>
      <c r="I199" s="159">
        <v>0</v>
      </c>
      <c r="J199" s="159">
        <v>0</v>
      </c>
      <c r="K199" s="160">
        <v>0</v>
      </c>
      <c r="L199" s="159">
        <v>0</v>
      </c>
      <c r="M199" s="122">
        <v>366.25</v>
      </c>
      <c r="N199" s="134">
        <v>2334962.02</v>
      </c>
      <c r="O199" s="134">
        <v>0</v>
      </c>
      <c r="P199" s="134">
        <v>0</v>
      </c>
      <c r="Q199" s="134">
        <v>0</v>
      </c>
      <c r="R199" s="134">
        <v>0</v>
      </c>
      <c r="S199" s="134">
        <v>0</v>
      </c>
      <c r="T199" s="134">
        <v>0</v>
      </c>
      <c r="U199" s="134">
        <v>0</v>
      </c>
      <c r="V199" s="134">
        <v>0</v>
      </c>
      <c r="W199" s="134">
        <v>0</v>
      </c>
      <c r="X199" s="134">
        <v>0</v>
      </c>
      <c r="Y199" s="134">
        <v>0</v>
      </c>
      <c r="Z199" s="134">
        <v>0</v>
      </c>
      <c r="AA199" s="134">
        <v>0</v>
      </c>
      <c r="AB199" s="134">
        <v>0</v>
      </c>
      <c r="AC199" s="134">
        <f t="shared" si="64"/>
        <v>49968.19</v>
      </c>
      <c r="AD199" s="134">
        <v>0</v>
      </c>
      <c r="AE199" s="134">
        <v>0</v>
      </c>
      <c r="AF199" s="136" t="s">
        <v>17025</v>
      </c>
      <c r="AG199" s="136">
        <v>2023</v>
      </c>
      <c r="AH199" s="137">
        <v>2023</v>
      </c>
      <c r="AT199" s="139" t="e">
        <f>VLOOKUP(C199,AW:AX,2,FALSE)</f>
        <v>#N/A</v>
      </c>
      <c r="BW199" s="140"/>
      <c r="CE199" s="139" t="e">
        <f>VLOOKUP(C199,CF:CG,2,FALSE)</f>
        <v>#N/A</v>
      </c>
      <c r="CH199" s="119">
        <f t="shared" si="48"/>
        <v>-5.8207660913467407E-11</v>
      </c>
      <c r="CL199" s="139" t="e">
        <f>VLOOKUP(C199,CM:CN,2,FALSE)</f>
        <v>#N/A</v>
      </c>
      <c r="DK199" s="139" t="e">
        <f>VLOOKUP(C199,DL:DM,2,FALSE)</f>
        <v>#N/A</v>
      </c>
      <c r="DN199" s="97" t="e">
        <f t="shared" si="41"/>
        <v>#N/A</v>
      </c>
    </row>
    <row r="200" spans="1:118" s="139" customFormat="1" x14ac:dyDescent="0.3">
      <c r="A200" s="97">
        <v>1</v>
      </c>
      <c r="B200" s="120">
        <f>SUBTOTAL(9,$A$22:A200)</f>
        <v>173</v>
      </c>
      <c r="C200" s="115" t="s">
        <v>3818</v>
      </c>
      <c r="D200" s="117">
        <f t="shared" si="63"/>
        <v>7153587.8300000001</v>
      </c>
      <c r="E200" s="161">
        <v>0</v>
      </c>
      <c r="F200" s="161">
        <v>0</v>
      </c>
      <c r="G200" s="161">
        <v>0</v>
      </c>
      <c r="H200" s="161">
        <v>0</v>
      </c>
      <c r="I200" s="161">
        <v>0</v>
      </c>
      <c r="J200" s="161">
        <v>0</v>
      </c>
      <c r="K200" s="152">
        <v>0</v>
      </c>
      <c r="L200" s="134">
        <v>0</v>
      </c>
      <c r="M200" s="122">
        <v>979.94</v>
      </c>
      <c r="N200" s="134">
        <v>7003708.4699999997</v>
      </c>
      <c r="O200" s="134">
        <v>0</v>
      </c>
      <c r="P200" s="134">
        <v>0</v>
      </c>
      <c r="Q200" s="134">
        <v>0</v>
      </c>
      <c r="R200" s="134">
        <v>0</v>
      </c>
      <c r="S200" s="134">
        <v>0</v>
      </c>
      <c r="T200" s="134">
        <v>0</v>
      </c>
      <c r="U200" s="134">
        <v>0</v>
      </c>
      <c r="V200" s="134">
        <v>0</v>
      </c>
      <c r="W200" s="134">
        <v>0</v>
      </c>
      <c r="X200" s="134">
        <v>0</v>
      </c>
      <c r="Y200" s="134">
        <v>0</v>
      </c>
      <c r="Z200" s="134">
        <v>0</v>
      </c>
      <c r="AA200" s="134">
        <v>0</v>
      </c>
      <c r="AB200" s="134">
        <v>0</v>
      </c>
      <c r="AC200" s="134">
        <f t="shared" si="64"/>
        <v>149879.35999999999</v>
      </c>
      <c r="AD200" s="134">
        <v>0</v>
      </c>
      <c r="AE200" s="134">
        <v>0</v>
      </c>
      <c r="AF200" s="136" t="s">
        <v>17025</v>
      </c>
      <c r="AG200" s="136">
        <v>2023</v>
      </c>
      <c r="AH200" s="137">
        <v>2023</v>
      </c>
      <c r="AT200" s="139" t="e">
        <f>VLOOKUP(C200,AW:AX,2,FALSE)</f>
        <v>#N/A</v>
      </c>
      <c r="BW200" s="140"/>
      <c r="CA200" s="139" t="e">
        <f>VLOOKUP(C200,CB:CC,2,FALSE)</f>
        <v>#N/A</v>
      </c>
      <c r="CE200" s="139" t="e">
        <f>VLOOKUP(C200,CF:CG,2,FALSE)</f>
        <v>#N/A</v>
      </c>
      <c r="CH200" s="119">
        <f t="shared" si="48"/>
        <v>3.4924596548080444E-10</v>
      </c>
      <c r="CL200" s="139" t="e">
        <f>VLOOKUP(C200,CM:CN,2,FALSE)</f>
        <v>#N/A</v>
      </c>
      <c r="DK200" s="139" t="e">
        <f>VLOOKUP(C200,DL:DM,2,FALSE)</f>
        <v>#N/A</v>
      </c>
      <c r="DN200" s="97" t="e">
        <f t="shared" si="41"/>
        <v>#N/A</v>
      </c>
    </row>
    <row r="201" spans="1:118" x14ac:dyDescent="0.3">
      <c r="A201" s="97">
        <v>1</v>
      </c>
      <c r="B201" s="120">
        <f>SUBTOTAL(9,$A$22:A201)</f>
        <v>174</v>
      </c>
      <c r="C201" s="130" t="s">
        <v>522</v>
      </c>
      <c r="D201" s="117">
        <f t="shared" si="63"/>
        <v>2781519.4499999997</v>
      </c>
      <c r="E201" s="133">
        <v>0</v>
      </c>
      <c r="F201" s="133">
        <v>0</v>
      </c>
      <c r="G201" s="133">
        <v>0</v>
      </c>
      <c r="H201" s="133">
        <v>0</v>
      </c>
      <c r="I201" s="133">
        <v>0</v>
      </c>
      <c r="J201" s="133">
        <v>0</v>
      </c>
      <c r="K201" s="149">
        <v>0</v>
      </c>
      <c r="L201" s="133">
        <v>0</v>
      </c>
      <c r="M201" s="135">
        <v>363.82</v>
      </c>
      <c r="N201" s="117">
        <v>2647243.5699999998</v>
      </c>
      <c r="O201" s="133">
        <v>0</v>
      </c>
      <c r="P201" s="133">
        <v>0</v>
      </c>
      <c r="Q201" s="117">
        <v>0</v>
      </c>
      <c r="R201" s="117">
        <v>0</v>
      </c>
      <c r="S201" s="133">
        <v>0</v>
      </c>
      <c r="T201" s="133">
        <v>0</v>
      </c>
      <c r="U201" s="133">
        <v>0</v>
      </c>
      <c r="V201" s="133">
        <v>0</v>
      </c>
      <c r="W201" s="133">
        <v>0</v>
      </c>
      <c r="X201" s="133">
        <v>0</v>
      </c>
      <c r="Y201" s="133">
        <v>0</v>
      </c>
      <c r="Z201" s="133">
        <v>0</v>
      </c>
      <c r="AA201" s="133">
        <v>0</v>
      </c>
      <c r="AB201" s="133">
        <v>0</v>
      </c>
      <c r="AC201" s="117">
        <f>ROUND(N201*2.14%,2)</f>
        <v>56651.01</v>
      </c>
      <c r="AD201" s="117">
        <v>77624.87</v>
      </c>
      <c r="AE201" s="133">
        <v>0</v>
      </c>
      <c r="AF201" s="108">
        <v>2023</v>
      </c>
      <c r="AG201" s="108">
        <v>2023</v>
      </c>
      <c r="AH201" s="108">
        <v>2023</v>
      </c>
      <c r="AI201" s="124"/>
      <c r="AJ201" s="124"/>
      <c r="AK201" s="124"/>
      <c r="AL201" s="124"/>
      <c r="AM201" s="125" t="s">
        <v>16946</v>
      </c>
      <c r="AN201" s="125" t="s">
        <v>16938</v>
      </c>
      <c r="AO201" s="125">
        <v>0</v>
      </c>
      <c r="AP201" s="125" t="s">
        <v>16953</v>
      </c>
      <c r="AQ201" s="125" t="s">
        <v>16940</v>
      </c>
      <c r="AR201" s="125">
        <v>0</v>
      </c>
      <c r="AS201" s="125"/>
      <c r="AT201" s="125"/>
      <c r="AU201" s="125"/>
      <c r="AV201" s="125"/>
      <c r="AW201" s="125" t="s">
        <v>619</v>
      </c>
      <c r="AX201" s="126">
        <v>701</v>
      </c>
      <c r="AY201" s="126">
        <v>300.8</v>
      </c>
      <c r="AZ201" s="125" t="s">
        <v>2966</v>
      </c>
      <c r="BA201" s="125">
        <v>2007</v>
      </c>
      <c r="BB201" s="127"/>
      <c r="BC201" s="128">
        <f>AY201-M201</f>
        <v>-63.019999999999982</v>
      </c>
      <c r="BJ201" s="97" t="str">
        <f t="shared" ref="BJ201:BJ208" si="65">VLOOKUP(C201,BM:BO,3,FALSE)</f>
        <v>290.700</v>
      </c>
      <c r="BM201" s="97" t="s">
        <v>3782</v>
      </c>
      <c r="BN201" s="97" t="s">
        <v>810</v>
      </c>
      <c r="BO201" s="97" t="s">
        <v>2352</v>
      </c>
      <c r="BU201" s="97" t="s">
        <v>3782</v>
      </c>
      <c r="BV201" s="97" t="s">
        <v>810</v>
      </c>
      <c r="BW201" s="97" t="s">
        <v>2352</v>
      </c>
      <c r="CH201" s="119">
        <f t="shared" si="48"/>
        <v>-1.1641532182693481E-10</v>
      </c>
      <c r="DN201" s="97" t="e">
        <f t="shared" si="41"/>
        <v>#N/A</v>
      </c>
    </row>
    <row r="202" spans="1:118" x14ac:dyDescent="0.3">
      <c r="B202" s="150" t="s">
        <v>533</v>
      </c>
      <c r="C202" s="150"/>
      <c r="D202" s="116">
        <f t="shared" ref="D202:AE202" si="66">SUM(D203:D203)</f>
        <v>184127.11</v>
      </c>
      <c r="E202" s="117">
        <f t="shared" si="66"/>
        <v>0</v>
      </c>
      <c r="F202" s="117">
        <f t="shared" si="66"/>
        <v>0</v>
      </c>
      <c r="G202" s="117">
        <f t="shared" si="66"/>
        <v>0</v>
      </c>
      <c r="H202" s="117">
        <f t="shared" si="66"/>
        <v>0</v>
      </c>
      <c r="I202" s="117">
        <f t="shared" si="66"/>
        <v>0</v>
      </c>
      <c r="J202" s="117">
        <f t="shared" si="66"/>
        <v>0</v>
      </c>
      <c r="K202" s="118">
        <f t="shared" si="66"/>
        <v>0</v>
      </c>
      <c r="L202" s="117">
        <f t="shared" si="66"/>
        <v>0</v>
      </c>
      <c r="M202" s="117">
        <f t="shared" si="66"/>
        <v>0</v>
      </c>
      <c r="N202" s="117">
        <f t="shared" si="66"/>
        <v>0</v>
      </c>
      <c r="O202" s="117">
        <f t="shared" si="66"/>
        <v>0</v>
      </c>
      <c r="P202" s="117">
        <f t="shared" si="66"/>
        <v>0</v>
      </c>
      <c r="Q202" s="117">
        <f t="shared" si="66"/>
        <v>0</v>
      </c>
      <c r="R202" s="117">
        <f t="shared" si="66"/>
        <v>0</v>
      </c>
      <c r="S202" s="117">
        <f t="shared" si="66"/>
        <v>0</v>
      </c>
      <c r="T202" s="117">
        <f t="shared" si="66"/>
        <v>0</v>
      </c>
      <c r="U202" s="117">
        <f t="shared" si="66"/>
        <v>0</v>
      </c>
      <c r="V202" s="117">
        <f t="shared" si="66"/>
        <v>0</v>
      </c>
      <c r="W202" s="117">
        <f t="shared" si="66"/>
        <v>0</v>
      </c>
      <c r="X202" s="117">
        <f t="shared" si="66"/>
        <v>0</v>
      </c>
      <c r="Y202" s="117">
        <f t="shared" si="66"/>
        <v>0</v>
      </c>
      <c r="Z202" s="117">
        <f t="shared" si="66"/>
        <v>0</v>
      </c>
      <c r="AA202" s="117">
        <f t="shared" si="66"/>
        <v>0</v>
      </c>
      <c r="AB202" s="117">
        <f t="shared" si="66"/>
        <v>0</v>
      </c>
      <c r="AC202" s="117">
        <f t="shared" si="66"/>
        <v>0</v>
      </c>
      <c r="AD202" s="117">
        <f t="shared" si="66"/>
        <v>184127.11</v>
      </c>
      <c r="AE202" s="117">
        <f t="shared" si="66"/>
        <v>0</v>
      </c>
      <c r="AF202" s="108" t="s">
        <v>17004</v>
      </c>
      <c r="AG202" s="108" t="s">
        <v>17004</v>
      </c>
      <c r="AH202" s="108" t="s">
        <v>17004</v>
      </c>
      <c r="AI202" s="124"/>
      <c r="AJ202" s="124"/>
      <c r="AK202" s="124"/>
      <c r="AL202" s="124"/>
      <c r="AM202" s="125"/>
      <c r="AN202" s="125"/>
      <c r="AO202" s="125"/>
      <c r="AP202" s="125"/>
      <c r="AQ202" s="125"/>
      <c r="AR202" s="125"/>
      <c r="AS202" s="125"/>
      <c r="AT202" s="125"/>
      <c r="AU202" s="125"/>
      <c r="AV202" s="125"/>
      <c r="AW202" s="125"/>
      <c r="AX202" s="126"/>
      <c r="AY202" s="126"/>
      <c r="AZ202" s="125"/>
      <c r="BA202" s="125"/>
      <c r="BB202" s="127"/>
      <c r="BC202" s="128">
        <f t="shared" si="54"/>
        <v>0</v>
      </c>
      <c r="BJ202" s="97" t="e">
        <f t="shared" si="65"/>
        <v>#N/A</v>
      </c>
      <c r="BM202" s="97" t="s">
        <v>3789</v>
      </c>
      <c r="BN202" s="97" t="s">
        <v>862</v>
      </c>
      <c r="BO202" s="97" t="s">
        <v>3790</v>
      </c>
      <c r="BU202" s="97" t="s">
        <v>3789</v>
      </c>
      <c r="BV202" s="97" t="s">
        <v>862</v>
      </c>
      <c r="BW202" s="97" t="s">
        <v>3790</v>
      </c>
      <c r="CH202" s="119">
        <f t="shared" si="48"/>
        <v>0</v>
      </c>
      <c r="DN202" s="97" t="e">
        <f t="shared" si="41"/>
        <v>#N/A</v>
      </c>
    </row>
    <row r="203" spans="1:118" x14ac:dyDescent="0.3">
      <c r="A203" s="97">
        <v>1</v>
      </c>
      <c r="B203" s="120">
        <f>SUBTOTAL(9,$A$22:A203)</f>
        <v>175</v>
      </c>
      <c r="C203" s="130" t="s">
        <v>525</v>
      </c>
      <c r="D203" s="117">
        <f t="shared" ref="D203" si="67">E203+F203+G203+H203+I203+J203+L203+N203+P203+R203+T203+U203+V203+W203+X203+Y203+Z203+AA203+AB203+AC203+AD203+AE203</f>
        <v>184127.11</v>
      </c>
      <c r="E203" s="133">
        <v>0</v>
      </c>
      <c r="F203" s="133">
        <v>0</v>
      </c>
      <c r="G203" s="133">
        <v>0</v>
      </c>
      <c r="H203" s="133">
        <v>0</v>
      </c>
      <c r="I203" s="133">
        <v>0</v>
      </c>
      <c r="J203" s="133">
        <v>0</v>
      </c>
      <c r="K203" s="149">
        <v>0</v>
      </c>
      <c r="L203" s="133">
        <v>0</v>
      </c>
      <c r="M203" s="135">
        <v>0</v>
      </c>
      <c r="N203" s="117">
        <v>0</v>
      </c>
      <c r="O203" s="133">
        <v>0</v>
      </c>
      <c r="P203" s="133">
        <v>0</v>
      </c>
      <c r="Q203" s="117">
        <v>0</v>
      </c>
      <c r="R203" s="117">
        <v>0</v>
      </c>
      <c r="S203" s="133">
        <v>0</v>
      </c>
      <c r="T203" s="133">
        <v>0</v>
      </c>
      <c r="U203" s="133">
        <v>0</v>
      </c>
      <c r="V203" s="133">
        <v>0</v>
      </c>
      <c r="W203" s="133">
        <v>0</v>
      </c>
      <c r="X203" s="133">
        <v>0</v>
      </c>
      <c r="Y203" s="133">
        <v>0</v>
      </c>
      <c r="Z203" s="133">
        <v>0</v>
      </c>
      <c r="AA203" s="133">
        <v>0</v>
      </c>
      <c r="AB203" s="133">
        <v>0</v>
      </c>
      <c r="AC203" s="117">
        <f>ROUND(N203*2.14%,2)</f>
        <v>0</v>
      </c>
      <c r="AD203" s="117">
        <v>184127.11</v>
      </c>
      <c r="AE203" s="133">
        <v>0</v>
      </c>
      <c r="AF203" s="108">
        <v>2023</v>
      </c>
      <c r="AG203" s="108" t="s">
        <v>17025</v>
      </c>
      <c r="AH203" s="108" t="s">
        <v>17025</v>
      </c>
      <c r="AI203" s="124"/>
      <c r="AJ203" s="124"/>
      <c r="AK203" s="124"/>
      <c r="AL203" s="124"/>
      <c r="AM203" s="125" t="s">
        <v>16934</v>
      </c>
      <c r="AN203" s="125" t="s">
        <v>16938</v>
      </c>
      <c r="AO203" s="125">
        <v>0</v>
      </c>
      <c r="AP203" s="125" t="s">
        <v>16939</v>
      </c>
      <c r="AQ203" s="125" t="s">
        <v>16940</v>
      </c>
      <c r="AR203" s="125" t="s">
        <v>16943</v>
      </c>
      <c r="AS203" s="125" t="s">
        <v>16961</v>
      </c>
      <c r="AT203" s="125"/>
      <c r="AU203" s="125"/>
      <c r="AV203" s="125"/>
      <c r="AW203" s="125" t="s">
        <v>612</v>
      </c>
      <c r="AX203" s="126">
        <v>1914.1</v>
      </c>
      <c r="AY203" s="126">
        <v>1210.3</v>
      </c>
      <c r="AZ203" s="125" t="s">
        <v>2966</v>
      </c>
      <c r="BA203" s="125">
        <v>2009</v>
      </c>
      <c r="BB203" s="127"/>
      <c r="BC203" s="128">
        <f t="shared" si="54"/>
        <v>1210.3</v>
      </c>
      <c r="BJ203" s="97" t="e">
        <f t="shared" si="65"/>
        <v>#N/A</v>
      </c>
      <c r="BM203" s="97" t="s">
        <v>3791</v>
      </c>
      <c r="BN203" s="97" t="s">
        <v>2979</v>
      </c>
      <c r="BO203" s="97" t="s">
        <v>907</v>
      </c>
      <c r="BU203" s="97" t="s">
        <v>3791</v>
      </c>
      <c r="BV203" s="97" t="s">
        <v>2979</v>
      </c>
      <c r="BW203" s="97" t="s">
        <v>907</v>
      </c>
      <c r="CH203" s="119">
        <f t="shared" si="48"/>
        <v>0</v>
      </c>
      <c r="DN203" s="97" t="e">
        <f t="shared" si="41"/>
        <v>#N/A</v>
      </c>
    </row>
    <row r="204" spans="1:118" x14ac:dyDescent="0.3">
      <c r="B204" s="150" t="s">
        <v>534</v>
      </c>
      <c r="C204" s="150"/>
      <c r="D204" s="116">
        <f>SUM(D205:D209)</f>
        <v>5162162.76</v>
      </c>
      <c r="E204" s="117">
        <f t="shared" ref="E204:AE204" si="68">SUM(E205:E209)</f>
        <v>0</v>
      </c>
      <c r="F204" s="117">
        <f t="shared" si="68"/>
        <v>0</v>
      </c>
      <c r="G204" s="117">
        <f t="shared" si="68"/>
        <v>0</v>
      </c>
      <c r="H204" s="117">
        <f t="shared" si="68"/>
        <v>0</v>
      </c>
      <c r="I204" s="117">
        <f t="shared" si="68"/>
        <v>0</v>
      </c>
      <c r="J204" s="117">
        <f t="shared" si="68"/>
        <v>0</v>
      </c>
      <c r="K204" s="118">
        <f t="shared" si="68"/>
        <v>0</v>
      </c>
      <c r="L204" s="117">
        <f t="shared" si="68"/>
        <v>0</v>
      </c>
      <c r="M204" s="117">
        <f t="shared" si="68"/>
        <v>810.43</v>
      </c>
      <c r="N204" s="117">
        <f t="shared" si="68"/>
        <v>4551355.7699999996</v>
      </c>
      <c r="O204" s="117">
        <f t="shared" si="68"/>
        <v>0</v>
      </c>
      <c r="P204" s="117">
        <f t="shared" si="68"/>
        <v>0</v>
      </c>
      <c r="Q204" s="117">
        <f t="shared" si="68"/>
        <v>0</v>
      </c>
      <c r="R204" s="117">
        <f t="shared" si="68"/>
        <v>0</v>
      </c>
      <c r="S204" s="117">
        <f t="shared" si="68"/>
        <v>0</v>
      </c>
      <c r="T204" s="117">
        <f t="shared" si="68"/>
        <v>0</v>
      </c>
      <c r="U204" s="117">
        <f t="shared" si="68"/>
        <v>0</v>
      </c>
      <c r="V204" s="117">
        <f t="shared" si="68"/>
        <v>0</v>
      </c>
      <c r="W204" s="117">
        <f t="shared" si="68"/>
        <v>0</v>
      </c>
      <c r="X204" s="117">
        <f t="shared" si="68"/>
        <v>0</v>
      </c>
      <c r="Y204" s="117">
        <f t="shared" si="68"/>
        <v>0</v>
      </c>
      <c r="Z204" s="117">
        <f t="shared" si="68"/>
        <v>0</v>
      </c>
      <c r="AA204" s="117">
        <f t="shared" si="68"/>
        <v>0</v>
      </c>
      <c r="AB204" s="117">
        <f t="shared" si="68"/>
        <v>0</v>
      </c>
      <c r="AC204" s="117">
        <f t="shared" si="68"/>
        <v>97399.01</v>
      </c>
      <c r="AD204" s="117">
        <f t="shared" si="68"/>
        <v>513407.98</v>
      </c>
      <c r="AE204" s="117">
        <f t="shared" si="68"/>
        <v>0</v>
      </c>
      <c r="AF204" s="108" t="s">
        <v>17004</v>
      </c>
      <c r="AG204" s="108" t="s">
        <v>17004</v>
      </c>
      <c r="AH204" s="108" t="s">
        <v>17004</v>
      </c>
      <c r="AI204" s="124"/>
      <c r="AJ204" s="124"/>
      <c r="AK204" s="124"/>
      <c r="AL204" s="124"/>
      <c r="AM204" s="125"/>
      <c r="AN204" s="125"/>
      <c r="AO204" s="125"/>
      <c r="AP204" s="125"/>
      <c r="AQ204" s="125"/>
      <c r="AR204" s="125"/>
      <c r="AS204" s="125"/>
      <c r="AT204" s="125"/>
      <c r="AU204" s="125"/>
      <c r="AV204" s="125"/>
      <c r="AW204" s="125"/>
      <c r="AX204" s="126"/>
      <c r="AY204" s="126"/>
      <c r="AZ204" s="125"/>
      <c r="BA204" s="125"/>
      <c r="BB204" s="127"/>
      <c r="BC204" s="128">
        <f t="shared" si="54"/>
        <v>-810.43</v>
      </c>
      <c r="BJ204" s="97" t="e">
        <f t="shared" si="65"/>
        <v>#N/A</v>
      </c>
      <c r="BM204" s="97" t="s">
        <v>746</v>
      </c>
      <c r="BN204" s="97" t="s">
        <v>862</v>
      </c>
      <c r="BO204" s="97" t="s">
        <v>3794</v>
      </c>
      <c r="BU204" s="97" t="s">
        <v>746</v>
      </c>
      <c r="BV204" s="97" t="s">
        <v>862</v>
      </c>
      <c r="BW204" s="97" t="s">
        <v>3794</v>
      </c>
      <c r="CH204" s="119">
        <f t="shared" si="48"/>
        <v>2.3283064365386963E-10</v>
      </c>
      <c r="DN204" s="97" t="e">
        <f t="shared" si="41"/>
        <v>#N/A</v>
      </c>
    </row>
    <row r="205" spans="1:118" x14ac:dyDescent="0.3">
      <c r="A205" s="97">
        <v>1</v>
      </c>
      <c r="B205" s="120">
        <f>SUBTOTAL(9,$A$22:A205)</f>
        <v>176</v>
      </c>
      <c r="C205" s="130" t="s">
        <v>527</v>
      </c>
      <c r="D205" s="117">
        <f t="shared" ref="D205:D209" si="69">E205+F205+G205+H205+I205+J205+L205+N205+P205+R205+T205+U205+V205+W205+X205+Y205+Z205+AA205+AB205+AC205+AD205+AE205</f>
        <v>179026.61</v>
      </c>
      <c r="E205" s="133">
        <v>0</v>
      </c>
      <c r="F205" s="133">
        <v>0</v>
      </c>
      <c r="G205" s="133">
        <v>0</v>
      </c>
      <c r="H205" s="133">
        <v>0</v>
      </c>
      <c r="I205" s="133">
        <v>0</v>
      </c>
      <c r="J205" s="133">
        <v>0</v>
      </c>
      <c r="K205" s="149">
        <v>0</v>
      </c>
      <c r="L205" s="133">
        <v>0</v>
      </c>
      <c r="M205" s="122">
        <v>0</v>
      </c>
      <c r="N205" s="117">
        <v>0</v>
      </c>
      <c r="O205" s="133">
        <v>0</v>
      </c>
      <c r="P205" s="133">
        <v>0</v>
      </c>
      <c r="Q205" s="117">
        <v>0</v>
      </c>
      <c r="R205" s="117">
        <v>0</v>
      </c>
      <c r="S205" s="133">
        <v>0</v>
      </c>
      <c r="T205" s="133">
        <v>0</v>
      </c>
      <c r="U205" s="133">
        <v>0</v>
      </c>
      <c r="V205" s="133">
        <v>0</v>
      </c>
      <c r="W205" s="133">
        <v>0</v>
      </c>
      <c r="X205" s="133">
        <v>0</v>
      </c>
      <c r="Y205" s="133">
        <v>0</v>
      </c>
      <c r="Z205" s="133">
        <v>0</v>
      </c>
      <c r="AA205" s="133">
        <v>0</v>
      </c>
      <c r="AB205" s="133">
        <v>0</v>
      </c>
      <c r="AC205" s="117">
        <f>ROUND(N205*2.14%,2)</f>
        <v>0</v>
      </c>
      <c r="AD205" s="117">
        <v>179026.61</v>
      </c>
      <c r="AE205" s="133">
        <v>0</v>
      </c>
      <c r="AF205" s="108">
        <v>2023</v>
      </c>
      <c r="AG205" s="108" t="s">
        <v>17025</v>
      </c>
      <c r="AH205" s="108" t="s">
        <v>17025</v>
      </c>
      <c r="AI205" s="124"/>
      <c r="AJ205" s="124"/>
      <c r="AK205" s="124"/>
      <c r="AL205" s="124"/>
      <c r="AM205" s="125" t="s">
        <v>16933</v>
      </c>
      <c r="AN205" s="125" t="s">
        <v>16932</v>
      </c>
      <c r="AO205" s="125">
        <v>0</v>
      </c>
      <c r="AP205" s="125" t="s">
        <v>16943</v>
      </c>
      <c r="AQ205" s="125" t="s">
        <v>16937</v>
      </c>
      <c r="AR205" s="125" t="s">
        <v>16943</v>
      </c>
      <c r="AS205" s="125"/>
      <c r="AT205" s="125"/>
      <c r="AU205" s="125"/>
      <c r="AV205" s="125"/>
      <c r="AW205" s="125" t="s">
        <v>616</v>
      </c>
      <c r="AX205" s="126">
        <v>2685.45</v>
      </c>
      <c r="AY205" s="126">
        <v>943.23</v>
      </c>
      <c r="AZ205" s="125" t="s">
        <v>2966</v>
      </c>
      <c r="BA205" s="125" t="s">
        <v>16991</v>
      </c>
      <c r="BB205" s="127"/>
      <c r="BC205" s="128">
        <f t="shared" si="54"/>
        <v>943.23</v>
      </c>
      <c r="BJ205" s="97" t="str">
        <f t="shared" si="65"/>
        <v>690.610</v>
      </c>
      <c r="BM205" s="97" t="s">
        <v>3796</v>
      </c>
      <c r="BN205" s="97" t="s">
        <v>1139</v>
      </c>
      <c r="BO205" s="97" t="s">
        <v>3403</v>
      </c>
      <c r="BU205" s="97" t="s">
        <v>3796</v>
      </c>
      <c r="BV205" s="97" t="s">
        <v>1139</v>
      </c>
      <c r="BW205" s="97" t="s">
        <v>3403</v>
      </c>
      <c r="CH205" s="119">
        <f t="shared" si="48"/>
        <v>0</v>
      </c>
      <c r="DN205" s="97" t="e">
        <f t="shared" si="41"/>
        <v>#N/A</v>
      </c>
    </row>
    <row r="206" spans="1:118" x14ac:dyDescent="0.3">
      <c r="A206" s="97">
        <v>1</v>
      </c>
      <c r="B206" s="120">
        <f>SUBTOTAL(9,$A$22:A206)</f>
        <v>177</v>
      </c>
      <c r="C206" s="130" t="s">
        <v>528</v>
      </c>
      <c r="D206" s="117">
        <f t="shared" si="69"/>
        <v>116886.8</v>
      </c>
      <c r="E206" s="133">
        <v>0</v>
      </c>
      <c r="F206" s="133">
        <v>0</v>
      </c>
      <c r="G206" s="133">
        <v>0</v>
      </c>
      <c r="H206" s="133">
        <v>0</v>
      </c>
      <c r="I206" s="133">
        <v>0</v>
      </c>
      <c r="J206" s="133">
        <v>0</v>
      </c>
      <c r="K206" s="149">
        <v>0</v>
      </c>
      <c r="L206" s="133">
        <v>0</v>
      </c>
      <c r="M206" s="122">
        <v>0</v>
      </c>
      <c r="N206" s="117">
        <v>0</v>
      </c>
      <c r="O206" s="133">
        <v>0</v>
      </c>
      <c r="P206" s="133">
        <v>0</v>
      </c>
      <c r="Q206" s="117">
        <v>0</v>
      </c>
      <c r="R206" s="117">
        <v>0</v>
      </c>
      <c r="S206" s="133">
        <v>0</v>
      </c>
      <c r="T206" s="133">
        <v>0</v>
      </c>
      <c r="U206" s="133">
        <v>0</v>
      </c>
      <c r="V206" s="133">
        <v>0</v>
      </c>
      <c r="W206" s="133">
        <v>0</v>
      </c>
      <c r="X206" s="133">
        <v>0</v>
      </c>
      <c r="Y206" s="133">
        <v>0</v>
      </c>
      <c r="Z206" s="133">
        <v>0</v>
      </c>
      <c r="AA206" s="133">
        <v>0</v>
      </c>
      <c r="AB206" s="133">
        <v>0</v>
      </c>
      <c r="AC206" s="117">
        <f>ROUND(N206*2.14%,2)</f>
        <v>0</v>
      </c>
      <c r="AD206" s="117">
        <v>116886.8</v>
      </c>
      <c r="AE206" s="133">
        <v>0</v>
      </c>
      <c r="AF206" s="108">
        <v>2023</v>
      </c>
      <c r="AG206" s="108" t="s">
        <v>17025</v>
      </c>
      <c r="AH206" s="108" t="s">
        <v>17025</v>
      </c>
      <c r="AI206" s="124"/>
      <c r="AJ206" s="124"/>
      <c r="AK206" s="124"/>
      <c r="AL206" s="124"/>
      <c r="AM206" s="125" t="s">
        <v>16932</v>
      </c>
      <c r="AN206" s="125" t="s">
        <v>16946</v>
      </c>
      <c r="AO206" s="125">
        <v>0</v>
      </c>
      <c r="AP206" s="125" t="s">
        <v>16949</v>
      </c>
      <c r="AQ206" s="125" t="s">
        <v>16945</v>
      </c>
      <c r="AR206" s="125" t="s">
        <v>16943</v>
      </c>
      <c r="AS206" s="125"/>
      <c r="AT206" s="125"/>
      <c r="AU206" s="125"/>
      <c r="AV206" s="125"/>
      <c r="AW206" s="125" t="s">
        <v>636</v>
      </c>
      <c r="AX206" s="126">
        <v>1347.34</v>
      </c>
      <c r="AY206" s="126">
        <v>595.35</v>
      </c>
      <c r="AZ206" s="125" t="s">
        <v>2966</v>
      </c>
      <c r="BA206" s="125" t="s">
        <v>16991</v>
      </c>
      <c r="BB206" s="127"/>
      <c r="BC206" s="128">
        <f t="shared" si="54"/>
        <v>595.35</v>
      </c>
      <c r="BJ206" s="97" t="str">
        <f t="shared" si="65"/>
        <v>441.000</v>
      </c>
      <c r="BM206" s="97" t="s">
        <v>523</v>
      </c>
      <c r="BN206" s="97" t="s">
        <v>3191</v>
      </c>
      <c r="BO206" s="97" t="s">
        <v>2934</v>
      </c>
      <c r="BU206" s="97" t="s">
        <v>523</v>
      </c>
      <c r="BV206" s="97" t="s">
        <v>3191</v>
      </c>
      <c r="BW206" s="97" t="s">
        <v>2934</v>
      </c>
      <c r="CH206" s="119">
        <f t="shared" si="48"/>
        <v>0</v>
      </c>
      <c r="DN206" s="97" t="e">
        <f t="shared" si="41"/>
        <v>#N/A</v>
      </c>
    </row>
    <row r="207" spans="1:118" x14ac:dyDescent="0.3">
      <c r="A207" s="97">
        <v>1</v>
      </c>
      <c r="B207" s="120">
        <f>SUBTOTAL(9,$A$22:A207)</f>
        <v>178</v>
      </c>
      <c r="C207" s="130" t="s">
        <v>529</v>
      </c>
      <c r="D207" s="117">
        <f t="shared" si="69"/>
        <v>122137.60000000001</v>
      </c>
      <c r="E207" s="133">
        <v>0</v>
      </c>
      <c r="F207" s="133">
        <v>0</v>
      </c>
      <c r="G207" s="133">
        <v>0</v>
      </c>
      <c r="H207" s="133">
        <v>0</v>
      </c>
      <c r="I207" s="133">
        <v>0</v>
      </c>
      <c r="J207" s="133">
        <v>0</v>
      </c>
      <c r="K207" s="149">
        <v>0</v>
      </c>
      <c r="L207" s="133">
        <v>0</v>
      </c>
      <c r="M207" s="135">
        <v>0</v>
      </c>
      <c r="N207" s="117">
        <v>0</v>
      </c>
      <c r="O207" s="133">
        <v>0</v>
      </c>
      <c r="P207" s="133">
        <v>0</v>
      </c>
      <c r="Q207" s="117">
        <v>0</v>
      </c>
      <c r="R207" s="117">
        <v>0</v>
      </c>
      <c r="S207" s="133">
        <v>0</v>
      </c>
      <c r="T207" s="133">
        <v>0</v>
      </c>
      <c r="U207" s="133">
        <v>0</v>
      </c>
      <c r="V207" s="133">
        <v>0</v>
      </c>
      <c r="W207" s="133">
        <v>0</v>
      </c>
      <c r="X207" s="133">
        <v>0</v>
      </c>
      <c r="Y207" s="133">
        <v>0</v>
      </c>
      <c r="Z207" s="133">
        <v>0</v>
      </c>
      <c r="AA207" s="133">
        <v>0</v>
      </c>
      <c r="AB207" s="133">
        <v>0</v>
      </c>
      <c r="AC207" s="117">
        <f>ROUND(N207*2.14%,2)</f>
        <v>0</v>
      </c>
      <c r="AD207" s="117">
        <v>122137.60000000001</v>
      </c>
      <c r="AE207" s="133">
        <v>0</v>
      </c>
      <c r="AF207" s="108">
        <v>2023</v>
      </c>
      <c r="AG207" s="108" t="s">
        <v>17025</v>
      </c>
      <c r="AH207" s="108" t="s">
        <v>17025</v>
      </c>
      <c r="AI207" s="124"/>
      <c r="AJ207" s="124"/>
      <c r="AK207" s="124"/>
      <c r="AL207" s="124"/>
      <c r="AM207" s="125" t="s">
        <v>16932</v>
      </c>
      <c r="AN207" s="125" t="s">
        <v>16946</v>
      </c>
      <c r="AO207" s="125">
        <v>0</v>
      </c>
      <c r="AP207" s="125" t="s">
        <v>16941</v>
      </c>
      <c r="AQ207" s="125" t="s">
        <v>16945</v>
      </c>
      <c r="AR207" s="125" t="s">
        <v>16943</v>
      </c>
      <c r="AS207" s="125"/>
      <c r="AT207" s="125"/>
      <c r="AU207" s="125"/>
      <c r="AV207" s="125"/>
      <c r="AW207" s="125" t="s">
        <v>636</v>
      </c>
      <c r="AX207" s="126">
        <v>1392.88</v>
      </c>
      <c r="AY207" s="126">
        <v>600.5</v>
      </c>
      <c r="AZ207" s="125" t="s">
        <v>2966</v>
      </c>
      <c r="BA207" s="125" t="s">
        <v>16991</v>
      </c>
      <c r="BB207" s="127"/>
      <c r="BC207" s="128">
        <f t="shared" si="54"/>
        <v>600.5</v>
      </c>
      <c r="BJ207" s="97" t="str">
        <f t="shared" si="65"/>
        <v>444.800</v>
      </c>
      <c r="BM207" s="97" t="s">
        <v>3797</v>
      </c>
      <c r="BN207" s="97" t="s">
        <v>3043</v>
      </c>
      <c r="BO207" s="97" t="s">
        <v>3798</v>
      </c>
      <c r="BU207" s="97" t="s">
        <v>3797</v>
      </c>
      <c r="BV207" s="97" t="s">
        <v>3043</v>
      </c>
      <c r="BW207" s="97" t="s">
        <v>3798</v>
      </c>
      <c r="CH207" s="119">
        <f t="shared" si="48"/>
        <v>0</v>
      </c>
      <c r="DN207" s="97" t="e">
        <f t="shared" si="41"/>
        <v>#N/A</v>
      </c>
    </row>
    <row r="208" spans="1:118" x14ac:dyDescent="0.3">
      <c r="A208" s="97">
        <v>1</v>
      </c>
      <c r="B208" s="120">
        <f>SUBTOTAL(9,$A$22:A208)</f>
        <v>179</v>
      </c>
      <c r="C208" s="130" t="s">
        <v>530</v>
      </c>
      <c r="D208" s="117">
        <f t="shared" si="69"/>
        <v>95356.97</v>
      </c>
      <c r="E208" s="133">
        <v>0</v>
      </c>
      <c r="F208" s="133">
        <v>0</v>
      </c>
      <c r="G208" s="133">
        <v>0</v>
      </c>
      <c r="H208" s="133">
        <v>0</v>
      </c>
      <c r="I208" s="133">
        <v>0</v>
      </c>
      <c r="J208" s="133">
        <v>0</v>
      </c>
      <c r="K208" s="149">
        <v>0</v>
      </c>
      <c r="L208" s="133">
        <v>0</v>
      </c>
      <c r="M208" s="135">
        <v>0</v>
      </c>
      <c r="N208" s="117">
        <v>0</v>
      </c>
      <c r="O208" s="133">
        <v>0</v>
      </c>
      <c r="P208" s="133">
        <v>0</v>
      </c>
      <c r="Q208" s="117">
        <v>0</v>
      </c>
      <c r="R208" s="117">
        <v>0</v>
      </c>
      <c r="S208" s="133">
        <v>0</v>
      </c>
      <c r="T208" s="133">
        <v>0</v>
      </c>
      <c r="U208" s="133">
        <v>0</v>
      </c>
      <c r="V208" s="133">
        <v>0</v>
      </c>
      <c r="W208" s="133">
        <v>0</v>
      </c>
      <c r="X208" s="133">
        <v>0</v>
      </c>
      <c r="Y208" s="133">
        <v>0</v>
      </c>
      <c r="Z208" s="133">
        <v>0</v>
      </c>
      <c r="AA208" s="133">
        <v>0</v>
      </c>
      <c r="AB208" s="133">
        <v>0</v>
      </c>
      <c r="AC208" s="133">
        <f>ROUND(P208*2.14%,2)</f>
        <v>0</v>
      </c>
      <c r="AD208" s="117">
        <v>95356.97</v>
      </c>
      <c r="AE208" s="133">
        <v>0</v>
      </c>
      <c r="AF208" s="108">
        <v>2023</v>
      </c>
      <c r="AG208" s="108" t="s">
        <v>17025</v>
      </c>
      <c r="AH208" s="108" t="s">
        <v>17025</v>
      </c>
      <c r="AI208" s="124"/>
      <c r="AJ208" s="124"/>
      <c r="AK208" s="124"/>
      <c r="AL208" s="124"/>
      <c r="AM208" s="125">
        <v>2016</v>
      </c>
      <c r="AN208" s="125">
        <v>2015</v>
      </c>
      <c r="AO208" s="125">
        <v>0</v>
      </c>
      <c r="AP208" s="125" t="s">
        <v>16930</v>
      </c>
      <c r="AQ208" s="125" t="s">
        <v>16937</v>
      </c>
      <c r="AR208" s="125" t="s">
        <v>16939</v>
      </c>
      <c r="AS208" s="125"/>
      <c r="AT208" s="125" t="s">
        <v>16955</v>
      </c>
      <c r="AU208" s="129">
        <f>3641453.11+134774.43</f>
        <v>3776227.54</v>
      </c>
      <c r="AV208" s="129">
        <v>3471857.74</v>
      </c>
      <c r="AW208" s="125" t="s">
        <v>663</v>
      </c>
      <c r="AX208" s="126">
        <v>7915.48</v>
      </c>
      <c r="AY208" s="126">
        <v>2236.5</v>
      </c>
      <c r="AZ208" s="125" t="s">
        <v>2966</v>
      </c>
      <c r="BA208" s="125" t="s">
        <v>3237</v>
      </c>
      <c r="BB208" s="127"/>
      <c r="BC208" s="128">
        <f t="shared" si="54"/>
        <v>2236.5</v>
      </c>
      <c r="BJ208" s="97" t="str">
        <f t="shared" si="65"/>
        <v>1669.800</v>
      </c>
      <c r="BM208" s="97" t="s">
        <v>3799</v>
      </c>
      <c r="BN208" s="97" t="s">
        <v>3003</v>
      </c>
      <c r="BO208" s="97" t="s">
        <v>3800</v>
      </c>
      <c r="BU208" s="97" t="s">
        <v>3799</v>
      </c>
      <c r="BV208" s="97" t="s">
        <v>3003</v>
      </c>
      <c r="BW208" s="97" t="s">
        <v>3800</v>
      </c>
      <c r="CH208" s="119">
        <f t="shared" si="48"/>
        <v>0</v>
      </c>
      <c r="DN208" s="97" t="e">
        <f t="shared" si="41"/>
        <v>#N/A</v>
      </c>
    </row>
    <row r="209" spans="1:118" s="139" customFormat="1" x14ac:dyDescent="0.3">
      <c r="A209" s="97">
        <v>1</v>
      </c>
      <c r="B209" s="120">
        <f>SUBTOTAL(9,$A$22:A209)</f>
        <v>180</v>
      </c>
      <c r="C209" s="115" t="s">
        <v>4160</v>
      </c>
      <c r="D209" s="117">
        <f t="shared" si="69"/>
        <v>4648754.7799999993</v>
      </c>
      <c r="E209" s="161">
        <v>0</v>
      </c>
      <c r="F209" s="161">
        <v>0</v>
      </c>
      <c r="G209" s="161">
        <v>0</v>
      </c>
      <c r="H209" s="161">
        <v>0</v>
      </c>
      <c r="I209" s="161">
        <v>0</v>
      </c>
      <c r="J209" s="161">
        <v>0</v>
      </c>
      <c r="K209" s="152">
        <v>0</v>
      </c>
      <c r="L209" s="134">
        <v>0</v>
      </c>
      <c r="M209" s="122">
        <v>810.43</v>
      </c>
      <c r="N209" s="122">
        <v>4551355.7699999996</v>
      </c>
      <c r="O209" s="134">
        <v>0</v>
      </c>
      <c r="P209" s="134">
        <v>0</v>
      </c>
      <c r="Q209" s="134">
        <v>0</v>
      </c>
      <c r="R209" s="134">
        <v>0</v>
      </c>
      <c r="S209" s="134">
        <v>0</v>
      </c>
      <c r="T209" s="134">
        <v>0</v>
      </c>
      <c r="U209" s="134">
        <v>0</v>
      </c>
      <c r="V209" s="134">
        <v>0</v>
      </c>
      <c r="W209" s="134">
        <v>0</v>
      </c>
      <c r="X209" s="134">
        <v>0</v>
      </c>
      <c r="Y209" s="134">
        <v>0</v>
      </c>
      <c r="Z209" s="134">
        <v>0</v>
      </c>
      <c r="AA209" s="134">
        <v>0</v>
      </c>
      <c r="AB209" s="134">
        <v>0</v>
      </c>
      <c r="AC209" s="134">
        <f t="shared" ref="AC209" si="70">ROUND(N209*2.14%,2)+ROUND(E209*2.14%,2)+ROUND(F209*2.14%,2)+ROUND(G209*2.14%,2)+ROUND(H209*2.14%,2)+ROUND(I209*2.14%,2)+ROUND(J209*2.14%,2)+ROUND(L209*2.14%,2)+ROUND(P209*2.14%,2)+ROUND(R209*2.14%,2)+ROUND(T209*2.14%,2)+ROUND(U209*2.14%,2)+ROUND(V209*2.14%,2)+ROUND(W209*2.14%,2)+ROUND(X209*2.14%,2)+ROUND(Y209*2.14%,2)+ROUND(Z209*2.14%,2)+ROUND(AA209*2.14%,2)+ROUND(AB209*2.14%,2)</f>
        <v>97399.01</v>
      </c>
      <c r="AD209" s="134">
        <v>0</v>
      </c>
      <c r="AE209" s="134">
        <v>0</v>
      </c>
      <c r="AF209" s="136" t="s">
        <v>17025</v>
      </c>
      <c r="AG209" s="136">
        <v>2023</v>
      </c>
      <c r="AH209" s="137">
        <v>2023</v>
      </c>
      <c r="AT209" s="139" t="e">
        <f>VLOOKUP(C209,AW:AX,2,FALSE)</f>
        <v>#N/A</v>
      </c>
      <c r="BW209" s="140"/>
      <c r="CE209" s="139" t="e">
        <f>VLOOKUP(C209,CF:CG,2,FALSE)</f>
        <v>#N/A</v>
      </c>
      <c r="CH209" s="119">
        <f t="shared" si="48"/>
        <v>-2.1827872842550278E-10</v>
      </c>
      <c r="CL209" s="139" t="e">
        <f>VLOOKUP(C209,CM:CN,2,FALSE)</f>
        <v>#N/A</v>
      </c>
      <c r="DK209" s="139" t="e">
        <f>VLOOKUP(C209,DL:DM,2,FALSE)</f>
        <v>#N/A</v>
      </c>
      <c r="DN209" s="97" t="e">
        <f t="shared" si="41"/>
        <v>#N/A</v>
      </c>
    </row>
    <row r="210" spans="1:118" x14ac:dyDescent="0.3">
      <c r="B210" s="150" t="s">
        <v>535</v>
      </c>
      <c r="C210" s="150"/>
      <c r="D210" s="116">
        <f>D211</f>
        <v>5975312.3399999999</v>
      </c>
      <c r="E210" s="117">
        <f t="shared" ref="E210:AE210" si="71">E211</f>
        <v>0</v>
      </c>
      <c r="F210" s="117">
        <f t="shared" si="71"/>
        <v>0</v>
      </c>
      <c r="G210" s="117">
        <f t="shared" si="71"/>
        <v>0</v>
      </c>
      <c r="H210" s="117">
        <f t="shared" si="71"/>
        <v>0</v>
      </c>
      <c r="I210" s="117">
        <f t="shared" si="71"/>
        <v>0</v>
      </c>
      <c r="J210" s="117">
        <f t="shared" si="71"/>
        <v>0</v>
      </c>
      <c r="K210" s="118">
        <f t="shared" si="71"/>
        <v>0</v>
      </c>
      <c r="L210" s="117">
        <f t="shared" si="71"/>
        <v>0</v>
      </c>
      <c r="M210" s="117">
        <f t="shared" si="71"/>
        <v>826</v>
      </c>
      <c r="N210" s="117">
        <f t="shared" si="71"/>
        <v>5742986.5099999998</v>
      </c>
      <c r="O210" s="117">
        <f t="shared" si="71"/>
        <v>0</v>
      </c>
      <c r="P210" s="117">
        <f t="shared" si="71"/>
        <v>0</v>
      </c>
      <c r="Q210" s="117">
        <f t="shared" si="71"/>
        <v>0</v>
      </c>
      <c r="R210" s="117">
        <f t="shared" si="71"/>
        <v>0</v>
      </c>
      <c r="S210" s="117">
        <f t="shared" si="71"/>
        <v>0</v>
      </c>
      <c r="T210" s="117">
        <f t="shared" si="71"/>
        <v>0</v>
      </c>
      <c r="U210" s="117">
        <f t="shared" si="71"/>
        <v>0</v>
      </c>
      <c r="V210" s="117">
        <f t="shared" si="71"/>
        <v>0</v>
      </c>
      <c r="W210" s="117">
        <f t="shared" si="71"/>
        <v>0</v>
      </c>
      <c r="X210" s="117">
        <f t="shared" si="71"/>
        <v>0</v>
      </c>
      <c r="Y210" s="117">
        <f t="shared" si="71"/>
        <v>0</v>
      </c>
      <c r="Z210" s="117">
        <f t="shared" si="71"/>
        <v>0</v>
      </c>
      <c r="AA210" s="117">
        <f t="shared" si="71"/>
        <v>0</v>
      </c>
      <c r="AB210" s="117">
        <f t="shared" si="71"/>
        <v>0</v>
      </c>
      <c r="AC210" s="117">
        <f t="shared" si="71"/>
        <v>122899.91</v>
      </c>
      <c r="AD210" s="117">
        <f t="shared" si="71"/>
        <v>109425.92</v>
      </c>
      <c r="AE210" s="117">
        <f t="shared" si="71"/>
        <v>0</v>
      </c>
      <c r="AF210" s="108" t="s">
        <v>17004</v>
      </c>
      <c r="AG210" s="108" t="s">
        <v>17004</v>
      </c>
      <c r="AH210" s="108" t="s">
        <v>17004</v>
      </c>
      <c r="AI210" s="124"/>
      <c r="AJ210" s="124"/>
      <c r="AK210" s="124"/>
      <c r="AL210" s="124"/>
      <c r="AM210" s="125"/>
      <c r="AN210" s="125"/>
      <c r="AO210" s="125"/>
      <c r="AP210" s="125"/>
      <c r="AQ210" s="125"/>
      <c r="AR210" s="125"/>
      <c r="AS210" s="125"/>
      <c r="AT210" s="125"/>
      <c r="AU210" s="125"/>
      <c r="AV210" s="125"/>
      <c r="AW210" s="125"/>
      <c r="AX210" s="126"/>
      <c r="AY210" s="126"/>
      <c r="AZ210" s="125"/>
      <c r="BA210" s="125"/>
      <c r="BB210" s="127"/>
      <c r="BC210" s="128">
        <f t="shared" ref="BC210:BC239" si="72">AY210-M210</f>
        <v>-826</v>
      </c>
      <c r="BJ210" s="97" t="e">
        <f t="shared" ref="BJ210:BJ216" si="73">VLOOKUP(C210,BM:BO,3,FALSE)</f>
        <v>#N/A</v>
      </c>
      <c r="BM210" s="97" t="s">
        <v>3801</v>
      </c>
      <c r="BN210" s="97" t="s">
        <v>2979</v>
      </c>
      <c r="BO210" s="97" t="s">
        <v>3802</v>
      </c>
      <c r="BU210" s="97" t="s">
        <v>3801</v>
      </c>
      <c r="BV210" s="97" t="s">
        <v>2979</v>
      </c>
      <c r="BW210" s="97" t="s">
        <v>3802</v>
      </c>
      <c r="CH210" s="119">
        <f t="shared" si="48"/>
        <v>7.2759576141834259E-11</v>
      </c>
      <c r="DN210" s="97" t="e">
        <f t="shared" si="41"/>
        <v>#N/A</v>
      </c>
    </row>
    <row r="211" spans="1:118" x14ac:dyDescent="0.3">
      <c r="A211" s="97">
        <v>1</v>
      </c>
      <c r="B211" s="120">
        <f>SUBTOTAL(9,$A$22:A211)</f>
        <v>181</v>
      </c>
      <c r="C211" s="130" t="s">
        <v>531</v>
      </c>
      <c r="D211" s="117">
        <f>E211+F211+G211+H211+I211+J211+L211+N211+P211+R211+T211+U211+V211+W211+X211+Y211+Z211+AA211+AB211+AC211+AD211+AE211</f>
        <v>5975312.3399999999</v>
      </c>
      <c r="E211" s="133">
        <v>0</v>
      </c>
      <c r="F211" s="133">
        <v>0</v>
      </c>
      <c r="G211" s="133">
        <v>0</v>
      </c>
      <c r="H211" s="133">
        <v>0</v>
      </c>
      <c r="I211" s="133">
        <v>0</v>
      </c>
      <c r="J211" s="133">
        <v>0</v>
      </c>
      <c r="K211" s="149">
        <v>0</v>
      </c>
      <c r="L211" s="133">
        <v>0</v>
      </c>
      <c r="M211" s="122">
        <v>826</v>
      </c>
      <c r="N211" s="117">
        <v>5742986.5099999998</v>
      </c>
      <c r="O211" s="133">
        <v>0</v>
      </c>
      <c r="P211" s="133">
        <v>0</v>
      </c>
      <c r="Q211" s="117">
        <v>0</v>
      </c>
      <c r="R211" s="117">
        <v>0</v>
      </c>
      <c r="S211" s="133">
        <v>0</v>
      </c>
      <c r="T211" s="133">
        <v>0</v>
      </c>
      <c r="U211" s="133">
        <v>0</v>
      </c>
      <c r="V211" s="133">
        <v>0</v>
      </c>
      <c r="W211" s="133">
        <v>0</v>
      </c>
      <c r="X211" s="133">
        <v>0</v>
      </c>
      <c r="Y211" s="133">
        <v>0</v>
      </c>
      <c r="Z211" s="133">
        <v>0</v>
      </c>
      <c r="AA211" s="133">
        <v>0</v>
      </c>
      <c r="AB211" s="133">
        <v>0</v>
      </c>
      <c r="AC211" s="117">
        <f>ROUND(N211*2.14%,2)</f>
        <v>122899.91</v>
      </c>
      <c r="AD211" s="117">
        <v>109425.92</v>
      </c>
      <c r="AE211" s="133">
        <v>0</v>
      </c>
      <c r="AF211" s="108">
        <v>2023</v>
      </c>
      <c r="AG211" s="108">
        <v>2023</v>
      </c>
      <c r="AH211" s="108">
        <v>2023</v>
      </c>
      <c r="AI211" s="124"/>
      <c r="AJ211" s="124"/>
      <c r="AK211" s="124"/>
      <c r="AL211" s="124"/>
      <c r="AM211" s="125" t="s">
        <v>16948</v>
      </c>
      <c r="AN211" s="125" t="s">
        <v>16929</v>
      </c>
      <c r="AO211" s="125">
        <v>0</v>
      </c>
      <c r="AP211" s="125" t="s">
        <v>16931</v>
      </c>
      <c r="AQ211" s="125" t="s">
        <v>16943</v>
      </c>
      <c r="AR211" s="125">
        <v>0</v>
      </c>
      <c r="AS211" s="125"/>
      <c r="AT211" s="125"/>
      <c r="AU211" s="125"/>
      <c r="AV211" s="125"/>
      <c r="AW211" s="125" t="s">
        <v>803</v>
      </c>
      <c r="AX211" s="126">
        <v>936.95</v>
      </c>
      <c r="AY211" s="126">
        <v>924</v>
      </c>
      <c r="AZ211" s="125" t="s">
        <v>2966</v>
      </c>
      <c r="BA211" s="125">
        <v>2007</v>
      </c>
      <c r="BB211" s="127"/>
      <c r="BC211" s="128">
        <f t="shared" si="72"/>
        <v>98</v>
      </c>
      <c r="BJ211" s="97" t="str">
        <f t="shared" si="73"/>
        <v>0.000</v>
      </c>
      <c r="BM211" s="97" t="s">
        <v>3803</v>
      </c>
      <c r="BN211" s="97" t="s">
        <v>3237</v>
      </c>
      <c r="BO211" s="97" t="s">
        <v>3804</v>
      </c>
      <c r="BU211" s="97" t="s">
        <v>3803</v>
      </c>
      <c r="BV211" s="97" t="s">
        <v>3237</v>
      </c>
      <c r="BW211" s="97" t="s">
        <v>3804</v>
      </c>
      <c r="CH211" s="119">
        <f t="shared" si="48"/>
        <v>7.2759576141834259E-11</v>
      </c>
      <c r="DN211" s="97" t="e">
        <f t="shared" si="41"/>
        <v>#N/A</v>
      </c>
    </row>
    <row r="212" spans="1:118" x14ac:dyDescent="0.3">
      <c r="B212" s="150" t="s">
        <v>457</v>
      </c>
      <c r="C212" s="150"/>
      <c r="D212" s="116">
        <f>SUM(D213:D220)</f>
        <v>48936596.079999998</v>
      </c>
      <c r="E212" s="117">
        <f t="shared" ref="E212:AE212" si="74">SUM(E213:E220)</f>
        <v>0</v>
      </c>
      <c r="F212" s="117">
        <f t="shared" si="74"/>
        <v>0</v>
      </c>
      <c r="G212" s="117">
        <f t="shared" si="74"/>
        <v>0</v>
      </c>
      <c r="H212" s="117">
        <f t="shared" si="74"/>
        <v>0</v>
      </c>
      <c r="I212" s="117">
        <f t="shared" si="74"/>
        <v>0</v>
      </c>
      <c r="J212" s="117">
        <f t="shared" si="74"/>
        <v>0</v>
      </c>
      <c r="K212" s="118">
        <f t="shared" si="74"/>
        <v>0</v>
      </c>
      <c r="L212" s="117">
        <f t="shared" si="74"/>
        <v>0</v>
      </c>
      <c r="M212" s="117">
        <f t="shared" si="74"/>
        <v>3011.5</v>
      </c>
      <c r="N212" s="117">
        <f t="shared" si="74"/>
        <v>26640493.060000002</v>
      </c>
      <c r="O212" s="117">
        <f t="shared" si="74"/>
        <v>0</v>
      </c>
      <c r="P212" s="117">
        <f t="shared" si="74"/>
        <v>0</v>
      </c>
      <c r="Q212" s="117">
        <f t="shared" si="74"/>
        <v>2979</v>
      </c>
      <c r="R212" s="117">
        <f t="shared" si="74"/>
        <v>20909365.510000002</v>
      </c>
      <c r="S212" s="117">
        <f t="shared" si="74"/>
        <v>0</v>
      </c>
      <c r="T212" s="117">
        <f t="shared" si="74"/>
        <v>0</v>
      </c>
      <c r="U212" s="117">
        <f t="shared" si="74"/>
        <v>0</v>
      </c>
      <c r="V212" s="117">
        <f t="shared" si="74"/>
        <v>0</v>
      </c>
      <c r="W212" s="117">
        <f t="shared" si="74"/>
        <v>0</v>
      </c>
      <c r="X212" s="117">
        <f t="shared" si="74"/>
        <v>0</v>
      </c>
      <c r="Y212" s="117">
        <f t="shared" si="74"/>
        <v>0</v>
      </c>
      <c r="Z212" s="117">
        <f t="shared" si="74"/>
        <v>0</v>
      </c>
      <c r="AA212" s="117">
        <f t="shared" si="74"/>
        <v>0</v>
      </c>
      <c r="AB212" s="117">
        <f t="shared" si="74"/>
        <v>0</v>
      </c>
      <c r="AC212" s="117">
        <f t="shared" si="74"/>
        <v>707141.49</v>
      </c>
      <c r="AD212" s="117">
        <f t="shared" si="74"/>
        <v>679596.02</v>
      </c>
      <c r="AE212" s="117">
        <f t="shared" si="74"/>
        <v>0</v>
      </c>
      <c r="AF212" s="108" t="s">
        <v>17004</v>
      </c>
      <c r="AG212" s="108" t="s">
        <v>17004</v>
      </c>
      <c r="AH212" s="108" t="s">
        <v>17004</v>
      </c>
      <c r="AI212" s="124"/>
      <c r="AJ212" s="124"/>
      <c r="AK212" s="124"/>
      <c r="AL212" s="124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6"/>
      <c r="AY212" s="126"/>
      <c r="AZ212" s="125"/>
      <c r="BA212" s="125"/>
      <c r="BB212" s="127"/>
      <c r="BC212" s="128">
        <f t="shared" si="72"/>
        <v>-3011.5</v>
      </c>
      <c r="BJ212" s="97" t="e">
        <f t="shared" si="73"/>
        <v>#N/A</v>
      </c>
      <c r="BM212" s="97" t="s">
        <v>3648</v>
      </c>
      <c r="BN212" s="97" t="s">
        <v>3095</v>
      </c>
      <c r="BO212" s="97" t="s">
        <v>3649</v>
      </c>
      <c r="BU212" s="97" t="s">
        <v>3648</v>
      </c>
      <c r="BV212" s="97" t="s">
        <v>3095</v>
      </c>
      <c r="BW212" s="97" t="s">
        <v>3649</v>
      </c>
      <c r="CH212" s="119">
        <f t="shared" si="48"/>
        <v>-5.8207660913467407E-9</v>
      </c>
      <c r="DN212" s="97" t="e">
        <f t="shared" si="41"/>
        <v>#N/A</v>
      </c>
    </row>
    <row r="213" spans="1:118" x14ac:dyDescent="0.3">
      <c r="A213" s="97">
        <v>1</v>
      </c>
      <c r="B213" s="120">
        <f>SUBTOTAL(9,$A$22:A213)</f>
        <v>182</v>
      </c>
      <c r="C213" s="130" t="s">
        <v>459</v>
      </c>
      <c r="D213" s="117">
        <f t="shared" ref="D213:D220" si="75">E213+F213+G213+H213+I213+J213+L213+N213+P213+R213+T213+U213+V213+W213+X213+Y213+Z213+AA213+AB213+AC213+AD213+AE213</f>
        <v>69346.91</v>
      </c>
      <c r="E213" s="133">
        <v>0</v>
      </c>
      <c r="F213" s="133">
        <v>0</v>
      </c>
      <c r="G213" s="133">
        <v>0</v>
      </c>
      <c r="H213" s="133">
        <v>0</v>
      </c>
      <c r="I213" s="133">
        <v>0</v>
      </c>
      <c r="J213" s="133">
        <v>0</v>
      </c>
      <c r="K213" s="149">
        <v>0</v>
      </c>
      <c r="L213" s="133">
        <v>0</v>
      </c>
      <c r="M213" s="135">
        <v>0</v>
      </c>
      <c r="N213" s="117">
        <v>0</v>
      </c>
      <c r="O213" s="133">
        <v>0</v>
      </c>
      <c r="P213" s="133">
        <v>0</v>
      </c>
      <c r="Q213" s="117">
        <v>0</v>
      </c>
      <c r="R213" s="117">
        <v>0</v>
      </c>
      <c r="S213" s="133">
        <v>0</v>
      </c>
      <c r="T213" s="133">
        <v>0</v>
      </c>
      <c r="U213" s="133">
        <v>0</v>
      </c>
      <c r="V213" s="133">
        <v>0</v>
      </c>
      <c r="W213" s="133">
        <v>0</v>
      </c>
      <c r="X213" s="133">
        <v>0</v>
      </c>
      <c r="Y213" s="133">
        <v>0</v>
      </c>
      <c r="Z213" s="133">
        <v>0</v>
      </c>
      <c r="AA213" s="133">
        <v>0</v>
      </c>
      <c r="AB213" s="133">
        <v>0</v>
      </c>
      <c r="AC213" s="117">
        <f>ROUND(N213*2.14%,2)</f>
        <v>0</v>
      </c>
      <c r="AD213" s="133">
        <v>69346.91</v>
      </c>
      <c r="AE213" s="133">
        <v>0</v>
      </c>
      <c r="AF213" s="108">
        <v>2023</v>
      </c>
      <c r="AG213" s="108" t="s">
        <v>17025</v>
      </c>
      <c r="AH213" s="108" t="s">
        <v>17025</v>
      </c>
      <c r="AI213" s="124"/>
      <c r="AJ213" s="124"/>
      <c r="AK213" s="124"/>
      <c r="AL213" s="124"/>
      <c r="AM213" s="125" t="s">
        <v>16932</v>
      </c>
      <c r="AN213" s="125" t="s">
        <v>16930</v>
      </c>
      <c r="AO213" s="125">
        <v>0</v>
      </c>
      <c r="AP213" s="125" t="s">
        <v>16934</v>
      </c>
      <c r="AQ213" s="125" t="s">
        <v>16951</v>
      </c>
      <c r="AR213" s="125">
        <v>0</v>
      </c>
      <c r="AS213" s="125" t="s">
        <v>16965</v>
      </c>
      <c r="AT213" s="125"/>
      <c r="AU213" s="125"/>
      <c r="AV213" s="125"/>
      <c r="AW213" s="125" t="s">
        <v>639</v>
      </c>
      <c r="AX213" s="126">
        <v>559.20000000000005</v>
      </c>
      <c r="AY213" s="126" t="s">
        <v>2983</v>
      </c>
      <c r="AZ213" s="125" t="s">
        <v>2966</v>
      </c>
      <c r="BA213" s="125" t="s">
        <v>2983</v>
      </c>
      <c r="BB213" s="127"/>
      <c r="BC213" s="128" t="e">
        <f t="shared" si="72"/>
        <v>#VALUE!</v>
      </c>
      <c r="BJ213" s="97" t="str">
        <f t="shared" si="73"/>
        <v>нет данных</v>
      </c>
      <c r="BM213" s="97" t="s">
        <v>3652</v>
      </c>
      <c r="BN213" s="97" t="s">
        <v>2983</v>
      </c>
      <c r="BO213" s="97" t="s">
        <v>2983</v>
      </c>
      <c r="BU213" s="97" t="s">
        <v>3652</v>
      </c>
      <c r="BV213" s="97" t="s">
        <v>2983</v>
      </c>
      <c r="BW213" s="97" t="s">
        <v>2983</v>
      </c>
      <c r="CH213" s="119">
        <f t="shared" si="48"/>
        <v>0</v>
      </c>
      <c r="DN213" s="97" t="e">
        <f t="shared" si="41"/>
        <v>#N/A</v>
      </c>
    </row>
    <row r="214" spans="1:118" x14ac:dyDescent="0.3">
      <c r="A214" s="97">
        <v>1</v>
      </c>
      <c r="B214" s="120">
        <f>SUBTOTAL(9,$A$22:A214)</f>
        <v>183</v>
      </c>
      <c r="C214" s="130" t="s">
        <v>460</v>
      </c>
      <c r="D214" s="117">
        <f t="shared" si="75"/>
        <v>3549334.1500000004</v>
      </c>
      <c r="E214" s="133">
        <v>0</v>
      </c>
      <c r="F214" s="133">
        <v>0</v>
      </c>
      <c r="G214" s="133">
        <v>0</v>
      </c>
      <c r="H214" s="133">
        <v>0</v>
      </c>
      <c r="I214" s="133">
        <v>0</v>
      </c>
      <c r="J214" s="133">
        <v>0</v>
      </c>
      <c r="K214" s="149">
        <v>0</v>
      </c>
      <c r="L214" s="133">
        <v>0</v>
      </c>
      <c r="M214" s="122">
        <v>412</v>
      </c>
      <c r="N214" s="117">
        <v>3433009.25</v>
      </c>
      <c r="O214" s="133">
        <v>0</v>
      </c>
      <c r="P214" s="133">
        <v>0</v>
      </c>
      <c r="Q214" s="117">
        <v>0</v>
      </c>
      <c r="R214" s="117">
        <v>0</v>
      </c>
      <c r="S214" s="133">
        <v>0</v>
      </c>
      <c r="T214" s="133">
        <v>0</v>
      </c>
      <c r="U214" s="133">
        <v>0</v>
      </c>
      <c r="V214" s="133">
        <v>0</v>
      </c>
      <c r="W214" s="133">
        <v>0</v>
      </c>
      <c r="X214" s="133">
        <v>0</v>
      </c>
      <c r="Y214" s="133">
        <v>0</v>
      </c>
      <c r="Z214" s="133">
        <v>0</v>
      </c>
      <c r="AA214" s="133">
        <v>0</v>
      </c>
      <c r="AB214" s="133">
        <v>0</v>
      </c>
      <c r="AC214" s="134">
        <v>32325.22</v>
      </c>
      <c r="AD214" s="117">
        <v>83999.679999999993</v>
      </c>
      <c r="AE214" s="133">
        <v>0</v>
      </c>
      <c r="AF214" s="108">
        <v>2023</v>
      </c>
      <c r="AG214" s="108">
        <v>2023</v>
      </c>
      <c r="AH214" s="108">
        <v>2023</v>
      </c>
      <c r="AI214" s="124"/>
      <c r="AJ214" s="124"/>
      <c r="AK214" s="124"/>
      <c r="AL214" s="124"/>
      <c r="AM214" s="125" t="s">
        <v>16928</v>
      </c>
      <c r="AN214" s="125" t="s">
        <v>16941</v>
      </c>
      <c r="AO214" s="125">
        <v>0</v>
      </c>
      <c r="AP214" s="125" t="s">
        <v>16944</v>
      </c>
      <c r="AQ214" s="125" t="s">
        <v>16945</v>
      </c>
      <c r="AR214" s="125">
        <v>0</v>
      </c>
      <c r="AS214" s="125"/>
      <c r="AT214" s="125"/>
      <c r="AU214" s="125"/>
      <c r="AV214" s="125"/>
      <c r="AW214" s="125" t="s">
        <v>994</v>
      </c>
      <c r="AX214" s="126">
        <v>481.1</v>
      </c>
      <c r="AY214" s="126" t="s">
        <v>2983</v>
      </c>
      <c r="AZ214" s="125" t="s">
        <v>2966</v>
      </c>
      <c r="BA214" s="125" t="s">
        <v>16991</v>
      </c>
      <c r="BB214" s="127"/>
      <c r="BC214" s="128" t="e">
        <f t="shared" si="72"/>
        <v>#VALUE!</v>
      </c>
      <c r="BJ214" s="97" t="str">
        <f t="shared" si="73"/>
        <v>нет данных</v>
      </c>
      <c r="BM214" s="97" t="s">
        <v>3653</v>
      </c>
      <c r="BN214" s="97" t="s">
        <v>2983</v>
      </c>
      <c r="BO214" s="97" t="s">
        <v>1061</v>
      </c>
      <c r="BU214" s="97" t="s">
        <v>3653</v>
      </c>
      <c r="BV214" s="97" t="s">
        <v>2983</v>
      </c>
      <c r="BW214" s="97" t="s">
        <v>1061</v>
      </c>
      <c r="CH214" s="119">
        <f t="shared" si="48"/>
        <v>3.7834979593753815E-10</v>
      </c>
      <c r="DN214" s="97" t="e">
        <f t="shared" ref="DN214:DN277" si="76">VLOOKUP(C214,DP:DQ,2,FALSE)</f>
        <v>#N/A</v>
      </c>
    </row>
    <row r="215" spans="1:118" x14ac:dyDescent="0.3">
      <c r="A215" s="97">
        <v>1</v>
      </c>
      <c r="B215" s="120">
        <f>SUBTOTAL(9,$A$22:A215)</f>
        <v>184</v>
      </c>
      <c r="C215" s="130" t="s">
        <v>461</v>
      </c>
      <c r="D215" s="117">
        <f t="shared" si="75"/>
        <v>4577199.13</v>
      </c>
      <c r="E215" s="133">
        <v>0</v>
      </c>
      <c r="F215" s="133">
        <v>0</v>
      </c>
      <c r="G215" s="133">
        <v>0</v>
      </c>
      <c r="H215" s="133">
        <v>0</v>
      </c>
      <c r="I215" s="133">
        <v>0</v>
      </c>
      <c r="J215" s="133">
        <v>0</v>
      </c>
      <c r="K215" s="149">
        <v>0</v>
      </c>
      <c r="L215" s="133">
        <v>0</v>
      </c>
      <c r="M215" s="135">
        <v>435.6</v>
      </c>
      <c r="N215" s="117">
        <v>4420442.28</v>
      </c>
      <c r="O215" s="133">
        <v>0</v>
      </c>
      <c r="P215" s="133">
        <v>0</v>
      </c>
      <c r="Q215" s="117">
        <v>0</v>
      </c>
      <c r="R215" s="117">
        <v>0</v>
      </c>
      <c r="S215" s="133">
        <v>0</v>
      </c>
      <c r="T215" s="133">
        <v>0</v>
      </c>
      <c r="U215" s="133">
        <v>0</v>
      </c>
      <c r="V215" s="133">
        <v>0</v>
      </c>
      <c r="W215" s="133">
        <v>0</v>
      </c>
      <c r="X215" s="133">
        <v>0</v>
      </c>
      <c r="Y215" s="133">
        <v>0</v>
      </c>
      <c r="Z215" s="133">
        <v>0</v>
      </c>
      <c r="AA215" s="133">
        <v>0</v>
      </c>
      <c r="AB215" s="133">
        <v>0</v>
      </c>
      <c r="AC215" s="117">
        <f>ROUND(N215*2.14%,2)</f>
        <v>94597.46</v>
      </c>
      <c r="AD215" s="117">
        <v>62159.39</v>
      </c>
      <c r="AE215" s="133">
        <v>0</v>
      </c>
      <c r="AF215" s="108">
        <v>2023</v>
      </c>
      <c r="AG215" s="108">
        <v>2023</v>
      </c>
      <c r="AH215" s="108">
        <v>2023</v>
      </c>
      <c r="AI215" s="124"/>
      <c r="AJ215" s="124"/>
      <c r="AK215" s="124"/>
      <c r="AL215" s="124"/>
      <c r="AM215" s="125" t="s">
        <v>16948</v>
      </c>
      <c r="AN215" s="125" t="s">
        <v>16929</v>
      </c>
      <c r="AO215" s="125">
        <v>0</v>
      </c>
      <c r="AP215" s="125" t="s">
        <v>16943</v>
      </c>
      <c r="AQ215" s="125" t="s">
        <v>16943</v>
      </c>
      <c r="AR215" s="125">
        <v>0</v>
      </c>
      <c r="AS215" s="125"/>
      <c r="AT215" s="125"/>
      <c r="AU215" s="125"/>
      <c r="AV215" s="125"/>
      <c r="AW215" s="125" t="s">
        <v>1267</v>
      </c>
      <c r="AX215" s="126">
        <v>990</v>
      </c>
      <c r="AY215" s="126">
        <v>546</v>
      </c>
      <c r="AZ215" s="125" t="s">
        <v>2989</v>
      </c>
      <c r="BA215" s="125">
        <v>2010</v>
      </c>
      <c r="BB215" s="127"/>
      <c r="BC215" s="128">
        <f t="shared" si="72"/>
        <v>110.39999999999998</v>
      </c>
      <c r="BJ215" s="97" t="str">
        <f t="shared" si="73"/>
        <v>444.500</v>
      </c>
      <c r="BM215" s="97" t="s">
        <v>3655</v>
      </c>
      <c r="BN215" s="97" t="s">
        <v>2983</v>
      </c>
      <c r="BO215" s="97" t="s">
        <v>2983</v>
      </c>
      <c r="BU215" s="97" t="s">
        <v>3655</v>
      </c>
      <c r="BV215" s="97" t="s">
        <v>2983</v>
      </c>
      <c r="BW215" s="97" t="s">
        <v>2983</v>
      </c>
      <c r="CH215" s="119">
        <f t="shared" si="48"/>
        <v>-3.7834979593753815E-10</v>
      </c>
      <c r="DN215" s="97" t="e">
        <f t="shared" si="76"/>
        <v>#N/A</v>
      </c>
    </row>
    <row r="216" spans="1:118" x14ac:dyDescent="0.3">
      <c r="A216" s="97">
        <v>1</v>
      </c>
      <c r="B216" s="120">
        <f>SUBTOTAL(9,$A$22:A216)</f>
        <v>185</v>
      </c>
      <c r="C216" s="130" t="s">
        <v>463</v>
      </c>
      <c r="D216" s="117">
        <f t="shared" si="75"/>
        <v>6024305.4100000001</v>
      </c>
      <c r="E216" s="133">
        <v>0</v>
      </c>
      <c r="F216" s="133">
        <v>0</v>
      </c>
      <c r="G216" s="133">
        <v>0</v>
      </c>
      <c r="H216" s="133">
        <v>0</v>
      </c>
      <c r="I216" s="133">
        <v>0</v>
      </c>
      <c r="J216" s="133">
        <v>0</v>
      </c>
      <c r="K216" s="149">
        <v>0</v>
      </c>
      <c r="L216" s="133">
        <v>0</v>
      </c>
      <c r="M216" s="122">
        <v>834.6</v>
      </c>
      <c r="N216" s="117">
        <v>5764174</v>
      </c>
      <c r="O216" s="133">
        <v>0</v>
      </c>
      <c r="P216" s="133">
        <v>0</v>
      </c>
      <c r="Q216" s="117">
        <v>0</v>
      </c>
      <c r="R216" s="117">
        <v>0</v>
      </c>
      <c r="S216" s="133">
        <v>0</v>
      </c>
      <c r="T216" s="133">
        <v>0</v>
      </c>
      <c r="U216" s="133">
        <v>0</v>
      </c>
      <c r="V216" s="133">
        <v>0</v>
      </c>
      <c r="W216" s="133">
        <v>0</v>
      </c>
      <c r="X216" s="133">
        <v>0</v>
      </c>
      <c r="Y216" s="133">
        <v>0</v>
      </c>
      <c r="Z216" s="133">
        <v>0</v>
      </c>
      <c r="AA216" s="133">
        <v>0</v>
      </c>
      <c r="AB216" s="133">
        <v>0</v>
      </c>
      <c r="AC216" s="117">
        <f>ROUND(N216*2.14%,2)</f>
        <v>123353.32</v>
      </c>
      <c r="AD216" s="117">
        <v>136778.09</v>
      </c>
      <c r="AE216" s="133">
        <v>0</v>
      </c>
      <c r="AF216" s="108">
        <v>2023</v>
      </c>
      <c r="AG216" s="108">
        <v>2023</v>
      </c>
      <c r="AH216" s="108">
        <v>2023</v>
      </c>
      <c r="AI216" s="124"/>
      <c r="AJ216" s="124"/>
      <c r="AK216" s="124"/>
      <c r="AL216" s="124"/>
      <c r="AM216" s="125" t="s">
        <v>16939</v>
      </c>
      <c r="AN216" s="125" t="s">
        <v>16935</v>
      </c>
      <c r="AO216" s="125">
        <v>0</v>
      </c>
      <c r="AP216" s="125" t="s">
        <v>16947</v>
      </c>
      <c r="AQ216" s="125" t="s">
        <v>16943</v>
      </c>
      <c r="AR216" s="125" t="s">
        <v>16937</v>
      </c>
      <c r="AS216" s="125"/>
      <c r="AT216" s="125"/>
      <c r="AU216" s="125"/>
      <c r="AV216" s="125"/>
      <c r="AW216" s="125" t="s">
        <v>803</v>
      </c>
      <c r="AX216" s="126">
        <v>3009.2</v>
      </c>
      <c r="AY216" s="126">
        <v>792.4</v>
      </c>
      <c r="AZ216" s="125" t="s">
        <v>2989</v>
      </c>
      <c r="BA216" s="125" t="s">
        <v>16991</v>
      </c>
      <c r="BB216" s="127"/>
      <c r="BC216" s="128">
        <f t="shared" si="72"/>
        <v>-42.200000000000045</v>
      </c>
      <c r="BJ216" s="97" t="str">
        <f t="shared" si="73"/>
        <v>821.100</v>
      </c>
      <c r="BM216" s="97" t="s">
        <v>3659</v>
      </c>
      <c r="BN216" s="97" t="s">
        <v>2983</v>
      </c>
      <c r="BO216" s="97" t="s">
        <v>2983</v>
      </c>
      <c r="BU216" s="97" t="s">
        <v>3659</v>
      </c>
      <c r="BV216" s="97" t="s">
        <v>2983</v>
      </c>
      <c r="BW216" s="97" t="s">
        <v>2983</v>
      </c>
      <c r="CH216" s="119">
        <f t="shared" si="48"/>
        <v>1.4551915228366852E-10</v>
      </c>
      <c r="DN216" s="97" t="e">
        <f t="shared" si="76"/>
        <v>#N/A</v>
      </c>
    </row>
    <row r="217" spans="1:118" x14ac:dyDescent="0.3">
      <c r="A217" s="97">
        <v>1</v>
      </c>
      <c r="B217" s="120">
        <f>SUBTOTAL(9,$A$22:A217)</f>
        <v>186</v>
      </c>
      <c r="C217" s="130" t="s">
        <v>8932</v>
      </c>
      <c r="D217" s="117">
        <f t="shared" si="75"/>
        <v>60717.15</v>
      </c>
      <c r="E217" s="134">
        <v>0</v>
      </c>
      <c r="F217" s="134">
        <v>0</v>
      </c>
      <c r="G217" s="134">
        <v>0</v>
      </c>
      <c r="H217" s="134">
        <v>0</v>
      </c>
      <c r="I217" s="134">
        <v>0</v>
      </c>
      <c r="J217" s="134">
        <v>0</v>
      </c>
      <c r="K217" s="152">
        <v>0</v>
      </c>
      <c r="L217" s="134">
        <v>0</v>
      </c>
      <c r="M217" s="122">
        <v>0</v>
      </c>
      <c r="N217" s="134">
        <v>0</v>
      </c>
      <c r="O217" s="134">
        <v>0</v>
      </c>
      <c r="P217" s="134">
        <v>0</v>
      </c>
      <c r="Q217" s="134">
        <v>0</v>
      </c>
      <c r="R217" s="134">
        <v>0</v>
      </c>
      <c r="S217" s="134">
        <v>0</v>
      </c>
      <c r="T217" s="134">
        <v>0</v>
      </c>
      <c r="U217" s="134">
        <v>0</v>
      </c>
      <c r="V217" s="134">
        <v>0</v>
      </c>
      <c r="W217" s="134">
        <v>0</v>
      </c>
      <c r="X217" s="134">
        <v>0</v>
      </c>
      <c r="Y217" s="134">
        <v>0</v>
      </c>
      <c r="Z217" s="134">
        <v>0</v>
      </c>
      <c r="AA217" s="134">
        <v>0</v>
      </c>
      <c r="AB217" s="134">
        <v>0</v>
      </c>
      <c r="AC217" s="134">
        <f t="shared" ref="AC217:AC218" si="77">ROUND(N217*1.0593%,2)+ROUND(E217*1.0593%,2)+ROUND(F217*1.0593%,2)+ROUND(G217*1.0593%,2)+ROUND(H217*1.0593%,2)+ROUND(I217*1.0593%,2)+ROUND(J217*1.0593%,2)+ROUND(L217*1.0593%,2)+ROUND(P217*1.0593%,2)+ROUND(R217*1.0593%,2)+ROUND(T217*1.0593%,2)+ROUND(U217*1.0593%,2)+ROUND(V217*1.0593%,2)+ROUND(W217*1.0593%,2)+ROUND(X217*1.0593%,2)+ROUND(Y217*1.0593%,2)+ROUND(Z217*1.0593%,2)+ROUND(AA217*1.0593%,2)+ROUND(AB217*1.0593%,2)</f>
        <v>0</v>
      </c>
      <c r="AD217" s="134">
        <v>60717.15</v>
      </c>
      <c r="AE217" s="134">
        <v>0</v>
      </c>
      <c r="AF217" s="136">
        <v>2023</v>
      </c>
      <c r="AG217" s="136" t="s">
        <v>17025</v>
      </c>
      <c r="AH217" s="137" t="s">
        <v>17025</v>
      </c>
      <c r="AI217" s="124"/>
      <c r="AJ217" s="124"/>
      <c r="AK217" s="124"/>
      <c r="AL217" s="124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6"/>
      <c r="AY217" s="126"/>
      <c r="AZ217" s="125"/>
      <c r="BA217" s="125"/>
      <c r="BB217" s="127"/>
      <c r="BC217" s="128"/>
      <c r="CH217" s="119">
        <f t="shared" si="48"/>
        <v>0</v>
      </c>
      <c r="DN217" s="97" t="e">
        <f t="shared" si="76"/>
        <v>#N/A</v>
      </c>
    </row>
    <row r="218" spans="1:118" s="139" customFormat="1" x14ac:dyDescent="0.3">
      <c r="A218" s="97">
        <v>1</v>
      </c>
      <c r="B218" s="120">
        <f>SUBTOTAL(9,$A$22:A218)</f>
        <v>187</v>
      </c>
      <c r="C218" s="163" t="s">
        <v>8786</v>
      </c>
      <c r="D218" s="117">
        <f t="shared" si="75"/>
        <v>7974949.1299999999</v>
      </c>
      <c r="E218" s="134">
        <v>0</v>
      </c>
      <c r="F218" s="134">
        <v>0</v>
      </c>
      <c r="G218" s="134">
        <v>0</v>
      </c>
      <c r="H218" s="134">
        <v>0</v>
      </c>
      <c r="I218" s="134">
        <v>0</v>
      </c>
      <c r="J218" s="134">
        <v>0</v>
      </c>
      <c r="K218" s="152">
        <v>0</v>
      </c>
      <c r="L218" s="134">
        <v>0</v>
      </c>
      <c r="M218" s="122">
        <v>837.3</v>
      </c>
      <c r="N218" s="164">
        <v>7891356</v>
      </c>
      <c r="O218" s="134">
        <v>0</v>
      </c>
      <c r="P218" s="134">
        <v>0</v>
      </c>
      <c r="Q218" s="134">
        <v>0</v>
      </c>
      <c r="R218" s="134">
        <v>0</v>
      </c>
      <c r="S218" s="134">
        <v>0</v>
      </c>
      <c r="T218" s="134">
        <v>0</v>
      </c>
      <c r="U218" s="134">
        <v>0</v>
      </c>
      <c r="V218" s="134">
        <v>0</v>
      </c>
      <c r="W218" s="134">
        <v>0</v>
      </c>
      <c r="X218" s="134">
        <v>0</v>
      </c>
      <c r="Y218" s="134">
        <v>0</v>
      </c>
      <c r="Z218" s="134">
        <v>0</v>
      </c>
      <c r="AA218" s="134">
        <v>0</v>
      </c>
      <c r="AB218" s="134">
        <v>0</v>
      </c>
      <c r="AC218" s="134">
        <f t="shared" si="77"/>
        <v>83593.13</v>
      </c>
      <c r="AD218" s="134">
        <v>0</v>
      </c>
      <c r="AE218" s="134">
        <v>0</v>
      </c>
      <c r="AF218" s="136" t="s">
        <v>17025</v>
      </c>
      <c r="AG218" s="136">
        <v>2023</v>
      </c>
      <c r="AH218" s="137">
        <v>2023</v>
      </c>
      <c r="AT218" s="139" t="e">
        <f>VLOOKUP(C218,AW:AX,2,FALSE)</f>
        <v>#N/A</v>
      </c>
      <c r="BW218" s="140"/>
      <c r="CE218" s="139" t="e">
        <f>VLOOKUP(C218,CF:CG,2,FALSE)</f>
        <v>#N/A</v>
      </c>
      <c r="CH218" s="119">
        <f t="shared" si="48"/>
        <v>-1.1641532182693481E-10</v>
      </c>
      <c r="CL218" s="139" t="e">
        <f>VLOOKUP(C218,CM:CN,2,FALSE)</f>
        <v>#N/A</v>
      </c>
      <c r="DK218" s="139" t="e">
        <f>VLOOKUP(C218,DL:DM,2,FALSE)</f>
        <v>#N/A</v>
      </c>
      <c r="DN218" s="97" t="e">
        <f t="shared" si="76"/>
        <v>#N/A</v>
      </c>
    </row>
    <row r="219" spans="1:118" s="139" customFormat="1" x14ac:dyDescent="0.3">
      <c r="A219" s="97">
        <v>1</v>
      </c>
      <c r="B219" s="120">
        <f>SUBTOTAL(9,$A$22:A219)</f>
        <v>188</v>
      </c>
      <c r="C219" s="163" t="s">
        <v>1452</v>
      </c>
      <c r="D219" s="117">
        <f t="shared" si="75"/>
        <v>21352715.430000003</v>
      </c>
      <c r="E219" s="134">
        <v>0</v>
      </c>
      <c r="F219" s="134">
        <v>0</v>
      </c>
      <c r="G219" s="134">
        <v>0</v>
      </c>
      <c r="H219" s="134">
        <v>0</v>
      </c>
      <c r="I219" s="134">
        <v>0</v>
      </c>
      <c r="J219" s="134">
        <v>0</v>
      </c>
      <c r="K219" s="152">
        <v>0</v>
      </c>
      <c r="L219" s="134">
        <v>0</v>
      </c>
      <c r="M219" s="134">
        <v>0</v>
      </c>
      <c r="N219" s="164">
        <v>0</v>
      </c>
      <c r="O219" s="134">
        <v>0</v>
      </c>
      <c r="P219" s="134">
        <v>0</v>
      </c>
      <c r="Q219" s="122">
        <v>2979</v>
      </c>
      <c r="R219" s="134">
        <v>20909365.510000002</v>
      </c>
      <c r="S219" s="134">
        <v>0</v>
      </c>
      <c r="T219" s="134">
        <v>0</v>
      </c>
      <c r="U219" s="134">
        <v>0</v>
      </c>
      <c r="V219" s="134">
        <v>0</v>
      </c>
      <c r="W219" s="134">
        <v>0</v>
      </c>
      <c r="X219" s="134">
        <v>0</v>
      </c>
      <c r="Y219" s="134">
        <v>0</v>
      </c>
      <c r="Z219" s="134">
        <v>0</v>
      </c>
      <c r="AA219" s="134">
        <v>0</v>
      </c>
      <c r="AB219" s="134">
        <v>0</v>
      </c>
      <c r="AC219" s="134">
        <v>263458.01</v>
      </c>
      <c r="AD219" s="134">
        <v>179891.91</v>
      </c>
      <c r="AE219" s="134">
        <v>0</v>
      </c>
      <c r="AF219" s="136">
        <v>2023</v>
      </c>
      <c r="AG219" s="136">
        <v>2023</v>
      </c>
      <c r="AH219" s="137">
        <v>2023</v>
      </c>
      <c r="BW219" s="140"/>
      <c r="CH219" s="119">
        <f t="shared" si="48"/>
        <v>1.7753336578607559E-9</v>
      </c>
      <c r="DN219" s="97" t="e">
        <f t="shared" si="76"/>
        <v>#N/A</v>
      </c>
    </row>
    <row r="220" spans="1:118" x14ac:dyDescent="0.3">
      <c r="A220" s="97">
        <v>1</v>
      </c>
      <c r="B220" s="120">
        <f>SUBTOTAL(9,$A$22:A220)</f>
        <v>189</v>
      </c>
      <c r="C220" s="130" t="s">
        <v>458</v>
      </c>
      <c r="D220" s="117">
        <f t="shared" si="75"/>
        <v>5328028.7699999996</v>
      </c>
      <c r="E220" s="133">
        <v>0</v>
      </c>
      <c r="F220" s="133">
        <v>0</v>
      </c>
      <c r="G220" s="133">
        <v>0</v>
      </c>
      <c r="H220" s="133">
        <v>0</v>
      </c>
      <c r="I220" s="133">
        <v>0</v>
      </c>
      <c r="J220" s="133">
        <v>0</v>
      </c>
      <c r="K220" s="149">
        <v>0</v>
      </c>
      <c r="L220" s="133">
        <v>0</v>
      </c>
      <c r="M220" s="134">
        <v>492</v>
      </c>
      <c r="N220" s="134">
        <v>5131511.53</v>
      </c>
      <c r="O220" s="133">
        <v>0</v>
      </c>
      <c r="P220" s="133">
        <v>0</v>
      </c>
      <c r="Q220" s="117">
        <v>0</v>
      </c>
      <c r="R220" s="117">
        <v>0</v>
      </c>
      <c r="S220" s="133">
        <v>0</v>
      </c>
      <c r="T220" s="133">
        <v>0</v>
      </c>
      <c r="U220" s="133">
        <v>0</v>
      </c>
      <c r="V220" s="133">
        <v>0</v>
      </c>
      <c r="W220" s="133">
        <v>0</v>
      </c>
      <c r="X220" s="133">
        <v>0</v>
      </c>
      <c r="Y220" s="133">
        <v>0</v>
      </c>
      <c r="Z220" s="133">
        <v>0</v>
      </c>
      <c r="AA220" s="133">
        <v>0</v>
      </c>
      <c r="AB220" s="133">
        <v>0</v>
      </c>
      <c r="AC220" s="117">
        <f>ROUND(N220*2.14%,2)</f>
        <v>109814.35</v>
      </c>
      <c r="AD220" s="117">
        <v>86702.89</v>
      </c>
      <c r="AE220" s="133">
        <v>0</v>
      </c>
      <c r="AF220" s="108">
        <v>2023</v>
      </c>
      <c r="AG220" s="108">
        <v>2023</v>
      </c>
      <c r="AH220" s="108">
        <v>2023</v>
      </c>
      <c r="AI220" s="124"/>
      <c r="AJ220" s="124"/>
      <c r="AK220" s="124"/>
      <c r="AL220" s="124"/>
      <c r="AM220" s="125" t="s">
        <v>16932</v>
      </c>
      <c r="AN220" s="125" t="s">
        <v>16938</v>
      </c>
      <c r="AO220" s="125">
        <v>0</v>
      </c>
      <c r="AP220" s="125" t="s">
        <v>16949</v>
      </c>
      <c r="AQ220" s="125" t="s">
        <v>16951</v>
      </c>
      <c r="AR220" s="125">
        <v>0</v>
      </c>
      <c r="AS220" s="125"/>
      <c r="AT220" s="125"/>
      <c r="AU220" s="125"/>
      <c r="AV220" s="125"/>
      <c r="AW220" s="125" t="s">
        <v>639</v>
      </c>
      <c r="AX220" s="126">
        <v>542.20000000000005</v>
      </c>
      <c r="AY220" s="126">
        <v>507</v>
      </c>
      <c r="AZ220" s="125" t="s">
        <v>2966</v>
      </c>
      <c r="BA220" s="125" t="s">
        <v>16991</v>
      </c>
      <c r="BB220" s="127"/>
      <c r="BC220" s="128">
        <f>AY220-M220</f>
        <v>15</v>
      </c>
      <c r="BJ220" s="97" t="str">
        <f t="shared" ref="BJ220:BJ226" si="78">VLOOKUP(C220,BM:BO,3,FALSE)</f>
        <v>нет данных</v>
      </c>
      <c r="BM220" s="97" t="s">
        <v>722</v>
      </c>
      <c r="BN220" s="97" t="s">
        <v>2983</v>
      </c>
      <c r="BO220" s="97" t="s">
        <v>3651</v>
      </c>
      <c r="BU220" s="97" t="s">
        <v>722</v>
      </c>
      <c r="BV220" s="97" t="s">
        <v>2983</v>
      </c>
      <c r="BW220" s="97" t="s">
        <v>3651</v>
      </c>
      <c r="CH220" s="119">
        <f t="shared" si="48"/>
        <v>-7.1304384618997574E-10</v>
      </c>
      <c r="DN220" s="97" t="e">
        <f t="shared" si="76"/>
        <v>#N/A</v>
      </c>
    </row>
    <row r="221" spans="1:118" x14ac:dyDescent="0.3">
      <c r="B221" s="150" t="s">
        <v>464</v>
      </c>
      <c r="C221" s="150"/>
      <c r="D221" s="116">
        <f>D222</f>
        <v>106104.74</v>
      </c>
      <c r="E221" s="117">
        <f t="shared" ref="E221:AE221" si="79">E222</f>
        <v>0</v>
      </c>
      <c r="F221" s="117">
        <f t="shared" si="79"/>
        <v>0</v>
      </c>
      <c r="G221" s="117">
        <f t="shared" si="79"/>
        <v>0</v>
      </c>
      <c r="H221" s="117">
        <f t="shared" si="79"/>
        <v>0</v>
      </c>
      <c r="I221" s="117">
        <f t="shared" si="79"/>
        <v>0</v>
      </c>
      <c r="J221" s="117">
        <f t="shared" si="79"/>
        <v>0</v>
      </c>
      <c r="K221" s="118">
        <f t="shared" si="79"/>
        <v>0</v>
      </c>
      <c r="L221" s="117">
        <f t="shared" si="79"/>
        <v>0</v>
      </c>
      <c r="M221" s="117">
        <f t="shared" si="79"/>
        <v>0</v>
      </c>
      <c r="N221" s="117">
        <f t="shared" si="79"/>
        <v>0</v>
      </c>
      <c r="O221" s="117">
        <f t="shared" si="79"/>
        <v>0</v>
      </c>
      <c r="P221" s="117">
        <f t="shared" si="79"/>
        <v>0</v>
      </c>
      <c r="Q221" s="117">
        <f t="shared" si="79"/>
        <v>0</v>
      </c>
      <c r="R221" s="117">
        <f t="shared" si="79"/>
        <v>0</v>
      </c>
      <c r="S221" s="117">
        <f t="shared" si="79"/>
        <v>0</v>
      </c>
      <c r="T221" s="117">
        <f t="shared" si="79"/>
        <v>0</v>
      </c>
      <c r="U221" s="117">
        <f t="shared" si="79"/>
        <v>0</v>
      </c>
      <c r="V221" s="117">
        <f t="shared" si="79"/>
        <v>0</v>
      </c>
      <c r="W221" s="117">
        <f t="shared" si="79"/>
        <v>0</v>
      </c>
      <c r="X221" s="117">
        <f t="shared" si="79"/>
        <v>0</v>
      </c>
      <c r="Y221" s="117">
        <f t="shared" si="79"/>
        <v>0</v>
      </c>
      <c r="Z221" s="117">
        <f t="shared" si="79"/>
        <v>0</v>
      </c>
      <c r="AA221" s="117">
        <f t="shared" si="79"/>
        <v>0</v>
      </c>
      <c r="AB221" s="117">
        <f t="shared" si="79"/>
        <v>0</v>
      </c>
      <c r="AC221" s="117">
        <f t="shared" si="79"/>
        <v>0</v>
      </c>
      <c r="AD221" s="117">
        <f t="shared" si="79"/>
        <v>106104.74</v>
      </c>
      <c r="AE221" s="117">
        <f t="shared" si="79"/>
        <v>0</v>
      </c>
      <c r="AF221" s="108" t="s">
        <v>17004</v>
      </c>
      <c r="AG221" s="108" t="s">
        <v>17004</v>
      </c>
      <c r="AH221" s="108" t="s">
        <v>17004</v>
      </c>
      <c r="AI221" s="124"/>
      <c r="AJ221" s="124"/>
      <c r="AK221" s="124"/>
      <c r="AL221" s="124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6"/>
      <c r="AY221" s="126"/>
      <c r="AZ221" s="125"/>
      <c r="BA221" s="125"/>
      <c r="BB221" s="127"/>
      <c r="BC221" s="128">
        <f t="shared" si="72"/>
        <v>0</v>
      </c>
      <c r="BJ221" s="97" t="e">
        <f t="shared" si="78"/>
        <v>#N/A</v>
      </c>
      <c r="BM221" s="97" t="s">
        <v>3660</v>
      </c>
      <c r="BN221" s="97" t="s">
        <v>1342</v>
      </c>
      <c r="BO221" s="97" t="s">
        <v>3661</v>
      </c>
      <c r="BU221" s="97" t="s">
        <v>3660</v>
      </c>
      <c r="BV221" s="97" t="s">
        <v>1342</v>
      </c>
      <c r="BW221" s="97" t="s">
        <v>3661</v>
      </c>
      <c r="CH221" s="119">
        <f t="shared" si="48"/>
        <v>0</v>
      </c>
      <c r="DN221" s="97" t="e">
        <f t="shared" si="76"/>
        <v>#N/A</v>
      </c>
    </row>
    <row r="222" spans="1:118" x14ac:dyDescent="0.3">
      <c r="A222" s="97">
        <v>1</v>
      </c>
      <c r="B222" s="120">
        <f>SUBTOTAL(9,$A$22:A222)</f>
        <v>190</v>
      </c>
      <c r="C222" s="130" t="s">
        <v>465</v>
      </c>
      <c r="D222" s="117">
        <f>E222+F222+G222+H222+I222+J222+L222+N222+P222+R222+T222+U222+V222+W222+X222+Y222+Z222+AA222+AB222+AC222+AD222+AE222</f>
        <v>106104.74</v>
      </c>
      <c r="E222" s="133">
        <v>0</v>
      </c>
      <c r="F222" s="133">
        <v>0</v>
      </c>
      <c r="G222" s="133">
        <v>0</v>
      </c>
      <c r="H222" s="133">
        <v>0</v>
      </c>
      <c r="I222" s="133">
        <v>0</v>
      </c>
      <c r="J222" s="133">
        <v>0</v>
      </c>
      <c r="K222" s="149">
        <v>0</v>
      </c>
      <c r="L222" s="133">
        <v>0</v>
      </c>
      <c r="M222" s="122">
        <v>0</v>
      </c>
      <c r="N222" s="117">
        <v>0</v>
      </c>
      <c r="O222" s="133">
        <v>0</v>
      </c>
      <c r="P222" s="133">
        <v>0</v>
      </c>
      <c r="Q222" s="117">
        <v>0</v>
      </c>
      <c r="R222" s="117">
        <v>0</v>
      </c>
      <c r="S222" s="133">
        <v>0</v>
      </c>
      <c r="T222" s="133">
        <v>0</v>
      </c>
      <c r="U222" s="133">
        <v>0</v>
      </c>
      <c r="V222" s="133">
        <v>0</v>
      </c>
      <c r="W222" s="133">
        <v>0</v>
      </c>
      <c r="X222" s="133">
        <v>0</v>
      </c>
      <c r="Y222" s="133">
        <v>0</v>
      </c>
      <c r="Z222" s="133">
        <v>0</v>
      </c>
      <c r="AA222" s="133">
        <v>0</v>
      </c>
      <c r="AB222" s="133">
        <v>0</v>
      </c>
      <c r="AC222" s="117">
        <f>ROUND(N222*2.14%,2)</f>
        <v>0</v>
      </c>
      <c r="AD222" s="117">
        <v>106104.74</v>
      </c>
      <c r="AE222" s="133">
        <v>0</v>
      </c>
      <c r="AF222" s="108">
        <v>2023</v>
      </c>
      <c r="AG222" s="108" t="s">
        <v>17025</v>
      </c>
      <c r="AH222" s="108" t="s">
        <v>17025</v>
      </c>
      <c r="AI222" s="124"/>
      <c r="AJ222" s="124"/>
      <c r="AK222" s="124"/>
      <c r="AL222" s="124"/>
      <c r="AM222" s="125" t="s">
        <v>16948</v>
      </c>
      <c r="AN222" s="125" t="s">
        <v>16929</v>
      </c>
      <c r="AO222" s="125">
        <v>0</v>
      </c>
      <c r="AP222" s="125" t="s">
        <v>16943</v>
      </c>
      <c r="AQ222" s="125" t="s">
        <v>16949</v>
      </c>
      <c r="AR222" s="125">
        <v>0</v>
      </c>
      <c r="AS222" s="125"/>
      <c r="AT222" s="125"/>
      <c r="AU222" s="125"/>
      <c r="AV222" s="125"/>
      <c r="AW222" s="125" t="s">
        <v>1267</v>
      </c>
      <c r="AX222" s="126">
        <v>871</v>
      </c>
      <c r="AY222" s="126">
        <v>360.4</v>
      </c>
      <c r="AZ222" s="125" t="s">
        <v>2966</v>
      </c>
      <c r="BA222" s="125" t="s">
        <v>16991</v>
      </c>
      <c r="BB222" s="127"/>
      <c r="BC222" s="128">
        <f t="shared" si="72"/>
        <v>360.4</v>
      </c>
      <c r="BD222" s="97" t="s">
        <v>16926</v>
      </c>
      <c r="BJ222" s="97" t="str">
        <f t="shared" si="78"/>
        <v>650.000</v>
      </c>
      <c r="BM222" s="97" t="s">
        <v>3662</v>
      </c>
      <c r="BN222" s="97" t="s">
        <v>3026</v>
      </c>
      <c r="BO222" s="97" t="s">
        <v>1344</v>
      </c>
      <c r="BU222" s="97" t="s">
        <v>3662</v>
      </c>
      <c r="BV222" s="97" t="s">
        <v>3026</v>
      </c>
      <c r="BW222" s="97" t="s">
        <v>1344</v>
      </c>
      <c r="CH222" s="119">
        <f t="shared" si="48"/>
        <v>0</v>
      </c>
      <c r="DN222" s="97" t="e">
        <f t="shared" si="76"/>
        <v>#N/A</v>
      </c>
    </row>
    <row r="223" spans="1:118" x14ac:dyDescent="0.3">
      <c r="B223" s="150" t="s">
        <v>466</v>
      </c>
      <c r="C223" s="150"/>
      <c r="D223" s="116">
        <f>D224</f>
        <v>2713394.63</v>
      </c>
      <c r="E223" s="117">
        <f t="shared" ref="E223:AE223" si="80">E224</f>
        <v>0</v>
      </c>
      <c r="F223" s="117">
        <f t="shared" si="80"/>
        <v>0</v>
      </c>
      <c r="G223" s="117">
        <f t="shared" si="80"/>
        <v>0</v>
      </c>
      <c r="H223" s="117">
        <f t="shared" si="80"/>
        <v>0</v>
      </c>
      <c r="I223" s="117">
        <f t="shared" si="80"/>
        <v>0</v>
      </c>
      <c r="J223" s="117">
        <f t="shared" si="80"/>
        <v>0</v>
      </c>
      <c r="K223" s="118">
        <f t="shared" si="80"/>
        <v>0</v>
      </c>
      <c r="L223" s="117">
        <f t="shared" si="80"/>
        <v>0</v>
      </c>
      <c r="M223" s="117">
        <f t="shared" si="80"/>
        <v>269</v>
      </c>
      <c r="N223" s="117">
        <f t="shared" si="80"/>
        <v>2564478.61</v>
      </c>
      <c r="O223" s="117">
        <f t="shared" si="80"/>
        <v>0</v>
      </c>
      <c r="P223" s="117">
        <f t="shared" si="80"/>
        <v>0</v>
      </c>
      <c r="Q223" s="117">
        <f t="shared" si="80"/>
        <v>0</v>
      </c>
      <c r="R223" s="117">
        <f t="shared" si="80"/>
        <v>0</v>
      </c>
      <c r="S223" s="117">
        <f t="shared" si="80"/>
        <v>0</v>
      </c>
      <c r="T223" s="117">
        <f t="shared" si="80"/>
        <v>0</v>
      </c>
      <c r="U223" s="117">
        <f t="shared" si="80"/>
        <v>0</v>
      </c>
      <c r="V223" s="117">
        <f t="shared" si="80"/>
        <v>0</v>
      </c>
      <c r="W223" s="117">
        <f t="shared" si="80"/>
        <v>0</v>
      </c>
      <c r="X223" s="117">
        <f t="shared" si="80"/>
        <v>0</v>
      </c>
      <c r="Y223" s="117">
        <f t="shared" si="80"/>
        <v>0</v>
      </c>
      <c r="Z223" s="117">
        <f t="shared" si="80"/>
        <v>0</v>
      </c>
      <c r="AA223" s="117">
        <f t="shared" si="80"/>
        <v>0</v>
      </c>
      <c r="AB223" s="117">
        <f t="shared" si="80"/>
        <v>0</v>
      </c>
      <c r="AC223" s="117">
        <f t="shared" si="80"/>
        <v>54879.839999999997</v>
      </c>
      <c r="AD223" s="117">
        <f t="shared" si="80"/>
        <v>94036.18</v>
      </c>
      <c r="AE223" s="117">
        <f t="shared" si="80"/>
        <v>0</v>
      </c>
      <c r="AF223" s="108" t="s">
        <v>17004</v>
      </c>
      <c r="AG223" s="108" t="s">
        <v>17004</v>
      </c>
      <c r="AH223" s="108" t="s">
        <v>17004</v>
      </c>
      <c r="AI223" s="124"/>
      <c r="AJ223" s="124"/>
      <c r="AK223" s="124"/>
      <c r="AL223" s="124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6"/>
      <c r="AY223" s="126"/>
      <c r="AZ223" s="125"/>
      <c r="BA223" s="125"/>
      <c r="BB223" s="127"/>
      <c r="BC223" s="128">
        <f t="shared" si="72"/>
        <v>-269</v>
      </c>
      <c r="BJ223" s="97" t="e">
        <f t="shared" si="78"/>
        <v>#N/A</v>
      </c>
      <c r="BM223" s="97" t="s">
        <v>3663</v>
      </c>
      <c r="BN223" s="97" t="s">
        <v>3095</v>
      </c>
      <c r="BO223" s="97" t="s">
        <v>3664</v>
      </c>
      <c r="BU223" s="97" t="s">
        <v>3663</v>
      </c>
      <c r="BV223" s="97" t="s">
        <v>3095</v>
      </c>
      <c r="BW223" s="97" t="s">
        <v>3664</v>
      </c>
      <c r="CH223" s="119">
        <f t="shared" si="48"/>
        <v>2.9103830456733704E-11</v>
      </c>
      <c r="DN223" s="97" t="e">
        <f t="shared" si="76"/>
        <v>#N/A</v>
      </c>
    </row>
    <row r="224" spans="1:118" x14ac:dyDescent="0.3">
      <c r="A224" s="97">
        <v>1</v>
      </c>
      <c r="B224" s="120">
        <f>SUBTOTAL(9,$A$22:A224)</f>
        <v>191</v>
      </c>
      <c r="C224" s="130" t="s">
        <v>490</v>
      </c>
      <c r="D224" s="117">
        <f>E224+F224+G224+H224+I224+J224+L224+N224+P224+R224+T224+U224+V224+W224+X224+Y224+Z224+AA224+AB224+AC224+AD224+AE224</f>
        <v>2713394.63</v>
      </c>
      <c r="E224" s="133">
        <v>0</v>
      </c>
      <c r="F224" s="133">
        <v>0</v>
      </c>
      <c r="G224" s="133">
        <v>0</v>
      </c>
      <c r="H224" s="133">
        <v>0</v>
      </c>
      <c r="I224" s="133">
        <v>0</v>
      </c>
      <c r="J224" s="133">
        <v>0</v>
      </c>
      <c r="K224" s="149">
        <v>0</v>
      </c>
      <c r="L224" s="133">
        <v>0</v>
      </c>
      <c r="M224" s="122">
        <v>269</v>
      </c>
      <c r="N224" s="117">
        <v>2564478.61</v>
      </c>
      <c r="O224" s="133">
        <v>0</v>
      </c>
      <c r="P224" s="133">
        <v>0</v>
      </c>
      <c r="Q224" s="117">
        <v>0</v>
      </c>
      <c r="R224" s="117">
        <v>0</v>
      </c>
      <c r="S224" s="133">
        <v>0</v>
      </c>
      <c r="T224" s="133">
        <v>0</v>
      </c>
      <c r="U224" s="133">
        <v>0</v>
      </c>
      <c r="V224" s="133">
        <v>0</v>
      </c>
      <c r="W224" s="133">
        <v>0</v>
      </c>
      <c r="X224" s="133">
        <v>0</v>
      </c>
      <c r="Y224" s="133">
        <v>0</v>
      </c>
      <c r="Z224" s="133">
        <v>0</v>
      </c>
      <c r="AA224" s="133">
        <v>0</v>
      </c>
      <c r="AB224" s="133">
        <v>0</v>
      </c>
      <c r="AC224" s="117">
        <f>ROUND(N224*2.14%,2)</f>
        <v>54879.839999999997</v>
      </c>
      <c r="AD224" s="133">
        <v>94036.18</v>
      </c>
      <c r="AE224" s="133">
        <v>0</v>
      </c>
      <c r="AF224" s="108">
        <v>2023</v>
      </c>
      <c r="AG224" s="108">
        <v>2023</v>
      </c>
      <c r="AH224" s="108">
        <v>2023</v>
      </c>
      <c r="AI224" s="124"/>
      <c r="AJ224" s="124"/>
      <c r="AK224" s="124"/>
      <c r="AL224" s="124"/>
      <c r="AM224" s="125" t="s">
        <v>16933</v>
      </c>
      <c r="AN224" s="125" t="s">
        <v>16935</v>
      </c>
      <c r="AO224" s="125">
        <v>0</v>
      </c>
      <c r="AP224" s="125" t="s">
        <v>16945</v>
      </c>
      <c r="AQ224" s="125" t="s">
        <v>16931</v>
      </c>
      <c r="AR224" s="125">
        <v>0</v>
      </c>
      <c r="AS224" s="125"/>
      <c r="AT224" s="125"/>
      <c r="AU224" s="125"/>
      <c r="AV224" s="125"/>
      <c r="AW224" s="125" t="s">
        <v>614</v>
      </c>
      <c r="AX224" s="126">
        <v>739</v>
      </c>
      <c r="AY224" s="126" t="s">
        <v>2983</v>
      </c>
      <c r="AZ224" s="125" t="s">
        <v>2989</v>
      </c>
      <c r="BA224" s="125" t="s">
        <v>16991</v>
      </c>
      <c r="BB224" s="127"/>
      <c r="BC224" s="128" t="e">
        <f t="shared" si="72"/>
        <v>#VALUE!</v>
      </c>
      <c r="BJ224" s="97" t="str">
        <f t="shared" si="78"/>
        <v>нет данных</v>
      </c>
      <c r="BM224" s="97" t="s">
        <v>3665</v>
      </c>
      <c r="BN224" s="97" t="s">
        <v>2979</v>
      </c>
      <c r="BO224" s="97" t="s">
        <v>3666</v>
      </c>
      <c r="BU224" s="97" t="s">
        <v>3665</v>
      </c>
      <c r="BV224" s="97" t="s">
        <v>2979</v>
      </c>
      <c r="BW224" s="97" t="s">
        <v>3666</v>
      </c>
      <c r="CH224" s="119">
        <f t="shared" si="48"/>
        <v>2.9103830456733704E-11</v>
      </c>
      <c r="DN224" s="97" t="e">
        <f t="shared" si="76"/>
        <v>#N/A</v>
      </c>
    </row>
    <row r="225" spans="1:118" x14ac:dyDescent="0.3">
      <c r="B225" s="150" t="s">
        <v>469</v>
      </c>
      <c r="C225" s="150"/>
      <c r="D225" s="116">
        <f>D226+D227</f>
        <v>3230504.8000000003</v>
      </c>
      <c r="E225" s="117">
        <f t="shared" ref="E225:AE225" si="81">E226+E227</f>
        <v>0</v>
      </c>
      <c r="F225" s="117">
        <f t="shared" si="81"/>
        <v>0</v>
      </c>
      <c r="G225" s="117">
        <f t="shared" si="81"/>
        <v>0</v>
      </c>
      <c r="H225" s="117">
        <f t="shared" si="81"/>
        <v>0</v>
      </c>
      <c r="I225" s="117">
        <f t="shared" si="81"/>
        <v>0</v>
      </c>
      <c r="J225" s="117">
        <f t="shared" si="81"/>
        <v>0</v>
      </c>
      <c r="K225" s="118">
        <f t="shared" si="81"/>
        <v>0</v>
      </c>
      <c r="L225" s="117">
        <f t="shared" si="81"/>
        <v>0</v>
      </c>
      <c r="M225" s="117">
        <f t="shared" si="81"/>
        <v>463.4</v>
      </c>
      <c r="N225" s="117">
        <f t="shared" si="81"/>
        <v>3081744</v>
      </c>
      <c r="O225" s="117">
        <f t="shared" si="81"/>
        <v>0</v>
      </c>
      <c r="P225" s="117">
        <f t="shared" si="81"/>
        <v>0</v>
      </c>
      <c r="Q225" s="117">
        <f t="shared" si="81"/>
        <v>0</v>
      </c>
      <c r="R225" s="117">
        <f t="shared" si="81"/>
        <v>0</v>
      </c>
      <c r="S225" s="117">
        <f t="shared" si="81"/>
        <v>0</v>
      </c>
      <c r="T225" s="117">
        <f t="shared" si="81"/>
        <v>0</v>
      </c>
      <c r="U225" s="117">
        <f t="shared" si="81"/>
        <v>0</v>
      </c>
      <c r="V225" s="117">
        <f t="shared" si="81"/>
        <v>0</v>
      </c>
      <c r="W225" s="117">
        <f t="shared" si="81"/>
        <v>0</v>
      </c>
      <c r="X225" s="117">
        <f t="shared" si="81"/>
        <v>0</v>
      </c>
      <c r="Y225" s="117">
        <f t="shared" si="81"/>
        <v>0</v>
      </c>
      <c r="Z225" s="117">
        <f t="shared" si="81"/>
        <v>0</v>
      </c>
      <c r="AA225" s="117">
        <f t="shared" si="81"/>
        <v>0</v>
      </c>
      <c r="AB225" s="117">
        <f t="shared" si="81"/>
        <v>0</v>
      </c>
      <c r="AC225" s="117">
        <f t="shared" si="81"/>
        <v>32644.91</v>
      </c>
      <c r="AD225" s="117">
        <f t="shared" si="81"/>
        <v>116115.89</v>
      </c>
      <c r="AE225" s="117">
        <f t="shared" si="81"/>
        <v>0</v>
      </c>
      <c r="AF225" s="108" t="s">
        <v>17004</v>
      </c>
      <c r="AG225" s="108" t="s">
        <v>17004</v>
      </c>
      <c r="AH225" s="108" t="s">
        <v>17004</v>
      </c>
      <c r="AI225" s="124"/>
      <c r="AJ225" s="124"/>
      <c r="AK225" s="124"/>
      <c r="AL225" s="124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6"/>
      <c r="AY225" s="126"/>
      <c r="AZ225" s="125"/>
      <c r="BA225" s="125"/>
      <c r="BB225" s="127"/>
      <c r="BC225" s="128">
        <f t="shared" si="72"/>
        <v>-463.4</v>
      </c>
      <c r="BJ225" s="97" t="e">
        <f t="shared" si="78"/>
        <v>#N/A</v>
      </c>
      <c r="BM225" s="97" t="s">
        <v>3668</v>
      </c>
      <c r="BN225" s="97" t="s">
        <v>3095</v>
      </c>
      <c r="BO225" s="97" t="s">
        <v>3669</v>
      </c>
      <c r="BU225" s="97" t="s">
        <v>3668</v>
      </c>
      <c r="BV225" s="97" t="s">
        <v>3095</v>
      </c>
      <c r="BW225" s="97" t="s">
        <v>3669</v>
      </c>
      <c r="CH225" s="119">
        <f t="shared" si="48"/>
        <v>2.7648638933897018E-10</v>
      </c>
      <c r="DN225" s="97" t="e">
        <f t="shared" si="76"/>
        <v>#N/A</v>
      </c>
    </row>
    <row r="226" spans="1:118" x14ac:dyDescent="0.3">
      <c r="A226" s="97">
        <v>1</v>
      </c>
      <c r="B226" s="120">
        <f>SUBTOTAL(9,$A$22:A226)</f>
        <v>192</v>
      </c>
      <c r="C226" s="130" t="s">
        <v>470</v>
      </c>
      <c r="D226" s="117">
        <f t="shared" ref="D226:D227" si="82">E226+F226+G226+H226+I226+J226+L226+N226+P226+R226+T226+U226+V226+W226+X226+Y226+Z226+AA226+AB226+AC226+AD226+AE226</f>
        <v>116115.89</v>
      </c>
      <c r="E226" s="133">
        <v>0</v>
      </c>
      <c r="F226" s="133">
        <v>0</v>
      </c>
      <c r="G226" s="133">
        <v>0</v>
      </c>
      <c r="H226" s="133">
        <v>0</v>
      </c>
      <c r="I226" s="133">
        <v>0</v>
      </c>
      <c r="J226" s="133">
        <v>0</v>
      </c>
      <c r="K226" s="149">
        <v>0</v>
      </c>
      <c r="L226" s="133">
        <v>0</v>
      </c>
      <c r="M226" s="122">
        <v>0</v>
      </c>
      <c r="N226" s="117">
        <v>0</v>
      </c>
      <c r="O226" s="133">
        <v>0</v>
      </c>
      <c r="P226" s="133">
        <v>0</v>
      </c>
      <c r="Q226" s="117">
        <v>0</v>
      </c>
      <c r="R226" s="117">
        <v>0</v>
      </c>
      <c r="S226" s="133">
        <v>0</v>
      </c>
      <c r="T226" s="133">
        <v>0</v>
      </c>
      <c r="U226" s="117">
        <v>0</v>
      </c>
      <c r="V226" s="133">
        <v>0</v>
      </c>
      <c r="W226" s="133">
        <v>0</v>
      </c>
      <c r="X226" s="133">
        <v>0</v>
      </c>
      <c r="Y226" s="133">
        <v>0</v>
      </c>
      <c r="Z226" s="133">
        <v>0</v>
      </c>
      <c r="AA226" s="133">
        <v>0</v>
      </c>
      <c r="AB226" s="133">
        <v>0</v>
      </c>
      <c r="AC226" s="117">
        <f>ROUND(U226*2.14%,2)</f>
        <v>0</v>
      </c>
      <c r="AD226" s="117">
        <v>116115.89</v>
      </c>
      <c r="AE226" s="133">
        <v>0</v>
      </c>
      <c r="AF226" s="108">
        <v>2023</v>
      </c>
      <c r="AG226" s="108" t="s">
        <v>17025</v>
      </c>
      <c r="AH226" s="108" t="s">
        <v>17025</v>
      </c>
      <c r="AI226" s="124"/>
      <c r="AJ226" s="124"/>
      <c r="AK226" s="124"/>
      <c r="AL226" s="124"/>
      <c r="AM226" s="125" t="s">
        <v>16946</v>
      </c>
      <c r="AN226" s="125" t="s">
        <v>16929</v>
      </c>
      <c r="AO226" s="125">
        <v>0</v>
      </c>
      <c r="AP226" s="125" t="s">
        <v>16943</v>
      </c>
      <c r="AQ226" s="125" t="s">
        <v>16945</v>
      </c>
      <c r="AR226" s="125">
        <v>0</v>
      </c>
      <c r="AS226" s="125"/>
      <c r="AT226" s="125"/>
      <c r="AU226" s="125"/>
      <c r="AV226" s="125"/>
      <c r="AW226" s="125" t="s">
        <v>703</v>
      </c>
      <c r="AX226" s="126">
        <v>947</v>
      </c>
      <c r="AY226" s="126">
        <v>473.7</v>
      </c>
      <c r="AZ226" s="125" t="s">
        <v>2989</v>
      </c>
      <c r="BA226" s="125">
        <v>2007</v>
      </c>
      <c r="BB226" s="127"/>
      <c r="BC226" s="128">
        <f t="shared" si="72"/>
        <v>473.7</v>
      </c>
      <c r="BD226" s="97" t="s">
        <v>16926</v>
      </c>
      <c r="BJ226" s="97" t="str">
        <f t="shared" si="78"/>
        <v>нет данных</v>
      </c>
      <c r="BM226" s="97" t="s">
        <v>3670</v>
      </c>
      <c r="BN226" s="97" t="s">
        <v>2983</v>
      </c>
      <c r="BO226" s="97" t="s">
        <v>3671</v>
      </c>
      <c r="BU226" s="97" t="s">
        <v>3670</v>
      </c>
      <c r="BV226" s="97" t="s">
        <v>2983</v>
      </c>
      <c r="BW226" s="97" t="s">
        <v>3671</v>
      </c>
      <c r="CH226" s="119">
        <f t="shared" si="48"/>
        <v>0</v>
      </c>
      <c r="DN226" s="97" t="e">
        <f t="shared" si="76"/>
        <v>#N/A</v>
      </c>
    </row>
    <row r="227" spans="1:118" x14ac:dyDescent="0.3">
      <c r="A227" s="97">
        <v>1</v>
      </c>
      <c r="B227" s="120">
        <f>SUBTOTAL(9,$A$22:A227)</f>
        <v>193</v>
      </c>
      <c r="C227" s="130" t="s">
        <v>8899</v>
      </c>
      <c r="D227" s="117">
        <f t="shared" si="82"/>
        <v>3114388.91</v>
      </c>
      <c r="E227" s="134">
        <v>0</v>
      </c>
      <c r="F227" s="134">
        <v>0</v>
      </c>
      <c r="G227" s="134">
        <v>0</v>
      </c>
      <c r="H227" s="134">
        <v>0</v>
      </c>
      <c r="I227" s="134">
        <v>0</v>
      </c>
      <c r="J227" s="134">
        <v>0</v>
      </c>
      <c r="K227" s="152">
        <v>0</v>
      </c>
      <c r="L227" s="134">
        <v>0</v>
      </c>
      <c r="M227" s="122">
        <v>463.4</v>
      </c>
      <c r="N227" s="134">
        <v>3081744</v>
      </c>
      <c r="O227" s="134">
        <v>0</v>
      </c>
      <c r="P227" s="134">
        <v>0</v>
      </c>
      <c r="Q227" s="134">
        <v>0</v>
      </c>
      <c r="R227" s="134">
        <v>0</v>
      </c>
      <c r="S227" s="134">
        <v>0</v>
      </c>
      <c r="T227" s="134">
        <v>0</v>
      </c>
      <c r="U227" s="134">
        <v>0</v>
      </c>
      <c r="V227" s="134">
        <v>0</v>
      </c>
      <c r="W227" s="134">
        <v>0</v>
      </c>
      <c r="X227" s="134">
        <v>0</v>
      </c>
      <c r="Y227" s="134">
        <v>0</v>
      </c>
      <c r="Z227" s="134">
        <v>0</v>
      </c>
      <c r="AA227" s="134">
        <v>0</v>
      </c>
      <c r="AB227" s="134">
        <v>0</v>
      </c>
      <c r="AC227" s="134">
        <f t="shared" ref="AC227" si="83">ROUND(N227*1.0593%,2)+ROUND(E227*1.0593%,2)+ROUND(F227*1.0593%,2)+ROUND(G227*1.0593%,2)+ROUND(H227*1.0593%,2)+ROUND(I227*1.0593%,2)+ROUND(J227*1.0593%,2)+ROUND(L227*1.0593%,2)+ROUND(P227*1.0593%,2)+ROUND(R227*1.0593%,2)+ROUND(T227*1.0593%,2)+ROUND(U227*1.0593%,2)+ROUND(V227*1.0593%,2)+ROUND(W227*1.0593%,2)+ROUND(X227*1.0593%,2)+ROUND(Y227*1.0593%,2)+ROUND(Z227*1.0593%,2)+ROUND(AA227*1.0593%,2)+ROUND(AB227*1.0593%,2)</f>
        <v>32644.91</v>
      </c>
      <c r="AD227" s="134">
        <v>0</v>
      </c>
      <c r="AE227" s="134">
        <v>0</v>
      </c>
      <c r="AF227" s="136" t="s">
        <v>17025</v>
      </c>
      <c r="AG227" s="136">
        <v>2023</v>
      </c>
      <c r="AH227" s="137">
        <v>2023</v>
      </c>
      <c r="AI227" s="124"/>
      <c r="AJ227" s="124"/>
      <c r="AK227" s="124"/>
      <c r="AL227" s="124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6"/>
      <c r="AY227" s="126"/>
      <c r="AZ227" s="125"/>
      <c r="BA227" s="125"/>
      <c r="BB227" s="127"/>
      <c r="BC227" s="128"/>
      <c r="CH227" s="119">
        <f t="shared" ref="CH227:CH292" si="84">D227-E227-F227-G227-H227-I227-J227-L227-N227-P227-R227-T227-U227-V227-W227-X227-Y227-Z227-AA227-AB227-AC227-AD227-AE227</f>
        <v>1.4915713109076023E-10</v>
      </c>
      <c r="DN227" s="97" t="e">
        <f t="shared" si="76"/>
        <v>#N/A</v>
      </c>
    </row>
    <row r="228" spans="1:118" x14ac:dyDescent="0.3">
      <c r="B228" s="150" t="s">
        <v>471</v>
      </c>
      <c r="C228" s="150"/>
      <c r="D228" s="116">
        <f>SUM(D229:D231)</f>
        <v>19427902.530000001</v>
      </c>
      <c r="E228" s="117">
        <f t="shared" ref="E228:AE228" si="85">SUM(E229:E231)</f>
        <v>0</v>
      </c>
      <c r="F228" s="117">
        <f t="shared" si="85"/>
        <v>0</v>
      </c>
      <c r="G228" s="117">
        <f t="shared" si="85"/>
        <v>0</v>
      </c>
      <c r="H228" s="117">
        <f t="shared" si="85"/>
        <v>0</v>
      </c>
      <c r="I228" s="117">
        <f t="shared" si="85"/>
        <v>0</v>
      </c>
      <c r="J228" s="117">
        <f t="shared" si="85"/>
        <v>0</v>
      </c>
      <c r="K228" s="118">
        <f t="shared" si="85"/>
        <v>0</v>
      </c>
      <c r="L228" s="117">
        <f t="shared" si="85"/>
        <v>0</v>
      </c>
      <c r="M228" s="117">
        <f t="shared" si="85"/>
        <v>1950.84</v>
      </c>
      <c r="N228" s="117">
        <f t="shared" si="85"/>
        <v>18897022.969999999</v>
      </c>
      <c r="O228" s="117">
        <f t="shared" si="85"/>
        <v>0</v>
      </c>
      <c r="P228" s="117">
        <f t="shared" si="85"/>
        <v>0</v>
      </c>
      <c r="Q228" s="117">
        <f t="shared" si="85"/>
        <v>0</v>
      </c>
      <c r="R228" s="117">
        <f t="shared" si="85"/>
        <v>0</v>
      </c>
      <c r="S228" s="117">
        <f t="shared" si="85"/>
        <v>0</v>
      </c>
      <c r="T228" s="117">
        <f t="shared" si="85"/>
        <v>0</v>
      </c>
      <c r="U228" s="117">
        <f t="shared" si="85"/>
        <v>0</v>
      </c>
      <c r="V228" s="117">
        <f t="shared" si="85"/>
        <v>0</v>
      </c>
      <c r="W228" s="117">
        <f t="shared" si="85"/>
        <v>0</v>
      </c>
      <c r="X228" s="117">
        <f t="shared" si="85"/>
        <v>0</v>
      </c>
      <c r="Y228" s="117">
        <f t="shared" si="85"/>
        <v>0</v>
      </c>
      <c r="Z228" s="117">
        <f t="shared" si="85"/>
        <v>0</v>
      </c>
      <c r="AA228" s="117">
        <f t="shared" si="85"/>
        <v>0</v>
      </c>
      <c r="AB228" s="117">
        <f t="shared" si="85"/>
        <v>0</v>
      </c>
      <c r="AC228" s="117">
        <f t="shared" si="85"/>
        <v>231606.93</v>
      </c>
      <c r="AD228" s="117">
        <f t="shared" si="85"/>
        <v>299272.63</v>
      </c>
      <c r="AE228" s="117">
        <f t="shared" si="85"/>
        <v>0</v>
      </c>
      <c r="AF228" s="108" t="s">
        <v>17004</v>
      </c>
      <c r="AG228" s="108" t="s">
        <v>17004</v>
      </c>
      <c r="AH228" s="108" t="s">
        <v>17004</v>
      </c>
      <c r="AI228" s="124"/>
      <c r="AJ228" s="124"/>
      <c r="AK228" s="124"/>
      <c r="AL228" s="124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6"/>
      <c r="AY228" s="126"/>
      <c r="AZ228" s="125"/>
      <c r="BA228" s="125"/>
      <c r="BB228" s="127"/>
      <c r="BC228" s="128">
        <f t="shared" si="72"/>
        <v>-1950.84</v>
      </c>
      <c r="BJ228" s="97" t="e">
        <f>VLOOKUP(C228,BM:BO,3,FALSE)</f>
        <v>#N/A</v>
      </c>
      <c r="BM228" s="97" t="s">
        <v>3672</v>
      </c>
      <c r="BN228" s="97" t="s">
        <v>2983</v>
      </c>
      <c r="BO228" s="97" t="s">
        <v>3673</v>
      </c>
      <c r="BU228" s="97" t="s">
        <v>3672</v>
      </c>
      <c r="BV228" s="97" t="s">
        <v>2983</v>
      </c>
      <c r="BW228" s="97" t="s">
        <v>3673</v>
      </c>
      <c r="CH228" s="119">
        <f t="shared" si="84"/>
        <v>2.3865140974521637E-9</v>
      </c>
      <c r="DN228" s="97" t="e">
        <f t="shared" si="76"/>
        <v>#N/A</v>
      </c>
    </row>
    <row r="229" spans="1:118" x14ac:dyDescent="0.3">
      <c r="A229" s="97">
        <v>1</v>
      </c>
      <c r="B229" s="120">
        <f>SUBTOTAL(9,$A$22:A229)</f>
        <v>194</v>
      </c>
      <c r="C229" s="130" t="s">
        <v>472</v>
      </c>
      <c r="D229" s="117">
        <f t="shared" ref="D229:D231" si="86">E229+F229+G229+H229+I229+J229+L229+N229+P229+R229+T229+U229+V229+W229+X229+Y229+Z229+AA229+AB229+AC229+AD229+AE229</f>
        <v>2809982.62</v>
      </c>
      <c r="E229" s="133">
        <v>0</v>
      </c>
      <c r="F229" s="133">
        <v>0</v>
      </c>
      <c r="G229" s="133">
        <v>0</v>
      </c>
      <c r="H229" s="133">
        <v>0</v>
      </c>
      <c r="I229" s="133">
        <v>0</v>
      </c>
      <c r="J229" s="133">
        <v>0</v>
      </c>
      <c r="K229" s="149">
        <v>0</v>
      </c>
      <c r="L229" s="133">
        <v>0</v>
      </c>
      <c r="M229" s="122">
        <v>291.83999999999997</v>
      </c>
      <c r="N229" s="117">
        <v>2709456.42</v>
      </c>
      <c r="O229" s="133">
        <v>0</v>
      </c>
      <c r="P229" s="133">
        <v>0</v>
      </c>
      <c r="Q229" s="117">
        <v>0</v>
      </c>
      <c r="R229" s="117">
        <v>0</v>
      </c>
      <c r="S229" s="133">
        <v>0</v>
      </c>
      <c r="T229" s="133">
        <v>0</v>
      </c>
      <c r="U229" s="133">
        <v>0</v>
      </c>
      <c r="V229" s="133">
        <v>0</v>
      </c>
      <c r="W229" s="133">
        <v>0</v>
      </c>
      <c r="X229" s="133">
        <v>0</v>
      </c>
      <c r="Y229" s="133">
        <v>0</v>
      </c>
      <c r="Z229" s="133">
        <v>0</v>
      </c>
      <c r="AA229" s="133">
        <v>0</v>
      </c>
      <c r="AB229" s="133">
        <v>0</v>
      </c>
      <c r="AC229" s="134">
        <v>25512.240000000002</v>
      </c>
      <c r="AD229" s="117">
        <v>75013.960000000006</v>
      </c>
      <c r="AE229" s="133">
        <v>0</v>
      </c>
      <c r="AF229" s="108">
        <v>2023</v>
      </c>
      <c r="AG229" s="108">
        <v>2023</v>
      </c>
      <c r="AH229" s="108">
        <v>2023</v>
      </c>
      <c r="AI229" s="124"/>
      <c r="AJ229" s="124"/>
      <c r="AK229" s="124"/>
      <c r="AL229" s="124"/>
      <c r="AM229" s="125" t="s">
        <v>16933</v>
      </c>
      <c r="AN229" s="125" t="s">
        <v>16929</v>
      </c>
      <c r="AO229" s="125">
        <v>0</v>
      </c>
      <c r="AP229" s="125" t="s">
        <v>16943</v>
      </c>
      <c r="AQ229" s="125" t="s">
        <v>16931</v>
      </c>
      <c r="AR229" s="125">
        <v>0</v>
      </c>
      <c r="AS229" s="125"/>
      <c r="AT229" s="125"/>
      <c r="AU229" s="125"/>
      <c r="AV229" s="125"/>
      <c r="AW229" s="125" t="s">
        <v>926</v>
      </c>
      <c r="AX229" s="126">
        <v>554.5</v>
      </c>
      <c r="AY229" s="126">
        <v>202.37</v>
      </c>
      <c r="AZ229" s="125" t="s">
        <v>3037</v>
      </c>
      <c r="BA229" s="125" t="s">
        <v>16991</v>
      </c>
      <c r="BB229" s="127"/>
      <c r="BC229" s="128">
        <f t="shared" si="72"/>
        <v>-89.46999999999997</v>
      </c>
      <c r="BJ229" s="97" t="str">
        <f>VLOOKUP(C229,BM:BO,3,FALSE)</f>
        <v>нет данных</v>
      </c>
      <c r="BM229" s="97" t="s">
        <v>3674</v>
      </c>
      <c r="BN229" s="97" t="s">
        <v>1267</v>
      </c>
      <c r="BO229" s="97" t="s">
        <v>1129</v>
      </c>
      <c r="BU229" s="97" t="s">
        <v>3674</v>
      </c>
      <c r="BV229" s="97" t="s">
        <v>1267</v>
      </c>
      <c r="BW229" s="97" t="s">
        <v>1129</v>
      </c>
      <c r="CH229" s="119">
        <f t="shared" si="84"/>
        <v>1.7462298274040222E-10</v>
      </c>
      <c r="DN229" s="97" t="e">
        <f t="shared" si="76"/>
        <v>#N/A</v>
      </c>
    </row>
    <row r="230" spans="1:118" x14ac:dyDescent="0.3">
      <c r="A230" s="97">
        <v>1</v>
      </c>
      <c r="B230" s="120">
        <f>SUBTOTAL(9,$A$22:A230)</f>
        <v>195</v>
      </c>
      <c r="C230" s="130" t="s">
        <v>473</v>
      </c>
      <c r="D230" s="117">
        <f t="shared" si="86"/>
        <v>6033380.1099999994</v>
      </c>
      <c r="E230" s="133">
        <v>0</v>
      </c>
      <c r="F230" s="133">
        <v>0</v>
      </c>
      <c r="G230" s="133">
        <v>0</v>
      </c>
      <c r="H230" s="133">
        <v>0</v>
      </c>
      <c r="I230" s="133">
        <v>0</v>
      </c>
      <c r="J230" s="133">
        <v>0</v>
      </c>
      <c r="K230" s="149">
        <v>0</v>
      </c>
      <c r="L230" s="133">
        <v>0</v>
      </c>
      <c r="M230" s="122">
        <v>615</v>
      </c>
      <c r="N230" s="117">
        <v>5883752.9299999997</v>
      </c>
      <c r="O230" s="133">
        <v>0</v>
      </c>
      <c r="P230" s="133">
        <v>0</v>
      </c>
      <c r="Q230" s="117">
        <v>0</v>
      </c>
      <c r="R230" s="117">
        <v>0</v>
      </c>
      <c r="S230" s="133">
        <v>0</v>
      </c>
      <c r="T230" s="133">
        <v>0</v>
      </c>
      <c r="U230" s="133">
        <v>0</v>
      </c>
      <c r="V230" s="133">
        <v>0</v>
      </c>
      <c r="W230" s="133">
        <v>0</v>
      </c>
      <c r="X230" s="133">
        <v>0</v>
      </c>
      <c r="Y230" s="133">
        <v>0</v>
      </c>
      <c r="Z230" s="133">
        <v>0</v>
      </c>
      <c r="AA230" s="133">
        <v>0</v>
      </c>
      <c r="AB230" s="133">
        <v>0</v>
      </c>
      <c r="AC230" s="134">
        <v>55401.42</v>
      </c>
      <c r="AD230" s="117">
        <v>94225.76</v>
      </c>
      <c r="AE230" s="133">
        <v>0</v>
      </c>
      <c r="AF230" s="108">
        <v>2023</v>
      </c>
      <c r="AG230" s="108">
        <v>2023</v>
      </c>
      <c r="AH230" s="108">
        <v>2023</v>
      </c>
      <c r="AI230" s="124"/>
      <c r="AJ230" s="124"/>
      <c r="AK230" s="124"/>
      <c r="AL230" s="124"/>
      <c r="AM230" s="125" t="s">
        <v>16941</v>
      </c>
      <c r="AN230" s="125" t="s">
        <v>16933</v>
      </c>
      <c r="AO230" s="125">
        <v>0</v>
      </c>
      <c r="AP230" s="125" t="s">
        <v>16943</v>
      </c>
      <c r="AQ230" s="125" t="s">
        <v>16931</v>
      </c>
      <c r="AR230" s="125">
        <v>0</v>
      </c>
      <c r="AS230" s="125" t="s">
        <v>16960</v>
      </c>
      <c r="AT230" s="125"/>
      <c r="AU230" s="125"/>
      <c r="AV230" s="125"/>
      <c r="AW230" s="125" t="s">
        <v>923</v>
      </c>
      <c r="AX230" s="126">
        <v>706.1</v>
      </c>
      <c r="AY230" s="126">
        <v>493.42</v>
      </c>
      <c r="AZ230" s="125" t="s">
        <v>2966</v>
      </c>
      <c r="BA230" s="125" t="s">
        <v>16991</v>
      </c>
      <c r="BB230" s="127"/>
      <c r="BC230" s="128">
        <f t="shared" si="72"/>
        <v>-121.57999999999998</v>
      </c>
      <c r="BJ230" s="97" t="str">
        <f>VLOOKUP(C230,BM:BO,3,FALSE)</f>
        <v>502.500</v>
      </c>
      <c r="BM230" s="97" t="s">
        <v>3675</v>
      </c>
      <c r="BN230" s="97" t="s">
        <v>637</v>
      </c>
      <c r="BO230" s="97" t="s">
        <v>3677</v>
      </c>
      <c r="BU230" s="97" t="s">
        <v>3675</v>
      </c>
      <c r="BV230" s="97" t="s">
        <v>637</v>
      </c>
      <c r="BW230" s="97" t="s">
        <v>3677</v>
      </c>
      <c r="CH230" s="119">
        <f t="shared" si="84"/>
        <v>-2.9103830456733704E-10</v>
      </c>
      <c r="DN230" s="97" t="e">
        <f t="shared" si="76"/>
        <v>#N/A</v>
      </c>
    </row>
    <row r="231" spans="1:118" s="139" customFormat="1" x14ac:dyDescent="0.3">
      <c r="A231" s="97">
        <v>1</v>
      </c>
      <c r="B231" s="120">
        <f>SUBTOTAL(9,$A$22:A231)</f>
        <v>196</v>
      </c>
      <c r="C231" s="163" t="s">
        <v>8609</v>
      </c>
      <c r="D231" s="117">
        <f t="shared" si="86"/>
        <v>10584539.799999999</v>
      </c>
      <c r="E231" s="134">
        <v>0</v>
      </c>
      <c r="F231" s="134">
        <v>0</v>
      </c>
      <c r="G231" s="134">
        <v>0</v>
      </c>
      <c r="H231" s="134">
        <v>0</v>
      </c>
      <c r="I231" s="134">
        <v>0</v>
      </c>
      <c r="J231" s="134">
        <v>0</v>
      </c>
      <c r="K231" s="152">
        <v>0</v>
      </c>
      <c r="L231" s="134">
        <v>0</v>
      </c>
      <c r="M231" s="122">
        <v>1044</v>
      </c>
      <c r="N231" s="164">
        <v>10303813.619999999</v>
      </c>
      <c r="O231" s="134">
        <v>0</v>
      </c>
      <c r="P231" s="134">
        <v>0</v>
      </c>
      <c r="Q231" s="134">
        <v>0</v>
      </c>
      <c r="R231" s="134">
        <v>0</v>
      </c>
      <c r="S231" s="134">
        <v>0</v>
      </c>
      <c r="T231" s="134">
        <v>0</v>
      </c>
      <c r="U231" s="134">
        <v>0</v>
      </c>
      <c r="V231" s="134">
        <v>0</v>
      </c>
      <c r="W231" s="134">
        <v>0</v>
      </c>
      <c r="X231" s="134">
        <v>0</v>
      </c>
      <c r="Y231" s="134">
        <v>0</v>
      </c>
      <c r="Z231" s="134">
        <v>0</v>
      </c>
      <c r="AA231" s="134">
        <v>0</v>
      </c>
      <c r="AB231" s="134">
        <v>0</v>
      </c>
      <c r="AC231" s="134">
        <v>150693.26999999999</v>
      </c>
      <c r="AD231" s="134">
        <v>130032.91</v>
      </c>
      <c r="AE231" s="134">
        <v>0</v>
      </c>
      <c r="AF231" s="136">
        <v>2023</v>
      </c>
      <c r="AG231" s="136">
        <v>2023</v>
      </c>
      <c r="AH231" s="137">
        <v>2023</v>
      </c>
      <c r="AT231" s="139" t="e">
        <f>VLOOKUP(C231,AW:AX,2,FALSE)</f>
        <v>#N/A</v>
      </c>
      <c r="BW231" s="140"/>
      <c r="CE231" s="139" t="e">
        <f>VLOOKUP(C231,CF:CG,2,FALSE)</f>
        <v>#N/A</v>
      </c>
      <c r="CH231" s="119">
        <f t="shared" si="84"/>
        <v>-2.9103830456733704E-10</v>
      </c>
      <c r="CL231" s="139" t="e">
        <f>VLOOKUP(C231,CM:CN,2,FALSE)</f>
        <v>#N/A</v>
      </c>
      <c r="DK231" s="139" t="e">
        <f>VLOOKUP(C231,DL:DM,2,FALSE)</f>
        <v>#N/A</v>
      </c>
      <c r="DN231" s="97" t="e">
        <f t="shared" si="76"/>
        <v>#N/A</v>
      </c>
    </row>
    <row r="232" spans="1:118" x14ac:dyDescent="0.3">
      <c r="B232" s="150" t="s">
        <v>288</v>
      </c>
      <c r="C232" s="150"/>
      <c r="D232" s="116">
        <f>SUM(D233:D235)</f>
        <v>16383205.869999999</v>
      </c>
      <c r="E232" s="117">
        <f t="shared" ref="E232:AE232" si="87">SUM(E233:E235)</f>
        <v>0</v>
      </c>
      <c r="F232" s="117">
        <f t="shared" si="87"/>
        <v>0</v>
      </c>
      <c r="G232" s="117">
        <f t="shared" si="87"/>
        <v>0</v>
      </c>
      <c r="H232" s="117">
        <f t="shared" si="87"/>
        <v>0</v>
      </c>
      <c r="I232" s="117">
        <f t="shared" si="87"/>
        <v>0</v>
      </c>
      <c r="J232" s="117">
        <f t="shared" si="87"/>
        <v>0</v>
      </c>
      <c r="K232" s="118">
        <f t="shared" si="87"/>
        <v>0</v>
      </c>
      <c r="L232" s="117">
        <f t="shared" si="87"/>
        <v>0</v>
      </c>
      <c r="M232" s="117">
        <f t="shared" si="87"/>
        <v>2592.1639999999998</v>
      </c>
      <c r="N232" s="117">
        <f t="shared" si="87"/>
        <v>16029782.109999999</v>
      </c>
      <c r="O232" s="117">
        <f t="shared" si="87"/>
        <v>0</v>
      </c>
      <c r="P232" s="117">
        <f t="shared" si="87"/>
        <v>0</v>
      </c>
      <c r="Q232" s="117">
        <f t="shared" si="87"/>
        <v>0</v>
      </c>
      <c r="R232" s="117">
        <f t="shared" si="87"/>
        <v>0</v>
      </c>
      <c r="S232" s="117">
        <f t="shared" si="87"/>
        <v>0</v>
      </c>
      <c r="T232" s="117">
        <f t="shared" si="87"/>
        <v>0</v>
      </c>
      <c r="U232" s="117">
        <f t="shared" si="87"/>
        <v>0</v>
      </c>
      <c r="V232" s="117">
        <f t="shared" si="87"/>
        <v>0</v>
      </c>
      <c r="W232" s="117">
        <f t="shared" si="87"/>
        <v>0</v>
      </c>
      <c r="X232" s="117">
        <f t="shared" si="87"/>
        <v>0</v>
      </c>
      <c r="Y232" s="117">
        <f t="shared" si="87"/>
        <v>0</v>
      </c>
      <c r="Z232" s="117">
        <f t="shared" si="87"/>
        <v>0</v>
      </c>
      <c r="AA232" s="117">
        <f t="shared" si="87"/>
        <v>0</v>
      </c>
      <c r="AB232" s="117">
        <f t="shared" si="87"/>
        <v>0</v>
      </c>
      <c r="AC232" s="117">
        <f t="shared" si="87"/>
        <v>194772.93</v>
      </c>
      <c r="AD232" s="117">
        <f t="shared" si="87"/>
        <v>158650.83000000002</v>
      </c>
      <c r="AE232" s="117">
        <f t="shared" si="87"/>
        <v>0</v>
      </c>
      <c r="AF232" s="108" t="s">
        <v>17004</v>
      </c>
      <c r="AG232" s="108" t="s">
        <v>17004</v>
      </c>
      <c r="AH232" s="108" t="s">
        <v>17004</v>
      </c>
      <c r="AI232" s="124"/>
      <c r="AJ232" s="124"/>
      <c r="AK232" s="124"/>
      <c r="AL232" s="124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6"/>
      <c r="AY232" s="126"/>
      <c r="AZ232" s="125"/>
      <c r="BA232" s="125"/>
      <c r="BB232" s="127"/>
      <c r="BC232" s="128">
        <f t="shared" si="72"/>
        <v>-2592.1639999999998</v>
      </c>
      <c r="BJ232" s="97" t="e">
        <f>VLOOKUP(C232,BM:BO,3,FALSE)</f>
        <v>#N/A</v>
      </c>
      <c r="BM232" s="97" t="s">
        <v>3394</v>
      </c>
      <c r="BN232" s="97" t="s">
        <v>1013</v>
      </c>
      <c r="BO232" s="97" t="s">
        <v>3395</v>
      </c>
      <c r="BU232" s="97" t="s">
        <v>3394</v>
      </c>
      <c r="BV232" s="97" t="s">
        <v>1013</v>
      </c>
      <c r="BW232" s="97" t="s">
        <v>3395</v>
      </c>
      <c r="CH232" s="119">
        <f t="shared" si="84"/>
        <v>-2.3283064365386963E-10</v>
      </c>
      <c r="DN232" s="97" t="e">
        <f t="shared" si="76"/>
        <v>#N/A</v>
      </c>
    </row>
    <row r="233" spans="1:118" x14ac:dyDescent="0.3">
      <c r="A233" s="97">
        <v>1</v>
      </c>
      <c r="B233" s="120">
        <f>SUBTOTAL(9,$A$22:A233)</f>
        <v>197</v>
      </c>
      <c r="C233" s="130" t="s">
        <v>290</v>
      </c>
      <c r="D233" s="117">
        <f t="shared" ref="D233:D235" si="88">E233+F233+G233+H233+I233+J233+L233+N233+P233+R233+T233+U233+V233+W233+X233+Y233+Z233+AA233+AB233+AC233+AD233+AE233</f>
        <v>3471092.3499999996</v>
      </c>
      <c r="E233" s="133">
        <v>0</v>
      </c>
      <c r="F233" s="133">
        <v>0</v>
      </c>
      <c r="G233" s="133">
        <v>0</v>
      </c>
      <c r="H233" s="133">
        <v>0</v>
      </c>
      <c r="I233" s="133">
        <v>0</v>
      </c>
      <c r="J233" s="133">
        <v>0</v>
      </c>
      <c r="K233" s="149">
        <v>0</v>
      </c>
      <c r="L233" s="133">
        <v>0</v>
      </c>
      <c r="M233" s="122">
        <v>629.36400000000003</v>
      </c>
      <c r="N233" s="122">
        <v>3360005.94</v>
      </c>
      <c r="O233" s="133">
        <v>0</v>
      </c>
      <c r="P233" s="133">
        <v>0</v>
      </c>
      <c r="Q233" s="117">
        <v>0</v>
      </c>
      <c r="R233" s="117">
        <v>0</v>
      </c>
      <c r="S233" s="133">
        <v>0</v>
      </c>
      <c r="T233" s="133">
        <v>0</v>
      </c>
      <c r="U233" s="133">
        <v>0</v>
      </c>
      <c r="V233" s="133">
        <v>0</v>
      </c>
      <c r="W233" s="133">
        <v>0</v>
      </c>
      <c r="X233" s="133">
        <v>0</v>
      </c>
      <c r="Y233" s="133">
        <v>0</v>
      </c>
      <c r="Z233" s="133">
        <v>0</v>
      </c>
      <c r="AA233" s="133">
        <v>0</v>
      </c>
      <c r="AB233" s="133">
        <v>0</v>
      </c>
      <c r="AC233" s="134">
        <v>31637.82</v>
      </c>
      <c r="AD233" s="117">
        <v>79448.59</v>
      </c>
      <c r="AE233" s="133">
        <v>0</v>
      </c>
      <c r="AF233" s="108">
        <v>2023</v>
      </c>
      <c r="AG233" s="108">
        <v>2023</v>
      </c>
      <c r="AH233" s="108">
        <v>2023</v>
      </c>
      <c r="AI233" s="124"/>
      <c r="AJ233" s="124"/>
      <c r="AK233" s="124"/>
      <c r="AL233" s="124"/>
      <c r="AM233" s="125" t="s">
        <v>16934</v>
      </c>
      <c r="AN233" s="125" t="s">
        <v>16938</v>
      </c>
      <c r="AO233" s="125">
        <v>0</v>
      </c>
      <c r="AP233" s="125" t="s">
        <v>16943</v>
      </c>
      <c r="AQ233" s="125" t="s">
        <v>16943</v>
      </c>
      <c r="AR233" s="125" t="s">
        <v>16943</v>
      </c>
      <c r="AS233" s="125" t="s">
        <v>16962</v>
      </c>
      <c r="AT233" s="125"/>
      <c r="AU233" s="125"/>
      <c r="AV233" s="125"/>
      <c r="AW233" s="125" t="s">
        <v>3043</v>
      </c>
      <c r="AX233" s="126">
        <v>1431.3</v>
      </c>
      <c r="AY233" s="126">
        <v>703</v>
      </c>
      <c r="AZ233" s="125" t="s">
        <v>2989</v>
      </c>
      <c r="BA233" s="125" t="s">
        <v>16991</v>
      </c>
      <c r="BB233" s="127"/>
      <c r="BC233" s="128">
        <f t="shared" si="72"/>
        <v>73.635999999999967</v>
      </c>
      <c r="BJ233" s="97" t="str">
        <f>VLOOKUP(C233,BM:BO,3,FALSE)</f>
        <v>2547.000</v>
      </c>
      <c r="BM233" s="97" t="s">
        <v>3397</v>
      </c>
      <c r="BN233" s="97" t="s">
        <v>2983</v>
      </c>
      <c r="BO233" s="97" t="s">
        <v>2983</v>
      </c>
      <c r="BU233" s="97" t="s">
        <v>3397</v>
      </c>
      <c r="BV233" s="97" t="s">
        <v>2983</v>
      </c>
      <c r="BW233" s="97" t="s">
        <v>2983</v>
      </c>
      <c r="CH233" s="119">
        <f t="shared" si="84"/>
        <v>-3.2014213502407074E-10</v>
      </c>
      <c r="DN233" s="97" t="e">
        <f t="shared" si="76"/>
        <v>#N/A</v>
      </c>
    </row>
    <row r="234" spans="1:118" s="139" customFormat="1" x14ac:dyDescent="0.3">
      <c r="A234" s="97">
        <v>1</v>
      </c>
      <c r="B234" s="120">
        <f>SUBTOTAL(9,$A$22:A234)</f>
        <v>198</v>
      </c>
      <c r="C234" s="163" t="s">
        <v>9036</v>
      </c>
      <c r="D234" s="117">
        <f t="shared" si="88"/>
        <v>6171228.5999999996</v>
      </c>
      <c r="E234" s="134">
        <v>0</v>
      </c>
      <c r="F234" s="134">
        <v>0</v>
      </c>
      <c r="G234" s="134">
        <v>0</v>
      </c>
      <c r="H234" s="134">
        <v>0</v>
      </c>
      <c r="I234" s="134">
        <v>0</v>
      </c>
      <c r="J234" s="134">
        <v>0</v>
      </c>
      <c r="K234" s="152">
        <v>0</v>
      </c>
      <c r="L234" s="134">
        <v>0</v>
      </c>
      <c r="M234" s="122">
        <v>734</v>
      </c>
      <c r="N234" s="134">
        <v>6106542</v>
      </c>
      <c r="O234" s="134">
        <v>0</v>
      </c>
      <c r="P234" s="134">
        <v>0</v>
      </c>
      <c r="Q234" s="134">
        <v>0</v>
      </c>
      <c r="R234" s="134">
        <v>0</v>
      </c>
      <c r="S234" s="134">
        <v>0</v>
      </c>
      <c r="T234" s="134">
        <v>0</v>
      </c>
      <c r="U234" s="134">
        <v>0</v>
      </c>
      <c r="V234" s="134">
        <v>0</v>
      </c>
      <c r="W234" s="134">
        <v>0</v>
      </c>
      <c r="X234" s="134">
        <v>0</v>
      </c>
      <c r="Y234" s="134">
        <v>0</v>
      </c>
      <c r="Z234" s="134">
        <v>0</v>
      </c>
      <c r="AA234" s="134">
        <v>0</v>
      </c>
      <c r="AB234" s="134">
        <v>0</v>
      </c>
      <c r="AC234" s="134">
        <v>64686.6</v>
      </c>
      <c r="AD234" s="134">
        <v>0</v>
      </c>
      <c r="AE234" s="134">
        <v>0</v>
      </c>
      <c r="AF234" s="136" t="s">
        <v>17025</v>
      </c>
      <c r="AG234" s="136">
        <v>2023</v>
      </c>
      <c r="AH234" s="137">
        <v>2023</v>
      </c>
      <c r="AT234" s="139" t="e">
        <f>VLOOKUP(C234,AW:AX,2,FALSE)</f>
        <v>#N/A</v>
      </c>
      <c r="BW234" s="140"/>
      <c r="CE234" s="139" t="e">
        <f>VLOOKUP(C234,CF:CG,2,FALSE)</f>
        <v>#N/A</v>
      </c>
      <c r="CH234" s="119">
        <f t="shared" si="84"/>
        <v>-3.7107383832335472E-10</v>
      </c>
      <c r="CL234" s="139" t="e">
        <f>VLOOKUP(C234,CM:CN,2,FALSE)</f>
        <v>#N/A</v>
      </c>
      <c r="DK234" s="139" t="e">
        <f>VLOOKUP(C234,DL:DM,2,FALSE)</f>
        <v>#N/A</v>
      </c>
      <c r="DN234" s="97" t="e">
        <f t="shared" si="76"/>
        <v>#N/A</v>
      </c>
    </row>
    <row r="235" spans="1:118" x14ac:dyDescent="0.3">
      <c r="A235" s="97">
        <v>1</v>
      </c>
      <c r="B235" s="120">
        <f>SUBTOTAL(9,$A$22:A235)</f>
        <v>199</v>
      </c>
      <c r="C235" s="130" t="s">
        <v>289</v>
      </c>
      <c r="D235" s="117">
        <f t="shared" si="88"/>
        <v>6740884.9199999999</v>
      </c>
      <c r="E235" s="133">
        <v>0</v>
      </c>
      <c r="F235" s="133">
        <v>0</v>
      </c>
      <c r="G235" s="133">
        <v>0</v>
      </c>
      <c r="H235" s="133">
        <v>0</v>
      </c>
      <c r="I235" s="133">
        <v>0</v>
      </c>
      <c r="J235" s="133">
        <v>0</v>
      </c>
      <c r="K235" s="149">
        <v>0</v>
      </c>
      <c r="L235" s="133">
        <v>0</v>
      </c>
      <c r="M235" s="122">
        <v>1228.8</v>
      </c>
      <c r="N235" s="117">
        <v>6563234.1699999999</v>
      </c>
      <c r="O235" s="133">
        <v>0</v>
      </c>
      <c r="P235" s="133">
        <v>0</v>
      </c>
      <c r="Q235" s="117">
        <v>0</v>
      </c>
      <c r="R235" s="117">
        <v>0</v>
      </c>
      <c r="S235" s="133">
        <v>0</v>
      </c>
      <c r="T235" s="133">
        <v>0</v>
      </c>
      <c r="U235" s="133">
        <v>0</v>
      </c>
      <c r="V235" s="133">
        <v>0</v>
      </c>
      <c r="W235" s="133">
        <v>0</v>
      </c>
      <c r="X235" s="133">
        <v>0</v>
      </c>
      <c r="Y235" s="133">
        <v>0</v>
      </c>
      <c r="Z235" s="133">
        <v>0</v>
      </c>
      <c r="AA235" s="133">
        <v>0</v>
      </c>
      <c r="AB235" s="133">
        <v>0</v>
      </c>
      <c r="AC235" s="134">
        <v>98448.51</v>
      </c>
      <c r="AD235" s="117">
        <v>79202.240000000005</v>
      </c>
      <c r="AE235" s="133">
        <v>0</v>
      </c>
      <c r="AF235" s="108">
        <v>2023</v>
      </c>
      <c r="AG235" s="108">
        <v>2023</v>
      </c>
      <c r="AH235" s="108">
        <v>2023</v>
      </c>
      <c r="AI235" s="124"/>
      <c r="AJ235" s="124"/>
      <c r="AK235" s="124"/>
      <c r="AL235" s="124"/>
      <c r="AM235" s="125" t="s">
        <v>16948</v>
      </c>
      <c r="AN235" s="125" t="s">
        <v>16944</v>
      </c>
      <c r="AO235" s="125">
        <v>0</v>
      </c>
      <c r="AP235" s="125" t="s">
        <v>16943</v>
      </c>
      <c r="AQ235" s="125" t="s">
        <v>16943</v>
      </c>
      <c r="AR235" s="125" t="s">
        <v>16943</v>
      </c>
      <c r="AS235" s="125"/>
      <c r="AT235" s="125"/>
      <c r="AU235" s="125"/>
      <c r="AV235" s="125"/>
      <c r="AW235" s="125" t="s">
        <v>783</v>
      </c>
      <c r="AX235" s="126">
        <v>2128.3000000000002</v>
      </c>
      <c r="AY235" s="126">
        <v>1493.5</v>
      </c>
      <c r="AZ235" s="125" t="s">
        <v>2989</v>
      </c>
      <c r="BA235" s="125">
        <v>2009</v>
      </c>
      <c r="BB235" s="127"/>
      <c r="BC235" s="128">
        <f>AY235-M235</f>
        <v>264.70000000000005</v>
      </c>
      <c r="BJ235" s="97" t="str">
        <f t="shared" ref="BJ235:BJ241" si="89">VLOOKUP(C235,BM:BO,3,FALSE)</f>
        <v>1493.500</v>
      </c>
      <c r="BM235" s="97" t="s">
        <v>677</v>
      </c>
      <c r="BN235" s="97" t="s">
        <v>1139</v>
      </c>
      <c r="BO235" s="97" t="s">
        <v>3396</v>
      </c>
      <c r="BU235" s="97" t="s">
        <v>677</v>
      </c>
      <c r="BV235" s="97" t="s">
        <v>1139</v>
      </c>
      <c r="BW235" s="97" t="s">
        <v>3396</v>
      </c>
      <c r="CH235" s="119">
        <f t="shared" si="84"/>
        <v>0</v>
      </c>
      <c r="DN235" s="97" t="e">
        <f t="shared" si="76"/>
        <v>#N/A</v>
      </c>
    </row>
    <row r="236" spans="1:118" x14ac:dyDescent="0.3">
      <c r="B236" s="150" t="s">
        <v>291</v>
      </c>
      <c r="C236" s="150"/>
      <c r="D236" s="116">
        <f>D237</f>
        <v>2063152.76</v>
      </c>
      <c r="E236" s="117">
        <f t="shared" ref="E236:AD236" si="90">E237</f>
        <v>0</v>
      </c>
      <c r="F236" s="117">
        <f t="shared" si="90"/>
        <v>0</v>
      </c>
      <c r="G236" s="117">
        <f t="shared" si="90"/>
        <v>0</v>
      </c>
      <c r="H236" s="117">
        <f t="shared" si="90"/>
        <v>0</v>
      </c>
      <c r="I236" s="117">
        <f t="shared" si="90"/>
        <v>0</v>
      </c>
      <c r="J236" s="117">
        <f t="shared" si="90"/>
        <v>0</v>
      </c>
      <c r="K236" s="118">
        <f t="shared" si="90"/>
        <v>0</v>
      </c>
      <c r="L236" s="117">
        <f t="shared" si="90"/>
        <v>0</v>
      </c>
      <c r="M236" s="117">
        <f t="shared" si="90"/>
        <v>327.3</v>
      </c>
      <c r="N236" s="117">
        <f t="shared" si="90"/>
        <v>1949553.01</v>
      </c>
      <c r="O236" s="117">
        <f t="shared" si="90"/>
        <v>0</v>
      </c>
      <c r="P236" s="117">
        <f t="shared" si="90"/>
        <v>0</v>
      </c>
      <c r="Q236" s="117">
        <f t="shared" si="90"/>
        <v>0</v>
      </c>
      <c r="R236" s="117">
        <f t="shared" si="90"/>
        <v>0</v>
      </c>
      <c r="S236" s="117">
        <f t="shared" si="90"/>
        <v>0</v>
      </c>
      <c r="T236" s="117">
        <f t="shared" si="90"/>
        <v>0</v>
      </c>
      <c r="U236" s="117">
        <f t="shared" si="90"/>
        <v>0</v>
      </c>
      <c r="V236" s="117">
        <f t="shared" si="90"/>
        <v>0</v>
      </c>
      <c r="W236" s="117">
        <f t="shared" si="90"/>
        <v>0</v>
      </c>
      <c r="X236" s="117">
        <f t="shared" si="90"/>
        <v>0</v>
      </c>
      <c r="Y236" s="117">
        <f t="shared" si="90"/>
        <v>0</v>
      </c>
      <c r="Z236" s="117">
        <f t="shared" si="90"/>
        <v>0</v>
      </c>
      <c r="AA236" s="117">
        <f t="shared" si="90"/>
        <v>0</v>
      </c>
      <c r="AB236" s="117">
        <f t="shared" si="90"/>
        <v>0</v>
      </c>
      <c r="AC236" s="117">
        <f t="shared" si="90"/>
        <v>41720.43</v>
      </c>
      <c r="AD236" s="117">
        <f t="shared" si="90"/>
        <v>71879.320000000007</v>
      </c>
      <c r="AE236" s="117">
        <f>AE237</f>
        <v>0</v>
      </c>
      <c r="AF236" s="108" t="s">
        <v>17004</v>
      </c>
      <c r="AG236" s="108" t="s">
        <v>17004</v>
      </c>
      <c r="AH236" s="108" t="s">
        <v>17004</v>
      </c>
      <c r="AI236" s="124"/>
      <c r="AJ236" s="124"/>
      <c r="AK236" s="124"/>
      <c r="AL236" s="124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6"/>
      <c r="AY236" s="126"/>
      <c r="AZ236" s="125"/>
      <c r="BA236" s="125"/>
      <c r="BB236" s="127"/>
      <c r="BC236" s="128">
        <f t="shared" si="72"/>
        <v>-327.3</v>
      </c>
      <c r="BJ236" s="97" t="e">
        <f t="shared" si="89"/>
        <v>#N/A</v>
      </c>
      <c r="BM236" s="97" t="s">
        <v>3399</v>
      </c>
      <c r="BN236" s="97" t="s">
        <v>1342</v>
      </c>
      <c r="BO236" s="97" t="s">
        <v>3400</v>
      </c>
      <c r="BU236" s="97" t="s">
        <v>3399</v>
      </c>
      <c r="BV236" s="97" t="s">
        <v>1342</v>
      </c>
      <c r="BW236" s="97" t="s">
        <v>3400</v>
      </c>
      <c r="CH236" s="119">
        <f t="shared" si="84"/>
        <v>0</v>
      </c>
      <c r="DN236" s="97" t="e">
        <f t="shared" si="76"/>
        <v>#N/A</v>
      </c>
    </row>
    <row r="237" spans="1:118" x14ac:dyDescent="0.3">
      <c r="A237" s="97">
        <v>1</v>
      </c>
      <c r="B237" s="120">
        <f>SUBTOTAL(9,$A$22:A237)</f>
        <v>200</v>
      </c>
      <c r="C237" s="130" t="s">
        <v>299</v>
      </c>
      <c r="D237" s="117">
        <f t="shared" ref="D237" si="91">E237+F237+G237+H237+I237+J237+L237+N237+P237+R237+T237+U237+V237+W237+X237+Y237+Z237+AA237+AB237+AC237+AD237+AE237</f>
        <v>2063152.76</v>
      </c>
      <c r="E237" s="133">
        <v>0</v>
      </c>
      <c r="F237" s="133">
        <v>0</v>
      </c>
      <c r="G237" s="133">
        <v>0</v>
      </c>
      <c r="H237" s="133">
        <v>0</v>
      </c>
      <c r="I237" s="133">
        <v>0</v>
      </c>
      <c r="J237" s="133">
        <v>0</v>
      </c>
      <c r="K237" s="149">
        <v>0</v>
      </c>
      <c r="L237" s="133">
        <v>0</v>
      </c>
      <c r="M237" s="122">
        <v>327.3</v>
      </c>
      <c r="N237" s="122">
        <v>1949553.01</v>
      </c>
      <c r="O237" s="133">
        <v>0</v>
      </c>
      <c r="P237" s="133">
        <v>0</v>
      </c>
      <c r="Q237" s="117">
        <v>0</v>
      </c>
      <c r="R237" s="117">
        <v>0</v>
      </c>
      <c r="S237" s="133">
        <v>0</v>
      </c>
      <c r="T237" s="133">
        <v>0</v>
      </c>
      <c r="U237" s="133">
        <v>0</v>
      </c>
      <c r="V237" s="133">
        <v>0</v>
      </c>
      <c r="W237" s="133">
        <v>0</v>
      </c>
      <c r="X237" s="133">
        <v>0</v>
      </c>
      <c r="Y237" s="133">
        <v>0</v>
      </c>
      <c r="Z237" s="133">
        <v>0</v>
      </c>
      <c r="AA237" s="133">
        <v>0</v>
      </c>
      <c r="AB237" s="133">
        <v>0</v>
      </c>
      <c r="AC237" s="133">
        <f>ROUND(N237*2.14%,2)</f>
        <v>41720.43</v>
      </c>
      <c r="AD237" s="117">
        <v>71879.320000000007</v>
      </c>
      <c r="AE237" s="133">
        <v>0</v>
      </c>
      <c r="AF237" s="108">
        <v>2023</v>
      </c>
      <c r="AG237" s="108">
        <v>2023</v>
      </c>
      <c r="AH237" s="108">
        <v>2023</v>
      </c>
      <c r="AI237" s="124"/>
      <c r="AJ237" s="124"/>
      <c r="AK237" s="124"/>
      <c r="AL237" s="124"/>
      <c r="AM237" s="125" t="s">
        <v>16948</v>
      </c>
      <c r="AN237" s="125" t="s">
        <v>16938</v>
      </c>
      <c r="AO237" s="125">
        <v>0</v>
      </c>
      <c r="AP237" s="125" t="s">
        <v>16943</v>
      </c>
      <c r="AQ237" s="125" t="s">
        <v>16936</v>
      </c>
      <c r="AR237" s="125">
        <v>0</v>
      </c>
      <c r="AS237" s="125" t="s">
        <v>16959</v>
      </c>
      <c r="AT237" s="125"/>
      <c r="AU237" s="125"/>
      <c r="AV237" s="125"/>
      <c r="AW237" s="125" t="s">
        <v>771</v>
      </c>
      <c r="AX237" s="126">
        <v>926.3</v>
      </c>
      <c r="AY237" s="126">
        <v>412</v>
      </c>
      <c r="AZ237" s="125" t="s">
        <v>2989</v>
      </c>
      <c r="BA237" s="125" t="s">
        <v>771</v>
      </c>
      <c r="BB237" s="127"/>
      <c r="BC237" s="128">
        <f t="shared" si="72"/>
        <v>84.699999999999989</v>
      </c>
      <c r="BJ237" s="97" t="str">
        <f t="shared" si="89"/>
        <v>410.300</v>
      </c>
      <c r="BM237" s="97" t="s">
        <v>3401</v>
      </c>
      <c r="BN237" s="97" t="s">
        <v>2983</v>
      </c>
      <c r="BO237" s="97" t="s">
        <v>2983</v>
      </c>
      <c r="BU237" s="97" t="s">
        <v>3401</v>
      </c>
      <c r="BV237" s="97" t="s">
        <v>2983</v>
      </c>
      <c r="BW237" s="97" t="s">
        <v>2983</v>
      </c>
      <c r="CH237" s="119">
        <f t="shared" si="84"/>
        <v>0</v>
      </c>
      <c r="DN237" s="97" t="e">
        <f t="shared" si="76"/>
        <v>#N/A</v>
      </c>
    </row>
    <row r="238" spans="1:118" x14ac:dyDescent="0.3">
      <c r="B238" s="150" t="s">
        <v>326</v>
      </c>
      <c r="C238" s="150"/>
      <c r="D238" s="116">
        <f>D239</f>
        <v>3492184.21</v>
      </c>
      <c r="E238" s="117">
        <f t="shared" ref="E238:AE238" si="92">E239</f>
        <v>0</v>
      </c>
      <c r="F238" s="117">
        <f t="shared" si="92"/>
        <v>0</v>
      </c>
      <c r="G238" s="117">
        <f t="shared" si="92"/>
        <v>0</v>
      </c>
      <c r="H238" s="117">
        <f t="shared" si="92"/>
        <v>0</v>
      </c>
      <c r="I238" s="117">
        <f t="shared" si="92"/>
        <v>0</v>
      </c>
      <c r="J238" s="117">
        <f t="shared" si="92"/>
        <v>0</v>
      </c>
      <c r="K238" s="118">
        <f t="shared" si="92"/>
        <v>0</v>
      </c>
      <c r="L238" s="117">
        <f t="shared" si="92"/>
        <v>0</v>
      </c>
      <c r="M238" s="117">
        <f t="shared" si="92"/>
        <v>607.91999999999996</v>
      </c>
      <c r="N238" s="117">
        <f t="shared" si="92"/>
        <v>3388807.87</v>
      </c>
      <c r="O238" s="117">
        <f t="shared" si="92"/>
        <v>0</v>
      </c>
      <c r="P238" s="117">
        <f t="shared" si="92"/>
        <v>0</v>
      </c>
      <c r="Q238" s="117">
        <f t="shared" si="92"/>
        <v>0</v>
      </c>
      <c r="R238" s="117">
        <f t="shared" si="92"/>
        <v>0</v>
      </c>
      <c r="S238" s="117">
        <f t="shared" si="92"/>
        <v>0</v>
      </c>
      <c r="T238" s="117">
        <f t="shared" si="92"/>
        <v>0</v>
      </c>
      <c r="U238" s="117">
        <f t="shared" si="92"/>
        <v>0</v>
      </c>
      <c r="V238" s="117">
        <f t="shared" si="92"/>
        <v>0</v>
      </c>
      <c r="W238" s="117">
        <f t="shared" si="92"/>
        <v>0</v>
      </c>
      <c r="X238" s="117">
        <f t="shared" si="92"/>
        <v>0</v>
      </c>
      <c r="Y238" s="117">
        <f t="shared" si="92"/>
        <v>0</v>
      </c>
      <c r="Z238" s="117">
        <f t="shared" si="92"/>
        <v>0</v>
      </c>
      <c r="AA238" s="117">
        <f t="shared" si="92"/>
        <v>0</v>
      </c>
      <c r="AB238" s="117">
        <f t="shared" si="92"/>
        <v>0</v>
      </c>
      <c r="AC238" s="117">
        <f t="shared" si="92"/>
        <v>19580.53</v>
      </c>
      <c r="AD238" s="117">
        <f t="shared" si="92"/>
        <v>83795.81</v>
      </c>
      <c r="AE238" s="117">
        <f t="shared" si="92"/>
        <v>0</v>
      </c>
      <c r="AF238" s="108" t="s">
        <v>17004</v>
      </c>
      <c r="AG238" s="108" t="s">
        <v>17004</v>
      </c>
      <c r="AH238" s="108" t="s">
        <v>17004</v>
      </c>
      <c r="AI238" s="124"/>
      <c r="AJ238" s="124"/>
      <c r="AK238" s="124"/>
      <c r="AL238" s="124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6"/>
      <c r="AY238" s="126"/>
      <c r="AZ238" s="125"/>
      <c r="BA238" s="125"/>
      <c r="BB238" s="127"/>
      <c r="BC238" s="128">
        <f t="shared" si="72"/>
        <v>-607.91999999999996</v>
      </c>
      <c r="BJ238" s="97" t="e">
        <f t="shared" si="89"/>
        <v>#N/A</v>
      </c>
      <c r="BM238" s="97" t="s">
        <v>3450</v>
      </c>
      <c r="BN238" s="97" t="s">
        <v>1342</v>
      </c>
      <c r="BO238" s="97" t="s">
        <v>2983</v>
      </c>
      <c r="BU238" s="97" t="s">
        <v>3450</v>
      </c>
      <c r="BV238" s="97" t="s">
        <v>1342</v>
      </c>
      <c r="BW238" s="97" t="s">
        <v>2983</v>
      </c>
      <c r="CH238" s="119">
        <f t="shared" si="84"/>
        <v>-1.4551915228366852E-10</v>
      </c>
      <c r="DN238" s="97" t="e">
        <f t="shared" si="76"/>
        <v>#N/A</v>
      </c>
    </row>
    <row r="239" spans="1:118" x14ac:dyDescent="0.3">
      <c r="A239" s="97">
        <v>1</v>
      </c>
      <c r="B239" s="120">
        <f>SUBTOTAL(9,$A$22:A239)</f>
        <v>201</v>
      </c>
      <c r="C239" s="130" t="s">
        <v>328</v>
      </c>
      <c r="D239" s="117">
        <f>E239+F239+G239+H239+I239+J239+L239+N239+P239+R239+T239+U239+V239+W239+X239+Y239+Z239+AA239+AB239+AC239+AD239+AE239</f>
        <v>3492184.21</v>
      </c>
      <c r="E239" s="133">
        <v>0</v>
      </c>
      <c r="F239" s="133">
        <v>0</v>
      </c>
      <c r="G239" s="133">
        <v>0</v>
      </c>
      <c r="H239" s="133">
        <v>0</v>
      </c>
      <c r="I239" s="133">
        <v>0</v>
      </c>
      <c r="J239" s="133">
        <v>0</v>
      </c>
      <c r="K239" s="149">
        <v>0</v>
      </c>
      <c r="L239" s="133">
        <v>0</v>
      </c>
      <c r="M239" s="122">
        <v>607.91999999999996</v>
      </c>
      <c r="N239" s="122">
        <v>3388807.87</v>
      </c>
      <c r="O239" s="133">
        <v>0</v>
      </c>
      <c r="P239" s="133">
        <v>0</v>
      </c>
      <c r="Q239" s="117">
        <v>0</v>
      </c>
      <c r="R239" s="117">
        <v>0</v>
      </c>
      <c r="S239" s="133">
        <v>0</v>
      </c>
      <c r="T239" s="133">
        <v>0</v>
      </c>
      <c r="U239" s="133">
        <v>0</v>
      </c>
      <c r="V239" s="133">
        <v>0</v>
      </c>
      <c r="W239" s="133">
        <v>0</v>
      </c>
      <c r="X239" s="133">
        <v>0</v>
      </c>
      <c r="Y239" s="133">
        <v>0</v>
      </c>
      <c r="Z239" s="133">
        <v>0</v>
      </c>
      <c r="AA239" s="133">
        <v>0</v>
      </c>
      <c r="AB239" s="133">
        <v>0</v>
      </c>
      <c r="AC239" s="134">
        <v>19580.53</v>
      </c>
      <c r="AD239" s="117">
        <v>83795.81</v>
      </c>
      <c r="AE239" s="133">
        <v>0</v>
      </c>
      <c r="AF239" s="108">
        <v>2023</v>
      </c>
      <c r="AG239" s="108">
        <v>2023</v>
      </c>
      <c r="AH239" s="108">
        <v>2023</v>
      </c>
      <c r="AI239" s="124"/>
      <c r="AJ239" s="124"/>
      <c r="AK239" s="124"/>
      <c r="AL239" s="124"/>
      <c r="AM239" s="125" t="s">
        <v>16939</v>
      </c>
      <c r="AN239" s="125" t="s">
        <v>16946</v>
      </c>
      <c r="AO239" s="125">
        <v>0</v>
      </c>
      <c r="AP239" s="125" t="s">
        <v>16944</v>
      </c>
      <c r="AQ239" s="125" t="s">
        <v>16940</v>
      </c>
      <c r="AR239" s="125">
        <v>0</v>
      </c>
      <c r="AS239" s="125"/>
      <c r="AT239" s="125"/>
      <c r="AU239" s="125"/>
      <c r="AV239" s="125"/>
      <c r="AW239" s="125" t="s">
        <v>666</v>
      </c>
      <c r="AX239" s="126">
        <v>786.9</v>
      </c>
      <c r="AY239" s="126">
        <v>720</v>
      </c>
      <c r="AZ239" s="125" t="s">
        <v>2966</v>
      </c>
      <c r="BA239" s="125" t="s">
        <v>16991</v>
      </c>
      <c r="BB239" s="127"/>
      <c r="BC239" s="128">
        <f t="shared" si="72"/>
        <v>112.08000000000004</v>
      </c>
      <c r="BJ239" s="97" t="str">
        <f t="shared" si="89"/>
        <v>646.900</v>
      </c>
      <c r="BM239" s="97" t="s">
        <v>681</v>
      </c>
      <c r="BN239" s="97" t="s">
        <v>1342</v>
      </c>
      <c r="BO239" s="97" t="s">
        <v>3452</v>
      </c>
      <c r="BU239" s="97" t="s">
        <v>681</v>
      </c>
      <c r="BV239" s="97" t="s">
        <v>1342</v>
      </c>
      <c r="BW239" s="97" t="s">
        <v>3452</v>
      </c>
      <c r="CH239" s="119">
        <f t="shared" si="84"/>
        <v>-1.4551915228366852E-10</v>
      </c>
      <c r="DN239" s="97" t="e">
        <f t="shared" si="76"/>
        <v>#N/A</v>
      </c>
    </row>
    <row r="240" spans="1:118" x14ac:dyDescent="0.3">
      <c r="B240" s="150" t="s">
        <v>327</v>
      </c>
      <c r="C240" s="150"/>
      <c r="D240" s="116">
        <f>D241</f>
        <v>2099944.62</v>
      </c>
      <c r="E240" s="117">
        <f t="shared" ref="E240:AE240" si="93">E241</f>
        <v>0</v>
      </c>
      <c r="F240" s="117">
        <f t="shared" si="93"/>
        <v>0</v>
      </c>
      <c r="G240" s="117">
        <f t="shared" si="93"/>
        <v>0</v>
      </c>
      <c r="H240" s="117">
        <f t="shared" si="93"/>
        <v>0</v>
      </c>
      <c r="I240" s="117">
        <f t="shared" si="93"/>
        <v>0</v>
      </c>
      <c r="J240" s="117">
        <f t="shared" si="93"/>
        <v>0</v>
      </c>
      <c r="K240" s="118">
        <f t="shared" si="93"/>
        <v>0</v>
      </c>
      <c r="L240" s="117">
        <f t="shared" si="93"/>
        <v>0</v>
      </c>
      <c r="M240" s="117">
        <f t="shared" si="93"/>
        <v>369.26799999999997</v>
      </c>
      <c r="N240" s="117">
        <f t="shared" si="93"/>
        <v>2023496.55</v>
      </c>
      <c r="O240" s="117">
        <f t="shared" si="93"/>
        <v>0</v>
      </c>
      <c r="P240" s="117">
        <f t="shared" si="93"/>
        <v>0</v>
      </c>
      <c r="Q240" s="117">
        <f t="shared" si="93"/>
        <v>0</v>
      </c>
      <c r="R240" s="117">
        <f t="shared" si="93"/>
        <v>0</v>
      </c>
      <c r="S240" s="117">
        <f t="shared" si="93"/>
        <v>0</v>
      </c>
      <c r="T240" s="117">
        <f t="shared" si="93"/>
        <v>0</v>
      </c>
      <c r="U240" s="117">
        <f t="shared" si="93"/>
        <v>0</v>
      </c>
      <c r="V240" s="117">
        <f t="shared" si="93"/>
        <v>0</v>
      </c>
      <c r="W240" s="117">
        <f t="shared" si="93"/>
        <v>0</v>
      </c>
      <c r="X240" s="117">
        <f t="shared" si="93"/>
        <v>0</v>
      </c>
      <c r="Y240" s="117">
        <f t="shared" si="93"/>
        <v>0</v>
      </c>
      <c r="Z240" s="117">
        <f t="shared" si="93"/>
        <v>0</v>
      </c>
      <c r="AA240" s="117">
        <f t="shared" si="93"/>
        <v>0</v>
      </c>
      <c r="AB240" s="117">
        <f t="shared" si="93"/>
        <v>0</v>
      </c>
      <c r="AC240" s="117">
        <f t="shared" si="93"/>
        <v>11691.76</v>
      </c>
      <c r="AD240" s="117">
        <f t="shared" si="93"/>
        <v>64756.31</v>
      </c>
      <c r="AE240" s="117">
        <f t="shared" si="93"/>
        <v>0</v>
      </c>
      <c r="AF240" s="108" t="s">
        <v>17004</v>
      </c>
      <c r="AG240" s="108" t="s">
        <v>17004</v>
      </c>
      <c r="AH240" s="108" t="s">
        <v>17004</v>
      </c>
      <c r="AI240" s="124"/>
      <c r="AJ240" s="124"/>
      <c r="AK240" s="124"/>
      <c r="AL240" s="124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6"/>
      <c r="AY240" s="126"/>
      <c r="AZ240" s="125"/>
      <c r="BA240" s="125"/>
      <c r="BB240" s="127"/>
      <c r="BC240" s="128">
        <f t="shared" ref="BC240:BC249" si="94">AY240-M240</f>
        <v>-369.26799999999997</v>
      </c>
      <c r="BJ240" s="97" t="e">
        <f t="shared" si="89"/>
        <v>#N/A</v>
      </c>
      <c r="BM240" s="97" t="s">
        <v>682</v>
      </c>
      <c r="BN240" s="97" t="s">
        <v>1267</v>
      </c>
      <c r="BO240" s="97" t="s">
        <v>1337</v>
      </c>
      <c r="BU240" s="97" t="s">
        <v>682</v>
      </c>
      <c r="BV240" s="97" t="s">
        <v>1267</v>
      </c>
      <c r="BW240" s="97" t="s">
        <v>1337</v>
      </c>
      <c r="CH240" s="119">
        <f t="shared" si="84"/>
        <v>6.5483618527650833E-11</v>
      </c>
      <c r="DN240" s="97" t="e">
        <f t="shared" si="76"/>
        <v>#N/A</v>
      </c>
    </row>
    <row r="241" spans="1:118" x14ac:dyDescent="0.3">
      <c r="A241" s="97">
        <v>1</v>
      </c>
      <c r="B241" s="120">
        <f>SUBTOTAL(9,$A$22:A241)</f>
        <v>202</v>
      </c>
      <c r="C241" s="130" t="s">
        <v>330</v>
      </c>
      <c r="D241" s="117">
        <f>E241+F241+G241+H241+I241+J241+L241+N241+P241+R241+T241+U241+V241+W241+X241+Y241+Z241+AA241+AB241+AC241+AD241+AE241</f>
        <v>2099944.62</v>
      </c>
      <c r="E241" s="133">
        <v>0</v>
      </c>
      <c r="F241" s="133">
        <v>0</v>
      </c>
      <c r="G241" s="133">
        <v>0</v>
      </c>
      <c r="H241" s="133">
        <v>0</v>
      </c>
      <c r="I241" s="133">
        <v>0</v>
      </c>
      <c r="J241" s="133">
        <v>0</v>
      </c>
      <c r="K241" s="149">
        <v>0</v>
      </c>
      <c r="L241" s="133">
        <v>0</v>
      </c>
      <c r="M241" s="122">
        <v>369.26799999999997</v>
      </c>
      <c r="N241" s="122">
        <v>2023496.55</v>
      </c>
      <c r="O241" s="133">
        <v>0</v>
      </c>
      <c r="P241" s="133">
        <v>0</v>
      </c>
      <c r="Q241" s="117">
        <v>0</v>
      </c>
      <c r="R241" s="117">
        <v>0</v>
      </c>
      <c r="S241" s="133">
        <v>0</v>
      </c>
      <c r="T241" s="133">
        <v>0</v>
      </c>
      <c r="U241" s="133">
        <v>0</v>
      </c>
      <c r="V241" s="133">
        <v>0</v>
      </c>
      <c r="W241" s="133">
        <v>0</v>
      </c>
      <c r="X241" s="133">
        <v>0</v>
      </c>
      <c r="Y241" s="133">
        <v>0</v>
      </c>
      <c r="Z241" s="133">
        <v>0</v>
      </c>
      <c r="AA241" s="133">
        <v>0</v>
      </c>
      <c r="AB241" s="133">
        <v>0</v>
      </c>
      <c r="AC241" s="134">
        <v>11691.76</v>
      </c>
      <c r="AD241" s="117">
        <v>64756.31</v>
      </c>
      <c r="AE241" s="133">
        <v>0</v>
      </c>
      <c r="AF241" s="108">
        <v>2023</v>
      </c>
      <c r="AG241" s="108">
        <v>2023</v>
      </c>
      <c r="AH241" s="108">
        <v>2023</v>
      </c>
      <c r="AI241" s="124"/>
      <c r="AJ241" s="124"/>
      <c r="AK241" s="124"/>
      <c r="AL241" s="124"/>
      <c r="AM241" s="125" t="s">
        <v>16933</v>
      </c>
      <c r="AN241" s="125" t="s">
        <v>16929</v>
      </c>
      <c r="AO241" s="125">
        <v>0</v>
      </c>
      <c r="AP241" s="125" t="s">
        <v>16940</v>
      </c>
      <c r="AQ241" s="125" t="s">
        <v>16947</v>
      </c>
      <c r="AR241" s="125">
        <v>0</v>
      </c>
      <c r="AS241" s="125"/>
      <c r="AT241" s="125"/>
      <c r="AU241" s="125"/>
      <c r="AV241" s="125"/>
      <c r="AW241" s="125" t="s">
        <v>1013</v>
      </c>
      <c r="AX241" s="126">
        <v>365.1</v>
      </c>
      <c r="AY241" s="126" t="s">
        <v>2983</v>
      </c>
      <c r="AZ241" s="125" t="s">
        <v>2966</v>
      </c>
      <c r="BA241" s="125" t="s">
        <v>16991</v>
      </c>
      <c r="BB241" s="127"/>
      <c r="BC241" s="128" t="e">
        <f t="shared" si="94"/>
        <v>#VALUE!</v>
      </c>
      <c r="BJ241" s="97" t="str">
        <f t="shared" si="89"/>
        <v>нет данных</v>
      </c>
      <c r="BM241" s="97" t="s">
        <v>683</v>
      </c>
      <c r="BN241" s="97" t="s">
        <v>705</v>
      </c>
      <c r="BO241" s="97" t="s">
        <v>2171</v>
      </c>
      <c r="BU241" s="97" t="s">
        <v>683</v>
      </c>
      <c r="BV241" s="97" t="s">
        <v>705</v>
      </c>
      <c r="BW241" s="97" t="s">
        <v>2171</v>
      </c>
      <c r="CH241" s="119">
        <f t="shared" si="84"/>
        <v>6.5483618527650833E-11</v>
      </c>
      <c r="DN241" s="97" t="e">
        <f t="shared" si="76"/>
        <v>#N/A</v>
      </c>
    </row>
    <row r="242" spans="1:118" x14ac:dyDescent="0.3">
      <c r="B242" s="150" t="s">
        <v>332</v>
      </c>
      <c r="C242" s="130"/>
      <c r="D242" s="116">
        <f>D243+D244</f>
        <v>6041248.2699999996</v>
      </c>
      <c r="E242" s="117">
        <f t="shared" ref="E242:AE242" si="95">E243+E244</f>
        <v>0</v>
      </c>
      <c r="F242" s="117">
        <f t="shared" si="95"/>
        <v>0</v>
      </c>
      <c r="G242" s="117">
        <f t="shared" si="95"/>
        <v>0</v>
      </c>
      <c r="H242" s="117">
        <f t="shared" si="95"/>
        <v>0</v>
      </c>
      <c r="I242" s="117">
        <f t="shared" si="95"/>
        <v>0</v>
      </c>
      <c r="J242" s="117">
        <f t="shared" si="95"/>
        <v>0</v>
      </c>
      <c r="K242" s="118">
        <f t="shared" si="95"/>
        <v>0</v>
      </c>
      <c r="L242" s="117">
        <f t="shared" si="95"/>
        <v>0</v>
      </c>
      <c r="M242" s="117">
        <f t="shared" si="95"/>
        <v>913.6</v>
      </c>
      <c r="N242" s="117">
        <f t="shared" si="95"/>
        <v>5977924.1200000001</v>
      </c>
      <c r="O242" s="117">
        <f t="shared" si="95"/>
        <v>0</v>
      </c>
      <c r="P242" s="117">
        <f t="shared" si="95"/>
        <v>0</v>
      </c>
      <c r="Q242" s="117">
        <f t="shared" si="95"/>
        <v>0</v>
      </c>
      <c r="R242" s="117">
        <f t="shared" si="95"/>
        <v>0</v>
      </c>
      <c r="S242" s="117">
        <f t="shared" si="95"/>
        <v>0</v>
      </c>
      <c r="T242" s="117">
        <f t="shared" si="95"/>
        <v>0</v>
      </c>
      <c r="U242" s="117">
        <f t="shared" si="95"/>
        <v>0</v>
      </c>
      <c r="V242" s="117">
        <f t="shared" si="95"/>
        <v>0</v>
      </c>
      <c r="W242" s="117">
        <f t="shared" si="95"/>
        <v>0</v>
      </c>
      <c r="X242" s="117">
        <f t="shared" si="95"/>
        <v>0</v>
      </c>
      <c r="Y242" s="117">
        <f t="shared" si="95"/>
        <v>0</v>
      </c>
      <c r="Z242" s="117">
        <f t="shared" si="95"/>
        <v>0</v>
      </c>
      <c r="AA242" s="117">
        <f t="shared" si="95"/>
        <v>0</v>
      </c>
      <c r="AB242" s="117">
        <f t="shared" si="95"/>
        <v>0</v>
      </c>
      <c r="AC242" s="117">
        <f t="shared" si="95"/>
        <v>63324.15</v>
      </c>
      <c r="AD242" s="117">
        <f t="shared" si="95"/>
        <v>0</v>
      </c>
      <c r="AE242" s="117">
        <f t="shared" si="95"/>
        <v>0</v>
      </c>
      <c r="AF242" s="108" t="s">
        <v>17004</v>
      </c>
      <c r="AG242" s="108" t="s">
        <v>17004</v>
      </c>
      <c r="AH242" s="108" t="s">
        <v>17004</v>
      </c>
      <c r="AI242" s="124"/>
      <c r="AJ242" s="124"/>
      <c r="AK242" s="124"/>
      <c r="AL242" s="124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6"/>
      <c r="AY242" s="126"/>
      <c r="AZ242" s="125"/>
      <c r="BA242" s="125"/>
      <c r="BB242" s="127"/>
      <c r="BC242" s="128"/>
      <c r="CH242" s="119">
        <f t="shared" si="84"/>
        <v>-5.6024873629212379E-10</v>
      </c>
      <c r="DN242" s="97" t="e">
        <f t="shared" si="76"/>
        <v>#N/A</v>
      </c>
    </row>
    <row r="243" spans="1:118" x14ac:dyDescent="0.3">
      <c r="A243" s="97">
        <v>1</v>
      </c>
      <c r="B243" s="120">
        <f>SUBTOTAL(9,$A$22:A243)</f>
        <v>203</v>
      </c>
      <c r="C243" s="130" t="s">
        <v>1822</v>
      </c>
      <c r="D243" s="117">
        <f t="shared" ref="D243:D244" si="96">E243+F243+G243+H243+I243+J243+L243+N243+P243+R243+T243+U243+V243+W243+X243+Y243+Z243+AA243+AB243+AC243+AD243+AE243</f>
        <v>2988281.18</v>
      </c>
      <c r="E243" s="134">
        <v>0</v>
      </c>
      <c r="F243" s="134">
        <v>0</v>
      </c>
      <c r="G243" s="134">
        <v>0</v>
      </c>
      <c r="H243" s="134">
        <v>0</v>
      </c>
      <c r="I243" s="134">
        <v>0</v>
      </c>
      <c r="J243" s="134">
        <v>0</v>
      </c>
      <c r="K243" s="152">
        <v>0</v>
      </c>
      <c r="L243" s="134">
        <v>0</v>
      </c>
      <c r="M243" s="122">
        <v>453.6</v>
      </c>
      <c r="N243" s="134">
        <v>2956958.12</v>
      </c>
      <c r="O243" s="134">
        <v>0</v>
      </c>
      <c r="P243" s="134">
        <v>0</v>
      </c>
      <c r="Q243" s="134">
        <v>0</v>
      </c>
      <c r="R243" s="134">
        <v>0</v>
      </c>
      <c r="S243" s="134">
        <v>0</v>
      </c>
      <c r="T243" s="134">
        <v>0</v>
      </c>
      <c r="U243" s="134">
        <v>0</v>
      </c>
      <c r="V243" s="134">
        <v>0</v>
      </c>
      <c r="W243" s="134">
        <v>0</v>
      </c>
      <c r="X243" s="134">
        <v>0</v>
      </c>
      <c r="Y243" s="134">
        <v>0</v>
      </c>
      <c r="Z243" s="134">
        <v>0</v>
      </c>
      <c r="AA243" s="134">
        <v>0</v>
      </c>
      <c r="AB243" s="134">
        <v>0</v>
      </c>
      <c r="AC243" s="134">
        <v>31323.06</v>
      </c>
      <c r="AD243" s="134">
        <v>0</v>
      </c>
      <c r="AE243" s="134">
        <v>0</v>
      </c>
      <c r="AF243" s="136" t="s">
        <v>17025</v>
      </c>
      <c r="AG243" s="136">
        <v>2023</v>
      </c>
      <c r="AH243" s="137">
        <v>2023</v>
      </c>
      <c r="AI243" s="124"/>
      <c r="AJ243" s="124"/>
      <c r="AK243" s="124"/>
      <c r="AL243" s="124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6"/>
      <c r="AY243" s="126"/>
      <c r="AZ243" s="125"/>
      <c r="BA243" s="125"/>
      <c r="BB243" s="127"/>
      <c r="BC243" s="128"/>
      <c r="CH243" s="119">
        <f t="shared" si="84"/>
        <v>5.4569682106375694E-11</v>
      </c>
      <c r="DN243" s="97" t="e">
        <f t="shared" si="76"/>
        <v>#N/A</v>
      </c>
    </row>
    <row r="244" spans="1:118" x14ac:dyDescent="0.3">
      <c r="A244" s="97">
        <v>1</v>
      </c>
      <c r="B244" s="120">
        <f>SUBTOTAL(9,$A$22:A244)</f>
        <v>204</v>
      </c>
      <c r="C244" s="130" t="s">
        <v>1821</v>
      </c>
      <c r="D244" s="117">
        <f t="shared" si="96"/>
        <v>3052967.09</v>
      </c>
      <c r="E244" s="134">
        <v>0</v>
      </c>
      <c r="F244" s="134">
        <v>0</v>
      </c>
      <c r="G244" s="134">
        <v>0</v>
      </c>
      <c r="H244" s="134">
        <v>0</v>
      </c>
      <c r="I244" s="134">
        <v>0</v>
      </c>
      <c r="J244" s="134">
        <v>0</v>
      </c>
      <c r="K244" s="152">
        <v>0</v>
      </c>
      <c r="L244" s="134">
        <v>0</v>
      </c>
      <c r="M244" s="122">
        <v>460</v>
      </c>
      <c r="N244" s="134">
        <v>3020966</v>
      </c>
      <c r="O244" s="134">
        <v>0</v>
      </c>
      <c r="P244" s="134">
        <v>0</v>
      </c>
      <c r="Q244" s="134">
        <v>0</v>
      </c>
      <c r="R244" s="134">
        <v>0</v>
      </c>
      <c r="S244" s="134">
        <v>0</v>
      </c>
      <c r="T244" s="134">
        <v>0</v>
      </c>
      <c r="U244" s="134">
        <v>0</v>
      </c>
      <c r="V244" s="134">
        <v>0</v>
      </c>
      <c r="W244" s="134">
        <v>0</v>
      </c>
      <c r="X244" s="134">
        <v>0</v>
      </c>
      <c r="Y244" s="134">
        <v>0</v>
      </c>
      <c r="Z244" s="134">
        <v>0</v>
      </c>
      <c r="AA244" s="134">
        <v>0</v>
      </c>
      <c r="AB244" s="134">
        <v>0</v>
      </c>
      <c r="AC244" s="134">
        <v>32001.09</v>
      </c>
      <c r="AD244" s="134">
        <v>0</v>
      </c>
      <c r="AE244" s="134">
        <v>0</v>
      </c>
      <c r="AF244" s="136" t="s">
        <v>17025</v>
      </c>
      <c r="AG244" s="136">
        <v>2023</v>
      </c>
      <c r="AH244" s="137">
        <v>2023</v>
      </c>
      <c r="AI244" s="124"/>
      <c r="AJ244" s="124"/>
      <c r="AK244" s="124"/>
      <c r="AL244" s="124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6"/>
      <c r="AY244" s="126"/>
      <c r="AZ244" s="125"/>
      <c r="BA244" s="125"/>
      <c r="BB244" s="127"/>
      <c r="BC244" s="128"/>
      <c r="CH244" s="119">
        <f t="shared" si="84"/>
        <v>-1.4915713109076023E-10</v>
      </c>
      <c r="DN244" s="97" t="e">
        <f t="shared" si="76"/>
        <v>#N/A</v>
      </c>
    </row>
    <row r="245" spans="1:118" x14ac:dyDescent="0.3">
      <c r="B245" s="150" t="s">
        <v>354</v>
      </c>
      <c r="C245" s="150"/>
      <c r="D245" s="116">
        <f>D246</f>
        <v>123036.97</v>
      </c>
      <c r="E245" s="117">
        <f t="shared" ref="E245:AE245" si="97">E246</f>
        <v>0</v>
      </c>
      <c r="F245" s="117">
        <f t="shared" si="97"/>
        <v>0</v>
      </c>
      <c r="G245" s="117">
        <f t="shared" si="97"/>
        <v>0</v>
      </c>
      <c r="H245" s="117">
        <f t="shared" si="97"/>
        <v>0</v>
      </c>
      <c r="I245" s="117">
        <f t="shared" si="97"/>
        <v>0</v>
      </c>
      <c r="J245" s="117">
        <f t="shared" si="97"/>
        <v>0</v>
      </c>
      <c r="K245" s="118">
        <f t="shared" si="97"/>
        <v>0</v>
      </c>
      <c r="L245" s="117">
        <f t="shared" si="97"/>
        <v>0</v>
      </c>
      <c r="M245" s="117">
        <f t="shared" si="97"/>
        <v>0</v>
      </c>
      <c r="N245" s="117">
        <f t="shared" si="97"/>
        <v>0</v>
      </c>
      <c r="O245" s="117">
        <f t="shared" si="97"/>
        <v>0</v>
      </c>
      <c r="P245" s="117">
        <f t="shared" si="97"/>
        <v>0</v>
      </c>
      <c r="Q245" s="117">
        <f t="shared" si="97"/>
        <v>0</v>
      </c>
      <c r="R245" s="117">
        <f t="shared" si="97"/>
        <v>0</v>
      </c>
      <c r="S245" s="117">
        <f t="shared" si="97"/>
        <v>0</v>
      </c>
      <c r="T245" s="117">
        <f t="shared" si="97"/>
        <v>0</v>
      </c>
      <c r="U245" s="117">
        <f t="shared" si="97"/>
        <v>0</v>
      </c>
      <c r="V245" s="117">
        <f t="shared" si="97"/>
        <v>0</v>
      </c>
      <c r="W245" s="117">
        <f t="shared" si="97"/>
        <v>0</v>
      </c>
      <c r="X245" s="117">
        <f t="shared" si="97"/>
        <v>0</v>
      </c>
      <c r="Y245" s="117">
        <f t="shared" si="97"/>
        <v>0</v>
      </c>
      <c r="Z245" s="117">
        <f t="shared" si="97"/>
        <v>0</v>
      </c>
      <c r="AA245" s="117">
        <f t="shared" si="97"/>
        <v>0</v>
      </c>
      <c r="AB245" s="117">
        <f t="shared" si="97"/>
        <v>0</v>
      </c>
      <c r="AC245" s="117">
        <f t="shared" si="97"/>
        <v>0</v>
      </c>
      <c r="AD245" s="117">
        <f t="shared" si="97"/>
        <v>123036.97</v>
      </c>
      <c r="AE245" s="117">
        <f t="shared" si="97"/>
        <v>0</v>
      </c>
      <c r="AF245" s="108" t="s">
        <v>17004</v>
      </c>
      <c r="AG245" s="108" t="s">
        <v>17004</v>
      </c>
      <c r="AH245" s="108" t="s">
        <v>17004</v>
      </c>
      <c r="AI245" s="124"/>
      <c r="AJ245" s="124"/>
      <c r="AK245" s="124"/>
      <c r="AL245" s="124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6"/>
      <c r="AY245" s="126"/>
      <c r="AZ245" s="125"/>
      <c r="BA245" s="125"/>
      <c r="BB245" s="127"/>
      <c r="BC245" s="128">
        <f t="shared" si="94"/>
        <v>0</v>
      </c>
      <c r="BJ245" s="97" t="e">
        <f>VLOOKUP(C245,BM:BO,3,FALSE)</f>
        <v>#N/A</v>
      </c>
      <c r="BM245" s="97" t="s">
        <v>687</v>
      </c>
      <c r="BN245" s="97" t="s">
        <v>16971</v>
      </c>
      <c r="BO245" s="97" t="s">
        <v>2983</v>
      </c>
      <c r="BU245" s="97" t="s">
        <v>687</v>
      </c>
      <c r="BV245" s="97" t="s">
        <v>16971</v>
      </c>
      <c r="BW245" s="97" t="s">
        <v>2983</v>
      </c>
      <c r="CH245" s="119">
        <f t="shared" si="84"/>
        <v>0</v>
      </c>
      <c r="DN245" s="97" t="e">
        <f t="shared" si="76"/>
        <v>#N/A</v>
      </c>
    </row>
    <row r="246" spans="1:118" x14ac:dyDescent="0.3">
      <c r="A246" s="97">
        <v>1</v>
      </c>
      <c r="B246" s="120">
        <f>SUBTOTAL(9,$A$22:A246)</f>
        <v>205</v>
      </c>
      <c r="C246" s="130" t="s">
        <v>355</v>
      </c>
      <c r="D246" s="117">
        <f>E246+F246+G246+H246+I246+J246+L246+N246+P246+R246+T246+U246+V246+W246+X246+Y246+Z246+AA246+AB246+AC246+AD246+AE246</f>
        <v>123036.97</v>
      </c>
      <c r="E246" s="133">
        <v>0</v>
      </c>
      <c r="F246" s="133">
        <v>0</v>
      </c>
      <c r="G246" s="133">
        <v>0</v>
      </c>
      <c r="H246" s="133">
        <v>0</v>
      </c>
      <c r="I246" s="133">
        <v>0</v>
      </c>
      <c r="J246" s="133">
        <v>0</v>
      </c>
      <c r="K246" s="149">
        <v>0</v>
      </c>
      <c r="L246" s="133">
        <v>0</v>
      </c>
      <c r="M246" s="135">
        <v>0</v>
      </c>
      <c r="N246" s="117">
        <v>0</v>
      </c>
      <c r="O246" s="133">
        <v>0</v>
      </c>
      <c r="P246" s="133">
        <v>0</v>
      </c>
      <c r="Q246" s="117">
        <v>0</v>
      </c>
      <c r="R246" s="117">
        <v>0</v>
      </c>
      <c r="S246" s="133">
        <v>0</v>
      </c>
      <c r="T246" s="133">
        <v>0</v>
      </c>
      <c r="U246" s="133">
        <v>0</v>
      </c>
      <c r="V246" s="133">
        <v>0</v>
      </c>
      <c r="W246" s="133">
        <v>0</v>
      </c>
      <c r="X246" s="133">
        <v>0</v>
      </c>
      <c r="Y246" s="133">
        <v>0</v>
      </c>
      <c r="Z246" s="133">
        <v>0</v>
      </c>
      <c r="AA246" s="133">
        <v>0</v>
      </c>
      <c r="AB246" s="133">
        <v>0</v>
      </c>
      <c r="AC246" s="133">
        <f>ROUND(G246*2.14%,2)</f>
        <v>0</v>
      </c>
      <c r="AD246" s="117">
        <v>123036.97</v>
      </c>
      <c r="AE246" s="133">
        <v>0</v>
      </c>
      <c r="AF246" s="108">
        <v>2023</v>
      </c>
      <c r="AG246" s="108" t="s">
        <v>17025</v>
      </c>
      <c r="AH246" s="108" t="s">
        <v>17025</v>
      </c>
      <c r="AI246" s="124"/>
      <c r="AJ246" s="124"/>
      <c r="AK246" s="124"/>
      <c r="AL246" s="124"/>
      <c r="AM246" s="125" t="s">
        <v>16932</v>
      </c>
      <c r="AN246" s="125" t="s">
        <v>16930</v>
      </c>
      <c r="AO246" s="125">
        <v>0</v>
      </c>
      <c r="AP246" s="125" t="s">
        <v>16937</v>
      </c>
      <c r="AQ246" s="125" t="s">
        <v>16942</v>
      </c>
      <c r="AR246" s="125" t="s">
        <v>16944</v>
      </c>
      <c r="AS246" s="125" t="s">
        <v>16959</v>
      </c>
      <c r="AT246" s="125"/>
      <c r="AU246" s="125"/>
      <c r="AV246" s="125"/>
      <c r="AW246" s="125" t="s">
        <v>775</v>
      </c>
      <c r="AX246" s="126">
        <v>3379.8</v>
      </c>
      <c r="AY246" s="126">
        <v>978</v>
      </c>
      <c r="AZ246" s="125" t="s">
        <v>2966</v>
      </c>
      <c r="BA246" s="125" t="s">
        <v>775</v>
      </c>
      <c r="BB246" s="127"/>
      <c r="BC246" s="128">
        <f t="shared" si="94"/>
        <v>978</v>
      </c>
      <c r="BJ246" s="97" t="str">
        <f>VLOOKUP(C246,BM:BO,3,FALSE)</f>
        <v>801.900</v>
      </c>
      <c r="BM246" s="97" t="s">
        <v>3507</v>
      </c>
      <c r="BN246" s="97" t="s">
        <v>628</v>
      </c>
      <c r="BO246" s="97" t="s">
        <v>3508</v>
      </c>
      <c r="BU246" s="97" t="s">
        <v>3507</v>
      </c>
      <c r="BV246" s="97" t="s">
        <v>628</v>
      </c>
      <c r="BW246" s="97" t="s">
        <v>3508</v>
      </c>
      <c r="CH246" s="119">
        <f t="shared" si="84"/>
        <v>0</v>
      </c>
      <c r="DN246" s="97" t="e">
        <f t="shared" si="76"/>
        <v>#N/A</v>
      </c>
    </row>
    <row r="247" spans="1:118" x14ac:dyDescent="0.3">
      <c r="B247" s="150" t="s">
        <v>17381</v>
      </c>
      <c r="C247" s="150"/>
      <c r="D247" s="116">
        <f>D248</f>
        <v>6160030</v>
      </c>
      <c r="E247" s="117">
        <f t="shared" ref="E247:AE247" si="98">E248</f>
        <v>0</v>
      </c>
      <c r="F247" s="117">
        <f t="shared" si="98"/>
        <v>0</v>
      </c>
      <c r="G247" s="117">
        <f t="shared" si="98"/>
        <v>0</v>
      </c>
      <c r="H247" s="117">
        <f t="shared" si="98"/>
        <v>0</v>
      </c>
      <c r="I247" s="117">
        <f t="shared" si="98"/>
        <v>0</v>
      </c>
      <c r="J247" s="117">
        <f t="shared" si="98"/>
        <v>0</v>
      </c>
      <c r="K247" s="118">
        <f t="shared" si="98"/>
        <v>0</v>
      </c>
      <c r="L247" s="117">
        <f t="shared" si="98"/>
        <v>0</v>
      </c>
      <c r="M247" s="117">
        <f t="shared" si="98"/>
        <v>718.3</v>
      </c>
      <c r="N247" s="117">
        <f t="shared" si="98"/>
        <v>6030967.2999999998</v>
      </c>
      <c r="O247" s="117">
        <f t="shared" si="98"/>
        <v>0</v>
      </c>
      <c r="P247" s="117">
        <f t="shared" si="98"/>
        <v>0</v>
      </c>
      <c r="Q247" s="117">
        <f t="shared" si="98"/>
        <v>0</v>
      </c>
      <c r="R247" s="117">
        <f t="shared" si="98"/>
        <v>0</v>
      </c>
      <c r="S247" s="117">
        <f t="shared" si="98"/>
        <v>0</v>
      </c>
      <c r="T247" s="117">
        <f t="shared" si="98"/>
        <v>0</v>
      </c>
      <c r="U247" s="117">
        <f t="shared" si="98"/>
        <v>0</v>
      </c>
      <c r="V247" s="117">
        <f t="shared" si="98"/>
        <v>0</v>
      </c>
      <c r="W247" s="117">
        <f t="shared" si="98"/>
        <v>0</v>
      </c>
      <c r="X247" s="117">
        <f t="shared" si="98"/>
        <v>0</v>
      </c>
      <c r="Y247" s="117">
        <f t="shared" si="98"/>
        <v>0</v>
      </c>
      <c r="Z247" s="117">
        <f t="shared" si="98"/>
        <v>0</v>
      </c>
      <c r="AA247" s="117">
        <f t="shared" si="98"/>
        <v>0</v>
      </c>
      <c r="AB247" s="117">
        <f t="shared" si="98"/>
        <v>0</v>
      </c>
      <c r="AC247" s="117">
        <f t="shared" si="98"/>
        <v>129062.7</v>
      </c>
      <c r="AD247" s="117">
        <f t="shared" si="98"/>
        <v>0</v>
      </c>
      <c r="AE247" s="117">
        <f t="shared" si="98"/>
        <v>0</v>
      </c>
      <c r="AF247" s="108" t="s">
        <v>17004</v>
      </c>
      <c r="AG247" s="108" t="s">
        <v>17004</v>
      </c>
      <c r="AH247" s="108" t="s">
        <v>17004</v>
      </c>
      <c r="AI247" s="124"/>
      <c r="AJ247" s="124"/>
      <c r="AK247" s="124"/>
      <c r="AL247" s="124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6"/>
      <c r="AY247" s="126"/>
      <c r="AZ247" s="125"/>
      <c r="BA247" s="125"/>
      <c r="BB247" s="127"/>
      <c r="BC247" s="128">
        <f t="shared" si="94"/>
        <v>-718.3</v>
      </c>
      <c r="BJ247" s="97" t="e">
        <f>VLOOKUP(C247,BM:BO,3,FALSE)</f>
        <v>#N/A</v>
      </c>
      <c r="BM247" s="97" t="s">
        <v>3510</v>
      </c>
      <c r="BN247" s="97" t="s">
        <v>628</v>
      </c>
      <c r="BO247" s="97" t="s">
        <v>3511</v>
      </c>
      <c r="BU247" s="97" t="s">
        <v>3510</v>
      </c>
      <c r="BV247" s="97" t="s">
        <v>628</v>
      </c>
      <c r="BW247" s="97" t="s">
        <v>3511</v>
      </c>
      <c r="CH247" s="119">
        <f t="shared" si="84"/>
        <v>1.8917489796876907E-10</v>
      </c>
      <c r="DN247" s="97" t="e">
        <f t="shared" si="76"/>
        <v>#N/A</v>
      </c>
    </row>
    <row r="248" spans="1:118" x14ac:dyDescent="0.3">
      <c r="A248" s="97">
        <v>1</v>
      </c>
      <c r="B248" s="120">
        <f>SUBTOTAL(9,$A$22:A248)</f>
        <v>206</v>
      </c>
      <c r="C248" s="130" t="s">
        <v>10519</v>
      </c>
      <c r="D248" s="117">
        <f>E248+F248+G248+H248+I248+J248+L248+N248+P248+R248+T248+U248+V248+W248+X248+Y248+Z248+AA248+AB248+AC248+AD248+AE248</f>
        <v>6160030</v>
      </c>
      <c r="E248" s="133">
        <v>0</v>
      </c>
      <c r="F248" s="133">
        <v>0</v>
      </c>
      <c r="G248" s="133">
        <v>0</v>
      </c>
      <c r="H248" s="133">
        <v>0</v>
      </c>
      <c r="I248" s="133">
        <v>0</v>
      </c>
      <c r="J248" s="133">
        <v>0</v>
      </c>
      <c r="K248" s="118">
        <v>0</v>
      </c>
      <c r="L248" s="133">
        <v>0</v>
      </c>
      <c r="M248" s="117">
        <v>718.3</v>
      </c>
      <c r="N248" s="117">
        <v>6030967.2999999998</v>
      </c>
      <c r="O248" s="133">
        <v>0</v>
      </c>
      <c r="P248" s="133">
        <v>0</v>
      </c>
      <c r="Q248" s="133">
        <v>0</v>
      </c>
      <c r="R248" s="133">
        <v>0</v>
      </c>
      <c r="S248" s="165">
        <v>0</v>
      </c>
      <c r="T248" s="133">
        <v>0</v>
      </c>
      <c r="U248" s="133">
        <v>0</v>
      </c>
      <c r="V248" s="133">
        <v>0</v>
      </c>
      <c r="W248" s="133">
        <v>0</v>
      </c>
      <c r="X248" s="133">
        <v>0</v>
      </c>
      <c r="Y248" s="133">
        <v>0</v>
      </c>
      <c r="Z248" s="133">
        <v>0</v>
      </c>
      <c r="AA248" s="133">
        <v>0</v>
      </c>
      <c r="AB248" s="133">
        <v>0</v>
      </c>
      <c r="AC248" s="117">
        <f>ROUND(N248*2.14%,2)</f>
        <v>129062.7</v>
      </c>
      <c r="AD248" s="117">
        <v>0</v>
      </c>
      <c r="AE248" s="133">
        <v>0</v>
      </c>
      <c r="AF248" s="108" t="s">
        <v>17025</v>
      </c>
      <c r="AG248" s="108">
        <v>2023</v>
      </c>
      <c r="AH248" s="108">
        <v>2023</v>
      </c>
      <c r="AI248" s="124"/>
      <c r="AJ248" s="124"/>
      <c r="AK248" s="124"/>
      <c r="AL248" s="124"/>
      <c r="AM248" s="125" t="s">
        <v>16932</v>
      </c>
      <c r="AN248" s="125" t="s">
        <v>16938</v>
      </c>
      <c r="AO248" s="125">
        <v>0</v>
      </c>
      <c r="AP248" s="125" t="s">
        <v>16950</v>
      </c>
      <c r="AQ248" s="125" t="s">
        <v>16953</v>
      </c>
      <c r="AR248" s="125">
        <v>0</v>
      </c>
      <c r="AS248" s="125"/>
      <c r="AT248" s="125"/>
      <c r="AU248" s="125"/>
      <c r="AV248" s="125"/>
      <c r="AW248" s="125" t="s">
        <v>778</v>
      </c>
      <c r="AX248" s="126">
        <v>521.6</v>
      </c>
      <c r="AY248" s="126">
        <v>621.72</v>
      </c>
      <c r="AZ248" s="125" t="s">
        <v>2966</v>
      </c>
      <c r="BA248" s="125" t="s">
        <v>16991</v>
      </c>
      <c r="BB248" s="127"/>
      <c r="BC248" s="128">
        <f>AY248-M248</f>
        <v>-96.579999999999927</v>
      </c>
      <c r="BJ248" s="97" t="str">
        <f>VLOOKUP(C248,BM:BO,3,FALSE)</f>
        <v>806.000</v>
      </c>
      <c r="BM248" s="97" t="s">
        <v>541</v>
      </c>
      <c r="BN248" s="97" t="s">
        <v>2983</v>
      </c>
      <c r="BO248" s="97" t="s">
        <v>2983</v>
      </c>
      <c r="BU248" s="97" t="s">
        <v>541</v>
      </c>
      <c r="BV248" s="97" t="s">
        <v>2983</v>
      </c>
      <c r="BW248" s="97" t="s">
        <v>2983</v>
      </c>
      <c r="CH248" s="119">
        <f>D248-E248-F248-G248-H248-I248-J248-L248-N248-P248-R248-T248-U248-V248-W248-X248-Y248-Z248-AA248-AB248-AC248-AD248-AE248</f>
        <v>1.8917489796876907E-10</v>
      </c>
      <c r="DN248" s="97" t="e">
        <f t="shared" si="76"/>
        <v>#N/A</v>
      </c>
    </row>
    <row r="249" spans="1:118" x14ac:dyDescent="0.3">
      <c r="B249" s="150" t="s">
        <v>2946</v>
      </c>
      <c r="C249" s="150"/>
      <c r="D249" s="116">
        <f>SUM(D250:D254)</f>
        <v>39908200.790000007</v>
      </c>
      <c r="E249" s="117">
        <f t="shared" ref="E249:AD249" si="99">SUM(E250:E254)</f>
        <v>0</v>
      </c>
      <c r="F249" s="117">
        <f t="shared" si="99"/>
        <v>0</v>
      </c>
      <c r="G249" s="117">
        <f t="shared" si="99"/>
        <v>0</v>
      </c>
      <c r="H249" s="117">
        <f t="shared" si="99"/>
        <v>0</v>
      </c>
      <c r="I249" s="117">
        <f t="shared" si="99"/>
        <v>0</v>
      </c>
      <c r="J249" s="117">
        <f t="shared" si="99"/>
        <v>0</v>
      </c>
      <c r="K249" s="118">
        <f t="shared" si="99"/>
        <v>0</v>
      </c>
      <c r="L249" s="117">
        <f t="shared" si="99"/>
        <v>0</v>
      </c>
      <c r="M249" s="117">
        <f t="shared" si="99"/>
        <v>4875.49</v>
      </c>
      <c r="N249" s="117">
        <f t="shared" si="99"/>
        <v>39503728.950000003</v>
      </c>
      <c r="O249" s="117">
        <f t="shared" si="99"/>
        <v>0</v>
      </c>
      <c r="P249" s="117">
        <f t="shared" si="99"/>
        <v>0</v>
      </c>
      <c r="Q249" s="117">
        <f t="shared" si="99"/>
        <v>0</v>
      </c>
      <c r="R249" s="117">
        <f t="shared" si="99"/>
        <v>0</v>
      </c>
      <c r="S249" s="117">
        <f t="shared" si="99"/>
        <v>0</v>
      </c>
      <c r="T249" s="117">
        <f t="shared" si="99"/>
        <v>0</v>
      </c>
      <c r="U249" s="117">
        <f t="shared" si="99"/>
        <v>0</v>
      </c>
      <c r="V249" s="117">
        <f t="shared" si="99"/>
        <v>0</v>
      </c>
      <c r="W249" s="117">
        <f t="shared" si="99"/>
        <v>0</v>
      </c>
      <c r="X249" s="117">
        <f t="shared" si="99"/>
        <v>0</v>
      </c>
      <c r="Y249" s="117">
        <f t="shared" si="99"/>
        <v>0</v>
      </c>
      <c r="Z249" s="117">
        <f t="shared" si="99"/>
        <v>0</v>
      </c>
      <c r="AA249" s="117">
        <f t="shared" si="99"/>
        <v>0</v>
      </c>
      <c r="AB249" s="117">
        <f t="shared" si="99"/>
        <v>0</v>
      </c>
      <c r="AC249" s="117">
        <f t="shared" si="99"/>
        <v>404471.84</v>
      </c>
      <c r="AD249" s="117">
        <f t="shared" si="99"/>
        <v>0</v>
      </c>
      <c r="AE249" s="117">
        <f>SUM(AE250:AE254)</f>
        <v>0</v>
      </c>
      <c r="AF249" s="108" t="s">
        <v>17004</v>
      </c>
      <c r="AG249" s="108" t="s">
        <v>17004</v>
      </c>
      <c r="AH249" s="108" t="s">
        <v>17004</v>
      </c>
      <c r="AI249" s="124"/>
      <c r="AJ249" s="124"/>
      <c r="AK249" s="124"/>
      <c r="AL249" s="124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6"/>
      <c r="AY249" s="126"/>
      <c r="AZ249" s="125"/>
      <c r="BA249" s="125"/>
      <c r="BB249" s="127"/>
      <c r="BC249" s="128">
        <f t="shared" si="94"/>
        <v>-4875.49</v>
      </c>
      <c r="BJ249" s="97" t="e">
        <f>VLOOKUP(C249,BM:BO,3,FALSE)</f>
        <v>#N/A</v>
      </c>
      <c r="BM249" s="97" t="s">
        <v>3879</v>
      </c>
      <c r="BN249" s="97" t="s">
        <v>3237</v>
      </c>
      <c r="BO249" s="97" t="s">
        <v>2983</v>
      </c>
      <c r="BU249" s="97" t="s">
        <v>3879</v>
      </c>
      <c r="BV249" s="97" t="s">
        <v>3237</v>
      </c>
      <c r="BW249" s="97" t="s">
        <v>2983</v>
      </c>
      <c r="CH249" s="119">
        <f t="shared" si="84"/>
        <v>3.5506673157215118E-9</v>
      </c>
      <c r="DN249" s="97" t="e">
        <f t="shared" si="76"/>
        <v>#N/A</v>
      </c>
    </row>
    <row r="250" spans="1:118" x14ac:dyDescent="0.3">
      <c r="A250" s="97">
        <v>1</v>
      </c>
      <c r="B250" s="120">
        <f>SUBTOTAL(9,$A$22:A250)</f>
        <v>207</v>
      </c>
      <c r="C250" s="150" t="s">
        <v>2942</v>
      </c>
      <c r="D250" s="117">
        <f>E250+F250+G250+H250+I250+J250+L250+N250+P250+R250+T250+U250+V250+W250+X250+Y250+Z250+AA250+AB250+AC250+AD250+AE250</f>
        <v>10774533.32</v>
      </c>
      <c r="E250" s="133">
        <v>0</v>
      </c>
      <c r="F250" s="133">
        <v>0</v>
      </c>
      <c r="G250" s="133">
        <v>0</v>
      </c>
      <c r="H250" s="133">
        <v>0</v>
      </c>
      <c r="I250" s="133">
        <v>0</v>
      </c>
      <c r="J250" s="133">
        <v>0</v>
      </c>
      <c r="K250" s="149">
        <v>0</v>
      </c>
      <c r="L250" s="133">
        <v>0</v>
      </c>
      <c r="M250" s="154">
        <v>1226.72</v>
      </c>
      <c r="N250" s="117">
        <v>10710356.859999999</v>
      </c>
      <c r="O250" s="133">
        <v>0</v>
      </c>
      <c r="P250" s="133">
        <v>0</v>
      </c>
      <c r="Q250" s="117">
        <v>0</v>
      </c>
      <c r="R250" s="117">
        <v>0</v>
      </c>
      <c r="S250" s="133">
        <v>0</v>
      </c>
      <c r="T250" s="133">
        <v>0</v>
      </c>
      <c r="U250" s="133">
        <v>0</v>
      </c>
      <c r="V250" s="133">
        <v>0</v>
      </c>
      <c r="W250" s="133">
        <v>0</v>
      </c>
      <c r="X250" s="133">
        <v>0</v>
      </c>
      <c r="Y250" s="133">
        <v>0</v>
      </c>
      <c r="Z250" s="133">
        <v>0</v>
      </c>
      <c r="AA250" s="133">
        <v>0</v>
      </c>
      <c r="AB250" s="133">
        <v>0</v>
      </c>
      <c r="AC250" s="117">
        <v>64176.46</v>
      </c>
      <c r="AD250" s="133">
        <v>0</v>
      </c>
      <c r="AE250" s="133">
        <v>0</v>
      </c>
      <c r="AF250" s="108" t="s">
        <v>17025</v>
      </c>
      <c r="AG250" s="108">
        <v>2023</v>
      </c>
      <c r="AH250" s="108">
        <v>2023</v>
      </c>
      <c r="AI250" s="124"/>
      <c r="AJ250" s="124"/>
      <c r="AK250" s="124"/>
      <c r="AL250" s="124"/>
      <c r="AM250" s="125" t="s">
        <v>16949</v>
      </c>
      <c r="AN250" s="125" t="s">
        <v>16944</v>
      </c>
      <c r="AO250" s="125"/>
      <c r="AP250" s="125" t="s">
        <v>16943</v>
      </c>
      <c r="AQ250" s="125" t="s">
        <v>16931</v>
      </c>
      <c r="AR250" s="125" t="s">
        <v>16943</v>
      </c>
      <c r="AS250" s="125"/>
      <c r="AT250" s="125"/>
      <c r="AU250" s="125"/>
      <c r="AV250" s="125"/>
      <c r="AW250" s="125">
        <v>1971</v>
      </c>
      <c r="AX250" s="126"/>
      <c r="AY250" s="126"/>
      <c r="AZ250" s="125" t="s">
        <v>2989</v>
      </c>
      <c r="BA250" s="125" t="s">
        <v>16991</v>
      </c>
      <c r="BB250" s="127"/>
      <c r="BC250" s="128"/>
      <c r="CH250" s="119">
        <f t="shared" si="84"/>
        <v>8.9494278654456139E-10</v>
      </c>
      <c r="DN250" s="97" t="e">
        <f t="shared" si="76"/>
        <v>#N/A</v>
      </c>
    </row>
    <row r="251" spans="1:118" x14ac:dyDescent="0.3">
      <c r="A251" s="97">
        <v>1</v>
      </c>
      <c r="B251" s="120">
        <f>SUBTOTAL(9,$A$22:A251)</f>
        <v>208</v>
      </c>
      <c r="C251" s="130" t="s">
        <v>1937</v>
      </c>
      <c r="D251" s="117">
        <f>E251+F251+G251+H251+I251+J251+L251+N251+P251+R251+T251+U251+V251+W251+X251+Y251+Z251+AA251+AB251+AC251+AD251+AE251</f>
        <v>9990775.3900000006</v>
      </c>
      <c r="E251" s="133">
        <v>0</v>
      </c>
      <c r="F251" s="133">
        <v>0</v>
      </c>
      <c r="G251" s="133">
        <v>0</v>
      </c>
      <c r="H251" s="133">
        <v>0</v>
      </c>
      <c r="I251" s="133">
        <v>0</v>
      </c>
      <c r="J251" s="133">
        <v>0</v>
      </c>
      <c r="K251" s="149">
        <v>0</v>
      </c>
      <c r="L251" s="133">
        <v>0</v>
      </c>
      <c r="M251" s="154">
        <v>1258.49</v>
      </c>
      <c r="N251" s="117">
        <v>9931267.2400000002</v>
      </c>
      <c r="O251" s="133">
        <v>0</v>
      </c>
      <c r="P251" s="133">
        <v>0</v>
      </c>
      <c r="Q251" s="117">
        <v>0</v>
      </c>
      <c r="R251" s="117">
        <v>0</v>
      </c>
      <c r="S251" s="133">
        <v>0</v>
      </c>
      <c r="T251" s="133">
        <v>0</v>
      </c>
      <c r="U251" s="133">
        <v>0</v>
      </c>
      <c r="V251" s="133">
        <v>0</v>
      </c>
      <c r="W251" s="133">
        <v>0</v>
      </c>
      <c r="X251" s="133">
        <v>0</v>
      </c>
      <c r="Y251" s="133">
        <v>0</v>
      </c>
      <c r="Z251" s="133">
        <v>0</v>
      </c>
      <c r="AA251" s="133">
        <v>0</v>
      </c>
      <c r="AB251" s="133">
        <v>0</v>
      </c>
      <c r="AC251" s="117">
        <v>59508.15</v>
      </c>
      <c r="AD251" s="133">
        <v>0</v>
      </c>
      <c r="AE251" s="133">
        <v>0</v>
      </c>
      <c r="AF251" s="108" t="s">
        <v>17025</v>
      </c>
      <c r="AG251" s="108">
        <v>2023</v>
      </c>
      <c r="AH251" s="108">
        <v>2023</v>
      </c>
      <c r="AI251" s="124"/>
      <c r="AJ251" s="124"/>
      <c r="AK251" s="124"/>
      <c r="AL251" s="124"/>
      <c r="AM251" s="125" t="s">
        <v>16946</v>
      </c>
      <c r="AN251" s="125" t="s">
        <v>16929</v>
      </c>
      <c r="AO251" s="125">
        <v>0</v>
      </c>
      <c r="AP251" s="125" t="s">
        <v>16943</v>
      </c>
      <c r="AQ251" s="125" t="s">
        <v>16947</v>
      </c>
      <c r="AR251" s="125" t="s">
        <v>16943</v>
      </c>
      <c r="AS251" s="125"/>
      <c r="AT251" s="125"/>
      <c r="AU251" s="125"/>
      <c r="AV251" s="125"/>
      <c r="AW251" s="125" t="s">
        <v>923</v>
      </c>
      <c r="AX251" s="126">
        <v>4859.7</v>
      </c>
      <c r="AY251" s="126">
        <v>1217.5999999999999</v>
      </c>
      <c r="AZ251" s="125" t="s">
        <v>2989</v>
      </c>
      <c r="BA251" s="125" t="s">
        <v>16991</v>
      </c>
      <c r="BB251" s="127"/>
      <c r="BC251" s="128">
        <f>AY251-M251</f>
        <v>-40.8900000000001</v>
      </c>
      <c r="BJ251" s="97" t="str">
        <f>VLOOKUP(C251,BM:BO,3,FALSE)</f>
        <v>1273.000</v>
      </c>
      <c r="BM251" s="97" t="s">
        <v>3882</v>
      </c>
      <c r="BN251" s="97" t="s">
        <v>3237</v>
      </c>
      <c r="BO251" s="97" t="s">
        <v>2983</v>
      </c>
      <c r="BU251" s="97" t="s">
        <v>3882</v>
      </c>
      <c r="BV251" s="97" t="s">
        <v>3237</v>
      </c>
      <c r="BW251" s="97" t="s">
        <v>2983</v>
      </c>
      <c r="CH251" s="119">
        <f t="shared" si="84"/>
        <v>3.7107383832335472E-10</v>
      </c>
      <c r="DN251" s="97" t="e">
        <f t="shared" si="76"/>
        <v>#N/A</v>
      </c>
    </row>
    <row r="252" spans="1:118" x14ac:dyDescent="0.3">
      <c r="A252" s="97">
        <v>1</v>
      </c>
      <c r="B252" s="120">
        <f>SUBTOTAL(9,$A$22:A252)</f>
        <v>209</v>
      </c>
      <c r="C252" s="130" t="s">
        <v>1949</v>
      </c>
      <c r="D252" s="117">
        <f>E252+F252+G252+H252+I252+J252+L252+N252+P252+R252+T252+U252+V252+W252+X252+Y252+Z252+AA252+AB252+AC252+AD252+AE252</f>
        <v>7545440.3200000003</v>
      </c>
      <c r="E252" s="133">
        <v>0</v>
      </c>
      <c r="F252" s="133">
        <v>0</v>
      </c>
      <c r="G252" s="133">
        <v>0</v>
      </c>
      <c r="H252" s="133">
        <v>0</v>
      </c>
      <c r="I252" s="133">
        <v>0</v>
      </c>
      <c r="J252" s="133">
        <v>0</v>
      </c>
      <c r="K252" s="149">
        <v>0</v>
      </c>
      <c r="L252" s="133">
        <v>0</v>
      </c>
      <c r="M252" s="135">
        <v>967</v>
      </c>
      <c r="N252" s="117">
        <v>7500497.3399999999</v>
      </c>
      <c r="O252" s="133">
        <v>0</v>
      </c>
      <c r="P252" s="133">
        <v>0</v>
      </c>
      <c r="Q252" s="117">
        <v>0</v>
      </c>
      <c r="R252" s="117">
        <v>0</v>
      </c>
      <c r="S252" s="133">
        <v>0</v>
      </c>
      <c r="T252" s="133">
        <v>0</v>
      </c>
      <c r="U252" s="133">
        <v>0</v>
      </c>
      <c r="V252" s="133">
        <v>0</v>
      </c>
      <c r="W252" s="133">
        <v>0</v>
      </c>
      <c r="X252" s="133">
        <v>0</v>
      </c>
      <c r="Y252" s="133">
        <v>0</v>
      </c>
      <c r="Z252" s="133">
        <v>0</v>
      </c>
      <c r="AA252" s="133">
        <v>0</v>
      </c>
      <c r="AB252" s="133">
        <v>0</v>
      </c>
      <c r="AC252" s="117">
        <v>44942.98</v>
      </c>
      <c r="AD252" s="117">
        <v>0</v>
      </c>
      <c r="AE252" s="133">
        <v>0</v>
      </c>
      <c r="AF252" s="108" t="s">
        <v>17025</v>
      </c>
      <c r="AG252" s="108">
        <v>2023</v>
      </c>
      <c r="AH252" s="108">
        <v>2023</v>
      </c>
      <c r="AI252" s="124"/>
      <c r="AJ252" s="124"/>
      <c r="AK252" s="124"/>
      <c r="AL252" s="124"/>
      <c r="AM252" s="125" t="s">
        <v>16941</v>
      </c>
      <c r="AN252" s="125" t="s">
        <v>16946</v>
      </c>
      <c r="AO252" s="125">
        <v>0</v>
      </c>
      <c r="AP252" s="125" t="s">
        <v>16943</v>
      </c>
      <c r="AQ252" s="125" t="s">
        <v>16947</v>
      </c>
      <c r="AR252" s="125" t="s">
        <v>16943</v>
      </c>
      <c r="AS252" s="125" t="s">
        <v>16960</v>
      </c>
      <c r="AT252" s="125"/>
      <c r="AU252" s="125"/>
      <c r="AV252" s="125"/>
      <c r="AW252" s="125" t="s">
        <v>780</v>
      </c>
      <c r="AX252" s="126">
        <v>3517</v>
      </c>
      <c r="AY252" s="126">
        <v>1184</v>
      </c>
      <c r="AZ252" s="125" t="s">
        <v>2989</v>
      </c>
      <c r="BA252" s="125">
        <v>2001</v>
      </c>
      <c r="BB252" s="127"/>
      <c r="BC252" s="128">
        <f>AY252-M252</f>
        <v>217</v>
      </c>
      <c r="BJ252" s="97" t="str">
        <f>VLOOKUP(C252,BM:BO,3,FALSE)</f>
        <v>859.000</v>
      </c>
      <c r="BM252" s="97" t="s">
        <v>3883</v>
      </c>
      <c r="BN252" s="97" t="s">
        <v>3237</v>
      </c>
      <c r="BO252" s="97" t="s">
        <v>2983</v>
      </c>
      <c r="BU252" s="97" t="s">
        <v>3883</v>
      </c>
      <c r="BV252" s="97" t="s">
        <v>3237</v>
      </c>
      <c r="BW252" s="97" t="s">
        <v>2983</v>
      </c>
      <c r="CH252" s="119">
        <f t="shared" si="84"/>
        <v>4.4383341446518898E-10</v>
      </c>
      <c r="DN252" s="97" t="e">
        <f t="shared" si="76"/>
        <v>#N/A</v>
      </c>
    </row>
    <row r="253" spans="1:118" s="139" customFormat="1" x14ac:dyDescent="0.3">
      <c r="A253" s="97">
        <v>1</v>
      </c>
      <c r="B253" s="120">
        <f>SUBTOTAL(9,$A$22:A253)</f>
        <v>210</v>
      </c>
      <c r="C253" s="115" t="s">
        <v>10928</v>
      </c>
      <c r="D253" s="117">
        <f>E253+F253+G253+H253+I253+J253+L253+N253+P253+R253+T253+U253+V253+W253+X253+Y253+Z253+AA253+AB253+AC253+AD253+AE253</f>
        <v>5254609.5599999996</v>
      </c>
      <c r="E253" s="134">
        <v>0</v>
      </c>
      <c r="F253" s="134">
        <v>0</v>
      </c>
      <c r="G253" s="134">
        <v>0</v>
      </c>
      <c r="H253" s="134">
        <v>0</v>
      </c>
      <c r="I253" s="134">
        <v>0</v>
      </c>
      <c r="J253" s="134">
        <v>0</v>
      </c>
      <c r="K253" s="152">
        <v>0</v>
      </c>
      <c r="L253" s="134">
        <v>0</v>
      </c>
      <c r="M253" s="134">
        <v>667.2</v>
      </c>
      <c r="N253" s="134">
        <v>5147752.51</v>
      </c>
      <c r="O253" s="134">
        <v>0</v>
      </c>
      <c r="P253" s="134">
        <v>0</v>
      </c>
      <c r="Q253" s="134">
        <v>0</v>
      </c>
      <c r="R253" s="134">
        <v>0</v>
      </c>
      <c r="S253" s="134">
        <v>0</v>
      </c>
      <c r="T253" s="134">
        <v>0</v>
      </c>
      <c r="U253" s="134">
        <v>0</v>
      </c>
      <c r="V253" s="134">
        <v>0</v>
      </c>
      <c r="W253" s="134">
        <v>0</v>
      </c>
      <c r="X253" s="134">
        <v>0</v>
      </c>
      <c r="Y253" s="134">
        <v>0</v>
      </c>
      <c r="Z253" s="134">
        <v>0</v>
      </c>
      <c r="AA253" s="134">
        <v>0</v>
      </c>
      <c r="AB253" s="134">
        <v>0</v>
      </c>
      <c r="AC253" s="134">
        <v>106857.05</v>
      </c>
      <c r="AD253" s="134">
        <v>0</v>
      </c>
      <c r="AE253" s="134">
        <v>0</v>
      </c>
      <c r="AF253" s="136" t="s">
        <v>17025</v>
      </c>
      <c r="AG253" s="136">
        <v>2023</v>
      </c>
      <c r="AH253" s="137">
        <v>2023</v>
      </c>
      <c r="AT253" s="139" t="e">
        <f>VLOOKUP(C253,AW:AX,2,FALSE)</f>
        <v>#N/A</v>
      </c>
      <c r="BW253" s="140"/>
      <c r="CA253" s="139" t="e">
        <f>VLOOKUP(C253,CB:CC,2,FALSE)</f>
        <v>#N/A</v>
      </c>
      <c r="CE253" s="139" t="e">
        <f>VLOOKUP(C253,CF:CG,2,FALSE)</f>
        <v>#N/A</v>
      </c>
      <c r="CH253" s="119">
        <f t="shared" si="84"/>
        <v>-1.8917489796876907E-10</v>
      </c>
      <c r="CL253" s="139" t="e">
        <f>VLOOKUP(C253,CM:CN,2,FALSE)</f>
        <v>#N/A</v>
      </c>
      <c r="DK253" s="139" t="e">
        <f>VLOOKUP(C253,DL:DM,2,FALSE)</f>
        <v>#N/A</v>
      </c>
      <c r="DN253" s="97" t="e">
        <f t="shared" si="76"/>
        <v>#N/A</v>
      </c>
    </row>
    <row r="254" spans="1:118" s="139" customFormat="1" x14ac:dyDescent="0.3">
      <c r="A254" s="97">
        <v>1</v>
      </c>
      <c r="B254" s="120">
        <f>SUBTOTAL(9,$A$22:A254)</f>
        <v>211</v>
      </c>
      <c r="C254" s="163" t="s">
        <v>10790</v>
      </c>
      <c r="D254" s="117">
        <f>E254+F254+G254+H254+I254+J254+L254+N254+P254+R254+T254+U254+V254+W254+X254+Y254+Z254+AA254+AB254+AC254+AD254+AE254</f>
        <v>6342842.2000000002</v>
      </c>
      <c r="E254" s="134">
        <v>0</v>
      </c>
      <c r="F254" s="134">
        <v>0</v>
      </c>
      <c r="G254" s="134">
        <v>0</v>
      </c>
      <c r="H254" s="134">
        <v>0</v>
      </c>
      <c r="I254" s="134">
        <v>0</v>
      </c>
      <c r="J254" s="134">
        <v>0</v>
      </c>
      <c r="K254" s="152">
        <v>0</v>
      </c>
      <c r="L254" s="134">
        <v>0</v>
      </c>
      <c r="M254" s="134">
        <v>756.08</v>
      </c>
      <c r="N254" s="134">
        <v>6213855</v>
      </c>
      <c r="O254" s="134">
        <v>0</v>
      </c>
      <c r="P254" s="134">
        <v>0</v>
      </c>
      <c r="Q254" s="134">
        <v>0</v>
      </c>
      <c r="R254" s="134">
        <v>0</v>
      </c>
      <c r="S254" s="134">
        <v>0</v>
      </c>
      <c r="T254" s="134">
        <v>0</v>
      </c>
      <c r="U254" s="134">
        <v>0</v>
      </c>
      <c r="V254" s="134">
        <v>0</v>
      </c>
      <c r="W254" s="134">
        <v>0</v>
      </c>
      <c r="X254" s="134">
        <v>0</v>
      </c>
      <c r="Y254" s="134">
        <v>0</v>
      </c>
      <c r="Z254" s="134">
        <v>0</v>
      </c>
      <c r="AA254" s="134">
        <v>0</v>
      </c>
      <c r="AB254" s="134">
        <v>0</v>
      </c>
      <c r="AC254" s="134">
        <v>128987.2</v>
      </c>
      <c r="AD254" s="134">
        <v>0</v>
      </c>
      <c r="AE254" s="134">
        <v>0</v>
      </c>
      <c r="AF254" s="136" t="s">
        <v>17025</v>
      </c>
      <c r="AG254" s="136">
        <v>2023</v>
      </c>
      <c r="AH254" s="137">
        <v>2023</v>
      </c>
      <c r="AT254" s="139" t="e">
        <f>VLOOKUP(C254,AW:AX,2,FALSE)</f>
        <v>#N/A</v>
      </c>
      <c r="BW254" s="140"/>
      <c r="CE254" s="139" t="e">
        <f>VLOOKUP(C254,CF:CG,2,FALSE)</f>
        <v>#N/A</v>
      </c>
      <c r="CH254" s="119">
        <f t="shared" si="84"/>
        <v>1.8917489796876907E-10</v>
      </c>
      <c r="CL254" s="139" t="e">
        <f>VLOOKUP(C254,CM:CN,2,FALSE)</f>
        <v>#N/A</v>
      </c>
      <c r="DK254" s="139" t="e">
        <f>VLOOKUP(C254,DL:DM,2,FALSE)</f>
        <v>#N/A</v>
      </c>
      <c r="DN254" s="97" t="e">
        <f t="shared" si="76"/>
        <v>#N/A</v>
      </c>
    </row>
    <row r="255" spans="1:118" x14ac:dyDescent="0.3">
      <c r="B255" s="150" t="s">
        <v>2956</v>
      </c>
      <c r="C255" s="150"/>
      <c r="D255" s="116">
        <f>D256</f>
        <v>5541160.8700000001</v>
      </c>
      <c r="E255" s="117">
        <f t="shared" ref="E255:AE255" si="100">E256</f>
        <v>0</v>
      </c>
      <c r="F255" s="117">
        <f t="shared" si="100"/>
        <v>0</v>
      </c>
      <c r="G255" s="117">
        <f t="shared" si="100"/>
        <v>0</v>
      </c>
      <c r="H255" s="117">
        <f t="shared" si="100"/>
        <v>0</v>
      </c>
      <c r="I255" s="117">
        <f t="shared" si="100"/>
        <v>0</v>
      </c>
      <c r="J255" s="117">
        <f t="shared" si="100"/>
        <v>0</v>
      </c>
      <c r="K255" s="118">
        <f t="shared" si="100"/>
        <v>0</v>
      </c>
      <c r="L255" s="117">
        <f t="shared" si="100"/>
        <v>0</v>
      </c>
      <c r="M255" s="117">
        <f t="shared" si="100"/>
        <v>611.21</v>
      </c>
      <c r="N255" s="117">
        <f t="shared" si="100"/>
        <v>5508156</v>
      </c>
      <c r="O255" s="117">
        <f t="shared" si="100"/>
        <v>0</v>
      </c>
      <c r="P255" s="117">
        <f t="shared" si="100"/>
        <v>0</v>
      </c>
      <c r="Q255" s="117">
        <f t="shared" si="100"/>
        <v>0</v>
      </c>
      <c r="R255" s="117">
        <f t="shared" si="100"/>
        <v>0</v>
      </c>
      <c r="S255" s="117">
        <f t="shared" si="100"/>
        <v>0</v>
      </c>
      <c r="T255" s="117">
        <f t="shared" si="100"/>
        <v>0</v>
      </c>
      <c r="U255" s="117">
        <f t="shared" si="100"/>
        <v>0</v>
      </c>
      <c r="V255" s="117">
        <f t="shared" si="100"/>
        <v>0</v>
      </c>
      <c r="W255" s="117">
        <f t="shared" si="100"/>
        <v>0</v>
      </c>
      <c r="X255" s="117">
        <f t="shared" si="100"/>
        <v>0</v>
      </c>
      <c r="Y255" s="117">
        <f t="shared" si="100"/>
        <v>0</v>
      </c>
      <c r="Z255" s="117">
        <f t="shared" si="100"/>
        <v>0</v>
      </c>
      <c r="AA255" s="117">
        <f t="shared" si="100"/>
        <v>0</v>
      </c>
      <c r="AB255" s="117">
        <f t="shared" si="100"/>
        <v>0</v>
      </c>
      <c r="AC255" s="117">
        <f t="shared" si="100"/>
        <v>33004.870000000003</v>
      </c>
      <c r="AD255" s="117">
        <f t="shared" si="100"/>
        <v>0</v>
      </c>
      <c r="AE255" s="117">
        <f t="shared" si="100"/>
        <v>0</v>
      </c>
      <c r="AF255" s="108" t="s">
        <v>17004</v>
      </c>
      <c r="AG255" s="108" t="s">
        <v>17004</v>
      </c>
      <c r="AH255" s="108" t="s">
        <v>17004</v>
      </c>
      <c r="AI255" s="124"/>
      <c r="AJ255" s="124"/>
      <c r="AK255" s="124"/>
      <c r="AL255" s="124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6"/>
      <c r="AY255" s="126"/>
      <c r="AZ255" s="125"/>
      <c r="BA255" s="125"/>
      <c r="BB255" s="127"/>
      <c r="BC255" s="128">
        <f>AY255-M255</f>
        <v>-611.21</v>
      </c>
      <c r="BJ255" s="97" t="e">
        <f>VLOOKUP(C255,BM:BO,3,FALSE)</f>
        <v>#N/A</v>
      </c>
      <c r="BM255" s="97" t="s">
        <v>756</v>
      </c>
      <c r="BN255" s="97" t="s">
        <v>791</v>
      </c>
      <c r="BO255" s="97" t="s">
        <v>2983</v>
      </c>
      <c r="BU255" s="97" t="s">
        <v>756</v>
      </c>
      <c r="BV255" s="97" t="s">
        <v>791</v>
      </c>
      <c r="BW255" s="97" t="s">
        <v>2983</v>
      </c>
      <c r="CH255" s="119">
        <f t="shared" si="84"/>
        <v>1.0913936421275139E-10</v>
      </c>
      <c r="DN255" s="97" t="e">
        <f t="shared" si="76"/>
        <v>#N/A</v>
      </c>
    </row>
    <row r="256" spans="1:118" x14ac:dyDescent="0.3">
      <c r="A256" s="97">
        <v>1</v>
      </c>
      <c r="B256" s="120">
        <f>SUBTOTAL(9,$A$22:A256)</f>
        <v>212</v>
      </c>
      <c r="C256" s="130" t="s">
        <v>2945</v>
      </c>
      <c r="D256" s="117">
        <f>E256+F256+G256+H256+I256+J256+L256+N256+P256+R256+T256+U256+V256+W256+X256+Y256+Z256+AA256+AB256+AC256+AD256+AE256</f>
        <v>5541160.8700000001</v>
      </c>
      <c r="E256" s="133">
        <v>0</v>
      </c>
      <c r="F256" s="133">
        <v>0</v>
      </c>
      <c r="G256" s="133">
        <v>0</v>
      </c>
      <c r="H256" s="133">
        <v>0</v>
      </c>
      <c r="I256" s="133">
        <v>0</v>
      </c>
      <c r="J256" s="133">
        <v>0</v>
      </c>
      <c r="K256" s="149">
        <v>0</v>
      </c>
      <c r="L256" s="133">
        <v>0</v>
      </c>
      <c r="M256" s="154">
        <v>611.21</v>
      </c>
      <c r="N256" s="117">
        <v>5508156</v>
      </c>
      <c r="O256" s="133">
        <v>0</v>
      </c>
      <c r="P256" s="133">
        <v>0</v>
      </c>
      <c r="Q256" s="117">
        <v>0</v>
      </c>
      <c r="R256" s="117">
        <v>0</v>
      </c>
      <c r="S256" s="133">
        <v>0</v>
      </c>
      <c r="T256" s="133">
        <v>0</v>
      </c>
      <c r="U256" s="133">
        <v>0</v>
      </c>
      <c r="V256" s="133">
        <v>0</v>
      </c>
      <c r="W256" s="133">
        <v>0</v>
      </c>
      <c r="X256" s="133">
        <v>0</v>
      </c>
      <c r="Y256" s="133">
        <v>0</v>
      </c>
      <c r="Z256" s="133">
        <v>0</v>
      </c>
      <c r="AA256" s="133">
        <v>0</v>
      </c>
      <c r="AB256" s="133">
        <v>0</v>
      </c>
      <c r="AC256" s="117">
        <v>33004.870000000003</v>
      </c>
      <c r="AD256" s="117">
        <v>0</v>
      </c>
      <c r="AE256" s="133">
        <v>0</v>
      </c>
      <c r="AF256" s="108" t="s">
        <v>17025</v>
      </c>
      <c r="AG256" s="108">
        <v>2023</v>
      </c>
      <c r="AH256" s="108">
        <v>2023</v>
      </c>
      <c r="AI256" s="124"/>
      <c r="AJ256" s="124"/>
      <c r="AK256" s="124"/>
      <c r="AL256" s="124"/>
      <c r="AM256" s="125" t="s">
        <v>16932</v>
      </c>
      <c r="AN256" s="125" t="s">
        <v>16934</v>
      </c>
      <c r="AO256" s="125">
        <v>0</v>
      </c>
      <c r="AP256" s="125" t="s">
        <v>16929</v>
      </c>
      <c r="AQ256" s="125" t="s">
        <v>16951</v>
      </c>
      <c r="AR256" s="125">
        <v>0</v>
      </c>
      <c r="AS256" s="125"/>
      <c r="AT256" s="125"/>
      <c r="AU256" s="125"/>
      <c r="AV256" s="125"/>
      <c r="AW256" s="125" t="s">
        <v>666</v>
      </c>
      <c r="AX256" s="126">
        <v>460</v>
      </c>
      <c r="AY256" s="126" t="s">
        <v>2983</v>
      </c>
      <c r="AZ256" s="125" t="s">
        <v>2966</v>
      </c>
      <c r="BA256" s="125" t="s">
        <v>16991</v>
      </c>
      <c r="BB256" s="127"/>
      <c r="BC256" s="128" t="e">
        <f>AY256-M256</f>
        <v>#VALUE!</v>
      </c>
      <c r="BJ256" s="97" t="str">
        <f>VLOOKUP(C256,BM:BO,3,FALSE)</f>
        <v>нет данных</v>
      </c>
      <c r="BM256" s="97" t="s">
        <v>3887</v>
      </c>
      <c r="BN256" s="97" t="s">
        <v>787</v>
      </c>
      <c r="BO256" s="97" t="s">
        <v>3888</v>
      </c>
      <c r="BU256" s="97" t="s">
        <v>3887</v>
      </c>
      <c r="BV256" s="97" t="s">
        <v>787</v>
      </c>
      <c r="BW256" s="97" t="s">
        <v>3888</v>
      </c>
      <c r="CH256" s="119">
        <f t="shared" si="84"/>
        <v>1.0913936421275139E-10</v>
      </c>
      <c r="DN256" s="97" t="e">
        <f t="shared" si="76"/>
        <v>#N/A</v>
      </c>
    </row>
    <row r="257" spans="1:118" x14ac:dyDescent="0.3">
      <c r="B257" s="150" t="s">
        <v>2947</v>
      </c>
      <c r="C257" s="150"/>
      <c r="D257" s="116">
        <f>D258</f>
        <v>6110785.7800000003</v>
      </c>
      <c r="E257" s="117">
        <f t="shared" ref="E257:AE257" si="101">E258</f>
        <v>0</v>
      </c>
      <c r="F257" s="117">
        <f t="shared" si="101"/>
        <v>0</v>
      </c>
      <c r="G257" s="117">
        <f t="shared" si="101"/>
        <v>0</v>
      </c>
      <c r="H257" s="117">
        <f t="shared" si="101"/>
        <v>0</v>
      </c>
      <c r="I257" s="117">
        <f t="shared" si="101"/>
        <v>0</v>
      </c>
      <c r="J257" s="117">
        <f t="shared" si="101"/>
        <v>0</v>
      </c>
      <c r="K257" s="118">
        <f t="shared" si="101"/>
        <v>0</v>
      </c>
      <c r="L257" s="117">
        <f t="shared" si="101"/>
        <v>0</v>
      </c>
      <c r="M257" s="117">
        <f t="shared" si="101"/>
        <v>784.87</v>
      </c>
      <c r="N257" s="117">
        <f t="shared" si="101"/>
        <v>6074388.0499999998</v>
      </c>
      <c r="O257" s="117">
        <f t="shared" si="101"/>
        <v>0</v>
      </c>
      <c r="P257" s="117">
        <f t="shared" si="101"/>
        <v>0</v>
      </c>
      <c r="Q257" s="117">
        <f t="shared" si="101"/>
        <v>0</v>
      </c>
      <c r="R257" s="117">
        <f t="shared" si="101"/>
        <v>0</v>
      </c>
      <c r="S257" s="117">
        <f t="shared" si="101"/>
        <v>0</v>
      </c>
      <c r="T257" s="117">
        <f t="shared" si="101"/>
        <v>0</v>
      </c>
      <c r="U257" s="117">
        <f t="shared" si="101"/>
        <v>0</v>
      </c>
      <c r="V257" s="117">
        <f t="shared" si="101"/>
        <v>0</v>
      </c>
      <c r="W257" s="117">
        <f t="shared" si="101"/>
        <v>0</v>
      </c>
      <c r="X257" s="117">
        <f t="shared" si="101"/>
        <v>0</v>
      </c>
      <c r="Y257" s="117">
        <f t="shared" si="101"/>
        <v>0</v>
      </c>
      <c r="Z257" s="117">
        <f t="shared" si="101"/>
        <v>0</v>
      </c>
      <c r="AA257" s="117">
        <f t="shared" si="101"/>
        <v>0</v>
      </c>
      <c r="AB257" s="117">
        <f t="shared" si="101"/>
        <v>0</v>
      </c>
      <c r="AC257" s="117">
        <f t="shared" si="101"/>
        <v>36397.730000000003</v>
      </c>
      <c r="AD257" s="117">
        <f t="shared" si="101"/>
        <v>0</v>
      </c>
      <c r="AE257" s="117">
        <f t="shared" si="101"/>
        <v>0</v>
      </c>
      <c r="AF257" s="108" t="s">
        <v>17004</v>
      </c>
      <c r="AG257" s="108" t="s">
        <v>17004</v>
      </c>
      <c r="AH257" s="108" t="s">
        <v>17004</v>
      </c>
      <c r="AI257" s="124"/>
      <c r="AJ257" s="124"/>
      <c r="AK257" s="124"/>
      <c r="AL257" s="124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6"/>
      <c r="AY257" s="126"/>
      <c r="AZ257" s="125"/>
      <c r="BA257" s="125"/>
      <c r="BB257" s="127"/>
      <c r="BC257" s="128">
        <f>AY257-M257</f>
        <v>-784.87</v>
      </c>
      <c r="BJ257" s="97" t="e">
        <f>VLOOKUP(C257,BM:BO,3,FALSE)</f>
        <v>#N/A</v>
      </c>
      <c r="BM257" s="97" t="s">
        <v>3889</v>
      </c>
      <c r="BN257" s="97" t="s">
        <v>923</v>
      </c>
      <c r="BO257" s="97" t="s">
        <v>3891</v>
      </c>
      <c r="BU257" s="97" t="s">
        <v>3889</v>
      </c>
      <c r="BV257" s="97" t="s">
        <v>923</v>
      </c>
      <c r="BW257" s="97" t="s">
        <v>3891</v>
      </c>
      <c r="CH257" s="119">
        <f t="shared" si="84"/>
        <v>4.4383341446518898E-10</v>
      </c>
      <c r="DN257" s="97" t="e">
        <f t="shared" si="76"/>
        <v>#N/A</v>
      </c>
    </row>
    <row r="258" spans="1:118" x14ac:dyDescent="0.3">
      <c r="A258" s="97">
        <v>1</v>
      </c>
      <c r="B258" s="120">
        <f>SUBTOTAL(9,$A$22:A258)</f>
        <v>213</v>
      </c>
      <c r="C258" s="130" t="s">
        <v>1982</v>
      </c>
      <c r="D258" s="117">
        <f>E258+F258+G258+H258+I258+J258+L258+N258+P258+R258+T258+U258+V258+W258+X258+Y258+Z258+AA258+AB258+AC258+AD258+AE258</f>
        <v>6110785.7800000003</v>
      </c>
      <c r="E258" s="133">
        <v>0</v>
      </c>
      <c r="F258" s="133">
        <v>0</v>
      </c>
      <c r="G258" s="133">
        <v>0</v>
      </c>
      <c r="H258" s="133">
        <v>0</v>
      </c>
      <c r="I258" s="133">
        <v>0</v>
      </c>
      <c r="J258" s="133">
        <v>0</v>
      </c>
      <c r="K258" s="149">
        <v>0</v>
      </c>
      <c r="L258" s="133">
        <v>0</v>
      </c>
      <c r="M258" s="154">
        <v>784.87</v>
      </c>
      <c r="N258" s="117">
        <v>6074388.0499999998</v>
      </c>
      <c r="O258" s="133">
        <v>0</v>
      </c>
      <c r="P258" s="133">
        <v>0</v>
      </c>
      <c r="Q258" s="117">
        <v>0</v>
      </c>
      <c r="R258" s="117">
        <v>0</v>
      </c>
      <c r="S258" s="133">
        <v>0</v>
      </c>
      <c r="T258" s="133">
        <v>0</v>
      </c>
      <c r="U258" s="133">
        <v>0</v>
      </c>
      <c r="V258" s="133">
        <v>0</v>
      </c>
      <c r="W258" s="133">
        <v>0</v>
      </c>
      <c r="X258" s="133">
        <v>0</v>
      </c>
      <c r="Y258" s="133">
        <v>0</v>
      </c>
      <c r="Z258" s="133">
        <v>0</v>
      </c>
      <c r="AA258" s="133">
        <v>0</v>
      </c>
      <c r="AB258" s="133">
        <v>0</v>
      </c>
      <c r="AC258" s="117">
        <v>36397.730000000003</v>
      </c>
      <c r="AD258" s="117">
        <v>0</v>
      </c>
      <c r="AE258" s="133">
        <v>0</v>
      </c>
      <c r="AF258" s="108" t="s">
        <v>17025</v>
      </c>
      <c r="AG258" s="108">
        <v>2023</v>
      </c>
      <c r="AH258" s="108">
        <v>2023</v>
      </c>
      <c r="AI258" s="124"/>
      <c r="AJ258" s="124"/>
      <c r="AK258" s="124"/>
      <c r="AL258" s="124"/>
      <c r="AM258" s="125" t="s">
        <v>16946</v>
      </c>
      <c r="AN258" s="125" t="s">
        <v>16929</v>
      </c>
      <c r="AO258" s="125">
        <v>0</v>
      </c>
      <c r="AP258" s="125" t="s">
        <v>16943</v>
      </c>
      <c r="AQ258" s="125" t="s">
        <v>16940</v>
      </c>
      <c r="AR258" s="125">
        <v>0</v>
      </c>
      <c r="AS258" s="125"/>
      <c r="AT258" s="125"/>
      <c r="AU258" s="125"/>
      <c r="AV258" s="125"/>
      <c r="AW258" s="125" t="s">
        <v>1267</v>
      </c>
      <c r="AX258" s="126">
        <v>896.41</v>
      </c>
      <c r="AY258" s="126">
        <v>814</v>
      </c>
      <c r="AZ258" s="125" t="s">
        <v>2966</v>
      </c>
      <c r="BA258" s="125" t="s">
        <v>16991</v>
      </c>
      <c r="BB258" s="127"/>
      <c r="BC258" s="128">
        <f>AY258-M258</f>
        <v>29.129999999999995</v>
      </c>
      <c r="BJ258" s="97" t="str">
        <f>VLOOKUP(C258,BM:BO,3,FALSE)</f>
        <v>706.900</v>
      </c>
      <c r="BM258" s="97" t="s">
        <v>3893</v>
      </c>
      <c r="BN258" s="97" t="s">
        <v>3003</v>
      </c>
      <c r="BO258" s="97" t="s">
        <v>2983</v>
      </c>
      <c r="BU258" s="97" t="s">
        <v>3893</v>
      </c>
      <c r="BV258" s="97" t="s">
        <v>3003</v>
      </c>
      <c r="BW258" s="97" t="s">
        <v>2983</v>
      </c>
      <c r="CH258" s="119">
        <f t="shared" si="84"/>
        <v>4.4383341446518898E-10</v>
      </c>
      <c r="DN258" s="97" t="e">
        <f t="shared" si="76"/>
        <v>#N/A</v>
      </c>
    </row>
    <row r="259" spans="1:118" x14ac:dyDescent="0.3">
      <c r="B259" s="115" t="s">
        <v>36</v>
      </c>
      <c r="C259" s="108"/>
      <c r="D259" s="116">
        <f>SUM(D260:D262)</f>
        <v>7041675.25</v>
      </c>
      <c r="E259" s="117">
        <f t="shared" ref="E259:AE259" si="102">SUM(E260:E262)</f>
        <v>0</v>
      </c>
      <c r="F259" s="117">
        <f t="shared" si="102"/>
        <v>0</v>
      </c>
      <c r="G259" s="117">
        <f t="shared" si="102"/>
        <v>0</v>
      </c>
      <c r="H259" s="117">
        <f t="shared" si="102"/>
        <v>0</v>
      </c>
      <c r="I259" s="117">
        <f t="shared" si="102"/>
        <v>0</v>
      </c>
      <c r="J259" s="117">
        <f t="shared" si="102"/>
        <v>0</v>
      </c>
      <c r="K259" s="118">
        <f t="shared" si="102"/>
        <v>0</v>
      </c>
      <c r="L259" s="117">
        <f t="shared" si="102"/>
        <v>0</v>
      </c>
      <c r="M259" s="117">
        <f t="shared" si="102"/>
        <v>314.5</v>
      </c>
      <c r="N259" s="117">
        <f t="shared" si="102"/>
        <v>2595740.9700000002</v>
      </c>
      <c r="O259" s="117">
        <f t="shared" si="102"/>
        <v>0</v>
      </c>
      <c r="P259" s="117">
        <f t="shared" si="102"/>
        <v>0</v>
      </c>
      <c r="Q259" s="117">
        <f t="shared" si="102"/>
        <v>595.84</v>
      </c>
      <c r="R259" s="117">
        <f t="shared" si="102"/>
        <v>4099769.29</v>
      </c>
      <c r="S259" s="117">
        <f t="shared" si="102"/>
        <v>0</v>
      </c>
      <c r="T259" s="117">
        <f t="shared" si="102"/>
        <v>0</v>
      </c>
      <c r="U259" s="117">
        <f t="shared" si="102"/>
        <v>0</v>
      </c>
      <c r="V259" s="117">
        <f t="shared" si="102"/>
        <v>0</v>
      </c>
      <c r="W259" s="117">
        <f t="shared" si="102"/>
        <v>0</v>
      </c>
      <c r="X259" s="117">
        <f t="shared" si="102"/>
        <v>0</v>
      </c>
      <c r="Y259" s="117">
        <f t="shared" si="102"/>
        <v>0</v>
      </c>
      <c r="Z259" s="117">
        <f t="shared" si="102"/>
        <v>0</v>
      </c>
      <c r="AA259" s="117">
        <f t="shared" si="102"/>
        <v>0</v>
      </c>
      <c r="AB259" s="117">
        <f t="shared" si="102"/>
        <v>0</v>
      </c>
      <c r="AC259" s="117">
        <f t="shared" si="102"/>
        <v>98977.72</v>
      </c>
      <c r="AD259" s="117">
        <f t="shared" si="102"/>
        <v>247187.26999999996</v>
      </c>
      <c r="AE259" s="117">
        <f t="shared" si="102"/>
        <v>0</v>
      </c>
      <c r="AF259" s="108" t="s">
        <v>17004</v>
      </c>
      <c r="AG259" s="108" t="s">
        <v>17004</v>
      </c>
      <c r="AH259" s="108" t="s">
        <v>17004</v>
      </c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66"/>
      <c r="AX259" s="166"/>
      <c r="AY259" s="166"/>
      <c r="AZ259" s="166"/>
      <c r="BA259" s="166"/>
      <c r="BB259" s="167"/>
      <c r="CH259" s="119">
        <f t="shared" si="84"/>
        <v>-6.6938810050487518E-10</v>
      </c>
      <c r="DN259" s="97" t="e">
        <f t="shared" si="76"/>
        <v>#N/A</v>
      </c>
    </row>
    <row r="260" spans="1:118" x14ac:dyDescent="0.3">
      <c r="A260" s="97">
        <v>1</v>
      </c>
      <c r="B260" s="120">
        <f>SUBTOTAL(9,$A$22:A260)</f>
        <v>214</v>
      </c>
      <c r="C260" s="121" t="s">
        <v>42</v>
      </c>
      <c r="D260" s="117">
        <f t="shared" ref="D260:D262" si="103">E260+F260+G260+H260+I260+J260+L260+N260+P260+R260+T260+U260+V260+W260+X260+Y260+Z260+AA260+AB260+AC260+AD260+AE260</f>
        <v>2725418.7</v>
      </c>
      <c r="E260" s="117">
        <v>0</v>
      </c>
      <c r="F260" s="117">
        <v>0</v>
      </c>
      <c r="G260" s="117">
        <v>0</v>
      </c>
      <c r="H260" s="117">
        <v>0</v>
      </c>
      <c r="I260" s="117">
        <v>0</v>
      </c>
      <c r="J260" s="117">
        <v>0</v>
      </c>
      <c r="K260" s="118">
        <v>0</v>
      </c>
      <c r="L260" s="117">
        <v>0</v>
      </c>
      <c r="M260" s="117">
        <v>314.5</v>
      </c>
      <c r="N260" s="117">
        <v>2595740.9700000002</v>
      </c>
      <c r="O260" s="117">
        <v>0</v>
      </c>
      <c r="P260" s="117">
        <v>0</v>
      </c>
      <c r="Q260" s="117">
        <v>0</v>
      </c>
      <c r="R260" s="117">
        <v>0</v>
      </c>
      <c r="S260" s="117">
        <v>0</v>
      </c>
      <c r="T260" s="117">
        <v>0</v>
      </c>
      <c r="U260" s="117">
        <v>0</v>
      </c>
      <c r="V260" s="117">
        <v>0</v>
      </c>
      <c r="W260" s="117">
        <v>0</v>
      </c>
      <c r="X260" s="117">
        <v>0</v>
      </c>
      <c r="Y260" s="117">
        <v>0</v>
      </c>
      <c r="Z260" s="117">
        <v>0</v>
      </c>
      <c r="AA260" s="117">
        <v>0</v>
      </c>
      <c r="AB260" s="117">
        <v>0</v>
      </c>
      <c r="AC260" s="117">
        <f>ROUND(N260*2.14%,2)</f>
        <v>55548.86</v>
      </c>
      <c r="AD260" s="117">
        <v>74128.87</v>
      </c>
      <c r="AE260" s="117">
        <v>0</v>
      </c>
      <c r="AF260" s="108">
        <v>2023</v>
      </c>
      <c r="AG260" s="108">
        <v>2023</v>
      </c>
      <c r="AH260" s="108">
        <v>2023</v>
      </c>
      <c r="AI260" s="124"/>
      <c r="AJ260" s="124"/>
      <c r="AK260" s="124"/>
      <c r="AL260" s="124"/>
      <c r="AM260" s="125" t="s">
        <v>16939</v>
      </c>
      <c r="AN260" s="125" t="s">
        <v>16930</v>
      </c>
      <c r="AO260" s="125"/>
      <c r="AP260" s="125" t="s">
        <v>16929</v>
      </c>
      <c r="AQ260" s="125" t="s">
        <v>16936</v>
      </c>
      <c r="AR260" s="125"/>
      <c r="AS260" s="125"/>
      <c r="AT260" s="125"/>
      <c r="AU260" s="125"/>
      <c r="AV260" s="125"/>
      <c r="AW260" s="125">
        <v>1969</v>
      </c>
      <c r="AX260" s="126">
        <v>351.2</v>
      </c>
      <c r="AY260" s="126">
        <v>214</v>
      </c>
      <c r="AZ260" s="125" t="s">
        <v>2966</v>
      </c>
      <c r="BA260" s="125">
        <v>2009</v>
      </c>
      <c r="BB260" s="127"/>
      <c r="BC260" s="128"/>
      <c r="CH260" s="119">
        <f t="shared" si="84"/>
        <v>-1.4551915228366852E-11</v>
      </c>
      <c r="DN260" s="97" t="e">
        <f t="shared" si="76"/>
        <v>#N/A</v>
      </c>
    </row>
    <row r="261" spans="1:118" ht="24" customHeight="1" x14ac:dyDescent="0.3">
      <c r="A261" s="97">
        <v>1</v>
      </c>
      <c r="B261" s="120">
        <f>SUBTOTAL(9,$A$22:A261)</f>
        <v>215</v>
      </c>
      <c r="C261" s="121" t="s">
        <v>35</v>
      </c>
      <c r="D261" s="117">
        <f t="shared" si="103"/>
        <v>103911.17</v>
      </c>
      <c r="E261" s="117">
        <v>0</v>
      </c>
      <c r="F261" s="117">
        <v>0</v>
      </c>
      <c r="G261" s="117">
        <v>0</v>
      </c>
      <c r="H261" s="117">
        <v>0</v>
      </c>
      <c r="I261" s="117">
        <v>0</v>
      </c>
      <c r="J261" s="117">
        <v>0</v>
      </c>
      <c r="K261" s="118">
        <v>0</v>
      </c>
      <c r="L261" s="117">
        <v>0</v>
      </c>
      <c r="M261" s="117">
        <v>0</v>
      </c>
      <c r="N261" s="117">
        <v>0</v>
      </c>
      <c r="O261" s="117">
        <v>0</v>
      </c>
      <c r="P261" s="117">
        <v>0</v>
      </c>
      <c r="Q261" s="117">
        <v>0</v>
      </c>
      <c r="R261" s="117">
        <v>0</v>
      </c>
      <c r="S261" s="117">
        <v>0</v>
      </c>
      <c r="T261" s="117">
        <v>0</v>
      </c>
      <c r="U261" s="117">
        <v>0</v>
      </c>
      <c r="V261" s="117">
        <v>0</v>
      </c>
      <c r="W261" s="117">
        <v>0</v>
      </c>
      <c r="X261" s="117">
        <v>0</v>
      </c>
      <c r="Y261" s="117">
        <v>0</v>
      </c>
      <c r="Z261" s="117">
        <v>0</v>
      </c>
      <c r="AA261" s="117">
        <v>0</v>
      </c>
      <c r="AB261" s="117">
        <v>0</v>
      </c>
      <c r="AC261" s="117">
        <f>ROUND(N261*2.14%,2)</f>
        <v>0</v>
      </c>
      <c r="AD261" s="117">
        <v>103911.17</v>
      </c>
      <c r="AE261" s="117">
        <v>0</v>
      </c>
      <c r="AF261" s="108">
        <v>2023</v>
      </c>
      <c r="AG261" s="108" t="s">
        <v>17025</v>
      </c>
      <c r="AH261" s="108" t="s">
        <v>17025</v>
      </c>
      <c r="AI261" s="124"/>
      <c r="AJ261" s="124"/>
      <c r="AK261" s="124"/>
      <c r="AL261" s="124"/>
      <c r="AM261" s="125" t="s">
        <v>16946</v>
      </c>
      <c r="AN261" s="125" t="s">
        <v>16929</v>
      </c>
      <c r="AO261" s="125">
        <v>0</v>
      </c>
      <c r="AP261" s="125" t="s">
        <v>16951</v>
      </c>
      <c r="AQ261" s="125" t="s">
        <v>16947</v>
      </c>
      <c r="AR261" s="125">
        <v>0</v>
      </c>
      <c r="AS261" s="125"/>
      <c r="AT261" s="125"/>
      <c r="AU261" s="125"/>
      <c r="AV261" s="125"/>
      <c r="AW261" s="125" t="s">
        <v>736</v>
      </c>
      <c r="AX261" s="126">
        <v>841</v>
      </c>
      <c r="AY261" s="126">
        <v>645</v>
      </c>
      <c r="AZ261" s="125" t="s">
        <v>2966</v>
      </c>
      <c r="BA261" s="125" t="s">
        <v>16991</v>
      </c>
      <c r="BB261" s="127"/>
      <c r="BC261" s="128">
        <f t="shared" ref="BC261:BC317" si="104">AY261-M261</f>
        <v>645</v>
      </c>
      <c r="BJ261" s="97" t="str">
        <f>VLOOKUP(C261,BM:BO,3,FALSE)</f>
        <v>600.600</v>
      </c>
      <c r="BM261" s="97" t="s">
        <v>2965</v>
      </c>
      <c r="BN261" s="97" t="s">
        <v>658</v>
      </c>
      <c r="BO261" s="97" t="s">
        <v>1688</v>
      </c>
      <c r="BU261" s="97" t="s">
        <v>2965</v>
      </c>
      <c r="BV261" s="97" t="s">
        <v>658</v>
      </c>
      <c r="BW261" s="97" t="s">
        <v>1688</v>
      </c>
      <c r="CH261" s="119">
        <f t="shared" si="84"/>
        <v>0</v>
      </c>
      <c r="DN261" s="97" t="e">
        <f t="shared" si="76"/>
        <v>#N/A</v>
      </c>
    </row>
    <row r="262" spans="1:118" s="139" customFormat="1" x14ac:dyDescent="0.3">
      <c r="A262" s="97">
        <v>1</v>
      </c>
      <c r="B262" s="120">
        <f>SUBTOTAL(9,$A$22:A262)</f>
        <v>216</v>
      </c>
      <c r="C262" s="163" t="s">
        <v>12339</v>
      </c>
      <c r="D262" s="117">
        <f t="shared" si="103"/>
        <v>4212345.38</v>
      </c>
      <c r="E262" s="134">
        <v>0</v>
      </c>
      <c r="F262" s="134">
        <v>0</v>
      </c>
      <c r="G262" s="134">
        <v>0</v>
      </c>
      <c r="H262" s="134">
        <v>0</v>
      </c>
      <c r="I262" s="134">
        <v>0</v>
      </c>
      <c r="J262" s="134">
        <v>0</v>
      </c>
      <c r="K262" s="118">
        <v>0</v>
      </c>
      <c r="L262" s="134">
        <v>0</v>
      </c>
      <c r="M262" s="134">
        <v>0</v>
      </c>
      <c r="N262" s="134">
        <v>0</v>
      </c>
      <c r="O262" s="134">
        <v>0</v>
      </c>
      <c r="P262" s="134">
        <v>0</v>
      </c>
      <c r="Q262" s="122">
        <v>595.84</v>
      </c>
      <c r="R262" s="131">
        <v>4099769.29</v>
      </c>
      <c r="S262" s="134">
        <v>0</v>
      </c>
      <c r="T262" s="134">
        <v>0</v>
      </c>
      <c r="U262" s="134">
        <v>0</v>
      </c>
      <c r="V262" s="134">
        <v>0</v>
      </c>
      <c r="W262" s="134">
        <v>0</v>
      </c>
      <c r="X262" s="134">
        <v>0</v>
      </c>
      <c r="Y262" s="134">
        <v>0</v>
      </c>
      <c r="Z262" s="134">
        <v>0</v>
      </c>
      <c r="AA262" s="134">
        <v>0</v>
      </c>
      <c r="AB262" s="134">
        <v>0</v>
      </c>
      <c r="AC262" s="134">
        <f t="shared" ref="AC262" si="105">ROUND(N262*1.0593%,2)+ROUND(E262*1.0593%,2)+ROUND(F262*1.0593%,2)+ROUND(G262*1.0593%,2)+ROUND(H262*1.0593%,2)+ROUND(I262*1.0593%,2)+ROUND(J262*1.0593%,2)+ROUND(L262*1.0593%,2)+ROUND(P262*1.0593%,2)+ROUND(R262*1.0593%,2)+ROUND(T262*1.0593%,2)+ROUND(U262*1.0593%,2)+ROUND(V262*1.0593%,2)+ROUND(W262*1.0593%,2)+ROUND(X262*1.0593%,2)+ROUND(Y262*1.0593%,2)+ROUND(Z262*1.0593%,2)+ROUND(AA262*1.0593%,2)+ROUND(AB262*1.0593%,2)</f>
        <v>43428.86</v>
      </c>
      <c r="AD262" s="134">
        <v>69147.23</v>
      </c>
      <c r="AE262" s="134">
        <v>0</v>
      </c>
      <c r="AF262" s="136">
        <v>2023</v>
      </c>
      <c r="AG262" s="136">
        <v>2023</v>
      </c>
      <c r="AH262" s="137">
        <v>2023</v>
      </c>
      <c r="AT262" s="139" t="e">
        <f>VLOOKUP(C262,AW:AX,2,FALSE)</f>
        <v>#N/A</v>
      </c>
      <c r="BW262" s="140"/>
      <c r="CE262" s="139" t="e">
        <f>VLOOKUP(C262,CF:CG,2,FALSE)</f>
        <v>#N/A</v>
      </c>
      <c r="CH262" s="119">
        <f t="shared" si="84"/>
        <v>-1.4551915228366852E-10</v>
      </c>
      <c r="CL262" s="139" t="e">
        <f>VLOOKUP(C262,CM:CN,2,FALSE)</f>
        <v>#N/A</v>
      </c>
      <c r="DK262" s="139" t="e">
        <f>VLOOKUP(C262,DL:DM,2,FALSE)</f>
        <v>#N/A</v>
      </c>
      <c r="DN262" s="97" t="e">
        <f t="shared" si="76"/>
        <v>#N/A</v>
      </c>
    </row>
    <row r="263" spans="1:118" x14ac:dyDescent="0.3">
      <c r="B263" s="115" t="s">
        <v>38</v>
      </c>
      <c r="C263" s="108"/>
      <c r="D263" s="116">
        <f>SUM(D264:D267)</f>
        <v>6617013.8100000005</v>
      </c>
      <c r="E263" s="117">
        <f t="shared" ref="E263:AE263" si="106">SUM(E264:E267)</f>
        <v>0</v>
      </c>
      <c r="F263" s="117">
        <f t="shared" si="106"/>
        <v>0</v>
      </c>
      <c r="G263" s="117">
        <f t="shared" si="106"/>
        <v>0</v>
      </c>
      <c r="H263" s="117">
        <f t="shared" si="106"/>
        <v>0</v>
      </c>
      <c r="I263" s="117">
        <f t="shared" si="106"/>
        <v>0</v>
      </c>
      <c r="J263" s="117">
        <f t="shared" si="106"/>
        <v>0</v>
      </c>
      <c r="K263" s="118">
        <f t="shared" si="106"/>
        <v>0</v>
      </c>
      <c r="L263" s="117">
        <f t="shared" si="106"/>
        <v>0</v>
      </c>
      <c r="M263" s="117">
        <f t="shared" si="106"/>
        <v>319.55</v>
      </c>
      <c r="N263" s="117">
        <f t="shared" si="106"/>
        <v>2693426.94</v>
      </c>
      <c r="O263" s="117">
        <f t="shared" si="106"/>
        <v>0</v>
      </c>
      <c r="P263" s="117">
        <f t="shared" si="106"/>
        <v>0</v>
      </c>
      <c r="Q263" s="117">
        <f t="shared" si="106"/>
        <v>545.21</v>
      </c>
      <c r="R263" s="117">
        <f t="shared" si="106"/>
        <v>3566498.41</v>
      </c>
      <c r="S263" s="117">
        <f t="shared" si="106"/>
        <v>0</v>
      </c>
      <c r="T263" s="117">
        <f t="shared" si="106"/>
        <v>0</v>
      </c>
      <c r="U263" s="117">
        <f t="shared" si="106"/>
        <v>0</v>
      </c>
      <c r="V263" s="117">
        <f t="shared" si="106"/>
        <v>0</v>
      </c>
      <c r="W263" s="117">
        <f t="shared" si="106"/>
        <v>0</v>
      </c>
      <c r="X263" s="117">
        <f t="shared" si="106"/>
        <v>0</v>
      </c>
      <c r="Y263" s="117">
        <f t="shared" si="106"/>
        <v>0</v>
      </c>
      <c r="Z263" s="117">
        <f t="shared" si="106"/>
        <v>0</v>
      </c>
      <c r="AA263" s="117">
        <f t="shared" si="106"/>
        <v>0</v>
      </c>
      <c r="AB263" s="117">
        <f t="shared" si="106"/>
        <v>0</v>
      </c>
      <c r="AC263" s="117">
        <f t="shared" si="106"/>
        <v>66311.39</v>
      </c>
      <c r="AD263" s="117">
        <f t="shared" si="106"/>
        <v>290777.07</v>
      </c>
      <c r="AE263" s="117">
        <f t="shared" si="106"/>
        <v>0</v>
      </c>
      <c r="AF263" s="108" t="s">
        <v>17004</v>
      </c>
      <c r="AG263" s="108" t="s">
        <v>17004</v>
      </c>
      <c r="AH263" s="108" t="s">
        <v>17004</v>
      </c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66"/>
      <c r="AX263" s="166"/>
      <c r="AY263" s="166"/>
      <c r="AZ263" s="166"/>
      <c r="BA263" s="166"/>
      <c r="BB263" s="167"/>
      <c r="BC263" s="97">
        <f t="shared" si="104"/>
        <v>-319.55</v>
      </c>
      <c r="BJ263" s="97" t="e">
        <f>VLOOKUP(C263,BM:BO,3,FALSE)</f>
        <v>#N/A</v>
      </c>
      <c r="BM263" s="97" t="s">
        <v>600</v>
      </c>
      <c r="BN263" s="97" t="s">
        <v>658</v>
      </c>
      <c r="BO263" s="97" t="s">
        <v>2968</v>
      </c>
      <c r="BU263" s="97" t="s">
        <v>600</v>
      </c>
      <c r="BV263" s="97" t="s">
        <v>658</v>
      </c>
      <c r="BW263" s="97" t="s">
        <v>2968</v>
      </c>
      <c r="CH263" s="119">
        <f t="shared" si="84"/>
        <v>4.0745362639427185E-10</v>
      </c>
      <c r="DN263" s="97" t="e">
        <f t="shared" si="76"/>
        <v>#N/A</v>
      </c>
    </row>
    <row r="264" spans="1:118" s="139" customFormat="1" x14ac:dyDescent="0.3">
      <c r="A264" s="97">
        <v>1</v>
      </c>
      <c r="B264" s="120">
        <f>SUBTOTAL(9,$A$22:A264)</f>
        <v>217</v>
      </c>
      <c r="C264" s="163" t="s">
        <v>17307</v>
      </c>
      <c r="D264" s="117">
        <f t="shared" ref="D264:D267" si="107">E264+F264+G264+H264+I264+J264+L264+N264+P264+R264+T264+U264+V264+W264+X264+Y264+Z264+AA264+AB264+AC264+AD264+AE264</f>
        <v>3664899.5100000002</v>
      </c>
      <c r="E264" s="134">
        <v>0</v>
      </c>
      <c r="F264" s="134">
        <v>0</v>
      </c>
      <c r="G264" s="134">
        <v>0</v>
      </c>
      <c r="H264" s="134">
        <v>0</v>
      </c>
      <c r="I264" s="134">
        <v>0</v>
      </c>
      <c r="J264" s="134">
        <v>0</v>
      </c>
      <c r="K264" s="118">
        <v>0</v>
      </c>
      <c r="L264" s="134">
        <v>0</v>
      </c>
      <c r="M264" s="134">
        <v>0</v>
      </c>
      <c r="N264" s="134">
        <v>0</v>
      </c>
      <c r="O264" s="134">
        <v>0</v>
      </c>
      <c r="P264" s="134">
        <v>0</v>
      </c>
      <c r="Q264" s="122">
        <v>545.21</v>
      </c>
      <c r="R264" s="131">
        <v>3566498.41</v>
      </c>
      <c r="S264" s="134">
        <v>0</v>
      </c>
      <c r="T264" s="134">
        <v>0</v>
      </c>
      <c r="U264" s="134">
        <v>0</v>
      </c>
      <c r="V264" s="134">
        <v>0</v>
      </c>
      <c r="W264" s="134">
        <v>0</v>
      </c>
      <c r="X264" s="134">
        <v>0</v>
      </c>
      <c r="Y264" s="134">
        <v>0</v>
      </c>
      <c r="Z264" s="134">
        <v>0</v>
      </c>
      <c r="AA264" s="134">
        <v>0</v>
      </c>
      <c r="AB264" s="134">
        <v>0</v>
      </c>
      <c r="AC264" s="134">
        <f t="shared" ref="AC264:AC266" si="108">ROUND(N264*1.0593%,2)+ROUND(E264*1.0593%,2)+ROUND(F264*1.0593%,2)+ROUND(G264*1.0593%,2)+ROUND(H264*1.0593%,2)+ROUND(I264*1.0593%,2)+ROUND(J264*1.0593%,2)+ROUND(L264*1.0593%,2)+ROUND(P264*1.0593%,2)+ROUND(R264*1.0593%,2)+ROUND(T264*1.0593%,2)+ROUND(U264*1.0593%,2)+ROUND(V264*1.0593%,2)+ROUND(W264*1.0593%,2)+ROUND(X264*1.0593%,2)+ROUND(Y264*1.0593%,2)+ROUND(Z264*1.0593%,2)+ROUND(AA264*1.0593%,2)+ROUND(AB264*1.0593%,2)</f>
        <v>37779.919999999998</v>
      </c>
      <c r="AD264" s="134">
        <v>60621.18</v>
      </c>
      <c r="AE264" s="134">
        <v>0</v>
      </c>
      <c r="AF264" s="136">
        <v>2023</v>
      </c>
      <c r="AG264" s="136">
        <v>2023</v>
      </c>
      <c r="AH264" s="137">
        <v>2023</v>
      </c>
      <c r="AT264" s="139" t="e">
        <f>VLOOKUP(C264,AW:AX,2,FALSE)</f>
        <v>#N/A</v>
      </c>
      <c r="BW264" s="140"/>
      <c r="CE264" s="139" t="e">
        <f>VLOOKUP(C264,CF:CG,2,FALSE)</f>
        <v>#N/A</v>
      </c>
      <c r="CH264" s="119">
        <f t="shared" si="84"/>
        <v>9.4587448984384537E-11</v>
      </c>
      <c r="CL264" s="139" t="e">
        <f>VLOOKUP(C264,CM:CN,2,FALSE)</f>
        <v>#N/A</v>
      </c>
      <c r="DK264" s="139" t="e">
        <f>VLOOKUP(C264,DL:DM,2,FALSE)</f>
        <v>#N/A</v>
      </c>
      <c r="DN264" s="97" t="e">
        <f t="shared" si="76"/>
        <v>#N/A</v>
      </c>
    </row>
    <row r="265" spans="1:118" s="139" customFormat="1" x14ac:dyDescent="0.3">
      <c r="A265" s="97">
        <v>1</v>
      </c>
      <c r="B265" s="120">
        <f>SUBTOTAL(9,$A$22:A265)</f>
        <v>218</v>
      </c>
      <c r="C265" s="163" t="s">
        <v>17337</v>
      </c>
      <c r="D265" s="117">
        <f t="shared" si="107"/>
        <v>79629.64</v>
      </c>
      <c r="E265" s="134">
        <v>0</v>
      </c>
      <c r="F265" s="134">
        <v>0</v>
      </c>
      <c r="G265" s="134">
        <v>0</v>
      </c>
      <c r="H265" s="134">
        <v>0</v>
      </c>
      <c r="I265" s="134">
        <v>0</v>
      </c>
      <c r="J265" s="134">
        <v>0</v>
      </c>
      <c r="K265" s="118">
        <v>0</v>
      </c>
      <c r="L265" s="134">
        <v>0</v>
      </c>
      <c r="M265" s="134">
        <v>0</v>
      </c>
      <c r="N265" s="134">
        <v>0</v>
      </c>
      <c r="O265" s="134">
        <v>0</v>
      </c>
      <c r="P265" s="134">
        <v>0</v>
      </c>
      <c r="Q265" s="134">
        <v>0</v>
      </c>
      <c r="R265" s="134">
        <v>0</v>
      </c>
      <c r="S265" s="134">
        <v>0</v>
      </c>
      <c r="T265" s="134">
        <v>0</v>
      </c>
      <c r="U265" s="134">
        <v>0</v>
      </c>
      <c r="V265" s="134">
        <v>0</v>
      </c>
      <c r="W265" s="134">
        <v>0</v>
      </c>
      <c r="X265" s="134">
        <v>0</v>
      </c>
      <c r="Y265" s="134">
        <v>0</v>
      </c>
      <c r="Z265" s="134">
        <v>0</v>
      </c>
      <c r="AA265" s="134">
        <v>0</v>
      </c>
      <c r="AB265" s="134">
        <v>0</v>
      </c>
      <c r="AC265" s="134">
        <f t="shared" si="108"/>
        <v>0</v>
      </c>
      <c r="AD265" s="134">
        <v>79629.64</v>
      </c>
      <c r="AE265" s="134">
        <v>0</v>
      </c>
      <c r="AF265" s="136">
        <v>2023</v>
      </c>
      <c r="AG265" s="136" t="s">
        <v>17025</v>
      </c>
      <c r="AH265" s="137" t="s">
        <v>17025</v>
      </c>
      <c r="AT265" s="139" t="e">
        <f>VLOOKUP(C265,AW:AX,2,FALSE)</f>
        <v>#N/A</v>
      </c>
      <c r="BW265" s="140"/>
      <c r="CE265" s="139" t="e">
        <f>VLOOKUP(C265,CF:CG,2,FALSE)</f>
        <v>#N/A</v>
      </c>
      <c r="CH265" s="119">
        <f t="shared" si="84"/>
        <v>0</v>
      </c>
      <c r="CL265" s="139" t="e">
        <f>VLOOKUP(C265,CM:CN,2,FALSE)</f>
        <v>#N/A</v>
      </c>
      <c r="DK265" s="139" t="e">
        <f>VLOOKUP(C265,DL:DM,2,FALSE)</f>
        <v>#N/A</v>
      </c>
      <c r="DN265" s="97" t="e">
        <f t="shared" si="76"/>
        <v>#N/A</v>
      </c>
    </row>
    <row r="266" spans="1:118" s="139" customFormat="1" x14ac:dyDescent="0.3">
      <c r="A266" s="97">
        <v>1</v>
      </c>
      <c r="B266" s="120">
        <f>SUBTOTAL(9,$A$22:A266)</f>
        <v>219</v>
      </c>
      <c r="C266" s="163" t="s">
        <v>17338</v>
      </c>
      <c r="D266" s="117">
        <f t="shared" si="107"/>
        <v>2721958.41</v>
      </c>
      <c r="E266" s="134">
        <v>0</v>
      </c>
      <c r="F266" s="134">
        <v>0</v>
      </c>
      <c r="G266" s="134">
        <v>0</v>
      </c>
      <c r="H266" s="134">
        <v>0</v>
      </c>
      <c r="I266" s="134">
        <v>0</v>
      </c>
      <c r="J266" s="134">
        <v>0</v>
      </c>
      <c r="K266" s="118">
        <v>0</v>
      </c>
      <c r="L266" s="134">
        <v>0</v>
      </c>
      <c r="M266" s="134">
        <v>319.55</v>
      </c>
      <c r="N266" s="134">
        <v>2693426.94</v>
      </c>
      <c r="O266" s="134">
        <v>0</v>
      </c>
      <c r="P266" s="134">
        <v>0</v>
      </c>
      <c r="Q266" s="134">
        <v>0</v>
      </c>
      <c r="R266" s="134">
        <v>0</v>
      </c>
      <c r="S266" s="134">
        <v>0</v>
      </c>
      <c r="T266" s="134">
        <v>0</v>
      </c>
      <c r="U266" s="134">
        <v>0</v>
      </c>
      <c r="V266" s="134">
        <v>0</v>
      </c>
      <c r="W266" s="134">
        <v>0</v>
      </c>
      <c r="X266" s="134">
        <v>0</v>
      </c>
      <c r="Y266" s="134">
        <v>0</v>
      </c>
      <c r="Z266" s="134">
        <v>0</v>
      </c>
      <c r="AA266" s="134">
        <v>0</v>
      </c>
      <c r="AB266" s="134">
        <v>0</v>
      </c>
      <c r="AC266" s="134">
        <f t="shared" si="108"/>
        <v>28531.47</v>
      </c>
      <c r="AD266" s="134">
        <v>0</v>
      </c>
      <c r="AE266" s="134">
        <v>0</v>
      </c>
      <c r="AF266" s="136" t="s">
        <v>17025</v>
      </c>
      <c r="AG266" s="136">
        <v>2023</v>
      </c>
      <c r="AH266" s="137">
        <v>2023</v>
      </c>
      <c r="AT266" s="139" t="e">
        <f>VLOOKUP(C266,AW:AX,2,FALSE)</f>
        <v>#N/A</v>
      </c>
      <c r="BW266" s="140"/>
      <c r="CE266" s="139" t="e">
        <f>VLOOKUP(C266,CF:CG,2,FALSE)</f>
        <v>#N/A</v>
      </c>
      <c r="CH266" s="119">
        <f t="shared" si="84"/>
        <v>2.0372681319713593E-10</v>
      </c>
      <c r="CL266" s="139" t="e">
        <f>VLOOKUP(C266,CM:CN,2,FALSE)</f>
        <v>#N/A</v>
      </c>
      <c r="DK266" s="139" t="e">
        <f>VLOOKUP(C266,DL:DM,2,FALSE)</f>
        <v>#N/A</v>
      </c>
      <c r="DN266" s="97" t="e">
        <f t="shared" si="76"/>
        <v>#N/A</v>
      </c>
    </row>
    <row r="267" spans="1:118" x14ac:dyDescent="0.3">
      <c r="A267" s="97">
        <v>1</v>
      </c>
      <c r="B267" s="120">
        <f>SUBTOTAL(9,$A$22:A267)</f>
        <v>220</v>
      </c>
      <c r="C267" s="121" t="s">
        <v>17306</v>
      </c>
      <c r="D267" s="117">
        <f t="shared" si="107"/>
        <v>150526.25</v>
      </c>
      <c r="E267" s="117">
        <v>0</v>
      </c>
      <c r="F267" s="117">
        <v>0</v>
      </c>
      <c r="G267" s="117">
        <v>0</v>
      </c>
      <c r="H267" s="117">
        <v>0</v>
      </c>
      <c r="I267" s="117">
        <v>0</v>
      </c>
      <c r="J267" s="117">
        <v>0</v>
      </c>
      <c r="K267" s="118">
        <v>0</v>
      </c>
      <c r="L267" s="117">
        <v>0</v>
      </c>
      <c r="M267" s="117">
        <v>0</v>
      </c>
      <c r="N267" s="117">
        <v>0</v>
      </c>
      <c r="O267" s="117">
        <v>0</v>
      </c>
      <c r="P267" s="117">
        <v>0</v>
      </c>
      <c r="Q267" s="117">
        <v>0</v>
      </c>
      <c r="R267" s="117">
        <v>0</v>
      </c>
      <c r="S267" s="117">
        <v>0</v>
      </c>
      <c r="T267" s="117">
        <v>0</v>
      </c>
      <c r="U267" s="117">
        <v>0</v>
      </c>
      <c r="V267" s="117">
        <v>0</v>
      </c>
      <c r="W267" s="117">
        <v>0</v>
      </c>
      <c r="X267" s="117">
        <v>0</v>
      </c>
      <c r="Y267" s="117">
        <v>0</v>
      </c>
      <c r="Z267" s="117">
        <v>0</v>
      </c>
      <c r="AA267" s="117">
        <v>0</v>
      </c>
      <c r="AB267" s="117">
        <v>0</v>
      </c>
      <c r="AC267" s="117">
        <f>ROUND(N267*2.14%,2)</f>
        <v>0</v>
      </c>
      <c r="AD267" s="117">
        <v>150526.25</v>
      </c>
      <c r="AE267" s="117">
        <v>0</v>
      </c>
      <c r="AF267" s="108">
        <v>2023</v>
      </c>
      <c r="AG267" s="108" t="s">
        <v>17025</v>
      </c>
      <c r="AH267" s="108" t="s">
        <v>17025</v>
      </c>
      <c r="AI267" s="124"/>
      <c r="AJ267" s="124"/>
      <c r="AK267" s="124"/>
      <c r="AL267" s="124"/>
      <c r="AM267" s="125" t="s">
        <v>16953</v>
      </c>
      <c r="AN267" s="125" t="s">
        <v>16950</v>
      </c>
      <c r="AO267" s="125">
        <v>0</v>
      </c>
      <c r="AP267" s="125" t="s">
        <v>16946</v>
      </c>
      <c r="AQ267" s="125" t="s">
        <v>16943</v>
      </c>
      <c r="AR267" s="125">
        <v>0</v>
      </c>
      <c r="AS267" s="125" t="s">
        <v>16959</v>
      </c>
      <c r="AT267" s="125"/>
      <c r="AU267" s="125"/>
      <c r="AV267" s="125"/>
      <c r="AW267" s="125" t="s">
        <v>639</v>
      </c>
      <c r="AX267" s="126">
        <v>1661.5</v>
      </c>
      <c r="AY267" s="126">
        <v>648</v>
      </c>
      <c r="AZ267" s="125" t="s">
        <v>2966</v>
      </c>
      <c r="BA267" s="125">
        <v>2010</v>
      </c>
      <c r="BB267" s="127"/>
      <c r="BC267" s="128">
        <f>AY267-M267</f>
        <v>648</v>
      </c>
      <c r="BJ267" s="97" t="e">
        <f>VLOOKUP(C267,BM:BO,3,FALSE)</f>
        <v>#N/A</v>
      </c>
      <c r="BM267" s="97" t="s">
        <v>2969</v>
      </c>
      <c r="BN267" s="97" t="s">
        <v>3237</v>
      </c>
      <c r="BO267" s="97" t="s">
        <v>2971</v>
      </c>
      <c r="BU267" s="97" t="s">
        <v>2969</v>
      </c>
      <c r="BV267" s="97" t="s">
        <v>3237</v>
      </c>
      <c r="BW267" s="97" t="s">
        <v>2971</v>
      </c>
      <c r="CH267" s="119">
        <f t="shared" si="84"/>
        <v>0</v>
      </c>
      <c r="DN267" s="97" t="e">
        <f t="shared" si="76"/>
        <v>#N/A</v>
      </c>
    </row>
    <row r="268" spans="1:118" x14ac:dyDescent="0.3">
      <c r="B268" s="115" t="s">
        <v>40</v>
      </c>
      <c r="C268" s="108"/>
      <c r="D268" s="116">
        <f>SUM(D269:D271)</f>
        <v>5378628.29</v>
      </c>
      <c r="E268" s="117">
        <f t="shared" ref="E268:AE268" si="109">SUM(E269:E271)</f>
        <v>0</v>
      </c>
      <c r="F268" s="117">
        <f t="shared" si="109"/>
        <v>0</v>
      </c>
      <c r="G268" s="117">
        <f t="shared" si="109"/>
        <v>0</v>
      </c>
      <c r="H268" s="117">
        <f t="shared" si="109"/>
        <v>0</v>
      </c>
      <c r="I268" s="117">
        <f t="shared" si="109"/>
        <v>0</v>
      </c>
      <c r="J268" s="117">
        <f t="shared" si="109"/>
        <v>0</v>
      </c>
      <c r="K268" s="118">
        <f t="shared" si="109"/>
        <v>0</v>
      </c>
      <c r="L268" s="117">
        <f t="shared" si="109"/>
        <v>0</v>
      </c>
      <c r="M268" s="117">
        <f t="shared" si="109"/>
        <v>320.99</v>
      </c>
      <c r="N268" s="117">
        <f t="shared" si="109"/>
        <v>2687126.77</v>
      </c>
      <c r="O268" s="117">
        <f t="shared" si="109"/>
        <v>0</v>
      </c>
      <c r="P268" s="117">
        <f t="shared" si="109"/>
        <v>0</v>
      </c>
      <c r="Q268" s="117">
        <f t="shared" si="109"/>
        <v>379.9</v>
      </c>
      <c r="R268" s="117">
        <f t="shared" si="109"/>
        <v>2487962.46</v>
      </c>
      <c r="S268" s="117">
        <f t="shared" si="109"/>
        <v>0</v>
      </c>
      <c r="T268" s="117">
        <f t="shared" si="109"/>
        <v>0</v>
      </c>
      <c r="U268" s="117">
        <f t="shared" si="109"/>
        <v>0</v>
      </c>
      <c r="V268" s="117">
        <f t="shared" si="109"/>
        <v>0</v>
      </c>
      <c r="W268" s="117">
        <f t="shared" si="109"/>
        <v>0</v>
      </c>
      <c r="X268" s="117">
        <f t="shared" si="109"/>
        <v>0</v>
      </c>
      <c r="Y268" s="117">
        <f t="shared" si="109"/>
        <v>0</v>
      </c>
      <c r="Z268" s="117">
        <f t="shared" si="109"/>
        <v>0</v>
      </c>
      <c r="AA268" s="117">
        <f t="shared" si="109"/>
        <v>0</v>
      </c>
      <c r="AB268" s="117">
        <f t="shared" si="109"/>
        <v>0</v>
      </c>
      <c r="AC268" s="117">
        <f t="shared" si="109"/>
        <v>54819.72</v>
      </c>
      <c r="AD268" s="117">
        <f t="shared" si="109"/>
        <v>148719.34</v>
      </c>
      <c r="AE268" s="117">
        <f t="shared" si="109"/>
        <v>0</v>
      </c>
      <c r="AF268" s="108" t="s">
        <v>17004</v>
      </c>
      <c r="AG268" s="108" t="s">
        <v>17004</v>
      </c>
      <c r="AH268" s="108" t="s">
        <v>17004</v>
      </c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66"/>
      <c r="AX268" s="166"/>
      <c r="AY268" s="166"/>
      <c r="AZ268" s="166"/>
      <c r="BA268" s="166"/>
      <c r="BB268" s="167"/>
      <c r="BC268" s="97">
        <f t="shared" si="104"/>
        <v>-320.99</v>
      </c>
      <c r="BJ268" s="97" t="e">
        <f>VLOOKUP(C268,BM:BO,3,FALSE)</f>
        <v>#N/A</v>
      </c>
      <c r="BM268" s="97" t="s">
        <v>2973</v>
      </c>
      <c r="BN268" s="97" t="s">
        <v>658</v>
      </c>
      <c r="BO268" s="97" t="s">
        <v>2975</v>
      </c>
      <c r="BU268" s="97" t="s">
        <v>2973</v>
      </c>
      <c r="BV268" s="97" t="s">
        <v>658</v>
      </c>
      <c r="BW268" s="97" t="s">
        <v>2975</v>
      </c>
      <c r="CH268" s="119">
        <f t="shared" si="84"/>
        <v>5.8207660913467407E-11</v>
      </c>
      <c r="DN268" s="97" t="e">
        <f t="shared" si="76"/>
        <v>#N/A</v>
      </c>
    </row>
    <row r="269" spans="1:118" x14ac:dyDescent="0.3">
      <c r="A269" s="97">
        <v>1</v>
      </c>
      <c r="B269" s="120">
        <f>SUBTOTAL(9,$A$22:A269)</f>
        <v>221</v>
      </c>
      <c r="C269" s="121" t="s">
        <v>41</v>
      </c>
      <c r="D269" s="117">
        <f t="shared" ref="D269:D271" si="110">E269+F269+G269+H269+I269+J269+L269+N269+P269+R269+T269+U269+V269+W269+X269+Y269+Z269+AA269+AB269+AC269+AD269+AE269</f>
        <v>148719.34</v>
      </c>
      <c r="E269" s="117">
        <v>0</v>
      </c>
      <c r="F269" s="117">
        <v>0</v>
      </c>
      <c r="G269" s="117">
        <v>0</v>
      </c>
      <c r="H269" s="117">
        <v>0</v>
      </c>
      <c r="I269" s="117">
        <v>0</v>
      </c>
      <c r="J269" s="117">
        <v>0</v>
      </c>
      <c r="K269" s="118">
        <v>0</v>
      </c>
      <c r="L269" s="117">
        <v>0</v>
      </c>
      <c r="M269" s="117">
        <v>0</v>
      </c>
      <c r="N269" s="117">
        <v>0</v>
      </c>
      <c r="O269" s="117">
        <v>0</v>
      </c>
      <c r="P269" s="117">
        <v>0</v>
      </c>
      <c r="Q269" s="117">
        <v>0</v>
      </c>
      <c r="R269" s="117">
        <v>0</v>
      </c>
      <c r="S269" s="117">
        <v>0</v>
      </c>
      <c r="T269" s="117">
        <v>0</v>
      </c>
      <c r="U269" s="117">
        <v>0</v>
      </c>
      <c r="V269" s="117">
        <v>0</v>
      </c>
      <c r="W269" s="117">
        <v>0</v>
      </c>
      <c r="X269" s="117">
        <v>0</v>
      </c>
      <c r="Y269" s="117">
        <v>0</v>
      </c>
      <c r="Z269" s="117">
        <v>0</v>
      </c>
      <c r="AA269" s="117">
        <v>0</v>
      </c>
      <c r="AB269" s="117">
        <v>0</v>
      </c>
      <c r="AC269" s="117">
        <v>0</v>
      </c>
      <c r="AD269" s="117">
        <v>148719.34</v>
      </c>
      <c r="AE269" s="117">
        <v>0</v>
      </c>
      <c r="AF269" s="108">
        <v>2023</v>
      </c>
      <c r="AG269" s="108" t="s">
        <v>17025</v>
      </c>
      <c r="AH269" s="108" t="s">
        <v>17025</v>
      </c>
      <c r="AI269" s="124"/>
      <c r="AJ269" s="124"/>
      <c r="AK269" s="124"/>
      <c r="AL269" s="124"/>
      <c r="AM269" s="125" t="s">
        <v>16935</v>
      </c>
      <c r="AN269" s="125" t="s">
        <v>16946</v>
      </c>
      <c r="AO269" s="125">
        <v>0</v>
      </c>
      <c r="AP269" s="125" t="s">
        <v>16941</v>
      </c>
      <c r="AQ269" s="125" t="s">
        <v>16943</v>
      </c>
      <c r="AR269" s="125">
        <v>0</v>
      </c>
      <c r="AS269" s="125" t="s">
        <v>16959</v>
      </c>
      <c r="AT269" s="125"/>
      <c r="AU269" s="125"/>
      <c r="AV269" s="125"/>
      <c r="AW269" s="125" t="s">
        <v>619</v>
      </c>
      <c r="AX269" s="126">
        <v>1543.2</v>
      </c>
      <c r="AY269" s="126">
        <v>936</v>
      </c>
      <c r="AZ269" s="125" t="s">
        <v>2966</v>
      </c>
      <c r="BA269" s="125">
        <v>2009</v>
      </c>
      <c r="BB269" s="127"/>
      <c r="BC269" s="128">
        <f t="shared" si="104"/>
        <v>936</v>
      </c>
      <c r="BJ269" s="97" t="str">
        <f>VLOOKUP(C269,BM:BO,3,FALSE)</f>
        <v>680.000</v>
      </c>
      <c r="BM269" s="97" t="s">
        <v>2976</v>
      </c>
      <c r="BN269" s="97" t="s">
        <v>1342</v>
      </c>
      <c r="BO269" s="97" t="s">
        <v>2977</v>
      </c>
      <c r="BU269" s="97" t="s">
        <v>2976</v>
      </c>
      <c r="BV269" s="97" t="s">
        <v>1342</v>
      </c>
      <c r="BW269" s="97" t="s">
        <v>2977</v>
      </c>
      <c r="CH269" s="119">
        <f t="shared" si="84"/>
        <v>0</v>
      </c>
      <c r="DN269" s="97" t="e">
        <f t="shared" si="76"/>
        <v>#N/A</v>
      </c>
    </row>
    <row r="270" spans="1:118" s="139" customFormat="1" x14ac:dyDescent="0.3">
      <c r="A270" s="97">
        <v>1</v>
      </c>
      <c r="B270" s="120">
        <f>SUBTOTAL(9,$A$22:A270)</f>
        <v>222</v>
      </c>
      <c r="C270" s="163" t="s">
        <v>12319</v>
      </c>
      <c r="D270" s="117">
        <f t="shared" si="110"/>
        <v>2514317.4500000002</v>
      </c>
      <c r="E270" s="134">
        <v>0</v>
      </c>
      <c r="F270" s="134">
        <v>0</v>
      </c>
      <c r="G270" s="134">
        <v>0</v>
      </c>
      <c r="H270" s="134">
        <v>0</v>
      </c>
      <c r="I270" s="134">
        <v>0</v>
      </c>
      <c r="J270" s="134">
        <v>0</v>
      </c>
      <c r="K270" s="118">
        <v>0</v>
      </c>
      <c r="L270" s="134">
        <v>0</v>
      </c>
      <c r="M270" s="134">
        <v>0</v>
      </c>
      <c r="N270" s="134">
        <v>0</v>
      </c>
      <c r="O270" s="134">
        <v>0</v>
      </c>
      <c r="P270" s="134">
        <v>0</v>
      </c>
      <c r="Q270" s="122">
        <v>379.9</v>
      </c>
      <c r="R270" s="134">
        <v>2487962.46</v>
      </c>
      <c r="S270" s="134">
        <v>0</v>
      </c>
      <c r="T270" s="134">
        <v>0</v>
      </c>
      <c r="U270" s="134">
        <v>0</v>
      </c>
      <c r="V270" s="134">
        <v>0</v>
      </c>
      <c r="W270" s="134">
        <v>0</v>
      </c>
      <c r="X270" s="134">
        <v>0</v>
      </c>
      <c r="Y270" s="134">
        <v>0</v>
      </c>
      <c r="Z270" s="134">
        <v>0</v>
      </c>
      <c r="AA270" s="134">
        <v>0</v>
      </c>
      <c r="AB270" s="134">
        <v>0</v>
      </c>
      <c r="AC270" s="134">
        <f t="shared" ref="AC270:AC271" si="111">ROUND(N270*1.0593%,2)+ROUND(E270*1.0593%,2)+ROUND(F270*1.0593%,2)+ROUND(G270*1.0593%,2)+ROUND(H270*1.0593%,2)+ROUND(I270*1.0593%,2)+ROUND(J270*1.0593%,2)+ROUND(L270*1.0593%,2)+ROUND(P270*1.0593%,2)+ROUND(R270*1.0593%,2)+ROUND(T270*1.0593%,2)+ROUND(U270*1.0593%,2)+ROUND(V270*1.0593%,2)+ROUND(W270*1.0593%,2)+ROUND(X270*1.0593%,2)+ROUND(Y270*1.0593%,2)+ROUND(Z270*1.0593%,2)+ROUND(AA270*1.0593%,2)+ROUND(AB270*1.0593%,2)</f>
        <v>26354.99</v>
      </c>
      <c r="AD270" s="134">
        <v>0</v>
      </c>
      <c r="AE270" s="134">
        <v>0</v>
      </c>
      <c r="AF270" s="136" t="s">
        <v>17025</v>
      </c>
      <c r="AG270" s="136">
        <v>2023</v>
      </c>
      <c r="AH270" s="137">
        <v>2023</v>
      </c>
      <c r="AT270" s="139" t="e">
        <f>VLOOKUP(C270,AW:AX,2,FALSE)</f>
        <v>#N/A</v>
      </c>
      <c r="BW270" s="140"/>
      <c r="CE270" s="139">
        <f>VLOOKUP(C270,CF:CG,2,FALSE)</f>
        <v>1</v>
      </c>
      <c r="CH270" s="119">
        <f t="shared" si="84"/>
        <v>2.2191670723259449E-10</v>
      </c>
      <c r="CL270" s="139" t="e">
        <f>VLOOKUP(C270,CM:CN,2,FALSE)</f>
        <v>#N/A</v>
      </c>
      <c r="DK270" s="139" t="e">
        <f>VLOOKUP(C270,DL:DM,2,FALSE)</f>
        <v>#N/A</v>
      </c>
      <c r="DN270" s="97" t="e">
        <f t="shared" si="76"/>
        <v>#N/A</v>
      </c>
    </row>
    <row r="271" spans="1:118" x14ac:dyDescent="0.3">
      <c r="A271" s="97">
        <v>1</v>
      </c>
      <c r="B271" s="120">
        <f>SUBTOTAL(9,$A$22:A271)</f>
        <v>223</v>
      </c>
      <c r="C271" s="121" t="s">
        <v>12320</v>
      </c>
      <c r="D271" s="117">
        <f t="shared" si="110"/>
        <v>2715591.5</v>
      </c>
      <c r="E271" s="117">
        <v>0</v>
      </c>
      <c r="F271" s="117">
        <v>0</v>
      </c>
      <c r="G271" s="117">
        <v>0</v>
      </c>
      <c r="H271" s="117">
        <v>0</v>
      </c>
      <c r="I271" s="117">
        <v>0</v>
      </c>
      <c r="J271" s="117">
        <v>0</v>
      </c>
      <c r="K271" s="118">
        <v>0</v>
      </c>
      <c r="L271" s="117">
        <v>0</v>
      </c>
      <c r="M271" s="134">
        <v>320.99</v>
      </c>
      <c r="N271" s="134">
        <v>2687126.77</v>
      </c>
      <c r="O271" s="117">
        <v>0</v>
      </c>
      <c r="P271" s="117">
        <v>0</v>
      </c>
      <c r="Q271" s="117">
        <v>0</v>
      </c>
      <c r="R271" s="117">
        <v>0</v>
      </c>
      <c r="S271" s="117">
        <v>0</v>
      </c>
      <c r="T271" s="117">
        <v>0</v>
      </c>
      <c r="U271" s="117">
        <v>0</v>
      </c>
      <c r="V271" s="117">
        <v>0</v>
      </c>
      <c r="W271" s="117">
        <v>0</v>
      </c>
      <c r="X271" s="117">
        <v>0</v>
      </c>
      <c r="Y271" s="117">
        <v>0</v>
      </c>
      <c r="Z271" s="117">
        <v>0</v>
      </c>
      <c r="AA271" s="117">
        <v>0</v>
      </c>
      <c r="AB271" s="117">
        <v>0</v>
      </c>
      <c r="AC271" s="134">
        <f t="shared" si="111"/>
        <v>28464.73</v>
      </c>
      <c r="AD271" s="117">
        <v>0</v>
      </c>
      <c r="AE271" s="117">
        <v>0</v>
      </c>
      <c r="AF271" s="108" t="s">
        <v>17025</v>
      </c>
      <c r="AG271" s="108">
        <v>2023</v>
      </c>
      <c r="AH271" s="108">
        <v>2023</v>
      </c>
      <c r="AI271" s="124"/>
      <c r="AJ271" s="124"/>
      <c r="AK271" s="124"/>
      <c r="AL271" s="124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6"/>
      <c r="AY271" s="126"/>
      <c r="AZ271" s="125"/>
      <c r="BA271" s="125"/>
      <c r="BB271" s="127"/>
      <c r="BC271" s="128"/>
      <c r="CH271" s="119"/>
      <c r="DN271" s="97" t="e">
        <f t="shared" si="76"/>
        <v>#N/A</v>
      </c>
    </row>
    <row r="272" spans="1:118" x14ac:dyDescent="0.3">
      <c r="B272" s="115" t="s">
        <v>17250</v>
      </c>
      <c r="C272" s="108"/>
      <c r="D272" s="116">
        <f>SUM(D273:D275)</f>
        <v>12613916.010000002</v>
      </c>
      <c r="E272" s="117">
        <f t="shared" ref="E272:AE272" si="112">SUM(E273:E275)</f>
        <v>0</v>
      </c>
      <c r="F272" s="117">
        <f t="shared" si="112"/>
        <v>0</v>
      </c>
      <c r="G272" s="117">
        <f t="shared" si="112"/>
        <v>0</v>
      </c>
      <c r="H272" s="117">
        <f t="shared" si="112"/>
        <v>0</v>
      </c>
      <c r="I272" s="117">
        <f t="shared" si="112"/>
        <v>0</v>
      </c>
      <c r="J272" s="117">
        <f t="shared" si="112"/>
        <v>0</v>
      </c>
      <c r="K272" s="118">
        <f t="shared" si="112"/>
        <v>0</v>
      </c>
      <c r="L272" s="117">
        <f t="shared" si="112"/>
        <v>0</v>
      </c>
      <c r="M272" s="117">
        <f t="shared" si="112"/>
        <v>2047.7</v>
      </c>
      <c r="N272" s="117">
        <f t="shared" si="112"/>
        <v>9835855.4900000002</v>
      </c>
      <c r="O272" s="117">
        <f t="shared" si="112"/>
        <v>0</v>
      </c>
      <c r="P272" s="117">
        <f t="shared" si="112"/>
        <v>0</v>
      </c>
      <c r="Q272" s="117">
        <f t="shared" si="112"/>
        <v>420.76</v>
      </c>
      <c r="R272" s="117">
        <f t="shared" si="112"/>
        <v>2194535</v>
      </c>
      <c r="S272" s="117">
        <f t="shared" si="112"/>
        <v>0</v>
      </c>
      <c r="T272" s="117">
        <f t="shared" si="112"/>
        <v>0</v>
      </c>
      <c r="U272" s="117">
        <f t="shared" si="112"/>
        <v>0</v>
      </c>
      <c r="V272" s="117">
        <f t="shared" si="112"/>
        <v>0</v>
      </c>
      <c r="W272" s="117">
        <f t="shared" si="112"/>
        <v>0</v>
      </c>
      <c r="X272" s="117">
        <f t="shared" si="112"/>
        <v>0</v>
      </c>
      <c r="Y272" s="117">
        <f t="shared" si="112"/>
        <v>0</v>
      </c>
      <c r="Z272" s="117">
        <f t="shared" si="112"/>
        <v>0</v>
      </c>
      <c r="AA272" s="117">
        <f t="shared" si="112"/>
        <v>0</v>
      </c>
      <c r="AB272" s="117">
        <f t="shared" si="112"/>
        <v>0</v>
      </c>
      <c r="AC272" s="117">
        <f t="shared" si="112"/>
        <v>239290.58000000002</v>
      </c>
      <c r="AD272" s="117">
        <f t="shared" si="112"/>
        <v>344234.94</v>
      </c>
      <c r="AE272" s="117">
        <f t="shared" si="112"/>
        <v>0</v>
      </c>
      <c r="AF272" s="108" t="s">
        <v>17004</v>
      </c>
      <c r="AG272" s="108" t="s">
        <v>17004</v>
      </c>
      <c r="AH272" s="108" t="s">
        <v>17004</v>
      </c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66"/>
      <c r="AX272" s="166"/>
      <c r="AY272" s="166"/>
      <c r="AZ272" s="166"/>
      <c r="BA272" s="166"/>
      <c r="BB272" s="167"/>
      <c r="CH272" s="119">
        <f t="shared" si="84"/>
        <v>1.3969838619232178E-9</v>
      </c>
      <c r="DN272" s="97" t="e">
        <f t="shared" si="76"/>
        <v>#N/A</v>
      </c>
    </row>
    <row r="273" spans="1:118" s="139" customFormat="1" x14ac:dyDescent="0.3">
      <c r="A273" s="97">
        <v>1</v>
      </c>
      <c r="B273" s="120">
        <f>SUBTOTAL(9,$A$22:A273)</f>
        <v>224</v>
      </c>
      <c r="C273" s="115" t="s">
        <v>2146</v>
      </c>
      <c r="D273" s="117">
        <f>E273+F273+G273+H273+I273+J273+L273+N273+P273+R273+T273+U273+V273+W273+X273+Y273+Z273+AA273+AB273+AC273+AD273+AE273</f>
        <v>2223338.27</v>
      </c>
      <c r="E273" s="134">
        <v>0</v>
      </c>
      <c r="F273" s="134">
        <v>0</v>
      </c>
      <c r="G273" s="134">
        <v>0</v>
      </c>
      <c r="H273" s="134">
        <v>0</v>
      </c>
      <c r="I273" s="134">
        <v>0</v>
      </c>
      <c r="J273" s="134">
        <v>0</v>
      </c>
      <c r="K273" s="118">
        <v>0</v>
      </c>
      <c r="L273" s="134">
        <v>0</v>
      </c>
      <c r="M273" s="134">
        <v>0</v>
      </c>
      <c r="N273" s="134">
        <v>0</v>
      </c>
      <c r="O273" s="134">
        <v>0</v>
      </c>
      <c r="P273" s="134">
        <v>0</v>
      </c>
      <c r="Q273" s="122">
        <v>420.76</v>
      </c>
      <c r="R273" s="134">
        <v>2194535</v>
      </c>
      <c r="S273" s="134">
        <v>0</v>
      </c>
      <c r="T273" s="134">
        <v>0</v>
      </c>
      <c r="U273" s="134">
        <v>0</v>
      </c>
      <c r="V273" s="134">
        <v>0</v>
      </c>
      <c r="W273" s="134">
        <v>0</v>
      </c>
      <c r="X273" s="134">
        <v>0</v>
      </c>
      <c r="Y273" s="134">
        <v>0</v>
      </c>
      <c r="Z273" s="134">
        <v>0</v>
      </c>
      <c r="AA273" s="134">
        <v>0</v>
      </c>
      <c r="AB273" s="134">
        <v>0</v>
      </c>
      <c r="AC273" s="134">
        <v>28803.27</v>
      </c>
      <c r="AD273" s="134">
        <v>0</v>
      </c>
      <c r="AE273" s="134">
        <v>0</v>
      </c>
      <c r="AF273" s="136" t="s">
        <v>17025</v>
      </c>
      <c r="AG273" s="136">
        <v>2023</v>
      </c>
      <c r="AH273" s="137">
        <v>2023</v>
      </c>
      <c r="AT273" s="139" t="e">
        <f>VLOOKUP(C273,AW:AX,2,FALSE)</f>
        <v>#N/A</v>
      </c>
      <c r="BW273" s="140"/>
      <c r="CA273" s="139" t="e">
        <f>VLOOKUP(C273,CB:CC,2,FALSE)</f>
        <v>#N/A</v>
      </c>
      <c r="CE273" s="139" t="e">
        <f>VLOOKUP(C273,CF:CG,2,FALSE)</f>
        <v>#N/A</v>
      </c>
      <c r="CH273" s="119">
        <f t="shared" si="84"/>
        <v>1.8189894035458565E-11</v>
      </c>
      <c r="CL273" s="139" t="e">
        <f>VLOOKUP(C273,CM:CN,2,FALSE)</f>
        <v>#N/A</v>
      </c>
      <c r="DK273" s="139" t="e">
        <f>VLOOKUP(C273,DL:DM,2,FALSE)</f>
        <v>#N/A</v>
      </c>
      <c r="DN273" s="97" t="e">
        <f t="shared" si="76"/>
        <v>#N/A</v>
      </c>
    </row>
    <row r="274" spans="1:118" s="139" customFormat="1" x14ac:dyDescent="0.3">
      <c r="A274" s="97">
        <v>1</v>
      </c>
      <c r="B274" s="120">
        <f>SUBTOTAL(9,$A$22:A274)</f>
        <v>225</v>
      </c>
      <c r="C274" s="115" t="s">
        <v>12358</v>
      </c>
      <c r="D274" s="117">
        <f>E274+F274+G274+H274+I274+J274+L274+N274+P274+R274+T274+U274+V274+W274+X274+Y274+Z274+AA274+AB274+AC274+AD274+AE274</f>
        <v>4576152.79</v>
      </c>
      <c r="E274" s="134">
        <v>0</v>
      </c>
      <c r="F274" s="134">
        <v>0</v>
      </c>
      <c r="G274" s="134">
        <v>0</v>
      </c>
      <c r="H274" s="134">
        <v>0</v>
      </c>
      <c r="I274" s="134">
        <v>0</v>
      </c>
      <c r="J274" s="134">
        <v>0</v>
      </c>
      <c r="K274" s="118">
        <v>0</v>
      </c>
      <c r="L274" s="134">
        <v>0</v>
      </c>
      <c r="M274" s="134">
        <v>947.7</v>
      </c>
      <c r="N274" s="134">
        <v>4323882.29</v>
      </c>
      <c r="O274" s="134">
        <v>0</v>
      </c>
      <c r="P274" s="134">
        <v>0</v>
      </c>
      <c r="Q274" s="134">
        <v>0</v>
      </c>
      <c r="R274" s="134">
        <v>0</v>
      </c>
      <c r="S274" s="134">
        <v>0</v>
      </c>
      <c r="T274" s="134">
        <v>0</v>
      </c>
      <c r="U274" s="134">
        <v>0</v>
      </c>
      <c r="V274" s="134">
        <v>0</v>
      </c>
      <c r="W274" s="134">
        <v>0</v>
      </c>
      <c r="X274" s="134">
        <v>0</v>
      </c>
      <c r="Y274" s="134">
        <v>0</v>
      </c>
      <c r="Z274" s="134">
        <v>0</v>
      </c>
      <c r="AA274" s="134">
        <v>0</v>
      </c>
      <c r="AB274" s="134">
        <v>0</v>
      </c>
      <c r="AC274" s="134">
        <f>ROUND(N274*2.14%,2)</f>
        <v>92531.08</v>
      </c>
      <c r="AD274" s="117">
        <v>159739.42000000001</v>
      </c>
      <c r="AE274" s="134">
        <v>0</v>
      </c>
      <c r="AF274" s="136">
        <v>2023</v>
      </c>
      <c r="AG274" s="136">
        <v>2023</v>
      </c>
      <c r="AH274" s="137">
        <v>2023</v>
      </c>
      <c r="BW274" s="140"/>
      <c r="CH274" s="119"/>
      <c r="DN274" s="97" t="e">
        <f t="shared" si="76"/>
        <v>#N/A</v>
      </c>
    </row>
    <row r="275" spans="1:118" s="139" customFormat="1" x14ac:dyDescent="0.3">
      <c r="A275" s="97">
        <v>1</v>
      </c>
      <c r="B275" s="120">
        <f>SUBTOTAL(9,$A$22:A275)</f>
        <v>226</v>
      </c>
      <c r="C275" s="115" t="s">
        <v>12357</v>
      </c>
      <c r="D275" s="117">
        <f>E275+F275+G275+H275+I275+J275+L275+N275+P275+R275+T275+U275+V275+W275+X275+Y275+Z275+AA275+AB275+AC275+AD275+AE275</f>
        <v>5814424.9500000002</v>
      </c>
      <c r="E275" s="134">
        <v>0</v>
      </c>
      <c r="F275" s="134">
        <v>0</v>
      </c>
      <c r="G275" s="134">
        <v>0</v>
      </c>
      <c r="H275" s="134">
        <v>0</v>
      </c>
      <c r="I275" s="134">
        <v>0</v>
      </c>
      <c r="J275" s="134">
        <v>0</v>
      </c>
      <c r="K275" s="118">
        <v>0</v>
      </c>
      <c r="L275" s="134">
        <v>0</v>
      </c>
      <c r="M275" s="134">
        <v>1100</v>
      </c>
      <c r="N275" s="134">
        <f>5200000+311973.2</f>
        <v>5511973.2000000002</v>
      </c>
      <c r="O275" s="134">
        <v>0</v>
      </c>
      <c r="P275" s="134">
        <v>0</v>
      </c>
      <c r="Q275" s="134">
        <v>0</v>
      </c>
      <c r="R275" s="134">
        <v>0</v>
      </c>
      <c r="S275" s="134">
        <v>0</v>
      </c>
      <c r="T275" s="134">
        <v>0</v>
      </c>
      <c r="U275" s="134">
        <v>0</v>
      </c>
      <c r="V275" s="134">
        <v>0</v>
      </c>
      <c r="W275" s="134">
        <v>0</v>
      </c>
      <c r="X275" s="134">
        <v>0</v>
      </c>
      <c r="Y275" s="134">
        <v>0</v>
      </c>
      <c r="Z275" s="134">
        <v>0</v>
      </c>
      <c r="AA275" s="134">
        <v>0</v>
      </c>
      <c r="AB275" s="134">
        <v>0</v>
      </c>
      <c r="AC275" s="134">
        <f>ROUND(N275*2.14%,2)</f>
        <v>117956.23</v>
      </c>
      <c r="AD275" s="117">
        <v>184495.52</v>
      </c>
      <c r="AE275" s="134">
        <v>0</v>
      </c>
      <c r="AF275" s="136">
        <v>2023</v>
      </c>
      <c r="AG275" s="136">
        <v>2023</v>
      </c>
      <c r="AH275" s="137">
        <v>2023</v>
      </c>
      <c r="BW275" s="140"/>
      <c r="CH275" s="119"/>
      <c r="DN275" s="97" t="e">
        <f t="shared" si="76"/>
        <v>#N/A</v>
      </c>
    </row>
    <row r="276" spans="1:118" x14ac:dyDescent="0.3">
      <c r="B276" s="115" t="s">
        <v>45</v>
      </c>
      <c r="C276" s="108"/>
      <c r="D276" s="116">
        <f>SUM(D277:D278)</f>
        <v>13059093.699999999</v>
      </c>
      <c r="E276" s="117">
        <f t="shared" ref="E276:AE276" si="113">SUM(E277:E278)</f>
        <v>0</v>
      </c>
      <c r="F276" s="117">
        <f t="shared" si="113"/>
        <v>0</v>
      </c>
      <c r="G276" s="117">
        <f t="shared" si="113"/>
        <v>0</v>
      </c>
      <c r="H276" s="117">
        <f t="shared" si="113"/>
        <v>0</v>
      </c>
      <c r="I276" s="117">
        <f t="shared" si="113"/>
        <v>0</v>
      </c>
      <c r="J276" s="117">
        <f t="shared" si="113"/>
        <v>0</v>
      </c>
      <c r="K276" s="118">
        <f t="shared" si="113"/>
        <v>0</v>
      </c>
      <c r="L276" s="117">
        <f t="shared" si="113"/>
        <v>0</v>
      </c>
      <c r="M276" s="117">
        <f t="shared" si="113"/>
        <v>1669.5</v>
      </c>
      <c r="N276" s="117">
        <f t="shared" si="113"/>
        <v>12600236.210000001</v>
      </c>
      <c r="O276" s="117">
        <f t="shared" si="113"/>
        <v>0</v>
      </c>
      <c r="P276" s="117">
        <f t="shared" si="113"/>
        <v>0</v>
      </c>
      <c r="Q276" s="117">
        <f t="shared" si="113"/>
        <v>0</v>
      </c>
      <c r="R276" s="117">
        <f t="shared" si="113"/>
        <v>0</v>
      </c>
      <c r="S276" s="117">
        <f t="shared" si="113"/>
        <v>0</v>
      </c>
      <c r="T276" s="117">
        <f t="shared" si="113"/>
        <v>0</v>
      </c>
      <c r="U276" s="117">
        <f t="shared" si="113"/>
        <v>0</v>
      </c>
      <c r="V276" s="117">
        <f t="shared" si="113"/>
        <v>0</v>
      </c>
      <c r="W276" s="117">
        <f t="shared" si="113"/>
        <v>0</v>
      </c>
      <c r="X276" s="117">
        <f t="shared" si="113"/>
        <v>0</v>
      </c>
      <c r="Y276" s="117">
        <f t="shared" si="113"/>
        <v>0</v>
      </c>
      <c r="Z276" s="117">
        <f t="shared" si="113"/>
        <v>0</v>
      </c>
      <c r="AA276" s="117">
        <f t="shared" si="113"/>
        <v>0</v>
      </c>
      <c r="AB276" s="117">
        <f t="shared" si="113"/>
        <v>0</v>
      </c>
      <c r="AC276" s="117">
        <f t="shared" si="113"/>
        <v>195431.52000000002</v>
      </c>
      <c r="AD276" s="117">
        <f t="shared" si="113"/>
        <v>263425.97000000003</v>
      </c>
      <c r="AE276" s="117">
        <f t="shared" si="113"/>
        <v>0</v>
      </c>
      <c r="AF276" s="108" t="s">
        <v>17004</v>
      </c>
      <c r="AG276" s="108" t="s">
        <v>17004</v>
      </c>
      <c r="AH276" s="108" t="s">
        <v>17004</v>
      </c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66"/>
      <c r="AX276" s="166"/>
      <c r="AY276" s="166"/>
      <c r="AZ276" s="166"/>
      <c r="BA276" s="166"/>
      <c r="BB276" s="167"/>
      <c r="CH276" s="119">
        <f t="shared" si="84"/>
        <v>-1.6880221664905548E-9</v>
      </c>
      <c r="DN276" s="97" t="e">
        <f t="shared" si="76"/>
        <v>#N/A</v>
      </c>
    </row>
    <row r="277" spans="1:118" s="139" customFormat="1" x14ac:dyDescent="0.3">
      <c r="A277" s="97">
        <v>1</v>
      </c>
      <c r="B277" s="120">
        <f>SUBTOTAL(9,$A$22:A277)</f>
        <v>227</v>
      </c>
      <c r="C277" s="163" t="s">
        <v>2158</v>
      </c>
      <c r="D277" s="117">
        <f>E277+F277+G277+H277+I277+J277+L277+N277+P277+R277+T277+U277+V277+W277+X277+Y277+Z277+AA277+AB277+AC277+AD277+AE277</f>
        <v>7049512.2700000005</v>
      </c>
      <c r="E277" s="134">
        <v>0</v>
      </c>
      <c r="F277" s="134">
        <v>0</v>
      </c>
      <c r="G277" s="134">
        <v>0</v>
      </c>
      <c r="H277" s="134">
        <v>0</v>
      </c>
      <c r="I277" s="134">
        <v>0</v>
      </c>
      <c r="J277" s="134">
        <v>0</v>
      </c>
      <c r="K277" s="118">
        <v>0</v>
      </c>
      <c r="L277" s="134">
        <v>0</v>
      </c>
      <c r="M277" s="134">
        <v>829.7</v>
      </c>
      <c r="N277" s="134">
        <v>6867172.7300000004</v>
      </c>
      <c r="O277" s="134">
        <v>0</v>
      </c>
      <c r="P277" s="134">
        <v>0</v>
      </c>
      <c r="Q277" s="134">
        <v>0</v>
      </c>
      <c r="R277" s="134">
        <v>0</v>
      </c>
      <c r="S277" s="134">
        <v>0</v>
      </c>
      <c r="T277" s="134">
        <v>0</v>
      </c>
      <c r="U277" s="134">
        <v>0</v>
      </c>
      <c r="V277" s="134">
        <v>0</v>
      </c>
      <c r="W277" s="134">
        <v>0</v>
      </c>
      <c r="X277" s="134">
        <v>0</v>
      </c>
      <c r="Y277" s="134">
        <v>0</v>
      </c>
      <c r="Z277" s="134">
        <v>0</v>
      </c>
      <c r="AA277" s="134">
        <v>0</v>
      </c>
      <c r="AB277" s="134">
        <v>0</v>
      </c>
      <c r="AC277" s="134">
        <f>ROUND(N277*1.0593%,2)+ROUND(E277*1.0593%,2)+ROUND(F277*1.0593%,2)+ROUND(G277*1.0593%,2)+ROUND(H277*1.0593%,2)+ROUND(I277*1.0593%,2)+ROUND(J277*1.0593%,2)+ROUND(L277*1.0593%,2)+ROUND(P277*1.0593%,2)+ROUND(R277*1.0593%,2)+ROUND(T277*1.0593%,2)+ROUND(U277*1.0593%,2)+ROUND(V277*1.0593%,2)+ROUND(W277*1.0593%,2)+ROUND(X277*1.0593%,2)+ROUND(Y277*1.0593%,2)+ROUND(Z277*1.0593%,2)+ROUND(AA277*1.0593%,2)+ROUND(AB277*1.0593%,2)</f>
        <v>72743.960000000006</v>
      </c>
      <c r="AD277" s="134">
        <v>109595.58</v>
      </c>
      <c r="AE277" s="134">
        <v>0</v>
      </c>
      <c r="AF277" s="136">
        <v>2023</v>
      </c>
      <c r="AG277" s="136">
        <v>2023</v>
      </c>
      <c r="AH277" s="137">
        <v>2023</v>
      </c>
      <c r="AT277" s="139" t="e">
        <f>VLOOKUP(C277,AW:AX,2,FALSE)</f>
        <v>#N/A</v>
      </c>
      <c r="BW277" s="140"/>
      <c r="CE277" s="139" t="e">
        <f>VLOOKUP(C277,CF:CG,2,FALSE)</f>
        <v>#N/A</v>
      </c>
      <c r="CH277" s="119">
        <f t="shared" si="84"/>
        <v>2.9103830456733704E-11</v>
      </c>
      <c r="CL277" s="139" t="e">
        <f>VLOOKUP(C277,CM:CN,2,FALSE)</f>
        <v>#N/A</v>
      </c>
      <c r="DK277" s="139" t="e">
        <f>VLOOKUP(C277,DL:DM,2,FALSE)</f>
        <v>#N/A</v>
      </c>
      <c r="DN277" s="97" t="e">
        <f t="shared" si="76"/>
        <v>#N/A</v>
      </c>
    </row>
    <row r="278" spans="1:118" s="139" customFormat="1" x14ac:dyDescent="0.3">
      <c r="A278" s="97">
        <v>1</v>
      </c>
      <c r="B278" s="120">
        <f>SUBTOTAL(9,$A$22:A278)</f>
        <v>228</v>
      </c>
      <c r="C278" s="163" t="s">
        <v>46</v>
      </c>
      <c r="D278" s="117">
        <f>E278+F278+G278+H278+I278+J278+L278+N278+P278+R278+T278+U278+V278+W278+X278+Y278+Z278+AA278+AB278+AC278+AD278+AE278</f>
        <v>6009581.4299999997</v>
      </c>
      <c r="E278" s="117">
        <v>0</v>
      </c>
      <c r="F278" s="117">
        <v>0</v>
      </c>
      <c r="G278" s="117">
        <v>0</v>
      </c>
      <c r="H278" s="117">
        <v>0</v>
      </c>
      <c r="I278" s="117">
        <v>0</v>
      </c>
      <c r="J278" s="117">
        <v>0</v>
      </c>
      <c r="K278" s="118">
        <v>0</v>
      </c>
      <c r="L278" s="117">
        <v>0</v>
      </c>
      <c r="M278" s="117">
        <v>839.8</v>
      </c>
      <c r="N278" s="117">
        <v>5733063.4800000004</v>
      </c>
      <c r="O278" s="117">
        <v>0</v>
      </c>
      <c r="P278" s="117">
        <v>0</v>
      </c>
      <c r="Q278" s="117">
        <v>0</v>
      </c>
      <c r="R278" s="117">
        <v>0</v>
      </c>
      <c r="S278" s="117">
        <v>0</v>
      </c>
      <c r="T278" s="117">
        <v>0</v>
      </c>
      <c r="U278" s="117">
        <v>0</v>
      </c>
      <c r="V278" s="117">
        <v>0</v>
      </c>
      <c r="W278" s="117">
        <v>0</v>
      </c>
      <c r="X278" s="117">
        <v>0</v>
      </c>
      <c r="Y278" s="117">
        <v>0</v>
      </c>
      <c r="Z278" s="117">
        <v>0</v>
      </c>
      <c r="AA278" s="117">
        <v>0</v>
      </c>
      <c r="AB278" s="117">
        <v>0</v>
      </c>
      <c r="AC278" s="117">
        <f>ROUND(N278*2.14%,2)</f>
        <v>122687.56</v>
      </c>
      <c r="AD278" s="117">
        <v>153830.39000000001</v>
      </c>
      <c r="AE278" s="134">
        <v>0</v>
      </c>
      <c r="AF278" s="136">
        <v>2023</v>
      </c>
      <c r="AG278" s="136">
        <v>2023</v>
      </c>
      <c r="AH278" s="137">
        <v>2023</v>
      </c>
      <c r="BW278" s="140"/>
      <c r="CH278" s="119"/>
      <c r="DN278" s="97" t="e">
        <f t="shared" ref="DN278:DN341" si="114">VLOOKUP(C278,DP:DQ,2,FALSE)</f>
        <v>#N/A</v>
      </c>
    </row>
    <row r="279" spans="1:118" x14ac:dyDescent="0.3">
      <c r="B279" s="150" t="s">
        <v>341</v>
      </c>
      <c r="C279" s="150"/>
      <c r="D279" s="116">
        <f>SUM(D280:D285)</f>
        <v>18323200.239999998</v>
      </c>
      <c r="E279" s="117">
        <f t="shared" ref="E279:AE279" si="115">SUM(E280:E285)</f>
        <v>0</v>
      </c>
      <c r="F279" s="117">
        <f t="shared" si="115"/>
        <v>305553.71000000002</v>
      </c>
      <c r="G279" s="117">
        <f t="shared" si="115"/>
        <v>2761452.52</v>
      </c>
      <c r="H279" s="117">
        <f t="shared" si="115"/>
        <v>0</v>
      </c>
      <c r="I279" s="117">
        <f t="shared" si="115"/>
        <v>0</v>
      </c>
      <c r="J279" s="117">
        <f t="shared" si="115"/>
        <v>0</v>
      </c>
      <c r="K279" s="118">
        <f t="shared" si="115"/>
        <v>0</v>
      </c>
      <c r="L279" s="117">
        <f t="shared" si="115"/>
        <v>0</v>
      </c>
      <c r="M279" s="117">
        <f t="shared" si="115"/>
        <v>1737.88</v>
      </c>
      <c r="N279" s="117">
        <f t="shared" si="115"/>
        <v>14712134.310000001</v>
      </c>
      <c r="O279" s="117">
        <f t="shared" si="115"/>
        <v>0</v>
      </c>
      <c r="P279" s="117">
        <f t="shared" si="115"/>
        <v>0</v>
      </c>
      <c r="Q279" s="117">
        <f t="shared" si="115"/>
        <v>0</v>
      </c>
      <c r="R279" s="117">
        <f t="shared" si="115"/>
        <v>0</v>
      </c>
      <c r="S279" s="117">
        <f t="shared" si="115"/>
        <v>0</v>
      </c>
      <c r="T279" s="117">
        <f t="shared" si="115"/>
        <v>0</v>
      </c>
      <c r="U279" s="117">
        <f t="shared" si="115"/>
        <v>0</v>
      </c>
      <c r="V279" s="117">
        <f t="shared" si="115"/>
        <v>0</v>
      </c>
      <c r="W279" s="117">
        <f t="shared" si="115"/>
        <v>0</v>
      </c>
      <c r="X279" s="117">
        <f t="shared" si="115"/>
        <v>0</v>
      </c>
      <c r="Y279" s="117">
        <f t="shared" si="115"/>
        <v>0</v>
      </c>
      <c r="Z279" s="117">
        <f t="shared" si="115"/>
        <v>0</v>
      </c>
      <c r="AA279" s="117">
        <f t="shared" si="115"/>
        <v>0</v>
      </c>
      <c r="AB279" s="117">
        <f t="shared" si="115"/>
        <v>0</v>
      </c>
      <c r="AC279" s="117">
        <f t="shared" si="115"/>
        <v>380473.59999999998</v>
      </c>
      <c r="AD279" s="117">
        <f t="shared" si="115"/>
        <v>163586.09999999998</v>
      </c>
      <c r="AE279" s="117">
        <f t="shared" si="115"/>
        <v>0</v>
      </c>
      <c r="AF279" s="108" t="s">
        <v>17004</v>
      </c>
      <c r="AG279" s="108" t="s">
        <v>17004</v>
      </c>
      <c r="AH279" s="108" t="s">
        <v>17004</v>
      </c>
      <c r="AI279" s="124"/>
      <c r="AJ279" s="124"/>
      <c r="AK279" s="124"/>
      <c r="AL279" s="124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6"/>
      <c r="AY279" s="126"/>
      <c r="AZ279" s="125"/>
      <c r="BA279" s="125"/>
      <c r="BB279" s="127"/>
      <c r="BC279" s="128">
        <f t="shared" si="104"/>
        <v>-1737.88</v>
      </c>
      <c r="BJ279" s="97" t="e">
        <f>VLOOKUP(C279,BM:BO,3,FALSE)</f>
        <v>#N/A</v>
      </c>
      <c r="BM279" s="97" t="s">
        <v>3477</v>
      </c>
      <c r="BN279" s="97" t="s">
        <v>628</v>
      </c>
      <c r="BO279" s="97" t="s">
        <v>3479</v>
      </c>
      <c r="BU279" s="97" t="s">
        <v>3477</v>
      </c>
      <c r="BV279" s="97" t="s">
        <v>628</v>
      </c>
      <c r="BW279" s="97" t="s">
        <v>3479</v>
      </c>
      <c r="CH279" s="119">
        <f t="shared" si="84"/>
        <v>-2.5611370801925659E-9</v>
      </c>
      <c r="DN279" s="97" t="e">
        <f t="shared" si="114"/>
        <v>#N/A</v>
      </c>
    </row>
    <row r="280" spans="1:118" s="139" customFormat="1" x14ac:dyDescent="0.3">
      <c r="A280" s="97">
        <v>1</v>
      </c>
      <c r="B280" s="120">
        <f>SUBTOTAL(9,$A$22:A280)</f>
        <v>229</v>
      </c>
      <c r="C280" s="115" t="s">
        <v>12602</v>
      </c>
      <c r="D280" s="117">
        <f t="shared" ref="D280:D285" si="116">E280+F280+G280+H280+I280+J280+L280+N280+P280+R280+T280+U280+V280+W280+X280+Y280+Z280+AA280+AB280+AC280+AD280+AE280</f>
        <v>2632810.4200000004</v>
      </c>
      <c r="E280" s="134">
        <v>0</v>
      </c>
      <c r="F280" s="134">
        <v>0</v>
      </c>
      <c r="G280" s="134">
        <v>0</v>
      </c>
      <c r="H280" s="134">
        <v>0</v>
      </c>
      <c r="I280" s="134">
        <v>0</v>
      </c>
      <c r="J280" s="134">
        <v>0</v>
      </c>
      <c r="K280" s="152">
        <v>0</v>
      </c>
      <c r="L280" s="134">
        <v>0</v>
      </c>
      <c r="M280" s="122">
        <v>285.33</v>
      </c>
      <c r="N280" s="134">
        <v>2577648.7400000002</v>
      </c>
      <c r="O280" s="134">
        <v>0</v>
      </c>
      <c r="P280" s="134">
        <v>0</v>
      </c>
      <c r="Q280" s="134">
        <v>0</v>
      </c>
      <c r="R280" s="134">
        <v>0</v>
      </c>
      <c r="S280" s="134">
        <v>0</v>
      </c>
      <c r="T280" s="134">
        <v>0</v>
      </c>
      <c r="U280" s="134">
        <v>0</v>
      </c>
      <c r="V280" s="134">
        <v>0</v>
      </c>
      <c r="W280" s="134">
        <v>0</v>
      </c>
      <c r="X280" s="134">
        <v>0</v>
      </c>
      <c r="Y280" s="134">
        <v>0</v>
      </c>
      <c r="Z280" s="134">
        <v>0</v>
      </c>
      <c r="AA280" s="134">
        <v>0</v>
      </c>
      <c r="AB280" s="134">
        <v>0</v>
      </c>
      <c r="AC280" s="168">
        <f t="shared" ref="AC280:AC283" si="117">ROUND(N280*2.14%,2)+ROUND(E280*2.14%,2)+ROUND(F280*2.14%,2)+ROUND(G280*2.14%,2)+ROUND(H280*2.14%,2)+ROUND(I280*2.14%,2)+ROUND(J280*2.14%,2)+ROUND(L280*2.14%,2)+ROUND(P280*2.14%,2)+ROUND(R280*2.14%,2)+ROUND(T280*2.14%,2)+ROUND(U280*2.14%,2)+ROUND(V280*2.14%,2)+ROUND(W280*2.14%,2)+ROUND(X280*2.14%,2)+ROUND(Y280*2.14%,2)+ROUND(Z280*2.14%,2)+ROUND(AA280*2.14%,2)+ROUND(AB280*2.14%,2)</f>
        <v>55161.68</v>
      </c>
      <c r="AD280" s="134">
        <v>0</v>
      </c>
      <c r="AE280" s="134">
        <v>0</v>
      </c>
      <c r="AF280" s="136" t="s">
        <v>17025</v>
      </c>
      <c r="AG280" s="136">
        <v>2023</v>
      </c>
      <c r="AH280" s="137">
        <v>2023</v>
      </c>
      <c r="AT280" s="139" t="e">
        <f>VLOOKUP(C280,AW:AX,2,FALSE)</f>
        <v>#N/A</v>
      </c>
      <c r="BW280" s="140"/>
      <c r="CA280" s="139" t="e">
        <f>VLOOKUP(C280,CB:CC,2,FALSE)</f>
        <v>#N/A</v>
      </c>
      <c r="CE280" s="139" t="e">
        <f>VLOOKUP(C280,CF:CG,2,FALSE)</f>
        <v>#N/A</v>
      </c>
      <c r="CH280" s="119">
        <f t="shared" si="84"/>
        <v>1.673470251262188E-10</v>
      </c>
      <c r="CL280" s="139" t="e">
        <f>VLOOKUP(C280,CM:CN,2,FALSE)</f>
        <v>#N/A</v>
      </c>
      <c r="DK280" s="139" t="e">
        <f>VLOOKUP(C280,DL:DM,2,FALSE)</f>
        <v>#N/A</v>
      </c>
      <c r="DN280" s="97" t="e">
        <f t="shared" si="114"/>
        <v>#N/A</v>
      </c>
    </row>
    <row r="281" spans="1:118" s="139" customFormat="1" x14ac:dyDescent="0.3">
      <c r="A281" s="97">
        <v>1</v>
      </c>
      <c r="B281" s="120">
        <f>SUBTOTAL(9,$A$22:A281)</f>
        <v>230</v>
      </c>
      <c r="C281" s="115" t="s">
        <v>12650</v>
      </c>
      <c r="D281" s="117">
        <f t="shared" si="116"/>
        <v>627109.65</v>
      </c>
      <c r="E281" s="134">
        <v>0</v>
      </c>
      <c r="F281" s="134">
        <v>0</v>
      </c>
      <c r="G281" s="134">
        <v>613970.68000000005</v>
      </c>
      <c r="H281" s="134">
        <v>0</v>
      </c>
      <c r="I281" s="134">
        <v>0</v>
      </c>
      <c r="J281" s="134">
        <v>0</v>
      </c>
      <c r="K281" s="152">
        <v>0</v>
      </c>
      <c r="L281" s="134">
        <v>0</v>
      </c>
      <c r="M281" s="134">
        <v>0</v>
      </c>
      <c r="N281" s="134">
        <v>0</v>
      </c>
      <c r="O281" s="134">
        <v>0</v>
      </c>
      <c r="P281" s="134">
        <v>0</v>
      </c>
      <c r="Q281" s="134">
        <v>0</v>
      </c>
      <c r="R281" s="134">
        <v>0</v>
      </c>
      <c r="S281" s="134">
        <v>0</v>
      </c>
      <c r="T281" s="134">
        <v>0</v>
      </c>
      <c r="U281" s="134">
        <v>0</v>
      </c>
      <c r="V281" s="134">
        <v>0</v>
      </c>
      <c r="W281" s="134">
        <v>0</v>
      </c>
      <c r="X281" s="134">
        <v>0</v>
      </c>
      <c r="Y281" s="134">
        <v>0</v>
      </c>
      <c r="Z281" s="134">
        <v>0</v>
      </c>
      <c r="AA281" s="134">
        <v>0</v>
      </c>
      <c r="AB281" s="134">
        <v>0</v>
      </c>
      <c r="AC281" s="134">
        <f t="shared" si="117"/>
        <v>13138.97</v>
      </c>
      <c r="AD281" s="134">
        <v>0</v>
      </c>
      <c r="AE281" s="134">
        <v>0</v>
      </c>
      <c r="AF281" s="136" t="s">
        <v>17025</v>
      </c>
      <c r="AG281" s="136">
        <v>2023</v>
      </c>
      <c r="AH281" s="137">
        <v>2023</v>
      </c>
      <c r="BW281" s="140"/>
      <c r="CH281" s="119">
        <f t="shared" si="84"/>
        <v>-2.7284841053187847E-11</v>
      </c>
      <c r="DK281" s="139" t="e">
        <f>VLOOKUP(C281,DL:DM,2,FALSE)</f>
        <v>#N/A</v>
      </c>
      <c r="DN281" s="97" t="e">
        <f t="shared" si="114"/>
        <v>#N/A</v>
      </c>
    </row>
    <row r="282" spans="1:118" s="139" customFormat="1" x14ac:dyDescent="0.3">
      <c r="A282" s="97">
        <v>1</v>
      </c>
      <c r="B282" s="120">
        <f>SUBTOTAL(9,$A$22:A282)</f>
        <v>231</v>
      </c>
      <c r="C282" s="115" t="s">
        <v>12660</v>
      </c>
      <c r="D282" s="117">
        <f t="shared" si="116"/>
        <v>5407739.2100000009</v>
      </c>
      <c r="E282" s="134">
        <v>0</v>
      </c>
      <c r="F282" s="134">
        <v>305553.71000000002</v>
      </c>
      <c r="G282" s="134">
        <v>704516.43</v>
      </c>
      <c r="H282" s="134">
        <v>0</v>
      </c>
      <c r="I282" s="134">
        <v>0</v>
      </c>
      <c r="J282" s="134">
        <v>0</v>
      </c>
      <c r="K282" s="152">
        <v>0</v>
      </c>
      <c r="L282" s="134">
        <v>0</v>
      </c>
      <c r="M282" s="122">
        <v>478.92</v>
      </c>
      <c r="N282" s="134">
        <v>4284368.09</v>
      </c>
      <c r="O282" s="134">
        <v>0</v>
      </c>
      <c r="P282" s="134">
        <v>0</v>
      </c>
      <c r="Q282" s="134">
        <v>0</v>
      </c>
      <c r="R282" s="134">
        <v>0</v>
      </c>
      <c r="S282" s="134">
        <v>0</v>
      </c>
      <c r="T282" s="134">
        <v>0</v>
      </c>
      <c r="U282" s="134">
        <v>0</v>
      </c>
      <c r="V282" s="134">
        <v>0</v>
      </c>
      <c r="W282" s="134">
        <v>0</v>
      </c>
      <c r="X282" s="134">
        <v>0</v>
      </c>
      <c r="Y282" s="134">
        <v>0</v>
      </c>
      <c r="Z282" s="134">
        <v>0</v>
      </c>
      <c r="AA282" s="134">
        <v>0</v>
      </c>
      <c r="AB282" s="134">
        <v>0</v>
      </c>
      <c r="AC282" s="134">
        <f t="shared" si="117"/>
        <v>113300.98</v>
      </c>
      <c r="AD282" s="134">
        <v>0</v>
      </c>
      <c r="AE282" s="134">
        <v>0</v>
      </c>
      <c r="AF282" s="136" t="s">
        <v>17025</v>
      </c>
      <c r="AG282" s="136">
        <v>2023</v>
      </c>
      <c r="AH282" s="137">
        <v>2023</v>
      </c>
      <c r="BW282" s="140"/>
      <c r="CH282" s="119">
        <f t="shared" si="84"/>
        <v>1.3824319466948509E-9</v>
      </c>
      <c r="DK282" s="139" t="e">
        <f>VLOOKUP(C282,DL:DM,2,FALSE)</f>
        <v>#N/A</v>
      </c>
      <c r="DN282" s="97" t="e">
        <f t="shared" si="114"/>
        <v>#N/A</v>
      </c>
    </row>
    <row r="283" spans="1:118" s="139" customFormat="1" x14ac:dyDescent="0.3">
      <c r="A283" s="97">
        <v>1</v>
      </c>
      <c r="B283" s="120">
        <f>SUBTOTAL(9,$A$22:A283)</f>
        <v>232</v>
      </c>
      <c r="C283" s="115" t="s">
        <v>2224</v>
      </c>
      <c r="D283" s="117">
        <f t="shared" si="116"/>
        <v>9491954.8600000013</v>
      </c>
      <c r="E283" s="134">
        <v>0</v>
      </c>
      <c r="F283" s="134">
        <v>0</v>
      </c>
      <c r="G283" s="134">
        <v>1442965.41</v>
      </c>
      <c r="H283" s="134">
        <v>0</v>
      </c>
      <c r="I283" s="134">
        <v>0</v>
      </c>
      <c r="J283" s="134">
        <v>0</v>
      </c>
      <c r="K283" s="152">
        <v>0</v>
      </c>
      <c r="L283" s="134">
        <v>0</v>
      </c>
      <c r="M283" s="122">
        <v>973.63</v>
      </c>
      <c r="N283" s="134">
        <v>7850117.4800000004</v>
      </c>
      <c r="O283" s="134">
        <v>0</v>
      </c>
      <c r="P283" s="134">
        <v>0</v>
      </c>
      <c r="Q283" s="134">
        <v>0</v>
      </c>
      <c r="R283" s="134">
        <v>0</v>
      </c>
      <c r="S283" s="134">
        <v>0</v>
      </c>
      <c r="T283" s="134">
        <v>0</v>
      </c>
      <c r="U283" s="134">
        <v>0</v>
      </c>
      <c r="V283" s="134">
        <v>0</v>
      </c>
      <c r="W283" s="134">
        <v>0</v>
      </c>
      <c r="X283" s="134">
        <v>0</v>
      </c>
      <c r="Y283" s="134">
        <v>0</v>
      </c>
      <c r="Z283" s="134">
        <v>0</v>
      </c>
      <c r="AA283" s="134">
        <v>0</v>
      </c>
      <c r="AB283" s="134">
        <v>0</v>
      </c>
      <c r="AC283" s="134">
        <f t="shared" si="117"/>
        <v>198871.97</v>
      </c>
      <c r="AD283" s="134">
        <v>0</v>
      </c>
      <c r="AE283" s="134">
        <v>0</v>
      </c>
      <c r="AF283" s="136" t="s">
        <v>17025</v>
      </c>
      <c r="AG283" s="136">
        <v>2023</v>
      </c>
      <c r="AH283" s="137">
        <v>2023</v>
      </c>
      <c r="BW283" s="140"/>
      <c r="CH283" s="119">
        <f t="shared" si="84"/>
        <v>6.6938810050487518E-10</v>
      </c>
      <c r="DK283" s="139" t="e">
        <f>VLOOKUP(C283,DL:DM,2,FALSE)</f>
        <v>#N/A</v>
      </c>
      <c r="DN283" s="97" t="e">
        <f t="shared" si="114"/>
        <v>#N/A</v>
      </c>
    </row>
    <row r="284" spans="1:118" x14ac:dyDescent="0.3">
      <c r="A284" s="97">
        <v>1</v>
      </c>
      <c r="B284" s="120">
        <f>SUBTOTAL(9,$A$22:A284)</f>
        <v>233</v>
      </c>
      <c r="C284" s="130" t="s">
        <v>339</v>
      </c>
      <c r="D284" s="117">
        <f t="shared" si="116"/>
        <v>77588.2</v>
      </c>
      <c r="E284" s="133">
        <v>0</v>
      </c>
      <c r="F284" s="133">
        <v>0</v>
      </c>
      <c r="G284" s="133">
        <v>0</v>
      </c>
      <c r="H284" s="133">
        <v>0</v>
      </c>
      <c r="I284" s="133">
        <v>0</v>
      </c>
      <c r="J284" s="133">
        <v>0</v>
      </c>
      <c r="K284" s="149">
        <v>0</v>
      </c>
      <c r="L284" s="133">
        <v>0</v>
      </c>
      <c r="M284" s="135">
        <v>0</v>
      </c>
      <c r="N284" s="117">
        <v>0</v>
      </c>
      <c r="O284" s="133">
        <v>0</v>
      </c>
      <c r="P284" s="133">
        <v>0</v>
      </c>
      <c r="Q284" s="117">
        <v>0</v>
      </c>
      <c r="R284" s="117">
        <v>0</v>
      </c>
      <c r="S284" s="133">
        <v>0</v>
      </c>
      <c r="T284" s="133">
        <v>0</v>
      </c>
      <c r="U284" s="133">
        <v>0</v>
      </c>
      <c r="V284" s="133">
        <v>0</v>
      </c>
      <c r="W284" s="133">
        <v>0</v>
      </c>
      <c r="X284" s="133">
        <v>0</v>
      </c>
      <c r="Y284" s="133">
        <v>0</v>
      </c>
      <c r="Z284" s="133">
        <v>0</v>
      </c>
      <c r="AA284" s="133">
        <v>0</v>
      </c>
      <c r="AB284" s="133">
        <v>0</v>
      </c>
      <c r="AC284" s="117">
        <f>ROUND(N284*2.14%,2)</f>
        <v>0</v>
      </c>
      <c r="AD284" s="117">
        <v>77588.2</v>
      </c>
      <c r="AE284" s="133">
        <v>0</v>
      </c>
      <c r="AF284" s="108">
        <v>2023</v>
      </c>
      <c r="AG284" s="108" t="s">
        <v>17025</v>
      </c>
      <c r="AH284" s="108" t="s">
        <v>17025</v>
      </c>
      <c r="AI284" s="124"/>
      <c r="AJ284" s="124"/>
      <c r="AK284" s="124"/>
      <c r="AL284" s="124"/>
      <c r="AM284" s="125" t="s">
        <v>16928</v>
      </c>
      <c r="AN284" s="125" t="s">
        <v>16949</v>
      </c>
      <c r="AO284" s="125">
        <v>0</v>
      </c>
      <c r="AP284" s="125" t="s">
        <v>16930</v>
      </c>
      <c r="AQ284" s="125" t="s">
        <v>16947</v>
      </c>
      <c r="AR284" s="125">
        <v>0</v>
      </c>
      <c r="AS284" s="125"/>
      <c r="AT284" s="125"/>
      <c r="AU284" s="125"/>
      <c r="AV284" s="125"/>
      <c r="AW284" s="125" t="s">
        <v>1445</v>
      </c>
      <c r="AX284" s="126">
        <v>421.5</v>
      </c>
      <c r="AY284" s="126">
        <v>670</v>
      </c>
      <c r="AZ284" s="125" t="s">
        <v>2966</v>
      </c>
      <c r="BA284" s="125" t="s">
        <v>16991</v>
      </c>
      <c r="BB284" s="127"/>
      <c r="BC284" s="128">
        <f>AY284-M284</f>
        <v>670</v>
      </c>
      <c r="BJ284" s="97" t="str">
        <f t="shared" ref="BJ284:BJ293" si="118">VLOOKUP(C284,BM:BO,3,FALSE)</f>
        <v>нет данных</v>
      </c>
      <c r="BM284" s="97" t="s">
        <v>685</v>
      </c>
      <c r="BN284" s="97" t="s">
        <v>658</v>
      </c>
      <c r="BO284" s="97" t="s">
        <v>3480</v>
      </c>
      <c r="BU284" s="97" t="s">
        <v>685</v>
      </c>
      <c r="BV284" s="97" t="s">
        <v>658</v>
      </c>
      <c r="BW284" s="97" t="s">
        <v>3480</v>
      </c>
      <c r="CH284" s="119">
        <f t="shared" si="84"/>
        <v>0</v>
      </c>
      <c r="DN284" s="97" t="e">
        <f t="shared" si="114"/>
        <v>#N/A</v>
      </c>
    </row>
    <row r="285" spans="1:118" x14ac:dyDescent="0.3">
      <c r="A285" s="97">
        <v>1</v>
      </c>
      <c r="B285" s="120">
        <f>SUBTOTAL(9,$A$22:A285)</f>
        <v>234</v>
      </c>
      <c r="C285" s="130" t="s">
        <v>340</v>
      </c>
      <c r="D285" s="117">
        <f t="shared" si="116"/>
        <v>85997.9</v>
      </c>
      <c r="E285" s="133">
        <v>0</v>
      </c>
      <c r="F285" s="133">
        <v>0</v>
      </c>
      <c r="G285" s="133">
        <v>0</v>
      </c>
      <c r="H285" s="133">
        <v>0</v>
      </c>
      <c r="I285" s="133">
        <v>0</v>
      </c>
      <c r="J285" s="133">
        <v>0</v>
      </c>
      <c r="K285" s="149">
        <v>0</v>
      </c>
      <c r="L285" s="133">
        <v>0</v>
      </c>
      <c r="M285" s="135">
        <v>0</v>
      </c>
      <c r="N285" s="117">
        <v>0</v>
      </c>
      <c r="O285" s="133">
        <v>0</v>
      </c>
      <c r="P285" s="133">
        <v>0</v>
      </c>
      <c r="Q285" s="117">
        <v>0</v>
      </c>
      <c r="R285" s="117">
        <v>0</v>
      </c>
      <c r="S285" s="133">
        <v>0</v>
      </c>
      <c r="T285" s="133">
        <v>0</v>
      </c>
      <c r="U285" s="133">
        <v>0</v>
      </c>
      <c r="V285" s="133">
        <v>0</v>
      </c>
      <c r="W285" s="133">
        <v>0</v>
      </c>
      <c r="X285" s="133">
        <v>0</v>
      </c>
      <c r="Y285" s="133">
        <v>0</v>
      </c>
      <c r="Z285" s="133">
        <v>0</v>
      </c>
      <c r="AA285" s="133">
        <v>0</v>
      </c>
      <c r="AB285" s="133">
        <v>0</v>
      </c>
      <c r="AC285" s="117">
        <v>0</v>
      </c>
      <c r="AD285" s="117">
        <v>85997.9</v>
      </c>
      <c r="AE285" s="133">
        <v>0</v>
      </c>
      <c r="AF285" s="108">
        <v>2023</v>
      </c>
      <c r="AG285" s="108" t="s">
        <v>17025</v>
      </c>
      <c r="AH285" s="108" t="s">
        <v>17025</v>
      </c>
      <c r="AI285" s="124"/>
      <c r="AJ285" s="124"/>
      <c r="AK285" s="124"/>
      <c r="AL285" s="124"/>
      <c r="AM285" s="125" t="s">
        <v>16928</v>
      </c>
      <c r="AN285" s="125" t="s">
        <v>16932</v>
      </c>
      <c r="AO285" s="125">
        <v>0</v>
      </c>
      <c r="AP285" s="125" t="s">
        <v>16939</v>
      </c>
      <c r="AQ285" s="125" t="s">
        <v>16947</v>
      </c>
      <c r="AR285" s="125">
        <v>0</v>
      </c>
      <c r="AS285" s="125"/>
      <c r="AT285" s="125"/>
      <c r="AU285" s="125"/>
      <c r="AV285" s="125"/>
      <c r="AW285" s="125" t="s">
        <v>1421</v>
      </c>
      <c r="AX285" s="126">
        <v>440.1</v>
      </c>
      <c r="AY285" s="126">
        <v>286.07</v>
      </c>
      <c r="AZ285" s="125" t="s">
        <v>2966</v>
      </c>
      <c r="BA285" s="125" t="s">
        <v>16991</v>
      </c>
      <c r="BB285" s="127"/>
      <c r="BC285" s="128">
        <f>AY285-M285</f>
        <v>286.07</v>
      </c>
      <c r="BD285" s="97" t="s">
        <v>16927</v>
      </c>
      <c r="BJ285" s="97" t="str">
        <f t="shared" si="118"/>
        <v>нет данных</v>
      </c>
      <c r="BM285" s="97" t="s">
        <v>3481</v>
      </c>
      <c r="BN285" s="97" t="s">
        <v>657</v>
      </c>
      <c r="BO285" s="97" t="s">
        <v>1964</v>
      </c>
      <c r="BU285" s="97" t="s">
        <v>3481</v>
      </c>
      <c r="BV285" s="97" t="s">
        <v>657</v>
      </c>
      <c r="BW285" s="97" t="s">
        <v>1964</v>
      </c>
      <c r="CH285" s="119">
        <f t="shared" si="84"/>
        <v>0</v>
      </c>
      <c r="DN285" s="97" t="e">
        <f t="shared" si="114"/>
        <v>#N/A</v>
      </c>
    </row>
    <row r="286" spans="1:118" x14ac:dyDescent="0.3">
      <c r="B286" s="150" t="s">
        <v>342</v>
      </c>
      <c r="C286" s="150"/>
      <c r="D286" s="116">
        <f>D287</f>
        <v>86517.54</v>
      </c>
      <c r="E286" s="117">
        <f t="shared" ref="E286:AE286" si="119">E287</f>
        <v>0</v>
      </c>
      <c r="F286" s="117">
        <f t="shared" si="119"/>
        <v>0</v>
      </c>
      <c r="G286" s="117">
        <f t="shared" si="119"/>
        <v>0</v>
      </c>
      <c r="H286" s="117">
        <f t="shared" si="119"/>
        <v>0</v>
      </c>
      <c r="I286" s="117">
        <f t="shared" si="119"/>
        <v>0</v>
      </c>
      <c r="J286" s="117">
        <f t="shared" si="119"/>
        <v>0</v>
      </c>
      <c r="K286" s="118">
        <f t="shared" si="119"/>
        <v>0</v>
      </c>
      <c r="L286" s="117">
        <f t="shared" si="119"/>
        <v>0</v>
      </c>
      <c r="M286" s="117">
        <f t="shared" si="119"/>
        <v>0</v>
      </c>
      <c r="N286" s="117">
        <f t="shared" si="119"/>
        <v>0</v>
      </c>
      <c r="O286" s="117">
        <f t="shared" si="119"/>
        <v>0</v>
      </c>
      <c r="P286" s="117">
        <f t="shared" si="119"/>
        <v>0</v>
      </c>
      <c r="Q286" s="117">
        <f t="shared" si="119"/>
        <v>0</v>
      </c>
      <c r="R286" s="117">
        <f t="shared" si="119"/>
        <v>0</v>
      </c>
      <c r="S286" s="117">
        <f t="shared" si="119"/>
        <v>0</v>
      </c>
      <c r="T286" s="117">
        <f t="shared" si="119"/>
        <v>0</v>
      </c>
      <c r="U286" s="117">
        <f t="shared" si="119"/>
        <v>0</v>
      </c>
      <c r="V286" s="117">
        <f t="shared" si="119"/>
        <v>0</v>
      </c>
      <c r="W286" s="117">
        <f t="shared" si="119"/>
        <v>0</v>
      </c>
      <c r="X286" s="117">
        <f t="shared" si="119"/>
        <v>0</v>
      </c>
      <c r="Y286" s="117">
        <f t="shared" si="119"/>
        <v>0</v>
      </c>
      <c r="Z286" s="117">
        <f t="shared" si="119"/>
        <v>0</v>
      </c>
      <c r="AA286" s="117">
        <f t="shared" si="119"/>
        <v>0</v>
      </c>
      <c r="AB286" s="117">
        <f t="shared" si="119"/>
        <v>0</v>
      </c>
      <c r="AC286" s="117">
        <f t="shared" si="119"/>
        <v>0</v>
      </c>
      <c r="AD286" s="117">
        <f t="shared" si="119"/>
        <v>86517.54</v>
      </c>
      <c r="AE286" s="117">
        <f t="shared" si="119"/>
        <v>0</v>
      </c>
      <c r="AF286" s="108" t="s">
        <v>17004</v>
      </c>
      <c r="AG286" s="108" t="s">
        <v>17004</v>
      </c>
      <c r="AH286" s="108" t="s">
        <v>17004</v>
      </c>
      <c r="AI286" s="124"/>
      <c r="AJ286" s="124"/>
      <c r="AK286" s="124"/>
      <c r="AL286" s="124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6"/>
      <c r="AY286" s="126"/>
      <c r="AZ286" s="125"/>
      <c r="BA286" s="125"/>
      <c r="BB286" s="127"/>
      <c r="BC286" s="128">
        <f t="shared" si="104"/>
        <v>0</v>
      </c>
      <c r="BJ286" s="97" t="e">
        <f t="shared" si="118"/>
        <v>#N/A</v>
      </c>
      <c r="BM286" s="97" t="s">
        <v>3483</v>
      </c>
      <c r="BN286" s="97" t="s">
        <v>657</v>
      </c>
      <c r="BO286" s="97" t="s">
        <v>1964</v>
      </c>
      <c r="BU286" s="97" t="s">
        <v>3483</v>
      </c>
      <c r="BV286" s="97" t="s">
        <v>657</v>
      </c>
      <c r="BW286" s="97" t="s">
        <v>1964</v>
      </c>
      <c r="CH286" s="119">
        <f t="shared" si="84"/>
        <v>0</v>
      </c>
      <c r="DN286" s="97" t="e">
        <f t="shared" si="114"/>
        <v>#N/A</v>
      </c>
    </row>
    <row r="287" spans="1:118" x14ac:dyDescent="0.3">
      <c r="A287" s="97">
        <v>1</v>
      </c>
      <c r="B287" s="120">
        <f>SUBTOTAL(9,$A$22:A287)</f>
        <v>235</v>
      </c>
      <c r="C287" s="130" t="s">
        <v>343</v>
      </c>
      <c r="D287" s="117">
        <f>E287+F287+G287+H287+I287+J287+L287+N287+P287+R287+T287+U287+V287+W287+X287+Y287+Z287+AA287+AB287+AC287+AD287+AE287</f>
        <v>86517.54</v>
      </c>
      <c r="E287" s="133">
        <v>0</v>
      </c>
      <c r="F287" s="133">
        <v>0</v>
      </c>
      <c r="G287" s="133">
        <v>0</v>
      </c>
      <c r="H287" s="133">
        <v>0</v>
      </c>
      <c r="I287" s="133">
        <v>0</v>
      </c>
      <c r="J287" s="133">
        <v>0</v>
      </c>
      <c r="K287" s="149">
        <v>0</v>
      </c>
      <c r="L287" s="133">
        <v>0</v>
      </c>
      <c r="M287" s="122">
        <v>0</v>
      </c>
      <c r="N287" s="117">
        <v>0</v>
      </c>
      <c r="O287" s="133">
        <v>0</v>
      </c>
      <c r="P287" s="133">
        <v>0</v>
      </c>
      <c r="Q287" s="117">
        <v>0</v>
      </c>
      <c r="R287" s="117">
        <v>0</v>
      </c>
      <c r="S287" s="133">
        <v>0</v>
      </c>
      <c r="T287" s="133">
        <v>0</v>
      </c>
      <c r="U287" s="133">
        <v>0</v>
      </c>
      <c r="V287" s="133">
        <v>0</v>
      </c>
      <c r="W287" s="133">
        <v>0</v>
      </c>
      <c r="X287" s="133">
        <v>0</v>
      </c>
      <c r="Y287" s="133">
        <v>0</v>
      </c>
      <c r="Z287" s="133">
        <v>0</v>
      </c>
      <c r="AA287" s="133">
        <v>0</v>
      </c>
      <c r="AB287" s="133">
        <v>0</v>
      </c>
      <c r="AC287" s="117">
        <f>ROUND(N287*2.14%,2)</f>
        <v>0</v>
      </c>
      <c r="AD287" s="117">
        <v>86517.54</v>
      </c>
      <c r="AE287" s="133">
        <v>0</v>
      </c>
      <c r="AF287" s="108">
        <v>2023</v>
      </c>
      <c r="AG287" s="108" t="s">
        <v>17025</v>
      </c>
      <c r="AH287" s="108" t="s">
        <v>17025</v>
      </c>
      <c r="AI287" s="124"/>
      <c r="AJ287" s="124"/>
      <c r="AK287" s="124"/>
      <c r="AL287" s="124"/>
      <c r="AM287" s="125" t="s">
        <v>16932</v>
      </c>
      <c r="AN287" s="125" t="s">
        <v>16934</v>
      </c>
      <c r="AO287" s="125">
        <v>0</v>
      </c>
      <c r="AP287" s="125" t="s">
        <v>16935</v>
      </c>
      <c r="AQ287" s="125" t="s">
        <v>16931</v>
      </c>
      <c r="AR287" s="125">
        <v>0</v>
      </c>
      <c r="AS287" s="125"/>
      <c r="AT287" s="125"/>
      <c r="AU287" s="125"/>
      <c r="AV287" s="125"/>
      <c r="AW287" s="125" t="s">
        <v>841</v>
      </c>
      <c r="AX287" s="126">
        <v>313</v>
      </c>
      <c r="AY287" s="126" t="s">
        <v>2983</v>
      </c>
      <c r="AZ287" s="125" t="s">
        <v>2966</v>
      </c>
      <c r="BA287" s="125" t="s">
        <v>16991</v>
      </c>
      <c r="BB287" s="127"/>
      <c r="BC287" s="128" t="e">
        <f t="shared" si="104"/>
        <v>#VALUE!</v>
      </c>
      <c r="BJ287" s="97" t="str">
        <f t="shared" si="118"/>
        <v>312.700</v>
      </c>
      <c r="BM287" s="97" t="s">
        <v>3485</v>
      </c>
      <c r="BN287" s="97" t="s">
        <v>715</v>
      </c>
      <c r="BO287" s="97" t="s">
        <v>3486</v>
      </c>
      <c r="BU287" s="97" t="s">
        <v>3485</v>
      </c>
      <c r="BV287" s="97" t="s">
        <v>715</v>
      </c>
      <c r="BW287" s="97" t="s">
        <v>3486</v>
      </c>
      <c r="CH287" s="119">
        <f t="shared" si="84"/>
        <v>0</v>
      </c>
      <c r="DN287" s="97" t="e">
        <f t="shared" si="114"/>
        <v>#N/A</v>
      </c>
    </row>
    <row r="288" spans="1:118" x14ac:dyDescent="0.3">
      <c r="B288" s="150" t="s">
        <v>344</v>
      </c>
      <c r="C288" s="150"/>
      <c r="D288" s="116">
        <f>D289</f>
        <v>88374.5</v>
      </c>
      <c r="E288" s="117">
        <f t="shared" ref="E288:AE288" si="120">E289</f>
        <v>0</v>
      </c>
      <c r="F288" s="117">
        <f t="shared" si="120"/>
        <v>0</v>
      </c>
      <c r="G288" s="117">
        <f t="shared" si="120"/>
        <v>0</v>
      </c>
      <c r="H288" s="117">
        <f t="shared" si="120"/>
        <v>0</v>
      </c>
      <c r="I288" s="117">
        <f t="shared" si="120"/>
        <v>0</v>
      </c>
      <c r="J288" s="117">
        <f t="shared" si="120"/>
        <v>0</v>
      </c>
      <c r="K288" s="118">
        <f t="shared" si="120"/>
        <v>0</v>
      </c>
      <c r="L288" s="117">
        <f t="shared" si="120"/>
        <v>0</v>
      </c>
      <c r="M288" s="117">
        <f t="shared" si="120"/>
        <v>0</v>
      </c>
      <c r="N288" s="117">
        <f t="shared" si="120"/>
        <v>0</v>
      </c>
      <c r="O288" s="117">
        <f t="shared" si="120"/>
        <v>0</v>
      </c>
      <c r="P288" s="117">
        <f t="shared" si="120"/>
        <v>0</v>
      </c>
      <c r="Q288" s="117">
        <f t="shared" si="120"/>
        <v>0</v>
      </c>
      <c r="R288" s="117">
        <f t="shared" si="120"/>
        <v>0</v>
      </c>
      <c r="S288" s="117">
        <f t="shared" si="120"/>
        <v>0</v>
      </c>
      <c r="T288" s="117">
        <f t="shared" si="120"/>
        <v>0</v>
      </c>
      <c r="U288" s="117">
        <f t="shared" si="120"/>
        <v>0</v>
      </c>
      <c r="V288" s="117">
        <f t="shared" si="120"/>
        <v>0</v>
      </c>
      <c r="W288" s="117">
        <f t="shared" si="120"/>
        <v>0</v>
      </c>
      <c r="X288" s="117">
        <f t="shared" si="120"/>
        <v>0</v>
      </c>
      <c r="Y288" s="117">
        <f t="shared" si="120"/>
        <v>0</v>
      </c>
      <c r="Z288" s="117">
        <f t="shared" si="120"/>
        <v>0</v>
      </c>
      <c r="AA288" s="117">
        <f t="shared" si="120"/>
        <v>0</v>
      </c>
      <c r="AB288" s="117">
        <f t="shared" si="120"/>
        <v>0</v>
      </c>
      <c r="AC288" s="117">
        <f t="shared" si="120"/>
        <v>0</v>
      </c>
      <c r="AD288" s="117">
        <f t="shared" si="120"/>
        <v>88374.5</v>
      </c>
      <c r="AE288" s="117">
        <f t="shared" si="120"/>
        <v>0</v>
      </c>
      <c r="AF288" s="108" t="s">
        <v>17004</v>
      </c>
      <c r="AG288" s="108" t="s">
        <v>17004</v>
      </c>
      <c r="AH288" s="108" t="s">
        <v>17004</v>
      </c>
      <c r="AI288" s="124"/>
      <c r="AJ288" s="124"/>
      <c r="AK288" s="124"/>
      <c r="AL288" s="124"/>
      <c r="AM288" s="125"/>
      <c r="AN288" s="125"/>
      <c r="AO288" s="125"/>
      <c r="AP288" s="125"/>
      <c r="AQ288" s="125"/>
      <c r="AR288" s="125"/>
      <c r="AS288" s="125"/>
      <c r="AT288" s="125"/>
      <c r="AU288" s="125"/>
      <c r="AV288" s="125"/>
      <c r="AW288" s="125"/>
      <c r="AX288" s="126"/>
      <c r="AY288" s="126"/>
      <c r="AZ288" s="125"/>
      <c r="BA288" s="125"/>
      <c r="BB288" s="127"/>
      <c r="BC288" s="128">
        <f t="shared" si="104"/>
        <v>0</v>
      </c>
      <c r="BJ288" s="97" t="e">
        <f t="shared" si="118"/>
        <v>#N/A</v>
      </c>
      <c r="BM288" s="97" t="s">
        <v>3487</v>
      </c>
      <c r="BN288" s="97" t="s">
        <v>715</v>
      </c>
      <c r="BO288" s="97" t="s">
        <v>3488</v>
      </c>
      <c r="BU288" s="97" t="s">
        <v>3487</v>
      </c>
      <c r="BV288" s="97" t="s">
        <v>715</v>
      </c>
      <c r="BW288" s="97" t="s">
        <v>3488</v>
      </c>
      <c r="CH288" s="119">
        <f t="shared" si="84"/>
        <v>0</v>
      </c>
      <c r="DN288" s="97" t="e">
        <f t="shared" si="114"/>
        <v>#N/A</v>
      </c>
    </row>
    <row r="289" spans="1:118" x14ac:dyDescent="0.3">
      <c r="A289" s="97">
        <v>1</v>
      </c>
      <c r="B289" s="120">
        <f>SUBTOTAL(9,$A$22:A289)</f>
        <v>236</v>
      </c>
      <c r="C289" s="130" t="s">
        <v>345</v>
      </c>
      <c r="D289" s="117">
        <f>E289+F289+G289+H289+I289+J289+L289+N289+P289+R289+T289+U289+V289+W289+X289+Y289+Z289+AA289+AB289+AC289+AD289+AE289</f>
        <v>88374.5</v>
      </c>
      <c r="E289" s="133">
        <v>0</v>
      </c>
      <c r="F289" s="133">
        <v>0</v>
      </c>
      <c r="G289" s="133">
        <v>0</v>
      </c>
      <c r="H289" s="133">
        <v>0</v>
      </c>
      <c r="I289" s="133">
        <v>0</v>
      </c>
      <c r="J289" s="133">
        <v>0</v>
      </c>
      <c r="K289" s="149">
        <v>0</v>
      </c>
      <c r="L289" s="133">
        <v>0</v>
      </c>
      <c r="M289" s="122">
        <v>0</v>
      </c>
      <c r="N289" s="117">
        <v>0</v>
      </c>
      <c r="O289" s="133">
        <v>0</v>
      </c>
      <c r="P289" s="133">
        <v>0</v>
      </c>
      <c r="Q289" s="117">
        <v>0</v>
      </c>
      <c r="R289" s="117">
        <v>0</v>
      </c>
      <c r="S289" s="133">
        <v>0</v>
      </c>
      <c r="T289" s="133">
        <v>0</v>
      </c>
      <c r="U289" s="133">
        <v>0</v>
      </c>
      <c r="V289" s="133">
        <v>0</v>
      </c>
      <c r="W289" s="133">
        <v>0</v>
      </c>
      <c r="X289" s="133">
        <v>0</v>
      </c>
      <c r="Y289" s="133">
        <v>0</v>
      </c>
      <c r="Z289" s="133">
        <v>0</v>
      </c>
      <c r="AA289" s="133">
        <v>0</v>
      </c>
      <c r="AB289" s="133">
        <v>0</v>
      </c>
      <c r="AC289" s="117">
        <f>ROUND(N289*2.14%,2)</f>
        <v>0</v>
      </c>
      <c r="AD289" s="117">
        <v>88374.5</v>
      </c>
      <c r="AE289" s="133">
        <v>0</v>
      </c>
      <c r="AF289" s="108">
        <v>2023</v>
      </c>
      <c r="AG289" s="108" t="s">
        <v>17025</v>
      </c>
      <c r="AH289" s="108" t="s">
        <v>17025</v>
      </c>
      <c r="AI289" s="124"/>
      <c r="AJ289" s="124"/>
      <c r="AK289" s="124"/>
      <c r="AL289" s="124"/>
      <c r="AM289" s="125" t="s">
        <v>16933</v>
      </c>
      <c r="AN289" s="125" t="s">
        <v>16930</v>
      </c>
      <c r="AO289" s="125">
        <v>0</v>
      </c>
      <c r="AP289" s="125" t="s">
        <v>16937</v>
      </c>
      <c r="AQ289" s="125" t="s">
        <v>16950</v>
      </c>
      <c r="AR289" s="125" t="s">
        <v>16943</v>
      </c>
      <c r="AS289" s="125"/>
      <c r="AT289" s="125"/>
      <c r="AU289" s="125"/>
      <c r="AV289" s="125"/>
      <c r="AW289" s="125" t="s">
        <v>775</v>
      </c>
      <c r="AX289" s="126">
        <v>786.2</v>
      </c>
      <c r="AY289" s="126">
        <v>481.26</v>
      </c>
      <c r="AZ289" s="125" t="s">
        <v>2966</v>
      </c>
      <c r="BA289" s="125" t="s">
        <v>16991</v>
      </c>
      <c r="BB289" s="127"/>
      <c r="BC289" s="128">
        <f t="shared" si="104"/>
        <v>481.26</v>
      </c>
      <c r="BJ289" s="97" t="str">
        <f t="shared" si="118"/>
        <v>408.000</v>
      </c>
      <c r="BM289" s="97" t="s">
        <v>686</v>
      </c>
      <c r="BN289" s="97" t="s">
        <v>3043</v>
      </c>
      <c r="BO289" s="97" t="s">
        <v>3490</v>
      </c>
      <c r="BU289" s="97" t="s">
        <v>686</v>
      </c>
      <c r="BV289" s="97" t="s">
        <v>3043</v>
      </c>
      <c r="BW289" s="97" t="s">
        <v>3490</v>
      </c>
      <c r="CH289" s="119">
        <f t="shared" si="84"/>
        <v>0</v>
      </c>
      <c r="DN289" s="97" t="e">
        <f t="shared" si="114"/>
        <v>#N/A</v>
      </c>
    </row>
    <row r="290" spans="1:118" x14ac:dyDescent="0.3">
      <c r="B290" s="150" t="s">
        <v>369</v>
      </c>
      <c r="C290" s="150"/>
      <c r="D290" s="116">
        <f>D291</f>
        <v>84913.45</v>
      </c>
      <c r="E290" s="117">
        <f t="shared" ref="E290:AE290" si="121">E291</f>
        <v>0</v>
      </c>
      <c r="F290" s="117">
        <f t="shared" si="121"/>
        <v>0</v>
      </c>
      <c r="G290" s="117">
        <f t="shared" si="121"/>
        <v>0</v>
      </c>
      <c r="H290" s="117">
        <f t="shared" si="121"/>
        <v>0</v>
      </c>
      <c r="I290" s="117">
        <f t="shared" si="121"/>
        <v>0</v>
      </c>
      <c r="J290" s="117">
        <f t="shared" si="121"/>
        <v>0</v>
      </c>
      <c r="K290" s="118">
        <f t="shared" si="121"/>
        <v>0</v>
      </c>
      <c r="L290" s="117">
        <f t="shared" si="121"/>
        <v>0</v>
      </c>
      <c r="M290" s="117">
        <f t="shared" si="121"/>
        <v>0</v>
      </c>
      <c r="N290" s="117">
        <f t="shared" si="121"/>
        <v>0</v>
      </c>
      <c r="O290" s="117">
        <f t="shared" si="121"/>
        <v>0</v>
      </c>
      <c r="P290" s="117">
        <f t="shared" si="121"/>
        <v>0</v>
      </c>
      <c r="Q290" s="117">
        <f t="shared" si="121"/>
        <v>0</v>
      </c>
      <c r="R290" s="117">
        <f t="shared" si="121"/>
        <v>0</v>
      </c>
      <c r="S290" s="117">
        <f t="shared" si="121"/>
        <v>0</v>
      </c>
      <c r="T290" s="117">
        <f t="shared" si="121"/>
        <v>0</v>
      </c>
      <c r="U290" s="117">
        <f t="shared" si="121"/>
        <v>0</v>
      </c>
      <c r="V290" s="117">
        <f t="shared" si="121"/>
        <v>0</v>
      </c>
      <c r="W290" s="117">
        <f t="shared" si="121"/>
        <v>0</v>
      </c>
      <c r="X290" s="117">
        <f t="shared" si="121"/>
        <v>0</v>
      </c>
      <c r="Y290" s="117">
        <f t="shared" si="121"/>
        <v>0</v>
      </c>
      <c r="Z290" s="117">
        <f t="shared" si="121"/>
        <v>0</v>
      </c>
      <c r="AA290" s="117">
        <f t="shared" si="121"/>
        <v>0</v>
      </c>
      <c r="AB290" s="117">
        <f t="shared" si="121"/>
        <v>0</v>
      </c>
      <c r="AC290" s="117">
        <f t="shared" si="121"/>
        <v>0</v>
      </c>
      <c r="AD290" s="117">
        <f t="shared" si="121"/>
        <v>84913.45</v>
      </c>
      <c r="AE290" s="117">
        <f t="shared" si="121"/>
        <v>0</v>
      </c>
      <c r="AF290" s="108" t="s">
        <v>17004</v>
      </c>
      <c r="AG290" s="108" t="s">
        <v>17004</v>
      </c>
      <c r="AH290" s="108" t="s">
        <v>17004</v>
      </c>
      <c r="AI290" s="124"/>
      <c r="AJ290" s="124"/>
      <c r="AK290" s="124"/>
      <c r="AL290" s="124"/>
      <c r="AM290" s="125"/>
      <c r="AN290" s="125"/>
      <c r="AO290" s="125"/>
      <c r="AP290" s="125"/>
      <c r="AQ290" s="125"/>
      <c r="AR290" s="125"/>
      <c r="AS290" s="125"/>
      <c r="AT290" s="125"/>
      <c r="AU290" s="125"/>
      <c r="AV290" s="125"/>
      <c r="AW290" s="125"/>
      <c r="AX290" s="126"/>
      <c r="AY290" s="126"/>
      <c r="AZ290" s="125"/>
      <c r="BA290" s="125"/>
      <c r="BB290" s="127"/>
      <c r="BC290" s="128">
        <f t="shared" si="104"/>
        <v>0</v>
      </c>
      <c r="BJ290" s="97" t="e">
        <f t="shared" si="118"/>
        <v>#N/A</v>
      </c>
      <c r="BM290" s="97" t="s">
        <v>3528</v>
      </c>
      <c r="BN290" s="97" t="s">
        <v>2983</v>
      </c>
      <c r="BO290" s="97" t="s">
        <v>2983</v>
      </c>
      <c r="BU290" s="97" t="s">
        <v>3528</v>
      </c>
      <c r="BV290" s="97" t="s">
        <v>2983</v>
      </c>
      <c r="BW290" s="97" t="s">
        <v>2983</v>
      </c>
      <c r="CH290" s="119">
        <f t="shared" si="84"/>
        <v>0</v>
      </c>
      <c r="DN290" s="97" t="e">
        <f t="shared" si="114"/>
        <v>#N/A</v>
      </c>
    </row>
    <row r="291" spans="1:118" x14ac:dyDescent="0.3">
      <c r="A291" s="97">
        <v>1</v>
      </c>
      <c r="B291" s="120">
        <f>SUBTOTAL(9,$A$22:A291)</f>
        <v>237</v>
      </c>
      <c r="C291" s="130" t="s">
        <v>371</v>
      </c>
      <c r="D291" s="117">
        <f>E291+F291+G291+H291+I291+J291+L291+N291+P291+R291+T291+U291+V291+W291+X291+Y291+Z291+AA291+AB291+AC291+AD291+AE291</f>
        <v>84913.45</v>
      </c>
      <c r="E291" s="133">
        <v>0</v>
      </c>
      <c r="F291" s="133">
        <v>0</v>
      </c>
      <c r="G291" s="133">
        <v>0</v>
      </c>
      <c r="H291" s="133">
        <v>0</v>
      </c>
      <c r="I291" s="133">
        <v>0</v>
      </c>
      <c r="J291" s="133">
        <v>0</v>
      </c>
      <c r="K291" s="149">
        <v>0</v>
      </c>
      <c r="L291" s="133">
        <v>0</v>
      </c>
      <c r="M291" s="122">
        <v>0</v>
      </c>
      <c r="N291" s="117">
        <v>0</v>
      </c>
      <c r="O291" s="133">
        <v>0</v>
      </c>
      <c r="P291" s="133">
        <v>0</v>
      </c>
      <c r="Q291" s="117">
        <v>0</v>
      </c>
      <c r="R291" s="117">
        <v>0</v>
      </c>
      <c r="S291" s="133">
        <v>0</v>
      </c>
      <c r="T291" s="133">
        <v>0</v>
      </c>
      <c r="U291" s="133">
        <v>0</v>
      </c>
      <c r="V291" s="133">
        <v>0</v>
      </c>
      <c r="W291" s="133">
        <v>0</v>
      </c>
      <c r="X291" s="133">
        <v>0</v>
      </c>
      <c r="Y291" s="133">
        <v>0</v>
      </c>
      <c r="Z291" s="133">
        <v>0</v>
      </c>
      <c r="AA291" s="133">
        <v>0</v>
      </c>
      <c r="AB291" s="133">
        <v>0</v>
      </c>
      <c r="AC291" s="117">
        <f>ROUND(N291*2.14%,2)</f>
        <v>0</v>
      </c>
      <c r="AD291" s="117">
        <v>84913.45</v>
      </c>
      <c r="AE291" s="133">
        <v>0</v>
      </c>
      <c r="AF291" s="108">
        <v>2023</v>
      </c>
      <c r="AG291" s="108" t="s">
        <v>17025</v>
      </c>
      <c r="AH291" s="108" t="s">
        <v>17025</v>
      </c>
      <c r="AI291" s="124"/>
      <c r="AJ291" s="124"/>
      <c r="AK291" s="124"/>
      <c r="AL291" s="124"/>
      <c r="AM291" s="125" t="s">
        <v>16946</v>
      </c>
      <c r="AN291" s="125" t="s">
        <v>16929</v>
      </c>
      <c r="AO291" s="125">
        <v>0</v>
      </c>
      <c r="AP291" s="125" t="s">
        <v>16942</v>
      </c>
      <c r="AQ291" s="125" t="s">
        <v>16947</v>
      </c>
      <c r="AR291" s="125" t="s">
        <v>16936</v>
      </c>
      <c r="AS291" s="125"/>
      <c r="AT291" s="125"/>
      <c r="AU291" s="125"/>
      <c r="AV291" s="125"/>
      <c r="AW291" s="125" t="s">
        <v>923</v>
      </c>
      <c r="AX291" s="126">
        <v>569.1</v>
      </c>
      <c r="AY291" s="126">
        <v>540</v>
      </c>
      <c r="AZ291" s="125" t="s">
        <v>2966</v>
      </c>
      <c r="BA291" s="125" t="s">
        <v>16991</v>
      </c>
      <c r="BB291" s="127"/>
      <c r="BC291" s="128">
        <f t="shared" si="104"/>
        <v>540</v>
      </c>
      <c r="BJ291" s="97" t="str">
        <f t="shared" si="118"/>
        <v>409.090</v>
      </c>
      <c r="BM291" s="97" t="s">
        <v>3530</v>
      </c>
      <c r="BN291" s="97" t="s">
        <v>1342</v>
      </c>
      <c r="BO291" s="97" t="s">
        <v>3531</v>
      </c>
      <c r="BU291" s="97" t="s">
        <v>3530</v>
      </c>
      <c r="BV291" s="97" t="s">
        <v>1342</v>
      </c>
      <c r="BW291" s="97" t="s">
        <v>3531</v>
      </c>
      <c r="CH291" s="119">
        <f t="shared" si="84"/>
        <v>0</v>
      </c>
      <c r="DN291" s="97" t="e">
        <f t="shared" si="114"/>
        <v>#N/A</v>
      </c>
    </row>
    <row r="292" spans="1:118" x14ac:dyDescent="0.3">
      <c r="B292" s="150" t="s">
        <v>370</v>
      </c>
      <c r="C292" s="150"/>
      <c r="D292" s="116">
        <f>SUM(D293:D294)</f>
        <v>15909700.050000001</v>
      </c>
      <c r="E292" s="117">
        <f t="shared" ref="E292:AE292" si="122">SUM(E293:E294)</f>
        <v>0</v>
      </c>
      <c r="F292" s="117">
        <f t="shared" si="122"/>
        <v>0</v>
      </c>
      <c r="G292" s="117">
        <f t="shared" si="122"/>
        <v>0</v>
      </c>
      <c r="H292" s="117">
        <f t="shared" si="122"/>
        <v>0</v>
      </c>
      <c r="I292" s="117">
        <f t="shared" si="122"/>
        <v>0</v>
      </c>
      <c r="J292" s="117">
        <f t="shared" si="122"/>
        <v>0</v>
      </c>
      <c r="K292" s="118">
        <f t="shared" si="122"/>
        <v>0</v>
      </c>
      <c r="L292" s="117">
        <f t="shared" si="122"/>
        <v>0</v>
      </c>
      <c r="M292" s="117">
        <f t="shared" si="122"/>
        <v>1770.62</v>
      </c>
      <c r="N292" s="117">
        <f t="shared" si="122"/>
        <v>15404588.810000001</v>
      </c>
      <c r="O292" s="117">
        <f t="shared" si="122"/>
        <v>0</v>
      </c>
      <c r="P292" s="117">
        <f t="shared" si="122"/>
        <v>0</v>
      </c>
      <c r="Q292" s="117">
        <f t="shared" si="122"/>
        <v>0</v>
      </c>
      <c r="R292" s="117">
        <f t="shared" si="122"/>
        <v>0</v>
      </c>
      <c r="S292" s="117">
        <f t="shared" si="122"/>
        <v>0</v>
      </c>
      <c r="T292" s="117">
        <f t="shared" si="122"/>
        <v>0</v>
      </c>
      <c r="U292" s="117">
        <f t="shared" si="122"/>
        <v>0</v>
      </c>
      <c r="V292" s="117">
        <f t="shared" si="122"/>
        <v>0</v>
      </c>
      <c r="W292" s="117">
        <f t="shared" si="122"/>
        <v>0</v>
      </c>
      <c r="X292" s="117">
        <f t="shared" si="122"/>
        <v>0</v>
      </c>
      <c r="Y292" s="117">
        <f t="shared" si="122"/>
        <v>0</v>
      </c>
      <c r="Z292" s="117">
        <f t="shared" si="122"/>
        <v>0</v>
      </c>
      <c r="AA292" s="117">
        <f t="shared" si="122"/>
        <v>0</v>
      </c>
      <c r="AB292" s="117">
        <f t="shared" si="122"/>
        <v>0</v>
      </c>
      <c r="AC292" s="117">
        <f t="shared" si="122"/>
        <v>291237.69</v>
      </c>
      <c r="AD292" s="117">
        <f t="shared" si="122"/>
        <v>213873.55</v>
      </c>
      <c r="AE292" s="117">
        <f t="shared" si="122"/>
        <v>0</v>
      </c>
      <c r="AF292" s="108" t="s">
        <v>17004</v>
      </c>
      <c r="AG292" s="108" t="s">
        <v>17004</v>
      </c>
      <c r="AH292" s="108" t="s">
        <v>17004</v>
      </c>
      <c r="AI292" s="124"/>
      <c r="AJ292" s="124"/>
      <c r="AK292" s="124"/>
      <c r="AL292" s="124"/>
      <c r="AM292" s="125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6"/>
      <c r="AY292" s="126"/>
      <c r="AZ292" s="125"/>
      <c r="BA292" s="125"/>
      <c r="BB292" s="127"/>
      <c r="BC292" s="128">
        <f t="shared" si="104"/>
        <v>-1770.62</v>
      </c>
      <c r="BJ292" s="97" t="e">
        <f t="shared" si="118"/>
        <v>#N/A</v>
      </c>
      <c r="BM292" s="97" t="s">
        <v>3532</v>
      </c>
      <c r="BN292" s="97" t="s">
        <v>3081</v>
      </c>
      <c r="BO292" s="97" t="s">
        <v>3534</v>
      </c>
      <c r="BU292" s="97" t="s">
        <v>3532</v>
      </c>
      <c r="BV292" s="97" t="s">
        <v>3081</v>
      </c>
      <c r="BW292" s="97" t="s">
        <v>3534</v>
      </c>
      <c r="CH292" s="119">
        <f t="shared" si="84"/>
        <v>2.3283064365386963E-10</v>
      </c>
      <c r="DN292" s="97" t="e">
        <f t="shared" si="114"/>
        <v>#N/A</v>
      </c>
    </row>
    <row r="293" spans="1:118" x14ac:dyDescent="0.3">
      <c r="A293" s="97">
        <v>1</v>
      </c>
      <c r="B293" s="120">
        <f>SUBTOTAL(9,$A$22:A293)</f>
        <v>238</v>
      </c>
      <c r="C293" s="130" t="s">
        <v>372</v>
      </c>
      <c r="D293" s="117">
        <f t="shared" ref="D293:D294" si="123">E293+F293+G293+H293+I293+J293+L293+N293+P293+R293+T293+U293+V293+W293+X293+Y293+Z293+AA293+AB293+AC293+AD293+AE293</f>
        <v>12316890.350000001</v>
      </c>
      <c r="E293" s="133">
        <v>0</v>
      </c>
      <c r="F293" s="133">
        <v>0</v>
      </c>
      <c r="G293" s="133">
        <v>0</v>
      </c>
      <c r="H293" s="133">
        <v>0</v>
      </c>
      <c r="I293" s="133">
        <v>0</v>
      </c>
      <c r="J293" s="133">
        <v>0</v>
      </c>
      <c r="K293" s="149">
        <v>0</v>
      </c>
      <c r="L293" s="133">
        <v>0</v>
      </c>
      <c r="M293" s="122">
        <v>1162</v>
      </c>
      <c r="N293" s="117">
        <v>11849438.810000001</v>
      </c>
      <c r="O293" s="133">
        <v>0</v>
      </c>
      <c r="P293" s="133">
        <v>0</v>
      </c>
      <c r="Q293" s="117">
        <v>0</v>
      </c>
      <c r="R293" s="117">
        <v>0</v>
      </c>
      <c r="S293" s="133">
        <v>0</v>
      </c>
      <c r="T293" s="133">
        <v>0</v>
      </c>
      <c r="U293" s="133">
        <v>0</v>
      </c>
      <c r="V293" s="133">
        <v>0</v>
      </c>
      <c r="W293" s="133">
        <v>0</v>
      </c>
      <c r="X293" s="133">
        <v>0</v>
      </c>
      <c r="Y293" s="133">
        <v>0</v>
      </c>
      <c r="Z293" s="133">
        <v>0</v>
      </c>
      <c r="AA293" s="133">
        <v>0</v>
      </c>
      <c r="AB293" s="133">
        <v>0</v>
      </c>
      <c r="AC293" s="117">
        <f>ROUND(N293*2.14%,2)</f>
        <v>253577.99</v>
      </c>
      <c r="AD293" s="133">
        <v>213873.55</v>
      </c>
      <c r="AE293" s="133">
        <v>0</v>
      </c>
      <c r="AF293" s="108">
        <v>2023</v>
      </c>
      <c r="AG293" s="108">
        <v>2023</v>
      </c>
      <c r="AH293" s="108">
        <v>2023</v>
      </c>
      <c r="AI293" s="124"/>
      <c r="AJ293" s="124"/>
      <c r="AK293" s="124"/>
      <c r="AL293" s="124"/>
      <c r="AM293" s="125" t="s">
        <v>16933</v>
      </c>
      <c r="AN293" s="125" t="s">
        <v>16935</v>
      </c>
      <c r="AO293" s="125">
        <v>0</v>
      </c>
      <c r="AP293" s="125" t="s">
        <v>16951</v>
      </c>
      <c r="AQ293" s="125" t="s">
        <v>16937</v>
      </c>
      <c r="AR293" s="125" t="s">
        <v>16943</v>
      </c>
      <c r="AS293" s="125"/>
      <c r="AT293" s="125"/>
      <c r="AU293" s="125"/>
      <c r="AV293" s="125"/>
      <c r="AW293" s="125" t="s">
        <v>736</v>
      </c>
      <c r="AX293" s="126">
        <v>3766</v>
      </c>
      <c r="AY293" s="126">
        <v>1110</v>
      </c>
      <c r="AZ293" s="125" t="s">
        <v>2966</v>
      </c>
      <c r="BA293" s="125">
        <v>2006</v>
      </c>
      <c r="BB293" s="127"/>
      <c r="BC293" s="128">
        <f t="shared" si="104"/>
        <v>-52</v>
      </c>
      <c r="BJ293" s="97" t="str">
        <f t="shared" si="118"/>
        <v>1084.100</v>
      </c>
      <c r="BM293" s="97" t="s">
        <v>3535</v>
      </c>
      <c r="BN293" s="97" t="s">
        <v>3237</v>
      </c>
      <c r="BO293" s="97" t="s">
        <v>2983</v>
      </c>
      <c r="BU293" s="97" t="s">
        <v>3535</v>
      </c>
      <c r="BV293" s="97" t="s">
        <v>3237</v>
      </c>
      <c r="BW293" s="97" t="s">
        <v>2983</v>
      </c>
      <c r="CH293" s="119">
        <f t="shared" ref="CH293:CH347" si="124">D293-E293-F293-G293-H293-I293-J293-L293-N293-P293-R293-T293-U293-V293-W293-X293-Y293-Z293-AA293-AB293-AC293-AD293-AE293</f>
        <v>9.8953023552894592E-10</v>
      </c>
      <c r="DN293" s="97" t="e">
        <f t="shared" si="114"/>
        <v>#N/A</v>
      </c>
    </row>
    <row r="294" spans="1:118" s="139" customFormat="1" x14ac:dyDescent="0.3">
      <c r="A294" s="97">
        <v>1</v>
      </c>
      <c r="B294" s="120">
        <f>SUBTOTAL(9,$A$22:A294)</f>
        <v>239</v>
      </c>
      <c r="C294" s="163" t="s">
        <v>13125</v>
      </c>
      <c r="D294" s="117">
        <f t="shared" si="123"/>
        <v>3592809.7</v>
      </c>
      <c r="E294" s="134">
        <v>0</v>
      </c>
      <c r="F294" s="134">
        <v>0</v>
      </c>
      <c r="G294" s="134">
        <v>0</v>
      </c>
      <c r="H294" s="134">
        <v>0</v>
      </c>
      <c r="I294" s="134">
        <v>0</v>
      </c>
      <c r="J294" s="134">
        <v>0</v>
      </c>
      <c r="K294" s="152">
        <v>0</v>
      </c>
      <c r="L294" s="134">
        <v>0</v>
      </c>
      <c r="M294" s="122">
        <v>608.62</v>
      </c>
      <c r="N294" s="134">
        <v>3555150</v>
      </c>
      <c r="O294" s="134">
        <v>0</v>
      </c>
      <c r="P294" s="134">
        <v>0</v>
      </c>
      <c r="Q294" s="134">
        <v>0</v>
      </c>
      <c r="R294" s="134">
        <v>0</v>
      </c>
      <c r="S294" s="134">
        <v>0</v>
      </c>
      <c r="T294" s="134">
        <v>0</v>
      </c>
      <c r="U294" s="134">
        <v>0</v>
      </c>
      <c r="V294" s="134">
        <v>0</v>
      </c>
      <c r="W294" s="134">
        <v>0</v>
      </c>
      <c r="X294" s="134">
        <v>0</v>
      </c>
      <c r="Y294" s="134">
        <v>0</v>
      </c>
      <c r="Z294" s="134">
        <v>0</v>
      </c>
      <c r="AA294" s="134">
        <v>0</v>
      </c>
      <c r="AB294" s="134">
        <v>0</v>
      </c>
      <c r="AC294" s="134">
        <v>37659.699999999997</v>
      </c>
      <c r="AD294" s="133">
        <v>0</v>
      </c>
      <c r="AE294" s="134">
        <v>0</v>
      </c>
      <c r="AF294" s="136" t="s">
        <v>17025</v>
      </c>
      <c r="AG294" s="136">
        <v>2023</v>
      </c>
      <c r="AH294" s="137">
        <v>2023</v>
      </c>
      <c r="AT294" s="139" t="e">
        <f>VLOOKUP(C294,AW:AX,2,FALSE)</f>
        <v>#N/A</v>
      </c>
      <c r="BW294" s="140"/>
      <c r="CE294" s="139" t="e">
        <f>VLOOKUP(C294,CF:CG,2,FALSE)</f>
        <v>#N/A</v>
      </c>
      <c r="CH294" s="119">
        <f t="shared" si="124"/>
        <v>1.8917489796876907E-10</v>
      </c>
      <c r="CL294" s="139" t="e">
        <f>VLOOKUP(C294,CM:CN,2,FALSE)</f>
        <v>#N/A</v>
      </c>
      <c r="DK294" s="139" t="e">
        <f>VLOOKUP(C294,DL:DM,2,FALSE)</f>
        <v>#N/A</v>
      </c>
      <c r="DN294" s="97" t="e">
        <f t="shared" si="114"/>
        <v>#N/A</v>
      </c>
    </row>
    <row r="295" spans="1:118" x14ac:dyDescent="0.3">
      <c r="B295" s="150" t="s">
        <v>17251</v>
      </c>
      <c r="C295" s="150"/>
      <c r="D295" s="116">
        <f>D296</f>
        <v>5881607.7999999998</v>
      </c>
      <c r="E295" s="117">
        <f t="shared" ref="E295:AE295" si="125">E296</f>
        <v>0</v>
      </c>
      <c r="F295" s="117">
        <f t="shared" si="125"/>
        <v>0</v>
      </c>
      <c r="G295" s="117">
        <f t="shared" si="125"/>
        <v>0</v>
      </c>
      <c r="H295" s="117">
        <f t="shared" si="125"/>
        <v>0</v>
      </c>
      <c r="I295" s="117">
        <f t="shared" si="125"/>
        <v>0</v>
      </c>
      <c r="J295" s="117">
        <f t="shared" si="125"/>
        <v>0</v>
      </c>
      <c r="K295" s="118">
        <f t="shared" si="125"/>
        <v>0</v>
      </c>
      <c r="L295" s="117">
        <f t="shared" si="125"/>
        <v>0</v>
      </c>
      <c r="M295" s="117">
        <f t="shared" si="125"/>
        <v>871.55</v>
      </c>
      <c r="N295" s="117">
        <f t="shared" si="125"/>
        <v>5819957</v>
      </c>
      <c r="O295" s="117">
        <f t="shared" si="125"/>
        <v>0</v>
      </c>
      <c r="P295" s="117">
        <f t="shared" si="125"/>
        <v>0</v>
      </c>
      <c r="Q295" s="117">
        <f t="shared" si="125"/>
        <v>0</v>
      </c>
      <c r="R295" s="117">
        <f t="shared" si="125"/>
        <v>0</v>
      </c>
      <c r="S295" s="117">
        <f t="shared" si="125"/>
        <v>0</v>
      </c>
      <c r="T295" s="117">
        <f t="shared" si="125"/>
        <v>0</v>
      </c>
      <c r="U295" s="117">
        <f t="shared" si="125"/>
        <v>0</v>
      </c>
      <c r="V295" s="117">
        <f t="shared" si="125"/>
        <v>0</v>
      </c>
      <c r="W295" s="117">
        <f t="shared" si="125"/>
        <v>0</v>
      </c>
      <c r="X295" s="117">
        <f t="shared" si="125"/>
        <v>0</v>
      </c>
      <c r="Y295" s="117">
        <f t="shared" si="125"/>
        <v>0</v>
      </c>
      <c r="Z295" s="117">
        <f t="shared" si="125"/>
        <v>0</v>
      </c>
      <c r="AA295" s="117">
        <f t="shared" si="125"/>
        <v>0</v>
      </c>
      <c r="AB295" s="117">
        <f t="shared" si="125"/>
        <v>0</v>
      </c>
      <c r="AC295" s="117">
        <f t="shared" si="125"/>
        <v>61650.8</v>
      </c>
      <c r="AD295" s="117">
        <f t="shared" si="125"/>
        <v>0</v>
      </c>
      <c r="AE295" s="117">
        <f t="shared" si="125"/>
        <v>0</v>
      </c>
      <c r="AF295" s="108" t="s">
        <v>17004</v>
      </c>
      <c r="AG295" s="108" t="s">
        <v>17004</v>
      </c>
      <c r="AH295" s="108" t="s">
        <v>17004</v>
      </c>
      <c r="AI295" s="124"/>
      <c r="AJ295" s="124"/>
      <c r="AK295" s="124"/>
      <c r="AL295" s="124"/>
      <c r="AM295" s="125"/>
      <c r="AN295" s="125"/>
      <c r="AO295" s="125"/>
      <c r="AP295" s="125"/>
      <c r="AQ295" s="125"/>
      <c r="AR295" s="125"/>
      <c r="AS295" s="125"/>
      <c r="AT295" s="125"/>
      <c r="AU295" s="125"/>
      <c r="AV295" s="125"/>
      <c r="AW295" s="125"/>
      <c r="AX295" s="126"/>
      <c r="AY295" s="126"/>
      <c r="AZ295" s="125"/>
      <c r="BA295" s="125"/>
      <c r="BB295" s="127"/>
      <c r="BC295" s="128"/>
      <c r="CH295" s="119">
        <f t="shared" si="124"/>
        <v>-1.8917489796876907E-10</v>
      </c>
      <c r="DN295" s="97" t="e">
        <f t="shared" si="114"/>
        <v>#N/A</v>
      </c>
    </row>
    <row r="296" spans="1:118" s="139" customFormat="1" x14ac:dyDescent="0.3">
      <c r="A296" s="97">
        <v>1</v>
      </c>
      <c r="B296" s="120">
        <f>SUBTOTAL(9,$A$22:A296)</f>
        <v>240</v>
      </c>
      <c r="C296" s="163" t="s">
        <v>2305</v>
      </c>
      <c r="D296" s="117">
        <f>E296+F296+G296+H296+I296+J296+L296+N296+P296+R296+T296+U296+V296+W296+X296+Y296+Z296+AA296+AB296+AC296+AD296+AE296</f>
        <v>5881607.7999999998</v>
      </c>
      <c r="E296" s="134">
        <v>0</v>
      </c>
      <c r="F296" s="134">
        <v>0</v>
      </c>
      <c r="G296" s="134">
        <v>0</v>
      </c>
      <c r="H296" s="134">
        <v>0</v>
      </c>
      <c r="I296" s="134">
        <v>0</v>
      </c>
      <c r="J296" s="134">
        <v>0</v>
      </c>
      <c r="K296" s="152">
        <v>0</v>
      </c>
      <c r="L296" s="134">
        <v>0</v>
      </c>
      <c r="M296" s="122">
        <v>871.55</v>
      </c>
      <c r="N296" s="134">
        <v>5819957</v>
      </c>
      <c r="O296" s="134">
        <v>0</v>
      </c>
      <c r="P296" s="134">
        <v>0</v>
      </c>
      <c r="Q296" s="134">
        <v>0</v>
      </c>
      <c r="R296" s="134">
        <v>0</v>
      </c>
      <c r="S296" s="134">
        <v>0</v>
      </c>
      <c r="T296" s="134">
        <v>0</v>
      </c>
      <c r="U296" s="134">
        <v>0</v>
      </c>
      <c r="V296" s="134">
        <v>0</v>
      </c>
      <c r="W296" s="134">
        <v>0</v>
      </c>
      <c r="X296" s="134">
        <v>0</v>
      </c>
      <c r="Y296" s="134">
        <v>0</v>
      </c>
      <c r="Z296" s="134">
        <v>0</v>
      </c>
      <c r="AA296" s="134">
        <v>0</v>
      </c>
      <c r="AB296" s="134">
        <v>0</v>
      </c>
      <c r="AC296" s="134">
        <v>61650.8</v>
      </c>
      <c r="AD296" s="134">
        <v>0</v>
      </c>
      <c r="AE296" s="134">
        <v>0</v>
      </c>
      <c r="AF296" s="136" t="s">
        <v>17025</v>
      </c>
      <c r="AG296" s="136">
        <v>2023</v>
      </c>
      <c r="AH296" s="137">
        <v>2023</v>
      </c>
      <c r="AT296" s="139" t="e">
        <f>VLOOKUP(C296,AW:AX,2,FALSE)</f>
        <v>#N/A</v>
      </c>
      <c r="BW296" s="140"/>
      <c r="CE296" s="139">
        <f>VLOOKUP(C296,CF:CG,2,FALSE)</f>
        <v>1</v>
      </c>
      <c r="CH296" s="119">
        <f t="shared" si="124"/>
        <v>-1.8917489796876907E-10</v>
      </c>
      <c r="CL296" s="139" t="e">
        <f>VLOOKUP(C296,CM:CN,2,FALSE)</f>
        <v>#N/A</v>
      </c>
      <c r="DK296" s="139" t="e">
        <f>VLOOKUP(C296,DL:DM,2,FALSE)</f>
        <v>#N/A</v>
      </c>
      <c r="DN296" s="97" t="e">
        <f t="shared" si="114"/>
        <v>#N/A</v>
      </c>
    </row>
    <row r="297" spans="1:118" x14ac:dyDescent="0.3">
      <c r="B297" s="150" t="s">
        <v>219</v>
      </c>
      <c r="C297" s="150"/>
      <c r="D297" s="116">
        <f t="shared" ref="D297:AE297" si="126">SUM(D298:D299)</f>
        <v>3803081.32</v>
      </c>
      <c r="E297" s="117">
        <f t="shared" si="126"/>
        <v>0</v>
      </c>
      <c r="F297" s="117">
        <f t="shared" si="126"/>
        <v>0</v>
      </c>
      <c r="G297" s="117">
        <f t="shared" si="126"/>
        <v>0</v>
      </c>
      <c r="H297" s="117">
        <f t="shared" si="126"/>
        <v>0</v>
      </c>
      <c r="I297" s="117">
        <f t="shared" si="126"/>
        <v>0</v>
      </c>
      <c r="J297" s="117">
        <f t="shared" si="126"/>
        <v>0</v>
      </c>
      <c r="K297" s="118">
        <f t="shared" si="126"/>
        <v>0</v>
      </c>
      <c r="L297" s="117">
        <f t="shared" si="126"/>
        <v>0</v>
      </c>
      <c r="M297" s="117">
        <f t="shared" si="126"/>
        <v>0</v>
      </c>
      <c r="N297" s="117">
        <f t="shared" si="126"/>
        <v>0</v>
      </c>
      <c r="O297" s="117">
        <f t="shared" si="126"/>
        <v>0</v>
      </c>
      <c r="P297" s="117">
        <f t="shared" si="126"/>
        <v>0</v>
      </c>
      <c r="Q297" s="117">
        <f t="shared" si="126"/>
        <v>730.48</v>
      </c>
      <c r="R297" s="117">
        <f t="shared" si="126"/>
        <v>3637639.78</v>
      </c>
      <c r="S297" s="117">
        <f t="shared" si="126"/>
        <v>0</v>
      </c>
      <c r="T297" s="117">
        <f t="shared" si="126"/>
        <v>0</v>
      </c>
      <c r="U297" s="117">
        <f t="shared" si="126"/>
        <v>0</v>
      </c>
      <c r="V297" s="117">
        <f t="shared" si="126"/>
        <v>0</v>
      </c>
      <c r="W297" s="117">
        <f t="shared" si="126"/>
        <v>0</v>
      </c>
      <c r="X297" s="117">
        <f t="shared" si="126"/>
        <v>0</v>
      </c>
      <c r="Y297" s="117">
        <f t="shared" si="126"/>
        <v>0</v>
      </c>
      <c r="Z297" s="117">
        <f t="shared" si="126"/>
        <v>0</v>
      </c>
      <c r="AA297" s="117">
        <f t="shared" si="126"/>
        <v>0</v>
      </c>
      <c r="AB297" s="117">
        <f t="shared" si="126"/>
        <v>0</v>
      </c>
      <c r="AC297" s="117">
        <f t="shared" si="126"/>
        <v>75510.13</v>
      </c>
      <c r="AD297" s="117">
        <f t="shared" si="126"/>
        <v>89931.41</v>
      </c>
      <c r="AE297" s="117">
        <f t="shared" si="126"/>
        <v>0</v>
      </c>
      <c r="AF297" s="108" t="s">
        <v>17004</v>
      </c>
      <c r="AG297" s="108" t="s">
        <v>17004</v>
      </c>
      <c r="AH297" s="108" t="s">
        <v>17004</v>
      </c>
      <c r="AI297" s="124"/>
      <c r="AJ297" s="124"/>
      <c r="AK297" s="124"/>
      <c r="AL297" s="124"/>
      <c r="AM297" s="125"/>
      <c r="AN297" s="125"/>
      <c r="AO297" s="125"/>
      <c r="AP297" s="125"/>
      <c r="AQ297" s="125"/>
      <c r="AR297" s="125"/>
      <c r="AS297" s="125"/>
      <c r="AT297" s="125"/>
      <c r="AU297" s="125"/>
      <c r="AV297" s="125"/>
      <c r="AW297" s="125"/>
      <c r="AX297" s="126"/>
      <c r="AY297" s="126"/>
      <c r="AZ297" s="125"/>
      <c r="BA297" s="125"/>
      <c r="BB297" s="127"/>
      <c r="BC297" s="128">
        <f t="shared" si="104"/>
        <v>0</v>
      </c>
      <c r="BJ297" s="97" t="e">
        <f>VLOOKUP(C297,BM:BO,3,FALSE)</f>
        <v>#N/A</v>
      </c>
      <c r="BM297" s="97" t="s">
        <v>645</v>
      </c>
      <c r="BN297" s="97" t="s">
        <v>2983</v>
      </c>
      <c r="BO297" s="97" t="s">
        <v>3254</v>
      </c>
      <c r="BU297" s="97" t="s">
        <v>645</v>
      </c>
      <c r="BV297" s="97" t="s">
        <v>2983</v>
      </c>
      <c r="BW297" s="97" t="s">
        <v>3254</v>
      </c>
      <c r="CH297" s="119">
        <f t="shared" si="124"/>
        <v>2.9103830456733704E-11</v>
      </c>
      <c r="DN297" s="97" t="e">
        <f t="shared" si="114"/>
        <v>#N/A</v>
      </c>
    </row>
    <row r="298" spans="1:118" x14ac:dyDescent="0.3">
      <c r="A298" s="97">
        <v>1</v>
      </c>
      <c r="B298" s="120">
        <f>SUBTOTAL(9,$A$22:A298)</f>
        <v>241</v>
      </c>
      <c r="C298" s="130" t="s">
        <v>227</v>
      </c>
      <c r="D298" s="117">
        <f t="shared" ref="D298:D299" si="127">E298+F298+G298+H298+I298+J298+L298+N298+P298+R298+T298+U298+V298+W298+X298+Y298+Z298+AA298+AB298+AC298+AD298+AE298</f>
        <v>89931.41</v>
      </c>
      <c r="E298" s="133">
        <v>0</v>
      </c>
      <c r="F298" s="133">
        <v>0</v>
      </c>
      <c r="G298" s="133">
        <v>0</v>
      </c>
      <c r="H298" s="133">
        <v>0</v>
      </c>
      <c r="I298" s="133">
        <v>0</v>
      </c>
      <c r="J298" s="133">
        <v>0</v>
      </c>
      <c r="K298" s="149">
        <v>0</v>
      </c>
      <c r="L298" s="133">
        <v>0</v>
      </c>
      <c r="M298" s="135">
        <v>0</v>
      </c>
      <c r="N298" s="117">
        <v>0</v>
      </c>
      <c r="O298" s="133">
        <v>0</v>
      </c>
      <c r="P298" s="133">
        <v>0</v>
      </c>
      <c r="Q298" s="117">
        <v>0</v>
      </c>
      <c r="R298" s="117">
        <v>0</v>
      </c>
      <c r="S298" s="133">
        <v>0</v>
      </c>
      <c r="T298" s="133">
        <v>0</v>
      </c>
      <c r="U298" s="133">
        <v>0</v>
      </c>
      <c r="V298" s="133">
        <v>0</v>
      </c>
      <c r="W298" s="133">
        <v>0</v>
      </c>
      <c r="X298" s="133">
        <v>0</v>
      </c>
      <c r="Y298" s="133">
        <v>0</v>
      </c>
      <c r="Z298" s="133">
        <v>0</v>
      </c>
      <c r="AA298" s="133">
        <v>0</v>
      </c>
      <c r="AB298" s="133">
        <v>0</v>
      </c>
      <c r="AC298" s="117">
        <f>ROUND(N298*2.14%,2)</f>
        <v>0</v>
      </c>
      <c r="AD298" s="117">
        <v>89931.41</v>
      </c>
      <c r="AE298" s="133">
        <v>0</v>
      </c>
      <c r="AF298" s="108">
        <v>2023</v>
      </c>
      <c r="AG298" s="108" t="s">
        <v>17025</v>
      </c>
      <c r="AH298" s="108" t="s">
        <v>17025</v>
      </c>
      <c r="AI298" s="124"/>
      <c r="AJ298" s="124"/>
      <c r="AK298" s="124"/>
      <c r="AL298" s="124"/>
      <c r="AM298" s="125" t="s">
        <v>16941</v>
      </c>
      <c r="AN298" s="125" t="s">
        <v>16932</v>
      </c>
      <c r="AO298" s="125">
        <v>0</v>
      </c>
      <c r="AP298" s="125" t="s">
        <v>16953</v>
      </c>
      <c r="AQ298" s="125" t="s">
        <v>16945</v>
      </c>
      <c r="AR298" s="125">
        <v>0</v>
      </c>
      <c r="AS298" s="125" t="s">
        <v>16960</v>
      </c>
      <c r="AT298" s="125"/>
      <c r="AU298" s="125"/>
      <c r="AV298" s="125"/>
      <c r="AW298" s="125" t="s">
        <v>663</v>
      </c>
      <c r="AX298" s="126">
        <v>614.5</v>
      </c>
      <c r="AY298" s="126">
        <v>585</v>
      </c>
      <c r="AZ298" s="125" t="s">
        <v>2966</v>
      </c>
      <c r="BA298" s="125" t="s">
        <v>16991</v>
      </c>
      <c r="BB298" s="127"/>
      <c r="BC298" s="128">
        <f t="shared" si="104"/>
        <v>585</v>
      </c>
      <c r="BJ298" s="97" t="str">
        <f>VLOOKUP(C298,BM:BO,3,FALSE)</f>
        <v>450.200</v>
      </c>
      <c r="BM298" s="97" t="s">
        <v>3255</v>
      </c>
      <c r="BN298" s="97" t="s">
        <v>1342</v>
      </c>
      <c r="BO298" s="97" t="s">
        <v>3059</v>
      </c>
      <c r="BU298" s="97" t="s">
        <v>3255</v>
      </c>
      <c r="BV298" s="97" t="s">
        <v>1342</v>
      </c>
      <c r="BW298" s="97" t="s">
        <v>3059</v>
      </c>
      <c r="CH298" s="119">
        <f t="shared" si="124"/>
        <v>0</v>
      </c>
      <c r="DN298" s="97" t="e">
        <f t="shared" si="114"/>
        <v>#N/A</v>
      </c>
    </row>
    <row r="299" spans="1:118" s="139" customFormat="1" x14ac:dyDescent="0.3">
      <c r="A299" s="97">
        <v>1</v>
      </c>
      <c r="B299" s="120">
        <f>SUBTOTAL(9,$A$22:A299)</f>
        <v>242</v>
      </c>
      <c r="C299" s="163" t="s">
        <v>14654</v>
      </c>
      <c r="D299" s="117">
        <f t="shared" si="127"/>
        <v>3713149.9099999997</v>
      </c>
      <c r="E299" s="134">
        <v>0</v>
      </c>
      <c r="F299" s="134">
        <v>0</v>
      </c>
      <c r="G299" s="134">
        <v>0</v>
      </c>
      <c r="H299" s="134">
        <v>0</v>
      </c>
      <c r="I299" s="134">
        <v>0</v>
      </c>
      <c r="J299" s="134">
        <v>0</v>
      </c>
      <c r="K299" s="152">
        <v>0</v>
      </c>
      <c r="L299" s="134">
        <v>0</v>
      </c>
      <c r="M299" s="134">
        <v>0</v>
      </c>
      <c r="N299" s="134">
        <v>0</v>
      </c>
      <c r="O299" s="134">
        <v>0</v>
      </c>
      <c r="P299" s="134">
        <v>0</v>
      </c>
      <c r="Q299" s="122">
        <v>730.48</v>
      </c>
      <c r="R299" s="134">
        <v>3637639.78</v>
      </c>
      <c r="S299" s="134">
        <v>0</v>
      </c>
      <c r="T299" s="134">
        <v>0</v>
      </c>
      <c r="U299" s="134">
        <v>0</v>
      </c>
      <c r="V299" s="134">
        <v>0</v>
      </c>
      <c r="W299" s="134">
        <v>0</v>
      </c>
      <c r="X299" s="134">
        <v>0</v>
      </c>
      <c r="Y299" s="134">
        <v>0</v>
      </c>
      <c r="Z299" s="134">
        <v>0</v>
      </c>
      <c r="AA299" s="134">
        <v>0</v>
      </c>
      <c r="AB299" s="134">
        <v>0</v>
      </c>
      <c r="AC299" s="168">
        <v>75510.13</v>
      </c>
      <c r="AD299" s="134">
        <v>0</v>
      </c>
      <c r="AE299" s="134">
        <v>0</v>
      </c>
      <c r="AF299" s="136" t="s">
        <v>17025</v>
      </c>
      <c r="AG299" s="136">
        <v>2023</v>
      </c>
      <c r="AH299" s="137">
        <v>2023</v>
      </c>
      <c r="AT299" s="139" t="e">
        <f>VLOOKUP(C299,AW:AX,2,FALSE)</f>
        <v>#N/A</v>
      </c>
      <c r="BW299" s="140"/>
      <c r="CA299" s="139" t="e">
        <f>VLOOKUP(C299,CB:CC,2,FALSE)</f>
        <v>#N/A</v>
      </c>
      <c r="CE299" s="139" t="e">
        <f>VLOOKUP(C299,CF:CG,2,FALSE)</f>
        <v>#N/A</v>
      </c>
      <c r="CH299" s="119">
        <f t="shared" si="124"/>
        <v>-1.1641532182693481E-10</v>
      </c>
      <c r="CL299" s="139" t="e">
        <f>VLOOKUP(C299,CM:CN,2,FALSE)</f>
        <v>#N/A</v>
      </c>
      <c r="DK299" s="139" t="e">
        <f>VLOOKUP(C299,DL:DM,2,FALSE)</f>
        <v>#N/A</v>
      </c>
      <c r="DN299" s="97" t="e">
        <f t="shared" si="114"/>
        <v>#N/A</v>
      </c>
    </row>
    <row r="300" spans="1:118" x14ac:dyDescent="0.3">
      <c r="B300" s="150" t="s">
        <v>220</v>
      </c>
      <c r="C300" s="150"/>
      <c r="D300" s="116">
        <f>SUM(D301:D304)</f>
        <v>9762161.3499999996</v>
      </c>
      <c r="E300" s="117">
        <f t="shared" ref="E300:AE300" si="128">SUM(E301:E304)</f>
        <v>0</v>
      </c>
      <c r="F300" s="117">
        <f t="shared" si="128"/>
        <v>0</v>
      </c>
      <c r="G300" s="117">
        <f t="shared" si="128"/>
        <v>0</v>
      </c>
      <c r="H300" s="117">
        <f t="shared" si="128"/>
        <v>0</v>
      </c>
      <c r="I300" s="117">
        <f t="shared" si="128"/>
        <v>0</v>
      </c>
      <c r="J300" s="117">
        <f t="shared" si="128"/>
        <v>0</v>
      </c>
      <c r="K300" s="118">
        <f t="shared" si="128"/>
        <v>0</v>
      </c>
      <c r="L300" s="117">
        <f t="shared" si="128"/>
        <v>0</v>
      </c>
      <c r="M300" s="117">
        <f t="shared" si="128"/>
        <v>1132.92</v>
      </c>
      <c r="N300" s="117">
        <f t="shared" si="128"/>
        <v>8909974</v>
      </c>
      <c r="O300" s="117">
        <f t="shared" si="128"/>
        <v>0</v>
      </c>
      <c r="P300" s="117">
        <f t="shared" si="128"/>
        <v>0</v>
      </c>
      <c r="Q300" s="117">
        <f t="shared" si="128"/>
        <v>0</v>
      </c>
      <c r="R300" s="117">
        <f t="shared" si="128"/>
        <v>0</v>
      </c>
      <c r="S300" s="117">
        <f t="shared" si="128"/>
        <v>0</v>
      </c>
      <c r="T300" s="117">
        <f t="shared" si="128"/>
        <v>0</v>
      </c>
      <c r="U300" s="117">
        <f t="shared" si="128"/>
        <v>0</v>
      </c>
      <c r="V300" s="117">
        <f t="shared" si="128"/>
        <v>0</v>
      </c>
      <c r="W300" s="117">
        <f t="shared" si="128"/>
        <v>0</v>
      </c>
      <c r="X300" s="117">
        <f t="shared" si="128"/>
        <v>0</v>
      </c>
      <c r="Y300" s="117">
        <f t="shared" si="128"/>
        <v>0</v>
      </c>
      <c r="Z300" s="117">
        <f t="shared" si="128"/>
        <v>0</v>
      </c>
      <c r="AA300" s="117">
        <f t="shared" si="128"/>
        <v>0</v>
      </c>
      <c r="AB300" s="117">
        <f t="shared" si="128"/>
        <v>0</v>
      </c>
      <c r="AC300" s="117">
        <f t="shared" si="128"/>
        <v>184953.24</v>
      </c>
      <c r="AD300" s="117">
        <f t="shared" si="128"/>
        <v>667234.11</v>
      </c>
      <c r="AE300" s="117">
        <f t="shared" si="128"/>
        <v>0</v>
      </c>
      <c r="AF300" s="108" t="s">
        <v>17004</v>
      </c>
      <c r="AG300" s="108" t="s">
        <v>17004</v>
      </c>
      <c r="AH300" s="108" t="s">
        <v>17004</v>
      </c>
      <c r="AI300" s="124"/>
      <c r="AJ300" s="124"/>
      <c r="AK300" s="124"/>
      <c r="AL300" s="124"/>
      <c r="AM300" s="125"/>
      <c r="AN300" s="125"/>
      <c r="AO300" s="125"/>
      <c r="AP300" s="125"/>
      <c r="AQ300" s="125"/>
      <c r="AR300" s="125"/>
      <c r="AS300" s="125"/>
      <c r="AT300" s="125"/>
      <c r="AU300" s="125"/>
      <c r="AV300" s="125"/>
      <c r="AW300" s="125"/>
      <c r="AX300" s="126"/>
      <c r="AY300" s="126"/>
      <c r="AZ300" s="125"/>
      <c r="BA300" s="125"/>
      <c r="BB300" s="127"/>
      <c r="BC300" s="128">
        <f t="shared" si="104"/>
        <v>-1132.92</v>
      </c>
      <c r="BJ300" s="97" t="e">
        <f>VLOOKUP(C300,BM:BO,3,FALSE)</f>
        <v>#N/A</v>
      </c>
      <c r="BM300" s="97" t="s">
        <v>3257</v>
      </c>
      <c r="BN300" s="97" t="s">
        <v>3095</v>
      </c>
      <c r="BO300" s="97" t="s">
        <v>3258</v>
      </c>
      <c r="BU300" s="97" t="s">
        <v>3257</v>
      </c>
      <c r="BV300" s="97" t="s">
        <v>3095</v>
      </c>
      <c r="BW300" s="97" t="s">
        <v>3258</v>
      </c>
      <c r="CH300" s="119">
        <f t="shared" si="124"/>
        <v>-3.4924596548080444E-10</v>
      </c>
      <c r="DN300" s="97" t="e">
        <f t="shared" si="114"/>
        <v>#N/A</v>
      </c>
    </row>
    <row r="301" spans="1:118" x14ac:dyDescent="0.3">
      <c r="A301" s="97">
        <v>1</v>
      </c>
      <c r="B301" s="120">
        <f>SUBTOTAL(9,$A$22:A301)</f>
        <v>243</v>
      </c>
      <c r="C301" s="130" t="s">
        <v>226</v>
      </c>
      <c r="D301" s="117">
        <f t="shared" ref="D301:D303" si="129">E301+F301+G301+H301+I301+J301+L301+N301+P301+R301+T301+U301+V301+W301+X301+Y301+Z301+AA301+AB301+AC301+AD301+AE301</f>
        <v>136971.79999999999</v>
      </c>
      <c r="E301" s="133">
        <v>0</v>
      </c>
      <c r="F301" s="133">
        <v>0</v>
      </c>
      <c r="G301" s="133">
        <v>0</v>
      </c>
      <c r="H301" s="133">
        <v>0</v>
      </c>
      <c r="I301" s="133">
        <v>0</v>
      </c>
      <c r="J301" s="133">
        <v>0</v>
      </c>
      <c r="K301" s="149">
        <v>0</v>
      </c>
      <c r="L301" s="133">
        <v>0</v>
      </c>
      <c r="M301" s="135">
        <v>0</v>
      </c>
      <c r="N301" s="117">
        <v>0</v>
      </c>
      <c r="O301" s="133">
        <v>0</v>
      </c>
      <c r="P301" s="133">
        <v>0</v>
      </c>
      <c r="Q301" s="117">
        <v>0</v>
      </c>
      <c r="R301" s="117">
        <v>0</v>
      </c>
      <c r="S301" s="133">
        <v>0</v>
      </c>
      <c r="T301" s="133">
        <v>0</v>
      </c>
      <c r="U301" s="133">
        <v>0</v>
      </c>
      <c r="V301" s="133">
        <v>0</v>
      </c>
      <c r="W301" s="133">
        <v>0</v>
      </c>
      <c r="X301" s="133">
        <v>0</v>
      </c>
      <c r="Y301" s="133">
        <v>0</v>
      </c>
      <c r="Z301" s="133">
        <v>0</v>
      </c>
      <c r="AA301" s="133">
        <v>0</v>
      </c>
      <c r="AB301" s="133">
        <v>0</v>
      </c>
      <c r="AC301" s="117">
        <f>ROUND(N301*2.14%,2)</f>
        <v>0</v>
      </c>
      <c r="AD301" s="117">
        <v>136971.79999999999</v>
      </c>
      <c r="AE301" s="133">
        <v>0</v>
      </c>
      <c r="AF301" s="108">
        <v>2023</v>
      </c>
      <c r="AG301" s="108" t="s">
        <v>17025</v>
      </c>
      <c r="AH301" s="108" t="s">
        <v>17025</v>
      </c>
      <c r="AI301" s="124"/>
      <c r="AJ301" s="124"/>
      <c r="AK301" s="124"/>
      <c r="AL301" s="124"/>
      <c r="AM301" s="125" t="s">
        <v>16941</v>
      </c>
      <c r="AN301" s="125" t="s">
        <v>16938</v>
      </c>
      <c r="AO301" s="125">
        <v>0</v>
      </c>
      <c r="AP301" s="125" t="s">
        <v>16932</v>
      </c>
      <c r="AQ301" s="125" t="s">
        <v>16931</v>
      </c>
      <c r="AR301" s="125">
        <v>0</v>
      </c>
      <c r="AS301" s="125" t="s">
        <v>16960</v>
      </c>
      <c r="AT301" s="125"/>
      <c r="AU301" s="125"/>
      <c r="AV301" s="125"/>
      <c r="AW301" s="125" t="s">
        <v>636</v>
      </c>
      <c r="AX301" s="126">
        <v>959.9</v>
      </c>
      <c r="AY301" s="126">
        <v>628.5</v>
      </c>
      <c r="AZ301" s="125" t="s">
        <v>2966</v>
      </c>
      <c r="BA301" s="125" t="s">
        <v>16991</v>
      </c>
      <c r="BB301" s="127"/>
      <c r="BC301" s="128">
        <f t="shared" si="104"/>
        <v>628.5</v>
      </c>
      <c r="BJ301" s="97" t="str">
        <f>VLOOKUP(C301,BM:BO,3,FALSE)</f>
        <v>нет данных</v>
      </c>
      <c r="BM301" s="97" t="s">
        <v>3261</v>
      </c>
      <c r="BN301" s="97" t="s">
        <v>780</v>
      </c>
      <c r="BO301" s="97" t="s">
        <v>3262</v>
      </c>
      <c r="BU301" s="97" t="s">
        <v>3261</v>
      </c>
      <c r="BV301" s="97" t="s">
        <v>780</v>
      </c>
      <c r="BW301" s="97" t="s">
        <v>3262</v>
      </c>
      <c r="CH301" s="119">
        <f t="shared" si="124"/>
        <v>0</v>
      </c>
      <c r="DN301" s="97" t="e">
        <f t="shared" si="114"/>
        <v>#N/A</v>
      </c>
    </row>
    <row r="302" spans="1:118" s="139" customFormat="1" x14ac:dyDescent="0.3">
      <c r="A302" s="97">
        <v>1</v>
      </c>
      <c r="B302" s="120">
        <f>SUBTOTAL(9,$A$22:A302)</f>
        <v>244</v>
      </c>
      <c r="C302" s="163" t="s">
        <v>14709</v>
      </c>
      <c r="D302" s="117">
        <f t="shared" si="129"/>
        <v>328687.35999999999</v>
      </c>
      <c r="E302" s="134">
        <v>0</v>
      </c>
      <c r="F302" s="134">
        <v>0</v>
      </c>
      <c r="G302" s="134">
        <v>0</v>
      </c>
      <c r="H302" s="134">
        <v>0</v>
      </c>
      <c r="I302" s="134">
        <v>0</v>
      </c>
      <c r="J302" s="134">
        <v>0</v>
      </c>
      <c r="K302" s="152">
        <v>0</v>
      </c>
      <c r="L302" s="134">
        <v>0</v>
      </c>
      <c r="M302" s="134">
        <v>0</v>
      </c>
      <c r="N302" s="134">
        <v>0</v>
      </c>
      <c r="O302" s="134">
        <v>0</v>
      </c>
      <c r="P302" s="134">
        <v>0</v>
      </c>
      <c r="Q302" s="134">
        <v>0</v>
      </c>
      <c r="R302" s="134">
        <v>0</v>
      </c>
      <c r="S302" s="134">
        <v>0</v>
      </c>
      <c r="T302" s="134">
        <v>0</v>
      </c>
      <c r="U302" s="134">
        <v>0</v>
      </c>
      <c r="V302" s="134">
        <v>0</v>
      </c>
      <c r="W302" s="134">
        <v>0</v>
      </c>
      <c r="X302" s="134">
        <v>0</v>
      </c>
      <c r="Y302" s="134">
        <v>0</v>
      </c>
      <c r="Z302" s="134">
        <v>0</v>
      </c>
      <c r="AA302" s="134">
        <v>0</v>
      </c>
      <c r="AB302" s="134">
        <v>0</v>
      </c>
      <c r="AC302" s="168">
        <v>0</v>
      </c>
      <c r="AD302" s="117">
        <v>328687.35999999999</v>
      </c>
      <c r="AE302" s="134">
        <v>0</v>
      </c>
      <c r="AF302" s="136">
        <v>2023</v>
      </c>
      <c r="AG302" s="136" t="s">
        <v>17025</v>
      </c>
      <c r="AH302" s="137" t="s">
        <v>17025</v>
      </c>
      <c r="AT302" s="139" t="e">
        <f>VLOOKUP(C302,AW:AX,2,FALSE)</f>
        <v>#N/A</v>
      </c>
      <c r="BW302" s="140"/>
      <c r="CE302" s="139" t="e">
        <f>VLOOKUP(C302,CF:CG,2,FALSE)</f>
        <v>#N/A</v>
      </c>
      <c r="CH302" s="119">
        <f t="shared" si="124"/>
        <v>0</v>
      </c>
      <c r="CL302" s="139" t="e">
        <f>VLOOKUP(C302,CM:CN,2,FALSE)</f>
        <v>#N/A</v>
      </c>
      <c r="DK302" s="139" t="e">
        <f>VLOOKUP(C302,DL:DM,2,FALSE)</f>
        <v>#N/A</v>
      </c>
      <c r="DN302" s="97" t="e">
        <f t="shared" si="114"/>
        <v>#N/A</v>
      </c>
    </row>
    <row r="303" spans="1:118" s="139" customFormat="1" x14ac:dyDescent="0.3">
      <c r="A303" s="97">
        <v>1</v>
      </c>
      <c r="B303" s="120">
        <f>SUBTOTAL(9,$A$22:A303)</f>
        <v>245</v>
      </c>
      <c r="C303" s="163" t="s">
        <v>14801</v>
      </c>
      <c r="D303" s="117">
        <f t="shared" si="129"/>
        <v>9094927.2400000002</v>
      </c>
      <c r="E303" s="134">
        <v>0</v>
      </c>
      <c r="F303" s="134">
        <v>0</v>
      </c>
      <c r="G303" s="134">
        <v>0</v>
      </c>
      <c r="H303" s="134">
        <v>0</v>
      </c>
      <c r="I303" s="134">
        <v>0</v>
      </c>
      <c r="J303" s="134">
        <v>0</v>
      </c>
      <c r="K303" s="152">
        <v>0</v>
      </c>
      <c r="L303" s="134">
        <v>0</v>
      </c>
      <c r="M303" s="122">
        <v>1132.92</v>
      </c>
      <c r="N303" s="134">
        <v>8909974</v>
      </c>
      <c r="O303" s="134">
        <v>0</v>
      </c>
      <c r="P303" s="134">
        <v>0</v>
      </c>
      <c r="Q303" s="134">
        <v>0</v>
      </c>
      <c r="R303" s="134">
        <v>0</v>
      </c>
      <c r="S303" s="134">
        <v>0</v>
      </c>
      <c r="T303" s="134">
        <v>0</v>
      </c>
      <c r="U303" s="134">
        <v>0</v>
      </c>
      <c r="V303" s="134">
        <v>0</v>
      </c>
      <c r="W303" s="134">
        <v>0</v>
      </c>
      <c r="X303" s="134">
        <v>0</v>
      </c>
      <c r="Y303" s="134">
        <v>0</v>
      </c>
      <c r="Z303" s="134">
        <v>0</v>
      </c>
      <c r="AA303" s="134">
        <v>0</v>
      </c>
      <c r="AB303" s="134">
        <v>0</v>
      </c>
      <c r="AC303" s="168">
        <v>184953.24</v>
      </c>
      <c r="AD303" s="134">
        <v>0</v>
      </c>
      <c r="AE303" s="134">
        <v>0</v>
      </c>
      <c r="AF303" s="136" t="s">
        <v>17025</v>
      </c>
      <c r="AG303" s="136">
        <v>2023</v>
      </c>
      <c r="AH303" s="137">
        <v>2023</v>
      </c>
      <c r="AT303" s="139" t="e">
        <f>VLOOKUP(C303,AW:AX,2,FALSE)</f>
        <v>#N/A</v>
      </c>
      <c r="BW303" s="140"/>
      <c r="CE303" s="139" t="e">
        <f>VLOOKUP(C303,CF:CG,2,FALSE)</f>
        <v>#N/A</v>
      </c>
      <c r="CH303" s="119">
        <f t="shared" si="124"/>
        <v>2.3283064365386963E-10</v>
      </c>
      <c r="CL303" s="139" t="e">
        <f>VLOOKUP(C303,CM:CN,2,FALSE)</f>
        <v>#N/A</v>
      </c>
      <c r="DK303" s="139" t="e">
        <f>VLOOKUP(C303,DL:DM,2,FALSE)</f>
        <v>#N/A</v>
      </c>
      <c r="DN303" s="97" t="e">
        <f t="shared" si="114"/>
        <v>#N/A</v>
      </c>
    </row>
    <row r="304" spans="1:118" x14ac:dyDescent="0.3">
      <c r="A304" s="97">
        <v>1</v>
      </c>
      <c r="B304" s="120">
        <f>SUBTOTAL(9,$A$22:A304)</f>
        <v>246</v>
      </c>
      <c r="C304" s="121" t="s">
        <v>225</v>
      </c>
      <c r="D304" s="117">
        <f>E304+F304+G304+H304+I304+J304+L304+N304+P304+R304+T304+U304+V304+W304+X304+Y304+Z304+AA304+AB304+AC304+AD304+AE304</f>
        <v>201574.95</v>
      </c>
      <c r="E304" s="117">
        <v>0</v>
      </c>
      <c r="F304" s="117">
        <v>0</v>
      </c>
      <c r="G304" s="117">
        <v>0</v>
      </c>
      <c r="H304" s="117">
        <v>0</v>
      </c>
      <c r="I304" s="117">
        <v>0</v>
      </c>
      <c r="J304" s="117">
        <v>0</v>
      </c>
      <c r="K304" s="118">
        <v>0</v>
      </c>
      <c r="L304" s="117">
        <v>0</v>
      </c>
      <c r="M304" s="122">
        <v>0</v>
      </c>
      <c r="N304" s="117">
        <v>0</v>
      </c>
      <c r="O304" s="117">
        <v>0</v>
      </c>
      <c r="P304" s="117">
        <v>0</v>
      </c>
      <c r="Q304" s="117">
        <v>0</v>
      </c>
      <c r="R304" s="117">
        <v>0</v>
      </c>
      <c r="S304" s="117">
        <v>0</v>
      </c>
      <c r="T304" s="117">
        <v>0</v>
      </c>
      <c r="U304" s="117">
        <v>0</v>
      </c>
      <c r="V304" s="117">
        <v>0</v>
      </c>
      <c r="W304" s="117">
        <v>0</v>
      </c>
      <c r="X304" s="117">
        <v>0</v>
      </c>
      <c r="Y304" s="117">
        <v>0</v>
      </c>
      <c r="Z304" s="117">
        <v>0</v>
      </c>
      <c r="AA304" s="117">
        <v>0</v>
      </c>
      <c r="AB304" s="117">
        <v>0</v>
      </c>
      <c r="AC304" s="117">
        <f>ROUND(N304*2.14%,2)</f>
        <v>0</v>
      </c>
      <c r="AD304" s="133">
        <v>201574.95</v>
      </c>
      <c r="AE304" s="117">
        <v>0</v>
      </c>
      <c r="AF304" s="108">
        <v>2023</v>
      </c>
      <c r="AG304" s="108" t="s">
        <v>17025</v>
      </c>
      <c r="AH304" s="108" t="s">
        <v>17025</v>
      </c>
      <c r="AI304" s="124"/>
      <c r="AJ304" s="124"/>
      <c r="AK304" s="124"/>
      <c r="AL304" s="124"/>
      <c r="AM304" s="125" t="s">
        <v>16932</v>
      </c>
      <c r="AN304" s="125">
        <v>2015</v>
      </c>
      <c r="AO304" s="125">
        <v>0</v>
      </c>
      <c r="AP304" s="125" t="s">
        <v>16953</v>
      </c>
      <c r="AQ304" s="125" t="s">
        <v>16950</v>
      </c>
      <c r="AR304" s="125">
        <v>0</v>
      </c>
      <c r="AS304" s="125"/>
      <c r="AT304" s="125" t="s">
        <v>16954</v>
      </c>
      <c r="AU304" s="129">
        <v>190491.61</v>
      </c>
      <c r="AV304" s="129">
        <v>1429982.69</v>
      </c>
      <c r="AW304" s="125" t="s">
        <v>617</v>
      </c>
      <c r="AX304" s="126">
        <v>2484.9</v>
      </c>
      <c r="AY304" s="126">
        <v>1133.8</v>
      </c>
      <c r="AZ304" s="125" t="s">
        <v>2966</v>
      </c>
      <c r="BA304" s="125" t="s">
        <v>16991</v>
      </c>
      <c r="BB304" s="127"/>
      <c r="BC304" s="128">
        <f>AY304-M304</f>
        <v>1133.8</v>
      </c>
      <c r="BJ304" s="97" t="str">
        <f>VLOOKUP(C304,BM:BO,3,FALSE)</f>
        <v>нет данных</v>
      </c>
      <c r="BM304" s="97" t="s">
        <v>3259</v>
      </c>
      <c r="BN304" s="97" t="s">
        <v>666</v>
      </c>
      <c r="BO304" s="97" t="s">
        <v>3260</v>
      </c>
      <c r="BU304" s="97" t="s">
        <v>3259</v>
      </c>
      <c r="BV304" s="97" t="s">
        <v>666</v>
      </c>
      <c r="BW304" s="97" t="s">
        <v>3260</v>
      </c>
      <c r="CH304" s="119">
        <f>D304-E304-F304-G304-H304-I304-J304-L304-N304-P304-R304-T304-U304-V304-W304-X304-Y304-Z304-AA304-AB304-AC304-AD304-AE304</f>
        <v>0</v>
      </c>
      <c r="DN304" s="97" t="e">
        <f t="shared" si="114"/>
        <v>#N/A</v>
      </c>
    </row>
    <row r="305" spans="1:118" x14ac:dyDescent="0.3">
      <c r="B305" s="150" t="s">
        <v>221</v>
      </c>
      <c r="C305" s="150"/>
      <c r="D305" s="116">
        <f>SUM(D306:D307)</f>
        <v>4669836.26</v>
      </c>
      <c r="E305" s="117">
        <f t="shared" ref="E305:AE305" si="130">SUM(E306:E307)</f>
        <v>0</v>
      </c>
      <c r="F305" s="117">
        <f t="shared" si="130"/>
        <v>0</v>
      </c>
      <c r="G305" s="117">
        <f t="shared" si="130"/>
        <v>0</v>
      </c>
      <c r="H305" s="117">
        <f t="shared" si="130"/>
        <v>0</v>
      </c>
      <c r="I305" s="117">
        <f t="shared" si="130"/>
        <v>0</v>
      </c>
      <c r="J305" s="117">
        <f t="shared" si="130"/>
        <v>0</v>
      </c>
      <c r="K305" s="118">
        <f t="shared" si="130"/>
        <v>0</v>
      </c>
      <c r="L305" s="117">
        <f t="shared" si="130"/>
        <v>0</v>
      </c>
      <c r="M305" s="117">
        <f t="shared" si="130"/>
        <v>667.24</v>
      </c>
      <c r="N305" s="117">
        <f t="shared" si="130"/>
        <v>4340633.34</v>
      </c>
      <c r="O305" s="117">
        <f t="shared" si="130"/>
        <v>0</v>
      </c>
      <c r="P305" s="117">
        <f t="shared" si="130"/>
        <v>0</v>
      </c>
      <c r="Q305" s="117">
        <f t="shared" si="130"/>
        <v>0</v>
      </c>
      <c r="R305" s="117">
        <f t="shared" si="130"/>
        <v>0</v>
      </c>
      <c r="S305" s="117">
        <f t="shared" si="130"/>
        <v>0</v>
      </c>
      <c r="T305" s="117">
        <f t="shared" si="130"/>
        <v>0</v>
      </c>
      <c r="U305" s="117">
        <f t="shared" si="130"/>
        <v>0</v>
      </c>
      <c r="V305" s="117">
        <f t="shared" si="130"/>
        <v>0</v>
      </c>
      <c r="W305" s="117">
        <f t="shared" si="130"/>
        <v>0</v>
      </c>
      <c r="X305" s="117">
        <f t="shared" si="130"/>
        <v>0</v>
      </c>
      <c r="Y305" s="117">
        <f t="shared" si="130"/>
        <v>0</v>
      </c>
      <c r="Z305" s="117">
        <f t="shared" si="130"/>
        <v>0</v>
      </c>
      <c r="AA305" s="117">
        <f t="shared" si="130"/>
        <v>0</v>
      </c>
      <c r="AB305" s="117">
        <f t="shared" si="130"/>
        <v>0</v>
      </c>
      <c r="AC305" s="117">
        <f t="shared" si="130"/>
        <v>0</v>
      </c>
      <c r="AD305" s="117">
        <f t="shared" si="130"/>
        <v>329202.92</v>
      </c>
      <c r="AE305" s="117">
        <f t="shared" si="130"/>
        <v>0</v>
      </c>
      <c r="AF305" s="108" t="s">
        <v>17004</v>
      </c>
      <c r="AG305" s="108" t="s">
        <v>17004</v>
      </c>
      <c r="AH305" s="108" t="s">
        <v>17004</v>
      </c>
      <c r="AI305" s="124"/>
      <c r="AJ305" s="124"/>
      <c r="AK305" s="124"/>
      <c r="AL305" s="124"/>
      <c r="AM305" s="125"/>
      <c r="AN305" s="125"/>
      <c r="AO305" s="125"/>
      <c r="AP305" s="125"/>
      <c r="AQ305" s="125"/>
      <c r="AR305" s="125"/>
      <c r="AS305" s="125"/>
      <c r="AT305" s="125"/>
      <c r="AU305" s="125"/>
      <c r="AV305" s="125"/>
      <c r="AW305" s="125"/>
      <c r="AX305" s="126"/>
      <c r="AY305" s="126"/>
      <c r="AZ305" s="125"/>
      <c r="BA305" s="125"/>
      <c r="BB305" s="127"/>
      <c r="BC305" s="128">
        <f t="shared" si="104"/>
        <v>-667.24</v>
      </c>
      <c r="BJ305" s="97" t="e">
        <f>VLOOKUP(C305,BM:BO,3,FALSE)</f>
        <v>#N/A</v>
      </c>
      <c r="BM305" s="97" t="s">
        <v>3263</v>
      </c>
      <c r="BN305" s="97" t="s">
        <v>3003</v>
      </c>
      <c r="BO305" s="97" t="s">
        <v>3264</v>
      </c>
      <c r="BU305" s="97" t="s">
        <v>3263</v>
      </c>
      <c r="BV305" s="97" t="s">
        <v>3003</v>
      </c>
      <c r="BW305" s="97" t="s">
        <v>3264</v>
      </c>
      <c r="CH305" s="119">
        <f t="shared" si="124"/>
        <v>-5.8207660913467407E-11</v>
      </c>
      <c r="DN305" s="97" t="e">
        <f t="shared" si="114"/>
        <v>#N/A</v>
      </c>
    </row>
    <row r="306" spans="1:118" s="139" customFormat="1" x14ac:dyDescent="0.3">
      <c r="A306" s="97">
        <v>1</v>
      </c>
      <c r="B306" s="120">
        <f>SUBTOTAL(9,$A$22:A306)</f>
        <v>247</v>
      </c>
      <c r="C306" s="115" t="s">
        <v>14541</v>
      </c>
      <c r="D306" s="117">
        <f t="shared" ref="D306" si="131">E306+F306+G306+H306+I306+J306+L306+N306+P306+R306+T306+U306+V306+W306+X306+Y306+Z306+AA306+AB306+AC306+AD306+AE306</f>
        <v>4340633.34</v>
      </c>
      <c r="E306" s="134">
        <v>0</v>
      </c>
      <c r="F306" s="134">
        <v>0</v>
      </c>
      <c r="G306" s="134">
        <v>0</v>
      </c>
      <c r="H306" s="134">
        <v>0</v>
      </c>
      <c r="I306" s="134">
        <v>0</v>
      </c>
      <c r="J306" s="134">
        <v>0</v>
      </c>
      <c r="K306" s="152">
        <v>0</v>
      </c>
      <c r="L306" s="134">
        <v>0</v>
      </c>
      <c r="M306" s="122">
        <v>667.24</v>
      </c>
      <c r="N306" s="134">
        <v>4340633.34</v>
      </c>
      <c r="O306" s="134">
        <v>0</v>
      </c>
      <c r="P306" s="134">
        <v>0</v>
      </c>
      <c r="Q306" s="134">
        <v>0</v>
      </c>
      <c r="R306" s="134">
        <v>0</v>
      </c>
      <c r="S306" s="134">
        <v>0</v>
      </c>
      <c r="T306" s="134">
        <v>0</v>
      </c>
      <c r="U306" s="134">
        <v>0</v>
      </c>
      <c r="V306" s="134">
        <v>0</v>
      </c>
      <c r="W306" s="134">
        <v>0</v>
      </c>
      <c r="X306" s="134">
        <v>0</v>
      </c>
      <c r="Y306" s="134">
        <v>0</v>
      </c>
      <c r="Z306" s="134">
        <v>0</v>
      </c>
      <c r="AA306" s="134">
        <v>0</v>
      </c>
      <c r="AB306" s="134">
        <v>0</v>
      </c>
      <c r="AC306" s="168">
        <v>0</v>
      </c>
      <c r="AD306" s="134">
        <v>0</v>
      </c>
      <c r="AE306" s="134">
        <v>0</v>
      </c>
      <c r="AF306" s="136" t="s">
        <v>17025</v>
      </c>
      <c r="AG306" s="136">
        <v>2023</v>
      </c>
      <c r="AH306" s="137" t="s">
        <v>17025</v>
      </c>
      <c r="AT306" s="139" t="e">
        <f>VLOOKUP(C306,AW:AX,2,FALSE)</f>
        <v>#N/A</v>
      </c>
      <c r="BW306" s="140"/>
      <c r="CA306" s="139" t="e">
        <f>VLOOKUP(C306,CB:CC,2,FALSE)</f>
        <v>#N/A</v>
      </c>
      <c r="CE306" s="139" t="e">
        <f>VLOOKUP(C306,CF:CG,2,FALSE)</f>
        <v>#N/A</v>
      </c>
      <c r="CH306" s="119">
        <f t="shared" si="124"/>
        <v>0</v>
      </c>
      <c r="CL306" s="139" t="e">
        <f>VLOOKUP(C306,CM:CN,2,FALSE)</f>
        <v>#N/A</v>
      </c>
      <c r="DK306" s="139" t="e">
        <f>VLOOKUP(C306,DL:DM,2,FALSE)</f>
        <v>#N/A</v>
      </c>
      <c r="DN306" s="97" t="e">
        <f t="shared" si="114"/>
        <v>#N/A</v>
      </c>
    </row>
    <row r="307" spans="1:118" x14ac:dyDescent="0.3">
      <c r="A307" s="97">
        <v>1</v>
      </c>
      <c r="B307" s="120">
        <f>SUBTOTAL(9,$A$22:A307)</f>
        <v>248</v>
      </c>
      <c r="C307" s="121" t="s">
        <v>228</v>
      </c>
      <c r="D307" s="117">
        <f>E307+F307+G307+H307+I307+J307+L307+N307+P307+R307+T307+U307+V307+W307+X307+Y307+Z307+AA307+AB307+AC307+AD307+AE307</f>
        <v>329202.92</v>
      </c>
      <c r="E307" s="117">
        <v>0</v>
      </c>
      <c r="F307" s="117">
        <v>0</v>
      </c>
      <c r="G307" s="117">
        <v>0</v>
      </c>
      <c r="H307" s="117">
        <v>0</v>
      </c>
      <c r="I307" s="117">
        <v>0</v>
      </c>
      <c r="J307" s="117">
        <v>0</v>
      </c>
      <c r="K307" s="118">
        <v>0</v>
      </c>
      <c r="L307" s="117">
        <v>0</v>
      </c>
      <c r="M307" s="122">
        <v>0</v>
      </c>
      <c r="N307" s="117">
        <v>0</v>
      </c>
      <c r="O307" s="117">
        <v>0</v>
      </c>
      <c r="P307" s="117">
        <v>0</v>
      </c>
      <c r="Q307" s="117">
        <v>0</v>
      </c>
      <c r="R307" s="117">
        <v>0</v>
      </c>
      <c r="S307" s="117">
        <v>0</v>
      </c>
      <c r="T307" s="117">
        <v>0</v>
      </c>
      <c r="U307" s="117">
        <v>0</v>
      </c>
      <c r="V307" s="117">
        <v>0</v>
      </c>
      <c r="W307" s="117">
        <v>0</v>
      </c>
      <c r="X307" s="117">
        <v>0</v>
      </c>
      <c r="Y307" s="117">
        <v>0</v>
      </c>
      <c r="Z307" s="117">
        <v>0</v>
      </c>
      <c r="AA307" s="117">
        <v>0</v>
      </c>
      <c r="AB307" s="117">
        <v>0</v>
      </c>
      <c r="AC307" s="117">
        <f>ROUND(N307*2.14%,2)</f>
        <v>0</v>
      </c>
      <c r="AD307" s="117">
        <v>329202.92</v>
      </c>
      <c r="AE307" s="117">
        <v>0</v>
      </c>
      <c r="AF307" s="108">
        <v>2023</v>
      </c>
      <c r="AG307" s="108" t="s">
        <v>17025</v>
      </c>
      <c r="AH307" s="108" t="s">
        <v>17025</v>
      </c>
      <c r="AI307" s="124"/>
      <c r="AJ307" s="124"/>
      <c r="AK307" s="124"/>
      <c r="AL307" s="124"/>
      <c r="AM307" s="125" t="s">
        <v>16941</v>
      </c>
      <c r="AN307" s="125" t="s">
        <v>16938</v>
      </c>
      <c r="AO307" s="125">
        <v>0</v>
      </c>
      <c r="AP307" s="125" t="s">
        <v>16943</v>
      </c>
      <c r="AQ307" s="125" t="s">
        <v>16951</v>
      </c>
      <c r="AR307" s="125" t="s">
        <v>16943</v>
      </c>
      <c r="AS307" s="125" t="s">
        <v>16967</v>
      </c>
      <c r="AT307" s="125"/>
      <c r="AU307" s="125"/>
      <c r="AV307" s="125"/>
      <c r="AW307" s="125" t="s">
        <v>667</v>
      </c>
      <c r="AX307" s="126">
        <v>5975.15</v>
      </c>
      <c r="AY307" s="126">
        <v>1999</v>
      </c>
      <c r="AZ307" s="125" t="s">
        <v>2966</v>
      </c>
      <c r="BA307" s="125" t="s">
        <v>16992</v>
      </c>
      <c r="BB307" s="127"/>
      <c r="BC307" s="128">
        <f>AY307-M307</f>
        <v>1999</v>
      </c>
      <c r="BJ307" s="97" t="str">
        <f>VLOOKUP(C307,BM:BO,3,FALSE)</f>
        <v>2858.570</v>
      </c>
      <c r="BM307" s="97" t="s">
        <v>3265</v>
      </c>
      <c r="BN307" s="97" t="s">
        <v>16970</v>
      </c>
      <c r="BO307" s="97" t="s">
        <v>2983</v>
      </c>
      <c r="BU307" s="97" t="s">
        <v>3265</v>
      </c>
      <c r="BV307" s="97" t="s">
        <v>16970</v>
      </c>
      <c r="BW307" s="97" t="s">
        <v>2983</v>
      </c>
      <c r="CH307" s="119">
        <f>D307-E307-F307-G307-H307-I307-J307-L307-N307-P307-R307-T307-U307-V307-W307-X307-Y307-Z307-AA307-AB307-AC307-AD307-AE307</f>
        <v>0</v>
      </c>
      <c r="DN307" s="97" t="e">
        <f t="shared" si="114"/>
        <v>#N/A</v>
      </c>
    </row>
    <row r="308" spans="1:118" x14ac:dyDescent="0.3">
      <c r="B308" s="150" t="s">
        <v>222</v>
      </c>
      <c r="C308" s="150"/>
      <c r="D308" s="116">
        <f>SUM(D309:D313)</f>
        <v>23855085.080000002</v>
      </c>
      <c r="E308" s="117">
        <f t="shared" ref="E308:AE308" si="132">SUM(E309:E313)</f>
        <v>0</v>
      </c>
      <c r="F308" s="117">
        <f t="shared" si="132"/>
        <v>0</v>
      </c>
      <c r="G308" s="117">
        <f t="shared" si="132"/>
        <v>0</v>
      </c>
      <c r="H308" s="117">
        <f t="shared" si="132"/>
        <v>0</v>
      </c>
      <c r="I308" s="117">
        <f t="shared" si="132"/>
        <v>0</v>
      </c>
      <c r="J308" s="117">
        <f t="shared" si="132"/>
        <v>0</v>
      </c>
      <c r="K308" s="118">
        <f t="shared" si="132"/>
        <v>0</v>
      </c>
      <c r="L308" s="117">
        <f t="shared" si="132"/>
        <v>0</v>
      </c>
      <c r="M308" s="117">
        <f t="shared" si="132"/>
        <v>1710.8400000000001</v>
      </c>
      <c r="N308" s="117">
        <f t="shared" si="132"/>
        <v>12704226.210000001</v>
      </c>
      <c r="O308" s="117">
        <f t="shared" si="132"/>
        <v>0</v>
      </c>
      <c r="P308" s="117">
        <f t="shared" si="132"/>
        <v>0</v>
      </c>
      <c r="Q308" s="117">
        <f t="shared" si="132"/>
        <v>2886</v>
      </c>
      <c r="R308" s="117">
        <f t="shared" si="132"/>
        <v>10142712.050000001</v>
      </c>
      <c r="S308" s="117">
        <f t="shared" si="132"/>
        <v>0</v>
      </c>
      <c r="T308" s="117">
        <f t="shared" si="132"/>
        <v>0</v>
      </c>
      <c r="U308" s="117">
        <f t="shared" si="132"/>
        <v>0</v>
      </c>
      <c r="V308" s="117">
        <f t="shared" si="132"/>
        <v>0</v>
      </c>
      <c r="W308" s="117">
        <f t="shared" si="132"/>
        <v>0</v>
      </c>
      <c r="X308" s="117">
        <f t="shared" si="132"/>
        <v>0</v>
      </c>
      <c r="Y308" s="117">
        <f t="shared" si="132"/>
        <v>0</v>
      </c>
      <c r="Z308" s="117">
        <f t="shared" si="132"/>
        <v>0</v>
      </c>
      <c r="AA308" s="117">
        <f t="shared" si="132"/>
        <v>0</v>
      </c>
      <c r="AB308" s="117">
        <f t="shared" si="132"/>
        <v>0</v>
      </c>
      <c r="AC308" s="117">
        <f t="shared" si="132"/>
        <v>482412.86</v>
      </c>
      <c r="AD308" s="117">
        <f t="shared" si="132"/>
        <v>525733.96</v>
      </c>
      <c r="AE308" s="117">
        <f t="shared" si="132"/>
        <v>0</v>
      </c>
      <c r="AF308" s="108" t="s">
        <v>17004</v>
      </c>
      <c r="AG308" s="108" t="s">
        <v>17004</v>
      </c>
      <c r="AH308" s="108" t="s">
        <v>17004</v>
      </c>
      <c r="AI308" s="124"/>
      <c r="AJ308" s="124"/>
      <c r="AK308" s="124"/>
      <c r="AL308" s="124"/>
      <c r="AM308" s="125"/>
      <c r="AN308" s="125"/>
      <c r="AO308" s="125"/>
      <c r="AP308" s="125"/>
      <c r="AQ308" s="125"/>
      <c r="AR308" s="125"/>
      <c r="AS308" s="125"/>
      <c r="AT308" s="125"/>
      <c r="AU308" s="125"/>
      <c r="AV308" s="125"/>
      <c r="AW308" s="125"/>
      <c r="AX308" s="126"/>
      <c r="AY308" s="126"/>
      <c r="AZ308" s="125"/>
      <c r="BA308" s="125"/>
      <c r="BB308" s="127"/>
      <c r="BC308" s="128">
        <f t="shared" si="104"/>
        <v>-1710.8400000000001</v>
      </c>
      <c r="BJ308" s="97" t="e">
        <f>VLOOKUP(C308,BM:BO,3,FALSE)</f>
        <v>#N/A</v>
      </c>
      <c r="BM308" s="97" t="s">
        <v>3267</v>
      </c>
      <c r="BN308" s="97" t="s">
        <v>1139</v>
      </c>
      <c r="BO308" s="97" t="s">
        <v>3268</v>
      </c>
      <c r="BU308" s="97" t="s">
        <v>3267</v>
      </c>
      <c r="BV308" s="97" t="s">
        <v>1139</v>
      </c>
      <c r="BW308" s="97" t="s">
        <v>3268</v>
      </c>
      <c r="CH308" s="119">
        <f t="shared" si="124"/>
        <v>3.4924596548080444E-10</v>
      </c>
      <c r="DN308" s="97" t="e">
        <f t="shared" si="114"/>
        <v>#N/A</v>
      </c>
    </row>
    <row r="309" spans="1:118" x14ac:dyDescent="0.3">
      <c r="A309" s="97">
        <v>1</v>
      </c>
      <c r="B309" s="120">
        <f>SUBTOTAL(9,$A$22:A309)</f>
        <v>249</v>
      </c>
      <c r="C309" s="130" t="s">
        <v>229</v>
      </c>
      <c r="D309" s="117">
        <f t="shared" ref="D309:D312" si="133">E309+F309+G309+H309+I309+J309+L309+N309+P309+R309+T309+U309+V309+W309+X309+Y309+Z309+AA309+AB309+AC309+AD309+AE309</f>
        <v>4935185.0599999996</v>
      </c>
      <c r="E309" s="133">
        <v>0</v>
      </c>
      <c r="F309" s="133">
        <v>0</v>
      </c>
      <c r="G309" s="133">
        <v>0</v>
      </c>
      <c r="H309" s="133">
        <v>0</v>
      </c>
      <c r="I309" s="133">
        <v>0</v>
      </c>
      <c r="J309" s="133">
        <v>0</v>
      </c>
      <c r="K309" s="149">
        <v>0</v>
      </c>
      <c r="L309" s="133">
        <v>0</v>
      </c>
      <c r="M309" s="122">
        <v>636.22</v>
      </c>
      <c r="N309" s="122">
        <v>4738429.29</v>
      </c>
      <c r="O309" s="133">
        <v>0</v>
      </c>
      <c r="P309" s="133">
        <v>0</v>
      </c>
      <c r="Q309" s="117">
        <v>0</v>
      </c>
      <c r="R309" s="117">
        <v>0</v>
      </c>
      <c r="S309" s="133">
        <v>0</v>
      </c>
      <c r="T309" s="133">
        <v>0</v>
      </c>
      <c r="U309" s="133">
        <v>0</v>
      </c>
      <c r="V309" s="133">
        <v>0</v>
      </c>
      <c r="W309" s="133">
        <v>0</v>
      </c>
      <c r="X309" s="133">
        <v>0</v>
      </c>
      <c r="Y309" s="133">
        <v>0</v>
      </c>
      <c r="Z309" s="133">
        <v>0</v>
      </c>
      <c r="AA309" s="133">
        <v>0</v>
      </c>
      <c r="AB309" s="133">
        <v>0</v>
      </c>
      <c r="AC309" s="117">
        <f>ROUND(N309*2.14%,2)</f>
        <v>101402.39</v>
      </c>
      <c r="AD309" s="117">
        <v>95353.38</v>
      </c>
      <c r="AE309" s="133">
        <v>0</v>
      </c>
      <c r="AF309" s="108">
        <v>2023</v>
      </c>
      <c r="AG309" s="108">
        <v>2023</v>
      </c>
      <c r="AH309" s="108">
        <v>2023</v>
      </c>
      <c r="AI309" s="124"/>
      <c r="AJ309" s="124"/>
      <c r="AK309" s="124"/>
      <c r="AL309" s="124"/>
      <c r="AM309" s="125" t="s">
        <v>16941</v>
      </c>
      <c r="AN309" s="125" t="s">
        <v>16948</v>
      </c>
      <c r="AO309" s="125">
        <v>0</v>
      </c>
      <c r="AP309" s="125" t="s">
        <v>16953</v>
      </c>
      <c r="AQ309" s="125" t="s">
        <v>16951</v>
      </c>
      <c r="AR309" s="125">
        <v>0</v>
      </c>
      <c r="AS309" s="125" t="s">
        <v>16960</v>
      </c>
      <c r="AT309" s="125"/>
      <c r="AU309" s="125"/>
      <c r="AV309" s="125"/>
      <c r="AW309" s="125" t="s">
        <v>617</v>
      </c>
      <c r="AX309" s="126">
        <v>730.5</v>
      </c>
      <c r="AY309" s="126">
        <v>667</v>
      </c>
      <c r="AZ309" s="125" t="s">
        <v>2966</v>
      </c>
      <c r="BA309" s="125">
        <v>2008</v>
      </c>
      <c r="BB309" s="127"/>
      <c r="BC309" s="128">
        <f t="shared" si="104"/>
        <v>30.779999999999973</v>
      </c>
      <c r="BJ309" s="97" t="str">
        <f>VLOOKUP(C309,BM:BO,3,FALSE)</f>
        <v>611.000</v>
      </c>
      <c r="BM309" s="97" t="s">
        <v>3269</v>
      </c>
      <c r="BN309" s="97" t="s">
        <v>3026</v>
      </c>
      <c r="BO309" s="97" t="s">
        <v>2983</v>
      </c>
      <c r="BU309" s="97" t="s">
        <v>3269</v>
      </c>
      <c r="BV309" s="97" t="s">
        <v>3026</v>
      </c>
      <c r="BW309" s="97" t="s">
        <v>2983</v>
      </c>
      <c r="CH309" s="119">
        <f t="shared" si="124"/>
        <v>-4.5110937207937241E-10</v>
      </c>
      <c r="DN309" s="97" t="e">
        <f t="shared" si="114"/>
        <v>#N/A</v>
      </c>
    </row>
    <row r="310" spans="1:118" x14ac:dyDescent="0.3">
      <c r="A310" s="97">
        <v>1</v>
      </c>
      <c r="B310" s="120">
        <f>SUBTOTAL(9,$A$22:A310)</f>
        <v>250</v>
      </c>
      <c r="C310" s="130" t="s">
        <v>230</v>
      </c>
      <c r="D310" s="117">
        <f t="shared" si="133"/>
        <v>3958582.4899999998</v>
      </c>
      <c r="E310" s="133">
        <v>0</v>
      </c>
      <c r="F310" s="133">
        <v>0</v>
      </c>
      <c r="G310" s="133">
        <v>0</v>
      </c>
      <c r="H310" s="133">
        <v>0</v>
      </c>
      <c r="I310" s="133">
        <v>0</v>
      </c>
      <c r="J310" s="133">
        <v>0</v>
      </c>
      <c r="K310" s="149">
        <v>0</v>
      </c>
      <c r="L310" s="133">
        <v>0</v>
      </c>
      <c r="M310" s="122">
        <v>506.8</v>
      </c>
      <c r="N310" s="122">
        <v>3789441.3</v>
      </c>
      <c r="O310" s="133">
        <v>0</v>
      </c>
      <c r="P310" s="133">
        <v>0</v>
      </c>
      <c r="Q310" s="117">
        <v>0</v>
      </c>
      <c r="R310" s="117">
        <v>0</v>
      </c>
      <c r="S310" s="133">
        <v>0</v>
      </c>
      <c r="T310" s="133">
        <v>0</v>
      </c>
      <c r="U310" s="133">
        <v>0</v>
      </c>
      <c r="V310" s="133">
        <v>0</v>
      </c>
      <c r="W310" s="133">
        <v>0</v>
      </c>
      <c r="X310" s="133">
        <v>0</v>
      </c>
      <c r="Y310" s="133">
        <v>0</v>
      </c>
      <c r="Z310" s="133">
        <v>0</v>
      </c>
      <c r="AA310" s="133">
        <v>0</v>
      </c>
      <c r="AB310" s="133">
        <v>0</v>
      </c>
      <c r="AC310" s="117">
        <f>ROUND(N310*2.14%,2)</f>
        <v>81094.039999999994</v>
      </c>
      <c r="AD310" s="117">
        <v>88047.15</v>
      </c>
      <c r="AE310" s="133">
        <v>0</v>
      </c>
      <c r="AF310" s="108">
        <v>2023</v>
      </c>
      <c r="AG310" s="108">
        <v>2023</v>
      </c>
      <c r="AH310" s="108">
        <v>2023</v>
      </c>
      <c r="AI310" s="124"/>
      <c r="AJ310" s="124"/>
      <c r="AK310" s="124"/>
      <c r="AL310" s="124"/>
      <c r="AM310" s="125" t="s">
        <v>16941</v>
      </c>
      <c r="AN310" s="125" t="s">
        <v>16938</v>
      </c>
      <c r="AO310" s="125">
        <v>0</v>
      </c>
      <c r="AP310" s="125" t="s">
        <v>16939</v>
      </c>
      <c r="AQ310" s="125" t="s">
        <v>16951</v>
      </c>
      <c r="AR310" s="125">
        <v>0</v>
      </c>
      <c r="AS310" s="125" t="s">
        <v>16960</v>
      </c>
      <c r="AT310" s="125"/>
      <c r="AU310" s="125"/>
      <c r="AV310" s="125"/>
      <c r="AW310" s="125" t="s">
        <v>662</v>
      </c>
      <c r="AX310" s="126">
        <v>559</v>
      </c>
      <c r="AY310" s="126">
        <v>522</v>
      </c>
      <c r="AZ310" s="125" t="s">
        <v>2966</v>
      </c>
      <c r="BA310" s="125" t="s">
        <v>3043</v>
      </c>
      <c r="BB310" s="127"/>
      <c r="BC310" s="128">
        <f t="shared" si="104"/>
        <v>15.199999999999989</v>
      </c>
      <c r="BJ310" s="97" t="str">
        <f>VLOOKUP(C310,BM:BO,3,FALSE)</f>
        <v>590.000</v>
      </c>
      <c r="BM310" s="97" t="s">
        <v>3272</v>
      </c>
      <c r="BN310" s="97" t="s">
        <v>2983</v>
      </c>
      <c r="BO310" s="97" t="s">
        <v>3210</v>
      </c>
      <c r="BU310" s="97" t="s">
        <v>3272</v>
      </c>
      <c r="BV310" s="97" t="s">
        <v>2983</v>
      </c>
      <c r="BW310" s="97" t="s">
        <v>3210</v>
      </c>
      <c r="CH310" s="119">
        <f t="shared" si="124"/>
        <v>-4.3655745685100555E-11</v>
      </c>
      <c r="DN310" s="97" t="e">
        <f t="shared" si="114"/>
        <v>#N/A</v>
      </c>
    </row>
    <row r="311" spans="1:118" x14ac:dyDescent="0.3">
      <c r="A311" s="97">
        <v>1</v>
      </c>
      <c r="B311" s="120">
        <f>SUBTOTAL(9,$A$22:A311)</f>
        <v>251</v>
      </c>
      <c r="C311" s="121" t="s">
        <v>231</v>
      </c>
      <c r="D311" s="117">
        <f t="shared" si="133"/>
        <v>4355274.83</v>
      </c>
      <c r="E311" s="117">
        <v>0</v>
      </c>
      <c r="F311" s="117">
        <v>0</v>
      </c>
      <c r="G311" s="117">
        <v>0</v>
      </c>
      <c r="H311" s="117">
        <v>0</v>
      </c>
      <c r="I311" s="117">
        <v>0</v>
      </c>
      <c r="J311" s="117">
        <v>0</v>
      </c>
      <c r="K311" s="118">
        <v>0</v>
      </c>
      <c r="L311" s="117">
        <v>0</v>
      </c>
      <c r="M311" s="122">
        <v>567.82000000000005</v>
      </c>
      <c r="N311" s="117">
        <v>4176355.62</v>
      </c>
      <c r="O311" s="117">
        <v>0</v>
      </c>
      <c r="P311" s="117">
        <v>0</v>
      </c>
      <c r="Q311" s="117">
        <v>0</v>
      </c>
      <c r="R311" s="117">
        <v>0</v>
      </c>
      <c r="S311" s="117">
        <v>0</v>
      </c>
      <c r="T311" s="117">
        <v>0</v>
      </c>
      <c r="U311" s="117">
        <v>0</v>
      </c>
      <c r="V311" s="117">
        <v>0</v>
      </c>
      <c r="W311" s="117">
        <v>0</v>
      </c>
      <c r="X311" s="117">
        <v>0</v>
      </c>
      <c r="Y311" s="117">
        <v>0</v>
      </c>
      <c r="Z311" s="117">
        <v>0</v>
      </c>
      <c r="AA311" s="117">
        <v>0</v>
      </c>
      <c r="AB311" s="117">
        <v>0</v>
      </c>
      <c r="AC311" s="117">
        <f>ROUND(N311*2.14%,2)</f>
        <v>89374.01</v>
      </c>
      <c r="AD311" s="117">
        <v>89545.2</v>
      </c>
      <c r="AE311" s="117">
        <v>0</v>
      </c>
      <c r="AF311" s="108">
        <v>2023</v>
      </c>
      <c r="AG311" s="108">
        <v>2023</v>
      </c>
      <c r="AH311" s="108">
        <v>2023</v>
      </c>
      <c r="AI311" s="124"/>
      <c r="AJ311" s="124"/>
      <c r="AK311" s="124"/>
      <c r="AL311" s="124"/>
      <c r="AM311" s="125" t="s">
        <v>16932</v>
      </c>
      <c r="AN311" s="125" t="s">
        <v>16938</v>
      </c>
      <c r="AO311" s="125">
        <v>0</v>
      </c>
      <c r="AP311" s="125" t="s">
        <v>16941</v>
      </c>
      <c r="AQ311" s="125" t="s">
        <v>16931</v>
      </c>
      <c r="AR311" s="125">
        <v>0</v>
      </c>
      <c r="AS311" s="125"/>
      <c r="AT311" s="125"/>
      <c r="AU311" s="125"/>
      <c r="AV311" s="125"/>
      <c r="AW311" s="125" t="s">
        <v>631</v>
      </c>
      <c r="AX311" s="126">
        <v>634.70000000000005</v>
      </c>
      <c r="AY311" s="126">
        <v>585</v>
      </c>
      <c r="AZ311" s="125" t="s">
        <v>2966</v>
      </c>
      <c r="BA311" s="125" t="s">
        <v>16991</v>
      </c>
      <c r="BB311" s="127"/>
      <c r="BC311" s="128">
        <f t="shared" si="104"/>
        <v>17.17999999999995</v>
      </c>
      <c r="BJ311" s="97" t="str">
        <f>VLOOKUP(C311,BM:BO,3,FALSE)</f>
        <v>449.800</v>
      </c>
      <c r="BM311" s="97" t="s">
        <v>3273</v>
      </c>
      <c r="BN311" s="97" t="s">
        <v>1342</v>
      </c>
      <c r="BO311" s="97" t="s">
        <v>2983</v>
      </c>
      <c r="BU311" s="97" t="s">
        <v>3273</v>
      </c>
      <c r="BV311" s="97" t="s">
        <v>1342</v>
      </c>
      <c r="BW311" s="97" t="s">
        <v>2983</v>
      </c>
      <c r="CH311" s="119">
        <f t="shared" si="124"/>
        <v>-2.9103830456733704E-11</v>
      </c>
      <c r="DN311" s="97" t="e">
        <f t="shared" si="114"/>
        <v>#N/A</v>
      </c>
    </row>
    <row r="312" spans="1:118" s="139" customFormat="1" x14ac:dyDescent="0.3">
      <c r="A312" s="97">
        <v>1</v>
      </c>
      <c r="B312" s="120">
        <f>SUBTOTAL(9,$A$22:A312)</f>
        <v>252</v>
      </c>
      <c r="C312" s="115" t="s">
        <v>14937</v>
      </c>
      <c r="D312" s="117">
        <f t="shared" si="133"/>
        <v>10353254.470000001</v>
      </c>
      <c r="E312" s="134">
        <v>0</v>
      </c>
      <c r="F312" s="134">
        <v>0</v>
      </c>
      <c r="G312" s="134">
        <v>0</v>
      </c>
      <c r="H312" s="134">
        <v>0</v>
      </c>
      <c r="I312" s="134">
        <v>0</v>
      </c>
      <c r="J312" s="134">
        <v>0</v>
      </c>
      <c r="K312" s="152">
        <v>0</v>
      </c>
      <c r="L312" s="134">
        <v>0</v>
      </c>
      <c r="M312" s="134">
        <v>0</v>
      </c>
      <c r="N312" s="134">
        <v>0</v>
      </c>
      <c r="O312" s="134">
        <v>0</v>
      </c>
      <c r="P312" s="134">
        <v>0</v>
      </c>
      <c r="Q312" s="122">
        <v>2886</v>
      </c>
      <c r="R312" s="133">
        <v>10142712.050000001</v>
      </c>
      <c r="S312" s="134">
        <v>0</v>
      </c>
      <c r="T312" s="134">
        <v>0</v>
      </c>
      <c r="U312" s="134">
        <v>0</v>
      </c>
      <c r="V312" s="134">
        <v>0</v>
      </c>
      <c r="W312" s="134">
        <v>0</v>
      </c>
      <c r="X312" s="134">
        <v>0</v>
      </c>
      <c r="Y312" s="134">
        <v>0</v>
      </c>
      <c r="Z312" s="134">
        <v>0</v>
      </c>
      <c r="AA312" s="134">
        <v>0</v>
      </c>
      <c r="AB312" s="134">
        <v>0</v>
      </c>
      <c r="AC312" s="168">
        <v>210542.42</v>
      </c>
      <c r="AD312" s="134">
        <v>0</v>
      </c>
      <c r="AE312" s="134">
        <v>0</v>
      </c>
      <c r="AF312" s="136" t="s">
        <v>17025</v>
      </c>
      <c r="AG312" s="136">
        <v>2023</v>
      </c>
      <c r="AH312" s="137">
        <v>2023</v>
      </c>
      <c r="BW312" s="140"/>
      <c r="CA312" s="139" t="e">
        <f>VLOOKUP(C312,CB:CC,2,FALSE)</f>
        <v>#N/A</v>
      </c>
      <c r="CE312" s="139" t="e">
        <f>VLOOKUP(C312,CF:CG,2,FALSE)</f>
        <v>#N/A</v>
      </c>
      <c r="CH312" s="119">
        <f t="shared" si="124"/>
        <v>-8.7311491370201111E-11</v>
      </c>
      <c r="CL312" s="139" t="e">
        <f>VLOOKUP(C312,CM:CN,2,FALSE)</f>
        <v>#N/A</v>
      </c>
      <c r="DK312" s="139" t="e">
        <f>VLOOKUP(C312,DL:DM,2,FALSE)</f>
        <v>#N/A</v>
      </c>
      <c r="DN312" s="97" t="e">
        <f t="shared" si="114"/>
        <v>#N/A</v>
      </c>
    </row>
    <row r="313" spans="1:118" x14ac:dyDescent="0.3">
      <c r="A313" s="97">
        <v>1</v>
      </c>
      <c r="B313" s="120">
        <f>SUBTOTAL(9,$A$22:A313)</f>
        <v>253</v>
      </c>
      <c r="C313" s="121" t="s">
        <v>2592</v>
      </c>
      <c r="D313" s="117">
        <f>E313+F313+G313+H313+I313+J313+L313+N313+P313+R313+T313+U313+V313+W313+X313+Y313+Z313+AA313+AB313+AC313+AD313+AE313</f>
        <v>252788.23</v>
      </c>
      <c r="E313" s="117">
        <v>0</v>
      </c>
      <c r="F313" s="117">
        <v>0</v>
      </c>
      <c r="G313" s="117">
        <v>0</v>
      </c>
      <c r="H313" s="117">
        <v>0</v>
      </c>
      <c r="I313" s="117">
        <v>0</v>
      </c>
      <c r="J313" s="117">
        <v>0</v>
      </c>
      <c r="K313" s="118">
        <v>0</v>
      </c>
      <c r="L313" s="117">
        <v>0</v>
      </c>
      <c r="M313" s="122">
        <v>0</v>
      </c>
      <c r="N313" s="117">
        <v>0</v>
      </c>
      <c r="O313" s="117">
        <v>0</v>
      </c>
      <c r="P313" s="117">
        <v>0</v>
      </c>
      <c r="Q313" s="117">
        <v>0</v>
      </c>
      <c r="R313" s="117">
        <v>0</v>
      </c>
      <c r="S313" s="117">
        <v>0</v>
      </c>
      <c r="T313" s="117">
        <v>0</v>
      </c>
      <c r="U313" s="117">
        <v>0</v>
      </c>
      <c r="V313" s="117">
        <v>0</v>
      </c>
      <c r="W313" s="117">
        <v>0</v>
      </c>
      <c r="X313" s="117">
        <v>0</v>
      </c>
      <c r="Y313" s="117">
        <v>0</v>
      </c>
      <c r="Z313" s="117">
        <v>0</v>
      </c>
      <c r="AA313" s="117">
        <v>0</v>
      </c>
      <c r="AB313" s="117">
        <v>0</v>
      </c>
      <c r="AC313" s="117">
        <f>ROUND(N313*2.14%,2)</f>
        <v>0</v>
      </c>
      <c r="AD313" s="133">
        <v>252788.23</v>
      </c>
      <c r="AE313" s="117">
        <v>0</v>
      </c>
      <c r="AF313" s="108">
        <v>2023</v>
      </c>
      <c r="AG313" s="108" t="s">
        <v>17025</v>
      </c>
      <c r="AH313" s="108" t="s">
        <v>17025</v>
      </c>
      <c r="AI313" s="124"/>
      <c r="AJ313" s="124"/>
      <c r="AK313" s="124"/>
      <c r="AL313" s="124"/>
      <c r="AM313" s="125" t="s">
        <v>16946</v>
      </c>
      <c r="AN313" s="125" t="s">
        <v>16935</v>
      </c>
      <c r="AO313" s="125"/>
      <c r="AP313" s="125" t="s">
        <v>16943</v>
      </c>
      <c r="AQ313" s="125" t="s">
        <v>16937</v>
      </c>
      <c r="AR313" s="125" t="s">
        <v>16943</v>
      </c>
      <c r="AS313" s="125"/>
      <c r="AT313" s="125"/>
      <c r="AU313" s="125"/>
      <c r="AV313" s="125"/>
      <c r="AW313" s="125">
        <v>1981</v>
      </c>
      <c r="AX313" s="126">
        <v>3351.1</v>
      </c>
      <c r="AY313" s="126">
        <v>1112</v>
      </c>
      <c r="AZ313" s="125" t="s">
        <v>2966</v>
      </c>
      <c r="BA313" s="125" t="s">
        <v>16991</v>
      </c>
      <c r="BB313" s="127"/>
      <c r="BC313" s="128">
        <f>AY313-M313</f>
        <v>1112</v>
      </c>
      <c r="BJ313" s="97" t="str">
        <f>VLOOKUP(C313,BM:BO,3,FALSE)</f>
        <v>876.300</v>
      </c>
      <c r="BM313" s="97" t="s">
        <v>514</v>
      </c>
      <c r="BN313" s="97" t="s">
        <v>1342</v>
      </c>
      <c r="BO313" s="97" t="s">
        <v>3275</v>
      </c>
      <c r="BU313" s="97" t="s">
        <v>514</v>
      </c>
      <c r="BV313" s="97" t="s">
        <v>1342</v>
      </c>
      <c r="BW313" s="97" t="s">
        <v>3275</v>
      </c>
      <c r="CH313" s="119">
        <f>D313-E313-F313-G313-H313-I313-J313-L313-N313-P313-R313-T313-U313-V313-W313-X313-Y313-Z313-AA313-AB313-AC313-AD313-AE313</f>
        <v>0</v>
      </c>
      <c r="DN313" s="97" t="e">
        <f t="shared" si="114"/>
        <v>#N/A</v>
      </c>
    </row>
    <row r="314" spans="1:118" x14ac:dyDescent="0.3">
      <c r="B314" s="150" t="s">
        <v>223</v>
      </c>
      <c r="C314" s="150"/>
      <c r="D314" s="116">
        <f>D315</f>
        <v>4935765.43</v>
      </c>
      <c r="E314" s="117">
        <f t="shared" ref="E314:AE314" si="134">E315</f>
        <v>0</v>
      </c>
      <c r="F314" s="117">
        <f t="shared" si="134"/>
        <v>0</v>
      </c>
      <c r="G314" s="117">
        <f t="shared" si="134"/>
        <v>0</v>
      </c>
      <c r="H314" s="117">
        <f t="shared" si="134"/>
        <v>0</v>
      </c>
      <c r="I314" s="117">
        <f t="shared" si="134"/>
        <v>0</v>
      </c>
      <c r="J314" s="117">
        <f t="shared" si="134"/>
        <v>0</v>
      </c>
      <c r="K314" s="118">
        <f t="shared" si="134"/>
        <v>0</v>
      </c>
      <c r="L314" s="117">
        <f t="shared" si="134"/>
        <v>0</v>
      </c>
      <c r="M314" s="117">
        <f t="shared" si="134"/>
        <v>567.82000000000005</v>
      </c>
      <c r="N314" s="117">
        <f t="shared" si="134"/>
        <v>4737742.24</v>
      </c>
      <c r="O314" s="117">
        <f t="shared" si="134"/>
        <v>0</v>
      </c>
      <c r="P314" s="117">
        <f t="shared" si="134"/>
        <v>0</v>
      </c>
      <c r="Q314" s="117">
        <f t="shared" si="134"/>
        <v>0</v>
      </c>
      <c r="R314" s="117">
        <f t="shared" si="134"/>
        <v>0</v>
      </c>
      <c r="S314" s="117">
        <f t="shared" si="134"/>
        <v>0</v>
      </c>
      <c r="T314" s="117">
        <f t="shared" si="134"/>
        <v>0</v>
      </c>
      <c r="U314" s="117">
        <f t="shared" si="134"/>
        <v>0</v>
      </c>
      <c r="V314" s="117">
        <f t="shared" si="134"/>
        <v>0</v>
      </c>
      <c r="W314" s="117">
        <f t="shared" si="134"/>
        <v>0</v>
      </c>
      <c r="X314" s="117">
        <f t="shared" si="134"/>
        <v>0</v>
      </c>
      <c r="Y314" s="117">
        <f t="shared" si="134"/>
        <v>0</v>
      </c>
      <c r="Z314" s="117">
        <f t="shared" si="134"/>
        <v>0</v>
      </c>
      <c r="AA314" s="117">
        <f t="shared" si="134"/>
        <v>0</v>
      </c>
      <c r="AB314" s="117">
        <f t="shared" si="134"/>
        <v>0</v>
      </c>
      <c r="AC314" s="117">
        <f t="shared" si="134"/>
        <v>101387.68</v>
      </c>
      <c r="AD314" s="117">
        <f t="shared" si="134"/>
        <v>96635.51</v>
      </c>
      <c r="AE314" s="117">
        <f t="shared" si="134"/>
        <v>0</v>
      </c>
      <c r="AF314" s="108" t="s">
        <v>17004</v>
      </c>
      <c r="AG314" s="108" t="s">
        <v>17004</v>
      </c>
      <c r="AH314" s="108" t="s">
        <v>17004</v>
      </c>
      <c r="AI314" s="124"/>
      <c r="AJ314" s="124"/>
      <c r="AK314" s="124"/>
      <c r="AL314" s="124"/>
      <c r="AM314" s="125"/>
      <c r="AN314" s="125"/>
      <c r="AO314" s="125"/>
      <c r="AP314" s="125"/>
      <c r="AQ314" s="125"/>
      <c r="AR314" s="125"/>
      <c r="AS314" s="125"/>
      <c r="AT314" s="125"/>
      <c r="AU314" s="125"/>
      <c r="AV314" s="125"/>
      <c r="AW314" s="125"/>
      <c r="AX314" s="126"/>
      <c r="AY314" s="126"/>
      <c r="AZ314" s="125"/>
      <c r="BA314" s="125"/>
      <c r="BB314" s="127"/>
      <c r="BC314" s="128">
        <f t="shared" si="104"/>
        <v>-567.82000000000005</v>
      </c>
      <c r="BJ314" s="97" t="e">
        <f>VLOOKUP(C314,BM:BO,3,FALSE)</f>
        <v>#N/A</v>
      </c>
      <c r="BM314" s="97" t="s">
        <v>3276</v>
      </c>
      <c r="BN314" s="97" t="s">
        <v>1269</v>
      </c>
      <c r="BO314" s="97" t="s">
        <v>3277</v>
      </c>
      <c r="BU314" s="97" t="s">
        <v>3276</v>
      </c>
      <c r="BV314" s="97" t="s">
        <v>1269</v>
      </c>
      <c r="BW314" s="97" t="s">
        <v>3277</v>
      </c>
      <c r="CH314" s="119">
        <f t="shared" si="124"/>
        <v>-5.0931703299283981E-10</v>
      </c>
      <c r="DN314" s="97" t="e">
        <f t="shared" si="114"/>
        <v>#N/A</v>
      </c>
    </row>
    <row r="315" spans="1:118" x14ac:dyDescent="0.3">
      <c r="A315" s="97">
        <v>1</v>
      </c>
      <c r="B315" s="120">
        <f>SUBTOTAL(9,$A$22:A315)</f>
        <v>254</v>
      </c>
      <c r="C315" s="121" t="s">
        <v>233</v>
      </c>
      <c r="D315" s="117">
        <f>E315+F315+G315+H315+I315+J315+L315+N315+P315+R315+T315+U315+V315+W315+X315+Y315+Z315+AA315+AB315+AC315+AD315+AE315</f>
        <v>4935765.43</v>
      </c>
      <c r="E315" s="117">
        <v>0</v>
      </c>
      <c r="F315" s="117">
        <v>0</v>
      </c>
      <c r="G315" s="117">
        <v>0</v>
      </c>
      <c r="H315" s="117">
        <v>0</v>
      </c>
      <c r="I315" s="117">
        <v>0</v>
      </c>
      <c r="J315" s="117">
        <v>0</v>
      </c>
      <c r="K315" s="118">
        <v>0</v>
      </c>
      <c r="L315" s="117">
        <v>0</v>
      </c>
      <c r="M315" s="122">
        <v>567.82000000000005</v>
      </c>
      <c r="N315" s="117">
        <v>4737742.24</v>
      </c>
      <c r="O315" s="117">
        <v>0</v>
      </c>
      <c r="P315" s="117">
        <v>0</v>
      </c>
      <c r="Q315" s="117">
        <v>0</v>
      </c>
      <c r="R315" s="117">
        <v>0</v>
      </c>
      <c r="S315" s="117">
        <v>0</v>
      </c>
      <c r="T315" s="117">
        <v>0</v>
      </c>
      <c r="U315" s="117">
        <v>0</v>
      </c>
      <c r="V315" s="117">
        <v>0</v>
      </c>
      <c r="W315" s="117">
        <v>0</v>
      </c>
      <c r="X315" s="117">
        <v>0</v>
      </c>
      <c r="Y315" s="117">
        <v>0</v>
      </c>
      <c r="Z315" s="117">
        <v>0</v>
      </c>
      <c r="AA315" s="117">
        <v>0</v>
      </c>
      <c r="AB315" s="117">
        <v>0</v>
      </c>
      <c r="AC315" s="117">
        <f>ROUND(N315*2.14%,2)</f>
        <v>101387.68</v>
      </c>
      <c r="AD315" s="117">
        <v>96635.51</v>
      </c>
      <c r="AE315" s="117">
        <v>0</v>
      </c>
      <c r="AF315" s="108">
        <v>2023</v>
      </c>
      <c r="AG315" s="108">
        <v>2023</v>
      </c>
      <c r="AH315" s="108">
        <v>2023</v>
      </c>
      <c r="AI315" s="124"/>
      <c r="AJ315" s="124"/>
      <c r="AK315" s="124"/>
      <c r="AL315" s="124"/>
      <c r="AM315" s="125" t="s">
        <v>16939</v>
      </c>
      <c r="AN315" s="125" t="s">
        <v>16953</v>
      </c>
      <c r="AO315" s="125">
        <v>0</v>
      </c>
      <c r="AP315" s="125" t="s">
        <v>16942</v>
      </c>
      <c r="AQ315" s="125" t="s">
        <v>16945</v>
      </c>
      <c r="AR315" s="125">
        <v>0</v>
      </c>
      <c r="AS315" s="125"/>
      <c r="AT315" s="125"/>
      <c r="AU315" s="125"/>
      <c r="AV315" s="125"/>
      <c r="AW315" s="125" t="s">
        <v>780</v>
      </c>
      <c r="AX315" s="126">
        <v>764.1</v>
      </c>
      <c r="AY315" s="126">
        <v>583.70000000000005</v>
      </c>
      <c r="AZ315" s="125" t="s">
        <v>2966</v>
      </c>
      <c r="BA315" s="125" t="s">
        <v>16991</v>
      </c>
      <c r="BB315" s="127"/>
      <c r="BC315" s="128">
        <f t="shared" si="104"/>
        <v>15.879999999999995</v>
      </c>
      <c r="BJ315" s="97" t="str">
        <f>VLOOKUP(C315,BM:BO,3,FALSE)</f>
        <v>534.980</v>
      </c>
      <c r="BM315" s="97" t="s">
        <v>3278</v>
      </c>
      <c r="BN315" s="97" t="s">
        <v>3237</v>
      </c>
      <c r="BO315" s="97" t="s">
        <v>3279</v>
      </c>
      <c r="BU315" s="97" t="s">
        <v>3278</v>
      </c>
      <c r="BV315" s="97" t="s">
        <v>3237</v>
      </c>
      <c r="BW315" s="97" t="s">
        <v>3279</v>
      </c>
      <c r="CH315" s="119">
        <f t="shared" si="124"/>
        <v>-5.0931703299283981E-10</v>
      </c>
      <c r="DN315" s="97" t="e">
        <f t="shared" si="114"/>
        <v>#N/A</v>
      </c>
    </row>
    <row r="316" spans="1:118" x14ac:dyDescent="0.3">
      <c r="B316" s="150" t="s">
        <v>224</v>
      </c>
      <c r="C316" s="150"/>
      <c r="D316" s="116">
        <f>SUM(D317:D318)</f>
        <v>10142155.65</v>
      </c>
      <c r="E316" s="117">
        <f t="shared" ref="E316:AE316" si="135">SUM(E317:E318)</f>
        <v>0</v>
      </c>
      <c r="F316" s="117">
        <f t="shared" si="135"/>
        <v>0</v>
      </c>
      <c r="G316" s="117">
        <f t="shared" si="135"/>
        <v>0</v>
      </c>
      <c r="H316" s="117">
        <f t="shared" si="135"/>
        <v>0</v>
      </c>
      <c r="I316" s="117">
        <f t="shared" si="135"/>
        <v>0</v>
      </c>
      <c r="J316" s="117">
        <f t="shared" si="135"/>
        <v>0</v>
      </c>
      <c r="K316" s="118">
        <f t="shared" si="135"/>
        <v>0</v>
      </c>
      <c r="L316" s="117">
        <f t="shared" si="135"/>
        <v>0</v>
      </c>
      <c r="M316" s="117">
        <f t="shared" si="135"/>
        <v>1246.31</v>
      </c>
      <c r="N316" s="117">
        <f t="shared" si="135"/>
        <v>9749346.9899999984</v>
      </c>
      <c r="O316" s="117">
        <f t="shared" si="135"/>
        <v>0</v>
      </c>
      <c r="P316" s="117">
        <f t="shared" si="135"/>
        <v>0</v>
      </c>
      <c r="Q316" s="117">
        <f t="shared" si="135"/>
        <v>0</v>
      </c>
      <c r="R316" s="117">
        <f t="shared" si="135"/>
        <v>0</v>
      </c>
      <c r="S316" s="117">
        <f t="shared" si="135"/>
        <v>0</v>
      </c>
      <c r="T316" s="117">
        <f t="shared" si="135"/>
        <v>0</v>
      </c>
      <c r="U316" s="117">
        <f t="shared" si="135"/>
        <v>0</v>
      </c>
      <c r="V316" s="117">
        <f t="shared" si="135"/>
        <v>0</v>
      </c>
      <c r="W316" s="117">
        <f t="shared" si="135"/>
        <v>0</v>
      </c>
      <c r="X316" s="117">
        <f t="shared" si="135"/>
        <v>0</v>
      </c>
      <c r="Y316" s="117">
        <f t="shared" si="135"/>
        <v>0</v>
      </c>
      <c r="Z316" s="117">
        <f t="shared" si="135"/>
        <v>0</v>
      </c>
      <c r="AA316" s="117">
        <f t="shared" si="135"/>
        <v>0</v>
      </c>
      <c r="AB316" s="117">
        <f t="shared" si="135"/>
        <v>0</v>
      </c>
      <c r="AC316" s="117">
        <f t="shared" si="135"/>
        <v>208636.02000000002</v>
      </c>
      <c r="AD316" s="117">
        <f t="shared" si="135"/>
        <v>184172.64</v>
      </c>
      <c r="AE316" s="117">
        <f t="shared" si="135"/>
        <v>0</v>
      </c>
      <c r="AF316" s="108" t="s">
        <v>17004</v>
      </c>
      <c r="AG316" s="108" t="s">
        <v>17004</v>
      </c>
      <c r="AH316" s="108" t="s">
        <v>17004</v>
      </c>
      <c r="AI316" s="124"/>
      <c r="AJ316" s="124"/>
      <c r="AK316" s="124"/>
      <c r="AL316" s="124"/>
      <c r="AM316" s="125"/>
      <c r="AN316" s="125"/>
      <c r="AO316" s="125"/>
      <c r="AP316" s="125"/>
      <c r="AQ316" s="125"/>
      <c r="AR316" s="125"/>
      <c r="AS316" s="125"/>
      <c r="AT316" s="125"/>
      <c r="AU316" s="125"/>
      <c r="AV316" s="125"/>
      <c r="AW316" s="125"/>
      <c r="AX316" s="126"/>
      <c r="AY316" s="126"/>
      <c r="AZ316" s="125"/>
      <c r="BA316" s="125"/>
      <c r="BB316" s="127"/>
      <c r="BC316" s="128">
        <f t="shared" si="104"/>
        <v>-1246.31</v>
      </c>
      <c r="BJ316" s="97" t="e">
        <f>VLOOKUP(C316,BM:BO,3,FALSE)</f>
        <v>#N/A</v>
      </c>
      <c r="BM316" s="97" t="s">
        <v>3280</v>
      </c>
      <c r="BN316" s="97" t="s">
        <v>2983</v>
      </c>
      <c r="BO316" s="97" t="s">
        <v>2551</v>
      </c>
      <c r="BU316" s="97" t="s">
        <v>3280</v>
      </c>
      <c r="BV316" s="97" t="s">
        <v>2983</v>
      </c>
      <c r="BW316" s="97" t="s">
        <v>2551</v>
      </c>
      <c r="CH316" s="119">
        <f t="shared" si="124"/>
        <v>1.9790604710578918E-9</v>
      </c>
      <c r="DN316" s="97" t="e">
        <f t="shared" si="114"/>
        <v>#N/A</v>
      </c>
    </row>
    <row r="317" spans="1:118" x14ac:dyDescent="0.3">
      <c r="A317" s="97">
        <v>1</v>
      </c>
      <c r="B317" s="120">
        <f>SUBTOTAL(9,$A$22:A317)</f>
        <v>255</v>
      </c>
      <c r="C317" s="121" t="s">
        <v>234</v>
      </c>
      <c r="D317" s="117">
        <f t="shared" ref="D317:D318" si="136">E317+F317+G317+H317+I317+J317+L317+N317+P317+R317+T317+U317+V317+W317+X317+Y317+Z317+AA317+AB317+AC317+AD317+AE317</f>
        <v>5252612.41</v>
      </c>
      <c r="E317" s="117">
        <v>0</v>
      </c>
      <c r="F317" s="117">
        <v>0</v>
      </c>
      <c r="G317" s="117">
        <v>0</v>
      </c>
      <c r="H317" s="117">
        <v>0</v>
      </c>
      <c r="I317" s="117">
        <v>0</v>
      </c>
      <c r="J317" s="117">
        <v>0</v>
      </c>
      <c r="K317" s="118">
        <v>0</v>
      </c>
      <c r="L317" s="117">
        <v>0</v>
      </c>
      <c r="M317" s="122">
        <v>635.57000000000005</v>
      </c>
      <c r="N317" s="117">
        <v>5048843.0199999996</v>
      </c>
      <c r="O317" s="117">
        <v>0</v>
      </c>
      <c r="P317" s="117">
        <v>0</v>
      </c>
      <c r="Q317" s="117">
        <v>0</v>
      </c>
      <c r="R317" s="117">
        <v>0</v>
      </c>
      <c r="S317" s="117">
        <v>0</v>
      </c>
      <c r="T317" s="117">
        <v>0</v>
      </c>
      <c r="U317" s="117">
        <v>0</v>
      </c>
      <c r="V317" s="117">
        <v>0</v>
      </c>
      <c r="W317" s="117">
        <v>0</v>
      </c>
      <c r="X317" s="117">
        <v>0</v>
      </c>
      <c r="Y317" s="117">
        <v>0</v>
      </c>
      <c r="Z317" s="117">
        <v>0</v>
      </c>
      <c r="AA317" s="117">
        <v>0</v>
      </c>
      <c r="AB317" s="117">
        <v>0</v>
      </c>
      <c r="AC317" s="117">
        <f>ROUND(N317*2.14%,2)</f>
        <v>108045.24</v>
      </c>
      <c r="AD317" s="117">
        <v>95724.15</v>
      </c>
      <c r="AE317" s="117">
        <v>0</v>
      </c>
      <c r="AF317" s="108">
        <v>2023</v>
      </c>
      <c r="AG317" s="108">
        <v>2023</v>
      </c>
      <c r="AH317" s="108">
        <v>2023</v>
      </c>
      <c r="AI317" s="124"/>
      <c r="AJ317" s="124"/>
      <c r="AK317" s="124"/>
      <c r="AL317" s="124"/>
      <c r="AM317" s="125" t="s">
        <v>16932</v>
      </c>
      <c r="AN317" s="125" t="s">
        <v>16953</v>
      </c>
      <c r="AO317" s="125">
        <v>0</v>
      </c>
      <c r="AP317" s="125" t="s">
        <v>16930</v>
      </c>
      <c r="AQ317" s="125" t="s">
        <v>16945</v>
      </c>
      <c r="AR317" s="125">
        <v>0</v>
      </c>
      <c r="AS317" s="125"/>
      <c r="AT317" s="125"/>
      <c r="AU317" s="125"/>
      <c r="AV317" s="125"/>
      <c r="AW317" s="125" t="s">
        <v>617</v>
      </c>
      <c r="AX317" s="126">
        <v>724.81</v>
      </c>
      <c r="AY317" s="126">
        <v>793.14</v>
      </c>
      <c r="AZ317" s="125" t="s">
        <v>2966</v>
      </c>
      <c r="BA317" s="125" t="s">
        <v>16991</v>
      </c>
      <c r="BB317" s="127"/>
      <c r="BC317" s="128">
        <f t="shared" si="104"/>
        <v>157.56999999999994</v>
      </c>
      <c r="BJ317" s="97" t="str">
        <f>VLOOKUP(C317,BM:BO,3,FALSE)</f>
        <v>639.760</v>
      </c>
      <c r="BM317" s="97" t="s">
        <v>3281</v>
      </c>
      <c r="BN317" s="97" t="s">
        <v>2983</v>
      </c>
      <c r="BO317" s="97" t="s">
        <v>2983</v>
      </c>
      <c r="BU317" s="97" t="s">
        <v>3281</v>
      </c>
      <c r="BV317" s="97" t="s">
        <v>2983</v>
      </c>
      <c r="BW317" s="97" t="s">
        <v>2983</v>
      </c>
      <c r="CH317" s="119">
        <f t="shared" si="124"/>
        <v>5.9662852436304092E-10</v>
      </c>
      <c r="DN317" s="97" t="e">
        <f t="shared" si="114"/>
        <v>#N/A</v>
      </c>
    </row>
    <row r="318" spans="1:118" x14ac:dyDescent="0.3">
      <c r="A318" s="97">
        <v>1</v>
      </c>
      <c r="B318" s="120">
        <f>SUBTOTAL(9,$A$22:A318)</f>
        <v>256</v>
      </c>
      <c r="C318" s="121" t="s">
        <v>14833</v>
      </c>
      <c r="D318" s="117">
        <f t="shared" si="136"/>
        <v>4889543.24</v>
      </c>
      <c r="E318" s="117">
        <v>0</v>
      </c>
      <c r="F318" s="117">
        <v>0</v>
      </c>
      <c r="G318" s="117">
        <v>0</v>
      </c>
      <c r="H318" s="117">
        <v>0</v>
      </c>
      <c r="I318" s="117">
        <v>0</v>
      </c>
      <c r="J318" s="117">
        <v>0</v>
      </c>
      <c r="K318" s="118">
        <v>0</v>
      </c>
      <c r="L318" s="117">
        <v>0</v>
      </c>
      <c r="M318" s="122">
        <v>610.74</v>
      </c>
      <c r="N318" s="117">
        <v>4700503.97</v>
      </c>
      <c r="O318" s="117">
        <v>0</v>
      </c>
      <c r="P318" s="117">
        <v>0</v>
      </c>
      <c r="Q318" s="117">
        <v>0</v>
      </c>
      <c r="R318" s="117">
        <v>0</v>
      </c>
      <c r="S318" s="117">
        <v>0</v>
      </c>
      <c r="T318" s="117">
        <v>0</v>
      </c>
      <c r="U318" s="117">
        <v>0</v>
      </c>
      <c r="V318" s="117">
        <v>0</v>
      </c>
      <c r="W318" s="117">
        <v>0</v>
      </c>
      <c r="X318" s="117">
        <v>0</v>
      </c>
      <c r="Y318" s="117">
        <v>0</v>
      </c>
      <c r="Z318" s="117">
        <v>0</v>
      </c>
      <c r="AA318" s="117">
        <v>0</v>
      </c>
      <c r="AB318" s="117">
        <v>0</v>
      </c>
      <c r="AC318" s="117">
        <f>ROUND(N318*2.14%,2)</f>
        <v>100590.78</v>
      </c>
      <c r="AD318" s="117">
        <v>88448.49</v>
      </c>
      <c r="AE318" s="117">
        <v>0</v>
      </c>
      <c r="AF318" s="108">
        <v>2023</v>
      </c>
      <c r="AG318" s="108">
        <v>2023</v>
      </c>
      <c r="AH318" s="108">
        <v>2023</v>
      </c>
      <c r="AI318" s="124"/>
      <c r="AJ318" s="124"/>
      <c r="AK318" s="124"/>
      <c r="AL318" s="124"/>
      <c r="AM318" s="125"/>
      <c r="AN318" s="125"/>
      <c r="AO318" s="125"/>
      <c r="AP318" s="125"/>
      <c r="AQ318" s="125"/>
      <c r="AR318" s="125"/>
      <c r="AS318" s="125"/>
      <c r="AT318" s="125"/>
      <c r="AU318" s="125"/>
      <c r="AV318" s="125"/>
      <c r="AW318" s="125"/>
      <c r="AX318" s="126"/>
      <c r="AY318" s="126"/>
      <c r="AZ318" s="125"/>
      <c r="BA318" s="125"/>
      <c r="BB318" s="127"/>
      <c r="BC318" s="128"/>
      <c r="CH318" s="119">
        <f t="shared" si="124"/>
        <v>4.8021320253610611E-10</v>
      </c>
      <c r="DN318" s="97" t="e">
        <f t="shared" si="114"/>
        <v>#N/A</v>
      </c>
    </row>
    <row r="319" spans="1:118" x14ac:dyDescent="0.3">
      <c r="B319" s="150" t="s">
        <v>235</v>
      </c>
      <c r="C319" s="150"/>
      <c r="D319" s="116">
        <f>SUM(D320:D321)</f>
        <v>4131716.2</v>
      </c>
      <c r="E319" s="117">
        <f t="shared" ref="E319:AE319" si="137">SUM(E320:E321)</f>
        <v>0</v>
      </c>
      <c r="F319" s="117">
        <f t="shared" si="137"/>
        <v>0</v>
      </c>
      <c r="G319" s="117">
        <f t="shared" si="137"/>
        <v>0</v>
      </c>
      <c r="H319" s="117">
        <f t="shared" si="137"/>
        <v>0</v>
      </c>
      <c r="I319" s="117">
        <f t="shared" si="137"/>
        <v>0</v>
      </c>
      <c r="J319" s="117">
        <f t="shared" si="137"/>
        <v>0</v>
      </c>
      <c r="K319" s="118">
        <f t="shared" si="137"/>
        <v>0</v>
      </c>
      <c r="L319" s="117">
        <f t="shared" si="137"/>
        <v>0</v>
      </c>
      <c r="M319" s="117">
        <f t="shared" si="137"/>
        <v>1331</v>
      </c>
      <c r="N319" s="117">
        <f t="shared" si="137"/>
        <v>3982172</v>
      </c>
      <c r="O319" s="117">
        <f t="shared" si="137"/>
        <v>0</v>
      </c>
      <c r="P319" s="117">
        <f t="shared" si="137"/>
        <v>0</v>
      </c>
      <c r="Q319" s="117">
        <f t="shared" si="137"/>
        <v>0</v>
      </c>
      <c r="R319" s="117">
        <f t="shared" si="137"/>
        <v>0</v>
      </c>
      <c r="S319" s="117">
        <f t="shared" si="137"/>
        <v>0</v>
      </c>
      <c r="T319" s="117">
        <f t="shared" si="137"/>
        <v>0</v>
      </c>
      <c r="U319" s="117">
        <f t="shared" si="137"/>
        <v>0</v>
      </c>
      <c r="V319" s="117">
        <f t="shared" si="137"/>
        <v>0</v>
      </c>
      <c r="W319" s="117">
        <f t="shared" si="137"/>
        <v>0</v>
      </c>
      <c r="X319" s="117">
        <f t="shared" si="137"/>
        <v>0</v>
      </c>
      <c r="Y319" s="117">
        <f t="shared" si="137"/>
        <v>0</v>
      </c>
      <c r="Z319" s="117">
        <f t="shared" si="137"/>
        <v>0</v>
      </c>
      <c r="AA319" s="117">
        <f t="shared" si="137"/>
        <v>0</v>
      </c>
      <c r="AB319" s="117">
        <f t="shared" si="137"/>
        <v>0</v>
      </c>
      <c r="AC319" s="117">
        <f t="shared" si="137"/>
        <v>0</v>
      </c>
      <c r="AD319" s="117">
        <f t="shared" si="137"/>
        <v>149544.20000000001</v>
      </c>
      <c r="AE319" s="117">
        <f t="shared" si="137"/>
        <v>0</v>
      </c>
      <c r="AF319" s="108" t="s">
        <v>17004</v>
      </c>
      <c r="AG319" s="108" t="s">
        <v>17004</v>
      </c>
      <c r="AH319" s="108" t="s">
        <v>17004</v>
      </c>
      <c r="AI319" s="124"/>
      <c r="AJ319" s="124"/>
      <c r="AK319" s="124"/>
      <c r="AL319" s="124"/>
      <c r="AM319" s="125"/>
      <c r="AN319" s="125"/>
      <c r="AO319" s="125"/>
      <c r="AP319" s="125"/>
      <c r="AQ319" s="125"/>
      <c r="AR319" s="125"/>
      <c r="AS319" s="125"/>
      <c r="AT319" s="125"/>
      <c r="AU319" s="125"/>
      <c r="AV319" s="125"/>
      <c r="AW319" s="125"/>
      <c r="AX319" s="126"/>
      <c r="AY319" s="126"/>
      <c r="AZ319" s="125"/>
      <c r="BA319" s="125"/>
      <c r="BB319" s="127"/>
      <c r="BC319" s="128"/>
      <c r="CH319" s="119">
        <f t="shared" si="124"/>
        <v>1.7462298274040222E-10</v>
      </c>
      <c r="DN319" s="97" t="e">
        <f t="shared" si="114"/>
        <v>#N/A</v>
      </c>
    </row>
    <row r="320" spans="1:118" s="139" customFormat="1" x14ac:dyDescent="0.3">
      <c r="A320" s="97">
        <v>1</v>
      </c>
      <c r="B320" s="120">
        <f>SUBTOTAL(9,$A$22:A320)</f>
        <v>257</v>
      </c>
      <c r="C320" s="163" t="s">
        <v>14434</v>
      </c>
      <c r="D320" s="117">
        <f t="shared" ref="D320" si="138">E320+F320+G320+H320+I320+J320+L320+N320+P320+R320+T320+U320+V320+W320+X320+Y320+Z320+AA320+AB320+AC320+AD320+AE320</f>
        <v>149544.20000000001</v>
      </c>
      <c r="E320" s="134">
        <v>0</v>
      </c>
      <c r="F320" s="134">
        <v>0</v>
      </c>
      <c r="G320" s="134">
        <v>0</v>
      </c>
      <c r="H320" s="134">
        <v>0</v>
      </c>
      <c r="I320" s="134">
        <v>0</v>
      </c>
      <c r="J320" s="134">
        <v>0</v>
      </c>
      <c r="K320" s="152">
        <v>0</v>
      </c>
      <c r="L320" s="134">
        <v>0</v>
      </c>
      <c r="M320" s="134">
        <v>0</v>
      </c>
      <c r="N320" s="134">
        <v>0</v>
      </c>
      <c r="O320" s="134">
        <v>0</v>
      </c>
      <c r="P320" s="134">
        <v>0</v>
      </c>
      <c r="Q320" s="134">
        <v>0</v>
      </c>
      <c r="R320" s="134">
        <v>0</v>
      </c>
      <c r="S320" s="134">
        <v>0</v>
      </c>
      <c r="T320" s="134">
        <v>0</v>
      </c>
      <c r="U320" s="134">
        <v>0</v>
      </c>
      <c r="V320" s="134">
        <v>0</v>
      </c>
      <c r="W320" s="134">
        <v>0</v>
      </c>
      <c r="X320" s="134">
        <v>0</v>
      </c>
      <c r="Y320" s="134">
        <v>0</v>
      </c>
      <c r="Z320" s="134">
        <v>0</v>
      </c>
      <c r="AA320" s="134">
        <v>0</v>
      </c>
      <c r="AB320" s="134">
        <v>0</v>
      </c>
      <c r="AC320" s="168">
        <f>ROUND(N320*2.14%,2)+ROUND(E320*2.14%,2)+ROUND(F320*2.14%,2)+ROUND(G320*2.14%,2)+ROUND(H320*2.14%,2)+ROUND(I320*2.14%,2)+ROUND(J320*2.14%,2)+ROUND(L320*2.14%,2)+ROUND(P320*2.14%,2)+ROUND(R320*2.14%,2)+ROUND(T320*2.14%,2)+ROUND(U320*2.14%,2)+ROUND(V320*2.14%,2)+ROUND(W320*2.14%,2)+ROUND(X320*2.14%,2)+ROUND(Y320*2.14%,2)+ROUND(Z320*2.14%,2)+ROUND(AA320*2.14%,2)+ROUND(AB320*2.14%,2)</f>
        <v>0</v>
      </c>
      <c r="AD320" s="134">
        <v>149544.20000000001</v>
      </c>
      <c r="AE320" s="134">
        <v>0</v>
      </c>
      <c r="AF320" s="136">
        <v>2023</v>
      </c>
      <c r="AG320" s="136" t="s">
        <v>17025</v>
      </c>
      <c r="AH320" s="137" t="s">
        <v>17025</v>
      </c>
      <c r="BW320" s="140"/>
      <c r="CE320" s="139" t="e">
        <f>VLOOKUP(C320,CF:CG,2,FALSE)</f>
        <v>#N/A</v>
      </c>
      <c r="CH320" s="119">
        <f t="shared" si="124"/>
        <v>0</v>
      </c>
      <c r="CL320" s="139" t="e">
        <f>VLOOKUP(C320,CM:CN,2,FALSE)</f>
        <v>#N/A</v>
      </c>
      <c r="DK320" s="139" t="e">
        <f>VLOOKUP(C320,DL:DM,2,FALSE)</f>
        <v>#N/A</v>
      </c>
      <c r="DN320" s="97" t="e">
        <f t="shared" si="114"/>
        <v>#N/A</v>
      </c>
    </row>
    <row r="321" spans="1:118" x14ac:dyDescent="0.3">
      <c r="A321" s="97">
        <v>1</v>
      </c>
      <c r="B321" s="120">
        <f>SUBTOTAL(9,$A$22:A321)</f>
        <v>258</v>
      </c>
      <c r="C321" s="130" t="s">
        <v>14420</v>
      </c>
      <c r="D321" s="117">
        <f>E321+F321+G321+H321+I321+J321+L321+N321+P321+R321+T321+U321+V321+W321+X321+Y321+Z321+AA321+AB321+AC321+AD321+AE321</f>
        <v>3982172</v>
      </c>
      <c r="E321" s="133">
        <v>0</v>
      </c>
      <c r="F321" s="133">
        <v>0</v>
      </c>
      <c r="G321" s="133">
        <v>0</v>
      </c>
      <c r="H321" s="133">
        <v>0</v>
      </c>
      <c r="I321" s="133">
        <v>0</v>
      </c>
      <c r="J321" s="133">
        <v>0</v>
      </c>
      <c r="K321" s="149">
        <v>0</v>
      </c>
      <c r="L321" s="133">
        <v>0</v>
      </c>
      <c r="M321" s="117">
        <v>1331</v>
      </c>
      <c r="N321" s="117">
        <v>3982172</v>
      </c>
      <c r="O321" s="133">
        <v>0</v>
      </c>
      <c r="P321" s="133">
        <v>0</v>
      </c>
      <c r="Q321" s="117">
        <v>0</v>
      </c>
      <c r="R321" s="117">
        <v>0</v>
      </c>
      <c r="S321" s="133">
        <v>0</v>
      </c>
      <c r="T321" s="133">
        <v>0</v>
      </c>
      <c r="U321" s="133">
        <v>0</v>
      </c>
      <c r="V321" s="133">
        <v>0</v>
      </c>
      <c r="W321" s="133">
        <v>0</v>
      </c>
      <c r="X321" s="133">
        <v>0</v>
      </c>
      <c r="Y321" s="133">
        <v>0</v>
      </c>
      <c r="Z321" s="133">
        <v>0</v>
      </c>
      <c r="AA321" s="133">
        <v>0</v>
      </c>
      <c r="AB321" s="133">
        <v>0</v>
      </c>
      <c r="AC321" s="117">
        <v>0</v>
      </c>
      <c r="AD321" s="133">
        <v>0</v>
      </c>
      <c r="AE321" s="133">
        <v>0</v>
      </c>
      <c r="AF321" s="108" t="s">
        <v>17025</v>
      </c>
      <c r="AG321" s="108">
        <v>2023</v>
      </c>
      <c r="AH321" s="108" t="s">
        <v>17025</v>
      </c>
      <c r="AI321" s="124"/>
      <c r="AJ321" s="124"/>
      <c r="AK321" s="124"/>
      <c r="AL321" s="124"/>
      <c r="AM321" s="125"/>
      <c r="AN321" s="125"/>
      <c r="AO321" s="125"/>
      <c r="AP321" s="125"/>
      <c r="AQ321" s="125"/>
      <c r="AR321" s="125"/>
      <c r="AS321" s="125"/>
      <c r="AT321" s="125"/>
      <c r="AU321" s="125"/>
      <c r="AV321" s="125"/>
      <c r="AW321" s="125"/>
      <c r="AX321" s="126"/>
      <c r="AY321" s="126"/>
      <c r="AZ321" s="125"/>
      <c r="BA321" s="125"/>
      <c r="BB321" s="127"/>
      <c r="BC321" s="128"/>
      <c r="CH321" s="119">
        <f>D321-E321-F321-G321-H321-I321-J321-L321-N321-P321-R321-T321-U321-V321-W321-X321-Y321-Z321-AA321-AB321-AC321-AD321-AE321</f>
        <v>0</v>
      </c>
      <c r="DN321" s="97" t="e">
        <f t="shared" si="114"/>
        <v>#N/A</v>
      </c>
    </row>
    <row r="322" spans="1:118" x14ac:dyDescent="0.3">
      <c r="B322" s="150" t="s">
        <v>17252</v>
      </c>
      <c r="C322" s="121"/>
      <c r="D322" s="116">
        <f>D323</f>
        <v>5614932.2299999995</v>
      </c>
      <c r="E322" s="117">
        <f t="shared" ref="E322:AE322" si="139">E323</f>
        <v>0</v>
      </c>
      <c r="F322" s="117">
        <f t="shared" si="139"/>
        <v>0</v>
      </c>
      <c r="G322" s="117">
        <f t="shared" si="139"/>
        <v>0</v>
      </c>
      <c r="H322" s="117">
        <f t="shared" si="139"/>
        <v>0</v>
      </c>
      <c r="I322" s="117">
        <f t="shared" si="139"/>
        <v>0</v>
      </c>
      <c r="J322" s="117">
        <f t="shared" si="139"/>
        <v>0</v>
      </c>
      <c r="K322" s="118">
        <f t="shared" si="139"/>
        <v>0</v>
      </c>
      <c r="L322" s="117">
        <f t="shared" si="139"/>
        <v>0</v>
      </c>
      <c r="M322" s="117">
        <f t="shared" si="139"/>
        <v>653.37</v>
      </c>
      <c r="N322" s="117">
        <f t="shared" si="139"/>
        <v>5500747.71</v>
      </c>
      <c r="O322" s="117">
        <f t="shared" si="139"/>
        <v>0</v>
      </c>
      <c r="P322" s="117">
        <f t="shared" si="139"/>
        <v>0</v>
      </c>
      <c r="Q322" s="117">
        <f t="shared" si="139"/>
        <v>0</v>
      </c>
      <c r="R322" s="117">
        <f t="shared" si="139"/>
        <v>0</v>
      </c>
      <c r="S322" s="117">
        <f t="shared" si="139"/>
        <v>0</v>
      </c>
      <c r="T322" s="117">
        <f t="shared" si="139"/>
        <v>0</v>
      </c>
      <c r="U322" s="117">
        <f t="shared" si="139"/>
        <v>0</v>
      </c>
      <c r="V322" s="117">
        <f t="shared" si="139"/>
        <v>0</v>
      </c>
      <c r="W322" s="117">
        <f t="shared" si="139"/>
        <v>0</v>
      </c>
      <c r="X322" s="117">
        <f t="shared" si="139"/>
        <v>0</v>
      </c>
      <c r="Y322" s="117">
        <f t="shared" si="139"/>
        <v>0</v>
      </c>
      <c r="Z322" s="117">
        <f t="shared" si="139"/>
        <v>0</v>
      </c>
      <c r="AA322" s="117">
        <f t="shared" si="139"/>
        <v>0</v>
      </c>
      <c r="AB322" s="117">
        <f t="shared" si="139"/>
        <v>0</v>
      </c>
      <c r="AC322" s="117">
        <f t="shared" si="139"/>
        <v>114184.52</v>
      </c>
      <c r="AD322" s="117">
        <f t="shared" si="139"/>
        <v>0</v>
      </c>
      <c r="AE322" s="117">
        <f t="shared" si="139"/>
        <v>0</v>
      </c>
      <c r="AF322" s="108" t="s">
        <v>17004</v>
      </c>
      <c r="AG322" s="108" t="s">
        <v>17004</v>
      </c>
      <c r="AH322" s="108" t="s">
        <v>17004</v>
      </c>
      <c r="AI322" s="124"/>
      <c r="AJ322" s="124"/>
      <c r="AK322" s="124"/>
      <c r="AL322" s="124"/>
      <c r="AM322" s="125"/>
      <c r="AN322" s="125"/>
      <c r="AO322" s="125"/>
      <c r="AP322" s="125"/>
      <c r="AQ322" s="125"/>
      <c r="AR322" s="125"/>
      <c r="AS322" s="125"/>
      <c r="AT322" s="125"/>
      <c r="AU322" s="125"/>
      <c r="AV322" s="125"/>
      <c r="AW322" s="125"/>
      <c r="AX322" s="126"/>
      <c r="AY322" s="126"/>
      <c r="AZ322" s="125"/>
      <c r="BA322" s="125"/>
      <c r="BB322" s="127"/>
      <c r="BC322" s="128"/>
      <c r="CH322" s="119">
        <f t="shared" si="124"/>
        <v>-4.5110937207937241E-10</v>
      </c>
      <c r="DN322" s="97" t="e">
        <f t="shared" si="114"/>
        <v>#N/A</v>
      </c>
    </row>
    <row r="323" spans="1:118" s="139" customFormat="1" x14ac:dyDescent="0.3">
      <c r="A323" s="97">
        <v>1</v>
      </c>
      <c r="B323" s="120">
        <f>SUBTOTAL(9,$A$22:A323)</f>
        <v>259</v>
      </c>
      <c r="C323" s="163" t="s">
        <v>14518</v>
      </c>
      <c r="D323" s="117">
        <f>E323+F323+G323+H323+I323+J323+L323+N323+P323+R323+T323+U323+V323+W323+X323+Y323+Z323+AA323+AB323+AC323+AD323+AE323</f>
        <v>5614932.2299999995</v>
      </c>
      <c r="E323" s="134">
        <v>0</v>
      </c>
      <c r="F323" s="134">
        <v>0</v>
      </c>
      <c r="G323" s="134">
        <v>0</v>
      </c>
      <c r="H323" s="134">
        <v>0</v>
      </c>
      <c r="I323" s="134">
        <v>0</v>
      </c>
      <c r="J323" s="134">
        <v>0</v>
      </c>
      <c r="K323" s="152">
        <v>0</v>
      </c>
      <c r="L323" s="134">
        <v>0</v>
      </c>
      <c r="M323" s="122">
        <v>653.37</v>
      </c>
      <c r="N323" s="134">
        <v>5500747.71</v>
      </c>
      <c r="O323" s="134">
        <v>0</v>
      </c>
      <c r="P323" s="134">
        <v>0</v>
      </c>
      <c r="Q323" s="134">
        <v>0</v>
      </c>
      <c r="R323" s="134">
        <v>0</v>
      </c>
      <c r="S323" s="134">
        <v>0</v>
      </c>
      <c r="T323" s="134">
        <v>0</v>
      </c>
      <c r="U323" s="134">
        <v>0</v>
      </c>
      <c r="V323" s="134">
        <v>0</v>
      </c>
      <c r="W323" s="134">
        <v>0</v>
      </c>
      <c r="X323" s="134">
        <v>0</v>
      </c>
      <c r="Y323" s="134">
        <v>0</v>
      </c>
      <c r="Z323" s="134">
        <v>0</v>
      </c>
      <c r="AA323" s="134">
        <v>0</v>
      </c>
      <c r="AB323" s="134">
        <v>0</v>
      </c>
      <c r="AC323" s="168">
        <v>114184.52</v>
      </c>
      <c r="AD323" s="134">
        <v>0</v>
      </c>
      <c r="AE323" s="134">
        <v>0</v>
      </c>
      <c r="AF323" s="136" t="s">
        <v>17025</v>
      </c>
      <c r="AG323" s="136">
        <v>2023</v>
      </c>
      <c r="AH323" s="137">
        <v>2023</v>
      </c>
      <c r="AT323" s="139" t="e">
        <f>VLOOKUP(C323,AW:AX,2,FALSE)</f>
        <v>#N/A</v>
      </c>
      <c r="BW323" s="140"/>
      <c r="CE323" s="139" t="e">
        <f>VLOOKUP(C323,CF:CG,2,FALSE)</f>
        <v>#N/A</v>
      </c>
      <c r="CH323" s="119">
        <f t="shared" si="124"/>
        <v>-4.5110937207937241E-10</v>
      </c>
      <c r="CL323" s="139" t="e">
        <f>VLOOKUP(C323,CM:CN,2,FALSE)</f>
        <v>#N/A</v>
      </c>
      <c r="DK323" s="139" t="e">
        <f>VLOOKUP(C323,DL:DM,2,FALSE)</f>
        <v>#N/A</v>
      </c>
      <c r="DN323" s="97" t="e">
        <f t="shared" si="114"/>
        <v>#N/A</v>
      </c>
    </row>
    <row r="324" spans="1:118" x14ac:dyDescent="0.3">
      <c r="B324" s="150" t="s">
        <v>362</v>
      </c>
      <c r="C324" s="150"/>
      <c r="D324" s="116">
        <f>D325</f>
        <v>6474966.2599999998</v>
      </c>
      <c r="E324" s="117">
        <f t="shared" ref="E324:AE324" si="140">E325</f>
        <v>0</v>
      </c>
      <c r="F324" s="117">
        <f t="shared" si="140"/>
        <v>0</v>
      </c>
      <c r="G324" s="117">
        <f t="shared" si="140"/>
        <v>0</v>
      </c>
      <c r="H324" s="117">
        <f t="shared" si="140"/>
        <v>0</v>
      </c>
      <c r="I324" s="117">
        <f t="shared" si="140"/>
        <v>0</v>
      </c>
      <c r="J324" s="117">
        <f t="shared" si="140"/>
        <v>0</v>
      </c>
      <c r="K324" s="118">
        <f t="shared" si="140"/>
        <v>0</v>
      </c>
      <c r="L324" s="117">
        <f t="shared" si="140"/>
        <v>0</v>
      </c>
      <c r="M324" s="117">
        <f t="shared" si="140"/>
        <v>798.8</v>
      </c>
      <c r="N324" s="117">
        <f t="shared" si="140"/>
        <v>6248875.8399999999</v>
      </c>
      <c r="O324" s="117">
        <f t="shared" si="140"/>
        <v>0</v>
      </c>
      <c r="P324" s="117">
        <f t="shared" si="140"/>
        <v>0</v>
      </c>
      <c r="Q324" s="117">
        <f t="shared" si="140"/>
        <v>0</v>
      </c>
      <c r="R324" s="117">
        <f t="shared" si="140"/>
        <v>0</v>
      </c>
      <c r="S324" s="117">
        <f t="shared" si="140"/>
        <v>0</v>
      </c>
      <c r="T324" s="117">
        <f t="shared" si="140"/>
        <v>0</v>
      </c>
      <c r="U324" s="117">
        <f t="shared" si="140"/>
        <v>0</v>
      </c>
      <c r="V324" s="117">
        <f t="shared" si="140"/>
        <v>0</v>
      </c>
      <c r="W324" s="117">
        <f t="shared" si="140"/>
        <v>0</v>
      </c>
      <c r="X324" s="117">
        <f t="shared" si="140"/>
        <v>0</v>
      </c>
      <c r="Y324" s="117">
        <f t="shared" si="140"/>
        <v>0</v>
      </c>
      <c r="Z324" s="117">
        <f t="shared" si="140"/>
        <v>0</v>
      </c>
      <c r="AA324" s="117">
        <f t="shared" si="140"/>
        <v>0</v>
      </c>
      <c r="AB324" s="117">
        <f t="shared" si="140"/>
        <v>0</v>
      </c>
      <c r="AC324" s="117">
        <f t="shared" si="140"/>
        <v>133057.31</v>
      </c>
      <c r="AD324" s="117">
        <f t="shared" si="140"/>
        <v>93033.11</v>
      </c>
      <c r="AE324" s="117">
        <f t="shared" si="140"/>
        <v>0</v>
      </c>
      <c r="AF324" s="108" t="s">
        <v>17004</v>
      </c>
      <c r="AG324" s="108" t="s">
        <v>17004</v>
      </c>
      <c r="AH324" s="108" t="s">
        <v>17004</v>
      </c>
      <c r="AI324" s="124"/>
      <c r="AJ324" s="124"/>
      <c r="AK324" s="124"/>
      <c r="AL324" s="124"/>
      <c r="AM324" s="125"/>
      <c r="AN324" s="125"/>
      <c r="AO324" s="125"/>
      <c r="AP324" s="125"/>
      <c r="AQ324" s="125"/>
      <c r="AR324" s="125"/>
      <c r="AS324" s="125"/>
      <c r="AT324" s="125"/>
      <c r="AU324" s="125"/>
      <c r="AV324" s="125"/>
      <c r="AW324" s="125"/>
      <c r="AX324" s="126"/>
      <c r="AY324" s="126"/>
      <c r="AZ324" s="125"/>
      <c r="BA324" s="125"/>
      <c r="BB324" s="127"/>
      <c r="BC324" s="128">
        <f t="shared" ref="BC324:BC378" si="141">AY324-M324</f>
        <v>-798.8</v>
      </c>
      <c r="BJ324" s="97" t="e">
        <f>VLOOKUP(C324,BM:BO,3,FALSE)</f>
        <v>#N/A</v>
      </c>
      <c r="BM324" s="97" t="s">
        <v>3516</v>
      </c>
      <c r="BN324" s="97" t="s">
        <v>942</v>
      </c>
      <c r="BO324" s="97" t="s">
        <v>3517</v>
      </c>
      <c r="BU324" s="97" t="s">
        <v>3516</v>
      </c>
      <c r="BV324" s="97" t="s">
        <v>942</v>
      </c>
      <c r="BW324" s="97" t="s">
        <v>3517</v>
      </c>
      <c r="CH324" s="119">
        <f t="shared" si="124"/>
        <v>-7.2759576141834259E-11</v>
      </c>
      <c r="DN324" s="97" t="e">
        <f t="shared" si="114"/>
        <v>#N/A</v>
      </c>
    </row>
    <row r="325" spans="1:118" x14ac:dyDescent="0.3">
      <c r="A325" s="97">
        <v>1</v>
      </c>
      <c r="B325" s="120">
        <f>SUBTOTAL(9,$A$22:A325)</f>
        <v>260</v>
      </c>
      <c r="C325" s="130" t="s">
        <v>363</v>
      </c>
      <c r="D325" s="117">
        <f>E325+F325+G325+H325+I325+J325+L325+N325+P325+R325+T325+U325+V325+W325+X325+Y325+Z325+AA325+AB325+AC325+AD325+AE325</f>
        <v>6474966.2599999998</v>
      </c>
      <c r="E325" s="133">
        <v>0</v>
      </c>
      <c r="F325" s="133">
        <v>0</v>
      </c>
      <c r="G325" s="133">
        <v>0</v>
      </c>
      <c r="H325" s="133">
        <v>0</v>
      </c>
      <c r="I325" s="133">
        <v>0</v>
      </c>
      <c r="J325" s="133">
        <v>0</v>
      </c>
      <c r="K325" s="149">
        <v>0</v>
      </c>
      <c r="L325" s="133">
        <v>0</v>
      </c>
      <c r="M325" s="122">
        <v>798.8</v>
      </c>
      <c r="N325" s="122">
        <v>6248875.8399999999</v>
      </c>
      <c r="O325" s="133">
        <v>0</v>
      </c>
      <c r="P325" s="133">
        <v>0</v>
      </c>
      <c r="Q325" s="117">
        <v>0</v>
      </c>
      <c r="R325" s="117">
        <v>0</v>
      </c>
      <c r="S325" s="133">
        <v>0</v>
      </c>
      <c r="T325" s="133">
        <v>0</v>
      </c>
      <c r="U325" s="133">
        <v>0</v>
      </c>
      <c r="V325" s="133">
        <v>0</v>
      </c>
      <c r="W325" s="133">
        <v>0</v>
      </c>
      <c r="X325" s="133">
        <v>0</v>
      </c>
      <c r="Y325" s="133">
        <v>0</v>
      </c>
      <c r="Z325" s="133">
        <v>0</v>
      </c>
      <c r="AA325" s="133">
        <v>0</v>
      </c>
      <c r="AB325" s="133">
        <v>0</v>
      </c>
      <c r="AC325" s="117">
        <v>133057.31</v>
      </c>
      <c r="AD325" s="117">
        <v>93033.11</v>
      </c>
      <c r="AE325" s="133">
        <v>0</v>
      </c>
      <c r="AF325" s="108">
        <v>2023</v>
      </c>
      <c r="AG325" s="108">
        <v>2023</v>
      </c>
      <c r="AH325" s="108">
        <v>2023</v>
      </c>
      <c r="AI325" s="124"/>
      <c r="AJ325" s="124"/>
      <c r="AK325" s="124"/>
      <c r="AL325" s="124"/>
      <c r="AM325" s="125" t="s">
        <v>16939</v>
      </c>
      <c r="AN325" s="125" t="s">
        <v>16934</v>
      </c>
      <c r="AO325" s="125">
        <v>0</v>
      </c>
      <c r="AP325" s="125" t="s">
        <v>16943</v>
      </c>
      <c r="AQ325" s="125" t="s">
        <v>16947</v>
      </c>
      <c r="AR325" s="125">
        <v>0</v>
      </c>
      <c r="AS325" s="125"/>
      <c r="AT325" s="125"/>
      <c r="AU325" s="125"/>
      <c r="AV325" s="125"/>
      <c r="AW325" s="125" t="s">
        <v>852</v>
      </c>
      <c r="AX325" s="126">
        <v>907</v>
      </c>
      <c r="AY325" s="126">
        <v>950</v>
      </c>
      <c r="AZ325" s="125" t="s">
        <v>2966</v>
      </c>
      <c r="BA325" s="125" t="s">
        <v>16991</v>
      </c>
      <c r="BB325" s="127"/>
      <c r="BC325" s="128">
        <f t="shared" si="141"/>
        <v>151.20000000000005</v>
      </c>
      <c r="BJ325" s="97" t="str">
        <f>VLOOKUP(C325,BM:BO,3,FALSE)</f>
        <v>нет данных</v>
      </c>
      <c r="BM325" s="97" t="s">
        <v>515</v>
      </c>
      <c r="BN325" s="97" t="s">
        <v>2983</v>
      </c>
      <c r="BO325" s="97" t="s">
        <v>2983</v>
      </c>
      <c r="BU325" s="97" t="s">
        <v>515</v>
      </c>
      <c r="BV325" s="97" t="s">
        <v>2983</v>
      </c>
      <c r="BW325" s="97" t="s">
        <v>2983</v>
      </c>
      <c r="CH325" s="119">
        <f t="shared" si="124"/>
        <v>-7.2759576141834259E-11</v>
      </c>
      <c r="DN325" s="97" t="e">
        <f t="shared" si="114"/>
        <v>#N/A</v>
      </c>
    </row>
    <row r="326" spans="1:118" x14ac:dyDescent="0.3">
      <c r="B326" s="150" t="s">
        <v>17293</v>
      </c>
      <c r="C326" s="121"/>
      <c r="D326" s="116">
        <f>D327</f>
        <v>3424966.38</v>
      </c>
      <c r="E326" s="117">
        <f t="shared" ref="E326:AE326" si="142">E327</f>
        <v>0</v>
      </c>
      <c r="F326" s="117">
        <f t="shared" si="142"/>
        <v>0</v>
      </c>
      <c r="G326" s="117">
        <f t="shared" si="142"/>
        <v>0</v>
      </c>
      <c r="H326" s="117">
        <f t="shared" si="142"/>
        <v>0</v>
      </c>
      <c r="I326" s="117">
        <f t="shared" si="142"/>
        <v>0</v>
      </c>
      <c r="J326" s="117">
        <f t="shared" si="142"/>
        <v>0</v>
      </c>
      <c r="K326" s="118">
        <f t="shared" si="142"/>
        <v>0</v>
      </c>
      <c r="L326" s="117">
        <f t="shared" si="142"/>
        <v>0</v>
      </c>
      <c r="M326" s="117">
        <f t="shared" si="142"/>
        <v>539.58000000000004</v>
      </c>
      <c r="N326" s="117">
        <f t="shared" si="142"/>
        <v>3389066</v>
      </c>
      <c r="O326" s="117">
        <f t="shared" si="142"/>
        <v>0</v>
      </c>
      <c r="P326" s="117">
        <f t="shared" si="142"/>
        <v>0</v>
      </c>
      <c r="Q326" s="117">
        <f t="shared" si="142"/>
        <v>0</v>
      </c>
      <c r="R326" s="117">
        <f t="shared" si="142"/>
        <v>0</v>
      </c>
      <c r="S326" s="117">
        <f t="shared" si="142"/>
        <v>0</v>
      </c>
      <c r="T326" s="117">
        <f t="shared" si="142"/>
        <v>0</v>
      </c>
      <c r="U326" s="117">
        <f t="shared" si="142"/>
        <v>0</v>
      </c>
      <c r="V326" s="117">
        <f t="shared" si="142"/>
        <v>0</v>
      </c>
      <c r="W326" s="117">
        <f t="shared" si="142"/>
        <v>0</v>
      </c>
      <c r="X326" s="117">
        <f t="shared" si="142"/>
        <v>0</v>
      </c>
      <c r="Y326" s="117">
        <f t="shared" si="142"/>
        <v>0</v>
      </c>
      <c r="Z326" s="117">
        <f t="shared" si="142"/>
        <v>0</v>
      </c>
      <c r="AA326" s="117">
        <f t="shared" si="142"/>
        <v>0</v>
      </c>
      <c r="AB326" s="117">
        <f t="shared" si="142"/>
        <v>0</v>
      </c>
      <c r="AC326" s="117">
        <f t="shared" si="142"/>
        <v>35900.379999999997</v>
      </c>
      <c r="AD326" s="117">
        <f t="shared" si="142"/>
        <v>0</v>
      </c>
      <c r="AE326" s="117">
        <f t="shared" si="142"/>
        <v>0</v>
      </c>
      <c r="AF326" s="108" t="s">
        <v>17004</v>
      </c>
      <c r="AG326" s="108" t="s">
        <v>17004</v>
      </c>
      <c r="AH326" s="108" t="s">
        <v>17004</v>
      </c>
      <c r="AI326" s="124"/>
      <c r="AJ326" s="124"/>
      <c r="AK326" s="124"/>
      <c r="AL326" s="124"/>
      <c r="AM326" s="125"/>
      <c r="AN326" s="125"/>
      <c r="AO326" s="125"/>
      <c r="AP326" s="125"/>
      <c r="AQ326" s="125"/>
      <c r="AR326" s="125"/>
      <c r="AS326" s="125"/>
      <c r="AT326" s="125"/>
      <c r="AU326" s="125"/>
      <c r="AV326" s="125"/>
      <c r="AW326" s="125"/>
      <c r="AX326" s="126"/>
      <c r="AY326" s="126"/>
      <c r="AZ326" s="125"/>
      <c r="BA326" s="125"/>
      <c r="BB326" s="127"/>
      <c r="BC326" s="128"/>
      <c r="CH326" s="119">
        <f t="shared" si="124"/>
        <v>-1.0913936421275139E-10</v>
      </c>
      <c r="DN326" s="97" t="e">
        <f t="shared" si="114"/>
        <v>#N/A</v>
      </c>
    </row>
    <row r="327" spans="1:118" x14ac:dyDescent="0.3">
      <c r="A327" s="97">
        <v>1</v>
      </c>
      <c r="B327" s="120">
        <f>SUBTOTAL(9,$A$22:A327)</f>
        <v>261</v>
      </c>
      <c r="C327" s="130" t="s">
        <v>15223</v>
      </c>
      <c r="D327" s="117">
        <f>E327+F327+G327+H327+I327+J327+L327+N327+P327+R327+T327+U327+V327+W327+X327+Y327+Z327+AA327+AB327+AC327+AD327+AE327</f>
        <v>3424966.38</v>
      </c>
      <c r="E327" s="134">
        <v>0</v>
      </c>
      <c r="F327" s="134">
        <v>0</v>
      </c>
      <c r="G327" s="134">
        <v>0</v>
      </c>
      <c r="H327" s="134">
        <v>0</v>
      </c>
      <c r="I327" s="134">
        <v>0</v>
      </c>
      <c r="J327" s="134">
        <v>0</v>
      </c>
      <c r="K327" s="152">
        <v>0</v>
      </c>
      <c r="L327" s="134">
        <v>0</v>
      </c>
      <c r="M327" s="122">
        <v>539.58000000000004</v>
      </c>
      <c r="N327" s="122">
        <v>3389066</v>
      </c>
      <c r="O327" s="134">
        <v>0</v>
      </c>
      <c r="P327" s="134">
        <v>0</v>
      </c>
      <c r="Q327" s="134">
        <v>0</v>
      </c>
      <c r="R327" s="134">
        <v>0</v>
      </c>
      <c r="S327" s="134">
        <v>0</v>
      </c>
      <c r="T327" s="134">
        <v>0</v>
      </c>
      <c r="U327" s="134">
        <v>0</v>
      </c>
      <c r="V327" s="134">
        <v>0</v>
      </c>
      <c r="W327" s="134">
        <v>0</v>
      </c>
      <c r="X327" s="134">
        <v>0</v>
      </c>
      <c r="Y327" s="134">
        <v>0</v>
      </c>
      <c r="Z327" s="134">
        <v>0</v>
      </c>
      <c r="AA327" s="134">
        <v>0</v>
      </c>
      <c r="AB327" s="134">
        <v>0</v>
      </c>
      <c r="AC327" s="134">
        <v>35900.379999999997</v>
      </c>
      <c r="AD327" s="134">
        <v>0</v>
      </c>
      <c r="AE327" s="134">
        <v>0</v>
      </c>
      <c r="AF327" s="136" t="s">
        <v>17025</v>
      </c>
      <c r="AG327" s="136">
        <v>2023</v>
      </c>
      <c r="AH327" s="137">
        <v>2023</v>
      </c>
      <c r="AI327" s="124"/>
      <c r="AJ327" s="124"/>
      <c r="AK327" s="124"/>
      <c r="AL327" s="124"/>
      <c r="AM327" s="125"/>
      <c r="AN327" s="125"/>
      <c r="AO327" s="125"/>
      <c r="AP327" s="125"/>
      <c r="AQ327" s="125"/>
      <c r="AR327" s="125"/>
      <c r="AS327" s="125"/>
      <c r="AT327" s="125"/>
      <c r="AU327" s="125"/>
      <c r="AV327" s="125"/>
      <c r="AW327" s="125"/>
      <c r="AX327" s="126"/>
      <c r="AY327" s="126"/>
      <c r="AZ327" s="125"/>
      <c r="BA327" s="125"/>
      <c r="BB327" s="127"/>
      <c r="BC327" s="128"/>
      <c r="CH327" s="119">
        <f t="shared" si="124"/>
        <v>-1.0913936421275139E-10</v>
      </c>
      <c r="DN327" s="97" t="e">
        <f t="shared" si="114"/>
        <v>#N/A</v>
      </c>
    </row>
    <row r="328" spans="1:118" x14ac:dyDescent="0.3">
      <c r="B328" s="150" t="s">
        <v>257</v>
      </c>
      <c r="C328" s="150"/>
      <c r="D328" s="116">
        <f>D329</f>
        <v>91273.600000000006</v>
      </c>
      <c r="E328" s="117">
        <f t="shared" ref="E328:AE328" si="143">E329</f>
        <v>0</v>
      </c>
      <c r="F328" s="117">
        <f t="shared" si="143"/>
        <v>0</v>
      </c>
      <c r="G328" s="117">
        <f t="shared" si="143"/>
        <v>0</v>
      </c>
      <c r="H328" s="117">
        <f t="shared" si="143"/>
        <v>0</v>
      </c>
      <c r="I328" s="117">
        <f t="shared" si="143"/>
        <v>0</v>
      </c>
      <c r="J328" s="117">
        <f t="shared" si="143"/>
        <v>0</v>
      </c>
      <c r="K328" s="118">
        <f t="shared" si="143"/>
        <v>0</v>
      </c>
      <c r="L328" s="117">
        <f t="shared" si="143"/>
        <v>0</v>
      </c>
      <c r="M328" s="117">
        <f t="shared" si="143"/>
        <v>0</v>
      </c>
      <c r="N328" s="117">
        <f t="shared" si="143"/>
        <v>0</v>
      </c>
      <c r="O328" s="117">
        <f t="shared" si="143"/>
        <v>0</v>
      </c>
      <c r="P328" s="117">
        <f t="shared" si="143"/>
        <v>0</v>
      </c>
      <c r="Q328" s="117">
        <f t="shared" si="143"/>
        <v>0</v>
      </c>
      <c r="R328" s="117">
        <f t="shared" si="143"/>
        <v>0</v>
      </c>
      <c r="S328" s="117">
        <f t="shared" si="143"/>
        <v>0</v>
      </c>
      <c r="T328" s="117">
        <f t="shared" si="143"/>
        <v>0</v>
      </c>
      <c r="U328" s="117">
        <f t="shared" si="143"/>
        <v>0</v>
      </c>
      <c r="V328" s="117">
        <f t="shared" si="143"/>
        <v>0</v>
      </c>
      <c r="W328" s="117">
        <f t="shared" si="143"/>
        <v>0</v>
      </c>
      <c r="X328" s="117">
        <f t="shared" si="143"/>
        <v>0</v>
      </c>
      <c r="Y328" s="117">
        <f t="shared" si="143"/>
        <v>0</v>
      </c>
      <c r="Z328" s="117">
        <f t="shared" si="143"/>
        <v>0</v>
      </c>
      <c r="AA328" s="117">
        <f t="shared" si="143"/>
        <v>0</v>
      </c>
      <c r="AB328" s="117">
        <f t="shared" si="143"/>
        <v>0</v>
      </c>
      <c r="AC328" s="117">
        <f t="shared" si="143"/>
        <v>0</v>
      </c>
      <c r="AD328" s="117">
        <f t="shared" si="143"/>
        <v>91273.600000000006</v>
      </c>
      <c r="AE328" s="117">
        <f t="shared" si="143"/>
        <v>0</v>
      </c>
      <c r="AF328" s="108" t="s">
        <v>17004</v>
      </c>
      <c r="AG328" s="108" t="s">
        <v>17004</v>
      </c>
      <c r="AH328" s="108" t="s">
        <v>17004</v>
      </c>
      <c r="AI328" s="124"/>
      <c r="AJ328" s="124"/>
      <c r="AK328" s="124"/>
      <c r="AL328" s="124"/>
      <c r="AM328" s="125"/>
      <c r="AN328" s="125"/>
      <c r="AO328" s="125"/>
      <c r="AP328" s="125"/>
      <c r="AQ328" s="125"/>
      <c r="AR328" s="125"/>
      <c r="AS328" s="125"/>
      <c r="AT328" s="125"/>
      <c r="AU328" s="125"/>
      <c r="AV328" s="125"/>
      <c r="AW328" s="125"/>
      <c r="AX328" s="126"/>
      <c r="AY328" s="126"/>
      <c r="AZ328" s="125"/>
      <c r="BA328" s="125"/>
      <c r="BB328" s="127"/>
      <c r="BC328" s="128">
        <f t="shared" si="141"/>
        <v>0</v>
      </c>
      <c r="BJ328" s="97" t="e">
        <f t="shared" ref="BJ328:BJ333" si="144">VLOOKUP(C328,BM:BO,3,FALSE)</f>
        <v>#N/A</v>
      </c>
      <c r="BM328" s="97" t="s">
        <v>652</v>
      </c>
      <c r="BN328" s="97" t="s">
        <v>626</v>
      </c>
      <c r="BO328" s="97" t="s">
        <v>3330</v>
      </c>
      <c r="BU328" s="97" t="s">
        <v>652</v>
      </c>
      <c r="BV328" s="97" t="s">
        <v>626</v>
      </c>
      <c r="BW328" s="97" t="s">
        <v>3330</v>
      </c>
      <c r="CH328" s="119">
        <f t="shared" si="124"/>
        <v>0</v>
      </c>
      <c r="DN328" s="97" t="e">
        <f t="shared" si="114"/>
        <v>#N/A</v>
      </c>
    </row>
    <row r="329" spans="1:118" x14ac:dyDescent="0.3">
      <c r="A329" s="97">
        <v>1</v>
      </c>
      <c r="B329" s="120">
        <f>SUBTOTAL(9,$A$22:A329)</f>
        <v>262</v>
      </c>
      <c r="C329" s="130" t="s">
        <v>258</v>
      </c>
      <c r="D329" s="117">
        <f>E329+F329+G329+H329+I329+J329+L329+N329+P329+R329+T329+U329+V329+W329+X329+Y329+Z329+AA329+AB329+AC329+AD329+AE329</f>
        <v>91273.600000000006</v>
      </c>
      <c r="E329" s="133">
        <v>0</v>
      </c>
      <c r="F329" s="133">
        <v>0</v>
      </c>
      <c r="G329" s="133">
        <v>0</v>
      </c>
      <c r="H329" s="133">
        <v>0</v>
      </c>
      <c r="I329" s="133">
        <v>0</v>
      </c>
      <c r="J329" s="133">
        <v>0</v>
      </c>
      <c r="K329" s="149">
        <v>0</v>
      </c>
      <c r="L329" s="133">
        <v>0</v>
      </c>
      <c r="M329" s="122">
        <v>0</v>
      </c>
      <c r="N329" s="117">
        <v>0</v>
      </c>
      <c r="O329" s="133">
        <v>0</v>
      </c>
      <c r="P329" s="133">
        <v>0</v>
      </c>
      <c r="Q329" s="117">
        <v>0</v>
      </c>
      <c r="R329" s="117">
        <v>0</v>
      </c>
      <c r="S329" s="133">
        <v>0</v>
      </c>
      <c r="T329" s="133">
        <v>0</v>
      </c>
      <c r="U329" s="133">
        <v>0</v>
      </c>
      <c r="V329" s="133">
        <v>0</v>
      </c>
      <c r="W329" s="133">
        <v>0</v>
      </c>
      <c r="X329" s="133">
        <v>0</v>
      </c>
      <c r="Y329" s="133">
        <v>0</v>
      </c>
      <c r="Z329" s="133">
        <v>0</v>
      </c>
      <c r="AA329" s="133">
        <v>0</v>
      </c>
      <c r="AB329" s="133">
        <v>0</v>
      </c>
      <c r="AC329" s="117">
        <f>ROUND(N329*2.14%,2)</f>
        <v>0</v>
      </c>
      <c r="AD329" s="117">
        <v>91273.600000000006</v>
      </c>
      <c r="AE329" s="133">
        <v>0</v>
      </c>
      <c r="AF329" s="108">
        <v>2023</v>
      </c>
      <c r="AG329" s="108" t="s">
        <v>17025</v>
      </c>
      <c r="AH329" s="108" t="s">
        <v>17025</v>
      </c>
      <c r="AI329" s="124"/>
      <c r="AJ329" s="124"/>
      <c r="AK329" s="124"/>
      <c r="AL329" s="124"/>
      <c r="AM329" s="125" t="s">
        <v>16949</v>
      </c>
      <c r="AN329" s="125" t="s">
        <v>16930</v>
      </c>
      <c r="AO329" s="125">
        <v>0</v>
      </c>
      <c r="AP329" s="125" t="s">
        <v>16936</v>
      </c>
      <c r="AQ329" s="125" t="s">
        <v>16937</v>
      </c>
      <c r="AR329" s="125" t="s">
        <v>16943</v>
      </c>
      <c r="AS329" s="125"/>
      <c r="AT329" s="125"/>
      <c r="AU329" s="125"/>
      <c r="AV329" s="125"/>
      <c r="AW329" s="125" t="s">
        <v>771</v>
      </c>
      <c r="AX329" s="126">
        <v>879.32</v>
      </c>
      <c r="AY329" s="126">
        <v>651.38</v>
      </c>
      <c r="AZ329" s="125" t="s">
        <v>2966</v>
      </c>
      <c r="BA329" s="125" t="s">
        <v>16991</v>
      </c>
      <c r="BB329" s="127"/>
      <c r="BC329" s="128">
        <f t="shared" si="141"/>
        <v>651.38</v>
      </c>
      <c r="BJ329" s="97" t="str">
        <f t="shared" si="144"/>
        <v>нет данных</v>
      </c>
      <c r="BM329" s="97" t="s">
        <v>3331</v>
      </c>
      <c r="BN329" s="97" t="s">
        <v>852</v>
      </c>
      <c r="BO329" s="97" t="s">
        <v>3332</v>
      </c>
      <c r="BU329" s="97" t="s">
        <v>3331</v>
      </c>
      <c r="BV329" s="97" t="s">
        <v>852</v>
      </c>
      <c r="BW329" s="97" t="s">
        <v>3332</v>
      </c>
      <c r="CH329" s="119">
        <f t="shared" si="124"/>
        <v>0</v>
      </c>
      <c r="DN329" s="97" t="e">
        <f t="shared" si="114"/>
        <v>#N/A</v>
      </c>
    </row>
    <row r="330" spans="1:118" x14ac:dyDescent="0.3">
      <c r="B330" s="150" t="s">
        <v>259</v>
      </c>
      <c r="C330" s="150"/>
      <c r="D330" s="116">
        <f>D331</f>
        <v>81117.77</v>
      </c>
      <c r="E330" s="117">
        <f t="shared" ref="E330:AE330" si="145">E331</f>
        <v>0</v>
      </c>
      <c r="F330" s="117">
        <f t="shared" si="145"/>
        <v>0</v>
      </c>
      <c r="G330" s="117">
        <f t="shared" si="145"/>
        <v>0</v>
      </c>
      <c r="H330" s="117">
        <f t="shared" si="145"/>
        <v>0</v>
      </c>
      <c r="I330" s="117">
        <f t="shared" si="145"/>
        <v>0</v>
      </c>
      <c r="J330" s="117">
        <f t="shared" si="145"/>
        <v>0</v>
      </c>
      <c r="K330" s="118">
        <f t="shared" si="145"/>
        <v>0</v>
      </c>
      <c r="L330" s="117">
        <f t="shared" si="145"/>
        <v>0</v>
      </c>
      <c r="M330" s="117">
        <f t="shared" si="145"/>
        <v>0</v>
      </c>
      <c r="N330" s="117">
        <f t="shared" si="145"/>
        <v>0</v>
      </c>
      <c r="O330" s="117">
        <f t="shared" si="145"/>
        <v>0</v>
      </c>
      <c r="P330" s="117">
        <f t="shared" si="145"/>
        <v>0</v>
      </c>
      <c r="Q330" s="117">
        <f t="shared" si="145"/>
        <v>0</v>
      </c>
      <c r="R330" s="117">
        <f t="shared" si="145"/>
        <v>0</v>
      </c>
      <c r="S330" s="117">
        <f t="shared" si="145"/>
        <v>0</v>
      </c>
      <c r="T330" s="117">
        <f t="shared" si="145"/>
        <v>0</v>
      </c>
      <c r="U330" s="117">
        <f t="shared" si="145"/>
        <v>0</v>
      </c>
      <c r="V330" s="117">
        <f t="shared" si="145"/>
        <v>0</v>
      </c>
      <c r="W330" s="117">
        <f t="shared" si="145"/>
        <v>0</v>
      </c>
      <c r="X330" s="117">
        <f t="shared" si="145"/>
        <v>0</v>
      </c>
      <c r="Y330" s="117">
        <f t="shared" si="145"/>
        <v>0</v>
      </c>
      <c r="Z330" s="117">
        <f t="shared" si="145"/>
        <v>0</v>
      </c>
      <c r="AA330" s="117">
        <f t="shared" si="145"/>
        <v>0</v>
      </c>
      <c r="AB330" s="117">
        <f t="shared" si="145"/>
        <v>0</v>
      </c>
      <c r="AC330" s="117">
        <f t="shared" si="145"/>
        <v>0</v>
      </c>
      <c r="AD330" s="117">
        <f t="shared" si="145"/>
        <v>81117.77</v>
      </c>
      <c r="AE330" s="117">
        <f t="shared" si="145"/>
        <v>0</v>
      </c>
      <c r="AF330" s="108" t="s">
        <v>17004</v>
      </c>
      <c r="AG330" s="108" t="s">
        <v>17004</v>
      </c>
      <c r="AH330" s="108" t="s">
        <v>17004</v>
      </c>
      <c r="AI330" s="124"/>
      <c r="AJ330" s="124"/>
      <c r="AK330" s="124"/>
      <c r="AL330" s="124"/>
      <c r="AM330" s="125"/>
      <c r="AN330" s="125"/>
      <c r="AO330" s="125"/>
      <c r="AP330" s="125"/>
      <c r="AQ330" s="125"/>
      <c r="AR330" s="125"/>
      <c r="AS330" s="125"/>
      <c r="AT330" s="125"/>
      <c r="AU330" s="125"/>
      <c r="AV330" s="125"/>
      <c r="AW330" s="125"/>
      <c r="AX330" s="126"/>
      <c r="AY330" s="126"/>
      <c r="AZ330" s="125"/>
      <c r="BA330" s="125"/>
      <c r="BB330" s="127"/>
      <c r="BC330" s="128">
        <f t="shared" si="141"/>
        <v>0</v>
      </c>
      <c r="BJ330" s="97" t="e">
        <f t="shared" si="144"/>
        <v>#N/A</v>
      </c>
      <c r="BM330" s="97" t="s">
        <v>3333</v>
      </c>
      <c r="BN330" s="97" t="s">
        <v>787</v>
      </c>
      <c r="BO330" s="97" t="s">
        <v>3334</v>
      </c>
      <c r="BU330" s="97" t="s">
        <v>3333</v>
      </c>
      <c r="BV330" s="97" t="s">
        <v>787</v>
      </c>
      <c r="BW330" s="97" t="s">
        <v>3334</v>
      </c>
      <c r="CH330" s="119">
        <f t="shared" si="124"/>
        <v>0</v>
      </c>
      <c r="DN330" s="97" t="e">
        <f t="shared" si="114"/>
        <v>#N/A</v>
      </c>
    </row>
    <row r="331" spans="1:118" x14ac:dyDescent="0.3">
      <c r="A331" s="97">
        <v>1</v>
      </c>
      <c r="B331" s="120">
        <f>SUBTOTAL(9,$A$22:A331)</f>
        <v>263</v>
      </c>
      <c r="C331" s="130" t="s">
        <v>260</v>
      </c>
      <c r="D331" s="117">
        <f>E331+F331+G331+H331+I331+J331+L331+N331+P331+R331+T331+U331+V331+W331+X331+Y331+Z331+AA331+AB331+AC331+AD331+AE331</f>
        <v>81117.77</v>
      </c>
      <c r="E331" s="133">
        <v>0</v>
      </c>
      <c r="F331" s="133">
        <v>0</v>
      </c>
      <c r="G331" s="133">
        <v>0</v>
      </c>
      <c r="H331" s="133">
        <v>0</v>
      </c>
      <c r="I331" s="133">
        <v>0</v>
      </c>
      <c r="J331" s="133">
        <v>0</v>
      </c>
      <c r="K331" s="149">
        <v>0</v>
      </c>
      <c r="L331" s="133">
        <v>0</v>
      </c>
      <c r="M331" s="122">
        <v>0</v>
      </c>
      <c r="N331" s="117">
        <v>0</v>
      </c>
      <c r="O331" s="133">
        <v>0</v>
      </c>
      <c r="P331" s="133">
        <v>0</v>
      </c>
      <c r="Q331" s="117">
        <v>0</v>
      </c>
      <c r="R331" s="117">
        <v>0</v>
      </c>
      <c r="S331" s="133">
        <v>0</v>
      </c>
      <c r="T331" s="133">
        <v>0</v>
      </c>
      <c r="U331" s="133">
        <v>0</v>
      </c>
      <c r="V331" s="133">
        <v>0</v>
      </c>
      <c r="W331" s="133">
        <v>0</v>
      </c>
      <c r="X331" s="133">
        <v>0</v>
      </c>
      <c r="Y331" s="133">
        <v>0</v>
      </c>
      <c r="Z331" s="133">
        <v>0</v>
      </c>
      <c r="AA331" s="133">
        <v>0</v>
      </c>
      <c r="AB331" s="133">
        <v>0</v>
      </c>
      <c r="AC331" s="117">
        <f>ROUND(N331*2.14%,2)</f>
        <v>0</v>
      </c>
      <c r="AD331" s="117">
        <v>81117.77</v>
      </c>
      <c r="AE331" s="133">
        <v>0</v>
      </c>
      <c r="AF331" s="108">
        <v>2023</v>
      </c>
      <c r="AG331" s="108" t="s">
        <v>17025</v>
      </c>
      <c r="AH331" s="108" t="s">
        <v>17025</v>
      </c>
      <c r="AI331" s="124"/>
      <c r="AJ331" s="124"/>
      <c r="AK331" s="124"/>
      <c r="AL331" s="124"/>
      <c r="AM331" s="125" t="s">
        <v>16941</v>
      </c>
      <c r="AN331" s="125">
        <v>2015</v>
      </c>
      <c r="AO331" s="125">
        <v>0</v>
      </c>
      <c r="AP331" s="125">
        <v>2016</v>
      </c>
      <c r="AQ331" s="125" t="s">
        <v>16946</v>
      </c>
      <c r="AR331" s="125">
        <v>2016</v>
      </c>
      <c r="AS331" s="125" t="s">
        <v>16960</v>
      </c>
      <c r="AT331" s="125" t="s">
        <v>16957</v>
      </c>
      <c r="AU331" s="125">
        <f>725022.07+38561.41+1604449.5</f>
        <v>2368032.98</v>
      </c>
      <c r="AV331" s="125">
        <v>343512.32000000001</v>
      </c>
      <c r="AW331" s="125" t="s">
        <v>616</v>
      </c>
      <c r="AX331" s="126">
        <v>687</v>
      </c>
      <c r="AY331" s="126">
        <v>555.37</v>
      </c>
      <c r="AZ331" s="125" t="s">
        <v>2966</v>
      </c>
      <c r="BA331" s="125">
        <v>2004</v>
      </c>
      <c r="BB331" s="127"/>
      <c r="BC331" s="128">
        <f t="shared" si="141"/>
        <v>555.37</v>
      </c>
      <c r="BJ331" s="97" t="str">
        <f t="shared" si="144"/>
        <v>483.920</v>
      </c>
      <c r="BM331" s="97" t="s">
        <v>553</v>
      </c>
      <c r="BN331" s="97" t="s">
        <v>787</v>
      </c>
      <c r="BO331" s="97" t="s">
        <v>1124</v>
      </c>
      <c r="BU331" s="97" t="s">
        <v>553</v>
      </c>
      <c r="BV331" s="97" t="s">
        <v>787</v>
      </c>
      <c r="BW331" s="97" t="s">
        <v>1124</v>
      </c>
      <c r="CH331" s="119">
        <f t="shared" si="124"/>
        <v>0</v>
      </c>
      <c r="DN331" s="97" t="e">
        <f t="shared" si="114"/>
        <v>#N/A</v>
      </c>
    </row>
    <row r="332" spans="1:118" x14ac:dyDescent="0.3">
      <c r="B332" s="150" t="s">
        <v>261</v>
      </c>
      <c r="C332" s="150"/>
      <c r="D332" s="116">
        <f>SUM(D333:D335)</f>
        <v>8089768.3499999996</v>
      </c>
      <c r="E332" s="117">
        <f t="shared" ref="E332:AE332" si="146">SUM(E333:E335)</f>
        <v>0</v>
      </c>
      <c r="F332" s="117">
        <f t="shared" si="146"/>
        <v>0</v>
      </c>
      <c r="G332" s="117">
        <f t="shared" si="146"/>
        <v>0</v>
      </c>
      <c r="H332" s="117">
        <f t="shared" si="146"/>
        <v>0</v>
      </c>
      <c r="I332" s="117">
        <f t="shared" si="146"/>
        <v>0</v>
      </c>
      <c r="J332" s="117">
        <f t="shared" si="146"/>
        <v>0</v>
      </c>
      <c r="K332" s="118">
        <f t="shared" si="146"/>
        <v>0</v>
      </c>
      <c r="L332" s="117">
        <f t="shared" si="146"/>
        <v>0</v>
      </c>
      <c r="M332" s="117">
        <f t="shared" si="146"/>
        <v>1112.54</v>
      </c>
      <c r="N332" s="117">
        <f t="shared" si="146"/>
        <v>7829265</v>
      </c>
      <c r="O332" s="117">
        <f t="shared" si="146"/>
        <v>0</v>
      </c>
      <c r="P332" s="117">
        <f t="shared" si="146"/>
        <v>0</v>
      </c>
      <c r="Q332" s="117">
        <f t="shared" si="146"/>
        <v>0</v>
      </c>
      <c r="R332" s="117">
        <f t="shared" si="146"/>
        <v>0</v>
      </c>
      <c r="S332" s="117">
        <f t="shared" si="146"/>
        <v>0</v>
      </c>
      <c r="T332" s="117">
        <f t="shared" si="146"/>
        <v>0</v>
      </c>
      <c r="U332" s="117">
        <f t="shared" si="146"/>
        <v>0</v>
      </c>
      <c r="V332" s="117">
        <f t="shared" si="146"/>
        <v>0</v>
      </c>
      <c r="W332" s="117">
        <f t="shared" si="146"/>
        <v>0</v>
      </c>
      <c r="X332" s="117">
        <f t="shared" si="146"/>
        <v>0</v>
      </c>
      <c r="Y332" s="117">
        <f t="shared" si="146"/>
        <v>0</v>
      </c>
      <c r="Z332" s="117">
        <f t="shared" si="146"/>
        <v>0</v>
      </c>
      <c r="AA332" s="117">
        <f t="shared" si="146"/>
        <v>0</v>
      </c>
      <c r="AB332" s="117">
        <f t="shared" si="146"/>
        <v>0</v>
      </c>
      <c r="AC332" s="117">
        <f t="shared" si="146"/>
        <v>166254.13</v>
      </c>
      <c r="AD332" s="117">
        <f t="shared" si="146"/>
        <v>94249.22</v>
      </c>
      <c r="AE332" s="117">
        <f t="shared" si="146"/>
        <v>0</v>
      </c>
      <c r="AF332" s="108" t="s">
        <v>17004</v>
      </c>
      <c r="AG332" s="108" t="s">
        <v>17004</v>
      </c>
      <c r="AH332" s="108" t="s">
        <v>17004</v>
      </c>
      <c r="AI332" s="124"/>
      <c r="AJ332" s="124"/>
      <c r="AK332" s="124"/>
      <c r="AL332" s="124"/>
      <c r="AM332" s="125"/>
      <c r="AN332" s="125"/>
      <c r="AO332" s="125"/>
      <c r="AP332" s="125"/>
      <c r="AQ332" s="125"/>
      <c r="AR332" s="125"/>
      <c r="AS332" s="125"/>
      <c r="AT332" s="125"/>
      <c r="AU332" s="125"/>
      <c r="AV332" s="125"/>
      <c r="AW332" s="125"/>
      <c r="AX332" s="126"/>
      <c r="AY332" s="126"/>
      <c r="AZ332" s="125"/>
      <c r="BA332" s="125"/>
      <c r="BB332" s="127"/>
      <c r="BC332" s="128">
        <f t="shared" si="141"/>
        <v>-1112.54</v>
      </c>
      <c r="BJ332" s="97" t="e">
        <f t="shared" si="144"/>
        <v>#N/A</v>
      </c>
      <c r="BM332" s="97" t="s">
        <v>3336</v>
      </c>
      <c r="BN332" s="97" t="s">
        <v>841</v>
      </c>
      <c r="BO332" s="97" t="s">
        <v>3337</v>
      </c>
      <c r="BU332" s="97" t="s">
        <v>3336</v>
      </c>
      <c r="BV332" s="97" t="s">
        <v>841</v>
      </c>
      <c r="BW332" s="97" t="s">
        <v>3337</v>
      </c>
      <c r="CH332" s="119">
        <f t="shared" si="124"/>
        <v>-3.7834979593753815E-10</v>
      </c>
      <c r="DN332" s="97" t="e">
        <f t="shared" si="114"/>
        <v>#N/A</v>
      </c>
    </row>
    <row r="333" spans="1:118" x14ac:dyDescent="0.3">
      <c r="A333" s="97">
        <v>1</v>
      </c>
      <c r="B333" s="120">
        <f>SUBTOTAL(9,$A$22:A333)</f>
        <v>264</v>
      </c>
      <c r="C333" s="130" t="s">
        <v>262</v>
      </c>
      <c r="D333" s="117">
        <f t="shared" ref="D333:D335" si="147">E333+F333+G333+H333+I333+J333+L333+N333+P333+R333+T333+U333+V333+W333+X333+Y333+Z333+AA333+AB333+AC333+AD333+AE333</f>
        <v>94249.22</v>
      </c>
      <c r="E333" s="133">
        <v>0</v>
      </c>
      <c r="F333" s="133">
        <v>0</v>
      </c>
      <c r="G333" s="133">
        <v>0</v>
      </c>
      <c r="H333" s="133">
        <v>0</v>
      </c>
      <c r="I333" s="133">
        <v>0</v>
      </c>
      <c r="J333" s="133">
        <v>0</v>
      </c>
      <c r="K333" s="149">
        <v>0</v>
      </c>
      <c r="L333" s="133">
        <v>0</v>
      </c>
      <c r="M333" s="122">
        <v>0</v>
      </c>
      <c r="N333" s="117">
        <v>0</v>
      </c>
      <c r="O333" s="133">
        <v>0</v>
      </c>
      <c r="P333" s="133">
        <v>0</v>
      </c>
      <c r="Q333" s="117">
        <v>0</v>
      </c>
      <c r="R333" s="117">
        <v>0</v>
      </c>
      <c r="S333" s="133">
        <v>0</v>
      </c>
      <c r="T333" s="133">
        <v>0</v>
      </c>
      <c r="U333" s="133">
        <v>0</v>
      </c>
      <c r="V333" s="133">
        <v>0</v>
      </c>
      <c r="W333" s="133">
        <v>0</v>
      </c>
      <c r="X333" s="133">
        <v>0</v>
      </c>
      <c r="Y333" s="133">
        <v>0</v>
      </c>
      <c r="Z333" s="133">
        <v>0</v>
      </c>
      <c r="AA333" s="133">
        <v>0</v>
      </c>
      <c r="AB333" s="133">
        <v>0</v>
      </c>
      <c r="AC333" s="117">
        <f>ROUND(N333*2.14%,2)</f>
        <v>0</v>
      </c>
      <c r="AD333" s="117">
        <v>94249.22</v>
      </c>
      <c r="AE333" s="133">
        <v>0</v>
      </c>
      <c r="AF333" s="108">
        <v>2023</v>
      </c>
      <c r="AG333" s="108" t="s">
        <v>17025</v>
      </c>
      <c r="AH333" s="108" t="s">
        <v>17025</v>
      </c>
      <c r="AI333" s="124"/>
      <c r="AJ333" s="124"/>
      <c r="AK333" s="124"/>
      <c r="AL333" s="124"/>
      <c r="AM333" s="125" t="s">
        <v>16939</v>
      </c>
      <c r="AN333" s="125" t="s">
        <v>16930</v>
      </c>
      <c r="AO333" s="125">
        <v>0</v>
      </c>
      <c r="AP333" s="125" t="s">
        <v>16951</v>
      </c>
      <c r="AQ333" s="125" t="s">
        <v>16937</v>
      </c>
      <c r="AR333" s="125">
        <v>0</v>
      </c>
      <c r="AS333" s="125"/>
      <c r="AT333" s="125"/>
      <c r="AU333" s="125"/>
      <c r="AV333" s="125"/>
      <c r="AW333" s="125" t="s">
        <v>736</v>
      </c>
      <c r="AX333" s="126">
        <v>926.8</v>
      </c>
      <c r="AY333" s="126">
        <v>722.41</v>
      </c>
      <c r="AZ333" s="125" t="s">
        <v>2966</v>
      </c>
      <c r="BA333" s="125" t="s">
        <v>16991</v>
      </c>
      <c r="BB333" s="127"/>
      <c r="BC333" s="128">
        <f t="shared" si="141"/>
        <v>722.41</v>
      </c>
      <c r="BJ333" s="97" t="str">
        <f t="shared" si="144"/>
        <v>нет данных</v>
      </c>
      <c r="BM333" s="97" t="s">
        <v>3338</v>
      </c>
      <c r="BN333" s="97" t="s">
        <v>2983</v>
      </c>
      <c r="BO333" s="97" t="s">
        <v>2983</v>
      </c>
      <c r="BU333" s="97" t="s">
        <v>3338</v>
      </c>
      <c r="BV333" s="97" t="s">
        <v>2983</v>
      </c>
      <c r="BW333" s="97" t="s">
        <v>2983</v>
      </c>
      <c r="CH333" s="119">
        <f t="shared" si="124"/>
        <v>0</v>
      </c>
      <c r="DN333" s="97" t="e">
        <f t="shared" si="114"/>
        <v>#N/A</v>
      </c>
    </row>
    <row r="334" spans="1:118" s="139" customFormat="1" x14ac:dyDescent="0.3">
      <c r="A334" s="97">
        <v>1</v>
      </c>
      <c r="B334" s="120">
        <f>SUBTOTAL(9,$A$22:A334)</f>
        <v>265</v>
      </c>
      <c r="C334" s="163" t="s">
        <v>15695</v>
      </c>
      <c r="D334" s="117">
        <f t="shared" si="147"/>
        <v>2054464.32</v>
      </c>
      <c r="E334" s="134">
        <v>0</v>
      </c>
      <c r="F334" s="134">
        <v>0</v>
      </c>
      <c r="G334" s="134">
        <v>0</v>
      </c>
      <c r="H334" s="134">
        <v>0</v>
      </c>
      <c r="I334" s="134">
        <v>0</v>
      </c>
      <c r="J334" s="134">
        <v>0</v>
      </c>
      <c r="K334" s="152">
        <v>0</v>
      </c>
      <c r="L334" s="134">
        <v>0</v>
      </c>
      <c r="M334" s="122">
        <v>256</v>
      </c>
      <c r="N334" s="134">
        <v>2012685</v>
      </c>
      <c r="O334" s="134">
        <v>0</v>
      </c>
      <c r="P334" s="134">
        <v>0</v>
      </c>
      <c r="Q334" s="134">
        <v>0</v>
      </c>
      <c r="R334" s="134">
        <v>0</v>
      </c>
      <c r="S334" s="134">
        <v>0</v>
      </c>
      <c r="T334" s="134">
        <v>0</v>
      </c>
      <c r="U334" s="134">
        <v>0</v>
      </c>
      <c r="V334" s="134">
        <v>0</v>
      </c>
      <c r="W334" s="134">
        <v>0</v>
      </c>
      <c r="X334" s="134">
        <v>0</v>
      </c>
      <c r="Y334" s="134">
        <v>0</v>
      </c>
      <c r="Z334" s="134">
        <v>0</v>
      </c>
      <c r="AA334" s="134">
        <v>0</v>
      </c>
      <c r="AB334" s="134">
        <v>0</v>
      </c>
      <c r="AC334" s="168">
        <v>41779.32</v>
      </c>
      <c r="AD334" s="134">
        <v>0</v>
      </c>
      <c r="AE334" s="134">
        <v>0</v>
      </c>
      <c r="AF334" s="136" t="s">
        <v>17025</v>
      </c>
      <c r="AG334" s="136">
        <v>2023</v>
      </c>
      <c r="AH334" s="137">
        <v>2023</v>
      </c>
      <c r="AT334" s="139" t="e">
        <f>VLOOKUP(C334,AW:AX,2,FALSE)</f>
        <v>#N/A</v>
      </c>
      <c r="BW334" s="140"/>
      <c r="CE334" s="139" t="e">
        <f>VLOOKUP(C334,CF:CG,2,FALSE)</f>
        <v>#N/A</v>
      </c>
      <c r="CH334" s="119">
        <f t="shared" si="124"/>
        <v>6.5483618527650833E-11</v>
      </c>
      <c r="CL334" s="139" t="e">
        <f>VLOOKUP(C334,CM:CN,2,FALSE)</f>
        <v>#N/A</v>
      </c>
      <c r="DK334" s="139" t="e">
        <f>VLOOKUP(C334,DL:DM,2,FALSE)</f>
        <v>#N/A</v>
      </c>
      <c r="DN334" s="97" t="e">
        <f t="shared" si="114"/>
        <v>#N/A</v>
      </c>
    </row>
    <row r="335" spans="1:118" s="139" customFormat="1" x14ac:dyDescent="0.3">
      <c r="A335" s="97">
        <v>1</v>
      </c>
      <c r="B335" s="120">
        <f>SUBTOTAL(9,$A$22:A335)</f>
        <v>266</v>
      </c>
      <c r="C335" s="163" t="s">
        <v>15710</v>
      </c>
      <c r="D335" s="117">
        <f t="shared" si="147"/>
        <v>5941054.8099999996</v>
      </c>
      <c r="E335" s="134">
        <v>0</v>
      </c>
      <c r="F335" s="134">
        <v>0</v>
      </c>
      <c r="G335" s="134">
        <v>0</v>
      </c>
      <c r="H335" s="134">
        <v>0</v>
      </c>
      <c r="I335" s="134">
        <v>0</v>
      </c>
      <c r="J335" s="134">
        <v>0</v>
      </c>
      <c r="K335" s="152">
        <v>0</v>
      </c>
      <c r="L335" s="134">
        <v>0</v>
      </c>
      <c r="M335" s="122">
        <v>856.54</v>
      </c>
      <c r="N335" s="134">
        <v>5816580</v>
      </c>
      <c r="O335" s="134">
        <v>0</v>
      </c>
      <c r="P335" s="134">
        <v>0</v>
      </c>
      <c r="Q335" s="134">
        <v>0</v>
      </c>
      <c r="R335" s="134">
        <v>0</v>
      </c>
      <c r="S335" s="134">
        <v>0</v>
      </c>
      <c r="T335" s="134">
        <v>0</v>
      </c>
      <c r="U335" s="134">
        <v>0</v>
      </c>
      <c r="V335" s="134">
        <v>0</v>
      </c>
      <c r="W335" s="134">
        <v>0</v>
      </c>
      <c r="X335" s="134">
        <v>0</v>
      </c>
      <c r="Y335" s="134">
        <v>0</v>
      </c>
      <c r="Z335" s="134">
        <v>0</v>
      </c>
      <c r="AA335" s="134">
        <v>0</v>
      </c>
      <c r="AB335" s="134">
        <v>0</v>
      </c>
      <c r="AC335" s="168">
        <f>ROUND(N335*2.14%,2)+ROUND(E335*2.14%,2)+ROUND(F335*2.14%,2)+ROUND(G335*2.14%,2)+ROUND(H335*2.14%,2)+ROUND(I335*2.14%,2)+ROUND(J335*2.14%,2)+ROUND(L335*2.14%,2)+ROUND(P335*2.14%,2)+ROUND(R335*2.14%,2)+ROUND(T335*2.14%,2)+ROUND(U335*2.14%,2)+ROUND(V335*2.14%,2)+ROUND(W335*2.14%,2)+ROUND(X335*2.14%,2)+ROUND(Y335*2.14%,2)+ROUND(Z335*2.14%,2)+ROUND(AA335*2.14%,2)+ROUND(AB335*2.14%,2)</f>
        <v>124474.81</v>
      </c>
      <c r="AD335" s="134">
        <v>0</v>
      </c>
      <c r="AE335" s="134">
        <v>0</v>
      </c>
      <c r="AF335" s="136" t="s">
        <v>17025</v>
      </c>
      <c r="AG335" s="136">
        <v>2023</v>
      </c>
      <c r="AH335" s="136">
        <v>2023</v>
      </c>
      <c r="BW335" s="140"/>
      <c r="CH335" s="119">
        <f t="shared" si="124"/>
        <v>-4.0745362639427185E-10</v>
      </c>
      <c r="DN335" s="97" t="e">
        <f t="shared" si="114"/>
        <v>#N/A</v>
      </c>
    </row>
    <row r="336" spans="1:118" x14ac:dyDescent="0.3">
      <c r="B336" s="150" t="s">
        <v>263</v>
      </c>
      <c r="C336" s="150"/>
      <c r="D336" s="116">
        <f>SUM(D337:D341)</f>
        <v>23875308.140000001</v>
      </c>
      <c r="E336" s="117">
        <f t="shared" ref="E336:AE336" si="148">SUM(E337:E341)</f>
        <v>0</v>
      </c>
      <c r="F336" s="117">
        <f t="shared" si="148"/>
        <v>0</v>
      </c>
      <c r="G336" s="117">
        <f t="shared" si="148"/>
        <v>0</v>
      </c>
      <c r="H336" s="117">
        <f t="shared" si="148"/>
        <v>0</v>
      </c>
      <c r="I336" s="117">
        <f t="shared" si="148"/>
        <v>0</v>
      </c>
      <c r="J336" s="117">
        <f t="shared" si="148"/>
        <v>0</v>
      </c>
      <c r="K336" s="118">
        <f t="shared" si="148"/>
        <v>0</v>
      </c>
      <c r="L336" s="117">
        <f t="shared" si="148"/>
        <v>0</v>
      </c>
      <c r="M336" s="117">
        <f t="shared" si="148"/>
        <v>2677.36</v>
      </c>
      <c r="N336" s="117">
        <f t="shared" si="148"/>
        <v>22719686.27</v>
      </c>
      <c r="O336" s="117">
        <f t="shared" si="148"/>
        <v>0</v>
      </c>
      <c r="P336" s="117">
        <f t="shared" si="148"/>
        <v>0</v>
      </c>
      <c r="Q336" s="117">
        <f t="shared" si="148"/>
        <v>0</v>
      </c>
      <c r="R336" s="117">
        <f t="shared" si="148"/>
        <v>0</v>
      </c>
      <c r="S336" s="117">
        <f t="shared" si="148"/>
        <v>0</v>
      </c>
      <c r="T336" s="117">
        <f t="shared" si="148"/>
        <v>0</v>
      </c>
      <c r="U336" s="117">
        <f t="shared" si="148"/>
        <v>0</v>
      </c>
      <c r="V336" s="117">
        <f t="shared" si="148"/>
        <v>0</v>
      </c>
      <c r="W336" s="117">
        <f t="shared" si="148"/>
        <v>0</v>
      </c>
      <c r="X336" s="117">
        <f t="shared" si="148"/>
        <v>0</v>
      </c>
      <c r="Y336" s="117">
        <f t="shared" si="148"/>
        <v>0</v>
      </c>
      <c r="Z336" s="117">
        <f t="shared" si="148"/>
        <v>0</v>
      </c>
      <c r="AA336" s="117">
        <f t="shared" si="148"/>
        <v>408560</v>
      </c>
      <c r="AB336" s="117">
        <f t="shared" si="148"/>
        <v>0</v>
      </c>
      <c r="AC336" s="117">
        <f t="shared" si="148"/>
        <v>475883.98</v>
      </c>
      <c r="AD336" s="117">
        <f t="shared" si="148"/>
        <v>271177.89</v>
      </c>
      <c r="AE336" s="117">
        <f t="shared" si="148"/>
        <v>0</v>
      </c>
      <c r="AF336" s="108" t="s">
        <v>17004</v>
      </c>
      <c r="AG336" s="108" t="s">
        <v>17004</v>
      </c>
      <c r="AH336" s="108" t="s">
        <v>17004</v>
      </c>
      <c r="AI336" s="124"/>
      <c r="AJ336" s="124"/>
      <c r="AK336" s="124"/>
      <c r="AL336" s="124"/>
      <c r="AM336" s="125"/>
      <c r="AN336" s="125"/>
      <c r="AO336" s="125"/>
      <c r="AP336" s="125"/>
      <c r="AQ336" s="125"/>
      <c r="AR336" s="125"/>
      <c r="AS336" s="125"/>
      <c r="AT336" s="125"/>
      <c r="AU336" s="125"/>
      <c r="AV336" s="125"/>
      <c r="AW336" s="125"/>
      <c r="AX336" s="126"/>
      <c r="AY336" s="126"/>
      <c r="AZ336" s="125"/>
      <c r="BA336" s="125"/>
      <c r="BB336" s="127"/>
      <c r="BC336" s="128">
        <f t="shared" si="141"/>
        <v>-2677.36</v>
      </c>
      <c r="BJ336" s="97" t="e">
        <f>VLOOKUP(C336,BM:BO,3,FALSE)</f>
        <v>#N/A</v>
      </c>
      <c r="BM336" s="97" t="s">
        <v>3340</v>
      </c>
      <c r="BN336" s="97" t="s">
        <v>1342</v>
      </c>
      <c r="BO336" s="97" t="s">
        <v>3342</v>
      </c>
      <c r="BU336" s="97" t="s">
        <v>3340</v>
      </c>
      <c r="BV336" s="97" t="s">
        <v>1342</v>
      </c>
      <c r="BW336" s="97" t="s">
        <v>3342</v>
      </c>
      <c r="CH336" s="119">
        <f t="shared" si="124"/>
        <v>1.0477378964424133E-9</v>
      </c>
      <c r="DN336" s="97" t="e">
        <f t="shared" si="114"/>
        <v>#N/A</v>
      </c>
    </row>
    <row r="337" spans="1:118" x14ac:dyDescent="0.3">
      <c r="A337" s="97">
        <v>1</v>
      </c>
      <c r="B337" s="120">
        <f>SUBTOTAL(9,$A$22:A337)</f>
        <v>267</v>
      </c>
      <c r="C337" s="130" t="s">
        <v>264</v>
      </c>
      <c r="D337" s="117">
        <f t="shared" ref="D337:D341" si="149">E337+F337+G337+H337+I337+J337+L337+N337+P337+R337+T337+U337+V337+W337+X337+Y337+Z337+AA337+AB337+AC337+AD337+AE337</f>
        <v>6913623.3399999999</v>
      </c>
      <c r="E337" s="133">
        <v>0</v>
      </c>
      <c r="F337" s="133">
        <v>0</v>
      </c>
      <c r="G337" s="133">
        <v>0</v>
      </c>
      <c r="H337" s="133">
        <v>0</v>
      </c>
      <c r="I337" s="133">
        <v>0</v>
      </c>
      <c r="J337" s="133">
        <v>0</v>
      </c>
      <c r="K337" s="149">
        <v>0</v>
      </c>
      <c r="L337" s="133">
        <v>0</v>
      </c>
      <c r="M337" s="122">
        <v>811.95</v>
      </c>
      <c r="N337" s="117">
        <v>6649117.5800000001</v>
      </c>
      <c r="O337" s="133">
        <v>0</v>
      </c>
      <c r="P337" s="133">
        <v>0</v>
      </c>
      <c r="Q337" s="117">
        <v>0</v>
      </c>
      <c r="R337" s="117">
        <v>0</v>
      </c>
      <c r="S337" s="133">
        <v>0</v>
      </c>
      <c r="T337" s="133">
        <v>0</v>
      </c>
      <c r="U337" s="133">
        <v>0</v>
      </c>
      <c r="V337" s="133">
        <v>0</v>
      </c>
      <c r="W337" s="133">
        <v>0</v>
      </c>
      <c r="X337" s="133">
        <v>0</v>
      </c>
      <c r="Y337" s="133">
        <v>0</v>
      </c>
      <c r="Z337" s="133">
        <v>0</v>
      </c>
      <c r="AA337" s="133">
        <v>0</v>
      </c>
      <c r="AB337" s="133">
        <v>0</v>
      </c>
      <c r="AC337" s="117">
        <f>ROUND(N337*2.14%,2)</f>
        <v>142291.12</v>
      </c>
      <c r="AD337" s="117">
        <v>122214.64</v>
      </c>
      <c r="AE337" s="133">
        <v>0</v>
      </c>
      <c r="AF337" s="108">
        <v>2023</v>
      </c>
      <c r="AG337" s="108">
        <v>2023</v>
      </c>
      <c r="AH337" s="108">
        <v>2023</v>
      </c>
      <c r="AI337" s="124"/>
      <c r="AJ337" s="124"/>
      <c r="AK337" s="124"/>
      <c r="AL337" s="124"/>
      <c r="AM337" s="125" t="s">
        <v>16933</v>
      </c>
      <c r="AN337" s="125" t="s">
        <v>16930</v>
      </c>
      <c r="AO337" s="125">
        <v>0</v>
      </c>
      <c r="AP337" s="125" t="s">
        <v>16940</v>
      </c>
      <c r="AQ337" s="125" t="s">
        <v>16937</v>
      </c>
      <c r="AR337" s="125" t="s">
        <v>16943</v>
      </c>
      <c r="AS337" s="125"/>
      <c r="AT337" s="125"/>
      <c r="AU337" s="125"/>
      <c r="AV337" s="125"/>
      <c r="AW337" s="125" t="s">
        <v>1013</v>
      </c>
      <c r="AX337" s="126">
        <v>1304.8</v>
      </c>
      <c r="AY337" s="126">
        <v>748.2</v>
      </c>
      <c r="AZ337" s="125" t="s">
        <v>2966</v>
      </c>
      <c r="BA337" s="125" t="s">
        <v>16991</v>
      </c>
      <c r="BB337" s="127"/>
      <c r="BC337" s="128">
        <f t="shared" si="141"/>
        <v>-63.75</v>
      </c>
      <c r="BJ337" s="97" t="str">
        <f>VLOOKUP(C337,BM:BO,3,FALSE)</f>
        <v>709.920</v>
      </c>
      <c r="BM337" s="97" t="s">
        <v>3344</v>
      </c>
      <c r="BN337" s="97" t="s">
        <v>2983</v>
      </c>
      <c r="BO337" s="97" t="s">
        <v>770</v>
      </c>
      <c r="BU337" s="97" t="s">
        <v>3344</v>
      </c>
      <c r="BV337" s="97" t="s">
        <v>2983</v>
      </c>
      <c r="BW337" s="97" t="s">
        <v>770</v>
      </c>
      <c r="CH337" s="119">
        <f t="shared" si="124"/>
        <v>-2.1827872842550278E-10</v>
      </c>
      <c r="DN337" s="97" t="e">
        <f t="shared" si="114"/>
        <v>#N/A</v>
      </c>
    </row>
    <row r="338" spans="1:118" x14ac:dyDescent="0.3">
      <c r="A338" s="97">
        <v>1</v>
      </c>
      <c r="B338" s="120">
        <f>SUBTOTAL(9,$A$22:A338)</f>
        <v>268</v>
      </c>
      <c r="C338" s="130" t="s">
        <v>265</v>
      </c>
      <c r="D338" s="117">
        <f t="shared" si="149"/>
        <v>148963.25</v>
      </c>
      <c r="E338" s="133">
        <v>0</v>
      </c>
      <c r="F338" s="133">
        <v>0</v>
      </c>
      <c r="G338" s="133">
        <v>0</v>
      </c>
      <c r="H338" s="133">
        <v>0</v>
      </c>
      <c r="I338" s="133">
        <v>0</v>
      </c>
      <c r="J338" s="133">
        <v>0</v>
      </c>
      <c r="K338" s="149">
        <v>0</v>
      </c>
      <c r="L338" s="133">
        <v>0</v>
      </c>
      <c r="M338" s="122">
        <v>0</v>
      </c>
      <c r="N338" s="117">
        <v>0</v>
      </c>
      <c r="O338" s="133">
        <v>0</v>
      </c>
      <c r="P338" s="133">
        <v>0</v>
      </c>
      <c r="Q338" s="117">
        <v>0</v>
      </c>
      <c r="R338" s="117">
        <v>0</v>
      </c>
      <c r="S338" s="133">
        <v>0</v>
      </c>
      <c r="T338" s="133">
        <v>0</v>
      </c>
      <c r="U338" s="133">
        <v>0</v>
      </c>
      <c r="V338" s="133">
        <v>0</v>
      </c>
      <c r="W338" s="133">
        <v>0</v>
      </c>
      <c r="X338" s="133">
        <v>0</v>
      </c>
      <c r="Y338" s="133">
        <v>0</v>
      </c>
      <c r="Z338" s="133">
        <v>0</v>
      </c>
      <c r="AA338" s="133">
        <v>0</v>
      </c>
      <c r="AB338" s="133">
        <v>0</v>
      </c>
      <c r="AC338" s="117">
        <f>ROUND(N338*2.14%,2)</f>
        <v>0</v>
      </c>
      <c r="AD338" s="117">
        <v>148963.25</v>
      </c>
      <c r="AE338" s="133">
        <v>0</v>
      </c>
      <c r="AF338" s="108">
        <v>2023</v>
      </c>
      <c r="AG338" s="108" t="s">
        <v>17025</v>
      </c>
      <c r="AH338" s="108" t="s">
        <v>17025</v>
      </c>
      <c r="AI338" s="124"/>
      <c r="AJ338" s="124"/>
      <c r="AK338" s="124"/>
      <c r="AL338" s="124"/>
      <c r="AM338" s="125" t="s">
        <v>16934</v>
      </c>
      <c r="AN338" s="125" t="s">
        <v>16942</v>
      </c>
      <c r="AO338" s="125">
        <v>0</v>
      </c>
      <c r="AP338" s="125" t="s">
        <v>16933</v>
      </c>
      <c r="AQ338" s="125" t="s">
        <v>16940</v>
      </c>
      <c r="AR338" s="125">
        <v>0</v>
      </c>
      <c r="AS338" s="125" t="s">
        <v>16961</v>
      </c>
      <c r="AT338" s="125"/>
      <c r="AU338" s="125"/>
      <c r="AV338" s="125"/>
      <c r="AW338" s="125" t="s">
        <v>617</v>
      </c>
      <c r="AX338" s="126">
        <v>2156.8000000000002</v>
      </c>
      <c r="AY338" s="126">
        <v>980</v>
      </c>
      <c r="AZ338" s="125" t="s">
        <v>2966</v>
      </c>
      <c r="BA338" s="125" t="s">
        <v>16991</v>
      </c>
      <c r="BB338" s="127"/>
      <c r="BC338" s="128">
        <f t="shared" si="141"/>
        <v>980</v>
      </c>
      <c r="BJ338" s="97" t="str">
        <f>VLOOKUP(C338,BM:BO,3,FALSE)</f>
        <v>нет данных</v>
      </c>
      <c r="BM338" s="97" t="s">
        <v>3346</v>
      </c>
      <c r="BN338" s="97" t="s">
        <v>803</v>
      </c>
      <c r="BO338" s="97" t="s">
        <v>3347</v>
      </c>
      <c r="BU338" s="97" t="s">
        <v>3346</v>
      </c>
      <c r="BV338" s="97" t="s">
        <v>803</v>
      </c>
      <c r="BW338" s="97" t="s">
        <v>3347</v>
      </c>
      <c r="CH338" s="119">
        <f t="shared" si="124"/>
        <v>0</v>
      </c>
      <c r="DN338" s="97" t="e">
        <f t="shared" si="114"/>
        <v>#N/A</v>
      </c>
    </row>
    <row r="339" spans="1:118" s="139" customFormat="1" x14ac:dyDescent="0.3">
      <c r="A339" s="97">
        <v>1</v>
      </c>
      <c r="B339" s="120">
        <f>SUBTOTAL(9,$A$22:A339)</f>
        <v>269</v>
      </c>
      <c r="C339" s="115" t="s">
        <v>15650</v>
      </c>
      <c r="D339" s="117">
        <f t="shared" si="149"/>
        <v>408560</v>
      </c>
      <c r="E339" s="134">
        <v>0</v>
      </c>
      <c r="F339" s="134">
        <v>0</v>
      </c>
      <c r="G339" s="134">
        <v>0</v>
      </c>
      <c r="H339" s="134">
        <v>0</v>
      </c>
      <c r="I339" s="134">
        <v>0</v>
      </c>
      <c r="J339" s="134">
        <v>0</v>
      </c>
      <c r="K339" s="152">
        <v>0</v>
      </c>
      <c r="L339" s="134">
        <v>0</v>
      </c>
      <c r="M339" s="134">
        <v>0</v>
      </c>
      <c r="N339" s="134">
        <v>0</v>
      </c>
      <c r="O339" s="134">
        <v>0</v>
      </c>
      <c r="P339" s="134">
        <v>0</v>
      </c>
      <c r="Q339" s="134">
        <v>0</v>
      </c>
      <c r="R339" s="134">
        <v>0</v>
      </c>
      <c r="S339" s="134">
        <v>0</v>
      </c>
      <c r="T339" s="134">
        <v>0</v>
      </c>
      <c r="U339" s="134">
        <v>0</v>
      </c>
      <c r="V339" s="134">
        <v>0</v>
      </c>
      <c r="W339" s="134">
        <v>0</v>
      </c>
      <c r="X339" s="134">
        <v>0</v>
      </c>
      <c r="Y339" s="134">
        <v>0</v>
      </c>
      <c r="Z339" s="134">
        <v>0</v>
      </c>
      <c r="AA339" s="134">
        <f>400000+8560</f>
        <v>408560</v>
      </c>
      <c r="AB339" s="134">
        <v>0</v>
      </c>
      <c r="AC339" s="168">
        <v>0</v>
      </c>
      <c r="AD339" s="134">
        <v>0</v>
      </c>
      <c r="AE339" s="134">
        <v>0</v>
      </c>
      <c r="AF339" s="136" t="s">
        <v>17025</v>
      </c>
      <c r="AG339" s="136">
        <v>2023</v>
      </c>
      <c r="AH339" s="137" t="s">
        <v>17025</v>
      </c>
      <c r="BW339" s="140"/>
      <c r="CA339" s="139" t="e">
        <f>VLOOKUP(C339,CB:CC,2,FALSE)</f>
        <v>#N/A</v>
      </c>
      <c r="CE339" s="139" t="e">
        <f>VLOOKUP(C339,CF:CG,2,FALSE)</f>
        <v>#N/A</v>
      </c>
      <c r="CH339" s="119">
        <f t="shared" si="124"/>
        <v>0</v>
      </c>
      <c r="CL339" s="139" t="e">
        <f>VLOOKUP(C339,CM:CN,2,FALSE)</f>
        <v>#N/A</v>
      </c>
      <c r="DK339" s="139" t="e">
        <f>VLOOKUP(C339,DL:DM,2,FALSE)</f>
        <v>#N/A</v>
      </c>
      <c r="DN339" s="97" t="e">
        <f t="shared" si="114"/>
        <v>#N/A</v>
      </c>
    </row>
    <row r="340" spans="1:118" s="139" customFormat="1" x14ac:dyDescent="0.3">
      <c r="A340" s="97">
        <v>1</v>
      </c>
      <c r="B340" s="120">
        <f>SUBTOTAL(9,$A$22:A340)</f>
        <v>270</v>
      </c>
      <c r="C340" s="115" t="s">
        <v>15663</v>
      </c>
      <c r="D340" s="117">
        <f t="shared" si="149"/>
        <v>8454869.1899999995</v>
      </c>
      <c r="E340" s="134">
        <v>0</v>
      </c>
      <c r="F340" s="134">
        <v>0</v>
      </c>
      <c r="G340" s="134">
        <v>0</v>
      </c>
      <c r="H340" s="134">
        <v>0</v>
      </c>
      <c r="I340" s="134">
        <v>0</v>
      </c>
      <c r="J340" s="134">
        <v>0</v>
      </c>
      <c r="K340" s="152">
        <v>0</v>
      </c>
      <c r="L340" s="134">
        <v>0</v>
      </c>
      <c r="M340" s="122">
        <v>929.32</v>
      </c>
      <c r="N340" s="133">
        <v>8282932.0899999999</v>
      </c>
      <c r="O340" s="134">
        <v>0</v>
      </c>
      <c r="P340" s="134">
        <v>0</v>
      </c>
      <c r="Q340" s="134">
        <v>0</v>
      </c>
      <c r="R340" s="134">
        <v>0</v>
      </c>
      <c r="S340" s="134">
        <v>0</v>
      </c>
      <c r="T340" s="134">
        <v>0</v>
      </c>
      <c r="U340" s="134">
        <v>0</v>
      </c>
      <c r="V340" s="134">
        <v>0</v>
      </c>
      <c r="W340" s="134">
        <v>0</v>
      </c>
      <c r="X340" s="134">
        <v>0</v>
      </c>
      <c r="Y340" s="134">
        <v>0</v>
      </c>
      <c r="Z340" s="134">
        <v>0</v>
      </c>
      <c r="AA340" s="134">
        <v>0</v>
      </c>
      <c r="AB340" s="134">
        <v>0</v>
      </c>
      <c r="AC340" s="168">
        <v>171937.1</v>
      </c>
      <c r="AD340" s="134">
        <v>0</v>
      </c>
      <c r="AE340" s="134">
        <v>0</v>
      </c>
      <c r="AF340" s="136" t="s">
        <v>17025</v>
      </c>
      <c r="AG340" s="136">
        <v>2023</v>
      </c>
      <c r="AH340" s="137">
        <v>2023</v>
      </c>
      <c r="BW340" s="140"/>
      <c r="CA340" s="139" t="e">
        <f>VLOOKUP(C340,CB:CC,2,FALSE)</f>
        <v>#N/A</v>
      </c>
      <c r="CE340" s="139" t="e">
        <f>VLOOKUP(C340,CF:CG,2,FALSE)</f>
        <v>#N/A</v>
      </c>
      <c r="CH340" s="119">
        <f t="shared" si="124"/>
        <v>-3.7834979593753815E-10</v>
      </c>
      <c r="CL340" s="139" t="e">
        <f>VLOOKUP(C340,CM:CN,2,FALSE)</f>
        <v>#N/A</v>
      </c>
      <c r="DK340" s="139" t="e">
        <f>VLOOKUP(C340,DL:DM,2,FALSE)</f>
        <v>#N/A</v>
      </c>
      <c r="DN340" s="97" t="e">
        <f t="shared" si="114"/>
        <v>#N/A</v>
      </c>
    </row>
    <row r="341" spans="1:118" s="139" customFormat="1" x14ac:dyDescent="0.3">
      <c r="A341" s="97">
        <v>1</v>
      </c>
      <c r="B341" s="120">
        <f>SUBTOTAL(9,$A$22:A341)</f>
        <v>271</v>
      </c>
      <c r="C341" s="163" t="s">
        <v>2721</v>
      </c>
      <c r="D341" s="117">
        <f t="shared" si="149"/>
        <v>7949292.3599999994</v>
      </c>
      <c r="E341" s="134">
        <v>0</v>
      </c>
      <c r="F341" s="134">
        <v>0</v>
      </c>
      <c r="G341" s="134">
        <v>0</v>
      </c>
      <c r="H341" s="134">
        <v>0</v>
      </c>
      <c r="I341" s="134">
        <v>0</v>
      </c>
      <c r="J341" s="134">
        <v>0</v>
      </c>
      <c r="K341" s="152">
        <v>0</v>
      </c>
      <c r="L341" s="134">
        <v>0</v>
      </c>
      <c r="M341" s="122">
        <v>936.09</v>
      </c>
      <c r="N341" s="134">
        <v>7787636.5999999996</v>
      </c>
      <c r="O341" s="134">
        <v>0</v>
      </c>
      <c r="P341" s="134">
        <v>0</v>
      </c>
      <c r="Q341" s="134">
        <v>0</v>
      </c>
      <c r="R341" s="134">
        <v>0</v>
      </c>
      <c r="S341" s="134">
        <v>0</v>
      </c>
      <c r="T341" s="134">
        <v>0</v>
      </c>
      <c r="U341" s="134">
        <v>0</v>
      </c>
      <c r="V341" s="134">
        <v>0</v>
      </c>
      <c r="W341" s="134">
        <v>0</v>
      </c>
      <c r="X341" s="134">
        <v>0</v>
      </c>
      <c r="Y341" s="134">
        <v>0</v>
      </c>
      <c r="Z341" s="134">
        <v>0</v>
      </c>
      <c r="AA341" s="134">
        <v>0</v>
      </c>
      <c r="AB341" s="134">
        <v>0</v>
      </c>
      <c r="AC341" s="168">
        <v>161655.76</v>
      </c>
      <c r="AD341" s="134">
        <v>0</v>
      </c>
      <c r="AE341" s="134">
        <v>0</v>
      </c>
      <c r="AF341" s="136" t="s">
        <v>17025</v>
      </c>
      <c r="AG341" s="136">
        <v>2023</v>
      </c>
      <c r="AH341" s="137">
        <v>2023</v>
      </c>
      <c r="AT341" s="139" t="e">
        <f>VLOOKUP(C341,AW:AX,2,FALSE)</f>
        <v>#N/A</v>
      </c>
      <c r="BW341" s="140"/>
      <c r="CE341" s="139" t="e">
        <f>VLOOKUP(C341,CF:CG,2,FALSE)</f>
        <v>#N/A</v>
      </c>
      <c r="CH341" s="119">
        <f t="shared" si="124"/>
        <v>-2.3283064365386963E-10</v>
      </c>
      <c r="CL341" s="139" t="e">
        <f>VLOOKUP(C341,CM:CN,2,FALSE)</f>
        <v>#N/A</v>
      </c>
      <c r="DK341" s="139" t="e">
        <f>VLOOKUP(C341,DL:DM,2,FALSE)</f>
        <v>#N/A</v>
      </c>
      <c r="DN341" s="97" t="e">
        <f t="shared" si="114"/>
        <v>#N/A</v>
      </c>
    </row>
    <row r="342" spans="1:118" x14ac:dyDescent="0.3">
      <c r="B342" s="150" t="s">
        <v>269</v>
      </c>
      <c r="C342" s="150"/>
      <c r="D342" s="116">
        <f>SUM(D343:D345)</f>
        <v>1322363.8999999999</v>
      </c>
      <c r="E342" s="117">
        <f t="shared" ref="E342:AE342" si="150">SUM(E343:E345)</f>
        <v>0</v>
      </c>
      <c r="F342" s="117">
        <f t="shared" si="150"/>
        <v>1088537.67</v>
      </c>
      <c r="G342" s="117">
        <f t="shared" si="150"/>
        <v>0</v>
      </c>
      <c r="H342" s="117">
        <f t="shared" si="150"/>
        <v>0</v>
      </c>
      <c r="I342" s="117">
        <f t="shared" si="150"/>
        <v>210531.52</v>
      </c>
      <c r="J342" s="117">
        <f t="shared" si="150"/>
        <v>0</v>
      </c>
      <c r="K342" s="118">
        <f t="shared" si="150"/>
        <v>0</v>
      </c>
      <c r="L342" s="117">
        <f t="shared" si="150"/>
        <v>0</v>
      </c>
      <c r="M342" s="117">
        <f t="shared" si="150"/>
        <v>0</v>
      </c>
      <c r="N342" s="117">
        <f t="shared" si="150"/>
        <v>0</v>
      </c>
      <c r="O342" s="117">
        <f t="shared" si="150"/>
        <v>0</v>
      </c>
      <c r="P342" s="117">
        <f t="shared" si="150"/>
        <v>0</v>
      </c>
      <c r="Q342" s="117">
        <f t="shared" si="150"/>
        <v>0</v>
      </c>
      <c r="R342" s="117">
        <f t="shared" si="150"/>
        <v>0</v>
      </c>
      <c r="S342" s="117">
        <f t="shared" si="150"/>
        <v>0</v>
      </c>
      <c r="T342" s="117">
        <f t="shared" si="150"/>
        <v>0</v>
      </c>
      <c r="U342" s="117">
        <f t="shared" si="150"/>
        <v>0</v>
      </c>
      <c r="V342" s="117">
        <f t="shared" si="150"/>
        <v>0</v>
      </c>
      <c r="W342" s="117">
        <f t="shared" si="150"/>
        <v>0</v>
      </c>
      <c r="X342" s="117">
        <f t="shared" si="150"/>
        <v>0</v>
      </c>
      <c r="Y342" s="117">
        <f t="shared" si="150"/>
        <v>0</v>
      </c>
      <c r="Z342" s="117">
        <f t="shared" si="150"/>
        <v>0</v>
      </c>
      <c r="AA342" s="117">
        <f t="shared" si="150"/>
        <v>0</v>
      </c>
      <c r="AB342" s="117">
        <f t="shared" si="150"/>
        <v>0</v>
      </c>
      <c r="AC342" s="117">
        <f t="shared" si="150"/>
        <v>23294.71</v>
      </c>
      <c r="AD342" s="117">
        <f t="shared" si="150"/>
        <v>0</v>
      </c>
      <c r="AE342" s="117">
        <f t="shared" si="150"/>
        <v>0</v>
      </c>
      <c r="AF342" s="108" t="s">
        <v>17004</v>
      </c>
      <c r="AG342" s="108" t="s">
        <v>17004</v>
      </c>
      <c r="AH342" s="108" t="s">
        <v>17004</v>
      </c>
      <c r="AI342" s="124"/>
      <c r="AJ342" s="124"/>
      <c r="AK342" s="124"/>
      <c r="AL342" s="124"/>
      <c r="AM342" s="125"/>
      <c r="AN342" s="125"/>
      <c r="AO342" s="125"/>
      <c r="AP342" s="125"/>
      <c r="AQ342" s="125"/>
      <c r="AR342" s="125"/>
      <c r="AS342" s="125"/>
      <c r="AT342" s="125"/>
      <c r="AU342" s="125"/>
      <c r="AV342" s="125"/>
      <c r="AW342" s="125"/>
      <c r="AX342" s="126"/>
      <c r="AY342" s="126"/>
      <c r="AZ342" s="125"/>
      <c r="BA342" s="125"/>
      <c r="BB342" s="127"/>
      <c r="BC342" s="128"/>
      <c r="CH342" s="119">
        <f t="shared" si="124"/>
        <v>-7.2759576141834259E-12</v>
      </c>
      <c r="DN342" s="97" t="e">
        <f t="shared" ref="DN342:DN405" si="151">VLOOKUP(C342,DP:DQ,2,FALSE)</f>
        <v>#N/A</v>
      </c>
    </row>
    <row r="343" spans="1:118" s="139" customFormat="1" x14ac:dyDescent="0.3">
      <c r="A343" s="97">
        <v>1</v>
      </c>
      <c r="B343" s="120">
        <f>SUBTOTAL(9,$A$22:A343)</f>
        <v>272</v>
      </c>
      <c r="C343" s="115" t="s">
        <v>15476</v>
      </c>
      <c r="D343" s="117">
        <f t="shared" ref="D343" si="152">E343+F343+G343+H343+I343+J343+L343+N343+P343+R343+T343+U343+V343+W343+X343+Y343+Z343+AA343+AB343+AC343+AD343+AE343</f>
        <v>210531.52</v>
      </c>
      <c r="E343" s="134">
        <v>0</v>
      </c>
      <c r="F343" s="134">
        <v>0</v>
      </c>
      <c r="G343" s="134">
        <v>0</v>
      </c>
      <c r="H343" s="134">
        <v>0</v>
      </c>
      <c r="I343" s="134">
        <v>210531.52</v>
      </c>
      <c r="J343" s="134">
        <v>0</v>
      </c>
      <c r="K343" s="152">
        <v>0</v>
      </c>
      <c r="L343" s="134">
        <v>0</v>
      </c>
      <c r="M343" s="134">
        <v>0</v>
      </c>
      <c r="N343" s="134">
        <v>0</v>
      </c>
      <c r="O343" s="134">
        <v>0</v>
      </c>
      <c r="P343" s="134">
        <v>0</v>
      </c>
      <c r="Q343" s="134">
        <v>0</v>
      </c>
      <c r="R343" s="134">
        <v>0</v>
      </c>
      <c r="S343" s="134">
        <v>0</v>
      </c>
      <c r="T343" s="134">
        <v>0</v>
      </c>
      <c r="U343" s="134">
        <v>0</v>
      </c>
      <c r="V343" s="134">
        <v>0</v>
      </c>
      <c r="W343" s="134">
        <v>0</v>
      </c>
      <c r="X343" s="134">
        <v>0</v>
      </c>
      <c r="Y343" s="134">
        <v>0</v>
      </c>
      <c r="Z343" s="134">
        <v>0</v>
      </c>
      <c r="AA343" s="134">
        <v>0</v>
      </c>
      <c r="AB343" s="134">
        <v>0</v>
      </c>
      <c r="AC343" s="168">
        <v>0</v>
      </c>
      <c r="AD343" s="134">
        <v>0</v>
      </c>
      <c r="AE343" s="134">
        <v>0</v>
      </c>
      <c r="AF343" s="136" t="s">
        <v>17025</v>
      </c>
      <c r="AG343" s="136">
        <v>2023</v>
      </c>
      <c r="AH343" s="137" t="s">
        <v>17025</v>
      </c>
      <c r="AT343" s="139" t="e">
        <f>VLOOKUP(C343,AW:AX,2,FALSE)</f>
        <v>#N/A</v>
      </c>
      <c r="BW343" s="140"/>
      <c r="CA343" s="139" t="e">
        <f>VLOOKUP(C343,CB:CC,2,FALSE)</f>
        <v>#N/A</v>
      </c>
      <c r="CE343" s="139" t="e">
        <f>VLOOKUP(C343,CF:CG,2,FALSE)</f>
        <v>#N/A</v>
      </c>
      <c r="CH343" s="119">
        <f t="shared" si="124"/>
        <v>0</v>
      </c>
      <c r="CL343" s="139">
        <f>VLOOKUP(C343,CM:CN,2,FALSE)</f>
        <v>82879.66</v>
      </c>
      <c r="DK343" s="139" t="e">
        <f>VLOOKUP(C343,DL:DM,2,FALSE)</f>
        <v>#N/A</v>
      </c>
      <c r="DN343" s="97" t="e">
        <f t="shared" si="151"/>
        <v>#N/A</v>
      </c>
    </row>
    <row r="344" spans="1:118" s="139" customFormat="1" x14ac:dyDescent="0.3">
      <c r="A344" s="97">
        <v>1</v>
      </c>
      <c r="B344" s="120">
        <f>SUBTOTAL(9,$A$22:A344)</f>
        <v>273</v>
      </c>
      <c r="C344" s="115" t="s">
        <v>15495</v>
      </c>
      <c r="D344" s="117">
        <f>E344+F344+G344+H344+I344+J344+L344+N344+P344+R344+T344+U344+V344+W344+X344+Y344+Z344+AA344+AB344+AC344+AD344+AE344</f>
        <v>552284.87</v>
      </c>
      <c r="E344" s="134">
        <v>0</v>
      </c>
      <c r="F344" s="134">
        <v>540713.6</v>
      </c>
      <c r="G344" s="134">
        <v>0</v>
      </c>
      <c r="H344" s="134">
        <v>0</v>
      </c>
      <c r="I344" s="134">
        <v>0</v>
      </c>
      <c r="J344" s="134">
        <v>0</v>
      </c>
      <c r="K344" s="152">
        <v>0</v>
      </c>
      <c r="L344" s="134">
        <v>0</v>
      </c>
      <c r="M344" s="134">
        <v>0</v>
      </c>
      <c r="N344" s="134">
        <v>0</v>
      </c>
      <c r="O344" s="134">
        <v>0</v>
      </c>
      <c r="P344" s="134">
        <v>0</v>
      </c>
      <c r="Q344" s="134">
        <v>0</v>
      </c>
      <c r="R344" s="134">
        <v>0</v>
      </c>
      <c r="S344" s="134">
        <v>0</v>
      </c>
      <c r="T344" s="134">
        <v>0</v>
      </c>
      <c r="U344" s="134">
        <v>0</v>
      </c>
      <c r="V344" s="134">
        <v>0</v>
      </c>
      <c r="W344" s="134">
        <v>0</v>
      </c>
      <c r="X344" s="134">
        <v>0</v>
      </c>
      <c r="Y344" s="134">
        <v>0</v>
      </c>
      <c r="Z344" s="134">
        <v>0</v>
      </c>
      <c r="AA344" s="134">
        <v>0</v>
      </c>
      <c r="AB344" s="134">
        <v>0</v>
      </c>
      <c r="AC344" s="168">
        <f>ROUND(N344*2.14%,2)+ROUND(E344*2.14%,2)+ROUND(F344*2.14%,2)+ROUND(G344*2.14%,2)+ROUND(H344*2.14%,2)+ROUND(I344*2.14%,2)+ROUND(J344*2.14%,2)+ROUND(L344*2.14%,2)+ROUND(P344*2.14%,2)+ROUND(R344*2.14%,2)+ROUND(T344*2.14%,2)+ROUND(U344*2.14%,2)+ROUND(V344*2.14%,2)+ROUND(W344*2.14%,2)+ROUND(X344*2.14%,2)+ROUND(Y344*2.14%,2)+ROUND(Z344*2.14%,2)+ROUND(AA344*2.14%,2)+ROUND(AB344*2.14%,2)</f>
        <v>11571.27</v>
      </c>
      <c r="AD344" s="134">
        <v>0</v>
      </c>
      <c r="AE344" s="134">
        <v>0</v>
      </c>
      <c r="AF344" s="136" t="s">
        <v>17025</v>
      </c>
      <c r="AG344" s="136">
        <v>2023</v>
      </c>
      <c r="AH344" s="136">
        <v>2023</v>
      </c>
      <c r="BW344" s="140"/>
      <c r="CH344" s="119">
        <f>D344-E344-F344-G344-H344-I344-J344-L344-N344-P344-R344-T344-U344-V344-W344-X344-Y344-Z344-AA344-AB344-AC344-AD344-AE344</f>
        <v>1.8189894035458565E-11</v>
      </c>
      <c r="DN344" s="97" t="e">
        <f t="shared" si="151"/>
        <v>#N/A</v>
      </c>
    </row>
    <row r="345" spans="1:118" s="139" customFormat="1" x14ac:dyDescent="0.3">
      <c r="A345" s="97">
        <v>1</v>
      </c>
      <c r="B345" s="120">
        <f>SUBTOTAL(9,$A$22:A345)</f>
        <v>274</v>
      </c>
      <c r="C345" s="115" t="s">
        <v>15499</v>
      </c>
      <c r="D345" s="117">
        <f>E345+F345+G345+H345+I345+J345+L345+N345+P345+R345+T345+U345+V345+W345+X345+Y345+Z345+AA345+AB345+AC345+AD345+AE345</f>
        <v>559547.50999999989</v>
      </c>
      <c r="E345" s="134">
        <v>0</v>
      </c>
      <c r="F345" s="134">
        <v>547824.06999999995</v>
      </c>
      <c r="G345" s="134">
        <v>0</v>
      </c>
      <c r="H345" s="134">
        <v>0</v>
      </c>
      <c r="I345" s="134">
        <v>0</v>
      </c>
      <c r="J345" s="134">
        <v>0</v>
      </c>
      <c r="K345" s="152">
        <v>0</v>
      </c>
      <c r="L345" s="134">
        <v>0</v>
      </c>
      <c r="M345" s="134">
        <v>0</v>
      </c>
      <c r="N345" s="134">
        <v>0</v>
      </c>
      <c r="O345" s="134">
        <v>0</v>
      </c>
      <c r="P345" s="134">
        <v>0</v>
      </c>
      <c r="Q345" s="134">
        <v>0</v>
      </c>
      <c r="R345" s="134">
        <v>0</v>
      </c>
      <c r="S345" s="134">
        <v>0</v>
      </c>
      <c r="T345" s="134">
        <v>0</v>
      </c>
      <c r="U345" s="134">
        <v>0</v>
      </c>
      <c r="V345" s="134">
        <v>0</v>
      </c>
      <c r="W345" s="134">
        <v>0</v>
      </c>
      <c r="X345" s="134">
        <v>0</v>
      </c>
      <c r="Y345" s="134">
        <v>0</v>
      </c>
      <c r="Z345" s="134">
        <v>0</v>
      </c>
      <c r="AA345" s="134">
        <v>0</v>
      </c>
      <c r="AB345" s="134">
        <v>0</v>
      </c>
      <c r="AC345" s="168">
        <f>ROUND(N345*2.14%,2)+ROUND(E345*2.14%,2)+ROUND(F345*2.14%,2)+ROUND(G345*2.14%,2)+ROUND(H345*2.14%,2)+ROUND(I345*2.14%,2)+ROUND(J345*2.14%,2)+ROUND(L345*2.14%,2)+ROUND(P345*2.14%,2)+ROUND(R345*2.14%,2)+ROUND(T345*2.14%,2)+ROUND(U345*2.14%,2)+ROUND(V345*2.14%,2)+ROUND(W345*2.14%,2)+ROUND(X345*2.14%,2)+ROUND(Y345*2.14%,2)+ROUND(Z345*2.14%,2)+ROUND(AA345*2.14%,2)+ROUND(AB345*2.14%,2)</f>
        <v>11723.44</v>
      </c>
      <c r="AD345" s="134">
        <v>0</v>
      </c>
      <c r="AE345" s="134">
        <v>0</v>
      </c>
      <c r="AF345" s="136" t="s">
        <v>17025</v>
      </c>
      <c r="AG345" s="136">
        <v>2023</v>
      </c>
      <c r="AH345" s="136">
        <v>2023</v>
      </c>
      <c r="BW345" s="140"/>
      <c r="CH345" s="119">
        <f>D345-E345-F345-G345-H345-I345-J345-L345-N345-P345-R345-T345-U345-V345-W345-X345-Y345-Z345-AA345-AB345-AC345-AD345-AE345</f>
        <v>-5.6388671509921551E-11</v>
      </c>
      <c r="DN345" s="97" t="e">
        <f t="shared" si="151"/>
        <v>#N/A</v>
      </c>
    </row>
    <row r="346" spans="1:118" x14ac:dyDescent="0.3">
      <c r="B346" s="150" t="s">
        <v>266</v>
      </c>
      <c r="C346" s="150"/>
      <c r="D346" s="116">
        <f>SUM(D347:D350)</f>
        <v>13099324.719999999</v>
      </c>
      <c r="E346" s="117">
        <f t="shared" ref="E346:AE346" si="153">SUM(E347:E350)</f>
        <v>0</v>
      </c>
      <c r="F346" s="117">
        <f t="shared" si="153"/>
        <v>0</v>
      </c>
      <c r="G346" s="117">
        <f t="shared" si="153"/>
        <v>0</v>
      </c>
      <c r="H346" s="117">
        <f t="shared" si="153"/>
        <v>0</v>
      </c>
      <c r="I346" s="117">
        <f t="shared" si="153"/>
        <v>1797594.58</v>
      </c>
      <c r="J346" s="117">
        <f t="shared" si="153"/>
        <v>0</v>
      </c>
      <c r="K346" s="118">
        <f t="shared" si="153"/>
        <v>0</v>
      </c>
      <c r="L346" s="117">
        <f t="shared" si="153"/>
        <v>0</v>
      </c>
      <c r="M346" s="117">
        <f t="shared" si="153"/>
        <v>998.5</v>
      </c>
      <c r="N346" s="117">
        <f t="shared" si="153"/>
        <v>5684098.6299999999</v>
      </c>
      <c r="O346" s="117">
        <f t="shared" si="153"/>
        <v>0</v>
      </c>
      <c r="P346" s="117">
        <f t="shared" si="153"/>
        <v>0</v>
      </c>
      <c r="Q346" s="117">
        <f t="shared" si="153"/>
        <v>1892.17</v>
      </c>
      <c r="R346" s="117">
        <f t="shared" si="153"/>
        <v>4996609.5199999996</v>
      </c>
      <c r="S346" s="117">
        <f t="shared" si="153"/>
        <v>0</v>
      </c>
      <c r="T346" s="117">
        <f t="shared" si="153"/>
        <v>0</v>
      </c>
      <c r="U346" s="117">
        <f t="shared" si="153"/>
        <v>0</v>
      </c>
      <c r="V346" s="117">
        <f t="shared" si="153"/>
        <v>0</v>
      </c>
      <c r="W346" s="117">
        <f t="shared" si="153"/>
        <v>0</v>
      </c>
      <c r="X346" s="117">
        <f t="shared" si="153"/>
        <v>0</v>
      </c>
      <c r="Y346" s="117">
        <f t="shared" si="153"/>
        <v>0</v>
      </c>
      <c r="Z346" s="117">
        <f t="shared" si="153"/>
        <v>0</v>
      </c>
      <c r="AA346" s="117">
        <f t="shared" si="153"/>
        <v>0</v>
      </c>
      <c r="AB346" s="117">
        <f t="shared" si="153"/>
        <v>0</v>
      </c>
      <c r="AC346" s="117">
        <f t="shared" si="153"/>
        <v>265881.62</v>
      </c>
      <c r="AD346" s="117">
        <f t="shared" si="153"/>
        <v>355140.37</v>
      </c>
      <c r="AE346" s="117">
        <f t="shared" si="153"/>
        <v>0</v>
      </c>
      <c r="AF346" s="108" t="s">
        <v>17004</v>
      </c>
      <c r="AG346" s="108" t="s">
        <v>17004</v>
      </c>
      <c r="AH346" s="108" t="s">
        <v>17004</v>
      </c>
      <c r="AI346" s="124"/>
      <c r="AJ346" s="124"/>
      <c r="AK346" s="124"/>
      <c r="AL346" s="124"/>
      <c r="AM346" s="125"/>
      <c r="AN346" s="125"/>
      <c r="AO346" s="125"/>
      <c r="AP346" s="125"/>
      <c r="AQ346" s="125"/>
      <c r="AR346" s="125"/>
      <c r="AS346" s="125"/>
      <c r="AT346" s="125"/>
      <c r="AU346" s="125"/>
      <c r="AV346" s="125"/>
      <c r="AW346" s="125"/>
      <c r="AX346" s="126"/>
      <c r="AY346" s="126"/>
      <c r="AZ346" s="125"/>
      <c r="BA346" s="125"/>
      <c r="BB346" s="127"/>
      <c r="BC346" s="128">
        <f t="shared" si="141"/>
        <v>-998.5</v>
      </c>
      <c r="BJ346" s="97" t="e">
        <f>VLOOKUP(C346,BM:BO,3,FALSE)</f>
        <v>#N/A</v>
      </c>
      <c r="BM346" s="97" t="s">
        <v>3348</v>
      </c>
      <c r="BN346" s="97" t="s">
        <v>803</v>
      </c>
      <c r="BO346" s="97" t="s">
        <v>3350</v>
      </c>
      <c r="BU346" s="97" t="s">
        <v>3348</v>
      </c>
      <c r="BV346" s="97" t="s">
        <v>803</v>
      </c>
      <c r="BW346" s="97" t="s">
        <v>3350</v>
      </c>
      <c r="CH346" s="119">
        <f t="shared" si="124"/>
        <v>-6.9849193096160889E-10</v>
      </c>
      <c r="DN346" s="97" t="e">
        <f t="shared" si="151"/>
        <v>#N/A</v>
      </c>
    </row>
    <row r="347" spans="1:118" x14ac:dyDescent="0.3">
      <c r="A347" s="97">
        <v>1</v>
      </c>
      <c r="B347" s="120">
        <f>SUBTOTAL(9,$A$22:A347)</f>
        <v>275</v>
      </c>
      <c r="C347" s="130" t="s">
        <v>268</v>
      </c>
      <c r="D347" s="117">
        <f t="shared" ref="D347:D350" si="154">E347+F347+G347+H347+I347+J347+L347+N347+P347+R347+T347+U347+V347+W347+X347+Y347+Z347+AA347+AB347+AC347+AD347+AE347</f>
        <v>5958081.8399999999</v>
      </c>
      <c r="E347" s="133">
        <v>0</v>
      </c>
      <c r="F347" s="133">
        <v>0</v>
      </c>
      <c r="G347" s="133">
        <v>0</v>
      </c>
      <c r="H347" s="133">
        <v>0</v>
      </c>
      <c r="I347" s="133">
        <v>0</v>
      </c>
      <c r="J347" s="133">
        <v>0</v>
      </c>
      <c r="K347" s="149">
        <v>0</v>
      </c>
      <c r="L347" s="133">
        <v>0</v>
      </c>
      <c r="M347" s="122">
        <v>998.5</v>
      </c>
      <c r="N347" s="122">
        <v>5684098.6299999999</v>
      </c>
      <c r="O347" s="133">
        <v>0</v>
      </c>
      <c r="P347" s="133">
        <v>0</v>
      </c>
      <c r="Q347" s="117">
        <v>0</v>
      </c>
      <c r="R347" s="117">
        <v>0</v>
      </c>
      <c r="S347" s="133">
        <v>0</v>
      </c>
      <c r="T347" s="133">
        <v>0</v>
      </c>
      <c r="U347" s="133">
        <v>0</v>
      </c>
      <c r="V347" s="133">
        <v>0</v>
      </c>
      <c r="W347" s="133">
        <v>0</v>
      </c>
      <c r="X347" s="133">
        <v>0</v>
      </c>
      <c r="Y347" s="133">
        <v>0</v>
      </c>
      <c r="Z347" s="133">
        <v>0</v>
      </c>
      <c r="AA347" s="133">
        <v>0</v>
      </c>
      <c r="AB347" s="133">
        <v>0</v>
      </c>
      <c r="AC347" s="117">
        <f>ROUND(N347*2.14%,2)</f>
        <v>121639.71</v>
      </c>
      <c r="AD347" s="117">
        <v>152343.5</v>
      </c>
      <c r="AE347" s="133">
        <v>0</v>
      </c>
      <c r="AF347" s="108">
        <v>2023</v>
      </c>
      <c r="AG347" s="108">
        <v>2023</v>
      </c>
      <c r="AH347" s="108">
        <v>2023</v>
      </c>
      <c r="AI347" s="124"/>
      <c r="AJ347" s="124"/>
      <c r="AK347" s="124"/>
      <c r="AL347" s="124"/>
      <c r="AM347" s="125" t="s">
        <v>16933</v>
      </c>
      <c r="AN347" s="125" t="s">
        <v>16935</v>
      </c>
      <c r="AO347" s="125">
        <v>0</v>
      </c>
      <c r="AP347" s="125" t="s">
        <v>16943</v>
      </c>
      <c r="AQ347" s="125" t="s">
        <v>16947</v>
      </c>
      <c r="AR347" s="125" t="s">
        <v>16943</v>
      </c>
      <c r="AS347" s="125"/>
      <c r="AT347" s="125"/>
      <c r="AU347" s="125"/>
      <c r="AV347" s="125"/>
      <c r="AW347" s="125" t="s">
        <v>923</v>
      </c>
      <c r="AX347" s="126">
        <v>3906.8</v>
      </c>
      <c r="AY347" s="126">
        <v>1053</v>
      </c>
      <c r="AZ347" s="125" t="s">
        <v>3037</v>
      </c>
      <c r="BA347" s="125" t="s">
        <v>16991</v>
      </c>
      <c r="BB347" s="127"/>
      <c r="BC347" s="128">
        <f t="shared" si="141"/>
        <v>54.5</v>
      </c>
      <c r="BJ347" s="97" t="str">
        <f>VLOOKUP(C347,BM:BO,3,FALSE)</f>
        <v>1105.500</v>
      </c>
      <c r="BM347" s="97" t="s">
        <v>3353</v>
      </c>
      <c r="BN347" s="97" t="s">
        <v>1342</v>
      </c>
      <c r="BO347" s="97" t="s">
        <v>3354</v>
      </c>
      <c r="BU347" s="97" t="s">
        <v>3353</v>
      </c>
      <c r="BV347" s="97" t="s">
        <v>1342</v>
      </c>
      <c r="BW347" s="97" t="s">
        <v>3354</v>
      </c>
      <c r="CH347" s="119">
        <f t="shared" si="124"/>
        <v>-5.8207660913467407E-11</v>
      </c>
      <c r="DN347" s="97" t="e">
        <f t="shared" si="151"/>
        <v>#N/A</v>
      </c>
    </row>
    <row r="348" spans="1:118" s="139" customFormat="1" x14ac:dyDescent="0.3">
      <c r="A348" s="97">
        <v>1</v>
      </c>
      <c r="B348" s="120">
        <f>SUBTOTAL(9,$A$22:A348)</f>
        <v>276</v>
      </c>
      <c r="C348" s="163" t="s">
        <v>15329</v>
      </c>
      <c r="D348" s="117">
        <f t="shared" si="154"/>
        <v>1975780.58</v>
      </c>
      <c r="E348" s="134">
        <v>0</v>
      </c>
      <c r="F348" s="134">
        <v>0</v>
      </c>
      <c r="G348" s="134">
        <v>0</v>
      </c>
      <c r="H348" s="134">
        <v>0</v>
      </c>
      <c r="I348" s="134">
        <v>1797594.58</v>
      </c>
      <c r="J348" s="134">
        <v>0</v>
      </c>
      <c r="K348" s="152">
        <v>0</v>
      </c>
      <c r="L348" s="134">
        <v>0</v>
      </c>
      <c r="M348" s="134">
        <v>0</v>
      </c>
      <c r="N348" s="134">
        <v>0</v>
      </c>
      <c r="O348" s="134">
        <v>0</v>
      </c>
      <c r="P348" s="134">
        <v>0</v>
      </c>
      <c r="Q348" s="134">
        <v>0</v>
      </c>
      <c r="R348" s="134">
        <v>0</v>
      </c>
      <c r="S348" s="134">
        <v>0</v>
      </c>
      <c r="T348" s="134">
        <v>0</v>
      </c>
      <c r="U348" s="134">
        <v>0</v>
      </c>
      <c r="V348" s="134">
        <v>0</v>
      </c>
      <c r="W348" s="134">
        <v>0</v>
      </c>
      <c r="X348" s="134">
        <v>0</v>
      </c>
      <c r="Y348" s="134">
        <v>0</v>
      </c>
      <c r="Z348" s="134">
        <v>0</v>
      </c>
      <c r="AA348" s="134">
        <v>0</v>
      </c>
      <c r="AB348" s="134">
        <v>0</v>
      </c>
      <c r="AC348" s="168">
        <v>37314.47</v>
      </c>
      <c r="AD348" s="117">
        <v>140871.53</v>
      </c>
      <c r="AE348" s="134">
        <v>0</v>
      </c>
      <c r="AF348" s="136">
        <v>2023</v>
      </c>
      <c r="AG348" s="136">
        <v>2023</v>
      </c>
      <c r="AH348" s="137">
        <v>2023</v>
      </c>
      <c r="AT348" s="139" t="e">
        <f>VLOOKUP(C348,AW:AX,2,FALSE)</f>
        <v>#N/A</v>
      </c>
      <c r="BW348" s="140"/>
      <c r="CE348" s="139" t="e">
        <f>VLOOKUP(C348,CF:CG,2,FALSE)</f>
        <v>#N/A</v>
      </c>
      <c r="CH348" s="119">
        <f t="shared" ref="CH348:CH407" si="155">D348-E348-F348-G348-H348-I348-J348-L348-N348-P348-R348-T348-U348-V348-W348-X348-Y348-Z348-AA348-AB348-AC348-AD348-AE348</f>
        <v>0</v>
      </c>
      <c r="CL348" s="139" t="e">
        <f>VLOOKUP(C348,CM:CN,2,FALSE)</f>
        <v>#N/A</v>
      </c>
      <c r="DK348" s="139" t="e">
        <f>VLOOKUP(C348,DL:DM,2,FALSE)</f>
        <v>#N/A</v>
      </c>
      <c r="DN348" s="97" t="e">
        <f t="shared" si="151"/>
        <v>#N/A</v>
      </c>
    </row>
    <row r="349" spans="1:118" s="139" customFormat="1" x14ac:dyDescent="0.3">
      <c r="A349" s="97">
        <v>1</v>
      </c>
      <c r="B349" s="120">
        <f>SUBTOTAL(9,$A$22:A349)</f>
        <v>277</v>
      </c>
      <c r="C349" s="115" t="s">
        <v>15451</v>
      </c>
      <c r="D349" s="117">
        <f t="shared" si="154"/>
        <v>5103536.96</v>
      </c>
      <c r="E349" s="134">
        <v>0</v>
      </c>
      <c r="F349" s="134">
        <v>0</v>
      </c>
      <c r="G349" s="134">
        <v>0</v>
      </c>
      <c r="H349" s="134">
        <v>0</v>
      </c>
      <c r="I349" s="134">
        <v>0</v>
      </c>
      <c r="J349" s="134">
        <v>0</v>
      </c>
      <c r="K349" s="152">
        <v>0</v>
      </c>
      <c r="L349" s="134">
        <v>0</v>
      </c>
      <c r="M349" s="134">
        <v>0</v>
      </c>
      <c r="N349" s="134">
        <v>0</v>
      </c>
      <c r="O349" s="134">
        <v>0</v>
      </c>
      <c r="P349" s="134">
        <v>0</v>
      </c>
      <c r="Q349" s="122">
        <v>1892.17</v>
      </c>
      <c r="R349" s="131">
        <v>4996609.5199999996</v>
      </c>
      <c r="S349" s="134">
        <v>0</v>
      </c>
      <c r="T349" s="134">
        <v>0</v>
      </c>
      <c r="U349" s="134">
        <v>0</v>
      </c>
      <c r="V349" s="134">
        <v>0</v>
      </c>
      <c r="W349" s="134">
        <v>0</v>
      </c>
      <c r="X349" s="134">
        <v>0</v>
      </c>
      <c r="Y349" s="134">
        <v>0</v>
      </c>
      <c r="Z349" s="134">
        <v>0</v>
      </c>
      <c r="AA349" s="134">
        <v>0</v>
      </c>
      <c r="AB349" s="134">
        <v>0</v>
      </c>
      <c r="AC349" s="168">
        <f>ROUND(N349*2.14%,2)+ROUND(E349*2.14%,2)+ROUND(F349*2.14%,2)+ROUND(G349*2.14%,2)+ROUND(H349*2.14%,2)+ROUND(I349*2.14%,2)+ROUND(J349*2.14%,2)+ROUND(L349*2.14%,2)+ROUND(P349*2.14%,2)+ROUND(R349*2.14%,2)+ROUND(T349*2.14%,2)+ROUND(U349*2.14%,2)+ROUND(V349*2.14%,2)+ROUND(W349*2.14%,2)+ROUND(X349*2.14%,2)+ROUND(Y349*2.14%,2)+ROUND(Z349*2.14%,2)+ROUND(AA349*2.14%,2)+ROUND(AB349*2.14%,2)</f>
        <v>106927.44</v>
      </c>
      <c r="AD349" s="134">
        <v>0</v>
      </c>
      <c r="AE349" s="134">
        <v>0</v>
      </c>
      <c r="AF349" s="136" t="s">
        <v>17025</v>
      </c>
      <c r="AG349" s="136">
        <v>2023</v>
      </c>
      <c r="AH349" s="137">
        <v>2023</v>
      </c>
      <c r="AT349" s="139" t="e">
        <f>VLOOKUP(C349,AW:AX,2,FALSE)</f>
        <v>#N/A</v>
      </c>
      <c r="BW349" s="140"/>
      <c r="CA349" s="139" t="e">
        <f>VLOOKUP(C349,CB:CC,2,FALSE)</f>
        <v>#N/A</v>
      </c>
      <c r="CE349" s="139" t="e">
        <f>VLOOKUP(C349,CF:CG,2,FALSE)</f>
        <v>#N/A</v>
      </c>
      <c r="CH349" s="119">
        <f t="shared" si="155"/>
        <v>4.0745362639427185E-10</v>
      </c>
      <c r="CL349" s="139" t="e">
        <f>VLOOKUP(C349,CM:CN,2,FALSE)</f>
        <v>#N/A</v>
      </c>
      <c r="DK349" s="139" t="e">
        <f>VLOOKUP(C349,DL:DM,2,FALSE)</f>
        <v>#N/A</v>
      </c>
      <c r="DN349" s="97" t="e">
        <f t="shared" si="151"/>
        <v>#N/A</v>
      </c>
    </row>
    <row r="350" spans="1:118" x14ac:dyDescent="0.3">
      <c r="A350" s="97">
        <v>1</v>
      </c>
      <c r="B350" s="120">
        <f>SUBTOTAL(9,$A$22:A350)</f>
        <v>278</v>
      </c>
      <c r="C350" s="130" t="s">
        <v>267</v>
      </c>
      <c r="D350" s="117">
        <f t="shared" si="154"/>
        <v>61925.34</v>
      </c>
      <c r="E350" s="133">
        <v>0</v>
      </c>
      <c r="F350" s="133">
        <v>0</v>
      </c>
      <c r="G350" s="133">
        <v>0</v>
      </c>
      <c r="H350" s="133">
        <v>0</v>
      </c>
      <c r="I350" s="133">
        <v>0</v>
      </c>
      <c r="J350" s="133">
        <v>0</v>
      </c>
      <c r="K350" s="149">
        <v>0</v>
      </c>
      <c r="L350" s="133">
        <v>0</v>
      </c>
      <c r="M350" s="135">
        <v>0</v>
      </c>
      <c r="N350" s="117">
        <v>0</v>
      </c>
      <c r="O350" s="133">
        <v>0</v>
      </c>
      <c r="P350" s="133">
        <v>0</v>
      </c>
      <c r="Q350" s="117">
        <v>0</v>
      </c>
      <c r="R350" s="117">
        <v>0</v>
      </c>
      <c r="S350" s="133">
        <v>0</v>
      </c>
      <c r="T350" s="133">
        <v>0</v>
      </c>
      <c r="U350" s="133">
        <v>0</v>
      </c>
      <c r="V350" s="133">
        <v>0</v>
      </c>
      <c r="W350" s="133">
        <v>0</v>
      </c>
      <c r="X350" s="133">
        <v>0</v>
      </c>
      <c r="Y350" s="133">
        <v>0</v>
      </c>
      <c r="Z350" s="133">
        <v>0</v>
      </c>
      <c r="AA350" s="133">
        <v>0</v>
      </c>
      <c r="AB350" s="133">
        <v>0</v>
      </c>
      <c r="AC350" s="117">
        <f>ROUND(N350*2.14%,2)</f>
        <v>0</v>
      </c>
      <c r="AD350" s="117">
        <v>61925.34</v>
      </c>
      <c r="AE350" s="133">
        <v>0</v>
      </c>
      <c r="AF350" s="108">
        <v>2023</v>
      </c>
      <c r="AG350" s="108" t="s">
        <v>17025</v>
      </c>
      <c r="AH350" s="108" t="s">
        <v>17025</v>
      </c>
      <c r="AI350" s="124"/>
      <c r="AJ350" s="124"/>
      <c r="AK350" s="124"/>
      <c r="AL350" s="124"/>
      <c r="AM350" s="125" t="s">
        <v>16941</v>
      </c>
      <c r="AN350" s="125" t="s">
        <v>16944</v>
      </c>
      <c r="AO350" s="125">
        <v>0</v>
      </c>
      <c r="AP350" s="125" t="s">
        <v>16939</v>
      </c>
      <c r="AQ350" s="125" t="s">
        <v>16951</v>
      </c>
      <c r="AR350" s="125">
        <v>0</v>
      </c>
      <c r="AS350" s="125" t="s">
        <v>16960</v>
      </c>
      <c r="AT350" s="125"/>
      <c r="AU350" s="125"/>
      <c r="AV350" s="125"/>
      <c r="AW350" s="125" t="s">
        <v>662</v>
      </c>
      <c r="AX350" s="126">
        <v>263.7</v>
      </c>
      <c r="AY350" s="126">
        <v>228.48</v>
      </c>
      <c r="AZ350" s="125" t="s">
        <v>2966</v>
      </c>
      <c r="BA350" s="125">
        <v>2006</v>
      </c>
      <c r="BB350" s="127"/>
      <c r="BC350" s="128">
        <f>AY350-M350</f>
        <v>228.48</v>
      </c>
      <c r="BJ350" s="97" t="str">
        <f>VLOOKUP(C350,BM:BO,3,FALSE)</f>
        <v>199.400</v>
      </c>
      <c r="BM350" s="97" t="s">
        <v>653</v>
      </c>
      <c r="BN350" s="97" t="s">
        <v>625</v>
      </c>
      <c r="BO350" s="97" t="s">
        <v>3351</v>
      </c>
      <c r="BU350" s="97" t="s">
        <v>653</v>
      </c>
      <c r="BV350" s="97" t="s">
        <v>625</v>
      </c>
      <c r="BW350" s="97" t="s">
        <v>3351</v>
      </c>
      <c r="CH350" s="119">
        <f t="shared" si="155"/>
        <v>0</v>
      </c>
      <c r="DN350" s="97" t="e">
        <f t="shared" si="151"/>
        <v>#N/A</v>
      </c>
    </row>
    <row r="351" spans="1:118" x14ac:dyDescent="0.3">
      <c r="B351" s="150" t="s">
        <v>270</v>
      </c>
      <c r="C351" s="150"/>
      <c r="D351" s="116">
        <f>D352</f>
        <v>6510427.5</v>
      </c>
      <c r="E351" s="117">
        <f t="shared" ref="E351:AE351" si="156">E352</f>
        <v>0</v>
      </c>
      <c r="F351" s="117">
        <f t="shared" si="156"/>
        <v>0</v>
      </c>
      <c r="G351" s="117">
        <f t="shared" si="156"/>
        <v>0</v>
      </c>
      <c r="H351" s="117">
        <f t="shared" si="156"/>
        <v>0</v>
      </c>
      <c r="I351" s="117">
        <f t="shared" si="156"/>
        <v>0</v>
      </c>
      <c r="J351" s="117">
        <f t="shared" si="156"/>
        <v>0</v>
      </c>
      <c r="K351" s="118">
        <f t="shared" si="156"/>
        <v>0</v>
      </c>
      <c r="L351" s="117">
        <f t="shared" si="156"/>
        <v>0</v>
      </c>
      <c r="M351" s="117">
        <f t="shared" si="156"/>
        <v>841.54</v>
      </c>
      <c r="N351" s="117">
        <f t="shared" si="156"/>
        <v>6374023.4000000004</v>
      </c>
      <c r="O351" s="117">
        <f t="shared" si="156"/>
        <v>0</v>
      </c>
      <c r="P351" s="117">
        <f t="shared" si="156"/>
        <v>0</v>
      </c>
      <c r="Q351" s="117">
        <f t="shared" si="156"/>
        <v>0</v>
      </c>
      <c r="R351" s="117">
        <f t="shared" si="156"/>
        <v>0</v>
      </c>
      <c r="S351" s="117">
        <f t="shared" si="156"/>
        <v>0</v>
      </c>
      <c r="T351" s="117">
        <f t="shared" si="156"/>
        <v>0</v>
      </c>
      <c r="U351" s="117">
        <f t="shared" si="156"/>
        <v>0</v>
      </c>
      <c r="V351" s="117">
        <f t="shared" si="156"/>
        <v>0</v>
      </c>
      <c r="W351" s="117">
        <f t="shared" si="156"/>
        <v>0</v>
      </c>
      <c r="X351" s="117">
        <f t="shared" si="156"/>
        <v>0</v>
      </c>
      <c r="Y351" s="117">
        <f t="shared" si="156"/>
        <v>0</v>
      </c>
      <c r="Z351" s="117">
        <f t="shared" si="156"/>
        <v>0</v>
      </c>
      <c r="AA351" s="117">
        <f t="shared" si="156"/>
        <v>0</v>
      </c>
      <c r="AB351" s="117">
        <f t="shared" si="156"/>
        <v>0</v>
      </c>
      <c r="AC351" s="117">
        <f t="shared" si="156"/>
        <v>136404.1</v>
      </c>
      <c r="AD351" s="117">
        <f t="shared" si="156"/>
        <v>0</v>
      </c>
      <c r="AE351" s="117">
        <f t="shared" si="156"/>
        <v>0</v>
      </c>
      <c r="AF351" s="108" t="s">
        <v>17004</v>
      </c>
      <c r="AG351" s="108" t="s">
        <v>17004</v>
      </c>
      <c r="AH351" s="108" t="s">
        <v>17004</v>
      </c>
      <c r="AI351" s="124"/>
      <c r="AJ351" s="124"/>
      <c r="AK351" s="124"/>
      <c r="AL351" s="124"/>
      <c r="AM351" s="125"/>
      <c r="AN351" s="125"/>
      <c r="AO351" s="125"/>
      <c r="AP351" s="125"/>
      <c r="AQ351" s="125"/>
      <c r="AR351" s="125"/>
      <c r="AS351" s="125"/>
      <c r="AT351" s="125"/>
      <c r="AU351" s="125"/>
      <c r="AV351" s="125"/>
      <c r="AW351" s="125"/>
      <c r="AX351" s="126"/>
      <c r="AY351" s="126"/>
      <c r="AZ351" s="125"/>
      <c r="BA351" s="125"/>
      <c r="BB351" s="127"/>
      <c r="BC351" s="128"/>
      <c r="CH351" s="119">
        <f t="shared" si="155"/>
        <v>-3.7834979593753815E-10</v>
      </c>
      <c r="DN351" s="97" t="e">
        <f t="shared" si="151"/>
        <v>#N/A</v>
      </c>
    </row>
    <row r="352" spans="1:118" s="139" customFormat="1" x14ac:dyDescent="0.3">
      <c r="A352" s="97">
        <v>1</v>
      </c>
      <c r="B352" s="120">
        <f>SUBTOTAL(9,$A$22:A352)</f>
        <v>279</v>
      </c>
      <c r="C352" s="163" t="s">
        <v>2739</v>
      </c>
      <c r="D352" s="117">
        <f>E352+F352+G352+H352+I352+J352+L352+N352+P352+R352+T352+U352+V352+W352+X352+Y352+Z352+AA352+AB352+AC352+AD352+AE352</f>
        <v>6510427.5</v>
      </c>
      <c r="E352" s="134">
        <v>0</v>
      </c>
      <c r="F352" s="134">
        <v>0</v>
      </c>
      <c r="G352" s="134">
        <v>0</v>
      </c>
      <c r="H352" s="134">
        <v>0</v>
      </c>
      <c r="I352" s="134">
        <v>0</v>
      </c>
      <c r="J352" s="134">
        <v>0</v>
      </c>
      <c r="K352" s="152">
        <v>0</v>
      </c>
      <c r="L352" s="134">
        <v>0</v>
      </c>
      <c r="M352" s="122">
        <v>841.54</v>
      </c>
      <c r="N352" s="122">
        <v>6374023.4000000004</v>
      </c>
      <c r="O352" s="134">
        <v>0</v>
      </c>
      <c r="P352" s="134">
        <v>0</v>
      </c>
      <c r="Q352" s="134">
        <v>0</v>
      </c>
      <c r="R352" s="134">
        <v>0</v>
      </c>
      <c r="S352" s="134">
        <v>0</v>
      </c>
      <c r="T352" s="134">
        <v>0</v>
      </c>
      <c r="U352" s="134">
        <v>0</v>
      </c>
      <c r="V352" s="134">
        <v>0</v>
      </c>
      <c r="W352" s="134">
        <v>0</v>
      </c>
      <c r="X352" s="134">
        <v>0</v>
      </c>
      <c r="Y352" s="134">
        <v>0</v>
      </c>
      <c r="Z352" s="134">
        <v>0</v>
      </c>
      <c r="AA352" s="134">
        <v>0</v>
      </c>
      <c r="AB352" s="134">
        <v>0</v>
      </c>
      <c r="AC352" s="168">
        <f>ROUND(N352*2.14%,2)+ROUND(E352*2.14%,2)+ROUND(F352*2.14%,2)+ROUND(G352*2.14%,2)+ROUND(H352*2.14%,2)+ROUND(I352*2.14%,2)+ROUND(J352*2.14%,2)+ROUND(L352*2.14%,2)+ROUND(P352*2.14%,2)+ROUND(R352*2.14%,2)+ROUND(T352*2.14%,2)+ROUND(U352*2.14%,2)+ROUND(V352*2.14%,2)+ROUND(W352*2.14%,2)+ROUND(X352*2.14%,2)+ROUND(Y352*2.14%,2)+ROUND(Z352*2.14%,2)+ROUND(AA352*2.14%,2)+ROUND(AB352*2.14%,2)</f>
        <v>136404.1</v>
      </c>
      <c r="AD352" s="134">
        <v>0</v>
      </c>
      <c r="AE352" s="134">
        <v>0</v>
      </c>
      <c r="AF352" s="136" t="s">
        <v>17025</v>
      </c>
      <c r="AG352" s="136">
        <v>2023</v>
      </c>
      <c r="AH352" s="137">
        <v>2023</v>
      </c>
      <c r="AT352" s="139" t="e">
        <f>VLOOKUP(C352,AW:AX,2,FALSE)</f>
        <v>#N/A</v>
      </c>
      <c r="BW352" s="140"/>
      <c r="CE352" s="139" t="e">
        <f>VLOOKUP(C352,CF:CG,2,FALSE)</f>
        <v>#N/A</v>
      </c>
      <c r="CH352" s="119">
        <f t="shared" si="155"/>
        <v>-3.7834979593753815E-10</v>
      </c>
      <c r="CL352" s="139" t="e">
        <f>VLOOKUP(C352,CM:CN,2,FALSE)</f>
        <v>#N/A</v>
      </c>
      <c r="DK352" s="139" t="e">
        <f>VLOOKUP(C352,DL:DM,2,FALSE)</f>
        <v>#N/A</v>
      </c>
      <c r="DN352" s="97" t="e">
        <f t="shared" si="151"/>
        <v>#N/A</v>
      </c>
    </row>
    <row r="353" spans="1:118" x14ac:dyDescent="0.3">
      <c r="B353" s="150" t="s">
        <v>52</v>
      </c>
      <c r="C353" s="150"/>
      <c r="D353" s="116">
        <f>SUM(D354:D358)</f>
        <v>27563967.510000002</v>
      </c>
      <c r="E353" s="117">
        <f t="shared" ref="E353:AE353" si="157">SUM(E354:E358)</f>
        <v>0</v>
      </c>
      <c r="F353" s="117">
        <f t="shared" si="157"/>
        <v>0</v>
      </c>
      <c r="G353" s="117">
        <f t="shared" si="157"/>
        <v>0</v>
      </c>
      <c r="H353" s="117">
        <f t="shared" si="157"/>
        <v>0</v>
      </c>
      <c r="I353" s="117">
        <f t="shared" si="157"/>
        <v>0</v>
      </c>
      <c r="J353" s="117">
        <f t="shared" si="157"/>
        <v>0</v>
      </c>
      <c r="K353" s="118">
        <f t="shared" si="157"/>
        <v>0</v>
      </c>
      <c r="L353" s="117">
        <f t="shared" si="157"/>
        <v>0</v>
      </c>
      <c r="M353" s="117">
        <f t="shared" si="157"/>
        <v>3384.22</v>
      </c>
      <c r="N353" s="117">
        <f t="shared" si="157"/>
        <v>27140326.899999999</v>
      </c>
      <c r="O353" s="117">
        <f t="shared" si="157"/>
        <v>0</v>
      </c>
      <c r="P353" s="117">
        <f t="shared" si="157"/>
        <v>0</v>
      </c>
      <c r="Q353" s="117">
        <f t="shared" si="157"/>
        <v>0</v>
      </c>
      <c r="R353" s="117">
        <f t="shared" si="157"/>
        <v>0</v>
      </c>
      <c r="S353" s="117">
        <f t="shared" si="157"/>
        <v>0</v>
      </c>
      <c r="T353" s="117">
        <f t="shared" si="157"/>
        <v>0</v>
      </c>
      <c r="U353" s="117">
        <f t="shared" si="157"/>
        <v>0</v>
      </c>
      <c r="V353" s="117">
        <f t="shared" si="157"/>
        <v>0</v>
      </c>
      <c r="W353" s="117">
        <f t="shared" si="157"/>
        <v>0</v>
      </c>
      <c r="X353" s="117">
        <f t="shared" si="157"/>
        <v>0</v>
      </c>
      <c r="Y353" s="117">
        <f t="shared" si="157"/>
        <v>0</v>
      </c>
      <c r="Z353" s="117">
        <f t="shared" si="157"/>
        <v>0</v>
      </c>
      <c r="AA353" s="117">
        <f t="shared" si="157"/>
        <v>0</v>
      </c>
      <c r="AB353" s="117">
        <f t="shared" si="157"/>
        <v>0</v>
      </c>
      <c r="AC353" s="117">
        <f t="shared" si="157"/>
        <v>343532</v>
      </c>
      <c r="AD353" s="117">
        <f t="shared" si="157"/>
        <v>80108.61</v>
      </c>
      <c r="AE353" s="117">
        <f t="shared" si="157"/>
        <v>0</v>
      </c>
      <c r="AF353" s="108" t="s">
        <v>17004</v>
      </c>
      <c r="AG353" s="108" t="s">
        <v>17004</v>
      </c>
      <c r="AH353" s="108" t="s">
        <v>17004</v>
      </c>
      <c r="AI353" s="124"/>
      <c r="AJ353" s="124"/>
      <c r="AK353" s="124"/>
      <c r="AL353" s="124"/>
      <c r="AM353" s="125"/>
      <c r="AN353" s="125"/>
      <c r="AO353" s="125"/>
      <c r="AP353" s="125"/>
      <c r="AQ353" s="125"/>
      <c r="AR353" s="125"/>
      <c r="AS353" s="125"/>
      <c r="AT353" s="125"/>
      <c r="AU353" s="125"/>
      <c r="AV353" s="125"/>
      <c r="AW353" s="125"/>
      <c r="AX353" s="126"/>
      <c r="AY353" s="126"/>
      <c r="AZ353" s="125"/>
      <c r="BA353" s="125"/>
      <c r="BB353" s="127"/>
      <c r="BC353" s="128">
        <f t="shared" si="141"/>
        <v>-3384.22</v>
      </c>
      <c r="BJ353" s="97" t="e">
        <f>VLOOKUP(C353,BM:BO,3,FALSE)</f>
        <v>#N/A</v>
      </c>
      <c r="BM353" s="97" t="s">
        <v>2999</v>
      </c>
      <c r="BN353" s="97" t="s">
        <v>2983</v>
      </c>
      <c r="BO353" s="97" t="s">
        <v>2983</v>
      </c>
      <c r="BU353" s="97" t="s">
        <v>2999</v>
      </c>
      <c r="BV353" s="97" t="s">
        <v>2983</v>
      </c>
      <c r="BW353" s="97" t="s">
        <v>2983</v>
      </c>
      <c r="CH353" s="119">
        <f t="shared" si="155"/>
        <v>3.1286617740988731E-9</v>
      </c>
      <c r="DN353" s="97" t="e">
        <f t="shared" si="151"/>
        <v>#N/A</v>
      </c>
    </row>
    <row r="354" spans="1:118" x14ac:dyDescent="0.3">
      <c r="A354" s="97">
        <v>1</v>
      </c>
      <c r="B354" s="120">
        <f>SUBTOTAL(9,$A$22:A354)</f>
        <v>280</v>
      </c>
      <c r="C354" s="169" t="s">
        <v>57</v>
      </c>
      <c r="D354" s="117">
        <f t="shared" ref="D354:D357" si="158">E354+F354+G354+H354+I354+J354+L354+N354+P354+R354+T354+U354+V354+W354+X354+Y354+Z354+AA354+AB354+AC354+AD354+AE354</f>
        <v>80108.61</v>
      </c>
      <c r="E354" s="133">
        <v>0</v>
      </c>
      <c r="F354" s="133">
        <v>0</v>
      </c>
      <c r="G354" s="133">
        <v>0</v>
      </c>
      <c r="H354" s="133">
        <v>0</v>
      </c>
      <c r="I354" s="133">
        <v>0</v>
      </c>
      <c r="J354" s="133">
        <v>0</v>
      </c>
      <c r="K354" s="149">
        <v>0</v>
      </c>
      <c r="L354" s="133">
        <v>0</v>
      </c>
      <c r="M354" s="122">
        <v>0</v>
      </c>
      <c r="N354" s="117">
        <v>0</v>
      </c>
      <c r="O354" s="133">
        <v>0</v>
      </c>
      <c r="P354" s="133">
        <v>0</v>
      </c>
      <c r="Q354" s="117">
        <v>0</v>
      </c>
      <c r="R354" s="117">
        <v>0</v>
      </c>
      <c r="S354" s="133">
        <v>0</v>
      </c>
      <c r="T354" s="133">
        <v>0</v>
      </c>
      <c r="U354" s="133">
        <v>0</v>
      </c>
      <c r="V354" s="133">
        <v>0</v>
      </c>
      <c r="W354" s="133">
        <v>0</v>
      </c>
      <c r="X354" s="133">
        <v>0</v>
      </c>
      <c r="Y354" s="133">
        <v>0</v>
      </c>
      <c r="Z354" s="133">
        <v>0</v>
      </c>
      <c r="AA354" s="133">
        <v>0</v>
      </c>
      <c r="AB354" s="133">
        <v>0</v>
      </c>
      <c r="AC354" s="117">
        <f>ROUND(N354*2.14%,2)</f>
        <v>0</v>
      </c>
      <c r="AD354" s="117">
        <v>80108.61</v>
      </c>
      <c r="AE354" s="133">
        <v>0</v>
      </c>
      <c r="AF354" s="108">
        <v>2023</v>
      </c>
      <c r="AG354" s="108" t="s">
        <v>17025</v>
      </c>
      <c r="AH354" s="108" t="s">
        <v>17025</v>
      </c>
      <c r="AI354" s="124"/>
      <c r="AJ354" s="124"/>
      <c r="AK354" s="124"/>
      <c r="AL354" s="124"/>
      <c r="AM354" s="125" t="s">
        <v>16952</v>
      </c>
      <c r="AN354" s="125" t="s">
        <v>16928</v>
      </c>
      <c r="AO354" s="125">
        <v>0</v>
      </c>
      <c r="AP354" s="125" t="s">
        <v>16941</v>
      </c>
      <c r="AQ354" s="125" t="s">
        <v>16937</v>
      </c>
      <c r="AR354" s="125">
        <v>0</v>
      </c>
      <c r="AS354" s="125"/>
      <c r="AT354" s="125"/>
      <c r="AU354" s="125"/>
      <c r="AV354" s="125"/>
      <c r="AW354" s="125" t="s">
        <v>636</v>
      </c>
      <c r="AX354" s="126">
        <v>632.1</v>
      </c>
      <c r="AY354" s="126">
        <v>544</v>
      </c>
      <c r="AZ354" s="125" t="s">
        <v>2966</v>
      </c>
      <c r="BA354" s="125" t="s">
        <v>16991</v>
      </c>
      <c r="BB354" s="127"/>
      <c r="BC354" s="128">
        <f t="shared" si="141"/>
        <v>544</v>
      </c>
      <c r="BJ354" s="97" t="str">
        <f>VLOOKUP(C354,BM:BO,3,FALSE)</f>
        <v>0.000</v>
      </c>
      <c r="BM354" s="97" t="s">
        <v>3001</v>
      </c>
      <c r="BN354" s="97" t="s">
        <v>3003</v>
      </c>
      <c r="BO354" s="97" t="s">
        <v>2983</v>
      </c>
      <c r="BU354" s="97" t="s">
        <v>3001</v>
      </c>
      <c r="BV354" s="97" t="s">
        <v>3003</v>
      </c>
      <c r="BW354" s="97" t="s">
        <v>2983</v>
      </c>
      <c r="CH354" s="119">
        <f t="shared" si="155"/>
        <v>0</v>
      </c>
      <c r="DN354" s="97" t="e">
        <f t="shared" si="151"/>
        <v>#N/A</v>
      </c>
    </row>
    <row r="355" spans="1:118" s="139" customFormat="1" x14ac:dyDescent="0.3">
      <c r="A355" s="97">
        <v>1</v>
      </c>
      <c r="B355" s="120">
        <f>SUBTOTAL(9,$A$22:A355)</f>
        <v>281</v>
      </c>
      <c r="C355" s="115" t="s">
        <v>15879</v>
      </c>
      <c r="D355" s="117">
        <f t="shared" si="158"/>
        <v>6790425.9500000002</v>
      </c>
      <c r="E355" s="134">
        <v>0</v>
      </c>
      <c r="F355" s="134">
        <v>0</v>
      </c>
      <c r="G355" s="134">
        <v>0</v>
      </c>
      <c r="H355" s="134">
        <v>0</v>
      </c>
      <c r="I355" s="134">
        <v>0</v>
      </c>
      <c r="J355" s="134">
        <v>0</v>
      </c>
      <c r="K355" s="152">
        <v>0</v>
      </c>
      <c r="L355" s="134">
        <v>0</v>
      </c>
      <c r="M355" s="122">
        <v>910.4</v>
      </c>
      <c r="N355" s="170">
        <v>6720865</v>
      </c>
      <c r="O355" s="134">
        <v>0</v>
      </c>
      <c r="P355" s="134">
        <v>0</v>
      </c>
      <c r="Q355" s="134">
        <v>0</v>
      </c>
      <c r="R355" s="134">
        <v>0</v>
      </c>
      <c r="S355" s="134">
        <v>0</v>
      </c>
      <c r="T355" s="134">
        <v>0</v>
      </c>
      <c r="U355" s="134">
        <v>0</v>
      </c>
      <c r="V355" s="134">
        <v>0</v>
      </c>
      <c r="W355" s="134">
        <v>0</v>
      </c>
      <c r="X355" s="134">
        <v>0</v>
      </c>
      <c r="Y355" s="134">
        <v>0</v>
      </c>
      <c r="Z355" s="134">
        <v>0</v>
      </c>
      <c r="AA355" s="134">
        <v>0</v>
      </c>
      <c r="AB355" s="134">
        <v>0</v>
      </c>
      <c r="AC355" s="168">
        <v>69560.95</v>
      </c>
      <c r="AD355" s="134">
        <v>0</v>
      </c>
      <c r="AE355" s="134">
        <v>0</v>
      </c>
      <c r="AF355" s="136" t="s">
        <v>17025</v>
      </c>
      <c r="AG355" s="136">
        <v>2023</v>
      </c>
      <c r="AH355" s="137">
        <v>2023</v>
      </c>
      <c r="AT355" s="139" t="e">
        <f>VLOOKUP(C355,AW:AX,2,FALSE)</f>
        <v>#N/A</v>
      </c>
      <c r="BW355" s="140"/>
      <c r="CA355" s="139" t="e">
        <f>VLOOKUP(C355,CB:CC,2,FALSE)</f>
        <v>#N/A</v>
      </c>
      <c r="CE355" s="139" t="e">
        <f>VLOOKUP(C355,CF:CG,2,FALSE)</f>
        <v>#N/A</v>
      </c>
      <c r="CH355" s="119">
        <f t="shared" si="155"/>
        <v>1.8917489796876907E-10</v>
      </c>
      <c r="CL355" s="139" t="e">
        <f>VLOOKUP(C355,CM:CN,2,FALSE)</f>
        <v>#N/A</v>
      </c>
      <c r="DK355" s="139" t="e">
        <f>VLOOKUP(C355,DL:DM,2,FALSE)</f>
        <v>#N/A</v>
      </c>
      <c r="DN355" s="97" t="e">
        <f t="shared" si="151"/>
        <v>#N/A</v>
      </c>
    </row>
    <row r="356" spans="1:118" s="139" customFormat="1" x14ac:dyDescent="0.3">
      <c r="A356" s="97">
        <v>1</v>
      </c>
      <c r="B356" s="120">
        <f>SUBTOTAL(9,$A$22:A356)</f>
        <v>282</v>
      </c>
      <c r="C356" s="115" t="s">
        <v>15855</v>
      </c>
      <c r="D356" s="117">
        <f t="shared" si="158"/>
        <v>9002979.2899999991</v>
      </c>
      <c r="E356" s="134">
        <v>0</v>
      </c>
      <c r="F356" s="134">
        <v>0</v>
      </c>
      <c r="G356" s="134">
        <v>0</v>
      </c>
      <c r="H356" s="134">
        <v>0</v>
      </c>
      <c r="I356" s="134">
        <v>0</v>
      </c>
      <c r="J356" s="134">
        <v>0</v>
      </c>
      <c r="K356" s="152">
        <v>0</v>
      </c>
      <c r="L356" s="134">
        <v>0</v>
      </c>
      <c r="M356" s="122">
        <v>1054.54</v>
      </c>
      <c r="N356" s="170">
        <v>8910753</v>
      </c>
      <c r="O356" s="134">
        <v>0</v>
      </c>
      <c r="P356" s="134">
        <v>0</v>
      </c>
      <c r="Q356" s="134">
        <v>0</v>
      </c>
      <c r="R356" s="134">
        <v>0</v>
      </c>
      <c r="S356" s="134">
        <v>0</v>
      </c>
      <c r="T356" s="134">
        <v>0</v>
      </c>
      <c r="U356" s="134">
        <v>0</v>
      </c>
      <c r="V356" s="134">
        <v>0</v>
      </c>
      <c r="W356" s="134">
        <v>0</v>
      </c>
      <c r="X356" s="134">
        <v>0</v>
      </c>
      <c r="Y356" s="134">
        <v>0</v>
      </c>
      <c r="Z356" s="134">
        <v>0</v>
      </c>
      <c r="AA356" s="134">
        <v>0</v>
      </c>
      <c r="AB356" s="134">
        <v>0</v>
      </c>
      <c r="AC356" s="168">
        <v>92226.29</v>
      </c>
      <c r="AD356" s="134">
        <v>0</v>
      </c>
      <c r="AE356" s="134">
        <v>0</v>
      </c>
      <c r="AF356" s="136" t="s">
        <v>17025</v>
      </c>
      <c r="AG356" s="136">
        <v>2023</v>
      </c>
      <c r="AH356" s="137">
        <v>2023</v>
      </c>
      <c r="AT356" s="139" t="e">
        <f>VLOOKUP(C356,AW:AX,2,FALSE)</f>
        <v>#N/A</v>
      </c>
      <c r="BW356" s="140"/>
      <c r="CA356" s="139" t="e">
        <f>VLOOKUP(C356,CB:CC,2,FALSE)</f>
        <v>#N/A</v>
      </c>
      <c r="CE356" s="139" t="e">
        <f>VLOOKUP(C356,CF:CG,2,FALSE)</f>
        <v>#N/A</v>
      </c>
      <c r="CH356" s="119">
        <f t="shared" si="155"/>
        <v>-8.8766682893037796E-10</v>
      </c>
      <c r="CL356" s="139" t="e">
        <f>VLOOKUP(C356,CM:CN,2,FALSE)</f>
        <v>#N/A</v>
      </c>
      <c r="DK356" s="139" t="e">
        <f>VLOOKUP(C356,DL:DM,2,FALSE)</f>
        <v>#N/A</v>
      </c>
      <c r="DN356" s="97" t="e">
        <f t="shared" si="151"/>
        <v>#N/A</v>
      </c>
    </row>
    <row r="357" spans="1:118" s="139" customFormat="1" x14ac:dyDescent="0.3">
      <c r="A357" s="97">
        <v>1</v>
      </c>
      <c r="B357" s="120">
        <f>SUBTOTAL(9,$A$22:A357)</f>
        <v>283</v>
      </c>
      <c r="C357" s="163" t="s">
        <v>15860</v>
      </c>
      <c r="D357" s="117">
        <f t="shared" si="158"/>
        <v>9665761.1400000006</v>
      </c>
      <c r="E357" s="134">
        <v>0</v>
      </c>
      <c r="F357" s="134">
        <v>0</v>
      </c>
      <c r="G357" s="134">
        <v>0</v>
      </c>
      <c r="H357" s="134">
        <v>0</v>
      </c>
      <c r="I357" s="134">
        <v>0</v>
      </c>
      <c r="J357" s="134">
        <v>0</v>
      </c>
      <c r="K357" s="152">
        <v>0</v>
      </c>
      <c r="L357" s="134">
        <v>0</v>
      </c>
      <c r="M357" s="122">
        <v>1073.76</v>
      </c>
      <c r="N357" s="134">
        <v>9526437</v>
      </c>
      <c r="O357" s="134">
        <v>0</v>
      </c>
      <c r="P357" s="134">
        <v>0</v>
      </c>
      <c r="Q357" s="134">
        <v>0</v>
      </c>
      <c r="R357" s="134">
        <v>0</v>
      </c>
      <c r="S357" s="134">
        <v>0</v>
      </c>
      <c r="T357" s="134">
        <v>0</v>
      </c>
      <c r="U357" s="134">
        <v>0</v>
      </c>
      <c r="V357" s="134">
        <v>0</v>
      </c>
      <c r="W357" s="134">
        <v>0</v>
      </c>
      <c r="X357" s="134">
        <v>0</v>
      </c>
      <c r="Y357" s="134">
        <v>0</v>
      </c>
      <c r="Z357" s="134">
        <v>0</v>
      </c>
      <c r="AA357" s="134">
        <v>0</v>
      </c>
      <c r="AB357" s="134">
        <v>0</v>
      </c>
      <c r="AC357" s="134">
        <v>139324.14000000001</v>
      </c>
      <c r="AD357" s="134">
        <v>0</v>
      </c>
      <c r="AE357" s="134">
        <v>0</v>
      </c>
      <c r="AF357" s="136" t="s">
        <v>17025</v>
      </c>
      <c r="AG357" s="136">
        <v>2023</v>
      </c>
      <c r="AH357" s="137">
        <v>2023</v>
      </c>
      <c r="AT357" s="139" t="e">
        <f>VLOOKUP(C357,AW:AX,2,FALSE)</f>
        <v>#N/A</v>
      </c>
      <c r="BW357" s="140"/>
      <c r="CE357" s="139">
        <f>VLOOKUP(C357,CF:CG,2,FALSE)</f>
        <v>1</v>
      </c>
      <c r="CH357" s="119">
        <f t="shared" si="155"/>
        <v>5.8207660913467407E-10</v>
      </c>
      <c r="CL357" s="139" t="e">
        <f>VLOOKUP(C357,CM:CN,2,FALSE)</f>
        <v>#N/A</v>
      </c>
      <c r="DK357" s="139" t="e">
        <f>VLOOKUP(C357,DL:DM,2,FALSE)</f>
        <v>#N/A</v>
      </c>
      <c r="DN357" s="97" t="e">
        <f t="shared" si="151"/>
        <v>#N/A</v>
      </c>
    </row>
    <row r="358" spans="1:118" x14ac:dyDescent="0.3">
      <c r="A358" s="97">
        <v>1</v>
      </c>
      <c r="B358" s="120">
        <f>SUBTOTAL(9,$A$22:A358)</f>
        <v>284</v>
      </c>
      <c r="C358" s="169" t="s">
        <v>15874</v>
      </c>
      <c r="D358" s="117">
        <f>E358+F358+G358+H358+I358+J358+L358+N358+P358+R358+T358+U358+V358+W358+X358+Y358+Z358+AA358+AB358+AC358+AD358+AE358</f>
        <v>2024692.52</v>
      </c>
      <c r="E358" s="133">
        <v>0</v>
      </c>
      <c r="F358" s="133">
        <v>0</v>
      </c>
      <c r="G358" s="133">
        <v>0</v>
      </c>
      <c r="H358" s="133">
        <v>0</v>
      </c>
      <c r="I358" s="133">
        <v>0</v>
      </c>
      <c r="J358" s="133">
        <v>0</v>
      </c>
      <c r="K358" s="149">
        <v>0</v>
      </c>
      <c r="L358" s="133">
        <v>0</v>
      </c>
      <c r="M358" s="122">
        <v>345.52</v>
      </c>
      <c r="N358" s="117">
        <v>1982271.9</v>
      </c>
      <c r="O358" s="133">
        <v>0</v>
      </c>
      <c r="P358" s="133">
        <v>0</v>
      </c>
      <c r="Q358" s="117">
        <v>0</v>
      </c>
      <c r="R358" s="117">
        <v>0</v>
      </c>
      <c r="S358" s="133">
        <v>0</v>
      </c>
      <c r="T358" s="133">
        <v>0</v>
      </c>
      <c r="U358" s="133">
        <v>0</v>
      </c>
      <c r="V358" s="133">
        <v>0</v>
      </c>
      <c r="W358" s="133">
        <v>0</v>
      </c>
      <c r="X358" s="133">
        <v>0</v>
      </c>
      <c r="Y358" s="133">
        <v>0</v>
      </c>
      <c r="Z358" s="133">
        <v>0</v>
      </c>
      <c r="AA358" s="133">
        <v>0</v>
      </c>
      <c r="AB358" s="133">
        <v>0</v>
      </c>
      <c r="AC358" s="117">
        <f>ROUND(N358*2.14%,2)</f>
        <v>42420.62</v>
      </c>
      <c r="AD358" s="117">
        <v>0</v>
      </c>
      <c r="AE358" s="133">
        <v>0</v>
      </c>
      <c r="AF358" s="108" t="s">
        <v>17025</v>
      </c>
      <c r="AG358" s="108">
        <v>2023</v>
      </c>
      <c r="AH358" s="108">
        <v>2023</v>
      </c>
      <c r="AI358" s="124"/>
      <c r="AJ358" s="124"/>
      <c r="AK358" s="124"/>
      <c r="AL358" s="124"/>
      <c r="AM358" s="125"/>
      <c r="AN358" s="125"/>
      <c r="AO358" s="125"/>
      <c r="AP358" s="125"/>
      <c r="AQ358" s="125"/>
      <c r="AR358" s="125"/>
      <c r="AS358" s="125"/>
      <c r="AT358" s="125"/>
      <c r="AU358" s="125"/>
      <c r="AV358" s="125"/>
      <c r="AW358" s="125"/>
      <c r="AX358" s="126"/>
      <c r="AY358" s="126"/>
      <c r="AZ358" s="125"/>
      <c r="BA358" s="125"/>
      <c r="BB358" s="127"/>
      <c r="BC358" s="128"/>
      <c r="CH358" s="119">
        <f>D358-E358-F358-G358-H358-I358-J358-L358-N358-P358-R358-T358-U358-V358-W358-X358-Y358-Z358-AA358-AB358-AC358-AD358-AE358</f>
        <v>1.0913936421275139E-10</v>
      </c>
      <c r="DN358" s="97" t="e">
        <f t="shared" si="151"/>
        <v>#N/A</v>
      </c>
    </row>
    <row r="359" spans="1:118" x14ac:dyDescent="0.3">
      <c r="B359" s="150" t="s">
        <v>53</v>
      </c>
      <c r="C359" s="150"/>
      <c r="D359" s="116">
        <f>D360</f>
        <v>121359.82</v>
      </c>
      <c r="E359" s="117">
        <f t="shared" ref="E359:AE359" si="159">E360</f>
        <v>0</v>
      </c>
      <c r="F359" s="117">
        <f t="shared" si="159"/>
        <v>0</v>
      </c>
      <c r="G359" s="117">
        <f t="shared" si="159"/>
        <v>0</v>
      </c>
      <c r="H359" s="117">
        <f t="shared" si="159"/>
        <v>0</v>
      </c>
      <c r="I359" s="117">
        <f t="shared" si="159"/>
        <v>0</v>
      </c>
      <c r="J359" s="117">
        <f t="shared" si="159"/>
        <v>0</v>
      </c>
      <c r="K359" s="118">
        <f t="shared" si="159"/>
        <v>0</v>
      </c>
      <c r="L359" s="117">
        <f t="shared" si="159"/>
        <v>0</v>
      </c>
      <c r="M359" s="117">
        <f t="shared" si="159"/>
        <v>0</v>
      </c>
      <c r="N359" s="117">
        <f t="shared" si="159"/>
        <v>0</v>
      </c>
      <c r="O359" s="117">
        <f t="shared" si="159"/>
        <v>0</v>
      </c>
      <c r="P359" s="117">
        <f t="shared" si="159"/>
        <v>0</v>
      </c>
      <c r="Q359" s="117">
        <f t="shared" si="159"/>
        <v>0</v>
      </c>
      <c r="R359" s="117">
        <f t="shared" si="159"/>
        <v>0</v>
      </c>
      <c r="S359" s="117">
        <f t="shared" si="159"/>
        <v>0</v>
      </c>
      <c r="T359" s="117">
        <f t="shared" si="159"/>
        <v>0</v>
      </c>
      <c r="U359" s="117">
        <f t="shared" si="159"/>
        <v>0</v>
      </c>
      <c r="V359" s="117">
        <f t="shared" si="159"/>
        <v>0</v>
      </c>
      <c r="W359" s="117">
        <f t="shared" si="159"/>
        <v>0</v>
      </c>
      <c r="X359" s="117">
        <f t="shared" si="159"/>
        <v>0</v>
      </c>
      <c r="Y359" s="117">
        <f t="shared" si="159"/>
        <v>0</v>
      </c>
      <c r="Z359" s="117">
        <f t="shared" si="159"/>
        <v>0</v>
      </c>
      <c r="AA359" s="117">
        <f t="shared" si="159"/>
        <v>0</v>
      </c>
      <c r="AB359" s="117">
        <f t="shared" si="159"/>
        <v>0</v>
      </c>
      <c r="AC359" s="117">
        <f t="shared" si="159"/>
        <v>0</v>
      </c>
      <c r="AD359" s="117">
        <f t="shared" si="159"/>
        <v>121359.82</v>
      </c>
      <c r="AE359" s="117">
        <f t="shared" si="159"/>
        <v>0</v>
      </c>
      <c r="AF359" s="108" t="s">
        <v>17004</v>
      </c>
      <c r="AG359" s="108" t="s">
        <v>17004</v>
      </c>
      <c r="AH359" s="108" t="s">
        <v>17004</v>
      </c>
      <c r="AI359" s="124"/>
      <c r="AJ359" s="124"/>
      <c r="AK359" s="124"/>
      <c r="AL359" s="124"/>
      <c r="AM359" s="125"/>
      <c r="AN359" s="125"/>
      <c r="AO359" s="125"/>
      <c r="AP359" s="125"/>
      <c r="AQ359" s="125"/>
      <c r="AR359" s="125"/>
      <c r="AS359" s="125"/>
      <c r="AT359" s="125"/>
      <c r="AU359" s="125"/>
      <c r="AV359" s="125"/>
      <c r="AW359" s="125"/>
      <c r="AX359" s="126"/>
      <c r="AY359" s="126"/>
      <c r="AZ359" s="125"/>
      <c r="BA359" s="125"/>
      <c r="BB359" s="127"/>
      <c r="BC359" s="128">
        <f t="shared" si="141"/>
        <v>0</v>
      </c>
      <c r="BJ359" s="97" t="e">
        <f t="shared" ref="BJ359:BJ364" si="160">VLOOKUP(C359,BM:BO,3,FALSE)</f>
        <v>#N/A</v>
      </c>
      <c r="BM359" s="97" t="s">
        <v>3004</v>
      </c>
      <c r="BN359" s="97" t="s">
        <v>2983</v>
      </c>
      <c r="BO359" s="97" t="s">
        <v>2983</v>
      </c>
      <c r="BU359" s="97" t="s">
        <v>3004</v>
      </c>
      <c r="BV359" s="97" t="s">
        <v>2983</v>
      </c>
      <c r="BW359" s="97" t="s">
        <v>2983</v>
      </c>
      <c r="CH359" s="119">
        <f t="shared" si="155"/>
        <v>0</v>
      </c>
      <c r="DN359" s="97" t="e">
        <f t="shared" si="151"/>
        <v>#N/A</v>
      </c>
    </row>
    <row r="360" spans="1:118" x14ac:dyDescent="0.3">
      <c r="A360" s="97">
        <v>1</v>
      </c>
      <c r="B360" s="120">
        <f>SUBTOTAL(9,$A$22:A360)</f>
        <v>285</v>
      </c>
      <c r="C360" s="171" t="s">
        <v>58</v>
      </c>
      <c r="D360" s="117">
        <f>E360+F360+G360+H360+I360+J360+L360+N360+P360+R360+T360+U360+V360+W360+X360+Y360+Z360+AA360+AB360+AC360+AD360+AE360</f>
        <v>121359.82</v>
      </c>
      <c r="E360" s="133">
        <v>0</v>
      </c>
      <c r="F360" s="133">
        <v>0</v>
      </c>
      <c r="G360" s="133">
        <v>0</v>
      </c>
      <c r="H360" s="133">
        <v>0</v>
      </c>
      <c r="I360" s="133">
        <v>0</v>
      </c>
      <c r="J360" s="133">
        <v>0</v>
      </c>
      <c r="K360" s="149">
        <v>0</v>
      </c>
      <c r="L360" s="133">
        <v>0</v>
      </c>
      <c r="M360" s="122">
        <v>0</v>
      </c>
      <c r="N360" s="117">
        <v>0</v>
      </c>
      <c r="O360" s="133">
        <v>0</v>
      </c>
      <c r="P360" s="133">
        <v>0</v>
      </c>
      <c r="Q360" s="133">
        <v>0</v>
      </c>
      <c r="R360" s="133">
        <v>0</v>
      </c>
      <c r="S360" s="133">
        <v>0</v>
      </c>
      <c r="T360" s="133">
        <v>0</v>
      </c>
      <c r="U360" s="133">
        <v>0</v>
      </c>
      <c r="V360" s="133">
        <v>0</v>
      </c>
      <c r="W360" s="133">
        <v>0</v>
      </c>
      <c r="X360" s="133">
        <v>0</v>
      </c>
      <c r="Y360" s="133">
        <v>0</v>
      </c>
      <c r="Z360" s="133">
        <v>0</v>
      </c>
      <c r="AA360" s="133">
        <v>0</v>
      </c>
      <c r="AB360" s="133">
        <v>0</v>
      </c>
      <c r="AC360" s="117">
        <f>ROUND(N360*2.14%,2)</f>
        <v>0</v>
      </c>
      <c r="AD360" s="117">
        <v>121359.82</v>
      </c>
      <c r="AE360" s="133">
        <v>0</v>
      </c>
      <c r="AF360" s="108">
        <v>2023</v>
      </c>
      <c r="AG360" s="108" t="s">
        <v>17025</v>
      </c>
      <c r="AH360" s="108" t="s">
        <v>17025</v>
      </c>
      <c r="AI360" s="124"/>
      <c r="AJ360" s="124"/>
      <c r="AK360" s="124"/>
      <c r="AL360" s="124"/>
      <c r="AM360" s="125" t="s">
        <v>16949</v>
      </c>
      <c r="AN360" s="125" t="s">
        <v>16938</v>
      </c>
      <c r="AO360" s="125">
        <v>0</v>
      </c>
      <c r="AP360" s="125" t="s">
        <v>16943</v>
      </c>
      <c r="AQ360" s="125" t="s">
        <v>16931</v>
      </c>
      <c r="AR360" s="125" t="s">
        <v>16943</v>
      </c>
      <c r="AS360" s="125"/>
      <c r="AT360" s="125"/>
      <c r="AU360" s="125"/>
      <c r="AV360" s="125"/>
      <c r="AW360" s="125" t="s">
        <v>780</v>
      </c>
      <c r="AX360" s="126">
        <v>3535</v>
      </c>
      <c r="AY360" s="126">
        <v>962</v>
      </c>
      <c r="AZ360" s="125" t="s">
        <v>3037</v>
      </c>
      <c r="BA360" s="125" t="s">
        <v>16991</v>
      </c>
      <c r="BB360" s="127"/>
      <c r="BC360" s="128">
        <f t="shared" si="141"/>
        <v>962</v>
      </c>
      <c r="BJ360" s="97" t="str">
        <f t="shared" si="160"/>
        <v>857.000</v>
      </c>
      <c r="BM360" s="97" t="s">
        <v>3005</v>
      </c>
      <c r="BN360" s="97" t="s">
        <v>2979</v>
      </c>
      <c r="BO360" s="97" t="s">
        <v>3007</v>
      </c>
      <c r="BU360" s="97" t="s">
        <v>3005</v>
      </c>
      <c r="BV360" s="97" t="s">
        <v>2979</v>
      </c>
      <c r="BW360" s="97" t="s">
        <v>3007</v>
      </c>
      <c r="CH360" s="119">
        <f t="shared" si="155"/>
        <v>0</v>
      </c>
      <c r="DN360" s="97" t="e">
        <f t="shared" si="151"/>
        <v>#N/A</v>
      </c>
    </row>
    <row r="361" spans="1:118" x14ac:dyDescent="0.3">
      <c r="B361" s="150" t="s">
        <v>54</v>
      </c>
      <c r="C361" s="150"/>
      <c r="D361" s="116">
        <f>D362</f>
        <v>7848114.1600000001</v>
      </c>
      <c r="E361" s="117">
        <f t="shared" ref="E361:AE361" si="161">E362</f>
        <v>0</v>
      </c>
      <c r="F361" s="117">
        <f t="shared" si="161"/>
        <v>0</v>
      </c>
      <c r="G361" s="117">
        <f t="shared" si="161"/>
        <v>0</v>
      </c>
      <c r="H361" s="117">
        <f t="shared" si="161"/>
        <v>0</v>
      </c>
      <c r="I361" s="117">
        <f t="shared" si="161"/>
        <v>0</v>
      </c>
      <c r="J361" s="117">
        <f t="shared" si="161"/>
        <v>0</v>
      </c>
      <c r="K361" s="118">
        <f t="shared" si="161"/>
        <v>0</v>
      </c>
      <c r="L361" s="117">
        <f t="shared" si="161"/>
        <v>0</v>
      </c>
      <c r="M361" s="117">
        <f t="shared" si="161"/>
        <v>1267.53</v>
      </c>
      <c r="N361" s="117">
        <f t="shared" si="161"/>
        <v>7566126.6600000001</v>
      </c>
      <c r="O361" s="117">
        <f t="shared" si="161"/>
        <v>0</v>
      </c>
      <c r="P361" s="117">
        <f t="shared" si="161"/>
        <v>0</v>
      </c>
      <c r="Q361" s="117">
        <f t="shared" si="161"/>
        <v>0</v>
      </c>
      <c r="R361" s="117">
        <f t="shared" si="161"/>
        <v>0</v>
      </c>
      <c r="S361" s="117">
        <f t="shared" si="161"/>
        <v>0</v>
      </c>
      <c r="T361" s="117">
        <f t="shared" si="161"/>
        <v>0</v>
      </c>
      <c r="U361" s="117">
        <f t="shared" si="161"/>
        <v>0</v>
      </c>
      <c r="V361" s="117">
        <f t="shared" si="161"/>
        <v>0</v>
      </c>
      <c r="W361" s="117">
        <f t="shared" si="161"/>
        <v>0</v>
      </c>
      <c r="X361" s="117">
        <f t="shared" si="161"/>
        <v>0</v>
      </c>
      <c r="Y361" s="117">
        <f t="shared" si="161"/>
        <v>0</v>
      </c>
      <c r="Z361" s="117">
        <f t="shared" si="161"/>
        <v>0</v>
      </c>
      <c r="AA361" s="117">
        <f t="shared" si="161"/>
        <v>0</v>
      </c>
      <c r="AB361" s="117">
        <f t="shared" si="161"/>
        <v>0</v>
      </c>
      <c r="AC361" s="117">
        <f t="shared" si="161"/>
        <v>161915.10999999999</v>
      </c>
      <c r="AD361" s="117">
        <f t="shared" si="161"/>
        <v>120072.39</v>
      </c>
      <c r="AE361" s="117">
        <f t="shared" si="161"/>
        <v>0</v>
      </c>
      <c r="AF361" s="108" t="s">
        <v>17004</v>
      </c>
      <c r="AG361" s="108" t="s">
        <v>17004</v>
      </c>
      <c r="AH361" s="108" t="s">
        <v>17004</v>
      </c>
      <c r="AI361" s="124"/>
      <c r="AJ361" s="124"/>
      <c r="AK361" s="124"/>
      <c r="AL361" s="124"/>
      <c r="AM361" s="125"/>
      <c r="AN361" s="125"/>
      <c r="AO361" s="125"/>
      <c r="AP361" s="125"/>
      <c r="AQ361" s="125"/>
      <c r="AR361" s="125"/>
      <c r="AS361" s="125"/>
      <c r="AT361" s="125"/>
      <c r="AU361" s="125"/>
      <c r="AV361" s="125"/>
      <c r="AW361" s="125"/>
      <c r="AX361" s="126"/>
      <c r="AY361" s="126"/>
      <c r="AZ361" s="125"/>
      <c r="BA361" s="125"/>
      <c r="BB361" s="127"/>
      <c r="BC361" s="128">
        <f t="shared" si="141"/>
        <v>-1267.53</v>
      </c>
      <c r="BJ361" s="97" t="e">
        <f t="shared" si="160"/>
        <v>#N/A</v>
      </c>
      <c r="BM361" s="97" t="s">
        <v>3008</v>
      </c>
      <c r="BN361" s="97" t="s">
        <v>16968</v>
      </c>
      <c r="BO361" s="97" t="s">
        <v>3010</v>
      </c>
      <c r="BU361" s="97" t="s">
        <v>3008</v>
      </c>
      <c r="BV361" s="97" t="s">
        <v>16968</v>
      </c>
      <c r="BW361" s="97" t="s">
        <v>3010</v>
      </c>
      <c r="CH361" s="119">
        <f t="shared" si="155"/>
        <v>1.4551915228366852E-11</v>
      </c>
      <c r="DN361" s="97" t="e">
        <f t="shared" si="151"/>
        <v>#N/A</v>
      </c>
    </row>
    <row r="362" spans="1:118" x14ac:dyDescent="0.3">
      <c r="A362" s="97">
        <v>1</v>
      </c>
      <c r="B362" s="120">
        <f>SUBTOTAL(9,$A$22:A362)</f>
        <v>286</v>
      </c>
      <c r="C362" s="130" t="s">
        <v>59</v>
      </c>
      <c r="D362" s="117">
        <f>E362+F362+G362+H362+I362+J362+L362+N362+P362+R362+T362+U362+V362+W362+X362+Y362+Z362+AA362+AB362+AC362+AD362+AE362</f>
        <v>7848114.1600000001</v>
      </c>
      <c r="E362" s="133">
        <v>0</v>
      </c>
      <c r="F362" s="133">
        <v>0</v>
      </c>
      <c r="G362" s="133">
        <v>0</v>
      </c>
      <c r="H362" s="133">
        <v>0</v>
      </c>
      <c r="I362" s="133">
        <v>0</v>
      </c>
      <c r="J362" s="133">
        <v>0</v>
      </c>
      <c r="K362" s="149">
        <v>0</v>
      </c>
      <c r="L362" s="133">
        <v>0</v>
      </c>
      <c r="M362" s="117">
        <v>1267.53</v>
      </c>
      <c r="N362" s="117">
        <v>7566126.6600000001</v>
      </c>
      <c r="O362" s="133">
        <v>0</v>
      </c>
      <c r="P362" s="133">
        <v>0</v>
      </c>
      <c r="Q362" s="133">
        <v>0</v>
      </c>
      <c r="R362" s="133">
        <v>0</v>
      </c>
      <c r="S362" s="133">
        <v>0</v>
      </c>
      <c r="T362" s="133">
        <v>0</v>
      </c>
      <c r="U362" s="133">
        <v>0</v>
      </c>
      <c r="V362" s="133">
        <v>0</v>
      </c>
      <c r="W362" s="133">
        <v>0</v>
      </c>
      <c r="X362" s="133">
        <v>0</v>
      </c>
      <c r="Y362" s="133">
        <v>0</v>
      </c>
      <c r="Z362" s="133">
        <v>0</v>
      </c>
      <c r="AA362" s="133">
        <v>0</v>
      </c>
      <c r="AB362" s="133">
        <v>0</v>
      </c>
      <c r="AC362" s="117">
        <f>ROUND(N362*2.14%,2)</f>
        <v>161915.10999999999</v>
      </c>
      <c r="AD362" s="133">
        <v>120072.39</v>
      </c>
      <c r="AE362" s="133">
        <v>0</v>
      </c>
      <c r="AF362" s="108">
        <v>2023</v>
      </c>
      <c r="AG362" s="108">
        <v>2023</v>
      </c>
      <c r="AH362" s="108">
        <v>2023</v>
      </c>
      <c r="AI362" s="124"/>
      <c r="AJ362" s="124"/>
      <c r="AK362" s="124"/>
      <c r="AL362" s="124"/>
      <c r="AM362" s="125" t="s">
        <v>16933</v>
      </c>
      <c r="AN362" s="125" t="s">
        <v>16935</v>
      </c>
      <c r="AO362" s="125">
        <v>0</v>
      </c>
      <c r="AP362" s="125" t="s">
        <v>16951</v>
      </c>
      <c r="AQ362" s="125" t="s">
        <v>16947</v>
      </c>
      <c r="AR362" s="125" t="s">
        <v>16943</v>
      </c>
      <c r="AS362" s="125"/>
      <c r="AT362" s="125"/>
      <c r="AU362" s="125"/>
      <c r="AV362" s="125"/>
      <c r="AW362" s="125" t="s">
        <v>736</v>
      </c>
      <c r="AX362" s="126">
        <v>1334.6</v>
      </c>
      <c r="AY362" s="126">
        <v>1245</v>
      </c>
      <c r="AZ362" s="125" t="s">
        <v>2966</v>
      </c>
      <c r="BA362" s="125" t="s">
        <v>16991</v>
      </c>
      <c r="BB362" s="127"/>
      <c r="BC362" s="128">
        <f t="shared" si="141"/>
        <v>-22.529999999999973</v>
      </c>
      <c r="BJ362" s="97" t="str">
        <f t="shared" si="160"/>
        <v>1002.100</v>
      </c>
      <c r="BM362" s="97" t="s">
        <v>3011</v>
      </c>
      <c r="BN362" s="97" t="s">
        <v>3000</v>
      </c>
      <c r="BO362" s="97" t="s">
        <v>3014</v>
      </c>
      <c r="BU362" s="97" t="s">
        <v>3011</v>
      </c>
      <c r="BV362" s="97" t="s">
        <v>3000</v>
      </c>
      <c r="BW362" s="97" t="s">
        <v>3014</v>
      </c>
      <c r="CH362" s="119">
        <f t="shared" si="155"/>
        <v>1.4551915228366852E-11</v>
      </c>
      <c r="DN362" s="97" t="e">
        <f t="shared" si="151"/>
        <v>#N/A</v>
      </c>
    </row>
    <row r="363" spans="1:118" x14ac:dyDescent="0.3">
      <c r="B363" s="150" t="s">
        <v>491</v>
      </c>
      <c r="C363" s="150"/>
      <c r="D363" s="116">
        <f>SUM(D364:D365)</f>
        <v>2675831.33</v>
      </c>
      <c r="E363" s="117">
        <f t="shared" ref="E363:AE363" si="162">SUM(E364:E365)</f>
        <v>0</v>
      </c>
      <c r="F363" s="117">
        <f t="shared" si="162"/>
        <v>0</v>
      </c>
      <c r="G363" s="117">
        <f t="shared" si="162"/>
        <v>0</v>
      </c>
      <c r="H363" s="117">
        <f t="shared" si="162"/>
        <v>0</v>
      </c>
      <c r="I363" s="117">
        <f t="shared" si="162"/>
        <v>0</v>
      </c>
      <c r="J363" s="117">
        <f t="shared" si="162"/>
        <v>0</v>
      </c>
      <c r="K363" s="118">
        <f t="shared" si="162"/>
        <v>0</v>
      </c>
      <c r="L363" s="117">
        <f t="shared" si="162"/>
        <v>0</v>
      </c>
      <c r="M363" s="117">
        <f t="shared" si="162"/>
        <v>407.08</v>
      </c>
      <c r="N363" s="117">
        <f t="shared" si="162"/>
        <v>2400113.35</v>
      </c>
      <c r="O363" s="117">
        <f t="shared" si="162"/>
        <v>0</v>
      </c>
      <c r="P363" s="117">
        <f t="shared" si="162"/>
        <v>0</v>
      </c>
      <c r="Q363" s="117">
        <f t="shared" si="162"/>
        <v>0</v>
      </c>
      <c r="R363" s="117">
        <f t="shared" si="162"/>
        <v>0</v>
      </c>
      <c r="S363" s="117">
        <f t="shared" si="162"/>
        <v>0</v>
      </c>
      <c r="T363" s="117">
        <f t="shared" si="162"/>
        <v>0</v>
      </c>
      <c r="U363" s="117">
        <f t="shared" si="162"/>
        <v>0</v>
      </c>
      <c r="V363" s="117">
        <f t="shared" si="162"/>
        <v>0</v>
      </c>
      <c r="W363" s="117">
        <f t="shared" si="162"/>
        <v>0</v>
      </c>
      <c r="X363" s="117">
        <f t="shared" si="162"/>
        <v>0</v>
      </c>
      <c r="Y363" s="117">
        <f t="shared" si="162"/>
        <v>0</v>
      </c>
      <c r="Z363" s="117">
        <f t="shared" si="162"/>
        <v>0</v>
      </c>
      <c r="AA363" s="117">
        <f t="shared" si="162"/>
        <v>0</v>
      </c>
      <c r="AB363" s="117">
        <f t="shared" si="162"/>
        <v>0</v>
      </c>
      <c r="AC363" s="117">
        <f t="shared" si="162"/>
        <v>0</v>
      </c>
      <c r="AD363" s="117">
        <f t="shared" si="162"/>
        <v>155717.98000000001</v>
      </c>
      <c r="AE363" s="117">
        <f t="shared" si="162"/>
        <v>120000</v>
      </c>
      <c r="AF363" s="108" t="s">
        <v>17004</v>
      </c>
      <c r="AG363" s="108" t="s">
        <v>17004</v>
      </c>
      <c r="AH363" s="108" t="s">
        <v>17004</v>
      </c>
      <c r="AI363" s="124"/>
      <c r="AJ363" s="124"/>
      <c r="AK363" s="124"/>
      <c r="AL363" s="124"/>
      <c r="AM363" s="125"/>
      <c r="AN363" s="125"/>
      <c r="AO363" s="125"/>
      <c r="AP363" s="125"/>
      <c r="AQ363" s="125"/>
      <c r="AR363" s="125"/>
      <c r="AS363" s="125"/>
      <c r="AT363" s="125"/>
      <c r="AU363" s="125"/>
      <c r="AV363" s="125"/>
      <c r="AW363" s="125"/>
      <c r="AX363" s="126"/>
      <c r="AY363" s="126"/>
      <c r="AZ363" s="125"/>
      <c r="BA363" s="125"/>
      <c r="BB363" s="127"/>
      <c r="BC363" s="128">
        <f t="shared" si="141"/>
        <v>-407.08</v>
      </c>
      <c r="BJ363" s="97" t="e">
        <f t="shared" si="160"/>
        <v>#N/A</v>
      </c>
      <c r="BM363" s="97" t="s">
        <v>3716</v>
      </c>
      <c r="BN363" s="97" t="s">
        <v>663</v>
      </c>
      <c r="BO363" s="97" t="s">
        <v>770</v>
      </c>
      <c r="BU363" s="97" t="s">
        <v>3716</v>
      </c>
      <c r="BV363" s="97" t="s">
        <v>663</v>
      </c>
      <c r="BW363" s="97" t="s">
        <v>770</v>
      </c>
      <c r="CH363" s="119">
        <f t="shared" si="155"/>
        <v>0</v>
      </c>
      <c r="DN363" s="97" t="e">
        <f t="shared" si="151"/>
        <v>#N/A</v>
      </c>
    </row>
    <row r="364" spans="1:118" x14ac:dyDescent="0.3">
      <c r="A364" s="97">
        <v>1</v>
      </c>
      <c r="B364" s="120">
        <f>SUBTOTAL(9,$A$22:A364)</f>
        <v>287</v>
      </c>
      <c r="C364" s="130" t="s">
        <v>493</v>
      </c>
      <c r="D364" s="117">
        <f t="shared" ref="D364:D365" si="163">E364+F364+G364+H364+I364+J364+L364+N364+P364+R364+T364+U364+V364+W364+X364+Y364+Z364+AA364+AB364+AC364+AD364+AE364</f>
        <v>155717.98000000001</v>
      </c>
      <c r="E364" s="133">
        <v>0</v>
      </c>
      <c r="F364" s="133">
        <v>0</v>
      </c>
      <c r="G364" s="133">
        <v>0</v>
      </c>
      <c r="H364" s="133">
        <v>0</v>
      </c>
      <c r="I364" s="133">
        <v>0</v>
      </c>
      <c r="J364" s="133">
        <v>0</v>
      </c>
      <c r="K364" s="149">
        <v>0</v>
      </c>
      <c r="L364" s="133">
        <v>0</v>
      </c>
      <c r="M364" s="122">
        <v>0</v>
      </c>
      <c r="N364" s="117">
        <v>0</v>
      </c>
      <c r="O364" s="133">
        <v>0</v>
      </c>
      <c r="P364" s="133">
        <v>0</v>
      </c>
      <c r="Q364" s="117">
        <v>0</v>
      </c>
      <c r="R364" s="117">
        <v>0</v>
      </c>
      <c r="S364" s="133">
        <v>0</v>
      </c>
      <c r="T364" s="133">
        <v>0</v>
      </c>
      <c r="U364" s="133">
        <v>0</v>
      </c>
      <c r="V364" s="133">
        <v>0</v>
      </c>
      <c r="W364" s="133">
        <v>0</v>
      </c>
      <c r="X364" s="133">
        <v>0</v>
      </c>
      <c r="Y364" s="133">
        <v>0</v>
      </c>
      <c r="Z364" s="133">
        <v>0</v>
      </c>
      <c r="AA364" s="133">
        <v>0</v>
      </c>
      <c r="AB364" s="133">
        <v>0</v>
      </c>
      <c r="AC364" s="117">
        <f>ROUND(N364*2.14%,2)</f>
        <v>0</v>
      </c>
      <c r="AD364" s="117">
        <v>155717.98000000001</v>
      </c>
      <c r="AE364" s="133">
        <v>0</v>
      </c>
      <c r="AF364" s="108">
        <v>2023</v>
      </c>
      <c r="AG364" s="108" t="s">
        <v>17025</v>
      </c>
      <c r="AH364" s="108" t="s">
        <v>17025</v>
      </c>
      <c r="AI364" s="124"/>
      <c r="AJ364" s="124"/>
      <c r="AK364" s="124"/>
      <c r="AL364" s="124"/>
      <c r="AM364" s="125" t="s">
        <v>16932</v>
      </c>
      <c r="AN364" s="125" t="s">
        <v>16937</v>
      </c>
      <c r="AO364" s="125">
        <v>0</v>
      </c>
      <c r="AP364" s="125" t="s">
        <v>16930</v>
      </c>
      <c r="AQ364" s="125" t="s">
        <v>16951</v>
      </c>
      <c r="AR364" s="125" t="s">
        <v>16943</v>
      </c>
      <c r="AS364" s="125"/>
      <c r="AT364" s="125"/>
      <c r="AU364" s="125"/>
      <c r="AV364" s="125"/>
      <c r="AW364" s="125" t="s">
        <v>1013</v>
      </c>
      <c r="AX364" s="126">
        <v>955.2</v>
      </c>
      <c r="AY364" s="126" t="s">
        <v>2983</v>
      </c>
      <c r="AZ364" s="125" t="s">
        <v>2966</v>
      </c>
      <c r="BA364" s="125" t="s">
        <v>16991</v>
      </c>
      <c r="BB364" s="127"/>
      <c r="BC364" s="128" t="e">
        <f t="shared" si="141"/>
        <v>#VALUE!</v>
      </c>
      <c r="BJ364" s="97" t="str">
        <f t="shared" si="160"/>
        <v>478.150</v>
      </c>
      <c r="BM364" s="97" t="s">
        <v>3719</v>
      </c>
      <c r="BN364" s="97" t="s">
        <v>666</v>
      </c>
      <c r="BO364" s="97" t="s">
        <v>3720</v>
      </c>
      <c r="BU364" s="97" t="s">
        <v>3719</v>
      </c>
      <c r="BV364" s="97" t="s">
        <v>666</v>
      </c>
      <c r="BW364" s="97" t="s">
        <v>3720</v>
      </c>
      <c r="CH364" s="119">
        <f t="shared" si="155"/>
        <v>0</v>
      </c>
      <c r="DN364" s="97" t="e">
        <f t="shared" si="151"/>
        <v>#N/A</v>
      </c>
    </row>
    <row r="365" spans="1:118" s="139" customFormat="1" x14ac:dyDescent="0.3">
      <c r="A365" s="97">
        <v>1</v>
      </c>
      <c r="B365" s="120">
        <f>SUBTOTAL(9,$A$22:A365)</f>
        <v>288</v>
      </c>
      <c r="C365" s="115" t="s">
        <v>16206</v>
      </c>
      <c r="D365" s="117">
        <f t="shared" si="163"/>
        <v>2520113.35</v>
      </c>
      <c r="E365" s="134">
        <v>0</v>
      </c>
      <c r="F365" s="134">
        <v>0</v>
      </c>
      <c r="G365" s="134">
        <v>0</v>
      </c>
      <c r="H365" s="134">
        <v>0</v>
      </c>
      <c r="I365" s="134">
        <v>0</v>
      </c>
      <c r="J365" s="134">
        <v>0</v>
      </c>
      <c r="K365" s="152">
        <v>0</v>
      </c>
      <c r="L365" s="134">
        <v>0</v>
      </c>
      <c r="M365" s="122">
        <v>407.08</v>
      </c>
      <c r="N365" s="122">
        <v>2400113.35</v>
      </c>
      <c r="O365" s="134">
        <v>0</v>
      </c>
      <c r="P365" s="134">
        <v>0</v>
      </c>
      <c r="Q365" s="134">
        <v>0</v>
      </c>
      <c r="R365" s="134">
        <v>0</v>
      </c>
      <c r="S365" s="134">
        <v>0</v>
      </c>
      <c r="T365" s="134">
        <v>0</v>
      </c>
      <c r="U365" s="134">
        <v>0</v>
      </c>
      <c r="V365" s="134">
        <v>0</v>
      </c>
      <c r="W365" s="134">
        <v>0</v>
      </c>
      <c r="X365" s="134">
        <v>0</v>
      </c>
      <c r="Y365" s="134">
        <v>0</v>
      </c>
      <c r="Z365" s="134">
        <v>0</v>
      </c>
      <c r="AA365" s="134">
        <v>0</v>
      </c>
      <c r="AB365" s="134">
        <v>0</v>
      </c>
      <c r="AC365" s="168">
        <v>0</v>
      </c>
      <c r="AD365" s="134">
        <v>0</v>
      </c>
      <c r="AE365" s="134">
        <v>120000</v>
      </c>
      <c r="AF365" s="136" t="s">
        <v>17025</v>
      </c>
      <c r="AG365" s="136">
        <v>2023</v>
      </c>
      <c r="AH365" s="137" t="s">
        <v>17025</v>
      </c>
      <c r="BW365" s="140"/>
      <c r="CH365" s="119">
        <f t="shared" si="155"/>
        <v>0</v>
      </c>
      <c r="DK365" s="139" t="e">
        <f>VLOOKUP(C365,DL:DM,2,FALSE)</f>
        <v>#N/A</v>
      </c>
      <c r="DN365" s="97" t="e">
        <f t="shared" si="151"/>
        <v>#N/A</v>
      </c>
    </row>
    <row r="366" spans="1:118" x14ac:dyDescent="0.3">
      <c r="B366" s="150" t="s">
        <v>496</v>
      </c>
      <c r="C366" s="150"/>
      <c r="D366" s="116">
        <f>D367</f>
        <v>4288852.04</v>
      </c>
      <c r="E366" s="117">
        <f t="shared" ref="E366:AE366" si="164">E367</f>
        <v>0</v>
      </c>
      <c r="F366" s="117">
        <f t="shared" si="164"/>
        <v>0</v>
      </c>
      <c r="G366" s="117">
        <f t="shared" si="164"/>
        <v>0</v>
      </c>
      <c r="H366" s="117">
        <f t="shared" si="164"/>
        <v>0</v>
      </c>
      <c r="I366" s="117">
        <f t="shared" si="164"/>
        <v>0</v>
      </c>
      <c r="J366" s="117">
        <f t="shared" si="164"/>
        <v>0</v>
      </c>
      <c r="K366" s="118">
        <f t="shared" si="164"/>
        <v>0</v>
      </c>
      <c r="L366" s="117">
        <f t="shared" si="164"/>
        <v>0</v>
      </c>
      <c r="M366" s="117">
        <f t="shared" si="164"/>
        <v>568.29999999999995</v>
      </c>
      <c r="N366" s="117">
        <f t="shared" si="164"/>
        <v>4111643.94</v>
      </c>
      <c r="O366" s="117">
        <f t="shared" si="164"/>
        <v>0</v>
      </c>
      <c r="P366" s="117">
        <f t="shared" si="164"/>
        <v>0</v>
      </c>
      <c r="Q366" s="117">
        <f t="shared" si="164"/>
        <v>0</v>
      </c>
      <c r="R366" s="117">
        <f t="shared" si="164"/>
        <v>0</v>
      </c>
      <c r="S366" s="117">
        <f t="shared" si="164"/>
        <v>0</v>
      </c>
      <c r="T366" s="117">
        <f t="shared" si="164"/>
        <v>0</v>
      </c>
      <c r="U366" s="117">
        <f t="shared" si="164"/>
        <v>0</v>
      </c>
      <c r="V366" s="117">
        <f t="shared" si="164"/>
        <v>0</v>
      </c>
      <c r="W366" s="117">
        <f t="shared" si="164"/>
        <v>0</v>
      </c>
      <c r="X366" s="117">
        <f t="shared" si="164"/>
        <v>0</v>
      </c>
      <c r="Y366" s="117">
        <f t="shared" si="164"/>
        <v>0</v>
      </c>
      <c r="Z366" s="117">
        <f t="shared" si="164"/>
        <v>0</v>
      </c>
      <c r="AA366" s="117">
        <f t="shared" si="164"/>
        <v>0</v>
      </c>
      <c r="AB366" s="117">
        <f t="shared" si="164"/>
        <v>0</v>
      </c>
      <c r="AC366" s="117">
        <f t="shared" si="164"/>
        <v>87989.18</v>
      </c>
      <c r="AD366" s="117">
        <f t="shared" si="164"/>
        <v>89218.92</v>
      </c>
      <c r="AE366" s="117">
        <f t="shared" si="164"/>
        <v>0</v>
      </c>
      <c r="AF366" s="108" t="s">
        <v>17004</v>
      </c>
      <c r="AG366" s="108" t="s">
        <v>17004</v>
      </c>
      <c r="AH366" s="108" t="s">
        <v>17004</v>
      </c>
      <c r="AI366" s="124"/>
      <c r="AJ366" s="124"/>
      <c r="AK366" s="124"/>
      <c r="AL366" s="124"/>
      <c r="AM366" s="125"/>
      <c r="AN366" s="125"/>
      <c r="AO366" s="125"/>
      <c r="AP366" s="125"/>
      <c r="AQ366" s="125"/>
      <c r="AR366" s="125"/>
      <c r="AS366" s="125"/>
      <c r="AT366" s="125"/>
      <c r="AU366" s="125"/>
      <c r="AV366" s="125"/>
      <c r="AW366" s="125"/>
      <c r="AX366" s="126"/>
      <c r="AY366" s="126"/>
      <c r="AZ366" s="125"/>
      <c r="BA366" s="125"/>
      <c r="BB366" s="127"/>
      <c r="BC366" s="128">
        <f t="shared" si="141"/>
        <v>-568.29999999999995</v>
      </c>
      <c r="BJ366" s="97" t="e">
        <f>VLOOKUP(C366,BM:BO,3,FALSE)</f>
        <v>#N/A</v>
      </c>
      <c r="BM366" s="97" t="s">
        <v>3721</v>
      </c>
      <c r="BN366" s="97" t="s">
        <v>780</v>
      </c>
      <c r="BO366" s="97" t="s">
        <v>770</v>
      </c>
      <c r="BU366" s="97" t="s">
        <v>3721</v>
      </c>
      <c r="BV366" s="97" t="s">
        <v>780</v>
      </c>
      <c r="BW366" s="97" t="s">
        <v>770</v>
      </c>
      <c r="CH366" s="119">
        <f t="shared" si="155"/>
        <v>1.0186340659856796E-10</v>
      </c>
      <c r="DN366" s="97" t="e">
        <f t="shared" si="151"/>
        <v>#N/A</v>
      </c>
    </row>
    <row r="367" spans="1:118" x14ac:dyDescent="0.3">
      <c r="A367" s="97">
        <v>1</v>
      </c>
      <c r="B367" s="120">
        <f>SUBTOTAL(9,$A$22:A367)</f>
        <v>289</v>
      </c>
      <c r="C367" s="130" t="s">
        <v>495</v>
      </c>
      <c r="D367" s="117">
        <f>E367+F367+G367+H367+I367+J367+L367+N367+P367+R367+T367+U367+V367+W367+X367+Y367+Z367+AA367+AB367+AC367+AD367+AE367</f>
        <v>4288852.04</v>
      </c>
      <c r="E367" s="133">
        <v>0</v>
      </c>
      <c r="F367" s="133">
        <v>0</v>
      </c>
      <c r="G367" s="133">
        <v>0</v>
      </c>
      <c r="H367" s="133">
        <v>0</v>
      </c>
      <c r="I367" s="133">
        <v>0</v>
      </c>
      <c r="J367" s="133">
        <v>0</v>
      </c>
      <c r="K367" s="149">
        <v>0</v>
      </c>
      <c r="L367" s="133">
        <v>0</v>
      </c>
      <c r="M367" s="122">
        <v>568.29999999999995</v>
      </c>
      <c r="N367" s="122">
        <v>4111643.94</v>
      </c>
      <c r="O367" s="133">
        <v>0</v>
      </c>
      <c r="P367" s="133">
        <v>0</v>
      </c>
      <c r="Q367" s="117">
        <v>0</v>
      </c>
      <c r="R367" s="117">
        <v>0</v>
      </c>
      <c r="S367" s="133">
        <v>0</v>
      </c>
      <c r="T367" s="133">
        <v>0</v>
      </c>
      <c r="U367" s="133">
        <v>0</v>
      </c>
      <c r="V367" s="133">
        <v>0</v>
      </c>
      <c r="W367" s="133">
        <v>0</v>
      </c>
      <c r="X367" s="133">
        <v>0</v>
      </c>
      <c r="Y367" s="133">
        <v>0</v>
      </c>
      <c r="Z367" s="133">
        <v>0</v>
      </c>
      <c r="AA367" s="133">
        <v>0</v>
      </c>
      <c r="AB367" s="133">
        <v>0</v>
      </c>
      <c r="AC367" s="117">
        <f>ROUND(N367*2.14%,2)</f>
        <v>87989.18</v>
      </c>
      <c r="AD367" s="117">
        <v>89218.92</v>
      </c>
      <c r="AE367" s="133">
        <v>0</v>
      </c>
      <c r="AF367" s="108">
        <v>2023</v>
      </c>
      <c r="AG367" s="108">
        <v>2023</v>
      </c>
      <c r="AH367" s="108">
        <v>2023</v>
      </c>
      <c r="AI367" s="124"/>
      <c r="AJ367" s="124"/>
      <c r="AK367" s="124"/>
      <c r="AL367" s="124"/>
      <c r="AM367" s="125" t="s">
        <v>16928</v>
      </c>
      <c r="AN367" s="125" t="s">
        <v>16928</v>
      </c>
      <c r="AO367" s="125">
        <v>0</v>
      </c>
      <c r="AP367" s="125" t="s">
        <v>16941</v>
      </c>
      <c r="AQ367" s="125" t="s">
        <v>16946</v>
      </c>
      <c r="AR367" s="125" t="s">
        <v>16943</v>
      </c>
      <c r="AS367" s="125"/>
      <c r="AT367" s="125"/>
      <c r="AU367" s="125"/>
      <c r="AV367" s="125"/>
      <c r="AW367" s="125" t="s">
        <v>619</v>
      </c>
      <c r="AX367" s="126">
        <v>709.6</v>
      </c>
      <c r="AY367" s="126">
        <v>611.9</v>
      </c>
      <c r="AZ367" s="125" t="s">
        <v>2966</v>
      </c>
      <c r="BA367" s="125" t="s">
        <v>16991</v>
      </c>
      <c r="BB367" s="127"/>
      <c r="BC367" s="128">
        <f t="shared" si="141"/>
        <v>43.600000000000023</v>
      </c>
      <c r="BJ367" s="97" t="str">
        <f>VLOOKUP(C367,BM:BO,3,FALSE)</f>
        <v>437.100</v>
      </c>
      <c r="BM367" s="97" t="s">
        <v>3722</v>
      </c>
      <c r="BN367" s="97" t="s">
        <v>775</v>
      </c>
      <c r="BO367" s="97" t="s">
        <v>770</v>
      </c>
      <c r="BU367" s="97" t="s">
        <v>3722</v>
      </c>
      <c r="BV367" s="97" t="s">
        <v>775</v>
      </c>
      <c r="BW367" s="97" t="s">
        <v>770</v>
      </c>
      <c r="CH367" s="119">
        <f t="shared" si="155"/>
        <v>1.0186340659856796E-10</v>
      </c>
      <c r="DN367" s="97" t="e">
        <f t="shared" si="151"/>
        <v>#N/A</v>
      </c>
    </row>
    <row r="368" spans="1:118" x14ac:dyDescent="0.3">
      <c r="B368" s="150" t="s">
        <v>497</v>
      </c>
      <c r="C368" s="150"/>
      <c r="D368" s="116">
        <f>SUM(D369:D373)</f>
        <v>533969.82999999996</v>
      </c>
      <c r="E368" s="117">
        <f t="shared" ref="E368:AE368" si="165">SUM(E369:E373)</f>
        <v>0</v>
      </c>
      <c r="F368" s="117">
        <f t="shared" si="165"/>
        <v>0</v>
      </c>
      <c r="G368" s="117">
        <f t="shared" si="165"/>
        <v>0</v>
      </c>
      <c r="H368" s="117">
        <f t="shared" si="165"/>
        <v>0</v>
      </c>
      <c r="I368" s="117">
        <f t="shared" si="165"/>
        <v>0</v>
      </c>
      <c r="J368" s="117">
        <f t="shared" si="165"/>
        <v>0</v>
      </c>
      <c r="K368" s="118">
        <f t="shared" si="165"/>
        <v>0</v>
      </c>
      <c r="L368" s="117">
        <f t="shared" si="165"/>
        <v>0</v>
      </c>
      <c r="M368" s="117">
        <f t="shared" si="165"/>
        <v>0</v>
      </c>
      <c r="N368" s="117">
        <f t="shared" si="165"/>
        <v>0</v>
      </c>
      <c r="O368" s="117">
        <f t="shared" si="165"/>
        <v>0</v>
      </c>
      <c r="P368" s="117">
        <f t="shared" si="165"/>
        <v>0</v>
      </c>
      <c r="Q368" s="117">
        <f t="shared" si="165"/>
        <v>0</v>
      </c>
      <c r="R368" s="117">
        <f t="shared" si="165"/>
        <v>0</v>
      </c>
      <c r="S368" s="117">
        <f t="shared" si="165"/>
        <v>0</v>
      </c>
      <c r="T368" s="117">
        <f t="shared" si="165"/>
        <v>0</v>
      </c>
      <c r="U368" s="117">
        <f t="shared" si="165"/>
        <v>0</v>
      </c>
      <c r="V368" s="117">
        <f t="shared" si="165"/>
        <v>0</v>
      </c>
      <c r="W368" s="117">
        <f t="shared" si="165"/>
        <v>0</v>
      </c>
      <c r="X368" s="117">
        <f t="shared" si="165"/>
        <v>0</v>
      </c>
      <c r="Y368" s="117">
        <f t="shared" si="165"/>
        <v>0</v>
      </c>
      <c r="Z368" s="117">
        <f t="shared" si="165"/>
        <v>0</v>
      </c>
      <c r="AA368" s="117">
        <f t="shared" si="165"/>
        <v>0</v>
      </c>
      <c r="AB368" s="117">
        <f t="shared" si="165"/>
        <v>0</v>
      </c>
      <c r="AC368" s="117">
        <f t="shared" si="165"/>
        <v>0</v>
      </c>
      <c r="AD368" s="117">
        <f t="shared" si="165"/>
        <v>533969.82999999996</v>
      </c>
      <c r="AE368" s="117">
        <f t="shared" si="165"/>
        <v>0</v>
      </c>
      <c r="AF368" s="108" t="s">
        <v>17004</v>
      </c>
      <c r="AG368" s="108" t="s">
        <v>17004</v>
      </c>
      <c r="AH368" s="108" t="s">
        <v>17004</v>
      </c>
      <c r="AI368" s="124"/>
      <c r="AJ368" s="124"/>
      <c r="AK368" s="124"/>
      <c r="AL368" s="124"/>
      <c r="AM368" s="125"/>
      <c r="AN368" s="125"/>
      <c r="AO368" s="125"/>
      <c r="AP368" s="125"/>
      <c r="AQ368" s="125"/>
      <c r="AR368" s="125"/>
      <c r="AS368" s="125"/>
      <c r="AT368" s="125"/>
      <c r="AU368" s="125"/>
      <c r="AV368" s="125"/>
      <c r="AW368" s="125"/>
      <c r="AX368" s="126"/>
      <c r="AY368" s="126"/>
      <c r="AZ368" s="125"/>
      <c r="BA368" s="125"/>
      <c r="BB368" s="127"/>
      <c r="BC368" s="128">
        <f t="shared" si="141"/>
        <v>0</v>
      </c>
      <c r="BJ368" s="97" t="e">
        <f>VLOOKUP(C368,BM:BO,3,FALSE)</f>
        <v>#N/A</v>
      </c>
      <c r="BM368" s="97" t="s">
        <v>3724</v>
      </c>
      <c r="BN368" s="97" t="s">
        <v>736</v>
      </c>
      <c r="BO368" s="97" t="s">
        <v>3725</v>
      </c>
      <c r="BU368" s="97" t="s">
        <v>3724</v>
      </c>
      <c r="BV368" s="97" t="s">
        <v>736</v>
      </c>
      <c r="BW368" s="97" t="s">
        <v>3725</v>
      </c>
      <c r="CH368" s="119">
        <f t="shared" si="155"/>
        <v>0</v>
      </c>
      <c r="DN368" s="97" t="e">
        <f t="shared" si="151"/>
        <v>#N/A</v>
      </c>
    </row>
    <row r="369" spans="1:118" x14ac:dyDescent="0.3">
      <c r="A369" s="97">
        <v>1</v>
      </c>
      <c r="B369" s="120">
        <f>SUBTOTAL(9,$A$22:A369)</f>
        <v>290</v>
      </c>
      <c r="C369" s="130" t="s">
        <v>498</v>
      </c>
      <c r="D369" s="117">
        <f>E369+F369+G369+H369+I369+J369+L369+N369+P369+R369+T369+U369+V369+W369+X369+Y369+Z369+AA369+AB369+AC369+AD369+AE369</f>
        <v>103647.64</v>
      </c>
      <c r="E369" s="133">
        <v>0</v>
      </c>
      <c r="F369" s="133">
        <v>0</v>
      </c>
      <c r="G369" s="133">
        <v>0</v>
      </c>
      <c r="H369" s="133">
        <v>0</v>
      </c>
      <c r="I369" s="133">
        <v>0</v>
      </c>
      <c r="J369" s="133">
        <v>0</v>
      </c>
      <c r="K369" s="149">
        <v>0</v>
      </c>
      <c r="L369" s="133">
        <v>0</v>
      </c>
      <c r="M369" s="122">
        <v>0</v>
      </c>
      <c r="N369" s="117">
        <v>0</v>
      </c>
      <c r="O369" s="133">
        <v>0</v>
      </c>
      <c r="P369" s="133">
        <v>0</v>
      </c>
      <c r="Q369" s="117">
        <v>0</v>
      </c>
      <c r="R369" s="117">
        <v>0</v>
      </c>
      <c r="S369" s="133">
        <v>0</v>
      </c>
      <c r="T369" s="133">
        <v>0</v>
      </c>
      <c r="U369" s="117">
        <v>0</v>
      </c>
      <c r="V369" s="133">
        <v>0</v>
      </c>
      <c r="W369" s="133">
        <v>0</v>
      </c>
      <c r="X369" s="133">
        <v>0</v>
      </c>
      <c r="Y369" s="133">
        <v>0</v>
      </c>
      <c r="Z369" s="133">
        <v>0</v>
      </c>
      <c r="AA369" s="133">
        <v>0</v>
      </c>
      <c r="AB369" s="133">
        <v>0</v>
      </c>
      <c r="AC369" s="133">
        <f>ROUND(U369*2.14%,2)</f>
        <v>0</v>
      </c>
      <c r="AD369" s="133">
        <v>103647.64</v>
      </c>
      <c r="AE369" s="133">
        <v>0</v>
      </c>
      <c r="AF369" s="108">
        <v>2023</v>
      </c>
      <c r="AG369" s="108" t="s">
        <v>17025</v>
      </c>
      <c r="AH369" s="108" t="s">
        <v>17025</v>
      </c>
      <c r="AI369" s="124"/>
      <c r="AJ369" s="124"/>
      <c r="AK369" s="124"/>
      <c r="AL369" s="124"/>
      <c r="AM369" s="125" t="s">
        <v>16941</v>
      </c>
      <c r="AN369" s="125" t="s">
        <v>16932</v>
      </c>
      <c r="AO369" s="125">
        <v>0</v>
      </c>
      <c r="AP369" s="125" t="s">
        <v>16937</v>
      </c>
      <c r="AQ369" s="125" t="s">
        <v>16942</v>
      </c>
      <c r="AR369" s="125">
        <v>0</v>
      </c>
      <c r="AS369" s="125" t="s">
        <v>16966</v>
      </c>
      <c r="AT369" s="125"/>
      <c r="AU369" s="125"/>
      <c r="AV369" s="125"/>
      <c r="AW369" s="125" t="s">
        <v>775</v>
      </c>
      <c r="AX369" s="126">
        <v>736.9</v>
      </c>
      <c r="AY369" s="126">
        <v>548.34</v>
      </c>
      <c r="AZ369" s="125" t="s">
        <v>2966</v>
      </c>
      <c r="BA369" s="125" t="s">
        <v>3043</v>
      </c>
      <c r="BB369" s="127"/>
      <c r="BC369" s="128">
        <f t="shared" si="141"/>
        <v>548.34</v>
      </c>
      <c r="BJ369" s="97" t="str">
        <f>VLOOKUP(C369,BM:BO,3,FALSE)</f>
        <v>811.600</v>
      </c>
      <c r="BM369" s="97" t="s">
        <v>3726</v>
      </c>
      <c r="BN369" s="97" t="s">
        <v>1267</v>
      </c>
      <c r="BO369" s="97" t="s">
        <v>770</v>
      </c>
      <c r="BU369" s="97" t="s">
        <v>3726</v>
      </c>
      <c r="BV369" s="97" t="s">
        <v>1267</v>
      </c>
      <c r="BW369" s="97" t="s">
        <v>770</v>
      </c>
      <c r="CH369" s="119">
        <f t="shared" si="155"/>
        <v>0</v>
      </c>
      <c r="DN369" s="97" t="e">
        <f t="shared" si="151"/>
        <v>#N/A</v>
      </c>
    </row>
    <row r="370" spans="1:118" x14ac:dyDescent="0.3">
      <c r="A370" s="97">
        <v>1</v>
      </c>
      <c r="B370" s="120">
        <f>SUBTOTAL(9,$A$22:A370)</f>
        <v>291</v>
      </c>
      <c r="C370" s="130" t="s">
        <v>16453</v>
      </c>
      <c r="D370" s="117">
        <f t="shared" ref="D370:D373" si="166">E370+F370+G370+H370+I370+J370+L370+N370+P370+R370+T370+U370+V370+W370+X370+Y370+Z370+AA370+AB370+AC370+AD370+AE370</f>
        <v>66485.17</v>
      </c>
      <c r="E370" s="133">
        <v>0</v>
      </c>
      <c r="F370" s="133">
        <v>0</v>
      </c>
      <c r="G370" s="133">
        <v>0</v>
      </c>
      <c r="H370" s="133">
        <v>0</v>
      </c>
      <c r="I370" s="133">
        <v>0</v>
      </c>
      <c r="J370" s="133">
        <v>0</v>
      </c>
      <c r="K370" s="149">
        <v>0</v>
      </c>
      <c r="L370" s="133">
        <v>0</v>
      </c>
      <c r="M370" s="135">
        <v>0</v>
      </c>
      <c r="N370" s="117">
        <v>0</v>
      </c>
      <c r="O370" s="133">
        <v>0</v>
      </c>
      <c r="P370" s="133">
        <v>0</v>
      </c>
      <c r="Q370" s="117">
        <v>0</v>
      </c>
      <c r="R370" s="117">
        <v>0</v>
      </c>
      <c r="S370" s="133">
        <v>0</v>
      </c>
      <c r="T370" s="133">
        <v>0</v>
      </c>
      <c r="U370" s="117">
        <v>0</v>
      </c>
      <c r="V370" s="133">
        <v>0</v>
      </c>
      <c r="W370" s="133">
        <v>0</v>
      </c>
      <c r="X370" s="133">
        <v>0</v>
      </c>
      <c r="Y370" s="133">
        <v>0</v>
      </c>
      <c r="Z370" s="133">
        <v>0</v>
      </c>
      <c r="AA370" s="133">
        <v>0</v>
      </c>
      <c r="AB370" s="133">
        <v>0</v>
      </c>
      <c r="AC370" s="133">
        <v>0</v>
      </c>
      <c r="AD370" s="117">
        <v>66485.17</v>
      </c>
      <c r="AE370" s="133">
        <v>0</v>
      </c>
      <c r="AF370" s="108">
        <v>2023</v>
      </c>
      <c r="AG370" s="108" t="s">
        <v>17025</v>
      </c>
      <c r="AH370" s="108" t="s">
        <v>17025</v>
      </c>
      <c r="AI370" s="124"/>
      <c r="AJ370" s="124"/>
      <c r="AK370" s="124"/>
      <c r="AL370" s="124"/>
      <c r="AM370" s="125"/>
      <c r="AN370" s="125"/>
      <c r="AO370" s="125"/>
      <c r="AP370" s="125"/>
      <c r="AQ370" s="125"/>
      <c r="AR370" s="125"/>
      <c r="AS370" s="125"/>
      <c r="AT370" s="125"/>
      <c r="AU370" s="125"/>
      <c r="AV370" s="125"/>
      <c r="AW370" s="125"/>
      <c r="AX370" s="126"/>
      <c r="AY370" s="126"/>
      <c r="AZ370" s="125"/>
      <c r="BA370" s="125"/>
      <c r="BB370" s="127"/>
      <c r="BC370" s="128"/>
      <c r="CH370" s="119"/>
      <c r="DN370" s="97" t="e">
        <f t="shared" si="151"/>
        <v>#N/A</v>
      </c>
    </row>
    <row r="371" spans="1:118" x14ac:dyDescent="0.3">
      <c r="A371" s="97">
        <v>1</v>
      </c>
      <c r="B371" s="120">
        <f>SUBTOTAL(9,$A$22:A371)</f>
        <v>292</v>
      </c>
      <c r="C371" s="130" t="s">
        <v>16454</v>
      </c>
      <c r="D371" s="117">
        <f t="shared" si="166"/>
        <v>142040.81</v>
      </c>
      <c r="E371" s="133">
        <v>0</v>
      </c>
      <c r="F371" s="133">
        <v>0</v>
      </c>
      <c r="G371" s="133">
        <v>0</v>
      </c>
      <c r="H371" s="133">
        <v>0</v>
      </c>
      <c r="I371" s="133">
        <v>0</v>
      </c>
      <c r="J371" s="133">
        <v>0</v>
      </c>
      <c r="K371" s="149">
        <v>0</v>
      </c>
      <c r="L371" s="133">
        <v>0</v>
      </c>
      <c r="M371" s="135">
        <v>0</v>
      </c>
      <c r="N371" s="117">
        <v>0</v>
      </c>
      <c r="O371" s="133">
        <v>0</v>
      </c>
      <c r="P371" s="133">
        <v>0</v>
      </c>
      <c r="Q371" s="117">
        <v>0</v>
      </c>
      <c r="R371" s="117">
        <v>0</v>
      </c>
      <c r="S371" s="133">
        <v>0</v>
      </c>
      <c r="T371" s="133">
        <v>0</v>
      </c>
      <c r="U371" s="117">
        <v>0</v>
      </c>
      <c r="V371" s="133">
        <v>0</v>
      </c>
      <c r="W371" s="133">
        <v>0</v>
      </c>
      <c r="X371" s="133">
        <v>0</v>
      </c>
      <c r="Y371" s="133">
        <v>0</v>
      </c>
      <c r="Z371" s="133">
        <v>0</v>
      </c>
      <c r="AA371" s="133">
        <v>0</v>
      </c>
      <c r="AB371" s="133">
        <v>0</v>
      </c>
      <c r="AC371" s="133">
        <v>0</v>
      </c>
      <c r="AD371" s="117">
        <v>142040.81</v>
      </c>
      <c r="AE371" s="133">
        <v>0</v>
      </c>
      <c r="AF371" s="108">
        <v>2023</v>
      </c>
      <c r="AG371" s="108" t="s">
        <v>17025</v>
      </c>
      <c r="AH371" s="108" t="s">
        <v>17025</v>
      </c>
      <c r="AI371" s="124"/>
      <c r="AJ371" s="124"/>
      <c r="AK371" s="124"/>
      <c r="AL371" s="124"/>
      <c r="AM371" s="125"/>
      <c r="AN371" s="125"/>
      <c r="AO371" s="125"/>
      <c r="AP371" s="125"/>
      <c r="AQ371" s="125"/>
      <c r="AR371" s="125"/>
      <c r="AS371" s="125"/>
      <c r="AT371" s="125"/>
      <c r="AU371" s="125"/>
      <c r="AV371" s="125"/>
      <c r="AW371" s="125"/>
      <c r="AX371" s="126"/>
      <c r="AY371" s="126"/>
      <c r="AZ371" s="125"/>
      <c r="BA371" s="125"/>
      <c r="BB371" s="127"/>
      <c r="BC371" s="128"/>
      <c r="CH371" s="119"/>
      <c r="DN371" s="97" t="e">
        <f t="shared" si="151"/>
        <v>#N/A</v>
      </c>
    </row>
    <row r="372" spans="1:118" x14ac:dyDescent="0.3">
      <c r="A372" s="97">
        <v>1</v>
      </c>
      <c r="B372" s="120">
        <f>SUBTOTAL(9,$A$22:A372)</f>
        <v>293</v>
      </c>
      <c r="C372" s="130" t="s">
        <v>16456</v>
      </c>
      <c r="D372" s="117">
        <f t="shared" si="166"/>
        <v>152469.76000000001</v>
      </c>
      <c r="E372" s="133">
        <v>0</v>
      </c>
      <c r="F372" s="133">
        <v>0</v>
      </c>
      <c r="G372" s="133">
        <v>0</v>
      </c>
      <c r="H372" s="133">
        <v>0</v>
      </c>
      <c r="I372" s="133">
        <v>0</v>
      </c>
      <c r="J372" s="133">
        <v>0</v>
      </c>
      <c r="K372" s="149">
        <v>0</v>
      </c>
      <c r="L372" s="133">
        <v>0</v>
      </c>
      <c r="M372" s="135">
        <v>0</v>
      </c>
      <c r="N372" s="117">
        <v>0</v>
      </c>
      <c r="O372" s="133">
        <v>0</v>
      </c>
      <c r="P372" s="133">
        <v>0</v>
      </c>
      <c r="Q372" s="117">
        <v>0</v>
      </c>
      <c r="R372" s="117">
        <v>0</v>
      </c>
      <c r="S372" s="133">
        <v>0</v>
      </c>
      <c r="T372" s="133">
        <v>0</v>
      </c>
      <c r="U372" s="117">
        <v>0</v>
      </c>
      <c r="V372" s="133">
        <v>0</v>
      </c>
      <c r="W372" s="133">
        <v>0</v>
      </c>
      <c r="X372" s="133">
        <v>0</v>
      </c>
      <c r="Y372" s="133">
        <v>0</v>
      </c>
      <c r="Z372" s="133">
        <v>0</v>
      </c>
      <c r="AA372" s="133">
        <v>0</v>
      </c>
      <c r="AB372" s="133">
        <v>0</v>
      </c>
      <c r="AC372" s="133">
        <v>0</v>
      </c>
      <c r="AD372" s="117">
        <v>152469.76000000001</v>
      </c>
      <c r="AE372" s="133">
        <v>0</v>
      </c>
      <c r="AF372" s="108">
        <v>2023</v>
      </c>
      <c r="AG372" s="108" t="s">
        <v>17025</v>
      </c>
      <c r="AH372" s="108" t="s">
        <v>17025</v>
      </c>
      <c r="AI372" s="124"/>
      <c r="AJ372" s="124"/>
      <c r="AK372" s="124"/>
      <c r="AL372" s="124"/>
      <c r="AM372" s="125"/>
      <c r="AN372" s="125"/>
      <c r="AO372" s="125"/>
      <c r="AP372" s="125"/>
      <c r="AQ372" s="125"/>
      <c r="AR372" s="125"/>
      <c r="AS372" s="125"/>
      <c r="AT372" s="125"/>
      <c r="AU372" s="125"/>
      <c r="AV372" s="125"/>
      <c r="AW372" s="125"/>
      <c r="AX372" s="126"/>
      <c r="AY372" s="126"/>
      <c r="AZ372" s="125"/>
      <c r="BA372" s="125"/>
      <c r="BB372" s="127"/>
      <c r="BC372" s="128"/>
      <c r="CH372" s="119"/>
      <c r="DN372" s="97" t="e">
        <f t="shared" si="151"/>
        <v>#N/A</v>
      </c>
    </row>
    <row r="373" spans="1:118" x14ac:dyDescent="0.3">
      <c r="A373" s="97">
        <v>1</v>
      </c>
      <c r="B373" s="120">
        <f>SUBTOTAL(9,$A$22:A373)</f>
        <v>294</v>
      </c>
      <c r="C373" s="130" t="s">
        <v>16458</v>
      </c>
      <c r="D373" s="117">
        <f t="shared" si="166"/>
        <v>69326.45</v>
      </c>
      <c r="E373" s="133">
        <v>0</v>
      </c>
      <c r="F373" s="133">
        <v>0</v>
      </c>
      <c r="G373" s="133">
        <v>0</v>
      </c>
      <c r="H373" s="133">
        <v>0</v>
      </c>
      <c r="I373" s="133">
        <v>0</v>
      </c>
      <c r="J373" s="133">
        <v>0</v>
      </c>
      <c r="K373" s="149">
        <v>0</v>
      </c>
      <c r="L373" s="133">
        <v>0</v>
      </c>
      <c r="M373" s="135">
        <v>0</v>
      </c>
      <c r="N373" s="117">
        <v>0</v>
      </c>
      <c r="O373" s="133">
        <v>0</v>
      </c>
      <c r="P373" s="133">
        <v>0</v>
      </c>
      <c r="Q373" s="117">
        <v>0</v>
      </c>
      <c r="R373" s="117">
        <v>0</v>
      </c>
      <c r="S373" s="133">
        <v>0</v>
      </c>
      <c r="T373" s="133">
        <v>0</v>
      </c>
      <c r="U373" s="117">
        <v>0</v>
      </c>
      <c r="V373" s="133">
        <v>0</v>
      </c>
      <c r="W373" s="133">
        <v>0</v>
      </c>
      <c r="X373" s="133">
        <v>0</v>
      </c>
      <c r="Y373" s="133">
        <v>0</v>
      </c>
      <c r="Z373" s="133">
        <v>0</v>
      </c>
      <c r="AA373" s="133">
        <v>0</v>
      </c>
      <c r="AB373" s="133">
        <v>0</v>
      </c>
      <c r="AC373" s="133">
        <v>0</v>
      </c>
      <c r="AD373" s="117">
        <v>69326.45</v>
      </c>
      <c r="AE373" s="133">
        <v>0</v>
      </c>
      <c r="AF373" s="108">
        <v>2023</v>
      </c>
      <c r="AG373" s="108" t="s">
        <v>17025</v>
      </c>
      <c r="AH373" s="108" t="s">
        <v>17025</v>
      </c>
      <c r="AI373" s="124"/>
      <c r="AJ373" s="124"/>
      <c r="AK373" s="124"/>
      <c r="AL373" s="124"/>
      <c r="AM373" s="125"/>
      <c r="AN373" s="125"/>
      <c r="AO373" s="125"/>
      <c r="AP373" s="125"/>
      <c r="AQ373" s="125"/>
      <c r="AR373" s="125"/>
      <c r="AS373" s="125"/>
      <c r="AT373" s="125"/>
      <c r="AU373" s="125"/>
      <c r="AV373" s="125"/>
      <c r="AW373" s="125"/>
      <c r="AX373" s="126"/>
      <c r="AY373" s="126"/>
      <c r="AZ373" s="125"/>
      <c r="BA373" s="125"/>
      <c r="BB373" s="127"/>
      <c r="BC373" s="128"/>
      <c r="CH373" s="119"/>
      <c r="DN373" s="97" t="e">
        <f t="shared" si="151"/>
        <v>#N/A</v>
      </c>
    </row>
    <row r="374" spans="1:118" x14ac:dyDescent="0.3">
      <c r="B374" s="150" t="s">
        <v>500</v>
      </c>
      <c r="C374" s="150"/>
      <c r="D374" s="116">
        <f>D375</f>
        <v>117381.19</v>
      </c>
      <c r="E374" s="117">
        <f t="shared" ref="E374:AE374" si="167">E375</f>
        <v>0</v>
      </c>
      <c r="F374" s="117">
        <f t="shared" si="167"/>
        <v>0</v>
      </c>
      <c r="G374" s="117">
        <f t="shared" si="167"/>
        <v>0</v>
      </c>
      <c r="H374" s="117">
        <f t="shared" si="167"/>
        <v>0</v>
      </c>
      <c r="I374" s="117">
        <f t="shared" si="167"/>
        <v>0</v>
      </c>
      <c r="J374" s="117">
        <f t="shared" si="167"/>
        <v>0</v>
      </c>
      <c r="K374" s="118">
        <f t="shared" si="167"/>
        <v>0</v>
      </c>
      <c r="L374" s="117">
        <f t="shared" si="167"/>
        <v>0</v>
      </c>
      <c r="M374" s="117">
        <f t="shared" si="167"/>
        <v>0</v>
      </c>
      <c r="N374" s="117">
        <f t="shared" si="167"/>
        <v>0</v>
      </c>
      <c r="O374" s="117">
        <f t="shared" si="167"/>
        <v>0</v>
      </c>
      <c r="P374" s="117">
        <f t="shared" si="167"/>
        <v>0</v>
      </c>
      <c r="Q374" s="117">
        <f t="shared" si="167"/>
        <v>0</v>
      </c>
      <c r="R374" s="117">
        <f t="shared" si="167"/>
        <v>0</v>
      </c>
      <c r="S374" s="117">
        <f t="shared" si="167"/>
        <v>0</v>
      </c>
      <c r="T374" s="117">
        <f t="shared" si="167"/>
        <v>0</v>
      </c>
      <c r="U374" s="117">
        <f t="shared" si="167"/>
        <v>0</v>
      </c>
      <c r="V374" s="117">
        <f t="shared" si="167"/>
        <v>0</v>
      </c>
      <c r="W374" s="117">
        <f t="shared" si="167"/>
        <v>0</v>
      </c>
      <c r="X374" s="117">
        <f t="shared" si="167"/>
        <v>0</v>
      </c>
      <c r="Y374" s="117">
        <f t="shared" si="167"/>
        <v>0</v>
      </c>
      <c r="Z374" s="117">
        <f t="shared" si="167"/>
        <v>0</v>
      </c>
      <c r="AA374" s="117">
        <f t="shared" si="167"/>
        <v>0</v>
      </c>
      <c r="AB374" s="117">
        <f t="shared" si="167"/>
        <v>0</v>
      </c>
      <c r="AC374" s="117">
        <f t="shared" si="167"/>
        <v>0</v>
      </c>
      <c r="AD374" s="117">
        <f t="shared" si="167"/>
        <v>117381.19</v>
      </c>
      <c r="AE374" s="117">
        <f t="shared" si="167"/>
        <v>0</v>
      </c>
      <c r="AF374" s="108" t="s">
        <v>17004</v>
      </c>
      <c r="AG374" s="108" t="s">
        <v>17004</v>
      </c>
      <c r="AH374" s="108" t="s">
        <v>17004</v>
      </c>
      <c r="AI374" s="124"/>
      <c r="AJ374" s="124"/>
      <c r="AK374" s="124"/>
      <c r="AL374" s="124"/>
      <c r="AM374" s="125"/>
      <c r="AN374" s="125"/>
      <c r="AO374" s="125"/>
      <c r="AP374" s="125"/>
      <c r="AQ374" s="125"/>
      <c r="AR374" s="125"/>
      <c r="AS374" s="125"/>
      <c r="AT374" s="125"/>
      <c r="AU374" s="125"/>
      <c r="AV374" s="125"/>
      <c r="AW374" s="125"/>
      <c r="AX374" s="126"/>
      <c r="AY374" s="126"/>
      <c r="AZ374" s="125"/>
      <c r="BA374" s="125"/>
      <c r="BB374" s="127"/>
      <c r="BC374" s="128">
        <f t="shared" si="141"/>
        <v>0</v>
      </c>
      <c r="BJ374" s="97" t="e">
        <f>VLOOKUP(C374,BM:BO,3,FALSE)</f>
        <v>#N/A</v>
      </c>
      <c r="BM374" s="97" t="s">
        <v>3728</v>
      </c>
      <c r="BN374" s="97" t="s">
        <v>783</v>
      </c>
      <c r="BO374" s="97" t="s">
        <v>3730</v>
      </c>
      <c r="BU374" s="97" t="s">
        <v>3728</v>
      </c>
      <c r="BV374" s="97" t="s">
        <v>783</v>
      </c>
      <c r="BW374" s="97" t="s">
        <v>3730</v>
      </c>
      <c r="CH374" s="119">
        <f t="shared" si="155"/>
        <v>0</v>
      </c>
      <c r="DN374" s="97" t="e">
        <f t="shared" si="151"/>
        <v>#N/A</v>
      </c>
    </row>
    <row r="375" spans="1:118" x14ac:dyDescent="0.3">
      <c r="A375" s="97">
        <v>1</v>
      </c>
      <c r="B375" s="120">
        <f>SUBTOTAL(9,$A$22:A375)</f>
        <v>295</v>
      </c>
      <c r="C375" s="130" t="s">
        <v>499</v>
      </c>
      <c r="D375" s="117">
        <f>E375+F375+G375+H375+I375+J375+L375+N375+P375+R375+T375+U375+V375+W375+X375+Y375+Z375+AA375+AB375+AC375+AD375+AE375</f>
        <v>117381.19</v>
      </c>
      <c r="E375" s="133">
        <v>0</v>
      </c>
      <c r="F375" s="133">
        <v>0</v>
      </c>
      <c r="G375" s="133">
        <v>0</v>
      </c>
      <c r="H375" s="133">
        <v>0</v>
      </c>
      <c r="I375" s="133">
        <v>0</v>
      </c>
      <c r="J375" s="133">
        <v>0</v>
      </c>
      <c r="K375" s="149">
        <v>0</v>
      </c>
      <c r="L375" s="133">
        <v>0</v>
      </c>
      <c r="M375" s="122">
        <v>0</v>
      </c>
      <c r="N375" s="117">
        <v>0</v>
      </c>
      <c r="O375" s="133">
        <v>0</v>
      </c>
      <c r="P375" s="133">
        <v>0</v>
      </c>
      <c r="Q375" s="117">
        <v>0</v>
      </c>
      <c r="R375" s="117">
        <v>0</v>
      </c>
      <c r="S375" s="133">
        <v>0</v>
      </c>
      <c r="T375" s="133">
        <v>0</v>
      </c>
      <c r="U375" s="117">
        <v>0</v>
      </c>
      <c r="V375" s="133">
        <v>0</v>
      </c>
      <c r="W375" s="133">
        <v>0</v>
      </c>
      <c r="X375" s="133">
        <v>0</v>
      </c>
      <c r="Y375" s="133">
        <v>0</v>
      </c>
      <c r="Z375" s="133">
        <v>0</v>
      </c>
      <c r="AA375" s="133">
        <v>0</v>
      </c>
      <c r="AB375" s="133">
        <v>0</v>
      </c>
      <c r="AC375" s="117">
        <f>ROUND(N375*2.14%,2)</f>
        <v>0</v>
      </c>
      <c r="AD375" s="117">
        <v>117381.19</v>
      </c>
      <c r="AE375" s="133">
        <v>0</v>
      </c>
      <c r="AF375" s="108">
        <v>2023</v>
      </c>
      <c r="AG375" s="108" t="s">
        <v>17025</v>
      </c>
      <c r="AH375" s="108" t="s">
        <v>17025</v>
      </c>
      <c r="AI375" s="124"/>
      <c r="AJ375" s="124"/>
      <c r="AK375" s="124"/>
      <c r="AL375" s="124"/>
      <c r="AM375" s="125" t="s">
        <v>16934</v>
      </c>
      <c r="AN375" s="125" t="s">
        <v>16944</v>
      </c>
      <c r="AO375" s="125">
        <v>0</v>
      </c>
      <c r="AP375" s="125" t="s">
        <v>16943</v>
      </c>
      <c r="AQ375" s="125" t="s">
        <v>16938</v>
      </c>
      <c r="AR375" s="125" t="s">
        <v>16943</v>
      </c>
      <c r="AS375" s="125" t="s">
        <v>16962</v>
      </c>
      <c r="AT375" s="125"/>
      <c r="AU375" s="125"/>
      <c r="AV375" s="125"/>
      <c r="AW375" s="125" t="s">
        <v>703</v>
      </c>
      <c r="AX375" s="126">
        <v>1119.9000000000001</v>
      </c>
      <c r="AY375" s="126">
        <v>706.43</v>
      </c>
      <c r="AZ375" s="125" t="s">
        <v>2966</v>
      </c>
      <c r="BA375" s="125" t="s">
        <v>16991</v>
      </c>
      <c r="BB375" s="127"/>
      <c r="BC375" s="128">
        <f t="shared" si="141"/>
        <v>706.43</v>
      </c>
      <c r="BJ375" s="97" t="str">
        <f>VLOOKUP(C375,BM:BO,3,FALSE)</f>
        <v>526.400</v>
      </c>
      <c r="BM375" s="97" t="s">
        <v>3731</v>
      </c>
      <c r="BN375" s="97" t="s">
        <v>658</v>
      </c>
      <c r="BO375" s="97" t="s">
        <v>770</v>
      </c>
      <c r="BU375" s="97" t="s">
        <v>3731</v>
      </c>
      <c r="BV375" s="97" t="s">
        <v>658</v>
      </c>
      <c r="BW375" s="97" t="s">
        <v>770</v>
      </c>
      <c r="CH375" s="119">
        <f t="shared" si="155"/>
        <v>0</v>
      </c>
      <c r="DN375" s="97" t="e">
        <f t="shared" si="151"/>
        <v>#N/A</v>
      </c>
    </row>
    <row r="376" spans="1:118" x14ac:dyDescent="0.3">
      <c r="B376" s="150" t="s">
        <v>304</v>
      </c>
      <c r="C376" s="150"/>
      <c r="D376" s="116">
        <f>SUM(D377:D378)</f>
        <v>5368777.2799999993</v>
      </c>
      <c r="E376" s="117">
        <f t="shared" ref="E376:AE376" si="168">SUM(E377:E378)</f>
        <v>0</v>
      </c>
      <c r="F376" s="117">
        <f t="shared" si="168"/>
        <v>0</v>
      </c>
      <c r="G376" s="117">
        <f t="shared" si="168"/>
        <v>0</v>
      </c>
      <c r="H376" s="117">
        <f t="shared" si="168"/>
        <v>0</v>
      </c>
      <c r="I376" s="117">
        <f t="shared" si="168"/>
        <v>0</v>
      </c>
      <c r="J376" s="117">
        <f t="shared" si="168"/>
        <v>0</v>
      </c>
      <c r="K376" s="118">
        <f t="shared" si="168"/>
        <v>0</v>
      </c>
      <c r="L376" s="117">
        <f t="shared" si="168"/>
        <v>0</v>
      </c>
      <c r="M376" s="117">
        <f t="shared" si="168"/>
        <v>658.92</v>
      </c>
      <c r="N376" s="117">
        <f t="shared" si="168"/>
        <v>4843326.3599999994</v>
      </c>
      <c r="O376" s="117">
        <f t="shared" si="168"/>
        <v>0</v>
      </c>
      <c r="P376" s="117">
        <f t="shared" si="168"/>
        <v>0</v>
      </c>
      <c r="Q376" s="117">
        <f t="shared" si="168"/>
        <v>0</v>
      </c>
      <c r="R376" s="117">
        <f t="shared" si="168"/>
        <v>0</v>
      </c>
      <c r="S376" s="117">
        <f t="shared" si="168"/>
        <v>0</v>
      </c>
      <c r="T376" s="117">
        <f t="shared" si="168"/>
        <v>0</v>
      </c>
      <c r="U376" s="117">
        <f t="shared" si="168"/>
        <v>0</v>
      </c>
      <c r="V376" s="117">
        <f t="shared" si="168"/>
        <v>0</v>
      </c>
      <c r="W376" s="117">
        <f t="shared" si="168"/>
        <v>0</v>
      </c>
      <c r="X376" s="117">
        <f t="shared" si="168"/>
        <v>0</v>
      </c>
      <c r="Y376" s="117">
        <f t="shared" si="168"/>
        <v>0</v>
      </c>
      <c r="Z376" s="117">
        <f t="shared" si="168"/>
        <v>0</v>
      </c>
      <c r="AA376" s="117">
        <f t="shared" si="168"/>
        <v>0</v>
      </c>
      <c r="AB376" s="117">
        <f t="shared" si="168"/>
        <v>0</v>
      </c>
      <c r="AC376" s="117">
        <f t="shared" si="168"/>
        <v>103647.18</v>
      </c>
      <c r="AD376" s="117">
        <f t="shared" si="168"/>
        <v>421803.74</v>
      </c>
      <c r="AE376" s="117">
        <f t="shared" si="168"/>
        <v>0</v>
      </c>
      <c r="AF376" s="108" t="s">
        <v>17004</v>
      </c>
      <c r="AG376" s="108" t="s">
        <v>17004</v>
      </c>
      <c r="AH376" s="108" t="s">
        <v>17004</v>
      </c>
      <c r="AI376" s="124"/>
      <c r="AJ376" s="124"/>
      <c r="AK376" s="124"/>
      <c r="AL376" s="124"/>
      <c r="AM376" s="125"/>
      <c r="AN376" s="125"/>
      <c r="AO376" s="125"/>
      <c r="AP376" s="125"/>
      <c r="AQ376" s="125"/>
      <c r="AR376" s="125"/>
      <c r="AS376" s="125"/>
      <c r="AT376" s="125"/>
      <c r="AU376" s="125"/>
      <c r="AV376" s="125"/>
      <c r="AW376" s="125"/>
      <c r="AX376" s="126"/>
      <c r="AY376" s="126"/>
      <c r="AZ376" s="125"/>
      <c r="BA376" s="125"/>
      <c r="BB376" s="127"/>
      <c r="BC376" s="128">
        <f t="shared" si="141"/>
        <v>-658.92</v>
      </c>
      <c r="BJ376" s="97" t="e">
        <f>VLOOKUP(C376,BM:BO,3,FALSE)</f>
        <v>#N/A</v>
      </c>
      <c r="BM376" s="97" t="s">
        <v>3426</v>
      </c>
      <c r="BN376" s="97" t="s">
        <v>3191</v>
      </c>
      <c r="BO376" s="97" t="s">
        <v>3427</v>
      </c>
      <c r="BU376" s="97" t="s">
        <v>3426</v>
      </c>
      <c r="BV376" s="97" t="s">
        <v>3191</v>
      </c>
      <c r="BW376" s="97" t="s">
        <v>3427</v>
      </c>
      <c r="CH376" s="119">
        <f t="shared" si="155"/>
        <v>-5.8207660913467407E-11</v>
      </c>
      <c r="DN376" s="97" t="e">
        <f t="shared" si="151"/>
        <v>#N/A</v>
      </c>
    </row>
    <row r="377" spans="1:118" x14ac:dyDescent="0.3">
      <c r="A377" s="97">
        <v>1</v>
      </c>
      <c r="B377" s="120">
        <f>SUBTOTAL(9,$A$22:A377)</f>
        <v>296</v>
      </c>
      <c r="C377" s="130" t="s">
        <v>303</v>
      </c>
      <c r="D377" s="117">
        <f t="shared" ref="D377:D378" si="169">E377+F377+G377+H377+I377+J377+L377+N377+P377+R377+T377+U377+V377+W377+X377+Y377+Z377+AA377+AB377+AC377+AD377+AE377</f>
        <v>327701.65999999997</v>
      </c>
      <c r="E377" s="133">
        <v>0</v>
      </c>
      <c r="F377" s="133">
        <v>0</v>
      </c>
      <c r="G377" s="133">
        <v>0</v>
      </c>
      <c r="H377" s="133">
        <v>0</v>
      </c>
      <c r="I377" s="133">
        <v>0</v>
      </c>
      <c r="J377" s="133">
        <v>0</v>
      </c>
      <c r="K377" s="149">
        <v>0</v>
      </c>
      <c r="L377" s="133">
        <v>0</v>
      </c>
      <c r="M377" s="122">
        <v>0</v>
      </c>
      <c r="N377" s="117">
        <v>0</v>
      </c>
      <c r="O377" s="133">
        <v>0</v>
      </c>
      <c r="P377" s="133">
        <v>0</v>
      </c>
      <c r="Q377" s="117">
        <v>0</v>
      </c>
      <c r="R377" s="117">
        <v>0</v>
      </c>
      <c r="S377" s="133">
        <v>0</v>
      </c>
      <c r="T377" s="133">
        <v>0</v>
      </c>
      <c r="U377" s="133">
        <v>0</v>
      </c>
      <c r="V377" s="133">
        <v>0</v>
      </c>
      <c r="W377" s="133">
        <v>0</v>
      </c>
      <c r="X377" s="133">
        <v>0</v>
      </c>
      <c r="Y377" s="133">
        <v>0</v>
      </c>
      <c r="Z377" s="133">
        <v>0</v>
      </c>
      <c r="AA377" s="133">
        <v>0</v>
      </c>
      <c r="AB377" s="133">
        <v>0</v>
      </c>
      <c r="AC377" s="117">
        <f>ROUND(N377*2.14%,2)</f>
        <v>0</v>
      </c>
      <c r="AD377" s="117">
        <v>327701.65999999997</v>
      </c>
      <c r="AE377" s="133">
        <v>0</v>
      </c>
      <c r="AF377" s="108">
        <v>2023</v>
      </c>
      <c r="AG377" s="108" t="s">
        <v>17025</v>
      </c>
      <c r="AH377" s="108" t="s">
        <v>17025</v>
      </c>
      <c r="AI377" s="124"/>
      <c r="AJ377" s="124"/>
      <c r="AK377" s="124"/>
      <c r="AL377" s="124"/>
      <c r="AM377" s="125" t="s">
        <v>16939</v>
      </c>
      <c r="AN377" s="125" t="s">
        <v>16945</v>
      </c>
      <c r="AO377" s="125">
        <v>0</v>
      </c>
      <c r="AP377" s="125" t="s">
        <v>16943</v>
      </c>
      <c r="AQ377" s="125" t="s">
        <v>16943</v>
      </c>
      <c r="AR377" s="125">
        <v>2015</v>
      </c>
      <c r="AS377" s="125"/>
      <c r="AT377" s="125" t="s">
        <v>16954</v>
      </c>
      <c r="AU377" s="129">
        <v>291118.3</v>
      </c>
      <c r="AV377" s="129">
        <v>2461444.4200000004</v>
      </c>
      <c r="AW377" s="125" t="s">
        <v>1070</v>
      </c>
      <c r="AX377" s="126">
        <v>4211</v>
      </c>
      <c r="AY377" s="126">
        <v>1541</v>
      </c>
      <c r="AZ377" s="125" t="s">
        <v>2966</v>
      </c>
      <c r="BA377" s="125" t="s">
        <v>16991</v>
      </c>
      <c r="BB377" s="127"/>
      <c r="BC377" s="128">
        <f t="shared" si="141"/>
        <v>1541</v>
      </c>
      <c r="BJ377" s="97" t="str">
        <f>VLOOKUP(C377,BM:BO,3,FALSE)</f>
        <v>1348.500</v>
      </c>
      <c r="BM377" s="97" t="s">
        <v>3428</v>
      </c>
      <c r="BN377" s="97" t="s">
        <v>3003</v>
      </c>
      <c r="BO377" s="97" t="s">
        <v>3429</v>
      </c>
      <c r="BU377" s="97" t="s">
        <v>3428</v>
      </c>
      <c r="BV377" s="97" t="s">
        <v>3003</v>
      </c>
      <c r="BW377" s="97" t="s">
        <v>3429</v>
      </c>
      <c r="CH377" s="119">
        <f t="shared" si="155"/>
        <v>0</v>
      </c>
      <c r="DN377" s="97" t="e">
        <f t="shared" si="151"/>
        <v>#N/A</v>
      </c>
    </row>
    <row r="378" spans="1:118" x14ac:dyDescent="0.3">
      <c r="A378" s="97">
        <v>1</v>
      </c>
      <c r="B378" s="120">
        <f>SUBTOTAL(9,$A$22:A378)</f>
        <v>297</v>
      </c>
      <c r="C378" s="130" t="s">
        <v>305</v>
      </c>
      <c r="D378" s="117">
        <f t="shared" si="169"/>
        <v>5041075.6199999992</v>
      </c>
      <c r="E378" s="133">
        <v>0</v>
      </c>
      <c r="F378" s="133">
        <v>0</v>
      </c>
      <c r="G378" s="133">
        <v>0</v>
      </c>
      <c r="H378" s="133">
        <v>0</v>
      </c>
      <c r="I378" s="133">
        <v>0</v>
      </c>
      <c r="J378" s="133">
        <v>0</v>
      </c>
      <c r="K378" s="149">
        <v>0</v>
      </c>
      <c r="L378" s="133">
        <v>0</v>
      </c>
      <c r="M378" s="122">
        <v>658.92</v>
      </c>
      <c r="N378" s="117">
        <f>4890357.68-47031.32</f>
        <v>4843326.3599999994</v>
      </c>
      <c r="O378" s="133">
        <v>0</v>
      </c>
      <c r="P378" s="133">
        <v>0</v>
      </c>
      <c r="Q378" s="117">
        <v>0</v>
      </c>
      <c r="R378" s="117">
        <v>0</v>
      </c>
      <c r="S378" s="133">
        <v>0</v>
      </c>
      <c r="T378" s="133">
        <v>0</v>
      </c>
      <c r="U378" s="133">
        <v>0</v>
      </c>
      <c r="V378" s="133">
        <v>0</v>
      </c>
      <c r="W378" s="133">
        <v>0</v>
      </c>
      <c r="X378" s="133">
        <v>0</v>
      </c>
      <c r="Y378" s="133">
        <v>0</v>
      </c>
      <c r="Z378" s="133">
        <v>0</v>
      </c>
      <c r="AA378" s="133">
        <v>0</v>
      </c>
      <c r="AB378" s="133">
        <v>0</v>
      </c>
      <c r="AC378" s="117">
        <f>ROUND(N378*2.14%,2)</f>
        <v>103647.18</v>
      </c>
      <c r="AD378" s="117">
        <v>94102.080000000002</v>
      </c>
      <c r="AE378" s="133">
        <v>0</v>
      </c>
      <c r="AF378" s="108">
        <v>2023</v>
      </c>
      <c r="AG378" s="108">
        <v>2023</v>
      </c>
      <c r="AH378" s="108">
        <v>2023</v>
      </c>
      <c r="AI378" s="124"/>
      <c r="AJ378" s="124"/>
      <c r="AK378" s="124"/>
      <c r="AL378" s="124"/>
      <c r="AM378" s="125" t="s">
        <v>16928</v>
      </c>
      <c r="AN378" s="125" t="s">
        <v>16928</v>
      </c>
      <c r="AO378" s="125">
        <v>0</v>
      </c>
      <c r="AP378" s="125" t="s">
        <v>16930</v>
      </c>
      <c r="AQ378" s="125" t="s">
        <v>16945</v>
      </c>
      <c r="AR378" s="125">
        <v>0</v>
      </c>
      <c r="AS378" s="125"/>
      <c r="AT378" s="125"/>
      <c r="AU378" s="125"/>
      <c r="AV378" s="125"/>
      <c r="AW378" s="125" t="s">
        <v>617</v>
      </c>
      <c r="AX378" s="126">
        <v>778.7</v>
      </c>
      <c r="AY378" s="126">
        <v>653.6</v>
      </c>
      <c r="AZ378" s="125" t="s">
        <v>2966</v>
      </c>
      <c r="BA378" s="125" t="s">
        <v>16991</v>
      </c>
      <c r="BB378" s="127"/>
      <c r="BC378" s="128">
        <f t="shared" si="141"/>
        <v>-5.3199999999999363</v>
      </c>
      <c r="BJ378" s="97" t="str">
        <f>VLOOKUP(C378,BM:BO,3,FALSE)</f>
        <v>нет данных</v>
      </c>
      <c r="BM378" s="97" t="s">
        <v>3430</v>
      </c>
      <c r="BN378" s="97" t="s">
        <v>2983</v>
      </c>
      <c r="BO378" s="97" t="s">
        <v>2983</v>
      </c>
      <c r="BU378" s="97" t="s">
        <v>3430</v>
      </c>
      <c r="BV378" s="97" t="s">
        <v>2983</v>
      </c>
      <c r="BW378" s="97" t="s">
        <v>2983</v>
      </c>
      <c r="CH378" s="119">
        <f t="shared" si="155"/>
        <v>-2.1827872842550278E-10</v>
      </c>
      <c r="DN378" s="97" t="e">
        <f t="shared" si="151"/>
        <v>#N/A</v>
      </c>
    </row>
    <row r="379" spans="1:118" x14ac:dyDescent="0.3">
      <c r="B379" s="150" t="s">
        <v>17249</v>
      </c>
      <c r="C379" s="150"/>
      <c r="D379" s="116">
        <f>D380</f>
        <v>545298.51</v>
      </c>
      <c r="E379" s="117">
        <f t="shared" ref="E379:AE379" si="170">E380</f>
        <v>0</v>
      </c>
      <c r="F379" s="117">
        <f t="shared" si="170"/>
        <v>0</v>
      </c>
      <c r="G379" s="117">
        <f t="shared" si="170"/>
        <v>0</v>
      </c>
      <c r="H379" s="117">
        <f t="shared" si="170"/>
        <v>0</v>
      </c>
      <c r="I379" s="117">
        <f t="shared" si="170"/>
        <v>0</v>
      </c>
      <c r="J379" s="117">
        <f t="shared" si="170"/>
        <v>0</v>
      </c>
      <c r="K379" s="118">
        <f t="shared" si="170"/>
        <v>0</v>
      </c>
      <c r="L379" s="117">
        <f t="shared" si="170"/>
        <v>0</v>
      </c>
      <c r="M379" s="117">
        <f t="shared" si="170"/>
        <v>0</v>
      </c>
      <c r="N379" s="117">
        <f t="shared" si="170"/>
        <v>0</v>
      </c>
      <c r="O379" s="117">
        <f t="shared" si="170"/>
        <v>0</v>
      </c>
      <c r="P379" s="117">
        <f t="shared" si="170"/>
        <v>0</v>
      </c>
      <c r="Q379" s="117">
        <f t="shared" si="170"/>
        <v>0</v>
      </c>
      <c r="R379" s="117">
        <f t="shared" si="170"/>
        <v>0</v>
      </c>
      <c r="S379" s="117">
        <f t="shared" si="170"/>
        <v>0</v>
      </c>
      <c r="T379" s="117">
        <f t="shared" si="170"/>
        <v>0</v>
      </c>
      <c r="U379" s="117">
        <f t="shared" si="170"/>
        <v>0</v>
      </c>
      <c r="V379" s="117">
        <f t="shared" si="170"/>
        <v>0</v>
      </c>
      <c r="W379" s="117">
        <f t="shared" si="170"/>
        <v>0</v>
      </c>
      <c r="X379" s="117">
        <f t="shared" si="170"/>
        <v>534209.39</v>
      </c>
      <c r="Y379" s="117">
        <f t="shared" si="170"/>
        <v>0</v>
      </c>
      <c r="Z379" s="117">
        <f t="shared" si="170"/>
        <v>0</v>
      </c>
      <c r="AA379" s="117">
        <f t="shared" si="170"/>
        <v>0</v>
      </c>
      <c r="AB379" s="117">
        <f t="shared" si="170"/>
        <v>0</v>
      </c>
      <c r="AC379" s="117">
        <f t="shared" si="170"/>
        <v>11089.12</v>
      </c>
      <c r="AD379" s="117">
        <f t="shared" si="170"/>
        <v>0</v>
      </c>
      <c r="AE379" s="117">
        <f t="shared" si="170"/>
        <v>0</v>
      </c>
      <c r="AF379" s="108" t="s">
        <v>17004</v>
      </c>
      <c r="AG379" s="108" t="s">
        <v>17004</v>
      </c>
      <c r="AH379" s="108" t="s">
        <v>17004</v>
      </c>
      <c r="AI379" s="124"/>
      <c r="AJ379" s="124"/>
      <c r="AK379" s="124"/>
      <c r="AL379" s="124"/>
      <c r="AM379" s="125"/>
      <c r="AN379" s="125"/>
      <c r="AO379" s="125"/>
      <c r="AP379" s="125"/>
      <c r="AQ379" s="125"/>
      <c r="AR379" s="125"/>
      <c r="AS379" s="125"/>
      <c r="AT379" s="125"/>
      <c r="AU379" s="125"/>
      <c r="AV379" s="125"/>
      <c r="AW379" s="125"/>
      <c r="AX379" s="126"/>
      <c r="AY379" s="126"/>
      <c r="AZ379" s="125"/>
      <c r="BA379" s="125"/>
      <c r="BB379" s="127"/>
      <c r="BC379" s="128"/>
      <c r="CH379" s="119">
        <f t="shared" si="155"/>
        <v>-5.4569682106375694E-12</v>
      </c>
      <c r="DN379" s="97" t="e">
        <f t="shared" si="151"/>
        <v>#N/A</v>
      </c>
    </row>
    <row r="380" spans="1:118" s="139" customFormat="1" x14ac:dyDescent="0.3">
      <c r="A380" s="97">
        <v>1</v>
      </c>
      <c r="B380" s="120">
        <f>SUBTOTAL(9,$A$22:A380)</f>
        <v>298</v>
      </c>
      <c r="C380" s="115" t="s">
        <v>16877</v>
      </c>
      <c r="D380" s="117">
        <f>E380+F380+G380+H380+I380+J380+L380+N380+P380+R380+T380+U380+V380+W380+X380+Y380+Z380+AA380+AB380+AC380+AD380+AE380</f>
        <v>545298.51</v>
      </c>
      <c r="E380" s="134">
        <v>0</v>
      </c>
      <c r="F380" s="134">
        <v>0</v>
      </c>
      <c r="G380" s="134">
        <v>0</v>
      </c>
      <c r="H380" s="134">
        <v>0</v>
      </c>
      <c r="I380" s="134">
        <v>0</v>
      </c>
      <c r="J380" s="134">
        <v>0</v>
      </c>
      <c r="K380" s="152">
        <v>0</v>
      </c>
      <c r="L380" s="134">
        <v>0</v>
      </c>
      <c r="M380" s="134">
        <v>0</v>
      </c>
      <c r="N380" s="134">
        <v>0</v>
      </c>
      <c r="O380" s="134">
        <v>0</v>
      </c>
      <c r="P380" s="134">
        <v>0</v>
      </c>
      <c r="Q380" s="134">
        <v>0</v>
      </c>
      <c r="R380" s="134">
        <v>0</v>
      </c>
      <c r="S380" s="134">
        <v>0</v>
      </c>
      <c r="T380" s="134">
        <v>0</v>
      </c>
      <c r="U380" s="134">
        <v>0</v>
      </c>
      <c r="V380" s="134">
        <v>0</v>
      </c>
      <c r="W380" s="134">
        <v>0</v>
      </c>
      <c r="X380" s="134">
        <v>534209.39</v>
      </c>
      <c r="Y380" s="134">
        <v>0</v>
      </c>
      <c r="Z380" s="134">
        <v>0</v>
      </c>
      <c r="AA380" s="134">
        <v>0</v>
      </c>
      <c r="AB380" s="134">
        <v>0</v>
      </c>
      <c r="AC380" s="168">
        <v>11089.12</v>
      </c>
      <c r="AD380" s="134">
        <v>0</v>
      </c>
      <c r="AE380" s="134">
        <v>0</v>
      </c>
      <c r="AF380" s="136" t="s">
        <v>17025</v>
      </c>
      <c r="AG380" s="136">
        <v>2023</v>
      </c>
      <c r="AH380" s="137">
        <v>2023</v>
      </c>
      <c r="AT380" s="139" t="e">
        <f>VLOOKUP(C380,AW:AX,2,FALSE)</f>
        <v>#N/A</v>
      </c>
      <c r="BW380" s="140"/>
      <c r="CA380" s="139" t="e">
        <f>VLOOKUP(C380,CB:CC,2,FALSE)</f>
        <v>#N/A</v>
      </c>
      <c r="CE380" s="139" t="e">
        <f>VLOOKUP(C380,CF:CG,2,FALSE)</f>
        <v>#N/A</v>
      </c>
      <c r="CH380" s="119">
        <f t="shared" si="155"/>
        <v>-5.4569682106375694E-12</v>
      </c>
      <c r="CL380" s="139" t="e">
        <f>VLOOKUP(C380,CM:CN,2,FALSE)</f>
        <v>#N/A</v>
      </c>
      <c r="DK380" s="139" t="e">
        <f>VLOOKUP(C380,DL:DM,2,FALSE)</f>
        <v>#N/A</v>
      </c>
      <c r="DN380" s="97" t="e">
        <f t="shared" si="151"/>
        <v>#N/A</v>
      </c>
    </row>
    <row r="381" spans="1:118" x14ac:dyDescent="0.3">
      <c r="B381" s="150" t="s">
        <v>17168</v>
      </c>
      <c r="C381" s="150"/>
      <c r="D381" s="116">
        <f t="shared" ref="D381:AE381" si="171">D382+D519+D534+D588+D606+D612+D632+D637+D645+D653+D665+D668+D670+D673+D675+D678+D680+D686+D688+D690+D692+D695+D702+D704+D706+D710+D714+D716+D723+D725+D727+D729+D732+D734+D736+D738+D741+D747+D750+D754+D758+D762+D772+D775+D777+D780+D785+D789+D791+D793+D798+D801+D803+D805+D810+D812+D815+D818+D822+D756+D760</f>
        <v>2680946248.4000006</v>
      </c>
      <c r="E381" s="117">
        <f t="shared" si="171"/>
        <v>4225718</v>
      </c>
      <c r="F381" s="117">
        <f t="shared" si="171"/>
        <v>6738372.8399999999</v>
      </c>
      <c r="G381" s="117">
        <f t="shared" si="171"/>
        <v>81684503.019999996</v>
      </c>
      <c r="H381" s="117">
        <f t="shared" si="171"/>
        <v>8816906.3200000003</v>
      </c>
      <c r="I381" s="117">
        <f t="shared" si="171"/>
        <v>27115446.109999999</v>
      </c>
      <c r="J381" s="117">
        <f t="shared" si="171"/>
        <v>0</v>
      </c>
      <c r="K381" s="118">
        <f t="shared" si="171"/>
        <v>258</v>
      </c>
      <c r="L381" s="117">
        <f t="shared" si="171"/>
        <v>811103354.13999987</v>
      </c>
      <c r="M381" s="117">
        <f t="shared" si="171"/>
        <v>164795.67000000001</v>
      </c>
      <c r="N381" s="117">
        <f t="shared" si="171"/>
        <v>1376341839.4800005</v>
      </c>
      <c r="O381" s="117">
        <f t="shared" si="171"/>
        <v>376</v>
      </c>
      <c r="P381" s="117">
        <f t="shared" si="171"/>
        <v>4331869.21</v>
      </c>
      <c r="Q381" s="117">
        <f t="shared" si="171"/>
        <v>48313.579999999994</v>
      </c>
      <c r="R381" s="117">
        <f t="shared" si="171"/>
        <v>230812970.75</v>
      </c>
      <c r="S381" s="117">
        <f t="shared" si="171"/>
        <v>280</v>
      </c>
      <c r="T381" s="117">
        <f t="shared" si="171"/>
        <v>9995227.0099999998</v>
      </c>
      <c r="U381" s="117">
        <f t="shared" si="171"/>
        <v>35457519.289999999</v>
      </c>
      <c r="V381" s="117">
        <f t="shared" si="171"/>
        <v>2144324.5499999998</v>
      </c>
      <c r="W381" s="117">
        <f t="shared" si="171"/>
        <v>0</v>
      </c>
      <c r="X381" s="117">
        <f t="shared" si="171"/>
        <v>0</v>
      </c>
      <c r="Y381" s="117">
        <f t="shared" si="171"/>
        <v>0</v>
      </c>
      <c r="Z381" s="117">
        <f t="shared" si="171"/>
        <v>0</v>
      </c>
      <c r="AA381" s="117">
        <f t="shared" si="171"/>
        <v>0</v>
      </c>
      <c r="AB381" s="117">
        <f t="shared" si="171"/>
        <v>0</v>
      </c>
      <c r="AC381" s="117">
        <f t="shared" si="171"/>
        <v>37688799.290000021</v>
      </c>
      <c r="AD381" s="117">
        <f t="shared" si="171"/>
        <v>43289398.389999993</v>
      </c>
      <c r="AE381" s="117">
        <f t="shared" si="171"/>
        <v>1200000</v>
      </c>
      <c r="AF381" s="108" t="s">
        <v>17004</v>
      </c>
      <c r="AG381" s="108" t="s">
        <v>17004</v>
      </c>
      <c r="AH381" s="108" t="s">
        <v>17004</v>
      </c>
      <c r="AI381" s="124"/>
      <c r="AJ381" s="124"/>
      <c r="AK381" s="124"/>
      <c r="AL381" s="124"/>
      <c r="AM381" s="125"/>
      <c r="AN381" s="125"/>
      <c r="AO381" s="125"/>
      <c r="AP381" s="125"/>
      <c r="AQ381" s="125"/>
      <c r="AR381" s="125"/>
      <c r="AS381" s="125"/>
      <c r="AT381" s="125"/>
      <c r="AU381" s="125"/>
      <c r="AV381" s="125"/>
      <c r="AW381" s="125"/>
      <c r="AX381" s="126"/>
      <c r="AY381" s="126"/>
      <c r="AZ381" s="125"/>
      <c r="BA381" s="125"/>
      <c r="BB381" s="127"/>
      <c r="BC381" s="128"/>
      <c r="CH381" s="119">
        <f t="shared" si="155"/>
        <v>-2.3096799850463867E-7</v>
      </c>
      <c r="DN381" s="97" t="e">
        <f t="shared" si="151"/>
        <v>#N/A</v>
      </c>
    </row>
    <row r="382" spans="1:118" x14ac:dyDescent="0.3">
      <c r="B382" s="150" t="s">
        <v>71</v>
      </c>
      <c r="C382" s="150"/>
      <c r="D382" s="116">
        <f t="shared" ref="D382:AE382" si="172">SUM(D383:D518)</f>
        <v>1026754625.8300002</v>
      </c>
      <c r="E382" s="117">
        <f t="shared" si="172"/>
        <v>597705.64</v>
      </c>
      <c r="F382" s="117">
        <f t="shared" si="172"/>
        <v>0</v>
      </c>
      <c r="G382" s="117">
        <f t="shared" si="172"/>
        <v>24286031.280000001</v>
      </c>
      <c r="H382" s="117">
        <f t="shared" si="172"/>
        <v>1437418.52</v>
      </c>
      <c r="I382" s="117">
        <f t="shared" si="172"/>
        <v>3184208.85</v>
      </c>
      <c r="J382" s="117">
        <f t="shared" si="172"/>
        <v>0</v>
      </c>
      <c r="K382" s="118">
        <f t="shared" si="172"/>
        <v>155</v>
      </c>
      <c r="L382" s="117">
        <f t="shared" si="172"/>
        <v>491536076.40999997</v>
      </c>
      <c r="M382" s="117">
        <f t="shared" si="172"/>
        <v>48398.209999999992</v>
      </c>
      <c r="N382" s="117">
        <f t="shared" si="172"/>
        <v>359588929.82000011</v>
      </c>
      <c r="O382" s="117">
        <f t="shared" si="172"/>
        <v>0</v>
      </c>
      <c r="P382" s="117">
        <f t="shared" si="172"/>
        <v>0</v>
      </c>
      <c r="Q382" s="117">
        <f t="shared" si="172"/>
        <v>19672.760000000002</v>
      </c>
      <c r="R382" s="117">
        <f t="shared" si="172"/>
        <v>116434296.89</v>
      </c>
      <c r="S382" s="117">
        <f t="shared" si="172"/>
        <v>0</v>
      </c>
      <c r="T382" s="117">
        <f t="shared" si="172"/>
        <v>0</v>
      </c>
      <c r="U382" s="117">
        <f t="shared" si="172"/>
        <v>0</v>
      </c>
      <c r="V382" s="117">
        <f t="shared" si="172"/>
        <v>350000</v>
      </c>
      <c r="W382" s="117">
        <f t="shared" si="172"/>
        <v>0</v>
      </c>
      <c r="X382" s="117">
        <f t="shared" si="172"/>
        <v>0</v>
      </c>
      <c r="Y382" s="117">
        <f t="shared" si="172"/>
        <v>0</v>
      </c>
      <c r="Z382" s="117">
        <f t="shared" si="172"/>
        <v>0</v>
      </c>
      <c r="AA382" s="117">
        <f t="shared" si="172"/>
        <v>0</v>
      </c>
      <c r="AB382" s="117">
        <f t="shared" si="172"/>
        <v>0</v>
      </c>
      <c r="AC382" s="117">
        <f t="shared" si="172"/>
        <v>10825801.829999998</v>
      </c>
      <c r="AD382" s="117">
        <f t="shared" si="172"/>
        <v>18514156.589999992</v>
      </c>
      <c r="AE382" s="117">
        <f t="shared" si="172"/>
        <v>0</v>
      </c>
      <c r="AF382" s="108" t="s">
        <v>17004</v>
      </c>
      <c r="AG382" s="108" t="s">
        <v>17004</v>
      </c>
      <c r="AH382" s="108" t="s">
        <v>17004</v>
      </c>
      <c r="AI382" s="124"/>
      <c r="AJ382" s="124"/>
      <c r="AK382" s="124"/>
      <c r="AL382" s="124"/>
      <c r="AM382" s="125"/>
      <c r="AN382" s="125"/>
      <c r="AO382" s="125"/>
      <c r="AP382" s="125"/>
      <c r="AQ382" s="125"/>
      <c r="AR382" s="125"/>
      <c r="AS382" s="125"/>
      <c r="AT382" s="125"/>
      <c r="AU382" s="125"/>
      <c r="AV382" s="125"/>
      <c r="AW382" s="125"/>
      <c r="AX382" s="126"/>
      <c r="AY382" s="126"/>
      <c r="AZ382" s="125"/>
      <c r="BA382" s="125"/>
      <c r="BB382" s="127"/>
      <c r="BC382" s="128">
        <f t="shared" ref="BC382:BC519" si="173">AY382-M382</f>
        <v>-48398.209999999992</v>
      </c>
      <c r="BJ382" s="97" t="e">
        <f>VLOOKUP(C382,BM:BO,3,FALSE)</f>
        <v>#N/A</v>
      </c>
      <c r="BM382" s="97" t="s">
        <v>611</v>
      </c>
      <c r="BN382" s="97" t="s">
        <v>16971</v>
      </c>
      <c r="BO382" s="97" t="s">
        <v>3100</v>
      </c>
      <c r="BU382" s="97" t="s">
        <v>611</v>
      </c>
      <c r="BV382" s="97" t="s">
        <v>16971</v>
      </c>
      <c r="BW382" s="97" t="s">
        <v>3100</v>
      </c>
      <c r="CH382" s="119">
        <f t="shared" si="155"/>
        <v>1.3038516044616699E-7</v>
      </c>
      <c r="DN382" s="97" t="e">
        <f t="shared" si="151"/>
        <v>#N/A</v>
      </c>
    </row>
    <row r="383" spans="1:118" x14ac:dyDescent="0.3">
      <c r="A383" s="97">
        <v>1</v>
      </c>
      <c r="B383" s="120">
        <f>SUBTOTAL(9,$A$383:A383)</f>
        <v>1</v>
      </c>
      <c r="C383" s="130" t="s">
        <v>108</v>
      </c>
      <c r="D383" s="117">
        <f t="shared" ref="D383:D415" si="174">E383+F383+G383+H383+I383+J383+L383+N383+P383+R383+T383+U383+V383+W383+X383+Y383+Z383+AA383+AB383+AC383+AD383+AE383</f>
        <v>1956053.55</v>
      </c>
      <c r="E383" s="133">
        <v>0</v>
      </c>
      <c r="F383" s="133">
        <v>0</v>
      </c>
      <c r="G383" s="133">
        <v>0</v>
      </c>
      <c r="H383" s="133">
        <v>0</v>
      </c>
      <c r="I383" s="133">
        <v>0</v>
      </c>
      <c r="J383" s="133">
        <v>0</v>
      </c>
      <c r="K383" s="149">
        <v>0</v>
      </c>
      <c r="L383" s="133">
        <v>0</v>
      </c>
      <c r="M383" s="117">
        <v>252</v>
      </c>
      <c r="N383" s="117">
        <v>1845583.78</v>
      </c>
      <c r="O383" s="133">
        <v>0</v>
      </c>
      <c r="P383" s="133">
        <v>0</v>
      </c>
      <c r="Q383" s="117">
        <v>0</v>
      </c>
      <c r="R383" s="117">
        <v>0</v>
      </c>
      <c r="S383" s="133">
        <v>0</v>
      </c>
      <c r="T383" s="133">
        <v>0</v>
      </c>
      <c r="U383" s="133">
        <v>0</v>
      </c>
      <c r="V383" s="133">
        <v>0</v>
      </c>
      <c r="W383" s="133">
        <v>0</v>
      </c>
      <c r="X383" s="133">
        <v>0</v>
      </c>
      <c r="Y383" s="133">
        <v>0</v>
      </c>
      <c r="Z383" s="133">
        <v>0</v>
      </c>
      <c r="AA383" s="133">
        <v>0</v>
      </c>
      <c r="AB383" s="133">
        <v>0</v>
      </c>
      <c r="AC383" s="134">
        <f t="shared" ref="AC383:AC441" si="175">ROUND(N383*2.14%,2)+ROUND(E383*2.14%,2)+ROUND(F383*2.14%,2)+ROUND(G383*2.14%,2)+ROUND(H383*2.14%,2)+ROUND(I383*2.14%,2)+ROUND(J383*2.14%,2)+ROUND(L383*2.14%,2)+ROUND(P383*2.14%,2)+ROUND(R383*2.14%,2)+ROUND(T383*2.14%,2)+ROUND(U383*2.14%,2)+ROUND(V383*2.14%,2)+ROUND(W383*2.14%,2)+ROUND(X383*2.14%,2)+ROUND(Y383*2.14%,2)+ROUND(Z383*2.14%,2)+ROUND(AA383*2.14%,2)+ROUND(AB383*2.14%,2)</f>
        <v>39495.49</v>
      </c>
      <c r="AD383" s="117">
        <v>70974.28</v>
      </c>
      <c r="AE383" s="133">
        <v>0</v>
      </c>
      <c r="AF383" s="108">
        <v>2024</v>
      </c>
      <c r="AG383" s="108">
        <v>2024</v>
      </c>
      <c r="AH383" s="108">
        <v>2024</v>
      </c>
      <c r="AI383" s="124"/>
      <c r="AJ383" s="124"/>
      <c r="AK383" s="124"/>
      <c r="AL383" s="124"/>
      <c r="AM383" s="125" t="s">
        <v>16941</v>
      </c>
      <c r="AN383" s="125" t="s">
        <v>16938</v>
      </c>
      <c r="AO383" s="125">
        <v>0</v>
      </c>
      <c r="AP383" s="125" t="s">
        <v>16939</v>
      </c>
      <c r="AQ383" s="125" t="s">
        <v>16945</v>
      </c>
      <c r="AR383" s="125">
        <v>0</v>
      </c>
      <c r="AS383" s="125"/>
      <c r="AT383" s="125"/>
      <c r="AU383" s="125"/>
      <c r="AV383" s="125"/>
      <c r="AW383" s="125" t="s">
        <v>662</v>
      </c>
      <c r="AX383" s="126">
        <v>267.60000000000002</v>
      </c>
      <c r="AY383" s="126">
        <v>252</v>
      </c>
      <c r="AZ383" s="125" t="s">
        <v>16994</v>
      </c>
      <c r="BA383" s="125" t="s">
        <v>625</v>
      </c>
      <c r="BB383" s="127"/>
      <c r="BC383" s="128">
        <f t="shared" si="173"/>
        <v>0</v>
      </c>
      <c r="BJ383" s="97" t="str">
        <f>VLOOKUP(C383,BM:BO,3,FALSE)</f>
        <v>180.000</v>
      </c>
      <c r="BM383" s="97" t="s">
        <v>3101</v>
      </c>
      <c r="BN383" s="97" t="s">
        <v>719</v>
      </c>
      <c r="BO383" s="97" t="s">
        <v>3102</v>
      </c>
      <c r="BU383" s="97" t="s">
        <v>3101</v>
      </c>
      <c r="BV383" s="97" t="s">
        <v>719</v>
      </c>
      <c r="BW383" s="97" t="s">
        <v>3102</v>
      </c>
      <c r="CH383" s="119">
        <f t="shared" si="155"/>
        <v>2.9103830456733704E-11</v>
      </c>
      <c r="DN383" s="97" t="e">
        <f t="shared" si="151"/>
        <v>#N/A</v>
      </c>
    </row>
    <row r="384" spans="1:118" x14ac:dyDescent="0.3">
      <c r="A384" s="97">
        <v>1</v>
      </c>
      <c r="B384" s="120">
        <f>SUBTOTAL(9,$A$383:A384)</f>
        <v>2</v>
      </c>
      <c r="C384" s="130" t="s">
        <v>109</v>
      </c>
      <c r="D384" s="117">
        <f t="shared" si="174"/>
        <v>11081093.449999999</v>
      </c>
      <c r="E384" s="133">
        <v>0</v>
      </c>
      <c r="F384" s="133">
        <v>0</v>
      </c>
      <c r="G384" s="133">
        <v>0</v>
      </c>
      <c r="H384" s="133">
        <v>0</v>
      </c>
      <c r="I384" s="133">
        <v>0</v>
      </c>
      <c r="J384" s="133">
        <v>0</v>
      </c>
      <c r="K384" s="149">
        <v>0</v>
      </c>
      <c r="L384" s="133">
        <v>0</v>
      </c>
      <c r="M384" s="117">
        <v>1351</v>
      </c>
      <c r="N384" s="117">
        <v>10613980.23</v>
      </c>
      <c r="O384" s="133">
        <v>0</v>
      </c>
      <c r="P384" s="133">
        <v>0</v>
      </c>
      <c r="Q384" s="117">
        <v>0</v>
      </c>
      <c r="R384" s="117">
        <v>0</v>
      </c>
      <c r="S384" s="133">
        <v>0</v>
      </c>
      <c r="T384" s="133">
        <v>0</v>
      </c>
      <c r="U384" s="133">
        <v>0</v>
      </c>
      <c r="V384" s="133">
        <v>0</v>
      </c>
      <c r="W384" s="133">
        <v>0</v>
      </c>
      <c r="X384" s="133">
        <v>0</v>
      </c>
      <c r="Y384" s="133">
        <v>0</v>
      </c>
      <c r="Z384" s="133">
        <v>0</v>
      </c>
      <c r="AA384" s="133">
        <v>0</v>
      </c>
      <c r="AB384" s="133">
        <v>0</v>
      </c>
      <c r="AC384" s="134">
        <f t="shared" si="175"/>
        <v>227139.18</v>
      </c>
      <c r="AD384" s="117">
        <v>239974.04</v>
      </c>
      <c r="AE384" s="133">
        <v>0</v>
      </c>
      <c r="AF384" s="108">
        <v>2024</v>
      </c>
      <c r="AG384" s="108">
        <v>2024</v>
      </c>
      <c r="AH384" s="108">
        <v>2024</v>
      </c>
      <c r="AI384" s="124"/>
      <c r="AJ384" s="124"/>
      <c r="AK384" s="124"/>
      <c r="AL384" s="124"/>
      <c r="AM384" s="125" t="s">
        <v>16941</v>
      </c>
      <c r="AN384" s="125" t="s">
        <v>16938</v>
      </c>
      <c r="AO384" s="125">
        <v>2018</v>
      </c>
      <c r="AP384" s="125" t="s">
        <v>16938</v>
      </c>
      <c r="AQ384" s="125" t="s">
        <v>16936</v>
      </c>
      <c r="AR384" s="125" t="s">
        <v>16943</v>
      </c>
      <c r="AS384" s="125"/>
      <c r="AT384" s="125" t="s">
        <v>16954</v>
      </c>
      <c r="AU384" s="129">
        <v>1511199.48</v>
      </c>
      <c r="AV384" s="129">
        <v>2992445.51</v>
      </c>
      <c r="AW384" s="125" t="s">
        <v>621</v>
      </c>
      <c r="AX384" s="126">
        <v>6095</v>
      </c>
      <c r="AY384" s="126">
        <v>1351</v>
      </c>
      <c r="AZ384" s="125" t="s">
        <v>16997</v>
      </c>
      <c r="BA384" s="125" t="s">
        <v>16991</v>
      </c>
      <c r="BB384" s="127"/>
      <c r="BC384" s="128">
        <f t="shared" si="173"/>
        <v>0</v>
      </c>
      <c r="BJ384" s="97" t="str">
        <f>VLOOKUP(C384,BM:BO,3,FALSE)</f>
        <v>1229.500</v>
      </c>
      <c r="BM384" s="97" t="s">
        <v>3103</v>
      </c>
      <c r="BN384" s="97" t="s">
        <v>3237</v>
      </c>
      <c r="BO384" s="97" t="s">
        <v>3104</v>
      </c>
      <c r="BU384" s="97" t="s">
        <v>3103</v>
      </c>
      <c r="BV384" s="97" t="s">
        <v>3237</v>
      </c>
      <c r="BW384" s="97" t="s">
        <v>3104</v>
      </c>
      <c r="CH384" s="119">
        <f t="shared" si="155"/>
        <v>-1.1932570487260818E-9</v>
      </c>
      <c r="DN384" s="97" t="e">
        <f t="shared" si="151"/>
        <v>#N/A</v>
      </c>
    </row>
    <row r="385" spans="1:118" x14ac:dyDescent="0.3">
      <c r="A385" s="97">
        <v>1</v>
      </c>
      <c r="B385" s="120">
        <f>SUBTOTAL(9,$A$383:A385)</f>
        <v>3</v>
      </c>
      <c r="C385" s="130" t="s">
        <v>110</v>
      </c>
      <c r="D385" s="117">
        <f t="shared" si="174"/>
        <v>1815121.8</v>
      </c>
      <c r="E385" s="133">
        <v>0</v>
      </c>
      <c r="F385" s="133">
        <v>0</v>
      </c>
      <c r="G385" s="133">
        <v>0</v>
      </c>
      <c r="H385" s="133">
        <v>0</v>
      </c>
      <c r="I385" s="133">
        <v>0</v>
      </c>
      <c r="J385" s="133">
        <v>0</v>
      </c>
      <c r="K385" s="149">
        <v>0</v>
      </c>
      <c r="L385" s="133">
        <v>0</v>
      </c>
      <c r="M385" s="117">
        <v>249.46</v>
      </c>
      <c r="N385" s="117">
        <v>1777092.03</v>
      </c>
      <c r="O385" s="133">
        <v>0</v>
      </c>
      <c r="P385" s="133">
        <v>0</v>
      </c>
      <c r="Q385" s="117">
        <v>0</v>
      </c>
      <c r="R385" s="117">
        <v>0</v>
      </c>
      <c r="S385" s="133">
        <v>0</v>
      </c>
      <c r="T385" s="133">
        <v>0</v>
      </c>
      <c r="U385" s="133">
        <v>0</v>
      </c>
      <c r="V385" s="133">
        <v>0</v>
      </c>
      <c r="W385" s="133">
        <v>0</v>
      </c>
      <c r="X385" s="133">
        <v>0</v>
      </c>
      <c r="Y385" s="133">
        <v>0</v>
      </c>
      <c r="Z385" s="133">
        <v>0</v>
      </c>
      <c r="AA385" s="133">
        <v>0</v>
      </c>
      <c r="AB385" s="133">
        <v>0</v>
      </c>
      <c r="AC385" s="134">
        <f t="shared" si="175"/>
        <v>38029.769999999997</v>
      </c>
      <c r="AD385" s="133">
        <v>0</v>
      </c>
      <c r="AE385" s="133">
        <v>0</v>
      </c>
      <c r="AF385" s="108" t="s">
        <v>17025</v>
      </c>
      <c r="AG385" s="108">
        <v>2024</v>
      </c>
      <c r="AH385" s="108">
        <v>2024</v>
      </c>
      <c r="AI385" s="124"/>
      <c r="AJ385" s="124"/>
      <c r="AK385" s="124"/>
      <c r="AL385" s="124"/>
      <c r="AM385" s="125" t="s">
        <v>16928</v>
      </c>
      <c r="AN385" s="125" t="s">
        <v>16948</v>
      </c>
      <c r="AO385" s="125">
        <v>0</v>
      </c>
      <c r="AP385" s="125" t="s">
        <v>16941</v>
      </c>
      <c r="AQ385" s="125" t="s">
        <v>16947</v>
      </c>
      <c r="AR385" s="125">
        <v>0</v>
      </c>
      <c r="AS385" s="125"/>
      <c r="AT385" s="125"/>
      <c r="AU385" s="125"/>
      <c r="AV385" s="125"/>
      <c r="AW385" s="125" t="s">
        <v>662</v>
      </c>
      <c r="AX385" s="126">
        <v>299.5</v>
      </c>
      <c r="AY385" s="126">
        <v>257</v>
      </c>
      <c r="AZ385" s="125" t="s">
        <v>592</v>
      </c>
      <c r="BA385" s="125">
        <v>1959</v>
      </c>
      <c r="BB385" s="127"/>
      <c r="BC385" s="128">
        <f t="shared" si="173"/>
        <v>7.539999999999992</v>
      </c>
      <c r="BJ385" s="97" t="str">
        <f>VLOOKUP(C385,BM:BO,3,FALSE)</f>
        <v>272.500</v>
      </c>
      <c r="BM385" s="97" t="s">
        <v>3105</v>
      </c>
      <c r="BN385" s="97" t="s">
        <v>2983</v>
      </c>
      <c r="BO385" s="97" t="s">
        <v>2983</v>
      </c>
      <c r="BU385" s="97" t="s">
        <v>3105</v>
      </c>
      <c r="BV385" s="97" t="s">
        <v>2983</v>
      </c>
      <c r="BW385" s="97" t="s">
        <v>2983</v>
      </c>
      <c r="CH385" s="119">
        <f t="shared" si="155"/>
        <v>2.1827872842550278E-11</v>
      </c>
      <c r="DN385" s="97" t="e">
        <f t="shared" si="151"/>
        <v>#N/A</v>
      </c>
    </row>
    <row r="386" spans="1:118" x14ac:dyDescent="0.3">
      <c r="A386" s="97">
        <v>1</v>
      </c>
      <c r="B386" s="120">
        <f>SUBTOTAL(9,$A$383:A386)</f>
        <v>4</v>
      </c>
      <c r="C386" s="130" t="s">
        <v>5231</v>
      </c>
      <c r="D386" s="117">
        <f t="shared" si="174"/>
        <v>8473940.129999999</v>
      </c>
      <c r="E386" s="133">
        <v>0</v>
      </c>
      <c r="F386" s="133">
        <v>0</v>
      </c>
      <c r="G386" s="133">
        <v>0</v>
      </c>
      <c r="H386" s="133">
        <v>0</v>
      </c>
      <c r="I386" s="133">
        <v>0</v>
      </c>
      <c r="J386" s="133">
        <v>0</v>
      </c>
      <c r="K386" s="149">
        <v>0</v>
      </c>
      <c r="L386" s="133">
        <v>0</v>
      </c>
      <c r="M386" s="117">
        <v>1265</v>
      </c>
      <c r="N386" s="117">
        <f>7763071.21+195809.67</f>
        <v>7958880.8799999999</v>
      </c>
      <c r="O386" s="133">
        <v>0</v>
      </c>
      <c r="P386" s="133">
        <v>0</v>
      </c>
      <c r="Q386" s="117">
        <v>0</v>
      </c>
      <c r="R386" s="117">
        <v>0</v>
      </c>
      <c r="S386" s="133">
        <v>0</v>
      </c>
      <c r="T386" s="133">
        <v>0</v>
      </c>
      <c r="U386" s="133">
        <v>0</v>
      </c>
      <c r="V386" s="133">
        <v>0</v>
      </c>
      <c r="W386" s="133">
        <v>0</v>
      </c>
      <c r="X386" s="133">
        <v>0</v>
      </c>
      <c r="Y386" s="133">
        <v>0</v>
      </c>
      <c r="Z386" s="133">
        <v>0</v>
      </c>
      <c r="AA386" s="133">
        <v>0</v>
      </c>
      <c r="AB386" s="133">
        <v>0</v>
      </c>
      <c r="AC386" s="134">
        <f t="shared" si="175"/>
        <v>170320.05</v>
      </c>
      <c r="AD386" s="134">
        <v>344739.2</v>
      </c>
      <c r="AE386" s="133">
        <v>0</v>
      </c>
      <c r="AF386" s="108">
        <v>2024</v>
      </c>
      <c r="AG386" s="108">
        <v>2024</v>
      </c>
      <c r="AH386" s="108">
        <v>2024</v>
      </c>
      <c r="AI386" s="124"/>
      <c r="AJ386" s="124"/>
      <c r="AK386" s="124"/>
      <c r="AL386" s="124"/>
      <c r="AM386" s="125"/>
      <c r="AN386" s="125"/>
      <c r="AO386" s="125"/>
      <c r="AP386" s="125"/>
      <c r="AQ386" s="125"/>
      <c r="AR386" s="125"/>
      <c r="AS386" s="125"/>
      <c r="AT386" s="125"/>
      <c r="AU386" s="125"/>
      <c r="AV386" s="125"/>
      <c r="AW386" s="125"/>
      <c r="AX386" s="126"/>
      <c r="AY386" s="126"/>
      <c r="AZ386" s="125"/>
      <c r="BA386" s="125"/>
      <c r="BB386" s="127"/>
      <c r="BC386" s="128"/>
      <c r="CH386" s="119">
        <f t="shared" si="155"/>
        <v>-9.3132257461547852E-10</v>
      </c>
      <c r="DN386" s="97" t="e">
        <f t="shared" si="151"/>
        <v>#N/A</v>
      </c>
    </row>
    <row r="387" spans="1:118" x14ac:dyDescent="0.3">
      <c r="A387" s="97">
        <v>1</v>
      </c>
      <c r="B387" s="120">
        <f>SUBTOTAL(9,$A$383:A387)</f>
        <v>5</v>
      </c>
      <c r="C387" s="130" t="s">
        <v>113</v>
      </c>
      <c r="D387" s="117">
        <f t="shared" si="174"/>
        <v>4468098.9000000004</v>
      </c>
      <c r="E387" s="133">
        <v>0</v>
      </c>
      <c r="F387" s="133">
        <v>0</v>
      </c>
      <c r="G387" s="133">
        <v>0</v>
      </c>
      <c r="H387" s="133">
        <v>0</v>
      </c>
      <c r="I387" s="133">
        <v>0</v>
      </c>
      <c r="J387" s="133">
        <v>0</v>
      </c>
      <c r="K387" s="149">
        <v>0</v>
      </c>
      <c r="L387" s="133">
        <v>0</v>
      </c>
      <c r="M387" s="117">
        <v>558</v>
      </c>
      <c r="N387" s="117">
        <v>4281060.82</v>
      </c>
      <c r="O387" s="133">
        <v>0</v>
      </c>
      <c r="P387" s="133">
        <v>0</v>
      </c>
      <c r="Q387" s="117">
        <v>0</v>
      </c>
      <c r="R387" s="117">
        <v>0</v>
      </c>
      <c r="S387" s="133">
        <v>0</v>
      </c>
      <c r="T387" s="133">
        <v>0</v>
      </c>
      <c r="U387" s="133">
        <v>0</v>
      </c>
      <c r="V387" s="133">
        <v>0</v>
      </c>
      <c r="W387" s="133">
        <v>0</v>
      </c>
      <c r="X387" s="133">
        <v>0</v>
      </c>
      <c r="Y387" s="133">
        <v>0</v>
      </c>
      <c r="Z387" s="133">
        <v>0</v>
      </c>
      <c r="AA387" s="133">
        <v>0</v>
      </c>
      <c r="AB387" s="133">
        <v>0</v>
      </c>
      <c r="AC387" s="134">
        <f t="shared" si="175"/>
        <v>91614.7</v>
      </c>
      <c r="AD387" s="117">
        <v>95423.38</v>
      </c>
      <c r="AE387" s="133">
        <v>0</v>
      </c>
      <c r="AF387" s="108">
        <v>2024</v>
      </c>
      <c r="AG387" s="108">
        <v>2024</v>
      </c>
      <c r="AH387" s="108">
        <v>2024</v>
      </c>
      <c r="AI387" s="124"/>
      <c r="AJ387" s="124"/>
      <c r="AK387" s="124"/>
      <c r="AL387" s="124"/>
      <c r="AM387" s="125" t="s">
        <v>16941</v>
      </c>
      <c r="AN387" s="125" t="s">
        <v>16939</v>
      </c>
      <c r="AO387" s="125">
        <v>0</v>
      </c>
      <c r="AP387" s="125" t="s">
        <v>16943</v>
      </c>
      <c r="AQ387" s="125" t="s">
        <v>16937</v>
      </c>
      <c r="AR387" s="125">
        <v>0</v>
      </c>
      <c r="AS387" s="125"/>
      <c r="AT387" s="125"/>
      <c r="AU387" s="125"/>
      <c r="AV387" s="125"/>
      <c r="AW387" s="125" t="s">
        <v>662</v>
      </c>
      <c r="AX387" s="126">
        <v>546.79999999999995</v>
      </c>
      <c r="AY387" s="126">
        <v>558</v>
      </c>
      <c r="AZ387" s="125" t="s">
        <v>16994</v>
      </c>
      <c r="BA387" s="125">
        <v>1990</v>
      </c>
      <c r="BB387" s="127"/>
      <c r="BC387" s="128">
        <f t="shared" si="173"/>
        <v>0</v>
      </c>
      <c r="BJ387" s="97" t="str">
        <f>VLOOKUP(C387,BM:BO,3,FALSE)</f>
        <v>363.000</v>
      </c>
      <c r="BM387" s="97" t="s">
        <v>3108</v>
      </c>
      <c r="BN387" s="97" t="s">
        <v>799</v>
      </c>
      <c r="BO387" s="97" t="s">
        <v>3109</v>
      </c>
      <c r="BU387" s="97" t="s">
        <v>3108</v>
      </c>
      <c r="BV387" s="97" t="s">
        <v>799</v>
      </c>
      <c r="BW387" s="97" t="s">
        <v>3109</v>
      </c>
      <c r="CH387" s="119">
        <f t="shared" si="155"/>
        <v>7.2759576141834259E-11</v>
      </c>
      <c r="DN387" s="97" t="e">
        <f t="shared" si="151"/>
        <v>#N/A</v>
      </c>
    </row>
    <row r="388" spans="1:118" x14ac:dyDescent="0.3">
      <c r="A388" s="97">
        <v>1</v>
      </c>
      <c r="B388" s="120">
        <f>SUBTOTAL(9,$A$383:A388)</f>
        <v>6</v>
      </c>
      <c r="C388" s="130" t="s">
        <v>116</v>
      </c>
      <c r="D388" s="117">
        <f t="shared" si="174"/>
        <v>2662736.71</v>
      </c>
      <c r="E388" s="133">
        <v>0</v>
      </c>
      <c r="F388" s="133">
        <v>0</v>
      </c>
      <c r="G388" s="133">
        <v>0</v>
      </c>
      <c r="H388" s="133">
        <v>0</v>
      </c>
      <c r="I388" s="133">
        <v>0</v>
      </c>
      <c r="J388" s="133">
        <v>0</v>
      </c>
      <c r="K388" s="149">
        <v>0</v>
      </c>
      <c r="L388" s="133">
        <v>0</v>
      </c>
      <c r="M388" s="117">
        <v>335</v>
      </c>
      <c r="N388" s="117">
        <v>2511498.21</v>
      </c>
      <c r="O388" s="133">
        <v>0</v>
      </c>
      <c r="P388" s="133">
        <v>0</v>
      </c>
      <c r="Q388" s="117">
        <v>0</v>
      </c>
      <c r="R388" s="117">
        <v>0</v>
      </c>
      <c r="S388" s="133">
        <v>0</v>
      </c>
      <c r="T388" s="133">
        <v>0</v>
      </c>
      <c r="U388" s="133">
        <v>0</v>
      </c>
      <c r="V388" s="133">
        <v>0</v>
      </c>
      <c r="W388" s="133">
        <v>0</v>
      </c>
      <c r="X388" s="133">
        <v>0</v>
      </c>
      <c r="Y388" s="133">
        <v>0</v>
      </c>
      <c r="Z388" s="133">
        <v>0</v>
      </c>
      <c r="AA388" s="133">
        <v>0</v>
      </c>
      <c r="AB388" s="133">
        <v>0</v>
      </c>
      <c r="AC388" s="134">
        <f t="shared" si="175"/>
        <v>53746.06</v>
      </c>
      <c r="AD388" s="117">
        <v>97492.44</v>
      </c>
      <c r="AE388" s="133">
        <v>0</v>
      </c>
      <c r="AF388" s="108">
        <v>2024</v>
      </c>
      <c r="AG388" s="108">
        <v>2024</v>
      </c>
      <c r="AH388" s="108">
        <v>2024</v>
      </c>
      <c r="AI388" s="124"/>
      <c r="AJ388" s="124"/>
      <c r="AK388" s="124"/>
      <c r="AL388" s="124"/>
      <c r="AM388" s="125" t="s">
        <v>16941</v>
      </c>
      <c r="AN388" s="125" t="s">
        <v>16939</v>
      </c>
      <c r="AO388" s="125">
        <v>0</v>
      </c>
      <c r="AP388" s="125" t="s">
        <v>16943</v>
      </c>
      <c r="AQ388" s="125" t="s">
        <v>16937</v>
      </c>
      <c r="AR388" s="125">
        <v>0</v>
      </c>
      <c r="AS388" s="125"/>
      <c r="AT388" s="125"/>
      <c r="AU388" s="125"/>
      <c r="AV388" s="125"/>
      <c r="AW388" s="125" t="s">
        <v>794</v>
      </c>
      <c r="AX388" s="126">
        <v>560.4</v>
      </c>
      <c r="AY388" s="126">
        <v>335</v>
      </c>
      <c r="AZ388" s="125" t="s">
        <v>16994</v>
      </c>
      <c r="BA388" s="125" t="s">
        <v>705</v>
      </c>
      <c r="BB388" s="127"/>
      <c r="BC388" s="128">
        <f t="shared" si="173"/>
        <v>0</v>
      </c>
      <c r="BJ388" s="97" t="str">
        <f>VLOOKUP(C388,BM:BO,3,FALSE)</f>
        <v>499.500</v>
      </c>
      <c r="BM388" s="97" t="s">
        <v>3114</v>
      </c>
      <c r="BN388" s="97" t="s">
        <v>2983</v>
      </c>
      <c r="BO388" s="97" t="s">
        <v>2983</v>
      </c>
      <c r="BU388" s="97" t="s">
        <v>3114</v>
      </c>
      <c r="BV388" s="97" t="s">
        <v>2983</v>
      </c>
      <c r="BW388" s="97" t="s">
        <v>2983</v>
      </c>
      <c r="CH388" s="119">
        <f t="shared" si="155"/>
        <v>0</v>
      </c>
      <c r="DN388" s="97" t="e">
        <f t="shared" si="151"/>
        <v>#N/A</v>
      </c>
    </row>
    <row r="389" spans="1:118" x14ac:dyDescent="0.3">
      <c r="A389" s="97">
        <v>1</v>
      </c>
      <c r="B389" s="120">
        <f>SUBTOTAL(9,$A$383:A389)</f>
        <v>7</v>
      </c>
      <c r="C389" s="130" t="s">
        <v>117</v>
      </c>
      <c r="D389" s="117">
        <f t="shared" si="174"/>
        <v>3012176.12</v>
      </c>
      <c r="E389" s="133">
        <v>0</v>
      </c>
      <c r="F389" s="133">
        <v>0</v>
      </c>
      <c r="G389" s="133">
        <v>0</v>
      </c>
      <c r="H389" s="133">
        <v>0</v>
      </c>
      <c r="I389" s="133">
        <v>0</v>
      </c>
      <c r="J389" s="133">
        <v>0</v>
      </c>
      <c r="K389" s="149">
        <v>0</v>
      </c>
      <c r="L389" s="133">
        <v>0</v>
      </c>
      <c r="M389" s="117">
        <v>337.8</v>
      </c>
      <c r="N389" s="117">
        <v>2772837.4</v>
      </c>
      <c r="O389" s="133">
        <v>0</v>
      </c>
      <c r="P389" s="133">
        <v>0</v>
      </c>
      <c r="Q389" s="117">
        <v>0</v>
      </c>
      <c r="R389" s="117">
        <v>0</v>
      </c>
      <c r="S389" s="133">
        <v>0</v>
      </c>
      <c r="T389" s="133">
        <v>0</v>
      </c>
      <c r="U389" s="133">
        <v>0</v>
      </c>
      <c r="V389" s="133">
        <v>0</v>
      </c>
      <c r="W389" s="133">
        <v>0</v>
      </c>
      <c r="X389" s="133">
        <v>0</v>
      </c>
      <c r="Y389" s="133">
        <v>0</v>
      </c>
      <c r="Z389" s="133">
        <v>0</v>
      </c>
      <c r="AA389" s="133">
        <v>0</v>
      </c>
      <c r="AB389" s="133">
        <v>0</v>
      </c>
      <c r="AC389" s="134">
        <f t="shared" si="175"/>
        <v>59338.720000000001</v>
      </c>
      <c r="AD389" s="117">
        <v>180000</v>
      </c>
      <c r="AE389" s="133">
        <v>0</v>
      </c>
      <c r="AF389" s="108">
        <v>2024</v>
      </c>
      <c r="AG389" s="108">
        <v>2024</v>
      </c>
      <c r="AH389" s="108">
        <v>2024</v>
      </c>
      <c r="AI389" s="124"/>
      <c r="AJ389" s="124"/>
      <c r="AK389" s="124"/>
      <c r="AL389" s="124"/>
      <c r="AM389" s="125" t="s">
        <v>16941</v>
      </c>
      <c r="AN389" s="125" t="s">
        <v>16942</v>
      </c>
      <c r="AO389" s="125">
        <v>2019</v>
      </c>
      <c r="AP389" s="125" t="s">
        <v>16943</v>
      </c>
      <c r="AQ389" s="125" t="s">
        <v>16943</v>
      </c>
      <c r="AR389" s="125" t="s">
        <v>16936</v>
      </c>
      <c r="AS389" s="125"/>
      <c r="AT389" s="125" t="s">
        <v>16954</v>
      </c>
      <c r="AU389" s="129">
        <v>1497619.77</v>
      </c>
      <c r="AV389" s="129">
        <v>1913967.34</v>
      </c>
      <c r="AW389" s="125" t="s">
        <v>731</v>
      </c>
      <c r="AX389" s="126">
        <v>2437.1</v>
      </c>
      <c r="AY389" s="126">
        <v>337.8</v>
      </c>
      <c r="AZ389" s="125" t="s">
        <v>17088</v>
      </c>
      <c r="BA389" s="125" t="s">
        <v>16991</v>
      </c>
      <c r="BB389" s="127"/>
      <c r="BC389" s="128">
        <f t="shared" si="173"/>
        <v>0</v>
      </c>
      <c r="BJ389" s="97" t="str">
        <f>VLOOKUP(C389,BM:BO,3,FALSE)</f>
        <v>360.000</v>
      </c>
      <c r="BM389" s="97" t="s">
        <v>3115</v>
      </c>
      <c r="BN389" s="97" t="s">
        <v>2983</v>
      </c>
      <c r="BO389" s="97" t="s">
        <v>2983</v>
      </c>
      <c r="BU389" s="97" t="s">
        <v>3115</v>
      </c>
      <c r="BV389" s="97" t="s">
        <v>2983</v>
      </c>
      <c r="BW389" s="97" t="s">
        <v>2983</v>
      </c>
      <c r="CH389" s="119">
        <f t="shared" si="155"/>
        <v>2.0372681319713593E-10</v>
      </c>
      <c r="DN389" s="97" t="e">
        <f t="shared" si="151"/>
        <v>#N/A</v>
      </c>
    </row>
    <row r="390" spans="1:118" x14ac:dyDescent="0.3">
      <c r="A390" s="97">
        <v>1</v>
      </c>
      <c r="B390" s="120">
        <f>SUBTOTAL(9,$A$383:A390)</f>
        <v>8</v>
      </c>
      <c r="C390" s="130" t="s">
        <v>118</v>
      </c>
      <c r="D390" s="117">
        <f t="shared" si="174"/>
        <v>3851949.0799999996</v>
      </c>
      <c r="E390" s="133">
        <v>0</v>
      </c>
      <c r="F390" s="133">
        <v>0</v>
      </c>
      <c r="G390" s="133">
        <v>0</v>
      </c>
      <c r="H390" s="133">
        <v>0</v>
      </c>
      <c r="I390" s="133">
        <v>0</v>
      </c>
      <c r="J390" s="133">
        <v>0</v>
      </c>
      <c r="K390" s="149">
        <v>0</v>
      </c>
      <c r="L390" s="133">
        <v>0</v>
      </c>
      <c r="M390" s="117">
        <v>480</v>
      </c>
      <c r="N390" s="117">
        <v>3674842.69</v>
      </c>
      <c r="O390" s="133">
        <v>0</v>
      </c>
      <c r="P390" s="133">
        <v>0</v>
      </c>
      <c r="Q390" s="117">
        <v>0</v>
      </c>
      <c r="R390" s="117">
        <v>0</v>
      </c>
      <c r="S390" s="133">
        <v>0</v>
      </c>
      <c r="T390" s="133">
        <v>0</v>
      </c>
      <c r="U390" s="133">
        <v>0</v>
      </c>
      <c r="V390" s="133">
        <v>0</v>
      </c>
      <c r="W390" s="133">
        <v>0</v>
      </c>
      <c r="X390" s="133">
        <v>0</v>
      </c>
      <c r="Y390" s="133">
        <v>0</v>
      </c>
      <c r="Z390" s="133">
        <v>0</v>
      </c>
      <c r="AA390" s="133">
        <v>0</v>
      </c>
      <c r="AB390" s="133">
        <v>0</v>
      </c>
      <c r="AC390" s="134">
        <f t="shared" si="175"/>
        <v>78641.63</v>
      </c>
      <c r="AD390" s="117">
        <v>98464.76</v>
      </c>
      <c r="AE390" s="133">
        <v>0</v>
      </c>
      <c r="AF390" s="108">
        <v>2024</v>
      </c>
      <c r="AG390" s="108">
        <v>2024</v>
      </c>
      <c r="AH390" s="108">
        <v>2024</v>
      </c>
      <c r="AI390" s="124"/>
      <c r="AJ390" s="124"/>
      <c r="AK390" s="124"/>
      <c r="AL390" s="124"/>
      <c r="AM390" s="125" t="s">
        <v>16941</v>
      </c>
      <c r="AN390" s="125" t="s">
        <v>16939</v>
      </c>
      <c r="AO390" s="125">
        <v>0</v>
      </c>
      <c r="AP390" s="125" t="s">
        <v>16944</v>
      </c>
      <c r="AQ390" s="125" t="s">
        <v>16945</v>
      </c>
      <c r="AR390" s="125">
        <v>0</v>
      </c>
      <c r="AS390" s="125"/>
      <c r="AT390" s="125"/>
      <c r="AU390" s="125"/>
      <c r="AV390" s="125"/>
      <c r="AW390" s="125" t="s">
        <v>662</v>
      </c>
      <c r="AX390" s="126">
        <v>478.4</v>
      </c>
      <c r="AY390" s="126">
        <v>480</v>
      </c>
      <c r="AZ390" s="125" t="s">
        <v>16994</v>
      </c>
      <c r="BA390" s="125" t="s">
        <v>705</v>
      </c>
      <c r="BB390" s="127"/>
      <c r="BC390" s="128">
        <f t="shared" si="173"/>
        <v>0</v>
      </c>
      <c r="BJ390" s="97" t="str">
        <f>VLOOKUP(C390,BM:BO,3,FALSE)</f>
        <v>1832.000</v>
      </c>
      <c r="BM390" s="97" t="s">
        <v>3116</v>
      </c>
      <c r="BN390" s="97" t="s">
        <v>2983</v>
      </c>
      <c r="BO390" s="97" t="s">
        <v>2983</v>
      </c>
      <c r="BU390" s="97" t="s">
        <v>3116</v>
      </c>
      <c r="BV390" s="97" t="s">
        <v>2983</v>
      </c>
      <c r="BW390" s="97" t="s">
        <v>2983</v>
      </c>
      <c r="CH390" s="119">
        <f t="shared" si="155"/>
        <v>-3.3469405025243759E-10</v>
      </c>
      <c r="DN390" s="97" t="e">
        <f t="shared" si="151"/>
        <v>#N/A</v>
      </c>
    </row>
    <row r="391" spans="1:118" x14ac:dyDescent="0.3">
      <c r="A391" s="97">
        <v>1</v>
      </c>
      <c r="B391" s="120">
        <f>SUBTOTAL(9,$A$383:A391)</f>
        <v>9</v>
      </c>
      <c r="C391" s="130" t="s">
        <v>119</v>
      </c>
      <c r="D391" s="117">
        <f t="shared" si="174"/>
        <v>8152794.9800000004</v>
      </c>
      <c r="E391" s="133">
        <v>0</v>
      </c>
      <c r="F391" s="133">
        <v>0</v>
      </c>
      <c r="G391" s="133">
        <v>0</v>
      </c>
      <c r="H391" s="133">
        <v>0</v>
      </c>
      <c r="I391" s="133">
        <v>0</v>
      </c>
      <c r="J391" s="133">
        <v>0</v>
      </c>
      <c r="K391" s="149">
        <v>0</v>
      </c>
      <c r="L391" s="133">
        <v>0</v>
      </c>
      <c r="M391" s="117">
        <v>990</v>
      </c>
      <c r="N391" s="117">
        <v>7747025.0700000003</v>
      </c>
      <c r="O391" s="133">
        <v>0</v>
      </c>
      <c r="P391" s="133">
        <v>0</v>
      </c>
      <c r="Q391" s="117">
        <v>0</v>
      </c>
      <c r="R391" s="117">
        <v>0</v>
      </c>
      <c r="S391" s="133">
        <v>0</v>
      </c>
      <c r="T391" s="133">
        <v>0</v>
      </c>
      <c r="U391" s="133">
        <v>0</v>
      </c>
      <c r="V391" s="133">
        <v>0</v>
      </c>
      <c r="W391" s="133">
        <v>0</v>
      </c>
      <c r="X391" s="133">
        <v>0</v>
      </c>
      <c r="Y391" s="133">
        <v>0</v>
      </c>
      <c r="Z391" s="133">
        <v>0</v>
      </c>
      <c r="AA391" s="133">
        <v>0</v>
      </c>
      <c r="AB391" s="133">
        <v>0</v>
      </c>
      <c r="AC391" s="134">
        <f t="shared" si="175"/>
        <v>165786.34</v>
      </c>
      <c r="AD391" s="117">
        <v>239983.57</v>
      </c>
      <c r="AE391" s="133">
        <v>0</v>
      </c>
      <c r="AF391" s="108">
        <v>2024</v>
      </c>
      <c r="AG391" s="108">
        <v>2024</v>
      </c>
      <c r="AH391" s="108">
        <v>2024</v>
      </c>
      <c r="AI391" s="124"/>
      <c r="AJ391" s="124"/>
      <c r="AK391" s="124"/>
      <c r="AL391" s="124"/>
      <c r="AM391" s="125" t="s">
        <v>16949</v>
      </c>
      <c r="AN391" s="125" t="s">
        <v>16938</v>
      </c>
      <c r="AO391" s="125">
        <v>0</v>
      </c>
      <c r="AP391" s="125" t="s">
        <v>16930</v>
      </c>
      <c r="AQ391" s="125" t="s">
        <v>16951</v>
      </c>
      <c r="AR391" s="125" t="s">
        <v>16943</v>
      </c>
      <c r="AS391" s="125"/>
      <c r="AT391" s="125"/>
      <c r="AU391" s="125"/>
      <c r="AV391" s="125"/>
      <c r="AW391" s="125" t="s">
        <v>663</v>
      </c>
      <c r="AX391" s="126">
        <v>3968.8</v>
      </c>
      <c r="AY391" s="126">
        <v>990</v>
      </c>
      <c r="AZ391" s="125" t="s">
        <v>16994</v>
      </c>
      <c r="BA391" s="125">
        <v>2009</v>
      </c>
      <c r="BB391" s="127"/>
      <c r="BC391" s="128">
        <f t="shared" si="173"/>
        <v>0</v>
      </c>
      <c r="BJ391" s="97" t="str">
        <f>VLOOKUP(C391,BM:BO,3,FALSE)</f>
        <v>878.900</v>
      </c>
      <c r="BM391" s="97" t="s">
        <v>3117</v>
      </c>
      <c r="BN391" s="97" t="s">
        <v>2983</v>
      </c>
      <c r="BO391" s="97" t="s">
        <v>2983</v>
      </c>
      <c r="BU391" s="97" t="s">
        <v>3117</v>
      </c>
      <c r="BV391" s="97" t="s">
        <v>2983</v>
      </c>
      <c r="BW391" s="97" t="s">
        <v>2983</v>
      </c>
      <c r="CH391" s="119">
        <f t="shared" si="155"/>
        <v>1.4551915228366852E-10</v>
      </c>
      <c r="DN391" s="97" t="e">
        <f t="shared" si="151"/>
        <v>#N/A</v>
      </c>
    </row>
    <row r="392" spans="1:118" x14ac:dyDescent="0.3">
      <c r="A392" s="97">
        <v>1</v>
      </c>
      <c r="B392" s="120">
        <f>SUBTOTAL(9,$A$383:A392)</f>
        <v>10</v>
      </c>
      <c r="C392" s="115" t="s">
        <v>1169</v>
      </c>
      <c r="D392" s="117">
        <f t="shared" si="174"/>
        <v>5008268.8</v>
      </c>
      <c r="E392" s="133">
        <v>0</v>
      </c>
      <c r="F392" s="133">
        <v>0</v>
      </c>
      <c r="G392" s="133">
        <v>0</v>
      </c>
      <c r="H392" s="133">
        <v>0</v>
      </c>
      <c r="I392" s="133">
        <v>0</v>
      </c>
      <c r="J392" s="133">
        <v>0</v>
      </c>
      <c r="K392" s="149">
        <v>0</v>
      </c>
      <c r="L392" s="133">
        <v>0</v>
      </c>
      <c r="M392" s="117">
        <v>1085</v>
      </c>
      <c r="N392" s="117">
        <v>4903337.38</v>
      </c>
      <c r="O392" s="133">
        <v>0</v>
      </c>
      <c r="P392" s="133">
        <v>0</v>
      </c>
      <c r="Q392" s="117">
        <v>0</v>
      </c>
      <c r="R392" s="117">
        <v>0</v>
      </c>
      <c r="S392" s="133">
        <v>0</v>
      </c>
      <c r="T392" s="133">
        <v>0</v>
      </c>
      <c r="U392" s="133">
        <v>0</v>
      </c>
      <c r="V392" s="133">
        <v>0</v>
      </c>
      <c r="W392" s="133">
        <v>0</v>
      </c>
      <c r="X392" s="133">
        <v>0</v>
      </c>
      <c r="Y392" s="133">
        <v>0</v>
      </c>
      <c r="Z392" s="133">
        <v>0</v>
      </c>
      <c r="AA392" s="133">
        <v>0</v>
      </c>
      <c r="AB392" s="133">
        <v>0</v>
      </c>
      <c r="AC392" s="134">
        <f t="shared" si="175"/>
        <v>104931.42</v>
      </c>
      <c r="AD392" s="117">
        <v>0</v>
      </c>
      <c r="AE392" s="133">
        <v>0</v>
      </c>
      <c r="AF392" s="108" t="s">
        <v>17025</v>
      </c>
      <c r="AG392" s="108">
        <v>2024</v>
      </c>
      <c r="AH392" s="108">
        <v>2024</v>
      </c>
      <c r="AI392" s="124"/>
      <c r="AJ392" s="124"/>
      <c r="AK392" s="124"/>
      <c r="AL392" s="124"/>
      <c r="AM392" s="125"/>
      <c r="AN392" s="125"/>
      <c r="AO392" s="125"/>
      <c r="AP392" s="125"/>
      <c r="AQ392" s="125"/>
      <c r="AR392" s="125"/>
      <c r="AS392" s="125"/>
      <c r="AT392" s="125"/>
      <c r="AU392" s="125"/>
      <c r="AV392" s="125"/>
      <c r="AW392" s="125"/>
      <c r="AX392" s="126"/>
      <c r="AY392" s="126"/>
      <c r="AZ392" s="125"/>
      <c r="BA392" s="125"/>
      <c r="BB392" s="127"/>
      <c r="BC392" s="128"/>
      <c r="CH392" s="119">
        <f t="shared" si="155"/>
        <v>-7.2759576141834259E-11</v>
      </c>
      <c r="DN392" s="97" t="e">
        <f t="shared" si="151"/>
        <v>#N/A</v>
      </c>
    </row>
    <row r="393" spans="1:118" x14ac:dyDescent="0.3">
      <c r="A393" s="97">
        <v>1</v>
      </c>
      <c r="B393" s="120">
        <f>SUBTOTAL(9,$A$383:A393)</f>
        <v>11</v>
      </c>
      <c r="C393" s="115" t="s">
        <v>4775</v>
      </c>
      <c r="D393" s="117">
        <f t="shared" si="174"/>
        <v>10110098.629999999</v>
      </c>
      <c r="E393" s="133">
        <v>0</v>
      </c>
      <c r="F393" s="133">
        <v>0</v>
      </c>
      <c r="G393" s="133">
        <v>0</v>
      </c>
      <c r="H393" s="133">
        <v>0</v>
      </c>
      <c r="I393" s="133">
        <v>0</v>
      </c>
      <c r="J393" s="133">
        <v>0</v>
      </c>
      <c r="K393" s="149">
        <v>0</v>
      </c>
      <c r="L393" s="133">
        <v>0</v>
      </c>
      <c r="M393" s="117">
        <v>0</v>
      </c>
      <c r="N393" s="117">
        <v>0</v>
      </c>
      <c r="O393" s="133">
        <v>0</v>
      </c>
      <c r="P393" s="133">
        <v>0</v>
      </c>
      <c r="Q393" s="117">
        <v>2531.4</v>
      </c>
      <c r="R393" s="117">
        <v>9667793.8100000005</v>
      </c>
      <c r="S393" s="133">
        <v>0</v>
      </c>
      <c r="T393" s="133">
        <v>0</v>
      </c>
      <c r="U393" s="133">
        <v>0</v>
      </c>
      <c r="V393" s="133">
        <v>0</v>
      </c>
      <c r="W393" s="133">
        <v>0</v>
      </c>
      <c r="X393" s="133">
        <v>0</v>
      </c>
      <c r="Y393" s="133">
        <v>0</v>
      </c>
      <c r="Z393" s="133">
        <v>0</v>
      </c>
      <c r="AA393" s="133">
        <v>0</v>
      </c>
      <c r="AB393" s="133">
        <v>0</v>
      </c>
      <c r="AC393" s="134">
        <f t="shared" si="175"/>
        <v>206890.79</v>
      </c>
      <c r="AD393" s="134">
        <v>235414.03</v>
      </c>
      <c r="AE393" s="133">
        <v>0</v>
      </c>
      <c r="AF393" s="108">
        <v>2024</v>
      </c>
      <c r="AG393" s="108">
        <v>2024</v>
      </c>
      <c r="AH393" s="108">
        <v>2024</v>
      </c>
      <c r="AI393" s="124"/>
      <c r="AJ393" s="124"/>
      <c r="AK393" s="124"/>
      <c r="AL393" s="124"/>
      <c r="AM393" s="125"/>
      <c r="AN393" s="125"/>
      <c r="AO393" s="125"/>
      <c r="AP393" s="125"/>
      <c r="AQ393" s="125"/>
      <c r="AR393" s="125"/>
      <c r="AS393" s="125"/>
      <c r="AT393" s="125"/>
      <c r="AU393" s="125"/>
      <c r="AV393" s="125"/>
      <c r="AW393" s="125"/>
      <c r="AX393" s="126"/>
      <c r="AY393" s="126"/>
      <c r="AZ393" s="125"/>
      <c r="BA393" s="125"/>
      <c r="BB393" s="127"/>
      <c r="BC393" s="128"/>
      <c r="CH393" s="119">
        <f t="shared" si="155"/>
        <v>-1.57160684466362E-9</v>
      </c>
      <c r="DN393" s="97" t="e">
        <f t="shared" si="151"/>
        <v>#N/A</v>
      </c>
    </row>
    <row r="394" spans="1:118" x14ac:dyDescent="0.3">
      <c r="A394" s="97">
        <v>1</v>
      </c>
      <c r="B394" s="120">
        <f>SUBTOTAL(9,$A$383:A394)</f>
        <v>12</v>
      </c>
      <c r="C394" s="130" t="s">
        <v>148</v>
      </c>
      <c r="D394" s="117">
        <f t="shared" si="174"/>
        <v>4003605.9299999997</v>
      </c>
      <c r="E394" s="133">
        <v>0</v>
      </c>
      <c r="F394" s="133">
        <v>0</v>
      </c>
      <c r="G394" s="133">
        <v>0</v>
      </c>
      <c r="H394" s="133">
        <v>0</v>
      </c>
      <c r="I394" s="133">
        <v>0</v>
      </c>
      <c r="J394" s="133">
        <v>0</v>
      </c>
      <c r="K394" s="149">
        <v>0</v>
      </c>
      <c r="L394" s="133">
        <v>0</v>
      </c>
      <c r="M394" s="117">
        <v>497</v>
      </c>
      <c r="N394" s="117">
        <v>3811234.8</v>
      </c>
      <c r="O394" s="133">
        <v>0</v>
      </c>
      <c r="P394" s="133">
        <v>0</v>
      </c>
      <c r="Q394" s="117">
        <v>0</v>
      </c>
      <c r="R394" s="117">
        <v>0</v>
      </c>
      <c r="S394" s="133">
        <v>0</v>
      </c>
      <c r="T394" s="133">
        <v>0</v>
      </c>
      <c r="U394" s="133">
        <v>0</v>
      </c>
      <c r="V394" s="133">
        <v>0</v>
      </c>
      <c r="W394" s="133">
        <v>0</v>
      </c>
      <c r="X394" s="133">
        <v>0</v>
      </c>
      <c r="Y394" s="133">
        <v>0</v>
      </c>
      <c r="Z394" s="133">
        <v>0</v>
      </c>
      <c r="AA394" s="133">
        <v>0</v>
      </c>
      <c r="AB394" s="133">
        <v>0</v>
      </c>
      <c r="AC394" s="134">
        <f t="shared" si="175"/>
        <v>81560.42</v>
      </c>
      <c r="AD394" s="117">
        <v>110810.71</v>
      </c>
      <c r="AE394" s="133">
        <v>0</v>
      </c>
      <c r="AF394" s="108">
        <v>2024</v>
      </c>
      <c r="AG394" s="108">
        <v>2024</v>
      </c>
      <c r="AH394" s="108">
        <v>2024</v>
      </c>
      <c r="AI394" s="124"/>
      <c r="AJ394" s="124"/>
      <c r="AK394" s="124"/>
      <c r="AL394" s="124"/>
      <c r="AM394" s="125" t="s">
        <v>16949</v>
      </c>
      <c r="AN394" s="125" t="s">
        <v>16929</v>
      </c>
      <c r="AO394" s="125">
        <v>0</v>
      </c>
      <c r="AP394" s="125" t="s">
        <v>16943</v>
      </c>
      <c r="AQ394" s="125" t="s">
        <v>16937</v>
      </c>
      <c r="AR394" s="125" t="s">
        <v>16936</v>
      </c>
      <c r="AS394" s="125"/>
      <c r="AT394" s="125"/>
      <c r="AU394" s="125"/>
      <c r="AV394" s="125"/>
      <c r="AW394" s="125" t="s">
        <v>926</v>
      </c>
      <c r="AX394" s="126">
        <v>65.3</v>
      </c>
      <c r="AY394" s="126">
        <v>500</v>
      </c>
      <c r="AZ394" s="125" t="s">
        <v>16994</v>
      </c>
      <c r="BA394" s="125" t="s">
        <v>3191</v>
      </c>
      <c r="BB394" s="127"/>
      <c r="BC394" s="128">
        <f t="shared" si="173"/>
        <v>3</v>
      </c>
      <c r="BJ394" s="97" t="str">
        <f t="shared" ref="BJ394:BJ413" si="176">VLOOKUP(C394,BM:BO,3,FALSE)</f>
        <v>377.500</v>
      </c>
      <c r="BM394" s="97" t="s">
        <v>3122</v>
      </c>
      <c r="BN394" s="97" t="s">
        <v>661</v>
      </c>
      <c r="BO394" s="97" t="s">
        <v>3123</v>
      </c>
      <c r="BU394" s="97" t="s">
        <v>3122</v>
      </c>
      <c r="BV394" s="97" t="s">
        <v>661</v>
      </c>
      <c r="BW394" s="97" t="s">
        <v>3123</v>
      </c>
      <c r="CH394" s="119">
        <f t="shared" si="155"/>
        <v>-1.1641532182693481E-10</v>
      </c>
      <c r="DN394" s="97" t="e">
        <f t="shared" si="151"/>
        <v>#N/A</v>
      </c>
    </row>
    <row r="395" spans="1:118" x14ac:dyDescent="0.3">
      <c r="A395" s="97">
        <v>1</v>
      </c>
      <c r="B395" s="120">
        <f>SUBTOTAL(9,$A$383:A395)</f>
        <v>13</v>
      </c>
      <c r="C395" s="130" t="s">
        <v>147</v>
      </c>
      <c r="D395" s="117">
        <f t="shared" si="174"/>
        <v>3943523.36</v>
      </c>
      <c r="E395" s="133">
        <v>0</v>
      </c>
      <c r="F395" s="133">
        <v>0</v>
      </c>
      <c r="G395" s="133">
        <v>0</v>
      </c>
      <c r="H395" s="133">
        <v>0</v>
      </c>
      <c r="I395" s="133">
        <v>0</v>
      </c>
      <c r="J395" s="133">
        <v>0</v>
      </c>
      <c r="K395" s="149">
        <v>0</v>
      </c>
      <c r="L395" s="133">
        <v>0</v>
      </c>
      <c r="M395" s="117">
        <v>489.7</v>
      </c>
      <c r="N395" s="117">
        <v>3752666.42</v>
      </c>
      <c r="O395" s="133">
        <v>0</v>
      </c>
      <c r="P395" s="133">
        <v>0</v>
      </c>
      <c r="Q395" s="117">
        <v>0</v>
      </c>
      <c r="R395" s="117">
        <v>0</v>
      </c>
      <c r="S395" s="133">
        <v>0</v>
      </c>
      <c r="T395" s="133">
        <v>0</v>
      </c>
      <c r="U395" s="133">
        <v>0</v>
      </c>
      <c r="V395" s="133">
        <v>0</v>
      </c>
      <c r="W395" s="133">
        <v>0</v>
      </c>
      <c r="X395" s="133">
        <v>0</v>
      </c>
      <c r="Y395" s="133">
        <v>0</v>
      </c>
      <c r="Z395" s="133">
        <v>0</v>
      </c>
      <c r="AA395" s="133">
        <v>0</v>
      </c>
      <c r="AB395" s="133">
        <v>0</v>
      </c>
      <c r="AC395" s="134">
        <f t="shared" si="175"/>
        <v>80307.06</v>
      </c>
      <c r="AD395" s="117">
        <v>110549.88</v>
      </c>
      <c r="AE395" s="133">
        <v>0</v>
      </c>
      <c r="AF395" s="108">
        <v>2024</v>
      </c>
      <c r="AG395" s="108">
        <v>2024</v>
      </c>
      <c r="AH395" s="108">
        <v>2024</v>
      </c>
      <c r="AI395" s="124"/>
      <c r="AJ395" s="124"/>
      <c r="AK395" s="124"/>
      <c r="AL395" s="124"/>
      <c r="AM395" s="125" t="s">
        <v>16949</v>
      </c>
      <c r="AN395" s="125" t="s">
        <v>16929</v>
      </c>
      <c r="AO395" s="125">
        <v>0</v>
      </c>
      <c r="AP395" s="125" t="s">
        <v>16943</v>
      </c>
      <c r="AQ395" s="125" t="s">
        <v>16937</v>
      </c>
      <c r="AR395" s="125" t="s">
        <v>16936</v>
      </c>
      <c r="AS395" s="125"/>
      <c r="AT395" s="125"/>
      <c r="AU395" s="125"/>
      <c r="AV395" s="125"/>
      <c r="AW395" s="125" t="s">
        <v>926</v>
      </c>
      <c r="AX395" s="126">
        <v>552.4</v>
      </c>
      <c r="AY395" s="126">
        <v>500</v>
      </c>
      <c r="AZ395" s="125" t="s">
        <v>16994</v>
      </c>
      <c r="BA395" s="125" t="s">
        <v>3191</v>
      </c>
      <c r="BB395" s="127"/>
      <c r="BC395" s="128">
        <f t="shared" si="173"/>
        <v>10.300000000000011</v>
      </c>
      <c r="BJ395" s="97" t="str">
        <f t="shared" si="176"/>
        <v>376.700</v>
      </c>
      <c r="BM395" s="97" t="s">
        <v>630</v>
      </c>
      <c r="BN395" s="97" t="s">
        <v>700</v>
      </c>
      <c r="BO395" s="97" t="s">
        <v>3124</v>
      </c>
      <c r="BU395" s="97" t="s">
        <v>630</v>
      </c>
      <c r="BV395" s="97" t="s">
        <v>700</v>
      </c>
      <c r="BW395" s="97" t="s">
        <v>3124</v>
      </c>
      <c r="CH395" s="119">
        <f t="shared" si="155"/>
        <v>-5.8207660913467407E-11</v>
      </c>
      <c r="DN395" s="97" t="e">
        <f t="shared" si="151"/>
        <v>#N/A</v>
      </c>
    </row>
    <row r="396" spans="1:118" x14ac:dyDescent="0.3">
      <c r="A396" s="97">
        <v>1</v>
      </c>
      <c r="B396" s="120">
        <f>SUBTOTAL(9,$A$383:A396)</f>
        <v>14</v>
      </c>
      <c r="C396" s="130" t="s">
        <v>146</v>
      </c>
      <c r="D396" s="117">
        <f t="shared" si="174"/>
        <v>4636666.34</v>
      </c>
      <c r="E396" s="133">
        <v>0</v>
      </c>
      <c r="F396" s="133">
        <v>0</v>
      </c>
      <c r="G396" s="133">
        <v>0</v>
      </c>
      <c r="H396" s="133">
        <v>0</v>
      </c>
      <c r="I396" s="133">
        <v>0</v>
      </c>
      <c r="J396" s="133">
        <v>0</v>
      </c>
      <c r="K396" s="149">
        <v>0</v>
      </c>
      <c r="L396" s="133">
        <v>0</v>
      </c>
      <c r="M396" s="117">
        <v>570</v>
      </c>
      <c r="N396" s="117">
        <v>4377337.6100000003</v>
      </c>
      <c r="O396" s="133">
        <v>0</v>
      </c>
      <c r="P396" s="133">
        <v>0</v>
      </c>
      <c r="Q396" s="117">
        <v>0</v>
      </c>
      <c r="R396" s="117">
        <v>0</v>
      </c>
      <c r="S396" s="133">
        <v>0</v>
      </c>
      <c r="T396" s="133">
        <v>0</v>
      </c>
      <c r="U396" s="133">
        <v>0</v>
      </c>
      <c r="V396" s="133">
        <v>0</v>
      </c>
      <c r="W396" s="133">
        <v>0</v>
      </c>
      <c r="X396" s="133">
        <v>0</v>
      </c>
      <c r="Y396" s="133">
        <v>0</v>
      </c>
      <c r="Z396" s="133">
        <v>0</v>
      </c>
      <c r="AA396" s="133">
        <v>0</v>
      </c>
      <c r="AB396" s="133">
        <v>0</v>
      </c>
      <c r="AC396" s="134">
        <f t="shared" si="175"/>
        <v>93675.02</v>
      </c>
      <c r="AD396" s="117">
        <v>165653.71</v>
      </c>
      <c r="AE396" s="133">
        <v>0</v>
      </c>
      <c r="AF396" s="108">
        <v>2024</v>
      </c>
      <c r="AG396" s="108">
        <v>2024</v>
      </c>
      <c r="AH396" s="108">
        <v>2024</v>
      </c>
      <c r="AI396" s="124"/>
      <c r="AJ396" s="124"/>
      <c r="AK396" s="124"/>
      <c r="AL396" s="124"/>
      <c r="AM396" s="125" t="s">
        <v>16949</v>
      </c>
      <c r="AN396" s="125" t="s">
        <v>16929</v>
      </c>
      <c r="AO396" s="125">
        <v>0</v>
      </c>
      <c r="AP396" s="125" t="s">
        <v>16951</v>
      </c>
      <c r="AQ396" s="125" t="s">
        <v>16940</v>
      </c>
      <c r="AR396" s="125" t="s">
        <v>16943</v>
      </c>
      <c r="AS396" s="125"/>
      <c r="AT396" s="125"/>
      <c r="AU396" s="125"/>
      <c r="AV396" s="125"/>
      <c r="AW396" s="125" t="s">
        <v>736</v>
      </c>
      <c r="AX396" s="126">
        <v>850.5</v>
      </c>
      <c r="AY396" s="126">
        <v>570</v>
      </c>
      <c r="AZ396" s="125" t="s">
        <v>16994</v>
      </c>
      <c r="BA396" s="125" t="s">
        <v>3191</v>
      </c>
      <c r="BB396" s="127"/>
      <c r="BC396" s="128">
        <f t="shared" si="173"/>
        <v>0</v>
      </c>
      <c r="BJ396" s="97" t="str">
        <f t="shared" si="176"/>
        <v>436.000</v>
      </c>
      <c r="BM396" s="97" t="s">
        <v>3125</v>
      </c>
      <c r="BN396" s="97" t="s">
        <v>2983</v>
      </c>
      <c r="BO396" s="97" t="s">
        <v>2719</v>
      </c>
      <c r="BU396" s="97" t="s">
        <v>3125</v>
      </c>
      <c r="BV396" s="97" t="s">
        <v>2983</v>
      </c>
      <c r="BW396" s="97" t="s">
        <v>2719</v>
      </c>
      <c r="CH396" s="119">
        <f t="shared" si="155"/>
        <v>-4.9476511776447296E-10</v>
      </c>
      <c r="DN396" s="97" t="e">
        <f t="shared" si="151"/>
        <v>#N/A</v>
      </c>
    </row>
    <row r="397" spans="1:118" x14ac:dyDescent="0.3">
      <c r="A397" s="97">
        <v>1</v>
      </c>
      <c r="B397" s="120">
        <f>SUBTOTAL(9,$A$383:A397)</f>
        <v>15</v>
      </c>
      <c r="C397" s="130" t="s">
        <v>145</v>
      </c>
      <c r="D397" s="117">
        <f t="shared" si="174"/>
        <v>8253921.0599999996</v>
      </c>
      <c r="E397" s="133">
        <v>0</v>
      </c>
      <c r="F397" s="133">
        <v>0</v>
      </c>
      <c r="G397" s="133">
        <v>0</v>
      </c>
      <c r="H397" s="133">
        <v>0</v>
      </c>
      <c r="I397" s="133">
        <v>0</v>
      </c>
      <c r="J397" s="133">
        <v>0</v>
      </c>
      <c r="K397" s="149">
        <v>0</v>
      </c>
      <c r="L397" s="133">
        <v>0</v>
      </c>
      <c r="M397" s="117">
        <v>1006</v>
      </c>
      <c r="N397" s="117">
        <v>7846022.6600000001</v>
      </c>
      <c r="O397" s="133">
        <v>0</v>
      </c>
      <c r="P397" s="133">
        <v>0</v>
      </c>
      <c r="Q397" s="117">
        <v>0</v>
      </c>
      <c r="R397" s="117">
        <v>0</v>
      </c>
      <c r="S397" s="133">
        <v>0</v>
      </c>
      <c r="T397" s="133">
        <v>0</v>
      </c>
      <c r="U397" s="133">
        <v>0</v>
      </c>
      <c r="V397" s="133">
        <v>0</v>
      </c>
      <c r="W397" s="133">
        <v>0</v>
      </c>
      <c r="X397" s="133">
        <v>0</v>
      </c>
      <c r="Y397" s="133">
        <v>0</v>
      </c>
      <c r="Z397" s="133">
        <v>0</v>
      </c>
      <c r="AA397" s="133">
        <v>0</v>
      </c>
      <c r="AB397" s="133">
        <v>0</v>
      </c>
      <c r="AC397" s="134">
        <f t="shared" si="175"/>
        <v>167904.88</v>
      </c>
      <c r="AD397" s="117">
        <v>239993.52</v>
      </c>
      <c r="AE397" s="133">
        <v>0</v>
      </c>
      <c r="AF397" s="108">
        <v>2024</v>
      </c>
      <c r="AG397" s="108">
        <v>2024</v>
      </c>
      <c r="AH397" s="108">
        <v>2024</v>
      </c>
      <c r="AI397" s="124"/>
      <c r="AJ397" s="124"/>
      <c r="AK397" s="124"/>
      <c r="AL397" s="124"/>
      <c r="AM397" s="125" t="s">
        <v>16949</v>
      </c>
      <c r="AN397" s="125" t="s">
        <v>16929</v>
      </c>
      <c r="AO397" s="125">
        <v>0</v>
      </c>
      <c r="AP397" s="125" t="s">
        <v>16943</v>
      </c>
      <c r="AQ397" s="125" t="s">
        <v>16943</v>
      </c>
      <c r="AR397" s="125" t="s">
        <v>16940</v>
      </c>
      <c r="AS397" s="125"/>
      <c r="AT397" s="125"/>
      <c r="AU397" s="125"/>
      <c r="AV397" s="125"/>
      <c r="AW397" s="125" t="s">
        <v>667</v>
      </c>
      <c r="AX397" s="126">
        <v>3171.4</v>
      </c>
      <c r="AY397" s="126">
        <v>1006</v>
      </c>
      <c r="AZ397" s="125" t="s">
        <v>16994</v>
      </c>
      <c r="BA397" s="125" t="s">
        <v>3191</v>
      </c>
      <c r="BB397" s="127"/>
      <c r="BC397" s="128">
        <f t="shared" si="173"/>
        <v>0</v>
      </c>
      <c r="BJ397" s="97" t="str">
        <f t="shared" si="176"/>
        <v>777.400</v>
      </c>
      <c r="BM397" s="97" t="s">
        <v>3126</v>
      </c>
      <c r="BN397" s="97" t="s">
        <v>2983</v>
      </c>
      <c r="BO397" s="97" t="s">
        <v>2983</v>
      </c>
      <c r="BU397" s="97" t="s">
        <v>3126</v>
      </c>
      <c r="BV397" s="97" t="s">
        <v>2983</v>
      </c>
      <c r="BW397" s="97" t="s">
        <v>2983</v>
      </c>
      <c r="CH397" s="119">
        <f t="shared" si="155"/>
        <v>-5.5297277867794037E-10</v>
      </c>
      <c r="DN397" s="97" t="e">
        <f t="shared" si="151"/>
        <v>#N/A</v>
      </c>
    </row>
    <row r="398" spans="1:118" x14ac:dyDescent="0.3">
      <c r="A398" s="97">
        <v>1</v>
      </c>
      <c r="B398" s="120">
        <f>SUBTOTAL(9,$A$383:A398)</f>
        <v>16</v>
      </c>
      <c r="C398" s="130" t="s">
        <v>143</v>
      </c>
      <c r="D398" s="117">
        <f t="shared" si="174"/>
        <v>14014731.220000001</v>
      </c>
      <c r="E398" s="133">
        <v>0</v>
      </c>
      <c r="F398" s="133">
        <v>0</v>
      </c>
      <c r="G398" s="133">
        <v>0</v>
      </c>
      <c r="H398" s="133">
        <v>0</v>
      </c>
      <c r="I398" s="133">
        <v>0</v>
      </c>
      <c r="J398" s="133">
        <v>0</v>
      </c>
      <c r="K398" s="149">
        <v>0</v>
      </c>
      <c r="L398" s="133">
        <v>0</v>
      </c>
      <c r="M398" s="117">
        <v>1800</v>
      </c>
      <c r="N398" s="117">
        <v>13565455.26</v>
      </c>
      <c r="O398" s="133">
        <v>0</v>
      </c>
      <c r="P398" s="133">
        <v>0</v>
      </c>
      <c r="Q398" s="117">
        <v>0</v>
      </c>
      <c r="R398" s="117">
        <v>0</v>
      </c>
      <c r="S398" s="133">
        <v>0</v>
      </c>
      <c r="T398" s="133">
        <v>0</v>
      </c>
      <c r="U398" s="133">
        <v>0</v>
      </c>
      <c r="V398" s="133">
        <v>0</v>
      </c>
      <c r="W398" s="133">
        <v>0</v>
      </c>
      <c r="X398" s="133">
        <v>0</v>
      </c>
      <c r="Y398" s="133">
        <v>0</v>
      </c>
      <c r="Z398" s="133">
        <v>0</v>
      </c>
      <c r="AA398" s="133">
        <v>0</v>
      </c>
      <c r="AB398" s="133">
        <v>0</v>
      </c>
      <c r="AC398" s="134">
        <f t="shared" si="175"/>
        <v>290300.74</v>
      </c>
      <c r="AD398" s="117">
        <v>158975.22</v>
      </c>
      <c r="AE398" s="133">
        <v>0</v>
      </c>
      <c r="AF398" s="108">
        <v>2024</v>
      </c>
      <c r="AG398" s="108">
        <v>2024</v>
      </c>
      <c r="AH398" s="108">
        <v>2024</v>
      </c>
      <c r="AI398" s="124"/>
      <c r="AJ398" s="124"/>
      <c r="AK398" s="124"/>
      <c r="AL398" s="124"/>
      <c r="AM398" s="125" t="s">
        <v>16941</v>
      </c>
      <c r="AN398" s="125" t="s">
        <v>16939</v>
      </c>
      <c r="AO398" s="125">
        <v>0</v>
      </c>
      <c r="AP398" s="125" t="s">
        <v>16943</v>
      </c>
      <c r="AQ398" s="125" t="s">
        <v>16937</v>
      </c>
      <c r="AR398" s="125" t="s">
        <v>16936</v>
      </c>
      <c r="AS398" s="125"/>
      <c r="AT398" s="125"/>
      <c r="AU398" s="125"/>
      <c r="AV398" s="125"/>
      <c r="AW398" s="125" t="s">
        <v>736</v>
      </c>
      <c r="AX398" s="126">
        <v>4561.8999999999996</v>
      </c>
      <c r="AY398" s="126">
        <v>1800</v>
      </c>
      <c r="AZ398" s="125" t="s">
        <v>16995</v>
      </c>
      <c r="BA398" s="125" t="s">
        <v>16991</v>
      </c>
      <c r="BB398" s="127"/>
      <c r="BC398" s="128">
        <f t="shared" si="173"/>
        <v>0</v>
      </c>
      <c r="BJ398" s="97" t="str">
        <f t="shared" si="176"/>
        <v>1275.000</v>
      </c>
      <c r="BM398" s="97" t="s">
        <v>3127</v>
      </c>
      <c r="BN398" s="97" t="s">
        <v>2983</v>
      </c>
      <c r="BO398" s="97" t="s">
        <v>3129</v>
      </c>
      <c r="BU398" s="97" t="s">
        <v>3127</v>
      </c>
      <c r="BV398" s="97" t="s">
        <v>2983</v>
      </c>
      <c r="BW398" s="97" t="s">
        <v>3129</v>
      </c>
      <c r="CH398" s="119">
        <f t="shared" si="155"/>
        <v>9.0221874415874481E-10</v>
      </c>
      <c r="DN398" s="97" t="e">
        <f t="shared" si="151"/>
        <v>#N/A</v>
      </c>
    </row>
    <row r="399" spans="1:118" x14ac:dyDescent="0.3">
      <c r="A399" s="97">
        <v>1</v>
      </c>
      <c r="B399" s="120">
        <f>SUBTOTAL(9,$A$383:A399)</f>
        <v>17</v>
      </c>
      <c r="C399" s="130" t="s">
        <v>142</v>
      </c>
      <c r="D399" s="117">
        <f t="shared" si="174"/>
        <v>4755309.97</v>
      </c>
      <c r="E399" s="133">
        <v>0</v>
      </c>
      <c r="F399" s="133">
        <v>0</v>
      </c>
      <c r="G399" s="133">
        <v>0</v>
      </c>
      <c r="H399" s="133">
        <v>0</v>
      </c>
      <c r="I399" s="133">
        <v>0</v>
      </c>
      <c r="J399" s="133">
        <v>0</v>
      </c>
      <c r="K399" s="149">
        <v>0</v>
      </c>
      <c r="L399" s="133">
        <v>0</v>
      </c>
      <c r="M399" s="117">
        <v>589</v>
      </c>
      <c r="N399" s="117">
        <v>4529775.8499999996</v>
      </c>
      <c r="O399" s="133">
        <v>0</v>
      </c>
      <c r="P399" s="133">
        <v>0</v>
      </c>
      <c r="Q399" s="117">
        <v>0</v>
      </c>
      <c r="R399" s="117">
        <v>0</v>
      </c>
      <c r="S399" s="133">
        <v>0</v>
      </c>
      <c r="T399" s="133">
        <v>0</v>
      </c>
      <c r="U399" s="133">
        <v>0</v>
      </c>
      <c r="V399" s="133">
        <v>0</v>
      </c>
      <c r="W399" s="133">
        <v>0</v>
      </c>
      <c r="X399" s="133">
        <v>0</v>
      </c>
      <c r="Y399" s="133">
        <v>0</v>
      </c>
      <c r="Z399" s="133">
        <v>0</v>
      </c>
      <c r="AA399" s="133">
        <v>0</v>
      </c>
      <c r="AB399" s="133">
        <v>0</v>
      </c>
      <c r="AC399" s="134">
        <f t="shared" si="175"/>
        <v>96937.2</v>
      </c>
      <c r="AD399" s="117">
        <v>128596.92</v>
      </c>
      <c r="AE399" s="133">
        <v>0</v>
      </c>
      <c r="AF399" s="108">
        <v>2024</v>
      </c>
      <c r="AG399" s="108">
        <v>2024</v>
      </c>
      <c r="AH399" s="108">
        <v>2024</v>
      </c>
      <c r="AI399" s="124"/>
      <c r="AJ399" s="124"/>
      <c r="AK399" s="124"/>
      <c r="AL399" s="124"/>
      <c r="AM399" s="125" t="s">
        <v>16941</v>
      </c>
      <c r="AN399" s="125" t="s">
        <v>16939</v>
      </c>
      <c r="AO399" s="125">
        <v>0</v>
      </c>
      <c r="AP399" s="125" t="s">
        <v>16944</v>
      </c>
      <c r="AQ399" s="125" t="s">
        <v>16945</v>
      </c>
      <c r="AR399" s="125" t="s">
        <v>16943</v>
      </c>
      <c r="AS399" s="125"/>
      <c r="AT399" s="125"/>
      <c r="AU399" s="125"/>
      <c r="AV399" s="125"/>
      <c r="AW399" s="125" t="s">
        <v>631</v>
      </c>
      <c r="AX399" s="126">
        <v>701.3</v>
      </c>
      <c r="AY399" s="126">
        <v>589</v>
      </c>
      <c r="AZ399" s="125" t="s">
        <v>16994</v>
      </c>
      <c r="BA399" s="125" t="s">
        <v>16991</v>
      </c>
      <c r="BB399" s="127"/>
      <c r="BC399" s="128">
        <f t="shared" si="173"/>
        <v>0</v>
      </c>
      <c r="BJ399" s="97" t="str">
        <f t="shared" si="176"/>
        <v>453.000</v>
      </c>
      <c r="BM399" s="97" t="s">
        <v>3131</v>
      </c>
      <c r="BN399" s="97" t="s">
        <v>799</v>
      </c>
      <c r="BO399" s="97" t="s">
        <v>924</v>
      </c>
      <c r="BU399" s="97" t="s">
        <v>3131</v>
      </c>
      <c r="BV399" s="97" t="s">
        <v>799</v>
      </c>
      <c r="BW399" s="97" t="s">
        <v>924</v>
      </c>
      <c r="CH399" s="119">
        <f t="shared" si="155"/>
        <v>1.1641532182693481E-10</v>
      </c>
      <c r="DN399" s="97" t="e">
        <f t="shared" si="151"/>
        <v>#N/A</v>
      </c>
    </row>
    <row r="400" spans="1:118" x14ac:dyDescent="0.3">
      <c r="A400" s="97">
        <v>1</v>
      </c>
      <c r="B400" s="120">
        <f>SUBTOTAL(9,$A$383:A400)</f>
        <v>18</v>
      </c>
      <c r="C400" s="130" t="s">
        <v>141</v>
      </c>
      <c r="D400" s="117">
        <f t="shared" si="174"/>
        <v>6137331.9900000002</v>
      </c>
      <c r="E400" s="133">
        <v>0</v>
      </c>
      <c r="F400" s="133">
        <v>0</v>
      </c>
      <c r="G400" s="133">
        <v>0</v>
      </c>
      <c r="H400" s="133">
        <v>0</v>
      </c>
      <c r="I400" s="133">
        <v>0</v>
      </c>
      <c r="J400" s="133">
        <v>0</v>
      </c>
      <c r="K400" s="149">
        <v>0</v>
      </c>
      <c r="L400" s="133">
        <v>0</v>
      </c>
      <c r="M400" s="117">
        <v>759</v>
      </c>
      <c r="N400" s="117">
        <v>5893696.96</v>
      </c>
      <c r="O400" s="133">
        <v>0</v>
      </c>
      <c r="P400" s="133">
        <v>0</v>
      </c>
      <c r="Q400" s="117">
        <v>0</v>
      </c>
      <c r="R400" s="117">
        <v>0</v>
      </c>
      <c r="S400" s="133">
        <v>0</v>
      </c>
      <c r="T400" s="133">
        <v>0</v>
      </c>
      <c r="U400" s="133">
        <v>0</v>
      </c>
      <c r="V400" s="133">
        <v>0</v>
      </c>
      <c r="W400" s="133">
        <v>0</v>
      </c>
      <c r="X400" s="133">
        <v>0</v>
      </c>
      <c r="Y400" s="133">
        <v>0</v>
      </c>
      <c r="Z400" s="133">
        <v>0</v>
      </c>
      <c r="AA400" s="133">
        <v>0</v>
      </c>
      <c r="AB400" s="133">
        <v>0</v>
      </c>
      <c r="AC400" s="134">
        <f t="shared" si="175"/>
        <v>126125.11</v>
      </c>
      <c r="AD400" s="117">
        <v>117509.92</v>
      </c>
      <c r="AE400" s="133">
        <v>0</v>
      </c>
      <c r="AF400" s="108">
        <v>2024</v>
      </c>
      <c r="AG400" s="108">
        <v>2024</v>
      </c>
      <c r="AH400" s="108">
        <v>2024</v>
      </c>
      <c r="AI400" s="124"/>
      <c r="AJ400" s="124"/>
      <c r="AK400" s="124"/>
      <c r="AL400" s="124"/>
      <c r="AM400" s="125" t="s">
        <v>16948</v>
      </c>
      <c r="AN400" s="125" t="s">
        <v>16935</v>
      </c>
      <c r="AO400" s="125">
        <v>0</v>
      </c>
      <c r="AP400" s="125" t="s">
        <v>16943</v>
      </c>
      <c r="AQ400" s="125" t="s">
        <v>16937</v>
      </c>
      <c r="AR400" s="125">
        <v>0</v>
      </c>
      <c r="AS400" s="125"/>
      <c r="AT400" s="125"/>
      <c r="AU400" s="125"/>
      <c r="AV400" s="125"/>
      <c r="AW400" s="125" t="s">
        <v>696</v>
      </c>
      <c r="AX400" s="126">
        <v>701.1</v>
      </c>
      <c r="AY400" s="126">
        <v>719.2</v>
      </c>
      <c r="AZ400" s="125" t="s">
        <v>16994</v>
      </c>
      <c r="BA400" s="125">
        <v>2007</v>
      </c>
      <c r="BB400" s="127"/>
      <c r="BC400" s="128">
        <f t="shared" si="173"/>
        <v>-39.799999999999955</v>
      </c>
      <c r="BJ400" s="97" t="str">
        <f t="shared" si="176"/>
        <v>856.000</v>
      </c>
      <c r="BM400" s="97" t="s">
        <v>3132</v>
      </c>
      <c r="BN400" s="97" t="s">
        <v>803</v>
      </c>
      <c r="BO400" s="97" t="s">
        <v>2983</v>
      </c>
      <c r="BU400" s="97" t="s">
        <v>3132</v>
      </c>
      <c r="BV400" s="97" t="s">
        <v>803</v>
      </c>
      <c r="BW400" s="97" t="s">
        <v>2983</v>
      </c>
      <c r="CH400" s="119">
        <f t="shared" si="155"/>
        <v>2.6193447411060333E-10</v>
      </c>
      <c r="DN400" s="97" t="e">
        <f t="shared" si="151"/>
        <v>#N/A</v>
      </c>
    </row>
    <row r="401" spans="1:118" x14ac:dyDescent="0.3">
      <c r="A401" s="97">
        <v>1</v>
      </c>
      <c r="B401" s="120">
        <f>SUBTOTAL(9,$A$383:A401)</f>
        <v>19</v>
      </c>
      <c r="C401" s="130" t="s">
        <v>139</v>
      </c>
      <c r="D401" s="117">
        <f t="shared" si="174"/>
        <v>6072525.9199999999</v>
      </c>
      <c r="E401" s="133">
        <v>0</v>
      </c>
      <c r="F401" s="133">
        <v>0</v>
      </c>
      <c r="G401" s="133">
        <v>0</v>
      </c>
      <c r="H401" s="133">
        <v>0</v>
      </c>
      <c r="I401" s="133">
        <v>0</v>
      </c>
      <c r="J401" s="133">
        <v>0</v>
      </c>
      <c r="K401" s="149">
        <v>0</v>
      </c>
      <c r="L401" s="133">
        <v>0</v>
      </c>
      <c r="M401" s="117">
        <v>776</v>
      </c>
      <c r="N401" s="117">
        <v>5749486.9000000004</v>
      </c>
      <c r="O401" s="133">
        <v>0</v>
      </c>
      <c r="P401" s="133">
        <v>0</v>
      </c>
      <c r="Q401" s="117">
        <v>0</v>
      </c>
      <c r="R401" s="117">
        <v>0</v>
      </c>
      <c r="S401" s="133">
        <v>0</v>
      </c>
      <c r="T401" s="133">
        <v>0</v>
      </c>
      <c r="U401" s="133">
        <v>0</v>
      </c>
      <c r="V401" s="133">
        <v>0</v>
      </c>
      <c r="W401" s="133">
        <v>0</v>
      </c>
      <c r="X401" s="133">
        <v>0</v>
      </c>
      <c r="Y401" s="133">
        <v>0</v>
      </c>
      <c r="Z401" s="133">
        <v>0</v>
      </c>
      <c r="AA401" s="133">
        <v>0</v>
      </c>
      <c r="AB401" s="133">
        <v>0</v>
      </c>
      <c r="AC401" s="134">
        <f t="shared" si="175"/>
        <v>123039.02</v>
      </c>
      <c r="AD401" s="117">
        <v>200000</v>
      </c>
      <c r="AE401" s="133">
        <v>0</v>
      </c>
      <c r="AF401" s="108">
        <v>2024</v>
      </c>
      <c r="AG401" s="108">
        <v>2024</v>
      </c>
      <c r="AH401" s="108">
        <v>2024</v>
      </c>
      <c r="AI401" s="124"/>
      <c r="AJ401" s="124"/>
      <c r="AK401" s="124"/>
      <c r="AL401" s="124"/>
      <c r="AM401" s="125" t="s">
        <v>16941</v>
      </c>
      <c r="AN401" s="125" t="s">
        <v>16938</v>
      </c>
      <c r="AO401" s="125" t="s">
        <v>16931</v>
      </c>
      <c r="AP401" s="125" t="s">
        <v>16943</v>
      </c>
      <c r="AQ401" s="125" t="s">
        <v>16945</v>
      </c>
      <c r="AR401" s="125" t="s">
        <v>16943</v>
      </c>
      <c r="AS401" s="125"/>
      <c r="AT401" s="125"/>
      <c r="AU401" s="125"/>
      <c r="AV401" s="125"/>
      <c r="AW401" s="125" t="s">
        <v>621</v>
      </c>
      <c r="AX401" s="126">
        <v>7098</v>
      </c>
      <c r="AY401" s="126">
        <v>776</v>
      </c>
      <c r="AZ401" s="125" t="s">
        <v>16995</v>
      </c>
      <c r="BA401" s="125" t="s">
        <v>16991</v>
      </c>
      <c r="BB401" s="127"/>
      <c r="BC401" s="128">
        <f t="shared" si="173"/>
        <v>0</v>
      </c>
      <c r="BJ401" s="97" t="str">
        <f t="shared" si="176"/>
        <v>887.000</v>
      </c>
      <c r="BM401" s="97" t="s">
        <v>3135</v>
      </c>
      <c r="BN401" s="97" t="s">
        <v>2983</v>
      </c>
      <c r="BO401" s="97" t="s">
        <v>3136</v>
      </c>
      <c r="BU401" s="97" t="s">
        <v>3135</v>
      </c>
      <c r="BV401" s="97" t="s">
        <v>2983</v>
      </c>
      <c r="BW401" s="97" t="s">
        <v>3136</v>
      </c>
      <c r="CH401" s="119">
        <f t="shared" si="155"/>
        <v>-4.6566128730773926E-10</v>
      </c>
      <c r="DN401" s="97" t="e">
        <f t="shared" si="151"/>
        <v>#N/A</v>
      </c>
    </row>
    <row r="402" spans="1:118" x14ac:dyDescent="0.3">
      <c r="A402" s="97">
        <v>1</v>
      </c>
      <c r="B402" s="120">
        <f>SUBTOTAL(9,$A$383:A402)</f>
        <v>20</v>
      </c>
      <c r="C402" s="130" t="s">
        <v>138</v>
      </c>
      <c r="D402" s="117">
        <f t="shared" si="174"/>
        <v>6218770.04</v>
      </c>
      <c r="E402" s="133">
        <v>0</v>
      </c>
      <c r="F402" s="133">
        <v>0</v>
      </c>
      <c r="G402" s="133">
        <v>0</v>
      </c>
      <c r="H402" s="133">
        <v>0</v>
      </c>
      <c r="I402" s="133">
        <v>0</v>
      </c>
      <c r="J402" s="133">
        <v>0</v>
      </c>
      <c r="K402" s="149">
        <v>0</v>
      </c>
      <c r="L402" s="133">
        <v>0</v>
      </c>
      <c r="M402" s="117">
        <v>799.8</v>
      </c>
      <c r="N402" s="117">
        <v>5931829.7599999998</v>
      </c>
      <c r="O402" s="133">
        <v>0</v>
      </c>
      <c r="P402" s="133">
        <v>0</v>
      </c>
      <c r="Q402" s="117">
        <v>0</v>
      </c>
      <c r="R402" s="117">
        <v>0</v>
      </c>
      <c r="S402" s="133">
        <v>0</v>
      </c>
      <c r="T402" s="133">
        <v>0</v>
      </c>
      <c r="U402" s="133">
        <v>0</v>
      </c>
      <c r="V402" s="133">
        <v>0</v>
      </c>
      <c r="W402" s="133">
        <v>0</v>
      </c>
      <c r="X402" s="133">
        <v>0</v>
      </c>
      <c r="Y402" s="133">
        <v>0</v>
      </c>
      <c r="Z402" s="133">
        <v>0</v>
      </c>
      <c r="AA402" s="133">
        <v>0</v>
      </c>
      <c r="AB402" s="133">
        <v>0</v>
      </c>
      <c r="AC402" s="134">
        <f t="shared" si="175"/>
        <v>126941.16</v>
      </c>
      <c r="AD402" s="117">
        <v>159999.12</v>
      </c>
      <c r="AE402" s="133">
        <v>0</v>
      </c>
      <c r="AF402" s="108">
        <v>2024</v>
      </c>
      <c r="AG402" s="108">
        <v>2024</v>
      </c>
      <c r="AH402" s="108">
        <v>2024</v>
      </c>
      <c r="AI402" s="124"/>
      <c r="AJ402" s="124"/>
      <c r="AK402" s="124"/>
      <c r="AL402" s="124"/>
      <c r="AM402" s="125" t="s">
        <v>16941</v>
      </c>
      <c r="AN402" s="125" t="s">
        <v>16933</v>
      </c>
      <c r="AO402" s="125">
        <v>0</v>
      </c>
      <c r="AP402" s="125" t="s">
        <v>16943</v>
      </c>
      <c r="AQ402" s="125" t="s">
        <v>16947</v>
      </c>
      <c r="AR402" s="125" t="s">
        <v>16936</v>
      </c>
      <c r="AS402" s="125"/>
      <c r="AT402" s="125"/>
      <c r="AU402" s="125"/>
      <c r="AV402" s="125"/>
      <c r="AW402" s="125" t="s">
        <v>803</v>
      </c>
      <c r="AX402" s="126">
        <v>3347.6</v>
      </c>
      <c r="AY402" s="126">
        <v>799.8</v>
      </c>
      <c r="AZ402" s="125" t="s">
        <v>16995</v>
      </c>
      <c r="BA402" s="125">
        <v>2003</v>
      </c>
      <c r="BB402" s="127"/>
      <c r="BC402" s="128">
        <f t="shared" si="173"/>
        <v>0</v>
      </c>
      <c r="BJ402" s="97" t="str">
        <f t="shared" si="176"/>
        <v>799.900</v>
      </c>
      <c r="BM402" s="97" t="s">
        <v>3137</v>
      </c>
      <c r="BN402" s="97" t="s">
        <v>2983</v>
      </c>
      <c r="BO402" s="97" t="s">
        <v>2983</v>
      </c>
      <c r="BU402" s="97" t="s">
        <v>3137</v>
      </c>
      <c r="BV402" s="97" t="s">
        <v>2983</v>
      </c>
      <c r="BW402" s="97" t="s">
        <v>2983</v>
      </c>
      <c r="CH402" s="119">
        <f t="shared" si="155"/>
        <v>2.6193447411060333E-10</v>
      </c>
      <c r="DN402" s="97" t="e">
        <f t="shared" si="151"/>
        <v>#N/A</v>
      </c>
    </row>
    <row r="403" spans="1:118" x14ac:dyDescent="0.3">
      <c r="A403" s="97">
        <v>1</v>
      </c>
      <c r="B403" s="120">
        <f>SUBTOTAL(9,$A$383:A403)</f>
        <v>21</v>
      </c>
      <c r="C403" s="130" t="s">
        <v>137</v>
      </c>
      <c r="D403" s="117">
        <f t="shared" si="174"/>
        <v>4555232.67</v>
      </c>
      <c r="E403" s="133">
        <v>0</v>
      </c>
      <c r="F403" s="133">
        <v>0</v>
      </c>
      <c r="G403" s="133">
        <v>0</v>
      </c>
      <c r="H403" s="133">
        <v>0</v>
      </c>
      <c r="I403" s="133">
        <v>0</v>
      </c>
      <c r="J403" s="133">
        <v>0</v>
      </c>
      <c r="K403" s="149">
        <v>0</v>
      </c>
      <c r="L403" s="133">
        <v>0</v>
      </c>
      <c r="M403" s="117">
        <v>569</v>
      </c>
      <c r="N403" s="117">
        <v>4369314.54</v>
      </c>
      <c r="O403" s="133">
        <v>0</v>
      </c>
      <c r="P403" s="133">
        <v>0</v>
      </c>
      <c r="Q403" s="117">
        <v>0</v>
      </c>
      <c r="R403" s="117">
        <v>0</v>
      </c>
      <c r="S403" s="133">
        <v>0</v>
      </c>
      <c r="T403" s="133">
        <v>0</v>
      </c>
      <c r="U403" s="133">
        <v>0</v>
      </c>
      <c r="V403" s="133">
        <v>0</v>
      </c>
      <c r="W403" s="133">
        <v>0</v>
      </c>
      <c r="X403" s="133">
        <v>0</v>
      </c>
      <c r="Y403" s="133">
        <v>0</v>
      </c>
      <c r="Z403" s="133">
        <v>0</v>
      </c>
      <c r="AA403" s="133">
        <v>0</v>
      </c>
      <c r="AB403" s="133">
        <v>0</v>
      </c>
      <c r="AC403" s="134">
        <f t="shared" si="175"/>
        <v>93503.33</v>
      </c>
      <c r="AD403" s="117">
        <v>92414.8</v>
      </c>
      <c r="AE403" s="133">
        <v>0</v>
      </c>
      <c r="AF403" s="108">
        <v>2024</v>
      </c>
      <c r="AG403" s="108">
        <v>2024</v>
      </c>
      <c r="AH403" s="108">
        <v>2024</v>
      </c>
      <c r="AI403" s="124"/>
      <c r="AJ403" s="124"/>
      <c r="AK403" s="124"/>
      <c r="AL403" s="124"/>
      <c r="AM403" s="125" t="s">
        <v>16941</v>
      </c>
      <c r="AN403" s="125" t="s">
        <v>16939</v>
      </c>
      <c r="AO403" s="125">
        <v>0</v>
      </c>
      <c r="AP403" s="125" t="s">
        <v>16943</v>
      </c>
      <c r="AQ403" s="125" t="s">
        <v>16937</v>
      </c>
      <c r="AR403" s="125" t="s">
        <v>16936</v>
      </c>
      <c r="AS403" s="125"/>
      <c r="AT403" s="125"/>
      <c r="AU403" s="125"/>
      <c r="AV403" s="125"/>
      <c r="AW403" s="125" t="s">
        <v>1013</v>
      </c>
      <c r="AX403" s="126">
        <v>618.79999999999995</v>
      </c>
      <c r="AY403" s="126">
        <v>569</v>
      </c>
      <c r="AZ403" s="125" t="s">
        <v>16994</v>
      </c>
      <c r="BA403" s="125" t="s">
        <v>16991</v>
      </c>
      <c r="BB403" s="127"/>
      <c r="BC403" s="128">
        <f t="shared" si="173"/>
        <v>0</v>
      </c>
      <c r="BJ403" s="97" t="str">
        <f t="shared" si="176"/>
        <v>629.000</v>
      </c>
      <c r="BM403" s="97" t="s">
        <v>3138</v>
      </c>
      <c r="BN403" s="97" t="s">
        <v>2983</v>
      </c>
      <c r="BO403" s="97" t="s">
        <v>2983</v>
      </c>
      <c r="BU403" s="97" t="s">
        <v>3138</v>
      </c>
      <c r="BV403" s="97" t="s">
        <v>2983</v>
      </c>
      <c r="BW403" s="97" t="s">
        <v>2983</v>
      </c>
      <c r="CH403" s="119">
        <f t="shared" si="155"/>
        <v>-1.1641532182693481E-10</v>
      </c>
      <c r="DN403" s="97" t="e">
        <f t="shared" si="151"/>
        <v>#N/A</v>
      </c>
    </row>
    <row r="404" spans="1:118" x14ac:dyDescent="0.3">
      <c r="A404" s="97">
        <v>1</v>
      </c>
      <c r="B404" s="120">
        <f>SUBTOTAL(9,$A$383:A404)</f>
        <v>22</v>
      </c>
      <c r="C404" s="130" t="s">
        <v>136</v>
      </c>
      <c r="D404" s="117">
        <f t="shared" si="174"/>
        <v>6362963.8100000005</v>
      </c>
      <c r="E404" s="133">
        <v>0</v>
      </c>
      <c r="F404" s="133">
        <v>0</v>
      </c>
      <c r="G404" s="133">
        <v>0</v>
      </c>
      <c r="H404" s="133">
        <v>0</v>
      </c>
      <c r="I404" s="133">
        <v>0</v>
      </c>
      <c r="J404" s="133">
        <v>0</v>
      </c>
      <c r="K404" s="149">
        <v>0</v>
      </c>
      <c r="L404" s="133">
        <v>0</v>
      </c>
      <c r="M404" s="117">
        <v>790</v>
      </c>
      <c r="N404" s="117">
        <v>6142411.9900000002</v>
      </c>
      <c r="O404" s="133">
        <v>0</v>
      </c>
      <c r="P404" s="133">
        <v>0</v>
      </c>
      <c r="Q404" s="117">
        <v>0</v>
      </c>
      <c r="R404" s="117">
        <v>0</v>
      </c>
      <c r="S404" s="133">
        <v>0</v>
      </c>
      <c r="T404" s="133">
        <v>0</v>
      </c>
      <c r="U404" s="133">
        <v>0</v>
      </c>
      <c r="V404" s="133">
        <v>0</v>
      </c>
      <c r="W404" s="133">
        <v>0</v>
      </c>
      <c r="X404" s="133">
        <v>0</v>
      </c>
      <c r="Y404" s="133">
        <v>0</v>
      </c>
      <c r="Z404" s="133">
        <v>0</v>
      </c>
      <c r="AA404" s="133">
        <v>0</v>
      </c>
      <c r="AB404" s="133">
        <v>0</v>
      </c>
      <c r="AC404" s="134">
        <f t="shared" si="175"/>
        <v>131447.62</v>
      </c>
      <c r="AD404" s="117">
        <v>89104.2</v>
      </c>
      <c r="AE404" s="133">
        <v>0</v>
      </c>
      <c r="AF404" s="108">
        <v>2024</v>
      </c>
      <c r="AG404" s="108">
        <v>2024</v>
      </c>
      <c r="AH404" s="108">
        <v>2024</v>
      </c>
      <c r="AI404" s="124"/>
      <c r="AJ404" s="124"/>
      <c r="AK404" s="124"/>
      <c r="AL404" s="124"/>
      <c r="AM404" s="125" t="s">
        <v>16941</v>
      </c>
      <c r="AN404" s="125" t="s">
        <v>16933</v>
      </c>
      <c r="AO404" s="125">
        <v>0</v>
      </c>
      <c r="AP404" s="125" t="s">
        <v>16938</v>
      </c>
      <c r="AQ404" s="125" t="s">
        <v>16945</v>
      </c>
      <c r="AR404" s="125">
        <v>0</v>
      </c>
      <c r="AS404" s="125"/>
      <c r="AT404" s="125"/>
      <c r="AU404" s="125"/>
      <c r="AV404" s="125"/>
      <c r="AW404" s="125" t="s">
        <v>810</v>
      </c>
      <c r="AX404" s="126">
        <v>941.4</v>
      </c>
      <c r="AY404" s="126">
        <v>790</v>
      </c>
      <c r="AZ404" s="125" t="s">
        <v>16994</v>
      </c>
      <c r="BA404" s="125" t="s">
        <v>719</v>
      </c>
      <c r="BB404" s="127"/>
      <c r="BC404" s="128">
        <f t="shared" si="173"/>
        <v>0</v>
      </c>
      <c r="BJ404" s="97" t="str">
        <f t="shared" si="176"/>
        <v>600.000</v>
      </c>
      <c r="BM404" s="97" t="s">
        <v>3139</v>
      </c>
      <c r="BN404" s="97" t="s">
        <v>2983</v>
      </c>
      <c r="BO404" s="97" t="s">
        <v>2983</v>
      </c>
      <c r="BU404" s="97" t="s">
        <v>3139</v>
      </c>
      <c r="BV404" s="97" t="s">
        <v>2983</v>
      </c>
      <c r="BW404" s="97" t="s">
        <v>2983</v>
      </c>
      <c r="CH404" s="119">
        <f t="shared" si="155"/>
        <v>3.0559021979570389E-10</v>
      </c>
      <c r="DN404" s="97" t="e">
        <f t="shared" si="151"/>
        <v>#N/A</v>
      </c>
    </row>
    <row r="405" spans="1:118" x14ac:dyDescent="0.3">
      <c r="A405" s="97">
        <v>1</v>
      </c>
      <c r="B405" s="120">
        <f>SUBTOTAL(9,$A$383:A405)</f>
        <v>23</v>
      </c>
      <c r="C405" s="130" t="s">
        <v>133</v>
      </c>
      <c r="D405" s="117">
        <f t="shared" si="174"/>
        <v>10710881.680000002</v>
      </c>
      <c r="E405" s="133">
        <v>0</v>
      </c>
      <c r="F405" s="133">
        <v>0</v>
      </c>
      <c r="G405" s="133">
        <v>0</v>
      </c>
      <c r="H405" s="133">
        <v>0</v>
      </c>
      <c r="I405" s="133">
        <v>0</v>
      </c>
      <c r="J405" s="133">
        <v>0</v>
      </c>
      <c r="K405" s="149">
        <v>0</v>
      </c>
      <c r="L405" s="133">
        <v>0</v>
      </c>
      <c r="M405" s="117">
        <v>1445</v>
      </c>
      <c r="N405" s="117">
        <f>10261290.07+225181.13</f>
        <v>10486471.200000001</v>
      </c>
      <c r="O405" s="133">
        <v>0</v>
      </c>
      <c r="P405" s="133">
        <v>0</v>
      </c>
      <c r="Q405" s="117">
        <v>0</v>
      </c>
      <c r="R405" s="117">
        <v>0</v>
      </c>
      <c r="S405" s="133">
        <v>0</v>
      </c>
      <c r="T405" s="133">
        <v>0</v>
      </c>
      <c r="U405" s="133">
        <v>0</v>
      </c>
      <c r="V405" s="133">
        <v>0</v>
      </c>
      <c r="W405" s="133">
        <v>0</v>
      </c>
      <c r="X405" s="133">
        <v>0</v>
      </c>
      <c r="Y405" s="133">
        <v>0</v>
      </c>
      <c r="Z405" s="133">
        <v>0</v>
      </c>
      <c r="AA405" s="133">
        <v>0</v>
      </c>
      <c r="AB405" s="133">
        <v>0</v>
      </c>
      <c r="AC405" s="134">
        <f t="shared" si="175"/>
        <v>224410.48</v>
      </c>
      <c r="AD405" s="117">
        <v>0</v>
      </c>
      <c r="AE405" s="133">
        <v>0</v>
      </c>
      <c r="AF405" s="108" t="s">
        <v>17025</v>
      </c>
      <c r="AG405" s="108">
        <v>2024</v>
      </c>
      <c r="AH405" s="108">
        <v>2024</v>
      </c>
      <c r="AI405" s="124"/>
      <c r="AJ405" s="124"/>
      <c r="AK405" s="124"/>
      <c r="AL405" s="124"/>
      <c r="AM405" s="125" t="s">
        <v>16933</v>
      </c>
      <c r="AN405" s="125" t="s">
        <v>16941</v>
      </c>
      <c r="AO405" s="125">
        <v>0</v>
      </c>
      <c r="AP405" s="125" t="s">
        <v>16942</v>
      </c>
      <c r="AQ405" s="125" t="s">
        <v>16945</v>
      </c>
      <c r="AR405" s="125" t="s">
        <v>16943</v>
      </c>
      <c r="AS405" s="125"/>
      <c r="AT405" s="125"/>
      <c r="AU405" s="125"/>
      <c r="AV405" s="125"/>
      <c r="AW405" s="125" t="s">
        <v>780</v>
      </c>
      <c r="AX405" s="126">
        <v>5084.1000000000004</v>
      </c>
      <c r="AY405" s="126">
        <v>1445</v>
      </c>
      <c r="AZ405" s="125" t="s">
        <v>16994</v>
      </c>
      <c r="BA405" s="125" t="s">
        <v>719</v>
      </c>
      <c r="BB405" s="127"/>
      <c r="BC405" s="128">
        <f t="shared" si="173"/>
        <v>0</v>
      </c>
      <c r="BJ405" s="97" t="str">
        <f t="shared" si="176"/>
        <v>1444.400</v>
      </c>
      <c r="BM405" s="97" t="s">
        <v>632</v>
      </c>
      <c r="BN405" s="97" t="s">
        <v>719</v>
      </c>
      <c r="BO405" s="97" t="s">
        <v>3140</v>
      </c>
      <c r="BU405" s="97" t="s">
        <v>632</v>
      </c>
      <c r="BV405" s="97" t="s">
        <v>719</v>
      </c>
      <c r="BW405" s="97" t="s">
        <v>3140</v>
      </c>
      <c r="CH405" s="119">
        <f t="shared" si="155"/>
        <v>4.3655745685100555E-10</v>
      </c>
      <c r="DN405" s="97" t="e">
        <f t="shared" si="151"/>
        <v>#N/A</v>
      </c>
    </row>
    <row r="406" spans="1:118" x14ac:dyDescent="0.3">
      <c r="A406" s="97">
        <v>1</v>
      </c>
      <c r="B406" s="120">
        <f>SUBTOTAL(9,$A$383:A406)</f>
        <v>24</v>
      </c>
      <c r="C406" s="130" t="s">
        <v>131</v>
      </c>
      <c r="D406" s="117">
        <f t="shared" si="174"/>
        <v>4958186.1100000003</v>
      </c>
      <c r="E406" s="133">
        <v>0</v>
      </c>
      <c r="F406" s="133">
        <v>0</v>
      </c>
      <c r="G406" s="133">
        <v>0</v>
      </c>
      <c r="H406" s="133">
        <v>0</v>
      </c>
      <c r="I406" s="133">
        <v>0</v>
      </c>
      <c r="J406" s="133">
        <v>0</v>
      </c>
      <c r="K406" s="149">
        <v>0</v>
      </c>
      <c r="L406" s="133">
        <v>0</v>
      </c>
      <c r="M406" s="117">
        <v>633.6</v>
      </c>
      <c r="N406" s="117">
        <v>4658494.33</v>
      </c>
      <c r="O406" s="133">
        <v>0</v>
      </c>
      <c r="P406" s="133">
        <v>0</v>
      </c>
      <c r="Q406" s="117">
        <v>0</v>
      </c>
      <c r="R406" s="117">
        <v>0</v>
      </c>
      <c r="S406" s="133">
        <v>0</v>
      </c>
      <c r="T406" s="133">
        <v>0</v>
      </c>
      <c r="U406" s="133">
        <v>0</v>
      </c>
      <c r="V406" s="133">
        <v>0</v>
      </c>
      <c r="W406" s="133">
        <v>0</v>
      </c>
      <c r="X406" s="133">
        <v>0</v>
      </c>
      <c r="Y406" s="133">
        <v>0</v>
      </c>
      <c r="Z406" s="133">
        <v>0</v>
      </c>
      <c r="AA406" s="133">
        <v>0</v>
      </c>
      <c r="AB406" s="133">
        <v>0</v>
      </c>
      <c r="AC406" s="134">
        <f t="shared" si="175"/>
        <v>99691.78</v>
      </c>
      <c r="AD406" s="117">
        <v>200000</v>
      </c>
      <c r="AE406" s="133">
        <v>0</v>
      </c>
      <c r="AF406" s="108">
        <v>2024</v>
      </c>
      <c r="AG406" s="108">
        <v>2024</v>
      </c>
      <c r="AH406" s="108">
        <v>2024</v>
      </c>
      <c r="AI406" s="124"/>
      <c r="AJ406" s="124"/>
      <c r="AK406" s="124"/>
      <c r="AL406" s="124"/>
      <c r="AM406" s="125" t="s">
        <v>16941</v>
      </c>
      <c r="AN406" s="125" t="s">
        <v>16933</v>
      </c>
      <c r="AO406" s="125">
        <v>0</v>
      </c>
      <c r="AP406" s="125" t="s">
        <v>16943</v>
      </c>
      <c r="AQ406" s="125" t="s">
        <v>16937</v>
      </c>
      <c r="AR406" s="125" t="s">
        <v>16936</v>
      </c>
      <c r="AS406" s="125"/>
      <c r="AT406" s="125"/>
      <c r="AU406" s="125"/>
      <c r="AV406" s="125"/>
      <c r="AW406" s="125" t="s">
        <v>1013</v>
      </c>
      <c r="AX406" s="126">
        <v>1923</v>
      </c>
      <c r="AY406" s="126">
        <v>633.6</v>
      </c>
      <c r="AZ406" s="125" t="s">
        <v>16995</v>
      </c>
      <c r="BA406" s="125" t="s">
        <v>625</v>
      </c>
      <c r="BB406" s="127"/>
      <c r="BC406" s="128">
        <f t="shared" si="173"/>
        <v>0</v>
      </c>
      <c r="BJ406" s="97" t="str">
        <f t="shared" si="176"/>
        <v>648.200</v>
      </c>
      <c r="BM406" s="97" t="s">
        <v>3144</v>
      </c>
      <c r="BN406" s="97" t="s">
        <v>2983</v>
      </c>
      <c r="BO406" s="97" t="s">
        <v>2983</v>
      </c>
      <c r="BU406" s="97" t="s">
        <v>3144</v>
      </c>
      <c r="BV406" s="97" t="s">
        <v>2983</v>
      </c>
      <c r="BW406" s="97" t="s">
        <v>2983</v>
      </c>
      <c r="CH406" s="119">
        <f t="shared" si="155"/>
        <v>2.6193447411060333E-10</v>
      </c>
      <c r="DN406" s="97" t="e">
        <f t="shared" ref="DN406:DN469" si="177">VLOOKUP(C406,DP:DQ,2,FALSE)</f>
        <v>#N/A</v>
      </c>
    </row>
    <row r="407" spans="1:118" x14ac:dyDescent="0.3">
      <c r="A407" s="97">
        <v>1</v>
      </c>
      <c r="B407" s="120">
        <f>SUBTOTAL(9,$A$383:A407)</f>
        <v>25</v>
      </c>
      <c r="C407" s="130" t="s">
        <v>130</v>
      </c>
      <c r="D407" s="117">
        <f t="shared" si="174"/>
        <v>2206333.88</v>
      </c>
      <c r="E407" s="133">
        <v>0</v>
      </c>
      <c r="F407" s="133">
        <v>0</v>
      </c>
      <c r="G407" s="133">
        <v>0</v>
      </c>
      <c r="H407" s="133">
        <v>0</v>
      </c>
      <c r="I407" s="133">
        <v>0</v>
      </c>
      <c r="J407" s="133">
        <v>0</v>
      </c>
      <c r="K407" s="149">
        <v>0</v>
      </c>
      <c r="L407" s="133">
        <v>0</v>
      </c>
      <c r="M407" s="117">
        <v>287</v>
      </c>
      <c r="N407" s="117">
        <v>2022611.65</v>
      </c>
      <c r="O407" s="133">
        <v>0</v>
      </c>
      <c r="P407" s="133">
        <v>0</v>
      </c>
      <c r="Q407" s="117">
        <v>0</v>
      </c>
      <c r="R407" s="117">
        <v>0</v>
      </c>
      <c r="S407" s="133">
        <v>0</v>
      </c>
      <c r="T407" s="133">
        <v>0</v>
      </c>
      <c r="U407" s="133">
        <v>0</v>
      </c>
      <c r="V407" s="133">
        <v>0</v>
      </c>
      <c r="W407" s="133">
        <v>0</v>
      </c>
      <c r="X407" s="133">
        <v>0</v>
      </c>
      <c r="Y407" s="133">
        <v>0</v>
      </c>
      <c r="Z407" s="133">
        <v>0</v>
      </c>
      <c r="AA407" s="133">
        <v>0</v>
      </c>
      <c r="AB407" s="133">
        <v>0</v>
      </c>
      <c r="AC407" s="134">
        <f t="shared" si="175"/>
        <v>43283.89</v>
      </c>
      <c r="AD407" s="117">
        <v>140438.34</v>
      </c>
      <c r="AE407" s="133">
        <v>0</v>
      </c>
      <c r="AF407" s="108">
        <v>2024</v>
      </c>
      <c r="AG407" s="108">
        <v>2024</v>
      </c>
      <c r="AH407" s="108">
        <v>2024</v>
      </c>
      <c r="AI407" s="124"/>
      <c r="AJ407" s="124"/>
      <c r="AK407" s="124"/>
      <c r="AL407" s="124"/>
      <c r="AM407" s="125" t="s">
        <v>16941</v>
      </c>
      <c r="AN407" s="125" t="s">
        <v>16939</v>
      </c>
      <c r="AO407" s="125">
        <v>0</v>
      </c>
      <c r="AP407" s="125" t="s">
        <v>16951</v>
      </c>
      <c r="AQ407" s="125" t="s">
        <v>16940</v>
      </c>
      <c r="AR407" s="125" t="s">
        <v>16943</v>
      </c>
      <c r="AS407" s="125"/>
      <c r="AT407" s="125"/>
      <c r="AU407" s="125"/>
      <c r="AV407" s="125"/>
      <c r="AW407" s="125" t="s">
        <v>736</v>
      </c>
      <c r="AX407" s="126">
        <v>970.3</v>
      </c>
      <c r="AY407" s="126">
        <v>287</v>
      </c>
      <c r="AZ407" s="125" t="s">
        <v>16995</v>
      </c>
      <c r="BA407" s="125" t="s">
        <v>16991</v>
      </c>
      <c r="BB407" s="127"/>
      <c r="BC407" s="128">
        <f t="shared" si="173"/>
        <v>0</v>
      </c>
      <c r="BJ407" s="97" t="str">
        <f t="shared" si="176"/>
        <v>267.000</v>
      </c>
      <c r="BM407" s="97" t="s">
        <v>3145</v>
      </c>
      <c r="BN407" s="97" t="s">
        <v>2983</v>
      </c>
      <c r="BO407" s="97" t="s">
        <v>2983</v>
      </c>
      <c r="BU407" s="97" t="s">
        <v>3145</v>
      </c>
      <c r="BV407" s="97" t="s">
        <v>2983</v>
      </c>
      <c r="BW407" s="97" t="s">
        <v>2983</v>
      </c>
      <c r="CH407" s="119">
        <f t="shared" si="155"/>
        <v>-2.9103830456733704E-11</v>
      </c>
      <c r="DN407" s="97" t="e">
        <f t="shared" si="177"/>
        <v>#N/A</v>
      </c>
    </row>
    <row r="408" spans="1:118" x14ac:dyDescent="0.3">
      <c r="A408" s="97">
        <v>1</v>
      </c>
      <c r="B408" s="120">
        <f>SUBTOTAL(9,$A$383:A408)</f>
        <v>26</v>
      </c>
      <c r="C408" s="130" t="s">
        <v>129</v>
      </c>
      <c r="D408" s="117">
        <f t="shared" si="174"/>
        <v>6186049.4400000004</v>
      </c>
      <c r="E408" s="133">
        <v>0</v>
      </c>
      <c r="F408" s="133">
        <v>0</v>
      </c>
      <c r="G408" s="133">
        <v>0</v>
      </c>
      <c r="H408" s="133">
        <v>0</v>
      </c>
      <c r="I408" s="133">
        <v>0</v>
      </c>
      <c r="J408" s="133">
        <v>0</v>
      </c>
      <c r="K408" s="149">
        <v>0</v>
      </c>
      <c r="L408" s="133">
        <v>0</v>
      </c>
      <c r="M408" s="117">
        <v>750</v>
      </c>
      <c r="N408" s="117">
        <v>5821489.3799999999</v>
      </c>
      <c r="O408" s="133">
        <v>0</v>
      </c>
      <c r="P408" s="133">
        <v>0</v>
      </c>
      <c r="Q408" s="117">
        <v>0</v>
      </c>
      <c r="R408" s="117">
        <v>0</v>
      </c>
      <c r="S408" s="133">
        <v>0</v>
      </c>
      <c r="T408" s="133">
        <v>0</v>
      </c>
      <c r="U408" s="133">
        <v>0</v>
      </c>
      <c r="V408" s="133">
        <v>0</v>
      </c>
      <c r="W408" s="133">
        <v>0</v>
      </c>
      <c r="X408" s="133">
        <v>0</v>
      </c>
      <c r="Y408" s="133">
        <v>0</v>
      </c>
      <c r="Z408" s="133">
        <v>0</v>
      </c>
      <c r="AA408" s="133">
        <v>0</v>
      </c>
      <c r="AB408" s="133">
        <v>0</v>
      </c>
      <c r="AC408" s="134">
        <f t="shared" si="175"/>
        <v>124579.87</v>
      </c>
      <c r="AD408" s="117">
        <v>239980.19</v>
      </c>
      <c r="AE408" s="133">
        <v>0</v>
      </c>
      <c r="AF408" s="108">
        <v>2024</v>
      </c>
      <c r="AG408" s="108">
        <v>2024</v>
      </c>
      <c r="AH408" s="108">
        <v>2024</v>
      </c>
      <c r="AI408" s="124"/>
      <c r="AJ408" s="124"/>
      <c r="AK408" s="124"/>
      <c r="AL408" s="124"/>
      <c r="AM408" s="125" t="s">
        <v>16941</v>
      </c>
      <c r="AN408" s="125" t="s">
        <v>16939</v>
      </c>
      <c r="AO408" s="125">
        <v>0</v>
      </c>
      <c r="AP408" s="125" t="s">
        <v>16936</v>
      </c>
      <c r="AQ408" s="125" t="s">
        <v>16937</v>
      </c>
      <c r="AR408" s="125">
        <v>0</v>
      </c>
      <c r="AS408" s="125"/>
      <c r="AT408" s="125"/>
      <c r="AU408" s="125"/>
      <c r="AV408" s="125"/>
      <c r="AW408" s="125" t="s">
        <v>771</v>
      </c>
      <c r="AX408" s="126">
        <v>2024.6</v>
      </c>
      <c r="AY408" s="126">
        <v>750</v>
      </c>
      <c r="AZ408" s="125" t="s">
        <v>16994</v>
      </c>
      <c r="BA408" s="125" t="s">
        <v>16991</v>
      </c>
      <c r="BB408" s="127"/>
      <c r="BC408" s="128">
        <f t="shared" si="173"/>
        <v>0</v>
      </c>
      <c r="BJ408" s="97" t="str">
        <f t="shared" si="176"/>
        <v>804.380</v>
      </c>
      <c r="BM408" s="97" t="s">
        <v>3146</v>
      </c>
      <c r="BN408" s="97" t="s">
        <v>2983</v>
      </c>
      <c r="BO408" s="97" t="s">
        <v>2983</v>
      </c>
      <c r="BU408" s="97" t="s">
        <v>3146</v>
      </c>
      <c r="BV408" s="97" t="s">
        <v>2983</v>
      </c>
      <c r="BW408" s="97" t="s">
        <v>2983</v>
      </c>
      <c r="CH408" s="119">
        <f t="shared" ref="CH408:CH595" si="178">D408-E408-F408-G408-H408-I408-J408-L408-N408-P408-R408-T408-U408-V408-W408-X408-Y408-Z408-AA408-AB408-AC408-AD408-AE408</f>
        <v>5.2386894822120667E-10</v>
      </c>
      <c r="DN408" s="97" t="e">
        <f t="shared" si="177"/>
        <v>#N/A</v>
      </c>
    </row>
    <row r="409" spans="1:118" x14ac:dyDescent="0.3">
      <c r="A409" s="97">
        <v>1</v>
      </c>
      <c r="B409" s="120">
        <f>SUBTOTAL(9,$A$383:A409)</f>
        <v>27</v>
      </c>
      <c r="C409" s="130" t="s">
        <v>128</v>
      </c>
      <c r="D409" s="117">
        <f t="shared" si="174"/>
        <v>7988714.0499999998</v>
      </c>
      <c r="E409" s="133">
        <v>0</v>
      </c>
      <c r="F409" s="133">
        <v>0</v>
      </c>
      <c r="G409" s="133">
        <v>0</v>
      </c>
      <c r="H409" s="133">
        <v>0</v>
      </c>
      <c r="I409" s="133">
        <v>0</v>
      </c>
      <c r="J409" s="133">
        <v>0</v>
      </c>
      <c r="K409" s="149">
        <v>0</v>
      </c>
      <c r="L409" s="133">
        <v>0</v>
      </c>
      <c r="M409" s="117">
        <v>970</v>
      </c>
      <c r="N409" s="117">
        <v>7586563.7699999996</v>
      </c>
      <c r="O409" s="133">
        <v>0</v>
      </c>
      <c r="P409" s="133">
        <v>0</v>
      </c>
      <c r="Q409" s="117">
        <v>0</v>
      </c>
      <c r="R409" s="117">
        <v>0</v>
      </c>
      <c r="S409" s="133">
        <v>0</v>
      </c>
      <c r="T409" s="133">
        <v>0</v>
      </c>
      <c r="U409" s="133">
        <v>0</v>
      </c>
      <c r="V409" s="133">
        <v>0</v>
      </c>
      <c r="W409" s="133">
        <v>0</v>
      </c>
      <c r="X409" s="133">
        <v>0</v>
      </c>
      <c r="Y409" s="133">
        <v>0</v>
      </c>
      <c r="Z409" s="133">
        <v>0</v>
      </c>
      <c r="AA409" s="133">
        <v>0</v>
      </c>
      <c r="AB409" s="133">
        <v>0</v>
      </c>
      <c r="AC409" s="134">
        <f t="shared" si="175"/>
        <v>162352.46</v>
      </c>
      <c r="AD409" s="117">
        <v>239797.82</v>
      </c>
      <c r="AE409" s="133">
        <v>0</v>
      </c>
      <c r="AF409" s="108">
        <v>2024</v>
      </c>
      <c r="AG409" s="108">
        <v>2024</v>
      </c>
      <c r="AH409" s="108">
        <v>2024</v>
      </c>
      <c r="AI409" s="124"/>
      <c r="AJ409" s="124"/>
      <c r="AK409" s="124"/>
      <c r="AL409" s="124"/>
      <c r="AM409" s="125" t="s">
        <v>16941</v>
      </c>
      <c r="AN409" s="125" t="s">
        <v>16938</v>
      </c>
      <c r="AO409" s="125">
        <v>0</v>
      </c>
      <c r="AP409" s="125" t="s">
        <v>16933</v>
      </c>
      <c r="AQ409" s="125" t="s">
        <v>16945</v>
      </c>
      <c r="AR409" s="125" t="s">
        <v>16943</v>
      </c>
      <c r="AS409" s="125"/>
      <c r="AT409" s="125"/>
      <c r="AU409" s="125"/>
      <c r="AV409" s="125"/>
      <c r="AW409" s="125" t="s">
        <v>613</v>
      </c>
      <c r="AX409" s="126">
        <v>1926.2</v>
      </c>
      <c r="AY409" s="126">
        <v>970</v>
      </c>
      <c r="AZ409" s="125" t="s">
        <v>16994</v>
      </c>
      <c r="BA409" s="125">
        <v>2002</v>
      </c>
      <c r="BB409" s="127"/>
      <c r="BC409" s="128">
        <f t="shared" si="173"/>
        <v>0</v>
      </c>
      <c r="BJ409" s="97" t="str">
        <f t="shared" si="176"/>
        <v>762.700</v>
      </c>
      <c r="BM409" s="97" t="s">
        <v>3148</v>
      </c>
      <c r="BN409" s="97" t="s">
        <v>2983</v>
      </c>
      <c r="BO409" s="97" t="s">
        <v>2983</v>
      </c>
      <c r="BU409" s="97" t="s">
        <v>3148</v>
      </c>
      <c r="BV409" s="97" t="s">
        <v>2983</v>
      </c>
      <c r="BW409" s="97" t="s">
        <v>2983</v>
      </c>
      <c r="CH409" s="119">
        <f t="shared" si="178"/>
        <v>2.6193447411060333E-10</v>
      </c>
      <c r="DN409" s="97" t="e">
        <f t="shared" si="177"/>
        <v>#N/A</v>
      </c>
    </row>
    <row r="410" spans="1:118" x14ac:dyDescent="0.3">
      <c r="A410" s="97">
        <v>1</v>
      </c>
      <c r="B410" s="120">
        <f>SUBTOTAL(9,$A$383:A410)</f>
        <v>28</v>
      </c>
      <c r="C410" s="130" t="s">
        <v>126</v>
      </c>
      <c r="D410" s="117">
        <f t="shared" si="174"/>
        <v>4061274.6799999997</v>
      </c>
      <c r="E410" s="133">
        <v>0</v>
      </c>
      <c r="F410" s="133">
        <v>0</v>
      </c>
      <c r="G410" s="133">
        <v>0</v>
      </c>
      <c r="H410" s="133">
        <v>0</v>
      </c>
      <c r="I410" s="133">
        <v>0</v>
      </c>
      <c r="J410" s="133">
        <v>0</v>
      </c>
      <c r="K410" s="149">
        <v>0</v>
      </c>
      <c r="L410" s="133">
        <v>0</v>
      </c>
      <c r="M410" s="117">
        <v>0</v>
      </c>
      <c r="N410" s="117">
        <v>0</v>
      </c>
      <c r="O410" s="133">
        <v>0</v>
      </c>
      <c r="P410" s="133">
        <v>0</v>
      </c>
      <c r="Q410" s="117">
        <v>558.29999999999995</v>
      </c>
      <c r="R410" s="117">
        <v>3976184.34</v>
      </c>
      <c r="S410" s="133">
        <v>0</v>
      </c>
      <c r="T410" s="133">
        <v>0</v>
      </c>
      <c r="U410" s="133">
        <v>0</v>
      </c>
      <c r="V410" s="133">
        <v>0</v>
      </c>
      <c r="W410" s="133">
        <v>0</v>
      </c>
      <c r="X410" s="133">
        <v>0</v>
      </c>
      <c r="Y410" s="133">
        <v>0</v>
      </c>
      <c r="Z410" s="133">
        <v>0</v>
      </c>
      <c r="AA410" s="133">
        <v>0</v>
      </c>
      <c r="AB410" s="133">
        <v>0</v>
      </c>
      <c r="AC410" s="134">
        <f t="shared" si="175"/>
        <v>85090.34</v>
      </c>
      <c r="AD410" s="117">
        <v>0</v>
      </c>
      <c r="AE410" s="133">
        <v>0</v>
      </c>
      <c r="AF410" s="108" t="s">
        <v>17025</v>
      </c>
      <c r="AG410" s="108">
        <v>2024</v>
      </c>
      <c r="AH410" s="108">
        <v>2024</v>
      </c>
      <c r="AI410" s="124"/>
      <c r="AJ410" s="124"/>
      <c r="AK410" s="124"/>
      <c r="AL410" s="124"/>
      <c r="AM410" s="125" t="s">
        <v>16941</v>
      </c>
      <c r="AN410" s="125" t="s">
        <v>16938</v>
      </c>
      <c r="AO410" s="125">
        <v>0</v>
      </c>
      <c r="AP410" s="125" t="s">
        <v>16939</v>
      </c>
      <c r="AQ410" s="125" t="s">
        <v>16945</v>
      </c>
      <c r="AR410" s="125">
        <v>0</v>
      </c>
      <c r="AS410" s="125"/>
      <c r="AT410" s="125"/>
      <c r="AU410" s="125"/>
      <c r="AV410" s="125"/>
      <c r="AW410" s="125" t="s">
        <v>662</v>
      </c>
      <c r="AX410" s="126">
        <v>504.6</v>
      </c>
      <c r="AY410" s="126">
        <v>520</v>
      </c>
      <c r="AZ410" s="125" t="s">
        <v>16994</v>
      </c>
      <c r="BA410" s="125">
        <v>2000</v>
      </c>
      <c r="BB410" s="127"/>
      <c r="BC410" s="128">
        <f t="shared" si="173"/>
        <v>520</v>
      </c>
      <c r="BJ410" s="97" t="str">
        <f t="shared" si="176"/>
        <v>372.500</v>
      </c>
      <c r="BM410" s="97" t="s">
        <v>3150</v>
      </c>
      <c r="BN410" s="97" t="s">
        <v>2983</v>
      </c>
      <c r="BO410" s="97" t="s">
        <v>2983</v>
      </c>
      <c r="BU410" s="97" t="s">
        <v>3150</v>
      </c>
      <c r="BV410" s="97" t="s">
        <v>2983</v>
      </c>
      <c r="BW410" s="97" t="s">
        <v>2983</v>
      </c>
      <c r="CH410" s="119">
        <f t="shared" si="178"/>
        <v>-1.4551915228366852E-10</v>
      </c>
      <c r="DN410" s="97" t="e">
        <f t="shared" si="177"/>
        <v>#N/A</v>
      </c>
    </row>
    <row r="411" spans="1:118" x14ac:dyDescent="0.3">
      <c r="A411" s="97">
        <v>1</v>
      </c>
      <c r="B411" s="120">
        <f>SUBTOTAL(9,$A$383:A411)</f>
        <v>29</v>
      </c>
      <c r="C411" s="130" t="s">
        <v>125</v>
      </c>
      <c r="D411" s="117">
        <f t="shared" si="174"/>
        <v>3140007.13</v>
      </c>
      <c r="E411" s="133">
        <v>0</v>
      </c>
      <c r="F411" s="133">
        <v>0</v>
      </c>
      <c r="G411" s="133">
        <v>0</v>
      </c>
      <c r="H411" s="133">
        <v>0</v>
      </c>
      <c r="I411" s="133">
        <v>0</v>
      </c>
      <c r="J411" s="133">
        <v>0</v>
      </c>
      <c r="K411" s="149">
        <v>0</v>
      </c>
      <c r="L411" s="133">
        <v>0</v>
      </c>
      <c r="M411" s="117">
        <v>396</v>
      </c>
      <c r="N411" s="117">
        <v>3000905.19</v>
      </c>
      <c r="O411" s="133">
        <v>0</v>
      </c>
      <c r="P411" s="133">
        <v>0</v>
      </c>
      <c r="Q411" s="117">
        <v>0</v>
      </c>
      <c r="R411" s="117">
        <v>0</v>
      </c>
      <c r="S411" s="133">
        <v>0</v>
      </c>
      <c r="T411" s="133">
        <v>0</v>
      </c>
      <c r="U411" s="133">
        <v>0</v>
      </c>
      <c r="V411" s="133">
        <v>0</v>
      </c>
      <c r="W411" s="133">
        <v>0</v>
      </c>
      <c r="X411" s="133">
        <v>0</v>
      </c>
      <c r="Y411" s="133">
        <v>0</v>
      </c>
      <c r="Z411" s="133">
        <v>0</v>
      </c>
      <c r="AA411" s="133">
        <v>0</v>
      </c>
      <c r="AB411" s="133">
        <v>0</v>
      </c>
      <c r="AC411" s="134">
        <f t="shared" si="175"/>
        <v>64219.37</v>
      </c>
      <c r="AD411" s="117">
        <v>74882.570000000007</v>
      </c>
      <c r="AE411" s="133">
        <v>0</v>
      </c>
      <c r="AF411" s="108">
        <v>2024</v>
      </c>
      <c r="AG411" s="108">
        <v>2024</v>
      </c>
      <c r="AH411" s="108">
        <v>2024</v>
      </c>
      <c r="AI411" s="124"/>
      <c r="AJ411" s="124"/>
      <c r="AK411" s="124"/>
      <c r="AL411" s="124"/>
      <c r="AM411" s="125" t="s">
        <v>16941</v>
      </c>
      <c r="AN411" s="125" t="s">
        <v>16939</v>
      </c>
      <c r="AO411" s="125">
        <v>0</v>
      </c>
      <c r="AP411" s="125" t="s">
        <v>16944</v>
      </c>
      <c r="AQ411" s="125" t="s">
        <v>16945</v>
      </c>
      <c r="AR411" s="125">
        <v>0</v>
      </c>
      <c r="AS411" s="125"/>
      <c r="AT411" s="125"/>
      <c r="AU411" s="125"/>
      <c r="AV411" s="125"/>
      <c r="AW411" s="125" t="s">
        <v>663</v>
      </c>
      <c r="AX411" s="126">
        <v>358.3</v>
      </c>
      <c r="AY411" s="126">
        <v>396</v>
      </c>
      <c r="AZ411" s="125" t="s">
        <v>16994</v>
      </c>
      <c r="BA411" s="125" t="s">
        <v>719</v>
      </c>
      <c r="BB411" s="127"/>
      <c r="BC411" s="128">
        <f t="shared" si="173"/>
        <v>0</v>
      </c>
      <c r="BJ411" s="97" t="str">
        <f t="shared" si="176"/>
        <v>153.000</v>
      </c>
      <c r="BM411" s="97" t="s">
        <v>3151</v>
      </c>
      <c r="BN411" s="97" t="s">
        <v>2983</v>
      </c>
      <c r="BO411" s="97" t="s">
        <v>2983</v>
      </c>
      <c r="BU411" s="97" t="s">
        <v>3151</v>
      </c>
      <c r="BV411" s="97" t="s">
        <v>2983</v>
      </c>
      <c r="BW411" s="97" t="s">
        <v>2983</v>
      </c>
      <c r="CH411" s="119">
        <f t="shared" si="178"/>
        <v>-5.8207660913467407E-11</v>
      </c>
      <c r="DN411" s="97" t="e">
        <f t="shared" si="177"/>
        <v>#N/A</v>
      </c>
    </row>
    <row r="412" spans="1:118" x14ac:dyDescent="0.3">
      <c r="A412" s="97">
        <v>1</v>
      </c>
      <c r="B412" s="120">
        <f>SUBTOTAL(9,$A$383:A412)</f>
        <v>30</v>
      </c>
      <c r="C412" s="130" t="s">
        <v>123</v>
      </c>
      <c r="D412" s="117">
        <f t="shared" si="174"/>
        <v>12484977.24</v>
      </c>
      <c r="E412" s="133">
        <v>0</v>
      </c>
      <c r="F412" s="133">
        <v>0</v>
      </c>
      <c r="G412" s="133">
        <v>0</v>
      </c>
      <c r="H412" s="133">
        <v>0</v>
      </c>
      <c r="I412" s="133">
        <v>0</v>
      </c>
      <c r="J412" s="133">
        <v>0</v>
      </c>
      <c r="K412" s="149">
        <v>0</v>
      </c>
      <c r="L412" s="133">
        <v>0</v>
      </c>
      <c r="M412" s="117">
        <v>1523</v>
      </c>
      <c r="N412" s="117">
        <v>11988454.74</v>
      </c>
      <c r="O412" s="133">
        <v>0</v>
      </c>
      <c r="P412" s="133">
        <v>0</v>
      </c>
      <c r="Q412" s="117">
        <v>0</v>
      </c>
      <c r="R412" s="117">
        <v>0</v>
      </c>
      <c r="S412" s="133">
        <v>0</v>
      </c>
      <c r="T412" s="133">
        <v>0</v>
      </c>
      <c r="U412" s="133">
        <v>0</v>
      </c>
      <c r="V412" s="133">
        <v>0</v>
      </c>
      <c r="W412" s="133">
        <v>0</v>
      </c>
      <c r="X412" s="133">
        <v>0</v>
      </c>
      <c r="Y412" s="133">
        <v>0</v>
      </c>
      <c r="Z412" s="133">
        <v>0</v>
      </c>
      <c r="AA412" s="133">
        <v>0</v>
      </c>
      <c r="AB412" s="133">
        <v>0</v>
      </c>
      <c r="AC412" s="134">
        <f t="shared" si="175"/>
        <v>256552.93</v>
      </c>
      <c r="AD412" s="117">
        <v>239969.57</v>
      </c>
      <c r="AE412" s="133">
        <v>0</v>
      </c>
      <c r="AF412" s="108">
        <v>2024</v>
      </c>
      <c r="AG412" s="108">
        <v>2024</v>
      </c>
      <c r="AH412" s="108">
        <v>2024</v>
      </c>
      <c r="AI412" s="124"/>
      <c r="AJ412" s="124"/>
      <c r="AK412" s="124"/>
      <c r="AL412" s="124"/>
      <c r="AM412" s="125" t="s">
        <v>16941</v>
      </c>
      <c r="AN412" s="125" t="s">
        <v>16939</v>
      </c>
      <c r="AO412" s="125">
        <v>0</v>
      </c>
      <c r="AP412" s="125" t="s">
        <v>16931</v>
      </c>
      <c r="AQ412" s="125" t="s">
        <v>16937</v>
      </c>
      <c r="AR412" s="125" t="s">
        <v>16943</v>
      </c>
      <c r="AS412" s="125"/>
      <c r="AT412" s="125"/>
      <c r="AU412" s="125"/>
      <c r="AV412" s="125"/>
      <c r="AW412" s="125" t="s">
        <v>852</v>
      </c>
      <c r="AX412" s="126">
        <v>4599.3999999999996</v>
      </c>
      <c r="AY412" s="126">
        <v>1523</v>
      </c>
      <c r="AZ412" s="125" t="s">
        <v>16994</v>
      </c>
      <c r="BA412" s="125" t="s">
        <v>655</v>
      </c>
      <c r="BB412" s="127"/>
      <c r="BC412" s="128">
        <f t="shared" si="173"/>
        <v>0</v>
      </c>
      <c r="BJ412" s="97" t="str">
        <f t="shared" si="176"/>
        <v>1318.600</v>
      </c>
      <c r="BM412" s="97" t="s">
        <v>3152</v>
      </c>
      <c r="BN412" s="97" t="s">
        <v>2983</v>
      </c>
      <c r="BO412" s="97" t="s">
        <v>2983</v>
      </c>
      <c r="BU412" s="97" t="s">
        <v>3152</v>
      </c>
      <c r="BV412" s="97" t="s">
        <v>2983</v>
      </c>
      <c r="BW412" s="97" t="s">
        <v>2983</v>
      </c>
      <c r="CH412" s="119">
        <f t="shared" si="178"/>
        <v>0</v>
      </c>
      <c r="DN412" s="97" t="e">
        <f t="shared" si="177"/>
        <v>#N/A</v>
      </c>
    </row>
    <row r="413" spans="1:118" x14ac:dyDescent="0.3">
      <c r="A413" s="97">
        <v>1</v>
      </c>
      <c r="B413" s="120">
        <f>SUBTOTAL(9,$A$383:A413)</f>
        <v>31</v>
      </c>
      <c r="C413" s="121" t="s">
        <v>72</v>
      </c>
      <c r="D413" s="117">
        <f t="shared" si="174"/>
        <v>9295280.9900000002</v>
      </c>
      <c r="E413" s="117">
        <v>0</v>
      </c>
      <c r="F413" s="117">
        <v>0</v>
      </c>
      <c r="G413" s="117">
        <v>0</v>
      </c>
      <c r="H413" s="117">
        <v>0</v>
      </c>
      <c r="I413" s="117">
        <v>0</v>
      </c>
      <c r="J413" s="117">
        <v>0</v>
      </c>
      <c r="K413" s="118">
        <v>0</v>
      </c>
      <c r="L413" s="117">
        <v>0</v>
      </c>
      <c r="M413" s="117">
        <v>1150</v>
      </c>
      <c r="N413" s="117">
        <f>8585503.23-555301.87+1070328.3</f>
        <v>9100529.6600000001</v>
      </c>
      <c r="O413" s="117">
        <v>0</v>
      </c>
      <c r="P413" s="117">
        <v>0</v>
      </c>
      <c r="Q413" s="117">
        <v>0</v>
      </c>
      <c r="R413" s="117">
        <v>0</v>
      </c>
      <c r="S413" s="117">
        <v>0</v>
      </c>
      <c r="T413" s="117">
        <v>0</v>
      </c>
      <c r="U413" s="117">
        <v>0</v>
      </c>
      <c r="V413" s="117">
        <v>0</v>
      </c>
      <c r="W413" s="117">
        <v>0</v>
      </c>
      <c r="X413" s="117">
        <v>0</v>
      </c>
      <c r="Y413" s="117">
        <v>0</v>
      </c>
      <c r="Z413" s="117">
        <v>0</v>
      </c>
      <c r="AA413" s="117">
        <v>0</v>
      </c>
      <c r="AB413" s="117">
        <v>0</v>
      </c>
      <c r="AC413" s="134">
        <f t="shared" si="175"/>
        <v>194751.33</v>
      </c>
      <c r="AD413" s="117">
        <v>0</v>
      </c>
      <c r="AE413" s="117">
        <v>0</v>
      </c>
      <c r="AF413" s="108" t="s">
        <v>17025</v>
      </c>
      <c r="AG413" s="108">
        <v>2024</v>
      </c>
      <c r="AH413" s="108">
        <v>2024</v>
      </c>
      <c r="AI413" s="124"/>
      <c r="AJ413" s="124"/>
      <c r="AK413" s="124"/>
      <c r="AL413" s="124"/>
      <c r="AM413" s="125" t="s">
        <v>16946</v>
      </c>
      <c r="AN413" s="125" t="s">
        <v>16935</v>
      </c>
      <c r="AO413" s="125">
        <v>0</v>
      </c>
      <c r="AP413" s="125" t="s">
        <v>16936</v>
      </c>
      <c r="AQ413" s="125" t="s">
        <v>16937</v>
      </c>
      <c r="AR413" s="125" t="s">
        <v>16943</v>
      </c>
      <c r="AS413" s="125"/>
      <c r="AT413" s="125"/>
      <c r="AU413" s="125"/>
      <c r="AV413" s="125"/>
      <c r="AW413" s="125" t="s">
        <v>771</v>
      </c>
      <c r="AX413" s="126">
        <v>4977</v>
      </c>
      <c r="AY413" s="126">
        <v>1026</v>
      </c>
      <c r="AZ413" s="125" t="s">
        <v>16995</v>
      </c>
      <c r="BA413" s="125">
        <v>2006</v>
      </c>
      <c r="BB413" s="127"/>
      <c r="BC413" s="128">
        <f>AY413-M413</f>
        <v>-124</v>
      </c>
      <c r="BJ413" s="97" t="str">
        <f t="shared" si="176"/>
        <v>1118.000</v>
      </c>
      <c r="BM413" s="97" t="s">
        <v>603</v>
      </c>
      <c r="BN413" s="97" t="s">
        <v>2979</v>
      </c>
      <c r="BO413" s="97" t="s">
        <v>3050</v>
      </c>
      <c r="BU413" s="97" t="s">
        <v>603</v>
      </c>
      <c r="BV413" s="97" t="s">
        <v>2979</v>
      </c>
      <c r="BW413" s="97" t="s">
        <v>3050</v>
      </c>
      <c r="CH413" s="119">
        <f t="shared" si="178"/>
        <v>8.7311491370201111E-11</v>
      </c>
      <c r="DN413" s="97" t="e">
        <f t="shared" si="177"/>
        <v>#N/A</v>
      </c>
    </row>
    <row r="414" spans="1:118" x14ac:dyDescent="0.3">
      <c r="A414" s="97">
        <v>1</v>
      </c>
      <c r="B414" s="120">
        <f>SUBTOTAL(9,$A$383:A414)</f>
        <v>32</v>
      </c>
      <c r="C414" s="121" t="s">
        <v>7723</v>
      </c>
      <c r="D414" s="117">
        <f t="shared" si="174"/>
        <v>3175954.68</v>
      </c>
      <c r="E414" s="117">
        <v>0</v>
      </c>
      <c r="F414" s="117">
        <v>0</v>
      </c>
      <c r="G414" s="117">
        <v>0</v>
      </c>
      <c r="H414" s="117">
        <v>0</v>
      </c>
      <c r="I414" s="117">
        <v>0</v>
      </c>
      <c r="J414" s="117">
        <v>0</v>
      </c>
      <c r="K414" s="118">
        <v>0</v>
      </c>
      <c r="L414" s="117">
        <v>0</v>
      </c>
      <c r="M414" s="117">
        <v>935.3</v>
      </c>
      <c r="N414" s="117">
        <v>3109413.24</v>
      </c>
      <c r="O414" s="117">
        <v>0</v>
      </c>
      <c r="P414" s="117">
        <v>0</v>
      </c>
      <c r="Q414" s="117">
        <v>0</v>
      </c>
      <c r="R414" s="117">
        <v>0</v>
      </c>
      <c r="S414" s="117">
        <v>0</v>
      </c>
      <c r="T414" s="117">
        <v>0</v>
      </c>
      <c r="U414" s="117">
        <v>0</v>
      </c>
      <c r="V414" s="117">
        <v>0</v>
      </c>
      <c r="W414" s="117">
        <v>0</v>
      </c>
      <c r="X414" s="117">
        <v>0</v>
      </c>
      <c r="Y414" s="117">
        <v>0</v>
      </c>
      <c r="Z414" s="117">
        <v>0</v>
      </c>
      <c r="AA414" s="117">
        <v>0</v>
      </c>
      <c r="AB414" s="117">
        <v>0</v>
      </c>
      <c r="AC414" s="134">
        <f t="shared" si="175"/>
        <v>66541.440000000002</v>
      </c>
      <c r="AD414" s="117">
        <v>0</v>
      </c>
      <c r="AE414" s="117">
        <v>0</v>
      </c>
      <c r="AF414" s="108" t="s">
        <v>17025</v>
      </c>
      <c r="AG414" s="108">
        <v>2024</v>
      </c>
      <c r="AH414" s="172">
        <v>2024</v>
      </c>
      <c r="AM414" s="127"/>
      <c r="AN414" s="127"/>
      <c r="AO414" s="127"/>
      <c r="AP414" s="127"/>
      <c r="AQ414" s="127"/>
      <c r="AR414" s="127"/>
      <c r="AS414" s="127"/>
      <c r="AT414" s="127"/>
      <c r="AU414" s="127"/>
      <c r="AV414" s="127"/>
      <c r="AW414" s="127"/>
      <c r="AX414" s="173"/>
      <c r="AY414" s="173"/>
      <c r="AZ414" s="127"/>
      <c r="BA414" s="127"/>
      <c r="BB414" s="127"/>
      <c r="BC414" s="128"/>
      <c r="CH414" s="119"/>
      <c r="DN414" s="97" t="e">
        <f t="shared" si="177"/>
        <v>#N/A</v>
      </c>
    </row>
    <row r="415" spans="1:118" s="139" customFormat="1" x14ac:dyDescent="0.3">
      <c r="A415" s="97">
        <v>1</v>
      </c>
      <c r="B415" s="120">
        <f>SUBTOTAL(9,$A$383:A415)</f>
        <v>33</v>
      </c>
      <c r="C415" s="115" t="s">
        <v>5047</v>
      </c>
      <c r="D415" s="117">
        <f t="shared" si="174"/>
        <v>9072360.7899999991</v>
      </c>
      <c r="E415" s="134">
        <v>0</v>
      </c>
      <c r="F415" s="134">
        <v>0</v>
      </c>
      <c r="G415" s="134">
        <v>0</v>
      </c>
      <c r="H415" s="134">
        <v>0</v>
      </c>
      <c r="I415" s="134">
        <v>0</v>
      </c>
      <c r="J415" s="134">
        <v>0</v>
      </c>
      <c r="K415" s="152">
        <v>0</v>
      </c>
      <c r="L415" s="134">
        <v>0</v>
      </c>
      <c r="M415" s="134">
        <v>0</v>
      </c>
      <c r="N415" s="134">
        <v>0</v>
      </c>
      <c r="O415" s="134">
        <v>0</v>
      </c>
      <c r="P415" s="134">
        <v>0</v>
      </c>
      <c r="Q415" s="134">
        <v>1150.8</v>
      </c>
      <c r="R415" s="134">
        <v>8882280</v>
      </c>
      <c r="S415" s="134">
        <v>0</v>
      </c>
      <c r="T415" s="134">
        <v>0</v>
      </c>
      <c r="U415" s="134">
        <v>0</v>
      </c>
      <c r="V415" s="134">
        <v>0</v>
      </c>
      <c r="W415" s="134">
        <v>0</v>
      </c>
      <c r="X415" s="134">
        <v>0</v>
      </c>
      <c r="Y415" s="134">
        <v>0</v>
      </c>
      <c r="Z415" s="134">
        <v>0</v>
      </c>
      <c r="AA415" s="134">
        <v>0</v>
      </c>
      <c r="AB415" s="134">
        <v>0</v>
      </c>
      <c r="AC415" s="134">
        <f t="shared" si="175"/>
        <v>190080.79</v>
      </c>
      <c r="AD415" s="134">
        <v>0</v>
      </c>
      <c r="AE415" s="134">
        <v>0</v>
      </c>
      <c r="AF415" s="136" t="s">
        <v>17025</v>
      </c>
      <c r="AG415" s="136">
        <v>2024</v>
      </c>
      <c r="AH415" s="137">
        <v>2024</v>
      </c>
      <c r="AT415" s="139" t="e">
        <f>VLOOKUP(C415,AW:AX,2,FALSE)</f>
        <v>#N/A</v>
      </c>
      <c r="BV415" s="139" t="b">
        <f t="shared" ref="BV415" si="179">D415=(E415+F415+G415+H415+I415+L415+N415+P415+R415+T415+U415+V415+AA415+AB415+AC415+AD415+AE415)</f>
        <v>1</v>
      </c>
      <c r="BW415" s="140"/>
      <c r="CA415" s="139" t="e">
        <f>VLOOKUP(C415,CB:CC,2,FALSE)</f>
        <v>#N/A</v>
      </c>
      <c r="CE415" s="139" t="e">
        <f>VLOOKUP(C415,CF:CG,2,FALSE)</f>
        <v>#N/A</v>
      </c>
      <c r="CF415" s="139" t="s">
        <v>11208</v>
      </c>
      <c r="CG415" s="139">
        <v>1</v>
      </c>
      <c r="CH415" s="119">
        <f t="shared" si="178"/>
        <v>-9.0221874415874481E-10</v>
      </c>
      <c r="CL415" s="139" t="e">
        <f>VLOOKUP(C415,CM:CN,2,FALSE)</f>
        <v>#N/A</v>
      </c>
      <c r="CM415" s="139" t="s">
        <v>10943</v>
      </c>
      <c r="CN415" s="139">
        <v>81671.7</v>
      </c>
      <c r="DK415" s="139" t="e">
        <f>VLOOKUP(C415,DL:DM,2,FALSE)</f>
        <v>#N/A</v>
      </c>
      <c r="DL415" s="139" t="s">
        <v>2617</v>
      </c>
      <c r="DN415" s="97" t="e">
        <f t="shared" si="177"/>
        <v>#N/A</v>
      </c>
    </row>
    <row r="416" spans="1:118" x14ac:dyDescent="0.3">
      <c r="A416" s="97">
        <v>1</v>
      </c>
      <c r="B416" s="120">
        <f>SUBTOTAL(9,$A$383:A416)</f>
        <v>34</v>
      </c>
      <c r="C416" s="121" t="s">
        <v>7554</v>
      </c>
      <c r="D416" s="143">
        <f t="shared" ref="D416:D421" si="180">E416+F416+G416+H416+I416+J416+L416+N416+P416+R416+T416+U416+V416+W416+X416+Y416+Z416+AA416+AB416+AC416+AD416+AE416</f>
        <v>6200000</v>
      </c>
      <c r="E416" s="174">
        <v>0</v>
      </c>
      <c r="F416" s="174">
        <v>0</v>
      </c>
      <c r="G416" s="174">
        <v>0</v>
      </c>
      <c r="H416" s="174">
        <v>0</v>
      </c>
      <c r="I416" s="174">
        <v>0</v>
      </c>
      <c r="J416" s="174">
        <v>0</v>
      </c>
      <c r="K416" s="175">
        <v>0</v>
      </c>
      <c r="L416" s="174">
        <v>0</v>
      </c>
      <c r="M416" s="174">
        <v>903.1</v>
      </c>
      <c r="N416" s="174">
        <v>6070099.8600000003</v>
      </c>
      <c r="O416" s="174">
        <v>0</v>
      </c>
      <c r="P416" s="174">
        <v>0</v>
      </c>
      <c r="Q416" s="174">
        <v>0</v>
      </c>
      <c r="R416" s="174">
        <v>0</v>
      </c>
      <c r="S416" s="174">
        <v>0</v>
      </c>
      <c r="T416" s="174">
        <v>0</v>
      </c>
      <c r="U416" s="174">
        <v>0</v>
      </c>
      <c r="V416" s="174">
        <v>0</v>
      </c>
      <c r="W416" s="174">
        <v>0</v>
      </c>
      <c r="X416" s="174">
        <v>0</v>
      </c>
      <c r="Y416" s="174">
        <v>0</v>
      </c>
      <c r="Z416" s="174">
        <v>0</v>
      </c>
      <c r="AA416" s="174">
        <v>0</v>
      </c>
      <c r="AB416" s="174">
        <v>0</v>
      </c>
      <c r="AC416" s="134">
        <f t="shared" si="175"/>
        <v>129900.14</v>
      </c>
      <c r="AD416" s="143">
        <v>0</v>
      </c>
      <c r="AE416" s="143">
        <v>0</v>
      </c>
      <c r="AF416" s="176" t="s">
        <v>17025</v>
      </c>
      <c r="AG416" s="176">
        <v>2024</v>
      </c>
      <c r="AH416" s="176">
        <v>2024</v>
      </c>
      <c r="AI416" s="124"/>
      <c r="AJ416" s="124"/>
      <c r="AK416" s="124"/>
      <c r="AL416" s="124"/>
      <c r="AM416" s="125"/>
      <c r="AN416" s="125"/>
      <c r="AO416" s="125"/>
      <c r="AP416" s="125"/>
      <c r="AQ416" s="125"/>
      <c r="AR416" s="125"/>
      <c r="AS416" s="125"/>
      <c r="AT416" s="125"/>
      <c r="AU416" s="125"/>
      <c r="AV416" s="125"/>
      <c r="AW416" s="125"/>
      <c r="AX416" s="126"/>
      <c r="AY416" s="126"/>
      <c r="AZ416" s="125"/>
      <c r="BA416" s="125"/>
      <c r="BB416" s="127"/>
      <c r="BC416" s="128"/>
      <c r="CH416" s="119">
        <f>D416-E416-F416-G416-H416-I416-J416-L416-N416-P416-R416-T416-U416-V416-W416-X416-Y416-Z416-AA416-AB416-AC416-AD416-AE416</f>
        <v>-3.3469405025243759E-10</v>
      </c>
      <c r="DN416" s="97" t="e">
        <f t="shared" si="177"/>
        <v>#N/A</v>
      </c>
    </row>
    <row r="417" spans="1:118" x14ac:dyDescent="0.3">
      <c r="A417" s="97">
        <v>1</v>
      </c>
      <c r="B417" s="120">
        <f>SUBTOTAL(9,$A$383:A417)</f>
        <v>35</v>
      </c>
      <c r="C417" s="121" t="s">
        <v>4951</v>
      </c>
      <c r="D417" s="143">
        <f t="shared" si="180"/>
        <v>19014045.34</v>
      </c>
      <c r="E417" s="177">
        <v>0</v>
      </c>
      <c r="F417" s="177">
        <v>0</v>
      </c>
      <c r="G417" s="177">
        <v>0</v>
      </c>
      <c r="H417" s="177">
        <v>0</v>
      </c>
      <c r="I417" s="177">
        <v>0</v>
      </c>
      <c r="J417" s="177">
        <v>0</v>
      </c>
      <c r="K417" s="178">
        <v>0</v>
      </c>
      <c r="L417" s="177">
        <v>0</v>
      </c>
      <c r="M417" s="177">
        <v>0</v>
      </c>
      <c r="N417" s="177">
        <v>0</v>
      </c>
      <c r="O417" s="177">
        <v>0</v>
      </c>
      <c r="P417" s="177">
        <v>0</v>
      </c>
      <c r="Q417" s="177">
        <v>2292.2800000000002</v>
      </c>
      <c r="R417" s="177">
        <v>18615670</v>
      </c>
      <c r="S417" s="177">
        <v>0</v>
      </c>
      <c r="T417" s="177">
        <v>0</v>
      </c>
      <c r="U417" s="177">
        <v>0</v>
      </c>
      <c r="V417" s="177">
        <v>0</v>
      </c>
      <c r="W417" s="177">
        <v>0</v>
      </c>
      <c r="X417" s="177">
        <v>0</v>
      </c>
      <c r="Y417" s="177">
        <v>0</v>
      </c>
      <c r="Z417" s="177">
        <v>0</v>
      </c>
      <c r="AA417" s="177">
        <v>0</v>
      </c>
      <c r="AB417" s="177">
        <v>0</v>
      </c>
      <c r="AC417" s="134">
        <f t="shared" si="175"/>
        <v>398375.34</v>
      </c>
      <c r="AD417" s="117">
        <v>0</v>
      </c>
      <c r="AE417" s="117">
        <v>0</v>
      </c>
      <c r="AF417" s="108" t="s">
        <v>17025</v>
      </c>
      <c r="AG417" s="108">
        <v>2024</v>
      </c>
      <c r="AH417" s="108">
        <v>2024</v>
      </c>
      <c r="AI417" s="124"/>
      <c r="AJ417" s="124"/>
      <c r="AK417" s="124"/>
      <c r="AL417" s="124"/>
      <c r="AM417" s="125"/>
      <c r="AN417" s="125"/>
      <c r="AO417" s="125"/>
      <c r="AP417" s="125"/>
      <c r="AQ417" s="125"/>
      <c r="AR417" s="125"/>
      <c r="AS417" s="125"/>
      <c r="AT417" s="125"/>
      <c r="AU417" s="125"/>
      <c r="AV417" s="125"/>
      <c r="AW417" s="125"/>
      <c r="AX417" s="126"/>
      <c r="AY417" s="126"/>
      <c r="AZ417" s="125"/>
      <c r="BA417" s="125"/>
      <c r="BB417" s="127"/>
      <c r="BC417" s="128"/>
      <c r="CH417" s="119"/>
      <c r="DN417" s="97" t="e">
        <f t="shared" si="177"/>
        <v>#N/A</v>
      </c>
    </row>
    <row r="418" spans="1:118" x14ac:dyDescent="0.3">
      <c r="A418" s="97">
        <v>1</v>
      </c>
      <c r="B418" s="120">
        <f>SUBTOTAL(9,$A$383:A418)</f>
        <v>36</v>
      </c>
      <c r="C418" s="121" t="s">
        <v>5786</v>
      </c>
      <c r="D418" s="143">
        <f t="shared" si="180"/>
        <v>357490</v>
      </c>
      <c r="E418" s="177">
        <v>0</v>
      </c>
      <c r="F418" s="177">
        <v>0</v>
      </c>
      <c r="G418" s="177">
        <v>0</v>
      </c>
      <c r="H418" s="177">
        <v>0</v>
      </c>
      <c r="I418" s="177">
        <v>0</v>
      </c>
      <c r="J418" s="177">
        <v>0</v>
      </c>
      <c r="K418" s="178">
        <v>0</v>
      </c>
      <c r="L418" s="177">
        <v>0</v>
      </c>
      <c r="M418" s="177">
        <v>0</v>
      </c>
      <c r="N418" s="177">
        <v>0</v>
      </c>
      <c r="O418" s="177">
        <v>0</v>
      </c>
      <c r="P418" s="177">
        <v>0</v>
      </c>
      <c r="Q418" s="177">
        <v>0</v>
      </c>
      <c r="R418" s="177">
        <v>0</v>
      </c>
      <c r="S418" s="177">
        <v>0</v>
      </c>
      <c r="T418" s="177">
        <v>0</v>
      </c>
      <c r="U418" s="177">
        <v>0</v>
      </c>
      <c r="V418" s="177">
        <v>350000</v>
      </c>
      <c r="W418" s="177">
        <v>0</v>
      </c>
      <c r="X418" s="177">
        <v>0</v>
      </c>
      <c r="Y418" s="177">
        <v>0</v>
      </c>
      <c r="Z418" s="177">
        <v>0</v>
      </c>
      <c r="AA418" s="177">
        <v>0</v>
      </c>
      <c r="AB418" s="177">
        <v>0</v>
      </c>
      <c r="AC418" s="134">
        <f t="shared" si="175"/>
        <v>7490</v>
      </c>
      <c r="AD418" s="117">
        <v>0</v>
      </c>
      <c r="AE418" s="117">
        <v>0</v>
      </c>
      <c r="AF418" s="108" t="s">
        <v>17025</v>
      </c>
      <c r="AG418" s="108">
        <v>2024</v>
      </c>
      <c r="AH418" s="108">
        <v>2024</v>
      </c>
      <c r="AI418" s="124"/>
      <c r="AJ418" s="124"/>
      <c r="AK418" s="124"/>
      <c r="AL418" s="124"/>
      <c r="AM418" s="125"/>
      <c r="AN418" s="125"/>
      <c r="AO418" s="125"/>
      <c r="AP418" s="125"/>
      <c r="AQ418" s="125"/>
      <c r="AR418" s="125"/>
      <c r="AS418" s="125"/>
      <c r="AT418" s="125"/>
      <c r="AU418" s="125"/>
      <c r="AV418" s="125"/>
      <c r="AW418" s="125"/>
      <c r="AX418" s="126"/>
      <c r="AY418" s="126"/>
      <c r="AZ418" s="125"/>
      <c r="BA418" s="125"/>
      <c r="BB418" s="127"/>
      <c r="BC418" s="128"/>
      <c r="CH418" s="119"/>
      <c r="DN418" s="97" t="e">
        <f t="shared" si="177"/>
        <v>#N/A</v>
      </c>
    </row>
    <row r="419" spans="1:118" x14ac:dyDescent="0.3">
      <c r="A419" s="97">
        <v>1</v>
      </c>
      <c r="B419" s="120">
        <f>SUBTOTAL(9,$A$383:A419)</f>
        <v>37</v>
      </c>
      <c r="C419" s="121" t="s">
        <v>6884</v>
      </c>
      <c r="D419" s="143">
        <f t="shared" si="180"/>
        <v>9501184.9399999995</v>
      </c>
      <c r="E419" s="177">
        <v>0</v>
      </c>
      <c r="F419" s="177">
        <v>0</v>
      </c>
      <c r="G419" s="177">
        <v>0</v>
      </c>
      <c r="H419" s="177">
        <v>0</v>
      </c>
      <c r="I419" s="177">
        <v>0</v>
      </c>
      <c r="J419" s="177">
        <v>0</v>
      </c>
      <c r="K419" s="178">
        <v>0</v>
      </c>
      <c r="L419" s="177">
        <v>0</v>
      </c>
      <c r="M419" s="177">
        <v>1485.32</v>
      </c>
      <c r="N419" s="177">
        <v>9302119.5800000001</v>
      </c>
      <c r="O419" s="177">
        <v>0</v>
      </c>
      <c r="P419" s="177">
        <v>0</v>
      </c>
      <c r="Q419" s="177">
        <v>0</v>
      </c>
      <c r="R419" s="177">
        <v>0</v>
      </c>
      <c r="S419" s="177">
        <v>0</v>
      </c>
      <c r="T419" s="177">
        <v>0</v>
      </c>
      <c r="U419" s="177">
        <v>0</v>
      </c>
      <c r="V419" s="177">
        <v>0</v>
      </c>
      <c r="W419" s="177">
        <v>0</v>
      </c>
      <c r="X419" s="177">
        <v>0</v>
      </c>
      <c r="Y419" s="177">
        <v>0</v>
      </c>
      <c r="Z419" s="177">
        <v>0</v>
      </c>
      <c r="AA419" s="177">
        <v>0</v>
      </c>
      <c r="AB419" s="177">
        <v>0</v>
      </c>
      <c r="AC419" s="134">
        <f t="shared" si="175"/>
        <v>199065.36</v>
      </c>
      <c r="AD419" s="117">
        <v>0</v>
      </c>
      <c r="AE419" s="117">
        <v>0</v>
      </c>
      <c r="AF419" s="108" t="s">
        <v>17025</v>
      </c>
      <c r="AG419" s="108">
        <v>2024</v>
      </c>
      <c r="AH419" s="108">
        <v>2024</v>
      </c>
      <c r="AI419" s="124"/>
      <c r="AJ419" s="124"/>
      <c r="AK419" s="124"/>
      <c r="AL419" s="124"/>
      <c r="AM419" s="125"/>
      <c r="AN419" s="125"/>
      <c r="AO419" s="125"/>
      <c r="AP419" s="125"/>
      <c r="AQ419" s="125"/>
      <c r="AR419" s="125"/>
      <c r="AS419" s="125"/>
      <c r="AT419" s="125"/>
      <c r="AU419" s="125"/>
      <c r="AV419" s="125"/>
      <c r="AW419" s="125"/>
      <c r="AX419" s="126"/>
      <c r="AY419" s="126"/>
      <c r="AZ419" s="125"/>
      <c r="BA419" s="125"/>
      <c r="BB419" s="127"/>
      <c r="BC419" s="128"/>
      <c r="CH419" s="119"/>
      <c r="DN419" s="97" t="e">
        <f t="shared" si="177"/>
        <v>#N/A</v>
      </c>
    </row>
    <row r="420" spans="1:118" x14ac:dyDescent="0.3">
      <c r="A420" s="97">
        <v>1</v>
      </c>
      <c r="B420" s="120">
        <f>SUBTOTAL(9,$A$383:A420)</f>
        <v>38</v>
      </c>
      <c r="C420" s="121" t="s">
        <v>97</v>
      </c>
      <c r="D420" s="143">
        <f t="shared" si="180"/>
        <v>7864780</v>
      </c>
      <c r="E420" s="177">
        <v>0</v>
      </c>
      <c r="F420" s="177">
        <v>0</v>
      </c>
      <c r="G420" s="177">
        <v>0</v>
      </c>
      <c r="H420" s="177">
        <v>0</v>
      </c>
      <c r="I420" s="177">
        <v>0</v>
      </c>
      <c r="J420" s="177">
        <v>0</v>
      </c>
      <c r="K420" s="178">
        <v>0</v>
      </c>
      <c r="L420" s="177">
        <v>0</v>
      </c>
      <c r="M420" s="133">
        <v>1100</v>
      </c>
      <c r="N420" s="133">
        <f>3500000-251046.6+4451046.6</f>
        <v>7700000</v>
      </c>
      <c r="O420" s="177">
        <v>0</v>
      </c>
      <c r="P420" s="177">
        <v>0</v>
      </c>
      <c r="Q420" s="177">
        <v>0</v>
      </c>
      <c r="R420" s="177">
        <v>0</v>
      </c>
      <c r="S420" s="177">
        <v>0</v>
      </c>
      <c r="T420" s="177">
        <v>0</v>
      </c>
      <c r="U420" s="177">
        <v>0</v>
      </c>
      <c r="V420" s="177">
        <v>0</v>
      </c>
      <c r="W420" s="177">
        <v>0</v>
      </c>
      <c r="X420" s="177">
        <v>0</v>
      </c>
      <c r="Y420" s="177">
        <v>0</v>
      </c>
      <c r="Z420" s="177">
        <v>0</v>
      </c>
      <c r="AA420" s="177">
        <v>0</v>
      </c>
      <c r="AB420" s="177">
        <v>0</v>
      </c>
      <c r="AC420" s="134">
        <f t="shared" si="175"/>
        <v>164780</v>
      </c>
      <c r="AD420" s="117">
        <v>0</v>
      </c>
      <c r="AE420" s="117">
        <v>0</v>
      </c>
      <c r="AF420" s="108" t="s">
        <v>17025</v>
      </c>
      <c r="AG420" s="108">
        <v>2024</v>
      </c>
      <c r="AH420" s="108">
        <v>2024</v>
      </c>
      <c r="AI420" s="124"/>
      <c r="AJ420" s="124"/>
      <c r="AK420" s="124"/>
      <c r="AL420" s="124"/>
      <c r="AM420" s="125"/>
      <c r="AN420" s="125"/>
      <c r="AO420" s="125"/>
      <c r="AP420" s="125"/>
      <c r="AQ420" s="125"/>
      <c r="AR420" s="125"/>
      <c r="AS420" s="125"/>
      <c r="AT420" s="125"/>
      <c r="AU420" s="125"/>
      <c r="AV420" s="125"/>
      <c r="AW420" s="125"/>
      <c r="AX420" s="126"/>
      <c r="AY420" s="126"/>
      <c r="AZ420" s="125"/>
      <c r="BA420" s="125"/>
      <c r="BB420" s="127"/>
      <c r="BC420" s="128"/>
      <c r="CH420" s="119"/>
      <c r="DN420" s="97" t="e">
        <f t="shared" si="177"/>
        <v>#N/A</v>
      </c>
    </row>
    <row r="421" spans="1:118" x14ac:dyDescent="0.3">
      <c r="A421" s="97">
        <v>1</v>
      </c>
      <c r="B421" s="120">
        <f>SUBTOTAL(9,$A$383:A421)</f>
        <v>39</v>
      </c>
      <c r="C421" s="121" t="s">
        <v>7130</v>
      </c>
      <c r="D421" s="143">
        <f t="shared" si="180"/>
        <v>6480810</v>
      </c>
      <c r="E421" s="177">
        <v>0</v>
      </c>
      <c r="F421" s="177">
        <v>0</v>
      </c>
      <c r="G421" s="177">
        <v>0</v>
      </c>
      <c r="H421" s="177">
        <v>0</v>
      </c>
      <c r="I421" s="177">
        <v>0</v>
      </c>
      <c r="J421" s="177">
        <v>0</v>
      </c>
      <c r="K421" s="178">
        <v>0</v>
      </c>
      <c r="L421" s="177">
        <v>0</v>
      </c>
      <c r="M421" s="177">
        <v>0</v>
      </c>
      <c r="N421" s="177">
        <v>0</v>
      </c>
      <c r="O421" s="177">
        <v>0</v>
      </c>
      <c r="P421" s="177">
        <v>0</v>
      </c>
      <c r="Q421" s="131">
        <v>956</v>
      </c>
      <c r="R421" s="131">
        <v>6345026.4299999997</v>
      </c>
      <c r="S421" s="177">
        <v>0</v>
      </c>
      <c r="T421" s="177">
        <v>0</v>
      </c>
      <c r="U421" s="177">
        <v>0</v>
      </c>
      <c r="V421" s="177">
        <v>0</v>
      </c>
      <c r="W421" s="177">
        <v>0</v>
      </c>
      <c r="X421" s="177">
        <v>0</v>
      </c>
      <c r="Y421" s="177">
        <v>0</v>
      </c>
      <c r="Z421" s="177">
        <v>0</v>
      </c>
      <c r="AA421" s="177">
        <v>0</v>
      </c>
      <c r="AB421" s="177">
        <v>0</v>
      </c>
      <c r="AC421" s="134">
        <f t="shared" si="175"/>
        <v>135783.57</v>
      </c>
      <c r="AD421" s="117">
        <v>0</v>
      </c>
      <c r="AE421" s="117">
        <v>0</v>
      </c>
      <c r="AF421" s="108" t="s">
        <v>17025</v>
      </c>
      <c r="AG421" s="108">
        <v>2024</v>
      </c>
      <c r="AH421" s="108">
        <v>2024</v>
      </c>
      <c r="AI421" s="124"/>
      <c r="AJ421" s="124"/>
      <c r="AK421" s="124"/>
      <c r="AL421" s="124"/>
      <c r="AM421" s="125"/>
      <c r="AN421" s="125"/>
      <c r="AO421" s="125"/>
      <c r="AP421" s="125"/>
      <c r="AQ421" s="125"/>
      <c r="AR421" s="125"/>
      <c r="AS421" s="125"/>
      <c r="AT421" s="125"/>
      <c r="AU421" s="125"/>
      <c r="AV421" s="125"/>
      <c r="AW421" s="125"/>
      <c r="AX421" s="126"/>
      <c r="AY421" s="126"/>
      <c r="AZ421" s="125"/>
      <c r="BA421" s="125"/>
      <c r="BB421" s="127"/>
      <c r="BC421" s="128"/>
      <c r="CH421" s="119"/>
      <c r="DN421" s="97" t="e">
        <f t="shared" si="177"/>
        <v>#N/A</v>
      </c>
    </row>
    <row r="422" spans="1:118" s="139" customFormat="1" x14ac:dyDescent="0.3">
      <c r="A422" s="97">
        <v>1</v>
      </c>
      <c r="B422" s="120">
        <f>SUBTOTAL(9,$A$383:A422)</f>
        <v>40</v>
      </c>
      <c r="C422" s="115" t="s">
        <v>874</v>
      </c>
      <c r="D422" s="117">
        <f t="shared" ref="D422:D423" si="181">E422+F422+G422+H422+I422+J422+L422+N422+P422+R422+T422+U422+V422+W422+X422+Y422+Z422+AA422+AB422+AC422+AD422+AE422</f>
        <v>6986175.7699999996</v>
      </c>
      <c r="E422" s="133">
        <v>0</v>
      </c>
      <c r="F422" s="133">
        <v>0</v>
      </c>
      <c r="G422" s="133">
        <v>0</v>
      </c>
      <c r="H422" s="133">
        <v>0</v>
      </c>
      <c r="I422" s="133">
        <v>0</v>
      </c>
      <c r="J422" s="133">
        <v>0</v>
      </c>
      <c r="K422" s="149">
        <v>0</v>
      </c>
      <c r="L422" s="133">
        <v>0</v>
      </c>
      <c r="M422" s="133">
        <v>700</v>
      </c>
      <c r="N422" s="133">
        <f>6706481.3</f>
        <v>6706481.2999999998</v>
      </c>
      <c r="O422" s="133">
        <v>0</v>
      </c>
      <c r="P422" s="133">
        <v>0</v>
      </c>
      <c r="Q422" s="133">
        <v>0</v>
      </c>
      <c r="R422" s="133">
        <v>0</v>
      </c>
      <c r="S422" s="133">
        <v>0</v>
      </c>
      <c r="T422" s="133">
        <v>0</v>
      </c>
      <c r="U422" s="133">
        <v>0</v>
      </c>
      <c r="V422" s="133">
        <v>0</v>
      </c>
      <c r="W422" s="133">
        <v>0</v>
      </c>
      <c r="X422" s="133">
        <v>0</v>
      </c>
      <c r="Y422" s="133">
        <v>0</v>
      </c>
      <c r="Z422" s="133">
        <v>0</v>
      </c>
      <c r="AA422" s="133">
        <v>0</v>
      </c>
      <c r="AB422" s="133">
        <v>0</v>
      </c>
      <c r="AC422" s="134">
        <f t="shared" si="175"/>
        <v>143518.70000000001</v>
      </c>
      <c r="AD422" s="134">
        <v>136175.76999999999</v>
      </c>
      <c r="AE422" s="134"/>
      <c r="AF422" s="136">
        <v>2024</v>
      </c>
      <c r="AG422" s="136">
        <v>2024</v>
      </c>
      <c r="AH422" s="136">
        <v>2024</v>
      </c>
      <c r="BW422" s="140"/>
      <c r="CH422" s="119"/>
      <c r="DN422" s="97" t="e">
        <f t="shared" si="177"/>
        <v>#N/A</v>
      </c>
    </row>
    <row r="423" spans="1:118" s="139" customFormat="1" x14ac:dyDescent="0.3">
      <c r="A423" s="97">
        <v>1</v>
      </c>
      <c r="B423" s="120">
        <f>SUBTOTAL(9,$A$383:A423)</f>
        <v>41</v>
      </c>
      <c r="C423" s="115" t="s">
        <v>870</v>
      </c>
      <c r="D423" s="117">
        <f t="shared" si="181"/>
        <v>4816891.2</v>
      </c>
      <c r="E423" s="133">
        <v>0</v>
      </c>
      <c r="F423" s="133">
        <v>0</v>
      </c>
      <c r="G423" s="133">
        <v>0</v>
      </c>
      <c r="H423" s="133">
        <v>0</v>
      </c>
      <c r="I423" s="133">
        <v>0</v>
      </c>
      <c r="J423" s="133">
        <v>0</v>
      </c>
      <c r="K423" s="149">
        <v>0</v>
      </c>
      <c r="L423" s="133">
        <v>0</v>
      </c>
      <c r="M423" s="133">
        <v>487</v>
      </c>
      <c r="N423" s="133">
        <v>4621108.28</v>
      </c>
      <c r="O423" s="133">
        <v>0</v>
      </c>
      <c r="P423" s="133">
        <v>0</v>
      </c>
      <c r="Q423" s="133">
        <v>0</v>
      </c>
      <c r="R423" s="133">
        <v>0</v>
      </c>
      <c r="S423" s="133">
        <v>0</v>
      </c>
      <c r="T423" s="133">
        <v>0</v>
      </c>
      <c r="U423" s="133">
        <v>0</v>
      </c>
      <c r="V423" s="133">
        <v>0</v>
      </c>
      <c r="W423" s="133">
        <v>0</v>
      </c>
      <c r="X423" s="133">
        <v>0</v>
      </c>
      <c r="Y423" s="133">
        <v>0</v>
      </c>
      <c r="Z423" s="133">
        <v>0</v>
      </c>
      <c r="AA423" s="133">
        <v>0</v>
      </c>
      <c r="AB423" s="133">
        <v>0</v>
      </c>
      <c r="AC423" s="134">
        <f t="shared" si="175"/>
        <v>98891.72</v>
      </c>
      <c r="AD423" s="134">
        <v>96891.199999999997</v>
      </c>
      <c r="AE423" s="134"/>
      <c r="AF423" s="136">
        <v>2024</v>
      </c>
      <c r="AG423" s="136">
        <v>2024</v>
      </c>
      <c r="AH423" s="136">
        <v>2024</v>
      </c>
      <c r="BW423" s="140"/>
      <c r="CH423" s="119"/>
      <c r="DN423" s="97" t="e">
        <f t="shared" si="177"/>
        <v>#N/A</v>
      </c>
    </row>
    <row r="424" spans="1:118" s="139" customFormat="1" x14ac:dyDescent="0.3">
      <c r="A424" s="97">
        <v>1</v>
      </c>
      <c r="B424" s="120">
        <f>SUBTOTAL(9,$A$383:A424)</f>
        <v>42</v>
      </c>
      <c r="C424" s="115" t="s">
        <v>4716</v>
      </c>
      <c r="D424" s="117">
        <f>E424+F424+G424+H424+I424+J424+L424+N424+P424+R424+T424+U424+V424+W424+X424+Y424+Z424+AA424+AB424+AC424+AD424+AE424</f>
        <v>3048912.3800000004</v>
      </c>
      <c r="E424" s="131">
        <v>0</v>
      </c>
      <c r="F424" s="131">
        <v>0</v>
      </c>
      <c r="G424" s="131">
        <v>0</v>
      </c>
      <c r="H424" s="131">
        <v>0</v>
      </c>
      <c r="I424" s="131">
        <v>0</v>
      </c>
      <c r="J424" s="131">
        <v>0</v>
      </c>
      <c r="K424" s="132">
        <v>0</v>
      </c>
      <c r="L424" s="131">
        <v>0</v>
      </c>
      <c r="M424" s="131">
        <v>0</v>
      </c>
      <c r="N424" s="131">
        <v>0</v>
      </c>
      <c r="O424" s="131">
        <v>0</v>
      </c>
      <c r="P424" s="131">
        <v>0</v>
      </c>
      <c r="Q424" s="131">
        <v>760.44</v>
      </c>
      <c r="R424" s="131">
        <v>2985032.68</v>
      </c>
      <c r="S424" s="131">
        <v>0</v>
      </c>
      <c r="T424" s="131">
        <v>0</v>
      </c>
      <c r="U424" s="131">
        <v>0</v>
      </c>
      <c r="V424" s="131">
        <v>0</v>
      </c>
      <c r="W424" s="131">
        <v>0</v>
      </c>
      <c r="X424" s="131">
        <v>0</v>
      </c>
      <c r="Y424" s="131">
        <v>0</v>
      </c>
      <c r="Z424" s="131">
        <v>0</v>
      </c>
      <c r="AA424" s="131">
        <v>0</v>
      </c>
      <c r="AB424" s="131">
        <v>0</v>
      </c>
      <c r="AC424" s="134">
        <f t="shared" si="175"/>
        <v>63879.7</v>
      </c>
      <c r="AD424" s="138">
        <v>0</v>
      </c>
      <c r="AE424" s="134">
        <v>0</v>
      </c>
      <c r="AF424" s="136" t="s">
        <v>17025</v>
      </c>
      <c r="AG424" s="136">
        <v>2024</v>
      </c>
      <c r="AH424" s="137">
        <v>2024</v>
      </c>
      <c r="BV424" s="139" t="b">
        <f>D424=(E424+F424+G424+H424+I424+L424+N424+P424+R424+T424+U424+V424+AA424+AB424+AC424+AD424+AE424)</f>
        <v>1</v>
      </c>
      <c r="BW424" s="140"/>
      <c r="CA424" s="139" t="e">
        <f>VLOOKUP(C424,CB:CC,2,FALSE)</f>
        <v>#N/A</v>
      </c>
      <c r="CE424" s="139" t="e">
        <f>VLOOKUP(C424,CF:CG,2,FALSE)</f>
        <v>#N/A</v>
      </c>
      <c r="CF424" s="139" t="s">
        <v>319</v>
      </c>
      <c r="CG424" s="139">
        <v>1</v>
      </c>
      <c r="CH424" s="119">
        <f>D424-E424-F424-G424-H424-I424-J424-L424-N424-P424-R424-T424-U424-V424-W424-X424-Y424-Z424-AA424-AB424-AC424-AD424-AE424</f>
        <v>1.8917489796876907E-10</v>
      </c>
      <c r="CL424" s="139" t="e">
        <f>VLOOKUP(C424,CM:CN,2,FALSE)</f>
        <v>#N/A</v>
      </c>
      <c r="CM424" s="139" t="s">
        <v>1822</v>
      </c>
      <c r="CN424" s="139">
        <v>82315.72</v>
      </c>
      <c r="DK424" s="139" t="e">
        <f>VLOOKUP(C424,DL:DM,2,FALSE)</f>
        <v>#N/A</v>
      </c>
      <c r="DL424" s="139" t="s">
        <v>13084</v>
      </c>
      <c r="DN424" s="97" t="e">
        <f t="shared" si="177"/>
        <v>#N/A</v>
      </c>
    </row>
    <row r="425" spans="1:118" s="139" customFormat="1" x14ac:dyDescent="0.3">
      <c r="A425" s="97">
        <v>1</v>
      </c>
      <c r="B425" s="120">
        <f>SUBTOTAL(9,$A$383:A425)</f>
        <v>43</v>
      </c>
      <c r="C425" s="115" t="s">
        <v>6638</v>
      </c>
      <c r="D425" s="117">
        <f>E425+F425+G425+H425+I425+J425+L425+N425+P425+R425+T425+U425+V425+W425+X425+Y425+Z425+AA425+AB425+AC425+AD425+AE425</f>
        <v>1413024.25</v>
      </c>
      <c r="E425" s="131">
        <v>0</v>
      </c>
      <c r="F425" s="131">
        <v>0</v>
      </c>
      <c r="G425" s="131">
        <v>0</v>
      </c>
      <c r="H425" s="131">
        <v>0</v>
      </c>
      <c r="I425" s="131">
        <v>0</v>
      </c>
      <c r="J425" s="131">
        <v>0</v>
      </c>
      <c r="K425" s="132">
        <v>0</v>
      </c>
      <c r="L425" s="131">
        <v>0</v>
      </c>
      <c r="M425" s="131">
        <v>0</v>
      </c>
      <c r="N425" s="131">
        <v>0</v>
      </c>
      <c r="O425" s="131">
        <v>0</v>
      </c>
      <c r="P425" s="131">
        <v>0</v>
      </c>
      <c r="Q425" s="131">
        <v>1830.54</v>
      </c>
      <c r="R425" s="179">
        <v>1383419.08</v>
      </c>
      <c r="S425" s="131">
        <v>0</v>
      </c>
      <c r="T425" s="131">
        <v>0</v>
      </c>
      <c r="U425" s="131">
        <v>0</v>
      </c>
      <c r="V425" s="131">
        <v>0</v>
      </c>
      <c r="W425" s="131">
        <v>0</v>
      </c>
      <c r="X425" s="131">
        <v>0</v>
      </c>
      <c r="Y425" s="131">
        <v>0</v>
      </c>
      <c r="Z425" s="131">
        <v>0</v>
      </c>
      <c r="AA425" s="131">
        <v>0</v>
      </c>
      <c r="AB425" s="131">
        <v>0</v>
      </c>
      <c r="AC425" s="134">
        <f t="shared" si="175"/>
        <v>29605.17</v>
      </c>
      <c r="AD425" s="141">
        <v>0</v>
      </c>
      <c r="AE425" s="134">
        <v>0</v>
      </c>
      <c r="AF425" s="136" t="s">
        <v>17025</v>
      </c>
      <c r="AG425" s="136">
        <v>2024</v>
      </c>
      <c r="AH425" s="137">
        <v>2024</v>
      </c>
      <c r="BV425" s="139" t="b">
        <f>D425=(E425+F425+G425+H425+I425+L425+N425+P425+R425+T425+U425+V425+AA425+AB425+AC425+AD425+AE425)</f>
        <v>1</v>
      </c>
      <c r="CE425" s="139" t="e">
        <f>VLOOKUP(C425,CF:CG,2,FALSE)</f>
        <v>#N/A</v>
      </c>
      <c r="CF425" s="139" t="s">
        <v>8749</v>
      </c>
      <c r="CG425" s="139">
        <v>1</v>
      </c>
      <c r="CH425" s="119">
        <f>D425-E425-F425-G425-H425-I425-J425-L425-N425-P425-R425-T425-U425-V425-W425-X425-Y425-Z425-AA425-AB425-AC425-AD425-AE425</f>
        <v>-7.2759576141834259E-11</v>
      </c>
      <c r="CL425" s="139" t="e">
        <f>VLOOKUP(C425,CM:CN,2,FALSE)</f>
        <v>#N/A</v>
      </c>
      <c r="CM425" s="139" t="s">
        <v>14887</v>
      </c>
      <c r="CN425" s="139">
        <v>80218.58</v>
      </c>
      <c r="DK425" s="139" t="e">
        <f>VLOOKUP(C425,DL:DM,2,FALSE)</f>
        <v>#N/A</v>
      </c>
      <c r="DL425" s="139" t="s">
        <v>2087</v>
      </c>
      <c r="DN425" s="97" t="e">
        <f t="shared" si="177"/>
        <v>#N/A</v>
      </c>
    </row>
    <row r="426" spans="1:118" x14ac:dyDescent="0.3">
      <c r="A426" s="97">
        <v>1</v>
      </c>
      <c r="B426" s="120">
        <f>SUBTOTAL(9,$A$383:A426)</f>
        <v>44</v>
      </c>
      <c r="C426" s="121" t="s">
        <v>91</v>
      </c>
      <c r="D426" s="117">
        <f>E426+F426+G426+H426+I426+J426+L426+N426+P426+R426+T426+U426+V426+W426+X426+Y426+Z426+AA426+AB426+AC426+AD426+AE426</f>
        <v>9538781.8399999999</v>
      </c>
      <c r="E426" s="122">
        <v>0</v>
      </c>
      <c r="F426" s="122">
        <v>0</v>
      </c>
      <c r="G426" s="122">
        <v>0</v>
      </c>
      <c r="H426" s="122">
        <v>0</v>
      </c>
      <c r="I426" s="122">
        <v>0</v>
      </c>
      <c r="J426" s="122">
        <v>0</v>
      </c>
      <c r="K426" s="123">
        <v>0</v>
      </c>
      <c r="L426" s="122">
        <v>0</v>
      </c>
      <c r="M426" s="122">
        <v>1179.0999999999999</v>
      </c>
      <c r="N426" s="122">
        <v>9234815.2899999991</v>
      </c>
      <c r="O426" s="122">
        <v>0</v>
      </c>
      <c r="P426" s="122">
        <v>0</v>
      </c>
      <c r="Q426" s="122">
        <v>0</v>
      </c>
      <c r="R426" s="122">
        <v>0</v>
      </c>
      <c r="S426" s="122">
        <v>0</v>
      </c>
      <c r="T426" s="122">
        <v>0</v>
      </c>
      <c r="U426" s="122">
        <v>0</v>
      </c>
      <c r="V426" s="122">
        <v>0</v>
      </c>
      <c r="W426" s="122">
        <v>0</v>
      </c>
      <c r="X426" s="122">
        <v>0</v>
      </c>
      <c r="Y426" s="122">
        <v>0</v>
      </c>
      <c r="Z426" s="122">
        <v>0</v>
      </c>
      <c r="AA426" s="122">
        <v>0</v>
      </c>
      <c r="AB426" s="122">
        <v>0</v>
      </c>
      <c r="AC426" s="134">
        <f t="shared" si="175"/>
        <v>197625.05</v>
      </c>
      <c r="AD426" s="117">
        <v>106341.5</v>
      </c>
      <c r="AE426" s="117">
        <v>0</v>
      </c>
      <c r="AF426" s="108">
        <v>2024</v>
      </c>
      <c r="AG426" s="108">
        <v>2024</v>
      </c>
      <c r="AH426" s="108">
        <v>2024</v>
      </c>
      <c r="AI426" s="124"/>
      <c r="AJ426" s="124"/>
      <c r="AK426" s="124"/>
      <c r="AL426" s="124"/>
      <c r="AM426" s="125" t="s">
        <v>16928</v>
      </c>
      <c r="AN426" s="125" t="s">
        <v>16949</v>
      </c>
      <c r="AO426" s="125">
        <v>0</v>
      </c>
      <c r="AP426" s="125" t="s">
        <v>16941</v>
      </c>
      <c r="AQ426" s="125" t="s">
        <v>16947</v>
      </c>
      <c r="AR426" s="125" t="s">
        <v>16943</v>
      </c>
      <c r="AS426" s="125"/>
      <c r="AT426" s="125"/>
      <c r="AU426" s="125"/>
      <c r="AV426" s="125"/>
      <c r="AW426" s="125" t="s">
        <v>662</v>
      </c>
      <c r="AX426" s="126">
        <v>3183.8</v>
      </c>
      <c r="AY426" s="126">
        <v>1179.0999999999999</v>
      </c>
      <c r="AZ426" s="125" t="s">
        <v>16994</v>
      </c>
      <c r="BA426" s="125" t="s">
        <v>16991</v>
      </c>
      <c r="BB426" s="127"/>
      <c r="BC426" s="128">
        <f t="shared" ref="BC426:BC427" si="182">AY426-M426</f>
        <v>0</v>
      </c>
      <c r="BJ426" s="97" t="str">
        <f>VLOOKUP(C426,BM:BO,3,FALSE)</f>
        <v>1001.000</v>
      </c>
      <c r="BM426" s="97" t="s">
        <v>3075</v>
      </c>
      <c r="BN426" s="97" t="s">
        <v>16968</v>
      </c>
      <c r="BO426" s="97" t="s">
        <v>3077</v>
      </c>
      <c r="BU426" s="97" t="s">
        <v>3075</v>
      </c>
      <c r="BV426" s="97" t="s">
        <v>16968</v>
      </c>
      <c r="BW426" s="97" t="s">
        <v>3077</v>
      </c>
      <c r="CH426" s="119">
        <f t="shared" ref="CH426:CH427" si="183">D426-E426-F426-G426-H426-I426-J426-L426-N426-P426-R426-T426-U426-V426-W426-X426-Y426-Z426-AA426-AB426-AC426-AD426-AE426</f>
        <v>7.5669959187507629E-10</v>
      </c>
      <c r="DN426" s="97" t="e">
        <f t="shared" si="177"/>
        <v>#N/A</v>
      </c>
    </row>
    <row r="427" spans="1:118" x14ac:dyDescent="0.3">
      <c r="A427" s="97">
        <v>1</v>
      </c>
      <c r="B427" s="120">
        <f>SUBTOTAL(9,$A$383:A427)</f>
        <v>45</v>
      </c>
      <c r="C427" s="121" t="s">
        <v>87</v>
      </c>
      <c r="D427" s="117">
        <f t="shared" ref="D427" si="184">E427+F427+G427+H427+I427+J427+L427+N427+P427+R427+T427+U427+V427+W427+X427+Y427+Z427+AA427+AB427+AC427+AD427+AE427</f>
        <v>6913050.8099999996</v>
      </c>
      <c r="E427" s="122">
        <v>0</v>
      </c>
      <c r="F427" s="122">
        <v>0</v>
      </c>
      <c r="G427" s="122">
        <v>0</v>
      </c>
      <c r="H427" s="122">
        <v>0</v>
      </c>
      <c r="I427" s="122">
        <v>0</v>
      </c>
      <c r="J427" s="122">
        <v>0</v>
      </c>
      <c r="K427" s="123">
        <v>0</v>
      </c>
      <c r="L427" s="122">
        <v>0</v>
      </c>
      <c r="M427" s="122">
        <v>868</v>
      </c>
      <c r="N427" s="122">
        <v>6768211.0899999999</v>
      </c>
      <c r="O427" s="122">
        <v>0</v>
      </c>
      <c r="P427" s="122">
        <v>0</v>
      </c>
      <c r="Q427" s="122">
        <v>0</v>
      </c>
      <c r="R427" s="122">
        <v>0</v>
      </c>
      <c r="S427" s="122">
        <v>0</v>
      </c>
      <c r="T427" s="122">
        <v>0</v>
      </c>
      <c r="U427" s="122">
        <v>0</v>
      </c>
      <c r="V427" s="122">
        <v>0</v>
      </c>
      <c r="W427" s="122">
        <v>0</v>
      </c>
      <c r="X427" s="122">
        <v>0</v>
      </c>
      <c r="Y427" s="122">
        <v>0</v>
      </c>
      <c r="Z427" s="122">
        <v>0</v>
      </c>
      <c r="AA427" s="122">
        <v>0</v>
      </c>
      <c r="AB427" s="122">
        <v>0</v>
      </c>
      <c r="AC427" s="134">
        <f t="shared" si="175"/>
        <v>144839.72</v>
      </c>
      <c r="AD427" s="117">
        <v>0</v>
      </c>
      <c r="AE427" s="117">
        <v>0</v>
      </c>
      <c r="AF427" s="108" t="s">
        <v>17025</v>
      </c>
      <c r="AG427" s="108">
        <v>2024</v>
      </c>
      <c r="AH427" s="108">
        <v>2024</v>
      </c>
      <c r="AI427" s="124"/>
      <c r="AJ427" s="124"/>
      <c r="AK427" s="124"/>
      <c r="AL427" s="124"/>
      <c r="AM427" s="125" t="s">
        <v>16946</v>
      </c>
      <c r="AN427" s="125" t="s">
        <v>16929</v>
      </c>
      <c r="AO427" s="125">
        <v>0</v>
      </c>
      <c r="AP427" s="125" t="s">
        <v>16943</v>
      </c>
      <c r="AQ427" s="125" t="s">
        <v>16937</v>
      </c>
      <c r="AR427" s="125" t="s">
        <v>16936</v>
      </c>
      <c r="AS427" s="125"/>
      <c r="AT427" s="125"/>
      <c r="AU427" s="125"/>
      <c r="AV427" s="125"/>
      <c r="AW427" s="125" t="s">
        <v>662</v>
      </c>
      <c r="AX427" s="126">
        <v>1830.4</v>
      </c>
      <c r="AY427" s="126">
        <v>868</v>
      </c>
      <c r="AZ427" s="125" t="s">
        <v>16994</v>
      </c>
      <c r="BA427" s="125">
        <v>2006</v>
      </c>
      <c r="BB427" s="127"/>
      <c r="BC427" s="128">
        <f t="shared" si="182"/>
        <v>0</v>
      </c>
      <c r="BJ427" s="97" t="str">
        <f>VLOOKUP(C427,BM:BO,3,FALSE)</f>
        <v>658.000</v>
      </c>
      <c r="BM427" s="97" t="s">
        <v>3088</v>
      </c>
      <c r="BN427" s="97" t="s">
        <v>16968</v>
      </c>
      <c r="BO427" s="97" t="s">
        <v>3089</v>
      </c>
      <c r="BU427" s="97" t="s">
        <v>3088</v>
      </c>
      <c r="BV427" s="97" t="s">
        <v>16968</v>
      </c>
      <c r="BW427" s="97" t="s">
        <v>3089</v>
      </c>
      <c r="CH427" s="119">
        <f t="shared" si="183"/>
        <v>-2.6193447411060333E-10</v>
      </c>
      <c r="DN427" s="97" t="e">
        <f t="shared" si="177"/>
        <v>#N/A</v>
      </c>
    </row>
    <row r="428" spans="1:118" x14ac:dyDescent="0.3">
      <c r="A428" s="97">
        <v>1</v>
      </c>
      <c r="B428" s="120">
        <f>SUBTOTAL(9,$A$383:A428)</f>
        <v>46</v>
      </c>
      <c r="C428" s="130" t="s">
        <v>179</v>
      </c>
      <c r="D428" s="117">
        <f>E428+F428+G428+H428+I428+J428+L428+N428+P428+R428+T428+U428+V428+W428+X428+Y428+Z428+AA428+AB428+AC428+AD428+AE428</f>
        <v>6821719.1699999999</v>
      </c>
      <c r="E428" s="133">
        <v>0</v>
      </c>
      <c r="F428" s="133">
        <v>0</v>
      </c>
      <c r="G428" s="133">
        <v>0</v>
      </c>
      <c r="H428" s="133">
        <v>0</v>
      </c>
      <c r="I428" s="133">
        <v>0</v>
      </c>
      <c r="J428" s="133">
        <v>0</v>
      </c>
      <c r="K428" s="149">
        <v>0</v>
      </c>
      <c r="L428" s="133">
        <v>0</v>
      </c>
      <c r="M428" s="154">
        <v>630</v>
      </c>
      <c r="N428" s="154">
        <v>6500324.2599999998</v>
      </c>
      <c r="O428" s="133">
        <v>0</v>
      </c>
      <c r="P428" s="133">
        <v>0</v>
      </c>
      <c r="Q428" s="133">
        <v>0</v>
      </c>
      <c r="R428" s="117">
        <v>0</v>
      </c>
      <c r="S428" s="133">
        <v>0</v>
      </c>
      <c r="T428" s="133">
        <v>0</v>
      </c>
      <c r="U428" s="133">
        <v>0</v>
      </c>
      <c r="V428" s="133">
        <v>0</v>
      </c>
      <c r="W428" s="133">
        <v>0</v>
      </c>
      <c r="X428" s="133">
        <v>0</v>
      </c>
      <c r="Y428" s="133">
        <v>0</v>
      </c>
      <c r="Z428" s="133">
        <v>0</v>
      </c>
      <c r="AA428" s="133">
        <v>0</v>
      </c>
      <c r="AB428" s="133">
        <v>0</v>
      </c>
      <c r="AC428" s="134">
        <f t="shared" si="175"/>
        <v>139106.94</v>
      </c>
      <c r="AD428" s="133">
        <v>182287.97</v>
      </c>
      <c r="AE428" s="133">
        <v>0</v>
      </c>
      <c r="AF428" s="108">
        <v>2024</v>
      </c>
      <c r="AG428" s="108">
        <v>2024</v>
      </c>
      <c r="AH428" s="108">
        <v>2024</v>
      </c>
      <c r="AI428" s="124"/>
      <c r="AJ428" s="124"/>
      <c r="AK428" s="124"/>
      <c r="AL428" s="124"/>
      <c r="AM428" s="125" t="s">
        <v>16933</v>
      </c>
      <c r="AN428" s="125" t="s">
        <v>16935</v>
      </c>
      <c r="AO428" s="125">
        <v>0</v>
      </c>
      <c r="AP428" s="125" t="s">
        <v>16934</v>
      </c>
      <c r="AQ428" s="125" t="s">
        <v>16947</v>
      </c>
      <c r="AR428" s="125" t="s">
        <v>16943</v>
      </c>
      <c r="AS428" s="125"/>
      <c r="AT428" s="125"/>
      <c r="AU428" s="125"/>
      <c r="AV428" s="125"/>
      <c r="AW428" s="125" t="s">
        <v>636</v>
      </c>
      <c r="AX428" s="126">
        <v>1283.0999999999999</v>
      </c>
      <c r="AY428" s="126">
        <v>630</v>
      </c>
      <c r="AZ428" s="125" t="s">
        <v>592</v>
      </c>
      <c r="BA428" s="125" t="s">
        <v>636</v>
      </c>
      <c r="BB428" s="127"/>
      <c r="BC428" s="128">
        <f>AY428-M428</f>
        <v>0</v>
      </c>
      <c r="BJ428" s="97" t="str">
        <f>VLOOKUP(C428,BM:BO,3,FALSE)</f>
        <v>463.900</v>
      </c>
      <c r="BM428" s="97" t="s">
        <v>3202</v>
      </c>
      <c r="BN428" s="97" t="s">
        <v>3003</v>
      </c>
      <c r="BO428" s="97" t="s">
        <v>3203</v>
      </c>
      <c r="BU428" s="97" t="s">
        <v>3202</v>
      </c>
      <c r="BV428" s="97" t="s">
        <v>3003</v>
      </c>
      <c r="BW428" s="97" t="s">
        <v>3203</v>
      </c>
      <c r="CH428" s="119">
        <f>D428-E428-F428-G428-H428-I428-J428-L428-N428-P428-R428-T428-U428-V428-W428-X428-Y428-Z428-AA428-AB428-AC428-AD428-AE428</f>
        <v>1.4551915228366852E-10</v>
      </c>
      <c r="DN428" s="97" t="e">
        <f t="shared" si="177"/>
        <v>#N/A</v>
      </c>
    </row>
    <row r="429" spans="1:118" s="139" customFormat="1" x14ac:dyDescent="0.3">
      <c r="A429" s="97">
        <v>1</v>
      </c>
      <c r="B429" s="120">
        <f>SUBTOTAL(9,$A$383:A429)</f>
        <v>47</v>
      </c>
      <c r="C429" s="115" t="s">
        <v>5533</v>
      </c>
      <c r="D429" s="117">
        <f t="shared" ref="D429:D448" si="185">E429+F429+G429+H429+I429+J429+L429+N429+P429+R429+T429+U429+V429+W429+X429+Y429+Z429+AA429+AB429+AC429+AD429+AE429</f>
        <v>7122455.5800000001</v>
      </c>
      <c r="E429" s="133">
        <v>0</v>
      </c>
      <c r="F429" s="133">
        <v>0</v>
      </c>
      <c r="G429" s="133">
        <v>0</v>
      </c>
      <c r="H429" s="133">
        <v>0</v>
      </c>
      <c r="I429" s="133">
        <v>0</v>
      </c>
      <c r="J429" s="133">
        <v>0</v>
      </c>
      <c r="K429" s="149">
        <v>0</v>
      </c>
      <c r="L429" s="133">
        <v>0</v>
      </c>
      <c r="M429" s="133">
        <v>1134</v>
      </c>
      <c r="N429" s="133">
        <v>6821360.29</v>
      </c>
      <c r="O429" s="133">
        <v>0</v>
      </c>
      <c r="P429" s="133">
        <v>0</v>
      </c>
      <c r="Q429" s="133">
        <v>0</v>
      </c>
      <c r="R429" s="133">
        <v>0</v>
      </c>
      <c r="S429" s="133">
        <v>0</v>
      </c>
      <c r="T429" s="133">
        <v>0</v>
      </c>
      <c r="U429" s="133">
        <v>0</v>
      </c>
      <c r="V429" s="133">
        <v>0</v>
      </c>
      <c r="W429" s="133">
        <v>0</v>
      </c>
      <c r="X429" s="133">
        <v>0</v>
      </c>
      <c r="Y429" s="133">
        <v>0</v>
      </c>
      <c r="Z429" s="133">
        <v>0</v>
      </c>
      <c r="AA429" s="133">
        <v>0</v>
      </c>
      <c r="AB429" s="133">
        <v>0</v>
      </c>
      <c r="AC429" s="134">
        <f t="shared" si="175"/>
        <v>145977.10999999999</v>
      </c>
      <c r="AD429" s="134">
        <v>155118.18</v>
      </c>
      <c r="AE429" s="134">
        <v>0</v>
      </c>
      <c r="AF429" s="136">
        <v>2024</v>
      </c>
      <c r="AG429" s="136">
        <v>2024</v>
      </c>
      <c r="AH429" s="136">
        <v>2024</v>
      </c>
      <c r="BW429" s="140"/>
      <c r="CH429" s="119"/>
      <c r="DN429" s="97" t="e">
        <f t="shared" si="177"/>
        <v>#N/A</v>
      </c>
    </row>
    <row r="430" spans="1:118" x14ac:dyDescent="0.3">
      <c r="A430" s="97">
        <v>1</v>
      </c>
      <c r="B430" s="120">
        <f>SUBTOTAL(9,$A$383:A430)</f>
        <v>48</v>
      </c>
      <c r="C430" s="121" t="s">
        <v>70</v>
      </c>
      <c r="D430" s="117">
        <f t="shared" si="185"/>
        <v>7565864.0899999999</v>
      </c>
      <c r="E430" s="122">
        <v>0</v>
      </c>
      <c r="F430" s="122">
        <v>0</v>
      </c>
      <c r="G430" s="122">
        <v>0</v>
      </c>
      <c r="H430" s="122">
        <v>0</v>
      </c>
      <c r="I430" s="122">
        <v>0</v>
      </c>
      <c r="J430" s="122">
        <v>0</v>
      </c>
      <c r="K430" s="123">
        <v>0</v>
      </c>
      <c r="L430" s="122">
        <v>0</v>
      </c>
      <c r="M430" s="122">
        <v>877.98</v>
      </c>
      <c r="N430" s="122">
        <v>7407346.8700000001</v>
      </c>
      <c r="O430" s="122">
        <v>0</v>
      </c>
      <c r="P430" s="122">
        <v>0</v>
      </c>
      <c r="Q430" s="122">
        <v>0</v>
      </c>
      <c r="R430" s="122">
        <v>0</v>
      </c>
      <c r="S430" s="122">
        <v>0</v>
      </c>
      <c r="T430" s="122">
        <v>0</v>
      </c>
      <c r="U430" s="122">
        <v>0</v>
      </c>
      <c r="V430" s="122">
        <v>0</v>
      </c>
      <c r="W430" s="122">
        <v>0</v>
      </c>
      <c r="X430" s="122">
        <v>0</v>
      </c>
      <c r="Y430" s="122">
        <v>0</v>
      </c>
      <c r="Z430" s="122">
        <v>0</v>
      </c>
      <c r="AA430" s="122">
        <v>0</v>
      </c>
      <c r="AB430" s="122">
        <v>0</v>
      </c>
      <c r="AC430" s="134">
        <f t="shared" si="175"/>
        <v>158517.22</v>
      </c>
      <c r="AD430" s="117">
        <v>0</v>
      </c>
      <c r="AE430" s="117">
        <v>0</v>
      </c>
      <c r="AF430" s="108" t="s">
        <v>17025</v>
      </c>
      <c r="AG430" s="108">
        <v>2024</v>
      </c>
      <c r="AH430" s="108">
        <v>2024</v>
      </c>
      <c r="AI430" s="124"/>
      <c r="AJ430" s="124"/>
      <c r="AK430" s="124"/>
      <c r="AL430" s="124"/>
      <c r="AM430" s="125" t="s">
        <v>16928</v>
      </c>
      <c r="AN430" s="125" t="s">
        <v>16949</v>
      </c>
      <c r="AO430" s="125">
        <v>0</v>
      </c>
      <c r="AP430" s="125" t="s">
        <v>16930</v>
      </c>
      <c r="AQ430" s="125" t="s">
        <v>16947</v>
      </c>
      <c r="AR430" s="125">
        <v>0</v>
      </c>
      <c r="AS430" s="125"/>
      <c r="AT430" s="125"/>
      <c r="AU430" s="125"/>
      <c r="AV430" s="125"/>
      <c r="AW430" s="125" t="s">
        <v>612</v>
      </c>
      <c r="AX430" s="126">
        <v>1268.5999999999999</v>
      </c>
      <c r="AY430" s="126">
        <v>671</v>
      </c>
      <c r="AZ430" s="125" t="s">
        <v>16994</v>
      </c>
      <c r="BA430" s="125" t="s">
        <v>16991</v>
      </c>
      <c r="BB430" s="127"/>
      <c r="BC430" s="128">
        <v>-206.98000000000002</v>
      </c>
      <c r="BJ430" s="97" t="s">
        <v>4316</v>
      </c>
      <c r="BM430" s="97" t="s">
        <v>3049</v>
      </c>
      <c r="BN430" s="97" t="s">
        <v>2983</v>
      </c>
      <c r="BO430" s="97" t="s">
        <v>2983</v>
      </c>
      <c r="BU430" s="97" t="s">
        <v>3049</v>
      </c>
      <c r="BV430" s="97" t="s">
        <v>2983</v>
      </c>
      <c r="BW430" s="97" t="s">
        <v>2983</v>
      </c>
      <c r="CH430" s="119">
        <v>-6.6938810050487518E-10</v>
      </c>
      <c r="DN430" s="97" t="e">
        <f t="shared" si="177"/>
        <v>#N/A</v>
      </c>
    </row>
    <row r="431" spans="1:118" x14ac:dyDescent="0.3">
      <c r="A431" s="97">
        <v>1</v>
      </c>
      <c r="B431" s="120">
        <f>SUBTOTAL(9,$A$383:A431)</f>
        <v>49</v>
      </c>
      <c r="C431" s="121" t="s">
        <v>73</v>
      </c>
      <c r="D431" s="117">
        <f t="shared" si="185"/>
        <v>22014313.32</v>
      </c>
      <c r="E431" s="122">
        <v>0</v>
      </c>
      <c r="F431" s="122">
        <v>0</v>
      </c>
      <c r="G431" s="122">
        <v>0</v>
      </c>
      <c r="H431" s="122">
        <v>0</v>
      </c>
      <c r="I431" s="122">
        <v>0</v>
      </c>
      <c r="J431" s="122">
        <v>0</v>
      </c>
      <c r="K431" s="123">
        <v>0</v>
      </c>
      <c r="L431" s="122">
        <v>0</v>
      </c>
      <c r="M431" s="122">
        <v>0</v>
      </c>
      <c r="N431" s="122">
        <v>0</v>
      </c>
      <c r="O431" s="122">
        <v>0</v>
      </c>
      <c r="P431" s="122">
        <v>0</v>
      </c>
      <c r="Q431" s="122">
        <v>2673</v>
      </c>
      <c r="R431" s="117">
        <v>21553077.460000001</v>
      </c>
      <c r="S431" s="122">
        <v>0</v>
      </c>
      <c r="T431" s="122">
        <v>0</v>
      </c>
      <c r="U431" s="122">
        <v>0</v>
      </c>
      <c r="V431" s="122">
        <v>0</v>
      </c>
      <c r="W431" s="122">
        <v>0</v>
      </c>
      <c r="X431" s="122">
        <v>0</v>
      </c>
      <c r="Y431" s="122">
        <v>0</v>
      </c>
      <c r="Z431" s="122">
        <v>0</v>
      </c>
      <c r="AA431" s="122">
        <v>0</v>
      </c>
      <c r="AB431" s="122">
        <v>0</v>
      </c>
      <c r="AC431" s="134">
        <f t="shared" si="175"/>
        <v>461235.86</v>
      </c>
      <c r="AD431" s="117">
        <v>0</v>
      </c>
      <c r="AE431" s="117">
        <v>0</v>
      </c>
      <c r="AF431" s="108" t="s">
        <v>17025</v>
      </c>
      <c r="AG431" s="108">
        <v>2024</v>
      </c>
      <c r="AH431" s="108">
        <v>2024</v>
      </c>
      <c r="AI431" s="124"/>
      <c r="AJ431" s="124"/>
      <c r="AK431" s="124"/>
      <c r="AL431" s="124"/>
      <c r="AM431" s="125" t="s">
        <v>16949</v>
      </c>
      <c r="AN431" s="125" t="s">
        <v>16947</v>
      </c>
      <c r="AO431" s="125">
        <v>2020</v>
      </c>
      <c r="AP431" s="125" t="s">
        <v>16943</v>
      </c>
      <c r="AQ431" s="125" t="s">
        <v>16945</v>
      </c>
      <c r="AR431" s="125" t="s">
        <v>16943</v>
      </c>
      <c r="AS431" s="125"/>
      <c r="AT431" s="125" t="s">
        <v>16954</v>
      </c>
      <c r="AU431" s="129">
        <v>1698388.82</v>
      </c>
      <c r="AV431" s="129">
        <v>1375971.34</v>
      </c>
      <c r="AW431" s="125" t="s">
        <v>705</v>
      </c>
      <c r="AX431" s="126">
        <v>2297.9</v>
      </c>
      <c r="AY431" s="126">
        <v>390.18</v>
      </c>
      <c r="AZ431" s="125" t="s">
        <v>16995</v>
      </c>
      <c r="BA431" s="125" t="s">
        <v>16991</v>
      </c>
      <c r="BB431" s="127"/>
      <c r="BC431" s="128">
        <v>390.18</v>
      </c>
      <c r="BJ431" s="97" t="s">
        <v>4571</v>
      </c>
      <c r="BM431" s="97" t="s">
        <v>604</v>
      </c>
      <c r="BN431" s="97" t="s">
        <v>2983</v>
      </c>
      <c r="BO431" s="97" t="s">
        <v>3051</v>
      </c>
      <c r="BU431" s="97" t="s">
        <v>604</v>
      </c>
      <c r="BV431" s="97" t="s">
        <v>2983</v>
      </c>
      <c r="BW431" s="97" t="s">
        <v>3051</v>
      </c>
      <c r="CH431" s="119">
        <v>1.4551915228366852E-11</v>
      </c>
      <c r="DN431" s="97" t="e">
        <f t="shared" si="177"/>
        <v>#N/A</v>
      </c>
    </row>
    <row r="432" spans="1:118" x14ac:dyDescent="0.3">
      <c r="A432" s="97">
        <v>1</v>
      </c>
      <c r="B432" s="120">
        <f>SUBTOTAL(9,$A$383:A432)</f>
        <v>50</v>
      </c>
      <c r="C432" s="121" t="s">
        <v>75</v>
      </c>
      <c r="D432" s="117">
        <f t="shared" si="185"/>
        <v>2452195.6799999997</v>
      </c>
      <c r="E432" s="122">
        <v>0</v>
      </c>
      <c r="F432" s="122">
        <v>0</v>
      </c>
      <c r="G432" s="122">
        <v>0</v>
      </c>
      <c r="H432" s="122">
        <v>0</v>
      </c>
      <c r="I432" s="122">
        <v>0</v>
      </c>
      <c r="J432" s="122">
        <v>0</v>
      </c>
      <c r="K432" s="123">
        <v>0</v>
      </c>
      <c r="L432" s="122">
        <v>0</v>
      </c>
      <c r="M432" s="122">
        <v>320.7</v>
      </c>
      <c r="N432" s="122">
        <v>2400818.17</v>
      </c>
      <c r="O432" s="122">
        <v>0</v>
      </c>
      <c r="P432" s="122">
        <v>0</v>
      </c>
      <c r="Q432" s="122">
        <v>0</v>
      </c>
      <c r="R432" s="122">
        <v>0</v>
      </c>
      <c r="S432" s="122">
        <v>0</v>
      </c>
      <c r="T432" s="122">
        <v>0</v>
      </c>
      <c r="U432" s="122">
        <v>0</v>
      </c>
      <c r="V432" s="122">
        <v>0</v>
      </c>
      <c r="W432" s="122">
        <v>0</v>
      </c>
      <c r="X432" s="122">
        <v>0</v>
      </c>
      <c r="Y432" s="122">
        <v>0</v>
      </c>
      <c r="Z432" s="122">
        <v>0</v>
      </c>
      <c r="AA432" s="122">
        <v>0</v>
      </c>
      <c r="AB432" s="122">
        <v>0</v>
      </c>
      <c r="AC432" s="134">
        <f t="shared" si="175"/>
        <v>51377.51</v>
      </c>
      <c r="AD432" s="117">
        <v>0</v>
      </c>
      <c r="AE432" s="117">
        <v>0</v>
      </c>
      <c r="AF432" s="108" t="s">
        <v>17025</v>
      </c>
      <c r="AG432" s="108">
        <v>2024</v>
      </c>
      <c r="AH432" s="108">
        <v>2024</v>
      </c>
      <c r="AI432" s="124"/>
      <c r="AJ432" s="124"/>
      <c r="AK432" s="124"/>
      <c r="AL432" s="124"/>
      <c r="AM432" s="125" t="s">
        <v>16949</v>
      </c>
      <c r="AN432" s="125" t="s">
        <v>16944</v>
      </c>
      <c r="AO432" s="125">
        <v>0</v>
      </c>
      <c r="AP432" s="125" t="s">
        <v>16943</v>
      </c>
      <c r="AQ432" s="125" t="s">
        <v>16937</v>
      </c>
      <c r="AR432" s="125">
        <v>0</v>
      </c>
      <c r="AS432" s="125"/>
      <c r="AT432" s="125"/>
      <c r="AU432" s="125"/>
      <c r="AV432" s="125"/>
      <c r="AW432" s="125" t="s">
        <v>1782</v>
      </c>
      <c r="AX432" s="126">
        <v>515.5</v>
      </c>
      <c r="AY432" s="126">
        <v>361</v>
      </c>
      <c r="AZ432" s="125" t="s">
        <v>16994</v>
      </c>
      <c r="BA432" s="125">
        <v>2008</v>
      </c>
      <c r="BB432" s="127"/>
      <c r="BC432" s="128">
        <v>40.300000000000011</v>
      </c>
      <c r="BJ432" s="97" t="s">
        <v>4736</v>
      </c>
      <c r="BM432" s="97" t="s">
        <v>3052</v>
      </c>
      <c r="BN432" s="97" t="s">
        <v>3085</v>
      </c>
      <c r="BO432" s="97" t="s">
        <v>3053</v>
      </c>
      <c r="BU432" s="97" t="s">
        <v>3052</v>
      </c>
      <c r="BV432" s="97" t="s">
        <v>3085</v>
      </c>
      <c r="BW432" s="97" t="s">
        <v>3053</v>
      </c>
      <c r="CH432" s="119">
        <v>2.9103830456733704E-11</v>
      </c>
      <c r="DN432" s="97" t="e">
        <f t="shared" si="177"/>
        <v>#N/A</v>
      </c>
    </row>
    <row r="433" spans="1:118" x14ac:dyDescent="0.3">
      <c r="A433" s="97">
        <v>1</v>
      </c>
      <c r="B433" s="120">
        <f>SUBTOTAL(9,$A$383:A433)</f>
        <v>51</v>
      </c>
      <c r="C433" s="121" t="s">
        <v>107</v>
      </c>
      <c r="D433" s="117">
        <f t="shared" si="185"/>
        <v>4453145.03</v>
      </c>
      <c r="E433" s="122">
        <v>0</v>
      </c>
      <c r="F433" s="122">
        <v>0</v>
      </c>
      <c r="G433" s="122">
        <v>0</v>
      </c>
      <c r="H433" s="122">
        <v>0</v>
      </c>
      <c r="I433" s="122">
        <v>0</v>
      </c>
      <c r="J433" s="122">
        <v>0</v>
      </c>
      <c r="K433" s="123">
        <v>0</v>
      </c>
      <c r="L433" s="122">
        <v>0</v>
      </c>
      <c r="M433" s="122">
        <v>474.6</v>
      </c>
      <c r="N433" s="122">
        <v>4359844.3600000003</v>
      </c>
      <c r="O433" s="122">
        <v>0</v>
      </c>
      <c r="P433" s="122">
        <v>0</v>
      </c>
      <c r="Q433" s="122">
        <v>0</v>
      </c>
      <c r="R433" s="122">
        <v>0</v>
      </c>
      <c r="S433" s="122">
        <v>0</v>
      </c>
      <c r="T433" s="122">
        <v>0</v>
      </c>
      <c r="U433" s="122">
        <v>0</v>
      </c>
      <c r="V433" s="122">
        <v>0</v>
      </c>
      <c r="W433" s="122">
        <v>0</v>
      </c>
      <c r="X433" s="122">
        <v>0</v>
      </c>
      <c r="Y433" s="122">
        <v>0</v>
      </c>
      <c r="Z433" s="122">
        <v>0</v>
      </c>
      <c r="AA433" s="122">
        <v>0</v>
      </c>
      <c r="AB433" s="122">
        <v>0</v>
      </c>
      <c r="AC433" s="134">
        <f t="shared" si="175"/>
        <v>93300.67</v>
      </c>
      <c r="AD433" s="117">
        <v>0</v>
      </c>
      <c r="AE433" s="117">
        <v>0</v>
      </c>
      <c r="AF433" s="108" t="s">
        <v>17025</v>
      </c>
      <c r="AG433" s="108">
        <v>2024</v>
      </c>
      <c r="AH433" s="108">
        <v>2024</v>
      </c>
      <c r="AI433" s="124"/>
      <c r="AJ433" s="124"/>
      <c r="AK433" s="124"/>
      <c r="AL433" s="124"/>
      <c r="AM433" s="125" t="s">
        <v>16949</v>
      </c>
      <c r="AN433" s="125" t="s">
        <v>16944</v>
      </c>
      <c r="AO433" s="125">
        <v>0</v>
      </c>
      <c r="AP433" s="125" t="s">
        <v>16943</v>
      </c>
      <c r="AQ433" s="125" t="s">
        <v>16937</v>
      </c>
      <c r="AR433" s="125" t="s">
        <v>16943</v>
      </c>
      <c r="AS433" s="125"/>
      <c r="AT433" s="125"/>
      <c r="AU433" s="125"/>
      <c r="AV433" s="125"/>
      <c r="AW433" s="125" t="s">
        <v>1733</v>
      </c>
      <c r="AX433" s="126">
        <v>737.4</v>
      </c>
      <c r="AY433" s="126">
        <v>528</v>
      </c>
      <c r="AZ433" s="125" t="s">
        <v>16994</v>
      </c>
      <c r="BA433" s="125">
        <v>2008</v>
      </c>
      <c r="BB433" s="127"/>
      <c r="BC433" s="128">
        <v>53.399999999999977</v>
      </c>
      <c r="BJ433" s="97" t="s">
        <v>4739</v>
      </c>
      <c r="BM433" s="97" t="s">
        <v>512</v>
      </c>
      <c r="BN433" s="97" t="s">
        <v>2983</v>
      </c>
      <c r="BO433" s="97" t="s">
        <v>3055</v>
      </c>
      <c r="BU433" s="97" t="s">
        <v>512</v>
      </c>
      <c r="BV433" s="97" t="s">
        <v>2983</v>
      </c>
      <c r="BW433" s="97" t="s">
        <v>3055</v>
      </c>
      <c r="CH433" s="119">
        <v>-5.8207660913467407E-11</v>
      </c>
      <c r="DN433" s="97" t="e">
        <f t="shared" si="177"/>
        <v>#N/A</v>
      </c>
    </row>
    <row r="434" spans="1:118" x14ac:dyDescent="0.3">
      <c r="A434" s="97">
        <v>1</v>
      </c>
      <c r="B434" s="120">
        <f>SUBTOTAL(9,$A$383:A434)</f>
        <v>52</v>
      </c>
      <c r="C434" s="121" t="s">
        <v>84</v>
      </c>
      <c r="D434" s="117">
        <f t="shared" si="185"/>
        <v>3361971.28</v>
      </c>
      <c r="E434" s="122">
        <v>0</v>
      </c>
      <c r="F434" s="122">
        <v>0</v>
      </c>
      <c r="G434" s="122">
        <v>0</v>
      </c>
      <c r="H434" s="122">
        <v>0</v>
      </c>
      <c r="I434" s="122">
        <v>0</v>
      </c>
      <c r="J434" s="122">
        <v>0</v>
      </c>
      <c r="K434" s="123">
        <v>0</v>
      </c>
      <c r="L434" s="122">
        <v>0</v>
      </c>
      <c r="M434" s="122">
        <v>404.6</v>
      </c>
      <c r="N434" s="122">
        <v>3291532.48</v>
      </c>
      <c r="O434" s="122">
        <v>0</v>
      </c>
      <c r="P434" s="122">
        <v>0</v>
      </c>
      <c r="Q434" s="122">
        <v>0</v>
      </c>
      <c r="R434" s="122">
        <v>0</v>
      </c>
      <c r="S434" s="122">
        <v>0</v>
      </c>
      <c r="T434" s="122">
        <v>0</v>
      </c>
      <c r="U434" s="122">
        <v>0</v>
      </c>
      <c r="V434" s="122">
        <v>0</v>
      </c>
      <c r="W434" s="122">
        <v>0</v>
      </c>
      <c r="X434" s="122">
        <v>0</v>
      </c>
      <c r="Y434" s="122">
        <v>0</v>
      </c>
      <c r="Z434" s="122">
        <v>0</v>
      </c>
      <c r="AA434" s="122">
        <v>0</v>
      </c>
      <c r="AB434" s="122">
        <v>0</v>
      </c>
      <c r="AC434" s="134">
        <f t="shared" si="175"/>
        <v>70438.8</v>
      </c>
      <c r="AD434" s="117">
        <v>0</v>
      </c>
      <c r="AE434" s="117">
        <v>0</v>
      </c>
      <c r="AF434" s="108" t="s">
        <v>17025</v>
      </c>
      <c r="AG434" s="108">
        <v>2024</v>
      </c>
      <c r="AH434" s="108">
        <v>2024</v>
      </c>
      <c r="AI434" s="124"/>
      <c r="AJ434" s="124"/>
      <c r="AK434" s="124"/>
      <c r="AL434" s="124"/>
      <c r="AM434" s="125" t="s">
        <v>16941</v>
      </c>
      <c r="AN434" s="125" t="s">
        <v>16933</v>
      </c>
      <c r="AO434" s="125">
        <v>0</v>
      </c>
      <c r="AP434" s="125" t="s">
        <v>16936</v>
      </c>
      <c r="AQ434" s="125" t="s">
        <v>16943</v>
      </c>
      <c r="AR434" s="125" t="s">
        <v>16940</v>
      </c>
      <c r="AS434" s="125" t="s">
        <v>16960</v>
      </c>
      <c r="AT434" s="125"/>
      <c r="AU434" s="125"/>
      <c r="AV434" s="125"/>
      <c r="AW434" s="125" t="s">
        <v>771</v>
      </c>
      <c r="AX434" s="126">
        <v>851.2</v>
      </c>
      <c r="AY434" s="126">
        <v>391</v>
      </c>
      <c r="AZ434" s="125" t="s">
        <v>16994</v>
      </c>
      <c r="BA434" s="125" t="s">
        <v>849</v>
      </c>
      <c r="BB434" s="127"/>
      <c r="BC434" s="128">
        <v>-13.600000000000023</v>
      </c>
      <c r="BJ434" s="97" t="s">
        <v>3523</v>
      </c>
      <c r="BM434" s="97" t="s">
        <v>3067</v>
      </c>
      <c r="BN434" s="97" t="s">
        <v>16970</v>
      </c>
      <c r="BO434" s="97" t="s">
        <v>1692</v>
      </c>
      <c r="BU434" s="97" t="s">
        <v>3067</v>
      </c>
      <c r="BV434" s="97" t="s">
        <v>16970</v>
      </c>
      <c r="BW434" s="97" t="s">
        <v>1692</v>
      </c>
      <c r="CH434" s="119">
        <v>-4.0745362639427185E-10</v>
      </c>
      <c r="DN434" s="97" t="e">
        <f t="shared" si="177"/>
        <v>#N/A</v>
      </c>
    </row>
    <row r="435" spans="1:118" x14ac:dyDescent="0.3">
      <c r="A435" s="97">
        <v>1</v>
      </c>
      <c r="B435" s="120">
        <f>SUBTOTAL(9,$A$383:A435)</f>
        <v>53</v>
      </c>
      <c r="C435" s="121" t="s">
        <v>85</v>
      </c>
      <c r="D435" s="117">
        <f t="shared" si="185"/>
        <v>6649213.2199999997</v>
      </c>
      <c r="E435" s="122">
        <v>0</v>
      </c>
      <c r="F435" s="122">
        <v>0</v>
      </c>
      <c r="G435" s="122">
        <v>0</v>
      </c>
      <c r="H435" s="122">
        <v>0</v>
      </c>
      <c r="I435" s="122">
        <v>0</v>
      </c>
      <c r="J435" s="122">
        <v>0</v>
      </c>
      <c r="K435" s="123">
        <v>0</v>
      </c>
      <c r="L435" s="122">
        <v>0</v>
      </c>
      <c r="M435" s="122">
        <v>767</v>
      </c>
      <c r="N435" s="122">
        <v>6509901.3300000001</v>
      </c>
      <c r="O435" s="122">
        <v>0</v>
      </c>
      <c r="P435" s="122">
        <v>0</v>
      </c>
      <c r="Q435" s="122">
        <v>0</v>
      </c>
      <c r="R435" s="122">
        <v>0</v>
      </c>
      <c r="S435" s="122">
        <v>0</v>
      </c>
      <c r="T435" s="122">
        <v>0</v>
      </c>
      <c r="U435" s="122">
        <v>0</v>
      </c>
      <c r="V435" s="122">
        <v>0</v>
      </c>
      <c r="W435" s="122">
        <v>0</v>
      </c>
      <c r="X435" s="122">
        <v>0</v>
      </c>
      <c r="Y435" s="122">
        <v>0</v>
      </c>
      <c r="Z435" s="122">
        <v>0</v>
      </c>
      <c r="AA435" s="122">
        <v>0</v>
      </c>
      <c r="AB435" s="122">
        <v>0</v>
      </c>
      <c r="AC435" s="134">
        <f t="shared" si="175"/>
        <v>139311.89000000001</v>
      </c>
      <c r="AD435" s="117">
        <v>0</v>
      </c>
      <c r="AE435" s="117">
        <v>0</v>
      </c>
      <c r="AF435" s="108" t="s">
        <v>17025</v>
      </c>
      <c r="AG435" s="108">
        <v>2024</v>
      </c>
      <c r="AH435" s="108">
        <v>2024</v>
      </c>
      <c r="AI435" s="124"/>
      <c r="AJ435" s="124"/>
      <c r="AK435" s="124"/>
      <c r="AL435" s="124"/>
      <c r="AM435" s="125" t="s">
        <v>16949</v>
      </c>
      <c r="AN435" s="125" t="s">
        <v>16929</v>
      </c>
      <c r="AO435" s="125">
        <v>0</v>
      </c>
      <c r="AP435" s="125" t="s">
        <v>16937</v>
      </c>
      <c r="AQ435" s="125" t="s">
        <v>16951</v>
      </c>
      <c r="AR435" s="125">
        <v>0</v>
      </c>
      <c r="AS435" s="125"/>
      <c r="AT435" s="125"/>
      <c r="AU435" s="125"/>
      <c r="AV435" s="125"/>
      <c r="AW435" s="125" t="s">
        <v>775</v>
      </c>
      <c r="AX435" s="126">
        <v>895.7</v>
      </c>
      <c r="AY435" s="126">
        <v>782</v>
      </c>
      <c r="AZ435" s="125" t="s">
        <v>16994</v>
      </c>
      <c r="BA435" s="125" t="s">
        <v>3191</v>
      </c>
      <c r="BB435" s="127"/>
      <c r="BC435" s="128">
        <v>15</v>
      </c>
      <c r="BJ435" s="97" t="s">
        <v>4130</v>
      </c>
      <c r="BM435" s="97" t="s">
        <v>608</v>
      </c>
      <c r="BN435" s="97" t="s">
        <v>3095</v>
      </c>
      <c r="BO435" s="97" t="s">
        <v>3069</v>
      </c>
      <c r="BU435" s="97" t="s">
        <v>608</v>
      </c>
      <c r="BV435" s="97" t="s">
        <v>3095</v>
      </c>
      <c r="BW435" s="97" t="s">
        <v>3069</v>
      </c>
      <c r="CH435" s="119">
        <v>-2.0372681319713593E-10</v>
      </c>
      <c r="DN435" s="97" t="e">
        <f t="shared" si="177"/>
        <v>#N/A</v>
      </c>
    </row>
    <row r="436" spans="1:118" x14ac:dyDescent="0.3">
      <c r="A436" s="97">
        <v>1</v>
      </c>
      <c r="B436" s="120">
        <f>SUBTOTAL(9,$A$383:A436)</f>
        <v>54</v>
      </c>
      <c r="C436" s="121" t="s">
        <v>86</v>
      </c>
      <c r="D436" s="117">
        <f t="shared" si="185"/>
        <v>36527319.320000008</v>
      </c>
      <c r="E436" s="122">
        <v>0</v>
      </c>
      <c r="F436" s="122">
        <v>0</v>
      </c>
      <c r="G436" s="117">
        <v>5268238.5</v>
      </c>
      <c r="H436" s="122">
        <v>0</v>
      </c>
      <c r="I436" s="122">
        <v>0</v>
      </c>
      <c r="J436" s="122">
        <v>0</v>
      </c>
      <c r="K436" s="123">
        <v>0</v>
      </c>
      <c r="L436" s="122">
        <v>0</v>
      </c>
      <c r="M436" s="122">
        <v>610</v>
      </c>
      <c r="N436" s="122">
        <v>5325430.1900000004</v>
      </c>
      <c r="O436" s="122">
        <v>0</v>
      </c>
      <c r="P436" s="122">
        <v>0</v>
      </c>
      <c r="Q436" s="122">
        <v>2470</v>
      </c>
      <c r="R436" s="131">
        <v>25168343.57</v>
      </c>
      <c r="S436" s="122">
        <v>0</v>
      </c>
      <c r="T436" s="122">
        <v>0</v>
      </c>
      <c r="U436" s="122">
        <v>0</v>
      </c>
      <c r="V436" s="122">
        <v>0</v>
      </c>
      <c r="W436" s="122">
        <v>0</v>
      </c>
      <c r="X436" s="122">
        <v>0</v>
      </c>
      <c r="Y436" s="122">
        <v>0</v>
      </c>
      <c r="Z436" s="122">
        <v>0</v>
      </c>
      <c r="AA436" s="122">
        <v>0</v>
      </c>
      <c r="AB436" s="122">
        <v>0</v>
      </c>
      <c r="AC436" s="134">
        <f t="shared" si="175"/>
        <v>765307.06</v>
      </c>
      <c r="AD436" s="117">
        <v>0</v>
      </c>
      <c r="AE436" s="117">
        <v>0</v>
      </c>
      <c r="AF436" s="108" t="s">
        <v>17025</v>
      </c>
      <c r="AG436" s="108">
        <v>2024</v>
      </c>
      <c r="AH436" s="108">
        <v>2024</v>
      </c>
      <c r="AI436" s="124"/>
      <c r="AJ436" s="124"/>
      <c r="AK436" s="124"/>
      <c r="AL436" s="124"/>
      <c r="AM436" s="125" t="s">
        <v>16933</v>
      </c>
      <c r="AN436" s="125" t="s">
        <v>16944</v>
      </c>
      <c r="AO436" s="125">
        <v>2014</v>
      </c>
      <c r="AP436" s="125" t="s">
        <v>16943</v>
      </c>
      <c r="AQ436" s="125" t="s">
        <v>16937</v>
      </c>
      <c r="AR436" s="125" t="s">
        <v>16936</v>
      </c>
      <c r="AS436" s="125"/>
      <c r="AT436" s="125" t="s">
        <v>16954</v>
      </c>
      <c r="AU436" s="129">
        <v>3450400</v>
      </c>
      <c r="AV436" s="129">
        <v>2422377.7000000002</v>
      </c>
      <c r="AW436" s="125" t="s">
        <v>661</v>
      </c>
      <c r="AX436" s="126">
        <v>3943.7</v>
      </c>
      <c r="AY436" s="126">
        <v>630.4</v>
      </c>
      <c r="AZ436" s="125" t="s">
        <v>16996</v>
      </c>
      <c r="BA436" s="125">
        <v>1990</v>
      </c>
      <c r="BB436" s="127"/>
      <c r="BC436" s="128">
        <v>20.399999999999977</v>
      </c>
      <c r="BJ436" s="97" t="s">
        <v>2107</v>
      </c>
      <c r="BM436" s="97" t="s">
        <v>3070</v>
      </c>
      <c r="BN436" s="97" t="s">
        <v>2983</v>
      </c>
      <c r="BO436" s="97" t="s">
        <v>3071</v>
      </c>
      <c r="BU436" s="97" t="s">
        <v>3070</v>
      </c>
      <c r="BV436" s="97" t="s">
        <v>2983</v>
      </c>
      <c r="BW436" s="97" t="s">
        <v>3071</v>
      </c>
      <c r="CH436" s="119">
        <v>-1.3969838619232178E-9</v>
      </c>
      <c r="DN436" s="97" t="e">
        <f t="shared" si="177"/>
        <v>#N/A</v>
      </c>
    </row>
    <row r="437" spans="1:118" x14ac:dyDescent="0.3">
      <c r="A437" s="97">
        <v>1</v>
      </c>
      <c r="B437" s="120">
        <f>SUBTOTAL(9,$A$383:A437)</f>
        <v>55</v>
      </c>
      <c r="C437" s="121" t="s">
        <v>90</v>
      </c>
      <c r="D437" s="117">
        <f t="shared" si="185"/>
        <v>2275180.2000000002</v>
      </c>
      <c r="E437" s="122">
        <v>0</v>
      </c>
      <c r="F437" s="122">
        <v>0</v>
      </c>
      <c r="G437" s="122">
        <v>0</v>
      </c>
      <c r="H437" s="122">
        <v>0</v>
      </c>
      <c r="I437" s="122">
        <v>0</v>
      </c>
      <c r="J437" s="122">
        <v>0</v>
      </c>
      <c r="K437" s="123">
        <v>0</v>
      </c>
      <c r="L437" s="122">
        <v>0</v>
      </c>
      <c r="M437" s="122">
        <v>237.9</v>
      </c>
      <c r="N437" s="122">
        <v>2227511.4500000002</v>
      </c>
      <c r="O437" s="122">
        <v>0</v>
      </c>
      <c r="P437" s="122">
        <v>0</v>
      </c>
      <c r="Q437" s="122">
        <v>0</v>
      </c>
      <c r="R437" s="122">
        <v>0</v>
      </c>
      <c r="S437" s="122">
        <v>0</v>
      </c>
      <c r="T437" s="122">
        <v>0</v>
      </c>
      <c r="U437" s="122">
        <v>0</v>
      </c>
      <c r="V437" s="122">
        <v>0</v>
      </c>
      <c r="W437" s="122">
        <v>0</v>
      </c>
      <c r="X437" s="122">
        <v>0</v>
      </c>
      <c r="Y437" s="122">
        <v>0</v>
      </c>
      <c r="Z437" s="122">
        <v>0</v>
      </c>
      <c r="AA437" s="122">
        <v>0</v>
      </c>
      <c r="AB437" s="122">
        <v>0</v>
      </c>
      <c r="AC437" s="134">
        <f t="shared" si="175"/>
        <v>47668.75</v>
      </c>
      <c r="AD437" s="117">
        <v>0</v>
      </c>
      <c r="AE437" s="117">
        <v>0</v>
      </c>
      <c r="AF437" s="108" t="s">
        <v>17025</v>
      </c>
      <c r="AG437" s="108">
        <v>2024</v>
      </c>
      <c r="AH437" s="108">
        <v>2024</v>
      </c>
      <c r="AI437" s="124"/>
      <c r="AJ437" s="124"/>
      <c r="AK437" s="124"/>
      <c r="AL437" s="124"/>
      <c r="AM437" s="125" t="s">
        <v>16949</v>
      </c>
      <c r="AN437" s="125" t="s">
        <v>16930</v>
      </c>
      <c r="AO437" s="125">
        <v>0</v>
      </c>
      <c r="AP437" s="125" t="s">
        <v>16936</v>
      </c>
      <c r="AQ437" s="125" t="s">
        <v>16943</v>
      </c>
      <c r="AR437" s="125" t="s">
        <v>16940</v>
      </c>
      <c r="AS437" s="125"/>
      <c r="AT437" s="125"/>
      <c r="AU437" s="125"/>
      <c r="AV437" s="125"/>
      <c r="AW437" s="125" t="s">
        <v>771</v>
      </c>
      <c r="AX437" s="126">
        <v>807.5</v>
      </c>
      <c r="AY437" s="126">
        <v>290</v>
      </c>
      <c r="AZ437" s="125" t="s">
        <v>16995</v>
      </c>
      <c r="BA437" s="125" t="s">
        <v>16991</v>
      </c>
      <c r="BB437" s="127"/>
      <c r="BC437" s="128">
        <v>52.099999999999994</v>
      </c>
      <c r="BJ437" s="97" t="s">
        <v>5353</v>
      </c>
      <c r="BM437" s="97" t="s">
        <v>509</v>
      </c>
      <c r="BN437" s="97" t="s">
        <v>626</v>
      </c>
      <c r="BO437" s="97" t="s">
        <v>3074</v>
      </c>
      <c r="BU437" s="97" t="s">
        <v>509</v>
      </c>
      <c r="BV437" s="97" t="s">
        <v>626</v>
      </c>
      <c r="BW437" s="97" t="s">
        <v>3074</v>
      </c>
      <c r="CH437" s="119">
        <v>1.7462298274040222E-10</v>
      </c>
      <c r="DN437" s="97" t="e">
        <f t="shared" si="177"/>
        <v>#N/A</v>
      </c>
    </row>
    <row r="438" spans="1:118" x14ac:dyDescent="0.3">
      <c r="A438" s="97">
        <v>1</v>
      </c>
      <c r="B438" s="120">
        <f>SUBTOTAL(9,$A$383:A438)</f>
        <v>56</v>
      </c>
      <c r="C438" s="121" t="s">
        <v>93</v>
      </c>
      <c r="D438" s="117">
        <f t="shared" si="185"/>
        <v>9857602.9299999997</v>
      </c>
      <c r="E438" s="122">
        <v>0</v>
      </c>
      <c r="F438" s="122">
        <v>0</v>
      </c>
      <c r="G438" s="122">
        <v>0</v>
      </c>
      <c r="H438" s="122">
        <v>0</v>
      </c>
      <c r="I438" s="122">
        <v>0</v>
      </c>
      <c r="J438" s="122">
        <v>0</v>
      </c>
      <c r="K438" s="123">
        <v>0</v>
      </c>
      <c r="L438" s="122">
        <v>0</v>
      </c>
      <c r="M438" s="122">
        <v>1482.1</v>
      </c>
      <c r="N438" s="122">
        <v>9651070.0299999993</v>
      </c>
      <c r="O438" s="122">
        <v>0</v>
      </c>
      <c r="P438" s="122">
        <v>0</v>
      </c>
      <c r="Q438" s="122">
        <v>0</v>
      </c>
      <c r="R438" s="122">
        <v>0</v>
      </c>
      <c r="S438" s="122">
        <v>0</v>
      </c>
      <c r="T438" s="122">
        <v>0</v>
      </c>
      <c r="U438" s="122">
        <v>0</v>
      </c>
      <c r="V438" s="122">
        <v>0</v>
      </c>
      <c r="W438" s="122">
        <v>0</v>
      </c>
      <c r="X438" s="122">
        <v>0</v>
      </c>
      <c r="Y438" s="122">
        <v>0</v>
      </c>
      <c r="Z438" s="122">
        <v>0</v>
      </c>
      <c r="AA438" s="122">
        <v>0</v>
      </c>
      <c r="AB438" s="122">
        <v>0</v>
      </c>
      <c r="AC438" s="134">
        <f t="shared" si="175"/>
        <v>206532.9</v>
      </c>
      <c r="AD438" s="117">
        <v>0</v>
      </c>
      <c r="AE438" s="117">
        <v>0</v>
      </c>
      <c r="AF438" s="108" t="s">
        <v>17025</v>
      </c>
      <c r="AG438" s="108">
        <v>2024</v>
      </c>
      <c r="AH438" s="108">
        <v>2024</v>
      </c>
      <c r="AI438" s="124"/>
      <c r="AJ438" s="124"/>
      <c r="AK438" s="124"/>
      <c r="AL438" s="124"/>
      <c r="AM438" s="125" t="s">
        <v>16949</v>
      </c>
      <c r="AN438" s="125" t="s">
        <v>16932</v>
      </c>
      <c r="AO438" s="125">
        <v>0</v>
      </c>
      <c r="AP438" s="125" t="s">
        <v>16944</v>
      </c>
      <c r="AQ438" s="125" t="s">
        <v>16931</v>
      </c>
      <c r="AR438" s="125" t="s">
        <v>16943</v>
      </c>
      <c r="AS438" s="125"/>
      <c r="AT438" s="125"/>
      <c r="AU438" s="125"/>
      <c r="AV438" s="125"/>
      <c r="AW438" s="125" t="s">
        <v>841</v>
      </c>
      <c r="AX438" s="126">
        <v>5186.3999999999996</v>
      </c>
      <c r="AY438" s="126">
        <v>1058.4000000000001</v>
      </c>
      <c r="AZ438" s="125" t="s">
        <v>16995</v>
      </c>
      <c r="BA438" s="125" t="s">
        <v>16991</v>
      </c>
      <c r="BB438" s="127"/>
      <c r="BC438" s="128">
        <v>-423.69999999999982</v>
      </c>
      <c r="BJ438" s="97" t="s">
        <v>5477</v>
      </c>
      <c r="BM438" s="97" t="s">
        <v>3080</v>
      </c>
      <c r="BN438" s="97" t="s">
        <v>2983</v>
      </c>
      <c r="BO438" s="97" t="s">
        <v>3082</v>
      </c>
      <c r="BU438" s="97" t="s">
        <v>3080</v>
      </c>
      <c r="BV438" s="97" t="s">
        <v>2983</v>
      </c>
      <c r="BW438" s="97" t="s">
        <v>3082</v>
      </c>
      <c r="CH438" s="119">
        <v>3.7834979593753815E-10</v>
      </c>
      <c r="DN438" s="97" t="e">
        <f t="shared" si="177"/>
        <v>#N/A</v>
      </c>
    </row>
    <row r="439" spans="1:118" x14ac:dyDescent="0.3">
      <c r="A439" s="97">
        <v>1</v>
      </c>
      <c r="B439" s="120">
        <f>SUBTOTAL(9,$A$383:A439)</f>
        <v>57</v>
      </c>
      <c r="C439" s="121" t="s">
        <v>94</v>
      </c>
      <c r="D439" s="117">
        <f t="shared" si="185"/>
        <v>4672326.47</v>
      </c>
      <c r="E439" s="122">
        <v>0</v>
      </c>
      <c r="F439" s="122">
        <v>0</v>
      </c>
      <c r="G439" s="122">
        <v>0</v>
      </c>
      <c r="H439" s="122">
        <v>0</v>
      </c>
      <c r="I439" s="122">
        <v>0</v>
      </c>
      <c r="J439" s="122">
        <v>0</v>
      </c>
      <c r="K439" s="123">
        <v>0</v>
      </c>
      <c r="L439" s="122">
        <v>0</v>
      </c>
      <c r="M439" s="122">
        <v>618.9</v>
      </c>
      <c r="N439" s="122">
        <v>4574433.59</v>
      </c>
      <c r="O439" s="122">
        <v>0</v>
      </c>
      <c r="P439" s="122">
        <v>0</v>
      </c>
      <c r="Q439" s="122">
        <v>0</v>
      </c>
      <c r="R439" s="122">
        <v>0</v>
      </c>
      <c r="S439" s="122">
        <v>0</v>
      </c>
      <c r="T439" s="122">
        <v>0</v>
      </c>
      <c r="U439" s="122">
        <v>0</v>
      </c>
      <c r="V439" s="122">
        <v>0</v>
      </c>
      <c r="W439" s="122">
        <v>0</v>
      </c>
      <c r="X439" s="122">
        <v>0</v>
      </c>
      <c r="Y439" s="122">
        <v>0</v>
      </c>
      <c r="Z439" s="122">
        <v>0</v>
      </c>
      <c r="AA439" s="122">
        <v>0</v>
      </c>
      <c r="AB439" s="122">
        <v>0</v>
      </c>
      <c r="AC439" s="134">
        <f t="shared" si="175"/>
        <v>97892.88</v>
      </c>
      <c r="AD439" s="117">
        <v>0</v>
      </c>
      <c r="AE439" s="117">
        <v>0</v>
      </c>
      <c r="AF439" s="108" t="s">
        <v>17025</v>
      </c>
      <c r="AG439" s="108">
        <v>2024</v>
      </c>
      <c r="AH439" s="108">
        <v>2024</v>
      </c>
      <c r="AI439" s="124"/>
      <c r="AJ439" s="124"/>
      <c r="AK439" s="124"/>
      <c r="AL439" s="124"/>
      <c r="AM439" s="125" t="s">
        <v>16949</v>
      </c>
      <c r="AN439" s="125" t="s">
        <v>16932</v>
      </c>
      <c r="AO439" s="125">
        <v>0</v>
      </c>
      <c r="AP439" s="125" t="s">
        <v>16944</v>
      </c>
      <c r="AQ439" s="125" t="s">
        <v>16931</v>
      </c>
      <c r="AR439" s="125" t="s">
        <v>16943</v>
      </c>
      <c r="AS439" s="125"/>
      <c r="AT439" s="125"/>
      <c r="AU439" s="125"/>
      <c r="AV439" s="125"/>
      <c r="AW439" s="125" t="s">
        <v>666</v>
      </c>
      <c r="AX439" s="126">
        <v>2218</v>
      </c>
      <c r="AY439" s="126">
        <v>970.2</v>
      </c>
      <c r="AZ439" s="125" t="s">
        <v>16995</v>
      </c>
      <c r="BA439" s="125" t="s">
        <v>16991</v>
      </c>
      <c r="BB439" s="127"/>
      <c r="BC439" s="128">
        <v>351.30000000000007</v>
      </c>
      <c r="BD439" s="97" t="s">
        <v>16924</v>
      </c>
      <c r="BJ439" s="97" t="s">
        <v>4477</v>
      </c>
      <c r="BM439" s="97" t="s">
        <v>3083</v>
      </c>
      <c r="BN439" s="97" t="s">
        <v>2983</v>
      </c>
      <c r="BO439" s="97" t="s">
        <v>2983</v>
      </c>
      <c r="BU439" s="97" t="s">
        <v>3083</v>
      </c>
      <c r="BV439" s="97" t="s">
        <v>2983</v>
      </c>
      <c r="BW439" s="97" t="s">
        <v>2983</v>
      </c>
      <c r="CH439" s="119">
        <v>-2.9103830456733704E-10</v>
      </c>
      <c r="DN439" s="97" t="e">
        <f t="shared" si="177"/>
        <v>#N/A</v>
      </c>
    </row>
    <row r="440" spans="1:118" x14ac:dyDescent="0.3">
      <c r="A440" s="97">
        <v>1</v>
      </c>
      <c r="B440" s="120">
        <f>SUBTOTAL(9,$A$383:A440)</f>
        <v>58</v>
      </c>
      <c r="C440" s="121" t="s">
        <v>96</v>
      </c>
      <c r="D440" s="117">
        <f t="shared" si="185"/>
        <v>4863037.2300000004</v>
      </c>
      <c r="E440" s="122">
        <v>0</v>
      </c>
      <c r="F440" s="122">
        <v>0</v>
      </c>
      <c r="G440" s="122">
        <v>0</v>
      </c>
      <c r="H440" s="122">
        <v>0</v>
      </c>
      <c r="I440" s="122">
        <v>0</v>
      </c>
      <c r="J440" s="122">
        <v>0</v>
      </c>
      <c r="K440" s="123">
        <v>0</v>
      </c>
      <c r="L440" s="122">
        <v>0</v>
      </c>
      <c r="M440" s="122">
        <v>547</v>
      </c>
      <c r="N440" s="122">
        <v>4761148.6500000004</v>
      </c>
      <c r="O440" s="122">
        <v>0</v>
      </c>
      <c r="P440" s="122">
        <v>0</v>
      </c>
      <c r="Q440" s="122">
        <v>0</v>
      </c>
      <c r="R440" s="122">
        <v>0</v>
      </c>
      <c r="S440" s="122">
        <v>0</v>
      </c>
      <c r="T440" s="122">
        <v>0</v>
      </c>
      <c r="U440" s="122">
        <v>0</v>
      </c>
      <c r="V440" s="122">
        <v>0</v>
      </c>
      <c r="W440" s="122">
        <v>0</v>
      </c>
      <c r="X440" s="122">
        <v>0</v>
      </c>
      <c r="Y440" s="122">
        <v>0</v>
      </c>
      <c r="Z440" s="122">
        <v>0</v>
      </c>
      <c r="AA440" s="122">
        <v>0</v>
      </c>
      <c r="AB440" s="122">
        <v>0</v>
      </c>
      <c r="AC440" s="134">
        <f t="shared" si="175"/>
        <v>101888.58</v>
      </c>
      <c r="AD440" s="117">
        <v>0</v>
      </c>
      <c r="AE440" s="117">
        <v>0</v>
      </c>
      <c r="AF440" s="108" t="s">
        <v>17025</v>
      </c>
      <c r="AG440" s="108">
        <v>2024</v>
      </c>
      <c r="AH440" s="108">
        <v>2024</v>
      </c>
      <c r="AI440" s="124"/>
      <c r="AJ440" s="124"/>
      <c r="AK440" s="124"/>
      <c r="AL440" s="124"/>
      <c r="AM440" s="125" t="s">
        <v>16949</v>
      </c>
      <c r="AN440" s="125" t="s">
        <v>16942</v>
      </c>
      <c r="AO440" s="125">
        <v>0</v>
      </c>
      <c r="AP440" s="125" t="s">
        <v>16929</v>
      </c>
      <c r="AQ440" s="125" t="s">
        <v>16940</v>
      </c>
      <c r="AR440" s="125">
        <v>0</v>
      </c>
      <c r="AS440" s="125"/>
      <c r="AT440" s="125"/>
      <c r="AU440" s="125"/>
      <c r="AV440" s="125"/>
      <c r="AW440" s="125" t="s">
        <v>617</v>
      </c>
      <c r="AX440" s="126">
        <v>1728.5</v>
      </c>
      <c r="AY440" s="126">
        <v>1234</v>
      </c>
      <c r="AZ440" s="125" t="s">
        <v>16994</v>
      </c>
      <c r="BA440" s="125" t="s">
        <v>16991</v>
      </c>
      <c r="BB440" s="127"/>
      <c r="BC440" s="128">
        <v>687</v>
      </c>
      <c r="BD440" s="97" t="s">
        <v>16923</v>
      </c>
      <c r="BJ440" s="97" t="s">
        <v>3112</v>
      </c>
      <c r="BM440" s="97" t="s">
        <v>3086</v>
      </c>
      <c r="BN440" s="97" t="s">
        <v>663</v>
      </c>
      <c r="BO440" s="97" t="s">
        <v>3087</v>
      </c>
      <c r="BU440" s="97" t="s">
        <v>3086</v>
      </c>
      <c r="BV440" s="97" t="s">
        <v>663</v>
      </c>
      <c r="BW440" s="97" t="s">
        <v>3087</v>
      </c>
      <c r="CH440" s="119">
        <v>5.8207660913467407E-11</v>
      </c>
      <c r="DN440" s="97" t="e">
        <f t="shared" si="177"/>
        <v>#N/A</v>
      </c>
    </row>
    <row r="441" spans="1:118" x14ac:dyDescent="0.3">
      <c r="A441" s="97">
        <v>1</v>
      </c>
      <c r="B441" s="120">
        <f>SUBTOTAL(9,$A$383:A441)</f>
        <v>59</v>
      </c>
      <c r="C441" s="121" t="s">
        <v>102</v>
      </c>
      <c r="D441" s="117">
        <f t="shared" si="185"/>
        <v>7645640.5199999996</v>
      </c>
      <c r="E441" s="122">
        <v>0</v>
      </c>
      <c r="F441" s="122">
        <v>0</v>
      </c>
      <c r="G441" s="122">
        <v>0</v>
      </c>
      <c r="H441" s="122">
        <v>0</v>
      </c>
      <c r="I441" s="122">
        <v>0</v>
      </c>
      <c r="J441" s="122">
        <v>0</v>
      </c>
      <c r="K441" s="123">
        <v>0</v>
      </c>
      <c r="L441" s="122">
        <v>0</v>
      </c>
      <c r="M441" s="122">
        <v>1225.4000000000001</v>
      </c>
      <c r="N441" s="122">
        <v>7485451.8499999996</v>
      </c>
      <c r="O441" s="122">
        <v>0</v>
      </c>
      <c r="P441" s="122">
        <v>0</v>
      </c>
      <c r="Q441" s="122">
        <v>0</v>
      </c>
      <c r="R441" s="122">
        <v>0</v>
      </c>
      <c r="S441" s="122">
        <v>0</v>
      </c>
      <c r="T441" s="122">
        <v>0</v>
      </c>
      <c r="U441" s="122">
        <v>0</v>
      </c>
      <c r="V441" s="122">
        <v>0</v>
      </c>
      <c r="W441" s="122">
        <v>0</v>
      </c>
      <c r="X441" s="122">
        <v>0</v>
      </c>
      <c r="Y441" s="122">
        <v>0</v>
      </c>
      <c r="Z441" s="122">
        <v>0</v>
      </c>
      <c r="AA441" s="122">
        <v>0</v>
      </c>
      <c r="AB441" s="122">
        <v>0</v>
      </c>
      <c r="AC441" s="134">
        <f t="shared" si="175"/>
        <v>160188.67000000001</v>
      </c>
      <c r="AD441" s="117">
        <v>0</v>
      </c>
      <c r="AE441" s="117">
        <v>0</v>
      </c>
      <c r="AF441" s="108" t="s">
        <v>17025</v>
      </c>
      <c r="AG441" s="108">
        <v>2024</v>
      </c>
      <c r="AH441" s="108">
        <v>2024</v>
      </c>
      <c r="AI441" s="124"/>
      <c r="AJ441" s="124"/>
      <c r="AK441" s="124"/>
      <c r="AL441" s="124"/>
      <c r="AM441" s="125" t="s">
        <v>16933</v>
      </c>
      <c r="AN441" s="125" t="s">
        <v>16935</v>
      </c>
      <c r="AO441" s="125">
        <v>2015</v>
      </c>
      <c r="AP441" s="125" t="s">
        <v>16943</v>
      </c>
      <c r="AQ441" s="125" t="s">
        <v>16937</v>
      </c>
      <c r="AR441" s="125" t="s">
        <v>16936</v>
      </c>
      <c r="AS441" s="125"/>
      <c r="AT441" s="125" t="s">
        <v>16954</v>
      </c>
      <c r="AU441" s="129">
        <v>1609049.45</v>
      </c>
      <c r="AV441" s="129">
        <v>3139409.1700000004</v>
      </c>
      <c r="AW441" s="125" t="s">
        <v>1267</v>
      </c>
      <c r="AX441" s="126">
        <v>5895.5</v>
      </c>
      <c r="AY441" s="126">
        <v>1225.4000000000001</v>
      </c>
      <c r="AZ441" s="125" t="s">
        <v>16995</v>
      </c>
      <c r="BA441" s="125" t="s">
        <v>16991</v>
      </c>
      <c r="BB441" s="127"/>
      <c r="BC441" s="128">
        <v>0</v>
      </c>
      <c r="BJ441" s="97" t="s">
        <v>3475</v>
      </c>
      <c r="BM441" s="97" t="s">
        <v>3096</v>
      </c>
      <c r="BN441" s="97" t="s">
        <v>2983</v>
      </c>
      <c r="BO441" s="97" t="s">
        <v>1058</v>
      </c>
      <c r="BU441" s="97" t="s">
        <v>3096</v>
      </c>
      <c r="BV441" s="97" t="s">
        <v>2983</v>
      </c>
      <c r="BW441" s="97" t="s">
        <v>1058</v>
      </c>
      <c r="CH441" s="119">
        <v>4.3655745685100555E-10</v>
      </c>
      <c r="DN441" s="97" t="e">
        <f t="shared" si="177"/>
        <v>#N/A</v>
      </c>
    </row>
    <row r="442" spans="1:118" x14ac:dyDescent="0.3">
      <c r="A442" s="97">
        <v>1</v>
      </c>
      <c r="B442" s="120">
        <f>SUBTOTAL(9,$A$383:A442)</f>
        <v>60</v>
      </c>
      <c r="C442" s="121" t="s">
        <v>105</v>
      </c>
      <c r="D442" s="117">
        <f t="shared" si="185"/>
        <v>5887719</v>
      </c>
      <c r="E442" s="122">
        <v>0</v>
      </c>
      <c r="F442" s="122">
        <v>0</v>
      </c>
      <c r="G442" s="122">
        <v>0</v>
      </c>
      <c r="H442" s="122">
        <v>0</v>
      </c>
      <c r="I442" s="122">
        <v>0</v>
      </c>
      <c r="J442" s="122">
        <v>0</v>
      </c>
      <c r="K442" s="123">
        <v>0</v>
      </c>
      <c r="L442" s="122">
        <v>0</v>
      </c>
      <c r="M442" s="122">
        <v>585</v>
      </c>
      <c r="N442" s="122">
        <v>5764361.6600000001</v>
      </c>
      <c r="O442" s="122">
        <v>0</v>
      </c>
      <c r="P442" s="122">
        <v>0</v>
      </c>
      <c r="Q442" s="122">
        <v>0</v>
      </c>
      <c r="R442" s="122">
        <v>0</v>
      </c>
      <c r="S442" s="122">
        <v>0</v>
      </c>
      <c r="T442" s="122">
        <v>0</v>
      </c>
      <c r="U442" s="122">
        <v>0</v>
      </c>
      <c r="V442" s="122">
        <v>0</v>
      </c>
      <c r="W442" s="122">
        <v>0</v>
      </c>
      <c r="X442" s="122">
        <v>0</v>
      </c>
      <c r="Y442" s="122">
        <v>0</v>
      </c>
      <c r="Z442" s="122">
        <v>0</v>
      </c>
      <c r="AA442" s="122">
        <v>0</v>
      </c>
      <c r="AB442" s="122">
        <v>0</v>
      </c>
      <c r="AC442" s="134">
        <f t="shared" ref="AC442:AC452" si="186">ROUND(N442*2.14%,2)+ROUND(E442*2.14%,2)+ROUND(F442*2.14%,2)+ROUND(G442*2.14%,2)+ROUND(H442*2.14%,2)+ROUND(I442*2.14%,2)+ROUND(J442*2.14%,2)+ROUND(L442*2.14%,2)+ROUND(P442*2.14%,2)+ROUND(R442*2.14%,2)+ROUND(T442*2.14%,2)+ROUND(U442*2.14%,2)+ROUND(V442*2.14%,2)+ROUND(W442*2.14%,2)+ROUND(X442*2.14%,2)+ROUND(Y442*2.14%,2)+ROUND(Z442*2.14%,2)+ROUND(AA442*2.14%,2)+ROUND(AB442*2.14%,2)</f>
        <v>123357.34</v>
      </c>
      <c r="AD442" s="117">
        <v>0</v>
      </c>
      <c r="AE442" s="117">
        <v>0</v>
      </c>
      <c r="AF442" s="108" t="s">
        <v>17025</v>
      </c>
      <c r="AG442" s="108">
        <v>2024</v>
      </c>
      <c r="AH442" s="108">
        <v>2024</v>
      </c>
      <c r="AI442" s="124"/>
      <c r="AJ442" s="124"/>
      <c r="AK442" s="124"/>
      <c r="AL442" s="124"/>
      <c r="AM442" s="125" t="s">
        <v>16928</v>
      </c>
      <c r="AN442" s="125" t="s">
        <v>16949</v>
      </c>
      <c r="AO442" s="125">
        <v>0</v>
      </c>
      <c r="AP442" s="125" t="s">
        <v>16941</v>
      </c>
      <c r="AQ442" s="125" t="s">
        <v>16947</v>
      </c>
      <c r="AR442" s="125">
        <v>0</v>
      </c>
      <c r="AS442" s="125"/>
      <c r="AT442" s="125"/>
      <c r="AU442" s="125"/>
      <c r="AV442" s="125"/>
      <c r="AW442" s="125" t="s">
        <v>662</v>
      </c>
      <c r="AX442" s="126">
        <v>718.8</v>
      </c>
      <c r="AY442" s="126">
        <v>426.6</v>
      </c>
      <c r="AZ442" s="125" t="s">
        <v>16994</v>
      </c>
      <c r="BA442" s="125">
        <v>2007</v>
      </c>
      <c r="BB442" s="127"/>
      <c r="BC442" s="128">
        <v>-158.39999999999998</v>
      </c>
      <c r="BJ442" s="97" t="s">
        <v>5385</v>
      </c>
      <c r="BM442" s="97" t="s">
        <v>3098</v>
      </c>
      <c r="BN442" s="97" t="s">
        <v>2983</v>
      </c>
      <c r="BO442" s="97" t="s">
        <v>2983</v>
      </c>
      <c r="BU442" s="97" t="s">
        <v>3098</v>
      </c>
      <c r="BV442" s="97" t="s">
        <v>2983</v>
      </c>
      <c r="BW442" s="97" t="s">
        <v>2983</v>
      </c>
      <c r="CH442" s="119">
        <v>-3.3469405025243759E-10</v>
      </c>
      <c r="DN442" s="97" t="e">
        <f t="shared" si="177"/>
        <v>#N/A</v>
      </c>
    </row>
    <row r="443" spans="1:118" x14ac:dyDescent="0.3">
      <c r="A443" s="97">
        <v>1</v>
      </c>
      <c r="B443" s="120">
        <f>SUBTOTAL(9,$A$383:A443)</f>
        <v>61</v>
      </c>
      <c r="C443" s="121" t="s">
        <v>106</v>
      </c>
      <c r="D443" s="117">
        <f t="shared" si="185"/>
        <v>3252350.92</v>
      </c>
      <c r="E443" s="122">
        <v>0</v>
      </c>
      <c r="F443" s="122">
        <v>0</v>
      </c>
      <c r="G443" s="122">
        <v>0</v>
      </c>
      <c r="H443" s="122">
        <v>0</v>
      </c>
      <c r="I443" s="117">
        <v>3184208.85</v>
      </c>
      <c r="J443" s="122">
        <v>0</v>
      </c>
      <c r="K443" s="123">
        <v>0</v>
      </c>
      <c r="L443" s="122">
        <v>0</v>
      </c>
      <c r="M443" s="122">
        <v>0</v>
      </c>
      <c r="N443" s="122">
        <v>0</v>
      </c>
      <c r="O443" s="122">
        <v>0</v>
      </c>
      <c r="P443" s="122">
        <v>0</v>
      </c>
      <c r="Q443" s="122">
        <v>0</v>
      </c>
      <c r="R443" s="122">
        <v>0</v>
      </c>
      <c r="S443" s="122">
        <v>0</v>
      </c>
      <c r="T443" s="122">
        <v>0</v>
      </c>
      <c r="U443" s="122">
        <v>0</v>
      </c>
      <c r="V443" s="122">
        <v>0</v>
      </c>
      <c r="W443" s="122">
        <v>0</v>
      </c>
      <c r="X443" s="122">
        <v>0</v>
      </c>
      <c r="Y443" s="122">
        <v>0</v>
      </c>
      <c r="Z443" s="122">
        <v>0</v>
      </c>
      <c r="AA443" s="122">
        <v>0</v>
      </c>
      <c r="AB443" s="122">
        <v>0</v>
      </c>
      <c r="AC443" s="134">
        <f t="shared" si="186"/>
        <v>68142.070000000007</v>
      </c>
      <c r="AD443" s="117">
        <v>0</v>
      </c>
      <c r="AE443" s="117">
        <v>0</v>
      </c>
      <c r="AF443" s="108" t="s">
        <v>17025</v>
      </c>
      <c r="AG443" s="108">
        <v>2024</v>
      </c>
      <c r="AH443" s="108">
        <v>2024</v>
      </c>
      <c r="AI443" s="124"/>
      <c r="AJ443" s="124"/>
      <c r="AK443" s="124"/>
      <c r="AL443" s="124"/>
      <c r="AM443" s="125" t="s">
        <v>16949</v>
      </c>
      <c r="AN443" s="125" t="s">
        <v>16929</v>
      </c>
      <c r="AO443" s="125">
        <v>0</v>
      </c>
      <c r="AP443" s="125" t="s">
        <v>16943</v>
      </c>
      <c r="AQ443" s="125" t="s">
        <v>16945</v>
      </c>
      <c r="AR443" s="125" t="s">
        <v>16943</v>
      </c>
      <c r="AS443" s="125"/>
      <c r="AT443" s="125"/>
      <c r="AU443" s="125"/>
      <c r="AV443" s="125"/>
      <c r="AW443" s="125" t="s">
        <v>614</v>
      </c>
      <c r="AX443" s="126">
        <v>4616</v>
      </c>
      <c r="AY443" s="126">
        <v>1161</v>
      </c>
      <c r="AZ443" s="125" t="s">
        <v>16995</v>
      </c>
      <c r="BA443" s="125" t="s">
        <v>1139</v>
      </c>
      <c r="BB443" s="127"/>
      <c r="BC443" s="128">
        <v>1161</v>
      </c>
      <c r="BJ443" s="97" t="s">
        <v>5084</v>
      </c>
      <c r="BM443" s="97" t="s">
        <v>3099</v>
      </c>
      <c r="BN443" s="97" t="s">
        <v>2983</v>
      </c>
      <c r="BO443" s="97" t="s">
        <v>2983</v>
      </c>
      <c r="BU443" s="97" t="s">
        <v>3099</v>
      </c>
      <c r="BV443" s="97" t="s">
        <v>2983</v>
      </c>
      <c r="BW443" s="97" t="s">
        <v>2983</v>
      </c>
      <c r="CH443" s="119">
        <v>7.5669959187507629E-10</v>
      </c>
      <c r="DN443" s="97" t="e">
        <f t="shared" si="177"/>
        <v>#N/A</v>
      </c>
    </row>
    <row r="444" spans="1:118" s="139" customFormat="1" x14ac:dyDescent="0.3">
      <c r="A444" s="97">
        <v>1</v>
      </c>
      <c r="B444" s="120">
        <f>SUBTOTAL(9,$A$383:A444)</f>
        <v>62</v>
      </c>
      <c r="C444" s="115" t="s">
        <v>6089</v>
      </c>
      <c r="D444" s="117">
        <f t="shared" si="185"/>
        <v>3919384.69</v>
      </c>
      <c r="E444" s="131">
        <v>0</v>
      </c>
      <c r="F444" s="131">
        <v>0</v>
      </c>
      <c r="G444" s="131">
        <v>0</v>
      </c>
      <c r="H444" s="131">
        <v>0</v>
      </c>
      <c r="I444" s="131">
        <v>0</v>
      </c>
      <c r="J444" s="131">
        <v>0</v>
      </c>
      <c r="K444" s="132">
        <v>0</v>
      </c>
      <c r="L444" s="131">
        <v>0</v>
      </c>
      <c r="M444" s="122">
        <v>457.9</v>
      </c>
      <c r="N444" s="131">
        <v>3837267.17</v>
      </c>
      <c r="O444" s="131">
        <v>0</v>
      </c>
      <c r="P444" s="131">
        <v>0</v>
      </c>
      <c r="Q444" s="131">
        <v>0</v>
      </c>
      <c r="R444" s="131">
        <v>0</v>
      </c>
      <c r="S444" s="131">
        <v>0</v>
      </c>
      <c r="T444" s="131">
        <v>0</v>
      </c>
      <c r="U444" s="131">
        <v>0</v>
      </c>
      <c r="V444" s="131">
        <v>0</v>
      </c>
      <c r="W444" s="131">
        <v>0</v>
      </c>
      <c r="X444" s="131">
        <v>0</v>
      </c>
      <c r="Y444" s="131">
        <v>0</v>
      </c>
      <c r="Z444" s="131">
        <v>0</v>
      </c>
      <c r="AA444" s="131">
        <v>0</v>
      </c>
      <c r="AB444" s="131">
        <v>0</v>
      </c>
      <c r="AC444" s="134">
        <f t="shared" si="186"/>
        <v>82117.52</v>
      </c>
      <c r="AD444" s="134">
        <v>0</v>
      </c>
      <c r="AE444" s="134">
        <v>0</v>
      </c>
      <c r="AF444" s="136" t="s">
        <v>17025</v>
      </c>
      <c r="AG444" s="136">
        <v>2024</v>
      </c>
      <c r="AH444" s="137">
        <v>2024</v>
      </c>
      <c r="AT444" s="139" t="e">
        <v>#N/A</v>
      </c>
      <c r="AW444" s="139" t="s">
        <v>2604</v>
      </c>
      <c r="AX444" s="139">
        <v>1</v>
      </c>
      <c r="BV444" s="139" t="b">
        <v>1</v>
      </c>
      <c r="BW444" s="140"/>
      <c r="CA444" s="139" t="e">
        <v>#N/A</v>
      </c>
      <c r="CB444" s="139" t="s">
        <v>7106</v>
      </c>
      <c r="CC444" s="139">
        <v>1603.24</v>
      </c>
      <c r="CE444" s="139" t="e">
        <v>#N/A</v>
      </c>
      <c r="CF444" s="139" t="s">
        <v>10408</v>
      </c>
      <c r="CG444" s="139">
        <v>1</v>
      </c>
      <c r="CH444" s="119">
        <v>8.7311491370201111E-11</v>
      </c>
      <c r="CL444" s="139" t="e">
        <v>#N/A</v>
      </c>
      <c r="DK444" s="139" t="e">
        <v>#N/A</v>
      </c>
      <c r="DL444" s="139" t="s">
        <v>1288</v>
      </c>
      <c r="DN444" s="97" t="e">
        <f t="shared" si="177"/>
        <v>#N/A</v>
      </c>
    </row>
    <row r="445" spans="1:118" s="139" customFormat="1" x14ac:dyDescent="0.3">
      <c r="A445" s="97">
        <v>1</v>
      </c>
      <c r="B445" s="120">
        <f>SUBTOTAL(9,$A$383:A445)</f>
        <v>63</v>
      </c>
      <c r="C445" s="115" t="s">
        <v>4597</v>
      </c>
      <c r="D445" s="117">
        <f t="shared" si="185"/>
        <v>23346619.370000001</v>
      </c>
      <c r="E445" s="131">
        <v>0</v>
      </c>
      <c r="F445" s="131">
        <v>0</v>
      </c>
      <c r="G445" s="131">
        <v>5000000</v>
      </c>
      <c r="H445" s="131">
        <v>0</v>
      </c>
      <c r="I445" s="131">
        <v>0</v>
      </c>
      <c r="J445" s="131">
        <v>0</v>
      </c>
      <c r="K445" s="132">
        <v>0</v>
      </c>
      <c r="L445" s="131">
        <v>0</v>
      </c>
      <c r="M445" s="131">
        <v>0</v>
      </c>
      <c r="N445" s="131">
        <v>0</v>
      </c>
      <c r="O445" s="131">
        <v>0</v>
      </c>
      <c r="P445" s="131">
        <v>0</v>
      </c>
      <c r="Q445" s="131">
        <v>4450</v>
      </c>
      <c r="R445" s="131">
        <v>17857469.52</v>
      </c>
      <c r="S445" s="131">
        <v>0</v>
      </c>
      <c r="T445" s="131">
        <v>0</v>
      </c>
      <c r="U445" s="131">
        <v>0</v>
      </c>
      <c r="V445" s="131">
        <v>0</v>
      </c>
      <c r="W445" s="131">
        <v>0</v>
      </c>
      <c r="X445" s="131">
        <v>0</v>
      </c>
      <c r="Y445" s="131">
        <v>0</v>
      </c>
      <c r="Z445" s="131">
        <v>0</v>
      </c>
      <c r="AA445" s="131">
        <v>0</v>
      </c>
      <c r="AB445" s="131">
        <v>0</v>
      </c>
      <c r="AC445" s="134">
        <f t="shared" si="186"/>
        <v>489149.85</v>
      </c>
      <c r="AD445" s="134">
        <v>0</v>
      </c>
      <c r="AE445" s="134">
        <v>0</v>
      </c>
      <c r="AF445" s="136" t="s">
        <v>17025</v>
      </c>
      <c r="AG445" s="136">
        <v>2024</v>
      </c>
      <c r="AH445" s="137">
        <v>2024</v>
      </c>
      <c r="BV445" s="139" t="b">
        <v>1</v>
      </c>
      <c r="BW445" s="140"/>
      <c r="CH445" s="119">
        <v>1.5133991837501526E-9</v>
      </c>
      <c r="DK445" s="139" t="e">
        <v>#N/A</v>
      </c>
      <c r="DL445" s="139" t="s">
        <v>873</v>
      </c>
      <c r="DN445" s="97" t="e">
        <f t="shared" si="177"/>
        <v>#N/A</v>
      </c>
    </row>
    <row r="446" spans="1:118" s="139" customFormat="1" x14ac:dyDescent="0.3">
      <c r="A446" s="97">
        <v>1</v>
      </c>
      <c r="B446" s="120">
        <f>SUBTOTAL(9,$A$383:A446)</f>
        <v>64</v>
      </c>
      <c r="C446" s="115" t="s">
        <v>6374</v>
      </c>
      <c r="D446" s="117">
        <f t="shared" si="185"/>
        <v>8908173.5600000005</v>
      </c>
      <c r="E446" s="131">
        <v>0</v>
      </c>
      <c r="F446" s="131">
        <v>0</v>
      </c>
      <c r="G446" s="131">
        <v>0</v>
      </c>
      <c r="H446" s="131">
        <v>0</v>
      </c>
      <c r="I446" s="131">
        <v>0</v>
      </c>
      <c r="J446" s="131">
        <v>0</v>
      </c>
      <c r="K446" s="132">
        <v>0</v>
      </c>
      <c r="L446" s="131">
        <v>0</v>
      </c>
      <c r="M446" s="122">
        <v>881.5</v>
      </c>
      <c r="N446" s="131">
        <v>8556983.2400000002</v>
      </c>
      <c r="O446" s="131">
        <v>0</v>
      </c>
      <c r="P446" s="131">
        <v>0</v>
      </c>
      <c r="Q446" s="131">
        <v>0</v>
      </c>
      <c r="R446" s="131">
        <v>0</v>
      </c>
      <c r="S446" s="131">
        <v>0</v>
      </c>
      <c r="T446" s="131">
        <v>0</v>
      </c>
      <c r="U446" s="131">
        <v>0</v>
      </c>
      <c r="V446" s="131">
        <v>0</v>
      </c>
      <c r="W446" s="131">
        <v>0</v>
      </c>
      <c r="X446" s="131">
        <v>0</v>
      </c>
      <c r="Y446" s="131">
        <v>0</v>
      </c>
      <c r="Z446" s="131">
        <v>0</v>
      </c>
      <c r="AA446" s="131">
        <v>0</v>
      </c>
      <c r="AB446" s="131">
        <v>0</v>
      </c>
      <c r="AC446" s="134">
        <f t="shared" si="186"/>
        <v>183119.44</v>
      </c>
      <c r="AD446" s="117">
        <v>168070.88</v>
      </c>
      <c r="AE446" s="134">
        <v>0</v>
      </c>
      <c r="AF446" s="136">
        <v>2024</v>
      </c>
      <c r="AG446" s="136">
        <v>2024</v>
      </c>
      <c r="AH446" s="137">
        <v>2024</v>
      </c>
      <c r="BW446" s="140"/>
      <c r="CH446" s="119">
        <v>-1.4551915228366852E-10</v>
      </c>
      <c r="DK446" s="139" t="e">
        <v>#N/A</v>
      </c>
      <c r="DL446" s="139" t="s">
        <v>1180</v>
      </c>
      <c r="DN446" s="97" t="e">
        <f t="shared" si="177"/>
        <v>#N/A</v>
      </c>
    </row>
    <row r="447" spans="1:118" s="139" customFormat="1" x14ac:dyDescent="0.3">
      <c r="A447" s="97">
        <v>1</v>
      </c>
      <c r="B447" s="120">
        <f>SUBTOTAL(9,$A$383:A447)</f>
        <v>65</v>
      </c>
      <c r="C447" s="115" t="s">
        <v>987</v>
      </c>
      <c r="D447" s="117">
        <f t="shared" si="185"/>
        <v>10898552.460000001</v>
      </c>
      <c r="E447" s="134">
        <v>597705.64</v>
      </c>
      <c r="F447" s="131">
        <v>0</v>
      </c>
      <c r="G447" s="134">
        <v>8635085.8000000007</v>
      </c>
      <c r="H447" s="134">
        <v>1437418.52</v>
      </c>
      <c r="I447" s="131">
        <v>0</v>
      </c>
      <c r="J447" s="131">
        <v>0</v>
      </c>
      <c r="K447" s="132">
        <v>0</v>
      </c>
      <c r="L447" s="131">
        <v>0</v>
      </c>
      <c r="M447" s="131">
        <v>0</v>
      </c>
      <c r="N447" s="131">
        <v>0</v>
      </c>
      <c r="O447" s="131">
        <v>0</v>
      </c>
      <c r="P447" s="131">
        <v>0</v>
      </c>
      <c r="Q447" s="131">
        <v>0</v>
      </c>
      <c r="R447" s="131">
        <v>0</v>
      </c>
      <c r="S447" s="131">
        <v>0</v>
      </c>
      <c r="T447" s="131">
        <v>0</v>
      </c>
      <c r="U447" s="131">
        <v>0</v>
      </c>
      <c r="V447" s="131">
        <v>0</v>
      </c>
      <c r="W447" s="131">
        <v>0</v>
      </c>
      <c r="X447" s="131">
        <v>0</v>
      </c>
      <c r="Y447" s="131">
        <v>0</v>
      </c>
      <c r="Z447" s="131">
        <v>0</v>
      </c>
      <c r="AA447" s="131">
        <v>0</v>
      </c>
      <c r="AB447" s="131">
        <v>0</v>
      </c>
      <c r="AC447" s="134">
        <f t="shared" si="186"/>
        <v>228342.5</v>
      </c>
      <c r="AD447" s="117">
        <v>0</v>
      </c>
      <c r="AE447" s="134">
        <v>0</v>
      </c>
      <c r="AF447" s="136" t="s">
        <v>17025</v>
      </c>
      <c r="AG447" s="136">
        <v>2024</v>
      </c>
      <c r="AH447" s="137">
        <v>2024</v>
      </c>
      <c r="BW447" s="140"/>
      <c r="CH447" s="119">
        <f t="shared" ref="CH447:CH448" si="187">D447-E447-F447-G447-H447-I447-J447-L447-N447-P447-R447-T447-U447-V447-W447-X447-Y447-Z447-AA447-AB447-AC447-AD447-AE447</f>
        <v>-4.6566128730773926E-10</v>
      </c>
      <c r="DN447" s="97" t="e">
        <f t="shared" si="177"/>
        <v>#N/A</v>
      </c>
    </row>
    <row r="448" spans="1:118" x14ac:dyDescent="0.3">
      <c r="A448" s="97">
        <v>1</v>
      </c>
      <c r="B448" s="120">
        <f>SUBTOTAL(9,$A$383:A448)</f>
        <v>66</v>
      </c>
      <c r="C448" s="121" t="s">
        <v>76</v>
      </c>
      <c r="D448" s="117">
        <f t="shared" si="185"/>
        <v>5497896.9100000001</v>
      </c>
      <c r="E448" s="122">
        <v>0</v>
      </c>
      <c r="F448" s="122">
        <v>0</v>
      </c>
      <c r="G448" s="117">
        <v>5382706.9800000004</v>
      </c>
      <c r="H448" s="122">
        <v>0</v>
      </c>
      <c r="I448" s="122">
        <v>0</v>
      </c>
      <c r="J448" s="122">
        <v>0</v>
      </c>
      <c r="K448" s="123">
        <v>0</v>
      </c>
      <c r="L448" s="122">
        <v>0</v>
      </c>
      <c r="M448" s="122">
        <v>0</v>
      </c>
      <c r="N448" s="122">
        <v>0</v>
      </c>
      <c r="O448" s="122">
        <v>0</v>
      </c>
      <c r="P448" s="122">
        <v>0</v>
      </c>
      <c r="Q448" s="122">
        <v>0</v>
      </c>
      <c r="R448" s="122">
        <v>0</v>
      </c>
      <c r="S448" s="122">
        <v>0</v>
      </c>
      <c r="T448" s="122">
        <v>0</v>
      </c>
      <c r="U448" s="122">
        <v>0</v>
      </c>
      <c r="V448" s="122">
        <v>0</v>
      </c>
      <c r="W448" s="122">
        <v>0</v>
      </c>
      <c r="X448" s="122">
        <v>0</v>
      </c>
      <c r="Y448" s="122">
        <v>0</v>
      </c>
      <c r="Z448" s="122">
        <v>0</v>
      </c>
      <c r="AA448" s="122">
        <v>0</v>
      </c>
      <c r="AB448" s="122">
        <v>0</v>
      </c>
      <c r="AC448" s="134">
        <f t="shared" si="186"/>
        <v>115189.93</v>
      </c>
      <c r="AD448" s="117">
        <v>0</v>
      </c>
      <c r="AE448" s="117">
        <v>0</v>
      </c>
      <c r="AF448" s="108" t="s">
        <v>17025</v>
      </c>
      <c r="AG448" s="108">
        <v>2024</v>
      </c>
      <c r="AH448" s="108">
        <v>2024</v>
      </c>
      <c r="AI448" s="124"/>
      <c r="AJ448" s="124"/>
      <c r="AK448" s="124"/>
      <c r="AL448" s="124"/>
      <c r="AM448" s="125" t="s">
        <v>16949</v>
      </c>
      <c r="AN448" s="125" t="s">
        <v>16929</v>
      </c>
      <c r="AO448" s="125" t="s">
        <v>16945</v>
      </c>
      <c r="AP448" s="125" t="s">
        <v>16943</v>
      </c>
      <c r="AQ448" s="125" t="s">
        <v>16947</v>
      </c>
      <c r="AR448" s="125" t="s">
        <v>16943</v>
      </c>
      <c r="AS448" s="125"/>
      <c r="AT448" s="125"/>
      <c r="AU448" s="125"/>
      <c r="AV448" s="125"/>
      <c r="AW448" s="125" t="s">
        <v>783</v>
      </c>
      <c r="AX448" s="126">
        <v>6409.7</v>
      </c>
      <c r="AY448" s="126">
        <v>877</v>
      </c>
      <c r="AZ448" s="125" t="s">
        <v>16995</v>
      </c>
      <c r="BA448" s="125" t="s">
        <v>2979</v>
      </c>
      <c r="BB448" s="127"/>
      <c r="BC448" s="128">
        <f t="shared" ref="BC448" si="188">AY448-M448</f>
        <v>877</v>
      </c>
      <c r="BJ448" s="97" t="str">
        <f>VLOOKUP(C448,BM:BO,3,FALSE)</f>
        <v>817.000</v>
      </c>
      <c r="BM448" s="97" t="s">
        <v>3056</v>
      </c>
      <c r="BN448" s="97" t="s">
        <v>736</v>
      </c>
      <c r="BO448" s="97" t="s">
        <v>3057</v>
      </c>
      <c r="BU448" s="97" t="s">
        <v>3056</v>
      </c>
      <c r="BV448" s="97" t="s">
        <v>736</v>
      </c>
      <c r="BW448" s="97" t="s">
        <v>3057</v>
      </c>
      <c r="CH448" s="119">
        <f t="shared" si="187"/>
        <v>-2.9103830456733704E-10</v>
      </c>
      <c r="DN448" s="97" t="e">
        <f t="shared" si="177"/>
        <v>#N/A</v>
      </c>
    </row>
    <row r="449" spans="1:118" s="139" customFormat="1" x14ac:dyDescent="0.3">
      <c r="A449" s="97">
        <v>1</v>
      </c>
      <c r="B449" s="120">
        <f>SUBTOTAL(9,$A$383:A449)</f>
        <v>67</v>
      </c>
      <c r="C449" s="115" t="s">
        <v>1118</v>
      </c>
      <c r="D449" s="117">
        <f>E449+F449+G449+H449+I449+J449+L449+N449+P449+R449+T449+U449+V449+W449+X449+Y449+Z449+AA449+AB449+AC449+AD449+AE449</f>
        <v>192620.03</v>
      </c>
      <c r="E449" s="133">
        <v>0</v>
      </c>
      <c r="F449" s="133">
        <v>0</v>
      </c>
      <c r="G449" s="133">
        <v>0</v>
      </c>
      <c r="H449" s="133">
        <v>0</v>
      </c>
      <c r="I449" s="133">
        <v>0</v>
      </c>
      <c r="J449" s="133">
        <v>0</v>
      </c>
      <c r="K449" s="149">
        <v>0</v>
      </c>
      <c r="L449" s="133">
        <v>0</v>
      </c>
      <c r="M449" s="133">
        <v>0</v>
      </c>
      <c r="N449" s="133">
        <v>0</v>
      </c>
      <c r="O449" s="133">
        <v>0</v>
      </c>
      <c r="P449" s="133">
        <v>0</v>
      </c>
      <c r="Q449" s="133">
        <v>0</v>
      </c>
      <c r="R449" s="133">
        <v>0</v>
      </c>
      <c r="S449" s="133">
        <v>0</v>
      </c>
      <c r="T449" s="133">
        <v>0</v>
      </c>
      <c r="U449" s="133">
        <v>0</v>
      </c>
      <c r="V449" s="133">
        <v>0</v>
      </c>
      <c r="W449" s="133">
        <v>0</v>
      </c>
      <c r="X449" s="133">
        <v>0</v>
      </c>
      <c r="Y449" s="133">
        <v>0</v>
      </c>
      <c r="Z449" s="133">
        <v>0</v>
      </c>
      <c r="AA449" s="133">
        <v>0</v>
      </c>
      <c r="AB449" s="133">
        <v>0</v>
      </c>
      <c r="AC449" s="134">
        <f t="shared" si="186"/>
        <v>0</v>
      </c>
      <c r="AD449" s="134">
        <v>192620.03</v>
      </c>
      <c r="AE449" s="134">
        <v>0</v>
      </c>
      <c r="AF449" s="136">
        <v>2024</v>
      </c>
      <c r="AG449" s="136" t="s">
        <v>17025</v>
      </c>
      <c r="AH449" s="136" t="s">
        <v>17025</v>
      </c>
      <c r="BW449" s="140"/>
      <c r="CH449" s="119"/>
      <c r="DN449" s="97" t="e">
        <f t="shared" si="177"/>
        <v>#N/A</v>
      </c>
    </row>
    <row r="450" spans="1:118" s="139" customFormat="1" x14ac:dyDescent="0.3">
      <c r="A450" s="97">
        <v>1</v>
      </c>
      <c r="B450" s="120">
        <f>SUBTOTAL(9,$A$383:A450)</f>
        <v>68</v>
      </c>
      <c r="C450" s="115" t="s">
        <v>5862</v>
      </c>
      <c r="D450" s="117">
        <f t="shared" ref="D450:D511" si="189">E450+F450+G450+H450+I450+J450+L450+N450+P450+R450+T450+U450+V450+W450+X450+Y450+Z450+AA450+AB450+AC450+AD450+AE450</f>
        <v>5374974.5</v>
      </c>
      <c r="E450" s="131">
        <v>0</v>
      </c>
      <c r="F450" s="131">
        <v>0</v>
      </c>
      <c r="G450" s="131">
        <v>0</v>
      </c>
      <c r="H450" s="131">
        <v>0</v>
      </c>
      <c r="I450" s="131">
        <v>0</v>
      </c>
      <c r="J450" s="131">
        <v>0</v>
      </c>
      <c r="K450" s="132">
        <v>0</v>
      </c>
      <c r="L450" s="131">
        <v>0</v>
      </c>
      <c r="M450" s="131">
        <v>728.58</v>
      </c>
      <c r="N450" s="131">
        <v>5262360</v>
      </c>
      <c r="O450" s="131">
        <v>0</v>
      </c>
      <c r="P450" s="131">
        <v>0</v>
      </c>
      <c r="Q450" s="131">
        <v>0</v>
      </c>
      <c r="R450" s="131">
        <v>0</v>
      </c>
      <c r="S450" s="131">
        <v>0</v>
      </c>
      <c r="T450" s="131">
        <v>0</v>
      </c>
      <c r="U450" s="131">
        <v>0</v>
      </c>
      <c r="V450" s="131">
        <v>0</v>
      </c>
      <c r="W450" s="131">
        <v>0</v>
      </c>
      <c r="X450" s="131">
        <v>0</v>
      </c>
      <c r="Y450" s="131">
        <v>0</v>
      </c>
      <c r="Z450" s="131">
        <v>0</v>
      </c>
      <c r="AA450" s="131">
        <v>0</v>
      </c>
      <c r="AB450" s="131">
        <v>0</v>
      </c>
      <c r="AC450" s="134">
        <f t="shared" si="186"/>
        <v>112614.5</v>
      </c>
      <c r="AD450" s="117">
        <v>0</v>
      </c>
      <c r="AE450" s="134">
        <v>0</v>
      </c>
      <c r="AF450" s="136" t="s">
        <v>17025</v>
      </c>
      <c r="AG450" s="136">
        <v>2024</v>
      </c>
      <c r="AH450" s="137">
        <v>2024</v>
      </c>
      <c r="BW450" s="140"/>
      <c r="CH450" s="119">
        <f t="shared" ref="CH450" si="190">D450-E450-F450-G450-H450-I450-J450-L450-N450-P450-R450-T450-U450-V450-W450-X450-Y450-Z450-AA450-AB450-AC450-AD450-AE450</f>
        <v>0</v>
      </c>
      <c r="DN450" s="97" t="e">
        <f t="shared" si="177"/>
        <v>#N/A</v>
      </c>
    </row>
    <row r="451" spans="1:118" s="139" customFormat="1" x14ac:dyDescent="0.3">
      <c r="A451" s="97">
        <v>1</v>
      </c>
      <c r="B451" s="120">
        <f>SUBTOTAL(9,$A$383:A451)</f>
        <v>69</v>
      </c>
      <c r="C451" s="115" t="s">
        <v>6743</v>
      </c>
      <c r="D451" s="117">
        <f t="shared" si="189"/>
        <v>8160283.25</v>
      </c>
      <c r="E451" s="133">
        <v>0</v>
      </c>
      <c r="F451" s="133">
        <v>0</v>
      </c>
      <c r="G451" s="133">
        <v>0</v>
      </c>
      <c r="H451" s="133">
        <v>0</v>
      </c>
      <c r="I451" s="133">
        <v>0</v>
      </c>
      <c r="J451" s="133">
        <v>0</v>
      </c>
      <c r="K451" s="149">
        <v>0</v>
      </c>
      <c r="L451" s="133">
        <v>0</v>
      </c>
      <c r="M451" s="133">
        <v>1102.95</v>
      </c>
      <c r="N451" s="133">
        <v>7989311.9699999997</v>
      </c>
      <c r="O451" s="133">
        <v>0</v>
      </c>
      <c r="P451" s="133">
        <v>0</v>
      </c>
      <c r="Q451" s="133">
        <v>0</v>
      </c>
      <c r="R451" s="133">
        <v>0</v>
      </c>
      <c r="S451" s="133">
        <v>0</v>
      </c>
      <c r="T451" s="133">
        <v>0</v>
      </c>
      <c r="U451" s="133">
        <v>0</v>
      </c>
      <c r="V451" s="133">
        <v>0</v>
      </c>
      <c r="W451" s="133">
        <v>0</v>
      </c>
      <c r="X451" s="133">
        <v>0</v>
      </c>
      <c r="Y451" s="133">
        <v>0</v>
      </c>
      <c r="Z451" s="133">
        <v>0</v>
      </c>
      <c r="AA451" s="133">
        <v>0</v>
      </c>
      <c r="AB451" s="133">
        <v>0</v>
      </c>
      <c r="AC451" s="134">
        <f t="shared" si="186"/>
        <v>170971.28</v>
      </c>
      <c r="AD451" s="117">
        <v>0</v>
      </c>
      <c r="AE451" s="134">
        <v>0</v>
      </c>
      <c r="AF451" s="136" t="s">
        <v>17025</v>
      </c>
      <c r="AG451" s="136">
        <v>2024</v>
      </c>
      <c r="AH451" s="136">
        <v>2024</v>
      </c>
      <c r="BW451" s="140"/>
      <c r="CH451" s="119"/>
      <c r="DN451" s="97" t="e">
        <f t="shared" si="177"/>
        <v>#N/A</v>
      </c>
    </row>
    <row r="452" spans="1:118" s="139" customFormat="1" x14ac:dyDescent="0.3">
      <c r="A452" s="97">
        <v>1</v>
      </c>
      <c r="B452" s="120">
        <f>SUBTOTAL(9,$A$383:A452)</f>
        <v>70</v>
      </c>
      <c r="C452" s="115" t="s">
        <v>17371</v>
      </c>
      <c r="D452" s="117">
        <f t="shared" si="189"/>
        <v>3560612.94</v>
      </c>
      <c r="E452" s="133">
        <v>0</v>
      </c>
      <c r="F452" s="133">
        <v>0</v>
      </c>
      <c r="G452" s="133">
        <v>0</v>
      </c>
      <c r="H452" s="133">
        <v>0</v>
      </c>
      <c r="I452" s="133">
        <v>0</v>
      </c>
      <c r="J452" s="133">
        <v>0</v>
      </c>
      <c r="K452" s="149">
        <v>0</v>
      </c>
      <c r="L452" s="133">
        <v>0</v>
      </c>
      <c r="M452" s="133">
        <v>426.02</v>
      </c>
      <c r="N452" s="133">
        <v>3486012.28</v>
      </c>
      <c r="O452" s="133">
        <v>0</v>
      </c>
      <c r="P452" s="133">
        <v>0</v>
      </c>
      <c r="Q452" s="133">
        <v>0</v>
      </c>
      <c r="R452" s="133">
        <v>0</v>
      </c>
      <c r="S452" s="133">
        <v>0</v>
      </c>
      <c r="T452" s="133">
        <v>0</v>
      </c>
      <c r="U452" s="133">
        <v>0</v>
      </c>
      <c r="V452" s="133">
        <v>0</v>
      </c>
      <c r="W452" s="133">
        <v>0</v>
      </c>
      <c r="X452" s="133">
        <v>0</v>
      </c>
      <c r="Y452" s="133">
        <v>0</v>
      </c>
      <c r="Z452" s="133">
        <v>0</v>
      </c>
      <c r="AA452" s="133">
        <v>0</v>
      </c>
      <c r="AB452" s="133">
        <v>0</v>
      </c>
      <c r="AC452" s="134">
        <f t="shared" si="186"/>
        <v>74600.66</v>
      </c>
      <c r="AD452" s="134">
        <v>0</v>
      </c>
      <c r="AE452" s="134">
        <v>0</v>
      </c>
      <c r="AF452" s="136" t="s">
        <v>17025</v>
      </c>
      <c r="AG452" s="136">
        <v>2024</v>
      </c>
      <c r="AH452" s="136">
        <v>2024</v>
      </c>
      <c r="BW452" s="140"/>
      <c r="CH452" s="119"/>
      <c r="DN452" s="97" t="e">
        <f t="shared" si="177"/>
        <v>#N/A</v>
      </c>
    </row>
    <row r="453" spans="1:118" x14ac:dyDescent="0.3">
      <c r="A453" s="97">
        <v>1</v>
      </c>
      <c r="B453" s="120">
        <f>SUBTOTAL(9,$A$383:A453)</f>
        <v>71</v>
      </c>
      <c r="C453" s="121" t="s">
        <v>7321</v>
      </c>
      <c r="D453" s="117">
        <f t="shared" si="189"/>
        <v>6050703.1299999999</v>
      </c>
      <c r="E453" s="122">
        <v>0</v>
      </c>
      <c r="F453" s="122">
        <v>0</v>
      </c>
      <c r="G453" s="122">
        <v>0</v>
      </c>
      <c r="H453" s="122">
        <v>0</v>
      </c>
      <c r="I453" s="122">
        <v>0</v>
      </c>
      <c r="J453" s="122">
        <v>0</v>
      </c>
      <c r="K453" s="123">
        <v>0</v>
      </c>
      <c r="L453" s="122">
        <v>0</v>
      </c>
      <c r="M453" s="122">
        <v>729</v>
      </c>
      <c r="N453" s="122">
        <v>5923931.0099999998</v>
      </c>
      <c r="O453" s="122">
        <v>0</v>
      </c>
      <c r="P453" s="122">
        <v>0</v>
      </c>
      <c r="Q453" s="122">
        <v>0</v>
      </c>
      <c r="R453" s="122">
        <v>0</v>
      </c>
      <c r="S453" s="122">
        <v>0</v>
      </c>
      <c r="T453" s="122">
        <v>0</v>
      </c>
      <c r="U453" s="122">
        <v>0</v>
      </c>
      <c r="V453" s="122">
        <v>0</v>
      </c>
      <c r="W453" s="122">
        <v>0</v>
      </c>
      <c r="X453" s="122">
        <v>0</v>
      </c>
      <c r="Y453" s="122">
        <v>0</v>
      </c>
      <c r="Z453" s="122">
        <v>0</v>
      </c>
      <c r="AA453" s="122">
        <v>0</v>
      </c>
      <c r="AB453" s="122">
        <v>0</v>
      </c>
      <c r="AC453" s="117">
        <f t="shared" ref="AC453" si="191">ROUND(N453*2.14%,2)</f>
        <v>126772.12</v>
      </c>
      <c r="AD453" s="117">
        <v>0</v>
      </c>
      <c r="AE453" s="117">
        <v>0</v>
      </c>
      <c r="AF453" s="108" t="s">
        <v>17025</v>
      </c>
      <c r="AG453" s="108">
        <v>2024</v>
      </c>
      <c r="AH453" s="108">
        <v>2024</v>
      </c>
      <c r="AI453" s="124"/>
      <c r="AJ453" s="124"/>
      <c r="AK453" s="124"/>
      <c r="AL453" s="124"/>
      <c r="AM453" s="125"/>
      <c r="AN453" s="125"/>
      <c r="AO453" s="125"/>
      <c r="AP453" s="125"/>
      <c r="AQ453" s="125"/>
      <c r="AR453" s="125"/>
      <c r="AS453" s="125"/>
      <c r="AT453" s="125"/>
      <c r="AU453" s="125"/>
      <c r="AV453" s="125"/>
      <c r="AW453" s="125"/>
      <c r="AX453" s="126"/>
      <c r="AY453" s="126"/>
      <c r="AZ453" s="125"/>
      <c r="BA453" s="125"/>
      <c r="BB453" s="127"/>
      <c r="BC453" s="128"/>
      <c r="CH453" s="119">
        <f t="shared" ref="CH453" si="192">D453-E453-F453-G453-H453-I453-J453-L453-N453-P453-R453-T453-U453-V453-W453-X453-Y453-Z453-AA453-AB453-AC453-AD453-AE453</f>
        <v>1.1641532182693481E-10</v>
      </c>
      <c r="DN453" s="97" t="e">
        <f t="shared" si="177"/>
        <v>#N/A</v>
      </c>
    </row>
    <row r="454" spans="1:118" s="139" customFormat="1" x14ac:dyDescent="0.3">
      <c r="A454" s="97">
        <v>1</v>
      </c>
      <c r="B454" s="120">
        <f>SUBTOTAL(9,$A$383:A454)</f>
        <v>72</v>
      </c>
      <c r="C454" s="115" t="s">
        <v>5865</v>
      </c>
      <c r="D454" s="117">
        <f t="shared" si="189"/>
        <v>129708.44</v>
      </c>
      <c r="E454" s="133">
        <v>0</v>
      </c>
      <c r="F454" s="133">
        <v>0</v>
      </c>
      <c r="G454" s="133">
        <v>0</v>
      </c>
      <c r="H454" s="133">
        <v>0</v>
      </c>
      <c r="I454" s="133">
        <v>0</v>
      </c>
      <c r="J454" s="133">
        <v>0</v>
      </c>
      <c r="K454" s="149">
        <v>0</v>
      </c>
      <c r="L454" s="133">
        <v>0</v>
      </c>
      <c r="M454" s="133">
        <v>0</v>
      </c>
      <c r="N454" s="133">
        <v>0</v>
      </c>
      <c r="O454" s="133">
        <v>0</v>
      </c>
      <c r="P454" s="133">
        <v>0</v>
      </c>
      <c r="Q454" s="133">
        <v>0</v>
      </c>
      <c r="R454" s="133">
        <v>0</v>
      </c>
      <c r="S454" s="133">
        <v>0</v>
      </c>
      <c r="T454" s="133">
        <v>0</v>
      </c>
      <c r="U454" s="133">
        <v>0</v>
      </c>
      <c r="V454" s="133">
        <v>0</v>
      </c>
      <c r="W454" s="133">
        <v>0</v>
      </c>
      <c r="X454" s="133">
        <v>0</v>
      </c>
      <c r="Y454" s="133">
        <v>0</v>
      </c>
      <c r="Z454" s="133">
        <v>0</v>
      </c>
      <c r="AA454" s="133">
        <v>0</v>
      </c>
      <c r="AB454" s="133">
        <v>0</v>
      </c>
      <c r="AC454" s="134">
        <v>0</v>
      </c>
      <c r="AD454" s="134">
        <v>129708.44</v>
      </c>
      <c r="AE454" s="134">
        <v>0</v>
      </c>
      <c r="AF454" s="136">
        <v>2024</v>
      </c>
      <c r="AG454" s="136" t="s">
        <v>17025</v>
      </c>
      <c r="AH454" s="136" t="s">
        <v>17025</v>
      </c>
      <c r="BW454" s="140"/>
      <c r="CH454" s="119"/>
      <c r="DN454" s="97" t="e">
        <f t="shared" si="177"/>
        <v>#N/A</v>
      </c>
    </row>
    <row r="455" spans="1:118" customFormat="1" x14ac:dyDescent="0.3">
      <c r="A455" s="97">
        <v>1</v>
      </c>
      <c r="B455" s="120">
        <f>SUBTOTAL(9,$A$383:A455)</f>
        <v>73</v>
      </c>
      <c r="C455" s="130" t="s">
        <v>4538</v>
      </c>
      <c r="D455" s="54">
        <f t="shared" si="189"/>
        <v>3291876.2</v>
      </c>
      <c r="E455" s="54">
        <v>0</v>
      </c>
      <c r="F455" s="54">
        <v>0</v>
      </c>
      <c r="G455" s="54">
        <v>0</v>
      </c>
      <c r="H455" s="54">
        <v>0</v>
      </c>
      <c r="I455" s="54">
        <v>0</v>
      </c>
      <c r="J455" s="54">
        <v>0</v>
      </c>
      <c r="K455" s="180">
        <v>1</v>
      </c>
      <c r="L455" s="54">
        <v>3123004.56</v>
      </c>
      <c r="M455" s="54">
        <v>0</v>
      </c>
      <c r="N455" s="54">
        <v>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168871.64</v>
      </c>
      <c r="AE455" s="54">
        <v>0</v>
      </c>
      <c r="AF455" s="125">
        <v>2024</v>
      </c>
      <c r="AG455" s="125">
        <v>2024</v>
      </c>
      <c r="AH455" s="125" t="s">
        <v>17025</v>
      </c>
      <c r="DN455" s="97">
        <f t="shared" si="177"/>
        <v>3123004.56</v>
      </c>
    </row>
    <row r="456" spans="1:118" customFormat="1" x14ac:dyDescent="0.3">
      <c r="A456" s="97">
        <v>1</v>
      </c>
      <c r="B456" s="120">
        <f>SUBTOTAL(9,$A$383:A456)</f>
        <v>74</v>
      </c>
      <c r="C456" s="130" t="s">
        <v>882</v>
      </c>
      <c r="D456" s="54">
        <f t="shared" si="189"/>
        <v>3182476.3</v>
      </c>
      <c r="E456" s="54">
        <v>0</v>
      </c>
      <c r="F456" s="54">
        <v>0</v>
      </c>
      <c r="G456" s="54">
        <v>0</v>
      </c>
      <c r="H456" s="54">
        <v>0</v>
      </c>
      <c r="I456" s="54">
        <v>0</v>
      </c>
      <c r="J456" s="54">
        <v>0</v>
      </c>
      <c r="K456" s="180">
        <v>1</v>
      </c>
      <c r="L456" s="54">
        <v>3001010.32</v>
      </c>
      <c r="M456" s="54">
        <v>0</v>
      </c>
      <c r="N456" s="54">
        <v>0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4">
        <v>0</v>
      </c>
      <c r="W456" s="54">
        <v>0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</v>
      </c>
      <c r="AD456" s="54">
        <v>181465.98</v>
      </c>
      <c r="AE456" s="54">
        <v>0</v>
      </c>
      <c r="AF456" s="125">
        <v>2024</v>
      </c>
      <c r="AG456" s="125">
        <v>2024</v>
      </c>
      <c r="AH456" s="125" t="s">
        <v>17025</v>
      </c>
      <c r="DN456" s="97">
        <f t="shared" si="177"/>
        <v>3001010.32</v>
      </c>
    </row>
    <row r="457" spans="1:118" customFormat="1" x14ac:dyDescent="0.3">
      <c r="A457" s="97">
        <v>1</v>
      </c>
      <c r="B457" s="120">
        <f>SUBTOTAL(9,$A$383:A457)</f>
        <v>75</v>
      </c>
      <c r="C457" s="130" t="s">
        <v>4624</v>
      </c>
      <c r="D457" s="54">
        <f t="shared" si="189"/>
        <v>9540063.5099999998</v>
      </c>
      <c r="E457" s="54">
        <v>0</v>
      </c>
      <c r="F457" s="54">
        <v>0</v>
      </c>
      <c r="G457" s="54">
        <v>0</v>
      </c>
      <c r="H457" s="54">
        <v>0</v>
      </c>
      <c r="I457" s="54">
        <v>0</v>
      </c>
      <c r="J457" s="54">
        <v>0</v>
      </c>
      <c r="K457" s="180">
        <v>3</v>
      </c>
      <c r="L457" s="54">
        <v>9347207.8499999996</v>
      </c>
      <c r="M457" s="54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192855.66</v>
      </c>
      <c r="AE457" s="54">
        <v>0</v>
      </c>
      <c r="AF457" s="125">
        <v>2024</v>
      </c>
      <c r="AG457" s="125">
        <v>2024</v>
      </c>
      <c r="AH457" s="125" t="s">
        <v>17025</v>
      </c>
      <c r="DN457" s="97">
        <f t="shared" si="177"/>
        <v>9347207.8499999996</v>
      </c>
    </row>
    <row r="458" spans="1:118" customFormat="1" x14ac:dyDescent="0.3">
      <c r="A458" s="97">
        <v>1</v>
      </c>
      <c r="B458" s="120">
        <f>SUBTOTAL(9,$A$383:A458)</f>
        <v>76</v>
      </c>
      <c r="C458" s="130" t="s">
        <v>4648</v>
      </c>
      <c r="D458" s="54">
        <f t="shared" si="189"/>
        <v>12719217.139999999</v>
      </c>
      <c r="E458" s="54">
        <v>0</v>
      </c>
      <c r="F458" s="54">
        <v>0</v>
      </c>
      <c r="G458" s="54">
        <v>0</v>
      </c>
      <c r="H458" s="54">
        <v>0</v>
      </c>
      <c r="I458" s="54">
        <v>0</v>
      </c>
      <c r="J458" s="54">
        <v>0</v>
      </c>
      <c r="K458" s="180">
        <v>4</v>
      </c>
      <c r="L458" s="54">
        <v>12503483.35</v>
      </c>
      <c r="M458" s="54">
        <v>0</v>
      </c>
      <c r="N458" s="54">
        <v>0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4">
        <v>0</v>
      </c>
      <c r="W458" s="54">
        <v>0</v>
      </c>
      <c r="X458" s="54">
        <v>0</v>
      </c>
      <c r="Y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215733.79</v>
      </c>
      <c r="AE458" s="54">
        <v>0</v>
      </c>
      <c r="AF458" s="125">
        <v>2024</v>
      </c>
      <c r="AG458" s="125">
        <v>2024</v>
      </c>
      <c r="AH458" s="125" t="s">
        <v>17025</v>
      </c>
      <c r="DN458" s="97">
        <f t="shared" si="177"/>
        <v>12503483.35</v>
      </c>
    </row>
    <row r="459" spans="1:118" customFormat="1" x14ac:dyDescent="0.3">
      <c r="A459" s="97">
        <v>1</v>
      </c>
      <c r="B459" s="120">
        <f>SUBTOTAL(9,$A$383:A459)</f>
        <v>77</v>
      </c>
      <c r="C459" s="130" t="s">
        <v>74</v>
      </c>
      <c r="D459" s="54">
        <f t="shared" si="189"/>
        <v>12306064.59</v>
      </c>
      <c r="E459" s="54">
        <v>0</v>
      </c>
      <c r="F459" s="54">
        <v>0</v>
      </c>
      <c r="G459" s="54">
        <v>0</v>
      </c>
      <c r="H459" s="54">
        <v>0</v>
      </c>
      <c r="I459" s="54">
        <v>0</v>
      </c>
      <c r="J459" s="54">
        <v>0</v>
      </c>
      <c r="K459" s="180">
        <v>2</v>
      </c>
      <c r="L459" s="54">
        <v>6172172.2000000002</v>
      </c>
      <c r="M459" s="122">
        <v>1162.9000000000001</v>
      </c>
      <c r="N459" s="122">
        <v>5820200.9299999997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124552.3</v>
      </c>
      <c r="AD459" s="54">
        <v>189139.16</v>
      </c>
      <c r="AE459" s="54">
        <v>0</v>
      </c>
      <c r="AF459" s="125">
        <v>2024</v>
      </c>
      <c r="AG459" s="125">
        <v>2024</v>
      </c>
      <c r="AH459" s="125">
        <v>2024</v>
      </c>
      <c r="DN459" s="97">
        <f t="shared" si="177"/>
        <v>6172172.2000000002</v>
      </c>
    </row>
    <row r="460" spans="1:118" customFormat="1" x14ac:dyDescent="0.3">
      <c r="A460" s="97">
        <v>1</v>
      </c>
      <c r="B460" s="120">
        <f>SUBTOTAL(9,$A$383:A460)</f>
        <v>78</v>
      </c>
      <c r="C460" s="130" t="s">
        <v>4675</v>
      </c>
      <c r="D460" s="54">
        <f t="shared" si="189"/>
        <v>6361496.8700000001</v>
      </c>
      <c r="E460" s="54">
        <v>0</v>
      </c>
      <c r="F460" s="54">
        <v>0</v>
      </c>
      <c r="G460" s="54">
        <v>0</v>
      </c>
      <c r="H460" s="54">
        <v>0</v>
      </c>
      <c r="I460" s="54">
        <v>0</v>
      </c>
      <c r="J460" s="54">
        <v>0</v>
      </c>
      <c r="K460" s="180">
        <v>2</v>
      </c>
      <c r="L460" s="54">
        <v>6163503.1100000003</v>
      </c>
      <c r="M460" s="54">
        <v>0</v>
      </c>
      <c r="N460" s="54">
        <v>0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197993.76</v>
      </c>
      <c r="AE460" s="54">
        <v>0</v>
      </c>
      <c r="AF460" s="125">
        <v>2024</v>
      </c>
      <c r="AG460" s="125">
        <v>2024</v>
      </c>
      <c r="AH460" s="125" t="s">
        <v>17025</v>
      </c>
      <c r="DN460" s="97">
        <f t="shared" si="177"/>
        <v>6163503.1100000003</v>
      </c>
    </row>
    <row r="461" spans="1:118" customFormat="1" x14ac:dyDescent="0.3">
      <c r="A461" s="97">
        <v>1</v>
      </c>
      <c r="B461" s="120">
        <f>SUBTOTAL(9,$A$383:A461)</f>
        <v>79</v>
      </c>
      <c r="C461" s="130" t="s">
        <v>4690</v>
      </c>
      <c r="D461" s="54">
        <f t="shared" si="189"/>
        <v>6361264.8100000005</v>
      </c>
      <c r="E461" s="54">
        <v>0</v>
      </c>
      <c r="F461" s="54">
        <v>0</v>
      </c>
      <c r="G461" s="54">
        <v>0</v>
      </c>
      <c r="H461" s="54">
        <v>0</v>
      </c>
      <c r="I461" s="54">
        <v>0</v>
      </c>
      <c r="J461" s="54">
        <v>0</v>
      </c>
      <c r="K461" s="180">
        <v>2</v>
      </c>
      <c r="L461" s="54">
        <v>6174347.0700000003</v>
      </c>
      <c r="M461" s="54">
        <v>0</v>
      </c>
      <c r="N461" s="54">
        <v>0</v>
      </c>
      <c r="O461" s="54">
        <v>0</v>
      </c>
      <c r="P461" s="54">
        <v>0</v>
      </c>
      <c r="Q461" s="54">
        <v>0</v>
      </c>
      <c r="R461" s="54">
        <v>0</v>
      </c>
      <c r="S461" s="54">
        <v>0</v>
      </c>
      <c r="T461" s="54">
        <v>0</v>
      </c>
      <c r="U461" s="54">
        <v>0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186917.74</v>
      </c>
      <c r="AE461" s="54">
        <v>0</v>
      </c>
      <c r="AF461" s="125">
        <v>2024</v>
      </c>
      <c r="AG461" s="125">
        <v>2024</v>
      </c>
      <c r="AH461" s="125" t="s">
        <v>17025</v>
      </c>
      <c r="DN461" s="97">
        <f t="shared" si="177"/>
        <v>6174347.0700000003</v>
      </c>
    </row>
    <row r="462" spans="1:118" customFormat="1" x14ac:dyDescent="0.3">
      <c r="A462" s="97">
        <v>1</v>
      </c>
      <c r="B462" s="120">
        <f>SUBTOTAL(9,$A$383:A462)</f>
        <v>80</v>
      </c>
      <c r="C462" s="130" t="s">
        <v>893</v>
      </c>
      <c r="D462" s="54">
        <f t="shared" si="189"/>
        <v>6361382.4000000004</v>
      </c>
      <c r="E462" s="54">
        <v>0</v>
      </c>
      <c r="F462" s="54">
        <v>0</v>
      </c>
      <c r="G462" s="54">
        <v>0</v>
      </c>
      <c r="H462" s="54">
        <v>0</v>
      </c>
      <c r="I462" s="54">
        <v>0</v>
      </c>
      <c r="J462" s="54">
        <v>0</v>
      </c>
      <c r="K462" s="180">
        <v>2</v>
      </c>
      <c r="L462" s="54">
        <v>6168852.1100000003</v>
      </c>
      <c r="M462" s="54">
        <v>0</v>
      </c>
      <c r="N462" s="54">
        <v>0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192530.29</v>
      </c>
      <c r="AE462" s="54">
        <v>0</v>
      </c>
      <c r="AF462" s="125">
        <v>2024</v>
      </c>
      <c r="AG462" s="125">
        <v>2024</v>
      </c>
      <c r="AH462" s="125" t="s">
        <v>17025</v>
      </c>
      <c r="DN462" s="97">
        <f t="shared" si="177"/>
        <v>6168852.1100000003</v>
      </c>
    </row>
    <row r="463" spans="1:118" customFormat="1" x14ac:dyDescent="0.3">
      <c r="A463" s="97">
        <v>1</v>
      </c>
      <c r="B463" s="120">
        <f>SUBTOTAL(9,$A$383:A463)</f>
        <v>81</v>
      </c>
      <c r="C463" s="130" t="s">
        <v>4706</v>
      </c>
      <c r="D463" s="54">
        <f t="shared" si="189"/>
        <v>19077511.890000001</v>
      </c>
      <c r="E463" s="54">
        <v>0</v>
      </c>
      <c r="F463" s="54">
        <v>0</v>
      </c>
      <c r="G463" s="54">
        <v>0</v>
      </c>
      <c r="H463" s="54">
        <v>0</v>
      </c>
      <c r="I463" s="54">
        <v>0</v>
      </c>
      <c r="J463" s="54">
        <v>0</v>
      </c>
      <c r="K463" s="180">
        <v>6</v>
      </c>
      <c r="L463" s="54">
        <v>18816618.34</v>
      </c>
      <c r="M463" s="54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260893.55</v>
      </c>
      <c r="AE463" s="54">
        <v>0</v>
      </c>
      <c r="AF463" s="125">
        <v>2024</v>
      </c>
      <c r="AG463" s="125">
        <v>2024</v>
      </c>
      <c r="AH463" s="125" t="s">
        <v>17025</v>
      </c>
      <c r="DN463" s="97">
        <f t="shared" si="177"/>
        <v>18816618.34</v>
      </c>
    </row>
    <row r="464" spans="1:118" customFormat="1" x14ac:dyDescent="0.3">
      <c r="A464" s="97">
        <v>1</v>
      </c>
      <c r="B464" s="120">
        <f>SUBTOTAL(9,$A$383:A464)</f>
        <v>82</v>
      </c>
      <c r="C464" s="130" t="s">
        <v>4902</v>
      </c>
      <c r="D464" s="54">
        <f t="shared" si="189"/>
        <v>3182503</v>
      </c>
      <c r="E464" s="54">
        <v>0</v>
      </c>
      <c r="F464" s="54">
        <v>0</v>
      </c>
      <c r="G464" s="54">
        <v>0</v>
      </c>
      <c r="H464" s="54">
        <v>0</v>
      </c>
      <c r="I464" s="54">
        <v>0</v>
      </c>
      <c r="J464" s="54">
        <v>0</v>
      </c>
      <c r="K464" s="180">
        <v>1</v>
      </c>
      <c r="L464" s="54">
        <v>2999762.69</v>
      </c>
      <c r="M464" s="54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182740.31</v>
      </c>
      <c r="AE464" s="54">
        <v>0</v>
      </c>
      <c r="AF464" s="125">
        <v>2024</v>
      </c>
      <c r="AG464" s="125">
        <v>2024</v>
      </c>
      <c r="AH464" s="125" t="s">
        <v>17025</v>
      </c>
      <c r="DN464" s="97">
        <f t="shared" si="177"/>
        <v>2999762.69</v>
      </c>
    </row>
    <row r="465" spans="1:118" customFormat="1" x14ac:dyDescent="0.3">
      <c r="A465" s="97">
        <v>1</v>
      </c>
      <c r="B465" s="120">
        <f>SUBTOTAL(9,$A$383:A465)</f>
        <v>83</v>
      </c>
      <c r="C465" s="130" t="s">
        <v>4906</v>
      </c>
      <c r="D465" s="54">
        <f t="shared" si="189"/>
        <v>8161053.0300000003</v>
      </c>
      <c r="E465" s="54">
        <v>0</v>
      </c>
      <c r="F465" s="54">
        <v>0</v>
      </c>
      <c r="G465" s="54">
        <v>0</v>
      </c>
      <c r="H465" s="54">
        <v>0</v>
      </c>
      <c r="I465" s="54">
        <v>0</v>
      </c>
      <c r="J465" s="54">
        <v>0</v>
      </c>
      <c r="K465" s="180">
        <v>2</v>
      </c>
      <c r="L465" s="54">
        <v>7945251.9900000002</v>
      </c>
      <c r="M465" s="54">
        <v>0</v>
      </c>
      <c r="N465" s="54">
        <v>0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4">
        <v>0</v>
      </c>
      <c r="W465" s="54">
        <v>0</v>
      </c>
      <c r="X465" s="54">
        <v>0</v>
      </c>
      <c r="Y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215801.04</v>
      </c>
      <c r="AE465" s="54">
        <v>0</v>
      </c>
      <c r="AF465" s="125">
        <v>2024</v>
      </c>
      <c r="AG465" s="125">
        <v>2024</v>
      </c>
      <c r="AH465" s="125" t="s">
        <v>17025</v>
      </c>
      <c r="DN465" s="97">
        <f t="shared" si="177"/>
        <v>7945251.9900000002</v>
      </c>
    </row>
    <row r="466" spans="1:118" customFormat="1" x14ac:dyDescent="0.3">
      <c r="A466" s="97">
        <v>1</v>
      </c>
      <c r="B466" s="120">
        <f>SUBTOTAL(9,$A$383:A466)</f>
        <v>84</v>
      </c>
      <c r="C466" s="130" t="s">
        <v>4926</v>
      </c>
      <c r="D466" s="54">
        <f t="shared" si="189"/>
        <v>3182740.3299999996</v>
      </c>
      <c r="E466" s="54">
        <v>0</v>
      </c>
      <c r="F466" s="54">
        <v>0</v>
      </c>
      <c r="G466" s="54">
        <v>0</v>
      </c>
      <c r="H466" s="54">
        <v>0</v>
      </c>
      <c r="I466" s="54">
        <v>0</v>
      </c>
      <c r="J466" s="54">
        <v>0</v>
      </c>
      <c r="K466" s="180">
        <v>1</v>
      </c>
      <c r="L466" s="54">
        <v>2988672.3</v>
      </c>
      <c r="M466" s="54">
        <v>0</v>
      </c>
      <c r="N466" s="54">
        <v>0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4">
        <v>0</v>
      </c>
      <c r="W466" s="54">
        <v>0</v>
      </c>
      <c r="X466" s="54">
        <v>0</v>
      </c>
      <c r="Y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194068.03</v>
      </c>
      <c r="AE466" s="54">
        <v>0</v>
      </c>
      <c r="AF466" s="125">
        <v>2024</v>
      </c>
      <c r="AG466" s="125">
        <v>2024</v>
      </c>
      <c r="AH466" s="125" t="s">
        <v>17025</v>
      </c>
      <c r="DN466" s="97">
        <f t="shared" si="177"/>
        <v>2988672.3</v>
      </c>
    </row>
    <row r="467" spans="1:118" customFormat="1" x14ac:dyDescent="0.3">
      <c r="A467" s="97">
        <v>1</v>
      </c>
      <c r="B467" s="120">
        <f>SUBTOTAL(9,$A$383:A467)</f>
        <v>85</v>
      </c>
      <c r="C467" s="130" t="s">
        <v>4940</v>
      </c>
      <c r="D467" s="54">
        <f t="shared" si="189"/>
        <v>8161065.9699999997</v>
      </c>
      <c r="E467" s="54">
        <v>0</v>
      </c>
      <c r="F467" s="54">
        <v>0</v>
      </c>
      <c r="G467" s="54">
        <v>0</v>
      </c>
      <c r="H467" s="54">
        <v>0</v>
      </c>
      <c r="I467" s="54">
        <v>0</v>
      </c>
      <c r="J467" s="54">
        <v>0</v>
      </c>
      <c r="K467" s="180">
        <v>2</v>
      </c>
      <c r="L467" s="54">
        <v>7944647.4299999997</v>
      </c>
      <c r="M467" s="54">
        <v>0</v>
      </c>
      <c r="N467" s="54">
        <v>0</v>
      </c>
      <c r="O467" s="54">
        <v>0</v>
      </c>
      <c r="P467" s="54">
        <v>0</v>
      </c>
      <c r="Q467" s="54">
        <v>0</v>
      </c>
      <c r="R467" s="54">
        <v>0</v>
      </c>
      <c r="S467" s="54">
        <v>0</v>
      </c>
      <c r="T467" s="54">
        <v>0</v>
      </c>
      <c r="U467" s="54">
        <v>0</v>
      </c>
      <c r="V467" s="54">
        <v>0</v>
      </c>
      <c r="W467" s="54">
        <v>0</v>
      </c>
      <c r="X467" s="54">
        <v>0</v>
      </c>
      <c r="Y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216418.54</v>
      </c>
      <c r="AE467" s="54">
        <v>0</v>
      </c>
      <c r="AF467" s="125">
        <v>2024</v>
      </c>
      <c r="AG467" s="125">
        <v>2024</v>
      </c>
      <c r="AH467" s="125" t="s">
        <v>17025</v>
      </c>
      <c r="DN467" s="97">
        <f t="shared" si="177"/>
        <v>7944647.4299999997</v>
      </c>
    </row>
    <row r="468" spans="1:118" customFormat="1" x14ac:dyDescent="0.3">
      <c r="A468" s="97">
        <v>1</v>
      </c>
      <c r="B468" s="120">
        <f>SUBTOTAL(9,$A$383:A468)</f>
        <v>86</v>
      </c>
      <c r="C468" s="130" t="s">
        <v>5014</v>
      </c>
      <c r="D468" s="54">
        <f t="shared" si="189"/>
        <v>9539964.3200000003</v>
      </c>
      <c r="E468" s="54">
        <v>0</v>
      </c>
      <c r="F468" s="54">
        <v>0</v>
      </c>
      <c r="G468" s="54">
        <v>0</v>
      </c>
      <c r="H468" s="54">
        <v>0</v>
      </c>
      <c r="I468" s="54">
        <v>0</v>
      </c>
      <c r="J468" s="54">
        <v>0</v>
      </c>
      <c r="K468" s="180">
        <v>3</v>
      </c>
      <c r="L468" s="54">
        <v>9351842.8800000008</v>
      </c>
      <c r="M468" s="54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4">
        <v>0</v>
      </c>
      <c r="W468" s="54">
        <v>0</v>
      </c>
      <c r="X468" s="54">
        <v>0</v>
      </c>
      <c r="Y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188121.44</v>
      </c>
      <c r="AE468" s="54">
        <v>0</v>
      </c>
      <c r="AF468" s="125">
        <v>2024</v>
      </c>
      <c r="AG468" s="125">
        <v>2024</v>
      </c>
      <c r="AH468" s="125" t="s">
        <v>17025</v>
      </c>
      <c r="DN468" s="97">
        <f t="shared" si="177"/>
        <v>9351842.8800000008</v>
      </c>
    </row>
    <row r="469" spans="1:118" customFormat="1" x14ac:dyDescent="0.3">
      <c r="A469" s="97">
        <v>1</v>
      </c>
      <c r="B469" s="120">
        <f>SUBTOTAL(9,$A$383:A469)</f>
        <v>87</v>
      </c>
      <c r="C469" s="130" t="s">
        <v>5021</v>
      </c>
      <c r="D469" s="54">
        <f t="shared" si="189"/>
        <v>22255179.710000001</v>
      </c>
      <c r="E469" s="54">
        <v>0</v>
      </c>
      <c r="F469" s="54">
        <v>0</v>
      </c>
      <c r="G469" s="54">
        <v>0</v>
      </c>
      <c r="H469" s="54">
        <v>0</v>
      </c>
      <c r="I469" s="54">
        <v>0</v>
      </c>
      <c r="J469" s="54">
        <v>0</v>
      </c>
      <c r="K469" s="180">
        <v>7</v>
      </c>
      <c r="L469" s="54">
        <v>22042323.870000001</v>
      </c>
      <c r="M469" s="54">
        <v>0</v>
      </c>
      <c r="N469" s="54">
        <v>0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212855.84</v>
      </c>
      <c r="AE469" s="54">
        <v>0</v>
      </c>
      <c r="AF469" s="125">
        <v>2024</v>
      </c>
      <c r="AG469" s="125">
        <v>2024</v>
      </c>
      <c r="AH469" s="125" t="s">
        <v>17025</v>
      </c>
      <c r="DN469" s="97">
        <f t="shared" si="177"/>
        <v>22042323.870000001</v>
      </c>
    </row>
    <row r="470" spans="1:118" customFormat="1" x14ac:dyDescent="0.3">
      <c r="A470" s="97">
        <v>1</v>
      </c>
      <c r="B470" s="120">
        <f>SUBTOTAL(9,$A$383:A470)</f>
        <v>88</v>
      </c>
      <c r="C470" s="130" t="s">
        <v>5028</v>
      </c>
      <c r="D470" s="54">
        <f t="shared" si="189"/>
        <v>6361010.3600000003</v>
      </c>
      <c r="E470" s="54">
        <v>0</v>
      </c>
      <c r="F470" s="54">
        <v>0</v>
      </c>
      <c r="G470" s="54">
        <v>0</v>
      </c>
      <c r="H470" s="54">
        <v>0</v>
      </c>
      <c r="I470" s="54">
        <v>0</v>
      </c>
      <c r="J470" s="54">
        <v>0</v>
      </c>
      <c r="K470" s="180">
        <v>2</v>
      </c>
      <c r="L470" s="54">
        <v>6186237.5800000001</v>
      </c>
      <c r="M470" s="54">
        <v>0</v>
      </c>
      <c r="N470" s="54">
        <v>0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4">
        <v>0</v>
      </c>
      <c r="W470" s="54">
        <v>0</v>
      </c>
      <c r="X470" s="54">
        <v>0</v>
      </c>
      <c r="Y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174772.78</v>
      </c>
      <c r="AE470" s="54">
        <v>0</v>
      </c>
      <c r="AF470" s="125">
        <v>2024</v>
      </c>
      <c r="AG470" s="125">
        <v>2024</v>
      </c>
      <c r="AH470" s="125" t="s">
        <v>17025</v>
      </c>
      <c r="DN470" s="97">
        <f t="shared" ref="DN470:DN503" si="193">VLOOKUP(C470,DP:DQ,2,FALSE)</f>
        <v>6186237.5800000001</v>
      </c>
    </row>
    <row r="471" spans="1:118" customFormat="1" x14ac:dyDescent="0.3">
      <c r="A471" s="97">
        <v>1</v>
      </c>
      <c r="B471" s="120">
        <f>SUBTOTAL(9,$A$383:A471)</f>
        <v>89</v>
      </c>
      <c r="C471" s="130" t="s">
        <v>5203</v>
      </c>
      <c r="D471" s="54">
        <f t="shared" si="189"/>
        <v>4060929.1300000004</v>
      </c>
      <c r="E471" s="54">
        <v>0</v>
      </c>
      <c r="F471" s="54">
        <v>0</v>
      </c>
      <c r="G471" s="54">
        <v>0</v>
      </c>
      <c r="H471" s="54">
        <v>0</v>
      </c>
      <c r="I471" s="54">
        <v>0</v>
      </c>
      <c r="J471" s="54">
        <v>0</v>
      </c>
      <c r="K471" s="180">
        <v>1</v>
      </c>
      <c r="L471" s="54">
        <v>3791943.47</v>
      </c>
      <c r="M471" s="54">
        <v>0</v>
      </c>
      <c r="N471" s="54">
        <v>0</v>
      </c>
      <c r="O471" s="54">
        <v>0</v>
      </c>
      <c r="P471" s="54">
        <v>0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268985.65999999997</v>
      </c>
      <c r="AE471" s="54">
        <v>0</v>
      </c>
      <c r="AF471" s="125">
        <v>2024</v>
      </c>
      <c r="AG471" s="125">
        <v>2024</v>
      </c>
      <c r="AH471" s="125" t="s">
        <v>17025</v>
      </c>
      <c r="DN471" s="97">
        <f t="shared" si="193"/>
        <v>3791943.47</v>
      </c>
    </row>
    <row r="472" spans="1:118" customFormat="1" x14ac:dyDescent="0.3">
      <c r="A472" s="97">
        <v>1</v>
      </c>
      <c r="B472" s="120">
        <f>SUBTOTAL(9,$A$383:A472)</f>
        <v>90</v>
      </c>
      <c r="C472" s="130" t="s">
        <v>122</v>
      </c>
      <c r="D472" s="54">
        <f t="shared" si="189"/>
        <v>7665932.0800000001</v>
      </c>
      <c r="E472" s="54">
        <v>0</v>
      </c>
      <c r="F472" s="54">
        <v>0</v>
      </c>
      <c r="G472" s="54">
        <v>0</v>
      </c>
      <c r="H472" s="54">
        <v>0</v>
      </c>
      <c r="I472" s="54">
        <v>0</v>
      </c>
      <c r="J472" s="54">
        <v>0</v>
      </c>
      <c r="K472" s="180">
        <v>1</v>
      </c>
      <c r="L472" s="54">
        <v>2884350.51</v>
      </c>
      <c r="M472" s="117">
        <v>593</v>
      </c>
      <c r="N472" s="117">
        <v>4347438.87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93035.19</v>
      </c>
      <c r="AD472" s="54">
        <f>181117.37+159990.14</f>
        <v>341107.51</v>
      </c>
      <c r="AE472" s="54">
        <v>0</v>
      </c>
      <c r="AF472" s="125">
        <v>2024</v>
      </c>
      <c r="AG472" s="125">
        <v>2024</v>
      </c>
      <c r="AH472" s="125">
        <v>2024</v>
      </c>
      <c r="DN472" s="97">
        <f t="shared" si="193"/>
        <v>2884350.51</v>
      </c>
    </row>
    <row r="473" spans="1:118" customFormat="1" x14ac:dyDescent="0.3">
      <c r="A473" s="97">
        <v>1</v>
      </c>
      <c r="B473" s="120">
        <f>SUBTOTAL(9,$A$383:A473)</f>
        <v>91</v>
      </c>
      <c r="C473" s="130" t="s">
        <v>5270</v>
      </c>
      <c r="D473" s="54">
        <f t="shared" si="189"/>
        <v>3182653.74</v>
      </c>
      <c r="E473" s="54">
        <v>0</v>
      </c>
      <c r="F473" s="54">
        <v>0</v>
      </c>
      <c r="G473" s="54">
        <v>0</v>
      </c>
      <c r="H473" s="54">
        <v>0</v>
      </c>
      <c r="I473" s="54">
        <v>0</v>
      </c>
      <c r="J473" s="54">
        <v>0</v>
      </c>
      <c r="K473" s="180">
        <v>1</v>
      </c>
      <c r="L473" s="54">
        <v>2992718.66</v>
      </c>
      <c r="M473" s="54">
        <v>0</v>
      </c>
      <c r="N473" s="54">
        <v>0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189935.08</v>
      </c>
      <c r="AE473" s="54">
        <v>0</v>
      </c>
      <c r="AF473" s="125">
        <v>2024</v>
      </c>
      <c r="AG473" s="125">
        <v>2024</v>
      </c>
      <c r="AH473" s="125" t="s">
        <v>17025</v>
      </c>
      <c r="DN473" s="97">
        <f t="shared" si="193"/>
        <v>2992718.66</v>
      </c>
    </row>
    <row r="474" spans="1:118" customFormat="1" x14ac:dyDescent="0.3">
      <c r="A474" s="97">
        <v>1</v>
      </c>
      <c r="B474" s="120">
        <f>SUBTOTAL(9,$A$383:A474)</f>
        <v>92</v>
      </c>
      <c r="C474" s="130" t="s">
        <v>149</v>
      </c>
      <c r="D474" s="54">
        <f t="shared" si="189"/>
        <v>25531398.210000001</v>
      </c>
      <c r="E474" s="54">
        <v>0</v>
      </c>
      <c r="F474" s="54">
        <v>0</v>
      </c>
      <c r="G474" s="54">
        <v>0</v>
      </c>
      <c r="H474" s="54">
        <v>0</v>
      </c>
      <c r="I474" s="54">
        <v>0</v>
      </c>
      <c r="J474" s="54">
        <v>0</v>
      </c>
      <c r="K474" s="180">
        <v>5</v>
      </c>
      <c r="L474" s="54">
        <v>15682432.560000001</v>
      </c>
      <c r="M474" s="117">
        <v>1240</v>
      </c>
      <c r="N474" s="117">
        <v>9275035.0500000007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198485.75</v>
      </c>
      <c r="AD474" s="54">
        <f>215452.98+159991.87</f>
        <v>375444.85</v>
      </c>
      <c r="AE474" s="54">
        <v>0</v>
      </c>
      <c r="AF474" s="125">
        <v>2024</v>
      </c>
      <c r="AG474" s="125">
        <v>2024</v>
      </c>
      <c r="AH474" s="125">
        <v>2024</v>
      </c>
      <c r="DN474" s="97">
        <f t="shared" si="193"/>
        <v>15682432.560000001</v>
      </c>
    </row>
    <row r="475" spans="1:118" customFormat="1" x14ac:dyDescent="0.3">
      <c r="A475" s="97">
        <v>1</v>
      </c>
      <c r="B475" s="120">
        <f>SUBTOTAL(9,$A$383:A475)</f>
        <v>93</v>
      </c>
      <c r="C475" s="130" t="s">
        <v>5295</v>
      </c>
      <c r="D475" s="54">
        <f t="shared" si="189"/>
        <v>9539971.4800000004</v>
      </c>
      <c r="E475" s="54">
        <v>0</v>
      </c>
      <c r="F475" s="54">
        <v>0</v>
      </c>
      <c r="G475" s="54">
        <v>0</v>
      </c>
      <c r="H475" s="54">
        <v>0</v>
      </c>
      <c r="I475" s="54">
        <v>0</v>
      </c>
      <c r="J475" s="54">
        <v>0</v>
      </c>
      <c r="K475" s="180">
        <v>3</v>
      </c>
      <c r="L475" s="54">
        <v>9351508.2400000002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188463.24</v>
      </c>
      <c r="AE475" s="54">
        <v>0</v>
      </c>
      <c r="AF475" s="125">
        <v>2024</v>
      </c>
      <c r="AG475" s="125">
        <v>2024</v>
      </c>
      <c r="AH475" s="125" t="s">
        <v>17025</v>
      </c>
      <c r="DN475" s="97">
        <f t="shared" si="193"/>
        <v>9351508.2400000002</v>
      </c>
    </row>
    <row r="476" spans="1:118" customFormat="1" x14ac:dyDescent="0.3">
      <c r="A476" s="97">
        <v>1</v>
      </c>
      <c r="B476" s="120">
        <f>SUBTOTAL(9,$A$383:A476)</f>
        <v>94</v>
      </c>
      <c r="C476" s="130" t="s">
        <v>1023</v>
      </c>
      <c r="D476" s="54">
        <f t="shared" si="189"/>
        <v>3182379.08</v>
      </c>
      <c r="E476" s="54">
        <v>0</v>
      </c>
      <c r="F476" s="54">
        <v>0</v>
      </c>
      <c r="G476" s="54">
        <v>0</v>
      </c>
      <c r="H476" s="54">
        <v>0</v>
      </c>
      <c r="I476" s="54">
        <v>0</v>
      </c>
      <c r="J476" s="54">
        <v>0</v>
      </c>
      <c r="K476" s="180">
        <v>1</v>
      </c>
      <c r="L476" s="54">
        <v>3005553.38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176825.7</v>
      </c>
      <c r="AE476" s="54">
        <v>0</v>
      </c>
      <c r="AF476" s="125">
        <v>2024</v>
      </c>
      <c r="AG476" s="125">
        <v>2024</v>
      </c>
      <c r="AH476" s="125" t="s">
        <v>17025</v>
      </c>
      <c r="DN476" s="97">
        <f t="shared" si="193"/>
        <v>3005553.38</v>
      </c>
    </row>
    <row r="477" spans="1:118" customFormat="1" x14ac:dyDescent="0.3">
      <c r="A477" s="97">
        <v>1</v>
      </c>
      <c r="B477" s="120">
        <f>SUBTOTAL(9,$A$383:A477)</f>
        <v>95</v>
      </c>
      <c r="C477" s="130" t="s">
        <v>5317</v>
      </c>
      <c r="D477" s="54">
        <f t="shared" si="189"/>
        <v>3182174.73</v>
      </c>
      <c r="E477" s="54">
        <v>0</v>
      </c>
      <c r="F477" s="54">
        <v>0</v>
      </c>
      <c r="G477" s="54">
        <v>0</v>
      </c>
      <c r="H477" s="54">
        <v>0</v>
      </c>
      <c r="I477" s="54">
        <v>0</v>
      </c>
      <c r="J477" s="54">
        <v>0</v>
      </c>
      <c r="K477" s="180">
        <v>1</v>
      </c>
      <c r="L477" s="54">
        <v>3015102.32</v>
      </c>
      <c r="M477" s="54">
        <v>0</v>
      </c>
      <c r="N477" s="54">
        <v>0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167072.41</v>
      </c>
      <c r="AE477" s="54">
        <v>0</v>
      </c>
      <c r="AF477" s="125">
        <v>2024</v>
      </c>
      <c r="AG477" s="125">
        <v>2024</v>
      </c>
      <c r="AH477" s="125" t="s">
        <v>17025</v>
      </c>
      <c r="DN477" s="97">
        <f t="shared" si="193"/>
        <v>3015102.32</v>
      </c>
    </row>
    <row r="478" spans="1:118" customFormat="1" x14ac:dyDescent="0.3">
      <c r="A478" s="97">
        <v>1</v>
      </c>
      <c r="B478" s="120">
        <f>SUBTOTAL(9,$A$383:A478)</f>
        <v>96</v>
      </c>
      <c r="C478" s="130" t="s">
        <v>166</v>
      </c>
      <c r="D478" s="54">
        <f t="shared" si="189"/>
        <v>3182170.4699999997</v>
      </c>
      <c r="E478" s="54">
        <v>0</v>
      </c>
      <c r="F478" s="54">
        <v>0</v>
      </c>
      <c r="G478" s="54">
        <v>0</v>
      </c>
      <c r="H478" s="54">
        <v>0</v>
      </c>
      <c r="I478" s="54">
        <v>0</v>
      </c>
      <c r="J478" s="54">
        <v>0</v>
      </c>
      <c r="K478" s="180">
        <v>1</v>
      </c>
      <c r="L478" s="54">
        <v>3015301.34</v>
      </c>
      <c r="M478" s="54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166869.13</v>
      </c>
      <c r="AE478" s="54">
        <v>0</v>
      </c>
      <c r="AF478" s="125">
        <v>2024</v>
      </c>
      <c r="AG478" s="125">
        <v>2024</v>
      </c>
      <c r="AH478" s="125" t="s">
        <v>17025</v>
      </c>
      <c r="DN478" s="97">
        <f t="shared" si="193"/>
        <v>3015301.34</v>
      </c>
    </row>
    <row r="479" spans="1:118" customFormat="1" x14ac:dyDescent="0.3">
      <c r="A479" s="97">
        <v>1</v>
      </c>
      <c r="B479" s="120">
        <f>SUBTOTAL(9,$A$383:A479)</f>
        <v>97</v>
      </c>
      <c r="C479" s="130" t="s">
        <v>1039</v>
      </c>
      <c r="D479" s="54">
        <f t="shared" si="189"/>
        <v>9230022.3399999999</v>
      </c>
      <c r="E479" s="54">
        <v>0</v>
      </c>
      <c r="F479" s="54">
        <v>0</v>
      </c>
      <c r="G479" s="54">
        <v>0</v>
      </c>
      <c r="H479" s="54">
        <v>0</v>
      </c>
      <c r="I479" s="54">
        <v>0</v>
      </c>
      <c r="J479" s="54">
        <v>0</v>
      </c>
      <c r="K479" s="180">
        <v>3</v>
      </c>
      <c r="L479" s="54">
        <v>9230022.3399999999</v>
      </c>
      <c r="M479" s="54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125" t="s">
        <v>17025</v>
      </c>
      <c r="AG479" s="125">
        <v>2024</v>
      </c>
      <c r="AH479" s="125" t="s">
        <v>17025</v>
      </c>
      <c r="DN479" s="97">
        <f t="shared" si="193"/>
        <v>9230022.3399999999</v>
      </c>
    </row>
    <row r="480" spans="1:118" customFormat="1" x14ac:dyDescent="0.3">
      <c r="A480" s="97">
        <v>1</v>
      </c>
      <c r="B480" s="120">
        <f>SUBTOTAL(9,$A$383:A480)</f>
        <v>98</v>
      </c>
      <c r="C480" s="130" t="s">
        <v>5422</v>
      </c>
      <c r="D480" s="54">
        <f t="shared" si="189"/>
        <v>12718976.84</v>
      </c>
      <c r="E480" s="54">
        <v>0</v>
      </c>
      <c r="F480" s="54">
        <v>0</v>
      </c>
      <c r="G480" s="54">
        <v>0</v>
      </c>
      <c r="H480" s="54">
        <v>0</v>
      </c>
      <c r="I480" s="54">
        <v>0</v>
      </c>
      <c r="J480" s="54">
        <v>0</v>
      </c>
      <c r="K480" s="180">
        <v>4</v>
      </c>
      <c r="L480" s="54">
        <v>12514712.18</v>
      </c>
      <c r="M480" s="54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204264.66</v>
      </c>
      <c r="AE480" s="54">
        <v>0</v>
      </c>
      <c r="AF480" s="125">
        <v>2024</v>
      </c>
      <c r="AG480" s="125">
        <v>2024</v>
      </c>
      <c r="AH480" s="125" t="s">
        <v>17025</v>
      </c>
      <c r="DN480" s="97">
        <f t="shared" si="193"/>
        <v>12514712.18</v>
      </c>
    </row>
    <row r="481" spans="1:118" customFormat="1" x14ac:dyDescent="0.3">
      <c r="A481" s="97">
        <v>1</v>
      </c>
      <c r="B481" s="120">
        <f>SUBTOTAL(9,$A$383:A481)</f>
        <v>99</v>
      </c>
      <c r="C481" s="130" t="s">
        <v>5450</v>
      </c>
      <c r="D481" s="54">
        <f t="shared" si="189"/>
        <v>8160793.9899999993</v>
      </c>
      <c r="E481" s="54">
        <v>0</v>
      </c>
      <c r="F481" s="54">
        <v>0</v>
      </c>
      <c r="G481" s="54">
        <v>0</v>
      </c>
      <c r="H481" s="54">
        <v>0</v>
      </c>
      <c r="I481" s="54">
        <v>0</v>
      </c>
      <c r="J481" s="54">
        <v>0</v>
      </c>
      <c r="K481" s="180">
        <v>2</v>
      </c>
      <c r="L481" s="54">
        <v>7957356.5599999996</v>
      </c>
      <c r="M481" s="54">
        <v>0</v>
      </c>
      <c r="N481" s="54">
        <v>0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4">
        <v>0</v>
      </c>
      <c r="W481" s="54">
        <v>0</v>
      </c>
      <c r="X481" s="54">
        <v>0</v>
      </c>
      <c r="Y481" s="54">
        <v>0</v>
      </c>
      <c r="Z481" s="54">
        <v>0</v>
      </c>
      <c r="AA481" s="54">
        <v>0</v>
      </c>
      <c r="AB481" s="54">
        <v>0</v>
      </c>
      <c r="AC481" s="54">
        <v>0</v>
      </c>
      <c r="AD481" s="54">
        <v>203437.43</v>
      </c>
      <c r="AE481" s="54">
        <v>0</v>
      </c>
      <c r="AF481" s="125">
        <v>2024</v>
      </c>
      <c r="AG481" s="125">
        <v>2024</v>
      </c>
      <c r="AH481" s="125" t="s">
        <v>17025</v>
      </c>
      <c r="DN481" s="97">
        <f t="shared" si="193"/>
        <v>7957356.5599999996</v>
      </c>
    </row>
    <row r="482" spans="1:118" customFormat="1" x14ac:dyDescent="0.3">
      <c r="A482" s="97">
        <v>1</v>
      </c>
      <c r="B482" s="120">
        <f>SUBTOTAL(9,$A$383:A482)</f>
        <v>100</v>
      </c>
      <c r="C482" s="130" t="s">
        <v>5465</v>
      </c>
      <c r="D482" s="54">
        <f t="shared" si="189"/>
        <v>9540406.75</v>
      </c>
      <c r="E482" s="54">
        <v>0</v>
      </c>
      <c r="F482" s="54">
        <v>0</v>
      </c>
      <c r="G482" s="54">
        <v>0</v>
      </c>
      <c r="H482" s="54">
        <v>0</v>
      </c>
      <c r="I482" s="54">
        <v>0</v>
      </c>
      <c r="J482" s="54">
        <v>0</v>
      </c>
      <c r="K482" s="180">
        <v>3</v>
      </c>
      <c r="L482" s="54">
        <v>9331168.6699999999</v>
      </c>
      <c r="M482" s="54">
        <v>0</v>
      </c>
      <c r="N482" s="54">
        <v>0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54">
        <v>0</v>
      </c>
      <c r="AD482" s="54">
        <v>209238.08</v>
      </c>
      <c r="AE482" s="54">
        <v>0</v>
      </c>
      <c r="AF482" s="125">
        <v>2024</v>
      </c>
      <c r="AG482" s="125">
        <v>2024</v>
      </c>
      <c r="AH482" s="125" t="s">
        <v>17025</v>
      </c>
      <c r="DN482" s="97">
        <f t="shared" si="193"/>
        <v>9331168.6699999999</v>
      </c>
    </row>
    <row r="483" spans="1:118" customFormat="1" x14ac:dyDescent="0.3">
      <c r="A483" s="97">
        <v>1</v>
      </c>
      <c r="B483" s="120">
        <f>SUBTOTAL(9,$A$383:A483)</f>
        <v>101</v>
      </c>
      <c r="C483" s="130" t="s">
        <v>5468</v>
      </c>
      <c r="D483" s="54">
        <f t="shared" si="189"/>
        <v>15787540.939999999</v>
      </c>
      <c r="E483" s="54">
        <v>0</v>
      </c>
      <c r="F483" s="54">
        <v>0</v>
      </c>
      <c r="G483" s="54">
        <v>0</v>
      </c>
      <c r="H483" s="54">
        <v>0</v>
      </c>
      <c r="I483" s="54">
        <v>0</v>
      </c>
      <c r="J483" s="54">
        <v>0</v>
      </c>
      <c r="K483" s="180">
        <v>5</v>
      </c>
      <c r="L483" s="54">
        <v>15536676.6</v>
      </c>
      <c r="M483" s="54">
        <v>0</v>
      </c>
      <c r="N483" s="54">
        <v>0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54">
        <v>0</v>
      </c>
      <c r="AD483" s="54">
        <v>250864.34</v>
      </c>
      <c r="AE483" s="54">
        <v>0</v>
      </c>
      <c r="AF483" s="125">
        <v>2024</v>
      </c>
      <c r="AG483" s="125">
        <v>2024</v>
      </c>
      <c r="AH483" s="125" t="s">
        <v>17025</v>
      </c>
      <c r="DN483" s="97">
        <f t="shared" si="193"/>
        <v>15536676.6</v>
      </c>
    </row>
    <row r="484" spans="1:118" customFormat="1" x14ac:dyDescent="0.3">
      <c r="A484" s="97">
        <v>1</v>
      </c>
      <c r="B484" s="120">
        <f>SUBTOTAL(9,$A$383:A484)</f>
        <v>102</v>
      </c>
      <c r="C484" s="130" t="s">
        <v>5480</v>
      </c>
      <c r="D484" s="54">
        <f t="shared" si="189"/>
        <v>9539937.75</v>
      </c>
      <c r="E484" s="54">
        <v>0</v>
      </c>
      <c r="F484" s="54">
        <v>0</v>
      </c>
      <c r="G484" s="54">
        <v>0</v>
      </c>
      <c r="H484" s="54">
        <v>0</v>
      </c>
      <c r="I484" s="54">
        <v>0</v>
      </c>
      <c r="J484" s="54">
        <v>0</v>
      </c>
      <c r="K484" s="180">
        <v>3</v>
      </c>
      <c r="L484" s="54">
        <v>9353084.3800000008</v>
      </c>
      <c r="M484" s="54">
        <v>0</v>
      </c>
      <c r="N484" s="54">
        <v>0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186853.37</v>
      </c>
      <c r="AE484" s="54">
        <v>0</v>
      </c>
      <c r="AF484" s="125">
        <v>2024</v>
      </c>
      <c r="AG484" s="125">
        <v>2024</v>
      </c>
      <c r="AH484" s="125" t="s">
        <v>17025</v>
      </c>
      <c r="DN484" s="97">
        <f t="shared" si="193"/>
        <v>9353084.3800000008</v>
      </c>
    </row>
    <row r="485" spans="1:118" customFormat="1" x14ac:dyDescent="0.3">
      <c r="A485" s="97">
        <v>1</v>
      </c>
      <c r="B485" s="120">
        <f>SUBTOTAL(9,$A$383:A485)</f>
        <v>103</v>
      </c>
      <c r="C485" s="130" t="s">
        <v>5493</v>
      </c>
      <c r="D485" s="54">
        <f t="shared" si="189"/>
        <v>6360970.3900000006</v>
      </c>
      <c r="E485" s="54">
        <v>0</v>
      </c>
      <c r="F485" s="54">
        <v>0</v>
      </c>
      <c r="G485" s="54">
        <v>0</v>
      </c>
      <c r="H485" s="54">
        <v>0</v>
      </c>
      <c r="I485" s="54">
        <v>0</v>
      </c>
      <c r="J485" s="54">
        <v>0</v>
      </c>
      <c r="K485" s="180">
        <v>2</v>
      </c>
      <c r="L485" s="54">
        <v>6188105.1900000004</v>
      </c>
      <c r="M485" s="54">
        <v>0</v>
      </c>
      <c r="N485" s="54">
        <v>0</v>
      </c>
      <c r="O485" s="54">
        <v>0</v>
      </c>
      <c r="P485" s="54">
        <v>0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172865.2</v>
      </c>
      <c r="AE485" s="54">
        <v>0</v>
      </c>
      <c r="AF485" s="125">
        <v>2024</v>
      </c>
      <c r="AG485" s="125">
        <v>2024</v>
      </c>
      <c r="AH485" s="125" t="s">
        <v>17025</v>
      </c>
      <c r="DN485" s="97">
        <f t="shared" si="193"/>
        <v>6188105.1900000004</v>
      </c>
    </row>
    <row r="486" spans="1:118" customFormat="1" x14ac:dyDescent="0.3">
      <c r="A486" s="97">
        <v>1</v>
      </c>
      <c r="B486" s="120">
        <f>SUBTOTAL(9,$A$383:A486)</f>
        <v>104</v>
      </c>
      <c r="C486" s="130" t="s">
        <v>5514</v>
      </c>
      <c r="D486" s="54">
        <f t="shared" si="189"/>
        <v>12718923.52</v>
      </c>
      <c r="E486" s="54">
        <v>0</v>
      </c>
      <c r="F486" s="54">
        <v>0</v>
      </c>
      <c r="G486" s="54">
        <v>0</v>
      </c>
      <c r="H486" s="54">
        <v>0</v>
      </c>
      <c r="I486" s="54">
        <v>0</v>
      </c>
      <c r="J486" s="54">
        <v>0</v>
      </c>
      <c r="K486" s="180">
        <v>4</v>
      </c>
      <c r="L486" s="54">
        <v>12517203.66</v>
      </c>
      <c r="M486" s="54">
        <v>0</v>
      </c>
      <c r="N486" s="54">
        <v>0</v>
      </c>
      <c r="O486" s="54">
        <v>0</v>
      </c>
      <c r="P486" s="54">
        <v>0</v>
      </c>
      <c r="Q486" s="54">
        <v>0</v>
      </c>
      <c r="R486" s="54">
        <v>0</v>
      </c>
      <c r="S486" s="54">
        <v>0</v>
      </c>
      <c r="T486" s="54">
        <v>0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201719.86</v>
      </c>
      <c r="AE486" s="54">
        <v>0</v>
      </c>
      <c r="AF486" s="125">
        <v>2024</v>
      </c>
      <c r="AG486" s="125">
        <v>2024</v>
      </c>
      <c r="AH486" s="125" t="s">
        <v>17025</v>
      </c>
      <c r="DN486" s="97">
        <f t="shared" si="193"/>
        <v>12517203.66</v>
      </c>
    </row>
    <row r="487" spans="1:118" customFormat="1" x14ac:dyDescent="0.3">
      <c r="A487" s="97">
        <v>1</v>
      </c>
      <c r="B487" s="120">
        <f>SUBTOTAL(9,$A$383:A487)</f>
        <v>105</v>
      </c>
      <c r="C487" s="130" t="s">
        <v>5639</v>
      </c>
      <c r="D487" s="54">
        <f t="shared" si="189"/>
        <v>12718901.25</v>
      </c>
      <c r="E487" s="54">
        <v>0</v>
      </c>
      <c r="F487" s="54">
        <v>0</v>
      </c>
      <c r="G487" s="54">
        <v>0</v>
      </c>
      <c r="H487" s="54">
        <v>0</v>
      </c>
      <c r="I487" s="54">
        <v>0</v>
      </c>
      <c r="J487" s="54">
        <v>0</v>
      </c>
      <c r="K487" s="180">
        <v>4</v>
      </c>
      <c r="L487" s="54">
        <v>12518244.560000001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200656.69</v>
      </c>
      <c r="AE487" s="54">
        <v>0</v>
      </c>
      <c r="AF487" s="125">
        <v>2024</v>
      </c>
      <c r="AG487" s="125">
        <v>2024</v>
      </c>
      <c r="AH487" s="125" t="s">
        <v>17025</v>
      </c>
      <c r="DN487" s="97">
        <f t="shared" si="193"/>
        <v>12518244.560000001</v>
      </c>
    </row>
    <row r="488" spans="1:118" customFormat="1" x14ac:dyDescent="0.3">
      <c r="A488" s="97">
        <v>1</v>
      </c>
      <c r="B488" s="120">
        <f>SUBTOTAL(9,$A$383:A488)</f>
        <v>106</v>
      </c>
      <c r="C488" s="130" t="s">
        <v>5654</v>
      </c>
      <c r="D488" s="54">
        <f t="shared" si="189"/>
        <v>22255909.510000002</v>
      </c>
      <c r="E488" s="54">
        <v>0</v>
      </c>
      <c r="F488" s="54">
        <v>0</v>
      </c>
      <c r="G488" s="54">
        <v>0</v>
      </c>
      <c r="H488" s="54">
        <v>0</v>
      </c>
      <c r="I488" s="54">
        <v>0</v>
      </c>
      <c r="J488" s="54">
        <v>0</v>
      </c>
      <c r="K488" s="180">
        <v>7</v>
      </c>
      <c r="L488" s="54">
        <v>22008220.920000002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247688.59</v>
      </c>
      <c r="AE488" s="54">
        <v>0</v>
      </c>
      <c r="AF488" s="125">
        <v>2024</v>
      </c>
      <c r="AG488" s="125">
        <v>2024</v>
      </c>
      <c r="AH488" s="125" t="s">
        <v>17025</v>
      </c>
      <c r="DN488" s="97">
        <f t="shared" si="193"/>
        <v>22008220.920000002</v>
      </c>
    </row>
    <row r="489" spans="1:118" customFormat="1" x14ac:dyDescent="0.3">
      <c r="A489" s="97">
        <v>1</v>
      </c>
      <c r="B489" s="120">
        <f>SUBTOTAL(9,$A$383:A489)</f>
        <v>107</v>
      </c>
      <c r="C489" s="130" t="s">
        <v>5751</v>
      </c>
      <c r="D489" s="54">
        <f t="shared" si="189"/>
        <v>9540042.9000000004</v>
      </c>
      <c r="E489" s="54">
        <v>0</v>
      </c>
      <c r="F489" s="54">
        <v>0</v>
      </c>
      <c r="G489" s="54">
        <v>0</v>
      </c>
      <c r="H489" s="54">
        <v>0</v>
      </c>
      <c r="I489" s="54">
        <v>0</v>
      </c>
      <c r="J489" s="54">
        <v>0</v>
      </c>
      <c r="K489" s="180">
        <v>3</v>
      </c>
      <c r="L489" s="54">
        <v>9348171.1400000006</v>
      </c>
      <c r="M489" s="54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191871.76</v>
      </c>
      <c r="AE489" s="54">
        <v>0</v>
      </c>
      <c r="AF489" s="125">
        <v>2024</v>
      </c>
      <c r="AG489" s="125">
        <v>2024</v>
      </c>
      <c r="AH489" s="125" t="s">
        <v>17025</v>
      </c>
      <c r="DN489" s="97">
        <f t="shared" si="193"/>
        <v>9348171.1400000006</v>
      </c>
    </row>
    <row r="490" spans="1:118" customFormat="1" x14ac:dyDescent="0.3">
      <c r="A490" s="97">
        <v>1</v>
      </c>
      <c r="B490" s="120">
        <f>SUBTOTAL(9,$A$383:A490)</f>
        <v>108</v>
      </c>
      <c r="C490" s="130" t="s">
        <v>5824</v>
      </c>
      <c r="D490" s="54">
        <f t="shared" si="189"/>
        <v>8919071.6300000008</v>
      </c>
      <c r="E490" s="54">
        <v>0</v>
      </c>
      <c r="F490" s="54">
        <v>0</v>
      </c>
      <c r="G490" s="54">
        <v>0</v>
      </c>
      <c r="H490" s="54">
        <v>0</v>
      </c>
      <c r="I490" s="54">
        <v>0</v>
      </c>
      <c r="J490" s="54">
        <v>0</v>
      </c>
      <c r="K490" s="180">
        <v>2</v>
      </c>
      <c r="L490" s="54">
        <v>8558913.5700000003</v>
      </c>
      <c r="M490" s="54">
        <v>0</v>
      </c>
      <c r="N490" s="54">
        <v>0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360158.06</v>
      </c>
      <c r="AE490" s="54">
        <v>0</v>
      </c>
      <c r="AF490" s="125">
        <v>2024</v>
      </c>
      <c r="AG490" s="125">
        <v>2024</v>
      </c>
      <c r="AH490" s="125" t="s">
        <v>17025</v>
      </c>
      <c r="DN490" s="97">
        <f t="shared" si="193"/>
        <v>8558913.5700000003</v>
      </c>
    </row>
    <row r="491" spans="1:118" customFormat="1" x14ac:dyDescent="0.3">
      <c r="A491" s="97">
        <v>1</v>
      </c>
      <c r="B491" s="120">
        <f>SUBTOTAL(9,$A$383:A491)</f>
        <v>109</v>
      </c>
      <c r="C491" s="130" t="s">
        <v>5825</v>
      </c>
      <c r="D491" s="54">
        <f t="shared" si="189"/>
        <v>12719160.33</v>
      </c>
      <c r="E491" s="54">
        <v>0</v>
      </c>
      <c r="F491" s="54">
        <v>0</v>
      </c>
      <c r="G491" s="54">
        <v>0</v>
      </c>
      <c r="H491" s="54">
        <v>0</v>
      </c>
      <c r="I491" s="54">
        <v>0</v>
      </c>
      <c r="J491" s="54">
        <v>0</v>
      </c>
      <c r="K491" s="180">
        <v>4</v>
      </c>
      <c r="L491" s="54">
        <v>12506137.9</v>
      </c>
      <c r="M491" s="54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213022.43</v>
      </c>
      <c r="AE491" s="54">
        <v>0</v>
      </c>
      <c r="AF491" s="125">
        <v>2024</v>
      </c>
      <c r="AG491" s="125">
        <v>2024</v>
      </c>
      <c r="AH491" s="125" t="s">
        <v>17025</v>
      </c>
      <c r="DN491" s="97">
        <f t="shared" si="193"/>
        <v>12506137.9</v>
      </c>
    </row>
    <row r="492" spans="1:118" customFormat="1" x14ac:dyDescent="0.3">
      <c r="A492" s="97">
        <v>1</v>
      </c>
      <c r="B492" s="120">
        <f>SUBTOTAL(9,$A$383:A492)</f>
        <v>110</v>
      </c>
      <c r="C492" s="130" t="s">
        <v>5827</v>
      </c>
      <c r="D492" s="54">
        <f t="shared" si="189"/>
        <v>6361018.0200000005</v>
      </c>
      <c r="E492" s="54">
        <v>0</v>
      </c>
      <c r="F492" s="54">
        <v>0</v>
      </c>
      <c r="G492" s="54">
        <v>0</v>
      </c>
      <c r="H492" s="54">
        <v>0</v>
      </c>
      <c r="I492" s="54">
        <v>0</v>
      </c>
      <c r="J492" s="54">
        <v>0</v>
      </c>
      <c r="K492" s="180">
        <v>2</v>
      </c>
      <c r="L492" s="54">
        <v>6185879.2300000004</v>
      </c>
      <c r="M492" s="54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175138.79</v>
      </c>
      <c r="AE492" s="54">
        <v>0</v>
      </c>
      <c r="AF492" s="125">
        <v>2024</v>
      </c>
      <c r="AG492" s="125">
        <v>2024</v>
      </c>
      <c r="AH492" s="125" t="s">
        <v>17025</v>
      </c>
      <c r="DN492" s="97">
        <f t="shared" si="193"/>
        <v>6185879.2300000004</v>
      </c>
    </row>
    <row r="493" spans="1:118" customFormat="1" x14ac:dyDescent="0.3">
      <c r="A493" s="97">
        <v>1</v>
      </c>
      <c r="B493" s="120">
        <f>SUBTOTAL(9,$A$383:A493)</f>
        <v>111</v>
      </c>
      <c r="C493" s="130" t="s">
        <v>6160</v>
      </c>
      <c r="D493" s="54">
        <f t="shared" si="189"/>
        <v>6361013.0800000001</v>
      </c>
      <c r="E493" s="54">
        <v>0</v>
      </c>
      <c r="F493" s="54">
        <v>0</v>
      </c>
      <c r="G493" s="54">
        <v>0</v>
      </c>
      <c r="H493" s="54">
        <v>0</v>
      </c>
      <c r="I493" s="54">
        <v>0</v>
      </c>
      <c r="J493" s="54">
        <v>0</v>
      </c>
      <c r="K493" s="180">
        <v>2</v>
      </c>
      <c r="L493" s="54">
        <v>6186110.5099999998</v>
      </c>
      <c r="M493" s="54">
        <v>0</v>
      </c>
      <c r="N493" s="54">
        <v>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4">
        <v>0</v>
      </c>
      <c r="W493" s="54">
        <v>0</v>
      </c>
      <c r="X493" s="54">
        <v>0</v>
      </c>
      <c r="Y493" s="54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174902.57</v>
      </c>
      <c r="AE493" s="54">
        <v>0</v>
      </c>
      <c r="AF493" s="125">
        <v>2024</v>
      </c>
      <c r="AG493" s="125">
        <v>2024</v>
      </c>
      <c r="AH493" s="125" t="s">
        <v>17025</v>
      </c>
      <c r="DN493" s="97">
        <f t="shared" si="193"/>
        <v>6186110.5099999998</v>
      </c>
    </row>
    <row r="494" spans="1:118" customFormat="1" x14ac:dyDescent="0.3">
      <c r="A494" s="97">
        <v>1</v>
      </c>
      <c r="B494" s="120">
        <f>SUBTOTAL(9,$A$383:A494)</f>
        <v>112</v>
      </c>
      <c r="C494" s="130" t="s">
        <v>6265</v>
      </c>
      <c r="D494" s="54">
        <f t="shared" si="189"/>
        <v>6360960.8099999996</v>
      </c>
      <c r="E494" s="54">
        <v>0</v>
      </c>
      <c r="F494" s="54">
        <v>0</v>
      </c>
      <c r="G494" s="54">
        <v>0</v>
      </c>
      <c r="H494" s="54">
        <v>0</v>
      </c>
      <c r="I494" s="54">
        <v>0</v>
      </c>
      <c r="J494" s="54">
        <v>0</v>
      </c>
      <c r="K494" s="180">
        <v>2</v>
      </c>
      <c r="L494" s="54">
        <v>6188552.79</v>
      </c>
      <c r="M494" s="54">
        <v>0</v>
      </c>
      <c r="N494" s="54">
        <v>0</v>
      </c>
      <c r="O494" s="54">
        <v>0</v>
      </c>
      <c r="P494" s="54">
        <v>0</v>
      </c>
      <c r="Q494" s="54">
        <v>0</v>
      </c>
      <c r="R494" s="54">
        <v>0</v>
      </c>
      <c r="S494" s="54">
        <v>0</v>
      </c>
      <c r="T494" s="54">
        <v>0</v>
      </c>
      <c r="U494" s="54">
        <v>0</v>
      </c>
      <c r="V494" s="54">
        <v>0</v>
      </c>
      <c r="W494" s="54">
        <v>0</v>
      </c>
      <c r="X494" s="54">
        <v>0</v>
      </c>
      <c r="Y494" s="54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172408.02</v>
      </c>
      <c r="AE494" s="54">
        <v>0</v>
      </c>
      <c r="AF494" s="125">
        <v>2024</v>
      </c>
      <c r="AG494" s="125">
        <v>2024</v>
      </c>
      <c r="AH494" s="125" t="s">
        <v>17025</v>
      </c>
      <c r="DN494" s="97">
        <f t="shared" si="193"/>
        <v>6188552.79</v>
      </c>
    </row>
    <row r="495" spans="1:118" customFormat="1" x14ac:dyDescent="0.3">
      <c r="A495" s="97">
        <v>1</v>
      </c>
      <c r="B495" s="120">
        <f>SUBTOTAL(9,$A$383:A495)</f>
        <v>113</v>
      </c>
      <c r="C495" s="130" t="s">
        <v>6557</v>
      </c>
      <c r="D495" s="54">
        <f t="shared" si="189"/>
        <v>3182542.76</v>
      </c>
      <c r="E495" s="54">
        <v>0</v>
      </c>
      <c r="F495" s="54">
        <v>0</v>
      </c>
      <c r="G495" s="54">
        <v>0</v>
      </c>
      <c r="H495" s="54">
        <v>0</v>
      </c>
      <c r="I495" s="54">
        <v>0</v>
      </c>
      <c r="J495" s="54">
        <v>0</v>
      </c>
      <c r="K495" s="180">
        <v>1</v>
      </c>
      <c r="L495" s="54">
        <v>2997904.48</v>
      </c>
      <c r="M495" s="54">
        <v>0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184638.28</v>
      </c>
      <c r="AE495" s="54">
        <v>0</v>
      </c>
      <c r="AF495" s="125">
        <v>2024</v>
      </c>
      <c r="AG495" s="125">
        <v>2024</v>
      </c>
      <c r="AH495" s="125" t="s">
        <v>17025</v>
      </c>
      <c r="DN495" s="97">
        <f t="shared" si="193"/>
        <v>2997904.48</v>
      </c>
    </row>
    <row r="496" spans="1:118" customFormat="1" x14ac:dyDescent="0.3">
      <c r="A496" s="97">
        <v>1</v>
      </c>
      <c r="B496" s="120">
        <f>SUBTOTAL(9,$A$383:A496)</f>
        <v>114</v>
      </c>
      <c r="C496" s="130" t="s">
        <v>6580</v>
      </c>
      <c r="D496" s="54">
        <f t="shared" si="189"/>
        <v>6361497.4000000004</v>
      </c>
      <c r="E496" s="54">
        <v>0</v>
      </c>
      <c r="F496" s="54">
        <v>0</v>
      </c>
      <c r="G496" s="54">
        <v>0</v>
      </c>
      <c r="H496" s="54">
        <v>0</v>
      </c>
      <c r="I496" s="54">
        <v>0</v>
      </c>
      <c r="J496" s="54">
        <v>0</v>
      </c>
      <c r="K496" s="180">
        <v>2</v>
      </c>
      <c r="L496" s="54">
        <v>6163478.5700000003</v>
      </c>
      <c r="M496" s="54">
        <v>0</v>
      </c>
      <c r="N496" s="54">
        <v>0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198018.83</v>
      </c>
      <c r="AE496" s="54">
        <v>0</v>
      </c>
      <c r="AF496" s="125">
        <v>2024</v>
      </c>
      <c r="AG496" s="125">
        <v>2024</v>
      </c>
      <c r="AH496" s="125" t="s">
        <v>17025</v>
      </c>
      <c r="DN496" s="97">
        <f t="shared" si="193"/>
        <v>6163478.5700000003</v>
      </c>
    </row>
    <row r="497" spans="1:118" customFormat="1" x14ac:dyDescent="0.3">
      <c r="A497" s="97">
        <v>1</v>
      </c>
      <c r="B497" s="120">
        <f>SUBTOTAL(9,$A$383:A497)</f>
        <v>115</v>
      </c>
      <c r="C497" s="130" t="s">
        <v>134</v>
      </c>
      <c r="D497" s="54">
        <f t="shared" si="189"/>
        <v>6292191.4699999997</v>
      </c>
      <c r="E497" s="54">
        <v>0</v>
      </c>
      <c r="F497" s="54">
        <v>0</v>
      </c>
      <c r="G497" s="54">
        <v>0</v>
      </c>
      <c r="H497" s="54">
        <v>0</v>
      </c>
      <c r="I497" s="54">
        <v>0</v>
      </c>
      <c r="J497" s="54">
        <v>0</v>
      </c>
      <c r="K497" s="180">
        <v>1</v>
      </c>
      <c r="L497" s="54">
        <v>3021596.5</v>
      </c>
      <c r="M497" s="117">
        <v>400</v>
      </c>
      <c r="N497" s="117">
        <v>2888357.16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61810.84</v>
      </c>
      <c r="AD497" s="54">
        <f>160439.26+159987.71</f>
        <v>320426.96999999997</v>
      </c>
      <c r="AE497" s="54">
        <v>0</v>
      </c>
      <c r="AF497" s="125">
        <v>2024</v>
      </c>
      <c r="AG497" s="125">
        <v>2024</v>
      </c>
      <c r="AH497" s="125">
        <v>2024</v>
      </c>
      <c r="DN497" s="97">
        <f t="shared" si="193"/>
        <v>3021596.5</v>
      </c>
    </row>
    <row r="498" spans="1:118" customFormat="1" x14ac:dyDescent="0.3">
      <c r="A498" s="97">
        <v>1</v>
      </c>
      <c r="B498" s="120">
        <f>SUBTOTAL(9,$A$383:A498)</f>
        <v>116</v>
      </c>
      <c r="C498" s="130" t="s">
        <v>135</v>
      </c>
      <c r="D498" s="54">
        <f t="shared" si="189"/>
        <v>6312208.2200000007</v>
      </c>
      <c r="E498" s="54">
        <v>0</v>
      </c>
      <c r="F498" s="54">
        <v>0</v>
      </c>
      <c r="G498" s="54">
        <v>0</v>
      </c>
      <c r="H498" s="54">
        <v>0</v>
      </c>
      <c r="I498" s="54">
        <v>0</v>
      </c>
      <c r="J498" s="54">
        <v>0</v>
      </c>
      <c r="K498" s="180">
        <v>1</v>
      </c>
      <c r="L498" s="54">
        <v>3021387.89</v>
      </c>
      <c r="M498" s="117">
        <v>400</v>
      </c>
      <c r="N498" s="117">
        <v>2888357.16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61810.84</v>
      </c>
      <c r="AD498" s="54">
        <f>160652.33+180000</f>
        <v>340652.32999999996</v>
      </c>
      <c r="AE498" s="54">
        <v>0</v>
      </c>
      <c r="AF498" s="125">
        <v>2024</v>
      </c>
      <c r="AG498" s="125">
        <v>2024</v>
      </c>
      <c r="AH498" s="125">
        <v>2024</v>
      </c>
      <c r="DN498" s="97">
        <f t="shared" si="193"/>
        <v>3021387.89</v>
      </c>
    </row>
    <row r="499" spans="1:118" customFormat="1" x14ac:dyDescent="0.3">
      <c r="A499" s="97">
        <v>1</v>
      </c>
      <c r="B499" s="120">
        <f>SUBTOTAL(9,$A$383:A499)</f>
        <v>117</v>
      </c>
      <c r="C499" s="130" t="s">
        <v>6664</v>
      </c>
      <c r="D499" s="54">
        <f t="shared" si="189"/>
        <v>12718893.049999999</v>
      </c>
      <c r="E499" s="54">
        <v>0</v>
      </c>
      <c r="F499" s="54">
        <v>0</v>
      </c>
      <c r="G499" s="54">
        <v>0</v>
      </c>
      <c r="H499" s="54">
        <v>0</v>
      </c>
      <c r="I499" s="54">
        <v>0</v>
      </c>
      <c r="J499" s="54">
        <v>0</v>
      </c>
      <c r="K499" s="180">
        <v>4</v>
      </c>
      <c r="L499" s="54">
        <v>12518627.619999999</v>
      </c>
      <c r="M499" s="54">
        <v>0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200265.43</v>
      </c>
      <c r="AE499" s="54">
        <v>0</v>
      </c>
      <c r="AF499" s="125">
        <v>2024</v>
      </c>
      <c r="AG499" s="125">
        <v>2024</v>
      </c>
      <c r="AH499" s="125" t="s">
        <v>17025</v>
      </c>
      <c r="DN499" s="97">
        <f t="shared" si="193"/>
        <v>12518627.619999999</v>
      </c>
    </row>
    <row r="500" spans="1:118" customFormat="1" x14ac:dyDescent="0.3">
      <c r="A500" s="97">
        <v>1</v>
      </c>
      <c r="B500" s="120">
        <f>SUBTOTAL(9,$A$383:A500)</f>
        <v>118</v>
      </c>
      <c r="C500" s="130" t="s">
        <v>6680</v>
      </c>
      <c r="D500" s="54">
        <f t="shared" si="189"/>
        <v>6361065.4699999997</v>
      </c>
      <c r="E500" s="54">
        <v>0</v>
      </c>
      <c r="F500" s="54">
        <v>0</v>
      </c>
      <c r="G500" s="54">
        <v>0</v>
      </c>
      <c r="H500" s="54">
        <v>0</v>
      </c>
      <c r="I500" s="54">
        <v>0</v>
      </c>
      <c r="J500" s="54">
        <v>0</v>
      </c>
      <c r="K500" s="180">
        <v>2</v>
      </c>
      <c r="L500" s="54">
        <v>6183662.3099999996</v>
      </c>
      <c r="M500" s="54">
        <v>0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177403.16</v>
      </c>
      <c r="AE500" s="54">
        <v>0</v>
      </c>
      <c r="AF500" s="125">
        <v>2024</v>
      </c>
      <c r="AG500" s="125">
        <v>2024</v>
      </c>
      <c r="AH500" s="125" t="s">
        <v>17025</v>
      </c>
      <c r="DN500" s="97">
        <f t="shared" si="193"/>
        <v>6183662.3099999996</v>
      </c>
    </row>
    <row r="501" spans="1:118" customFormat="1" x14ac:dyDescent="0.3">
      <c r="A501" s="97">
        <v>1</v>
      </c>
      <c r="B501" s="120">
        <f>SUBTOTAL(9,$A$383:A501)</f>
        <v>119</v>
      </c>
      <c r="C501" s="130" t="s">
        <v>6683</v>
      </c>
      <c r="D501" s="54">
        <f t="shared" si="189"/>
        <v>12718938.01</v>
      </c>
      <c r="E501" s="54">
        <v>0</v>
      </c>
      <c r="F501" s="54">
        <v>0</v>
      </c>
      <c r="G501" s="54">
        <v>0</v>
      </c>
      <c r="H501" s="54">
        <v>0</v>
      </c>
      <c r="I501" s="54">
        <v>0</v>
      </c>
      <c r="J501" s="54">
        <v>0</v>
      </c>
      <c r="K501" s="180">
        <v>4</v>
      </c>
      <c r="L501" s="54">
        <v>12516526.76</v>
      </c>
      <c r="M501" s="54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202411.25</v>
      </c>
      <c r="AE501" s="54">
        <v>0</v>
      </c>
      <c r="AF501" s="125">
        <v>2024</v>
      </c>
      <c r="AG501" s="125">
        <v>2024</v>
      </c>
      <c r="AH501" s="125" t="s">
        <v>17025</v>
      </c>
      <c r="DN501" s="97">
        <f t="shared" si="193"/>
        <v>12516526.76</v>
      </c>
    </row>
    <row r="502" spans="1:118" customFormat="1" x14ac:dyDescent="0.3">
      <c r="A502" s="97">
        <v>1</v>
      </c>
      <c r="B502" s="120">
        <f>SUBTOTAL(9,$A$383:A502)</f>
        <v>120</v>
      </c>
      <c r="C502" s="130" t="s">
        <v>6813</v>
      </c>
      <c r="D502" s="54">
        <f t="shared" si="189"/>
        <v>9540141.459999999</v>
      </c>
      <c r="E502" s="54">
        <v>0</v>
      </c>
      <c r="F502" s="54">
        <v>0</v>
      </c>
      <c r="G502" s="54">
        <v>0</v>
      </c>
      <c r="H502" s="54">
        <v>0</v>
      </c>
      <c r="I502" s="54">
        <v>0</v>
      </c>
      <c r="J502" s="54">
        <v>0</v>
      </c>
      <c r="K502" s="180">
        <v>3</v>
      </c>
      <c r="L502" s="54">
        <v>9343565.4499999993</v>
      </c>
      <c r="M502" s="54">
        <v>0</v>
      </c>
      <c r="N502" s="54">
        <v>0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196576.01</v>
      </c>
      <c r="AE502" s="54">
        <v>0</v>
      </c>
      <c r="AF502" s="125">
        <v>2024</v>
      </c>
      <c r="AG502" s="125">
        <v>2024</v>
      </c>
      <c r="AH502" s="125" t="s">
        <v>17025</v>
      </c>
      <c r="DN502" s="97">
        <f t="shared" si="193"/>
        <v>9343565.4499999993</v>
      </c>
    </row>
    <row r="503" spans="1:118" customFormat="1" x14ac:dyDescent="0.3">
      <c r="A503" s="97">
        <v>1</v>
      </c>
      <c r="B503" s="120">
        <f>SUBTOTAL(9,$A$383:A503)</f>
        <v>121</v>
      </c>
      <c r="C503" s="130" t="s">
        <v>6818</v>
      </c>
      <c r="D503" s="54">
        <f t="shared" si="189"/>
        <v>3182058.05</v>
      </c>
      <c r="E503" s="54">
        <v>0</v>
      </c>
      <c r="F503" s="54">
        <v>0</v>
      </c>
      <c r="G503" s="54">
        <v>0</v>
      </c>
      <c r="H503" s="54">
        <v>0</v>
      </c>
      <c r="I503" s="54">
        <v>0</v>
      </c>
      <c r="J503" s="54">
        <v>0</v>
      </c>
      <c r="K503" s="180">
        <v>1</v>
      </c>
      <c r="L503" s="54">
        <v>3020554.77</v>
      </c>
      <c r="M503" s="54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161503.28</v>
      </c>
      <c r="AE503" s="54">
        <v>0</v>
      </c>
      <c r="AF503" s="125">
        <v>2024</v>
      </c>
      <c r="AG503" s="125">
        <v>2024</v>
      </c>
      <c r="AH503" s="125" t="s">
        <v>17025</v>
      </c>
      <c r="DN503" s="97">
        <f t="shared" si="193"/>
        <v>3020554.77</v>
      </c>
    </row>
    <row r="504" spans="1:118" customFormat="1" x14ac:dyDescent="0.3">
      <c r="A504" s="97">
        <v>1</v>
      </c>
      <c r="B504" s="120">
        <f>SUBTOTAL(9,$A$383:A504)</f>
        <v>122</v>
      </c>
      <c r="C504" s="130" t="s">
        <v>1237</v>
      </c>
      <c r="D504" s="54">
        <f t="shared" ref="D504" si="194">E504+F504+G504+H504+I504+J504+L504+N504+P504+R504+T504+U504+V504+W504+X504+Y504+Z504+AA504+AB504+AC504+AD504+AE504</f>
        <v>9540149.7400000002</v>
      </c>
      <c r="E504" s="54">
        <v>0</v>
      </c>
      <c r="F504" s="54">
        <v>0</v>
      </c>
      <c r="G504" s="54">
        <v>0</v>
      </c>
      <c r="H504" s="54">
        <v>0</v>
      </c>
      <c r="I504" s="54">
        <v>0</v>
      </c>
      <c r="J504" s="54">
        <v>0</v>
      </c>
      <c r="K504" s="180">
        <v>3</v>
      </c>
      <c r="L504" s="54">
        <v>9343178.6099999994</v>
      </c>
      <c r="M504" s="54">
        <v>0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196971.13</v>
      </c>
      <c r="AE504" s="54">
        <v>0</v>
      </c>
      <c r="AF504" s="125">
        <v>2024</v>
      </c>
      <c r="AG504" s="125">
        <v>2024</v>
      </c>
      <c r="AH504" s="125" t="s">
        <v>17025</v>
      </c>
    </row>
    <row r="505" spans="1:118" customFormat="1" x14ac:dyDescent="0.3">
      <c r="A505" s="97">
        <v>1</v>
      </c>
      <c r="B505" s="120">
        <f>SUBTOTAL(9,$A$383:A505)</f>
        <v>123</v>
      </c>
      <c r="C505" s="130" t="s">
        <v>1240</v>
      </c>
      <c r="D505" s="54">
        <f t="shared" si="189"/>
        <v>3182024.48</v>
      </c>
      <c r="E505" s="54">
        <v>0</v>
      </c>
      <c r="F505" s="54">
        <v>0</v>
      </c>
      <c r="G505" s="54">
        <v>0</v>
      </c>
      <c r="H505" s="54">
        <v>0</v>
      </c>
      <c r="I505" s="54">
        <v>0</v>
      </c>
      <c r="J505" s="54">
        <v>0</v>
      </c>
      <c r="K505" s="180">
        <v>1</v>
      </c>
      <c r="L505" s="54">
        <v>3022123.59</v>
      </c>
      <c r="M505" s="54">
        <v>0</v>
      </c>
      <c r="N505" s="54">
        <v>0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159900.89000000001</v>
      </c>
      <c r="AE505" s="54">
        <v>0</v>
      </c>
      <c r="AF505" s="125">
        <v>2024</v>
      </c>
      <c r="AG505" s="125">
        <v>2024</v>
      </c>
      <c r="AH505" s="125" t="s">
        <v>17025</v>
      </c>
      <c r="DN505" s="97">
        <f t="shared" ref="DN505:DN536" si="195">VLOOKUP(C505,DP:DQ,2,FALSE)</f>
        <v>3022123.59</v>
      </c>
    </row>
    <row r="506" spans="1:118" customFormat="1" x14ac:dyDescent="0.3">
      <c r="A506" s="97">
        <v>1</v>
      </c>
      <c r="B506" s="120">
        <f>SUBTOTAL(9,$A$383:A506)</f>
        <v>124</v>
      </c>
      <c r="C506" s="130" t="s">
        <v>6846</v>
      </c>
      <c r="D506" s="54">
        <f t="shared" si="189"/>
        <v>6360970.7700000005</v>
      </c>
      <c r="E506" s="54">
        <v>0</v>
      </c>
      <c r="F506" s="54">
        <v>0</v>
      </c>
      <c r="G506" s="54">
        <v>0</v>
      </c>
      <c r="H506" s="54">
        <v>0</v>
      </c>
      <c r="I506" s="54">
        <v>0</v>
      </c>
      <c r="J506" s="54">
        <v>0</v>
      </c>
      <c r="K506" s="180">
        <v>2</v>
      </c>
      <c r="L506" s="54">
        <v>6188087.2300000004</v>
      </c>
      <c r="M506" s="54">
        <v>0</v>
      </c>
      <c r="N506" s="54">
        <v>0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172883.54</v>
      </c>
      <c r="AE506" s="54">
        <v>0</v>
      </c>
      <c r="AF506" s="125">
        <v>2024</v>
      </c>
      <c r="AG506" s="125">
        <v>2024</v>
      </c>
      <c r="AH506" s="125" t="s">
        <v>17025</v>
      </c>
      <c r="DN506" s="97">
        <f t="shared" si="195"/>
        <v>6188087.2300000004</v>
      </c>
    </row>
    <row r="507" spans="1:118" customFormat="1" x14ac:dyDescent="0.3">
      <c r="A507" s="97">
        <v>1</v>
      </c>
      <c r="B507" s="120">
        <f>SUBTOTAL(9,$A$383:A507)</f>
        <v>125</v>
      </c>
      <c r="C507" s="130" t="s">
        <v>6993</v>
      </c>
      <c r="D507" s="54">
        <f t="shared" si="189"/>
        <v>3182696.75</v>
      </c>
      <c r="E507" s="54">
        <v>0</v>
      </c>
      <c r="F507" s="54">
        <v>0</v>
      </c>
      <c r="G507" s="54">
        <v>0</v>
      </c>
      <c r="H507" s="54">
        <v>0</v>
      </c>
      <c r="I507" s="54">
        <v>0</v>
      </c>
      <c r="J507" s="54">
        <v>0</v>
      </c>
      <c r="K507" s="180">
        <v>1</v>
      </c>
      <c r="L507" s="54">
        <v>2990708.75</v>
      </c>
      <c r="M507" s="54">
        <v>0</v>
      </c>
      <c r="N507" s="54">
        <v>0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191988</v>
      </c>
      <c r="AE507" s="54">
        <v>0</v>
      </c>
      <c r="AF507" s="125">
        <v>2024</v>
      </c>
      <c r="AG507" s="125">
        <v>2024</v>
      </c>
      <c r="AH507" s="125" t="s">
        <v>17025</v>
      </c>
      <c r="DN507" s="97">
        <f t="shared" si="195"/>
        <v>2990708.75</v>
      </c>
    </row>
    <row r="508" spans="1:118" customFormat="1" x14ac:dyDescent="0.3">
      <c r="A508" s="97">
        <v>1</v>
      </c>
      <c r="B508" s="120">
        <f>SUBTOTAL(9,$A$383:A508)</f>
        <v>126</v>
      </c>
      <c r="C508" s="130" t="s">
        <v>6998</v>
      </c>
      <c r="D508" s="54">
        <f t="shared" si="189"/>
        <v>3182083.9200000004</v>
      </c>
      <c r="E508" s="54">
        <v>0</v>
      </c>
      <c r="F508" s="54">
        <v>0</v>
      </c>
      <c r="G508" s="54">
        <v>0</v>
      </c>
      <c r="H508" s="54">
        <v>0</v>
      </c>
      <c r="I508" s="54">
        <v>0</v>
      </c>
      <c r="J508" s="54">
        <v>0</v>
      </c>
      <c r="K508" s="180">
        <v>1</v>
      </c>
      <c r="L508" s="54">
        <v>3019345.72</v>
      </c>
      <c r="M508" s="54">
        <v>0</v>
      </c>
      <c r="N508" s="54">
        <v>0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162738.20000000001</v>
      </c>
      <c r="AE508" s="54">
        <v>0</v>
      </c>
      <c r="AF508" s="125">
        <v>2024</v>
      </c>
      <c r="AG508" s="125">
        <v>2024</v>
      </c>
      <c r="AH508" s="125" t="s">
        <v>17025</v>
      </c>
      <c r="DN508" s="97">
        <f t="shared" si="195"/>
        <v>3019345.72</v>
      </c>
    </row>
    <row r="509" spans="1:118" customFormat="1" x14ac:dyDescent="0.3">
      <c r="A509" s="97">
        <v>1</v>
      </c>
      <c r="B509" s="120">
        <f>SUBTOTAL(9,$A$383:A509)</f>
        <v>127</v>
      </c>
      <c r="C509" s="130" t="s">
        <v>7096</v>
      </c>
      <c r="D509" s="54">
        <f t="shared" si="189"/>
        <v>12718892.770000001</v>
      </c>
      <c r="E509" s="54">
        <v>0</v>
      </c>
      <c r="F509" s="54">
        <v>0</v>
      </c>
      <c r="G509" s="54">
        <v>0</v>
      </c>
      <c r="H509" s="54">
        <v>0</v>
      </c>
      <c r="I509" s="54">
        <v>0</v>
      </c>
      <c r="J509" s="54">
        <v>0</v>
      </c>
      <c r="K509" s="180">
        <v>4</v>
      </c>
      <c r="L509" s="54">
        <v>12518640.890000001</v>
      </c>
      <c r="M509" s="54">
        <v>0</v>
      </c>
      <c r="N509" s="54">
        <v>0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200251.88</v>
      </c>
      <c r="AE509" s="54">
        <v>0</v>
      </c>
      <c r="AF509" s="125">
        <v>2024</v>
      </c>
      <c r="AG509" s="125">
        <v>2024</v>
      </c>
      <c r="AH509" s="125" t="s">
        <v>17025</v>
      </c>
      <c r="DN509" s="97">
        <f t="shared" si="195"/>
        <v>12518640.890000001</v>
      </c>
    </row>
    <row r="510" spans="1:118" customFormat="1" x14ac:dyDescent="0.3">
      <c r="A510" s="97">
        <v>1</v>
      </c>
      <c r="B510" s="120">
        <f>SUBTOTAL(9,$A$383:A510)</f>
        <v>128</v>
      </c>
      <c r="C510" s="130" t="s">
        <v>1358</v>
      </c>
      <c r="D510" s="54">
        <f t="shared" si="189"/>
        <v>8917794.3000000007</v>
      </c>
      <c r="E510" s="54">
        <v>0</v>
      </c>
      <c r="F510" s="54">
        <v>0</v>
      </c>
      <c r="G510" s="54">
        <v>0</v>
      </c>
      <c r="H510" s="54">
        <v>0</v>
      </c>
      <c r="I510" s="54">
        <v>0</v>
      </c>
      <c r="J510" s="54">
        <v>0</v>
      </c>
      <c r="K510" s="180">
        <v>2</v>
      </c>
      <c r="L510" s="54">
        <v>8618601.9199999999</v>
      </c>
      <c r="M510" s="54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299192.38</v>
      </c>
      <c r="AE510" s="54">
        <v>0</v>
      </c>
      <c r="AF510" s="125">
        <v>2024</v>
      </c>
      <c r="AG510" s="125">
        <v>2024</v>
      </c>
      <c r="AH510" s="125" t="s">
        <v>17025</v>
      </c>
      <c r="DN510" s="97">
        <f t="shared" si="195"/>
        <v>8618601.9199999999</v>
      </c>
    </row>
    <row r="511" spans="1:118" customFormat="1" x14ac:dyDescent="0.3">
      <c r="A511" s="97">
        <v>1</v>
      </c>
      <c r="B511" s="120">
        <f>SUBTOTAL(9,$A$383:A511)</f>
        <v>129</v>
      </c>
      <c r="C511" s="130" t="s">
        <v>7680</v>
      </c>
      <c r="D511" s="54">
        <f t="shared" si="189"/>
        <v>12719112.85</v>
      </c>
      <c r="E511" s="54">
        <v>0</v>
      </c>
      <c r="F511" s="54">
        <v>0</v>
      </c>
      <c r="G511" s="54">
        <v>0</v>
      </c>
      <c r="H511" s="54">
        <v>0</v>
      </c>
      <c r="I511" s="54">
        <v>0</v>
      </c>
      <c r="J511" s="54">
        <v>0</v>
      </c>
      <c r="K511" s="180">
        <v>4</v>
      </c>
      <c r="L511" s="54">
        <v>12508356.35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210756.5</v>
      </c>
      <c r="AE511" s="54">
        <v>0</v>
      </c>
      <c r="AF511" s="125">
        <v>2024</v>
      </c>
      <c r="AG511" s="125">
        <v>2024</v>
      </c>
      <c r="AH511" s="125" t="s">
        <v>17025</v>
      </c>
      <c r="DN511" s="97">
        <f t="shared" si="195"/>
        <v>12508356.35</v>
      </c>
    </row>
    <row r="512" spans="1:118" customFormat="1" x14ac:dyDescent="0.3">
      <c r="A512" s="97">
        <v>1</v>
      </c>
      <c r="B512" s="120">
        <f>SUBTOTAL(9,$A$383:A512)</f>
        <v>130</v>
      </c>
      <c r="C512" s="130" t="s">
        <v>7684</v>
      </c>
      <c r="D512" s="54">
        <f t="shared" ref="D512:D517" si="196">E512+F512+G512+H512+I512+J512+L512+N512+P512+R512+T512+U512+V512+W512+X512+Y512+Z512+AA512+AB512+AC512+AD512+AE512</f>
        <v>9540094.2300000004</v>
      </c>
      <c r="E512" s="54">
        <v>0</v>
      </c>
      <c r="F512" s="54">
        <v>0</v>
      </c>
      <c r="G512" s="54">
        <v>0</v>
      </c>
      <c r="H512" s="54">
        <v>0</v>
      </c>
      <c r="I512" s="54">
        <v>0</v>
      </c>
      <c r="J512" s="54">
        <v>0</v>
      </c>
      <c r="K512" s="180">
        <v>3</v>
      </c>
      <c r="L512" s="54">
        <v>9345772.5099999998</v>
      </c>
      <c r="M512" s="54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194321.72</v>
      </c>
      <c r="AE512" s="54">
        <v>0</v>
      </c>
      <c r="AF512" s="125">
        <v>2024</v>
      </c>
      <c r="AG512" s="125">
        <v>2024</v>
      </c>
      <c r="AH512" s="125" t="s">
        <v>17025</v>
      </c>
      <c r="DN512" s="97">
        <f t="shared" si="195"/>
        <v>9345772.5099999998</v>
      </c>
    </row>
    <row r="513" spans="1:118" customFormat="1" x14ac:dyDescent="0.3">
      <c r="A513" s="97">
        <v>1</v>
      </c>
      <c r="B513" s="120">
        <f>SUBTOTAL(9,$A$383:A513)</f>
        <v>131</v>
      </c>
      <c r="C513" s="130" t="s">
        <v>7698</v>
      </c>
      <c r="D513" s="54">
        <f t="shared" si="196"/>
        <v>3181988.9299999997</v>
      </c>
      <c r="E513" s="54">
        <v>0</v>
      </c>
      <c r="F513" s="54">
        <v>0</v>
      </c>
      <c r="G513" s="54">
        <v>0</v>
      </c>
      <c r="H513" s="54">
        <v>0</v>
      </c>
      <c r="I513" s="54">
        <v>0</v>
      </c>
      <c r="J513" s="54">
        <v>0</v>
      </c>
      <c r="K513" s="180">
        <v>1</v>
      </c>
      <c r="L513" s="54">
        <v>3023784.57</v>
      </c>
      <c r="M513" s="54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158204.35999999999</v>
      </c>
      <c r="AE513" s="54">
        <v>0</v>
      </c>
      <c r="AF513" s="125">
        <v>2024</v>
      </c>
      <c r="AG513" s="125">
        <v>2024</v>
      </c>
      <c r="AH513" s="125" t="s">
        <v>17025</v>
      </c>
      <c r="DN513" s="97">
        <f t="shared" si="195"/>
        <v>3023784.57</v>
      </c>
    </row>
    <row r="514" spans="1:118" customFormat="1" x14ac:dyDescent="0.3">
      <c r="A514" s="97">
        <v>1</v>
      </c>
      <c r="B514" s="120">
        <f>SUBTOTAL(9,$A$383:A514)</f>
        <v>132</v>
      </c>
      <c r="C514" s="130" t="s">
        <v>124</v>
      </c>
      <c r="D514" s="54">
        <f t="shared" si="196"/>
        <v>3182517.32</v>
      </c>
      <c r="E514" s="54">
        <v>0</v>
      </c>
      <c r="F514" s="54">
        <v>0</v>
      </c>
      <c r="G514" s="54">
        <v>0</v>
      </c>
      <c r="H514" s="54">
        <v>0</v>
      </c>
      <c r="I514" s="54">
        <v>0</v>
      </c>
      <c r="J514" s="54">
        <v>0</v>
      </c>
      <c r="K514" s="180">
        <v>1</v>
      </c>
      <c r="L514" s="54">
        <v>2999093.32</v>
      </c>
      <c r="M514" s="54">
        <v>0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183424</v>
      </c>
      <c r="AE514" s="54">
        <v>0</v>
      </c>
      <c r="AF514" s="125">
        <v>2024</v>
      </c>
      <c r="AG514" s="125">
        <v>2024</v>
      </c>
      <c r="AH514" s="125" t="s">
        <v>17025</v>
      </c>
      <c r="DN514" s="97">
        <f t="shared" si="195"/>
        <v>2999093.32</v>
      </c>
    </row>
    <row r="515" spans="1:118" customFormat="1" x14ac:dyDescent="0.3">
      <c r="A515" s="97">
        <v>1</v>
      </c>
      <c r="B515" s="120">
        <f>SUBTOTAL(9,$A$383:A515)</f>
        <v>133</v>
      </c>
      <c r="C515" s="130" t="s">
        <v>7734</v>
      </c>
      <c r="D515" s="54">
        <f t="shared" si="196"/>
        <v>3182233.81</v>
      </c>
      <c r="E515" s="54">
        <v>0</v>
      </c>
      <c r="F515" s="54">
        <v>0</v>
      </c>
      <c r="G515" s="54">
        <v>0</v>
      </c>
      <c r="H515" s="54">
        <v>0</v>
      </c>
      <c r="I515" s="54">
        <v>0</v>
      </c>
      <c r="J515" s="54">
        <v>0</v>
      </c>
      <c r="K515" s="180">
        <v>1</v>
      </c>
      <c r="L515" s="54">
        <v>3012341.48</v>
      </c>
      <c r="M515" s="54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4">
        <v>0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169892.33</v>
      </c>
      <c r="AE515" s="54">
        <v>0</v>
      </c>
      <c r="AF515" s="125">
        <v>2024</v>
      </c>
      <c r="AG515" s="125">
        <v>2024</v>
      </c>
      <c r="AH515" s="125" t="s">
        <v>17025</v>
      </c>
      <c r="DN515" s="97">
        <f t="shared" si="195"/>
        <v>3012341.48</v>
      </c>
    </row>
    <row r="516" spans="1:118" customFormat="1" x14ac:dyDescent="0.3">
      <c r="A516" s="97">
        <v>1</v>
      </c>
      <c r="B516" s="120">
        <f>SUBTOTAL(9,$A$383:A516)</f>
        <v>134</v>
      </c>
      <c r="C516" s="130" t="s">
        <v>7749</v>
      </c>
      <c r="D516" s="54">
        <f t="shared" si="196"/>
        <v>3182339.11</v>
      </c>
      <c r="E516" s="54">
        <v>0</v>
      </c>
      <c r="F516" s="54">
        <v>0</v>
      </c>
      <c r="G516" s="54">
        <v>0</v>
      </c>
      <c r="H516" s="54">
        <v>0</v>
      </c>
      <c r="I516" s="54">
        <v>0</v>
      </c>
      <c r="J516" s="54">
        <v>0</v>
      </c>
      <c r="K516" s="180">
        <v>1</v>
      </c>
      <c r="L516" s="54">
        <v>3007421.09</v>
      </c>
      <c r="M516" s="54">
        <v>0</v>
      </c>
      <c r="N516" s="54">
        <v>0</v>
      </c>
      <c r="O516" s="54">
        <v>0</v>
      </c>
      <c r="P516" s="54">
        <v>0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174918.02</v>
      </c>
      <c r="AE516" s="54">
        <v>0</v>
      </c>
      <c r="AF516" s="125">
        <v>2024</v>
      </c>
      <c r="AG516" s="125">
        <v>2024</v>
      </c>
      <c r="AH516" s="125" t="s">
        <v>17025</v>
      </c>
      <c r="DN516" s="97">
        <f t="shared" si="195"/>
        <v>3007421.09</v>
      </c>
    </row>
    <row r="517" spans="1:118" customFormat="1" x14ac:dyDescent="0.3">
      <c r="A517" s="97">
        <v>1</v>
      </c>
      <c r="B517" s="120">
        <f>SUBTOTAL(9,$A$383:A517)</f>
        <v>135</v>
      </c>
      <c r="C517" s="130" t="s">
        <v>7760</v>
      </c>
      <c r="D517" s="54">
        <f t="shared" si="196"/>
        <v>3182378.31</v>
      </c>
      <c r="E517" s="54">
        <v>0</v>
      </c>
      <c r="F517" s="54">
        <v>0</v>
      </c>
      <c r="G517" s="54">
        <v>0</v>
      </c>
      <c r="H517" s="54">
        <v>0</v>
      </c>
      <c r="I517" s="54">
        <v>0</v>
      </c>
      <c r="J517" s="54">
        <v>0</v>
      </c>
      <c r="K517" s="180">
        <v>1</v>
      </c>
      <c r="L517" s="54">
        <v>3005589.39</v>
      </c>
      <c r="M517" s="54">
        <v>0</v>
      </c>
      <c r="N517" s="54">
        <v>0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4">
        <v>0</v>
      </c>
      <c r="W517" s="54">
        <v>0</v>
      </c>
      <c r="X517" s="54">
        <v>0</v>
      </c>
      <c r="Y517" s="54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176788.92</v>
      </c>
      <c r="AE517" s="54">
        <v>0</v>
      </c>
      <c r="AF517" s="125">
        <v>2024</v>
      </c>
      <c r="AG517" s="125">
        <v>2024</v>
      </c>
      <c r="AH517" s="125" t="s">
        <v>17025</v>
      </c>
      <c r="DN517" s="97">
        <f t="shared" si="195"/>
        <v>3005589.39</v>
      </c>
    </row>
    <row r="518" spans="1:118" customFormat="1" x14ac:dyDescent="0.3">
      <c r="A518" s="97">
        <v>1</v>
      </c>
      <c r="B518" s="120">
        <f>SUBTOTAL(9,$A$383:A518)</f>
        <v>136</v>
      </c>
      <c r="C518" s="130" t="s">
        <v>7678</v>
      </c>
      <c r="D518" s="54">
        <f>E518+F518+G518+H518+I518+J518+L518+N518+P518+R518+T518+U518+V518+W518+X518+Y518+Z518+AA518+AB518+AC518+AD518+AE518</f>
        <v>9540018.3499999996</v>
      </c>
      <c r="E518" s="54">
        <v>0</v>
      </c>
      <c r="F518" s="54">
        <v>0</v>
      </c>
      <c r="G518" s="54">
        <v>0</v>
      </c>
      <c r="H518" s="54">
        <v>0</v>
      </c>
      <c r="I518" s="54">
        <v>0</v>
      </c>
      <c r="J518" s="54">
        <v>0</v>
      </c>
      <c r="K518" s="180">
        <v>3</v>
      </c>
      <c r="L518" s="54">
        <v>9349318.3100000005</v>
      </c>
      <c r="M518" s="54">
        <v>0</v>
      </c>
      <c r="N518" s="54">
        <v>0</v>
      </c>
      <c r="O518" s="54">
        <v>0</v>
      </c>
      <c r="P518" s="54">
        <v>0</v>
      </c>
      <c r="Q518" s="54">
        <v>0</v>
      </c>
      <c r="R518" s="54">
        <v>0</v>
      </c>
      <c r="S518" s="54">
        <v>0</v>
      </c>
      <c r="T518" s="54">
        <v>0</v>
      </c>
      <c r="U518" s="54">
        <v>0</v>
      </c>
      <c r="V518" s="54">
        <v>0</v>
      </c>
      <c r="W518" s="54">
        <v>0</v>
      </c>
      <c r="X518" s="54">
        <v>0</v>
      </c>
      <c r="Y518" s="54">
        <v>0</v>
      </c>
      <c r="Z518" s="54">
        <v>0</v>
      </c>
      <c r="AA518" s="54">
        <v>0</v>
      </c>
      <c r="AB518" s="54">
        <v>0</v>
      </c>
      <c r="AC518" s="54">
        <v>0</v>
      </c>
      <c r="AD518" s="54">
        <v>190700.04</v>
      </c>
      <c r="AE518" s="54">
        <v>0</v>
      </c>
      <c r="AF518" s="125">
        <v>2024</v>
      </c>
      <c r="AG518" s="125">
        <v>2024</v>
      </c>
      <c r="AH518" s="125" t="s">
        <v>17025</v>
      </c>
      <c r="DN518" s="97">
        <f t="shared" si="195"/>
        <v>9349318.3100000005</v>
      </c>
    </row>
    <row r="519" spans="1:118" x14ac:dyDescent="0.3">
      <c r="B519" s="150" t="s">
        <v>566</v>
      </c>
      <c r="C519" s="150"/>
      <c r="D519" s="116">
        <f>SUM(D520:D533)</f>
        <v>104045679.26000001</v>
      </c>
      <c r="E519" s="117">
        <f t="shared" ref="E519:AE519" si="197">SUM(E520:E533)</f>
        <v>0</v>
      </c>
      <c r="F519" s="117">
        <f t="shared" si="197"/>
        <v>0</v>
      </c>
      <c r="G519" s="117">
        <f t="shared" si="197"/>
        <v>0</v>
      </c>
      <c r="H519" s="117">
        <f t="shared" si="197"/>
        <v>0</v>
      </c>
      <c r="I519" s="117">
        <f t="shared" si="197"/>
        <v>0</v>
      </c>
      <c r="J519" s="117">
        <f t="shared" si="197"/>
        <v>0</v>
      </c>
      <c r="K519" s="118">
        <f t="shared" si="197"/>
        <v>0</v>
      </c>
      <c r="L519" s="117">
        <f t="shared" si="197"/>
        <v>0</v>
      </c>
      <c r="M519" s="117">
        <f t="shared" si="197"/>
        <v>10052.490000000002</v>
      </c>
      <c r="N519" s="117">
        <f t="shared" si="197"/>
        <v>85864924.660000011</v>
      </c>
      <c r="O519" s="117">
        <f t="shared" si="197"/>
        <v>0</v>
      </c>
      <c r="P519" s="117">
        <f t="shared" si="197"/>
        <v>0</v>
      </c>
      <c r="Q519" s="117">
        <f t="shared" si="197"/>
        <v>2055.8000000000002</v>
      </c>
      <c r="R519" s="117">
        <f t="shared" si="197"/>
        <v>14940245.32</v>
      </c>
      <c r="S519" s="117">
        <f t="shared" si="197"/>
        <v>0</v>
      </c>
      <c r="T519" s="117">
        <f t="shared" si="197"/>
        <v>0</v>
      </c>
      <c r="U519" s="117">
        <f t="shared" si="197"/>
        <v>0</v>
      </c>
      <c r="V519" s="117">
        <f t="shared" si="197"/>
        <v>0</v>
      </c>
      <c r="W519" s="117">
        <f t="shared" si="197"/>
        <v>0</v>
      </c>
      <c r="X519" s="117">
        <f t="shared" si="197"/>
        <v>0</v>
      </c>
      <c r="Y519" s="117">
        <f t="shared" si="197"/>
        <v>0</v>
      </c>
      <c r="Z519" s="117">
        <f t="shared" si="197"/>
        <v>0</v>
      </c>
      <c r="AA519" s="117">
        <f t="shared" si="197"/>
        <v>0</v>
      </c>
      <c r="AB519" s="117">
        <f t="shared" si="197"/>
        <v>0</v>
      </c>
      <c r="AC519" s="117">
        <f t="shared" si="197"/>
        <v>2193071.2600000002</v>
      </c>
      <c r="AD519" s="117">
        <f t="shared" si="197"/>
        <v>927438.02</v>
      </c>
      <c r="AE519" s="117">
        <f t="shared" si="197"/>
        <v>120000</v>
      </c>
      <c r="AF519" s="108" t="s">
        <v>17004</v>
      </c>
      <c r="AG519" s="108" t="s">
        <v>17004</v>
      </c>
      <c r="AH519" s="108" t="s">
        <v>17004</v>
      </c>
      <c r="AI519" s="124"/>
      <c r="AJ519" s="124"/>
      <c r="AK519" s="124"/>
      <c r="AL519" s="124"/>
      <c r="AM519" s="125"/>
      <c r="AN519" s="125"/>
      <c r="AO519" s="125"/>
      <c r="AP519" s="125"/>
      <c r="AQ519" s="125"/>
      <c r="AR519" s="125"/>
      <c r="AS519" s="125"/>
      <c r="AT519" s="125"/>
      <c r="AU519" s="125"/>
      <c r="AV519" s="125"/>
      <c r="AW519" s="125"/>
      <c r="AX519" s="126"/>
      <c r="AY519" s="126"/>
      <c r="AZ519" s="125"/>
      <c r="BA519" s="125"/>
      <c r="BB519" s="127"/>
      <c r="BC519" s="128">
        <f t="shared" si="173"/>
        <v>-10052.490000000002</v>
      </c>
      <c r="BJ519" s="97" t="e">
        <f>VLOOKUP(C519,BM:BO,3,FALSE)</f>
        <v>#N/A</v>
      </c>
      <c r="BM519" s="97" t="s">
        <v>3869</v>
      </c>
      <c r="BN519" s="97" t="s">
        <v>3043</v>
      </c>
      <c r="BO519" s="97" t="s">
        <v>2983</v>
      </c>
      <c r="BU519" s="97" t="s">
        <v>3869</v>
      </c>
      <c r="BV519" s="97" t="s">
        <v>3043</v>
      </c>
      <c r="BW519" s="97" t="s">
        <v>2983</v>
      </c>
      <c r="CH519" s="119">
        <f t="shared" si="178"/>
        <v>-6.5192580223083496E-9</v>
      </c>
      <c r="DN519" s="97" t="e">
        <f t="shared" si="195"/>
        <v>#N/A</v>
      </c>
    </row>
    <row r="520" spans="1:118" x14ac:dyDescent="0.3">
      <c r="A520" s="97">
        <v>1</v>
      </c>
      <c r="B520" s="120">
        <f>SUBTOTAL(9,$A$383:A520)</f>
        <v>137</v>
      </c>
      <c r="C520" s="130" t="s">
        <v>576</v>
      </c>
      <c r="D520" s="117">
        <f>E520+F520+G520+H520+I520+J520+L520+N520+P520+R520+T520+U520+V520+W520+X520+Y520+Z520+AA520+AB520+AC520+AD520+AE520</f>
        <v>12806114.540000001</v>
      </c>
      <c r="E520" s="133">
        <v>0</v>
      </c>
      <c r="F520" s="133">
        <v>0</v>
      </c>
      <c r="G520" s="133">
        <v>0</v>
      </c>
      <c r="H520" s="133">
        <v>0</v>
      </c>
      <c r="I520" s="133">
        <v>0</v>
      </c>
      <c r="J520" s="133">
        <v>0</v>
      </c>
      <c r="K520" s="149">
        <v>0</v>
      </c>
      <c r="L520" s="133">
        <v>0</v>
      </c>
      <c r="M520" s="117">
        <v>1176</v>
      </c>
      <c r="N520" s="117">
        <v>12303640.34</v>
      </c>
      <c r="O520" s="133">
        <v>0</v>
      </c>
      <c r="P520" s="133">
        <v>0</v>
      </c>
      <c r="Q520" s="133">
        <v>0</v>
      </c>
      <c r="R520" s="133">
        <v>0</v>
      </c>
      <c r="S520" s="133">
        <v>0</v>
      </c>
      <c r="T520" s="133">
        <v>0</v>
      </c>
      <c r="U520" s="133">
        <v>0</v>
      </c>
      <c r="V520" s="133">
        <v>0</v>
      </c>
      <c r="W520" s="133">
        <v>0</v>
      </c>
      <c r="X520" s="133">
        <v>0</v>
      </c>
      <c r="Y520" s="133">
        <v>0</v>
      </c>
      <c r="Z520" s="133">
        <v>0</v>
      </c>
      <c r="AA520" s="133">
        <v>0</v>
      </c>
      <c r="AB520" s="133">
        <v>0</v>
      </c>
      <c r="AC520" s="117">
        <f t="shared" ref="AC520:AC522" si="198">ROUND(N520*2.14%,2)</f>
        <v>263297.90000000002</v>
      </c>
      <c r="AD520" s="133">
        <v>239176.3</v>
      </c>
      <c r="AE520" s="133">
        <v>0</v>
      </c>
      <c r="AF520" s="108">
        <v>2024</v>
      </c>
      <c r="AG520" s="108">
        <v>2024</v>
      </c>
      <c r="AH520" s="108">
        <v>2024</v>
      </c>
      <c r="AI520" s="124"/>
      <c r="AJ520" s="124"/>
      <c r="AK520" s="124"/>
      <c r="AL520" s="124"/>
      <c r="AM520" s="125" t="s">
        <v>16939</v>
      </c>
      <c r="AN520" s="125" t="s">
        <v>16953</v>
      </c>
      <c r="AO520" s="125">
        <v>0</v>
      </c>
      <c r="AP520" s="125" t="s">
        <v>16953</v>
      </c>
      <c r="AQ520" s="125" t="s">
        <v>16945</v>
      </c>
      <c r="AR520" s="125" t="s">
        <v>16943</v>
      </c>
      <c r="AS520" s="125"/>
      <c r="AT520" s="125"/>
      <c r="AU520" s="125"/>
      <c r="AV520" s="125"/>
      <c r="AW520" s="125" t="s">
        <v>617</v>
      </c>
      <c r="AX520" s="126">
        <v>3441.8</v>
      </c>
      <c r="AY520" s="126">
        <v>1176</v>
      </c>
      <c r="AZ520" s="125" t="s">
        <v>2966</v>
      </c>
      <c r="BA520" s="125" t="s">
        <v>16991</v>
      </c>
      <c r="BB520" s="127"/>
      <c r="BC520" s="128">
        <f>AY520-M520</f>
        <v>0</v>
      </c>
      <c r="BJ520" s="97" t="str">
        <f>VLOOKUP(C520,BM:BO,3,FALSE)</f>
        <v>906.000</v>
      </c>
      <c r="BM520" s="97" t="s">
        <v>3870</v>
      </c>
      <c r="BN520" s="97" t="s">
        <v>3003</v>
      </c>
      <c r="BO520" s="97" t="s">
        <v>3871</v>
      </c>
      <c r="BU520" s="97" t="s">
        <v>3870</v>
      </c>
      <c r="BV520" s="97" t="s">
        <v>3003</v>
      </c>
      <c r="BW520" s="97" t="s">
        <v>3871</v>
      </c>
      <c r="CH520" s="119">
        <f t="shared" si="178"/>
        <v>1.1059455573558807E-9</v>
      </c>
      <c r="DN520" s="97" t="e">
        <f t="shared" si="195"/>
        <v>#N/A</v>
      </c>
    </row>
    <row r="521" spans="1:118" x14ac:dyDescent="0.3">
      <c r="A521" s="97">
        <v>1</v>
      </c>
      <c r="B521" s="120">
        <f>SUBTOTAL(9,$A$383:A521)</f>
        <v>138</v>
      </c>
      <c r="C521" s="130" t="s">
        <v>577</v>
      </c>
      <c r="D521" s="117">
        <f t="shared" ref="D521:D533" si="199">E521+F521+G521+H521+I521+J521+L521+N521+P521+R521+T521+U521+V521+W521+X521+Y521+Z521+AA521+AB521+AC521+AD521+AE521</f>
        <v>4547244.68</v>
      </c>
      <c r="E521" s="133">
        <v>0</v>
      </c>
      <c r="F521" s="133">
        <v>0</v>
      </c>
      <c r="G521" s="133">
        <v>0</v>
      </c>
      <c r="H521" s="133">
        <v>0</v>
      </c>
      <c r="I521" s="133">
        <v>0</v>
      </c>
      <c r="J521" s="133">
        <v>0</v>
      </c>
      <c r="K521" s="149">
        <v>0</v>
      </c>
      <c r="L521" s="133">
        <v>0</v>
      </c>
      <c r="M521" s="117">
        <v>418.86</v>
      </c>
      <c r="N521" s="117">
        <v>4369962.2699999996</v>
      </c>
      <c r="O521" s="133">
        <v>0</v>
      </c>
      <c r="P521" s="133">
        <v>0</v>
      </c>
      <c r="Q521" s="133">
        <v>0</v>
      </c>
      <c r="R521" s="133">
        <v>0</v>
      </c>
      <c r="S521" s="133">
        <v>0</v>
      </c>
      <c r="T521" s="133">
        <v>0</v>
      </c>
      <c r="U521" s="133">
        <v>0</v>
      </c>
      <c r="V521" s="133">
        <v>0</v>
      </c>
      <c r="W521" s="133">
        <v>0</v>
      </c>
      <c r="X521" s="133">
        <v>0</v>
      </c>
      <c r="Y521" s="133">
        <v>0</v>
      </c>
      <c r="Z521" s="133">
        <v>0</v>
      </c>
      <c r="AA521" s="133">
        <v>0</v>
      </c>
      <c r="AB521" s="133">
        <v>0</v>
      </c>
      <c r="AC521" s="117">
        <f t="shared" si="198"/>
        <v>93517.19</v>
      </c>
      <c r="AD521" s="117">
        <v>83765.22</v>
      </c>
      <c r="AE521" s="133">
        <v>0</v>
      </c>
      <c r="AF521" s="108">
        <v>2024</v>
      </c>
      <c r="AG521" s="108">
        <v>2024</v>
      </c>
      <c r="AH521" s="108">
        <v>2024</v>
      </c>
      <c r="AI521" s="124"/>
      <c r="AJ521" s="124"/>
      <c r="AK521" s="124"/>
      <c r="AL521" s="124"/>
      <c r="AM521" s="125" t="s">
        <v>16948</v>
      </c>
      <c r="AN521" s="125" t="s">
        <v>16950</v>
      </c>
      <c r="AO521" s="125">
        <v>0</v>
      </c>
      <c r="AP521" s="125" t="s">
        <v>16935</v>
      </c>
      <c r="AQ521" s="125" t="s">
        <v>16936</v>
      </c>
      <c r="AR521" s="125">
        <v>0</v>
      </c>
      <c r="AS521" s="125"/>
      <c r="AT521" s="125"/>
      <c r="AU521" s="125"/>
      <c r="AV521" s="125"/>
      <c r="AW521" s="125" t="s">
        <v>696</v>
      </c>
      <c r="AX521" s="126">
        <v>433.2</v>
      </c>
      <c r="AY521" s="126">
        <v>395</v>
      </c>
      <c r="AZ521" s="125" t="s">
        <v>2966</v>
      </c>
      <c r="BA521" s="125" t="s">
        <v>16991</v>
      </c>
      <c r="BB521" s="127"/>
      <c r="BC521" s="128">
        <f>AY521-M521</f>
        <v>-23.860000000000014</v>
      </c>
      <c r="BJ521" s="97" t="str">
        <f>VLOOKUP(C521,BM:BO,3,FALSE)</f>
        <v>286.800</v>
      </c>
      <c r="BM521" s="97" t="s">
        <v>753</v>
      </c>
      <c r="BN521" s="97" t="s">
        <v>700</v>
      </c>
      <c r="BO521" s="97" t="s">
        <v>3872</v>
      </c>
      <c r="BU521" s="97" t="s">
        <v>753</v>
      </c>
      <c r="BV521" s="97" t="s">
        <v>700</v>
      </c>
      <c r="BW521" s="97" t="s">
        <v>3872</v>
      </c>
      <c r="CH521" s="119">
        <f t="shared" si="178"/>
        <v>1.4551915228366852E-10</v>
      </c>
      <c r="DN521" s="97" t="e">
        <f t="shared" si="195"/>
        <v>#N/A</v>
      </c>
    </row>
    <row r="522" spans="1:118" x14ac:dyDescent="0.3">
      <c r="A522" s="97">
        <v>1</v>
      </c>
      <c r="B522" s="120">
        <f>SUBTOTAL(9,$A$383:A522)</f>
        <v>139</v>
      </c>
      <c r="C522" s="130" t="s">
        <v>583</v>
      </c>
      <c r="D522" s="117">
        <f t="shared" si="199"/>
        <v>5210995.2000000011</v>
      </c>
      <c r="E522" s="133">
        <v>0</v>
      </c>
      <c r="F522" s="133">
        <v>0</v>
      </c>
      <c r="G522" s="133">
        <v>0</v>
      </c>
      <c r="H522" s="133">
        <v>0</v>
      </c>
      <c r="I522" s="133">
        <v>0</v>
      </c>
      <c r="J522" s="133">
        <v>0</v>
      </c>
      <c r="K522" s="149">
        <v>0</v>
      </c>
      <c r="L522" s="133">
        <v>0</v>
      </c>
      <c r="M522" s="117">
        <v>480</v>
      </c>
      <c r="N522" s="117">
        <v>5035624.4400000004</v>
      </c>
      <c r="O522" s="133">
        <v>0</v>
      </c>
      <c r="P522" s="133">
        <v>0</v>
      </c>
      <c r="Q522" s="133">
        <v>0</v>
      </c>
      <c r="R522" s="133">
        <v>0</v>
      </c>
      <c r="S522" s="133">
        <v>0</v>
      </c>
      <c r="T522" s="133">
        <v>0</v>
      </c>
      <c r="U522" s="133">
        <v>0</v>
      </c>
      <c r="V522" s="133">
        <v>0</v>
      </c>
      <c r="W522" s="133">
        <v>0</v>
      </c>
      <c r="X522" s="133">
        <v>0</v>
      </c>
      <c r="Y522" s="133">
        <v>0</v>
      </c>
      <c r="Z522" s="133">
        <v>0</v>
      </c>
      <c r="AA522" s="133">
        <v>0</v>
      </c>
      <c r="AB522" s="133">
        <v>0</v>
      </c>
      <c r="AC522" s="117">
        <f t="shared" si="198"/>
        <v>107762.36</v>
      </c>
      <c r="AD522" s="117">
        <v>67608.399999999994</v>
      </c>
      <c r="AE522" s="133">
        <v>0</v>
      </c>
      <c r="AF522" s="108">
        <v>2024</v>
      </c>
      <c r="AG522" s="108">
        <v>2024</v>
      </c>
      <c r="AH522" s="108">
        <v>2024</v>
      </c>
      <c r="AI522" s="124"/>
      <c r="AJ522" s="124"/>
      <c r="AK522" s="124"/>
      <c r="AL522" s="124"/>
      <c r="AM522" s="125" t="s">
        <v>16932</v>
      </c>
      <c r="AN522" s="125" t="s">
        <v>16953</v>
      </c>
      <c r="AO522" s="125"/>
      <c r="AP522" s="125" t="s">
        <v>16938</v>
      </c>
      <c r="AQ522" s="125" t="s">
        <v>16945</v>
      </c>
      <c r="AR522" s="125"/>
      <c r="AS522" s="125"/>
      <c r="AT522" s="125"/>
      <c r="AU522" s="125"/>
      <c r="AV522" s="125"/>
      <c r="AW522" s="125"/>
      <c r="AX522" s="126"/>
      <c r="AY522" s="126"/>
      <c r="AZ522" s="125" t="s">
        <v>2966</v>
      </c>
      <c r="BA522" s="125"/>
      <c r="BB522" s="127"/>
      <c r="BC522" s="128"/>
      <c r="CH522" s="119">
        <f t="shared" si="178"/>
        <v>7.1304384618997574E-10</v>
      </c>
      <c r="DN522" s="97" t="e">
        <f t="shared" si="195"/>
        <v>#N/A</v>
      </c>
    </row>
    <row r="523" spans="1:118" x14ac:dyDescent="0.3">
      <c r="A523" s="97">
        <v>1</v>
      </c>
      <c r="B523" s="120">
        <f>SUBTOTAL(9,$A$383:A523)</f>
        <v>140</v>
      </c>
      <c r="C523" s="130" t="s">
        <v>9523</v>
      </c>
      <c r="D523" s="117">
        <f t="shared" si="199"/>
        <v>3287269.47</v>
      </c>
      <c r="E523" s="133">
        <v>0</v>
      </c>
      <c r="F523" s="133">
        <v>0</v>
      </c>
      <c r="G523" s="133">
        <v>0</v>
      </c>
      <c r="H523" s="133">
        <v>0</v>
      </c>
      <c r="I523" s="133">
        <v>0</v>
      </c>
      <c r="J523" s="133">
        <v>0</v>
      </c>
      <c r="K523" s="149">
        <v>0</v>
      </c>
      <c r="L523" s="133">
        <v>0</v>
      </c>
      <c r="M523" s="117">
        <v>302.8</v>
      </c>
      <c r="N523" s="181">
        <v>3153573.53</v>
      </c>
      <c r="O523" s="133">
        <v>0</v>
      </c>
      <c r="P523" s="133">
        <v>0</v>
      </c>
      <c r="Q523" s="133">
        <v>0</v>
      </c>
      <c r="R523" s="117">
        <v>0</v>
      </c>
      <c r="S523" s="133">
        <v>0</v>
      </c>
      <c r="T523" s="133">
        <v>0</v>
      </c>
      <c r="U523" s="133">
        <v>0</v>
      </c>
      <c r="V523" s="133">
        <v>0</v>
      </c>
      <c r="W523" s="133">
        <v>0</v>
      </c>
      <c r="X523" s="133">
        <v>0</v>
      </c>
      <c r="Y523" s="133">
        <v>0</v>
      </c>
      <c r="Z523" s="133">
        <v>0</v>
      </c>
      <c r="AA523" s="133">
        <v>0</v>
      </c>
      <c r="AB523" s="133">
        <v>0</v>
      </c>
      <c r="AC523" s="117">
        <f>ROUND(N523*2.14%,2)</f>
        <v>67486.47</v>
      </c>
      <c r="AD523" s="133">
        <v>66209.47</v>
      </c>
      <c r="AE523" s="133">
        <v>0</v>
      </c>
      <c r="AF523" s="108">
        <v>2024</v>
      </c>
      <c r="AG523" s="108">
        <v>2024</v>
      </c>
      <c r="AH523" s="108">
        <v>2024</v>
      </c>
      <c r="AI523" s="124"/>
      <c r="AJ523" s="124"/>
      <c r="AK523" s="124"/>
      <c r="AL523" s="124"/>
      <c r="AM523" s="125" t="s">
        <v>16932</v>
      </c>
      <c r="AN523" s="125" t="s">
        <v>16944</v>
      </c>
      <c r="AO523" s="125"/>
      <c r="AP523" s="125" t="s">
        <v>16941</v>
      </c>
      <c r="AQ523" s="125" t="s">
        <v>16945</v>
      </c>
      <c r="AR523" s="125"/>
      <c r="AS523" s="125" t="s">
        <v>16959</v>
      </c>
      <c r="AT523" s="125"/>
      <c r="AU523" s="125"/>
      <c r="AV523" s="125"/>
      <c r="AW523" s="125"/>
      <c r="AX523" s="126"/>
      <c r="AY523" s="126"/>
      <c r="AZ523" s="125" t="s">
        <v>2966</v>
      </c>
      <c r="BA523" s="125"/>
      <c r="BB523" s="127"/>
      <c r="BC523" s="128"/>
      <c r="CH523" s="119">
        <f t="shared" si="178"/>
        <v>4.0745362639427185E-10</v>
      </c>
      <c r="DN523" s="97" t="e">
        <f t="shared" si="195"/>
        <v>#N/A</v>
      </c>
    </row>
    <row r="524" spans="1:118" x14ac:dyDescent="0.3">
      <c r="A524" s="97">
        <v>1</v>
      </c>
      <c r="B524" s="120">
        <f>SUBTOTAL(9,$A$383:A524)</f>
        <v>141</v>
      </c>
      <c r="C524" s="130" t="s">
        <v>9844</v>
      </c>
      <c r="D524" s="117">
        <f>E524+F524+G524+H524+I524+J524+L524+N524+P524+R524+T524+U524+V524+W524+X524+Y524+Z524+AA524+AB524+AC524+AD524+AE524</f>
        <v>2310958.04</v>
      </c>
      <c r="E524" s="133">
        <v>0</v>
      </c>
      <c r="F524" s="133">
        <v>0</v>
      </c>
      <c r="G524" s="133">
        <v>0</v>
      </c>
      <c r="H524" s="133">
        <v>0</v>
      </c>
      <c r="I524" s="133">
        <v>0</v>
      </c>
      <c r="J524" s="133">
        <v>0</v>
      </c>
      <c r="K524" s="149">
        <v>0</v>
      </c>
      <c r="L524" s="133">
        <v>0</v>
      </c>
      <c r="M524" s="135">
        <v>0</v>
      </c>
      <c r="N524" s="117">
        <v>0</v>
      </c>
      <c r="O524" s="133">
        <v>0</v>
      </c>
      <c r="P524" s="133">
        <v>0</v>
      </c>
      <c r="Q524" s="117">
        <v>450.1</v>
      </c>
      <c r="R524" s="117">
        <v>2145053.89</v>
      </c>
      <c r="S524" s="133">
        <v>0</v>
      </c>
      <c r="T524" s="133">
        <v>0</v>
      </c>
      <c r="U524" s="133">
        <v>0</v>
      </c>
      <c r="V524" s="133">
        <v>0</v>
      </c>
      <c r="W524" s="133">
        <v>0</v>
      </c>
      <c r="X524" s="133">
        <v>0</v>
      </c>
      <c r="Y524" s="133">
        <v>0</v>
      </c>
      <c r="Z524" s="133">
        <v>0</v>
      </c>
      <c r="AA524" s="133">
        <v>0</v>
      </c>
      <c r="AB524" s="133">
        <v>0</v>
      </c>
      <c r="AC524" s="117">
        <f>ROUND(R524*2.14%,2)</f>
        <v>45904.15</v>
      </c>
      <c r="AD524" s="133">
        <v>0</v>
      </c>
      <c r="AE524" s="133">
        <v>120000</v>
      </c>
      <c r="AF524" s="108" t="s">
        <v>17025</v>
      </c>
      <c r="AG524" s="108">
        <v>2024</v>
      </c>
      <c r="AH524" s="108">
        <v>2024</v>
      </c>
      <c r="AI524" s="124"/>
      <c r="AJ524" s="124"/>
      <c r="AK524" s="124"/>
      <c r="AL524" s="124"/>
      <c r="AM524" s="125"/>
      <c r="AN524" s="125"/>
      <c r="AO524" s="125"/>
      <c r="AP524" s="125"/>
      <c r="AQ524" s="125"/>
      <c r="AR524" s="125"/>
      <c r="AS524" s="125"/>
      <c r="AT524" s="125"/>
      <c r="AU524" s="125"/>
      <c r="AV524" s="125"/>
      <c r="AW524" s="125"/>
      <c r="AX524" s="126"/>
      <c r="AY524" s="126"/>
      <c r="AZ524" s="125"/>
      <c r="BA524" s="125"/>
      <c r="BB524" s="127"/>
      <c r="BC524" s="128"/>
      <c r="CH524" s="119">
        <f>D524-E524-F524-G524-H524-I524-J524-L524-N524-P524-R524-T524-U524-V524-W524-X524-Y524-Z524-AA524-AB524-AC524-AD524-AE524</f>
        <v>0</v>
      </c>
      <c r="DN524" s="97" t="e">
        <f t="shared" si="195"/>
        <v>#N/A</v>
      </c>
    </row>
    <row r="525" spans="1:118" x14ac:dyDescent="0.3">
      <c r="A525" s="97">
        <v>1</v>
      </c>
      <c r="B525" s="120">
        <f>SUBTOTAL(9,$A$383:A525)</f>
        <v>142</v>
      </c>
      <c r="C525" s="130" t="s">
        <v>1699</v>
      </c>
      <c r="D525" s="117">
        <f t="shared" si="199"/>
        <v>3100107.89</v>
      </c>
      <c r="E525" s="133">
        <v>0</v>
      </c>
      <c r="F525" s="133">
        <v>0</v>
      </c>
      <c r="G525" s="133">
        <v>0</v>
      </c>
      <c r="H525" s="133">
        <v>0</v>
      </c>
      <c r="I525" s="133">
        <v>0</v>
      </c>
      <c r="J525" s="133">
        <v>0</v>
      </c>
      <c r="K525" s="149">
        <v>0</v>
      </c>
      <c r="L525" s="133">
        <v>0</v>
      </c>
      <c r="M525" s="135">
        <v>285.56</v>
      </c>
      <c r="N525" s="117">
        <v>2957801.85</v>
      </c>
      <c r="O525" s="133">
        <v>0</v>
      </c>
      <c r="P525" s="133">
        <v>0</v>
      </c>
      <c r="Q525" s="117">
        <v>0</v>
      </c>
      <c r="R525" s="117">
        <v>0</v>
      </c>
      <c r="S525" s="133">
        <v>0</v>
      </c>
      <c r="T525" s="133">
        <v>0</v>
      </c>
      <c r="U525" s="133">
        <v>0</v>
      </c>
      <c r="V525" s="133">
        <v>0</v>
      </c>
      <c r="W525" s="133">
        <v>0</v>
      </c>
      <c r="X525" s="133">
        <v>0</v>
      </c>
      <c r="Y525" s="133">
        <v>0</v>
      </c>
      <c r="Z525" s="133">
        <v>0</v>
      </c>
      <c r="AA525" s="133">
        <v>0</v>
      </c>
      <c r="AB525" s="133">
        <v>0</v>
      </c>
      <c r="AC525" s="117">
        <f>ROUND(N525*2.14%,2)</f>
        <v>63296.959999999999</v>
      </c>
      <c r="AD525" s="117">
        <v>79009.08</v>
      </c>
      <c r="AE525" s="133">
        <v>0</v>
      </c>
      <c r="AF525" s="108">
        <v>2024</v>
      </c>
      <c r="AG525" s="108">
        <v>2024</v>
      </c>
      <c r="AH525" s="108">
        <v>2024</v>
      </c>
      <c r="AI525" s="124"/>
      <c r="AJ525" s="124"/>
      <c r="AK525" s="124"/>
      <c r="AL525" s="124"/>
      <c r="AM525" s="125"/>
      <c r="AN525" s="125"/>
      <c r="AO525" s="125"/>
      <c r="AP525" s="125"/>
      <c r="AQ525" s="125"/>
      <c r="AR525" s="125"/>
      <c r="AS525" s="125"/>
      <c r="AT525" s="125"/>
      <c r="AU525" s="125"/>
      <c r="AV525" s="125"/>
      <c r="AW525" s="125"/>
      <c r="AX525" s="126"/>
      <c r="AY525" s="126"/>
      <c r="AZ525" s="125"/>
      <c r="BA525" s="125"/>
      <c r="BB525" s="127"/>
      <c r="BC525" s="128"/>
      <c r="CH525" s="119"/>
      <c r="DN525" s="97" t="e">
        <f t="shared" si="195"/>
        <v>#N/A</v>
      </c>
    </row>
    <row r="526" spans="1:118" x14ac:dyDescent="0.3">
      <c r="A526" s="97">
        <v>1</v>
      </c>
      <c r="B526" s="120">
        <f>SUBTOTAL(9,$A$383:A526)</f>
        <v>143</v>
      </c>
      <c r="C526" s="130" t="s">
        <v>9615</v>
      </c>
      <c r="D526" s="117">
        <f t="shared" si="199"/>
        <v>13244927.68</v>
      </c>
      <c r="E526" s="133">
        <v>0</v>
      </c>
      <c r="F526" s="133">
        <v>0</v>
      </c>
      <c r="G526" s="133">
        <v>0</v>
      </c>
      <c r="H526" s="133">
        <v>0</v>
      </c>
      <c r="I526" s="133">
        <v>0</v>
      </c>
      <c r="J526" s="133">
        <v>0</v>
      </c>
      <c r="K526" s="149">
        <v>0</v>
      </c>
      <c r="L526" s="133">
        <v>0</v>
      </c>
      <c r="M526" s="135">
        <v>0</v>
      </c>
      <c r="N526" s="117">
        <v>0</v>
      </c>
      <c r="O526" s="133">
        <v>0</v>
      </c>
      <c r="P526" s="133">
        <v>0</v>
      </c>
      <c r="Q526" s="117">
        <v>1605.7</v>
      </c>
      <c r="R526" s="117">
        <v>12795191.43</v>
      </c>
      <c r="S526" s="133">
        <v>0</v>
      </c>
      <c r="T526" s="133">
        <v>0</v>
      </c>
      <c r="U526" s="133">
        <v>0</v>
      </c>
      <c r="V526" s="133">
        <v>0</v>
      </c>
      <c r="W526" s="133">
        <v>0</v>
      </c>
      <c r="X526" s="133">
        <v>0</v>
      </c>
      <c r="Y526" s="133">
        <v>0</v>
      </c>
      <c r="Z526" s="133">
        <v>0</v>
      </c>
      <c r="AA526" s="133">
        <v>0</v>
      </c>
      <c r="AB526" s="133">
        <v>0</v>
      </c>
      <c r="AC526" s="117">
        <f>ROUND(R526*2.14%,2)</f>
        <v>273817.09999999998</v>
      </c>
      <c r="AD526" s="117">
        <v>175919.15</v>
      </c>
      <c r="AE526" s="133">
        <v>0</v>
      </c>
      <c r="AF526" s="108">
        <v>2024</v>
      </c>
      <c r="AG526" s="108">
        <v>2024</v>
      </c>
      <c r="AH526" s="108">
        <v>2024</v>
      </c>
      <c r="AI526" s="124"/>
      <c r="AJ526" s="124"/>
      <c r="AK526" s="124"/>
      <c r="AL526" s="124"/>
      <c r="AM526" s="125"/>
      <c r="AN526" s="125"/>
      <c r="AO526" s="125"/>
      <c r="AP526" s="125"/>
      <c r="AQ526" s="125"/>
      <c r="AR526" s="125"/>
      <c r="AS526" s="125"/>
      <c r="AT526" s="125"/>
      <c r="AU526" s="125"/>
      <c r="AV526" s="125"/>
      <c r="AW526" s="125"/>
      <c r="AX526" s="126"/>
      <c r="AY526" s="126"/>
      <c r="AZ526" s="125"/>
      <c r="BA526" s="125"/>
      <c r="BB526" s="127"/>
      <c r="BC526" s="128"/>
      <c r="CH526" s="119"/>
      <c r="DN526" s="97" t="e">
        <f t="shared" si="195"/>
        <v>#N/A</v>
      </c>
    </row>
    <row r="527" spans="1:118" x14ac:dyDescent="0.3">
      <c r="A527" s="97">
        <v>1</v>
      </c>
      <c r="B527" s="120">
        <f>SUBTOTAL(9,$A$383:A527)</f>
        <v>144</v>
      </c>
      <c r="C527" s="130" t="s">
        <v>582</v>
      </c>
      <c r="D527" s="117">
        <f t="shared" si="199"/>
        <v>8151082.1200000001</v>
      </c>
      <c r="E527" s="133">
        <v>0</v>
      </c>
      <c r="F527" s="133">
        <v>0</v>
      </c>
      <c r="G527" s="133">
        <v>0</v>
      </c>
      <c r="H527" s="133">
        <v>0</v>
      </c>
      <c r="I527" s="133">
        <v>0</v>
      </c>
      <c r="J527" s="133">
        <v>0</v>
      </c>
      <c r="K527" s="149">
        <v>0</v>
      </c>
      <c r="L527" s="133">
        <v>0</v>
      </c>
      <c r="M527" s="117">
        <v>750.82</v>
      </c>
      <c r="N527" s="117">
        <v>7871908.29</v>
      </c>
      <c r="O527" s="117">
        <v>0</v>
      </c>
      <c r="P527" s="181">
        <v>0</v>
      </c>
      <c r="Q527" s="117">
        <v>0</v>
      </c>
      <c r="R527" s="181">
        <v>0</v>
      </c>
      <c r="S527" s="133">
        <v>0</v>
      </c>
      <c r="T527" s="133">
        <v>0</v>
      </c>
      <c r="U527" s="133">
        <v>0</v>
      </c>
      <c r="V527" s="133">
        <v>0</v>
      </c>
      <c r="W527" s="133">
        <v>0</v>
      </c>
      <c r="X527" s="133">
        <v>0</v>
      </c>
      <c r="Y527" s="133">
        <v>0</v>
      </c>
      <c r="Z527" s="133">
        <v>0</v>
      </c>
      <c r="AA527" s="133">
        <v>0</v>
      </c>
      <c r="AB527" s="133">
        <v>0</v>
      </c>
      <c r="AC527" s="117">
        <f>ROUND(N527*2.14%,2)</f>
        <v>168458.84</v>
      </c>
      <c r="AD527" s="117">
        <v>110714.99</v>
      </c>
      <c r="AE527" s="133">
        <v>0</v>
      </c>
      <c r="AF527" s="108">
        <v>2024</v>
      </c>
      <c r="AG527" s="108">
        <v>2024</v>
      </c>
      <c r="AH527" s="108">
        <v>2024</v>
      </c>
      <c r="AI527" s="124"/>
      <c r="AJ527" s="124"/>
      <c r="AK527" s="124"/>
      <c r="AL527" s="124"/>
      <c r="AM527" s="125" t="s">
        <v>16933</v>
      </c>
      <c r="AN527" s="125" t="s">
        <v>16944</v>
      </c>
      <c r="AO527" s="125">
        <v>0</v>
      </c>
      <c r="AP527" s="125" t="s">
        <v>16943</v>
      </c>
      <c r="AQ527" s="125" t="s">
        <v>16936</v>
      </c>
      <c r="AR527" s="125">
        <v>0</v>
      </c>
      <c r="AS527" s="125"/>
      <c r="AT527" s="125"/>
      <c r="AU527" s="125"/>
      <c r="AV527" s="125"/>
      <c r="AW527" s="125" t="s">
        <v>661</v>
      </c>
      <c r="AX527" s="126">
        <v>385.3</v>
      </c>
      <c r="AY527" s="126">
        <v>750.82</v>
      </c>
      <c r="AZ527" s="125" t="s">
        <v>2966</v>
      </c>
      <c r="BA527" s="125" t="s">
        <v>16991</v>
      </c>
      <c r="BB527" s="127"/>
      <c r="BC527" s="128">
        <f>AY527-M527</f>
        <v>0</v>
      </c>
      <c r="BJ527" s="97" t="str">
        <f>VLOOKUP(C527,BM:BO,3,FALSE)</f>
        <v>565.300</v>
      </c>
      <c r="BM527" s="97" t="s">
        <v>755</v>
      </c>
      <c r="BN527" s="97" t="s">
        <v>3043</v>
      </c>
      <c r="BO527" s="97" t="s">
        <v>3875</v>
      </c>
      <c r="BU527" s="97" t="s">
        <v>755</v>
      </c>
      <c r="BV527" s="97" t="s">
        <v>3043</v>
      </c>
      <c r="BW527" s="97" t="s">
        <v>3875</v>
      </c>
      <c r="CH527" s="119">
        <f>D527-E527-F527-G527-H527-I527-J527-L527-N527-P527-R527-T527-U527-V527-W527-X527-Y527-Z527-AA527-AB527-AC527-AD527-AE527</f>
        <v>7.2759576141834259E-11</v>
      </c>
      <c r="DN527" s="97" t="e">
        <f t="shared" si="195"/>
        <v>#N/A</v>
      </c>
    </row>
    <row r="528" spans="1:118" x14ac:dyDescent="0.3">
      <c r="A528" s="97">
        <v>1</v>
      </c>
      <c r="B528" s="120">
        <f>SUBTOTAL(9,$A$383:A528)</f>
        <v>145</v>
      </c>
      <c r="C528" s="130" t="s">
        <v>567</v>
      </c>
      <c r="D528" s="117">
        <f t="shared" si="199"/>
        <v>12729238.360000001</v>
      </c>
      <c r="E528" s="133">
        <v>0</v>
      </c>
      <c r="F528" s="133">
        <v>0</v>
      </c>
      <c r="G528" s="133">
        <v>0</v>
      </c>
      <c r="H528" s="133">
        <v>0</v>
      </c>
      <c r="I528" s="133">
        <v>0</v>
      </c>
      <c r="J528" s="133">
        <v>0</v>
      </c>
      <c r="K528" s="149">
        <v>0</v>
      </c>
      <c r="L528" s="133">
        <v>0</v>
      </c>
      <c r="M528" s="135">
        <v>1622</v>
      </c>
      <c r="N528" s="122">
        <v>12427450.300000001</v>
      </c>
      <c r="O528" s="133">
        <v>0</v>
      </c>
      <c r="P528" s="133">
        <v>0</v>
      </c>
      <c r="Q528" s="117">
        <v>0</v>
      </c>
      <c r="R528" s="117">
        <v>0</v>
      </c>
      <c r="S528" s="133">
        <v>0</v>
      </c>
      <c r="T528" s="133">
        <v>0</v>
      </c>
      <c r="U528" s="133">
        <v>0</v>
      </c>
      <c r="V528" s="133">
        <v>0</v>
      </c>
      <c r="W528" s="133">
        <v>0</v>
      </c>
      <c r="X528" s="133">
        <v>0</v>
      </c>
      <c r="Y528" s="133">
        <v>0</v>
      </c>
      <c r="Z528" s="133">
        <v>0</v>
      </c>
      <c r="AA528" s="133">
        <v>0</v>
      </c>
      <c r="AB528" s="133">
        <v>0</v>
      </c>
      <c r="AC528" s="117">
        <v>301788.06</v>
      </c>
      <c r="AD528" s="133">
        <v>0</v>
      </c>
      <c r="AE528" s="133">
        <v>0</v>
      </c>
      <c r="AF528" s="108" t="s">
        <v>17025</v>
      </c>
      <c r="AG528" s="108">
        <v>2024</v>
      </c>
      <c r="AH528" s="108">
        <v>2024</v>
      </c>
      <c r="AI528" s="124"/>
      <c r="AJ528" s="124"/>
      <c r="AK528" s="124"/>
      <c r="AL528" s="124"/>
      <c r="AM528" s="125" t="s">
        <v>16933</v>
      </c>
      <c r="AN528" s="125" t="s">
        <v>16929</v>
      </c>
      <c r="AO528" s="125">
        <v>0</v>
      </c>
      <c r="AP528" s="125" t="s">
        <v>16943</v>
      </c>
      <c r="AQ528" s="125" t="s">
        <v>16943</v>
      </c>
      <c r="AR528" s="125" t="s">
        <v>16943</v>
      </c>
      <c r="AS528" s="125"/>
      <c r="AT528" s="125"/>
      <c r="AU528" s="125"/>
      <c r="AV528" s="125"/>
      <c r="AW528" s="125" t="s">
        <v>637</v>
      </c>
      <c r="AX528" s="126">
        <v>6379.1</v>
      </c>
      <c r="AY528" s="126">
        <v>1622</v>
      </c>
      <c r="AZ528" s="125" t="s">
        <v>2989</v>
      </c>
      <c r="BA528" s="125">
        <v>2007</v>
      </c>
      <c r="BB528" s="127"/>
      <c r="BC528" s="128">
        <v>0</v>
      </c>
      <c r="BJ528" s="97" t="s">
        <v>1163</v>
      </c>
      <c r="BM528" s="97" t="s">
        <v>3862</v>
      </c>
      <c r="BN528" s="97" t="s">
        <v>3043</v>
      </c>
      <c r="BO528" s="97" t="s">
        <v>2983</v>
      </c>
      <c r="BU528" s="97" t="s">
        <v>3862</v>
      </c>
      <c r="BV528" s="97" t="s">
        <v>3043</v>
      </c>
      <c r="BW528" s="97" t="s">
        <v>2983</v>
      </c>
      <c r="CH528" s="119">
        <v>1.1059455573558807E-9</v>
      </c>
      <c r="DN528" s="97" t="e">
        <f t="shared" si="195"/>
        <v>#N/A</v>
      </c>
    </row>
    <row r="529" spans="1:118" x14ac:dyDescent="0.3">
      <c r="A529" s="97">
        <v>1</v>
      </c>
      <c r="B529" s="120">
        <f>SUBTOTAL(9,$A$383:A529)</f>
        <v>146</v>
      </c>
      <c r="C529" s="130" t="s">
        <v>568</v>
      </c>
      <c r="D529" s="117">
        <f t="shared" si="199"/>
        <v>7678710.0899999999</v>
      </c>
      <c r="E529" s="133">
        <v>0</v>
      </c>
      <c r="F529" s="133">
        <v>0</v>
      </c>
      <c r="G529" s="133">
        <v>0</v>
      </c>
      <c r="H529" s="133">
        <v>0</v>
      </c>
      <c r="I529" s="133">
        <v>0</v>
      </c>
      <c r="J529" s="133">
        <v>0</v>
      </c>
      <c r="K529" s="149">
        <v>0</v>
      </c>
      <c r="L529" s="133">
        <v>0</v>
      </c>
      <c r="M529" s="122">
        <v>1047.18</v>
      </c>
      <c r="N529" s="117">
        <v>7517828.5599999996</v>
      </c>
      <c r="O529" s="133">
        <v>0</v>
      </c>
      <c r="P529" s="133">
        <v>0</v>
      </c>
      <c r="Q529" s="117">
        <v>0</v>
      </c>
      <c r="R529" s="117">
        <v>0</v>
      </c>
      <c r="S529" s="133">
        <v>0</v>
      </c>
      <c r="T529" s="133">
        <v>0</v>
      </c>
      <c r="U529" s="133">
        <v>0</v>
      </c>
      <c r="V529" s="133">
        <v>0</v>
      </c>
      <c r="W529" s="133">
        <v>0</v>
      </c>
      <c r="X529" s="133">
        <v>0</v>
      </c>
      <c r="Y529" s="133">
        <v>0</v>
      </c>
      <c r="Z529" s="133">
        <v>0</v>
      </c>
      <c r="AA529" s="133">
        <v>0</v>
      </c>
      <c r="AB529" s="133">
        <v>0</v>
      </c>
      <c r="AC529" s="117">
        <v>160881.53</v>
      </c>
      <c r="AD529" s="133">
        <v>0</v>
      </c>
      <c r="AE529" s="133">
        <v>0</v>
      </c>
      <c r="AF529" s="108" t="s">
        <v>17025</v>
      </c>
      <c r="AG529" s="108">
        <v>2024</v>
      </c>
      <c r="AH529" s="108">
        <v>2024</v>
      </c>
      <c r="AI529" s="124"/>
      <c r="AJ529" s="124"/>
      <c r="AK529" s="124"/>
      <c r="AL529" s="124"/>
      <c r="AM529" s="125" t="s">
        <v>16939</v>
      </c>
      <c r="AN529" s="125" t="s">
        <v>16930</v>
      </c>
      <c r="AO529" s="125">
        <v>0</v>
      </c>
      <c r="AP529" s="125" t="s">
        <v>16929</v>
      </c>
      <c r="AQ529" s="125" t="s">
        <v>16951</v>
      </c>
      <c r="AR529" s="125" t="s">
        <v>16943</v>
      </c>
      <c r="AS529" s="125"/>
      <c r="AT529" s="125"/>
      <c r="AU529" s="125"/>
      <c r="AV529" s="125"/>
      <c r="AW529" s="125" t="s">
        <v>666</v>
      </c>
      <c r="AX529" s="126">
        <v>4014.8</v>
      </c>
      <c r="AY529" s="126">
        <v>1279</v>
      </c>
      <c r="AZ529" s="125" t="s">
        <v>2966</v>
      </c>
      <c r="BA529" s="125" t="s">
        <v>16991</v>
      </c>
      <c r="BB529" s="127"/>
      <c r="BC529" s="128">
        <v>231.81999999999994</v>
      </c>
      <c r="BJ529" s="97" t="s">
        <v>9477</v>
      </c>
      <c r="BM529" s="97" t="s">
        <v>3864</v>
      </c>
      <c r="BN529" s="97" t="s">
        <v>3043</v>
      </c>
      <c r="BO529" s="97" t="s">
        <v>2983</v>
      </c>
      <c r="BU529" s="97" t="s">
        <v>3864</v>
      </c>
      <c r="BV529" s="97" t="s">
        <v>3043</v>
      </c>
      <c r="BW529" s="97" t="s">
        <v>2983</v>
      </c>
      <c r="CH529" s="119">
        <v>3.4924596548080444E-10</v>
      </c>
      <c r="DN529" s="97" t="e">
        <f t="shared" si="195"/>
        <v>#N/A</v>
      </c>
    </row>
    <row r="530" spans="1:118" x14ac:dyDescent="0.3">
      <c r="A530" s="97">
        <v>1</v>
      </c>
      <c r="B530" s="120">
        <f>SUBTOTAL(9,$A$383:A530)</f>
        <v>147</v>
      </c>
      <c r="C530" s="130" t="s">
        <v>578</v>
      </c>
      <c r="D530" s="117">
        <f t="shared" si="199"/>
        <v>11296072.060000001</v>
      </c>
      <c r="E530" s="133">
        <v>0</v>
      </c>
      <c r="F530" s="133">
        <v>0</v>
      </c>
      <c r="G530" s="133">
        <v>0</v>
      </c>
      <c r="H530" s="133">
        <v>0</v>
      </c>
      <c r="I530" s="133">
        <v>0</v>
      </c>
      <c r="J530" s="133">
        <v>0</v>
      </c>
      <c r="K530" s="149">
        <v>0</v>
      </c>
      <c r="L530" s="133">
        <v>0</v>
      </c>
      <c r="M530" s="122">
        <v>1493</v>
      </c>
      <c r="N530" s="117">
        <v>11059400.880000001</v>
      </c>
      <c r="O530" s="133">
        <v>0</v>
      </c>
      <c r="P530" s="133">
        <v>0</v>
      </c>
      <c r="Q530" s="117">
        <v>0</v>
      </c>
      <c r="R530" s="117">
        <v>0</v>
      </c>
      <c r="S530" s="133">
        <v>0</v>
      </c>
      <c r="T530" s="133">
        <v>0</v>
      </c>
      <c r="U530" s="133">
        <v>0</v>
      </c>
      <c r="V530" s="133">
        <v>0</v>
      </c>
      <c r="W530" s="133">
        <v>0</v>
      </c>
      <c r="X530" s="133">
        <v>0</v>
      </c>
      <c r="Y530" s="133">
        <v>0</v>
      </c>
      <c r="Z530" s="133">
        <v>0</v>
      </c>
      <c r="AA530" s="133">
        <v>0</v>
      </c>
      <c r="AB530" s="133">
        <v>0</v>
      </c>
      <c r="AC530" s="117">
        <v>236671.18</v>
      </c>
      <c r="AD530" s="133">
        <v>0</v>
      </c>
      <c r="AE530" s="133">
        <v>0</v>
      </c>
      <c r="AF530" s="108" t="s">
        <v>17025</v>
      </c>
      <c r="AG530" s="108">
        <v>2024</v>
      </c>
      <c r="AH530" s="108">
        <v>2024</v>
      </c>
      <c r="AI530" s="124"/>
      <c r="AJ530" s="124"/>
      <c r="AK530" s="124"/>
      <c r="AL530" s="124"/>
      <c r="AM530" s="125" t="s">
        <v>16939</v>
      </c>
      <c r="AN530" s="125" t="s">
        <v>16930</v>
      </c>
      <c r="AO530" s="125"/>
      <c r="AP530" s="125" t="s">
        <v>16944</v>
      </c>
      <c r="AQ530" s="125" t="s">
        <v>16951</v>
      </c>
      <c r="AR530" s="125" t="s">
        <v>16943</v>
      </c>
      <c r="AS530" s="125"/>
      <c r="AT530" s="125"/>
      <c r="AU530" s="125"/>
      <c r="AV530" s="125"/>
      <c r="AW530" s="125"/>
      <c r="AX530" s="126"/>
      <c r="AY530" s="126"/>
      <c r="AZ530" s="125" t="s">
        <v>2966</v>
      </c>
      <c r="BA530" s="125"/>
      <c r="BB530" s="127"/>
      <c r="BC530" s="128"/>
      <c r="CH530" s="119">
        <v>-3.4924596548080444E-10</v>
      </c>
      <c r="DN530" s="97" t="e">
        <f t="shared" si="195"/>
        <v>#N/A</v>
      </c>
    </row>
    <row r="531" spans="1:118" x14ac:dyDescent="0.3">
      <c r="A531" s="97">
        <v>1</v>
      </c>
      <c r="B531" s="120">
        <f>SUBTOTAL(9,$A$383:A531)</f>
        <v>148</v>
      </c>
      <c r="C531" s="130" t="s">
        <v>580</v>
      </c>
      <c r="D531" s="117">
        <f t="shared" si="199"/>
        <v>6351503.4799999995</v>
      </c>
      <c r="E531" s="133">
        <v>0</v>
      </c>
      <c r="F531" s="133">
        <v>0</v>
      </c>
      <c r="G531" s="133">
        <v>0</v>
      </c>
      <c r="H531" s="133">
        <v>0</v>
      </c>
      <c r="I531" s="133">
        <v>0</v>
      </c>
      <c r="J531" s="133">
        <v>0</v>
      </c>
      <c r="K531" s="149">
        <v>0</v>
      </c>
      <c r="L531" s="133">
        <v>0</v>
      </c>
      <c r="M531" s="122">
        <v>765.1</v>
      </c>
      <c r="N531" s="117">
        <v>6218429.0999999996</v>
      </c>
      <c r="O531" s="133">
        <v>0</v>
      </c>
      <c r="P531" s="133">
        <v>0</v>
      </c>
      <c r="Q531" s="117">
        <v>0</v>
      </c>
      <c r="R531" s="117">
        <v>0</v>
      </c>
      <c r="S531" s="133">
        <v>0</v>
      </c>
      <c r="T531" s="133">
        <v>0</v>
      </c>
      <c r="U531" s="133">
        <v>0</v>
      </c>
      <c r="V531" s="133">
        <v>0</v>
      </c>
      <c r="W531" s="133">
        <v>0</v>
      </c>
      <c r="X531" s="133">
        <v>0</v>
      </c>
      <c r="Y531" s="133">
        <v>0</v>
      </c>
      <c r="Z531" s="133">
        <v>0</v>
      </c>
      <c r="AA531" s="133">
        <v>0</v>
      </c>
      <c r="AB531" s="133">
        <v>0</v>
      </c>
      <c r="AC531" s="117">
        <v>133074.38</v>
      </c>
      <c r="AD531" s="117">
        <v>0</v>
      </c>
      <c r="AE531" s="133">
        <v>0</v>
      </c>
      <c r="AF531" s="108" t="s">
        <v>17025</v>
      </c>
      <c r="AG531" s="108">
        <v>2024</v>
      </c>
      <c r="AH531" s="108">
        <v>2024</v>
      </c>
      <c r="AI531" s="124"/>
      <c r="AJ531" s="124"/>
      <c r="AK531" s="124"/>
      <c r="AL531" s="124"/>
      <c r="AM531" s="125" t="s">
        <v>16939</v>
      </c>
      <c r="AN531" s="125" t="s">
        <v>16930</v>
      </c>
      <c r="AO531" s="125"/>
      <c r="AP531" s="125" t="s">
        <v>16929</v>
      </c>
      <c r="AQ531" s="125" t="s">
        <v>16951</v>
      </c>
      <c r="AR531" s="125"/>
      <c r="AS531" s="125"/>
      <c r="AT531" s="125"/>
      <c r="AU531" s="125"/>
      <c r="AV531" s="125"/>
      <c r="AW531" s="125"/>
      <c r="AX531" s="126"/>
      <c r="AY531" s="126"/>
      <c r="AZ531" s="125" t="s">
        <v>2966</v>
      </c>
      <c r="BA531" s="125"/>
      <c r="BB531" s="127"/>
      <c r="BC531" s="128"/>
      <c r="CH531" s="119">
        <v>2.1827872842550278E-10</v>
      </c>
      <c r="DN531" s="97" t="e">
        <f t="shared" si="195"/>
        <v>#N/A</v>
      </c>
    </row>
    <row r="532" spans="1:118" x14ac:dyDescent="0.3">
      <c r="A532" s="97">
        <v>1</v>
      </c>
      <c r="B532" s="120">
        <f>SUBTOTAL(9,$A$383:A532)</f>
        <v>149</v>
      </c>
      <c r="C532" s="130" t="s">
        <v>572</v>
      </c>
      <c r="D532" s="117">
        <f t="shared" si="199"/>
        <v>4899258.25</v>
      </c>
      <c r="E532" s="133">
        <v>0</v>
      </c>
      <c r="F532" s="133">
        <v>0</v>
      </c>
      <c r="G532" s="133">
        <v>0</v>
      </c>
      <c r="H532" s="133">
        <v>0</v>
      </c>
      <c r="I532" s="133">
        <v>0</v>
      </c>
      <c r="J532" s="133">
        <v>0</v>
      </c>
      <c r="K532" s="149">
        <v>0</v>
      </c>
      <c r="L532" s="133">
        <v>0</v>
      </c>
      <c r="M532" s="122">
        <v>624</v>
      </c>
      <c r="N532" s="117">
        <v>4693776.0199999996</v>
      </c>
      <c r="O532" s="133">
        <v>0</v>
      </c>
      <c r="P532" s="133">
        <v>0</v>
      </c>
      <c r="Q532" s="117">
        <v>0</v>
      </c>
      <c r="R532" s="117">
        <v>0</v>
      </c>
      <c r="S532" s="133">
        <v>0</v>
      </c>
      <c r="T532" s="133">
        <v>0</v>
      </c>
      <c r="U532" s="133">
        <v>0</v>
      </c>
      <c r="V532" s="133">
        <v>0</v>
      </c>
      <c r="W532" s="133">
        <v>0</v>
      </c>
      <c r="X532" s="133">
        <v>0</v>
      </c>
      <c r="Y532" s="133">
        <v>0</v>
      </c>
      <c r="Z532" s="133">
        <v>0</v>
      </c>
      <c r="AA532" s="133">
        <v>0</v>
      </c>
      <c r="AB532" s="133">
        <v>0</v>
      </c>
      <c r="AC532" s="117">
        <v>100446.81999999999</v>
      </c>
      <c r="AD532" s="117">
        <v>105035.41</v>
      </c>
      <c r="AE532" s="133">
        <v>0</v>
      </c>
      <c r="AF532" s="108">
        <v>2024</v>
      </c>
      <c r="AG532" s="108">
        <v>2024</v>
      </c>
      <c r="AH532" s="108">
        <v>2024</v>
      </c>
      <c r="AI532" s="124"/>
      <c r="AJ532" s="124"/>
      <c r="AK532" s="124"/>
      <c r="AL532" s="124"/>
      <c r="AM532" s="125" t="s">
        <v>16946</v>
      </c>
      <c r="AN532" s="125" t="s">
        <v>16935</v>
      </c>
      <c r="AO532" s="125">
        <v>0</v>
      </c>
      <c r="AP532" s="125" t="s">
        <v>16943</v>
      </c>
      <c r="AQ532" s="125" t="s">
        <v>16931</v>
      </c>
      <c r="AR532" s="125" t="s">
        <v>16943</v>
      </c>
      <c r="AS532" s="125"/>
      <c r="AT532" s="125"/>
      <c r="AU532" s="125"/>
      <c r="AV532" s="125"/>
      <c r="AW532" s="125" t="s">
        <v>783</v>
      </c>
      <c r="AX532" s="126">
        <v>2422.1</v>
      </c>
      <c r="AY532" s="126">
        <v>753</v>
      </c>
      <c r="AZ532" s="125" t="s">
        <v>2989</v>
      </c>
      <c r="BA532" s="125">
        <v>2008</v>
      </c>
      <c r="BB532" s="127"/>
      <c r="BC532" s="128">
        <v>129</v>
      </c>
      <c r="BJ532" s="97" t="s">
        <v>9472</v>
      </c>
      <c r="BM532" s="97" t="s">
        <v>3866</v>
      </c>
      <c r="BN532" s="97" t="s">
        <v>1342</v>
      </c>
      <c r="BO532" s="97" t="s">
        <v>2983</v>
      </c>
      <c r="BU532" s="97" t="s">
        <v>3866</v>
      </c>
      <c r="BV532" s="97" t="s">
        <v>1342</v>
      </c>
      <c r="BW532" s="97" t="s">
        <v>2983</v>
      </c>
      <c r="CH532" s="119">
        <v>4.0745362639427185E-10</v>
      </c>
      <c r="DN532" s="97" t="e">
        <f t="shared" si="195"/>
        <v>#N/A</v>
      </c>
    </row>
    <row r="533" spans="1:118" x14ac:dyDescent="0.3">
      <c r="A533" s="97">
        <v>1</v>
      </c>
      <c r="B533" s="120">
        <f>SUBTOTAL(9,$A$383:A533)</f>
        <v>150</v>
      </c>
      <c r="C533" s="130" t="s">
        <v>573</v>
      </c>
      <c r="D533" s="117">
        <f t="shared" si="199"/>
        <v>8432197.4000000004</v>
      </c>
      <c r="E533" s="133">
        <v>0</v>
      </c>
      <c r="F533" s="133">
        <v>0</v>
      </c>
      <c r="G533" s="133">
        <v>0</v>
      </c>
      <c r="H533" s="133">
        <v>0</v>
      </c>
      <c r="I533" s="133">
        <v>0</v>
      </c>
      <c r="J533" s="133">
        <v>0</v>
      </c>
      <c r="K533" s="149">
        <v>0</v>
      </c>
      <c r="L533" s="133">
        <v>0</v>
      </c>
      <c r="M533" s="122">
        <v>1087.17</v>
      </c>
      <c r="N533" s="117">
        <v>8255529.0800000001</v>
      </c>
      <c r="O533" s="133">
        <v>0</v>
      </c>
      <c r="P533" s="133">
        <v>0</v>
      </c>
      <c r="Q533" s="117">
        <v>0</v>
      </c>
      <c r="R533" s="117">
        <v>0</v>
      </c>
      <c r="S533" s="133">
        <v>0</v>
      </c>
      <c r="T533" s="133">
        <v>0</v>
      </c>
      <c r="U533" s="133">
        <v>0</v>
      </c>
      <c r="V533" s="133">
        <v>0</v>
      </c>
      <c r="W533" s="133">
        <v>0</v>
      </c>
      <c r="X533" s="133">
        <v>0</v>
      </c>
      <c r="Y533" s="133">
        <v>0</v>
      </c>
      <c r="Z533" s="133">
        <v>0</v>
      </c>
      <c r="AA533" s="133">
        <v>0</v>
      </c>
      <c r="AB533" s="133">
        <v>0</v>
      </c>
      <c r="AC533" s="117">
        <v>176668.32</v>
      </c>
      <c r="AD533" s="133">
        <v>0</v>
      </c>
      <c r="AE533" s="133">
        <v>0</v>
      </c>
      <c r="AF533" s="108" t="s">
        <v>17025</v>
      </c>
      <c r="AG533" s="108">
        <v>2024</v>
      </c>
      <c r="AH533" s="108">
        <v>2024</v>
      </c>
      <c r="AI533" s="124"/>
      <c r="AJ533" s="124"/>
      <c r="AK533" s="124"/>
      <c r="AL533" s="124"/>
      <c r="AM533" s="125" t="s">
        <v>16939</v>
      </c>
      <c r="AN533" s="125" t="s">
        <v>16930</v>
      </c>
      <c r="AO533" s="125">
        <v>0</v>
      </c>
      <c r="AP533" s="125" t="s">
        <v>16950</v>
      </c>
      <c r="AQ533" s="125" t="s">
        <v>16951</v>
      </c>
      <c r="AR533" s="125" t="s">
        <v>16943</v>
      </c>
      <c r="AS533" s="125"/>
      <c r="AT533" s="125"/>
      <c r="AU533" s="125"/>
      <c r="AV533" s="125"/>
      <c r="AW533" s="125" t="s">
        <v>778</v>
      </c>
      <c r="AX533" s="126">
        <v>4053.8</v>
      </c>
      <c r="AY533" s="126">
        <v>1211</v>
      </c>
      <c r="AZ533" s="125" t="s">
        <v>2966</v>
      </c>
      <c r="BA533" s="125" t="s">
        <v>16991</v>
      </c>
      <c r="BB533" s="127"/>
      <c r="BC533" s="128">
        <v>123.82999999999993</v>
      </c>
      <c r="BJ533" s="97" t="s">
        <v>9859</v>
      </c>
      <c r="BM533" s="97" t="s">
        <v>3868</v>
      </c>
      <c r="BN533" s="97" t="s">
        <v>3043</v>
      </c>
      <c r="BO533" s="97" t="s">
        <v>2983</v>
      </c>
      <c r="BU533" s="97" t="s">
        <v>3868</v>
      </c>
      <c r="BV533" s="97" t="s">
        <v>3043</v>
      </c>
      <c r="BW533" s="97" t="s">
        <v>2983</v>
      </c>
      <c r="CH533" s="119">
        <v>-8.7311491370201111E-11</v>
      </c>
      <c r="DN533" s="97" t="e">
        <f t="shared" si="195"/>
        <v>#N/A</v>
      </c>
    </row>
    <row r="534" spans="1:118" x14ac:dyDescent="0.3">
      <c r="B534" s="150" t="s">
        <v>378</v>
      </c>
      <c r="C534" s="150"/>
      <c r="D534" s="116">
        <f t="shared" ref="D534:AE534" si="200">SUM(D535:D587)</f>
        <v>359954410.08000004</v>
      </c>
      <c r="E534" s="117">
        <f t="shared" si="200"/>
        <v>362316.82</v>
      </c>
      <c r="F534" s="117">
        <f t="shared" si="200"/>
        <v>0</v>
      </c>
      <c r="G534" s="117">
        <f t="shared" si="200"/>
        <v>9229425.6500000004</v>
      </c>
      <c r="H534" s="117">
        <f t="shared" si="200"/>
        <v>440277.64</v>
      </c>
      <c r="I534" s="117">
        <f t="shared" si="200"/>
        <v>0</v>
      </c>
      <c r="J534" s="117">
        <f t="shared" si="200"/>
        <v>0</v>
      </c>
      <c r="K534" s="118">
        <f t="shared" si="200"/>
        <v>70</v>
      </c>
      <c r="L534" s="117">
        <f t="shared" si="200"/>
        <v>215494495.43999997</v>
      </c>
      <c r="M534" s="117">
        <f t="shared" si="200"/>
        <v>10385.049999999999</v>
      </c>
      <c r="N534" s="117">
        <f t="shared" si="200"/>
        <v>88827129.840000033</v>
      </c>
      <c r="O534" s="117">
        <f t="shared" si="200"/>
        <v>0</v>
      </c>
      <c r="P534" s="117">
        <f t="shared" si="200"/>
        <v>0</v>
      </c>
      <c r="Q534" s="117">
        <f t="shared" si="200"/>
        <v>6468.9</v>
      </c>
      <c r="R534" s="117">
        <f t="shared" si="200"/>
        <v>36366254.310000002</v>
      </c>
      <c r="S534" s="117">
        <f t="shared" si="200"/>
        <v>0</v>
      </c>
      <c r="T534" s="117">
        <f t="shared" si="200"/>
        <v>0</v>
      </c>
      <c r="U534" s="117">
        <f t="shared" si="200"/>
        <v>0</v>
      </c>
      <c r="V534" s="117">
        <f t="shared" si="200"/>
        <v>0</v>
      </c>
      <c r="W534" s="117">
        <f t="shared" si="200"/>
        <v>0</v>
      </c>
      <c r="X534" s="117">
        <f t="shared" si="200"/>
        <v>0</v>
      </c>
      <c r="Y534" s="117">
        <f t="shared" si="200"/>
        <v>0</v>
      </c>
      <c r="Z534" s="117">
        <f t="shared" si="200"/>
        <v>0</v>
      </c>
      <c r="AA534" s="117">
        <f t="shared" si="200"/>
        <v>0</v>
      </c>
      <c r="AB534" s="117">
        <f t="shared" si="200"/>
        <v>0</v>
      </c>
      <c r="AC534" s="117">
        <f t="shared" si="200"/>
        <v>2893823.6699999995</v>
      </c>
      <c r="AD534" s="117">
        <f t="shared" si="200"/>
        <v>6220686.7100000009</v>
      </c>
      <c r="AE534" s="117">
        <f t="shared" si="200"/>
        <v>120000</v>
      </c>
      <c r="AF534" s="108" t="s">
        <v>17004</v>
      </c>
      <c r="AG534" s="108" t="s">
        <v>17004</v>
      </c>
      <c r="AH534" s="108" t="s">
        <v>17004</v>
      </c>
      <c r="AI534" s="124"/>
      <c r="AJ534" s="124"/>
      <c r="AK534" s="124"/>
      <c r="AL534" s="124"/>
      <c r="AM534" s="125"/>
      <c r="AN534" s="125"/>
      <c r="AO534" s="125"/>
      <c r="AP534" s="125"/>
      <c r="AQ534" s="125"/>
      <c r="AR534" s="125"/>
      <c r="AS534" s="125"/>
      <c r="AT534" s="125"/>
      <c r="AU534" s="125"/>
      <c r="AV534" s="125"/>
      <c r="AW534" s="125"/>
      <c r="AX534" s="126"/>
      <c r="AY534" s="126"/>
      <c r="AZ534" s="125"/>
      <c r="BA534" s="125"/>
      <c r="BB534" s="127"/>
      <c r="BC534" s="128">
        <f t="shared" ref="BC534:BC616" si="201">AY534-M534</f>
        <v>-10385.049999999999</v>
      </c>
      <c r="BJ534" s="97" t="e">
        <f t="shared" ref="BJ534:BJ547" si="202">VLOOKUP(C534,BM:BO,3,FALSE)</f>
        <v>#N/A</v>
      </c>
      <c r="BM534" s="97" t="s">
        <v>3607</v>
      </c>
      <c r="BN534" s="97" t="s">
        <v>2979</v>
      </c>
      <c r="BO534" s="97" t="s">
        <v>3608</v>
      </c>
      <c r="BU534" s="97" t="s">
        <v>3607</v>
      </c>
      <c r="BV534" s="97" t="s">
        <v>2979</v>
      </c>
      <c r="BW534" s="97" t="s">
        <v>3608</v>
      </c>
      <c r="CH534" s="119">
        <f t="shared" si="178"/>
        <v>8.3819031715393066E-8</v>
      </c>
      <c r="DN534" s="97" t="e">
        <f t="shared" si="195"/>
        <v>#N/A</v>
      </c>
    </row>
    <row r="535" spans="1:118" x14ac:dyDescent="0.3">
      <c r="A535" s="97">
        <v>1</v>
      </c>
      <c r="B535" s="120">
        <f>SUBTOTAL(9,$A$383:A535)</f>
        <v>151</v>
      </c>
      <c r="C535" s="130" t="s">
        <v>425</v>
      </c>
      <c r="D535" s="117">
        <f t="shared" ref="D535:D558" si="203">E535+F535+G535+H535+I535+J535+L535+N535+P535+R535+T535+U535+V535+W535+X535+Y535+Z535+AA535+AB535+AC535+AD535+AE535</f>
        <v>3636840.4000000004</v>
      </c>
      <c r="E535" s="133">
        <v>0</v>
      </c>
      <c r="F535" s="133">
        <v>0</v>
      </c>
      <c r="G535" s="133">
        <v>0</v>
      </c>
      <c r="H535" s="133">
        <v>0</v>
      </c>
      <c r="I535" s="133">
        <v>0</v>
      </c>
      <c r="J535" s="133">
        <v>0</v>
      </c>
      <c r="K535" s="149">
        <v>0</v>
      </c>
      <c r="L535" s="133">
        <v>0</v>
      </c>
      <c r="M535" s="117">
        <v>335</v>
      </c>
      <c r="N535" s="117">
        <v>3480605.22</v>
      </c>
      <c r="O535" s="133">
        <v>0</v>
      </c>
      <c r="P535" s="133">
        <v>0</v>
      </c>
      <c r="Q535" s="133">
        <v>0</v>
      </c>
      <c r="R535" s="133">
        <v>0</v>
      </c>
      <c r="S535" s="133">
        <v>0</v>
      </c>
      <c r="T535" s="133">
        <v>0</v>
      </c>
      <c r="U535" s="133">
        <v>0</v>
      </c>
      <c r="V535" s="133">
        <v>0</v>
      </c>
      <c r="W535" s="133">
        <v>0</v>
      </c>
      <c r="X535" s="133">
        <v>0</v>
      </c>
      <c r="Y535" s="133">
        <v>0</v>
      </c>
      <c r="Z535" s="133">
        <v>0</v>
      </c>
      <c r="AA535" s="133">
        <v>0</v>
      </c>
      <c r="AB535" s="133">
        <v>0</v>
      </c>
      <c r="AC535" s="117">
        <f>ROUND(N535*2.14%,2)</f>
        <v>74484.95</v>
      </c>
      <c r="AD535" s="117">
        <v>81750.23</v>
      </c>
      <c r="AE535" s="133">
        <v>0</v>
      </c>
      <c r="AF535" s="108">
        <v>2024</v>
      </c>
      <c r="AG535" s="108">
        <v>2024</v>
      </c>
      <c r="AH535" s="108">
        <v>2024</v>
      </c>
      <c r="AI535" s="124"/>
      <c r="AJ535" s="124"/>
      <c r="AK535" s="124"/>
      <c r="AL535" s="124"/>
      <c r="AM535" s="125" t="s">
        <v>16939</v>
      </c>
      <c r="AN535" s="125" t="s">
        <v>16930</v>
      </c>
      <c r="AO535" s="125">
        <v>0</v>
      </c>
      <c r="AP535" s="125" t="s">
        <v>16942</v>
      </c>
      <c r="AQ535" s="125" t="s">
        <v>16951</v>
      </c>
      <c r="AR535" s="125">
        <v>0</v>
      </c>
      <c r="AS535" s="125"/>
      <c r="AT535" s="125"/>
      <c r="AU535" s="125"/>
      <c r="AV535" s="125"/>
      <c r="AW535" s="125" t="s">
        <v>631</v>
      </c>
      <c r="AX535" s="126">
        <v>311</v>
      </c>
      <c r="AY535" s="126" t="s">
        <v>2983</v>
      </c>
      <c r="AZ535" s="125" t="s">
        <v>2966</v>
      </c>
      <c r="BA535" s="125" t="s">
        <v>16991</v>
      </c>
      <c r="BB535" s="127"/>
      <c r="BC535" s="128" t="e">
        <f t="shared" si="201"/>
        <v>#VALUE!</v>
      </c>
      <c r="BJ535" s="97" t="str">
        <f t="shared" si="202"/>
        <v>нет данных</v>
      </c>
      <c r="BM535" s="97" t="s">
        <v>3609</v>
      </c>
      <c r="BN535" s="97" t="s">
        <v>628</v>
      </c>
      <c r="BO535" s="97" t="s">
        <v>3610</v>
      </c>
      <c r="BU535" s="97" t="s">
        <v>3609</v>
      </c>
      <c r="BV535" s="97" t="s">
        <v>628</v>
      </c>
      <c r="BW535" s="97" t="s">
        <v>3610</v>
      </c>
      <c r="CH535" s="119">
        <f t="shared" si="178"/>
        <v>1.7462298274040222E-10</v>
      </c>
      <c r="DN535" s="97" t="e">
        <f t="shared" si="195"/>
        <v>#N/A</v>
      </c>
    </row>
    <row r="536" spans="1:118" x14ac:dyDescent="0.3">
      <c r="A536" s="97">
        <v>1</v>
      </c>
      <c r="B536" s="120">
        <f>SUBTOTAL(9,$A$383:A536)</f>
        <v>152</v>
      </c>
      <c r="C536" s="130" t="s">
        <v>426</v>
      </c>
      <c r="D536" s="117">
        <f t="shared" si="203"/>
        <v>6188056.7999999998</v>
      </c>
      <c r="E536" s="133">
        <v>0</v>
      </c>
      <c r="F536" s="133">
        <v>0</v>
      </c>
      <c r="G536" s="133">
        <v>0</v>
      </c>
      <c r="H536" s="133">
        <v>0</v>
      </c>
      <c r="I536" s="133">
        <v>0</v>
      </c>
      <c r="J536" s="133">
        <v>0</v>
      </c>
      <c r="K536" s="149">
        <v>0</v>
      </c>
      <c r="L536" s="133">
        <v>0</v>
      </c>
      <c r="M536" s="117">
        <v>570</v>
      </c>
      <c r="N536" s="117">
        <v>5870615.21</v>
      </c>
      <c r="O536" s="133">
        <v>0</v>
      </c>
      <c r="P536" s="133">
        <v>0</v>
      </c>
      <c r="Q536" s="133">
        <v>0</v>
      </c>
      <c r="R536" s="133">
        <v>0</v>
      </c>
      <c r="S536" s="133">
        <v>0</v>
      </c>
      <c r="T536" s="133">
        <v>0</v>
      </c>
      <c r="U536" s="133">
        <v>0</v>
      </c>
      <c r="V536" s="133">
        <v>0</v>
      </c>
      <c r="W536" s="133">
        <v>0</v>
      </c>
      <c r="X536" s="133">
        <v>0</v>
      </c>
      <c r="Y536" s="133">
        <v>0</v>
      </c>
      <c r="Z536" s="133">
        <v>0</v>
      </c>
      <c r="AA536" s="133">
        <v>0</v>
      </c>
      <c r="AB536" s="133">
        <v>0</v>
      </c>
      <c r="AC536" s="117">
        <f>ROUND(N536*2.14%,2)</f>
        <v>125631.17</v>
      </c>
      <c r="AD536" s="117">
        <v>191810.42</v>
      </c>
      <c r="AE536" s="133">
        <v>0</v>
      </c>
      <c r="AF536" s="108">
        <v>2024</v>
      </c>
      <c r="AG536" s="108">
        <v>2024</v>
      </c>
      <c r="AH536" s="108">
        <v>2024</v>
      </c>
      <c r="AI536" s="124"/>
      <c r="AJ536" s="124"/>
      <c r="AK536" s="124"/>
      <c r="AL536" s="124"/>
      <c r="AM536" s="125" t="s">
        <v>16932</v>
      </c>
      <c r="AN536" s="125" t="s">
        <v>16953</v>
      </c>
      <c r="AO536" s="125">
        <v>0</v>
      </c>
      <c r="AP536" s="125" t="s">
        <v>16942</v>
      </c>
      <c r="AQ536" s="125" t="s">
        <v>16945</v>
      </c>
      <c r="AR536" s="125" t="s">
        <v>16943</v>
      </c>
      <c r="AS536" s="125"/>
      <c r="AT536" s="125"/>
      <c r="AU536" s="125"/>
      <c r="AV536" s="125"/>
      <c r="AW536" s="125" t="s">
        <v>639</v>
      </c>
      <c r="AX536" s="126">
        <v>1281.5999999999999</v>
      </c>
      <c r="AY536" s="126">
        <v>576</v>
      </c>
      <c r="AZ536" s="125" t="s">
        <v>2966</v>
      </c>
      <c r="BA536" s="125" t="s">
        <v>16991</v>
      </c>
      <c r="BB536" s="127"/>
      <c r="BC536" s="128">
        <f t="shared" si="201"/>
        <v>6</v>
      </c>
      <c r="BJ536" s="97" t="str">
        <f t="shared" si="202"/>
        <v>447.000</v>
      </c>
      <c r="BM536" s="97" t="s">
        <v>3611</v>
      </c>
      <c r="BN536" s="97" t="s">
        <v>3003</v>
      </c>
      <c r="BO536" s="97" t="s">
        <v>2983</v>
      </c>
      <c r="BU536" s="97" t="s">
        <v>3611</v>
      </c>
      <c r="BV536" s="97" t="s">
        <v>3003</v>
      </c>
      <c r="BW536" s="97" t="s">
        <v>2983</v>
      </c>
      <c r="CH536" s="119">
        <f t="shared" si="178"/>
        <v>-1.4551915228366852E-10</v>
      </c>
      <c r="DN536" s="97" t="e">
        <f t="shared" si="195"/>
        <v>#N/A</v>
      </c>
    </row>
    <row r="537" spans="1:118" x14ac:dyDescent="0.3">
      <c r="A537" s="97">
        <v>1</v>
      </c>
      <c r="B537" s="120">
        <f>SUBTOTAL(9,$A$383:A537)</f>
        <v>153</v>
      </c>
      <c r="C537" s="130" t="s">
        <v>427</v>
      </c>
      <c r="D537" s="117">
        <f t="shared" si="203"/>
        <v>3590380.75</v>
      </c>
      <c r="E537" s="133">
        <v>0</v>
      </c>
      <c r="F537" s="133">
        <v>0</v>
      </c>
      <c r="G537" s="133">
        <v>0</v>
      </c>
      <c r="H537" s="133">
        <v>0</v>
      </c>
      <c r="I537" s="133">
        <v>0</v>
      </c>
      <c r="J537" s="133">
        <v>0</v>
      </c>
      <c r="K537" s="149">
        <v>0</v>
      </c>
      <c r="L537" s="133">
        <v>0</v>
      </c>
      <c r="M537" s="117">
        <v>434</v>
      </c>
      <c r="N537" s="117">
        <v>3433239.08</v>
      </c>
      <c r="O537" s="133">
        <v>0</v>
      </c>
      <c r="P537" s="133">
        <v>0</v>
      </c>
      <c r="Q537" s="133">
        <v>0</v>
      </c>
      <c r="R537" s="133">
        <v>0</v>
      </c>
      <c r="S537" s="133">
        <v>0</v>
      </c>
      <c r="T537" s="133">
        <v>0</v>
      </c>
      <c r="U537" s="133">
        <v>0</v>
      </c>
      <c r="V537" s="133">
        <v>0</v>
      </c>
      <c r="W537" s="133">
        <v>0</v>
      </c>
      <c r="X537" s="133">
        <v>0</v>
      </c>
      <c r="Y537" s="133">
        <v>0</v>
      </c>
      <c r="Z537" s="133">
        <v>0</v>
      </c>
      <c r="AA537" s="133">
        <v>0</v>
      </c>
      <c r="AB537" s="133">
        <v>0</v>
      </c>
      <c r="AC537" s="117">
        <f>ROUND(N537*2.14%,2)</f>
        <v>73471.320000000007</v>
      </c>
      <c r="AD537" s="117">
        <v>83670.350000000006</v>
      </c>
      <c r="AE537" s="133">
        <v>0</v>
      </c>
      <c r="AF537" s="108">
        <v>2024</v>
      </c>
      <c r="AG537" s="108">
        <v>2024</v>
      </c>
      <c r="AH537" s="108">
        <v>2024</v>
      </c>
      <c r="AI537" s="124"/>
      <c r="AJ537" s="124"/>
      <c r="AK537" s="124"/>
      <c r="AL537" s="124"/>
      <c r="AM537" s="125" t="s">
        <v>16948</v>
      </c>
      <c r="AN537" s="125" t="s">
        <v>16929</v>
      </c>
      <c r="AO537" s="125">
        <v>0</v>
      </c>
      <c r="AP537" s="125" t="s">
        <v>16937</v>
      </c>
      <c r="AQ537" s="125" t="s">
        <v>16936</v>
      </c>
      <c r="AR537" s="125">
        <v>0</v>
      </c>
      <c r="AS537" s="125"/>
      <c r="AT537" s="125"/>
      <c r="AU537" s="125"/>
      <c r="AV537" s="125"/>
      <c r="AW537" s="125" t="s">
        <v>2423</v>
      </c>
      <c r="AX537" s="126">
        <v>438.7</v>
      </c>
      <c r="AY537" s="126">
        <v>380</v>
      </c>
      <c r="AZ537" s="125" t="s">
        <v>2966</v>
      </c>
      <c r="BA537" s="125" t="s">
        <v>16991</v>
      </c>
      <c r="BB537" s="127"/>
      <c r="BC537" s="128">
        <f t="shared" si="201"/>
        <v>-54</v>
      </c>
      <c r="BJ537" s="97" t="str">
        <f t="shared" si="202"/>
        <v>280.000</v>
      </c>
      <c r="BM537" s="97" t="s">
        <v>544</v>
      </c>
      <c r="BN537" s="97" t="s">
        <v>1342</v>
      </c>
      <c r="BO537" s="97" t="s">
        <v>2983</v>
      </c>
      <c r="BU537" s="97" t="s">
        <v>544</v>
      </c>
      <c r="BV537" s="97" t="s">
        <v>1342</v>
      </c>
      <c r="BW537" s="97" t="s">
        <v>2983</v>
      </c>
      <c r="CH537" s="119">
        <f t="shared" si="178"/>
        <v>-8.7311491370201111E-11</v>
      </c>
      <c r="DN537" s="97" t="e">
        <f t="shared" ref="DN537:DN571" si="204">VLOOKUP(C537,DP:DQ,2,FALSE)</f>
        <v>#N/A</v>
      </c>
    </row>
    <row r="538" spans="1:118" x14ac:dyDescent="0.3">
      <c r="A538" s="97">
        <v>1</v>
      </c>
      <c r="B538" s="120">
        <f>SUBTOTAL(9,$A$383:A538)</f>
        <v>154</v>
      </c>
      <c r="C538" s="130" t="s">
        <v>429</v>
      </c>
      <c r="D538" s="117">
        <f t="shared" si="203"/>
        <v>1774461.58</v>
      </c>
      <c r="E538" s="133">
        <v>54142.36</v>
      </c>
      <c r="F538" s="133">
        <v>0</v>
      </c>
      <c r="G538" s="133">
        <v>1609152.47</v>
      </c>
      <c r="H538" s="133">
        <v>0</v>
      </c>
      <c r="I538" s="133">
        <v>0</v>
      </c>
      <c r="J538" s="133">
        <v>0</v>
      </c>
      <c r="K538" s="149">
        <v>0</v>
      </c>
      <c r="L538" s="133">
        <v>0</v>
      </c>
      <c r="M538" s="117">
        <v>0</v>
      </c>
      <c r="N538" s="181">
        <v>0</v>
      </c>
      <c r="O538" s="133">
        <v>0</v>
      </c>
      <c r="P538" s="133">
        <v>0</v>
      </c>
      <c r="Q538" s="133">
        <v>0</v>
      </c>
      <c r="R538" s="133">
        <v>0</v>
      </c>
      <c r="S538" s="133">
        <v>0</v>
      </c>
      <c r="T538" s="133">
        <v>0</v>
      </c>
      <c r="U538" s="133">
        <v>0</v>
      </c>
      <c r="V538" s="133">
        <v>0</v>
      </c>
      <c r="W538" s="133">
        <v>0</v>
      </c>
      <c r="X538" s="133">
        <v>0</v>
      </c>
      <c r="Y538" s="133">
        <v>0</v>
      </c>
      <c r="Z538" s="133">
        <v>0</v>
      </c>
      <c r="AA538" s="133">
        <v>0</v>
      </c>
      <c r="AB538" s="133">
        <v>0</v>
      </c>
      <c r="AC538" s="133">
        <f>ROUND(E538*2.14%,2)+ROUND(G538*2.14%,2)</f>
        <v>35594.51</v>
      </c>
      <c r="AD538" s="133">
        <v>75572.240000000005</v>
      </c>
      <c r="AE538" s="133">
        <v>0</v>
      </c>
      <c r="AF538" s="108">
        <v>2024</v>
      </c>
      <c r="AG538" s="108">
        <v>2024</v>
      </c>
      <c r="AH538" s="108">
        <v>2024</v>
      </c>
      <c r="AI538" s="124"/>
      <c r="AJ538" s="124"/>
      <c r="AK538" s="124"/>
      <c r="AL538" s="124"/>
      <c r="AM538" s="125" t="s">
        <v>16953</v>
      </c>
      <c r="AN538" s="125" t="s">
        <v>16948</v>
      </c>
      <c r="AO538" s="125">
        <v>0</v>
      </c>
      <c r="AP538" s="125" t="s">
        <v>16937</v>
      </c>
      <c r="AQ538" s="125" t="s">
        <v>16936</v>
      </c>
      <c r="AR538" s="125">
        <v>0</v>
      </c>
      <c r="AS538" s="125"/>
      <c r="AT538" s="125"/>
      <c r="AU538" s="125"/>
      <c r="AV538" s="125"/>
      <c r="AW538" s="125" t="s">
        <v>1003</v>
      </c>
      <c r="AX538" s="126">
        <v>409.26</v>
      </c>
      <c r="AY538" s="126">
        <v>314</v>
      </c>
      <c r="AZ538" s="125" t="s">
        <v>2966</v>
      </c>
      <c r="BA538" s="125" t="s">
        <v>625</v>
      </c>
      <c r="BB538" s="127"/>
      <c r="BC538" s="128">
        <f t="shared" si="201"/>
        <v>314</v>
      </c>
      <c r="BJ538" s="97" t="str">
        <f t="shared" si="202"/>
        <v>268.100</v>
      </c>
      <c r="BM538" s="97" t="s">
        <v>3612</v>
      </c>
      <c r="BN538" s="97" t="s">
        <v>3191</v>
      </c>
      <c r="BO538" s="97" t="s">
        <v>3613</v>
      </c>
      <c r="BU538" s="97" t="s">
        <v>3612</v>
      </c>
      <c r="BV538" s="97" t="s">
        <v>3191</v>
      </c>
      <c r="BW538" s="97" t="s">
        <v>3613</v>
      </c>
      <c r="CH538" s="119">
        <f t="shared" si="178"/>
        <v>-1.4551915228366852E-11</v>
      </c>
      <c r="DN538" s="97" t="e">
        <f t="shared" si="204"/>
        <v>#N/A</v>
      </c>
    </row>
    <row r="539" spans="1:118" x14ac:dyDescent="0.3">
      <c r="A539" s="97">
        <v>1</v>
      </c>
      <c r="B539" s="120">
        <f>SUBTOTAL(9,$A$383:A539)</f>
        <v>155</v>
      </c>
      <c r="C539" s="130" t="s">
        <v>435</v>
      </c>
      <c r="D539" s="117">
        <f t="shared" si="203"/>
        <v>4533694.2</v>
      </c>
      <c r="E539" s="133">
        <v>0</v>
      </c>
      <c r="F539" s="133">
        <v>0</v>
      </c>
      <c r="G539" s="133">
        <v>0</v>
      </c>
      <c r="H539" s="133">
        <v>0</v>
      </c>
      <c r="I539" s="133">
        <v>0</v>
      </c>
      <c r="J539" s="133">
        <v>0</v>
      </c>
      <c r="K539" s="149">
        <v>0</v>
      </c>
      <c r="L539" s="133">
        <v>0</v>
      </c>
      <c r="M539" s="117">
        <v>550</v>
      </c>
      <c r="N539" s="117">
        <v>4360759.74</v>
      </c>
      <c r="O539" s="133">
        <v>0</v>
      </c>
      <c r="P539" s="133">
        <v>0</v>
      </c>
      <c r="Q539" s="133">
        <v>0</v>
      </c>
      <c r="R539" s="133">
        <v>0</v>
      </c>
      <c r="S539" s="133">
        <v>0</v>
      </c>
      <c r="T539" s="133">
        <v>0</v>
      </c>
      <c r="U539" s="133">
        <v>0</v>
      </c>
      <c r="V539" s="133">
        <v>0</v>
      </c>
      <c r="W539" s="133">
        <v>0</v>
      </c>
      <c r="X539" s="133">
        <v>0</v>
      </c>
      <c r="Y539" s="133">
        <v>0</v>
      </c>
      <c r="Z539" s="133">
        <v>0</v>
      </c>
      <c r="AA539" s="133">
        <v>0</v>
      </c>
      <c r="AB539" s="133">
        <v>0</v>
      </c>
      <c r="AC539" s="117">
        <f t="shared" ref="AC539:AC546" si="205">ROUND(N539*2.14%,2)</f>
        <v>93320.26</v>
      </c>
      <c r="AD539" s="117">
        <v>79614.2</v>
      </c>
      <c r="AE539" s="133">
        <v>0</v>
      </c>
      <c r="AF539" s="108">
        <v>2024</v>
      </c>
      <c r="AG539" s="108">
        <v>2024</v>
      </c>
      <c r="AH539" s="108">
        <v>2024</v>
      </c>
      <c r="AI539" s="124"/>
      <c r="AJ539" s="124"/>
      <c r="AK539" s="124"/>
      <c r="AL539" s="124"/>
      <c r="AM539" s="125" t="s">
        <v>16948</v>
      </c>
      <c r="AN539" s="125" t="s">
        <v>16935</v>
      </c>
      <c r="AO539" s="125">
        <v>0</v>
      </c>
      <c r="AP539" s="125" t="s">
        <v>16937</v>
      </c>
      <c r="AQ539" s="125" t="s">
        <v>16936</v>
      </c>
      <c r="AR539" s="125">
        <v>0</v>
      </c>
      <c r="AS539" s="125"/>
      <c r="AT539" s="125"/>
      <c r="AU539" s="125"/>
      <c r="AV539" s="125"/>
      <c r="AW539" s="125" t="s">
        <v>1691</v>
      </c>
      <c r="AX539" s="126">
        <v>385.6</v>
      </c>
      <c r="AY539" s="126" t="s">
        <v>2983</v>
      </c>
      <c r="AZ539" s="125" t="s">
        <v>2966</v>
      </c>
      <c r="BA539" s="125" t="s">
        <v>16991</v>
      </c>
      <c r="BB539" s="127"/>
      <c r="BC539" s="128" t="e">
        <f t="shared" si="201"/>
        <v>#VALUE!</v>
      </c>
      <c r="BJ539" s="97" t="str">
        <f t="shared" si="202"/>
        <v>275.000</v>
      </c>
      <c r="BM539" s="97" t="s">
        <v>3619</v>
      </c>
      <c r="BN539" s="97" t="s">
        <v>2983</v>
      </c>
      <c r="BO539" s="97" t="s">
        <v>2983</v>
      </c>
      <c r="BU539" s="97" t="s">
        <v>3619</v>
      </c>
      <c r="BV539" s="97" t="s">
        <v>2983</v>
      </c>
      <c r="BW539" s="97" t="s">
        <v>2983</v>
      </c>
      <c r="CH539" s="119">
        <f t="shared" si="178"/>
        <v>-2.9103830456733704E-11</v>
      </c>
      <c r="DN539" s="97" t="e">
        <f t="shared" si="204"/>
        <v>#N/A</v>
      </c>
    </row>
    <row r="540" spans="1:118" x14ac:dyDescent="0.3">
      <c r="A540" s="97">
        <v>1</v>
      </c>
      <c r="B540" s="120">
        <f>SUBTOTAL(9,$A$383:A540)</f>
        <v>156</v>
      </c>
      <c r="C540" s="130" t="s">
        <v>436</v>
      </c>
      <c r="D540" s="117">
        <f t="shared" si="203"/>
        <v>2931184.8</v>
      </c>
      <c r="E540" s="133">
        <v>0</v>
      </c>
      <c r="F540" s="133">
        <v>0</v>
      </c>
      <c r="G540" s="133">
        <v>0</v>
      </c>
      <c r="H540" s="133">
        <v>0</v>
      </c>
      <c r="I540" s="133">
        <v>0</v>
      </c>
      <c r="J540" s="133">
        <v>0</v>
      </c>
      <c r="K540" s="149">
        <v>0</v>
      </c>
      <c r="L540" s="133">
        <v>0</v>
      </c>
      <c r="M540" s="181">
        <v>270</v>
      </c>
      <c r="N540" s="117">
        <v>2802141.8</v>
      </c>
      <c r="O540" s="133">
        <v>0</v>
      </c>
      <c r="P540" s="133">
        <v>0</v>
      </c>
      <c r="Q540" s="133">
        <v>0</v>
      </c>
      <c r="R540" s="133">
        <v>0</v>
      </c>
      <c r="S540" s="133">
        <v>0</v>
      </c>
      <c r="T540" s="133">
        <v>0</v>
      </c>
      <c r="U540" s="133">
        <v>0</v>
      </c>
      <c r="V540" s="133">
        <v>0</v>
      </c>
      <c r="W540" s="133">
        <v>0</v>
      </c>
      <c r="X540" s="133">
        <v>0</v>
      </c>
      <c r="Y540" s="133">
        <v>0</v>
      </c>
      <c r="Z540" s="133">
        <v>0</v>
      </c>
      <c r="AA540" s="133">
        <v>0</v>
      </c>
      <c r="AB540" s="133">
        <v>0</v>
      </c>
      <c r="AC540" s="117">
        <f t="shared" si="205"/>
        <v>59965.83</v>
      </c>
      <c r="AD540" s="117">
        <v>69077.17</v>
      </c>
      <c r="AE540" s="133">
        <v>0</v>
      </c>
      <c r="AF540" s="108">
        <v>2024</v>
      </c>
      <c r="AG540" s="108">
        <v>2024</v>
      </c>
      <c r="AH540" s="108">
        <v>2024</v>
      </c>
      <c r="AI540" s="124"/>
      <c r="AJ540" s="124"/>
      <c r="AK540" s="124"/>
      <c r="AL540" s="124"/>
      <c r="AM540" s="125" t="s">
        <v>16934</v>
      </c>
      <c r="AN540" s="125" t="s">
        <v>16950</v>
      </c>
      <c r="AO540" s="125">
        <v>0</v>
      </c>
      <c r="AP540" s="125" t="s">
        <v>16939</v>
      </c>
      <c r="AQ540" s="125" t="s">
        <v>16940</v>
      </c>
      <c r="AR540" s="125">
        <v>0</v>
      </c>
      <c r="AS540" s="125" t="s">
        <v>16963</v>
      </c>
      <c r="AT540" s="125"/>
      <c r="AU540" s="125"/>
      <c r="AV540" s="125"/>
      <c r="AW540" s="125" t="s">
        <v>797</v>
      </c>
      <c r="AX540" s="126">
        <v>202.5</v>
      </c>
      <c r="AY540" s="126">
        <v>202.5</v>
      </c>
      <c r="AZ540" s="125" t="s">
        <v>2966</v>
      </c>
      <c r="BA540" s="125">
        <v>2005</v>
      </c>
      <c r="BB540" s="127"/>
      <c r="BC540" s="128">
        <f t="shared" si="201"/>
        <v>-67.5</v>
      </c>
      <c r="BD540" s="97" t="s">
        <v>16989</v>
      </c>
      <c r="BJ540" s="97" t="str">
        <f t="shared" si="202"/>
        <v>202.500</v>
      </c>
      <c r="BM540" s="97" t="s">
        <v>3620</v>
      </c>
      <c r="BN540" s="97" t="s">
        <v>631</v>
      </c>
      <c r="BO540" s="97" t="s">
        <v>3621</v>
      </c>
      <c r="BU540" s="97" t="s">
        <v>3620</v>
      </c>
      <c r="BV540" s="97" t="s">
        <v>631</v>
      </c>
      <c r="BW540" s="97" t="s">
        <v>3621</v>
      </c>
      <c r="CH540" s="119">
        <f t="shared" si="178"/>
        <v>0</v>
      </c>
      <c r="DN540" s="97" t="e">
        <f t="shared" si="204"/>
        <v>#N/A</v>
      </c>
    </row>
    <row r="541" spans="1:118" x14ac:dyDescent="0.3">
      <c r="A541" s="97">
        <v>1</v>
      </c>
      <c r="B541" s="120">
        <f>SUBTOTAL(9,$A$383:A541)</f>
        <v>157</v>
      </c>
      <c r="C541" s="130" t="s">
        <v>437</v>
      </c>
      <c r="D541" s="117">
        <f t="shared" si="203"/>
        <v>2436607.9200000004</v>
      </c>
      <c r="E541" s="133">
        <v>0</v>
      </c>
      <c r="F541" s="133">
        <v>0</v>
      </c>
      <c r="G541" s="133">
        <v>0</v>
      </c>
      <c r="H541" s="133">
        <v>0</v>
      </c>
      <c r="I541" s="133">
        <v>0</v>
      </c>
      <c r="J541" s="133">
        <v>0</v>
      </c>
      <c r="K541" s="149">
        <v>0</v>
      </c>
      <c r="L541" s="133">
        <v>0</v>
      </c>
      <c r="M541" s="117">
        <v>298</v>
      </c>
      <c r="N541" s="117">
        <v>2311365.58</v>
      </c>
      <c r="O541" s="133">
        <v>0</v>
      </c>
      <c r="P541" s="133">
        <v>0</v>
      </c>
      <c r="Q541" s="133">
        <v>0</v>
      </c>
      <c r="R541" s="133">
        <v>0</v>
      </c>
      <c r="S541" s="133">
        <v>0</v>
      </c>
      <c r="T541" s="133">
        <v>0</v>
      </c>
      <c r="U541" s="133">
        <v>0</v>
      </c>
      <c r="V541" s="133">
        <v>0</v>
      </c>
      <c r="W541" s="133">
        <v>0</v>
      </c>
      <c r="X541" s="133">
        <v>0</v>
      </c>
      <c r="Y541" s="133">
        <v>0</v>
      </c>
      <c r="Z541" s="133">
        <v>0</v>
      </c>
      <c r="AA541" s="133">
        <v>0</v>
      </c>
      <c r="AB541" s="133">
        <v>0</v>
      </c>
      <c r="AC541" s="117">
        <f t="shared" si="205"/>
        <v>49463.22</v>
      </c>
      <c r="AD541" s="117">
        <v>75779.12</v>
      </c>
      <c r="AE541" s="133">
        <v>0</v>
      </c>
      <c r="AF541" s="108">
        <v>2024</v>
      </c>
      <c r="AG541" s="108">
        <v>2024</v>
      </c>
      <c r="AH541" s="108">
        <v>2024</v>
      </c>
      <c r="AI541" s="124"/>
      <c r="AJ541" s="124"/>
      <c r="AK541" s="124"/>
      <c r="AL541" s="124"/>
      <c r="AM541" s="125" t="s">
        <v>16946</v>
      </c>
      <c r="AN541" s="125" t="s">
        <v>16935</v>
      </c>
      <c r="AO541" s="125">
        <v>0</v>
      </c>
      <c r="AP541" s="125" t="s">
        <v>16950</v>
      </c>
      <c r="AQ541" s="125" t="s">
        <v>16936</v>
      </c>
      <c r="AR541" s="125">
        <v>0</v>
      </c>
      <c r="AS541" s="125"/>
      <c r="AT541" s="125"/>
      <c r="AU541" s="125"/>
      <c r="AV541" s="125"/>
      <c r="AW541" s="125" t="s">
        <v>942</v>
      </c>
      <c r="AX541" s="126">
        <v>358.7</v>
      </c>
      <c r="AY541" s="126">
        <v>361</v>
      </c>
      <c r="AZ541" s="125" t="s">
        <v>2966</v>
      </c>
      <c r="BA541" s="125" t="s">
        <v>16991</v>
      </c>
      <c r="BB541" s="127"/>
      <c r="BC541" s="128">
        <f t="shared" si="201"/>
        <v>63</v>
      </c>
      <c r="BJ541" s="97" t="str">
        <f t="shared" si="202"/>
        <v>нет данных</v>
      </c>
      <c r="BM541" s="97" t="s">
        <v>542</v>
      </c>
      <c r="BN541" s="97" t="s">
        <v>775</v>
      </c>
      <c r="BO541" s="97" t="s">
        <v>3623</v>
      </c>
      <c r="BU541" s="97" t="s">
        <v>542</v>
      </c>
      <c r="BV541" s="97" t="s">
        <v>775</v>
      </c>
      <c r="BW541" s="97" t="s">
        <v>3623</v>
      </c>
      <c r="CH541" s="119">
        <f t="shared" si="178"/>
        <v>3.2014213502407074E-10</v>
      </c>
      <c r="DN541" s="97" t="e">
        <f t="shared" si="204"/>
        <v>#N/A</v>
      </c>
    </row>
    <row r="542" spans="1:118" x14ac:dyDescent="0.3">
      <c r="A542" s="97">
        <v>1</v>
      </c>
      <c r="B542" s="120">
        <f>SUBTOTAL(9,$A$383:A542)</f>
        <v>158</v>
      </c>
      <c r="C542" s="130" t="s">
        <v>438</v>
      </c>
      <c r="D542" s="117">
        <f t="shared" si="203"/>
        <v>5319901.18</v>
      </c>
      <c r="E542" s="133">
        <v>0</v>
      </c>
      <c r="F542" s="133">
        <v>0</v>
      </c>
      <c r="G542" s="133">
        <v>0</v>
      </c>
      <c r="H542" s="133">
        <v>0</v>
      </c>
      <c r="I542" s="133">
        <v>0</v>
      </c>
      <c r="J542" s="133">
        <v>0</v>
      </c>
      <c r="K542" s="149">
        <v>0</v>
      </c>
      <c r="L542" s="133">
        <v>0</v>
      </c>
      <c r="M542" s="117">
        <v>540</v>
      </c>
      <c r="N542" s="117">
        <f>5606983.67-531102.82</f>
        <v>5075880.8499999996</v>
      </c>
      <c r="O542" s="133">
        <v>0</v>
      </c>
      <c r="P542" s="133">
        <v>0</v>
      </c>
      <c r="Q542" s="133">
        <v>0</v>
      </c>
      <c r="R542" s="133">
        <v>0</v>
      </c>
      <c r="S542" s="133">
        <v>0</v>
      </c>
      <c r="T542" s="133">
        <v>0</v>
      </c>
      <c r="U542" s="133">
        <v>0</v>
      </c>
      <c r="V542" s="133">
        <v>0</v>
      </c>
      <c r="W542" s="133">
        <v>0</v>
      </c>
      <c r="X542" s="133">
        <v>0</v>
      </c>
      <c r="Y542" s="133">
        <v>0</v>
      </c>
      <c r="Z542" s="133">
        <v>0</v>
      </c>
      <c r="AA542" s="133">
        <v>0</v>
      </c>
      <c r="AB542" s="133">
        <v>0</v>
      </c>
      <c r="AC542" s="117">
        <f t="shared" si="205"/>
        <v>108623.85</v>
      </c>
      <c r="AD542" s="117">
        <v>135396.48000000001</v>
      </c>
      <c r="AE542" s="133">
        <v>0</v>
      </c>
      <c r="AF542" s="108">
        <v>2024</v>
      </c>
      <c r="AG542" s="108">
        <v>2024</v>
      </c>
      <c r="AH542" s="108">
        <v>2024</v>
      </c>
      <c r="AI542" s="124"/>
      <c r="AJ542" s="124"/>
      <c r="AK542" s="124"/>
      <c r="AL542" s="124"/>
      <c r="AM542" s="125" t="s">
        <v>16932</v>
      </c>
      <c r="AN542" s="125" t="s">
        <v>16939</v>
      </c>
      <c r="AO542" s="125">
        <v>0</v>
      </c>
      <c r="AP542" s="125" t="s">
        <v>16938</v>
      </c>
      <c r="AQ542" s="125" t="s">
        <v>16945</v>
      </c>
      <c r="AR542" s="125">
        <v>0</v>
      </c>
      <c r="AS542" s="125"/>
      <c r="AT542" s="125"/>
      <c r="AU542" s="125"/>
      <c r="AV542" s="125"/>
      <c r="AW542" s="125" t="s">
        <v>662</v>
      </c>
      <c r="AX542" s="126">
        <v>680.1</v>
      </c>
      <c r="AY542" s="126">
        <v>540</v>
      </c>
      <c r="AZ542" s="125" t="s">
        <v>2966</v>
      </c>
      <c r="BA542" s="125" t="s">
        <v>16991</v>
      </c>
      <c r="BB542" s="127"/>
      <c r="BC542" s="128">
        <f t="shared" si="201"/>
        <v>0</v>
      </c>
      <c r="BJ542" s="97" t="str">
        <f t="shared" si="202"/>
        <v>1435.000</v>
      </c>
      <c r="BM542" s="97" t="s">
        <v>3624</v>
      </c>
      <c r="BN542" s="97" t="s">
        <v>3095</v>
      </c>
      <c r="BO542" s="97" t="s">
        <v>3626</v>
      </c>
      <c r="BU542" s="97" t="s">
        <v>3624</v>
      </c>
      <c r="BV542" s="97" t="s">
        <v>3095</v>
      </c>
      <c r="BW542" s="97" t="s">
        <v>3626</v>
      </c>
      <c r="CH542" s="119">
        <f t="shared" si="178"/>
        <v>5.8207660913467407E-11</v>
      </c>
      <c r="DN542" s="97" t="e">
        <f t="shared" si="204"/>
        <v>#N/A</v>
      </c>
    </row>
    <row r="543" spans="1:118" x14ac:dyDescent="0.3">
      <c r="A543" s="97">
        <v>1</v>
      </c>
      <c r="B543" s="120">
        <f>SUBTOTAL(9,$A$383:A543)</f>
        <v>159</v>
      </c>
      <c r="C543" s="130" t="s">
        <v>452</v>
      </c>
      <c r="D543" s="117">
        <f t="shared" si="203"/>
        <v>4179652.4000000004</v>
      </c>
      <c r="E543" s="133">
        <v>0</v>
      </c>
      <c r="F543" s="133">
        <v>0</v>
      </c>
      <c r="G543" s="133">
        <v>0</v>
      </c>
      <c r="H543" s="133">
        <v>0</v>
      </c>
      <c r="I543" s="133">
        <v>0</v>
      </c>
      <c r="J543" s="133">
        <v>0</v>
      </c>
      <c r="K543" s="149">
        <v>0</v>
      </c>
      <c r="L543" s="133">
        <v>0</v>
      </c>
      <c r="M543" s="117">
        <v>385</v>
      </c>
      <c r="N543" s="117">
        <v>4003608.47</v>
      </c>
      <c r="O543" s="133">
        <v>0</v>
      </c>
      <c r="P543" s="133">
        <v>0</v>
      </c>
      <c r="Q543" s="133">
        <v>0</v>
      </c>
      <c r="R543" s="133">
        <v>0</v>
      </c>
      <c r="S543" s="133">
        <v>0</v>
      </c>
      <c r="T543" s="133">
        <v>0</v>
      </c>
      <c r="U543" s="133">
        <v>0</v>
      </c>
      <c r="V543" s="133">
        <v>0</v>
      </c>
      <c r="W543" s="133">
        <v>0</v>
      </c>
      <c r="X543" s="133">
        <v>0</v>
      </c>
      <c r="Y543" s="133">
        <v>0</v>
      </c>
      <c r="Z543" s="133">
        <v>0</v>
      </c>
      <c r="AA543" s="133">
        <v>0</v>
      </c>
      <c r="AB543" s="133">
        <v>0</v>
      </c>
      <c r="AC543" s="117">
        <f t="shared" si="205"/>
        <v>85677.22</v>
      </c>
      <c r="AD543" s="117">
        <v>90366.71</v>
      </c>
      <c r="AE543" s="133">
        <v>0</v>
      </c>
      <c r="AF543" s="108">
        <v>2024</v>
      </c>
      <c r="AG543" s="108">
        <v>2024</v>
      </c>
      <c r="AH543" s="108">
        <v>2024</v>
      </c>
      <c r="AI543" s="124"/>
      <c r="AJ543" s="124"/>
      <c r="AK543" s="124"/>
      <c r="AL543" s="124"/>
      <c r="AM543" s="125" t="s">
        <v>16934</v>
      </c>
      <c r="AN543" s="125" t="s">
        <v>16938</v>
      </c>
      <c r="AO543" s="125">
        <v>0</v>
      </c>
      <c r="AP543" s="125" t="s">
        <v>16939</v>
      </c>
      <c r="AQ543" s="125" t="s">
        <v>16940</v>
      </c>
      <c r="AR543" s="125">
        <v>0</v>
      </c>
      <c r="AS543" s="125"/>
      <c r="AT543" s="125"/>
      <c r="AU543" s="125"/>
      <c r="AV543" s="125"/>
      <c r="AW543" s="125" t="s">
        <v>797</v>
      </c>
      <c r="AX543" s="126">
        <v>456.5</v>
      </c>
      <c r="AY543" s="126">
        <v>385</v>
      </c>
      <c r="AZ543" s="125" t="s">
        <v>2966</v>
      </c>
      <c r="BA543" s="125">
        <v>2004</v>
      </c>
      <c r="BB543" s="127"/>
      <c r="BC543" s="128">
        <f t="shared" si="201"/>
        <v>0</v>
      </c>
      <c r="BJ543" s="97" t="str">
        <f t="shared" si="202"/>
        <v>328.800</v>
      </c>
      <c r="BM543" s="97" t="s">
        <v>3646</v>
      </c>
      <c r="BN543" s="97" t="s">
        <v>2983</v>
      </c>
      <c r="BO543" s="97" t="s">
        <v>2983</v>
      </c>
      <c r="BU543" s="97" t="s">
        <v>3646</v>
      </c>
      <c r="BV543" s="97" t="s">
        <v>2983</v>
      </c>
      <c r="BW543" s="97" t="s">
        <v>2983</v>
      </c>
      <c r="CH543" s="119">
        <f t="shared" si="178"/>
        <v>1.6007106751203537E-10</v>
      </c>
      <c r="DN543" s="97" t="e">
        <f t="shared" si="204"/>
        <v>#N/A</v>
      </c>
    </row>
    <row r="544" spans="1:118" x14ac:dyDescent="0.3">
      <c r="A544" s="97">
        <v>1</v>
      </c>
      <c r="B544" s="120">
        <f>SUBTOTAL(9,$A$383:A544)</f>
        <v>160</v>
      </c>
      <c r="C544" s="130" t="s">
        <v>444</v>
      </c>
      <c r="D544" s="117">
        <f t="shared" si="203"/>
        <v>6600593.9200000009</v>
      </c>
      <c r="E544" s="133">
        <v>0</v>
      </c>
      <c r="F544" s="133">
        <v>0</v>
      </c>
      <c r="G544" s="133">
        <v>0</v>
      </c>
      <c r="H544" s="133">
        <v>0</v>
      </c>
      <c r="I544" s="133">
        <v>0</v>
      </c>
      <c r="J544" s="133">
        <v>0</v>
      </c>
      <c r="K544" s="149">
        <v>0</v>
      </c>
      <c r="L544" s="133">
        <v>0</v>
      </c>
      <c r="M544" s="117">
        <v>608</v>
      </c>
      <c r="N544" s="117">
        <v>6227346.9900000002</v>
      </c>
      <c r="O544" s="133">
        <v>0</v>
      </c>
      <c r="P544" s="133">
        <v>0</v>
      </c>
      <c r="Q544" s="133">
        <v>0</v>
      </c>
      <c r="R544" s="133">
        <v>0</v>
      </c>
      <c r="S544" s="133">
        <v>0</v>
      </c>
      <c r="T544" s="133">
        <v>0</v>
      </c>
      <c r="U544" s="133">
        <v>0</v>
      </c>
      <c r="V544" s="133">
        <v>0</v>
      </c>
      <c r="W544" s="133">
        <v>0</v>
      </c>
      <c r="X544" s="133">
        <v>0</v>
      </c>
      <c r="Y544" s="133">
        <v>0</v>
      </c>
      <c r="Z544" s="133">
        <v>0</v>
      </c>
      <c r="AA544" s="133">
        <v>0</v>
      </c>
      <c r="AB544" s="133">
        <v>0</v>
      </c>
      <c r="AC544" s="117">
        <f t="shared" si="205"/>
        <v>133265.23000000001</v>
      </c>
      <c r="AD544" s="117">
        <v>239981.7</v>
      </c>
      <c r="AE544" s="133">
        <v>0</v>
      </c>
      <c r="AF544" s="108">
        <v>2024</v>
      </c>
      <c r="AG544" s="108">
        <v>2024</v>
      </c>
      <c r="AH544" s="108">
        <v>2024</v>
      </c>
      <c r="AI544" s="124"/>
      <c r="AJ544" s="124"/>
      <c r="AK544" s="124"/>
      <c r="AL544" s="124"/>
      <c r="AM544" s="125" t="s">
        <v>16939</v>
      </c>
      <c r="AN544" s="125" t="s">
        <v>16930</v>
      </c>
      <c r="AO544" s="125">
        <v>0</v>
      </c>
      <c r="AP544" s="125" t="s">
        <v>16950</v>
      </c>
      <c r="AQ544" s="125" t="s">
        <v>16951</v>
      </c>
      <c r="AR544" s="125" t="s">
        <v>16937</v>
      </c>
      <c r="AS544" s="125"/>
      <c r="AT544" s="125"/>
      <c r="AU544" s="125"/>
      <c r="AV544" s="125"/>
      <c r="AW544" s="125" t="s">
        <v>810</v>
      </c>
      <c r="AX544" s="126">
        <v>2484.4</v>
      </c>
      <c r="AY544" s="126">
        <v>608</v>
      </c>
      <c r="AZ544" s="125" t="s">
        <v>2966</v>
      </c>
      <c r="BA544" s="125" t="s">
        <v>16991</v>
      </c>
      <c r="BB544" s="127"/>
      <c r="BC544" s="128">
        <f t="shared" si="201"/>
        <v>0</v>
      </c>
      <c r="BJ544" s="97" t="str">
        <f t="shared" si="202"/>
        <v>535.940</v>
      </c>
      <c r="BM544" s="97" t="s">
        <v>3630</v>
      </c>
      <c r="BN544" s="97" t="s">
        <v>3237</v>
      </c>
      <c r="BO544" s="97" t="s">
        <v>2508</v>
      </c>
      <c r="BU544" s="97" t="s">
        <v>3630</v>
      </c>
      <c r="BV544" s="97" t="s">
        <v>3237</v>
      </c>
      <c r="BW544" s="97" t="s">
        <v>2508</v>
      </c>
      <c r="CH544" s="119">
        <f t="shared" si="178"/>
        <v>6.1118043959140778E-10</v>
      </c>
      <c r="DN544" s="97" t="e">
        <f t="shared" si="204"/>
        <v>#N/A</v>
      </c>
    </row>
    <row r="545" spans="1:118" x14ac:dyDescent="0.3">
      <c r="A545" s="97">
        <v>1</v>
      </c>
      <c r="B545" s="120">
        <f>SUBTOTAL(9,$A$383:A545)</f>
        <v>161</v>
      </c>
      <c r="C545" s="130" t="s">
        <v>440</v>
      </c>
      <c r="D545" s="117">
        <f t="shared" si="203"/>
        <v>2931184.8</v>
      </c>
      <c r="E545" s="133">
        <v>0</v>
      </c>
      <c r="F545" s="133">
        <v>0</v>
      </c>
      <c r="G545" s="133">
        <v>0</v>
      </c>
      <c r="H545" s="133">
        <v>0</v>
      </c>
      <c r="I545" s="133">
        <v>0</v>
      </c>
      <c r="J545" s="133">
        <v>0</v>
      </c>
      <c r="K545" s="149">
        <v>0</v>
      </c>
      <c r="L545" s="133">
        <v>0</v>
      </c>
      <c r="M545" s="117">
        <v>270</v>
      </c>
      <c r="N545" s="117">
        <v>2802438.59</v>
      </c>
      <c r="O545" s="133">
        <v>0</v>
      </c>
      <c r="P545" s="133">
        <v>0</v>
      </c>
      <c r="Q545" s="133">
        <v>0</v>
      </c>
      <c r="R545" s="133">
        <v>0</v>
      </c>
      <c r="S545" s="133">
        <v>0</v>
      </c>
      <c r="T545" s="133">
        <v>0</v>
      </c>
      <c r="U545" s="133">
        <v>0</v>
      </c>
      <c r="V545" s="133">
        <v>0</v>
      </c>
      <c r="W545" s="133">
        <v>0</v>
      </c>
      <c r="X545" s="133">
        <v>0</v>
      </c>
      <c r="Y545" s="133">
        <v>0</v>
      </c>
      <c r="Z545" s="133">
        <v>0</v>
      </c>
      <c r="AA545" s="133">
        <v>0</v>
      </c>
      <c r="AB545" s="133">
        <v>0</v>
      </c>
      <c r="AC545" s="117">
        <f t="shared" si="205"/>
        <v>59972.19</v>
      </c>
      <c r="AD545" s="117">
        <v>68774.02</v>
      </c>
      <c r="AE545" s="133">
        <v>0</v>
      </c>
      <c r="AF545" s="108">
        <v>2024</v>
      </c>
      <c r="AG545" s="108">
        <v>2024</v>
      </c>
      <c r="AH545" s="108">
        <v>2024</v>
      </c>
      <c r="AI545" s="124"/>
      <c r="AJ545" s="124"/>
      <c r="AK545" s="124"/>
      <c r="AL545" s="124"/>
      <c r="AM545" s="125" t="s">
        <v>16928</v>
      </c>
      <c r="AN545" s="125" t="s">
        <v>16934</v>
      </c>
      <c r="AO545" s="125">
        <v>0</v>
      </c>
      <c r="AP545" s="125" t="s">
        <v>16938</v>
      </c>
      <c r="AQ545" s="125" t="s">
        <v>16945</v>
      </c>
      <c r="AR545" s="125">
        <v>0</v>
      </c>
      <c r="AS545" s="125"/>
      <c r="AT545" s="125"/>
      <c r="AU545" s="125"/>
      <c r="AV545" s="125"/>
      <c r="AW545" s="125" t="s">
        <v>797</v>
      </c>
      <c r="AX545" s="126">
        <v>283.89999999999998</v>
      </c>
      <c r="AY545" s="126">
        <v>260</v>
      </c>
      <c r="AZ545" s="125" t="s">
        <v>2966</v>
      </c>
      <c r="BA545" s="125" t="s">
        <v>16991</v>
      </c>
      <c r="BB545" s="127"/>
      <c r="BC545" s="128">
        <f t="shared" si="201"/>
        <v>-10</v>
      </c>
      <c r="BJ545" s="97" t="str">
        <f t="shared" si="202"/>
        <v>210.000</v>
      </c>
      <c r="BM545" s="97" t="s">
        <v>3633</v>
      </c>
      <c r="BN545" s="97" t="s">
        <v>3003</v>
      </c>
      <c r="BO545" s="97" t="s">
        <v>1960</v>
      </c>
      <c r="BU545" s="97" t="s">
        <v>3633</v>
      </c>
      <c r="BV545" s="97" t="s">
        <v>3003</v>
      </c>
      <c r="BW545" s="97" t="s">
        <v>1960</v>
      </c>
      <c r="CH545" s="119">
        <f t="shared" si="178"/>
        <v>-4.3655745685100555E-11</v>
      </c>
      <c r="DN545" s="97" t="e">
        <f t="shared" si="204"/>
        <v>#N/A</v>
      </c>
    </row>
    <row r="546" spans="1:118" x14ac:dyDescent="0.3">
      <c r="A546" s="97">
        <v>1</v>
      </c>
      <c r="B546" s="120">
        <f>SUBTOTAL(9,$A$383:A546)</f>
        <v>162</v>
      </c>
      <c r="C546" s="130" t="s">
        <v>441</v>
      </c>
      <c r="D546" s="117">
        <f t="shared" si="203"/>
        <v>3908246.4000000004</v>
      </c>
      <c r="E546" s="133">
        <v>0</v>
      </c>
      <c r="F546" s="133">
        <v>0</v>
      </c>
      <c r="G546" s="133">
        <v>0</v>
      </c>
      <c r="H546" s="133">
        <v>0</v>
      </c>
      <c r="I546" s="133">
        <v>0</v>
      </c>
      <c r="J546" s="133">
        <v>0</v>
      </c>
      <c r="K546" s="149">
        <v>0</v>
      </c>
      <c r="L546" s="133">
        <v>0</v>
      </c>
      <c r="M546" s="117">
        <v>360</v>
      </c>
      <c r="N546" s="117">
        <v>3757580.24</v>
      </c>
      <c r="O546" s="133">
        <v>0</v>
      </c>
      <c r="P546" s="133">
        <v>0</v>
      </c>
      <c r="Q546" s="133">
        <v>0</v>
      </c>
      <c r="R546" s="133">
        <v>0</v>
      </c>
      <c r="S546" s="133">
        <v>0</v>
      </c>
      <c r="T546" s="133">
        <v>0</v>
      </c>
      <c r="U546" s="133">
        <v>0</v>
      </c>
      <c r="V546" s="133">
        <v>0</v>
      </c>
      <c r="W546" s="133">
        <v>0</v>
      </c>
      <c r="X546" s="133">
        <v>0</v>
      </c>
      <c r="Y546" s="133">
        <v>0</v>
      </c>
      <c r="Z546" s="133">
        <v>0</v>
      </c>
      <c r="AA546" s="133">
        <v>0</v>
      </c>
      <c r="AB546" s="133">
        <v>0</v>
      </c>
      <c r="AC546" s="117">
        <f t="shared" si="205"/>
        <v>80412.22</v>
      </c>
      <c r="AD546" s="117">
        <v>70253.94</v>
      </c>
      <c r="AE546" s="133">
        <v>0</v>
      </c>
      <c r="AF546" s="108">
        <v>2024</v>
      </c>
      <c r="AG546" s="108">
        <v>2024</v>
      </c>
      <c r="AH546" s="108">
        <v>2024</v>
      </c>
      <c r="AI546" s="124"/>
      <c r="AJ546" s="124"/>
      <c r="AK546" s="124"/>
      <c r="AL546" s="124"/>
      <c r="AM546" s="125" t="s">
        <v>16932</v>
      </c>
      <c r="AN546" s="125" t="s">
        <v>16953</v>
      </c>
      <c r="AO546" s="125">
        <v>0</v>
      </c>
      <c r="AP546" s="125" t="s">
        <v>16942</v>
      </c>
      <c r="AQ546" s="125" t="s">
        <v>16945</v>
      </c>
      <c r="AR546" s="125">
        <v>0</v>
      </c>
      <c r="AS546" s="125"/>
      <c r="AT546" s="125"/>
      <c r="AU546" s="125"/>
      <c r="AV546" s="125"/>
      <c r="AW546" s="125" t="s">
        <v>639</v>
      </c>
      <c r="AX546" s="126">
        <v>294</v>
      </c>
      <c r="AY546" s="126">
        <v>360</v>
      </c>
      <c r="AZ546" s="125" t="s">
        <v>2966</v>
      </c>
      <c r="BA546" s="125" t="s">
        <v>16991</v>
      </c>
      <c r="BB546" s="127"/>
      <c r="BC546" s="128">
        <f t="shared" si="201"/>
        <v>0</v>
      </c>
      <c r="BJ546" s="97" t="str">
        <f t="shared" si="202"/>
        <v>нет данных</v>
      </c>
      <c r="BM546" s="97" t="s">
        <v>3634</v>
      </c>
      <c r="BN546" s="97" t="s">
        <v>1342</v>
      </c>
      <c r="BO546" s="97" t="s">
        <v>2700</v>
      </c>
      <c r="BU546" s="97" t="s">
        <v>3634</v>
      </c>
      <c r="BV546" s="97" t="s">
        <v>1342</v>
      </c>
      <c r="BW546" s="97" t="s">
        <v>2700</v>
      </c>
      <c r="CH546" s="119">
        <f t="shared" si="178"/>
        <v>1.4551915228366852E-10</v>
      </c>
      <c r="DN546" s="97" t="e">
        <f t="shared" si="204"/>
        <v>#N/A</v>
      </c>
    </row>
    <row r="547" spans="1:118" x14ac:dyDescent="0.3">
      <c r="A547" s="97">
        <v>1</v>
      </c>
      <c r="B547" s="120">
        <f>SUBTOTAL(9,$A$383:A547)</f>
        <v>163</v>
      </c>
      <c r="C547" s="130" t="s">
        <v>442</v>
      </c>
      <c r="D547" s="117">
        <f t="shared" si="203"/>
        <v>2828362.23</v>
      </c>
      <c r="E547" s="133">
        <v>0</v>
      </c>
      <c r="F547" s="133">
        <v>0</v>
      </c>
      <c r="G547" s="133">
        <v>0</v>
      </c>
      <c r="H547" s="133">
        <v>0</v>
      </c>
      <c r="I547" s="133">
        <v>0</v>
      </c>
      <c r="J547" s="133">
        <v>0</v>
      </c>
      <c r="K547" s="149">
        <v>0</v>
      </c>
      <c r="L547" s="133">
        <v>0</v>
      </c>
      <c r="M547" s="117">
        <v>0</v>
      </c>
      <c r="N547" s="181">
        <v>0</v>
      </c>
      <c r="O547" s="133">
        <v>0</v>
      </c>
      <c r="P547" s="133">
        <v>0</v>
      </c>
      <c r="Q547" s="133">
        <v>410</v>
      </c>
      <c r="R547" s="117">
        <v>2669129.04</v>
      </c>
      <c r="S547" s="133">
        <v>0</v>
      </c>
      <c r="T547" s="133">
        <v>0</v>
      </c>
      <c r="U547" s="133">
        <v>0</v>
      </c>
      <c r="V547" s="133">
        <v>0</v>
      </c>
      <c r="W547" s="133">
        <v>0</v>
      </c>
      <c r="X547" s="133">
        <v>0</v>
      </c>
      <c r="Y547" s="133">
        <v>0</v>
      </c>
      <c r="Z547" s="133">
        <v>0</v>
      </c>
      <c r="AA547" s="133">
        <v>0</v>
      </c>
      <c r="AB547" s="133">
        <v>0</v>
      </c>
      <c r="AC547" s="117">
        <f>ROUND(R547*2.14%,2)</f>
        <v>57119.360000000001</v>
      </c>
      <c r="AD547" s="133">
        <v>102113.83</v>
      </c>
      <c r="AE547" s="133">
        <v>0</v>
      </c>
      <c r="AF547" s="108">
        <v>2024</v>
      </c>
      <c r="AG547" s="108">
        <v>2024</v>
      </c>
      <c r="AH547" s="108">
        <v>2024</v>
      </c>
      <c r="AI547" s="124"/>
      <c r="AJ547" s="124"/>
      <c r="AK547" s="124"/>
      <c r="AL547" s="124"/>
      <c r="AM547" s="125" t="s">
        <v>16932</v>
      </c>
      <c r="AN547" s="125" t="s">
        <v>16930</v>
      </c>
      <c r="AO547" s="125">
        <v>0</v>
      </c>
      <c r="AP547" s="125" t="s">
        <v>16942</v>
      </c>
      <c r="AQ547" s="125" t="s">
        <v>16951</v>
      </c>
      <c r="AR547" s="125">
        <v>0</v>
      </c>
      <c r="AS547" s="125" t="s">
        <v>16959</v>
      </c>
      <c r="AT547" s="125"/>
      <c r="AU547" s="125"/>
      <c r="AV547" s="125"/>
      <c r="AW547" s="125" t="s">
        <v>636</v>
      </c>
      <c r="AX547" s="126">
        <v>435.9</v>
      </c>
      <c r="AY547" s="126">
        <v>360</v>
      </c>
      <c r="AZ547" s="125" t="s">
        <v>2966</v>
      </c>
      <c r="BA547" s="125" t="s">
        <v>636</v>
      </c>
      <c r="BB547" s="127"/>
      <c r="BC547" s="128">
        <f t="shared" si="201"/>
        <v>360</v>
      </c>
      <c r="BJ547" s="97" t="str">
        <f t="shared" si="202"/>
        <v>нет данных</v>
      </c>
      <c r="BM547" s="97" t="s">
        <v>3635</v>
      </c>
      <c r="BN547" s="97" t="s">
        <v>666</v>
      </c>
      <c r="BO547" s="97" t="s">
        <v>3636</v>
      </c>
      <c r="BU547" s="97" t="s">
        <v>3635</v>
      </c>
      <c r="BV547" s="97" t="s">
        <v>666</v>
      </c>
      <c r="BW547" s="97" t="s">
        <v>3636</v>
      </c>
      <c r="CH547" s="119">
        <f t="shared" si="178"/>
        <v>-5.8207660913467407E-11</v>
      </c>
      <c r="DN547" s="97" t="e">
        <f t="shared" si="204"/>
        <v>#N/A</v>
      </c>
    </row>
    <row r="548" spans="1:118" x14ac:dyDescent="0.3">
      <c r="A548" s="97">
        <v>1</v>
      </c>
      <c r="B548" s="120">
        <f>SUBTOTAL(9,$A$383:A548)</f>
        <v>164</v>
      </c>
      <c r="C548" s="130" t="s">
        <v>11136</v>
      </c>
      <c r="D548" s="117">
        <f t="shared" si="203"/>
        <v>9130792.040000001</v>
      </c>
      <c r="E548" s="133">
        <v>0</v>
      </c>
      <c r="F548" s="133">
        <v>0</v>
      </c>
      <c r="G548" s="133">
        <v>0</v>
      </c>
      <c r="H548" s="133">
        <v>0</v>
      </c>
      <c r="I548" s="133">
        <v>0</v>
      </c>
      <c r="J548" s="133">
        <v>0</v>
      </c>
      <c r="K548" s="149">
        <v>0</v>
      </c>
      <c r="L548" s="133">
        <v>0</v>
      </c>
      <c r="M548" s="135">
        <v>0</v>
      </c>
      <c r="N548" s="117">
        <v>0</v>
      </c>
      <c r="O548" s="133">
        <v>0</v>
      </c>
      <c r="P548" s="133">
        <v>0</v>
      </c>
      <c r="Q548" s="117">
        <v>2058.1</v>
      </c>
      <c r="R548" s="117">
        <f>3737163.56+5084837.65</f>
        <v>8822001.2100000009</v>
      </c>
      <c r="S548" s="133">
        <v>0</v>
      </c>
      <c r="T548" s="133">
        <v>0</v>
      </c>
      <c r="U548" s="133">
        <v>0</v>
      </c>
      <c r="V548" s="133">
        <v>0</v>
      </c>
      <c r="W548" s="133">
        <v>0</v>
      </c>
      <c r="X548" s="133">
        <v>0</v>
      </c>
      <c r="Y548" s="133">
        <v>0</v>
      </c>
      <c r="Z548" s="133">
        <v>0</v>
      </c>
      <c r="AA548" s="133">
        <v>0</v>
      </c>
      <c r="AB548" s="133">
        <v>0</v>
      </c>
      <c r="AC548" s="117">
        <f t="shared" ref="AC548" si="206">ROUND(N548*2.14%,2)+ROUND(E548*2.14%,2)+ROUND(F548*2.14%,2)+ROUND(G548*2.14%,2)+ROUND(H548*2.14%,2)+ROUND(I548*2.14%,2)+ROUND(J548*2.14%,2)+ROUND(L548*2.14%,2)+ROUND(P548*2.14%,2)+ROUND(R548*2.14%,2)+ROUND(T548*2.14%,2)+ROUND(U548*2.14%,2)+ROUND(V548*2.14%,2)+ROUND(W548*2.14%,2)+ROUND(X548*2.14%,2)+ROUND(Y548*2.14%,2)+ROUND(Z548*2.14%,2)+ROUND(AA548*2.14%,2)+ROUND(AB548*2.14%,2)</f>
        <v>188790.83</v>
      </c>
      <c r="AD548" s="117">
        <v>0</v>
      </c>
      <c r="AE548" s="133">
        <v>120000</v>
      </c>
      <c r="AF548" s="108" t="s">
        <v>17025</v>
      </c>
      <c r="AG548" s="108">
        <v>2024</v>
      </c>
      <c r="AH548" s="108">
        <v>2024</v>
      </c>
      <c r="AI548" s="124"/>
      <c r="AJ548" s="124"/>
      <c r="AK548" s="124"/>
      <c r="AL548" s="124"/>
      <c r="AM548" s="125"/>
      <c r="AN548" s="125"/>
      <c r="AO548" s="125"/>
      <c r="AP548" s="125"/>
      <c r="AQ548" s="125"/>
      <c r="AR548" s="125"/>
      <c r="AS548" s="125"/>
      <c r="AT548" s="125"/>
      <c r="AU548" s="125"/>
      <c r="AV548" s="125"/>
      <c r="AW548" s="125"/>
      <c r="AX548" s="126"/>
      <c r="AY548" s="126"/>
      <c r="AZ548" s="125"/>
      <c r="BA548" s="125"/>
      <c r="BB548" s="127"/>
      <c r="BC548" s="128"/>
      <c r="CH548" s="119">
        <f t="shared" si="178"/>
        <v>0</v>
      </c>
      <c r="DN548" s="97" t="e">
        <f t="shared" si="204"/>
        <v>#N/A</v>
      </c>
    </row>
    <row r="549" spans="1:118" x14ac:dyDescent="0.3">
      <c r="A549" s="97">
        <v>1</v>
      </c>
      <c r="B549" s="120">
        <f>SUBTOTAL(9,$A$383:A549)</f>
        <v>165</v>
      </c>
      <c r="C549" s="130" t="s">
        <v>433</v>
      </c>
      <c r="D549" s="117">
        <f t="shared" si="203"/>
        <v>2660714.2599999998</v>
      </c>
      <c r="E549" s="133">
        <v>0</v>
      </c>
      <c r="F549" s="133">
        <v>0</v>
      </c>
      <c r="G549" s="133">
        <v>0</v>
      </c>
      <c r="H549" s="133">
        <v>0</v>
      </c>
      <c r="I549" s="133">
        <v>0</v>
      </c>
      <c r="J549" s="133">
        <v>0</v>
      </c>
      <c r="K549" s="149">
        <v>0</v>
      </c>
      <c r="L549" s="133">
        <v>0</v>
      </c>
      <c r="M549" s="135">
        <v>325</v>
      </c>
      <c r="N549" s="117">
        <v>2534090.46</v>
      </c>
      <c r="O549" s="133">
        <v>0</v>
      </c>
      <c r="P549" s="133">
        <v>0</v>
      </c>
      <c r="Q549" s="117">
        <v>0</v>
      </c>
      <c r="R549" s="117">
        <v>0</v>
      </c>
      <c r="S549" s="133">
        <v>0</v>
      </c>
      <c r="T549" s="133">
        <v>0</v>
      </c>
      <c r="U549" s="133">
        <v>0</v>
      </c>
      <c r="V549" s="133">
        <v>0</v>
      </c>
      <c r="W549" s="133">
        <v>0</v>
      </c>
      <c r="X549" s="133">
        <v>0</v>
      </c>
      <c r="Y549" s="133">
        <v>0</v>
      </c>
      <c r="Z549" s="133">
        <v>0</v>
      </c>
      <c r="AA549" s="133">
        <v>0</v>
      </c>
      <c r="AB549" s="133">
        <v>0</v>
      </c>
      <c r="AC549" s="117">
        <f t="shared" ref="AC549:AC552" si="207">ROUND(N549*2.14%,2)</f>
        <v>54229.54</v>
      </c>
      <c r="AD549" s="117">
        <v>72394.259999999995</v>
      </c>
      <c r="AE549" s="133">
        <v>0</v>
      </c>
      <c r="AF549" s="108">
        <v>2024</v>
      </c>
      <c r="AG549" s="108">
        <v>2024</v>
      </c>
      <c r="AH549" s="108">
        <v>2024</v>
      </c>
      <c r="AI549" s="124"/>
      <c r="AJ549" s="124"/>
      <c r="AK549" s="124"/>
      <c r="AL549" s="124"/>
      <c r="AM549" s="125" t="s">
        <v>16948</v>
      </c>
      <c r="AN549" s="125" t="s">
        <v>16929</v>
      </c>
      <c r="AO549" s="125">
        <v>0</v>
      </c>
      <c r="AP549" s="125" t="s">
        <v>16937</v>
      </c>
      <c r="AQ549" s="125" t="s">
        <v>16936</v>
      </c>
      <c r="AR549" s="125">
        <v>0</v>
      </c>
      <c r="AS549" s="125"/>
      <c r="AT549" s="125"/>
      <c r="AU549" s="125"/>
      <c r="AV549" s="125"/>
      <c r="AW549" s="125" t="s">
        <v>7054</v>
      </c>
      <c r="AX549" s="126">
        <v>436.7</v>
      </c>
      <c r="AY549" s="126">
        <v>400</v>
      </c>
      <c r="AZ549" s="125" t="s">
        <v>2966</v>
      </c>
      <c r="BA549" s="125" t="s">
        <v>16991</v>
      </c>
      <c r="BB549" s="127"/>
      <c r="BC549" s="128">
        <f t="shared" ref="BC549:BC558" si="208">AY549-M549</f>
        <v>75</v>
      </c>
      <c r="BJ549" s="97" t="str">
        <f t="shared" ref="BJ549:BJ558" si="209">VLOOKUP(C549,BM:BO,3,FALSE)</f>
        <v>нет данных</v>
      </c>
      <c r="BM549" s="97" t="s">
        <v>3615</v>
      </c>
      <c r="BN549" s="97" t="s">
        <v>2983</v>
      </c>
      <c r="BO549" s="97" t="s">
        <v>2983</v>
      </c>
      <c r="BU549" s="97" t="s">
        <v>3615</v>
      </c>
      <c r="BV549" s="97" t="s">
        <v>2983</v>
      </c>
      <c r="BW549" s="97" t="s">
        <v>2983</v>
      </c>
      <c r="CH549" s="119">
        <f t="shared" si="178"/>
        <v>-1.8917489796876907E-10</v>
      </c>
      <c r="DN549" s="97" t="e">
        <f t="shared" si="204"/>
        <v>#N/A</v>
      </c>
    </row>
    <row r="550" spans="1:118" x14ac:dyDescent="0.3">
      <c r="A550" s="97">
        <v>1</v>
      </c>
      <c r="B550" s="120">
        <f>SUBTOTAL(9,$A$383:A550)</f>
        <v>166</v>
      </c>
      <c r="C550" s="130" t="s">
        <v>434</v>
      </c>
      <c r="D550" s="117">
        <f t="shared" si="203"/>
        <v>2662076.1800000002</v>
      </c>
      <c r="E550" s="133">
        <v>0</v>
      </c>
      <c r="F550" s="133">
        <v>0</v>
      </c>
      <c r="G550" s="133">
        <v>0</v>
      </c>
      <c r="H550" s="133">
        <v>0</v>
      </c>
      <c r="I550" s="133">
        <v>0</v>
      </c>
      <c r="J550" s="133">
        <v>0</v>
      </c>
      <c r="K550" s="149">
        <v>0</v>
      </c>
      <c r="L550" s="133">
        <v>0</v>
      </c>
      <c r="M550" s="135">
        <v>325</v>
      </c>
      <c r="N550" s="117">
        <v>2534090.46</v>
      </c>
      <c r="O550" s="133">
        <v>0</v>
      </c>
      <c r="P550" s="133">
        <v>0</v>
      </c>
      <c r="Q550" s="117">
        <v>0</v>
      </c>
      <c r="R550" s="117">
        <v>0</v>
      </c>
      <c r="S550" s="133">
        <v>0</v>
      </c>
      <c r="T550" s="133">
        <v>0</v>
      </c>
      <c r="U550" s="133">
        <v>0</v>
      </c>
      <c r="V550" s="133">
        <v>0</v>
      </c>
      <c r="W550" s="133">
        <v>0</v>
      </c>
      <c r="X550" s="133">
        <v>0</v>
      </c>
      <c r="Y550" s="133">
        <v>0</v>
      </c>
      <c r="Z550" s="133">
        <v>0</v>
      </c>
      <c r="AA550" s="133">
        <v>0</v>
      </c>
      <c r="AB550" s="133">
        <v>0</v>
      </c>
      <c r="AC550" s="117">
        <f t="shared" si="207"/>
        <v>54229.54</v>
      </c>
      <c r="AD550" s="117">
        <v>73756.179999999993</v>
      </c>
      <c r="AE550" s="133">
        <v>0</v>
      </c>
      <c r="AF550" s="182">
        <v>2024</v>
      </c>
      <c r="AG550" s="108">
        <v>2024</v>
      </c>
      <c r="AH550" s="108">
        <v>2024</v>
      </c>
      <c r="AI550" s="124"/>
      <c r="AJ550" s="124"/>
      <c r="AK550" s="124"/>
      <c r="AL550" s="124"/>
      <c r="AM550" s="125" t="s">
        <v>16948</v>
      </c>
      <c r="AN550" s="125" t="s">
        <v>16929</v>
      </c>
      <c r="AO550" s="125">
        <v>0</v>
      </c>
      <c r="AP550" s="125" t="s">
        <v>16937</v>
      </c>
      <c r="AQ550" s="125" t="s">
        <v>16936</v>
      </c>
      <c r="AR550" s="125">
        <v>0</v>
      </c>
      <c r="AS550" s="125"/>
      <c r="AT550" s="125"/>
      <c r="AU550" s="125"/>
      <c r="AV550" s="125"/>
      <c r="AW550" s="125" t="s">
        <v>1279</v>
      </c>
      <c r="AX550" s="126">
        <v>447.5</v>
      </c>
      <c r="AY550" s="126">
        <v>326.69</v>
      </c>
      <c r="AZ550" s="125" t="s">
        <v>2966</v>
      </c>
      <c r="BA550" s="125" t="s">
        <v>16991</v>
      </c>
      <c r="BB550" s="127"/>
      <c r="BC550" s="128">
        <f t="shared" si="208"/>
        <v>1.6899999999999977</v>
      </c>
      <c r="BJ550" s="97" t="str">
        <f t="shared" si="209"/>
        <v>251.300</v>
      </c>
      <c r="BM550" s="97" t="s">
        <v>3616</v>
      </c>
      <c r="BN550" s="97" t="s">
        <v>631</v>
      </c>
      <c r="BO550" s="97" t="s">
        <v>3618</v>
      </c>
      <c r="BU550" s="97" t="s">
        <v>3616</v>
      </c>
      <c r="BV550" s="97" t="s">
        <v>631</v>
      </c>
      <c r="BW550" s="97" t="s">
        <v>3618</v>
      </c>
      <c r="CH550" s="119">
        <f t="shared" si="178"/>
        <v>2.0372681319713593E-10</v>
      </c>
      <c r="DN550" s="97" t="e">
        <f t="shared" si="204"/>
        <v>#N/A</v>
      </c>
    </row>
    <row r="551" spans="1:118" x14ac:dyDescent="0.3">
      <c r="A551" s="97">
        <v>1</v>
      </c>
      <c r="B551" s="120">
        <f>SUBTOTAL(9,$A$383:A551)</f>
        <v>167</v>
      </c>
      <c r="C551" s="130" t="s">
        <v>409</v>
      </c>
      <c r="D551" s="117">
        <f t="shared" si="203"/>
        <v>2807331.5999999996</v>
      </c>
      <c r="E551" s="133">
        <v>0</v>
      </c>
      <c r="F551" s="133">
        <v>0</v>
      </c>
      <c r="G551" s="133">
        <v>0</v>
      </c>
      <c r="H551" s="133">
        <v>0</v>
      </c>
      <c r="I551" s="133">
        <v>0</v>
      </c>
      <c r="J551" s="133">
        <v>0</v>
      </c>
      <c r="K551" s="149">
        <v>0</v>
      </c>
      <c r="L551" s="133">
        <v>0</v>
      </c>
      <c r="M551" s="135">
        <v>342</v>
      </c>
      <c r="N551" s="117">
        <v>2674324.65</v>
      </c>
      <c r="O551" s="133">
        <v>0</v>
      </c>
      <c r="P551" s="133">
        <v>0</v>
      </c>
      <c r="Q551" s="117">
        <v>0</v>
      </c>
      <c r="R551" s="117">
        <v>0</v>
      </c>
      <c r="S551" s="133">
        <v>0</v>
      </c>
      <c r="T551" s="133">
        <v>0</v>
      </c>
      <c r="U551" s="133">
        <v>0</v>
      </c>
      <c r="V551" s="133">
        <v>0</v>
      </c>
      <c r="W551" s="133">
        <v>0</v>
      </c>
      <c r="X551" s="133">
        <v>0</v>
      </c>
      <c r="Y551" s="133">
        <v>0</v>
      </c>
      <c r="Z551" s="133">
        <v>0</v>
      </c>
      <c r="AA551" s="133">
        <v>0</v>
      </c>
      <c r="AB551" s="133">
        <v>0</v>
      </c>
      <c r="AC551" s="117">
        <f t="shared" si="207"/>
        <v>57230.55</v>
      </c>
      <c r="AD551" s="117">
        <v>75776.399999999994</v>
      </c>
      <c r="AE551" s="133">
        <v>0</v>
      </c>
      <c r="AF551" s="108">
        <v>2024</v>
      </c>
      <c r="AG551" s="108">
        <v>2024</v>
      </c>
      <c r="AH551" s="108">
        <v>2024</v>
      </c>
      <c r="AI551" s="124"/>
      <c r="AJ551" s="124"/>
      <c r="AK551" s="124"/>
      <c r="AL551" s="124"/>
      <c r="AM551" s="125" t="s">
        <v>16948</v>
      </c>
      <c r="AN551" s="125" t="s">
        <v>16942</v>
      </c>
      <c r="AO551" s="125">
        <v>0</v>
      </c>
      <c r="AP551" s="125" t="s">
        <v>16929</v>
      </c>
      <c r="AQ551" s="125" t="s">
        <v>16936</v>
      </c>
      <c r="AR551" s="125">
        <v>0</v>
      </c>
      <c r="AS551" s="125"/>
      <c r="AT551" s="125"/>
      <c r="AU551" s="125"/>
      <c r="AV551" s="125"/>
      <c r="AW551" s="125" t="s">
        <v>1003</v>
      </c>
      <c r="AX551" s="126">
        <v>428.5</v>
      </c>
      <c r="AY551" s="126">
        <v>342</v>
      </c>
      <c r="AZ551" s="125" t="s">
        <v>2966</v>
      </c>
      <c r="BA551" s="125" t="s">
        <v>16991</v>
      </c>
      <c r="BB551" s="127"/>
      <c r="BC551" s="128">
        <f t="shared" si="208"/>
        <v>0</v>
      </c>
      <c r="BJ551" s="97" t="str">
        <f t="shared" si="209"/>
        <v>нет данных</v>
      </c>
      <c r="BM551" s="97" t="s">
        <v>3575</v>
      </c>
      <c r="BN551" s="97" t="s">
        <v>16968</v>
      </c>
      <c r="BO551" s="97" t="s">
        <v>2507</v>
      </c>
      <c r="BU551" s="97" t="s">
        <v>3575</v>
      </c>
      <c r="BV551" s="97" t="s">
        <v>16968</v>
      </c>
      <c r="BW551" s="97" t="s">
        <v>2507</v>
      </c>
      <c r="CH551" s="119">
        <f t="shared" si="178"/>
        <v>-2.7648638933897018E-10</v>
      </c>
      <c r="DN551" s="97" t="e">
        <f t="shared" si="204"/>
        <v>#N/A</v>
      </c>
    </row>
    <row r="552" spans="1:118" x14ac:dyDescent="0.3">
      <c r="A552" s="97">
        <v>1</v>
      </c>
      <c r="B552" s="120">
        <f>SUBTOTAL(9,$A$383:A552)</f>
        <v>168</v>
      </c>
      <c r="C552" s="130" t="s">
        <v>406</v>
      </c>
      <c r="D552" s="117">
        <f t="shared" si="203"/>
        <v>2567365.1199999996</v>
      </c>
      <c r="E552" s="133">
        <v>0</v>
      </c>
      <c r="F552" s="133">
        <v>0</v>
      </c>
      <c r="G552" s="133">
        <v>0</v>
      </c>
      <c r="H552" s="133">
        <v>0</v>
      </c>
      <c r="I552" s="133">
        <v>0</v>
      </c>
      <c r="J552" s="133">
        <v>0</v>
      </c>
      <c r="K552" s="149">
        <v>0</v>
      </c>
      <c r="L552" s="133">
        <v>0</v>
      </c>
      <c r="M552" s="135">
        <v>313</v>
      </c>
      <c r="N552" s="117">
        <v>2435101.63</v>
      </c>
      <c r="O552" s="133">
        <v>0</v>
      </c>
      <c r="P552" s="133">
        <v>0</v>
      </c>
      <c r="Q552" s="117">
        <v>0</v>
      </c>
      <c r="R552" s="117">
        <v>0</v>
      </c>
      <c r="S552" s="133">
        <v>0</v>
      </c>
      <c r="T552" s="133">
        <v>0</v>
      </c>
      <c r="U552" s="133">
        <v>0</v>
      </c>
      <c r="V552" s="133">
        <v>0</v>
      </c>
      <c r="W552" s="133">
        <v>0</v>
      </c>
      <c r="X552" s="133">
        <v>0</v>
      </c>
      <c r="Y552" s="133">
        <v>0</v>
      </c>
      <c r="Z552" s="133">
        <v>0</v>
      </c>
      <c r="AA552" s="133">
        <v>0</v>
      </c>
      <c r="AB552" s="133">
        <v>0</v>
      </c>
      <c r="AC552" s="117">
        <f t="shared" si="207"/>
        <v>52111.17</v>
      </c>
      <c r="AD552" s="117">
        <v>80152.320000000007</v>
      </c>
      <c r="AE552" s="133">
        <v>0</v>
      </c>
      <c r="AF552" s="108">
        <v>2024</v>
      </c>
      <c r="AG552" s="108">
        <v>2024</v>
      </c>
      <c r="AH552" s="108">
        <v>2024</v>
      </c>
      <c r="AI552" s="124"/>
      <c r="AJ552" s="124"/>
      <c r="AK552" s="124"/>
      <c r="AL552" s="124"/>
      <c r="AM552" s="125" t="s">
        <v>16949</v>
      </c>
      <c r="AN552" s="125" t="s">
        <v>16929</v>
      </c>
      <c r="AO552" s="125">
        <v>0</v>
      </c>
      <c r="AP552" s="125" t="s">
        <v>16937</v>
      </c>
      <c r="AQ552" s="125" t="s">
        <v>16943</v>
      </c>
      <c r="AR552" s="125">
        <v>0</v>
      </c>
      <c r="AS552" s="125"/>
      <c r="AT552" s="125"/>
      <c r="AU552" s="125"/>
      <c r="AV552" s="125"/>
      <c r="AW552" s="125" t="s">
        <v>1691</v>
      </c>
      <c r="AX552" s="126">
        <v>386.9</v>
      </c>
      <c r="AY552" s="126">
        <v>313</v>
      </c>
      <c r="AZ552" s="125" t="s">
        <v>2966</v>
      </c>
      <c r="BA552" s="125" t="s">
        <v>16991</v>
      </c>
      <c r="BB552" s="127"/>
      <c r="BC552" s="128">
        <f t="shared" si="208"/>
        <v>0</v>
      </c>
      <c r="BJ552" s="97" t="str">
        <f t="shared" si="209"/>
        <v>276.600</v>
      </c>
      <c r="BM552" s="97" t="s">
        <v>3566</v>
      </c>
      <c r="BN552" s="97" t="s">
        <v>1269</v>
      </c>
      <c r="BO552" s="97" t="s">
        <v>3567</v>
      </c>
      <c r="BU552" s="97" t="s">
        <v>3566</v>
      </c>
      <c r="BV552" s="97" t="s">
        <v>1269</v>
      </c>
      <c r="BW552" s="97" t="s">
        <v>3567</v>
      </c>
      <c r="CH552" s="119">
        <f t="shared" si="178"/>
        <v>-2.4738255888223648E-10</v>
      </c>
      <c r="DN552" s="97" t="e">
        <f t="shared" si="204"/>
        <v>#N/A</v>
      </c>
    </row>
    <row r="553" spans="1:118" x14ac:dyDescent="0.3">
      <c r="A553" s="97">
        <v>1</v>
      </c>
      <c r="B553" s="120">
        <f>SUBTOTAL(9,$A$383:A553)</f>
        <v>169</v>
      </c>
      <c r="C553" s="130" t="s">
        <v>445</v>
      </c>
      <c r="D553" s="117">
        <f t="shared" si="203"/>
        <v>2748684.55</v>
      </c>
      <c r="E553" s="133">
        <v>0</v>
      </c>
      <c r="F553" s="133">
        <v>0</v>
      </c>
      <c r="G553" s="133">
        <v>0</v>
      </c>
      <c r="H553" s="133">
        <v>0</v>
      </c>
      <c r="I553" s="133">
        <v>0</v>
      </c>
      <c r="J553" s="133">
        <v>0</v>
      </c>
      <c r="K553" s="149">
        <v>0</v>
      </c>
      <c r="L553" s="133">
        <v>0</v>
      </c>
      <c r="M553" s="135">
        <v>335</v>
      </c>
      <c r="N553" s="117">
        <v>2616581.16</v>
      </c>
      <c r="O553" s="133">
        <v>0</v>
      </c>
      <c r="P553" s="133">
        <v>0</v>
      </c>
      <c r="Q553" s="117">
        <v>0</v>
      </c>
      <c r="R553" s="117">
        <v>0</v>
      </c>
      <c r="S553" s="133">
        <v>0</v>
      </c>
      <c r="T553" s="133">
        <v>0</v>
      </c>
      <c r="U553" s="133">
        <v>0</v>
      </c>
      <c r="V553" s="133">
        <v>0</v>
      </c>
      <c r="W553" s="133">
        <v>0</v>
      </c>
      <c r="X553" s="133">
        <v>0</v>
      </c>
      <c r="Y553" s="133">
        <v>0</v>
      </c>
      <c r="Z553" s="133">
        <v>0</v>
      </c>
      <c r="AA553" s="133">
        <v>0</v>
      </c>
      <c r="AB553" s="133">
        <v>0</v>
      </c>
      <c r="AC553" s="117">
        <f>ROUND(N553*2.14%,2)</f>
        <v>55994.84</v>
      </c>
      <c r="AD553" s="117">
        <v>76108.55</v>
      </c>
      <c r="AE553" s="133">
        <v>0</v>
      </c>
      <c r="AF553" s="108">
        <v>2024</v>
      </c>
      <c r="AG553" s="108">
        <v>2024</v>
      </c>
      <c r="AH553" s="108">
        <v>2024</v>
      </c>
      <c r="AI553" s="124"/>
      <c r="AJ553" s="124"/>
      <c r="AK553" s="124"/>
      <c r="AL553" s="124"/>
      <c r="AM553" s="125" t="s">
        <v>16948</v>
      </c>
      <c r="AN553" s="125" t="s">
        <v>16929</v>
      </c>
      <c r="AO553" s="125">
        <v>0</v>
      </c>
      <c r="AP553" s="125" t="s">
        <v>16937</v>
      </c>
      <c r="AQ553" s="125" t="s">
        <v>16936</v>
      </c>
      <c r="AR553" s="125">
        <v>0</v>
      </c>
      <c r="AS553" s="125"/>
      <c r="AT553" s="125"/>
      <c r="AU553" s="125"/>
      <c r="AV553" s="125"/>
      <c r="AW553" s="125" t="s">
        <v>1733</v>
      </c>
      <c r="AX553" s="126">
        <v>456.6</v>
      </c>
      <c r="AY553" s="126">
        <v>313</v>
      </c>
      <c r="AZ553" s="125" t="s">
        <v>2966</v>
      </c>
      <c r="BA553" s="125" t="s">
        <v>16991</v>
      </c>
      <c r="BB553" s="127"/>
      <c r="BC553" s="128">
        <f t="shared" si="208"/>
        <v>-22</v>
      </c>
      <c r="BJ553" s="97" t="str">
        <f t="shared" si="209"/>
        <v>264.600</v>
      </c>
      <c r="BM553" s="97" t="s">
        <v>3631</v>
      </c>
      <c r="BN553" s="97" t="s">
        <v>2979</v>
      </c>
      <c r="BO553" s="97" t="s">
        <v>1020</v>
      </c>
      <c r="BU553" s="97" t="s">
        <v>3631</v>
      </c>
      <c r="BV553" s="97" t="s">
        <v>2979</v>
      </c>
      <c r="BW553" s="97" t="s">
        <v>1020</v>
      </c>
      <c r="CH553" s="119">
        <f t="shared" si="178"/>
        <v>-3.3469405025243759E-10</v>
      </c>
      <c r="DN553" s="97" t="e">
        <f t="shared" si="204"/>
        <v>#N/A</v>
      </c>
    </row>
    <row r="554" spans="1:118" x14ac:dyDescent="0.3">
      <c r="A554" s="97">
        <v>1</v>
      </c>
      <c r="B554" s="120">
        <f>SUBTOTAL(9,$A$383:A554)</f>
        <v>170</v>
      </c>
      <c r="C554" s="130" t="s">
        <v>418</v>
      </c>
      <c r="D554" s="117">
        <f t="shared" si="203"/>
        <v>3055637.8</v>
      </c>
      <c r="E554" s="133">
        <v>0</v>
      </c>
      <c r="F554" s="133">
        <v>0</v>
      </c>
      <c r="G554" s="133">
        <v>0</v>
      </c>
      <c r="H554" s="133">
        <v>0</v>
      </c>
      <c r="I554" s="133">
        <v>0</v>
      </c>
      <c r="J554" s="133">
        <v>0</v>
      </c>
      <c r="K554" s="149">
        <v>0</v>
      </c>
      <c r="L554" s="133">
        <v>0</v>
      </c>
      <c r="M554" s="135">
        <v>0</v>
      </c>
      <c r="N554" s="117">
        <v>0</v>
      </c>
      <c r="O554" s="133">
        <v>0</v>
      </c>
      <c r="P554" s="133">
        <v>0</v>
      </c>
      <c r="Q554" s="135">
        <v>403</v>
      </c>
      <c r="R554" s="117">
        <v>2927250.08</v>
      </c>
      <c r="S554" s="133">
        <v>0</v>
      </c>
      <c r="T554" s="133">
        <v>0</v>
      </c>
      <c r="U554" s="133">
        <v>0</v>
      </c>
      <c r="V554" s="133">
        <v>0</v>
      </c>
      <c r="W554" s="133">
        <v>0</v>
      </c>
      <c r="X554" s="133">
        <v>0</v>
      </c>
      <c r="Y554" s="133">
        <v>0</v>
      </c>
      <c r="Z554" s="133">
        <v>0</v>
      </c>
      <c r="AA554" s="133">
        <v>0</v>
      </c>
      <c r="AB554" s="133">
        <v>0</v>
      </c>
      <c r="AC554" s="117">
        <f>ROUND(R554*2.14%,2)</f>
        <v>62643.15</v>
      </c>
      <c r="AD554" s="117">
        <v>65744.570000000007</v>
      </c>
      <c r="AE554" s="133">
        <v>0</v>
      </c>
      <c r="AF554" s="108">
        <v>2024</v>
      </c>
      <c r="AG554" s="108">
        <v>2024</v>
      </c>
      <c r="AH554" s="108">
        <v>2024</v>
      </c>
      <c r="AI554" s="124"/>
      <c r="AJ554" s="124"/>
      <c r="AK554" s="124"/>
      <c r="AL554" s="124"/>
      <c r="AM554" s="125" t="s">
        <v>16949</v>
      </c>
      <c r="AN554" s="125" t="s">
        <v>16929</v>
      </c>
      <c r="AO554" s="125">
        <v>0</v>
      </c>
      <c r="AP554" s="125" t="s">
        <v>16937</v>
      </c>
      <c r="AQ554" s="125" t="s">
        <v>16943</v>
      </c>
      <c r="AR554" s="125">
        <v>0</v>
      </c>
      <c r="AS554" s="125" t="s">
        <v>16959</v>
      </c>
      <c r="AT554" s="125"/>
      <c r="AU554" s="125"/>
      <c r="AV554" s="125"/>
      <c r="AW554" s="125" t="s">
        <v>1733</v>
      </c>
      <c r="AX554" s="126">
        <v>391.7</v>
      </c>
      <c r="AY554" s="126">
        <v>342</v>
      </c>
      <c r="AZ554" s="125" t="s">
        <v>2966</v>
      </c>
      <c r="BA554" s="125" t="s">
        <v>1733</v>
      </c>
      <c r="BB554" s="127"/>
      <c r="BC554" s="128">
        <f t="shared" si="208"/>
        <v>342</v>
      </c>
      <c r="BJ554" s="97" t="str">
        <f t="shared" si="209"/>
        <v>нет данных</v>
      </c>
      <c r="BM554" s="97" t="s">
        <v>3593</v>
      </c>
      <c r="BN554" s="97" t="s">
        <v>2983</v>
      </c>
      <c r="BO554" s="97" t="s">
        <v>3594</v>
      </c>
      <c r="BU554" s="97" t="s">
        <v>3593</v>
      </c>
      <c r="BV554" s="97" t="s">
        <v>2983</v>
      </c>
      <c r="BW554" s="97" t="s">
        <v>3594</v>
      </c>
      <c r="CH554" s="119">
        <f t="shared" si="178"/>
        <v>-2.6193447411060333E-10</v>
      </c>
      <c r="DN554" s="97" t="e">
        <f t="shared" si="204"/>
        <v>#N/A</v>
      </c>
    </row>
    <row r="555" spans="1:118" x14ac:dyDescent="0.3">
      <c r="A555" s="97">
        <v>1</v>
      </c>
      <c r="B555" s="120">
        <f>SUBTOTAL(9,$A$383:A555)</f>
        <v>171</v>
      </c>
      <c r="C555" s="130" t="s">
        <v>380</v>
      </c>
      <c r="D555" s="117">
        <f t="shared" si="203"/>
        <v>3535496.0199999996</v>
      </c>
      <c r="E555" s="133">
        <v>0</v>
      </c>
      <c r="F555" s="133">
        <v>0</v>
      </c>
      <c r="G555" s="133">
        <v>0</v>
      </c>
      <c r="H555" s="133">
        <v>0</v>
      </c>
      <c r="I555" s="133">
        <v>0</v>
      </c>
      <c r="J555" s="133">
        <v>0</v>
      </c>
      <c r="K555" s="149">
        <v>0</v>
      </c>
      <c r="L555" s="133">
        <v>0</v>
      </c>
      <c r="M555" s="135">
        <v>427</v>
      </c>
      <c r="N555" s="117">
        <v>3375495.59</v>
      </c>
      <c r="O555" s="133">
        <v>0</v>
      </c>
      <c r="P555" s="133">
        <v>0</v>
      </c>
      <c r="Q555" s="117">
        <v>0</v>
      </c>
      <c r="R555" s="117">
        <v>0</v>
      </c>
      <c r="S555" s="133">
        <v>0</v>
      </c>
      <c r="T555" s="133">
        <v>0</v>
      </c>
      <c r="U555" s="133">
        <v>0</v>
      </c>
      <c r="V555" s="133">
        <v>0</v>
      </c>
      <c r="W555" s="133">
        <v>0</v>
      </c>
      <c r="X555" s="133">
        <v>0</v>
      </c>
      <c r="Y555" s="133">
        <v>0</v>
      </c>
      <c r="Z555" s="133">
        <v>0</v>
      </c>
      <c r="AA555" s="133">
        <v>0</v>
      </c>
      <c r="AB555" s="133">
        <v>0</v>
      </c>
      <c r="AC555" s="117">
        <f>ROUND(N555*2.14%,2)</f>
        <v>72235.61</v>
      </c>
      <c r="AD555" s="117">
        <v>87764.82</v>
      </c>
      <c r="AE555" s="133">
        <v>0</v>
      </c>
      <c r="AF555" s="108">
        <v>2024</v>
      </c>
      <c r="AG555" s="108">
        <v>2024</v>
      </c>
      <c r="AH555" s="108">
        <v>2024</v>
      </c>
      <c r="AI555" s="124"/>
      <c r="AJ555" s="124"/>
      <c r="AK555" s="124"/>
      <c r="AL555" s="124"/>
      <c r="AM555" s="125" t="s">
        <v>16949</v>
      </c>
      <c r="AN555" s="125" t="s">
        <v>16929</v>
      </c>
      <c r="AO555" s="125">
        <v>0</v>
      </c>
      <c r="AP555" s="125" t="s">
        <v>16937</v>
      </c>
      <c r="AQ555" s="125" t="s">
        <v>16943</v>
      </c>
      <c r="AR555" s="125">
        <v>0</v>
      </c>
      <c r="AS555" s="125"/>
      <c r="AT555" s="125"/>
      <c r="AU555" s="125"/>
      <c r="AV555" s="125"/>
      <c r="AW555" s="125" t="s">
        <v>1496</v>
      </c>
      <c r="AX555" s="126">
        <v>628.9</v>
      </c>
      <c r="AY555" s="126">
        <v>427</v>
      </c>
      <c r="AZ555" s="125" t="s">
        <v>2966</v>
      </c>
      <c r="BA555" s="125" t="s">
        <v>626</v>
      </c>
      <c r="BB555" s="127"/>
      <c r="BC555" s="128">
        <f t="shared" si="208"/>
        <v>0</v>
      </c>
      <c r="BJ555" s="97" t="str">
        <f t="shared" si="209"/>
        <v>378.000</v>
      </c>
      <c r="BM555" s="97" t="s">
        <v>3548</v>
      </c>
      <c r="BN555" s="97" t="s">
        <v>2983</v>
      </c>
      <c r="BO555" s="97" t="s">
        <v>2983</v>
      </c>
      <c r="BU555" s="97" t="s">
        <v>3548</v>
      </c>
      <c r="BV555" s="97" t="s">
        <v>2983</v>
      </c>
      <c r="BW555" s="97" t="s">
        <v>2983</v>
      </c>
      <c r="CH555" s="119">
        <f t="shared" si="178"/>
        <v>-3.0559021979570389E-10</v>
      </c>
      <c r="DN555" s="97" t="e">
        <f t="shared" si="204"/>
        <v>#N/A</v>
      </c>
    </row>
    <row r="556" spans="1:118" x14ac:dyDescent="0.3">
      <c r="A556" s="97">
        <v>1</v>
      </c>
      <c r="B556" s="120">
        <f>SUBTOTAL(9,$A$383:A556)</f>
        <v>172</v>
      </c>
      <c r="C556" s="130" t="s">
        <v>389</v>
      </c>
      <c r="D556" s="117">
        <f t="shared" si="203"/>
        <v>2750492.88</v>
      </c>
      <c r="E556" s="133">
        <v>0</v>
      </c>
      <c r="F556" s="133">
        <v>0</v>
      </c>
      <c r="G556" s="133">
        <v>0</v>
      </c>
      <c r="H556" s="133">
        <v>0</v>
      </c>
      <c r="I556" s="133">
        <v>0</v>
      </c>
      <c r="J556" s="133">
        <v>0</v>
      </c>
      <c r="K556" s="149">
        <v>0</v>
      </c>
      <c r="L556" s="133">
        <v>0</v>
      </c>
      <c r="M556" s="135">
        <v>335</v>
      </c>
      <c r="N556" s="117">
        <v>2616581.16</v>
      </c>
      <c r="O556" s="133">
        <v>0</v>
      </c>
      <c r="P556" s="133">
        <v>0</v>
      </c>
      <c r="Q556" s="117">
        <v>0</v>
      </c>
      <c r="R556" s="117">
        <v>0</v>
      </c>
      <c r="S556" s="133">
        <v>0</v>
      </c>
      <c r="T556" s="133">
        <v>0</v>
      </c>
      <c r="U556" s="133">
        <v>0</v>
      </c>
      <c r="V556" s="133">
        <v>0</v>
      </c>
      <c r="W556" s="133">
        <v>0</v>
      </c>
      <c r="X556" s="133">
        <v>0</v>
      </c>
      <c r="Y556" s="133">
        <v>0</v>
      </c>
      <c r="Z556" s="133">
        <v>0</v>
      </c>
      <c r="AA556" s="133">
        <v>0</v>
      </c>
      <c r="AB556" s="133">
        <v>0</v>
      </c>
      <c r="AC556" s="117">
        <f>ROUND(N556*2.14%,2)</f>
        <v>55994.84</v>
      </c>
      <c r="AD556" s="117">
        <v>77916.88</v>
      </c>
      <c r="AE556" s="133">
        <v>0</v>
      </c>
      <c r="AF556" s="108">
        <v>2024</v>
      </c>
      <c r="AG556" s="108">
        <v>2024</v>
      </c>
      <c r="AH556" s="108">
        <v>2024</v>
      </c>
      <c r="AI556" s="124"/>
      <c r="AJ556" s="124"/>
      <c r="AK556" s="124"/>
      <c r="AL556" s="124"/>
      <c r="AM556" s="125" t="s">
        <v>16949</v>
      </c>
      <c r="AN556" s="125" t="s">
        <v>16929</v>
      </c>
      <c r="AO556" s="125">
        <v>0</v>
      </c>
      <c r="AP556" s="125" t="s">
        <v>16937</v>
      </c>
      <c r="AQ556" s="125" t="s">
        <v>16943</v>
      </c>
      <c r="AR556" s="125">
        <v>0</v>
      </c>
      <c r="AS556" s="125"/>
      <c r="AT556" s="125"/>
      <c r="AU556" s="125"/>
      <c r="AV556" s="125"/>
      <c r="AW556" s="125" t="s">
        <v>1691</v>
      </c>
      <c r="AX556" s="126">
        <v>414.8</v>
      </c>
      <c r="AY556" s="126">
        <v>334.79</v>
      </c>
      <c r="AZ556" s="125" t="s">
        <v>2966</v>
      </c>
      <c r="BA556" s="125" t="s">
        <v>16991</v>
      </c>
      <c r="BB556" s="127"/>
      <c r="BC556" s="128">
        <f t="shared" si="208"/>
        <v>-0.20999999999997954</v>
      </c>
      <c r="BJ556" s="97" t="str">
        <f t="shared" si="209"/>
        <v>277.900</v>
      </c>
      <c r="BM556" s="97" t="s">
        <v>3559</v>
      </c>
      <c r="BN556" s="97" t="s">
        <v>2983</v>
      </c>
      <c r="BO556" s="97" t="s">
        <v>2983</v>
      </c>
      <c r="BU556" s="97" t="s">
        <v>3559</v>
      </c>
      <c r="BV556" s="97" t="s">
        <v>2983</v>
      </c>
      <c r="BW556" s="97" t="s">
        <v>2983</v>
      </c>
      <c r="CH556" s="119">
        <f t="shared" si="178"/>
        <v>-2.6193447411060333E-10</v>
      </c>
      <c r="DN556" s="97" t="e">
        <f t="shared" si="204"/>
        <v>#N/A</v>
      </c>
    </row>
    <row r="557" spans="1:118" x14ac:dyDescent="0.3">
      <c r="A557" s="97">
        <v>1</v>
      </c>
      <c r="B557" s="120">
        <f>SUBTOTAL(9,$A$383:A557)</f>
        <v>173</v>
      </c>
      <c r="C557" s="130" t="s">
        <v>422</v>
      </c>
      <c r="D557" s="117">
        <f t="shared" si="203"/>
        <v>3121842.31</v>
      </c>
      <c r="E557" s="133">
        <v>0</v>
      </c>
      <c r="F557" s="133">
        <v>0</v>
      </c>
      <c r="G557" s="133">
        <v>0</v>
      </c>
      <c r="H557" s="133">
        <v>0</v>
      </c>
      <c r="I557" s="133">
        <v>0</v>
      </c>
      <c r="J557" s="133">
        <v>0</v>
      </c>
      <c r="K557" s="149">
        <v>0</v>
      </c>
      <c r="L557" s="133">
        <v>0</v>
      </c>
      <c r="M557" s="135">
        <v>380</v>
      </c>
      <c r="N557" s="117">
        <v>2987789.31</v>
      </c>
      <c r="O557" s="133">
        <v>0</v>
      </c>
      <c r="P557" s="133">
        <v>0</v>
      </c>
      <c r="Q557" s="117">
        <v>0</v>
      </c>
      <c r="R557" s="117">
        <v>0</v>
      </c>
      <c r="S557" s="133">
        <v>0</v>
      </c>
      <c r="T557" s="133">
        <v>0</v>
      </c>
      <c r="U557" s="133">
        <v>0</v>
      </c>
      <c r="V557" s="133">
        <v>0</v>
      </c>
      <c r="W557" s="133">
        <v>0</v>
      </c>
      <c r="X557" s="133">
        <v>0</v>
      </c>
      <c r="Y557" s="133">
        <v>0</v>
      </c>
      <c r="Z557" s="133">
        <v>0</v>
      </c>
      <c r="AA557" s="133">
        <v>0</v>
      </c>
      <c r="AB557" s="133">
        <v>0</v>
      </c>
      <c r="AC557" s="117">
        <f>ROUND(N557*2.14%,2)</f>
        <v>63938.69</v>
      </c>
      <c r="AD557" s="117">
        <v>70114.31</v>
      </c>
      <c r="AE557" s="133">
        <v>0</v>
      </c>
      <c r="AF557" s="108">
        <v>2024</v>
      </c>
      <c r="AG557" s="108">
        <v>2024</v>
      </c>
      <c r="AH557" s="108">
        <v>2024</v>
      </c>
      <c r="AI557" s="124"/>
      <c r="AJ557" s="124"/>
      <c r="AK557" s="124"/>
      <c r="AL557" s="124"/>
      <c r="AM557" s="125" t="s">
        <v>16949</v>
      </c>
      <c r="AN557" s="125" t="s">
        <v>16929</v>
      </c>
      <c r="AO557" s="125">
        <v>0</v>
      </c>
      <c r="AP557" s="125" t="s">
        <v>16937</v>
      </c>
      <c r="AQ557" s="125" t="s">
        <v>16943</v>
      </c>
      <c r="AR557" s="125">
        <v>0</v>
      </c>
      <c r="AS557" s="125"/>
      <c r="AT557" s="125"/>
      <c r="AU557" s="125"/>
      <c r="AV557" s="125"/>
      <c r="AW557" s="125" t="s">
        <v>1009</v>
      </c>
      <c r="AX557" s="126">
        <v>383.6</v>
      </c>
      <c r="AY557" s="126">
        <v>380</v>
      </c>
      <c r="AZ557" s="125" t="s">
        <v>2966</v>
      </c>
      <c r="BA557" s="125" t="s">
        <v>16991</v>
      </c>
      <c r="BB557" s="127"/>
      <c r="BC557" s="128">
        <f t="shared" si="208"/>
        <v>0</v>
      </c>
      <c r="BJ557" s="97" t="str">
        <f t="shared" si="209"/>
        <v>216.000</v>
      </c>
      <c r="BM557" s="97" t="s">
        <v>3600</v>
      </c>
      <c r="BN557" s="97" t="s">
        <v>2979</v>
      </c>
      <c r="BO557" s="97" t="s">
        <v>3601</v>
      </c>
      <c r="BU557" s="97" t="s">
        <v>3600</v>
      </c>
      <c r="BV557" s="97" t="s">
        <v>2979</v>
      </c>
      <c r="BW557" s="97" t="s">
        <v>3601</v>
      </c>
      <c r="CH557" s="119">
        <f t="shared" si="178"/>
        <v>0</v>
      </c>
      <c r="DN557" s="97" t="e">
        <f t="shared" si="204"/>
        <v>#N/A</v>
      </c>
    </row>
    <row r="558" spans="1:118" x14ac:dyDescent="0.3">
      <c r="A558" s="97">
        <v>1</v>
      </c>
      <c r="B558" s="120">
        <f>SUBTOTAL(9,$A$383:A558)</f>
        <v>174</v>
      </c>
      <c r="C558" s="130" t="s">
        <v>424</v>
      </c>
      <c r="D558" s="117">
        <f t="shared" si="203"/>
        <v>2790742.22</v>
      </c>
      <c r="E558" s="133">
        <v>0</v>
      </c>
      <c r="F558" s="133">
        <v>0</v>
      </c>
      <c r="G558" s="133">
        <v>0</v>
      </c>
      <c r="H558" s="133">
        <v>0</v>
      </c>
      <c r="I558" s="133">
        <v>0</v>
      </c>
      <c r="J558" s="133">
        <v>0</v>
      </c>
      <c r="K558" s="149">
        <v>0</v>
      </c>
      <c r="L558" s="133">
        <v>0</v>
      </c>
      <c r="M558" s="135">
        <v>340</v>
      </c>
      <c r="N558" s="117">
        <v>2657826.5099999998</v>
      </c>
      <c r="O558" s="133">
        <v>0</v>
      </c>
      <c r="P558" s="133">
        <v>0</v>
      </c>
      <c r="Q558" s="117">
        <v>0</v>
      </c>
      <c r="R558" s="117">
        <v>0</v>
      </c>
      <c r="S558" s="133">
        <v>0</v>
      </c>
      <c r="T558" s="133">
        <v>0</v>
      </c>
      <c r="U558" s="133">
        <v>0</v>
      </c>
      <c r="V558" s="133">
        <v>0</v>
      </c>
      <c r="W558" s="133">
        <v>0</v>
      </c>
      <c r="X558" s="133">
        <v>0</v>
      </c>
      <c r="Y558" s="133">
        <v>0</v>
      </c>
      <c r="Z558" s="133">
        <v>0</v>
      </c>
      <c r="AA558" s="133">
        <v>0</v>
      </c>
      <c r="AB558" s="133">
        <v>0</v>
      </c>
      <c r="AC558" s="117">
        <f>ROUND(N558*2.14%,2)</f>
        <v>56877.49</v>
      </c>
      <c r="AD558" s="117">
        <v>76038.22</v>
      </c>
      <c r="AE558" s="133">
        <v>0</v>
      </c>
      <c r="AF558" s="108">
        <v>2024</v>
      </c>
      <c r="AG558" s="108">
        <v>2024</v>
      </c>
      <c r="AH558" s="108">
        <v>2024</v>
      </c>
      <c r="AI558" s="124"/>
      <c r="AJ558" s="124"/>
      <c r="AK558" s="124"/>
      <c r="AL558" s="124"/>
      <c r="AM558" s="125" t="s">
        <v>16946</v>
      </c>
      <c r="AN558" s="125" t="s">
        <v>16935</v>
      </c>
      <c r="AO558" s="125">
        <v>0</v>
      </c>
      <c r="AP558" s="125" t="s">
        <v>16950</v>
      </c>
      <c r="AQ558" s="125" t="s">
        <v>16936</v>
      </c>
      <c r="AR558" s="125">
        <v>0</v>
      </c>
      <c r="AS558" s="125"/>
      <c r="AT558" s="125"/>
      <c r="AU558" s="125"/>
      <c r="AV558" s="125"/>
      <c r="AW558" s="125" t="s">
        <v>2141</v>
      </c>
      <c r="AX558" s="126">
        <v>404.7</v>
      </c>
      <c r="AY558" s="126">
        <v>343.95</v>
      </c>
      <c r="AZ558" s="125" t="s">
        <v>2966</v>
      </c>
      <c r="BA558" s="125" t="s">
        <v>16991</v>
      </c>
      <c r="BB558" s="127"/>
      <c r="BC558" s="128">
        <f t="shared" si="208"/>
        <v>3.9499999999999886</v>
      </c>
      <c r="BJ558" s="97" t="str">
        <f t="shared" si="209"/>
        <v>404.700</v>
      </c>
      <c r="BM558" s="97" t="s">
        <v>3605</v>
      </c>
      <c r="BN558" s="97" t="s">
        <v>780</v>
      </c>
      <c r="BO558" s="97" t="s">
        <v>3606</v>
      </c>
      <c r="BU558" s="97" t="s">
        <v>3605</v>
      </c>
      <c r="BV558" s="97" t="s">
        <v>780</v>
      </c>
      <c r="BW558" s="97" t="s">
        <v>3606</v>
      </c>
      <c r="CH558" s="119">
        <f t="shared" si="178"/>
        <v>4.3655745685100555E-10</v>
      </c>
      <c r="DN558" s="97" t="e">
        <f t="shared" si="204"/>
        <v>#N/A</v>
      </c>
    </row>
    <row r="559" spans="1:118" s="139" customFormat="1" x14ac:dyDescent="0.3">
      <c r="A559" s="97">
        <v>1</v>
      </c>
      <c r="B559" s="120">
        <f>SUBTOTAL(9,$A$383:A559)</f>
        <v>175</v>
      </c>
      <c r="C559" s="115" t="s">
        <v>430</v>
      </c>
      <c r="D559" s="117">
        <f>E559+F559+G559+H559+I559+J559+L559+N559+P559+R559+T559+U559+V559+W559+X559+Y559+Z559+AA559+AB559+AC559+AD559+AE559</f>
        <v>2714704</v>
      </c>
      <c r="E559" s="133">
        <v>0</v>
      </c>
      <c r="F559" s="133">
        <v>0</v>
      </c>
      <c r="G559" s="133">
        <v>0</v>
      </c>
      <c r="H559" s="133">
        <v>0</v>
      </c>
      <c r="I559" s="133">
        <v>0</v>
      </c>
      <c r="J559" s="133">
        <v>0</v>
      </c>
      <c r="K559" s="152">
        <v>0</v>
      </c>
      <c r="L559" s="133">
        <v>0</v>
      </c>
      <c r="M559" s="135">
        <v>340</v>
      </c>
      <c r="N559" s="117">
        <v>2657826.5099999998</v>
      </c>
      <c r="O559" s="133">
        <v>0</v>
      </c>
      <c r="P559" s="133">
        <v>0</v>
      </c>
      <c r="Q559" s="117">
        <v>0</v>
      </c>
      <c r="R559" s="117">
        <v>0</v>
      </c>
      <c r="S559" s="133">
        <v>0</v>
      </c>
      <c r="T559" s="133">
        <v>0</v>
      </c>
      <c r="U559" s="133">
        <v>0</v>
      </c>
      <c r="V559" s="133">
        <v>0</v>
      </c>
      <c r="W559" s="133">
        <v>0</v>
      </c>
      <c r="X559" s="133">
        <v>0</v>
      </c>
      <c r="Y559" s="133">
        <v>0</v>
      </c>
      <c r="Z559" s="133">
        <v>0</v>
      </c>
      <c r="AA559" s="133">
        <v>0</v>
      </c>
      <c r="AB559" s="133">
        <v>0</v>
      </c>
      <c r="AC559" s="117">
        <f>ROUND(N559*2.14%,2)</f>
        <v>56877.49</v>
      </c>
      <c r="AD559" s="117">
        <v>0</v>
      </c>
      <c r="AE559" s="133">
        <v>0</v>
      </c>
      <c r="AF559" s="108" t="s">
        <v>17025</v>
      </c>
      <c r="AG559" s="108">
        <v>2024</v>
      </c>
      <c r="AH559" s="108">
        <v>2024</v>
      </c>
      <c r="BW559" s="140"/>
      <c r="CH559" s="119">
        <f>D559-E559-F559-G559-H559-I559-J559-L559-N559-P559-R559-T559-U559-V559-W559-X559-Y559-Z559-AA559-AB559-AC559-AD559-AE559</f>
        <v>2.255546860396862E-10</v>
      </c>
      <c r="DN559" s="97" t="e">
        <f t="shared" si="204"/>
        <v>#N/A</v>
      </c>
    </row>
    <row r="560" spans="1:118" x14ac:dyDescent="0.3">
      <c r="A560" s="97">
        <v>1</v>
      </c>
      <c r="B560" s="120">
        <f>SUBTOTAL(9,$A$383:A560)</f>
        <v>176</v>
      </c>
      <c r="C560" s="130" t="s">
        <v>383</v>
      </c>
      <c r="D560" s="117">
        <f t="shared" ref="D560:D563" si="210">E560+F560+G560+H560+I560+J560+L560+N560+P560+R560+T560+U560+V560+W560+X560+Y560+Z560+AA560+AB560+AC560+AD560+AE560</f>
        <v>5584650.25</v>
      </c>
      <c r="E560" s="133">
        <v>0</v>
      </c>
      <c r="F560" s="133">
        <v>0</v>
      </c>
      <c r="G560" s="133">
        <v>0</v>
      </c>
      <c r="H560" s="133">
        <v>0</v>
      </c>
      <c r="I560" s="133">
        <v>0</v>
      </c>
      <c r="J560" s="133">
        <v>0</v>
      </c>
      <c r="K560" s="149">
        <v>0</v>
      </c>
      <c r="L560" s="133">
        <v>0</v>
      </c>
      <c r="M560" s="122">
        <v>829.7</v>
      </c>
      <c r="N560" s="122">
        <v>5467642.7000000002</v>
      </c>
      <c r="O560" s="133">
        <v>0</v>
      </c>
      <c r="P560" s="133">
        <v>0</v>
      </c>
      <c r="Q560" s="117">
        <v>0</v>
      </c>
      <c r="R560" s="117">
        <v>0</v>
      </c>
      <c r="S560" s="133">
        <v>0</v>
      </c>
      <c r="T560" s="133">
        <v>0</v>
      </c>
      <c r="U560" s="133">
        <v>0</v>
      </c>
      <c r="V560" s="133">
        <v>0</v>
      </c>
      <c r="W560" s="133">
        <v>0</v>
      </c>
      <c r="X560" s="133">
        <v>0</v>
      </c>
      <c r="Y560" s="133">
        <v>0</v>
      </c>
      <c r="Z560" s="133">
        <v>0</v>
      </c>
      <c r="AA560" s="133">
        <v>0</v>
      </c>
      <c r="AB560" s="133">
        <v>0</v>
      </c>
      <c r="AC560" s="117">
        <f t="shared" ref="AC560:AC567" si="211">ROUND(N560*2.14%,2)</f>
        <v>117007.55</v>
      </c>
      <c r="AD560" s="117">
        <v>0</v>
      </c>
      <c r="AE560" s="133">
        <v>0</v>
      </c>
      <c r="AF560" s="108" t="s">
        <v>17025</v>
      </c>
      <c r="AG560" s="108">
        <v>2024</v>
      </c>
      <c r="AH560" s="108">
        <v>2024</v>
      </c>
      <c r="AI560" s="124"/>
      <c r="AJ560" s="124"/>
      <c r="AK560" s="124"/>
      <c r="AL560" s="124"/>
      <c r="AM560" s="125" t="s">
        <v>16939</v>
      </c>
      <c r="AN560" s="125" t="s">
        <v>16941</v>
      </c>
      <c r="AO560" s="125">
        <v>0</v>
      </c>
      <c r="AP560" s="125" t="s">
        <v>16950</v>
      </c>
      <c r="AQ560" s="125" t="s">
        <v>16951</v>
      </c>
      <c r="AR560" s="125" t="s">
        <v>16943</v>
      </c>
      <c r="AS560" s="125"/>
      <c r="AT560" s="125"/>
      <c r="AU560" s="125"/>
      <c r="AV560" s="125"/>
      <c r="AW560" s="125" t="s">
        <v>841</v>
      </c>
      <c r="AX560" s="126">
        <v>1595</v>
      </c>
      <c r="AY560" s="126">
        <v>510</v>
      </c>
      <c r="AZ560" s="125" t="s">
        <v>2966</v>
      </c>
      <c r="BA560" s="125" t="s">
        <v>16991</v>
      </c>
      <c r="BB560" s="127"/>
      <c r="BC560" s="128">
        <v>-319.70000000000005</v>
      </c>
      <c r="BJ560" s="97" t="s">
        <v>2884</v>
      </c>
      <c r="BM560" s="97" t="s">
        <v>3551</v>
      </c>
      <c r="BN560" s="97" t="s">
        <v>2983</v>
      </c>
      <c r="BO560" s="97" t="s">
        <v>2983</v>
      </c>
      <c r="BU560" s="97" t="s">
        <v>3551</v>
      </c>
      <c r="BV560" s="97" t="s">
        <v>2983</v>
      </c>
      <c r="BW560" s="97" t="s">
        <v>2983</v>
      </c>
      <c r="CH560" s="119">
        <v>4.9476511776447296E-10</v>
      </c>
      <c r="DN560" s="97" t="e">
        <f t="shared" si="204"/>
        <v>#N/A</v>
      </c>
    </row>
    <row r="561" spans="1:118" x14ac:dyDescent="0.3">
      <c r="A561" s="97">
        <v>1</v>
      </c>
      <c r="B561" s="120">
        <f>SUBTOTAL(9,$A$383:A561)</f>
        <v>177</v>
      </c>
      <c r="C561" s="130" t="s">
        <v>431</v>
      </c>
      <c r="D561" s="117">
        <f t="shared" si="210"/>
        <v>5467308.5899999999</v>
      </c>
      <c r="E561" s="133">
        <v>0</v>
      </c>
      <c r="F561" s="133">
        <v>0</v>
      </c>
      <c r="G561" s="133">
        <v>0</v>
      </c>
      <c r="H561" s="133">
        <v>0</v>
      </c>
      <c r="I561" s="133">
        <v>0</v>
      </c>
      <c r="J561" s="133">
        <v>0</v>
      </c>
      <c r="K561" s="149">
        <v>0</v>
      </c>
      <c r="L561" s="133">
        <v>0</v>
      </c>
      <c r="M561" s="122">
        <v>556</v>
      </c>
      <c r="N561" s="117">
        <v>5352759.54</v>
      </c>
      <c r="O561" s="133">
        <v>0</v>
      </c>
      <c r="P561" s="133">
        <v>0</v>
      </c>
      <c r="Q561" s="117">
        <v>0</v>
      </c>
      <c r="R561" s="117">
        <v>0</v>
      </c>
      <c r="S561" s="133">
        <v>0</v>
      </c>
      <c r="T561" s="133">
        <v>0</v>
      </c>
      <c r="U561" s="133">
        <v>0</v>
      </c>
      <c r="V561" s="133">
        <v>0</v>
      </c>
      <c r="W561" s="133">
        <v>0</v>
      </c>
      <c r="X561" s="133">
        <v>0</v>
      </c>
      <c r="Y561" s="133">
        <v>0</v>
      </c>
      <c r="Z561" s="133">
        <v>0</v>
      </c>
      <c r="AA561" s="133">
        <v>0</v>
      </c>
      <c r="AB561" s="133">
        <v>0</v>
      </c>
      <c r="AC561" s="117">
        <f t="shared" si="211"/>
        <v>114549.05</v>
      </c>
      <c r="AD561" s="117">
        <v>0</v>
      </c>
      <c r="AE561" s="133">
        <v>0</v>
      </c>
      <c r="AF561" s="108" t="s">
        <v>17025</v>
      </c>
      <c r="AG561" s="108">
        <v>2024</v>
      </c>
      <c r="AH561" s="108">
        <v>2024</v>
      </c>
      <c r="AI561" s="124"/>
      <c r="AJ561" s="124"/>
      <c r="AK561" s="124"/>
      <c r="AL561" s="124"/>
      <c r="AM561" s="125" t="s">
        <v>16932</v>
      </c>
      <c r="AN561" s="125" t="s">
        <v>16944</v>
      </c>
      <c r="AO561" s="125">
        <v>0</v>
      </c>
      <c r="AP561" s="125" t="s">
        <v>16953</v>
      </c>
      <c r="AQ561" s="125" t="s">
        <v>16945</v>
      </c>
      <c r="AR561" s="125" t="s">
        <v>16943</v>
      </c>
      <c r="AS561" s="125"/>
      <c r="AT561" s="125"/>
      <c r="AU561" s="125"/>
      <c r="AV561" s="125"/>
      <c r="AW561" s="125" t="s">
        <v>636</v>
      </c>
      <c r="AX561" s="126">
        <v>1601.3</v>
      </c>
      <c r="AY561" s="126">
        <v>700</v>
      </c>
      <c r="AZ561" s="125" t="s">
        <v>2966</v>
      </c>
      <c r="BA561" s="125" t="s">
        <v>16991</v>
      </c>
      <c r="BB561" s="127"/>
      <c r="BC561" s="128">
        <v>144</v>
      </c>
      <c r="BD561" s="97" t="s">
        <v>16925</v>
      </c>
      <c r="BJ561" s="97" t="s">
        <v>2983</v>
      </c>
      <c r="BM561" s="97" t="s">
        <v>3614</v>
      </c>
      <c r="BN561" s="97" t="s">
        <v>2983</v>
      </c>
      <c r="BO561" s="97" t="s">
        <v>2983</v>
      </c>
      <c r="BU561" s="97" t="s">
        <v>3614</v>
      </c>
      <c r="BV561" s="97" t="s">
        <v>2983</v>
      </c>
      <c r="BW561" s="97" t="s">
        <v>2983</v>
      </c>
      <c r="CH561" s="119">
        <v>-3.2014213502407074E-10</v>
      </c>
      <c r="DN561" s="97" t="e">
        <f t="shared" si="204"/>
        <v>#N/A</v>
      </c>
    </row>
    <row r="562" spans="1:118" x14ac:dyDescent="0.3">
      <c r="A562" s="97">
        <v>1</v>
      </c>
      <c r="B562" s="120">
        <f>SUBTOTAL(9,$A$383:A562)</f>
        <v>178</v>
      </c>
      <c r="C562" s="130" t="s">
        <v>401</v>
      </c>
      <c r="D562" s="117">
        <f t="shared" si="210"/>
        <v>22417558.48</v>
      </c>
      <c r="E562" s="133">
        <v>0</v>
      </c>
      <c r="F562" s="133">
        <v>0</v>
      </c>
      <c r="G562" s="133">
        <v>0</v>
      </c>
      <c r="H562" s="133">
        <v>0</v>
      </c>
      <c r="I562" s="133">
        <v>0</v>
      </c>
      <c r="J562" s="133">
        <v>0</v>
      </c>
      <c r="K562" s="149">
        <v>0</v>
      </c>
      <c r="L562" s="133">
        <v>0</v>
      </c>
      <c r="M562" s="135">
        <v>0</v>
      </c>
      <c r="N562" s="117">
        <v>0</v>
      </c>
      <c r="O562" s="133">
        <v>0</v>
      </c>
      <c r="P562" s="133">
        <v>0</v>
      </c>
      <c r="Q562" s="122">
        <v>3597.8</v>
      </c>
      <c r="R562" s="117">
        <v>21947873.98</v>
      </c>
      <c r="S562" s="133">
        <v>0</v>
      </c>
      <c r="T562" s="133">
        <v>0</v>
      </c>
      <c r="U562" s="133">
        <v>0</v>
      </c>
      <c r="V562" s="133">
        <v>0</v>
      </c>
      <c r="W562" s="133">
        <v>0</v>
      </c>
      <c r="X562" s="133">
        <v>0</v>
      </c>
      <c r="Y562" s="133">
        <v>0</v>
      </c>
      <c r="Z562" s="133">
        <v>0</v>
      </c>
      <c r="AA562" s="133">
        <v>0</v>
      </c>
      <c r="AB562" s="133">
        <v>0</v>
      </c>
      <c r="AC562" s="117">
        <f>ROUND(R562*2.14%,2)</f>
        <v>469684.5</v>
      </c>
      <c r="AD562" s="117">
        <v>0</v>
      </c>
      <c r="AE562" s="133">
        <v>0</v>
      </c>
      <c r="AF562" s="108" t="s">
        <v>17025</v>
      </c>
      <c r="AG562" s="108">
        <v>2024</v>
      </c>
      <c r="AH562" s="108">
        <v>2024</v>
      </c>
      <c r="AI562" s="124"/>
      <c r="AJ562" s="124"/>
      <c r="AK562" s="124"/>
      <c r="AL562" s="124"/>
      <c r="AM562" s="125" t="s">
        <v>16932</v>
      </c>
      <c r="AN562" s="125" t="s">
        <v>16944</v>
      </c>
      <c r="AO562" s="125">
        <v>0</v>
      </c>
      <c r="AP562" s="125" t="s">
        <v>16934</v>
      </c>
      <c r="AQ562" s="125" t="s">
        <v>16945</v>
      </c>
      <c r="AR562" s="125" t="s">
        <v>16943</v>
      </c>
      <c r="AS562" s="125" t="s">
        <v>16965</v>
      </c>
      <c r="AT562" s="125"/>
      <c r="AU562" s="125"/>
      <c r="AV562" s="125"/>
      <c r="AW562" s="125" t="s">
        <v>662</v>
      </c>
      <c r="AX562" s="126">
        <v>3827.7</v>
      </c>
      <c r="AY562" s="126">
        <v>560</v>
      </c>
      <c r="AZ562" s="125" t="s">
        <v>2966</v>
      </c>
      <c r="BA562" s="125" t="s">
        <v>662</v>
      </c>
      <c r="BB562" s="127"/>
      <c r="BC562" s="128">
        <v>560</v>
      </c>
      <c r="BJ562" s="97" t="s">
        <v>697</v>
      </c>
      <c r="BM562" s="97" t="s">
        <v>3570</v>
      </c>
      <c r="BN562" s="97" t="s">
        <v>2983</v>
      </c>
      <c r="BO562" s="97" t="s">
        <v>2983</v>
      </c>
      <c r="BU562" s="97" t="s">
        <v>3570</v>
      </c>
      <c r="BV562" s="97" t="s">
        <v>2983</v>
      </c>
      <c r="BW562" s="97" t="s">
        <v>2983</v>
      </c>
      <c r="CH562" s="119">
        <v>-5.8207660913467407E-10</v>
      </c>
      <c r="DN562" s="97" t="e">
        <f t="shared" si="204"/>
        <v>#N/A</v>
      </c>
    </row>
    <row r="563" spans="1:118" x14ac:dyDescent="0.3">
      <c r="A563" s="97">
        <v>1</v>
      </c>
      <c r="B563" s="120">
        <f>SUBTOTAL(9,$A$383:A563)</f>
        <v>179</v>
      </c>
      <c r="C563" s="130" t="s">
        <v>403</v>
      </c>
      <c r="D563" s="117">
        <f t="shared" si="210"/>
        <v>3127517.63</v>
      </c>
      <c r="E563" s="154">
        <v>193569.41</v>
      </c>
      <c r="F563" s="133">
        <v>0</v>
      </c>
      <c r="G563" s="154">
        <v>2868421.61</v>
      </c>
      <c r="H563" s="133">
        <v>0</v>
      </c>
      <c r="I563" s="133">
        <v>0</v>
      </c>
      <c r="J563" s="133">
        <v>0</v>
      </c>
      <c r="K563" s="149">
        <v>0</v>
      </c>
      <c r="L563" s="133">
        <v>0</v>
      </c>
      <c r="M563" s="135">
        <v>0</v>
      </c>
      <c r="N563" s="117">
        <v>0</v>
      </c>
      <c r="O563" s="133">
        <v>0</v>
      </c>
      <c r="P563" s="133">
        <v>0</v>
      </c>
      <c r="Q563" s="117">
        <v>0</v>
      </c>
      <c r="R563" s="117">
        <v>0</v>
      </c>
      <c r="S563" s="133">
        <v>0</v>
      </c>
      <c r="T563" s="133">
        <v>0</v>
      </c>
      <c r="U563" s="133">
        <v>0</v>
      </c>
      <c r="V563" s="133">
        <v>0</v>
      </c>
      <c r="W563" s="133">
        <v>0</v>
      </c>
      <c r="X563" s="133">
        <v>0</v>
      </c>
      <c r="Y563" s="133">
        <v>0</v>
      </c>
      <c r="Z563" s="133">
        <v>0</v>
      </c>
      <c r="AA563" s="133">
        <v>0</v>
      </c>
      <c r="AB563" s="133">
        <v>0</v>
      </c>
      <c r="AC563" s="117">
        <f>ROUND(E563*2.14%,2)+ROUND(F563*2.14%,2)+ROUND(G563*2.14%,2)+ROUND(H563*2.14%,2)+ROUND(I563*2.14%,2)</f>
        <v>65526.61</v>
      </c>
      <c r="AD563" s="117">
        <v>0</v>
      </c>
      <c r="AE563" s="133">
        <v>0</v>
      </c>
      <c r="AF563" s="108" t="s">
        <v>17025</v>
      </c>
      <c r="AG563" s="108">
        <v>2024</v>
      </c>
      <c r="AH563" s="108">
        <v>2024</v>
      </c>
      <c r="AI563" s="124"/>
      <c r="AJ563" s="124"/>
      <c r="AK563" s="124"/>
      <c r="AL563" s="124"/>
      <c r="AM563" s="125" t="s">
        <v>16953</v>
      </c>
      <c r="AN563" s="125" t="s">
        <v>16946</v>
      </c>
      <c r="AO563" s="125">
        <v>0</v>
      </c>
      <c r="AP563" s="125" t="s">
        <v>16950</v>
      </c>
      <c r="AQ563" s="125" t="s">
        <v>16940</v>
      </c>
      <c r="AR563" s="125">
        <v>0</v>
      </c>
      <c r="AS563" s="125"/>
      <c r="AT563" s="125"/>
      <c r="AU563" s="125"/>
      <c r="AV563" s="125"/>
      <c r="AW563" s="125" t="s">
        <v>636</v>
      </c>
      <c r="AX563" s="126">
        <v>1025.5</v>
      </c>
      <c r="AY563" s="126">
        <v>587</v>
      </c>
      <c r="AZ563" s="125" t="s">
        <v>2966</v>
      </c>
      <c r="BA563" s="125" t="s">
        <v>636</v>
      </c>
      <c r="BB563" s="127"/>
      <c r="BC563" s="128">
        <v>587</v>
      </c>
      <c r="BJ563" s="97" t="s">
        <v>2063</v>
      </c>
      <c r="BM563" s="97" t="s">
        <v>3573</v>
      </c>
      <c r="BN563" s="97" t="s">
        <v>2979</v>
      </c>
      <c r="BO563" s="97" t="s">
        <v>3574</v>
      </c>
      <c r="BU563" s="97" t="s">
        <v>3573</v>
      </c>
      <c r="BV563" s="97" t="s">
        <v>2979</v>
      </c>
      <c r="BW563" s="97" t="s">
        <v>3574</v>
      </c>
      <c r="CH563" s="119">
        <v>-1.8917489796876907E-10</v>
      </c>
      <c r="DN563" s="97" t="e">
        <f t="shared" si="204"/>
        <v>#N/A</v>
      </c>
    </row>
    <row r="564" spans="1:118" s="139" customFormat="1" x14ac:dyDescent="0.3">
      <c r="A564" s="97">
        <v>1</v>
      </c>
      <c r="B564" s="120">
        <f>SUBTOTAL(9,$A$383:A564)</f>
        <v>180</v>
      </c>
      <c r="C564" s="115" t="s">
        <v>11544</v>
      </c>
      <c r="D564" s="117">
        <f>E564+F564+G564+H564+I564+J564+L564+N564+P564+R564+T564+U564+V564+W564+X564+Y564+Z564+AA564+AB564+AC564+AD564+AE564</f>
        <v>5420298.3700000001</v>
      </c>
      <c r="E564" s="133">
        <v>114605.05</v>
      </c>
      <c r="F564" s="134">
        <v>0</v>
      </c>
      <c r="G564" s="133">
        <v>4751851.57</v>
      </c>
      <c r="H564" s="133">
        <v>440277.64</v>
      </c>
      <c r="I564" s="155">
        <v>0</v>
      </c>
      <c r="J564" s="134">
        <v>0</v>
      </c>
      <c r="K564" s="152">
        <v>0</v>
      </c>
      <c r="L564" s="134">
        <v>0</v>
      </c>
      <c r="M564" s="134">
        <v>0</v>
      </c>
      <c r="N564" s="134">
        <v>0</v>
      </c>
      <c r="O564" s="134">
        <v>0</v>
      </c>
      <c r="P564" s="134">
        <v>0</v>
      </c>
      <c r="Q564" s="134">
        <v>0</v>
      </c>
      <c r="R564" s="134">
        <v>0</v>
      </c>
      <c r="S564" s="134">
        <v>0</v>
      </c>
      <c r="T564" s="134">
        <v>0</v>
      </c>
      <c r="U564" s="134">
        <v>0</v>
      </c>
      <c r="V564" s="134">
        <v>0</v>
      </c>
      <c r="W564" s="134">
        <v>0</v>
      </c>
      <c r="X564" s="134">
        <v>0</v>
      </c>
      <c r="Y564" s="134">
        <v>0</v>
      </c>
      <c r="Z564" s="134">
        <v>0</v>
      </c>
      <c r="AA564" s="134">
        <v>0</v>
      </c>
      <c r="AB564" s="134">
        <v>0</v>
      </c>
      <c r="AC564" s="117">
        <f t="shared" ref="AC564" si="212">ROUND(E564*2.14%,2)+ROUND(F564*2.14%,2)+ROUND(G564*2.14%,2)+ROUND(H564*2.14%,2)+ROUND(I564*2.14%,2)</f>
        <v>113564.11</v>
      </c>
      <c r="AD564" s="134">
        <v>0</v>
      </c>
      <c r="AE564" s="134">
        <v>0</v>
      </c>
      <c r="AF564" s="136" t="s">
        <v>17025</v>
      </c>
      <c r="AG564" s="136">
        <v>2024</v>
      </c>
      <c r="AH564" s="136">
        <v>2024</v>
      </c>
      <c r="BW564" s="140"/>
      <c r="CA564" s="139" t="e">
        <v>#N/A</v>
      </c>
      <c r="CE564" s="139" t="e">
        <v>#N/A</v>
      </c>
      <c r="CH564" s="119">
        <v>-1.4551915228366852E-11</v>
      </c>
      <c r="CL564" s="139" t="e">
        <v>#N/A</v>
      </c>
      <c r="DK564" s="139" t="e">
        <v>#N/A</v>
      </c>
      <c r="DN564" s="97" t="e">
        <f t="shared" si="204"/>
        <v>#N/A</v>
      </c>
    </row>
    <row r="565" spans="1:118" x14ac:dyDescent="0.3">
      <c r="A565" s="97">
        <v>1</v>
      </c>
      <c r="B565" s="120">
        <f>SUBTOTAL(9,$A$383:A565)</f>
        <v>181</v>
      </c>
      <c r="C565" s="130" t="s">
        <v>416</v>
      </c>
      <c r="D565" s="117">
        <f t="shared" ref="D565:D587" si="213">E565+F565+G565+H565+I565+J565+L565+N565+P565+R565+T565+U565+V565+W565+X565+Y565+Z565+AA565+AB565+AC565+AD565+AE565</f>
        <v>2216965.66</v>
      </c>
      <c r="E565" s="133">
        <v>0</v>
      </c>
      <c r="F565" s="133">
        <v>0</v>
      </c>
      <c r="G565" s="133">
        <v>0</v>
      </c>
      <c r="H565" s="133">
        <v>0</v>
      </c>
      <c r="I565" s="133">
        <v>0</v>
      </c>
      <c r="J565" s="133">
        <v>0</v>
      </c>
      <c r="K565" s="149">
        <v>0</v>
      </c>
      <c r="L565" s="133">
        <v>0</v>
      </c>
      <c r="M565" s="122">
        <v>277.55</v>
      </c>
      <c r="N565" s="117">
        <v>2170516.6</v>
      </c>
      <c r="O565" s="133">
        <v>0</v>
      </c>
      <c r="P565" s="133">
        <v>0</v>
      </c>
      <c r="Q565" s="117">
        <v>0</v>
      </c>
      <c r="R565" s="117">
        <v>0</v>
      </c>
      <c r="S565" s="133">
        <v>0</v>
      </c>
      <c r="T565" s="133">
        <v>0</v>
      </c>
      <c r="U565" s="133">
        <v>0</v>
      </c>
      <c r="V565" s="133">
        <v>0</v>
      </c>
      <c r="W565" s="133">
        <v>0</v>
      </c>
      <c r="X565" s="133">
        <v>0</v>
      </c>
      <c r="Y565" s="133">
        <v>0</v>
      </c>
      <c r="Z565" s="133">
        <v>0</v>
      </c>
      <c r="AA565" s="133">
        <v>0</v>
      </c>
      <c r="AB565" s="133">
        <v>0</v>
      </c>
      <c r="AC565" s="117">
        <f t="shared" si="211"/>
        <v>46449.06</v>
      </c>
      <c r="AD565" s="117">
        <v>0</v>
      </c>
      <c r="AE565" s="133">
        <v>0</v>
      </c>
      <c r="AF565" s="108" t="s">
        <v>17025</v>
      </c>
      <c r="AG565" s="108">
        <v>2024</v>
      </c>
      <c r="AH565" s="108">
        <v>2024</v>
      </c>
      <c r="AI565" s="124"/>
      <c r="AJ565" s="124"/>
      <c r="AK565" s="124"/>
      <c r="AL565" s="124"/>
      <c r="AM565" s="125" t="s">
        <v>16948</v>
      </c>
      <c r="AN565" s="125" t="s">
        <v>16953</v>
      </c>
      <c r="AO565" s="125">
        <v>0</v>
      </c>
      <c r="AP565" s="125" t="s">
        <v>16932</v>
      </c>
      <c r="AQ565" s="125" t="s">
        <v>16951</v>
      </c>
      <c r="AR565" s="125">
        <v>0</v>
      </c>
      <c r="AS565" s="125"/>
      <c r="AT565" s="125"/>
      <c r="AU565" s="125"/>
      <c r="AV565" s="125"/>
      <c r="AW565" s="125" t="s">
        <v>1279</v>
      </c>
      <c r="AX565" s="126">
        <v>271.89999999999998</v>
      </c>
      <c r="AY565" s="126">
        <v>252</v>
      </c>
      <c r="AZ565" s="125" t="s">
        <v>2966</v>
      </c>
      <c r="BA565" s="125" t="s">
        <v>16991</v>
      </c>
      <c r="BB565" s="127"/>
      <c r="BC565" s="128">
        <v>-25.550000000000011</v>
      </c>
      <c r="BJ565" s="97" t="s">
        <v>12109</v>
      </c>
      <c r="BM565" s="97" t="s">
        <v>3591</v>
      </c>
      <c r="BN565" s="97" t="s">
        <v>719</v>
      </c>
      <c r="BO565" s="97" t="s">
        <v>3592</v>
      </c>
      <c r="BU565" s="97" t="s">
        <v>3591</v>
      </c>
      <c r="BV565" s="97" t="s">
        <v>719</v>
      </c>
      <c r="BW565" s="97" t="s">
        <v>3592</v>
      </c>
      <c r="CH565" s="119">
        <v>-2.9103830456733704E-11</v>
      </c>
      <c r="DN565" s="97" t="e">
        <f t="shared" si="204"/>
        <v>#N/A</v>
      </c>
    </row>
    <row r="566" spans="1:118" x14ac:dyDescent="0.3">
      <c r="A566" s="97">
        <v>1</v>
      </c>
      <c r="B566" s="120">
        <f>SUBTOTAL(9,$A$383:A566)</f>
        <v>182</v>
      </c>
      <c r="C566" s="130" t="s">
        <v>419</v>
      </c>
      <c r="D566" s="117">
        <f t="shared" si="213"/>
        <v>2329500.4</v>
      </c>
      <c r="E566" s="133">
        <v>0</v>
      </c>
      <c r="F566" s="133">
        <v>0</v>
      </c>
      <c r="G566" s="133">
        <v>0</v>
      </c>
      <c r="H566" s="133">
        <v>0</v>
      </c>
      <c r="I566" s="133">
        <v>0</v>
      </c>
      <c r="J566" s="133">
        <v>0</v>
      </c>
      <c r="K566" s="149">
        <v>0</v>
      </c>
      <c r="L566" s="133">
        <v>0</v>
      </c>
      <c r="M566" s="122">
        <v>221.8</v>
      </c>
      <c r="N566" s="117">
        <v>2280693.56</v>
      </c>
      <c r="O566" s="133">
        <v>0</v>
      </c>
      <c r="P566" s="133">
        <v>0</v>
      </c>
      <c r="Q566" s="117">
        <v>0</v>
      </c>
      <c r="R566" s="117">
        <v>0</v>
      </c>
      <c r="S566" s="133">
        <v>0</v>
      </c>
      <c r="T566" s="133">
        <v>0</v>
      </c>
      <c r="U566" s="133">
        <v>0</v>
      </c>
      <c r="V566" s="133">
        <v>0</v>
      </c>
      <c r="W566" s="133">
        <v>0</v>
      </c>
      <c r="X566" s="133">
        <v>0</v>
      </c>
      <c r="Y566" s="133">
        <v>0</v>
      </c>
      <c r="Z566" s="133">
        <v>0</v>
      </c>
      <c r="AA566" s="133">
        <v>0</v>
      </c>
      <c r="AB566" s="133">
        <v>0</v>
      </c>
      <c r="AC566" s="117">
        <f t="shared" si="211"/>
        <v>48806.84</v>
      </c>
      <c r="AD566" s="117">
        <v>0</v>
      </c>
      <c r="AE566" s="133">
        <v>0</v>
      </c>
      <c r="AF566" s="108" t="s">
        <v>17025</v>
      </c>
      <c r="AG566" s="108">
        <v>2024</v>
      </c>
      <c r="AH566" s="108">
        <v>2024</v>
      </c>
      <c r="AI566" s="124"/>
      <c r="AJ566" s="124"/>
      <c r="AK566" s="124"/>
      <c r="AL566" s="124"/>
      <c r="AM566" s="125" t="s">
        <v>16946</v>
      </c>
      <c r="AN566" s="125" t="s">
        <v>16938</v>
      </c>
      <c r="AO566" s="125">
        <v>0</v>
      </c>
      <c r="AP566" s="125" t="s">
        <v>16930</v>
      </c>
      <c r="AQ566" s="125" t="s">
        <v>16936</v>
      </c>
      <c r="AR566" s="125" t="s">
        <v>16943</v>
      </c>
      <c r="AS566" s="125"/>
      <c r="AT566" s="125"/>
      <c r="AU566" s="125"/>
      <c r="AV566" s="125"/>
      <c r="AW566" s="125" t="s">
        <v>2139</v>
      </c>
      <c r="AX566" s="126">
        <v>255.8</v>
      </c>
      <c r="AY566" s="126">
        <v>244</v>
      </c>
      <c r="AZ566" s="125" t="s">
        <v>2966</v>
      </c>
      <c r="BA566" s="125" t="s">
        <v>16991</v>
      </c>
      <c r="BB566" s="127"/>
      <c r="BC566" s="128">
        <v>22.199999999999989</v>
      </c>
      <c r="BJ566" s="97" t="s">
        <v>7857</v>
      </c>
      <c r="BM566" s="97" t="s">
        <v>3595</v>
      </c>
      <c r="BN566" s="97" t="s">
        <v>1342</v>
      </c>
      <c r="BO566" s="97" t="s">
        <v>3596</v>
      </c>
      <c r="BU566" s="97" t="s">
        <v>3595</v>
      </c>
      <c r="BV566" s="97" t="s">
        <v>1342</v>
      </c>
      <c r="BW566" s="97" t="s">
        <v>3596</v>
      </c>
      <c r="CH566" s="119">
        <v>-1.4551915228366852E-10</v>
      </c>
      <c r="DN566" s="97" t="e">
        <f t="shared" si="204"/>
        <v>#N/A</v>
      </c>
    </row>
    <row r="567" spans="1:118" x14ac:dyDescent="0.3">
      <c r="A567" s="97">
        <v>1</v>
      </c>
      <c r="B567" s="120">
        <f>SUBTOTAL(9,$A$383:A567)</f>
        <v>183</v>
      </c>
      <c r="C567" s="130" t="s">
        <v>407</v>
      </c>
      <c r="D567" s="117">
        <f t="shared" si="213"/>
        <v>2390309.11</v>
      </c>
      <c r="E567" s="133">
        <v>0</v>
      </c>
      <c r="F567" s="133">
        <v>0</v>
      </c>
      <c r="G567" s="133">
        <v>0</v>
      </c>
      <c r="H567" s="133">
        <v>0</v>
      </c>
      <c r="I567" s="133">
        <v>0</v>
      </c>
      <c r="J567" s="133">
        <v>0</v>
      </c>
      <c r="K567" s="149">
        <v>0</v>
      </c>
      <c r="L567" s="133">
        <v>0</v>
      </c>
      <c r="M567" s="122">
        <v>418</v>
      </c>
      <c r="N567" s="117">
        <v>2340228.23</v>
      </c>
      <c r="O567" s="133">
        <v>0</v>
      </c>
      <c r="P567" s="133">
        <v>0</v>
      </c>
      <c r="Q567" s="117">
        <v>0</v>
      </c>
      <c r="R567" s="117">
        <v>0</v>
      </c>
      <c r="S567" s="133">
        <v>0</v>
      </c>
      <c r="T567" s="133">
        <v>0</v>
      </c>
      <c r="U567" s="133">
        <v>0</v>
      </c>
      <c r="V567" s="133">
        <v>0</v>
      </c>
      <c r="W567" s="133">
        <v>0</v>
      </c>
      <c r="X567" s="133">
        <v>0</v>
      </c>
      <c r="Y567" s="133">
        <v>0</v>
      </c>
      <c r="Z567" s="133">
        <v>0</v>
      </c>
      <c r="AA567" s="133">
        <v>0</v>
      </c>
      <c r="AB567" s="133">
        <v>0</v>
      </c>
      <c r="AC567" s="117">
        <f t="shared" si="211"/>
        <v>50080.88</v>
      </c>
      <c r="AD567" s="117">
        <v>0</v>
      </c>
      <c r="AE567" s="133">
        <v>0</v>
      </c>
      <c r="AF567" s="108" t="s">
        <v>17025</v>
      </c>
      <c r="AG567" s="108">
        <v>2024</v>
      </c>
      <c r="AH567" s="108">
        <v>2024</v>
      </c>
      <c r="AI567" s="124"/>
      <c r="AJ567" s="124"/>
      <c r="AK567" s="124"/>
      <c r="AL567" s="124"/>
      <c r="AM567" s="125" t="s">
        <v>16932</v>
      </c>
      <c r="AN567" s="125" t="s">
        <v>16953</v>
      </c>
      <c r="AO567" s="125">
        <v>0</v>
      </c>
      <c r="AP567" s="125" t="s">
        <v>16934</v>
      </c>
      <c r="AQ567" s="125" t="s">
        <v>16945</v>
      </c>
      <c r="AR567" s="125">
        <v>0</v>
      </c>
      <c r="AS567" s="125"/>
      <c r="AT567" s="125"/>
      <c r="AU567" s="125"/>
      <c r="AV567" s="125"/>
      <c r="AW567" s="125" t="s">
        <v>662</v>
      </c>
      <c r="AX567" s="126">
        <v>410</v>
      </c>
      <c r="AY567" s="126">
        <v>268.39999999999998</v>
      </c>
      <c r="AZ567" s="125" t="s">
        <v>2966</v>
      </c>
      <c r="BA567" s="125" t="s">
        <v>16991</v>
      </c>
      <c r="BB567" s="127"/>
      <c r="BC567" s="128">
        <f t="shared" ref="BC567" si="214">AY567-M567</f>
        <v>-149.60000000000002</v>
      </c>
      <c r="BD567" s="97" t="s">
        <v>16989</v>
      </c>
      <c r="BJ567" s="97" t="str">
        <f>VLOOKUP(C567,BM:BO,3,FALSE)</f>
        <v>268.400</v>
      </c>
      <c r="BM567" s="97" t="s">
        <v>516</v>
      </c>
      <c r="BN567" s="97" t="s">
        <v>661</v>
      </c>
      <c r="BO567" s="97" t="s">
        <v>728</v>
      </c>
      <c r="BU567" s="97" t="s">
        <v>516</v>
      </c>
      <c r="BV567" s="97" t="s">
        <v>661</v>
      </c>
      <c r="BW567" s="97" t="s">
        <v>728</v>
      </c>
      <c r="CH567" s="119">
        <f t="shared" ref="CH567" si="215">D567-E567-F567-G567-H567-I567-J567-L567-N567-P567-R567-T567-U567-V567-W567-X567-Y567-Z567-AA567-AB567-AC567-AD567-AE567</f>
        <v>-1.0913936421275139E-10</v>
      </c>
      <c r="DN567" s="97" t="e">
        <f t="shared" si="204"/>
        <v>#N/A</v>
      </c>
    </row>
    <row r="568" spans="1:118" x14ac:dyDescent="0.3">
      <c r="A568" s="97">
        <v>1</v>
      </c>
      <c r="B568" s="120">
        <f>SUBTOTAL(9,$A$383:A568)</f>
        <v>184</v>
      </c>
      <c r="C568" s="180" t="s">
        <v>387</v>
      </c>
      <c r="D568" s="54">
        <f t="shared" si="213"/>
        <v>36747338.579999998</v>
      </c>
      <c r="E568" s="54">
        <v>0</v>
      </c>
      <c r="F568" s="54">
        <v>0</v>
      </c>
      <c r="G568" s="54">
        <v>0</v>
      </c>
      <c r="H568" s="54">
        <v>0</v>
      </c>
      <c r="I568" s="54">
        <v>0</v>
      </c>
      <c r="J568" s="54">
        <v>0</v>
      </c>
      <c r="K568" s="180">
        <v>12</v>
      </c>
      <c r="L568" s="54">
        <v>36400802.68</v>
      </c>
      <c r="M568" s="54">
        <v>0</v>
      </c>
      <c r="N568" s="54">
        <v>0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4">
        <v>0</v>
      </c>
      <c r="W568" s="54">
        <v>0</v>
      </c>
      <c r="X568" s="54">
        <v>0</v>
      </c>
      <c r="Y568" s="54">
        <v>0</v>
      </c>
      <c r="Z568" s="54">
        <v>0</v>
      </c>
      <c r="AA568" s="54">
        <v>0</v>
      </c>
      <c r="AB568" s="54">
        <v>0</v>
      </c>
      <c r="AC568" s="54">
        <v>0</v>
      </c>
      <c r="AD568" s="54">
        <v>346535.9</v>
      </c>
      <c r="AE568" s="54">
        <v>0</v>
      </c>
      <c r="AF568" s="125">
        <v>2024</v>
      </c>
      <c r="AG568" s="125">
        <v>2024</v>
      </c>
      <c r="AH568" s="125" t="s">
        <v>17025</v>
      </c>
      <c r="AZ568" s="97"/>
      <c r="BA568" s="97"/>
      <c r="BB568" s="97"/>
      <c r="DN568" s="97">
        <f t="shared" si="204"/>
        <v>36400802.68</v>
      </c>
    </row>
    <row r="569" spans="1:118" x14ac:dyDescent="0.3">
      <c r="A569" s="97">
        <v>1</v>
      </c>
      <c r="B569" s="120">
        <f>SUBTOTAL(9,$A$383:A569)</f>
        <v>185</v>
      </c>
      <c r="C569" s="180" t="s">
        <v>2016</v>
      </c>
      <c r="D569" s="54">
        <f t="shared" si="213"/>
        <v>9540057</v>
      </c>
      <c r="E569" s="54">
        <v>0</v>
      </c>
      <c r="F569" s="54">
        <v>0</v>
      </c>
      <c r="G569" s="54">
        <v>0</v>
      </c>
      <c r="H569" s="54">
        <v>0</v>
      </c>
      <c r="I569" s="54">
        <v>0</v>
      </c>
      <c r="J569" s="54">
        <v>0</v>
      </c>
      <c r="K569" s="180">
        <v>3</v>
      </c>
      <c r="L569" s="54">
        <v>9347512.0199999996</v>
      </c>
      <c r="M569" s="54">
        <v>0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192544.98</v>
      </c>
      <c r="AE569" s="54">
        <v>0</v>
      </c>
      <c r="AF569" s="125">
        <v>2024</v>
      </c>
      <c r="AG569" s="125">
        <v>2024</v>
      </c>
      <c r="AH569" s="125" t="s">
        <v>17025</v>
      </c>
      <c r="AZ569" s="97"/>
      <c r="BA569" s="97"/>
      <c r="BB569" s="97"/>
      <c r="DN569" s="97">
        <f t="shared" si="204"/>
        <v>9347512.0199999996</v>
      </c>
    </row>
    <row r="570" spans="1:118" x14ac:dyDescent="0.3">
      <c r="A570" s="97">
        <v>1</v>
      </c>
      <c r="B570" s="120">
        <f>SUBTOTAL(9,$A$383:A570)</f>
        <v>186</v>
      </c>
      <c r="C570" s="180" t="s">
        <v>11338</v>
      </c>
      <c r="D570" s="54">
        <f t="shared" si="213"/>
        <v>19077070.739999998</v>
      </c>
      <c r="E570" s="54">
        <v>0</v>
      </c>
      <c r="F570" s="54">
        <v>0</v>
      </c>
      <c r="G570" s="54">
        <v>0</v>
      </c>
      <c r="H570" s="54">
        <v>0</v>
      </c>
      <c r="I570" s="54">
        <v>0</v>
      </c>
      <c r="J570" s="54">
        <v>0</v>
      </c>
      <c r="K570" s="180">
        <v>6</v>
      </c>
      <c r="L570" s="54">
        <v>18837232.66</v>
      </c>
      <c r="M570" s="54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v>0</v>
      </c>
      <c r="AA570" s="54">
        <v>0</v>
      </c>
      <c r="AB570" s="54">
        <v>0</v>
      </c>
      <c r="AC570" s="54">
        <v>0</v>
      </c>
      <c r="AD570" s="54">
        <v>239838.07999999999</v>
      </c>
      <c r="AE570" s="54">
        <v>0</v>
      </c>
      <c r="AF570" s="125">
        <v>2024</v>
      </c>
      <c r="AG570" s="125">
        <v>2024</v>
      </c>
      <c r="AH570" s="125" t="s">
        <v>17025</v>
      </c>
      <c r="AZ570" s="97"/>
      <c r="BA570" s="97"/>
      <c r="BB570" s="97"/>
      <c r="DN570" s="97">
        <f t="shared" si="204"/>
        <v>18837232.66</v>
      </c>
    </row>
    <row r="571" spans="1:118" x14ac:dyDescent="0.3">
      <c r="A571" s="97">
        <v>1</v>
      </c>
      <c r="B571" s="120">
        <f>SUBTOTAL(9,$A$383:A571)</f>
        <v>187</v>
      </c>
      <c r="C571" s="180" t="s">
        <v>11344</v>
      </c>
      <c r="D571" s="54">
        <f t="shared" si="213"/>
        <v>9540136.290000001</v>
      </c>
      <c r="E571" s="54">
        <v>0</v>
      </c>
      <c r="F571" s="54">
        <v>0</v>
      </c>
      <c r="G571" s="54">
        <v>0</v>
      </c>
      <c r="H571" s="54">
        <v>0</v>
      </c>
      <c r="I571" s="54">
        <v>0</v>
      </c>
      <c r="J571" s="54">
        <v>0</v>
      </c>
      <c r="K571" s="180">
        <v>3</v>
      </c>
      <c r="L571" s="54">
        <v>9343806.9700000007</v>
      </c>
      <c r="M571" s="54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v>0</v>
      </c>
      <c r="AA571" s="54">
        <v>0</v>
      </c>
      <c r="AB571" s="54">
        <v>0</v>
      </c>
      <c r="AC571" s="54">
        <v>0</v>
      </c>
      <c r="AD571" s="54">
        <v>196329.32</v>
      </c>
      <c r="AE571" s="54">
        <v>0</v>
      </c>
      <c r="AF571" s="125">
        <v>2024</v>
      </c>
      <c r="AG571" s="125">
        <v>2024</v>
      </c>
      <c r="AH571" s="125" t="s">
        <v>17025</v>
      </c>
      <c r="AZ571" s="97"/>
      <c r="BA571" s="97"/>
      <c r="BB571" s="97"/>
      <c r="DN571" s="97">
        <f t="shared" si="204"/>
        <v>9343806.9700000007</v>
      </c>
    </row>
    <row r="572" spans="1:118" customFormat="1" x14ac:dyDescent="0.3">
      <c r="A572" s="97">
        <v>1</v>
      </c>
      <c r="B572" s="120">
        <f>SUBTOTAL(9,$A$383:A572)</f>
        <v>188</v>
      </c>
      <c r="C572" s="180" t="s">
        <v>11408</v>
      </c>
      <c r="D572" s="54">
        <f t="shared" ref="D572" si="216">E572+F572+G572+H572+I572+J572+L572+N572+P572+R572+T572+U572+V572+W572+X572+Y572+Z572+AA572+AB572+AC572+AD572+AE572</f>
        <v>12251027.32</v>
      </c>
      <c r="E572" s="54">
        <v>0</v>
      </c>
      <c r="F572" s="54">
        <v>0</v>
      </c>
      <c r="G572" s="54">
        <v>0</v>
      </c>
      <c r="H572" s="54">
        <v>0</v>
      </c>
      <c r="I572" s="54">
        <v>0</v>
      </c>
      <c r="J572" s="54">
        <v>0</v>
      </c>
      <c r="K572" s="180">
        <v>4</v>
      </c>
      <c r="L572" s="54">
        <v>12044140.35</v>
      </c>
      <c r="M572" s="54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206886.97</v>
      </c>
      <c r="AE572" s="54">
        <v>0</v>
      </c>
      <c r="AF572" s="125">
        <v>2024</v>
      </c>
      <c r="AG572" s="125">
        <v>2024</v>
      </c>
      <c r="AH572" s="125" t="s">
        <v>17025</v>
      </c>
    </row>
    <row r="573" spans="1:118" x14ac:dyDescent="0.3">
      <c r="A573" s="97">
        <v>1</v>
      </c>
      <c r="B573" s="120">
        <f>SUBTOTAL(9,$A$383:A573)</f>
        <v>189</v>
      </c>
      <c r="C573" s="180" t="s">
        <v>17471</v>
      </c>
      <c r="D573" s="54">
        <f t="shared" si="213"/>
        <v>3182039.18</v>
      </c>
      <c r="E573" s="54">
        <v>0</v>
      </c>
      <c r="F573" s="54">
        <v>0</v>
      </c>
      <c r="G573" s="54">
        <v>0</v>
      </c>
      <c r="H573" s="54">
        <v>0</v>
      </c>
      <c r="I573" s="54">
        <v>0</v>
      </c>
      <c r="J573" s="54">
        <v>0</v>
      </c>
      <c r="K573" s="180">
        <v>1</v>
      </c>
      <c r="L573" s="54">
        <v>3021436.23</v>
      </c>
      <c r="M573" s="54">
        <v>0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160602.95000000001</v>
      </c>
      <c r="AE573" s="54">
        <v>0</v>
      </c>
      <c r="AF573" s="125">
        <v>2024</v>
      </c>
      <c r="AG573" s="125">
        <v>2024</v>
      </c>
      <c r="AH573" s="125" t="s">
        <v>17025</v>
      </c>
      <c r="AZ573" s="97"/>
      <c r="BA573" s="97"/>
      <c r="BB573" s="97"/>
      <c r="DN573" s="97">
        <f t="shared" ref="DN573:DN636" si="217">VLOOKUP(C573,DP:DQ,2,FALSE)</f>
        <v>3021436.23</v>
      </c>
    </row>
    <row r="574" spans="1:118" x14ac:dyDescent="0.3">
      <c r="A574" s="97">
        <v>1</v>
      </c>
      <c r="B574" s="120">
        <f>SUBTOTAL(9,$A$383:A574)</f>
        <v>190</v>
      </c>
      <c r="C574" s="180" t="s">
        <v>11519</v>
      </c>
      <c r="D574" s="54">
        <f t="shared" si="213"/>
        <v>6361056.6000000006</v>
      </c>
      <c r="E574" s="54">
        <v>0</v>
      </c>
      <c r="F574" s="54">
        <v>0</v>
      </c>
      <c r="G574" s="54">
        <v>0</v>
      </c>
      <c r="H574" s="54">
        <v>0</v>
      </c>
      <c r="I574" s="54">
        <v>0</v>
      </c>
      <c r="J574" s="54">
        <v>0</v>
      </c>
      <c r="K574" s="180">
        <v>2</v>
      </c>
      <c r="L574" s="54">
        <v>6184076.7000000002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176979.9</v>
      </c>
      <c r="AE574" s="54">
        <v>0</v>
      </c>
      <c r="AF574" s="125">
        <v>2024</v>
      </c>
      <c r="AG574" s="125">
        <v>2024</v>
      </c>
      <c r="AH574" s="125" t="s">
        <v>17025</v>
      </c>
      <c r="AZ574" s="97"/>
      <c r="BA574" s="97"/>
      <c r="BB574" s="97"/>
      <c r="DN574" s="97">
        <f t="shared" si="217"/>
        <v>6184076.7000000002</v>
      </c>
    </row>
    <row r="575" spans="1:118" x14ac:dyDescent="0.3">
      <c r="A575" s="97">
        <v>1</v>
      </c>
      <c r="B575" s="120">
        <f>SUBTOTAL(9,$A$383:A575)</f>
        <v>191</v>
      </c>
      <c r="C575" s="180" t="s">
        <v>11557</v>
      </c>
      <c r="D575" s="54">
        <f t="shared" si="213"/>
        <v>12251020.129999999</v>
      </c>
      <c r="E575" s="54">
        <v>0</v>
      </c>
      <c r="F575" s="54">
        <v>0</v>
      </c>
      <c r="G575" s="54">
        <v>0</v>
      </c>
      <c r="H575" s="54">
        <v>0</v>
      </c>
      <c r="I575" s="54">
        <v>0</v>
      </c>
      <c r="J575" s="54">
        <v>0</v>
      </c>
      <c r="K575" s="180">
        <v>4</v>
      </c>
      <c r="L575" s="54">
        <v>12044475.93</v>
      </c>
      <c r="M575" s="54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206544.2</v>
      </c>
      <c r="AE575" s="54">
        <v>0</v>
      </c>
      <c r="AF575" s="125">
        <v>2024</v>
      </c>
      <c r="AG575" s="125">
        <v>2024</v>
      </c>
      <c r="AH575" s="125" t="s">
        <v>17025</v>
      </c>
      <c r="AZ575" s="97"/>
      <c r="BA575" s="97"/>
      <c r="BB575" s="97"/>
      <c r="DN575" s="97">
        <f t="shared" si="217"/>
        <v>12044475.93</v>
      </c>
    </row>
    <row r="576" spans="1:118" x14ac:dyDescent="0.3">
      <c r="A576" s="97">
        <v>1</v>
      </c>
      <c r="B576" s="120">
        <f>SUBTOTAL(9,$A$383:A576)</f>
        <v>192</v>
      </c>
      <c r="C576" s="180" t="s">
        <v>11568</v>
      </c>
      <c r="D576" s="54">
        <f t="shared" si="213"/>
        <v>8160981.5500000007</v>
      </c>
      <c r="E576" s="54">
        <v>0</v>
      </c>
      <c r="F576" s="54">
        <v>0</v>
      </c>
      <c r="G576" s="54">
        <v>0</v>
      </c>
      <c r="H576" s="54">
        <v>0</v>
      </c>
      <c r="I576" s="54">
        <v>0</v>
      </c>
      <c r="J576" s="54">
        <v>0</v>
      </c>
      <c r="K576" s="180">
        <v>2</v>
      </c>
      <c r="L576" s="54">
        <v>7948592.1100000003</v>
      </c>
      <c r="M576" s="54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212389.44</v>
      </c>
      <c r="AE576" s="54">
        <v>0</v>
      </c>
      <c r="AF576" s="125">
        <v>2024</v>
      </c>
      <c r="AG576" s="125">
        <v>2024</v>
      </c>
      <c r="AH576" s="125" t="s">
        <v>17025</v>
      </c>
      <c r="AZ576" s="97"/>
      <c r="BA576" s="97"/>
      <c r="BB576" s="97"/>
      <c r="DN576" s="97">
        <f t="shared" si="217"/>
        <v>7948592.1100000003</v>
      </c>
    </row>
    <row r="577" spans="1:118" x14ac:dyDescent="0.3">
      <c r="A577" s="97">
        <v>1</v>
      </c>
      <c r="B577" s="120">
        <f>SUBTOTAL(9,$A$383:A577)</f>
        <v>193</v>
      </c>
      <c r="C577" s="180" t="s">
        <v>11569</v>
      </c>
      <c r="D577" s="54">
        <f t="shared" si="213"/>
        <v>21437338.120000001</v>
      </c>
      <c r="E577" s="54">
        <v>0</v>
      </c>
      <c r="F577" s="54">
        <v>0</v>
      </c>
      <c r="G577" s="54">
        <v>0</v>
      </c>
      <c r="H577" s="54">
        <v>0</v>
      </c>
      <c r="I577" s="54">
        <v>0</v>
      </c>
      <c r="J577" s="54">
        <v>0</v>
      </c>
      <c r="K577" s="180">
        <v>7</v>
      </c>
      <c r="L577" s="54">
        <v>21168819.82</v>
      </c>
      <c r="M577" s="54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4">
        <v>0</v>
      </c>
      <c r="W577" s="54">
        <v>0</v>
      </c>
      <c r="X577" s="54">
        <v>0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268518.3</v>
      </c>
      <c r="AE577" s="54">
        <v>0</v>
      </c>
      <c r="AF577" s="125">
        <v>2024</v>
      </c>
      <c r="AG577" s="125">
        <v>2024</v>
      </c>
      <c r="AH577" s="125" t="s">
        <v>17025</v>
      </c>
      <c r="AZ577" s="97"/>
      <c r="BA577" s="97"/>
      <c r="BB577" s="97"/>
      <c r="DN577" s="97">
        <f t="shared" si="217"/>
        <v>21168819.82</v>
      </c>
    </row>
    <row r="578" spans="1:118" x14ac:dyDescent="0.3">
      <c r="A578" s="97">
        <v>1</v>
      </c>
      <c r="B578" s="120">
        <f>SUBTOTAL(9,$A$383:A578)</f>
        <v>194</v>
      </c>
      <c r="C578" s="180" t="s">
        <v>11573</v>
      </c>
      <c r="D578" s="54">
        <f t="shared" si="213"/>
        <v>9540191.8599999994</v>
      </c>
      <c r="E578" s="54">
        <v>0</v>
      </c>
      <c r="F578" s="54">
        <v>0</v>
      </c>
      <c r="G578" s="54">
        <v>0</v>
      </c>
      <c r="H578" s="54">
        <v>0</v>
      </c>
      <c r="I578" s="54">
        <v>0</v>
      </c>
      <c r="J578" s="54">
        <v>0</v>
      </c>
      <c r="K578" s="180">
        <v>3</v>
      </c>
      <c r="L578" s="54">
        <v>9341210.4499999993</v>
      </c>
      <c r="M578" s="54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198981.41</v>
      </c>
      <c r="AE578" s="54">
        <v>0</v>
      </c>
      <c r="AF578" s="125">
        <v>2024</v>
      </c>
      <c r="AG578" s="125">
        <v>2024</v>
      </c>
      <c r="AH578" s="125" t="s">
        <v>17025</v>
      </c>
      <c r="AZ578" s="97"/>
      <c r="BA578" s="97"/>
      <c r="BB578" s="97"/>
      <c r="DN578" s="97">
        <f t="shared" si="217"/>
        <v>9341210.4499999993</v>
      </c>
    </row>
    <row r="579" spans="1:118" x14ac:dyDescent="0.3">
      <c r="A579" s="97">
        <v>1</v>
      </c>
      <c r="B579" s="120">
        <f>SUBTOTAL(9,$A$383:A579)</f>
        <v>195</v>
      </c>
      <c r="C579" s="180" t="s">
        <v>11589</v>
      </c>
      <c r="D579" s="54">
        <f t="shared" si="213"/>
        <v>6127056.3700000001</v>
      </c>
      <c r="E579" s="54">
        <v>0</v>
      </c>
      <c r="F579" s="54">
        <v>0</v>
      </c>
      <c r="G579" s="54">
        <v>0</v>
      </c>
      <c r="H579" s="54">
        <v>0</v>
      </c>
      <c r="I579" s="54">
        <v>0</v>
      </c>
      <c r="J579" s="54">
        <v>0</v>
      </c>
      <c r="K579" s="180">
        <v>2</v>
      </c>
      <c r="L579" s="54">
        <v>5949980.8899999997</v>
      </c>
      <c r="M579" s="54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4">
        <v>0</v>
      </c>
      <c r="W579" s="54">
        <v>0</v>
      </c>
      <c r="X579" s="54">
        <v>0</v>
      </c>
      <c r="Y579" s="54">
        <v>0</v>
      </c>
      <c r="Z579" s="54">
        <v>0</v>
      </c>
      <c r="AA579" s="54">
        <v>0</v>
      </c>
      <c r="AB579" s="54">
        <v>0</v>
      </c>
      <c r="AC579" s="54">
        <v>0</v>
      </c>
      <c r="AD579" s="54">
        <v>177075.48</v>
      </c>
      <c r="AE579" s="54">
        <v>0</v>
      </c>
      <c r="AF579" s="125">
        <v>2024</v>
      </c>
      <c r="AG579" s="125">
        <v>2024</v>
      </c>
      <c r="AH579" s="125" t="s">
        <v>17025</v>
      </c>
      <c r="AZ579" s="97"/>
      <c r="BA579" s="97"/>
      <c r="BB579" s="97"/>
      <c r="DN579" s="97">
        <f t="shared" si="217"/>
        <v>5949980.8899999997</v>
      </c>
    </row>
    <row r="580" spans="1:118" x14ac:dyDescent="0.3">
      <c r="A580" s="97">
        <v>1</v>
      </c>
      <c r="B580" s="120">
        <f>SUBTOTAL(9,$A$383:A580)</f>
        <v>196</v>
      </c>
      <c r="C580" s="180" t="s">
        <v>11596</v>
      </c>
      <c r="D580" s="54">
        <f t="shared" si="213"/>
        <v>6361040.5599999996</v>
      </c>
      <c r="E580" s="54">
        <v>0</v>
      </c>
      <c r="F580" s="54">
        <v>0</v>
      </c>
      <c r="G580" s="54">
        <v>0</v>
      </c>
      <c r="H580" s="54">
        <v>0</v>
      </c>
      <c r="I580" s="54">
        <v>0</v>
      </c>
      <c r="J580" s="54">
        <v>0</v>
      </c>
      <c r="K580" s="180">
        <v>2</v>
      </c>
      <c r="L580" s="54">
        <v>6184826.2199999997</v>
      </c>
      <c r="M580" s="54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v>0</v>
      </c>
      <c r="AB580" s="54">
        <v>0</v>
      </c>
      <c r="AC580" s="54">
        <v>0</v>
      </c>
      <c r="AD580" s="54">
        <v>176214.34</v>
      </c>
      <c r="AE580" s="54">
        <v>0</v>
      </c>
      <c r="AF580" s="125">
        <v>2024</v>
      </c>
      <c r="AG580" s="125">
        <v>2024</v>
      </c>
      <c r="AH580" s="125" t="s">
        <v>17025</v>
      </c>
      <c r="AZ580" s="97"/>
      <c r="BA580" s="97"/>
      <c r="BB580" s="97"/>
      <c r="DN580" s="97">
        <f t="shared" si="217"/>
        <v>6184826.2199999997</v>
      </c>
    </row>
    <row r="581" spans="1:118" x14ac:dyDescent="0.3">
      <c r="A581" s="97">
        <v>1</v>
      </c>
      <c r="B581" s="120">
        <f>SUBTOTAL(9,$A$383:A581)</f>
        <v>197</v>
      </c>
      <c r="C581" s="180" t="s">
        <v>11672</v>
      </c>
      <c r="D581" s="54">
        <f t="shared" si="213"/>
        <v>3182314.0300000003</v>
      </c>
      <c r="E581" s="54">
        <v>0</v>
      </c>
      <c r="F581" s="54">
        <v>0</v>
      </c>
      <c r="G581" s="54">
        <v>0</v>
      </c>
      <c r="H581" s="54">
        <v>0</v>
      </c>
      <c r="I581" s="54">
        <v>0</v>
      </c>
      <c r="J581" s="54">
        <v>0</v>
      </c>
      <c r="K581" s="180">
        <v>1</v>
      </c>
      <c r="L581" s="54">
        <v>3008592.89</v>
      </c>
      <c r="M581" s="54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173721.14</v>
      </c>
      <c r="AE581" s="54">
        <v>0</v>
      </c>
      <c r="AF581" s="125">
        <v>2024</v>
      </c>
      <c r="AG581" s="125">
        <v>2024</v>
      </c>
      <c r="AH581" s="125" t="s">
        <v>17025</v>
      </c>
      <c r="AZ581" s="97"/>
      <c r="BA581" s="97"/>
      <c r="BB581" s="97"/>
      <c r="DN581" s="97">
        <f t="shared" si="217"/>
        <v>3008592.89</v>
      </c>
    </row>
    <row r="582" spans="1:118" x14ac:dyDescent="0.3">
      <c r="A582" s="97">
        <v>1</v>
      </c>
      <c r="B582" s="120">
        <f>SUBTOTAL(9,$A$383:A582)</f>
        <v>198</v>
      </c>
      <c r="C582" s="180" t="s">
        <v>2075</v>
      </c>
      <c r="D582" s="54">
        <f t="shared" si="213"/>
        <v>6361042.8300000001</v>
      </c>
      <c r="E582" s="54">
        <v>0</v>
      </c>
      <c r="F582" s="54">
        <v>0</v>
      </c>
      <c r="G582" s="54">
        <v>0</v>
      </c>
      <c r="H582" s="54">
        <v>0</v>
      </c>
      <c r="I582" s="54">
        <v>0</v>
      </c>
      <c r="J582" s="54">
        <v>0</v>
      </c>
      <c r="K582" s="180">
        <v>2</v>
      </c>
      <c r="L582" s="54">
        <v>6184720.0300000003</v>
      </c>
      <c r="M582" s="54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176322.8</v>
      </c>
      <c r="AE582" s="54">
        <v>0</v>
      </c>
      <c r="AF582" s="125">
        <v>2024</v>
      </c>
      <c r="AG582" s="125">
        <v>2024</v>
      </c>
      <c r="AH582" s="125" t="s">
        <v>17025</v>
      </c>
      <c r="AZ582" s="97"/>
      <c r="BA582" s="97"/>
      <c r="BB582" s="97"/>
      <c r="DN582" s="97">
        <f t="shared" si="217"/>
        <v>6184720.0300000003</v>
      </c>
    </row>
    <row r="583" spans="1:118" x14ac:dyDescent="0.3">
      <c r="A583" s="97">
        <v>1</v>
      </c>
      <c r="B583" s="120">
        <f>SUBTOTAL(9,$A$383:A583)</f>
        <v>199</v>
      </c>
      <c r="C583" s="180" t="s">
        <v>12153</v>
      </c>
      <c r="D583" s="54">
        <f t="shared" si="213"/>
        <v>12251045.1</v>
      </c>
      <c r="E583" s="54">
        <v>0</v>
      </c>
      <c r="F583" s="54">
        <v>0</v>
      </c>
      <c r="G583" s="54">
        <v>0</v>
      </c>
      <c r="H583" s="54">
        <v>0</v>
      </c>
      <c r="I583" s="54">
        <v>0</v>
      </c>
      <c r="J583" s="54">
        <v>0</v>
      </c>
      <c r="K583" s="180">
        <v>4</v>
      </c>
      <c r="L583" s="54">
        <v>12043309.199999999</v>
      </c>
      <c r="M583" s="54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207735.9</v>
      </c>
      <c r="AE583" s="54">
        <v>0</v>
      </c>
      <c r="AF583" s="125">
        <v>2024</v>
      </c>
      <c r="AG583" s="125">
        <v>2024</v>
      </c>
      <c r="AH583" s="125" t="s">
        <v>17025</v>
      </c>
      <c r="AZ583" s="97"/>
      <c r="BA583" s="97"/>
      <c r="BB583" s="97"/>
      <c r="DN583" s="97">
        <f t="shared" si="217"/>
        <v>12043309.199999999</v>
      </c>
    </row>
    <row r="584" spans="1:118" x14ac:dyDescent="0.3">
      <c r="A584" s="97">
        <v>1</v>
      </c>
      <c r="B584" s="120">
        <f>SUBTOTAL(9,$A$383:A584)</f>
        <v>200</v>
      </c>
      <c r="C584" s="180" t="s">
        <v>12150</v>
      </c>
      <c r="D584" s="54">
        <f t="shared" si="213"/>
        <v>6127046.1799999997</v>
      </c>
      <c r="E584" s="54">
        <v>0</v>
      </c>
      <c r="F584" s="54">
        <v>0</v>
      </c>
      <c r="G584" s="54">
        <v>0</v>
      </c>
      <c r="H584" s="54">
        <v>0</v>
      </c>
      <c r="I584" s="54">
        <v>0</v>
      </c>
      <c r="J584" s="54">
        <v>0</v>
      </c>
      <c r="K584" s="180">
        <v>2</v>
      </c>
      <c r="L584" s="54">
        <v>5950456.7999999998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176589.38</v>
      </c>
      <c r="AE584" s="54">
        <v>0</v>
      </c>
      <c r="AF584" s="125">
        <v>2024</v>
      </c>
      <c r="AG584" s="125">
        <v>2024</v>
      </c>
      <c r="AH584" s="125" t="s">
        <v>17025</v>
      </c>
      <c r="AZ584" s="97"/>
      <c r="BA584" s="97"/>
      <c r="BB584" s="97"/>
      <c r="DN584" s="97">
        <f t="shared" si="217"/>
        <v>5950456.7999999998</v>
      </c>
    </row>
    <row r="585" spans="1:118" x14ac:dyDescent="0.3">
      <c r="A585" s="97">
        <v>1</v>
      </c>
      <c r="B585" s="120">
        <f>SUBTOTAL(9,$A$383:A585)</f>
        <v>201</v>
      </c>
      <c r="C585" s="180" t="s">
        <v>12151</v>
      </c>
      <c r="D585" s="54">
        <f t="shared" si="213"/>
        <v>9189046.709999999</v>
      </c>
      <c r="E585" s="54">
        <v>0</v>
      </c>
      <c r="F585" s="54">
        <v>0</v>
      </c>
      <c r="G585" s="54">
        <v>0</v>
      </c>
      <c r="H585" s="54">
        <v>0</v>
      </c>
      <c r="I585" s="54">
        <v>0</v>
      </c>
      <c r="J585" s="54">
        <v>0</v>
      </c>
      <c r="K585" s="180">
        <v>3</v>
      </c>
      <c r="L585" s="54">
        <v>8996833.3499999996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192213.36</v>
      </c>
      <c r="AE585" s="54">
        <v>0</v>
      </c>
      <c r="AF585" s="125">
        <v>2024</v>
      </c>
      <c r="AG585" s="125">
        <v>2024</v>
      </c>
      <c r="AH585" s="125" t="s">
        <v>17025</v>
      </c>
      <c r="AZ585" s="97"/>
      <c r="BA585" s="97"/>
      <c r="BB585" s="97"/>
      <c r="DN585" s="97">
        <f t="shared" si="217"/>
        <v>8996833.3499999996</v>
      </c>
    </row>
    <row r="586" spans="1:118" x14ac:dyDescent="0.3">
      <c r="A586" s="97">
        <v>1</v>
      </c>
      <c r="B586" s="120">
        <f>SUBTOTAL(9,$A$383:A586)</f>
        <v>202</v>
      </c>
      <c r="C586" s="180" t="s">
        <v>12155</v>
      </c>
      <c r="D586" s="54">
        <f t="shared" si="213"/>
        <v>9189003.5999999996</v>
      </c>
      <c r="E586" s="54">
        <v>0</v>
      </c>
      <c r="F586" s="54">
        <v>0</v>
      </c>
      <c r="G586" s="54">
        <v>0</v>
      </c>
      <c r="H586" s="54">
        <v>0</v>
      </c>
      <c r="I586" s="54">
        <v>0</v>
      </c>
      <c r="J586" s="54">
        <v>0</v>
      </c>
      <c r="K586" s="180">
        <v>3</v>
      </c>
      <c r="L586" s="54">
        <v>8998847.6799999997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190155.92</v>
      </c>
      <c r="AE586" s="54">
        <v>0</v>
      </c>
      <c r="AF586" s="125">
        <v>2024</v>
      </c>
      <c r="AG586" s="125">
        <v>2024</v>
      </c>
      <c r="AH586" s="125" t="s">
        <v>17025</v>
      </c>
      <c r="AZ586" s="97"/>
      <c r="BA586" s="97"/>
      <c r="BB586" s="97"/>
      <c r="DN586" s="97">
        <f t="shared" si="217"/>
        <v>8998847.6799999997</v>
      </c>
    </row>
    <row r="587" spans="1:118" x14ac:dyDescent="0.3">
      <c r="A587" s="97">
        <v>1</v>
      </c>
      <c r="B587" s="120">
        <f>SUBTOTAL(9,$A$383:A587)</f>
        <v>203</v>
      </c>
      <c r="C587" s="180" t="s">
        <v>12307</v>
      </c>
      <c r="D587" s="54">
        <f t="shared" si="213"/>
        <v>12719402.48</v>
      </c>
      <c r="E587" s="54">
        <v>0</v>
      </c>
      <c r="F587" s="54">
        <v>0</v>
      </c>
      <c r="G587" s="54">
        <v>0</v>
      </c>
      <c r="H587" s="54">
        <v>0</v>
      </c>
      <c r="I587" s="54">
        <v>0</v>
      </c>
      <c r="J587" s="54">
        <v>0</v>
      </c>
      <c r="K587" s="180">
        <v>4</v>
      </c>
      <c r="L587" s="54">
        <v>12494822.460000001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224580.02</v>
      </c>
      <c r="AE587" s="54">
        <v>0</v>
      </c>
      <c r="AF587" s="125">
        <v>2024</v>
      </c>
      <c r="AG587" s="125">
        <v>2024</v>
      </c>
      <c r="AH587" s="125" t="s">
        <v>17025</v>
      </c>
      <c r="AZ587" s="97"/>
      <c r="BA587" s="97"/>
      <c r="BB587" s="97"/>
      <c r="DN587" s="97">
        <f t="shared" si="217"/>
        <v>12494822.460000001</v>
      </c>
    </row>
    <row r="588" spans="1:118" x14ac:dyDescent="0.3">
      <c r="B588" s="150" t="s">
        <v>199</v>
      </c>
      <c r="C588" s="150"/>
      <c r="D588" s="116">
        <f>SUM(D589:D605)</f>
        <v>151046772.57999998</v>
      </c>
      <c r="E588" s="117">
        <f t="shared" ref="E588:AE588" si="218">SUM(E589:E605)</f>
        <v>0</v>
      </c>
      <c r="F588" s="117">
        <f t="shared" si="218"/>
        <v>0</v>
      </c>
      <c r="G588" s="117">
        <f t="shared" si="218"/>
        <v>0</v>
      </c>
      <c r="H588" s="117">
        <f t="shared" si="218"/>
        <v>0</v>
      </c>
      <c r="I588" s="117">
        <f t="shared" si="218"/>
        <v>0</v>
      </c>
      <c r="J588" s="117">
        <f t="shared" si="218"/>
        <v>0</v>
      </c>
      <c r="K588" s="118">
        <f t="shared" si="218"/>
        <v>16</v>
      </c>
      <c r="L588" s="117">
        <f t="shared" si="218"/>
        <v>48194675.019999996</v>
      </c>
      <c r="M588" s="117">
        <f t="shared" si="218"/>
        <v>9929.7999999999993</v>
      </c>
      <c r="N588" s="117">
        <f t="shared" si="218"/>
        <v>91371342.409999996</v>
      </c>
      <c r="O588" s="117">
        <f t="shared" si="218"/>
        <v>0</v>
      </c>
      <c r="P588" s="117">
        <f t="shared" si="218"/>
        <v>0</v>
      </c>
      <c r="Q588" s="117">
        <f t="shared" si="218"/>
        <v>1050</v>
      </c>
      <c r="R588" s="117">
        <f t="shared" si="218"/>
        <v>7000772.4699999997</v>
      </c>
      <c r="S588" s="117">
        <f t="shared" si="218"/>
        <v>0</v>
      </c>
      <c r="T588" s="117">
        <f t="shared" si="218"/>
        <v>0</v>
      </c>
      <c r="U588" s="117">
        <f t="shared" si="218"/>
        <v>0</v>
      </c>
      <c r="V588" s="117">
        <f t="shared" si="218"/>
        <v>0</v>
      </c>
      <c r="W588" s="117">
        <f t="shared" si="218"/>
        <v>0</v>
      </c>
      <c r="X588" s="117">
        <f t="shared" si="218"/>
        <v>0</v>
      </c>
      <c r="Y588" s="117">
        <f t="shared" si="218"/>
        <v>0</v>
      </c>
      <c r="Z588" s="117">
        <f t="shared" si="218"/>
        <v>0</v>
      </c>
      <c r="AA588" s="117">
        <f t="shared" si="218"/>
        <v>0</v>
      </c>
      <c r="AB588" s="117">
        <f t="shared" si="218"/>
        <v>0</v>
      </c>
      <c r="AC588" s="117">
        <f t="shared" si="218"/>
        <v>2105163.2599999998</v>
      </c>
      <c r="AD588" s="117">
        <f t="shared" si="218"/>
        <v>2374819.42</v>
      </c>
      <c r="AE588" s="117">
        <f t="shared" si="218"/>
        <v>0</v>
      </c>
      <c r="AF588" s="108" t="s">
        <v>17004</v>
      </c>
      <c r="AG588" s="108" t="s">
        <v>17004</v>
      </c>
      <c r="AH588" s="108" t="s">
        <v>17004</v>
      </c>
      <c r="AI588" s="124"/>
      <c r="AJ588" s="124"/>
      <c r="AK588" s="124"/>
      <c r="AL588" s="124"/>
      <c r="AM588" s="125"/>
      <c r="AN588" s="125"/>
      <c r="AO588" s="125"/>
      <c r="AP588" s="125"/>
      <c r="AQ588" s="125"/>
      <c r="AR588" s="125"/>
      <c r="AS588" s="125"/>
      <c r="AT588" s="125"/>
      <c r="AU588" s="125"/>
      <c r="AV588" s="125"/>
      <c r="AW588" s="125"/>
      <c r="AX588" s="126"/>
      <c r="AY588" s="126"/>
      <c r="AZ588" s="125"/>
      <c r="BA588" s="125"/>
      <c r="BB588" s="127"/>
      <c r="BC588" s="128">
        <f t="shared" si="201"/>
        <v>-9929.7999999999993</v>
      </c>
      <c r="BJ588" s="97" t="e">
        <f t="shared" ref="BJ588:BJ597" si="219">VLOOKUP(C588,BM:BO,3,FALSE)</f>
        <v>#N/A</v>
      </c>
      <c r="BM588" s="97" t="s">
        <v>3229</v>
      </c>
      <c r="BN588" s="97" t="s">
        <v>2983</v>
      </c>
      <c r="BO588" s="97" t="s">
        <v>3230</v>
      </c>
      <c r="BU588" s="97" t="s">
        <v>3229</v>
      </c>
      <c r="BV588" s="97" t="s">
        <v>2983</v>
      </c>
      <c r="BW588" s="97" t="s">
        <v>3230</v>
      </c>
      <c r="CH588" s="119">
        <f t="shared" si="178"/>
        <v>-8.3819031715393066E-9</v>
      </c>
      <c r="DN588" s="97" t="e">
        <f t="shared" si="217"/>
        <v>#N/A</v>
      </c>
    </row>
    <row r="589" spans="1:118" x14ac:dyDescent="0.3">
      <c r="A589" s="97">
        <v>1</v>
      </c>
      <c r="B589" s="120">
        <f>SUBTOTAL(9,$A$383:A589)</f>
        <v>204</v>
      </c>
      <c r="C589" s="130" t="s">
        <v>200</v>
      </c>
      <c r="D589" s="117">
        <f t="shared" ref="D589:D599" si="220">E589+F589+G589+H589+I589+J589+L589+N589+P589+R589+T589+U589+V589+W589+X589+Y589+Z589+AA589+AB589+AC589+AD589+AE589</f>
        <v>4576298.2699999996</v>
      </c>
      <c r="E589" s="133">
        <v>0</v>
      </c>
      <c r="F589" s="133">
        <v>0</v>
      </c>
      <c r="G589" s="133">
        <v>0</v>
      </c>
      <c r="H589" s="133">
        <v>0</v>
      </c>
      <c r="I589" s="133">
        <v>0</v>
      </c>
      <c r="J589" s="133">
        <v>0</v>
      </c>
      <c r="K589" s="149">
        <v>0</v>
      </c>
      <c r="L589" s="133">
        <v>0</v>
      </c>
      <c r="M589" s="117">
        <v>484</v>
      </c>
      <c r="N589" s="117">
        <v>4358828.3</v>
      </c>
      <c r="O589" s="133">
        <v>0</v>
      </c>
      <c r="P589" s="133">
        <v>0</v>
      </c>
      <c r="Q589" s="117">
        <v>0</v>
      </c>
      <c r="R589" s="117">
        <v>0</v>
      </c>
      <c r="S589" s="133">
        <v>0</v>
      </c>
      <c r="T589" s="133">
        <v>0</v>
      </c>
      <c r="U589" s="133">
        <v>0</v>
      </c>
      <c r="V589" s="133">
        <v>0</v>
      </c>
      <c r="W589" s="133">
        <v>0</v>
      </c>
      <c r="X589" s="133">
        <v>0</v>
      </c>
      <c r="Y589" s="133">
        <v>0</v>
      </c>
      <c r="Z589" s="133">
        <v>0</v>
      </c>
      <c r="AA589" s="133">
        <v>0</v>
      </c>
      <c r="AB589" s="133">
        <v>0</v>
      </c>
      <c r="AC589" s="117">
        <f>ROUND(N589*2.14%,2)</f>
        <v>93278.93</v>
      </c>
      <c r="AD589" s="117">
        <v>124191.03999999999</v>
      </c>
      <c r="AE589" s="133">
        <v>0</v>
      </c>
      <c r="AF589" s="108">
        <v>2024</v>
      </c>
      <c r="AG589" s="108">
        <v>2024</v>
      </c>
      <c r="AH589" s="108">
        <v>2024</v>
      </c>
      <c r="AI589" s="124"/>
      <c r="AJ589" s="124"/>
      <c r="AK589" s="124"/>
      <c r="AL589" s="124"/>
      <c r="AM589" s="125" t="s">
        <v>16928</v>
      </c>
      <c r="AN589" s="125" t="s">
        <v>16941</v>
      </c>
      <c r="AO589" s="125">
        <v>0</v>
      </c>
      <c r="AP589" s="125" t="s">
        <v>16947</v>
      </c>
      <c r="AQ589" s="125" t="s">
        <v>16931</v>
      </c>
      <c r="AR589" s="125">
        <v>0</v>
      </c>
      <c r="AS589" s="125"/>
      <c r="AT589" s="125"/>
      <c r="AU589" s="125"/>
      <c r="AV589" s="125"/>
      <c r="AW589" s="125" t="s">
        <v>612</v>
      </c>
      <c r="AX589" s="126">
        <v>540.9</v>
      </c>
      <c r="AY589" s="126">
        <v>484</v>
      </c>
      <c r="AZ589" s="125" t="s">
        <v>2966</v>
      </c>
      <c r="BA589" s="125" t="s">
        <v>16991</v>
      </c>
      <c r="BB589" s="127"/>
      <c r="BC589" s="128">
        <f t="shared" si="201"/>
        <v>0</v>
      </c>
      <c r="BJ589" s="97" t="str">
        <f t="shared" si="219"/>
        <v>589.000</v>
      </c>
      <c r="BM589" s="97" t="s">
        <v>3231</v>
      </c>
      <c r="BN589" s="97" t="s">
        <v>2983</v>
      </c>
      <c r="BO589" s="97" t="s">
        <v>2983</v>
      </c>
      <c r="BU589" s="97" t="s">
        <v>3231</v>
      </c>
      <c r="BV589" s="97" t="s">
        <v>2983</v>
      </c>
      <c r="BW589" s="97" t="s">
        <v>2983</v>
      </c>
      <c r="CH589" s="119">
        <f t="shared" si="178"/>
        <v>-2.4738255888223648E-10</v>
      </c>
      <c r="DN589" s="97" t="e">
        <f t="shared" si="217"/>
        <v>#N/A</v>
      </c>
    </row>
    <row r="590" spans="1:118" x14ac:dyDescent="0.3">
      <c r="A590" s="97">
        <v>1</v>
      </c>
      <c r="B590" s="120">
        <f>SUBTOTAL(9,$A$383:A590)</f>
        <v>205</v>
      </c>
      <c r="C590" s="130" t="s">
        <v>201</v>
      </c>
      <c r="D590" s="117">
        <f t="shared" si="220"/>
        <v>5953650.8799999999</v>
      </c>
      <c r="E590" s="133">
        <v>0</v>
      </c>
      <c r="F590" s="133">
        <v>0</v>
      </c>
      <c r="G590" s="133">
        <v>0</v>
      </c>
      <c r="H590" s="133">
        <v>0</v>
      </c>
      <c r="I590" s="133">
        <v>0</v>
      </c>
      <c r="J590" s="133">
        <v>0</v>
      </c>
      <c r="K590" s="149">
        <v>0</v>
      </c>
      <c r="L590" s="133">
        <v>0</v>
      </c>
      <c r="M590" s="117">
        <v>707</v>
      </c>
      <c r="N590" s="117">
        <v>5655863.7199999997</v>
      </c>
      <c r="O590" s="133">
        <v>0</v>
      </c>
      <c r="P590" s="133">
        <v>0</v>
      </c>
      <c r="Q590" s="117">
        <v>0</v>
      </c>
      <c r="R590" s="117">
        <v>0</v>
      </c>
      <c r="S590" s="133">
        <v>0</v>
      </c>
      <c r="T590" s="133">
        <v>0</v>
      </c>
      <c r="U590" s="133">
        <v>0</v>
      </c>
      <c r="V590" s="133">
        <v>0</v>
      </c>
      <c r="W590" s="133">
        <v>0</v>
      </c>
      <c r="X590" s="133">
        <v>0</v>
      </c>
      <c r="Y590" s="133">
        <v>0</v>
      </c>
      <c r="Z590" s="133">
        <v>0</v>
      </c>
      <c r="AA590" s="133">
        <v>0</v>
      </c>
      <c r="AB590" s="133">
        <v>0</v>
      </c>
      <c r="AC590" s="117">
        <f>ROUND(N590*2.14%,2)</f>
        <v>121035.48</v>
      </c>
      <c r="AD590" s="117">
        <v>176751.68</v>
      </c>
      <c r="AE590" s="133">
        <v>0</v>
      </c>
      <c r="AF590" s="108">
        <v>2024</v>
      </c>
      <c r="AG590" s="108">
        <v>2024</v>
      </c>
      <c r="AH590" s="108">
        <v>2024</v>
      </c>
      <c r="AI590" s="124"/>
      <c r="AJ590" s="124"/>
      <c r="AK590" s="124"/>
      <c r="AL590" s="124"/>
      <c r="AM590" s="125" t="s">
        <v>16932</v>
      </c>
      <c r="AN590" s="125" t="s">
        <v>16946</v>
      </c>
      <c r="AO590" s="125">
        <v>0</v>
      </c>
      <c r="AP590" s="125" t="s">
        <v>16949</v>
      </c>
      <c r="AQ590" s="125" t="s">
        <v>16945</v>
      </c>
      <c r="AR590" s="125" t="s">
        <v>16943</v>
      </c>
      <c r="AS590" s="125"/>
      <c r="AT590" s="125"/>
      <c r="AU590" s="125"/>
      <c r="AV590" s="125"/>
      <c r="AW590" s="125" t="s">
        <v>636</v>
      </c>
      <c r="AX590" s="126">
        <v>1185</v>
      </c>
      <c r="AY590" s="126">
        <v>707</v>
      </c>
      <c r="AZ590" s="125" t="s">
        <v>2966</v>
      </c>
      <c r="BA590" s="125" t="s">
        <v>16991</v>
      </c>
      <c r="BB590" s="127"/>
      <c r="BC590" s="128">
        <f t="shared" si="201"/>
        <v>0</v>
      </c>
      <c r="BJ590" s="97" t="str">
        <f t="shared" si="219"/>
        <v>546.000</v>
      </c>
      <c r="BM590" s="97" t="s">
        <v>3232</v>
      </c>
      <c r="BN590" s="97" t="s">
        <v>3081</v>
      </c>
      <c r="BO590" s="97" t="s">
        <v>3233</v>
      </c>
      <c r="BU590" s="97" t="s">
        <v>3232</v>
      </c>
      <c r="BV590" s="97" t="s">
        <v>3081</v>
      </c>
      <c r="BW590" s="97" t="s">
        <v>3233</v>
      </c>
      <c r="CH590" s="119">
        <f t="shared" si="178"/>
        <v>1.7462298274040222E-10</v>
      </c>
      <c r="DN590" s="97" t="e">
        <f t="shared" si="217"/>
        <v>#N/A</v>
      </c>
    </row>
    <row r="591" spans="1:118" x14ac:dyDescent="0.3">
      <c r="A591" s="97">
        <v>1</v>
      </c>
      <c r="B591" s="120">
        <f>SUBTOTAL(9,$A$383:A591)</f>
        <v>206</v>
      </c>
      <c r="C591" s="130" t="s">
        <v>202</v>
      </c>
      <c r="D591" s="117">
        <f t="shared" si="220"/>
        <v>8806110.7100000009</v>
      </c>
      <c r="E591" s="133">
        <v>0</v>
      </c>
      <c r="F591" s="133">
        <v>0</v>
      </c>
      <c r="G591" s="133">
        <v>0</v>
      </c>
      <c r="H591" s="133">
        <v>0</v>
      </c>
      <c r="I591" s="133">
        <v>0</v>
      </c>
      <c r="J591" s="133">
        <v>0</v>
      </c>
      <c r="K591" s="149">
        <v>0</v>
      </c>
      <c r="L591" s="133">
        <v>0</v>
      </c>
      <c r="M591" s="117">
        <v>930</v>
      </c>
      <c r="N591" s="117">
        <f>7495406.31+896564.28</f>
        <v>8391970.5899999999</v>
      </c>
      <c r="O591" s="133">
        <v>0</v>
      </c>
      <c r="P591" s="133">
        <v>0</v>
      </c>
      <c r="Q591" s="117">
        <v>0</v>
      </c>
      <c r="R591" s="117">
        <v>0</v>
      </c>
      <c r="S591" s="133">
        <v>0</v>
      </c>
      <c r="T591" s="133">
        <v>0</v>
      </c>
      <c r="U591" s="133">
        <v>0</v>
      </c>
      <c r="V591" s="133">
        <v>0</v>
      </c>
      <c r="W591" s="133">
        <v>0</v>
      </c>
      <c r="X591" s="133">
        <v>0</v>
      </c>
      <c r="Y591" s="133">
        <v>0</v>
      </c>
      <c r="Z591" s="133">
        <v>0</v>
      </c>
      <c r="AA591" s="133">
        <v>0</v>
      </c>
      <c r="AB591" s="133">
        <v>0</v>
      </c>
      <c r="AC591" s="117">
        <f>ROUND(N591*2.14%,2)-0.01</f>
        <v>179588.16</v>
      </c>
      <c r="AD591" s="117">
        <v>234551.96</v>
      </c>
      <c r="AE591" s="133">
        <v>0</v>
      </c>
      <c r="AF591" s="108">
        <v>2024</v>
      </c>
      <c r="AG591" s="108">
        <v>2024</v>
      </c>
      <c r="AH591" s="108">
        <v>2024</v>
      </c>
      <c r="AI591" s="124"/>
      <c r="AJ591" s="124"/>
      <c r="AK591" s="124"/>
      <c r="AL591" s="124"/>
      <c r="AM591" s="125" t="s">
        <v>16932</v>
      </c>
      <c r="AN591" s="125" t="s">
        <v>16928</v>
      </c>
      <c r="AO591" s="125">
        <v>0</v>
      </c>
      <c r="AP591" s="125" t="s">
        <v>16944</v>
      </c>
      <c r="AQ591" s="125" t="s">
        <v>16945</v>
      </c>
      <c r="AR591" s="125">
        <v>0</v>
      </c>
      <c r="AS591" s="125"/>
      <c r="AT591" s="125"/>
      <c r="AU591" s="125"/>
      <c r="AV591" s="125"/>
      <c r="AW591" s="125" t="s">
        <v>662</v>
      </c>
      <c r="AX591" s="126">
        <v>1915.9</v>
      </c>
      <c r="AY591" s="126">
        <v>930</v>
      </c>
      <c r="AZ591" s="125" t="s">
        <v>2966</v>
      </c>
      <c r="BA591" s="125" t="s">
        <v>3043</v>
      </c>
      <c r="BB591" s="127"/>
      <c r="BC591" s="128">
        <f t="shared" si="201"/>
        <v>0</v>
      </c>
      <c r="BJ591" s="97" t="str">
        <f t="shared" si="219"/>
        <v>705.000</v>
      </c>
      <c r="BM591" s="97" t="s">
        <v>3234</v>
      </c>
      <c r="BN591" s="97" t="s">
        <v>2983</v>
      </c>
      <c r="BO591" s="97" t="s">
        <v>2983</v>
      </c>
      <c r="BU591" s="97" t="s">
        <v>3234</v>
      </c>
      <c r="BV591" s="97" t="s">
        <v>2983</v>
      </c>
      <c r="BW591" s="97" t="s">
        <v>2983</v>
      </c>
      <c r="CH591" s="119">
        <f t="shared" si="178"/>
        <v>1.0477378964424133E-9</v>
      </c>
      <c r="DN591" s="97" t="e">
        <f t="shared" si="217"/>
        <v>#N/A</v>
      </c>
    </row>
    <row r="592" spans="1:118" x14ac:dyDescent="0.3">
      <c r="A592" s="97">
        <v>1</v>
      </c>
      <c r="B592" s="120">
        <f>SUBTOTAL(9,$A$383:A592)</f>
        <v>207</v>
      </c>
      <c r="C592" s="130" t="s">
        <v>204</v>
      </c>
      <c r="D592" s="117">
        <f t="shared" si="220"/>
        <v>6164290.8799999999</v>
      </c>
      <c r="E592" s="133">
        <v>0</v>
      </c>
      <c r="F592" s="133">
        <v>0</v>
      </c>
      <c r="G592" s="133">
        <v>0</v>
      </c>
      <c r="H592" s="133">
        <v>0</v>
      </c>
      <c r="I592" s="133">
        <v>0</v>
      </c>
      <c r="J592" s="133">
        <v>0</v>
      </c>
      <c r="K592" s="149">
        <v>0</v>
      </c>
      <c r="L592" s="133">
        <v>0</v>
      </c>
      <c r="M592" s="117">
        <v>732</v>
      </c>
      <c r="N592" s="117">
        <v>5862090.46</v>
      </c>
      <c r="O592" s="133">
        <v>0</v>
      </c>
      <c r="P592" s="133">
        <v>0</v>
      </c>
      <c r="Q592" s="117">
        <v>0</v>
      </c>
      <c r="R592" s="117">
        <v>0</v>
      </c>
      <c r="S592" s="133">
        <v>0</v>
      </c>
      <c r="T592" s="133">
        <v>0</v>
      </c>
      <c r="U592" s="133">
        <v>0</v>
      </c>
      <c r="V592" s="133">
        <v>0</v>
      </c>
      <c r="W592" s="133">
        <v>0</v>
      </c>
      <c r="X592" s="133">
        <v>0</v>
      </c>
      <c r="Y592" s="133">
        <v>0</v>
      </c>
      <c r="Z592" s="133">
        <v>0</v>
      </c>
      <c r="AA592" s="133">
        <v>0</v>
      </c>
      <c r="AB592" s="133">
        <v>0</v>
      </c>
      <c r="AC592" s="117">
        <f>ROUND(N592*2.14%,2)</f>
        <v>125448.74</v>
      </c>
      <c r="AD592" s="117">
        <v>176751.68</v>
      </c>
      <c r="AE592" s="133">
        <v>0</v>
      </c>
      <c r="AF592" s="108">
        <v>2024</v>
      </c>
      <c r="AG592" s="108">
        <v>2024</v>
      </c>
      <c r="AH592" s="108">
        <v>2024</v>
      </c>
      <c r="AI592" s="124"/>
      <c r="AJ592" s="124"/>
      <c r="AK592" s="124"/>
      <c r="AL592" s="124"/>
      <c r="AM592" s="125" t="s">
        <v>16932</v>
      </c>
      <c r="AN592" s="125">
        <v>2017</v>
      </c>
      <c r="AO592" s="125">
        <v>0</v>
      </c>
      <c r="AP592" s="125" t="s">
        <v>16946</v>
      </c>
      <c r="AQ592" s="125" t="s">
        <v>16945</v>
      </c>
      <c r="AR592" s="125">
        <v>0</v>
      </c>
      <c r="AS592" s="125"/>
      <c r="AT592" s="125" t="s">
        <v>16954</v>
      </c>
      <c r="AU592" s="129">
        <v>684099</v>
      </c>
      <c r="AV592" s="129">
        <v>720410.6</v>
      </c>
      <c r="AW592" s="125" t="s">
        <v>613</v>
      </c>
      <c r="AX592" s="126">
        <v>1205.4000000000001</v>
      </c>
      <c r="AY592" s="126">
        <v>732</v>
      </c>
      <c r="AZ592" s="125" t="s">
        <v>2966</v>
      </c>
      <c r="BA592" s="125" t="s">
        <v>16991</v>
      </c>
      <c r="BB592" s="127"/>
      <c r="BC592" s="128">
        <f t="shared" si="201"/>
        <v>0</v>
      </c>
      <c r="BJ592" s="97" t="str">
        <f t="shared" si="219"/>
        <v>546.000</v>
      </c>
      <c r="BM592" s="97" t="s">
        <v>3236</v>
      </c>
      <c r="BN592" s="97" t="s">
        <v>3237</v>
      </c>
      <c r="BO592" s="97" t="s">
        <v>3238</v>
      </c>
      <c r="BU592" s="97" t="s">
        <v>3236</v>
      </c>
      <c r="BV592" s="97" t="s">
        <v>3237</v>
      </c>
      <c r="BW592" s="97" t="s">
        <v>3238</v>
      </c>
      <c r="CH592" s="119">
        <f t="shared" si="178"/>
        <v>-5.8207660913467407E-11</v>
      </c>
      <c r="DN592" s="97" t="e">
        <f t="shared" si="217"/>
        <v>#N/A</v>
      </c>
    </row>
    <row r="593" spans="1:118" x14ac:dyDescent="0.3">
      <c r="A593" s="97">
        <v>1</v>
      </c>
      <c r="B593" s="120">
        <f>SUBTOTAL(9,$A$383:A593)</f>
        <v>208</v>
      </c>
      <c r="C593" s="130" t="s">
        <v>205</v>
      </c>
      <c r="D593" s="117">
        <f t="shared" si="220"/>
        <v>7310468.54</v>
      </c>
      <c r="E593" s="133">
        <v>0</v>
      </c>
      <c r="F593" s="133">
        <v>0</v>
      </c>
      <c r="G593" s="133">
        <v>0</v>
      </c>
      <c r="H593" s="133">
        <v>0</v>
      </c>
      <c r="I593" s="133">
        <v>0</v>
      </c>
      <c r="J593" s="133">
        <v>0</v>
      </c>
      <c r="K593" s="149">
        <v>0</v>
      </c>
      <c r="L593" s="133">
        <v>0</v>
      </c>
      <c r="M593" s="117">
        <v>0</v>
      </c>
      <c r="N593" s="117">
        <v>0</v>
      </c>
      <c r="O593" s="133">
        <v>0</v>
      </c>
      <c r="P593" s="133">
        <v>0</v>
      </c>
      <c r="Q593" s="117">
        <v>1050</v>
      </c>
      <c r="R593" s="117">
        <v>7000772.4699999997</v>
      </c>
      <c r="S593" s="133">
        <v>0</v>
      </c>
      <c r="T593" s="133">
        <v>0</v>
      </c>
      <c r="U593" s="133">
        <v>0</v>
      </c>
      <c r="V593" s="133">
        <v>0</v>
      </c>
      <c r="W593" s="133">
        <v>0</v>
      </c>
      <c r="X593" s="133">
        <v>0</v>
      </c>
      <c r="Y593" s="133">
        <v>0</v>
      </c>
      <c r="Z593" s="133">
        <v>0</v>
      </c>
      <c r="AA593" s="133">
        <v>0</v>
      </c>
      <c r="AB593" s="133">
        <v>0</v>
      </c>
      <c r="AC593" s="117">
        <f>ROUND(R593*2.14%,2)</f>
        <v>149816.53</v>
      </c>
      <c r="AD593" s="133">
        <v>159879.54</v>
      </c>
      <c r="AE593" s="133">
        <v>0</v>
      </c>
      <c r="AF593" s="108">
        <v>2024</v>
      </c>
      <c r="AG593" s="108">
        <v>2024</v>
      </c>
      <c r="AH593" s="108">
        <v>2024</v>
      </c>
      <c r="AI593" s="124"/>
      <c r="AJ593" s="124"/>
      <c r="AK593" s="124"/>
      <c r="AL593" s="124"/>
      <c r="AM593" s="125" t="s">
        <v>16934</v>
      </c>
      <c r="AN593" s="125" t="s">
        <v>16944</v>
      </c>
      <c r="AO593" s="125">
        <v>0</v>
      </c>
      <c r="AP593" s="125" t="s">
        <v>16948</v>
      </c>
      <c r="AQ593" s="125" t="s">
        <v>16931</v>
      </c>
      <c r="AR593" s="125" t="s">
        <v>16944</v>
      </c>
      <c r="AS593" s="125"/>
      <c r="AT593" s="125"/>
      <c r="AU593" s="125"/>
      <c r="AV593" s="125"/>
      <c r="AW593" s="125" t="s">
        <v>612</v>
      </c>
      <c r="AX593" s="126">
        <v>1386.8</v>
      </c>
      <c r="AY593" s="126">
        <v>1149</v>
      </c>
      <c r="AZ593" s="125" t="s">
        <v>2966</v>
      </c>
      <c r="BA593" s="125" t="s">
        <v>612</v>
      </c>
      <c r="BB593" s="127"/>
      <c r="BC593" s="128">
        <f t="shared" si="201"/>
        <v>1149</v>
      </c>
      <c r="BJ593" s="97" t="str">
        <f t="shared" si="219"/>
        <v>1149.000</v>
      </c>
      <c r="BM593" s="97" t="s">
        <v>3239</v>
      </c>
      <c r="BN593" s="97" t="s">
        <v>2983</v>
      </c>
      <c r="BO593" s="97" t="s">
        <v>2983</v>
      </c>
      <c r="BU593" s="97" t="s">
        <v>3239</v>
      </c>
      <c r="BV593" s="97" t="s">
        <v>2983</v>
      </c>
      <c r="BW593" s="97" t="s">
        <v>2983</v>
      </c>
      <c r="CH593" s="119">
        <f t="shared" si="178"/>
        <v>2.9103830456733704E-10</v>
      </c>
      <c r="DN593" s="97" t="e">
        <f t="shared" si="217"/>
        <v>#N/A</v>
      </c>
    </row>
    <row r="594" spans="1:118" x14ac:dyDescent="0.3">
      <c r="A594" s="97">
        <v>1</v>
      </c>
      <c r="B594" s="120">
        <f>SUBTOTAL(9,$A$383:A594)</f>
        <v>209</v>
      </c>
      <c r="C594" s="130" t="s">
        <v>206</v>
      </c>
      <c r="D594" s="117">
        <f t="shared" si="220"/>
        <v>10590746.890000001</v>
      </c>
      <c r="E594" s="133">
        <v>0</v>
      </c>
      <c r="F594" s="133">
        <v>0</v>
      </c>
      <c r="G594" s="133">
        <v>0</v>
      </c>
      <c r="H594" s="133">
        <v>0</v>
      </c>
      <c r="I594" s="133">
        <v>0</v>
      </c>
      <c r="J594" s="133">
        <v>0</v>
      </c>
      <c r="K594" s="149">
        <v>0</v>
      </c>
      <c r="L594" s="133">
        <v>0</v>
      </c>
      <c r="M594" s="117">
        <v>1131</v>
      </c>
      <c r="N594" s="117">
        <f>9133888.39+1000000</f>
        <v>10133888.390000001</v>
      </c>
      <c r="O594" s="133">
        <v>0</v>
      </c>
      <c r="P594" s="133">
        <v>0</v>
      </c>
      <c r="Q594" s="117">
        <v>0</v>
      </c>
      <c r="R594" s="117">
        <v>0</v>
      </c>
      <c r="S594" s="133">
        <v>0</v>
      </c>
      <c r="T594" s="133">
        <v>0</v>
      </c>
      <c r="U594" s="133">
        <v>0</v>
      </c>
      <c r="V594" s="133">
        <v>0</v>
      </c>
      <c r="W594" s="133">
        <v>0</v>
      </c>
      <c r="X594" s="133">
        <v>0</v>
      </c>
      <c r="Y594" s="133">
        <v>0</v>
      </c>
      <c r="Z594" s="133">
        <v>0</v>
      </c>
      <c r="AA594" s="133">
        <v>0</v>
      </c>
      <c r="AB594" s="133">
        <v>0</v>
      </c>
      <c r="AC594" s="117">
        <f>ROUND(N594*2.14%,2)</f>
        <v>216865.21</v>
      </c>
      <c r="AD594" s="133">
        <v>239993.29</v>
      </c>
      <c r="AE594" s="133">
        <v>0</v>
      </c>
      <c r="AF594" s="108">
        <v>2024</v>
      </c>
      <c r="AG594" s="108">
        <v>2024</v>
      </c>
      <c r="AH594" s="108">
        <v>2024</v>
      </c>
      <c r="AI594" s="124"/>
      <c r="AJ594" s="124"/>
      <c r="AK594" s="124"/>
      <c r="AL594" s="124"/>
      <c r="AM594" s="125" t="s">
        <v>16933</v>
      </c>
      <c r="AN594" s="125" t="s">
        <v>16938</v>
      </c>
      <c r="AO594" s="125">
        <v>0</v>
      </c>
      <c r="AP594" s="125" t="s">
        <v>16934</v>
      </c>
      <c r="AQ594" s="125" t="s">
        <v>16951</v>
      </c>
      <c r="AR594" s="125" t="s">
        <v>16943</v>
      </c>
      <c r="AS594" s="125"/>
      <c r="AT594" s="125"/>
      <c r="AU594" s="125"/>
      <c r="AV594" s="125"/>
      <c r="AW594" s="125" t="s">
        <v>631</v>
      </c>
      <c r="AX594" s="126">
        <v>2684.2</v>
      </c>
      <c r="AY594" s="126">
        <v>1131</v>
      </c>
      <c r="AZ594" s="125" t="s">
        <v>2966</v>
      </c>
      <c r="BA594" s="125">
        <v>2008</v>
      </c>
      <c r="BB594" s="127"/>
      <c r="BC594" s="128">
        <f t="shared" si="201"/>
        <v>0</v>
      </c>
      <c r="BJ594" s="97" t="str">
        <f t="shared" si="219"/>
        <v>816.000</v>
      </c>
      <c r="BM594" s="97" t="s">
        <v>3240</v>
      </c>
      <c r="BN594" s="97" t="s">
        <v>2983</v>
      </c>
      <c r="BO594" s="97" t="s">
        <v>3242</v>
      </c>
      <c r="BU594" s="97" t="s">
        <v>3240</v>
      </c>
      <c r="BV594" s="97" t="s">
        <v>2983</v>
      </c>
      <c r="BW594" s="97" t="s">
        <v>3242</v>
      </c>
      <c r="CH594" s="119">
        <f t="shared" si="178"/>
        <v>0</v>
      </c>
      <c r="DN594" s="97" t="e">
        <f t="shared" si="217"/>
        <v>#N/A</v>
      </c>
    </row>
    <row r="595" spans="1:118" x14ac:dyDescent="0.3">
      <c r="A595" s="97">
        <v>1</v>
      </c>
      <c r="B595" s="120">
        <f>SUBTOTAL(9,$A$383:A595)</f>
        <v>210</v>
      </c>
      <c r="C595" s="130" t="s">
        <v>207</v>
      </c>
      <c r="D595" s="117">
        <f t="shared" si="220"/>
        <v>3991230.56</v>
      </c>
      <c r="E595" s="133">
        <v>0</v>
      </c>
      <c r="F595" s="133">
        <v>0</v>
      </c>
      <c r="G595" s="133">
        <v>0</v>
      </c>
      <c r="H595" s="133">
        <v>0</v>
      </c>
      <c r="I595" s="133">
        <v>0</v>
      </c>
      <c r="J595" s="133">
        <v>0</v>
      </c>
      <c r="K595" s="149">
        <v>0</v>
      </c>
      <c r="L595" s="133">
        <v>0</v>
      </c>
      <c r="M595" s="117">
        <v>480</v>
      </c>
      <c r="N595" s="117">
        <v>3812696.3</v>
      </c>
      <c r="O595" s="133">
        <v>0</v>
      </c>
      <c r="P595" s="133">
        <v>0</v>
      </c>
      <c r="Q595" s="117">
        <v>0</v>
      </c>
      <c r="R595" s="117">
        <v>0</v>
      </c>
      <c r="S595" s="133">
        <v>0</v>
      </c>
      <c r="T595" s="133">
        <v>0</v>
      </c>
      <c r="U595" s="133">
        <v>0</v>
      </c>
      <c r="V595" s="133">
        <v>0</v>
      </c>
      <c r="W595" s="133">
        <v>0</v>
      </c>
      <c r="X595" s="133">
        <v>0</v>
      </c>
      <c r="Y595" s="133">
        <v>0</v>
      </c>
      <c r="Z595" s="133">
        <v>0</v>
      </c>
      <c r="AA595" s="133">
        <v>0</v>
      </c>
      <c r="AB595" s="133">
        <v>0</v>
      </c>
      <c r="AC595" s="117">
        <f>ROUND(N595*2.14%,2)</f>
        <v>81591.7</v>
      </c>
      <c r="AD595" s="117">
        <v>96942.56</v>
      </c>
      <c r="AE595" s="133">
        <v>0</v>
      </c>
      <c r="AF595" s="108">
        <v>2024</v>
      </c>
      <c r="AG595" s="108">
        <v>2024</v>
      </c>
      <c r="AH595" s="108">
        <v>2024</v>
      </c>
      <c r="AI595" s="124"/>
      <c r="AJ595" s="124"/>
      <c r="AK595" s="124"/>
      <c r="AL595" s="124"/>
      <c r="AM595" s="125" t="s">
        <v>16932</v>
      </c>
      <c r="AN595" s="125">
        <v>2019</v>
      </c>
      <c r="AO595" s="125">
        <v>0</v>
      </c>
      <c r="AP595" s="125" t="s">
        <v>16949</v>
      </c>
      <c r="AQ595" s="125" t="s">
        <v>16931</v>
      </c>
      <c r="AR595" s="125">
        <v>0</v>
      </c>
      <c r="AS595" s="125"/>
      <c r="AT595" s="125" t="s">
        <v>16954</v>
      </c>
      <c r="AU595" s="129">
        <v>1024698.37</v>
      </c>
      <c r="AV595" s="129">
        <v>327147.07</v>
      </c>
      <c r="AW595" s="125" t="s">
        <v>799</v>
      </c>
      <c r="AX595" s="126">
        <v>530.6</v>
      </c>
      <c r="AY595" s="126">
        <v>480</v>
      </c>
      <c r="AZ595" s="125" t="s">
        <v>2966</v>
      </c>
      <c r="BA595" s="125" t="s">
        <v>16991</v>
      </c>
      <c r="BB595" s="127"/>
      <c r="BC595" s="128">
        <f t="shared" si="201"/>
        <v>0</v>
      </c>
      <c r="BJ595" s="97" t="str">
        <f t="shared" si="219"/>
        <v>нет данных</v>
      </c>
      <c r="BM595" s="97" t="s">
        <v>3243</v>
      </c>
      <c r="BN595" s="97" t="s">
        <v>3003</v>
      </c>
      <c r="BO595" s="97" t="s">
        <v>3244</v>
      </c>
      <c r="BU595" s="97" t="s">
        <v>3243</v>
      </c>
      <c r="BV595" s="97" t="s">
        <v>3003</v>
      </c>
      <c r="BW595" s="97" t="s">
        <v>3244</v>
      </c>
      <c r="CH595" s="119">
        <f t="shared" si="178"/>
        <v>2.4738255888223648E-10</v>
      </c>
      <c r="DN595" s="97" t="e">
        <f t="shared" si="217"/>
        <v>#N/A</v>
      </c>
    </row>
    <row r="596" spans="1:118" x14ac:dyDescent="0.3">
      <c r="A596" s="97">
        <v>1</v>
      </c>
      <c r="B596" s="120">
        <f>SUBTOTAL(9,$A$383:A596)</f>
        <v>211</v>
      </c>
      <c r="C596" s="130" t="s">
        <v>208</v>
      </c>
      <c r="D596" s="117">
        <f t="shared" si="220"/>
        <v>10352296.66</v>
      </c>
      <c r="E596" s="133">
        <v>0</v>
      </c>
      <c r="F596" s="133">
        <v>0</v>
      </c>
      <c r="G596" s="133">
        <v>0</v>
      </c>
      <c r="H596" s="133">
        <v>0</v>
      </c>
      <c r="I596" s="133">
        <v>0</v>
      </c>
      <c r="J596" s="133">
        <v>0</v>
      </c>
      <c r="K596" s="149">
        <v>0</v>
      </c>
      <c r="L596" s="133">
        <v>0</v>
      </c>
      <c r="M596" s="117">
        <v>1102.7</v>
      </c>
      <c r="N596" s="117">
        <f>8900439.71+1000000</f>
        <v>9900439.7100000009</v>
      </c>
      <c r="O596" s="133">
        <v>0</v>
      </c>
      <c r="P596" s="133">
        <v>0</v>
      </c>
      <c r="Q596" s="117">
        <v>0</v>
      </c>
      <c r="R596" s="117">
        <v>0</v>
      </c>
      <c r="S596" s="133">
        <v>0</v>
      </c>
      <c r="T596" s="133">
        <v>0</v>
      </c>
      <c r="U596" s="133">
        <v>0</v>
      </c>
      <c r="V596" s="133">
        <v>0</v>
      </c>
      <c r="W596" s="133">
        <v>0</v>
      </c>
      <c r="X596" s="133">
        <v>0</v>
      </c>
      <c r="Y596" s="133">
        <v>0</v>
      </c>
      <c r="Z596" s="133">
        <v>0</v>
      </c>
      <c r="AA596" s="133">
        <v>0</v>
      </c>
      <c r="AB596" s="133">
        <v>0</v>
      </c>
      <c r="AC596" s="117">
        <f>ROUND(N596*2.14%,2)</f>
        <v>211869.41</v>
      </c>
      <c r="AD596" s="133">
        <v>239987.54</v>
      </c>
      <c r="AE596" s="133">
        <v>0</v>
      </c>
      <c r="AF596" s="108">
        <v>2024</v>
      </c>
      <c r="AG596" s="108">
        <v>2024</v>
      </c>
      <c r="AH596" s="108">
        <v>2024</v>
      </c>
      <c r="AI596" s="124"/>
      <c r="AJ596" s="124"/>
      <c r="AK596" s="124"/>
      <c r="AL596" s="124"/>
      <c r="AM596" s="125" t="s">
        <v>16932</v>
      </c>
      <c r="AN596" s="125" t="s">
        <v>16946</v>
      </c>
      <c r="AO596" s="125">
        <v>0</v>
      </c>
      <c r="AP596" s="125" t="s">
        <v>16941</v>
      </c>
      <c r="AQ596" s="125" t="s">
        <v>16945</v>
      </c>
      <c r="AR596" s="125" t="s">
        <v>16943</v>
      </c>
      <c r="AS596" s="125"/>
      <c r="AT596" s="125"/>
      <c r="AU596" s="125"/>
      <c r="AV596" s="125"/>
      <c r="AW596" s="125" t="s">
        <v>631</v>
      </c>
      <c r="AX596" s="126">
        <v>2574.3000000000002</v>
      </c>
      <c r="AY596" s="126">
        <v>1102.7</v>
      </c>
      <c r="AZ596" s="125" t="s">
        <v>2966</v>
      </c>
      <c r="BA596" s="125" t="s">
        <v>16991</v>
      </c>
      <c r="BB596" s="127"/>
      <c r="BC596" s="128">
        <f t="shared" si="201"/>
        <v>0</v>
      </c>
      <c r="BJ596" s="97" t="str">
        <f t="shared" si="219"/>
        <v>848.240</v>
      </c>
      <c r="BM596" s="97" t="s">
        <v>3245</v>
      </c>
      <c r="BN596" s="97" t="s">
        <v>1070</v>
      </c>
      <c r="BO596" s="97" t="s">
        <v>3246</v>
      </c>
      <c r="BU596" s="97" t="s">
        <v>3245</v>
      </c>
      <c r="BV596" s="97" t="s">
        <v>1070</v>
      </c>
      <c r="BW596" s="97" t="s">
        <v>3246</v>
      </c>
      <c r="CH596" s="119">
        <f t="shared" ref="CH596:CH695" si="221">D596-E596-F596-G596-H596-I596-J596-L596-N596-P596-R596-T596-U596-V596-W596-X596-Y596-Z596-AA596-AB596-AC596-AD596-AE596</f>
        <v>-7.5669959187507629E-10</v>
      </c>
      <c r="DN596" s="97" t="e">
        <f t="shared" si="217"/>
        <v>#N/A</v>
      </c>
    </row>
    <row r="597" spans="1:118" x14ac:dyDescent="0.3">
      <c r="A597" s="97">
        <v>1</v>
      </c>
      <c r="B597" s="120">
        <f>SUBTOTAL(9,$A$383:A597)</f>
        <v>212</v>
      </c>
      <c r="C597" s="130" t="s">
        <v>209</v>
      </c>
      <c r="D597" s="117">
        <f t="shared" si="220"/>
        <v>6957060.8299999991</v>
      </c>
      <c r="E597" s="133">
        <v>0</v>
      </c>
      <c r="F597" s="133">
        <v>0</v>
      </c>
      <c r="G597" s="133">
        <v>0</v>
      </c>
      <c r="H597" s="133">
        <v>0</v>
      </c>
      <c r="I597" s="133">
        <v>0</v>
      </c>
      <c r="J597" s="133">
        <v>0</v>
      </c>
      <c r="K597" s="149">
        <v>0</v>
      </c>
      <c r="L597" s="133">
        <v>0</v>
      </c>
      <c r="M597" s="117">
        <v>760</v>
      </c>
      <c r="N597" s="117">
        <f>6093064.42+603956.64</f>
        <v>6697021.0599999996</v>
      </c>
      <c r="O597" s="133">
        <v>0</v>
      </c>
      <c r="P597" s="133">
        <v>0</v>
      </c>
      <c r="Q597" s="117">
        <v>0</v>
      </c>
      <c r="R597" s="117">
        <v>0</v>
      </c>
      <c r="S597" s="133">
        <v>0</v>
      </c>
      <c r="T597" s="133">
        <v>0</v>
      </c>
      <c r="U597" s="133">
        <v>0</v>
      </c>
      <c r="V597" s="133">
        <v>0</v>
      </c>
      <c r="W597" s="133">
        <v>0</v>
      </c>
      <c r="X597" s="133">
        <v>0</v>
      </c>
      <c r="Y597" s="133">
        <v>0</v>
      </c>
      <c r="Z597" s="133">
        <v>0</v>
      </c>
      <c r="AA597" s="133">
        <v>0</v>
      </c>
      <c r="AB597" s="133">
        <v>0</v>
      </c>
      <c r="AC597" s="117">
        <f>ROUND(N597*2.14%,2)</f>
        <v>143316.25</v>
      </c>
      <c r="AD597" s="117">
        <v>116723.52</v>
      </c>
      <c r="AE597" s="133">
        <v>0</v>
      </c>
      <c r="AF597" s="108">
        <v>2024</v>
      </c>
      <c r="AG597" s="108">
        <v>2024</v>
      </c>
      <c r="AH597" s="108">
        <v>2024</v>
      </c>
      <c r="AI597" s="124"/>
      <c r="AJ597" s="124"/>
      <c r="AK597" s="124"/>
      <c r="AL597" s="124"/>
      <c r="AM597" s="125" t="s">
        <v>16932</v>
      </c>
      <c r="AN597" s="125" t="s">
        <v>16944</v>
      </c>
      <c r="AO597" s="125">
        <v>0</v>
      </c>
      <c r="AP597" s="125" t="s">
        <v>16941</v>
      </c>
      <c r="AQ597" s="125" t="s">
        <v>16945</v>
      </c>
      <c r="AR597" s="125">
        <v>0</v>
      </c>
      <c r="AS597" s="125"/>
      <c r="AT597" s="125"/>
      <c r="AU597" s="125"/>
      <c r="AV597" s="125"/>
      <c r="AW597" s="125" t="s">
        <v>662</v>
      </c>
      <c r="AX597" s="126">
        <v>672.9</v>
      </c>
      <c r="AY597" s="126">
        <v>767</v>
      </c>
      <c r="AZ597" s="125" t="s">
        <v>2966</v>
      </c>
      <c r="BA597" s="125" t="s">
        <v>16991</v>
      </c>
      <c r="BB597" s="127"/>
      <c r="BC597" s="128">
        <f t="shared" si="201"/>
        <v>7</v>
      </c>
      <c r="BJ597" s="97" t="str">
        <f t="shared" si="219"/>
        <v>567.000</v>
      </c>
      <c r="BM597" s="97" t="s">
        <v>3247</v>
      </c>
      <c r="BN597" s="97" t="s">
        <v>2983</v>
      </c>
      <c r="BO597" s="97" t="s">
        <v>2983</v>
      </c>
      <c r="BU597" s="97" t="s">
        <v>3247</v>
      </c>
      <c r="BV597" s="97" t="s">
        <v>2983</v>
      </c>
      <c r="BW597" s="97" t="s">
        <v>2983</v>
      </c>
      <c r="CH597" s="119">
        <f t="shared" si="221"/>
        <v>-4.5110937207937241E-10</v>
      </c>
      <c r="DN597" s="97" t="e">
        <f t="shared" si="217"/>
        <v>#N/A</v>
      </c>
    </row>
    <row r="598" spans="1:118" x14ac:dyDescent="0.3">
      <c r="A598" s="97">
        <v>1</v>
      </c>
      <c r="B598" s="120">
        <f>SUBTOTAL(9,$A$383:A598)</f>
        <v>213</v>
      </c>
      <c r="C598" s="121" t="s">
        <v>193</v>
      </c>
      <c r="D598" s="117">
        <f t="shared" si="220"/>
        <v>10615107.5</v>
      </c>
      <c r="E598" s="117">
        <v>0</v>
      </c>
      <c r="F598" s="117">
        <v>0</v>
      </c>
      <c r="G598" s="117">
        <v>0</v>
      </c>
      <c r="H598" s="117">
        <v>0</v>
      </c>
      <c r="I598" s="117">
        <v>0</v>
      </c>
      <c r="J598" s="117">
        <v>0</v>
      </c>
      <c r="K598" s="118">
        <v>0</v>
      </c>
      <c r="L598" s="117">
        <v>0</v>
      </c>
      <c r="M598" s="122">
        <v>1079.6199999999999</v>
      </c>
      <c r="N598" s="117">
        <v>10392703.640000001</v>
      </c>
      <c r="O598" s="117">
        <v>0</v>
      </c>
      <c r="P598" s="117">
        <v>0</v>
      </c>
      <c r="Q598" s="117">
        <v>0</v>
      </c>
      <c r="R598" s="117">
        <v>0</v>
      </c>
      <c r="S598" s="117">
        <v>0</v>
      </c>
      <c r="T598" s="117">
        <v>0</v>
      </c>
      <c r="U598" s="117">
        <v>0</v>
      </c>
      <c r="V598" s="117">
        <v>0</v>
      </c>
      <c r="W598" s="117">
        <v>0</v>
      </c>
      <c r="X598" s="117">
        <v>0</v>
      </c>
      <c r="Y598" s="117">
        <v>0</v>
      </c>
      <c r="Z598" s="117">
        <v>0</v>
      </c>
      <c r="AA598" s="117">
        <v>0</v>
      </c>
      <c r="AB598" s="117">
        <v>0</v>
      </c>
      <c r="AC598" s="117">
        <f t="shared" ref="AC598:AC601" si="222">ROUND(N598*2.14%,2)</f>
        <v>222403.86</v>
      </c>
      <c r="AD598" s="133">
        <v>0</v>
      </c>
      <c r="AE598" s="117">
        <v>0</v>
      </c>
      <c r="AF598" s="108" t="s">
        <v>17025</v>
      </c>
      <c r="AG598" s="108">
        <v>2024</v>
      </c>
      <c r="AH598" s="108">
        <v>2024</v>
      </c>
      <c r="AI598" s="124"/>
      <c r="AJ598" s="124"/>
      <c r="AK598" s="124"/>
      <c r="AL598" s="124"/>
      <c r="AM598" s="125" t="s">
        <v>16932</v>
      </c>
      <c r="AN598" s="125" t="s">
        <v>16946</v>
      </c>
      <c r="AO598" s="125">
        <v>0</v>
      </c>
      <c r="AP598" s="125" t="s">
        <v>16949</v>
      </c>
      <c r="AQ598" s="125" t="s">
        <v>16945</v>
      </c>
      <c r="AR598" s="125" t="s">
        <v>16943</v>
      </c>
      <c r="AS598" s="125"/>
      <c r="AT598" s="125"/>
      <c r="AU598" s="125"/>
      <c r="AV598" s="125"/>
      <c r="AW598" s="125" t="s">
        <v>631</v>
      </c>
      <c r="AX598" s="126">
        <v>2904.4</v>
      </c>
      <c r="AY598" s="126">
        <v>1151</v>
      </c>
      <c r="AZ598" s="125" t="s">
        <v>2966</v>
      </c>
      <c r="BA598" s="125" t="s">
        <v>16991</v>
      </c>
      <c r="BB598" s="127"/>
      <c r="BC598" s="128">
        <v>71.380000000000109</v>
      </c>
      <c r="BJ598" s="97" t="s">
        <v>13847</v>
      </c>
      <c r="BM598" s="97" t="s">
        <v>3218</v>
      </c>
      <c r="BN598" s="97" t="s">
        <v>2983</v>
      </c>
      <c r="BO598" s="97" t="s">
        <v>2983</v>
      </c>
      <c r="BU598" s="97" t="s">
        <v>3218</v>
      </c>
      <c r="BV598" s="97" t="s">
        <v>2983</v>
      </c>
      <c r="BW598" s="97" t="s">
        <v>2983</v>
      </c>
      <c r="CH598" s="119">
        <v>3.2014213502407074E-10</v>
      </c>
      <c r="DN598" s="97" t="e">
        <f t="shared" si="217"/>
        <v>#N/A</v>
      </c>
    </row>
    <row r="599" spans="1:118" x14ac:dyDescent="0.3">
      <c r="A599" s="97">
        <v>1</v>
      </c>
      <c r="B599" s="120">
        <f>SUBTOTAL(9,$A$383:A599)</f>
        <v>214</v>
      </c>
      <c r="C599" s="121" t="s">
        <v>194</v>
      </c>
      <c r="D599" s="117">
        <f t="shared" si="220"/>
        <v>5638458.5899999999</v>
      </c>
      <c r="E599" s="117">
        <v>0</v>
      </c>
      <c r="F599" s="117">
        <v>0</v>
      </c>
      <c r="G599" s="117">
        <v>0</v>
      </c>
      <c r="H599" s="117">
        <v>0</v>
      </c>
      <c r="I599" s="117">
        <v>0</v>
      </c>
      <c r="J599" s="117">
        <v>0</v>
      </c>
      <c r="K599" s="118">
        <v>0</v>
      </c>
      <c r="L599" s="117">
        <v>0</v>
      </c>
      <c r="M599" s="122">
        <v>552.28</v>
      </c>
      <c r="N599" s="117">
        <v>5520323.6600000001</v>
      </c>
      <c r="O599" s="117">
        <v>0</v>
      </c>
      <c r="P599" s="117">
        <v>0</v>
      </c>
      <c r="Q599" s="117">
        <v>0</v>
      </c>
      <c r="R599" s="117">
        <v>0</v>
      </c>
      <c r="S599" s="117">
        <v>0</v>
      </c>
      <c r="T599" s="117">
        <v>0</v>
      </c>
      <c r="U599" s="117">
        <v>0</v>
      </c>
      <c r="V599" s="117">
        <v>0</v>
      </c>
      <c r="W599" s="117">
        <v>0</v>
      </c>
      <c r="X599" s="117">
        <v>0</v>
      </c>
      <c r="Y599" s="117">
        <v>0</v>
      </c>
      <c r="Z599" s="117">
        <v>0</v>
      </c>
      <c r="AA599" s="117">
        <v>0</v>
      </c>
      <c r="AB599" s="117">
        <v>0</v>
      </c>
      <c r="AC599" s="117">
        <f t="shared" si="222"/>
        <v>118134.93</v>
      </c>
      <c r="AD599" s="117">
        <v>0</v>
      </c>
      <c r="AE599" s="117">
        <v>0</v>
      </c>
      <c r="AF599" s="108" t="s">
        <v>17025</v>
      </c>
      <c r="AG599" s="108">
        <v>2024</v>
      </c>
      <c r="AH599" s="108">
        <v>2024</v>
      </c>
      <c r="AI599" s="124"/>
      <c r="AJ599" s="124"/>
      <c r="AK599" s="124"/>
      <c r="AL599" s="124"/>
      <c r="AM599" s="125" t="s">
        <v>16932</v>
      </c>
      <c r="AN599" s="125" t="s">
        <v>16933</v>
      </c>
      <c r="AO599" s="125">
        <v>0</v>
      </c>
      <c r="AP599" s="125" t="s">
        <v>16949</v>
      </c>
      <c r="AQ599" s="125" t="s">
        <v>16945</v>
      </c>
      <c r="AR599" s="125" t="s">
        <v>16943</v>
      </c>
      <c r="AS599" s="125"/>
      <c r="AT599" s="125"/>
      <c r="AU599" s="125"/>
      <c r="AV599" s="125"/>
      <c r="AW599" s="125" t="s">
        <v>636</v>
      </c>
      <c r="AX599" s="126">
        <v>1341.2</v>
      </c>
      <c r="AY599" s="126">
        <v>578</v>
      </c>
      <c r="AZ599" s="125" t="s">
        <v>2966</v>
      </c>
      <c r="BA599" s="125" t="s">
        <v>16991</v>
      </c>
      <c r="BB599" s="127"/>
      <c r="BC599" s="128">
        <v>25.720000000000027</v>
      </c>
      <c r="BJ599" s="97" t="s">
        <v>8546</v>
      </c>
      <c r="BM599" s="97" t="s">
        <v>3219</v>
      </c>
      <c r="BN599" s="97" t="s">
        <v>2983</v>
      </c>
      <c r="BO599" s="97" t="s">
        <v>2983</v>
      </c>
      <c r="BU599" s="97" t="s">
        <v>3219</v>
      </c>
      <c r="BV599" s="97" t="s">
        <v>2983</v>
      </c>
      <c r="BW599" s="97" t="s">
        <v>2983</v>
      </c>
      <c r="CH599" s="119">
        <v>-1.7462298274040222E-10</v>
      </c>
      <c r="DN599" s="97" t="e">
        <f t="shared" si="217"/>
        <v>#N/A</v>
      </c>
    </row>
    <row r="600" spans="1:118" x14ac:dyDescent="0.3">
      <c r="A600" s="97">
        <v>1</v>
      </c>
      <c r="B600" s="120">
        <f>SUBTOTAL(9,$A$383:A600)</f>
        <v>215</v>
      </c>
      <c r="C600" s="121" t="s">
        <v>197</v>
      </c>
      <c r="D600" s="117">
        <f t="shared" ref="D600" si="223">E600+F600+G600+H600+I600+J600+L600+N600+P600+R600+T600+U600+V600+W600+X600+Y600+Z600+AA600+AB600+AC600+AD600+AE600</f>
        <v>12104661.33</v>
      </c>
      <c r="E600" s="117">
        <v>0</v>
      </c>
      <c r="F600" s="117">
        <v>0</v>
      </c>
      <c r="G600" s="117">
        <v>0</v>
      </c>
      <c r="H600" s="117">
        <v>0</v>
      </c>
      <c r="I600" s="117">
        <v>0</v>
      </c>
      <c r="J600" s="117">
        <v>0</v>
      </c>
      <c r="K600" s="118">
        <v>0</v>
      </c>
      <c r="L600" s="117">
        <v>0</v>
      </c>
      <c r="M600" s="122">
        <v>1135.2</v>
      </c>
      <c r="N600" s="117">
        <v>11851048.880000001</v>
      </c>
      <c r="O600" s="117">
        <v>0</v>
      </c>
      <c r="P600" s="117">
        <v>0</v>
      </c>
      <c r="Q600" s="117">
        <v>0</v>
      </c>
      <c r="R600" s="117">
        <v>0</v>
      </c>
      <c r="S600" s="117">
        <v>0</v>
      </c>
      <c r="T600" s="117">
        <v>0</v>
      </c>
      <c r="U600" s="117">
        <v>0</v>
      </c>
      <c r="V600" s="117">
        <v>0</v>
      </c>
      <c r="W600" s="117">
        <v>0</v>
      </c>
      <c r="X600" s="117">
        <v>0</v>
      </c>
      <c r="Y600" s="117">
        <v>0</v>
      </c>
      <c r="Z600" s="117">
        <v>0</v>
      </c>
      <c r="AA600" s="117">
        <v>0</v>
      </c>
      <c r="AB600" s="117">
        <v>0</v>
      </c>
      <c r="AC600" s="117">
        <f t="shared" si="222"/>
        <v>253612.45</v>
      </c>
      <c r="AD600" s="133">
        <v>0</v>
      </c>
      <c r="AE600" s="117">
        <v>0</v>
      </c>
      <c r="AF600" s="108" t="s">
        <v>17025</v>
      </c>
      <c r="AG600" s="108">
        <v>2024</v>
      </c>
      <c r="AH600" s="108">
        <v>2024</v>
      </c>
      <c r="AI600" s="124"/>
      <c r="AJ600" s="124"/>
      <c r="AK600" s="124"/>
      <c r="AL600" s="124"/>
      <c r="AM600" s="125" t="s">
        <v>16948</v>
      </c>
      <c r="AN600" s="125" t="s">
        <v>16932</v>
      </c>
      <c r="AO600" s="125">
        <v>0</v>
      </c>
      <c r="AP600" s="125" t="s">
        <v>16942</v>
      </c>
      <c r="AQ600" s="125" t="s">
        <v>16951</v>
      </c>
      <c r="AR600" s="125" t="s">
        <v>16943</v>
      </c>
      <c r="AS600" s="125"/>
      <c r="AT600" s="125"/>
      <c r="AU600" s="125"/>
      <c r="AV600" s="125"/>
      <c r="AW600" s="125" t="s">
        <v>666</v>
      </c>
      <c r="AX600" s="126">
        <v>3397</v>
      </c>
      <c r="AY600" s="126">
        <v>1224</v>
      </c>
      <c r="AZ600" s="125" t="s">
        <v>2966</v>
      </c>
      <c r="BA600" s="125" t="s">
        <v>16991</v>
      </c>
      <c r="BB600" s="127"/>
      <c r="BC600" s="128">
        <v>88.799999999999955</v>
      </c>
      <c r="BJ600" s="97" t="s">
        <v>2817</v>
      </c>
      <c r="BM600" s="97" t="s">
        <v>3223</v>
      </c>
      <c r="BN600" s="97" t="s">
        <v>1139</v>
      </c>
      <c r="BO600" s="97" t="s">
        <v>3224</v>
      </c>
      <c r="BU600" s="97" t="s">
        <v>3223</v>
      </c>
      <c r="BV600" s="97" t="s">
        <v>1139</v>
      </c>
      <c r="BW600" s="97" t="s">
        <v>3224</v>
      </c>
      <c r="CH600" s="119">
        <v>-2.3283064365386963E-10</v>
      </c>
      <c r="DN600" s="97" t="e">
        <f t="shared" si="217"/>
        <v>#N/A</v>
      </c>
    </row>
    <row r="601" spans="1:118" x14ac:dyDescent="0.3">
      <c r="A601" s="97">
        <v>1</v>
      </c>
      <c r="B601" s="120">
        <f>SUBTOTAL(9,$A$383:A601)</f>
        <v>216</v>
      </c>
      <c r="C601" s="121" t="s">
        <v>13704</v>
      </c>
      <c r="D601" s="117">
        <f t="shared" ref="D601:D605" si="224">E601+F601+G601+H601+I601+J601+L601+N601+P601+R601+T601+U601+V601+W601+X601+Y601+Z601+AA601+AB601+AC601+AD601+AE601</f>
        <v>8982669.3099999987</v>
      </c>
      <c r="E601" s="117">
        <v>0</v>
      </c>
      <c r="F601" s="117">
        <v>0</v>
      </c>
      <c r="G601" s="117">
        <v>0</v>
      </c>
      <c r="H601" s="117">
        <v>0</v>
      </c>
      <c r="I601" s="117">
        <v>0</v>
      </c>
      <c r="J601" s="117">
        <v>0</v>
      </c>
      <c r="K601" s="118">
        <v>0</v>
      </c>
      <c r="L601" s="117">
        <v>0</v>
      </c>
      <c r="M601" s="122">
        <v>836</v>
      </c>
      <c r="N601" s="117">
        <v>8794467.6999999993</v>
      </c>
      <c r="O601" s="117">
        <v>0</v>
      </c>
      <c r="P601" s="117">
        <v>0</v>
      </c>
      <c r="Q601" s="117">
        <v>0</v>
      </c>
      <c r="R601" s="117">
        <v>0</v>
      </c>
      <c r="S601" s="117">
        <v>0</v>
      </c>
      <c r="T601" s="117">
        <v>0</v>
      </c>
      <c r="U601" s="117">
        <v>0</v>
      </c>
      <c r="V601" s="117">
        <v>0</v>
      </c>
      <c r="W601" s="117">
        <v>0</v>
      </c>
      <c r="X601" s="117">
        <v>0</v>
      </c>
      <c r="Y601" s="117">
        <v>0</v>
      </c>
      <c r="Z601" s="117">
        <v>0</v>
      </c>
      <c r="AA601" s="117">
        <v>0</v>
      </c>
      <c r="AB601" s="117">
        <v>0</v>
      </c>
      <c r="AC601" s="117">
        <f t="shared" si="222"/>
        <v>188201.61</v>
      </c>
      <c r="AD601" s="117">
        <v>0</v>
      </c>
      <c r="AE601" s="117">
        <v>0</v>
      </c>
      <c r="AF601" s="108" t="s">
        <v>17025</v>
      </c>
      <c r="AG601" s="108">
        <v>2024</v>
      </c>
      <c r="AH601" s="108">
        <v>2024</v>
      </c>
      <c r="AI601" s="124"/>
      <c r="AJ601" s="124"/>
      <c r="AK601" s="124"/>
      <c r="AL601" s="124"/>
      <c r="AM601" s="125" t="s">
        <v>16939</v>
      </c>
      <c r="AN601" s="125" t="s">
        <v>16930</v>
      </c>
      <c r="AO601" s="125">
        <v>0</v>
      </c>
      <c r="AP601" s="125" t="s">
        <v>16943</v>
      </c>
      <c r="AQ601" s="125" t="s">
        <v>16931</v>
      </c>
      <c r="AR601" s="125" t="s">
        <v>16943</v>
      </c>
      <c r="AS601" s="125"/>
      <c r="AT601" s="125"/>
      <c r="AU601" s="125"/>
      <c r="AV601" s="125"/>
      <c r="AW601" s="125">
        <v>1981</v>
      </c>
      <c r="AX601" s="126">
        <v>2280.8000000000002</v>
      </c>
      <c r="AY601" s="126">
        <v>816</v>
      </c>
      <c r="AZ601" s="125" t="s">
        <v>2966</v>
      </c>
      <c r="BA601" s="125" t="s">
        <v>16991</v>
      </c>
      <c r="BB601" s="127"/>
      <c r="BC601" s="128">
        <v>-20</v>
      </c>
      <c r="BJ601" s="97" t="s">
        <v>3291</v>
      </c>
      <c r="BM601" s="97" t="s">
        <v>3225</v>
      </c>
      <c r="BN601" s="97" t="s">
        <v>2983</v>
      </c>
      <c r="BO601" s="97" t="s">
        <v>2983</v>
      </c>
      <c r="BU601" s="97" t="s">
        <v>3225</v>
      </c>
      <c r="BV601" s="97" t="s">
        <v>2983</v>
      </c>
      <c r="BW601" s="97" t="s">
        <v>2983</v>
      </c>
      <c r="CH601" s="119">
        <v>-5.8207660913467407E-11</v>
      </c>
      <c r="DN601" s="97" t="e">
        <f t="shared" si="217"/>
        <v>#N/A</v>
      </c>
    </row>
    <row r="602" spans="1:118" x14ac:dyDescent="0.3">
      <c r="A602" s="97">
        <v>1</v>
      </c>
      <c r="B602" s="125">
        <v>90</v>
      </c>
      <c r="C602" s="180" t="s">
        <v>13599</v>
      </c>
      <c r="D602" s="54">
        <f t="shared" si="224"/>
        <v>9188980.0999999996</v>
      </c>
      <c r="E602" s="54">
        <v>0</v>
      </c>
      <c r="F602" s="54">
        <v>0</v>
      </c>
      <c r="G602" s="54">
        <v>0</v>
      </c>
      <c r="H602" s="54">
        <v>0</v>
      </c>
      <c r="I602" s="54">
        <v>0</v>
      </c>
      <c r="J602" s="54">
        <v>0</v>
      </c>
      <c r="K602" s="180">
        <v>3</v>
      </c>
      <c r="L602" s="54">
        <v>8999945.5600000005</v>
      </c>
      <c r="M602" s="54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v>0</v>
      </c>
      <c r="AC602" s="54">
        <v>0</v>
      </c>
      <c r="AD602" s="54">
        <v>189034.54</v>
      </c>
      <c r="AE602" s="54">
        <v>0</v>
      </c>
      <c r="AF602" s="125">
        <v>2024</v>
      </c>
      <c r="AG602" s="125">
        <v>2024</v>
      </c>
      <c r="AH602" s="125" t="s">
        <v>17025</v>
      </c>
      <c r="AZ602" s="97"/>
      <c r="BA602" s="97"/>
      <c r="BB602" s="97"/>
      <c r="DN602" s="97">
        <f t="shared" si="217"/>
        <v>8999945.5600000005</v>
      </c>
    </row>
    <row r="603" spans="1:118" x14ac:dyDescent="0.3">
      <c r="A603" s="97">
        <v>1</v>
      </c>
      <c r="B603" s="125">
        <v>91</v>
      </c>
      <c r="C603" s="180" t="s">
        <v>14094</v>
      </c>
      <c r="D603" s="54">
        <f t="shared" si="224"/>
        <v>9188991.9900000002</v>
      </c>
      <c r="E603" s="54">
        <v>0</v>
      </c>
      <c r="F603" s="54">
        <v>0</v>
      </c>
      <c r="G603" s="54">
        <v>0</v>
      </c>
      <c r="H603" s="54">
        <v>0</v>
      </c>
      <c r="I603" s="54">
        <v>0</v>
      </c>
      <c r="J603" s="54">
        <v>0</v>
      </c>
      <c r="K603" s="180">
        <v>3</v>
      </c>
      <c r="L603" s="54">
        <v>8999389.9900000002</v>
      </c>
      <c r="M603" s="54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v>0</v>
      </c>
      <c r="AD603" s="54">
        <v>189602</v>
      </c>
      <c r="AE603" s="54">
        <v>0</v>
      </c>
      <c r="AF603" s="125">
        <v>2024</v>
      </c>
      <c r="AG603" s="125">
        <v>2024</v>
      </c>
      <c r="AH603" s="125" t="s">
        <v>17025</v>
      </c>
      <c r="AZ603" s="97"/>
      <c r="BA603" s="97"/>
      <c r="BB603" s="97"/>
      <c r="DN603" s="97">
        <f t="shared" si="217"/>
        <v>8999389.9900000002</v>
      </c>
    </row>
    <row r="604" spans="1:118" x14ac:dyDescent="0.3">
      <c r="A604" s="97">
        <v>1</v>
      </c>
      <c r="B604" s="125">
        <v>92</v>
      </c>
      <c r="C604" s="180" t="s">
        <v>2475</v>
      </c>
      <c r="D604" s="54">
        <f t="shared" si="224"/>
        <v>12250914.68</v>
      </c>
      <c r="E604" s="54">
        <v>0</v>
      </c>
      <c r="F604" s="54">
        <v>0</v>
      </c>
      <c r="G604" s="54">
        <v>0</v>
      </c>
      <c r="H604" s="54">
        <v>0</v>
      </c>
      <c r="I604" s="54">
        <v>0</v>
      </c>
      <c r="J604" s="54">
        <v>0</v>
      </c>
      <c r="K604" s="180">
        <v>4</v>
      </c>
      <c r="L604" s="54">
        <v>12049403.949999999</v>
      </c>
      <c r="M604" s="54">
        <v>0</v>
      </c>
      <c r="N604" s="54">
        <v>0</v>
      </c>
      <c r="O604" s="54">
        <v>0</v>
      </c>
      <c r="P604" s="54">
        <v>0</v>
      </c>
      <c r="Q604" s="54">
        <v>0</v>
      </c>
      <c r="R604" s="54">
        <v>0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v>0</v>
      </c>
      <c r="AD604" s="54">
        <v>201510.73</v>
      </c>
      <c r="AE604" s="54">
        <v>0</v>
      </c>
      <c r="AF604" s="125">
        <v>2024</v>
      </c>
      <c r="AG604" s="125">
        <v>2024</v>
      </c>
      <c r="AH604" s="125" t="s">
        <v>17025</v>
      </c>
      <c r="AZ604" s="97"/>
      <c r="BA604" s="97"/>
      <c r="BB604" s="97"/>
      <c r="DN604" s="97">
        <f t="shared" si="217"/>
        <v>12049403.949999999</v>
      </c>
    </row>
    <row r="605" spans="1:118" x14ac:dyDescent="0.3">
      <c r="A605" s="97">
        <v>1</v>
      </c>
      <c r="B605" s="125">
        <v>93</v>
      </c>
      <c r="C605" s="180" t="s">
        <v>14143</v>
      </c>
      <c r="D605" s="54">
        <f t="shared" si="224"/>
        <v>18374834.859999999</v>
      </c>
      <c r="E605" s="54">
        <v>0</v>
      </c>
      <c r="F605" s="54">
        <v>0</v>
      </c>
      <c r="G605" s="54">
        <v>0</v>
      </c>
      <c r="H605" s="54">
        <v>0</v>
      </c>
      <c r="I605" s="54">
        <v>0</v>
      </c>
      <c r="J605" s="54">
        <v>0</v>
      </c>
      <c r="K605" s="180">
        <v>6</v>
      </c>
      <c r="L605" s="54">
        <v>18145935.52</v>
      </c>
      <c r="M605" s="54">
        <v>0</v>
      </c>
      <c r="N605" s="54">
        <v>0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v>0</v>
      </c>
      <c r="AD605" s="54">
        <v>228899.34</v>
      </c>
      <c r="AE605" s="54">
        <v>0</v>
      </c>
      <c r="AF605" s="125">
        <v>2024</v>
      </c>
      <c r="AG605" s="125">
        <v>2024</v>
      </c>
      <c r="AH605" s="125" t="s">
        <v>17025</v>
      </c>
      <c r="AZ605" s="97"/>
      <c r="BA605" s="97"/>
      <c r="BB605" s="97"/>
      <c r="DN605" s="97">
        <f t="shared" si="217"/>
        <v>18145935.52</v>
      </c>
    </row>
    <row r="606" spans="1:118" x14ac:dyDescent="0.3">
      <c r="B606" s="150" t="s">
        <v>325</v>
      </c>
      <c r="C606" s="150"/>
      <c r="D606" s="116">
        <f>SUM(D607:D611)</f>
        <v>87272012.170000002</v>
      </c>
      <c r="E606" s="117">
        <f t="shared" ref="E606:AE606" si="225">SUM(E607:E611)</f>
        <v>1512203.73</v>
      </c>
      <c r="F606" s="117">
        <f t="shared" si="225"/>
        <v>2443236.91</v>
      </c>
      <c r="G606" s="117">
        <f t="shared" si="225"/>
        <v>22039888.850000001</v>
      </c>
      <c r="H606" s="117">
        <f t="shared" si="225"/>
        <v>1972164.3</v>
      </c>
      <c r="I606" s="117">
        <f t="shared" si="225"/>
        <v>4015922.31</v>
      </c>
      <c r="J606" s="117">
        <f t="shared" si="225"/>
        <v>0</v>
      </c>
      <c r="K606" s="118">
        <f t="shared" si="225"/>
        <v>9</v>
      </c>
      <c r="L606" s="117">
        <f t="shared" si="225"/>
        <v>31363101.039999999</v>
      </c>
      <c r="M606" s="117">
        <f t="shared" si="225"/>
        <v>0</v>
      </c>
      <c r="N606" s="117">
        <f t="shared" si="225"/>
        <v>0</v>
      </c>
      <c r="O606" s="117">
        <f t="shared" si="225"/>
        <v>0</v>
      </c>
      <c r="P606" s="117">
        <f t="shared" si="225"/>
        <v>0</v>
      </c>
      <c r="Q606" s="117">
        <f t="shared" si="225"/>
        <v>10519.22</v>
      </c>
      <c r="R606" s="117">
        <f t="shared" si="225"/>
        <v>22398598.630000003</v>
      </c>
      <c r="S606" s="117">
        <f t="shared" si="225"/>
        <v>0</v>
      </c>
      <c r="T606" s="117">
        <f t="shared" si="225"/>
        <v>0</v>
      </c>
      <c r="U606" s="117">
        <f t="shared" si="225"/>
        <v>0</v>
      </c>
      <c r="V606" s="117">
        <f t="shared" si="225"/>
        <v>0</v>
      </c>
      <c r="W606" s="117">
        <f t="shared" si="225"/>
        <v>0</v>
      </c>
      <c r="X606" s="117">
        <f t="shared" si="225"/>
        <v>0</v>
      </c>
      <c r="Y606" s="117">
        <f t="shared" si="225"/>
        <v>0</v>
      </c>
      <c r="Z606" s="117">
        <f t="shared" si="225"/>
        <v>0</v>
      </c>
      <c r="AA606" s="117">
        <f t="shared" si="225"/>
        <v>0</v>
      </c>
      <c r="AB606" s="117">
        <f t="shared" si="225"/>
        <v>0</v>
      </c>
      <c r="AC606" s="117">
        <f t="shared" si="225"/>
        <v>658659.04</v>
      </c>
      <c r="AD606" s="117">
        <f t="shared" si="225"/>
        <v>868237.36</v>
      </c>
      <c r="AE606" s="117">
        <f t="shared" si="225"/>
        <v>0</v>
      </c>
      <c r="AF606" s="108" t="s">
        <v>17004</v>
      </c>
      <c r="AG606" s="108" t="s">
        <v>17004</v>
      </c>
      <c r="AH606" s="108" t="s">
        <v>17004</v>
      </c>
      <c r="AI606" s="124"/>
      <c r="AJ606" s="124"/>
      <c r="AK606" s="124"/>
      <c r="AL606" s="124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6"/>
      <c r="AY606" s="126"/>
      <c r="AZ606" s="125"/>
      <c r="BA606" s="125"/>
      <c r="BB606" s="127"/>
      <c r="BC606" s="128">
        <f t="shared" si="201"/>
        <v>0</v>
      </c>
      <c r="BJ606" s="97" t="e">
        <f>VLOOKUP(C606,BM:BO,3,FALSE)</f>
        <v>#N/A</v>
      </c>
      <c r="BM606" s="97" t="s">
        <v>680</v>
      </c>
      <c r="BN606" s="97" t="s">
        <v>657</v>
      </c>
      <c r="BO606" s="97" t="s">
        <v>2983</v>
      </c>
      <c r="BU606" s="97" t="s">
        <v>680</v>
      </c>
      <c r="BV606" s="97" t="s">
        <v>657</v>
      </c>
      <c r="BW606" s="97" t="s">
        <v>2983</v>
      </c>
      <c r="CH606" s="119">
        <f t="shared" si="221"/>
        <v>-1.5133991837501526E-9</v>
      </c>
      <c r="DN606" s="97" t="e">
        <f t="shared" si="217"/>
        <v>#N/A</v>
      </c>
    </row>
    <row r="607" spans="1:118" s="139" customFormat="1" x14ac:dyDescent="0.3">
      <c r="A607" s="97">
        <v>1</v>
      </c>
      <c r="B607" s="120">
        <f>SUBTOTAL(9,$A$383:A607)</f>
        <v>221</v>
      </c>
      <c r="C607" s="115" t="s">
        <v>2613</v>
      </c>
      <c r="D607" s="117">
        <f t="shared" ref="D607:D611" si="226">E607+F607+G607+H607+I607+J607+L607+N607+P607+R607+T607+U607+V607+W607+X607+Y607+Z607+AA607+AB607+AC607+AD607+AE607</f>
        <v>32756541.91</v>
      </c>
      <c r="E607" s="134">
        <v>1512203.73</v>
      </c>
      <c r="F607" s="134">
        <v>2443236.91</v>
      </c>
      <c r="G607" s="134">
        <v>22039888.850000001</v>
      </c>
      <c r="H607" s="134">
        <v>1972164.3</v>
      </c>
      <c r="I607" s="134">
        <v>4015922.31</v>
      </c>
      <c r="J607" s="134">
        <v>0</v>
      </c>
      <c r="K607" s="152">
        <v>0</v>
      </c>
      <c r="L607" s="134">
        <v>0</v>
      </c>
      <c r="M607" s="134">
        <v>0</v>
      </c>
      <c r="N607" s="134">
        <v>0</v>
      </c>
      <c r="O607" s="134">
        <v>0</v>
      </c>
      <c r="P607" s="134">
        <v>0</v>
      </c>
      <c r="Q607" s="134">
        <v>0</v>
      </c>
      <c r="R607" s="134">
        <v>0</v>
      </c>
      <c r="S607" s="134">
        <v>0</v>
      </c>
      <c r="T607" s="134">
        <v>0</v>
      </c>
      <c r="U607" s="134">
        <v>0</v>
      </c>
      <c r="V607" s="134">
        <v>0</v>
      </c>
      <c r="W607" s="134">
        <v>0</v>
      </c>
      <c r="X607" s="134">
        <v>0</v>
      </c>
      <c r="Y607" s="134">
        <v>0</v>
      </c>
      <c r="Z607" s="134">
        <v>0</v>
      </c>
      <c r="AA607" s="134">
        <v>0</v>
      </c>
      <c r="AB607" s="134">
        <v>0</v>
      </c>
      <c r="AC607" s="134">
        <f t="shared" ref="AC607" si="227">ROUND(N607*1.0593%,2)+ROUND(E607*1.0593%,2)+ROUND(F607*1.0593%,2)+ROUND(G607*1.0593%,2)+ROUND(H607*1.0593%,2)+ROUND(I607*1.0593%,2)+ROUND(J607*1.0593%,2)+ROUND(L607*1.0593%,2)+ROUND(P607*1.0593%,2)+ROUND(R607*1.0593%,2)+ROUND(T607*1.0593%,2)+ROUND(U607*1.0593%,2)+ROUND(V607*1.0593%,2)+ROUND(W607*1.0593%,2)+ROUND(X607*1.0593%,2)+ROUND(Y607*1.0593%,2)+ROUND(Z607*1.0593%,2)+ROUND(AA607*1.0593%,2)+ROUND(AB607*1.0593%,2)</f>
        <v>338800.33</v>
      </c>
      <c r="AD607" s="134">
        <v>434325.48</v>
      </c>
      <c r="AE607" s="134">
        <v>0</v>
      </c>
      <c r="AF607" s="136">
        <v>2024</v>
      </c>
      <c r="AG607" s="136">
        <v>2024</v>
      </c>
      <c r="AH607" s="137">
        <v>2024</v>
      </c>
      <c r="AT607" s="139" t="e">
        <f>VLOOKUP(C607,AW:AX,2,FALSE)</f>
        <v>#N/A</v>
      </c>
      <c r="BW607" s="140"/>
      <c r="CE607" s="139" t="e">
        <f>VLOOKUP(C607,CF:CG,2,FALSE)</f>
        <v>#N/A</v>
      </c>
      <c r="CH607" s="119">
        <f t="shared" si="221"/>
        <v>-1.8044374883174896E-9</v>
      </c>
      <c r="CL607" s="139" t="e">
        <f>VLOOKUP(C607,CM:CN,2,FALSE)</f>
        <v>#N/A</v>
      </c>
      <c r="DK607" s="139" t="e">
        <f>VLOOKUP(C607,DL:DM,2,FALSE)</f>
        <v>#N/A</v>
      </c>
      <c r="DN607" s="97" t="e">
        <f t="shared" si="217"/>
        <v>#N/A</v>
      </c>
    </row>
    <row r="608" spans="1:118" s="139" customFormat="1" x14ac:dyDescent="0.3">
      <c r="A608" s="97">
        <v>1</v>
      </c>
      <c r="B608" s="120">
        <f>SUBTOTAL(9,$A$383:A608)</f>
        <v>222</v>
      </c>
      <c r="C608" s="115" t="s">
        <v>15095</v>
      </c>
      <c r="D608" s="117">
        <f t="shared" si="226"/>
        <v>7805847.0899999999</v>
      </c>
      <c r="E608" s="161">
        <v>0</v>
      </c>
      <c r="F608" s="161">
        <v>0</v>
      </c>
      <c r="G608" s="161">
        <v>0</v>
      </c>
      <c r="H608" s="161">
        <v>0</v>
      </c>
      <c r="I608" s="161">
        <v>0</v>
      </c>
      <c r="J608" s="161">
        <v>0</v>
      </c>
      <c r="K608" s="152">
        <v>0</v>
      </c>
      <c r="L608" s="134">
        <v>0</v>
      </c>
      <c r="M608" s="134">
        <v>0</v>
      </c>
      <c r="N608" s="134">
        <v>0</v>
      </c>
      <c r="O608" s="134">
        <v>0</v>
      </c>
      <c r="P608" s="134">
        <v>0</v>
      </c>
      <c r="Q608" s="134">
        <v>3083.72</v>
      </c>
      <c r="R608" s="134">
        <f>6475236+1167065.83</f>
        <v>7642301.8300000001</v>
      </c>
      <c r="S608" s="134">
        <v>0</v>
      </c>
      <c r="T608" s="134">
        <v>0</v>
      </c>
      <c r="U608" s="134">
        <v>0</v>
      </c>
      <c r="V608" s="134">
        <v>0</v>
      </c>
      <c r="W608" s="134">
        <v>0</v>
      </c>
      <c r="X608" s="134">
        <v>0</v>
      </c>
      <c r="Y608" s="134">
        <v>0</v>
      </c>
      <c r="Z608" s="134">
        <v>0</v>
      </c>
      <c r="AA608" s="134">
        <v>0</v>
      </c>
      <c r="AB608" s="134">
        <v>0</v>
      </c>
      <c r="AC608" s="134">
        <f t="shared" ref="AC608" si="228">ROUND(N608*2.14%,2)+ROUND(E608*2.14%,2)+ROUND(F608*2.14%,2)+ROUND(G608*2.14%,2)+ROUND(H608*2.14%,2)+ROUND(I608*2.14%,2)+ROUND(J608*2.14%,2)+ROUND(L608*2.14%,2)+ROUND(P608*2.14%,2)+ROUND(R608*2.14%,2)+ROUND(T608*2.14%,2)+ROUND(U608*2.14%,2)+ROUND(V608*2.14%,2)+ROUND(W608*2.14%,2)+ROUND(X608*2.14%,2)+ROUND(Y608*2.14%,2)+ROUND(Z608*2.14%,2)+ROUND(AA608*2.14%,2)+ROUND(AB608*2.14%,2)</f>
        <v>163545.26</v>
      </c>
      <c r="AD608" s="155">
        <v>0</v>
      </c>
      <c r="AE608" s="134">
        <v>0</v>
      </c>
      <c r="AF608" s="137" t="s">
        <v>17025</v>
      </c>
      <c r="AG608" s="136">
        <v>2024</v>
      </c>
      <c r="AH608" s="137">
        <v>2024</v>
      </c>
      <c r="AT608" s="139" t="e">
        <f>VLOOKUP(C608,AW:AX,2,FALSE)</f>
        <v>#N/A</v>
      </c>
      <c r="BW608" s="140"/>
      <c r="CA608" s="139" t="e">
        <f>VLOOKUP(C608,CB:CC,2,FALSE)</f>
        <v>#N/A</v>
      </c>
      <c r="CE608" s="139" t="e">
        <f>VLOOKUP(C608,CF:CG,2,FALSE)</f>
        <v>#N/A</v>
      </c>
      <c r="CH608" s="119">
        <f t="shared" si="221"/>
        <v>-2.3283064365386963E-10</v>
      </c>
      <c r="CL608" s="139" t="e">
        <f>VLOOKUP(C608,CM:CN,2,FALSE)</f>
        <v>#N/A</v>
      </c>
      <c r="DK608" s="139" t="e">
        <f>VLOOKUP(C608,DL:DM,2,FALSE)</f>
        <v>#N/A</v>
      </c>
      <c r="DN608" s="97" t="e">
        <f t="shared" si="217"/>
        <v>#N/A</v>
      </c>
    </row>
    <row r="609" spans="1:118" s="139" customFormat="1" x14ac:dyDescent="0.3">
      <c r="A609" s="97">
        <v>1</v>
      </c>
      <c r="B609" s="120">
        <f>SUBTOTAL(9,$A$383:A609)</f>
        <v>223</v>
      </c>
      <c r="C609" s="115" t="s">
        <v>319</v>
      </c>
      <c r="D609" s="117">
        <f t="shared" si="226"/>
        <v>14912610.25</v>
      </c>
      <c r="E609" s="134">
        <v>0</v>
      </c>
      <c r="F609" s="134">
        <v>0</v>
      </c>
      <c r="G609" s="134">
        <v>0</v>
      </c>
      <c r="H609" s="134">
        <v>0</v>
      </c>
      <c r="I609" s="134">
        <v>0</v>
      </c>
      <c r="J609" s="134">
        <v>0</v>
      </c>
      <c r="K609" s="152">
        <v>0</v>
      </c>
      <c r="L609" s="134">
        <v>0</v>
      </c>
      <c r="M609" s="134">
        <v>0</v>
      </c>
      <c r="N609" s="134">
        <v>0</v>
      </c>
      <c r="O609" s="134">
        <v>0</v>
      </c>
      <c r="P609" s="134">
        <v>0</v>
      </c>
      <c r="Q609" s="134">
        <v>7435.5</v>
      </c>
      <c r="R609" s="134">
        <v>14756296.800000001</v>
      </c>
      <c r="S609" s="134">
        <v>0</v>
      </c>
      <c r="T609" s="134">
        <v>0</v>
      </c>
      <c r="U609" s="134">
        <v>0</v>
      </c>
      <c r="V609" s="134">
        <v>0</v>
      </c>
      <c r="W609" s="134">
        <v>0</v>
      </c>
      <c r="X609" s="134">
        <v>0</v>
      </c>
      <c r="Y609" s="134">
        <v>0</v>
      </c>
      <c r="Z609" s="134">
        <v>0</v>
      </c>
      <c r="AA609" s="134">
        <v>0</v>
      </c>
      <c r="AB609" s="134">
        <v>0</v>
      </c>
      <c r="AC609" s="134">
        <f t="shared" ref="AC609" si="229">ROUND(N609*1.0593%,2)+ROUND(E609*1.0593%,2)+ROUND(F609*1.0593%,2)+ROUND(G609*1.0593%,2)+ROUND(H609*1.0593%,2)+ROUND(I609*1.0593%,2)+ROUND(J609*1.0593%,2)+ROUND(L609*1.0593%,2)+ROUND(P609*1.0593%,2)+ROUND(R609*1.0593%,2)+ROUND(T609*1.0593%,2)+ROUND(U609*1.0593%,2)+ROUND(V609*1.0593%,2)+ROUND(W609*1.0593%,2)+ROUND(X609*1.0593%,2)+ROUND(Y609*1.0593%,2)+ROUND(Z609*1.0593%,2)+ROUND(AA609*1.0593%,2)+ROUND(AB609*1.0593%,2)</f>
        <v>156313.45000000001</v>
      </c>
      <c r="AD609" s="134">
        <v>0</v>
      </c>
      <c r="AE609" s="134">
        <v>0</v>
      </c>
      <c r="AF609" s="136" t="s">
        <v>17025</v>
      </c>
      <c r="AG609" s="136">
        <v>2024</v>
      </c>
      <c r="AH609" s="137">
        <v>2024</v>
      </c>
      <c r="AT609" s="139" t="e">
        <f>VLOOKUP(C609,AW:AX,2,FALSE)</f>
        <v>#N/A</v>
      </c>
      <c r="BW609" s="140"/>
      <c r="CE609" s="139">
        <f>VLOOKUP(C609,CF:CG,2,FALSE)</f>
        <v>1</v>
      </c>
      <c r="CH609" s="119">
        <f t="shared" si="221"/>
        <v>-7.5669959187507629E-10</v>
      </c>
      <c r="CL609" s="139" t="e">
        <f>VLOOKUP(C609,CM:CN,2,FALSE)</f>
        <v>#N/A</v>
      </c>
      <c r="DK609" s="139" t="e">
        <f>VLOOKUP(C609,DL:DM,2,FALSE)</f>
        <v>#N/A</v>
      </c>
      <c r="DN609" s="97" t="e">
        <f t="shared" si="217"/>
        <v>#N/A</v>
      </c>
    </row>
    <row r="610" spans="1:118" x14ac:dyDescent="0.3">
      <c r="A610" s="97">
        <v>1</v>
      </c>
      <c r="B610" s="120">
        <f>SUBTOTAL(9,$A$383:A610)</f>
        <v>224</v>
      </c>
      <c r="C610" s="180" t="s">
        <v>15088</v>
      </c>
      <c r="D610" s="54">
        <f t="shared" si="226"/>
        <v>22256861.34</v>
      </c>
      <c r="E610" s="54">
        <v>0</v>
      </c>
      <c r="F610" s="54">
        <v>0</v>
      </c>
      <c r="G610" s="54">
        <v>0</v>
      </c>
      <c r="H610" s="54">
        <v>0</v>
      </c>
      <c r="I610" s="54">
        <v>0</v>
      </c>
      <c r="J610" s="54">
        <v>0</v>
      </c>
      <c r="K610" s="180">
        <v>6</v>
      </c>
      <c r="L610" s="54">
        <v>22020008.600000001</v>
      </c>
      <c r="M610" s="54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v>0</v>
      </c>
      <c r="AD610" s="54">
        <v>236852.74</v>
      </c>
      <c r="AE610" s="54">
        <v>0</v>
      </c>
      <c r="AF610" s="125">
        <v>2024</v>
      </c>
      <c r="AG610" s="125">
        <v>2024</v>
      </c>
      <c r="AH610" s="125" t="s">
        <v>17025</v>
      </c>
      <c r="AZ610" s="97"/>
      <c r="BA610" s="97"/>
      <c r="BB610" s="97"/>
      <c r="DN610" s="97">
        <f t="shared" si="217"/>
        <v>22020008.600000001</v>
      </c>
    </row>
    <row r="611" spans="1:118" x14ac:dyDescent="0.3">
      <c r="A611" s="97">
        <v>1</v>
      </c>
      <c r="B611" s="120">
        <f>SUBTOTAL(9,$A$383:A611)</f>
        <v>225</v>
      </c>
      <c r="C611" s="180" t="s">
        <v>15120</v>
      </c>
      <c r="D611" s="54">
        <f t="shared" si="226"/>
        <v>9540151.5800000001</v>
      </c>
      <c r="E611" s="54">
        <v>0</v>
      </c>
      <c r="F611" s="54">
        <v>0</v>
      </c>
      <c r="G611" s="54">
        <v>0</v>
      </c>
      <c r="H611" s="54">
        <v>0</v>
      </c>
      <c r="I611" s="54">
        <v>0</v>
      </c>
      <c r="J611" s="54">
        <v>0</v>
      </c>
      <c r="K611" s="180">
        <v>3</v>
      </c>
      <c r="L611" s="54">
        <v>9343092.4399999995</v>
      </c>
      <c r="M611" s="54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197059.14</v>
      </c>
      <c r="AE611" s="54">
        <v>0</v>
      </c>
      <c r="AF611" s="125">
        <v>2024</v>
      </c>
      <c r="AG611" s="125">
        <v>2024</v>
      </c>
      <c r="AH611" s="125" t="s">
        <v>17025</v>
      </c>
      <c r="AZ611" s="97"/>
      <c r="BA611" s="97"/>
      <c r="BB611" s="97"/>
      <c r="DN611" s="97">
        <f t="shared" si="217"/>
        <v>9343092.4399999995</v>
      </c>
    </row>
    <row r="612" spans="1:118" x14ac:dyDescent="0.3">
      <c r="B612" s="150" t="s">
        <v>507</v>
      </c>
      <c r="C612" s="150"/>
      <c r="D612" s="116">
        <f>SUM(D613:D631)</f>
        <v>151475680.77000001</v>
      </c>
      <c r="E612" s="117">
        <f t="shared" ref="E612:AE612" si="230">SUM(E613:E631)</f>
        <v>0</v>
      </c>
      <c r="F612" s="117">
        <f t="shared" si="230"/>
        <v>0</v>
      </c>
      <c r="G612" s="117">
        <f t="shared" si="230"/>
        <v>0</v>
      </c>
      <c r="H612" s="117">
        <f t="shared" si="230"/>
        <v>0</v>
      </c>
      <c r="I612" s="117">
        <f t="shared" si="230"/>
        <v>13071772.050000001</v>
      </c>
      <c r="J612" s="117">
        <f t="shared" si="230"/>
        <v>0</v>
      </c>
      <c r="K612" s="118">
        <f t="shared" si="230"/>
        <v>3</v>
      </c>
      <c r="L612" s="117">
        <f t="shared" si="230"/>
        <v>9334951.4000000004</v>
      </c>
      <c r="M612" s="117">
        <f t="shared" si="230"/>
        <v>11601.519999999999</v>
      </c>
      <c r="N612" s="117">
        <f t="shared" si="230"/>
        <v>105973040.94999999</v>
      </c>
      <c r="O612" s="117">
        <f t="shared" si="230"/>
        <v>0</v>
      </c>
      <c r="P612" s="117">
        <f t="shared" si="230"/>
        <v>0</v>
      </c>
      <c r="Q612" s="117">
        <f t="shared" si="230"/>
        <v>0</v>
      </c>
      <c r="R612" s="117">
        <f t="shared" si="230"/>
        <v>0</v>
      </c>
      <c r="S612" s="117">
        <f t="shared" si="230"/>
        <v>209</v>
      </c>
      <c r="T612" s="117">
        <f t="shared" si="230"/>
        <v>4181689.34</v>
      </c>
      <c r="U612" s="117">
        <f t="shared" si="230"/>
        <v>11808059.34</v>
      </c>
      <c r="V612" s="117">
        <f t="shared" si="230"/>
        <v>1794324.55</v>
      </c>
      <c r="W612" s="117">
        <f t="shared" si="230"/>
        <v>0</v>
      </c>
      <c r="X612" s="117">
        <f t="shared" si="230"/>
        <v>0</v>
      </c>
      <c r="Y612" s="117">
        <f t="shared" si="230"/>
        <v>0</v>
      </c>
      <c r="Z612" s="117">
        <f t="shared" si="230"/>
        <v>0</v>
      </c>
      <c r="AA612" s="117">
        <f t="shared" si="230"/>
        <v>0</v>
      </c>
      <c r="AB612" s="117">
        <f t="shared" si="230"/>
        <v>0</v>
      </c>
      <c r="AC612" s="117">
        <f t="shared" si="230"/>
        <v>2928138.17</v>
      </c>
      <c r="AD612" s="117">
        <f t="shared" si="230"/>
        <v>2383704.9699999997</v>
      </c>
      <c r="AE612" s="117">
        <f t="shared" si="230"/>
        <v>0</v>
      </c>
      <c r="AF612" s="108" t="s">
        <v>17004</v>
      </c>
      <c r="AG612" s="108" t="s">
        <v>17004</v>
      </c>
      <c r="AH612" s="108" t="s">
        <v>17004</v>
      </c>
      <c r="AI612" s="124"/>
      <c r="AJ612" s="124"/>
      <c r="AK612" s="124"/>
      <c r="AL612" s="124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6"/>
      <c r="AY612" s="126"/>
      <c r="AZ612" s="125"/>
      <c r="BA612" s="125"/>
      <c r="BB612" s="127"/>
      <c r="BC612" s="128">
        <f t="shared" si="201"/>
        <v>-11601.519999999999</v>
      </c>
      <c r="BJ612" s="97" t="e">
        <f>VLOOKUP(C612,BM:BO,3,FALSE)</f>
        <v>#N/A</v>
      </c>
      <c r="BM612" s="97" t="s">
        <v>524</v>
      </c>
      <c r="BN612" s="97" t="s">
        <v>1139</v>
      </c>
      <c r="BO612" s="97" t="s">
        <v>1787</v>
      </c>
      <c r="BU612" s="97" t="s">
        <v>524</v>
      </c>
      <c r="BV612" s="97" t="s">
        <v>1139</v>
      </c>
      <c r="BW612" s="97" t="s">
        <v>1787</v>
      </c>
      <c r="CH612" s="119">
        <f t="shared" si="221"/>
        <v>5.5879354476928711E-9</v>
      </c>
      <c r="DN612" s="97" t="e">
        <f t="shared" si="217"/>
        <v>#N/A</v>
      </c>
    </row>
    <row r="613" spans="1:118" x14ac:dyDescent="0.3">
      <c r="A613" s="97">
        <v>1</v>
      </c>
      <c r="B613" s="120">
        <f>SUBTOTAL(9,$A$383:A613)</f>
        <v>226</v>
      </c>
      <c r="C613" s="130" t="s">
        <v>536</v>
      </c>
      <c r="D613" s="117">
        <f t="shared" ref="D613:D623" si="231">E613+F613+G613+H613+I613+J613+L613+N613+P613+R613+T613+U613+V613+W613+X613+Y613+Z613+AA613+AB613+AC613+AD613+AE613</f>
        <v>3474203.0500000003</v>
      </c>
      <c r="E613" s="133">
        <v>0</v>
      </c>
      <c r="F613" s="133">
        <v>0</v>
      </c>
      <c r="G613" s="133">
        <v>0</v>
      </c>
      <c r="H613" s="133">
        <v>0</v>
      </c>
      <c r="I613" s="133">
        <v>0</v>
      </c>
      <c r="J613" s="133">
        <v>0</v>
      </c>
      <c r="K613" s="149">
        <v>0</v>
      </c>
      <c r="L613" s="133">
        <v>0</v>
      </c>
      <c r="M613" s="117">
        <v>392.5</v>
      </c>
      <c r="N613" s="117">
        <f>3090902.68+163652.88</f>
        <v>3254555.56</v>
      </c>
      <c r="O613" s="133">
        <v>0</v>
      </c>
      <c r="P613" s="133">
        <v>0</v>
      </c>
      <c r="Q613" s="133">
        <v>0</v>
      </c>
      <c r="R613" s="133">
        <v>0</v>
      </c>
      <c r="S613" s="133">
        <v>0</v>
      </c>
      <c r="T613" s="133">
        <v>0</v>
      </c>
      <c r="U613" s="133">
        <v>0</v>
      </c>
      <c r="V613" s="133">
        <v>0</v>
      </c>
      <c r="W613" s="133">
        <v>0</v>
      </c>
      <c r="X613" s="133">
        <v>0</v>
      </c>
      <c r="Y613" s="133">
        <v>0</v>
      </c>
      <c r="Z613" s="133">
        <v>0</v>
      </c>
      <c r="AA613" s="133">
        <v>0</v>
      </c>
      <c r="AB613" s="133">
        <v>0</v>
      </c>
      <c r="AC613" s="134">
        <f t="shared" ref="AC613:AC652" si="232">ROUND(N613*2.14%,2)+ROUND(E613*2.14%,2)+ROUND(F613*2.14%,2)+ROUND(G613*2.14%,2)+ROUND(H613*2.14%,2)+ROUND(I613*2.14%,2)+ROUND(J613*2.14%,2)+ROUND(L613*2.14%,2)+ROUND(P613*2.14%,2)+ROUND(R613*2.14%,2)+ROUND(T613*2.14%,2)+ROUND(U613*2.14%,2)+ROUND(V613*2.14%,2)+ROUND(W613*2.14%,2)+ROUND(X613*2.14%,2)+ROUND(Y613*2.14%,2)+ROUND(Z613*2.14%,2)+ROUND(AA613*2.14%,2)+ROUND(AB613*2.14%,2)</f>
        <v>69647.490000000005</v>
      </c>
      <c r="AD613" s="117">
        <v>150000</v>
      </c>
      <c r="AE613" s="133">
        <v>0</v>
      </c>
      <c r="AF613" s="108">
        <v>2024</v>
      </c>
      <c r="AG613" s="108">
        <v>2024</v>
      </c>
      <c r="AH613" s="108">
        <v>2024</v>
      </c>
      <c r="AI613" s="124"/>
      <c r="AJ613" s="124"/>
      <c r="AK613" s="124"/>
      <c r="AL613" s="124"/>
      <c r="AM613" s="125" t="s">
        <v>16946</v>
      </c>
      <c r="AN613" s="125" t="s">
        <v>16935</v>
      </c>
      <c r="AO613" s="125">
        <v>0</v>
      </c>
      <c r="AP613" s="125" t="s">
        <v>16943</v>
      </c>
      <c r="AQ613" s="125" t="s">
        <v>16947</v>
      </c>
      <c r="AR613" s="125">
        <v>0</v>
      </c>
      <c r="AS613" s="125"/>
      <c r="AT613" s="125"/>
      <c r="AU613" s="125"/>
      <c r="AV613" s="125"/>
      <c r="AW613" s="125" t="s">
        <v>637</v>
      </c>
      <c r="AX613" s="126">
        <v>1318.1</v>
      </c>
      <c r="AY613" s="126">
        <v>422.8</v>
      </c>
      <c r="AZ613" s="125" t="s">
        <v>17088</v>
      </c>
      <c r="BA613" s="125" t="s">
        <v>16991</v>
      </c>
      <c r="BB613" s="127"/>
      <c r="BC613" s="128">
        <f t="shared" si="201"/>
        <v>30.300000000000011</v>
      </c>
      <c r="BD613" s="97" t="s">
        <v>16989</v>
      </c>
      <c r="BJ613" s="97" t="e">
        <f>VLOOKUP(C613,BM:BO,3,FALSE)</f>
        <v>#N/A</v>
      </c>
      <c r="BM613" s="97" t="s">
        <v>3805</v>
      </c>
      <c r="BN613" s="97" t="s">
        <v>797</v>
      </c>
      <c r="BO613" s="97" t="s">
        <v>2380</v>
      </c>
      <c r="BU613" s="97" t="s">
        <v>3805</v>
      </c>
      <c r="BV613" s="97" t="s">
        <v>797</v>
      </c>
      <c r="BW613" s="97" t="s">
        <v>2380</v>
      </c>
      <c r="CH613" s="119">
        <f t="shared" si="221"/>
        <v>2.3283064365386963E-10</v>
      </c>
      <c r="DN613" s="97" t="e">
        <f t="shared" si="217"/>
        <v>#N/A</v>
      </c>
    </row>
    <row r="614" spans="1:118" x14ac:dyDescent="0.3">
      <c r="A614" s="97">
        <v>1</v>
      </c>
      <c r="B614" s="120">
        <f>SUBTOTAL(9,$A$383:A614)</f>
        <v>227</v>
      </c>
      <c r="C614" s="130" t="s">
        <v>537</v>
      </c>
      <c r="D614" s="117">
        <f t="shared" si="231"/>
        <v>8694247.4000000004</v>
      </c>
      <c r="E614" s="133">
        <v>0</v>
      </c>
      <c r="F614" s="133">
        <v>0</v>
      </c>
      <c r="G614" s="133">
        <v>0</v>
      </c>
      <c r="H614" s="133">
        <v>0</v>
      </c>
      <c r="I614" s="133">
        <v>0</v>
      </c>
      <c r="J614" s="133">
        <v>0</v>
      </c>
      <c r="K614" s="149">
        <v>0</v>
      </c>
      <c r="L614" s="133">
        <v>0</v>
      </c>
      <c r="M614" s="117">
        <v>860</v>
      </c>
      <c r="N614" s="117">
        <v>8338098.2000000002</v>
      </c>
      <c r="O614" s="133">
        <v>0</v>
      </c>
      <c r="P614" s="133">
        <v>0</v>
      </c>
      <c r="Q614" s="133">
        <v>0</v>
      </c>
      <c r="R614" s="133">
        <v>0</v>
      </c>
      <c r="S614" s="133">
        <v>0</v>
      </c>
      <c r="T614" s="133">
        <v>0</v>
      </c>
      <c r="U614" s="133">
        <v>0</v>
      </c>
      <c r="V614" s="133">
        <v>0</v>
      </c>
      <c r="W614" s="133">
        <v>0</v>
      </c>
      <c r="X614" s="133">
        <v>0</v>
      </c>
      <c r="Y614" s="133">
        <v>0</v>
      </c>
      <c r="Z614" s="133">
        <v>0</v>
      </c>
      <c r="AA614" s="133">
        <v>0</v>
      </c>
      <c r="AB614" s="133">
        <v>0</v>
      </c>
      <c r="AC614" s="134">
        <f t="shared" si="232"/>
        <v>178435.3</v>
      </c>
      <c r="AD614" s="117">
        <v>177713.9</v>
      </c>
      <c r="AE614" s="133">
        <v>0</v>
      </c>
      <c r="AF614" s="108">
        <v>2024</v>
      </c>
      <c r="AG614" s="108">
        <v>2024</v>
      </c>
      <c r="AH614" s="108">
        <v>2024</v>
      </c>
      <c r="AI614" s="124"/>
      <c r="AJ614" s="124"/>
      <c r="AK614" s="124"/>
      <c r="AL614" s="124"/>
      <c r="AM614" s="125" t="s">
        <v>16933</v>
      </c>
      <c r="AN614" s="125" t="s">
        <v>16935</v>
      </c>
      <c r="AO614" s="125">
        <v>0</v>
      </c>
      <c r="AP614" s="125" t="s">
        <v>16951</v>
      </c>
      <c r="AQ614" s="125" t="s">
        <v>16947</v>
      </c>
      <c r="AR614" s="125" t="s">
        <v>16945</v>
      </c>
      <c r="AS614" s="125"/>
      <c r="AT614" s="125"/>
      <c r="AU614" s="125"/>
      <c r="AV614" s="125"/>
      <c r="AW614" s="125" t="s">
        <v>736</v>
      </c>
      <c r="AX614" s="126">
        <v>3003.4</v>
      </c>
      <c r="AY614" s="126" t="s">
        <v>2983</v>
      </c>
      <c r="AZ614" s="125" t="s">
        <v>2989</v>
      </c>
      <c r="BA614" s="125" t="s">
        <v>16991</v>
      </c>
      <c r="BB614" s="127"/>
      <c r="BC614" s="128" t="e">
        <f t="shared" si="201"/>
        <v>#VALUE!</v>
      </c>
      <c r="BJ614" s="97" t="str">
        <f>VLOOKUP(C614,BM:BO,3,FALSE)</f>
        <v>859.400</v>
      </c>
      <c r="BM614" s="97" t="s">
        <v>3806</v>
      </c>
      <c r="BN614" s="97" t="s">
        <v>3000</v>
      </c>
      <c r="BO614" s="97" t="s">
        <v>3807</v>
      </c>
      <c r="BU614" s="97" t="s">
        <v>3806</v>
      </c>
      <c r="BV614" s="97" t="s">
        <v>3000</v>
      </c>
      <c r="BW614" s="97" t="s">
        <v>3807</v>
      </c>
      <c r="CH614" s="119">
        <f t="shared" si="221"/>
        <v>2.0372681319713593E-10</v>
      </c>
      <c r="DN614" s="97" t="e">
        <f t="shared" si="217"/>
        <v>#N/A</v>
      </c>
    </row>
    <row r="615" spans="1:118" x14ac:dyDescent="0.3">
      <c r="A615" s="97">
        <v>1</v>
      </c>
      <c r="B615" s="120">
        <f>SUBTOTAL(9,$A$383:A615)</f>
        <v>228</v>
      </c>
      <c r="C615" s="130" t="s">
        <v>538</v>
      </c>
      <c r="D615" s="117">
        <f t="shared" si="231"/>
        <v>7885480.1999999993</v>
      </c>
      <c r="E615" s="133">
        <v>0</v>
      </c>
      <c r="F615" s="133">
        <v>0</v>
      </c>
      <c r="G615" s="133">
        <v>0</v>
      </c>
      <c r="H615" s="133">
        <v>0</v>
      </c>
      <c r="I615" s="133">
        <v>0</v>
      </c>
      <c r="J615" s="133">
        <v>0</v>
      </c>
      <c r="K615" s="149">
        <v>0</v>
      </c>
      <c r="L615" s="133">
        <v>0</v>
      </c>
      <c r="M615" s="117">
        <v>780</v>
      </c>
      <c r="N615" s="117">
        <v>7538867.5999999996</v>
      </c>
      <c r="O615" s="133">
        <v>0</v>
      </c>
      <c r="P615" s="133">
        <v>0</v>
      </c>
      <c r="Q615" s="133">
        <v>0</v>
      </c>
      <c r="R615" s="133">
        <v>0</v>
      </c>
      <c r="S615" s="133">
        <v>0</v>
      </c>
      <c r="T615" s="133">
        <v>0</v>
      </c>
      <c r="U615" s="133">
        <v>0</v>
      </c>
      <c r="V615" s="133">
        <v>0</v>
      </c>
      <c r="W615" s="133">
        <v>0</v>
      </c>
      <c r="X615" s="133">
        <v>0</v>
      </c>
      <c r="Y615" s="133">
        <v>0</v>
      </c>
      <c r="Z615" s="133">
        <v>0</v>
      </c>
      <c r="AA615" s="133">
        <v>0</v>
      </c>
      <c r="AB615" s="133">
        <v>0</v>
      </c>
      <c r="AC615" s="134">
        <f t="shared" si="232"/>
        <v>161331.76999999999</v>
      </c>
      <c r="AD615" s="117">
        <v>185280.83</v>
      </c>
      <c r="AE615" s="133">
        <v>0</v>
      </c>
      <c r="AF615" s="108">
        <v>2024</v>
      </c>
      <c r="AG615" s="108">
        <v>2024</v>
      </c>
      <c r="AH615" s="108">
        <v>2024</v>
      </c>
      <c r="AI615" s="124"/>
      <c r="AJ615" s="124"/>
      <c r="AK615" s="124"/>
      <c r="AL615" s="124"/>
      <c r="AM615" s="125" t="s">
        <v>16941</v>
      </c>
      <c r="AN615" s="125" t="s">
        <v>16933</v>
      </c>
      <c r="AO615" s="125">
        <v>0</v>
      </c>
      <c r="AP615" s="125" t="s">
        <v>16938</v>
      </c>
      <c r="AQ615" s="125" t="s">
        <v>16947</v>
      </c>
      <c r="AR615" s="125">
        <v>0</v>
      </c>
      <c r="AS615" s="125"/>
      <c r="AT615" s="125"/>
      <c r="AU615" s="125"/>
      <c r="AV615" s="125"/>
      <c r="AW615" s="125" t="s">
        <v>661</v>
      </c>
      <c r="AX615" s="126">
        <v>3703.7</v>
      </c>
      <c r="AY615" s="126">
        <v>1091.48</v>
      </c>
      <c r="AZ615" s="125" t="s">
        <v>2989</v>
      </c>
      <c r="BA615" s="125" t="s">
        <v>16991</v>
      </c>
      <c r="BB615" s="127"/>
      <c r="BC615" s="128">
        <f t="shared" si="201"/>
        <v>311.48</v>
      </c>
      <c r="BJ615" s="97" t="str">
        <f>VLOOKUP(C615,BM:BO,3,FALSE)</f>
        <v>нет данных</v>
      </c>
      <c r="BM615" s="97" t="s">
        <v>3808</v>
      </c>
      <c r="BN615" s="97" t="s">
        <v>1342</v>
      </c>
      <c r="BO615" s="97" t="s">
        <v>3809</v>
      </c>
      <c r="BU615" s="97" t="s">
        <v>3808</v>
      </c>
      <c r="BV615" s="97" t="s">
        <v>1342</v>
      </c>
      <c r="BW615" s="97" t="s">
        <v>3809</v>
      </c>
      <c r="CH615" s="119">
        <f t="shared" si="221"/>
        <v>-3.4924596548080444E-10</v>
      </c>
      <c r="DN615" s="97" t="e">
        <f t="shared" si="217"/>
        <v>#N/A</v>
      </c>
    </row>
    <row r="616" spans="1:118" x14ac:dyDescent="0.3">
      <c r="A616" s="97">
        <v>1</v>
      </c>
      <c r="B616" s="120">
        <f>SUBTOTAL(9,$A$383:A616)</f>
        <v>229</v>
      </c>
      <c r="C616" s="130" t="s">
        <v>539</v>
      </c>
      <c r="D616" s="117">
        <f t="shared" si="231"/>
        <v>4599795.2700000005</v>
      </c>
      <c r="E616" s="133">
        <v>0</v>
      </c>
      <c r="F616" s="133">
        <v>0</v>
      </c>
      <c r="G616" s="133">
        <v>0</v>
      </c>
      <c r="H616" s="133">
        <v>0</v>
      </c>
      <c r="I616" s="133">
        <v>0</v>
      </c>
      <c r="J616" s="133">
        <v>0</v>
      </c>
      <c r="K616" s="149">
        <v>0</v>
      </c>
      <c r="L616" s="133">
        <v>0</v>
      </c>
      <c r="M616" s="117">
        <v>540</v>
      </c>
      <c r="N616" s="117">
        <f>4278269.04+225153</f>
        <v>4503422.04</v>
      </c>
      <c r="O616" s="133">
        <v>0</v>
      </c>
      <c r="P616" s="133">
        <v>0</v>
      </c>
      <c r="Q616" s="133">
        <v>0</v>
      </c>
      <c r="R616" s="133">
        <v>0</v>
      </c>
      <c r="S616" s="133">
        <v>0</v>
      </c>
      <c r="T616" s="133">
        <v>0</v>
      </c>
      <c r="U616" s="133">
        <v>0</v>
      </c>
      <c r="V616" s="133">
        <v>0</v>
      </c>
      <c r="W616" s="133">
        <v>0</v>
      </c>
      <c r="X616" s="133">
        <v>0</v>
      </c>
      <c r="Y616" s="133">
        <v>0</v>
      </c>
      <c r="Z616" s="133">
        <v>0</v>
      </c>
      <c r="AA616" s="133">
        <v>0</v>
      </c>
      <c r="AB616" s="133">
        <v>0</v>
      </c>
      <c r="AC616" s="134">
        <f t="shared" si="232"/>
        <v>96373.23</v>
      </c>
      <c r="AD616" s="117">
        <v>0</v>
      </c>
      <c r="AE616" s="133">
        <v>0</v>
      </c>
      <c r="AF616" s="108" t="s">
        <v>17025</v>
      </c>
      <c r="AG616" s="108">
        <v>2024</v>
      </c>
      <c r="AH616" s="108">
        <v>2024</v>
      </c>
      <c r="AI616" s="124"/>
      <c r="AJ616" s="124"/>
      <c r="AK616" s="124"/>
      <c r="AL616" s="124"/>
      <c r="AM616" s="125" t="s">
        <v>16932</v>
      </c>
      <c r="AN616" s="125" t="s">
        <v>16941</v>
      </c>
      <c r="AO616" s="125">
        <v>0</v>
      </c>
      <c r="AP616" s="125" t="s">
        <v>16953</v>
      </c>
      <c r="AQ616" s="125" t="s">
        <v>16945</v>
      </c>
      <c r="AR616" s="125" t="s">
        <v>16943</v>
      </c>
      <c r="AS616" s="125"/>
      <c r="AT616" s="125"/>
      <c r="AU616" s="125"/>
      <c r="AV616" s="125"/>
      <c r="AW616" s="125" t="s">
        <v>616</v>
      </c>
      <c r="AX616" s="126">
        <v>2680.85</v>
      </c>
      <c r="AY616" s="126">
        <v>500.5</v>
      </c>
      <c r="AZ616" s="125" t="s">
        <v>2966</v>
      </c>
      <c r="BA616" s="125">
        <v>2010</v>
      </c>
      <c r="BB616" s="127"/>
      <c r="BC616" s="128">
        <f t="shared" si="201"/>
        <v>-39.5</v>
      </c>
      <c r="BJ616" s="97" t="str">
        <f>VLOOKUP(C616,BM:BO,3,FALSE)</f>
        <v>455.000</v>
      </c>
      <c r="BM616" s="97" t="s">
        <v>3810</v>
      </c>
      <c r="BN616" s="97" t="s">
        <v>1342</v>
      </c>
      <c r="BO616" s="97" t="s">
        <v>3811</v>
      </c>
      <c r="BU616" s="97" t="s">
        <v>3810</v>
      </c>
      <c r="BV616" s="97" t="s">
        <v>1342</v>
      </c>
      <c r="BW616" s="97" t="s">
        <v>3811</v>
      </c>
      <c r="CH616" s="119">
        <f t="shared" si="221"/>
        <v>4.5110937207937241E-10</v>
      </c>
      <c r="DN616" s="97" t="e">
        <f t="shared" si="217"/>
        <v>#N/A</v>
      </c>
    </row>
    <row r="617" spans="1:118" x14ac:dyDescent="0.3">
      <c r="A617" s="97">
        <v>1</v>
      </c>
      <c r="B617" s="120">
        <f>SUBTOTAL(9,$A$383:A617)</f>
        <v>230</v>
      </c>
      <c r="C617" s="130" t="s">
        <v>3393</v>
      </c>
      <c r="D617" s="117">
        <f t="shared" si="231"/>
        <v>6746067.54</v>
      </c>
      <c r="E617" s="133">
        <v>0</v>
      </c>
      <c r="F617" s="133">
        <v>0</v>
      </c>
      <c r="G617" s="133">
        <v>0</v>
      </c>
      <c r="H617" s="133">
        <v>0</v>
      </c>
      <c r="I617" s="133">
        <v>0</v>
      </c>
      <c r="J617" s="133">
        <v>0</v>
      </c>
      <c r="K617" s="149">
        <v>0</v>
      </c>
      <c r="L617" s="133">
        <v>0</v>
      </c>
      <c r="M617" s="117">
        <v>621.4</v>
      </c>
      <c r="N617" s="117">
        <v>6382496.75</v>
      </c>
      <c r="O617" s="133">
        <v>0</v>
      </c>
      <c r="P617" s="133">
        <v>0</v>
      </c>
      <c r="Q617" s="133">
        <v>0</v>
      </c>
      <c r="R617" s="133">
        <v>0</v>
      </c>
      <c r="S617" s="133">
        <v>0</v>
      </c>
      <c r="T617" s="133">
        <v>0</v>
      </c>
      <c r="U617" s="133">
        <v>0</v>
      </c>
      <c r="V617" s="133">
        <v>0</v>
      </c>
      <c r="W617" s="133">
        <v>0</v>
      </c>
      <c r="X617" s="133">
        <v>0</v>
      </c>
      <c r="Y617" s="133">
        <v>0</v>
      </c>
      <c r="Z617" s="133">
        <v>0</v>
      </c>
      <c r="AA617" s="133">
        <v>0</v>
      </c>
      <c r="AB617" s="133">
        <v>0</v>
      </c>
      <c r="AC617" s="134">
        <f t="shared" si="232"/>
        <v>136585.43</v>
      </c>
      <c r="AD617" s="117">
        <v>226985.36</v>
      </c>
      <c r="AE617" s="133">
        <v>0</v>
      </c>
      <c r="AF617" s="108">
        <v>2024</v>
      </c>
      <c r="AG617" s="108">
        <v>2024</v>
      </c>
      <c r="AH617" s="108">
        <v>2024</v>
      </c>
      <c r="AI617" s="124"/>
      <c r="AJ617" s="124"/>
      <c r="AK617" s="124"/>
      <c r="AL617" s="124"/>
      <c r="AM617" s="125" t="s">
        <v>16932</v>
      </c>
      <c r="AN617" s="125" t="s">
        <v>16948</v>
      </c>
      <c r="AO617" s="125"/>
      <c r="AP617" s="125" t="s">
        <v>16934</v>
      </c>
      <c r="AQ617" s="125" t="s">
        <v>16945</v>
      </c>
      <c r="AR617" s="125" t="s">
        <v>16943</v>
      </c>
      <c r="AS617" s="125"/>
      <c r="AT617" s="125"/>
      <c r="AU617" s="125"/>
      <c r="AV617" s="125"/>
      <c r="AW617" s="125">
        <v>1964</v>
      </c>
      <c r="AX617" s="126">
        <v>1701.07</v>
      </c>
      <c r="AY617" s="126">
        <v>621.46</v>
      </c>
      <c r="AZ617" s="125" t="s">
        <v>2966</v>
      </c>
      <c r="BA617" s="125">
        <v>2010</v>
      </c>
      <c r="BB617" s="127"/>
      <c r="BC617" s="128">
        <f t="shared" ref="BC617:BC679" si="233">AY617-M617</f>
        <v>6.0000000000059117E-2</v>
      </c>
      <c r="CH617" s="119">
        <f t="shared" si="221"/>
        <v>5.8207660913467407E-11</v>
      </c>
      <c r="DN617" s="97" t="e">
        <f t="shared" si="217"/>
        <v>#N/A</v>
      </c>
    </row>
    <row r="618" spans="1:118" x14ac:dyDescent="0.3">
      <c r="A618" s="97">
        <v>1</v>
      </c>
      <c r="B618" s="120">
        <f>SUBTOTAL(9,$A$383:A618)</f>
        <v>231</v>
      </c>
      <c r="C618" s="130" t="s">
        <v>540</v>
      </c>
      <c r="D618" s="117">
        <f t="shared" si="231"/>
        <v>5753807.2000000002</v>
      </c>
      <c r="E618" s="133">
        <v>0</v>
      </c>
      <c r="F618" s="133">
        <v>0</v>
      </c>
      <c r="G618" s="133">
        <v>0</v>
      </c>
      <c r="H618" s="133">
        <v>0</v>
      </c>
      <c r="I618" s="133">
        <v>0</v>
      </c>
      <c r="J618" s="133">
        <v>0</v>
      </c>
      <c r="K618" s="149">
        <v>0</v>
      </c>
      <c r="L618" s="133">
        <v>0</v>
      </c>
      <c r="M618" s="117">
        <v>530</v>
      </c>
      <c r="N618" s="117">
        <v>5412742.5499999998</v>
      </c>
      <c r="O618" s="133">
        <v>0</v>
      </c>
      <c r="P618" s="133">
        <v>0</v>
      </c>
      <c r="Q618" s="133">
        <v>0</v>
      </c>
      <c r="R618" s="133">
        <v>0</v>
      </c>
      <c r="S618" s="133">
        <v>0</v>
      </c>
      <c r="T618" s="133">
        <v>0</v>
      </c>
      <c r="U618" s="133">
        <v>0</v>
      </c>
      <c r="V618" s="133">
        <v>0</v>
      </c>
      <c r="W618" s="133">
        <v>0</v>
      </c>
      <c r="X618" s="133">
        <v>0</v>
      </c>
      <c r="Y618" s="133">
        <v>0</v>
      </c>
      <c r="Z618" s="133">
        <v>0</v>
      </c>
      <c r="AA618" s="133">
        <v>0</v>
      </c>
      <c r="AB618" s="133">
        <v>0</v>
      </c>
      <c r="AC618" s="134">
        <f t="shared" si="232"/>
        <v>115832.69</v>
      </c>
      <c r="AD618" s="117">
        <v>225231.96</v>
      </c>
      <c r="AE618" s="133">
        <v>0</v>
      </c>
      <c r="AF618" s="108">
        <v>2024</v>
      </c>
      <c r="AG618" s="108">
        <v>2024</v>
      </c>
      <c r="AH618" s="108">
        <v>2024</v>
      </c>
      <c r="AI618" s="124"/>
      <c r="AJ618" s="124"/>
      <c r="AK618" s="124"/>
      <c r="AL618" s="124"/>
      <c r="AM618" s="125" t="s">
        <v>16932</v>
      </c>
      <c r="AN618" s="125" t="s">
        <v>16952</v>
      </c>
      <c r="AO618" s="125">
        <v>0</v>
      </c>
      <c r="AP618" s="125" t="s">
        <v>16941</v>
      </c>
      <c r="AQ618" s="125" t="s">
        <v>16937</v>
      </c>
      <c r="AR618" s="125" t="s">
        <v>16932</v>
      </c>
      <c r="AS618" s="125"/>
      <c r="AT618" s="125"/>
      <c r="AU618" s="125"/>
      <c r="AV618" s="125"/>
      <c r="AW618" s="125" t="s">
        <v>636</v>
      </c>
      <c r="AX618" s="126">
        <v>2498.58</v>
      </c>
      <c r="AY618" s="126">
        <v>489.94</v>
      </c>
      <c r="AZ618" s="125" t="s">
        <v>2966</v>
      </c>
      <c r="BA618" s="125" t="s">
        <v>1342</v>
      </c>
      <c r="BB618" s="127"/>
      <c r="BC618" s="128">
        <f t="shared" si="233"/>
        <v>-40.06</v>
      </c>
      <c r="BJ618" s="97" t="e">
        <f t="shared" ref="BJ618:BJ624" si="234">VLOOKUP(C618,BM:BO,3,FALSE)</f>
        <v>#N/A</v>
      </c>
      <c r="BM618" s="97" t="s">
        <v>3812</v>
      </c>
      <c r="BN618" s="97" t="s">
        <v>3191</v>
      </c>
      <c r="BO618" s="97" t="s">
        <v>3813</v>
      </c>
      <c r="BU618" s="97" t="s">
        <v>3812</v>
      </c>
      <c r="BV618" s="97" t="s">
        <v>3191</v>
      </c>
      <c r="BW618" s="97" t="s">
        <v>3813</v>
      </c>
      <c r="CH618" s="119">
        <f t="shared" si="221"/>
        <v>3.7834979593753815E-10</v>
      </c>
      <c r="DN618" s="97" t="e">
        <f t="shared" si="217"/>
        <v>#N/A</v>
      </c>
    </row>
    <row r="619" spans="1:118" x14ac:dyDescent="0.3">
      <c r="A619" s="97">
        <v>1</v>
      </c>
      <c r="B619" s="120">
        <f>SUBTOTAL(9,$A$383:A619)</f>
        <v>232</v>
      </c>
      <c r="C619" s="130" t="s">
        <v>541</v>
      </c>
      <c r="D619" s="117">
        <f t="shared" si="231"/>
        <v>10978823.450000001</v>
      </c>
      <c r="E619" s="133">
        <v>0</v>
      </c>
      <c r="F619" s="133">
        <v>0</v>
      </c>
      <c r="G619" s="133">
        <v>0</v>
      </c>
      <c r="H619" s="133">
        <v>0</v>
      </c>
      <c r="I619" s="133">
        <v>0</v>
      </c>
      <c r="J619" s="133">
        <v>0</v>
      </c>
      <c r="K619" s="149">
        <v>0</v>
      </c>
      <c r="L619" s="133">
        <v>0</v>
      </c>
      <c r="M619" s="117">
        <v>1230</v>
      </c>
      <c r="N619" s="117">
        <f>10040140.98+512848.5</f>
        <v>10552989.48</v>
      </c>
      <c r="O619" s="133">
        <v>0</v>
      </c>
      <c r="P619" s="133">
        <v>0</v>
      </c>
      <c r="Q619" s="133">
        <v>0</v>
      </c>
      <c r="R619" s="133">
        <v>0</v>
      </c>
      <c r="S619" s="133">
        <v>0</v>
      </c>
      <c r="T619" s="133">
        <v>0</v>
      </c>
      <c r="U619" s="133">
        <v>0</v>
      </c>
      <c r="V619" s="133">
        <v>0</v>
      </c>
      <c r="W619" s="133">
        <v>0</v>
      </c>
      <c r="X619" s="133">
        <v>0</v>
      </c>
      <c r="Y619" s="133">
        <v>0</v>
      </c>
      <c r="Z619" s="133">
        <v>0</v>
      </c>
      <c r="AA619" s="133">
        <v>0</v>
      </c>
      <c r="AB619" s="133">
        <v>0</v>
      </c>
      <c r="AC619" s="134">
        <f t="shared" si="232"/>
        <v>225833.97</v>
      </c>
      <c r="AD619" s="133">
        <v>200000</v>
      </c>
      <c r="AE619" s="133">
        <v>0</v>
      </c>
      <c r="AF619" s="108">
        <v>2024</v>
      </c>
      <c r="AG619" s="108">
        <v>2024</v>
      </c>
      <c r="AH619" s="108">
        <v>2024</v>
      </c>
      <c r="AI619" s="124"/>
      <c r="AJ619" s="124"/>
      <c r="AK619" s="124"/>
      <c r="AL619" s="124"/>
      <c r="AM619" s="125" t="s">
        <v>16933</v>
      </c>
      <c r="AN619" s="125" t="s">
        <v>16935</v>
      </c>
      <c r="AO619" s="125">
        <v>0</v>
      </c>
      <c r="AP619" s="125" t="s">
        <v>16943</v>
      </c>
      <c r="AQ619" s="125" t="s">
        <v>16947</v>
      </c>
      <c r="AR619" s="125" t="s">
        <v>16943</v>
      </c>
      <c r="AS619" s="125"/>
      <c r="AT619" s="125"/>
      <c r="AU619" s="125"/>
      <c r="AV619" s="125"/>
      <c r="AW619" s="125" t="s">
        <v>926</v>
      </c>
      <c r="AX619" s="126">
        <v>5763.67</v>
      </c>
      <c r="AY619" s="126">
        <v>1406.99</v>
      </c>
      <c r="AZ619" s="125" t="s">
        <v>2989</v>
      </c>
      <c r="BA619" s="125" t="s">
        <v>16991</v>
      </c>
      <c r="BB619" s="127"/>
      <c r="BC619" s="128">
        <f t="shared" si="233"/>
        <v>176.99</v>
      </c>
      <c r="BJ619" s="97" t="str">
        <f t="shared" si="234"/>
        <v>нет данных</v>
      </c>
      <c r="BM619" s="97" t="s">
        <v>3814</v>
      </c>
      <c r="BN619" s="97" t="s">
        <v>3003</v>
      </c>
      <c r="BO619" s="97" t="s">
        <v>3815</v>
      </c>
      <c r="BU619" s="97" t="s">
        <v>3814</v>
      </c>
      <c r="BV619" s="97" t="s">
        <v>3003</v>
      </c>
      <c r="BW619" s="97" t="s">
        <v>3815</v>
      </c>
      <c r="CH619" s="119">
        <f t="shared" si="221"/>
        <v>6.6938810050487518E-10</v>
      </c>
      <c r="DN619" s="97" t="e">
        <f t="shared" si="217"/>
        <v>#N/A</v>
      </c>
    </row>
    <row r="620" spans="1:118" x14ac:dyDescent="0.3">
      <c r="A620" s="97">
        <v>1</v>
      </c>
      <c r="B620" s="120">
        <f>SUBTOTAL(9,$A$383:A620)</f>
        <v>233</v>
      </c>
      <c r="C620" s="130" t="s">
        <v>542</v>
      </c>
      <c r="D620" s="117">
        <f t="shared" si="231"/>
        <v>12145524.209999997</v>
      </c>
      <c r="E620" s="133">
        <v>0</v>
      </c>
      <c r="F620" s="133">
        <v>0</v>
      </c>
      <c r="G620" s="133">
        <v>0</v>
      </c>
      <c r="H620" s="133">
        <v>0</v>
      </c>
      <c r="I620" s="133">
        <v>0</v>
      </c>
      <c r="J620" s="133">
        <v>0</v>
      </c>
      <c r="K620" s="149">
        <v>0</v>
      </c>
      <c r="L620" s="133">
        <v>0</v>
      </c>
      <c r="M620" s="117">
        <v>1193.2</v>
      </c>
      <c r="N620" s="117">
        <f>12447305.28-815824.49+24615.02</f>
        <v>11656095.809999999</v>
      </c>
      <c r="O620" s="133">
        <v>0</v>
      </c>
      <c r="P620" s="133">
        <v>0</v>
      </c>
      <c r="Q620" s="133">
        <v>0</v>
      </c>
      <c r="R620" s="133">
        <v>0</v>
      </c>
      <c r="S620" s="133">
        <v>0</v>
      </c>
      <c r="T620" s="133">
        <v>0</v>
      </c>
      <c r="U620" s="133">
        <v>0</v>
      </c>
      <c r="V620" s="133">
        <v>0</v>
      </c>
      <c r="W620" s="133">
        <v>0</v>
      </c>
      <c r="X620" s="133">
        <v>0</v>
      </c>
      <c r="Y620" s="133">
        <v>0</v>
      </c>
      <c r="Z620" s="133">
        <v>0</v>
      </c>
      <c r="AA620" s="133">
        <v>0</v>
      </c>
      <c r="AB620" s="133">
        <v>0</v>
      </c>
      <c r="AC620" s="134">
        <f t="shared" si="232"/>
        <v>249440.45</v>
      </c>
      <c r="AD620" s="117">
        <v>239987.95</v>
      </c>
      <c r="AE620" s="133">
        <v>0</v>
      </c>
      <c r="AF620" s="108">
        <v>2024</v>
      </c>
      <c r="AG620" s="108">
        <v>2024</v>
      </c>
      <c r="AH620" s="108">
        <v>2024</v>
      </c>
      <c r="AI620" s="124"/>
      <c r="AJ620" s="124"/>
      <c r="AK620" s="124"/>
      <c r="AL620" s="124"/>
      <c r="AM620" s="125" t="s">
        <v>16932</v>
      </c>
      <c r="AN620" s="125" t="s">
        <v>16948</v>
      </c>
      <c r="AO620" s="125">
        <v>0</v>
      </c>
      <c r="AP620" s="125" t="s">
        <v>16953</v>
      </c>
      <c r="AQ620" s="125" t="s">
        <v>16945</v>
      </c>
      <c r="AR620" s="125" t="s">
        <v>16943</v>
      </c>
      <c r="AS620" s="125"/>
      <c r="AT620" s="125"/>
      <c r="AU620" s="125"/>
      <c r="AV620" s="125"/>
      <c r="AW620" s="125" t="s">
        <v>619</v>
      </c>
      <c r="AX620" s="126">
        <v>3399.17</v>
      </c>
      <c r="AY620" s="126">
        <v>1193.2</v>
      </c>
      <c r="AZ620" s="125" t="s">
        <v>2966</v>
      </c>
      <c r="BA620" s="125" t="s">
        <v>16991</v>
      </c>
      <c r="BB620" s="127"/>
      <c r="BC620" s="128">
        <f t="shared" si="233"/>
        <v>0</v>
      </c>
      <c r="BJ620" s="97" t="str">
        <f t="shared" si="234"/>
        <v>874.900</v>
      </c>
      <c r="BM620" s="97" t="s">
        <v>3816</v>
      </c>
      <c r="BN620" s="97" t="s">
        <v>2979</v>
      </c>
      <c r="BO620" s="97" t="s">
        <v>3817</v>
      </c>
      <c r="BU620" s="97" t="s">
        <v>3816</v>
      </c>
      <c r="BV620" s="97" t="s">
        <v>2979</v>
      </c>
      <c r="BW620" s="97" t="s">
        <v>3817</v>
      </c>
      <c r="CH620" s="119">
        <f t="shared" si="221"/>
        <v>-1.5133991837501526E-9</v>
      </c>
      <c r="DN620" s="97" t="e">
        <f t="shared" si="217"/>
        <v>#N/A</v>
      </c>
    </row>
    <row r="621" spans="1:118" x14ac:dyDescent="0.3">
      <c r="A621" s="97">
        <v>1</v>
      </c>
      <c r="B621" s="120">
        <f>SUBTOTAL(9,$A$383:A621)</f>
        <v>234</v>
      </c>
      <c r="C621" s="130" t="s">
        <v>543</v>
      </c>
      <c r="D621" s="117">
        <f t="shared" si="231"/>
        <v>13678862.399999999</v>
      </c>
      <c r="E621" s="133">
        <v>0</v>
      </c>
      <c r="F621" s="133">
        <v>0</v>
      </c>
      <c r="G621" s="133">
        <v>0</v>
      </c>
      <c r="H621" s="133">
        <v>0</v>
      </c>
      <c r="I621" s="133">
        <v>0</v>
      </c>
      <c r="J621" s="133">
        <v>0</v>
      </c>
      <c r="K621" s="149">
        <v>0</v>
      </c>
      <c r="L621" s="133">
        <v>0</v>
      </c>
      <c r="M621" s="117">
        <v>1260</v>
      </c>
      <c r="N621" s="117">
        <v>13157301.939999999</v>
      </c>
      <c r="O621" s="133">
        <v>0</v>
      </c>
      <c r="P621" s="133">
        <v>0</v>
      </c>
      <c r="Q621" s="133">
        <v>0</v>
      </c>
      <c r="R621" s="133">
        <v>0</v>
      </c>
      <c r="S621" s="133">
        <v>0</v>
      </c>
      <c r="T621" s="133">
        <v>0</v>
      </c>
      <c r="U621" s="133">
        <v>0</v>
      </c>
      <c r="V621" s="133">
        <v>0</v>
      </c>
      <c r="W621" s="133">
        <v>0</v>
      </c>
      <c r="X621" s="133">
        <v>0</v>
      </c>
      <c r="Y621" s="133">
        <v>0</v>
      </c>
      <c r="Z621" s="133">
        <v>0</v>
      </c>
      <c r="AA621" s="133">
        <v>0</v>
      </c>
      <c r="AB621" s="133">
        <v>0</v>
      </c>
      <c r="AC621" s="134">
        <f t="shared" si="232"/>
        <v>281566.26</v>
      </c>
      <c r="AD621" s="117">
        <v>239994.2</v>
      </c>
      <c r="AE621" s="133">
        <v>0</v>
      </c>
      <c r="AF621" s="108">
        <v>2024</v>
      </c>
      <c r="AG621" s="108">
        <v>2024</v>
      </c>
      <c r="AH621" s="108">
        <v>2024</v>
      </c>
      <c r="AI621" s="124"/>
      <c r="AJ621" s="124"/>
      <c r="AK621" s="124"/>
      <c r="AL621" s="124"/>
      <c r="AM621" s="125" t="s">
        <v>16939</v>
      </c>
      <c r="AN621" s="125" t="s">
        <v>16934</v>
      </c>
      <c r="AO621" s="125">
        <v>0</v>
      </c>
      <c r="AP621" s="125" t="s">
        <v>16953</v>
      </c>
      <c r="AQ621" s="125" t="s">
        <v>16951</v>
      </c>
      <c r="AR621" s="125" t="s">
        <v>16943</v>
      </c>
      <c r="AS621" s="125"/>
      <c r="AT621" s="125"/>
      <c r="AU621" s="125"/>
      <c r="AV621" s="125"/>
      <c r="AW621" s="125" t="s">
        <v>617</v>
      </c>
      <c r="AX621" s="126">
        <v>4152</v>
      </c>
      <c r="AY621" s="126">
        <v>1166.0999999999999</v>
      </c>
      <c r="AZ621" s="125" t="s">
        <v>2966</v>
      </c>
      <c r="BA621" s="125" t="s">
        <v>16991</v>
      </c>
      <c r="BB621" s="127"/>
      <c r="BC621" s="128">
        <f t="shared" si="233"/>
        <v>-93.900000000000091</v>
      </c>
      <c r="BJ621" s="97" t="str">
        <f t="shared" si="234"/>
        <v>нет данных</v>
      </c>
      <c r="BM621" s="97" t="s">
        <v>561</v>
      </c>
      <c r="BN621" s="97" t="s">
        <v>655</v>
      </c>
      <c r="BO621" s="97" t="s">
        <v>3747</v>
      </c>
      <c r="BU621" s="97" t="s">
        <v>561</v>
      </c>
      <c r="BV621" s="97" t="s">
        <v>655</v>
      </c>
      <c r="BW621" s="97" t="s">
        <v>3747</v>
      </c>
      <c r="CH621" s="119">
        <f t="shared" si="221"/>
        <v>-9.8953023552894592E-10</v>
      </c>
      <c r="DN621" s="97" t="e">
        <f t="shared" si="217"/>
        <v>#N/A</v>
      </c>
    </row>
    <row r="622" spans="1:118" x14ac:dyDescent="0.3">
      <c r="A622" s="97">
        <v>1</v>
      </c>
      <c r="B622" s="120">
        <f>SUBTOTAL(9,$A$383:A622)</f>
        <v>235</v>
      </c>
      <c r="C622" s="130" t="s">
        <v>544</v>
      </c>
      <c r="D622" s="117">
        <f t="shared" si="231"/>
        <v>7664244.3500000006</v>
      </c>
      <c r="E622" s="133">
        <v>0</v>
      </c>
      <c r="F622" s="133">
        <v>0</v>
      </c>
      <c r="G622" s="133">
        <v>0</v>
      </c>
      <c r="H622" s="133">
        <v>0</v>
      </c>
      <c r="I622" s="133">
        <v>0</v>
      </c>
      <c r="J622" s="133">
        <v>0</v>
      </c>
      <c r="K622" s="149">
        <v>0</v>
      </c>
      <c r="L622" s="133">
        <v>0</v>
      </c>
      <c r="M622" s="117">
        <v>862.75</v>
      </c>
      <c r="N622" s="117">
        <f>7003500.1+359723.61</f>
        <v>7363223.71</v>
      </c>
      <c r="O622" s="133">
        <v>0</v>
      </c>
      <c r="P622" s="133">
        <v>0</v>
      </c>
      <c r="Q622" s="133">
        <v>0</v>
      </c>
      <c r="R622" s="133">
        <v>0</v>
      </c>
      <c r="S622" s="133">
        <v>0</v>
      </c>
      <c r="T622" s="133">
        <v>0</v>
      </c>
      <c r="U622" s="133">
        <v>0</v>
      </c>
      <c r="V622" s="133">
        <v>0</v>
      </c>
      <c r="W622" s="133">
        <v>0</v>
      </c>
      <c r="X622" s="133">
        <v>0</v>
      </c>
      <c r="Y622" s="133">
        <v>0</v>
      </c>
      <c r="Z622" s="133">
        <v>0</v>
      </c>
      <c r="AA622" s="133">
        <v>0</v>
      </c>
      <c r="AB622" s="133">
        <v>0</v>
      </c>
      <c r="AC622" s="134">
        <f t="shared" si="232"/>
        <v>157572.99</v>
      </c>
      <c r="AD622" s="117">
        <v>143447.65</v>
      </c>
      <c r="AE622" s="133">
        <v>0</v>
      </c>
      <c r="AF622" s="108">
        <v>2024</v>
      </c>
      <c r="AG622" s="108">
        <v>2024</v>
      </c>
      <c r="AH622" s="108">
        <v>2024</v>
      </c>
      <c r="AI622" s="124"/>
      <c r="AJ622" s="124"/>
      <c r="AK622" s="124"/>
      <c r="AL622" s="124"/>
      <c r="AM622" s="125" t="s">
        <v>16948</v>
      </c>
      <c r="AN622" s="125" t="s">
        <v>16939</v>
      </c>
      <c r="AO622" s="125">
        <v>0</v>
      </c>
      <c r="AP622" s="125" t="s">
        <v>16950</v>
      </c>
      <c r="AQ622" s="125" t="s">
        <v>16951</v>
      </c>
      <c r="AR622" s="125" t="s">
        <v>16943</v>
      </c>
      <c r="AS622" s="125"/>
      <c r="AT622" s="125"/>
      <c r="AU622" s="125"/>
      <c r="AV622" s="125"/>
      <c r="AW622" s="125" t="s">
        <v>778</v>
      </c>
      <c r="AX622" s="126">
        <v>3021.6</v>
      </c>
      <c r="AY622" s="126">
        <v>963</v>
      </c>
      <c r="AZ622" s="125" t="s">
        <v>2989</v>
      </c>
      <c r="BA622" s="125" t="s">
        <v>16991</v>
      </c>
      <c r="BB622" s="127"/>
      <c r="BC622" s="128">
        <f t="shared" si="233"/>
        <v>100.25</v>
      </c>
      <c r="BJ622" s="97" t="str">
        <f t="shared" si="234"/>
        <v>нет данных</v>
      </c>
      <c r="BM622" s="97" t="s">
        <v>3818</v>
      </c>
      <c r="BN622" s="97" t="s">
        <v>1272</v>
      </c>
      <c r="BO622" s="97" t="s">
        <v>3820</v>
      </c>
      <c r="BU622" s="97" t="s">
        <v>3818</v>
      </c>
      <c r="BV622" s="97" t="s">
        <v>1272</v>
      </c>
      <c r="BW622" s="97" t="s">
        <v>3820</v>
      </c>
      <c r="CH622" s="119">
        <f t="shared" si="221"/>
        <v>6.1118043959140778E-10</v>
      </c>
      <c r="DN622" s="97" t="e">
        <f t="shared" si="217"/>
        <v>#N/A</v>
      </c>
    </row>
    <row r="623" spans="1:118" ht="20.25" customHeight="1" x14ac:dyDescent="0.3">
      <c r="A623" s="97">
        <v>1</v>
      </c>
      <c r="B623" s="120">
        <f>SUBTOTAL(9,$A$383:A623)</f>
        <v>236</v>
      </c>
      <c r="C623" s="130" t="s">
        <v>546</v>
      </c>
      <c r="D623" s="117">
        <f t="shared" si="231"/>
        <v>8568837.8200000003</v>
      </c>
      <c r="E623" s="133">
        <v>0</v>
      </c>
      <c r="F623" s="133">
        <v>0</v>
      </c>
      <c r="G623" s="133">
        <v>0</v>
      </c>
      <c r="H623" s="133">
        <v>0</v>
      </c>
      <c r="I623" s="133">
        <v>0</v>
      </c>
      <c r="J623" s="133">
        <v>0</v>
      </c>
      <c r="K623" s="149">
        <v>0</v>
      </c>
      <c r="L623" s="133">
        <v>0</v>
      </c>
      <c r="M623" s="117">
        <v>960</v>
      </c>
      <c r="N623" s="117">
        <f>7812805.95+400272</f>
        <v>8213077.9500000002</v>
      </c>
      <c r="O623" s="133">
        <v>0</v>
      </c>
      <c r="P623" s="133">
        <v>0</v>
      </c>
      <c r="Q623" s="133">
        <v>0</v>
      </c>
      <c r="R623" s="133">
        <v>0</v>
      </c>
      <c r="S623" s="133">
        <v>0</v>
      </c>
      <c r="T623" s="133">
        <v>0</v>
      </c>
      <c r="U623" s="133">
        <v>0</v>
      </c>
      <c r="V623" s="133">
        <v>0</v>
      </c>
      <c r="W623" s="133">
        <v>0</v>
      </c>
      <c r="X623" s="133">
        <v>0</v>
      </c>
      <c r="Y623" s="133">
        <v>0</v>
      </c>
      <c r="Z623" s="133">
        <v>0</v>
      </c>
      <c r="AA623" s="133">
        <v>0</v>
      </c>
      <c r="AB623" s="133">
        <v>0</v>
      </c>
      <c r="AC623" s="134">
        <f t="shared" si="232"/>
        <v>175759.87</v>
      </c>
      <c r="AD623" s="117">
        <v>180000</v>
      </c>
      <c r="AE623" s="133">
        <v>0</v>
      </c>
      <c r="AF623" s="108">
        <v>2024</v>
      </c>
      <c r="AG623" s="108">
        <v>2024</v>
      </c>
      <c r="AH623" s="108">
        <v>2024</v>
      </c>
      <c r="AI623" s="124"/>
      <c r="AJ623" s="124"/>
      <c r="AK623" s="124"/>
      <c r="AL623" s="124"/>
      <c r="AM623" s="125" t="s">
        <v>16933</v>
      </c>
      <c r="AN623" s="125" t="s">
        <v>16935</v>
      </c>
      <c r="AO623" s="125">
        <v>0</v>
      </c>
      <c r="AP623" s="125" t="s">
        <v>16945</v>
      </c>
      <c r="AQ623" s="125" t="s">
        <v>16947</v>
      </c>
      <c r="AR623" s="125" t="s">
        <v>16943</v>
      </c>
      <c r="AS623" s="125"/>
      <c r="AT623" s="125"/>
      <c r="AU623" s="125"/>
      <c r="AV623" s="125"/>
      <c r="AW623" s="125" t="s">
        <v>614</v>
      </c>
      <c r="AX623" s="126">
        <v>3637.93</v>
      </c>
      <c r="AY623" s="126">
        <v>943</v>
      </c>
      <c r="AZ623" s="125" t="s">
        <v>3037</v>
      </c>
      <c r="BA623" s="125" t="s">
        <v>16991</v>
      </c>
      <c r="BB623" s="127"/>
      <c r="BC623" s="128">
        <f t="shared" si="233"/>
        <v>-17</v>
      </c>
      <c r="BJ623" s="97" t="str">
        <f t="shared" si="234"/>
        <v>943.000</v>
      </c>
      <c r="BM623" s="97" t="s">
        <v>3821</v>
      </c>
      <c r="BN623" s="97" t="s">
        <v>661</v>
      </c>
      <c r="BO623" s="97" t="s">
        <v>3822</v>
      </c>
      <c r="BU623" s="97" t="s">
        <v>3821</v>
      </c>
      <c r="BV623" s="97" t="s">
        <v>661</v>
      </c>
      <c r="BW623" s="97" t="s">
        <v>3822</v>
      </c>
      <c r="CH623" s="119">
        <f t="shared" si="221"/>
        <v>1.1641532182693481E-10</v>
      </c>
      <c r="DN623" s="97" t="e">
        <f t="shared" si="217"/>
        <v>#N/A</v>
      </c>
    </row>
    <row r="624" spans="1:118" x14ac:dyDescent="0.3">
      <c r="A624" s="97">
        <v>1</v>
      </c>
      <c r="B624" s="120">
        <f>SUBTOTAL(9,$A$383:A624)</f>
        <v>237</v>
      </c>
      <c r="C624" s="130" t="s">
        <v>514</v>
      </c>
      <c r="D624" s="117">
        <f>E624+F624+G624+H624+I624+J624+L624+N624+P624+R624+T624+U624+V624+W624+X624+Y624+Z624+AA624+AB624+AC624+AD624+AE624</f>
        <v>6370089.8199999994</v>
      </c>
      <c r="E624" s="133">
        <v>0</v>
      </c>
      <c r="F624" s="133">
        <v>0</v>
      </c>
      <c r="G624" s="133">
        <v>0</v>
      </c>
      <c r="H624" s="133">
        <v>0</v>
      </c>
      <c r="I624" s="133">
        <v>0</v>
      </c>
      <c r="J624" s="133">
        <v>0</v>
      </c>
      <c r="K624" s="156">
        <v>0</v>
      </c>
      <c r="L624" s="157">
        <v>0</v>
      </c>
      <c r="M624" s="162">
        <v>740</v>
      </c>
      <c r="N624" s="117">
        <f>5928083.02+308543</f>
        <v>6236626.0199999996</v>
      </c>
      <c r="O624" s="133">
        <v>0</v>
      </c>
      <c r="P624" s="133">
        <v>0</v>
      </c>
      <c r="Q624" s="117">
        <v>0</v>
      </c>
      <c r="R624" s="117">
        <v>0</v>
      </c>
      <c r="S624" s="133">
        <v>0</v>
      </c>
      <c r="T624" s="133">
        <v>0</v>
      </c>
      <c r="U624" s="133">
        <v>0</v>
      </c>
      <c r="V624" s="133">
        <v>0</v>
      </c>
      <c r="W624" s="133">
        <v>0</v>
      </c>
      <c r="X624" s="133">
        <v>0</v>
      </c>
      <c r="Y624" s="133">
        <v>0</v>
      </c>
      <c r="Z624" s="133">
        <v>0</v>
      </c>
      <c r="AA624" s="133">
        <v>0</v>
      </c>
      <c r="AB624" s="133">
        <v>0</v>
      </c>
      <c r="AC624" s="134">
        <f t="shared" si="232"/>
        <v>133463.79999999999</v>
      </c>
      <c r="AD624" s="117">
        <v>0</v>
      </c>
      <c r="AE624" s="133">
        <v>0</v>
      </c>
      <c r="AF624" s="108" t="s">
        <v>17025</v>
      </c>
      <c r="AG624" s="108">
        <v>2024</v>
      </c>
      <c r="AH624" s="108">
        <v>2024</v>
      </c>
      <c r="AI624" s="124"/>
      <c r="AJ624" s="124"/>
      <c r="AK624" s="124"/>
      <c r="AL624" s="124"/>
      <c r="AM624" s="125" t="s">
        <v>16949</v>
      </c>
      <c r="AN624" s="125" t="s">
        <v>16950</v>
      </c>
      <c r="AO624" s="125">
        <v>0</v>
      </c>
      <c r="AP624" s="125" t="s">
        <v>16935</v>
      </c>
      <c r="AQ624" s="125" t="s">
        <v>16943</v>
      </c>
      <c r="AR624" s="125" t="s">
        <v>16943</v>
      </c>
      <c r="AS624" s="125"/>
      <c r="AT624" s="125"/>
      <c r="AU624" s="125"/>
      <c r="AV624" s="125"/>
      <c r="AW624" s="125" t="s">
        <v>2222</v>
      </c>
      <c r="AX624" s="126">
        <v>1159.1300000000001</v>
      </c>
      <c r="AY624" s="126">
        <v>650</v>
      </c>
      <c r="AZ624" s="125" t="s">
        <v>2966</v>
      </c>
      <c r="BA624" s="125" t="s">
        <v>16991</v>
      </c>
      <c r="BB624" s="127"/>
      <c r="BC624" s="128">
        <f>AY624-M624</f>
        <v>-90</v>
      </c>
      <c r="BJ624" s="97" t="str">
        <f t="shared" si="234"/>
        <v>886.900</v>
      </c>
      <c r="BM624" s="97" t="s">
        <v>3766</v>
      </c>
      <c r="BN624" s="97" t="s">
        <v>1139</v>
      </c>
      <c r="BO624" s="97" t="s">
        <v>3767</v>
      </c>
      <c r="BU624" s="97" t="s">
        <v>3766</v>
      </c>
      <c r="BV624" s="97" t="s">
        <v>1139</v>
      </c>
      <c r="BW624" s="97" t="s">
        <v>3767</v>
      </c>
      <c r="CH624" s="119">
        <f>D624-E624-F624-G624-H624-I624-J624-L624-N624-P624-R624-T624-U624-V624-W624-X624-Y624-Z624-AA624-AB624-AC624-AD624-AE624</f>
        <v>-1.7462298274040222E-10</v>
      </c>
      <c r="DN624" s="97" t="e">
        <f t="shared" si="217"/>
        <v>#N/A</v>
      </c>
    </row>
    <row r="625" spans="1:118" s="139" customFormat="1" x14ac:dyDescent="0.3">
      <c r="A625" s="97">
        <v>1</v>
      </c>
      <c r="B625" s="120">
        <f>SUBTOTAL(9,$A$383:A625)</f>
        <v>238</v>
      </c>
      <c r="C625" s="115" t="s">
        <v>3510</v>
      </c>
      <c r="D625" s="117">
        <f>E625+F625+G625+H625+I625+J625+L625+N625+P625+R625+T625+U625+V625+W625+X625+Y625+Z625+AA625+AB625+AC625+AD625+AE625</f>
        <v>4271177.49</v>
      </c>
      <c r="E625" s="159">
        <v>0</v>
      </c>
      <c r="F625" s="159">
        <v>0</v>
      </c>
      <c r="G625" s="159">
        <v>0</v>
      </c>
      <c r="H625" s="159">
        <v>0</v>
      </c>
      <c r="I625" s="159">
        <v>0</v>
      </c>
      <c r="J625" s="159">
        <v>0</v>
      </c>
      <c r="K625" s="160">
        <v>0</v>
      </c>
      <c r="L625" s="159">
        <v>0</v>
      </c>
      <c r="M625" s="134">
        <v>0</v>
      </c>
      <c r="N625" s="134">
        <v>0</v>
      </c>
      <c r="O625" s="134">
        <v>0</v>
      </c>
      <c r="P625" s="134">
        <v>0</v>
      </c>
      <c r="Q625" s="134">
        <v>0</v>
      </c>
      <c r="R625" s="134">
        <v>0</v>
      </c>
      <c r="S625" s="134">
        <v>209</v>
      </c>
      <c r="T625" s="134">
        <v>4181689.34</v>
      </c>
      <c r="U625" s="134">
        <v>0</v>
      </c>
      <c r="V625" s="134">
        <v>0</v>
      </c>
      <c r="W625" s="134">
        <v>0</v>
      </c>
      <c r="X625" s="134">
        <v>0</v>
      </c>
      <c r="Y625" s="134">
        <v>0</v>
      </c>
      <c r="Z625" s="134">
        <v>0</v>
      </c>
      <c r="AA625" s="134">
        <v>0</v>
      </c>
      <c r="AB625" s="134">
        <v>0</v>
      </c>
      <c r="AC625" s="134">
        <f t="shared" si="232"/>
        <v>89488.15</v>
      </c>
      <c r="AD625" s="134">
        <v>0</v>
      </c>
      <c r="AE625" s="134">
        <v>0</v>
      </c>
      <c r="AF625" s="136" t="s">
        <v>17025</v>
      </c>
      <c r="AG625" s="136">
        <v>2024</v>
      </c>
      <c r="AH625" s="137">
        <v>2024</v>
      </c>
      <c r="AT625" s="139" t="e">
        <f>VLOOKUP(C625,AW:AX,2,FALSE)</f>
        <v>#N/A</v>
      </c>
      <c r="BW625" s="140"/>
      <c r="CE625" s="139" t="e">
        <f>VLOOKUP(C625,CF:CG,2,FALSE)</f>
        <v>#N/A</v>
      </c>
      <c r="CH625" s="119">
        <f>D625-E625-F625-G625-H625-I625-J625-L625-N625-P625-R625-T625-U625-V625-W625-X625-Y625-Z625-AA625-AB625-AC625-AD625-AE625</f>
        <v>3.7834979593753815E-10</v>
      </c>
      <c r="CL625" s="139" t="e">
        <f>VLOOKUP(C625,CM:CN,2,FALSE)</f>
        <v>#N/A</v>
      </c>
      <c r="DK625" s="139" t="e">
        <f>VLOOKUP(C625,DL:DM,2,FALSE)</f>
        <v>#N/A</v>
      </c>
      <c r="DN625" s="97" t="e">
        <f t="shared" si="217"/>
        <v>#N/A</v>
      </c>
    </row>
    <row r="626" spans="1:118" x14ac:dyDescent="0.3">
      <c r="A626" s="97">
        <v>1</v>
      </c>
      <c r="B626" s="120">
        <f>SUBTOTAL(9,$A$383:A626)</f>
        <v>239</v>
      </c>
      <c r="C626" s="130" t="s">
        <v>3265</v>
      </c>
      <c r="D626" s="117">
        <f t="shared" ref="D626:D630" si="235">E626+F626+G626+H626+I626+J626+L626+N626+P626+R626+T626+U626+V626+W626+X626+Y626+Z626+AA626+AB626+AC626+AD626+AE626</f>
        <v>12060751.810000001</v>
      </c>
      <c r="E626" s="133">
        <v>0</v>
      </c>
      <c r="F626" s="133">
        <v>0</v>
      </c>
      <c r="G626" s="133">
        <v>0</v>
      </c>
      <c r="H626" s="133">
        <v>0</v>
      </c>
      <c r="I626" s="133">
        <v>0</v>
      </c>
      <c r="J626" s="133">
        <v>0</v>
      </c>
      <c r="K626" s="156">
        <v>0</v>
      </c>
      <c r="L626" s="157">
        <v>0</v>
      </c>
      <c r="M626" s="122">
        <v>0</v>
      </c>
      <c r="N626" s="158">
        <v>0</v>
      </c>
      <c r="O626" s="133">
        <v>0</v>
      </c>
      <c r="P626" s="133">
        <v>0</v>
      </c>
      <c r="Q626" s="117">
        <v>0</v>
      </c>
      <c r="R626" s="117">
        <v>0</v>
      </c>
      <c r="S626" s="133">
        <v>0</v>
      </c>
      <c r="T626" s="133">
        <v>0</v>
      </c>
      <c r="U626" s="158">
        <v>11808059.34</v>
      </c>
      <c r="V626" s="133">
        <v>0</v>
      </c>
      <c r="W626" s="133">
        <v>0</v>
      </c>
      <c r="X626" s="133">
        <v>0</v>
      </c>
      <c r="Y626" s="133">
        <v>0</v>
      </c>
      <c r="Z626" s="133">
        <v>0</v>
      </c>
      <c r="AA626" s="133">
        <v>0</v>
      </c>
      <c r="AB626" s="133">
        <v>0</v>
      </c>
      <c r="AC626" s="134">
        <f t="shared" si="232"/>
        <v>252692.47</v>
      </c>
      <c r="AD626" s="133">
        <v>0</v>
      </c>
      <c r="AE626" s="133">
        <v>0</v>
      </c>
      <c r="AF626" s="108" t="s">
        <v>17025</v>
      </c>
      <c r="AG626" s="108">
        <v>2024</v>
      </c>
      <c r="AH626" s="108">
        <v>2024</v>
      </c>
      <c r="AI626" s="124"/>
      <c r="AJ626" s="124"/>
      <c r="AK626" s="124"/>
      <c r="AL626" s="124"/>
      <c r="AM626" s="125" t="s">
        <v>16948</v>
      </c>
      <c r="AN626" s="125" t="s">
        <v>16939</v>
      </c>
      <c r="AO626" s="125"/>
      <c r="AP626" s="125" t="s">
        <v>16937</v>
      </c>
      <c r="AQ626" s="125" t="s">
        <v>16951</v>
      </c>
      <c r="AR626" s="125" t="s">
        <v>16943</v>
      </c>
      <c r="AS626" s="125"/>
      <c r="AT626" s="125"/>
      <c r="AU626" s="125"/>
      <c r="AV626" s="125"/>
      <c r="AW626" s="125">
        <v>1974</v>
      </c>
      <c r="AX626" s="126">
        <v>4926.6000000000004</v>
      </c>
      <c r="AY626" s="126">
        <v>1710</v>
      </c>
      <c r="AZ626" s="125" t="s">
        <v>2989</v>
      </c>
      <c r="BA626" s="125" t="s">
        <v>16991</v>
      </c>
      <c r="BB626" s="127"/>
      <c r="BC626" s="128">
        <v>1710</v>
      </c>
      <c r="CH626" s="119">
        <v>1.7462298274040222E-10</v>
      </c>
      <c r="DN626" s="97" t="e">
        <f t="shared" si="217"/>
        <v>#N/A</v>
      </c>
    </row>
    <row r="627" spans="1:118" x14ac:dyDescent="0.3">
      <c r="A627" s="97">
        <v>1</v>
      </c>
      <c r="B627" s="120">
        <f>SUBTOTAL(9,$A$383:A627)</f>
        <v>240</v>
      </c>
      <c r="C627" s="130" t="s">
        <v>515</v>
      </c>
      <c r="D627" s="117">
        <f t="shared" si="235"/>
        <v>3070459.18</v>
      </c>
      <c r="E627" s="133">
        <v>0</v>
      </c>
      <c r="F627" s="133">
        <v>0</v>
      </c>
      <c r="G627" s="133">
        <v>0</v>
      </c>
      <c r="H627" s="133">
        <v>0</v>
      </c>
      <c r="I627" s="133">
        <v>0</v>
      </c>
      <c r="J627" s="133">
        <v>0</v>
      </c>
      <c r="K627" s="156">
        <v>0</v>
      </c>
      <c r="L627" s="157">
        <v>0</v>
      </c>
      <c r="M627" s="122">
        <v>333</v>
      </c>
      <c r="N627" s="117">
        <v>3006128.04</v>
      </c>
      <c r="O627" s="133">
        <v>0</v>
      </c>
      <c r="P627" s="133">
        <v>0</v>
      </c>
      <c r="Q627" s="117">
        <v>0</v>
      </c>
      <c r="R627" s="117">
        <v>0</v>
      </c>
      <c r="S627" s="133">
        <v>0</v>
      </c>
      <c r="T627" s="133">
        <v>0</v>
      </c>
      <c r="U627" s="133">
        <v>0</v>
      </c>
      <c r="V627" s="133">
        <v>0</v>
      </c>
      <c r="W627" s="133">
        <v>0</v>
      </c>
      <c r="X627" s="133">
        <v>0</v>
      </c>
      <c r="Y627" s="133">
        <v>0</v>
      </c>
      <c r="Z627" s="133">
        <v>0</v>
      </c>
      <c r="AA627" s="133">
        <v>0</v>
      </c>
      <c r="AB627" s="133">
        <v>0</v>
      </c>
      <c r="AC627" s="134">
        <f t="shared" si="232"/>
        <v>64331.14</v>
      </c>
      <c r="AD627" s="117">
        <v>0</v>
      </c>
      <c r="AE627" s="133">
        <v>0</v>
      </c>
      <c r="AF627" s="108" t="s">
        <v>17025</v>
      </c>
      <c r="AG627" s="108">
        <v>2024</v>
      </c>
      <c r="AH627" s="108">
        <v>2024</v>
      </c>
      <c r="AI627" s="124"/>
      <c r="AJ627" s="124"/>
      <c r="AK627" s="124"/>
      <c r="AL627" s="124"/>
      <c r="AM627" s="125" t="s">
        <v>16949</v>
      </c>
      <c r="AN627" s="125" t="s">
        <v>16942</v>
      </c>
      <c r="AO627" s="125">
        <v>0</v>
      </c>
      <c r="AP627" s="125" t="s">
        <v>16935</v>
      </c>
      <c r="AQ627" s="125" t="s">
        <v>16936</v>
      </c>
      <c r="AR627" s="125">
        <v>0</v>
      </c>
      <c r="AS627" s="125"/>
      <c r="AT627" s="125"/>
      <c r="AU627" s="125"/>
      <c r="AV627" s="125"/>
      <c r="AW627" s="125" t="s">
        <v>631</v>
      </c>
      <c r="AX627" s="126">
        <v>396.6</v>
      </c>
      <c r="AY627" s="126" t="s">
        <v>2983</v>
      </c>
      <c r="AZ627" s="125" t="s">
        <v>2966</v>
      </c>
      <c r="BA627" s="125" t="s">
        <v>16991</v>
      </c>
      <c r="BB627" s="127"/>
      <c r="BC627" s="128" t="e">
        <v>#VALUE!</v>
      </c>
      <c r="BJ627" s="97" t="s">
        <v>2983</v>
      </c>
      <c r="BM627" s="97" t="s">
        <v>744</v>
      </c>
      <c r="BN627" s="97" t="s">
        <v>1342</v>
      </c>
      <c r="BO627" s="97" t="s">
        <v>3768</v>
      </c>
      <c r="BU627" s="97" t="s">
        <v>744</v>
      </c>
      <c r="BV627" s="97" t="s">
        <v>1342</v>
      </c>
      <c r="BW627" s="97" t="s">
        <v>3768</v>
      </c>
      <c r="CH627" s="119">
        <v>-1.6007106751203537E-10</v>
      </c>
      <c r="DN627" s="97" t="e">
        <f t="shared" si="217"/>
        <v>#N/A</v>
      </c>
    </row>
    <row r="628" spans="1:118" x14ac:dyDescent="0.3">
      <c r="A628" s="97">
        <v>1</v>
      </c>
      <c r="B628" s="120">
        <f>SUBTOTAL(9,$A$383:A628)</f>
        <v>241</v>
      </c>
      <c r="C628" s="130" t="s">
        <v>517</v>
      </c>
      <c r="D628" s="117">
        <f t="shared" si="235"/>
        <v>4867198.95</v>
      </c>
      <c r="E628" s="133">
        <v>0</v>
      </c>
      <c r="F628" s="133">
        <v>0</v>
      </c>
      <c r="G628" s="133">
        <v>0</v>
      </c>
      <c r="H628" s="133">
        <v>0</v>
      </c>
      <c r="I628" s="133">
        <v>0</v>
      </c>
      <c r="J628" s="133">
        <v>0</v>
      </c>
      <c r="K628" s="156">
        <v>0</v>
      </c>
      <c r="L628" s="157">
        <v>0</v>
      </c>
      <c r="M628" s="122">
        <v>685.5</v>
      </c>
      <c r="N628" s="117">
        <v>4765223.17</v>
      </c>
      <c r="O628" s="133">
        <v>0</v>
      </c>
      <c r="P628" s="133">
        <v>0</v>
      </c>
      <c r="Q628" s="117">
        <v>0</v>
      </c>
      <c r="R628" s="117">
        <v>0</v>
      </c>
      <c r="S628" s="133">
        <v>0</v>
      </c>
      <c r="T628" s="133">
        <v>0</v>
      </c>
      <c r="U628" s="133">
        <v>0</v>
      </c>
      <c r="V628" s="133">
        <v>0</v>
      </c>
      <c r="W628" s="133">
        <v>0</v>
      </c>
      <c r="X628" s="133">
        <v>0</v>
      </c>
      <c r="Y628" s="133">
        <v>0</v>
      </c>
      <c r="Z628" s="133">
        <v>0</v>
      </c>
      <c r="AA628" s="133">
        <v>0</v>
      </c>
      <c r="AB628" s="133">
        <v>0</v>
      </c>
      <c r="AC628" s="134">
        <f t="shared" si="232"/>
        <v>101975.78</v>
      </c>
      <c r="AD628" s="117">
        <v>0</v>
      </c>
      <c r="AE628" s="133">
        <v>0</v>
      </c>
      <c r="AF628" s="108" t="s">
        <v>17025</v>
      </c>
      <c r="AG628" s="108">
        <v>2024</v>
      </c>
      <c r="AH628" s="108">
        <v>2024</v>
      </c>
      <c r="AI628" s="124"/>
      <c r="AJ628" s="124"/>
      <c r="AK628" s="124"/>
      <c r="AL628" s="124"/>
      <c r="AM628" s="125" t="s">
        <v>16946</v>
      </c>
      <c r="AN628" s="125" t="s">
        <v>16935</v>
      </c>
      <c r="AO628" s="125">
        <v>0</v>
      </c>
      <c r="AP628" s="125" t="s">
        <v>16943</v>
      </c>
      <c r="AQ628" s="125" t="s">
        <v>16943</v>
      </c>
      <c r="AR628" s="125">
        <v>0</v>
      </c>
      <c r="AS628" s="125"/>
      <c r="AT628" s="125"/>
      <c r="AU628" s="125"/>
      <c r="AV628" s="125"/>
      <c r="AW628" s="125" t="s">
        <v>715</v>
      </c>
      <c r="AX628" s="126">
        <v>1468.2</v>
      </c>
      <c r="AY628" s="126">
        <v>726</v>
      </c>
      <c r="AZ628" s="125" t="s">
        <v>2966</v>
      </c>
      <c r="BA628" s="125" t="s">
        <v>715</v>
      </c>
      <c r="BB628" s="127"/>
      <c r="BC628" s="128">
        <v>40.5</v>
      </c>
      <c r="BJ628" s="97" t="s">
        <v>3387</v>
      </c>
      <c r="BM628" s="97" t="s">
        <v>560</v>
      </c>
      <c r="BN628" s="97" t="s">
        <v>3191</v>
      </c>
      <c r="BO628" s="97" t="s">
        <v>3771</v>
      </c>
      <c r="BU628" s="97" t="s">
        <v>560</v>
      </c>
      <c r="BV628" s="97" t="s">
        <v>3191</v>
      </c>
      <c r="BW628" s="97" t="s">
        <v>3771</v>
      </c>
      <c r="CH628" s="119">
        <v>5.5297277867794037E-10</v>
      </c>
      <c r="DN628" s="97" t="e">
        <f t="shared" si="217"/>
        <v>#N/A</v>
      </c>
    </row>
    <row r="629" spans="1:118" x14ac:dyDescent="0.3">
      <c r="A629" s="97">
        <v>1</v>
      </c>
      <c r="B629" s="120">
        <f>SUBTOTAL(9,$A$383:A629)</f>
        <v>242</v>
      </c>
      <c r="C629" s="130" t="s">
        <v>518</v>
      </c>
      <c r="D629" s="117">
        <f t="shared" si="235"/>
        <v>5711865.04</v>
      </c>
      <c r="E629" s="133">
        <v>0</v>
      </c>
      <c r="F629" s="133">
        <v>0</v>
      </c>
      <c r="G629" s="133">
        <v>0</v>
      </c>
      <c r="H629" s="133">
        <v>0</v>
      </c>
      <c r="I629" s="133">
        <v>0</v>
      </c>
      <c r="J629" s="133">
        <v>0</v>
      </c>
      <c r="K629" s="156">
        <v>0</v>
      </c>
      <c r="L629" s="157">
        <v>0</v>
      </c>
      <c r="M629" s="122">
        <v>613.16999999999996</v>
      </c>
      <c r="N629" s="117">
        <v>5592192.1299999999</v>
      </c>
      <c r="O629" s="133">
        <v>0</v>
      </c>
      <c r="P629" s="133">
        <v>0</v>
      </c>
      <c r="Q629" s="117">
        <v>0</v>
      </c>
      <c r="R629" s="117">
        <v>0</v>
      </c>
      <c r="S629" s="133">
        <v>0</v>
      </c>
      <c r="T629" s="133">
        <v>0</v>
      </c>
      <c r="U629" s="133">
        <v>0</v>
      </c>
      <c r="V629" s="133">
        <v>0</v>
      </c>
      <c r="W629" s="133">
        <v>0</v>
      </c>
      <c r="X629" s="133">
        <v>0</v>
      </c>
      <c r="Y629" s="133">
        <v>0</v>
      </c>
      <c r="Z629" s="133">
        <v>0</v>
      </c>
      <c r="AA629" s="133">
        <v>0</v>
      </c>
      <c r="AB629" s="133">
        <v>0</v>
      </c>
      <c r="AC629" s="134">
        <f t="shared" si="232"/>
        <v>119672.91</v>
      </c>
      <c r="AD629" s="117">
        <v>0</v>
      </c>
      <c r="AE629" s="133">
        <v>0</v>
      </c>
      <c r="AF629" s="108" t="s">
        <v>17025</v>
      </c>
      <c r="AG629" s="108">
        <v>2024</v>
      </c>
      <c r="AH629" s="108">
        <v>2024</v>
      </c>
      <c r="AI629" s="124"/>
      <c r="AJ629" s="124"/>
      <c r="AK629" s="124"/>
      <c r="AL629" s="124"/>
      <c r="AM629" s="125" t="s">
        <v>16939</v>
      </c>
      <c r="AN629" s="125" t="s">
        <v>16930</v>
      </c>
      <c r="AO629" s="125">
        <v>0</v>
      </c>
      <c r="AP629" s="125" t="s">
        <v>16942</v>
      </c>
      <c r="AQ629" s="125" t="s">
        <v>16951</v>
      </c>
      <c r="AR629" s="125" t="s">
        <v>16942</v>
      </c>
      <c r="AS629" s="125"/>
      <c r="AT629" s="125"/>
      <c r="AU629" s="125"/>
      <c r="AV629" s="125"/>
      <c r="AW629" s="125" t="s">
        <v>841</v>
      </c>
      <c r="AX629" s="126">
        <v>2458</v>
      </c>
      <c r="AY629" s="126">
        <v>747</v>
      </c>
      <c r="AZ629" s="125" t="s">
        <v>2966</v>
      </c>
      <c r="BA629" s="125" t="s">
        <v>16991</v>
      </c>
      <c r="BB629" s="127"/>
      <c r="BC629" s="128">
        <v>133.83000000000004</v>
      </c>
      <c r="BJ629" s="97" t="s">
        <v>3694</v>
      </c>
      <c r="BM629" s="97" t="s">
        <v>3772</v>
      </c>
      <c r="BN629" s="97" t="s">
        <v>1342</v>
      </c>
      <c r="BO629" s="97" t="s">
        <v>3774</v>
      </c>
      <c r="BU629" s="97" t="s">
        <v>3772</v>
      </c>
      <c r="BV629" s="97" t="s">
        <v>1342</v>
      </c>
      <c r="BW629" s="97" t="s">
        <v>3774</v>
      </c>
      <c r="CH629" s="119">
        <v>2.3283064365386963E-10</v>
      </c>
      <c r="DN629" s="97" t="e">
        <f t="shared" si="217"/>
        <v>#N/A</v>
      </c>
    </row>
    <row r="630" spans="1:118" s="139" customFormat="1" x14ac:dyDescent="0.3">
      <c r="A630" s="97">
        <v>1</v>
      </c>
      <c r="B630" s="120">
        <f>SUBTOTAL(9,$A$383:A630)</f>
        <v>243</v>
      </c>
      <c r="C630" s="115" t="s">
        <v>3660</v>
      </c>
      <c r="D630" s="117">
        <f t="shared" si="235"/>
        <v>15393919.790000003</v>
      </c>
      <c r="E630" s="134">
        <v>0</v>
      </c>
      <c r="F630" s="134">
        <v>0</v>
      </c>
      <c r="G630" s="134">
        <v>0</v>
      </c>
      <c r="H630" s="134">
        <v>0</v>
      </c>
      <c r="I630" s="134">
        <v>13071772.050000001</v>
      </c>
      <c r="J630" s="134">
        <v>0</v>
      </c>
      <c r="K630" s="152">
        <v>0</v>
      </c>
      <c r="L630" s="134">
        <v>0</v>
      </c>
      <c r="M630" s="134">
        <v>0</v>
      </c>
      <c r="N630" s="134">
        <v>0</v>
      </c>
      <c r="O630" s="134">
        <v>0</v>
      </c>
      <c r="P630" s="134">
        <v>0</v>
      </c>
      <c r="Q630" s="134">
        <v>0</v>
      </c>
      <c r="R630" s="134">
        <v>0</v>
      </c>
      <c r="S630" s="134">
        <v>0</v>
      </c>
      <c r="T630" s="134">
        <v>0</v>
      </c>
      <c r="U630" s="134">
        <v>0</v>
      </c>
      <c r="V630" s="134">
        <v>1794324.55</v>
      </c>
      <c r="W630" s="134">
        <v>0</v>
      </c>
      <c r="X630" s="134">
        <v>0</v>
      </c>
      <c r="Y630" s="134">
        <v>0</v>
      </c>
      <c r="Z630" s="134">
        <v>0</v>
      </c>
      <c r="AA630" s="134">
        <v>0</v>
      </c>
      <c r="AB630" s="134">
        <v>0</v>
      </c>
      <c r="AC630" s="134">
        <f t="shared" si="232"/>
        <v>318134.46999999997</v>
      </c>
      <c r="AD630" s="117">
        <v>209688.72</v>
      </c>
      <c r="AE630" s="134">
        <v>0</v>
      </c>
      <c r="AF630" s="136">
        <v>2024</v>
      </c>
      <c r="AG630" s="136">
        <v>2024</v>
      </c>
      <c r="AH630" s="137">
        <v>2024</v>
      </c>
      <c r="BW630" s="140"/>
      <c r="CA630" s="139" t="e">
        <v>#N/A</v>
      </c>
      <c r="CE630" s="139" t="e">
        <v>#N/A</v>
      </c>
      <c r="CH630" s="119">
        <v>1.076841726899147E-9</v>
      </c>
      <c r="CL630" s="139" t="e">
        <v>#N/A</v>
      </c>
      <c r="DK630" s="139" t="e">
        <v>#N/A</v>
      </c>
      <c r="DN630" s="97" t="e">
        <f t="shared" si="217"/>
        <v>#N/A</v>
      </c>
    </row>
    <row r="631" spans="1:118" x14ac:dyDescent="0.3">
      <c r="A631" s="97">
        <v>1</v>
      </c>
      <c r="B631" s="120">
        <f>SUBTOTAL(9,$A$383:A631)</f>
        <v>244</v>
      </c>
      <c r="C631" s="180" t="s">
        <v>3247</v>
      </c>
      <c r="D631" s="54">
        <f>E631+F631+G631+H631+I631+J631+L631+N631+P631+R631+T631+U631+V631+W631+X631+Y631+Z631+AA631+AB631+AC631+AD631+AE631</f>
        <v>9540325.8000000007</v>
      </c>
      <c r="E631" s="54">
        <v>0</v>
      </c>
      <c r="F631" s="54">
        <v>0</v>
      </c>
      <c r="G631" s="54">
        <v>0</v>
      </c>
      <c r="H631" s="54">
        <v>0</v>
      </c>
      <c r="I631" s="54">
        <v>0</v>
      </c>
      <c r="J631" s="54">
        <v>0</v>
      </c>
      <c r="K631" s="180">
        <v>3</v>
      </c>
      <c r="L631" s="54">
        <v>9334951.4000000004</v>
      </c>
      <c r="M631" s="54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205374.4</v>
      </c>
      <c r="AE631" s="54">
        <v>0</v>
      </c>
      <c r="AF631" s="125">
        <v>2024</v>
      </c>
      <c r="AG631" s="125">
        <v>2024</v>
      </c>
      <c r="AH631" s="125" t="s">
        <v>17025</v>
      </c>
      <c r="AZ631" s="97"/>
      <c r="BA631" s="97"/>
      <c r="BB631" s="97"/>
      <c r="DN631" s="97">
        <f t="shared" si="217"/>
        <v>9334951.4000000004</v>
      </c>
    </row>
    <row r="632" spans="1:118" x14ac:dyDescent="0.3">
      <c r="B632" s="150" t="s">
        <v>532</v>
      </c>
      <c r="C632" s="150"/>
      <c r="D632" s="116">
        <f>SUM(D633:D636)</f>
        <v>18589235.34</v>
      </c>
      <c r="E632" s="117">
        <f t="shared" ref="E632:AE632" si="236">SUM(E633:E636)</f>
        <v>576643.19999999995</v>
      </c>
      <c r="F632" s="117">
        <f t="shared" si="236"/>
        <v>0</v>
      </c>
      <c r="G632" s="117">
        <f t="shared" si="236"/>
        <v>0</v>
      </c>
      <c r="H632" s="117">
        <f t="shared" si="236"/>
        <v>0</v>
      </c>
      <c r="I632" s="117">
        <f t="shared" si="236"/>
        <v>0</v>
      </c>
      <c r="J632" s="117">
        <f t="shared" si="236"/>
        <v>0</v>
      </c>
      <c r="K632" s="118">
        <f t="shared" si="236"/>
        <v>0</v>
      </c>
      <c r="L632" s="117">
        <f t="shared" si="236"/>
        <v>0</v>
      </c>
      <c r="M632" s="117">
        <f t="shared" si="236"/>
        <v>1984.5</v>
      </c>
      <c r="N632" s="117">
        <f t="shared" si="236"/>
        <v>17341645.280000001</v>
      </c>
      <c r="O632" s="117">
        <f t="shared" si="236"/>
        <v>0</v>
      </c>
      <c r="P632" s="117">
        <f t="shared" si="236"/>
        <v>0</v>
      </c>
      <c r="Q632" s="117">
        <f t="shared" si="236"/>
        <v>0</v>
      </c>
      <c r="R632" s="117">
        <f t="shared" si="236"/>
        <v>0</v>
      </c>
      <c r="S632" s="117">
        <f t="shared" si="236"/>
        <v>0</v>
      </c>
      <c r="T632" s="117">
        <f t="shared" si="236"/>
        <v>0</v>
      </c>
      <c r="U632" s="117">
        <f t="shared" si="236"/>
        <v>0</v>
      </c>
      <c r="V632" s="117">
        <f t="shared" si="236"/>
        <v>0</v>
      </c>
      <c r="W632" s="117">
        <f t="shared" si="236"/>
        <v>0</v>
      </c>
      <c r="X632" s="117">
        <f t="shared" si="236"/>
        <v>0</v>
      </c>
      <c r="Y632" s="117">
        <f t="shared" si="236"/>
        <v>0</v>
      </c>
      <c r="Z632" s="117">
        <f t="shared" si="236"/>
        <v>0</v>
      </c>
      <c r="AA632" s="117">
        <f t="shared" si="236"/>
        <v>0</v>
      </c>
      <c r="AB632" s="117">
        <f t="shared" si="236"/>
        <v>0</v>
      </c>
      <c r="AC632" s="117">
        <f t="shared" si="236"/>
        <v>383451.37</v>
      </c>
      <c r="AD632" s="117">
        <f t="shared" si="236"/>
        <v>287495.49</v>
      </c>
      <c r="AE632" s="117">
        <f t="shared" si="236"/>
        <v>0</v>
      </c>
      <c r="AF632" s="108" t="s">
        <v>17004</v>
      </c>
      <c r="AG632" s="108" t="s">
        <v>17004</v>
      </c>
      <c r="AH632" s="108" t="s">
        <v>17004</v>
      </c>
      <c r="AI632" s="124"/>
      <c r="AJ632" s="124"/>
      <c r="AK632" s="124"/>
      <c r="AL632" s="124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6"/>
      <c r="AY632" s="126"/>
      <c r="AZ632" s="125"/>
      <c r="BA632" s="125"/>
      <c r="BB632" s="127"/>
      <c r="BC632" s="128">
        <f t="shared" si="233"/>
        <v>-1984.5</v>
      </c>
      <c r="BJ632" s="97" t="e">
        <f>VLOOKUP(C632,BM:BO,3,FALSE)</f>
        <v>#N/A</v>
      </c>
      <c r="BM632" s="97" t="s">
        <v>747</v>
      </c>
      <c r="BN632" s="97" t="s">
        <v>669</v>
      </c>
      <c r="BO632" s="97" t="s">
        <v>3823</v>
      </c>
      <c r="BU632" s="97" t="s">
        <v>747</v>
      </c>
      <c r="BV632" s="97" t="s">
        <v>669</v>
      </c>
      <c r="BW632" s="97" t="s">
        <v>3823</v>
      </c>
      <c r="CH632" s="119">
        <f t="shared" si="221"/>
        <v>-5.8207660913467407E-10</v>
      </c>
      <c r="DN632" s="97" t="e">
        <f t="shared" si="217"/>
        <v>#N/A</v>
      </c>
    </row>
    <row r="633" spans="1:118" x14ac:dyDescent="0.3">
      <c r="A633" s="97">
        <v>1</v>
      </c>
      <c r="B633" s="120">
        <f>SUBTOTAL(9,$A$383:A633)</f>
        <v>245</v>
      </c>
      <c r="C633" s="130" t="s">
        <v>547</v>
      </c>
      <c r="D633" s="117">
        <f t="shared" ref="D633:D636" si="237">E633+F633+G633+H633+I633+J633+L633+N633+P633+R633+T633+U633+V633+W633+X633+Y633+Z633+AA633+AB633+AC633+AD633+AE633</f>
        <v>9381092.2400000002</v>
      </c>
      <c r="E633" s="133">
        <v>0</v>
      </c>
      <c r="F633" s="133">
        <v>0</v>
      </c>
      <c r="G633" s="133">
        <v>0</v>
      </c>
      <c r="H633" s="133">
        <v>0</v>
      </c>
      <c r="I633" s="133">
        <v>0</v>
      </c>
      <c r="J633" s="133">
        <v>0</v>
      </c>
      <c r="K633" s="149">
        <v>0</v>
      </c>
      <c r="L633" s="133">
        <v>0</v>
      </c>
      <c r="M633" s="117">
        <v>1051</v>
      </c>
      <c r="N633" s="117">
        <f>8550518.9+438214.45</f>
        <v>8988733.3499999996</v>
      </c>
      <c r="O633" s="133">
        <v>0</v>
      </c>
      <c r="P633" s="133">
        <v>0</v>
      </c>
      <c r="Q633" s="133">
        <v>0</v>
      </c>
      <c r="R633" s="133">
        <v>0</v>
      </c>
      <c r="S633" s="133">
        <v>0</v>
      </c>
      <c r="T633" s="133">
        <v>0</v>
      </c>
      <c r="U633" s="133">
        <v>0</v>
      </c>
      <c r="V633" s="133">
        <v>0</v>
      </c>
      <c r="W633" s="133">
        <v>0</v>
      </c>
      <c r="X633" s="133">
        <v>0</v>
      </c>
      <c r="Y633" s="133">
        <v>0</v>
      </c>
      <c r="Z633" s="133">
        <v>0</v>
      </c>
      <c r="AA633" s="133">
        <v>0</v>
      </c>
      <c r="AB633" s="133">
        <v>0</v>
      </c>
      <c r="AC633" s="134">
        <f t="shared" si="232"/>
        <v>192358.89</v>
      </c>
      <c r="AD633" s="133">
        <v>200000</v>
      </c>
      <c r="AE633" s="133">
        <v>0</v>
      </c>
      <c r="AF633" s="108">
        <v>2024</v>
      </c>
      <c r="AG633" s="108">
        <v>2024</v>
      </c>
      <c r="AH633" s="108">
        <v>2024</v>
      </c>
      <c r="AI633" s="124"/>
      <c r="AJ633" s="124"/>
      <c r="AK633" s="124"/>
      <c r="AL633" s="124"/>
      <c r="AM633" s="125" t="s">
        <v>16948</v>
      </c>
      <c r="AN633" s="125" t="s">
        <v>16929</v>
      </c>
      <c r="AO633" s="125">
        <v>0</v>
      </c>
      <c r="AP633" s="125" t="s">
        <v>16943</v>
      </c>
      <c r="AQ633" s="125" t="s">
        <v>16931</v>
      </c>
      <c r="AR633" s="125" t="s">
        <v>16943</v>
      </c>
      <c r="AS633" s="125"/>
      <c r="AT633" s="125"/>
      <c r="AU633" s="125"/>
      <c r="AV633" s="125"/>
      <c r="AW633" s="125" t="s">
        <v>923</v>
      </c>
      <c r="AX633" s="126">
        <v>5783</v>
      </c>
      <c r="AY633" s="126">
        <v>1051</v>
      </c>
      <c r="AZ633" s="125" t="s">
        <v>2989</v>
      </c>
      <c r="BA633" s="125">
        <v>2012</v>
      </c>
      <c r="BB633" s="127"/>
      <c r="BC633" s="128">
        <f t="shared" si="233"/>
        <v>0</v>
      </c>
      <c r="BJ633" s="97" t="str">
        <f>VLOOKUP(C633,BM:BO,3,FALSE)</f>
        <v>1051.000</v>
      </c>
      <c r="BM633" s="97" t="s">
        <v>547</v>
      </c>
      <c r="BN633" s="97" t="s">
        <v>2979</v>
      </c>
      <c r="BO633" s="97" t="s">
        <v>3824</v>
      </c>
      <c r="BU633" s="97" t="s">
        <v>547</v>
      </c>
      <c r="BV633" s="97" t="s">
        <v>2979</v>
      </c>
      <c r="BW633" s="97" t="s">
        <v>3824</v>
      </c>
      <c r="CH633" s="119">
        <f t="shared" si="221"/>
        <v>5.8207660913467407E-10</v>
      </c>
      <c r="DN633" s="97" t="e">
        <f t="shared" si="217"/>
        <v>#N/A</v>
      </c>
    </row>
    <row r="634" spans="1:118" x14ac:dyDescent="0.3">
      <c r="A634" s="97">
        <v>1</v>
      </c>
      <c r="B634" s="120">
        <f>SUBTOTAL(9,$A$383:A634)</f>
        <v>246</v>
      </c>
      <c r="C634" s="130" t="s">
        <v>3796</v>
      </c>
      <c r="D634" s="117">
        <f t="shared" si="237"/>
        <v>3471888.56</v>
      </c>
      <c r="E634" s="133">
        <v>0</v>
      </c>
      <c r="F634" s="133">
        <v>0</v>
      </c>
      <c r="G634" s="133">
        <v>0</v>
      </c>
      <c r="H634" s="133">
        <v>0</v>
      </c>
      <c r="I634" s="133">
        <v>0</v>
      </c>
      <c r="J634" s="133">
        <v>0</v>
      </c>
      <c r="K634" s="149">
        <v>0</v>
      </c>
      <c r="L634" s="133">
        <v>0</v>
      </c>
      <c r="M634" s="117">
        <v>399.3</v>
      </c>
      <c r="N634" s="117">
        <f>3146996.36+166488.14</f>
        <v>3313484.5</v>
      </c>
      <c r="O634" s="133">
        <v>0</v>
      </c>
      <c r="P634" s="133">
        <v>0</v>
      </c>
      <c r="Q634" s="133">
        <v>0</v>
      </c>
      <c r="R634" s="133">
        <v>0</v>
      </c>
      <c r="S634" s="133">
        <v>0</v>
      </c>
      <c r="T634" s="133">
        <v>0</v>
      </c>
      <c r="U634" s="133">
        <v>0</v>
      </c>
      <c r="V634" s="133">
        <v>0</v>
      </c>
      <c r="W634" s="133">
        <v>0</v>
      </c>
      <c r="X634" s="133">
        <v>0</v>
      </c>
      <c r="Y634" s="133">
        <v>0</v>
      </c>
      <c r="Z634" s="133">
        <v>0</v>
      </c>
      <c r="AA634" s="133">
        <v>0</v>
      </c>
      <c r="AB634" s="133">
        <v>0</v>
      </c>
      <c r="AC634" s="134">
        <f t="shared" si="232"/>
        <v>70908.570000000007</v>
      </c>
      <c r="AD634" s="117">
        <v>87495.49</v>
      </c>
      <c r="AE634" s="133">
        <v>0</v>
      </c>
      <c r="AF634" s="108">
        <v>2024</v>
      </c>
      <c r="AG634" s="108">
        <v>2024</v>
      </c>
      <c r="AH634" s="108">
        <v>2024</v>
      </c>
      <c r="AI634" s="124"/>
      <c r="AJ634" s="124"/>
      <c r="AK634" s="124"/>
      <c r="AL634" s="124"/>
      <c r="AM634" s="125" t="s">
        <v>16941</v>
      </c>
      <c r="AN634" s="125" t="s">
        <v>16933</v>
      </c>
      <c r="AO634" s="125"/>
      <c r="AP634" s="125" t="s">
        <v>16943</v>
      </c>
      <c r="AQ634" s="125" t="s">
        <v>16951</v>
      </c>
      <c r="AR634" s="125" t="s">
        <v>16943</v>
      </c>
      <c r="AS634" s="125"/>
      <c r="AT634" s="125"/>
      <c r="AU634" s="125"/>
      <c r="AV634" s="125"/>
      <c r="AW634" s="125">
        <v>1988</v>
      </c>
      <c r="AX634" s="126">
        <v>1473.4</v>
      </c>
      <c r="AY634" s="126">
        <v>399.3</v>
      </c>
      <c r="AZ634" s="125" t="s">
        <v>17001</v>
      </c>
      <c r="BA634" s="125" t="s">
        <v>16991</v>
      </c>
      <c r="BB634" s="127"/>
      <c r="BC634" s="128">
        <f t="shared" si="233"/>
        <v>0</v>
      </c>
      <c r="CH634" s="119">
        <f t="shared" si="221"/>
        <v>4.3655745685100555E-11</v>
      </c>
      <c r="DN634" s="97" t="e">
        <f t="shared" si="217"/>
        <v>#N/A</v>
      </c>
    </row>
    <row r="635" spans="1:118" x14ac:dyDescent="0.3">
      <c r="A635" s="97">
        <v>1</v>
      </c>
      <c r="B635" s="120">
        <f>SUBTOTAL(9,$A$383:A635)</f>
        <v>247</v>
      </c>
      <c r="C635" s="130" t="s">
        <v>521</v>
      </c>
      <c r="D635" s="117">
        <f t="shared" si="237"/>
        <v>5147271.18</v>
      </c>
      <c r="E635" s="133">
        <v>0</v>
      </c>
      <c r="F635" s="133">
        <v>0</v>
      </c>
      <c r="G635" s="133">
        <v>0</v>
      </c>
      <c r="H635" s="133">
        <v>0</v>
      </c>
      <c r="I635" s="133">
        <v>0</v>
      </c>
      <c r="J635" s="133">
        <v>0</v>
      </c>
      <c r="K635" s="149">
        <v>0</v>
      </c>
      <c r="L635" s="133">
        <v>0</v>
      </c>
      <c r="M635" s="122">
        <v>534.20000000000005</v>
      </c>
      <c r="N635" s="122">
        <v>5039427.43</v>
      </c>
      <c r="O635" s="133">
        <v>0</v>
      </c>
      <c r="P635" s="133">
        <v>0</v>
      </c>
      <c r="Q635" s="117">
        <v>0</v>
      </c>
      <c r="R635" s="117">
        <v>0</v>
      </c>
      <c r="S635" s="133">
        <v>0</v>
      </c>
      <c r="T635" s="133">
        <v>0</v>
      </c>
      <c r="U635" s="133">
        <v>0</v>
      </c>
      <c r="V635" s="133">
        <v>0</v>
      </c>
      <c r="W635" s="133">
        <v>0</v>
      </c>
      <c r="X635" s="133">
        <v>0</v>
      </c>
      <c r="Y635" s="133">
        <v>0</v>
      </c>
      <c r="Z635" s="133">
        <v>0</v>
      </c>
      <c r="AA635" s="133">
        <v>0</v>
      </c>
      <c r="AB635" s="133">
        <v>0</v>
      </c>
      <c r="AC635" s="134">
        <f t="shared" si="232"/>
        <v>107843.75</v>
      </c>
      <c r="AD635" s="117">
        <v>0</v>
      </c>
      <c r="AE635" s="133">
        <v>0</v>
      </c>
      <c r="AF635" s="108" t="s">
        <v>17025</v>
      </c>
      <c r="AG635" s="108">
        <v>2024</v>
      </c>
      <c r="AH635" s="108">
        <v>2024</v>
      </c>
      <c r="AI635" s="124"/>
      <c r="AJ635" s="124"/>
      <c r="AK635" s="124"/>
      <c r="AL635" s="124"/>
      <c r="AM635" s="125" t="s">
        <v>16948</v>
      </c>
      <c r="AN635" s="125" t="s">
        <v>16942</v>
      </c>
      <c r="AO635" s="125" t="s">
        <v>16947</v>
      </c>
      <c r="AP635" s="125" t="s">
        <v>16943</v>
      </c>
      <c r="AQ635" s="125" t="s">
        <v>16940</v>
      </c>
      <c r="AR635" s="125" t="s">
        <v>16943</v>
      </c>
      <c r="AS635" s="125"/>
      <c r="AT635" s="125"/>
      <c r="AU635" s="125"/>
      <c r="AV635" s="125"/>
      <c r="AW635" s="125" t="s">
        <v>1267</v>
      </c>
      <c r="AX635" s="126">
        <v>5594.5</v>
      </c>
      <c r="AY635" s="126">
        <v>617.9</v>
      </c>
      <c r="AZ635" s="125" t="s">
        <v>2989</v>
      </c>
      <c r="BA635" s="125">
        <v>2010</v>
      </c>
      <c r="BB635" s="127"/>
      <c r="BC635" s="128">
        <v>83.699999999999932</v>
      </c>
      <c r="BJ635" s="97" t="s">
        <v>3769</v>
      </c>
      <c r="BM635" s="97" t="s">
        <v>3779</v>
      </c>
      <c r="BN635" s="97" t="s">
        <v>1342</v>
      </c>
      <c r="BO635" s="97" t="s">
        <v>1057</v>
      </c>
      <c r="BU635" s="97" t="s">
        <v>3779</v>
      </c>
      <c r="BV635" s="97" t="s">
        <v>1342</v>
      </c>
      <c r="BW635" s="97" t="s">
        <v>1057</v>
      </c>
      <c r="CH635" s="119">
        <v>1.1641532182693481E-10</v>
      </c>
      <c r="DN635" s="97" t="e">
        <f t="shared" si="217"/>
        <v>#N/A</v>
      </c>
    </row>
    <row r="636" spans="1:118" x14ac:dyDescent="0.3">
      <c r="A636" s="97">
        <v>1</v>
      </c>
      <c r="B636" s="120">
        <f>SUBTOTAL(9,$A$383:A636)</f>
        <v>248</v>
      </c>
      <c r="C636" s="130" t="s">
        <v>524</v>
      </c>
      <c r="D636" s="117">
        <f t="shared" si="237"/>
        <v>588983.36</v>
      </c>
      <c r="E636" s="154">
        <v>576643.19999999995</v>
      </c>
      <c r="F636" s="133">
        <v>0</v>
      </c>
      <c r="G636" s="133">
        <v>0</v>
      </c>
      <c r="H636" s="133">
        <v>0</v>
      </c>
      <c r="I636" s="133">
        <v>0</v>
      </c>
      <c r="J636" s="133">
        <v>0</v>
      </c>
      <c r="K636" s="149">
        <v>0</v>
      </c>
      <c r="L636" s="133">
        <v>0</v>
      </c>
      <c r="M636" s="135">
        <v>0</v>
      </c>
      <c r="N636" s="117">
        <v>0</v>
      </c>
      <c r="O636" s="133">
        <v>0</v>
      </c>
      <c r="P636" s="133">
        <v>0</v>
      </c>
      <c r="Q636" s="117">
        <v>0</v>
      </c>
      <c r="R636" s="117">
        <v>0</v>
      </c>
      <c r="S636" s="133">
        <v>0</v>
      </c>
      <c r="T636" s="133">
        <v>0</v>
      </c>
      <c r="U636" s="133">
        <v>0</v>
      </c>
      <c r="V636" s="133">
        <v>0</v>
      </c>
      <c r="W636" s="133">
        <v>0</v>
      </c>
      <c r="X636" s="133">
        <v>0</v>
      </c>
      <c r="Y636" s="133">
        <v>0</v>
      </c>
      <c r="Z636" s="133">
        <v>0</v>
      </c>
      <c r="AA636" s="133">
        <v>0</v>
      </c>
      <c r="AB636" s="133">
        <v>0</v>
      </c>
      <c r="AC636" s="134">
        <f t="shared" si="232"/>
        <v>12340.16</v>
      </c>
      <c r="AD636" s="133">
        <v>0</v>
      </c>
      <c r="AE636" s="133">
        <v>0</v>
      </c>
      <c r="AF636" s="108" t="s">
        <v>17025</v>
      </c>
      <c r="AG636" s="108">
        <v>2024</v>
      </c>
      <c r="AH636" s="108">
        <v>2024</v>
      </c>
      <c r="AI636" s="124"/>
      <c r="AJ636" s="124"/>
      <c r="AK636" s="124"/>
      <c r="AL636" s="124"/>
      <c r="AM636" s="125" t="s">
        <v>16949</v>
      </c>
      <c r="AN636" s="125" t="s">
        <v>16929</v>
      </c>
      <c r="AO636" s="125">
        <v>0</v>
      </c>
      <c r="AP636" s="125" t="s">
        <v>16943</v>
      </c>
      <c r="AQ636" s="125" t="s">
        <v>16931</v>
      </c>
      <c r="AR636" s="125" t="s">
        <v>16943</v>
      </c>
      <c r="AS636" s="125" t="s">
        <v>16959</v>
      </c>
      <c r="AT636" s="125"/>
      <c r="AU636" s="125"/>
      <c r="AV636" s="125"/>
      <c r="AW636" s="125" t="s">
        <v>928</v>
      </c>
      <c r="AX636" s="126">
        <v>3798.1</v>
      </c>
      <c r="AY636" s="126">
        <v>690</v>
      </c>
      <c r="AZ636" s="125" t="s">
        <v>2989</v>
      </c>
      <c r="BA636" s="125" t="s">
        <v>1139</v>
      </c>
      <c r="BB636" s="127"/>
      <c r="BC636" s="128">
        <v>690</v>
      </c>
      <c r="BJ636" s="97" t="s">
        <v>1787</v>
      </c>
      <c r="BM636" s="97" t="s">
        <v>745</v>
      </c>
      <c r="BN636" s="97" t="s">
        <v>3043</v>
      </c>
      <c r="BO636" s="97" t="s">
        <v>3788</v>
      </c>
      <c r="BU636" s="97" t="s">
        <v>745</v>
      </c>
      <c r="BV636" s="97" t="s">
        <v>3043</v>
      </c>
      <c r="BW636" s="97" t="s">
        <v>3788</v>
      </c>
      <c r="CH636" s="119">
        <v>5.8207660913467407E-11</v>
      </c>
      <c r="DN636" s="97" t="e">
        <f t="shared" si="217"/>
        <v>#N/A</v>
      </c>
    </row>
    <row r="637" spans="1:118" x14ac:dyDescent="0.3">
      <c r="B637" s="150" t="s">
        <v>533</v>
      </c>
      <c r="C637" s="150"/>
      <c r="D637" s="116">
        <f>SUM(D638:D644)</f>
        <v>41397862.43</v>
      </c>
      <c r="E637" s="117">
        <f t="shared" ref="E637:AE637" si="238">SUM(E638:E644)</f>
        <v>0</v>
      </c>
      <c r="F637" s="117">
        <f t="shared" si="238"/>
        <v>0</v>
      </c>
      <c r="G637" s="117">
        <f t="shared" si="238"/>
        <v>6408263.5099999998</v>
      </c>
      <c r="H637" s="117">
        <f t="shared" si="238"/>
        <v>1452220.79</v>
      </c>
      <c r="I637" s="117">
        <f t="shared" si="238"/>
        <v>0</v>
      </c>
      <c r="J637" s="117">
        <f t="shared" si="238"/>
        <v>0</v>
      </c>
      <c r="K637" s="118">
        <f t="shared" si="238"/>
        <v>0</v>
      </c>
      <c r="L637" s="117">
        <f t="shared" si="238"/>
        <v>0</v>
      </c>
      <c r="M637" s="117">
        <f t="shared" si="238"/>
        <v>3953.5600000000004</v>
      </c>
      <c r="N637" s="117">
        <f t="shared" si="238"/>
        <v>32253243.230000004</v>
      </c>
      <c r="O637" s="117">
        <f t="shared" si="238"/>
        <v>0</v>
      </c>
      <c r="P637" s="117">
        <f t="shared" si="238"/>
        <v>0</v>
      </c>
      <c r="Q637" s="117">
        <f t="shared" si="238"/>
        <v>0</v>
      </c>
      <c r="R637" s="117">
        <f t="shared" si="238"/>
        <v>0</v>
      </c>
      <c r="S637" s="117">
        <f t="shared" si="238"/>
        <v>0</v>
      </c>
      <c r="T637" s="117">
        <f t="shared" si="238"/>
        <v>0</v>
      </c>
      <c r="U637" s="117">
        <f t="shared" si="238"/>
        <v>0</v>
      </c>
      <c r="V637" s="117">
        <f t="shared" si="238"/>
        <v>0</v>
      </c>
      <c r="W637" s="117">
        <f t="shared" si="238"/>
        <v>0</v>
      </c>
      <c r="X637" s="117">
        <f t="shared" si="238"/>
        <v>0</v>
      </c>
      <c r="Y637" s="117">
        <f t="shared" si="238"/>
        <v>0</v>
      </c>
      <c r="Z637" s="117">
        <f t="shared" si="238"/>
        <v>0</v>
      </c>
      <c r="AA637" s="117">
        <f t="shared" si="238"/>
        <v>0</v>
      </c>
      <c r="AB637" s="117">
        <f t="shared" si="238"/>
        <v>0</v>
      </c>
      <c r="AC637" s="117">
        <f t="shared" si="238"/>
        <v>858433.7699999999</v>
      </c>
      <c r="AD637" s="117">
        <f t="shared" si="238"/>
        <v>425701.13</v>
      </c>
      <c r="AE637" s="117">
        <f t="shared" si="238"/>
        <v>0</v>
      </c>
      <c r="AF637" s="108" t="s">
        <v>17004</v>
      </c>
      <c r="AG637" s="108" t="s">
        <v>17004</v>
      </c>
      <c r="AH637" s="108" t="s">
        <v>17004</v>
      </c>
      <c r="AI637" s="124"/>
      <c r="AJ637" s="124"/>
      <c r="AK637" s="124"/>
      <c r="AL637" s="124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6"/>
      <c r="AY637" s="126"/>
      <c r="AZ637" s="125"/>
      <c r="BA637" s="125"/>
      <c r="BB637" s="127"/>
      <c r="BC637" s="128">
        <f t="shared" si="233"/>
        <v>-3953.5600000000004</v>
      </c>
      <c r="BJ637" s="97" t="e">
        <f>VLOOKUP(C637,BM:BO,3,FALSE)</f>
        <v>#N/A</v>
      </c>
      <c r="BM637" s="97" t="s">
        <v>3825</v>
      </c>
      <c r="BN637" s="97" t="s">
        <v>1342</v>
      </c>
      <c r="BO637" s="97" t="s">
        <v>2692</v>
      </c>
      <c r="BU637" s="97" t="s">
        <v>3825</v>
      </c>
      <c r="BV637" s="97" t="s">
        <v>1342</v>
      </c>
      <c r="BW637" s="97" t="s">
        <v>2692</v>
      </c>
      <c r="CH637" s="119">
        <f t="shared" si="221"/>
        <v>-1.3969838619232178E-9</v>
      </c>
      <c r="DN637" s="97" t="e">
        <f t="shared" ref="DN637:DN700" si="239">VLOOKUP(C637,DP:DQ,2,FALSE)</f>
        <v>#N/A</v>
      </c>
    </row>
    <row r="638" spans="1:118" x14ac:dyDescent="0.3">
      <c r="A638" s="97">
        <v>1</v>
      </c>
      <c r="B638" s="120">
        <f>SUBTOTAL(9,$A$383:A638)</f>
        <v>249</v>
      </c>
      <c r="C638" s="130" t="s">
        <v>548</v>
      </c>
      <c r="D638" s="117">
        <f t="shared" ref="D638:D639" si="240">E638+F638+G638+H638+I638+J638+L638+N638+P638+R638+T638+U638+V638+W638+X638+Y638+Z638+AA638+AB638+AC638+AD638+AE638</f>
        <v>10369661.23</v>
      </c>
      <c r="E638" s="133">
        <v>0</v>
      </c>
      <c r="F638" s="133">
        <v>0</v>
      </c>
      <c r="G638" s="133">
        <v>0</v>
      </c>
      <c r="H638" s="133">
        <v>0</v>
      </c>
      <c r="I638" s="133">
        <v>0</v>
      </c>
      <c r="J638" s="133">
        <v>0</v>
      </c>
      <c r="K638" s="149">
        <v>0</v>
      </c>
      <c r="L638" s="133">
        <v>0</v>
      </c>
      <c r="M638" s="117">
        <v>1167</v>
      </c>
      <c r="N638" s="117">
        <f>9430854.91+486580.65</f>
        <v>9917435.5600000005</v>
      </c>
      <c r="O638" s="133">
        <v>0</v>
      </c>
      <c r="P638" s="133">
        <v>0</v>
      </c>
      <c r="Q638" s="133">
        <v>0</v>
      </c>
      <c r="R638" s="133">
        <v>0</v>
      </c>
      <c r="S638" s="133">
        <v>0</v>
      </c>
      <c r="T638" s="133">
        <v>0</v>
      </c>
      <c r="U638" s="133">
        <v>0</v>
      </c>
      <c r="V638" s="133">
        <v>0</v>
      </c>
      <c r="W638" s="133">
        <v>0</v>
      </c>
      <c r="X638" s="133">
        <v>0</v>
      </c>
      <c r="Y638" s="133">
        <v>0</v>
      </c>
      <c r="Z638" s="133">
        <v>0</v>
      </c>
      <c r="AA638" s="133">
        <v>0</v>
      </c>
      <c r="AB638" s="133">
        <v>0</v>
      </c>
      <c r="AC638" s="134">
        <f t="shared" si="232"/>
        <v>212233.12</v>
      </c>
      <c r="AD638" s="133">
        <v>239992.55</v>
      </c>
      <c r="AE638" s="133">
        <v>0</v>
      </c>
      <c r="AF638" s="108">
        <v>2024</v>
      </c>
      <c r="AG638" s="108">
        <v>2024</v>
      </c>
      <c r="AH638" s="108">
        <v>2024</v>
      </c>
      <c r="AI638" s="124"/>
      <c r="AJ638" s="124"/>
      <c r="AK638" s="124"/>
      <c r="AL638" s="124"/>
      <c r="AM638" s="125" t="s">
        <v>16939</v>
      </c>
      <c r="AN638" s="125" t="s">
        <v>16953</v>
      </c>
      <c r="AO638" s="125">
        <v>0</v>
      </c>
      <c r="AP638" s="125" t="s">
        <v>16953</v>
      </c>
      <c r="AQ638" s="125" t="s">
        <v>16951</v>
      </c>
      <c r="AR638" s="125" t="s">
        <v>16943</v>
      </c>
      <c r="AS638" s="125"/>
      <c r="AT638" s="125"/>
      <c r="AU638" s="125"/>
      <c r="AV638" s="125"/>
      <c r="AW638" s="125" t="s">
        <v>617</v>
      </c>
      <c r="AX638" s="126">
        <v>3417.9</v>
      </c>
      <c r="AY638" s="126">
        <v>1167</v>
      </c>
      <c r="AZ638" s="125" t="s">
        <v>2966</v>
      </c>
      <c r="BA638" s="125" t="s">
        <v>16991</v>
      </c>
      <c r="BB638" s="127"/>
      <c r="BC638" s="128">
        <f t="shared" si="233"/>
        <v>0</v>
      </c>
      <c r="BJ638" s="97" t="str">
        <f>VLOOKUP(C638,BM:BO,3,FALSE)</f>
        <v>нет данных</v>
      </c>
      <c r="BM638" s="97" t="s">
        <v>3826</v>
      </c>
      <c r="BN638" s="97" t="s">
        <v>783</v>
      </c>
      <c r="BO638" s="97" t="s">
        <v>3784</v>
      </c>
      <c r="BU638" s="97" t="s">
        <v>3826</v>
      </c>
      <c r="BV638" s="97" t="s">
        <v>783</v>
      </c>
      <c r="BW638" s="97" t="s">
        <v>3784</v>
      </c>
      <c r="CH638" s="119">
        <f t="shared" si="221"/>
        <v>-5.8207660913467407E-11</v>
      </c>
      <c r="DN638" s="97" t="e">
        <f t="shared" si="239"/>
        <v>#N/A</v>
      </c>
    </row>
    <row r="639" spans="1:118" x14ac:dyDescent="0.3">
      <c r="A639" s="97">
        <v>1</v>
      </c>
      <c r="B639" s="120">
        <f>SUBTOTAL(9,$A$383:A639)</f>
        <v>250</v>
      </c>
      <c r="C639" s="130" t="s">
        <v>549</v>
      </c>
      <c r="D639" s="117">
        <f t="shared" si="240"/>
        <v>7763017.4900000002</v>
      </c>
      <c r="E639" s="133">
        <v>0</v>
      </c>
      <c r="F639" s="133">
        <v>0</v>
      </c>
      <c r="G639" s="133">
        <v>0</v>
      </c>
      <c r="H639" s="133">
        <v>0</v>
      </c>
      <c r="I639" s="133">
        <v>0</v>
      </c>
      <c r="J639" s="133">
        <v>0</v>
      </c>
      <c r="K639" s="149">
        <v>0</v>
      </c>
      <c r="L639" s="133">
        <v>0</v>
      </c>
      <c r="M639" s="117">
        <v>885</v>
      </c>
      <c r="N639" s="117">
        <f>7124198.16+369000.75</f>
        <v>7493198.9100000001</v>
      </c>
      <c r="O639" s="133">
        <v>0</v>
      </c>
      <c r="P639" s="133">
        <v>0</v>
      </c>
      <c r="Q639" s="133">
        <v>0</v>
      </c>
      <c r="R639" s="133">
        <v>0</v>
      </c>
      <c r="S639" s="133">
        <v>0</v>
      </c>
      <c r="T639" s="133">
        <v>0</v>
      </c>
      <c r="U639" s="133">
        <v>0</v>
      </c>
      <c r="V639" s="133">
        <v>0</v>
      </c>
      <c r="W639" s="133">
        <v>0</v>
      </c>
      <c r="X639" s="133">
        <v>0</v>
      </c>
      <c r="Y639" s="133">
        <v>0</v>
      </c>
      <c r="Z639" s="133">
        <v>0</v>
      </c>
      <c r="AA639" s="133">
        <v>0</v>
      </c>
      <c r="AB639" s="133">
        <v>0</v>
      </c>
      <c r="AC639" s="134">
        <f t="shared" si="232"/>
        <v>160354.46</v>
      </c>
      <c r="AD639" s="117">
        <v>109464.12</v>
      </c>
      <c r="AE639" s="133">
        <v>0</v>
      </c>
      <c r="AF639" s="108">
        <v>2024</v>
      </c>
      <c r="AG639" s="108">
        <v>2024</v>
      </c>
      <c r="AH639" s="108">
        <v>2024</v>
      </c>
      <c r="AI639" s="124"/>
      <c r="AJ639" s="124"/>
      <c r="AK639" s="124"/>
      <c r="AL639" s="124"/>
      <c r="AM639" s="125" t="s">
        <v>16934</v>
      </c>
      <c r="AN639" s="125" t="s">
        <v>16938</v>
      </c>
      <c r="AO639" s="125">
        <v>0</v>
      </c>
      <c r="AP639" s="125" t="s">
        <v>16939</v>
      </c>
      <c r="AQ639" s="125" t="s">
        <v>16940</v>
      </c>
      <c r="AR639" s="125">
        <v>0</v>
      </c>
      <c r="AS639" s="125" t="s">
        <v>16963</v>
      </c>
      <c r="AT639" s="125"/>
      <c r="AU639" s="125"/>
      <c r="AV639" s="125"/>
      <c r="AW639" s="125" t="s">
        <v>994</v>
      </c>
      <c r="AX639" s="126">
        <v>884.1</v>
      </c>
      <c r="AY639" s="126">
        <v>885</v>
      </c>
      <c r="AZ639" s="125" t="s">
        <v>2966</v>
      </c>
      <c r="BA639" s="125">
        <v>2009</v>
      </c>
      <c r="BB639" s="127"/>
      <c r="BC639" s="128">
        <f t="shared" si="233"/>
        <v>0</v>
      </c>
      <c r="BJ639" s="97" t="e">
        <f>VLOOKUP(C639,BM:BO,3,FALSE)</f>
        <v>#N/A</v>
      </c>
      <c r="BM639" s="97" t="s">
        <v>3827</v>
      </c>
      <c r="BN639" s="97" t="s">
        <v>862</v>
      </c>
      <c r="BO639" s="97" t="s">
        <v>3828</v>
      </c>
      <c r="BU639" s="97" t="s">
        <v>3827</v>
      </c>
      <c r="BV639" s="97" t="s">
        <v>862</v>
      </c>
      <c r="BW639" s="97" t="s">
        <v>3828</v>
      </c>
      <c r="CH639" s="119">
        <f t="shared" si="221"/>
        <v>8.7311491370201111E-11</v>
      </c>
      <c r="DN639" s="97" t="e">
        <f t="shared" si="239"/>
        <v>#N/A</v>
      </c>
    </row>
    <row r="640" spans="1:118" x14ac:dyDescent="0.3">
      <c r="A640" s="97">
        <v>1</v>
      </c>
      <c r="B640" s="120">
        <f>SUBTOTAL(9,$A$383:A640)</f>
        <v>251</v>
      </c>
      <c r="C640" s="130" t="s">
        <v>526</v>
      </c>
      <c r="D640" s="117">
        <f>E640+F640+G640+H640+I640+J640+L640+N640+P640+R640+T640+U640+V640+W640+X640+Y640+Z640+AA640+AB640+AC640+AD640+AE640</f>
        <v>2875204.46</v>
      </c>
      <c r="E640" s="133">
        <v>0</v>
      </c>
      <c r="F640" s="133">
        <v>0</v>
      </c>
      <c r="G640" s="133">
        <v>0</v>
      </c>
      <c r="H640" s="133">
        <v>0</v>
      </c>
      <c r="I640" s="133">
        <v>0</v>
      </c>
      <c r="J640" s="133">
        <v>0</v>
      </c>
      <c r="K640" s="149">
        <v>0</v>
      </c>
      <c r="L640" s="133">
        <v>0</v>
      </c>
      <c r="M640" s="135">
        <v>350</v>
      </c>
      <c r="N640" s="117">
        <v>2740317.21</v>
      </c>
      <c r="O640" s="133">
        <v>0</v>
      </c>
      <c r="P640" s="133">
        <v>0</v>
      </c>
      <c r="Q640" s="117">
        <v>0</v>
      </c>
      <c r="R640" s="117">
        <v>0</v>
      </c>
      <c r="S640" s="133">
        <v>0</v>
      </c>
      <c r="T640" s="133">
        <v>0</v>
      </c>
      <c r="U640" s="133">
        <v>0</v>
      </c>
      <c r="V640" s="133">
        <v>0</v>
      </c>
      <c r="W640" s="133">
        <v>0</v>
      </c>
      <c r="X640" s="133">
        <v>0</v>
      </c>
      <c r="Y640" s="133">
        <v>0</v>
      </c>
      <c r="Z640" s="133">
        <v>0</v>
      </c>
      <c r="AA640" s="133">
        <v>0</v>
      </c>
      <c r="AB640" s="133">
        <v>0</v>
      </c>
      <c r="AC640" s="134">
        <f t="shared" si="232"/>
        <v>58642.79</v>
      </c>
      <c r="AD640" s="117">
        <v>76244.460000000006</v>
      </c>
      <c r="AE640" s="133">
        <v>0</v>
      </c>
      <c r="AF640" s="108">
        <v>2024</v>
      </c>
      <c r="AG640" s="108">
        <v>2024</v>
      </c>
      <c r="AH640" s="108">
        <v>2024</v>
      </c>
      <c r="AI640" s="124"/>
      <c r="AJ640" s="124"/>
      <c r="AK640" s="124"/>
      <c r="AL640" s="124"/>
      <c r="AM640" s="125" t="s">
        <v>16953</v>
      </c>
      <c r="AN640" s="125" t="s">
        <v>16938</v>
      </c>
      <c r="AO640" s="125">
        <v>0</v>
      </c>
      <c r="AP640" s="125" t="s">
        <v>16933</v>
      </c>
      <c r="AQ640" s="125" t="s">
        <v>16936</v>
      </c>
      <c r="AR640" s="125">
        <v>0</v>
      </c>
      <c r="AS640" s="125" t="s">
        <v>16959</v>
      </c>
      <c r="AT640" s="125"/>
      <c r="AU640" s="125"/>
      <c r="AV640" s="125"/>
      <c r="AW640" s="125" t="s">
        <v>791</v>
      </c>
      <c r="AX640" s="126">
        <v>422.8</v>
      </c>
      <c r="AY640" s="126">
        <v>350</v>
      </c>
      <c r="AZ640" s="125" t="s">
        <v>2966</v>
      </c>
      <c r="BA640" s="125" t="s">
        <v>16991</v>
      </c>
      <c r="BB640" s="127"/>
      <c r="BC640" s="128">
        <f>AY640-M640</f>
        <v>0</v>
      </c>
      <c r="BJ640" s="97" t="str">
        <f>VLOOKUP(C640,BM:BO,3,FALSE)</f>
        <v>265.950</v>
      </c>
      <c r="BM640" s="97" t="s">
        <v>3792</v>
      </c>
      <c r="BN640" s="97" t="s">
        <v>1269</v>
      </c>
      <c r="BO640" s="97" t="s">
        <v>3793</v>
      </c>
      <c r="BU640" s="97" t="s">
        <v>3792</v>
      </c>
      <c r="BV640" s="97" t="s">
        <v>1269</v>
      </c>
      <c r="BW640" s="97" t="s">
        <v>3793</v>
      </c>
      <c r="CH640" s="119">
        <f>D640-E640-F640-G640-H640-I640-J640-L640-N640-P640-R640-T640-U640-V640-W640-X640-Y640-Z640-AA640-AB640-AC640-AD640-AE640</f>
        <v>-1.4551915228366852E-11</v>
      </c>
      <c r="DN640" s="97" t="e">
        <f t="shared" si="239"/>
        <v>#N/A</v>
      </c>
    </row>
    <row r="641" spans="1:118" x14ac:dyDescent="0.3">
      <c r="A641" s="97">
        <v>1</v>
      </c>
      <c r="B641" s="120">
        <f>SUBTOTAL(9,$A$383:A641)</f>
        <v>252</v>
      </c>
      <c r="C641" s="130" t="s">
        <v>525</v>
      </c>
      <c r="D641" s="117">
        <f t="shared" ref="D641" si="241">E641+F641+G641+H641+I641+J641+L641+N641+P641+R641+T641+U641+V641+W641+X641+Y641+Z641+AA641+AB641+AC641+AD641+AE641</f>
        <v>9997503.6800000016</v>
      </c>
      <c r="E641" s="133">
        <v>0</v>
      </c>
      <c r="F641" s="133">
        <v>0</v>
      </c>
      <c r="G641" s="133">
        <v>0</v>
      </c>
      <c r="H641" s="133">
        <v>0</v>
      </c>
      <c r="I641" s="133">
        <v>0</v>
      </c>
      <c r="J641" s="133">
        <v>0</v>
      </c>
      <c r="K641" s="149">
        <v>0</v>
      </c>
      <c r="L641" s="133">
        <v>0</v>
      </c>
      <c r="M641" s="135">
        <v>1210.3</v>
      </c>
      <c r="N641" s="117">
        <v>9788039.6300000008</v>
      </c>
      <c r="O641" s="133">
        <v>0</v>
      </c>
      <c r="P641" s="133">
        <v>0</v>
      </c>
      <c r="Q641" s="117">
        <v>0</v>
      </c>
      <c r="R641" s="117">
        <v>0</v>
      </c>
      <c r="S641" s="133">
        <v>0</v>
      </c>
      <c r="T641" s="133">
        <v>0</v>
      </c>
      <c r="U641" s="133">
        <v>0</v>
      </c>
      <c r="V641" s="133">
        <v>0</v>
      </c>
      <c r="W641" s="133">
        <v>0</v>
      </c>
      <c r="X641" s="133">
        <v>0</v>
      </c>
      <c r="Y641" s="133">
        <v>0</v>
      </c>
      <c r="Z641" s="133">
        <v>0</v>
      </c>
      <c r="AA641" s="133">
        <v>0</v>
      </c>
      <c r="AB641" s="133">
        <v>0</v>
      </c>
      <c r="AC641" s="134">
        <f t="shared" si="232"/>
        <v>209464.05</v>
      </c>
      <c r="AD641" s="133">
        <v>0</v>
      </c>
      <c r="AE641" s="133">
        <v>0</v>
      </c>
      <c r="AF641" s="108" t="s">
        <v>17025</v>
      </c>
      <c r="AG641" s="108">
        <v>2024</v>
      </c>
      <c r="AH641" s="108">
        <v>2024</v>
      </c>
      <c r="AI641" s="124"/>
      <c r="AJ641" s="124"/>
      <c r="AK641" s="124"/>
      <c r="AL641" s="124"/>
      <c r="AM641" s="125" t="s">
        <v>16934</v>
      </c>
      <c r="AN641" s="125" t="s">
        <v>16938</v>
      </c>
      <c r="AO641" s="125">
        <v>0</v>
      </c>
      <c r="AP641" s="125" t="s">
        <v>16939</v>
      </c>
      <c r="AQ641" s="125" t="s">
        <v>16940</v>
      </c>
      <c r="AR641" s="125" t="s">
        <v>16943</v>
      </c>
      <c r="AS641" s="125" t="s">
        <v>16961</v>
      </c>
      <c r="AT641" s="125"/>
      <c r="AU641" s="125"/>
      <c r="AV641" s="125"/>
      <c r="AW641" s="125" t="s">
        <v>612</v>
      </c>
      <c r="AX641" s="126">
        <v>1914.1</v>
      </c>
      <c r="AY641" s="126">
        <v>1210.3</v>
      </c>
      <c r="AZ641" s="125" t="s">
        <v>2966</v>
      </c>
      <c r="BA641" s="125">
        <v>2009</v>
      </c>
      <c r="BB641" s="127"/>
      <c r="BC641" s="128">
        <f t="shared" ref="BC641" si="242">AY641-M641</f>
        <v>0</v>
      </c>
      <c r="BJ641" s="97" t="e">
        <f>VLOOKUP(C641,BM:BO,3,FALSE)</f>
        <v>#N/A</v>
      </c>
      <c r="BM641" s="97" t="s">
        <v>3791</v>
      </c>
      <c r="BN641" s="97" t="s">
        <v>2979</v>
      </c>
      <c r="BO641" s="97" t="s">
        <v>907</v>
      </c>
      <c r="BU641" s="97" t="s">
        <v>3791</v>
      </c>
      <c r="BV641" s="97" t="s">
        <v>2979</v>
      </c>
      <c r="BW641" s="97" t="s">
        <v>907</v>
      </c>
      <c r="CH641" s="119">
        <f t="shared" ref="CH641" si="243">D641-E641-F641-G641-H641-I641-J641-L641-N641-P641-R641-T641-U641-V641-W641-X641-Y641-Z641-AA641-AB641-AC641-AD641-AE641</f>
        <v>7.5669959187507629E-10</v>
      </c>
      <c r="DN641" s="97" t="e">
        <f t="shared" si="239"/>
        <v>#N/A</v>
      </c>
    </row>
    <row r="642" spans="1:118" s="139" customFormat="1" x14ac:dyDescent="0.3">
      <c r="A642" s="97">
        <v>1</v>
      </c>
      <c r="B642" s="120">
        <f>SUBTOTAL(9,$A$383:A642)</f>
        <v>253</v>
      </c>
      <c r="C642" s="115" t="s">
        <v>765</v>
      </c>
      <c r="D642" s="117">
        <f>E642+F642+G642+H642+I642+J642+L642+N642+P642+R642+T642+U642+V642+W642+X642+Y642+Z642+AA642+AB642+AC642+AD642+AE642</f>
        <v>2363776.9100000006</v>
      </c>
      <c r="E642" s="161">
        <v>0</v>
      </c>
      <c r="F642" s="161">
        <v>0</v>
      </c>
      <c r="G642" s="161">
        <v>0</v>
      </c>
      <c r="H642" s="161">
        <v>0</v>
      </c>
      <c r="I642" s="161">
        <v>0</v>
      </c>
      <c r="J642" s="161">
        <v>0</v>
      </c>
      <c r="K642" s="152">
        <v>0</v>
      </c>
      <c r="L642" s="134">
        <v>0</v>
      </c>
      <c r="M642" s="134">
        <v>341.26</v>
      </c>
      <c r="N642" s="134">
        <f>2098117.2+216134.72</f>
        <v>2314251.9200000004</v>
      </c>
      <c r="O642" s="134">
        <v>0</v>
      </c>
      <c r="P642" s="134">
        <v>0</v>
      </c>
      <c r="Q642" s="134">
        <v>0</v>
      </c>
      <c r="R642" s="134">
        <v>0</v>
      </c>
      <c r="S642" s="134">
        <v>0</v>
      </c>
      <c r="T642" s="134">
        <v>0</v>
      </c>
      <c r="U642" s="134">
        <v>0</v>
      </c>
      <c r="V642" s="134">
        <v>0</v>
      </c>
      <c r="W642" s="134">
        <v>0</v>
      </c>
      <c r="X642" s="134">
        <v>0</v>
      </c>
      <c r="Y642" s="134">
        <v>0</v>
      </c>
      <c r="Z642" s="134">
        <v>0</v>
      </c>
      <c r="AA642" s="134">
        <v>0</v>
      </c>
      <c r="AB642" s="134">
        <v>0</v>
      </c>
      <c r="AC642" s="134">
        <f t="shared" si="232"/>
        <v>49524.99</v>
      </c>
      <c r="AD642" s="134">
        <v>0</v>
      </c>
      <c r="AE642" s="134">
        <v>0</v>
      </c>
      <c r="AF642" s="136" t="s">
        <v>17025</v>
      </c>
      <c r="AG642" s="136">
        <v>2024</v>
      </c>
      <c r="AH642" s="137">
        <v>2024</v>
      </c>
      <c r="AT642" s="139" t="e">
        <f>VLOOKUP(C642,AW:AX,2,FALSE)</f>
        <v>#N/A</v>
      </c>
      <c r="BW642" s="140"/>
      <c r="CA642" s="139" t="e">
        <f>VLOOKUP(C642,CB:CC,2,FALSE)</f>
        <v>#N/A</v>
      </c>
      <c r="CE642" s="139" t="e">
        <f>VLOOKUP(C642,CF:CG,2,FALSE)</f>
        <v>#N/A</v>
      </c>
      <c r="CH642" s="119">
        <f>D642-E642-F642-G642-H642-I642-J642-L642-N642-P642-R642-T642-U642-V642-W642-X642-Y642-Z642-AA642-AB642-AC642-AD642-AE642</f>
        <v>2.255546860396862E-10</v>
      </c>
      <c r="CL642" s="139" t="e">
        <f>VLOOKUP(C642,CM:CN,2,FALSE)</f>
        <v>#N/A</v>
      </c>
      <c r="DK642" s="139" t="e">
        <f>VLOOKUP(C642,DL:DM,2,FALSE)</f>
        <v>#N/A</v>
      </c>
      <c r="DN642" s="97" t="e">
        <f t="shared" si="239"/>
        <v>#N/A</v>
      </c>
    </row>
    <row r="643" spans="1:118" s="139" customFormat="1" x14ac:dyDescent="0.3">
      <c r="A643" s="97">
        <v>1</v>
      </c>
      <c r="B643" s="120">
        <f>SUBTOTAL(9,$A$383:A643)</f>
        <v>254</v>
      </c>
      <c r="C643" s="115" t="s">
        <v>3873</v>
      </c>
      <c r="D643" s="117">
        <f t="shared" ref="D643:D644" si="244">E643+F643+G643+H643+I643+J643+L643+N643+P643+R643+T643+U643+V643+W643+X643+Y643+Z643+AA643+AB643+AC643+AD643+AE643</f>
        <v>6545400.3499999996</v>
      </c>
      <c r="E643" s="159">
        <v>0</v>
      </c>
      <c r="F643" s="159">
        <v>0</v>
      </c>
      <c r="G643" s="134">
        <v>6408263.5099999998</v>
      </c>
      <c r="H643" s="159">
        <v>0</v>
      </c>
      <c r="I643" s="159">
        <v>0</v>
      </c>
      <c r="J643" s="159">
        <v>0</v>
      </c>
      <c r="K643" s="160">
        <v>0</v>
      </c>
      <c r="L643" s="159">
        <v>0</v>
      </c>
      <c r="M643" s="134">
        <v>0</v>
      </c>
      <c r="N643" s="134">
        <v>0</v>
      </c>
      <c r="O643" s="134">
        <v>0</v>
      </c>
      <c r="P643" s="134">
        <v>0</v>
      </c>
      <c r="Q643" s="134">
        <v>0</v>
      </c>
      <c r="R643" s="134">
        <v>0</v>
      </c>
      <c r="S643" s="134">
        <v>0</v>
      </c>
      <c r="T643" s="134">
        <v>0</v>
      </c>
      <c r="U643" s="134">
        <v>0</v>
      </c>
      <c r="V643" s="134">
        <v>0</v>
      </c>
      <c r="W643" s="134">
        <v>0</v>
      </c>
      <c r="X643" s="134">
        <v>0</v>
      </c>
      <c r="Y643" s="134">
        <v>0</v>
      </c>
      <c r="Z643" s="134">
        <v>0</v>
      </c>
      <c r="AA643" s="134">
        <v>0</v>
      </c>
      <c r="AB643" s="134">
        <v>0</v>
      </c>
      <c r="AC643" s="134">
        <f t="shared" si="232"/>
        <v>137136.84</v>
      </c>
      <c r="AD643" s="134">
        <v>0</v>
      </c>
      <c r="AE643" s="134">
        <v>0</v>
      </c>
      <c r="AF643" s="136" t="s">
        <v>17025</v>
      </c>
      <c r="AG643" s="136">
        <v>2024</v>
      </c>
      <c r="AH643" s="136">
        <v>2024</v>
      </c>
      <c r="AT643" s="139" t="e">
        <f>VLOOKUP(C643,AW:AX,2,FALSE)</f>
        <v>#N/A</v>
      </c>
      <c r="BW643" s="140"/>
      <c r="CE643" s="139" t="e">
        <f>VLOOKUP(C643,CF:CG,2,FALSE)</f>
        <v>#N/A</v>
      </c>
      <c r="CH643" s="119">
        <f t="shared" ref="CH643:CH644" si="245">D643-E643-F643-G643-H643-I643-J643-L643-N643-P643-R643-T643-U643-V643-W643-X643-Y643-Z643-AA643-AB643-AC643-AD643-AE643</f>
        <v>-1.4551915228366852E-10</v>
      </c>
      <c r="CL643" s="139">
        <f>VLOOKUP(C643,CM:CN,2,FALSE)</f>
        <v>147800.44</v>
      </c>
      <c r="DK643" s="139" t="e">
        <f>VLOOKUP(C643,DL:DM,2,FALSE)</f>
        <v>#N/A</v>
      </c>
      <c r="DN643" s="97" t="e">
        <f t="shared" si="239"/>
        <v>#N/A</v>
      </c>
    </row>
    <row r="644" spans="1:118" s="139" customFormat="1" x14ac:dyDescent="0.3">
      <c r="A644" s="97">
        <v>1</v>
      </c>
      <c r="B644" s="120">
        <f>SUBTOTAL(9,$A$383:A644)</f>
        <v>255</v>
      </c>
      <c r="C644" s="115" t="s">
        <v>3899</v>
      </c>
      <c r="D644" s="117">
        <f t="shared" si="244"/>
        <v>1483298.31</v>
      </c>
      <c r="E644" s="159">
        <v>0</v>
      </c>
      <c r="F644" s="159">
        <v>0</v>
      </c>
      <c r="G644" s="134">
        <v>0</v>
      </c>
      <c r="H644" s="159">
        <v>1452220.79</v>
      </c>
      <c r="I644" s="159">
        <v>0</v>
      </c>
      <c r="J644" s="159">
        <v>0</v>
      </c>
      <c r="K644" s="160">
        <v>0</v>
      </c>
      <c r="L644" s="159">
        <v>0</v>
      </c>
      <c r="M644" s="134">
        <v>0</v>
      </c>
      <c r="N644" s="134">
        <v>0</v>
      </c>
      <c r="O644" s="134">
        <v>0</v>
      </c>
      <c r="P644" s="134">
        <v>0</v>
      </c>
      <c r="Q644" s="134">
        <v>0</v>
      </c>
      <c r="R644" s="134">
        <v>0</v>
      </c>
      <c r="S644" s="134">
        <v>0</v>
      </c>
      <c r="T644" s="134">
        <v>0</v>
      </c>
      <c r="U644" s="134">
        <v>0</v>
      </c>
      <c r="V644" s="134">
        <v>0</v>
      </c>
      <c r="W644" s="134">
        <v>0</v>
      </c>
      <c r="X644" s="134">
        <v>0</v>
      </c>
      <c r="Y644" s="134">
        <v>0</v>
      </c>
      <c r="Z644" s="134">
        <v>0</v>
      </c>
      <c r="AA644" s="134">
        <v>0</v>
      </c>
      <c r="AB644" s="134">
        <v>0</v>
      </c>
      <c r="AC644" s="134">
        <f t="shared" si="232"/>
        <v>31077.52</v>
      </c>
      <c r="AD644" s="134">
        <v>0</v>
      </c>
      <c r="AE644" s="134">
        <v>0</v>
      </c>
      <c r="AF644" s="136" t="s">
        <v>17025</v>
      </c>
      <c r="AG644" s="136">
        <v>2024</v>
      </c>
      <c r="AH644" s="136">
        <v>2024</v>
      </c>
      <c r="AT644" s="139" t="e">
        <f>VLOOKUP(C644,AW:AX,2,FALSE)</f>
        <v>#N/A</v>
      </c>
      <c r="BW644" s="140"/>
      <c r="CA644" s="139" t="e">
        <f>VLOOKUP(C644,CB:CC,2,FALSE)</f>
        <v>#N/A</v>
      </c>
      <c r="CE644" s="139" t="e">
        <f>VLOOKUP(C644,CF:CG,2,FALSE)</f>
        <v>#N/A</v>
      </c>
      <c r="CH644" s="119">
        <f t="shared" si="245"/>
        <v>1.8189894035458565E-11</v>
      </c>
      <c r="CL644" s="139" t="e">
        <f>VLOOKUP(C644,CM:CN,2,FALSE)</f>
        <v>#N/A</v>
      </c>
      <c r="DK644" s="139" t="e">
        <f>VLOOKUP(C644,DL:DM,2,FALSE)</f>
        <v>#N/A</v>
      </c>
      <c r="DN644" s="97" t="e">
        <f t="shared" si="239"/>
        <v>#N/A</v>
      </c>
    </row>
    <row r="645" spans="1:118" x14ac:dyDescent="0.3">
      <c r="B645" s="150" t="s">
        <v>534</v>
      </c>
      <c r="C645" s="150"/>
      <c r="D645" s="116">
        <f>SUM(D646:D652)</f>
        <v>44022869.689999998</v>
      </c>
      <c r="E645" s="117">
        <f t="shared" ref="E645:AE645" si="246">SUM(E646:E652)</f>
        <v>289829.71000000002</v>
      </c>
      <c r="F645" s="117">
        <f t="shared" si="246"/>
        <v>0</v>
      </c>
      <c r="G645" s="117">
        <f t="shared" si="246"/>
        <v>6334386.2599999998</v>
      </c>
      <c r="H645" s="117">
        <f t="shared" si="246"/>
        <v>400331.63</v>
      </c>
      <c r="I645" s="117">
        <f t="shared" si="246"/>
        <v>3558034.8</v>
      </c>
      <c r="J645" s="117">
        <f t="shared" si="246"/>
        <v>0</v>
      </c>
      <c r="K645" s="118">
        <f t="shared" si="246"/>
        <v>0</v>
      </c>
      <c r="L645" s="117">
        <f t="shared" si="246"/>
        <v>0</v>
      </c>
      <c r="M645" s="117">
        <f t="shared" si="246"/>
        <v>2512.2399999999998</v>
      </c>
      <c r="N645" s="117">
        <f t="shared" si="246"/>
        <v>19401528.93</v>
      </c>
      <c r="O645" s="117">
        <f t="shared" si="246"/>
        <v>230</v>
      </c>
      <c r="P645" s="117">
        <f t="shared" si="246"/>
        <v>2565417.9500000002</v>
      </c>
      <c r="Q645" s="117">
        <f t="shared" si="246"/>
        <v>2566</v>
      </c>
      <c r="R645" s="117">
        <f t="shared" si="246"/>
        <v>10166422.300000001</v>
      </c>
      <c r="S645" s="117">
        <f t="shared" si="246"/>
        <v>0</v>
      </c>
      <c r="T645" s="117">
        <f t="shared" si="246"/>
        <v>0</v>
      </c>
      <c r="U645" s="117">
        <f t="shared" si="246"/>
        <v>0</v>
      </c>
      <c r="V645" s="117">
        <f t="shared" si="246"/>
        <v>0</v>
      </c>
      <c r="W645" s="117">
        <f t="shared" si="246"/>
        <v>0</v>
      </c>
      <c r="X645" s="117">
        <f t="shared" si="246"/>
        <v>0</v>
      </c>
      <c r="Y645" s="117">
        <f t="shared" si="246"/>
        <v>0</v>
      </c>
      <c r="Z645" s="117">
        <f t="shared" si="246"/>
        <v>0</v>
      </c>
      <c r="AA645" s="117">
        <f t="shared" si="246"/>
        <v>0</v>
      </c>
      <c r="AB645" s="117">
        <f t="shared" si="246"/>
        <v>0</v>
      </c>
      <c r="AC645" s="117">
        <f t="shared" si="246"/>
        <v>914121.37999999989</v>
      </c>
      <c r="AD645" s="117">
        <f t="shared" si="246"/>
        <v>392796.73</v>
      </c>
      <c r="AE645" s="117">
        <f t="shared" si="246"/>
        <v>0</v>
      </c>
      <c r="AF645" s="108" t="s">
        <v>17004</v>
      </c>
      <c r="AG645" s="108" t="s">
        <v>17004</v>
      </c>
      <c r="AH645" s="108" t="s">
        <v>17004</v>
      </c>
      <c r="AI645" s="124"/>
      <c r="AJ645" s="124"/>
      <c r="AK645" s="124"/>
      <c r="AL645" s="124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6"/>
      <c r="AY645" s="126"/>
      <c r="AZ645" s="125"/>
      <c r="BA645" s="125"/>
      <c r="BB645" s="127"/>
      <c r="BC645" s="128">
        <f t="shared" si="233"/>
        <v>-2512.2399999999998</v>
      </c>
      <c r="BJ645" s="97" t="e">
        <f>VLOOKUP(C645,BM:BO,3,FALSE)</f>
        <v>#N/A</v>
      </c>
      <c r="BM645" s="97" t="s">
        <v>748</v>
      </c>
      <c r="BN645" s="97" t="s">
        <v>626</v>
      </c>
      <c r="BO645" s="97" t="s">
        <v>3829</v>
      </c>
      <c r="BU645" s="97" t="s">
        <v>748</v>
      </c>
      <c r="BV645" s="97" t="s">
        <v>626</v>
      </c>
      <c r="BW645" s="97" t="s">
        <v>3829</v>
      </c>
      <c r="CH645" s="119">
        <f t="shared" si="221"/>
        <v>-4.1909515857696533E-9</v>
      </c>
      <c r="DN645" s="97" t="e">
        <f t="shared" si="239"/>
        <v>#N/A</v>
      </c>
    </row>
    <row r="646" spans="1:118" x14ac:dyDescent="0.3">
      <c r="A646" s="97">
        <v>1</v>
      </c>
      <c r="B646" s="120">
        <f>SUBTOTAL(9,$A$383:A646)</f>
        <v>256</v>
      </c>
      <c r="C646" s="130" t="s">
        <v>550</v>
      </c>
      <c r="D646" s="117">
        <f t="shared" ref="D646:D652" si="247">E646+F646+G646+H646+I646+J646+L646+N646+P646+R646+T646+U646+V646+W646+X646+Y646+Z646+AA646+AB646+AC646+AD646+AE646</f>
        <v>10679134.9</v>
      </c>
      <c r="E646" s="133">
        <v>0</v>
      </c>
      <c r="F646" s="133">
        <v>0</v>
      </c>
      <c r="G646" s="133">
        <v>0</v>
      </c>
      <c r="H646" s="133">
        <v>0</v>
      </c>
      <c r="I646" s="133">
        <v>0</v>
      </c>
      <c r="J646" s="133">
        <v>0</v>
      </c>
      <c r="K646" s="149">
        <v>0</v>
      </c>
      <c r="L646" s="133">
        <v>0</v>
      </c>
      <c r="M646" s="117">
        <v>0</v>
      </c>
      <c r="N646" s="181">
        <v>0</v>
      </c>
      <c r="O646" s="133">
        <v>0</v>
      </c>
      <c r="P646" s="133">
        <v>0</v>
      </c>
      <c r="Q646" s="133">
        <v>2566</v>
      </c>
      <c r="R646" s="117">
        <f>10052817.32+113604.98</f>
        <v>10166422.300000001</v>
      </c>
      <c r="S646" s="133">
        <v>0</v>
      </c>
      <c r="T646" s="133">
        <v>0</v>
      </c>
      <c r="U646" s="133">
        <v>0</v>
      </c>
      <c r="V646" s="133">
        <v>0</v>
      </c>
      <c r="W646" s="133">
        <v>0</v>
      </c>
      <c r="X646" s="133">
        <v>0</v>
      </c>
      <c r="Y646" s="133">
        <v>0</v>
      </c>
      <c r="Z646" s="133">
        <v>0</v>
      </c>
      <c r="AA646" s="133">
        <v>0</v>
      </c>
      <c r="AB646" s="133">
        <v>0</v>
      </c>
      <c r="AC646" s="134">
        <f t="shared" si="232"/>
        <v>217561.44</v>
      </c>
      <c r="AD646" s="133">
        <v>295151.15999999997</v>
      </c>
      <c r="AE646" s="133">
        <v>0</v>
      </c>
      <c r="AF646" s="108">
        <v>2024</v>
      </c>
      <c r="AG646" s="108">
        <v>2024</v>
      </c>
      <c r="AH646" s="108">
        <v>2024</v>
      </c>
      <c r="AI646" s="124"/>
      <c r="AJ646" s="124"/>
      <c r="AK646" s="124"/>
      <c r="AL646" s="124"/>
      <c r="AM646" s="125" t="s">
        <v>16934</v>
      </c>
      <c r="AN646" s="125" t="s">
        <v>16938</v>
      </c>
      <c r="AO646" s="125">
        <v>0</v>
      </c>
      <c r="AP646" s="125" t="s">
        <v>16939</v>
      </c>
      <c r="AQ646" s="125" t="s">
        <v>16940</v>
      </c>
      <c r="AR646" s="125" t="s">
        <v>16943</v>
      </c>
      <c r="AS646" s="125"/>
      <c r="AT646" s="125"/>
      <c r="AU646" s="125"/>
      <c r="AV646" s="125"/>
      <c r="AW646" s="125" t="s">
        <v>797</v>
      </c>
      <c r="AX646" s="126">
        <v>4615.13</v>
      </c>
      <c r="AY646" s="126">
        <v>1650</v>
      </c>
      <c r="AZ646" s="125" t="s">
        <v>2966</v>
      </c>
      <c r="BA646" s="125" t="s">
        <v>2983</v>
      </c>
      <c r="BB646" s="127"/>
      <c r="BC646" s="128">
        <f t="shared" si="233"/>
        <v>1650</v>
      </c>
      <c r="BJ646" s="97" t="str">
        <f>VLOOKUP(C646,BM:BO,3,FALSE)</f>
        <v>1204.200</v>
      </c>
      <c r="BM646" s="97" t="s">
        <v>749</v>
      </c>
      <c r="BN646" s="97" t="s">
        <v>3191</v>
      </c>
      <c r="BO646" s="97" t="s">
        <v>782</v>
      </c>
      <c r="BU646" s="97" t="s">
        <v>749</v>
      </c>
      <c r="BV646" s="97" t="s">
        <v>3191</v>
      </c>
      <c r="BW646" s="97" t="s">
        <v>782</v>
      </c>
      <c r="CH646" s="119">
        <f t="shared" si="221"/>
        <v>-3.4924596548080444E-10</v>
      </c>
      <c r="DN646" s="97" t="e">
        <f t="shared" si="239"/>
        <v>#N/A</v>
      </c>
    </row>
    <row r="647" spans="1:118" x14ac:dyDescent="0.3">
      <c r="A647" s="97">
        <v>1</v>
      </c>
      <c r="B647" s="120">
        <f>SUBTOTAL(9,$A$383:A647)</f>
        <v>257</v>
      </c>
      <c r="C647" s="130" t="s">
        <v>551</v>
      </c>
      <c r="D647" s="117">
        <f t="shared" si="247"/>
        <v>4739927.9200000009</v>
      </c>
      <c r="E647" s="133">
        <v>0</v>
      </c>
      <c r="F647" s="133">
        <v>0</v>
      </c>
      <c r="G647" s="133">
        <v>0</v>
      </c>
      <c r="H647" s="133">
        <v>0</v>
      </c>
      <c r="I647" s="133">
        <v>0</v>
      </c>
      <c r="J647" s="133">
        <v>0</v>
      </c>
      <c r="K647" s="149">
        <v>0</v>
      </c>
      <c r="L647" s="133">
        <v>0</v>
      </c>
      <c r="M647" s="117">
        <v>544.79999999999995</v>
      </c>
      <c r="N647" s="117">
        <f>4317864.58+227154.36</f>
        <v>4545018.9400000004</v>
      </c>
      <c r="O647" s="133">
        <v>0</v>
      </c>
      <c r="P647" s="133">
        <v>0</v>
      </c>
      <c r="Q647" s="133">
        <v>0</v>
      </c>
      <c r="R647" s="133">
        <v>0</v>
      </c>
      <c r="S647" s="133">
        <v>0</v>
      </c>
      <c r="T647" s="133">
        <v>0</v>
      </c>
      <c r="U647" s="133">
        <v>0</v>
      </c>
      <c r="V647" s="133">
        <v>0</v>
      </c>
      <c r="W647" s="133">
        <v>0</v>
      </c>
      <c r="X647" s="133">
        <v>0</v>
      </c>
      <c r="Y647" s="133">
        <v>0</v>
      </c>
      <c r="Z647" s="133">
        <v>0</v>
      </c>
      <c r="AA647" s="133">
        <v>0</v>
      </c>
      <c r="AB647" s="133">
        <v>0</v>
      </c>
      <c r="AC647" s="134">
        <f t="shared" si="232"/>
        <v>97263.41</v>
      </c>
      <c r="AD647" s="117">
        <v>97645.57</v>
      </c>
      <c r="AE647" s="133">
        <v>0</v>
      </c>
      <c r="AF647" s="108">
        <v>2024</v>
      </c>
      <c r="AG647" s="108">
        <v>2024</v>
      </c>
      <c r="AH647" s="108">
        <v>2024</v>
      </c>
      <c r="AI647" s="124"/>
      <c r="AJ647" s="124"/>
      <c r="AK647" s="124"/>
      <c r="AL647" s="124"/>
      <c r="AM647" s="125" t="s">
        <v>16932</v>
      </c>
      <c r="AN647" s="125" t="s">
        <v>16933</v>
      </c>
      <c r="AO647" s="125">
        <v>0</v>
      </c>
      <c r="AP647" s="125" t="s">
        <v>16948</v>
      </c>
      <c r="AQ647" s="125" t="s">
        <v>16945</v>
      </c>
      <c r="AR647" s="125">
        <v>0</v>
      </c>
      <c r="AS647" s="125"/>
      <c r="AT647" s="125"/>
      <c r="AU647" s="125"/>
      <c r="AV647" s="125"/>
      <c r="AW647" s="125" t="s">
        <v>639</v>
      </c>
      <c r="AX647" s="126">
        <v>613.79999999999995</v>
      </c>
      <c r="AY647" s="126">
        <v>544.79999999999995</v>
      </c>
      <c r="AZ647" s="125" t="s">
        <v>2966</v>
      </c>
      <c r="BA647" s="125" t="s">
        <v>16991</v>
      </c>
      <c r="BB647" s="127"/>
      <c r="BC647" s="128">
        <f t="shared" si="233"/>
        <v>0</v>
      </c>
      <c r="BJ647" s="97" t="str">
        <f>VLOOKUP(C647,BM:BO,3,FALSE)</f>
        <v>403.600</v>
      </c>
      <c r="BM647" s="97" t="s">
        <v>3830</v>
      </c>
      <c r="BN647" s="97" t="s">
        <v>862</v>
      </c>
      <c r="BO647" s="97" t="s">
        <v>2429</v>
      </c>
      <c r="BU647" s="97" t="s">
        <v>3830</v>
      </c>
      <c r="BV647" s="97" t="s">
        <v>862</v>
      </c>
      <c r="BW647" s="97" t="s">
        <v>2429</v>
      </c>
      <c r="CH647" s="119">
        <f t="shared" si="221"/>
        <v>4.3655745685100555E-10</v>
      </c>
      <c r="DN647" s="97" t="e">
        <f t="shared" si="239"/>
        <v>#N/A</v>
      </c>
    </row>
    <row r="648" spans="1:118" x14ac:dyDescent="0.3">
      <c r="A648" s="97">
        <v>1</v>
      </c>
      <c r="B648" s="120">
        <f>SUBTOTAL(9,$A$383:A648)</f>
        <v>258</v>
      </c>
      <c r="C648" s="130" t="s">
        <v>529</v>
      </c>
      <c r="D648" s="117">
        <f t="shared" si="247"/>
        <v>4692018.9399999995</v>
      </c>
      <c r="E648" s="133">
        <v>0</v>
      </c>
      <c r="F648" s="133">
        <v>0</v>
      </c>
      <c r="G648" s="133">
        <v>0</v>
      </c>
      <c r="H648" s="133">
        <v>0</v>
      </c>
      <c r="I648" s="133">
        <v>0</v>
      </c>
      <c r="J648" s="133">
        <v>0</v>
      </c>
      <c r="K648" s="149">
        <v>0</v>
      </c>
      <c r="L648" s="133">
        <v>0</v>
      </c>
      <c r="M648" s="135">
        <v>578.24</v>
      </c>
      <c r="N648" s="117">
        <v>4593713.47</v>
      </c>
      <c r="O648" s="133">
        <v>0</v>
      </c>
      <c r="P648" s="133">
        <v>0</v>
      </c>
      <c r="Q648" s="117">
        <v>0</v>
      </c>
      <c r="R648" s="117">
        <v>0</v>
      </c>
      <c r="S648" s="133">
        <v>0</v>
      </c>
      <c r="T648" s="133">
        <v>0</v>
      </c>
      <c r="U648" s="133">
        <v>0</v>
      </c>
      <c r="V648" s="133">
        <v>0</v>
      </c>
      <c r="W648" s="133">
        <v>0</v>
      </c>
      <c r="X648" s="133">
        <v>0</v>
      </c>
      <c r="Y648" s="133">
        <v>0</v>
      </c>
      <c r="Z648" s="133">
        <v>0</v>
      </c>
      <c r="AA648" s="133">
        <v>0</v>
      </c>
      <c r="AB648" s="133">
        <v>0</v>
      </c>
      <c r="AC648" s="134">
        <f t="shared" si="232"/>
        <v>98305.47</v>
      </c>
      <c r="AD648" s="117">
        <v>0</v>
      </c>
      <c r="AE648" s="133">
        <v>0</v>
      </c>
      <c r="AF648" s="108" t="s">
        <v>17025</v>
      </c>
      <c r="AG648" s="108">
        <v>2024</v>
      </c>
      <c r="AH648" s="108">
        <v>2024</v>
      </c>
      <c r="AI648" s="124"/>
      <c r="AJ648" s="124"/>
      <c r="AK648" s="124"/>
      <c r="AL648" s="124"/>
      <c r="AM648" s="125" t="s">
        <v>16932</v>
      </c>
      <c r="AN648" s="125" t="s">
        <v>16946</v>
      </c>
      <c r="AO648" s="125">
        <v>0</v>
      </c>
      <c r="AP648" s="125" t="s">
        <v>16941</v>
      </c>
      <c r="AQ648" s="125" t="s">
        <v>16945</v>
      </c>
      <c r="AR648" s="125" t="s">
        <v>16943</v>
      </c>
      <c r="AS648" s="125"/>
      <c r="AT648" s="125"/>
      <c r="AU648" s="125"/>
      <c r="AV648" s="125"/>
      <c r="AW648" s="125" t="s">
        <v>636</v>
      </c>
      <c r="AX648" s="126">
        <v>1392.88</v>
      </c>
      <c r="AY648" s="126">
        <v>600.5</v>
      </c>
      <c r="AZ648" s="125" t="s">
        <v>2966</v>
      </c>
      <c r="BA648" s="125" t="s">
        <v>16991</v>
      </c>
      <c r="BB648" s="127"/>
      <c r="BC648" s="128">
        <f t="shared" si="233"/>
        <v>22.259999999999991</v>
      </c>
      <c r="BJ648" s="97" t="str">
        <f>VLOOKUP(C648,BM:BO,3,FALSE)</f>
        <v>444.800</v>
      </c>
      <c r="BM648" s="97" t="s">
        <v>3797</v>
      </c>
      <c r="BN648" s="97" t="s">
        <v>3043</v>
      </c>
      <c r="BO648" s="97" t="s">
        <v>3798</v>
      </c>
      <c r="BU648" s="97" t="s">
        <v>3797</v>
      </c>
      <c r="BV648" s="97" t="s">
        <v>3043</v>
      </c>
      <c r="BW648" s="97" t="s">
        <v>3798</v>
      </c>
      <c r="CH648" s="119">
        <f t="shared" si="221"/>
        <v>-2.6193447411060333E-10</v>
      </c>
      <c r="DN648" s="97" t="e">
        <f t="shared" si="239"/>
        <v>#N/A</v>
      </c>
    </row>
    <row r="649" spans="1:118" x14ac:dyDescent="0.3">
      <c r="A649" s="97">
        <v>1</v>
      </c>
      <c r="B649" s="120">
        <f>SUBTOTAL(9,$A$383:A649)</f>
        <v>259</v>
      </c>
      <c r="C649" s="130" t="s">
        <v>527</v>
      </c>
      <c r="D649" s="117">
        <f t="shared" si="247"/>
        <v>6343585.4100000001</v>
      </c>
      <c r="E649" s="133">
        <v>0</v>
      </c>
      <c r="F649" s="133">
        <v>0</v>
      </c>
      <c r="G649" s="133">
        <v>0</v>
      </c>
      <c r="H649" s="133">
        <v>0</v>
      </c>
      <c r="I649" s="133">
        <v>0</v>
      </c>
      <c r="J649" s="133">
        <v>0</v>
      </c>
      <c r="K649" s="149">
        <v>0</v>
      </c>
      <c r="L649" s="133">
        <v>0</v>
      </c>
      <c r="M649" s="122">
        <v>855.9</v>
      </c>
      <c r="N649" s="117">
        <v>6210676.9199999999</v>
      </c>
      <c r="O649" s="133">
        <v>0</v>
      </c>
      <c r="P649" s="133">
        <v>0</v>
      </c>
      <c r="Q649" s="117">
        <v>0</v>
      </c>
      <c r="R649" s="117">
        <v>0</v>
      </c>
      <c r="S649" s="133">
        <v>0</v>
      </c>
      <c r="T649" s="133">
        <v>0</v>
      </c>
      <c r="U649" s="133">
        <v>0</v>
      </c>
      <c r="V649" s="133">
        <v>0</v>
      </c>
      <c r="W649" s="133">
        <v>0</v>
      </c>
      <c r="X649" s="133">
        <v>0</v>
      </c>
      <c r="Y649" s="133">
        <v>0</v>
      </c>
      <c r="Z649" s="133">
        <v>0</v>
      </c>
      <c r="AA649" s="133">
        <v>0</v>
      </c>
      <c r="AB649" s="133">
        <v>0</v>
      </c>
      <c r="AC649" s="134">
        <f t="shared" si="232"/>
        <v>132908.49</v>
      </c>
      <c r="AD649" s="117">
        <v>0</v>
      </c>
      <c r="AE649" s="133">
        <v>0</v>
      </c>
      <c r="AF649" s="108" t="s">
        <v>17025</v>
      </c>
      <c r="AG649" s="108">
        <v>2024</v>
      </c>
      <c r="AH649" s="108">
        <v>2024</v>
      </c>
      <c r="AI649" s="124"/>
      <c r="AJ649" s="124"/>
      <c r="AK649" s="124"/>
      <c r="AL649" s="124"/>
      <c r="AM649" s="125" t="s">
        <v>16933</v>
      </c>
      <c r="AN649" s="125" t="s">
        <v>16932</v>
      </c>
      <c r="AO649" s="125">
        <v>0</v>
      </c>
      <c r="AP649" s="125" t="s">
        <v>16943</v>
      </c>
      <c r="AQ649" s="125" t="s">
        <v>16937</v>
      </c>
      <c r="AR649" s="125" t="s">
        <v>16943</v>
      </c>
      <c r="AS649" s="125"/>
      <c r="AT649" s="125"/>
      <c r="AU649" s="125"/>
      <c r="AV649" s="125"/>
      <c r="AW649" s="125" t="s">
        <v>616</v>
      </c>
      <c r="AX649" s="126">
        <v>2685.45</v>
      </c>
      <c r="AY649" s="126">
        <v>943.23</v>
      </c>
      <c r="AZ649" s="125" t="s">
        <v>2966</v>
      </c>
      <c r="BA649" s="125" t="s">
        <v>16991</v>
      </c>
      <c r="BB649" s="127"/>
      <c r="BC649" s="128">
        <v>87.330000000000041</v>
      </c>
      <c r="BJ649" s="97" t="s">
        <v>4217</v>
      </c>
      <c r="BM649" s="97" t="s">
        <v>3796</v>
      </c>
      <c r="BN649" s="97" t="s">
        <v>1139</v>
      </c>
      <c r="BO649" s="97" t="s">
        <v>3403</v>
      </c>
      <c r="BU649" s="97" t="s">
        <v>3796</v>
      </c>
      <c r="BV649" s="97" t="s">
        <v>1139</v>
      </c>
      <c r="BW649" s="97" t="s">
        <v>3403</v>
      </c>
      <c r="CH649" s="119">
        <v>4.6566128730773926E-10</v>
      </c>
      <c r="DN649" s="97" t="e">
        <f t="shared" si="239"/>
        <v>#N/A</v>
      </c>
    </row>
    <row r="650" spans="1:118" x14ac:dyDescent="0.3">
      <c r="A650" s="97">
        <v>1</v>
      </c>
      <c r="B650" s="120">
        <f>SUBTOTAL(9,$A$383:A650)</f>
        <v>260</v>
      </c>
      <c r="C650" s="130" t="s">
        <v>528</v>
      </c>
      <c r="D650" s="117">
        <f t="shared" si="247"/>
        <v>4138834.96</v>
      </c>
      <c r="E650" s="133">
        <v>0</v>
      </c>
      <c r="F650" s="133">
        <v>0</v>
      </c>
      <c r="G650" s="133">
        <v>0</v>
      </c>
      <c r="H650" s="133">
        <v>0</v>
      </c>
      <c r="I650" s="133">
        <v>0</v>
      </c>
      <c r="J650" s="133">
        <v>0</v>
      </c>
      <c r="K650" s="149">
        <v>0</v>
      </c>
      <c r="L650" s="133">
        <v>0</v>
      </c>
      <c r="M650" s="122">
        <v>533.29999999999995</v>
      </c>
      <c r="N650" s="117">
        <v>4052119.6</v>
      </c>
      <c r="O650" s="133">
        <v>0</v>
      </c>
      <c r="P650" s="133">
        <v>0</v>
      </c>
      <c r="Q650" s="117">
        <v>0</v>
      </c>
      <c r="R650" s="117">
        <v>0</v>
      </c>
      <c r="S650" s="133">
        <v>0</v>
      </c>
      <c r="T650" s="133">
        <v>0</v>
      </c>
      <c r="U650" s="133">
        <v>0</v>
      </c>
      <c r="V650" s="133">
        <v>0</v>
      </c>
      <c r="W650" s="133">
        <v>0</v>
      </c>
      <c r="X650" s="133">
        <v>0</v>
      </c>
      <c r="Y650" s="133">
        <v>0</v>
      </c>
      <c r="Z650" s="133">
        <v>0</v>
      </c>
      <c r="AA650" s="133">
        <v>0</v>
      </c>
      <c r="AB650" s="133">
        <v>0</v>
      </c>
      <c r="AC650" s="134">
        <f t="shared" si="232"/>
        <v>86715.36</v>
      </c>
      <c r="AD650" s="117">
        <v>0</v>
      </c>
      <c r="AE650" s="133">
        <v>0</v>
      </c>
      <c r="AF650" s="108" t="s">
        <v>17025</v>
      </c>
      <c r="AG650" s="108">
        <v>2024</v>
      </c>
      <c r="AH650" s="108">
        <v>2024</v>
      </c>
      <c r="AI650" s="124"/>
      <c r="AJ650" s="124"/>
      <c r="AK650" s="124"/>
      <c r="AL650" s="124"/>
      <c r="AM650" s="125" t="s">
        <v>16932</v>
      </c>
      <c r="AN650" s="125" t="s">
        <v>16946</v>
      </c>
      <c r="AO650" s="125">
        <v>0</v>
      </c>
      <c r="AP650" s="125" t="s">
        <v>16949</v>
      </c>
      <c r="AQ650" s="125" t="s">
        <v>16945</v>
      </c>
      <c r="AR650" s="125" t="s">
        <v>16943</v>
      </c>
      <c r="AS650" s="125"/>
      <c r="AT650" s="125"/>
      <c r="AU650" s="125"/>
      <c r="AV650" s="125"/>
      <c r="AW650" s="125" t="s">
        <v>636</v>
      </c>
      <c r="AX650" s="126">
        <v>1347.34</v>
      </c>
      <c r="AY650" s="126">
        <v>595.35</v>
      </c>
      <c r="AZ650" s="125" t="s">
        <v>2966</v>
      </c>
      <c r="BA650" s="125" t="s">
        <v>16991</v>
      </c>
      <c r="BB650" s="127"/>
      <c r="BC650" s="128">
        <v>62.050000000000068</v>
      </c>
      <c r="BJ650" s="97" t="s">
        <v>3972</v>
      </c>
      <c r="BM650" s="97" t="s">
        <v>523</v>
      </c>
      <c r="BN650" s="97" t="s">
        <v>3191</v>
      </c>
      <c r="BO650" s="97" t="s">
        <v>2934</v>
      </c>
      <c r="BU650" s="97" t="s">
        <v>523</v>
      </c>
      <c r="BV650" s="97" t="s">
        <v>3191</v>
      </c>
      <c r="BW650" s="97" t="s">
        <v>2934</v>
      </c>
      <c r="CH650" s="119">
        <v>-2.0372681319713593E-10</v>
      </c>
      <c r="DN650" s="97" t="e">
        <f t="shared" si="239"/>
        <v>#N/A</v>
      </c>
    </row>
    <row r="651" spans="1:118" x14ac:dyDescent="0.3">
      <c r="A651" s="97">
        <v>1</v>
      </c>
      <c r="B651" s="120">
        <f>SUBTOTAL(9,$A$383:A651)</f>
        <v>261</v>
      </c>
      <c r="C651" s="130" t="s">
        <v>530</v>
      </c>
      <c r="D651" s="117">
        <f t="shared" si="247"/>
        <v>2620317.89</v>
      </c>
      <c r="E651" s="133">
        <v>0</v>
      </c>
      <c r="F651" s="133">
        <v>0</v>
      </c>
      <c r="G651" s="133">
        <v>0</v>
      </c>
      <c r="H651" s="133">
        <v>0</v>
      </c>
      <c r="I651" s="133">
        <v>0</v>
      </c>
      <c r="J651" s="133">
        <v>0</v>
      </c>
      <c r="K651" s="149">
        <v>0</v>
      </c>
      <c r="L651" s="133">
        <v>0</v>
      </c>
      <c r="M651" s="135">
        <v>0</v>
      </c>
      <c r="N651" s="117">
        <v>0</v>
      </c>
      <c r="O651" s="133">
        <v>230</v>
      </c>
      <c r="P651" s="133">
        <v>2565417.9500000002</v>
      </c>
      <c r="Q651" s="117">
        <v>0</v>
      </c>
      <c r="R651" s="117">
        <v>0</v>
      </c>
      <c r="S651" s="133">
        <v>0</v>
      </c>
      <c r="T651" s="133">
        <v>0</v>
      </c>
      <c r="U651" s="133">
        <v>0</v>
      </c>
      <c r="V651" s="133">
        <v>0</v>
      </c>
      <c r="W651" s="133">
        <v>0</v>
      </c>
      <c r="X651" s="133">
        <v>0</v>
      </c>
      <c r="Y651" s="133">
        <v>0</v>
      </c>
      <c r="Z651" s="133">
        <v>0</v>
      </c>
      <c r="AA651" s="133">
        <v>0</v>
      </c>
      <c r="AB651" s="133">
        <v>0</v>
      </c>
      <c r="AC651" s="134">
        <f t="shared" si="232"/>
        <v>54899.94</v>
      </c>
      <c r="AD651" s="133">
        <v>0</v>
      </c>
      <c r="AE651" s="133">
        <v>0</v>
      </c>
      <c r="AF651" s="108" t="s">
        <v>17025</v>
      </c>
      <c r="AG651" s="108">
        <v>2024</v>
      </c>
      <c r="AH651" s="108">
        <v>2024</v>
      </c>
      <c r="AI651" s="124"/>
      <c r="AJ651" s="124"/>
      <c r="AK651" s="124"/>
      <c r="AL651" s="124"/>
      <c r="AM651" s="125">
        <v>2016</v>
      </c>
      <c r="AN651" s="125">
        <v>2015</v>
      </c>
      <c r="AO651" s="125">
        <v>0</v>
      </c>
      <c r="AP651" s="125" t="s">
        <v>16930</v>
      </c>
      <c r="AQ651" s="125" t="s">
        <v>16937</v>
      </c>
      <c r="AR651" s="125" t="s">
        <v>16939</v>
      </c>
      <c r="AS651" s="125"/>
      <c r="AT651" s="125" t="s">
        <v>16955</v>
      </c>
      <c r="AU651" s="129">
        <v>3776227.54</v>
      </c>
      <c r="AV651" s="129">
        <v>3471857.74</v>
      </c>
      <c r="AW651" s="125" t="s">
        <v>663</v>
      </c>
      <c r="AX651" s="126">
        <v>7915.48</v>
      </c>
      <c r="AY651" s="126">
        <v>2236.5</v>
      </c>
      <c r="AZ651" s="125" t="s">
        <v>2966</v>
      </c>
      <c r="BA651" s="125" t="s">
        <v>3237</v>
      </c>
      <c r="BB651" s="127"/>
      <c r="BC651" s="128">
        <v>2236.5</v>
      </c>
      <c r="BJ651" s="97" t="s">
        <v>4120</v>
      </c>
      <c r="BM651" s="97" t="s">
        <v>3799</v>
      </c>
      <c r="BN651" s="97" t="s">
        <v>3003</v>
      </c>
      <c r="BO651" s="97" t="s">
        <v>3800</v>
      </c>
      <c r="BU651" s="97" t="s">
        <v>3799</v>
      </c>
      <c r="BV651" s="97" t="s">
        <v>3003</v>
      </c>
      <c r="BW651" s="97" t="s">
        <v>3800</v>
      </c>
      <c r="CH651" s="119">
        <v>-1.4551915228366852E-10</v>
      </c>
      <c r="DN651" s="97" t="e">
        <f t="shared" si="239"/>
        <v>#N/A</v>
      </c>
    </row>
    <row r="652" spans="1:118" s="139" customFormat="1" x14ac:dyDescent="0.3">
      <c r="A652" s="97">
        <v>1</v>
      </c>
      <c r="B652" s="120">
        <f>SUBTOTAL(9,$A$383:A652)</f>
        <v>262</v>
      </c>
      <c r="C652" s="115" t="s">
        <v>4200</v>
      </c>
      <c r="D652" s="117">
        <f t="shared" si="247"/>
        <v>10809049.669999998</v>
      </c>
      <c r="E652" s="134">
        <v>289829.71000000002</v>
      </c>
      <c r="F652" s="159">
        <v>0</v>
      </c>
      <c r="G652" s="134">
        <v>6334386.2599999998</v>
      </c>
      <c r="H652" s="134">
        <v>400331.63</v>
      </c>
      <c r="I652" s="159">
        <v>3558034.8</v>
      </c>
      <c r="J652" s="159">
        <v>0</v>
      </c>
      <c r="K652" s="160">
        <v>0</v>
      </c>
      <c r="L652" s="159">
        <v>0</v>
      </c>
      <c r="M652" s="134">
        <v>0</v>
      </c>
      <c r="N652" s="134">
        <v>0</v>
      </c>
      <c r="O652" s="134">
        <v>0</v>
      </c>
      <c r="P652" s="134">
        <v>0</v>
      </c>
      <c r="Q652" s="134">
        <v>0</v>
      </c>
      <c r="R652" s="134">
        <v>0</v>
      </c>
      <c r="S652" s="134">
        <v>0</v>
      </c>
      <c r="T652" s="134">
        <v>0</v>
      </c>
      <c r="U652" s="134">
        <v>0</v>
      </c>
      <c r="V652" s="134">
        <v>0</v>
      </c>
      <c r="W652" s="134">
        <v>0</v>
      </c>
      <c r="X652" s="134">
        <v>0</v>
      </c>
      <c r="Y652" s="134">
        <v>0</v>
      </c>
      <c r="Z652" s="134">
        <v>0</v>
      </c>
      <c r="AA652" s="134">
        <v>0</v>
      </c>
      <c r="AB652" s="134">
        <v>0</v>
      </c>
      <c r="AC652" s="134">
        <f t="shared" si="232"/>
        <v>226467.27</v>
      </c>
      <c r="AD652" s="134">
        <v>0</v>
      </c>
      <c r="AE652" s="134">
        <v>0</v>
      </c>
      <c r="AF652" s="136" t="s">
        <v>17025</v>
      </c>
      <c r="AG652" s="136">
        <v>2024</v>
      </c>
      <c r="AH652" s="136">
        <v>2024</v>
      </c>
      <c r="AT652" s="139" t="e">
        <v>#N/A</v>
      </c>
      <c r="BW652" s="140"/>
      <c r="CA652" s="139" t="e">
        <v>#N/A</v>
      </c>
      <c r="CE652" s="139" t="e">
        <v>#N/A</v>
      </c>
      <c r="CH652" s="119">
        <v>-2.2992026060819626E-9</v>
      </c>
      <c r="CL652" s="139" t="e">
        <v>#N/A</v>
      </c>
      <c r="DK652" s="139" t="e">
        <v>#N/A</v>
      </c>
      <c r="DN652" s="97" t="e">
        <f t="shared" si="239"/>
        <v>#N/A</v>
      </c>
    </row>
    <row r="653" spans="1:118" x14ac:dyDescent="0.3">
      <c r="B653" s="150" t="s">
        <v>457</v>
      </c>
      <c r="C653" s="150"/>
      <c r="D653" s="116">
        <f>SUM(D654:D664)</f>
        <v>56095478.790000007</v>
      </c>
      <c r="E653" s="117">
        <f t="shared" ref="E653:AE653" si="248">SUM(E654:E664)</f>
        <v>0</v>
      </c>
      <c r="F653" s="117">
        <f t="shared" si="248"/>
        <v>0</v>
      </c>
      <c r="G653" s="117">
        <f t="shared" si="248"/>
        <v>0</v>
      </c>
      <c r="H653" s="117">
        <f t="shared" si="248"/>
        <v>0</v>
      </c>
      <c r="I653" s="117">
        <f t="shared" si="248"/>
        <v>0</v>
      </c>
      <c r="J653" s="117">
        <f t="shared" si="248"/>
        <v>0</v>
      </c>
      <c r="K653" s="118">
        <f t="shared" si="248"/>
        <v>3</v>
      </c>
      <c r="L653" s="117">
        <f t="shared" si="248"/>
        <v>8999344.4700000007</v>
      </c>
      <c r="M653" s="117">
        <f t="shared" si="248"/>
        <v>5262.9000000000005</v>
      </c>
      <c r="N653" s="117">
        <f t="shared" si="248"/>
        <v>41712676.450000003</v>
      </c>
      <c r="O653" s="117">
        <f t="shared" si="248"/>
        <v>0</v>
      </c>
      <c r="P653" s="117">
        <f t="shared" si="248"/>
        <v>0</v>
      </c>
      <c r="Q653" s="117">
        <f t="shared" si="248"/>
        <v>585.5</v>
      </c>
      <c r="R653" s="117">
        <f t="shared" si="248"/>
        <v>2913430.43</v>
      </c>
      <c r="S653" s="117">
        <f t="shared" si="248"/>
        <v>0</v>
      </c>
      <c r="T653" s="117">
        <f t="shared" si="248"/>
        <v>0</v>
      </c>
      <c r="U653" s="117">
        <f t="shared" si="248"/>
        <v>0</v>
      </c>
      <c r="V653" s="117">
        <f t="shared" si="248"/>
        <v>0</v>
      </c>
      <c r="W653" s="117">
        <f t="shared" si="248"/>
        <v>0</v>
      </c>
      <c r="X653" s="117">
        <f t="shared" si="248"/>
        <v>0</v>
      </c>
      <c r="Y653" s="117">
        <f t="shared" si="248"/>
        <v>0</v>
      </c>
      <c r="Z653" s="117">
        <f t="shared" si="248"/>
        <v>0</v>
      </c>
      <c r="AA653" s="117">
        <f t="shared" si="248"/>
        <v>0</v>
      </c>
      <c r="AB653" s="117">
        <f t="shared" si="248"/>
        <v>0</v>
      </c>
      <c r="AC653" s="117">
        <f t="shared" si="248"/>
        <v>932888.06000000017</v>
      </c>
      <c r="AD653" s="117">
        <f t="shared" si="248"/>
        <v>1177139.3799999999</v>
      </c>
      <c r="AE653" s="117">
        <f t="shared" si="248"/>
        <v>360000</v>
      </c>
      <c r="AF653" s="108" t="s">
        <v>17004</v>
      </c>
      <c r="AG653" s="108" t="s">
        <v>17004</v>
      </c>
      <c r="AH653" s="108" t="s">
        <v>17004</v>
      </c>
      <c r="AI653" s="124"/>
      <c r="AJ653" s="124"/>
      <c r="AK653" s="124"/>
      <c r="AL653" s="124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6"/>
      <c r="AY653" s="126"/>
      <c r="AZ653" s="125"/>
      <c r="BA653" s="125"/>
      <c r="BB653" s="127"/>
      <c r="BC653" s="128">
        <f t="shared" si="233"/>
        <v>-5262.9000000000005</v>
      </c>
      <c r="BJ653" s="97" t="e">
        <f>VLOOKUP(C653,BM:BO,3,FALSE)</f>
        <v>#N/A</v>
      </c>
      <c r="BM653" s="97" t="s">
        <v>3678</v>
      </c>
      <c r="BN653" s="97" t="s">
        <v>731</v>
      </c>
      <c r="BO653" s="97" t="s">
        <v>3679</v>
      </c>
      <c r="BU653" s="97" t="s">
        <v>3678</v>
      </c>
      <c r="BV653" s="97" t="s">
        <v>731</v>
      </c>
      <c r="BW653" s="97" t="s">
        <v>3679</v>
      </c>
      <c r="CH653" s="119">
        <f t="shared" si="221"/>
        <v>4.6566128730773926E-9</v>
      </c>
      <c r="DN653" s="97" t="e">
        <f t="shared" si="239"/>
        <v>#N/A</v>
      </c>
    </row>
    <row r="654" spans="1:118" x14ac:dyDescent="0.3">
      <c r="A654" s="97">
        <v>1</v>
      </c>
      <c r="B654" s="120">
        <f>SUBTOTAL(9,$A$383:A654)</f>
        <v>263</v>
      </c>
      <c r="C654" s="130" t="s">
        <v>474</v>
      </c>
      <c r="D654" s="117">
        <f t="shared" ref="D654:D664" si="249">E654+F654+G654+H654+I654+J654+L654+N654+P654+R654+T654+U654+V654+W654+X654+Y654+Z654+AA654+AB654+AC654+AD654+AE654</f>
        <v>13139827.76</v>
      </c>
      <c r="E654" s="133">
        <v>0</v>
      </c>
      <c r="F654" s="133">
        <v>0</v>
      </c>
      <c r="G654" s="133">
        <v>0</v>
      </c>
      <c r="H654" s="133">
        <v>0</v>
      </c>
      <c r="I654" s="133">
        <v>0</v>
      </c>
      <c r="J654" s="133">
        <v>0</v>
      </c>
      <c r="K654" s="149">
        <v>0</v>
      </c>
      <c r="L654" s="133">
        <v>0</v>
      </c>
      <c r="M654" s="117">
        <v>1620</v>
      </c>
      <c r="N654" s="117">
        <f>12492657.14+318426.09-157160.42</f>
        <v>12653922.810000001</v>
      </c>
      <c r="O654" s="133">
        <v>0</v>
      </c>
      <c r="P654" s="133">
        <v>0</v>
      </c>
      <c r="Q654" s="133">
        <v>0</v>
      </c>
      <c r="R654" s="133">
        <v>0</v>
      </c>
      <c r="S654" s="133">
        <v>0</v>
      </c>
      <c r="T654" s="133">
        <v>0</v>
      </c>
      <c r="U654" s="133">
        <v>0</v>
      </c>
      <c r="V654" s="133">
        <v>0</v>
      </c>
      <c r="W654" s="133">
        <v>0</v>
      </c>
      <c r="X654" s="133">
        <v>0</v>
      </c>
      <c r="Y654" s="133">
        <v>0</v>
      </c>
      <c r="Z654" s="133">
        <v>0</v>
      </c>
      <c r="AA654" s="133">
        <v>0</v>
      </c>
      <c r="AB654" s="133">
        <v>0</v>
      </c>
      <c r="AC654" s="117">
        <f>ROUND(N654*2.14%,2)</f>
        <v>270793.95</v>
      </c>
      <c r="AD654" s="133">
        <v>215111</v>
      </c>
      <c r="AE654" s="133">
        <v>0</v>
      </c>
      <c r="AF654" s="108">
        <v>2024</v>
      </c>
      <c r="AG654" s="108">
        <v>2024</v>
      </c>
      <c r="AH654" s="108">
        <v>2024</v>
      </c>
      <c r="AI654" s="124"/>
      <c r="AJ654" s="124"/>
      <c r="AK654" s="124"/>
      <c r="AL654" s="124"/>
      <c r="AM654" s="125" t="s">
        <v>16933</v>
      </c>
      <c r="AN654" s="125" t="s">
        <v>16935</v>
      </c>
      <c r="AO654" s="125">
        <v>0</v>
      </c>
      <c r="AP654" s="125" t="s">
        <v>16943</v>
      </c>
      <c r="AQ654" s="125" t="s">
        <v>16936</v>
      </c>
      <c r="AR654" s="125" t="s">
        <v>16931</v>
      </c>
      <c r="AS654" s="125"/>
      <c r="AT654" s="125"/>
      <c r="AU654" s="125"/>
      <c r="AV654" s="125"/>
      <c r="AW654" s="125" t="s">
        <v>1013</v>
      </c>
      <c r="AX654" s="126">
        <v>6142.1</v>
      </c>
      <c r="AY654" s="126">
        <v>1614</v>
      </c>
      <c r="AZ654" s="125" t="s">
        <v>2989</v>
      </c>
      <c r="BA654" s="125">
        <v>2009</v>
      </c>
      <c r="BB654" s="127"/>
      <c r="BC654" s="128">
        <f t="shared" si="233"/>
        <v>-6</v>
      </c>
      <c r="BJ654" s="97" t="str">
        <f>VLOOKUP(C654,BM:BO,3,FALSE)</f>
        <v>1614.600</v>
      </c>
      <c r="BM654" s="97" t="s">
        <v>3680</v>
      </c>
      <c r="BN654" s="97" t="s">
        <v>2983</v>
      </c>
      <c r="BO654" s="97" t="s">
        <v>3679</v>
      </c>
      <c r="BU654" s="97" t="s">
        <v>3680</v>
      </c>
      <c r="BV654" s="97" t="s">
        <v>2983</v>
      </c>
      <c r="BW654" s="97" t="s">
        <v>3679</v>
      </c>
      <c r="CH654" s="119">
        <f t="shared" si="221"/>
        <v>-7.5669959187507629E-10</v>
      </c>
      <c r="DN654" s="97" t="e">
        <f t="shared" si="239"/>
        <v>#N/A</v>
      </c>
    </row>
    <row r="655" spans="1:118" x14ac:dyDescent="0.3">
      <c r="A655" s="97">
        <v>1</v>
      </c>
      <c r="B655" s="120">
        <f>SUBTOTAL(9,$A$383:A655)</f>
        <v>264</v>
      </c>
      <c r="C655" s="130" t="s">
        <v>475</v>
      </c>
      <c r="D655" s="117">
        <f t="shared" si="249"/>
        <v>3920856.74</v>
      </c>
      <c r="E655" s="133">
        <v>0</v>
      </c>
      <c r="F655" s="133">
        <v>0</v>
      </c>
      <c r="G655" s="133">
        <v>0</v>
      </c>
      <c r="H655" s="133">
        <v>0</v>
      </c>
      <c r="I655" s="133">
        <v>0</v>
      </c>
      <c r="J655" s="133">
        <v>0</v>
      </c>
      <c r="K655" s="149">
        <v>0</v>
      </c>
      <c r="L655" s="133">
        <v>0</v>
      </c>
      <c r="M655" s="117">
        <v>450</v>
      </c>
      <c r="N655" s="117">
        <v>3781738.79</v>
      </c>
      <c r="O655" s="133">
        <v>0</v>
      </c>
      <c r="P655" s="133">
        <v>0</v>
      </c>
      <c r="Q655" s="133">
        <v>0</v>
      </c>
      <c r="R655" s="133">
        <v>0</v>
      </c>
      <c r="S655" s="133">
        <v>0</v>
      </c>
      <c r="T655" s="133">
        <v>0</v>
      </c>
      <c r="U655" s="133">
        <v>0</v>
      </c>
      <c r="V655" s="133">
        <v>0</v>
      </c>
      <c r="W655" s="133">
        <v>0</v>
      </c>
      <c r="X655" s="133">
        <v>0</v>
      </c>
      <c r="Y655" s="133">
        <v>0</v>
      </c>
      <c r="Z655" s="133">
        <v>0</v>
      </c>
      <c r="AA655" s="133">
        <v>0</v>
      </c>
      <c r="AB655" s="133">
        <v>0</v>
      </c>
      <c r="AC655" s="117">
        <f>ROUND(N655*2.14%,2)</f>
        <v>80929.210000000006</v>
      </c>
      <c r="AD655" s="117">
        <v>58188.74</v>
      </c>
      <c r="AE655" s="133">
        <v>0</v>
      </c>
      <c r="AF655" s="108">
        <v>2024</v>
      </c>
      <c r="AG655" s="108">
        <v>2024</v>
      </c>
      <c r="AH655" s="108">
        <v>2024</v>
      </c>
      <c r="AI655" s="124"/>
      <c r="AJ655" s="124"/>
      <c r="AK655" s="124"/>
      <c r="AL655" s="124"/>
      <c r="AM655" s="125" t="s">
        <v>16946</v>
      </c>
      <c r="AN655" s="125" t="s">
        <v>16929</v>
      </c>
      <c r="AO655" s="125">
        <v>0</v>
      </c>
      <c r="AP655" s="125" t="s">
        <v>16943</v>
      </c>
      <c r="AQ655" s="125" t="s">
        <v>16931</v>
      </c>
      <c r="AR655" s="125">
        <v>0</v>
      </c>
      <c r="AS655" s="125"/>
      <c r="AT655" s="125"/>
      <c r="AU655" s="125"/>
      <c r="AV655" s="125"/>
      <c r="AW655" s="125" t="s">
        <v>923</v>
      </c>
      <c r="AX655" s="126">
        <v>862.2</v>
      </c>
      <c r="AY655" s="126" t="s">
        <v>2983</v>
      </c>
      <c r="AZ655" s="125" t="s">
        <v>2989</v>
      </c>
      <c r="BA655" s="125" t="s">
        <v>16991</v>
      </c>
      <c r="BB655" s="127"/>
      <c r="BC655" s="128" t="e">
        <f t="shared" si="233"/>
        <v>#VALUE!</v>
      </c>
      <c r="BJ655" s="97" t="str">
        <f>VLOOKUP(C655,BM:BO,3,FALSE)</f>
        <v>нет данных</v>
      </c>
      <c r="BM655" s="97" t="s">
        <v>723</v>
      </c>
      <c r="BN655" s="97" t="s">
        <v>2983</v>
      </c>
      <c r="BO655" s="97" t="s">
        <v>2983</v>
      </c>
      <c r="BU655" s="97" t="s">
        <v>723</v>
      </c>
      <c r="BV655" s="97" t="s">
        <v>2983</v>
      </c>
      <c r="BW655" s="97" t="s">
        <v>2983</v>
      </c>
      <c r="CH655" s="119">
        <f t="shared" si="221"/>
        <v>1.8189894035458565E-10</v>
      </c>
      <c r="DN655" s="97" t="e">
        <f t="shared" si="239"/>
        <v>#N/A</v>
      </c>
    </row>
    <row r="656" spans="1:118" x14ac:dyDescent="0.3">
      <c r="A656" s="97">
        <v>1</v>
      </c>
      <c r="B656" s="120">
        <f>SUBTOTAL(9,$A$383:A656)</f>
        <v>265</v>
      </c>
      <c r="C656" s="130" t="s">
        <v>476</v>
      </c>
      <c r="D656" s="117">
        <f t="shared" si="249"/>
        <v>5994338.4900000002</v>
      </c>
      <c r="E656" s="133">
        <v>0</v>
      </c>
      <c r="F656" s="133">
        <v>0</v>
      </c>
      <c r="G656" s="133">
        <v>0</v>
      </c>
      <c r="H656" s="133">
        <v>0</v>
      </c>
      <c r="I656" s="133">
        <v>0</v>
      </c>
      <c r="J656" s="133">
        <v>0</v>
      </c>
      <c r="K656" s="149">
        <v>0</v>
      </c>
      <c r="L656" s="133">
        <v>0</v>
      </c>
      <c r="M656" s="117">
        <v>685</v>
      </c>
      <c r="N656" s="117">
        <v>5803967.0999999996</v>
      </c>
      <c r="O656" s="133">
        <v>0</v>
      </c>
      <c r="P656" s="133">
        <v>0</v>
      </c>
      <c r="Q656" s="133">
        <v>0</v>
      </c>
      <c r="R656" s="133">
        <v>0</v>
      </c>
      <c r="S656" s="133">
        <v>0</v>
      </c>
      <c r="T656" s="133">
        <v>0</v>
      </c>
      <c r="U656" s="133">
        <v>0</v>
      </c>
      <c r="V656" s="133">
        <v>0</v>
      </c>
      <c r="W656" s="133">
        <v>0</v>
      </c>
      <c r="X656" s="133">
        <v>0</v>
      </c>
      <c r="Y656" s="133">
        <v>0</v>
      </c>
      <c r="Z656" s="133">
        <v>0</v>
      </c>
      <c r="AA656" s="133">
        <v>0</v>
      </c>
      <c r="AB656" s="133">
        <v>0</v>
      </c>
      <c r="AC656" s="117">
        <f>ROUND(N656*2.14%,2)</f>
        <v>124204.9</v>
      </c>
      <c r="AD656" s="117">
        <v>66166.490000000005</v>
      </c>
      <c r="AE656" s="133">
        <v>0</v>
      </c>
      <c r="AF656" s="108">
        <v>2024</v>
      </c>
      <c r="AG656" s="108">
        <v>2024</v>
      </c>
      <c r="AH656" s="108">
        <v>2024</v>
      </c>
      <c r="AI656" s="124"/>
      <c r="AJ656" s="124"/>
      <c r="AK656" s="124"/>
      <c r="AL656" s="124"/>
      <c r="AM656" s="125" t="s">
        <v>16948</v>
      </c>
      <c r="AN656" s="125" t="s">
        <v>16929</v>
      </c>
      <c r="AO656" s="125">
        <v>0</v>
      </c>
      <c r="AP656" s="125" t="s">
        <v>16943</v>
      </c>
      <c r="AQ656" s="125" t="s">
        <v>16943</v>
      </c>
      <c r="AR656" s="125">
        <v>0</v>
      </c>
      <c r="AS656" s="125"/>
      <c r="AT656" s="125"/>
      <c r="AU656" s="125"/>
      <c r="AV656" s="125"/>
      <c r="AW656" s="125" t="s">
        <v>1267</v>
      </c>
      <c r="AX656" s="126">
        <v>935.2</v>
      </c>
      <c r="AY656" s="126">
        <v>716</v>
      </c>
      <c r="AZ656" s="125" t="s">
        <v>2989</v>
      </c>
      <c r="BA656" s="125">
        <v>2010</v>
      </c>
      <c r="BB656" s="127"/>
      <c r="BC656" s="128">
        <f t="shared" si="233"/>
        <v>31</v>
      </c>
      <c r="BJ656" s="97" t="str">
        <f>VLOOKUP(C656,BM:BO,3,FALSE)</f>
        <v>646.600</v>
      </c>
      <c r="BM656" s="97" t="s">
        <v>724</v>
      </c>
      <c r="BN656" s="97" t="s">
        <v>626</v>
      </c>
      <c r="BO656" s="97" t="s">
        <v>732</v>
      </c>
      <c r="BU656" s="97" t="s">
        <v>724</v>
      </c>
      <c r="BV656" s="97" t="s">
        <v>626</v>
      </c>
      <c r="BW656" s="97" t="s">
        <v>732</v>
      </c>
      <c r="CH656" s="119">
        <f t="shared" si="221"/>
        <v>5.9662852436304092E-10</v>
      </c>
      <c r="DN656" s="97" t="e">
        <f t="shared" si="239"/>
        <v>#N/A</v>
      </c>
    </row>
    <row r="657" spans="1:118" x14ac:dyDescent="0.3">
      <c r="A657" s="97">
        <v>1</v>
      </c>
      <c r="B657" s="120">
        <f>SUBTOTAL(9,$A$383:A657)</f>
        <v>266</v>
      </c>
      <c r="C657" s="130" t="s">
        <v>462</v>
      </c>
      <c r="D657" s="117">
        <f t="shared" si="249"/>
        <v>2252291.1999999997</v>
      </c>
      <c r="E657" s="133">
        <v>0</v>
      </c>
      <c r="F657" s="133">
        <v>0</v>
      </c>
      <c r="G657" s="133">
        <v>0</v>
      </c>
      <c r="H657" s="133">
        <v>0</v>
      </c>
      <c r="I657" s="133">
        <v>0</v>
      </c>
      <c r="J657" s="133">
        <v>0</v>
      </c>
      <c r="K657" s="149">
        <v>0</v>
      </c>
      <c r="L657" s="133">
        <v>0</v>
      </c>
      <c r="M657" s="135">
        <v>277</v>
      </c>
      <c r="N657" s="117">
        <v>2138135.11</v>
      </c>
      <c r="O657" s="133">
        <v>0</v>
      </c>
      <c r="P657" s="133">
        <v>0</v>
      </c>
      <c r="Q657" s="117">
        <v>0</v>
      </c>
      <c r="R657" s="117">
        <v>0</v>
      </c>
      <c r="S657" s="133">
        <v>0</v>
      </c>
      <c r="T657" s="133">
        <v>0</v>
      </c>
      <c r="U657" s="133">
        <v>0</v>
      </c>
      <c r="V657" s="133">
        <v>0</v>
      </c>
      <c r="W657" s="133">
        <v>0</v>
      </c>
      <c r="X657" s="133">
        <v>0</v>
      </c>
      <c r="Y657" s="133">
        <v>0</v>
      </c>
      <c r="Z657" s="133">
        <v>0</v>
      </c>
      <c r="AA657" s="133">
        <v>0</v>
      </c>
      <c r="AB657" s="133">
        <v>0</v>
      </c>
      <c r="AC657" s="117">
        <f>ROUND(N657*2.14%,2)</f>
        <v>45756.09</v>
      </c>
      <c r="AD657" s="117">
        <v>68400</v>
      </c>
      <c r="AE657" s="133">
        <v>0</v>
      </c>
      <c r="AF657" s="108">
        <v>2024</v>
      </c>
      <c r="AG657" s="108">
        <v>2024</v>
      </c>
      <c r="AH657" s="108">
        <v>2024</v>
      </c>
      <c r="AI657" s="124"/>
      <c r="AJ657" s="124"/>
      <c r="AK657" s="124"/>
      <c r="AL657" s="124"/>
      <c r="AM657" s="125" t="s">
        <v>16928</v>
      </c>
      <c r="AN657" s="125" t="s">
        <v>16928</v>
      </c>
      <c r="AO657" s="125">
        <v>0</v>
      </c>
      <c r="AP657" s="125" t="s">
        <v>16928</v>
      </c>
      <c r="AQ657" s="125" t="s">
        <v>16947</v>
      </c>
      <c r="AR657" s="125">
        <v>0</v>
      </c>
      <c r="AS657" s="125"/>
      <c r="AT657" s="125"/>
      <c r="AU657" s="125"/>
      <c r="AV657" s="125"/>
      <c r="AW657" s="125" t="s">
        <v>662</v>
      </c>
      <c r="AX657" s="126">
        <v>332</v>
      </c>
      <c r="AY657" s="126">
        <v>269</v>
      </c>
      <c r="AZ657" s="125" t="s">
        <v>2966</v>
      </c>
      <c r="BA657" s="125" t="s">
        <v>16991</v>
      </c>
      <c r="BB657" s="127"/>
      <c r="BC657" s="128">
        <f>AY657-M657</f>
        <v>-8</v>
      </c>
      <c r="BJ657" s="97" t="str">
        <f>VLOOKUP(C657,BM:BO,3,FALSE)</f>
        <v>нет данных</v>
      </c>
      <c r="BM657" s="97" t="s">
        <v>3658</v>
      </c>
      <c r="BN657" s="97" t="s">
        <v>3003</v>
      </c>
      <c r="BO657" s="97" t="s">
        <v>2983</v>
      </c>
      <c r="BU657" s="97" t="s">
        <v>3658</v>
      </c>
      <c r="BV657" s="97" t="s">
        <v>3003</v>
      </c>
      <c r="BW657" s="97" t="s">
        <v>2983</v>
      </c>
      <c r="CH657" s="119">
        <f t="shared" si="221"/>
        <v>-1.4551915228366852E-10</v>
      </c>
      <c r="DN657" s="97" t="e">
        <f t="shared" si="239"/>
        <v>#N/A</v>
      </c>
    </row>
    <row r="658" spans="1:118" x14ac:dyDescent="0.3">
      <c r="A658" s="97">
        <v>1</v>
      </c>
      <c r="B658" s="120">
        <f>SUBTOTAL(9,$A$383:A658)</f>
        <v>267</v>
      </c>
      <c r="C658" s="130" t="s">
        <v>8359</v>
      </c>
      <c r="D658" s="117">
        <f t="shared" si="249"/>
        <v>3372397.83</v>
      </c>
      <c r="E658" s="134">
        <v>0</v>
      </c>
      <c r="F658" s="134">
        <v>0</v>
      </c>
      <c r="G658" s="134">
        <v>0</v>
      </c>
      <c r="H658" s="134">
        <v>0</v>
      </c>
      <c r="I658" s="134">
        <v>0</v>
      </c>
      <c r="J658" s="134">
        <v>0</v>
      </c>
      <c r="K658" s="152">
        <v>0</v>
      </c>
      <c r="L658" s="134">
        <v>0</v>
      </c>
      <c r="M658" s="134">
        <v>0</v>
      </c>
      <c r="N658" s="134">
        <v>0</v>
      </c>
      <c r="O658" s="134">
        <v>0</v>
      </c>
      <c r="P658" s="134">
        <v>0</v>
      </c>
      <c r="Q658" s="134">
        <v>585.5</v>
      </c>
      <c r="R658" s="134">
        <v>2913430.43</v>
      </c>
      <c r="S658" s="134">
        <v>0</v>
      </c>
      <c r="T658" s="134">
        <v>0</v>
      </c>
      <c r="U658" s="134">
        <v>0</v>
      </c>
      <c r="V658" s="134">
        <v>0</v>
      </c>
      <c r="W658" s="134">
        <v>0</v>
      </c>
      <c r="X658" s="134">
        <v>0</v>
      </c>
      <c r="Y658" s="134">
        <v>0</v>
      </c>
      <c r="Z658" s="134">
        <v>0</v>
      </c>
      <c r="AA658" s="134">
        <v>0</v>
      </c>
      <c r="AB658" s="134">
        <v>0</v>
      </c>
      <c r="AC658" s="134">
        <f>ROUND(R658*2.14%,2)+ROUND(N658*2.14%,2)</f>
        <v>62347.41</v>
      </c>
      <c r="AD658" s="134">
        <f>134565.41+142054.58</f>
        <v>276619.99</v>
      </c>
      <c r="AE658" s="134">
        <v>120000</v>
      </c>
      <c r="AF658" s="108">
        <v>2024</v>
      </c>
      <c r="AG658" s="108">
        <v>2024</v>
      </c>
      <c r="AH658" s="108">
        <v>2024</v>
      </c>
      <c r="AI658" s="124"/>
      <c r="AJ658" s="124"/>
      <c r="AK658" s="124"/>
      <c r="AL658" s="124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6"/>
      <c r="AY658" s="126"/>
      <c r="AZ658" s="125"/>
      <c r="BA658" s="125"/>
      <c r="BB658" s="127"/>
      <c r="BC658" s="128"/>
      <c r="CH658" s="119">
        <f t="shared" si="221"/>
        <v>-1.1641532182693481E-10</v>
      </c>
      <c r="DN658" s="97" t="e">
        <f t="shared" si="239"/>
        <v>#N/A</v>
      </c>
    </row>
    <row r="659" spans="1:118" x14ac:dyDescent="0.3">
      <c r="A659" s="97">
        <v>1</v>
      </c>
      <c r="B659" s="120">
        <f>SUBTOTAL(9,$A$383:A659)</f>
        <v>268</v>
      </c>
      <c r="C659" s="130" t="s">
        <v>8396</v>
      </c>
      <c r="D659" s="117">
        <f t="shared" si="249"/>
        <v>2961597.52</v>
      </c>
      <c r="E659" s="134">
        <v>0</v>
      </c>
      <c r="F659" s="134">
        <v>0</v>
      </c>
      <c r="G659" s="134">
        <v>0</v>
      </c>
      <c r="H659" s="134">
        <v>0</v>
      </c>
      <c r="I659" s="134">
        <v>0</v>
      </c>
      <c r="J659" s="134">
        <v>0</v>
      </c>
      <c r="K659" s="152">
        <v>0</v>
      </c>
      <c r="L659" s="134">
        <v>0</v>
      </c>
      <c r="M659" s="134">
        <v>449.5</v>
      </c>
      <c r="N659" s="134">
        <v>2632262.44</v>
      </c>
      <c r="O659" s="134">
        <v>0</v>
      </c>
      <c r="P659" s="134">
        <v>0</v>
      </c>
      <c r="Q659" s="134">
        <v>0</v>
      </c>
      <c r="R659" s="134">
        <v>0</v>
      </c>
      <c r="S659" s="134">
        <v>0</v>
      </c>
      <c r="T659" s="134">
        <v>0</v>
      </c>
      <c r="U659" s="134">
        <v>0</v>
      </c>
      <c r="V659" s="134">
        <v>0</v>
      </c>
      <c r="W659" s="134">
        <v>0</v>
      </c>
      <c r="X659" s="134">
        <v>0</v>
      </c>
      <c r="Y659" s="134">
        <v>0</v>
      </c>
      <c r="Z659" s="134">
        <v>0</v>
      </c>
      <c r="AA659" s="134">
        <v>0</v>
      </c>
      <c r="AB659" s="134">
        <v>0</v>
      </c>
      <c r="AC659" s="134">
        <f>ROUND(N659*2.14%,2)</f>
        <v>56330.42</v>
      </c>
      <c r="AD659" s="134">
        <v>153004.66</v>
      </c>
      <c r="AE659" s="134">
        <v>120000</v>
      </c>
      <c r="AF659" s="136">
        <v>2024</v>
      </c>
      <c r="AG659" s="108">
        <v>2024</v>
      </c>
      <c r="AH659" s="108">
        <v>2024</v>
      </c>
      <c r="AI659" s="124"/>
      <c r="AJ659" s="124"/>
      <c r="AK659" s="124"/>
      <c r="AL659" s="124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6"/>
      <c r="AY659" s="126"/>
      <c r="AZ659" s="125"/>
      <c r="BA659" s="125"/>
      <c r="BB659" s="127"/>
      <c r="BC659" s="128"/>
      <c r="CH659" s="119">
        <f t="shared" si="221"/>
        <v>0</v>
      </c>
      <c r="DN659" s="97" t="e">
        <f t="shared" si="239"/>
        <v>#N/A</v>
      </c>
    </row>
    <row r="660" spans="1:118" x14ac:dyDescent="0.3">
      <c r="A660" s="97">
        <v>1</v>
      </c>
      <c r="B660" s="120">
        <f>SUBTOTAL(9,$A$383:A660)</f>
        <v>269</v>
      </c>
      <c r="C660" s="130" t="s">
        <v>8211</v>
      </c>
      <c r="D660" s="117">
        <f t="shared" si="249"/>
        <v>2187627.7999999998</v>
      </c>
      <c r="E660" s="134">
        <v>0</v>
      </c>
      <c r="F660" s="134">
        <v>0</v>
      </c>
      <c r="G660" s="134">
        <v>0</v>
      </c>
      <c r="H660" s="134">
        <v>0</v>
      </c>
      <c r="I660" s="134">
        <v>0</v>
      </c>
      <c r="J660" s="134">
        <v>0</v>
      </c>
      <c r="K660" s="152">
        <v>0</v>
      </c>
      <c r="L660" s="134">
        <v>0</v>
      </c>
      <c r="M660" s="134">
        <v>407.8</v>
      </c>
      <c r="N660" s="134">
        <v>2045955</v>
      </c>
      <c r="O660" s="134">
        <v>0</v>
      </c>
      <c r="P660" s="134">
        <v>0</v>
      </c>
      <c r="Q660" s="134">
        <v>0</v>
      </c>
      <c r="R660" s="134">
        <v>0</v>
      </c>
      <c r="S660" s="134">
        <v>0</v>
      </c>
      <c r="T660" s="134">
        <v>0</v>
      </c>
      <c r="U660" s="134">
        <v>0</v>
      </c>
      <c r="V660" s="134">
        <v>0</v>
      </c>
      <c r="W660" s="134">
        <v>0</v>
      </c>
      <c r="X660" s="134">
        <v>0</v>
      </c>
      <c r="Y660" s="134">
        <v>0</v>
      </c>
      <c r="Z660" s="134">
        <v>0</v>
      </c>
      <c r="AA660" s="134">
        <v>0</v>
      </c>
      <c r="AB660" s="134">
        <v>0</v>
      </c>
      <c r="AC660" s="134">
        <f>ROUND(N660*1.0593%,2)+ROUND(E660*1.0593%,2)+ROUND(F660*1.0593%,2)+ROUND(G660*1.0593%,2)+ROUND(H660*1.0593%,2)+ROUND(I660*1.0593%,2)+ROUND(J660*1.0593%,2)+ROUND(L660*1.0593%,2)+ROUND(P660*1.0593%,2)+ROUND(R660*1.0593%,2)+ROUND(T660*1.0593%,2)+ROUND(U660*1.0593%,2)+ROUND(V660*1.0593%,2)+ROUND(W660*1.0593%,2)+ROUND(X660*1.0593%,2)+ROUND(Y660*1.0593%,2)+ROUND(Z660*1.0593%,2)+ROUND(AA660*1.0593%,2)+ROUND(AB660*1.0593%,2)</f>
        <v>21672.799999999999</v>
      </c>
      <c r="AD660" s="134">
        <v>0</v>
      </c>
      <c r="AE660" s="134">
        <v>120000</v>
      </c>
      <c r="AF660" s="136" t="s">
        <v>17025</v>
      </c>
      <c r="AG660" s="108">
        <v>2024</v>
      </c>
      <c r="AH660" s="108">
        <v>2024</v>
      </c>
      <c r="AI660" s="124"/>
      <c r="AJ660" s="124"/>
      <c r="AK660" s="124"/>
      <c r="AL660" s="124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6"/>
      <c r="AY660" s="126"/>
      <c r="AZ660" s="125"/>
      <c r="BA660" s="125"/>
      <c r="BB660" s="127"/>
      <c r="BC660" s="128"/>
      <c r="CH660" s="119">
        <f t="shared" si="221"/>
        <v>-1.8917489796876907E-10</v>
      </c>
      <c r="DN660" s="97" t="e">
        <f t="shared" si="239"/>
        <v>#N/A</v>
      </c>
    </row>
    <row r="661" spans="1:118" x14ac:dyDescent="0.3">
      <c r="A661" s="97">
        <v>1</v>
      </c>
      <c r="B661" s="120">
        <f>SUBTOTAL(9,$A$383:A661)</f>
        <v>270</v>
      </c>
      <c r="C661" s="130" t="s">
        <v>8258</v>
      </c>
      <c r="D661" s="117">
        <f t="shared" si="249"/>
        <v>2943080.6</v>
      </c>
      <c r="E661" s="134">
        <v>0</v>
      </c>
      <c r="F661" s="134">
        <v>0</v>
      </c>
      <c r="G661" s="134">
        <v>0</v>
      </c>
      <c r="H661" s="134">
        <v>0</v>
      </c>
      <c r="I661" s="134">
        <v>0</v>
      </c>
      <c r="J661" s="134">
        <v>0</v>
      </c>
      <c r="K661" s="152">
        <v>0</v>
      </c>
      <c r="L661" s="134">
        <v>0</v>
      </c>
      <c r="M661" s="135">
        <v>349</v>
      </c>
      <c r="N661" s="117">
        <v>2734560.99</v>
      </c>
      <c r="O661" s="133">
        <v>0</v>
      </c>
      <c r="P661" s="133">
        <v>0</v>
      </c>
      <c r="Q661" s="117">
        <v>0</v>
      </c>
      <c r="R661" s="117">
        <v>0</v>
      </c>
      <c r="S661" s="133">
        <v>0</v>
      </c>
      <c r="T661" s="133">
        <v>0</v>
      </c>
      <c r="U661" s="133">
        <v>0</v>
      </c>
      <c r="V661" s="133">
        <v>0</v>
      </c>
      <c r="W661" s="133">
        <v>0</v>
      </c>
      <c r="X661" s="133">
        <v>0</v>
      </c>
      <c r="Y661" s="133">
        <v>0</v>
      </c>
      <c r="Z661" s="133">
        <v>0</v>
      </c>
      <c r="AA661" s="133">
        <v>0</v>
      </c>
      <c r="AB661" s="133">
        <v>0</v>
      </c>
      <c r="AC661" s="117">
        <f>ROUND(N661*2.14%,2)</f>
        <v>58519.61</v>
      </c>
      <c r="AD661" s="117">
        <v>150000</v>
      </c>
      <c r="AE661" s="133">
        <v>0</v>
      </c>
      <c r="AF661" s="108">
        <v>2024</v>
      </c>
      <c r="AG661" s="108">
        <v>2024</v>
      </c>
      <c r="AH661" s="108">
        <v>2024</v>
      </c>
      <c r="AI661" s="124"/>
      <c r="AJ661" s="124"/>
      <c r="AK661" s="124"/>
      <c r="AL661" s="124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6"/>
      <c r="AY661" s="126"/>
      <c r="AZ661" s="125"/>
      <c r="BA661" s="125"/>
      <c r="BB661" s="127"/>
      <c r="BC661" s="128"/>
      <c r="CH661" s="119"/>
      <c r="DN661" s="97" t="e">
        <f t="shared" si="239"/>
        <v>#N/A</v>
      </c>
    </row>
    <row r="662" spans="1:118" x14ac:dyDescent="0.3">
      <c r="A662" s="97">
        <v>1</v>
      </c>
      <c r="B662" s="120">
        <f>SUBTOTAL(9,$A$383:A662)</f>
        <v>271</v>
      </c>
      <c r="C662" s="130" t="s">
        <v>459</v>
      </c>
      <c r="D662" s="117">
        <f t="shared" si="249"/>
        <v>2701079.1</v>
      </c>
      <c r="E662" s="133">
        <v>0</v>
      </c>
      <c r="F662" s="133">
        <v>0</v>
      </c>
      <c r="G662" s="133">
        <v>0</v>
      </c>
      <c r="H662" s="133">
        <v>0</v>
      </c>
      <c r="I662" s="133">
        <v>0</v>
      </c>
      <c r="J662" s="133">
        <v>0</v>
      </c>
      <c r="K662" s="149">
        <v>0</v>
      </c>
      <c r="L662" s="133">
        <v>0</v>
      </c>
      <c r="M662" s="135">
        <v>255</v>
      </c>
      <c r="N662" s="117">
        <v>2644487.08</v>
      </c>
      <c r="O662" s="133">
        <v>0</v>
      </c>
      <c r="P662" s="133">
        <v>0</v>
      </c>
      <c r="Q662" s="117">
        <v>0</v>
      </c>
      <c r="R662" s="117">
        <v>0</v>
      </c>
      <c r="S662" s="133">
        <v>0</v>
      </c>
      <c r="T662" s="133">
        <v>0</v>
      </c>
      <c r="U662" s="133">
        <v>0</v>
      </c>
      <c r="V662" s="133">
        <v>0</v>
      </c>
      <c r="W662" s="133">
        <v>0</v>
      </c>
      <c r="X662" s="133">
        <v>0</v>
      </c>
      <c r="Y662" s="133">
        <v>0</v>
      </c>
      <c r="Z662" s="133">
        <v>0</v>
      </c>
      <c r="AA662" s="133">
        <v>0</v>
      </c>
      <c r="AB662" s="133">
        <v>0</v>
      </c>
      <c r="AC662" s="117">
        <f>ROUND(N662*2.14%,2)</f>
        <v>56592.02</v>
      </c>
      <c r="AD662" s="133">
        <v>0</v>
      </c>
      <c r="AE662" s="133">
        <v>0</v>
      </c>
      <c r="AF662" s="108" t="s">
        <v>17025</v>
      </c>
      <c r="AG662" s="108">
        <v>2024</v>
      </c>
      <c r="AH662" s="108">
        <v>2024</v>
      </c>
      <c r="AI662" s="124"/>
      <c r="AJ662" s="124"/>
      <c r="AK662" s="124"/>
      <c r="AL662" s="124"/>
      <c r="AM662" s="125" t="s">
        <v>16932</v>
      </c>
      <c r="AN662" s="125" t="s">
        <v>16930</v>
      </c>
      <c r="AO662" s="125">
        <v>0</v>
      </c>
      <c r="AP662" s="125" t="s">
        <v>16934</v>
      </c>
      <c r="AQ662" s="125" t="s">
        <v>16951</v>
      </c>
      <c r="AR662" s="125">
        <v>0</v>
      </c>
      <c r="AS662" s="125" t="s">
        <v>16965</v>
      </c>
      <c r="AT662" s="125"/>
      <c r="AU662" s="125"/>
      <c r="AV662" s="125"/>
      <c r="AW662" s="125" t="s">
        <v>639</v>
      </c>
      <c r="AX662" s="126">
        <v>559.20000000000005</v>
      </c>
      <c r="AY662" s="126" t="s">
        <v>2983</v>
      </c>
      <c r="AZ662" s="125" t="s">
        <v>2966</v>
      </c>
      <c r="BA662" s="125" t="s">
        <v>2983</v>
      </c>
      <c r="BB662" s="127"/>
      <c r="BC662" s="128" t="e">
        <v>#VALUE!</v>
      </c>
      <c r="BJ662" s="97" t="s">
        <v>2983</v>
      </c>
      <c r="BM662" s="97" t="s">
        <v>3652</v>
      </c>
      <c r="BN662" s="97" t="s">
        <v>2983</v>
      </c>
      <c r="BO662" s="97" t="s">
        <v>2983</v>
      </c>
      <c r="BU662" s="97" t="s">
        <v>3652</v>
      </c>
      <c r="BV662" s="97" t="s">
        <v>2983</v>
      </c>
      <c r="BW662" s="97" t="s">
        <v>2983</v>
      </c>
      <c r="CH662" s="119">
        <v>1.7462298274040222E-10</v>
      </c>
      <c r="DN662" s="97" t="e">
        <f t="shared" si="239"/>
        <v>#N/A</v>
      </c>
    </row>
    <row r="663" spans="1:118" x14ac:dyDescent="0.3">
      <c r="A663" s="97">
        <v>1</v>
      </c>
      <c r="B663" s="120">
        <f>SUBTOTAL(9,$A$383:A663)</f>
        <v>272</v>
      </c>
      <c r="C663" s="130" t="s">
        <v>8932</v>
      </c>
      <c r="D663" s="117">
        <f t="shared" si="249"/>
        <v>7433388.7800000003</v>
      </c>
      <c r="E663" s="134">
        <v>0</v>
      </c>
      <c r="F663" s="134">
        <v>0</v>
      </c>
      <c r="G663" s="134">
        <v>0</v>
      </c>
      <c r="H663" s="134">
        <v>0</v>
      </c>
      <c r="I663" s="134">
        <v>0</v>
      </c>
      <c r="J663" s="134">
        <v>0</v>
      </c>
      <c r="K663" s="152">
        <v>0</v>
      </c>
      <c r="L663" s="134">
        <v>0</v>
      </c>
      <c r="M663" s="122">
        <v>769.6</v>
      </c>
      <c r="N663" s="134">
        <v>7277647.1299999999</v>
      </c>
      <c r="O663" s="134">
        <v>0</v>
      </c>
      <c r="P663" s="134">
        <v>0</v>
      </c>
      <c r="Q663" s="134">
        <v>0</v>
      </c>
      <c r="R663" s="134">
        <v>0</v>
      </c>
      <c r="S663" s="134">
        <v>0</v>
      </c>
      <c r="T663" s="134">
        <v>0</v>
      </c>
      <c r="U663" s="134">
        <v>0</v>
      </c>
      <c r="V663" s="134">
        <v>0</v>
      </c>
      <c r="W663" s="134">
        <v>0</v>
      </c>
      <c r="X663" s="134">
        <v>0</v>
      </c>
      <c r="Y663" s="134">
        <v>0</v>
      </c>
      <c r="Z663" s="134">
        <v>0</v>
      </c>
      <c r="AA663" s="134">
        <v>0</v>
      </c>
      <c r="AB663" s="134">
        <v>0</v>
      </c>
      <c r="AC663" s="134">
        <f>ROUND(N663*2.14%,2)</f>
        <v>155741.65</v>
      </c>
      <c r="AD663" s="134">
        <v>0</v>
      </c>
      <c r="AE663" s="134">
        <v>0</v>
      </c>
      <c r="AF663" s="136" t="s">
        <v>17025</v>
      </c>
      <c r="AG663" s="136">
        <v>2024</v>
      </c>
      <c r="AH663" s="137">
        <v>2024</v>
      </c>
      <c r="AI663" s="124"/>
      <c r="AJ663" s="124"/>
      <c r="AK663" s="124"/>
      <c r="AL663" s="124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6"/>
      <c r="AY663" s="126"/>
      <c r="AZ663" s="125"/>
      <c r="BA663" s="125"/>
      <c r="BB663" s="127"/>
      <c r="BC663" s="128"/>
      <c r="CH663" s="119">
        <v>4.8748916015028954E-10</v>
      </c>
      <c r="DN663" s="97" t="e">
        <f t="shared" si="239"/>
        <v>#N/A</v>
      </c>
    </row>
    <row r="664" spans="1:118" x14ac:dyDescent="0.3">
      <c r="A664" s="97">
        <v>1</v>
      </c>
      <c r="B664" s="120">
        <f>SUBTOTAL(9,$A$383:A664)</f>
        <v>273</v>
      </c>
      <c r="C664" s="180" t="s">
        <v>7977</v>
      </c>
      <c r="D664" s="54">
        <f t="shared" si="249"/>
        <v>9188992.9700000007</v>
      </c>
      <c r="E664" s="54">
        <v>0</v>
      </c>
      <c r="F664" s="54">
        <v>0</v>
      </c>
      <c r="G664" s="54">
        <v>0</v>
      </c>
      <c r="H664" s="54">
        <v>0</v>
      </c>
      <c r="I664" s="54">
        <v>0</v>
      </c>
      <c r="J664" s="54">
        <v>0</v>
      </c>
      <c r="K664" s="180">
        <v>3</v>
      </c>
      <c r="L664" s="54">
        <v>8999344.4700000007</v>
      </c>
      <c r="M664" s="54">
        <v>0</v>
      </c>
      <c r="N664" s="54">
        <v>0</v>
      </c>
      <c r="O664" s="54">
        <v>0</v>
      </c>
      <c r="P664" s="54">
        <v>0</v>
      </c>
      <c r="Q664" s="54">
        <v>0</v>
      </c>
      <c r="R664" s="54">
        <v>0</v>
      </c>
      <c r="S664" s="54">
        <v>0</v>
      </c>
      <c r="T664" s="54">
        <v>0</v>
      </c>
      <c r="U664" s="54">
        <v>0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v>0</v>
      </c>
      <c r="AC664" s="54">
        <v>0</v>
      </c>
      <c r="AD664" s="54">
        <v>189648.5</v>
      </c>
      <c r="AE664" s="54">
        <v>0</v>
      </c>
      <c r="AF664" s="125">
        <v>2024</v>
      </c>
      <c r="AG664" s="125">
        <v>2024</v>
      </c>
      <c r="AH664" s="125" t="s">
        <v>17025</v>
      </c>
      <c r="AZ664" s="97"/>
      <c r="BA664" s="97"/>
      <c r="BB664" s="97"/>
      <c r="DN664" s="97">
        <f t="shared" si="239"/>
        <v>8999344.4700000007</v>
      </c>
    </row>
    <row r="665" spans="1:118" x14ac:dyDescent="0.3">
      <c r="B665" s="150" t="s">
        <v>464</v>
      </c>
      <c r="C665" s="150"/>
      <c r="D665" s="116">
        <f>SUM(D666:D667)</f>
        <v>7897640.6699999999</v>
      </c>
      <c r="E665" s="117">
        <f t="shared" ref="E665:AE665" si="250">SUM(E666:E667)</f>
        <v>400425.14</v>
      </c>
      <c r="F665" s="117">
        <f t="shared" si="250"/>
        <v>0</v>
      </c>
      <c r="G665" s="117">
        <f t="shared" si="250"/>
        <v>0</v>
      </c>
      <c r="H665" s="117">
        <f t="shared" si="250"/>
        <v>0</v>
      </c>
      <c r="I665" s="117">
        <f t="shared" si="250"/>
        <v>0</v>
      </c>
      <c r="J665" s="117">
        <f t="shared" si="250"/>
        <v>0</v>
      </c>
      <c r="K665" s="118">
        <f t="shared" si="250"/>
        <v>0</v>
      </c>
      <c r="L665" s="117">
        <f t="shared" si="250"/>
        <v>0</v>
      </c>
      <c r="M665" s="117">
        <f t="shared" si="250"/>
        <v>800</v>
      </c>
      <c r="N665" s="117">
        <f t="shared" si="250"/>
        <v>7279670.8300000001</v>
      </c>
      <c r="O665" s="117">
        <f t="shared" si="250"/>
        <v>0</v>
      </c>
      <c r="P665" s="117">
        <f t="shared" si="250"/>
        <v>0</v>
      </c>
      <c r="Q665" s="117">
        <f t="shared" si="250"/>
        <v>0</v>
      </c>
      <c r="R665" s="117">
        <f t="shared" si="250"/>
        <v>0</v>
      </c>
      <c r="S665" s="117">
        <f t="shared" si="250"/>
        <v>0</v>
      </c>
      <c r="T665" s="117">
        <f t="shared" si="250"/>
        <v>0</v>
      </c>
      <c r="U665" s="117">
        <f t="shared" si="250"/>
        <v>0</v>
      </c>
      <c r="V665" s="117">
        <f t="shared" si="250"/>
        <v>0</v>
      </c>
      <c r="W665" s="117">
        <f t="shared" si="250"/>
        <v>0</v>
      </c>
      <c r="X665" s="117">
        <f t="shared" si="250"/>
        <v>0</v>
      </c>
      <c r="Y665" s="117">
        <f t="shared" si="250"/>
        <v>0</v>
      </c>
      <c r="Z665" s="117">
        <f t="shared" si="250"/>
        <v>0</v>
      </c>
      <c r="AA665" s="117">
        <f t="shared" si="250"/>
        <v>0</v>
      </c>
      <c r="AB665" s="117">
        <f t="shared" si="250"/>
        <v>0</v>
      </c>
      <c r="AC665" s="117">
        <f t="shared" si="250"/>
        <v>164354.06</v>
      </c>
      <c r="AD665" s="117">
        <f t="shared" si="250"/>
        <v>53190.64</v>
      </c>
      <c r="AE665" s="117">
        <f t="shared" si="250"/>
        <v>0</v>
      </c>
      <c r="AF665" s="108" t="s">
        <v>17004</v>
      </c>
      <c r="AG665" s="108" t="s">
        <v>17004</v>
      </c>
      <c r="AH665" s="108" t="s">
        <v>17004</v>
      </c>
      <c r="AI665" s="124"/>
      <c r="AJ665" s="124"/>
      <c r="AK665" s="124"/>
      <c r="AL665" s="124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6"/>
      <c r="AY665" s="126"/>
      <c r="AZ665" s="125"/>
      <c r="BA665" s="125"/>
      <c r="BB665" s="127"/>
      <c r="BC665" s="128">
        <f t="shared" si="233"/>
        <v>-800</v>
      </c>
      <c r="BJ665" s="97" t="e">
        <f t="shared" ref="BJ665:BJ682" si="251">VLOOKUP(C665,BM:BO,3,FALSE)</f>
        <v>#N/A</v>
      </c>
      <c r="BM665" s="97" t="s">
        <v>3681</v>
      </c>
      <c r="BN665" s="97" t="s">
        <v>655</v>
      </c>
      <c r="BO665" s="97" t="s">
        <v>3464</v>
      </c>
      <c r="BU665" s="97" t="s">
        <v>3681</v>
      </c>
      <c r="BV665" s="97" t="s">
        <v>655</v>
      </c>
      <c r="BW665" s="97" t="s">
        <v>3464</v>
      </c>
      <c r="CH665" s="119">
        <f t="shared" si="221"/>
        <v>1.8917489796876907E-10</v>
      </c>
      <c r="DN665" s="97" t="e">
        <f t="shared" si="239"/>
        <v>#N/A</v>
      </c>
    </row>
    <row r="666" spans="1:118" x14ac:dyDescent="0.3">
      <c r="A666" s="97">
        <v>1</v>
      </c>
      <c r="B666" s="120">
        <f>SUBTOTAL(9,$A$383:A666)</f>
        <v>274</v>
      </c>
      <c r="C666" s="130" t="s">
        <v>477</v>
      </c>
      <c r="D666" s="117">
        <f>E666+F666+G666+H666+I666+J666+L666+N666+P666+R666+T666+U666+V666+W666+X666+Y666+Z666+AA666+AB666+AC666+AD666+AE666</f>
        <v>462184.88</v>
      </c>
      <c r="E666" s="133">
        <v>400425.14</v>
      </c>
      <c r="F666" s="133">
        <v>0</v>
      </c>
      <c r="G666" s="133">
        <v>0</v>
      </c>
      <c r="H666" s="133">
        <v>0</v>
      </c>
      <c r="I666" s="133">
        <v>0</v>
      </c>
      <c r="J666" s="133">
        <v>0</v>
      </c>
      <c r="K666" s="149">
        <v>0</v>
      </c>
      <c r="L666" s="133">
        <v>0</v>
      </c>
      <c r="M666" s="117">
        <v>0</v>
      </c>
      <c r="N666" s="181">
        <v>0</v>
      </c>
      <c r="O666" s="133">
        <v>0</v>
      </c>
      <c r="P666" s="133">
        <v>0</v>
      </c>
      <c r="Q666" s="133">
        <v>0</v>
      </c>
      <c r="R666" s="133">
        <v>0</v>
      </c>
      <c r="S666" s="133">
        <v>0</v>
      </c>
      <c r="T666" s="133">
        <v>0</v>
      </c>
      <c r="U666" s="133">
        <v>0</v>
      </c>
      <c r="V666" s="133">
        <v>0</v>
      </c>
      <c r="W666" s="133">
        <v>0</v>
      </c>
      <c r="X666" s="133">
        <v>0</v>
      </c>
      <c r="Y666" s="133">
        <v>0</v>
      </c>
      <c r="Z666" s="133">
        <v>0</v>
      </c>
      <c r="AA666" s="133">
        <v>0</v>
      </c>
      <c r="AB666" s="133">
        <v>0</v>
      </c>
      <c r="AC666" s="133">
        <f>ROUND(E666*2.14%,2)</f>
        <v>8569.1</v>
      </c>
      <c r="AD666" s="133">
        <v>53190.64</v>
      </c>
      <c r="AE666" s="133">
        <v>0</v>
      </c>
      <c r="AF666" s="108">
        <v>2024</v>
      </c>
      <c r="AG666" s="108">
        <v>2024</v>
      </c>
      <c r="AH666" s="108">
        <v>2024</v>
      </c>
      <c r="AI666" s="124"/>
      <c r="AJ666" s="124"/>
      <c r="AK666" s="124"/>
      <c r="AL666" s="124"/>
      <c r="AM666" s="125" t="s">
        <v>16953</v>
      </c>
      <c r="AN666" s="125" t="s">
        <v>16948</v>
      </c>
      <c r="AO666" s="125">
        <v>0</v>
      </c>
      <c r="AP666" s="125" t="s">
        <v>16947</v>
      </c>
      <c r="AQ666" s="125" t="s">
        <v>16936</v>
      </c>
      <c r="AR666" s="125">
        <v>0</v>
      </c>
      <c r="AS666" s="125"/>
      <c r="AT666" s="125"/>
      <c r="AU666" s="125"/>
      <c r="AV666" s="125"/>
      <c r="AW666" s="125" t="s">
        <v>787</v>
      </c>
      <c r="AX666" s="126">
        <v>354</v>
      </c>
      <c r="AY666" s="126">
        <v>367.3</v>
      </c>
      <c r="AZ666" s="125" t="s">
        <v>2966</v>
      </c>
      <c r="BA666" s="125" t="s">
        <v>2983</v>
      </c>
      <c r="BB666" s="127"/>
      <c r="BC666" s="128">
        <f t="shared" si="233"/>
        <v>367.3</v>
      </c>
      <c r="BJ666" s="97" t="str">
        <f t="shared" si="251"/>
        <v>нет данных</v>
      </c>
      <c r="BM666" s="97" t="s">
        <v>520</v>
      </c>
      <c r="BN666" s="97" t="s">
        <v>778</v>
      </c>
      <c r="BO666" s="97" t="s">
        <v>3682</v>
      </c>
      <c r="BU666" s="97" t="s">
        <v>520</v>
      </c>
      <c r="BV666" s="97" t="s">
        <v>778</v>
      </c>
      <c r="BW666" s="97" t="s">
        <v>3682</v>
      </c>
      <c r="CH666" s="119">
        <f t="shared" si="221"/>
        <v>-7.2759576141834259E-12</v>
      </c>
      <c r="DN666" s="97" t="e">
        <f t="shared" si="239"/>
        <v>#N/A</v>
      </c>
    </row>
    <row r="667" spans="1:118" x14ac:dyDescent="0.3">
      <c r="A667" s="97">
        <v>1</v>
      </c>
      <c r="B667" s="120">
        <f>SUBTOTAL(9,$A$383:A667)</f>
        <v>275</v>
      </c>
      <c r="C667" s="130" t="s">
        <v>465</v>
      </c>
      <c r="D667" s="117">
        <f>E667+F667+G667+H667+I667+J667+L667+N667+P667+R667+T667+U667+V667+W667+X667+Y667+Z667+AA667+AB667+AC667+AD667+AE667</f>
        <v>7435455.79</v>
      </c>
      <c r="E667" s="133">
        <v>0</v>
      </c>
      <c r="F667" s="133">
        <v>0</v>
      </c>
      <c r="G667" s="133">
        <v>0</v>
      </c>
      <c r="H667" s="133">
        <v>0</v>
      </c>
      <c r="I667" s="133">
        <v>0</v>
      </c>
      <c r="J667" s="133">
        <v>0</v>
      </c>
      <c r="K667" s="149">
        <v>0</v>
      </c>
      <c r="L667" s="133">
        <v>0</v>
      </c>
      <c r="M667" s="122">
        <v>800</v>
      </c>
      <c r="N667" s="117">
        <v>7279670.8300000001</v>
      </c>
      <c r="O667" s="133">
        <v>0</v>
      </c>
      <c r="P667" s="133">
        <v>0</v>
      </c>
      <c r="Q667" s="117">
        <v>0</v>
      </c>
      <c r="R667" s="117">
        <v>0</v>
      </c>
      <c r="S667" s="133">
        <v>0</v>
      </c>
      <c r="T667" s="133">
        <v>0</v>
      </c>
      <c r="U667" s="133">
        <v>0</v>
      </c>
      <c r="V667" s="133">
        <v>0</v>
      </c>
      <c r="W667" s="133">
        <v>0</v>
      </c>
      <c r="X667" s="133">
        <v>0</v>
      </c>
      <c r="Y667" s="133">
        <v>0</v>
      </c>
      <c r="Z667" s="133">
        <v>0</v>
      </c>
      <c r="AA667" s="133">
        <v>0</v>
      </c>
      <c r="AB667" s="133">
        <v>0</v>
      </c>
      <c r="AC667" s="117">
        <f>ROUND(N667*2.14%,2)</f>
        <v>155784.95999999999</v>
      </c>
      <c r="AD667" s="117">
        <v>0</v>
      </c>
      <c r="AE667" s="133">
        <v>0</v>
      </c>
      <c r="AF667" s="108" t="s">
        <v>17025</v>
      </c>
      <c r="AG667" s="108">
        <v>2024</v>
      </c>
      <c r="AH667" s="108">
        <v>2024</v>
      </c>
      <c r="AI667" s="124"/>
      <c r="AJ667" s="124"/>
      <c r="AK667" s="124"/>
      <c r="AL667" s="124"/>
      <c r="AM667" s="125" t="s">
        <v>16948</v>
      </c>
      <c r="AN667" s="125" t="s">
        <v>16929</v>
      </c>
      <c r="AO667" s="125">
        <v>0</v>
      </c>
      <c r="AP667" s="125" t="s">
        <v>16943</v>
      </c>
      <c r="AQ667" s="125" t="s">
        <v>16949</v>
      </c>
      <c r="AR667" s="125">
        <v>0</v>
      </c>
      <c r="AS667" s="125"/>
      <c r="AT667" s="125"/>
      <c r="AU667" s="125"/>
      <c r="AV667" s="125"/>
      <c r="AW667" s="125" t="s">
        <v>1267</v>
      </c>
      <c r="AX667" s="126">
        <v>871</v>
      </c>
      <c r="AY667" s="126">
        <v>360.4</v>
      </c>
      <c r="AZ667" s="125" t="s">
        <v>2966</v>
      </c>
      <c r="BA667" s="125" t="s">
        <v>16991</v>
      </c>
      <c r="BB667" s="127"/>
      <c r="BC667" s="128">
        <f t="shared" si="233"/>
        <v>-439.6</v>
      </c>
      <c r="BD667" s="97" t="s">
        <v>16926</v>
      </c>
      <c r="BJ667" s="97" t="str">
        <f t="shared" si="251"/>
        <v>650.000</v>
      </c>
      <c r="BM667" s="97" t="s">
        <v>3662</v>
      </c>
      <c r="BN667" s="97" t="s">
        <v>3026</v>
      </c>
      <c r="BO667" s="97" t="s">
        <v>1344</v>
      </c>
      <c r="BU667" s="97" t="s">
        <v>3662</v>
      </c>
      <c r="BV667" s="97" t="s">
        <v>3026</v>
      </c>
      <c r="BW667" s="97" t="s">
        <v>1344</v>
      </c>
      <c r="CH667" s="119">
        <f t="shared" si="221"/>
        <v>-2.9103830456733704E-11</v>
      </c>
      <c r="DN667" s="97" t="e">
        <f t="shared" si="239"/>
        <v>#N/A</v>
      </c>
    </row>
    <row r="668" spans="1:118" x14ac:dyDescent="0.3">
      <c r="B668" s="150" t="s">
        <v>466</v>
      </c>
      <c r="C668" s="150"/>
      <c r="D668" s="116">
        <f>D669</f>
        <v>4414855.8899999997</v>
      </c>
      <c r="E668" s="117">
        <f t="shared" ref="E668:AE668" si="252">E669</f>
        <v>0</v>
      </c>
      <c r="F668" s="117">
        <f t="shared" si="252"/>
        <v>0</v>
      </c>
      <c r="G668" s="117">
        <f t="shared" si="252"/>
        <v>0</v>
      </c>
      <c r="H668" s="117">
        <f t="shared" si="252"/>
        <v>0</v>
      </c>
      <c r="I668" s="117">
        <f t="shared" si="252"/>
        <v>0</v>
      </c>
      <c r="J668" s="117">
        <f t="shared" si="252"/>
        <v>0</v>
      </c>
      <c r="K668" s="118">
        <f t="shared" si="252"/>
        <v>0</v>
      </c>
      <c r="L668" s="117">
        <f t="shared" si="252"/>
        <v>0</v>
      </c>
      <c r="M668" s="117">
        <f t="shared" si="252"/>
        <v>500</v>
      </c>
      <c r="N668" s="117">
        <f t="shared" si="252"/>
        <v>4218249.46</v>
      </c>
      <c r="O668" s="117">
        <f t="shared" si="252"/>
        <v>0</v>
      </c>
      <c r="P668" s="117">
        <f t="shared" si="252"/>
        <v>0</v>
      </c>
      <c r="Q668" s="117">
        <f t="shared" si="252"/>
        <v>0</v>
      </c>
      <c r="R668" s="117">
        <f t="shared" si="252"/>
        <v>0</v>
      </c>
      <c r="S668" s="117">
        <f t="shared" si="252"/>
        <v>0</v>
      </c>
      <c r="T668" s="117">
        <f t="shared" si="252"/>
        <v>0</v>
      </c>
      <c r="U668" s="117">
        <f t="shared" si="252"/>
        <v>0</v>
      </c>
      <c r="V668" s="117">
        <f t="shared" si="252"/>
        <v>0</v>
      </c>
      <c r="W668" s="117">
        <f t="shared" si="252"/>
        <v>0</v>
      </c>
      <c r="X668" s="117">
        <f t="shared" si="252"/>
        <v>0</v>
      </c>
      <c r="Y668" s="117">
        <f t="shared" si="252"/>
        <v>0</v>
      </c>
      <c r="Z668" s="117">
        <f t="shared" si="252"/>
        <v>0</v>
      </c>
      <c r="AA668" s="117">
        <f t="shared" si="252"/>
        <v>0</v>
      </c>
      <c r="AB668" s="117">
        <f t="shared" si="252"/>
        <v>0</v>
      </c>
      <c r="AC668" s="117">
        <f t="shared" si="252"/>
        <v>90270.54</v>
      </c>
      <c r="AD668" s="117">
        <f t="shared" si="252"/>
        <v>106335.89</v>
      </c>
      <c r="AE668" s="117">
        <f t="shared" si="252"/>
        <v>0</v>
      </c>
      <c r="AF668" s="108" t="s">
        <v>17004</v>
      </c>
      <c r="AG668" s="108" t="s">
        <v>17004</v>
      </c>
      <c r="AH668" s="108" t="s">
        <v>17004</v>
      </c>
      <c r="AI668" s="124"/>
      <c r="AJ668" s="124"/>
      <c r="AK668" s="124"/>
      <c r="AL668" s="124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6"/>
      <c r="AY668" s="126"/>
      <c r="AZ668" s="125"/>
      <c r="BA668" s="125"/>
      <c r="BB668" s="127"/>
      <c r="BC668" s="128">
        <f t="shared" si="233"/>
        <v>-500</v>
      </c>
      <c r="BJ668" s="97" t="e">
        <f t="shared" si="251"/>
        <v>#N/A</v>
      </c>
      <c r="BM668" s="97" t="s">
        <v>546</v>
      </c>
      <c r="BN668" s="97" t="s">
        <v>715</v>
      </c>
      <c r="BO668" s="97" t="s">
        <v>3683</v>
      </c>
      <c r="BU668" s="97" t="s">
        <v>546</v>
      </c>
      <c r="BV668" s="97" t="s">
        <v>715</v>
      </c>
      <c r="BW668" s="97" t="s">
        <v>3683</v>
      </c>
      <c r="CH668" s="119">
        <f t="shared" si="221"/>
        <v>-2.9103830456733704E-10</v>
      </c>
      <c r="DN668" s="97" t="e">
        <f t="shared" si="239"/>
        <v>#N/A</v>
      </c>
    </row>
    <row r="669" spans="1:118" x14ac:dyDescent="0.3">
      <c r="A669" s="97">
        <v>1</v>
      </c>
      <c r="B669" s="120">
        <f>SUBTOTAL(9,$A$383:A669)</f>
        <v>276</v>
      </c>
      <c r="C669" s="130" t="s">
        <v>454</v>
      </c>
      <c r="D669" s="117">
        <f>E669+F669+G669+H669+I669+J669+L669+N669+P669+R669+T669+U669+V669+W669+X669+Y669+Z669+AA669+AB669+AC669+AD669+AE669</f>
        <v>4414855.8899999997</v>
      </c>
      <c r="E669" s="133">
        <v>0</v>
      </c>
      <c r="F669" s="133">
        <v>0</v>
      </c>
      <c r="G669" s="133">
        <v>0</v>
      </c>
      <c r="H669" s="133">
        <v>0</v>
      </c>
      <c r="I669" s="133">
        <v>0</v>
      </c>
      <c r="J669" s="133">
        <v>0</v>
      </c>
      <c r="K669" s="149">
        <v>0</v>
      </c>
      <c r="L669" s="133">
        <v>0</v>
      </c>
      <c r="M669" s="117">
        <v>500</v>
      </c>
      <c r="N669" s="117">
        <v>4218249.46</v>
      </c>
      <c r="O669" s="133">
        <v>0</v>
      </c>
      <c r="P669" s="133">
        <v>0</v>
      </c>
      <c r="Q669" s="133">
        <v>0</v>
      </c>
      <c r="R669" s="133">
        <v>0</v>
      </c>
      <c r="S669" s="133">
        <v>0</v>
      </c>
      <c r="T669" s="133">
        <v>0</v>
      </c>
      <c r="U669" s="133">
        <v>0</v>
      </c>
      <c r="V669" s="133">
        <v>0</v>
      </c>
      <c r="W669" s="133">
        <v>0</v>
      </c>
      <c r="X669" s="133">
        <v>0</v>
      </c>
      <c r="Y669" s="133">
        <v>0</v>
      </c>
      <c r="Z669" s="133">
        <v>0</v>
      </c>
      <c r="AA669" s="133">
        <v>0</v>
      </c>
      <c r="AB669" s="133">
        <v>0</v>
      </c>
      <c r="AC669" s="117">
        <f>ROUND(N669*2.14%,2)</f>
        <v>90270.54</v>
      </c>
      <c r="AD669" s="133">
        <v>106335.89</v>
      </c>
      <c r="AE669" s="133">
        <v>0</v>
      </c>
      <c r="AF669" s="108">
        <v>2024</v>
      </c>
      <c r="AG669" s="108">
        <v>2024</v>
      </c>
      <c r="AH669" s="108">
        <v>2024</v>
      </c>
      <c r="AI669" s="124"/>
      <c r="AJ669" s="124"/>
      <c r="AK669" s="124"/>
      <c r="AL669" s="124"/>
      <c r="AM669" s="125" t="s">
        <v>16933</v>
      </c>
      <c r="AN669" s="125" t="s">
        <v>16935</v>
      </c>
      <c r="AO669" s="125">
        <v>0</v>
      </c>
      <c r="AP669" s="125" t="s">
        <v>16945</v>
      </c>
      <c r="AQ669" s="125" t="s">
        <v>16931</v>
      </c>
      <c r="AR669" s="125">
        <v>0</v>
      </c>
      <c r="AS669" s="125"/>
      <c r="AT669" s="125"/>
      <c r="AU669" s="125"/>
      <c r="AV669" s="125"/>
      <c r="AW669" s="125" t="s">
        <v>614</v>
      </c>
      <c r="AX669" s="126">
        <v>749.2</v>
      </c>
      <c r="AY669" s="126" t="s">
        <v>2983</v>
      </c>
      <c r="AZ669" s="125" t="s">
        <v>2989</v>
      </c>
      <c r="BA669" s="125" t="s">
        <v>16991</v>
      </c>
      <c r="BB669" s="127"/>
      <c r="BC669" s="128" t="e">
        <f t="shared" si="233"/>
        <v>#VALUE!</v>
      </c>
      <c r="BJ669" s="97" t="str">
        <f t="shared" si="251"/>
        <v>нет данных</v>
      </c>
      <c r="BM669" s="97" t="s">
        <v>519</v>
      </c>
      <c r="BN669" s="97" t="s">
        <v>3237</v>
      </c>
      <c r="BO669" s="97" t="s">
        <v>3684</v>
      </c>
      <c r="BU669" s="97" t="s">
        <v>519</v>
      </c>
      <c r="BV669" s="97" t="s">
        <v>3237</v>
      </c>
      <c r="BW669" s="97" t="s">
        <v>3684</v>
      </c>
      <c r="CH669" s="119">
        <f t="shared" si="221"/>
        <v>-2.9103830456733704E-10</v>
      </c>
      <c r="DN669" s="97" t="e">
        <f t="shared" si="239"/>
        <v>#N/A</v>
      </c>
    </row>
    <row r="670" spans="1:118" x14ac:dyDescent="0.3">
      <c r="B670" s="150" t="s">
        <v>468</v>
      </c>
      <c r="C670" s="150"/>
      <c r="D670" s="116">
        <f>SUM(D671:D672)</f>
        <v>12486485.230000002</v>
      </c>
      <c r="E670" s="117">
        <f t="shared" ref="E670:AE670" si="253">SUM(E671:E672)</f>
        <v>0</v>
      </c>
      <c r="F670" s="117">
        <f t="shared" si="253"/>
        <v>0</v>
      </c>
      <c r="G670" s="117">
        <f t="shared" si="253"/>
        <v>0</v>
      </c>
      <c r="H670" s="117">
        <f t="shared" si="253"/>
        <v>204403.04</v>
      </c>
      <c r="I670" s="117">
        <f t="shared" si="253"/>
        <v>700515.74</v>
      </c>
      <c r="J670" s="117">
        <f t="shared" si="253"/>
        <v>0</v>
      </c>
      <c r="K670" s="118">
        <f t="shared" si="253"/>
        <v>0</v>
      </c>
      <c r="L670" s="117">
        <f t="shared" si="253"/>
        <v>0</v>
      </c>
      <c r="M670" s="117">
        <f t="shared" si="253"/>
        <v>0</v>
      </c>
      <c r="N670" s="117">
        <f t="shared" si="253"/>
        <v>0</v>
      </c>
      <c r="O670" s="117">
        <f t="shared" si="253"/>
        <v>0</v>
      </c>
      <c r="P670" s="117">
        <f t="shared" si="253"/>
        <v>0</v>
      </c>
      <c r="Q670" s="117">
        <f t="shared" si="253"/>
        <v>787</v>
      </c>
      <c r="R670" s="117">
        <f t="shared" si="253"/>
        <v>5340245.5599999996</v>
      </c>
      <c r="S670" s="117">
        <f t="shared" si="253"/>
        <v>71</v>
      </c>
      <c r="T670" s="117">
        <f t="shared" si="253"/>
        <v>5813537.6699999999</v>
      </c>
      <c r="U670" s="117">
        <f t="shared" si="253"/>
        <v>0</v>
      </c>
      <c r="V670" s="117">
        <f t="shared" si="253"/>
        <v>0</v>
      </c>
      <c r="W670" s="117">
        <f t="shared" si="253"/>
        <v>0</v>
      </c>
      <c r="X670" s="117">
        <f t="shared" si="253"/>
        <v>0</v>
      </c>
      <c r="Y670" s="117">
        <f t="shared" si="253"/>
        <v>0</v>
      </c>
      <c r="Z670" s="117">
        <f t="shared" si="253"/>
        <v>0</v>
      </c>
      <c r="AA670" s="117">
        <f t="shared" si="253"/>
        <v>0</v>
      </c>
      <c r="AB670" s="117">
        <f t="shared" si="253"/>
        <v>0</v>
      </c>
      <c r="AC670" s="117">
        <f t="shared" si="253"/>
        <v>258056.22000000003</v>
      </c>
      <c r="AD670" s="117">
        <f t="shared" si="253"/>
        <v>169727</v>
      </c>
      <c r="AE670" s="117">
        <f t="shared" si="253"/>
        <v>0</v>
      </c>
      <c r="AF670" s="108" t="s">
        <v>17004</v>
      </c>
      <c r="AG670" s="108" t="s">
        <v>17004</v>
      </c>
      <c r="AH670" s="108" t="s">
        <v>17004</v>
      </c>
      <c r="AI670" s="124"/>
      <c r="AJ670" s="124"/>
      <c r="AK670" s="124"/>
      <c r="AL670" s="124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6"/>
      <c r="AY670" s="126"/>
      <c r="AZ670" s="125"/>
      <c r="BA670" s="125"/>
      <c r="BB670" s="127"/>
      <c r="BC670" s="128">
        <f t="shared" si="233"/>
        <v>0</v>
      </c>
      <c r="BJ670" s="97" t="e">
        <f t="shared" si="251"/>
        <v>#N/A</v>
      </c>
      <c r="BM670" s="97" t="s">
        <v>3685</v>
      </c>
      <c r="BN670" s="97" t="s">
        <v>625</v>
      </c>
      <c r="BO670" s="97" t="s">
        <v>3686</v>
      </c>
      <c r="BU670" s="97" t="s">
        <v>3685</v>
      </c>
      <c r="BV670" s="97" t="s">
        <v>625</v>
      </c>
      <c r="BW670" s="97" t="s">
        <v>3686</v>
      </c>
      <c r="CH670" s="119">
        <f t="shared" si="221"/>
        <v>3.434251993894577E-9</v>
      </c>
      <c r="DN670" s="97" t="e">
        <f t="shared" si="239"/>
        <v>#N/A</v>
      </c>
    </row>
    <row r="671" spans="1:118" x14ac:dyDescent="0.3">
      <c r="A671" s="97">
        <v>1</v>
      </c>
      <c r="B671" s="120">
        <f>SUBTOTAL(9,$A$383:A671)</f>
        <v>277</v>
      </c>
      <c r="C671" s="130" t="s">
        <v>478</v>
      </c>
      <c r="D671" s="117">
        <f>E671+F671+G671+H671+I671+J671+L671+N671+P671+R671+T671+U671+V671+W671+X671+Y671+Z671+AA671+AB671+AC671+AD671+AE671</f>
        <v>1033049.24</v>
      </c>
      <c r="E671" s="133">
        <v>0</v>
      </c>
      <c r="F671" s="133">
        <v>0</v>
      </c>
      <c r="G671" s="133">
        <v>0</v>
      </c>
      <c r="H671" s="133">
        <v>204403.04</v>
      </c>
      <c r="I671" s="133">
        <v>700515.74</v>
      </c>
      <c r="J671" s="133">
        <v>0</v>
      </c>
      <c r="K671" s="149">
        <v>0</v>
      </c>
      <c r="L671" s="133">
        <v>0</v>
      </c>
      <c r="M671" s="117">
        <v>0</v>
      </c>
      <c r="N671" s="181">
        <v>0</v>
      </c>
      <c r="O671" s="133">
        <v>0</v>
      </c>
      <c r="P671" s="133">
        <v>0</v>
      </c>
      <c r="Q671" s="133">
        <v>0</v>
      </c>
      <c r="R671" s="133">
        <v>0</v>
      </c>
      <c r="S671" s="133">
        <v>0</v>
      </c>
      <c r="T671" s="133">
        <v>0</v>
      </c>
      <c r="U671" s="133">
        <v>0</v>
      </c>
      <c r="V671" s="133">
        <v>0</v>
      </c>
      <c r="W671" s="133">
        <v>0</v>
      </c>
      <c r="X671" s="133">
        <v>0</v>
      </c>
      <c r="Y671" s="133">
        <v>0</v>
      </c>
      <c r="Z671" s="133">
        <v>0</v>
      </c>
      <c r="AA671" s="133">
        <v>0</v>
      </c>
      <c r="AB671" s="133">
        <v>0</v>
      </c>
      <c r="AC671" s="133">
        <f>ROUND(H671*2.14%,2)+ROUND(I671*2.14%,2)-0.01</f>
        <v>19365.260000000002</v>
      </c>
      <c r="AD671" s="133">
        <v>108765.2</v>
      </c>
      <c r="AE671" s="133">
        <v>0</v>
      </c>
      <c r="AF671" s="108">
        <v>2024</v>
      </c>
      <c r="AG671" s="108">
        <v>2024</v>
      </c>
      <c r="AH671" s="108">
        <v>2024</v>
      </c>
      <c r="AI671" s="124"/>
      <c r="AJ671" s="124"/>
      <c r="AK671" s="124"/>
      <c r="AL671" s="124"/>
      <c r="AM671" s="125" t="s">
        <v>16939</v>
      </c>
      <c r="AN671" s="125" t="s">
        <v>16935</v>
      </c>
      <c r="AO671" s="125">
        <v>0</v>
      </c>
      <c r="AP671" s="125" t="s">
        <v>16937</v>
      </c>
      <c r="AQ671" s="125" t="s">
        <v>16940</v>
      </c>
      <c r="AR671" s="125">
        <v>0</v>
      </c>
      <c r="AS671" s="125" t="s">
        <v>16959</v>
      </c>
      <c r="AT671" s="125"/>
      <c r="AU671" s="125"/>
      <c r="AV671" s="125"/>
      <c r="AW671" s="125" t="s">
        <v>778</v>
      </c>
      <c r="AX671" s="126">
        <v>975.1</v>
      </c>
      <c r="AY671" s="126">
        <v>879.9</v>
      </c>
      <c r="AZ671" s="125" t="s">
        <v>2966</v>
      </c>
      <c r="BA671" s="125" t="s">
        <v>3043</v>
      </c>
      <c r="BB671" s="127"/>
      <c r="BC671" s="128">
        <f t="shared" si="233"/>
        <v>879.9</v>
      </c>
      <c r="BJ671" s="97" t="str">
        <f t="shared" si="251"/>
        <v>635.000</v>
      </c>
      <c r="BM671" s="97" t="s">
        <v>3687</v>
      </c>
      <c r="BN671" s="97" t="s">
        <v>2979</v>
      </c>
      <c r="BO671" s="97" t="s">
        <v>3688</v>
      </c>
      <c r="BU671" s="97" t="s">
        <v>3687</v>
      </c>
      <c r="BV671" s="97" t="s">
        <v>2979</v>
      </c>
      <c r="BW671" s="97" t="s">
        <v>3688</v>
      </c>
      <c r="CH671" s="119">
        <f t="shared" si="221"/>
        <v>-4.3655745685100555E-11</v>
      </c>
      <c r="DN671" s="97" t="e">
        <f t="shared" si="239"/>
        <v>#N/A</v>
      </c>
    </row>
    <row r="672" spans="1:118" x14ac:dyDescent="0.3">
      <c r="A672" s="97">
        <v>1</v>
      </c>
      <c r="B672" s="120">
        <f>SUBTOTAL(9,$A$383:A672)</f>
        <v>278</v>
      </c>
      <c r="C672" s="130" t="s">
        <v>467</v>
      </c>
      <c r="D672" s="117">
        <f>E672+F672+G672+H672+I672+J672+L672+N672+P672+R672+T672+U672+V672+W672+X672+Y672+Z672+AA672+AB672+AC672+AD672+AE672</f>
        <v>11453435.990000002</v>
      </c>
      <c r="E672" s="133">
        <v>0</v>
      </c>
      <c r="F672" s="133">
        <v>0</v>
      </c>
      <c r="G672" s="133">
        <v>0</v>
      </c>
      <c r="H672" s="133">
        <v>0</v>
      </c>
      <c r="I672" s="133">
        <v>0</v>
      </c>
      <c r="J672" s="133">
        <v>0</v>
      </c>
      <c r="K672" s="149">
        <v>0</v>
      </c>
      <c r="L672" s="133">
        <v>0</v>
      </c>
      <c r="M672" s="135">
        <v>0</v>
      </c>
      <c r="N672" s="117">
        <v>0</v>
      </c>
      <c r="O672" s="133">
        <v>0</v>
      </c>
      <c r="P672" s="133">
        <v>0</v>
      </c>
      <c r="Q672" s="134">
        <v>787</v>
      </c>
      <c r="R672" s="134">
        <v>5340245.5599999996</v>
      </c>
      <c r="S672" s="133">
        <v>71</v>
      </c>
      <c r="T672" s="133">
        <f>5180031.74+633505.93</f>
        <v>5813537.6699999999</v>
      </c>
      <c r="U672" s="133">
        <v>0</v>
      </c>
      <c r="V672" s="133">
        <v>0</v>
      </c>
      <c r="W672" s="133">
        <v>0</v>
      </c>
      <c r="X672" s="133">
        <v>0</v>
      </c>
      <c r="Y672" s="133">
        <v>0</v>
      </c>
      <c r="Z672" s="133">
        <v>0</v>
      </c>
      <c r="AA672" s="133">
        <v>0</v>
      </c>
      <c r="AB672" s="133">
        <v>0</v>
      </c>
      <c r="AC672" s="133">
        <f>ROUND(T672*2.14%,2)+ROUND(R672*2.14%,2)</f>
        <v>238690.96000000002</v>
      </c>
      <c r="AD672" s="133">
        <v>60961.8</v>
      </c>
      <c r="AE672" s="133">
        <v>0</v>
      </c>
      <c r="AF672" s="108">
        <v>2024</v>
      </c>
      <c r="AG672" s="136">
        <v>2024</v>
      </c>
      <c r="AH672" s="137">
        <v>2024</v>
      </c>
      <c r="AI672" s="124"/>
      <c r="AJ672" s="124"/>
      <c r="AK672" s="124"/>
      <c r="AL672" s="124"/>
      <c r="AM672" s="125" t="s">
        <v>16940</v>
      </c>
      <c r="AN672" s="125" t="s">
        <v>16935</v>
      </c>
      <c r="AO672" s="125">
        <v>0</v>
      </c>
      <c r="AP672" s="125">
        <v>2022</v>
      </c>
      <c r="AQ672" s="125" t="s">
        <v>16936</v>
      </c>
      <c r="AR672" s="125">
        <v>0</v>
      </c>
      <c r="AS672" s="125" t="s">
        <v>16964</v>
      </c>
      <c r="AT672" s="125" t="s">
        <v>16954</v>
      </c>
      <c r="AU672" s="129">
        <v>5546917.6600000001</v>
      </c>
      <c r="AV672" s="129">
        <v>529286.1</v>
      </c>
      <c r="AW672" s="125" t="s">
        <v>1013</v>
      </c>
      <c r="AX672" s="126">
        <v>1070.8</v>
      </c>
      <c r="AY672" s="126">
        <v>1019</v>
      </c>
      <c r="AZ672" s="125" t="s">
        <v>2966</v>
      </c>
      <c r="BA672" s="125" t="s">
        <v>3043</v>
      </c>
      <c r="BB672" s="127"/>
      <c r="BC672" s="128">
        <f t="shared" si="233"/>
        <v>1019</v>
      </c>
      <c r="BJ672" s="97" t="str">
        <f t="shared" si="251"/>
        <v>798.400</v>
      </c>
      <c r="BM672" s="97" t="s">
        <v>3667</v>
      </c>
      <c r="BN672" s="97" t="s">
        <v>2983</v>
      </c>
      <c r="BO672" s="97" t="s">
        <v>2983</v>
      </c>
      <c r="BU672" s="97" t="s">
        <v>3667</v>
      </c>
      <c r="BV672" s="97" t="s">
        <v>2983</v>
      </c>
      <c r="BW672" s="97" t="s">
        <v>2983</v>
      </c>
      <c r="CH672" s="119">
        <f t="shared" si="221"/>
        <v>2.5465851649641991E-9</v>
      </c>
      <c r="DN672" s="97" t="e">
        <f t="shared" si="239"/>
        <v>#N/A</v>
      </c>
    </row>
    <row r="673" spans="1:118" x14ac:dyDescent="0.3">
      <c r="B673" s="150" t="s">
        <v>480</v>
      </c>
      <c r="C673" s="150"/>
      <c r="D673" s="116">
        <f>D674</f>
        <v>5234298.13</v>
      </c>
      <c r="E673" s="117">
        <f t="shared" ref="E673:AE673" si="254">E674</f>
        <v>0</v>
      </c>
      <c r="F673" s="117">
        <f t="shared" si="254"/>
        <v>0</v>
      </c>
      <c r="G673" s="117">
        <f t="shared" si="254"/>
        <v>0</v>
      </c>
      <c r="H673" s="117">
        <f t="shared" si="254"/>
        <v>0</v>
      </c>
      <c r="I673" s="117">
        <f t="shared" si="254"/>
        <v>0</v>
      </c>
      <c r="J673" s="117">
        <f t="shared" si="254"/>
        <v>0</v>
      </c>
      <c r="K673" s="118">
        <f t="shared" si="254"/>
        <v>0</v>
      </c>
      <c r="L673" s="117">
        <f t="shared" si="254"/>
        <v>0</v>
      </c>
      <c r="M673" s="117">
        <f t="shared" si="254"/>
        <v>630</v>
      </c>
      <c r="N673" s="117">
        <f t="shared" si="254"/>
        <v>5020685.33</v>
      </c>
      <c r="O673" s="117">
        <f t="shared" si="254"/>
        <v>0</v>
      </c>
      <c r="P673" s="117">
        <f t="shared" si="254"/>
        <v>0</v>
      </c>
      <c r="Q673" s="117">
        <f t="shared" si="254"/>
        <v>0</v>
      </c>
      <c r="R673" s="117">
        <f t="shared" si="254"/>
        <v>0</v>
      </c>
      <c r="S673" s="117">
        <f t="shared" si="254"/>
        <v>0</v>
      </c>
      <c r="T673" s="117">
        <f t="shared" si="254"/>
        <v>0</v>
      </c>
      <c r="U673" s="117">
        <f t="shared" si="254"/>
        <v>0</v>
      </c>
      <c r="V673" s="117">
        <f t="shared" si="254"/>
        <v>0</v>
      </c>
      <c r="W673" s="117">
        <f t="shared" si="254"/>
        <v>0</v>
      </c>
      <c r="X673" s="117">
        <f t="shared" si="254"/>
        <v>0</v>
      </c>
      <c r="Y673" s="117">
        <f t="shared" si="254"/>
        <v>0</v>
      </c>
      <c r="Z673" s="117">
        <f t="shared" si="254"/>
        <v>0</v>
      </c>
      <c r="AA673" s="117">
        <f t="shared" si="254"/>
        <v>0</v>
      </c>
      <c r="AB673" s="117">
        <f t="shared" si="254"/>
        <v>0</v>
      </c>
      <c r="AC673" s="117">
        <f t="shared" si="254"/>
        <v>107442.67</v>
      </c>
      <c r="AD673" s="117">
        <f t="shared" si="254"/>
        <v>106170.13</v>
      </c>
      <c r="AE673" s="117">
        <f t="shared" si="254"/>
        <v>0</v>
      </c>
      <c r="AF673" s="108" t="s">
        <v>17004</v>
      </c>
      <c r="AG673" s="108" t="s">
        <v>17004</v>
      </c>
      <c r="AH673" s="108" t="s">
        <v>17004</v>
      </c>
      <c r="AI673" s="124"/>
      <c r="AJ673" s="124"/>
      <c r="AK673" s="124"/>
      <c r="AL673" s="124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6"/>
      <c r="AY673" s="126"/>
      <c r="AZ673" s="125"/>
      <c r="BA673" s="125"/>
      <c r="BB673" s="127"/>
      <c r="BC673" s="128">
        <f t="shared" si="233"/>
        <v>-630</v>
      </c>
      <c r="BJ673" s="97" t="e">
        <f t="shared" si="251"/>
        <v>#N/A</v>
      </c>
      <c r="BM673" s="97" t="s">
        <v>733</v>
      </c>
      <c r="BN673" s="97" t="s">
        <v>719</v>
      </c>
      <c r="BO673" s="97" t="s">
        <v>3689</v>
      </c>
      <c r="BU673" s="97" t="s">
        <v>733</v>
      </c>
      <c r="BV673" s="97" t="s">
        <v>719</v>
      </c>
      <c r="BW673" s="97" t="s">
        <v>3689</v>
      </c>
      <c r="CH673" s="119">
        <f t="shared" si="221"/>
        <v>-1.8917489796876907E-10</v>
      </c>
      <c r="DN673" s="97" t="e">
        <f t="shared" si="239"/>
        <v>#N/A</v>
      </c>
    </row>
    <row r="674" spans="1:118" x14ac:dyDescent="0.3">
      <c r="A674" s="97">
        <v>1</v>
      </c>
      <c r="B674" s="120">
        <f>SUBTOTAL(9,$A$383:A674)</f>
        <v>279</v>
      </c>
      <c r="C674" s="130" t="s">
        <v>8450</v>
      </c>
      <c r="D674" s="117">
        <f>E674+F674+G674+H674+I674+J674+L674+N674+P674+R674+T674+U674+V674+W674+X674+Y674+Z674+AA674+AB674+AC674+AD674+AE674</f>
        <v>5234298.13</v>
      </c>
      <c r="E674" s="133">
        <v>0</v>
      </c>
      <c r="F674" s="133">
        <v>0</v>
      </c>
      <c r="G674" s="133">
        <v>0</v>
      </c>
      <c r="H674" s="133">
        <v>0</v>
      </c>
      <c r="I674" s="133">
        <v>0</v>
      </c>
      <c r="J674" s="133">
        <v>0</v>
      </c>
      <c r="K674" s="149">
        <v>0</v>
      </c>
      <c r="L674" s="133">
        <v>0</v>
      </c>
      <c r="M674" s="181">
        <v>630</v>
      </c>
      <c r="N674" s="117">
        <v>5020685.33</v>
      </c>
      <c r="O674" s="133">
        <v>0</v>
      </c>
      <c r="P674" s="133">
        <v>0</v>
      </c>
      <c r="Q674" s="133">
        <v>0</v>
      </c>
      <c r="R674" s="133">
        <v>0</v>
      </c>
      <c r="S674" s="133">
        <v>0</v>
      </c>
      <c r="T674" s="133">
        <v>0</v>
      </c>
      <c r="U674" s="133">
        <v>0</v>
      </c>
      <c r="V674" s="133">
        <v>0</v>
      </c>
      <c r="W674" s="133">
        <v>0</v>
      </c>
      <c r="X674" s="133">
        <v>0</v>
      </c>
      <c r="Y674" s="133">
        <v>0</v>
      </c>
      <c r="Z674" s="133">
        <v>0</v>
      </c>
      <c r="AA674" s="133">
        <v>0</v>
      </c>
      <c r="AB674" s="133">
        <v>0</v>
      </c>
      <c r="AC674" s="117">
        <f>ROUND(N674*2.14%,2)</f>
        <v>107442.67</v>
      </c>
      <c r="AD674" s="117">
        <v>106170.13</v>
      </c>
      <c r="AE674" s="133">
        <v>0</v>
      </c>
      <c r="AF674" s="108">
        <v>2024</v>
      </c>
      <c r="AG674" s="108">
        <v>2024</v>
      </c>
      <c r="AH674" s="108">
        <v>2024</v>
      </c>
      <c r="AI674" s="124"/>
      <c r="AJ674" s="124"/>
      <c r="AK674" s="124"/>
      <c r="AL674" s="124"/>
      <c r="AM674" s="125" t="s">
        <v>16939</v>
      </c>
      <c r="AN674" s="125" t="s">
        <v>16941</v>
      </c>
      <c r="AO674" s="125"/>
      <c r="AP674" s="125" t="s">
        <v>16931</v>
      </c>
      <c r="AQ674" s="125" t="s">
        <v>16936</v>
      </c>
      <c r="AR674" s="125"/>
      <c r="AS674" s="125"/>
      <c r="AT674" s="125"/>
      <c r="AU674" s="125"/>
      <c r="AV674" s="125"/>
      <c r="AW674" s="125">
        <v>1976</v>
      </c>
      <c r="AX674" s="126">
        <v>711.7</v>
      </c>
      <c r="AY674" s="126">
        <v>650</v>
      </c>
      <c r="AZ674" s="125" t="s">
        <v>2966</v>
      </c>
      <c r="BA674" s="125" t="s">
        <v>16991</v>
      </c>
      <c r="BB674" s="127"/>
      <c r="BC674" s="128">
        <f t="shared" si="233"/>
        <v>20</v>
      </c>
      <c r="BD674" s="97" t="s">
        <v>16921</v>
      </c>
      <c r="BJ674" s="97" t="str">
        <f t="shared" si="251"/>
        <v>497.500</v>
      </c>
      <c r="BM674" s="97" t="s">
        <v>734</v>
      </c>
      <c r="BN674" s="97" t="s">
        <v>2983</v>
      </c>
      <c r="BO674" s="97" t="s">
        <v>3690</v>
      </c>
      <c r="BU674" s="97" t="s">
        <v>734</v>
      </c>
      <c r="BV674" s="97" t="s">
        <v>2983</v>
      </c>
      <c r="BW674" s="97" t="s">
        <v>3690</v>
      </c>
      <c r="CH674" s="119">
        <f t="shared" si="221"/>
        <v>-1.8917489796876907E-10</v>
      </c>
      <c r="DN674" s="97" t="e">
        <f t="shared" si="239"/>
        <v>#N/A</v>
      </c>
    </row>
    <row r="675" spans="1:118" x14ac:dyDescent="0.3">
      <c r="B675" s="150" t="s">
        <v>469</v>
      </c>
      <c r="C675" s="150"/>
      <c r="D675" s="116">
        <f>SUM(D676:D677)</f>
        <v>14773941.299999999</v>
      </c>
      <c r="E675" s="117">
        <f t="shared" ref="E675:AE675" si="255">SUM(E676:E677)</f>
        <v>0</v>
      </c>
      <c r="F675" s="117">
        <f t="shared" si="255"/>
        <v>0</v>
      </c>
      <c r="G675" s="117">
        <f t="shared" si="255"/>
        <v>0</v>
      </c>
      <c r="H675" s="117">
        <f t="shared" si="255"/>
        <v>0</v>
      </c>
      <c r="I675" s="117">
        <f t="shared" si="255"/>
        <v>0</v>
      </c>
      <c r="J675" s="117">
        <f t="shared" si="255"/>
        <v>0</v>
      </c>
      <c r="K675" s="118">
        <f t="shared" si="255"/>
        <v>0</v>
      </c>
      <c r="L675" s="117">
        <f t="shared" si="255"/>
        <v>0</v>
      </c>
      <c r="M675" s="117">
        <f t="shared" si="255"/>
        <v>894</v>
      </c>
      <c r="N675" s="117">
        <f t="shared" si="255"/>
        <v>7198626.4000000004</v>
      </c>
      <c r="O675" s="117">
        <f t="shared" si="255"/>
        <v>0</v>
      </c>
      <c r="P675" s="117">
        <f t="shared" si="255"/>
        <v>0</v>
      </c>
      <c r="Q675" s="117">
        <f t="shared" si="255"/>
        <v>0</v>
      </c>
      <c r="R675" s="117">
        <f t="shared" si="255"/>
        <v>0</v>
      </c>
      <c r="S675" s="117">
        <f t="shared" si="255"/>
        <v>0</v>
      </c>
      <c r="T675" s="117">
        <f t="shared" si="255"/>
        <v>0</v>
      </c>
      <c r="U675" s="117">
        <f t="shared" si="255"/>
        <v>7145647.2699999996</v>
      </c>
      <c r="V675" s="117">
        <f t="shared" si="255"/>
        <v>0</v>
      </c>
      <c r="W675" s="117">
        <f t="shared" si="255"/>
        <v>0</v>
      </c>
      <c r="X675" s="117">
        <f t="shared" si="255"/>
        <v>0</v>
      </c>
      <c r="Y675" s="117">
        <f t="shared" si="255"/>
        <v>0</v>
      </c>
      <c r="Z675" s="117">
        <f t="shared" si="255"/>
        <v>0</v>
      </c>
      <c r="AA675" s="117">
        <f t="shared" si="255"/>
        <v>0</v>
      </c>
      <c r="AB675" s="117">
        <f t="shared" si="255"/>
        <v>0</v>
      </c>
      <c r="AC675" s="117">
        <f t="shared" si="255"/>
        <v>306967.45</v>
      </c>
      <c r="AD675" s="117">
        <f t="shared" si="255"/>
        <v>122700.18</v>
      </c>
      <c r="AE675" s="117">
        <f t="shared" si="255"/>
        <v>0</v>
      </c>
      <c r="AF675" s="108" t="s">
        <v>17004</v>
      </c>
      <c r="AG675" s="108" t="s">
        <v>17004</v>
      </c>
      <c r="AH675" s="108" t="s">
        <v>17004</v>
      </c>
      <c r="AI675" s="124"/>
      <c r="AJ675" s="124"/>
      <c r="AK675" s="124"/>
      <c r="AL675" s="124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6"/>
      <c r="AY675" s="126"/>
      <c r="AZ675" s="125"/>
      <c r="BA675" s="125"/>
      <c r="BB675" s="127"/>
      <c r="BC675" s="128">
        <f t="shared" si="233"/>
        <v>-894</v>
      </c>
      <c r="BJ675" s="97" t="e">
        <f t="shared" si="251"/>
        <v>#N/A</v>
      </c>
      <c r="BM675" s="97" t="s">
        <v>735</v>
      </c>
      <c r="BN675" s="97" t="s">
        <v>3026</v>
      </c>
      <c r="BO675" s="97" t="s">
        <v>3691</v>
      </c>
      <c r="BU675" s="97" t="s">
        <v>735</v>
      </c>
      <c r="BV675" s="97" t="s">
        <v>3026</v>
      </c>
      <c r="BW675" s="97" t="s">
        <v>3691</v>
      </c>
      <c r="CH675" s="119">
        <f t="shared" si="221"/>
        <v>-1.0477378964424133E-9</v>
      </c>
      <c r="DN675" s="97" t="e">
        <f t="shared" si="239"/>
        <v>#N/A</v>
      </c>
    </row>
    <row r="676" spans="1:118" x14ac:dyDescent="0.3">
      <c r="A676" s="97">
        <v>1</v>
      </c>
      <c r="B676" s="120">
        <f>SUBTOTAL(9,$A$383:A676)</f>
        <v>280</v>
      </c>
      <c r="C676" s="130" t="s">
        <v>481</v>
      </c>
      <c r="D676" s="117">
        <f>E676+F676+G676+H676+I676+J676+L676+N676+P676+R676+T676+U676+V676+W676+X676+Y676+Z676+AA676+AB676+AC676+AD676+AE676</f>
        <v>7475377.1799999997</v>
      </c>
      <c r="E676" s="133">
        <v>0</v>
      </c>
      <c r="F676" s="133">
        <v>0</v>
      </c>
      <c r="G676" s="133">
        <v>0</v>
      </c>
      <c r="H676" s="133">
        <v>0</v>
      </c>
      <c r="I676" s="133">
        <v>0</v>
      </c>
      <c r="J676" s="133">
        <v>0</v>
      </c>
      <c r="K676" s="149">
        <v>0</v>
      </c>
      <c r="L676" s="133">
        <v>0</v>
      </c>
      <c r="M676" s="117">
        <v>894</v>
      </c>
      <c r="N676" s="117">
        <v>7198626.4000000004</v>
      </c>
      <c r="O676" s="133">
        <v>0</v>
      </c>
      <c r="P676" s="133">
        <v>0</v>
      </c>
      <c r="Q676" s="133">
        <v>0</v>
      </c>
      <c r="R676" s="133">
        <v>0</v>
      </c>
      <c r="S676" s="133">
        <v>0</v>
      </c>
      <c r="T676" s="133">
        <v>0</v>
      </c>
      <c r="U676" s="133">
        <v>0</v>
      </c>
      <c r="V676" s="133">
        <v>0</v>
      </c>
      <c r="W676" s="133">
        <v>0</v>
      </c>
      <c r="X676" s="133">
        <v>0</v>
      </c>
      <c r="Y676" s="133">
        <v>0</v>
      </c>
      <c r="Z676" s="133">
        <v>0</v>
      </c>
      <c r="AA676" s="133">
        <v>0</v>
      </c>
      <c r="AB676" s="133">
        <v>0</v>
      </c>
      <c r="AC676" s="117">
        <f>ROUND(N676*2.14%,2)</f>
        <v>154050.6</v>
      </c>
      <c r="AD676" s="117">
        <v>122700.18</v>
      </c>
      <c r="AE676" s="133">
        <v>0</v>
      </c>
      <c r="AF676" s="108">
        <v>2024</v>
      </c>
      <c r="AG676" s="108">
        <v>2024</v>
      </c>
      <c r="AH676" s="108">
        <v>2024</v>
      </c>
      <c r="AI676" s="124"/>
      <c r="AJ676" s="124"/>
      <c r="AK676" s="124"/>
      <c r="AL676" s="124"/>
      <c r="AM676" s="125" t="s">
        <v>16933</v>
      </c>
      <c r="AN676" s="125" t="s">
        <v>16929</v>
      </c>
      <c r="AO676" s="125">
        <v>0</v>
      </c>
      <c r="AP676" s="125" t="s">
        <v>16943</v>
      </c>
      <c r="AQ676" s="125" t="s">
        <v>16931</v>
      </c>
      <c r="AR676" s="125" t="s">
        <v>16943</v>
      </c>
      <c r="AS676" s="125"/>
      <c r="AT676" s="125"/>
      <c r="AU676" s="125"/>
      <c r="AV676" s="125"/>
      <c r="AW676" s="125" t="s">
        <v>928</v>
      </c>
      <c r="AX676" s="126">
        <v>917</v>
      </c>
      <c r="AY676" s="126" t="s">
        <v>2983</v>
      </c>
      <c r="AZ676" s="125" t="s">
        <v>2966</v>
      </c>
      <c r="BA676" s="125" t="s">
        <v>16991</v>
      </c>
      <c r="BB676" s="127"/>
      <c r="BC676" s="128" t="e">
        <f t="shared" si="233"/>
        <v>#VALUE!</v>
      </c>
      <c r="BJ676" s="97" t="str">
        <f t="shared" si="251"/>
        <v>нет данных</v>
      </c>
      <c r="BM676" s="97" t="s">
        <v>545</v>
      </c>
      <c r="BN676" s="97" t="s">
        <v>657</v>
      </c>
      <c r="BO676" s="97" t="s">
        <v>3345</v>
      </c>
      <c r="BU676" s="97" t="s">
        <v>545</v>
      </c>
      <c r="BV676" s="97" t="s">
        <v>657</v>
      </c>
      <c r="BW676" s="97" t="s">
        <v>3345</v>
      </c>
      <c r="CH676" s="119">
        <f t="shared" si="221"/>
        <v>-6.6938810050487518E-10</v>
      </c>
      <c r="DN676" s="97" t="e">
        <f t="shared" si="239"/>
        <v>#N/A</v>
      </c>
    </row>
    <row r="677" spans="1:118" x14ac:dyDescent="0.3">
      <c r="A677" s="97">
        <v>1</v>
      </c>
      <c r="B677" s="120">
        <f>SUBTOTAL(9,$A$383:A677)</f>
        <v>281</v>
      </c>
      <c r="C677" s="130" t="s">
        <v>470</v>
      </c>
      <c r="D677" s="117">
        <f t="shared" ref="D677" si="256">E677+F677+G677+H677+I677+J677+L677+N677+P677+R677+T677+U677+V677+W677+X677+Y677+Z677+AA677+AB677+AC677+AD677+AE677</f>
        <v>7298564.1199999992</v>
      </c>
      <c r="E677" s="133">
        <v>0</v>
      </c>
      <c r="F677" s="133">
        <v>0</v>
      </c>
      <c r="G677" s="133">
        <v>0</v>
      </c>
      <c r="H677" s="133">
        <v>0</v>
      </c>
      <c r="I677" s="133">
        <v>0</v>
      </c>
      <c r="J677" s="133">
        <v>0</v>
      </c>
      <c r="K677" s="149">
        <v>0</v>
      </c>
      <c r="L677" s="133">
        <v>0</v>
      </c>
      <c r="M677" s="122">
        <v>0</v>
      </c>
      <c r="N677" s="117">
        <v>0</v>
      </c>
      <c r="O677" s="133">
        <v>0</v>
      </c>
      <c r="P677" s="133">
        <v>0</v>
      </c>
      <c r="Q677" s="117">
        <v>0</v>
      </c>
      <c r="R677" s="117">
        <v>0</v>
      </c>
      <c r="S677" s="133">
        <v>0</v>
      </c>
      <c r="T677" s="133">
        <v>0</v>
      </c>
      <c r="U677" s="117">
        <v>7145647.2699999996</v>
      </c>
      <c r="V677" s="133">
        <v>0</v>
      </c>
      <c r="W677" s="133">
        <v>0</v>
      </c>
      <c r="X677" s="133">
        <v>0</v>
      </c>
      <c r="Y677" s="133">
        <v>0</v>
      </c>
      <c r="Z677" s="133">
        <v>0</v>
      </c>
      <c r="AA677" s="133">
        <v>0</v>
      </c>
      <c r="AB677" s="133">
        <v>0</v>
      </c>
      <c r="AC677" s="117">
        <f>ROUND(U677*2.14%,2)</f>
        <v>152916.85</v>
      </c>
      <c r="AD677" s="117">
        <v>0</v>
      </c>
      <c r="AE677" s="133">
        <v>0</v>
      </c>
      <c r="AF677" s="108" t="s">
        <v>17025</v>
      </c>
      <c r="AG677" s="108">
        <v>2024</v>
      </c>
      <c r="AH677" s="108">
        <v>2024</v>
      </c>
      <c r="AI677" s="124"/>
      <c r="AJ677" s="124"/>
      <c r="AK677" s="124"/>
      <c r="AL677" s="124"/>
      <c r="AM677" s="125" t="s">
        <v>16946</v>
      </c>
      <c r="AN677" s="125" t="s">
        <v>16929</v>
      </c>
      <c r="AO677" s="125">
        <v>0</v>
      </c>
      <c r="AP677" s="125" t="s">
        <v>16943</v>
      </c>
      <c r="AQ677" s="125" t="s">
        <v>16945</v>
      </c>
      <c r="AR677" s="125">
        <v>0</v>
      </c>
      <c r="AS677" s="125"/>
      <c r="AT677" s="125"/>
      <c r="AU677" s="125"/>
      <c r="AV677" s="125"/>
      <c r="AW677" s="125" t="s">
        <v>703</v>
      </c>
      <c r="AX677" s="126">
        <v>947</v>
      </c>
      <c r="AY677" s="126">
        <v>473.7</v>
      </c>
      <c r="AZ677" s="125" t="s">
        <v>2989</v>
      </c>
      <c r="BA677" s="125">
        <v>2007</v>
      </c>
      <c r="BB677" s="127"/>
      <c r="BC677" s="128">
        <f t="shared" si="233"/>
        <v>473.7</v>
      </c>
      <c r="BD677" s="97" t="s">
        <v>16926</v>
      </c>
      <c r="BJ677" s="97" t="str">
        <f t="shared" si="251"/>
        <v>нет данных</v>
      </c>
      <c r="BM677" s="97" t="s">
        <v>3670</v>
      </c>
      <c r="BN677" s="97" t="s">
        <v>2983</v>
      </c>
      <c r="BO677" s="97" t="s">
        <v>3671</v>
      </c>
      <c r="BU677" s="97" t="s">
        <v>3670</v>
      </c>
      <c r="BV677" s="97" t="s">
        <v>2983</v>
      </c>
      <c r="BW677" s="97" t="s">
        <v>3671</v>
      </c>
      <c r="CH677" s="119">
        <f t="shared" si="221"/>
        <v>-3.7834979593753815E-10</v>
      </c>
      <c r="DN677" s="97" t="e">
        <f t="shared" si="239"/>
        <v>#N/A</v>
      </c>
    </row>
    <row r="678" spans="1:118" x14ac:dyDescent="0.3">
      <c r="B678" s="150" t="s">
        <v>471</v>
      </c>
      <c r="C678" s="150"/>
      <c r="D678" s="116">
        <f>D679</f>
        <v>7145997.8899999997</v>
      </c>
      <c r="E678" s="117">
        <f t="shared" ref="E678:AE678" si="257">E679</f>
        <v>0</v>
      </c>
      <c r="F678" s="117">
        <f t="shared" si="257"/>
        <v>0</v>
      </c>
      <c r="G678" s="117">
        <f t="shared" si="257"/>
        <v>0</v>
      </c>
      <c r="H678" s="117">
        <f t="shared" si="257"/>
        <v>0</v>
      </c>
      <c r="I678" s="117">
        <f t="shared" si="257"/>
        <v>0</v>
      </c>
      <c r="J678" s="117">
        <f t="shared" si="257"/>
        <v>0</v>
      </c>
      <c r="K678" s="118">
        <f t="shared" si="257"/>
        <v>0</v>
      </c>
      <c r="L678" s="117">
        <f t="shared" si="257"/>
        <v>0</v>
      </c>
      <c r="M678" s="117">
        <f t="shared" si="257"/>
        <v>801.6</v>
      </c>
      <c r="N678" s="117">
        <f t="shared" si="257"/>
        <v>6809205.2599999998</v>
      </c>
      <c r="O678" s="117">
        <f t="shared" si="257"/>
        <v>0</v>
      </c>
      <c r="P678" s="117">
        <f t="shared" si="257"/>
        <v>0</v>
      </c>
      <c r="Q678" s="117">
        <f t="shared" si="257"/>
        <v>0</v>
      </c>
      <c r="R678" s="117">
        <f t="shared" si="257"/>
        <v>0</v>
      </c>
      <c r="S678" s="117">
        <f t="shared" si="257"/>
        <v>0</v>
      </c>
      <c r="T678" s="117">
        <f t="shared" si="257"/>
        <v>0</v>
      </c>
      <c r="U678" s="117">
        <f t="shared" si="257"/>
        <v>0</v>
      </c>
      <c r="V678" s="117">
        <f t="shared" si="257"/>
        <v>0</v>
      </c>
      <c r="W678" s="117">
        <f t="shared" si="257"/>
        <v>0</v>
      </c>
      <c r="X678" s="117">
        <f t="shared" si="257"/>
        <v>0</v>
      </c>
      <c r="Y678" s="117">
        <f t="shared" si="257"/>
        <v>0</v>
      </c>
      <c r="Z678" s="117">
        <f t="shared" si="257"/>
        <v>0</v>
      </c>
      <c r="AA678" s="117">
        <f t="shared" si="257"/>
        <v>0</v>
      </c>
      <c r="AB678" s="117">
        <f t="shared" si="257"/>
        <v>0</v>
      </c>
      <c r="AC678" s="117">
        <f t="shared" si="257"/>
        <v>145716.99</v>
      </c>
      <c r="AD678" s="117">
        <f t="shared" si="257"/>
        <v>191075.64</v>
      </c>
      <c r="AE678" s="117">
        <f t="shared" si="257"/>
        <v>0</v>
      </c>
      <c r="AF678" s="108" t="s">
        <v>17004</v>
      </c>
      <c r="AG678" s="108" t="s">
        <v>17004</v>
      </c>
      <c r="AH678" s="108" t="s">
        <v>17004</v>
      </c>
      <c r="AI678" s="124"/>
      <c r="AJ678" s="124"/>
      <c r="AK678" s="124"/>
      <c r="AL678" s="124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6"/>
      <c r="AY678" s="126"/>
      <c r="AZ678" s="125"/>
      <c r="BA678" s="125"/>
      <c r="BB678" s="127"/>
      <c r="BC678" s="128">
        <f t="shared" si="233"/>
        <v>-801.6</v>
      </c>
      <c r="BJ678" s="97" t="e">
        <f t="shared" si="251"/>
        <v>#N/A</v>
      </c>
      <c r="BM678" s="97" t="s">
        <v>518</v>
      </c>
      <c r="BN678" s="97" t="s">
        <v>2983</v>
      </c>
      <c r="BO678" s="97" t="s">
        <v>3694</v>
      </c>
      <c r="BU678" s="97" t="s">
        <v>518</v>
      </c>
      <c r="BV678" s="97" t="s">
        <v>2983</v>
      </c>
      <c r="BW678" s="97" t="s">
        <v>3694</v>
      </c>
      <c r="CH678" s="119">
        <f t="shared" si="221"/>
        <v>-1.1641532182693481E-10</v>
      </c>
      <c r="DN678" s="97" t="e">
        <f t="shared" si="239"/>
        <v>#N/A</v>
      </c>
    </row>
    <row r="679" spans="1:118" x14ac:dyDescent="0.3">
      <c r="A679" s="97">
        <v>1</v>
      </c>
      <c r="B679" s="120">
        <f>SUBTOTAL(9,$A$383:A679)</f>
        <v>282</v>
      </c>
      <c r="C679" s="130" t="s">
        <v>482</v>
      </c>
      <c r="D679" s="117">
        <f>E679+F679+G679+H679+I679+J679+L679+N679+P679+R679+T679+U679+V679+W679+X679+Y679+Z679+AA679+AB679+AC679+AD679+AE679</f>
        <v>7145997.8899999997</v>
      </c>
      <c r="E679" s="133">
        <v>0</v>
      </c>
      <c r="F679" s="133">
        <v>0</v>
      </c>
      <c r="G679" s="133">
        <v>0</v>
      </c>
      <c r="H679" s="133">
        <v>0</v>
      </c>
      <c r="I679" s="133">
        <v>0</v>
      </c>
      <c r="J679" s="133">
        <v>0</v>
      </c>
      <c r="K679" s="149">
        <v>0</v>
      </c>
      <c r="L679" s="133">
        <v>0</v>
      </c>
      <c r="M679" s="117">
        <v>801.6</v>
      </c>
      <c r="N679" s="117">
        <v>6809205.2599999998</v>
      </c>
      <c r="O679" s="133">
        <v>0</v>
      </c>
      <c r="P679" s="133">
        <v>0</v>
      </c>
      <c r="Q679" s="133">
        <v>0</v>
      </c>
      <c r="R679" s="133">
        <v>0</v>
      </c>
      <c r="S679" s="133">
        <v>0</v>
      </c>
      <c r="T679" s="133">
        <v>0</v>
      </c>
      <c r="U679" s="133">
        <v>0</v>
      </c>
      <c r="V679" s="133">
        <v>0</v>
      </c>
      <c r="W679" s="133">
        <v>0</v>
      </c>
      <c r="X679" s="133">
        <v>0</v>
      </c>
      <c r="Y679" s="133">
        <v>0</v>
      </c>
      <c r="Z679" s="133">
        <v>0</v>
      </c>
      <c r="AA679" s="133">
        <v>0</v>
      </c>
      <c r="AB679" s="133">
        <v>0</v>
      </c>
      <c r="AC679" s="117">
        <f>ROUND(N679*2.14%,2)</f>
        <v>145716.99</v>
      </c>
      <c r="AD679" s="117">
        <v>191075.64</v>
      </c>
      <c r="AE679" s="133">
        <v>0</v>
      </c>
      <c r="AF679" s="108">
        <v>2024</v>
      </c>
      <c r="AG679" s="108">
        <v>2024</v>
      </c>
      <c r="AH679" s="108">
        <v>2024</v>
      </c>
      <c r="AI679" s="124"/>
      <c r="AJ679" s="124"/>
      <c r="AK679" s="124"/>
      <c r="AL679" s="124"/>
      <c r="AM679" s="125" t="s">
        <v>16946</v>
      </c>
      <c r="AN679" s="125" t="s">
        <v>16950</v>
      </c>
      <c r="AO679" s="125">
        <v>0</v>
      </c>
      <c r="AP679" s="125" t="s">
        <v>16943</v>
      </c>
      <c r="AQ679" s="125" t="s">
        <v>16931</v>
      </c>
      <c r="AR679" s="125" t="s">
        <v>16943</v>
      </c>
      <c r="AS679" s="125"/>
      <c r="AT679" s="125"/>
      <c r="AU679" s="125"/>
      <c r="AV679" s="125"/>
      <c r="AW679" s="125" t="s">
        <v>658</v>
      </c>
      <c r="AX679" s="126">
        <v>4789.7</v>
      </c>
      <c r="AY679" s="126">
        <v>801.6</v>
      </c>
      <c r="AZ679" s="125" t="s">
        <v>3037</v>
      </c>
      <c r="BA679" s="125" t="s">
        <v>16991</v>
      </c>
      <c r="BB679" s="127"/>
      <c r="BC679" s="128">
        <f t="shared" si="233"/>
        <v>0</v>
      </c>
      <c r="BJ679" s="97" t="str">
        <f t="shared" si="251"/>
        <v>нет данных</v>
      </c>
      <c r="BM679" s="97" t="s">
        <v>3695</v>
      </c>
      <c r="BN679" s="97" t="s">
        <v>2983</v>
      </c>
      <c r="BO679" s="97" t="s">
        <v>3696</v>
      </c>
      <c r="BU679" s="97" t="s">
        <v>3695</v>
      </c>
      <c r="BV679" s="97" t="s">
        <v>2983</v>
      </c>
      <c r="BW679" s="97" t="s">
        <v>3696</v>
      </c>
      <c r="CH679" s="119">
        <f t="shared" si="221"/>
        <v>-1.1641532182693481E-10</v>
      </c>
      <c r="DN679" s="97" t="e">
        <f t="shared" si="239"/>
        <v>#N/A</v>
      </c>
    </row>
    <row r="680" spans="1:118" x14ac:dyDescent="0.3">
      <c r="B680" s="150" t="s">
        <v>288</v>
      </c>
      <c r="C680" s="150"/>
      <c r="D680" s="116">
        <f>SUM(D681:D685)</f>
        <v>47893426.629999995</v>
      </c>
      <c r="E680" s="117">
        <f t="shared" ref="E680:AE680" si="258">SUM(E681:E685)</f>
        <v>0</v>
      </c>
      <c r="F680" s="117">
        <f t="shared" si="258"/>
        <v>0</v>
      </c>
      <c r="G680" s="117">
        <f t="shared" si="258"/>
        <v>0</v>
      </c>
      <c r="H680" s="117">
        <f t="shared" si="258"/>
        <v>0</v>
      </c>
      <c r="I680" s="117">
        <f t="shared" si="258"/>
        <v>0</v>
      </c>
      <c r="J680" s="117">
        <f t="shared" si="258"/>
        <v>0</v>
      </c>
      <c r="K680" s="118">
        <f t="shared" si="258"/>
        <v>0</v>
      </c>
      <c r="L680" s="117">
        <f t="shared" si="258"/>
        <v>0</v>
      </c>
      <c r="M680" s="117">
        <f t="shared" si="258"/>
        <v>4777.28</v>
      </c>
      <c r="N680" s="117">
        <f t="shared" si="258"/>
        <v>43508674.840000004</v>
      </c>
      <c r="O680" s="117">
        <f t="shared" si="258"/>
        <v>0</v>
      </c>
      <c r="P680" s="117">
        <f t="shared" si="258"/>
        <v>0</v>
      </c>
      <c r="Q680" s="117">
        <f t="shared" si="258"/>
        <v>373.2</v>
      </c>
      <c r="R680" s="117">
        <f t="shared" si="258"/>
        <v>2641865.42</v>
      </c>
      <c r="S680" s="117">
        <f t="shared" si="258"/>
        <v>0</v>
      </c>
      <c r="T680" s="117">
        <f t="shared" si="258"/>
        <v>0</v>
      </c>
      <c r="U680" s="117">
        <f t="shared" si="258"/>
        <v>0</v>
      </c>
      <c r="V680" s="117">
        <f t="shared" si="258"/>
        <v>0</v>
      </c>
      <c r="W680" s="117">
        <f t="shared" si="258"/>
        <v>0</v>
      </c>
      <c r="X680" s="117">
        <f t="shared" si="258"/>
        <v>0</v>
      </c>
      <c r="Y680" s="117">
        <f t="shared" si="258"/>
        <v>0</v>
      </c>
      <c r="Z680" s="117">
        <f t="shared" si="258"/>
        <v>0</v>
      </c>
      <c r="AA680" s="117">
        <f t="shared" si="258"/>
        <v>0</v>
      </c>
      <c r="AB680" s="117">
        <f t="shared" si="258"/>
        <v>0</v>
      </c>
      <c r="AC680" s="117">
        <f t="shared" si="258"/>
        <v>959070.91999999993</v>
      </c>
      <c r="AD680" s="117">
        <f t="shared" si="258"/>
        <v>783815.45</v>
      </c>
      <c r="AE680" s="117">
        <f t="shared" si="258"/>
        <v>0</v>
      </c>
      <c r="AF680" s="108" t="s">
        <v>17004</v>
      </c>
      <c r="AG680" s="108" t="s">
        <v>17004</v>
      </c>
      <c r="AH680" s="108" t="s">
        <v>17004</v>
      </c>
      <c r="AI680" s="124"/>
      <c r="AJ680" s="124"/>
      <c r="AK680" s="124"/>
      <c r="AL680" s="124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6"/>
      <c r="AY680" s="126"/>
      <c r="AZ680" s="125"/>
      <c r="BA680" s="125"/>
      <c r="BB680" s="127"/>
      <c r="BC680" s="128">
        <f t="shared" ref="BC680:BC733" si="259">AY680-M680</f>
        <v>-4777.28</v>
      </c>
      <c r="BJ680" s="97" t="e">
        <f t="shared" si="251"/>
        <v>#N/A</v>
      </c>
      <c r="BM680" s="97" t="s">
        <v>3404</v>
      </c>
      <c r="BN680" s="97" t="s">
        <v>631</v>
      </c>
      <c r="BO680" s="97" t="s">
        <v>3405</v>
      </c>
      <c r="BU680" s="97" t="s">
        <v>3404</v>
      </c>
      <c r="BV680" s="97" t="s">
        <v>631</v>
      </c>
      <c r="BW680" s="97" t="s">
        <v>3405</v>
      </c>
      <c r="CH680" s="119">
        <f t="shared" si="221"/>
        <v>-8.149072527885437E-9</v>
      </c>
      <c r="DN680" s="97" t="e">
        <f t="shared" si="239"/>
        <v>#N/A</v>
      </c>
    </row>
    <row r="681" spans="1:118" x14ac:dyDescent="0.3">
      <c r="A681" s="97">
        <v>1</v>
      </c>
      <c r="B681" s="120">
        <f>SUBTOTAL(9,$A$383:A681)</f>
        <v>283</v>
      </c>
      <c r="C681" s="130" t="s">
        <v>292</v>
      </c>
      <c r="D681" s="117">
        <f t="shared" ref="D681:D685" si="260">E681+F681+G681+H681+I681+J681+L681+N681+P681+R681+T681+U681+V681+W681+X681+Y681+Z681+AA681+AB681+AC681+AD681+AE681</f>
        <v>6924120.0899999999</v>
      </c>
      <c r="E681" s="133">
        <v>0</v>
      </c>
      <c r="F681" s="133">
        <v>0</v>
      </c>
      <c r="G681" s="133">
        <v>0</v>
      </c>
      <c r="H681" s="133">
        <v>0</v>
      </c>
      <c r="I681" s="133">
        <v>0</v>
      </c>
      <c r="J681" s="133">
        <v>0</v>
      </c>
      <c r="K681" s="149">
        <v>0</v>
      </c>
      <c r="L681" s="133">
        <v>0</v>
      </c>
      <c r="M681" s="117">
        <v>637.79999999999995</v>
      </c>
      <c r="N681" s="117">
        <v>6674554.6900000004</v>
      </c>
      <c r="O681" s="133">
        <v>0</v>
      </c>
      <c r="P681" s="133">
        <v>0</v>
      </c>
      <c r="Q681" s="133">
        <v>0</v>
      </c>
      <c r="R681" s="133">
        <v>0</v>
      </c>
      <c r="S681" s="133">
        <v>0</v>
      </c>
      <c r="T681" s="133">
        <v>0</v>
      </c>
      <c r="U681" s="133">
        <v>0</v>
      </c>
      <c r="V681" s="133">
        <v>0</v>
      </c>
      <c r="W681" s="133">
        <v>0</v>
      </c>
      <c r="X681" s="133">
        <v>0</v>
      </c>
      <c r="Y681" s="133">
        <v>0</v>
      </c>
      <c r="Z681" s="133">
        <v>0</v>
      </c>
      <c r="AA681" s="133">
        <v>0</v>
      </c>
      <c r="AB681" s="133">
        <v>0</v>
      </c>
      <c r="AC681" s="133">
        <f>ROUND(N681*2.14%,2)</f>
        <v>142835.47</v>
      </c>
      <c r="AD681" s="133">
        <v>106729.93</v>
      </c>
      <c r="AE681" s="133">
        <v>0</v>
      </c>
      <c r="AF681" s="108">
        <v>2024</v>
      </c>
      <c r="AG681" s="108">
        <v>2024</v>
      </c>
      <c r="AH681" s="108">
        <v>2024</v>
      </c>
      <c r="AI681" s="124"/>
      <c r="AJ681" s="124"/>
      <c r="AK681" s="124"/>
      <c r="AL681" s="124"/>
      <c r="AM681" s="125" t="s">
        <v>16933</v>
      </c>
      <c r="AN681" s="125" t="s">
        <v>16929</v>
      </c>
      <c r="AO681" s="125">
        <v>0</v>
      </c>
      <c r="AP681" s="125" t="s">
        <v>16945</v>
      </c>
      <c r="AQ681" s="125" t="s">
        <v>16947</v>
      </c>
      <c r="AR681" s="125">
        <v>0</v>
      </c>
      <c r="AS681" s="125"/>
      <c r="AT681" s="125"/>
      <c r="AU681" s="125"/>
      <c r="AV681" s="125"/>
      <c r="AW681" s="125" t="s">
        <v>614</v>
      </c>
      <c r="AX681" s="126">
        <v>737.56</v>
      </c>
      <c r="AY681" s="126">
        <v>607.5</v>
      </c>
      <c r="AZ681" s="125" t="s">
        <v>2966</v>
      </c>
      <c r="BA681" s="125" t="s">
        <v>16991</v>
      </c>
      <c r="BB681" s="127"/>
      <c r="BC681" s="128">
        <f t="shared" si="259"/>
        <v>-30.299999999999955</v>
      </c>
      <c r="BJ681" s="97" t="str">
        <f t="shared" si="251"/>
        <v>768.000</v>
      </c>
      <c r="BM681" s="97" t="s">
        <v>3407</v>
      </c>
      <c r="BN681" s="97" t="s">
        <v>625</v>
      </c>
      <c r="BO681" s="97" t="s">
        <v>3409</v>
      </c>
      <c r="BU681" s="97" t="s">
        <v>3407</v>
      </c>
      <c r="BV681" s="97" t="s">
        <v>625</v>
      </c>
      <c r="BW681" s="97" t="s">
        <v>3409</v>
      </c>
      <c r="CH681" s="119">
        <f t="shared" si="221"/>
        <v>-5.5297277867794037E-10</v>
      </c>
      <c r="DN681" s="97" t="e">
        <f t="shared" si="239"/>
        <v>#N/A</v>
      </c>
    </row>
    <row r="682" spans="1:118" x14ac:dyDescent="0.3">
      <c r="A682" s="97">
        <v>1</v>
      </c>
      <c r="B682" s="120">
        <f>SUBTOTAL(9,$A$383:A682)</f>
        <v>284</v>
      </c>
      <c r="C682" s="130" t="s">
        <v>293</v>
      </c>
      <c r="D682" s="117">
        <f t="shared" si="260"/>
        <v>15214803.239999998</v>
      </c>
      <c r="E682" s="133">
        <v>0</v>
      </c>
      <c r="F682" s="133">
        <v>0</v>
      </c>
      <c r="G682" s="133">
        <v>0</v>
      </c>
      <c r="H682" s="133">
        <v>0</v>
      </c>
      <c r="I682" s="133">
        <v>0</v>
      </c>
      <c r="J682" s="133">
        <v>0</v>
      </c>
      <c r="K682" s="149">
        <v>0</v>
      </c>
      <c r="L682" s="133">
        <v>0</v>
      </c>
      <c r="M682" s="117">
        <v>1401.48</v>
      </c>
      <c r="N682" s="117">
        <v>14661068.189999999</v>
      </c>
      <c r="O682" s="133">
        <v>0</v>
      </c>
      <c r="P682" s="133">
        <v>0</v>
      </c>
      <c r="Q682" s="133">
        <v>0</v>
      </c>
      <c r="R682" s="133">
        <v>0</v>
      </c>
      <c r="S682" s="133">
        <v>0</v>
      </c>
      <c r="T682" s="133">
        <v>0</v>
      </c>
      <c r="U682" s="133">
        <v>0</v>
      </c>
      <c r="V682" s="133">
        <v>0</v>
      </c>
      <c r="W682" s="133">
        <v>0</v>
      </c>
      <c r="X682" s="133">
        <v>0</v>
      </c>
      <c r="Y682" s="133">
        <v>0</v>
      </c>
      <c r="Z682" s="133">
        <v>0</v>
      </c>
      <c r="AA682" s="133">
        <v>0</v>
      </c>
      <c r="AB682" s="133">
        <v>0</v>
      </c>
      <c r="AC682" s="133">
        <f>ROUND(N682*2.14%,2)</f>
        <v>313746.86</v>
      </c>
      <c r="AD682" s="133">
        <v>239988.19</v>
      </c>
      <c r="AE682" s="133">
        <v>0</v>
      </c>
      <c r="AF682" s="108">
        <v>2024</v>
      </c>
      <c r="AG682" s="108">
        <v>2024</v>
      </c>
      <c r="AH682" s="108">
        <v>2024</v>
      </c>
      <c r="AI682" s="124"/>
      <c r="AJ682" s="124"/>
      <c r="AK682" s="124"/>
      <c r="AL682" s="124"/>
      <c r="AM682" s="125" t="s">
        <v>16933</v>
      </c>
      <c r="AN682" s="125" t="s">
        <v>16929</v>
      </c>
      <c r="AO682" s="125">
        <v>0</v>
      </c>
      <c r="AP682" s="125" t="s">
        <v>16951</v>
      </c>
      <c r="AQ682" s="125" t="s">
        <v>16940</v>
      </c>
      <c r="AR682" s="125" t="s">
        <v>16943</v>
      </c>
      <c r="AS682" s="125"/>
      <c r="AT682" s="125"/>
      <c r="AU682" s="125"/>
      <c r="AV682" s="125"/>
      <c r="AW682" s="125" t="s">
        <v>736</v>
      </c>
      <c r="AX682" s="126">
        <v>3369.4</v>
      </c>
      <c r="AY682" s="126">
        <v>1374</v>
      </c>
      <c r="AZ682" s="125" t="s">
        <v>2966</v>
      </c>
      <c r="BA682" s="125" t="s">
        <v>16991</v>
      </c>
      <c r="BB682" s="127"/>
      <c r="BC682" s="128">
        <f t="shared" si="259"/>
        <v>-27.480000000000018</v>
      </c>
      <c r="BJ682" s="97" t="str">
        <f t="shared" si="251"/>
        <v>1597.200</v>
      </c>
      <c r="BM682" s="97" t="s">
        <v>3410</v>
      </c>
      <c r="BN682" s="97" t="s">
        <v>669</v>
      </c>
      <c r="BO682" s="97" t="s">
        <v>3413</v>
      </c>
      <c r="BU682" s="97" t="s">
        <v>3410</v>
      </c>
      <c r="BV682" s="97" t="s">
        <v>669</v>
      </c>
      <c r="BW682" s="97" t="s">
        <v>3413</v>
      </c>
      <c r="CH682" s="119">
        <f t="shared" si="221"/>
        <v>-1.1059455573558807E-9</v>
      </c>
      <c r="DN682" s="97" t="e">
        <f t="shared" si="239"/>
        <v>#N/A</v>
      </c>
    </row>
    <row r="683" spans="1:118" x14ac:dyDescent="0.3">
      <c r="A683" s="97">
        <v>1</v>
      </c>
      <c r="B683" s="120">
        <f>SUBTOTAL(9,$A$383:A683)</f>
        <v>285</v>
      </c>
      <c r="C683" s="130" t="s">
        <v>1586</v>
      </c>
      <c r="D683" s="117">
        <f t="shared" si="260"/>
        <v>22884652.599999998</v>
      </c>
      <c r="E683" s="133">
        <v>0</v>
      </c>
      <c r="F683" s="133">
        <v>0</v>
      </c>
      <c r="G683" s="133">
        <v>0</v>
      </c>
      <c r="H683" s="133">
        <v>0</v>
      </c>
      <c r="I683" s="133">
        <v>0</v>
      </c>
      <c r="J683" s="133">
        <v>0</v>
      </c>
      <c r="K683" s="149">
        <v>0</v>
      </c>
      <c r="L683" s="133">
        <v>0</v>
      </c>
      <c r="M683" s="117">
        <v>2738</v>
      </c>
      <c r="N683" s="117">
        <f>20093453.55+2079598.41</f>
        <v>22173051.960000001</v>
      </c>
      <c r="O683" s="133">
        <v>0</v>
      </c>
      <c r="P683" s="133">
        <v>0</v>
      </c>
      <c r="Q683" s="133">
        <v>0</v>
      </c>
      <c r="R683" s="133">
        <v>0</v>
      </c>
      <c r="S683" s="133">
        <v>0</v>
      </c>
      <c r="T683" s="133">
        <v>0</v>
      </c>
      <c r="U683" s="133">
        <v>0</v>
      </c>
      <c r="V683" s="133">
        <v>0</v>
      </c>
      <c r="W683" s="133">
        <v>0</v>
      </c>
      <c r="X683" s="133">
        <v>0</v>
      </c>
      <c r="Y683" s="133">
        <v>0</v>
      </c>
      <c r="Z683" s="133">
        <v>0</v>
      </c>
      <c r="AA683" s="133">
        <v>0</v>
      </c>
      <c r="AB683" s="133">
        <v>0</v>
      </c>
      <c r="AC683" s="133">
        <f>ROUND(N683*2.14%,2)</f>
        <v>474503.31</v>
      </c>
      <c r="AD683" s="133">
        <v>237097.33</v>
      </c>
      <c r="AE683" s="133">
        <v>0</v>
      </c>
      <c r="AF683" s="108">
        <v>2024</v>
      </c>
      <c r="AG683" s="108">
        <v>2024</v>
      </c>
      <c r="AH683" s="108">
        <v>2024</v>
      </c>
      <c r="AI683" s="124"/>
      <c r="AJ683" s="124"/>
      <c r="AK683" s="124"/>
      <c r="AL683" s="124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6"/>
      <c r="AY683" s="126"/>
      <c r="AZ683" s="125"/>
      <c r="BA683" s="125"/>
      <c r="BB683" s="127"/>
      <c r="BC683" s="128"/>
      <c r="CH683" s="119"/>
      <c r="DN683" s="97" t="e">
        <f t="shared" si="239"/>
        <v>#N/A</v>
      </c>
    </row>
    <row r="684" spans="1:118" s="139" customFormat="1" x14ac:dyDescent="0.3">
      <c r="A684" s="97">
        <v>1</v>
      </c>
      <c r="B684" s="120">
        <f>SUBTOTAL(9,$A$383:A684)</f>
        <v>286</v>
      </c>
      <c r="C684" s="115" t="s">
        <v>9058</v>
      </c>
      <c r="D684" s="117">
        <f t="shared" si="260"/>
        <v>2669850.6999999997</v>
      </c>
      <c r="E684" s="159">
        <v>0</v>
      </c>
      <c r="F684" s="159">
        <v>0</v>
      </c>
      <c r="G684" s="134">
        <v>0</v>
      </c>
      <c r="H684" s="159">
        <v>0</v>
      </c>
      <c r="I684" s="159">
        <v>0</v>
      </c>
      <c r="J684" s="159">
        <v>0</v>
      </c>
      <c r="K684" s="152">
        <v>0</v>
      </c>
      <c r="L684" s="134">
        <v>0</v>
      </c>
      <c r="M684" s="134">
        <v>0</v>
      </c>
      <c r="N684" s="134">
        <v>0</v>
      </c>
      <c r="O684" s="159">
        <v>0</v>
      </c>
      <c r="P684" s="159">
        <v>0</v>
      </c>
      <c r="Q684" s="122">
        <v>373.2</v>
      </c>
      <c r="R684" s="133">
        <v>2641865.42</v>
      </c>
      <c r="S684" s="134">
        <v>0</v>
      </c>
      <c r="T684" s="134">
        <v>0</v>
      </c>
      <c r="U684" s="134">
        <v>0</v>
      </c>
      <c r="V684" s="134">
        <v>0</v>
      </c>
      <c r="W684" s="134">
        <v>0</v>
      </c>
      <c r="X684" s="134">
        <v>0</v>
      </c>
      <c r="Y684" s="134">
        <v>0</v>
      </c>
      <c r="Z684" s="134">
        <v>0</v>
      </c>
      <c r="AA684" s="134">
        <v>0</v>
      </c>
      <c r="AB684" s="134">
        <v>0</v>
      </c>
      <c r="AC684" s="134">
        <f t="shared" ref="AC684" si="261">ROUND(N684*1.0593%,2)+ROUND(E684*1.0593%,2)+ROUND(F684*1.0593%,2)+ROUND(G684*1.0593%,2)+ROUND(H684*1.0593%,2)+ROUND(I684*1.0593%,2)+ROUND(J684*1.0593%,2)+ROUND(L684*1.0593%,2)+ROUND(P684*1.0593%,2)+ROUND(R684*1.0593%,2)+ROUND(T684*1.0593%,2)+ROUND(U684*1.0593%,2)+ROUND(V684*1.0593%,2)+ROUND(W684*1.0593%,2)+ROUND(X684*1.0593%,2)+ROUND(Y684*1.0593%,2)+ROUND(Z684*1.0593%,2)+ROUND(AA684*1.0593%,2)+ROUND(AB684*1.0593%,2)</f>
        <v>27985.279999999999</v>
      </c>
      <c r="AD684" s="134">
        <v>0</v>
      </c>
      <c r="AE684" s="134">
        <v>0</v>
      </c>
      <c r="AF684" s="136" t="s">
        <v>17025</v>
      </c>
      <c r="AG684" s="136">
        <v>2024</v>
      </c>
      <c r="AH684" s="137">
        <v>2024</v>
      </c>
      <c r="BW684" s="140"/>
      <c r="CA684" s="139" t="e">
        <f>VLOOKUP(C684,CB:CC,2,FALSE)</f>
        <v>#N/A</v>
      </c>
      <c r="CE684" s="139" t="e">
        <f>VLOOKUP(C684,CF:CG,2,FALSE)</f>
        <v>#N/A</v>
      </c>
      <c r="CH684" s="119">
        <f t="shared" ref="CH684" si="262">D684-E684-F684-G684-H684-I684-J684-L684-N684-P684-R684-T684-U684-V684-W684-X684-Y684-Z684-AA684-AB684-AC684-AD684-AE684</f>
        <v>-2.0372681319713593E-10</v>
      </c>
      <c r="CL684" s="139" t="e">
        <f>VLOOKUP(C684,CM:CN,2,FALSE)</f>
        <v>#N/A</v>
      </c>
      <c r="DK684" s="139" t="e">
        <f>VLOOKUP(C684,DL:DM,2,FALSE)</f>
        <v>#N/A</v>
      </c>
      <c r="DN684" s="97" t="e">
        <f t="shared" si="239"/>
        <v>#N/A</v>
      </c>
    </row>
    <row r="685" spans="1:118" s="139" customFormat="1" x14ac:dyDescent="0.3">
      <c r="A685" s="97">
        <v>1</v>
      </c>
      <c r="B685" s="120">
        <f>SUBTOTAL(9,$A$383:A685)</f>
        <v>287</v>
      </c>
      <c r="C685" s="115" t="s">
        <v>9104</v>
      </c>
      <c r="D685" s="117">
        <f t="shared" si="260"/>
        <v>200000</v>
      </c>
      <c r="E685" s="159">
        <v>0</v>
      </c>
      <c r="F685" s="159">
        <v>0</v>
      </c>
      <c r="G685" s="134">
        <v>0</v>
      </c>
      <c r="H685" s="159">
        <v>0</v>
      </c>
      <c r="I685" s="159">
        <v>0</v>
      </c>
      <c r="J685" s="159">
        <v>0</v>
      </c>
      <c r="K685" s="152">
        <v>0</v>
      </c>
      <c r="L685" s="134">
        <v>0</v>
      </c>
      <c r="M685" s="134">
        <v>0</v>
      </c>
      <c r="N685" s="134">
        <v>0</v>
      </c>
      <c r="O685" s="159">
        <v>0</v>
      </c>
      <c r="P685" s="159">
        <v>0</v>
      </c>
      <c r="Q685" s="183">
        <v>0</v>
      </c>
      <c r="R685" s="133">
        <v>0</v>
      </c>
      <c r="S685" s="134">
        <v>0</v>
      </c>
      <c r="T685" s="134">
        <v>0</v>
      </c>
      <c r="U685" s="134">
        <v>0</v>
      </c>
      <c r="V685" s="134">
        <v>0</v>
      </c>
      <c r="W685" s="134">
        <v>0</v>
      </c>
      <c r="X685" s="134">
        <v>0</v>
      </c>
      <c r="Y685" s="134">
        <v>0</v>
      </c>
      <c r="Z685" s="134">
        <v>0</v>
      </c>
      <c r="AA685" s="134">
        <v>0</v>
      </c>
      <c r="AB685" s="134">
        <v>0</v>
      </c>
      <c r="AC685" s="134">
        <v>0</v>
      </c>
      <c r="AD685" s="134">
        <v>200000</v>
      </c>
      <c r="AE685" s="134">
        <v>0</v>
      </c>
      <c r="AF685" s="136">
        <v>2024</v>
      </c>
      <c r="AG685" s="136" t="s">
        <v>17025</v>
      </c>
      <c r="AH685" s="137" t="s">
        <v>17025</v>
      </c>
      <c r="BW685" s="140"/>
      <c r="CH685" s="119"/>
      <c r="DN685" s="97" t="e">
        <f t="shared" si="239"/>
        <v>#N/A</v>
      </c>
    </row>
    <row r="686" spans="1:118" x14ac:dyDescent="0.3">
      <c r="B686" s="150" t="s">
        <v>331</v>
      </c>
      <c r="C686" s="150"/>
      <c r="D686" s="116">
        <f>D687</f>
        <v>6124011.9400000004</v>
      </c>
      <c r="E686" s="117">
        <f t="shared" ref="E686:AE686" si="263">E687</f>
        <v>0</v>
      </c>
      <c r="F686" s="117">
        <f t="shared" si="263"/>
        <v>0</v>
      </c>
      <c r="G686" s="117">
        <f t="shared" si="263"/>
        <v>0</v>
      </c>
      <c r="H686" s="117">
        <f t="shared" si="263"/>
        <v>0</v>
      </c>
      <c r="I686" s="117">
        <f t="shared" si="263"/>
        <v>0</v>
      </c>
      <c r="J686" s="117">
        <f t="shared" si="263"/>
        <v>0</v>
      </c>
      <c r="K686" s="118">
        <f t="shared" si="263"/>
        <v>0</v>
      </c>
      <c r="L686" s="117">
        <f t="shared" si="263"/>
        <v>0</v>
      </c>
      <c r="M686" s="117">
        <f t="shared" si="263"/>
        <v>735.12</v>
      </c>
      <c r="N686" s="117">
        <f t="shared" si="263"/>
        <v>5887827.5700000003</v>
      </c>
      <c r="O686" s="117">
        <f t="shared" si="263"/>
        <v>0</v>
      </c>
      <c r="P686" s="117">
        <f t="shared" si="263"/>
        <v>0</v>
      </c>
      <c r="Q686" s="117">
        <f t="shared" si="263"/>
        <v>0</v>
      </c>
      <c r="R686" s="117">
        <f t="shared" si="263"/>
        <v>0</v>
      </c>
      <c r="S686" s="117">
        <f t="shared" si="263"/>
        <v>0</v>
      </c>
      <c r="T686" s="117">
        <f t="shared" si="263"/>
        <v>0</v>
      </c>
      <c r="U686" s="117">
        <f t="shared" si="263"/>
        <v>0</v>
      </c>
      <c r="V686" s="117">
        <f t="shared" si="263"/>
        <v>0</v>
      </c>
      <c r="W686" s="117">
        <f t="shared" si="263"/>
        <v>0</v>
      </c>
      <c r="X686" s="117">
        <f t="shared" si="263"/>
        <v>0</v>
      </c>
      <c r="Y686" s="117">
        <f t="shared" si="263"/>
        <v>0</v>
      </c>
      <c r="Z686" s="117">
        <f t="shared" si="263"/>
        <v>0</v>
      </c>
      <c r="AA686" s="117">
        <f t="shared" si="263"/>
        <v>0</v>
      </c>
      <c r="AB686" s="117">
        <f t="shared" si="263"/>
        <v>0</v>
      </c>
      <c r="AC686" s="117">
        <f t="shared" si="263"/>
        <v>125999.51</v>
      </c>
      <c r="AD686" s="117">
        <f t="shared" si="263"/>
        <v>110184.86</v>
      </c>
      <c r="AE686" s="117">
        <f t="shared" si="263"/>
        <v>0</v>
      </c>
      <c r="AF686" s="108" t="s">
        <v>17004</v>
      </c>
      <c r="AG686" s="108" t="s">
        <v>17004</v>
      </c>
      <c r="AH686" s="108" t="s">
        <v>17004</v>
      </c>
      <c r="AI686" s="124"/>
      <c r="AJ686" s="124"/>
      <c r="AK686" s="124"/>
      <c r="AL686" s="124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6"/>
      <c r="AY686" s="126"/>
      <c r="AZ686" s="125"/>
      <c r="BA686" s="125"/>
      <c r="BB686" s="127"/>
      <c r="BC686" s="128">
        <f t="shared" si="259"/>
        <v>-735.12</v>
      </c>
      <c r="BJ686" s="97" t="e">
        <f>VLOOKUP(C686,BM:BO,3,FALSE)</f>
        <v>#N/A</v>
      </c>
      <c r="BM686" s="97" t="s">
        <v>3455</v>
      </c>
      <c r="BN686" s="97" t="s">
        <v>2983</v>
      </c>
      <c r="BO686" s="97" t="s">
        <v>2983</v>
      </c>
      <c r="BU686" s="97" t="s">
        <v>3455</v>
      </c>
      <c r="BV686" s="97" t="s">
        <v>2983</v>
      </c>
      <c r="BW686" s="97" t="s">
        <v>2983</v>
      </c>
      <c r="CH686" s="119">
        <f t="shared" si="221"/>
        <v>1.1641532182693481E-10</v>
      </c>
      <c r="DN686" s="97" t="e">
        <f t="shared" si="239"/>
        <v>#N/A</v>
      </c>
    </row>
    <row r="687" spans="1:118" x14ac:dyDescent="0.3">
      <c r="A687" s="97">
        <v>1</v>
      </c>
      <c r="B687" s="120">
        <f>SUBTOTAL(9,$A$383:A687)</f>
        <v>288</v>
      </c>
      <c r="C687" s="130" t="s">
        <v>333</v>
      </c>
      <c r="D687" s="117">
        <f>E687+F687+G687+H687+I687+J687+L687+N687+P687+R687+T687+U687+V687+W687+X687+Y687+Z687+AA687+AB687+AC687+AD687+AE687</f>
        <v>6124011.9400000004</v>
      </c>
      <c r="E687" s="133">
        <v>0</v>
      </c>
      <c r="F687" s="133">
        <v>0</v>
      </c>
      <c r="G687" s="133">
        <v>0</v>
      </c>
      <c r="H687" s="133">
        <v>0</v>
      </c>
      <c r="I687" s="133">
        <v>0</v>
      </c>
      <c r="J687" s="133">
        <v>0</v>
      </c>
      <c r="K687" s="149">
        <v>0</v>
      </c>
      <c r="L687" s="133">
        <v>0</v>
      </c>
      <c r="M687" s="117">
        <v>735.12</v>
      </c>
      <c r="N687" s="117">
        <v>5887827.5700000003</v>
      </c>
      <c r="O687" s="133">
        <v>0</v>
      </c>
      <c r="P687" s="133">
        <v>0</v>
      </c>
      <c r="Q687" s="133">
        <v>0</v>
      </c>
      <c r="R687" s="133">
        <v>0</v>
      </c>
      <c r="S687" s="133">
        <v>0</v>
      </c>
      <c r="T687" s="133">
        <v>0</v>
      </c>
      <c r="U687" s="133">
        <v>0</v>
      </c>
      <c r="V687" s="133">
        <v>0</v>
      </c>
      <c r="W687" s="133">
        <v>0</v>
      </c>
      <c r="X687" s="133">
        <v>0</v>
      </c>
      <c r="Y687" s="133">
        <v>0</v>
      </c>
      <c r="Z687" s="133">
        <v>0</v>
      </c>
      <c r="AA687" s="133">
        <v>0</v>
      </c>
      <c r="AB687" s="133">
        <v>0</v>
      </c>
      <c r="AC687" s="117">
        <f>ROUND(N687*2.14%,2)</f>
        <v>125999.51</v>
      </c>
      <c r="AD687" s="117">
        <v>110184.86</v>
      </c>
      <c r="AE687" s="133">
        <v>0</v>
      </c>
      <c r="AF687" s="108">
        <v>2024</v>
      </c>
      <c r="AG687" s="108">
        <v>2024</v>
      </c>
      <c r="AH687" s="108">
        <v>2024</v>
      </c>
      <c r="AI687" s="124"/>
      <c r="AJ687" s="124"/>
      <c r="AK687" s="124"/>
      <c r="AL687" s="124"/>
      <c r="AM687" s="125" t="s">
        <v>16939</v>
      </c>
      <c r="AN687" s="125" t="s">
        <v>16935</v>
      </c>
      <c r="AO687" s="125">
        <v>0</v>
      </c>
      <c r="AP687" s="125" t="s">
        <v>16950</v>
      </c>
      <c r="AQ687" s="125" t="s">
        <v>16940</v>
      </c>
      <c r="AR687" s="125">
        <v>0</v>
      </c>
      <c r="AS687" s="125"/>
      <c r="AT687" s="125"/>
      <c r="AU687" s="125"/>
      <c r="AV687" s="125"/>
      <c r="AW687" s="125" t="s">
        <v>778</v>
      </c>
      <c r="AX687" s="126">
        <v>775.8</v>
      </c>
      <c r="AY687" s="126">
        <v>760.5</v>
      </c>
      <c r="AZ687" s="125" t="s">
        <v>2966</v>
      </c>
      <c r="BA687" s="125" t="s">
        <v>16991</v>
      </c>
      <c r="BB687" s="127"/>
      <c r="BC687" s="128">
        <f t="shared" si="259"/>
        <v>25.379999999999995</v>
      </c>
      <c r="BJ687" s="97" t="str">
        <f>VLOOKUP(C687,BM:BO,3,FALSE)</f>
        <v>764.000</v>
      </c>
      <c r="BM687" s="97" t="s">
        <v>3457</v>
      </c>
      <c r="BN687" s="97" t="s">
        <v>2983</v>
      </c>
      <c r="BO687" s="97" t="s">
        <v>2983</v>
      </c>
      <c r="BU687" s="97" t="s">
        <v>3457</v>
      </c>
      <c r="BV687" s="97" t="s">
        <v>2983</v>
      </c>
      <c r="BW687" s="97" t="s">
        <v>2983</v>
      </c>
      <c r="CH687" s="119">
        <f t="shared" si="221"/>
        <v>1.1641532182693481E-10</v>
      </c>
      <c r="DN687" s="97" t="e">
        <f t="shared" si="239"/>
        <v>#N/A</v>
      </c>
    </row>
    <row r="688" spans="1:118" x14ac:dyDescent="0.3">
      <c r="B688" s="150" t="s">
        <v>332</v>
      </c>
      <c r="C688" s="150"/>
      <c r="D688" s="116">
        <f>D689</f>
        <v>2111295.25</v>
      </c>
      <c r="E688" s="117">
        <f t="shared" ref="E688:AE688" si="264">E689</f>
        <v>0</v>
      </c>
      <c r="F688" s="117">
        <f t="shared" si="264"/>
        <v>0</v>
      </c>
      <c r="G688" s="117">
        <f t="shared" si="264"/>
        <v>0</v>
      </c>
      <c r="H688" s="117">
        <f t="shared" si="264"/>
        <v>0</v>
      </c>
      <c r="I688" s="117">
        <f t="shared" si="264"/>
        <v>0</v>
      </c>
      <c r="J688" s="117">
        <f t="shared" si="264"/>
        <v>0</v>
      </c>
      <c r="K688" s="118">
        <f t="shared" si="264"/>
        <v>0</v>
      </c>
      <c r="L688" s="117">
        <f t="shared" si="264"/>
        <v>0</v>
      </c>
      <c r="M688" s="117">
        <f t="shared" si="264"/>
        <v>260</v>
      </c>
      <c r="N688" s="117">
        <f t="shared" si="264"/>
        <v>1997900.92</v>
      </c>
      <c r="O688" s="117">
        <f t="shared" si="264"/>
        <v>0</v>
      </c>
      <c r="P688" s="117">
        <f t="shared" si="264"/>
        <v>0</v>
      </c>
      <c r="Q688" s="117">
        <f t="shared" si="264"/>
        <v>0</v>
      </c>
      <c r="R688" s="117">
        <f t="shared" si="264"/>
        <v>0</v>
      </c>
      <c r="S688" s="117">
        <f t="shared" si="264"/>
        <v>0</v>
      </c>
      <c r="T688" s="117">
        <f t="shared" si="264"/>
        <v>0</v>
      </c>
      <c r="U688" s="117">
        <f t="shared" si="264"/>
        <v>0</v>
      </c>
      <c r="V688" s="117">
        <f t="shared" si="264"/>
        <v>0</v>
      </c>
      <c r="W688" s="117">
        <f t="shared" si="264"/>
        <v>0</v>
      </c>
      <c r="X688" s="117">
        <f t="shared" si="264"/>
        <v>0</v>
      </c>
      <c r="Y688" s="117">
        <f t="shared" si="264"/>
        <v>0</v>
      </c>
      <c r="Z688" s="117">
        <f t="shared" si="264"/>
        <v>0</v>
      </c>
      <c r="AA688" s="117">
        <f t="shared" si="264"/>
        <v>0</v>
      </c>
      <c r="AB688" s="117">
        <f t="shared" si="264"/>
        <v>0</v>
      </c>
      <c r="AC688" s="117">
        <f t="shared" si="264"/>
        <v>42755.08</v>
      </c>
      <c r="AD688" s="117">
        <f t="shared" si="264"/>
        <v>70639.25</v>
      </c>
      <c r="AE688" s="117">
        <f t="shared" si="264"/>
        <v>0</v>
      </c>
      <c r="AF688" s="108" t="s">
        <v>17004</v>
      </c>
      <c r="AG688" s="108" t="s">
        <v>17004</v>
      </c>
      <c r="AH688" s="108" t="s">
        <v>17004</v>
      </c>
      <c r="AI688" s="124"/>
      <c r="AJ688" s="124"/>
      <c r="AK688" s="124"/>
      <c r="AL688" s="124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6"/>
      <c r="AY688" s="126"/>
      <c r="AZ688" s="125"/>
      <c r="BA688" s="125"/>
      <c r="BB688" s="127"/>
      <c r="BC688" s="128">
        <f t="shared" si="259"/>
        <v>-260</v>
      </c>
      <c r="BJ688" s="97" t="e">
        <f>VLOOKUP(C688,BM:BO,3,FALSE)</f>
        <v>#N/A</v>
      </c>
      <c r="BM688" s="97" t="s">
        <v>3459</v>
      </c>
      <c r="BN688" s="97" t="s">
        <v>1269</v>
      </c>
      <c r="BO688" s="97" t="s">
        <v>2194</v>
      </c>
      <c r="BU688" s="97" t="s">
        <v>3459</v>
      </c>
      <c r="BV688" s="97" t="s">
        <v>1269</v>
      </c>
      <c r="BW688" s="97" t="s">
        <v>2194</v>
      </c>
      <c r="CH688" s="119">
        <f t="shared" si="221"/>
        <v>7.2759576141834259E-11</v>
      </c>
      <c r="DN688" s="97" t="e">
        <f t="shared" si="239"/>
        <v>#N/A</v>
      </c>
    </row>
    <row r="689" spans="1:118" x14ac:dyDescent="0.3">
      <c r="A689" s="97">
        <v>1</v>
      </c>
      <c r="B689" s="120">
        <f>SUBTOTAL(9,$A$383:A689)</f>
        <v>289</v>
      </c>
      <c r="C689" s="130" t="s">
        <v>334</v>
      </c>
      <c r="D689" s="117">
        <f>E689+F689+G689+H689+I689+J689+L689+N689+P689+R689+T689+U689+V689+W689+X689+Y689+Z689+AA689+AB689+AC689+AD689+AE689</f>
        <v>2111295.25</v>
      </c>
      <c r="E689" s="133">
        <v>0</v>
      </c>
      <c r="F689" s="133">
        <v>0</v>
      </c>
      <c r="G689" s="133">
        <v>0</v>
      </c>
      <c r="H689" s="133">
        <v>0</v>
      </c>
      <c r="I689" s="133">
        <v>0</v>
      </c>
      <c r="J689" s="133">
        <v>0</v>
      </c>
      <c r="K689" s="149">
        <v>0</v>
      </c>
      <c r="L689" s="133">
        <v>0</v>
      </c>
      <c r="M689" s="117">
        <v>260</v>
      </c>
      <c r="N689" s="117">
        <v>1997900.92</v>
      </c>
      <c r="O689" s="133">
        <v>0</v>
      </c>
      <c r="P689" s="133">
        <v>0</v>
      </c>
      <c r="Q689" s="133">
        <v>0</v>
      </c>
      <c r="R689" s="133">
        <v>0</v>
      </c>
      <c r="S689" s="133">
        <v>0</v>
      </c>
      <c r="T689" s="133">
        <v>0</v>
      </c>
      <c r="U689" s="133">
        <v>0</v>
      </c>
      <c r="V689" s="133">
        <v>0</v>
      </c>
      <c r="W689" s="133">
        <v>0</v>
      </c>
      <c r="X689" s="133">
        <v>0</v>
      </c>
      <c r="Y689" s="133">
        <v>0</v>
      </c>
      <c r="Z689" s="133">
        <v>0</v>
      </c>
      <c r="AA689" s="133">
        <v>0</v>
      </c>
      <c r="AB689" s="133">
        <v>0</v>
      </c>
      <c r="AC689" s="117">
        <f>ROUND(N689*2.14%,2)</f>
        <v>42755.08</v>
      </c>
      <c r="AD689" s="117">
        <v>70639.25</v>
      </c>
      <c r="AE689" s="133">
        <v>0</v>
      </c>
      <c r="AF689" s="108">
        <v>2024</v>
      </c>
      <c r="AG689" s="108">
        <v>2024</v>
      </c>
      <c r="AH689" s="108">
        <v>2024</v>
      </c>
      <c r="AI689" s="124"/>
      <c r="AJ689" s="124"/>
      <c r="AK689" s="124"/>
      <c r="AL689" s="124"/>
      <c r="AM689" s="125" t="s">
        <v>16949</v>
      </c>
      <c r="AN689" s="125" t="s">
        <v>16949</v>
      </c>
      <c r="AO689" s="125">
        <v>0</v>
      </c>
      <c r="AP689" s="125" t="s">
        <v>16943</v>
      </c>
      <c r="AQ689" s="125" t="s">
        <v>16931</v>
      </c>
      <c r="AR689" s="125">
        <v>0</v>
      </c>
      <c r="AS689" s="125"/>
      <c r="AT689" s="125"/>
      <c r="AU689" s="125"/>
      <c r="AV689" s="125"/>
      <c r="AW689" s="125" t="s">
        <v>636</v>
      </c>
      <c r="AX689" s="126">
        <v>349.8</v>
      </c>
      <c r="AY689" s="126">
        <v>260</v>
      </c>
      <c r="AZ689" s="125" t="s">
        <v>2966</v>
      </c>
      <c r="BA689" s="125">
        <v>2007</v>
      </c>
      <c r="BB689" s="127"/>
      <c r="BC689" s="128">
        <f t="shared" si="259"/>
        <v>0</v>
      </c>
      <c r="BJ689" s="97" t="str">
        <f>VLOOKUP(C689,BM:BO,3,FALSE)</f>
        <v>820.600</v>
      </c>
      <c r="BM689" s="97" t="s">
        <v>3462</v>
      </c>
      <c r="BN689" s="97" t="s">
        <v>1272</v>
      </c>
      <c r="BO689" s="97" t="s">
        <v>3463</v>
      </c>
      <c r="BU689" s="97" t="s">
        <v>3462</v>
      </c>
      <c r="BV689" s="97" t="s">
        <v>1272</v>
      </c>
      <c r="BW689" s="97" t="s">
        <v>3463</v>
      </c>
      <c r="CH689" s="119">
        <f t="shared" si="221"/>
        <v>7.2759576141834259E-11</v>
      </c>
      <c r="DN689" s="97" t="e">
        <f t="shared" si="239"/>
        <v>#N/A</v>
      </c>
    </row>
    <row r="690" spans="1:118" x14ac:dyDescent="0.3">
      <c r="B690" s="150" t="s">
        <v>17401</v>
      </c>
      <c r="C690" s="150"/>
      <c r="D690" s="116">
        <f>D691</f>
        <v>5009564.76</v>
      </c>
      <c r="E690" s="117">
        <f t="shared" ref="E690:AE690" si="265">E691</f>
        <v>0</v>
      </c>
      <c r="F690" s="117">
        <f t="shared" si="265"/>
        <v>0</v>
      </c>
      <c r="G690" s="117">
        <f t="shared" si="265"/>
        <v>0</v>
      </c>
      <c r="H690" s="117">
        <f t="shared" si="265"/>
        <v>0</v>
      </c>
      <c r="I690" s="117">
        <f t="shared" si="265"/>
        <v>0</v>
      </c>
      <c r="J690" s="117">
        <f t="shared" si="265"/>
        <v>0</v>
      </c>
      <c r="K690" s="118">
        <f t="shared" si="265"/>
        <v>0</v>
      </c>
      <c r="L690" s="117">
        <f t="shared" si="265"/>
        <v>0</v>
      </c>
      <c r="M690" s="117">
        <f t="shared" si="265"/>
        <v>575</v>
      </c>
      <c r="N690" s="117">
        <f t="shared" si="265"/>
        <v>4757749.13</v>
      </c>
      <c r="O690" s="117">
        <f t="shared" si="265"/>
        <v>0</v>
      </c>
      <c r="P690" s="117">
        <f t="shared" si="265"/>
        <v>0</v>
      </c>
      <c r="Q690" s="117">
        <f t="shared" si="265"/>
        <v>0</v>
      </c>
      <c r="R690" s="117">
        <f t="shared" si="265"/>
        <v>0</v>
      </c>
      <c r="S690" s="117">
        <f t="shared" si="265"/>
        <v>0</v>
      </c>
      <c r="T690" s="117">
        <f t="shared" si="265"/>
        <v>0</v>
      </c>
      <c r="U690" s="117">
        <f t="shared" si="265"/>
        <v>0</v>
      </c>
      <c r="V690" s="117">
        <f t="shared" si="265"/>
        <v>0</v>
      </c>
      <c r="W690" s="117">
        <f t="shared" si="265"/>
        <v>0</v>
      </c>
      <c r="X690" s="117">
        <f t="shared" si="265"/>
        <v>0</v>
      </c>
      <c r="Y690" s="117">
        <f t="shared" si="265"/>
        <v>0</v>
      </c>
      <c r="Z690" s="117">
        <f t="shared" si="265"/>
        <v>0</v>
      </c>
      <c r="AA690" s="117">
        <f t="shared" si="265"/>
        <v>0</v>
      </c>
      <c r="AB690" s="117">
        <f t="shared" si="265"/>
        <v>0</v>
      </c>
      <c r="AC690" s="117">
        <f t="shared" si="265"/>
        <v>101815.83</v>
      </c>
      <c r="AD690" s="117">
        <f t="shared" si="265"/>
        <v>149999.79999999999</v>
      </c>
      <c r="AE690" s="117">
        <f t="shared" si="265"/>
        <v>0</v>
      </c>
      <c r="AF690" s="108" t="s">
        <v>17004</v>
      </c>
      <c r="AG690" s="108" t="s">
        <v>17004</v>
      </c>
      <c r="AH690" s="108" t="s">
        <v>17004</v>
      </c>
      <c r="AI690" s="124"/>
      <c r="AJ690" s="124"/>
      <c r="AK690" s="124"/>
      <c r="AL690" s="124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6"/>
      <c r="AY690" s="126"/>
      <c r="AZ690" s="125"/>
      <c r="BA690" s="125"/>
      <c r="BB690" s="127"/>
      <c r="BC690" s="128"/>
      <c r="CH690" s="119"/>
      <c r="DN690" s="97" t="e">
        <f t="shared" si="239"/>
        <v>#N/A</v>
      </c>
    </row>
    <row r="691" spans="1:118" x14ac:dyDescent="0.3">
      <c r="A691" s="97">
        <v>1</v>
      </c>
      <c r="B691" s="120">
        <f>SUBTOTAL(9,$A$383:A691)</f>
        <v>290</v>
      </c>
      <c r="C691" s="130" t="s">
        <v>10231</v>
      </c>
      <c r="D691" s="117">
        <f>E691+F691+G691+H691+I691+J691+L691+N691+P691+R691+T691+U691+V691+W691+X691+Y691+Z691+AA691+AB691+AC691+AD691+AE691</f>
        <v>5009564.76</v>
      </c>
      <c r="E691" s="133">
        <v>0</v>
      </c>
      <c r="F691" s="133">
        <v>0</v>
      </c>
      <c r="G691" s="133">
        <v>0</v>
      </c>
      <c r="H691" s="133">
        <v>0</v>
      </c>
      <c r="I691" s="133">
        <v>0</v>
      </c>
      <c r="J691" s="133">
        <v>0</v>
      </c>
      <c r="K691" s="149">
        <v>0</v>
      </c>
      <c r="L691" s="133">
        <v>0</v>
      </c>
      <c r="M691" s="117">
        <v>575</v>
      </c>
      <c r="N691" s="117">
        <v>4757749.13</v>
      </c>
      <c r="O691" s="133">
        <v>0</v>
      </c>
      <c r="P691" s="133">
        <v>0</v>
      </c>
      <c r="Q691" s="133">
        <v>0</v>
      </c>
      <c r="R691" s="133">
        <v>0</v>
      </c>
      <c r="S691" s="133">
        <v>0</v>
      </c>
      <c r="T691" s="133">
        <v>0</v>
      </c>
      <c r="U691" s="133">
        <v>0</v>
      </c>
      <c r="V691" s="133">
        <v>0</v>
      </c>
      <c r="W691" s="133">
        <v>0</v>
      </c>
      <c r="X691" s="133">
        <v>0</v>
      </c>
      <c r="Y691" s="133">
        <v>0</v>
      </c>
      <c r="Z691" s="133">
        <v>0</v>
      </c>
      <c r="AA691" s="133">
        <v>0</v>
      </c>
      <c r="AB691" s="133">
        <v>0</v>
      </c>
      <c r="AC691" s="117">
        <f>ROUND(N691*2.14%,2)</f>
        <v>101815.83</v>
      </c>
      <c r="AD691" s="117">
        <f>150000-0.2</f>
        <v>149999.79999999999</v>
      </c>
      <c r="AE691" s="133">
        <v>0</v>
      </c>
      <c r="AF691" s="108">
        <v>2024</v>
      </c>
      <c r="AG691" s="108">
        <v>2024</v>
      </c>
      <c r="AH691" s="108">
        <v>2024</v>
      </c>
      <c r="AI691" s="124"/>
      <c r="AJ691" s="124"/>
      <c r="AK691" s="124"/>
      <c r="AL691" s="124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6"/>
      <c r="AY691" s="126"/>
      <c r="AZ691" s="125"/>
      <c r="BA691" s="125"/>
      <c r="BB691" s="127"/>
      <c r="BC691" s="128"/>
      <c r="CH691" s="119"/>
      <c r="DN691" s="97" t="e">
        <f t="shared" si="239"/>
        <v>#N/A</v>
      </c>
    </row>
    <row r="692" spans="1:118" x14ac:dyDescent="0.3">
      <c r="B692" s="150" t="s">
        <v>354</v>
      </c>
      <c r="C692" s="150"/>
      <c r="D692" s="116">
        <f>SUM(D693:D694)</f>
        <v>14442374.34</v>
      </c>
      <c r="E692" s="117">
        <f t="shared" ref="E692:AE692" si="266">SUM(E693:E694)</f>
        <v>0</v>
      </c>
      <c r="F692" s="117">
        <f t="shared" si="266"/>
        <v>0</v>
      </c>
      <c r="G692" s="117">
        <f t="shared" si="266"/>
        <v>5650279.7400000002</v>
      </c>
      <c r="H692" s="117">
        <f t="shared" si="266"/>
        <v>0</v>
      </c>
      <c r="I692" s="117">
        <f t="shared" si="266"/>
        <v>0</v>
      </c>
      <c r="J692" s="117">
        <f t="shared" si="266"/>
        <v>0</v>
      </c>
      <c r="K692" s="118">
        <f t="shared" si="266"/>
        <v>0</v>
      </c>
      <c r="L692" s="117">
        <f t="shared" si="266"/>
        <v>0</v>
      </c>
      <c r="M692" s="117">
        <f t="shared" si="266"/>
        <v>850</v>
      </c>
      <c r="N692" s="117">
        <f t="shared" si="266"/>
        <v>8361430.4199999999</v>
      </c>
      <c r="O692" s="117">
        <f t="shared" si="266"/>
        <v>0</v>
      </c>
      <c r="P692" s="117">
        <f t="shared" si="266"/>
        <v>0</v>
      </c>
      <c r="Q692" s="117">
        <f t="shared" si="266"/>
        <v>0</v>
      </c>
      <c r="R692" s="117">
        <f t="shared" si="266"/>
        <v>0</v>
      </c>
      <c r="S692" s="117">
        <f t="shared" si="266"/>
        <v>0</v>
      </c>
      <c r="T692" s="117">
        <f t="shared" si="266"/>
        <v>0</v>
      </c>
      <c r="U692" s="117">
        <f t="shared" si="266"/>
        <v>0</v>
      </c>
      <c r="V692" s="117">
        <f t="shared" si="266"/>
        <v>0</v>
      </c>
      <c r="W692" s="117">
        <f t="shared" si="266"/>
        <v>0</v>
      </c>
      <c r="X692" s="117">
        <f t="shared" si="266"/>
        <v>0</v>
      </c>
      <c r="Y692" s="117">
        <f t="shared" si="266"/>
        <v>0</v>
      </c>
      <c r="Z692" s="117">
        <f t="shared" si="266"/>
        <v>0</v>
      </c>
      <c r="AA692" s="117">
        <f t="shared" si="266"/>
        <v>0</v>
      </c>
      <c r="AB692" s="117">
        <f t="shared" si="266"/>
        <v>0</v>
      </c>
      <c r="AC692" s="117">
        <f t="shared" si="266"/>
        <v>299850.59999999998</v>
      </c>
      <c r="AD692" s="117">
        <f t="shared" si="266"/>
        <v>130813.58</v>
      </c>
      <c r="AE692" s="117">
        <f t="shared" si="266"/>
        <v>0</v>
      </c>
      <c r="AF692" s="108" t="s">
        <v>17004</v>
      </c>
      <c r="AG692" s="108" t="s">
        <v>17004</v>
      </c>
      <c r="AH692" s="108" t="s">
        <v>17004</v>
      </c>
      <c r="AI692" s="124"/>
      <c r="AJ692" s="124"/>
      <c r="AK692" s="124"/>
      <c r="AL692" s="124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6"/>
      <c r="AY692" s="126"/>
      <c r="AZ692" s="125"/>
      <c r="BA692" s="125"/>
      <c r="BB692" s="127"/>
      <c r="BC692" s="128">
        <f t="shared" si="259"/>
        <v>-850</v>
      </c>
      <c r="BJ692" s="97" t="e">
        <f t="shared" ref="BJ692:BJ700" si="267">VLOOKUP(C692,BM:BO,3,FALSE)</f>
        <v>#N/A</v>
      </c>
      <c r="BM692" s="97" t="s">
        <v>688</v>
      </c>
      <c r="BN692" s="97" t="s">
        <v>625</v>
      </c>
      <c r="BO692" s="97" t="s">
        <v>3124</v>
      </c>
      <c r="BU692" s="97" t="s">
        <v>688</v>
      </c>
      <c r="BV692" s="97" t="s">
        <v>625</v>
      </c>
      <c r="BW692" s="97" t="s">
        <v>3124</v>
      </c>
      <c r="CH692" s="119">
        <f t="shared" si="221"/>
        <v>-2.7648638933897018E-10</v>
      </c>
      <c r="DN692" s="97" t="e">
        <f t="shared" si="239"/>
        <v>#N/A</v>
      </c>
    </row>
    <row r="693" spans="1:118" x14ac:dyDescent="0.3">
      <c r="A693" s="97">
        <v>1</v>
      </c>
      <c r="B693" s="120">
        <f>SUBTOTAL(9,$A$383:A693)</f>
        <v>291</v>
      </c>
      <c r="C693" s="130" t="s">
        <v>356</v>
      </c>
      <c r="D693" s="117">
        <f>E693+F693+G693+H693+I693+J693+L693+N693+P693+R693+T693+U693+V693+W693+X693+Y693+Z693+AA693+AB693+AC693+AD693+AE693</f>
        <v>8671178.6099999994</v>
      </c>
      <c r="E693" s="133">
        <v>0</v>
      </c>
      <c r="F693" s="133">
        <v>0</v>
      </c>
      <c r="G693" s="133">
        <v>0</v>
      </c>
      <c r="H693" s="133">
        <v>0</v>
      </c>
      <c r="I693" s="133">
        <v>0</v>
      </c>
      <c r="J693" s="133">
        <v>0</v>
      </c>
      <c r="K693" s="118">
        <v>0</v>
      </c>
      <c r="L693" s="133">
        <v>0</v>
      </c>
      <c r="M693" s="117">
        <v>850</v>
      </c>
      <c r="N693" s="117">
        <f>8906393.6-544963.18</f>
        <v>8361430.4199999999</v>
      </c>
      <c r="O693" s="133">
        <v>0</v>
      </c>
      <c r="P693" s="133">
        <v>0</v>
      </c>
      <c r="Q693" s="133">
        <v>0</v>
      </c>
      <c r="R693" s="133">
        <v>0</v>
      </c>
      <c r="S693" s="165">
        <v>0</v>
      </c>
      <c r="T693" s="133">
        <v>0</v>
      </c>
      <c r="U693" s="133">
        <v>0</v>
      </c>
      <c r="V693" s="133">
        <v>0</v>
      </c>
      <c r="W693" s="133">
        <v>0</v>
      </c>
      <c r="X693" s="133">
        <v>0</v>
      </c>
      <c r="Y693" s="133">
        <v>0</v>
      </c>
      <c r="Z693" s="133">
        <v>0</v>
      </c>
      <c r="AA693" s="133">
        <v>0</v>
      </c>
      <c r="AB693" s="133">
        <v>0</v>
      </c>
      <c r="AC693" s="117">
        <f>ROUND(N693*2.14%,2)</f>
        <v>178934.61</v>
      </c>
      <c r="AD693" s="117">
        <v>130813.58</v>
      </c>
      <c r="AE693" s="133">
        <v>0</v>
      </c>
      <c r="AF693" s="108">
        <v>2024</v>
      </c>
      <c r="AG693" s="108">
        <v>2024</v>
      </c>
      <c r="AH693" s="108">
        <v>2024</v>
      </c>
      <c r="AI693" s="124"/>
      <c r="AJ693" s="124"/>
      <c r="AK693" s="124"/>
      <c r="AL693" s="124"/>
      <c r="AM693" s="125" t="s">
        <v>16939</v>
      </c>
      <c r="AN693" s="125" t="s">
        <v>16935</v>
      </c>
      <c r="AO693" s="125">
        <v>0</v>
      </c>
      <c r="AP693" s="125" t="s">
        <v>16943</v>
      </c>
      <c r="AQ693" s="125" t="s">
        <v>16937</v>
      </c>
      <c r="AR693" s="125" t="s">
        <v>16943</v>
      </c>
      <c r="AS693" s="125"/>
      <c r="AT693" s="125"/>
      <c r="AU693" s="125"/>
      <c r="AV693" s="125"/>
      <c r="AW693" s="125" t="s">
        <v>703</v>
      </c>
      <c r="AX693" s="126">
        <v>931.7</v>
      </c>
      <c r="AY693" s="126">
        <v>877</v>
      </c>
      <c r="AZ693" s="125" t="s">
        <v>2966</v>
      </c>
      <c r="BA693" s="125" t="s">
        <v>16991</v>
      </c>
      <c r="BB693" s="127"/>
      <c r="BC693" s="128">
        <f t="shared" si="259"/>
        <v>27</v>
      </c>
      <c r="BJ693" s="97" t="str">
        <f t="shared" si="267"/>
        <v>664.000</v>
      </c>
      <c r="BM693" s="97" t="s">
        <v>689</v>
      </c>
      <c r="BN693" s="97" t="s">
        <v>2983</v>
      </c>
      <c r="BO693" s="97" t="s">
        <v>1739</v>
      </c>
      <c r="BU693" s="97" t="s">
        <v>689</v>
      </c>
      <c r="BV693" s="97" t="s">
        <v>2983</v>
      </c>
      <c r="BW693" s="97" t="s">
        <v>1739</v>
      </c>
      <c r="CH693" s="119">
        <f t="shared" si="221"/>
        <v>-5.0931703299283981E-10</v>
      </c>
      <c r="DN693" s="97" t="e">
        <f t="shared" si="239"/>
        <v>#N/A</v>
      </c>
    </row>
    <row r="694" spans="1:118" x14ac:dyDescent="0.3">
      <c r="A694" s="97">
        <v>1</v>
      </c>
      <c r="B694" s="120">
        <f>SUBTOTAL(9,$A$383:A694)</f>
        <v>292</v>
      </c>
      <c r="C694" s="130" t="s">
        <v>355</v>
      </c>
      <c r="D694" s="117">
        <f>E694+F694+G694+H694+I694+J694+L694+N694+P694+R694+T694+U694+V694+W694+X694+Y694+Z694+AA694+AB694+AC694+AD694+AE694</f>
        <v>5771195.7300000004</v>
      </c>
      <c r="E694" s="133">
        <v>0</v>
      </c>
      <c r="F694" s="133">
        <v>0</v>
      </c>
      <c r="G694" s="133">
        <v>5650279.7400000002</v>
      </c>
      <c r="H694" s="133">
        <v>0</v>
      </c>
      <c r="I694" s="133">
        <v>0</v>
      </c>
      <c r="J694" s="133">
        <v>0</v>
      </c>
      <c r="K694" s="149">
        <v>0</v>
      </c>
      <c r="L694" s="133">
        <v>0</v>
      </c>
      <c r="M694" s="135">
        <v>0</v>
      </c>
      <c r="N694" s="117">
        <v>0</v>
      </c>
      <c r="O694" s="133">
        <v>0</v>
      </c>
      <c r="P694" s="133">
        <v>0</v>
      </c>
      <c r="Q694" s="117">
        <v>0</v>
      </c>
      <c r="R694" s="117">
        <v>0</v>
      </c>
      <c r="S694" s="133">
        <v>0</v>
      </c>
      <c r="T694" s="133">
        <v>0</v>
      </c>
      <c r="U694" s="133">
        <v>0</v>
      </c>
      <c r="V694" s="133">
        <v>0</v>
      </c>
      <c r="W694" s="133">
        <v>0</v>
      </c>
      <c r="X694" s="133">
        <v>0</v>
      </c>
      <c r="Y694" s="133">
        <v>0</v>
      </c>
      <c r="Z694" s="133">
        <v>0</v>
      </c>
      <c r="AA694" s="133">
        <v>0</v>
      </c>
      <c r="AB694" s="133">
        <v>0</v>
      </c>
      <c r="AC694" s="133">
        <f>ROUND(G694*2.14%,2)</f>
        <v>120915.99</v>
      </c>
      <c r="AD694" s="117">
        <v>0</v>
      </c>
      <c r="AE694" s="133">
        <v>0</v>
      </c>
      <c r="AF694" s="108" t="s">
        <v>17025</v>
      </c>
      <c r="AG694" s="108">
        <v>2024</v>
      </c>
      <c r="AH694" s="108">
        <v>2024</v>
      </c>
      <c r="AI694" s="124"/>
      <c r="AJ694" s="124"/>
      <c r="AK694" s="124"/>
      <c r="AL694" s="124"/>
      <c r="AM694" s="125" t="s">
        <v>16932</v>
      </c>
      <c r="AN694" s="125" t="s">
        <v>16930</v>
      </c>
      <c r="AO694" s="125">
        <v>0</v>
      </c>
      <c r="AP694" s="125" t="s">
        <v>16937</v>
      </c>
      <c r="AQ694" s="125" t="s">
        <v>16942</v>
      </c>
      <c r="AR694" s="125" t="s">
        <v>16944</v>
      </c>
      <c r="AS694" s="125" t="s">
        <v>16959</v>
      </c>
      <c r="AT694" s="125"/>
      <c r="AU694" s="125"/>
      <c r="AV694" s="125"/>
      <c r="AW694" s="125" t="s">
        <v>775</v>
      </c>
      <c r="AX694" s="126">
        <v>3379.8</v>
      </c>
      <c r="AY694" s="126">
        <v>978</v>
      </c>
      <c r="AZ694" s="125" t="s">
        <v>2966</v>
      </c>
      <c r="BA694" s="125" t="s">
        <v>775</v>
      </c>
      <c r="BB694" s="127"/>
      <c r="BC694" s="128">
        <f t="shared" si="259"/>
        <v>978</v>
      </c>
      <c r="BJ694" s="97" t="str">
        <f t="shared" si="267"/>
        <v>801.900</v>
      </c>
      <c r="BM694" s="97" t="s">
        <v>3507</v>
      </c>
      <c r="BN694" s="97" t="s">
        <v>628</v>
      </c>
      <c r="BO694" s="97" t="s">
        <v>3508</v>
      </c>
      <c r="BU694" s="97" t="s">
        <v>3507</v>
      </c>
      <c r="BV694" s="97" t="s">
        <v>628</v>
      </c>
      <c r="BW694" s="97" t="s">
        <v>3508</v>
      </c>
      <c r="CH694" s="119">
        <f t="shared" si="221"/>
        <v>2.1827872842550278E-10</v>
      </c>
      <c r="DN694" s="97" t="e">
        <f t="shared" si="239"/>
        <v>#N/A</v>
      </c>
    </row>
    <row r="695" spans="1:118" x14ac:dyDescent="0.3">
      <c r="B695" s="150" t="s">
        <v>2946</v>
      </c>
      <c r="C695" s="150"/>
      <c r="D695" s="116">
        <f>SUM(D696:D701)</f>
        <v>32648677.989999995</v>
      </c>
      <c r="E695" s="117">
        <f t="shared" ref="E695:AE695" si="268">SUM(E696:E701)</f>
        <v>0</v>
      </c>
      <c r="F695" s="117">
        <f t="shared" si="268"/>
        <v>0</v>
      </c>
      <c r="G695" s="117">
        <f t="shared" si="268"/>
        <v>0</v>
      </c>
      <c r="H695" s="117">
        <f t="shared" si="268"/>
        <v>0</v>
      </c>
      <c r="I695" s="117">
        <f t="shared" si="268"/>
        <v>0</v>
      </c>
      <c r="J695" s="117">
        <f t="shared" si="268"/>
        <v>0</v>
      </c>
      <c r="K695" s="118">
        <f t="shared" si="268"/>
        <v>0</v>
      </c>
      <c r="L695" s="117">
        <f t="shared" si="268"/>
        <v>0</v>
      </c>
      <c r="M695" s="117">
        <f t="shared" si="268"/>
        <v>3257.38</v>
      </c>
      <c r="N695" s="117">
        <f t="shared" si="268"/>
        <v>28218293.239999998</v>
      </c>
      <c r="O695" s="117">
        <f t="shared" si="268"/>
        <v>0</v>
      </c>
      <c r="P695" s="117">
        <f t="shared" si="268"/>
        <v>0</v>
      </c>
      <c r="Q695" s="117">
        <f t="shared" si="268"/>
        <v>0</v>
      </c>
      <c r="R695" s="117">
        <f t="shared" si="268"/>
        <v>0</v>
      </c>
      <c r="S695" s="117">
        <f t="shared" si="268"/>
        <v>0</v>
      </c>
      <c r="T695" s="117">
        <f t="shared" si="268"/>
        <v>0</v>
      </c>
      <c r="U695" s="117">
        <f t="shared" si="268"/>
        <v>2748723.89</v>
      </c>
      <c r="V695" s="117">
        <f t="shared" si="268"/>
        <v>0</v>
      </c>
      <c r="W695" s="117">
        <f t="shared" si="268"/>
        <v>0</v>
      </c>
      <c r="X695" s="117">
        <f t="shared" si="268"/>
        <v>0</v>
      </c>
      <c r="Y695" s="117">
        <f t="shared" si="268"/>
        <v>0</v>
      </c>
      <c r="Z695" s="117">
        <f t="shared" si="268"/>
        <v>0</v>
      </c>
      <c r="AA695" s="117">
        <f t="shared" si="268"/>
        <v>0</v>
      </c>
      <c r="AB695" s="117">
        <f t="shared" si="268"/>
        <v>0</v>
      </c>
      <c r="AC695" s="117">
        <f t="shared" si="268"/>
        <v>662694.17000000004</v>
      </c>
      <c r="AD695" s="117">
        <f t="shared" si="268"/>
        <v>1018966.69</v>
      </c>
      <c r="AE695" s="117">
        <f t="shared" si="268"/>
        <v>0</v>
      </c>
      <c r="AF695" s="108" t="s">
        <v>17004</v>
      </c>
      <c r="AG695" s="108" t="s">
        <v>17004</v>
      </c>
      <c r="AH695" s="108" t="s">
        <v>17004</v>
      </c>
      <c r="AI695" s="124"/>
      <c r="AJ695" s="124"/>
      <c r="AK695" s="124"/>
      <c r="AL695" s="124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6"/>
      <c r="AY695" s="126"/>
      <c r="AZ695" s="125"/>
      <c r="BA695" s="125"/>
      <c r="BB695" s="127"/>
      <c r="BC695" s="128">
        <f t="shared" si="259"/>
        <v>-3257.38</v>
      </c>
      <c r="BJ695" s="97" t="e">
        <f t="shared" si="267"/>
        <v>#N/A</v>
      </c>
      <c r="BM695" s="97" t="s">
        <v>757</v>
      </c>
      <c r="BN695" s="97" t="s">
        <v>3043</v>
      </c>
      <c r="BO695" s="97" t="s">
        <v>3896</v>
      </c>
      <c r="BU695" s="97" t="s">
        <v>757</v>
      </c>
      <c r="BV695" s="97" t="s">
        <v>3043</v>
      </c>
      <c r="BW695" s="97" t="s">
        <v>3896</v>
      </c>
      <c r="CH695" s="119">
        <f t="shared" si="221"/>
        <v>-3.8417056202888489E-9</v>
      </c>
      <c r="DN695" s="97" t="e">
        <f t="shared" si="239"/>
        <v>#N/A</v>
      </c>
    </row>
    <row r="696" spans="1:118" x14ac:dyDescent="0.3">
      <c r="A696" s="97">
        <v>1</v>
      </c>
      <c r="B696" s="120">
        <f>SUBTOTAL(9,$A$383:A696)</f>
        <v>293</v>
      </c>
      <c r="C696" s="130" t="s">
        <v>2950</v>
      </c>
      <c r="D696" s="117">
        <f t="shared" ref="D696:D701" si="269">E696+F696+G696+H696+I696+J696+L696+N696+P696+R696+T696+U696+V696+W696+X696+Y696+Z696+AA696+AB696+AC696+AD696+AE696</f>
        <v>11594629.729999999</v>
      </c>
      <c r="E696" s="133">
        <v>0</v>
      </c>
      <c r="F696" s="133">
        <v>0</v>
      </c>
      <c r="G696" s="133">
        <v>0</v>
      </c>
      <c r="H696" s="133">
        <v>0</v>
      </c>
      <c r="I696" s="133">
        <v>0</v>
      </c>
      <c r="J696" s="133">
        <v>0</v>
      </c>
      <c r="K696" s="118">
        <v>0</v>
      </c>
      <c r="L696" s="165">
        <v>0</v>
      </c>
      <c r="M696" s="154">
        <v>1120.1400000000001</v>
      </c>
      <c r="N696" s="117">
        <f>9044303.49+2072433.71</f>
        <v>11116737.199999999</v>
      </c>
      <c r="O696" s="165">
        <v>0</v>
      </c>
      <c r="P696" s="165">
        <v>0</v>
      </c>
      <c r="Q696" s="133">
        <v>0</v>
      </c>
      <c r="R696" s="165">
        <v>0</v>
      </c>
      <c r="S696" s="165">
        <v>0</v>
      </c>
      <c r="T696" s="165">
        <v>0</v>
      </c>
      <c r="U696" s="133">
        <v>0</v>
      </c>
      <c r="V696" s="133">
        <v>0</v>
      </c>
      <c r="W696" s="133">
        <v>0</v>
      </c>
      <c r="X696" s="133">
        <v>0</v>
      </c>
      <c r="Y696" s="133">
        <v>0</v>
      </c>
      <c r="Z696" s="133">
        <v>0</v>
      </c>
      <c r="AA696" s="133">
        <v>0</v>
      </c>
      <c r="AB696" s="133">
        <v>0</v>
      </c>
      <c r="AC696" s="117">
        <f>ROUND(N696*2.14%,2)</f>
        <v>237898.18</v>
      </c>
      <c r="AD696" s="133">
        <v>239994.35</v>
      </c>
      <c r="AE696" s="133">
        <v>0</v>
      </c>
      <c r="AF696" s="108">
        <v>2024</v>
      </c>
      <c r="AG696" s="108">
        <v>2024</v>
      </c>
      <c r="AH696" s="108">
        <v>2024</v>
      </c>
      <c r="AI696" s="124"/>
      <c r="AJ696" s="124"/>
      <c r="AK696" s="124"/>
      <c r="AL696" s="124"/>
      <c r="AM696" s="125" t="s">
        <v>16939</v>
      </c>
      <c r="AN696" s="125" t="s">
        <v>16935</v>
      </c>
      <c r="AO696" s="125">
        <v>0</v>
      </c>
      <c r="AP696" s="125" t="s">
        <v>16947</v>
      </c>
      <c r="AQ696" s="125" t="s">
        <v>16937</v>
      </c>
      <c r="AR696" s="125">
        <v>0</v>
      </c>
      <c r="AS696" s="125"/>
      <c r="AT696" s="125"/>
      <c r="AU696" s="125"/>
      <c r="AV696" s="125"/>
      <c r="AW696" s="125" t="s">
        <v>803</v>
      </c>
      <c r="AX696" s="126">
        <v>2824.3</v>
      </c>
      <c r="AY696" s="126">
        <v>838.85</v>
      </c>
      <c r="AZ696" s="125" t="s">
        <v>2966</v>
      </c>
      <c r="BA696" s="125" t="s">
        <v>16991</v>
      </c>
      <c r="BB696" s="127"/>
      <c r="BC696" s="128">
        <f t="shared" si="259"/>
        <v>-281.29000000000008</v>
      </c>
      <c r="BD696" s="97" t="s">
        <v>16926</v>
      </c>
      <c r="BJ696" s="97" t="str">
        <f t="shared" si="267"/>
        <v>800.100</v>
      </c>
      <c r="BM696" s="97" t="s">
        <v>3897</v>
      </c>
      <c r="BN696" s="97" t="s">
        <v>3043</v>
      </c>
      <c r="BO696" s="97" t="s">
        <v>2983</v>
      </c>
      <c r="BU696" s="97" t="s">
        <v>3897</v>
      </c>
      <c r="BV696" s="97" t="s">
        <v>3043</v>
      </c>
      <c r="BW696" s="97" t="s">
        <v>2983</v>
      </c>
      <c r="CH696" s="119">
        <f t="shared" ref="CH696:CH795" si="270">D696-E696-F696-G696-H696-I696-J696-L696-N696-P696-R696-T696-U696-V696-W696-X696-Y696-Z696-AA696-AB696-AC696-AD696-AE696</f>
        <v>-6.6938810050487518E-10</v>
      </c>
      <c r="DN696" s="97" t="e">
        <f t="shared" si="239"/>
        <v>#N/A</v>
      </c>
    </row>
    <row r="697" spans="1:118" x14ac:dyDescent="0.3">
      <c r="A697" s="97">
        <v>1</v>
      </c>
      <c r="B697" s="120">
        <f>SUBTOTAL(9,$A$383:A697)</f>
        <v>294</v>
      </c>
      <c r="C697" s="130" t="s">
        <v>2951</v>
      </c>
      <c r="D697" s="117">
        <f t="shared" si="269"/>
        <v>5779283.9199999999</v>
      </c>
      <c r="E697" s="133">
        <v>0</v>
      </c>
      <c r="F697" s="133">
        <v>0</v>
      </c>
      <c r="G697" s="133">
        <v>0</v>
      </c>
      <c r="H697" s="133">
        <v>0</v>
      </c>
      <c r="I697" s="133">
        <v>0</v>
      </c>
      <c r="J697" s="133">
        <v>0</v>
      </c>
      <c r="K697" s="118">
        <v>0</v>
      </c>
      <c r="L697" s="165">
        <v>0</v>
      </c>
      <c r="M697" s="154">
        <v>693</v>
      </c>
      <c r="N697" s="117">
        <v>5540376.7400000002</v>
      </c>
      <c r="O697" s="165">
        <v>0</v>
      </c>
      <c r="P697" s="165">
        <v>0</v>
      </c>
      <c r="Q697" s="133">
        <v>0</v>
      </c>
      <c r="R697" s="165">
        <v>0</v>
      </c>
      <c r="S697" s="165">
        <v>0</v>
      </c>
      <c r="T697" s="165">
        <v>0</v>
      </c>
      <c r="U697" s="133">
        <v>0</v>
      </c>
      <c r="V697" s="133">
        <v>0</v>
      </c>
      <c r="W697" s="133">
        <v>0</v>
      </c>
      <c r="X697" s="133">
        <v>0</v>
      </c>
      <c r="Y697" s="133">
        <v>0</v>
      </c>
      <c r="Z697" s="133">
        <v>0</v>
      </c>
      <c r="AA697" s="133">
        <v>0</v>
      </c>
      <c r="AB697" s="133">
        <v>0</v>
      </c>
      <c r="AC697" s="117">
        <f>ROUND(N697*2.14%,2)</f>
        <v>118564.06</v>
      </c>
      <c r="AD697" s="117">
        <v>120343.12</v>
      </c>
      <c r="AE697" s="133">
        <v>0</v>
      </c>
      <c r="AF697" s="108">
        <v>2024</v>
      </c>
      <c r="AG697" s="108">
        <v>2024</v>
      </c>
      <c r="AH697" s="108">
        <v>2024</v>
      </c>
      <c r="AI697" s="124"/>
      <c r="AJ697" s="124"/>
      <c r="AK697" s="124"/>
      <c r="AL697" s="124"/>
      <c r="AM697" s="125" t="s">
        <v>16928</v>
      </c>
      <c r="AN697" s="125" t="s">
        <v>16932</v>
      </c>
      <c r="AO697" s="125">
        <v>0</v>
      </c>
      <c r="AP697" s="125" t="s">
        <v>16933</v>
      </c>
      <c r="AQ697" s="125" t="s">
        <v>16931</v>
      </c>
      <c r="AR697" s="125">
        <v>0</v>
      </c>
      <c r="AS697" s="125"/>
      <c r="AT697" s="125"/>
      <c r="AU697" s="125"/>
      <c r="AV697" s="125"/>
      <c r="AW697" s="125" t="s">
        <v>662</v>
      </c>
      <c r="AX697" s="126">
        <v>713</v>
      </c>
      <c r="AY697" s="126">
        <v>692</v>
      </c>
      <c r="AZ697" s="125" t="s">
        <v>2966</v>
      </c>
      <c r="BA697" s="125" t="s">
        <v>16991</v>
      </c>
      <c r="BB697" s="127"/>
      <c r="BC697" s="128">
        <f t="shared" si="259"/>
        <v>-1</v>
      </c>
      <c r="BJ697" s="97" t="str">
        <f t="shared" si="267"/>
        <v>532.460</v>
      </c>
      <c r="BM697" s="97" t="s">
        <v>3898</v>
      </c>
      <c r="BN697" s="97" t="s">
        <v>3043</v>
      </c>
      <c r="BO697" s="97" t="s">
        <v>2983</v>
      </c>
      <c r="BU697" s="97" t="s">
        <v>3898</v>
      </c>
      <c r="BV697" s="97" t="s">
        <v>3043</v>
      </c>
      <c r="BW697" s="97" t="s">
        <v>2983</v>
      </c>
      <c r="CH697" s="119">
        <f t="shared" si="270"/>
        <v>-2.9103830456733704E-10</v>
      </c>
      <c r="DN697" s="97" t="e">
        <f t="shared" si="239"/>
        <v>#N/A</v>
      </c>
    </row>
    <row r="698" spans="1:118" x14ac:dyDescent="0.3">
      <c r="A698" s="97">
        <v>1</v>
      </c>
      <c r="B698" s="120">
        <f>SUBTOTAL(9,$A$383:A698)</f>
        <v>295</v>
      </c>
      <c r="C698" s="130" t="s">
        <v>2948</v>
      </c>
      <c r="D698" s="117">
        <f t="shared" si="269"/>
        <v>4624754.1500000004</v>
      </c>
      <c r="E698" s="133">
        <v>0</v>
      </c>
      <c r="F698" s="133">
        <v>0</v>
      </c>
      <c r="G698" s="133">
        <v>0</v>
      </c>
      <c r="H698" s="133">
        <v>0</v>
      </c>
      <c r="I698" s="133">
        <v>0</v>
      </c>
      <c r="J698" s="133">
        <v>0</v>
      </c>
      <c r="K698" s="118">
        <v>0</v>
      </c>
      <c r="L698" s="165">
        <v>0</v>
      </c>
      <c r="M698" s="154">
        <v>559.24</v>
      </c>
      <c r="N698" s="117">
        <v>4436981.1399999997</v>
      </c>
      <c r="O698" s="165">
        <v>0</v>
      </c>
      <c r="P698" s="165">
        <v>0</v>
      </c>
      <c r="Q698" s="133">
        <v>0</v>
      </c>
      <c r="R698" s="165">
        <v>0</v>
      </c>
      <c r="S698" s="165">
        <v>0</v>
      </c>
      <c r="T698" s="165">
        <v>0</v>
      </c>
      <c r="U698" s="133">
        <v>0</v>
      </c>
      <c r="V698" s="133">
        <v>0</v>
      </c>
      <c r="W698" s="133">
        <v>0</v>
      </c>
      <c r="X698" s="133">
        <v>0</v>
      </c>
      <c r="Y698" s="133">
        <v>0</v>
      </c>
      <c r="Z698" s="133">
        <v>0</v>
      </c>
      <c r="AA698" s="133">
        <v>0</v>
      </c>
      <c r="AB698" s="133">
        <v>0</v>
      </c>
      <c r="AC698" s="117">
        <f>ROUND(N698*2.14%,2)</f>
        <v>94951.4</v>
      </c>
      <c r="AD698" s="117">
        <v>92821.61</v>
      </c>
      <c r="AE698" s="133">
        <v>0</v>
      </c>
      <c r="AF698" s="108">
        <v>2024</v>
      </c>
      <c r="AG698" s="108">
        <v>2024</v>
      </c>
      <c r="AH698" s="108">
        <v>2024</v>
      </c>
      <c r="AI698" s="124"/>
      <c r="AJ698" s="124"/>
      <c r="AK698" s="124"/>
      <c r="AL698" s="124"/>
      <c r="AM698" s="125" t="s">
        <v>16932</v>
      </c>
      <c r="AN698" s="125" t="s">
        <v>16948</v>
      </c>
      <c r="AO698" s="125">
        <v>0</v>
      </c>
      <c r="AP698" s="125" t="s">
        <v>16934</v>
      </c>
      <c r="AQ698" s="125" t="s">
        <v>16945</v>
      </c>
      <c r="AR698" s="125">
        <v>0</v>
      </c>
      <c r="AS698" s="125"/>
      <c r="AT698" s="125"/>
      <c r="AU698" s="125"/>
      <c r="AV698" s="125"/>
      <c r="AW698" s="125" t="s">
        <v>616</v>
      </c>
      <c r="AX698" s="126">
        <v>635.5</v>
      </c>
      <c r="AY698" s="126">
        <v>559.24</v>
      </c>
      <c r="AZ698" s="125" t="s">
        <v>2966</v>
      </c>
      <c r="BA698" s="125" t="s">
        <v>16991</v>
      </c>
      <c r="BB698" s="127"/>
      <c r="BC698" s="128">
        <f t="shared" si="259"/>
        <v>0</v>
      </c>
      <c r="BJ698" s="97" t="str">
        <f t="shared" si="267"/>
        <v>442.000</v>
      </c>
      <c r="BM698" s="97" t="s">
        <v>3899</v>
      </c>
      <c r="BN698" s="97" t="s">
        <v>3043</v>
      </c>
      <c r="BO698" s="97" t="s">
        <v>3900</v>
      </c>
      <c r="BU698" s="97" t="s">
        <v>3899</v>
      </c>
      <c r="BV698" s="97" t="s">
        <v>3043</v>
      </c>
      <c r="BW698" s="97" t="s">
        <v>3900</v>
      </c>
      <c r="CH698" s="119">
        <f t="shared" si="270"/>
        <v>7.1304384618997574E-10</v>
      </c>
      <c r="DN698" s="97" t="e">
        <f t="shared" si="239"/>
        <v>#N/A</v>
      </c>
    </row>
    <row r="699" spans="1:118" x14ac:dyDescent="0.3">
      <c r="A699" s="97">
        <v>1</v>
      </c>
      <c r="B699" s="120">
        <f>SUBTOTAL(9,$A$383:A699)</f>
        <v>296</v>
      </c>
      <c r="C699" s="130" t="s">
        <v>2949</v>
      </c>
      <c r="D699" s="117">
        <f t="shared" si="269"/>
        <v>2937546.58</v>
      </c>
      <c r="E699" s="133">
        <v>0</v>
      </c>
      <c r="F699" s="133">
        <v>0</v>
      </c>
      <c r="G699" s="133">
        <v>0</v>
      </c>
      <c r="H699" s="133">
        <v>0</v>
      </c>
      <c r="I699" s="133">
        <v>0</v>
      </c>
      <c r="J699" s="133">
        <v>0</v>
      </c>
      <c r="K699" s="118">
        <v>0</v>
      </c>
      <c r="L699" s="165">
        <v>0</v>
      </c>
      <c r="M699" s="154">
        <v>0</v>
      </c>
      <c r="N699" s="154">
        <v>0</v>
      </c>
      <c r="O699" s="165">
        <v>0</v>
      </c>
      <c r="P699" s="165">
        <v>0</v>
      </c>
      <c r="Q699" s="133">
        <v>0</v>
      </c>
      <c r="R699" s="165">
        <v>0</v>
      </c>
      <c r="S699" s="165">
        <v>0</v>
      </c>
      <c r="T699" s="165">
        <v>0</v>
      </c>
      <c r="U699" s="117">
        <v>2748723.89</v>
      </c>
      <c r="V699" s="133">
        <v>0</v>
      </c>
      <c r="W699" s="133">
        <v>0</v>
      </c>
      <c r="X699" s="133">
        <v>0</v>
      </c>
      <c r="Y699" s="133">
        <v>0</v>
      </c>
      <c r="Z699" s="133">
        <v>0</v>
      </c>
      <c r="AA699" s="133">
        <v>0</v>
      </c>
      <c r="AB699" s="133">
        <v>0</v>
      </c>
      <c r="AC699" s="117">
        <f>ROUND(U699*2.14%,2)</f>
        <v>58822.69</v>
      </c>
      <c r="AD699" s="133">
        <v>130000</v>
      </c>
      <c r="AE699" s="133">
        <v>0</v>
      </c>
      <c r="AF699" s="108">
        <v>2024</v>
      </c>
      <c r="AG699" s="108">
        <v>2024</v>
      </c>
      <c r="AH699" s="108">
        <v>2024</v>
      </c>
      <c r="AI699" s="124"/>
      <c r="AJ699" s="124"/>
      <c r="AK699" s="124"/>
      <c r="AL699" s="124"/>
      <c r="AM699" s="125" t="s">
        <v>16933</v>
      </c>
      <c r="AN699" s="125" t="s">
        <v>16929</v>
      </c>
      <c r="AO699" s="125">
        <v>0</v>
      </c>
      <c r="AP699" s="125" t="s">
        <v>16943</v>
      </c>
      <c r="AQ699" s="125" t="s">
        <v>16947</v>
      </c>
      <c r="AR699" s="125" t="s">
        <v>16943</v>
      </c>
      <c r="AS699" s="125"/>
      <c r="AT699" s="125"/>
      <c r="AU699" s="125"/>
      <c r="AV699" s="125"/>
      <c r="AW699" s="125" t="s">
        <v>926</v>
      </c>
      <c r="AX699" s="126">
        <v>570.9</v>
      </c>
      <c r="AY699" s="126">
        <v>330</v>
      </c>
      <c r="AZ699" s="125" t="s">
        <v>2966</v>
      </c>
      <c r="BA699" s="125" t="s">
        <v>16991</v>
      </c>
      <c r="BB699" s="127"/>
      <c r="BC699" s="128">
        <f t="shared" si="259"/>
        <v>330</v>
      </c>
      <c r="BJ699" s="97" t="str">
        <f t="shared" si="267"/>
        <v>285.700</v>
      </c>
      <c r="BM699" s="97" t="s">
        <v>3901</v>
      </c>
      <c r="BN699" s="97" t="s">
        <v>3043</v>
      </c>
      <c r="BO699" s="97" t="s">
        <v>2983</v>
      </c>
      <c r="BU699" s="97" t="s">
        <v>3901</v>
      </c>
      <c r="BV699" s="97" t="s">
        <v>3043</v>
      </c>
      <c r="BW699" s="97" t="s">
        <v>2983</v>
      </c>
      <c r="CH699" s="119">
        <f t="shared" si="270"/>
        <v>-5.8207660913467407E-11</v>
      </c>
      <c r="DN699" s="97" t="e">
        <f t="shared" si="239"/>
        <v>#N/A</v>
      </c>
    </row>
    <row r="700" spans="1:118" x14ac:dyDescent="0.3">
      <c r="A700" s="97">
        <v>1</v>
      </c>
      <c r="B700" s="120">
        <f>SUBTOTAL(9,$A$383:A700)</f>
        <v>297</v>
      </c>
      <c r="C700" s="130" t="s">
        <v>2952</v>
      </c>
      <c r="D700" s="117">
        <f t="shared" si="269"/>
        <v>7412463.6100000003</v>
      </c>
      <c r="E700" s="133">
        <v>0</v>
      </c>
      <c r="F700" s="133">
        <v>0</v>
      </c>
      <c r="G700" s="133">
        <v>0</v>
      </c>
      <c r="H700" s="133">
        <v>0</v>
      </c>
      <c r="I700" s="133">
        <v>0</v>
      </c>
      <c r="J700" s="133">
        <v>0</v>
      </c>
      <c r="K700" s="118">
        <v>0</v>
      </c>
      <c r="L700" s="165">
        <v>0</v>
      </c>
      <c r="M700" s="154">
        <v>885</v>
      </c>
      <c r="N700" s="117">
        <v>7124198.1600000001</v>
      </c>
      <c r="O700" s="165">
        <v>0</v>
      </c>
      <c r="P700" s="165">
        <v>0</v>
      </c>
      <c r="Q700" s="133">
        <v>0</v>
      </c>
      <c r="R700" s="165">
        <v>0</v>
      </c>
      <c r="S700" s="165">
        <v>0</v>
      </c>
      <c r="T700" s="165">
        <v>0</v>
      </c>
      <c r="U700" s="133">
        <v>0</v>
      </c>
      <c r="V700" s="133">
        <v>0</v>
      </c>
      <c r="W700" s="133">
        <v>0</v>
      </c>
      <c r="X700" s="133">
        <v>0</v>
      </c>
      <c r="Y700" s="133">
        <v>0</v>
      </c>
      <c r="Z700" s="133">
        <v>0</v>
      </c>
      <c r="AA700" s="133">
        <v>0</v>
      </c>
      <c r="AB700" s="133">
        <v>0</v>
      </c>
      <c r="AC700" s="117">
        <f>ROUND(N700*2.14%,2)</f>
        <v>152457.84</v>
      </c>
      <c r="AD700" s="117">
        <v>135807.60999999999</v>
      </c>
      <c r="AE700" s="133">
        <v>0</v>
      </c>
      <c r="AF700" s="108">
        <v>2024</v>
      </c>
      <c r="AG700" s="108">
        <v>2024</v>
      </c>
      <c r="AH700" s="108">
        <v>2024</v>
      </c>
      <c r="AI700" s="124"/>
      <c r="AJ700" s="124"/>
      <c r="AK700" s="124"/>
      <c r="AL700" s="124"/>
      <c r="AM700" s="125" t="s">
        <v>16933</v>
      </c>
      <c r="AN700" s="125" t="s">
        <v>16929</v>
      </c>
      <c r="AO700" s="125">
        <v>0</v>
      </c>
      <c r="AP700" s="125" t="s">
        <v>16943</v>
      </c>
      <c r="AQ700" s="125" t="s">
        <v>16937</v>
      </c>
      <c r="AR700" s="125" t="s">
        <v>16943</v>
      </c>
      <c r="AS700" s="125"/>
      <c r="AT700" s="125"/>
      <c r="AU700" s="125"/>
      <c r="AV700" s="125"/>
      <c r="AW700" s="125" t="s">
        <v>928</v>
      </c>
      <c r="AX700" s="126">
        <v>953.3</v>
      </c>
      <c r="AY700" s="126">
        <v>681.1</v>
      </c>
      <c r="AZ700" s="125" t="s">
        <v>2966</v>
      </c>
      <c r="BA700" s="125" t="s">
        <v>16991</v>
      </c>
      <c r="BB700" s="127"/>
      <c r="BC700" s="128">
        <f t="shared" si="259"/>
        <v>-203.89999999999998</v>
      </c>
      <c r="BD700" s="97" t="s">
        <v>16925</v>
      </c>
      <c r="BJ700" s="97" t="str">
        <f t="shared" si="267"/>
        <v>681.100</v>
      </c>
      <c r="BM700" s="97" t="s">
        <v>3902</v>
      </c>
      <c r="BN700" s="97" t="s">
        <v>3003</v>
      </c>
      <c r="BO700" s="97" t="s">
        <v>3903</v>
      </c>
      <c r="BU700" s="97" t="s">
        <v>3902</v>
      </c>
      <c r="BV700" s="97" t="s">
        <v>3003</v>
      </c>
      <c r="BW700" s="97" t="s">
        <v>3903</v>
      </c>
      <c r="CH700" s="119">
        <f t="shared" si="270"/>
        <v>2.0372681319713593E-10</v>
      </c>
      <c r="DN700" s="97" t="e">
        <f t="shared" si="239"/>
        <v>#N/A</v>
      </c>
    </row>
    <row r="701" spans="1:118" x14ac:dyDescent="0.3">
      <c r="A701" s="97">
        <v>1</v>
      </c>
      <c r="B701" s="120">
        <f>SUBTOTAL(9,$A$383:A701)</f>
        <v>298</v>
      </c>
      <c r="C701" s="130" t="s">
        <v>10912</v>
      </c>
      <c r="D701" s="117">
        <f t="shared" si="269"/>
        <v>300000</v>
      </c>
      <c r="E701" s="133">
        <v>0</v>
      </c>
      <c r="F701" s="133">
        <v>0</v>
      </c>
      <c r="G701" s="133">
        <v>0</v>
      </c>
      <c r="H701" s="133">
        <v>0</v>
      </c>
      <c r="I701" s="133">
        <v>0</v>
      </c>
      <c r="J701" s="133">
        <v>0</v>
      </c>
      <c r="K701" s="118">
        <v>0</v>
      </c>
      <c r="L701" s="165">
        <v>0</v>
      </c>
      <c r="M701" s="154">
        <v>0</v>
      </c>
      <c r="N701" s="117">
        <v>0</v>
      </c>
      <c r="O701" s="165">
        <v>0</v>
      </c>
      <c r="P701" s="165">
        <v>0</v>
      </c>
      <c r="Q701" s="133">
        <v>0</v>
      </c>
      <c r="R701" s="165">
        <v>0</v>
      </c>
      <c r="S701" s="165">
        <v>0</v>
      </c>
      <c r="T701" s="165">
        <v>0</v>
      </c>
      <c r="U701" s="133">
        <v>0</v>
      </c>
      <c r="V701" s="133">
        <v>0</v>
      </c>
      <c r="W701" s="133">
        <v>0</v>
      </c>
      <c r="X701" s="133">
        <v>0</v>
      </c>
      <c r="Y701" s="133">
        <v>0</v>
      </c>
      <c r="Z701" s="133">
        <v>0</v>
      </c>
      <c r="AA701" s="133">
        <v>0</v>
      </c>
      <c r="AB701" s="133">
        <v>0</v>
      </c>
      <c r="AC701" s="117">
        <v>0</v>
      </c>
      <c r="AD701" s="117">
        <v>300000</v>
      </c>
      <c r="AE701" s="133">
        <v>0</v>
      </c>
      <c r="AF701" s="108">
        <v>2024</v>
      </c>
      <c r="AG701" s="108" t="s">
        <v>17025</v>
      </c>
      <c r="AH701" s="108" t="s">
        <v>17025</v>
      </c>
      <c r="AI701" s="124"/>
      <c r="AJ701" s="124"/>
      <c r="AK701" s="124"/>
      <c r="AL701" s="124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6"/>
      <c r="AY701" s="126"/>
      <c r="AZ701" s="125"/>
      <c r="BA701" s="125"/>
      <c r="BB701" s="127"/>
      <c r="BC701" s="128"/>
      <c r="CH701" s="119"/>
      <c r="DN701" s="97" t="e">
        <f t="shared" ref="DN701:DN764" si="271">VLOOKUP(C701,DP:DQ,2,FALSE)</f>
        <v>#N/A</v>
      </c>
    </row>
    <row r="702" spans="1:118" x14ac:dyDescent="0.3">
      <c r="B702" s="150" t="s">
        <v>2956</v>
      </c>
      <c r="C702" s="150"/>
      <c r="D702" s="116">
        <f>D703</f>
        <v>4155840.37</v>
      </c>
      <c r="E702" s="117">
        <f t="shared" ref="E702:AE702" si="272">E703</f>
        <v>0</v>
      </c>
      <c r="F702" s="117">
        <f t="shared" si="272"/>
        <v>0</v>
      </c>
      <c r="G702" s="117">
        <f t="shared" si="272"/>
        <v>0</v>
      </c>
      <c r="H702" s="117">
        <f t="shared" si="272"/>
        <v>0</v>
      </c>
      <c r="I702" s="117">
        <f t="shared" si="272"/>
        <v>0</v>
      </c>
      <c r="J702" s="117">
        <f t="shared" si="272"/>
        <v>0</v>
      </c>
      <c r="K702" s="118">
        <f t="shared" si="272"/>
        <v>0</v>
      </c>
      <c r="L702" s="117">
        <f t="shared" si="272"/>
        <v>0</v>
      </c>
      <c r="M702" s="117">
        <f t="shared" si="272"/>
        <v>504</v>
      </c>
      <c r="N702" s="117">
        <f t="shared" si="272"/>
        <v>3981006.46</v>
      </c>
      <c r="O702" s="117">
        <f t="shared" si="272"/>
        <v>0</v>
      </c>
      <c r="P702" s="117">
        <f t="shared" si="272"/>
        <v>0</v>
      </c>
      <c r="Q702" s="117">
        <f t="shared" si="272"/>
        <v>0</v>
      </c>
      <c r="R702" s="117">
        <f t="shared" si="272"/>
        <v>0</v>
      </c>
      <c r="S702" s="117">
        <f t="shared" si="272"/>
        <v>0</v>
      </c>
      <c r="T702" s="117">
        <f t="shared" si="272"/>
        <v>0</v>
      </c>
      <c r="U702" s="117">
        <f t="shared" si="272"/>
        <v>0</v>
      </c>
      <c r="V702" s="117">
        <f t="shared" si="272"/>
        <v>0</v>
      </c>
      <c r="W702" s="117">
        <f t="shared" si="272"/>
        <v>0</v>
      </c>
      <c r="X702" s="117">
        <f t="shared" si="272"/>
        <v>0</v>
      </c>
      <c r="Y702" s="117">
        <f t="shared" si="272"/>
        <v>0</v>
      </c>
      <c r="Z702" s="117">
        <f t="shared" si="272"/>
        <v>0</v>
      </c>
      <c r="AA702" s="117">
        <f t="shared" si="272"/>
        <v>0</v>
      </c>
      <c r="AB702" s="117">
        <f t="shared" si="272"/>
        <v>0</v>
      </c>
      <c r="AC702" s="117">
        <f t="shared" si="272"/>
        <v>85193.54</v>
      </c>
      <c r="AD702" s="117">
        <f t="shared" si="272"/>
        <v>89640.37</v>
      </c>
      <c r="AE702" s="117">
        <f t="shared" si="272"/>
        <v>0</v>
      </c>
      <c r="AF702" s="108" t="s">
        <v>17004</v>
      </c>
      <c r="AG702" s="108" t="s">
        <v>17004</v>
      </c>
      <c r="AH702" s="108" t="s">
        <v>17004</v>
      </c>
      <c r="AI702" s="124"/>
      <c r="AJ702" s="124"/>
      <c r="AK702" s="124"/>
      <c r="AL702" s="124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6"/>
      <c r="AY702" s="126"/>
      <c r="AZ702" s="125"/>
      <c r="BA702" s="125"/>
      <c r="BB702" s="127"/>
      <c r="BC702" s="128">
        <f t="shared" si="259"/>
        <v>-504</v>
      </c>
      <c r="BJ702" s="97" t="e">
        <f>VLOOKUP(C702,BM:BO,3,FALSE)</f>
        <v>#N/A</v>
      </c>
      <c r="BM702" s="97" t="s">
        <v>3904</v>
      </c>
      <c r="BN702" s="97" t="s">
        <v>3043</v>
      </c>
      <c r="BO702" s="97" t="s">
        <v>2364</v>
      </c>
      <c r="BU702" s="97" t="s">
        <v>3904</v>
      </c>
      <c r="BV702" s="97" t="s">
        <v>3043</v>
      </c>
      <c r="BW702" s="97" t="s">
        <v>2364</v>
      </c>
      <c r="CH702" s="119">
        <f t="shared" si="270"/>
        <v>1.6007106751203537E-10</v>
      </c>
      <c r="DN702" s="97" t="e">
        <f t="shared" si="271"/>
        <v>#N/A</v>
      </c>
    </row>
    <row r="703" spans="1:118" x14ac:dyDescent="0.3">
      <c r="A703" s="97">
        <v>1</v>
      </c>
      <c r="B703" s="120">
        <f>SUBTOTAL(9,$A$383:A703)</f>
        <v>299</v>
      </c>
      <c r="C703" s="130" t="s">
        <v>2953</v>
      </c>
      <c r="D703" s="117">
        <f t="shared" ref="D703" si="273">E703+F703+G703+H703+I703+J703+L703+N703+P703+R703+T703+U703+V703+W703+X703+Y703+Z703+AA703+AB703+AC703+AD703+AE703</f>
        <v>4155840.37</v>
      </c>
      <c r="E703" s="133">
        <v>0</v>
      </c>
      <c r="F703" s="133">
        <v>0</v>
      </c>
      <c r="G703" s="133">
        <v>0</v>
      </c>
      <c r="H703" s="133">
        <v>0</v>
      </c>
      <c r="I703" s="133">
        <v>0</v>
      </c>
      <c r="J703" s="133">
        <v>0</v>
      </c>
      <c r="K703" s="118">
        <v>0</v>
      </c>
      <c r="L703" s="165">
        <v>0</v>
      </c>
      <c r="M703" s="154">
        <v>504</v>
      </c>
      <c r="N703" s="117">
        <v>3981006.46</v>
      </c>
      <c r="O703" s="165">
        <v>0</v>
      </c>
      <c r="P703" s="165">
        <v>0</v>
      </c>
      <c r="Q703" s="133">
        <v>0</v>
      </c>
      <c r="R703" s="165">
        <v>0</v>
      </c>
      <c r="S703" s="165">
        <v>0</v>
      </c>
      <c r="T703" s="165">
        <v>0</v>
      </c>
      <c r="U703" s="133">
        <v>0</v>
      </c>
      <c r="V703" s="133">
        <v>0</v>
      </c>
      <c r="W703" s="133">
        <v>0</v>
      </c>
      <c r="X703" s="133">
        <v>0</v>
      </c>
      <c r="Y703" s="133">
        <v>0</v>
      </c>
      <c r="Z703" s="133">
        <v>0</v>
      </c>
      <c r="AA703" s="133">
        <v>0</v>
      </c>
      <c r="AB703" s="133">
        <v>0</v>
      </c>
      <c r="AC703" s="117">
        <f>ROUND(N703*2.14%,2)</f>
        <v>85193.54</v>
      </c>
      <c r="AD703" s="117">
        <v>89640.37</v>
      </c>
      <c r="AE703" s="133">
        <v>0</v>
      </c>
      <c r="AF703" s="108">
        <v>2024</v>
      </c>
      <c r="AG703" s="108">
        <v>2024</v>
      </c>
      <c r="AH703" s="108">
        <v>2024</v>
      </c>
      <c r="AI703" s="124"/>
      <c r="AJ703" s="124"/>
      <c r="AK703" s="124"/>
      <c r="AL703" s="124"/>
      <c r="AM703" s="125" t="s">
        <v>16932</v>
      </c>
      <c r="AN703" s="125" t="s">
        <v>16934</v>
      </c>
      <c r="AO703" s="125">
        <v>0</v>
      </c>
      <c r="AP703" s="125" t="s">
        <v>16929</v>
      </c>
      <c r="AQ703" s="125" t="s">
        <v>16951</v>
      </c>
      <c r="AR703" s="125">
        <v>0</v>
      </c>
      <c r="AS703" s="125"/>
      <c r="AT703" s="125"/>
      <c r="AU703" s="125"/>
      <c r="AV703" s="125"/>
      <c r="AW703" s="125" t="s">
        <v>666</v>
      </c>
      <c r="AX703" s="126">
        <v>351</v>
      </c>
      <c r="AY703" s="126" t="s">
        <v>2983</v>
      </c>
      <c r="AZ703" s="125" t="s">
        <v>2966</v>
      </c>
      <c r="BA703" s="125" t="s">
        <v>16991</v>
      </c>
      <c r="BB703" s="127"/>
      <c r="BC703" s="128" t="e">
        <f t="shared" si="259"/>
        <v>#VALUE!</v>
      </c>
      <c r="BJ703" s="97" t="str">
        <f>VLOOKUP(C703,BM:BO,3,FALSE)</f>
        <v>нет данных</v>
      </c>
      <c r="BM703" s="97" t="s">
        <v>562</v>
      </c>
      <c r="BN703" s="97" t="s">
        <v>3043</v>
      </c>
      <c r="BO703" s="97" t="s">
        <v>1100</v>
      </c>
      <c r="BU703" s="97" t="s">
        <v>562</v>
      </c>
      <c r="BV703" s="97" t="s">
        <v>3043</v>
      </c>
      <c r="BW703" s="97" t="s">
        <v>1100</v>
      </c>
      <c r="CH703" s="119">
        <f t="shared" si="270"/>
        <v>1.6007106751203537E-10</v>
      </c>
      <c r="DN703" s="97" t="e">
        <f t="shared" si="271"/>
        <v>#N/A</v>
      </c>
    </row>
    <row r="704" spans="1:118" x14ac:dyDescent="0.3">
      <c r="B704" s="150" t="s">
        <v>2955</v>
      </c>
      <c r="C704" s="150"/>
      <c r="D704" s="116">
        <f>D705</f>
        <v>4904366.8899999997</v>
      </c>
      <c r="E704" s="117">
        <f t="shared" ref="E704:AE704" si="274">E705</f>
        <v>0</v>
      </c>
      <c r="F704" s="117">
        <f t="shared" si="274"/>
        <v>0</v>
      </c>
      <c r="G704" s="117">
        <f t="shared" si="274"/>
        <v>0</v>
      </c>
      <c r="H704" s="117">
        <f t="shared" si="274"/>
        <v>0</v>
      </c>
      <c r="I704" s="117">
        <f t="shared" si="274"/>
        <v>0</v>
      </c>
      <c r="J704" s="117">
        <f t="shared" si="274"/>
        <v>0</v>
      </c>
      <c r="K704" s="118">
        <f t="shared" si="274"/>
        <v>0</v>
      </c>
      <c r="L704" s="117">
        <f t="shared" si="274"/>
        <v>0</v>
      </c>
      <c r="M704" s="117">
        <f t="shared" si="274"/>
        <v>593</v>
      </c>
      <c r="N704" s="117">
        <f t="shared" si="274"/>
        <v>4715469.75</v>
      </c>
      <c r="O704" s="117">
        <f t="shared" si="274"/>
        <v>0</v>
      </c>
      <c r="P704" s="117">
        <f t="shared" si="274"/>
        <v>0</v>
      </c>
      <c r="Q704" s="117">
        <f t="shared" si="274"/>
        <v>0</v>
      </c>
      <c r="R704" s="117">
        <f t="shared" si="274"/>
        <v>0</v>
      </c>
      <c r="S704" s="117">
        <f t="shared" si="274"/>
        <v>0</v>
      </c>
      <c r="T704" s="117">
        <f t="shared" si="274"/>
        <v>0</v>
      </c>
      <c r="U704" s="117">
        <f t="shared" si="274"/>
        <v>0</v>
      </c>
      <c r="V704" s="117">
        <f t="shared" si="274"/>
        <v>0</v>
      </c>
      <c r="W704" s="117">
        <f t="shared" si="274"/>
        <v>0</v>
      </c>
      <c r="X704" s="117">
        <f t="shared" si="274"/>
        <v>0</v>
      </c>
      <c r="Y704" s="117">
        <f t="shared" si="274"/>
        <v>0</v>
      </c>
      <c r="Z704" s="117">
        <f t="shared" si="274"/>
        <v>0</v>
      </c>
      <c r="AA704" s="117">
        <f t="shared" si="274"/>
        <v>0</v>
      </c>
      <c r="AB704" s="117">
        <f t="shared" si="274"/>
        <v>0</v>
      </c>
      <c r="AC704" s="117">
        <f t="shared" si="274"/>
        <v>100911.05</v>
      </c>
      <c r="AD704" s="117">
        <f t="shared" si="274"/>
        <v>87986.09</v>
      </c>
      <c r="AE704" s="117">
        <f t="shared" si="274"/>
        <v>0</v>
      </c>
      <c r="AF704" s="108" t="s">
        <v>17004</v>
      </c>
      <c r="AG704" s="108" t="s">
        <v>17004</v>
      </c>
      <c r="AH704" s="108" t="s">
        <v>17004</v>
      </c>
      <c r="AI704" s="124"/>
      <c r="AJ704" s="124"/>
      <c r="AK704" s="124"/>
      <c r="AL704" s="124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6"/>
      <c r="AY704" s="126"/>
      <c r="AZ704" s="125"/>
      <c r="BA704" s="125"/>
      <c r="BB704" s="127"/>
      <c r="BC704" s="128">
        <f t="shared" si="259"/>
        <v>-593</v>
      </c>
      <c r="BJ704" s="97" t="e">
        <f>VLOOKUP(C704,BM:BO,3,FALSE)</f>
        <v>#N/A</v>
      </c>
      <c r="BM704" s="97" t="s">
        <v>548</v>
      </c>
      <c r="BN704" s="97" t="s">
        <v>715</v>
      </c>
      <c r="BO704" s="97" t="s">
        <v>2983</v>
      </c>
      <c r="BU704" s="97" t="s">
        <v>548</v>
      </c>
      <c r="BV704" s="97" t="s">
        <v>715</v>
      </c>
      <c r="BW704" s="97" t="s">
        <v>2983</v>
      </c>
      <c r="CH704" s="119">
        <f t="shared" si="270"/>
        <v>-3.3469405025243759E-10</v>
      </c>
      <c r="DN704" s="97" t="e">
        <f t="shared" si="271"/>
        <v>#N/A</v>
      </c>
    </row>
    <row r="705" spans="1:118" x14ac:dyDescent="0.3">
      <c r="A705" s="97">
        <v>1</v>
      </c>
      <c r="B705" s="120">
        <f>SUBTOTAL(9,$A$383:A705)</f>
        <v>300</v>
      </c>
      <c r="C705" s="130" t="s">
        <v>2954</v>
      </c>
      <c r="D705" s="117">
        <f t="shared" ref="D705" si="275">E705+F705+G705+H705+I705+J705+L705+N705+P705+R705+T705+U705+V705+W705+X705+Y705+Z705+AA705+AB705+AC705+AD705+AE705</f>
        <v>4904366.8899999997</v>
      </c>
      <c r="E705" s="133">
        <v>0</v>
      </c>
      <c r="F705" s="133">
        <v>0</v>
      </c>
      <c r="G705" s="133">
        <v>0</v>
      </c>
      <c r="H705" s="133">
        <v>0</v>
      </c>
      <c r="I705" s="133">
        <v>0</v>
      </c>
      <c r="J705" s="133">
        <v>0</v>
      </c>
      <c r="K705" s="118">
        <v>0</v>
      </c>
      <c r="L705" s="165">
        <v>0</v>
      </c>
      <c r="M705" s="154">
        <v>593</v>
      </c>
      <c r="N705" s="117">
        <v>4715469.75</v>
      </c>
      <c r="O705" s="165">
        <v>0</v>
      </c>
      <c r="P705" s="165">
        <v>0</v>
      </c>
      <c r="Q705" s="133">
        <v>0</v>
      </c>
      <c r="R705" s="165">
        <v>0</v>
      </c>
      <c r="S705" s="165">
        <v>0</v>
      </c>
      <c r="T705" s="165">
        <v>0</v>
      </c>
      <c r="U705" s="133">
        <v>0</v>
      </c>
      <c r="V705" s="133">
        <v>0</v>
      </c>
      <c r="W705" s="133">
        <v>0</v>
      </c>
      <c r="X705" s="133">
        <v>0</v>
      </c>
      <c r="Y705" s="133">
        <v>0</v>
      </c>
      <c r="Z705" s="133">
        <v>0</v>
      </c>
      <c r="AA705" s="133">
        <v>0</v>
      </c>
      <c r="AB705" s="133">
        <v>0</v>
      </c>
      <c r="AC705" s="117">
        <f>ROUND(N705*2.14%,2)</f>
        <v>100911.05</v>
      </c>
      <c r="AD705" s="117">
        <v>87986.09</v>
      </c>
      <c r="AE705" s="133">
        <v>0</v>
      </c>
      <c r="AF705" s="108">
        <v>2024</v>
      </c>
      <c r="AG705" s="108">
        <v>2024</v>
      </c>
      <c r="AH705" s="108">
        <v>2024</v>
      </c>
      <c r="AI705" s="124"/>
      <c r="AJ705" s="124"/>
      <c r="AK705" s="124"/>
      <c r="AL705" s="124"/>
      <c r="AM705" s="125" t="s">
        <v>16928</v>
      </c>
      <c r="AN705" s="125" t="s">
        <v>16934</v>
      </c>
      <c r="AO705" s="125">
        <v>0</v>
      </c>
      <c r="AP705" s="125" t="s">
        <v>16943</v>
      </c>
      <c r="AQ705" s="125" t="s">
        <v>16942</v>
      </c>
      <c r="AR705" s="125">
        <v>0</v>
      </c>
      <c r="AS705" s="125"/>
      <c r="AT705" s="125"/>
      <c r="AU705" s="125"/>
      <c r="AV705" s="125"/>
      <c r="AW705" s="125" t="s">
        <v>1501</v>
      </c>
      <c r="AX705" s="126">
        <v>503</v>
      </c>
      <c r="AY705" s="126">
        <v>592.79999999999995</v>
      </c>
      <c r="AZ705" s="125" t="s">
        <v>2966</v>
      </c>
      <c r="BA705" s="125" t="s">
        <v>16991</v>
      </c>
      <c r="BB705" s="127"/>
      <c r="BC705" s="128">
        <f t="shared" si="259"/>
        <v>-0.20000000000004547</v>
      </c>
      <c r="BJ705" s="97" t="str">
        <f>VLOOKUP(C705,BM:BO,3,FALSE)</f>
        <v>455.900</v>
      </c>
      <c r="BM705" s="97" t="s">
        <v>3906</v>
      </c>
      <c r="BN705" s="97" t="s">
        <v>3043</v>
      </c>
      <c r="BO705" s="97" t="s">
        <v>2983</v>
      </c>
      <c r="BU705" s="97" t="s">
        <v>3906</v>
      </c>
      <c r="BV705" s="97" t="s">
        <v>3043</v>
      </c>
      <c r="BW705" s="97" t="s">
        <v>2983</v>
      </c>
      <c r="CH705" s="119">
        <f t="shared" si="270"/>
        <v>-3.3469405025243759E-10</v>
      </c>
      <c r="DN705" s="97" t="e">
        <f t="shared" si="271"/>
        <v>#N/A</v>
      </c>
    </row>
    <row r="706" spans="1:118" x14ac:dyDescent="0.3">
      <c r="B706" s="150" t="s">
        <v>40</v>
      </c>
      <c r="C706" s="150"/>
      <c r="D706" s="116">
        <f>SUM(D707:D709)</f>
        <v>15837646.57</v>
      </c>
      <c r="E706" s="117">
        <f t="shared" ref="E706:AE706" si="276">SUM(E707:E709)</f>
        <v>0</v>
      </c>
      <c r="F706" s="117">
        <f t="shared" si="276"/>
        <v>0</v>
      </c>
      <c r="G706" s="117">
        <f t="shared" si="276"/>
        <v>0</v>
      </c>
      <c r="H706" s="117">
        <f t="shared" si="276"/>
        <v>0</v>
      </c>
      <c r="I706" s="117">
        <f t="shared" si="276"/>
        <v>0</v>
      </c>
      <c r="J706" s="117">
        <f t="shared" si="276"/>
        <v>0</v>
      </c>
      <c r="K706" s="118">
        <f t="shared" si="276"/>
        <v>0</v>
      </c>
      <c r="L706" s="117">
        <f t="shared" si="276"/>
        <v>0</v>
      </c>
      <c r="M706" s="117">
        <f t="shared" si="276"/>
        <v>1660.89</v>
      </c>
      <c r="N706" s="117">
        <f t="shared" si="276"/>
        <v>15292609.560000002</v>
      </c>
      <c r="O706" s="117">
        <f t="shared" si="276"/>
        <v>0</v>
      </c>
      <c r="P706" s="117">
        <f t="shared" si="276"/>
        <v>0</v>
      </c>
      <c r="Q706" s="117">
        <f t="shared" si="276"/>
        <v>0</v>
      </c>
      <c r="R706" s="117">
        <f t="shared" si="276"/>
        <v>0</v>
      </c>
      <c r="S706" s="117">
        <f t="shared" si="276"/>
        <v>0</v>
      </c>
      <c r="T706" s="117">
        <f t="shared" si="276"/>
        <v>0</v>
      </c>
      <c r="U706" s="117">
        <f t="shared" si="276"/>
        <v>0</v>
      </c>
      <c r="V706" s="117">
        <f t="shared" si="276"/>
        <v>0</v>
      </c>
      <c r="W706" s="117">
        <f t="shared" si="276"/>
        <v>0</v>
      </c>
      <c r="X706" s="117">
        <f t="shared" si="276"/>
        <v>0</v>
      </c>
      <c r="Y706" s="117">
        <f t="shared" si="276"/>
        <v>0</v>
      </c>
      <c r="Z706" s="117">
        <f t="shared" si="276"/>
        <v>0</v>
      </c>
      <c r="AA706" s="117">
        <f t="shared" si="276"/>
        <v>0</v>
      </c>
      <c r="AB706" s="117">
        <f t="shared" si="276"/>
        <v>0</v>
      </c>
      <c r="AC706" s="117">
        <f t="shared" si="276"/>
        <v>327261.83999999997</v>
      </c>
      <c r="AD706" s="117">
        <f t="shared" si="276"/>
        <v>217775.17</v>
      </c>
      <c r="AE706" s="117">
        <f t="shared" si="276"/>
        <v>0</v>
      </c>
      <c r="AF706" s="108" t="s">
        <v>17004</v>
      </c>
      <c r="AG706" s="108" t="s">
        <v>17004</v>
      </c>
      <c r="AH706" s="108" t="s">
        <v>17004</v>
      </c>
      <c r="AI706" s="124"/>
      <c r="AJ706" s="124"/>
      <c r="AK706" s="124"/>
      <c r="AL706" s="124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6"/>
      <c r="AY706" s="126"/>
      <c r="AZ706" s="125"/>
      <c r="BA706" s="125"/>
      <c r="BB706" s="127"/>
      <c r="BC706" s="128">
        <f t="shared" si="259"/>
        <v>-1660.89</v>
      </c>
      <c r="BJ706" s="97" t="e">
        <f>VLOOKUP(C706,BM:BO,3,FALSE)</f>
        <v>#N/A</v>
      </c>
      <c r="BM706" s="97" t="s">
        <v>601</v>
      </c>
      <c r="BN706" s="97" t="s">
        <v>715</v>
      </c>
      <c r="BO706" s="97" t="s">
        <v>2981</v>
      </c>
      <c r="BU706" s="97" t="s">
        <v>601</v>
      </c>
      <c r="BV706" s="97" t="s">
        <v>715</v>
      </c>
      <c r="BW706" s="97" t="s">
        <v>2981</v>
      </c>
      <c r="CH706" s="119">
        <f t="shared" si="270"/>
        <v>-2.066371962428093E-9</v>
      </c>
      <c r="DN706" s="97" t="e">
        <f t="shared" si="271"/>
        <v>#N/A</v>
      </c>
    </row>
    <row r="707" spans="1:118" x14ac:dyDescent="0.3">
      <c r="A707" s="97">
        <v>1</v>
      </c>
      <c r="B707" s="120">
        <f>SUBTOTAL(9,$A$383:A707)</f>
        <v>301</v>
      </c>
      <c r="C707" s="121" t="s">
        <v>12321</v>
      </c>
      <c r="D707" s="117">
        <f t="shared" ref="D707:D709" si="277">E707+F707+G707+H707+I707+J707+L707+N707+P707+R707+T707+U707+V707+W707+X707+Y707+Z707+AA707+AB707+AC707+AD707+AE707</f>
        <v>3202590.8000000003</v>
      </c>
      <c r="E707" s="117">
        <v>0</v>
      </c>
      <c r="F707" s="117">
        <v>0</v>
      </c>
      <c r="G707" s="117">
        <v>0</v>
      </c>
      <c r="H707" s="117">
        <v>0</v>
      </c>
      <c r="I707" s="117">
        <v>0</v>
      </c>
      <c r="J707" s="117">
        <v>0</v>
      </c>
      <c r="K707" s="118">
        <v>0</v>
      </c>
      <c r="L707" s="117">
        <v>0</v>
      </c>
      <c r="M707" s="117">
        <v>295</v>
      </c>
      <c r="N707" s="117">
        <v>3063978.66</v>
      </c>
      <c r="O707" s="117">
        <v>0</v>
      </c>
      <c r="P707" s="117">
        <v>0</v>
      </c>
      <c r="Q707" s="117">
        <v>0</v>
      </c>
      <c r="R707" s="117">
        <v>0</v>
      </c>
      <c r="S707" s="117">
        <v>0</v>
      </c>
      <c r="T707" s="117">
        <v>0</v>
      </c>
      <c r="U707" s="117">
        <v>0</v>
      </c>
      <c r="V707" s="117">
        <v>0</v>
      </c>
      <c r="W707" s="117">
        <v>0</v>
      </c>
      <c r="X707" s="117">
        <v>0</v>
      </c>
      <c r="Y707" s="117">
        <v>0</v>
      </c>
      <c r="Z707" s="117">
        <v>0</v>
      </c>
      <c r="AA707" s="117">
        <v>0</v>
      </c>
      <c r="AB707" s="117">
        <v>0</v>
      </c>
      <c r="AC707" s="117">
        <f>ROUND(N707*2.14%,2)</f>
        <v>65569.14</v>
      </c>
      <c r="AD707" s="117">
        <v>73043</v>
      </c>
      <c r="AE707" s="117">
        <v>0</v>
      </c>
      <c r="AF707" s="108">
        <v>2024</v>
      </c>
      <c r="AG707" s="108">
        <v>2024</v>
      </c>
      <c r="AH707" s="108">
        <v>2024</v>
      </c>
      <c r="AI707" s="124"/>
      <c r="AJ707" s="124"/>
      <c r="AK707" s="124"/>
      <c r="AL707" s="124"/>
      <c r="AM707" s="125" t="s">
        <v>16934</v>
      </c>
      <c r="AN707" s="125" t="s">
        <v>16939</v>
      </c>
      <c r="AO707" s="125"/>
      <c r="AP707" s="125" t="s">
        <v>16938</v>
      </c>
      <c r="AQ707" s="125" t="s">
        <v>16936</v>
      </c>
      <c r="AR707" s="125"/>
      <c r="AS707" s="125" t="s">
        <v>16961</v>
      </c>
      <c r="AT707" s="125"/>
      <c r="AU707" s="125"/>
      <c r="AV707" s="125"/>
      <c r="AW707" s="125"/>
      <c r="AX707" s="126"/>
      <c r="AY707" s="126">
        <v>271</v>
      </c>
      <c r="AZ707" s="125" t="s">
        <v>2966</v>
      </c>
      <c r="BA707" s="125" t="s">
        <v>16991</v>
      </c>
      <c r="BB707" s="127"/>
      <c r="BC707" s="128">
        <f t="shared" si="259"/>
        <v>-24</v>
      </c>
      <c r="CH707" s="119">
        <f t="shared" si="270"/>
        <v>1.3096723705530167E-10</v>
      </c>
      <c r="DN707" s="97" t="e">
        <f t="shared" si="271"/>
        <v>#N/A</v>
      </c>
    </row>
    <row r="708" spans="1:118" x14ac:dyDescent="0.3">
      <c r="A708" s="97">
        <v>1</v>
      </c>
      <c r="B708" s="120">
        <f>SUBTOTAL(9,$A$383:A708)</f>
        <v>302</v>
      </c>
      <c r="C708" s="121" t="s">
        <v>48</v>
      </c>
      <c r="D708" s="117">
        <f t="shared" si="277"/>
        <v>5875397.0899999999</v>
      </c>
      <c r="E708" s="117">
        <v>0</v>
      </c>
      <c r="F708" s="117">
        <v>0</v>
      </c>
      <c r="G708" s="117">
        <v>0</v>
      </c>
      <c r="H708" s="117">
        <v>0</v>
      </c>
      <c r="I708" s="117">
        <v>0</v>
      </c>
      <c r="J708" s="117">
        <v>0</v>
      </c>
      <c r="K708" s="118">
        <v>0</v>
      </c>
      <c r="L708" s="117">
        <v>0</v>
      </c>
      <c r="M708" s="117">
        <v>541.20000000000005</v>
      </c>
      <c r="N708" s="117">
        <f>5610598.12</f>
        <v>5610598.1200000001</v>
      </c>
      <c r="O708" s="117">
        <v>0</v>
      </c>
      <c r="P708" s="117">
        <v>0</v>
      </c>
      <c r="Q708" s="117">
        <v>0</v>
      </c>
      <c r="R708" s="117">
        <v>0</v>
      </c>
      <c r="S708" s="117">
        <v>0</v>
      </c>
      <c r="T708" s="117">
        <v>0</v>
      </c>
      <c r="U708" s="117">
        <v>0</v>
      </c>
      <c r="V708" s="117">
        <v>0</v>
      </c>
      <c r="W708" s="117">
        <v>0</v>
      </c>
      <c r="X708" s="117">
        <v>0</v>
      </c>
      <c r="Y708" s="117">
        <v>0</v>
      </c>
      <c r="Z708" s="117">
        <v>0</v>
      </c>
      <c r="AA708" s="117">
        <v>0</v>
      </c>
      <c r="AB708" s="117">
        <v>0</v>
      </c>
      <c r="AC708" s="117">
        <f>ROUND(N708*2.14%,2)</f>
        <v>120066.8</v>
      </c>
      <c r="AD708" s="117">
        <v>144732.17000000001</v>
      </c>
      <c r="AE708" s="117">
        <v>0</v>
      </c>
      <c r="AF708" s="108">
        <v>2024</v>
      </c>
      <c r="AG708" s="108">
        <v>2024</v>
      </c>
      <c r="AH708" s="108">
        <v>2024</v>
      </c>
      <c r="AI708" s="124"/>
      <c r="AJ708" s="124"/>
      <c r="AK708" s="124"/>
      <c r="AL708" s="124"/>
      <c r="AM708" s="125" t="s">
        <v>16948</v>
      </c>
      <c r="AN708" s="125">
        <v>2017</v>
      </c>
      <c r="AO708" s="125">
        <v>0</v>
      </c>
      <c r="AP708" s="125" t="s">
        <v>16943</v>
      </c>
      <c r="AQ708" s="125">
        <v>2017</v>
      </c>
      <c r="AR708" s="125">
        <v>0</v>
      </c>
      <c r="AS708" s="112"/>
      <c r="AT708" s="125" t="s">
        <v>16955</v>
      </c>
      <c r="AU708" s="129">
        <v>236480</v>
      </c>
      <c r="AV708" s="129">
        <v>655521.81000000006</v>
      </c>
      <c r="AW708" s="125" t="s">
        <v>923</v>
      </c>
      <c r="AX708" s="126">
        <v>973.4</v>
      </c>
      <c r="AY708" s="126">
        <v>541.20000000000005</v>
      </c>
      <c r="AZ708" s="125" t="s">
        <v>2966</v>
      </c>
      <c r="BA708" s="125" t="s">
        <v>16991</v>
      </c>
      <c r="BB708" s="127"/>
      <c r="BC708" s="128">
        <f t="shared" si="259"/>
        <v>0</v>
      </c>
      <c r="BJ708" s="97" t="str">
        <f>VLOOKUP(C708,BM:BO,3,FALSE)</f>
        <v>нет данных</v>
      </c>
      <c r="BM708" s="97" t="s">
        <v>2990</v>
      </c>
      <c r="BN708" s="97" t="s">
        <v>994</v>
      </c>
      <c r="BO708" s="97" t="s">
        <v>2991</v>
      </c>
      <c r="BU708" s="97" t="s">
        <v>2990</v>
      </c>
      <c r="BV708" s="97" t="s">
        <v>994</v>
      </c>
      <c r="BW708" s="97" t="s">
        <v>2991</v>
      </c>
      <c r="CH708" s="119">
        <f t="shared" si="270"/>
        <v>-2.6193447411060333E-10</v>
      </c>
      <c r="DN708" s="97" t="e">
        <f t="shared" si="271"/>
        <v>#N/A</v>
      </c>
    </row>
    <row r="709" spans="1:118" x14ac:dyDescent="0.3">
      <c r="A709" s="97">
        <v>1</v>
      </c>
      <c r="B709" s="120">
        <f>SUBTOTAL(9,$A$383:A709)</f>
        <v>303</v>
      </c>
      <c r="C709" s="121" t="s">
        <v>41</v>
      </c>
      <c r="D709" s="117">
        <f t="shared" si="277"/>
        <v>6759658.6800000006</v>
      </c>
      <c r="E709" s="117">
        <v>0</v>
      </c>
      <c r="F709" s="117">
        <v>0</v>
      </c>
      <c r="G709" s="117">
        <v>0</v>
      </c>
      <c r="H709" s="117">
        <v>0</v>
      </c>
      <c r="I709" s="117">
        <v>0</v>
      </c>
      <c r="J709" s="117">
        <v>0</v>
      </c>
      <c r="K709" s="118">
        <v>0</v>
      </c>
      <c r="L709" s="117">
        <v>0</v>
      </c>
      <c r="M709" s="117">
        <v>824.69</v>
      </c>
      <c r="N709" s="117">
        <v>6618032.7800000003</v>
      </c>
      <c r="O709" s="117">
        <v>0</v>
      </c>
      <c r="P709" s="117">
        <v>0</v>
      </c>
      <c r="Q709" s="117">
        <v>0</v>
      </c>
      <c r="R709" s="117">
        <v>0</v>
      </c>
      <c r="S709" s="117">
        <v>0</v>
      </c>
      <c r="T709" s="117">
        <v>0</v>
      </c>
      <c r="U709" s="117">
        <v>0</v>
      </c>
      <c r="V709" s="117">
        <v>0</v>
      </c>
      <c r="W709" s="117">
        <v>0</v>
      </c>
      <c r="X709" s="117">
        <v>0</v>
      </c>
      <c r="Y709" s="117">
        <v>0</v>
      </c>
      <c r="Z709" s="117">
        <v>0</v>
      </c>
      <c r="AA709" s="117">
        <v>0</v>
      </c>
      <c r="AB709" s="117">
        <v>0</v>
      </c>
      <c r="AC709" s="117">
        <f>ROUND(N709*2.14%,2)</f>
        <v>141625.9</v>
      </c>
      <c r="AD709" s="117">
        <v>0</v>
      </c>
      <c r="AE709" s="117">
        <v>0</v>
      </c>
      <c r="AF709" s="108" t="s">
        <v>17025</v>
      </c>
      <c r="AG709" s="108">
        <v>2024</v>
      </c>
      <c r="AH709" s="108">
        <v>2024</v>
      </c>
      <c r="AI709" s="124"/>
      <c r="AJ709" s="124"/>
      <c r="AK709" s="124"/>
      <c r="AL709" s="124"/>
      <c r="AM709" s="125" t="s">
        <v>16935</v>
      </c>
      <c r="AN709" s="125" t="s">
        <v>16946</v>
      </c>
      <c r="AO709" s="125">
        <v>0</v>
      </c>
      <c r="AP709" s="125" t="s">
        <v>16941</v>
      </c>
      <c r="AQ709" s="125" t="s">
        <v>16943</v>
      </c>
      <c r="AR709" s="125">
        <v>0</v>
      </c>
      <c r="AS709" s="125" t="s">
        <v>16959</v>
      </c>
      <c r="AT709" s="125"/>
      <c r="AU709" s="125"/>
      <c r="AV709" s="125"/>
      <c r="AW709" s="125" t="s">
        <v>619</v>
      </c>
      <c r="AX709" s="126">
        <v>1543.2</v>
      </c>
      <c r="AY709" s="126">
        <v>936</v>
      </c>
      <c r="AZ709" s="125" t="s">
        <v>2966</v>
      </c>
      <c r="BA709" s="125">
        <v>2009</v>
      </c>
      <c r="BB709" s="127"/>
      <c r="BC709" s="128">
        <f t="shared" si="259"/>
        <v>111.30999999999995</v>
      </c>
      <c r="BJ709" s="97" t="str">
        <f>VLOOKUP(C709,BM:BO,3,FALSE)</f>
        <v>680.000</v>
      </c>
      <c r="BM709" s="97" t="s">
        <v>2976</v>
      </c>
      <c r="BN709" s="97" t="s">
        <v>1342</v>
      </c>
      <c r="BO709" s="97" t="s">
        <v>2977</v>
      </c>
      <c r="BU709" s="97" t="s">
        <v>2976</v>
      </c>
      <c r="BV709" s="97" t="s">
        <v>1342</v>
      </c>
      <c r="BW709" s="97" t="s">
        <v>2977</v>
      </c>
      <c r="CH709" s="119">
        <f t="shared" si="270"/>
        <v>3.7834979593753815E-10</v>
      </c>
      <c r="DN709" s="97" t="e">
        <f t="shared" si="271"/>
        <v>#N/A</v>
      </c>
    </row>
    <row r="710" spans="1:118" x14ac:dyDescent="0.3">
      <c r="B710" s="150" t="s">
        <v>38</v>
      </c>
      <c r="C710" s="150"/>
      <c r="D710" s="116">
        <f>SUM(D711:D713)</f>
        <v>13945648.970000001</v>
      </c>
      <c r="E710" s="117">
        <f t="shared" ref="E710:AE710" si="278">SUM(E711:E713)</f>
        <v>0</v>
      </c>
      <c r="F710" s="117">
        <f t="shared" si="278"/>
        <v>0</v>
      </c>
      <c r="G710" s="117">
        <f t="shared" si="278"/>
        <v>0</v>
      </c>
      <c r="H710" s="117">
        <f t="shared" si="278"/>
        <v>0</v>
      </c>
      <c r="I710" s="117">
        <f t="shared" si="278"/>
        <v>0</v>
      </c>
      <c r="J710" s="117">
        <f t="shared" si="278"/>
        <v>0</v>
      </c>
      <c r="K710" s="118">
        <f t="shared" si="278"/>
        <v>0</v>
      </c>
      <c r="L710" s="117">
        <f t="shared" si="278"/>
        <v>0</v>
      </c>
      <c r="M710" s="117">
        <f t="shared" si="278"/>
        <v>1430.2</v>
      </c>
      <c r="N710" s="117">
        <f t="shared" si="278"/>
        <v>13587257.880000001</v>
      </c>
      <c r="O710" s="117">
        <f t="shared" si="278"/>
        <v>0</v>
      </c>
      <c r="P710" s="117">
        <f t="shared" si="278"/>
        <v>0</v>
      </c>
      <c r="Q710" s="117">
        <f t="shared" si="278"/>
        <v>0</v>
      </c>
      <c r="R710" s="117">
        <f t="shared" si="278"/>
        <v>0</v>
      </c>
      <c r="S710" s="117">
        <f t="shared" si="278"/>
        <v>0</v>
      </c>
      <c r="T710" s="117">
        <f t="shared" si="278"/>
        <v>0</v>
      </c>
      <c r="U710" s="117">
        <f t="shared" si="278"/>
        <v>0</v>
      </c>
      <c r="V710" s="117">
        <f t="shared" si="278"/>
        <v>0</v>
      </c>
      <c r="W710" s="117">
        <f t="shared" si="278"/>
        <v>0</v>
      </c>
      <c r="X710" s="117">
        <f t="shared" si="278"/>
        <v>0</v>
      </c>
      <c r="Y710" s="117">
        <f t="shared" si="278"/>
        <v>0</v>
      </c>
      <c r="Z710" s="117">
        <f t="shared" si="278"/>
        <v>0</v>
      </c>
      <c r="AA710" s="117">
        <f t="shared" si="278"/>
        <v>0</v>
      </c>
      <c r="AB710" s="117">
        <f t="shared" si="278"/>
        <v>0</v>
      </c>
      <c r="AC710" s="117">
        <f t="shared" si="278"/>
        <v>290767.31999999995</v>
      </c>
      <c r="AD710" s="117">
        <f t="shared" si="278"/>
        <v>67623.77</v>
      </c>
      <c r="AE710" s="117">
        <f t="shared" si="278"/>
        <v>0</v>
      </c>
      <c r="AF710" s="108" t="s">
        <v>17004</v>
      </c>
      <c r="AG710" s="108" t="s">
        <v>17004</v>
      </c>
      <c r="AH710" s="108" t="s">
        <v>17004</v>
      </c>
      <c r="AI710" s="124"/>
      <c r="AJ710" s="124"/>
      <c r="AK710" s="124"/>
      <c r="AL710" s="124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6"/>
      <c r="AY710" s="126"/>
      <c r="AZ710" s="125"/>
      <c r="BA710" s="125"/>
      <c r="BB710" s="127"/>
      <c r="BC710" s="128">
        <f t="shared" si="259"/>
        <v>-1430.2</v>
      </c>
      <c r="BJ710" s="97" t="e">
        <f>VLOOKUP(C710,BM:BO,3,FALSE)</f>
        <v>#N/A</v>
      </c>
      <c r="BM710" s="97" t="s">
        <v>2986</v>
      </c>
      <c r="BN710" s="97" t="s">
        <v>2983</v>
      </c>
      <c r="BO710" s="97" t="s">
        <v>2194</v>
      </c>
      <c r="BU710" s="97" t="s">
        <v>2986</v>
      </c>
      <c r="BV710" s="97" t="s">
        <v>2983</v>
      </c>
      <c r="BW710" s="97" t="s">
        <v>2194</v>
      </c>
      <c r="CH710" s="119">
        <f t="shared" si="270"/>
        <v>-1.0186340659856796E-10</v>
      </c>
      <c r="DN710" s="97" t="e">
        <f t="shared" si="271"/>
        <v>#N/A</v>
      </c>
    </row>
    <row r="711" spans="1:118" x14ac:dyDescent="0.3">
      <c r="A711" s="97">
        <v>1</v>
      </c>
      <c r="B711" s="120">
        <f>SUBTOTAL(9,$A$383:A711)</f>
        <v>304</v>
      </c>
      <c r="C711" s="121" t="s">
        <v>17339</v>
      </c>
      <c r="D711" s="117">
        <f t="shared" ref="D711:D713" si="279">E711+F711+G711+H711+I711+J711+L711+N711+P711+R711+T711+U711+V711+W711+X711+Y711+Z711+AA711+AB711+AC711+AD711+AE711</f>
        <v>2833478.64</v>
      </c>
      <c r="E711" s="117">
        <v>0</v>
      </c>
      <c r="F711" s="117">
        <v>0</v>
      </c>
      <c r="G711" s="117">
        <v>0</v>
      </c>
      <c r="H711" s="117">
        <v>0</v>
      </c>
      <c r="I711" s="117">
        <v>0</v>
      </c>
      <c r="J711" s="117">
        <v>0</v>
      </c>
      <c r="K711" s="118">
        <v>0</v>
      </c>
      <c r="L711" s="117">
        <v>0</v>
      </c>
      <c r="M711" s="117">
        <v>261</v>
      </c>
      <c r="N711" s="117">
        <v>2707905.69</v>
      </c>
      <c r="O711" s="117">
        <v>0</v>
      </c>
      <c r="P711" s="117">
        <v>0</v>
      </c>
      <c r="Q711" s="117">
        <v>0</v>
      </c>
      <c r="R711" s="117">
        <v>0</v>
      </c>
      <c r="S711" s="117">
        <v>0</v>
      </c>
      <c r="T711" s="117">
        <v>0</v>
      </c>
      <c r="U711" s="117">
        <v>0</v>
      </c>
      <c r="V711" s="117">
        <v>0</v>
      </c>
      <c r="W711" s="117">
        <v>0</v>
      </c>
      <c r="X711" s="117">
        <v>0</v>
      </c>
      <c r="Y711" s="117">
        <v>0</v>
      </c>
      <c r="Z711" s="117">
        <v>0</v>
      </c>
      <c r="AA711" s="117">
        <v>0</v>
      </c>
      <c r="AB711" s="117">
        <v>0</v>
      </c>
      <c r="AC711" s="117">
        <f>ROUND(N711*2.14%,2)</f>
        <v>57949.18</v>
      </c>
      <c r="AD711" s="117">
        <v>67623.77</v>
      </c>
      <c r="AE711" s="117">
        <v>0</v>
      </c>
      <c r="AF711" s="108">
        <v>2024</v>
      </c>
      <c r="AG711" s="108">
        <v>2024</v>
      </c>
      <c r="AH711" s="108">
        <v>2024</v>
      </c>
      <c r="AI711" s="124"/>
      <c r="AJ711" s="124"/>
      <c r="AK711" s="124"/>
      <c r="AL711" s="124"/>
      <c r="AM711" s="125" t="s">
        <v>16932</v>
      </c>
      <c r="AN711" s="125" t="s">
        <v>16939</v>
      </c>
      <c r="AO711" s="125">
        <v>0</v>
      </c>
      <c r="AP711" s="125" t="s">
        <v>16948</v>
      </c>
      <c r="AQ711" s="125" t="s">
        <v>16951</v>
      </c>
      <c r="AR711" s="125">
        <v>0</v>
      </c>
      <c r="AS711" s="125"/>
      <c r="AT711" s="125"/>
      <c r="AU711" s="125"/>
      <c r="AV711" s="125"/>
      <c r="AW711" s="125" t="s">
        <v>639</v>
      </c>
      <c r="AX711" s="126">
        <v>313.89999999999998</v>
      </c>
      <c r="AY711" s="126">
        <v>172</v>
      </c>
      <c r="AZ711" s="125" t="s">
        <v>2966</v>
      </c>
      <c r="BA711" s="125" t="s">
        <v>16991</v>
      </c>
      <c r="BB711" s="127"/>
      <c r="BC711" s="128">
        <f t="shared" si="259"/>
        <v>-89</v>
      </c>
      <c r="BJ711" s="97" t="e">
        <f>VLOOKUP(C711,BM:BO,3,FALSE)</f>
        <v>#N/A</v>
      </c>
      <c r="BM711" s="97" t="s">
        <v>2987</v>
      </c>
      <c r="BN711" s="97" t="s">
        <v>3003</v>
      </c>
      <c r="BO711" s="97" t="s">
        <v>2988</v>
      </c>
      <c r="BU711" s="97" t="s">
        <v>2987</v>
      </c>
      <c r="BV711" s="97" t="s">
        <v>3003</v>
      </c>
      <c r="BW711" s="97" t="s">
        <v>2988</v>
      </c>
      <c r="CH711" s="119">
        <f t="shared" si="270"/>
        <v>1.8917489796876907E-10</v>
      </c>
      <c r="DN711" s="97" t="e">
        <f t="shared" si="271"/>
        <v>#N/A</v>
      </c>
    </row>
    <row r="712" spans="1:118" x14ac:dyDescent="0.3">
      <c r="A712" s="97">
        <v>1</v>
      </c>
      <c r="B712" s="120">
        <f>SUBTOTAL(9,$A$383:A712)</f>
        <v>305</v>
      </c>
      <c r="C712" s="121" t="s">
        <v>17306</v>
      </c>
      <c r="D712" s="117">
        <f t="shared" si="279"/>
        <v>8038244.2300000004</v>
      </c>
      <c r="E712" s="117">
        <v>0</v>
      </c>
      <c r="F712" s="117">
        <v>0</v>
      </c>
      <c r="G712" s="117">
        <v>0</v>
      </c>
      <c r="H712" s="117">
        <v>0</v>
      </c>
      <c r="I712" s="117">
        <v>0</v>
      </c>
      <c r="J712" s="117">
        <v>0</v>
      </c>
      <c r="K712" s="118">
        <v>0</v>
      </c>
      <c r="L712" s="117">
        <v>0</v>
      </c>
      <c r="M712" s="117">
        <v>809</v>
      </c>
      <c r="N712" s="117">
        <f>7200000+701672.36-31842.49</f>
        <v>7869829.8700000001</v>
      </c>
      <c r="O712" s="117">
        <v>0</v>
      </c>
      <c r="P712" s="117">
        <v>0</v>
      </c>
      <c r="Q712" s="117">
        <v>0</v>
      </c>
      <c r="R712" s="117">
        <v>0</v>
      </c>
      <c r="S712" s="117">
        <v>0</v>
      </c>
      <c r="T712" s="117">
        <v>0</v>
      </c>
      <c r="U712" s="117">
        <v>0</v>
      </c>
      <c r="V712" s="117">
        <v>0</v>
      </c>
      <c r="W712" s="117">
        <v>0</v>
      </c>
      <c r="X712" s="117">
        <v>0</v>
      </c>
      <c r="Y712" s="117">
        <v>0</v>
      </c>
      <c r="Z712" s="117">
        <v>0</v>
      </c>
      <c r="AA712" s="117">
        <v>0</v>
      </c>
      <c r="AB712" s="117">
        <v>0</v>
      </c>
      <c r="AC712" s="117">
        <f t="shared" ref="AC712:AC713" si="280">ROUND(N712*2.14%,2)</f>
        <v>168414.36</v>
      </c>
      <c r="AD712" s="117">
        <v>0</v>
      </c>
      <c r="AE712" s="117">
        <v>0</v>
      </c>
      <c r="AF712" s="108" t="s">
        <v>17025</v>
      </c>
      <c r="AG712" s="108">
        <v>2024</v>
      </c>
      <c r="AH712" s="108">
        <v>2024</v>
      </c>
      <c r="AI712" s="124"/>
      <c r="AJ712" s="124"/>
      <c r="AK712" s="124"/>
      <c r="AL712" s="124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6"/>
      <c r="AY712" s="126"/>
      <c r="AZ712" s="125"/>
      <c r="BA712" s="125"/>
      <c r="BB712" s="127"/>
      <c r="BC712" s="128"/>
      <c r="CH712" s="119"/>
      <c r="DN712" s="97" t="e">
        <f t="shared" si="271"/>
        <v>#N/A</v>
      </c>
    </row>
    <row r="713" spans="1:118" s="139" customFormat="1" x14ac:dyDescent="0.3">
      <c r="A713" s="97">
        <v>1</v>
      </c>
      <c r="B713" s="120">
        <f>SUBTOTAL(9,$A$383:A713)</f>
        <v>306</v>
      </c>
      <c r="C713" s="163" t="s">
        <v>17337</v>
      </c>
      <c r="D713" s="117">
        <f t="shared" si="279"/>
        <v>3073926.0999999996</v>
      </c>
      <c r="E713" s="134">
        <v>0</v>
      </c>
      <c r="F713" s="134">
        <v>0</v>
      </c>
      <c r="G713" s="134">
        <v>0</v>
      </c>
      <c r="H713" s="134">
        <v>0</v>
      </c>
      <c r="I713" s="134">
        <v>0</v>
      </c>
      <c r="J713" s="134">
        <v>0</v>
      </c>
      <c r="K713" s="118">
        <v>0</v>
      </c>
      <c r="L713" s="134">
        <v>0</v>
      </c>
      <c r="M713" s="134">
        <v>360.2</v>
      </c>
      <c r="N713" s="134">
        <v>3009522.32</v>
      </c>
      <c r="O713" s="134">
        <v>0</v>
      </c>
      <c r="P713" s="134">
        <v>0</v>
      </c>
      <c r="Q713" s="134">
        <v>0</v>
      </c>
      <c r="R713" s="134">
        <v>0</v>
      </c>
      <c r="S713" s="134">
        <v>0</v>
      </c>
      <c r="T713" s="134">
        <v>0</v>
      </c>
      <c r="U713" s="134">
        <v>0</v>
      </c>
      <c r="V713" s="134">
        <v>0</v>
      </c>
      <c r="W713" s="134">
        <v>0</v>
      </c>
      <c r="X713" s="134">
        <v>0</v>
      </c>
      <c r="Y713" s="134">
        <v>0</v>
      </c>
      <c r="Z713" s="134">
        <v>0</v>
      </c>
      <c r="AA713" s="134">
        <v>0</v>
      </c>
      <c r="AB713" s="134">
        <v>0</v>
      </c>
      <c r="AC713" s="117">
        <f t="shared" si="280"/>
        <v>64403.78</v>
      </c>
      <c r="AD713" s="134">
        <v>0</v>
      </c>
      <c r="AE713" s="134">
        <v>0</v>
      </c>
      <c r="AF713" s="136" t="s">
        <v>17025</v>
      </c>
      <c r="AG713" s="136">
        <v>2024</v>
      </c>
      <c r="AH713" s="137">
        <v>2024</v>
      </c>
      <c r="AT713" s="139" t="e">
        <v>#N/A</v>
      </c>
      <c r="BW713" s="140"/>
      <c r="CE713" s="139" t="e">
        <v>#N/A</v>
      </c>
      <c r="CH713" s="119">
        <v>2.4738255888223648E-10</v>
      </c>
      <c r="CL713" s="139" t="e">
        <v>#N/A</v>
      </c>
      <c r="DK713" s="139" t="e">
        <v>#N/A</v>
      </c>
      <c r="DN713" s="97" t="e">
        <f t="shared" si="271"/>
        <v>#N/A</v>
      </c>
    </row>
    <row r="714" spans="1:118" x14ac:dyDescent="0.3">
      <c r="B714" s="115" t="s">
        <v>36</v>
      </c>
      <c r="C714" s="108"/>
      <c r="D714" s="116">
        <f>D715</f>
        <v>6972826.3200000003</v>
      </c>
      <c r="E714" s="117">
        <f t="shared" ref="E714:AE714" si="281">E715</f>
        <v>0</v>
      </c>
      <c r="F714" s="117">
        <f t="shared" si="281"/>
        <v>0</v>
      </c>
      <c r="G714" s="117">
        <f t="shared" si="281"/>
        <v>0</v>
      </c>
      <c r="H714" s="117">
        <f t="shared" si="281"/>
        <v>0</v>
      </c>
      <c r="I714" s="117">
        <f t="shared" si="281"/>
        <v>0</v>
      </c>
      <c r="J714" s="117">
        <f t="shared" si="281"/>
        <v>0</v>
      </c>
      <c r="K714" s="118">
        <f t="shared" si="281"/>
        <v>0</v>
      </c>
      <c r="L714" s="117">
        <f t="shared" si="281"/>
        <v>0</v>
      </c>
      <c r="M714" s="117">
        <f t="shared" si="281"/>
        <v>752.5</v>
      </c>
      <c r="N714" s="117">
        <f t="shared" si="281"/>
        <v>6826734.21</v>
      </c>
      <c r="O714" s="117">
        <f t="shared" si="281"/>
        <v>0</v>
      </c>
      <c r="P714" s="117">
        <f t="shared" si="281"/>
        <v>0</v>
      </c>
      <c r="Q714" s="117">
        <f t="shared" si="281"/>
        <v>0</v>
      </c>
      <c r="R714" s="117">
        <f t="shared" si="281"/>
        <v>0</v>
      </c>
      <c r="S714" s="117">
        <f t="shared" si="281"/>
        <v>0</v>
      </c>
      <c r="T714" s="117">
        <f t="shared" si="281"/>
        <v>0</v>
      </c>
      <c r="U714" s="117">
        <f t="shared" si="281"/>
        <v>0</v>
      </c>
      <c r="V714" s="117">
        <f t="shared" si="281"/>
        <v>0</v>
      </c>
      <c r="W714" s="117">
        <f t="shared" si="281"/>
        <v>0</v>
      </c>
      <c r="X714" s="117">
        <f t="shared" si="281"/>
        <v>0</v>
      </c>
      <c r="Y714" s="117">
        <f t="shared" si="281"/>
        <v>0</v>
      </c>
      <c r="Z714" s="117">
        <f t="shared" si="281"/>
        <v>0</v>
      </c>
      <c r="AA714" s="117">
        <f t="shared" si="281"/>
        <v>0</v>
      </c>
      <c r="AB714" s="117">
        <f t="shared" si="281"/>
        <v>0</v>
      </c>
      <c r="AC714" s="117">
        <f t="shared" si="281"/>
        <v>146092.10999999999</v>
      </c>
      <c r="AD714" s="117">
        <f t="shared" si="281"/>
        <v>0</v>
      </c>
      <c r="AE714" s="117">
        <f t="shared" si="281"/>
        <v>0</v>
      </c>
      <c r="AF714" s="108" t="s">
        <v>17004</v>
      </c>
      <c r="AG714" s="108" t="s">
        <v>17004</v>
      </c>
      <c r="AH714" s="108" t="s">
        <v>17004</v>
      </c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66"/>
      <c r="AX714" s="166"/>
      <c r="AY714" s="166"/>
      <c r="AZ714" s="166"/>
      <c r="BA714" s="166"/>
      <c r="BB714" s="167"/>
      <c r="CH714" s="119">
        <f t="shared" ref="CH714" si="282">D714-E714-F714-G714-H714-I714-J714-L714-N714-P714-R714-T714-U714-V714-W714-X714-Y714-Z714-AA714-AB714-AC714-AD714-AE714</f>
        <v>3.4924596548080444E-10</v>
      </c>
      <c r="DN714" s="97" t="e">
        <f t="shared" si="271"/>
        <v>#N/A</v>
      </c>
    </row>
    <row r="715" spans="1:118" ht="24" customHeight="1" x14ac:dyDescent="0.3">
      <c r="A715" s="97">
        <v>1</v>
      </c>
      <c r="B715" s="120">
        <f>SUBTOTAL(9,$A$383:A715)</f>
        <v>307</v>
      </c>
      <c r="C715" s="121" t="s">
        <v>35</v>
      </c>
      <c r="D715" s="117">
        <f t="shared" ref="D715" si="283">E715+F715+G715+H715+I715+J715+L715+N715+P715+R715+T715+U715+V715+W715+X715+Y715+Z715+AA715+AB715+AC715+AD715+AE715</f>
        <v>6972826.3200000003</v>
      </c>
      <c r="E715" s="117">
        <v>0</v>
      </c>
      <c r="F715" s="117">
        <v>0</v>
      </c>
      <c r="G715" s="117">
        <v>0</v>
      </c>
      <c r="H715" s="117">
        <v>0</v>
      </c>
      <c r="I715" s="117">
        <v>0</v>
      </c>
      <c r="J715" s="117">
        <v>0</v>
      </c>
      <c r="K715" s="118">
        <v>0</v>
      </c>
      <c r="L715" s="117">
        <v>0</v>
      </c>
      <c r="M715" s="117">
        <v>752.5</v>
      </c>
      <c r="N715" s="117">
        <v>6826734.21</v>
      </c>
      <c r="O715" s="117">
        <v>0</v>
      </c>
      <c r="P715" s="117">
        <v>0</v>
      </c>
      <c r="Q715" s="117">
        <v>0</v>
      </c>
      <c r="R715" s="117">
        <v>0</v>
      </c>
      <c r="S715" s="117">
        <v>0</v>
      </c>
      <c r="T715" s="117">
        <v>0</v>
      </c>
      <c r="U715" s="117">
        <v>0</v>
      </c>
      <c r="V715" s="117">
        <v>0</v>
      </c>
      <c r="W715" s="117">
        <v>0</v>
      </c>
      <c r="X715" s="117">
        <v>0</v>
      </c>
      <c r="Y715" s="117">
        <v>0</v>
      </c>
      <c r="Z715" s="117">
        <v>0</v>
      </c>
      <c r="AA715" s="117">
        <v>0</v>
      </c>
      <c r="AB715" s="117">
        <v>0</v>
      </c>
      <c r="AC715" s="117">
        <f>ROUND(N715*2.14%,2)</f>
        <v>146092.10999999999</v>
      </c>
      <c r="AD715" s="117">
        <v>0</v>
      </c>
      <c r="AE715" s="117">
        <v>0</v>
      </c>
      <c r="AF715" s="108" t="s">
        <v>17025</v>
      </c>
      <c r="AG715" s="108">
        <v>2024</v>
      </c>
      <c r="AH715" s="108">
        <v>2024</v>
      </c>
      <c r="AI715" s="124"/>
      <c r="AJ715" s="124"/>
      <c r="AK715" s="124"/>
      <c r="AL715" s="124"/>
      <c r="AM715" s="125" t="s">
        <v>16946</v>
      </c>
      <c r="AN715" s="125" t="s">
        <v>16929</v>
      </c>
      <c r="AO715" s="125">
        <v>0</v>
      </c>
      <c r="AP715" s="125" t="s">
        <v>16951</v>
      </c>
      <c r="AQ715" s="125" t="s">
        <v>16947</v>
      </c>
      <c r="AR715" s="125">
        <v>0</v>
      </c>
      <c r="AS715" s="125"/>
      <c r="AT715" s="125"/>
      <c r="AU715" s="125"/>
      <c r="AV715" s="125"/>
      <c r="AW715" s="125" t="s">
        <v>736</v>
      </c>
      <c r="AX715" s="126">
        <v>841</v>
      </c>
      <c r="AY715" s="126">
        <v>645</v>
      </c>
      <c r="AZ715" s="125" t="s">
        <v>2966</v>
      </c>
      <c r="BA715" s="125" t="s">
        <v>16991</v>
      </c>
      <c r="BB715" s="127"/>
      <c r="BC715" s="128">
        <f t="shared" ref="BC715" si="284">AY715-M715</f>
        <v>-107.5</v>
      </c>
      <c r="BJ715" s="97" t="str">
        <f t="shared" ref="BJ715:BJ720" si="285">VLOOKUP(C715,BM:BO,3,FALSE)</f>
        <v>600.600</v>
      </c>
      <c r="BM715" s="97" t="s">
        <v>2965</v>
      </c>
      <c r="BN715" s="97" t="s">
        <v>658</v>
      </c>
      <c r="BO715" s="97" t="s">
        <v>1688</v>
      </c>
      <c r="BU715" s="97" t="s">
        <v>2965</v>
      </c>
      <c r="BV715" s="97" t="s">
        <v>658</v>
      </c>
      <c r="BW715" s="97" t="s">
        <v>1688</v>
      </c>
      <c r="CH715" s="119">
        <f t="shared" ref="CH715" si="286">D715-E715-F715-G715-H715-I715-J715-L715-N715-P715-R715-T715-U715-V715-W715-X715-Y715-Z715-AA715-AB715-AC715-AD715-AE715</f>
        <v>3.4924596548080444E-10</v>
      </c>
      <c r="DN715" s="97" t="e">
        <f t="shared" si="271"/>
        <v>#N/A</v>
      </c>
    </row>
    <row r="716" spans="1:118" x14ac:dyDescent="0.3">
      <c r="B716" s="115" t="s">
        <v>341</v>
      </c>
      <c r="C716" s="108"/>
      <c r="D716" s="116">
        <f>SUM(D717:D722)</f>
        <v>38949013.329999998</v>
      </c>
      <c r="E716" s="117">
        <f t="shared" ref="E716:AE716" si="287">SUM(E717:E722)</f>
        <v>0</v>
      </c>
      <c r="F716" s="117">
        <f t="shared" si="287"/>
        <v>0</v>
      </c>
      <c r="G716" s="117">
        <f t="shared" si="287"/>
        <v>0</v>
      </c>
      <c r="H716" s="117">
        <f t="shared" si="287"/>
        <v>0</v>
      </c>
      <c r="I716" s="117">
        <f t="shared" si="287"/>
        <v>0</v>
      </c>
      <c r="J716" s="117">
        <f t="shared" si="287"/>
        <v>0</v>
      </c>
      <c r="K716" s="118">
        <f t="shared" si="287"/>
        <v>2</v>
      </c>
      <c r="L716" s="117">
        <f t="shared" si="287"/>
        <v>6180710.3600000003</v>
      </c>
      <c r="M716" s="117">
        <f t="shared" si="287"/>
        <v>3464</v>
      </c>
      <c r="N716" s="117">
        <f t="shared" si="287"/>
        <v>31571557.459999997</v>
      </c>
      <c r="O716" s="117">
        <f t="shared" si="287"/>
        <v>0</v>
      </c>
      <c r="P716" s="117">
        <f t="shared" si="287"/>
        <v>0</v>
      </c>
      <c r="Q716" s="117">
        <f t="shared" si="287"/>
        <v>0</v>
      </c>
      <c r="R716" s="117">
        <f t="shared" si="287"/>
        <v>0</v>
      </c>
      <c r="S716" s="117">
        <f t="shared" si="287"/>
        <v>0</v>
      </c>
      <c r="T716" s="117">
        <f t="shared" si="287"/>
        <v>0</v>
      </c>
      <c r="U716" s="117">
        <f t="shared" si="287"/>
        <v>0</v>
      </c>
      <c r="V716" s="117">
        <f t="shared" si="287"/>
        <v>0</v>
      </c>
      <c r="W716" s="117">
        <f t="shared" si="287"/>
        <v>0</v>
      </c>
      <c r="X716" s="117">
        <f t="shared" si="287"/>
        <v>0</v>
      </c>
      <c r="Y716" s="117">
        <f t="shared" si="287"/>
        <v>0</v>
      </c>
      <c r="Z716" s="117">
        <f t="shared" si="287"/>
        <v>0</v>
      </c>
      <c r="AA716" s="117">
        <f t="shared" si="287"/>
        <v>0</v>
      </c>
      <c r="AB716" s="117">
        <f t="shared" si="287"/>
        <v>0</v>
      </c>
      <c r="AC716" s="117">
        <f t="shared" si="287"/>
        <v>675631.33000000007</v>
      </c>
      <c r="AD716" s="117">
        <f t="shared" si="287"/>
        <v>521114.18000000005</v>
      </c>
      <c r="AE716" s="117">
        <f t="shared" si="287"/>
        <v>0</v>
      </c>
      <c r="AF716" s="108" t="s">
        <v>17004</v>
      </c>
      <c r="AG716" s="108" t="s">
        <v>17004</v>
      </c>
      <c r="AH716" s="108" t="s">
        <v>17004</v>
      </c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66"/>
      <c r="AX716" s="166"/>
      <c r="AY716" s="166"/>
      <c r="AZ716" s="166"/>
      <c r="BA716" s="166"/>
      <c r="BB716" s="167"/>
      <c r="BC716" s="97">
        <f t="shared" si="259"/>
        <v>-3464</v>
      </c>
      <c r="BJ716" s="97" t="e">
        <f t="shared" si="285"/>
        <v>#N/A</v>
      </c>
      <c r="BM716" s="97" t="s">
        <v>3491</v>
      </c>
      <c r="BN716" s="97" t="s">
        <v>841</v>
      </c>
      <c r="BO716" s="97" t="s">
        <v>3492</v>
      </c>
      <c r="BU716" s="97" t="s">
        <v>3491</v>
      </c>
      <c r="BV716" s="97" t="s">
        <v>841</v>
      </c>
      <c r="BW716" s="97" t="s">
        <v>3492</v>
      </c>
      <c r="CH716" s="119">
        <f t="shared" si="270"/>
        <v>1.5133991837501526E-9</v>
      </c>
      <c r="DN716" s="97" t="e">
        <f t="shared" si="271"/>
        <v>#N/A</v>
      </c>
    </row>
    <row r="717" spans="1:118" x14ac:dyDescent="0.3">
      <c r="A717" s="97">
        <v>1</v>
      </c>
      <c r="B717" s="120">
        <f>SUBTOTAL(9,$A$383:A717)</f>
        <v>308</v>
      </c>
      <c r="C717" s="130" t="s">
        <v>346</v>
      </c>
      <c r="D717" s="117">
        <f t="shared" ref="D717:D722" si="288">E717+F717+G717+H717+I717+J717+L717+N717+P717+R717+T717+U717+V717+W717+X717+Y717+Z717+AA717+AB717+AC717+AD717+AE717</f>
        <v>14134824.48</v>
      </c>
      <c r="E717" s="133">
        <v>0</v>
      </c>
      <c r="F717" s="133">
        <v>0</v>
      </c>
      <c r="G717" s="133">
        <v>0</v>
      </c>
      <c r="H717" s="133">
        <v>0</v>
      </c>
      <c r="I717" s="133">
        <v>0</v>
      </c>
      <c r="J717" s="133">
        <v>0</v>
      </c>
      <c r="K717" s="149">
        <v>0</v>
      </c>
      <c r="L717" s="133">
        <v>0</v>
      </c>
      <c r="M717" s="117">
        <v>1302</v>
      </c>
      <c r="N717" s="117">
        <v>13603715.66</v>
      </c>
      <c r="O717" s="133">
        <v>0</v>
      </c>
      <c r="P717" s="133">
        <v>0</v>
      </c>
      <c r="Q717" s="133">
        <v>0</v>
      </c>
      <c r="R717" s="133">
        <v>0</v>
      </c>
      <c r="S717" s="133">
        <v>0</v>
      </c>
      <c r="T717" s="133">
        <v>0</v>
      </c>
      <c r="U717" s="133">
        <v>0</v>
      </c>
      <c r="V717" s="133">
        <v>0</v>
      </c>
      <c r="W717" s="133">
        <v>0</v>
      </c>
      <c r="X717" s="133">
        <v>0</v>
      </c>
      <c r="Y717" s="133">
        <v>0</v>
      </c>
      <c r="Z717" s="133">
        <v>0</v>
      </c>
      <c r="AA717" s="133">
        <v>0</v>
      </c>
      <c r="AB717" s="133">
        <v>0</v>
      </c>
      <c r="AC717" s="117">
        <f>ROUND(N717*2.14%,2)</f>
        <v>291119.52</v>
      </c>
      <c r="AD717" s="133">
        <v>239989.3</v>
      </c>
      <c r="AE717" s="133">
        <v>0</v>
      </c>
      <c r="AF717" s="108">
        <v>2024</v>
      </c>
      <c r="AG717" s="108">
        <v>2024</v>
      </c>
      <c r="AH717" s="108">
        <v>2024</v>
      </c>
      <c r="AI717" s="124"/>
      <c r="AJ717" s="124"/>
      <c r="AK717" s="124"/>
      <c r="AL717" s="124"/>
      <c r="AM717" s="125" t="s">
        <v>16933</v>
      </c>
      <c r="AN717" s="125" t="s">
        <v>16935</v>
      </c>
      <c r="AO717" s="125">
        <v>0</v>
      </c>
      <c r="AP717" s="125" t="s">
        <v>16951</v>
      </c>
      <c r="AQ717" s="125" t="s">
        <v>16937</v>
      </c>
      <c r="AR717" s="125" t="s">
        <v>16943</v>
      </c>
      <c r="AS717" s="125"/>
      <c r="AT717" s="125"/>
      <c r="AU717" s="125"/>
      <c r="AV717" s="125"/>
      <c r="AW717" s="125" t="s">
        <v>736</v>
      </c>
      <c r="AX717" s="126">
        <v>2587.8000000000002</v>
      </c>
      <c r="AY717" s="126">
        <v>762.28</v>
      </c>
      <c r="AZ717" s="125" t="s">
        <v>2966</v>
      </c>
      <c r="BA717" s="125" t="s">
        <v>16991</v>
      </c>
      <c r="BB717" s="127"/>
      <c r="BC717" s="128">
        <f t="shared" si="259"/>
        <v>-539.72</v>
      </c>
      <c r="BD717" s="97" t="s">
        <v>16925</v>
      </c>
      <c r="BJ717" s="97" t="str">
        <f t="shared" si="285"/>
        <v>нет данных</v>
      </c>
      <c r="BM717" s="97" t="s">
        <v>3493</v>
      </c>
      <c r="BN717" s="97" t="s">
        <v>2983</v>
      </c>
      <c r="BO717" s="97" t="s">
        <v>2983</v>
      </c>
      <c r="BU717" s="97" t="s">
        <v>3493</v>
      </c>
      <c r="BV717" s="97" t="s">
        <v>2983</v>
      </c>
      <c r="BW717" s="97" t="s">
        <v>2983</v>
      </c>
      <c r="CH717" s="119">
        <f t="shared" si="270"/>
        <v>2.9103830456733704E-10</v>
      </c>
      <c r="DN717" s="97" t="e">
        <f t="shared" si="271"/>
        <v>#N/A</v>
      </c>
    </row>
    <row r="718" spans="1:118" x14ac:dyDescent="0.3">
      <c r="A718" s="97">
        <v>1</v>
      </c>
      <c r="B718" s="120">
        <f>SUBTOTAL(9,$A$383:A718)</f>
        <v>309</v>
      </c>
      <c r="C718" s="130" t="s">
        <v>347</v>
      </c>
      <c r="D718" s="117">
        <f t="shared" si="288"/>
        <v>6676587.5999999996</v>
      </c>
      <c r="E718" s="133">
        <v>0</v>
      </c>
      <c r="F718" s="133">
        <v>0</v>
      </c>
      <c r="G718" s="133">
        <v>0</v>
      </c>
      <c r="H718" s="133">
        <v>0</v>
      </c>
      <c r="I718" s="133">
        <v>0</v>
      </c>
      <c r="J718" s="133">
        <v>0</v>
      </c>
      <c r="K718" s="149">
        <v>0</v>
      </c>
      <c r="L718" s="133">
        <v>0</v>
      </c>
      <c r="M718" s="117">
        <v>615</v>
      </c>
      <c r="N718" s="117">
        <v>6438105.54</v>
      </c>
      <c r="O718" s="133">
        <v>0</v>
      </c>
      <c r="P718" s="133">
        <v>0</v>
      </c>
      <c r="Q718" s="133">
        <v>0</v>
      </c>
      <c r="R718" s="133">
        <v>0</v>
      </c>
      <c r="S718" s="133">
        <v>0</v>
      </c>
      <c r="T718" s="133">
        <v>0</v>
      </c>
      <c r="U718" s="133">
        <v>0</v>
      </c>
      <c r="V718" s="133">
        <v>0</v>
      </c>
      <c r="W718" s="133">
        <v>0</v>
      </c>
      <c r="X718" s="133">
        <v>0</v>
      </c>
      <c r="Y718" s="133">
        <v>0</v>
      </c>
      <c r="Z718" s="133">
        <v>0</v>
      </c>
      <c r="AA718" s="133">
        <v>0</v>
      </c>
      <c r="AB718" s="133">
        <v>0</v>
      </c>
      <c r="AC718" s="117">
        <f>ROUND(N718*2.14%,2)</f>
        <v>137775.46</v>
      </c>
      <c r="AD718" s="117">
        <v>100706.6</v>
      </c>
      <c r="AE718" s="133">
        <v>0</v>
      </c>
      <c r="AF718" s="108">
        <v>2024</v>
      </c>
      <c r="AG718" s="108">
        <v>2024</v>
      </c>
      <c r="AH718" s="108">
        <v>2024</v>
      </c>
      <c r="AI718" s="124"/>
      <c r="AJ718" s="124"/>
      <c r="AK718" s="124"/>
      <c r="AL718" s="124"/>
      <c r="AM718" s="125" t="s">
        <v>16933</v>
      </c>
      <c r="AN718" s="125" t="s">
        <v>16928</v>
      </c>
      <c r="AO718" s="125">
        <v>0</v>
      </c>
      <c r="AP718" s="125" t="s">
        <v>16949</v>
      </c>
      <c r="AQ718" s="125" t="s">
        <v>16931</v>
      </c>
      <c r="AR718" s="125">
        <v>0</v>
      </c>
      <c r="AS718" s="125"/>
      <c r="AT718" s="125"/>
      <c r="AU718" s="125"/>
      <c r="AV718" s="125"/>
      <c r="AW718" s="125" t="s">
        <v>994</v>
      </c>
      <c r="AX718" s="126">
        <v>615.4</v>
      </c>
      <c r="AY718" s="126">
        <v>398.26</v>
      </c>
      <c r="AZ718" s="125" t="s">
        <v>2966</v>
      </c>
      <c r="BA718" s="125" t="s">
        <v>16991</v>
      </c>
      <c r="BB718" s="127"/>
      <c r="BC718" s="128">
        <f t="shared" si="259"/>
        <v>-216.74</v>
      </c>
      <c r="BD718" s="97" t="s">
        <v>16925</v>
      </c>
      <c r="BJ718" s="97" t="str">
        <f t="shared" si="285"/>
        <v>нет данных</v>
      </c>
      <c r="BM718" s="97" t="s">
        <v>3494</v>
      </c>
      <c r="BN718" s="97" t="s">
        <v>1269</v>
      </c>
      <c r="BO718" s="97" t="s">
        <v>3495</v>
      </c>
      <c r="BU718" s="97" t="s">
        <v>3494</v>
      </c>
      <c r="BV718" s="97" t="s">
        <v>1269</v>
      </c>
      <c r="BW718" s="97" t="s">
        <v>3495</v>
      </c>
      <c r="CH718" s="119">
        <f t="shared" si="270"/>
        <v>-4.0745362639427185E-10</v>
      </c>
      <c r="DN718" s="97" t="e">
        <f t="shared" si="271"/>
        <v>#N/A</v>
      </c>
    </row>
    <row r="719" spans="1:118" x14ac:dyDescent="0.3">
      <c r="A719" s="97">
        <v>1</v>
      </c>
      <c r="B719" s="120">
        <f>SUBTOTAL(9,$A$383:A719)</f>
        <v>310</v>
      </c>
      <c r="C719" s="130" t="s">
        <v>339</v>
      </c>
      <c r="D719" s="117">
        <f t="shared" si="288"/>
        <v>4085600</v>
      </c>
      <c r="E719" s="133">
        <v>0</v>
      </c>
      <c r="F719" s="133">
        <v>0</v>
      </c>
      <c r="G719" s="133">
        <v>0</v>
      </c>
      <c r="H719" s="133">
        <v>0</v>
      </c>
      <c r="I719" s="133">
        <v>0</v>
      </c>
      <c r="J719" s="133">
        <v>0</v>
      </c>
      <c r="K719" s="149">
        <v>0</v>
      </c>
      <c r="L719" s="133">
        <v>0</v>
      </c>
      <c r="M719" s="135">
        <v>498</v>
      </c>
      <c r="N719" s="117">
        <v>4000000</v>
      </c>
      <c r="O719" s="133">
        <v>0</v>
      </c>
      <c r="P719" s="133">
        <v>0</v>
      </c>
      <c r="Q719" s="117">
        <v>0</v>
      </c>
      <c r="R719" s="117">
        <v>0</v>
      </c>
      <c r="S719" s="133">
        <v>0</v>
      </c>
      <c r="T719" s="133">
        <v>0</v>
      </c>
      <c r="U719" s="133">
        <v>0</v>
      </c>
      <c r="V719" s="133">
        <v>0</v>
      </c>
      <c r="W719" s="133">
        <v>0</v>
      </c>
      <c r="X719" s="133">
        <v>0</v>
      </c>
      <c r="Y719" s="133">
        <v>0</v>
      </c>
      <c r="Z719" s="133">
        <v>0</v>
      </c>
      <c r="AA719" s="133">
        <v>0</v>
      </c>
      <c r="AB719" s="133">
        <v>0</v>
      </c>
      <c r="AC719" s="117">
        <f>ROUND(N719*2.14%,2)</f>
        <v>85600</v>
      </c>
      <c r="AD719" s="117">
        <v>0</v>
      </c>
      <c r="AE719" s="133">
        <v>0</v>
      </c>
      <c r="AF719" s="108" t="s">
        <v>17025</v>
      </c>
      <c r="AG719" s="108">
        <v>2024</v>
      </c>
      <c r="AH719" s="108">
        <v>2024</v>
      </c>
      <c r="AI719" s="124"/>
      <c r="AJ719" s="124"/>
      <c r="AK719" s="124"/>
      <c r="AL719" s="124"/>
      <c r="AM719" s="125" t="s">
        <v>16928</v>
      </c>
      <c r="AN719" s="125" t="s">
        <v>16949</v>
      </c>
      <c r="AO719" s="125">
        <v>0</v>
      </c>
      <c r="AP719" s="125" t="s">
        <v>16930</v>
      </c>
      <c r="AQ719" s="125" t="s">
        <v>16947</v>
      </c>
      <c r="AR719" s="125">
        <v>0</v>
      </c>
      <c r="AS719" s="125"/>
      <c r="AT719" s="125"/>
      <c r="AU719" s="125"/>
      <c r="AV719" s="125"/>
      <c r="AW719" s="125" t="s">
        <v>1445</v>
      </c>
      <c r="AX719" s="126">
        <v>421.5</v>
      </c>
      <c r="AY719" s="126">
        <v>670</v>
      </c>
      <c r="AZ719" s="125" t="s">
        <v>2966</v>
      </c>
      <c r="BA719" s="125" t="s">
        <v>16991</v>
      </c>
      <c r="BB719" s="127"/>
      <c r="BC719" s="128">
        <f>AY719-M719</f>
        <v>172</v>
      </c>
      <c r="BJ719" s="97" t="str">
        <f t="shared" si="285"/>
        <v>нет данных</v>
      </c>
      <c r="BM719" s="97" t="s">
        <v>685</v>
      </c>
      <c r="BN719" s="97" t="s">
        <v>658</v>
      </c>
      <c r="BO719" s="97" t="s">
        <v>3480</v>
      </c>
      <c r="BU719" s="97" t="s">
        <v>685</v>
      </c>
      <c r="BV719" s="97" t="s">
        <v>658</v>
      </c>
      <c r="BW719" s="97" t="s">
        <v>3480</v>
      </c>
      <c r="CH719" s="119">
        <f t="shared" si="270"/>
        <v>0</v>
      </c>
      <c r="DN719" s="97" t="e">
        <f t="shared" si="271"/>
        <v>#N/A</v>
      </c>
    </row>
    <row r="720" spans="1:118" x14ac:dyDescent="0.3">
      <c r="A720" s="97">
        <v>1</v>
      </c>
      <c r="B720" s="120">
        <f>SUBTOTAL(9,$A$383:A720)</f>
        <v>311</v>
      </c>
      <c r="C720" s="130" t="s">
        <v>340</v>
      </c>
      <c r="D720" s="117">
        <f t="shared" si="288"/>
        <v>3687782.61</v>
      </c>
      <c r="E720" s="133">
        <v>0</v>
      </c>
      <c r="F720" s="133">
        <v>0</v>
      </c>
      <c r="G720" s="133">
        <v>0</v>
      </c>
      <c r="H720" s="133">
        <v>0</v>
      </c>
      <c r="I720" s="133">
        <v>0</v>
      </c>
      <c r="J720" s="133">
        <v>0</v>
      </c>
      <c r="K720" s="149">
        <v>0</v>
      </c>
      <c r="L720" s="133">
        <v>0</v>
      </c>
      <c r="M720" s="135">
        <v>399</v>
      </c>
      <c r="N720" s="117">
        <v>3610517.54</v>
      </c>
      <c r="O720" s="133">
        <v>0</v>
      </c>
      <c r="P720" s="133">
        <v>0</v>
      </c>
      <c r="Q720" s="117">
        <v>0</v>
      </c>
      <c r="R720" s="117">
        <v>0</v>
      </c>
      <c r="S720" s="133">
        <v>0</v>
      </c>
      <c r="T720" s="133">
        <v>0</v>
      </c>
      <c r="U720" s="133">
        <v>0</v>
      </c>
      <c r="V720" s="133">
        <v>0</v>
      </c>
      <c r="W720" s="133">
        <v>0</v>
      </c>
      <c r="X720" s="133">
        <v>0</v>
      </c>
      <c r="Y720" s="133">
        <v>0</v>
      </c>
      <c r="Z720" s="133">
        <v>0</v>
      </c>
      <c r="AA720" s="133">
        <v>0</v>
      </c>
      <c r="AB720" s="133">
        <v>0</v>
      </c>
      <c r="AC720" s="117">
        <f>ROUND(N720*2.14%,2)-0.01</f>
        <v>77265.070000000007</v>
      </c>
      <c r="AD720" s="117">
        <v>0</v>
      </c>
      <c r="AE720" s="133">
        <v>0</v>
      </c>
      <c r="AF720" s="108" t="s">
        <v>17025</v>
      </c>
      <c r="AG720" s="108">
        <v>2024</v>
      </c>
      <c r="AH720" s="108">
        <v>2024</v>
      </c>
      <c r="AI720" s="124"/>
      <c r="AJ720" s="124"/>
      <c r="AK720" s="124"/>
      <c r="AL720" s="124"/>
      <c r="AM720" s="125" t="s">
        <v>16928</v>
      </c>
      <c r="AN720" s="125" t="s">
        <v>16932</v>
      </c>
      <c r="AO720" s="125">
        <v>0</v>
      </c>
      <c r="AP720" s="125" t="s">
        <v>16939</v>
      </c>
      <c r="AQ720" s="125" t="s">
        <v>16947</v>
      </c>
      <c r="AR720" s="125">
        <v>0</v>
      </c>
      <c r="AS720" s="125"/>
      <c r="AT720" s="125"/>
      <c r="AU720" s="125"/>
      <c r="AV720" s="125"/>
      <c r="AW720" s="125" t="s">
        <v>1421</v>
      </c>
      <c r="AX720" s="126">
        <v>440.1</v>
      </c>
      <c r="AY720" s="126">
        <v>286.07</v>
      </c>
      <c r="AZ720" s="125" t="s">
        <v>2966</v>
      </c>
      <c r="BA720" s="125" t="s">
        <v>16991</v>
      </c>
      <c r="BB720" s="127"/>
      <c r="BC720" s="128">
        <f>AY720-M720</f>
        <v>-112.93</v>
      </c>
      <c r="BD720" s="97" t="s">
        <v>16927</v>
      </c>
      <c r="BJ720" s="97" t="str">
        <f t="shared" si="285"/>
        <v>нет данных</v>
      </c>
      <c r="BM720" s="97" t="s">
        <v>3481</v>
      </c>
      <c r="BN720" s="97" t="s">
        <v>657</v>
      </c>
      <c r="BO720" s="97" t="s">
        <v>1964</v>
      </c>
      <c r="BU720" s="97" t="s">
        <v>3481</v>
      </c>
      <c r="BV720" s="97" t="s">
        <v>657</v>
      </c>
      <c r="BW720" s="97" t="s">
        <v>1964</v>
      </c>
      <c r="CH720" s="119">
        <f t="shared" si="270"/>
        <v>-1.7462298274040222E-10</v>
      </c>
      <c r="DN720" s="97" t="e">
        <f t="shared" si="271"/>
        <v>#N/A</v>
      </c>
    </row>
    <row r="721" spans="1:118" x14ac:dyDescent="0.3">
      <c r="A721" s="97">
        <v>1</v>
      </c>
      <c r="B721" s="120">
        <f>SUBTOTAL(9,$A$383:A721)</f>
        <v>312</v>
      </c>
      <c r="C721" s="130" t="s">
        <v>12952</v>
      </c>
      <c r="D721" s="117">
        <f t="shared" si="288"/>
        <v>4003090</v>
      </c>
      <c r="E721" s="133">
        <v>0</v>
      </c>
      <c r="F721" s="133">
        <v>0</v>
      </c>
      <c r="G721" s="133">
        <v>0</v>
      </c>
      <c r="H721" s="133">
        <v>0</v>
      </c>
      <c r="I721" s="133">
        <v>0</v>
      </c>
      <c r="J721" s="133">
        <v>0</v>
      </c>
      <c r="K721" s="149">
        <v>0</v>
      </c>
      <c r="L721" s="133">
        <v>0</v>
      </c>
      <c r="M721" s="135">
        <v>650</v>
      </c>
      <c r="N721" s="117">
        <v>3919218.72</v>
      </c>
      <c r="O721" s="133">
        <v>0</v>
      </c>
      <c r="P721" s="133">
        <v>0</v>
      </c>
      <c r="Q721" s="117">
        <v>0</v>
      </c>
      <c r="R721" s="117">
        <v>0</v>
      </c>
      <c r="S721" s="133">
        <v>0</v>
      </c>
      <c r="T721" s="133">
        <v>0</v>
      </c>
      <c r="U721" s="133">
        <v>0</v>
      </c>
      <c r="V721" s="133">
        <v>0</v>
      </c>
      <c r="W721" s="133">
        <v>0</v>
      </c>
      <c r="X721" s="133">
        <v>0</v>
      </c>
      <c r="Y721" s="133">
        <v>0</v>
      </c>
      <c r="Z721" s="133">
        <v>0</v>
      </c>
      <c r="AA721" s="133">
        <v>0</v>
      </c>
      <c r="AB721" s="133">
        <v>0</v>
      </c>
      <c r="AC721" s="117">
        <f>ROUND(N721*2.14%,2)</f>
        <v>83871.28</v>
      </c>
      <c r="AD721" s="117">
        <v>0</v>
      </c>
      <c r="AE721" s="133">
        <v>0</v>
      </c>
      <c r="AF721" s="108" t="s">
        <v>17025</v>
      </c>
      <c r="AG721" s="108">
        <v>2024</v>
      </c>
      <c r="AH721" s="108">
        <v>2024</v>
      </c>
      <c r="AI721" s="124"/>
      <c r="AJ721" s="124"/>
      <c r="AK721" s="124"/>
      <c r="AL721" s="124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6"/>
      <c r="AY721" s="126"/>
      <c r="AZ721" s="125"/>
      <c r="BA721" s="125"/>
      <c r="BB721" s="127"/>
      <c r="BC721" s="128"/>
      <c r="CH721" s="119"/>
      <c r="DN721" s="97" t="e">
        <f t="shared" si="271"/>
        <v>#N/A</v>
      </c>
    </row>
    <row r="722" spans="1:118" x14ac:dyDescent="0.3">
      <c r="A722" s="97">
        <v>1</v>
      </c>
      <c r="B722" s="120">
        <f>SUBTOTAL(9,$A$383:A722)</f>
        <v>313</v>
      </c>
      <c r="C722" s="180" t="s">
        <v>12801</v>
      </c>
      <c r="D722" s="54">
        <f t="shared" si="288"/>
        <v>6361128.6400000006</v>
      </c>
      <c r="E722" s="54">
        <v>0</v>
      </c>
      <c r="F722" s="54">
        <v>0</v>
      </c>
      <c r="G722" s="54">
        <v>0</v>
      </c>
      <c r="H722" s="54">
        <v>0</v>
      </c>
      <c r="I722" s="54">
        <v>0</v>
      </c>
      <c r="J722" s="54">
        <v>0</v>
      </c>
      <c r="K722" s="180">
        <v>2</v>
      </c>
      <c r="L722" s="54">
        <v>6180710.3600000003</v>
      </c>
      <c r="M722" s="54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180418.28</v>
      </c>
      <c r="AE722" s="54">
        <v>0</v>
      </c>
      <c r="AF722" s="125">
        <v>2024</v>
      </c>
      <c r="AG722" s="125">
        <v>2024</v>
      </c>
      <c r="AH722" s="125" t="s">
        <v>17025</v>
      </c>
      <c r="AZ722" s="97"/>
      <c r="BA722" s="97"/>
      <c r="BB722" s="97"/>
      <c r="DN722" s="97">
        <f t="shared" si="271"/>
        <v>6180710.3600000003</v>
      </c>
    </row>
    <row r="723" spans="1:118" x14ac:dyDescent="0.3">
      <c r="B723" s="150" t="s">
        <v>342</v>
      </c>
      <c r="C723" s="150"/>
      <c r="D723" s="116">
        <f>D724</f>
        <v>2819018.4899999998</v>
      </c>
      <c r="E723" s="117">
        <f t="shared" ref="E723:AE723" si="289">E724</f>
        <v>0</v>
      </c>
      <c r="F723" s="117">
        <f t="shared" si="289"/>
        <v>0</v>
      </c>
      <c r="G723" s="117">
        <f t="shared" si="289"/>
        <v>0</v>
      </c>
      <c r="H723" s="117">
        <f t="shared" si="289"/>
        <v>0</v>
      </c>
      <c r="I723" s="117">
        <f t="shared" si="289"/>
        <v>0</v>
      </c>
      <c r="J723" s="117">
        <f t="shared" si="289"/>
        <v>0</v>
      </c>
      <c r="K723" s="118">
        <f t="shared" si="289"/>
        <v>0</v>
      </c>
      <c r="L723" s="117">
        <f t="shared" si="289"/>
        <v>0</v>
      </c>
      <c r="M723" s="117">
        <f t="shared" si="289"/>
        <v>299.56</v>
      </c>
      <c r="N723" s="117">
        <f t="shared" si="289"/>
        <v>2759955.44</v>
      </c>
      <c r="O723" s="117">
        <f t="shared" si="289"/>
        <v>0</v>
      </c>
      <c r="P723" s="117">
        <f t="shared" si="289"/>
        <v>0</v>
      </c>
      <c r="Q723" s="117">
        <f t="shared" si="289"/>
        <v>0</v>
      </c>
      <c r="R723" s="117">
        <f t="shared" si="289"/>
        <v>0</v>
      </c>
      <c r="S723" s="117">
        <f t="shared" si="289"/>
        <v>0</v>
      </c>
      <c r="T723" s="117">
        <f t="shared" si="289"/>
        <v>0</v>
      </c>
      <c r="U723" s="117">
        <f t="shared" si="289"/>
        <v>0</v>
      </c>
      <c r="V723" s="117">
        <f t="shared" si="289"/>
        <v>0</v>
      </c>
      <c r="W723" s="117">
        <f t="shared" si="289"/>
        <v>0</v>
      </c>
      <c r="X723" s="117">
        <f t="shared" si="289"/>
        <v>0</v>
      </c>
      <c r="Y723" s="117">
        <f t="shared" si="289"/>
        <v>0</v>
      </c>
      <c r="Z723" s="117">
        <f t="shared" si="289"/>
        <v>0</v>
      </c>
      <c r="AA723" s="117">
        <f t="shared" si="289"/>
        <v>0</v>
      </c>
      <c r="AB723" s="117">
        <f t="shared" si="289"/>
        <v>0</v>
      </c>
      <c r="AC723" s="117">
        <f t="shared" si="289"/>
        <v>59063.05</v>
      </c>
      <c r="AD723" s="117">
        <f t="shared" si="289"/>
        <v>0</v>
      </c>
      <c r="AE723" s="117">
        <f t="shared" si="289"/>
        <v>0</v>
      </c>
      <c r="AF723" s="108" t="s">
        <v>17004</v>
      </c>
      <c r="AG723" s="108" t="s">
        <v>17004</v>
      </c>
      <c r="AH723" s="108" t="s">
        <v>17004</v>
      </c>
      <c r="AI723" s="124"/>
      <c r="AJ723" s="124"/>
      <c r="AK723" s="124"/>
      <c r="AL723" s="124"/>
      <c r="AM723" s="125"/>
      <c r="AN723" s="125"/>
      <c r="AO723" s="125"/>
      <c r="AP723" s="125"/>
      <c r="AQ723" s="125"/>
      <c r="AR723" s="125"/>
      <c r="AS723" s="125"/>
      <c r="AT723" s="125"/>
      <c r="AU723" s="125"/>
      <c r="AV723" s="125"/>
      <c r="AW723" s="125"/>
      <c r="AX723" s="126"/>
      <c r="AY723" s="126"/>
      <c r="AZ723" s="125"/>
      <c r="BA723" s="125"/>
      <c r="BB723" s="127"/>
      <c r="BC723" s="128">
        <v>-299.56</v>
      </c>
      <c r="BJ723" s="97" t="e">
        <v>#N/A</v>
      </c>
      <c r="BM723" s="97" t="s">
        <v>3483</v>
      </c>
      <c r="BN723" s="97" t="s">
        <v>657</v>
      </c>
      <c r="BO723" s="97" t="s">
        <v>1964</v>
      </c>
      <c r="BU723" s="97" t="s">
        <v>3483</v>
      </c>
      <c r="BV723" s="97" t="s">
        <v>657</v>
      </c>
      <c r="BW723" s="97" t="s">
        <v>1964</v>
      </c>
      <c r="CH723" s="119">
        <v>-1.7462298274040222E-10</v>
      </c>
      <c r="DN723" s="97" t="e">
        <f t="shared" si="271"/>
        <v>#N/A</v>
      </c>
    </row>
    <row r="724" spans="1:118" x14ac:dyDescent="0.3">
      <c r="A724" s="97">
        <v>1</v>
      </c>
      <c r="B724" s="120">
        <f>SUBTOTAL(9,$A$383:A724)</f>
        <v>314</v>
      </c>
      <c r="C724" s="130" t="s">
        <v>343</v>
      </c>
      <c r="D724" s="117">
        <f>E724+F724+G724+H724+I724+J724+L724+N724+P724+R724+T724+U724+V724+W724+X724+Y724+Z724+AA724+AB724+AC724+AD724+AE724</f>
        <v>2819018.4899999998</v>
      </c>
      <c r="E724" s="133">
        <v>0</v>
      </c>
      <c r="F724" s="133">
        <v>0</v>
      </c>
      <c r="G724" s="133">
        <v>0</v>
      </c>
      <c r="H724" s="133">
        <v>0</v>
      </c>
      <c r="I724" s="133">
        <v>0</v>
      </c>
      <c r="J724" s="133">
        <v>0</v>
      </c>
      <c r="K724" s="149">
        <v>0</v>
      </c>
      <c r="L724" s="133">
        <v>0</v>
      </c>
      <c r="M724" s="122">
        <v>299.56</v>
      </c>
      <c r="N724" s="117">
        <v>2759955.44</v>
      </c>
      <c r="O724" s="133">
        <v>0</v>
      </c>
      <c r="P724" s="133">
        <v>0</v>
      </c>
      <c r="Q724" s="117">
        <v>0</v>
      </c>
      <c r="R724" s="117">
        <v>0</v>
      </c>
      <c r="S724" s="133">
        <v>0</v>
      </c>
      <c r="T724" s="133">
        <v>0</v>
      </c>
      <c r="U724" s="133">
        <v>0</v>
      </c>
      <c r="V724" s="133">
        <v>0</v>
      </c>
      <c r="W724" s="133">
        <v>0</v>
      </c>
      <c r="X724" s="133">
        <v>0</v>
      </c>
      <c r="Y724" s="133">
        <v>0</v>
      </c>
      <c r="Z724" s="133">
        <v>0</v>
      </c>
      <c r="AA724" s="133">
        <v>0</v>
      </c>
      <c r="AB724" s="133">
        <v>0</v>
      </c>
      <c r="AC724" s="117">
        <v>59063.05</v>
      </c>
      <c r="AD724" s="117">
        <v>0</v>
      </c>
      <c r="AE724" s="133">
        <v>0</v>
      </c>
      <c r="AF724" s="108" t="s">
        <v>17025</v>
      </c>
      <c r="AG724" s="108">
        <v>2024</v>
      </c>
      <c r="AH724" s="108">
        <v>2024</v>
      </c>
      <c r="AI724" s="124"/>
      <c r="AJ724" s="124"/>
      <c r="AK724" s="124"/>
      <c r="AL724" s="124"/>
      <c r="AM724" s="125" t="s">
        <v>16932</v>
      </c>
      <c r="AN724" s="125" t="s">
        <v>16934</v>
      </c>
      <c r="AO724" s="125">
        <v>0</v>
      </c>
      <c r="AP724" s="125" t="s">
        <v>16935</v>
      </c>
      <c r="AQ724" s="125" t="s">
        <v>16931</v>
      </c>
      <c r="AR724" s="125">
        <v>0</v>
      </c>
      <c r="AS724" s="125"/>
      <c r="AT724" s="125"/>
      <c r="AU724" s="125"/>
      <c r="AV724" s="125"/>
      <c r="AW724" s="125" t="s">
        <v>841</v>
      </c>
      <c r="AX724" s="126">
        <v>313</v>
      </c>
      <c r="AY724" s="126" t="s">
        <v>2983</v>
      </c>
      <c r="AZ724" s="125" t="s">
        <v>2966</v>
      </c>
      <c r="BA724" s="125" t="s">
        <v>16991</v>
      </c>
      <c r="BB724" s="127"/>
      <c r="BC724" s="128" t="e">
        <v>#VALUE!</v>
      </c>
      <c r="BJ724" s="97" t="s">
        <v>3382</v>
      </c>
      <c r="BM724" s="97" t="s">
        <v>3485</v>
      </c>
      <c r="BN724" s="97" t="s">
        <v>715</v>
      </c>
      <c r="BO724" s="97" t="s">
        <v>3486</v>
      </c>
      <c r="BU724" s="97" t="s">
        <v>3485</v>
      </c>
      <c r="BV724" s="97" t="s">
        <v>715</v>
      </c>
      <c r="BW724" s="97" t="s">
        <v>3486</v>
      </c>
      <c r="CH724" s="119">
        <v>-1.7462298274040222E-10</v>
      </c>
      <c r="DN724" s="97" t="e">
        <f t="shared" si="271"/>
        <v>#N/A</v>
      </c>
    </row>
    <row r="725" spans="1:118" x14ac:dyDescent="0.3">
      <c r="B725" s="150" t="s">
        <v>344</v>
      </c>
      <c r="C725" s="150"/>
      <c r="D725" s="116">
        <f>D726</f>
        <v>5767708.0499999998</v>
      </c>
      <c r="E725" s="117">
        <f t="shared" ref="E725:AE725" si="290">E726</f>
        <v>0</v>
      </c>
      <c r="F725" s="117">
        <f t="shared" si="290"/>
        <v>0</v>
      </c>
      <c r="G725" s="117">
        <f t="shared" si="290"/>
        <v>0</v>
      </c>
      <c r="H725" s="117">
        <f t="shared" si="290"/>
        <v>0</v>
      </c>
      <c r="I725" s="117">
        <f t="shared" si="290"/>
        <v>0</v>
      </c>
      <c r="J725" s="117">
        <f t="shared" si="290"/>
        <v>0</v>
      </c>
      <c r="K725" s="118">
        <f t="shared" si="290"/>
        <v>0</v>
      </c>
      <c r="L725" s="117">
        <f t="shared" si="290"/>
        <v>0</v>
      </c>
      <c r="M725" s="117">
        <f t="shared" si="290"/>
        <v>611.02</v>
      </c>
      <c r="N725" s="117">
        <f t="shared" si="290"/>
        <v>5646865.1399999997</v>
      </c>
      <c r="O725" s="117">
        <f t="shared" si="290"/>
        <v>0</v>
      </c>
      <c r="P725" s="117">
        <f t="shared" si="290"/>
        <v>0</v>
      </c>
      <c r="Q725" s="117">
        <f t="shared" si="290"/>
        <v>0</v>
      </c>
      <c r="R725" s="117">
        <f t="shared" si="290"/>
        <v>0</v>
      </c>
      <c r="S725" s="117">
        <f t="shared" si="290"/>
        <v>0</v>
      </c>
      <c r="T725" s="117">
        <f t="shared" si="290"/>
        <v>0</v>
      </c>
      <c r="U725" s="117">
        <f t="shared" si="290"/>
        <v>0</v>
      </c>
      <c r="V725" s="117">
        <f t="shared" si="290"/>
        <v>0</v>
      </c>
      <c r="W725" s="117">
        <f t="shared" si="290"/>
        <v>0</v>
      </c>
      <c r="X725" s="117">
        <f t="shared" si="290"/>
        <v>0</v>
      </c>
      <c r="Y725" s="117">
        <f t="shared" si="290"/>
        <v>0</v>
      </c>
      <c r="Z725" s="117">
        <f t="shared" si="290"/>
        <v>0</v>
      </c>
      <c r="AA725" s="117">
        <f t="shared" si="290"/>
        <v>0</v>
      </c>
      <c r="AB725" s="117">
        <f t="shared" si="290"/>
        <v>0</v>
      </c>
      <c r="AC725" s="117">
        <f t="shared" si="290"/>
        <v>120842.91</v>
      </c>
      <c r="AD725" s="117">
        <f t="shared" si="290"/>
        <v>0</v>
      </c>
      <c r="AE725" s="117">
        <f t="shared" si="290"/>
        <v>0</v>
      </c>
      <c r="AF725" s="108" t="s">
        <v>17004</v>
      </c>
      <c r="AG725" s="108" t="s">
        <v>17004</v>
      </c>
      <c r="AH725" s="108" t="s">
        <v>17004</v>
      </c>
      <c r="AI725" s="124"/>
      <c r="AJ725" s="124"/>
      <c r="AK725" s="124"/>
      <c r="AL725" s="124"/>
      <c r="AM725" s="125"/>
      <c r="AN725" s="125"/>
      <c r="AO725" s="125"/>
      <c r="AP725" s="125"/>
      <c r="AQ725" s="125"/>
      <c r="AR725" s="125"/>
      <c r="AS725" s="125"/>
      <c r="AT725" s="125"/>
      <c r="AU725" s="125"/>
      <c r="AV725" s="125"/>
      <c r="AW725" s="125"/>
      <c r="AX725" s="126"/>
      <c r="AY725" s="126"/>
      <c r="AZ725" s="125"/>
      <c r="BA725" s="125"/>
      <c r="BB725" s="127"/>
      <c r="BC725" s="128">
        <v>-611.02</v>
      </c>
      <c r="BJ725" s="97" t="e">
        <v>#N/A</v>
      </c>
      <c r="BM725" s="97" t="s">
        <v>3487</v>
      </c>
      <c r="BN725" s="97" t="s">
        <v>715</v>
      </c>
      <c r="BO725" s="97" t="s">
        <v>3488</v>
      </c>
      <c r="BU725" s="97" t="s">
        <v>3487</v>
      </c>
      <c r="BV725" s="97" t="s">
        <v>715</v>
      </c>
      <c r="BW725" s="97" t="s">
        <v>3488</v>
      </c>
      <c r="CH725" s="119">
        <v>1.4551915228366852E-10</v>
      </c>
      <c r="DN725" s="97" t="e">
        <f t="shared" si="271"/>
        <v>#N/A</v>
      </c>
    </row>
    <row r="726" spans="1:118" x14ac:dyDescent="0.3">
      <c r="A726" s="97">
        <v>1</v>
      </c>
      <c r="B726" s="120">
        <f>SUBTOTAL(9,$A$383:A726)</f>
        <v>315</v>
      </c>
      <c r="C726" s="130" t="s">
        <v>345</v>
      </c>
      <c r="D726" s="117">
        <f>E726+F726+G726+H726+I726+J726+L726+N726+P726+R726+T726+U726+V726+W726+X726+Y726+Z726+AA726+AB726+AC726+AD726+AE726</f>
        <v>5767708.0499999998</v>
      </c>
      <c r="E726" s="133">
        <v>0</v>
      </c>
      <c r="F726" s="133">
        <v>0</v>
      </c>
      <c r="G726" s="133">
        <v>0</v>
      </c>
      <c r="H726" s="133">
        <v>0</v>
      </c>
      <c r="I726" s="133">
        <v>0</v>
      </c>
      <c r="J726" s="133">
        <v>0</v>
      </c>
      <c r="K726" s="149">
        <v>0</v>
      </c>
      <c r="L726" s="133">
        <v>0</v>
      </c>
      <c r="M726" s="122">
        <v>611.02</v>
      </c>
      <c r="N726" s="117">
        <v>5646865.1399999997</v>
      </c>
      <c r="O726" s="133">
        <v>0</v>
      </c>
      <c r="P726" s="133">
        <v>0</v>
      </c>
      <c r="Q726" s="117">
        <v>0</v>
      </c>
      <c r="R726" s="117">
        <v>0</v>
      </c>
      <c r="S726" s="133">
        <v>0</v>
      </c>
      <c r="T726" s="133">
        <v>0</v>
      </c>
      <c r="U726" s="133">
        <v>0</v>
      </c>
      <c r="V726" s="133">
        <v>0</v>
      </c>
      <c r="W726" s="133">
        <v>0</v>
      </c>
      <c r="X726" s="133">
        <v>0</v>
      </c>
      <c r="Y726" s="133">
        <v>0</v>
      </c>
      <c r="Z726" s="133">
        <v>0</v>
      </c>
      <c r="AA726" s="133">
        <v>0</v>
      </c>
      <c r="AB726" s="133">
        <v>0</v>
      </c>
      <c r="AC726" s="117">
        <v>120842.91</v>
      </c>
      <c r="AD726" s="117">
        <v>0</v>
      </c>
      <c r="AE726" s="133">
        <v>0</v>
      </c>
      <c r="AF726" s="108" t="s">
        <v>17025</v>
      </c>
      <c r="AG726" s="108">
        <v>2024</v>
      </c>
      <c r="AH726" s="108">
        <v>2024</v>
      </c>
      <c r="AI726" s="124"/>
      <c r="AJ726" s="124"/>
      <c r="AK726" s="124"/>
      <c r="AL726" s="124"/>
      <c r="AM726" s="125" t="s">
        <v>16933</v>
      </c>
      <c r="AN726" s="125" t="s">
        <v>16930</v>
      </c>
      <c r="AO726" s="125">
        <v>0</v>
      </c>
      <c r="AP726" s="125" t="s">
        <v>16937</v>
      </c>
      <c r="AQ726" s="125" t="s">
        <v>16950</v>
      </c>
      <c r="AR726" s="125" t="s">
        <v>16943</v>
      </c>
      <c r="AS726" s="125"/>
      <c r="AT726" s="125"/>
      <c r="AU726" s="125"/>
      <c r="AV726" s="125"/>
      <c r="AW726" s="125" t="s">
        <v>775</v>
      </c>
      <c r="AX726" s="126">
        <v>786.2</v>
      </c>
      <c r="AY726" s="126">
        <v>481.26</v>
      </c>
      <c r="AZ726" s="125" t="s">
        <v>2966</v>
      </c>
      <c r="BA726" s="125" t="s">
        <v>16991</v>
      </c>
      <c r="BB726" s="127"/>
      <c r="BC726" s="128">
        <v>-129.76</v>
      </c>
      <c r="BJ726" s="97" t="s">
        <v>3884</v>
      </c>
      <c r="BM726" s="97" t="s">
        <v>686</v>
      </c>
      <c r="BN726" s="97" t="s">
        <v>3043</v>
      </c>
      <c r="BO726" s="97" t="s">
        <v>3490</v>
      </c>
      <c r="BU726" s="97" t="s">
        <v>686</v>
      </c>
      <c r="BV726" s="97" t="s">
        <v>3043</v>
      </c>
      <c r="BW726" s="97" t="s">
        <v>3490</v>
      </c>
      <c r="CH726" s="119">
        <v>1.4551915228366852E-10</v>
      </c>
      <c r="DN726" s="97" t="e">
        <f t="shared" si="271"/>
        <v>#N/A</v>
      </c>
    </row>
    <row r="727" spans="1:118" x14ac:dyDescent="0.3">
      <c r="B727" s="150" t="s">
        <v>369</v>
      </c>
      <c r="C727" s="150"/>
      <c r="D727" s="116">
        <f>D728</f>
        <v>5543232.0800000001</v>
      </c>
      <c r="E727" s="117">
        <f t="shared" ref="E727:AE727" si="291">E728</f>
        <v>0</v>
      </c>
      <c r="F727" s="117">
        <f t="shared" si="291"/>
        <v>0</v>
      </c>
      <c r="G727" s="117">
        <f t="shared" si="291"/>
        <v>0</v>
      </c>
      <c r="H727" s="117">
        <f t="shared" si="291"/>
        <v>0</v>
      </c>
      <c r="I727" s="117">
        <f t="shared" si="291"/>
        <v>0</v>
      </c>
      <c r="J727" s="117">
        <f t="shared" si="291"/>
        <v>0</v>
      </c>
      <c r="K727" s="118">
        <f t="shared" si="291"/>
        <v>0</v>
      </c>
      <c r="L727" s="117">
        <f t="shared" si="291"/>
        <v>0</v>
      </c>
      <c r="M727" s="117">
        <f t="shared" si="291"/>
        <v>566.79999999999995</v>
      </c>
      <c r="N727" s="117">
        <f t="shared" si="291"/>
        <v>5427092.2999999998</v>
      </c>
      <c r="O727" s="117">
        <f t="shared" si="291"/>
        <v>0</v>
      </c>
      <c r="P727" s="117">
        <f t="shared" si="291"/>
        <v>0</v>
      </c>
      <c r="Q727" s="117">
        <f t="shared" si="291"/>
        <v>0</v>
      </c>
      <c r="R727" s="117">
        <f t="shared" si="291"/>
        <v>0</v>
      </c>
      <c r="S727" s="117">
        <f t="shared" si="291"/>
        <v>0</v>
      </c>
      <c r="T727" s="117">
        <f t="shared" si="291"/>
        <v>0</v>
      </c>
      <c r="U727" s="117">
        <f t="shared" si="291"/>
        <v>0</v>
      </c>
      <c r="V727" s="117">
        <f t="shared" si="291"/>
        <v>0</v>
      </c>
      <c r="W727" s="117">
        <f t="shared" si="291"/>
        <v>0</v>
      </c>
      <c r="X727" s="117">
        <f t="shared" si="291"/>
        <v>0</v>
      </c>
      <c r="Y727" s="117">
        <f t="shared" si="291"/>
        <v>0</v>
      </c>
      <c r="Z727" s="117">
        <f t="shared" si="291"/>
        <v>0</v>
      </c>
      <c r="AA727" s="117">
        <f t="shared" si="291"/>
        <v>0</v>
      </c>
      <c r="AB727" s="117">
        <f t="shared" si="291"/>
        <v>0</v>
      </c>
      <c r="AC727" s="117">
        <f t="shared" si="291"/>
        <v>116139.78</v>
      </c>
      <c r="AD727" s="117">
        <f t="shared" si="291"/>
        <v>0</v>
      </c>
      <c r="AE727" s="117">
        <f t="shared" si="291"/>
        <v>0</v>
      </c>
      <c r="AF727" s="108" t="s">
        <v>17004</v>
      </c>
      <c r="AG727" s="108" t="s">
        <v>17004</v>
      </c>
      <c r="AH727" s="108" t="s">
        <v>17004</v>
      </c>
      <c r="AI727" s="124"/>
      <c r="AJ727" s="124"/>
      <c r="AK727" s="124"/>
      <c r="AL727" s="124"/>
      <c r="AM727" s="125"/>
      <c r="AN727" s="125"/>
      <c r="AO727" s="125"/>
      <c r="AP727" s="125"/>
      <c r="AQ727" s="125"/>
      <c r="AR727" s="125"/>
      <c r="AS727" s="125"/>
      <c r="AT727" s="125"/>
      <c r="AU727" s="125"/>
      <c r="AV727" s="125"/>
      <c r="AW727" s="125"/>
      <c r="AX727" s="126"/>
      <c r="AY727" s="126"/>
      <c r="AZ727" s="125"/>
      <c r="BA727" s="125"/>
      <c r="BB727" s="127"/>
      <c r="BC727" s="128">
        <v>-566.79999999999995</v>
      </c>
      <c r="BJ727" s="97" t="e">
        <v>#N/A</v>
      </c>
      <c r="BM727" s="97" t="s">
        <v>3528</v>
      </c>
      <c r="BN727" s="97" t="s">
        <v>2983</v>
      </c>
      <c r="BO727" s="97" t="s">
        <v>2983</v>
      </c>
      <c r="BU727" s="97" t="s">
        <v>3528</v>
      </c>
      <c r="BV727" s="97" t="s">
        <v>2983</v>
      </c>
      <c r="BW727" s="97" t="s">
        <v>2983</v>
      </c>
      <c r="CH727" s="119">
        <v>4.5110937207937241E-10</v>
      </c>
      <c r="DN727" s="97" t="e">
        <f t="shared" si="271"/>
        <v>#N/A</v>
      </c>
    </row>
    <row r="728" spans="1:118" x14ac:dyDescent="0.3">
      <c r="A728" s="97">
        <v>1</v>
      </c>
      <c r="B728" s="120">
        <f>SUBTOTAL(9,$A$383:A728)</f>
        <v>316</v>
      </c>
      <c r="C728" s="130" t="s">
        <v>371</v>
      </c>
      <c r="D728" s="117">
        <f>E728+F728+G728+H728+I728+J728+L728+N728+P728+R728+T728+U728+V728+W728+X728+Y728+Z728+AA728+AB728+AC728+AD728+AE728</f>
        <v>5543232.0800000001</v>
      </c>
      <c r="E728" s="133">
        <v>0</v>
      </c>
      <c r="F728" s="133">
        <v>0</v>
      </c>
      <c r="G728" s="133">
        <v>0</v>
      </c>
      <c r="H728" s="133">
        <v>0</v>
      </c>
      <c r="I728" s="133">
        <v>0</v>
      </c>
      <c r="J728" s="133">
        <v>0</v>
      </c>
      <c r="K728" s="149">
        <v>0</v>
      </c>
      <c r="L728" s="133">
        <v>0</v>
      </c>
      <c r="M728" s="122">
        <v>566.79999999999995</v>
      </c>
      <c r="N728" s="117">
        <v>5427092.2999999998</v>
      </c>
      <c r="O728" s="133">
        <v>0</v>
      </c>
      <c r="P728" s="133">
        <v>0</v>
      </c>
      <c r="Q728" s="117">
        <v>0</v>
      </c>
      <c r="R728" s="117">
        <v>0</v>
      </c>
      <c r="S728" s="133">
        <v>0</v>
      </c>
      <c r="T728" s="133">
        <v>0</v>
      </c>
      <c r="U728" s="133">
        <v>0</v>
      </c>
      <c r="V728" s="133">
        <v>0</v>
      </c>
      <c r="W728" s="133">
        <v>0</v>
      </c>
      <c r="X728" s="133">
        <v>0</v>
      </c>
      <c r="Y728" s="133">
        <v>0</v>
      </c>
      <c r="Z728" s="133">
        <v>0</v>
      </c>
      <c r="AA728" s="133">
        <v>0</v>
      </c>
      <c r="AB728" s="133">
        <v>0</v>
      </c>
      <c r="AC728" s="117">
        <v>116139.78</v>
      </c>
      <c r="AD728" s="117">
        <v>0</v>
      </c>
      <c r="AE728" s="133">
        <v>0</v>
      </c>
      <c r="AF728" s="108" t="s">
        <v>17025</v>
      </c>
      <c r="AG728" s="108">
        <v>2024</v>
      </c>
      <c r="AH728" s="108">
        <v>2024</v>
      </c>
      <c r="AI728" s="124"/>
      <c r="AJ728" s="124"/>
      <c r="AK728" s="124"/>
      <c r="AL728" s="124"/>
      <c r="AM728" s="125" t="s">
        <v>16946</v>
      </c>
      <c r="AN728" s="125" t="s">
        <v>16929</v>
      </c>
      <c r="AO728" s="125">
        <v>0</v>
      </c>
      <c r="AP728" s="125" t="s">
        <v>16942</v>
      </c>
      <c r="AQ728" s="125" t="s">
        <v>16947</v>
      </c>
      <c r="AR728" s="125" t="s">
        <v>16936</v>
      </c>
      <c r="AS728" s="125"/>
      <c r="AT728" s="125"/>
      <c r="AU728" s="125"/>
      <c r="AV728" s="125"/>
      <c r="AW728" s="125" t="s">
        <v>923</v>
      </c>
      <c r="AX728" s="126">
        <v>569.1</v>
      </c>
      <c r="AY728" s="126">
        <v>540</v>
      </c>
      <c r="AZ728" s="125" t="s">
        <v>2966</v>
      </c>
      <c r="BA728" s="125" t="s">
        <v>16991</v>
      </c>
      <c r="BB728" s="127"/>
      <c r="BC728" s="128">
        <v>-26.799999999999955</v>
      </c>
      <c r="BJ728" s="97" t="s">
        <v>13216</v>
      </c>
      <c r="BM728" s="97" t="s">
        <v>3530</v>
      </c>
      <c r="BN728" s="97" t="s">
        <v>1342</v>
      </c>
      <c r="BO728" s="97" t="s">
        <v>3531</v>
      </c>
      <c r="BU728" s="97" t="s">
        <v>3530</v>
      </c>
      <c r="BV728" s="97" t="s">
        <v>1342</v>
      </c>
      <c r="BW728" s="97" t="s">
        <v>3531</v>
      </c>
      <c r="CH728" s="119">
        <v>4.5110937207937241E-10</v>
      </c>
      <c r="DN728" s="97" t="e">
        <f t="shared" si="271"/>
        <v>#N/A</v>
      </c>
    </row>
    <row r="729" spans="1:118" x14ac:dyDescent="0.3">
      <c r="B729" s="150" t="s">
        <v>370</v>
      </c>
      <c r="C729" s="150"/>
      <c r="D729" s="116">
        <f>SUM(D730:D731)</f>
        <v>6414179</v>
      </c>
      <c r="E729" s="117">
        <f t="shared" ref="E729:AE729" si="292">SUM(E730:E731)</f>
        <v>0</v>
      </c>
      <c r="F729" s="117">
        <f t="shared" si="292"/>
        <v>0</v>
      </c>
      <c r="G729" s="117">
        <f t="shared" si="292"/>
        <v>0</v>
      </c>
      <c r="H729" s="117">
        <f t="shared" si="292"/>
        <v>0</v>
      </c>
      <c r="I729" s="117">
        <f t="shared" si="292"/>
        <v>0</v>
      </c>
      <c r="J729" s="117">
        <f t="shared" si="292"/>
        <v>0</v>
      </c>
      <c r="K729" s="118">
        <f t="shared" si="292"/>
        <v>0</v>
      </c>
      <c r="L729" s="117">
        <f t="shared" si="292"/>
        <v>0</v>
      </c>
      <c r="M729" s="117">
        <f t="shared" si="292"/>
        <v>731.9</v>
      </c>
      <c r="N729" s="117">
        <f t="shared" si="292"/>
        <v>6069214.6600000001</v>
      </c>
      <c r="O729" s="117">
        <f t="shared" si="292"/>
        <v>0</v>
      </c>
      <c r="P729" s="117">
        <f t="shared" si="292"/>
        <v>0</v>
      </c>
      <c r="Q729" s="117">
        <f t="shared" si="292"/>
        <v>0</v>
      </c>
      <c r="R729" s="117">
        <f t="shared" si="292"/>
        <v>0</v>
      </c>
      <c r="S729" s="117">
        <f t="shared" si="292"/>
        <v>0</v>
      </c>
      <c r="T729" s="117">
        <f t="shared" si="292"/>
        <v>0</v>
      </c>
      <c r="U729" s="117">
        <f t="shared" si="292"/>
        <v>0</v>
      </c>
      <c r="V729" s="117">
        <f t="shared" si="292"/>
        <v>0</v>
      </c>
      <c r="W729" s="117">
        <f t="shared" si="292"/>
        <v>0</v>
      </c>
      <c r="X729" s="117">
        <f t="shared" si="292"/>
        <v>0</v>
      </c>
      <c r="Y729" s="117">
        <f t="shared" si="292"/>
        <v>0</v>
      </c>
      <c r="Z729" s="117">
        <f t="shared" si="292"/>
        <v>0</v>
      </c>
      <c r="AA729" s="117">
        <f t="shared" si="292"/>
        <v>0</v>
      </c>
      <c r="AB729" s="117">
        <f t="shared" si="292"/>
        <v>0</v>
      </c>
      <c r="AC729" s="117">
        <f t="shared" si="292"/>
        <v>129881.19</v>
      </c>
      <c r="AD729" s="117">
        <f t="shared" si="292"/>
        <v>95083.15</v>
      </c>
      <c r="AE729" s="117">
        <f t="shared" si="292"/>
        <v>120000</v>
      </c>
      <c r="AF729" s="108" t="s">
        <v>17004</v>
      </c>
      <c r="AG729" s="108" t="s">
        <v>17004</v>
      </c>
      <c r="AH729" s="108" t="s">
        <v>17004</v>
      </c>
      <c r="AI729" s="124"/>
      <c r="AJ729" s="124"/>
      <c r="AK729" s="124"/>
      <c r="AL729" s="124"/>
      <c r="AM729" s="125"/>
      <c r="AN729" s="125"/>
      <c r="AO729" s="125"/>
      <c r="AP729" s="125"/>
      <c r="AQ729" s="125"/>
      <c r="AR729" s="125"/>
      <c r="AS729" s="125"/>
      <c r="AT729" s="125"/>
      <c r="AU729" s="125"/>
      <c r="AV729" s="125"/>
      <c r="AW729" s="125"/>
      <c r="AX729" s="126"/>
      <c r="AY729" s="126"/>
      <c r="AZ729" s="125"/>
      <c r="BA729" s="125"/>
      <c r="BB729" s="127"/>
      <c r="BC729" s="128">
        <f t="shared" si="259"/>
        <v>-731.9</v>
      </c>
      <c r="BJ729" s="97" t="e">
        <f>VLOOKUP(C729,BM:BO,3,FALSE)</f>
        <v>#N/A</v>
      </c>
      <c r="BM729" s="97" t="s">
        <v>3537</v>
      </c>
      <c r="BN729" s="97" t="s">
        <v>657</v>
      </c>
      <c r="BO729" s="97" t="s">
        <v>3538</v>
      </c>
      <c r="BU729" s="97" t="s">
        <v>3537</v>
      </c>
      <c r="BV729" s="97" t="s">
        <v>657</v>
      </c>
      <c r="BW729" s="97" t="s">
        <v>3538</v>
      </c>
      <c r="CH729" s="119">
        <f t="shared" si="270"/>
        <v>-1.4551915228366852E-10</v>
      </c>
      <c r="DN729" s="97" t="e">
        <f t="shared" si="271"/>
        <v>#N/A</v>
      </c>
    </row>
    <row r="730" spans="1:118" x14ac:dyDescent="0.3">
      <c r="A730" s="97">
        <v>1</v>
      </c>
      <c r="B730" s="120">
        <f>SUBTOTAL(9,$A$383:A730)</f>
        <v>317</v>
      </c>
      <c r="C730" s="130" t="s">
        <v>374</v>
      </c>
      <c r="D730" s="117">
        <f t="shared" ref="D730:D731" si="293">E730+F730+G730+H730+I730+J730+L730+N730+P730+R730+T730+U730+V730+W730+X730+Y730+Z730+AA730+AB730+AC730+AD730+AE730</f>
        <v>4308841.66</v>
      </c>
      <c r="E730" s="133">
        <v>0</v>
      </c>
      <c r="F730" s="133">
        <v>0</v>
      </c>
      <c r="G730" s="133">
        <v>0</v>
      </c>
      <c r="H730" s="133">
        <v>0</v>
      </c>
      <c r="I730" s="133">
        <v>0</v>
      </c>
      <c r="J730" s="133">
        <v>0</v>
      </c>
      <c r="K730" s="149">
        <v>0</v>
      </c>
      <c r="L730" s="133">
        <v>0</v>
      </c>
      <c r="M730" s="117">
        <v>396.9</v>
      </c>
      <c r="N730" s="117">
        <v>4125473.38</v>
      </c>
      <c r="O730" s="133">
        <v>0</v>
      </c>
      <c r="P730" s="133">
        <v>0</v>
      </c>
      <c r="Q730" s="133">
        <v>0</v>
      </c>
      <c r="R730" s="133">
        <v>0</v>
      </c>
      <c r="S730" s="133">
        <v>0</v>
      </c>
      <c r="T730" s="133">
        <v>0</v>
      </c>
      <c r="U730" s="133">
        <v>0</v>
      </c>
      <c r="V730" s="133">
        <v>0</v>
      </c>
      <c r="W730" s="133">
        <v>0</v>
      </c>
      <c r="X730" s="133">
        <v>0</v>
      </c>
      <c r="Y730" s="133">
        <v>0</v>
      </c>
      <c r="Z730" s="133">
        <v>0</v>
      </c>
      <c r="AA730" s="133">
        <v>0</v>
      </c>
      <c r="AB730" s="133">
        <v>0</v>
      </c>
      <c r="AC730" s="117">
        <f>ROUND(N730*2.14%,2)</f>
        <v>88285.13</v>
      </c>
      <c r="AD730" s="117">
        <v>95083.15</v>
      </c>
      <c r="AE730" s="133">
        <v>0</v>
      </c>
      <c r="AF730" s="108">
        <v>2024</v>
      </c>
      <c r="AG730" s="108">
        <v>2024</v>
      </c>
      <c r="AH730" s="108">
        <v>2024</v>
      </c>
      <c r="AI730" s="124"/>
      <c r="AJ730" s="124"/>
      <c r="AK730" s="124"/>
      <c r="AL730" s="124"/>
      <c r="AM730" s="125" t="s">
        <v>16948</v>
      </c>
      <c r="AN730" s="125" t="s">
        <v>16929</v>
      </c>
      <c r="AO730" s="125">
        <v>0</v>
      </c>
      <c r="AP730" s="125" t="s">
        <v>16943</v>
      </c>
      <c r="AQ730" s="125" t="s">
        <v>16951</v>
      </c>
      <c r="AR730" s="125" t="s">
        <v>16943</v>
      </c>
      <c r="AS730" s="125"/>
      <c r="AT730" s="125"/>
      <c r="AU730" s="125"/>
      <c r="AV730" s="125"/>
      <c r="AW730" s="125" t="s">
        <v>621</v>
      </c>
      <c r="AX730" s="126">
        <v>517.46</v>
      </c>
      <c r="AY730" s="126">
        <v>408.5</v>
      </c>
      <c r="AZ730" s="125" t="s">
        <v>2966</v>
      </c>
      <c r="BA730" s="125" t="s">
        <v>16991</v>
      </c>
      <c r="BB730" s="127"/>
      <c r="BC730" s="128">
        <f t="shared" si="259"/>
        <v>11.600000000000023</v>
      </c>
      <c r="BJ730" s="97" t="str">
        <f>VLOOKUP(C730,BM:BO,3,FALSE)</f>
        <v>371.360</v>
      </c>
      <c r="BM730" s="97" t="s">
        <v>3539</v>
      </c>
      <c r="BN730" s="97" t="s">
        <v>3237</v>
      </c>
      <c r="BO730" s="97" t="s">
        <v>1383</v>
      </c>
      <c r="BU730" s="97" t="s">
        <v>3539</v>
      </c>
      <c r="BV730" s="97" t="s">
        <v>3237</v>
      </c>
      <c r="BW730" s="97" t="s">
        <v>1383</v>
      </c>
      <c r="CH730" s="119">
        <f t="shared" si="270"/>
        <v>2.6193447411060333E-10</v>
      </c>
      <c r="DN730" s="97" t="e">
        <f t="shared" si="271"/>
        <v>#N/A</v>
      </c>
    </row>
    <row r="731" spans="1:118" x14ac:dyDescent="0.3">
      <c r="A731" s="97">
        <v>1</v>
      </c>
      <c r="B731" s="120">
        <f>SUBTOTAL(9,$A$383:A731)</f>
        <v>318</v>
      </c>
      <c r="C731" s="130" t="s">
        <v>13132</v>
      </c>
      <c r="D731" s="117">
        <f t="shared" si="293"/>
        <v>2105337.34</v>
      </c>
      <c r="E731" s="133">
        <v>0</v>
      </c>
      <c r="F731" s="133">
        <v>0</v>
      </c>
      <c r="G731" s="133">
        <v>0</v>
      </c>
      <c r="H731" s="133">
        <v>0</v>
      </c>
      <c r="I731" s="133">
        <v>0</v>
      </c>
      <c r="J731" s="133">
        <v>0</v>
      </c>
      <c r="K731" s="149">
        <v>0</v>
      </c>
      <c r="L731" s="133">
        <v>0</v>
      </c>
      <c r="M731" s="135">
        <v>335</v>
      </c>
      <c r="N731" s="117">
        <f>1576253.78+367487.5</f>
        <v>1943741.28</v>
      </c>
      <c r="O731" s="133">
        <v>0</v>
      </c>
      <c r="P731" s="133">
        <v>0</v>
      </c>
      <c r="Q731" s="117">
        <v>0</v>
      </c>
      <c r="R731" s="117">
        <v>0</v>
      </c>
      <c r="S731" s="133">
        <v>0</v>
      </c>
      <c r="T731" s="133">
        <v>0</v>
      </c>
      <c r="U731" s="133">
        <v>0</v>
      </c>
      <c r="V731" s="133">
        <v>0</v>
      </c>
      <c r="W731" s="133">
        <v>0</v>
      </c>
      <c r="X731" s="133">
        <v>0</v>
      </c>
      <c r="Y731" s="133">
        <v>0</v>
      </c>
      <c r="Z731" s="133">
        <v>0</v>
      </c>
      <c r="AA731" s="133">
        <v>0</v>
      </c>
      <c r="AB731" s="133">
        <v>0</v>
      </c>
      <c r="AC731" s="117">
        <f>ROUND(N731*2.14%,2)</f>
        <v>41596.06</v>
      </c>
      <c r="AD731" s="133">
        <v>0</v>
      </c>
      <c r="AE731" s="133">
        <v>120000</v>
      </c>
      <c r="AF731" s="108" t="s">
        <v>17025</v>
      </c>
      <c r="AG731" s="108">
        <v>2024</v>
      </c>
      <c r="AH731" s="108">
        <v>2024</v>
      </c>
      <c r="AI731" s="124"/>
      <c r="AJ731" s="124"/>
      <c r="AK731" s="124"/>
      <c r="AL731" s="124"/>
      <c r="AM731" s="125"/>
      <c r="AN731" s="125"/>
      <c r="AO731" s="125"/>
      <c r="AP731" s="125"/>
      <c r="AQ731" s="125"/>
      <c r="AR731" s="125"/>
      <c r="AS731" s="125"/>
      <c r="AT731" s="125"/>
      <c r="AU731" s="125"/>
      <c r="AV731" s="125"/>
      <c r="AW731" s="125"/>
      <c r="AX731" s="126"/>
      <c r="AY731" s="126"/>
      <c r="AZ731" s="125"/>
      <c r="BA731" s="125"/>
      <c r="BB731" s="127"/>
      <c r="BC731" s="128"/>
      <c r="CH731" s="119">
        <f t="shared" si="270"/>
        <v>-1.7462298274040222E-10</v>
      </c>
      <c r="DN731" s="97" t="e">
        <f t="shared" si="271"/>
        <v>#N/A</v>
      </c>
    </row>
    <row r="732" spans="1:118" x14ac:dyDescent="0.3">
      <c r="B732" s="150" t="s">
        <v>373</v>
      </c>
      <c r="C732" s="150"/>
      <c r="D732" s="116">
        <f>D733</f>
        <v>113869.7</v>
      </c>
      <c r="E732" s="117">
        <f t="shared" ref="E732:AE732" si="294">E733</f>
        <v>0</v>
      </c>
      <c r="F732" s="117">
        <f t="shared" si="294"/>
        <v>0</v>
      </c>
      <c r="G732" s="117">
        <f t="shared" si="294"/>
        <v>0</v>
      </c>
      <c r="H732" s="117">
        <f t="shared" si="294"/>
        <v>0</v>
      </c>
      <c r="I732" s="117">
        <f t="shared" si="294"/>
        <v>0</v>
      </c>
      <c r="J732" s="117">
        <f t="shared" si="294"/>
        <v>0</v>
      </c>
      <c r="K732" s="118">
        <f t="shared" si="294"/>
        <v>0</v>
      </c>
      <c r="L732" s="117">
        <f t="shared" si="294"/>
        <v>0</v>
      </c>
      <c r="M732" s="117">
        <f t="shared" si="294"/>
        <v>0</v>
      </c>
      <c r="N732" s="117">
        <f t="shared" si="294"/>
        <v>0</v>
      </c>
      <c r="O732" s="117">
        <f t="shared" si="294"/>
        <v>0</v>
      </c>
      <c r="P732" s="117">
        <f t="shared" si="294"/>
        <v>0</v>
      </c>
      <c r="Q732" s="117">
        <f t="shared" si="294"/>
        <v>0</v>
      </c>
      <c r="R732" s="117">
        <f t="shared" si="294"/>
        <v>0</v>
      </c>
      <c r="S732" s="117">
        <f t="shared" si="294"/>
        <v>0</v>
      </c>
      <c r="T732" s="117">
        <f t="shared" si="294"/>
        <v>0</v>
      </c>
      <c r="U732" s="117">
        <f t="shared" si="294"/>
        <v>0</v>
      </c>
      <c r="V732" s="117">
        <f t="shared" si="294"/>
        <v>0</v>
      </c>
      <c r="W732" s="117">
        <f t="shared" si="294"/>
        <v>0</v>
      </c>
      <c r="X732" s="117">
        <f t="shared" si="294"/>
        <v>0</v>
      </c>
      <c r="Y732" s="117">
        <f t="shared" si="294"/>
        <v>0</v>
      </c>
      <c r="Z732" s="117">
        <f t="shared" si="294"/>
        <v>0</v>
      </c>
      <c r="AA732" s="117">
        <f t="shared" si="294"/>
        <v>0</v>
      </c>
      <c r="AB732" s="117">
        <f t="shared" si="294"/>
        <v>0</v>
      </c>
      <c r="AC732" s="117">
        <f t="shared" si="294"/>
        <v>0</v>
      </c>
      <c r="AD732" s="117">
        <f t="shared" si="294"/>
        <v>113869.7</v>
      </c>
      <c r="AE732" s="117">
        <f t="shared" si="294"/>
        <v>0</v>
      </c>
      <c r="AF732" s="108" t="s">
        <v>17004</v>
      </c>
      <c r="AG732" s="108" t="s">
        <v>17004</v>
      </c>
      <c r="AH732" s="108" t="s">
        <v>17004</v>
      </c>
      <c r="AI732" s="124"/>
      <c r="AJ732" s="124"/>
      <c r="AK732" s="124"/>
      <c r="AL732" s="124"/>
      <c r="AM732" s="125"/>
      <c r="AN732" s="125"/>
      <c r="AO732" s="125"/>
      <c r="AP732" s="125"/>
      <c r="AQ732" s="125"/>
      <c r="AR732" s="125"/>
      <c r="AS732" s="125"/>
      <c r="AT732" s="125"/>
      <c r="AU732" s="125"/>
      <c r="AV732" s="125"/>
      <c r="AW732" s="125"/>
      <c r="AX732" s="126"/>
      <c r="AY732" s="126"/>
      <c r="AZ732" s="125"/>
      <c r="BA732" s="125"/>
      <c r="BB732" s="127"/>
      <c r="BC732" s="128">
        <f t="shared" si="259"/>
        <v>0</v>
      </c>
      <c r="BJ732" s="97" t="e">
        <f>VLOOKUP(C732,BM:BO,3,FALSE)</f>
        <v>#N/A</v>
      </c>
      <c r="BM732" s="97" t="s">
        <v>3540</v>
      </c>
      <c r="BN732" s="97" t="s">
        <v>2983</v>
      </c>
      <c r="BO732" s="97" t="s">
        <v>2983</v>
      </c>
      <c r="BU732" s="97" t="s">
        <v>3540</v>
      </c>
      <c r="BV732" s="97" t="s">
        <v>2983</v>
      </c>
      <c r="BW732" s="97" t="s">
        <v>2983</v>
      </c>
      <c r="CH732" s="119">
        <f t="shared" si="270"/>
        <v>0</v>
      </c>
      <c r="DN732" s="97" t="e">
        <f t="shared" si="271"/>
        <v>#N/A</v>
      </c>
    </row>
    <row r="733" spans="1:118" x14ac:dyDescent="0.3">
      <c r="A733" s="97">
        <v>1</v>
      </c>
      <c r="B733" s="120">
        <f>SUBTOTAL(9,$A$383:A733)</f>
        <v>319</v>
      </c>
      <c r="C733" s="130" t="s">
        <v>375</v>
      </c>
      <c r="D733" s="117">
        <f>E733+F733+G733+H733+I733+J733+L733+N733+P733+R733+T733+U733+V733+W733+X733+Y733+Z733+AA733+AB733+AC733+AD733+AE733</f>
        <v>113869.7</v>
      </c>
      <c r="E733" s="133">
        <v>0</v>
      </c>
      <c r="F733" s="133">
        <v>0</v>
      </c>
      <c r="G733" s="133">
        <v>0</v>
      </c>
      <c r="H733" s="133">
        <v>0</v>
      </c>
      <c r="I733" s="133">
        <v>0</v>
      </c>
      <c r="J733" s="133">
        <v>0</v>
      </c>
      <c r="K733" s="149">
        <v>0</v>
      </c>
      <c r="L733" s="133">
        <v>0</v>
      </c>
      <c r="M733" s="117">
        <v>0</v>
      </c>
      <c r="N733" s="117">
        <v>0</v>
      </c>
      <c r="O733" s="133">
        <v>0</v>
      </c>
      <c r="P733" s="133">
        <v>0</v>
      </c>
      <c r="Q733" s="133">
        <v>0</v>
      </c>
      <c r="R733" s="133">
        <v>0</v>
      </c>
      <c r="S733" s="133">
        <v>0</v>
      </c>
      <c r="T733" s="133">
        <v>0</v>
      </c>
      <c r="U733" s="133">
        <v>0</v>
      </c>
      <c r="V733" s="133">
        <v>0</v>
      </c>
      <c r="W733" s="133">
        <v>0</v>
      </c>
      <c r="X733" s="133">
        <v>0</v>
      </c>
      <c r="Y733" s="133">
        <v>0</v>
      </c>
      <c r="Z733" s="133">
        <v>0</v>
      </c>
      <c r="AA733" s="133">
        <v>0</v>
      </c>
      <c r="AB733" s="133">
        <v>0</v>
      </c>
      <c r="AC733" s="117">
        <f>ROUND(N733*2.14%,2)</f>
        <v>0</v>
      </c>
      <c r="AD733" s="117">
        <v>113869.7</v>
      </c>
      <c r="AE733" s="133">
        <v>0</v>
      </c>
      <c r="AF733" s="108">
        <v>2024</v>
      </c>
      <c r="AG733" s="108" t="s">
        <v>17025</v>
      </c>
      <c r="AH733" s="108" t="s">
        <v>17025</v>
      </c>
      <c r="AI733" s="124"/>
      <c r="AJ733" s="124"/>
      <c r="AK733" s="124"/>
      <c r="AL733" s="124"/>
      <c r="AM733" s="125" t="s">
        <v>16933</v>
      </c>
      <c r="AN733" s="125" t="s">
        <v>16935</v>
      </c>
      <c r="AO733" s="125">
        <v>0</v>
      </c>
      <c r="AP733" s="125" t="s">
        <v>16943</v>
      </c>
      <c r="AQ733" s="125" t="s">
        <v>16937</v>
      </c>
      <c r="AR733" s="125">
        <v>0</v>
      </c>
      <c r="AS733" s="125"/>
      <c r="AT733" s="125"/>
      <c r="AU733" s="125"/>
      <c r="AV733" s="125"/>
      <c r="AW733" s="125" t="s">
        <v>928</v>
      </c>
      <c r="AX733" s="126">
        <v>875.2</v>
      </c>
      <c r="AY733" s="126">
        <v>860</v>
      </c>
      <c r="AZ733" s="125" t="s">
        <v>2966</v>
      </c>
      <c r="BA733" s="125" t="s">
        <v>16991</v>
      </c>
      <c r="BB733" s="127"/>
      <c r="BC733" s="128">
        <f t="shared" si="259"/>
        <v>860</v>
      </c>
      <c r="BJ733" s="97" t="str">
        <f>VLOOKUP(C733,BM:BO,3,FALSE)</f>
        <v>659.200</v>
      </c>
      <c r="BM733" s="97" t="s">
        <v>3541</v>
      </c>
      <c r="BN733" s="97" t="s">
        <v>631</v>
      </c>
      <c r="BO733" s="97" t="s">
        <v>3542</v>
      </c>
      <c r="BU733" s="97" t="s">
        <v>3541</v>
      </c>
      <c r="BV733" s="97" t="s">
        <v>631</v>
      </c>
      <c r="BW733" s="97" t="s">
        <v>3542</v>
      </c>
      <c r="CH733" s="119">
        <f t="shared" si="270"/>
        <v>0</v>
      </c>
      <c r="DN733" s="97" t="e">
        <f t="shared" si="271"/>
        <v>#N/A</v>
      </c>
    </row>
    <row r="734" spans="1:118" x14ac:dyDescent="0.3">
      <c r="B734" s="150" t="s">
        <v>17000</v>
      </c>
      <c r="C734" s="150"/>
      <c r="D734" s="116">
        <f>D735</f>
        <v>7222802.4000000004</v>
      </c>
      <c r="E734" s="117">
        <f t="shared" ref="E734:AE734" si="295">E735</f>
        <v>0</v>
      </c>
      <c r="F734" s="117">
        <f t="shared" si="295"/>
        <v>0</v>
      </c>
      <c r="G734" s="117">
        <f t="shared" si="295"/>
        <v>0</v>
      </c>
      <c r="H734" s="117">
        <f t="shared" si="295"/>
        <v>0</v>
      </c>
      <c r="I734" s="117">
        <f t="shared" si="295"/>
        <v>0</v>
      </c>
      <c r="J734" s="117">
        <f t="shared" si="295"/>
        <v>0</v>
      </c>
      <c r="K734" s="118">
        <f t="shared" si="295"/>
        <v>0</v>
      </c>
      <c r="L734" s="117">
        <f t="shared" si="295"/>
        <v>0</v>
      </c>
      <c r="M734" s="117">
        <f t="shared" si="295"/>
        <v>810</v>
      </c>
      <c r="N734" s="117">
        <f t="shared" si="295"/>
        <v>6895244.1699999999</v>
      </c>
      <c r="O734" s="117">
        <f t="shared" si="295"/>
        <v>0</v>
      </c>
      <c r="P734" s="117">
        <f t="shared" si="295"/>
        <v>0</v>
      </c>
      <c r="Q734" s="117">
        <f t="shared" si="295"/>
        <v>0</v>
      </c>
      <c r="R734" s="117">
        <f t="shared" si="295"/>
        <v>0</v>
      </c>
      <c r="S734" s="117">
        <f t="shared" si="295"/>
        <v>0</v>
      </c>
      <c r="T734" s="117">
        <f t="shared" si="295"/>
        <v>0</v>
      </c>
      <c r="U734" s="117">
        <f t="shared" si="295"/>
        <v>0</v>
      </c>
      <c r="V734" s="117">
        <f t="shared" si="295"/>
        <v>0</v>
      </c>
      <c r="W734" s="117">
        <f t="shared" si="295"/>
        <v>0</v>
      </c>
      <c r="X734" s="117">
        <f t="shared" si="295"/>
        <v>0</v>
      </c>
      <c r="Y734" s="117">
        <f t="shared" si="295"/>
        <v>0</v>
      </c>
      <c r="Z734" s="117">
        <f t="shared" si="295"/>
        <v>0</v>
      </c>
      <c r="AA734" s="117">
        <f t="shared" si="295"/>
        <v>0</v>
      </c>
      <c r="AB734" s="117">
        <f t="shared" si="295"/>
        <v>0</v>
      </c>
      <c r="AC734" s="117">
        <f t="shared" si="295"/>
        <v>147558.23000000001</v>
      </c>
      <c r="AD734" s="117">
        <f t="shared" si="295"/>
        <v>180000</v>
      </c>
      <c r="AE734" s="117">
        <f t="shared" si="295"/>
        <v>0</v>
      </c>
      <c r="AF734" s="108" t="s">
        <v>17004</v>
      </c>
      <c r="AG734" s="108" t="s">
        <v>17004</v>
      </c>
      <c r="AH734" s="108" t="s">
        <v>17004</v>
      </c>
      <c r="AI734" s="124"/>
      <c r="AJ734" s="124"/>
      <c r="AK734" s="124"/>
      <c r="AL734" s="124"/>
      <c r="AM734" s="125"/>
      <c r="AN734" s="125"/>
      <c r="AO734" s="125"/>
      <c r="AP734" s="125"/>
      <c r="AQ734" s="125"/>
      <c r="AR734" s="125"/>
      <c r="AS734" s="125"/>
      <c r="AT734" s="125"/>
      <c r="AU734" s="125"/>
      <c r="AV734" s="125"/>
      <c r="AW734" s="125"/>
      <c r="AX734" s="126"/>
      <c r="AY734" s="126"/>
      <c r="AZ734" s="125"/>
      <c r="BA734" s="125"/>
      <c r="BB734" s="127"/>
      <c r="BC734" s="128"/>
      <c r="BM734" s="97" t="s">
        <v>3912</v>
      </c>
      <c r="BN734" s="97" t="s">
        <v>3191</v>
      </c>
      <c r="BO734" s="97" t="s">
        <v>3913</v>
      </c>
      <c r="BU734" s="97" t="s">
        <v>3912</v>
      </c>
      <c r="BV734" s="97" t="s">
        <v>3191</v>
      </c>
      <c r="BW734" s="97" t="s">
        <v>3913</v>
      </c>
      <c r="CH734" s="119">
        <f t="shared" si="270"/>
        <v>4.3655745685100555E-10</v>
      </c>
      <c r="DN734" s="97" t="e">
        <f t="shared" si="271"/>
        <v>#N/A</v>
      </c>
    </row>
    <row r="735" spans="1:118" x14ac:dyDescent="0.3">
      <c r="A735" s="97">
        <v>1</v>
      </c>
      <c r="B735" s="120">
        <f>SUBTOTAL(9,$A$383:A735)</f>
        <v>320</v>
      </c>
      <c r="C735" s="130" t="s">
        <v>2492</v>
      </c>
      <c r="D735" s="117">
        <f>E735+F735+G735+H735+I735+J735+L735+N735+P735+R735+T735+U735+V735+W735+X735+Y735+Z735+AA735+AB735+AC735+AD735+AE735</f>
        <v>7222802.4000000004</v>
      </c>
      <c r="E735" s="133">
        <v>0</v>
      </c>
      <c r="F735" s="133">
        <v>0</v>
      </c>
      <c r="G735" s="133">
        <v>0</v>
      </c>
      <c r="H735" s="133">
        <v>0</v>
      </c>
      <c r="I735" s="133">
        <v>0</v>
      </c>
      <c r="J735" s="133">
        <v>0</v>
      </c>
      <c r="K735" s="149">
        <v>0</v>
      </c>
      <c r="L735" s="133">
        <v>0</v>
      </c>
      <c r="M735" s="117">
        <v>810</v>
      </c>
      <c r="N735" s="117">
        <v>6895244.1699999999</v>
      </c>
      <c r="O735" s="133">
        <v>0</v>
      </c>
      <c r="P735" s="133">
        <v>0</v>
      </c>
      <c r="Q735" s="133">
        <v>0</v>
      </c>
      <c r="R735" s="133">
        <v>0</v>
      </c>
      <c r="S735" s="133">
        <v>0</v>
      </c>
      <c r="T735" s="133">
        <v>0</v>
      </c>
      <c r="U735" s="133">
        <v>0</v>
      </c>
      <c r="V735" s="133">
        <v>0</v>
      </c>
      <c r="W735" s="133">
        <v>0</v>
      </c>
      <c r="X735" s="133">
        <v>0</v>
      </c>
      <c r="Y735" s="133">
        <v>0</v>
      </c>
      <c r="Z735" s="133">
        <v>0</v>
      </c>
      <c r="AA735" s="133">
        <v>0</v>
      </c>
      <c r="AB735" s="133">
        <v>0</v>
      </c>
      <c r="AC735" s="117">
        <f>ROUND(N735*2.14%,2)</f>
        <v>147558.23000000001</v>
      </c>
      <c r="AD735" s="117">
        <v>180000</v>
      </c>
      <c r="AE735" s="133">
        <v>0</v>
      </c>
      <c r="AF735" s="108">
        <v>2024</v>
      </c>
      <c r="AG735" s="108">
        <v>2024</v>
      </c>
      <c r="AH735" s="108">
        <v>2024</v>
      </c>
      <c r="AI735" s="124"/>
      <c r="AJ735" s="124"/>
      <c r="AK735" s="124"/>
      <c r="AL735" s="124"/>
      <c r="AM735" s="125" t="s">
        <v>16946</v>
      </c>
      <c r="AN735" s="125" t="s">
        <v>16929</v>
      </c>
      <c r="AO735" s="125"/>
      <c r="AP735" s="125" t="s">
        <v>16943</v>
      </c>
      <c r="AQ735" s="125" t="s">
        <v>16945</v>
      </c>
      <c r="AR735" s="125"/>
      <c r="AS735" s="125"/>
      <c r="AT735" s="125"/>
      <c r="AU735" s="125"/>
      <c r="AV735" s="125"/>
      <c r="AW735" s="125">
        <v>1984</v>
      </c>
      <c r="AX735" s="126">
        <v>1051.5</v>
      </c>
      <c r="AY735" s="126">
        <v>810</v>
      </c>
      <c r="AZ735" s="125" t="s">
        <v>17088</v>
      </c>
      <c r="BA735" s="125" t="s">
        <v>16991</v>
      </c>
      <c r="BB735" s="127"/>
      <c r="BC735" s="128"/>
      <c r="BM735" s="97" t="s">
        <v>3914</v>
      </c>
      <c r="BN735" s="97" t="s">
        <v>3043</v>
      </c>
      <c r="BO735" s="97" t="s">
        <v>2983</v>
      </c>
      <c r="BU735" s="97" t="s">
        <v>3914</v>
      </c>
      <c r="BV735" s="97" t="s">
        <v>3043</v>
      </c>
      <c r="BW735" s="97" t="s">
        <v>2983</v>
      </c>
      <c r="CH735" s="119">
        <f t="shared" si="270"/>
        <v>4.3655745685100555E-10</v>
      </c>
      <c r="DN735" s="97" t="e">
        <f t="shared" si="271"/>
        <v>#N/A</v>
      </c>
    </row>
    <row r="736" spans="1:118" x14ac:dyDescent="0.3">
      <c r="B736" s="150" t="s">
        <v>219</v>
      </c>
      <c r="C736" s="150"/>
      <c r="D736" s="116">
        <f>D737</f>
        <v>5195830.6500000004</v>
      </c>
      <c r="E736" s="117">
        <f t="shared" ref="E736:AE736" si="296">E737</f>
        <v>0</v>
      </c>
      <c r="F736" s="117">
        <f t="shared" si="296"/>
        <v>0</v>
      </c>
      <c r="G736" s="117">
        <f t="shared" si="296"/>
        <v>0</v>
      </c>
      <c r="H736" s="117">
        <f t="shared" si="296"/>
        <v>0</v>
      </c>
      <c r="I736" s="117">
        <f t="shared" si="296"/>
        <v>0</v>
      </c>
      <c r="J736" s="117">
        <f t="shared" si="296"/>
        <v>0</v>
      </c>
      <c r="K736" s="118">
        <f t="shared" si="296"/>
        <v>0</v>
      </c>
      <c r="L736" s="117">
        <f t="shared" si="296"/>
        <v>0</v>
      </c>
      <c r="M736" s="117">
        <f t="shared" si="296"/>
        <v>625</v>
      </c>
      <c r="N736" s="117">
        <f t="shared" si="296"/>
        <v>4979439.9800000004</v>
      </c>
      <c r="O736" s="117">
        <f t="shared" si="296"/>
        <v>0</v>
      </c>
      <c r="P736" s="117">
        <f t="shared" si="296"/>
        <v>0</v>
      </c>
      <c r="Q736" s="117">
        <f t="shared" si="296"/>
        <v>0</v>
      </c>
      <c r="R736" s="117">
        <f t="shared" si="296"/>
        <v>0</v>
      </c>
      <c r="S736" s="117">
        <f t="shared" si="296"/>
        <v>0</v>
      </c>
      <c r="T736" s="117">
        <f t="shared" si="296"/>
        <v>0</v>
      </c>
      <c r="U736" s="117">
        <f t="shared" si="296"/>
        <v>0</v>
      </c>
      <c r="V736" s="117">
        <f t="shared" si="296"/>
        <v>0</v>
      </c>
      <c r="W736" s="117">
        <f t="shared" si="296"/>
        <v>0</v>
      </c>
      <c r="X736" s="117">
        <f t="shared" si="296"/>
        <v>0</v>
      </c>
      <c r="Y736" s="117">
        <f t="shared" si="296"/>
        <v>0</v>
      </c>
      <c r="Z736" s="117">
        <f t="shared" si="296"/>
        <v>0</v>
      </c>
      <c r="AA736" s="117">
        <f t="shared" si="296"/>
        <v>0</v>
      </c>
      <c r="AB736" s="117">
        <f t="shared" si="296"/>
        <v>0</v>
      </c>
      <c r="AC736" s="117">
        <f t="shared" si="296"/>
        <v>106560.02</v>
      </c>
      <c r="AD736" s="117">
        <f t="shared" si="296"/>
        <v>109830.65</v>
      </c>
      <c r="AE736" s="117">
        <f t="shared" si="296"/>
        <v>0</v>
      </c>
      <c r="AF736" s="108" t="s">
        <v>17004</v>
      </c>
      <c r="AG736" s="108" t="s">
        <v>17004</v>
      </c>
      <c r="AH736" s="108" t="s">
        <v>17004</v>
      </c>
      <c r="AI736" s="124"/>
      <c r="AJ736" s="124"/>
      <c r="AK736" s="124"/>
      <c r="AL736" s="124"/>
      <c r="AM736" s="125"/>
      <c r="AN736" s="125"/>
      <c r="AO736" s="125"/>
      <c r="AP736" s="125"/>
      <c r="AQ736" s="125"/>
      <c r="AR736" s="125"/>
      <c r="AS736" s="125"/>
      <c r="AT736" s="125"/>
      <c r="AU736" s="125"/>
      <c r="AV736" s="125"/>
      <c r="AW736" s="125"/>
      <c r="AX736" s="126"/>
      <c r="AY736" s="126"/>
      <c r="AZ736" s="125"/>
      <c r="BA736" s="125"/>
      <c r="BB736" s="127"/>
      <c r="BC736" s="128">
        <f t="shared" ref="BC736:BC798" si="297">AY736-M736</f>
        <v>-625</v>
      </c>
      <c r="BJ736" s="97" t="e">
        <f>VLOOKUP(C736,BM:BO,3,FALSE)</f>
        <v>#N/A</v>
      </c>
      <c r="BM736" s="97" t="s">
        <v>646</v>
      </c>
      <c r="BN736" s="97" t="s">
        <v>3237</v>
      </c>
      <c r="BO736" s="97" t="s">
        <v>3282</v>
      </c>
      <c r="BU736" s="97" t="s">
        <v>646</v>
      </c>
      <c r="BV736" s="97" t="s">
        <v>3237</v>
      </c>
      <c r="BW736" s="97" t="s">
        <v>3282</v>
      </c>
      <c r="CH736" s="119">
        <f t="shared" si="270"/>
        <v>-7.2759576141834259E-11</v>
      </c>
      <c r="DN736" s="97" t="e">
        <f t="shared" si="271"/>
        <v>#N/A</v>
      </c>
    </row>
    <row r="737" spans="1:118" x14ac:dyDescent="0.3">
      <c r="A737" s="97">
        <v>1</v>
      </c>
      <c r="B737" s="120">
        <f>SUBTOTAL(9,$A$383:A737)</f>
        <v>321</v>
      </c>
      <c r="C737" s="130" t="s">
        <v>240</v>
      </c>
      <c r="D737" s="117">
        <f>E737+F737+G737+H737+I737+J737+L737+N737+P737+R737+T737+U737+V737+W737+X737+Y737+Z737+AA737+AB737+AC737+AD737+AE737</f>
        <v>5195830.6500000004</v>
      </c>
      <c r="E737" s="133">
        <v>0</v>
      </c>
      <c r="F737" s="133">
        <v>0</v>
      </c>
      <c r="G737" s="133">
        <v>0</v>
      </c>
      <c r="H737" s="133">
        <v>0</v>
      </c>
      <c r="I737" s="133">
        <v>0</v>
      </c>
      <c r="J737" s="133">
        <v>0</v>
      </c>
      <c r="K737" s="149">
        <v>0</v>
      </c>
      <c r="L737" s="133">
        <v>0</v>
      </c>
      <c r="M737" s="117">
        <v>625</v>
      </c>
      <c r="N737" s="117">
        <v>4979439.9800000004</v>
      </c>
      <c r="O737" s="133">
        <v>0</v>
      </c>
      <c r="P737" s="133">
        <v>0</v>
      </c>
      <c r="Q737" s="117">
        <v>0</v>
      </c>
      <c r="R737" s="117">
        <v>0</v>
      </c>
      <c r="S737" s="133">
        <v>0</v>
      </c>
      <c r="T737" s="133">
        <v>0</v>
      </c>
      <c r="U737" s="133">
        <v>0</v>
      </c>
      <c r="V737" s="133">
        <v>0</v>
      </c>
      <c r="W737" s="133">
        <v>0</v>
      </c>
      <c r="X737" s="133">
        <v>0</v>
      </c>
      <c r="Y737" s="133">
        <v>0</v>
      </c>
      <c r="Z737" s="133">
        <v>0</v>
      </c>
      <c r="AA737" s="133">
        <v>0</v>
      </c>
      <c r="AB737" s="133">
        <v>0</v>
      </c>
      <c r="AC737" s="117">
        <f>ROUND(N737*2.14%,2)</f>
        <v>106560.02</v>
      </c>
      <c r="AD737" s="117">
        <v>109830.65</v>
      </c>
      <c r="AE737" s="133">
        <v>0</v>
      </c>
      <c r="AF737" s="108">
        <v>2024</v>
      </c>
      <c r="AG737" s="108">
        <v>2024</v>
      </c>
      <c r="AH737" s="108">
        <v>2024</v>
      </c>
      <c r="AI737" s="124"/>
      <c r="AJ737" s="124"/>
      <c r="AK737" s="124"/>
      <c r="AL737" s="124"/>
      <c r="AM737" s="125" t="s">
        <v>16933</v>
      </c>
      <c r="AN737" s="125" t="s">
        <v>16930</v>
      </c>
      <c r="AO737" s="125">
        <v>0</v>
      </c>
      <c r="AP737" s="125" t="s">
        <v>16951</v>
      </c>
      <c r="AQ737" s="125" t="s">
        <v>16950</v>
      </c>
      <c r="AR737" s="125">
        <v>0</v>
      </c>
      <c r="AS737" s="125"/>
      <c r="AT737" s="125"/>
      <c r="AU737" s="125"/>
      <c r="AV737" s="125"/>
      <c r="AW737" s="125" t="s">
        <v>736</v>
      </c>
      <c r="AX737" s="126">
        <v>738.9</v>
      </c>
      <c r="AY737" s="126">
        <v>670.8</v>
      </c>
      <c r="AZ737" s="125" t="s">
        <v>2966</v>
      </c>
      <c r="BA737" s="125" t="s">
        <v>16991</v>
      </c>
      <c r="BB737" s="127"/>
      <c r="BC737" s="128">
        <f t="shared" si="297"/>
        <v>45.799999999999955</v>
      </c>
      <c r="BJ737" s="97" t="str">
        <f>VLOOKUP(C737,BM:BO,3,FALSE)</f>
        <v>516.000</v>
      </c>
      <c r="BM737" s="97" t="s">
        <v>3283</v>
      </c>
      <c r="BN737" s="97" t="s">
        <v>780</v>
      </c>
      <c r="BO737" s="97" t="s">
        <v>3284</v>
      </c>
      <c r="BU737" s="97" t="s">
        <v>3283</v>
      </c>
      <c r="BV737" s="97" t="s">
        <v>780</v>
      </c>
      <c r="BW737" s="97" t="s">
        <v>3284</v>
      </c>
      <c r="CH737" s="119">
        <f t="shared" si="270"/>
        <v>-7.2759576141834259E-11</v>
      </c>
      <c r="DN737" s="97" t="e">
        <f t="shared" si="271"/>
        <v>#N/A</v>
      </c>
    </row>
    <row r="738" spans="1:118" x14ac:dyDescent="0.3">
      <c r="B738" s="150" t="s">
        <v>235</v>
      </c>
      <c r="C738" s="150"/>
      <c r="D738" s="116">
        <f>SUM(D739:D740)</f>
        <v>21743242.170000002</v>
      </c>
      <c r="E738" s="117">
        <f t="shared" ref="E738:AE738" si="298">SUM(E739:E740)</f>
        <v>0</v>
      </c>
      <c r="F738" s="117">
        <f t="shared" si="298"/>
        <v>0</v>
      </c>
      <c r="G738" s="117">
        <f t="shared" si="298"/>
        <v>0</v>
      </c>
      <c r="H738" s="117">
        <f t="shared" si="298"/>
        <v>0</v>
      </c>
      <c r="I738" s="117">
        <f t="shared" si="298"/>
        <v>0</v>
      </c>
      <c r="J738" s="117">
        <f t="shared" si="298"/>
        <v>0</v>
      </c>
      <c r="K738" s="118">
        <f t="shared" si="298"/>
        <v>0</v>
      </c>
      <c r="L738" s="117">
        <f t="shared" si="298"/>
        <v>0</v>
      </c>
      <c r="M738" s="117">
        <f t="shared" si="298"/>
        <v>1320</v>
      </c>
      <c r="N738" s="117">
        <f t="shared" si="298"/>
        <v>11601043.5</v>
      </c>
      <c r="O738" s="117">
        <f t="shared" si="298"/>
        <v>0</v>
      </c>
      <c r="P738" s="117">
        <f t="shared" si="298"/>
        <v>0</v>
      </c>
      <c r="Q738" s="117">
        <f t="shared" si="298"/>
        <v>3627.2</v>
      </c>
      <c r="R738" s="117">
        <f t="shared" si="298"/>
        <v>9686642.1999999993</v>
      </c>
      <c r="S738" s="117">
        <f t="shared" si="298"/>
        <v>0</v>
      </c>
      <c r="T738" s="117">
        <f t="shared" si="298"/>
        <v>0</v>
      </c>
      <c r="U738" s="117">
        <f t="shared" si="298"/>
        <v>0</v>
      </c>
      <c r="V738" s="117">
        <f t="shared" si="298"/>
        <v>0</v>
      </c>
      <c r="W738" s="117">
        <f t="shared" si="298"/>
        <v>0</v>
      </c>
      <c r="X738" s="117">
        <f t="shared" si="298"/>
        <v>0</v>
      </c>
      <c r="Y738" s="117">
        <f t="shared" si="298"/>
        <v>0</v>
      </c>
      <c r="Z738" s="117">
        <f t="shared" si="298"/>
        <v>0</v>
      </c>
      <c r="AA738" s="117">
        <f t="shared" si="298"/>
        <v>0</v>
      </c>
      <c r="AB738" s="117">
        <f t="shared" si="298"/>
        <v>0</v>
      </c>
      <c r="AC738" s="117">
        <f t="shared" si="298"/>
        <v>455556.47</v>
      </c>
      <c r="AD738" s="117">
        <f t="shared" si="298"/>
        <v>0</v>
      </c>
      <c r="AE738" s="117">
        <f t="shared" si="298"/>
        <v>0</v>
      </c>
      <c r="AF738" s="108" t="s">
        <v>17004</v>
      </c>
      <c r="AG738" s="108" t="s">
        <v>17004</v>
      </c>
      <c r="AH738" s="108" t="s">
        <v>17004</v>
      </c>
      <c r="AI738" s="124"/>
      <c r="AJ738" s="124"/>
      <c r="AK738" s="124"/>
      <c r="AL738" s="124"/>
      <c r="AM738" s="125"/>
      <c r="AN738" s="125"/>
      <c r="AO738" s="125"/>
      <c r="AP738" s="125"/>
      <c r="AQ738" s="125"/>
      <c r="AR738" s="125"/>
      <c r="AS738" s="125"/>
      <c r="AT738" s="125"/>
      <c r="AU738" s="125"/>
      <c r="AV738" s="125"/>
      <c r="AW738" s="125"/>
      <c r="AX738" s="126"/>
      <c r="AY738" s="126"/>
      <c r="AZ738" s="125"/>
      <c r="BA738" s="125"/>
      <c r="BB738" s="127"/>
      <c r="BC738" s="128">
        <f t="shared" si="297"/>
        <v>-1320</v>
      </c>
      <c r="BJ738" s="97" t="e">
        <f>VLOOKUP(C738,BM:BO,3,FALSE)</f>
        <v>#N/A</v>
      </c>
      <c r="BM738" s="97" t="s">
        <v>3285</v>
      </c>
      <c r="BN738" s="97" t="s">
        <v>2983</v>
      </c>
      <c r="BO738" s="97" t="s">
        <v>2983</v>
      </c>
      <c r="BU738" s="97" t="s">
        <v>3285</v>
      </c>
      <c r="BV738" s="97" t="s">
        <v>2983</v>
      </c>
      <c r="BW738" s="97" t="s">
        <v>2983</v>
      </c>
      <c r="CH738" s="119">
        <f t="shared" si="270"/>
        <v>2.5611370801925659E-9</v>
      </c>
      <c r="DN738" s="97" t="e">
        <f t="shared" si="271"/>
        <v>#N/A</v>
      </c>
    </row>
    <row r="739" spans="1:118" x14ac:dyDescent="0.3">
      <c r="A739" s="97">
        <v>1</v>
      </c>
      <c r="B739" s="120">
        <f>SUBTOTAL(9,$A$383:A739)</f>
        <v>322</v>
      </c>
      <c r="C739" s="130" t="s">
        <v>236</v>
      </c>
      <c r="D739" s="117">
        <f>E739+F739+G739+H739+I739+J739+L739+N739+P739+R739+T739+U739+V739+W739+X739+Y739+Z739+AA739+AB739+AC739+AD739+AE739</f>
        <v>9893936.3399999999</v>
      </c>
      <c r="E739" s="133">
        <v>0</v>
      </c>
      <c r="F739" s="133">
        <v>0</v>
      </c>
      <c r="G739" s="133">
        <v>0</v>
      </c>
      <c r="H739" s="133">
        <v>0</v>
      </c>
      <c r="I739" s="133">
        <v>0</v>
      </c>
      <c r="J739" s="133">
        <v>0</v>
      </c>
      <c r="K739" s="149">
        <v>0</v>
      </c>
      <c r="L739" s="133">
        <v>0</v>
      </c>
      <c r="M739" s="117">
        <v>0</v>
      </c>
      <c r="N739" s="117">
        <v>0</v>
      </c>
      <c r="O739" s="133">
        <v>0</v>
      </c>
      <c r="P739" s="133">
        <v>0</v>
      </c>
      <c r="Q739" s="117">
        <v>3627.2</v>
      </c>
      <c r="R739" s="117">
        <v>9686642.1999999993</v>
      </c>
      <c r="S739" s="133">
        <v>0</v>
      </c>
      <c r="T739" s="133">
        <v>0</v>
      </c>
      <c r="U739" s="133">
        <v>0</v>
      </c>
      <c r="V739" s="133">
        <v>0</v>
      </c>
      <c r="W739" s="133">
        <v>0</v>
      </c>
      <c r="X739" s="133">
        <v>0</v>
      </c>
      <c r="Y739" s="133">
        <v>0</v>
      </c>
      <c r="Z739" s="133">
        <v>0</v>
      </c>
      <c r="AA739" s="133">
        <v>0</v>
      </c>
      <c r="AB739" s="133">
        <v>0</v>
      </c>
      <c r="AC739" s="117">
        <f>ROUND(R739*2.14%,2)</f>
        <v>207294.14</v>
      </c>
      <c r="AD739" s="133">
        <v>0</v>
      </c>
      <c r="AE739" s="133">
        <v>0</v>
      </c>
      <c r="AF739" s="108" t="s">
        <v>17025</v>
      </c>
      <c r="AG739" s="108">
        <v>2024</v>
      </c>
      <c r="AH739" s="108">
        <v>2024</v>
      </c>
      <c r="AI739" s="124"/>
      <c r="AJ739" s="124"/>
      <c r="AK739" s="124"/>
      <c r="AL739" s="124"/>
      <c r="AM739" s="125" t="s">
        <v>16949</v>
      </c>
      <c r="AN739" s="125" t="s">
        <v>16929</v>
      </c>
      <c r="AO739" s="125">
        <v>0</v>
      </c>
      <c r="AP739" s="125" t="s">
        <v>16943</v>
      </c>
      <c r="AQ739" s="125" t="s">
        <v>16943</v>
      </c>
      <c r="AR739" s="125">
        <v>0</v>
      </c>
      <c r="AS739" s="125" t="s">
        <v>16959</v>
      </c>
      <c r="AT739" s="125"/>
      <c r="AU739" s="125"/>
      <c r="AV739" s="125"/>
      <c r="AW739" s="125" t="s">
        <v>862</v>
      </c>
      <c r="AX739" s="126">
        <v>7146.1</v>
      </c>
      <c r="AY739" s="126">
        <v>2000</v>
      </c>
      <c r="AZ739" s="125" t="s">
        <v>2966</v>
      </c>
      <c r="BA739" s="125" t="s">
        <v>862</v>
      </c>
      <c r="BB739" s="127"/>
      <c r="BC739" s="128">
        <f t="shared" si="297"/>
        <v>2000</v>
      </c>
      <c r="BJ739" s="97" t="str">
        <f>VLOOKUP(C739,BM:BO,3,FALSE)</f>
        <v>5065.000</v>
      </c>
      <c r="BM739" s="97" t="s">
        <v>647</v>
      </c>
      <c r="BN739" s="97" t="s">
        <v>625</v>
      </c>
      <c r="BO739" s="97" t="s">
        <v>3264</v>
      </c>
      <c r="BU739" s="97" t="s">
        <v>647</v>
      </c>
      <c r="BV739" s="97" t="s">
        <v>625</v>
      </c>
      <c r="BW739" s="97" t="s">
        <v>3264</v>
      </c>
      <c r="CH739" s="119">
        <f t="shared" si="270"/>
        <v>5.8207660913467407E-10</v>
      </c>
      <c r="DN739" s="97" t="e">
        <f t="shared" si="271"/>
        <v>#N/A</v>
      </c>
    </row>
    <row r="740" spans="1:118" s="139" customFormat="1" x14ac:dyDescent="0.3">
      <c r="A740" s="97">
        <v>1</v>
      </c>
      <c r="B740" s="120">
        <f>SUBTOTAL(9,$A$383:A740)</f>
        <v>323</v>
      </c>
      <c r="C740" s="163" t="s">
        <v>14434</v>
      </c>
      <c r="D740" s="117">
        <f t="shared" ref="D740" si="299">E740+F740+G740+H740+I740+J740+L740+N740+P740+R740+T740+U740+V740+W740+X740+Y740+Z740+AA740+AB740+AC740+AD740+AE740</f>
        <v>11849305.83</v>
      </c>
      <c r="E740" s="134">
        <v>0</v>
      </c>
      <c r="F740" s="134">
        <v>0</v>
      </c>
      <c r="G740" s="134">
        <v>0</v>
      </c>
      <c r="H740" s="134">
        <v>0</v>
      </c>
      <c r="I740" s="134">
        <v>0</v>
      </c>
      <c r="J740" s="134">
        <v>0</v>
      </c>
      <c r="K740" s="152">
        <v>0</v>
      </c>
      <c r="L740" s="134">
        <v>0</v>
      </c>
      <c r="M740" s="134">
        <v>1320</v>
      </c>
      <c r="N740" s="134">
        <v>11601043.5</v>
      </c>
      <c r="O740" s="134">
        <v>0</v>
      </c>
      <c r="P740" s="134">
        <v>0</v>
      </c>
      <c r="Q740" s="134">
        <v>0</v>
      </c>
      <c r="R740" s="134">
        <v>0</v>
      </c>
      <c r="S740" s="134">
        <v>0</v>
      </c>
      <c r="T740" s="134">
        <v>0</v>
      </c>
      <c r="U740" s="134">
        <v>0</v>
      </c>
      <c r="V740" s="134">
        <v>0</v>
      </c>
      <c r="W740" s="134">
        <v>0</v>
      </c>
      <c r="X740" s="134">
        <v>0</v>
      </c>
      <c r="Y740" s="134">
        <v>0</v>
      </c>
      <c r="Z740" s="134">
        <v>0</v>
      </c>
      <c r="AA740" s="134">
        <v>0</v>
      </c>
      <c r="AB740" s="134">
        <v>0</v>
      </c>
      <c r="AC740" s="134">
        <f t="shared" ref="AC740" si="300">ROUND(N740*2.14%,2)+ROUND(E740*2.14%,2)+ROUND(F740*2.14%,2)+ROUND(G740*2.14%,2)+ROUND(H740*2.14%,2)+ROUND(I740*2.14%,2)+ROUND(J740*2.14%,2)+ROUND(L740*2.14%,2)+ROUND(P740*2.14%,2)+ROUND(R740*2.14%,2)+ROUND(T740*2.14%,2)+ROUND(U740*2.14%,2)+ROUND(V740*2.14%,2)+ROUND(W740*2.14%,2)+ROUND(X740*2.14%,2)+ROUND(Y740*2.14%,2)+ROUND(Z740*2.14%,2)+ROUND(AA740*2.14%,2)+ROUND(AB740*2.14%,2)</f>
        <v>248262.33</v>
      </c>
      <c r="AD740" s="134">
        <v>0</v>
      </c>
      <c r="AE740" s="134">
        <v>0</v>
      </c>
      <c r="AF740" s="136" t="s">
        <v>17025</v>
      </c>
      <c r="AG740" s="136">
        <v>2024</v>
      </c>
      <c r="AH740" s="137">
        <v>2024</v>
      </c>
      <c r="BW740" s="140"/>
      <c r="CE740" s="139" t="e">
        <v>#N/A</v>
      </c>
      <c r="CH740" s="119">
        <v>-6.6938810050487518E-10</v>
      </c>
      <c r="CL740" s="139" t="e">
        <v>#N/A</v>
      </c>
      <c r="DK740" s="139" t="e">
        <v>#N/A</v>
      </c>
      <c r="DN740" s="97" t="e">
        <f t="shared" si="271"/>
        <v>#N/A</v>
      </c>
    </row>
    <row r="741" spans="1:118" x14ac:dyDescent="0.3">
      <c r="B741" s="150" t="s">
        <v>220</v>
      </c>
      <c r="C741" s="150"/>
      <c r="D741" s="116">
        <f>SUM(D742:D746)</f>
        <v>50037069.509999998</v>
      </c>
      <c r="E741" s="117">
        <f t="shared" ref="E741:AE741" si="301">SUM(E742:E746)</f>
        <v>486593.76</v>
      </c>
      <c r="F741" s="117">
        <f t="shared" si="301"/>
        <v>827233.69</v>
      </c>
      <c r="G741" s="117">
        <f t="shared" si="301"/>
        <v>7736227.7300000004</v>
      </c>
      <c r="H741" s="117">
        <f t="shared" si="301"/>
        <v>1310090.3999999999</v>
      </c>
      <c r="I741" s="117">
        <f t="shared" si="301"/>
        <v>2584992.36</v>
      </c>
      <c r="J741" s="117">
        <f t="shared" si="301"/>
        <v>0</v>
      </c>
      <c r="K741" s="118">
        <f t="shared" si="301"/>
        <v>0</v>
      </c>
      <c r="L741" s="117">
        <f t="shared" si="301"/>
        <v>0</v>
      </c>
      <c r="M741" s="117">
        <f t="shared" si="301"/>
        <v>3920.1</v>
      </c>
      <c r="N741" s="117">
        <f t="shared" si="301"/>
        <v>35702086.75</v>
      </c>
      <c r="O741" s="117">
        <f t="shared" si="301"/>
        <v>0</v>
      </c>
      <c r="P741" s="117">
        <f t="shared" si="301"/>
        <v>0</v>
      </c>
      <c r="Q741" s="117">
        <f t="shared" si="301"/>
        <v>0</v>
      </c>
      <c r="R741" s="117">
        <f t="shared" si="301"/>
        <v>0</v>
      </c>
      <c r="S741" s="117">
        <f t="shared" si="301"/>
        <v>0</v>
      </c>
      <c r="T741" s="117">
        <f t="shared" si="301"/>
        <v>0</v>
      </c>
      <c r="U741" s="117">
        <f t="shared" si="301"/>
        <v>0</v>
      </c>
      <c r="V741" s="117">
        <f t="shared" si="301"/>
        <v>0</v>
      </c>
      <c r="W741" s="117">
        <f t="shared" si="301"/>
        <v>0</v>
      </c>
      <c r="X741" s="117">
        <f t="shared" si="301"/>
        <v>0</v>
      </c>
      <c r="Y741" s="117">
        <f t="shared" si="301"/>
        <v>0</v>
      </c>
      <c r="Z741" s="117">
        <f t="shared" si="301"/>
        <v>0</v>
      </c>
      <c r="AA741" s="117">
        <f t="shared" si="301"/>
        <v>0</v>
      </c>
      <c r="AB741" s="117">
        <f t="shared" si="301"/>
        <v>0</v>
      </c>
      <c r="AC741" s="117">
        <f t="shared" si="301"/>
        <v>1041050.61</v>
      </c>
      <c r="AD741" s="117">
        <f t="shared" si="301"/>
        <v>348794.20999999996</v>
      </c>
      <c r="AE741" s="117">
        <f t="shared" si="301"/>
        <v>0</v>
      </c>
      <c r="AF741" s="108" t="s">
        <v>17004</v>
      </c>
      <c r="AG741" s="108" t="s">
        <v>17004</v>
      </c>
      <c r="AH741" s="108" t="s">
        <v>17004</v>
      </c>
      <c r="AI741" s="124"/>
      <c r="AJ741" s="124"/>
      <c r="AK741" s="124"/>
      <c r="AL741" s="124"/>
      <c r="AM741" s="125"/>
      <c r="AN741" s="125"/>
      <c r="AO741" s="125"/>
      <c r="AP741" s="125"/>
      <c r="AQ741" s="125"/>
      <c r="AR741" s="125"/>
      <c r="AS741" s="125"/>
      <c r="AT741" s="125"/>
      <c r="AU741" s="125"/>
      <c r="AV741" s="125"/>
      <c r="AW741" s="125"/>
      <c r="AX741" s="126"/>
      <c r="AY741" s="126"/>
      <c r="AZ741" s="125"/>
      <c r="BA741" s="125"/>
      <c r="BB741" s="127"/>
      <c r="BC741" s="128">
        <f t="shared" si="297"/>
        <v>-3920.1</v>
      </c>
      <c r="BJ741" s="97" t="e">
        <f>VLOOKUP(C741,BM:BO,3,FALSE)</f>
        <v>#N/A</v>
      </c>
      <c r="BM741" s="97" t="s">
        <v>3286</v>
      </c>
      <c r="BN741" s="97" t="s">
        <v>3003</v>
      </c>
      <c r="BO741" s="97" t="s">
        <v>3287</v>
      </c>
      <c r="BU741" s="97" t="s">
        <v>3286</v>
      </c>
      <c r="BV741" s="97" t="s">
        <v>3003</v>
      </c>
      <c r="BW741" s="97" t="s">
        <v>3287</v>
      </c>
      <c r="CH741" s="119">
        <f t="shared" si="270"/>
        <v>3.4924596548080444E-10</v>
      </c>
      <c r="DN741" s="97" t="e">
        <f t="shared" si="271"/>
        <v>#N/A</v>
      </c>
    </row>
    <row r="742" spans="1:118" x14ac:dyDescent="0.3">
      <c r="A742" s="97">
        <v>1</v>
      </c>
      <c r="B742" s="120">
        <f>SUBTOTAL(9,$A$383:A742)</f>
        <v>324</v>
      </c>
      <c r="C742" s="130" t="s">
        <v>241</v>
      </c>
      <c r="D742" s="117">
        <f t="shared" ref="D742:D745" si="302">E742+F742+G742+H742+I742+J742+L742+N742+P742+R742+T742+U742+V742+W742+X742+Y742+Z742+AA742+AB742+AC742+AD742+AE742</f>
        <v>14844448.329999998</v>
      </c>
      <c r="E742" s="133">
        <v>0</v>
      </c>
      <c r="F742" s="133">
        <v>0</v>
      </c>
      <c r="G742" s="133">
        <v>0</v>
      </c>
      <c r="H742" s="133">
        <v>0</v>
      </c>
      <c r="I742" s="133">
        <v>0</v>
      </c>
      <c r="J742" s="133">
        <v>0</v>
      </c>
      <c r="K742" s="149">
        <v>0</v>
      </c>
      <c r="L742" s="133">
        <v>0</v>
      </c>
      <c r="M742" s="117">
        <v>1458.2</v>
      </c>
      <c r="N742" s="117">
        <f>11832984.06+2465487.61</f>
        <v>14298471.67</v>
      </c>
      <c r="O742" s="133">
        <v>0</v>
      </c>
      <c r="P742" s="133">
        <v>0</v>
      </c>
      <c r="Q742" s="117">
        <v>0</v>
      </c>
      <c r="R742" s="117">
        <v>0</v>
      </c>
      <c r="S742" s="133">
        <v>0</v>
      </c>
      <c r="T742" s="133">
        <v>0</v>
      </c>
      <c r="U742" s="133">
        <v>0</v>
      </c>
      <c r="V742" s="133">
        <v>0</v>
      </c>
      <c r="W742" s="133">
        <v>0</v>
      </c>
      <c r="X742" s="133">
        <v>0</v>
      </c>
      <c r="Y742" s="133">
        <v>0</v>
      </c>
      <c r="Z742" s="133">
        <v>0</v>
      </c>
      <c r="AA742" s="133">
        <v>0</v>
      </c>
      <c r="AB742" s="133">
        <v>0</v>
      </c>
      <c r="AC742" s="117">
        <f>ROUND(N742*2.14%,2)</f>
        <v>305987.28999999998</v>
      </c>
      <c r="AD742" s="133">
        <v>239989.37</v>
      </c>
      <c r="AE742" s="133">
        <v>0</v>
      </c>
      <c r="AF742" s="108">
        <v>2024</v>
      </c>
      <c r="AG742" s="108">
        <v>2024</v>
      </c>
      <c r="AH742" s="108">
        <v>2024</v>
      </c>
      <c r="AI742" s="124"/>
      <c r="AJ742" s="124"/>
      <c r="AK742" s="124"/>
      <c r="AL742" s="124"/>
      <c r="AM742" s="125" t="s">
        <v>16933</v>
      </c>
      <c r="AN742" s="125" t="s">
        <v>16930</v>
      </c>
      <c r="AO742" s="125">
        <v>0</v>
      </c>
      <c r="AP742" s="125" t="s">
        <v>16943</v>
      </c>
      <c r="AQ742" s="125" t="s">
        <v>16931</v>
      </c>
      <c r="AR742" s="125" t="s">
        <v>16943</v>
      </c>
      <c r="AS742" s="125"/>
      <c r="AT742" s="125"/>
      <c r="AU742" s="125"/>
      <c r="AV742" s="125"/>
      <c r="AW742" s="125" t="s">
        <v>852</v>
      </c>
      <c r="AX742" s="126">
        <v>4547.1000000000004</v>
      </c>
      <c r="AY742" s="126">
        <v>1458.2</v>
      </c>
      <c r="AZ742" s="125" t="s">
        <v>2966</v>
      </c>
      <c r="BA742" s="125" t="s">
        <v>16991</v>
      </c>
      <c r="BB742" s="127"/>
      <c r="BC742" s="128">
        <f t="shared" si="297"/>
        <v>0</v>
      </c>
      <c r="BJ742" s="97" t="str">
        <f>VLOOKUP(C742,BM:BO,3,FALSE)</f>
        <v>нет данных</v>
      </c>
      <c r="BM742" s="97" t="s">
        <v>3288</v>
      </c>
      <c r="BN742" s="97" t="s">
        <v>616</v>
      </c>
      <c r="BO742" s="97" t="s">
        <v>3290</v>
      </c>
      <c r="BU742" s="97" t="s">
        <v>3288</v>
      </c>
      <c r="BV742" s="97" t="s">
        <v>616</v>
      </c>
      <c r="BW742" s="97" t="s">
        <v>3290</v>
      </c>
      <c r="CH742" s="119">
        <f t="shared" si="270"/>
        <v>-1.6880221664905548E-9</v>
      </c>
      <c r="DN742" s="97" t="e">
        <f t="shared" si="271"/>
        <v>#N/A</v>
      </c>
    </row>
    <row r="743" spans="1:118" x14ac:dyDescent="0.3">
      <c r="A743" s="97">
        <v>1</v>
      </c>
      <c r="B743" s="120">
        <f>SUBTOTAL(9,$A$383:A743)</f>
        <v>325</v>
      </c>
      <c r="C743" s="130" t="s">
        <v>242</v>
      </c>
      <c r="D743" s="117">
        <f t="shared" si="302"/>
        <v>5990181.4799999995</v>
      </c>
      <c r="E743" s="133">
        <v>0</v>
      </c>
      <c r="F743" s="133">
        <v>0</v>
      </c>
      <c r="G743" s="133">
        <v>0</v>
      </c>
      <c r="H743" s="133">
        <v>0</v>
      </c>
      <c r="I743" s="133">
        <v>0</v>
      </c>
      <c r="J743" s="133">
        <v>0</v>
      </c>
      <c r="K743" s="149">
        <v>0</v>
      </c>
      <c r="L743" s="133">
        <v>0</v>
      </c>
      <c r="M743" s="117">
        <v>719.4</v>
      </c>
      <c r="N743" s="117">
        <v>5758152.1799999997</v>
      </c>
      <c r="O743" s="133">
        <v>0</v>
      </c>
      <c r="P743" s="133">
        <v>0</v>
      </c>
      <c r="Q743" s="117">
        <v>0</v>
      </c>
      <c r="R743" s="117">
        <v>0</v>
      </c>
      <c r="S743" s="133">
        <v>0</v>
      </c>
      <c r="T743" s="133">
        <v>0</v>
      </c>
      <c r="U743" s="133">
        <v>0</v>
      </c>
      <c r="V743" s="133">
        <v>0</v>
      </c>
      <c r="W743" s="133">
        <v>0</v>
      </c>
      <c r="X743" s="133">
        <v>0</v>
      </c>
      <c r="Y743" s="133">
        <v>0</v>
      </c>
      <c r="Z743" s="133">
        <v>0</v>
      </c>
      <c r="AA743" s="133">
        <v>0</v>
      </c>
      <c r="AB743" s="133">
        <v>0</v>
      </c>
      <c r="AC743" s="117">
        <f>ROUND(N743*2.14%,2)</f>
        <v>123224.46</v>
      </c>
      <c r="AD743" s="117">
        <v>108804.84</v>
      </c>
      <c r="AE743" s="133">
        <v>0</v>
      </c>
      <c r="AF743" s="108">
        <v>2024</v>
      </c>
      <c r="AG743" s="108">
        <v>2024</v>
      </c>
      <c r="AH743" s="108">
        <v>2024</v>
      </c>
      <c r="AI743" s="124"/>
      <c r="AJ743" s="124"/>
      <c r="AK743" s="124"/>
      <c r="AL743" s="124"/>
      <c r="AM743" s="125" t="s">
        <v>16946</v>
      </c>
      <c r="AN743" s="125" t="s">
        <v>16935</v>
      </c>
      <c r="AO743" s="125">
        <v>0</v>
      </c>
      <c r="AP743" s="125" t="s">
        <v>16943</v>
      </c>
      <c r="AQ743" s="125" t="s">
        <v>16937</v>
      </c>
      <c r="AR743" s="125" t="s">
        <v>16943</v>
      </c>
      <c r="AS743" s="125"/>
      <c r="AT743" s="125"/>
      <c r="AU743" s="125"/>
      <c r="AV743" s="125"/>
      <c r="AW743" s="125" t="s">
        <v>928</v>
      </c>
      <c r="AX743" s="126">
        <v>731.9</v>
      </c>
      <c r="AY743" s="126">
        <v>719.4</v>
      </c>
      <c r="AZ743" s="125" t="s">
        <v>2966</v>
      </c>
      <c r="BA743" s="125" t="s">
        <v>16991</v>
      </c>
      <c r="BB743" s="127"/>
      <c r="BC743" s="128">
        <f t="shared" si="297"/>
        <v>0</v>
      </c>
      <c r="BJ743" s="97" t="str">
        <f>VLOOKUP(C743,BM:BO,3,FALSE)</f>
        <v>513.820</v>
      </c>
      <c r="BM743" s="97" t="s">
        <v>648</v>
      </c>
      <c r="BN743" s="97" t="s">
        <v>1269</v>
      </c>
      <c r="BO743" s="97" t="s">
        <v>3002</v>
      </c>
      <c r="BU743" s="97" t="s">
        <v>648</v>
      </c>
      <c r="BV743" s="97" t="s">
        <v>1269</v>
      </c>
      <c r="BW743" s="97" t="s">
        <v>3002</v>
      </c>
      <c r="CH743" s="119">
        <f t="shared" si="270"/>
        <v>-1.8917489796876907E-10</v>
      </c>
      <c r="DN743" s="97" t="e">
        <f t="shared" si="271"/>
        <v>#N/A</v>
      </c>
    </row>
    <row r="744" spans="1:118" x14ac:dyDescent="0.3">
      <c r="A744" s="97">
        <v>1</v>
      </c>
      <c r="B744" s="120">
        <f>SUBTOTAL(9,$A$383:A744)</f>
        <v>326</v>
      </c>
      <c r="C744" s="130" t="s">
        <v>226</v>
      </c>
      <c r="D744" s="117">
        <f t="shared" si="302"/>
        <v>6192006.4600000009</v>
      </c>
      <c r="E744" s="133">
        <v>0</v>
      </c>
      <c r="F744" s="133">
        <v>0</v>
      </c>
      <c r="G744" s="133">
        <v>0</v>
      </c>
      <c r="H744" s="133">
        <v>0</v>
      </c>
      <c r="I744" s="133">
        <v>0</v>
      </c>
      <c r="J744" s="133">
        <v>0</v>
      </c>
      <c r="K744" s="149">
        <v>0</v>
      </c>
      <c r="L744" s="133">
        <v>0</v>
      </c>
      <c r="M744" s="135">
        <v>615.5</v>
      </c>
      <c r="N744" s="117">
        <f>4901073.82+1357009.65-195809.67</f>
        <v>6062273.8000000007</v>
      </c>
      <c r="O744" s="133">
        <v>0</v>
      </c>
      <c r="P744" s="133">
        <v>0</v>
      </c>
      <c r="Q744" s="117">
        <v>0</v>
      </c>
      <c r="R744" s="117">
        <v>0</v>
      </c>
      <c r="S744" s="133">
        <v>0</v>
      </c>
      <c r="T744" s="133">
        <v>0</v>
      </c>
      <c r="U744" s="133">
        <v>0</v>
      </c>
      <c r="V744" s="133">
        <v>0</v>
      </c>
      <c r="W744" s="133">
        <v>0</v>
      </c>
      <c r="X744" s="133">
        <v>0</v>
      </c>
      <c r="Y744" s="133">
        <v>0</v>
      </c>
      <c r="Z744" s="133">
        <v>0</v>
      </c>
      <c r="AA744" s="133">
        <v>0</v>
      </c>
      <c r="AB744" s="133">
        <v>0</v>
      </c>
      <c r="AC744" s="117">
        <f>ROUND(N744*2.14%,2)</f>
        <v>129732.66</v>
      </c>
      <c r="AD744" s="117">
        <v>0</v>
      </c>
      <c r="AE744" s="133">
        <v>0</v>
      </c>
      <c r="AF744" s="108" t="s">
        <v>17025</v>
      </c>
      <c r="AG744" s="108">
        <v>2024</v>
      </c>
      <c r="AH744" s="108">
        <v>2024</v>
      </c>
      <c r="AI744" s="124"/>
      <c r="AJ744" s="124"/>
      <c r="AK744" s="124"/>
      <c r="AL744" s="124"/>
      <c r="AM744" s="125" t="s">
        <v>16941</v>
      </c>
      <c r="AN744" s="125" t="s">
        <v>16938</v>
      </c>
      <c r="AO744" s="125">
        <v>0</v>
      </c>
      <c r="AP744" s="125" t="s">
        <v>16932</v>
      </c>
      <c r="AQ744" s="125" t="s">
        <v>16931</v>
      </c>
      <c r="AR744" s="125">
        <v>0</v>
      </c>
      <c r="AS744" s="125" t="s">
        <v>16960</v>
      </c>
      <c r="AT744" s="125"/>
      <c r="AU744" s="125"/>
      <c r="AV744" s="125"/>
      <c r="AW744" s="125" t="s">
        <v>636</v>
      </c>
      <c r="AX744" s="126">
        <v>959.9</v>
      </c>
      <c r="AY744" s="126">
        <v>628.5</v>
      </c>
      <c r="AZ744" s="125" t="s">
        <v>2966</v>
      </c>
      <c r="BA744" s="125" t="s">
        <v>16991</v>
      </c>
      <c r="BB744" s="127"/>
      <c r="BC744" s="128">
        <f t="shared" si="297"/>
        <v>13</v>
      </c>
      <c r="BJ744" s="97" t="str">
        <f>VLOOKUP(C744,BM:BO,3,FALSE)</f>
        <v>нет данных</v>
      </c>
      <c r="BM744" s="97" t="s">
        <v>3261</v>
      </c>
      <c r="BN744" s="97" t="s">
        <v>780</v>
      </c>
      <c r="BO744" s="97" t="s">
        <v>3262</v>
      </c>
      <c r="BU744" s="97" t="s">
        <v>3261</v>
      </c>
      <c r="BV744" s="97" t="s">
        <v>780</v>
      </c>
      <c r="BW744" s="97" t="s">
        <v>3262</v>
      </c>
      <c r="CH744" s="119">
        <f t="shared" si="270"/>
        <v>1.4551915228366852E-10</v>
      </c>
      <c r="DN744" s="97" t="e">
        <f t="shared" si="271"/>
        <v>#N/A</v>
      </c>
    </row>
    <row r="745" spans="1:118" s="139" customFormat="1" x14ac:dyDescent="0.3">
      <c r="A745" s="97">
        <v>1</v>
      </c>
      <c r="B745" s="120">
        <f>SUBTOTAL(9,$A$383:A745)</f>
        <v>327</v>
      </c>
      <c r="C745" s="163" t="s">
        <v>14709</v>
      </c>
      <c r="D745" s="117">
        <f t="shared" si="302"/>
        <v>13222163.889999999</v>
      </c>
      <c r="E745" s="134">
        <v>486593.76</v>
      </c>
      <c r="F745" s="134">
        <v>827233.69</v>
      </c>
      <c r="G745" s="134">
        <v>7736227.7300000004</v>
      </c>
      <c r="H745" s="134">
        <v>1310090.3999999999</v>
      </c>
      <c r="I745" s="134">
        <f>2497063.38+87928.98</f>
        <v>2584992.36</v>
      </c>
      <c r="J745" s="134">
        <v>0</v>
      </c>
      <c r="K745" s="152">
        <v>0</v>
      </c>
      <c r="L745" s="134">
        <v>0</v>
      </c>
      <c r="M745" s="134">
        <v>0</v>
      </c>
      <c r="N745" s="134">
        <v>0</v>
      </c>
      <c r="O745" s="134">
        <v>0</v>
      </c>
      <c r="P745" s="134">
        <v>0</v>
      </c>
      <c r="Q745" s="134">
        <v>0</v>
      </c>
      <c r="R745" s="134">
        <v>0</v>
      </c>
      <c r="S745" s="134">
        <v>0</v>
      </c>
      <c r="T745" s="134">
        <v>0</v>
      </c>
      <c r="U745" s="134">
        <v>0</v>
      </c>
      <c r="V745" s="134">
        <v>0</v>
      </c>
      <c r="W745" s="134">
        <v>0</v>
      </c>
      <c r="X745" s="134">
        <v>0</v>
      </c>
      <c r="Y745" s="134">
        <v>0</v>
      </c>
      <c r="Z745" s="134">
        <v>0</v>
      </c>
      <c r="AA745" s="134">
        <v>0</v>
      </c>
      <c r="AB745" s="134">
        <v>0</v>
      </c>
      <c r="AC745" s="168">
        <f>ROUND(N745*2.14%,2)+ROUND(E745*2.14%,2)+ROUND(F745*2.14%,2)+ROUND(G745*2.14%,2)+ROUND(H745*2.14%,2)+ROUND(I745*2.14%,2)+ROUND(J745*2.14%,2)+ROUND(L745*2.14%,2)+ROUND(P745*2.14%,2)+ROUND(R745*2.14%,2)+ROUND(T745*2.14%,2)+ROUND(U745*2.14%,2)+ROUND(V745*2.14%,2)+ROUND(W745*2.14%,2)+ROUND(X745*2.14%,2)+ROUND(Y745*2.14%,2)+ROUND(Z745*2.14%,2)+ROUND(AA745*2.14%,2)+ROUND(AB745*2.14%,2)</f>
        <v>277025.94999999995</v>
      </c>
      <c r="AD745" s="134">
        <v>0</v>
      </c>
      <c r="AE745" s="134">
        <v>0</v>
      </c>
      <c r="AF745" s="136" t="s">
        <v>17025</v>
      </c>
      <c r="AG745" s="136">
        <v>2024</v>
      </c>
      <c r="AH745" s="137">
        <v>2024</v>
      </c>
      <c r="AT745" s="139" t="e">
        <f>VLOOKUP(C745,AW:AX,2,FALSE)</f>
        <v>#N/A</v>
      </c>
      <c r="BW745" s="140"/>
      <c r="CE745" s="139" t="e">
        <f>VLOOKUP(C745,CF:CG,2,FALSE)</f>
        <v>#N/A</v>
      </c>
      <c r="CH745" s="119">
        <f t="shared" si="270"/>
        <v>-6.9849193096160889E-10</v>
      </c>
      <c r="CL745" s="139" t="e">
        <f>VLOOKUP(C745,CM:CN,2,FALSE)</f>
        <v>#N/A</v>
      </c>
      <c r="DK745" s="139" t="e">
        <f>VLOOKUP(C745,DL:DM,2,FALSE)</f>
        <v>#N/A</v>
      </c>
      <c r="DN745" s="97" t="e">
        <f t="shared" si="271"/>
        <v>#N/A</v>
      </c>
    </row>
    <row r="746" spans="1:118" s="139" customFormat="1" x14ac:dyDescent="0.3">
      <c r="A746" s="97">
        <v>1</v>
      </c>
      <c r="B746" s="120">
        <f>SUBTOTAL(9,$A$383:A746)</f>
        <v>328</v>
      </c>
      <c r="C746" s="121" t="s">
        <v>225</v>
      </c>
      <c r="D746" s="117">
        <f>E746+F746+G746+H746+I746+J746+L746+N746+P746+R746+T746+U746+V746+W746+X746+Y746+Z746+AA746+AB746+AC746+AD746+AE746</f>
        <v>9788269.3499999996</v>
      </c>
      <c r="E746" s="117">
        <v>0</v>
      </c>
      <c r="F746" s="117">
        <v>0</v>
      </c>
      <c r="G746" s="117">
        <v>0</v>
      </c>
      <c r="H746" s="117">
        <v>0</v>
      </c>
      <c r="I746" s="117">
        <v>0</v>
      </c>
      <c r="J746" s="117">
        <v>0</v>
      </c>
      <c r="K746" s="118">
        <v>0</v>
      </c>
      <c r="L746" s="117">
        <v>0</v>
      </c>
      <c r="M746" s="122">
        <v>1127</v>
      </c>
      <c r="N746" s="117">
        <v>9583189.0999999996</v>
      </c>
      <c r="O746" s="117">
        <v>0</v>
      </c>
      <c r="P746" s="117">
        <v>0</v>
      </c>
      <c r="Q746" s="117">
        <v>0</v>
      </c>
      <c r="R746" s="117">
        <v>0</v>
      </c>
      <c r="S746" s="117">
        <v>0</v>
      </c>
      <c r="T746" s="117">
        <v>0</v>
      </c>
      <c r="U746" s="117">
        <v>0</v>
      </c>
      <c r="V746" s="117">
        <v>0</v>
      </c>
      <c r="W746" s="117">
        <v>0</v>
      </c>
      <c r="X746" s="117">
        <v>0</v>
      </c>
      <c r="Y746" s="117">
        <v>0</v>
      </c>
      <c r="Z746" s="117">
        <v>0</v>
      </c>
      <c r="AA746" s="117">
        <v>0</v>
      </c>
      <c r="AB746" s="117">
        <v>0</v>
      </c>
      <c r="AC746" s="117">
        <f>ROUND(N746*2.14%,2)</f>
        <v>205080.25</v>
      </c>
      <c r="AD746" s="133">
        <v>0</v>
      </c>
      <c r="AE746" s="117">
        <v>0</v>
      </c>
      <c r="AF746" s="108" t="s">
        <v>17025</v>
      </c>
      <c r="AG746" s="108">
        <v>2024</v>
      </c>
      <c r="AH746" s="108">
        <v>2024</v>
      </c>
      <c r="BW746" s="140"/>
      <c r="CH746" s="119"/>
      <c r="DN746" s="97" t="e">
        <f t="shared" si="271"/>
        <v>#N/A</v>
      </c>
    </row>
    <row r="747" spans="1:118" x14ac:dyDescent="0.3">
      <c r="B747" s="150" t="s">
        <v>221</v>
      </c>
      <c r="C747" s="150"/>
      <c r="D747" s="116">
        <f>SUM(D748:D749)</f>
        <v>30199080.329999998</v>
      </c>
      <c r="E747" s="117">
        <f t="shared" ref="E747:AE747" si="303">SUM(E748:E749)</f>
        <v>0</v>
      </c>
      <c r="F747" s="117">
        <f t="shared" si="303"/>
        <v>0</v>
      </c>
      <c r="G747" s="117">
        <f t="shared" si="303"/>
        <v>0</v>
      </c>
      <c r="H747" s="117">
        <f t="shared" si="303"/>
        <v>0</v>
      </c>
      <c r="I747" s="117">
        <f t="shared" si="303"/>
        <v>0</v>
      </c>
      <c r="J747" s="117">
        <f t="shared" si="303"/>
        <v>0</v>
      </c>
      <c r="K747" s="118">
        <f t="shared" si="303"/>
        <v>0</v>
      </c>
      <c r="L747" s="117">
        <f t="shared" si="303"/>
        <v>0</v>
      </c>
      <c r="M747" s="117">
        <f t="shared" si="303"/>
        <v>3585.2</v>
      </c>
      <c r="N747" s="117">
        <f t="shared" si="303"/>
        <v>29331400.740000002</v>
      </c>
      <c r="O747" s="117">
        <f t="shared" si="303"/>
        <v>0</v>
      </c>
      <c r="P747" s="117">
        <f t="shared" si="303"/>
        <v>0</v>
      </c>
      <c r="Q747" s="117">
        <f t="shared" si="303"/>
        <v>0</v>
      </c>
      <c r="R747" s="117">
        <f t="shared" si="303"/>
        <v>0</v>
      </c>
      <c r="S747" s="117">
        <f t="shared" si="303"/>
        <v>0</v>
      </c>
      <c r="T747" s="117">
        <f t="shared" si="303"/>
        <v>0</v>
      </c>
      <c r="U747" s="117">
        <f t="shared" si="303"/>
        <v>0</v>
      </c>
      <c r="V747" s="117">
        <f t="shared" si="303"/>
        <v>0</v>
      </c>
      <c r="W747" s="117">
        <f t="shared" si="303"/>
        <v>0</v>
      </c>
      <c r="X747" s="117">
        <f t="shared" si="303"/>
        <v>0</v>
      </c>
      <c r="Y747" s="117">
        <f t="shared" si="303"/>
        <v>0</v>
      </c>
      <c r="Z747" s="117">
        <f t="shared" si="303"/>
        <v>0</v>
      </c>
      <c r="AA747" s="117">
        <f t="shared" si="303"/>
        <v>0</v>
      </c>
      <c r="AB747" s="117">
        <f t="shared" si="303"/>
        <v>0</v>
      </c>
      <c r="AC747" s="117">
        <f t="shared" si="303"/>
        <v>627691.97</v>
      </c>
      <c r="AD747" s="117">
        <f t="shared" si="303"/>
        <v>239987.62</v>
      </c>
      <c r="AE747" s="117">
        <f t="shared" si="303"/>
        <v>0</v>
      </c>
      <c r="AF747" s="108" t="s">
        <v>17004</v>
      </c>
      <c r="AG747" s="108" t="s">
        <v>17004</v>
      </c>
      <c r="AH747" s="108" t="s">
        <v>17004</v>
      </c>
      <c r="AI747" s="124"/>
      <c r="AJ747" s="124"/>
      <c r="AK747" s="124"/>
      <c r="AL747" s="124"/>
      <c r="AM747" s="125"/>
      <c r="AN747" s="125"/>
      <c r="AO747" s="125"/>
      <c r="AP747" s="125"/>
      <c r="AQ747" s="125"/>
      <c r="AR747" s="125"/>
      <c r="AS747" s="125"/>
      <c r="AT747" s="125"/>
      <c r="AU747" s="125"/>
      <c r="AV747" s="125"/>
      <c r="AW747" s="125"/>
      <c r="AX747" s="126"/>
      <c r="AY747" s="126"/>
      <c r="AZ747" s="125"/>
      <c r="BA747" s="125"/>
      <c r="BB747" s="127"/>
      <c r="BC747" s="128">
        <f t="shared" si="297"/>
        <v>-3585.2</v>
      </c>
      <c r="BJ747" s="97" t="e">
        <f>VLOOKUP(C747,BM:BO,3,FALSE)</f>
        <v>#N/A</v>
      </c>
      <c r="BM747" s="97" t="s">
        <v>539</v>
      </c>
      <c r="BN747" s="97" t="s">
        <v>1342</v>
      </c>
      <c r="BO747" s="97" t="s">
        <v>1689</v>
      </c>
      <c r="BU747" s="97" t="s">
        <v>539</v>
      </c>
      <c r="BV747" s="97" t="s">
        <v>1342</v>
      </c>
      <c r="BW747" s="97" t="s">
        <v>1689</v>
      </c>
      <c r="CH747" s="119">
        <f t="shared" si="270"/>
        <v>-3.8417056202888489E-9</v>
      </c>
      <c r="DN747" s="97" t="e">
        <f t="shared" si="271"/>
        <v>#N/A</v>
      </c>
    </row>
    <row r="748" spans="1:118" x14ac:dyDescent="0.3">
      <c r="A748" s="97">
        <v>1</v>
      </c>
      <c r="B748" s="120">
        <f>SUBTOTAL(9,$A$383:A748)</f>
        <v>329</v>
      </c>
      <c r="C748" s="130" t="s">
        <v>237</v>
      </c>
      <c r="D748" s="117">
        <f>E748+F748+G748+H748+I748+J748+L748+N748+P748+R748+T748+U748+V748+W748+X748+Y748+Z748+AA748+AB748+AC748+AD748+AE748</f>
        <v>13250703.139999999</v>
      </c>
      <c r="E748" s="133">
        <v>0</v>
      </c>
      <c r="F748" s="133">
        <v>0</v>
      </c>
      <c r="G748" s="133">
        <v>0</v>
      </c>
      <c r="H748" s="133">
        <v>0</v>
      </c>
      <c r="I748" s="133">
        <v>0</v>
      </c>
      <c r="J748" s="133">
        <v>0</v>
      </c>
      <c r="K748" s="149">
        <v>0</v>
      </c>
      <c r="L748" s="133">
        <v>0</v>
      </c>
      <c r="M748" s="117">
        <v>1446.7</v>
      </c>
      <c r="N748" s="117">
        <v>12738119.76</v>
      </c>
      <c r="O748" s="133">
        <v>0</v>
      </c>
      <c r="P748" s="133">
        <v>0</v>
      </c>
      <c r="Q748" s="117">
        <v>0</v>
      </c>
      <c r="R748" s="117">
        <v>0</v>
      </c>
      <c r="S748" s="133">
        <v>0</v>
      </c>
      <c r="T748" s="133">
        <v>0</v>
      </c>
      <c r="U748" s="133">
        <v>0</v>
      </c>
      <c r="V748" s="133">
        <v>0</v>
      </c>
      <c r="W748" s="133">
        <v>0</v>
      </c>
      <c r="X748" s="133">
        <v>0</v>
      </c>
      <c r="Y748" s="133">
        <v>0</v>
      </c>
      <c r="Z748" s="133">
        <v>0</v>
      </c>
      <c r="AA748" s="133">
        <v>0</v>
      </c>
      <c r="AB748" s="133">
        <v>0</v>
      </c>
      <c r="AC748" s="117">
        <f>ROUND(N748*2.14%,2)</f>
        <v>272595.76</v>
      </c>
      <c r="AD748" s="133">
        <v>239987.62</v>
      </c>
      <c r="AE748" s="133">
        <v>0</v>
      </c>
      <c r="AF748" s="108">
        <v>2024</v>
      </c>
      <c r="AG748" s="108">
        <v>2024</v>
      </c>
      <c r="AH748" s="108">
        <v>2024</v>
      </c>
      <c r="AI748" s="124"/>
      <c r="AJ748" s="124"/>
      <c r="AK748" s="124"/>
      <c r="AL748" s="124"/>
      <c r="AM748" s="125" t="s">
        <v>16933</v>
      </c>
      <c r="AN748" s="125" t="s">
        <v>16930</v>
      </c>
      <c r="AO748" s="125">
        <v>0</v>
      </c>
      <c r="AP748" s="125" t="s">
        <v>16943</v>
      </c>
      <c r="AQ748" s="125" t="s">
        <v>16950</v>
      </c>
      <c r="AR748" s="125" t="s">
        <v>16943</v>
      </c>
      <c r="AS748" s="125"/>
      <c r="AT748" s="125"/>
      <c r="AU748" s="125"/>
      <c r="AV748" s="125"/>
      <c r="AW748" s="125" t="s">
        <v>614</v>
      </c>
      <c r="AX748" s="126">
        <v>4536.71</v>
      </c>
      <c r="AY748" s="126">
        <v>1446.7</v>
      </c>
      <c r="AZ748" s="125" t="s">
        <v>2966</v>
      </c>
      <c r="BA748" s="125" t="s">
        <v>16991</v>
      </c>
      <c r="BB748" s="127"/>
      <c r="BC748" s="128">
        <f t="shared" si="297"/>
        <v>0</v>
      </c>
      <c r="BJ748" s="97" t="str">
        <f>VLOOKUP(C748,BM:BO,3,FALSE)</f>
        <v>4467.300</v>
      </c>
      <c r="BM748" s="97" t="s">
        <v>3292</v>
      </c>
      <c r="BN748" s="97" t="s">
        <v>669</v>
      </c>
      <c r="BO748" s="97" t="s">
        <v>3293</v>
      </c>
      <c r="BU748" s="97" t="s">
        <v>3292</v>
      </c>
      <c r="BV748" s="97" t="s">
        <v>669</v>
      </c>
      <c r="BW748" s="97" t="s">
        <v>3293</v>
      </c>
      <c r="CH748" s="119">
        <f t="shared" si="270"/>
        <v>-1.0477378964424133E-9</v>
      </c>
      <c r="DN748" s="97" t="e">
        <f t="shared" si="271"/>
        <v>#N/A</v>
      </c>
    </row>
    <row r="749" spans="1:118" x14ac:dyDescent="0.3">
      <c r="A749" s="97">
        <v>1</v>
      </c>
      <c r="B749" s="120">
        <f>SUBTOTAL(9,$A$383:A749)</f>
        <v>330</v>
      </c>
      <c r="C749" s="121" t="s">
        <v>228</v>
      </c>
      <c r="D749" s="117">
        <f>E749+F749+G749+H749+I749+J749+L749+N749+P749+R749+T749+U749+V749+W749+X749+Y749+Z749+AA749+AB749+AC749+AD749+AE749</f>
        <v>16948377.190000001</v>
      </c>
      <c r="E749" s="117">
        <v>0</v>
      </c>
      <c r="F749" s="117">
        <v>0</v>
      </c>
      <c r="G749" s="117">
        <v>0</v>
      </c>
      <c r="H749" s="117">
        <v>0</v>
      </c>
      <c r="I749" s="117">
        <v>0</v>
      </c>
      <c r="J749" s="117">
        <v>0</v>
      </c>
      <c r="K749" s="118">
        <v>0</v>
      </c>
      <c r="L749" s="117">
        <v>0</v>
      </c>
      <c r="M749" s="122">
        <v>2138.5</v>
      </c>
      <c r="N749" s="117">
        <v>16593280.98</v>
      </c>
      <c r="O749" s="117">
        <v>0</v>
      </c>
      <c r="P749" s="117">
        <v>0</v>
      </c>
      <c r="Q749" s="117">
        <v>0</v>
      </c>
      <c r="R749" s="117">
        <v>0</v>
      </c>
      <c r="S749" s="117">
        <v>0</v>
      </c>
      <c r="T749" s="117">
        <v>0</v>
      </c>
      <c r="U749" s="117">
        <v>0</v>
      </c>
      <c r="V749" s="117">
        <v>0</v>
      </c>
      <c r="W749" s="117">
        <v>0</v>
      </c>
      <c r="X749" s="117">
        <v>0</v>
      </c>
      <c r="Y749" s="117">
        <v>0</v>
      </c>
      <c r="Z749" s="117">
        <v>0</v>
      </c>
      <c r="AA749" s="117">
        <v>0</v>
      </c>
      <c r="AB749" s="117">
        <v>0</v>
      </c>
      <c r="AC749" s="117">
        <f>ROUND(N749*2.14%,2)</f>
        <v>355096.21</v>
      </c>
      <c r="AD749" s="133">
        <v>0</v>
      </c>
      <c r="AE749" s="117">
        <v>0</v>
      </c>
      <c r="AF749" s="108" t="s">
        <v>17025</v>
      </c>
      <c r="AG749" s="108">
        <v>2024</v>
      </c>
      <c r="AH749" s="108">
        <v>2024</v>
      </c>
      <c r="AI749" s="124"/>
      <c r="AJ749" s="124"/>
      <c r="AK749" s="124"/>
      <c r="AL749" s="124"/>
      <c r="AM749" s="125"/>
      <c r="AN749" s="125"/>
      <c r="AO749" s="125"/>
      <c r="AP749" s="125"/>
      <c r="AQ749" s="125"/>
      <c r="AR749" s="125"/>
      <c r="AS749" s="125"/>
      <c r="AT749" s="125"/>
      <c r="AU749" s="125"/>
      <c r="AV749" s="125"/>
      <c r="AW749" s="125"/>
      <c r="AX749" s="126"/>
      <c r="AY749" s="126"/>
      <c r="AZ749" s="125"/>
      <c r="BA749" s="125"/>
      <c r="BB749" s="127"/>
      <c r="BC749" s="128"/>
      <c r="CH749" s="119"/>
      <c r="DN749" s="97" t="e">
        <f t="shared" si="271"/>
        <v>#N/A</v>
      </c>
    </row>
    <row r="750" spans="1:118" x14ac:dyDescent="0.3">
      <c r="B750" s="150" t="s">
        <v>222</v>
      </c>
      <c r="C750" s="150"/>
      <c r="D750" s="116">
        <f t="shared" ref="D750:AE750" si="304">SUM(D751:D753)</f>
        <v>36092675.659999996</v>
      </c>
      <c r="E750" s="117">
        <f t="shared" si="304"/>
        <v>0</v>
      </c>
      <c r="F750" s="117">
        <f t="shared" si="304"/>
        <v>0</v>
      </c>
      <c r="G750" s="117">
        <f t="shared" si="304"/>
        <v>0</v>
      </c>
      <c r="H750" s="117">
        <f t="shared" si="304"/>
        <v>0</v>
      </c>
      <c r="I750" s="117">
        <f t="shared" si="304"/>
        <v>0</v>
      </c>
      <c r="J750" s="117">
        <f t="shared" si="304"/>
        <v>0</v>
      </c>
      <c r="K750" s="118">
        <f t="shared" si="304"/>
        <v>0</v>
      </c>
      <c r="L750" s="117">
        <f t="shared" si="304"/>
        <v>0</v>
      </c>
      <c r="M750" s="117">
        <f t="shared" si="304"/>
        <v>3848.79</v>
      </c>
      <c r="N750" s="117">
        <f t="shared" si="304"/>
        <v>34993985.659999996</v>
      </c>
      <c r="O750" s="117">
        <f t="shared" si="304"/>
        <v>0</v>
      </c>
      <c r="P750" s="117">
        <f t="shared" si="304"/>
        <v>0</v>
      </c>
      <c r="Q750" s="117">
        <f t="shared" si="304"/>
        <v>0</v>
      </c>
      <c r="R750" s="117">
        <f t="shared" si="304"/>
        <v>0</v>
      </c>
      <c r="S750" s="117">
        <f t="shared" si="304"/>
        <v>0</v>
      </c>
      <c r="T750" s="117">
        <f t="shared" si="304"/>
        <v>0</v>
      </c>
      <c r="U750" s="117">
        <f t="shared" si="304"/>
        <v>0</v>
      </c>
      <c r="V750" s="117">
        <f t="shared" si="304"/>
        <v>0</v>
      </c>
      <c r="W750" s="117">
        <f t="shared" si="304"/>
        <v>0</v>
      </c>
      <c r="X750" s="117">
        <f t="shared" si="304"/>
        <v>0</v>
      </c>
      <c r="Y750" s="117">
        <f t="shared" si="304"/>
        <v>0</v>
      </c>
      <c r="Z750" s="117">
        <f t="shared" si="304"/>
        <v>0</v>
      </c>
      <c r="AA750" s="117">
        <f t="shared" si="304"/>
        <v>0</v>
      </c>
      <c r="AB750" s="117">
        <f t="shared" si="304"/>
        <v>0</v>
      </c>
      <c r="AC750" s="117">
        <f t="shared" si="304"/>
        <v>748871.28999999992</v>
      </c>
      <c r="AD750" s="117">
        <f t="shared" si="304"/>
        <v>349818.70999999996</v>
      </c>
      <c r="AE750" s="117">
        <f t="shared" si="304"/>
        <v>0</v>
      </c>
      <c r="AF750" s="108" t="s">
        <v>17004</v>
      </c>
      <c r="AG750" s="108" t="s">
        <v>17004</v>
      </c>
      <c r="AH750" s="108" t="s">
        <v>17004</v>
      </c>
      <c r="AI750" s="124"/>
      <c r="AJ750" s="124"/>
      <c r="AK750" s="124"/>
      <c r="AL750" s="124"/>
      <c r="AM750" s="125"/>
      <c r="AN750" s="125"/>
      <c r="AO750" s="125"/>
      <c r="AP750" s="125"/>
      <c r="AQ750" s="125"/>
      <c r="AR750" s="125"/>
      <c r="AS750" s="125"/>
      <c r="AT750" s="125"/>
      <c r="AU750" s="125"/>
      <c r="AV750" s="125"/>
      <c r="AW750" s="125"/>
      <c r="AX750" s="126"/>
      <c r="AY750" s="126"/>
      <c r="AZ750" s="125"/>
      <c r="BA750" s="125"/>
      <c r="BB750" s="127"/>
      <c r="BC750" s="128">
        <f t="shared" si="297"/>
        <v>-3848.79</v>
      </c>
      <c r="BJ750" s="97" t="e">
        <f>VLOOKUP(C750,BM:BO,3,FALSE)</f>
        <v>#N/A</v>
      </c>
      <c r="BM750" s="97" t="s">
        <v>554</v>
      </c>
      <c r="BN750" s="97" t="s">
        <v>2983</v>
      </c>
      <c r="BO750" s="97" t="s">
        <v>659</v>
      </c>
      <c r="BU750" s="97" t="s">
        <v>554</v>
      </c>
      <c r="BV750" s="97" t="s">
        <v>2983</v>
      </c>
      <c r="BW750" s="97" t="s">
        <v>659</v>
      </c>
      <c r="CH750" s="119">
        <f t="shared" si="270"/>
        <v>1.1641532182693481E-10</v>
      </c>
      <c r="DN750" s="97" t="e">
        <f t="shared" si="271"/>
        <v>#N/A</v>
      </c>
    </row>
    <row r="751" spans="1:118" x14ac:dyDescent="0.3">
      <c r="A751" s="97">
        <v>1</v>
      </c>
      <c r="B751" s="120">
        <f>SUBTOTAL(9,$A$383:A751)</f>
        <v>331</v>
      </c>
      <c r="C751" s="130" t="s">
        <v>238</v>
      </c>
      <c r="D751" s="117">
        <f t="shared" ref="D751:D752" si="305">E751+F751+G751+H751+I751+J751+L751+N751+P751+R751+T751+U751+V751+W751+X751+Y751+Z751+AA751+AB751+AC751+AD751+AE751</f>
        <v>21710653.119999997</v>
      </c>
      <c r="E751" s="133">
        <v>0</v>
      </c>
      <c r="F751" s="133">
        <v>0</v>
      </c>
      <c r="G751" s="133">
        <v>0</v>
      </c>
      <c r="H751" s="133">
        <v>0</v>
      </c>
      <c r="I751" s="133">
        <v>0</v>
      </c>
      <c r="J751" s="133">
        <v>0</v>
      </c>
      <c r="K751" s="149">
        <v>0</v>
      </c>
      <c r="L751" s="133">
        <v>0</v>
      </c>
      <c r="M751" s="117">
        <v>2188</v>
      </c>
      <c r="N751" s="117">
        <v>21020819.52</v>
      </c>
      <c r="O751" s="133">
        <v>0</v>
      </c>
      <c r="P751" s="133">
        <v>0</v>
      </c>
      <c r="Q751" s="117">
        <v>0</v>
      </c>
      <c r="R751" s="117">
        <v>0</v>
      </c>
      <c r="S751" s="133">
        <v>0</v>
      </c>
      <c r="T751" s="133">
        <v>0</v>
      </c>
      <c r="U751" s="133">
        <v>0</v>
      </c>
      <c r="V751" s="133">
        <v>0</v>
      </c>
      <c r="W751" s="133">
        <v>0</v>
      </c>
      <c r="X751" s="133">
        <v>0</v>
      </c>
      <c r="Y751" s="133">
        <v>0</v>
      </c>
      <c r="Z751" s="133">
        <v>0</v>
      </c>
      <c r="AA751" s="133">
        <v>0</v>
      </c>
      <c r="AB751" s="133">
        <v>0</v>
      </c>
      <c r="AC751" s="117">
        <f>ROUND(N751*2.14%,2)</f>
        <v>449845.54</v>
      </c>
      <c r="AD751" s="133">
        <v>239988.06</v>
      </c>
      <c r="AE751" s="133">
        <v>0</v>
      </c>
      <c r="AF751" s="108">
        <v>2024</v>
      </c>
      <c r="AG751" s="108">
        <v>2024</v>
      </c>
      <c r="AH751" s="108">
        <v>2024</v>
      </c>
      <c r="AI751" s="124"/>
      <c r="AJ751" s="124"/>
      <c r="AK751" s="124"/>
      <c r="AL751" s="124"/>
      <c r="AM751" s="125" t="s">
        <v>16941</v>
      </c>
      <c r="AN751" s="125" t="s">
        <v>16949</v>
      </c>
      <c r="AO751" s="125">
        <v>0</v>
      </c>
      <c r="AP751" s="125" t="s">
        <v>16937</v>
      </c>
      <c r="AQ751" s="125" t="s">
        <v>16951</v>
      </c>
      <c r="AR751" s="125" t="s">
        <v>16943</v>
      </c>
      <c r="AS751" s="125"/>
      <c r="AT751" s="125"/>
      <c r="AU751" s="125"/>
      <c r="AV751" s="125"/>
      <c r="AW751" s="125" t="s">
        <v>775</v>
      </c>
      <c r="AX751" s="126">
        <v>7124.1</v>
      </c>
      <c r="AY751" s="126">
        <v>2188</v>
      </c>
      <c r="AZ751" s="125" t="s">
        <v>2966</v>
      </c>
      <c r="BA751" s="125" t="s">
        <v>3043</v>
      </c>
      <c r="BB751" s="127"/>
      <c r="BC751" s="128">
        <f t="shared" si="297"/>
        <v>0</v>
      </c>
      <c r="BJ751" s="97" t="str">
        <f>VLOOKUP(C751,BM:BO,3,FALSE)</f>
        <v>1979.500</v>
      </c>
      <c r="BM751" s="97" t="s">
        <v>3294</v>
      </c>
      <c r="BN751" s="97" t="s">
        <v>631</v>
      </c>
      <c r="BO751" s="97" t="s">
        <v>3295</v>
      </c>
      <c r="BU751" s="97" t="s">
        <v>3294</v>
      </c>
      <c r="BV751" s="97" t="s">
        <v>631</v>
      </c>
      <c r="BW751" s="97" t="s">
        <v>3295</v>
      </c>
      <c r="CH751" s="119">
        <f t="shared" si="270"/>
        <v>-2.2118911147117615E-9</v>
      </c>
      <c r="DN751" s="97" t="e">
        <f t="shared" si="271"/>
        <v>#N/A</v>
      </c>
    </row>
    <row r="752" spans="1:118" x14ac:dyDescent="0.3">
      <c r="A752" s="97">
        <v>1</v>
      </c>
      <c r="B752" s="120">
        <f>SUBTOTAL(9,$A$383:A752)</f>
        <v>332</v>
      </c>
      <c r="C752" s="130" t="s">
        <v>239</v>
      </c>
      <c r="D752" s="117">
        <f t="shared" si="305"/>
        <v>6089437.2000000002</v>
      </c>
      <c r="E752" s="133">
        <v>0</v>
      </c>
      <c r="F752" s="133">
        <v>0</v>
      </c>
      <c r="G752" s="133">
        <v>0</v>
      </c>
      <c r="H752" s="133">
        <v>0</v>
      </c>
      <c r="I752" s="133">
        <v>0</v>
      </c>
      <c r="J752" s="133">
        <v>0</v>
      </c>
      <c r="K752" s="149">
        <v>0</v>
      </c>
      <c r="L752" s="133">
        <v>0</v>
      </c>
      <c r="M752" s="117">
        <v>655</v>
      </c>
      <c r="N752" s="117">
        <v>5854324.0199999996</v>
      </c>
      <c r="O752" s="133">
        <v>0</v>
      </c>
      <c r="P752" s="133">
        <v>0</v>
      </c>
      <c r="Q752" s="117">
        <v>0</v>
      </c>
      <c r="R752" s="117">
        <v>0</v>
      </c>
      <c r="S752" s="133">
        <v>0</v>
      </c>
      <c r="T752" s="133">
        <v>0</v>
      </c>
      <c r="U752" s="133">
        <v>0</v>
      </c>
      <c r="V752" s="133">
        <v>0</v>
      </c>
      <c r="W752" s="133">
        <v>0</v>
      </c>
      <c r="X752" s="133">
        <v>0</v>
      </c>
      <c r="Y752" s="133">
        <v>0</v>
      </c>
      <c r="Z752" s="133">
        <v>0</v>
      </c>
      <c r="AA752" s="133">
        <v>0</v>
      </c>
      <c r="AB752" s="133">
        <v>0</v>
      </c>
      <c r="AC752" s="117">
        <f>ROUND(N752*2.14%,2)</f>
        <v>125282.53</v>
      </c>
      <c r="AD752" s="117">
        <v>109830.65</v>
      </c>
      <c r="AE752" s="133">
        <v>0</v>
      </c>
      <c r="AF752" s="108">
        <v>2024</v>
      </c>
      <c r="AG752" s="108">
        <v>2024</v>
      </c>
      <c r="AH752" s="108">
        <v>2024</v>
      </c>
      <c r="AI752" s="124"/>
      <c r="AJ752" s="124"/>
      <c r="AK752" s="124"/>
      <c r="AL752" s="124"/>
      <c r="AM752" s="125" t="s">
        <v>16939</v>
      </c>
      <c r="AN752" s="125" t="s">
        <v>16953</v>
      </c>
      <c r="AO752" s="125">
        <v>0</v>
      </c>
      <c r="AP752" s="125" t="s">
        <v>16929</v>
      </c>
      <c r="AQ752" s="125" t="s">
        <v>16945</v>
      </c>
      <c r="AR752" s="125">
        <v>0</v>
      </c>
      <c r="AS752" s="125"/>
      <c r="AT752" s="125"/>
      <c r="AU752" s="125"/>
      <c r="AV752" s="125"/>
      <c r="AW752" s="125" t="s">
        <v>666</v>
      </c>
      <c r="AX752" s="126">
        <v>659.8</v>
      </c>
      <c r="AY752" s="126">
        <v>655</v>
      </c>
      <c r="AZ752" s="125" t="s">
        <v>2966</v>
      </c>
      <c r="BA752" s="125" t="s">
        <v>16991</v>
      </c>
      <c r="BB752" s="127"/>
      <c r="BC752" s="128">
        <f t="shared" si="297"/>
        <v>0</v>
      </c>
      <c r="BJ752" s="97" t="str">
        <f>VLOOKUP(C752,BM:BO,3,FALSE)</f>
        <v>676.860</v>
      </c>
      <c r="BM752" s="97" t="s">
        <v>3296</v>
      </c>
      <c r="BN752" s="97" t="s">
        <v>2983</v>
      </c>
      <c r="BO752" s="97" t="s">
        <v>3298</v>
      </c>
      <c r="BU752" s="97" t="s">
        <v>3296</v>
      </c>
      <c r="BV752" s="97" t="s">
        <v>2983</v>
      </c>
      <c r="BW752" s="97" t="s">
        <v>3298</v>
      </c>
      <c r="CH752" s="119">
        <f t="shared" si="270"/>
        <v>6.4028427004814148E-10</v>
      </c>
      <c r="DN752" s="97" t="e">
        <f t="shared" si="271"/>
        <v>#N/A</v>
      </c>
    </row>
    <row r="753" spans="1:198" x14ac:dyDescent="0.3">
      <c r="A753" s="97">
        <v>1</v>
      </c>
      <c r="B753" s="120">
        <f>SUBTOTAL(9,$A$383:A753)</f>
        <v>333</v>
      </c>
      <c r="C753" s="121" t="s">
        <v>2592</v>
      </c>
      <c r="D753" s="117">
        <f>E753+F753+G753+H753+I753+J753+L753+N753+P753+R753+T753+U753+V753+W753+X753+Y753+Z753+AA753+AB753+AC753+AD753+AE753</f>
        <v>8292585.3399999999</v>
      </c>
      <c r="E753" s="117">
        <v>0</v>
      </c>
      <c r="F753" s="117">
        <v>0</v>
      </c>
      <c r="G753" s="117">
        <v>0</v>
      </c>
      <c r="H753" s="117">
        <v>0</v>
      </c>
      <c r="I753" s="117">
        <v>0</v>
      </c>
      <c r="J753" s="117">
        <v>0</v>
      </c>
      <c r="K753" s="118">
        <v>0</v>
      </c>
      <c r="L753" s="117">
        <v>0</v>
      </c>
      <c r="M753" s="122">
        <v>1005.79</v>
      </c>
      <c r="N753" s="117">
        <v>8118842.1200000001</v>
      </c>
      <c r="O753" s="117">
        <v>0</v>
      </c>
      <c r="P753" s="117">
        <v>0</v>
      </c>
      <c r="Q753" s="117">
        <v>0</v>
      </c>
      <c r="R753" s="117">
        <v>0</v>
      </c>
      <c r="S753" s="117">
        <v>0</v>
      </c>
      <c r="T753" s="117">
        <v>0</v>
      </c>
      <c r="U753" s="117">
        <v>0</v>
      </c>
      <c r="V753" s="117">
        <v>0</v>
      </c>
      <c r="W753" s="117">
        <v>0</v>
      </c>
      <c r="X753" s="117">
        <v>0</v>
      </c>
      <c r="Y753" s="117">
        <v>0</v>
      </c>
      <c r="Z753" s="117">
        <v>0</v>
      </c>
      <c r="AA753" s="117">
        <v>0</v>
      </c>
      <c r="AB753" s="117">
        <v>0</v>
      </c>
      <c r="AC753" s="117">
        <f>ROUND(N753*2.14%,2)</f>
        <v>173743.22</v>
      </c>
      <c r="AD753" s="133">
        <v>0</v>
      </c>
      <c r="AE753" s="117">
        <v>0</v>
      </c>
      <c r="AF753" s="108" t="s">
        <v>17025</v>
      </c>
      <c r="AG753" s="108">
        <v>2024</v>
      </c>
      <c r="AH753" s="108">
        <v>2024</v>
      </c>
      <c r="AI753" s="124"/>
      <c r="AJ753" s="124"/>
      <c r="AK753" s="124"/>
      <c r="AL753" s="124"/>
      <c r="AM753" s="125"/>
      <c r="AN753" s="125"/>
      <c r="AO753" s="125"/>
      <c r="AP753" s="125"/>
      <c r="AQ753" s="125"/>
      <c r="AR753" s="125"/>
      <c r="AS753" s="125"/>
      <c r="AT753" s="125"/>
      <c r="AU753" s="125"/>
      <c r="AV753" s="125"/>
      <c r="AW753" s="125"/>
      <c r="AX753" s="126"/>
      <c r="AY753" s="126"/>
      <c r="AZ753" s="125"/>
      <c r="BA753" s="125"/>
      <c r="BB753" s="127"/>
      <c r="BC753" s="128"/>
      <c r="CH753" s="119"/>
      <c r="DN753" s="97" t="e">
        <f t="shared" si="271"/>
        <v>#N/A</v>
      </c>
    </row>
    <row r="754" spans="1:198" x14ac:dyDescent="0.3">
      <c r="B754" s="150" t="s">
        <v>223</v>
      </c>
      <c r="C754" s="150"/>
      <c r="D754" s="116">
        <f>D755</f>
        <v>3525851.7</v>
      </c>
      <c r="E754" s="117">
        <f t="shared" ref="E754:AE754" si="306">E755</f>
        <v>0</v>
      </c>
      <c r="F754" s="117">
        <f t="shared" si="306"/>
        <v>0</v>
      </c>
      <c r="G754" s="117">
        <f t="shared" si="306"/>
        <v>0</v>
      </c>
      <c r="H754" s="117">
        <f t="shared" si="306"/>
        <v>0</v>
      </c>
      <c r="I754" s="117">
        <f t="shared" si="306"/>
        <v>0</v>
      </c>
      <c r="J754" s="117">
        <f t="shared" si="306"/>
        <v>0</v>
      </c>
      <c r="K754" s="118">
        <f t="shared" si="306"/>
        <v>0</v>
      </c>
      <c r="L754" s="117">
        <f t="shared" si="306"/>
        <v>0</v>
      </c>
      <c r="M754" s="117">
        <f t="shared" si="306"/>
        <v>511.8</v>
      </c>
      <c r="N754" s="117">
        <f t="shared" si="306"/>
        <v>3334493.54</v>
      </c>
      <c r="O754" s="117">
        <f t="shared" si="306"/>
        <v>0</v>
      </c>
      <c r="P754" s="117">
        <f t="shared" si="306"/>
        <v>0</v>
      </c>
      <c r="Q754" s="117">
        <f t="shared" si="306"/>
        <v>0</v>
      </c>
      <c r="R754" s="117">
        <f t="shared" si="306"/>
        <v>0</v>
      </c>
      <c r="S754" s="117">
        <f t="shared" si="306"/>
        <v>0</v>
      </c>
      <c r="T754" s="117">
        <f t="shared" si="306"/>
        <v>0</v>
      </c>
      <c r="U754" s="117">
        <f t="shared" si="306"/>
        <v>0</v>
      </c>
      <c r="V754" s="117">
        <f t="shared" si="306"/>
        <v>0</v>
      </c>
      <c r="W754" s="117">
        <f t="shared" si="306"/>
        <v>0</v>
      </c>
      <c r="X754" s="117">
        <f t="shared" si="306"/>
        <v>0</v>
      </c>
      <c r="Y754" s="117">
        <f t="shared" si="306"/>
        <v>0</v>
      </c>
      <c r="Z754" s="117">
        <f t="shared" si="306"/>
        <v>0</v>
      </c>
      <c r="AA754" s="117">
        <f t="shared" si="306"/>
        <v>0</v>
      </c>
      <c r="AB754" s="117">
        <f t="shared" si="306"/>
        <v>0</v>
      </c>
      <c r="AC754" s="117">
        <f t="shared" si="306"/>
        <v>71358.16</v>
      </c>
      <c r="AD754" s="117">
        <f t="shared" si="306"/>
        <v>0</v>
      </c>
      <c r="AE754" s="117">
        <f t="shared" si="306"/>
        <v>120000</v>
      </c>
      <c r="AF754" s="108" t="s">
        <v>17004</v>
      </c>
      <c r="AG754" s="108" t="s">
        <v>17004</v>
      </c>
      <c r="AH754" s="108" t="s">
        <v>17004</v>
      </c>
      <c r="AI754" s="124"/>
      <c r="AJ754" s="124"/>
      <c r="AK754" s="124"/>
      <c r="AL754" s="124"/>
      <c r="AM754" s="125"/>
      <c r="AN754" s="125"/>
      <c r="AO754" s="125"/>
      <c r="AP754" s="125"/>
      <c r="AQ754" s="125"/>
      <c r="AR754" s="125"/>
      <c r="AS754" s="125"/>
      <c r="AT754" s="125"/>
      <c r="AU754" s="125"/>
      <c r="AV754" s="125"/>
      <c r="AW754" s="125"/>
      <c r="AX754" s="126"/>
      <c r="AY754" s="126"/>
      <c r="AZ754" s="125"/>
      <c r="BA754" s="125"/>
      <c r="BB754" s="127"/>
      <c r="BC754" s="128">
        <f t="shared" si="297"/>
        <v>-511.8</v>
      </c>
      <c r="BJ754" s="97" t="e">
        <f>VLOOKUP(C754,BM:BO,3,FALSE)</f>
        <v>#N/A</v>
      </c>
      <c r="BM754" s="97" t="s">
        <v>3276</v>
      </c>
      <c r="BN754" s="97" t="s">
        <v>1269</v>
      </c>
      <c r="BO754" s="97" t="s">
        <v>3277</v>
      </c>
      <c r="BU754" s="97" t="s">
        <v>3276</v>
      </c>
      <c r="BV754" s="97" t="s">
        <v>1269</v>
      </c>
      <c r="BW754" s="97" t="s">
        <v>3277</v>
      </c>
      <c r="CH754" s="119">
        <f t="shared" si="270"/>
        <v>1.4551915228366852E-10</v>
      </c>
      <c r="DN754" s="97" t="e">
        <f t="shared" si="271"/>
        <v>#N/A</v>
      </c>
    </row>
    <row r="755" spans="1:198" x14ac:dyDescent="0.3">
      <c r="A755" s="97">
        <v>1</v>
      </c>
      <c r="B755" s="120">
        <f>SUBTOTAL(9,$A$383:A755)</f>
        <v>334</v>
      </c>
      <c r="C755" s="121" t="s">
        <v>14441</v>
      </c>
      <c r="D755" s="117">
        <f>E755+F755+G755+H755+I755+J755+L755+N755+P755+R755+T755+U755+V755+W755+X755+Y755+Z755+AA755+AB755+AC755+AD755+AE755</f>
        <v>3525851.7</v>
      </c>
      <c r="E755" s="117">
        <v>0</v>
      </c>
      <c r="F755" s="117">
        <v>0</v>
      </c>
      <c r="G755" s="117">
        <v>0</v>
      </c>
      <c r="H755" s="117">
        <v>0</v>
      </c>
      <c r="I755" s="117">
        <v>0</v>
      </c>
      <c r="J755" s="117">
        <v>0</v>
      </c>
      <c r="K755" s="118">
        <v>0</v>
      </c>
      <c r="L755" s="117">
        <v>0</v>
      </c>
      <c r="M755" s="117">
        <v>511.8</v>
      </c>
      <c r="N755" s="117">
        <v>3334493.54</v>
      </c>
      <c r="O755" s="117">
        <v>0</v>
      </c>
      <c r="P755" s="117">
        <v>0</v>
      </c>
      <c r="Q755" s="117">
        <v>0</v>
      </c>
      <c r="R755" s="117">
        <v>0</v>
      </c>
      <c r="S755" s="117">
        <v>0</v>
      </c>
      <c r="T755" s="117">
        <v>0</v>
      </c>
      <c r="U755" s="117">
        <v>0</v>
      </c>
      <c r="V755" s="117">
        <v>0</v>
      </c>
      <c r="W755" s="117">
        <v>0</v>
      </c>
      <c r="X755" s="117">
        <v>0</v>
      </c>
      <c r="Y755" s="117">
        <v>0</v>
      </c>
      <c r="Z755" s="117">
        <v>0</v>
      </c>
      <c r="AA755" s="117">
        <v>0</v>
      </c>
      <c r="AB755" s="117">
        <v>0</v>
      </c>
      <c r="AC755" s="117">
        <f>ROUND(N755*2.14%,2)</f>
        <v>71358.16</v>
      </c>
      <c r="AD755" s="117">
        <v>0</v>
      </c>
      <c r="AE755" s="117">
        <v>120000</v>
      </c>
      <c r="AF755" s="108" t="s">
        <v>17025</v>
      </c>
      <c r="AG755" s="136">
        <v>2024</v>
      </c>
      <c r="AH755" s="137">
        <v>2024</v>
      </c>
      <c r="AI755" s="124"/>
      <c r="AJ755" s="124"/>
      <c r="AK755" s="124"/>
      <c r="AL755" s="124"/>
      <c r="AM755" s="125"/>
      <c r="AN755" s="125"/>
      <c r="AO755" s="125"/>
      <c r="AP755" s="125"/>
      <c r="AQ755" s="125"/>
      <c r="AR755" s="125"/>
      <c r="AS755" s="125"/>
      <c r="AT755" s="125"/>
      <c r="AU755" s="125"/>
      <c r="AV755" s="125"/>
      <c r="AW755" s="125"/>
      <c r="AX755" s="126"/>
      <c r="AY755" s="126"/>
      <c r="AZ755" s="125"/>
      <c r="BA755" s="125"/>
      <c r="BB755" s="127"/>
      <c r="BC755" s="128"/>
      <c r="CH755" s="119">
        <f>D755-E755-F755-G755-H755-I755-J755-L755-N755-P755-R755-T755-U755-V755-W755-X755-Y755-Z755-AA755-AB755-AC755-AD755-AE755</f>
        <v>1.4551915228366852E-10</v>
      </c>
      <c r="DN755" s="97" t="e">
        <f t="shared" si="271"/>
        <v>#N/A</v>
      </c>
    </row>
    <row r="756" spans="1:198" x14ac:dyDescent="0.3">
      <c r="B756" s="150" t="s">
        <v>224</v>
      </c>
      <c r="C756" s="150"/>
      <c r="D756" s="116">
        <f>D757</f>
        <v>200000</v>
      </c>
      <c r="E756" s="117">
        <f t="shared" ref="E756:AE756" si="307">E757</f>
        <v>0</v>
      </c>
      <c r="F756" s="117">
        <f t="shared" si="307"/>
        <v>0</v>
      </c>
      <c r="G756" s="117">
        <f t="shared" si="307"/>
        <v>0</v>
      </c>
      <c r="H756" s="117">
        <f t="shared" si="307"/>
        <v>0</v>
      </c>
      <c r="I756" s="117">
        <f t="shared" si="307"/>
        <v>0</v>
      </c>
      <c r="J756" s="117">
        <f t="shared" si="307"/>
        <v>0</v>
      </c>
      <c r="K756" s="118">
        <f t="shared" si="307"/>
        <v>0</v>
      </c>
      <c r="L756" s="117">
        <f t="shared" si="307"/>
        <v>0</v>
      </c>
      <c r="M756" s="117">
        <f t="shared" si="307"/>
        <v>0</v>
      </c>
      <c r="N756" s="117">
        <f t="shared" si="307"/>
        <v>0</v>
      </c>
      <c r="O756" s="117">
        <f t="shared" si="307"/>
        <v>0</v>
      </c>
      <c r="P756" s="117">
        <f t="shared" si="307"/>
        <v>0</v>
      </c>
      <c r="Q756" s="117">
        <f t="shared" si="307"/>
        <v>0</v>
      </c>
      <c r="R756" s="117">
        <f t="shared" si="307"/>
        <v>0</v>
      </c>
      <c r="S756" s="117">
        <f t="shared" si="307"/>
        <v>0</v>
      </c>
      <c r="T756" s="117">
        <f t="shared" si="307"/>
        <v>0</v>
      </c>
      <c r="U756" s="117">
        <f t="shared" si="307"/>
        <v>0</v>
      </c>
      <c r="V756" s="117">
        <f t="shared" ref="V756" si="308">V757</f>
        <v>0</v>
      </c>
      <c r="W756" s="117">
        <f t="shared" ref="W756" si="309">W757</f>
        <v>0</v>
      </c>
      <c r="X756" s="117">
        <f t="shared" ref="X756" si="310">X757</f>
        <v>0</v>
      </c>
      <c r="Y756" s="117">
        <f t="shared" ref="Y756" si="311">Y757</f>
        <v>0</v>
      </c>
      <c r="Z756" s="117">
        <f t="shared" si="307"/>
        <v>0</v>
      </c>
      <c r="AA756" s="117">
        <f t="shared" si="307"/>
        <v>0</v>
      </c>
      <c r="AB756" s="117">
        <f t="shared" si="307"/>
        <v>0</v>
      </c>
      <c r="AC756" s="117">
        <f t="shared" si="307"/>
        <v>0</v>
      </c>
      <c r="AD756" s="117">
        <f t="shared" si="307"/>
        <v>200000</v>
      </c>
      <c r="AE756" s="117">
        <f t="shared" si="307"/>
        <v>0</v>
      </c>
      <c r="AF756" s="108" t="s">
        <v>17004</v>
      </c>
      <c r="AG756" s="108" t="s">
        <v>17004</v>
      </c>
      <c r="AH756" s="108" t="s">
        <v>17004</v>
      </c>
      <c r="AI756" s="124"/>
      <c r="AJ756" s="124"/>
      <c r="AK756" s="124"/>
      <c r="AL756" s="124"/>
      <c r="AM756" s="125"/>
      <c r="AN756" s="125"/>
      <c r="AO756" s="125"/>
      <c r="AP756" s="125"/>
      <c r="AQ756" s="125"/>
      <c r="AR756" s="125"/>
      <c r="AS756" s="125"/>
      <c r="AT756" s="125"/>
      <c r="AU756" s="125"/>
      <c r="AV756" s="125"/>
      <c r="AW756" s="125"/>
      <c r="AX756" s="126"/>
      <c r="AY756" s="126"/>
      <c r="AZ756" s="125"/>
      <c r="BA756" s="125"/>
      <c r="BB756" s="127"/>
      <c r="BC756" s="128"/>
      <c r="CH756" s="119"/>
      <c r="DN756" s="97" t="e">
        <f t="shared" si="271"/>
        <v>#N/A</v>
      </c>
    </row>
    <row r="757" spans="1:198" x14ac:dyDescent="0.3">
      <c r="A757" s="97">
        <v>1</v>
      </c>
      <c r="B757" s="120">
        <f>SUBTOTAL(9,$A$383:A757)</f>
        <v>335</v>
      </c>
      <c r="C757" s="121" t="s">
        <v>14831</v>
      </c>
      <c r="D757" s="117">
        <f>E757+F757+G757+H757+I757+J757+L757+N757+P757+R757+T757+U757+V757+W757+X757+Y757+Z757+AA757+AB757+AC757+AD757+AE757</f>
        <v>200000</v>
      </c>
      <c r="E757" s="117">
        <v>0</v>
      </c>
      <c r="F757" s="117">
        <v>0</v>
      </c>
      <c r="G757" s="117">
        <v>0</v>
      </c>
      <c r="H757" s="117">
        <v>0</v>
      </c>
      <c r="I757" s="117">
        <v>0</v>
      </c>
      <c r="J757" s="117">
        <v>0</v>
      </c>
      <c r="K757" s="118">
        <v>0</v>
      </c>
      <c r="L757" s="117">
        <v>0</v>
      </c>
      <c r="M757" s="117">
        <v>0</v>
      </c>
      <c r="N757" s="117">
        <v>0</v>
      </c>
      <c r="O757" s="117">
        <v>0</v>
      </c>
      <c r="P757" s="117">
        <v>0</v>
      </c>
      <c r="Q757" s="117">
        <v>0</v>
      </c>
      <c r="R757" s="117">
        <v>0</v>
      </c>
      <c r="S757" s="117">
        <v>0</v>
      </c>
      <c r="T757" s="117">
        <v>0</v>
      </c>
      <c r="U757" s="117">
        <v>0</v>
      </c>
      <c r="V757" s="117">
        <v>0</v>
      </c>
      <c r="W757" s="117">
        <v>0</v>
      </c>
      <c r="X757" s="117">
        <v>0</v>
      </c>
      <c r="Y757" s="117">
        <v>0</v>
      </c>
      <c r="Z757" s="117">
        <v>0</v>
      </c>
      <c r="AA757" s="117">
        <v>0</v>
      </c>
      <c r="AB757" s="117">
        <v>0</v>
      </c>
      <c r="AC757" s="117">
        <v>0</v>
      </c>
      <c r="AD757" s="117">
        <v>200000</v>
      </c>
      <c r="AE757" s="117">
        <v>0</v>
      </c>
      <c r="AF757" s="108">
        <v>2024</v>
      </c>
      <c r="AG757" s="136" t="s">
        <v>17025</v>
      </c>
      <c r="AH757" s="137" t="s">
        <v>17025</v>
      </c>
      <c r="AI757" s="124"/>
      <c r="AJ757" s="124"/>
      <c r="AK757" s="124"/>
      <c r="AL757" s="124"/>
      <c r="AM757" s="125"/>
      <c r="AN757" s="125"/>
      <c r="AO757" s="125"/>
      <c r="AP757" s="125"/>
      <c r="AQ757" s="125"/>
      <c r="AR757" s="125"/>
      <c r="AS757" s="125"/>
      <c r="AT757" s="125"/>
      <c r="AU757" s="125"/>
      <c r="AV757" s="125"/>
      <c r="AW757" s="125"/>
      <c r="AX757" s="126"/>
      <c r="AY757" s="126"/>
      <c r="AZ757" s="125"/>
      <c r="BA757" s="125"/>
      <c r="BB757" s="127"/>
      <c r="BC757" s="128"/>
      <c r="CH757" s="119"/>
      <c r="DN757" s="97" t="e">
        <f t="shared" si="271"/>
        <v>#N/A</v>
      </c>
    </row>
    <row r="758" spans="1:198" x14ac:dyDescent="0.3">
      <c r="B758" s="150" t="s">
        <v>362</v>
      </c>
      <c r="C758" s="150"/>
      <c r="D758" s="116">
        <f>D759</f>
        <v>10801958.800000001</v>
      </c>
      <c r="E758" s="117">
        <f t="shared" ref="E758:AE758" si="312">E759</f>
        <v>0</v>
      </c>
      <c r="F758" s="117">
        <f t="shared" si="312"/>
        <v>0</v>
      </c>
      <c r="G758" s="117">
        <f t="shared" si="312"/>
        <v>0</v>
      </c>
      <c r="H758" s="117">
        <f t="shared" si="312"/>
        <v>0</v>
      </c>
      <c r="I758" s="117">
        <f t="shared" si="312"/>
        <v>0</v>
      </c>
      <c r="J758" s="117">
        <f t="shared" si="312"/>
        <v>0</v>
      </c>
      <c r="K758" s="118">
        <f t="shared" si="312"/>
        <v>0</v>
      </c>
      <c r="L758" s="117">
        <f t="shared" si="312"/>
        <v>0</v>
      </c>
      <c r="M758" s="117">
        <f t="shared" si="312"/>
        <v>995</v>
      </c>
      <c r="N758" s="117">
        <f t="shared" si="312"/>
        <v>10451653.17</v>
      </c>
      <c r="O758" s="117">
        <f t="shared" si="312"/>
        <v>0</v>
      </c>
      <c r="P758" s="117">
        <f t="shared" si="312"/>
        <v>0</v>
      </c>
      <c r="Q758" s="117">
        <f t="shared" si="312"/>
        <v>0</v>
      </c>
      <c r="R758" s="117">
        <f t="shared" si="312"/>
        <v>0</v>
      </c>
      <c r="S758" s="117">
        <f t="shared" si="312"/>
        <v>0</v>
      </c>
      <c r="T758" s="117">
        <f t="shared" si="312"/>
        <v>0</v>
      </c>
      <c r="U758" s="117">
        <f t="shared" si="312"/>
        <v>0</v>
      </c>
      <c r="V758" s="117">
        <f t="shared" si="312"/>
        <v>0</v>
      </c>
      <c r="W758" s="117">
        <f t="shared" si="312"/>
        <v>0</v>
      </c>
      <c r="X758" s="117">
        <f t="shared" si="312"/>
        <v>0</v>
      </c>
      <c r="Y758" s="117">
        <f t="shared" si="312"/>
        <v>0</v>
      </c>
      <c r="Z758" s="117">
        <f t="shared" si="312"/>
        <v>0</v>
      </c>
      <c r="AA758" s="117">
        <f t="shared" si="312"/>
        <v>0</v>
      </c>
      <c r="AB758" s="117">
        <f t="shared" si="312"/>
        <v>0</v>
      </c>
      <c r="AC758" s="117">
        <f t="shared" si="312"/>
        <v>223665.38</v>
      </c>
      <c r="AD758" s="117">
        <f t="shared" si="312"/>
        <v>126640.25</v>
      </c>
      <c r="AE758" s="117">
        <f t="shared" si="312"/>
        <v>0</v>
      </c>
      <c r="AF758" s="108" t="s">
        <v>17004</v>
      </c>
      <c r="AG758" s="108" t="s">
        <v>17004</v>
      </c>
      <c r="AH758" s="108" t="s">
        <v>17004</v>
      </c>
      <c r="AI758" s="124"/>
      <c r="AJ758" s="124"/>
      <c r="AK758" s="124"/>
      <c r="AL758" s="124"/>
      <c r="AM758" s="125"/>
      <c r="AN758" s="125"/>
      <c r="AO758" s="125"/>
      <c r="AP758" s="125"/>
      <c r="AQ758" s="125"/>
      <c r="AR758" s="125"/>
      <c r="AS758" s="125"/>
      <c r="AT758" s="125"/>
      <c r="AU758" s="125"/>
      <c r="AV758" s="125"/>
      <c r="AW758" s="125"/>
      <c r="AX758" s="126"/>
      <c r="AY758" s="126"/>
      <c r="AZ758" s="125"/>
      <c r="BA758" s="125"/>
      <c r="BB758" s="127"/>
      <c r="BC758" s="128">
        <f t="shared" si="297"/>
        <v>-995</v>
      </c>
      <c r="BJ758" s="97" t="e">
        <f>VLOOKUP(C758,BM:BO,3,FALSE)</f>
        <v>#N/A</v>
      </c>
      <c r="BM758" s="97" t="s">
        <v>3525</v>
      </c>
      <c r="BN758" s="97" t="s">
        <v>2983</v>
      </c>
      <c r="BO758" s="97" t="s">
        <v>2983</v>
      </c>
      <c r="BU758" s="97" t="s">
        <v>3525</v>
      </c>
      <c r="BV758" s="97" t="s">
        <v>2983</v>
      </c>
      <c r="BW758" s="97" t="s">
        <v>2983</v>
      </c>
      <c r="CH758" s="119">
        <f t="shared" si="270"/>
        <v>8.149072527885437E-10</v>
      </c>
      <c r="DN758" s="97" t="e">
        <f t="shared" si="271"/>
        <v>#N/A</v>
      </c>
    </row>
    <row r="759" spans="1:198" x14ac:dyDescent="0.3">
      <c r="A759" s="97">
        <v>1</v>
      </c>
      <c r="B759" s="120">
        <f>SUBTOTAL(9,$A$383:A759)</f>
        <v>336</v>
      </c>
      <c r="C759" s="130" t="s">
        <v>367</v>
      </c>
      <c r="D759" s="117">
        <f>E759+F759+G759+H759+I759+J759+L759+N759+P759+R759+T759+U759+V759+W759+X759+Y759+Z759+AA759+AB759+AC759+AD759+AE759</f>
        <v>10801958.800000001</v>
      </c>
      <c r="E759" s="133">
        <v>0</v>
      </c>
      <c r="F759" s="133">
        <v>0</v>
      </c>
      <c r="G759" s="133">
        <v>0</v>
      </c>
      <c r="H759" s="133">
        <v>0</v>
      </c>
      <c r="I759" s="133">
        <v>0</v>
      </c>
      <c r="J759" s="133">
        <v>0</v>
      </c>
      <c r="K759" s="149">
        <v>0</v>
      </c>
      <c r="L759" s="133">
        <v>0</v>
      </c>
      <c r="M759" s="117">
        <v>995</v>
      </c>
      <c r="N759" s="117">
        <v>10451653.17</v>
      </c>
      <c r="O759" s="133">
        <v>0</v>
      </c>
      <c r="P759" s="133">
        <v>0</v>
      </c>
      <c r="Q759" s="133">
        <v>0</v>
      </c>
      <c r="R759" s="133">
        <v>0</v>
      </c>
      <c r="S759" s="133">
        <v>0</v>
      </c>
      <c r="T759" s="133">
        <v>0</v>
      </c>
      <c r="U759" s="133">
        <v>0</v>
      </c>
      <c r="V759" s="133">
        <v>0</v>
      </c>
      <c r="W759" s="133">
        <v>0</v>
      </c>
      <c r="X759" s="133">
        <v>0</v>
      </c>
      <c r="Y759" s="133">
        <v>0</v>
      </c>
      <c r="Z759" s="133">
        <v>0</v>
      </c>
      <c r="AA759" s="133">
        <v>0</v>
      </c>
      <c r="AB759" s="133">
        <v>0</v>
      </c>
      <c r="AC759" s="117">
        <f>ROUND(N759*2.14%,2)</f>
        <v>223665.38</v>
      </c>
      <c r="AD759" s="117">
        <v>126640.25</v>
      </c>
      <c r="AE759" s="133">
        <v>0</v>
      </c>
      <c r="AF759" s="108">
        <v>2024</v>
      </c>
      <c r="AG759" s="108">
        <v>2024</v>
      </c>
      <c r="AH759" s="108">
        <v>2024</v>
      </c>
      <c r="AI759" s="124"/>
      <c r="AJ759" s="124"/>
      <c r="AK759" s="124"/>
      <c r="AL759" s="124"/>
      <c r="AM759" s="125" t="s">
        <v>16933</v>
      </c>
      <c r="AN759" s="125" t="s">
        <v>16938</v>
      </c>
      <c r="AO759" s="125">
        <v>0</v>
      </c>
      <c r="AP759" s="125" t="s">
        <v>16943</v>
      </c>
      <c r="AQ759" s="125" t="s">
        <v>16943</v>
      </c>
      <c r="AR759" s="125" t="s">
        <v>16936</v>
      </c>
      <c r="AS759" s="125"/>
      <c r="AT759" s="125"/>
      <c r="AU759" s="125"/>
      <c r="AV759" s="125"/>
      <c r="AW759" s="125" t="s">
        <v>657</v>
      </c>
      <c r="AX759" s="126">
        <v>974.7</v>
      </c>
      <c r="AY759" s="126">
        <v>995</v>
      </c>
      <c r="AZ759" s="125" t="s">
        <v>2966</v>
      </c>
      <c r="BA759" s="125" t="s">
        <v>16991</v>
      </c>
      <c r="BB759" s="127"/>
      <c r="BC759" s="128">
        <f t="shared" si="297"/>
        <v>0</v>
      </c>
      <c r="BJ759" s="97" t="str">
        <f>VLOOKUP(C759,BM:BO,3,FALSE)</f>
        <v>нет данных</v>
      </c>
      <c r="BM759" s="97" t="s">
        <v>3526</v>
      </c>
      <c r="BN759" s="97" t="s">
        <v>2983</v>
      </c>
      <c r="BO759" s="97" t="s">
        <v>2983</v>
      </c>
      <c r="BU759" s="97" t="s">
        <v>3526</v>
      </c>
      <c r="BV759" s="97" t="s">
        <v>2983</v>
      </c>
      <c r="BW759" s="97" t="s">
        <v>2983</v>
      </c>
      <c r="CH759" s="119">
        <f t="shared" si="270"/>
        <v>8.149072527885437E-10</v>
      </c>
      <c r="DN759" s="97" t="e">
        <f t="shared" si="271"/>
        <v>#N/A</v>
      </c>
    </row>
    <row r="760" spans="1:198" s="139" customFormat="1" x14ac:dyDescent="0.3">
      <c r="A760" s="97"/>
      <c r="B760" s="150" t="s">
        <v>365</v>
      </c>
      <c r="C760" s="184"/>
      <c r="D760" s="185">
        <f>D761</f>
        <v>7705763.3499999996</v>
      </c>
      <c r="E760" s="168">
        <f t="shared" ref="E760:AD760" si="313">E761</f>
        <v>0</v>
      </c>
      <c r="F760" s="168">
        <f t="shared" si="313"/>
        <v>0</v>
      </c>
      <c r="G760" s="168">
        <f t="shared" si="313"/>
        <v>0</v>
      </c>
      <c r="H760" s="168">
        <f t="shared" si="313"/>
        <v>0</v>
      </c>
      <c r="I760" s="168">
        <f t="shared" si="313"/>
        <v>0</v>
      </c>
      <c r="J760" s="168">
        <f t="shared" si="313"/>
        <v>0</v>
      </c>
      <c r="K760" s="186">
        <f t="shared" si="313"/>
        <v>0</v>
      </c>
      <c r="L760" s="168">
        <f t="shared" si="313"/>
        <v>0</v>
      </c>
      <c r="M760" s="168">
        <f t="shared" si="313"/>
        <v>890</v>
      </c>
      <c r="N760" s="168">
        <f t="shared" si="313"/>
        <v>7544315.0099999998</v>
      </c>
      <c r="O760" s="168">
        <f t="shared" si="313"/>
        <v>0</v>
      </c>
      <c r="P760" s="168">
        <f t="shared" si="313"/>
        <v>0</v>
      </c>
      <c r="Q760" s="168">
        <f t="shared" si="313"/>
        <v>0</v>
      </c>
      <c r="R760" s="168">
        <f t="shared" si="313"/>
        <v>0</v>
      </c>
      <c r="S760" s="168">
        <f t="shared" si="313"/>
        <v>0</v>
      </c>
      <c r="T760" s="168">
        <f t="shared" si="313"/>
        <v>0</v>
      </c>
      <c r="U760" s="168">
        <f t="shared" si="313"/>
        <v>0</v>
      </c>
      <c r="V760" s="168">
        <f t="shared" si="313"/>
        <v>0</v>
      </c>
      <c r="W760" s="168">
        <f t="shared" si="313"/>
        <v>0</v>
      </c>
      <c r="X760" s="168">
        <f t="shared" si="313"/>
        <v>0</v>
      </c>
      <c r="Y760" s="168">
        <f t="shared" si="313"/>
        <v>0</v>
      </c>
      <c r="Z760" s="168">
        <f t="shared" si="313"/>
        <v>0</v>
      </c>
      <c r="AA760" s="168">
        <f t="shared" si="313"/>
        <v>0</v>
      </c>
      <c r="AB760" s="168">
        <f t="shared" si="313"/>
        <v>0</v>
      </c>
      <c r="AC760" s="168">
        <f t="shared" si="313"/>
        <v>161448.34</v>
      </c>
      <c r="AD760" s="168">
        <f t="shared" si="313"/>
        <v>0</v>
      </c>
      <c r="AE760" s="168">
        <f>AE761</f>
        <v>0</v>
      </c>
      <c r="AF760" s="108" t="s">
        <v>17254</v>
      </c>
      <c r="AG760" s="108" t="s">
        <v>17254</v>
      </c>
      <c r="AH760" s="108" t="s">
        <v>17254</v>
      </c>
      <c r="AI760" s="114"/>
      <c r="AJ760" s="114"/>
      <c r="AK760" s="187"/>
      <c r="AL760" s="114"/>
      <c r="AM760" s="114"/>
      <c r="AR760" s="188"/>
      <c r="AS760" s="189"/>
      <c r="BC760" s="190"/>
      <c r="BO760" s="190"/>
      <c r="BR760" s="189"/>
      <c r="CE760" s="190"/>
      <c r="CH760" s="119"/>
      <c r="DN760" s="97" t="e">
        <f t="shared" si="271"/>
        <v>#N/A</v>
      </c>
      <c r="DZ760" s="140"/>
      <c r="EB760" s="189"/>
      <c r="EK760" s="190"/>
      <c r="EY760" s="140"/>
      <c r="FB760" s="189"/>
      <c r="FC760" s="189"/>
      <c r="FL760" s="190"/>
      <c r="GD760" s="191"/>
      <c r="GN760" s="190"/>
      <c r="GP760" s="189"/>
    </row>
    <row r="761" spans="1:198" s="139" customFormat="1" x14ac:dyDescent="0.3">
      <c r="A761" s="97">
        <v>1</v>
      </c>
      <c r="B761" s="120">
        <f>SUBTOTAL(9,$A$383:A761)</f>
        <v>337</v>
      </c>
      <c r="C761" s="184" t="s">
        <v>15260</v>
      </c>
      <c r="D761" s="168">
        <f>E761+F761+G761+H761+I761+J761+L761+N761+P761+R761+T761+U761+V761+W761+X761+Y761+Z761+AA761+AB761+AC761+AD761+AE761</f>
        <v>7705763.3499999996</v>
      </c>
      <c r="E761" s="168">
        <v>0</v>
      </c>
      <c r="F761" s="168">
        <v>0</v>
      </c>
      <c r="G761" s="168">
        <v>0</v>
      </c>
      <c r="H761" s="168">
        <v>0</v>
      </c>
      <c r="I761" s="168">
        <v>0</v>
      </c>
      <c r="J761" s="168">
        <v>0</v>
      </c>
      <c r="K761" s="186">
        <v>0</v>
      </c>
      <c r="L761" s="168">
        <v>0</v>
      </c>
      <c r="M761" s="168">
        <v>890</v>
      </c>
      <c r="N761" s="154">
        <v>7544315.0099999998</v>
      </c>
      <c r="O761" s="168">
        <v>0</v>
      </c>
      <c r="P761" s="168">
        <v>0</v>
      </c>
      <c r="Q761" s="168">
        <v>0</v>
      </c>
      <c r="R761" s="168">
        <v>0</v>
      </c>
      <c r="S761" s="168">
        <v>0</v>
      </c>
      <c r="T761" s="168">
        <v>0</v>
      </c>
      <c r="U761" s="168">
        <v>0</v>
      </c>
      <c r="V761" s="168">
        <v>0</v>
      </c>
      <c r="W761" s="168">
        <v>0</v>
      </c>
      <c r="X761" s="168">
        <v>0</v>
      </c>
      <c r="Y761" s="168">
        <v>0</v>
      </c>
      <c r="Z761" s="168">
        <v>0</v>
      </c>
      <c r="AA761" s="168">
        <v>0</v>
      </c>
      <c r="AB761" s="168">
        <v>0</v>
      </c>
      <c r="AC761" s="117">
        <f>ROUND(N761*2.14%,2)</f>
        <v>161448.34</v>
      </c>
      <c r="AD761" s="133">
        <v>0</v>
      </c>
      <c r="AE761" s="133">
        <v>0</v>
      </c>
      <c r="AF761" s="113" t="s">
        <v>17025</v>
      </c>
      <c r="AG761" s="136">
        <v>2024</v>
      </c>
      <c r="AH761" s="136">
        <v>2024</v>
      </c>
      <c r="AI761" s="114"/>
      <c r="AJ761" s="114"/>
      <c r="AK761" s="187"/>
      <c r="AL761" s="114"/>
      <c r="AM761" s="114"/>
      <c r="AR761" s="188"/>
      <c r="AS761" s="189"/>
      <c r="BC761" s="190"/>
      <c r="BO761" s="190"/>
      <c r="BR761" s="189"/>
      <c r="CE761" s="190"/>
      <c r="CH761" s="119"/>
      <c r="DN761" s="97" t="e">
        <f t="shared" si="271"/>
        <v>#N/A</v>
      </c>
      <c r="DZ761" s="140"/>
      <c r="EB761" s="189"/>
      <c r="EK761" s="190"/>
      <c r="EY761" s="140"/>
      <c r="FB761" s="189"/>
      <c r="FC761" s="189"/>
      <c r="FL761" s="190"/>
      <c r="GD761" s="191"/>
      <c r="GN761" s="190"/>
      <c r="GP761" s="189"/>
    </row>
    <row r="762" spans="1:198" x14ac:dyDescent="0.3">
      <c r="B762" s="150" t="s">
        <v>269</v>
      </c>
      <c r="C762" s="150"/>
      <c r="D762" s="116">
        <f>SUM(D763:D771)</f>
        <v>12183682.369999999</v>
      </c>
      <c r="E762" s="117">
        <f t="shared" ref="E762:AE762" si="314">SUM(E763:E771)</f>
        <v>0</v>
      </c>
      <c r="F762" s="117">
        <f t="shared" si="314"/>
        <v>3467902.24</v>
      </c>
      <c r="G762" s="117">
        <f t="shared" si="314"/>
        <v>0</v>
      </c>
      <c r="H762" s="117">
        <f t="shared" si="314"/>
        <v>0</v>
      </c>
      <c r="I762" s="117">
        <f t="shared" si="314"/>
        <v>0</v>
      </c>
      <c r="J762" s="117">
        <f t="shared" si="314"/>
        <v>0</v>
      </c>
      <c r="K762" s="118">
        <f t="shared" si="314"/>
        <v>0</v>
      </c>
      <c r="L762" s="117">
        <f t="shared" si="314"/>
        <v>0</v>
      </c>
      <c r="M762" s="117">
        <f t="shared" si="314"/>
        <v>796</v>
      </c>
      <c r="N762" s="117">
        <f t="shared" si="314"/>
        <v>8170838.8799999999</v>
      </c>
      <c r="O762" s="117">
        <f t="shared" si="314"/>
        <v>0</v>
      </c>
      <c r="P762" s="117">
        <f t="shared" si="314"/>
        <v>0</v>
      </c>
      <c r="Q762" s="117">
        <f t="shared" si="314"/>
        <v>0</v>
      </c>
      <c r="R762" s="117">
        <f t="shared" si="314"/>
        <v>0</v>
      </c>
      <c r="S762" s="117">
        <f t="shared" si="314"/>
        <v>0</v>
      </c>
      <c r="T762" s="117">
        <f t="shared" si="314"/>
        <v>0</v>
      </c>
      <c r="U762" s="117">
        <f t="shared" si="314"/>
        <v>0</v>
      </c>
      <c r="V762" s="117">
        <f t="shared" si="314"/>
        <v>0</v>
      </c>
      <c r="W762" s="117">
        <f t="shared" si="314"/>
        <v>0</v>
      </c>
      <c r="X762" s="117">
        <f t="shared" si="314"/>
        <v>0</v>
      </c>
      <c r="Y762" s="117">
        <f t="shared" si="314"/>
        <v>0</v>
      </c>
      <c r="Z762" s="117">
        <f t="shared" si="314"/>
        <v>0</v>
      </c>
      <c r="AA762" s="117">
        <f t="shared" si="314"/>
        <v>0</v>
      </c>
      <c r="AB762" s="117">
        <f t="shared" si="314"/>
        <v>0</v>
      </c>
      <c r="AC762" s="117">
        <f t="shared" si="314"/>
        <v>249069.03999999998</v>
      </c>
      <c r="AD762" s="117">
        <f t="shared" si="314"/>
        <v>295872.20999999996</v>
      </c>
      <c r="AE762" s="117">
        <f t="shared" si="314"/>
        <v>0</v>
      </c>
      <c r="AF762" s="108" t="s">
        <v>17004</v>
      </c>
      <c r="AG762" s="108" t="s">
        <v>17004</v>
      </c>
      <c r="AH762" s="108" t="s">
        <v>17004</v>
      </c>
      <c r="AI762" s="124"/>
      <c r="AJ762" s="124"/>
      <c r="AK762" s="124"/>
      <c r="AL762" s="124"/>
      <c r="AM762" s="125"/>
      <c r="AN762" s="125"/>
      <c r="AO762" s="125"/>
      <c r="AP762" s="125"/>
      <c r="AQ762" s="125"/>
      <c r="AR762" s="125"/>
      <c r="AS762" s="125"/>
      <c r="AT762" s="125"/>
      <c r="AU762" s="125"/>
      <c r="AV762" s="125"/>
      <c r="AW762" s="125"/>
      <c r="AX762" s="126"/>
      <c r="AY762" s="126"/>
      <c r="AZ762" s="125"/>
      <c r="BA762" s="125"/>
      <c r="BB762" s="127"/>
      <c r="BC762" s="128">
        <f t="shared" si="297"/>
        <v>-796</v>
      </c>
      <c r="BJ762" s="97" t="e">
        <f>VLOOKUP(C762,BM:BO,3,FALSE)</f>
        <v>#N/A</v>
      </c>
      <c r="BM762" s="97" t="s">
        <v>3355</v>
      </c>
      <c r="BN762" s="97" t="s">
        <v>2983</v>
      </c>
      <c r="BO762" s="97" t="s">
        <v>3010</v>
      </c>
      <c r="BU762" s="97" t="s">
        <v>3355</v>
      </c>
      <c r="BV762" s="97" t="s">
        <v>2983</v>
      </c>
      <c r="BW762" s="97" t="s">
        <v>3010</v>
      </c>
      <c r="CH762" s="119">
        <f t="shared" si="270"/>
        <v>-8.7311491370201111E-10</v>
      </c>
      <c r="DN762" s="97" t="e">
        <f t="shared" si="271"/>
        <v>#N/A</v>
      </c>
    </row>
    <row r="763" spans="1:198" x14ac:dyDescent="0.3">
      <c r="A763" s="97">
        <v>1</v>
      </c>
      <c r="B763" s="120">
        <f>SUBTOTAL(9,$A$383:A763)</f>
        <v>338</v>
      </c>
      <c r="C763" s="130" t="s">
        <v>272</v>
      </c>
      <c r="D763" s="117">
        <f t="shared" ref="D763:D764" si="315">E763+F763+G763+H763+I763+J763+L763+N763+P763+R763+T763+U763+V763+W763+X763+Y763+Z763+AA763+AB763+AC763+AD763+AE763</f>
        <v>4320783.5199999996</v>
      </c>
      <c r="E763" s="133">
        <v>0</v>
      </c>
      <c r="F763" s="133">
        <v>0</v>
      </c>
      <c r="G763" s="133">
        <v>0</v>
      </c>
      <c r="H763" s="133">
        <v>0</v>
      </c>
      <c r="I763" s="133">
        <v>0</v>
      </c>
      <c r="J763" s="133">
        <v>0</v>
      </c>
      <c r="K763" s="149">
        <v>0</v>
      </c>
      <c r="L763" s="133">
        <v>0</v>
      </c>
      <c r="M763" s="117">
        <v>398</v>
      </c>
      <c r="N763" s="117">
        <v>4084452.67</v>
      </c>
      <c r="O763" s="133">
        <v>0</v>
      </c>
      <c r="P763" s="133">
        <v>0</v>
      </c>
      <c r="Q763" s="117">
        <v>0</v>
      </c>
      <c r="R763" s="117">
        <v>0</v>
      </c>
      <c r="S763" s="133">
        <v>0</v>
      </c>
      <c r="T763" s="133">
        <v>0</v>
      </c>
      <c r="U763" s="133">
        <v>0</v>
      </c>
      <c r="V763" s="133">
        <v>0</v>
      </c>
      <c r="W763" s="133">
        <v>0</v>
      </c>
      <c r="X763" s="133">
        <v>0</v>
      </c>
      <c r="Y763" s="133">
        <v>0</v>
      </c>
      <c r="Z763" s="133">
        <v>0</v>
      </c>
      <c r="AA763" s="133">
        <v>0</v>
      </c>
      <c r="AB763" s="133">
        <v>0</v>
      </c>
      <c r="AC763" s="117">
        <f>ROUND(N763*2.14%,2)</f>
        <v>87407.29</v>
      </c>
      <c r="AD763" s="117">
        <v>148923.56</v>
      </c>
      <c r="AE763" s="133">
        <v>0</v>
      </c>
      <c r="AF763" s="108">
        <v>2024</v>
      </c>
      <c r="AG763" s="108">
        <v>2024</v>
      </c>
      <c r="AH763" s="108">
        <v>2024</v>
      </c>
      <c r="AI763" s="124"/>
      <c r="AJ763" s="124"/>
      <c r="AK763" s="124"/>
      <c r="AL763" s="124"/>
      <c r="AM763" s="125" t="s">
        <v>16933</v>
      </c>
      <c r="AN763" s="125" t="s">
        <v>16935</v>
      </c>
      <c r="AO763" s="125">
        <v>0</v>
      </c>
      <c r="AP763" s="125" t="s">
        <v>16943</v>
      </c>
      <c r="AQ763" s="125" t="s">
        <v>16931</v>
      </c>
      <c r="AR763" s="125" t="s">
        <v>16943</v>
      </c>
      <c r="AS763" s="125"/>
      <c r="AT763" s="125"/>
      <c r="AU763" s="125"/>
      <c r="AV763" s="125"/>
      <c r="AW763" s="125" t="s">
        <v>783</v>
      </c>
      <c r="AX763" s="126">
        <v>778.3</v>
      </c>
      <c r="AY763" s="126">
        <v>344</v>
      </c>
      <c r="AZ763" s="125" t="s">
        <v>2966</v>
      </c>
      <c r="BA763" s="125" t="s">
        <v>16991</v>
      </c>
      <c r="BB763" s="127"/>
      <c r="BC763" s="128">
        <f t="shared" si="297"/>
        <v>-54</v>
      </c>
      <c r="BJ763" s="97" t="str">
        <f>VLOOKUP(C763,BM:BO,3,FALSE)</f>
        <v>нет данных</v>
      </c>
      <c r="BM763" s="97" t="s">
        <v>3356</v>
      </c>
      <c r="BN763" s="97" t="s">
        <v>663</v>
      </c>
      <c r="BO763" s="97" t="s">
        <v>3357</v>
      </c>
      <c r="BU763" s="97" t="s">
        <v>3356</v>
      </c>
      <c r="BV763" s="97" t="s">
        <v>663</v>
      </c>
      <c r="BW763" s="97" t="s">
        <v>3357</v>
      </c>
      <c r="CH763" s="119">
        <f t="shared" si="270"/>
        <v>-3.4924596548080444E-10</v>
      </c>
      <c r="DN763" s="97" t="e">
        <f t="shared" si="271"/>
        <v>#N/A</v>
      </c>
    </row>
    <row r="764" spans="1:198" x14ac:dyDescent="0.3">
      <c r="A764" s="97">
        <v>1</v>
      </c>
      <c r="B764" s="120">
        <f>SUBTOTAL(9,$A$383:A764)</f>
        <v>339</v>
      </c>
      <c r="C764" s="130" t="s">
        <v>271</v>
      </c>
      <c r="D764" s="117">
        <f t="shared" si="315"/>
        <v>4320783.5200000005</v>
      </c>
      <c r="E764" s="133">
        <v>0</v>
      </c>
      <c r="F764" s="133">
        <v>0</v>
      </c>
      <c r="G764" s="133">
        <v>0</v>
      </c>
      <c r="H764" s="133">
        <v>0</v>
      </c>
      <c r="I764" s="133">
        <v>0</v>
      </c>
      <c r="J764" s="133">
        <v>0</v>
      </c>
      <c r="K764" s="149">
        <v>0</v>
      </c>
      <c r="L764" s="133">
        <v>0</v>
      </c>
      <c r="M764" s="117">
        <v>398</v>
      </c>
      <c r="N764" s="117">
        <v>4086386.21</v>
      </c>
      <c r="O764" s="133">
        <v>0</v>
      </c>
      <c r="P764" s="133">
        <v>0</v>
      </c>
      <c r="Q764" s="133">
        <v>0</v>
      </c>
      <c r="R764" s="133">
        <v>0</v>
      </c>
      <c r="S764" s="133">
        <v>0</v>
      </c>
      <c r="T764" s="133">
        <v>0</v>
      </c>
      <c r="U764" s="133">
        <v>0</v>
      </c>
      <c r="V764" s="133">
        <v>0</v>
      </c>
      <c r="W764" s="133">
        <v>0</v>
      </c>
      <c r="X764" s="133">
        <v>0</v>
      </c>
      <c r="Y764" s="133">
        <v>0</v>
      </c>
      <c r="Z764" s="133">
        <v>0</v>
      </c>
      <c r="AA764" s="133">
        <v>0</v>
      </c>
      <c r="AB764" s="133">
        <v>0</v>
      </c>
      <c r="AC764" s="117">
        <f>ROUND(N764*2.14%,2)</f>
        <v>87448.66</v>
      </c>
      <c r="AD764" s="117">
        <v>146948.65</v>
      </c>
      <c r="AE764" s="133">
        <v>0</v>
      </c>
      <c r="AF764" s="108">
        <v>2024</v>
      </c>
      <c r="AG764" s="108">
        <v>2024</v>
      </c>
      <c r="AH764" s="108">
        <v>2024</v>
      </c>
      <c r="AI764" s="124"/>
      <c r="AJ764" s="124"/>
      <c r="AK764" s="124"/>
      <c r="AL764" s="124"/>
      <c r="AM764" s="125" t="s">
        <v>16946</v>
      </c>
      <c r="AN764" s="125" t="s">
        <v>16935</v>
      </c>
      <c r="AO764" s="125">
        <v>0</v>
      </c>
      <c r="AP764" s="125" t="s">
        <v>16943</v>
      </c>
      <c r="AQ764" s="125" t="s">
        <v>16931</v>
      </c>
      <c r="AR764" s="125" t="s">
        <v>16943</v>
      </c>
      <c r="AS764" s="125"/>
      <c r="AT764" s="125"/>
      <c r="AU764" s="125"/>
      <c r="AV764" s="125"/>
      <c r="AW764" s="125" t="s">
        <v>783</v>
      </c>
      <c r="AX764" s="126">
        <v>779.9</v>
      </c>
      <c r="AY764" s="126">
        <v>344</v>
      </c>
      <c r="AZ764" s="125" t="s">
        <v>2966</v>
      </c>
      <c r="BA764" s="125" t="s">
        <v>16991</v>
      </c>
      <c r="BB764" s="127"/>
      <c r="BC764" s="128">
        <f t="shared" si="297"/>
        <v>-54</v>
      </c>
      <c r="BJ764" s="97" t="str">
        <f>VLOOKUP(C764,BM:BO,3,FALSE)</f>
        <v>нет данных</v>
      </c>
      <c r="BM764" s="97" t="s">
        <v>670</v>
      </c>
      <c r="BN764" s="97" t="s">
        <v>715</v>
      </c>
      <c r="BO764" s="97" t="s">
        <v>3358</v>
      </c>
      <c r="BU764" s="97" t="s">
        <v>670</v>
      </c>
      <c r="BV764" s="97" t="s">
        <v>715</v>
      </c>
      <c r="BW764" s="97" t="s">
        <v>3358</v>
      </c>
      <c r="CH764" s="119">
        <f t="shared" si="270"/>
        <v>5.2386894822120667E-10</v>
      </c>
      <c r="DN764" s="97" t="e">
        <f t="shared" si="271"/>
        <v>#N/A</v>
      </c>
    </row>
    <row r="765" spans="1:198" s="139" customFormat="1" x14ac:dyDescent="0.3">
      <c r="A765" s="97">
        <v>1</v>
      </c>
      <c r="B765" s="120">
        <f>SUBTOTAL(9,$A$383:A765)</f>
        <v>340</v>
      </c>
      <c r="C765" s="115" t="s">
        <v>15488</v>
      </c>
      <c r="D765" s="117">
        <f t="shared" ref="D765:D774" si="316">E765+F765+G765+H765+I765+J765+L765+N765+P765+R765+T765+U765+V765+W765+X765+Y765+Z765+AA765+AB765+AC765+AD765+AE765</f>
        <v>504046.25</v>
      </c>
      <c r="E765" s="134">
        <v>0</v>
      </c>
      <c r="F765" s="134">
        <v>493485.66</v>
      </c>
      <c r="G765" s="134">
        <v>0</v>
      </c>
      <c r="H765" s="134">
        <v>0</v>
      </c>
      <c r="I765" s="134">
        <v>0</v>
      </c>
      <c r="J765" s="134">
        <v>0</v>
      </c>
      <c r="K765" s="152">
        <v>0</v>
      </c>
      <c r="L765" s="134">
        <v>0</v>
      </c>
      <c r="M765" s="134">
        <v>0</v>
      </c>
      <c r="N765" s="134">
        <v>0</v>
      </c>
      <c r="O765" s="134">
        <v>0</v>
      </c>
      <c r="P765" s="134">
        <v>0</v>
      </c>
      <c r="Q765" s="134">
        <v>0</v>
      </c>
      <c r="R765" s="134">
        <v>0</v>
      </c>
      <c r="S765" s="134">
        <v>0</v>
      </c>
      <c r="T765" s="134">
        <v>0</v>
      </c>
      <c r="U765" s="134">
        <v>0</v>
      </c>
      <c r="V765" s="134">
        <v>0</v>
      </c>
      <c r="W765" s="134">
        <v>0</v>
      </c>
      <c r="X765" s="134">
        <v>0</v>
      </c>
      <c r="Y765" s="134">
        <v>0</v>
      </c>
      <c r="Z765" s="134">
        <v>0</v>
      </c>
      <c r="AA765" s="134">
        <v>0</v>
      </c>
      <c r="AB765" s="134">
        <v>0</v>
      </c>
      <c r="AC765" s="168">
        <f t="shared" ref="AC765:AC771" si="317">ROUND(N765*2.14%,2)+ROUND(E765*2.14%,2)+ROUND(F765*2.14%,2)+ROUND(G765*2.14%,2)+ROUND(H765*2.14%,2)+ROUND(I765*2.14%,2)+ROUND(J765*2.14%,2)+ROUND(L765*2.14%,2)+ROUND(P765*2.14%,2)+ROUND(R765*2.14%,2)+ROUND(T765*2.14%,2)+ROUND(U765*2.14%,2)+ROUND(V765*2.14%,2)+ROUND(W765*2.14%,2)+ROUND(X765*2.14%,2)+ROUND(Y765*2.14%,2)+ROUND(Z765*2.14%,2)+ROUND(AA765*2.14%,2)+ROUND(AB765*2.14%,2)</f>
        <v>10560.59</v>
      </c>
      <c r="AD765" s="134">
        <v>0</v>
      </c>
      <c r="AE765" s="134">
        <v>0</v>
      </c>
      <c r="AF765" s="136" t="s">
        <v>17025</v>
      </c>
      <c r="AG765" s="136">
        <v>2024</v>
      </c>
      <c r="AH765" s="136">
        <v>2024</v>
      </c>
      <c r="BW765" s="140"/>
      <c r="CH765" s="119">
        <f t="shared" ref="CH765:CH771" si="318">D765-E765-F765-G765-H765-I765-J765-L765-N765-P765-R765-T765-U765-V765-W765-X765-Y765-Z765-AA765-AB765-AC765-AD765-AE765</f>
        <v>2.5465851649641991E-11</v>
      </c>
      <c r="DN765" s="97" t="e">
        <f t="shared" ref="DN765:DN824" si="319">VLOOKUP(C765,DP:DQ,2,FALSE)</f>
        <v>#N/A</v>
      </c>
    </row>
    <row r="766" spans="1:198" s="139" customFormat="1" x14ac:dyDescent="0.3">
      <c r="A766" s="97">
        <v>1</v>
      </c>
      <c r="B766" s="120">
        <f>SUBTOTAL(9,$A$383:A766)</f>
        <v>341</v>
      </c>
      <c r="C766" s="115" t="s">
        <v>15490</v>
      </c>
      <c r="D766" s="117">
        <f t="shared" si="316"/>
        <v>504046.25</v>
      </c>
      <c r="E766" s="134">
        <v>0</v>
      </c>
      <c r="F766" s="134">
        <v>493485.66</v>
      </c>
      <c r="G766" s="134">
        <v>0</v>
      </c>
      <c r="H766" s="134">
        <v>0</v>
      </c>
      <c r="I766" s="134">
        <v>0</v>
      </c>
      <c r="J766" s="134">
        <v>0</v>
      </c>
      <c r="K766" s="152">
        <v>0</v>
      </c>
      <c r="L766" s="134">
        <v>0</v>
      </c>
      <c r="M766" s="134">
        <v>0</v>
      </c>
      <c r="N766" s="134">
        <v>0</v>
      </c>
      <c r="O766" s="134">
        <v>0</v>
      </c>
      <c r="P766" s="134">
        <v>0</v>
      </c>
      <c r="Q766" s="134">
        <v>0</v>
      </c>
      <c r="R766" s="134">
        <v>0</v>
      </c>
      <c r="S766" s="134">
        <v>0</v>
      </c>
      <c r="T766" s="134">
        <v>0</v>
      </c>
      <c r="U766" s="134">
        <v>0</v>
      </c>
      <c r="V766" s="134">
        <v>0</v>
      </c>
      <c r="W766" s="134">
        <v>0</v>
      </c>
      <c r="X766" s="134">
        <v>0</v>
      </c>
      <c r="Y766" s="134">
        <v>0</v>
      </c>
      <c r="Z766" s="134">
        <v>0</v>
      </c>
      <c r="AA766" s="134">
        <v>0</v>
      </c>
      <c r="AB766" s="134">
        <v>0</v>
      </c>
      <c r="AC766" s="168">
        <f t="shared" si="317"/>
        <v>10560.59</v>
      </c>
      <c r="AD766" s="134">
        <v>0</v>
      </c>
      <c r="AE766" s="134">
        <v>0</v>
      </c>
      <c r="AF766" s="136" t="s">
        <v>17025</v>
      </c>
      <c r="AG766" s="136">
        <v>2024</v>
      </c>
      <c r="AH766" s="136">
        <v>2024</v>
      </c>
      <c r="BW766" s="140"/>
      <c r="CH766" s="119">
        <f t="shared" si="318"/>
        <v>2.5465851649641991E-11</v>
      </c>
      <c r="DN766" s="97" t="e">
        <f t="shared" si="319"/>
        <v>#N/A</v>
      </c>
    </row>
    <row r="767" spans="1:198" s="139" customFormat="1" x14ac:dyDescent="0.3">
      <c r="A767" s="97">
        <v>1</v>
      </c>
      <c r="B767" s="120">
        <f>SUBTOTAL(9,$A$383:A767)</f>
        <v>342</v>
      </c>
      <c r="C767" s="115" t="s">
        <v>15491</v>
      </c>
      <c r="D767" s="117">
        <f t="shared" si="316"/>
        <v>504046.25</v>
      </c>
      <c r="E767" s="134">
        <v>0</v>
      </c>
      <c r="F767" s="134">
        <v>493485.66</v>
      </c>
      <c r="G767" s="134">
        <v>0</v>
      </c>
      <c r="H767" s="134">
        <v>0</v>
      </c>
      <c r="I767" s="134">
        <v>0</v>
      </c>
      <c r="J767" s="134">
        <v>0</v>
      </c>
      <c r="K767" s="152">
        <v>0</v>
      </c>
      <c r="L767" s="134">
        <v>0</v>
      </c>
      <c r="M767" s="134">
        <v>0</v>
      </c>
      <c r="N767" s="134">
        <v>0</v>
      </c>
      <c r="O767" s="134">
        <v>0</v>
      </c>
      <c r="P767" s="134">
        <v>0</v>
      </c>
      <c r="Q767" s="134">
        <v>0</v>
      </c>
      <c r="R767" s="134">
        <v>0</v>
      </c>
      <c r="S767" s="134">
        <v>0</v>
      </c>
      <c r="T767" s="134">
        <v>0</v>
      </c>
      <c r="U767" s="134">
        <v>0</v>
      </c>
      <c r="V767" s="134">
        <v>0</v>
      </c>
      <c r="W767" s="134">
        <v>0</v>
      </c>
      <c r="X767" s="134">
        <v>0</v>
      </c>
      <c r="Y767" s="134">
        <v>0</v>
      </c>
      <c r="Z767" s="134">
        <v>0</v>
      </c>
      <c r="AA767" s="134">
        <v>0</v>
      </c>
      <c r="AB767" s="134">
        <v>0</v>
      </c>
      <c r="AC767" s="168">
        <f t="shared" si="317"/>
        <v>10560.59</v>
      </c>
      <c r="AD767" s="134">
        <v>0</v>
      </c>
      <c r="AE767" s="134">
        <v>0</v>
      </c>
      <c r="AF767" s="136" t="s">
        <v>17025</v>
      </c>
      <c r="AG767" s="136">
        <v>2024</v>
      </c>
      <c r="AH767" s="136">
        <v>2024</v>
      </c>
      <c r="BW767" s="140"/>
      <c r="CH767" s="119">
        <f t="shared" si="318"/>
        <v>2.5465851649641991E-11</v>
      </c>
      <c r="DN767" s="97" t="e">
        <f t="shared" si="319"/>
        <v>#N/A</v>
      </c>
    </row>
    <row r="768" spans="1:198" s="139" customFormat="1" x14ac:dyDescent="0.3">
      <c r="A768" s="97">
        <v>1</v>
      </c>
      <c r="B768" s="120">
        <f>SUBTOTAL(9,$A$383:A768)</f>
        <v>343</v>
      </c>
      <c r="C768" s="115" t="s">
        <v>15492</v>
      </c>
      <c r="D768" s="117">
        <f t="shared" si="316"/>
        <v>504046.25</v>
      </c>
      <c r="E768" s="134">
        <v>0</v>
      </c>
      <c r="F768" s="134">
        <v>493485.66</v>
      </c>
      <c r="G768" s="134">
        <v>0</v>
      </c>
      <c r="H768" s="134">
        <v>0</v>
      </c>
      <c r="I768" s="134">
        <v>0</v>
      </c>
      <c r="J768" s="134">
        <v>0</v>
      </c>
      <c r="K768" s="152">
        <v>0</v>
      </c>
      <c r="L768" s="134">
        <v>0</v>
      </c>
      <c r="M768" s="134">
        <v>0</v>
      </c>
      <c r="N768" s="134">
        <v>0</v>
      </c>
      <c r="O768" s="134">
        <v>0</v>
      </c>
      <c r="P768" s="134">
        <v>0</v>
      </c>
      <c r="Q768" s="134">
        <v>0</v>
      </c>
      <c r="R768" s="134">
        <v>0</v>
      </c>
      <c r="S768" s="134">
        <v>0</v>
      </c>
      <c r="T768" s="134">
        <v>0</v>
      </c>
      <c r="U768" s="134">
        <v>0</v>
      </c>
      <c r="V768" s="134">
        <v>0</v>
      </c>
      <c r="W768" s="134">
        <v>0</v>
      </c>
      <c r="X768" s="134">
        <v>0</v>
      </c>
      <c r="Y768" s="134">
        <v>0</v>
      </c>
      <c r="Z768" s="134">
        <v>0</v>
      </c>
      <c r="AA768" s="134">
        <v>0</v>
      </c>
      <c r="AB768" s="134">
        <v>0</v>
      </c>
      <c r="AC768" s="168">
        <f t="shared" si="317"/>
        <v>10560.59</v>
      </c>
      <c r="AD768" s="134">
        <v>0</v>
      </c>
      <c r="AE768" s="134">
        <v>0</v>
      </c>
      <c r="AF768" s="136" t="s">
        <v>17025</v>
      </c>
      <c r="AG768" s="136">
        <v>2024</v>
      </c>
      <c r="AH768" s="136">
        <v>2024</v>
      </c>
      <c r="BW768" s="140"/>
      <c r="CH768" s="119">
        <f t="shared" si="318"/>
        <v>2.5465851649641991E-11</v>
      </c>
      <c r="DN768" s="97" t="e">
        <f t="shared" si="319"/>
        <v>#N/A</v>
      </c>
    </row>
    <row r="769" spans="1:118" s="139" customFormat="1" x14ac:dyDescent="0.3">
      <c r="A769" s="97">
        <v>1</v>
      </c>
      <c r="B769" s="120">
        <f>SUBTOTAL(9,$A$383:A769)</f>
        <v>344</v>
      </c>
      <c r="C769" s="115" t="s">
        <v>15493</v>
      </c>
      <c r="D769" s="117">
        <f t="shared" si="316"/>
        <v>504046.25</v>
      </c>
      <c r="E769" s="134">
        <v>0</v>
      </c>
      <c r="F769" s="134">
        <v>493485.66</v>
      </c>
      <c r="G769" s="134">
        <v>0</v>
      </c>
      <c r="H769" s="134">
        <v>0</v>
      </c>
      <c r="I769" s="134">
        <v>0</v>
      </c>
      <c r="J769" s="134">
        <v>0</v>
      </c>
      <c r="K769" s="152">
        <v>0</v>
      </c>
      <c r="L769" s="134">
        <v>0</v>
      </c>
      <c r="M769" s="134">
        <v>0</v>
      </c>
      <c r="N769" s="134">
        <v>0</v>
      </c>
      <c r="O769" s="134">
        <v>0</v>
      </c>
      <c r="P769" s="134">
        <v>0</v>
      </c>
      <c r="Q769" s="134">
        <v>0</v>
      </c>
      <c r="R769" s="134">
        <v>0</v>
      </c>
      <c r="S769" s="134">
        <v>0</v>
      </c>
      <c r="T769" s="134">
        <v>0</v>
      </c>
      <c r="U769" s="134">
        <v>0</v>
      </c>
      <c r="V769" s="134">
        <v>0</v>
      </c>
      <c r="W769" s="134">
        <v>0</v>
      </c>
      <c r="X769" s="134">
        <v>0</v>
      </c>
      <c r="Y769" s="134">
        <v>0</v>
      </c>
      <c r="Z769" s="134">
        <v>0</v>
      </c>
      <c r="AA769" s="134">
        <v>0</v>
      </c>
      <c r="AB769" s="134">
        <v>0</v>
      </c>
      <c r="AC769" s="168">
        <f t="shared" si="317"/>
        <v>10560.59</v>
      </c>
      <c r="AD769" s="134">
        <v>0</v>
      </c>
      <c r="AE769" s="134">
        <v>0</v>
      </c>
      <c r="AF769" s="136" t="s">
        <v>17025</v>
      </c>
      <c r="AG769" s="136">
        <v>2024</v>
      </c>
      <c r="AH769" s="136">
        <v>2024</v>
      </c>
      <c r="BW769" s="140"/>
      <c r="CH769" s="119">
        <f t="shared" si="318"/>
        <v>2.5465851649641991E-11</v>
      </c>
      <c r="DN769" s="97" t="e">
        <f t="shared" si="319"/>
        <v>#N/A</v>
      </c>
    </row>
    <row r="770" spans="1:118" s="139" customFormat="1" x14ac:dyDescent="0.3">
      <c r="A770" s="97">
        <v>1</v>
      </c>
      <c r="B770" s="120">
        <f>SUBTOTAL(9,$A$383:A770)</f>
        <v>345</v>
      </c>
      <c r="C770" s="115" t="s">
        <v>15494</v>
      </c>
      <c r="D770" s="117">
        <f t="shared" si="316"/>
        <v>504046.25</v>
      </c>
      <c r="E770" s="134">
        <v>0</v>
      </c>
      <c r="F770" s="134">
        <v>493485.66</v>
      </c>
      <c r="G770" s="134">
        <v>0</v>
      </c>
      <c r="H770" s="134">
        <v>0</v>
      </c>
      <c r="I770" s="134">
        <v>0</v>
      </c>
      <c r="J770" s="134">
        <v>0</v>
      </c>
      <c r="K770" s="152">
        <v>0</v>
      </c>
      <c r="L770" s="134">
        <v>0</v>
      </c>
      <c r="M770" s="134">
        <v>0</v>
      </c>
      <c r="N770" s="134">
        <v>0</v>
      </c>
      <c r="O770" s="134">
        <v>0</v>
      </c>
      <c r="P770" s="134">
        <v>0</v>
      </c>
      <c r="Q770" s="134">
        <v>0</v>
      </c>
      <c r="R770" s="134">
        <v>0</v>
      </c>
      <c r="S770" s="134">
        <v>0</v>
      </c>
      <c r="T770" s="134">
        <v>0</v>
      </c>
      <c r="U770" s="134">
        <v>0</v>
      </c>
      <c r="V770" s="134">
        <v>0</v>
      </c>
      <c r="W770" s="134">
        <v>0</v>
      </c>
      <c r="X770" s="134">
        <v>0</v>
      </c>
      <c r="Y770" s="134">
        <v>0</v>
      </c>
      <c r="Z770" s="134">
        <v>0</v>
      </c>
      <c r="AA770" s="134">
        <v>0</v>
      </c>
      <c r="AB770" s="134">
        <v>0</v>
      </c>
      <c r="AC770" s="168">
        <f t="shared" si="317"/>
        <v>10560.59</v>
      </c>
      <c r="AD770" s="134">
        <v>0</v>
      </c>
      <c r="AE770" s="134">
        <v>0</v>
      </c>
      <c r="AF770" s="136" t="s">
        <v>17025</v>
      </c>
      <c r="AG770" s="136">
        <v>2024</v>
      </c>
      <c r="AH770" s="136">
        <v>2024</v>
      </c>
      <c r="BW770" s="140"/>
      <c r="CH770" s="119">
        <f t="shared" si="318"/>
        <v>2.5465851649641991E-11</v>
      </c>
      <c r="DN770" s="97" t="e">
        <f t="shared" si="319"/>
        <v>#N/A</v>
      </c>
    </row>
    <row r="771" spans="1:118" s="139" customFormat="1" x14ac:dyDescent="0.3">
      <c r="A771" s="97">
        <v>1</v>
      </c>
      <c r="B771" s="120">
        <f>SUBTOTAL(9,$A$383:A771)</f>
        <v>346</v>
      </c>
      <c r="C771" s="115" t="s">
        <v>15496</v>
      </c>
      <c r="D771" s="117">
        <f t="shared" si="316"/>
        <v>517837.83</v>
      </c>
      <c r="E771" s="134">
        <v>0</v>
      </c>
      <c r="F771" s="134">
        <v>506988.28</v>
      </c>
      <c r="G771" s="134">
        <v>0</v>
      </c>
      <c r="H771" s="134">
        <v>0</v>
      </c>
      <c r="I771" s="134">
        <v>0</v>
      </c>
      <c r="J771" s="134">
        <v>0</v>
      </c>
      <c r="K771" s="152">
        <v>0</v>
      </c>
      <c r="L771" s="134">
        <v>0</v>
      </c>
      <c r="M771" s="134">
        <v>0</v>
      </c>
      <c r="N771" s="134">
        <v>0</v>
      </c>
      <c r="O771" s="134">
        <v>0</v>
      </c>
      <c r="P771" s="134">
        <v>0</v>
      </c>
      <c r="Q771" s="134">
        <v>0</v>
      </c>
      <c r="R771" s="134">
        <v>0</v>
      </c>
      <c r="S771" s="134">
        <v>0</v>
      </c>
      <c r="T771" s="134">
        <v>0</v>
      </c>
      <c r="U771" s="134">
        <v>0</v>
      </c>
      <c r="V771" s="134">
        <v>0</v>
      </c>
      <c r="W771" s="134">
        <v>0</v>
      </c>
      <c r="X771" s="134">
        <v>0</v>
      </c>
      <c r="Y771" s="134">
        <v>0</v>
      </c>
      <c r="Z771" s="134">
        <v>0</v>
      </c>
      <c r="AA771" s="134">
        <v>0</v>
      </c>
      <c r="AB771" s="134">
        <v>0</v>
      </c>
      <c r="AC771" s="168">
        <f t="shared" si="317"/>
        <v>10849.55</v>
      </c>
      <c r="AD771" s="134">
        <v>0</v>
      </c>
      <c r="AE771" s="134">
        <v>0</v>
      </c>
      <c r="AF771" s="136" t="s">
        <v>17025</v>
      </c>
      <c r="AG771" s="136">
        <v>2024</v>
      </c>
      <c r="AH771" s="136">
        <v>2024</v>
      </c>
      <c r="BW771" s="140"/>
      <c r="CH771" s="119">
        <f t="shared" si="318"/>
        <v>-1.0913936421275139E-11</v>
      </c>
      <c r="DN771" s="97" t="e">
        <f t="shared" si="319"/>
        <v>#N/A</v>
      </c>
    </row>
    <row r="772" spans="1:118" x14ac:dyDescent="0.3">
      <c r="B772" s="150" t="s">
        <v>17382</v>
      </c>
      <c r="C772" s="150"/>
      <c r="D772" s="116">
        <f>SUM(D773:D774)</f>
        <v>4266246.9800000004</v>
      </c>
      <c r="E772" s="117">
        <f t="shared" ref="E772:AE772" si="320">SUM(E773:E774)</f>
        <v>0</v>
      </c>
      <c r="F772" s="117">
        <f t="shared" si="320"/>
        <v>0</v>
      </c>
      <c r="G772" s="117">
        <f t="shared" si="320"/>
        <v>0</v>
      </c>
      <c r="H772" s="117">
        <f t="shared" si="320"/>
        <v>0</v>
      </c>
      <c r="I772" s="117">
        <f t="shared" si="320"/>
        <v>0</v>
      </c>
      <c r="J772" s="117">
        <f t="shared" si="320"/>
        <v>0</v>
      </c>
      <c r="K772" s="118">
        <f t="shared" si="320"/>
        <v>0</v>
      </c>
      <c r="L772" s="117">
        <f t="shared" si="320"/>
        <v>0</v>
      </c>
      <c r="M772" s="117">
        <f t="shared" si="320"/>
        <v>422</v>
      </c>
      <c r="N772" s="117">
        <f t="shared" si="320"/>
        <v>3910310</v>
      </c>
      <c r="O772" s="117">
        <f t="shared" si="320"/>
        <v>0</v>
      </c>
      <c r="P772" s="117">
        <f t="shared" si="320"/>
        <v>0</v>
      </c>
      <c r="Q772" s="117">
        <f t="shared" si="320"/>
        <v>0</v>
      </c>
      <c r="R772" s="117">
        <f t="shared" si="320"/>
        <v>0</v>
      </c>
      <c r="S772" s="117">
        <f t="shared" si="320"/>
        <v>0</v>
      </c>
      <c r="T772" s="117">
        <f t="shared" si="320"/>
        <v>0</v>
      </c>
      <c r="U772" s="117">
        <f t="shared" si="320"/>
        <v>0</v>
      </c>
      <c r="V772" s="117">
        <f t="shared" si="320"/>
        <v>0</v>
      </c>
      <c r="W772" s="117">
        <f t="shared" si="320"/>
        <v>0</v>
      </c>
      <c r="X772" s="117">
        <f t="shared" si="320"/>
        <v>0</v>
      </c>
      <c r="Y772" s="117">
        <f t="shared" si="320"/>
        <v>0</v>
      </c>
      <c r="Z772" s="117">
        <f t="shared" si="320"/>
        <v>0</v>
      </c>
      <c r="AA772" s="117">
        <f t="shared" si="320"/>
        <v>0</v>
      </c>
      <c r="AB772" s="117">
        <f t="shared" si="320"/>
        <v>0</v>
      </c>
      <c r="AC772" s="117">
        <f t="shared" si="320"/>
        <v>83680.63</v>
      </c>
      <c r="AD772" s="117">
        <f t="shared" si="320"/>
        <v>272256.34999999998</v>
      </c>
      <c r="AE772" s="117">
        <f t="shared" si="320"/>
        <v>0</v>
      </c>
      <c r="AF772" s="108" t="s">
        <v>17004</v>
      </c>
      <c r="AG772" s="108" t="s">
        <v>17004</v>
      </c>
      <c r="AH772" s="108" t="s">
        <v>17004</v>
      </c>
      <c r="AI772" s="124"/>
      <c r="AJ772" s="124"/>
      <c r="AK772" s="124"/>
      <c r="AL772" s="124"/>
      <c r="AM772" s="125"/>
      <c r="AN772" s="125"/>
      <c r="AO772" s="125"/>
      <c r="AP772" s="125"/>
      <c r="AQ772" s="125"/>
      <c r="AR772" s="125"/>
      <c r="AS772" s="125"/>
      <c r="AT772" s="125"/>
      <c r="AU772" s="125"/>
      <c r="AV772" s="125"/>
      <c r="AW772" s="125"/>
      <c r="AX772" s="126"/>
      <c r="AY772" s="126"/>
      <c r="AZ772" s="125"/>
      <c r="BA772" s="125"/>
      <c r="BB772" s="127"/>
      <c r="BC772" s="128">
        <f t="shared" si="297"/>
        <v>-422</v>
      </c>
      <c r="BJ772" s="97" t="e">
        <f>VLOOKUP(C772,BM:BO,3,FALSE)</f>
        <v>#N/A</v>
      </c>
      <c r="BM772" s="97" t="s">
        <v>671</v>
      </c>
      <c r="BN772" s="97" t="s">
        <v>1269</v>
      </c>
      <c r="BO772" s="97" t="s">
        <v>3359</v>
      </c>
      <c r="BU772" s="97" t="s">
        <v>671</v>
      </c>
      <c r="BV772" s="97" t="s">
        <v>1269</v>
      </c>
      <c r="BW772" s="97" t="s">
        <v>3359</v>
      </c>
      <c r="CH772" s="119">
        <f t="shared" si="270"/>
        <v>4.6566128730773926E-10</v>
      </c>
      <c r="DN772" s="97" t="e">
        <f t="shared" si="319"/>
        <v>#N/A</v>
      </c>
    </row>
    <row r="773" spans="1:118" s="139" customFormat="1" x14ac:dyDescent="0.3">
      <c r="A773" s="97">
        <v>1</v>
      </c>
      <c r="B773" s="120">
        <f>SUBTOTAL(9,$A$383:A773)</f>
        <v>347</v>
      </c>
      <c r="C773" s="115" t="s">
        <v>17393</v>
      </c>
      <c r="D773" s="117">
        <f t="shared" si="316"/>
        <v>2112904.31</v>
      </c>
      <c r="E773" s="134">
        <v>0</v>
      </c>
      <c r="F773" s="134">
        <v>0</v>
      </c>
      <c r="G773" s="134">
        <v>0</v>
      </c>
      <c r="H773" s="134">
        <v>0</v>
      </c>
      <c r="I773" s="134">
        <v>0</v>
      </c>
      <c r="J773" s="134">
        <v>0</v>
      </c>
      <c r="K773" s="152">
        <v>0</v>
      </c>
      <c r="L773" s="134">
        <v>0</v>
      </c>
      <c r="M773" s="134">
        <v>209</v>
      </c>
      <c r="N773" s="134">
        <v>1935478.52</v>
      </c>
      <c r="O773" s="134">
        <v>0</v>
      </c>
      <c r="P773" s="134">
        <v>0</v>
      </c>
      <c r="Q773" s="134">
        <v>0</v>
      </c>
      <c r="R773" s="134">
        <v>0</v>
      </c>
      <c r="S773" s="134">
        <v>0</v>
      </c>
      <c r="T773" s="134">
        <v>0</v>
      </c>
      <c r="U773" s="134">
        <v>0</v>
      </c>
      <c r="V773" s="134">
        <v>0</v>
      </c>
      <c r="W773" s="134">
        <v>0</v>
      </c>
      <c r="X773" s="134">
        <v>0</v>
      </c>
      <c r="Y773" s="134">
        <v>0</v>
      </c>
      <c r="Z773" s="134">
        <v>0</v>
      </c>
      <c r="AA773" s="134">
        <v>0</v>
      </c>
      <c r="AB773" s="134">
        <v>0</v>
      </c>
      <c r="AC773" s="168">
        <f>ROUND(N773*2.14%,2)</f>
        <v>41419.24</v>
      </c>
      <c r="AD773" s="134">
        <v>136006.54999999999</v>
      </c>
      <c r="AE773" s="134">
        <v>0</v>
      </c>
      <c r="AF773" s="136">
        <v>2024</v>
      </c>
      <c r="AG773" s="136">
        <v>2024</v>
      </c>
      <c r="AH773" s="136">
        <v>2024</v>
      </c>
      <c r="BW773" s="140"/>
      <c r="CH773" s="119"/>
      <c r="DN773" s="97" t="e">
        <f t="shared" si="319"/>
        <v>#N/A</v>
      </c>
    </row>
    <row r="774" spans="1:118" s="139" customFormat="1" x14ac:dyDescent="0.3">
      <c r="A774" s="97">
        <v>1</v>
      </c>
      <c r="B774" s="120">
        <f>SUBTOTAL(9,$A$383:A774)</f>
        <v>348</v>
      </c>
      <c r="C774" s="115" t="s">
        <v>17394</v>
      </c>
      <c r="D774" s="117">
        <f t="shared" si="316"/>
        <v>2153342.67</v>
      </c>
      <c r="E774" s="134">
        <v>0</v>
      </c>
      <c r="F774" s="134">
        <v>0</v>
      </c>
      <c r="G774" s="134">
        <v>0</v>
      </c>
      <c r="H774" s="134">
        <v>0</v>
      </c>
      <c r="I774" s="134">
        <v>0</v>
      </c>
      <c r="J774" s="134">
        <v>0</v>
      </c>
      <c r="K774" s="152">
        <v>0</v>
      </c>
      <c r="L774" s="134">
        <v>0</v>
      </c>
      <c r="M774" s="134">
        <v>213</v>
      </c>
      <c r="N774" s="134">
        <v>1974831.48</v>
      </c>
      <c r="O774" s="134">
        <v>0</v>
      </c>
      <c r="P774" s="134">
        <v>0</v>
      </c>
      <c r="Q774" s="134">
        <v>0</v>
      </c>
      <c r="R774" s="134">
        <v>0</v>
      </c>
      <c r="S774" s="134">
        <v>0</v>
      </c>
      <c r="T774" s="134">
        <v>0</v>
      </c>
      <c r="U774" s="134">
        <v>0</v>
      </c>
      <c r="V774" s="134">
        <v>0</v>
      </c>
      <c r="W774" s="134">
        <v>0</v>
      </c>
      <c r="X774" s="134">
        <v>0</v>
      </c>
      <c r="Y774" s="134">
        <v>0</v>
      </c>
      <c r="Z774" s="134">
        <v>0</v>
      </c>
      <c r="AA774" s="134">
        <v>0</v>
      </c>
      <c r="AB774" s="134">
        <v>0</v>
      </c>
      <c r="AC774" s="168">
        <f>ROUND(N774*2.14%,2)</f>
        <v>42261.39</v>
      </c>
      <c r="AD774" s="134">
        <v>136249.79999999999</v>
      </c>
      <c r="AE774" s="134">
        <v>0</v>
      </c>
      <c r="AF774" s="136">
        <v>2024</v>
      </c>
      <c r="AG774" s="136">
        <v>2024</v>
      </c>
      <c r="AH774" s="136">
        <v>2024</v>
      </c>
      <c r="BW774" s="140"/>
      <c r="CH774" s="119"/>
      <c r="DN774" s="97" t="e">
        <f t="shared" si="319"/>
        <v>#N/A</v>
      </c>
    </row>
    <row r="775" spans="1:118" x14ac:dyDescent="0.3">
      <c r="B775" s="150" t="s">
        <v>270</v>
      </c>
      <c r="C775" s="150"/>
      <c r="D775" s="116">
        <f>D776</f>
        <v>7371386.96</v>
      </c>
      <c r="E775" s="117">
        <f t="shared" ref="E775:AE775" si="321">E776</f>
        <v>0</v>
      </c>
      <c r="F775" s="117">
        <f t="shared" si="321"/>
        <v>0</v>
      </c>
      <c r="G775" s="117">
        <f t="shared" si="321"/>
        <v>0</v>
      </c>
      <c r="H775" s="117">
        <f t="shared" si="321"/>
        <v>0</v>
      </c>
      <c r="I775" s="117">
        <f t="shared" si="321"/>
        <v>0</v>
      </c>
      <c r="J775" s="117">
        <f t="shared" si="321"/>
        <v>0</v>
      </c>
      <c r="K775" s="118">
        <f t="shared" si="321"/>
        <v>0</v>
      </c>
      <c r="L775" s="117">
        <f t="shared" si="321"/>
        <v>0</v>
      </c>
      <c r="M775" s="117">
        <f t="shared" si="321"/>
        <v>679</v>
      </c>
      <c r="N775" s="117">
        <f t="shared" si="321"/>
        <v>7130423.54</v>
      </c>
      <c r="O775" s="117">
        <f t="shared" si="321"/>
        <v>0</v>
      </c>
      <c r="P775" s="117">
        <f t="shared" si="321"/>
        <v>0</v>
      </c>
      <c r="Q775" s="117">
        <f t="shared" si="321"/>
        <v>0</v>
      </c>
      <c r="R775" s="117">
        <f t="shared" si="321"/>
        <v>0</v>
      </c>
      <c r="S775" s="117">
        <f t="shared" si="321"/>
        <v>0</v>
      </c>
      <c r="T775" s="117">
        <f t="shared" si="321"/>
        <v>0</v>
      </c>
      <c r="U775" s="117">
        <f t="shared" si="321"/>
        <v>0</v>
      </c>
      <c r="V775" s="117">
        <f t="shared" si="321"/>
        <v>0</v>
      </c>
      <c r="W775" s="117">
        <f t="shared" si="321"/>
        <v>0</v>
      </c>
      <c r="X775" s="117">
        <f t="shared" si="321"/>
        <v>0</v>
      </c>
      <c r="Y775" s="117">
        <f t="shared" si="321"/>
        <v>0</v>
      </c>
      <c r="Z775" s="117">
        <f t="shared" si="321"/>
        <v>0</v>
      </c>
      <c r="AA775" s="117">
        <f t="shared" si="321"/>
        <v>0</v>
      </c>
      <c r="AB775" s="117">
        <f t="shared" si="321"/>
        <v>0</v>
      </c>
      <c r="AC775" s="117">
        <f t="shared" si="321"/>
        <v>152591.06</v>
      </c>
      <c r="AD775" s="117">
        <f t="shared" si="321"/>
        <v>88372.36</v>
      </c>
      <c r="AE775" s="117">
        <f t="shared" si="321"/>
        <v>0</v>
      </c>
      <c r="AF775" s="108" t="s">
        <v>17004</v>
      </c>
      <c r="AG775" s="108" t="s">
        <v>17004</v>
      </c>
      <c r="AH775" s="108" t="s">
        <v>17004</v>
      </c>
      <c r="AI775" s="124"/>
      <c r="AJ775" s="124"/>
      <c r="AK775" s="124"/>
      <c r="AL775" s="124"/>
      <c r="AM775" s="125"/>
      <c r="AN775" s="125"/>
      <c r="AO775" s="125"/>
      <c r="AP775" s="125"/>
      <c r="AQ775" s="125"/>
      <c r="AR775" s="125"/>
      <c r="AS775" s="125"/>
      <c r="AT775" s="125"/>
      <c r="AU775" s="125"/>
      <c r="AV775" s="125"/>
      <c r="AW775" s="125"/>
      <c r="AX775" s="126"/>
      <c r="AY775" s="126"/>
      <c r="AZ775" s="125"/>
      <c r="BA775" s="125"/>
      <c r="BB775" s="127"/>
      <c r="BC775" s="128">
        <f t="shared" si="297"/>
        <v>-679</v>
      </c>
      <c r="BJ775" s="97" t="e">
        <f>VLOOKUP(C775,BM:BO,3,FALSE)</f>
        <v>#N/A</v>
      </c>
      <c r="BM775" s="97" t="s">
        <v>672</v>
      </c>
      <c r="BN775" s="97" t="s">
        <v>658</v>
      </c>
      <c r="BO775" s="97" t="s">
        <v>3362</v>
      </c>
      <c r="BU775" s="97" t="s">
        <v>672</v>
      </c>
      <c r="BV775" s="97" t="s">
        <v>658</v>
      </c>
      <c r="BW775" s="97" t="s">
        <v>3362</v>
      </c>
      <c r="CH775" s="119">
        <f t="shared" si="270"/>
        <v>-7.2759576141834259E-11</v>
      </c>
      <c r="DN775" s="97" t="e">
        <f t="shared" si="319"/>
        <v>#N/A</v>
      </c>
    </row>
    <row r="776" spans="1:118" x14ac:dyDescent="0.3">
      <c r="A776" s="97">
        <v>1</v>
      </c>
      <c r="B776" s="120">
        <f>SUBTOTAL(9,$A$383:A776)</f>
        <v>349</v>
      </c>
      <c r="C776" s="130" t="s">
        <v>274</v>
      </c>
      <c r="D776" s="117">
        <f>E776+F776+G776+H776+I776+J776+L776+N776+P776+R776+T776+U776+V776+W776+X776+Y776+Z776+AA776+AB776+AC776+AD776+AE776</f>
        <v>7371386.96</v>
      </c>
      <c r="E776" s="133">
        <v>0</v>
      </c>
      <c r="F776" s="133">
        <v>0</v>
      </c>
      <c r="G776" s="133">
        <v>0</v>
      </c>
      <c r="H776" s="133">
        <v>0</v>
      </c>
      <c r="I776" s="133">
        <v>0</v>
      </c>
      <c r="J776" s="133">
        <v>0</v>
      </c>
      <c r="K776" s="149">
        <v>0</v>
      </c>
      <c r="L776" s="133">
        <v>0</v>
      </c>
      <c r="M776" s="117">
        <v>679</v>
      </c>
      <c r="N776" s="117">
        <v>7130423.54</v>
      </c>
      <c r="O776" s="133">
        <v>0</v>
      </c>
      <c r="P776" s="133">
        <v>0</v>
      </c>
      <c r="Q776" s="133">
        <v>0</v>
      </c>
      <c r="R776" s="133">
        <v>0</v>
      </c>
      <c r="S776" s="133">
        <v>0</v>
      </c>
      <c r="T776" s="133">
        <v>0</v>
      </c>
      <c r="U776" s="133">
        <v>0</v>
      </c>
      <c r="V776" s="133">
        <v>0</v>
      </c>
      <c r="W776" s="133">
        <v>0</v>
      </c>
      <c r="X776" s="133">
        <v>0</v>
      </c>
      <c r="Y776" s="133">
        <v>0</v>
      </c>
      <c r="Z776" s="133">
        <v>0</v>
      </c>
      <c r="AA776" s="133">
        <v>0</v>
      </c>
      <c r="AB776" s="133">
        <v>0</v>
      </c>
      <c r="AC776" s="117">
        <f>ROUND(N776*2.14%,2)</f>
        <v>152591.06</v>
      </c>
      <c r="AD776" s="117">
        <v>88372.36</v>
      </c>
      <c r="AE776" s="133">
        <v>0</v>
      </c>
      <c r="AF776" s="108">
        <v>2024</v>
      </c>
      <c r="AG776" s="108">
        <v>2024</v>
      </c>
      <c r="AH776" s="108">
        <v>2024</v>
      </c>
      <c r="AI776" s="124"/>
      <c r="AJ776" s="124"/>
      <c r="AK776" s="124"/>
      <c r="AL776" s="124"/>
      <c r="AM776" s="125" t="s">
        <v>16933</v>
      </c>
      <c r="AN776" s="125" t="s">
        <v>16935</v>
      </c>
      <c r="AO776" s="125">
        <v>0</v>
      </c>
      <c r="AP776" s="125" t="s">
        <v>16943</v>
      </c>
      <c r="AQ776" s="125" t="s">
        <v>16947</v>
      </c>
      <c r="AR776" s="125">
        <v>0</v>
      </c>
      <c r="AS776" s="125"/>
      <c r="AT776" s="125"/>
      <c r="AU776" s="125"/>
      <c r="AV776" s="125"/>
      <c r="AW776" s="125" t="s">
        <v>1267</v>
      </c>
      <c r="AX776" s="126">
        <v>492.1</v>
      </c>
      <c r="AY776" s="126">
        <v>587</v>
      </c>
      <c r="AZ776" s="125" t="s">
        <v>2966</v>
      </c>
      <c r="BA776" s="125" t="s">
        <v>16991</v>
      </c>
      <c r="BB776" s="127"/>
      <c r="BC776" s="128">
        <f t="shared" si="297"/>
        <v>-92</v>
      </c>
      <c r="BJ776" s="97" t="str">
        <f>VLOOKUP(C776,BM:BO,3,FALSE)</f>
        <v>нет данных</v>
      </c>
      <c r="BM776" s="97" t="s">
        <v>673</v>
      </c>
      <c r="BN776" s="97" t="s">
        <v>719</v>
      </c>
      <c r="BO776" s="97" t="s">
        <v>2193</v>
      </c>
      <c r="BU776" s="97" t="s">
        <v>673</v>
      </c>
      <c r="BV776" s="97" t="s">
        <v>719</v>
      </c>
      <c r="BW776" s="97" t="s">
        <v>2193</v>
      </c>
      <c r="CH776" s="119">
        <f t="shared" si="270"/>
        <v>-7.2759576141834259E-11</v>
      </c>
      <c r="DN776" s="97" t="e">
        <f t="shared" si="319"/>
        <v>#N/A</v>
      </c>
    </row>
    <row r="777" spans="1:118" x14ac:dyDescent="0.3">
      <c r="B777" s="150" t="s">
        <v>261</v>
      </c>
      <c r="C777" s="150"/>
      <c r="D777" s="116">
        <f>SUM(D778:D779)</f>
        <v>8552332.7899999991</v>
      </c>
      <c r="E777" s="117">
        <f t="shared" ref="E777:AE777" si="322">SUM(E778:E779)</f>
        <v>0</v>
      </c>
      <c r="F777" s="117">
        <f t="shared" si="322"/>
        <v>0</v>
      </c>
      <c r="G777" s="117">
        <f t="shared" si="322"/>
        <v>0</v>
      </c>
      <c r="H777" s="117">
        <f t="shared" si="322"/>
        <v>0</v>
      </c>
      <c r="I777" s="117">
        <f t="shared" si="322"/>
        <v>0</v>
      </c>
      <c r="J777" s="117">
        <f t="shared" si="322"/>
        <v>0</v>
      </c>
      <c r="K777" s="118">
        <f t="shared" si="322"/>
        <v>0</v>
      </c>
      <c r="L777" s="117">
        <f t="shared" si="322"/>
        <v>0</v>
      </c>
      <c r="M777" s="117">
        <f t="shared" si="322"/>
        <v>1115.44</v>
      </c>
      <c r="N777" s="117">
        <f t="shared" si="322"/>
        <v>8233832.4799999995</v>
      </c>
      <c r="O777" s="117">
        <f t="shared" si="322"/>
        <v>0</v>
      </c>
      <c r="P777" s="117">
        <f t="shared" si="322"/>
        <v>0</v>
      </c>
      <c r="Q777" s="117">
        <f t="shared" si="322"/>
        <v>0</v>
      </c>
      <c r="R777" s="117">
        <f t="shared" si="322"/>
        <v>0</v>
      </c>
      <c r="S777" s="117">
        <f t="shared" si="322"/>
        <v>0</v>
      </c>
      <c r="T777" s="117">
        <f t="shared" si="322"/>
        <v>0</v>
      </c>
      <c r="U777" s="117">
        <f t="shared" si="322"/>
        <v>0</v>
      </c>
      <c r="V777" s="117">
        <f t="shared" si="322"/>
        <v>0</v>
      </c>
      <c r="W777" s="117">
        <f t="shared" si="322"/>
        <v>0</v>
      </c>
      <c r="X777" s="117">
        <f t="shared" si="322"/>
        <v>0</v>
      </c>
      <c r="Y777" s="117">
        <f t="shared" si="322"/>
        <v>0</v>
      </c>
      <c r="Z777" s="117">
        <f t="shared" si="322"/>
        <v>0</v>
      </c>
      <c r="AA777" s="117">
        <f t="shared" si="322"/>
        <v>0</v>
      </c>
      <c r="AB777" s="117">
        <f t="shared" si="322"/>
        <v>0</v>
      </c>
      <c r="AC777" s="117">
        <f t="shared" si="322"/>
        <v>176204.02</v>
      </c>
      <c r="AD777" s="117">
        <f t="shared" si="322"/>
        <v>142296.29</v>
      </c>
      <c r="AE777" s="117">
        <f t="shared" si="322"/>
        <v>0</v>
      </c>
      <c r="AF777" s="108" t="s">
        <v>17004</v>
      </c>
      <c r="AG777" s="108" t="s">
        <v>17004</v>
      </c>
      <c r="AH777" s="108" t="s">
        <v>17004</v>
      </c>
      <c r="AI777" s="124"/>
      <c r="AJ777" s="124"/>
      <c r="AK777" s="124"/>
      <c r="AL777" s="124"/>
      <c r="AM777" s="125"/>
      <c r="AN777" s="125"/>
      <c r="AO777" s="125"/>
      <c r="AP777" s="125"/>
      <c r="AQ777" s="125"/>
      <c r="AR777" s="125"/>
      <c r="AS777" s="125"/>
      <c r="AT777" s="125"/>
      <c r="AU777" s="125"/>
      <c r="AV777" s="125"/>
      <c r="AW777" s="125"/>
      <c r="AX777" s="126"/>
      <c r="AY777" s="126"/>
      <c r="AZ777" s="125"/>
      <c r="BA777" s="125"/>
      <c r="BB777" s="127"/>
      <c r="BC777" s="128">
        <f t="shared" si="297"/>
        <v>-1115.44</v>
      </c>
      <c r="BJ777" s="97" t="e">
        <f>VLOOKUP(C777,BM:BO,3,FALSE)</f>
        <v>#N/A</v>
      </c>
      <c r="BM777" s="97" t="s">
        <v>3363</v>
      </c>
      <c r="BN777" s="97" t="s">
        <v>775</v>
      </c>
      <c r="BO777" s="97" t="s">
        <v>1161</v>
      </c>
      <c r="BU777" s="97" t="s">
        <v>3363</v>
      </c>
      <c r="BV777" s="97" t="s">
        <v>775</v>
      </c>
      <c r="BW777" s="97" t="s">
        <v>1161</v>
      </c>
      <c r="CH777" s="119">
        <f t="shared" si="270"/>
        <v>-4.0745362639427185E-10</v>
      </c>
      <c r="DN777" s="97" t="e">
        <f t="shared" si="319"/>
        <v>#N/A</v>
      </c>
    </row>
    <row r="778" spans="1:118" x14ac:dyDescent="0.3">
      <c r="A778" s="97">
        <v>1</v>
      </c>
      <c r="B778" s="120">
        <f>SUBTOTAL(9,$A$383:A778)</f>
        <v>350</v>
      </c>
      <c r="C778" s="130" t="s">
        <v>283</v>
      </c>
      <c r="D778" s="117">
        <f>E778+F778+G778+H778+I778+J778+L778+N778+P778+R778+T778+U778+V778+W778+X778+Y778+Z778+AA778+AB778+AC778+AD778+AE778</f>
        <v>3133972.9</v>
      </c>
      <c r="E778" s="133">
        <v>0</v>
      </c>
      <c r="F778" s="133">
        <v>0</v>
      </c>
      <c r="G778" s="133">
        <v>0</v>
      </c>
      <c r="H778" s="133">
        <v>0</v>
      </c>
      <c r="I778" s="133">
        <v>0</v>
      </c>
      <c r="J778" s="133">
        <v>0</v>
      </c>
      <c r="K778" s="149">
        <v>0</v>
      </c>
      <c r="L778" s="133">
        <v>0</v>
      </c>
      <c r="M778" s="117">
        <v>310</v>
      </c>
      <c r="N778" s="117">
        <v>2928996.09</v>
      </c>
      <c r="O778" s="133">
        <v>0</v>
      </c>
      <c r="P778" s="133">
        <v>0</v>
      </c>
      <c r="Q778" s="133">
        <v>0</v>
      </c>
      <c r="R778" s="133">
        <v>0</v>
      </c>
      <c r="S778" s="133">
        <v>0</v>
      </c>
      <c r="T778" s="133">
        <v>0</v>
      </c>
      <c r="U778" s="133">
        <v>0</v>
      </c>
      <c r="V778" s="133">
        <v>0</v>
      </c>
      <c r="W778" s="133">
        <v>0</v>
      </c>
      <c r="X778" s="133">
        <v>0</v>
      </c>
      <c r="Y778" s="133">
        <v>0</v>
      </c>
      <c r="Z778" s="133">
        <v>0</v>
      </c>
      <c r="AA778" s="133">
        <v>0</v>
      </c>
      <c r="AB778" s="133">
        <v>0</v>
      </c>
      <c r="AC778" s="117">
        <f>ROUND(N778*2.14%,2)</f>
        <v>62680.52</v>
      </c>
      <c r="AD778" s="117">
        <v>142296.29</v>
      </c>
      <c r="AE778" s="133">
        <v>0</v>
      </c>
      <c r="AF778" s="108">
        <v>2024</v>
      </c>
      <c r="AG778" s="108">
        <v>2024</v>
      </c>
      <c r="AH778" s="108">
        <v>2024</v>
      </c>
      <c r="AI778" s="124"/>
      <c r="AJ778" s="124"/>
      <c r="AK778" s="124"/>
      <c r="AL778" s="124"/>
      <c r="AM778" s="125" t="s">
        <v>16946</v>
      </c>
      <c r="AN778" s="125" t="s">
        <v>16944</v>
      </c>
      <c r="AO778" s="125">
        <v>0</v>
      </c>
      <c r="AP778" s="125" t="s">
        <v>16943</v>
      </c>
      <c r="AQ778" s="125" t="s">
        <v>16936</v>
      </c>
      <c r="AR778" s="125" t="s">
        <v>16943</v>
      </c>
      <c r="AS778" s="125"/>
      <c r="AT778" s="125"/>
      <c r="AU778" s="125"/>
      <c r="AV778" s="125"/>
      <c r="AW778" s="125" t="s">
        <v>661</v>
      </c>
      <c r="AX778" s="126">
        <v>998.3</v>
      </c>
      <c r="AY778" s="126">
        <v>307.8</v>
      </c>
      <c r="AZ778" s="125" t="s">
        <v>2989</v>
      </c>
      <c r="BA778" s="125" t="s">
        <v>16991</v>
      </c>
      <c r="BB778" s="127"/>
      <c r="BC778" s="128">
        <f t="shared" si="297"/>
        <v>-2.1999999999999886</v>
      </c>
      <c r="BJ778" s="97" t="str">
        <f>VLOOKUP(C778,BM:BO,3,FALSE)</f>
        <v>нет данных</v>
      </c>
      <c r="BM778" s="97" t="s">
        <v>3385</v>
      </c>
      <c r="BN778" s="97" t="s">
        <v>3003</v>
      </c>
      <c r="BO778" s="97" t="s">
        <v>932</v>
      </c>
      <c r="BU778" s="97" t="s">
        <v>3385</v>
      </c>
      <c r="BV778" s="97" t="s">
        <v>3003</v>
      </c>
      <c r="BW778" s="97" t="s">
        <v>932</v>
      </c>
      <c r="CH778" s="119">
        <f t="shared" si="270"/>
        <v>5.8207660913467407E-11</v>
      </c>
      <c r="DN778" s="97" t="e">
        <f t="shared" si="319"/>
        <v>#N/A</v>
      </c>
    </row>
    <row r="779" spans="1:118" x14ac:dyDescent="0.3">
      <c r="A779" s="97">
        <v>1</v>
      </c>
      <c r="B779" s="120">
        <f>SUBTOTAL(9,$A$383:A779)</f>
        <v>351</v>
      </c>
      <c r="C779" s="130" t="s">
        <v>262</v>
      </c>
      <c r="D779" s="117">
        <f t="shared" ref="D779" si="323">E779+F779+G779+H779+I779+J779+L779+N779+P779+R779+T779+U779+V779+W779+X779+Y779+Z779+AA779+AB779+AC779+AD779+AE779</f>
        <v>5418359.8899999997</v>
      </c>
      <c r="E779" s="133">
        <v>0</v>
      </c>
      <c r="F779" s="133">
        <v>0</v>
      </c>
      <c r="G779" s="133">
        <v>0</v>
      </c>
      <c r="H779" s="133">
        <v>0</v>
      </c>
      <c r="I779" s="133">
        <v>0</v>
      </c>
      <c r="J779" s="133">
        <v>0</v>
      </c>
      <c r="K779" s="149">
        <v>0</v>
      </c>
      <c r="L779" s="133">
        <v>0</v>
      </c>
      <c r="M779" s="122">
        <v>805.44</v>
      </c>
      <c r="N779" s="117">
        <v>5304836.3899999997</v>
      </c>
      <c r="O779" s="133">
        <v>0</v>
      </c>
      <c r="P779" s="133">
        <v>0</v>
      </c>
      <c r="Q779" s="117">
        <v>0</v>
      </c>
      <c r="R779" s="117">
        <v>0</v>
      </c>
      <c r="S779" s="133">
        <v>0</v>
      </c>
      <c r="T779" s="133">
        <v>0</v>
      </c>
      <c r="U779" s="133">
        <v>0</v>
      </c>
      <c r="V779" s="133">
        <v>0</v>
      </c>
      <c r="W779" s="133">
        <v>0</v>
      </c>
      <c r="X779" s="133">
        <v>0</v>
      </c>
      <c r="Y779" s="133">
        <v>0</v>
      </c>
      <c r="Z779" s="133">
        <v>0</v>
      </c>
      <c r="AA779" s="133">
        <v>0</v>
      </c>
      <c r="AB779" s="133">
        <v>0</v>
      </c>
      <c r="AC779" s="134">
        <f t="shared" ref="AC779" si="324">ROUND(N779*2.14%,2)+ROUND(E779*2.14%,2)+ROUND(F779*2.14%,2)+ROUND(G779*2.14%,2)+ROUND(H779*2.14%,2)+ROUND(I779*2.14%,2)+ROUND(J779*2.14%,2)+ROUND(L779*2.14%,2)+ROUND(P779*2.14%,2)+ROUND(R779*2.14%,2)+ROUND(T779*2.14%,2)+ROUND(U779*2.14%,2)+ROUND(V779*2.14%,2)+ROUND(W779*2.14%,2)+ROUND(X779*2.14%,2)+ROUND(Y779*2.14%,2)+ROUND(Z779*2.14%,2)+ROUND(AA779*2.14%,2)+ROUND(AB779*2.14%,2)</f>
        <v>113523.5</v>
      </c>
      <c r="AD779" s="133">
        <v>0</v>
      </c>
      <c r="AE779" s="133">
        <v>0</v>
      </c>
      <c r="AF779" s="108" t="s">
        <v>17025</v>
      </c>
      <c r="AG779" s="108">
        <v>2024</v>
      </c>
      <c r="AH779" s="108">
        <v>2024</v>
      </c>
      <c r="AI779" s="124"/>
      <c r="AJ779" s="124"/>
      <c r="AK779" s="124"/>
      <c r="AL779" s="124"/>
      <c r="AM779" s="125" t="s">
        <v>16939</v>
      </c>
      <c r="AN779" s="125" t="s">
        <v>16930</v>
      </c>
      <c r="AO779" s="125">
        <v>0</v>
      </c>
      <c r="AP779" s="125" t="s">
        <v>16951</v>
      </c>
      <c r="AQ779" s="125" t="s">
        <v>16937</v>
      </c>
      <c r="AR779" s="125">
        <v>0</v>
      </c>
      <c r="AS779" s="125"/>
      <c r="AT779" s="125"/>
      <c r="AU779" s="125"/>
      <c r="AV779" s="125"/>
      <c r="AW779" s="125" t="s">
        <v>736</v>
      </c>
      <c r="AX779" s="126">
        <v>926.8</v>
      </c>
      <c r="AY779" s="126">
        <v>722.41</v>
      </c>
      <c r="AZ779" s="125" t="s">
        <v>2966</v>
      </c>
      <c r="BA779" s="125" t="s">
        <v>16991</v>
      </c>
      <c r="BB779" s="127"/>
      <c r="BC779" s="128">
        <v>-83.030000000000086</v>
      </c>
      <c r="BJ779" s="97" t="s">
        <v>2983</v>
      </c>
      <c r="BM779" s="97" t="s">
        <v>3338</v>
      </c>
      <c r="BN779" s="97" t="s">
        <v>2983</v>
      </c>
      <c r="BO779" s="97" t="s">
        <v>2983</v>
      </c>
      <c r="BU779" s="97" t="s">
        <v>3338</v>
      </c>
      <c r="BV779" s="97" t="s">
        <v>2983</v>
      </c>
      <c r="BW779" s="97" t="s">
        <v>2983</v>
      </c>
      <c r="CH779" s="119">
        <v>0</v>
      </c>
      <c r="DN779" s="97" t="e">
        <f t="shared" si="319"/>
        <v>#N/A</v>
      </c>
    </row>
    <row r="780" spans="1:118" x14ac:dyDescent="0.3">
      <c r="B780" s="150" t="s">
        <v>263</v>
      </c>
      <c r="C780" s="150"/>
      <c r="D780" s="116">
        <f>SUM(D781:D784)</f>
        <v>29251204.210000001</v>
      </c>
      <c r="E780" s="117">
        <f t="shared" ref="E780:AE780" si="325">SUM(E781:E784)</f>
        <v>0</v>
      </c>
      <c r="F780" s="117">
        <f t="shared" si="325"/>
        <v>0</v>
      </c>
      <c r="G780" s="117">
        <f t="shared" si="325"/>
        <v>0</v>
      </c>
      <c r="H780" s="117">
        <f t="shared" si="325"/>
        <v>0</v>
      </c>
      <c r="I780" s="117">
        <f t="shared" si="325"/>
        <v>0</v>
      </c>
      <c r="J780" s="117">
        <f t="shared" si="325"/>
        <v>0</v>
      </c>
      <c r="K780" s="118">
        <f t="shared" si="325"/>
        <v>0</v>
      </c>
      <c r="L780" s="117">
        <f t="shared" si="325"/>
        <v>0</v>
      </c>
      <c r="M780" s="117">
        <f t="shared" si="325"/>
        <v>2950.85</v>
      </c>
      <c r="N780" s="117">
        <f t="shared" si="325"/>
        <v>28311193.079999998</v>
      </c>
      <c r="O780" s="117">
        <f t="shared" si="325"/>
        <v>0</v>
      </c>
      <c r="P780" s="117">
        <f t="shared" si="325"/>
        <v>0</v>
      </c>
      <c r="Q780" s="117">
        <f t="shared" si="325"/>
        <v>0</v>
      </c>
      <c r="R780" s="117">
        <f t="shared" si="325"/>
        <v>0</v>
      </c>
      <c r="S780" s="117">
        <f t="shared" si="325"/>
        <v>0</v>
      </c>
      <c r="T780" s="117">
        <f t="shared" si="325"/>
        <v>0</v>
      </c>
      <c r="U780" s="117">
        <f t="shared" si="325"/>
        <v>0</v>
      </c>
      <c r="V780" s="117">
        <f t="shared" si="325"/>
        <v>0</v>
      </c>
      <c r="W780" s="117">
        <f t="shared" si="325"/>
        <v>0</v>
      </c>
      <c r="X780" s="117">
        <f t="shared" si="325"/>
        <v>0</v>
      </c>
      <c r="Y780" s="117">
        <f t="shared" si="325"/>
        <v>0</v>
      </c>
      <c r="Z780" s="117">
        <f t="shared" si="325"/>
        <v>0</v>
      </c>
      <c r="AA780" s="117">
        <f t="shared" si="325"/>
        <v>0</v>
      </c>
      <c r="AB780" s="117">
        <f t="shared" si="325"/>
        <v>0</v>
      </c>
      <c r="AC780" s="117">
        <f t="shared" si="325"/>
        <v>558571.02</v>
      </c>
      <c r="AD780" s="117">
        <f t="shared" si="325"/>
        <v>381440.11</v>
      </c>
      <c r="AE780" s="117">
        <f t="shared" si="325"/>
        <v>0</v>
      </c>
      <c r="AF780" s="108" t="s">
        <v>17004</v>
      </c>
      <c r="AG780" s="108" t="s">
        <v>17004</v>
      </c>
      <c r="AH780" s="108" t="s">
        <v>17004</v>
      </c>
      <c r="AI780" s="124"/>
      <c r="AJ780" s="124"/>
      <c r="AK780" s="124"/>
      <c r="AL780" s="124"/>
      <c r="AM780" s="125"/>
      <c r="AN780" s="125"/>
      <c r="AO780" s="125"/>
      <c r="AP780" s="125"/>
      <c r="AQ780" s="125"/>
      <c r="AR780" s="125"/>
      <c r="AS780" s="125"/>
      <c r="AT780" s="125"/>
      <c r="AU780" s="125"/>
      <c r="AV780" s="125"/>
      <c r="AW780" s="125"/>
      <c r="AX780" s="126"/>
      <c r="AY780" s="126"/>
      <c r="AZ780" s="125"/>
      <c r="BA780" s="125"/>
      <c r="BB780" s="127"/>
      <c r="BC780" s="128">
        <f t="shared" si="297"/>
        <v>-2950.85</v>
      </c>
      <c r="BJ780" s="97" t="e">
        <f>VLOOKUP(C780,BM:BO,3,FALSE)</f>
        <v>#N/A</v>
      </c>
      <c r="BM780" s="97" t="s">
        <v>3366</v>
      </c>
      <c r="BN780" s="97" t="s">
        <v>16968</v>
      </c>
      <c r="BO780" s="97" t="s">
        <v>3367</v>
      </c>
      <c r="BU780" s="97" t="s">
        <v>3366</v>
      </c>
      <c r="BV780" s="97" t="s">
        <v>16968</v>
      </c>
      <c r="BW780" s="97" t="s">
        <v>3367</v>
      </c>
      <c r="CH780" s="119">
        <f t="shared" si="270"/>
        <v>2.6775524020195007E-9</v>
      </c>
      <c r="DN780" s="97" t="e">
        <f t="shared" si="319"/>
        <v>#N/A</v>
      </c>
    </row>
    <row r="781" spans="1:118" x14ac:dyDescent="0.3">
      <c r="A781" s="97">
        <v>1</v>
      </c>
      <c r="B781" s="120">
        <f>SUBTOTAL(9,$A$383:A781)</f>
        <v>352</v>
      </c>
      <c r="C781" s="130" t="s">
        <v>15673</v>
      </c>
      <c r="D781" s="117">
        <f t="shared" ref="D781:D782" si="326">E781+F781+G781+H781+I781+J781+L781+N781+P781+R781+T781+U781+V781+W781+X781+Y781+Z781+AA781+AB781+AC781+AD781+AE781</f>
        <v>6802491.7400000002</v>
      </c>
      <c r="E781" s="133">
        <v>0</v>
      </c>
      <c r="F781" s="133">
        <v>0</v>
      </c>
      <c r="G781" s="133">
        <v>0</v>
      </c>
      <c r="H781" s="133">
        <v>0</v>
      </c>
      <c r="I781" s="133">
        <v>0</v>
      </c>
      <c r="J781" s="133">
        <v>0</v>
      </c>
      <c r="K781" s="149">
        <v>0</v>
      </c>
      <c r="L781" s="133">
        <v>0</v>
      </c>
      <c r="M781" s="117">
        <v>856</v>
      </c>
      <c r="N781" s="117">
        <v>6521473.9000000004</v>
      </c>
      <c r="O781" s="133">
        <v>0</v>
      </c>
      <c r="P781" s="133">
        <v>0</v>
      </c>
      <c r="Q781" s="133">
        <v>0</v>
      </c>
      <c r="R781" s="133">
        <v>0</v>
      </c>
      <c r="S781" s="133">
        <v>0</v>
      </c>
      <c r="T781" s="133">
        <v>0</v>
      </c>
      <c r="U781" s="133">
        <v>0</v>
      </c>
      <c r="V781" s="133">
        <v>0</v>
      </c>
      <c r="W781" s="133">
        <v>0</v>
      </c>
      <c r="X781" s="133">
        <v>0</v>
      </c>
      <c r="Y781" s="133">
        <v>0</v>
      </c>
      <c r="Z781" s="133">
        <v>0</v>
      </c>
      <c r="AA781" s="133">
        <v>0</v>
      </c>
      <c r="AB781" s="133">
        <v>0</v>
      </c>
      <c r="AC781" s="117">
        <f>ROUND(N781*2.14%,2)</f>
        <v>139559.54</v>
      </c>
      <c r="AD781" s="117">
        <v>141458.29999999999</v>
      </c>
      <c r="AE781" s="133">
        <v>0</v>
      </c>
      <c r="AF781" s="108">
        <v>2024</v>
      </c>
      <c r="AG781" s="108">
        <v>2024</v>
      </c>
      <c r="AH781" s="108">
        <v>2024</v>
      </c>
      <c r="AI781" s="124"/>
      <c r="AJ781" s="124"/>
      <c r="AK781" s="124"/>
      <c r="AL781" s="124"/>
      <c r="AM781" s="125" t="s">
        <v>16928</v>
      </c>
      <c r="AN781" s="125" t="s">
        <v>16932</v>
      </c>
      <c r="AO781" s="125"/>
      <c r="AP781" s="125" t="s">
        <v>16939</v>
      </c>
      <c r="AQ781" s="125" t="s">
        <v>16931</v>
      </c>
      <c r="AR781" s="125" t="s">
        <v>16943</v>
      </c>
      <c r="AS781" s="125"/>
      <c r="AT781" s="125"/>
      <c r="AU781" s="125"/>
      <c r="AV781" s="125"/>
      <c r="AW781" s="125">
        <v>1956</v>
      </c>
      <c r="AX781" s="126">
        <v>1785.9</v>
      </c>
      <c r="AY781" s="126">
        <v>856</v>
      </c>
      <c r="AZ781" s="125" t="s">
        <v>2966</v>
      </c>
      <c r="BA781" s="125" t="s">
        <v>16991</v>
      </c>
      <c r="BB781" s="127"/>
      <c r="BC781" s="128">
        <f t="shared" si="297"/>
        <v>0</v>
      </c>
      <c r="BJ781" s="97" t="str">
        <f>VLOOKUP(C781,BM:BO,3,FALSE)</f>
        <v>612.000</v>
      </c>
      <c r="BM781" s="97" t="s">
        <v>3368</v>
      </c>
      <c r="BN781" s="97" t="s">
        <v>639</v>
      </c>
      <c r="BO781" s="97" t="s">
        <v>2983</v>
      </c>
      <c r="BU781" s="97" t="s">
        <v>3368</v>
      </c>
      <c r="BV781" s="97" t="s">
        <v>639</v>
      </c>
      <c r="BW781" s="97" t="s">
        <v>2983</v>
      </c>
      <c r="CH781" s="119">
        <f t="shared" si="270"/>
        <v>-1.4551915228366852E-10</v>
      </c>
      <c r="DN781" s="97" t="e">
        <f t="shared" si="319"/>
        <v>#N/A</v>
      </c>
    </row>
    <row r="782" spans="1:118" x14ac:dyDescent="0.3">
      <c r="A782" s="97">
        <v>1</v>
      </c>
      <c r="B782" s="120">
        <f>SUBTOTAL(9,$A$383:A782)</f>
        <v>353</v>
      </c>
      <c r="C782" s="130" t="s">
        <v>277</v>
      </c>
      <c r="D782" s="117">
        <f t="shared" si="326"/>
        <v>8483608.75</v>
      </c>
      <c r="E782" s="133">
        <v>0</v>
      </c>
      <c r="F782" s="133">
        <v>0</v>
      </c>
      <c r="G782" s="133">
        <v>0</v>
      </c>
      <c r="H782" s="133">
        <v>0</v>
      </c>
      <c r="I782" s="133">
        <v>0</v>
      </c>
      <c r="J782" s="133">
        <v>0</v>
      </c>
      <c r="K782" s="149">
        <v>0</v>
      </c>
      <c r="L782" s="133">
        <v>0</v>
      </c>
      <c r="M782" s="117">
        <v>781.45</v>
      </c>
      <c r="N782" s="117">
        <v>8070909.4800000004</v>
      </c>
      <c r="O782" s="133">
        <v>0</v>
      </c>
      <c r="P782" s="133">
        <v>0</v>
      </c>
      <c r="Q782" s="133">
        <v>0</v>
      </c>
      <c r="R782" s="133">
        <v>0</v>
      </c>
      <c r="S782" s="133">
        <v>0</v>
      </c>
      <c r="T782" s="133">
        <v>0</v>
      </c>
      <c r="U782" s="133">
        <v>0</v>
      </c>
      <c r="V782" s="133">
        <v>0</v>
      </c>
      <c r="W782" s="133">
        <v>0</v>
      </c>
      <c r="X782" s="133">
        <v>0</v>
      </c>
      <c r="Y782" s="133">
        <v>0</v>
      </c>
      <c r="Z782" s="133">
        <v>0</v>
      </c>
      <c r="AA782" s="133">
        <v>0</v>
      </c>
      <c r="AB782" s="133">
        <v>0</v>
      </c>
      <c r="AC782" s="117">
        <f>ROUND(N782*2.14%,2)</f>
        <v>172717.46</v>
      </c>
      <c r="AD782" s="117">
        <v>239981.81</v>
      </c>
      <c r="AE782" s="133">
        <v>0</v>
      </c>
      <c r="AF782" s="108">
        <v>2024</v>
      </c>
      <c r="AG782" s="108">
        <v>2024</v>
      </c>
      <c r="AH782" s="108">
        <v>2024</v>
      </c>
      <c r="AI782" s="124"/>
      <c r="AJ782" s="124"/>
      <c r="AK782" s="124"/>
      <c r="AL782" s="124"/>
      <c r="AM782" s="125" t="s">
        <v>16932</v>
      </c>
      <c r="AN782" s="125" t="s">
        <v>16953</v>
      </c>
      <c r="AO782" s="125">
        <v>0</v>
      </c>
      <c r="AP782" s="125" t="s">
        <v>16935</v>
      </c>
      <c r="AQ782" s="125" t="s">
        <v>16945</v>
      </c>
      <c r="AR782" s="125">
        <v>0</v>
      </c>
      <c r="AS782" s="125"/>
      <c r="AT782" s="125"/>
      <c r="AU782" s="125"/>
      <c r="AV782" s="125"/>
      <c r="AW782" s="125" t="s">
        <v>663</v>
      </c>
      <c r="AX782" s="126">
        <v>3259.36</v>
      </c>
      <c r="AY782" s="126">
        <v>674.61</v>
      </c>
      <c r="AZ782" s="125" t="s">
        <v>2966</v>
      </c>
      <c r="BA782" s="125" t="s">
        <v>16991</v>
      </c>
      <c r="BB782" s="127"/>
      <c r="BC782" s="128">
        <f t="shared" si="297"/>
        <v>-106.84000000000003</v>
      </c>
      <c r="BJ782" s="97" t="str">
        <f>VLOOKUP(C782,BM:BO,3,FALSE)</f>
        <v>нет данных</v>
      </c>
      <c r="BM782" s="97" t="s">
        <v>674</v>
      </c>
      <c r="BN782" s="97" t="s">
        <v>636</v>
      </c>
      <c r="BO782" s="97" t="s">
        <v>3369</v>
      </c>
      <c r="BU782" s="97" t="s">
        <v>674</v>
      </c>
      <c r="BV782" s="97" t="s">
        <v>636</v>
      </c>
      <c r="BW782" s="97" t="s">
        <v>3369</v>
      </c>
      <c r="CH782" s="119">
        <f t="shared" si="270"/>
        <v>-4.3655745685100555E-10</v>
      </c>
      <c r="DN782" s="97" t="e">
        <f t="shared" si="319"/>
        <v>#N/A</v>
      </c>
    </row>
    <row r="783" spans="1:118" x14ac:dyDescent="0.3">
      <c r="A783" s="97">
        <v>1</v>
      </c>
      <c r="B783" s="120">
        <f>SUBTOTAL(9,$A$383:A783)</f>
        <v>354</v>
      </c>
      <c r="C783" s="130" t="s">
        <v>15604</v>
      </c>
      <c r="D783" s="117">
        <f>E783+F783+G783+H783+I783+J783+L783+N783+P783+R783+T783+U783+V783+W783+X783+Y783+Z783+AA783+AB783+AC783+AD783+AE783</f>
        <v>2209743.4200000004</v>
      </c>
      <c r="E783" s="133">
        <v>0</v>
      </c>
      <c r="F783" s="133">
        <v>0</v>
      </c>
      <c r="G783" s="133">
        <v>0</v>
      </c>
      <c r="H783" s="133">
        <v>0</v>
      </c>
      <c r="I783" s="133">
        <v>0</v>
      </c>
      <c r="J783" s="133">
        <v>0</v>
      </c>
      <c r="K783" s="149">
        <v>0</v>
      </c>
      <c r="L783" s="133">
        <v>0</v>
      </c>
      <c r="M783" s="117">
        <v>500</v>
      </c>
      <c r="N783" s="117">
        <f>2163445.68+46297.74</f>
        <v>2209743.4200000004</v>
      </c>
      <c r="O783" s="133">
        <v>0</v>
      </c>
      <c r="P783" s="133">
        <v>0</v>
      </c>
      <c r="Q783" s="117">
        <v>0</v>
      </c>
      <c r="R783" s="117">
        <v>0</v>
      </c>
      <c r="S783" s="133">
        <v>0</v>
      </c>
      <c r="T783" s="133">
        <v>0</v>
      </c>
      <c r="U783" s="133">
        <v>0</v>
      </c>
      <c r="V783" s="133">
        <v>0</v>
      </c>
      <c r="W783" s="133">
        <v>0</v>
      </c>
      <c r="X783" s="133">
        <v>0</v>
      </c>
      <c r="Y783" s="133">
        <v>0</v>
      </c>
      <c r="Z783" s="133">
        <v>0</v>
      </c>
      <c r="AA783" s="133">
        <v>0</v>
      </c>
      <c r="AB783" s="133">
        <v>0</v>
      </c>
      <c r="AC783" s="117">
        <v>0</v>
      </c>
      <c r="AD783" s="133">
        <v>0</v>
      </c>
      <c r="AE783" s="133">
        <v>0</v>
      </c>
      <c r="AF783" s="108" t="s">
        <v>17025</v>
      </c>
      <c r="AG783" s="108">
        <v>2024</v>
      </c>
      <c r="AH783" s="108" t="s">
        <v>17025</v>
      </c>
      <c r="AI783" s="124"/>
      <c r="AJ783" s="124"/>
      <c r="AK783" s="124"/>
      <c r="AL783" s="124"/>
      <c r="AM783" s="125"/>
      <c r="AN783" s="125"/>
      <c r="AO783" s="125"/>
      <c r="AP783" s="125"/>
      <c r="AQ783" s="125"/>
      <c r="AR783" s="125"/>
      <c r="AS783" s="125"/>
      <c r="AT783" s="125"/>
      <c r="AU783" s="125"/>
      <c r="AV783" s="125"/>
      <c r="AW783" s="125"/>
      <c r="AX783" s="126"/>
      <c r="AY783" s="126"/>
      <c r="AZ783" s="125"/>
      <c r="BA783" s="125"/>
      <c r="BB783" s="127"/>
      <c r="BC783" s="128"/>
      <c r="CH783" s="119">
        <f>D783-E783-F783-G783-H783-I783-J783-L783-N783-P783-R783-T783-U783-V783-W783-X783-Y783-Z783-AA783-AB783-AC783-AD783-AE783</f>
        <v>0</v>
      </c>
      <c r="DN783" s="97" t="e">
        <f t="shared" si="319"/>
        <v>#N/A</v>
      </c>
    </row>
    <row r="784" spans="1:118" x14ac:dyDescent="0.3">
      <c r="A784" s="97">
        <v>1</v>
      </c>
      <c r="B784" s="120">
        <f>SUBTOTAL(9,$A$383:A784)</f>
        <v>355</v>
      </c>
      <c r="C784" s="130" t="s">
        <v>265</v>
      </c>
      <c r="D784" s="117">
        <f t="shared" ref="D784" si="327">E784+F784+G784+H784+I784+J784+L784+N784+P784+R784+T784+U784+V784+W784+X784+Y784+Z784+AA784+AB784+AC784+AD784+AE784</f>
        <v>11755360.299999999</v>
      </c>
      <c r="E784" s="133">
        <v>0</v>
      </c>
      <c r="F784" s="133">
        <v>0</v>
      </c>
      <c r="G784" s="133">
        <v>0</v>
      </c>
      <c r="H784" s="133">
        <v>0</v>
      </c>
      <c r="I784" s="133">
        <v>0</v>
      </c>
      <c r="J784" s="133">
        <v>0</v>
      </c>
      <c r="K784" s="149">
        <v>0</v>
      </c>
      <c r="L784" s="133">
        <v>0</v>
      </c>
      <c r="M784" s="122">
        <v>813.4</v>
      </c>
      <c r="N784" s="117">
        <v>11509066.279999999</v>
      </c>
      <c r="O784" s="133">
        <v>0</v>
      </c>
      <c r="P784" s="133">
        <v>0</v>
      </c>
      <c r="Q784" s="117">
        <v>0</v>
      </c>
      <c r="R784" s="117">
        <v>0</v>
      </c>
      <c r="S784" s="133">
        <v>0</v>
      </c>
      <c r="T784" s="133">
        <v>0</v>
      </c>
      <c r="U784" s="133">
        <v>0</v>
      </c>
      <c r="V784" s="133">
        <v>0</v>
      </c>
      <c r="W784" s="133">
        <v>0</v>
      </c>
      <c r="X784" s="133">
        <v>0</v>
      </c>
      <c r="Y784" s="133">
        <v>0</v>
      </c>
      <c r="Z784" s="133">
        <v>0</v>
      </c>
      <c r="AA784" s="133">
        <v>0</v>
      </c>
      <c r="AB784" s="133">
        <v>0</v>
      </c>
      <c r="AC784" s="134">
        <f t="shared" ref="AC784" si="328">ROUND(N784*2.14%,2)+ROUND(E784*2.14%,2)+ROUND(F784*2.14%,2)+ROUND(G784*2.14%,2)+ROUND(H784*2.14%,2)+ROUND(I784*2.14%,2)+ROUND(J784*2.14%,2)+ROUND(L784*2.14%,2)+ROUND(P784*2.14%,2)+ROUND(R784*2.14%,2)+ROUND(T784*2.14%,2)+ROUND(U784*2.14%,2)+ROUND(V784*2.14%,2)+ROUND(W784*2.14%,2)+ROUND(X784*2.14%,2)+ROUND(Y784*2.14%,2)+ROUND(Z784*2.14%,2)+ROUND(AA784*2.14%,2)+ROUND(AB784*2.14%,2)</f>
        <v>246294.02</v>
      </c>
      <c r="AD784" s="133">
        <v>0</v>
      </c>
      <c r="AE784" s="133">
        <v>0</v>
      </c>
      <c r="AF784" s="108" t="s">
        <v>17025</v>
      </c>
      <c r="AG784" s="108">
        <v>2024</v>
      </c>
      <c r="AH784" s="108">
        <v>2024</v>
      </c>
      <c r="AI784" s="124"/>
      <c r="AJ784" s="124"/>
      <c r="AK784" s="124"/>
      <c r="AL784" s="124"/>
      <c r="AM784" s="125" t="s">
        <v>16934</v>
      </c>
      <c r="AN784" s="125" t="s">
        <v>16942</v>
      </c>
      <c r="AO784" s="125">
        <v>0</v>
      </c>
      <c r="AP784" s="125" t="s">
        <v>16933</v>
      </c>
      <c r="AQ784" s="125" t="s">
        <v>16940</v>
      </c>
      <c r="AR784" s="125">
        <v>0</v>
      </c>
      <c r="AS784" s="125" t="s">
        <v>16961</v>
      </c>
      <c r="AT784" s="125"/>
      <c r="AU784" s="125"/>
      <c r="AV784" s="125"/>
      <c r="AW784" s="125" t="s">
        <v>617</v>
      </c>
      <c r="AX784" s="126">
        <v>2156.8000000000002</v>
      </c>
      <c r="AY784" s="126">
        <v>980</v>
      </c>
      <c r="AZ784" s="125" t="s">
        <v>2966</v>
      </c>
      <c r="BA784" s="125" t="s">
        <v>16991</v>
      </c>
      <c r="BB784" s="127"/>
      <c r="BC784" s="128">
        <v>166.60000000000002</v>
      </c>
      <c r="BJ784" s="97" t="s">
        <v>2983</v>
      </c>
      <c r="BM784" s="97" t="s">
        <v>3346</v>
      </c>
      <c r="BN784" s="97" t="s">
        <v>803</v>
      </c>
      <c r="BO784" s="97" t="s">
        <v>3347</v>
      </c>
      <c r="BU784" s="97" t="s">
        <v>3346</v>
      </c>
      <c r="BV784" s="97" t="s">
        <v>803</v>
      </c>
      <c r="BW784" s="97" t="s">
        <v>3347</v>
      </c>
      <c r="CH784" s="119">
        <v>-5.8207660913467407E-11</v>
      </c>
      <c r="DN784" s="97" t="e">
        <f t="shared" si="319"/>
        <v>#N/A</v>
      </c>
    </row>
    <row r="785" spans="1:118" x14ac:dyDescent="0.3">
      <c r="B785" s="150" t="s">
        <v>266</v>
      </c>
      <c r="C785" s="150"/>
      <c r="D785" s="116">
        <f>SUM(D786:D788)</f>
        <v>18028554.48</v>
      </c>
      <c r="E785" s="117">
        <f t="shared" ref="E785:AE785" si="329">SUM(E786:E788)</f>
        <v>0</v>
      </c>
      <c r="F785" s="117">
        <f t="shared" si="329"/>
        <v>0</v>
      </c>
      <c r="G785" s="117">
        <f t="shared" si="329"/>
        <v>0</v>
      </c>
      <c r="H785" s="117">
        <f t="shared" si="329"/>
        <v>0</v>
      </c>
      <c r="I785" s="117">
        <f t="shared" si="329"/>
        <v>0</v>
      </c>
      <c r="J785" s="117">
        <f t="shared" si="329"/>
        <v>0</v>
      </c>
      <c r="K785" s="118">
        <f t="shared" si="329"/>
        <v>0</v>
      </c>
      <c r="L785" s="117">
        <f t="shared" si="329"/>
        <v>0</v>
      </c>
      <c r="M785" s="117">
        <f t="shared" si="329"/>
        <v>1848.8</v>
      </c>
      <c r="N785" s="117">
        <f t="shared" si="329"/>
        <v>15660625.76</v>
      </c>
      <c r="O785" s="117">
        <f t="shared" si="329"/>
        <v>146</v>
      </c>
      <c r="P785" s="117">
        <f t="shared" si="329"/>
        <v>1766451.26</v>
      </c>
      <c r="Q785" s="117">
        <f t="shared" si="329"/>
        <v>0</v>
      </c>
      <c r="R785" s="117">
        <f t="shared" si="329"/>
        <v>0</v>
      </c>
      <c r="S785" s="117">
        <f t="shared" si="329"/>
        <v>0</v>
      </c>
      <c r="T785" s="117">
        <f t="shared" si="329"/>
        <v>0</v>
      </c>
      <c r="U785" s="117">
        <f t="shared" si="329"/>
        <v>0</v>
      </c>
      <c r="V785" s="117">
        <f t="shared" si="329"/>
        <v>0</v>
      </c>
      <c r="W785" s="117">
        <f t="shared" si="329"/>
        <v>0</v>
      </c>
      <c r="X785" s="117">
        <f t="shared" si="329"/>
        <v>0</v>
      </c>
      <c r="Y785" s="117">
        <f t="shared" si="329"/>
        <v>0</v>
      </c>
      <c r="Z785" s="117">
        <f t="shared" si="329"/>
        <v>0</v>
      </c>
      <c r="AA785" s="117">
        <f t="shared" si="329"/>
        <v>0</v>
      </c>
      <c r="AB785" s="117">
        <f t="shared" si="329"/>
        <v>0</v>
      </c>
      <c r="AC785" s="117">
        <f t="shared" si="329"/>
        <v>372939.45</v>
      </c>
      <c r="AD785" s="117">
        <f t="shared" si="329"/>
        <v>228538.01</v>
      </c>
      <c r="AE785" s="117">
        <f t="shared" si="329"/>
        <v>0</v>
      </c>
      <c r="AF785" s="108" t="s">
        <v>17004</v>
      </c>
      <c r="AG785" s="108" t="s">
        <v>17004</v>
      </c>
      <c r="AH785" s="108" t="s">
        <v>17004</v>
      </c>
      <c r="AI785" s="124"/>
      <c r="AJ785" s="124"/>
      <c r="AK785" s="124"/>
      <c r="AL785" s="124"/>
      <c r="AM785" s="125"/>
      <c r="AN785" s="125"/>
      <c r="AO785" s="125"/>
      <c r="AP785" s="125"/>
      <c r="AQ785" s="125"/>
      <c r="AR785" s="125"/>
      <c r="AS785" s="125"/>
      <c r="AT785" s="125"/>
      <c r="AU785" s="125"/>
      <c r="AV785" s="125"/>
      <c r="AW785" s="125"/>
      <c r="AX785" s="126"/>
      <c r="AY785" s="126"/>
      <c r="AZ785" s="125"/>
      <c r="BA785" s="125"/>
      <c r="BB785" s="127"/>
      <c r="BC785" s="128">
        <f t="shared" si="297"/>
        <v>-1848.8</v>
      </c>
      <c r="BJ785" s="97" t="e">
        <f>VLOOKUP(C785,BM:BO,3,FALSE)</f>
        <v>#N/A</v>
      </c>
      <c r="BM785" s="97" t="s">
        <v>3370</v>
      </c>
      <c r="BN785" s="97" t="s">
        <v>3081</v>
      </c>
      <c r="BO785" s="97" t="s">
        <v>2983</v>
      </c>
      <c r="BU785" s="97" t="s">
        <v>3370</v>
      </c>
      <c r="BV785" s="97" t="s">
        <v>3081</v>
      </c>
      <c r="BW785" s="97" t="s">
        <v>2983</v>
      </c>
      <c r="CH785" s="119">
        <f t="shared" si="270"/>
        <v>6.4028427004814148E-10</v>
      </c>
      <c r="DN785" s="97" t="e">
        <f t="shared" si="319"/>
        <v>#N/A</v>
      </c>
    </row>
    <row r="786" spans="1:118" x14ac:dyDescent="0.3">
      <c r="A786" s="97">
        <v>1</v>
      </c>
      <c r="B786" s="120">
        <f>SUBTOTAL(9,$A$383:A786)</f>
        <v>356</v>
      </c>
      <c r="C786" s="130" t="s">
        <v>278</v>
      </c>
      <c r="D786" s="117">
        <f t="shared" ref="D786:D788" si="330">E786+F786+G786+H786+I786+J786+L786+N786+P786+R786+T786+U786+V786+W786+X786+Y786+Z786+AA786+AB786+AC786+AD786+AE786</f>
        <v>13925496.68</v>
      </c>
      <c r="E786" s="133">
        <v>0</v>
      </c>
      <c r="F786" s="133">
        <v>0</v>
      </c>
      <c r="G786" s="133">
        <v>0</v>
      </c>
      <c r="H786" s="133">
        <v>0</v>
      </c>
      <c r="I786" s="133">
        <v>0</v>
      </c>
      <c r="J786" s="133">
        <v>0</v>
      </c>
      <c r="K786" s="149">
        <v>0</v>
      </c>
      <c r="L786" s="133">
        <v>0</v>
      </c>
      <c r="M786" s="117">
        <v>1563.8</v>
      </c>
      <c r="N786" s="117">
        <v>13456498.09</v>
      </c>
      <c r="O786" s="133">
        <v>0</v>
      </c>
      <c r="P786" s="133">
        <v>0</v>
      </c>
      <c r="Q786" s="133">
        <v>0</v>
      </c>
      <c r="R786" s="133">
        <v>0</v>
      </c>
      <c r="S786" s="133">
        <v>0</v>
      </c>
      <c r="T786" s="133">
        <v>0</v>
      </c>
      <c r="U786" s="133">
        <v>0</v>
      </c>
      <c r="V786" s="133">
        <v>0</v>
      </c>
      <c r="W786" s="133">
        <v>0</v>
      </c>
      <c r="X786" s="133">
        <v>0</v>
      </c>
      <c r="Y786" s="133">
        <v>0</v>
      </c>
      <c r="Z786" s="133">
        <v>0</v>
      </c>
      <c r="AA786" s="133">
        <v>0</v>
      </c>
      <c r="AB786" s="133">
        <v>0</v>
      </c>
      <c r="AC786" s="117">
        <f>ROUND(N786*2.14%,2)</f>
        <v>287969.06</v>
      </c>
      <c r="AD786" s="133">
        <v>181029.53</v>
      </c>
      <c r="AE786" s="133">
        <v>0</v>
      </c>
      <c r="AF786" s="108">
        <v>2024</v>
      </c>
      <c r="AG786" s="108">
        <v>2024</v>
      </c>
      <c r="AH786" s="108">
        <v>2024</v>
      </c>
      <c r="AI786" s="124"/>
      <c r="AJ786" s="124"/>
      <c r="AK786" s="124"/>
      <c r="AL786" s="124"/>
      <c r="AM786" s="125" t="s">
        <v>16946</v>
      </c>
      <c r="AN786" s="125" t="s">
        <v>16942</v>
      </c>
      <c r="AO786" s="125">
        <v>0</v>
      </c>
      <c r="AP786" s="125" t="s">
        <v>16943</v>
      </c>
      <c r="AQ786" s="125" t="s">
        <v>16943</v>
      </c>
      <c r="AR786" s="125" t="s">
        <v>16936</v>
      </c>
      <c r="AS786" s="125"/>
      <c r="AT786" s="125"/>
      <c r="AU786" s="125"/>
      <c r="AV786" s="125"/>
      <c r="AW786" s="125" t="s">
        <v>731</v>
      </c>
      <c r="AX786" s="126">
        <v>5532.2</v>
      </c>
      <c r="AY786" s="126">
        <v>1563.8</v>
      </c>
      <c r="AZ786" s="125" t="s">
        <v>2989</v>
      </c>
      <c r="BA786" s="125" t="s">
        <v>16991</v>
      </c>
      <c r="BB786" s="127"/>
      <c r="BC786" s="128">
        <f t="shared" si="297"/>
        <v>0</v>
      </c>
      <c r="BJ786" s="97" t="str">
        <f>VLOOKUP(C786,BM:BO,3,FALSE)</f>
        <v>1604.000</v>
      </c>
      <c r="BM786" s="97" t="s">
        <v>3372</v>
      </c>
      <c r="BN786" s="97" t="s">
        <v>2983</v>
      </c>
      <c r="BO786" s="97" t="s">
        <v>2983</v>
      </c>
      <c r="BU786" s="97" t="s">
        <v>3372</v>
      </c>
      <c r="BV786" s="97" t="s">
        <v>2983</v>
      </c>
      <c r="BW786" s="97" t="s">
        <v>2983</v>
      </c>
      <c r="CH786" s="119">
        <f t="shared" si="270"/>
        <v>-1.4551915228366852E-10</v>
      </c>
      <c r="DN786" s="97" t="e">
        <f t="shared" si="319"/>
        <v>#N/A</v>
      </c>
    </row>
    <row r="787" spans="1:118" x14ac:dyDescent="0.3">
      <c r="A787" s="97">
        <v>1</v>
      </c>
      <c r="B787" s="120">
        <f>SUBTOTAL(9,$A$383:A787)</f>
        <v>357</v>
      </c>
      <c r="C787" s="130" t="s">
        <v>267</v>
      </c>
      <c r="D787" s="117">
        <f t="shared" si="330"/>
        <v>2251296</v>
      </c>
      <c r="E787" s="133">
        <v>0</v>
      </c>
      <c r="F787" s="133">
        <v>0</v>
      </c>
      <c r="G787" s="133">
        <v>0</v>
      </c>
      <c r="H787" s="133">
        <v>0</v>
      </c>
      <c r="I787" s="133">
        <v>0</v>
      </c>
      <c r="J787" s="133">
        <v>0</v>
      </c>
      <c r="K787" s="149">
        <v>0</v>
      </c>
      <c r="L787" s="133">
        <v>0</v>
      </c>
      <c r="M787" s="135">
        <v>285</v>
      </c>
      <c r="N787" s="117">
        <v>2204127.67</v>
      </c>
      <c r="O787" s="133">
        <v>0</v>
      </c>
      <c r="P787" s="133">
        <v>0</v>
      </c>
      <c r="Q787" s="117">
        <v>0</v>
      </c>
      <c r="R787" s="117">
        <v>0</v>
      </c>
      <c r="S787" s="133">
        <v>0</v>
      </c>
      <c r="T787" s="133">
        <v>0</v>
      </c>
      <c r="U787" s="133">
        <v>0</v>
      </c>
      <c r="V787" s="133">
        <v>0</v>
      </c>
      <c r="W787" s="133">
        <v>0</v>
      </c>
      <c r="X787" s="133">
        <v>0</v>
      </c>
      <c r="Y787" s="133">
        <v>0</v>
      </c>
      <c r="Z787" s="133">
        <v>0</v>
      </c>
      <c r="AA787" s="133">
        <v>0</v>
      </c>
      <c r="AB787" s="133">
        <v>0</v>
      </c>
      <c r="AC787" s="117">
        <f>ROUND(N787*2.14%,2)</f>
        <v>47168.33</v>
      </c>
      <c r="AD787" s="117">
        <v>0</v>
      </c>
      <c r="AE787" s="133">
        <v>0</v>
      </c>
      <c r="AF787" s="108" t="s">
        <v>17025</v>
      </c>
      <c r="AG787" s="108">
        <v>2024</v>
      </c>
      <c r="AH787" s="108">
        <v>2024</v>
      </c>
      <c r="AI787" s="124"/>
      <c r="AJ787" s="124"/>
      <c r="AK787" s="124"/>
      <c r="AL787" s="124"/>
      <c r="AM787" s="125" t="s">
        <v>16941</v>
      </c>
      <c r="AN787" s="125" t="s">
        <v>16944</v>
      </c>
      <c r="AO787" s="125">
        <v>0</v>
      </c>
      <c r="AP787" s="125" t="s">
        <v>16939</v>
      </c>
      <c r="AQ787" s="125" t="s">
        <v>16951</v>
      </c>
      <c r="AR787" s="125">
        <v>0</v>
      </c>
      <c r="AS787" s="125" t="s">
        <v>16960</v>
      </c>
      <c r="AT787" s="125"/>
      <c r="AU787" s="125"/>
      <c r="AV787" s="125"/>
      <c r="AW787" s="125" t="s">
        <v>662</v>
      </c>
      <c r="AX787" s="126">
        <v>263.7</v>
      </c>
      <c r="AY787" s="126">
        <v>228.48</v>
      </c>
      <c r="AZ787" s="125" t="s">
        <v>2966</v>
      </c>
      <c r="BA787" s="125">
        <v>2006</v>
      </c>
      <c r="BB787" s="127"/>
      <c r="BC787" s="128">
        <f>AY787-M787</f>
        <v>-56.52000000000001</v>
      </c>
      <c r="BJ787" s="97" t="str">
        <f>VLOOKUP(C787,BM:BO,3,FALSE)</f>
        <v>199.400</v>
      </c>
      <c r="BM787" s="97" t="s">
        <v>653</v>
      </c>
      <c r="BN787" s="97" t="s">
        <v>625</v>
      </c>
      <c r="BO787" s="97" t="s">
        <v>3351</v>
      </c>
      <c r="BU787" s="97" t="s">
        <v>653</v>
      </c>
      <c r="BV787" s="97" t="s">
        <v>625</v>
      </c>
      <c r="BW787" s="97" t="s">
        <v>3351</v>
      </c>
      <c r="CH787" s="119">
        <f t="shared" si="270"/>
        <v>7.2759576141834259E-11</v>
      </c>
      <c r="DN787" s="97" t="e">
        <f t="shared" si="319"/>
        <v>#N/A</v>
      </c>
    </row>
    <row r="788" spans="1:118" s="139" customFormat="1" x14ac:dyDescent="0.3">
      <c r="A788" s="97">
        <v>1</v>
      </c>
      <c r="B788" s="120">
        <f>SUBTOTAL(9,$A$383:A788)</f>
        <v>358</v>
      </c>
      <c r="C788" s="163" t="s">
        <v>15329</v>
      </c>
      <c r="D788" s="117">
        <f t="shared" si="330"/>
        <v>1851761.8</v>
      </c>
      <c r="E788" s="134">
        <v>0</v>
      </c>
      <c r="F788" s="134">
        <v>0</v>
      </c>
      <c r="G788" s="134">
        <v>0</v>
      </c>
      <c r="H788" s="134">
        <v>0</v>
      </c>
      <c r="I788" s="134">
        <v>0</v>
      </c>
      <c r="J788" s="134">
        <v>0</v>
      </c>
      <c r="K788" s="152">
        <v>0</v>
      </c>
      <c r="L788" s="134">
        <v>0</v>
      </c>
      <c r="M788" s="134">
        <v>0</v>
      </c>
      <c r="N788" s="134">
        <v>0</v>
      </c>
      <c r="O788" s="134">
        <v>146</v>
      </c>
      <c r="P788" s="134">
        <v>1766451.26</v>
      </c>
      <c r="Q788" s="134">
        <v>0</v>
      </c>
      <c r="R788" s="134">
        <v>0</v>
      </c>
      <c r="S788" s="134">
        <v>0</v>
      </c>
      <c r="T788" s="134">
        <v>0</v>
      </c>
      <c r="U788" s="134">
        <v>0</v>
      </c>
      <c r="V788" s="134">
        <v>0</v>
      </c>
      <c r="W788" s="134">
        <v>0</v>
      </c>
      <c r="X788" s="134">
        <v>0</v>
      </c>
      <c r="Y788" s="134">
        <v>0</v>
      </c>
      <c r="Z788" s="134">
        <v>0</v>
      </c>
      <c r="AA788" s="134">
        <v>0</v>
      </c>
      <c r="AB788" s="134">
        <v>0</v>
      </c>
      <c r="AC788" s="168">
        <f>ROUND(N788*2.14%,2)+ROUND(E788*2.14%,2)+ROUND(F788*2.14%,2)+ROUND(G788*2.14%,2)+ROUND(H788*2.14%,2)+ROUND(I788*2.14%,2)+ROUND(J788*2.14%,2)+ROUND(L788*2.14%,2)+ROUND(P788*2.14%,2)+ROUND(R788*2.14%,2)+ROUND(T788*2.14%,2)+ROUND(U788*2.14%,2)+ROUND(V788*2.14%,2)+ROUND(W788*2.14%,2)+ROUND(X788*2.14%,2)+ROUND(Y788*2.14%,2)+ROUND(Z788*2.14%,2)+ROUND(AA788*2.14%,2)+ROUND(AB788*2.14%,2)</f>
        <v>37802.06</v>
      </c>
      <c r="AD788" s="117">
        <v>47508.480000000003</v>
      </c>
      <c r="AE788" s="134">
        <v>0</v>
      </c>
      <c r="AF788" s="136">
        <v>2024</v>
      </c>
      <c r="AG788" s="136">
        <v>2024</v>
      </c>
      <c r="AH788" s="137">
        <v>2024</v>
      </c>
      <c r="AT788" s="139" t="e">
        <f>VLOOKUP(C788,AW:AX,2,FALSE)</f>
        <v>#N/A</v>
      </c>
      <c r="BW788" s="140"/>
      <c r="CE788" s="139" t="e">
        <f>VLOOKUP(C788,CF:CG,2,FALSE)</f>
        <v>#N/A</v>
      </c>
      <c r="CH788" s="119">
        <f t="shared" si="270"/>
        <v>3.637978807091713E-11</v>
      </c>
      <c r="CL788" s="139" t="e">
        <f>VLOOKUP(C788,CM:CN,2,FALSE)</f>
        <v>#N/A</v>
      </c>
      <c r="DK788" s="139" t="e">
        <f>VLOOKUP(C788,DL:DM,2,FALSE)</f>
        <v>#N/A</v>
      </c>
      <c r="DN788" s="97" t="e">
        <f t="shared" si="319"/>
        <v>#N/A</v>
      </c>
    </row>
    <row r="789" spans="1:118" x14ac:dyDescent="0.3">
      <c r="B789" s="150" t="s">
        <v>257</v>
      </c>
      <c r="C789" s="150"/>
      <c r="D789" s="116">
        <f>D790</f>
        <v>6567768.7300000004</v>
      </c>
      <c r="E789" s="117">
        <f t="shared" ref="E789:AE789" si="331">E790</f>
        <v>0</v>
      </c>
      <c r="F789" s="117">
        <f t="shared" si="331"/>
        <v>0</v>
      </c>
      <c r="G789" s="117">
        <f t="shared" si="331"/>
        <v>0</v>
      </c>
      <c r="H789" s="117">
        <f t="shared" si="331"/>
        <v>0</v>
      </c>
      <c r="I789" s="117">
        <f t="shared" si="331"/>
        <v>0</v>
      </c>
      <c r="J789" s="117">
        <f t="shared" si="331"/>
        <v>0</v>
      </c>
      <c r="K789" s="118">
        <f t="shared" si="331"/>
        <v>0</v>
      </c>
      <c r="L789" s="117">
        <f t="shared" si="331"/>
        <v>0</v>
      </c>
      <c r="M789" s="117">
        <f t="shared" si="331"/>
        <v>782</v>
      </c>
      <c r="N789" s="117">
        <f t="shared" si="331"/>
        <v>6430163.2400000002</v>
      </c>
      <c r="O789" s="117">
        <f t="shared" si="331"/>
        <v>0</v>
      </c>
      <c r="P789" s="117">
        <f t="shared" si="331"/>
        <v>0</v>
      </c>
      <c r="Q789" s="117">
        <f t="shared" si="331"/>
        <v>0</v>
      </c>
      <c r="R789" s="117">
        <f t="shared" si="331"/>
        <v>0</v>
      </c>
      <c r="S789" s="117">
        <f t="shared" si="331"/>
        <v>0</v>
      </c>
      <c r="T789" s="117">
        <f t="shared" si="331"/>
        <v>0</v>
      </c>
      <c r="U789" s="117">
        <f t="shared" si="331"/>
        <v>0</v>
      </c>
      <c r="V789" s="117">
        <f t="shared" si="331"/>
        <v>0</v>
      </c>
      <c r="W789" s="117">
        <f t="shared" si="331"/>
        <v>0</v>
      </c>
      <c r="X789" s="117">
        <f t="shared" si="331"/>
        <v>0</v>
      </c>
      <c r="Y789" s="117">
        <f t="shared" si="331"/>
        <v>0</v>
      </c>
      <c r="Z789" s="117">
        <f t="shared" si="331"/>
        <v>0</v>
      </c>
      <c r="AA789" s="117">
        <f t="shared" si="331"/>
        <v>0</v>
      </c>
      <c r="AB789" s="117">
        <f t="shared" si="331"/>
        <v>0</v>
      </c>
      <c r="AC789" s="117">
        <f t="shared" si="331"/>
        <v>137605.49</v>
      </c>
      <c r="AD789" s="117">
        <f t="shared" si="331"/>
        <v>0</v>
      </c>
      <c r="AE789" s="117">
        <f t="shared" si="331"/>
        <v>0</v>
      </c>
      <c r="AF789" s="108" t="s">
        <v>17004</v>
      </c>
      <c r="AG789" s="108" t="s">
        <v>17004</v>
      </c>
      <c r="AH789" s="108" t="s">
        <v>17004</v>
      </c>
      <c r="AI789" s="124"/>
      <c r="AJ789" s="124"/>
      <c r="AK789" s="124"/>
      <c r="AL789" s="124"/>
      <c r="AM789" s="125"/>
      <c r="AN789" s="125"/>
      <c r="AO789" s="125"/>
      <c r="AP789" s="125"/>
      <c r="AQ789" s="125"/>
      <c r="AR789" s="125"/>
      <c r="AS789" s="125"/>
      <c r="AT789" s="125"/>
      <c r="AU789" s="125"/>
      <c r="AV789" s="125"/>
      <c r="AW789" s="125"/>
      <c r="AX789" s="126"/>
      <c r="AY789" s="126"/>
      <c r="AZ789" s="125"/>
      <c r="BA789" s="125"/>
      <c r="BB789" s="127"/>
      <c r="BC789" s="128">
        <v>-782</v>
      </c>
      <c r="BJ789" s="97" t="e">
        <v>#N/A</v>
      </c>
      <c r="BM789" s="97" t="s">
        <v>652</v>
      </c>
      <c r="BN789" s="97" t="s">
        <v>626</v>
      </c>
      <c r="BO789" s="97" t="s">
        <v>3330</v>
      </c>
      <c r="BU789" s="97" t="s">
        <v>652</v>
      </c>
      <c r="BV789" s="97" t="s">
        <v>626</v>
      </c>
      <c r="BW789" s="97" t="s">
        <v>3330</v>
      </c>
      <c r="CH789" s="119">
        <v>2.3283064365386963E-10</v>
      </c>
      <c r="DN789" s="97" t="e">
        <f t="shared" si="319"/>
        <v>#N/A</v>
      </c>
    </row>
    <row r="790" spans="1:118" x14ac:dyDescent="0.3">
      <c r="A790" s="97">
        <v>1</v>
      </c>
      <c r="B790" s="120">
        <f>SUBTOTAL(9,$A$383:A790)</f>
        <v>359</v>
      </c>
      <c r="C790" s="130" t="s">
        <v>258</v>
      </c>
      <c r="D790" s="117">
        <f>E790+F790+G790+H790+I790+J790+L790+N790+P790+R790+T790+U790+V790+W790+X790+Y790+Z790+AA790+AB790+AC790+AD790+AE790</f>
        <v>6567768.7300000004</v>
      </c>
      <c r="E790" s="133">
        <v>0</v>
      </c>
      <c r="F790" s="133">
        <v>0</v>
      </c>
      <c r="G790" s="133">
        <v>0</v>
      </c>
      <c r="H790" s="133">
        <v>0</v>
      </c>
      <c r="I790" s="133">
        <v>0</v>
      </c>
      <c r="J790" s="133">
        <v>0</v>
      </c>
      <c r="K790" s="149">
        <v>0</v>
      </c>
      <c r="L790" s="133">
        <v>0</v>
      </c>
      <c r="M790" s="122">
        <v>782</v>
      </c>
      <c r="N790" s="117">
        <v>6430163.2400000002</v>
      </c>
      <c r="O790" s="133">
        <v>0</v>
      </c>
      <c r="P790" s="133">
        <v>0</v>
      </c>
      <c r="Q790" s="117">
        <v>0</v>
      </c>
      <c r="R790" s="117">
        <v>0</v>
      </c>
      <c r="S790" s="133">
        <v>0</v>
      </c>
      <c r="T790" s="133">
        <v>0</v>
      </c>
      <c r="U790" s="133">
        <v>0</v>
      </c>
      <c r="V790" s="133">
        <v>0</v>
      </c>
      <c r="W790" s="133">
        <v>0</v>
      </c>
      <c r="X790" s="133">
        <v>0</v>
      </c>
      <c r="Y790" s="133">
        <v>0</v>
      </c>
      <c r="Z790" s="133">
        <v>0</v>
      </c>
      <c r="AA790" s="133">
        <v>0</v>
      </c>
      <c r="AB790" s="133">
        <v>0</v>
      </c>
      <c r="AC790" s="134">
        <f t="shared" ref="AC790" si="332">ROUND(N790*2.14%,2)+ROUND(E790*2.14%,2)+ROUND(F790*2.14%,2)+ROUND(G790*2.14%,2)+ROUND(H790*2.14%,2)+ROUND(I790*2.14%,2)+ROUND(J790*2.14%,2)+ROUND(L790*2.14%,2)+ROUND(P790*2.14%,2)+ROUND(R790*2.14%,2)+ROUND(T790*2.14%,2)+ROUND(U790*2.14%,2)+ROUND(V790*2.14%,2)+ROUND(W790*2.14%,2)+ROUND(X790*2.14%,2)+ROUND(Y790*2.14%,2)+ROUND(Z790*2.14%,2)+ROUND(AA790*2.14%,2)+ROUND(AB790*2.14%,2)</f>
        <v>137605.49</v>
      </c>
      <c r="AD790" s="117">
        <v>0</v>
      </c>
      <c r="AE790" s="133">
        <v>0</v>
      </c>
      <c r="AF790" s="108" t="s">
        <v>17025</v>
      </c>
      <c r="AG790" s="108">
        <v>2024</v>
      </c>
      <c r="AH790" s="108">
        <v>2024</v>
      </c>
      <c r="AI790" s="124"/>
      <c r="AJ790" s="124"/>
      <c r="AK790" s="124"/>
      <c r="AL790" s="124"/>
      <c r="AM790" s="125" t="s">
        <v>16949</v>
      </c>
      <c r="AN790" s="125" t="s">
        <v>16930</v>
      </c>
      <c r="AO790" s="125">
        <v>0</v>
      </c>
      <c r="AP790" s="125" t="s">
        <v>16936</v>
      </c>
      <c r="AQ790" s="125" t="s">
        <v>16937</v>
      </c>
      <c r="AR790" s="125" t="s">
        <v>16943</v>
      </c>
      <c r="AS790" s="125"/>
      <c r="AT790" s="125"/>
      <c r="AU790" s="125"/>
      <c r="AV790" s="125"/>
      <c r="AW790" s="125" t="s">
        <v>771</v>
      </c>
      <c r="AX790" s="126">
        <v>879.32</v>
      </c>
      <c r="AY790" s="126">
        <v>651.38</v>
      </c>
      <c r="AZ790" s="125" t="s">
        <v>2966</v>
      </c>
      <c r="BA790" s="125" t="s">
        <v>16991</v>
      </c>
      <c r="BB790" s="127"/>
      <c r="BC790" s="128">
        <v>-130.62</v>
      </c>
      <c r="BJ790" s="97" t="s">
        <v>2983</v>
      </c>
      <c r="BM790" s="97" t="s">
        <v>3331</v>
      </c>
      <c r="BN790" s="97" t="s">
        <v>852</v>
      </c>
      <c r="BO790" s="97" t="s">
        <v>3332</v>
      </c>
      <c r="BU790" s="97" t="s">
        <v>3331</v>
      </c>
      <c r="BV790" s="97" t="s">
        <v>852</v>
      </c>
      <c r="BW790" s="97" t="s">
        <v>3332</v>
      </c>
      <c r="CH790" s="119">
        <v>2.3283064365386963E-10</v>
      </c>
      <c r="DN790" s="97" t="e">
        <f t="shared" si="319"/>
        <v>#N/A</v>
      </c>
    </row>
    <row r="791" spans="1:118" x14ac:dyDescent="0.3">
      <c r="B791" s="150" t="s">
        <v>259</v>
      </c>
      <c r="C791" s="150"/>
      <c r="D791" s="116">
        <f>D792</f>
        <v>4577125.34</v>
      </c>
      <c r="E791" s="117">
        <f t="shared" ref="E791:AE791" si="333">E792</f>
        <v>0</v>
      </c>
      <c r="F791" s="117">
        <f t="shared" si="333"/>
        <v>0</v>
      </c>
      <c r="G791" s="117">
        <f t="shared" si="333"/>
        <v>0</v>
      </c>
      <c r="H791" s="117">
        <f t="shared" si="333"/>
        <v>0</v>
      </c>
      <c r="I791" s="117">
        <f t="shared" si="333"/>
        <v>0</v>
      </c>
      <c r="J791" s="117">
        <f t="shared" si="333"/>
        <v>0</v>
      </c>
      <c r="K791" s="118">
        <f t="shared" si="333"/>
        <v>0</v>
      </c>
      <c r="L791" s="117">
        <f t="shared" si="333"/>
        <v>0</v>
      </c>
      <c r="M791" s="117">
        <f t="shared" si="333"/>
        <v>600</v>
      </c>
      <c r="N791" s="117">
        <f t="shared" si="333"/>
        <v>4481227.08</v>
      </c>
      <c r="O791" s="117">
        <f t="shared" si="333"/>
        <v>0</v>
      </c>
      <c r="P791" s="117">
        <f t="shared" si="333"/>
        <v>0</v>
      </c>
      <c r="Q791" s="117">
        <f t="shared" si="333"/>
        <v>0</v>
      </c>
      <c r="R791" s="117">
        <f t="shared" si="333"/>
        <v>0</v>
      </c>
      <c r="S791" s="117">
        <f t="shared" si="333"/>
        <v>0</v>
      </c>
      <c r="T791" s="117">
        <f t="shared" si="333"/>
        <v>0</v>
      </c>
      <c r="U791" s="117">
        <f t="shared" si="333"/>
        <v>0</v>
      </c>
      <c r="V791" s="117">
        <f t="shared" si="333"/>
        <v>0</v>
      </c>
      <c r="W791" s="117">
        <f t="shared" si="333"/>
        <v>0</v>
      </c>
      <c r="X791" s="117">
        <f t="shared" si="333"/>
        <v>0</v>
      </c>
      <c r="Y791" s="117">
        <f t="shared" si="333"/>
        <v>0</v>
      </c>
      <c r="Z791" s="117">
        <f t="shared" si="333"/>
        <v>0</v>
      </c>
      <c r="AA791" s="117">
        <f t="shared" si="333"/>
        <v>0</v>
      </c>
      <c r="AB791" s="117">
        <f t="shared" si="333"/>
        <v>0</v>
      </c>
      <c r="AC791" s="117">
        <f t="shared" si="333"/>
        <v>95898.26</v>
      </c>
      <c r="AD791" s="117">
        <f t="shared" si="333"/>
        <v>0</v>
      </c>
      <c r="AE791" s="117">
        <f t="shared" si="333"/>
        <v>0</v>
      </c>
      <c r="AF791" s="108" t="s">
        <v>17004</v>
      </c>
      <c r="AG791" s="108" t="s">
        <v>17004</v>
      </c>
      <c r="AH791" s="108" t="s">
        <v>17004</v>
      </c>
      <c r="AI791" s="124"/>
      <c r="AJ791" s="124"/>
      <c r="AK791" s="124"/>
      <c r="AL791" s="124"/>
      <c r="AM791" s="125"/>
      <c r="AN791" s="125"/>
      <c r="AO791" s="125"/>
      <c r="AP791" s="125"/>
      <c r="AQ791" s="125"/>
      <c r="AR791" s="125"/>
      <c r="AS791" s="125"/>
      <c r="AT791" s="125"/>
      <c r="AU791" s="125"/>
      <c r="AV791" s="125"/>
      <c r="AW791" s="125"/>
      <c r="AX791" s="126"/>
      <c r="AY791" s="126"/>
      <c r="AZ791" s="125"/>
      <c r="BA791" s="125"/>
      <c r="BB791" s="127"/>
      <c r="BC791" s="128">
        <v>-600</v>
      </c>
      <c r="BJ791" s="97" t="e">
        <v>#N/A</v>
      </c>
      <c r="BM791" s="97" t="s">
        <v>3333</v>
      </c>
      <c r="BN791" s="97" t="s">
        <v>787</v>
      </c>
      <c r="BO791" s="97" t="s">
        <v>3334</v>
      </c>
      <c r="BU791" s="97" t="s">
        <v>3333</v>
      </c>
      <c r="BV791" s="97" t="s">
        <v>787</v>
      </c>
      <c r="BW791" s="97" t="s">
        <v>3334</v>
      </c>
      <c r="CH791" s="119">
        <v>-2.3283064365386963E-10</v>
      </c>
      <c r="DN791" s="97" t="e">
        <f t="shared" si="319"/>
        <v>#N/A</v>
      </c>
    </row>
    <row r="792" spans="1:118" x14ac:dyDescent="0.3">
      <c r="A792" s="97">
        <v>1</v>
      </c>
      <c r="B792" s="120">
        <f>SUBTOTAL(9,$A$383:A792)</f>
        <v>360</v>
      </c>
      <c r="C792" s="130" t="s">
        <v>260</v>
      </c>
      <c r="D792" s="117">
        <f>E792+F792+G792+H792+I792+J792+L792+N792+P792+R792+T792+U792+V792+W792+X792+Y792+Z792+AA792+AB792+AC792+AD792+AE792</f>
        <v>4577125.34</v>
      </c>
      <c r="E792" s="133">
        <v>0</v>
      </c>
      <c r="F792" s="133">
        <v>0</v>
      </c>
      <c r="G792" s="133">
        <v>0</v>
      </c>
      <c r="H792" s="133">
        <v>0</v>
      </c>
      <c r="I792" s="133">
        <v>0</v>
      </c>
      <c r="J792" s="133">
        <v>0</v>
      </c>
      <c r="K792" s="149">
        <v>0</v>
      </c>
      <c r="L792" s="133">
        <v>0</v>
      </c>
      <c r="M792" s="122">
        <v>600</v>
      </c>
      <c r="N792" s="117">
        <v>4481227.08</v>
      </c>
      <c r="O792" s="133">
        <v>0</v>
      </c>
      <c r="P792" s="133">
        <v>0</v>
      </c>
      <c r="Q792" s="117">
        <v>0</v>
      </c>
      <c r="R792" s="117">
        <v>0</v>
      </c>
      <c r="S792" s="133">
        <v>0</v>
      </c>
      <c r="T792" s="133">
        <v>0</v>
      </c>
      <c r="U792" s="133">
        <v>0</v>
      </c>
      <c r="V792" s="133">
        <v>0</v>
      </c>
      <c r="W792" s="133">
        <v>0</v>
      </c>
      <c r="X792" s="133">
        <v>0</v>
      </c>
      <c r="Y792" s="133">
        <v>0</v>
      </c>
      <c r="Z792" s="133">
        <v>0</v>
      </c>
      <c r="AA792" s="133">
        <v>0</v>
      </c>
      <c r="AB792" s="133">
        <v>0</v>
      </c>
      <c r="AC792" s="134">
        <f t="shared" ref="AC792" si="334">ROUND(N792*2.14%,2)+ROUND(E792*2.14%,2)+ROUND(F792*2.14%,2)+ROUND(G792*2.14%,2)+ROUND(H792*2.14%,2)+ROUND(I792*2.14%,2)+ROUND(J792*2.14%,2)+ROUND(L792*2.14%,2)+ROUND(P792*2.14%,2)+ROUND(R792*2.14%,2)+ROUND(T792*2.14%,2)+ROUND(U792*2.14%,2)+ROUND(V792*2.14%,2)+ROUND(W792*2.14%,2)+ROUND(X792*2.14%,2)+ROUND(Y792*2.14%,2)+ROUND(Z792*2.14%,2)+ROUND(AA792*2.14%,2)+ROUND(AB792*2.14%,2)</f>
        <v>95898.26</v>
      </c>
      <c r="AD792" s="117">
        <v>0</v>
      </c>
      <c r="AE792" s="133">
        <v>0</v>
      </c>
      <c r="AF792" s="108" t="s">
        <v>17025</v>
      </c>
      <c r="AG792" s="108">
        <v>2024</v>
      </c>
      <c r="AH792" s="108">
        <v>2024</v>
      </c>
      <c r="AI792" s="124"/>
      <c r="AJ792" s="124"/>
      <c r="AK792" s="124"/>
      <c r="AL792" s="124"/>
      <c r="AM792" s="125" t="s">
        <v>16941</v>
      </c>
      <c r="AN792" s="125">
        <v>2015</v>
      </c>
      <c r="AO792" s="125">
        <v>0</v>
      </c>
      <c r="AP792" s="125">
        <v>2016</v>
      </c>
      <c r="AQ792" s="125" t="s">
        <v>16946</v>
      </c>
      <c r="AR792" s="125">
        <v>2016</v>
      </c>
      <c r="AS792" s="125" t="s">
        <v>16960</v>
      </c>
      <c r="AT792" s="125" t="s">
        <v>16957</v>
      </c>
      <c r="AU792" s="125">
        <v>2368032.98</v>
      </c>
      <c r="AV792" s="125">
        <v>343512.32000000001</v>
      </c>
      <c r="AW792" s="125" t="s">
        <v>616</v>
      </c>
      <c r="AX792" s="126">
        <v>687</v>
      </c>
      <c r="AY792" s="126">
        <v>555.37</v>
      </c>
      <c r="AZ792" s="125" t="s">
        <v>2966</v>
      </c>
      <c r="BA792" s="125">
        <v>2004</v>
      </c>
      <c r="BB792" s="127"/>
      <c r="BC792" s="128">
        <v>-44.629999999999995</v>
      </c>
      <c r="BJ792" s="97" t="s">
        <v>15777</v>
      </c>
      <c r="BM792" s="97" t="s">
        <v>553</v>
      </c>
      <c r="BN792" s="97" t="s">
        <v>787</v>
      </c>
      <c r="BO792" s="97" t="s">
        <v>1124</v>
      </c>
      <c r="BU792" s="97" t="s">
        <v>553</v>
      </c>
      <c r="BV792" s="97" t="s">
        <v>787</v>
      </c>
      <c r="BW792" s="97" t="s">
        <v>1124</v>
      </c>
      <c r="CH792" s="119">
        <v>-2.3283064365386963E-10</v>
      </c>
      <c r="DN792" s="97" t="e">
        <f t="shared" si="319"/>
        <v>#N/A</v>
      </c>
    </row>
    <row r="793" spans="1:118" x14ac:dyDescent="0.3">
      <c r="B793" s="150" t="s">
        <v>52</v>
      </c>
      <c r="C793" s="150"/>
      <c r="D793" s="116">
        <f>SUM(D794:D797)</f>
        <v>14914812.24</v>
      </c>
      <c r="E793" s="117">
        <f t="shared" ref="E793:AE793" si="335">SUM(E794:E797)</f>
        <v>0</v>
      </c>
      <c r="F793" s="117">
        <f t="shared" si="335"/>
        <v>0</v>
      </c>
      <c r="G793" s="117">
        <f t="shared" si="335"/>
        <v>0</v>
      </c>
      <c r="H793" s="117">
        <f t="shared" si="335"/>
        <v>1600000</v>
      </c>
      <c r="I793" s="117">
        <f t="shared" si="335"/>
        <v>0</v>
      </c>
      <c r="J793" s="117">
        <f t="shared" si="335"/>
        <v>0</v>
      </c>
      <c r="K793" s="118">
        <f t="shared" si="335"/>
        <v>0</v>
      </c>
      <c r="L793" s="117">
        <f t="shared" si="335"/>
        <v>0</v>
      </c>
      <c r="M793" s="117">
        <f t="shared" si="335"/>
        <v>1073.97</v>
      </c>
      <c r="N793" s="117">
        <f t="shared" si="335"/>
        <v>9441743.879999999</v>
      </c>
      <c r="O793" s="117">
        <f t="shared" si="335"/>
        <v>0</v>
      </c>
      <c r="P793" s="117">
        <f t="shared" si="335"/>
        <v>0</v>
      </c>
      <c r="Q793" s="117">
        <f t="shared" si="335"/>
        <v>608</v>
      </c>
      <c r="R793" s="117">
        <f t="shared" si="335"/>
        <v>2924197.22</v>
      </c>
      <c r="S793" s="117">
        <f t="shared" si="335"/>
        <v>0</v>
      </c>
      <c r="T793" s="117">
        <f t="shared" si="335"/>
        <v>0</v>
      </c>
      <c r="U793" s="117">
        <f t="shared" si="335"/>
        <v>0</v>
      </c>
      <c r="V793" s="117">
        <f t="shared" si="335"/>
        <v>0</v>
      </c>
      <c r="W793" s="117">
        <f t="shared" si="335"/>
        <v>0</v>
      </c>
      <c r="X793" s="117">
        <f t="shared" si="335"/>
        <v>0</v>
      </c>
      <c r="Y793" s="117">
        <f t="shared" si="335"/>
        <v>0</v>
      </c>
      <c r="Z793" s="117">
        <f t="shared" si="335"/>
        <v>0</v>
      </c>
      <c r="AA793" s="117">
        <f t="shared" si="335"/>
        <v>0</v>
      </c>
      <c r="AB793" s="117">
        <f t="shared" si="335"/>
        <v>0</v>
      </c>
      <c r="AC793" s="117">
        <f t="shared" si="335"/>
        <v>298871.14</v>
      </c>
      <c r="AD793" s="117">
        <f t="shared" si="335"/>
        <v>530000</v>
      </c>
      <c r="AE793" s="117">
        <f t="shared" si="335"/>
        <v>120000</v>
      </c>
      <c r="AF793" s="108" t="s">
        <v>17004</v>
      </c>
      <c r="AG793" s="108" t="s">
        <v>17004</v>
      </c>
      <c r="AH793" s="108" t="s">
        <v>17004</v>
      </c>
      <c r="AI793" s="124"/>
      <c r="AJ793" s="124"/>
      <c r="AK793" s="124"/>
      <c r="AL793" s="124"/>
      <c r="AM793" s="125"/>
      <c r="AN793" s="125"/>
      <c r="AO793" s="125"/>
      <c r="AP793" s="125"/>
      <c r="AQ793" s="125"/>
      <c r="AR793" s="125"/>
      <c r="AS793" s="125"/>
      <c r="AT793" s="125"/>
      <c r="AU793" s="125"/>
      <c r="AV793" s="125"/>
      <c r="AW793" s="125"/>
      <c r="AX793" s="126"/>
      <c r="AY793" s="126"/>
      <c r="AZ793" s="125"/>
      <c r="BA793" s="125"/>
      <c r="BB793" s="127"/>
      <c r="BC793" s="128">
        <f t="shared" si="297"/>
        <v>-1073.97</v>
      </c>
      <c r="BJ793" s="97" t="e">
        <f>VLOOKUP(C793,BM:BO,3,FALSE)</f>
        <v>#N/A</v>
      </c>
      <c r="BM793" s="97" t="s">
        <v>3015</v>
      </c>
      <c r="BN793" s="97" t="s">
        <v>1342</v>
      </c>
      <c r="BO793" s="97" t="s">
        <v>2137</v>
      </c>
      <c r="BU793" s="97" t="s">
        <v>3015</v>
      </c>
      <c r="BV793" s="97" t="s">
        <v>1342</v>
      </c>
      <c r="BW793" s="97" t="s">
        <v>2137</v>
      </c>
      <c r="CH793" s="119">
        <f t="shared" si="270"/>
        <v>1.0477378964424133E-9</v>
      </c>
      <c r="DN793" s="97" t="e">
        <f t="shared" si="319"/>
        <v>#N/A</v>
      </c>
    </row>
    <row r="794" spans="1:118" x14ac:dyDescent="0.3">
      <c r="A794" s="97">
        <v>1</v>
      </c>
      <c r="B794" s="120">
        <f>SUBTOTAL(9,$A$383:A794)</f>
        <v>361</v>
      </c>
      <c r="C794" s="130" t="s">
        <v>60</v>
      </c>
      <c r="D794" s="117">
        <f t="shared" ref="D794:D797" si="336">E794+F794+G794+H794+I794+J794+L794+N794+P794+R794+T794+U794+V794+W794+X794+Y794+Z794+AA794+AB794+AC794+AD794+AE794</f>
        <v>4718855.8</v>
      </c>
      <c r="E794" s="133">
        <v>0</v>
      </c>
      <c r="F794" s="133">
        <v>0</v>
      </c>
      <c r="G794" s="133">
        <v>0</v>
      </c>
      <c r="H794" s="133">
        <v>0</v>
      </c>
      <c r="I794" s="133">
        <v>0</v>
      </c>
      <c r="J794" s="133">
        <v>0</v>
      </c>
      <c r="K794" s="149">
        <v>0</v>
      </c>
      <c r="L794" s="133">
        <v>0</v>
      </c>
      <c r="M794" s="117">
        <v>490</v>
      </c>
      <c r="N794" s="117">
        <f>3988140.2+484990.6</f>
        <v>4473130.8</v>
      </c>
      <c r="O794" s="133">
        <v>0</v>
      </c>
      <c r="P794" s="133">
        <v>0</v>
      </c>
      <c r="Q794" s="117">
        <v>0</v>
      </c>
      <c r="R794" s="117">
        <v>0</v>
      </c>
      <c r="S794" s="133">
        <v>0</v>
      </c>
      <c r="T794" s="133">
        <v>0</v>
      </c>
      <c r="U794" s="133">
        <v>0</v>
      </c>
      <c r="V794" s="133">
        <v>0</v>
      </c>
      <c r="W794" s="133">
        <v>0</v>
      </c>
      <c r="X794" s="133">
        <v>0</v>
      </c>
      <c r="Y794" s="133">
        <v>0</v>
      </c>
      <c r="Z794" s="133">
        <v>0</v>
      </c>
      <c r="AA794" s="133">
        <v>0</v>
      </c>
      <c r="AB794" s="133">
        <v>0</v>
      </c>
      <c r="AC794" s="117">
        <f>ROUND(N794*2.14%,2)</f>
        <v>95725</v>
      </c>
      <c r="AD794" s="117">
        <v>150000</v>
      </c>
      <c r="AE794" s="133">
        <v>0</v>
      </c>
      <c r="AF794" s="108">
        <v>2024</v>
      </c>
      <c r="AG794" s="108">
        <v>2024</v>
      </c>
      <c r="AH794" s="108">
        <v>2024</v>
      </c>
      <c r="AI794" s="124"/>
      <c r="AJ794" s="124"/>
      <c r="AK794" s="124"/>
      <c r="AL794" s="124"/>
      <c r="AM794" s="125" t="s">
        <v>16928</v>
      </c>
      <c r="AN794" s="125" t="s">
        <v>16928</v>
      </c>
      <c r="AO794" s="125">
        <v>0</v>
      </c>
      <c r="AP794" s="125" t="s">
        <v>16948</v>
      </c>
      <c r="AQ794" s="125" t="s">
        <v>16945</v>
      </c>
      <c r="AR794" s="125">
        <v>0</v>
      </c>
      <c r="AS794" s="125"/>
      <c r="AT794" s="125"/>
      <c r="AU794" s="125"/>
      <c r="AV794" s="125"/>
      <c r="AW794" s="125" t="s">
        <v>662</v>
      </c>
      <c r="AX794" s="126">
        <v>616.1</v>
      </c>
      <c r="AY794" s="126">
        <v>490</v>
      </c>
      <c r="AZ794" s="125" t="s">
        <v>2966</v>
      </c>
      <c r="BA794" s="125" t="s">
        <v>16991</v>
      </c>
      <c r="BB794" s="127"/>
      <c r="BC794" s="128">
        <f t="shared" si="297"/>
        <v>0</v>
      </c>
      <c r="BJ794" s="97" t="str">
        <f>VLOOKUP(C794,BM:BO,3,FALSE)</f>
        <v>436.970</v>
      </c>
      <c r="BM794" s="97" t="s">
        <v>3016</v>
      </c>
      <c r="BN794" s="97" t="s">
        <v>787</v>
      </c>
      <c r="BO794" s="97" t="s">
        <v>2983</v>
      </c>
      <c r="BU794" s="97" t="s">
        <v>3016</v>
      </c>
      <c r="BV794" s="97" t="s">
        <v>787</v>
      </c>
      <c r="BW794" s="97" t="s">
        <v>2983</v>
      </c>
      <c r="CH794" s="119">
        <f t="shared" si="270"/>
        <v>0</v>
      </c>
      <c r="DN794" s="97" t="e">
        <f t="shared" si="319"/>
        <v>#N/A</v>
      </c>
    </row>
    <row r="795" spans="1:118" x14ac:dyDescent="0.3">
      <c r="A795" s="97">
        <v>1</v>
      </c>
      <c r="B795" s="120">
        <f>SUBTOTAL(9,$A$383:A795)</f>
        <v>362</v>
      </c>
      <c r="C795" s="169" t="s">
        <v>61</v>
      </c>
      <c r="D795" s="117">
        <f t="shared" si="336"/>
        <v>3286775.04</v>
      </c>
      <c r="E795" s="133">
        <v>0</v>
      </c>
      <c r="F795" s="133">
        <v>0</v>
      </c>
      <c r="G795" s="133">
        <v>0</v>
      </c>
      <c r="H795" s="133">
        <v>0</v>
      </c>
      <c r="I795" s="133">
        <v>0</v>
      </c>
      <c r="J795" s="133">
        <v>0</v>
      </c>
      <c r="K795" s="149">
        <v>0</v>
      </c>
      <c r="L795" s="133">
        <v>0</v>
      </c>
      <c r="M795" s="117">
        <v>0</v>
      </c>
      <c r="N795" s="117">
        <v>0</v>
      </c>
      <c r="O795" s="133">
        <v>0</v>
      </c>
      <c r="P795" s="133">
        <v>0</v>
      </c>
      <c r="Q795" s="133">
        <v>608</v>
      </c>
      <c r="R795" s="117">
        <v>2924197.22</v>
      </c>
      <c r="S795" s="133">
        <v>0</v>
      </c>
      <c r="T795" s="133">
        <v>0</v>
      </c>
      <c r="U795" s="133">
        <v>0</v>
      </c>
      <c r="V795" s="133">
        <v>0</v>
      </c>
      <c r="W795" s="133">
        <v>0</v>
      </c>
      <c r="X795" s="133">
        <v>0</v>
      </c>
      <c r="Y795" s="133">
        <v>0</v>
      </c>
      <c r="Z795" s="133">
        <v>0</v>
      </c>
      <c r="AA795" s="133">
        <v>0</v>
      </c>
      <c r="AB795" s="133">
        <v>0</v>
      </c>
      <c r="AC795" s="117">
        <f>ROUND(R795*2.14%,2)</f>
        <v>62577.82</v>
      </c>
      <c r="AD795" s="133">
        <v>180000</v>
      </c>
      <c r="AE795" s="133">
        <v>120000</v>
      </c>
      <c r="AF795" s="108">
        <v>2024</v>
      </c>
      <c r="AG795" s="108">
        <v>2024</v>
      </c>
      <c r="AH795" s="108">
        <v>2024</v>
      </c>
      <c r="AI795" s="124"/>
      <c r="AJ795" s="124"/>
      <c r="AK795" s="124"/>
      <c r="AL795" s="124"/>
      <c r="AM795" s="125" t="s">
        <v>16934</v>
      </c>
      <c r="AN795" s="125" t="s">
        <v>16946</v>
      </c>
      <c r="AO795" s="125">
        <v>0</v>
      </c>
      <c r="AP795" s="125" t="s">
        <v>16939</v>
      </c>
      <c r="AQ795" s="125" t="s">
        <v>16936</v>
      </c>
      <c r="AR795" s="125">
        <v>0</v>
      </c>
      <c r="AS795" s="125"/>
      <c r="AT795" s="125"/>
      <c r="AU795" s="125"/>
      <c r="AV795" s="125"/>
      <c r="AW795" s="125" t="s">
        <v>942</v>
      </c>
      <c r="AX795" s="126">
        <v>396.4</v>
      </c>
      <c r="AY795" s="126">
        <v>642</v>
      </c>
      <c r="AZ795" s="125" t="s">
        <v>2966</v>
      </c>
      <c r="BA795" s="125" t="s">
        <v>1342</v>
      </c>
      <c r="BB795" s="127"/>
      <c r="BC795" s="128">
        <f t="shared" si="297"/>
        <v>642</v>
      </c>
      <c r="BJ795" s="97" t="str">
        <f>VLOOKUP(C795,BM:BO,3,FALSE)</f>
        <v>539.200</v>
      </c>
      <c r="BM795" s="97" t="s">
        <v>3017</v>
      </c>
      <c r="BN795" s="97" t="s">
        <v>1139</v>
      </c>
      <c r="BO795" s="97" t="s">
        <v>3019</v>
      </c>
      <c r="BU795" s="97" t="s">
        <v>3017</v>
      </c>
      <c r="BV795" s="97" t="s">
        <v>1139</v>
      </c>
      <c r="BW795" s="97" t="s">
        <v>3019</v>
      </c>
      <c r="CH795" s="119">
        <f t="shared" si="270"/>
        <v>-1.7462298274040222E-10</v>
      </c>
      <c r="DN795" s="97" t="e">
        <f t="shared" si="319"/>
        <v>#N/A</v>
      </c>
    </row>
    <row r="796" spans="1:118" x14ac:dyDescent="0.3">
      <c r="A796" s="97">
        <v>1</v>
      </c>
      <c r="B796" s="120">
        <f>SUBTOTAL(9,$A$383:A796)</f>
        <v>363</v>
      </c>
      <c r="C796" s="169" t="s">
        <v>57</v>
      </c>
      <c r="D796" s="117">
        <f t="shared" si="336"/>
        <v>5074941.4000000004</v>
      </c>
      <c r="E796" s="133">
        <v>0</v>
      </c>
      <c r="F796" s="133">
        <v>0</v>
      </c>
      <c r="G796" s="133">
        <v>0</v>
      </c>
      <c r="H796" s="133">
        <v>0</v>
      </c>
      <c r="I796" s="133">
        <v>0</v>
      </c>
      <c r="J796" s="133">
        <v>0</v>
      </c>
      <c r="K796" s="149">
        <v>0</v>
      </c>
      <c r="L796" s="133">
        <v>0</v>
      </c>
      <c r="M796" s="122">
        <v>583.97</v>
      </c>
      <c r="N796" s="117">
        <v>4968613.08</v>
      </c>
      <c r="O796" s="133">
        <v>0</v>
      </c>
      <c r="P796" s="133">
        <v>0</v>
      </c>
      <c r="Q796" s="117">
        <v>0</v>
      </c>
      <c r="R796" s="117">
        <v>0</v>
      </c>
      <c r="S796" s="133">
        <v>0</v>
      </c>
      <c r="T796" s="133">
        <v>0</v>
      </c>
      <c r="U796" s="133">
        <v>0</v>
      </c>
      <c r="V796" s="133">
        <v>0</v>
      </c>
      <c r="W796" s="133">
        <v>0</v>
      </c>
      <c r="X796" s="133">
        <v>0</v>
      </c>
      <c r="Y796" s="133">
        <v>0</v>
      </c>
      <c r="Z796" s="133">
        <v>0</v>
      </c>
      <c r="AA796" s="133">
        <v>0</v>
      </c>
      <c r="AB796" s="133">
        <v>0</v>
      </c>
      <c r="AC796" s="117">
        <f>ROUND(N796*2.14%,2)</f>
        <v>106328.32000000001</v>
      </c>
      <c r="AD796" s="117">
        <v>0</v>
      </c>
      <c r="AE796" s="133">
        <v>0</v>
      </c>
      <c r="AF796" s="108" t="s">
        <v>17025</v>
      </c>
      <c r="AG796" s="108">
        <v>2024</v>
      </c>
      <c r="AH796" s="108">
        <v>2024</v>
      </c>
      <c r="AI796" s="124"/>
      <c r="AJ796" s="124"/>
      <c r="AK796" s="124"/>
      <c r="AL796" s="124"/>
      <c r="AM796" s="125" t="s">
        <v>16952</v>
      </c>
      <c r="AN796" s="125" t="s">
        <v>16928</v>
      </c>
      <c r="AO796" s="125">
        <v>0</v>
      </c>
      <c r="AP796" s="125" t="s">
        <v>16941</v>
      </c>
      <c r="AQ796" s="125" t="s">
        <v>16937</v>
      </c>
      <c r="AR796" s="125">
        <v>0</v>
      </c>
      <c r="AS796" s="125"/>
      <c r="AT796" s="125"/>
      <c r="AU796" s="125"/>
      <c r="AV796" s="125"/>
      <c r="AW796" s="125" t="s">
        <v>636</v>
      </c>
      <c r="AX796" s="126">
        <v>632.1</v>
      </c>
      <c r="AY796" s="126">
        <v>544</v>
      </c>
      <c r="AZ796" s="125" t="s">
        <v>2966</v>
      </c>
      <c r="BA796" s="125" t="s">
        <v>16991</v>
      </c>
      <c r="BB796" s="127"/>
      <c r="BC796" s="128">
        <f t="shared" si="297"/>
        <v>-39.970000000000027</v>
      </c>
      <c r="BJ796" s="97" t="str">
        <f>VLOOKUP(C796,BM:BO,3,FALSE)</f>
        <v>0.000</v>
      </c>
      <c r="BM796" s="97" t="s">
        <v>3001</v>
      </c>
      <c r="BN796" s="97" t="s">
        <v>3003</v>
      </c>
      <c r="BO796" s="97" t="s">
        <v>2983</v>
      </c>
      <c r="BU796" s="97" t="s">
        <v>3001</v>
      </c>
      <c r="BV796" s="97" t="s">
        <v>3003</v>
      </c>
      <c r="BW796" s="97" t="s">
        <v>2983</v>
      </c>
      <c r="CH796" s="119">
        <f t="shared" ref="CH796" si="337">D796-E796-F796-G796-H796-I796-J796-L796-N796-P796-R796-T796-U796-V796-W796-X796-Y796-Z796-AA796-AB796-AC796-AD796-AE796</f>
        <v>2.9103830456733704E-10</v>
      </c>
      <c r="DN796" s="97" t="e">
        <f t="shared" si="319"/>
        <v>#N/A</v>
      </c>
    </row>
    <row r="797" spans="1:118" x14ac:dyDescent="0.3">
      <c r="A797" s="97">
        <v>1</v>
      </c>
      <c r="B797" s="120">
        <f>SUBTOTAL(9,$A$383:A797)</f>
        <v>364</v>
      </c>
      <c r="C797" s="192" t="s">
        <v>15858</v>
      </c>
      <c r="D797" s="117">
        <f t="shared" si="336"/>
        <v>1834240</v>
      </c>
      <c r="E797" s="133">
        <v>0</v>
      </c>
      <c r="F797" s="133">
        <v>0</v>
      </c>
      <c r="G797" s="133">
        <v>0</v>
      </c>
      <c r="H797" s="133">
        <v>1600000</v>
      </c>
      <c r="I797" s="133">
        <v>0</v>
      </c>
      <c r="J797" s="133">
        <v>0</v>
      </c>
      <c r="K797" s="149">
        <v>0</v>
      </c>
      <c r="L797" s="133">
        <v>0</v>
      </c>
      <c r="M797" s="183">
        <v>0</v>
      </c>
      <c r="N797" s="117">
        <v>0</v>
      </c>
      <c r="O797" s="133">
        <v>0</v>
      </c>
      <c r="P797" s="133">
        <v>0</v>
      </c>
      <c r="Q797" s="117">
        <v>0</v>
      </c>
      <c r="R797" s="117">
        <v>0</v>
      </c>
      <c r="S797" s="133">
        <v>0</v>
      </c>
      <c r="T797" s="133">
        <v>0</v>
      </c>
      <c r="U797" s="133">
        <v>0</v>
      </c>
      <c r="V797" s="133">
        <v>0</v>
      </c>
      <c r="W797" s="133">
        <v>0</v>
      </c>
      <c r="X797" s="133">
        <v>0</v>
      </c>
      <c r="Y797" s="133">
        <v>0</v>
      </c>
      <c r="Z797" s="133">
        <v>0</v>
      </c>
      <c r="AA797" s="133">
        <v>0</v>
      </c>
      <c r="AB797" s="133">
        <v>0</v>
      </c>
      <c r="AC797" s="117">
        <f>ROUND(H797*2.14%,2)</f>
        <v>34240</v>
      </c>
      <c r="AD797" s="117">
        <v>200000</v>
      </c>
      <c r="AE797" s="133">
        <v>0</v>
      </c>
      <c r="AF797" s="108">
        <v>2024</v>
      </c>
      <c r="AG797" s="108">
        <v>2024</v>
      </c>
      <c r="AH797" s="108">
        <v>2024</v>
      </c>
      <c r="AI797" s="124"/>
      <c r="AJ797" s="124"/>
      <c r="AK797" s="124"/>
      <c r="AL797" s="124"/>
      <c r="AM797" s="125"/>
      <c r="AN797" s="125"/>
      <c r="AO797" s="125"/>
      <c r="AP797" s="125"/>
      <c r="AQ797" s="125"/>
      <c r="AR797" s="125"/>
      <c r="AS797" s="125"/>
      <c r="AT797" s="125"/>
      <c r="AU797" s="125"/>
      <c r="AV797" s="125"/>
      <c r="AW797" s="125"/>
      <c r="AX797" s="126"/>
      <c r="AY797" s="126"/>
      <c r="AZ797" s="125"/>
      <c r="BA797" s="125"/>
      <c r="BB797" s="127"/>
      <c r="BC797" s="128"/>
      <c r="CH797" s="119"/>
      <c r="DN797" s="97" t="e">
        <f t="shared" si="319"/>
        <v>#N/A</v>
      </c>
    </row>
    <row r="798" spans="1:118" x14ac:dyDescent="0.3">
      <c r="B798" s="193" t="s">
        <v>53</v>
      </c>
      <c r="C798" s="194"/>
      <c r="D798" s="116">
        <f>SUM(D799:D800)</f>
        <v>14101691.34</v>
      </c>
      <c r="E798" s="117">
        <f t="shared" ref="E798:AE798" si="338">SUM(E799:E800)</f>
        <v>0</v>
      </c>
      <c r="F798" s="117">
        <f t="shared" si="338"/>
        <v>0</v>
      </c>
      <c r="G798" s="117">
        <f t="shared" si="338"/>
        <v>0</v>
      </c>
      <c r="H798" s="117">
        <f t="shared" si="338"/>
        <v>0</v>
      </c>
      <c r="I798" s="117">
        <f t="shared" si="338"/>
        <v>0</v>
      </c>
      <c r="J798" s="117">
        <f t="shared" si="338"/>
        <v>0</v>
      </c>
      <c r="K798" s="118">
        <f t="shared" si="338"/>
        <v>0</v>
      </c>
      <c r="L798" s="117">
        <f t="shared" si="338"/>
        <v>0</v>
      </c>
      <c r="M798" s="117">
        <f t="shared" si="338"/>
        <v>1512</v>
      </c>
      <c r="N798" s="117">
        <f t="shared" si="338"/>
        <v>13630009.140000001</v>
      </c>
      <c r="O798" s="117">
        <f t="shared" si="338"/>
        <v>0</v>
      </c>
      <c r="P798" s="117">
        <f t="shared" si="338"/>
        <v>0</v>
      </c>
      <c r="Q798" s="117">
        <f t="shared" si="338"/>
        <v>0</v>
      </c>
      <c r="R798" s="117">
        <f t="shared" si="338"/>
        <v>0</v>
      </c>
      <c r="S798" s="117">
        <f t="shared" si="338"/>
        <v>0</v>
      </c>
      <c r="T798" s="117">
        <f t="shared" si="338"/>
        <v>0</v>
      </c>
      <c r="U798" s="117">
        <f t="shared" si="338"/>
        <v>0</v>
      </c>
      <c r="V798" s="117">
        <f t="shared" si="338"/>
        <v>0</v>
      </c>
      <c r="W798" s="117">
        <f t="shared" si="338"/>
        <v>0</v>
      </c>
      <c r="X798" s="117">
        <f t="shared" si="338"/>
        <v>0</v>
      </c>
      <c r="Y798" s="117">
        <f t="shared" si="338"/>
        <v>0</v>
      </c>
      <c r="Z798" s="117">
        <f t="shared" si="338"/>
        <v>0</v>
      </c>
      <c r="AA798" s="117">
        <f t="shared" si="338"/>
        <v>0</v>
      </c>
      <c r="AB798" s="117">
        <f t="shared" si="338"/>
        <v>0</v>
      </c>
      <c r="AC798" s="117">
        <f t="shared" si="338"/>
        <v>291682.2</v>
      </c>
      <c r="AD798" s="117">
        <f t="shared" si="338"/>
        <v>180000</v>
      </c>
      <c r="AE798" s="117">
        <f t="shared" si="338"/>
        <v>0</v>
      </c>
      <c r="AF798" s="108" t="s">
        <v>17004</v>
      </c>
      <c r="AG798" s="108" t="s">
        <v>17004</v>
      </c>
      <c r="AH798" s="108" t="s">
        <v>17004</v>
      </c>
      <c r="AI798" s="124"/>
      <c r="AJ798" s="124"/>
      <c r="AK798" s="124"/>
      <c r="AL798" s="124"/>
      <c r="AM798" s="125"/>
      <c r="AN798" s="125"/>
      <c r="AO798" s="125"/>
      <c r="AP798" s="125"/>
      <c r="AQ798" s="125"/>
      <c r="AR798" s="125"/>
      <c r="AS798" s="125"/>
      <c r="AT798" s="125"/>
      <c r="AU798" s="125"/>
      <c r="AV798" s="125"/>
      <c r="AW798" s="125"/>
      <c r="AX798" s="126"/>
      <c r="AY798" s="126"/>
      <c r="AZ798" s="125"/>
      <c r="BA798" s="125"/>
      <c r="BB798" s="127"/>
      <c r="BC798" s="128">
        <f t="shared" si="297"/>
        <v>-1512</v>
      </c>
      <c r="BJ798" s="97" t="e">
        <f t="shared" ref="BJ798:BJ806" si="339">VLOOKUP(C798,BM:BO,3,FALSE)</f>
        <v>#N/A</v>
      </c>
      <c r="BM798" s="97" t="s">
        <v>3020</v>
      </c>
      <c r="BN798" s="97" t="s">
        <v>923</v>
      </c>
      <c r="BO798" s="97" t="s">
        <v>3021</v>
      </c>
      <c r="BU798" s="97" t="s">
        <v>3020</v>
      </c>
      <c r="BV798" s="97" t="s">
        <v>923</v>
      </c>
      <c r="BW798" s="97" t="s">
        <v>3021</v>
      </c>
      <c r="CH798" s="119">
        <f t="shared" ref="CH798:CH864" si="340">D798-E798-F798-G798-H798-I798-J798-L798-N798-P798-R798-T798-U798-V798-W798-X798-Y798-Z798-AA798-AB798-AC798-AD798-AE798</f>
        <v>-7.5669959187507629E-10</v>
      </c>
      <c r="DN798" s="97" t="e">
        <f t="shared" si="319"/>
        <v>#N/A</v>
      </c>
    </row>
    <row r="799" spans="1:118" x14ac:dyDescent="0.3">
      <c r="A799" s="97">
        <v>1</v>
      </c>
      <c r="B799" s="120">
        <f>SUBTOTAL(9,$A$383:A799)</f>
        <v>365</v>
      </c>
      <c r="C799" s="130" t="s">
        <v>62</v>
      </c>
      <c r="D799" s="117">
        <f>E799+F799+G799+H799+I799+J799+L799+N799+P799+R799+T799+U799+V799+W799+X799+Y799+Z799+AA799+AB799+AC799+AD799+AE799</f>
        <v>5221225.08</v>
      </c>
      <c r="E799" s="133">
        <v>0</v>
      </c>
      <c r="F799" s="133">
        <v>0</v>
      </c>
      <c r="G799" s="133">
        <v>0</v>
      </c>
      <c r="H799" s="133">
        <v>0</v>
      </c>
      <c r="I799" s="133">
        <v>0</v>
      </c>
      <c r="J799" s="133">
        <v>0</v>
      </c>
      <c r="K799" s="149">
        <v>0</v>
      </c>
      <c r="L799" s="133">
        <v>0</v>
      </c>
      <c r="M799" s="117">
        <v>540</v>
      </c>
      <c r="N799" s="117">
        <f>4380707.26+554895.91</f>
        <v>4935603.17</v>
      </c>
      <c r="O799" s="133">
        <v>0</v>
      </c>
      <c r="P799" s="133">
        <v>0</v>
      </c>
      <c r="Q799" s="133">
        <v>0</v>
      </c>
      <c r="R799" s="133">
        <v>0</v>
      </c>
      <c r="S799" s="133">
        <v>0</v>
      </c>
      <c r="T799" s="133">
        <v>0</v>
      </c>
      <c r="U799" s="133">
        <v>0</v>
      </c>
      <c r="V799" s="133">
        <v>0</v>
      </c>
      <c r="W799" s="133">
        <v>0</v>
      </c>
      <c r="X799" s="133">
        <v>0</v>
      </c>
      <c r="Y799" s="133">
        <v>0</v>
      </c>
      <c r="Z799" s="133">
        <v>0</v>
      </c>
      <c r="AA799" s="133">
        <v>0</v>
      </c>
      <c r="AB799" s="133">
        <v>0</v>
      </c>
      <c r="AC799" s="117">
        <f>ROUND(N799*2.14%,2)</f>
        <v>105621.91</v>
      </c>
      <c r="AD799" s="117">
        <v>180000</v>
      </c>
      <c r="AE799" s="133">
        <v>0</v>
      </c>
      <c r="AF799" s="108">
        <v>2024</v>
      </c>
      <c r="AG799" s="108">
        <v>2024</v>
      </c>
      <c r="AH799" s="108">
        <v>2024</v>
      </c>
      <c r="AI799" s="124"/>
      <c r="AJ799" s="124"/>
      <c r="AK799" s="124"/>
      <c r="AL799" s="124"/>
      <c r="AM799" s="125" t="s">
        <v>16928</v>
      </c>
      <c r="AN799" s="125" t="s">
        <v>16933</v>
      </c>
      <c r="AO799" s="125">
        <v>0</v>
      </c>
      <c r="AP799" s="125" t="s">
        <v>16934</v>
      </c>
      <c r="AQ799" s="125" t="s">
        <v>16945</v>
      </c>
      <c r="AR799" s="125">
        <v>0</v>
      </c>
      <c r="AS799" s="125"/>
      <c r="AT799" s="125"/>
      <c r="AU799" s="125"/>
      <c r="AV799" s="125"/>
      <c r="AW799" s="125" t="s">
        <v>636</v>
      </c>
      <c r="AX799" s="126">
        <v>627.79999999999995</v>
      </c>
      <c r="AY799" s="126">
        <v>540</v>
      </c>
      <c r="AZ799" s="125" t="s">
        <v>2966</v>
      </c>
      <c r="BA799" s="125" t="s">
        <v>16991</v>
      </c>
      <c r="BB799" s="127"/>
      <c r="BC799" s="128">
        <f t="shared" ref="BC799:BC824" si="341">AY799-M799</f>
        <v>0</v>
      </c>
      <c r="BJ799" s="97" t="str">
        <f t="shared" si="339"/>
        <v>1067.000</v>
      </c>
      <c r="BM799" s="97" t="s">
        <v>3022</v>
      </c>
      <c r="BN799" s="97" t="s">
        <v>2983</v>
      </c>
      <c r="BO799" s="97" t="s">
        <v>2983</v>
      </c>
      <c r="BU799" s="97" t="s">
        <v>3022</v>
      </c>
      <c r="BV799" s="97" t="s">
        <v>2983</v>
      </c>
      <c r="BW799" s="97" t="s">
        <v>2983</v>
      </c>
      <c r="CH799" s="119">
        <f t="shared" si="340"/>
        <v>1.4551915228366852E-10</v>
      </c>
      <c r="DN799" s="97" t="e">
        <f t="shared" si="319"/>
        <v>#N/A</v>
      </c>
    </row>
    <row r="800" spans="1:118" x14ac:dyDescent="0.3">
      <c r="A800" s="97">
        <v>1</v>
      </c>
      <c r="B800" s="120">
        <f>SUBTOTAL(9,$A$383:A800)</f>
        <v>366</v>
      </c>
      <c r="C800" s="171" t="s">
        <v>58</v>
      </c>
      <c r="D800" s="117">
        <f>E800+F800+G800+H800+I800+J800+L800+N800+P800+R800+T800+U800+V800+W800+X800+Y800+Z800+AA800+AB800+AC800+AD800+AE800</f>
        <v>8880466.2599999998</v>
      </c>
      <c r="E800" s="133">
        <v>0</v>
      </c>
      <c r="F800" s="133">
        <v>0</v>
      </c>
      <c r="G800" s="133">
        <v>0</v>
      </c>
      <c r="H800" s="133">
        <v>0</v>
      </c>
      <c r="I800" s="133">
        <v>0</v>
      </c>
      <c r="J800" s="133">
        <v>0</v>
      </c>
      <c r="K800" s="149">
        <v>0</v>
      </c>
      <c r="L800" s="133">
        <v>0</v>
      </c>
      <c r="M800" s="122">
        <v>972</v>
      </c>
      <c r="N800" s="117">
        <v>8694405.9700000007</v>
      </c>
      <c r="O800" s="133">
        <v>0</v>
      </c>
      <c r="P800" s="133">
        <v>0</v>
      </c>
      <c r="Q800" s="133">
        <v>0</v>
      </c>
      <c r="R800" s="133">
        <v>0</v>
      </c>
      <c r="S800" s="133">
        <v>0</v>
      </c>
      <c r="T800" s="133">
        <v>0</v>
      </c>
      <c r="U800" s="133">
        <v>0</v>
      </c>
      <c r="V800" s="133">
        <v>0</v>
      </c>
      <c r="W800" s="133">
        <v>0</v>
      </c>
      <c r="X800" s="133">
        <v>0</v>
      </c>
      <c r="Y800" s="133">
        <v>0</v>
      </c>
      <c r="Z800" s="133">
        <v>0</v>
      </c>
      <c r="AA800" s="133">
        <v>0</v>
      </c>
      <c r="AB800" s="133">
        <v>0</v>
      </c>
      <c r="AC800" s="117">
        <f>ROUND(N800*2.14%,2)</f>
        <v>186060.29</v>
      </c>
      <c r="AD800" s="117">
        <v>0</v>
      </c>
      <c r="AE800" s="133">
        <v>0</v>
      </c>
      <c r="AF800" s="108" t="s">
        <v>17025</v>
      </c>
      <c r="AG800" s="108">
        <v>2024</v>
      </c>
      <c r="AH800" s="108">
        <v>2024</v>
      </c>
      <c r="AI800" s="124"/>
      <c r="AJ800" s="124"/>
      <c r="AK800" s="124"/>
      <c r="AL800" s="124"/>
      <c r="AM800" s="125" t="s">
        <v>16949</v>
      </c>
      <c r="AN800" s="125" t="s">
        <v>16938</v>
      </c>
      <c r="AO800" s="125">
        <v>0</v>
      </c>
      <c r="AP800" s="125" t="s">
        <v>16943</v>
      </c>
      <c r="AQ800" s="125" t="s">
        <v>16931</v>
      </c>
      <c r="AR800" s="125" t="s">
        <v>16943</v>
      </c>
      <c r="AS800" s="125"/>
      <c r="AT800" s="125"/>
      <c r="AU800" s="125"/>
      <c r="AV800" s="125"/>
      <c r="AW800" s="125" t="s">
        <v>780</v>
      </c>
      <c r="AX800" s="126">
        <v>3535</v>
      </c>
      <c r="AY800" s="126">
        <v>962</v>
      </c>
      <c r="AZ800" s="125" t="s">
        <v>3037</v>
      </c>
      <c r="BA800" s="125" t="s">
        <v>16991</v>
      </c>
      <c r="BB800" s="127"/>
      <c r="BC800" s="128">
        <f t="shared" si="341"/>
        <v>-10</v>
      </c>
      <c r="BJ800" s="97" t="str">
        <f t="shared" si="339"/>
        <v>857.000</v>
      </c>
      <c r="BM800" s="97" t="s">
        <v>3005</v>
      </c>
      <c r="BN800" s="97" t="s">
        <v>2979</v>
      </c>
      <c r="BO800" s="97" t="s">
        <v>3007</v>
      </c>
      <c r="BU800" s="97" t="s">
        <v>3005</v>
      </c>
      <c r="BV800" s="97" t="s">
        <v>2979</v>
      </c>
      <c r="BW800" s="97" t="s">
        <v>3007</v>
      </c>
      <c r="CH800" s="119">
        <f t="shared" si="340"/>
        <v>-9.0221874415874481E-10</v>
      </c>
      <c r="DN800" s="97" t="e">
        <f t="shared" si="319"/>
        <v>#N/A</v>
      </c>
    </row>
    <row r="801" spans="1:118" x14ac:dyDescent="0.3">
      <c r="B801" s="150" t="s">
        <v>55</v>
      </c>
      <c r="C801" s="150"/>
      <c r="D801" s="116">
        <f>D802</f>
        <v>7312508.6799999997</v>
      </c>
      <c r="E801" s="117">
        <f t="shared" ref="E801:AE801" si="342">E802</f>
        <v>0</v>
      </c>
      <c r="F801" s="117">
        <f t="shared" si="342"/>
        <v>0</v>
      </c>
      <c r="G801" s="117">
        <f t="shared" si="342"/>
        <v>0</v>
      </c>
      <c r="H801" s="117">
        <f t="shared" si="342"/>
        <v>0</v>
      </c>
      <c r="I801" s="117">
        <f t="shared" si="342"/>
        <v>0</v>
      </c>
      <c r="J801" s="117">
        <f t="shared" si="342"/>
        <v>0</v>
      </c>
      <c r="K801" s="118">
        <f t="shared" si="342"/>
        <v>0</v>
      </c>
      <c r="L801" s="117">
        <f t="shared" si="342"/>
        <v>0</v>
      </c>
      <c r="M801" s="117">
        <f t="shared" si="342"/>
        <v>750</v>
      </c>
      <c r="N801" s="117">
        <f t="shared" si="342"/>
        <v>6983070.96</v>
      </c>
      <c r="O801" s="117">
        <f t="shared" si="342"/>
        <v>0</v>
      </c>
      <c r="P801" s="117">
        <f t="shared" si="342"/>
        <v>0</v>
      </c>
      <c r="Q801" s="117">
        <f t="shared" si="342"/>
        <v>0</v>
      </c>
      <c r="R801" s="117">
        <f t="shared" si="342"/>
        <v>0</v>
      </c>
      <c r="S801" s="117">
        <f t="shared" si="342"/>
        <v>0</v>
      </c>
      <c r="T801" s="117">
        <f t="shared" si="342"/>
        <v>0</v>
      </c>
      <c r="U801" s="117">
        <f t="shared" si="342"/>
        <v>0</v>
      </c>
      <c r="V801" s="117">
        <f t="shared" si="342"/>
        <v>0</v>
      </c>
      <c r="W801" s="117">
        <f t="shared" si="342"/>
        <v>0</v>
      </c>
      <c r="X801" s="117">
        <f t="shared" si="342"/>
        <v>0</v>
      </c>
      <c r="Y801" s="117">
        <f t="shared" si="342"/>
        <v>0</v>
      </c>
      <c r="Z801" s="117">
        <f t="shared" si="342"/>
        <v>0</v>
      </c>
      <c r="AA801" s="117">
        <f t="shared" si="342"/>
        <v>0</v>
      </c>
      <c r="AB801" s="117">
        <f t="shared" si="342"/>
        <v>0</v>
      </c>
      <c r="AC801" s="117">
        <f t="shared" si="342"/>
        <v>149437.72</v>
      </c>
      <c r="AD801" s="117">
        <f t="shared" si="342"/>
        <v>180000</v>
      </c>
      <c r="AE801" s="117">
        <f t="shared" si="342"/>
        <v>0</v>
      </c>
      <c r="AF801" s="108" t="s">
        <v>17004</v>
      </c>
      <c r="AG801" s="108" t="s">
        <v>17004</v>
      </c>
      <c r="AH801" s="108" t="s">
        <v>17004</v>
      </c>
      <c r="AI801" s="124"/>
      <c r="AJ801" s="124"/>
      <c r="AK801" s="124"/>
      <c r="AL801" s="124"/>
      <c r="AM801" s="125"/>
      <c r="AN801" s="125"/>
      <c r="AO801" s="125"/>
      <c r="AP801" s="125"/>
      <c r="AQ801" s="125"/>
      <c r="AR801" s="125"/>
      <c r="AS801" s="125"/>
      <c r="AT801" s="125"/>
      <c r="AU801" s="125"/>
      <c r="AV801" s="125"/>
      <c r="AW801" s="125"/>
      <c r="AX801" s="126"/>
      <c r="AY801" s="126"/>
      <c r="AZ801" s="125"/>
      <c r="BA801" s="125"/>
      <c r="BB801" s="127"/>
      <c r="BC801" s="128">
        <f t="shared" si="341"/>
        <v>-750</v>
      </c>
      <c r="BJ801" s="97" t="e">
        <f t="shared" si="339"/>
        <v>#N/A</v>
      </c>
      <c r="BM801" s="97" t="s">
        <v>3023</v>
      </c>
      <c r="BN801" s="97" t="s">
        <v>662</v>
      </c>
      <c r="BO801" s="97" t="s">
        <v>3024</v>
      </c>
      <c r="BU801" s="97" t="s">
        <v>3023</v>
      </c>
      <c r="BV801" s="97" t="s">
        <v>662</v>
      </c>
      <c r="BW801" s="97" t="s">
        <v>3024</v>
      </c>
      <c r="CH801" s="119">
        <f t="shared" si="340"/>
        <v>-2.6193447411060333E-10</v>
      </c>
      <c r="DN801" s="97" t="e">
        <f t="shared" si="319"/>
        <v>#N/A</v>
      </c>
    </row>
    <row r="802" spans="1:118" x14ac:dyDescent="0.3">
      <c r="A802" s="97">
        <v>1</v>
      </c>
      <c r="B802" s="120">
        <f>SUBTOTAL(9,$A$383:A802)</f>
        <v>367</v>
      </c>
      <c r="C802" s="171" t="s">
        <v>63</v>
      </c>
      <c r="D802" s="117">
        <f>E802+F802+G802+H802+I802+J802+L802+N802+P802+R802+T802+U802+V802+W802+X802+Y802+Z802+AA802+AB802+AC802+AD802+AE802</f>
        <v>7312508.6799999997</v>
      </c>
      <c r="E802" s="155">
        <v>0</v>
      </c>
      <c r="F802" s="155">
        <v>0</v>
      </c>
      <c r="G802" s="155">
        <v>0</v>
      </c>
      <c r="H802" s="155">
        <v>0</v>
      </c>
      <c r="I802" s="155">
        <v>0</v>
      </c>
      <c r="J802" s="155">
        <v>0</v>
      </c>
      <c r="K802" s="195">
        <v>0</v>
      </c>
      <c r="L802" s="155">
        <v>0</v>
      </c>
      <c r="M802" s="117">
        <v>750</v>
      </c>
      <c r="N802" s="117">
        <f>6152849.03+848455-18233.07</f>
        <v>6983070.96</v>
      </c>
      <c r="O802" s="155">
        <v>0</v>
      </c>
      <c r="P802" s="155">
        <v>0</v>
      </c>
      <c r="Q802" s="155">
        <v>0</v>
      </c>
      <c r="R802" s="155">
        <v>0</v>
      </c>
      <c r="S802" s="155">
        <v>0</v>
      </c>
      <c r="T802" s="155">
        <v>0</v>
      </c>
      <c r="U802" s="155">
        <v>0</v>
      </c>
      <c r="V802" s="155">
        <v>0</v>
      </c>
      <c r="W802" s="155">
        <v>0</v>
      </c>
      <c r="X802" s="155">
        <v>0</v>
      </c>
      <c r="Y802" s="155">
        <v>0</v>
      </c>
      <c r="Z802" s="155">
        <v>0</v>
      </c>
      <c r="AA802" s="155">
        <v>0</v>
      </c>
      <c r="AB802" s="155">
        <v>0</v>
      </c>
      <c r="AC802" s="117">
        <f>ROUND(N802*2.14%,2)</f>
        <v>149437.72</v>
      </c>
      <c r="AD802" s="117">
        <v>180000</v>
      </c>
      <c r="AE802" s="155">
        <v>0</v>
      </c>
      <c r="AF802" s="108">
        <v>2024</v>
      </c>
      <c r="AG802" s="108">
        <v>2024</v>
      </c>
      <c r="AH802" s="108">
        <v>2024</v>
      </c>
      <c r="AI802" s="124"/>
      <c r="AJ802" s="124"/>
      <c r="AK802" s="124"/>
      <c r="AL802" s="124"/>
      <c r="AM802" s="125" t="s">
        <v>16941</v>
      </c>
      <c r="AN802" s="125" t="s">
        <v>16939</v>
      </c>
      <c r="AO802" s="125">
        <v>0</v>
      </c>
      <c r="AP802" s="125" t="s">
        <v>16947</v>
      </c>
      <c r="AQ802" s="125" t="s">
        <v>16940</v>
      </c>
      <c r="AR802" s="125">
        <v>0</v>
      </c>
      <c r="AS802" s="125"/>
      <c r="AT802" s="125"/>
      <c r="AU802" s="125"/>
      <c r="AV802" s="125"/>
      <c r="AW802" s="125" t="s">
        <v>810</v>
      </c>
      <c r="AX802" s="126">
        <v>713.29</v>
      </c>
      <c r="AY802" s="126">
        <v>750</v>
      </c>
      <c r="AZ802" s="125" t="s">
        <v>2966</v>
      </c>
      <c r="BA802" s="125" t="s">
        <v>16991</v>
      </c>
      <c r="BB802" s="127"/>
      <c r="BC802" s="128">
        <f t="shared" si="341"/>
        <v>0</v>
      </c>
      <c r="BJ802" s="97" t="str">
        <f t="shared" si="339"/>
        <v>508.800</v>
      </c>
      <c r="BM802" s="97" t="s">
        <v>3025</v>
      </c>
      <c r="BN802" s="97" t="s">
        <v>2983</v>
      </c>
      <c r="BO802" s="97" t="s">
        <v>2983</v>
      </c>
      <c r="BU802" s="97" t="s">
        <v>3025</v>
      </c>
      <c r="BV802" s="97" t="s">
        <v>2983</v>
      </c>
      <c r="BW802" s="97" t="s">
        <v>2983</v>
      </c>
      <c r="CH802" s="119">
        <f t="shared" si="340"/>
        <v>-2.6193447411060333E-10</v>
      </c>
      <c r="DN802" s="97" t="e">
        <f t="shared" si="319"/>
        <v>#N/A</v>
      </c>
    </row>
    <row r="803" spans="1:118" x14ac:dyDescent="0.3">
      <c r="B803" s="150" t="s">
        <v>54</v>
      </c>
      <c r="C803" s="150"/>
      <c r="D803" s="116">
        <f>D804</f>
        <v>6173200.3499999996</v>
      </c>
      <c r="E803" s="117">
        <f t="shared" ref="E803:AD803" si="343">E804</f>
        <v>0</v>
      </c>
      <c r="F803" s="117">
        <f t="shared" si="343"/>
        <v>0</v>
      </c>
      <c r="G803" s="117">
        <f t="shared" si="343"/>
        <v>0</v>
      </c>
      <c r="H803" s="117">
        <f t="shared" si="343"/>
        <v>0</v>
      </c>
      <c r="I803" s="117">
        <f t="shared" si="343"/>
        <v>0</v>
      </c>
      <c r="J803" s="117">
        <f t="shared" si="343"/>
        <v>0</v>
      </c>
      <c r="K803" s="118">
        <f t="shared" si="343"/>
        <v>0</v>
      </c>
      <c r="L803" s="117">
        <f t="shared" si="343"/>
        <v>0</v>
      </c>
      <c r="M803" s="117">
        <f t="shared" si="343"/>
        <v>650</v>
      </c>
      <c r="N803" s="117">
        <f t="shared" si="343"/>
        <v>5867633</v>
      </c>
      <c r="O803" s="117">
        <f t="shared" si="343"/>
        <v>0</v>
      </c>
      <c r="P803" s="117">
        <f t="shared" si="343"/>
        <v>0</v>
      </c>
      <c r="Q803" s="117">
        <f t="shared" si="343"/>
        <v>0</v>
      </c>
      <c r="R803" s="117">
        <f t="shared" si="343"/>
        <v>0</v>
      </c>
      <c r="S803" s="117">
        <f t="shared" si="343"/>
        <v>0</v>
      </c>
      <c r="T803" s="117">
        <f t="shared" si="343"/>
        <v>0</v>
      </c>
      <c r="U803" s="117">
        <f t="shared" si="343"/>
        <v>0</v>
      </c>
      <c r="V803" s="117">
        <f t="shared" si="343"/>
        <v>0</v>
      </c>
      <c r="W803" s="117">
        <f t="shared" si="343"/>
        <v>0</v>
      </c>
      <c r="X803" s="117">
        <f t="shared" si="343"/>
        <v>0</v>
      </c>
      <c r="Y803" s="117">
        <f t="shared" si="343"/>
        <v>0</v>
      </c>
      <c r="Z803" s="117">
        <f t="shared" si="343"/>
        <v>0</v>
      </c>
      <c r="AA803" s="117">
        <f t="shared" si="343"/>
        <v>0</v>
      </c>
      <c r="AB803" s="117">
        <f t="shared" si="343"/>
        <v>0</v>
      </c>
      <c r="AC803" s="117">
        <f t="shared" si="343"/>
        <v>125567.35</v>
      </c>
      <c r="AD803" s="117">
        <f t="shared" si="343"/>
        <v>180000</v>
      </c>
      <c r="AE803" s="117">
        <f>AE804</f>
        <v>0</v>
      </c>
      <c r="AF803" s="108" t="s">
        <v>17004</v>
      </c>
      <c r="AG803" s="108" t="s">
        <v>17004</v>
      </c>
      <c r="AH803" s="108" t="s">
        <v>17004</v>
      </c>
      <c r="AI803" s="124"/>
      <c r="AJ803" s="124"/>
      <c r="AK803" s="124"/>
      <c r="AL803" s="124"/>
      <c r="AM803" s="125"/>
      <c r="AN803" s="125"/>
      <c r="AO803" s="125"/>
      <c r="AP803" s="125"/>
      <c r="AQ803" s="125"/>
      <c r="AR803" s="125"/>
      <c r="AS803" s="125"/>
      <c r="AT803" s="125"/>
      <c r="AU803" s="125"/>
      <c r="AV803" s="125"/>
      <c r="AW803" s="125"/>
      <c r="AX803" s="126"/>
      <c r="AY803" s="126"/>
      <c r="AZ803" s="125"/>
      <c r="BA803" s="125"/>
      <c r="BB803" s="127"/>
      <c r="BC803" s="128">
        <f t="shared" si="341"/>
        <v>-650</v>
      </c>
      <c r="BJ803" s="97" t="e">
        <f t="shared" si="339"/>
        <v>#N/A</v>
      </c>
      <c r="BM803" s="97" t="s">
        <v>3027</v>
      </c>
      <c r="BN803" s="97" t="s">
        <v>663</v>
      </c>
      <c r="BO803" s="97" t="s">
        <v>3028</v>
      </c>
      <c r="BU803" s="97" t="s">
        <v>3027</v>
      </c>
      <c r="BV803" s="97" t="s">
        <v>663</v>
      </c>
      <c r="BW803" s="97" t="s">
        <v>3028</v>
      </c>
      <c r="CH803" s="119">
        <f t="shared" si="340"/>
        <v>-3.7834979593753815E-10</v>
      </c>
      <c r="DN803" s="97" t="e">
        <f t="shared" si="319"/>
        <v>#N/A</v>
      </c>
    </row>
    <row r="804" spans="1:118" ht="18.75" customHeight="1" x14ac:dyDescent="0.3">
      <c r="A804" s="97">
        <v>1</v>
      </c>
      <c r="B804" s="120">
        <f>SUBTOTAL(9,$A$383:A804)</f>
        <v>368</v>
      </c>
      <c r="C804" s="171" t="s">
        <v>64</v>
      </c>
      <c r="D804" s="117">
        <f>E804+F804+G804+H804+I804+J804+L804+N804+P804+R804+T804+U804+V804+W804+X804+Y804+Z804+AA804+AB804+AC804+AD804+AE804</f>
        <v>6173200.3499999996</v>
      </c>
      <c r="E804" s="133">
        <v>0</v>
      </c>
      <c r="F804" s="133">
        <v>0</v>
      </c>
      <c r="G804" s="133">
        <v>0</v>
      </c>
      <c r="H804" s="133">
        <v>0</v>
      </c>
      <c r="I804" s="133">
        <v>0</v>
      </c>
      <c r="J804" s="133">
        <v>0</v>
      </c>
      <c r="K804" s="149">
        <v>0</v>
      </c>
      <c r="L804" s="133">
        <v>0</v>
      </c>
      <c r="M804" s="117">
        <v>650</v>
      </c>
      <c r="N804" s="117">
        <f>5308972+558661</f>
        <v>5867633</v>
      </c>
      <c r="O804" s="133">
        <v>0</v>
      </c>
      <c r="P804" s="133">
        <v>0</v>
      </c>
      <c r="Q804" s="133">
        <v>0</v>
      </c>
      <c r="R804" s="133">
        <v>0</v>
      </c>
      <c r="S804" s="133">
        <v>0</v>
      </c>
      <c r="T804" s="133">
        <v>0</v>
      </c>
      <c r="U804" s="133">
        <v>0</v>
      </c>
      <c r="V804" s="133">
        <v>0</v>
      </c>
      <c r="W804" s="133">
        <v>0</v>
      </c>
      <c r="X804" s="133">
        <v>0</v>
      </c>
      <c r="Y804" s="133">
        <v>0</v>
      </c>
      <c r="Z804" s="133">
        <v>0</v>
      </c>
      <c r="AA804" s="133">
        <v>0</v>
      </c>
      <c r="AB804" s="133">
        <v>0</v>
      </c>
      <c r="AC804" s="117">
        <f>ROUND(N804*2.14%,2)</f>
        <v>125567.35</v>
      </c>
      <c r="AD804" s="117">
        <v>180000</v>
      </c>
      <c r="AE804" s="133">
        <v>0</v>
      </c>
      <c r="AF804" s="108">
        <v>2024</v>
      </c>
      <c r="AG804" s="108">
        <v>2024</v>
      </c>
      <c r="AH804" s="108">
        <v>2024</v>
      </c>
      <c r="AI804" s="124"/>
      <c r="AJ804" s="124"/>
      <c r="AK804" s="124"/>
      <c r="AL804" s="124"/>
      <c r="AM804" s="125" t="s">
        <v>16928</v>
      </c>
      <c r="AN804" s="125" t="s">
        <v>16934</v>
      </c>
      <c r="AO804" s="125">
        <v>0</v>
      </c>
      <c r="AP804" s="125" t="s">
        <v>16953</v>
      </c>
      <c r="AQ804" s="125" t="s">
        <v>16943</v>
      </c>
      <c r="AR804" s="125">
        <v>0</v>
      </c>
      <c r="AS804" s="125"/>
      <c r="AT804" s="125"/>
      <c r="AU804" s="125"/>
      <c r="AV804" s="125"/>
      <c r="AW804" s="125" t="s">
        <v>619</v>
      </c>
      <c r="AX804" s="126">
        <v>662.2</v>
      </c>
      <c r="AY804" s="126">
        <v>914.8</v>
      </c>
      <c r="AZ804" s="125" t="s">
        <v>2966</v>
      </c>
      <c r="BA804" s="125">
        <v>2004</v>
      </c>
      <c r="BB804" s="127"/>
      <c r="BC804" s="128">
        <f t="shared" si="341"/>
        <v>264.79999999999995</v>
      </c>
      <c r="BD804" s="97" t="s">
        <v>16989</v>
      </c>
      <c r="BJ804" s="97" t="str">
        <f t="shared" si="339"/>
        <v>914.800</v>
      </c>
      <c r="BM804" s="97" t="s">
        <v>602</v>
      </c>
      <c r="BN804" s="97" t="s">
        <v>3095</v>
      </c>
      <c r="BO804" s="97" t="s">
        <v>2983</v>
      </c>
      <c r="BU804" s="97" t="s">
        <v>602</v>
      </c>
      <c r="BV804" s="97" t="s">
        <v>3095</v>
      </c>
      <c r="BW804" s="97" t="s">
        <v>2983</v>
      </c>
      <c r="CH804" s="119">
        <f t="shared" si="340"/>
        <v>-3.7834979593753815E-10</v>
      </c>
      <c r="DN804" s="97" t="e">
        <f t="shared" si="319"/>
        <v>#N/A</v>
      </c>
    </row>
    <row r="805" spans="1:118" x14ac:dyDescent="0.3">
      <c r="B805" s="150" t="s">
        <v>491</v>
      </c>
      <c r="C805" s="150"/>
      <c r="D805" s="116">
        <f>SUM(D806:D809)</f>
        <v>10193646.23</v>
      </c>
      <c r="E805" s="117">
        <f t="shared" ref="E805:AE805" si="344">SUM(E806:E809)</f>
        <v>0</v>
      </c>
      <c r="F805" s="117">
        <f t="shared" si="344"/>
        <v>0</v>
      </c>
      <c r="G805" s="117">
        <f t="shared" si="344"/>
        <v>0</v>
      </c>
      <c r="H805" s="117">
        <f t="shared" si="344"/>
        <v>0</v>
      </c>
      <c r="I805" s="117">
        <f t="shared" si="344"/>
        <v>0</v>
      </c>
      <c r="J805" s="117">
        <f t="shared" si="344"/>
        <v>0</v>
      </c>
      <c r="K805" s="118">
        <f t="shared" si="344"/>
        <v>0</v>
      </c>
      <c r="L805" s="117">
        <f t="shared" si="344"/>
        <v>0</v>
      </c>
      <c r="M805" s="117">
        <f t="shared" si="344"/>
        <v>1262.3</v>
      </c>
      <c r="N805" s="117">
        <f t="shared" si="344"/>
        <v>9296498.25</v>
      </c>
      <c r="O805" s="117">
        <f t="shared" si="344"/>
        <v>0</v>
      </c>
      <c r="P805" s="117">
        <f t="shared" si="344"/>
        <v>0</v>
      </c>
      <c r="Q805" s="117">
        <f t="shared" si="344"/>
        <v>0</v>
      </c>
      <c r="R805" s="117">
        <f t="shared" si="344"/>
        <v>0</v>
      </c>
      <c r="S805" s="117">
        <f t="shared" si="344"/>
        <v>0</v>
      </c>
      <c r="T805" s="117">
        <f t="shared" si="344"/>
        <v>0</v>
      </c>
      <c r="U805" s="117">
        <f t="shared" si="344"/>
        <v>0</v>
      </c>
      <c r="V805" s="117">
        <f t="shared" si="344"/>
        <v>0</v>
      </c>
      <c r="W805" s="117">
        <f t="shared" si="344"/>
        <v>0</v>
      </c>
      <c r="X805" s="117">
        <f t="shared" si="344"/>
        <v>0</v>
      </c>
      <c r="Y805" s="117">
        <f t="shared" si="344"/>
        <v>0</v>
      </c>
      <c r="Z805" s="117">
        <f t="shared" si="344"/>
        <v>0</v>
      </c>
      <c r="AA805" s="117">
        <f t="shared" si="344"/>
        <v>0</v>
      </c>
      <c r="AB805" s="117">
        <f t="shared" si="344"/>
        <v>0</v>
      </c>
      <c r="AC805" s="117">
        <f t="shared" si="344"/>
        <v>198945.07</v>
      </c>
      <c r="AD805" s="117">
        <f t="shared" si="344"/>
        <v>458202.91000000003</v>
      </c>
      <c r="AE805" s="117">
        <f t="shared" si="344"/>
        <v>240000</v>
      </c>
      <c r="AF805" s="108" t="s">
        <v>17004</v>
      </c>
      <c r="AG805" s="108" t="s">
        <v>17004</v>
      </c>
      <c r="AH805" s="108" t="s">
        <v>17004</v>
      </c>
      <c r="AI805" s="124"/>
      <c r="AJ805" s="124"/>
      <c r="AK805" s="124"/>
      <c r="AL805" s="124"/>
      <c r="AM805" s="125"/>
      <c r="AN805" s="125"/>
      <c r="AO805" s="125"/>
      <c r="AP805" s="125"/>
      <c r="AQ805" s="125"/>
      <c r="AR805" s="125"/>
      <c r="AS805" s="125"/>
      <c r="AT805" s="125"/>
      <c r="AU805" s="125"/>
      <c r="AV805" s="125"/>
      <c r="AW805" s="125"/>
      <c r="AX805" s="126"/>
      <c r="AY805" s="126"/>
      <c r="AZ805" s="125"/>
      <c r="BA805" s="125"/>
      <c r="BB805" s="127"/>
      <c r="BC805" s="128">
        <f t="shared" si="341"/>
        <v>-1262.3</v>
      </c>
      <c r="BJ805" s="97" t="e">
        <f t="shared" si="339"/>
        <v>#N/A</v>
      </c>
      <c r="BM805" s="97" t="s">
        <v>3716</v>
      </c>
      <c r="BN805" s="97" t="s">
        <v>663</v>
      </c>
      <c r="BO805" s="97" t="s">
        <v>770</v>
      </c>
      <c r="BU805" s="97" t="s">
        <v>3716</v>
      </c>
      <c r="BV805" s="97" t="s">
        <v>663</v>
      </c>
      <c r="BW805" s="97" t="s">
        <v>770</v>
      </c>
      <c r="CH805" s="119">
        <f t="shared" si="340"/>
        <v>3.4924596548080444E-10</v>
      </c>
      <c r="DN805" s="97" t="e">
        <f t="shared" si="319"/>
        <v>#N/A</v>
      </c>
    </row>
    <row r="806" spans="1:118" x14ac:dyDescent="0.3">
      <c r="A806" s="97">
        <v>1</v>
      </c>
      <c r="B806" s="120">
        <f>SUBTOTAL(9,$A$383:A806)</f>
        <v>369</v>
      </c>
      <c r="C806" s="130" t="s">
        <v>492</v>
      </c>
      <c r="D806" s="117">
        <f>E806+F806+G806+H806+I806+J806+L806+N806+P806+R806+T806+U806+V806+W806+X806+Y806+Z806+AA806+AB806+AC806+AD806+AE806</f>
        <v>3448883.3200000003</v>
      </c>
      <c r="E806" s="133">
        <v>0</v>
      </c>
      <c r="F806" s="133">
        <v>0</v>
      </c>
      <c r="G806" s="133">
        <v>0</v>
      </c>
      <c r="H806" s="133">
        <v>0</v>
      </c>
      <c r="I806" s="133">
        <v>0</v>
      </c>
      <c r="J806" s="133">
        <v>0</v>
      </c>
      <c r="K806" s="149">
        <v>0</v>
      </c>
      <c r="L806" s="133">
        <v>0</v>
      </c>
      <c r="M806" s="135">
        <v>400</v>
      </c>
      <c r="N806" s="117">
        <f>2924891.33-87648.01+364910.99-489524.18+293714.5</f>
        <v>3006344.6300000004</v>
      </c>
      <c r="O806" s="133">
        <v>0</v>
      </c>
      <c r="P806" s="133">
        <v>0</v>
      </c>
      <c r="Q806" s="117">
        <v>0</v>
      </c>
      <c r="R806" s="117">
        <v>0</v>
      </c>
      <c r="S806" s="133">
        <v>0</v>
      </c>
      <c r="T806" s="133">
        <v>0</v>
      </c>
      <c r="U806" s="133">
        <v>0</v>
      </c>
      <c r="V806" s="133">
        <v>0</v>
      </c>
      <c r="W806" s="133">
        <v>0</v>
      </c>
      <c r="X806" s="133">
        <v>0</v>
      </c>
      <c r="Y806" s="133">
        <v>0</v>
      </c>
      <c r="Z806" s="133">
        <v>0</v>
      </c>
      <c r="AA806" s="133">
        <v>0</v>
      </c>
      <c r="AB806" s="133">
        <v>0</v>
      </c>
      <c r="AC806" s="117">
        <f>ROUND(N806*2.14%,2)</f>
        <v>64335.78</v>
      </c>
      <c r="AD806" s="117">
        <v>258202.91</v>
      </c>
      <c r="AE806" s="133">
        <v>120000</v>
      </c>
      <c r="AF806" s="108">
        <v>2024</v>
      </c>
      <c r="AG806" s="136">
        <v>2024</v>
      </c>
      <c r="AH806" s="136">
        <v>2024</v>
      </c>
      <c r="AI806" s="124"/>
      <c r="AJ806" s="124"/>
      <c r="AK806" s="124"/>
      <c r="AL806" s="124"/>
      <c r="AM806" s="125" t="s">
        <v>16949</v>
      </c>
      <c r="AN806" s="125" t="s">
        <v>16937</v>
      </c>
      <c r="AO806" s="125">
        <v>0</v>
      </c>
      <c r="AP806" s="125" t="s">
        <v>16943</v>
      </c>
      <c r="AQ806" s="125" t="s">
        <v>16929</v>
      </c>
      <c r="AR806" s="125" t="s">
        <v>16943</v>
      </c>
      <c r="AS806" s="125"/>
      <c r="AT806" s="125"/>
      <c r="AU806" s="125"/>
      <c r="AV806" s="125"/>
      <c r="AW806" s="125" t="s">
        <v>942</v>
      </c>
      <c r="AX806" s="126">
        <v>453.6</v>
      </c>
      <c r="AY806" s="126">
        <v>453</v>
      </c>
      <c r="AZ806" s="125" t="s">
        <v>2966</v>
      </c>
      <c r="BA806" s="125" t="s">
        <v>16991</v>
      </c>
      <c r="BB806" s="127"/>
      <c r="BC806" s="128">
        <f>AY806-M806</f>
        <v>53</v>
      </c>
      <c r="BJ806" s="97" t="str">
        <f t="shared" si="339"/>
        <v>229.900</v>
      </c>
      <c r="BM806" s="97" t="s">
        <v>3717</v>
      </c>
      <c r="BN806" s="97" t="s">
        <v>841</v>
      </c>
      <c r="BO806" s="97" t="s">
        <v>770</v>
      </c>
      <c r="BU806" s="97" t="s">
        <v>3717</v>
      </c>
      <c r="BV806" s="97" t="s">
        <v>841</v>
      </c>
      <c r="BW806" s="97" t="s">
        <v>770</v>
      </c>
      <c r="CH806" s="119">
        <f>D806-E806-F806-G806-H806-I806-J806-L806-N806-P806-R806-T806-U806-V806-W806-X806-Y806-Z806-AA806-AB806-AC806-AD806-AE806</f>
        <v>0</v>
      </c>
      <c r="DN806" s="97" t="e">
        <f t="shared" si="319"/>
        <v>#N/A</v>
      </c>
    </row>
    <row r="807" spans="1:118" x14ac:dyDescent="0.3">
      <c r="A807" s="97">
        <v>1</v>
      </c>
      <c r="B807" s="120">
        <f>SUBTOTAL(9,$A$383:A807)</f>
        <v>370</v>
      </c>
      <c r="C807" s="130" t="s">
        <v>16210</v>
      </c>
      <c r="D807" s="117">
        <f>E807+F807+G807+H807+I807+J807+L807+N807+P807+R807+T807+U807+V807+W807+X807+Y807+Z807+AA807+AB807+AC807+AD807+AE807</f>
        <v>2138937.31</v>
      </c>
      <c r="E807" s="133">
        <v>0</v>
      </c>
      <c r="F807" s="133">
        <v>0</v>
      </c>
      <c r="G807" s="133">
        <v>0</v>
      </c>
      <c r="H807" s="133">
        <v>0</v>
      </c>
      <c r="I807" s="133">
        <v>0</v>
      </c>
      <c r="J807" s="133">
        <v>0</v>
      </c>
      <c r="K807" s="149">
        <v>0</v>
      </c>
      <c r="L807" s="133">
        <v>0</v>
      </c>
      <c r="M807" s="177">
        <v>302</v>
      </c>
      <c r="N807" s="133">
        <v>1976637.27</v>
      </c>
      <c r="O807" s="133">
        <v>0</v>
      </c>
      <c r="P807" s="133">
        <v>0</v>
      </c>
      <c r="Q807" s="117">
        <v>0</v>
      </c>
      <c r="R807" s="117">
        <v>0</v>
      </c>
      <c r="S807" s="133">
        <v>0</v>
      </c>
      <c r="T807" s="133">
        <v>0</v>
      </c>
      <c r="U807" s="133">
        <v>0</v>
      </c>
      <c r="V807" s="133">
        <v>0</v>
      </c>
      <c r="W807" s="133">
        <v>0</v>
      </c>
      <c r="X807" s="133">
        <v>0</v>
      </c>
      <c r="Y807" s="133">
        <v>0</v>
      </c>
      <c r="Z807" s="133">
        <v>0</v>
      </c>
      <c r="AA807" s="133">
        <v>0</v>
      </c>
      <c r="AB807" s="133">
        <v>0</v>
      </c>
      <c r="AC807" s="168">
        <f>ROUND(N807*2.14%,2)+ROUND(E807*2.14%,2)+ROUND(F807*2.14%,2)+ROUND(G807*2.14%,2)+ROUND(H807*2.14%,2)+ROUND(I807*2.14%,2)+ROUND(J807*2.14%,2)+ROUND(L807*2.14%,2)+ROUND(P807*2.14%,2)+ROUND(R807*2.14%,2)+ROUND(T807*2.14%,2)+ROUND(U807*2.14%,2)+ROUND(V807*2.14%,2)+ROUND(W807*2.14%,2)+ROUND(X807*2.14%,2)+ROUND(Y807*2.14%,2)+ROUND(Z807*2.14%,2)+ROUND(AA807*2.14%,2)+ROUND(AB807*2.14%,2)</f>
        <v>42300.04</v>
      </c>
      <c r="AD807" s="117">
        <v>0</v>
      </c>
      <c r="AE807" s="133">
        <v>120000</v>
      </c>
      <c r="AF807" s="108" t="s">
        <v>17025</v>
      </c>
      <c r="AG807" s="136">
        <v>2024</v>
      </c>
      <c r="AH807" s="136">
        <v>2024</v>
      </c>
      <c r="AI807" s="124"/>
      <c r="AJ807" s="124"/>
      <c r="AK807" s="124"/>
      <c r="AL807" s="124"/>
      <c r="AM807" s="125"/>
      <c r="AN807" s="125"/>
      <c r="AO807" s="125"/>
      <c r="AP807" s="125"/>
      <c r="AQ807" s="125"/>
      <c r="AR807" s="125"/>
      <c r="AS807" s="125"/>
      <c r="AT807" s="125"/>
      <c r="AU807" s="125"/>
      <c r="AV807" s="125"/>
      <c r="AW807" s="125"/>
      <c r="AX807" s="126"/>
      <c r="AY807" s="126"/>
      <c r="AZ807" s="125"/>
      <c r="BA807" s="125"/>
      <c r="BB807" s="127"/>
      <c r="BC807" s="128"/>
      <c r="CH807" s="119">
        <f>D807-E807-F807-G807-H807-I807-J807-L807-N807-P807-R807-T807-U807-V807-W807-X807-Y807-Z807-AA807-AB807-AC807-AD807-AE807</f>
        <v>0</v>
      </c>
      <c r="DN807" s="97" t="e">
        <f t="shared" si="319"/>
        <v>#N/A</v>
      </c>
    </row>
    <row r="808" spans="1:118" x14ac:dyDescent="0.3">
      <c r="A808" s="97">
        <v>1</v>
      </c>
      <c r="B808" s="120">
        <f>SUBTOTAL(9,$A$383:A808)</f>
        <v>371</v>
      </c>
      <c r="C808" s="130" t="s">
        <v>16209</v>
      </c>
      <c r="D808" s="117">
        <f t="shared" ref="D808:D809" si="345">E808+F808+G808+H808+I808+J808+L808+N808+P808+R808+T808+U808+V808+W808+X808+Y808+Z808+AA808+AB808+AC808+AD808+AE808</f>
        <v>200000</v>
      </c>
      <c r="E808" s="133">
        <v>0</v>
      </c>
      <c r="F808" s="133">
        <v>0</v>
      </c>
      <c r="G808" s="133">
        <v>0</v>
      </c>
      <c r="H808" s="133">
        <v>0</v>
      </c>
      <c r="I808" s="133">
        <v>0</v>
      </c>
      <c r="J808" s="133">
        <v>0</v>
      </c>
      <c r="K808" s="149">
        <v>0</v>
      </c>
      <c r="L808" s="133">
        <v>0</v>
      </c>
      <c r="M808" s="177">
        <v>0</v>
      </c>
      <c r="N808" s="133">
        <v>0</v>
      </c>
      <c r="O808" s="177">
        <v>0</v>
      </c>
      <c r="P808" s="133">
        <v>0</v>
      </c>
      <c r="Q808" s="177">
        <v>0</v>
      </c>
      <c r="R808" s="133">
        <v>0</v>
      </c>
      <c r="S808" s="177">
        <v>0</v>
      </c>
      <c r="T808" s="133">
        <v>0</v>
      </c>
      <c r="U808" s="177">
        <v>0</v>
      </c>
      <c r="V808" s="133">
        <v>0</v>
      </c>
      <c r="W808" s="177">
        <v>0</v>
      </c>
      <c r="X808" s="133">
        <v>0</v>
      </c>
      <c r="Y808" s="177">
        <v>0</v>
      </c>
      <c r="Z808" s="133">
        <v>0</v>
      </c>
      <c r="AA808" s="177">
        <v>0</v>
      </c>
      <c r="AB808" s="133">
        <v>0</v>
      </c>
      <c r="AC808" s="168">
        <v>0</v>
      </c>
      <c r="AD808" s="117">
        <v>200000</v>
      </c>
      <c r="AE808" s="133">
        <v>0</v>
      </c>
      <c r="AF808" s="108">
        <v>2024</v>
      </c>
      <c r="AG808" s="136" t="s">
        <v>17025</v>
      </c>
      <c r="AH808" s="136" t="s">
        <v>17025</v>
      </c>
      <c r="AI808" s="124"/>
      <c r="AJ808" s="124"/>
      <c r="AK808" s="124"/>
      <c r="AL808" s="124"/>
      <c r="AM808" s="125"/>
      <c r="AN808" s="125"/>
      <c r="AO808" s="125"/>
      <c r="AP808" s="125"/>
      <c r="AQ808" s="125"/>
      <c r="AR808" s="125"/>
      <c r="AS808" s="125"/>
      <c r="AT808" s="125"/>
      <c r="AU808" s="125"/>
      <c r="AV808" s="125"/>
      <c r="AW808" s="125"/>
      <c r="AX808" s="126"/>
      <c r="AY808" s="126"/>
      <c r="AZ808" s="125"/>
      <c r="BA808" s="125"/>
      <c r="BB808" s="127"/>
      <c r="BC808" s="128"/>
      <c r="CH808" s="119"/>
      <c r="DN808" s="97" t="e">
        <f t="shared" si="319"/>
        <v>#N/A</v>
      </c>
    </row>
    <row r="809" spans="1:118" x14ac:dyDescent="0.3">
      <c r="A809" s="97">
        <v>1</v>
      </c>
      <c r="B809" s="120">
        <f>SUBTOTAL(9,$A$383:A809)</f>
        <v>372</v>
      </c>
      <c r="C809" s="130" t="s">
        <v>493</v>
      </c>
      <c r="D809" s="117">
        <f t="shared" si="345"/>
        <v>4405825.5999999996</v>
      </c>
      <c r="E809" s="133">
        <v>0</v>
      </c>
      <c r="F809" s="133">
        <v>0</v>
      </c>
      <c r="G809" s="133">
        <v>0</v>
      </c>
      <c r="H809" s="133">
        <v>0</v>
      </c>
      <c r="I809" s="133">
        <v>0</v>
      </c>
      <c r="J809" s="133">
        <v>0</v>
      </c>
      <c r="K809" s="149">
        <v>0</v>
      </c>
      <c r="L809" s="133">
        <v>0</v>
      </c>
      <c r="M809" s="122">
        <v>560.29999999999995</v>
      </c>
      <c r="N809" s="117">
        <v>4313516.3499999996</v>
      </c>
      <c r="O809" s="133">
        <v>0</v>
      </c>
      <c r="P809" s="133">
        <v>0</v>
      </c>
      <c r="Q809" s="117">
        <v>0</v>
      </c>
      <c r="R809" s="117">
        <v>0</v>
      </c>
      <c r="S809" s="133">
        <v>0</v>
      </c>
      <c r="T809" s="133">
        <v>0</v>
      </c>
      <c r="U809" s="133">
        <v>0</v>
      </c>
      <c r="V809" s="133">
        <v>0</v>
      </c>
      <c r="W809" s="133">
        <v>0</v>
      </c>
      <c r="X809" s="133">
        <v>0</v>
      </c>
      <c r="Y809" s="133">
        <v>0</v>
      </c>
      <c r="Z809" s="133">
        <v>0</v>
      </c>
      <c r="AA809" s="133">
        <v>0</v>
      </c>
      <c r="AB809" s="133">
        <v>0</v>
      </c>
      <c r="AC809" s="117">
        <f>ROUND(N809*2.14%,2)</f>
        <v>92309.25</v>
      </c>
      <c r="AD809" s="117">
        <v>0</v>
      </c>
      <c r="AE809" s="133">
        <v>0</v>
      </c>
      <c r="AF809" s="108" t="s">
        <v>17025</v>
      </c>
      <c r="AG809" s="108">
        <v>2024</v>
      </c>
      <c r="AH809" s="108">
        <v>2024</v>
      </c>
      <c r="AI809" s="124"/>
      <c r="AJ809" s="124"/>
      <c r="AK809" s="124"/>
      <c r="AL809" s="124"/>
      <c r="AM809" s="125" t="s">
        <v>16932</v>
      </c>
      <c r="AN809" s="125" t="s">
        <v>16937</v>
      </c>
      <c r="AO809" s="125">
        <v>0</v>
      </c>
      <c r="AP809" s="125" t="s">
        <v>16930</v>
      </c>
      <c r="AQ809" s="125" t="s">
        <v>16951</v>
      </c>
      <c r="AR809" s="125" t="s">
        <v>16943</v>
      </c>
      <c r="AS809" s="125"/>
      <c r="AT809" s="125"/>
      <c r="AU809" s="125"/>
      <c r="AV809" s="125"/>
      <c r="AW809" s="125" t="s">
        <v>1013</v>
      </c>
      <c r="AX809" s="126">
        <v>955.2</v>
      </c>
      <c r="AY809" s="126" t="s">
        <v>2983</v>
      </c>
      <c r="AZ809" s="125" t="s">
        <v>2966</v>
      </c>
      <c r="BA809" s="125" t="s">
        <v>16991</v>
      </c>
      <c r="BB809" s="127"/>
      <c r="BC809" s="128" t="e">
        <f t="shared" ref="BC809" si="346">AY809-M809</f>
        <v>#VALUE!</v>
      </c>
      <c r="BJ809" s="97" t="str">
        <f t="shared" ref="BJ809:BJ824" si="347">VLOOKUP(C809,BM:BO,3,FALSE)</f>
        <v>478.150</v>
      </c>
      <c r="BM809" s="97" t="s">
        <v>3719</v>
      </c>
      <c r="BN809" s="97" t="s">
        <v>666</v>
      </c>
      <c r="BO809" s="97" t="s">
        <v>3720</v>
      </c>
      <c r="BU809" s="97" t="s">
        <v>3719</v>
      </c>
      <c r="BV809" s="97" t="s">
        <v>666</v>
      </c>
      <c r="BW809" s="97" t="s">
        <v>3720</v>
      </c>
      <c r="CH809" s="119">
        <f t="shared" ref="CH809" si="348">D809-E809-F809-G809-H809-I809-J809-L809-N809-P809-R809-T809-U809-V809-W809-X809-Y809-Z809-AA809-AB809-AC809-AD809-AE809</f>
        <v>0</v>
      </c>
      <c r="DN809" s="97" t="e">
        <f t="shared" si="319"/>
        <v>#N/A</v>
      </c>
    </row>
    <row r="810" spans="1:118" x14ac:dyDescent="0.3">
      <c r="B810" s="150" t="s">
        <v>496</v>
      </c>
      <c r="C810" s="150"/>
      <c r="D810" s="116">
        <f>D811</f>
        <v>5213835.0599999987</v>
      </c>
      <c r="E810" s="117">
        <f t="shared" ref="E810:AD810" si="349">E811</f>
        <v>0</v>
      </c>
      <c r="F810" s="117">
        <f t="shared" si="349"/>
        <v>0</v>
      </c>
      <c r="G810" s="117">
        <f t="shared" si="349"/>
        <v>0</v>
      </c>
      <c r="H810" s="117">
        <f t="shared" si="349"/>
        <v>0</v>
      </c>
      <c r="I810" s="117">
        <f t="shared" si="349"/>
        <v>0</v>
      </c>
      <c r="J810" s="117">
        <f t="shared" si="349"/>
        <v>0</v>
      </c>
      <c r="K810" s="118">
        <f t="shared" si="349"/>
        <v>0</v>
      </c>
      <c r="L810" s="117">
        <f t="shared" si="349"/>
        <v>0</v>
      </c>
      <c r="M810" s="117">
        <f t="shared" si="349"/>
        <v>570</v>
      </c>
      <c r="N810" s="117">
        <f t="shared" si="349"/>
        <v>4982956.5199999996</v>
      </c>
      <c r="O810" s="117">
        <f t="shared" si="349"/>
        <v>0</v>
      </c>
      <c r="P810" s="117">
        <f t="shared" si="349"/>
        <v>0</v>
      </c>
      <c r="Q810" s="117">
        <f t="shared" si="349"/>
        <v>0</v>
      </c>
      <c r="R810" s="117">
        <f t="shared" si="349"/>
        <v>0</v>
      </c>
      <c r="S810" s="117">
        <f t="shared" si="349"/>
        <v>0</v>
      </c>
      <c r="T810" s="117">
        <f t="shared" si="349"/>
        <v>0</v>
      </c>
      <c r="U810" s="117">
        <f t="shared" si="349"/>
        <v>0</v>
      </c>
      <c r="V810" s="117">
        <f t="shared" si="349"/>
        <v>0</v>
      </c>
      <c r="W810" s="117">
        <f t="shared" si="349"/>
        <v>0</v>
      </c>
      <c r="X810" s="117">
        <f t="shared" si="349"/>
        <v>0</v>
      </c>
      <c r="Y810" s="117">
        <f t="shared" si="349"/>
        <v>0</v>
      </c>
      <c r="Z810" s="117">
        <f t="shared" si="349"/>
        <v>0</v>
      </c>
      <c r="AA810" s="117">
        <f t="shared" si="349"/>
        <v>0</v>
      </c>
      <c r="AB810" s="117">
        <f t="shared" si="349"/>
        <v>0</v>
      </c>
      <c r="AC810" s="117">
        <f t="shared" si="349"/>
        <v>106635.27</v>
      </c>
      <c r="AD810" s="117">
        <f t="shared" si="349"/>
        <v>124243.27</v>
      </c>
      <c r="AE810" s="117">
        <f>AE811</f>
        <v>0</v>
      </c>
      <c r="AF810" s="108" t="s">
        <v>17004</v>
      </c>
      <c r="AG810" s="108" t="s">
        <v>17004</v>
      </c>
      <c r="AH810" s="108" t="s">
        <v>17004</v>
      </c>
      <c r="AI810" s="124"/>
      <c r="AJ810" s="124"/>
      <c r="AK810" s="124"/>
      <c r="AL810" s="124"/>
      <c r="AM810" s="125"/>
      <c r="AN810" s="125"/>
      <c r="AO810" s="125"/>
      <c r="AP810" s="125"/>
      <c r="AQ810" s="125"/>
      <c r="AR810" s="125"/>
      <c r="AS810" s="125"/>
      <c r="AT810" s="125"/>
      <c r="AU810" s="125"/>
      <c r="AV810" s="125"/>
      <c r="AW810" s="125"/>
      <c r="AX810" s="126"/>
      <c r="AY810" s="126"/>
      <c r="AZ810" s="125"/>
      <c r="BA810" s="125"/>
      <c r="BB810" s="127"/>
      <c r="BC810" s="128">
        <f t="shared" si="341"/>
        <v>-570</v>
      </c>
      <c r="BJ810" s="97" t="e">
        <f t="shared" si="347"/>
        <v>#N/A</v>
      </c>
      <c r="BM810" s="97" t="s">
        <v>3734</v>
      </c>
      <c r="BN810" s="97" t="s">
        <v>997</v>
      </c>
      <c r="BO810" s="97" t="s">
        <v>770</v>
      </c>
      <c r="BU810" s="97" t="s">
        <v>3734</v>
      </c>
      <c r="BV810" s="97" t="s">
        <v>997</v>
      </c>
      <c r="BW810" s="97" t="s">
        <v>770</v>
      </c>
      <c r="CH810" s="119">
        <f t="shared" si="340"/>
        <v>-9.0221874415874481E-10</v>
      </c>
      <c r="DN810" s="97" t="e">
        <f t="shared" si="319"/>
        <v>#N/A</v>
      </c>
    </row>
    <row r="811" spans="1:118" x14ac:dyDescent="0.3">
      <c r="A811" s="97">
        <v>1</v>
      </c>
      <c r="B811" s="120">
        <f>SUBTOTAL(9,$A$383:A811)</f>
        <v>373</v>
      </c>
      <c r="C811" s="130" t="s">
        <v>502</v>
      </c>
      <c r="D811" s="117">
        <f>E811+F811+G811+H811+I811+J811+L811+N811+P811+R811+T811+U811+V811+W811+X811+Y811+Z811+AA811+AB811+AC811+AD811+AE811</f>
        <v>5213835.0599999987</v>
      </c>
      <c r="E811" s="133">
        <v>0</v>
      </c>
      <c r="F811" s="133">
        <v>0</v>
      </c>
      <c r="G811" s="133">
        <v>0</v>
      </c>
      <c r="H811" s="133">
        <v>0</v>
      </c>
      <c r="I811" s="133">
        <v>0</v>
      </c>
      <c r="J811" s="133">
        <v>0</v>
      </c>
      <c r="K811" s="149">
        <v>0</v>
      </c>
      <c r="L811" s="133">
        <v>0</v>
      </c>
      <c r="M811" s="117">
        <v>570</v>
      </c>
      <c r="N811" s="117">
        <f>4368430.29+614526.23</f>
        <v>4982956.5199999996</v>
      </c>
      <c r="O811" s="133">
        <v>0</v>
      </c>
      <c r="P811" s="133">
        <v>0</v>
      </c>
      <c r="Q811" s="133">
        <v>0</v>
      </c>
      <c r="R811" s="133">
        <v>0</v>
      </c>
      <c r="S811" s="133">
        <v>0</v>
      </c>
      <c r="T811" s="133">
        <v>0</v>
      </c>
      <c r="U811" s="133">
        <v>0</v>
      </c>
      <c r="V811" s="133">
        <v>0</v>
      </c>
      <c r="W811" s="133">
        <v>0</v>
      </c>
      <c r="X811" s="133">
        <v>0</v>
      </c>
      <c r="Y811" s="133">
        <v>0</v>
      </c>
      <c r="Z811" s="133">
        <v>0</v>
      </c>
      <c r="AA811" s="133">
        <v>0</v>
      </c>
      <c r="AB811" s="133">
        <v>0</v>
      </c>
      <c r="AC811" s="117">
        <f>ROUND(N811*2.14%,2)</f>
        <v>106635.27</v>
      </c>
      <c r="AD811" s="117">
        <v>124243.27</v>
      </c>
      <c r="AE811" s="133">
        <v>0</v>
      </c>
      <c r="AF811" s="108">
        <v>2024</v>
      </c>
      <c r="AG811" s="108">
        <v>2024</v>
      </c>
      <c r="AH811" s="108">
        <v>2024</v>
      </c>
      <c r="AI811" s="124"/>
      <c r="AJ811" s="124"/>
      <c r="AK811" s="124"/>
      <c r="AL811" s="124"/>
      <c r="AM811" s="125" t="s">
        <v>16928</v>
      </c>
      <c r="AN811" s="125" t="s">
        <v>16938</v>
      </c>
      <c r="AO811" s="125">
        <v>0</v>
      </c>
      <c r="AP811" s="125" t="s">
        <v>16939</v>
      </c>
      <c r="AQ811" s="125" t="s">
        <v>16945</v>
      </c>
      <c r="AR811" s="125">
        <v>0</v>
      </c>
      <c r="AS811" s="125"/>
      <c r="AT811" s="125"/>
      <c r="AU811" s="125"/>
      <c r="AV811" s="125"/>
      <c r="AW811" s="125" t="s">
        <v>797</v>
      </c>
      <c r="AX811" s="126">
        <v>831.4</v>
      </c>
      <c r="AY811" s="126">
        <v>550</v>
      </c>
      <c r="AZ811" s="125" t="s">
        <v>2966</v>
      </c>
      <c r="BA811" s="125" t="s">
        <v>16991</v>
      </c>
      <c r="BB811" s="127"/>
      <c r="BC811" s="128">
        <f t="shared" si="341"/>
        <v>-20</v>
      </c>
      <c r="BJ811" s="97" t="str">
        <f t="shared" si="347"/>
        <v>546.000</v>
      </c>
      <c r="BM811" s="97" t="s">
        <v>3737</v>
      </c>
      <c r="BN811" s="97" t="s">
        <v>2979</v>
      </c>
      <c r="BO811" s="97" t="s">
        <v>3738</v>
      </c>
      <c r="BU811" s="97" t="s">
        <v>3737</v>
      </c>
      <c r="BV811" s="97" t="s">
        <v>2979</v>
      </c>
      <c r="BW811" s="97" t="s">
        <v>3738</v>
      </c>
      <c r="CH811" s="119">
        <f t="shared" si="340"/>
        <v>-9.0221874415874481E-10</v>
      </c>
      <c r="DN811" s="97" t="e">
        <f t="shared" si="319"/>
        <v>#N/A</v>
      </c>
    </row>
    <row r="812" spans="1:118" x14ac:dyDescent="0.3">
      <c r="B812" s="150" t="s">
        <v>497</v>
      </c>
      <c r="C812" s="150"/>
      <c r="D812" s="116">
        <f>SUM(D813:D814)</f>
        <v>10758390.760000002</v>
      </c>
      <c r="E812" s="117">
        <f t="shared" ref="E812:AE812" si="350">SUM(E813:E814)</f>
        <v>0</v>
      </c>
      <c r="F812" s="117">
        <f t="shared" si="350"/>
        <v>0</v>
      </c>
      <c r="G812" s="117">
        <f t="shared" si="350"/>
        <v>0</v>
      </c>
      <c r="H812" s="117">
        <f t="shared" si="350"/>
        <v>0</v>
      </c>
      <c r="I812" s="117">
        <f t="shared" si="350"/>
        <v>0</v>
      </c>
      <c r="J812" s="117">
        <f t="shared" si="350"/>
        <v>0</v>
      </c>
      <c r="K812" s="118">
        <f t="shared" si="350"/>
        <v>0</v>
      </c>
      <c r="L812" s="117">
        <f t="shared" si="350"/>
        <v>0</v>
      </c>
      <c r="M812" s="117">
        <f t="shared" si="350"/>
        <v>0</v>
      </c>
      <c r="N812" s="117">
        <f t="shared" si="350"/>
        <v>0</v>
      </c>
      <c r="O812" s="117">
        <f t="shared" si="350"/>
        <v>0</v>
      </c>
      <c r="P812" s="117">
        <f t="shared" si="350"/>
        <v>0</v>
      </c>
      <c r="Q812" s="117">
        <f t="shared" si="350"/>
        <v>0</v>
      </c>
      <c r="R812" s="117">
        <f t="shared" si="350"/>
        <v>0</v>
      </c>
      <c r="S812" s="117">
        <f t="shared" si="350"/>
        <v>0</v>
      </c>
      <c r="T812" s="117">
        <f t="shared" si="350"/>
        <v>0</v>
      </c>
      <c r="U812" s="117">
        <f t="shared" si="350"/>
        <v>10428331.4</v>
      </c>
      <c r="V812" s="117">
        <f t="shared" si="350"/>
        <v>0</v>
      </c>
      <c r="W812" s="117">
        <f t="shared" si="350"/>
        <v>0</v>
      </c>
      <c r="X812" s="117">
        <f t="shared" si="350"/>
        <v>0</v>
      </c>
      <c r="Y812" s="117">
        <f t="shared" si="350"/>
        <v>0</v>
      </c>
      <c r="Z812" s="117">
        <f t="shared" si="350"/>
        <v>0</v>
      </c>
      <c r="AA812" s="117">
        <f t="shared" si="350"/>
        <v>0</v>
      </c>
      <c r="AB812" s="117">
        <f t="shared" si="350"/>
        <v>0</v>
      </c>
      <c r="AC812" s="117">
        <f t="shared" si="350"/>
        <v>223166.3</v>
      </c>
      <c r="AD812" s="117">
        <f t="shared" si="350"/>
        <v>106893.06</v>
      </c>
      <c r="AE812" s="117">
        <f t="shared" si="350"/>
        <v>0</v>
      </c>
      <c r="AF812" s="108" t="s">
        <v>17004</v>
      </c>
      <c r="AG812" s="108" t="s">
        <v>17004</v>
      </c>
      <c r="AH812" s="108" t="s">
        <v>17004</v>
      </c>
      <c r="AI812" s="124"/>
      <c r="AJ812" s="124"/>
      <c r="AK812" s="124"/>
      <c r="AL812" s="124"/>
      <c r="AM812" s="125"/>
      <c r="AN812" s="125"/>
      <c r="AO812" s="125"/>
      <c r="AP812" s="125"/>
      <c r="AQ812" s="125"/>
      <c r="AR812" s="125"/>
      <c r="AS812" s="125"/>
      <c r="AT812" s="125"/>
      <c r="AU812" s="125"/>
      <c r="AV812" s="125"/>
      <c r="AW812" s="125"/>
      <c r="AX812" s="126"/>
      <c r="AY812" s="126"/>
      <c r="AZ812" s="125"/>
      <c r="BA812" s="125"/>
      <c r="BB812" s="127"/>
      <c r="BC812" s="128">
        <f t="shared" si="341"/>
        <v>0</v>
      </c>
      <c r="BJ812" s="97" t="e">
        <f t="shared" si="347"/>
        <v>#N/A</v>
      </c>
      <c r="BM812" s="97" t="s">
        <v>3739</v>
      </c>
      <c r="BN812" s="97" t="s">
        <v>2979</v>
      </c>
      <c r="BO812" s="97" t="s">
        <v>2374</v>
      </c>
      <c r="BU812" s="97" t="s">
        <v>3739</v>
      </c>
      <c r="BV812" s="97" t="s">
        <v>2979</v>
      </c>
      <c r="BW812" s="97" t="s">
        <v>2374</v>
      </c>
      <c r="CH812" s="119">
        <f t="shared" si="340"/>
        <v>1.280568540096283E-9</v>
      </c>
      <c r="DN812" s="97" t="e">
        <f t="shared" si="319"/>
        <v>#N/A</v>
      </c>
    </row>
    <row r="813" spans="1:118" x14ac:dyDescent="0.3">
      <c r="A813" s="97">
        <v>1</v>
      </c>
      <c r="B813" s="120">
        <f>SUBTOTAL(9,$A$383:A813)</f>
        <v>374</v>
      </c>
      <c r="C813" s="130" t="s">
        <v>503</v>
      </c>
      <c r="D813" s="117">
        <f>E813+F813+G813+H813+I813+J813+L813+N813+P813+R813+T813+U813+V813+W813+X813+Y813+Z813+AA813+AB813+AC813+AD813+AE813</f>
        <v>5432641.9100000001</v>
      </c>
      <c r="E813" s="133">
        <v>0</v>
      </c>
      <c r="F813" s="133">
        <v>0</v>
      </c>
      <c r="G813" s="133">
        <v>0</v>
      </c>
      <c r="H813" s="133">
        <v>0</v>
      </c>
      <c r="I813" s="133">
        <v>0</v>
      </c>
      <c r="J813" s="133">
        <v>0</v>
      </c>
      <c r="K813" s="149">
        <v>0</v>
      </c>
      <c r="L813" s="133">
        <v>0</v>
      </c>
      <c r="M813" s="117">
        <v>0</v>
      </c>
      <c r="N813" s="181">
        <v>0</v>
      </c>
      <c r="O813" s="133">
        <v>0</v>
      </c>
      <c r="P813" s="133">
        <v>0</v>
      </c>
      <c r="Q813" s="133">
        <v>0</v>
      </c>
      <c r="R813" s="133">
        <v>0</v>
      </c>
      <c r="S813" s="133">
        <v>0</v>
      </c>
      <c r="T813" s="133">
        <v>0</v>
      </c>
      <c r="U813" s="117">
        <v>5214165.7</v>
      </c>
      <c r="V813" s="133">
        <v>0</v>
      </c>
      <c r="W813" s="133">
        <v>0</v>
      </c>
      <c r="X813" s="133">
        <v>0</v>
      </c>
      <c r="Y813" s="133">
        <v>0</v>
      </c>
      <c r="Z813" s="133">
        <v>0</v>
      </c>
      <c r="AA813" s="133">
        <v>0</v>
      </c>
      <c r="AB813" s="133">
        <v>0</v>
      </c>
      <c r="AC813" s="133">
        <f>ROUND(U813*2.14%,2)</f>
        <v>111583.15</v>
      </c>
      <c r="AD813" s="133">
        <v>106893.06</v>
      </c>
      <c r="AE813" s="133">
        <v>0</v>
      </c>
      <c r="AF813" s="108">
        <v>2024</v>
      </c>
      <c r="AG813" s="108">
        <v>2024</v>
      </c>
      <c r="AH813" s="108">
        <v>2024</v>
      </c>
      <c r="AI813" s="124"/>
      <c r="AJ813" s="124"/>
      <c r="AK813" s="124"/>
      <c r="AL813" s="124"/>
      <c r="AM813" s="125" t="s">
        <v>16934</v>
      </c>
      <c r="AN813" s="125" t="s">
        <v>16933</v>
      </c>
      <c r="AO813" s="125">
        <v>0</v>
      </c>
      <c r="AP813" s="125" t="s">
        <v>16937</v>
      </c>
      <c r="AQ813" s="125" t="s">
        <v>16945</v>
      </c>
      <c r="AR813" s="125">
        <v>0</v>
      </c>
      <c r="AS813" s="125" t="s">
        <v>16966</v>
      </c>
      <c r="AT813" s="125"/>
      <c r="AU813" s="125"/>
      <c r="AV813" s="125"/>
      <c r="AW813" s="125" t="s">
        <v>775</v>
      </c>
      <c r="AX813" s="126">
        <v>848.5</v>
      </c>
      <c r="AY813" s="126">
        <v>548</v>
      </c>
      <c r="AZ813" s="125" t="s">
        <v>2966</v>
      </c>
      <c r="BA813" s="125" t="s">
        <v>1342</v>
      </c>
      <c r="BB813" s="127"/>
      <c r="BC813" s="128">
        <f t="shared" si="341"/>
        <v>548</v>
      </c>
      <c r="BJ813" s="97" t="str">
        <f t="shared" si="347"/>
        <v>729.100</v>
      </c>
      <c r="BM813" s="97" t="s">
        <v>3740</v>
      </c>
      <c r="BN813" s="97" t="s">
        <v>3237</v>
      </c>
      <c r="BO813" s="97" t="s">
        <v>3742</v>
      </c>
      <c r="BU813" s="97" t="s">
        <v>3740</v>
      </c>
      <c r="BV813" s="97" t="s">
        <v>3237</v>
      </c>
      <c r="BW813" s="97" t="s">
        <v>3742</v>
      </c>
      <c r="CH813" s="119">
        <f t="shared" si="340"/>
        <v>-2.9103830456733704E-11</v>
      </c>
      <c r="DN813" s="97" t="e">
        <f t="shared" si="319"/>
        <v>#N/A</v>
      </c>
    </row>
    <row r="814" spans="1:118" x14ac:dyDescent="0.3">
      <c r="A814" s="97">
        <v>1</v>
      </c>
      <c r="B814" s="120">
        <f>SUBTOTAL(9,$A$383:A814)</f>
        <v>375</v>
      </c>
      <c r="C814" s="130" t="s">
        <v>498</v>
      </c>
      <c r="D814" s="117">
        <f>E814+F814+G814+H814+I814+J814+L814+N814+P814+R814+T814+U814+V814+W814+X814+Y814+Z814+AA814+AB814+AC814+AD814+AE814</f>
        <v>5325748.8500000006</v>
      </c>
      <c r="E814" s="133">
        <v>0</v>
      </c>
      <c r="F814" s="133">
        <v>0</v>
      </c>
      <c r="G814" s="133">
        <v>0</v>
      </c>
      <c r="H814" s="133">
        <v>0</v>
      </c>
      <c r="I814" s="133">
        <v>0</v>
      </c>
      <c r="J814" s="133">
        <v>0</v>
      </c>
      <c r="K814" s="149">
        <v>0</v>
      </c>
      <c r="L814" s="133">
        <v>0</v>
      </c>
      <c r="M814" s="122">
        <v>0</v>
      </c>
      <c r="N814" s="117">
        <v>0</v>
      </c>
      <c r="O814" s="133">
        <v>0</v>
      </c>
      <c r="P814" s="133">
        <v>0</v>
      </c>
      <c r="Q814" s="117">
        <v>0</v>
      </c>
      <c r="R814" s="117">
        <v>0</v>
      </c>
      <c r="S814" s="133">
        <v>0</v>
      </c>
      <c r="T814" s="133">
        <v>0</v>
      </c>
      <c r="U814" s="117">
        <v>5214165.7</v>
      </c>
      <c r="V814" s="133">
        <v>0</v>
      </c>
      <c r="W814" s="133">
        <v>0</v>
      </c>
      <c r="X814" s="133">
        <v>0</v>
      </c>
      <c r="Y814" s="133">
        <v>0</v>
      </c>
      <c r="Z814" s="133">
        <v>0</v>
      </c>
      <c r="AA814" s="133">
        <v>0</v>
      </c>
      <c r="AB814" s="133">
        <v>0</v>
      </c>
      <c r="AC814" s="133">
        <f>ROUND(U814*2.14%,2)</f>
        <v>111583.15</v>
      </c>
      <c r="AD814" s="133">
        <v>0</v>
      </c>
      <c r="AE814" s="133">
        <v>0</v>
      </c>
      <c r="AF814" s="108" t="s">
        <v>17025</v>
      </c>
      <c r="AG814" s="108">
        <v>2024</v>
      </c>
      <c r="AH814" s="108">
        <v>2024</v>
      </c>
      <c r="AI814" s="124"/>
      <c r="AJ814" s="124"/>
      <c r="AK814" s="124"/>
      <c r="AL814" s="124"/>
      <c r="AM814" s="125" t="s">
        <v>16941</v>
      </c>
      <c r="AN814" s="125" t="s">
        <v>16932</v>
      </c>
      <c r="AO814" s="125">
        <v>0</v>
      </c>
      <c r="AP814" s="125" t="s">
        <v>16937</v>
      </c>
      <c r="AQ814" s="125" t="s">
        <v>16942</v>
      </c>
      <c r="AR814" s="125">
        <v>0</v>
      </c>
      <c r="AS814" s="125" t="s">
        <v>16966</v>
      </c>
      <c r="AT814" s="125"/>
      <c r="AU814" s="125"/>
      <c r="AV814" s="125"/>
      <c r="AW814" s="125" t="s">
        <v>775</v>
      </c>
      <c r="AX814" s="126">
        <v>736.9</v>
      </c>
      <c r="AY814" s="126">
        <v>548.34</v>
      </c>
      <c r="AZ814" s="125" t="s">
        <v>2966</v>
      </c>
      <c r="BA814" s="125" t="s">
        <v>3043</v>
      </c>
      <c r="BB814" s="127"/>
      <c r="BC814" s="128">
        <f t="shared" si="341"/>
        <v>548.34</v>
      </c>
      <c r="BJ814" s="97" t="str">
        <f t="shared" si="347"/>
        <v>811.600</v>
      </c>
      <c r="BM814" s="97" t="s">
        <v>3726</v>
      </c>
      <c r="BN814" s="97" t="s">
        <v>1267</v>
      </c>
      <c r="BO814" s="97" t="s">
        <v>770</v>
      </c>
      <c r="BU814" s="97" t="s">
        <v>3726</v>
      </c>
      <c r="BV814" s="97" t="s">
        <v>1267</v>
      </c>
      <c r="BW814" s="97" t="s">
        <v>770</v>
      </c>
      <c r="CH814" s="119">
        <f t="shared" si="340"/>
        <v>3.7834979593753815E-10</v>
      </c>
      <c r="DN814" s="97" t="e">
        <f t="shared" si="319"/>
        <v>#N/A</v>
      </c>
    </row>
    <row r="815" spans="1:118" x14ac:dyDescent="0.3">
      <c r="B815" s="150" t="s">
        <v>500</v>
      </c>
      <c r="C815" s="150"/>
      <c r="D815" s="116">
        <f>SUM(D816:D817)</f>
        <v>10939215.029999999</v>
      </c>
      <c r="E815" s="117">
        <f t="shared" ref="E815:AE815" si="351">SUM(E816:E817)</f>
        <v>0</v>
      </c>
      <c r="F815" s="117">
        <f t="shared" si="351"/>
        <v>0</v>
      </c>
      <c r="G815" s="117">
        <f t="shared" si="351"/>
        <v>0</v>
      </c>
      <c r="H815" s="117">
        <f t="shared" si="351"/>
        <v>0</v>
      </c>
      <c r="I815" s="117">
        <f t="shared" si="351"/>
        <v>0</v>
      </c>
      <c r="J815" s="117">
        <f t="shared" si="351"/>
        <v>0</v>
      </c>
      <c r="K815" s="118">
        <f t="shared" si="351"/>
        <v>0</v>
      </c>
      <c r="L815" s="117">
        <f t="shared" si="351"/>
        <v>0</v>
      </c>
      <c r="M815" s="117">
        <f t="shared" si="351"/>
        <v>1277.22</v>
      </c>
      <c r="N815" s="117">
        <f t="shared" si="351"/>
        <v>10606348.699999999</v>
      </c>
      <c r="O815" s="117">
        <f t="shared" si="351"/>
        <v>0</v>
      </c>
      <c r="P815" s="117">
        <f t="shared" si="351"/>
        <v>0</v>
      </c>
      <c r="Q815" s="117">
        <f t="shared" si="351"/>
        <v>0</v>
      </c>
      <c r="R815" s="117">
        <f t="shared" si="351"/>
        <v>0</v>
      </c>
      <c r="S815" s="117">
        <f t="shared" si="351"/>
        <v>0</v>
      </c>
      <c r="T815" s="117">
        <f t="shared" si="351"/>
        <v>0</v>
      </c>
      <c r="U815" s="117">
        <f t="shared" si="351"/>
        <v>0</v>
      </c>
      <c r="V815" s="117">
        <f t="shared" si="351"/>
        <v>0</v>
      </c>
      <c r="W815" s="117">
        <f t="shared" si="351"/>
        <v>0</v>
      </c>
      <c r="X815" s="117">
        <f t="shared" si="351"/>
        <v>0</v>
      </c>
      <c r="Y815" s="117">
        <f t="shared" si="351"/>
        <v>0</v>
      </c>
      <c r="Z815" s="117">
        <f t="shared" si="351"/>
        <v>0</v>
      </c>
      <c r="AA815" s="117">
        <f t="shared" si="351"/>
        <v>0</v>
      </c>
      <c r="AB815" s="117">
        <f t="shared" si="351"/>
        <v>0</v>
      </c>
      <c r="AC815" s="117">
        <f t="shared" si="351"/>
        <v>226975.86</v>
      </c>
      <c r="AD815" s="117">
        <f t="shared" si="351"/>
        <v>105890.47</v>
      </c>
      <c r="AE815" s="117">
        <f t="shared" si="351"/>
        <v>0</v>
      </c>
      <c r="AF815" s="108" t="s">
        <v>17004</v>
      </c>
      <c r="AG815" s="108" t="s">
        <v>17004</v>
      </c>
      <c r="AH815" s="108" t="s">
        <v>17004</v>
      </c>
      <c r="AI815" s="124"/>
      <c r="AJ815" s="124"/>
      <c r="AK815" s="124"/>
      <c r="AL815" s="124"/>
      <c r="AM815" s="125"/>
      <c r="AN815" s="125"/>
      <c r="AO815" s="125"/>
      <c r="AP815" s="125"/>
      <c r="AQ815" s="125"/>
      <c r="AR815" s="125"/>
      <c r="AS815" s="125"/>
      <c r="AT815" s="125"/>
      <c r="AU815" s="125"/>
      <c r="AV815" s="125"/>
      <c r="AW815" s="125"/>
      <c r="AX815" s="126"/>
      <c r="AY815" s="126"/>
      <c r="AZ815" s="125"/>
      <c r="BA815" s="125"/>
      <c r="BB815" s="127"/>
      <c r="BC815" s="128">
        <f t="shared" si="341"/>
        <v>-1277.22</v>
      </c>
      <c r="BJ815" s="97" t="e">
        <f t="shared" si="347"/>
        <v>#N/A</v>
      </c>
      <c r="BM815" s="97" t="s">
        <v>3743</v>
      </c>
      <c r="BN815" s="97" t="s">
        <v>771</v>
      </c>
      <c r="BO815" s="97" t="s">
        <v>3745</v>
      </c>
      <c r="BU815" s="97" t="s">
        <v>3743</v>
      </c>
      <c r="BV815" s="97" t="s">
        <v>771</v>
      </c>
      <c r="BW815" s="97" t="s">
        <v>3745</v>
      </c>
      <c r="CH815" s="119">
        <f t="shared" si="340"/>
        <v>8.7311491370201111E-11</v>
      </c>
      <c r="DN815" s="97" t="e">
        <f t="shared" si="319"/>
        <v>#N/A</v>
      </c>
    </row>
    <row r="816" spans="1:118" x14ac:dyDescent="0.3">
      <c r="A816" s="97">
        <v>1</v>
      </c>
      <c r="B816" s="120">
        <f>SUBTOTAL(9,$A$383:A816)</f>
        <v>376</v>
      </c>
      <c r="C816" s="130" t="s">
        <v>504</v>
      </c>
      <c r="D816" s="117">
        <f>E816+F816+G816+H816+I816+J816+L816+N816+P816+R816+T816+U816+V816+W816+X816+Y816+Z816+AA816+AB816+AC816+AD816+AE816</f>
        <v>6057251.9899999993</v>
      </c>
      <c r="E816" s="133">
        <v>0</v>
      </c>
      <c r="F816" s="133">
        <v>0</v>
      </c>
      <c r="G816" s="133">
        <v>0</v>
      </c>
      <c r="H816" s="133">
        <v>0</v>
      </c>
      <c r="I816" s="133">
        <v>0</v>
      </c>
      <c r="J816" s="133">
        <v>0</v>
      </c>
      <c r="K816" s="149">
        <v>0</v>
      </c>
      <c r="L816" s="133">
        <v>0</v>
      </c>
      <c r="M816" s="117">
        <v>665.1</v>
      </c>
      <c r="N816" s="117">
        <f>5126670.77+700000</f>
        <v>5826670.7699999996</v>
      </c>
      <c r="O816" s="133">
        <v>0</v>
      </c>
      <c r="P816" s="133">
        <v>0</v>
      </c>
      <c r="Q816" s="133">
        <v>0</v>
      </c>
      <c r="R816" s="133">
        <v>0</v>
      </c>
      <c r="S816" s="133">
        <v>0</v>
      </c>
      <c r="T816" s="133">
        <v>0</v>
      </c>
      <c r="U816" s="133">
        <v>0</v>
      </c>
      <c r="V816" s="133">
        <v>0</v>
      </c>
      <c r="W816" s="133">
        <v>0</v>
      </c>
      <c r="X816" s="133">
        <v>0</v>
      </c>
      <c r="Y816" s="133">
        <v>0</v>
      </c>
      <c r="Z816" s="133">
        <v>0</v>
      </c>
      <c r="AA816" s="133">
        <v>0</v>
      </c>
      <c r="AB816" s="133">
        <v>0</v>
      </c>
      <c r="AC816" s="117">
        <f>ROUND(N816*2.14%,2)</f>
        <v>124690.75</v>
      </c>
      <c r="AD816" s="117">
        <v>105890.47</v>
      </c>
      <c r="AE816" s="133">
        <v>0</v>
      </c>
      <c r="AF816" s="108">
        <v>2024</v>
      </c>
      <c r="AG816" s="108">
        <v>2024</v>
      </c>
      <c r="AH816" s="108">
        <v>2024</v>
      </c>
      <c r="AI816" s="124"/>
      <c r="AJ816" s="124"/>
      <c r="AK816" s="124"/>
      <c r="AL816" s="124"/>
      <c r="AM816" s="125" t="s">
        <v>16944</v>
      </c>
      <c r="AN816" s="125" t="s">
        <v>16935</v>
      </c>
      <c r="AO816" s="125">
        <v>0</v>
      </c>
      <c r="AP816" s="125" t="s">
        <v>16938</v>
      </c>
      <c r="AQ816" s="125" t="s">
        <v>16945</v>
      </c>
      <c r="AR816" s="125" t="s">
        <v>16935</v>
      </c>
      <c r="AS816" s="125" t="s">
        <v>16964</v>
      </c>
      <c r="AT816" s="125"/>
      <c r="AU816" s="125"/>
      <c r="AV816" s="125"/>
      <c r="AW816" s="125" t="s">
        <v>810</v>
      </c>
      <c r="AX816" s="126">
        <v>713.9</v>
      </c>
      <c r="AY816" s="126">
        <v>685.22</v>
      </c>
      <c r="AZ816" s="125" t="s">
        <v>2966</v>
      </c>
      <c r="BA816" s="125" t="s">
        <v>16991</v>
      </c>
      <c r="BB816" s="127"/>
      <c r="BC816" s="128">
        <f t="shared" si="341"/>
        <v>20.120000000000005</v>
      </c>
      <c r="BJ816" s="97" t="str">
        <f t="shared" si="347"/>
        <v>497.100</v>
      </c>
      <c r="BM816" s="97" t="s">
        <v>3746</v>
      </c>
      <c r="BN816" s="97" t="s">
        <v>862</v>
      </c>
      <c r="BO816" s="97" t="s">
        <v>3748</v>
      </c>
      <c r="BU816" s="97" t="s">
        <v>3746</v>
      </c>
      <c r="BV816" s="97" t="s">
        <v>862</v>
      </c>
      <c r="BW816" s="97" t="s">
        <v>3748</v>
      </c>
      <c r="CH816" s="119">
        <f t="shared" si="340"/>
        <v>-2.6193447411060333E-10</v>
      </c>
      <c r="DN816" s="97" t="e">
        <f t="shared" si="319"/>
        <v>#N/A</v>
      </c>
    </row>
    <row r="817" spans="1:118" x14ac:dyDescent="0.3">
      <c r="A817" s="97">
        <v>1</v>
      </c>
      <c r="B817" s="120">
        <f>SUBTOTAL(9,$A$383:A817)</f>
        <v>377</v>
      </c>
      <c r="C817" s="130" t="s">
        <v>499</v>
      </c>
      <c r="D817" s="117">
        <f>E817+F817+G817+H817+I817+J817+L817+N817+P817+R817+T817+U817+V817+W817+X817+Y817+Z817+AA817+AB817+AC817+AD817+AE817</f>
        <v>4881963.04</v>
      </c>
      <c r="E817" s="133">
        <v>0</v>
      </c>
      <c r="F817" s="133">
        <v>0</v>
      </c>
      <c r="G817" s="133">
        <v>0</v>
      </c>
      <c r="H817" s="133">
        <v>0</v>
      </c>
      <c r="I817" s="133">
        <v>0</v>
      </c>
      <c r="J817" s="133">
        <v>0</v>
      </c>
      <c r="K817" s="149">
        <v>0</v>
      </c>
      <c r="L817" s="133">
        <v>0</v>
      </c>
      <c r="M817" s="122">
        <v>612.12</v>
      </c>
      <c r="N817" s="117">
        <v>4779677.93</v>
      </c>
      <c r="O817" s="133">
        <v>0</v>
      </c>
      <c r="P817" s="133">
        <v>0</v>
      </c>
      <c r="Q817" s="117">
        <v>0</v>
      </c>
      <c r="R817" s="117">
        <v>0</v>
      </c>
      <c r="S817" s="133">
        <v>0</v>
      </c>
      <c r="T817" s="133">
        <v>0</v>
      </c>
      <c r="U817" s="117">
        <v>0</v>
      </c>
      <c r="V817" s="133">
        <v>0</v>
      </c>
      <c r="W817" s="133">
        <v>0</v>
      </c>
      <c r="X817" s="133">
        <v>0</v>
      </c>
      <c r="Y817" s="133">
        <v>0</v>
      </c>
      <c r="Z817" s="133">
        <v>0</v>
      </c>
      <c r="AA817" s="133">
        <v>0</v>
      </c>
      <c r="AB817" s="133">
        <v>0</v>
      </c>
      <c r="AC817" s="117">
        <f>ROUND(N817*2.14%,2)</f>
        <v>102285.11</v>
      </c>
      <c r="AD817" s="117">
        <v>0</v>
      </c>
      <c r="AE817" s="133">
        <v>0</v>
      </c>
      <c r="AF817" s="108" t="s">
        <v>17025</v>
      </c>
      <c r="AG817" s="108">
        <v>2024</v>
      </c>
      <c r="AH817" s="108">
        <v>2024</v>
      </c>
      <c r="AI817" s="124"/>
      <c r="AJ817" s="124"/>
      <c r="AK817" s="124"/>
      <c r="AL817" s="124"/>
      <c r="AM817" s="125" t="s">
        <v>16934</v>
      </c>
      <c r="AN817" s="125" t="s">
        <v>16944</v>
      </c>
      <c r="AO817" s="125">
        <v>0</v>
      </c>
      <c r="AP817" s="125" t="s">
        <v>16943</v>
      </c>
      <c r="AQ817" s="125" t="s">
        <v>16938</v>
      </c>
      <c r="AR817" s="125" t="s">
        <v>16943</v>
      </c>
      <c r="AS817" s="125" t="s">
        <v>16962</v>
      </c>
      <c r="AT817" s="125"/>
      <c r="AU817" s="125"/>
      <c r="AV817" s="125"/>
      <c r="AW817" s="125" t="s">
        <v>703</v>
      </c>
      <c r="AX817" s="126">
        <v>1119.9000000000001</v>
      </c>
      <c r="AY817" s="126">
        <v>706.43</v>
      </c>
      <c r="AZ817" s="125" t="s">
        <v>2966</v>
      </c>
      <c r="BA817" s="125" t="s">
        <v>16991</v>
      </c>
      <c r="BB817" s="127"/>
      <c r="BC817" s="128">
        <f t="shared" si="341"/>
        <v>94.309999999999945</v>
      </c>
      <c r="BJ817" s="97" t="str">
        <f t="shared" si="347"/>
        <v>526.400</v>
      </c>
      <c r="BM817" s="97" t="s">
        <v>3731</v>
      </c>
      <c r="BN817" s="97" t="s">
        <v>658</v>
      </c>
      <c r="BO817" s="97" t="s">
        <v>770</v>
      </c>
      <c r="BU817" s="97" t="s">
        <v>3731</v>
      </c>
      <c r="BV817" s="97" t="s">
        <v>658</v>
      </c>
      <c r="BW817" s="97" t="s">
        <v>770</v>
      </c>
      <c r="CH817" s="119">
        <f t="shared" si="340"/>
        <v>3.3469405025243759E-10</v>
      </c>
      <c r="DN817" s="97" t="e">
        <f t="shared" si="319"/>
        <v>#N/A</v>
      </c>
    </row>
    <row r="818" spans="1:118" x14ac:dyDescent="0.3">
      <c r="B818" s="150" t="s">
        <v>304</v>
      </c>
      <c r="C818" s="150"/>
      <c r="D818" s="116">
        <f>SUM(D819:D821)</f>
        <v>25693967.629999999</v>
      </c>
      <c r="E818" s="117">
        <f t="shared" ref="E818:AE818" si="352">SUM(E819:E821)</f>
        <v>0</v>
      </c>
      <c r="F818" s="117">
        <f t="shared" si="352"/>
        <v>0</v>
      </c>
      <c r="G818" s="117">
        <f t="shared" si="352"/>
        <v>0</v>
      </c>
      <c r="H818" s="117">
        <f t="shared" si="352"/>
        <v>0</v>
      </c>
      <c r="I818" s="117">
        <f t="shared" si="352"/>
        <v>0</v>
      </c>
      <c r="J818" s="117">
        <f t="shared" si="352"/>
        <v>0</v>
      </c>
      <c r="K818" s="118">
        <f t="shared" si="352"/>
        <v>0</v>
      </c>
      <c r="L818" s="117">
        <f t="shared" si="352"/>
        <v>0</v>
      </c>
      <c r="M818" s="117">
        <f t="shared" si="352"/>
        <v>2925.6800000000003</v>
      </c>
      <c r="N818" s="117">
        <f t="shared" si="352"/>
        <v>24722077.329999998</v>
      </c>
      <c r="O818" s="117">
        <f t="shared" si="352"/>
        <v>0</v>
      </c>
      <c r="P818" s="117">
        <f t="shared" si="352"/>
        <v>0</v>
      </c>
      <c r="Q818" s="117">
        <f t="shared" si="352"/>
        <v>0</v>
      </c>
      <c r="R818" s="117">
        <f t="shared" si="352"/>
        <v>0</v>
      </c>
      <c r="S818" s="117">
        <f t="shared" si="352"/>
        <v>0</v>
      </c>
      <c r="T818" s="117">
        <f t="shared" si="352"/>
        <v>0</v>
      </c>
      <c r="U818" s="117">
        <f t="shared" si="352"/>
        <v>0</v>
      </c>
      <c r="V818" s="117">
        <f t="shared" si="352"/>
        <v>0</v>
      </c>
      <c r="W818" s="117">
        <f t="shared" si="352"/>
        <v>0</v>
      </c>
      <c r="X818" s="117">
        <f t="shared" si="352"/>
        <v>0</v>
      </c>
      <c r="Y818" s="117">
        <f t="shared" si="352"/>
        <v>0</v>
      </c>
      <c r="Z818" s="117">
        <f t="shared" si="352"/>
        <v>0</v>
      </c>
      <c r="AA818" s="117">
        <f t="shared" si="352"/>
        <v>0</v>
      </c>
      <c r="AB818" s="117">
        <f t="shared" si="352"/>
        <v>0</v>
      </c>
      <c r="AC818" s="117">
        <f t="shared" si="352"/>
        <v>529052.44999999995</v>
      </c>
      <c r="AD818" s="117">
        <f t="shared" si="352"/>
        <v>442837.85</v>
      </c>
      <c r="AE818" s="117">
        <f t="shared" si="352"/>
        <v>0</v>
      </c>
      <c r="AF818" s="108" t="s">
        <v>17004</v>
      </c>
      <c r="AG818" s="108" t="s">
        <v>17004</v>
      </c>
      <c r="AH818" s="108" t="s">
        <v>17004</v>
      </c>
      <c r="AI818" s="124"/>
      <c r="AJ818" s="124"/>
      <c r="AK818" s="124"/>
      <c r="AL818" s="124"/>
      <c r="AM818" s="125"/>
      <c r="AN818" s="125"/>
      <c r="AO818" s="125"/>
      <c r="AP818" s="125"/>
      <c r="AQ818" s="125"/>
      <c r="AR818" s="125"/>
      <c r="AS818" s="125"/>
      <c r="AT818" s="125"/>
      <c r="AU818" s="125"/>
      <c r="AV818" s="125"/>
      <c r="AW818" s="125"/>
      <c r="AX818" s="126"/>
      <c r="AY818" s="126"/>
      <c r="AZ818" s="125"/>
      <c r="BA818" s="125"/>
      <c r="BB818" s="127"/>
      <c r="BC818" s="128">
        <f t="shared" si="341"/>
        <v>-2925.6800000000003</v>
      </c>
      <c r="BJ818" s="97" t="e">
        <f t="shared" si="347"/>
        <v>#N/A</v>
      </c>
      <c r="BM818" s="97" t="s">
        <v>3431</v>
      </c>
      <c r="BN818" s="97" t="s">
        <v>2983</v>
      </c>
      <c r="BO818" s="97" t="s">
        <v>2983</v>
      </c>
      <c r="BU818" s="97" t="s">
        <v>3431</v>
      </c>
      <c r="BV818" s="97" t="s">
        <v>2983</v>
      </c>
      <c r="BW818" s="97" t="s">
        <v>2983</v>
      </c>
      <c r="CH818" s="119">
        <f t="shared" si="340"/>
        <v>8.149072527885437E-10</v>
      </c>
      <c r="DN818" s="97" t="e">
        <f t="shared" si="319"/>
        <v>#N/A</v>
      </c>
    </row>
    <row r="819" spans="1:118" x14ac:dyDescent="0.3">
      <c r="A819" s="97">
        <v>1</v>
      </c>
      <c r="B819" s="120">
        <f>SUBTOTAL(9,$A$383:A819)</f>
        <v>378</v>
      </c>
      <c r="C819" s="130" t="s">
        <v>306</v>
      </c>
      <c r="D819" s="117">
        <f t="shared" ref="D819:D821" si="353">E819+F819+G819+H819+I819+J819+L819+N819+P819+R819+T819+U819+V819+W819+X819+Y819+Z819+AA819+AB819+AC819+AD819+AE819</f>
        <v>4964932.16</v>
      </c>
      <c r="E819" s="133">
        <v>0</v>
      </c>
      <c r="F819" s="133">
        <v>0</v>
      </c>
      <c r="G819" s="133">
        <v>0</v>
      </c>
      <c r="H819" s="133">
        <v>0</v>
      </c>
      <c r="I819" s="133">
        <v>0</v>
      </c>
      <c r="J819" s="133">
        <v>0</v>
      </c>
      <c r="K819" s="149">
        <v>0</v>
      </c>
      <c r="L819" s="133">
        <v>0</v>
      </c>
      <c r="M819" s="117">
        <v>620</v>
      </c>
      <c r="N819" s="117">
        <v>4629896.6900000004</v>
      </c>
      <c r="O819" s="133">
        <v>0</v>
      </c>
      <c r="P819" s="133">
        <v>0</v>
      </c>
      <c r="Q819" s="133">
        <v>0</v>
      </c>
      <c r="R819" s="133">
        <v>0</v>
      </c>
      <c r="S819" s="133">
        <v>0</v>
      </c>
      <c r="T819" s="133">
        <v>0</v>
      </c>
      <c r="U819" s="133">
        <v>0</v>
      </c>
      <c r="V819" s="133">
        <v>0</v>
      </c>
      <c r="W819" s="133">
        <v>0</v>
      </c>
      <c r="X819" s="133">
        <v>0</v>
      </c>
      <c r="Y819" s="133">
        <v>0</v>
      </c>
      <c r="Z819" s="133">
        <v>0</v>
      </c>
      <c r="AA819" s="133">
        <v>0</v>
      </c>
      <c r="AB819" s="133">
        <v>0</v>
      </c>
      <c r="AC819" s="117">
        <f>ROUND(N819*2.14%,2)</f>
        <v>99079.79</v>
      </c>
      <c r="AD819" s="117">
        <v>235955.68</v>
      </c>
      <c r="AE819" s="133">
        <v>0</v>
      </c>
      <c r="AF819" s="108">
        <v>2024</v>
      </c>
      <c r="AG819" s="108">
        <v>2024</v>
      </c>
      <c r="AH819" s="108">
        <v>2024</v>
      </c>
      <c r="AI819" s="124"/>
      <c r="AJ819" s="124"/>
      <c r="AK819" s="124"/>
      <c r="AL819" s="124"/>
      <c r="AM819" s="125" t="s">
        <v>16932</v>
      </c>
      <c r="AN819" s="125" t="s">
        <v>16932</v>
      </c>
      <c r="AO819" s="125">
        <v>0</v>
      </c>
      <c r="AP819" s="125" t="s">
        <v>16944</v>
      </c>
      <c r="AQ819" s="125" t="s">
        <v>16945</v>
      </c>
      <c r="AR819" s="125" t="s">
        <v>16937</v>
      </c>
      <c r="AS819" s="125"/>
      <c r="AT819" s="125"/>
      <c r="AU819" s="125"/>
      <c r="AV819" s="125"/>
      <c r="AW819" s="125" t="s">
        <v>787</v>
      </c>
      <c r="AX819" s="126">
        <v>1776.4</v>
      </c>
      <c r="AY819" s="126">
        <v>620</v>
      </c>
      <c r="AZ819" s="125" t="s">
        <v>2966</v>
      </c>
      <c r="BA819" s="125" t="s">
        <v>16991</v>
      </c>
      <c r="BB819" s="127"/>
      <c r="BC819" s="128">
        <f t="shared" si="341"/>
        <v>0</v>
      </c>
      <c r="BJ819" s="97" t="str">
        <f t="shared" si="347"/>
        <v>нет данных</v>
      </c>
      <c r="BM819" s="97" t="s">
        <v>3432</v>
      </c>
      <c r="BN819" s="97" t="s">
        <v>1342</v>
      </c>
      <c r="BO819" s="97" t="s">
        <v>2983</v>
      </c>
      <c r="BU819" s="97" t="s">
        <v>3432</v>
      </c>
      <c r="BV819" s="97" t="s">
        <v>1342</v>
      </c>
      <c r="BW819" s="97" t="s">
        <v>2983</v>
      </c>
      <c r="CH819" s="119">
        <f t="shared" si="340"/>
        <v>-2.3283064365386963E-10</v>
      </c>
      <c r="DN819" s="97" t="e">
        <f t="shared" si="319"/>
        <v>#N/A</v>
      </c>
    </row>
    <row r="820" spans="1:118" x14ac:dyDescent="0.3">
      <c r="A820" s="97">
        <v>1</v>
      </c>
      <c r="B820" s="120">
        <f>SUBTOTAL(9,$A$383:A820)</f>
        <v>379</v>
      </c>
      <c r="C820" s="130" t="s">
        <v>307</v>
      </c>
      <c r="D820" s="117">
        <f t="shared" si="353"/>
        <v>8771780.5</v>
      </c>
      <c r="E820" s="133">
        <v>0</v>
      </c>
      <c r="F820" s="133">
        <v>0</v>
      </c>
      <c r="G820" s="133">
        <v>0</v>
      </c>
      <c r="H820" s="133">
        <v>0</v>
      </c>
      <c r="I820" s="133">
        <v>0</v>
      </c>
      <c r="J820" s="133">
        <v>0</v>
      </c>
      <c r="K820" s="149">
        <v>0</v>
      </c>
      <c r="L820" s="133">
        <v>0</v>
      </c>
      <c r="M820" s="117">
        <v>1107</v>
      </c>
      <c r="N820" s="117">
        <v>8385449.71</v>
      </c>
      <c r="O820" s="133">
        <v>0</v>
      </c>
      <c r="P820" s="133">
        <v>0</v>
      </c>
      <c r="Q820" s="133">
        <v>0</v>
      </c>
      <c r="R820" s="133">
        <v>0</v>
      </c>
      <c r="S820" s="133">
        <v>0</v>
      </c>
      <c r="T820" s="133">
        <v>0</v>
      </c>
      <c r="U820" s="133">
        <v>0</v>
      </c>
      <c r="V820" s="133">
        <v>0</v>
      </c>
      <c r="W820" s="133">
        <v>0</v>
      </c>
      <c r="X820" s="133">
        <v>0</v>
      </c>
      <c r="Y820" s="133">
        <v>0</v>
      </c>
      <c r="Z820" s="133">
        <v>0</v>
      </c>
      <c r="AA820" s="133">
        <v>0</v>
      </c>
      <c r="AB820" s="133">
        <v>0</v>
      </c>
      <c r="AC820" s="117">
        <f>ROUND(N820*2.14%,2)</f>
        <v>179448.62</v>
      </c>
      <c r="AD820" s="133">
        <v>206882.17</v>
      </c>
      <c r="AE820" s="133">
        <v>0</v>
      </c>
      <c r="AF820" s="108">
        <v>2024</v>
      </c>
      <c r="AG820" s="108">
        <v>2024</v>
      </c>
      <c r="AH820" s="108">
        <v>2024</v>
      </c>
      <c r="AI820" s="124"/>
      <c r="AJ820" s="124"/>
      <c r="AK820" s="124"/>
      <c r="AL820" s="124"/>
      <c r="AM820" s="125" t="s">
        <v>16936</v>
      </c>
      <c r="AN820" s="125" t="s">
        <v>16953</v>
      </c>
      <c r="AO820" s="125">
        <v>0</v>
      </c>
      <c r="AP820" s="125" t="s">
        <v>16939</v>
      </c>
      <c r="AQ820" s="125" t="s">
        <v>16937</v>
      </c>
      <c r="AR820" s="125">
        <v>0</v>
      </c>
      <c r="AS820" s="125" t="s">
        <v>16959</v>
      </c>
      <c r="AT820" s="125"/>
      <c r="AU820" s="125"/>
      <c r="AV820" s="125"/>
      <c r="AW820" s="125" t="s">
        <v>771</v>
      </c>
      <c r="AX820" s="126">
        <v>1824.4</v>
      </c>
      <c r="AY820" s="126">
        <v>1107</v>
      </c>
      <c r="AZ820" s="125" t="s">
        <v>2966</v>
      </c>
      <c r="BA820" s="125" t="s">
        <v>16991</v>
      </c>
      <c r="BB820" s="127"/>
      <c r="BC820" s="128">
        <f t="shared" si="341"/>
        <v>0</v>
      </c>
      <c r="BJ820" s="97" t="str">
        <f t="shared" si="347"/>
        <v>1093.000</v>
      </c>
      <c r="BM820" s="97" t="s">
        <v>556</v>
      </c>
      <c r="BN820" s="97" t="s">
        <v>2979</v>
      </c>
      <c r="BO820" s="97" t="s">
        <v>3433</v>
      </c>
      <c r="BU820" s="97" t="s">
        <v>556</v>
      </c>
      <c r="BV820" s="97" t="s">
        <v>2979</v>
      </c>
      <c r="BW820" s="97" t="s">
        <v>3433</v>
      </c>
      <c r="CH820" s="119">
        <f t="shared" si="340"/>
        <v>2.9103830456733704E-11</v>
      </c>
      <c r="DN820" s="97" t="e">
        <f t="shared" si="319"/>
        <v>#N/A</v>
      </c>
    </row>
    <row r="821" spans="1:118" x14ac:dyDescent="0.3">
      <c r="A821" s="97">
        <v>1</v>
      </c>
      <c r="B821" s="120">
        <f>SUBTOTAL(9,$A$383:A821)</f>
        <v>380</v>
      </c>
      <c r="C821" s="130" t="s">
        <v>303</v>
      </c>
      <c r="D821" s="117">
        <f t="shared" si="353"/>
        <v>11957254.969999999</v>
      </c>
      <c r="E821" s="133">
        <v>0</v>
      </c>
      <c r="F821" s="133">
        <v>0</v>
      </c>
      <c r="G821" s="133">
        <v>0</v>
      </c>
      <c r="H821" s="133">
        <v>0</v>
      </c>
      <c r="I821" s="133">
        <v>0</v>
      </c>
      <c r="J821" s="133">
        <v>0</v>
      </c>
      <c r="K821" s="149">
        <v>0</v>
      </c>
      <c r="L821" s="133">
        <v>0</v>
      </c>
      <c r="M821" s="122">
        <v>1198.68</v>
      </c>
      <c r="N821" s="117">
        <f>11749734.02-43003.09</f>
        <v>11706730.93</v>
      </c>
      <c r="O821" s="133">
        <v>0</v>
      </c>
      <c r="P821" s="133">
        <v>0</v>
      </c>
      <c r="Q821" s="117">
        <v>0</v>
      </c>
      <c r="R821" s="117">
        <v>0</v>
      </c>
      <c r="S821" s="133">
        <v>0</v>
      </c>
      <c r="T821" s="133">
        <v>0</v>
      </c>
      <c r="U821" s="133">
        <v>0</v>
      </c>
      <c r="V821" s="133">
        <v>0</v>
      </c>
      <c r="W821" s="133">
        <v>0</v>
      </c>
      <c r="X821" s="133">
        <v>0</v>
      </c>
      <c r="Y821" s="133">
        <v>0</v>
      </c>
      <c r="Z821" s="133">
        <v>0</v>
      </c>
      <c r="AA821" s="133">
        <v>0</v>
      </c>
      <c r="AB821" s="133">
        <v>0</v>
      </c>
      <c r="AC821" s="117">
        <f>ROUND(N821*2.14%,2)</f>
        <v>250524.04</v>
      </c>
      <c r="AD821" s="133">
        <v>0</v>
      </c>
      <c r="AE821" s="133">
        <v>0</v>
      </c>
      <c r="AF821" s="108" t="s">
        <v>17025</v>
      </c>
      <c r="AG821" s="108">
        <v>2024</v>
      </c>
      <c r="AH821" s="108">
        <v>2024</v>
      </c>
      <c r="AI821" s="124"/>
      <c r="AJ821" s="124"/>
      <c r="AK821" s="124"/>
      <c r="AL821" s="124"/>
      <c r="AM821" s="125" t="s">
        <v>16939</v>
      </c>
      <c r="AN821" s="125" t="s">
        <v>16945</v>
      </c>
      <c r="AO821" s="125">
        <v>0</v>
      </c>
      <c r="AP821" s="125" t="s">
        <v>16943</v>
      </c>
      <c r="AQ821" s="125" t="s">
        <v>16943</v>
      </c>
      <c r="AR821" s="125">
        <v>2015</v>
      </c>
      <c r="AS821" s="125"/>
      <c r="AT821" s="125" t="s">
        <v>16954</v>
      </c>
      <c r="AU821" s="129">
        <v>291118.3</v>
      </c>
      <c r="AV821" s="129">
        <v>2461444.4200000004</v>
      </c>
      <c r="AW821" s="125" t="s">
        <v>1070</v>
      </c>
      <c r="AX821" s="126">
        <v>4211</v>
      </c>
      <c r="AY821" s="126">
        <v>1541</v>
      </c>
      <c r="AZ821" s="125" t="s">
        <v>2966</v>
      </c>
      <c r="BA821" s="125" t="s">
        <v>16991</v>
      </c>
      <c r="BB821" s="127"/>
      <c r="BC821" s="128">
        <f t="shared" si="341"/>
        <v>342.31999999999994</v>
      </c>
      <c r="BJ821" s="97" t="str">
        <f t="shared" si="347"/>
        <v>1348.500</v>
      </c>
      <c r="BM821" s="97" t="s">
        <v>3428</v>
      </c>
      <c r="BN821" s="97" t="s">
        <v>3003</v>
      </c>
      <c r="BO821" s="97" t="s">
        <v>3429</v>
      </c>
      <c r="BU821" s="97" t="s">
        <v>3428</v>
      </c>
      <c r="BV821" s="97" t="s">
        <v>3003</v>
      </c>
      <c r="BW821" s="97" t="s">
        <v>3429</v>
      </c>
      <c r="CH821" s="119">
        <f t="shared" si="340"/>
        <v>-9.0221874415874481E-10</v>
      </c>
      <c r="DN821" s="97" t="e">
        <f t="shared" si="319"/>
        <v>#N/A</v>
      </c>
    </row>
    <row r="822" spans="1:118" x14ac:dyDescent="0.3">
      <c r="B822" s="150" t="s">
        <v>308</v>
      </c>
      <c r="C822" s="150"/>
      <c r="D822" s="116">
        <f>SUM(D823:D824)</f>
        <v>5861857.9199999999</v>
      </c>
      <c r="E822" s="117">
        <f t="shared" ref="E822:AE822" si="354">SUM(E823:E824)</f>
        <v>0</v>
      </c>
      <c r="F822" s="117">
        <f t="shared" si="354"/>
        <v>0</v>
      </c>
      <c r="G822" s="117">
        <f t="shared" si="354"/>
        <v>0</v>
      </c>
      <c r="H822" s="117">
        <f t="shared" si="354"/>
        <v>0</v>
      </c>
      <c r="I822" s="117">
        <f t="shared" si="354"/>
        <v>0</v>
      </c>
      <c r="J822" s="117">
        <f t="shared" si="354"/>
        <v>0</v>
      </c>
      <c r="K822" s="118">
        <f t="shared" si="354"/>
        <v>0</v>
      </c>
      <c r="L822" s="117">
        <f t="shared" si="354"/>
        <v>0</v>
      </c>
      <c r="M822" s="117">
        <f t="shared" si="354"/>
        <v>300</v>
      </c>
      <c r="N822" s="117">
        <f t="shared" si="354"/>
        <v>2178687.29</v>
      </c>
      <c r="O822" s="117">
        <f t="shared" si="354"/>
        <v>0</v>
      </c>
      <c r="P822" s="117">
        <f t="shared" si="354"/>
        <v>0</v>
      </c>
      <c r="Q822" s="117">
        <f t="shared" si="354"/>
        <v>0</v>
      </c>
      <c r="R822" s="117">
        <f t="shared" si="354"/>
        <v>0</v>
      </c>
      <c r="S822" s="117">
        <f t="shared" si="354"/>
        <v>0</v>
      </c>
      <c r="T822" s="117">
        <f t="shared" si="354"/>
        <v>0</v>
      </c>
      <c r="U822" s="117">
        <f t="shared" si="354"/>
        <v>3326757.39</v>
      </c>
      <c r="V822" s="117">
        <f t="shared" si="354"/>
        <v>0</v>
      </c>
      <c r="W822" s="117">
        <f t="shared" si="354"/>
        <v>0</v>
      </c>
      <c r="X822" s="117">
        <f t="shared" si="354"/>
        <v>0</v>
      </c>
      <c r="Y822" s="117">
        <f t="shared" si="354"/>
        <v>0</v>
      </c>
      <c r="Z822" s="117">
        <f t="shared" si="354"/>
        <v>0</v>
      </c>
      <c r="AA822" s="117">
        <f t="shared" si="354"/>
        <v>0</v>
      </c>
      <c r="AB822" s="117">
        <f t="shared" si="354"/>
        <v>0</v>
      </c>
      <c r="AC822" s="117">
        <f t="shared" si="354"/>
        <v>117816.52</v>
      </c>
      <c r="AD822" s="117">
        <f t="shared" si="354"/>
        <v>238596.71999999997</v>
      </c>
      <c r="AE822" s="117">
        <f t="shared" si="354"/>
        <v>0</v>
      </c>
      <c r="AF822" s="108" t="s">
        <v>17004</v>
      </c>
      <c r="AG822" s="108" t="s">
        <v>17004</v>
      </c>
      <c r="AH822" s="108" t="s">
        <v>17004</v>
      </c>
      <c r="AI822" s="124"/>
      <c r="AJ822" s="124"/>
      <c r="AK822" s="124"/>
      <c r="AL822" s="124"/>
      <c r="AM822" s="125"/>
      <c r="AN822" s="125"/>
      <c r="AO822" s="125"/>
      <c r="AP822" s="125"/>
      <c r="AQ822" s="125"/>
      <c r="AR822" s="125"/>
      <c r="AS822" s="125"/>
      <c r="AT822" s="125"/>
      <c r="AU822" s="125"/>
      <c r="AV822" s="125"/>
      <c r="AW822" s="125"/>
      <c r="AX822" s="126"/>
      <c r="AY822" s="126"/>
      <c r="AZ822" s="125"/>
      <c r="BA822" s="125"/>
      <c r="BB822" s="127"/>
      <c r="BC822" s="128">
        <f t="shared" si="341"/>
        <v>-300</v>
      </c>
      <c r="BJ822" s="97" t="e">
        <f t="shared" si="347"/>
        <v>#N/A</v>
      </c>
      <c r="BM822" s="97" t="s">
        <v>3434</v>
      </c>
      <c r="BN822" s="97" t="s">
        <v>2983</v>
      </c>
      <c r="BO822" s="97" t="s">
        <v>2983</v>
      </c>
      <c r="BU822" s="97" t="s">
        <v>3434</v>
      </c>
      <c r="BV822" s="97" t="s">
        <v>2983</v>
      </c>
      <c r="BW822" s="97" t="s">
        <v>2983</v>
      </c>
      <c r="CH822" s="119">
        <f t="shared" si="340"/>
        <v>-2.3283064365386963E-10</v>
      </c>
      <c r="DN822" s="97" t="e">
        <f t="shared" si="319"/>
        <v>#N/A</v>
      </c>
    </row>
    <row r="823" spans="1:118" x14ac:dyDescent="0.3">
      <c r="A823" s="97">
        <v>1</v>
      </c>
      <c r="B823" s="120">
        <f>SUBTOTAL(9,$A$383:A823)</f>
        <v>381</v>
      </c>
      <c r="C823" s="130" t="s">
        <v>309</v>
      </c>
      <c r="D823" s="117">
        <f t="shared" ref="D823:D824" si="355">E823+F823+G823+H823+I823+J823+L823+N823+P823+R823+T823+U823+V823+W823+X823+Y823+Z823+AA823+AB823+AC823+AD823+AE823</f>
        <v>2304700.31</v>
      </c>
      <c r="E823" s="133">
        <v>0</v>
      </c>
      <c r="F823" s="133">
        <v>0</v>
      </c>
      <c r="G823" s="133">
        <v>0</v>
      </c>
      <c r="H823" s="133">
        <v>0</v>
      </c>
      <c r="I823" s="133">
        <v>0</v>
      </c>
      <c r="J823" s="133">
        <v>0</v>
      </c>
      <c r="K823" s="149">
        <v>0</v>
      </c>
      <c r="L823" s="133">
        <v>0</v>
      </c>
      <c r="M823" s="154">
        <v>300</v>
      </c>
      <c r="N823" s="117">
        <v>2178687.29</v>
      </c>
      <c r="O823" s="133">
        <v>0</v>
      </c>
      <c r="P823" s="133">
        <v>0</v>
      </c>
      <c r="Q823" s="133">
        <v>0</v>
      </c>
      <c r="R823" s="133">
        <v>0</v>
      </c>
      <c r="S823" s="133">
        <v>0</v>
      </c>
      <c r="T823" s="133">
        <v>0</v>
      </c>
      <c r="U823" s="133">
        <v>0</v>
      </c>
      <c r="V823" s="133">
        <v>0</v>
      </c>
      <c r="W823" s="133">
        <v>0</v>
      </c>
      <c r="X823" s="133">
        <v>0</v>
      </c>
      <c r="Y823" s="133">
        <v>0</v>
      </c>
      <c r="Z823" s="133">
        <v>0</v>
      </c>
      <c r="AA823" s="133">
        <v>0</v>
      </c>
      <c r="AB823" s="133">
        <v>0</v>
      </c>
      <c r="AC823" s="117">
        <f>ROUND(N823*2.14%,2)</f>
        <v>46623.91</v>
      </c>
      <c r="AD823" s="117">
        <f>71175.42+8213.69</f>
        <v>79389.11</v>
      </c>
      <c r="AE823" s="133">
        <v>0</v>
      </c>
      <c r="AF823" s="108">
        <v>2024</v>
      </c>
      <c r="AG823" s="108">
        <v>2024</v>
      </c>
      <c r="AH823" s="108">
        <v>2024</v>
      </c>
      <c r="AI823" s="124"/>
      <c r="AJ823" s="124"/>
      <c r="AK823" s="124"/>
      <c r="AL823" s="124"/>
      <c r="AM823" s="125" t="s">
        <v>16949</v>
      </c>
      <c r="AN823" s="125" t="s">
        <v>16928</v>
      </c>
      <c r="AO823" s="125">
        <v>0</v>
      </c>
      <c r="AP823" s="125" t="s">
        <v>16934</v>
      </c>
      <c r="AQ823" s="125" t="s">
        <v>16945</v>
      </c>
      <c r="AR823" s="125">
        <v>0</v>
      </c>
      <c r="AS823" s="125"/>
      <c r="AT823" s="125"/>
      <c r="AU823" s="125"/>
      <c r="AV823" s="125"/>
      <c r="AW823" s="125" t="s">
        <v>616</v>
      </c>
      <c r="AX823" s="126">
        <v>317.2</v>
      </c>
      <c r="AY823" s="126">
        <v>300</v>
      </c>
      <c r="AZ823" s="125" t="s">
        <v>2966</v>
      </c>
      <c r="BA823" s="125" t="s">
        <v>16991</v>
      </c>
      <c r="BB823" s="127"/>
      <c r="BC823" s="128">
        <f t="shared" si="341"/>
        <v>0</v>
      </c>
      <c r="BJ823" s="97" t="str">
        <f t="shared" si="347"/>
        <v>нет данных</v>
      </c>
      <c r="BM823" s="97" t="s">
        <v>557</v>
      </c>
      <c r="BN823" s="97" t="s">
        <v>2983</v>
      </c>
      <c r="BO823" s="97" t="s">
        <v>2983</v>
      </c>
      <c r="BU823" s="97" t="s">
        <v>557</v>
      </c>
      <c r="BV823" s="97" t="s">
        <v>2983</v>
      </c>
      <c r="BW823" s="97" t="s">
        <v>2983</v>
      </c>
      <c r="CH823" s="119">
        <f t="shared" si="340"/>
        <v>1.4551915228366852E-11</v>
      </c>
      <c r="DN823" s="97" t="e">
        <f t="shared" si="319"/>
        <v>#N/A</v>
      </c>
    </row>
    <row r="824" spans="1:118" x14ac:dyDescent="0.3">
      <c r="A824" s="97">
        <v>1</v>
      </c>
      <c r="B824" s="120">
        <f>SUBTOTAL(9,$A$383:A824)</f>
        <v>382</v>
      </c>
      <c r="C824" s="130" t="s">
        <v>310</v>
      </c>
      <c r="D824" s="117">
        <f t="shared" si="355"/>
        <v>3557157.61</v>
      </c>
      <c r="E824" s="133">
        <v>0</v>
      </c>
      <c r="F824" s="133">
        <v>0</v>
      </c>
      <c r="G824" s="133">
        <v>0</v>
      </c>
      <c r="H824" s="133">
        <v>0</v>
      </c>
      <c r="I824" s="133">
        <v>0</v>
      </c>
      <c r="J824" s="133">
        <v>0</v>
      </c>
      <c r="K824" s="149">
        <v>0</v>
      </c>
      <c r="L824" s="133">
        <v>0</v>
      </c>
      <c r="M824" s="117">
        <v>0</v>
      </c>
      <c r="N824" s="117">
        <v>0</v>
      </c>
      <c r="O824" s="133">
        <v>0</v>
      </c>
      <c r="P824" s="133">
        <v>0</v>
      </c>
      <c r="Q824" s="133">
        <v>0</v>
      </c>
      <c r="R824" s="133">
        <v>0</v>
      </c>
      <c r="S824" s="133">
        <v>0</v>
      </c>
      <c r="T824" s="133">
        <v>0</v>
      </c>
      <c r="U824" s="117">
        <v>3326757.39</v>
      </c>
      <c r="V824" s="133">
        <v>0</v>
      </c>
      <c r="W824" s="133">
        <v>0</v>
      </c>
      <c r="X824" s="133">
        <v>0</v>
      </c>
      <c r="Y824" s="133">
        <v>0</v>
      </c>
      <c r="Z824" s="133">
        <v>0</v>
      </c>
      <c r="AA824" s="133">
        <v>0</v>
      </c>
      <c r="AB824" s="133">
        <v>0</v>
      </c>
      <c r="AC824" s="117">
        <f>ROUND(U824*2.14%,2)</f>
        <v>71192.61</v>
      </c>
      <c r="AD824" s="117">
        <v>159207.60999999999</v>
      </c>
      <c r="AE824" s="133">
        <v>0</v>
      </c>
      <c r="AF824" s="108">
        <v>2024</v>
      </c>
      <c r="AG824" s="108">
        <v>2024</v>
      </c>
      <c r="AH824" s="108">
        <v>2024</v>
      </c>
      <c r="AI824" s="124"/>
      <c r="AJ824" s="124"/>
      <c r="AK824" s="124"/>
      <c r="AL824" s="124"/>
      <c r="AM824" s="125" t="s">
        <v>16932</v>
      </c>
      <c r="AN824" s="125" t="s">
        <v>16946</v>
      </c>
      <c r="AO824" s="125">
        <v>0</v>
      </c>
      <c r="AP824" s="125" t="s">
        <v>16943</v>
      </c>
      <c r="AQ824" s="125" t="s">
        <v>16951</v>
      </c>
      <c r="AR824" s="125" t="s">
        <v>16943</v>
      </c>
      <c r="AS824" s="125"/>
      <c r="AT824" s="125"/>
      <c r="AU824" s="125"/>
      <c r="AV824" s="125"/>
      <c r="AW824" s="125" t="s">
        <v>736</v>
      </c>
      <c r="AX824" s="126">
        <v>939.4</v>
      </c>
      <c r="AY824" s="126">
        <v>381.5</v>
      </c>
      <c r="AZ824" s="125" t="s">
        <v>2989</v>
      </c>
      <c r="BA824" s="125" t="s">
        <v>16991</v>
      </c>
      <c r="BB824" s="127"/>
      <c r="BC824" s="128">
        <f t="shared" si="341"/>
        <v>381.5</v>
      </c>
      <c r="BJ824" s="97" t="str">
        <f t="shared" si="347"/>
        <v>432.400</v>
      </c>
      <c r="BM824" s="97" t="s">
        <v>558</v>
      </c>
      <c r="BN824" s="97" t="s">
        <v>662</v>
      </c>
      <c r="BO824" s="97" t="s">
        <v>1738</v>
      </c>
      <c r="BU824" s="97" t="s">
        <v>558</v>
      </c>
      <c r="BV824" s="97" t="s">
        <v>662</v>
      </c>
      <c r="BW824" s="97" t="s">
        <v>1738</v>
      </c>
      <c r="CH824" s="119">
        <f t="shared" si="340"/>
        <v>-2.3283064365386963E-10</v>
      </c>
      <c r="DN824" s="97" t="e">
        <f t="shared" si="319"/>
        <v>#N/A</v>
      </c>
    </row>
    <row r="825" spans="1:118" x14ac:dyDescent="0.3">
      <c r="B825" s="150" t="s">
        <v>17169</v>
      </c>
      <c r="C825" s="150"/>
      <c r="D825" s="116">
        <f t="shared" ref="D825:AE825" si="356">D826+D862+D867+D877+D887+D895+D898+D901+D905+D907+D911+D913+D915+D917+D919+D921+D925+D927+D929+D931+D933+D935+D937+D943+D946+D948+D951+D954+D957+D963+D965+D967+D969+D971+D973+D975+D978+D980+D982+D984+D986+D988+D990+D992+D994+D997</f>
        <v>815859077.12</v>
      </c>
      <c r="E825" s="117">
        <f t="shared" si="356"/>
        <v>690390.63</v>
      </c>
      <c r="F825" s="117">
        <f t="shared" si="356"/>
        <v>0</v>
      </c>
      <c r="G825" s="117">
        <f t="shared" si="356"/>
        <v>8249317.5999999996</v>
      </c>
      <c r="H825" s="117">
        <f t="shared" si="356"/>
        <v>357676.95</v>
      </c>
      <c r="I825" s="117">
        <f t="shared" si="356"/>
        <v>0</v>
      </c>
      <c r="J825" s="117">
        <f t="shared" si="356"/>
        <v>0</v>
      </c>
      <c r="K825" s="149">
        <f t="shared" si="356"/>
        <v>10</v>
      </c>
      <c r="L825" s="117">
        <f t="shared" si="356"/>
        <v>25759351.07</v>
      </c>
      <c r="M825" s="117">
        <f t="shared" si="356"/>
        <v>81711.60000000002</v>
      </c>
      <c r="N825" s="117">
        <f t="shared" si="356"/>
        <v>667050614.44999981</v>
      </c>
      <c r="O825" s="117">
        <f t="shared" si="356"/>
        <v>0</v>
      </c>
      <c r="P825" s="117">
        <f t="shared" si="356"/>
        <v>0</v>
      </c>
      <c r="Q825" s="117">
        <f t="shared" si="356"/>
        <v>7798.6299999999992</v>
      </c>
      <c r="R825" s="117">
        <f t="shared" si="356"/>
        <v>47599685.129999995</v>
      </c>
      <c r="S825" s="117">
        <f t="shared" si="356"/>
        <v>88.83</v>
      </c>
      <c r="T825" s="117">
        <f t="shared" si="356"/>
        <v>2790287.84</v>
      </c>
      <c r="U825" s="117">
        <f t="shared" si="356"/>
        <v>23694479.02</v>
      </c>
      <c r="V825" s="117">
        <f t="shared" si="356"/>
        <v>0</v>
      </c>
      <c r="W825" s="117">
        <f t="shared" si="356"/>
        <v>0</v>
      </c>
      <c r="X825" s="117">
        <f t="shared" si="356"/>
        <v>0</v>
      </c>
      <c r="Y825" s="117">
        <f t="shared" si="356"/>
        <v>0</v>
      </c>
      <c r="Z825" s="117">
        <f t="shared" si="356"/>
        <v>0</v>
      </c>
      <c r="AA825" s="117">
        <f t="shared" si="356"/>
        <v>0</v>
      </c>
      <c r="AB825" s="117">
        <f t="shared" si="356"/>
        <v>0</v>
      </c>
      <c r="AC825" s="117">
        <f t="shared" si="356"/>
        <v>16059254.449999997</v>
      </c>
      <c r="AD825" s="117">
        <f t="shared" si="356"/>
        <v>23608019.98</v>
      </c>
      <c r="AE825" s="117">
        <f t="shared" si="356"/>
        <v>0</v>
      </c>
      <c r="AF825" s="108" t="s">
        <v>17004</v>
      </c>
      <c r="AG825" s="108" t="s">
        <v>17004</v>
      </c>
      <c r="AH825" s="108" t="s">
        <v>17004</v>
      </c>
      <c r="AI825" s="124"/>
      <c r="AJ825" s="124"/>
      <c r="AK825" s="124"/>
      <c r="AL825" s="124"/>
      <c r="AM825" s="125"/>
      <c r="AN825" s="125"/>
      <c r="AO825" s="125"/>
      <c r="AP825" s="125"/>
      <c r="AQ825" s="125"/>
      <c r="AR825" s="125"/>
      <c r="AS825" s="125"/>
      <c r="AT825" s="125"/>
      <c r="AU825" s="125"/>
      <c r="AV825" s="125"/>
      <c r="AW825" s="125"/>
      <c r="AX825" s="126"/>
      <c r="AY825" s="126"/>
      <c r="AZ825" s="125"/>
      <c r="BA825" s="125"/>
      <c r="BB825" s="127"/>
      <c r="BC825" s="128"/>
      <c r="CH825" s="119">
        <f t="shared" si="340"/>
        <v>8.5681676864624023E-8</v>
      </c>
    </row>
    <row r="826" spans="1:118" x14ac:dyDescent="0.3">
      <c r="B826" s="150" t="s">
        <v>71</v>
      </c>
      <c r="C826" s="150"/>
      <c r="D826" s="116">
        <f>SUM(D827:D861)</f>
        <v>200371287.76999995</v>
      </c>
      <c r="E826" s="117">
        <f t="shared" ref="E826:AE826" si="357">SUM(E827:E861)</f>
        <v>0</v>
      </c>
      <c r="F826" s="117">
        <f t="shared" si="357"/>
        <v>0</v>
      </c>
      <c r="G826" s="117">
        <f t="shared" si="357"/>
        <v>0</v>
      </c>
      <c r="H826" s="117">
        <f t="shared" si="357"/>
        <v>0</v>
      </c>
      <c r="I826" s="117">
        <f t="shared" si="357"/>
        <v>0</v>
      </c>
      <c r="J826" s="117">
        <f t="shared" si="357"/>
        <v>0</v>
      </c>
      <c r="K826" s="149">
        <f t="shared" si="357"/>
        <v>1</v>
      </c>
      <c r="L826" s="117">
        <f t="shared" si="357"/>
        <v>2307800</v>
      </c>
      <c r="M826" s="117">
        <f t="shared" si="357"/>
        <v>19125.099999999999</v>
      </c>
      <c r="N826" s="117">
        <f t="shared" si="357"/>
        <v>147152561.50999999</v>
      </c>
      <c r="O826" s="117">
        <f t="shared" si="357"/>
        <v>0</v>
      </c>
      <c r="P826" s="117">
        <f t="shared" si="357"/>
        <v>0</v>
      </c>
      <c r="Q826" s="117">
        <f t="shared" si="357"/>
        <v>6170.2999999999993</v>
      </c>
      <c r="R826" s="117">
        <f t="shared" si="357"/>
        <v>39888252.859999992</v>
      </c>
      <c r="S826" s="117">
        <f t="shared" si="357"/>
        <v>0</v>
      </c>
      <c r="T826" s="117">
        <f t="shared" si="357"/>
        <v>0</v>
      </c>
      <c r="U826" s="117">
        <f t="shared" si="357"/>
        <v>0</v>
      </c>
      <c r="V826" s="117">
        <f t="shared" si="357"/>
        <v>0</v>
      </c>
      <c r="W826" s="117">
        <f t="shared" si="357"/>
        <v>0</v>
      </c>
      <c r="X826" s="117">
        <f t="shared" si="357"/>
        <v>0</v>
      </c>
      <c r="Y826" s="117">
        <f t="shared" si="357"/>
        <v>0</v>
      </c>
      <c r="Z826" s="117">
        <f t="shared" si="357"/>
        <v>0</v>
      </c>
      <c r="AA826" s="117">
        <f t="shared" si="357"/>
        <v>0</v>
      </c>
      <c r="AB826" s="117">
        <f t="shared" si="357"/>
        <v>0</v>
      </c>
      <c r="AC826" s="117">
        <f t="shared" si="357"/>
        <v>4002673.3999999994</v>
      </c>
      <c r="AD826" s="117">
        <f t="shared" si="357"/>
        <v>7020000</v>
      </c>
      <c r="AE826" s="117">
        <f t="shared" si="357"/>
        <v>0</v>
      </c>
      <c r="AF826" s="108" t="s">
        <v>17004</v>
      </c>
      <c r="AG826" s="108" t="s">
        <v>17004</v>
      </c>
      <c r="AH826" s="108" t="s">
        <v>17004</v>
      </c>
      <c r="AI826" s="124"/>
      <c r="AJ826" s="124"/>
      <c r="AK826" s="124"/>
      <c r="AL826" s="124"/>
      <c r="AM826" s="125"/>
      <c r="AN826" s="125"/>
      <c r="AO826" s="125"/>
      <c r="AP826" s="125"/>
      <c r="AQ826" s="125"/>
      <c r="AR826" s="125"/>
      <c r="AS826" s="125"/>
      <c r="AT826" s="125"/>
      <c r="AU826" s="125"/>
      <c r="AV826" s="125"/>
      <c r="AW826" s="125"/>
      <c r="AX826" s="126"/>
      <c r="AY826" s="126"/>
      <c r="AZ826" s="125"/>
      <c r="BA826" s="125"/>
      <c r="BB826" s="127"/>
      <c r="BC826" s="128">
        <f t="shared" ref="BC826:BC847" si="358">AY826-M826</f>
        <v>-19125.099999999999</v>
      </c>
      <c r="BJ826" s="97" t="e">
        <f t="shared" ref="BJ826:BJ847" si="359">VLOOKUP(C826,BM:BO,3,FALSE)</f>
        <v>#N/A</v>
      </c>
      <c r="BM826" s="97" t="s">
        <v>3153</v>
      </c>
      <c r="BN826" s="97" t="s">
        <v>2983</v>
      </c>
      <c r="BO826" s="97" t="s">
        <v>2983</v>
      </c>
      <c r="BU826" s="97" t="s">
        <v>3153</v>
      </c>
      <c r="BV826" s="97" t="s">
        <v>2983</v>
      </c>
      <c r="BW826" s="97" t="s">
        <v>2983</v>
      </c>
      <c r="CH826" s="119">
        <f t="shared" si="340"/>
        <v>-3.0733644962310791E-8</v>
      </c>
    </row>
    <row r="827" spans="1:118" x14ac:dyDescent="0.3">
      <c r="A827" s="97">
        <v>1</v>
      </c>
      <c r="B827" s="120">
        <f>SUBTOTAL(9,$A$827:A827)</f>
        <v>1</v>
      </c>
      <c r="C827" s="130" t="s">
        <v>150</v>
      </c>
      <c r="D827" s="117">
        <f t="shared" ref="D827:D859" si="360">E827+F827+G827+H827+I827+J827+L827+N827+P827+R827+T827+U827+V827+W827+X827+Y827+Z827+AA827+AB827+AC827+AD827+AE827</f>
        <v>2097858.2999999998</v>
      </c>
      <c r="E827" s="133">
        <v>0</v>
      </c>
      <c r="F827" s="133">
        <v>0</v>
      </c>
      <c r="G827" s="133">
        <v>0</v>
      </c>
      <c r="H827" s="133">
        <v>0</v>
      </c>
      <c r="I827" s="133">
        <v>0</v>
      </c>
      <c r="J827" s="133">
        <v>0</v>
      </c>
      <c r="K827" s="149">
        <v>0</v>
      </c>
      <c r="L827" s="133">
        <v>0</v>
      </c>
      <c r="M827" s="154">
        <v>256</v>
      </c>
      <c r="N827" s="117">
        <v>1877676.03</v>
      </c>
      <c r="O827" s="133">
        <v>0</v>
      </c>
      <c r="P827" s="133">
        <v>0</v>
      </c>
      <c r="Q827" s="133">
        <v>0</v>
      </c>
      <c r="R827" s="133">
        <v>0</v>
      </c>
      <c r="S827" s="133">
        <v>0</v>
      </c>
      <c r="T827" s="133">
        <v>0</v>
      </c>
      <c r="U827" s="133">
        <v>0</v>
      </c>
      <c r="V827" s="133">
        <v>0</v>
      </c>
      <c r="W827" s="133">
        <v>0</v>
      </c>
      <c r="X827" s="133">
        <v>0</v>
      </c>
      <c r="Y827" s="133">
        <v>0</v>
      </c>
      <c r="Z827" s="133">
        <v>0</v>
      </c>
      <c r="AA827" s="133">
        <v>0</v>
      </c>
      <c r="AB827" s="133">
        <v>0</v>
      </c>
      <c r="AC827" s="117">
        <f>ROUND(N827*2.14%,2)</f>
        <v>40182.269999999997</v>
      </c>
      <c r="AD827" s="117">
        <v>180000</v>
      </c>
      <c r="AE827" s="133">
        <v>0</v>
      </c>
      <c r="AF827" s="108">
        <v>2025</v>
      </c>
      <c r="AG827" s="108">
        <v>2025</v>
      </c>
      <c r="AH827" s="108">
        <v>2025</v>
      </c>
      <c r="AI827" s="124"/>
      <c r="AJ827" s="124"/>
      <c r="AK827" s="124"/>
      <c r="AL827" s="124"/>
      <c r="AM827" s="125" t="s">
        <v>16934</v>
      </c>
      <c r="AN827" s="125" t="s">
        <v>16933</v>
      </c>
      <c r="AO827" s="125">
        <v>0</v>
      </c>
      <c r="AP827" s="125" t="s">
        <v>16943</v>
      </c>
      <c r="AQ827" s="125" t="s">
        <v>16937</v>
      </c>
      <c r="AR827" s="125">
        <v>0</v>
      </c>
      <c r="AS827" s="125"/>
      <c r="AT827" s="125"/>
      <c r="AU827" s="125"/>
      <c r="AV827" s="125"/>
      <c r="AW827" s="125" t="s">
        <v>662</v>
      </c>
      <c r="AX827" s="126">
        <v>269.5</v>
      </c>
      <c r="AY827" s="126">
        <v>256</v>
      </c>
      <c r="AZ827" s="125" t="s">
        <v>16994</v>
      </c>
      <c r="BA827" s="125">
        <v>2007</v>
      </c>
      <c r="BB827" s="127"/>
      <c r="BC827" s="128">
        <f t="shared" si="358"/>
        <v>0</v>
      </c>
      <c r="BJ827" s="97" t="str">
        <f t="shared" si="359"/>
        <v>269.500</v>
      </c>
      <c r="BM827" s="97" t="s">
        <v>3154</v>
      </c>
      <c r="BN827" s="97" t="s">
        <v>2983</v>
      </c>
      <c r="BO827" s="97" t="s">
        <v>2983</v>
      </c>
      <c r="BU827" s="97" t="s">
        <v>3154</v>
      </c>
      <c r="BV827" s="97" t="s">
        <v>2983</v>
      </c>
      <c r="BW827" s="97" t="s">
        <v>2983</v>
      </c>
      <c r="CH827" s="119">
        <f t="shared" si="340"/>
        <v>-2.0372681319713593E-10</v>
      </c>
    </row>
    <row r="828" spans="1:118" x14ac:dyDescent="0.3">
      <c r="A828" s="97">
        <v>1</v>
      </c>
      <c r="B828" s="120">
        <f>SUBTOTAL(9,$A$827:A828)</f>
        <v>2</v>
      </c>
      <c r="C828" s="130" t="s">
        <v>151</v>
      </c>
      <c r="D828" s="117">
        <f t="shared" si="360"/>
        <v>4031821.43</v>
      </c>
      <c r="E828" s="133">
        <v>0</v>
      </c>
      <c r="F828" s="133">
        <v>0</v>
      </c>
      <c r="G828" s="133">
        <v>0</v>
      </c>
      <c r="H828" s="133">
        <v>0</v>
      </c>
      <c r="I828" s="133">
        <v>0</v>
      </c>
      <c r="J828" s="133">
        <v>0</v>
      </c>
      <c r="K828" s="149">
        <v>0</v>
      </c>
      <c r="L828" s="133">
        <v>0</v>
      </c>
      <c r="M828" s="154">
        <v>492</v>
      </c>
      <c r="N828" s="117">
        <v>3771119.47</v>
      </c>
      <c r="O828" s="133">
        <v>0</v>
      </c>
      <c r="P828" s="133">
        <v>0</v>
      </c>
      <c r="Q828" s="133">
        <v>0</v>
      </c>
      <c r="R828" s="133">
        <v>0</v>
      </c>
      <c r="S828" s="133">
        <v>0</v>
      </c>
      <c r="T828" s="133">
        <v>0</v>
      </c>
      <c r="U828" s="133">
        <v>0</v>
      </c>
      <c r="V828" s="133">
        <v>0</v>
      </c>
      <c r="W828" s="133">
        <v>0</v>
      </c>
      <c r="X828" s="133">
        <v>0</v>
      </c>
      <c r="Y828" s="133">
        <v>0</v>
      </c>
      <c r="Z828" s="133">
        <v>0</v>
      </c>
      <c r="AA828" s="133">
        <v>0</v>
      </c>
      <c r="AB828" s="133">
        <v>0</v>
      </c>
      <c r="AC828" s="117">
        <f>ROUND(N828*2.14%,2)</f>
        <v>80701.960000000006</v>
      </c>
      <c r="AD828" s="117">
        <v>180000</v>
      </c>
      <c r="AE828" s="133">
        <v>0</v>
      </c>
      <c r="AF828" s="108">
        <v>2025</v>
      </c>
      <c r="AG828" s="108">
        <v>2025</v>
      </c>
      <c r="AH828" s="108">
        <v>2025</v>
      </c>
      <c r="AI828" s="124"/>
      <c r="AJ828" s="124"/>
      <c r="AK828" s="124"/>
      <c r="AL828" s="124"/>
      <c r="AM828" s="125" t="s">
        <v>16934</v>
      </c>
      <c r="AN828" s="125" t="s">
        <v>16933</v>
      </c>
      <c r="AO828" s="125">
        <v>0</v>
      </c>
      <c r="AP828" s="125" t="s">
        <v>16938</v>
      </c>
      <c r="AQ828" s="125" t="s">
        <v>16945</v>
      </c>
      <c r="AR828" s="125">
        <v>0</v>
      </c>
      <c r="AS828" s="125"/>
      <c r="AT828" s="125"/>
      <c r="AU828" s="125"/>
      <c r="AV828" s="125"/>
      <c r="AW828" s="125" t="s">
        <v>613</v>
      </c>
      <c r="AX828" s="126">
        <v>543</v>
      </c>
      <c r="AY828" s="126">
        <v>492</v>
      </c>
      <c r="AZ828" s="125" t="s">
        <v>16994</v>
      </c>
      <c r="BA828" s="125">
        <v>2007</v>
      </c>
      <c r="BB828" s="127"/>
      <c r="BC828" s="128">
        <f t="shared" si="358"/>
        <v>0</v>
      </c>
      <c r="BJ828" s="97" t="str">
        <f t="shared" si="359"/>
        <v>508.300</v>
      </c>
      <c r="BM828" s="97" t="s">
        <v>3155</v>
      </c>
      <c r="BN828" s="97" t="s">
        <v>2983</v>
      </c>
      <c r="BO828" s="97" t="s">
        <v>2983</v>
      </c>
      <c r="BU828" s="97" t="s">
        <v>3155</v>
      </c>
      <c r="BV828" s="97" t="s">
        <v>2983</v>
      </c>
      <c r="BW828" s="97" t="s">
        <v>2983</v>
      </c>
      <c r="CH828" s="119">
        <f t="shared" si="340"/>
        <v>-5.8207660913467407E-11</v>
      </c>
    </row>
    <row r="829" spans="1:118" x14ac:dyDescent="0.3">
      <c r="A829" s="97">
        <v>1</v>
      </c>
      <c r="B829" s="120">
        <f>SUBTOTAL(9,$A$827:A829)</f>
        <v>3</v>
      </c>
      <c r="C829" s="130" t="s">
        <v>152</v>
      </c>
      <c r="D829" s="117">
        <f t="shared" si="360"/>
        <v>6179475.7199999997</v>
      </c>
      <c r="E829" s="133">
        <v>0</v>
      </c>
      <c r="F829" s="133">
        <v>0</v>
      </c>
      <c r="G829" s="133">
        <v>0</v>
      </c>
      <c r="H829" s="133">
        <v>0</v>
      </c>
      <c r="I829" s="133">
        <v>0</v>
      </c>
      <c r="J829" s="133">
        <v>0</v>
      </c>
      <c r="K829" s="149">
        <v>0</v>
      </c>
      <c r="L829" s="133">
        <v>0</v>
      </c>
      <c r="M829" s="154">
        <v>0</v>
      </c>
      <c r="N829" s="154">
        <v>0</v>
      </c>
      <c r="O829" s="133">
        <v>0</v>
      </c>
      <c r="P829" s="133">
        <v>0</v>
      </c>
      <c r="Q829" s="133">
        <v>902</v>
      </c>
      <c r="R829" s="117">
        <v>5854195.9299999997</v>
      </c>
      <c r="S829" s="133">
        <v>0</v>
      </c>
      <c r="T829" s="133">
        <v>0</v>
      </c>
      <c r="U829" s="133">
        <v>0</v>
      </c>
      <c r="V829" s="133">
        <v>0</v>
      </c>
      <c r="W829" s="133">
        <v>0</v>
      </c>
      <c r="X829" s="133">
        <v>0</v>
      </c>
      <c r="Y829" s="133">
        <v>0</v>
      </c>
      <c r="Z829" s="133">
        <v>0</v>
      </c>
      <c r="AA829" s="133">
        <v>0</v>
      </c>
      <c r="AB829" s="133">
        <v>0</v>
      </c>
      <c r="AC829" s="117">
        <f>ROUND(R829*2.14%,2)</f>
        <v>125279.79</v>
      </c>
      <c r="AD829" s="133">
        <v>200000</v>
      </c>
      <c r="AE829" s="133">
        <v>0</v>
      </c>
      <c r="AF829" s="108">
        <v>2025</v>
      </c>
      <c r="AG829" s="108">
        <v>2025</v>
      </c>
      <c r="AH829" s="108">
        <v>2025</v>
      </c>
      <c r="AI829" s="124"/>
      <c r="AJ829" s="124"/>
      <c r="AK829" s="124"/>
      <c r="AL829" s="124"/>
      <c r="AM829" s="125" t="s">
        <v>16932</v>
      </c>
      <c r="AN829" s="125" t="s">
        <v>16935</v>
      </c>
      <c r="AO829" s="125">
        <v>0</v>
      </c>
      <c r="AP829" s="125" t="s">
        <v>16934</v>
      </c>
      <c r="AQ829" s="125" t="s">
        <v>16931</v>
      </c>
      <c r="AR829" s="125">
        <v>0</v>
      </c>
      <c r="AS829" s="125"/>
      <c r="AT829" s="125"/>
      <c r="AU829" s="125"/>
      <c r="AV829" s="125"/>
      <c r="AW829" s="125" t="s">
        <v>631</v>
      </c>
      <c r="AX829" s="126">
        <v>951.6</v>
      </c>
      <c r="AY829" s="126">
        <v>530</v>
      </c>
      <c r="AZ829" s="125" t="s">
        <v>592</v>
      </c>
      <c r="BA829" s="125" t="s">
        <v>631</v>
      </c>
      <c r="BB829" s="127"/>
      <c r="BC829" s="128">
        <f t="shared" si="358"/>
        <v>530</v>
      </c>
      <c r="BJ829" s="97" t="str">
        <f t="shared" si="359"/>
        <v>951.500</v>
      </c>
      <c r="BM829" s="97" t="s">
        <v>3157</v>
      </c>
      <c r="BN829" s="97" t="s">
        <v>1267</v>
      </c>
      <c r="BO829" s="97" t="s">
        <v>3158</v>
      </c>
      <c r="BU829" s="97" t="s">
        <v>3157</v>
      </c>
      <c r="BV829" s="97" t="s">
        <v>1267</v>
      </c>
      <c r="BW829" s="97" t="s">
        <v>3158</v>
      </c>
      <c r="CH829" s="119">
        <f t="shared" si="340"/>
        <v>5.8207660913467407E-11</v>
      </c>
    </row>
    <row r="830" spans="1:118" x14ac:dyDescent="0.3">
      <c r="A830" s="97">
        <v>1</v>
      </c>
      <c r="B830" s="120">
        <f>SUBTOTAL(9,$A$827:A830)</f>
        <v>4</v>
      </c>
      <c r="C830" s="130" t="s">
        <v>287</v>
      </c>
      <c r="D830" s="117">
        <f t="shared" si="360"/>
        <v>3294293.1199999996</v>
      </c>
      <c r="E830" s="133">
        <v>0</v>
      </c>
      <c r="F830" s="133">
        <v>0</v>
      </c>
      <c r="G830" s="133">
        <v>0</v>
      </c>
      <c r="H830" s="133">
        <v>0</v>
      </c>
      <c r="I830" s="133">
        <v>0</v>
      </c>
      <c r="J830" s="133">
        <v>0</v>
      </c>
      <c r="K830" s="149">
        <v>0</v>
      </c>
      <c r="L830" s="133">
        <v>0</v>
      </c>
      <c r="M830" s="154">
        <v>402</v>
      </c>
      <c r="N830" s="117">
        <v>3049043.59</v>
      </c>
      <c r="O830" s="133">
        <v>0</v>
      </c>
      <c r="P830" s="133">
        <v>0</v>
      </c>
      <c r="Q830" s="133">
        <v>0</v>
      </c>
      <c r="R830" s="133">
        <v>0</v>
      </c>
      <c r="S830" s="133">
        <v>0</v>
      </c>
      <c r="T830" s="133">
        <v>0</v>
      </c>
      <c r="U830" s="133">
        <v>0</v>
      </c>
      <c r="V830" s="133">
        <v>0</v>
      </c>
      <c r="W830" s="133">
        <v>0</v>
      </c>
      <c r="X830" s="133">
        <v>0</v>
      </c>
      <c r="Y830" s="133">
        <v>0</v>
      </c>
      <c r="Z830" s="133">
        <v>0</v>
      </c>
      <c r="AA830" s="133">
        <v>0</v>
      </c>
      <c r="AB830" s="133">
        <v>0</v>
      </c>
      <c r="AC830" s="117">
        <f>ROUND(N830*2.14%,2)</f>
        <v>65249.53</v>
      </c>
      <c r="AD830" s="117">
        <v>180000</v>
      </c>
      <c r="AE830" s="133">
        <v>0</v>
      </c>
      <c r="AF830" s="108">
        <v>2025</v>
      </c>
      <c r="AG830" s="108">
        <v>2025</v>
      </c>
      <c r="AH830" s="108">
        <v>2025</v>
      </c>
      <c r="AI830" s="124"/>
      <c r="AJ830" s="124"/>
      <c r="AK830" s="124"/>
      <c r="AL830" s="124"/>
      <c r="AM830" s="125" t="s">
        <v>16934</v>
      </c>
      <c r="AN830" s="125" t="s">
        <v>16938</v>
      </c>
      <c r="AO830" s="125">
        <v>0</v>
      </c>
      <c r="AP830" s="125" t="s">
        <v>16932</v>
      </c>
      <c r="AQ830" s="125" t="s">
        <v>16945</v>
      </c>
      <c r="AR830" s="125">
        <v>0</v>
      </c>
      <c r="AS830" s="125"/>
      <c r="AT830" s="125"/>
      <c r="AU830" s="125"/>
      <c r="AV830" s="125"/>
      <c r="AW830" s="125" t="s">
        <v>794</v>
      </c>
      <c r="AX830" s="126">
        <v>980.1</v>
      </c>
      <c r="AY830" s="126">
        <v>402</v>
      </c>
      <c r="AZ830" s="125" t="s">
        <v>16994</v>
      </c>
      <c r="BA830" s="125">
        <v>2007</v>
      </c>
      <c r="BB830" s="127"/>
      <c r="BC830" s="128">
        <f t="shared" si="358"/>
        <v>0</v>
      </c>
      <c r="BJ830" s="97" t="str">
        <f t="shared" si="359"/>
        <v>778.700</v>
      </c>
      <c r="BM830" s="97" t="s">
        <v>3160</v>
      </c>
      <c r="BN830" s="97" t="s">
        <v>637</v>
      </c>
      <c r="BO830" s="97" t="s">
        <v>3158</v>
      </c>
      <c r="BU830" s="97" t="s">
        <v>3160</v>
      </c>
      <c r="BV830" s="97" t="s">
        <v>637</v>
      </c>
      <c r="BW830" s="97" t="s">
        <v>3158</v>
      </c>
      <c r="CH830" s="119">
        <f t="shared" si="340"/>
        <v>-2.0372681319713593E-10</v>
      </c>
    </row>
    <row r="831" spans="1:118" x14ac:dyDescent="0.3">
      <c r="A831" s="97">
        <v>1</v>
      </c>
      <c r="B831" s="120">
        <f>SUBTOTAL(9,$A$827:A831)</f>
        <v>5</v>
      </c>
      <c r="C831" s="130" t="s">
        <v>153</v>
      </c>
      <c r="D831" s="117">
        <f t="shared" si="360"/>
        <v>6079453.1600000001</v>
      </c>
      <c r="E831" s="133">
        <v>0</v>
      </c>
      <c r="F831" s="133">
        <v>0</v>
      </c>
      <c r="G831" s="133">
        <v>0</v>
      </c>
      <c r="H831" s="133">
        <v>0</v>
      </c>
      <c r="I831" s="133">
        <v>0</v>
      </c>
      <c r="J831" s="133">
        <v>0</v>
      </c>
      <c r="K831" s="149">
        <v>0</v>
      </c>
      <c r="L831" s="133">
        <v>0</v>
      </c>
      <c r="M831" s="154">
        <v>0</v>
      </c>
      <c r="N831" s="154">
        <v>0</v>
      </c>
      <c r="O831" s="133">
        <v>0</v>
      </c>
      <c r="P831" s="133">
        <v>0</v>
      </c>
      <c r="Q831" s="133">
        <v>887.4</v>
      </c>
      <c r="R831" s="117">
        <v>5756269.0099999998</v>
      </c>
      <c r="S831" s="133">
        <v>0</v>
      </c>
      <c r="T831" s="133">
        <v>0</v>
      </c>
      <c r="U831" s="133">
        <v>0</v>
      </c>
      <c r="V831" s="133">
        <v>0</v>
      </c>
      <c r="W831" s="133">
        <v>0</v>
      </c>
      <c r="X831" s="133">
        <v>0</v>
      </c>
      <c r="Y831" s="133">
        <v>0</v>
      </c>
      <c r="Z831" s="133">
        <v>0</v>
      </c>
      <c r="AA831" s="133">
        <v>0</v>
      </c>
      <c r="AB831" s="133">
        <v>0</v>
      </c>
      <c r="AC831" s="117">
        <f>ROUND(R831*2.14%,2)-0.01</f>
        <v>123184.15000000001</v>
      </c>
      <c r="AD831" s="133">
        <v>200000</v>
      </c>
      <c r="AE831" s="133">
        <v>0</v>
      </c>
      <c r="AF831" s="108">
        <v>2025</v>
      </c>
      <c r="AG831" s="108">
        <v>2025</v>
      </c>
      <c r="AH831" s="108">
        <v>2025</v>
      </c>
      <c r="AI831" s="124"/>
      <c r="AJ831" s="124"/>
      <c r="AK831" s="124"/>
      <c r="AL831" s="124"/>
      <c r="AM831" s="125" t="s">
        <v>16932</v>
      </c>
      <c r="AN831" s="125" t="s">
        <v>16944</v>
      </c>
      <c r="AO831" s="125">
        <v>0</v>
      </c>
      <c r="AP831" s="125" t="s">
        <v>16934</v>
      </c>
      <c r="AQ831" s="125" t="s">
        <v>16931</v>
      </c>
      <c r="AR831" s="125" t="s">
        <v>16943</v>
      </c>
      <c r="AS831" s="125"/>
      <c r="AT831" s="125"/>
      <c r="AU831" s="125"/>
      <c r="AV831" s="125"/>
      <c r="AW831" s="125" t="s">
        <v>631</v>
      </c>
      <c r="AX831" s="126">
        <v>3116.4</v>
      </c>
      <c r="AY831" s="126">
        <v>1030.22</v>
      </c>
      <c r="AZ831" s="125" t="s">
        <v>592</v>
      </c>
      <c r="BA831" s="125" t="s">
        <v>3191</v>
      </c>
      <c r="BB831" s="127"/>
      <c r="BC831" s="128">
        <f t="shared" si="358"/>
        <v>1030.22</v>
      </c>
      <c r="BJ831" s="97" t="str">
        <f t="shared" si="359"/>
        <v>800.000</v>
      </c>
      <c r="BM831" s="97" t="s">
        <v>3161</v>
      </c>
      <c r="BN831" s="97" t="s">
        <v>2983</v>
      </c>
      <c r="BO831" s="97" t="s">
        <v>2983</v>
      </c>
      <c r="BU831" s="97" t="s">
        <v>3161</v>
      </c>
      <c r="BV831" s="97" t="s">
        <v>2983</v>
      </c>
      <c r="BW831" s="97" t="s">
        <v>2983</v>
      </c>
      <c r="CH831" s="119">
        <f t="shared" si="340"/>
        <v>3.4924596548080444E-10</v>
      </c>
    </row>
    <row r="832" spans="1:118" x14ac:dyDescent="0.3">
      <c r="A832" s="97">
        <v>1</v>
      </c>
      <c r="B832" s="120">
        <f>SUBTOTAL(9,$A$827:A832)</f>
        <v>6</v>
      </c>
      <c r="C832" s="130" t="s">
        <v>154</v>
      </c>
      <c r="D832" s="117">
        <f t="shared" si="360"/>
        <v>3687641.5500000003</v>
      </c>
      <c r="E832" s="133">
        <v>0</v>
      </c>
      <c r="F832" s="133">
        <v>0</v>
      </c>
      <c r="G832" s="133">
        <v>0</v>
      </c>
      <c r="H832" s="133">
        <v>0</v>
      </c>
      <c r="I832" s="133">
        <v>0</v>
      </c>
      <c r="J832" s="133">
        <v>0</v>
      </c>
      <c r="K832" s="149">
        <v>0</v>
      </c>
      <c r="L832" s="133">
        <v>0</v>
      </c>
      <c r="M832" s="154">
        <v>450</v>
      </c>
      <c r="N832" s="117">
        <v>3434150.72</v>
      </c>
      <c r="O832" s="133">
        <v>0</v>
      </c>
      <c r="P832" s="133">
        <v>0</v>
      </c>
      <c r="Q832" s="133">
        <v>0</v>
      </c>
      <c r="R832" s="133">
        <v>0</v>
      </c>
      <c r="S832" s="133">
        <v>0</v>
      </c>
      <c r="T832" s="133">
        <v>0</v>
      </c>
      <c r="U832" s="133">
        <v>0</v>
      </c>
      <c r="V832" s="133">
        <v>0</v>
      </c>
      <c r="W832" s="133">
        <v>0</v>
      </c>
      <c r="X832" s="133">
        <v>0</v>
      </c>
      <c r="Y832" s="133">
        <v>0</v>
      </c>
      <c r="Z832" s="133">
        <v>0</v>
      </c>
      <c r="AA832" s="133">
        <v>0</v>
      </c>
      <c r="AB832" s="133">
        <v>0</v>
      </c>
      <c r="AC832" s="117">
        <f t="shared" ref="AC832:AC840" si="361">ROUND(N832*2.14%,2)</f>
        <v>73490.83</v>
      </c>
      <c r="AD832" s="117">
        <v>180000</v>
      </c>
      <c r="AE832" s="133">
        <v>0</v>
      </c>
      <c r="AF832" s="108">
        <v>2025</v>
      </c>
      <c r="AG832" s="108">
        <v>2025</v>
      </c>
      <c r="AH832" s="108">
        <v>2025</v>
      </c>
      <c r="AI832" s="124"/>
      <c r="AJ832" s="124"/>
      <c r="AK832" s="124"/>
      <c r="AL832" s="124"/>
      <c r="AM832" s="125" t="s">
        <v>16934</v>
      </c>
      <c r="AN832" s="125" t="s">
        <v>16948</v>
      </c>
      <c r="AO832" s="125">
        <v>0</v>
      </c>
      <c r="AP832" s="125" t="s">
        <v>16943</v>
      </c>
      <c r="AQ832" s="125" t="s">
        <v>16937</v>
      </c>
      <c r="AR832" s="125">
        <v>0</v>
      </c>
      <c r="AS832" s="125"/>
      <c r="AT832" s="125"/>
      <c r="AU832" s="125"/>
      <c r="AV832" s="125"/>
      <c r="AW832" s="125" t="s">
        <v>794</v>
      </c>
      <c r="AX832" s="126">
        <v>548.79999999999995</v>
      </c>
      <c r="AY832" s="126">
        <v>450</v>
      </c>
      <c r="AZ832" s="125" t="s">
        <v>16994</v>
      </c>
      <c r="BA832" s="125">
        <v>2008</v>
      </c>
      <c r="BB832" s="127"/>
      <c r="BC832" s="128">
        <f t="shared" si="358"/>
        <v>0</v>
      </c>
      <c r="BJ832" s="97" t="str">
        <f t="shared" si="359"/>
        <v>361.900</v>
      </c>
      <c r="BM832" s="97" t="s">
        <v>3163</v>
      </c>
      <c r="BN832" s="97" t="s">
        <v>2983</v>
      </c>
      <c r="BO832" s="97" t="s">
        <v>2983</v>
      </c>
      <c r="BU832" s="97" t="s">
        <v>3163</v>
      </c>
      <c r="BV832" s="97" t="s">
        <v>2983</v>
      </c>
      <c r="BW832" s="97" t="s">
        <v>2983</v>
      </c>
      <c r="CH832" s="119">
        <f t="shared" si="340"/>
        <v>5.8207660913467407E-11</v>
      </c>
    </row>
    <row r="833" spans="1:86" x14ac:dyDescent="0.3">
      <c r="A833" s="97">
        <v>1</v>
      </c>
      <c r="B833" s="120">
        <f>SUBTOTAL(9,$A$827:A833)</f>
        <v>7</v>
      </c>
      <c r="C833" s="130" t="s">
        <v>155</v>
      </c>
      <c r="D833" s="117">
        <f t="shared" si="360"/>
        <v>10063164.049999999</v>
      </c>
      <c r="E833" s="133">
        <v>0</v>
      </c>
      <c r="F833" s="133">
        <v>0</v>
      </c>
      <c r="G833" s="133">
        <v>0</v>
      </c>
      <c r="H833" s="133">
        <v>0</v>
      </c>
      <c r="I833" s="133">
        <v>0</v>
      </c>
      <c r="J833" s="133">
        <v>0</v>
      </c>
      <c r="K833" s="149">
        <v>0</v>
      </c>
      <c r="L833" s="133">
        <v>0</v>
      </c>
      <c r="M833" s="154">
        <v>1228</v>
      </c>
      <c r="N833" s="117">
        <v>9627143.1899999995</v>
      </c>
      <c r="O833" s="133">
        <v>0</v>
      </c>
      <c r="P833" s="133">
        <v>0</v>
      </c>
      <c r="Q833" s="133">
        <v>0</v>
      </c>
      <c r="R833" s="133">
        <v>0</v>
      </c>
      <c r="S833" s="133">
        <v>0</v>
      </c>
      <c r="T833" s="133">
        <v>0</v>
      </c>
      <c r="U833" s="133">
        <v>0</v>
      </c>
      <c r="V833" s="133">
        <v>0</v>
      </c>
      <c r="W833" s="133">
        <v>0</v>
      </c>
      <c r="X833" s="133">
        <v>0</v>
      </c>
      <c r="Y833" s="133">
        <v>0</v>
      </c>
      <c r="Z833" s="133">
        <v>0</v>
      </c>
      <c r="AA833" s="133">
        <v>0</v>
      </c>
      <c r="AB833" s="133">
        <v>0</v>
      </c>
      <c r="AC833" s="117">
        <f t="shared" si="361"/>
        <v>206020.86</v>
      </c>
      <c r="AD833" s="117">
        <v>230000</v>
      </c>
      <c r="AE833" s="133">
        <v>0</v>
      </c>
      <c r="AF833" s="108">
        <v>2025</v>
      </c>
      <c r="AG833" s="108">
        <v>2025</v>
      </c>
      <c r="AH833" s="108">
        <v>2025</v>
      </c>
      <c r="AI833" s="124"/>
      <c r="AJ833" s="124"/>
      <c r="AK833" s="124"/>
      <c r="AL833" s="124"/>
      <c r="AM833" s="125" t="s">
        <v>16934</v>
      </c>
      <c r="AN833" s="125" t="s">
        <v>16933</v>
      </c>
      <c r="AO833" s="125">
        <v>0</v>
      </c>
      <c r="AP833" s="125" t="s">
        <v>16938</v>
      </c>
      <c r="AQ833" s="125" t="s">
        <v>16945</v>
      </c>
      <c r="AR833" s="125" t="s">
        <v>16943</v>
      </c>
      <c r="AS833" s="125"/>
      <c r="AT833" s="125"/>
      <c r="AU833" s="125"/>
      <c r="AV833" s="125"/>
      <c r="AW833" s="125" t="s">
        <v>616</v>
      </c>
      <c r="AX833" s="126">
        <v>3545.5</v>
      </c>
      <c r="AY833" s="126">
        <v>1228</v>
      </c>
      <c r="AZ833" s="125" t="s">
        <v>16994</v>
      </c>
      <c r="BA833" s="125">
        <v>2006</v>
      </c>
      <c r="BB833" s="127"/>
      <c r="BC833" s="128">
        <f t="shared" si="358"/>
        <v>0</v>
      </c>
      <c r="BJ833" s="97" t="str">
        <f t="shared" si="359"/>
        <v>884.700</v>
      </c>
      <c r="BM833" s="97" t="s">
        <v>3164</v>
      </c>
      <c r="BN833" s="97" t="s">
        <v>2983</v>
      </c>
      <c r="BO833" s="97" t="s">
        <v>2983</v>
      </c>
      <c r="BU833" s="97" t="s">
        <v>3164</v>
      </c>
      <c r="BV833" s="97" t="s">
        <v>2983</v>
      </c>
      <c r="BW833" s="97" t="s">
        <v>2983</v>
      </c>
      <c r="CH833" s="119">
        <f t="shared" si="340"/>
        <v>-5.8207660913467407E-10</v>
      </c>
    </row>
    <row r="834" spans="1:86" x14ac:dyDescent="0.3">
      <c r="A834" s="97">
        <v>1</v>
      </c>
      <c r="B834" s="120">
        <f>SUBTOTAL(9,$A$827:A834)</f>
        <v>8</v>
      </c>
      <c r="C834" s="130" t="s">
        <v>156</v>
      </c>
      <c r="D834" s="117">
        <f t="shared" si="360"/>
        <v>5657661.6099999994</v>
      </c>
      <c r="E834" s="133">
        <v>0</v>
      </c>
      <c r="F834" s="133">
        <v>0</v>
      </c>
      <c r="G834" s="133">
        <v>0</v>
      </c>
      <c r="H834" s="133">
        <v>0</v>
      </c>
      <c r="I834" s="133">
        <v>0</v>
      </c>
      <c r="J834" s="133">
        <v>0</v>
      </c>
      <c r="K834" s="149">
        <v>0</v>
      </c>
      <c r="L834" s="133">
        <v>0</v>
      </c>
      <c r="M834" s="154">
        <v>690.4</v>
      </c>
      <c r="N834" s="117">
        <v>5343314.68</v>
      </c>
      <c r="O834" s="133">
        <v>0</v>
      </c>
      <c r="P834" s="133">
        <v>0</v>
      </c>
      <c r="Q834" s="133">
        <v>0</v>
      </c>
      <c r="R834" s="133">
        <v>0</v>
      </c>
      <c r="S834" s="133">
        <v>0</v>
      </c>
      <c r="T834" s="133">
        <v>0</v>
      </c>
      <c r="U834" s="133">
        <v>0</v>
      </c>
      <c r="V834" s="133">
        <v>0</v>
      </c>
      <c r="W834" s="133">
        <v>0</v>
      </c>
      <c r="X834" s="133">
        <v>0</v>
      </c>
      <c r="Y834" s="133">
        <v>0</v>
      </c>
      <c r="Z834" s="133">
        <v>0</v>
      </c>
      <c r="AA834" s="133">
        <v>0</v>
      </c>
      <c r="AB834" s="133">
        <v>0</v>
      </c>
      <c r="AC834" s="117">
        <f t="shared" si="361"/>
        <v>114346.93</v>
      </c>
      <c r="AD834" s="117">
        <v>200000</v>
      </c>
      <c r="AE834" s="133">
        <v>0</v>
      </c>
      <c r="AF834" s="108">
        <v>2025</v>
      </c>
      <c r="AG834" s="108">
        <v>2025</v>
      </c>
      <c r="AH834" s="108">
        <v>2025</v>
      </c>
      <c r="AI834" s="124"/>
      <c r="AJ834" s="124"/>
      <c r="AK834" s="124"/>
      <c r="AL834" s="124"/>
      <c r="AM834" s="125" t="s">
        <v>16934</v>
      </c>
      <c r="AN834" s="125" t="s">
        <v>16933</v>
      </c>
      <c r="AO834" s="125">
        <v>0</v>
      </c>
      <c r="AP834" s="125" t="s">
        <v>16938</v>
      </c>
      <c r="AQ834" s="125" t="s">
        <v>16945</v>
      </c>
      <c r="AR834" s="125">
        <v>0</v>
      </c>
      <c r="AS834" s="125"/>
      <c r="AT834" s="125"/>
      <c r="AU834" s="125"/>
      <c r="AV834" s="125"/>
      <c r="AW834" s="125" t="s">
        <v>613</v>
      </c>
      <c r="AX834" s="126">
        <v>948.9</v>
      </c>
      <c r="AY834" s="126">
        <v>690.4</v>
      </c>
      <c r="AZ834" s="125" t="s">
        <v>16994</v>
      </c>
      <c r="BA834" s="125">
        <v>2005</v>
      </c>
      <c r="BB834" s="127"/>
      <c r="BC834" s="128">
        <f t="shared" si="358"/>
        <v>0</v>
      </c>
      <c r="BJ834" s="97" t="str">
        <f t="shared" si="359"/>
        <v>1950.000</v>
      </c>
      <c r="BM834" s="97" t="s">
        <v>3165</v>
      </c>
      <c r="BN834" s="97" t="s">
        <v>2983</v>
      </c>
      <c r="BO834" s="97" t="s">
        <v>2983</v>
      </c>
      <c r="BU834" s="97" t="s">
        <v>3165</v>
      </c>
      <c r="BV834" s="97" t="s">
        <v>2983</v>
      </c>
      <c r="BW834" s="97" t="s">
        <v>2983</v>
      </c>
      <c r="CH834" s="119">
        <f t="shared" si="340"/>
        <v>-2.9103830456733704E-10</v>
      </c>
    </row>
    <row r="835" spans="1:86" x14ac:dyDescent="0.3">
      <c r="A835" s="97">
        <v>1</v>
      </c>
      <c r="B835" s="120">
        <f>SUBTOTAL(9,$A$827:A835)</f>
        <v>9</v>
      </c>
      <c r="C835" s="130" t="s">
        <v>157</v>
      </c>
      <c r="D835" s="117">
        <f t="shared" si="360"/>
        <v>8358654.1799999997</v>
      </c>
      <c r="E835" s="133">
        <v>0</v>
      </c>
      <c r="F835" s="133">
        <v>0</v>
      </c>
      <c r="G835" s="133">
        <v>0</v>
      </c>
      <c r="H835" s="133">
        <v>0</v>
      </c>
      <c r="I835" s="133">
        <v>0</v>
      </c>
      <c r="J835" s="133">
        <v>0</v>
      </c>
      <c r="K835" s="149">
        <v>0</v>
      </c>
      <c r="L835" s="133">
        <v>0</v>
      </c>
      <c r="M835" s="154">
        <v>1020</v>
      </c>
      <c r="N835" s="117">
        <v>7958345.5800000001</v>
      </c>
      <c r="O835" s="133">
        <v>0</v>
      </c>
      <c r="P835" s="133">
        <v>0</v>
      </c>
      <c r="Q835" s="133">
        <v>0</v>
      </c>
      <c r="R835" s="133">
        <v>0</v>
      </c>
      <c r="S835" s="133">
        <v>0</v>
      </c>
      <c r="T835" s="133">
        <v>0</v>
      </c>
      <c r="U835" s="133">
        <v>0</v>
      </c>
      <c r="V835" s="133">
        <v>0</v>
      </c>
      <c r="W835" s="133">
        <v>0</v>
      </c>
      <c r="X835" s="133">
        <v>0</v>
      </c>
      <c r="Y835" s="133">
        <v>0</v>
      </c>
      <c r="Z835" s="133">
        <v>0</v>
      </c>
      <c r="AA835" s="133">
        <v>0</v>
      </c>
      <c r="AB835" s="133">
        <v>0</v>
      </c>
      <c r="AC835" s="117">
        <f t="shared" si="361"/>
        <v>170308.6</v>
      </c>
      <c r="AD835" s="117">
        <v>230000</v>
      </c>
      <c r="AE835" s="133">
        <v>0</v>
      </c>
      <c r="AF835" s="108">
        <v>2025</v>
      </c>
      <c r="AG835" s="108">
        <v>2025</v>
      </c>
      <c r="AH835" s="108">
        <v>2025</v>
      </c>
      <c r="AI835" s="124"/>
      <c r="AJ835" s="124"/>
      <c r="AK835" s="124"/>
      <c r="AL835" s="124"/>
      <c r="AM835" s="125" t="s">
        <v>16934</v>
      </c>
      <c r="AN835" s="125" t="s">
        <v>16946</v>
      </c>
      <c r="AO835" s="125">
        <v>0</v>
      </c>
      <c r="AP835" s="125" t="s">
        <v>16938</v>
      </c>
      <c r="AQ835" s="125" t="s">
        <v>16945</v>
      </c>
      <c r="AR835" s="125" t="s">
        <v>16943</v>
      </c>
      <c r="AS835" s="125"/>
      <c r="AT835" s="125"/>
      <c r="AU835" s="125"/>
      <c r="AV835" s="125"/>
      <c r="AW835" s="125" t="s">
        <v>631</v>
      </c>
      <c r="AX835" s="126">
        <v>2536.6999999999998</v>
      </c>
      <c r="AY835" s="126">
        <v>1020</v>
      </c>
      <c r="AZ835" s="125" t="s">
        <v>16994</v>
      </c>
      <c r="BA835" s="125">
        <v>2010</v>
      </c>
      <c r="BB835" s="127"/>
      <c r="BC835" s="128">
        <f t="shared" si="358"/>
        <v>0</v>
      </c>
      <c r="BJ835" s="97" t="str">
        <f t="shared" si="359"/>
        <v>890.200</v>
      </c>
      <c r="BM835" s="97" t="s">
        <v>3166</v>
      </c>
      <c r="BN835" s="97" t="s">
        <v>2983</v>
      </c>
      <c r="BO835" s="97" t="s">
        <v>2983</v>
      </c>
      <c r="BU835" s="97" t="s">
        <v>3166</v>
      </c>
      <c r="BV835" s="97" t="s">
        <v>2983</v>
      </c>
      <c r="BW835" s="97" t="s">
        <v>2983</v>
      </c>
      <c r="CH835" s="119">
        <f t="shared" si="340"/>
        <v>-3.7834979593753815E-10</v>
      </c>
    </row>
    <row r="836" spans="1:86" x14ac:dyDescent="0.3">
      <c r="A836" s="97">
        <v>1</v>
      </c>
      <c r="B836" s="120">
        <f>SUBTOTAL(9,$A$827:A836)</f>
        <v>10</v>
      </c>
      <c r="C836" s="130" t="s">
        <v>158</v>
      </c>
      <c r="D836" s="117">
        <f t="shared" si="360"/>
        <v>9423972.8499999996</v>
      </c>
      <c r="E836" s="133">
        <v>0</v>
      </c>
      <c r="F836" s="133">
        <v>0</v>
      </c>
      <c r="G836" s="133">
        <v>0</v>
      </c>
      <c r="H836" s="133">
        <v>0</v>
      </c>
      <c r="I836" s="133">
        <v>0</v>
      </c>
      <c r="J836" s="133">
        <v>0</v>
      </c>
      <c r="K836" s="149">
        <v>0</v>
      </c>
      <c r="L836" s="133">
        <v>0</v>
      </c>
      <c r="M836" s="154">
        <v>1150</v>
      </c>
      <c r="N836" s="117">
        <v>9001344.0899999999</v>
      </c>
      <c r="O836" s="133">
        <v>0</v>
      </c>
      <c r="P836" s="133">
        <v>0</v>
      </c>
      <c r="Q836" s="133">
        <v>0</v>
      </c>
      <c r="R836" s="133">
        <v>0</v>
      </c>
      <c r="S836" s="133">
        <v>0</v>
      </c>
      <c r="T836" s="133">
        <v>0</v>
      </c>
      <c r="U836" s="133">
        <v>0</v>
      </c>
      <c r="V836" s="133">
        <v>0</v>
      </c>
      <c r="W836" s="133">
        <v>0</v>
      </c>
      <c r="X836" s="133">
        <v>0</v>
      </c>
      <c r="Y836" s="133">
        <v>0</v>
      </c>
      <c r="Z836" s="133">
        <v>0</v>
      </c>
      <c r="AA836" s="133">
        <v>0</v>
      </c>
      <c r="AB836" s="133">
        <v>0</v>
      </c>
      <c r="AC836" s="117">
        <f t="shared" si="361"/>
        <v>192628.76</v>
      </c>
      <c r="AD836" s="117">
        <v>230000</v>
      </c>
      <c r="AE836" s="133">
        <v>0</v>
      </c>
      <c r="AF836" s="108">
        <v>2025</v>
      </c>
      <c r="AG836" s="108">
        <v>2025</v>
      </c>
      <c r="AH836" s="108">
        <v>2025</v>
      </c>
      <c r="AI836" s="124"/>
      <c r="AJ836" s="124"/>
      <c r="AK836" s="124"/>
      <c r="AL836" s="124"/>
      <c r="AM836" s="125" t="s">
        <v>16934</v>
      </c>
      <c r="AN836" s="125" t="s">
        <v>16938</v>
      </c>
      <c r="AO836" s="125">
        <v>0</v>
      </c>
      <c r="AP836" s="125" t="s">
        <v>16939</v>
      </c>
      <c r="AQ836" s="125" t="s">
        <v>16945</v>
      </c>
      <c r="AR836" s="125">
        <v>0</v>
      </c>
      <c r="AS836" s="125"/>
      <c r="AT836" s="125"/>
      <c r="AU836" s="125"/>
      <c r="AV836" s="125"/>
      <c r="AW836" s="125" t="s">
        <v>696</v>
      </c>
      <c r="AX836" s="126">
        <v>2170.4</v>
      </c>
      <c r="AY836" s="126">
        <v>1150</v>
      </c>
      <c r="AZ836" s="125" t="s">
        <v>16999</v>
      </c>
      <c r="BA836" s="125">
        <v>2008</v>
      </c>
      <c r="BB836" s="127"/>
      <c r="BC836" s="128">
        <f t="shared" si="358"/>
        <v>0</v>
      </c>
      <c r="BJ836" s="97" t="str">
        <f t="shared" si="359"/>
        <v>1039.800</v>
      </c>
      <c r="BM836" s="97" t="s">
        <v>3167</v>
      </c>
      <c r="BN836" s="97" t="s">
        <v>2983</v>
      </c>
      <c r="BO836" s="97" t="s">
        <v>2983</v>
      </c>
      <c r="BU836" s="97" t="s">
        <v>3167</v>
      </c>
      <c r="BV836" s="97" t="s">
        <v>2983</v>
      </c>
      <c r="BW836" s="97" t="s">
        <v>2983</v>
      </c>
      <c r="CH836" s="119">
        <f t="shared" si="340"/>
        <v>-2.3283064365386963E-10</v>
      </c>
    </row>
    <row r="837" spans="1:86" x14ac:dyDescent="0.3">
      <c r="A837" s="97">
        <v>1</v>
      </c>
      <c r="B837" s="120">
        <f>SUBTOTAL(9,$A$827:A837)</f>
        <v>11</v>
      </c>
      <c r="C837" s="130" t="s">
        <v>159</v>
      </c>
      <c r="D837" s="117">
        <f t="shared" si="360"/>
        <v>11974181.85</v>
      </c>
      <c r="E837" s="133">
        <v>0</v>
      </c>
      <c r="F837" s="133">
        <v>0</v>
      </c>
      <c r="G837" s="133">
        <v>0</v>
      </c>
      <c r="H837" s="133">
        <v>0</v>
      </c>
      <c r="I837" s="133">
        <v>0</v>
      </c>
      <c r="J837" s="133">
        <v>0</v>
      </c>
      <c r="K837" s="149">
        <v>0</v>
      </c>
      <c r="L837" s="133">
        <v>0</v>
      </c>
      <c r="M837" s="154">
        <v>1461.2</v>
      </c>
      <c r="N837" s="117">
        <v>11498122.039999999</v>
      </c>
      <c r="O837" s="133">
        <v>0</v>
      </c>
      <c r="P837" s="133">
        <v>0</v>
      </c>
      <c r="Q837" s="133">
        <v>0</v>
      </c>
      <c r="R837" s="133">
        <v>0</v>
      </c>
      <c r="S837" s="133">
        <v>0</v>
      </c>
      <c r="T837" s="133">
        <v>0</v>
      </c>
      <c r="U837" s="133">
        <v>0</v>
      </c>
      <c r="V837" s="133">
        <v>0</v>
      </c>
      <c r="W837" s="133">
        <v>0</v>
      </c>
      <c r="X837" s="133">
        <v>0</v>
      </c>
      <c r="Y837" s="133">
        <v>0</v>
      </c>
      <c r="Z837" s="133">
        <v>0</v>
      </c>
      <c r="AA837" s="133">
        <v>0</v>
      </c>
      <c r="AB837" s="133">
        <v>0</v>
      </c>
      <c r="AC837" s="117">
        <f t="shared" si="361"/>
        <v>246059.81</v>
      </c>
      <c r="AD837" s="117">
        <v>230000</v>
      </c>
      <c r="AE837" s="133">
        <v>0</v>
      </c>
      <c r="AF837" s="108">
        <v>2025</v>
      </c>
      <c r="AG837" s="108">
        <v>2025</v>
      </c>
      <c r="AH837" s="108">
        <v>2025</v>
      </c>
      <c r="AI837" s="124"/>
      <c r="AJ837" s="124"/>
      <c r="AK837" s="124"/>
      <c r="AL837" s="124"/>
      <c r="AM837" s="125" t="s">
        <v>16934</v>
      </c>
      <c r="AN837" s="125" t="s">
        <v>16933</v>
      </c>
      <c r="AO837" s="125">
        <v>0</v>
      </c>
      <c r="AP837" s="125" t="s">
        <v>16943</v>
      </c>
      <c r="AQ837" s="125" t="s">
        <v>16937</v>
      </c>
      <c r="AR837" s="125" t="s">
        <v>16936</v>
      </c>
      <c r="AS837" s="125"/>
      <c r="AT837" s="125"/>
      <c r="AU837" s="125"/>
      <c r="AV837" s="125"/>
      <c r="AW837" s="125" t="s">
        <v>694</v>
      </c>
      <c r="AX837" s="126">
        <v>4291.3</v>
      </c>
      <c r="AY837" s="126">
        <v>1461.2</v>
      </c>
      <c r="AZ837" s="125" t="s">
        <v>16994</v>
      </c>
      <c r="BA837" s="125">
        <v>2007</v>
      </c>
      <c r="BB837" s="127"/>
      <c r="BC837" s="128">
        <f t="shared" si="358"/>
        <v>0</v>
      </c>
      <c r="BJ837" s="97" t="str">
        <f t="shared" si="359"/>
        <v>1293.000</v>
      </c>
      <c r="BM837" s="97" t="s">
        <v>3169</v>
      </c>
      <c r="BN837" s="97" t="s">
        <v>2983</v>
      </c>
      <c r="BO837" s="97" t="s">
        <v>2983</v>
      </c>
      <c r="BU837" s="97" t="s">
        <v>3169</v>
      </c>
      <c r="BV837" s="97" t="s">
        <v>2983</v>
      </c>
      <c r="BW837" s="97" t="s">
        <v>2983</v>
      </c>
      <c r="CH837" s="119">
        <f t="shared" si="340"/>
        <v>5.2386894822120667E-10</v>
      </c>
    </row>
    <row r="838" spans="1:86" x14ac:dyDescent="0.3">
      <c r="A838" s="97">
        <v>1</v>
      </c>
      <c r="B838" s="120">
        <f>SUBTOTAL(9,$A$827:A838)</f>
        <v>12</v>
      </c>
      <c r="C838" s="130" t="s">
        <v>160</v>
      </c>
      <c r="D838" s="117">
        <f t="shared" si="360"/>
        <v>4758696.5500000007</v>
      </c>
      <c r="E838" s="133">
        <v>0</v>
      </c>
      <c r="F838" s="133">
        <v>0</v>
      </c>
      <c r="G838" s="133">
        <v>0</v>
      </c>
      <c r="H838" s="133">
        <v>0</v>
      </c>
      <c r="I838" s="133">
        <v>0</v>
      </c>
      <c r="J838" s="133">
        <v>0</v>
      </c>
      <c r="K838" s="149">
        <v>0</v>
      </c>
      <c r="L838" s="133">
        <v>0</v>
      </c>
      <c r="M838" s="154">
        <v>580.70000000000005</v>
      </c>
      <c r="N838" s="117">
        <v>4463184.4000000004</v>
      </c>
      <c r="O838" s="133">
        <v>0</v>
      </c>
      <c r="P838" s="133">
        <v>0</v>
      </c>
      <c r="Q838" s="133">
        <v>0</v>
      </c>
      <c r="R838" s="133">
        <v>0</v>
      </c>
      <c r="S838" s="133">
        <v>0</v>
      </c>
      <c r="T838" s="133">
        <v>0</v>
      </c>
      <c r="U838" s="133">
        <v>0</v>
      </c>
      <c r="V838" s="133">
        <v>0</v>
      </c>
      <c r="W838" s="133">
        <v>0</v>
      </c>
      <c r="X838" s="133">
        <v>0</v>
      </c>
      <c r="Y838" s="133">
        <v>0</v>
      </c>
      <c r="Z838" s="133">
        <v>0</v>
      </c>
      <c r="AA838" s="133">
        <v>0</v>
      </c>
      <c r="AB838" s="133">
        <v>0</v>
      </c>
      <c r="AC838" s="117">
        <f t="shared" si="361"/>
        <v>95512.15</v>
      </c>
      <c r="AD838" s="117">
        <v>200000</v>
      </c>
      <c r="AE838" s="133">
        <v>0</v>
      </c>
      <c r="AF838" s="108">
        <v>2025</v>
      </c>
      <c r="AG838" s="108">
        <v>2025</v>
      </c>
      <c r="AH838" s="108">
        <v>2025</v>
      </c>
      <c r="AI838" s="124"/>
      <c r="AJ838" s="124"/>
      <c r="AK838" s="124"/>
      <c r="AL838" s="124"/>
      <c r="AM838" s="125" t="s">
        <v>16934</v>
      </c>
      <c r="AN838" s="125" t="s">
        <v>16933</v>
      </c>
      <c r="AO838" s="125">
        <v>0</v>
      </c>
      <c r="AP838" s="125" t="s">
        <v>16938</v>
      </c>
      <c r="AQ838" s="125" t="s">
        <v>16945</v>
      </c>
      <c r="AR838" s="125" t="s">
        <v>16943</v>
      </c>
      <c r="AS838" s="125"/>
      <c r="AT838" s="125"/>
      <c r="AU838" s="125"/>
      <c r="AV838" s="125"/>
      <c r="AW838" s="125" t="s">
        <v>636</v>
      </c>
      <c r="AX838" s="126">
        <v>1571.7</v>
      </c>
      <c r="AY838" s="126">
        <v>580.70000000000005</v>
      </c>
      <c r="AZ838" s="125" t="s">
        <v>16994</v>
      </c>
      <c r="BA838" s="125">
        <v>2005</v>
      </c>
      <c r="BB838" s="127"/>
      <c r="BC838" s="128">
        <f t="shared" si="358"/>
        <v>0</v>
      </c>
      <c r="BJ838" s="97" t="str">
        <f t="shared" si="359"/>
        <v>456.200</v>
      </c>
      <c r="BM838" s="97" t="s">
        <v>3170</v>
      </c>
      <c r="BN838" s="97" t="s">
        <v>2983</v>
      </c>
      <c r="BO838" s="97" t="s">
        <v>2983</v>
      </c>
      <c r="BU838" s="97" t="s">
        <v>3170</v>
      </c>
      <c r="BV838" s="97" t="s">
        <v>2983</v>
      </c>
      <c r="BW838" s="97" t="s">
        <v>2983</v>
      </c>
      <c r="CH838" s="119">
        <f t="shared" si="340"/>
        <v>3.7834979593753815E-10</v>
      </c>
    </row>
    <row r="839" spans="1:86" x14ac:dyDescent="0.3">
      <c r="A839" s="97">
        <v>1</v>
      </c>
      <c r="B839" s="120">
        <f>SUBTOTAL(9,$A$827:A839)</f>
        <v>13</v>
      </c>
      <c r="C839" s="130" t="s">
        <v>161</v>
      </c>
      <c r="D839" s="117">
        <f t="shared" si="360"/>
        <v>9505920.4399999995</v>
      </c>
      <c r="E839" s="133">
        <v>0</v>
      </c>
      <c r="F839" s="133">
        <v>0</v>
      </c>
      <c r="G839" s="133">
        <v>0</v>
      </c>
      <c r="H839" s="133">
        <v>0</v>
      </c>
      <c r="I839" s="133">
        <v>0</v>
      </c>
      <c r="J839" s="133">
        <v>0</v>
      </c>
      <c r="K839" s="149">
        <v>0</v>
      </c>
      <c r="L839" s="133">
        <v>0</v>
      </c>
      <c r="M839" s="154">
        <v>1160</v>
      </c>
      <c r="N839" s="117">
        <v>9081574.7400000002</v>
      </c>
      <c r="O839" s="133">
        <v>0</v>
      </c>
      <c r="P839" s="133">
        <v>0</v>
      </c>
      <c r="Q839" s="133">
        <v>0</v>
      </c>
      <c r="R839" s="133">
        <v>0</v>
      </c>
      <c r="S839" s="133">
        <v>0</v>
      </c>
      <c r="T839" s="133">
        <v>0</v>
      </c>
      <c r="U839" s="133">
        <v>0</v>
      </c>
      <c r="V839" s="133">
        <v>0</v>
      </c>
      <c r="W839" s="133">
        <v>0</v>
      </c>
      <c r="X839" s="133">
        <v>0</v>
      </c>
      <c r="Y839" s="133">
        <v>0</v>
      </c>
      <c r="Z839" s="133">
        <v>0</v>
      </c>
      <c r="AA839" s="133">
        <v>0</v>
      </c>
      <c r="AB839" s="133">
        <v>0</v>
      </c>
      <c r="AC839" s="117">
        <f t="shared" si="361"/>
        <v>194345.7</v>
      </c>
      <c r="AD839" s="117">
        <v>230000</v>
      </c>
      <c r="AE839" s="133">
        <v>0</v>
      </c>
      <c r="AF839" s="108">
        <v>2025</v>
      </c>
      <c r="AG839" s="108">
        <v>2025</v>
      </c>
      <c r="AH839" s="108">
        <v>2025</v>
      </c>
      <c r="AI839" s="124"/>
      <c r="AJ839" s="124"/>
      <c r="AK839" s="124"/>
      <c r="AL839" s="124"/>
      <c r="AM839" s="125" t="s">
        <v>16934</v>
      </c>
      <c r="AN839" s="125" t="s">
        <v>16944</v>
      </c>
      <c r="AO839" s="125">
        <v>0</v>
      </c>
      <c r="AP839" s="125" t="s">
        <v>16932</v>
      </c>
      <c r="AQ839" s="125" t="s">
        <v>16931</v>
      </c>
      <c r="AR839" s="125" t="s">
        <v>16943</v>
      </c>
      <c r="AS839" s="125"/>
      <c r="AT839" s="125"/>
      <c r="AU839" s="125"/>
      <c r="AV839" s="125"/>
      <c r="AW839" s="125" t="s">
        <v>619</v>
      </c>
      <c r="AX839" s="126">
        <v>3338.7</v>
      </c>
      <c r="AY839" s="126">
        <v>1160</v>
      </c>
      <c r="AZ839" s="125" t="s">
        <v>16994</v>
      </c>
      <c r="BA839" s="125" t="s">
        <v>16991</v>
      </c>
      <c r="BB839" s="127"/>
      <c r="BC839" s="128">
        <f t="shared" si="358"/>
        <v>0</v>
      </c>
      <c r="BJ839" s="97" t="str">
        <f t="shared" si="359"/>
        <v>876.200</v>
      </c>
      <c r="BM839" s="97" t="s">
        <v>3171</v>
      </c>
      <c r="BN839" s="97" t="s">
        <v>2983</v>
      </c>
      <c r="BO839" s="97" t="s">
        <v>2983</v>
      </c>
      <c r="BU839" s="97" t="s">
        <v>3171</v>
      </c>
      <c r="BV839" s="97" t="s">
        <v>2983</v>
      </c>
      <c r="BW839" s="97" t="s">
        <v>2983</v>
      </c>
      <c r="CH839" s="119">
        <f t="shared" si="340"/>
        <v>-7.5669959187507629E-10</v>
      </c>
    </row>
    <row r="840" spans="1:86" x14ac:dyDescent="0.3">
      <c r="A840" s="97">
        <v>1</v>
      </c>
      <c r="B840" s="120">
        <f>SUBTOTAL(9,$A$827:A840)</f>
        <v>14</v>
      </c>
      <c r="C840" s="130" t="s">
        <v>5326</v>
      </c>
      <c r="D840" s="117">
        <f t="shared" si="360"/>
        <v>4056405.71</v>
      </c>
      <c r="E840" s="133">
        <v>0</v>
      </c>
      <c r="F840" s="133">
        <v>0</v>
      </c>
      <c r="G840" s="133">
        <v>0</v>
      </c>
      <c r="H840" s="133">
        <v>0</v>
      </c>
      <c r="I840" s="133">
        <v>0</v>
      </c>
      <c r="J840" s="133">
        <v>0</v>
      </c>
      <c r="K840" s="149">
        <v>0</v>
      </c>
      <c r="L840" s="133">
        <v>0</v>
      </c>
      <c r="M840" s="154">
        <v>495</v>
      </c>
      <c r="N840" s="117">
        <v>3795188.67</v>
      </c>
      <c r="O840" s="133">
        <v>0</v>
      </c>
      <c r="P840" s="133">
        <v>0</v>
      </c>
      <c r="Q840" s="133">
        <v>0</v>
      </c>
      <c r="R840" s="133">
        <v>0</v>
      </c>
      <c r="S840" s="133">
        <v>0</v>
      </c>
      <c r="T840" s="133">
        <v>0</v>
      </c>
      <c r="U840" s="133">
        <v>0</v>
      </c>
      <c r="V840" s="133">
        <v>0</v>
      </c>
      <c r="W840" s="133">
        <v>0</v>
      </c>
      <c r="X840" s="133">
        <v>0</v>
      </c>
      <c r="Y840" s="133">
        <v>0</v>
      </c>
      <c r="Z840" s="133">
        <v>0</v>
      </c>
      <c r="AA840" s="133">
        <v>0</v>
      </c>
      <c r="AB840" s="133">
        <v>0</v>
      </c>
      <c r="AC840" s="117">
        <f t="shared" si="361"/>
        <v>81217.039999999994</v>
      </c>
      <c r="AD840" s="117">
        <v>180000</v>
      </c>
      <c r="AE840" s="133">
        <v>0</v>
      </c>
      <c r="AF840" s="108">
        <v>2025</v>
      </c>
      <c r="AG840" s="108">
        <v>2025</v>
      </c>
      <c r="AH840" s="108">
        <v>2025</v>
      </c>
      <c r="AI840" s="124"/>
      <c r="AJ840" s="124"/>
      <c r="AK840" s="124"/>
      <c r="AL840" s="124"/>
      <c r="AM840" s="125" t="s">
        <v>16934</v>
      </c>
      <c r="AN840" s="125" t="s">
        <v>16948</v>
      </c>
      <c r="AO840" s="125">
        <v>0</v>
      </c>
      <c r="AP840" s="125" t="s">
        <v>16943</v>
      </c>
      <c r="AQ840" s="125" t="s">
        <v>16937</v>
      </c>
      <c r="AR840" s="125" t="s">
        <v>16936</v>
      </c>
      <c r="AS840" s="125"/>
      <c r="AT840" s="125"/>
      <c r="AU840" s="125"/>
      <c r="AV840" s="125"/>
      <c r="AW840" s="125">
        <v>1982</v>
      </c>
      <c r="AX840" s="126">
        <v>560.1</v>
      </c>
      <c r="AY840" s="126">
        <v>495</v>
      </c>
      <c r="AZ840" s="125" t="s">
        <v>16994</v>
      </c>
      <c r="BA840" s="125">
        <v>2008</v>
      </c>
      <c r="BB840" s="127"/>
      <c r="BC840" s="128">
        <f t="shared" si="358"/>
        <v>0</v>
      </c>
      <c r="BJ840" s="97" t="str">
        <f t="shared" si="359"/>
        <v>378.700</v>
      </c>
      <c r="BM840" s="97" t="s">
        <v>3173</v>
      </c>
      <c r="BN840" s="97" t="s">
        <v>2983</v>
      </c>
      <c r="BO840" s="97" t="s">
        <v>2983</v>
      </c>
      <c r="BU840" s="97" t="s">
        <v>3173</v>
      </c>
      <c r="BV840" s="97" t="s">
        <v>2983</v>
      </c>
      <c r="BW840" s="97" t="s">
        <v>2983</v>
      </c>
      <c r="CH840" s="119">
        <f t="shared" si="340"/>
        <v>5.8207660913467407E-11</v>
      </c>
    </row>
    <row r="841" spans="1:86" x14ac:dyDescent="0.3">
      <c r="A841" s="97">
        <v>1</v>
      </c>
      <c r="B841" s="120">
        <f>SUBTOTAL(9,$A$827:A841)</f>
        <v>15</v>
      </c>
      <c r="C841" s="130" t="s">
        <v>162</v>
      </c>
      <c r="D841" s="117">
        <f t="shared" si="360"/>
        <v>2766550.64</v>
      </c>
      <c r="E841" s="133">
        <v>0</v>
      </c>
      <c r="F841" s="133">
        <v>0</v>
      </c>
      <c r="G841" s="133">
        <v>0</v>
      </c>
      <c r="H841" s="133">
        <v>0</v>
      </c>
      <c r="I841" s="133">
        <v>0</v>
      </c>
      <c r="J841" s="133">
        <v>0</v>
      </c>
      <c r="K841" s="149">
        <v>0</v>
      </c>
      <c r="L841" s="133">
        <v>0</v>
      </c>
      <c r="M841" s="154">
        <v>337.6</v>
      </c>
      <c r="N841" s="117">
        <v>2532358.1800000002</v>
      </c>
      <c r="O841" s="133">
        <v>0</v>
      </c>
      <c r="P841" s="133">
        <v>0</v>
      </c>
      <c r="Q841" s="133">
        <v>0</v>
      </c>
      <c r="R841" s="133">
        <v>0</v>
      </c>
      <c r="S841" s="133">
        <v>0</v>
      </c>
      <c r="T841" s="133">
        <v>0</v>
      </c>
      <c r="U841" s="133">
        <v>0</v>
      </c>
      <c r="V841" s="133">
        <v>0</v>
      </c>
      <c r="W841" s="133">
        <v>0</v>
      </c>
      <c r="X841" s="133">
        <v>0</v>
      </c>
      <c r="Y841" s="133">
        <v>0</v>
      </c>
      <c r="Z841" s="133">
        <v>0</v>
      </c>
      <c r="AA841" s="133">
        <v>0</v>
      </c>
      <c r="AB841" s="133">
        <v>0</v>
      </c>
      <c r="AC841" s="117">
        <f>ROUND(N841*2.14%,2)-0.01</f>
        <v>54192.46</v>
      </c>
      <c r="AD841" s="117">
        <v>180000</v>
      </c>
      <c r="AE841" s="133">
        <v>0</v>
      </c>
      <c r="AF841" s="108">
        <v>2025</v>
      </c>
      <c r="AG841" s="108">
        <v>2025</v>
      </c>
      <c r="AH841" s="108">
        <v>2025</v>
      </c>
      <c r="AI841" s="124"/>
      <c r="AJ841" s="124"/>
      <c r="AK841" s="124"/>
      <c r="AL841" s="124"/>
      <c r="AM841" s="125" t="s">
        <v>16934</v>
      </c>
      <c r="AN841" s="125" t="s">
        <v>16946</v>
      </c>
      <c r="AO841" s="125">
        <v>0</v>
      </c>
      <c r="AP841" s="125" t="s">
        <v>16937</v>
      </c>
      <c r="AQ841" s="125" t="s">
        <v>16945</v>
      </c>
      <c r="AR841" s="125">
        <v>0</v>
      </c>
      <c r="AS841" s="125"/>
      <c r="AT841" s="125"/>
      <c r="AU841" s="125"/>
      <c r="AV841" s="125"/>
      <c r="AW841" s="125" t="s">
        <v>775</v>
      </c>
      <c r="AX841" s="126">
        <v>371.9</v>
      </c>
      <c r="AY841" s="126">
        <v>337.6</v>
      </c>
      <c r="AZ841" s="125" t="s">
        <v>16994</v>
      </c>
      <c r="BA841" s="125">
        <v>2008</v>
      </c>
      <c r="BB841" s="127"/>
      <c r="BC841" s="128">
        <f t="shared" si="358"/>
        <v>0</v>
      </c>
      <c r="BJ841" s="97" t="str">
        <f t="shared" si="359"/>
        <v>366.000</v>
      </c>
      <c r="BM841" s="97" t="s">
        <v>3175</v>
      </c>
      <c r="BN841" s="97" t="s">
        <v>1267</v>
      </c>
      <c r="BO841" s="97" t="s">
        <v>3176</v>
      </c>
      <c r="BU841" s="97" t="s">
        <v>3175</v>
      </c>
      <c r="BV841" s="97" t="s">
        <v>1267</v>
      </c>
      <c r="BW841" s="97" t="s">
        <v>3176</v>
      </c>
      <c r="CH841" s="119">
        <f t="shared" si="340"/>
        <v>-2.9103830456733704E-11</v>
      </c>
    </row>
    <row r="842" spans="1:86" x14ac:dyDescent="0.3">
      <c r="A842" s="97">
        <v>1</v>
      </c>
      <c r="B842" s="120">
        <f>SUBTOTAL(9,$A$827:A842)</f>
        <v>16</v>
      </c>
      <c r="C842" s="130" t="s">
        <v>163</v>
      </c>
      <c r="D842" s="117">
        <f t="shared" si="360"/>
        <v>2728854.75</v>
      </c>
      <c r="E842" s="133">
        <v>0</v>
      </c>
      <c r="F842" s="133">
        <v>0</v>
      </c>
      <c r="G842" s="133">
        <v>0</v>
      </c>
      <c r="H842" s="133">
        <v>0</v>
      </c>
      <c r="I842" s="133">
        <v>0</v>
      </c>
      <c r="J842" s="133">
        <v>0</v>
      </c>
      <c r="K842" s="149">
        <v>0</v>
      </c>
      <c r="L842" s="133">
        <v>0</v>
      </c>
      <c r="M842" s="154">
        <v>333</v>
      </c>
      <c r="N842" s="117">
        <v>2495452.08</v>
      </c>
      <c r="O842" s="133">
        <v>0</v>
      </c>
      <c r="P842" s="133">
        <v>0</v>
      </c>
      <c r="Q842" s="133">
        <v>0</v>
      </c>
      <c r="R842" s="133">
        <v>0</v>
      </c>
      <c r="S842" s="133">
        <v>0</v>
      </c>
      <c r="T842" s="133">
        <v>0</v>
      </c>
      <c r="U842" s="133">
        <v>0</v>
      </c>
      <c r="V842" s="133">
        <v>0</v>
      </c>
      <c r="W842" s="133">
        <v>0</v>
      </c>
      <c r="X842" s="133">
        <v>0</v>
      </c>
      <c r="Y842" s="133">
        <v>0</v>
      </c>
      <c r="Z842" s="133">
        <v>0</v>
      </c>
      <c r="AA842" s="133">
        <v>0</v>
      </c>
      <c r="AB842" s="133">
        <v>0</v>
      </c>
      <c r="AC842" s="117">
        <f>ROUND(N842*2.14%,2)</f>
        <v>53402.67</v>
      </c>
      <c r="AD842" s="117">
        <v>180000</v>
      </c>
      <c r="AE842" s="133">
        <v>0</v>
      </c>
      <c r="AF842" s="108">
        <v>2025</v>
      </c>
      <c r="AG842" s="108">
        <v>2025</v>
      </c>
      <c r="AH842" s="108">
        <v>2025</v>
      </c>
      <c r="AI842" s="124"/>
      <c r="AJ842" s="124"/>
      <c r="AK842" s="124"/>
      <c r="AL842" s="124"/>
      <c r="AM842" s="125" t="s">
        <v>16934</v>
      </c>
      <c r="AN842" s="125" t="s">
        <v>16946</v>
      </c>
      <c r="AO842" s="125">
        <v>0</v>
      </c>
      <c r="AP842" s="125" t="s">
        <v>16942</v>
      </c>
      <c r="AQ842" s="125" t="s">
        <v>16945</v>
      </c>
      <c r="AR842" s="125">
        <v>0</v>
      </c>
      <c r="AS842" s="125"/>
      <c r="AT842" s="125"/>
      <c r="AU842" s="125"/>
      <c r="AV842" s="125"/>
      <c r="AW842" s="125" t="s">
        <v>780</v>
      </c>
      <c r="AX842" s="126">
        <v>32</v>
      </c>
      <c r="AY842" s="126">
        <v>333</v>
      </c>
      <c r="AZ842" s="125" t="s">
        <v>16994</v>
      </c>
      <c r="BA842" s="125">
        <v>2008</v>
      </c>
      <c r="BB842" s="127"/>
      <c r="BC842" s="128">
        <f t="shared" si="358"/>
        <v>0</v>
      </c>
      <c r="BJ842" s="97" t="str">
        <f t="shared" si="359"/>
        <v>366.000</v>
      </c>
      <c r="BM842" s="97" t="s">
        <v>3177</v>
      </c>
      <c r="BN842" s="97" t="s">
        <v>2983</v>
      </c>
      <c r="BO842" s="97" t="s">
        <v>2365</v>
      </c>
      <c r="BU842" s="97" t="s">
        <v>3177</v>
      </c>
      <c r="BV842" s="97" t="s">
        <v>2983</v>
      </c>
      <c r="BW842" s="97" t="s">
        <v>2365</v>
      </c>
      <c r="CH842" s="119">
        <f t="shared" si="340"/>
        <v>-5.8207660913467407E-11</v>
      </c>
    </row>
    <row r="843" spans="1:86" x14ac:dyDescent="0.3">
      <c r="A843" s="97">
        <v>1</v>
      </c>
      <c r="B843" s="120">
        <f>SUBTOTAL(9,$A$827:A843)</f>
        <v>17</v>
      </c>
      <c r="C843" s="130" t="s">
        <v>164</v>
      </c>
      <c r="D843" s="117">
        <f t="shared" si="360"/>
        <v>2491206.7400000002</v>
      </c>
      <c r="E843" s="133">
        <v>0</v>
      </c>
      <c r="F843" s="133">
        <v>0</v>
      </c>
      <c r="G843" s="133">
        <v>0</v>
      </c>
      <c r="H843" s="133">
        <v>0</v>
      </c>
      <c r="I843" s="133">
        <v>0</v>
      </c>
      <c r="J843" s="133">
        <v>0</v>
      </c>
      <c r="K843" s="149">
        <v>0</v>
      </c>
      <c r="L843" s="133">
        <v>0</v>
      </c>
      <c r="M843" s="154">
        <v>304</v>
      </c>
      <c r="N843" s="117">
        <v>2262783.1800000002</v>
      </c>
      <c r="O843" s="133">
        <v>0</v>
      </c>
      <c r="P843" s="133">
        <v>0</v>
      </c>
      <c r="Q843" s="133">
        <v>0</v>
      </c>
      <c r="R843" s="133">
        <v>0</v>
      </c>
      <c r="S843" s="133">
        <v>0</v>
      </c>
      <c r="T843" s="133">
        <v>0</v>
      </c>
      <c r="U843" s="133">
        <v>0</v>
      </c>
      <c r="V843" s="133">
        <v>0</v>
      </c>
      <c r="W843" s="133">
        <v>0</v>
      </c>
      <c r="X843" s="133">
        <v>0</v>
      </c>
      <c r="Y843" s="133">
        <v>0</v>
      </c>
      <c r="Z843" s="133">
        <v>0</v>
      </c>
      <c r="AA843" s="133">
        <v>0</v>
      </c>
      <c r="AB843" s="133">
        <v>0</v>
      </c>
      <c r="AC843" s="117">
        <f>ROUND(N843*2.14%,2)</f>
        <v>48423.56</v>
      </c>
      <c r="AD843" s="117">
        <v>180000</v>
      </c>
      <c r="AE843" s="133">
        <v>0</v>
      </c>
      <c r="AF843" s="108">
        <v>2025</v>
      </c>
      <c r="AG843" s="108">
        <v>2025</v>
      </c>
      <c r="AH843" s="108">
        <v>2025</v>
      </c>
      <c r="AI843" s="124"/>
      <c r="AJ843" s="124"/>
      <c r="AK843" s="124"/>
      <c r="AL843" s="124"/>
      <c r="AM843" s="125" t="s">
        <v>16934</v>
      </c>
      <c r="AN843" s="125" t="s">
        <v>16946</v>
      </c>
      <c r="AO843" s="125">
        <v>0</v>
      </c>
      <c r="AP843" s="125" t="s">
        <v>16938</v>
      </c>
      <c r="AQ843" s="125" t="s">
        <v>16945</v>
      </c>
      <c r="AR843" s="125">
        <v>0</v>
      </c>
      <c r="AS843" s="125"/>
      <c r="AT843" s="125"/>
      <c r="AU843" s="125"/>
      <c r="AV843" s="125"/>
      <c r="AW843" s="125" t="s">
        <v>666</v>
      </c>
      <c r="AX843" s="126">
        <v>315.2</v>
      </c>
      <c r="AY843" s="126">
        <v>304</v>
      </c>
      <c r="AZ843" s="125" t="s">
        <v>16994</v>
      </c>
      <c r="BA843" s="125" t="s">
        <v>3191</v>
      </c>
      <c r="BB843" s="127"/>
      <c r="BC843" s="128">
        <f t="shared" si="358"/>
        <v>0</v>
      </c>
      <c r="BJ843" s="97" t="str">
        <f t="shared" si="359"/>
        <v>232.100</v>
      </c>
      <c r="BM843" s="97" t="s">
        <v>3178</v>
      </c>
      <c r="BN843" s="97" t="s">
        <v>2983</v>
      </c>
      <c r="BO843" s="97" t="s">
        <v>3179</v>
      </c>
      <c r="BU843" s="97" t="s">
        <v>3178</v>
      </c>
      <c r="BV843" s="97" t="s">
        <v>2983</v>
      </c>
      <c r="BW843" s="97" t="s">
        <v>3179</v>
      </c>
      <c r="CH843" s="119">
        <f t="shared" si="340"/>
        <v>5.8207660913467407E-11</v>
      </c>
    </row>
    <row r="844" spans="1:86" x14ac:dyDescent="0.3">
      <c r="A844" s="97">
        <v>1</v>
      </c>
      <c r="B844" s="120">
        <f>SUBTOTAL(9,$A$827:A844)</f>
        <v>18</v>
      </c>
      <c r="C844" s="130" t="s">
        <v>165</v>
      </c>
      <c r="D844" s="117">
        <f t="shared" si="360"/>
        <v>8243927.5499999998</v>
      </c>
      <c r="E844" s="133">
        <v>0</v>
      </c>
      <c r="F844" s="133">
        <v>0</v>
      </c>
      <c r="G844" s="133">
        <v>0</v>
      </c>
      <c r="H844" s="133">
        <v>0</v>
      </c>
      <c r="I844" s="133">
        <v>0</v>
      </c>
      <c r="J844" s="133">
        <v>0</v>
      </c>
      <c r="K844" s="149">
        <v>0</v>
      </c>
      <c r="L844" s="133">
        <v>0</v>
      </c>
      <c r="M844" s="154">
        <v>1006</v>
      </c>
      <c r="N844" s="117">
        <v>7846022.6600000001</v>
      </c>
      <c r="O844" s="133">
        <v>0</v>
      </c>
      <c r="P844" s="133">
        <v>0</v>
      </c>
      <c r="Q844" s="133">
        <v>0</v>
      </c>
      <c r="R844" s="133">
        <v>0</v>
      </c>
      <c r="S844" s="133">
        <v>0</v>
      </c>
      <c r="T844" s="133">
        <v>0</v>
      </c>
      <c r="U844" s="133">
        <v>0</v>
      </c>
      <c r="V844" s="133">
        <v>0</v>
      </c>
      <c r="W844" s="133">
        <v>0</v>
      </c>
      <c r="X844" s="133">
        <v>0</v>
      </c>
      <c r="Y844" s="133">
        <v>0</v>
      </c>
      <c r="Z844" s="133">
        <v>0</v>
      </c>
      <c r="AA844" s="133">
        <v>0</v>
      </c>
      <c r="AB844" s="133">
        <v>0</v>
      </c>
      <c r="AC844" s="117">
        <f>ROUND(N844*2.14%,2)+0.01</f>
        <v>167904.89</v>
      </c>
      <c r="AD844" s="117">
        <v>230000</v>
      </c>
      <c r="AE844" s="133">
        <v>0</v>
      </c>
      <c r="AF844" s="108">
        <v>2025</v>
      </c>
      <c r="AG844" s="108">
        <v>2025</v>
      </c>
      <c r="AH844" s="108">
        <v>2025</v>
      </c>
      <c r="AI844" s="124"/>
      <c r="AJ844" s="124"/>
      <c r="AK844" s="124"/>
      <c r="AL844" s="124"/>
      <c r="AM844" s="125" t="s">
        <v>16934</v>
      </c>
      <c r="AN844" s="125" t="s">
        <v>16938</v>
      </c>
      <c r="AO844" s="125">
        <v>0</v>
      </c>
      <c r="AP844" s="125" t="s">
        <v>16943</v>
      </c>
      <c r="AQ844" s="125" t="s">
        <v>16943</v>
      </c>
      <c r="AR844" s="125" t="s">
        <v>16943</v>
      </c>
      <c r="AS844" s="125"/>
      <c r="AT844" s="125"/>
      <c r="AU844" s="125"/>
      <c r="AV844" s="125"/>
      <c r="AW844" s="125" t="s">
        <v>783</v>
      </c>
      <c r="AX844" s="126">
        <v>1115.2</v>
      </c>
      <c r="AY844" s="126">
        <v>1006</v>
      </c>
      <c r="AZ844" s="125" t="s">
        <v>16994</v>
      </c>
      <c r="BA844" s="125">
        <v>2008</v>
      </c>
      <c r="BB844" s="127"/>
      <c r="BC844" s="128">
        <f t="shared" si="358"/>
        <v>0</v>
      </c>
      <c r="BJ844" s="97" t="str">
        <f t="shared" si="359"/>
        <v>761.900</v>
      </c>
      <c r="BM844" s="97" t="s">
        <v>3181</v>
      </c>
      <c r="BN844" s="97" t="s">
        <v>631</v>
      </c>
      <c r="BO844" s="97" t="s">
        <v>3182</v>
      </c>
      <c r="BU844" s="97" t="s">
        <v>3181</v>
      </c>
      <c r="BV844" s="97" t="s">
        <v>631</v>
      </c>
      <c r="BW844" s="97" t="s">
        <v>3182</v>
      </c>
      <c r="CH844" s="119">
        <f t="shared" si="340"/>
        <v>-3.4924596548080444E-10</v>
      </c>
    </row>
    <row r="845" spans="1:86" x14ac:dyDescent="0.3">
      <c r="A845" s="97">
        <v>1</v>
      </c>
      <c r="B845" s="120">
        <f>SUBTOTAL(9,$A$827:A845)</f>
        <v>19</v>
      </c>
      <c r="C845" s="130" t="s">
        <v>166</v>
      </c>
      <c r="D845" s="117">
        <f t="shared" si="360"/>
        <v>2973659.6</v>
      </c>
      <c r="E845" s="133">
        <v>0</v>
      </c>
      <c r="F845" s="133">
        <v>0</v>
      </c>
      <c r="G845" s="133">
        <v>0</v>
      </c>
      <c r="H845" s="133">
        <v>0</v>
      </c>
      <c r="I845" s="133">
        <v>0</v>
      </c>
      <c r="J845" s="133">
        <v>0</v>
      </c>
      <c r="K845" s="149">
        <v>0</v>
      </c>
      <c r="L845" s="133">
        <v>0</v>
      </c>
      <c r="M845" s="154">
        <v>380</v>
      </c>
      <c r="N845" s="117">
        <v>2735127.86</v>
      </c>
      <c r="O845" s="133">
        <v>0</v>
      </c>
      <c r="P845" s="133">
        <v>0</v>
      </c>
      <c r="Q845" s="133">
        <v>0</v>
      </c>
      <c r="R845" s="133">
        <v>0</v>
      </c>
      <c r="S845" s="133">
        <v>0</v>
      </c>
      <c r="T845" s="133">
        <v>0</v>
      </c>
      <c r="U845" s="133">
        <v>0</v>
      </c>
      <c r="V845" s="133">
        <v>0</v>
      </c>
      <c r="W845" s="133">
        <v>0</v>
      </c>
      <c r="X845" s="133">
        <v>0</v>
      </c>
      <c r="Y845" s="133">
        <v>0</v>
      </c>
      <c r="Z845" s="133">
        <v>0</v>
      </c>
      <c r="AA845" s="133">
        <v>0</v>
      </c>
      <c r="AB845" s="133">
        <v>0</v>
      </c>
      <c r="AC845" s="117">
        <f>ROUND(N845*2.14%,2)</f>
        <v>58531.74</v>
      </c>
      <c r="AD845" s="117">
        <v>180000</v>
      </c>
      <c r="AE845" s="133">
        <v>0</v>
      </c>
      <c r="AF845" s="108">
        <v>2025</v>
      </c>
      <c r="AG845" s="108">
        <v>2025</v>
      </c>
      <c r="AH845" s="108">
        <v>2025</v>
      </c>
      <c r="AI845" s="124"/>
      <c r="AJ845" s="124"/>
      <c r="AK845" s="124"/>
      <c r="AL845" s="124"/>
      <c r="AM845" s="125" t="s">
        <v>16934</v>
      </c>
      <c r="AN845" s="125" t="s">
        <v>16933</v>
      </c>
      <c r="AO845" s="125" t="s">
        <v>16950</v>
      </c>
      <c r="AP845" s="125" t="s">
        <v>16938</v>
      </c>
      <c r="AQ845" s="125" t="s">
        <v>16940</v>
      </c>
      <c r="AR845" s="125" t="s">
        <v>16943</v>
      </c>
      <c r="AS845" s="125"/>
      <c r="AT845" s="125"/>
      <c r="AU845" s="125"/>
      <c r="AV845" s="125"/>
      <c r="AW845" s="125" t="s">
        <v>787</v>
      </c>
      <c r="AX845" s="126">
        <v>2269.3000000000002</v>
      </c>
      <c r="AY845" s="126">
        <v>380</v>
      </c>
      <c r="AZ845" s="125" t="s">
        <v>16995</v>
      </c>
      <c r="BA845" s="125">
        <v>2005</v>
      </c>
      <c r="BB845" s="127"/>
      <c r="BC845" s="128">
        <f t="shared" si="358"/>
        <v>0</v>
      </c>
      <c r="BJ845" s="97" t="str">
        <f t="shared" si="359"/>
        <v>389.100</v>
      </c>
      <c r="BM845" s="97" t="s">
        <v>3183</v>
      </c>
      <c r="BN845" s="97" t="s">
        <v>2983</v>
      </c>
      <c r="BO845" s="97" t="s">
        <v>2656</v>
      </c>
      <c r="BU845" s="97" t="s">
        <v>3183</v>
      </c>
      <c r="BV845" s="97" t="s">
        <v>2983</v>
      </c>
      <c r="BW845" s="97" t="s">
        <v>2656</v>
      </c>
      <c r="CH845" s="119">
        <f t="shared" si="340"/>
        <v>2.3283064365386963E-10</v>
      </c>
    </row>
    <row r="846" spans="1:86" x14ac:dyDescent="0.3">
      <c r="A846" s="97">
        <v>1</v>
      </c>
      <c r="B846" s="120">
        <f>SUBTOTAL(9,$A$827:A846)</f>
        <v>20</v>
      </c>
      <c r="C846" s="130" t="s">
        <v>167</v>
      </c>
      <c r="D846" s="117">
        <f t="shared" si="360"/>
        <v>2877361.1999999997</v>
      </c>
      <c r="E846" s="133">
        <v>0</v>
      </c>
      <c r="F846" s="133">
        <v>0</v>
      </c>
      <c r="G846" s="133">
        <v>0</v>
      </c>
      <c r="H846" s="133">
        <v>0</v>
      </c>
      <c r="I846" s="133">
        <v>0</v>
      </c>
      <c r="J846" s="133">
        <v>0</v>
      </c>
      <c r="K846" s="149">
        <v>0</v>
      </c>
      <c r="L846" s="133">
        <v>0</v>
      </c>
      <c r="M846" s="154">
        <v>0</v>
      </c>
      <c r="N846" s="154">
        <v>0</v>
      </c>
      <c r="O846" s="133">
        <v>0</v>
      </c>
      <c r="P846" s="133">
        <v>0</v>
      </c>
      <c r="Q846" s="133">
        <v>420</v>
      </c>
      <c r="R846" s="117">
        <v>2621266.11</v>
      </c>
      <c r="S846" s="133">
        <v>0</v>
      </c>
      <c r="T846" s="133">
        <v>0</v>
      </c>
      <c r="U846" s="133">
        <v>0</v>
      </c>
      <c r="V846" s="133">
        <v>0</v>
      </c>
      <c r="W846" s="133">
        <v>0</v>
      </c>
      <c r="X846" s="133">
        <v>0</v>
      </c>
      <c r="Y846" s="133">
        <v>0</v>
      </c>
      <c r="Z846" s="133">
        <v>0</v>
      </c>
      <c r="AA846" s="133">
        <v>0</v>
      </c>
      <c r="AB846" s="133">
        <v>0</v>
      </c>
      <c r="AC846" s="117">
        <f>ROUND(R846*2.14%,2)</f>
        <v>56095.09</v>
      </c>
      <c r="AD846" s="133">
        <v>200000</v>
      </c>
      <c r="AE846" s="133">
        <v>0</v>
      </c>
      <c r="AF846" s="108">
        <v>2025</v>
      </c>
      <c r="AG846" s="108">
        <v>2025</v>
      </c>
      <c r="AH846" s="108">
        <v>2025</v>
      </c>
      <c r="AI846" s="124"/>
      <c r="AJ846" s="124"/>
      <c r="AK846" s="124"/>
      <c r="AL846" s="124"/>
      <c r="AM846" s="125" t="s">
        <v>16932</v>
      </c>
      <c r="AN846" s="125" t="s">
        <v>16944</v>
      </c>
      <c r="AO846" s="125">
        <v>0</v>
      </c>
      <c r="AP846" s="125" t="s">
        <v>16934</v>
      </c>
      <c r="AQ846" s="125" t="s">
        <v>16931</v>
      </c>
      <c r="AR846" s="125">
        <v>0</v>
      </c>
      <c r="AS846" s="125"/>
      <c r="AT846" s="125"/>
      <c r="AU846" s="125"/>
      <c r="AV846" s="125"/>
      <c r="AW846" s="125" t="s">
        <v>631</v>
      </c>
      <c r="AX846" s="126">
        <v>293.8</v>
      </c>
      <c r="AY846" s="126">
        <v>289.39999999999998</v>
      </c>
      <c r="AZ846" s="125" t="s">
        <v>592</v>
      </c>
      <c r="BA846" s="125" t="s">
        <v>631</v>
      </c>
      <c r="BB846" s="127"/>
      <c r="BC846" s="128">
        <f t="shared" si="358"/>
        <v>289.39999999999998</v>
      </c>
      <c r="BJ846" s="97" t="str">
        <f t="shared" si="359"/>
        <v>710.000</v>
      </c>
      <c r="BM846" s="97" t="s">
        <v>3184</v>
      </c>
      <c r="BN846" s="97" t="s">
        <v>2983</v>
      </c>
      <c r="BO846" s="97" t="s">
        <v>2983</v>
      </c>
      <c r="BU846" s="97" t="s">
        <v>3184</v>
      </c>
      <c r="BV846" s="97" t="s">
        <v>2983</v>
      </c>
      <c r="BW846" s="97" t="s">
        <v>2983</v>
      </c>
      <c r="CH846" s="119">
        <f t="shared" si="340"/>
        <v>-1.4551915228366852E-10</v>
      </c>
    </row>
    <row r="847" spans="1:86" x14ac:dyDescent="0.3">
      <c r="A847" s="97">
        <v>1</v>
      </c>
      <c r="B847" s="120">
        <f>SUBTOTAL(9,$A$827:A847)</f>
        <v>21</v>
      </c>
      <c r="C847" s="130" t="s">
        <v>168</v>
      </c>
      <c r="D847" s="117">
        <f t="shared" si="360"/>
        <v>1904539.0799999998</v>
      </c>
      <c r="E847" s="133">
        <v>0</v>
      </c>
      <c r="F847" s="133">
        <v>0</v>
      </c>
      <c r="G847" s="133">
        <v>0</v>
      </c>
      <c r="H847" s="133">
        <v>0</v>
      </c>
      <c r="I847" s="133">
        <v>0</v>
      </c>
      <c r="J847" s="133">
        <v>0</v>
      </c>
      <c r="K847" s="149">
        <v>0</v>
      </c>
      <c r="L847" s="133">
        <v>0</v>
      </c>
      <c r="M847" s="154">
        <v>0</v>
      </c>
      <c r="N847" s="154">
        <v>0</v>
      </c>
      <c r="O847" s="133">
        <v>0</v>
      </c>
      <c r="P847" s="133">
        <v>0</v>
      </c>
      <c r="Q847" s="133">
        <v>278</v>
      </c>
      <c r="R847" s="117">
        <v>1668826.2</v>
      </c>
      <c r="S847" s="133">
        <v>0</v>
      </c>
      <c r="T847" s="133">
        <v>0</v>
      </c>
      <c r="U847" s="133">
        <v>0</v>
      </c>
      <c r="V847" s="133">
        <v>0</v>
      </c>
      <c r="W847" s="133">
        <v>0</v>
      </c>
      <c r="X847" s="133">
        <v>0</v>
      </c>
      <c r="Y847" s="133">
        <v>0</v>
      </c>
      <c r="Z847" s="133">
        <v>0</v>
      </c>
      <c r="AA847" s="133">
        <v>0</v>
      </c>
      <c r="AB847" s="133">
        <v>0</v>
      </c>
      <c r="AC847" s="117">
        <f>ROUND(R847*2.14%,2)</f>
        <v>35712.879999999997</v>
      </c>
      <c r="AD847" s="133">
        <v>200000</v>
      </c>
      <c r="AE847" s="133">
        <v>0</v>
      </c>
      <c r="AF847" s="108">
        <v>2025</v>
      </c>
      <c r="AG847" s="108">
        <v>2025</v>
      </c>
      <c r="AH847" s="108">
        <v>2025</v>
      </c>
      <c r="AI847" s="124"/>
      <c r="AJ847" s="124"/>
      <c r="AK847" s="124"/>
      <c r="AL847" s="124"/>
      <c r="AM847" s="125" t="s">
        <v>16932</v>
      </c>
      <c r="AN847" s="125" t="s">
        <v>16935</v>
      </c>
      <c r="AO847" s="125">
        <v>0</v>
      </c>
      <c r="AP847" s="125" t="s">
        <v>16934</v>
      </c>
      <c r="AQ847" s="125" t="s">
        <v>16931</v>
      </c>
      <c r="AR847" s="125" t="s">
        <v>16943</v>
      </c>
      <c r="AS847" s="125"/>
      <c r="AT847" s="125"/>
      <c r="AU847" s="125"/>
      <c r="AV847" s="125"/>
      <c r="AW847" s="125" t="s">
        <v>636</v>
      </c>
      <c r="AX847" s="126">
        <v>925.3</v>
      </c>
      <c r="AY847" s="126">
        <v>586</v>
      </c>
      <c r="AZ847" s="125" t="s">
        <v>592</v>
      </c>
      <c r="BA847" s="125" t="s">
        <v>636</v>
      </c>
      <c r="BB847" s="127"/>
      <c r="BC847" s="128">
        <f t="shared" si="358"/>
        <v>586</v>
      </c>
      <c r="BJ847" s="97" t="str">
        <f t="shared" si="359"/>
        <v>476.000</v>
      </c>
      <c r="BM847" s="97" t="s">
        <v>3185</v>
      </c>
      <c r="BN847" s="97" t="s">
        <v>658</v>
      </c>
      <c r="BO847" s="97" t="s">
        <v>3186</v>
      </c>
      <c r="BU847" s="97" t="s">
        <v>3185</v>
      </c>
      <c r="BV847" s="97" t="s">
        <v>658</v>
      </c>
      <c r="BW847" s="97" t="s">
        <v>3186</v>
      </c>
      <c r="CH847" s="119">
        <f t="shared" si="340"/>
        <v>-1.1641532182693481E-10</v>
      </c>
    </row>
    <row r="848" spans="1:86" x14ac:dyDescent="0.3">
      <c r="A848" s="97">
        <v>1</v>
      </c>
      <c r="B848" s="120">
        <f>SUBTOTAL(9,$A$827:A848)</f>
        <v>22</v>
      </c>
      <c r="C848" s="130" t="s">
        <v>1101</v>
      </c>
      <c r="D848" s="117">
        <f t="shared" si="360"/>
        <v>2457800</v>
      </c>
      <c r="E848" s="133">
        <v>0</v>
      </c>
      <c r="F848" s="133">
        <v>0</v>
      </c>
      <c r="G848" s="133">
        <v>0</v>
      </c>
      <c r="H848" s="133">
        <v>0</v>
      </c>
      <c r="I848" s="133">
        <v>0</v>
      </c>
      <c r="J848" s="133">
        <v>0</v>
      </c>
      <c r="K848" s="149">
        <v>1</v>
      </c>
      <c r="L848" s="117">
        <f>2259447.82+48352.18</f>
        <v>2307800</v>
      </c>
      <c r="M848" s="154">
        <v>0</v>
      </c>
      <c r="N848" s="154">
        <v>0</v>
      </c>
      <c r="O848" s="133">
        <v>0</v>
      </c>
      <c r="P848" s="133">
        <v>0</v>
      </c>
      <c r="Q848" s="133">
        <v>0</v>
      </c>
      <c r="R848" s="133">
        <v>0</v>
      </c>
      <c r="S848" s="133">
        <v>0</v>
      </c>
      <c r="T848" s="133">
        <v>0</v>
      </c>
      <c r="U848" s="133">
        <v>0</v>
      </c>
      <c r="V848" s="133">
        <v>0</v>
      </c>
      <c r="W848" s="133">
        <v>0</v>
      </c>
      <c r="X848" s="133">
        <v>0</v>
      </c>
      <c r="Y848" s="133">
        <v>0</v>
      </c>
      <c r="Z848" s="133">
        <v>0</v>
      </c>
      <c r="AA848" s="133">
        <v>0</v>
      </c>
      <c r="AB848" s="133">
        <v>0</v>
      </c>
      <c r="AC848" s="117">
        <v>0</v>
      </c>
      <c r="AD848" s="133">
        <v>150000</v>
      </c>
      <c r="AE848" s="133">
        <v>0</v>
      </c>
      <c r="AF848" s="108">
        <v>2025</v>
      </c>
      <c r="AG848" s="108">
        <v>2025</v>
      </c>
      <c r="AH848" s="108" t="s">
        <v>17025</v>
      </c>
      <c r="AI848" s="124"/>
      <c r="AJ848" s="124"/>
      <c r="AK848" s="124"/>
      <c r="AL848" s="124"/>
      <c r="AM848" s="125" t="s">
        <v>16948</v>
      </c>
      <c r="AN848" s="125" t="s">
        <v>16950</v>
      </c>
      <c r="AO848" s="125" t="s">
        <v>16946</v>
      </c>
      <c r="AP848" s="125" t="s">
        <v>16938</v>
      </c>
      <c r="AQ848" s="125" t="s">
        <v>16943</v>
      </c>
      <c r="AR848" s="125" t="s">
        <v>16936</v>
      </c>
      <c r="AS848" s="125"/>
      <c r="AT848" s="125"/>
      <c r="AU848" s="125"/>
      <c r="AV848" s="125"/>
      <c r="AW848" s="125"/>
      <c r="AX848" s="126"/>
      <c r="AY848" s="126"/>
      <c r="AZ848" s="125" t="s">
        <v>16998</v>
      </c>
      <c r="BA848" s="125"/>
      <c r="BB848" s="127"/>
      <c r="BC848" s="128"/>
      <c r="CH848" s="119">
        <f t="shared" si="340"/>
        <v>0</v>
      </c>
    </row>
    <row r="849" spans="1:86" x14ac:dyDescent="0.3">
      <c r="A849" s="97">
        <v>1</v>
      </c>
      <c r="B849" s="120">
        <f>SUBTOTAL(9,$A$827:A849)</f>
        <v>23</v>
      </c>
      <c r="C849" s="130" t="s">
        <v>169</v>
      </c>
      <c r="D849" s="117">
        <f t="shared" si="360"/>
        <v>4658584.8</v>
      </c>
      <c r="E849" s="133">
        <v>0</v>
      </c>
      <c r="F849" s="133">
        <v>0</v>
      </c>
      <c r="G849" s="133">
        <v>0</v>
      </c>
      <c r="H849" s="133">
        <v>0</v>
      </c>
      <c r="I849" s="133">
        <v>0</v>
      </c>
      <c r="J849" s="133">
        <v>0</v>
      </c>
      <c r="K849" s="149">
        <v>0</v>
      </c>
      <c r="L849" s="133">
        <v>0</v>
      </c>
      <c r="M849" s="154">
        <v>0</v>
      </c>
      <c r="N849" s="154">
        <v>0</v>
      </c>
      <c r="O849" s="133">
        <v>0</v>
      </c>
      <c r="P849" s="133">
        <v>0</v>
      </c>
      <c r="Q849" s="133">
        <v>680</v>
      </c>
      <c r="R849" s="117">
        <v>4365170.16</v>
      </c>
      <c r="S849" s="133">
        <v>0</v>
      </c>
      <c r="T849" s="133">
        <v>0</v>
      </c>
      <c r="U849" s="133">
        <v>0</v>
      </c>
      <c r="V849" s="133">
        <v>0</v>
      </c>
      <c r="W849" s="133">
        <v>0</v>
      </c>
      <c r="X849" s="133">
        <v>0</v>
      </c>
      <c r="Y849" s="133">
        <v>0</v>
      </c>
      <c r="Z849" s="133">
        <v>0</v>
      </c>
      <c r="AA849" s="133">
        <v>0</v>
      </c>
      <c r="AB849" s="133">
        <v>0</v>
      </c>
      <c r="AC849" s="117">
        <f>ROUND(R849*2.14%,2)</f>
        <v>93414.64</v>
      </c>
      <c r="AD849" s="133">
        <v>200000</v>
      </c>
      <c r="AE849" s="133">
        <v>0</v>
      </c>
      <c r="AF849" s="108">
        <v>2025</v>
      </c>
      <c r="AG849" s="108">
        <v>2025</v>
      </c>
      <c r="AH849" s="108">
        <v>2025</v>
      </c>
      <c r="AI849" s="124"/>
      <c r="AJ849" s="124"/>
      <c r="AK849" s="124"/>
      <c r="AL849" s="124"/>
      <c r="AM849" s="125" t="s">
        <v>16944</v>
      </c>
      <c r="AN849" s="125" t="s">
        <v>16932</v>
      </c>
      <c r="AO849" s="125">
        <v>0</v>
      </c>
      <c r="AP849" s="125" t="s">
        <v>16934</v>
      </c>
      <c r="AQ849" s="125" t="s">
        <v>16931</v>
      </c>
      <c r="AR849" s="125">
        <v>0</v>
      </c>
      <c r="AS849" s="125"/>
      <c r="AT849" s="125"/>
      <c r="AU849" s="125"/>
      <c r="AV849" s="125"/>
      <c r="AW849" s="125" t="s">
        <v>619</v>
      </c>
      <c r="AX849" s="126">
        <v>656.2</v>
      </c>
      <c r="AY849" s="126">
        <v>606</v>
      </c>
      <c r="AZ849" s="125" t="s">
        <v>592</v>
      </c>
      <c r="BA849" s="125" t="s">
        <v>619</v>
      </c>
      <c r="BB849" s="127"/>
      <c r="BC849" s="128">
        <f t="shared" ref="BC849:BC863" si="362">AY849-M849</f>
        <v>606</v>
      </c>
      <c r="BJ849" s="97" t="str">
        <f t="shared" ref="BJ849:BJ863" si="363">VLOOKUP(C849,BM:BO,3,FALSE)</f>
        <v>466.000</v>
      </c>
      <c r="BM849" s="97" t="s">
        <v>3187</v>
      </c>
      <c r="BN849" s="97" t="s">
        <v>1139</v>
      </c>
      <c r="BO849" s="97" t="s">
        <v>3188</v>
      </c>
      <c r="BU849" s="97" t="s">
        <v>3187</v>
      </c>
      <c r="BV849" s="97" t="s">
        <v>1139</v>
      </c>
      <c r="BW849" s="97" t="s">
        <v>3188</v>
      </c>
      <c r="CH849" s="119">
        <f t="shared" si="340"/>
        <v>-3.4924596548080444E-10</v>
      </c>
    </row>
    <row r="850" spans="1:86" x14ac:dyDescent="0.3">
      <c r="A850" s="97">
        <v>1</v>
      </c>
      <c r="B850" s="120">
        <f>SUBTOTAL(9,$A$827:A850)</f>
        <v>24</v>
      </c>
      <c r="C850" s="130" t="s">
        <v>171</v>
      </c>
      <c r="D850" s="117">
        <f t="shared" si="360"/>
        <v>4648299.4800000004</v>
      </c>
      <c r="E850" s="133">
        <v>0</v>
      </c>
      <c r="F850" s="133">
        <v>0</v>
      </c>
      <c r="G850" s="133">
        <v>0</v>
      </c>
      <c r="H850" s="133">
        <v>0</v>
      </c>
      <c r="I850" s="133">
        <v>0</v>
      </c>
      <c r="J850" s="133">
        <v>0</v>
      </c>
      <c r="K850" s="149">
        <v>0</v>
      </c>
      <c r="L850" s="133">
        <v>0</v>
      </c>
      <c r="M850" s="154">
        <v>594</v>
      </c>
      <c r="N850" s="117">
        <v>4355100.33</v>
      </c>
      <c r="O850" s="133">
        <v>0</v>
      </c>
      <c r="P850" s="133">
        <v>0</v>
      </c>
      <c r="Q850" s="133">
        <v>0</v>
      </c>
      <c r="R850" s="133">
        <v>0</v>
      </c>
      <c r="S850" s="133">
        <v>0</v>
      </c>
      <c r="T850" s="133">
        <v>0</v>
      </c>
      <c r="U850" s="133">
        <v>0</v>
      </c>
      <c r="V850" s="133">
        <v>0</v>
      </c>
      <c r="W850" s="133">
        <v>0</v>
      </c>
      <c r="X850" s="133">
        <v>0</v>
      </c>
      <c r="Y850" s="133">
        <v>0</v>
      </c>
      <c r="Z850" s="133">
        <v>0</v>
      </c>
      <c r="AA850" s="133">
        <v>0</v>
      </c>
      <c r="AB850" s="133">
        <v>0</v>
      </c>
      <c r="AC850" s="117">
        <f>ROUND(N850*2.14%,2)</f>
        <v>93199.15</v>
      </c>
      <c r="AD850" s="117">
        <v>200000</v>
      </c>
      <c r="AE850" s="133">
        <v>0</v>
      </c>
      <c r="AF850" s="108">
        <v>2025</v>
      </c>
      <c r="AG850" s="108">
        <v>2025</v>
      </c>
      <c r="AH850" s="108">
        <v>2025</v>
      </c>
      <c r="AI850" s="124"/>
      <c r="AJ850" s="124"/>
      <c r="AK850" s="124"/>
      <c r="AL850" s="124"/>
      <c r="AM850" s="125" t="s">
        <v>16934</v>
      </c>
      <c r="AN850" s="125" t="s">
        <v>16933</v>
      </c>
      <c r="AO850" s="125">
        <v>0</v>
      </c>
      <c r="AP850" s="125" t="s">
        <v>16943</v>
      </c>
      <c r="AQ850" s="125" t="s">
        <v>16937</v>
      </c>
      <c r="AR850" s="125" t="s">
        <v>16936</v>
      </c>
      <c r="AS850" s="125"/>
      <c r="AT850" s="125"/>
      <c r="AU850" s="125"/>
      <c r="AV850" s="125"/>
      <c r="AW850" s="125" t="s">
        <v>613</v>
      </c>
      <c r="AX850" s="126">
        <v>1426.4</v>
      </c>
      <c r="AY850" s="126">
        <v>594</v>
      </c>
      <c r="AZ850" s="125" t="s">
        <v>16995</v>
      </c>
      <c r="BA850" s="125">
        <v>2007</v>
      </c>
      <c r="BB850" s="127"/>
      <c r="BC850" s="128">
        <f t="shared" si="362"/>
        <v>0</v>
      </c>
      <c r="BJ850" s="97" t="str">
        <f t="shared" si="363"/>
        <v>472.700</v>
      </c>
      <c r="BM850" s="97" t="s">
        <v>3189</v>
      </c>
      <c r="BN850" s="97" t="s">
        <v>2983</v>
      </c>
      <c r="BO850" s="97" t="s">
        <v>2983</v>
      </c>
      <c r="BU850" s="97" t="s">
        <v>3189</v>
      </c>
      <c r="BV850" s="97" t="s">
        <v>2983</v>
      </c>
      <c r="BW850" s="97" t="s">
        <v>2983</v>
      </c>
      <c r="CH850" s="119">
        <f t="shared" si="340"/>
        <v>3.7834979593753815E-10</v>
      </c>
    </row>
    <row r="851" spans="1:86" x14ac:dyDescent="0.3">
      <c r="A851" s="97">
        <v>1</v>
      </c>
      <c r="B851" s="120">
        <f>SUBTOTAL(9,$A$827:A851)</f>
        <v>25</v>
      </c>
      <c r="C851" s="130" t="s">
        <v>172</v>
      </c>
      <c r="D851" s="117">
        <f t="shared" si="360"/>
        <v>11351380.17</v>
      </c>
      <c r="E851" s="133">
        <v>0</v>
      </c>
      <c r="F851" s="133">
        <v>0</v>
      </c>
      <c r="G851" s="133">
        <v>0</v>
      </c>
      <c r="H851" s="133">
        <v>0</v>
      </c>
      <c r="I851" s="133">
        <v>0</v>
      </c>
      <c r="J851" s="133">
        <v>0</v>
      </c>
      <c r="K851" s="149">
        <v>0</v>
      </c>
      <c r="L851" s="133">
        <v>0</v>
      </c>
      <c r="M851" s="154">
        <v>1385.2</v>
      </c>
      <c r="N851" s="117">
        <v>10888369.07</v>
      </c>
      <c r="O851" s="133">
        <v>0</v>
      </c>
      <c r="P851" s="133">
        <v>0</v>
      </c>
      <c r="Q851" s="133">
        <v>0</v>
      </c>
      <c r="R851" s="133">
        <v>0</v>
      </c>
      <c r="S851" s="133">
        <v>0</v>
      </c>
      <c r="T851" s="133">
        <v>0</v>
      </c>
      <c r="U851" s="133">
        <v>0</v>
      </c>
      <c r="V851" s="133">
        <v>0</v>
      </c>
      <c r="W851" s="133">
        <v>0</v>
      </c>
      <c r="X851" s="133">
        <v>0</v>
      </c>
      <c r="Y851" s="133">
        <v>0</v>
      </c>
      <c r="Z851" s="133">
        <v>0</v>
      </c>
      <c r="AA851" s="133">
        <v>0</v>
      </c>
      <c r="AB851" s="133">
        <v>0</v>
      </c>
      <c r="AC851" s="117">
        <f>ROUND(N851*2.14%,2)</f>
        <v>233011.1</v>
      </c>
      <c r="AD851" s="117">
        <v>230000</v>
      </c>
      <c r="AE851" s="133">
        <v>0</v>
      </c>
      <c r="AF851" s="108">
        <v>2025</v>
      </c>
      <c r="AG851" s="108">
        <v>2025</v>
      </c>
      <c r="AH851" s="108">
        <v>2025</v>
      </c>
      <c r="AI851" s="124"/>
      <c r="AJ851" s="124"/>
      <c r="AK851" s="124"/>
      <c r="AL851" s="124"/>
      <c r="AM851" s="125" t="s">
        <v>16934</v>
      </c>
      <c r="AN851" s="125" t="s">
        <v>16938</v>
      </c>
      <c r="AO851" s="125">
        <v>0</v>
      </c>
      <c r="AP851" s="125" t="s">
        <v>16942</v>
      </c>
      <c r="AQ851" s="125" t="s">
        <v>16946</v>
      </c>
      <c r="AR851" s="125">
        <v>0</v>
      </c>
      <c r="AS851" s="125"/>
      <c r="AT851" s="125"/>
      <c r="AU851" s="125"/>
      <c r="AV851" s="125"/>
      <c r="AW851" s="125" t="s">
        <v>666</v>
      </c>
      <c r="AX851" s="126">
        <v>2168.6</v>
      </c>
      <c r="AY851" s="126">
        <v>1385.2</v>
      </c>
      <c r="AZ851" s="125" t="s">
        <v>16994</v>
      </c>
      <c r="BA851" s="125">
        <v>2007</v>
      </c>
      <c r="BB851" s="127"/>
      <c r="BC851" s="128">
        <f t="shared" si="362"/>
        <v>0</v>
      </c>
      <c r="BJ851" s="97" t="str">
        <f t="shared" si="363"/>
        <v>541.400</v>
      </c>
      <c r="BM851" s="97" t="s">
        <v>3190</v>
      </c>
      <c r="BN851" s="97" t="s">
        <v>2983</v>
      </c>
      <c r="BO851" s="97" t="s">
        <v>2983</v>
      </c>
      <c r="BU851" s="97" t="s">
        <v>3190</v>
      </c>
      <c r="BV851" s="97" t="s">
        <v>2983</v>
      </c>
      <c r="BW851" s="97" t="s">
        <v>2983</v>
      </c>
      <c r="CH851" s="119">
        <f t="shared" si="340"/>
        <v>-3.7834979593753815E-10</v>
      </c>
    </row>
    <row r="852" spans="1:86" x14ac:dyDescent="0.3">
      <c r="A852" s="97">
        <v>1</v>
      </c>
      <c r="B852" s="120">
        <f>SUBTOTAL(9,$A$827:A852)</f>
        <v>26</v>
      </c>
      <c r="C852" s="130" t="s">
        <v>173</v>
      </c>
      <c r="D852" s="117">
        <f t="shared" si="360"/>
        <v>5261035.28</v>
      </c>
      <c r="E852" s="133">
        <v>0</v>
      </c>
      <c r="F852" s="133">
        <v>0</v>
      </c>
      <c r="G852" s="133">
        <v>0</v>
      </c>
      <c r="H852" s="133">
        <v>0</v>
      </c>
      <c r="I852" s="133">
        <v>0</v>
      </c>
      <c r="J852" s="133">
        <v>0</v>
      </c>
      <c r="K852" s="149">
        <v>0</v>
      </c>
      <c r="L852" s="133">
        <v>0</v>
      </c>
      <c r="M852" s="154">
        <v>642</v>
      </c>
      <c r="N852" s="117">
        <v>4954998.32</v>
      </c>
      <c r="O852" s="133">
        <v>0</v>
      </c>
      <c r="P852" s="133">
        <v>0</v>
      </c>
      <c r="Q852" s="133">
        <v>0</v>
      </c>
      <c r="R852" s="133">
        <v>0</v>
      </c>
      <c r="S852" s="133">
        <v>0</v>
      </c>
      <c r="T852" s="133">
        <v>0</v>
      </c>
      <c r="U852" s="133">
        <v>0</v>
      </c>
      <c r="V852" s="133">
        <v>0</v>
      </c>
      <c r="W852" s="133">
        <v>0</v>
      </c>
      <c r="X852" s="133">
        <v>0</v>
      </c>
      <c r="Y852" s="133">
        <v>0</v>
      </c>
      <c r="Z852" s="133">
        <v>0</v>
      </c>
      <c r="AA852" s="133">
        <v>0</v>
      </c>
      <c r="AB852" s="133">
        <v>0</v>
      </c>
      <c r="AC852" s="117">
        <f>ROUND(N852*2.14%,2)</f>
        <v>106036.96</v>
      </c>
      <c r="AD852" s="117">
        <v>200000</v>
      </c>
      <c r="AE852" s="133">
        <v>0</v>
      </c>
      <c r="AF852" s="108">
        <v>2025</v>
      </c>
      <c r="AG852" s="108">
        <v>2025</v>
      </c>
      <c r="AH852" s="108">
        <v>2025</v>
      </c>
      <c r="AI852" s="124"/>
      <c r="AJ852" s="124"/>
      <c r="AK852" s="124"/>
      <c r="AL852" s="124"/>
      <c r="AM852" s="125" t="s">
        <v>16934</v>
      </c>
      <c r="AN852" s="125" t="s">
        <v>16946</v>
      </c>
      <c r="AO852" s="125">
        <v>0</v>
      </c>
      <c r="AP852" s="125" t="s">
        <v>16943</v>
      </c>
      <c r="AQ852" s="125" t="s">
        <v>16937</v>
      </c>
      <c r="AR852" s="125">
        <v>0</v>
      </c>
      <c r="AS852" s="125"/>
      <c r="AT852" s="125"/>
      <c r="AU852" s="125"/>
      <c r="AV852" s="125"/>
      <c r="AW852" s="125" t="s">
        <v>940</v>
      </c>
      <c r="AX852" s="126">
        <v>769.5</v>
      </c>
      <c r="AY852" s="126">
        <v>642</v>
      </c>
      <c r="AZ852" s="125" t="s">
        <v>16994</v>
      </c>
      <c r="BA852" s="125">
        <v>2007</v>
      </c>
      <c r="BB852" s="127"/>
      <c r="BC852" s="128">
        <f t="shared" si="362"/>
        <v>0</v>
      </c>
      <c r="BJ852" s="97" t="str">
        <f t="shared" si="363"/>
        <v>532.700</v>
      </c>
      <c r="BM852" s="97" t="s">
        <v>3192</v>
      </c>
      <c r="BN852" s="97" t="s">
        <v>2983</v>
      </c>
      <c r="BO852" s="97" t="s">
        <v>2983</v>
      </c>
      <c r="BU852" s="97" t="s">
        <v>3192</v>
      </c>
      <c r="BV852" s="97" t="s">
        <v>2983</v>
      </c>
      <c r="BW852" s="97" t="s">
        <v>2983</v>
      </c>
      <c r="CH852" s="119">
        <f t="shared" si="340"/>
        <v>-5.8207660913467407E-11</v>
      </c>
    </row>
    <row r="853" spans="1:86" x14ac:dyDescent="0.3">
      <c r="A853" s="97">
        <v>1</v>
      </c>
      <c r="B853" s="120">
        <f>SUBTOTAL(9,$A$827:A853)</f>
        <v>27</v>
      </c>
      <c r="C853" s="130" t="s">
        <v>174</v>
      </c>
      <c r="D853" s="117">
        <f t="shared" si="360"/>
        <v>12990197.200000001</v>
      </c>
      <c r="E853" s="133">
        <v>0</v>
      </c>
      <c r="F853" s="133">
        <v>0</v>
      </c>
      <c r="G853" s="133">
        <v>0</v>
      </c>
      <c r="H853" s="133">
        <v>0</v>
      </c>
      <c r="I853" s="133">
        <v>0</v>
      </c>
      <c r="J853" s="133">
        <v>0</v>
      </c>
      <c r="K853" s="149">
        <v>0</v>
      </c>
      <c r="L853" s="133">
        <v>0</v>
      </c>
      <c r="M853" s="154">
        <v>1660</v>
      </c>
      <c r="N853" s="117">
        <v>12492850.210000001</v>
      </c>
      <c r="O853" s="133">
        <v>0</v>
      </c>
      <c r="P853" s="133">
        <v>0</v>
      </c>
      <c r="Q853" s="133">
        <v>0</v>
      </c>
      <c r="R853" s="133">
        <v>0</v>
      </c>
      <c r="S853" s="133">
        <v>0</v>
      </c>
      <c r="T853" s="133">
        <v>0</v>
      </c>
      <c r="U853" s="133">
        <v>0</v>
      </c>
      <c r="V853" s="133">
        <v>0</v>
      </c>
      <c r="W853" s="133">
        <v>0</v>
      </c>
      <c r="X853" s="133">
        <v>0</v>
      </c>
      <c r="Y853" s="133">
        <v>0</v>
      </c>
      <c r="Z853" s="133">
        <v>0</v>
      </c>
      <c r="AA853" s="133">
        <v>0</v>
      </c>
      <c r="AB853" s="133">
        <v>0</v>
      </c>
      <c r="AC853" s="117">
        <f>ROUND(N853*2.14%,2)</f>
        <v>267346.99</v>
      </c>
      <c r="AD853" s="117">
        <v>230000</v>
      </c>
      <c r="AE853" s="133">
        <v>0</v>
      </c>
      <c r="AF853" s="108">
        <v>2025</v>
      </c>
      <c r="AG853" s="108">
        <v>2025</v>
      </c>
      <c r="AH853" s="108">
        <v>2025</v>
      </c>
      <c r="AI853" s="124"/>
      <c r="AJ853" s="124"/>
      <c r="AK853" s="124"/>
      <c r="AL853" s="124"/>
      <c r="AM853" s="125" t="s">
        <v>16934</v>
      </c>
      <c r="AN853" s="125" t="s">
        <v>16946</v>
      </c>
      <c r="AO853" s="125">
        <v>0</v>
      </c>
      <c r="AP853" s="125" t="s">
        <v>16940</v>
      </c>
      <c r="AQ853" s="125" t="s">
        <v>16936</v>
      </c>
      <c r="AR853" s="125" t="s">
        <v>16943</v>
      </c>
      <c r="AS853" s="125"/>
      <c r="AT853" s="125"/>
      <c r="AU853" s="125"/>
      <c r="AV853" s="125"/>
      <c r="AW853" s="125" t="s">
        <v>1013</v>
      </c>
      <c r="AX853" s="126">
        <v>6067.3</v>
      </c>
      <c r="AY853" s="126">
        <v>1660</v>
      </c>
      <c r="AZ853" s="125" t="s">
        <v>16995</v>
      </c>
      <c r="BA853" s="125">
        <v>2008</v>
      </c>
      <c r="BB853" s="127"/>
      <c r="BC853" s="128">
        <f t="shared" si="362"/>
        <v>0</v>
      </c>
      <c r="BJ853" s="97" t="str">
        <f t="shared" si="363"/>
        <v>1723.600</v>
      </c>
      <c r="BM853" s="97" t="s">
        <v>3193</v>
      </c>
      <c r="BN853" s="97" t="s">
        <v>1139</v>
      </c>
      <c r="BO853" s="97" t="s">
        <v>3194</v>
      </c>
      <c r="BU853" s="97" t="s">
        <v>3193</v>
      </c>
      <c r="BV853" s="97" t="s">
        <v>1139</v>
      </c>
      <c r="BW853" s="97" t="s">
        <v>3194</v>
      </c>
      <c r="CH853" s="119">
        <f t="shared" si="340"/>
        <v>2.3283064365386963E-10</v>
      </c>
    </row>
    <row r="854" spans="1:86" x14ac:dyDescent="0.3">
      <c r="A854" s="97">
        <v>1</v>
      </c>
      <c r="B854" s="120">
        <f>SUBTOTAL(9,$A$827:A854)</f>
        <v>28</v>
      </c>
      <c r="C854" s="130" t="s">
        <v>175</v>
      </c>
      <c r="D854" s="117">
        <f t="shared" si="360"/>
        <v>8204567.3800000008</v>
      </c>
      <c r="E854" s="133">
        <v>0</v>
      </c>
      <c r="F854" s="133">
        <v>0</v>
      </c>
      <c r="G854" s="133">
        <v>0</v>
      </c>
      <c r="H854" s="133">
        <v>0</v>
      </c>
      <c r="I854" s="133">
        <v>0</v>
      </c>
      <c r="J854" s="133">
        <v>0</v>
      </c>
      <c r="K854" s="149">
        <v>0</v>
      </c>
      <c r="L854" s="133">
        <v>0</v>
      </c>
      <c r="M854" s="154">
        <v>0</v>
      </c>
      <c r="N854" s="154">
        <v>0</v>
      </c>
      <c r="O854" s="133">
        <v>0</v>
      </c>
      <c r="P854" s="133">
        <v>0</v>
      </c>
      <c r="Q854" s="133">
        <v>1183</v>
      </c>
      <c r="R854" s="117">
        <v>7807487.1500000004</v>
      </c>
      <c r="S854" s="133">
        <v>0</v>
      </c>
      <c r="T854" s="133">
        <v>0</v>
      </c>
      <c r="U854" s="133">
        <v>0</v>
      </c>
      <c r="V854" s="133">
        <v>0</v>
      </c>
      <c r="W854" s="133">
        <v>0</v>
      </c>
      <c r="X854" s="133">
        <v>0</v>
      </c>
      <c r="Y854" s="133">
        <v>0</v>
      </c>
      <c r="Z854" s="133">
        <v>0</v>
      </c>
      <c r="AA854" s="133">
        <v>0</v>
      </c>
      <c r="AB854" s="133">
        <v>0</v>
      </c>
      <c r="AC854" s="117">
        <f>ROUND(R854*2.14%,2)</f>
        <v>167080.23000000001</v>
      </c>
      <c r="AD854" s="133">
        <v>230000</v>
      </c>
      <c r="AE854" s="133">
        <v>0</v>
      </c>
      <c r="AF854" s="108">
        <v>2025</v>
      </c>
      <c r="AG854" s="108">
        <v>2025</v>
      </c>
      <c r="AH854" s="108">
        <v>2025</v>
      </c>
      <c r="AI854" s="124"/>
      <c r="AJ854" s="124"/>
      <c r="AK854" s="124"/>
      <c r="AL854" s="124"/>
      <c r="AM854" s="125" t="s">
        <v>16932</v>
      </c>
      <c r="AN854" s="125" t="s">
        <v>16944</v>
      </c>
      <c r="AO854" s="125">
        <v>0</v>
      </c>
      <c r="AP854" s="125" t="s">
        <v>16934</v>
      </c>
      <c r="AQ854" s="125" t="s">
        <v>16931</v>
      </c>
      <c r="AR854" s="125" t="s">
        <v>16943</v>
      </c>
      <c r="AS854" s="125"/>
      <c r="AT854" s="125"/>
      <c r="AU854" s="125"/>
      <c r="AV854" s="125"/>
      <c r="AW854" s="125" t="s">
        <v>619</v>
      </c>
      <c r="AX854" s="126">
        <v>2206.8000000000002</v>
      </c>
      <c r="AY854" s="126">
        <v>775.6</v>
      </c>
      <c r="AZ854" s="125" t="s">
        <v>592</v>
      </c>
      <c r="BA854" s="125" t="s">
        <v>619</v>
      </c>
      <c r="BB854" s="127"/>
      <c r="BC854" s="128">
        <f t="shared" si="362"/>
        <v>775.6</v>
      </c>
      <c r="BJ854" s="97" t="str">
        <f t="shared" si="363"/>
        <v>598.000</v>
      </c>
      <c r="BM854" s="97" t="s">
        <v>3195</v>
      </c>
      <c r="BN854" s="97" t="s">
        <v>3003</v>
      </c>
      <c r="BO854" s="97" t="s">
        <v>3196</v>
      </c>
      <c r="BU854" s="97" t="s">
        <v>3195</v>
      </c>
      <c r="BV854" s="97" t="s">
        <v>3003</v>
      </c>
      <c r="BW854" s="97" t="s">
        <v>3196</v>
      </c>
      <c r="CH854" s="119">
        <f t="shared" si="340"/>
        <v>4.3655745685100555E-10</v>
      </c>
    </row>
    <row r="855" spans="1:86" x14ac:dyDescent="0.3">
      <c r="A855" s="97">
        <v>1</v>
      </c>
      <c r="B855" s="120">
        <f>SUBTOTAL(9,$A$827:A855)</f>
        <v>29</v>
      </c>
      <c r="C855" s="130" t="s">
        <v>176</v>
      </c>
      <c r="D855" s="117">
        <f t="shared" si="360"/>
        <v>6377717.2999999998</v>
      </c>
      <c r="E855" s="133">
        <v>0</v>
      </c>
      <c r="F855" s="133">
        <v>0</v>
      </c>
      <c r="G855" s="133">
        <v>0</v>
      </c>
      <c r="H855" s="133">
        <v>0</v>
      </c>
      <c r="I855" s="133">
        <v>0</v>
      </c>
      <c r="J855" s="133">
        <v>0</v>
      </c>
      <c r="K855" s="149">
        <v>0</v>
      </c>
      <c r="L855" s="133">
        <v>0</v>
      </c>
      <c r="M855" s="154">
        <v>815</v>
      </c>
      <c r="N855" s="117">
        <v>6048284.0199999996</v>
      </c>
      <c r="O855" s="133">
        <v>0</v>
      </c>
      <c r="P855" s="133">
        <v>0</v>
      </c>
      <c r="Q855" s="133">
        <v>0</v>
      </c>
      <c r="R855" s="133">
        <v>0</v>
      </c>
      <c r="S855" s="133">
        <v>0</v>
      </c>
      <c r="T855" s="133">
        <v>0</v>
      </c>
      <c r="U855" s="133">
        <v>0</v>
      </c>
      <c r="V855" s="133">
        <v>0</v>
      </c>
      <c r="W855" s="133">
        <v>0</v>
      </c>
      <c r="X855" s="133">
        <v>0</v>
      </c>
      <c r="Y855" s="133">
        <v>0</v>
      </c>
      <c r="Z855" s="133">
        <v>0</v>
      </c>
      <c r="AA855" s="133">
        <v>0</v>
      </c>
      <c r="AB855" s="133">
        <v>0</v>
      </c>
      <c r="AC855" s="117">
        <f>ROUND(N855*2.14%,2)</f>
        <v>129433.28</v>
      </c>
      <c r="AD855" s="117">
        <v>200000</v>
      </c>
      <c r="AE855" s="133">
        <v>0</v>
      </c>
      <c r="AF855" s="108">
        <v>2025</v>
      </c>
      <c r="AG855" s="108">
        <v>2025</v>
      </c>
      <c r="AH855" s="108">
        <v>2025</v>
      </c>
      <c r="AI855" s="124"/>
      <c r="AJ855" s="124"/>
      <c r="AK855" s="124"/>
      <c r="AL855" s="124"/>
      <c r="AM855" s="125" t="s">
        <v>16934</v>
      </c>
      <c r="AN855" s="125" t="s">
        <v>16946</v>
      </c>
      <c r="AO855" s="125">
        <v>0</v>
      </c>
      <c r="AP855" s="125" t="s">
        <v>16938</v>
      </c>
      <c r="AQ855" s="125" t="s">
        <v>16945</v>
      </c>
      <c r="AR855" s="125">
        <v>0</v>
      </c>
      <c r="AS855" s="125"/>
      <c r="AT855" s="125"/>
      <c r="AU855" s="125"/>
      <c r="AV855" s="125"/>
      <c r="AW855" s="125" t="s">
        <v>631</v>
      </c>
      <c r="AX855" s="126">
        <v>2187.8000000000002</v>
      </c>
      <c r="AY855" s="126">
        <v>815</v>
      </c>
      <c r="AZ855" s="125" t="s">
        <v>16995</v>
      </c>
      <c r="BA855" s="125">
        <v>2008</v>
      </c>
      <c r="BB855" s="127"/>
      <c r="BC855" s="128">
        <f t="shared" si="362"/>
        <v>0</v>
      </c>
      <c r="BJ855" s="97" t="str">
        <f t="shared" si="363"/>
        <v>691.500</v>
      </c>
      <c r="BM855" s="97" t="s">
        <v>3197</v>
      </c>
      <c r="BN855" s="97" t="s">
        <v>3191</v>
      </c>
      <c r="BO855" s="97" t="s">
        <v>3198</v>
      </c>
      <c r="BU855" s="97" t="s">
        <v>3197</v>
      </c>
      <c r="BV855" s="97" t="s">
        <v>3191</v>
      </c>
      <c r="BW855" s="97" t="s">
        <v>3198</v>
      </c>
      <c r="CH855" s="119">
        <f t="shared" si="340"/>
        <v>2.6193447411060333E-10</v>
      </c>
    </row>
    <row r="856" spans="1:86" x14ac:dyDescent="0.3">
      <c r="A856" s="97">
        <v>1</v>
      </c>
      <c r="B856" s="120">
        <f>SUBTOTAL(9,$A$827:A856)</f>
        <v>30</v>
      </c>
      <c r="C856" s="130" t="s">
        <v>177</v>
      </c>
      <c r="D856" s="117">
        <f t="shared" si="360"/>
        <v>4468314.82</v>
      </c>
      <c r="E856" s="133">
        <v>0</v>
      </c>
      <c r="F856" s="133">
        <v>0</v>
      </c>
      <c r="G856" s="133">
        <v>0</v>
      </c>
      <c r="H856" s="133">
        <v>0</v>
      </c>
      <c r="I856" s="133">
        <v>0</v>
      </c>
      <c r="J856" s="133">
        <v>0</v>
      </c>
      <c r="K856" s="149">
        <v>0</v>
      </c>
      <c r="L856" s="133">
        <v>0</v>
      </c>
      <c r="M856" s="154">
        <v>571</v>
      </c>
      <c r="N856" s="117">
        <v>4178886.65</v>
      </c>
      <c r="O856" s="133">
        <v>0</v>
      </c>
      <c r="P856" s="133">
        <v>0</v>
      </c>
      <c r="Q856" s="133">
        <v>0</v>
      </c>
      <c r="R856" s="133">
        <v>0</v>
      </c>
      <c r="S856" s="133">
        <v>0</v>
      </c>
      <c r="T856" s="133">
        <v>0</v>
      </c>
      <c r="U856" s="133">
        <v>0</v>
      </c>
      <c r="V856" s="133">
        <v>0</v>
      </c>
      <c r="W856" s="133">
        <v>0</v>
      </c>
      <c r="X856" s="133">
        <v>0</v>
      </c>
      <c r="Y856" s="133">
        <v>0</v>
      </c>
      <c r="Z856" s="133">
        <v>0</v>
      </c>
      <c r="AA856" s="133">
        <v>0</v>
      </c>
      <c r="AB856" s="133">
        <v>0</v>
      </c>
      <c r="AC856" s="117">
        <f>ROUND(N856*2.14%,2)</f>
        <v>89428.17</v>
      </c>
      <c r="AD856" s="117">
        <v>200000</v>
      </c>
      <c r="AE856" s="133">
        <v>0</v>
      </c>
      <c r="AF856" s="108">
        <v>2025</v>
      </c>
      <c r="AG856" s="108">
        <v>2025</v>
      </c>
      <c r="AH856" s="108">
        <v>2025</v>
      </c>
      <c r="AI856" s="124"/>
      <c r="AJ856" s="124"/>
      <c r="AK856" s="124"/>
      <c r="AL856" s="124"/>
      <c r="AM856" s="125" t="s">
        <v>16934</v>
      </c>
      <c r="AN856" s="125" t="s">
        <v>16938</v>
      </c>
      <c r="AO856" s="125" t="s">
        <v>16937</v>
      </c>
      <c r="AP856" s="125" t="s">
        <v>16943</v>
      </c>
      <c r="AQ856" s="125" t="s">
        <v>16945</v>
      </c>
      <c r="AR856" s="125" t="s">
        <v>16943</v>
      </c>
      <c r="AS856" s="125"/>
      <c r="AT856" s="125"/>
      <c r="AU856" s="125"/>
      <c r="AV856" s="125"/>
      <c r="AW856" s="125" t="s">
        <v>852</v>
      </c>
      <c r="AX856" s="126">
        <v>4928.3</v>
      </c>
      <c r="AY856" s="126">
        <v>571</v>
      </c>
      <c r="AZ856" s="125" t="s">
        <v>16995</v>
      </c>
      <c r="BA856" s="125">
        <v>2007</v>
      </c>
      <c r="BB856" s="127"/>
      <c r="BC856" s="128">
        <f t="shared" si="362"/>
        <v>0</v>
      </c>
      <c r="BJ856" s="97" t="str">
        <f t="shared" si="363"/>
        <v>577.000</v>
      </c>
      <c r="BM856" s="97" t="s">
        <v>3199</v>
      </c>
      <c r="BN856" s="97" t="s">
        <v>2983</v>
      </c>
      <c r="BO856" s="97" t="s">
        <v>3200</v>
      </c>
      <c r="BU856" s="97" t="s">
        <v>3199</v>
      </c>
      <c r="BV856" s="97" t="s">
        <v>2983</v>
      </c>
      <c r="BW856" s="97" t="s">
        <v>3200</v>
      </c>
      <c r="CH856" s="119">
        <f t="shared" si="340"/>
        <v>4.0745362639427185E-10</v>
      </c>
    </row>
    <row r="857" spans="1:86" x14ac:dyDescent="0.3">
      <c r="A857" s="97">
        <v>1</v>
      </c>
      <c r="B857" s="120">
        <f>SUBTOTAL(9,$A$827:A857)</f>
        <v>31</v>
      </c>
      <c r="C857" s="130" t="s">
        <v>178</v>
      </c>
      <c r="D857" s="117">
        <f t="shared" si="360"/>
        <v>3458188.3</v>
      </c>
      <c r="E857" s="133">
        <v>0</v>
      </c>
      <c r="F857" s="133">
        <v>0</v>
      </c>
      <c r="G857" s="133">
        <v>0</v>
      </c>
      <c r="H857" s="133">
        <v>0</v>
      </c>
      <c r="I857" s="133">
        <v>0</v>
      </c>
      <c r="J857" s="133">
        <v>0</v>
      </c>
      <c r="K857" s="149">
        <v>0</v>
      </c>
      <c r="L857" s="133">
        <v>0</v>
      </c>
      <c r="M857" s="154">
        <v>422</v>
      </c>
      <c r="N857" s="117">
        <v>3209504.9</v>
      </c>
      <c r="O857" s="133">
        <v>0</v>
      </c>
      <c r="P857" s="133">
        <v>0</v>
      </c>
      <c r="Q857" s="133">
        <v>0</v>
      </c>
      <c r="R857" s="133">
        <v>0</v>
      </c>
      <c r="S857" s="133">
        <v>0</v>
      </c>
      <c r="T857" s="133">
        <v>0</v>
      </c>
      <c r="U857" s="133">
        <v>0</v>
      </c>
      <c r="V857" s="133">
        <v>0</v>
      </c>
      <c r="W857" s="133">
        <v>0</v>
      </c>
      <c r="X857" s="133">
        <v>0</v>
      </c>
      <c r="Y857" s="133">
        <v>0</v>
      </c>
      <c r="Z857" s="133">
        <v>0</v>
      </c>
      <c r="AA857" s="133">
        <v>0</v>
      </c>
      <c r="AB857" s="133">
        <v>0</v>
      </c>
      <c r="AC857" s="117">
        <f>ROUND(N857*2.14%,2)</f>
        <v>68683.399999999994</v>
      </c>
      <c r="AD857" s="117">
        <v>180000</v>
      </c>
      <c r="AE857" s="133">
        <v>0</v>
      </c>
      <c r="AF857" s="108">
        <v>2025</v>
      </c>
      <c r="AG857" s="108">
        <v>2025</v>
      </c>
      <c r="AH857" s="108">
        <v>2025</v>
      </c>
      <c r="AI857" s="124"/>
      <c r="AJ857" s="124"/>
      <c r="AK857" s="124"/>
      <c r="AL857" s="124"/>
      <c r="AM857" s="125" t="s">
        <v>16934</v>
      </c>
      <c r="AN857" s="125" t="s">
        <v>16938</v>
      </c>
      <c r="AO857" s="125">
        <v>0</v>
      </c>
      <c r="AP857" s="125" t="s">
        <v>16932</v>
      </c>
      <c r="AQ857" s="125" t="s">
        <v>16945</v>
      </c>
      <c r="AR857" s="125">
        <v>0</v>
      </c>
      <c r="AS857" s="125"/>
      <c r="AT857" s="125"/>
      <c r="AU857" s="125"/>
      <c r="AV857" s="125"/>
      <c r="AW857" s="125" t="s">
        <v>696</v>
      </c>
      <c r="AX857" s="126">
        <v>439.5</v>
      </c>
      <c r="AY857" s="126">
        <v>422</v>
      </c>
      <c r="AZ857" s="125" t="s">
        <v>16994</v>
      </c>
      <c r="BA857" s="125">
        <v>2005</v>
      </c>
      <c r="BB857" s="127"/>
      <c r="BC857" s="128">
        <f t="shared" si="362"/>
        <v>0</v>
      </c>
      <c r="BJ857" s="97" t="str">
        <f t="shared" si="363"/>
        <v>301.100</v>
      </c>
      <c r="BM857" s="97" t="s">
        <v>3201</v>
      </c>
      <c r="BN857" s="97" t="s">
        <v>2983</v>
      </c>
      <c r="BO857" s="97" t="s">
        <v>2983</v>
      </c>
      <c r="BU857" s="97" t="s">
        <v>3201</v>
      </c>
      <c r="BV857" s="97" t="s">
        <v>2983</v>
      </c>
      <c r="BW857" s="97" t="s">
        <v>2983</v>
      </c>
      <c r="CH857" s="119">
        <f t="shared" si="340"/>
        <v>-8.7311491370201111E-11</v>
      </c>
    </row>
    <row r="858" spans="1:86" x14ac:dyDescent="0.3">
      <c r="A858" s="97">
        <v>1</v>
      </c>
      <c r="B858" s="120">
        <f>SUBTOTAL(9,$A$827:A858)</f>
        <v>32</v>
      </c>
      <c r="C858" s="130" t="s">
        <v>180</v>
      </c>
      <c r="D858" s="117">
        <f t="shared" si="360"/>
        <v>6137685.4699999997</v>
      </c>
      <c r="E858" s="133">
        <v>0</v>
      </c>
      <c r="F858" s="133">
        <v>0</v>
      </c>
      <c r="G858" s="133">
        <v>0</v>
      </c>
      <c r="H858" s="133">
        <v>0</v>
      </c>
      <c r="I858" s="133">
        <v>0</v>
      </c>
      <c r="J858" s="133">
        <v>0</v>
      </c>
      <c r="K858" s="149">
        <v>0</v>
      </c>
      <c r="L858" s="133">
        <v>0</v>
      </c>
      <c r="M858" s="154">
        <v>0</v>
      </c>
      <c r="N858" s="154">
        <v>0</v>
      </c>
      <c r="O858" s="133">
        <v>0</v>
      </c>
      <c r="P858" s="133">
        <v>0</v>
      </c>
      <c r="Q858" s="133">
        <v>895.9</v>
      </c>
      <c r="R858" s="117">
        <v>5813281.2599999998</v>
      </c>
      <c r="S858" s="133">
        <v>0</v>
      </c>
      <c r="T858" s="133">
        <v>0</v>
      </c>
      <c r="U858" s="133">
        <v>0</v>
      </c>
      <c r="V858" s="133">
        <v>0</v>
      </c>
      <c r="W858" s="133">
        <v>0</v>
      </c>
      <c r="X858" s="133">
        <v>0</v>
      </c>
      <c r="Y858" s="133">
        <v>0</v>
      </c>
      <c r="Z858" s="133">
        <v>0</v>
      </c>
      <c r="AA858" s="133">
        <v>0</v>
      </c>
      <c r="AB858" s="133">
        <v>0</v>
      </c>
      <c r="AC858" s="117">
        <f>ROUND(R858*2.14%,2)-0.01</f>
        <v>124404.21</v>
      </c>
      <c r="AD858" s="133">
        <v>200000</v>
      </c>
      <c r="AE858" s="133">
        <v>0</v>
      </c>
      <c r="AF858" s="108">
        <v>2025</v>
      </c>
      <c r="AG858" s="108">
        <v>2025</v>
      </c>
      <c r="AH858" s="108">
        <v>2025</v>
      </c>
      <c r="AI858" s="124"/>
      <c r="AJ858" s="124"/>
      <c r="AK858" s="124"/>
      <c r="AL858" s="124"/>
      <c r="AM858" s="125" t="s">
        <v>16932</v>
      </c>
      <c r="AN858" s="125" t="s">
        <v>16935</v>
      </c>
      <c r="AO858" s="125">
        <v>0</v>
      </c>
      <c r="AP858" s="125" t="s">
        <v>16934</v>
      </c>
      <c r="AQ858" s="125" t="s">
        <v>16931</v>
      </c>
      <c r="AR858" s="125">
        <v>0</v>
      </c>
      <c r="AS858" s="125"/>
      <c r="AT858" s="125"/>
      <c r="AU858" s="125"/>
      <c r="AV858" s="125"/>
      <c r="AW858" s="125" t="s">
        <v>636</v>
      </c>
      <c r="AX858" s="126">
        <v>1433.3</v>
      </c>
      <c r="AY858" s="126">
        <v>625</v>
      </c>
      <c r="AZ858" s="125" t="s">
        <v>592</v>
      </c>
      <c r="BA858" s="125" t="s">
        <v>636</v>
      </c>
      <c r="BB858" s="127"/>
      <c r="BC858" s="128">
        <f t="shared" si="362"/>
        <v>625</v>
      </c>
      <c r="BJ858" s="97" t="str">
        <f t="shared" si="363"/>
        <v>446.300</v>
      </c>
      <c r="BM858" s="97" t="s">
        <v>3204</v>
      </c>
      <c r="BN858" s="97" t="s">
        <v>2983</v>
      </c>
      <c r="BO858" s="97" t="s">
        <v>3205</v>
      </c>
      <c r="BU858" s="97" t="s">
        <v>3204</v>
      </c>
      <c r="BV858" s="97" t="s">
        <v>2983</v>
      </c>
      <c r="BW858" s="97" t="s">
        <v>3205</v>
      </c>
      <c r="CH858" s="119">
        <f t="shared" si="340"/>
        <v>-5.8207660913467407E-11</v>
      </c>
    </row>
    <row r="859" spans="1:86" x14ac:dyDescent="0.3">
      <c r="A859" s="97">
        <v>1</v>
      </c>
      <c r="B859" s="120">
        <f>SUBTOTAL(9,$A$827:A859)</f>
        <v>33</v>
      </c>
      <c r="C859" s="130" t="s">
        <v>182</v>
      </c>
      <c r="D859" s="117">
        <f t="shared" si="360"/>
        <v>6330194.6399999997</v>
      </c>
      <c r="E859" s="133">
        <v>0</v>
      </c>
      <c r="F859" s="133">
        <v>0</v>
      </c>
      <c r="G859" s="133">
        <v>0</v>
      </c>
      <c r="H859" s="133">
        <v>0</v>
      </c>
      <c r="I859" s="133">
        <v>0</v>
      </c>
      <c r="J859" s="133">
        <v>0</v>
      </c>
      <c r="K859" s="149">
        <v>0</v>
      </c>
      <c r="L859" s="133">
        <v>0</v>
      </c>
      <c r="M859" s="154">
        <v>0</v>
      </c>
      <c r="N859" s="154">
        <v>0</v>
      </c>
      <c r="O859" s="133">
        <v>0</v>
      </c>
      <c r="P859" s="133">
        <v>0</v>
      </c>
      <c r="Q859" s="133">
        <v>924</v>
      </c>
      <c r="R859" s="117">
        <v>6001757.04</v>
      </c>
      <c r="S859" s="133">
        <v>0</v>
      </c>
      <c r="T859" s="133">
        <v>0</v>
      </c>
      <c r="U859" s="133">
        <v>0</v>
      </c>
      <c r="V859" s="133">
        <v>0</v>
      </c>
      <c r="W859" s="133">
        <v>0</v>
      </c>
      <c r="X859" s="133">
        <v>0</v>
      </c>
      <c r="Y859" s="133">
        <v>0</v>
      </c>
      <c r="Z859" s="133">
        <v>0</v>
      </c>
      <c r="AA859" s="133">
        <v>0</v>
      </c>
      <c r="AB859" s="133">
        <v>0</v>
      </c>
      <c r="AC859" s="117">
        <f>ROUND(R859*2.14%,2)</f>
        <v>128437.6</v>
      </c>
      <c r="AD859" s="133">
        <v>200000</v>
      </c>
      <c r="AE859" s="133">
        <v>0</v>
      </c>
      <c r="AF859" s="108">
        <v>2025</v>
      </c>
      <c r="AG859" s="108">
        <v>2025</v>
      </c>
      <c r="AH859" s="108">
        <v>2025</v>
      </c>
      <c r="AI859" s="124"/>
      <c r="AJ859" s="124"/>
      <c r="AK859" s="124"/>
      <c r="AL859" s="124"/>
      <c r="AM859" s="125" t="s">
        <v>16933</v>
      </c>
      <c r="AN859" s="125">
        <v>2017</v>
      </c>
      <c r="AO859" s="125">
        <v>0</v>
      </c>
      <c r="AP859" s="125" t="s">
        <v>16934</v>
      </c>
      <c r="AQ859" s="125" t="s">
        <v>16942</v>
      </c>
      <c r="AR859" s="125" t="s">
        <v>16940</v>
      </c>
      <c r="AS859" s="125"/>
      <c r="AT859" s="125" t="s">
        <v>16954</v>
      </c>
      <c r="AU859" s="129">
        <v>374437.74</v>
      </c>
      <c r="AV859" s="129">
        <v>441868.92</v>
      </c>
      <c r="AW859" s="125" t="s">
        <v>1445</v>
      </c>
      <c r="AX859" s="126">
        <v>860.4</v>
      </c>
      <c r="AY859" s="126">
        <v>717</v>
      </c>
      <c r="AZ859" s="125" t="s">
        <v>592</v>
      </c>
      <c r="BA859" s="125" t="s">
        <v>1445</v>
      </c>
      <c r="BB859" s="127"/>
      <c r="BC859" s="128">
        <f t="shared" si="362"/>
        <v>717</v>
      </c>
      <c r="BJ859" s="97" t="str">
        <f t="shared" si="363"/>
        <v>534.200</v>
      </c>
      <c r="BM859" s="97" t="s">
        <v>3206</v>
      </c>
      <c r="BN859" s="97" t="s">
        <v>3000</v>
      </c>
      <c r="BO859" s="97" t="s">
        <v>3208</v>
      </c>
      <c r="BU859" s="97" t="s">
        <v>3206</v>
      </c>
      <c r="BV859" s="97" t="s">
        <v>3000</v>
      </c>
      <c r="BW859" s="97" t="s">
        <v>3208</v>
      </c>
      <c r="CH859" s="119">
        <f t="shared" si="340"/>
        <v>-3.7834979593753815E-10</v>
      </c>
    </row>
    <row r="860" spans="1:86" x14ac:dyDescent="0.3">
      <c r="A860" s="97">
        <v>1</v>
      </c>
      <c r="B860" s="120">
        <f>SUBTOTAL(9,$A$827:A860)</f>
        <v>34</v>
      </c>
      <c r="C860" s="130" t="s">
        <v>120</v>
      </c>
      <c r="D860" s="117">
        <f>E860+F860+G860+H860+I860+J860+L860+N860+P860+R860+T860+U860+V860+W860+X860+Y860+Z860+AA860+AB860+AC860+AD860+AE860</f>
        <v>5785499.8499999996</v>
      </c>
      <c r="E860" s="133">
        <v>0</v>
      </c>
      <c r="F860" s="133">
        <v>0</v>
      </c>
      <c r="G860" s="133">
        <v>0</v>
      </c>
      <c r="H860" s="133">
        <v>0</v>
      </c>
      <c r="I860" s="133">
        <v>0</v>
      </c>
      <c r="J860" s="133">
        <v>0</v>
      </c>
      <c r="K860" s="149">
        <v>0</v>
      </c>
      <c r="L860" s="133">
        <v>0</v>
      </c>
      <c r="M860" s="117">
        <v>640</v>
      </c>
      <c r="N860" s="117">
        <v>5468474.5</v>
      </c>
      <c r="O860" s="133">
        <v>0</v>
      </c>
      <c r="P860" s="133">
        <v>0</v>
      </c>
      <c r="Q860" s="117">
        <v>0</v>
      </c>
      <c r="R860" s="117">
        <v>0</v>
      </c>
      <c r="S860" s="133">
        <v>0</v>
      </c>
      <c r="T860" s="133">
        <v>0</v>
      </c>
      <c r="U860" s="133">
        <v>0</v>
      </c>
      <c r="V860" s="133">
        <v>0</v>
      </c>
      <c r="W860" s="133">
        <v>0</v>
      </c>
      <c r="X860" s="133">
        <v>0</v>
      </c>
      <c r="Y860" s="133">
        <v>0</v>
      </c>
      <c r="Z860" s="133">
        <v>0</v>
      </c>
      <c r="AA860" s="133">
        <v>0</v>
      </c>
      <c r="AB860" s="133">
        <v>0</v>
      </c>
      <c r="AC860" s="117">
        <f>ROUND(N860*2.14%,2)</f>
        <v>117025.35</v>
      </c>
      <c r="AD860" s="117">
        <v>200000</v>
      </c>
      <c r="AE860" s="133">
        <v>0</v>
      </c>
      <c r="AF860" s="108">
        <v>2025</v>
      </c>
      <c r="AG860" s="108">
        <v>2025</v>
      </c>
      <c r="AH860" s="108">
        <v>2025</v>
      </c>
      <c r="AI860" s="124"/>
      <c r="AJ860" s="124"/>
      <c r="AK860" s="124"/>
      <c r="AL860" s="124"/>
      <c r="AM860" s="125" t="s">
        <v>16941</v>
      </c>
      <c r="AN860" s="125" t="s">
        <v>16942</v>
      </c>
      <c r="AO860" s="125">
        <v>2015</v>
      </c>
      <c r="AP860" s="125" t="s">
        <v>16943</v>
      </c>
      <c r="AQ860" s="125" t="s">
        <v>16945</v>
      </c>
      <c r="AR860" s="125" t="s">
        <v>16943</v>
      </c>
      <c r="AS860" s="125"/>
      <c r="AT860" s="125" t="s">
        <v>16954</v>
      </c>
      <c r="AU860" s="129">
        <v>3218098.9</v>
      </c>
      <c r="AV860" s="129">
        <v>2437384.13</v>
      </c>
      <c r="AW860" s="125" t="s">
        <v>736</v>
      </c>
      <c r="AX860" s="126">
        <v>3947.4</v>
      </c>
      <c r="AY860" s="126">
        <v>640</v>
      </c>
      <c r="AZ860" s="125" t="s">
        <v>16995</v>
      </c>
      <c r="BA860" s="125" t="s">
        <v>719</v>
      </c>
      <c r="BB860" s="127"/>
      <c r="BC860" s="128">
        <f>AY860-M860</f>
        <v>0</v>
      </c>
      <c r="BJ860" s="97" t="str">
        <f t="shared" si="363"/>
        <v>654.850</v>
      </c>
      <c r="BM860" s="97" t="s">
        <v>3118</v>
      </c>
      <c r="BN860" s="97" t="s">
        <v>3003</v>
      </c>
      <c r="BO860" s="97" t="s">
        <v>3119</v>
      </c>
      <c r="BU860" s="97" t="s">
        <v>3118</v>
      </c>
      <c r="BV860" s="97" t="s">
        <v>3003</v>
      </c>
      <c r="BW860" s="97" t="s">
        <v>3119</v>
      </c>
      <c r="CH860" s="119">
        <f>D860-E860-F860-G860-H860-I860-J860-L860-N860-P860-R860-T860-U860-V860-W860-X860-Y860-Z860-AA860-AB860-AC860-AD860-AE860</f>
        <v>-3.7834979593753815E-10</v>
      </c>
    </row>
    <row r="861" spans="1:86" x14ac:dyDescent="0.3">
      <c r="A861" s="97">
        <v>1</v>
      </c>
      <c r="B861" s="120">
        <f>SUBTOTAL(9,$A$827:A861)</f>
        <v>35</v>
      </c>
      <c r="C861" s="130" t="s">
        <v>140</v>
      </c>
      <c r="D861" s="117">
        <f>E861+F861+G861+H861+I861+J861+L861+N861+P861+R861+T861+U861+V861+W861+X861+Y861+Z861+AA861+AB861+AC861+AD861+AE861</f>
        <v>5086523</v>
      </c>
      <c r="E861" s="133">
        <v>0</v>
      </c>
      <c r="F861" s="133">
        <v>0</v>
      </c>
      <c r="G861" s="133">
        <v>0</v>
      </c>
      <c r="H861" s="133">
        <v>0</v>
      </c>
      <c r="I861" s="133">
        <v>0</v>
      </c>
      <c r="J861" s="133">
        <v>0</v>
      </c>
      <c r="K861" s="149">
        <v>0</v>
      </c>
      <c r="L861" s="133">
        <v>0</v>
      </c>
      <c r="M861" s="117">
        <v>650</v>
      </c>
      <c r="N861" s="117">
        <v>4784142.3499999996</v>
      </c>
      <c r="O861" s="133">
        <v>0</v>
      </c>
      <c r="P861" s="133">
        <v>0</v>
      </c>
      <c r="Q861" s="117">
        <v>0</v>
      </c>
      <c r="R861" s="117">
        <v>0</v>
      </c>
      <c r="S861" s="133">
        <v>0</v>
      </c>
      <c r="T861" s="133">
        <v>0</v>
      </c>
      <c r="U861" s="133">
        <v>0</v>
      </c>
      <c r="V861" s="133">
        <v>0</v>
      </c>
      <c r="W861" s="133">
        <v>0</v>
      </c>
      <c r="X861" s="133">
        <v>0</v>
      </c>
      <c r="Y861" s="133">
        <v>0</v>
      </c>
      <c r="Z861" s="133">
        <v>0</v>
      </c>
      <c r="AA861" s="133">
        <v>0</v>
      </c>
      <c r="AB861" s="133">
        <v>0</v>
      </c>
      <c r="AC861" s="117">
        <f>ROUND(N861*2.14%,2)</f>
        <v>102380.65</v>
      </c>
      <c r="AD861" s="117">
        <v>200000</v>
      </c>
      <c r="AE861" s="133">
        <v>0</v>
      </c>
      <c r="AF861" s="108">
        <v>2025</v>
      </c>
      <c r="AG861" s="108">
        <v>2025</v>
      </c>
      <c r="AH861" s="108">
        <v>2025</v>
      </c>
      <c r="AI861" s="124"/>
      <c r="AJ861" s="124"/>
      <c r="AK861" s="124"/>
      <c r="AL861" s="124"/>
      <c r="AM861" s="125" t="s">
        <v>16948</v>
      </c>
      <c r="AN861" s="125" t="s">
        <v>16929</v>
      </c>
      <c r="AO861" s="125" t="s">
        <v>16945</v>
      </c>
      <c r="AP861" s="125" t="s">
        <v>16943</v>
      </c>
      <c r="AQ861" s="125" t="s">
        <v>16937</v>
      </c>
      <c r="AR861" s="125" t="s">
        <v>16943</v>
      </c>
      <c r="AS861" s="125"/>
      <c r="AT861" s="125"/>
      <c r="AU861" s="125"/>
      <c r="AV861" s="125"/>
      <c r="AW861" s="125" t="s">
        <v>1267</v>
      </c>
      <c r="AX861" s="126">
        <v>2600.9</v>
      </c>
      <c r="AY861" s="126">
        <v>650</v>
      </c>
      <c r="AZ861" s="125" t="s">
        <v>16995</v>
      </c>
      <c r="BA861" s="125">
        <v>2008</v>
      </c>
      <c r="BB861" s="127"/>
      <c r="BC861" s="128">
        <f>AY861-M861</f>
        <v>0</v>
      </c>
      <c r="BJ861" s="97" t="str">
        <f t="shared" si="363"/>
        <v>1539.800</v>
      </c>
      <c r="BM861" s="97" t="s">
        <v>3134</v>
      </c>
      <c r="BN861" s="97" t="s">
        <v>636</v>
      </c>
      <c r="BO861" s="97" t="s">
        <v>2983</v>
      </c>
      <c r="BU861" s="97" t="s">
        <v>3134</v>
      </c>
      <c r="BV861" s="97" t="s">
        <v>636</v>
      </c>
      <c r="BW861" s="97" t="s">
        <v>2983</v>
      </c>
      <c r="CH861" s="119">
        <f>D861-E861-F861-G861-H861-I861-J861-L861-N861-P861-R861-T861-U861-V861-W861-X861-Y861-Z861-AA861-AB861-AC861-AD861-AE861</f>
        <v>3.7834979593753815E-10</v>
      </c>
    </row>
    <row r="862" spans="1:86" x14ac:dyDescent="0.3">
      <c r="B862" s="150" t="s">
        <v>566</v>
      </c>
      <c r="C862" s="150"/>
      <c r="D862" s="116">
        <f t="shared" ref="D862:AE862" si="364">SUM(D863:D866)</f>
        <v>33197038.509999994</v>
      </c>
      <c r="E862" s="117">
        <f t="shared" si="364"/>
        <v>0</v>
      </c>
      <c r="F862" s="117">
        <f t="shared" si="364"/>
        <v>0</v>
      </c>
      <c r="G862" s="117">
        <f t="shared" si="364"/>
        <v>0</v>
      </c>
      <c r="H862" s="117">
        <f t="shared" si="364"/>
        <v>0</v>
      </c>
      <c r="I862" s="117">
        <f t="shared" si="364"/>
        <v>0</v>
      </c>
      <c r="J862" s="117">
        <f t="shared" si="364"/>
        <v>0</v>
      </c>
      <c r="K862" s="118">
        <f t="shared" si="364"/>
        <v>0</v>
      </c>
      <c r="L862" s="117">
        <f t="shared" si="364"/>
        <v>0</v>
      </c>
      <c r="M862" s="117">
        <f t="shared" si="364"/>
        <v>2907.3</v>
      </c>
      <c r="N862" s="117">
        <f t="shared" si="364"/>
        <v>28420178.529999997</v>
      </c>
      <c r="O862" s="117">
        <f t="shared" si="364"/>
        <v>0</v>
      </c>
      <c r="P862" s="117">
        <f t="shared" si="364"/>
        <v>0</v>
      </c>
      <c r="Q862" s="117">
        <f t="shared" si="364"/>
        <v>512</v>
      </c>
      <c r="R862" s="117">
        <f t="shared" si="364"/>
        <v>3356831.96</v>
      </c>
      <c r="S862" s="117">
        <f t="shared" si="364"/>
        <v>0</v>
      </c>
      <c r="T862" s="117">
        <f t="shared" si="364"/>
        <v>0</v>
      </c>
      <c r="U862" s="117">
        <f t="shared" si="364"/>
        <v>0</v>
      </c>
      <c r="V862" s="117">
        <f t="shared" si="364"/>
        <v>0</v>
      </c>
      <c r="W862" s="117">
        <f t="shared" si="364"/>
        <v>0</v>
      </c>
      <c r="X862" s="117">
        <f t="shared" si="364"/>
        <v>0</v>
      </c>
      <c r="Y862" s="117">
        <f t="shared" si="364"/>
        <v>0</v>
      </c>
      <c r="Z862" s="117">
        <f t="shared" si="364"/>
        <v>0</v>
      </c>
      <c r="AA862" s="117">
        <f t="shared" si="364"/>
        <v>0</v>
      </c>
      <c r="AB862" s="117">
        <f t="shared" si="364"/>
        <v>0</v>
      </c>
      <c r="AC862" s="117">
        <f t="shared" si="364"/>
        <v>680028.02</v>
      </c>
      <c r="AD862" s="117">
        <f t="shared" si="364"/>
        <v>740000</v>
      </c>
      <c r="AE862" s="117">
        <f t="shared" si="364"/>
        <v>0</v>
      </c>
      <c r="AF862" s="108" t="s">
        <v>17004</v>
      </c>
      <c r="AG862" s="108" t="s">
        <v>17004</v>
      </c>
      <c r="AH862" s="108" t="s">
        <v>17004</v>
      </c>
      <c r="AI862" s="124"/>
      <c r="AJ862" s="124"/>
      <c r="AK862" s="124"/>
      <c r="AL862" s="124"/>
      <c r="AM862" s="125"/>
      <c r="AN862" s="125"/>
      <c r="AO862" s="125"/>
      <c r="AP862" s="125"/>
      <c r="AQ862" s="125"/>
      <c r="AR862" s="125"/>
      <c r="AS862" s="125"/>
      <c r="AT862" s="125"/>
      <c r="AU862" s="125"/>
      <c r="AV862" s="125"/>
      <c r="AW862" s="125"/>
      <c r="AX862" s="126"/>
      <c r="AY862" s="126"/>
      <c r="AZ862" s="125"/>
      <c r="BA862" s="125"/>
      <c r="BB862" s="127"/>
      <c r="BC862" s="128">
        <f t="shared" si="362"/>
        <v>-2907.3</v>
      </c>
      <c r="BJ862" s="97" t="e">
        <f t="shared" si="363"/>
        <v>#N/A</v>
      </c>
      <c r="BM862" s="97" t="s">
        <v>3873</v>
      </c>
      <c r="BN862" s="97" t="s">
        <v>3000</v>
      </c>
      <c r="BO862" s="97" t="s">
        <v>2983</v>
      </c>
      <c r="BU862" s="97" t="s">
        <v>3873</v>
      </c>
      <c r="BV862" s="97" t="s">
        <v>3000</v>
      </c>
      <c r="BW862" s="97" t="s">
        <v>2983</v>
      </c>
      <c r="CH862" s="119">
        <f t="shared" si="340"/>
        <v>-3.2596290111541748E-9</v>
      </c>
    </row>
    <row r="863" spans="1:86" x14ac:dyDescent="0.3">
      <c r="A863" s="97">
        <v>1</v>
      </c>
      <c r="B863" s="120">
        <f>SUBTOTAL(9,$A$827:A863)</f>
        <v>36</v>
      </c>
      <c r="C863" s="130" t="s">
        <v>585</v>
      </c>
      <c r="D863" s="117">
        <f t="shared" ref="D863:D866" si="365">E863+F863+G863+H863+I863+J863+L863+N863+P863+R863+T863+U863+V863+W863+X863+Y863+Z863+AA863+AB863+AC863+AD863+AE863</f>
        <v>3608668.1600000001</v>
      </c>
      <c r="E863" s="133">
        <v>0</v>
      </c>
      <c r="F863" s="133">
        <v>0</v>
      </c>
      <c r="G863" s="133">
        <v>0</v>
      </c>
      <c r="H863" s="133">
        <v>0</v>
      </c>
      <c r="I863" s="133">
        <v>0</v>
      </c>
      <c r="J863" s="133">
        <v>0</v>
      </c>
      <c r="K863" s="149">
        <v>0</v>
      </c>
      <c r="L863" s="133">
        <v>0</v>
      </c>
      <c r="M863" s="117">
        <v>0</v>
      </c>
      <c r="N863" s="181">
        <v>0</v>
      </c>
      <c r="O863" s="117">
        <v>0</v>
      </c>
      <c r="P863" s="181">
        <v>0</v>
      </c>
      <c r="Q863" s="117">
        <v>512</v>
      </c>
      <c r="R863" s="117">
        <v>3356831.96</v>
      </c>
      <c r="S863" s="133">
        <v>0</v>
      </c>
      <c r="T863" s="133">
        <v>0</v>
      </c>
      <c r="U863" s="133">
        <v>0</v>
      </c>
      <c r="V863" s="133">
        <v>0</v>
      </c>
      <c r="W863" s="133">
        <v>0</v>
      </c>
      <c r="X863" s="133">
        <v>0</v>
      </c>
      <c r="Y863" s="133">
        <v>0</v>
      </c>
      <c r="Z863" s="133">
        <v>0</v>
      </c>
      <c r="AA863" s="133">
        <v>0</v>
      </c>
      <c r="AB863" s="133">
        <v>0</v>
      </c>
      <c r="AC863" s="117">
        <f>ROUND(R863*2.14%,2)</f>
        <v>71836.2</v>
      </c>
      <c r="AD863" s="133">
        <v>180000</v>
      </c>
      <c r="AE863" s="133">
        <v>0</v>
      </c>
      <c r="AF863" s="108">
        <v>2025</v>
      </c>
      <c r="AG863" s="108">
        <v>2025</v>
      </c>
      <c r="AH863" s="108">
        <v>2025</v>
      </c>
      <c r="AI863" s="124"/>
      <c r="AJ863" s="124"/>
      <c r="AK863" s="124"/>
      <c r="AL863" s="124"/>
      <c r="AM863" s="125" t="s">
        <v>16934</v>
      </c>
      <c r="AN863" s="125" t="s">
        <v>16938</v>
      </c>
      <c r="AO863" s="125">
        <v>0</v>
      </c>
      <c r="AP863" s="125" t="s">
        <v>16939</v>
      </c>
      <c r="AQ863" s="125" t="s">
        <v>16940</v>
      </c>
      <c r="AR863" s="125">
        <v>0</v>
      </c>
      <c r="AS863" s="125"/>
      <c r="AT863" s="125"/>
      <c r="AU863" s="125"/>
      <c r="AV863" s="125"/>
      <c r="AW863" s="125" t="s">
        <v>696</v>
      </c>
      <c r="AX863" s="126">
        <v>398.8</v>
      </c>
      <c r="AY863" s="126">
        <v>395</v>
      </c>
      <c r="AZ863" s="125" t="s">
        <v>2966</v>
      </c>
      <c r="BA863" s="125" t="s">
        <v>3191</v>
      </c>
      <c r="BB863" s="127"/>
      <c r="BC863" s="128">
        <f t="shared" si="362"/>
        <v>395</v>
      </c>
      <c r="BJ863" s="97" t="str">
        <f t="shared" si="363"/>
        <v>398.800</v>
      </c>
      <c r="BM863" s="97" t="s">
        <v>3877</v>
      </c>
      <c r="BN863" s="97" t="s">
        <v>3237</v>
      </c>
      <c r="BO863" s="97" t="s">
        <v>2983</v>
      </c>
      <c r="BU863" s="97" t="s">
        <v>3877</v>
      </c>
      <c r="BV863" s="97" t="s">
        <v>3237</v>
      </c>
      <c r="BW863" s="97" t="s">
        <v>2983</v>
      </c>
      <c r="CH863" s="119">
        <f t="shared" si="340"/>
        <v>1.7462298274040222E-10</v>
      </c>
    </row>
    <row r="864" spans="1:86" x14ac:dyDescent="0.3">
      <c r="A864" s="97">
        <v>1</v>
      </c>
      <c r="B864" s="120">
        <f>SUBTOTAL(9,$A$827:A864)</f>
        <v>37</v>
      </c>
      <c r="C864" s="130" t="s">
        <v>9787</v>
      </c>
      <c r="D864" s="117">
        <f t="shared" si="365"/>
        <v>7402352.04</v>
      </c>
      <c r="E864" s="133">
        <v>0</v>
      </c>
      <c r="F864" s="133">
        <v>0</v>
      </c>
      <c r="G864" s="133">
        <v>0</v>
      </c>
      <c r="H864" s="133">
        <v>0</v>
      </c>
      <c r="I864" s="133">
        <v>0</v>
      </c>
      <c r="J864" s="133">
        <v>0</v>
      </c>
      <c r="K864" s="149">
        <v>0</v>
      </c>
      <c r="L864" s="133">
        <v>0</v>
      </c>
      <c r="M864" s="117">
        <v>683.8</v>
      </c>
      <c r="N864" s="117">
        <v>7071031.96</v>
      </c>
      <c r="O864" s="117">
        <v>0</v>
      </c>
      <c r="P864" s="181">
        <v>0</v>
      </c>
      <c r="Q864" s="117">
        <v>0</v>
      </c>
      <c r="R864" s="181">
        <v>0</v>
      </c>
      <c r="S864" s="133">
        <v>0</v>
      </c>
      <c r="T864" s="133">
        <v>0</v>
      </c>
      <c r="U864" s="133">
        <v>0</v>
      </c>
      <c r="V864" s="133">
        <v>0</v>
      </c>
      <c r="W864" s="133">
        <v>0</v>
      </c>
      <c r="X864" s="133">
        <v>0</v>
      </c>
      <c r="Y864" s="133">
        <v>0</v>
      </c>
      <c r="Z864" s="133">
        <v>0</v>
      </c>
      <c r="AA864" s="133">
        <v>0</v>
      </c>
      <c r="AB864" s="133">
        <v>0</v>
      </c>
      <c r="AC864" s="117">
        <f>ROUND(N864*2.14%,2)</f>
        <v>151320.07999999999</v>
      </c>
      <c r="AD864" s="117">
        <v>180000</v>
      </c>
      <c r="AE864" s="133">
        <v>0</v>
      </c>
      <c r="AF864" s="108">
        <v>2025</v>
      </c>
      <c r="AG864" s="108">
        <v>2025</v>
      </c>
      <c r="AH864" s="108">
        <v>2025</v>
      </c>
      <c r="AI864" s="124"/>
      <c r="AJ864" s="124"/>
      <c r="AK864" s="124"/>
      <c r="AL864" s="124"/>
      <c r="AM864" s="125" t="s">
        <v>16939</v>
      </c>
      <c r="AN864" s="125" t="s">
        <v>16930</v>
      </c>
      <c r="AO864" s="125"/>
      <c r="AP864" s="125" t="s">
        <v>16950</v>
      </c>
      <c r="AQ864" s="125" t="s">
        <v>16951</v>
      </c>
      <c r="AR864" s="125"/>
      <c r="AS864" s="125"/>
      <c r="AT864" s="125"/>
      <c r="AU864" s="125"/>
      <c r="AV864" s="125"/>
      <c r="AW864" s="125"/>
      <c r="AX864" s="126"/>
      <c r="AY864" s="126"/>
      <c r="AZ864" s="125" t="s">
        <v>2966</v>
      </c>
      <c r="BA864" s="125"/>
      <c r="BB864" s="127"/>
      <c r="BC864" s="128"/>
      <c r="CH864" s="119">
        <f t="shared" si="340"/>
        <v>8.7311491370201111E-11</v>
      </c>
    </row>
    <row r="865" spans="1:86" x14ac:dyDescent="0.3">
      <c r="A865" s="97">
        <v>1</v>
      </c>
      <c r="B865" s="120">
        <f>SUBTOTAL(9,$A$827:A865)</f>
        <v>38</v>
      </c>
      <c r="C865" s="130" t="s">
        <v>581</v>
      </c>
      <c r="D865" s="117">
        <f t="shared" si="365"/>
        <v>10733008.819999998</v>
      </c>
      <c r="E865" s="133">
        <v>0</v>
      </c>
      <c r="F865" s="133">
        <v>0</v>
      </c>
      <c r="G865" s="133">
        <v>0</v>
      </c>
      <c r="H865" s="133">
        <v>0</v>
      </c>
      <c r="I865" s="133">
        <v>0</v>
      </c>
      <c r="J865" s="133">
        <v>0</v>
      </c>
      <c r="K865" s="149">
        <v>0</v>
      </c>
      <c r="L865" s="133">
        <v>0</v>
      </c>
      <c r="M865" s="117">
        <v>991.5</v>
      </c>
      <c r="N865" s="117">
        <v>10331906.029999999</v>
      </c>
      <c r="O865" s="117">
        <v>0</v>
      </c>
      <c r="P865" s="181">
        <v>0</v>
      </c>
      <c r="Q865" s="117">
        <v>0</v>
      </c>
      <c r="R865" s="181">
        <v>0</v>
      </c>
      <c r="S865" s="133">
        <v>0</v>
      </c>
      <c r="T865" s="133">
        <v>0</v>
      </c>
      <c r="U865" s="133">
        <v>0</v>
      </c>
      <c r="V865" s="133">
        <v>0</v>
      </c>
      <c r="W865" s="133">
        <v>0</v>
      </c>
      <c r="X865" s="133">
        <v>0</v>
      </c>
      <c r="Y865" s="133">
        <v>0</v>
      </c>
      <c r="Z865" s="133">
        <v>0</v>
      </c>
      <c r="AA865" s="133">
        <v>0</v>
      </c>
      <c r="AB865" s="133">
        <v>0</v>
      </c>
      <c r="AC865" s="117">
        <f>ROUND(N865*2.14%,2)</f>
        <v>221102.79</v>
      </c>
      <c r="AD865" s="117">
        <v>180000</v>
      </c>
      <c r="AE865" s="133">
        <v>0</v>
      </c>
      <c r="AF865" s="108">
        <v>2025</v>
      </c>
      <c r="AG865" s="108">
        <v>2025</v>
      </c>
      <c r="AH865" s="108">
        <v>2025</v>
      </c>
      <c r="AI865" s="124"/>
      <c r="AJ865" s="124"/>
      <c r="AK865" s="124"/>
      <c r="AL865" s="124"/>
      <c r="AM865" s="125" t="s">
        <v>16933</v>
      </c>
      <c r="AN865" s="125" t="s">
        <v>16930</v>
      </c>
      <c r="AO865" s="125">
        <v>0</v>
      </c>
      <c r="AP865" s="125" t="s">
        <v>16943</v>
      </c>
      <c r="AQ865" s="125" t="s">
        <v>16947</v>
      </c>
      <c r="AR865" s="125">
        <v>0</v>
      </c>
      <c r="AS865" s="125"/>
      <c r="AT865" s="125"/>
      <c r="AU865" s="125"/>
      <c r="AV865" s="125"/>
      <c r="AW865" s="125" t="s">
        <v>928</v>
      </c>
      <c r="AX865" s="126">
        <v>917.3</v>
      </c>
      <c r="AY865" s="126">
        <v>991.5</v>
      </c>
      <c r="AZ865" s="125" t="s">
        <v>2966</v>
      </c>
      <c r="BA865" s="125" t="s">
        <v>16991</v>
      </c>
      <c r="BB865" s="127"/>
      <c r="BC865" s="128">
        <f>AY865-M865</f>
        <v>0</v>
      </c>
      <c r="BJ865" s="97" t="str">
        <f>VLOOKUP(C865,BM:BO,3,FALSE)</f>
        <v>708.200</v>
      </c>
      <c r="BM865" s="97" t="s">
        <v>754</v>
      </c>
      <c r="BN865" s="97" t="s">
        <v>3043</v>
      </c>
      <c r="BO865" s="97" t="s">
        <v>3874</v>
      </c>
      <c r="BU865" s="97" t="s">
        <v>754</v>
      </c>
      <c r="BV865" s="97" t="s">
        <v>3043</v>
      </c>
      <c r="BW865" s="97" t="s">
        <v>3874</v>
      </c>
      <c r="CH865" s="119">
        <f t="shared" ref="CH865:CH927" si="366">D865-E865-F865-G865-H865-I865-J865-L865-N865-P865-R865-T865-U865-V865-W865-X865-Y865-Z865-AA865-AB865-AC865-AD865-AE865</f>
        <v>-9.0221874415874481E-10</v>
      </c>
    </row>
    <row r="866" spans="1:86" x14ac:dyDescent="0.3">
      <c r="A866" s="97">
        <v>1</v>
      </c>
      <c r="B866" s="120">
        <f>SUBTOTAL(9,$A$827:A866)</f>
        <v>39</v>
      </c>
      <c r="C866" s="130" t="s">
        <v>571</v>
      </c>
      <c r="D866" s="117">
        <f t="shared" si="365"/>
        <v>11453009.489999998</v>
      </c>
      <c r="E866" s="133">
        <v>0</v>
      </c>
      <c r="F866" s="133">
        <v>0</v>
      </c>
      <c r="G866" s="133">
        <v>0</v>
      </c>
      <c r="H866" s="133">
        <v>0</v>
      </c>
      <c r="I866" s="133">
        <v>0</v>
      </c>
      <c r="J866" s="133">
        <v>0</v>
      </c>
      <c r="K866" s="149">
        <v>0</v>
      </c>
      <c r="L866" s="133">
        <v>0</v>
      </c>
      <c r="M866" s="117">
        <v>1232</v>
      </c>
      <c r="N866" s="117">
        <v>11017240.539999999</v>
      </c>
      <c r="O866" s="117">
        <v>0</v>
      </c>
      <c r="P866" s="181">
        <v>0</v>
      </c>
      <c r="Q866" s="117">
        <v>0</v>
      </c>
      <c r="R866" s="181">
        <v>0</v>
      </c>
      <c r="S866" s="133">
        <v>0</v>
      </c>
      <c r="T866" s="133">
        <v>0</v>
      </c>
      <c r="U866" s="133">
        <v>0</v>
      </c>
      <c r="V866" s="133">
        <v>0</v>
      </c>
      <c r="W866" s="133">
        <v>0</v>
      </c>
      <c r="X866" s="133">
        <v>0</v>
      </c>
      <c r="Y866" s="133">
        <v>0</v>
      </c>
      <c r="Z866" s="133">
        <v>0</v>
      </c>
      <c r="AA866" s="133">
        <v>0</v>
      </c>
      <c r="AB866" s="133">
        <v>0</v>
      </c>
      <c r="AC866" s="117">
        <f t="shared" ref="AC866" si="367">ROUND(N866*2.14%,2)</f>
        <v>235768.95</v>
      </c>
      <c r="AD866" s="133">
        <v>200000</v>
      </c>
      <c r="AE866" s="133">
        <v>0</v>
      </c>
      <c r="AF866" s="108">
        <v>2025</v>
      </c>
      <c r="AG866" s="108">
        <v>2025</v>
      </c>
      <c r="AH866" s="108">
        <v>2025</v>
      </c>
      <c r="AI866" s="124"/>
      <c r="AJ866" s="124"/>
      <c r="AK866" s="124"/>
      <c r="AL866" s="124"/>
      <c r="AM866" s="125" t="s">
        <v>16946</v>
      </c>
      <c r="AN866" s="125" t="s">
        <v>16935</v>
      </c>
      <c r="AO866" s="125"/>
      <c r="AP866" s="125" t="s">
        <v>16937</v>
      </c>
      <c r="AQ866" s="125" t="s">
        <v>16940</v>
      </c>
      <c r="AR866" s="125" t="s">
        <v>16943</v>
      </c>
      <c r="AS866" s="125"/>
      <c r="AT866" s="125"/>
      <c r="AU866" s="125"/>
      <c r="AV866" s="125"/>
      <c r="AW866" s="125"/>
      <c r="AX866" s="126"/>
      <c r="AY866" s="126"/>
      <c r="AZ866" s="125" t="s">
        <v>2966</v>
      </c>
      <c r="BA866" s="125"/>
      <c r="BB866" s="127"/>
      <c r="BC866" s="128"/>
      <c r="CH866" s="119">
        <f t="shared" si="366"/>
        <v>-7.5669959187507629E-10</v>
      </c>
    </row>
    <row r="867" spans="1:86" x14ac:dyDescent="0.3">
      <c r="B867" s="150" t="s">
        <v>378</v>
      </c>
      <c r="C867" s="150"/>
      <c r="D867" s="116">
        <f>SUM(D868:D876)</f>
        <v>89346330.140000001</v>
      </c>
      <c r="E867" s="117">
        <f t="shared" ref="E867:AE867" si="368">SUM(E868:E876)</f>
        <v>0</v>
      </c>
      <c r="F867" s="117">
        <f t="shared" si="368"/>
        <v>0</v>
      </c>
      <c r="G867" s="117">
        <f t="shared" si="368"/>
        <v>0</v>
      </c>
      <c r="H867" s="117">
        <f t="shared" si="368"/>
        <v>0</v>
      </c>
      <c r="I867" s="117">
        <f t="shared" si="368"/>
        <v>0</v>
      </c>
      <c r="J867" s="117">
        <f t="shared" si="368"/>
        <v>0</v>
      </c>
      <c r="K867" s="118">
        <f t="shared" si="368"/>
        <v>6</v>
      </c>
      <c r="L867" s="117">
        <f t="shared" si="368"/>
        <v>16438151.07</v>
      </c>
      <c r="M867" s="117">
        <f t="shared" si="368"/>
        <v>8303</v>
      </c>
      <c r="N867" s="117">
        <f t="shared" si="368"/>
        <v>69669237.409999996</v>
      </c>
      <c r="O867" s="117">
        <f t="shared" si="368"/>
        <v>0</v>
      </c>
      <c r="P867" s="117">
        <f t="shared" si="368"/>
        <v>0</v>
      </c>
      <c r="Q867" s="117">
        <f t="shared" si="368"/>
        <v>0</v>
      </c>
      <c r="R867" s="117">
        <f t="shared" si="368"/>
        <v>0</v>
      </c>
      <c r="S867" s="117">
        <f t="shared" si="368"/>
        <v>0</v>
      </c>
      <c r="T867" s="117">
        <f t="shared" si="368"/>
        <v>0</v>
      </c>
      <c r="U867" s="117">
        <f t="shared" si="368"/>
        <v>0</v>
      </c>
      <c r="V867" s="117">
        <f t="shared" si="368"/>
        <v>0</v>
      </c>
      <c r="W867" s="117">
        <f t="shared" si="368"/>
        <v>0</v>
      </c>
      <c r="X867" s="117">
        <f t="shared" si="368"/>
        <v>0</v>
      </c>
      <c r="Y867" s="117">
        <f t="shared" si="368"/>
        <v>0</v>
      </c>
      <c r="Z867" s="117">
        <f t="shared" si="368"/>
        <v>0</v>
      </c>
      <c r="AA867" s="117">
        <f t="shared" si="368"/>
        <v>0</v>
      </c>
      <c r="AB867" s="117">
        <f t="shared" si="368"/>
        <v>0</v>
      </c>
      <c r="AC867" s="117">
        <f t="shared" si="368"/>
        <v>1490921.68</v>
      </c>
      <c r="AD867" s="117">
        <f t="shared" si="368"/>
        <v>1748019.98</v>
      </c>
      <c r="AE867" s="117">
        <f t="shared" si="368"/>
        <v>0</v>
      </c>
      <c r="AF867" s="108" t="s">
        <v>17004</v>
      </c>
      <c r="AG867" s="108" t="s">
        <v>17004</v>
      </c>
      <c r="AH867" s="108" t="s">
        <v>17004</v>
      </c>
      <c r="AI867" s="124"/>
      <c r="AJ867" s="124"/>
      <c r="AK867" s="124"/>
      <c r="AL867" s="124"/>
      <c r="AM867" s="125"/>
      <c r="AN867" s="125"/>
      <c r="AO867" s="125"/>
      <c r="AP867" s="125"/>
      <c r="AQ867" s="125"/>
      <c r="AR867" s="125"/>
      <c r="AS867" s="125"/>
      <c r="AT867" s="125"/>
      <c r="AU867" s="125"/>
      <c r="AV867" s="125"/>
      <c r="AW867" s="125"/>
      <c r="AX867" s="126"/>
      <c r="AY867" s="126"/>
      <c r="AZ867" s="125"/>
      <c r="BA867" s="125"/>
      <c r="BB867" s="127"/>
      <c r="BC867" s="128">
        <f t="shared" ref="BC867:BC874" si="369">AY867-M867</f>
        <v>-8303</v>
      </c>
      <c r="BJ867" s="97" t="e">
        <f>VLOOKUP(C867,BM:BO,3,FALSE)</f>
        <v>#N/A</v>
      </c>
      <c r="BM867" s="97" t="s">
        <v>3637</v>
      </c>
      <c r="BN867" s="97" t="s">
        <v>657</v>
      </c>
      <c r="BO867" s="97" t="s">
        <v>3374</v>
      </c>
      <c r="BU867" s="97" t="s">
        <v>3637</v>
      </c>
      <c r="BV867" s="97" t="s">
        <v>657</v>
      </c>
      <c r="BW867" s="97" t="s">
        <v>3374</v>
      </c>
      <c r="CH867" s="119">
        <f t="shared" si="366"/>
        <v>-3.4924596548080444E-9</v>
      </c>
    </row>
    <row r="868" spans="1:86" x14ac:dyDescent="0.3">
      <c r="A868" s="97">
        <v>1</v>
      </c>
      <c r="B868" s="120">
        <f>SUBTOTAL(9,$A$827:A868)</f>
        <v>40</v>
      </c>
      <c r="C868" s="150" t="s">
        <v>11312</v>
      </c>
      <c r="D868" s="117">
        <f t="shared" ref="D868:D876" si="370">E868+F868+G868+H868+I868+J868+L868+N868+P868+R868+T868+U868+V868+W868+X868+Y868+Z868+AA868+AB868+AC868+AD868+AE868</f>
        <v>2377560</v>
      </c>
      <c r="E868" s="133">
        <v>0</v>
      </c>
      <c r="F868" s="133">
        <v>0</v>
      </c>
      <c r="G868" s="133">
        <v>0</v>
      </c>
      <c r="H868" s="133">
        <v>0</v>
      </c>
      <c r="I868" s="133">
        <v>0</v>
      </c>
      <c r="J868" s="133">
        <v>0</v>
      </c>
      <c r="K868" s="149">
        <v>1</v>
      </c>
      <c r="L868" s="117">
        <f>2151517.52+46042.48</f>
        <v>2197560</v>
      </c>
      <c r="M868" s="154">
        <v>0</v>
      </c>
      <c r="N868" s="154">
        <v>0</v>
      </c>
      <c r="O868" s="133">
        <v>0</v>
      </c>
      <c r="P868" s="133">
        <v>0</v>
      </c>
      <c r="Q868" s="133">
        <v>0</v>
      </c>
      <c r="R868" s="133">
        <v>0</v>
      </c>
      <c r="S868" s="133">
        <v>0</v>
      </c>
      <c r="T868" s="133">
        <v>0</v>
      </c>
      <c r="U868" s="133">
        <v>0</v>
      </c>
      <c r="V868" s="133">
        <v>0</v>
      </c>
      <c r="W868" s="133">
        <v>0</v>
      </c>
      <c r="X868" s="133">
        <v>0</v>
      </c>
      <c r="Y868" s="133">
        <v>0</v>
      </c>
      <c r="Z868" s="133">
        <v>0</v>
      </c>
      <c r="AA868" s="133">
        <v>0</v>
      </c>
      <c r="AB868" s="133">
        <v>0</v>
      </c>
      <c r="AC868" s="117">
        <v>0</v>
      </c>
      <c r="AD868" s="117">
        <v>180000</v>
      </c>
      <c r="AE868" s="133">
        <v>0</v>
      </c>
      <c r="AF868" s="108">
        <v>2025</v>
      </c>
      <c r="AG868" s="108">
        <v>2025</v>
      </c>
      <c r="AH868" s="108" t="s">
        <v>17025</v>
      </c>
      <c r="AI868" s="124"/>
      <c r="AJ868" s="124"/>
      <c r="AK868" s="124"/>
      <c r="AL868" s="124"/>
      <c r="AM868" s="125">
        <v>2017</v>
      </c>
      <c r="AN868" s="125">
        <v>2018</v>
      </c>
      <c r="AO868" s="125" t="s">
        <v>16948</v>
      </c>
      <c r="AP868" s="125">
        <v>2020</v>
      </c>
      <c r="AQ868" s="125" t="s">
        <v>16943</v>
      </c>
      <c r="AR868" s="125" t="s">
        <v>16943</v>
      </c>
      <c r="AS868" s="125"/>
      <c r="AT868" s="125" t="s">
        <v>17003</v>
      </c>
      <c r="AU868" s="125"/>
      <c r="AV868" s="125"/>
      <c r="AW868" s="125"/>
      <c r="AX868" s="126"/>
      <c r="AY868" s="126"/>
      <c r="AZ868" s="125" t="s">
        <v>2989</v>
      </c>
      <c r="BA868" s="125"/>
      <c r="BB868" s="127"/>
      <c r="BC868" s="128">
        <f t="shared" si="369"/>
        <v>0</v>
      </c>
      <c r="CH868" s="119">
        <f t="shared" si="366"/>
        <v>0</v>
      </c>
    </row>
    <row r="869" spans="1:86" x14ac:dyDescent="0.3">
      <c r="A869" s="97">
        <v>1</v>
      </c>
      <c r="B869" s="120">
        <f>SUBTOTAL(9,$A$827:A869)</f>
        <v>41</v>
      </c>
      <c r="C869" s="130" t="s">
        <v>446</v>
      </c>
      <c r="D869" s="117">
        <f t="shared" si="370"/>
        <v>10682613.92</v>
      </c>
      <c r="E869" s="133">
        <v>0</v>
      </c>
      <c r="F869" s="133">
        <v>0</v>
      </c>
      <c r="G869" s="133">
        <v>0</v>
      </c>
      <c r="H869" s="133">
        <v>0</v>
      </c>
      <c r="I869" s="133">
        <v>0</v>
      </c>
      <c r="J869" s="133">
        <v>0</v>
      </c>
      <c r="K869" s="149">
        <v>0</v>
      </c>
      <c r="L869" s="133">
        <v>0</v>
      </c>
      <c r="M869" s="117">
        <v>1198</v>
      </c>
      <c r="N869" s="117">
        <v>10262986.02</v>
      </c>
      <c r="O869" s="133">
        <v>0</v>
      </c>
      <c r="P869" s="133">
        <v>0</v>
      </c>
      <c r="Q869" s="133">
        <v>0</v>
      </c>
      <c r="R869" s="133">
        <v>0</v>
      </c>
      <c r="S869" s="133">
        <v>0</v>
      </c>
      <c r="T869" s="133">
        <v>0</v>
      </c>
      <c r="U869" s="133">
        <v>0</v>
      </c>
      <c r="V869" s="133">
        <v>0</v>
      </c>
      <c r="W869" s="133">
        <v>0</v>
      </c>
      <c r="X869" s="133">
        <v>0</v>
      </c>
      <c r="Y869" s="133">
        <v>0</v>
      </c>
      <c r="Z869" s="133">
        <v>0</v>
      </c>
      <c r="AA869" s="133">
        <v>0</v>
      </c>
      <c r="AB869" s="133">
        <v>0</v>
      </c>
      <c r="AC869" s="117">
        <f t="shared" ref="AC869:AC874" si="371">ROUND(N869*2.14%,2)</f>
        <v>219627.9</v>
      </c>
      <c r="AD869" s="133">
        <v>200000</v>
      </c>
      <c r="AE869" s="133">
        <v>0</v>
      </c>
      <c r="AF869" s="108">
        <v>2025</v>
      </c>
      <c r="AG869" s="108">
        <v>2025</v>
      </c>
      <c r="AH869" s="108">
        <v>2025</v>
      </c>
      <c r="AI869" s="124"/>
      <c r="AJ869" s="124"/>
      <c r="AK869" s="124"/>
      <c r="AL869" s="124"/>
      <c r="AM869" s="125" t="s">
        <v>16933</v>
      </c>
      <c r="AN869" s="125" t="s">
        <v>16935</v>
      </c>
      <c r="AO869" s="125">
        <v>0</v>
      </c>
      <c r="AP869" s="125" t="s">
        <v>16943</v>
      </c>
      <c r="AQ869" s="125" t="s">
        <v>16931</v>
      </c>
      <c r="AR869" s="125" t="s">
        <v>16943</v>
      </c>
      <c r="AS869" s="125"/>
      <c r="AT869" s="125"/>
      <c r="AU869" s="125"/>
      <c r="AV869" s="125"/>
      <c r="AW869" s="125" t="s">
        <v>923</v>
      </c>
      <c r="AX869" s="126">
        <v>7737.4</v>
      </c>
      <c r="AY869" s="126">
        <v>1198.2</v>
      </c>
      <c r="AZ869" s="125" t="s">
        <v>2989</v>
      </c>
      <c r="BA869" s="125" t="s">
        <v>16991</v>
      </c>
      <c r="BB869" s="127"/>
      <c r="BC869" s="128">
        <f t="shared" si="369"/>
        <v>0.20000000000004547</v>
      </c>
      <c r="BJ869" s="97" t="str">
        <f>VLOOKUP(C869,BM:BO,3,FALSE)</f>
        <v>1535.000</v>
      </c>
      <c r="BM869" s="97" t="s">
        <v>3638</v>
      </c>
      <c r="BN869" s="97" t="s">
        <v>2983</v>
      </c>
      <c r="BO869" s="97" t="s">
        <v>3639</v>
      </c>
      <c r="BU869" s="97" t="s">
        <v>3638</v>
      </c>
      <c r="BV869" s="97" t="s">
        <v>2983</v>
      </c>
      <c r="BW869" s="97" t="s">
        <v>3639</v>
      </c>
      <c r="CH869" s="119">
        <f t="shared" si="366"/>
        <v>3.7834979593753815E-10</v>
      </c>
    </row>
    <row r="870" spans="1:86" x14ac:dyDescent="0.3">
      <c r="A870" s="97">
        <v>1</v>
      </c>
      <c r="B870" s="120">
        <f>SUBTOTAL(9,$A$827:A870)</f>
        <v>42</v>
      </c>
      <c r="C870" s="130" t="s">
        <v>447</v>
      </c>
      <c r="D870" s="117">
        <f t="shared" si="370"/>
        <v>22533360.080000002</v>
      </c>
      <c r="E870" s="133">
        <v>0</v>
      </c>
      <c r="F870" s="133">
        <v>0</v>
      </c>
      <c r="G870" s="133">
        <v>0</v>
      </c>
      <c r="H870" s="133">
        <v>0</v>
      </c>
      <c r="I870" s="133">
        <v>0</v>
      </c>
      <c r="J870" s="133">
        <v>0</v>
      </c>
      <c r="K870" s="149">
        <v>0</v>
      </c>
      <c r="L870" s="133">
        <v>0</v>
      </c>
      <c r="M870" s="117">
        <v>2527</v>
      </c>
      <c r="N870" s="117">
        <v>21865439.670000002</v>
      </c>
      <c r="O870" s="133">
        <v>0</v>
      </c>
      <c r="P870" s="133">
        <v>0</v>
      </c>
      <c r="Q870" s="133">
        <v>0</v>
      </c>
      <c r="R870" s="133">
        <v>0</v>
      </c>
      <c r="S870" s="133">
        <v>0</v>
      </c>
      <c r="T870" s="133">
        <v>0</v>
      </c>
      <c r="U870" s="133">
        <v>0</v>
      </c>
      <c r="V870" s="133">
        <v>0</v>
      </c>
      <c r="W870" s="133">
        <v>0</v>
      </c>
      <c r="X870" s="133">
        <v>0</v>
      </c>
      <c r="Y870" s="133">
        <v>0</v>
      </c>
      <c r="Z870" s="133">
        <v>0</v>
      </c>
      <c r="AA870" s="133">
        <v>0</v>
      </c>
      <c r="AB870" s="133">
        <v>0</v>
      </c>
      <c r="AC870" s="117">
        <f t="shared" si="371"/>
        <v>467920.41</v>
      </c>
      <c r="AD870" s="133">
        <v>200000</v>
      </c>
      <c r="AE870" s="133">
        <v>0</v>
      </c>
      <c r="AF870" s="108">
        <v>2025</v>
      </c>
      <c r="AG870" s="108">
        <v>2025</v>
      </c>
      <c r="AH870" s="108">
        <v>2025</v>
      </c>
      <c r="AI870" s="124"/>
      <c r="AJ870" s="124"/>
      <c r="AK870" s="124"/>
      <c r="AL870" s="124"/>
      <c r="AM870" s="125" t="s">
        <v>16939</v>
      </c>
      <c r="AN870" s="125" t="s">
        <v>16930</v>
      </c>
      <c r="AO870" s="125">
        <v>0</v>
      </c>
      <c r="AP870" s="125" t="s">
        <v>16950</v>
      </c>
      <c r="AQ870" s="125" t="s">
        <v>16951</v>
      </c>
      <c r="AR870" s="125" t="s">
        <v>16943</v>
      </c>
      <c r="AS870" s="125"/>
      <c r="AT870" s="125"/>
      <c r="AU870" s="125"/>
      <c r="AV870" s="125"/>
      <c r="AW870" s="125" t="s">
        <v>780</v>
      </c>
      <c r="AX870" s="126">
        <v>6247.2</v>
      </c>
      <c r="AY870" s="126">
        <v>2527</v>
      </c>
      <c r="AZ870" s="125" t="s">
        <v>2966</v>
      </c>
      <c r="BA870" s="125" t="s">
        <v>16991</v>
      </c>
      <c r="BB870" s="127"/>
      <c r="BC870" s="128">
        <f t="shared" si="369"/>
        <v>0</v>
      </c>
      <c r="BJ870" s="97" t="str">
        <f>VLOOKUP(C870,BM:BO,3,FALSE)</f>
        <v>1615.100</v>
      </c>
      <c r="BM870" s="97" t="s">
        <v>3640</v>
      </c>
      <c r="BN870" s="97" t="s">
        <v>16968</v>
      </c>
      <c r="BO870" s="97" t="s">
        <v>770</v>
      </c>
      <c r="BU870" s="97" t="s">
        <v>3640</v>
      </c>
      <c r="BV870" s="97" t="s">
        <v>16968</v>
      </c>
      <c r="BW870" s="97" t="s">
        <v>770</v>
      </c>
      <c r="CH870" s="119">
        <f t="shared" si="366"/>
        <v>1.7462298274040222E-10</v>
      </c>
    </row>
    <row r="871" spans="1:86" x14ac:dyDescent="0.3">
      <c r="A871" s="97">
        <v>1</v>
      </c>
      <c r="B871" s="120">
        <f>SUBTOTAL(9,$A$827:A871)</f>
        <v>43</v>
      </c>
      <c r="C871" s="130" t="s">
        <v>11454</v>
      </c>
      <c r="D871" s="117">
        <f t="shared" si="370"/>
        <v>4718336</v>
      </c>
      <c r="E871" s="133">
        <v>0</v>
      </c>
      <c r="F871" s="133">
        <v>0</v>
      </c>
      <c r="G871" s="133">
        <v>0</v>
      </c>
      <c r="H871" s="133">
        <v>0</v>
      </c>
      <c r="I871" s="133">
        <v>0</v>
      </c>
      <c r="J871" s="133">
        <v>0</v>
      </c>
      <c r="K871" s="149">
        <v>0</v>
      </c>
      <c r="L871" s="133">
        <v>0</v>
      </c>
      <c r="M871" s="117">
        <v>560</v>
      </c>
      <c r="N871" s="117">
        <v>4443250.4400000004</v>
      </c>
      <c r="O871" s="133">
        <v>0</v>
      </c>
      <c r="P871" s="133">
        <v>0</v>
      </c>
      <c r="Q871" s="133">
        <v>0</v>
      </c>
      <c r="R871" s="133">
        <v>0</v>
      </c>
      <c r="S871" s="133">
        <v>0</v>
      </c>
      <c r="T871" s="133">
        <v>0</v>
      </c>
      <c r="U871" s="133">
        <v>0</v>
      </c>
      <c r="V871" s="133">
        <v>0</v>
      </c>
      <c r="W871" s="133">
        <v>0</v>
      </c>
      <c r="X871" s="133">
        <v>0</v>
      </c>
      <c r="Y871" s="133">
        <v>0</v>
      </c>
      <c r="Z871" s="133">
        <v>0</v>
      </c>
      <c r="AA871" s="133">
        <v>0</v>
      </c>
      <c r="AB871" s="133">
        <v>0</v>
      </c>
      <c r="AC871" s="117">
        <f t="shared" si="371"/>
        <v>95085.56</v>
      </c>
      <c r="AD871" s="117">
        <v>180000</v>
      </c>
      <c r="AE871" s="133">
        <v>0</v>
      </c>
      <c r="AF871" s="108">
        <v>2025</v>
      </c>
      <c r="AG871" s="108">
        <v>2025</v>
      </c>
      <c r="AH871" s="108">
        <v>2025</v>
      </c>
      <c r="AI871" s="124"/>
      <c r="AJ871" s="124"/>
      <c r="AK871" s="124"/>
      <c r="AL871" s="124"/>
      <c r="AM871" s="125" t="s">
        <v>16932</v>
      </c>
      <c r="AN871" s="125" t="s">
        <v>16944</v>
      </c>
      <c r="AO871" s="125"/>
      <c r="AP871" s="125" t="s">
        <v>16934</v>
      </c>
      <c r="AQ871" s="125" t="s">
        <v>16945</v>
      </c>
      <c r="AR871" s="125"/>
      <c r="AS871" s="125"/>
      <c r="AT871" s="125"/>
      <c r="AU871" s="125"/>
      <c r="AV871" s="125"/>
      <c r="AW871" s="125">
        <v>1959</v>
      </c>
      <c r="AX871" s="126">
        <v>305.39999999999998</v>
      </c>
      <c r="AY871" s="126">
        <v>560</v>
      </c>
      <c r="AZ871" s="125" t="s">
        <v>2966</v>
      </c>
      <c r="BA871" s="125" t="s">
        <v>16991</v>
      </c>
      <c r="BB871" s="127"/>
      <c r="BC871" s="128">
        <f t="shared" si="369"/>
        <v>0</v>
      </c>
      <c r="CH871" s="119">
        <f t="shared" si="366"/>
        <v>-4.0745362639427185E-10</v>
      </c>
    </row>
    <row r="872" spans="1:86" x14ac:dyDescent="0.3">
      <c r="A872" s="97">
        <v>1</v>
      </c>
      <c r="B872" s="120">
        <f>SUBTOTAL(9,$A$827:A872)</f>
        <v>44</v>
      </c>
      <c r="C872" s="130" t="s">
        <v>448</v>
      </c>
      <c r="D872" s="117">
        <f t="shared" si="370"/>
        <v>10376037.890000001</v>
      </c>
      <c r="E872" s="133">
        <v>0</v>
      </c>
      <c r="F872" s="133">
        <v>0</v>
      </c>
      <c r="G872" s="133">
        <v>0</v>
      </c>
      <c r="H872" s="133">
        <v>0</v>
      </c>
      <c r="I872" s="133">
        <v>0</v>
      </c>
      <c r="J872" s="133">
        <v>0</v>
      </c>
      <c r="K872" s="149">
        <v>0</v>
      </c>
      <c r="L872" s="133">
        <v>0</v>
      </c>
      <c r="M872" s="117">
        <v>1166</v>
      </c>
      <c r="N872" s="117">
        <v>9962833.2599999998</v>
      </c>
      <c r="O872" s="133">
        <v>0</v>
      </c>
      <c r="P872" s="133">
        <v>0</v>
      </c>
      <c r="Q872" s="133">
        <v>0</v>
      </c>
      <c r="R872" s="133">
        <v>0</v>
      </c>
      <c r="S872" s="133">
        <v>0</v>
      </c>
      <c r="T872" s="133">
        <v>0</v>
      </c>
      <c r="U872" s="133">
        <v>0</v>
      </c>
      <c r="V872" s="133">
        <v>0</v>
      </c>
      <c r="W872" s="133">
        <v>0</v>
      </c>
      <c r="X872" s="133">
        <v>0</v>
      </c>
      <c r="Y872" s="133">
        <v>0</v>
      </c>
      <c r="Z872" s="133">
        <v>0</v>
      </c>
      <c r="AA872" s="133">
        <v>0</v>
      </c>
      <c r="AB872" s="133">
        <v>0</v>
      </c>
      <c r="AC872" s="117">
        <f t="shared" si="371"/>
        <v>213204.63</v>
      </c>
      <c r="AD872" s="133">
        <v>200000</v>
      </c>
      <c r="AE872" s="133">
        <v>0</v>
      </c>
      <c r="AF872" s="108">
        <v>2025</v>
      </c>
      <c r="AG872" s="108">
        <v>2025</v>
      </c>
      <c r="AH872" s="108">
        <v>2025</v>
      </c>
      <c r="AI872" s="124"/>
      <c r="AJ872" s="124"/>
      <c r="AK872" s="124"/>
      <c r="AL872" s="124"/>
      <c r="AM872" s="125" t="s">
        <v>16939</v>
      </c>
      <c r="AN872" s="125" t="s">
        <v>16941</v>
      </c>
      <c r="AO872" s="125">
        <v>0</v>
      </c>
      <c r="AP872" s="125" t="s">
        <v>16950</v>
      </c>
      <c r="AQ872" s="125" t="s">
        <v>16951</v>
      </c>
      <c r="AR872" s="125" t="s">
        <v>16943</v>
      </c>
      <c r="AS872" s="125"/>
      <c r="AT872" s="125"/>
      <c r="AU872" s="125"/>
      <c r="AV872" s="125"/>
      <c r="AW872" s="125" t="s">
        <v>841</v>
      </c>
      <c r="AX872" s="126">
        <v>3635.2</v>
      </c>
      <c r="AY872" s="126">
        <v>1160</v>
      </c>
      <c r="AZ872" s="125" t="s">
        <v>2966</v>
      </c>
      <c r="BA872" s="125" t="s">
        <v>16991</v>
      </c>
      <c r="BB872" s="127"/>
      <c r="BC872" s="128">
        <f t="shared" si="369"/>
        <v>-6</v>
      </c>
      <c r="BJ872" s="97" t="str">
        <f>VLOOKUP(C872,BM:BO,3,FALSE)</f>
        <v>962.000</v>
      </c>
      <c r="BM872" s="97" t="s">
        <v>3641</v>
      </c>
      <c r="BN872" s="97" t="s">
        <v>3237</v>
      </c>
      <c r="BO872" s="97" t="s">
        <v>3643</v>
      </c>
      <c r="BU872" s="97" t="s">
        <v>3641</v>
      </c>
      <c r="BV872" s="97" t="s">
        <v>3237</v>
      </c>
      <c r="BW872" s="97" t="s">
        <v>3643</v>
      </c>
      <c r="CH872" s="119">
        <f t="shared" si="366"/>
        <v>8.149072527885437E-10</v>
      </c>
    </row>
    <row r="873" spans="1:86" x14ac:dyDescent="0.3">
      <c r="A873" s="97">
        <v>1</v>
      </c>
      <c r="B873" s="120">
        <f>SUBTOTAL(9,$A$827:A873)</f>
        <v>45</v>
      </c>
      <c r="C873" s="130" t="s">
        <v>449</v>
      </c>
      <c r="D873" s="117">
        <f t="shared" si="370"/>
        <v>14492032</v>
      </c>
      <c r="E873" s="133">
        <v>0</v>
      </c>
      <c r="F873" s="133">
        <v>0</v>
      </c>
      <c r="G873" s="133">
        <v>0</v>
      </c>
      <c r="H873" s="133">
        <v>0</v>
      </c>
      <c r="I873" s="133">
        <v>0</v>
      </c>
      <c r="J873" s="133">
        <v>0</v>
      </c>
      <c r="K873" s="149">
        <v>0</v>
      </c>
      <c r="L873" s="133">
        <v>0</v>
      </c>
      <c r="M873" s="117">
        <v>1720</v>
      </c>
      <c r="N873" s="117">
        <v>13992590.560000001</v>
      </c>
      <c r="O873" s="133">
        <v>0</v>
      </c>
      <c r="P873" s="133">
        <v>0</v>
      </c>
      <c r="Q873" s="133">
        <v>0</v>
      </c>
      <c r="R873" s="133">
        <v>0</v>
      </c>
      <c r="S873" s="133">
        <v>0</v>
      </c>
      <c r="T873" s="133">
        <v>0</v>
      </c>
      <c r="U873" s="133">
        <v>0</v>
      </c>
      <c r="V873" s="133">
        <v>0</v>
      </c>
      <c r="W873" s="133">
        <v>0</v>
      </c>
      <c r="X873" s="133">
        <v>0</v>
      </c>
      <c r="Y873" s="133">
        <v>0</v>
      </c>
      <c r="Z873" s="133">
        <v>0</v>
      </c>
      <c r="AA873" s="133">
        <v>0</v>
      </c>
      <c r="AB873" s="133">
        <v>0</v>
      </c>
      <c r="AC873" s="117">
        <f t="shared" si="371"/>
        <v>299441.44</v>
      </c>
      <c r="AD873" s="133">
        <v>200000</v>
      </c>
      <c r="AE873" s="133">
        <v>0</v>
      </c>
      <c r="AF873" s="108">
        <v>2025</v>
      </c>
      <c r="AG873" s="108">
        <v>2025</v>
      </c>
      <c r="AH873" s="108">
        <v>2025</v>
      </c>
      <c r="AI873" s="124"/>
      <c r="AJ873" s="124"/>
      <c r="AK873" s="124"/>
      <c r="AL873" s="124"/>
      <c r="AM873" s="125" t="s">
        <v>16939</v>
      </c>
      <c r="AN873" s="125" t="s">
        <v>16949</v>
      </c>
      <c r="AO873" s="125">
        <v>0</v>
      </c>
      <c r="AP873" s="125" t="s">
        <v>16950</v>
      </c>
      <c r="AQ873" s="125" t="s">
        <v>16951</v>
      </c>
      <c r="AR873" s="125" t="s">
        <v>16943</v>
      </c>
      <c r="AS873" s="125"/>
      <c r="AT873" s="125"/>
      <c r="AU873" s="125"/>
      <c r="AV873" s="125"/>
      <c r="AW873" s="125" t="s">
        <v>663</v>
      </c>
      <c r="AX873" s="126">
        <v>5101.55</v>
      </c>
      <c r="AY873" s="126">
        <v>1727</v>
      </c>
      <c r="AZ873" s="125" t="s">
        <v>2966</v>
      </c>
      <c r="BA873" s="125" t="s">
        <v>16991</v>
      </c>
      <c r="BB873" s="127"/>
      <c r="BC873" s="128">
        <f t="shared" si="369"/>
        <v>7</v>
      </c>
      <c r="BJ873" s="97" t="str">
        <f>VLOOKUP(C873,BM:BO,3,FALSE)</f>
        <v>1328.900</v>
      </c>
      <c r="BM873" s="97" t="s">
        <v>517</v>
      </c>
      <c r="BN873" s="97" t="s">
        <v>715</v>
      </c>
      <c r="BO873" s="97" t="s">
        <v>3387</v>
      </c>
      <c r="BU873" s="97" t="s">
        <v>517</v>
      </c>
      <c r="BV873" s="97" t="s">
        <v>715</v>
      </c>
      <c r="BW873" s="97" t="s">
        <v>3387</v>
      </c>
      <c r="CH873" s="119">
        <f t="shared" si="366"/>
        <v>-5.2386894822120667E-10</v>
      </c>
    </row>
    <row r="874" spans="1:86" x14ac:dyDescent="0.3">
      <c r="A874" s="97">
        <v>1</v>
      </c>
      <c r="B874" s="120">
        <f>SUBTOTAL(9,$A$827:A874)</f>
        <v>46</v>
      </c>
      <c r="C874" s="130" t="s">
        <v>451</v>
      </c>
      <c r="D874" s="117">
        <f t="shared" si="370"/>
        <v>9537779.2000000011</v>
      </c>
      <c r="E874" s="133">
        <v>0</v>
      </c>
      <c r="F874" s="133">
        <v>0</v>
      </c>
      <c r="G874" s="133">
        <v>0</v>
      </c>
      <c r="H874" s="133">
        <v>0</v>
      </c>
      <c r="I874" s="133">
        <v>0</v>
      </c>
      <c r="J874" s="133">
        <v>0</v>
      </c>
      <c r="K874" s="149">
        <v>0</v>
      </c>
      <c r="L874" s="133">
        <v>0</v>
      </c>
      <c r="M874" s="117">
        <v>1132</v>
      </c>
      <c r="N874" s="117">
        <v>9142137.4600000009</v>
      </c>
      <c r="O874" s="133">
        <v>0</v>
      </c>
      <c r="P874" s="133">
        <v>0</v>
      </c>
      <c r="Q874" s="133">
        <v>0</v>
      </c>
      <c r="R874" s="133">
        <v>0</v>
      </c>
      <c r="S874" s="133">
        <v>0</v>
      </c>
      <c r="T874" s="133">
        <v>0</v>
      </c>
      <c r="U874" s="133">
        <v>0</v>
      </c>
      <c r="V874" s="133">
        <v>0</v>
      </c>
      <c r="W874" s="133">
        <v>0</v>
      </c>
      <c r="X874" s="133">
        <v>0</v>
      </c>
      <c r="Y874" s="133">
        <v>0</v>
      </c>
      <c r="Z874" s="133">
        <v>0</v>
      </c>
      <c r="AA874" s="133">
        <v>0</v>
      </c>
      <c r="AB874" s="133">
        <v>0</v>
      </c>
      <c r="AC874" s="117">
        <f t="shared" si="371"/>
        <v>195641.74</v>
      </c>
      <c r="AD874" s="133">
        <v>200000</v>
      </c>
      <c r="AE874" s="133">
        <v>0</v>
      </c>
      <c r="AF874" s="108">
        <v>2025</v>
      </c>
      <c r="AG874" s="108">
        <v>2025</v>
      </c>
      <c r="AH874" s="108">
        <v>2025</v>
      </c>
      <c r="AI874" s="124"/>
      <c r="AJ874" s="124"/>
      <c r="AK874" s="124"/>
      <c r="AL874" s="124"/>
      <c r="AM874" s="125" t="s">
        <v>16939</v>
      </c>
      <c r="AN874" s="125" t="s">
        <v>16930</v>
      </c>
      <c r="AO874" s="125">
        <v>0</v>
      </c>
      <c r="AP874" s="125" t="s">
        <v>16950</v>
      </c>
      <c r="AQ874" s="125" t="s">
        <v>16951</v>
      </c>
      <c r="AR874" s="125" t="s">
        <v>16943</v>
      </c>
      <c r="AS874" s="125"/>
      <c r="AT874" s="125"/>
      <c r="AU874" s="125"/>
      <c r="AV874" s="125"/>
      <c r="AW874" s="125" t="s">
        <v>841</v>
      </c>
      <c r="AX874" s="126">
        <v>4146.6000000000004</v>
      </c>
      <c r="AY874" s="126">
        <v>1132</v>
      </c>
      <c r="AZ874" s="125" t="s">
        <v>2966</v>
      </c>
      <c r="BA874" s="125" t="s">
        <v>16991</v>
      </c>
      <c r="BB874" s="127"/>
      <c r="BC874" s="128">
        <f t="shared" si="369"/>
        <v>0</v>
      </c>
      <c r="BJ874" s="97" t="str">
        <f>VLOOKUP(C874,BM:BO,3,FALSE)</f>
        <v>нет данных</v>
      </c>
      <c r="BM874" s="97" t="s">
        <v>3645</v>
      </c>
      <c r="BN874" s="97" t="s">
        <v>2983</v>
      </c>
      <c r="BO874" s="97" t="s">
        <v>2983</v>
      </c>
      <c r="BU874" s="97" t="s">
        <v>3645</v>
      </c>
      <c r="BV874" s="97" t="s">
        <v>2983</v>
      </c>
      <c r="BW874" s="97" t="s">
        <v>2983</v>
      </c>
      <c r="CH874" s="119">
        <f t="shared" si="366"/>
        <v>2.3283064365386963E-10</v>
      </c>
    </row>
    <row r="875" spans="1:86" x14ac:dyDescent="0.3">
      <c r="A875" s="97">
        <v>1</v>
      </c>
      <c r="B875" s="120">
        <f>SUBTOTAL(9,$A$827:A875)</f>
        <v>47</v>
      </c>
      <c r="C875" s="130" t="s">
        <v>417</v>
      </c>
      <c r="D875" s="117">
        <f t="shared" si="370"/>
        <v>2377560</v>
      </c>
      <c r="E875" s="133">
        <v>0</v>
      </c>
      <c r="F875" s="133">
        <v>0</v>
      </c>
      <c r="G875" s="133">
        <v>0</v>
      </c>
      <c r="H875" s="133">
        <v>0</v>
      </c>
      <c r="I875" s="133">
        <v>0</v>
      </c>
      <c r="J875" s="133">
        <v>0</v>
      </c>
      <c r="K875" s="180">
        <v>1</v>
      </c>
      <c r="L875" s="117">
        <f>2151517.52+46042.48</f>
        <v>2197560</v>
      </c>
      <c r="M875" s="117">
        <v>0</v>
      </c>
      <c r="N875" s="181">
        <v>0</v>
      </c>
      <c r="O875" s="133">
        <v>0</v>
      </c>
      <c r="P875" s="133">
        <v>0</v>
      </c>
      <c r="Q875" s="133">
        <v>0</v>
      </c>
      <c r="R875" s="133">
        <v>0</v>
      </c>
      <c r="S875" s="133">
        <v>0</v>
      </c>
      <c r="T875" s="133">
        <v>0</v>
      </c>
      <c r="U875" s="133">
        <v>0</v>
      </c>
      <c r="V875" s="133">
        <v>0</v>
      </c>
      <c r="W875" s="133">
        <v>0</v>
      </c>
      <c r="X875" s="133">
        <v>0</v>
      </c>
      <c r="Y875" s="133">
        <v>0</v>
      </c>
      <c r="Z875" s="133">
        <v>0</v>
      </c>
      <c r="AA875" s="133">
        <v>0</v>
      </c>
      <c r="AB875" s="133">
        <v>0</v>
      </c>
      <c r="AC875" s="117">
        <v>0</v>
      </c>
      <c r="AD875" s="117">
        <v>180000</v>
      </c>
      <c r="AE875" s="133">
        <v>0</v>
      </c>
      <c r="AF875" s="108">
        <v>2025</v>
      </c>
      <c r="AG875" s="108">
        <v>2025</v>
      </c>
      <c r="AH875" s="108" t="s">
        <v>17025</v>
      </c>
      <c r="AI875" s="124"/>
      <c r="AJ875" s="124"/>
      <c r="AK875" s="124"/>
      <c r="AL875" s="124"/>
      <c r="AM875" s="125">
        <v>2017</v>
      </c>
      <c r="AN875" s="125">
        <v>2017</v>
      </c>
      <c r="AO875" s="125" t="s">
        <v>16933</v>
      </c>
      <c r="AP875" s="125">
        <v>2017</v>
      </c>
      <c r="AQ875" s="125" t="s">
        <v>16950</v>
      </c>
      <c r="AR875" s="125" t="s">
        <v>16943</v>
      </c>
      <c r="AS875" s="125"/>
      <c r="AT875" s="125" t="s">
        <v>17003</v>
      </c>
      <c r="AU875" s="125"/>
      <c r="AV875" s="125"/>
      <c r="AW875" s="125"/>
      <c r="AX875" s="126"/>
      <c r="AY875" s="126"/>
      <c r="AZ875" s="125" t="s">
        <v>2989</v>
      </c>
      <c r="BA875" s="125"/>
      <c r="BB875" s="127"/>
      <c r="BC875" s="128"/>
      <c r="CH875" s="119">
        <f t="shared" si="366"/>
        <v>0</v>
      </c>
    </row>
    <row r="876" spans="1:86" x14ac:dyDescent="0.3">
      <c r="A876" s="97">
        <v>1</v>
      </c>
      <c r="B876" s="120">
        <f>SUBTOTAL(9,$A$827:A876)</f>
        <v>48</v>
      </c>
      <c r="C876" s="130" t="s">
        <v>12173</v>
      </c>
      <c r="D876" s="117">
        <f t="shared" si="370"/>
        <v>12251051.050000001</v>
      </c>
      <c r="E876" s="133">
        <v>0</v>
      </c>
      <c r="F876" s="133">
        <v>0</v>
      </c>
      <c r="G876" s="133">
        <v>0</v>
      </c>
      <c r="H876" s="133">
        <v>0</v>
      </c>
      <c r="I876" s="133">
        <v>0</v>
      </c>
      <c r="J876" s="133">
        <v>0</v>
      </c>
      <c r="K876" s="180">
        <v>4</v>
      </c>
      <c r="L876" s="117">
        <v>12043031.07</v>
      </c>
      <c r="M876" s="117">
        <v>0</v>
      </c>
      <c r="N876" s="181">
        <v>0</v>
      </c>
      <c r="O876" s="133">
        <v>0</v>
      </c>
      <c r="P876" s="133">
        <v>0</v>
      </c>
      <c r="Q876" s="133">
        <v>0</v>
      </c>
      <c r="R876" s="133">
        <v>0</v>
      </c>
      <c r="S876" s="133">
        <v>0</v>
      </c>
      <c r="T876" s="133">
        <v>0</v>
      </c>
      <c r="U876" s="133">
        <v>0</v>
      </c>
      <c r="V876" s="133">
        <v>0</v>
      </c>
      <c r="W876" s="133">
        <v>0</v>
      </c>
      <c r="X876" s="133">
        <v>0</v>
      </c>
      <c r="Y876" s="133">
        <v>0</v>
      </c>
      <c r="Z876" s="133">
        <v>0</v>
      </c>
      <c r="AA876" s="133">
        <v>0</v>
      </c>
      <c r="AB876" s="133">
        <v>0</v>
      </c>
      <c r="AC876" s="117">
        <v>0</v>
      </c>
      <c r="AD876" s="117">
        <v>208019.98</v>
      </c>
      <c r="AE876" s="133">
        <v>0</v>
      </c>
      <c r="AF876" s="108">
        <v>2025</v>
      </c>
      <c r="AG876" s="108">
        <v>2025</v>
      </c>
      <c r="AH876" s="108" t="s">
        <v>17025</v>
      </c>
      <c r="AI876" s="124"/>
      <c r="AJ876" s="124"/>
      <c r="AK876" s="124"/>
      <c r="AL876" s="124"/>
      <c r="AM876" s="125"/>
      <c r="AN876" s="125"/>
      <c r="AO876" s="125"/>
      <c r="AP876" s="125"/>
      <c r="AQ876" s="125"/>
      <c r="AR876" s="125"/>
      <c r="AS876" s="125"/>
      <c r="AT876" s="125"/>
      <c r="AU876" s="125"/>
      <c r="AV876" s="125"/>
      <c r="AW876" s="125"/>
      <c r="AX876" s="126"/>
      <c r="AY876" s="126"/>
      <c r="AZ876" s="125"/>
      <c r="BA876" s="125"/>
      <c r="BB876" s="127"/>
      <c r="BC876" s="128"/>
      <c r="CH876" s="119"/>
    </row>
    <row r="877" spans="1:86" x14ac:dyDescent="0.3">
      <c r="B877" s="150" t="s">
        <v>199</v>
      </c>
      <c r="C877" s="150"/>
      <c r="D877" s="116">
        <f>SUM(D878:D886)</f>
        <v>61634819.170000002</v>
      </c>
      <c r="E877" s="117">
        <f t="shared" ref="E877:AE877" si="372">SUM(E878:E886)</f>
        <v>0</v>
      </c>
      <c r="F877" s="117">
        <f t="shared" si="372"/>
        <v>0</v>
      </c>
      <c r="G877" s="117">
        <f t="shared" si="372"/>
        <v>0</v>
      </c>
      <c r="H877" s="117">
        <f t="shared" si="372"/>
        <v>0</v>
      </c>
      <c r="I877" s="117">
        <f t="shared" si="372"/>
        <v>0</v>
      </c>
      <c r="J877" s="117">
        <f t="shared" si="372"/>
        <v>0</v>
      </c>
      <c r="K877" s="118">
        <f t="shared" si="372"/>
        <v>3</v>
      </c>
      <c r="L877" s="117">
        <f t="shared" si="372"/>
        <v>7013400</v>
      </c>
      <c r="M877" s="117">
        <f t="shared" si="372"/>
        <v>6402.2</v>
      </c>
      <c r="N877" s="117">
        <f t="shared" si="372"/>
        <v>51832209.879999995</v>
      </c>
      <c r="O877" s="117">
        <f t="shared" si="372"/>
        <v>0</v>
      </c>
      <c r="P877" s="117">
        <f t="shared" si="372"/>
        <v>0</v>
      </c>
      <c r="Q877" s="117">
        <f t="shared" si="372"/>
        <v>0</v>
      </c>
      <c r="R877" s="117">
        <f t="shared" si="372"/>
        <v>0</v>
      </c>
      <c r="S877" s="117">
        <f t="shared" si="372"/>
        <v>0</v>
      </c>
      <c r="T877" s="117">
        <f t="shared" si="372"/>
        <v>0</v>
      </c>
      <c r="U877" s="117">
        <f t="shared" si="372"/>
        <v>0</v>
      </c>
      <c r="V877" s="117">
        <f t="shared" si="372"/>
        <v>0</v>
      </c>
      <c r="W877" s="117">
        <f t="shared" si="372"/>
        <v>0</v>
      </c>
      <c r="X877" s="117">
        <f t="shared" si="372"/>
        <v>0</v>
      </c>
      <c r="Y877" s="117">
        <f t="shared" si="372"/>
        <v>0</v>
      </c>
      <c r="Z877" s="117">
        <f t="shared" si="372"/>
        <v>0</v>
      </c>
      <c r="AA877" s="117">
        <f t="shared" si="372"/>
        <v>0</v>
      </c>
      <c r="AB877" s="117">
        <f t="shared" si="372"/>
        <v>0</v>
      </c>
      <c r="AC877" s="117">
        <f t="shared" si="372"/>
        <v>1109209.29</v>
      </c>
      <c r="AD877" s="117">
        <f t="shared" si="372"/>
        <v>1680000</v>
      </c>
      <c r="AE877" s="117">
        <f t="shared" si="372"/>
        <v>0</v>
      </c>
      <c r="AF877" s="108" t="s">
        <v>17004</v>
      </c>
      <c r="AG877" s="108" t="s">
        <v>17004</v>
      </c>
      <c r="AH877" s="108" t="s">
        <v>17004</v>
      </c>
      <c r="AI877" s="124"/>
      <c r="AJ877" s="124"/>
      <c r="AK877" s="124"/>
      <c r="AL877" s="124"/>
      <c r="AM877" s="125"/>
      <c r="AN877" s="125"/>
      <c r="AO877" s="125"/>
      <c r="AP877" s="125"/>
      <c r="AQ877" s="125"/>
      <c r="AR877" s="125"/>
      <c r="AS877" s="125"/>
      <c r="AT877" s="125"/>
      <c r="AU877" s="125"/>
      <c r="AV877" s="125"/>
      <c r="AW877" s="125"/>
      <c r="AX877" s="126"/>
      <c r="AY877" s="126"/>
      <c r="AZ877" s="125"/>
      <c r="BA877" s="125"/>
      <c r="BB877" s="127"/>
      <c r="BC877" s="128">
        <f t="shared" ref="BC877:BC908" si="373">AY877-M877</f>
        <v>-6402.2</v>
      </c>
      <c r="BJ877" s="97" t="e">
        <f t="shared" ref="BJ877:BJ888" si="374">VLOOKUP(C877,BM:BO,3,FALSE)</f>
        <v>#N/A</v>
      </c>
      <c r="BM877" s="97" t="s">
        <v>511</v>
      </c>
      <c r="BN877" s="97" t="s">
        <v>655</v>
      </c>
      <c r="BO877" s="97" t="s">
        <v>2983</v>
      </c>
      <c r="BU877" s="97" t="s">
        <v>511</v>
      </c>
      <c r="BV877" s="97" t="s">
        <v>655</v>
      </c>
      <c r="BW877" s="97" t="s">
        <v>2983</v>
      </c>
      <c r="CH877" s="119">
        <f t="shared" si="366"/>
        <v>6.5192580223083496E-9</v>
      </c>
    </row>
    <row r="878" spans="1:86" x14ac:dyDescent="0.3">
      <c r="A878" s="97">
        <v>1</v>
      </c>
      <c r="B878" s="120">
        <f>SUBTOTAL(9,$A$827:A878)</f>
        <v>49</v>
      </c>
      <c r="C878" s="130" t="s">
        <v>210</v>
      </c>
      <c r="D878" s="117">
        <f t="shared" ref="D878:D886" si="375">E878+F878+G878+H878+I878+J878+L878+N878+P878+R878+T878+U878+V878+W878+X878+Y878+Z878+AA878+AB878+AC878+AD878+AE878</f>
        <v>9975910.4000000004</v>
      </c>
      <c r="E878" s="133">
        <v>0</v>
      </c>
      <c r="F878" s="133">
        <v>0</v>
      </c>
      <c r="G878" s="133">
        <v>0</v>
      </c>
      <c r="H878" s="133">
        <v>0</v>
      </c>
      <c r="I878" s="133">
        <v>0</v>
      </c>
      <c r="J878" s="133">
        <v>0</v>
      </c>
      <c r="K878" s="149">
        <v>0</v>
      </c>
      <c r="L878" s="133">
        <v>0</v>
      </c>
      <c r="M878" s="117">
        <v>1184</v>
      </c>
      <c r="N878" s="117">
        <v>9571089.0899999999</v>
      </c>
      <c r="O878" s="133">
        <v>0</v>
      </c>
      <c r="P878" s="133">
        <v>0</v>
      </c>
      <c r="Q878" s="133">
        <v>0</v>
      </c>
      <c r="R878" s="133">
        <v>0</v>
      </c>
      <c r="S878" s="133">
        <v>0</v>
      </c>
      <c r="T878" s="133">
        <v>0</v>
      </c>
      <c r="U878" s="133">
        <v>0</v>
      </c>
      <c r="V878" s="133">
        <v>0</v>
      </c>
      <c r="W878" s="133">
        <v>0</v>
      </c>
      <c r="X878" s="133">
        <v>0</v>
      </c>
      <c r="Y878" s="133">
        <v>0</v>
      </c>
      <c r="Z878" s="133">
        <v>0</v>
      </c>
      <c r="AA878" s="133">
        <v>0</v>
      </c>
      <c r="AB878" s="133">
        <v>0</v>
      </c>
      <c r="AC878" s="117">
        <f>ROUND(N878*2.14%,2)</f>
        <v>204821.31</v>
      </c>
      <c r="AD878" s="133">
        <v>200000</v>
      </c>
      <c r="AE878" s="133">
        <v>0</v>
      </c>
      <c r="AF878" s="108">
        <v>2025</v>
      </c>
      <c r="AG878" s="108">
        <v>2025</v>
      </c>
      <c r="AH878" s="108">
        <v>2025</v>
      </c>
      <c r="AI878" s="124"/>
      <c r="AJ878" s="124"/>
      <c r="AK878" s="124"/>
      <c r="AL878" s="124"/>
      <c r="AM878" s="125" t="s">
        <v>16939</v>
      </c>
      <c r="AN878" s="125" t="s">
        <v>16953</v>
      </c>
      <c r="AO878" s="125">
        <v>0</v>
      </c>
      <c r="AP878" s="125" t="s">
        <v>16942</v>
      </c>
      <c r="AQ878" s="125" t="s">
        <v>16951</v>
      </c>
      <c r="AR878" s="125" t="s">
        <v>16943</v>
      </c>
      <c r="AS878" s="125"/>
      <c r="AT878" s="125"/>
      <c r="AU878" s="125"/>
      <c r="AV878" s="125"/>
      <c r="AW878" s="125" t="s">
        <v>787</v>
      </c>
      <c r="AX878" s="126">
        <v>2694.8</v>
      </c>
      <c r="AY878" s="126">
        <v>1184</v>
      </c>
      <c r="AZ878" s="125" t="s">
        <v>2966</v>
      </c>
      <c r="BA878" s="125" t="s">
        <v>16991</v>
      </c>
      <c r="BB878" s="127"/>
      <c r="BC878" s="128">
        <f t="shared" si="373"/>
        <v>0</v>
      </c>
      <c r="BJ878" s="97" t="str">
        <f t="shared" si="374"/>
        <v>947.420</v>
      </c>
      <c r="BM878" s="97" t="s">
        <v>510</v>
      </c>
      <c r="BN878" s="97" t="s">
        <v>2983</v>
      </c>
      <c r="BO878" s="97" t="s">
        <v>2983</v>
      </c>
      <c r="BU878" s="97" t="s">
        <v>510</v>
      </c>
      <c r="BV878" s="97" t="s">
        <v>2983</v>
      </c>
      <c r="BW878" s="97" t="s">
        <v>2983</v>
      </c>
      <c r="CH878" s="119">
        <f t="shared" si="366"/>
        <v>5.2386894822120667E-10</v>
      </c>
    </row>
    <row r="879" spans="1:86" x14ac:dyDescent="0.3">
      <c r="A879" s="97">
        <v>1</v>
      </c>
      <c r="B879" s="120">
        <f>SUBTOTAL(9,$A$827:A879)</f>
        <v>50</v>
      </c>
      <c r="C879" s="130" t="s">
        <v>211</v>
      </c>
      <c r="D879" s="117">
        <f t="shared" si="375"/>
        <v>6277072</v>
      </c>
      <c r="E879" s="133">
        <v>0</v>
      </c>
      <c r="F879" s="133">
        <v>0</v>
      </c>
      <c r="G879" s="133">
        <v>0</v>
      </c>
      <c r="H879" s="133">
        <v>0</v>
      </c>
      <c r="I879" s="133">
        <v>0</v>
      </c>
      <c r="J879" s="133">
        <v>0</v>
      </c>
      <c r="K879" s="149">
        <v>0</v>
      </c>
      <c r="L879" s="133">
        <v>0</v>
      </c>
      <c r="M879" s="117">
        <v>745</v>
      </c>
      <c r="N879" s="117">
        <v>5969328.3700000001</v>
      </c>
      <c r="O879" s="133">
        <v>0</v>
      </c>
      <c r="P879" s="133">
        <v>0</v>
      </c>
      <c r="Q879" s="133">
        <v>0</v>
      </c>
      <c r="R879" s="133">
        <v>0</v>
      </c>
      <c r="S879" s="133">
        <v>0</v>
      </c>
      <c r="T879" s="133">
        <v>0</v>
      </c>
      <c r="U879" s="133">
        <v>0</v>
      </c>
      <c r="V879" s="133">
        <v>0</v>
      </c>
      <c r="W879" s="133">
        <v>0</v>
      </c>
      <c r="X879" s="133">
        <v>0</v>
      </c>
      <c r="Y879" s="133">
        <v>0</v>
      </c>
      <c r="Z879" s="133">
        <v>0</v>
      </c>
      <c r="AA879" s="133">
        <v>0</v>
      </c>
      <c r="AB879" s="133">
        <v>0</v>
      </c>
      <c r="AC879" s="117">
        <f>ROUND(N879*2.14%,2)</f>
        <v>127743.63</v>
      </c>
      <c r="AD879" s="117">
        <v>180000</v>
      </c>
      <c r="AE879" s="133">
        <v>0</v>
      </c>
      <c r="AF879" s="108">
        <v>2025</v>
      </c>
      <c r="AG879" s="108">
        <v>2025</v>
      </c>
      <c r="AH879" s="108">
        <v>2025</v>
      </c>
      <c r="AI879" s="124"/>
      <c r="AJ879" s="124"/>
      <c r="AK879" s="124"/>
      <c r="AL879" s="124"/>
      <c r="AM879" s="125" t="s">
        <v>16946</v>
      </c>
      <c r="AN879" s="125" t="s">
        <v>16935</v>
      </c>
      <c r="AO879" s="125">
        <v>0</v>
      </c>
      <c r="AP879" s="125" t="s">
        <v>16937</v>
      </c>
      <c r="AQ879" s="125" t="s">
        <v>16940</v>
      </c>
      <c r="AR879" s="125">
        <v>0</v>
      </c>
      <c r="AS879" s="125"/>
      <c r="AT879" s="125"/>
      <c r="AU879" s="125"/>
      <c r="AV879" s="125"/>
      <c r="AW879" s="125" t="s">
        <v>940</v>
      </c>
      <c r="AX879" s="126">
        <v>882.2</v>
      </c>
      <c r="AY879" s="126">
        <v>745</v>
      </c>
      <c r="AZ879" s="125" t="s">
        <v>2966</v>
      </c>
      <c r="BA879" s="125" t="s">
        <v>16991</v>
      </c>
      <c r="BB879" s="127"/>
      <c r="BC879" s="128">
        <f t="shared" si="373"/>
        <v>0</v>
      </c>
      <c r="BJ879" s="97" t="str">
        <f t="shared" si="374"/>
        <v>750.000</v>
      </c>
      <c r="BM879" s="97" t="s">
        <v>640</v>
      </c>
      <c r="BN879" s="97" t="s">
        <v>626</v>
      </c>
      <c r="BO879" s="97" t="s">
        <v>3248</v>
      </c>
      <c r="BU879" s="97" t="s">
        <v>640</v>
      </c>
      <c r="BV879" s="97" t="s">
        <v>626</v>
      </c>
      <c r="BW879" s="97" t="s">
        <v>3248</v>
      </c>
      <c r="CH879" s="119">
        <f t="shared" si="366"/>
        <v>-1.1641532182693481E-10</v>
      </c>
    </row>
    <row r="880" spans="1:86" x14ac:dyDescent="0.3">
      <c r="A880" s="97">
        <v>1</v>
      </c>
      <c r="B880" s="120">
        <f>SUBTOTAL(9,$A$827:A880)</f>
        <v>51</v>
      </c>
      <c r="C880" s="130" t="s">
        <v>212</v>
      </c>
      <c r="D880" s="117">
        <f t="shared" si="375"/>
        <v>9664163.1999999993</v>
      </c>
      <c r="E880" s="133">
        <v>0</v>
      </c>
      <c r="F880" s="133">
        <v>0</v>
      </c>
      <c r="G880" s="133">
        <v>0</v>
      </c>
      <c r="H880" s="133">
        <v>0</v>
      </c>
      <c r="I880" s="133">
        <v>0</v>
      </c>
      <c r="J880" s="133">
        <v>0</v>
      </c>
      <c r="K880" s="149">
        <v>0</v>
      </c>
      <c r="L880" s="133">
        <v>0</v>
      </c>
      <c r="M880" s="117">
        <v>1147</v>
      </c>
      <c r="N880" s="117">
        <v>9265873.5099999998</v>
      </c>
      <c r="O880" s="133">
        <v>0</v>
      </c>
      <c r="P880" s="133">
        <v>0</v>
      </c>
      <c r="Q880" s="133">
        <v>0</v>
      </c>
      <c r="R880" s="133">
        <v>0</v>
      </c>
      <c r="S880" s="133">
        <v>0</v>
      </c>
      <c r="T880" s="133">
        <v>0</v>
      </c>
      <c r="U880" s="133">
        <v>0</v>
      </c>
      <c r="V880" s="133">
        <v>0</v>
      </c>
      <c r="W880" s="133">
        <v>0</v>
      </c>
      <c r="X880" s="133">
        <v>0</v>
      </c>
      <c r="Y880" s="133">
        <v>0</v>
      </c>
      <c r="Z880" s="133">
        <v>0</v>
      </c>
      <c r="AA880" s="133">
        <v>0</v>
      </c>
      <c r="AB880" s="133">
        <v>0</v>
      </c>
      <c r="AC880" s="117">
        <f>ROUND(N880*2.14%,2)</f>
        <v>198289.69</v>
      </c>
      <c r="AD880" s="133">
        <v>200000</v>
      </c>
      <c r="AE880" s="133">
        <v>0</v>
      </c>
      <c r="AF880" s="108">
        <v>2025</v>
      </c>
      <c r="AG880" s="108">
        <v>2025</v>
      </c>
      <c r="AH880" s="108">
        <v>2025</v>
      </c>
      <c r="AI880" s="124"/>
      <c r="AJ880" s="124"/>
      <c r="AK880" s="124"/>
      <c r="AL880" s="124"/>
      <c r="AM880" s="125" t="s">
        <v>16932</v>
      </c>
      <c r="AN880" s="125">
        <v>2016</v>
      </c>
      <c r="AO880" s="125">
        <v>0</v>
      </c>
      <c r="AP880" s="125" t="s">
        <v>16932</v>
      </c>
      <c r="AQ880" s="125" t="s">
        <v>16947</v>
      </c>
      <c r="AR880" s="125" t="s">
        <v>16934</v>
      </c>
      <c r="AS880" s="125"/>
      <c r="AT880" s="125" t="s">
        <v>16954</v>
      </c>
      <c r="AU880" s="129">
        <v>1455111.45</v>
      </c>
      <c r="AV880" s="129">
        <v>1625990.25</v>
      </c>
      <c r="AW880" s="125" t="s">
        <v>631</v>
      </c>
      <c r="AX880" s="126">
        <v>2373</v>
      </c>
      <c r="AY880" s="126">
        <v>1147</v>
      </c>
      <c r="AZ880" s="125" t="s">
        <v>2966</v>
      </c>
      <c r="BA880" s="125" t="s">
        <v>16991</v>
      </c>
      <c r="BB880" s="127"/>
      <c r="BC880" s="128">
        <f t="shared" si="373"/>
        <v>0</v>
      </c>
      <c r="BJ880" s="97" t="str">
        <f t="shared" si="374"/>
        <v>881.900</v>
      </c>
      <c r="BM880" s="97" t="s">
        <v>538</v>
      </c>
      <c r="BN880" s="97" t="s">
        <v>16972</v>
      </c>
      <c r="BO880" s="97" t="s">
        <v>2983</v>
      </c>
      <c r="BU880" s="97" t="s">
        <v>538</v>
      </c>
      <c r="BV880" s="97" t="s">
        <v>16972</v>
      </c>
      <c r="BW880" s="97" t="s">
        <v>2983</v>
      </c>
      <c r="CH880" s="119">
        <f t="shared" si="366"/>
        <v>-5.2386894822120667E-10</v>
      </c>
    </row>
    <row r="881" spans="1:86" x14ac:dyDescent="0.3">
      <c r="A881" s="97">
        <v>1</v>
      </c>
      <c r="B881" s="120">
        <f>SUBTOTAL(9,$A$827:A881)</f>
        <v>52</v>
      </c>
      <c r="C881" s="130" t="s">
        <v>213</v>
      </c>
      <c r="D881" s="117">
        <f t="shared" si="375"/>
        <v>9689440</v>
      </c>
      <c r="E881" s="133">
        <v>0</v>
      </c>
      <c r="F881" s="133">
        <v>0</v>
      </c>
      <c r="G881" s="133">
        <v>0</v>
      </c>
      <c r="H881" s="133">
        <v>0</v>
      </c>
      <c r="I881" s="133">
        <v>0</v>
      </c>
      <c r="J881" s="133">
        <v>0</v>
      </c>
      <c r="K881" s="149">
        <v>0</v>
      </c>
      <c r="L881" s="133">
        <v>0</v>
      </c>
      <c r="M881" s="117">
        <v>1150</v>
      </c>
      <c r="N881" s="117">
        <v>9290620.7200000007</v>
      </c>
      <c r="O881" s="133">
        <v>0</v>
      </c>
      <c r="P881" s="133">
        <v>0</v>
      </c>
      <c r="Q881" s="133">
        <v>0</v>
      </c>
      <c r="R881" s="133">
        <v>0</v>
      </c>
      <c r="S881" s="133">
        <v>0</v>
      </c>
      <c r="T881" s="133">
        <v>0</v>
      </c>
      <c r="U881" s="133">
        <v>0</v>
      </c>
      <c r="V881" s="133">
        <v>0</v>
      </c>
      <c r="W881" s="133">
        <v>0</v>
      </c>
      <c r="X881" s="133">
        <v>0</v>
      </c>
      <c r="Y881" s="133">
        <v>0</v>
      </c>
      <c r="Z881" s="133">
        <v>0</v>
      </c>
      <c r="AA881" s="133">
        <v>0</v>
      </c>
      <c r="AB881" s="133">
        <v>0</v>
      </c>
      <c r="AC881" s="117">
        <f>ROUND(N881*2.14%,2)</f>
        <v>198819.28</v>
      </c>
      <c r="AD881" s="133">
        <v>200000</v>
      </c>
      <c r="AE881" s="133">
        <v>0</v>
      </c>
      <c r="AF881" s="108">
        <v>2025</v>
      </c>
      <c r="AG881" s="108">
        <v>2025</v>
      </c>
      <c r="AH881" s="108">
        <v>2025</v>
      </c>
      <c r="AI881" s="124"/>
      <c r="AJ881" s="124"/>
      <c r="AK881" s="124"/>
      <c r="AL881" s="124"/>
      <c r="AM881" s="125" t="s">
        <v>16932</v>
      </c>
      <c r="AN881" s="125" t="s">
        <v>16949</v>
      </c>
      <c r="AO881" s="125">
        <v>0</v>
      </c>
      <c r="AP881" s="125" t="s">
        <v>16938</v>
      </c>
      <c r="AQ881" s="125" t="s">
        <v>16945</v>
      </c>
      <c r="AR881" s="125" t="s">
        <v>16943</v>
      </c>
      <c r="AS881" s="125"/>
      <c r="AT881" s="125"/>
      <c r="AU881" s="125"/>
      <c r="AV881" s="125"/>
      <c r="AW881" s="125" t="s">
        <v>617</v>
      </c>
      <c r="AX881" s="126">
        <v>2711.1</v>
      </c>
      <c r="AY881" s="126">
        <v>1150</v>
      </c>
      <c r="AZ881" s="125" t="s">
        <v>2966</v>
      </c>
      <c r="BA881" s="125" t="s">
        <v>16991</v>
      </c>
      <c r="BB881" s="127"/>
      <c r="BC881" s="128">
        <f t="shared" si="373"/>
        <v>0</v>
      </c>
      <c r="BJ881" s="97" t="str">
        <f t="shared" si="374"/>
        <v>1150.000</v>
      </c>
      <c r="BM881" s="97" t="s">
        <v>641</v>
      </c>
      <c r="BN881" s="97" t="s">
        <v>1139</v>
      </c>
      <c r="BO881" s="97" t="s">
        <v>2119</v>
      </c>
      <c r="BU881" s="97" t="s">
        <v>641</v>
      </c>
      <c r="BV881" s="97" t="s">
        <v>1139</v>
      </c>
      <c r="BW881" s="97" t="s">
        <v>2119</v>
      </c>
      <c r="CH881" s="119">
        <f t="shared" si="366"/>
        <v>-6.6938810050487518E-10</v>
      </c>
    </row>
    <row r="882" spans="1:86" x14ac:dyDescent="0.3">
      <c r="A882" s="97">
        <v>1</v>
      </c>
      <c r="B882" s="120">
        <f>SUBTOTAL(9,$A$827:A882)</f>
        <v>53</v>
      </c>
      <c r="C882" s="130" t="s">
        <v>214</v>
      </c>
      <c r="D882" s="117">
        <f t="shared" si="375"/>
        <v>5788942.3700000001</v>
      </c>
      <c r="E882" s="133">
        <v>0</v>
      </c>
      <c r="F882" s="133">
        <v>0</v>
      </c>
      <c r="G882" s="133">
        <v>0</v>
      </c>
      <c r="H882" s="133">
        <v>0</v>
      </c>
      <c r="I882" s="133">
        <v>0</v>
      </c>
      <c r="J882" s="133">
        <v>0</v>
      </c>
      <c r="K882" s="149">
        <v>0</v>
      </c>
      <c r="L882" s="133">
        <v>0</v>
      </c>
      <c r="M882" s="117">
        <v>649.20000000000005</v>
      </c>
      <c r="N882" s="117">
        <v>5491425.8600000003</v>
      </c>
      <c r="O882" s="133">
        <v>0</v>
      </c>
      <c r="P882" s="133">
        <v>0</v>
      </c>
      <c r="Q882" s="133">
        <v>0</v>
      </c>
      <c r="R882" s="133">
        <v>0</v>
      </c>
      <c r="S882" s="133">
        <v>0</v>
      </c>
      <c r="T882" s="133">
        <v>0</v>
      </c>
      <c r="U882" s="133">
        <v>0</v>
      </c>
      <c r="V882" s="133">
        <v>0</v>
      </c>
      <c r="W882" s="133">
        <v>0</v>
      </c>
      <c r="X882" s="133">
        <v>0</v>
      </c>
      <c r="Y882" s="133">
        <v>0</v>
      </c>
      <c r="Z882" s="133">
        <v>0</v>
      </c>
      <c r="AA882" s="133">
        <v>0</v>
      </c>
      <c r="AB882" s="133">
        <v>0</v>
      </c>
      <c r="AC882" s="117">
        <f>ROUND(N882*2.14%,2)</f>
        <v>117516.51</v>
      </c>
      <c r="AD882" s="117">
        <v>180000</v>
      </c>
      <c r="AE882" s="133">
        <v>0</v>
      </c>
      <c r="AF882" s="108">
        <v>2025</v>
      </c>
      <c r="AG882" s="108">
        <v>2025</v>
      </c>
      <c r="AH882" s="108">
        <v>2025</v>
      </c>
      <c r="AI882" s="124"/>
      <c r="AJ882" s="124"/>
      <c r="AK882" s="124"/>
      <c r="AL882" s="124"/>
      <c r="AM882" s="125" t="s">
        <v>16934</v>
      </c>
      <c r="AN882" s="125" t="s">
        <v>16946</v>
      </c>
      <c r="AO882" s="125">
        <v>0</v>
      </c>
      <c r="AP882" s="125" t="s">
        <v>16940</v>
      </c>
      <c r="AQ882" s="125" t="s">
        <v>16945</v>
      </c>
      <c r="AR882" s="125">
        <v>0</v>
      </c>
      <c r="AS882" s="125"/>
      <c r="AT882" s="125"/>
      <c r="AU882" s="125"/>
      <c r="AV882" s="125"/>
      <c r="AW882" s="125" t="s">
        <v>1013</v>
      </c>
      <c r="AX882" s="126">
        <v>988.4</v>
      </c>
      <c r="AY882" s="126" t="s">
        <v>2983</v>
      </c>
      <c r="AZ882" s="125" t="s">
        <v>2989</v>
      </c>
      <c r="BA882" s="125">
        <v>2009</v>
      </c>
      <c r="BB882" s="127"/>
      <c r="BC882" s="128" t="e">
        <f t="shared" si="373"/>
        <v>#VALUE!</v>
      </c>
      <c r="BJ882" s="97" t="str">
        <f t="shared" si="374"/>
        <v>нет данных</v>
      </c>
      <c r="BM882" s="97" t="s">
        <v>642</v>
      </c>
      <c r="BN882" s="97" t="s">
        <v>719</v>
      </c>
      <c r="BO882" s="97" t="s">
        <v>3249</v>
      </c>
      <c r="BU882" s="97" t="s">
        <v>642</v>
      </c>
      <c r="BV882" s="97" t="s">
        <v>719</v>
      </c>
      <c r="BW882" s="97" t="s">
        <v>3249</v>
      </c>
      <c r="CH882" s="119">
        <f t="shared" si="366"/>
        <v>-2.3283064365386963E-10</v>
      </c>
    </row>
    <row r="883" spans="1:86" x14ac:dyDescent="0.3">
      <c r="A883" s="97">
        <v>1</v>
      </c>
      <c r="B883" s="120">
        <f>SUBTOTAL(9,$A$827:A883)</f>
        <v>54</v>
      </c>
      <c r="C883" s="130" t="s">
        <v>13882</v>
      </c>
      <c r="D883" s="117">
        <f t="shared" si="375"/>
        <v>2457800</v>
      </c>
      <c r="E883" s="133">
        <v>0</v>
      </c>
      <c r="F883" s="133">
        <v>0</v>
      </c>
      <c r="G883" s="133">
        <v>0</v>
      </c>
      <c r="H883" s="133">
        <v>0</v>
      </c>
      <c r="I883" s="133">
        <v>0</v>
      </c>
      <c r="J883" s="133">
        <v>0</v>
      </c>
      <c r="K883" s="149">
        <v>1</v>
      </c>
      <c r="L883" s="117">
        <f>2230076.37+47723.63</f>
        <v>2277800</v>
      </c>
      <c r="M883" s="117">
        <v>0</v>
      </c>
      <c r="N883" s="181">
        <v>0</v>
      </c>
      <c r="O883" s="133">
        <v>0</v>
      </c>
      <c r="P883" s="133">
        <v>0</v>
      </c>
      <c r="Q883" s="133">
        <v>0</v>
      </c>
      <c r="R883" s="133">
        <v>0</v>
      </c>
      <c r="S883" s="133">
        <v>0</v>
      </c>
      <c r="T883" s="133">
        <v>0</v>
      </c>
      <c r="U883" s="133">
        <v>0</v>
      </c>
      <c r="V883" s="133">
        <v>0</v>
      </c>
      <c r="W883" s="133">
        <v>0</v>
      </c>
      <c r="X883" s="133">
        <v>0</v>
      </c>
      <c r="Y883" s="133">
        <v>0</v>
      </c>
      <c r="Z883" s="133">
        <v>0</v>
      </c>
      <c r="AA883" s="133">
        <v>0</v>
      </c>
      <c r="AB883" s="133">
        <v>0</v>
      </c>
      <c r="AC883" s="117">
        <v>0</v>
      </c>
      <c r="AD883" s="117">
        <v>180000</v>
      </c>
      <c r="AE883" s="133">
        <v>0</v>
      </c>
      <c r="AF883" s="108">
        <v>2025</v>
      </c>
      <c r="AG883" s="108">
        <v>2025</v>
      </c>
      <c r="AH883" s="108" t="s">
        <v>17025</v>
      </c>
      <c r="AI883" s="124"/>
      <c r="AJ883" s="124"/>
      <c r="AK883" s="124"/>
      <c r="AL883" s="124"/>
      <c r="AM883" s="125" t="s">
        <v>16949</v>
      </c>
      <c r="AN883" s="125">
        <v>2016</v>
      </c>
      <c r="AO883" s="125" t="s">
        <v>16934</v>
      </c>
      <c r="AP883" s="125" t="s">
        <v>16935</v>
      </c>
      <c r="AQ883" s="125" t="s">
        <v>16951</v>
      </c>
      <c r="AR883" s="125" t="s">
        <v>16943</v>
      </c>
      <c r="AS883" s="125"/>
      <c r="AT883" s="125" t="s">
        <v>16954</v>
      </c>
      <c r="AU883" s="129">
        <v>1598827.3399999999</v>
      </c>
      <c r="AV883" s="129">
        <v>1467458.26</v>
      </c>
      <c r="AW883" s="125"/>
      <c r="AX883" s="126"/>
      <c r="AY883" s="126"/>
      <c r="AZ883" s="125" t="s">
        <v>2989</v>
      </c>
      <c r="BA883" s="125"/>
      <c r="BB883" s="127"/>
      <c r="BC883" s="128">
        <f t="shared" si="373"/>
        <v>0</v>
      </c>
      <c r="BJ883" s="97" t="str">
        <f t="shared" si="374"/>
        <v>392.500</v>
      </c>
      <c r="BM883" s="97" t="s">
        <v>643</v>
      </c>
      <c r="BN883" s="97" t="s">
        <v>2983</v>
      </c>
      <c r="BO883" s="97" t="s">
        <v>2983</v>
      </c>
      <c r="BU883" s="97" t="s">
        <v>643</v>
      </c>
      <c r="BV883" s="97" t="s">
        <v>2983</v>
      </c>
      <c r="BW883" s="97" t="s">
        <v>2983</v>
      </c>
      <c r="CH883" s="119">
        <f t="shared" si="366"/>
        <v>0</v>
      </c>
    </row>
    <row r="884" spans="1:86" x14ac:dyDescent="0.3">
      <c r="A884" s="97">
        <v>1</v>
      </c>
      <c r="B884" s="120">
        <f>SUBTOTAL(9,$A$827:A884)</f>
        <v>55</v>
      </c>
      <c r="C884" s="130" t="s">
        <v>216</v>
      </c>
      <c r="D884" s="117">
        <f t="shared" si="375"/>
        <v>5308128</v>
      </c>
      <c r="E884" s="133">
        <v>0</v>
      </c>
      <c r="F884" s="133">
        <v>0</v>
      </c>
      <c r="G884" s="133">
        <v>0</v>
      </c>
      <c r="H884" s="133">
        <v>0</v>
      </c>
      <c r="I884" s="133">
        <v>0</v>
      </c>
      <c r="J884" s="133">
        <v>0</v>
      </c>
      <c r="K884" s="149">
        <v>0</v>
      </c>
      <c r="L884" s="133">
        <v>0</v>
      </c>
      <c r="M884" s="117">
        <v>630</v>
      </c>
      <c r="N884" s="117">
        <v>5020685.33</v>
      </c>
      <c r="O884" s="133">
        <v>0</v>
      </c>
      <c r="P884" s="133">
        <v>0</v>
      </c>
      <c r="Q884" s="133">
        <v>0</v>
      </c>
      <c r="R884" s="133">
        <v>0</v>
      </c>
      <c r="S884" s="133">
        <v>0</v>
      </c>
      <c r="T884" s="133">
        <v>0</v>
      </c>
      <c r="U884" s="133">
        <v>0</v>
      </c>
      <c r="V884" s="133">
        <v>0</v>
      </c>
      <c r="W884" s="133">
        <v>0</v>
      </c>
      <c r="X884" s="133">
        <v>0</v>
      </c>
      <c r="Y884" s="133">
        <v>0</v>
      </c>
      <c r="Z884" s="133">
        <v>0</v>
      </c>
      <c r="AA884" s="133">
        <v>0</v>
      </c>
      <c r="AB884" s="133">
        <v>0</v>
      </c>
      <c r="AC884" s="117">
        <f>ROUND(N884*2.14%,2)</f>
        <v>107442.67</v>
      </c>
      <c r="AD884" s="117">
        <v>180000</v>
      </c>
      <c r="AE884" s="133">
        <v>0</v>
      </c>
      <c r="AF884" s="108">
        <v>2025</v>
      </c>
      <c r="AG884" s="108">
        <v>2025</v>
      </c>
      <c r="AH884" s="108">
        <v>2025</v>
      </c>
      <c r="AI884" s="124"/>
      <c r="AJ884" s="124"/>
      <c r="AK884" s="124"/>
      <c r="AL884" s="124"/>
      <c r="AM884" s="125" t="s">
        <v>16946</v>
      </c>
      <c r="AN884" s="125" t="s">
        <v>16935</v>
      </c>
      <c r="AO884" s="125">
        <v>0</v>
      </c>
      <c r="AP884" s="125" t="s">
        <v>16937</v>
      </c>
      <c r="AQ884" s="125" t="s">
        <v>16940</v>
      </c>
      <c r="AR884" s="125">
        <v>0</v>
      </c>
      <c r="AS884" s="125"/>
      <c r="AT884" s="125"/>
      <c r="AU884" s="125"/>
      <c r="AV884" s="125"/>
      <c r="AW884" s="125" t="s">
        <v>1003</v>
      </c>
      <c r="AX884" s="126">
        <v>661.6</v>
      </c>
      <c r="AY884" s="126">
        <v>630</v>
      </c>
      <c r="AZ884" s="125" t="s">
        <v>2966</v>
      </c>
      <c r="BA884" s="125" t="s">
        <v>16991</v>
      </c>
      <c r="BB884" s="127"/>
      <c r="BC884" s="128">
        <f t="shared" si="373"/>
        <v>0</v>
      </c>
      <c r="BJ884" s="97" t="str">
        <f t="shared" si="374"/>
        <v>3186.000</v>
      </c>
      <c r="BM884" s="97" t="s">
        <v>537</v>
      </c>
      <c r="BN884" s="97" t="s">
        <v>2983</v>
      </c>
      <c r="BO884" s="97" t="s">
        <v>3250</v>
      </c>
      <c r="BU884" s="97" t="s">
        <v>537</v>
      </c>
      <c r="BV884" s="97" t="s">
        <v>2983</v>
      </c>
      <c r="BW884" s="97" t="s">
        <v>3250</v>
      </c>
      <c r="CH884" s="119">
        <f t="shared" si="366"/>
        <v>-5.8207660913467407E-11</v>
      </c>
    </row>
    <row r="885" spans="1:86" x14ac:dyDescent="0.3">
      <c r="A885" s="97">
        <v>1</v>
      </c>
      <c r="B885" s="120">
        <f>SUBTOTAL(9,$A$827:A885)</f>
        <v>56</v>
      </c>
      <c r="C885" s="130" t="s">
        <v>217</v>
      </c>
      <c r="D885" s="117">
        <f t="shared" si="375"/>
        <v>7557763.2000000002</v>
      </c>
      <c r="E885" s="133">
        <v>0</v>
      </c>
      <c r="F885" s="133">
        <v>0</v>
      </c>
      <c r="G885" s="133">
        <v>0</v>
      </c>
      <c r="H885" s="133">
        <v>0</v>
      </c>
      <c r="I885" s="133">
        <v>0</v>
      </c>
      <c r="J885" s="133">
        <v>0</v>
      </c>
      <c r="K885" s="149">
        <v>0</v>
      </c>
      <c r="L885" s="133">
        <v>0</v>
      </c>
      <c r="M885" s="117">
        <v>897</v>
      </c>
      <c r="N885" s="117">
        <v>7223187</v>
      </c>
      <c r="O885" s="133">
        <v>0</v>
      </c>
      <c r="P885" s="133">
        <v>0</v>
      </c>
      <c r="Q885" s="133">
        <v>0</v>
      </c>
      <c r="R885" s="133">
        <v>0</v>
      </c>
      <c r="S885" s="133">
        <v>0</v>
      </c>
      <c r="T885" s="133">
        <v>0</v>
      </c>
      <c r="U885" s="133">
        <v>0</v>
      </c>
      <c r="V885" s="133">
        <v>0</v>
      </c>
      <c r="W885" s="133">
        <v>0</v>
      </c>
      <c r="X885" s="133">
        <v>0</v>
      </c>
      <c r="Y885" s="133">
        <v>0</v>
      </c>
      <c r="Z885" s="133">
        <v>0</v>
      </c>
      <c r="AA885" s="133">
        <v>0</v>
      </c>
      <c r="AB885" s="133">
        <v>0</v>
      </c>
      <c r="AC885" s="117">
        <f>ROUND(N885*2.14%,2)</f>
        <v>154576.20000000001</v>
      </c>
      <c r="AD885" s="117">
        <v>180000</v>
      </c>
      <c r="AE885" s="133">
        <v>0</v>
      </c>
      <c r="AF885" s="108">
        <v>2025</v>
      </c>
      <c r="AG885" s="108">
        <v>2025</v>
      </c>
      <c r="AH885" s="108">
        <v>2025</v>
      </c>
      <c r="AI885" s="124"/>
      <c r="AJ885" s="124"/>
      <c r="AK885" s="124"/>
      <c r="AL885" s="124"/>
      <c r="AM885" s="125" t="s">
        <v>16952</v>
      </c>
      <c r="AN885" s="125" t="s">
        <v>16939</v>
      </c>
      <c r="AO885" s="125">
        <v>0</v>
      </c>
      <c r="AP885" s="125" t="s">
        <v>16942</v>
      </c>
      <c r="AQ885" s="125" t="s">
        <v>16935</v>
      </c>
      <c r="AR885" s="125">
        <v>0</v>
      </c>
      <c r="AS885" s="125"/>
      <c r="AT885" s="125"/>
      <c r="AU885" s="125"/>
      <c r="AV885" s="125"/>
      <c r="AW885" s="125" t="s">
        <v>787</v>
      </c>
      <c r="AX885" s="126">
        <v>1420.7</v>
      </c>
      <c r="AY885" s="126">
        <v>897</v>
      </c>
      <c r="AZ885" s="125" t="s">
        <v>2966</v>
      </c>
      <c r="BA885" s="125" t="s">
        <v>16991</v>
      </c>
      <c r="BB885" s="127"/>
      <c r="BC885" s="128">
        <f t="shared" si="373"/>
        <v>0</v>
      </c>
      <c r="BJ885" s="97" t="str">
        <f t="shared" si="374"/>
        <v>нет данных</v>
      </c>
      <c r="BM885" s="97" t="s">
        <v>3251</v>
      </c>
      <c r="BN885" s="97" t="s">
        <v>3003</v>
      </c>
      <c r="BO885" s="97" t="s">
        <v>3252</v>
      </c>
      <c r="BU885" s="97" t="s">
        <v>3251</v>
      </c>
      <c r="BV885" s="97" t="s">
        <v>3003</v>
      </c>
      <c r="BW885" s="97" t="s">
        <v>3252</v>
      </c>
      <c r="CH885" s="119">
        <f t="shared" si="366"/>
        <v>1.7462298274040222E-10</v>
      </c>
    </row>
    <row r="886" spans="1:86" x14ac:dyDescent="0.3">
      <c r="A886" s="97">
        <v>1</v>
      </c>
      <c r="B886" s="120">
        <f>SUBTOTAL(9,$A$827:A886)</f>
        <v>57</v>
      </c>
      <c r="C886" s="130" t="s">
        <v>218</v>
      </c>
      <c r="D886" s="117">
        <f t="shared" si="375"/>
        <v>4915600</v>
      </c>
      <c r="E886" s="133">
        <v>0</v>
      </c>
      <c r="F886" s="133">
        <v>0</v>
      </c>
      <c r="G886" s="133">
        <v>0</v>
      </c>
      <c r="H886" s="133">
        <v>0</v>
      </c>
      <c r="I886" s="133">
        <v>0</v>
      </c>
      <c r="J886" s="133">
        <v>0</v>
      </c>
      <c r="K886" s="149">
        <v>2</v>
      </c>
      <c r="L886" s="117">
        <f>4636381.44+99218.56</f>
        <v>4735600</v>
      </c>
      <c r="M886" s="117">
        <v>0</v>
      </c>
      <c r="N886" s="181">
        <v>0</v>
      </c>
      <c r="O886" s="133">
        <v>0</v>
      </c>
      <c r="P886" s="133">
        <v>0</v>
      </c>
      <c r="Q886" s="133">
        <v>0</v>
      </c>
      <c r="R886" s="133">
        <v>0</v>
      </c>
      <c r="S886" s="133">
        <v>0</v>
      </c>
      <c r="T886" s="133">
        <v>0</v>
      </c>
      <c r="U886" s="133">
        <v>0</v>
      </c>
      <c r="V886" s="133">
        <v>0</v>
      </c>
      <c r="W886" s="133">
        <v>0</v>
      </c>
      <c r="X886" s="133">
        <v>0</v>
      </c>
      <c r="Y886" s="133">
        <v>0</v>
      </c>
      <c r="Z886" s="133">
        <v>0</v>
      </c>
      <c r="AA886" s="133">
        <v>0</v>
      </c>
      <c r="AB886" s="133">
        <v>0</v>
      </c>
      <c r="AC886" s="117">
        <v>0</v>
      </c>
      <c r="AD886" s="117">
        <v>180000</v>
      </c>
      <c r="AE886" s="133">
        <v>0</v>
      </c>
      <c r="AF886" s="108">
        <v>2025</v>
      </c>
      <c r="AG886" s="108">
        <v>2025</v>
      </c>
      <c r="AH886" s="108" t="s">
        <v>17025</v>
      </c>
      <c r="AI886" s="124"/>
      <c r="AJ886" s="124"/>
      <c r="AK886" s="124"/>
      <c r="AL886" s="124"/>
      <c r="AM886" s="125" t="s">
        <v>16934</v>
      </c>
      <c r="AN886" s="125" t="s">
        <v>16937</v>
      </c>
      <c r="AO886" s="125" t="s">
        <v>16934</v>
      </c>
      <c r="AP886" s="125" t="s">
        <v>16943</v>
      </c>
      <c r="AQ886" s="125" t="s">
        <v>16943</v>
      </c>
      <c r="AR886" s="125" t="s">
        <v>16931</v>
      </c>
      <c r="AS886" s="125"/>
      <c r="AT886" s="125"/>
      <c r="AU886" s="125"/>
      <c r="AV886" s="125"/>
      <c r="AW886" s="125" t="s">
        <v>669</v>
      </c>
      <c r="AX886" s="126">
        <v>4847.8</v>
      </c>
      <c r="AY886" s="126">
        <v>635.5</v>
      </c>
      <c r="AZ886" s="125" t="s">
        <v>2989</v>
      </c>
      <c r="BA886" s="125" t="s">
        <v>2983</v>
      </c>
      <c r="BB886" s="127"/>
      <c r="BC886" s="128">
        <f t="shared" si="373"/>
        <v>635.5</v>
      </c>
      <c r="BJ886" s="97" t="str">
        <f t="shared" si="374"/>
        <v>575.400</v>
      </c>
      <c r="BM886" s="97" t="s">
        <v>644</v>
      </c>
      <c r="BN886" s="97" t="s">
        <v>614</v>
      </c>
      <c r="BO886" s="97" t="s">
        <v>3253</v>
      </c>
      <c r="BU886" s="97" t="s">
        <v>644</v>
      </c>
      <c r="BV886" s="97" t="s">
        <v>614</v>
      </c>
      <c r="BW886" s="97" t="s">
        <v>3253</v>
      </c>
      <c r="CH886" s="119">
        <f t="shared" si="366"/>
        <v>0</v>
      </c>
    </row>
    <row r="887" spans="1:86" x14ac:dyDescent="0.3">
      <c r="B887" s="150" t="s">
        <v>507</v>
      </c>
      <c r="C887" s="150"/>
      <c r="D887" s="116">
        <f>SUM(D888:D894)</f>
        <v>56471101.200000003</v>
      </c>
      <c r="E887" s="117">
        <f t="shared" ref="E887:AE887" si="376">SUM(E888:E894)</f>
        <v>0</v>
      </c>
      <c r="F887" s="117">
        <f t="shared" si="376"/>
        <v>0</v>
      </c>
      <c r="G887" s="117">
        <f t="shared" si="376"/>
        <v>0</v>
      </c>
      <c r="H887" s="117">
        <f t="shared" si="376"/>
        <v>0</v>
      </c>
      <c r="I887" s="117">
        <f t="shared" si="376"/>
        <v>0</v>
      </c>
      <c r="J887" s="117">
        <f t="shared" si="376"/>
        <v>0</v>
      </c>
      <c r="K887" s="118">
        <f t="shared" si="376"/>
        <v>0</v>
      </c>
      <c r="L887" s="117">
        <f t="shared" si="376"/>
        <v>0</v>
      </c>
      <c r="M887" s="117">
        <f t="shared" si="376"/>
        <v>6690.75</v>
      </c>
      <c r="N887" s="117">
        <f t="shared" si="376"/>
        <v>53995595.450000003</v>
      </c>
      <c r="O887" s="117">
        <f t="shared" si="376"/>
        <v>0</v>
      </c>
      <c r="P887" s="117">
        <f t="shared" si="376"/>
        <v>0</v>
      </c>
      <c r="Q887" s="117">
        <f t="shared" si="376"/>
        <v>0</v>
      </c>
      <c r="R887" s="117">
        <f t="shared" si="376"/>
        <v>0</v>
      </c>
      <c r="S887" s="117">
        <f t="shared" si="376"/>
        <v>0</v>
      </c>
      <c r="T887" s="117">
        <f t="shared" si="376"/>
        <v>0</v>
      </c>
      <c r="U887" s="117">
        <f t="shared" si="376"/>
        <v>0</v>
      </c>
      <c r="V887" s="117">
        <f t="shared" si="376"/>
        <v>0</v>
      </c>
      <c r="W887" s="117">
        <f t="shared" si="376"/>
        <v>0</v>
      </c>
      <c r="X887" s="117">
        <f t="shared" si="376"/>
        <v>0</v>
      </c>
      <c r="Y887" s="117">
        <f t="shared" si="376"/>
        <v>0</v>
      </c>
      <c r="Z887" s="117">
        <f t="shared" si="376"/>
        <v>0</v>
      </c>
      <c r="AA887" s="117">
        <f t="shared" si="376"/>
        <v>0</v>
      </c>
      <c r="AB887" s="117">
        <f t="shared" si="376"/>
        <v>0</v>
      </c>
      <c r="AC887" s="117">
        <f t="shared" si="376"/>
        <v>1155505.75</v>
      </c>
      <c r="AD887" s="117">
        <f t="shared" si="376"/>
        <v>1320000</v>
      </c>
      <c r="AE887" s="117">
        <f t="shared" si="376"/>
        <v>0</v>
      </c>
      <c r="AF887" s="108" t="s">
        <v>17004</v>
      </c>
      <c r="AG887" s="108" t="s">
        <v>17004</v>
      </c>
      <c r="AH887" s="108" t="s">
        <v>17004</v>
      </c>
      <c r="AI887" s="124"/>
      <c r="AJ887" s="124"/>
      <c r="AK887" s="124"/>
      <c r="AL887" s="124"/>
      <c r="AM887" s="125"/>
      <c r="AN887" s="125"/>
      <c r="AO887" s="125"/>
      <c r="AP887" s="125"/>
      <c r="AQ887" s="125"/>
      <c r="AR887" s="125"/>
      <c r="AS887" s="125"/>
      <c r="AT887" s="125"/>
      <c r="AU887" s="125"/>
      <c r="AV887" s="125"/>
      <c r="AW887" s="125"/>
      <c r="AX887" s="126"/>
      <c r="AY887" s="126"/>
      <c r="AZ887" s="125"/>
      <c r="BA887" s="125"/>
      <c r="BB887" s="127"/>
      <c r="BC887" s="128">
        <f t="shared" si="373"/>
        <v>-6690.75</v>
      </c>
      <c r="BJ887" s="97" t="e">
        <f t="shared" si="374"/>
        <v>#N/A</v>
      </c>
      <c r="BM887" s="97" t="s">
        <v>3836</v>
      </c>
      <c r="BN887" s="97" t="s">
        <v>3000</v>
      </c>
      <c r="BO887" s="97" t="s">
        <v>3342</v>
      </c>
      <c r="BU887" s="97" t="s">
        <v>3836</v>
      </c>
      <c r="BV887" s="97" t="s">
        <v>3000</v>
      </c>
      <c r="BW887" s="97" t="s">
        <v>3342</v>
      </c>
      <c r="CH887" s="119">
        <f t="shared" si="366"/>
        <v>0</v>
      </c>
    </row>
    <row r="888" spans="1:86" x14ac:dyDescent="0.3">
      <c r="A888" s="97">
        <v>1</v>
      </c>
      <c r="B888" s="120">
        <f>SUBTOTAL(9,$A$827:A888)</f>
        <v>58</v>
      </c>
      <c r="C888" s="130" t="s">
        <v>554</v>
      </c>
      <c r="D888" s="117">
        <f t="shared" ref="D888:D894" si="377">E888+F888+G888+H888+I888+J888+L888+N888+P888+R888+T888+U888+V888+W888+X888+Y888+Z888+AA888+AB888+AC888+AD888+AE888</f>
        <v>6319200</v>
      </c>
      <c r="E888" s="133">
        <v>0</v>
      </c>
      <c r="F888" s="133">
        <v>0</v>
      </c>
      <c r="G888" s="133">
        <v>0</v>
      </c>
      <c r="H888" s="133">
        <v>0</v>
      </c>
      <c r="I888" s="133">
        <v>0</v>
      </c>
      <c r="J888" s="133">
        <v>0</v>
      </c>
      <c r="K888" s="149">
        <v>0</v>
      </c>
      <c r="L888" s="133">
        <v>0</v>
      </c>
      <c r="M888" s="117">
        <v>750</v>
      </c>
      <c r="N888" s="117">
        <v>6010573.7199999997</v>
      </c>
      <c r="O888" s="133">
        <v>0</v>
      </c>
      <c r="P888" s="133">
        <v>0</v>
      </c>
      <c r="Q888" s="133">
        <v>0</v>
      </c>
      <c r="R888" s="133">
        <v>0</v>
      </c>
      <c r="S888" s="133">
        <v>0</v>
      </c>
      <c r="T888" s="133">
        <v>0</v>
      </c>
      <c r="U888" s="133">
        <v>0</v>
      </c>
      <c r="V888" s="133">
        <v>0</v>
      </c>
      <c r="W888" s="133">
        <v>0</v>
      </c>
      <c r="X888" s="133">
        <v>0</v>
      </c>
      <c r="Y888" s="133">
        <v>0</v>
      </c>
      <c r="Z888" s="133">
        <v>0</v>
      </c>
      <c r="AA888" s="133">
        <v>0</v>
      </c>
      <c r="AB888" s="133">
        <v>0</v>
      </c>
      <c r="AC888" s="117">
        <f t="shared" ref="AC888:AC894" si="378">ROUND(N888*2.14%,2)</f>
        <v>128626.28</v>
      </c>
      <c r="AD888" s="117">
        <v>180000</v>
      </c>
      <c r="AE888" s="133">
        <v>0</v>
      </c>
      <c r="AF888" s="108">
        <v>2025</v>
      </c>
      <c r="AG888" s="108">
        <v>2025</v>
      </c>
      <c r="AH888" s="108">
        <v>2025</v>
      </c>
      <c r="AI888" s="124"/>
      <c r="AJ888" s="124"/>
      <c r="AK888" s="124"/>
      <c r="AL888" s="124"/>
      <c r="AM888" s="125" t="s">
        <v>16939</v>
      </c>
      <c r="AN888" s="125" t="s">
        <v>16930</v>
      </c>
      <c r="AO888" s="125">
        <v>0</v>
      </c>
      <c r="AP888" s="125" t="s">
        <v>16950</v>
      </c>
      <c r="AQ888" s="125" t="s">
        <v>16951</v>
      </c>
      <c r="AR888" s="125">
        <v>0</v>
      </c>
      <c r="AS888" s="125"/>
      <c r="AT888" s="125"/>
      <c r="AU888" s="125"/>
      <c r="AV888" s="125"/>
      <c r="AW888" s="125" t="s">
        <v>787</v>
      </c>
      <c r="AX888" s="126">
        <v>791.29</v>
      </c>
      <c r="AY888" s="126">
        <v>650</v>
      </c>
      <c r="AZ888" s="125" t="s">
        <v>2966</v>
      </c>
      <c r="BA888" s="125" t="s">
        <v>16991</v>
      </c>
      <c r="BB888" s="127"/>
      <c r="BC888" s="128">
        <f t="shared" si="373"/>
        <v>-100</v>
      </c>
      <c r="BJ888" s="97" t="str">
        <f t="shared" si="374"/>
        <v>500.000</v>
      </c>
      <c r="BM888" s="97" t="s">
        <v>3837</v>
      </c>
      <c r="BN888" s="97" t="s">
        <v>2983</v>
      </c>
      <c r="BO888" s="97" t="s">
        <v>1428</v>
      </c>
      <c r="BU888" s="97" t="s">
        <v>3837</v>
      </c>
      <c r="BV888" s="97" t="s">
        <v>2983</v>
      </c>
      <c r="BW888" s="97" t="s">
        <v>1428</v>
      </c>
      <c r="CH888" s="119">
        <f t="shared" si="366"/>
        <v>2.6193447411060333E-10</v>
      </c>
    </row>
    <row r="889" spans="1:86" x14ac:dyDescent="0.3">
      <c r="A889" s="97">
        <v>1</v>
      </c>
      <c r="B889" s="120">
        <f>SUBTOTAL(9,$A$827:A889)</f>
        <v>59</v>
      </c>
      <c r="C889" s="130" t="s">
        <v>3331</v>
      </c>
      <c r="D889" s="117">
        <f t="shared" si="377"/>
        <v>4657250.3999999994</v>
      </c>
      <c r="E889" s="133">
        <v>0</v>
      </c>
      <c r="F889" s="133">
        <v>0</v>
      </c>
      <c r="G889" s="133">
        <v>0</v>
      </c>
      <c r="H889" s="133">
        <v>0</v>
      </c>
      <c r="I889" s="133">
        <v>0</v>
      </c>
      <c r="J889" s="133">
        <v>0</v>
      </c>
      <c r="K889" s="149">
        <v>0</v>
      </c>
      <c r="L889" s="133">
        <v>0</v>
      </c>
      <c r="M889" s="117">
        <v>552.75</v>
      </c>
      <c r="N889" s="117">
        <v>4383444.68</v>
      </c>
      <c r="O889" s="133">
        <v>0</v>
      </c>
      <c r="P889" s="133">
        <v>0</v>
      </c>
      <c r="Q889" s="133">
        <v>0</v>
      </c>
      <c r="R889" s="133">
        <v>0</v>
      </c>
      <c r="S889" s="133">
        <v>0</v>
      </c>
      <c r="T889" s="133">
        <v>0</v>
      </c>
      <c r="U889" s="133">
        <v>0</v>
      </c>
      <c r="V889" s="133">
        <v>0</v>
      </c>
      <c r="W889" s="133">
        <v>0</v>
      </c>
      <c r="X889" s="133">
        <v>0</v>
      </c>
      <c r="Y889" s="133">
        <v>0</v>
      </c>
      <c r="Z889" s="133">
        <v>0</v>
      </c>
      <c r="AA889" s="133">
        <v>0</v>
      </c>
      <c r="AB889" s="133">
        <v>0</v>
      </c>
      <c r="AC889" s="117">
        <f t="shared" si="378"/>
        <v>93805.72</v>
      </c>
      <c r="AD889" s="117">
        <v>180000</v>
      </c>
      <c r="AE889" s="133">
        <v>0</v>
      </c>
      <c r="AF889" s="108">
        <v>2025</v>
      </c>
      <c r="AG889" s="108">
        <v>2025</v>
      </c>
      <c r="AH889" s="108">
        <v>2025</v>
      </c>
      <c r="AI889" s="124"/>
      <c r="AJ889" s="124"/>
      <c r="AK889" s="124"/>
      <c r="AL889" s="124"/>
      <c r="AM889" s="125" t="s">
        <v>16933</v>
      </c>
      <c r="AN889" s="125" t="s">
        <v>16952</v>
      </c>
      <c r="AO889" s="125"/>
      <c r="AP889" s="125" t="s">
        <v>16931</v>
      </c>
      <c r="AQ889" s="125" t="s">
        <v>16937</v>
      </c>
      <c r="AR889" s="125"/>
      <c r="AS889" s="125"/>
      <c r="AT889" s="125"/>
      <c r="AU889" s="125"/>
      <c r="AV889" s="125"/>
      <c r="AW889" s="125">
        <v>1976</v>
      </c>
      <c r="AX889" s="126">
        <v>1655.19</v>
      </c>
      <c r="AY889" s="126">
        <v>552.75</v>
      </c>
      <c r="AZ889" s="125" t="s">
        <v>2966</v>
      </c>
      <c r="BA889" s="125">
        <v>2010</v>
      </c>
      <c r="BB889" s="127"/>
      <c r="BC889" s="128">
        <f t="shared" si="373"/>
        <v>0</v>
      </c>
      <c r="CH889" s="119">
        <f t="shared" si="366"/>
        <v>-2.6193447411060333E-10</v>
      </c>
    </row>
    <row r="890" spans="1:86" x14ac:dyDescent="0.3">
      <c r="A890" s="97">
        <v>1</v>
      </c>
      <c r="B890" s="120">
        <f>SUBTOTAL(9,$A$827:A890)</f>
        <v>60</v>
      </c>
      <c r="C890" s="130" t="s">
        <v>555</v>
      </c>
      <c r="D890" s="117">
        <f t="shared" si="377"/>
        <v>5139616</v>
      </c>
      <c r="E890" s="133">
        <v>0</v>
      </c>
      <c r="F890" s="133">
        <v>0</v>
      </c>
      <c r="G890" s="133">
        <v>0</v>
      </c>
      <c r="H890" s="133">
        <v>0</v>
      </c>
      <c r="I890" s="133">
        <v>0</v>
      </c>
      <c r="J890" s="133">
        <v>0</v>
      </c>
      <c r="K890" s="149">
        <v>0</v>
      </c>
      <c r="L890" s="133">
        <v>0</v>
      </c>
      <c r="M890" s="117">
        <v>610</v>
      </c>
      <c r="N890" s="117">
        <v>4855703.9400000004</v>
      </c>
      <c r="O890" s="133">
        <v>0</v>
      </c>
      <c r="P890" s="133">
        <v>0</v>
      </c>
      <c r="Q890" s="133">
        <v>0</v>
      </c>
      <c r="R890" s="133">
        <v>0</v>
      </c>
      <c r="S890" s="133">
        <v>0</v>
      </c>
      <c r="T890" s="133">
        <v>0</v>
      </c>
      <c r="U890" s="133">
        <v>0</v>
      </c>
      <c r="V890" s="133">
        <v>0</v>
      </c>
      <c r="W890" s="133">
        <v>0</v>
      </c>
      <c r="X890" s="133">
        <v>0</v>
      </c>
      <c r="Y890" s="133">
        <v>0</v>
      </c>
      <c r="Z890" s="133">
        <v>0</v>
      </c>
      <c r="AA890" s="133">
        <v>0</v>
      </c>
      <c r="AB890" s="133">
        <v>0</v>
      </c>
      <c r="AC890" s="117">
        <f t="shared" si="378"/>
        <v>103912.06</v>
      </c>
      <c r="AD890" s="117">
        <v>180000</v>
      </c>
      <c r="AE890" s="133">
        <v>0</v>
      </c>
      <c r="AF890" s="108">
        <v>2025</v>
      </c>
      <c r="AG890" s="108">
        <v>2025</v>
      </c>
      <c r="AH890" s="108">
        <v>2025</v>
      </c>
      <c r="AI890" s="124"/>
      <c r="AJ890" s="124"/>
      <c r="AK890" s="124"/>
      <c r="AL890" s="124"/>
      <c r="AM890" s="125" t="s">
        <v>16941</v>
      </c>
      <c r="AN890" s="125" t="s">
        <v>16944</v>
      </c>
      <c r="AO890" s="125">
        <v>0</v>
      </c>
      <c r="AP890" s="125" t="s">
        <v>16936</v>
      </c>
      <c r="AQ890" s="125" t="s">
        <v>16951</v>
      </c>
      <c r="AR890" s="125">
        <v>0</v>
      </c>
      <c r="AS890" s="125"/>
      <c r="AT890" s="125"/>
      <c r="AU890" s="125"/>
      <c r="AV890" s="125"/>
      <c r="AW890" s="125" t="s">
        <v>771</v>
      </c>
      <c r="AX890" s="126">
        <v>1224.3</v>
      </c>
      <c r="AY890" s="126" t="s">
        <v>2983</v>
      </c>
      <c r="AZ890" s="125" t="s">
        <v>2966</v>
      </c>
      <c r="BA890" s="125" t="s">
        <v>16991</v>
      </c>
      <c r="BB890" s="127"/>
      <c r="BC890" s="128" t="e">
        <f t="shared" si="373"/>
        <v>#VALUE!</v>
      </c>
      <c r="BJ890" s="97" t="str">
        <f>VLOOKUP(C890,BM:BO,3,FALSE)</f>
        <v>нет данных</v>
      </c>
      <c r="BM890" s="97" t="s">
        <v>3838</v>
      </c>
      <c r="BN890" s="97" t="s">
        <v>3003</v>
      </c>
      <c r="BO890" s="97" t="s">
        <v>2362</v>
      </c>
      <c r="BU890" s="97" t="s">
        <v>3838</v>
      </c>
      <c r="BV890" s="97" t="s">
        <v>3003</v>
      </c>
      <c r="BW890" s="97" t="s">
        <v>2362</v>
      </c>
      <c r="CH890" s="119">
        <f t="shared" si="366"/>
        <v>-4.0745362639427185E-10</v>
      </c>
    </row>
    <row r="891" spans="1:86" x14ac:dyDescent="0.3">
      <c r="A891" s="97">
        <v>1</v>
      </c>
      <c r="B891" s="120">
        <f>SUBTOTAL(9,$A$827:A891)</f>
        <v>61</v>
      </c>
      <c r="C891" s="130" t="s">
        <v>556</v>
      </c>
      <c r="D891" s="117">
        <f t="shared" si="377"/>
        <v>11220000</v>
      </c>
      <c r="E891" s="133">
        <v>0</v>
      </c>
      <c r="F891" s="133">
        <v>0</v>
      </c>
      <c r="G891" s="133">
        <v>0</v>
      </c>
      <c r="H891" s="133">
        <v>0</v>
      </c>
      <c r="I891" s="133">
        <v>0</v>
      </c>
      <c r="J891" s="133">
        <v>0</v>
      </c>
      <c r="K891" s="149">
        <v>0</v>
      </c>
      <c r="L891" s="133">
        <v>0</v>
      </c>
      <c r="M891" s="117">
        <v>1320</v>
      </c>
      <c r="N891" s="117">
        <v>10789112.98</v>
      </c>
      <c r="O891" s="133">
        <v>0</v>
      </c>
      <c r="P891" s="133">
        <v>0</v>
      </c>
      <c r="Q891" s="133">
        <v>0</v>
      </c>
      <c r="R891" s="133">
        <v>0</v>
      </c>
      <c r="S891" s="133">
        <v>0</v>
      </c>
      <c r="T891" s="133">
        <v>0</v>
      </c>
      <c r="U891" s="133">
        <v>0</v>
      </c>
      <c r="V891" s="133">
        <v>0</v>
      </c>
      <c r="W891" s="133">
        <v>0</v>
      </c>
      <c r="X891" s="133">
        <v>0</v>
      </c>
      <c r="Y891" s="133">
        <v>0</v>
      </c>
      <c r="Z891" s="133">
        <v>0</v>
      </c>
      <c r="AA891" s="133">
        <v>0</v>
      </c>
      <c r="AB891" s="133">
        <v>0</v>
      </c>
      <c r="AC891" s="117">
        <f t="shared" si="378"/>
        <v>230887.02</v>
      </c>
      <c r="AD891" s="133">
        <v>200000</v>
      </c>
      <c r="AE891" s="133">
        <v>0</v>
      </c>
      <c r="AF891" s="108">
        <v>2025</v>
      </c>
      <c r="AG891" s="108">
        <v>2025</v>
      </c>
      <c r="AH891" s="108">
        <v>2025</v>
      </c>
      <c r="AI891" s="124"/>
      <c r="AJ891" s="124"/>
      <c r="AK891" s="124"/>
      <c r="AL891" s="124"/>
      <c r="AM891" s="125" t="s">
        <v>16933</v>
      </c>
      <c r="AN891" s="125" t="s">
        <v>16935</v>
      </c>
      <c r="AO891" s="125">
        <v>0</v>
      </c>
      <c r="AP891" s="125" t="s">
        <v>16945</v>
      </c>
      <c r="AQ891" s="125" t="s">
        <v>16947</v>
      </c>
      <c r="AR891" s="125" t="s">
        <v>16947</v>
      </c>
      <c r="AS891" s="125"/>
      <c r="AT891" s="125"/>
      <c r="AU891" s="125"/>
      <c r="AV891" s="125"/>
      <c r="AW891" s="125" t="s">
        <v>614</v>
      </c>
      <c r="AX891" s="126">
        <v>6351.5</v>
      </c>
      <c r="AY891" s="126" t="s">
        <v>2983</v>
      </c>
      <c r="AZ891" s="125" t="s">
        <v>3037</v>
      </c>
      <c r="BA891" s="125">
        <v>2012</v>
      </c>
      <c r="BB891" s="127"/>
      <c r="BC891" s="128" t="e">
        <f t="shared" si="373"/>
        <v>#VALUE!</v>
      </c>
      <c r="BJ891" s="97" t="str">
        <f>VLOOKUP(C891,BM:BO,3,FALSE)</f>
        <v>1318.400</v>
      </c>
      <c r="BM891" s="97" t="s">
        <v>3840</v>
      </c>
      <c r="BN891" s="97" t="s">
        <v>667</v>
      </c>
      <c r="BO891" s="97" t="s">
        <v>708</v>
      </c>
      <c r="BU891" s="97" t="s">
        <v>3840</v>
      </c>
      <c r="BV891" s="97" t="s">
        <v>667</v>
      </c>
      <c r="BW891" s="97" t="s">
        <v>708</v>
      </c>
      <c r="CH891" s="119">
        <f t="shared" si="366"/>
        <v>-4.3655745685100555E-10</v>
      </c>
    </row>
    <row r="892" spans="1:86" x14ac:dyDescent="0.3">
      <c r="A892" s="97">
        <v>1</v>
      </c>
      <c r="B892" s="120">
        <f>SUBTOTAL(9,$A$827:A892)</f>
        <v>62</v>
      </c>
      <c r="C892" s="130" t="s">
        <v>557</v>
      </c>
      <c r="D892" s="117">
        <f t="shared" si="377"/>
        <v>15166080</v>
      </c>
      <c r="E892" s="133">
        <v>0</v>
      </c>
      <c r="F892" s="133">
        <v>0</v>
      </c>
      <c r="G892" s="133">
        <v>0</v>
      </c>
      <c r="H892" s="133">
        <v>0</v>
      </c>
      <c r="I892" s="133">
        <v>0</v>
      </c>
      <c r="J892" s="133">
        <v>0</v>
      </c>
      <c r="K892" s="149">
        <v>0</v>
      </c>
      <c r="L892" s="133">
        <v>0</v>
      </c>
      <c r="M892" s="117">
        <v>1800</v>
      </c>
      <c r="N892" s="117">
        <v>14652516.15</v>
      </c>
      <c r="O892" s="133">
        <v>0</v>
      </c>
      <c r="P892" s="133">
        <v>0</v>
      </c>
      <c r="Q892" s="133">
        <v>0</v>
      </c>
      <c r="R892" s="133">
        <v>0</v>
      </c>
      <c r="S892" s="133">
        <v>0</v>
      </c>
      <c r="T892" s="133">
        <v>0</v>
      </c>
      <c r="U892" s="133">
        <v>0</v>
      </c>
      <c r="V892" s="133">
        <v>0</v>
      </c>
      <c r="W892" s="133">
        <v>0</v>
      </c>
      <c r="X892" s="133">
        <v>0</v>
      </c>
      <c r="Y892" s="133">
        <v>0</v>
      </c>
      <c r="Z892" s="133">
        <v>0</v>
      </c>
      <c r="AA892" s="133">
        <v>0</v>
      </c>
      <c r="AB892" s="133">
        <v>0</v>
      </c>
      <c r="AC892" s="117">
        <f t="shared" si="378"/>
        <v>313563.84999999998</v>
      </c>
      <c r="AD892" s="133">
        <v>200000</v>
      </c>
      <c r="AE892" s="133">
        <v>0</v>
      </c>
      <c r="AF892" s="108">
        <v>2025</v>
      </c>
      <c r="AG892" s="108">
        <v>2025</v>
      </c>
      <c r="AH892" s="108">
        <v>2025</v>
      </c>
      <c r="AI892" s="124"/>
      <c r="AJ892" s="124"/>
      <c r="AK892" s="124"/>
      <c r="AL892" s="124"/>
      <c r="AM892" s="125" t="s">
        <v>16946</v>
      </c>
      <c r="AN892" s="125" t="s">
        <v>16951</v>
      </c>
      <c r="AO892" s="125">
        <v>0</v>
      </c>
      <c r="AP892" s="125" t="s">
        <v>16943</v>
      </c>
      <c r="AQ892" s="125" t="s">
        <v>16937</v>
      </c>
      <c r="AR892" s="125" t="s">
        <v>16943</v>
      </c>
      <c r="AS892" s="125"/>
      <c r="AT892" s="125"/>
      <c r="AU892" s="125"/>
      <c r="AV892" s="125"/>
      <c r="AW892" s="125" t="s">
        <v>700</v>
      </c>
      <c r="AX892" s="126">
        <v>7459.8</v>
      </c>
      <c r="AY892" s="126">
        <v>1651.26</v>
      </c>
      <c r="AZ892" s="125" t="s">
        <v>2966</v>
      </c>
      <c r="BA892" s="125" t="s">
        <v>16991</v>
      </c>
      <c r="BB892" s="127"/>
      <c r="BC892" s="128">
        <f t="shared" si="373"/>
        <v>-148.74</v>
      </c>
      <c r="BJ892" s="97" t="str">
        <f>VLOOKUP(C892,BM:BO,3,FALSE)</f>
        <v>нет данных</v>
      </c>
      <c r="BM892" s="97" t="s">
        <v>3841</v>
      </c>
      <c r="BN892" s="97" t="s">
        <v>667</v>
      </c>
      <c r="BO892" s="97" t="s">
        <v>2983</v>
      </c>
      <c r="BU892" s="97" t="s">
        <v>3841</v>
      </c>
      <c r="BV892" s="97" t="s">
        <v>667</v>
      </c>
      <c r="BW892" s="97" t="s">
        <v>2983</v>
      </c>
      <c r="CH892" s="119">
        <f t="shared" si="366"/>
        <v>-3.4924596548080444E-10</v>
      </c>
    </row>
    <row r="893" spans="1:86" x14ac:dyDescent="0.3">
      <c r="A893" s="97">
        <v>1</v>
      </c>
      <c r="B893" s="120">
        <f>SUBTOTAL(9,$A$827:A893)</f>
        <v>63</v>
      </c>
      <c r="C893" s="130" t="s">
        <v>558</v>
      </c>
      <c r="D893" s="117">
        <f t="shared" si="377"/>
        <v>4280204.8000000007</v>
      </c>
      <c r="E893" s="133">
        <v>0</v>
      </c>
      <c r="F893" s="133">
        <v>0</v>
      </c>
      <c r="G893" s="133">
        <v>0</v>
      </c>
      <c r="H893" s="133">
        <v>0</v>
      </c>
      <c r="I893" s="133">
        <v>0</v>
      </c>
      <c r="J893" s="133">
        <v>0</v>
      </c>
      <c r="K893" s="149">
        <v>0</v>
      </c>
      <c r="L893" s="133">
        <v>0</v>
      </c>
      <c r="M893" s="117">
        <v>508</v>
      </c>
      <c r="N893" s="117">
        <v>4014298.81</v>
      </c>
      <c r="O893" s="133">
        <v>0</v>
      </c>
      <c r="P893" s="133">
        <v>0</v>
      </c>
      <c r="Q893" s="133">
        <v>0</v>
      </c>
      <c r="R893" s="133">
        <v>0</v>
      </c>
      <c r="S893" s="133">
        <v>0</v>
      </c>
      <c r="T893" s="133">
        <v>0</v>
      </c>
      <c r="U893" s="133">
        <v>0</v>
      </c>
      <c r="V893" s="133">
        <v>0</v>
      </c>
      <c r="W893" s="133">
        <v>0</v>
      </c>
      <c r="X893" s="133">
        <v>0</v>
      </c>
      <c r="Y893" s="133">
        <v>0</v>
      </c>
      <c r="Z893" s="133">
        <v>0</v>
      </c>
      <c r="AA893" s="133">
        <v>0</v>
      </c>
      <c r="AB893" s="133">
        <v>0</v>
      </c>
      <c r="AC893" s="117">
        <f t="shared" si="378"/>
        <v>85905.99</v>
      </c>
      <c r="AD893" s="117">
        <v>180000</v>
      </c>
      <c r="AE893" s="133">
        <v>0</v>
      </c>
      <c r="AF893" s="108">
        <v>2025</v>
      </c>
      <c r="AG893" s="108">
        <v>2025</v>
      </c>
      <c r="AH893" s="108">
        <v>2025</v>
      </c>
      <c r="AI893" s="124"/>
      <c r="AJ893" s="124"/>
      <c r="AK893" s="124"/>
      <c r="AL893" s="124"/>
      <c r="AM893" s="125" t="s">
        <v>16949</v>
      </c>
      <c r="AN893" s="125" t="s">
        <v>16928</v>
      </c>
      <c r="AO893" s="125">
        <v>0</v>
      </c>
      <c r="AP893" s="125" t="s">
        <v>16944</v>
      </c>
      <c r="AQ893" s="125" t="s">
        <v>16945</v>
      </c>
      <c r="AR893" s="125">
        <v>0</v>
      </c>
      <c r="AS893" s="125"/>
      <c r="AT893" s="125"/>
      <c r="AU893" s="125"/>
      <c r="AV893" s="125"/>
      <c r="AW893" s="125" t="s">
        <v>662</v>
      </c>
      <c r="AX893" s="126">
        <v>1038.8</v>
      </c>
      <c r="AY893" s="126">
        <v>508</v>
      </c>
      <c r="AZ893" s="125" t="s">
        <v>2966</v>
      </c>
      <c r="BA893" s="125" t="s">
        <v>16991</v>
      </c>
      <c r="BB893" s="127"/>
      <c r="BC893" s="128">
        <f t="shared" si="373"/>
        <v>0</v>
      </c>
      <c r="BJ893" s="97" t="str">
        <f>VLOOKUP(C893,BM:BO,3,FALSE)</f>
        <v>440.000</v>
      </c>
      <c r="BM893" s="97" t="s">
        <v>3843</v>
      </c>
      <c r="BN893" s="97" t="s">
        <v>661</v>
      </c>
      <c r="BO893" s="97" t="s">
        <v>2983</v>
      </c>
      <c r="BU893" s="97" t="s">
        <v>3843</v>
      </c>
      <c r="BV893" s="97" t="s">
        <v>661</v>
      </c>
      <c r="BW893" s="97" t="s">
        <v>2983</v>
      </c>
      <c r="CH893" s="119">
        <f t="shared" si="366"/>
        <v>6.9849193096160889E-10</v>
      </c>
    </row>
    <row r="894" spans="1:86" x14ac:dyDescent="0.3">
      <c r="A894" s="97">
        <v>1</v>
      </c>
      <c r="B894" s="120">
        <f>SUBTOTAL(9,$A$827:A894)</f>
        <v>64</v>
      </c>
      <c r="C894" s="130" t="s">
        <v>3672</v>
      </c>
      <c r="D894" s="117">
        <f t="shared" si="377"/>
        <v>9688750</v>
      </c>
      <c r="E894" s="133">
        <v>0</v>
      </c>
      <c r="F894" s="133">
        <v>0</v>
      </c>
      <c r="G894" s="133">
        <v>0</v>
      </c>
      <c r="H894" s="133">
        <v>0</v>
      </c>
      <c r="I894" s="133">
        <v>0</v>
      </c>
      <c r="J894" s="133">
        <v>0</v>
      </c>
      <c r="K894" s="149">
        <v>0</v>
      </c>
      <c r="L894" s="133">
        <v>0</v>
      </c>
      <c r="M894" s="117">
        <v>1150</v>
      </c>
      <c r="N894" s="117">
        <v>9289945.1699999999</v>
      </c>
      <c r="O894" s="133">
        <v>0</v>
      </c>
      <c r="P894" s="133">
        <v>0</v>
      </c>
      <c r="Q894" s="133">
        <v>0</v>
      </c>
      <c r="R894" s="133">
        <v>0</v>
      </c>
      <c r="S894" s="133">
        <v>0</v>
      </c>
      <c r="T894" s="133">
        <v>0</v>
      </c>
      <c r="U894" s="133">
        <v>0</v>
      </c>
      <c r="V894" s="133">
        <v>0</v>
      </c>
      <c r="W894" s="133">
        <v>0</v>
      </c>
      <c r="X894" s="133">
        <v>0</v>
      </c>
      <c r="Y894" s="133">
        <v>0</v>
      </c>
      <c r="Z894" s="133">
        <v>0</v>
      </c>
      <c r="AA894" s="133">
        <v>0</v>
      </c>
      <c r="AB894" s="133">
        <v>0</v>
      </c>
      <c r="AC894" s="117">
        <f t="shared" si="378"/>
        <v>198804.83</v>
      </c>
      <c r="AD894" s="133">
        <v>200000</v>
      </c>
      <c r="AE894" s="133">
        <v>0</v>
      </c>
      <c r="AF894" s="108">
        <v>2025</v>
      </c>
      <c r="AG894" s="108">
        <v>2025</v>
      </c>
      <c r="AH894" s="108">
        <v>2025</v>
      </c>
      <c r="AI894" s="124"/>
      <c r="AJ894" s="124"/>
      <c r="AK894" s="124"/>
      <c r="AL894" s="124"/>
      <c r="AM894" s="125" t="s">
        <v>16941</v>
      </c>
      <c r="AN894" s="125" t="s">
        <v>16938</v>
      </c>
      <c r="AO894" s="125"/>
      <c r="AP894" s="125" t="s">
        <v>16932</v>
      </c>
      <c r="AQ894" s="125" t="s">
        <v>16940</v>
      </c>
      <c r="AR894" s="125" t="s">
        <v>16942</v>
      </c>
      <c r="AS894" s="125"/>
      <c r="AT894" s="125"/>
      <c r="AU894" s="125"/>
      <c r="AV894" s="125"/>
      <c r="AW894" s="125">
        <v>1989</v>
      </c>
      <c r="AX894" s="126">
        <v>3233.6</v>
      </c>
      <c r="AY894" s="126">
        <v>1150</v>
      </c>
      <c r="AZ894" s="125" t="s">
        <v>2966</v>
      </c>
      <c r="BA894" s="125" t="s">
        <v>16991</v>
      </c>
      <c r="BB894" s="127"/>
      <c r="BC894" s="128">
        <f t="shared" si="373"/>
        <v>0</v>
      </c>
      <c r="CH894" s="119">
        <f t="shared" si="366"/>
        <v>8.7311491370201111E-11</v>
      </c>
    </row>
    <row r="895" spans="1:86" x14ac:dyDescent="0.3">
      <c r="B895" s="150" t="s">
        <v>532</v>
      </c>
      <c r="C895" s="150"/>
      <c r="D895" s="116">
        <f>SUM(D896:D897)</f>
        <v>17708184.119999997</v>
      </c>
      <c r="E895" s="117">
        <f t="shared" ref="E895:AE895" si="379">SUM(E896:E897)</f>
        <v>0</v>
      </c>
      <c r="F895" s="117">
        <f t="shared" si="379"/>
        <v>0</v>
      </c>
      <c r="G895" s="117">
        <f t="shared" si="379"/>
        <v>0</v>
      </c>
      <c r="H895" s="117">
        <f t="shared" si="379"/>
        <v>0</v>
      </c>
      <c r="I895" s="117">
        <f t="shared" si="379"/>
        <v>0</v>
      </c>
      <c r="J895" s="117">
        <f t="shared" si="379"/>
        <v>0</v>
      </c>
      <c r="K895" s="118">
        <f t="shared" si="379"/>
        <v>0</v>
      </c>
      <c r="L895" s="117">
        <f t="shared" si="379"/>
        <v>0</v>
      </c>
      <c r="M895" s="117">
        <f t="shared" si="379"/>
        <v>1993</v>
      </c>
      <c r="N895" s="117">
        <f t="shared" si="379"/>
        <v>16965130.329999998</v>
      </c>
      <c r="O895" s="117">
        <f t="shared" si="379"/>
        <v>0</v>
      </c>
      <c r="P895" s="117">
        <f t="shared" si="379"/>
        <v>0</v>
      </c>
      <c r="Q895" s="117">
        <f t="shared" si="379"/>
        <v>0</v>
      </c>
      <c r="R895" s="117">
        <f t="shared" si="379"/>
        <v>0</v>
      </c>
      <c r="S895" s="117">
        <f t="shared" si="379"/>
        <v>0</v>
      </c>
      <c r="T895" s="117">
        <f t="shared" si="379"/>
        <v>0</v>
      </c>
      <c r="U895" s="117">
        <f t="shared" si="379"/>
        <v>0</v>
      </c>
      <c r="V895" s="117">
        <f t="shared" si="379"/>
        <v>0</v>
      </c>
      <c r="W895" s="117">
        <f t="shared" si="379"/>
        <v>0</v>
      </c>
      <c r="X895" s="117">
        <f t="shared" si="379"/>
        <v>0</v>
      </c>
      <c r="Y895" s="117">
        <f t="shared" si="379"/>
        <v>0</v>
      </c>
      <c r="Z895" s="117">
        <f t="shared" si="379"/>
        <v>0</v>
      </c>
      <c r="AA895" s="117">
        <f t="shared" si="379"/>
        <v>0</v>
      </c>
      <c r="AB895" s="117">
        <f t="shared" si="379"/>
        <v>0</v>
      </c>
      <c r="AC895" s="117">
        <f t="shared" si="379"/>
        <v>363053.79000000004</v>
      </c>
      <c r="AD895" s="117">
        <f t="shared" si="379"/>
        <v>380000</v>
      </c>
      <c r="AE895" s="117">
        <f t="shared" si="379"/>
        <v>0</v>
      </c>
      <c r="AF895" s="108" t="s">
        <v>17004</v>
      </c>
      <c r="AG895" s="108" t="s">
        <v>17004</v>
      </c>
      <c r="AH895" s="108" t="s">
        <v>17004</v>
      </c>
      <c r="AI895" s="124"/>
      <c r="AJ895" s="124"/>
      <c r="AK895" s="124"/>
      <c r="AL895" s="124"/>
      <c r="AM895" s="125"/>
      <c r="AN895" s="125"/>
      <c r="AO895" s="125"/>
      <c r="AP895" s="125"/>
      <c r="AQ895" s="125"/>
      <c r="AR895" s="125"/>
      <c r="AS895" s="125"/>
      <c r="AT895" s="125"/>
      <c r="AU895" s="125"/>
      <c r="AV895" s="125"/>
      <c r="AW895" s="125"/>
      <c r="AX895" s="126"/>
      <c r="AY895" s="126"/>
      <c r="AZ895" s="125"/>
      <c r="BA895" s="125"/>
      <c r="BB895" s="127"/>
      <c r="BC895" s="128">
        <f t="shared" si="373"/>
        <v>-1993</v>
      </c>
      <c r="BJ895" s="97" t="e">
        <f t="shared" ref="BJ895:BJ926" si="380">VLOOKUP(C895,BM:BO,3,FALSE)</f>
        <v>#N/A</v>
      </c>
      <c r="BM895" s="97" t="s">
        <v>3844</v>
      </c>
      <c r="BN895" s="97" t="s">
        <v>2983</v>
      </c>
      <c r="BO895" s="97" t="s">
        <v>2983</v>
      </c>
      <c r="BU895" s="97" t="s">
        <v>3844</v>
      </c>
      <c r="BV895" s="97" t="s">
        <v>2983</v>
      </c>
      <c r="BW895" s="97" t="s">
        <v>2983</v>
      </c>
      <c r="CH895" s="119">
        <f t="shared" si="366"/>
        <v>-9.3132257461547852E-10</v>
      </c>
    </row>
    <row r="896" spans="1:86" x14ac:dyDescent="0.3">
      <c r="A896" s="97">
        <v>1</v>
      </c>
      <c r="B896" s="120">
        <f>SUBTOTAL(9,$A$827:A896)</f>
        <v>65</v>
      </c>
      <c r="C896" s="130" t="s">
        <v>560</v>
      </c>
      <c r="D896" s="117">
        <f t="shared" ref="D896:D897" si="381">E896+F896+G896+H896+I896+J896+L896+N896+P896+R896+T896+U896+V896+W896+X896+Y896+Z896+AA896+AB896+AC896+AD896+AE896</f>
        <v>9336140.879999999</v>
      </c>
      <c r="E896" s="133">
        <v>0</v>
      </c>
      <c r="F896" s="133">
        <v>0</v>
      </c>
      <c r="G896" s="133">
        <v>0</v>
      </c>
      <c r="H896" s="133">
        <v>0</v>
      </c>
      <c r="I896" s="133">
        <v>0</v>
      </c>
      <c r="J896" s="133">
        <v>0</v>
      </c>
      <c r="K896" s="149">
        <v>0</v>
      </c>
      <c r="L896" s="133">
        <v>0</v>
      </c>
      <c r="M896" s="117">
        <v>1047</v>
      </c>
      <c r="N896" s="117">
        <v>8944723.7899999991</v>
      </c>
      <c r="O896" s="133">
        <v>0</v>
      </c>
      <c r="P896" s="133">
        <v>0</v>
      </c>
      <c r="Q896" s="133">
        <v>0</v>
      </c>
      <c r="R896" s="133">
        <v>0</v>
      </c>
      <c r="S896" s="133">
        <v>0</v>
      </c>
      <c r="T896" s="133">
        <v>0</v>
      </c>
      <c r="U896" s="133">
        <v>0</v>
      </c>
      <c r="V896" s="133">
        <v>0</v>
      </c>
      <c r="W896" s="133">
        <v>0</v>
      </c>
      <c r="X896" s="133">
        <v>0</v>
      </c>
      <c r="Y896" s="133">
        <v>0</v>
      </c>
      <c r="Z896" s="133">
        <v>0</v>
      </c>
      <c r="AA896" s="133">
        <v>0</v>
      </c>
      <c r="AB896" s="133">
        <v>0</v>
      </c>
      <c r="AC896" s="117">
        <f>ROUND(N896*2.14%,2)</f>
        <v>191417.09</v>
      </c>
      <c r="AD896" s="133">
        <v>200000</v>
      </c>
      <c r="AE896" s="133">
        <v>0</v>
      </c>
      <c r="AF896" s="108">
        <v>2025</v>
      </c>
      <c r="AG896" s="108">
        <v>2025</v>
      </c>
      <c r="AH896" s="108">
        <v>2025</v>
      </c>
      <c r="AI896" s="124"/>
      <c r="AJ896" s="124"/>
      <c r="AK896" s="124"/>
      <c r="AL896" s="124"/>
      <c r="AM896" s="125" t="s">
        <v>16933</v>
      </c>
      <c r="AN896" s="125" t="s">
        <v>16953</v>
      </c>
      <c r="AO896" s="125">
        <v>2014</v>
      </c>
      <c r="AP896" s="125" t="s">
        <v>16943</v>
      </c>
      <c r="AQ896" s="125" t="s">
        <v>16947</v>
      </c>
      <c r="AR896" s="125" t="s">
        <v>16937</v>
      </c>
      <c r="AS896" s="125"/>
      <c r="AT896" s="125" t="s">
        <v>16954</v>
      </c>
      <c r="AU896" s="129">
        <v>2357957.75</v>
      </c>
      <c r="AV896" s="129">
        <v>2347436.0300000003</v>
      </c>
      <c r="AW896" s="125" t="s">
        <v>923</v>
      </c>
      <c r="AX896" s="126">
        <v>7983</v>
      </c>
      <c r="AY896" s="126">
        <v>1047</v>
      </c>
      <c r="AZ896" s="125" t="s">
        <v>2989</v>
      </c>
      <c r="BA896" s="125" t="s">
        <v>16991</v>
      </c>
      <c r="BB896" s="127"/>
      <c r="BC896" s="128">
        <f t="shared" si="373"/>
        <v>0</v>
      </c>
      <c r="BJ896" s="97" t="str">
        <f t="shared" si="380"/>
        <v>984.200</v>
      </c>
      <c r="BM896" s="97" t="s">
        <v>3845</v>
      </c>
      <c r="BN896" s="97" t="s">
        <v>2983</v>
      </c>
      <c r="BO896" s="97" t="s">
        <v>2983</v>
      </c>
      <c r="BU896" s="97" t="s">
        <v>3845</v>
      </c>
      <c r="BV896" s="97" t="s">
        <v>2983</v>
      </c>
      <c r="BW896" s="97" t="s">
        <v>2983</v>
      </c>
      <c r="CH896" s="119">
        <f t="shared" si="366"/>
        <v>-1.4551915228366852E-10</v>
      </c>
    </row>
    <row r="897" spans="1:86" x14ac:dyDescent="0.3">
      <c r="A897" s="97">
        <v>1</v>
      </c>
      <c r="B897" s="120">
        <f>SUBTOTAL(9,$A$827:A897)</f>
        <v>66</v>
      </c>
      <c r="C897" s="130" t="s">
        <v>561</v>
      </c>
      <c r="D897" s="117">
        <f t="shared" si="381"/>
        <v>8372043.2400000002</v>
      </c>
      <c r="E897" s="133">
        <v>0</v>
      </c>
      <c r="F897" s="133">
        <v>0</v>
      </c>
      <c r="G897" s="133">
        <v>0</v>
      </c>
      <c r="H897" s="133">
        <v>0</v>
      </c>
      <c r="I897" s="133">
        <v>0</v>
      </c>
      <c r="J897" s="133">
        <v>0</v>
      </c>
      <c r="K897" s="149">
        <v>0</v>
      </c>
      <c r="L897" s="133">
        <v>0</v>
      </c>
      <c r="M897" s="117">
        <v>946.00000000000011</v>
      </c>
      <c r="N897" s="117">
        <v>8020406.54</v>
      </c>
      <c r="O897" s="133">
        <v>0</v>
      </c>
      <c r="P897" s="133">
        <v>0</v>
      </c>
      <c r="Q897" s="133">
        <v>0</v>
      </c>
      <c r="R897" s="133">
        <v>0</v>
      </c>
      <c r="S897" s="133">
        <v>0</v>
      </c>
      <c r="T897" s="133">
        <v>0</v>
      </c>
      <c r="U897" s="133">
        <v>0</v>
      </c>
      <c r="V897" s="133">
        <v>0</v>
      </c>
      <c r="W897" s="133">
        <v>0</v>
      </c>
      <c r="X897" s="133">
        <v>0</v>
      </c>
      <c r="Y897" s="133">
        <v>0</v>
      </c>
      <c r="Z897" s="133">
        <v>0</v>
      </c>
      <c r="AA897" s="133">
        <v>0</v>
      </c>
      <c r="AB897" s="133">
        <v>0</v>
      </c>
      <c r="AC897" s="117">
        <f>ROUND(N897*2.14%,2)</f>
        <v>171636.7</v>
      </c>
      <c r="AD897" s="117">
        <v>180000</v>
      </c>
      <c r="AE897" s="133">
        <v>0</v>
      </c>
      <c r="AF897" s="108">
        <v>2025</v>
      </c>
      <c r="AG897" s="108">
        <v>2025</v>
      </c>
      <c r="AH897" s="108">
        <v>2025</v>
      </c>
      <c r="AI897" s="124"/>
      <c r="AJ897" s="124"/>
      <c r="AK897" s="124"/>
      <c r="AL897" s="124"/>
      <c r="AM897" s="125" t="s">
        <v>16946</v>
      </c>
      <c r="AN897" s="125" t="s">
        <v>16931</v>
      </c>
      <c r="AO897" s="125">
        <v>0</v>
      </c>
      <c r="AP897" s="125" t="s">
        <v>16943</v>
      </c>
      <c r="AQ897" s="125" t="s">
        <v>16943</v>
      </c>
      <c r="AR897" s="125" t="s">
        <v>16943</v>
      </c>
      <c r="AS897" s="125"/>
      <c r="AT897" s="125"/>
      <c r="AU897" s="125"/>
      <c r="AV897" s="125"/>
      <c r="AW897" s="125" t="s">
        <v>655</v>
      </c>
      <c r="AX897" s="126">
        <v>5480.6</v>
      </c>
      <c r="AY897" s="126">
        <v>872.7</v>
      </c>
      <c r="AZ897" s="125" t="s">
        <v>2966</v>
      </c>
      <c r="BA897" s="125" t="s">
        <v>16991</v>
      </c>
      <c r="BB897" s="127"/>
      <c r="BC897" s="128">
        <f t="shared" si="373"/>
        <v>-73.300000000000068</v>
      </c>
      <c r="BJ897" s="97" t="str">
        <f t="shared" si="380"/>
        <v>851.500</v>
      </c>
      <c r="BM897" s="97" t="s">
        <v>3847</v>
      </c>
      <c r="BN897" s="97" t="s">
        <v>2983</v>
      </c>
      <c r="BO897" s="97" t="s">
        <v>2983</v>
      </c>
      <c r="BU897" s="97" t="s">
        <v>3847</v>
      </c>
      <c r="BV897" s="97" t="s">
        <v>2983</v>
      </c>
      <c r="BW897" s="97" t="s">
        <v>2983</v>
      </c>
      <c r="CH897" s="119">
        <f t="shared" si="366"/>
        <v>1.7462298274040222E-10</v>
      </c>
    </row>
    <row r="898" spans="1:86" x14ac:dyDescent="0.3">
      <c r="B898" s="150" t="s">
        <v>533</v>
      </c>
      <c r="C898" s="150"/>
      <c r="D898" s="116">
        <f>SUM(D899:D900)</f>
        <v>17034035.52</v>
      </c>
      <c r="E898" s="117">
        <f t="shared" ref="E898:AE898" si="382">SUM(E899:E900)</f>
        <v>0</v>
      </c>
      <c r="F898" s="117">
        <f t="shared" si="382"/>
        <v>0</v>
      </c>
      <c r="G898" s="117">
        <f t="shared" si="382"/>
        <v>0</v>
      </c>
      <c r="H898" s="117">
        <f t="shared" si="382"/>
        <v>0</v>
      </c>
      <c r="I898" s="117">
        <f t="shared" si="382"/>
        <v>0</v>
      </c>
      <c r="J898" s="117">
        <f t="shared" si="382"/>
        <v>0</v>
      </c>
      <c r="K898" s="118">
        <f t="shared" si="382"/>
        <v>0</v>
      </c>
      <c r="L898" s="117">
        <f t="shared" si="382"/>
        <v>0</v>
      </c>
      <c r="M898" s="117">
        <f t="shared" si="382"/>
        <v>2021.6999999999998</v>
      </c>
      <c r="N898" s="117">
        <f t="shared" si="382"/>
        <v>16305106.239999998</v>
      </c>
      <c r="O898" s="117">
        <f t="shared" si="382"/>
        <v>0</v>
      </c>
      <c r="P898" s="117">
        <f t="shared" si="382"/>
        <v>0</v>
      </c>
      <c r="Q898" s="117">
        <f t="shared" si="382"/>
        <v>0</v>
      </c>
      <c r="R898" s="117">
        <f t="shared" si="382"/>
        <v>0</v>
      </c>
      <c r="S898" s="117">
        <f t="shared" si="382"/>
        <v>0</v>
      </c>
      <c r="T898" s="117">
        <f t="shared" si="382"/>
        <v>0</v>
      </c>
      <c r="U898" s="117">
        <f t="shared" si="382"/>
        <v>0</v>
      </c>
      <c r="V898" s="117">
        <f t="shared" si="382"/>
        <v>0</v>
      </c>
      <c r="W898" s="117">
        <f t="shared" si="382"/>
        <v>0</v>
      </c>
      <c r="X898" s="117">
        <f t="shared" si="382"/>
        <v>0</v>
      </c>
      <c r="Y898" s="117">
        <f t="shared" si="382"/>
        <v>0</v>
      </c>
      <c r="Z898" s="117">
        <f t="shared" si="382"/>
        <v>0</v>
      </c>
      <c r="AA898" s="117">
        <f t="shared" si="382"/>
        <v>0</v>
      </c>
      <c r="AB898" s="117">
        <f t="shared" si="382"/>
        <v>0</v>
      </c>
      <c r="AC898" s="117">
        <f t="shared" si="382"/>
        <v>348929.28000000003</v>
      </c>
      <c r="AD898" s="117">
        <f t="shared" si="382"/>
        <v>380000</v>
      </c>
      <c r="AE898" s="117">
        <f t="shared" si="382"/>
        <v>0</v>
      </c>
      <c r="AF898" s="108" t="s">
        <v>17004</v>
      </c>
      <c r="AG898" s="108" t="s">
        <v>17004</v>
      </c>
      <c r="AH898" s="108" t="s">
        <v>17004</v>
      </c>
      <c r="AI898" s="124"/>
      <c r="AJ898" s="124"/>
      <c r="AK898" s="124"/>
      <c r="AL898" s="124"/>
      <c r="AM898" s="125"/>
      <c r="AN898" s="125"/>
      <c r="AO898" s="125"/>
      <c r="AP898" s="125"/>
      <c r="AQ898" s="125"/>
      <c r="AR898" s="125"/>
      <c r="AS898" s="125"/>
      <c r="AT898" s="125"/>
      <c r="AU898" s="125"/>
      <c r="AV898" s="125"/>
      <c r="AW898" s="125"/>
      <c r="AX898" s="126"/>
      <c r="AY898" s="126"/>
      <c r="AZ898" s="125"/>
      <c r="BA898" s="125"/>
      <c r="BB898" s="127"/>
      <c r="BC898" s="128">
        <f t="shared" si="373"/>
        <v>-2021.6999999999998</v>
      </c>
      <c r="BJ898" s="97" t="e">
        <f t="shared" si="380"/>
        <v>#N/A</v>
      </c>
      <c r="BM898" s="97" t="s">
        <v>3849</v>
      </c>
      <c r="BN898" s="97" t="s">
        <v>16968</v>
      </c>
      <c r="BO898" s="97" t="s">
        <v>3850</v>
      </c>
      <c r="BU898" s="97" t="s">
        <v>3849</v>
      </c>
      <c r="BV898" s="97" t="s">
        <v>16968</v>
      </c>
      <c r="BW898" s="97" t="s">
        <v>3850</v>
      </c>
      <c r="CH898" s="119">
        <f t="shared" si="366"/>
        <v>1.1641532182693481E-9</v>
      </c>
    </row>
    <row r="899" spans="1:86" x14ac:dyDescent="0.3">
      <c r="A899" s="97">
        <v>1</v>
      </c>
      <c r="B899" s="120">
        <f>SUBTOTAL(9,$A$827:A899)</f>
        <v>67</v>
      </c>
      <c r="C899" s="130" t="s">
        <v>562</v>
      </c>
      <c r="D899" s="117">
        <f t="shared" ref="D899:D900" si="383">E899+F899+G899+H899+I899+J899+L899+N899+P899+R899+T899+U899+V899+W899+X899+Y899+Z899+AA899+AB899+AC899+AD899+AE899</f>
        <v>10054268.479999999</v>
      </c>
      <c r="E899" s="133">
        <v>0</v>
      </c>
      <c r="F899" s="133">
        <v>0</v>
      </c>
      <c r="G899" s="133">
        <v>0</v>
      </c>
      <c r="H899" s="133">
        <v>0</v>
      </c>
      <c r="I899" s="133">
        <v>0</v>
      </c>
      <c r="J899" s="133">
        <v>0</v>
      </c>
      <c r="K899" s="149">
        <v>0</v>
      </c>
      <c r="L899" s="133">
        <v>0</v>
      </c>
      <c r="M899" s="117">
        <v>1193.3</v>
      </c>
      <c r="N899" s="117">
        <v>9647805.4399999995</v>
      </c>
      <c r="O899" s="133">
        <v>0</v>
      </c>
      <c r="P899" s="133">
        <v>0</v>
      </c>
      <c r="Q899" s="133">
        <v>0</v>
      </c>
      <c r="R899" s="133">
        <v>0</v>
      </c>
      <c r="S899" s="133">
        <v>0</v>
      </c>
      <c r="T899" s="133">
        <v>0</v>
      </c>
      <c r="U899" s="133">
        <v>0</v>
      </c>
      <c r="V899" s="133">
        <v>0</v>
      </c>
      <c r="W899" s="133">
        <v>0</v>
      </c>
      <c r="X899" s="133">
        <v>0</v>
      </c>
      <c r="Y899" s="133">
        <v>0</v>
      </c>
      <c r="Z899" s="133">
        <v>0</v>
      </c>
      <c r="AA899" s="133">
        <v>0</v>
      </c>
      <c r="AB899" s="133">
        <v>0</v>
      </c>
      <c r="AC899" s="117">
        <f>ROUND(N899*2.14%,2)</f>
        <v>206463.04</v>
      </c>
      <c r="AD899" s="133">
        <v>200000</v>
      </c>
      <c r="AE899" s="133">
        <v>0</v>
      </c>
      <c r="AF899" s="108">
        <v>2025</v>
      </c>
      <c r="AG899" s="108">
        <v>2025</v>
      </c>
      <c r="AH899" s="108">
        <v>2025</v>
      </c>
      <c r="AI899" s="124"/>
      <c r="AJ899" s="124"/>
      <c r="AK899" s="124"/>
      <c r="AL899" s="124"/>
      <c r="AM899" s="125" t="s">
        <v>16933</v>
      </c>
      <c r="AN899" s="125" t="s">
        <v>16941</v>
      </c>
      <c r="AO899" s="125">
        <v>0</v>
      </c>
      <c r="AP899" s="125" t="s">
        <v>16930</v>
      </c>
      <c r="AQ899" s="125" t="s">
        <v>16943</v>
      </c>
      <c r="AR899" s="125" t="s">
        <v>16932</v>
      </c>
      <c r="AS899" s="125"/>
      <c r="AT899" s="125"/>
      <c r="AU899" s="125"/>
      <c r="AV899" s="125"/>
      <c r="AW899" s="125" t="s">
        <v>616</v>
      </c>
      <c r="AX899" s="126">
        <v>2574.4</v>
      </c>
      <c r="AY899" s="126">
        <v>1193.3</v>
      </c>
      <c r="AZ899" s="125" t="s">
        <v>2966</v>
      </c>
      <c r="BA899" s="125" t="s">
        <v>16991</v>
      </c>
      <c r="BB899" s="127"/>
      <c r="BC899" s="128">
        <f t="shared" si="373"/>
        <v>0</v>
      </c>
      <c r="BJ899" s="97" t="str">
        <f t="shared" si="380"/>
        <v>861.000</v>
      </c>
      <c r="BM899" s="97" t="s">
        <v>3852</v>
      </c>
      <c r="BN899" s="97" t="s">
        <v>16968</v>
      </c>
      <c r="BO899" s="97" t="s">
        <v>2983</v>
      </c>
      <c r="BU899" s="97" t="s">
        <v>3852</v>
      </c>
      <c r="BV899" s="97" t="s">
        <v>16968</v>
      </c>
      <c r="BW899" s="97" t="s">
        <v>2983</v>
      </c>
      <c r="CH899" s="119">
        <f t="shared" si="366"/>
        <v>-9.0221874415874481E-10</v>
      </c>
    </row>
    <row r="900" spans="1:86" x14ac:dyDescent="0.3">
      <c r="A900" s="97">
        <v>1</v>
      </c>
      <c r="B900" s="120">
        <f>SUBTOTAL(9,$A$827:A900)</f>
        <v>68</v>
      </c>
      <c r="C900" s="130" t="s">
        <v>563</v>
      </c>
      <c r="D900" s="117">
        <f t="shared" si="383"/>
        <v>6979767.04</v>
      </c>
      <c r="E900" s="133">
        <v>0</v>
      </c>
      <c r="F900" s="133">
        <v>0</v>
      </c>
      <c r="G900" s="133">
        <v>0</v>
      </c>
      <c r="H900" s="133">
        <v>0</v>
      </c>
      <c r="I900" s="133">
        <v>0</v>
      </c>
      <c r="J900" s="133">
        <v>0</v>
      </c>
      <c r="K900" s="149">
        <v>0</v>
      </c>
      <c r="L900" s="133">
        <v>0</v>
      </c>
      <c r="M900" s="117">
        <v>828.4</v>
      </c>
      <c r="N900" s="117">
        <v>6657300.7999999998</v>
      </c>
      <c r="O900" s="133">
        <v>0</v>
      </c>
      <c r="P900" s="133">
        <v>0</v>
      </c>
      <c r="Q900" s="133">
        <v>0</v>
      </c>
      <c r="R900" s="133">
        <v>0</v>
      </c>
      <c r="S900" s="133">
        <v>0</v>
      </c>
      <c r="T900" s="133">
        <v>0</v>
      </c>
      <c r="U900" s="133">
        <v>0</v>
      </c>
      <c r="V900" s="133">
        <v>0</v>
      </c>
      <c r="W900" s="133">
        <v>0</v>
      </c>
      <c r="X900" s="133">
        <v>0</v>
      </c>
      <c r="Y900" s="133">
        <v>0</v>
      </c>
      <c r="Z900" s="133">
        <v>0</v>
      </c>
      <c r="AA900" s="133">
        <v>0</v>
      </c>
      <c r="AB900" s="133">
        <v>0</v>
      </c>
      <c r="AC900" s="117">
        <f>ROUND(N900*2.14%,2)</f>
        <v>142466.23999999999</v>
      </c>
      <c r="AD900" s="117">
        <v>180000</v>
      </c>
      <c r="AE900" s="133">
        <v>0</v>
      </c>
      <c r="AF900" s="108">
        <v>2025</v>
      </c>
      <c r="AG900" s="108">
        <v>2025</v>
      </c>
      <c r="AH900" s="108">
        <v>2025</v>
      </c>
      <c r="AI900" s="124"/>
      <c r="AJ900" s="124"/>
      <c r="AK900" s="124"/>
      <c r="AL900" s="124"/>
      <c r="AM900" s="125" t="s">
        <v>16934</v>
      </c>
      <c r="AN900" s="125" t="s">
        <v>16938</v>
      </c>
      <c r="AO900" s="125">
        <v>0</v>
      </c>
      <c r="AP900" s="125">
        <v>2019</v>
      </c>
      <c r="AQ900" s="125" t="s">
        <v>16940</v>
      </c>
      <c r="AR900" s="125">
        <v>0</v>
      </c>
      <c r="AS900" s="125"/>
      <c r="AT900" s="125" t="s">
        <v>16954</v>
      </c>
      <c r="AU900" s="129">
        <v>3484396.9</v>
      </c>
      <c r="AV900" s="129">
        <v>584460.44999999995</v>
      </c>
      <c r="AW900" s="125" t="s">
        <v>994</v>
      </c>
      <c r="AX900" s="126">
        <v>812.7</v>
      </c>
      <c r="AY900" s="126">
        <v>751</v>
      </c>
      <c r="AZ900" s="125" t="s">
        <v>2966</v>
      </c>
      <c r="BA900" s="125">
        <v>2009</v>
      </c>
      <c r="BB900" s="127"/>
      <c r="BC900" s="128">
        <f t="shared" si="373"/>
        <v>-77.399999999999977</v>
      </c>
      <c r="BJ900" s="97" t="e">
        <f t="shared" si="380"/>
        <v>#N/A</v>
      </c>
      <c r="BM900" s="97" t="s">
        <v>3854</v>
      </c>
      <c r="BN900" s="97" t="s">
        <v>1013</v>
      </c>
      <c r="BO900" s="97" t="s">
        <v>3855</v>
      </c>
      <c r="BU900" s="97" t="s">
        <v>3854</v>
      </c>
      <c r="BV900" s="97" t="s">
        <v>1013</v>
      </c>
      <c r="BW900" s="97" t="s">
        <v>3855</v>
      </c>
      <c r="CH900" s="119">
        <f t="shared" si="366"/>
        <v>2.3283064365386963E-10</v>
      </c>
    </row>
    <row r="901" spans="1:86" x14ac:dyDescent="0.3">
      <c r="B901" s="150" t="s">
        <v>534</v>
      </c>
      <c r="C901" s="150"/>
      <c r="D901" s="116">
        <f>D902+D903+D904</f>
        <v>16380603.180000002</v>
      </c>
      <c r="E901" s="117">
        <f t="shared" ref="E901:AE901" si="384">E902+E903+E904</f>
        <v>227625.8</v>
      </c>
      <c r="F901" s="117">
        <f t="shared" si="384"/>
        <v>0</v>
      </c>
      <c r="G901" s="117">
        <f t="shared" si="384"/>
        <v>4065919.47</v>
      </c>
      <c r="H901" s="117">
        <f t="shared" si="384"/>
        <v>357676.95</v>
      </c>
      <c r="I901" s="117">
        <f t="shared" si="384"/>
        <v>0</v>
      </c>
      <c r="J901" s="117">
        <f t="shared" si="384"/>
        <v>0</v>
      </c>
      <c r="K901" s="118">
        <f t="shared" si="384"/>
        <v>0</v>
      </c>
      <c r="L901" s="117">
        <f t="shared" si="384"/>
        <v>0</v>
      </c>
      <c r="M901" s="117">
        <f t="shared" si="384"/>
        <v>1324</v>
      </c>
      <c r="N901" s="117">
        <f t="shared" si="384"/>
        <v>10886865.870000001</v>
      </c>
      <c r="O901" s="117">
        <f t="shared" si="384"/>
        <v>0</v>
      </c>
      <c r="P901" s="117">
        <f t="shared" si="384"/>
        <v>0</v>
      </c>
      <c r="Q901" s="117">
        <f t="shared" si="384"/>
        <v>0</v>
      </c>
      <c r="R901" s="117">
        <f t="shared" si="384"/>
        <v>0</v>
      </c>
      <c r="S901" s="117">
        <f t="shared" si="384"/>
        <v>0</v>
      </c>
      <c r="T901" s="117">
        <f t="shared" si="384"/>
        <v>0</v>
      </c>
      <c r="U901" s="117">
        <f t="shared" si="384"/>
        <v>0</v>
      </c>
      <c r="V901" s="117">
        <f t="shared" si="384"/>
        <v>0</v>
      </c>
      <c r="W901" s="117">
        <f t="shared" si="384"/>
        <v>0</v>
      </c>
      <c r="X901" s="117">
        <f t="shared" si="384"/>
        <v>0</v>
      </c>
      <c r="Y901" s="117">
        <f t="shared" si="384"/>
        <v>0</v>
      </c>
      <c r="Z901" s="117">
        <f t="shared" si="384"/>
        <v>0</v>
      </c>
      <c r="AA901" s="117">
        <f t="shared" si="384"/>
        <v>0</v>
      </c>
      <c r="AB901" s="117">
        <f t="shared" si="384"/>
        <v>0</v>
      </c>
      <c r="AC901" s="117">
        <f t="shared" si="384"/>
        <v>332515.08999999997</v>
      </c>
      <c r="AD901" s="117">
        <f t="shared" si="384"/>
        <v>510000</v>
      </c>
      <c r="AE901" s="117">
        <f t="shared" si="384"/>
        <v>0</v>
      </c>
      <c r="AF901" s="108" t="s">
        <v>17004</v>
      </c>
      <c r="AG901" s="108" t="s">
        <v>17004</v>
      </c>
      <c r="AH901" s="108" t="s">
        <v>17004</v>
      </c>
      <c r="AI901" s="124"/>
      <c r="AJ901" s="124"/>
      <c r="AK901" s="124"/>
      <c r="AL901" s="124"/>
      <c r="AM901" s="125"/>
      <c r="AN901" s="125"/>
      <c r="AO901" s="125"/>
      <c r="AP901" s="125"/>
      <c r="AQ901" s="125"/>
      <c r="AR901" s="125"/>
      <c r="AS901" s="125"/>
      <c r="AT901" s="125"/>
      <c r="AU901" s="125"/>
      <c r="AV901" s="125"/>
      <c r="AW901" s="125"/>
      <c r="AX901" s="126"/>
      <c r="AY901" s="126"/>
      <c r="AZ901" s="125"/>
      <c r="BA901" s="125"/>
      <c r="BB901" s="127"/>
      <c r="BC901" s="128">
        <f t="shared" si="373"/>
        <v>-1324</v>
      </c>
      <c r="BJ901" s="97" t="e">
        <f t="shared" si="380"/>
        <v>#N/A</v>
      </c>
      <c r="BM901" s="97" t="s">
        <v>750</v>
      </c>
      <c r="BN901" s="97" t="s">
        <v>2983</v>
      </c>
      <c r="BO901" s="97" t="s">
        <v>2983</v>
      </c>
      <c r="BU901" s="97" t="s">
        <v>750</v>
      </c>
      <c r="BV901" s="97" t="s">
        <v>2983</v>
      </c>
      <c r="BW901" s="97" t="s">
        <v>2983</v>
      </c>
      <c r="CH901" s="119">
        <f t="shared" si="366"/>
        <v>-1.1641532182693481E-10</v>
      </c>
    </row>
    <row r="902" spans="1:86" x14ac:dyDescent="0.3">
      <c r="A902" s="97">
        <v>1</v>
      </c>
      <c r="B902" s="120">
        <f>SUBTOTAL(9,$A$827:A902)</f>
        <v>69</v>
      </c>
      <c r="C902" s="130" t="s">
        <v>564</v>
      </c>
      <c r="D902" s="117">
        <f t="shared" ref="D902:D904" si="385">E902+F902+G902+H902+I902+J902+L902+N902+P902+R902+T902+U902+V902+W902+X902+Y902+Z902+AA902+AB902+AC902+AD902+AE902</f>
        <v>5885246.4000000004</v>
      </c>
      <c r="E902" s="133">
        <v>0</v>
      </c>
      <c r="F902" s="133">
        <v>0</v>
      </c>
      <c r="G902" s="133">
        <v>0</v>
      </c>
      <c r="H902" s="133">
        <v>0</v>
      </c>
      <c r="I902" s="133">
        <v>0</v>
      </c>
      <c r="J902" s="133">
        <v>0</v>
      </c>
      <c r="K902" s="149">
        <v>0</v>
      </c>
      <c r="L902" s="133">
        <v>0</v>
      </c>
      <c r="M902" s="117">
        <v>660</v>
      </c>
      <c r="N902" s="117">
        <v>5585712.1600000001</v>
      </c>
      <c r="O902" s="133">
        <v>0</v>
      </c>
      <c r="P902" s="133">
        <v>0</v>
      </c>
      <c r="Q902" s="133">
        <v>0</v>
      </c>
      <c r="R902" s="133">
        <v>0</v>
      </c>
      <c r="S902" s="133">
        <v>0</v>
      </c>
      <c r="T902" s="133">
        <v>0</v>
      </c>
      <c r="U902" s="133">
        <v>0</v>
      </c>
      <c r="V902" s="133">
        <v>0</v>
      </c>
      <c r="W902" s="133">
        <v>0</v>
      </c>
      <c r="X902" s="133">
        <v>0</v>
      </c>
      <c r="Y902" s="133">
        <v>0</v>
      </c>
      <c r="Z902" s="133">
        <v>0</v>
      </c>
      <c r="AA902" s="133">
        <v>0</v>
      </c>
      <c r="AB902" s="133">
        <v>0</v>
      </c>
      <c r="AC902" s="117">
        <f>ROUND(N902*2.14%,2)</f>
        <v>119534.24</v>
      </c>
      <c r="AD902" s="117">
        <v>180000</v>
      </c>
      <c r="AE902" s="133">
        <v>0</v>
      </c>
      <c r="AF902" s="108">
        <v>2025</v>
      </c>
      <c r="AG902" s="108">
        <v>2025</v>
      </c>
      <c r="AH902" s="108">
        <v>2025</v>
      </c>
      <c r="AI902" s="124"/>
      <c r="AJ902" s="124"/>
      <c r="AK902" s="124"/>
      <c r="AL902" s="124"/>
      <c r="AM902" s="125" t="s">
        <v>16928</v>
      </c>
      <c r="AN902" s="125" t="s">
        <v>16928</v>
      </c>
      <c r="AO902" s="125">
        <v>0</v>
      </c>
      <c r="AP902" s="125" t="s">
        <v>16943</v>
      </c>
      <c r="AQ902" s="125" t="s">
        <v>16943</v>
      </c>
      <c r="AR902" s="125" t="s">
        <v>16929</v>
      </c>
      <c r="AS902" s="125"/>
      <c r="AT902" s="125"/>
      <c r="AU902" s="125"/>
      <c r="AV902" s="125"/>
      <c r="AW902" s="125" t="s">
        <v>783</v>
      </c>
      <c r="AX902" s="126">
        <v>2756.73</v>
      </c>
      <c r="AY902" s="126">
        <v>660</v>
      </c>
      <c r="AZ902" s="125" t="s">
        <v>2989</v>
      </c>
      <c r="BA902" s="125" t="s">
        <v>16991</v>
      </c>
      <c r="BB902" s="127"/>
      <c r="BC902" s="128">
        <f t="shared" si="373"/>
        <v>0</v>
      </c>
      <c r="BJ902" s="97" t="str">
        <f t="shared" si="380"/>
        <v>656.000</v>
      </c>
      <c r="BM902" s="97" t="s">
        <v>751</v>
      </c>
      <c r="BN902" s="97" t="s">
        <v>2983</v>
      </c>
      <c r="BO902" s="97" t="s">
        <v>2983</v>
      </c>
      <c r="BU902" s="97" t="s">
        <v>751</v>
      </c>
      <c r="BV902" s="97" t="s">
        <v>2983</v>
      </c>
      <c r="BW902" s="97" t="s">
        <v>2983</v>
      </c>
      <c r="CH902" s="119">
        <f t="shared" si="366"/>
        <v>2.3283064365386963E-10</v>
      </c>
    </row>
    <row r="903" spans="1:86" x14ac:dyDescent="0.3">
      <c r="A903" s="97">
        <v>1</v>
      </c>
      <c r="B903" s="120">
        <f>SUBTOTAL(9,$A$827:A903)</f>
        <v>70</v>
      </c>
      <c r="C903" s="130" t="s">
        <v>565</v>
      </c>
      <c r="D903" s="117">
        <f t="shared" si="385"/>
        <v>5594598.4000000004</v>
      </c>
      <c r="E903" s="133">
        <v>0</v>
      </c>
      <c r="F903" s="133">
        <v>0</v>
      </c>
      <c r="G903" s="133">
        <v>0</v>
      </c>
      <c r="H903" s="133">
        <v>0</v>
      </c>
      <c r="I903" s="133">
        <v>0</v>
      </c>
      <c r="J903" s="133">
        <v>0</v>
      </c>
      <c r="K903" s="149">
        <v>0</v>
      </c>
      <c r="L903" s="133">
        <v>0</v>
      </c>
      <c r="M903" s="117">
        <v>664</v>
      </c>
      <c r="N903" s="117">
        <v>5301153.71</v>
      </c>
      <c r="O903" s="133">
        <v>0</v>
      </c>
      <c r="P903" s="133">
        <v>0</v>
      </c>
      <c r="Q903" s="133">
        <v>0</v>
      </c>
      <c r="R903" s="133">
        <v>0</v>
      </c>
      <c r="S903" s="133">
        <v>0</v>
      </c>
      <c r="T903" s="133">
        <v>0</v>
      </c>
      <c r="U903" s="133">
        <v>0</v>
      </c>
      <c r="V903" s="133">
        <v>0</v>
      </c>
      <c r="W903" s="133">
        <v>0</v>
      </c>
      <c r="X903" s="133">
        <v>0</v>
      </c>
      <c r="Y903" s="133">
        <v>0</v>
      </c>
      <c r="Z903" s="133">
        <v>0</v>
      </c>
      <c r="AA903" s="133">
        <v>0</v>
      </c>
      <c r="AB903" s="133">
        <v>0</v>
      </c>
      <c r="AC903" s="117">
        <f>ROUND(N903*2.14%,2)</f>
        <v>113444.69</v>
      </c>
      <c r="AD903" s="117">
        <v>180000</v>
      </c>
      <c r="AE903" s="133">
        <v>0</v>
      </c>
      <c r="AF903" s="108">
        <v>2025</v>
      </c>
      <c r="AG903" s="108">
        <v>2025</v>
      </c>
      <c r="AH903" s="108">
        <v>2025</v>
      </c>
      <c r="AI903" s="124"/>
      <c r="AJ903" s="124"/>
      <c r="AK903" s="124"/>
      <c r="AL903" s="124"/>
      <c r="AM903" s="125" t="s">
        <v>16933</v>
      </c>
      <c r="AN903" s="125" t="s">
        <v>16935</v>
      </c>
      <c r="AO903" s="125">
        <v>0</v>
      </c>
      <c r="AP903" s="125" t="s">
        <v>16940</v>
      </c>
      <c r="AQ903" s="125" t="s">
        <v>16947</v>
      </c>
      <c r="AR903" s="125">
        <v>0</v>
      </c>
      <c r="AS903" s="125"/>
      <c r="AT903" s="125"/>
      <c r="AU903" s="125"/>
      <c r="AV903" s="125"/>
      <c r="AW903" s="125" t="s">
        <v>1013</v>
      </c>
      <c r="AX903" s="126">
        <v>1530.5</v>
      </c>
      <c r="AY903" s="126">
        <v>698.34</v>
      </c>
      <c r="AZ903" s="125" t="s">
        <v>2966</v>
      </c>
      <c r="BA903" s="125" t="s">
        <v>16991</v>
      </c>
      <c r="BB903" s="127"/>
      <c r="BC903" s="128">
        <f t="shared" si="373"/>
        <v>34.340000000000032</v>
      </c>
      <c r="BJ903" s="97" t="str">
        <f t="shared" si="380"/>
        <v>520.800</v>
      </c>
      <c r="BM903" s="97" t="s">
        <v>3858</v>
      </c>
      <c r="BN903" s="97" t="s">
        <v>2983</v>
      </c>
      <c r="BO903" s="97" t="s">
        <v>2983</v>
      </c>
      <c r="BU903" s="97" t="s">
        <v>3858</v>
      </c>
      <c r="BV903" s="97" t="s">
        <v>2983</v>
      </c>
      <c r="BW903" s="97" t="s">
        <v>2983</v>
      </c>
      <c r="CH903" s="119">
        <f t="shared" si="366"/>
        <v>4.0745362639427185E-10</v>
      </c>
    </row>
    <row r="904" spans="1:86" ht="17.25" customHeight="1" x14ac:dyDescent="0.3">
      <c r="A904" s="97">
        <v>1</v>
      </c>
      <c r="B904" s="120">
        <f>SUBTOTAL(9,$A$827:A904)</f>
        <v>71</v>
      </c>
      <c r="C904" s="130" t="s">
        <v>528</v>
      </c>
      <c r="D904" s="117">
        <f t="shared" si="385"/>
        <v>4900758.3800000008</v>
      </c>
      <c r="E904" s="133">
        <v>227625.8</v>
      </c>
      <c r="F904" s="133">
        <v>0</v>
      </c>
      <c r="G904" s="133">
        <v>4065919.47</v>
      </c>
      <c r="H904" s="133">
        <v>357676.95</v>
      </c>
      <c r="I904" s="133">
        <v>0</v>
      </c>
      <c r="J904" s="133">
        <v>0</v>
      </c>
      <c r="K904" s="149">
        <v>0</v>
      </c>
      <c r="L904" s="133">
        <v>0</v>
      </c>
      <c r="M904" s="117">
        <v>0</v>
      </c>
      <c r="N904" s="181">
        <v>0</v>
      </c>
      <c r="O904" s="133">
        <v>0</v>
      </c>
      <c r="P904" s="133">
        <v>0</v>
      </c>
      <c r="Q904" s="133">
        <v>0</v>
      </c>
      <c r="R904" s="133">
        <v>0</v>
      </c>
      <c r="S904" s="133">
        <v>0</v>
      </c>
      <c r="T904" s="133">
        <v>0</v>
      </c>
      <c r="U904" s="133">
        <v>0</v>
      </c>
      <c r="V904" s="133">
        <v>0</v>
      </c>
      <c r="W904" s="133">
        <v>0</v>
      </c>
      <c r="X904" s="133">
        <v>0</v>
      </c>
      <c r="Y904" s="133">
        <v>0</v>
      </c>
      <c r="Z904" s="133">
        <v>0</v>
      </c>
      <c r="AA904" s="133">
        <v>0</v>
      </c>
      <c r="AB904" s="133">
        <v>0</v>
      </c>
      <c r="AC904" s="133">
        <f>ROUND(E904*2.14%,2)+ROUND(G904*2.14%,2)+ROUND(H904*2.14%,2)</f>
        <v>99536.159999999989</v>
      </c>
      <c r="AD904" s="133">
        <v>150000</v>
      </c>
      <c r="AE904" s="133">
        <v>0</v>
      </c>
      <c r="AF904" s="108">
        <v>2025</v>
      </c>
      <c r="AG904" s="108">
        <v>2025</v>
      </c>
      <c r="AH904" s="108">
        <v>2025</v>
      </c>
      <c r="AI904" s="124"/>
      <c r="AJ904" s="124"/>
      <c r="AK904" s="124"/>
      <c r="AL904" s="124"/>
      <c r="AM904" s="125" t="s">
        <v>16932</v>
      </c>
      <c r="AN904" s="125" t="s">
        <v>16946</v>
      </c>
      <c r="AO904" s="125">
        <v>0</v>
      </c>
      <c r="AP904" s="125" t="s">
        <v>16949</v>
      </c>
      <c r="AQ904" s="125" t="s">
        <v>16945</v>
      </c>
      <c r="AR904" s="125" t="s">
        <v>16943</v>
      </c>
      <c r="AS904" s="125"/>
      <c r="AT904" s="125"/>
      <c r="AU904" s="125"/>
      <c r="AV904" s="125"/>
      <c r="AW904" s="125" t="s">
        <v>636</v>
      </c>
      <c r="AX904" s="126">
        <v>1347.34</v>
      </c>
      <c r="AY904" s="126">
        <v>595.35</v>
      </c>
      <c r="AZ904" s="125" t="s">
        <v>2966</v>
      </c>
      <c r="BA904" s="125" t="s">
        <v>636</v>
      </c>
      <c r="BB904" s="127"/>
      <c r="BC904" s="128">
        <f t="shared" si="373"/>
        <v>595.35</v>
      </c>
      <c r="BJ904" s="97" t="str">
        <f t="shared" si="380"/>
        <v>441.000</v>
      </c>
      <c r="BM904" s="97" t="s">
        <v>3859</v>
      </c>
      <c r="BN904" s="97" t="s">
        <v>2983</v>
      </c>
      <c r="BO904" s="97" t="s">
        <v>2983</v>
      </c>
      <c r="BU904" s="97" t="s">
        <v>3859</v>
      </c>
      <c r="BV904" s="97" t="s">
        <v>2983</v>
      </c>
      <c r="BW904" s="97" t="s">
        <v>2983</v>
      </c>
      <c r="CH904" s="119">
        <f t="shared" si="366"/>
        <v>8.149072527885437E-10</v>
      </c>
    </row>
    <row r="905" spans="1:86" x14ac:dyDescent="0.3">
      <c r="B905" s="150" t="s">
        <v>53</v>
      </c>
      <c r="C905" s="150"/>
      <c r="D905" s="116">
        <f>D906</f>
        <v>5729408</v>
      </c>
      <c r="E905" s="117">
        <f t="shared" ref="E905:AE905" si="386">E906</f>
        <v>0</v>
      </c>
      <c r="F905" s="117">
        <f t="shared" si="386"/>
        <v>0</v>
      </c>
      <c r="G905" s="117">
        <f t="shared" si="386"/>
        <v>0</v>
      </c>
      <c r="H905" s="117">
        <f t="shared" si="386"/>
        <v>0</v>
      </c>
      <c r="I905" s="117">
        <f t="shared" si="386"/>
        <v>0</v>
      </c>
      <c r="J905" s="117">
        <f t="shared" si="386"/>
        <v>0</v>
      </c>
      <c r="K905" s="118">
        <f t="shared" si="386"/>
        <v>0</v>
      </c>
      <c r="L905" s="117">
        <f t="shared" si="386"/>
        <v>0</v>
      </c>
      <c r="M905" s="117">
        <f t="shared" si="386"/>
        <v>680</v>
      </c>
      <c r="N905" s="117">
        <f t="shared" si="386"/>
        <v>5433138.8300000001</v>
      </c>
      <c r="O905" s="117">
        <f t="shared" si="386"/>
        <v>0</v>
      </c>
      <c r="P905" s="117">
        <f t="shared" si="386"/>
        <v>0</v>
      </c>
      <c r="Q905" s="117">
        <f t="shared" si="386"/>
        <v>0</v>
      </c>
      <c r="R905" s="117">
        <f t="shared" si="386"/>
        <v>0</v>
      </c>
      <c r="S905" s="117">
        <f t="shared" si="386"/>
        <v>0</v>
      </c>
      <c r="T905" s="117">
        <f t="shared" si="386"/>
        <v>0</v>
      </c>
      <c r="U905" s="117">
        <f t="shared" si="386"/>
        <v>0</v>
      </c>
      <c r="V905" s="117">
        <f t="shared" si="386"/>
        <v>0</v>
      </c>
      <c r="W905" s="117">
        <f t="shared" si="386"/>
        <v>0</v>
      </c>
      <c r="X905" s="117">
        <f t="shared" si="386"/>
        <v>0</v>
      </c>
      <c r="Y905" s="117">
        <f t="shared" si="386"/>
        <v>0</v>
      </c>
      <c r="Z905" s="117">
        <f t="shared" si="386"/>
        <v>0</v>
      </c>
      <c r="AA905" s="117">
        <f t="shared" si="386"/>
        <v>0</v>
      </c>
      <c r="AB905" s="117">
        <f t="shared" si="386"/>
        <v>0</v>
      </c>
      <c r="AC905" s="117">
        <f t="shared" si="386"/>
        <v>116269.17</v>
      </c>
      <c r="AD905" s="117">
        <f t="shared" si="386"/>
        <v>180000</v>
      </c>
      <c r="AE905" s="117">
        <f t="shared" si="386"/>
        <v>0</v>
      </c>
      <c r="AF905" s="108" t="s">
        <v>17004</v>
      </c>
      <c r="AG905" s="108" t="s">
        <v>17004</v>
      </c>
      <c r="AH905" s="108" t="s">
        <v>17004</v>
      </c>
      <c r="AI905" s="124"/>
      <c r="AJ905" s="124"/>
      <c r="AK905" s="124"/>
      <c r="AL905" s="124"/>
      <c r="AM905" s="125"/>
      <c r="AN905" s="125"/>
      <c r="AO905" s="125"/>
      <c r="AP905" s="125"/>
      <c r="AQ905" s="125"/>
      <c r="AR905" s="125"/>
      <c r="AS905" s="125"/>
      <c r="AT905" s="125"/>
      <c r="AU905" s="125"/>
      <c r="AV905" s="125"/>
      <c r="AW905" s="125"/>
      <c r="AX905" s="126"/>
      <c r="AY905" s="126"/>
      <c r="AZ905" s="125"/>
      <c r="BA905" s="125"/>
      <c r="BB905" s="127"/>
      <c r="BC905" s="128">
        <f t="shared" si="373"/>
        <v>-680</v>
      </c>
      <c r="BJ905" s="97" t="e">
        <f t="shared" si="380"/>
        <v>#N/A</v>
      </c>
      <c r="BM905" s="97" t="s">
        <v>3831</v>
      </c>
      <c r="BN905" s="97" t="s">
        <v>3043</v>
      </c>
      <c r="BO905" s="97" t="s">
        <v>2429</v>
      </c>
      <c r="BU905" s="97" t="s">
        <v>3831</v>
      </c>
      <c r="BV905" s="97" t="s">
        <v>3043</v>
      </c>
      <c r="BW905" s="97" t="s">
        <v>2429</v>
      </c>
      <c r="CH905" s="119">
        <f t="shared" si="366"/>
        <v>-5.8207660913467407E-11</v>
      </c>
    </row>
    <row r="906" spans="1:86" x14ac:dyDescent="0.3">
      <c r="A906" s="97">
        <v>1</v>
      </c>
      <c r="B906" s="120">
        <f>SUBTOTAL(9,$A$827:A906)</f>
        <v>72</v>
      </c>
      <c r="C906" s="130" t="s">
        <v>552</v>
      </c>
      <c r="D906" s="117">
        <f>E906+F906+G906+H906+I906+J906+L906+N906+P906+R906+T906+U906+V906+W906+X906+Y906+Z906+AA906+AB906+AC906+AD906+AE906</f>
        <v>5729408</v>
      </c>
      <c r="E906" s="133">
        <v>0</v>
      </c>
      <c r="F906" s="133">
        <v>0</v>
      </c>
      <c r="G906" s="133">
        <v>0</v>
      </c>
      <c r="H906" s="133">
        <v>0</v>
      </c>
      <c r="I906" s="133">
        <v>0</v>
      </c>
      <c r="J906" s="133">
        <v>0</v>
      </c>
      <c r="K906" s="149">
        <v>0</v>
      </c>
      <c r="L906" s="133">
        <v>0</v>
      </c>
      <c r="M906" s="117">
        <v>680</v>
      </c>
      <c r="N906" s="117">
        <v>5433138.8300000001</v>
      </c>
      <c r="O906" s="133">
        <v>0</v>
      </c>
      <c r="P906" s="133">
        <v>0</v>
      </c>
      <c r="Q906" s="133">
        <v>0</v>
      </c>
      <c r="R906" s="133">
        <v>0</v>
      </c>
      <c r="S906" s="133">
        <v>0</v>
      </c>
      <c r="T906" s="133">
        <v>0</v>
      </c>
      <c r="U906" s="133">
        <v>0</v>
      </c>
      <c r="V906" s="133">
        <v>0</v>
      </c>
      <c r="W906" s="133">
        <v>0</v>
      </c>
      <c r="X906" s="133">
        <v>0</v>
      </c>
      <c r="Y906" s="133">
        <v>0</v>
      </c>
      <c r="Z906" s="133">
        <v>0</v>
      </c>
      <c r="AA906" s="133">
        <v>0</v>
      </c>
      <c r="AB906" s="133">
        <v>0</v>
      </c>
      <c r="AC906" s="117">
        <f>ROUND(N906*2.14%,2)</f>
        <v>116269.17</v>
      </c>
      <c r="AD906" s="117">
        <v>180000</v>
      </c>
      <c r="AE906" s="133">
        <v>0</v>
      </c>
      <c r="AF906" s="108">
        <v>2025</v>
      </c>
      <c r="AG906" s="108">
        <v>2025</v>
      </c>
      <c r="AH906" s="108">
        <v>2025</v>
      </c>
      <c r="AI906" s="124"/>
      <c r="AJ906" s="124"/>
      <c r="AK906" s="124"/>
      <c r="AL906" s="124"/>
      <c r="AM906" s="125" t="s">
        <v>16948</v>
      </c>
      <c r="AN906" s="125" t="s">
        <v>16939</v>
      </c>
      <c r="AO906" s="125">
        <v>0</v>
      </c>
      <c r="AP906" s="125" t="s">
        <v>16937</v>
      </c>
      <c r="AQ906" s="125" t="s">
        <v>16951</v>
      </c>
      <c r="AR906" s="125">
        <v>0</v>
      </c>
      <c r="AS906" s="125"/>
      <c r="AT906" s="125"/>
      <c r="AU906" s="125"/>
      <c r="AV906" s="125"/>
      <c r="AW906" s="125" t="s">
        <v>775</v>
      </c>
      <c r="AX906" s="126">
        <v>783</v>
      </c>
      <c r="AY906" s="126">
        <v>616</v>
      </c>
      <c r="AZ906" s="125" t="s">
        <v>2966</v>
      </c>
      <c r="BA906" s="125" t="s">
        <v>16991</v>
      </c>
      <c r="BB906" s="127"/>
      <c r="BC906" s="128">
        <f t="shared" si="373"/>
        <v>-64</v>
      </c>
      <c r="BJ906" s="97" t="str">
        <f t="shared" si="380"/>
        <v>нет данных</v>
      </c>
      <c r="BM906" s="97" t="s">
        <v>3832</v>
      </c>
      <c r="BN906" s="97" t="s">
        <v>3000</v>
      </c>
      <c r="BO906" s="97" t="s">
        <v>3834</v>
      </c>
      <c r="BU906" s="97" t="s">
        <v>3832</v>
      </c>
      <c r="BV906" s="97" t="s">
        <v>3000</v>
      </c>
      <c r="BW906" s="97" t="s">
        <v>3834</v>
      </c>
      <c r="CH906" s="119">
        <f t="shared" si="366"/>
        <v>-5.8207660913467407E-11</v>
      </c>
    </row>
    <row r="907" spans="1:86" x14ac:dyDescent="0.3">
      <c r="B907" s="150" t="s">
        <v>457</v>
      </c>
      <c r="C907" s="150"/>
      <c r="D907" s="116">
        <f>D908+D909+D910</f>
        <v>23013460</v>
      </c>
      <c r="E907" s="117">
        <f t="shared" ref="E907:AE907" si="387">E908+E909+E910</f>
        <v>0</v>
      </c>
      <c r="F907" s="117">
        <f t="shared" si="387"/>
        <v>0</v>
      </c>
      <c r="G907" s="117">
        <f t="shared" si="387"/>
        <v>0</v>
      </c>
      <c r="H907" s="117">
        <f t="shared" si="387"/>
        <v>0</v>
      </c>
      <c r="I907" s="117">
        <f t="shared" si="387"/>
        <v>0</v>
      </c>
      <c r="J907" s="117">
        <f t="shared" si="387"/>
        <v>0</v>
      </c>
      <c r="K907" s="118">
        <f t="shared" si="387"/>
        <v>0</v>
      </c>
      <c r="L907" s="117">
        <f t="shared" si="387"/>
        <v>0</v>
      </c>
      <c r="M907" s="117">
        <f t="shared" si="387"/>
        <v>2717.3</v>
      </c>
      <c r="N907" s="117">
        <f t="shared" si="387"/>
        <v>22012394.75</v>
      </c>
      <c r="O907" s="117">
        <f t="shared" si="387"/>
        <v>0</v>
      </c>
      <c r="P907" s="117">
        <f t="shared" si="387"/>
        <v>0</v>
      </c>
      <c r="Q907" s="117">
        <f t="shared" si="387"/>
        <v>0</v>
      </c>
      <c r="R907" s="117">
        <f t="shared" si="387"/>
        <v>0</v>
      </c>
      <c r="S907" s="117">
        <f t="shared" si="387"/>
        <v>0</v>
      </c>
      <c r="T907" s="117">
        <f t="shared" si="387"/>
        <v>0</v>
      </c>
      <c r="U907" s="117">
        <f t="shared" si="387"/>
        <v>0</v>
      </c>
      <c r="V907" s="117">
        <f t="shared" si="387"/>
        <v>0</v>
      </c>
      <c r="W907" s="117">
        <f t="shared" si="387"/>
        <v>0</v>
      </c>
      <c r="X907" s="117">
        <f t="shared" si="387"/>
        <v>0</v>
      </c>
      <c r="Y907" s="117">
        <f t="shared" si="387"/>
        <v>0</v>
      </c>
      <c r="Z907" s="117">
        <f t="shared" si="387"/>
        <v>0</v>
      </c>
      <c r="AA907" s="117">
        <f t="shared" si="387"/>
        <v>0</v>
      </c>
      <c r="AB907" s="117">
        <f t="shared" si="387"/>
        <v>0</v>
      </c>
      <c r="AC907" s="117">
        <f t="shared" si="387"/>
        <v>471065.25</v>
      </c>
      <c r="AD907" s="117">
        <f t="shared" si="387"/>
        <v>530000</v>
      </c>
      <c r="AE907" s="117">
        <f t="shared" si="387"/>
        <v>0</v>
      </c>
      <c r="AF907" s="108" t="s">
        <v>17004</v>
      </c>
      <c r="AG907" s="108" t="s">
        <v>17004</v>
      </c>
      <c r="AH907" s="108" t="s">
        <v>17004</v>
      </c>
      <c r="AI907" s="124"/>
      <c r="AJ907" s="124"/>
      <c r="AK907" s="124"/>
      <c r="AL907" s="124"/>
      <c r="AM907" s="125"/>
      <c r="AN907" s="125"/>
      <c r="AO907" s="125"/>
      <c r="AP907" s="125"/>
      <c r="AQ907" s="125"/>
      <c r="AR907" s="125"/>
      <c r="AS907" s="125"/>
      <c r="AT907" s="125"/>
      <c r="AU907" s="125"/>
      <c r="AV907" s="125"/>
      <c r="AW907" s="125"/>
      <c r="AX907" s="126"/>
      <c r="AY907" s="126"/>
      <c r="AZ907" s="125"/>
      <c r="BA907" s="125"/>
      <c r="BB907" s="127"/>
      <c r="BC907" s="128">
        <f t="shared" si="373"/>
        <v>-2717.3</v>
      </c>
      <c r="BJ907" s="97" t="e">
        <f t="shared" si="380"/>
        <v>#N/A</v>
      </c>
      <c r="BM907" s="97" t="s">
        <v>3698</v>
      </c>
      <c r="BN907" s="97" t="s">
        <v>2983</v>
      </c>
      <c r="BO907" s="97" t="s">
        <v>3699</v>
      </c>
      <c r="BU907" s="97" t="s">
        <v>3698</v>
      </c>
      <c r="BV907" s="97" t="s">
        <v>2983</v>
      </c>
      <c r="BW907" s="97" t="s">
        <v>3699</v>
      </c>
      <c r="CH907" s="119">
        <f t="shared" si="366"/>
        <v>0</v>
      </c>
    </row>
    <row r="908" spans="1:86" x14ac:dyDescent="0.3">
      <c r="A908" s="97">
        <v>1</v>
      </c>
      <c r="B908" s="120">
        <f>SUBTOTAL(9,$A$827:A908)</f>
        <v>73</v>
      </c>
      <c r="C908" s="130" t="s">
        <v>483</v>
      </c>
      <c r="D908" s="117">
        <f t="shared" ref="D908:D910" si="388">E908+F908+G908+H908+I908+J908+L908+N908+P908+R908+T908+U908+V908+W908+X908+Y908+Z908+AA908+AB908+AC908+AD908+AE908</f>
        <v>5645152</v>
      </c>
      <c r="E908" s="133">
        <v>0</v>
      </c>
      <c r="F908" s="133">
        <v>0</v>
      </c>
      <c r="G908" s="133">
        <v>0</v>
      </c>
      <c r="H908" s="133">
        <v>0</v>
      </c>
      <c r="I908" s="133">
        <v>0</v>
      </c>
      <c r="J908" s="133">
        <v>0</v>
      </c>
      <c r="K908" s="149">
        <v>0</v>
      </c>
      <c r="L908" s="133">
        <v>0</v>
      </c>
      <c r="M908" s="117">
        <v>670</v>
      </c>
      <c r="N908" s="117">
        <v>5350648.13</v>
      </c>
      <c r="O908" s="133">
        <v>0</v>
      </c>
      <c r="P908" s="133">
        <v>0</v>
      </c>
      <c r="Q908" s="133">
        <v>0</v>
      </c>
      <c r="R908" s="133">
        <v>0</v>
      </c>
      <c r="S908" s="133">
        <v>0</v>
      </c>
      <c r="T908" s="133">
        <v>0</v>
      </c>
      <c r="U908" s="133">
        <v>0</v>
      </c>
      <c r="V908" s="133">
        <v>0</v>
      </c>
      <c r="W908" s="133">
        <v>0</v>
      </c>
      <c r="X908" s="133">
        <v>0</v>
      </c>
      <c r="Y908" s="133">
        <v>0</v>
      </c>
      <c r="Z908" s="133">
        <v>0</v>
      </c>
      <c r="AA908" s="133">
        <v>0</v>
      </c>
      <c r="AB908" s="133">
        <v>0</v>
      </c>
      <c r="AC908" s="117">
        <f>ROUND(N908*2.14%,2)</f>
        <v>114503.87</v>
      </c>
      <c r="AD908" s="117">
        <v>180000</v>
      </c>
      <c r="AE908" s="133">
        <v>0</v>
      </c>
      <c r="AF908" s="108">
        <v>2025</v>
      </c>
      <c r="AG908" s="108">
        <v>2025</v>
      </c>
      <c r="AH908" s="108">
        <v>2025</v>
      </c>
      <c r="AI908" s="124"/>
      <c r="AJ908" s="124"/>
      <c r="AK908" s="124"/>
      <c r="AL908" s="124"/>
      <c r="AM908" s="125" t="s">
        <v>16946</v>
      </c>
      <c r="AN908" s="125" t="s">
        <v>16932</v>
      </c>
      <c r="AO908" s="125">
        <v>0</v>
      </c>
      <c r="AP908" s="125" t="s">
        <v>16930</v>
      </c>
      <c r="AQ908" s="125" t="s">
        <v>16940</v>
      </c>
      <c r="AR908" s="125">
        <v>0</v>
      </c>
      <c r="AS908" s="125"/>
      <c r="AT908" s="125"/>
      <c r="AU908" s="125"/>
      <c r="AV908" s="125"/>
      <c r="AW908" s="125" t="s">
        <v>663</v>
      </c>
      <c r="AX908" s="126">
        <v>792.7</v>
      </c>
      <c r="AY908" s="126">
        <v>616.32000000000005</v>
      </c>
      <c r="AZ908" s="125" t="s">
        <v>2966</v>
      </c>
      <c r="BA908" s="125" t="s">
        <v>16991</v>
      </c>
      <c r="BB908" s="127"/>
      <c r="BC908" s="128">
        <f t="shared" si="373"/>
        <v>-53.67999999999995</v>
      </c>
      <c r="BJ908" s="97" t="str">
        <f t="shared" si="380"/>
        <v>513.600</v>
      </c>
      <c r="BM908" s="97" t="s">
        <v>738</v>
      </c>
      <c r="BN908" s="97" t="s">
        <v>1269</v>
      </c>
      <c r="BO908" s="97" t="s">
        <v>2983</v>
      </c>
      <c r="BU908" s="97" t="s">
        <v>738</v>
      </c>
      <c r="BV908" s="97" t="s">
        <v>1269</v>
      </c>
      <c r="BW908" s="97" t="s">
        <v>2983</v>
      </c>
      <c r="CH908" s="119">
        <f t="shared" si="366"/>
        <v>1.1641532182693481E-10</v>
      </c>
    </row>
    <row r="909" spans="1:86" x14ac:dyDescent="0.3">
      <c r="A909" s="97">
        <v>1</v>
      </c>
      <c r="B909" s="120">
        <f>SUBTOTAL(9,$A$827:A909)</f>
        <v>74</v>
      </c>
      <c r="C909" s="130" t="s">
        <v>484</v>
      </c>
      <c r="D909" s="117">
        <f t="shared" si="388"/>
        <v>13600000</v>
      </c>
      <c r="E909" s="133">
        <v>0</v>
      </c>
      <c r="F909" s="133">
        <v>0</v>
      </c>
      <c r="G909" s="133">
        <v>0</v>
      </c>
      <c r="H909" s="133">
        <v>0</v>
      </c>
      <c r="I909" s="133">
        <v>0</v>
      </c>
      <c r="J909" s="133">
        <v>0</v>
      </c>
      <c r="K909" s="149">
        <v>0</v>
      </c>
      <c r="L909" s="133">
        <v>0</v>
      </c>
      <c r="M909" s="117">
        <v>1600</v>
      </c>
      <c r="N909" s="117">
        <v>13119248.09</v>
      </c>
      <c r="O909" s="133">
        <v>0</v>
      </c>
      <c r="P909" s="133">
        <v>0</v>
      </c>
      <c r="Q909" s="133">
        <v>0</v>
      </c>
      <c r="R909" s="133">
        <v>0</v>
      </c>
      <c r="S909" s="133">
        <v>0</v>
      </c>
      <c r="T909" s="133">
        <v>0</v>
      </c>
      <c r="U909" s="133">
        <v>0</v>
      </c>
      <c r="V909" s="133">
        <v>0</v>
      </c>
      <c r="W909" s="133">
        <v>0</v>
      </c>
      <c r="X909" s="133">
        <v>0</v>
      </c>
      <c r="Y909" s="133">
        <v>0</v>
      </c>
      <c r="Z909" s="133">
        <v>0</v>
      </c>
      <c r="AA909" s="133">
        <v>0</v>
      </c>
      <c r="AB909" s="133">
        <v>0</v>
      </c>
      <c r="AC909" s="117">
        <f>ROUND(N909*2.14%,2)</f>
        <v>280751.90999999997</v>
      </c>
      <c r="AD909" s="133">
        <v>200000</v>
      </c>
      <c r="AE909" s="133">
        <v>0</v>
      </c>
      <c r="AF909" s="108">
        <v>2025</v>
      </c>
      <c r="AG909" s="108">
        <v>2025</v>
      </c>
      <c r="AH909" s="108">
        <v>2025</v>
      </c>
      <c r="AI909" s="124"/>
      <c r="AJ909" s="124"/>
      <c r="AK909" s="124"/>
      <c r="AL909" s="124"/>
      <c r="AM909" s="125" t="s">
        <v>16934</v>
      </c>
      <c r="AN909" s="125" t="s">
        <v>16942</v>
      </c>
      <c r="AO909" s="125">
        <v>0</v>
      </c>
      <c r="AP909" s="125" t="s">
        <v>16947</v>
      </c>
      <c r="AQ909" s="125" t="s">
        <v>16943</v>
      </c>
      <c r="AR909" s="125" t="s">
        <v>16946</v>
      </c>
      <c r="AS909" s="125"/>
      <c r="AT909" s="125"/>
      <c r="AU909" s="125"/>
      <c r="AV909" s="125"/>
      <c r="AW909" s="125" t="s">
        <v>778</v>
      </c>
      <c r="AX909" s="126">
        <v>6107.5</v>
      </c>
      <c r="AY909" s="126">
        <v>1864.1</v>
      </c>
      <c r="AZ909" s="125" t="s">
        <v>2989</v>
      </c>
      <c r="BA909" s="125" t="s">
        <v>3191</v>
      </c>
      <c r="BB909" s="127"/>
      <c r="BC909" s="128">
        <f t="shared" ref="BC909:BC937" si="389">AY909-M909</f>
        <v>264.09999999999991</v>
      </c>
      <c r="BJ909" s="97" t="str">
        <f t="shared" si="380"/>
        <v>2166.500</v>
      </c>
      <c r="BM909" s="97" t="s">
        <v>739</v>
      </c>
      <c r="BN909" s="97" t="s">
        <v>2983</v>
      </c>
      <c r="BO909" s="97" t="s">
        <v>2983</v>
      </c>
      <c r="BU909" s="97" t="s">
        <v>739</v>
      </c>
      <c r="BV909" s="97" t="s">
        <v>2983</v>
      </c>
      <c r="BW909" s="97" t="s">
        <v>2983</v>
      </c>
      <c r="CH909" s="119">
        <f t="shared" si="366"/>
        <v>1.7462298274040222E-10</v>
      </c>
    </row>
    <row r="910" spans="1:86" x14ac:dyDescent="0.3">
      <c r="A910" s="97">
        <v>1</v>
      </c>
      <c r="B910" s="120">
        <f>SUBTOTAL(9,$A$827:A910)</f>
        <v>75</v>
      </c>
      <c r="C910" s="130" t="s">
        <v>485</v>
      </c>
      <c r="D910" s="117">
        <f t="shared" si="388"/>
        <v>3768308</v>
      </c>
      <c r="E910" s="133">
        <v>0</v>
      </c>
      <c r="F910" s="133">
        <v>0</v>
      </c>
      <c r="G910" s="133">
        <v>0</v>
      </c>
      <c r="H910" s="133">
        <v>0</v>
      </c>
      <c r="I910" s="133">
        <v>0</v>
      </c>
      <c r="J910" s="133">
        <v>0</v>
      </c>
      <c r="K910" s="149">
        <v>0</v>
      </c>
      <c r="L910" s="133">
        <v>0</v>
      </c>
      <c r="M910" s="117">
        <v>447.3</v>
      </c>
      <c r="N910" s="117">
        <v>3542498.53</v>
      </c>
      <c r="O910" s="133">
        <v>0</v>
      </c>
      <c r="P910" s="133">
        <v>0</v>
      </c>
      <c r="Q910" s="133">
        <v>0</v>
      </c>
      <c r="R910" s="133">
        <v>0</v>
      </c>
      <c r="S910" s="133">
        <v>0</v>
      </c>
      <c r="T910" s="133">
        <v>0</v>
      </c>
      <c r="U910" s="133">
        <v>0</v>
      </c>
      <c r="V910" s="133">
        <v>0</v>
      </c>
      <c r="W910" s="133">
        <v>0</v>
      </c>
      <c r="X910" s="133">
        <v>0</v>
      </c>
      <c r="Y910" s="133">
        <v>0</v>
      </c>
      <c r="Z910" s="133">
        <v>0</v>
      </c>
      <c r="AA910" s="133">
        <v>0</v>
      </c>
      <c r="AB910" s="133">
        <v>0</v>
      </c>
      <c r="AC910" s="117">
        <f>ROUND(N910*2.14%,2)</f>
        <v>75809.47</v>
      </c>
      <c r="AD910" s="117">
        <v>150000</v>
      </c>
      <c r="AE910" s="133">
        <v>0</v>
      </c>
      <c r="AF910" s="108">
        <v>2025</v>
      </c>
      <c r="AG910" s="108">
        <v>2025</v>
      </c>
      <c r="AH910" s="108">
        <v>2025</v>
      </c>
      <c r="AI910" s="124"/>
      <c r="AJ910" s="124"/>
      <c r="AK910" s="124"/>
      <c r="AL910" s="124"/>
      <c r="AM910" s="125" t="s">
        <v>16949</v>
      </c>
      <c r="AN910" s="125" t="s">
        <v>16937</v>
      </c>
      <c r="AO910" s="125">
        <v>0</v>
      </c>
      <c r="AP910" s="125" t="s">
        <v>16929</v>
      </c>
      <c r="AQ910" s="125" t="s">
        <v>16943</v>
      </c>
      <c r="AR910" s="125">
        <v>0</v>
      </c>
      <c r="AS910" s="125"/>
      <c r="AT910" s="125"/>
      <c r="AU910" s="125"/>
      <c r="AV910" s="125"/>
      <c r="AW910" s="125" t="s">
        <v>787</v>
      </c>
      <c r="AX910" s="126">
        <v>873.3</v>
      </c>
      <c r="AY910" s="126" t="s">
        <v>2983</v>
      </c>
      <c r="AZ910" s="125" t="s">
        <v>2966</v>
      </c>
      <c r="BA910" s="125" t="s">
        <v>16991</v>
      </c>
      <c r="BB910" s="127"/>
      <c r="BC910" s="128" t="e">
        <f t="shared" si="389"/>
        <v>#VALUE!</v>
      </c>
      <c r="BJ910" s="97" t="str">
        <f t="shared" si="380"/>
        <v>нет данных</v>
      </c>
      <c r="BM910" s="97" t="s">
        <v>3701</v>
      </c>
      <c r="BN910" s="97" t="s">
        <v>2983</v>
      </c>
      <c r="BO910" s="97" t="s">
        <v>2983</v>
      </c>
      <c r="BU910" s="97" t="s">
        <v>3701</v>
      </c>
      <c r="BV910" s="97" t="s">
        <v>2983</v>
      </c>
      <c r="BW910" s="97" t="s">
        <v>2983</v>
      </c>
      <c r="CH910" s="119">
        <f t="shared" si="366"/>
        <v>2.0372681319713593E-10</v>
      </c>
    </row>
    <row r="911" spans="1:86" x14ac:dyDescent="0.3">
      <c r="B911" s="150" t="s">
        <v>471</v>
      </c>
      <c r="C911" s="150"/>
      <c r="D911" s="116">
        <f>D912</f>
        <v>5165228.25</v>
      </c>
      <c r="E911" s="117">
        <f t="shared" ref="E911:AE911" si="390">E912</f>
        <v>0</v>
      </c>
      <c r="F911" s="117">
        <f t="shared" si="390"/>
        <v>0</v>
      </c>
      <c r="G911" s="117">
        <f t="shared" si="390"/>
        <v>0</v>
      </c>
      <c r="H911" s="117">
        <f t="shared" si="390"/>
        <v>0</v>
      </c>
      <c r="I911" s="117">
        <f t="shared" si="390"/>
        <v>0</v>
      </c>
      <c r="J911" s="117">
        <f t="shared" si="390"/>
        <v>0</v>
      </c>
      <c r="K911" s="118">
        <f t="shared" si="390"/>
        <v>0</v>
      </c>
      <c r="L911" s="117">
        <f t="shared" si="390"/>
        <v>0</v>
      </c>
      <c r="M911" s="117">
        <f t="shared" si="390"/>
        <v>614.58000000000004</v>
      </c>
      <c r="N911" s="117">
        <f t="shared" si="390"/>
        <v>4880779.57</v>
      </c>
      <c r="O911" s="117">
        <f t="shared" si="390"/>
        <v>0</v>
      </c>
      <c r="P911" s="117">
        <f t="shared" si="390"/>
        <v>0</v>
      </c>
      <c r="Q911" s="117">
        <f t="shared" si="390"/>
        <v>0</v>
      </c>
      <c r="R911" s="117">
        <f t="shared" si="390"/>
        <v>0</v>
      </c>
      <c r="S911" s="117">
        <f t="shared" si="390"/>
        <v>0</v>
      </c>
      <c r="T911" s="117">
        <f t="shared" si="390"/>
        <v>0</v>
      </c>
      <c r="U911" s="117">
        <f t="shared" si="390"/>
        <v>0</v>
      </c>
      <c r="V911" s="117">
        <f t="shared" si="390"/>
        <v>0</v>
      </c>
      <c r="W911" s="117">
        <f t="shared" si="390"/>
        <v>0</v>
      </c>
      <c r="X911" s="117">
        <f t="shared" si="390"/>
        <v>0</v>
      </c>
      <c r="Y911" s="117">
        <f t="shared" si="390"/>
        <v>0</v>
      </c>
      <c r="Z911" s="117">
        <f t="shared" si="390"/>
        <v>0</v>
      </c>
      <c r="AA911" s="117">
        <f t="shared" si="390"/>
        <v>0</v>
      </c>
      <c r="AB911" s="117">
        <f t="shared" si="390"/>
        <v>0</v>
      </c>
      <c r="AC911" s="117">
        <f t="shared" si="390"/>
        <v>104448.68</v>
      </c>
      <c r="AD911" s="117">
        <f t="shared" si="390"/>
        <v>180000</v>
      </c>
      <c r="AE911" s="117">
        <f t="shared" si="390"/>
        <v>0</v>
      </c>
      <c r="AF911" s="108" t="s">
        <v>17004</v>
      </c>
      <c r="AG911" s="108" t="s">
        <v>17004</v>
      </c>
      <c r="AH911" s="108" t="s">
        <v>17004</v>
      </c>
      <c r="AI911" s="124"/>
      <c r="AJ911" s="124"/>
      <c r="AK911" s="124"/>
      <c r="AL911" s="124"/>
      <c r="AM911" s="125"/>
      <c r="AN911" s="125"/>
      <c r="AO911" s="125"/>
      <c r="AP911" s="125"/>
      <c r="AQ911" s="125"/>
      <c r="AR911" s="125"/>
      <c r="AS911" s="125"/>
      <c r="AT911" s="125"/>
      <c r="AU911" s="125"/>
      <c r="AV911" s="125"/>
      <c r="AW911" s="125"/>
      <c r="AX911" s="126"/>
      <c r="AY911" s="126"/>
      <c r="AZ911" s="125"/>
      <c r="BA911" s="125"/>
      <c r="BB911" s="127"/>
      <c r="BC911" s="128">
        <f t="shared" si="389"/>
        <v>-614.58000000000004</v>
      </c>
      <c r="BJ911" s="97" t="e">
        <f t="shared" si="380"/>
        <v>#N/A</v>
      </c>
      <c r="BM911" s="97" t="s">
        <v>3704</v>
      </c>
      <c r="BN911" s="97" t="s">
        <v>2983</v>
      </c>
      <c r="BO911" s="97" t="s">
        <v>2983</v>
      </c>
      <c r="BU911" s="97" t="s">
        <v>3704</v>
      </c>
      <c r="BV911" s="97" t="s">
        <v>2983</v>
      </c>
      <c r="BW911" s="97" t="s">
        <v>2983</v>
      </c>
      <c r="CH911" s="119">
        <f t="shared" si="366"/>
        <v>-2.9103830456733704E-10</v>
      </c>
    </row>
    <row r="912" spans="1:86" x14ac:dyDescent="0.3">
      <c r="A912" s="97">
        <v>1</v>
      </c>
      <c r="B912" s="120">
        <f>SUBTOTAL(9,$A$827:A912)</f>
        <v>76</v>
      </c>
      <c r="C912" s="130" t="s">
        <v>486</v>
      </c>
      <c r="D912" s="117">
        <f>E912+F912+G912+H912+I912+J912+L912+N912+P912+R912+T912+U912+V912+W912+X912+Y912+Z912+AA912+AB912+AC912+AD912+AE912</f>
        <v>5165228.25</v>
      </c>
      <c r="E912" s="133">
        <v>0</v>
      </c>
      <c r="F912" s="133">
        <v>0</v>
      </c>
      <c r="G912" s="133">
        <v>0</v>
      </c>
      <c r="H912" s="133">
        <v>0</v>
      </c>
      <c r="I912" s="133">
        <v>0</v>
      </c>
      <c r="J912" s="133">
        <v>0</v>
      </c>
      <c r="K912" s="149">
        <v>0</v>
      </c>
      <c r="L912" s="133">
        <v>0</v>
      </c>
      <c r="M912" s="117">
        <v>614.58000000000004</v>
      </c>
      <c r="N912" s="117">
        <v>4880779.57</v>
      </c>
      <c r="O912" s="133">
        <v>0</v>
      </c>
      <c r="P912" s="133">
        <v>0</v>
      </c>
      <c r="Q912" s="133">
        <v>0</v>
      </c>
      <c r="R912" s="133">
        <v>0</v>
      </c>
      <c r="S912" s="133">
        <v>0</v>
      </c>
      <c r="T912" s="133">
        <v>0</v>
      </c>
      <c r="U912" s="133">
        <v>0</v>
      </c>
      <c r="V912" s="133">
        <v>0</v>
      </c>
      <c r="W912" s="133">
        <v>0</v>
      </c>
      <c r="X912" s="133">
        <v>0</v>
      </c>
      <c r="Y912" s="133">
        <v>0</v>
      </c>
      <c r="Z912" s="133">
        <v>0</v>
      </c>
      <c r="AA912" s="133">
        <v>0</v>
      </c>
      <c r="AB912" s="133">
        <v>0</v>
      </c>
      <c r="AC912" s="117">
        <f>ROUND(N912*2.14%,2)</f>
        <v>104448.68</v>
      </c>
      <c r="AD912" s="117">
        <v>180000</v>
      </c>
      <c r="AE912" s="133">
        <v>0</v>
      </c>
      <c r="AF912" s="108">
        <v>2025</v>
      </c>
      <c r="AG912" s="108">
        <v>2025</v>
      </c>
      <c r="AH912" s="108">
        <v>2025</v>
      </c>
      <c r="AI912" s="124"/>
      <c r="AJ912" s="124"/>
      <c r="AK912" s="124"/>
      <c r="AL912" s="124"/>
      <c r="AM912" s="125" t="s">
        <v>16933</v>
      </c>
      <c r="AN912" s="125" t="s">
        <v>16929</v>
      </c>
      <c r="AO912" s="125">
        <v>0</v>
      </c>
      <c r="AP912" s="125" t="s">
        <v>16943</v>
      </c>
      <c r="AQ912" s="125" t="s">
        <v>16931</v>
      </c>
      <c r="AR912" s="125">
        <v>0</v>
      </c>
      <c r="AS912" s="125"/>
      <c r="AT912" s="125"/>
      <c r="AU912" s="125"/>
      <c r="AV912" s="125"/>
      <c r="AW912" s="125" t="s">
        <v>1267</v>
      </c>
      <c r="AX912" s="126">
        <v>945.5</v>
      </c>
      <c r="AY912" s="126">
        <v>614.58000000000004</v>
      </c>
      <c r="AZ912" s="125" t="s">
        <v>2966</v>
      </c>
      <c r="BA912" s="125" t="s">
        <v>16991</v>
      </c>
      <c r="BB912" s="127"/>
      <c r="BC912" s="128">
        <f t="shared" si="389"/>
        <v>0</v>
      </c>
      <c r="BJ912" s="97" t="str">
        <f t="shared" si="380"/>
        <v>нет данных</v>
      </c>
      <c r="BM912" s="97" t="s">
        <v>3705</v>
      </c>
      <c r="BN912" s="97" t="s">
        <v>2983</v>
      </c>
      <c r="BO912" s="97" t="s">
        <v>2983</v>
      </c>
      <c r="BU912" s="97" t="s">
        <v>3705</v>
      </c>
      <c r="BV912" s="97" t="s">
        <v>2983</v>
      </c>
      <c r="BW912" s="97" t="s">
        <v>2983</v>
      </c>
      <c r="CH912" s="119">
        <f t="shared" si="366"/>
        <v>-2.9103830456733704E-10</v>
      </c>
    </row>
    <row r="913" spans="1:86" x14ac:dyDescent="0.3">
      <c r="B913" s="150" t="s">
        <v>466</v>
      </c>
      <c r="C913" s="150"/>
      <c r="D913" s="116">
        <f>D914</f>
        <v>4301052</v>
      </c>
      <c r="E913" s="117">
        <f t="shared" ref="E913:AE913" si="391">E914</f>
        <v>0</v>
      </c>
      <c r="F913" s="117">
        <f t="shared" si="391"/>
        <v>0</v>
      </c>
      <c r="G913" s="117">
        <f t="shared" si="391"/>
        <v>0</v>
      </c>
      <c r="H913" s="117">
        <f t="shared" si="391"/>
        <v>0</v>
      </c>
      <c r="I913" s="117">
        <f t="shared" si="391"/>
        <v>0</v>
      </c>
      <c r="J913" s="117">
        <f t="shared" si="391"/>
        <v>0</v>
      </c>
      <c r="K913" s="118">
        <f t="shared" si="391"/>
        <v>0</v>
      </c>
      <c r="L913" s="117">
        <f t="shared" si="391"/>
        <v>0</v>
      </c>
      <c r="M913" s="117">
        <f t="shared" si="391"/>
        <v>510</v>
      </c>
      <c r="N913" s="117">
        <f t="shared" si="391"/>
        <v>4034709.22</v>
      </c>
      <c r="O913" s="117">
        <f t="shared" si="391"/>
        <v>0</v>
      </c>
      <c r="P913" s="117">
        <f t="shared" si="391"/>
        <v>0</v>
      </c>
      <c r="Q913" s="117">
        <f t="shared" si="391"/>
        <v>0</v>
      </c>
      <c r="R913" s="117">
        <f t="shared" si="391"/>
        <v>0</v>
      </c>
      <c r="S913" s="117">
        <f t="shared" si="391"/>
        <v>0</v>
      </c>
      <c r="T913" s="117">
        <f t="shared" si="391"/>
        <v>0</v>
      </c>
      <c r="U913" s="117">
        <f t="shared" si="391"/>
        <v>0</v>
      </c>
      <c r="V913" s="117">
        <f t="shared" si="391"/>
        <v>0</v>
      </c>
      <c r="W913" s="117">
        <f t="shared" si="391"/>
        <v>0</v>
      </c>
      <c r="X913" s="117">
        <f t="shared" si="391"/>
        <v>0</v>
      </c>
      <c r="Y913" s="117">
        <f t="shared" si="391"/>
        <v>0</v>
      </c>
      <c r="Z913" s="117">
        <f t="shared" si="391"/>
        <v>0</v>
      </c>
      <c r="AA913" s="117">
        <f t="shared" si="391"/>
        <v>0</v>
      </c>
      <c r="AB913" s="117">
        <f t="shared" si="391"/>
        <v>0</v>
      </c>
      <c r="AC913" s="117">
        <f t="shared" si="391"/>
        <v>86342.78</v>
      </c>
      <c r="AD913" s="117">
        <f t="shared" si="391"/>
        <v>180000</v>
      </c>
      <c r="AE913" s="117">
        <f t="shared" si="391"/>
        <v>0</v>
      </c>
      <c r="AF913" s="108" t="s">
        <v>17004</v>
      </c>
      <c r="AG913" s="108" t="s">
        <v>17004</v>
      </c>
      <c r="AH913" s="108" t="s">
        <v>17004</v>
      </c>
      <c r="AI913" s="124"/>
      <c r="AJ913" s="124"/>
      <c r="AK913" s="124"/>
      <c r="AL913" s="124"/>
      <c r="AM913" s="125"/>
      <c r="AN913" s="125"/>
      <c r="AO913" s="125"/>
      <c r="AP913" s="125"/>
      <c r="AQ913" s="125"/>
      <c r="AR913" s="125"/>
      <c r="AS913" s="125"/>
      <c r="AT913" s="125"/>
      <c r="AU913" s="125"/>
      <c r="AV913" s="125"/>
      <c r="AW913" s="125"/>
      <c r="AX913" s="126"/>
      <c r="AY913" s="126"/>
      <c r="AZ913" s="125"/>
      <c r="BA913" s="125"/>
      <c r="BB913" s="127"/>
      <c r="BC913" s="128">
        <f t="shared" si="389"/>
        <v>-510</v>
      </c>
      <c r="BJ913" s="97" t="e">
        <f t="shared" si="380"/>
        <v>#N/A</v>
      </c>
      <c r="BM913" s="97" t="s">
        <v>3706</v>
      </c>
      <c r="BN913" s="97" t="s">
        <v>2983</v>
      </c>
      <c r="BO913" s="97" t="s">
        <v>2983</v>
      </c>
      <c r="BU913" s="97" t="s">
        <v>3706</v>
      </c>
      <c r="BV913" s="97" t="s">
        <v>2983</v>
      </c>
      <c r="BW913" s="97" t="s">
        <v>2983</v>
      </c>
      <c r="CH913" s="119">
        <f t="shared" si="366"/>
        <v>-2.0372681319713593E-10</v>
      </c>
    </row>
    <row r="914" spans="1:86" x14ac:dyDescent="0.3">
      <c r="A914" s="97">
        <v>1</v>
      </c>
      <c r="B914" s="120">
        <f>SUBTOTAL(9,$A$827:A914)</f>
        <v>77</v>
      </c>
      <c r="C914" s="130" t="s">
        <v>455</v>
      </c>
      <c r="D914" s="117">
        <f>E914+F914+G914+H914+I914+J914+L914+N914+P914+R914+T914+U914+V914+W914+X914+Y914+Z914+AA914+AB914+AC914+AD914+AE914</f>
        <v>4301052</v>
      </c>
      <c r="E914" s="133">
        <v>0</v>
      </c>
      <c r="F914" s="133">
        <v>0</v>
      </c>
      <c r="G914" s="133">
        <v>0</v>
      </c>
      <c r="H914" s="133">
        <v>0</v>
      </c>
      <c r="I914" s="133">
        <v>0</v>
      </c>
      <c r="J914" s="133">
        <v>0</v>
      </c>
      <c r="K914" s="149">
        <v>0</v>
      </c>
      <c r="L914" s="133">
        <v>0</v>
      </c>
      <c r="M914" s="117">
        <v>510</v>
      </c>
      <c r="N914" s="117">
        <v>4034709.22</v>
      </c>
      <c r="O914" s="133">
        <v>0</v>
      </c>
      <c r="P914" s="133">
        <v>0</v>
      </c>
      <c r="Q914" s="133">
        <v>0</v>
      </c>
      <c r="R914" s="133">
        <v>0</v>
      </c>
      <c r="S914" s="133">
        <v>0</v>
      </c>
      <c r="T914" s="133">
        <v>0</v>
      </c>
      <c r="U914" s="133">
        <v>0</v>
      </c>
      <c r="V914" s="133">
        <v>0</v>
      </c>
      <c r="W914" s="133">
        <v>0</v>
      </c>
      <c r="X914" s="133">
        <v>0</v>
      </c>
      <c r="Y914" s="133">
        <v>0</v>
      </c>
      <c r="Z914" s="133">
        <v>0</v>
      </c>
      <c r="AA914" s="133">
        <v>0</v>
      </c>
      <c r="AB914" s="133">
        <v>0</v>
      </c>
      <c r="AC914" s="117">
        <f>ROUND(N914*2.14%,2)</f>
        <v>86342.78</v>
      </c>
      <c r="AD914" s="117">
        <v>180000</v>
      </c>
      <c r="AE914" s="133">
        <v>0</v>
      </c>
      <c r="AF914" s="108">
        <v>2025</v>
      </c>
      <c r="AG914" s="108">
        <v>2025</v>
      </c>
      <c r="AH914" s="108">
        <v>2025</v>
      </c>
      <c r="AI914" s="124"/>
      <c r="AJ914" s="124"/>
      <c r="AK914" s="124"/>
      <c r="AL914" s="124"/>
      <c r="AM914" s="125" t="s">
        <v>16932</v>
      </c>
      <c r="AN914" s="125" t="s">
        <v>16932</v>
      </c>
      <c r="AO914" s="125">
        <v>0</v>
      </c>
      <c r="AP914" s="125" t="s">
        <v>16934</v>
      </c>
      <c r="AQ914" s="125" t="s">
        <v>16947</v>
      </c>
      <c r="AR914" s="125">
        <v>0</v>
      </c>
      <c r="AS914" s="125"/>
      <c r="AT914" s="125"/>
      <c r="AU914" s="125"/>
      <c r="AV914" s="125"/>
      <c r="AW914" s="125" t="s">
        <v>613</v>
      </c>
      <c r="AX914" s="126">
        <v>680</v>
      </c>
      <c r="AY914" s="126">
        <v>674</v>
      </c>
      <c r="AZ914" s="125" t="s">
        <v>2966</v>
      </c>
      <c r="BA914" s="125" t="s">
        <v>16991</v>
      </c>
      <c r="BB914" s="127"/>
      <c r="BC914" s="128">
        <f t="shared" si="389"/>
        <v>164</v>
      </c>
      <c r="BJ914" s="97" t="str">
        <f t="shared" si="380"/>
        <v>530.600</v>
      </c>
      <c r="BM914" s="97" t="s">
        <v>740</v>
      </c>
      <c r="BN914" s="97" t="s">
        <v>2983</v>
      </c>
      <c r="BO914" s="97" t="s">
        <v>2983</v>
      </c>
      <c r="BU914" s="97" t="s">
        <v>740</v>
      </c>
      <c r="BV914" s="97" t="s">
        <v>2983</v>
      </c>
      <c r="BW914" s="97" t="s">
        <v>2983</v>
      </c>
      <c r="CH914" s="119">
        <f t="shared" si="366"/>
        <v>-2.0372681319713593E-10</v>
      </c>
    </row>
    <row r="915" spans="1:86" x14ac:dyDescent="0.3">
      <c r="B915" s="150" t="s">
        <v>468</v>
      </c>
      <c r="C915" s="150"/>
      <c r="D915" s="116">
        <f>D916</f>
        <v>2317210.6399999997</v>
      </c>
      <c r="E915" s="117">
        <f t="shared" ref="E915:AE915" si="392">E916</f>
        <v>0</v>
      </c>
      <c r="F915" s="117">
        <f t="shared" si="392"/>
        <v>0</v>
      </c>
      <c r="G915" s="117">
        <f t="shared" si="392"/>
        <v>0</v>
      </c>
      <c r="H915" s="117">
        <f t="shared" si="392"/>
        <v>0</v>
      </c>
      <c r="I915" s="117">
        <f t="shared" si="392"/>
        <v>0</v>
      </c>
      <c r="J915" s="117">
        <f t="shared" si="392"/>
        <v>0</v>
      </c>
      <c r="K915" s="118">
        <f t="shared" si="392"/>
        <v>0</v>
      </c>
      <c r="L915" s="117">
        <f t="shared" si="392"/>
        <v>0</v>
      </c>
      <c r="M915" s="117">
        <f t="shared" si="392"/>
        <v>0</v>
      </c>
      <c r="N915" s="117">
        <f t="shared" si="392"/>
        <v>0</v>
      </c>
      <c r="O915" s="117">
        <f t="shared" si="392"/>
        <v>0</v>
      </c>
      <c r="P915" s="117">
        <f t="shared" si="392"/>
        <v>0</v>
      </c>
      <c r="Q915" s="117">
        <f t="shared" si="392"/>
        <v>479.33</v>
      </c>
      <c r="R915" s="117">
        <f t="shared" si="392"/>
        <v>2121804.0299999998</v>
      </c>
      <c r="S915" s="117">
        <f t="shared" si="392"/>
        <v>0</v>
      </c>
      <c r="T915" s="117">
        <f t="shared" si="392"/>
        <v>0</v>
      </c>
      <c r="U915" s="117">
        <f t="shared" si="392"/>
        <v>0</v>
      </c>
      <c r="V915" s="117">
        <f t="shared" si="392"/>
        <v>0</v>
      </c>
      <c r="W915" s="117">
        <f t="shared" si="392"/>
        <v>0</v>
      </c>
      <c r="X915" s="117">
        <f t="shared" si="392"/>
        <v>0</v>
      </c>
      <c r="Y915" s="117">
        <f t="shared" si="392"/>
        <v>0</v>
      </c>
      <c r="Z915" s="117">
        <f t="shared" si="392"/>
        <v>0</v>
      </c>
      <c r="AA915" s="117">
        <f t="shared" si="392"/>
        <v>0</v>
      </c>
      <c r="AB915" s="117">
        <f t="shared" si="392"/>
        <v>0</v>
      </c>
      <c r="AC915" s="117">
        <f t="shared" si="392"/>
        <v>45406.61</v>
      </c>
      <c r="AD915" s="117">
        <f t="shared" si="392"/>
        <v>150000</v>
      </c>
      <c r="AE915" s="117">
        <f t="shared" si="392"/>
        <v>0</v>
      </c>
      <c r="AF915" s="108" t="s">
        <v>17004</v>
      </c>
      <c r="AG915" s="108" t="s">
        <v>17004</v>
      </c>
      <c r="AH915" s="108" t="s">
        <v>17004</v>
      </c>
      <c r="AI915" s="124"/>
      <c r="AJ915" s="124"/>
      <c r="AK915" s="124"/>
      <c r="AL915" s="124"/>
      <c r="AM915" s="125"/>
      <c r="AN915" s="125"/>
      <c r="AO915" s="125"/>
      <c r="AP915" s="125"/>
      <c r="AQ915" s="125"/>
      <c r="AR915" s="125"/>
      <c r="AS915" s="125"/>
      <c r="AT915" s="125"/>
      <c r="AU915" s="125"/>
      <c r="AV915" s="125"/>
      <c r="AW915" s="125"/>
      <c r="AX915" s="126"/>
      <c r="AY915" s="126"/>
      <c r="AZ915" s="125"/>
      <c r="BA915" s="125"/>
      <c r="BB915" s="127"/>
      <c r="BC915" s="128">
        <f t="shared" si="389"/>
        <v>0</v>
      </c>
      <c r="BJ915" s="97" t="e">
        <f t="shared" si="380"/>
        <v>#N/A</v>
      </c>
      <c r="BM915" s="97" t="s">
        <v>741</v>
      </c>
      <c r="BN915" s="97" t="s">
        <v>2983</v>
      </c>
      <c r="BO915" s="97" t="s">
        <v>2983</v>
      </c>
      <c r="BU915" s="97" t="s">
        <v>741</v>
      </c>
      <c r="BV915" s="97" t="s">
        <v>2983</v>
      </c>
      <c r="BW915" s="97" t="s">
        <v>2983</v>
      </c>
      <c r="CH915" s="119">
        <f t="shared" si="366"/>
        <v>-1.1641532182693481E-10</v>
      </c>
    </row>
    <row r="916" spans="1:86" x14ac:dyDescent="0.3">
      <c r="A916" s="97">
        <v>1</v>
      </c>
      <c r="B916" s="120">
        <f>SUBTOTAL(9,$A$827:A916)</f>
        <v>78</v>
      </c>
      <c r="C916" s="130" t="s">
        <v>487</v>
      </c>
      <c r="D916" s="117">
        <f>E916+F916+G916+H916+I916+J916+L916+N916+P916+R916+T916+U916+V916+W916+X916+Y916+Z916+AA916+AB916+AC916+AD916+AE916</f>
        <v>2317210.6399999997</v>
      </c>
      <c r="E916" s="133">
        <v>0</v>
      </c>
      <c r="F916" s="133">
        <v>0</v>
      </c>
      <c r="G916" s="133">
        <v>0</v>
      </c>
      <c r="H916" s="133">
        <v>0</v>
      </c>
      <c r="I916" s="133">
        <v>0</v>
      </c>
      <c r="J916" s="133">
        <v>0</v>
      </c>
      <c r="K916" s="149">
        <v>0</v>
      </c>
      <c r="L916" s="133">
        <v>0</v>
      </c>
      <c r="M916" s="117">
        <v>0</v>
      </c>
      <c r="N916" s="181">
        <v>0</v>
      </c>
      <c r="O916" s="133">
        <v>0</v>
      </c>
      <c r="P916" s="133">
        <v>0</v>
      </c>
      <c r="Q916" s="133">
        <v>479.33</v>
      </c>
      <c r="R916" s="117">
        <v>2121804.0299999998</v>
      </c>
      <c r="S916" s="133">
        <v>0</v>
      </c>
      <c r="T916" s="133">
        <v>0</v>
      </c>
      <c r="U916" s="133">
        <v>0</v>
      </c>
      <c r="V916" s="133">
        <v>0</v>
      </c>
      <c r="W916" s="133">
        <v>0</v>
      </c>
      <c r="X916" s="133">
        <v>0</v>
      </c>
      <c r="Y916" s="133">
        <v>0</v>
      </c>
      <c r="Z916" s="133">
        <v>0</v>
      </c>
      <c r="AA916" s="133">
        <v>0</v>
      </c>
      <c r="AB916" s="133">
        <v>0</v>
      </c>
      <c r="AC916" s="117">
        <f>ROUND(R916*2.14%,2)</f>
        <v>45406.61</v>
      </c>
      <c r="AD916" s="133">
        <v>150000</v>
      </c>
      <c r="AE916" s="133">
        <v>0</v>
      </c>
      <c r="AF916" s="108">
        <v>2025</v>
      </c>
      <c r="AG916" s="108">
        <v>2025</v>
      </c>
      <c r="AH916" s="108">
        <v>2025</v>
      </c>
      <c r="AI916" s="124"/>
      <c r="AJ916" s="124"/>
      <c r="AK916" s="124"/>
      <c r="AL916" s="124"/>
      <c r="AM916" s="125" t="s">
        <v>16934</v>
      </c>
      <c r="AN916" s="125" t="s">
        <v>16944</v>
      </c>
      <c r="AO916" s="125">
        <v>0</v>
      </c>
      <c r="AP916" s="125" t="s">
        <v>16943</v>
      </c>
      <c r="AQ916" s="125" t="s">
        <v>16945</v>
      </c>
      <c r="AR916" s="125">
        <v>0</v>
      </c>
      <c r="AS916" s="125" t="s">
        <v>16959</v>
      </c>
      <c r="AT916" s="125"/>
      <c r="AU916" s="125"/>
      <c r="AV916" s="125"/>
      <c r="AW916" s="125" t="s">
        <v>703</v>
      </c>
      <c r="AX916" s="126">
        <v>607.4</v>
      </c>
      <c r="AY916" s="126">
        <v>716.3</v>
      </c>
      <c r="AZ916" s="125" t="s">
        <v>2966</v>
      </c>
      <c r="BA916" s="125" t="s">
        <v>3003</v>
      </c>
      <c r="BB916" s="127"/>
      <c r="BC916" s="128">
        <f t="shared" si="389"/>
        <v>716.3</v>
      </c>
      <c r="BJ916" s="97" t="str">
        <f t="shared" si="380"/>
        <v>574.300</v>
      </c>
      <c r="BM916" s="97" t="s">
        <v>742</v>
      </c>
      <c r="BN916" s="97" t="s">
        <v>2983</v>
      </c>
      <c r="BO916" s="97" t="s">
        <v>2983</v>
      </c>
      <c r="BU916" s="97" t="s">
        <v>742</v>
      </c>
      <c r="BV916" s="97" t="s">
        <v>2983</v>
      </c>
      <c r="BW916" s="97" t="s">
        <v>2983</v>
      </c>
      <c r="CH916" s="119">
        <f t="shared" si="366"/>
        <v>-1.1641532182693481E-10</v>
      </c>
    </row>
    <row r="917" spans="1:86" x14ac:dyDescent="0.3">
      <c r="B917" s="150" t="s">
        <v>480</v>
      </c>
      <c r="C917" s="150"/>
      <c r="D917" s="116">
        <f>D918</f>
        <v>5322451.5199999996</v>
      </c>
      <c r="E917" s="117">
        <f t="shared" ref="E917:AE917" si="393">E918</f>
        <v>0</v>
      </c>
      <c r="F917" s="117">
        <f t="shared" si="393"/>
        <v>0</v>
      </c>
      <c r="G917" s="117">
        <f t="shared" si="393"/>
        <v>0</v>
      </c>
      <c r="H917" s="117">
        <f t="shared" si="393"/>
        <v>0</v>
      </c>
      <c r="I917" s="117">
        <f t="shared" si="393"/>
        <v>0</v>
      </c>
      <c r="J917" s="117">
        <f t="shared" si="393"/>
        <v>0</v>
      </c>
      <c r="K917" s="118">
        <f t="shared" si="393"/>
        <v>0</v>
      </c>
      <c r="L917" s="117">
        <f t="shared" si="393"/>
        <v>0</v>
      </c>
      <c r="M917" s="117">
        <f t="shared" si="393"/>
        <v>631.70000000000005</v>
      </c>
      <c r="N917" s="117">
        <f t="shared" si="393"/>
        <v>5034708.75</v>
      </c>
      <c r="O917" s="117">
        <f t="shared" si="393"/>
        <v>0</v>
      </c>
      <c r="P917" s="117">
        <f t="shared" si="393"/>
        <v>0</v>
      </c>
      <c r="Q917" s="117">
        <f t="shared" si="393"/>
        <v>0</v>
      </c>
      <c r="R917" s="117">
        <f t="shared" si="393"/>
        <v>0</v>
      </c>
      <c r="S917" s="117">
        <f t="shared" si="393"/>
        <v>0</v>
      </c>
      <c r="T917" s="117">
        <f t="shared" si="393"/>
        <v>0</v>
      </c>
      <c r="U917" s="117">
        <f t="shared" si="393"/>
        <v>0</v>
      </c>
      <c r="V917" s="117">
        <f t="shared" si="393"/>
        <v>0</v>
      </c>
      <c r="W917" s="117">
        <f t="shared" si="393"/>
        <v>0</v>
      </c>
      <c r="X917" s="117">
        <f t="shared" si="393"/>
        <v>0</v>
      </c>
      <c r="Y917" s="117">
        <f t="shared" si="393"/>
        <v>0</v>
      </c>
      <c r="Z917" s="117">
        <f t="shared" si="393"/>
        <v>0</v>
      </c>
      <c r="AA917" s="117">
        <f t="shared" si="393"/>
        <v>0</v>
      </c>
      <c r="AB917" s="117">
        <f t="shared" si="393"/>
        <v>0</v>
      </c>
      <c r="AC917" s="117">
        <f t="shared" si="393"/>
        <v>107742.77</v>
      </c>
      <c r="AD917" s="117">
        <f t="shared" si="393"/>
        <v>180000</v>
      </c>
      <c r="AE917" s="117">
        <f t="shared" si="393"/>
        <v>0</v>
      </c>
      <c r="AF917" s="108" t="s">
        <v>17004</v>
      </c>
      <c r="AG917" s="108" t="s">
        <v>17004</v>
      </c>
      <c r="AH917" s="108" t="s">
        <v>17004</v>
      </c>
      <c r="AI917" s="124"/>
      <c r="AJ917" s="124"/>
      <c r="AK917" s="124"/>
      <c r="AL917" s="124"/>
      <c r="AM917" s="125"/>
      <c r="AN917" s="125"/>
      <c r="AO917" s="125"/>
      <c r="AP917" s="125"/>
      <c r="AQ917" s="125"/>
      <c r="AR917" s="125"/>
      <c r="AS917" s="125"/>
      <c r="AT917" s="125"/>
      <c r="AU917" s="125"/>
      <c r="AV917" s="125"/>
      <c r="AW917" s="125"/>
      <c r="AX917" s="126"/>
      <c r="AY917" s="126"/>
      <c r="AZ917" s="125"/>
      <c r="BA917" s="125"/>
      <c r="BB917" s="127"/>
      <c r="BC917" s="128">
        <f t="shared" si="389"/>
        <v>-631.70000000000005</v>
      </c>
      <c r="BJ917" s="97" t="e">
        <f t="shared" si="380"/>
        <v>#N/A</v>
      </c>
      <c r="BM917" s="97" t="s">
        <v>3708</v>
      </c>
      <c r="BN917" s="97" t="s">
        <v>2983</v>
      </c>
      <c r="BO917" s="97" t="s">
        <v>2983</v>
      </c>
      <c r="BU917" s="97" t="s">
        <v>3708</v>
      </c>
      <c r="BV917" s="97" t="s">
        <v>2983</v>
      </c>
      <c r="BW917" s="97" t="s">
        <v>2983</v>
      </c>
      <c r="CH917" s="119">
        <f t="shared" si="366"/>
        <v>-4.6566128730773926E-10</v>
      </c>
    </row>
    <row r="918" spans="1:86" x14ac:dyDescent="0.3">
      <c r="A918" s="97">
        <v>1</v>
      </c>
      <c r="B918" s="120">
        <f>SUBTOTAL(9,$A$827:A918)</f>
        <v>79</v>
      </c>
      <c r="C918" s="130" t="s">
        <v>488</v>
      </c>
      <c r="D918" s="117">
        <f>E918+F918+G918+H918+I918+J918+L918+N918+P918+R918+T918+U918+V918+W918+X918+Y918+Z918+AA918+AB918+AC918+AD918+AE918</f>
        <v>5322451.5199999996</v>
      </c>
      <c r="E918" s="133">
        <v>0</v>
      </c>
      <c r="F918" s="133">
        <v>0</v>
      </c>
      <c r="G918" s="133">
        <v>0</v>
      </c>
      <c r="H918" s="133">
        <v>0</v>
      </c>
      <c r="I918" s="133">
        <v>0</v>
      </c>
      <c r="J918" s="133">
        <v>0</v>
      </c>
      <c r="K918" s="149">
        <v>0</v>
      </c>
      <c r="L918" s="133">
        <v>0</v>
      </c>
      <c r="M918" s="117">
        <v>631.70000000000005</v>
      </c>
      <c r="N918" s="117">
        <v>5034708.75</v>
      </c>
      <c r="O918" s="133">
        <v>0</v>
      </c>
      <c r="P918" s="133">
        <v>0</v>
      </c>
      <c r="Q918" s="133">
        <v>0</v>
      </c>
      <c r="R918" s="133">
        <v>0</v>
      </c>
      <c r="S918" s="133">
        <v>0</v>
      </c>
      <c r="T918" s="133">
        <v>0</v>
      </c>
      <c r="U918" s="133">
        <v>0</v>
      </c>
      <c r="V918" s="133">
        <v>0</v>
      </c>
      <c r="W918" s="133">
        <v>0</v>
      </c>
      <c r="X918" s="133">
        <v>0</v>
      </c>
      <c r="Y918" s="133">
        <v>0</v>
      </c>
      <c r="Z918" s="133">
        <v>0</v>
      </c>
      <c r="AA918" s="133">
        <v>0</v>
      </c>
      <c r="AB918" s="133">
        <v>0</v>
      </c>
      <c r="AC918" s="117">
        <f>ROUND(N918*2.14%,2)</f>
        <v>107742.77</v>
      </c>
      <c r="AD918" s="117">
        <v>180000</v>
      </c>
      <c r="AE918" s="133">
        <v>0</v>
      </c>
      <c r="AF918" s="108">
        <v>2025</v>
      </c>
      <c r="AG918" s="108">
        <v>2025</v>
      </c>
      <c r="AH918" s="108">
        <v>2025</v>
      </c>
      <c r="AI918" s="124"/>
      <c r="AJ918" s="124"/>
      <c r="AK918" s="124"/>
      <c r="AL918" s="124"/>
      <c r="AM918" s="125" t="s">
        <v>16933</v>
      </c>
      <c r="AN918" s="125" t="s">
        <v>16929</v>
      </c>
      <c r="AO918" s="125">
        <v>0</v>
      </c>
      <c r="AP918" s="125" t="s">
        <v>16943</v>
      </c>
      <c r="AQ918" s="125" t="s">
        <v>16931</v>
      </c>
      <c r="AR918" s="125">
        <v>0</v>
      </c>
      <c r="AS918" s="125"/>
      <c r="AT918" s="125"/>
      <c r="AU918" s="125"/>
      <c r="AV918" s="125"/>
      <c r="AW918" s="125" t="s">
        <v>1267</v>
      </c>
      <c r="AX918" s="126">
        <v>736.8</v>
      </c>
      <c r="AY918" s="126">
        <v>650</v>
      </c>
      <c r="AZ918" s="125" t="s">
        <v>2966</v>
      </c>
      <c r="BA918" s="125" t="s">
        <v>16991</v>
      </c>
      <c r="BB918" s="127"/>
      <c r="BC918" s="128">
        <f t="shared" si="389"/>
        <v>18.299999999999955</v>
      </c>
      <c r="BJ918" s="97" t="str">
        <f t="shared" si="380"/>
        <v>508.000</v>
      </c>
      <c r="BM918" s="97" t="s">
        <v>3709</v>
      </c>
      <c r="BN918" s="97" t="s">
        <v>2983</v>
      </c>
      <c r="BO918" s="97" t="s">
        <v>2983</v>
      </c>
      <c r="BU918" s="97" t="s">
        <v>3709</v>
      </c>
      <c r="BV918" s="97" t="s">
        <v>2983</v>
      </c>
      <c r="BW918" s="97" t="s">
        <v>2983</v>
      </c>
      <c r="CH918" s="119">
        <f t="shared" si="366"/>
        <v>-4.6566128730773926E-10</v>
      </c>
    </row>
    <row r="919" spans="1:86" x14ac:dyDescent="0.3">
      <c r="B919" s="150" t="s">
        <v>466</v>
      </c>
      <c r="C919" s="150"/>
      <c r="D919" s="116">
        <f>D920</f>
        <v>542668</v>
      </c>
      <c r="E919" s="117">
        <f t="shared" ref="E919:AE919" si="394">E920</f>
        <v>462764.83</v>
      </c>
      <c r="F919" s="117">
        <f t="shared" si="394"/>
        <v>0</v>
      </c>
      <c r="G919" s="117">
        <f t="shared" si="394"/>
        <v>0</v>
      </c>
      <c r="H919" s="117">
        <f t="shared" si="394"/>
        <v>0</v>
      </c>
      <c r="I919" s="117">
        <f t="shared" si="394"/>
        <v>0</v>
      </c>
      <c r="J919" s="117">
        <f t="shared" si="394"/>
        <v>0</v>
      </c>
      <c r="K919" s="118">
        <f t="shared" si="394"/>
        <v>0</v>
      </c>
      <c r="L919" s="117">
        <f t="shared" si="394"/>
        <v>0</v>
      </c>
      <c r="M919" s="117">
        <f t="shared" si="394"/>
        <v>0</v>
      </c>
      <c r="N919" s="117">
        <f t="shared" si="394"/>
        <v>0</v>
      </c>
      <c r="O919" s="117">
        <f t="shared" si="394"/>
        <v>0</v>
      </c>
      <c r="P919" s="117">
        <f t="shared" si="394"/>
        <v>0</v>
      </c>
      <c r="Q919" s="117">
        <f t="shared" si="394"/>
        <v>0</v>
      </c>
      <c r="R919" s="117">
        <f t="shared" si="394"/>
        <v>0</v>
      </c>
      <c r="S919" s="117">
        <f t="shared" si="394"/>
        <v>0</v>
      </c>
      <c r="T919" s="117">
        <f t="shared" si="394"/>
        <v>0</v>
      </c>
      <c r="U919" s="117">
        <f t="shared" si="394"/>
        <v>0</v>
      </c>
      <c r="V919" s="117">
        <f t="shared" si="394"/>
        <v>0</v>
      </c>
      <c r="W919" s="117">
        <f t="shared" si="394"/>
        <v>0</v>
      </c>
      <c r="X919" s="117">
        <f t="shared" si="394"/>
        <v>0</v>
      </c>
      <c r="Y919" s="117">
        <f t="shared" si="394"/>
        <v>0</v>
      </c>
      <c r="Z919" s="117">
        <f t="shared" si="394"/>
        <v>0</v>
      </c>
      <c r="AA919" s="117">
        <f t="shared" si="394"/>
        <v>0</v>
      </c>
      <c r="AB919" s="117">
        <f t="shared" si="394"/>
        <v>0</v>
      </c>
      <c r="AC919" s="117">
        <f t="shared" si="394"/>
        <v>9903.17</v>
      </c>
      <c r="AD919" s="117">
        <f t="shared" si="394"/>
        <v>70000</v>
      </c>
      <c r="AE919" s="117">
        <f t="shared" si="394"/>
        <v>0</v>
      </c>
      <c r="AF919" s="108" t="s">
        <v>17004</v>
      </c>
      <c r="AG919" s="108" t="s">
        <v>17004</v>
      </c>
      <c r="AH919" s="108" t="s">
        <v>17004</v>
      </c>
      <c r="AI919" s="124"/>
      <c r="AJ919" s="124"/>
      <c r="AK919" s="124"/>
      <c r="AL919" s="124"/>
      <c r="AM919" s="125"/>
      <c r="AN919" s="125"/>
      <c r="AO919" s="125"/>
      <c r="AP919" s="125"/>
      <c r="AQ919" s="125"/>
      <c r="AR919" s="125"/>
      <c r="AS919" s="125"/>
      <c r="AT919" s="125"/>
      <c r="AU919" s="125"/>
      <c r="AV919" s="125"/>
      <c r="AW919" s="125"/>
      <c r="AX919" s="126"/>
      <c r="AY919" s="126"/>
      <c r="AZ919" s="125"/>
      <c r="BA919" s="125"/>
      <c r="BB919" s="127"/>
      <c r="BC919" s="128">
        <f t="shared" si="389"/>
        <v>0</v>
      </c>
      <c r="BJ919" s="97" t="e">
        <f t="shared" si="380"/>
        <v>#N/A</v>
      </c>
      <c r="BM919" s="97" t="s">
        <v>3710</v>
      </c>
      <c r="BN919" s="97" t="s">
        <v>942</v>
      </c>
      <c r="BO919" s="97" t="s">
        <v>3180</v>
      </c>
      <c r="BU919" s="97" t="s">
        <v>3710</v>
      </c>
      <c r="BV919" s="97" t="s">
        <v>942</v>
      </c>
      <c r="BW919" s="97" t="s">
        <v>3180</v>
      </c>
      <c r="CH919" s="119">
        <f t="shared" si="366"/>
        <v>-1.4551915228366852E-11</v>
      </c>
    </row>
    <row r="920" spans="1:86" x14ac:dyDescent="0.3">
      <c r="A920" s="97">
        <v>1</v>
      </c>
      <c r="B920" s="120">
        <f>SUBTOTAL(9,$A$827:A920)</f>
        <v>80</v>
      </c>
      <c r="C920" s="130" t="s">
        <v>489</v>
      </c>
      <c r="D920" s="117">
        <f>E920+F920+G920+H920+I920+J920+L920+N920+P920+R920+T920+U920+V920+W920+X920+Y920+Z920+AA920+AB920+AC920+AD920+AE920</f>
        <v>542668</v>
      </c>
      <c r="E920" s="133">
        <v>462764.83</v>
      </c>
      <c r="F920" s="133">
        <v>0</v>
      </c>
      <c r="G920" s="133">
        <v>0</v>
      </c>
      <c r="H920" s="133">
        <v>0</v>
      </c>
      <c r="I920" s="133">
        <v>0</v>
      </c>
      <c r="J920" s="133">
        <v>0</v>
      </c>
      <c r="K920" s="149">
        <v>0</v>
      </c>
      <c r="L920" s="133">
        <v>0</v>
      </c>
      <c r="M920" s="117">
        <v>0</v>
      </c>
      <c r="N920" s="181">
        <v>0</v>
      </c>
      <c r="O920" s="133">
        <v>0</v>
      </c>
      <c r="P920" s="133">
        <v>0</v>
      </c>
      <c r="Q920" s="133">
        <v>0</v>
      </c>
      <c r="R920" s="133">
        <v>0</v>
      </c>
      <c r="S920" s="133">
        <v>0</v>
      </c>
      <c r="T920" s="133">
        <v>0</v>
      </c>
      <c r="U920" s="133">
        <v>0</v>
      </c>
      <c r="V920" s="133">
        <v>0</v>
      </c>
      <c r="W920" s="133">
        <v>0</v>
      </c>
      <c r="X920" s="133">
        <v>0</v>
      </c>
      <c r="Y920" s="133">
        <v>0</v>
      </c>
      <c r="Z920" s="133">
        <v>0</v>
      </c>
      <c r="AA920" s="133">
        <v>0</v>
      </c>
      <c r="AB920" s="133">
        <v>0</v>
      </c>
      <c r="AC920" s="133">
        <f>ROUND(E920*2.14%,2)</f>
        <v>9903.17</v>
      </c>
      <c r="AD920" s="133">
        <v>70000</v>
      </c>
      <c r="AE920" s="133">
        <v>0</v>
      </c>
      <c r="AF920" s="108">
        <v>2025</v>
      </c>
      <c r="AG920" s="108">
        <v>2025</v>
      </c>
      <c r="AH920" s="108">
        <v>2025</v>
      </c>
      <c r="AI920" s="124"/>
      <c r="AJ920" s="124"/>
      <c r="AK920" s="124"/>
      <c r="AL920" s="124"/>
      <c r="AM920" s="125" t="s">
        <v>16932</v>
      </c>
      <c r="AN920" s="125" t="s">
        <v>16938</v>
      </c>
      <c r="AO920" s="125">
        <v>0</v>
      </c>
      <c r="AP920" s="125" t="s">
        <v>16934</v>
      </c>
      <c r="AQ920" s="125" t="s">
        <v>16951</v>
      </c>
      <c r="AR920" s="125">
        <v>0</v>
      </c>
      <c r="AS920" s="125" t="s">
        <v>16959</v>
      </c>
      <c r="AT920" s="125"/>
      <c r="AU920" s="125"/>
      <c r="AV920" s="125"/>
      <c r="AW920" s="125" t="s">
        <v>639</v>
      </c>
      <c r="AX920" s="126">
        <v>619</v>
      </c>
      <c r="AY920" s="126">
        <v>625.70000000000005</v>
      </c>
      <c r="AZ920" s="125" t="s">
        <v>2966</v>
      </c>
      <c r="BA920" s="125" t="s">
        <v>639</v>
      </c>
      <c r="BB920" s="127"/>
      <c r="BC920" s="128">
        <f t="shared" si="389"/>
        <v>625.70000000000005</v>
      </c>
      <c r="BJ920" s="97" t="str">
        <f t="shared" si="380"/>
        <v>нет данных</v>
      </c>
      <c r="BM920" s="97" t="s">
        <v>3712</v>
      </c>
      <c r="BN920" s="97" t="s">
        <v>663</v>
      </c>
      <c r="BO920" s="97" t="s">
        <v>3714</v>
      </c>
      <c r="BU920" s="97" t="s">
        <v>3712</v>
      </c>
      <c r="BV920" s="97" t="s">
        <v>663</v>
      </c>
      <c r="BW920" s="97" t="s">
        <v>3714</v>
      </c>
      <c r="CH920" s="119">
        <f t="shared" si="366"/>
        <v>-1.4551915228366852E-11</v>
      </c>
    </row>
    <row r="921" spans="1:86" x14ac:dyDescent="0.3">
      <c r="B921" s="150" t="s">
        <v>288</v>
      </c>
      <c r="C921" s="150"/>
      <c r="D921" s="116">
        <f>D922+D923+D924</f>
        <v>17175018.48</v>
      </c>
      <c r="E921" s="117">
        <f t="shared" ref="E921:AE921" si="395">E922+E923+E924</f>
        <v>0</v>
      </c>
      <c r="F921" s="117">
        <f t="shared" si="395"/>
        <v>0</v>
      </c>
      <c r="G921" s="117">
        <f t="shared" si="395"/>
        <v>0</v>
      </c>
      <c r="H921" s="117">
        <f t="shared" si="395"/>
        <v>0</v>
      </c>
      <c r="I921" s="117">
        <f t="shared" si="395"/>
        <v>0</v>
      </c>
      <c r="J921" s="117">
        <f t="shared" si="395"/>
        <v>0</v>
      </c>
      <c r="K921" s="118">
        <f t="shared" si="395"/>
        <v>0</v>
      </c>
      <c r="L921" s="117">
        <f t="shared" si="395"/>
        <v>0</v>
      </c>
      <c r="M921" s="117">
        <f t="shared" si="395"/>
        <v>2024.3</v>
      </c>
      <c r="N921" s="117">
        <f t="shared" si="395"/>
        <v>16227744.75</v>
      </c>
      <c r="O921" s="117">
        <f t="shared" si="395"/>
        <v>0</v>
      </c>
      <c r="P921" s="117">
        <f t="shared" si="395"/>
        <v>0</v>
      </c>
      <c r="Q921" s="117">
        <f t="shared" si="395"/>
        <v>0</v>
      </c>
      <c r="R921" s="117">
        <f t="shared" si="395"/>
        <v>0</v>
      </c>
      <c r="S921" s="117">
        <f t="shared" si="395"/>
        <v>0</v>
      </c>
      <c r="T921" s="117">
        <f t="shared" si="395"/>
        <v>0</v>
      </c>
      <c r="U921" s="117">
        <f t="shared" si="395"/>
        <v>0</v>
      </c>
      <c r="V921" s="117">
        <f t="shared" si="395"/>
        <v>0</v>
      </c>
      <c r="W921" s="117">
        <f t="shared" si="395"/>
        <v>0</v>
      </c>
      <c r="X921" s="117">
        <f t="shared" si="395"/>
        <v>0</v>
      </c>
      <c r="Y921" s="117">
        <f t="shared" si="395"/>
        <v>0</v>
      </c>
      <c r="Z921" s="117">
        <f t="shared" si="395"/>
        <v>0</v>
      </c>
      <c r="AA921" s="117">
        <f t="shared" si="395"/>
        <v>0</v>
      </c>
      <c r="AB921" s="117">
        <f t="shared" si="395"/>
        <v>0</v>
      </c>
      <c r="AC921" s="117">
        <f t="shared" si="395"/>
        <v>347273.73</v>
      </c>
      <c r="AD921" s="117">
        <f t="shared" si="395"/>
        <v>600000</v>
      </c>
      <c r="AE921" s="117">
        <f t="shared" si="395"/>
        <v>0</v>
      </c>
      <c r="AF921" s="108" t="s">
        <v>17004</v>
      </c>
      <c r="AG921" s="108" t="s">
        <v>17004</v>
      </c>
      <c r="AH921" s="108" t="s">
        <v>17004</v>
      </c>
      <c r="AI921" s="124"/>
      <c r="AJ921" s="124"/>
      <c r="AK921" s="124"/>
      <c r="AL921" s="124"/>
      <c r="AM921" s="125"/>
      <c r="AN921" s="125"/>
      <c r="AO921" s="125"/>
      <c r="AP921" s="125"/>
      <c r="AQ921" s="125"/>
      <c r="AR921" s="125"/>
      <c r="AS921" s="125"/>
      <c r="AT921" s="125"/>
      <c r="AU921" s="125"/>
      <c r="AV921" s="125"/>
      <c r="AW921" s="125"/>
      <c r="AX921" s="126"/>
      <c r="AY921" s="126"/>
      <c r="AZ921" s="125"/>
      <c r="BA921" s="125"/>
      <c r="BB921" s="127"/>
      <c r="BC921" s="128">
        <f t="shared" si="389"/>
        <v>-2024.3</v>
      </c>
      <c r="BJ921" s="97" t="e">
        <f t="shared" si="380"/>
        <v>#N/A</v>
      </c>
      <c r="BM921" s="97" t="s">
        <v>3415</v>
      </c>
      <c r="BN921" s="97" t="s">
        <v>2983</v>
      </c>
      <c r="BO921" s="97" t="s">
        <v>2983</v>
      </c>
      <c r="BU921" s="97" t="s">
        <v>3415</v>
      </c>
      <c r="BV921" s="97" t="s">
        <v>2983</v>
      </c>
      <c r="BW921" s="97" t="s">
        <v>2983</v>
      </c>
      <c r="CH921" s="119">
        <f t="shared" si="366"/>
        <v>4.6566128730773926E-10</v>
      </c>
    </row>
    <row r="922" spans="1:86" x14ac:dyDescent="0.3">
      <c r="A922" s="97">
        <v>1</v>
      </c>
      <c r="B922" s="120">
        <f>SUBTOTAL(9,$A$827:A922)</f>
        <v>81</v>
      </c>
      <c r="C922" s="130" t="s">
        <v>294</v>
      </c>
      <c r="D922" s="117">
        <f t="shared" ref="D922:D924" si="396">E922+F922+G922+H922+I922+J922+L922+N922+P922+R922+T922+U922+V922+W922+X922+Y922+Z922+AA922+AB922+AC922+AD922+AE922</f>
        <v>5353677.17</v>
      </c>
      <c r="E922" s="133">
        <v>0</v>
      </c>
      <c r="F922" s="133">
        <v>0</v>
      </c>
      <c r="G922" s="133">
        <v>0</v>
      </c>
      <c r="H922" s="133">
        <v>0</v>
      </c>
      <c r="I922" s="133">
        <v>0</v>
      </c>
      <c r="J922" s="133">
        <v>0</v>
      </c>
      <c r="K922" s="149">
        <v>0</v>
      </c>
      <c r="L922" s="133">
        <v>0</v>
      </c>
      <c r="M922" s="117">
        <v>631</v>
      </c>
      <c r="N922" s="117">
        <v>5045699.21</v>
      </c>
      <c r="O922" s="133">
        <v>0</v>
      </c>
      <c r="P922" s="133">
        <v>0</v>
      </c>
      <c r="Q922" s="133">
        <v>0</v>
      </c>
      <c r="R922" s="133">
        <v>0</v>
      </c>
      <c r="S922" s="133">
        <v>0</v>
      </c>
      <c r="T922" s="133">
        <v>0</v>
      </c>
      <c r="U922" s="133">
        <v>0</v>
      </c>
      <c r="V922" s="133">
        <v>0</v>
      </c>
      <c r="W922" s="133">
        <v>0</v>
      </c>
      <c r="X922" s="133">
        <v>0</v>
      </c>
      <c r="Y922" s="133">
        <v>0</v>
      </c>
      <c r="Z922" s="133">
        <v>0</v>
      </c>
      <c r="AA922" s="133">
        <v>0</v>
      </c>
      <c r="AB922" s="133">
        <v>0</v>
      </c>
      <c r="AC922" s="133">
        <f>ROUND(N922*2.14%,2)</f>
        <v>107977.96</v>
      </c>
      <c r="AD922" s="133">
        <v>200000</v>
      </c>
      <c r="AE922" s="133">
        <v>0</v>
      </c>
      <c r="AF922" s="108">
        <v>2025</v>
      </c>
      <c r="AG922" s="108">
        <v>2025</v>
      </c>
      <c r="AH922" s="108">
        <v>2025</v>
      </c>
      <c r="AI922" s="124"/>
      <c r="AJ922" s="124"/>
      <c r="AK922" s="124"/>
      <c r="AL922" s="124"/>
      <c r="AM922" s="125" t="s">
        <v>16939</v>
      </c>
      <c r="AN922" s="125" t="s">
        <v>16929</v>
      </c>
      <c r="AO922" s="125">
        <v>0</v>
      </c>
      <c r="AP922" s="125" t="s">
        <v>16938</v>
      </c>
      <c r="AQ922" s="125" t="s">
        <v>16951</v>
      </c>
      <c r="AR922" s="125" t="s">
        <v>16943</v>
      </c>
      <c r="AS922" s="125"/>
      <c r="AT922" s="125"/>
      <c r="AU922" s="125"/>
      <c r="AV922" s="125"/>
      <c r="AW922" s="125" t="s">
        <v>787</v>
      </c>
      <c r="AX922" s="126">
        <v>1780.6</v>
      </c>
      <c r="AY922" s="126">
        <v>631</v>
      </c>
      <c r="AZ922" s="125" t="s">
        <v>2966</v>
      </c>
      <c r="BA922" s="125" t="s">
        <v>16991</v>
      </c>
      <c r="BB922" s="127"/>
      <c r="BC922" s="128">
        <f t="shared" si="389"/>
        <v>0</v>
      </c>
      <c r="BJ922" s="97" t="str">
        <f t="shared" si="380"/>
        <v>526.000</v>
      </c>
      <c r="BM922" s="97" t="s">
        <v>3417</v>
      </c>
      <c r="BN922" s="97" t="s">
        <v>3237</v>
      </c>
      <c r="BO922" s="97" t="s">
        <v>3418</v>
      </c>
      <c r="BU922" s="97" t="s">
        <v>3417</v>
      </c>
      <c r="BV922" s="97" t="s">
        <v>3237</v>
      </c>
      <c r="BW922" s="97" t="s">
        <v>3418</v>
      </c>
      <c r="CH922" s="119">
        <f t="shared" si="366"/>
        <v>-5.8207660913467407E-11</v>
      </c>
    </row>
    <row r="923" spans="1:86" x14ac:dyDescent="0.3">
      <c r="A923" s="97">
        <v>1</v>
      </c>
      <c r="B923" s="120">
        <f>SUBTOTAL(9,$A$827:A923)</f>
        <v>82</v>
      </c>
      <c r="C923" s="130" t="s">
        <v>295</v>
      </c>
      <c r="D923" s="117">
        <f t="shared" si="396"/>
        <v>5827100.4199999999</v>
      </c>
      <c r="E923" s="133">
        <v>0</v>
      </c>
      <c r="F923" s="133">
        <v>0</v>
      </c>
      <c r="G923" s="133">
        <v>0</v>
      </c>
      <c r="H923" s="133">
        <v>0</v>
      </c>
      <c r="I923" s="133">
        <v>0</v>
      </c>
      <c r="J923" s="133">
        <v>0</v>
      </c>
      <c r="K923" s="149">
        <v>0</v>
      </c>
      <c r="L923" s="133">
        <v>0</v>
      </c>
      <c r="M923" s="117">
        <v>686.8</v>
      </c>
      <c r="N923" s="117">
        <v>5509203.4699999997</v>
      </c>
      <c r="O923" s="133">
        <v>0</v>
      </c>
      <c r="P923" s="133">
        <v>0</v>
      </c>
      <c r="Q923" s="133">
        <v>0</v>
      </c>
      <c r="R923" s="133">
        <v>0</v>
      </c>
      <c r="S923" s="133">
        <v>0</v>
      </c>
      <c r="T923" s="133">
        <v>0</v>
      </c>
      <c r="U923" s="133">
        <v>0</v>
      </c>
      <c r="V923" s="133">
        <v>0</v>
      </c>
      <c r="W923" s="133">
        <v>0</v>
      </c>
      <c r="X923" s="133">
        <v>0</v>
      </c>
      <c r="Y923" s="133">
        <v>0</v>
      </c>
      <c r="Z923" s="133">
        <v>0</v>
      </c>
      <c r="AA923" s="133">
        <v>0</v>
      </c>
      <c r="AB923" s="133">
        <v>0</v>
      </c>
      <c r="AC923" s="133">
        <f>ROUND(N923*2.14%,2)</f>
        <v>117896.95</v>
      </c>
      <c r="AD923" s="133">
        <v>200000</v>
      </c>
      <c r="AE923" s="133">
        <v>0</v>
      </c>
      <c r="AF923" s="108">
        <v>2025</v>
      </c>
      <c r="AG923" s="108">
        <v>2025</v>
      </c>
      <c r="AH923" s="108">
        <v>2025</v>
      </c>
      <c r="AI923" s="124"/>
      <c r="AJ923" s="124"/>
      <c r="AK923" s="124"/>
      <c r="AL923" s="124"/>
      <c r="AM923" s="125" t="s">
        <v>16948</v>
      </c>
      <c r="AN923" s="125" t="s">
        <v>16938</v>
      </c>
      <c r="AO923" s="125">
        <v>0</v>
      </c>
      <c r="AP923" s="125" t="s">
        <v>16950</v>
      </c>
      <c r="AQ923" s="125" t="s">
        <v>16947</v>
      </c>
      <c r="AR923" s="125" t="s">
        <v>16943</v>
      </c>
      <c r="AS923" s="125"/>
      <c r="AT923" s="125"/>
      <c r="AU923" s="125"/>
      <c r="AV923" s="125"/>
      <c r="AW923" s="125" t="s">
        <v>657</v>
      </c>
      <c r="AX923" s="126">
        <v>1749.4</v>
      </c>
      <c r="AY923" s="126">
        <v>680</v>
      </c>
      <c r="AZ923" s="125" t="s">
        <v>17088</v>
      </c>
      <c r="BA923" s="125" t="s">
        <v>16991</v>
      </c>
      <c r="BB923" s="127"/>
      <c r="BC923" s="128">
        <f t="shared" si="389"/>
        <v>-6.7999999999999545</v>
      </c>
      <c r="BJ923" s="97" t="str">
        <f t="shared" si="380"/>
        <v>3654.000</v>
      </c>
      <c r="BM923" s="97" t="s">
        <v>3419</v>
      </c>
      <c r="BN923" s="97" t="s">
        <v>3095</v>
      </c>
      <c r="BO923" s="97" t="s">
        <v>2983</v>
      </c>
      <c r="BU923" s="97" t="s">
        <v>3419</v>
      </c>
      <c r="BV923" s="97" t="s">
        <v>3095</v>
      </c>
      <c r="BW923" s="97" t="s">
        <v>2983</v>
      </c>
      <c r="CH923" s="119">
        <f t="shared" si="366"/>
        <v>1.7462298274040222E-10</v>
      </c>
    </row>
    <row r="924" spans="1:86" x14ac:dyDescent="0.3">
      <c r="A924" s="97">
        <v>1</v>
      </c>
      <c r="B924" s="120">
        <f>SUBTOTAL(9,$A$827:A924)</f>
        <v>83</v>
      </c>
      <c r="C924" s="130" t="s">
        <v>296</v>
      </c>
      <c r="D924" s="117">
        <f t="shared" si="396"/>
        <v>5994240.8900000006</v>
      </c>
      <c r="E924" s="133">
        <v>0</v>
      </c>
      <c r="F924" s="133">
        <v>0</v>
      </c>
      <c r="G924" s="133">
        <v>0</v>
      </c>
      <c r="H924" s="133">
        <v>0</v>
      </c>
      <c r="I924" s="133">
        <v>0</v>
      </c>
      <c r="J924" s="133">
        <v>0</v>
      </c>
      <c r="K924" s="149">
        <v>0</v>
      </c>
      <c r="L924" s="133">
        <v>0</v>
      </c>
      <c r="M924" s="117">
        <v>706.5</v>
      </c>
      <c r="N924" s="117">
        <v>5672842.0700000003</v>
      </c>
      <c r="O924" s="133">
        <v>0</v>
      </c>
      <c r="P924" s="133">
        <v>0</v>
      </c>
      <c r="Q924" s="133">
        <v>0</v>
      </c>
      <c r="R924" s="133">
        <v>0</v>
      </c>
      <c r="S924" s="133">
        <v>0</v>
      </c>
      <c r="T924" s="133">
        <v>0</v>
      </c>
      <c r="U924" s="133">
        <v>0</v>
      </c>
      <c r="V924" s="133">
        <v>0</v>
      </c>
      <c r="W924" s="133">
        <v>0</v>
      </c>
      <c r="X924" s="133">
        <v>0</v>
      </c>
      <c r="Y924" s="133">
        <v>0</v>
      </c>
      <c r="Z924" s="133">
        <v>0</v>
      </c>
      <c r="AA924" s="133">
        <v>0</v>
      </c>
      <c r="AB924" s="133">
        <v>0</v>
      </c>
      <c r="AC924" s="133">
        <f>ROUND(N924*2.14%,2)</f>
        <v>121398.82</v>
      </c>
      <c r="AD924" s="133">
        <v>200000</v>
      </c>
      <c r="AE924" s="133">
        <v>0</v>
      </c>
      <c r="AF924" s="108">
        <v>2025</v>
      </c>
      <c r="AG924" s="108">
        <v>2025</v>
      </c>
      <c r="AH924" s="108">
        <v>2025</v>
      </c>
      <c r="AI924" s="124"/>
      <c r="AJ924" s="124"/>
      <c r="AK924" s="124"/>
      <c r="AL924" s="124"/>
      <c r="AM924" s="125" t="s">
        <v>16949</v>
      </c>
      <c r="AN924" s="125" t="s">
        <v>16943</v>
      </c>
      <c r="AO924" s="125">
        <v>0</v>
      </c>
      <c r="AP924" s="125" t="s">
        <v>16946</v>
      </c>
      <c r="AQ924" s="125" t="s">
        <v>16931</v>
      </c>
      <c r="AR924" s="125">
        <v>0</v>
      </c>
      <c r="AS924" s="125"/>
      <c r="AT924" s="125"/>
      <c r="AU924" s="125"/>
      <c r="AV924" s="125"/>
      <c r="AW924" s="125" t="s">
        <v>852</v>
      </c>
      <c r="AX924" s="126">
        <v>703.7</v>
      </c>
      <c r="AY924" s="126">
        <v>706.5</v>
      </c>
      <c r="AZ924" s="125" t="s">
        <v>2966</v>
      </c>
      <c r="BA924" s="125">
        <v>2006</v>
      </c>
      <c r="BB924" s="127"/>
      <c r="BC924" s="128">
        <f t="shared" si="389"/>
        <v>0</v>
      </c>
      <c r="BJ924" s="97" t="str">
        <f t="shared" si="380"/>
        <v>1987.000</v>
      </c>
      <c r="BM924" s="97" t="s">
        <v>3420</v>
      </c>
      <c r="BN924" s="97" t="s">
        <v>3003</v>
      </c>
      <c r="BO924" s="97" t="s">
        <v>3421</v>
      </c>
      <c r="BU924" s="97" t="s">
        <v>3420</v>
      </c>
      <c r="BV924" s="97" t="s">
        <v>3003</v>
      </c>
      <c r="BW924" s="97" t="s">
        <v>3421</v>
      </c>
      <c r="CH924" s="119">
        <f t="shared" si="366"/>
        <v>2.9103830456733704E-10</v>
      </c>
    </row>
    <row r="925" spans="1:86" x14ac:dyDescent="0.3">
      <c r="B925" s="150" t="s">
        <v>297</v>
      </c>
      <c r="C925" s="150"/>
      <c r="D925" s="116">
        <f>D926</f>
        <v>6199562.6800000006</v>
      </c>
      <c r="E925" s="117">
        <f t="shared" ref="E925:AE925" si="397">E926</f>
        <v>0</v>
      </c>
      <c r="F925" s="117">
        <f t="shared" si="397"/>
        <v>0</v>
      </c>
      <c r="G925" s="117">
        <f t="shared" si="397"/>
        <v>0</v>
      </c>
      <c r="H925" s="117">
        <f t="shared" si="397"/>
        <v>0</v>
      </c>
      <c r="I925" s="117">
        <f t="shared" si="397"/>
        <v>0</v>
      </c>
      <c r="J925" s="117">
        <f t="shared" si="397"/>
        <v>0</v>
      </c>
      <c r="K925" s="118">
        <f t="shared" si="397"/>
        <v>0</v>
      </c>
      <c r="L925" s="117">
        <f t="shared" si="397"/>
        <v>0</v>
      </c>
      <c r="M925" s="117">
        <f t="shared" si="397"/>
        <v>710</v>
      </c>
      <c r="N925" s="117">
        <f t="shared" si="397"/>
        <v>5873862.0300000003</v>
      </c>
      <c r="O925" s="117">
        <f t="shared" si="397"/>
        <v>0</v>
      </c>
      <c r="P925" s="117">
        <f t="shared" si="397"/>
        <v>0</v>
      </c>
      <c r="Q925" s="117">
        <f t="shared" si="397"/>
        <v>0</v>
      </c>
      <c r="R925" s="117">
        <f t="shared" si="397"/>
        <v>0</v>
      </c>
      <c r="S925" s="117">
        <f t="shared" si="397"/>
        <v>0</v>
      </c>
      <c r="T925" s="117">
        <f t="shared" si="397"/>
        <v>0</v>
      </c>
      <c r="U925" s="117">
        <f t="shared" si="397"/>
        <v>0</v>
      </c>
      <c r="V925" s="117">
        <f t="shared" si="397"/>
        <v>0</v>
      </c>
      <c r="W925" s="117">
        <f t="shared" si="397"/>
        <v>0</v>
      </c>
      <c r="X925" s="117">
        <f t="shared" si="397"/>
        <v>0</v>
      </c>
      <c r="Y925" s="117">
        <f t="shared" si="397"/>
        <v>0</v>
      </c>
      <c r="Z925" s="117">
        <f t="shared" si="397"/>
        <v>0</v>
      </c>
      <c r="AA925" s="117">
        <f t="shared" si="397"/>
        <v>0</v>
      </c>
      <c r="AB925" s="117">
        <f t="shared" si="397"/>
        <v>0</v>
      </c>
      <c r="AC925" s="117">
        <f t="shared" si="397"/>
        <v>125700.65</v>
      </c>
      <c r="AD925" s="117">
        <f t="shared" si="397"/>
        <v>200000</v>
      </c>
      <c r="AE925" s="117">
        <f t="shared" si="397"/>
        <v>0</v>
      </c>
      <c r="AF925" s="108" t="s">
        <v>17004</v>
      </c>
      <c r="AG925" s="108" t="s">
        <v>17004</v>
      </c>
      <c r="AH925" s="108" t="s">
        <v>17004</v>
      </c>
      <c r="AI925" s="124"/>
      <c r="AJ925" s="124"/>
      <c r="AK925" s="124"/>
      <c r="AL925" s="124"/>
      <c r="AM925" s="125"/>
      <c r="AN925" s="125"/>
      <c r="AO925" s="125"/>
      <c r="AP925" s="125"/>
      <c r="AQ925" s="125"/>
      <c r="AR925" s="125"/>
      <c r="AS925" s="125"/>
      <c r="AT925" s="125"/>
      <c r="AU925" s="125"/>
      <c r="AV925" s="125"/>
      <c r="AW925" s="125"/>
      <c r="AX925" s="126"/>
      <c r="AY925" s="126"/>
      <c r="AZ925" s="125"/>
      <c r="BA925" s="125"/>
      <c r="BB925" s="127"/>
      <c r="BC925" s="128">
        <f t="shared" si="389"/>
        <v>-710</v>
      </c>
      <c r="BJ925" s="97" t="e">
        <f t="shared" si="380"/>
        <v>#N/A</v>
      </c>
      <c r="BM925" s="97" t="s">
        <v>3422</v>
      </c>
      <c r="BN925" s="97" t="s">
        <v>1272</v>
      </c>
      <c r="BO925" s="97" t="s">
        <v>3423</v>
      </c>
      <c r="BU925" s="97" t="s">
        <v>3422</v>
      </c>
      <c r="BV925" s="97" t="s">
        <v>1272</v>
      </c>
      <c r="BW925" s="97" t="s">
        <v>3423</v>
      </c>
      <c r="CH925" s="119">
        <f t="shared" si="366"/>
        <v>3.7834979593753815E-10</v>
      </c>
    </row>
    <row r="926" spans="1:86" x14ac:dyDescent="0.3">
      <c r="A926" s="97">
        <v>1</v>
      </c>
      <c r="B926" s="120">
        <f>SUBTOTAL(9,$A$827:A926)</f>
        <v>84</v>
      </c>
      <c r="C926" s="130" t="s">
        <v>298</v>
      </c>
      <c r="D926" s="117">
        <f>E926+F926+G926+H926+I926+J926+L926+N926+P926+R926+T926+U926+V926+W926+X926+Y926+Z926+AA926+AB926+AC926+AD926+AE926</f>
        <v>6199562.6800000006</v>
      </c>
      <c r="E926" s="133">
        <v>0</v>
      </c>
      <c r="F926" s="133">
        <v>0</v>
      </c>
      <c r="G926" s="133">
        <v>0</v>
      </c>
      <c r="H926" s="133">
        <v>0</v>
      </c>
      <c r="I926" s="133">
        <v>0</v>
      </c>
      <c r="J926" s="133">
        <v>0</v>
      </c>
      <c r="K926" s="149">
        <v>0</v>
      </c>
      <c r="L926" s="133">
        <v>0</v>
      </c>
      <c r="M926" s="117">
        <v>710</v>
      </c>
      <c r="N926" s="117">
        <v>5873862.0300000003</v>
      </c>
      <c r="O926" s="133">
        <v>0</v>
      </c>
      <c r="P926" s="133">
        <v>0</v>
      </c>
      <c r="Q926" s="133">
        <v>0</v>
      </c>
      <c r="R926" s="133">
        <v>0</v>
      </c>
      <c r="S926" s="133">
        <v>0</v>
      </c>
      <c r="T926" s="133">
        <v>0</v>
      </c>
      <c r="U926" s="133">
        <v>0</v>
      </c>
      <c r="V926" s="133">
        <v>0</v>
      </c>
      <c r="W926" s="133">
        <v>0</v>
      </c>
      <c r="X926" s="133">
        <v>0</v>
      </c>
      <c r="Y926" s="133">
        <v>0</v>
      </c>
      <c r="Z926" s="133">
        <v>0</v>
      </c>
      <c r="AA926" s="133">
        <v>0</v>
      </c>
      <c r="AB926" s="133">
        <v>0</v>
      </c>
      <c r="AC926" s="133">
        <f>ROUND(N926*2.14%,2)</f>
        <v>125700.65</v>
      </c>
      <c r="AD926" s="133">
        <v>200000</v>
      </c>
      <c r="AE926" s="133">
        <v>0</v>
      </c>
      <c r="AF926" s="108">
        <v>2025</v>
      </c>
      <c r="AG926" s="108">
        <v>2025</v>
      </c>
      <c r="AH926" s="108">
        <v>2025</v>
      </c>
      <c r="AI926" s="124"/>
      <c r="AJ926" s="124"/>
      <c r="AK926" s="124"/>
      <c r="AL926" s="124"/>
      <c r="AM926" s="125" t="s">
        <v>16930</v>
      </c>
      <c r="AN926" s="125" t="s">
        <v>16929</v>
      </c>
      <c r="AO926" s="125">
        <v>0</v>
      </c>
      <c r="AP926" s="125" t="s">
        <v>16933</v>
      </c>
      <c r="AQ926" s="125" t="s">
        <v>16936</v>
      </c>
      <c r="AR926" s="125">
        <v>0</v>
      </c>
      <c r="AS926" s="125" t="s">
        <v>16959</v>
      </c>
      <c r="AT926" s="125"/>
      <c r="AU926" s="125"/>
      <c r="AV926" s="125"/>
      <c r="AW926" s="125" t="s">
        <v>852</v>
      </c>
      <c r="AX926" s="126">
        <v>607.4</v>
      </c>
      <c r="AY926" s="126">
        <v>710</v>
      </c>
      <c r="AZ926" s="125" t="s">
        <v>2966</v>
      </c>
      <c r="BA926" s="125" t="s">
        <v>16991</v>
      </c>
      <c r="BB926" s="127"/>
      <c r="BC926" s="128">
        <f t="shared" si="389"/>
        <v>0</v>
      </c>
      <c r="BJ926" s="97" t="str">
        <f t="shared" si="380"/>
        <v>510.100</v>
      </c>
      <c r="BM926" s="97" t="s">
        <v>3424</v>
      </c>
      <c r="BN926" s="97" t="s">
        <v>3003</v>
      </c>
      <c r="BO926" s="97" t="s">
        <v>3425</v>
      </c>
      <c r="BU926" s="97" t="s">
        <v>3424</v>
      </c>
      <c r="BV926" s="97" t="s">
        <v>3003</v>
      </c>
      <c r="BW926" s="97" t="s">
        <v>3425</v>
      </c>
      <c r="CH926" s="119">
        <f t="shared" si="366"/>
        <v>3.7834979593753815E-10</v>
      </c>
    </row>
    <row r="927" spans="1:86" x14ac:dyDescent="0.3">
      <c r="B927" s="150" t="s">
        <v>335</v>
      </c>
      <c r="C927" s="150"/>
      <c r="D927" s="116">
        <f>D928</f>
        <v>4945765.3100000005</v>
      </c>
      <c r="E927" s="117">
        <f t="shared" ref="E927:AE927" si="398">E928</f>
        <v>0</v>
      </c>
      <c r="F927" s="117">
        <f t="shared" si="398"/>
        <v>0</v>
      </c>
      <c r="G927" s="117">
        <f t="shared" si="398"/>
        <v>0</v>
      </c>
      <c r="H927" s="117">
        <f t="shared" si="398"/>
        <v>0</v>
      </c>
      <c r="I927" s="117">
        <f t="shared" si="398"/>
        <v>0</v>
      </c>
      <c r="J927" s="117">
        <f t="shared" si="398"/>
        <v>0</v>
      </c>
      <c r="K927" s="118">
        <f t="shared" si="398"/>
        <v>0</v>
      </c>
      <c r="L927" s="117">
        <f t="shared" si="398"/>
        <v>0</v>
      </c>
      <c r="M927" s="117">
        <f t="shared" si="398"/>
        <v>600</v>
      </c>
      <c r="N927" s="117">
        <f t="shared" si="398"/>
        <v>4665914.7300000004</v>
      </c>
      <c r="O927" s="117">
        <f t="shared" si="398"/>
        <v>0</v>
      </c>
      <c r="P927" s="117">
        <f t="shared" si="398"/>
        <v>0</v>
      </c>
      <c r="Q927" s="117">
        <f t="shared" si="398"/>
        <v>0</v>
      </c>
      <c r="R927" s="117">
        <f t="shared" si="398"/>
        <v>0</v>
      </c>
      <c r="S927" s="117">
        <f t="shared" si="398"/>
        <v>0</v>
      </c>
      <c r="T927" s="117">
        <f t="shared" si="398"/>
        <v>0</v>
      </c>
      <c r="U927" s="117">
        <f t="shared" si="398"/>
        <v>0</v>
      </c>
      <c r="V927" s="117">
        <f t="shared" si="398"/>
        <v>0</v>
      </c>
      <c r="W927" s="117">
        <f t="shared" si="398"/>
        <v>0</v>
      </c>
      <c r="X927" s="117">
        <f t="shared" si="398"/>
        <v>0</v>
      </c>
      <c r="Y927" s="117">
        <f t="shared" si="398"/>
        <v>0</v>
      </c>
      <c r="Z927" s="117">
        <f t="shared" si="398"/>
        <v>0</v>
      </c>
      <c r="AA927" s="117">
        <f t="shared" si="398"/>
        <v>0</v>
      </c>
      <c r="AB927" s="117">
        <f t="shared" si="398"/>
        <v>0</v>
      </c>
      <c r="AC927" s="117">
        <f t="shared" si="398"/>
        <v>99850.58</v>
      </c>
      <c r="AD927" s="117">
        <f t="shared" si="398"/>
        <v>180000</v>
      </c>
      <c r="AE927" s="117">
        <f t="shared" si="398"/>
        <v>0</v>
      </c>
      <c r="AF927" s="108" t="s">
        <v>17004</v>
      </c>
      <c r="AG927" s="108" t="s">
        <v>17004</v>
      </c>
      <c r="AH927" s="108" t="s">
        <v>17004</v>
      </c>
      <c r="AI927" s="124"/>
      <c r="AJ927" s="124"/>
      <c r="AK927" s="124"/>
      <c r="AL927" s="124"/>
      <c r="AM927" s="125"/>
      <c r="AN927" s="125"/>
      <c r="AO927" s="125"/>
      <c r="AP927" s="125"/>
      <c r="AQ927" s="125"/>
      <c r="AR927" s="125"/>
      <c r="AS927" s="125"/>
      <c r="AT927" s="125"/>
      <c r="AU927" s="125"/>
      <c r="AV927" s="125"/>
      <c r="AW927" s="125"/>
      <c r="AX927" s="126"/>
      <c r="AY927" s="126"/>
      <c r="AZ927" s="125"/>
      <c r="BA927" s="125"/>
      <c r="BB927" s="127"/>
      <c r="BC927" s="128">
        <f t="shared" si="389"/>
        <v>-600</v>
      </c>
      <c r="BJ927" s="97" t="e">
        <f t="shared" ref="BJ927:BJ945" si="399">VLOOKUP(C927,BM:BO,3,FALSE)</f>
        <v>#N/A</v>
      </c>
      <c r="BM927" s="97" t="s">
        <v>3465</v>
      </c>
      <c r="BN927" s="97" t="s">
        <v>719</v>
      </c>
      <c r="BO927" s="97" t="s">
        <v>3466</v>
      </c>
      <c r="BU927" s="97" t="s">
        <v>3465</v>
      </c>
      <c r="BV927" s="97" t="s">
        <v>719</v>
      </c>
      <c r="BW927" s="97" t="s">
        <v>3466</v>
      </c>
      <c r="CH927" s="119">
        <f t="shared" si="366"/>
        <v>5.8207660913467407E-11</v>
      </c>
    </row>
    <row r="928" spans="1:86" x14ac:dyDescent="0.3">
      <c r="A928" s="97">
        <v>1</v>
      </c>
      <c r="B928" s="120">
        <f>SUBTOTAL(9,$A$827:A928)</f>
        <v>85</v>
      </c>
      <c r="C928" s="130" t="s">
        <v>337</v>
      </c>
      <c r="D928" s="117">
        <f>E928+F928+G928+H928+I928+J928+L928+N928+P928+R928+T928+U928+V928+W928+X928+Y928+Z928+AA928+AB928+AC928+AD928+AE928</f>
        <v>4945765.3100000005</v>
      </c>
      <c r="E928" s="133">
        <v>0</v>
      </c>
      <c r="F928" s="133">
        <v>0</v>
      </c>
      <c r="G928" s="133">
        <v>0</v>
      </c>
      <c r="H928" s="133">
        <v>0</v>
      </c>
      <c r="I928" s="133">
        <v>0</v>
      </c>
      <c r="J928" s="133">
        <v>0</v>
      </c>
      <c r="K928" s="149">
        <v>0</v>
      </c>
      <c r="L928" s="133">
        <v>0</v>
      </c>
      <c r="M928" s="117">
        <v>600</v>
      </c>
      <c r="N928" s="117">
        <v>4665914.7300000004</v>
      </c>
      <c r="O928" s="133">
        <v>0</v>
      </c>
      <c r="P928" s="133">
        <v>0</v>
      </c>
      <c r="Q928" s="133">
        <v>0</v>
      </c>
      <c r="R928" s="133">
        <v>0</v>
      </c>
      <c r="S928" s="133">
        <v>0</v>
      </c>
      <c r="T928" s="133">
        <v>0</v>
      </c>
      <c r="U928" s="133">
        <v>0</v>
      </c>
      <c r="V928" s="133">
        <v>0</v>
      </c>
      <c r="W928" s="133">
        <v>0</v>
      </c>
      <c r="X928" s="133">
        <v>0</v>
      </c>
      <c r="Y928" s="133">
        <v>0</v>
      </c>
      <c r="Z928" s="133">
        <v>0</v>
      </c>
      <c r="AA928" s="133">
        <v>0</v>
      </c>
      <c r="AB928" s="133">
        <v>0</v>
      </c>
      <c r="AC928" s="117">
        <f>ROUND(N928*2.14%,2)</f>
        <v>99850.58</v>
      </c>
      <c r="AD928" s="117">
        <v>180000</v>
      </c>
      <c r="AE928" s="133">
        <v>0</v>
      </c>
      <c r="AF928" s="108">
        <v>2025</v>
      </c>
      <c r="AG928" s="108">
        <v>2025</v>
      </c>
      <c r="AH928" s="108">
        <v>2025</v>
      </c>
      <c r="AI928" s="124"/>
      <c r="AJ928" s="124"/>
      <c r="AK928" s="124"/>
      <c r="AL928" s="124"/>
      <c r="AM928" s="125" t="s">
        <v>16932</v>
      </c>
      <c r="AN928" s="125" t="s">
        <v>16946</v>
      </c>
      <c r="AO928" s="125">
        <v>0</v>
      </c>
      <c r="AP928" s="125" t="s">
        <v>16929</v>
      </c>
      <c r="AQ928" s="125" t="s">
        <v>16951</v>
      </c>
      <c r="AR928" s="125">
        <v>0</v>
      </c>
      <c r="AS928" s="125"/>
      <c r="AT928" s="125"/>
      <c r="AU928" s="125"/>
      <c r="AV928" s="125"/>
      <c r="AW928" s="125" t="s">
        <v>663</v>
      </c>
      <c r="AX928" s="126">
        <v>497.6</v>
      </c>
      <c r="AY928" s="126">
        <v>506</v>
      </c>
      <c r="AZ928" s="125" t="s">
        <v>2966</v>
      </c>
      <c r="BA928" s="125" t="s">
        <v>16991</v>
      </c>
      <c r="BB928" s="127"/>
      <c r="BC928" s="128">
        <f t="shared" si="389"/>
        <v>-94</v>
      </c>
      <c r="BJ928" s="97" t="str">
        <f t="shared" si="399"/>
        <v>653.900</v>
      </c>
      <c r="BM928" s="97" t="s">
        <v>3468</v>
      </c>
      <c r="BN928" s="97" t="s">
        <v>2979</v>
      </c>
      <c r="BO928" s="97" t="s">
        <v>3162</v>
      </c>
      <c r="BU928" s="97" t="s">
        <v>3468</v>
      </c>
      <c r="BV928" s="97" t="s">
        <v>2979</v>
      </c>
      <c r="BW928" s="97" t="s">
        <v>3162</v>
      </c>
      <c r="CH928" s="119">
        <f t="shared" ref="CH928:CH988" si="400">D928-E928-F928-G928-H928-I928-J928-L928-N928-P928-R928-T928-U928-V928-W928-X928-Y928-Z928-AA928-AB928-AC928-AD928-AE928</f>
        <v>5.8207660913467407E-11</v>
      </c>
    </row>
    <row r="929" spans="1:86" x14ac:dyDescent="0.3">
      <c r="B929" s="150" t="s">
        <v>336</v>
      </c>
      <c r="C929" s="150"/>
      <c r="D929" s="116">
        <f>D930</f>
        <v>3249753.92</v>
      </c>
      <c r="E929" s="117">
        <f t="shared" ref="E929:AE929" si="401">E930</f>
        <v>0</v>
      </c>
      <c r="F929" s="117">
        <f t="shared" si="401"/>
        <v>0</v>
      </c>
      <c r="G929" s="117">
        <f t="shared" si="401"/>
        <v>0</v>
      </c>
      <c r="H929" s="117">
        <f t="shared" si="401"/>
        <v>0</v>
      </c>
      <c r="I929" s="117">
        <f t="shared" si="401"/>
        <v>0</v>
      </c>
      <c r="J929" s="117">
        <f t="shared" si="401"/>
        <v>0</v>
      </c>
      <c r="K929" s="118">
        <f t="shared" si="401"/>
        <v>0</v>
      </c>
      <c r="L929" s="117">
        <f t="shared" si="401"/>
        <v>0</v>
      </c>
      <c r="M929" s="117">
        <f t="shared" si="401"/>
        <v>385.7</v>
      </c>
      <c r="N929" s="117">
        <f t="shared" si="401"/>
        <v>3034809.01</v>
      </c>
      <c r="O929" s="117">
        <f t="shared" si="401"/>
        <v>0</v>
      </c>
      <c r="P929" s="117">
        <f t="shared" si="401"/>
        <v>0</v>
      </c>
      <c r="Q929" s="117">
        <f t="shared" si="401"/>
        <v>0</v>
      </c>
      <c r="R929" s="117">
        <f t="shared" si="401"/>
        <v>0</v>
      </c>
      <c r="S929" s="117">
        <f t="shared" si="401"/>
        <v>0</v>
      </c>
      <c r="T929" s="117">
        <f t="shared" si="401"/>
        <v>0</v>
      </c>
      <c r="U929" s="117">
        <f t="shared" si="401"/>
        <v>0</v>
      </c>
      <c r="V929" s="117">
        <f t="shared" si="401"/>
        <v>0</v>
      </c>
      <c r="W929" s="117">
        <f t="shared" si="401"/>
        <v>0</v>
      </c>
      <c r="X929" s="117">
        <f t="shared" si="401"/>
        <v>0</v>
      </c>
      <c r="Y929" s="117">
        <f t="shared" si="401"/>
        <v>0</v>
      </c>
      <c r="Z929" s="117">
        <f t="shared" si="401"/>
        <v>0</v>
      </c>
      <c r="AA929" s="117">
        <f t="shared" si="401"/>
        <v>0</v>
      </c>
      <c r="AB929" s="117">
        <f t="shared" si="401"/>
        <v>0</v>
      </c>
      <c r="AC929" s="117">
        <f t="shared" si="401"/>
        <v>64944.91</v>
      </c>
      <c r="AD929" s="117">
        <f t="shared" si="401"/>
        <v>150000</v>
      </c>
      <c r="AE929" s="117">
        <f t="shared" si="401"/>
        <v>0</v>
      </c>
      <c r="AF929" s="108" t="s">
        <v>17004</v>
      </c>
      <c r="AG929" s="108" t="s">
        <v>17004</v>
      </c>
      <c r="AH929" s="108" t="s">
        <v>17004</v>
      </c>
      <c r="AI929" s="124"/>
      <c r="AJ929" s="124"/>
      <c r="AK929" s="124"/>
      <c r="AL929" s="124"/>
      <c r="AM929" s="125"/>
      <c r="AN929" s="125"/>
      <c r="AO929" s="125"/>
      <c r="AP929" s="125"/>
      <c r="AQ929" s="125"/>
      <c r="AR929" s="125"/>
      <c r="AS929" s="125"/>
      <c r="AT929" s="125"/>
      <c r="AU929" s="125"/>
      <c r="AV929" s="125"/>
      <c r="AW929" s="125"/>
      <c r="AX929" s="126"/>
      <c r="AY929" s="126"/>
      <c r="AZ929" s="125"/>
      <c r="BA929" s="125"/>
      <c r="BB929" s="127"/>
      <c r="BC929" s="128">
        <f t="shared" si="389"/>
        <v>-385.7</v>
      </c>
      <c r="BJ929" s="97" t="e">
        <f t="shared" si="399"/>
        <v>#N/A</v>
      </c>
      <c r="BM929" s="97" t="s">
        <v>3472</v>
      </c>
      <c r="BN929" s="97" t="s">
        <v>1269</v>
      </c>
      <c r="BO929" s="97" t="s">
        <v>3474</v>
      </c>
      <c r="BU929" s="97" t="s">
        <v>3472</v>
      </c>
      <c r="BV929" s="97" t="s">
        <v>1269</v>
      </c>
      <c r="BW929" s="97" t="s">
        <v>3474</v>
      </c>
      <c r="CH929" s="119">
        <f t="shared" si="400"/>
        <v>1.4551915228366852E-10</v>
      </c>
    </row>
    <row r="930" spans="1:86" x14ac:dyDescent="0.3">
      <c r="A930" s="97">
        <v>1</v>
      </c>
      <c r="B930" s="120">
        <f>SUBTOTAL(9,$A$827:A930)</f>
        <v>86</v>
      </c>
      <c r="C930" s="130" t="s">
        <v>338</v>
      </c>
      <c r="D930" s="117">
        <f>E930+F930+G930+H930+I930+J930+L930+N930+P930+R930+T930+U930+V930+W930+X930+Y930+Z930+AA930+AB930+AC930+AD930+AE930</f>
        <v>3249753.92</v>
      </c>
      <c r="E930" s="133">
        <v>0</v>
      </c>
      <c r="F930" s="133">
        <v>0</v>
      </c>
      <c r="G930" s="133">
        <v>0</v>
      </c>
      <c r="H930" s="133">
        <v>0</v>
      </c>
      <c r="I930" s="133">
        <v>0</v>
      </c>
      <c r="J930" s="133">
        <v>0</v>
      </c>
      <c r="K930" s="149">
        <v>0</v>
      </c>
      <c r="L930" s="133">
        <v>0</v>
      </c>
      <c r="M930" s="117">
        <v>385.7</v>
      </c>
      <c r="N930" s="117">
        <v>3034809.01</v>
      </c>
      <c r="O930" s="133">
        <v>0</v>
      </c>
      <c r="P930" s="133">
        <v>0</v>
      </c>
      <c r="Q930" s="133">
        <v>0</v>
      </c>
      <c r="R930" s="133">
        <v>0</v>
      </c>
      <c r="S930" s="133">
        <v>0</v>
      </c>
      <c r="T930" s="133">
        <v>0</v>
      </c>
      <c r="U930" s="133">
        <v>0</v>
      </c>
      <c r="V930" s="133">
        <v>0</v>
      </c>
      <c r="W930" s="133">
        <v>0</v>
      </c>
      <c r="X930" s="133">
        <v>0</v>
      </c>
      <c r="Y930" s="133">
        <v>0</v>
      </c>
      <c r="Z930" s="133">
        <v>0</v>
      </c>
      <c r="AA930" s="133">
        <v>0</v>
      </c>
      <c r="AB930" s="133">
        <v>0</v>
      </c>
      <c r="AC930" s="117">
        <f>ROUND(N930*2.14%,2)</f>
        <v>64944.91</v>
      </c>
      <c r="AD930" s="117">
        <v>150000</v>
      </c>
      <c r="AE930" s="133">
        <v>0</v>
      </c>
      <c r="AF930" s="108">
        <v>2025</v>
      </c>
      <c r="AG930" s="108">
        <v>2025</v>
      </c>
      <c r="AH930" s="108">
        <v>2025</v>
      </c>
      <c r="AI930" s="124"/>
      <c r="AJ930" s="124"/>
      <c r="AK930" s="124"/>
      <c r="AL930" s="124"/>
      <c r="AM930" s="125" t="s">
        <v>16939</v>
      </c>
      <c r="AN930" s="125" t="s">
        <v>16935</v>
      </c>
      <c r="AO930" s="125">
        <v>0</v>
      </c>
      <c r="AP930" s="125" t="s">
        <v>16938</v>
      </c>
      <c r="AQ930" s="125" t="s">
        <v>16940</v>
      </c>
      <c r="AR930" s="125">
        <v>0</v>
      </c>
      <c r="AS930" s="125"/>
      <c r="AT930" s="125"/>
      <c r="AU930" s="125"/>
      <c r="AV930" s="125"/>
      <c r="AW930" s="125" t="s">
        <v>810</v>
      </c>
      <c r="AX930" s="126">
        <v>425.1</v>
      </c>
      <c r="AY930" s="126">
        <v>350</v>
      </c>
      <c r="AZ930" s="125" t="s">
        <v>2966</v>
      </c>
      <c r="BA930" s="125" t="s">
        <v>16991</v>
      </c>
      <c r="BB930" s="127"/>
      <c r="BC930" s="128">
        <f t="shared" si="389"/>
        <v>-35.699999999999989</v>
      </c>
      <c r="BJ930" s="97" t="str">
        <f t="shared" si="399"/>
        <v>нет данных</v>
      </c>
      <c r="BM930" s="97" t="s">
        <v>684</v>
      </c>
      <c r="BN930" s="97" t="s">
        <v>628</v>
      </c>
      <c r="BO930" s="97" t="s">
        <v>1747</v>
      </c>
      <c r="BU930" s="97" t="s">
        <v>684</v>
      </c>
      <c r="BV930" s="97" t="s">
        <v>628</v>
      </c>
      <c r="BW930" s="97" t="s">
        <v>1747</v>
      </c>
      <c r="CH930" s="119">
        <f t="shared" si="400"/>
        <v>1.4551915228366852E-10</v>
      </c>
    </row>
    <row r="931" spans="1:86" x14ac:dyDescent="0.3">
      <c r="B931" s="150" t="s">
        <v>358</v>
      </c>
      <c r="C931" s="150"/>
      <c r="D931" s="116">
        <f>D932</f>
        <v>4441783.34</v>
      </c>
      <c r="E931" s="117">
        <f t="shared" ref="E931:AE931" si="402">E932</f>
        <v>0</v>
      </c>
      <c r="F931" s="117">
        <f t="shared" si="402"/>
        <v>0</v>
      </c>
      <c r="G931" s="117">
        <f t="shared" si="402"/>
        <v>0</v>
      </c>
      <c r="H931" s="117">
        <f t="shared" si="402"/>
        <v>0</v>
      </c>
      <c r="I931" s="117">
        <f t="shared" si="402"/>
        <v>0</v>
      </c>
      <c r="J931" s="117">
        <f t="shared" si="402"/>
        <v>0</v>
      </c>
      <c r="K931" s="118">
        <f t="shared" si="402"/>
        <v>0</v>
      </c>
      <c r="L931" s="117">
        <f t="shared" si="402"/>
        <v>0</v>
      </c>
      <c r="M931" s="117">
        <f t="shared" si="402"/>
        <v>491.37</v>
      </c>
      <c r="N931" s="117">
        <f t="shared" si="402"/>
        <v>4201863.46</v>
      </c>
      <c r="O931" s="117">
        <f t="shared" si="402"/>
        <v>0</v>
      </c>
      <c r="P931" s="117">
        <f t="shared" si="402"/>
        <v>0</v>
      </c>
      <c r="Q931" s="117">
        <f t="shared" si="402"/>
        <v>0</v>
      </c>
      <c r="R931" s="117">
        <f t="shared" si="402"/>
        <v>0</v>
      </c>
      <c r="S931" s="117">
        <f t="shared" si="402"/>
        <v>0</v>
      </c>
      <c r="T931" s="117">
        <f t="shared" si="402"/>
        <v>0</v>
      </c>
      <c r="U931" s="117">
        <f t="shared" si="402"/>
        <v>0</v>
      </c>
      <c r="V931" s="117">
        <f t="shared" si="402"/>
        <v>0</v>
      </c>
      <c r="W931" s="117">
        <f t="shared" si="402"/>
        <v>0</v>
      </c>
      <c r="X931" s="117">
        <f t="shared" si="402"/>
        <v>0</v>
      </c>
      <c r="Y931" s="117">
        <f t="shared" si="402"/>
        <v>0</v>
      </c>
      <c r="Z931" s="117">
        <f t="shared" si="402"/>
        <v>0</v>
      </c>
      <c r="AA931" s="117">
        <f t="shared" si="402"/>
        <v>0</v>
      </c>
      <c r="AB931" s="117">
        <f t="shared" si="402"/>
        <v>0</v>
      </c>
      <c r="AC931" s="117">
        <f t="shared" si="402"/>
        <v>89919.88</v>
      </c>
      <c r="AD931" s="117">
        <f t="shared" si="402"/>
        <v>150000</v>
      </c>
      <c r="AE931" s="117">
        <f t="shared" si="402"/>
        <v>0</v>
      </c>
      <c r="AF931" s="108" t="s">
        <v>17004</v>
      </c>
      <c r="AG931" s="108" t="s">
        <v>17004</v>
      </c>
      <c r="AH931" s="108" t="s">
        <v>17004</v>
      </c>
      <c r="AI931" s="124"/>
      <c r="AJ931" s="124"/>
      <c r="AK931" s="124"/>
      <c r="AL931" s="124"/>
      <c r="AM931" s="125"/>
      <c r="AN931" s="125"/>
      <c r="AO931" s="125"/>
      <c r="AP931" s="125"/>
      <c r="AQ931" s="125"/>
      <c r="AR931" s="125"/>
      <c r="AS931" s="125"/>
      <c r="AT931" s="125"/>
      <c r="AU931" s="125"/>
      <c r="AV931" s="125"/>
      <c r="AW931" s="125"/>
      <c r="AX931" s="126"/>
      <c r="AY931" s="126"/>
      <c r="AZ931" s="125"/>
      <c r="BA931" s="125"/>
      <c r="BB931" s="127"/>
      <c r="BC931" s="128">
        <f t="shared" si="389"/>
        <v>-491.37</v>
      </c>
      <c r="BJ931" s="97" t="e">
        <f t="shared" si="399"/>
        <v>#N/A</v>
      </c>
      <c r="BM931" s="97" t="s">
        <v>3512</v>
      </c>
      <c r="BN931" s="97" t="s">
        <v>3095</v>
      </c>
      <c r="BO931" s="97" t="s">
        <v>2983</v>
      </c>
      <c r="BU931" s="97" t="s">
        <v>3512</v>
      </c>
      <c r="BV931" s="97" t="s">
        <v>3095</v>
      </c>
      <c r="BW931" s="97" t="s">
        <v>2983</v>
      </c>
      <c r="CH931" s="119">
        <f t="shared" si="400"/>
        <v>-1.1641532182693481E-10</v>
      </c>
    </row>
    <row r="932" spans="1:86" x14ac:dyDescent="0.3">
      <c r="A932" s="97">
        <v>1</v>
      </c>
      <c r="B932" s="120">
        <f>SUBTOTAL(9,$A$827:A932)</f>
        <v>87</v>
      </c>
      <c r="C932" s="130" t="s">
        <v>360</v>
      </c>
      <c r="D932" s="117">
        <f>E932+F932+G932+H932+I932+J932+L932+N932+P932+R932+T932+U932+V932+W932+X932+Y932+Z932+AA932+AB932+AC932+AD932+AE932</f>
        <v>4441783.34</v>
      </c>
      <c r="E932" s="133">
        <v>0</v>
      </c>
      <c r="F932" s="133">
        <v>0</v>
      </c>
      <c r="G932" s="133">
        <v>0</v>
      </c>
      <c r="H932" s="133">
        <v>0</v>
      </c>
      <c r="I932" s="133">
        <v>0</v>
      </c>
      <c r="J932" s="133">
        <v>0</v>
      </c>
      <c r="K932" s="149">
        <v>0</v>
      </c>
      <c r="L932" s="133">
        <v>0</v>
      </c>
      <c r="M932" s="117">
        <v>491.37</v>
      </c>
      <c r="N932" s="117">
        <v>4201863.46</v>
      </c>
      <c r="O932" s="133">
        <v>0</v>
      </c>
      <c r="P932" s="133">
        <v>0</v>
      </c>
      <c r="Q932" s="133">
        <v>0</v>
      </c>
      <c r="R932" s="133">
        <v>0</v>
      </c>
      <c r="S932" s="133">
        <v>0</v>
      </c>
      <c r="T932" s="133">
        <v>0</v>
      </c>
      <c r="U932" s="133">
        <v>0</v>
      </c>
      <c r="V932" s="133">
        <v>0</v>
      </c>
      <c r="W932" s="133">
        <v>0</v>
      </c>
      <c r="X932" s="133">
        <v>0</v>
      </c>
      <c r="Y932" s="133">
        <v>0</v>
      </c>
      <c r="Z932" s="133">
        <v>0</v>
      </c>
      <c r="AA932" s="133">
        <v>0</v>
      </c>
      <c r="AB932" s="133">
        <v>0</v>
      </c>
      <c r="AC932" s="117">
        <f>ROUND(N932*2.14%,2)</f>
        <v>89919.88</v>
      </c>
      <c r="AD932" s="117">
        <v>150000</v>
      </c>
      <c r="AE932" s="133">
        <v>0</v>
      </c>
      <c r="AF932" s="108">
        <v>2025</v>
      </c>
      <c r="AG932" s="108">
        <v>2025</v>
      </c>
      <c r="AH932" s="108">
        <v>2025</v>
      </c>
      <c r="AI932" s="124"/>
      <c r="AJ932" s="124"/>
      <c r="AK932" s="124"/>
      <c r="AL932" s="124"/>
      <c r="AM932" s="125" t="s">
        <v>16928</v>
      </c>
      <c r="AN932" s="125" t="s">
        <v>16928</v>
      </c>
      <c r="AO932" s="125">
        <v>0</v>
      </c>
      <c r="AP932" s="125" t="s">
        <v>16935</v>
      </c>
      <c r="AQ932" s="125" t="s">
        <v>16941</v>
      </c>
      <c r="AR932" s="125">
        <v>0</v>
      </c>
      <c r="AS932" s="125"/>
      <c r="AT932" s="125"/>
      <c r="AU932" s="125"/>
      <c r="AV932" s="125"/>
      <c r="AW932" s="125" t="s">
        <v>841</v>
      </c>
      <c r="AX932" s="126">
        <v>513.9</v>
      </c>
      <c r="AY932" s="126">
        <v>530</v>
      </c>
      <c r="AZ932" s="125" t="s">
        <v>2966</v>
      </c>
      <c r="BA932" s="125" t="s">
        <v>16991</v>
      </c>
      <c r="BB932" s="127"/>
      <c r="BC932" s="128">
        <f t="shared" si="389"/>
        <v>38.629999999999995</v>
      </c>
      <c r="BJ932" s="97" t="str">
        <f t="shared" si="399"/>
        <v>нет данных</v>
      </c>
      <c r="BM932" s="97" t="s">
        <v>3513</v>
      </c>
      <c r="BN932" s="97" t="s">
        <v>2983</v>
      </c>
      <c r="BO932" s="97" t="s">
        <v>2983</v>
      </c>
      <c r="BU932" s="97" t="s">
        <v>3513</v>
      </c>
      <c r="BV932" s="97" t="s">
        <v>2983</v>
      </c>
      <c r="BW932" s="97" t="s">
        <v>2983</v>
      </c>
      <c r="CH932" s="119">
        <f t="shared" si="400"/>
        <v>-1.1641532182693481E-10</v>
      </c>
    </row>
    <row r="933" spans="1:86" x14ac:dyDescent="0.3">
      <c r="B933" s="150" t="s">
        <v>359</v>
      </c>
      <c r="C933" s="150"/>
      <c r="D933" s="116">
        <f>D934</f>
        <v>4274814.47</v>
      </c>
      <c r="E933" s="117">
        <f t="shared" ref="E933:AE933" si="403">E934</f>
        <v>0</v>
      </c>
      <c r="F933" s="117">
        <f t="shared" si="403"/>
        <v>0</v>
      </c>
      <c r="G933" s="117">
        <f t="shared" si="403"/>
        <v>0</v>
      </c>
      <c r="H933" s="117">
        <f t="shared" si="403"/>
        <v>0</v>
      </c>
      <c r="I933" s="117">
        <f t="shared" si="403"/>
        <v>0</v>
      </c>
      <c r="J933" s="117">
        <f t="shared" si="403"/>
        <v>0</v>
      </c>
      <c r="K933" s="118">
        <f t="shared" si="403"/>
        <v>0</v>
      </c>
      <c r="L933" s="117">
        <f t="shared" si="403"/>
        <v>0</v>
      </c>
      <c r="M933" s="117">
        <f t="shared" si="403"/>
        <v>472.9</v>
      </c>
      <c r="N933" s="117">
        <f t="shared" si="403"/>
        <v>4038392.86</v>
      </c>
      <c r="O933" s="117">
        <f t="shared" si="403"/>
        <v>0</v>
      </c>
      <c r="P933" s="117">
        <f t="shared" si="403"/>
        <v>0</v>
      </c>
      <c r="Q933" s="117">
        <f t="shared" si="403"/>
        <v>0</v>
      </c>
      <c r="R933" s="117">
        <f t="shared" si="403"/>
        <v>0</v>
      </c>
      <c r="S933" s="117">
        <f t="shared" si="403"/>
        <v>0</v>
      </c>
      <c r="T933" s="117">
        <f t="shared" si="403"/>
        <v>0</v>
      </c>
      <c r="U933" s="117">
        <f t="shared" si="403"/>
        <v>0</v>
      </c>
      <c r="V933" s="117">
        <f t="shared" si="403"/>
        <v>0</v>
      </c>
      <c r="W933" s="117">
        <f t="shared" si="403"/>
        <v>0</v>
      </c>
      <c r="X933" s="117">
        <f t="shared" si="403"/>
        <v>0</v>
      </c>
      <c r="Y933" s="117">
        <f t="shared" si="403"/>
        <v>0</v>
      </c>
      <c r="Z933" s="117">
        <f t="shared" si="403"/>
        <v>0</v>
      </c>
      <c r="AA933" s="117">
        <f t="shared" si="403"/>
        <v>0</v>
      </c>
      <c r="AB933" s="117">
        <f t="shared" si="403"/>
        <v>0</v>
      </c>
      <c r="AC933" s="117">
        <f t="shared" si="403"/>
        <v>86421.61</v>
      </c>
      <c r="AD933" s="117">
        <f t="shared" si="403"/>
        <v>150000</v>
      </c>
      <c r="AE933" s="117">
        <f t="shared" si="403"/>
        <v>0</v>
      </c>
      <c r="AF933" s="108" t="s">
        <v>17004</v>
      </c>
      <c r="AG933" s="108" t="s">
        <v>17004</v>
      </c>
      <c r="AH933" s="108" t="s">
        <v>17004</v>
      </c>
      <c r="AI933" s="124"/>
      <c r="AJ933" s="124"/>
      <c r="AK933" s="124"/>
      <c r="AL933" s="124"/>
      <c r="AM933" s="125"/>
      <c r="AN933" s="125"/>
      <c r="AO933" s="125"/>
      <c r="AP933" s="125"/>
      <c r="AQ933" s="125"/>
      <c r="AR933" s="125"/>
      <c r="AS933" s="125"/>
      <c r="AT933" s="125"/>
      <c r="AU933" s="125"/>
      <c r="AV933" s="125"/>
      <c r="AW933" s="125"/>
      <c r="AX933" s="126"/>
      <c r="AY933" s="126"/>
      <c r="AZ933" s="125"/>
      <c r="BA933" s="125"/>
      <c r="BB933" s="127"/>
      <c r="BC933" s="128">
        <f t="shared" si="389"/>
        <v>-472.9</v>
      </c>
      <c r="BJ933" s="97" t="e">
        <f t="shared" si="399"/>
        <v>#N/A</v>
      </c>
      <c r="BM933" s="97" t="s">
        <v>690</v>
      </c>
      <c r="BN933" s="97" t="s">
        <v>657</v>
      </c>
      <c r="BO933" s="97" t="s">
        <v>3514</v>
      </c>
      <c r="BU933" s="97" t="s">
        <v>690</v>
      </c>
      <c r="BV933" s="97" t="s">
        <v>657</v>
      </c>
      <c r="BW933" s="97" t="s">
        <v>3514</v>
      </c>
      <c r="CH933" s="119">
        <f t="shared" si="400"/>
        <v>-1.1641532182693481E-10</v>
      </c>
    </row>
    <row r="934" spans="1:86" x14ac:dyDescent="0.3">
      <c r="A934" s="97">
        <v>1</v>
      </c>
      <c r="B934" s="120">
        <f>SUBTOTAL(9,$A$827:A934)</f>
        <v>88</v>
      </c>
      <c r="C934" s="130" t="s">
        <v>361</v>
      </c>
      <c r="D934" s="117">
        <f>E934+F934+G934+H934+I934+J934+L934+N934+P934+R934+T934+U934+V934+W934+X934+Y934+Z934+AA934+AB934+AC934+AD934+AE934</f>
        <v>4274814.47</v>
      </c>
      <c r="E934" s="133">
        <v>0</v>
      </c>
      <c r="F934" s="133">
        <v>0</v>
      </c>
      <c r="G934" s="133">
        <v>0</v>
      </c>
      <c r="H934" s="133">
        <v>0</v>
      </c>
      <c r="I934" s="133">
        <v>0</v>
      </c>
      <c r="J934" s="133">
        <v>0</v>
      </c>
      <c r="K934" s="149">
        <v>0</v>
      </c>
      <c r="L934" s="133">
        <v>0</v>
      </c>
      <c r="M934" s="117">
        <v>472.9</v>
      </c>
      <c r="N934" s="117">
        <v>4038392.86</v>
      </c>
      <c r="O934" s="133">
        <v>0</v>
      </c>
      <c r="P934" s="133">
        <v>0</v>
      </c>
      <c r="Q934" s="133">
        <v>0</v>
      </c>
      <c r="R934" s="133">
        <v>0</v>
      </c>
      <c r="S934" s="133">
        <v>0</v>
      </c>
      <c r="T934" s="133">
        <v>0</v>
      </c>
      <c r="U934" s="133">
        <v>0</v>
      </c>
      <c r="V934" s="133">
        <v>0</v>
      </c>
      <c r="W934" s="133">
        <v>0</v>
      </c>
      <c r="X934" s="133">
        <v>0</v>
      </c>
      <c r="Y934" s="133">
        <v>0</v>
      </c>
      <c r="Z934" s="133">
        <v>0</v>
      </c>
      <c r="AA934" s="133">
        <v>0</v>
      </c>
      <c r="AB934" s="133">
        <v>0</v>
      </c>
      <c r="AC934" s="117">
        <f>ROUND(N934*2.14%,2)</f>
        <v>86421.61</v>
      </c>
      <c r="AD934" s="117">
        <v>150000</v>
      </c>
      <c r="AE934" s="133">
        <v>0</v>
      </c>
      <c r="AF934" s="108">
        <v>2025</v>
      </c>
      <c r="AG934" s="108">
        <v>2025</v>
      </c>
      <c r="AH934" s="108">
        <v>2025</v>
      </c>
      <c r="AI934" s="124"/>
      <c r="AJ934" s="124"/>
      <c r="AK934" s="124"/>
      <c r="AL934" s="124"/>
      <c r="AM934" s="125" t="s">
        <v>16933</v>
      </c>
      <c r="AN934" s="125" t="s">
        <v>16935</v>
      </c>
      <c r="AO934" s="125">
        <v>0</v>
      </c>
      <c r="AP934" s="125" t="s">
        <v>16943</v>
      </c>
      <c r="AQ934" s="125" t="s">
        <v>16945</v>
      </c>
      <c r="AR934" s="125" t="s">
        <v>16943</v>
      </c>
      <c r="AS934" s="125"/>
      <c r="AT934" s="125"/>
      <c r="AU934" s="125"/>
      <c r="AV934" s="125"/>
      <c r="AW934" s="125" t="s">
        <v>637</v>
      </c>
      <c r="AX934" s="126">
        <v>600.5</v>
      </c>
      <c r="AY934" s="126">
        <v>315.89999999999998</v>
      </c>
      <c r="AZ934" s="125" t="s">
        <v>2966</v>
      </c>
      <c r="BA934" s="125" t="s">
        <v>16991</v>
      </c>
      <c r="BB934" s="127"/>
      <c r="BC934" s="128">
        <f t="shared" si="389"/>
        <v>-157</v>
      </c>
      <c r="BD934" s="97" t="s">
        <v>16927</v>
      </c>
      <c r="BJ934" s="97" t="str">
        <f t="shared" si="399"/>
        <v>382.000</v>
      </c>
      <c r="BM934" s="97" t="s">
        <v>3515</v>
      </c>
      <c r="BN934" s="97" t="s">
        <v>2983</v>
      </c>
      <c r="BO934" s="97" t="s">
        <v>2983</v>
      </c>
      <c r="BU934" s="97" t="s">
        <v>3515</v>
      </c>
      <c r="BV934" s="97" t="s">
        <v>2983</v>
      </c>
      <c r="BW934" s="97" t="s">
        <v>2983</v>
      </c>
      <c r="CH934" s="119">
        <f t="shared" si="400"/>
        <v>-1.1641532182693481E-10</v>
      </c>
    </row>
    <row r="935" spans="1:86" x14ac:dyDescent="0.3">
      <c r="B935" s="115" t="s">
        <v>45</v>
      </c>
      <c r="C935" s="121"/>
      <c r="D935" s="116">
        <f>D936</f>
        <v>5392384</v>
      </c>
      <c r="E935" s="117">
        <f t="shared" ref="E935:AE935" si="404">E936</f>
        <v>0</v>
      </c>
      <c r="F935" s="117">
        <f t="shared" si="404"/>
        <v>0</v>
      </c>
      <c r="G935" s="117">
        <f t="shared" si="404"/>
        <v>0</v>
      </c>
      <c r="H935" s="117">
        <f t="shared" si="404"/>
        <v>0</v>
      </c>
      <c r="I935" s="117">
        <f t="shared" si="404"/>
        <v>0</v>
      </c>
      <c r="J935" s="117">
        <f t="shared" si="404"/>
        <v>0</v>
      </c>
      <c r="K935" s="118">
        <f t="shared" si="404"/>
        <v>0</v>
      </c>
      <c r="L935" s="117">
        <f t="shared" si="404"/>
        <v>0</v>
      </c>
      <c r="M935" s="117">
        <f t="shared" si="404"/>
        <v>640</v>
      </c>
      <c r="N935" s="117">
        <f t="shared" si="404"/>
        <v>5103176.03</v>
      </c>
      <c r="O935" s="117">
        <f t="shared" si="404"/>
        <v>0</v>
      </c>
      <c r="P935" s="117">
        <f t="shared" si="404"/>
        <v>0</v>
      </c>
      <c r="Q935" s="117">
        <f t="shared" si="404"/>
        <v>0</v>
      </c>
      <c r="R935" s="117">
        <f t="shared" si="404"/>
        <v>0</v>
      </c>
      <c r="S935" s="117">
        <f t="shared" si="404"/>
        <v>0</v>
      </c>
      <c r="T935" s="117">
        <f t="shared" si="404"/>
        <v>0</v>
      </c>
      <c r="U935" s="117">
        <f t="shared" si="404"/>
        <v>0</v>
      </c>
      <c r="V935" s="117">
        <f t="shared" si="404"/>
        <v>0</v>
      </c>
      <c r="W935" s="117">
        <f t="shared" si="404"/>
        <v>0</v>
      </c>
      <c r="X935" s="117">
        <f t="shared" si="404"/>
        <v>0</v>
      </c>
      <c r="Y935" s="117">
        <f t="shared" si="404"/>
        <v>0</v>
      </c>
      <c r="Z935" s="117">
        <f t="shared" si="404"/>
        <v>0</v>
      </c>
      <c r="AA935" s="117">
        <f t="shared" si="404"/>
        <v>0</v>
      </c>
      <c r="AB935" s="117">
        <f t="shared" si="404"/>
        <v>0</v>
      </c>
      <c r="AC935" s="117">
        <f t="shared" si="404"/>
        <v>109207.97</v>
      </c>
      <c r="AD935" s="117">
        <f t="shared" si="404"/>
        <v>180000</v>
      </c>
      <c r="AE935" s="117">
        <f t="shared" si="404"/>
        <v>0</v>
      </c>
      <c r="AF935" s="108" t="s">
        <v>17004</v>
      </c>
      <c r="AG935" s="108" t="s">
        <v>17004</v>
      </c>
      <c r="AH935" s="108" t="s">
        <v>17004</v>
      </c>
      <c r="AI935" s="124"/>
      <c r="AJ935" s="124"/>
      <c r="AK935" s="124"/>
      <c r="AL935" s="124"/>
      <c r="AM935" s="125"/>
      <c r="AN935" s="125"/>
      <c r="AO935" s="125"/>
      <c r="AP935" s="125"/>
      <c r="AQ935" s="125"/>
      <c r="AR935" s="125"/>
      <c r="AS935" s="125"/>
      <c r="AT935" s="125"/>
      <c r="AU935" s="125"/>
      <c r="AV935" s="125"/>
      <c r="AW935" s="125"/>
      <c r="AX935" s="126"/>
      <c r="AY935" s="126"/>
      <c r="AZ935" s="125"/>
      <c r="BA935" s="125"/>
      <c r="BB935" s="127"/>
      <c r="BC935" s="128">
        <f t="shared" si="389"/>
        <v>-640</v>
      </c>
      <c r="BJ935" s="97" t="e">
        <f t="shared" si="399"/>
        <v>#N/A</v>
      </c>
      <c r="BM935" s="97" t="s">
        <v>2994</v>
      </c>
      <c r="BN935" s="97" t="s">
        <v>3081</v>
      </c>
      <c r="BO935" s="97" t="s">
        <v>2970</v>
      </c>
      <c r="BU935" s="97" t="s">
        <v>2994</v>
      </c>
      <c r="BV935" s="97" t="s">
        <v>3081</v>
      </c>
      <c r="BW935" s="97" t="s">
        <v>2970</v>
      </c>
      <c r="CH935" s="119">
        <f t="shared" si="400"/>
        <v>-2.6193447411060333E-10</v>
      </c>
    </row>
    <row r="936" spans="1:86" x14ac:dyDescent="0.3">
      <c r="A936" s="97">
        <v>1</v>
      </c>
      <c r="B936" s="120">
        <f>SUBTOTAL(9,$A$827:A936)</f>
        <v>89</v>
      </c>
      <c r="C936" s="121" t="s">
        <v>51</v>
      </c>
      <c r="D936" s="117">
        <f>E936+F936+G936+H936+I936+J936+L936+N936+P936+R936+T936+U936+V936+W936+X936+Y936+Z936+AA936+AB936+AC936+AD936+AE936</f>
        <v>5392384</v>
      </c>
      <c r="E936" s="117">
        <v>0</v>
      </c>
      <c r="F936" s="117">
        <v>0</v>
      </c>
      <c r="G936" s="117">
        <v>0</v>
      </c>
      <c r="H936" s="117">
        <v>0</v>
      </c>
      <c r="I936" s="117">
        <v>0</v>
      </c>
      <c r="J936" s="117">
        <v>0</v>
      </c>
      <c r="K936" s="118">
        <v>0</v>
      </c>
      <c r="L936" s="117">
        <v>0</v>
      </c>
      <c r="M936" s="117">
        <v>640</v>
      </c>
      <c r="N936" s="117">
        <v>5103176.03</v>
      </c>
      <c r="O936" s="117">
        <v>0</v>
      </c>
      <c r="P936" s="117">
        <v>0</v>
      </c>
      <c r="Q936" s="117">
        <v>0</v>
      </c>
      <c r="R936" s="117">
        <v>0</v>
      </c>
      <c r="S936" s="117">
        <v>0</v>
      </c>
      <c r="T936" s="117">
        <v>0</v>
      </c>
      <c r="U936" s="117">
        <v>0</v>
      </c>
      <c r="V936" s="117">
        <v>0</v>
      </c>
      <c r="W936" s="117">
        <v>0</v>
      </c>
      <c r="X936" s="117">
        <v>0</v>
      </c>
      <c r="Y936" s="117">
        <v>0</v>
      </c>
      <c r="Z936" s="117">
        <v>0</v>
      </c>
      <c r="AA936" s="117">
        <v>0</v>
      </c>
      <c r="AB936" s="117">
        <v>0</v>
      </c>
      <c r="AC936" s="117">
        <f>ROUND(N936*2.14%,2)</f>
        <v>109207.97</v>
      </c>
      <c r="AD936" s="117">
        <v>180000</v>
      </c>
      <c r="AE936" s="117">
        <v>0</v>
      </c>
      <c r="AF936" s="108">
        <v>2025</v>
      </c>
      <c r="AG936" s="108">
        <v>2025</v>
      </c>
      <c r="AH936" s="108">
        <v>2025</v>
      </c>
      <c r="AI936" s="124"/>
      <c r="AJ936" s="124"/>
      <c r="AK936" s="124"/>
      <c r="AL936" s="124"/>
      <c r="AM936" s="125" t="s">
        <v>16946</v>
      </c>
      <c r="AN936" s="125" t="s">
        <v>16929</v>
      </c>
      <c r="AO936" s="125">
        <v>0</v>
      </c>
      <c r="AP936" s="125" t="s">
        <v>16951</v>
      </c>
      <c r="AQ936" s="125" t="s">
        <v>16947</v>
      </c>
      <c r="AR936" s="125">
        <v>0</v>
      </c>
      <c r="AS936" s="125"/>
      <c r="AT936" s="125"/>
      <c r="AU936" s="125"/>
      <c r="AV936" s="125"/>
      <c r="AW936" s="125" t="s">
        <v>736</v>
      </c>
      <c r="AX936" s="126">
        <v>1050.3</v>
      </c>
      <c r="AY936" s="126">
        <v>574</v>
      </c>
      <c r="AZ936" s="125" t="s">
        <v>2966</v>
      </c>
      <c r="BA936" s="125" t="s">
        <v>16991</v>
      </c>
      <c r="BB936" s="127"/>
      <c r="BC936" s="128">
        <f t="shared" si="389"/>
        <v>-66</v>
      </c>
      <c r="BJ936" s="97" t="str">
        <f t="shared" si="399"/>
        <v>645.700</v>
      </c>
      <c r="BM936" s="97" t="s">
        <v>2996</v>
      </c>
      <c r="BN936" s="97" t="s">
        <v>719</v>
      </c>
      <c r="BO936" s="97" t="s">
        <v>2997</v>
      </c>
      <c r="BU936" s="97" t="s">
        <v>2996</v>
      </c>
      <c r="BV936" s="97" t="s">
        <v>719</v>
      </c>
      <c r="BW936" s="97" t="s">
        <v>2997</v>
      </c>
      <c r="CH936" s="119">
        <f t="shared" si="400"/>
        <v>-2.6193447411060333E-10</v>
      </c>
    </row>
    <row r="937" spans="1:86" x14ac:dyDescent="0.3">
      <c r="B937" s="150" t="s">
        <v>348</v>
      </c>
      <c r="C937" s="150"/>
      <c r="D937" s="116">
        <f>D938+D939+D940+D941+D942</f>
        <v>20455861.079999998</v>
      </c>
      <c r="E937" s="117">
        <f t="shared" ref="E937:AE937" si="405">E938+E939+E940+E941+E942</f>
        <v>0</v>
      </c>
      <c r="F937" s="117">
        <f t="shared" si="405"/>
        <v>0</v>
      </c>
      <c r="G937" s="117">
        <f t="shared" si="405"/>
        <v>0</v>
      </c>
      <c r="H937" s="117">
        <f t="shared" si="405"/>
        <v>0</v>
      </c>
      <c r="I937" s="117">
        <f t="shared" si="405"/>
        <v>0</v>
      </c>
      <c r="J937" s="117">
        <f t="shared" si="405"/>
        <v>0</v>
      </c>
      <c r="K937" s="118">
        <f t="shared" si="405"/>
        <v>0</v>
      </c>
      <c r="L937" s="117">
        <f t="shared" si="405"/>
        <v>0</v>
      </c>
      <c r="M937" s="117">
        <f t="shared" si="405"/>
        <v>1917</v>
      </c>
      <c r="N937" s="117">
        <f t="shared" si="405"/>
        <v>19234248.18</v>
      </c>
      <c r="O937" s="117">
        <f t="shared" si="405"/>
        <v>0</v>
      </c>
      <c r="P937" s="117">
        <f t="shared" si="405"/>
        <v>0</v>
      </c>
      <c r="Q937" s="117">
        <f t="shared" si="405"/>
        <v>0</v>
      </c>
      <c r="R937" s="117">
        <f t="shared" si="405"/>
        <v>0</v>
      </c>
      <c r="S937" s="117">
        <f t="shared" si="405"/>
        <v>0</v>
      </c>
      <c r="T937" s="117">
        <f t="shared" si="405"/>
        <v>0</v>
      </c>
      <c r="U937" s="117">
        <f t="shared" si="405"/>
        <v>0</v>
      </c>
      <c r="V937" s="117">
        <f t="shared" si="405"/>
        <v>0</v>
      </c>
      <c r="W937" s="117">
        <f t="shared" si="405"/>
        <v>0</v>
      </c>
      <c r="X937" s="117">
        <f t="shared" si="405"/>
        <v>0</v>
      </c>
      <c r="Y937" s="117">
        <f t="shared" si="405"/>
        <v>0</v>
      </c>
      <c r="Z937" s="117">
        <f t="shared" si="405"/>
        <v>0</v>
      </c>
      <c r="AA937" s="117">
        <f t="shared" si="405"/>
        <v>0</v>
      </c>
      <c r="AB937" s="117">
        <f t="shared" si="405"/>
        <v>0</v>
      </c>
      <c r="AC937" s="117">
        <f t="shared" si="405"/>
        <v>411612.9</v>
      </c>
      <c r="AD937" s="117">
        <f t="shared" si="405"/>
        <v>810000</v>
      </c>
      <c r="AE937" s="117">
        <f t="shared" si="405"/>
        <v>0</v>
      </c>
      <c r="AF937" s="108" t="s">
        <v>17004</v>
      </c>
      <c r="AG937" s="108" t="s">
        <v>17004</v>
      </c>
      <c r="AH937" s="108" t="s">
        <v>17004</v>
      </c>
      <c r="AI937" s="124"/>
      <c r="AJ937" s="124"/>
      <c r="AK937" s="124"/>
      <c r="AL937" s="124"/>
      <c r="AM937" s="125"/>
      <c r="AN937" s="125"/>
      <c r="AO937" s="125"/>
      <c r="AP937" s="125"/>
      <c r="AQ937" s="125"/>
      <c r="AR937" s="125"/>
      <c r="AS937" s="125"/>
      <c r="AT937" s="125"/>
      <c r="AU937" s="125"/>
      <c r="AV937" s="125"/>
      <c r="AW937" s="125"/>
      <c r="AX937" s="126"/>
      <c r="AY937" s="126"/>
      <c r="AZ937" s="125"/>
      <c r="BA937" s="125"/>
      <c r="BB937" s="127"/>
      <c r="BC937" s="128">
        <f t="shared" si="389"/>
        <v>-1917</v>
      </c>
      <c r="BJ937" s="97" t="e">
        <f t="shared" si="399"/>
        <v>#N/A</v>
      </c>
      <c r="BM937" s="97" t="s">
        <v>3496</v>
      </c>
      <c r="BN937" s="97" t="s">
        <v>1342</v>
      </c>
      <c r="BO937" s="97" t="s">
        <v>3059</v>
      </c>
      <c r="BU937" s="97" t="s">
        <v>3496</v>
      </c>
      <c r="BV937" s="97" t="s">
        <v>1342</v>
      </c>
      <c r="BW937" s="97" t="s">
        <v>3059</v>
      </c>
      <c r="CH937" s="119">
        <f t="shared" si="400"/>
        <v>-1.5133991837501526E-9</v>
      </c>
    </row>
    <row r="938" spans="1:86" x14ac:dyDescent="0.3">
      <c r="A938" s="97">
        <v>1</v>
      </c>
      <c r="B938" s="120">
        <f>SUBTOTAL(9,$A$827:A938)</f>
        <v>90</v>
      </c>
      <c r="C938" s="130" t="s">
        <v>349</v>
      </c>
      <c r="D938" s="117">
        <f t="shared" ref="D938:D942" si="406">E938+F938+G938+H938+I938+J938+L938+N938+P938+R938+T938+U938+V938+W938+X938+Y938+Z938+AA938+AB938+AC938+AD938+AE938</f>
        <v>6589737.6800000006</v>
      </c>
      <c r="E938" s="133">
        <v>0</v>
      </c>
      <c r="F938" s="133">
        <v>0</v>
      </c>
      <c r="G938" s="133">
        <v>0</v>
      </c>
      <c r="H938" s="133">
        <v>0</v>
      </c>
      <c r="I938" s="133">
        <v>0</v>
      </c>
      <c r="J938" s="133">
        <v>0</v>
      </c>
      <c r="K938" s="149">
        <v>0</v>
      </c>
      <c r="L938" s="133">
        <v>0</v>
      </c>
      <c r="M938" s="117">
        <v>607</v>
      </c>
      <c r="N938" s="117">
        <v>6275443.2000000002</v>
      </c>
      <c r="O938" s="133">
        <v>0</v>
      </c>
      <c r="P938" s="133">
        <v>0</v>
      </c>
      <c r="Q938" s="133">
        <v>0</v>
      </c>
      <c r="R938" s="133">
        <v>0</v>
      </c>
      <c r="S938" s="133">
        <v>0</v>
      </c>
      <c r="T938" s="133">
        <v>0</v>
      </c>
      <c r="U938" s="133">
        <v>0</v>
      </c>
      <c r="V938" s="133">
        <v>0</v>
      </c>
      <c r="W938" s="133">
        <v>0</v>
      </c>
      <c r="X938" s="133">
        <v>0</v>
      </c>
      <c r="Y938" s="133">
        <v>0</v>
      </c>
      <c r="Z938" s="133">
        <v>0</v>
      </c>
      <c r="AA938" s="133">
        <v>0</v>
      </c>
      <c r="AB938" s="133">
        <v>0</v>
      </c>
      <c r="AC938" s="117">
        <f>ROUND(N938*2.14%,2)</f>
        <v>134294.48000000001</v>
      </c>
      <c r="AD938" s="117">
        <v>180000</v>
      </c>
      <c r="AE938" s="133">
        <v>0</v>
      </c>
      <c r="AF938" s="108">
        <v>2025</v>
      </c>
      <c r="AG938" s="108">
        <v>2025</v>
      </c>
      <c r="AH938" s="108">
        <v>2025</v>
      </c>
      <c r="AI938" s="124"/>
      <c r="AJ938" s="124"/>
      <c r="AK938" s="124"/>
      <c r="AL938" s="124"/>
      <c r="AM938" s="125" t="s">
        <v>16928</v>
      </c>
      <c r="AN938" s="125" t="s">
        <v>16949</v>
      </c>
      <c r="AO938" s="125">
        <v>0</v>
      </c>
      <c r="AP938" s="125" t="s">
        <v>16930</v>
      </c>
      <c r="AQ938" s="125" t="s">
        <v>16931</v>
      </c>
      <c r="AR938" s="125">
        <v>0</v>
      </c>
      <c r="AS938" s="125"/>
      <c r="AT938" s="125"/>
      <c r="AU938" s="125"/>
      <c r="AV938" s="125"/>
      <c r="AW938" s="125" t="s">
        <v>940</v>
      </c>
      <c r="AX938" s="126">
        <v>727.9</v>
      </c>
      <c r="AY938" s="126">
        <v>650</v>
      </c>
      <c r="AZ938" s="125" t="s">
        <v>2966</v>
      </c>
      <c r="BA938" s="125" t="s">
        <v>16991</v>
      </c>
      <c r="BB938" s="127"/>
      <c r="BC938" s="128">
        <f t="shared" ref="BC938:BC945" si="407">AY938-M938</f>
        <v>43</v>
      </c>
      <c r="BJ938" s="97" t="str">
        <f t="shared" si="399"/>
        <v>нет данных</v>
      </c>
      <c r="BM938" s="97" t="s">
        <v>3498</v>
      </c>
      <c r="BN938" s="97" t="s">
        <v>1342</v>
      </c>
      <c r="BO938" s="97" t="s">
        <v>3499</v>
      </c>
      <c r="BU938" s="97" t="s">
        <v>3498</v>
      </c>
      <c r="BV938" s="97" t="s">
        <v>1342</v>
      </c>
      <c r="BW938" s="97" t="s">
        <v>3499</v>
      </c>
      <c r="CH938" s="119">
        <f t="shared" si="400"/>
        <v>4.3655745685100555E-10</v>
      </c>
    </row>
    <row r="939" spans="1:86" x14ac:dyDescent="0.3">
      <c r="A939" s="97">
        <v>1</v>
      </c>
      <c r="B939" s="120">
        <f>SUBTOTAL(9,$A$827:A939)</f>
        <v>91</v>
      </c>
      <c r="C939" s="130" t="s">
        <v>350</v>
      </c>
      <c r="D939" s="117">
        <f t="shared" si="406"/>
        <v>7056556</v>
      </c>
      <c r="E939" s="133">
        <v>0</v>
      </c>
      <c r="F939" s="133">
        <v>0</v>
      </c>
      <c r="G939" s="133">
        <v>0</v>
      </c>
      <c r="H939" s="133">
        <v>0</v>
      </c>
      <c r="I939" s="133">
        <v>0</v>
      </c>
      <c r="J939" s="133">
        <v>0</v>
      </c>
      <c r="K939" s="149">
        <v>0</v>
      </c>
      <c r="L939" s="133">
        <v>0</v>
      </c>
      <c r="M939" s="117">
        <v>650</v>
      </c>
      <c r="N939" s="117">
        <v>6732480.9100000001</v>
      </c>
      <c r="O939" s="133">
        <v>0</v>
      </c>
      <c r="P939" s="133">
        <v>0</v>
      </c>
      <c r="Q939" s="133">
        <v>0</v>
      </c>
      <c r="R939" s="133">
        <v>0</v>
      </c>
      <c r="S939" s="133">
        <v>0</v>
      </c>
      <c r="T939" s="133">
        <v>0</v>
      </c>
      <c r="U939" s="133">
        <v>0</v>
      </c>
      <c r="V939" s="133">
        <v>0</v>
      </c>
      <c r="W939" s="133">
        <v>0</v>
      </c>
      <c r="X939" s="133">
        <v>0</v>
      </c>
      <c r="Y939" s="133">
        <v>0</v>
      </c>
      <c r="Z939" s="133">
        <v>0</v>
      </c>
      <c r="AA939" s="133">
        <v>0</v>
      </c>
      <c r="AB939" s="133">
        <v>0</v>
      </c>
      <c r="AC939" s="117">
        <f>ROUND(N939*2.14%,2)</f>
        <v>144075.09</v>
      </c>
      <c r="AD939" s="117">
        <v>180000</v>
      </c>
      <c r="AE939" s="133">
        <v>0</v>
      </c>
      <c r="AF939" s="108">
        <v>2025</v>
      </c>
      <c r="AG939" s="108">
        <v>2025</v>
      </c>
      <c r="AH939" s="108">
        <v>2025</v>
      </c>
      <c r="AI939" s="124"/>
      <c r="AJ939" s="124"/>
      <c r="AK939" s="124"/>
      <c r="AL939" s="124"/>
      <c r="AM939" s="125" t="s">
        <v>16933</v>
      </c>
      <c r="AN939" s="125" t="s">
        <v>16930</v>
      </c>
      <c r="AO939" s="125">
        <v>0</v>
      </c>
      <c r="AP939" s="125" t="s">
        <v>16942</v>
      </c>
      <c r="AQ939" s="125" t="s">
        <v>16951</v>
      </c>
      <c r="AR939" s="125" t="s">
        <v>16943</v>
      </c>
      <c r="AS939" s="125"/>
      <c r="AT939" s="125"/>
      <c r="AU939" s="125"/>
      <c r="AV939" s="125"/>
      <c r="AW939" s="125" t="s">
        <v>780</v>
      </c>
      <c r="AX939" s="126">
        <v>780.2</v>
      </c>
      <c r="AY939" s="126">
        <v>470.54</v>
      </c>
      <c r="AZ939" s="125" t="s">
        <v>2966</v>
      </c>
      <c r="BA939" s="125" t="s">
        <v>16991</v>
      </c>
      <c r="BB939" s="127"/>
      <c r="BC939" s="128">
        <f t="shared" si="407"/>
        <v>-179.45999999999998</v>
      </c>
      <c r="BJ939" s="97" t="str">
        <f t="shared" si="399"/>
        <v>нет данных</v>
      </c>
      <c r="BM939" s="97" t="s">
        <v>3500</v>
      </c>
      <c r="BN939" s="97" t="s">
        <v>775</v>
      </c>
      <c r="BO939" s="97" t="s">
        <v>796</v>
      </c>
      <c r="BU939" s="97" t="s">
        <v>3500</v>
      </c>
      <c r="BV939" s="97" t="s">
        <v>775</v>
      </c>
      <c r="BW939" s="97" t="s">
        <v>796</v>
      </c>
      <c r="CH939" s="119">
        <f t="shared" si="400"/>
        <v>-1.4551915228366852E-10</v>
      </c>
    </row>
    <row r="940" spans="1:86" x14ac:dyDescent="0.3">
      <c r="A940" s="97">
        <v>1</v>
      </c>
      <c r="B940" s="120">
        <f>SUBTOTAL(9,$A$827:A940)</f>
        <v>92</v>
      </c>
      <c r="C940" s="130" t="s">
        <v>351</v>
      </c>
      <c r="D940" s="117">
        <f t="shared" si="406"/>
        <v>1954123.2000000002</v>
      </c>
      <c r="E940" s="133">
        <v>0</v>
      </c>
      <c r="F940" s="133">
        <v>0</v>
      </c>
      <c r="G940" s="133">
        <v>0</v>
      </c>
      <c r="H940" s="133">
        <v>0</v>
      </c>
      <c r="I940" s="133">
        <v>0</v>
      </c>
      <c r="J940" s="133">
        <v>0</v>
      </c>
      <c r="K940" s="149">
        <v>0</v>
      </c>
      <c r="L940" s="133">
        <v>0</v>
      </c>
      <c r="M940" s="117">
        <v>180</v>
      </c>
      <c r="N940" s="117">
        <v>1766323.87</v>
      </c>
      <c r="O940" s="133">
        <v>0</v>
      </c>
      <c r="P940" s="133">
        <v>0</v>
      </c>
      <c r="Q940" s="133">
        <v>0</v>
      </c>
      <c r="R940" s="133">
        <v>0</v>
      </c>
      <c r="S940" s="133">
        <v>0</v>
      </c>
      <c r="T940" s="133">
        <v>0</v>
      </c>
      <c r="U940" s="133">
        <v>0</v>
      </c>
      <c r="V940" s="133">
        <v>0</v>
      </c>
      <c r="W940" s="133">
        <v>0</v>
      </c>
      <c r="X940" s="133">
        <v>0</v>
      </c>
      <c r="Y940" s="133">
        <v>0</v>
      </c>
      <c r="Z940" s="133">
        <v>0</v>
      </c>
      <c r="AA940" s="133">
        <v>0</v>
      </c>
      <c r="AB940" s="133">
        <v>0</v>
      </c>
      <c r="AC940" s="117">
        <f>ROUND(N940*2.14%,2)</f>
        <v>37799.33</v>
      </c>
      <c r="AD940" s="117">
        <v>150000</v>
      </c>
      <c r="AE940" s="133">
        <v>0</v>
      </c>
      <c r="AF940" s="108">
        <v>2025</v>
      </c>
      <c r="AG940" s="108">
        <v>2025</v>
      </c>
      <c r="AH940" s="108">
        <v>2025</v>
      </c>
      <c r="AI940" s="124"/>
      <c r="AJ940" s="124"/>
      <c r="AK940" s="124"/>
      <c r="AL940" s="124"/>
      <c r="AM940" s="125" t="s">
        <v>16928</v>
      </c>
      <c r="AN940" s="125" t="s">
        <v>16944</v>
      </c>
      <c r="AO940" s="125">
        <v>0</v>
      </c>
      <c r="AP940" s="125" t="s">
        <v>16948</v>
      </c>
      <c r="AQ940" s="125" t="s">
        <v>16947</v>
      </c>
      <c r="AR940" s="125">
        <v>0</v>
      </c>
      <c r="AS940" s="125"/>
      <c r="AT940" s="125"/>
      <c r="AU940" s="125"/>
      <c r="AV940" s="125"/>
      <c r="AW940" s="125" t="s">
        <v>794</v>
      </c>
      <c r="AX940" s="126">
        <v>275.7</v>
      </c>
      <c r="AY940" s="126">
        <v>164.52</v>
      </c>
      <c r="AZ940" s="125" t="s">
        <v>2966</v>
      </c>
      <c r="BA940" s="125" t="s">
        <v>16991</v>
      </c>
      <c r="BB940" s="127"/>
      <c r="BC940" s="128">
        <f t="shared" si="407"/>
        <v>-15.47999999999999</v>
      </c>
      <c r="BJ940" s="97" t="str">
        <f t="shared" si="399"/>
        <v>нет данных</v>
      </c>
      <c r="BM940" s="97" t="s">
        <v>3501</v>
      </c>
      <c r="BN940" s="97" t="s">
        <v>803</v>
      </c>
      <c r="BO940" s="97" t="s">
        <v>3502</v>
      </c>
      <c r="BU940" s="97" t="s">
        <v>3501</v>
      </c>
      <c r="BV940" s="97" t="s">
        <v>803</v>
      </c>
      <c r="BW940" s="97" t="s">
        <v>3502</v>
      </c>
      <c r="CH940" s="119">
        <f t="shared" si="400"/>
        <v>5.8207660913467407E-11</v>
      </c>
    </row>
    <row r="941" spans="1:86" x14ac:dyDescent="0.3">
      <c r="A941" s="97">
        <v>1</v>
      </c>
      <c r="B941" s="120">
        <f>SUBTOTAL(9,$A$827:A941)</f>
        <v>93</v>
      </c>
      <c r="C941" s="130" t="s">
        <v>352</v>
      </c>
      <c r="D941" s="117">
        <f t="shared" si="406"/>
        <v>1954123.2000000002</v>
      </c>
      <c r="E941" s="133">
        <v>0</v>
      </c>
      <c r="F941" s="133">
        <v>0</v>
      </c>
      <c r="G941" s="133">
        <v>0</v>
      </c>
      <c r="H941" s="133">
        <v>0</v>
      </c>
      <c r="I941" s="133">
        <v>0</v>
      </c>
      <c r="J941" s="133">
        <v>0</v>
      </c>
      <c r="K941" s="149">
        <v>0</v>
      </c>
      <c r="L941" s="133">
        <v>0</v>
      </c>
      <c r="M941" s="117">
        <v>180</v>
      </c>
      <c r="N941" s="117">
        <v>1766323.87</v>
      </c>
      <c r="O941" s="133">
        <v>0</v>
      </c>
      <c r="P941" s="133">
        <v>0</v>
      </c>
      <c r="Q941" s="133">
        <v>0</v>
      </c>
      <c r="R941" s="133">
        <v>0</v>
      </c>
      <c r="S941" s="133">
        <v>0</v>
      </c>
      <c r="T941" s="133">
        <v>0</v>
      </c>
      <c r="U941" s="133">
        <v>0</v>
      </c>
      <c r="V941" s="133">
        <v>0</v>
      </c>
      <c r="W941" s="133">
        <v>0</v>
      </c>
      <c r="X941" s="133">
        <v>0</v>
      </c>
      <c r="Y941" s="133">
        <v>0</v>
      </c>
      <c r="Z941" s="133">
        <v>0</v>
      </c>
      <c r="AA941" s="133">
        <v>0</v>
      </c>
      <c r="AB941" s="133">
        <v>0</v>
      </c>
      <c r="AC941" s="117">
        <f>ROUND(N941*2.14%,2)</f>
        <v>37799.33</v>
      </c>
      <c r="AD941" s="117">
        <v>150000</v>
      </c>
      <c r="AE941" s="133">
        <v>0</v>
      </c>
      <c r="AF941" s="108">
        <v>2025</v>
      </c>
      <c r="AG941" s="108">
        <v>2025</v>
      </c>
      <c r="AH941" s="108">
        <v>2025</v>
      </c>
      <c r="AI941" s="124"/>
      <c r="AJ941" s="124"/>
      <c r="AK941" s="124"/>
      <c r="AL941" s="124"/>
      <c r="AM941" s="125" t="s">
        <v>16928</v>
      </c>
      <c r="AN941" s="125" t="s">
        <v>16944</v>
      </c>
      <c r="AO941" s="125">
        <v>0</v>
      </c>
      <c r="AP941" s="125" t="s">
        <v>16948</v>
      </c>
      <c r="AQ941" s="125" t="s">
        <v>16947</v>
      </c>
      <c r="AR941" s="125">
        <v>0</v>
      </c>
      <c r="AS941" s="125"/>
      <c r="AT941" s="125"/>
      <c r="AU941" s="125"/>
      <c r="AV941" s="125"/>
      <c r="AW941" s="125" t="s">
        <v>794</v>
      </c>
      <c r="AX941" s="126">
        <v>298.89999999999998</v>
      </c>
      <c r="AY941" s="126">
        <v>171.54</v>
      </c>
      <c r="AZ941" s="125" t="s">
        <v>2966</v>
      </c>
      <c r="BA941" s="125" t="s">
        <v>16991</v>
      </c>
      <c r="BB941" s="127"/>
      <c r="BC941" s="128">
        <f t="shared" si="407"/>
        <v>-8.460000000000008</v>
      </c>
      <c r="BJ941" s="97" t="str">
        <f t="shared" si="399"/>
        <v>нет данных</v>
      </c>
      <c r="BM941" s="97" t="s">
        <v>3503</v>
      </c>
      <c r="BN941" s="97" t="s">
        <v>715</v>
      </c>
      <c r="BO941" s="97" t="s">
        <v>3504</v>
      </c>
      <c r="BU941" s="97" t="s">
        <v>3503</v>
      </c>
      <c r="BV941" s="97" t="s">
        <v>715</v>
      </c>
      <c r="BW941" s="97" t="s">
        <v>3504</v>
      </c>
      <c r="CH941" s="119">
        <f t="shared" si="400"/>
        <v>5.8207660913467407E-11</v>
      </c>
    </row>
    <row r="942" spans="1:86" x14ac:dyDescent="0.3">
      <c r="A942" s="97">
        <v>1</v>
      </c>
      <c r="B942" s="120">
        <f>SUBTOTAL(9,$A$827:A942)</f>
        <v>94</v>
      </c>
      <c r="C942" s="130" t="s">
        <v>353</v>
      </c>
      <c r="D942" s="117">
        <f t="shared" si="406"/>
        <v>2901321</v>
      </c>
      <c r="E942" s="133">
        <v>0</v>
      </c>
      <c r="F942" s="133">
        <v>0</v>
      </c>
      <c r="G942" s="133">
        <v>0</v>
      </c>
      <c r="H942" s="133">
        <v>0</v>
      </c>
      <c r="I942" s="133">
        <v>0</v>
      </c>
      <c r="J942" s="133">
        <v>0</v>
      </c>
      <c r="K942" s="149">
        <v>0</v>
      </c>
      <c r="L942" s="133">
        <v>0</v>
      </c>
      <c r="M942" s="117">
        <v>300</v>
      </c>
      <c r="N942" s="117">
        <v>2693676.33</v>
      </c>
      <c r="O942" s="133">
        <v>0</v>
      </c>
      <c r="P942" s="133">
        <v>0</v>
      </c>
      <c r="Q942" s="133">
        <v>0</v>
      </c>
      <c r="R942" s="133">
        <v>0</v>
      </c>
      <c r="S942" s="133">
        <v>0</v>
      </c>
      <c r="T942" s="133">
        <v>0</v>
      </c>
      <c r="U942" s="133">
        <v>0</v>
      </c>
      <c r="V942" s="133">
        <v>0</v>
      </c>
      <c r="W942" s="133">
        <v>0</v>
      </c>
      <c r="X942" s="133">
        <v>0</v>
      </c>
      <c r="Y942" s="133">
        <v>0</v>
      </c>
      <c r="Z942" s="133">
        <v>0</v>
      </c>
      <c r="AA942" s="133">
        <v>0</v>
      </c>
      <c r="AB942" s="133">
        <v>0</v>
      </c>
      <c r="AC942" s="117">
        <f>ROUND(N942*2.14%,2)</f>
        <v>57644.67</v>
      </c>
      <c r="AD942" s="117">
        <v>150000</v>
      </c>
      <c r="AE942" s="133">
        <v>0</v>
      </c>
      <c r="AF942" s="108">
        <v>2025</v>
      </c>
      <c r="AG942" s="108">
        <v>2025</v>
      </c>
      <c r="AH942" s="108">
        <v>2025</v>
      </c>
      <c r="AI942" s="124"/>
      <c r="AJ942" s="124"/>
      <c r="AK942" s="124"/>
      <c r="AL942" s="124"/>
      <c r="AM942" s="125" t="s">
        <v>16928</v>
      </c>
      <c r="AN942" s="125" t="s">
        <v>16949</v>
      </c>
      <c r="AO942" s="125">
        <v>0</v>
      </c>
      <c r="AP942" s="125" t="s">
        <v>16953</v>
      </c>
      <c r="AQ942" s="125" t="s">
        <v>16947</v>
      </c>
      <c r="AR942" s="125">
        <v>0</v>
      </c>
      <c r="AS942" s="125"/>
      <c r="AT942" s="125"/>
      <c r="AU942" s="125"/>
      <c r="AV942" s="125"/>
      <c r="AW942" s="125" t="s">
        <v>912</v>
      </c>
      <c r="AX942" s="126">
        <v>389.5</v>
      </c>
      <c r="AY942" s="126">
        <v>227.63</v>
      </c>
      <c r="AZ942" s="125" t="s">
        <v>2966</v>
      </c>
      <c r="BA942" s="125" t="s">
        <v>16991</v>
      </c>
      <c r="BB942" s="127"/>
      <c r="BC942" s="128">
        <f t="shared" si="407"/>
        <v>-72.37</v>
      </c>
      <c r="BJ942" s="97" t="str">
        <f t="shared" si="399"/>
        <v>нет данных</v>
      </c>
      <c r="BM942" s="97" t="s">
        <v>3505</v>
      </c>
      <c r="BN942" s="97" t="s">
        <v>1279</v>
      </c>
      <c r="BO942" s="97" t="s">
        <v>2968</v>
      </c>
      <c r="BU942" s="97" t="s">
        <v>3505</v>
      </c>
      <c r="BV942" s="97" t="s">
        <v>1279</v>
      </c>
      <c r="BW942" s="97" t="s">
        <v>2968</v>
      </c>
      <c r="CH942" s="119">
        <f t="shared" si="400"/>
        <v>-5.8207660913467407E-11</v>
      </c>
    </row>
    <row r="943" spans="1:86" x14ac:dyDescent="0.3">
      <c r="B943" s="150" t="s">
        <v>370</v>
      </c>
      <c r="C943" s="150"/>
      <c r="D943" s="116">
        <f>D944+D945</f>
        <v>12004830.189999999</v>
      </c>
      <c r="E943" s="117">
        <f t="shared" ref="E943:AE943" si="408">E944+E945</f>
        <v>0</v>
      </c>
      <c r="F943" s="117">
        <f t="shared" si="408"/>
        <v>0</v>
      </c>
      <c r="G943" s="117">
        <f t="shared" si="408"/>
        <v>0</v>
      </c>
      <c r="H943" s="117">
        <f t="shared" si="408"/>
        <v>0</v>
      </c>
      <c r="I943" s="117">
        <f t="shared" si="408"/>
        <v>0</v>
      </c>
      <c r="J943" s="117">
        <f t="shared" si="408"/>
        <v>0</v>
      </c>
      <c r="K943" s="118">
        <f t="shared" si="408"/>
        <v>0</v>
      </c>
      <c r="L943" s="117">
        <f t="shared" si="408"/>
        <v>0</v>
      </c>
      <c r="M943" s="117">
        <f t="shared" si="408"/>
        <v>1106</v>
      </c>
      <c r="N943" s="117">
        <f t="shared" si="408"/>
        <v>11400851.960000001</v>
      </c>
      <c r="O943" s="117">
        <f t="shared" si="408"/>
        <v>0</v>
      </c>
      <c r="P943" s="117">
        <f t="shared" si="408"/>
        <v>0</v>
      </c>
      <c r="Q943" s="117">
        <f t="shared" si="408"/>
        <v>0</v>
      </c>
      <c r="R943" s="117">
        <f t="shared" si="408"/>
        <v>0</v>
      </c>
      <c r="S943" s="117">
        <f t="shared" si="408"/>
        <v>0</v>
      </c>
      <c r="T943" s="117">
        <f t="shared" si="408"/>
        <v>0</v>
      </c>
      <c r="U943" s="117">
        <f t="shared" si="408"/>
        <v>0</v>
      </c>
      <c r="V943" s="117">
        <f t="shared" si="408"/>
        <v>0</v>
      </c>
      <c r="W943" s="117">
        <f t="shared" si="408"/>
        <v>0</v>
      </c>
      <c r="X943" s="117">
        <f t="shared" si="408"/>
        <v>0</v>
      </c>
      <c r="Y943" s="117">
        <f t="shared" si="408"/>
        <v>0</v>
      </c>
      <c r="Z943" s="117">
        <f t="shared" si="408"/>
        <v>0</v>
      </c>
      <c r="AA943" s="117">
        <f t="shared" si="408"/>
        <v>0</v>
      </c>
      <c r="AB943" s="117">
        <f t="shared" si="408"/>
        <v>0</v>
      </c>
      <c r="AC943" s="117">
        <f t="shared" si="408"/>
        <v>243978.23</v>
      </c>
      <c r="AD943" s="117">
        <f t="shared" si="408"/>
        <v>360000</v>
      </c>
      <c r="AE943" s="117">
        <f t="shared" si="408"/>
        <v>0</v>
      </c>
      <c r="AF943" s="108" t="s">
        <v>17004</v>
      </c>
      <c r="AG943" s="108" t="s">
        <v>17004</v>
      </c>
      <c r="AH943" s="108" t="s">
        <v>17004</v>
      </c>
      <c r="AI943" s="124"/>
      <c r="AJ943" s="124"/>
      <c r="AK943" s="124"/>
      <c r="AL943" s="124"/>
      <c r="AM943" s="125"/>
      <c r="AN943" s="125"/>
      <c r="AO943" s="125"/>
      <c r="AP943" s="125"/>
      <c r="AQ943" s="125"/>
      <c r="AR943" s="125"/>
      <c r="AS943" s="125"/>
      <c r="AT943" s="125"/>
      <c r="AU943" s="125"/>
      <c r="AV943" s="125"/>
      <c r="AW943" s="125"/>
      <c r="AX943" s="126"/>
      <c r="AY943" s="126"/>
      <c r="AZ943" s="125"/>
      <c r="BA943" s="125"/>
      <c r="BB943" s="127"/>
      <c r="BC943" s="128">
        <f t="shared" si="407"/>
        <v>-1106</v>
      </c>
      <c r="BJ943" s="97" t="e">
        <f t="shared" si="399"/>
        <v>#N/A</v>
      </c>
      <c r="BM943" s="97" t="s">
        <v>3543</v>
      </c>
      <c r="BN943" s="97" t="s">
        <v>2983</v>
      </c>
      <c r="BO943" s="97" t="s">
        <v>3544</v>
      </c>
      <c r="BU943" s="97" t="s">
        <v>3543</v>
      </c>
      <c r="BV943" s="97" t="s">
        <v>2983</v>
      </c>
      <c r="BW943" s="97" t="s">
        <v>3544</v>
      </c>
      <c r="CH943" s="119">
        <f t="shared" si="400"/>
        <v>-1.3969838619232178E-9</v>
      </c>
    </row>
    <row r="944" spans="1:86" x14ac:dyDescent="0.3">
      <c r="A944" s="97">
        <v>1</v>
      </c>
      <c r="B944" s="120">
        <f>SUBTOTAL(9,$A$827:A944)</f>
        <v>95</v>
      </c>
      <c r="C944" s="130" t="s">
        <v>376</v>
      </c>
      <c r="D944" s="117">
        <f t="shared" ref="D944:D945" si="409">E944+F944+G944+H944+I944+J944+L944+N944+P944+R944+T944+U944+V944+W944+X944+Y944+Z944+AA944+AB944+AC944+AD944+AE944</f>
        <v>6253194.2399999993</v>
      </c>
      <c r="E944" s="133">
        <v>0</v>
      </c>
      <c r="F944" s="133">
        <v>0</v>
      </c>
      <c r="G944" s="133">
        <v>0</v>
      </c>
      <c r="H944" s="133">
        <v>0</v>
      </c>
      <c r="I944" s="133">
        <v>0</v>
      </c>
      <c r="J944" s="133">
        <v>0</v>
      </c>
      <c r="K944" s="149">
        <v>0</v>
      </c>
      <c r="L944" s="133">
        <v>0</v>
      </c>
      <c r="M944" s="117">
        <v>576.79999999999995</v>
      </c>
      <c r="N944" s="117">
        <v>5945950.8899999997</v>
      </c>
      <c r="O944" s="133">
        <v>0</v>
      </c>
      <c r="P944" s="133">
        <v>0</v>
      </c>
      <c r="Q944" s="133">
        <v>0</v>
      </c>
      <c r="R944" s="133">
        <v>0</v>
      </c>
      <c r="S944" s="133">
        <v>0</v>
      </c>
      <c r="T944" s="133">
        <v>0</v>
      </c>
      <c r="U944" s="133">
        <v>0</v>
      </c>
      <c r="V944" s="133">
        <v>0</v>
      </c>
      <c r="W944" s="133">
        <v>0</v>
      </c>
      <c r="X944" s="133">
        <v>0</v>
      </c>
      <c r="Y944" s="133">
        <v>0</v>
      </c>
      <c r="Z944" s="133">
        <v>0</v>
      </c>
      <c r="AA944" s="133">
        <v>0</v>
      </c>
      <c r="AB944" s="133">
        <v>0</v>
      </c>
      <c r="AC944" s="117">
        <f>ROUND(N944*2.14%,2)</f>
        <v>127243.35</v>
      </c>
      <c r="AD944" s="117">
        <v>180000</v>
      </c>
      <c r="AE944" s="133">
        <v>0</v>
      </c>
      <c r="AF944" s="108">
        <v>2025</v>
      </c>
      <c r="AG944" s="108">
        <v>2025</v>
      </c>
      <c r="AH944" s="108">
        <v>2025</v>
      </c>
      <c r="AI944" s="124"/>
      <c r="AJ944" s="124"/>
      <c r="AK944" s="124"/>
      <c r="AL944" s="124"/>
      <c r="AM944" s="125" t="s">
        <v>16939</v>
      </c>
      <c r="AN944" s="125" t="s">
        <v>16950</v>
      </c>
      <c r="AO944" s="125">
        <v>0</v>
      </c>
      <c r="AP944" s="125" t="s">
        <v>16929</v>
      </c>
      <c r="AQ944" s="125" t="s">
        <v>16953</v>
      </c>
      <c r="AR944" s="125">
        <v>0</v>
      </c>
      <c r="AS944" s="125"/>
      <c r="AT944" s="125"/>
      <c r="AU944" s="125"/>
      <c r="AV944" s="125"/>
      <c r="AW944" s="125" t="s">
        <v>666</v>
      </c>
      <c r="AX944" s="126">
        <v>745.69</v>
      </c>
      <c r="AY944" s="126">
        <v>650</v>
      </c>
      <c r="AZ944" s="125" t="s">
        <v>2966</v>
      </c>
      <c r="BA944" s="125" t="s">
        <v>16991</v>
      </c>
      <c r="BB944" s="127"/>
      <c r="BC944" s="128">
        <f t="shared" si="407"/>
        <v>73.200000000000045</v>
      </c>
      <c r="BJ944" s="97" t="str">
        <f t="shared" si="399"/>
        <v>520.000</v>
      </c>
      <c r="BM944" s="97" t="s">
        <v>3545</v>
      </c>
      <c r="BN944" s="97" t="s">
        <v>2983</v>
      </c>
      <c r="BO944" s="97" t="s">
        <v>2983</v>
      </c>
      <c r="BU944" s="97" t="s">
        <v>3545</v>
      </c>
      <c r="BV944" s="97" t="s">
        <v>2983</v>
      </c>
      <c r="BW944" s="97" t="s">
        <v>2983</v>
      </c>
      <c r="CH944" s="119">
        <f t="shared" si="400"/>
        <v>-3.7834979593753815E-10</v>
      </c>
    </row>
    <row r="945" spans="1:86" x14ac:dyDescent="0.3">
      <c r="A945" s="97">
        <v>1</v>
      </c>
      <c r="B945" s="120">
        <f>SUBTOTAL(9,$A$827:A945)</f>
        <v>96</v>
      </c>
      <c r="C945" s="130" t="s">
        <v>377</v>
      </c>
      <c r="D945" s="117">
        <f t="shared" si="409"/>
        <v>5751635.9500000002</v>
      </c>
      <c r="E945" s="133">
        <v>0</v>
      </c>
      <c r="F945" s="133">
        <v>0</v>
      </c>
      <c r="G945" s="133">
        <v>0</v>
      </c>
      <c r="H945" s="133">
        <v>0</v>
      </c>
      <c r="I945" s="133">
        <v>0</v>
      </c>
      <c r="J945" s="133">
        <v>0</v>
      </c>
      <c r="K945" s="149">
        <v>0</v>
      </c>
      <c r="L945" s="133">
        <v>0</v>
      </c>
      <c r="M945" s="117">
        <v>529.20000000000005</v>
      </c>
      <c r="N945" s="117">
        <v>5454901.0700000003</v>
      </c>
      <c r="O945" s="133">
        <v>0</v>
      </c>
      <c r="P945" s="133">
        <v>0</v>
      </c>
      <c r="Q945" s="133">
        <v>0</v>
      </c>
      <c r="R945" s="133">
        <v>0</v>
      </c>
      <c r="S945" s="133">
        <v>0</v>
      </c>
      <c r="T945" s="133">
        <v>0</v>
      </c>
      <c r="U945" s="133">
        <v>0</v>
      </c>
      <c r="V945" s="133">
        <v>0</v>
      </c>
      <c r="W945" s="133">
        <v>0</v>
      </c>
      <c r="X945" s="133">
        <v>0</v>
      </c>
      <c r="Y945" s="133">
        <v>0</v>
      </c>
      <c r="Z945" s="133">
        <v>0</v>
      </c>
      <c r="AA945" s="133">
        <v>0</v>
      </c>
      <c r="AB945" s="133">
        <v>0</v>
      </c>
      <c r="AC945" s="117">
        <f>ROUND(N945*2.14%,2)</f>
        <v>116734.88</v>
      </c>
      <c r="AD945" s="117">
        <v>180000</v>
      </c>
      <c r="AE945" s="133">
        <v>0</v>
      </c>
      <c r="AF945" s="108">
        <v>2025</v>
      </c>
      <c r="AG945" s="108">
        <v>2025</v>
      </c>
      <c r="AH945" s="108">
        <v>2025</v>
      </c>
      <c r="AI945" s="124"/>
      <c r="AJ945" s="124"/>
      <c r="AK945" s="124"/>
      <c r="AL945" s="124"/>
      <c r="AM945" s="125" t="s">
        <v>16933</v>
      </c>
      <c r="AN945" s="125" t="s">
        <v>16928</v>
      </c>
      <c r="AO945" s="125">
        <v>0</v>
      </c>
      <c r="AP945" s="125" t="s">
        <v>16948</v>
      </c>
      <c r="AQ945" s="125" t="s">
        <v>16945</v>
      </c>
      <c r="AR945" s="125">
        <v>0</v>
      </c>
      <c r="AS945" s="125"/>
      <c r="AT945" s="125"/>
      <c r="AU945" s="125"/>
      <c r="AV945" s="125"/>
      <c r="AW945" s="125" t="s">
        <v>636</v>
      </c>
      <c r="AX945" s="126">
        <v>574.20000000000005</v>
      </c>
      <c r="AY945" s="126">
        <v>517</v>
      </c>
      <c r="AZ945" s="125" t="s">
        <v>2966</v>
      </c>
      <c r="BA945" s="125" t="s">
        <v>16991</v>
      </c>
      <c r="BB945" s="127"/>
      <c r="BC945" s="128">
        <f t="shared" si="407"/>
        <v>-12.200000000000045</v>
      </c>
      <c r="BJ945" s="97" t="str">
        <f t="shared" si="399"/>
        <v>413.580</v>
      </c>
      <c r="BM945" s="97" t="s">
        <v>3546</v>
      </c>
      <c r="BN945" s="97" t="s">
        <v>2983</v>
      </c>
      <c r="BO945" s="97" t="s">
        <v>2983</v>
      </c>
      <c r="BU945" s="97" t="s">
        <v>3546</v>
      </c>
      <c r="BV945" s="97" t="s">
        <v>2983</v>
      </c>
      <c r="BW945" s="97" t="s">
        <v>2983</v>
      </c>
      <c r="CH945" s="119">
        <f t="shared" si="400"/>
        <v>-1.1641532182693481E-10</v>
      </c>
    </row>
    <row r="946" spans="1:86" x14ac:dyDescent="0.3">
      <c r="B946" s="150" t="s">
        <v>17000</v>
      </c>
      <c r="C946" s="150"/>
      <c r="D946" s="116">
        <f>D947</f>
        <v>8285735.04</v>
      </c>
      <c r="E946" s="117">
        <f t="shared" ref="E946:AE946" si="410">E947</f>
        <v>0</v>
      </c>
      <c r="F946" s="117">
        <f t="shared" si="410"/>
        <v>0</v>
      </c>
      <c r="G946" s="117">
        <f t="shared" si="410"/>
        <v>0</v>
      </c>
      <c r="H946" s="117">
        <f t="shared" si="410"/>
        <v>0</v>
      </c>
      <c r="I946" s="117">
        <f t="shared" si="410"/>
        <v>0</v>
      </c>
      <c r="J946" s="117">
        <f t="shared" si="410"/>
        <v>0</v>
      </c>
      <c r="K946" s="118">
        <f t="shared" si="410"/>
        <v>0</v>
      </c>
      <c r="L946" s="117">
        <f t="shared" si="410"/>
        <v>0</v>
      </c>
      <c r="M946" s="117">
        <f t="shared" si="410"/>
        <v>983.4</v>
      </c>
      <c r="N946" s="117">
        <f t="shared" si="410"/>
        <v>7935906.6399999997</v>
      </c>
      <c r="O946" s="117">
        <f t="shared" si="410"/>
        <v>0</v>
      </c>
      <c r="P946" s="117">
        <f t="shared" si="410"/>
        <v>0</v>
      </c>
      <c r="Q946" s="117">
        <f t="shared" si="410"/>
        <v>0</v>
      </c>
      <c r="R946" s="117">
        <f t="shared" si="410"/>
        <v>0</v>
      </c>
      <c r="S946" s="117">
        <f t="shared" si="410"/>
        <v>0</v>
      </c>
      <c r="T946" s="117">
        <f t="shared" si="410"/>
        <v>0</v>
      </c>
      <c r="U946" s="117">
        <f t="shared" si="410"/>
        <v>0</v>
      </c>
      <c r="V946" s="117">
        <f t="shared" si="410"/>
        <v>0</v>
      </c>
      <c r="W946" s="117">
        <f t="shared" si="410"/>
        <v>0</v>
      </c>
      <c r="X946" s="117">
        <f t="shared" si="410"/>
        <v>0</v>
      </c>
      <c r="Y946" s="117">
        <f t="shared" si="410"/>
        <v>0</v>
      </c>
      <c r="Z946" s="117">
        <f t="shared" si="410"/>
        <v>0</v>
      </c>
      <c r="AA946" s="117">
        <f t="shared" si="410"/>
        <v>0</v>
      </c>
      <c r="AB946" s="117">
        <f t="shared" si="410"/>
        <v>0</v>
      </c>
      <c r="AC946" s="117">
        <f t="shared" si="410"/>
        <v>169828.4</v>
      </c>
      <c r="AD946" s="117">
        <f t="shared" si="410"/>
        <v>180000</v>
      </c>
      <c r="AE946" s="117">
        <f t="shared" si="410"/>
        <v>0</v>
      </c>
      <c r="AF946" s="108" t="s">
        <v>17004</v>
      </c>
      <c r="AG946" s="108" t="s">
        <v>17004</v>
      </c>
      <c r="AH946" s="108" t="s">
        <v>17004</v>
      </c>
      <c r="AI946" s="124"/>
      <c r="AJ946" s="124"/>
      <c r="AK946" s="124"/>
      <c r="AL946" s="124"/>
      <c r="AM946" s="125"/>
      <c r="AN946" s="125"/>
      <c r="AO946" s="125"/>
      <c r="AP946" s="125"/>
      <c r="AQ946" s="125"/>
      <c r="AR946" s="125"/>
      <c r="AS946" s="125"/>
      <c r="AT946" s="125"/>
      <c r="AU946" s="125"/>
      <c r="AV946" s="125"/>
      <c r="AW946" s="125"/>
      <c r="AX946" s="126"/>
      <c r="AY946" s="126"/>
      <c r="AZ946" s="125"/>
      <c r="BA946" s="125"/>
      <c r="BB946" s="127"/>
      <c r="BC946" s="128"/>
      <c r="BM946" s="97" t="s">
        <v>3915</v>
      </c>
      <c r="BN946" s="97" t="s">
        <v>3043</v>
      </c>
      <c r="BO946" s="97" t="s">
        <v>2983</v>
      </c>
      <c r="BU946" s="97" t="s">
        <v>3915</v>
      </c>
      <c r="BV946" s="97" t="s">
        <v>3043</v>
      </c>
      <c r="BW946" s="97" t="s">
        <v>2983</v>
      </c>
      <c r="CH946" s="119">
        <f t="shared" si="400"/>
        <v>3.7834979593753815E-10</v>
      </c>
    </row>
    <row r="947" spans="1:86" x14ac:dyDescent="0.3">
      <c r="A947" s="97">
        <v>1</v>
      </c>
      <c r="B947" s="120">
        <f>SUBTOTAL(9,$A$827:A947)</f>
        <v>97</v>
      </c>
      <c r="C947" s="130" t="s">
        <v>2514</v>
      </c>
      <c r="D947" s="117">
        <f>E947+F947+G947+H947+I947+J947+L947+N947+P947+R947+T947+U947+V947+W947+X947+Y947+Z947+AA947+AB947+AC947+AD947+AE947</f>
        <v>8285735.04</v>
      </c>
      <c r="E947" s="133">
        <v>0</v>
      </c>
      <c r="F947" s="133">
        <v>0</v>
      </c>
      <c r="G947" s="133">
        <v>0</v>
      </c>
      <c r="H947" s="133">
        <v>0</v>
      </c>
      <c r="I947" s="133">
        <v>0</v>
      </c>
      <c r="J947" s="133">
        <v>0</v>
      </c>
      <c r="K947" s="149">
        <v>0</v>
      </c>
      <c r="L947" s="133">
        <v>0</v>
      </c>
      <c r="M947" s="154">
        <v>983.4</v>
      </c>
      <c r="N947" s="117">
        <v>7935906.6399999997</v>
      </c>
      <c r="O947" s="117">
        <v>0</v>
      </c>
      <c r="P947" s="181">
        <v>0</v>
      </c>
      <c r="Q947" s="117">
        <v>0</v>
      </c>
      <c r="R947" s="181">
        <v>0</v>
      </c>
      <c r="S947" s="133">
        <v>0</v>
      </c>
      <c r="T947" s="133">
        <v>0</v>
      </c>
      <c r="U947" s="133">
        <v>0</v>
      </c>
      <c r="V947" s="133">
        <v>0</v>
      </c>
      <c r="W947" s="133">
        <v>0</v>
      </c>
      <c r="X947" s="133">
        <v>0</v>
      </c>
      <c r="Y947" s="133">
        <v>0</v>
      </c>
      <c r="Z947" s="133">
        <v>0</v>
      </c>
      <c r="AA947" s="133">
        <v>0</v>
      </c>
      <c r="AB947" s="133">
        <v>0</v>
      </c>
      <c r="AC947" s="117">
        <f>ROUND(N947*2.14%,2)</f>
        <v>169828.4</v>
      </c>
      <c r="AD947" s="117">
        <v>180000</v>
      </c>
      <c r="AE947" s="133">
        <v>0</v>
      </c>
      <c r="AF947" s="108">
        <v>2025</v>
      </c>
      <c r="AG947" s="108">
        <v>2025</v>
      </c>
      <c r="AH947" s="108">
        <v>2025</v>
      </c>
      <c r="AI947" s="124"/>
      <c r="AJ947" s="124"/>
      <c r="AK947" s="124"/>
      <c r="AL947" s="124"/>
      <c r="AM947" s="125" t="s">
        <v>16946</v>
      </c>
      <c r="AN947" s="125" t="s">
        <v>16942</v>
      </c>
      <c r="AO947" s="125"/>
      <c r="AP947" s="125" t="s">
        <v>16943</v>
      </c>
      <c r="AQ947" s="125" t="s">
        <v>16943</v>
      </c>
      <c r="AR947" s="125" t="s">
        <v>16935</v>
      </c>
      <c r="AS947" s="125"/>
      <c r="AT947" s="125"/>
      <c r="AU947" s="125"/>
      <c r="AV947" s="125"/>
      <c r="AW947" s="125">
        <v>1988</v>
      </c>
      <c r="AX947" s="126">
        <v>915.9</v>
      </c>
      <c r="AY947" s="126">
        <v>983.4</v>
      </c>
      <c r="AZ947" s="125" t="s">
        <v>17001</v>
      </c>
      <c r="BA947" s="125" t="s">
        <v>16991</v>
      </c>
      <c r="BB947" s="127"/>
      <c r="BC947" s="128"/>
      <c r="BM947" s="97" t="s">
        <v>3916</v>
      </c>
      <c r="BN947" s="97" t="s">
        <v>639</v>
      </c>
      <c r="BO947" s="97" t="s">
        <v>3918</v>
      </c>
      <c r="BU947" s="97" t="s">
        <v>3916</v>
      </c>
      <c r="BV947" s="97" t="s">
        <v>639</v>
      </c>
      <c r="BW947" s="97" t="s">
        <v>3918</v>
      </c>
      <c r="CH947" s="119">
        <f t="shared" si="400"/>
        <v>3.7834979593753815E-10</v>
      </c>
    </row>
    <row r="948" spans="1:86" x14ac:dyDescent="0.3">
      <c r="B948" s="150" t="s">
        <v>219</v>
      </c>
      <c r="C948" s="150"/>
      <c r="D948" s="116">
        <f>D949+D950</f>
        <v>7585567.6799999997</v>
      </c>
      <c r="E948" s="117">
        <f t="shared" ref="E948:AE948" si="411">E949+E950</f>
        <v>0</v>
      </c>
      <c r="F948" s="117">
        <f t="shared" si="411"/>
        <v>0</v>
      </c>
      <c r="G948" s="117">
        <f t="shared" si="411"/>
        <v>0</v>
      </c>
      <c r="H948" s="117">
        <f t="shared" si="411"/>
        <v>0</v>
      </c>
      <c r="I948" s="117">
        <f t="shared" si="411"/>
        <v>0</v>
      </c>
      <c r="J948" s="117">
        <f t="shared" si="411"/>
        <v>0</v>
      </c>
      <c r="K948" s="118">
        <f t="shared" si="411"/>
        <v>0</v>
      </c>
      <c r="L948" s="117">
        <f t="shared" si="411"/>
        <v>0</v>
      </c>
      <c r="M948" s="117">
        <f t="shared" si="411"/>
        <v>900.3</v>
      </c>
      <c r="N948" s="117">
        <f t="shared" si="411"/>
        <v>7103551.6699999999</v>
      </c>
      <c r="O948" s="117">
        <f t="shared" si="411"/>
        <v>0</v>
      </c>
      <c r="P948" s="117">
        <f t="shared" si="411"/>
        <v>0</v>
      </c>
      <c r="Q948" s="117">
        <f t="shared" si="411"/>
        <v>0</v>
      </c>
      <c r="R948" s="117">
        <f t="shared" si="411"/>
        <v>0</v>
      </c>
      <c r="S948" s="117">
        <f t="shared" si="411"/>
        <v>0</v>
      </c>
      <c r="T948" s="117">
        <f t="shared" si="411"/>
        <v>0</v>
      </c>
      <c r="U948" s="117">
        <f t="shared" si="411"/>
        <v>0</v>
      </c>
      <c r="V948" s="117">
        <f t="shared" si="411"/>
        <v>0</v>
      </c>
      <c r="W948" s="117">
        <f t="shared" si="411"/>
        <v>0</v>
      </c>
      <c r="X948" s="117">
        <f t="shared" si="411"/>
        <v>0</v>
      </c>
      <c r="Y948" s="117">
        <f t="shared" si="411"/>
        <v>0</v>
      </c>
      <c r="Z948" s="117">
        <f t="shared" si="411"/>
        <v>0</v>
      </c>
      <c r="AA948" s="117">
        <f t="shared" si="411"/>
        <v>0</v>
      </c>
      <c r="AB948" s="117">
        <f t="shared" si="411"/>
        <v>0</v>
      </c>
      <c r="AC948" s="117">
        <f t="shared" si="411"/>
        <v>152016.01</v>
      </c>
      <c r="AD948" s="117">
        <f t="shared" si="411"/>
        <v>330000</v>
      </c>
      <c r="AE948" s="117">
        <f t="shared" si="411"/>
        <v>0</v>
      </c>
      <c r="AF948" s="108" t="s">
        <v>17004</v>
      </c>
      <c r="AG948" s="108" t="s">
        <v>17004</v>
      </c>
      <c r="AH948" s="108" t="s">
        <v>17004</v>
      </c>
      <c r="AI948" s="124"/>
      <c r="AJ948" s="124"/>
      <c r="AK948" s="124"/>
      <c r="AL948" s="124"/>
      <c r="AM948" s="125"/>
      <c r="AN948" s="125"/>
      <c r="AO948" s="125"/>
      <c r="AP948" s="125"/>
      <c r="AQ948" s="125"/>
      <c r="AR948" s="125"/>
      <c r="AS948" s="125"/>
      <c r="AT948" s="125"/>
      <c r="AU948" s="125"/>
      <c r="AV948" s="125"/>
      <c r="AW948" s="125"/>
      <c r="AX948" s="126"/>
      <c r="AY948" s="126"/>
      <c r="AZ948" s="125"/>
      <c r="BA948" s="125"/>
      <c r="BB948" s="127"/>
      <c r="BC948" s="128">
        <f t="shared" ref="BC948:BC977" si="412">AY948-M948</f>
        <v>-900.3</v>
      </c>
      <c r="BJ948" s="97" t="e">
        <f t="shared" ref="BJ948:BJ979" si="413">VLOOKUP(C948,BM:BO,3,FALSE)</f>
        <v>#N/A</v>
      </c>
      <c r="BM948" s="97" t="s">
        <v>3299</v>
      </c>
      <c r="BN948" s="97" t="s">
        <v>16968</v>
      </c>
      <c r="BO948" s="97" t="s">
        <v>3300</v>
      </c>
      <c r="BU948" s="97" t="s">
        <v>3299</v>
      </c>
      <c r="BV948" s="97" t="s">
        <v>16968</v>
      </c>
      <c r="BW948" s="97" t="s">
        <v>3300</v>
      </c>
      <c r="CH948" s="119">
        <f t="shared" si="400"/>
        <v>-2.3283064365386963E-10</v>
      </c>
    </row>
    <row r="949" spans="1:86" x14ac:dyDescent="0.3">
      <c r="A949" s="97">
        <v>1</v>
      </c>
      <c r="B949" s="120">
        <f>SUBTOTAL(9,$A$827:A949)</f>
        <v>98</v>
      </c>
      <c r="C949" s="130" t="s">
        <v>243</v>
      </c>
      <c r="D949" s="117">
        <f t="shared" ref="D949:D950" si="414">E949+F949+G949+H949+I949+J949+L949+N949+P949+R949+T949+U949+V949+W949+X949+Y949+Z949+AA949+AB949+AC949+AD949+AE949</f>
        <v>5215446.3999999994</v>
      </c>
      <c r="E949" s="133">
        <v>0</v>
      </c>
      <c r="F949" s="133">
        <v>0</v>
      </c>
      <c r="G949" s="133">
        <v>0</v>
      </c>
      <c r="H949" s="133">
        <v>0</v>
      </c>
      <c r="I949" s="133">
        <v>0</v>
      </c>
      <c r="J949" s="133">
        <v>0</v>
      </c>
      <c r="K949" s="149">
        <v>0</v>
      </c>
      <c r="L949" s="133">
        <v>0</v>
      </c>
      <c r="M949" s="117">
        <v>619</v>
      </c>
      <c r="N949" s="117">
        <v>4929945.5599999996</v>
      </c>
      <c r="O949" s="133">
        <v>0</v>
      </c>
      <c r="P949" s="133">
        <v>0</v>
      </c>
      <c r="Q949" s="133">
        <v>0</v>
      </c>
      <c r="R949" s="133">
        <v>0</v>
      </c>
      <c r="S949" s="133">
        <v>0</v>
      </c>
      <c r="T949" s="133">
        <v>0</v>
      </c>
      <c r="U949" s="133">
        <v>0</v>
      </c>
      <c r="V949" s="133">
        <v>0</v>
      </c>
      <c r="W949" s="133">
        <v>0</v>
      </c>
      <c r="X949" s="133">
        <v>0</v>
      </c>
      <c r="Y949" s="133">
        <v>0</v>
      </c>
      <c r="Z949" s="133">
        <v>0</v>
      </c>
      <c r="AA949" s="133">
        <v>0</v>
      </c>
      <c r="AB949" s="133">
        <v>0</v>
      </c>
      <c r="AC949" s="117">
        <f>ROUND(N949*2.14%,2)+0.01</f>
        <v>105500.84</v>
      </c>
      <c r="AD949" s="117">
        <v>180000</v>
      </c>
      <c r="AE949" s="133">
        <v>0</v>
      </c>
      <c r="AF949" s="108">
        <v>2025</v>
      </c>
      <c r="AG949" s="108">
        <v>2025</v>
      </c>
      <c r="AH949" s="108">
        <v>2025</v>
      </c>
      <c r="AI949" s="124"/>
      <c r="AJ949" s="124"/>
      <c r="AK949" s="124"/>
      <c r="AL949" s="124"/>
      <c r="AM949" s="125" t="s">
        <v>16932</v>
      </c>
      <c r="AN949" s="125" t="s">
        <v>16938</v>
      </c>
      <c r="AO949" s="125">
        <v>0</v>
      </c>
      <c r="AP949" s="125" t="s">
        <v>16934</v>
      </c>
      <c r="AQ949" s="125" t="s">
        <v>16945</v>
      </c>
      <c r="AR949" s="125">
        <v>0</v>
      </c>
      <c r="AS949" s="125"/>
      <c r="AT949" s="125"/>
      <c r="AU949" s="125"/>
      <c r="AV949" s="125"/>
      <c r="AW949" s="125" t="s">
        <v>666</v>
      </c>
      <c r="AX949" s="126">
        <v>630.70000000000005</v>
      </c>
      <c r="AY949" s="126">
        <v>578.6</v>
      </c>
      <c r="AZ949" s="125" t="s">
        <v>2966</v>
      </c>
      <c r="BA949" s="125" t="s">
        <v>16991</v>
      </c>
      <c r="BB949" s="127"/>
      <c r="BC949" s="128">
        <f t="shared" si="412"/>
        <v>-40.399999999999977</v>
      </c>
      <c r="BJ949" s="97" t="str">
        <f t="shared" si="413"/>
        <v>446.100</v>
      </c>
      <c r="BM949" s="97" t="s">
        <v>3301</v>
      </c>
      <c r="BN949" s="97" t="s">
        <v>16968</v>
      </c>
      <c r="BO949" s="97" t="s">
        <v>1276</v>
      </c>
      <c r="BU949" s="97" t="s">
        <v>3301</v>
      </c>
      <c r="BV949" s="97" t="s">
        <v>16968</v>
      </c>
      <c r="BW949" s="97" t="s">
        <v>1276</v>
      </c>
      <c r="CH949" s="119">
        <f t="shared" si="400"/>
        <v>-1.4551915228366852E-10</v>
      </c>
    </row>
    <row r="950" spans="1:86" x14ac:dyDescent="0.3">
      <c r="A950" s="97">
        <v>1</v>
      </c>
      <c r="B950" s="120">
        <f>SUBTOTAL(9,$A$827:A950)</f>
        <v>99</v>
      </c>
      <c r="C950" s="130" t="s">
        <v>244</v>
      </c>
      <c r="D950" s="117">
        <f t="shared" si="414"/>
        <v>2370121.2799999998</v>
      </c>
      <c r="E950" s="133">
        <v>0</v>
      </c>
      <c r="F950" s="133">
        <v>0</v>
      </c>
      <c r="G950" s="133">
        <v>0</v>
      </c>
      <c r="H950" s="133">
        <v>0</v>
      </c>
      <c r="I950" s="133">
        <v>0</v>
      </c>
      <c r="J950" s="133">
        <v>0</v>
      </c>
      <c r="K950" s="149">
        <v>0</v>
      </c>
      <c r="L950" s="133">
        <v>0</v>
      </c>
      <c r="M950" s="117">
        <v>281.3</v>
      </c>
      <c r="N950" s="117">
        <v>2173606.11</v>
      </c>
      <c r="O950" s="133">
        <v>0</v>
      </c>
      <c r="P950" s="133">
        <v>0</v>
      </c>
      <c r="Q950" s="133">
        <v>0</v>
      </c>
      <c r="R950" s="133">
        <v>0</v>
      </c>
      <c r="S950" s="133">
        <v>0</v>
      </c>
      <c r="T950" s="133">
        <v>0</v>
      </c>
      <c r="U950" s="133">
        <v>0</v>
      </c>
      <c r="V950" s="133">
        <v>0</v>
      </c>
      <c r="W950" s="133">
        <v>0</v>
      </c>
      <c r="X950" s="133">
        <v>0</v>
      </c>
      <c r="Y950" s="133">
        <v>0</v>
      </c>
      <c r="Z950" s="133">
        <v>0</v>
      </c>
      <c r="AA950" s="133">
        <v>0</v>
      </c>
      <c r="AB950" s="133">
        <v>0</v>
      </c>
      <c r="AC950" s="117">
        <f>ROUND(N950*2.14%,2)</f>
        <v>46515.17</v>
      </c>
      <c r="AD950" s="117">
        <v>150000</v>
      </c>
      <c r="AE950" s="133">
        <v>0</v>
      </c>
      <c r="AF950" s="108">
        <v>2025</v>
      </c>
      <c r="AG950" s="108">
        <v>2025</v>
      </c>
      <c r="AH950" s="108">
        <v>2025</v>
      </c>
      <c r="AI950" s="124"/>
      <c r="AJ950" s="124"/>
      <c r="AK950" s="124"/>
      <c r="AL950" s="124"/>
      <c r="AM950" s="125" t="s">
        <v>16928</v>
      </c>
      <c r="AN950" s="125" t="s">
        <v>16944</v>
      </c>
      <c r="AO950" s="125">
        <v>0</v>
      </c>
      <c r="AP950" s="125" t="s">
        <v>16948</v>
      </c>
      <c r="AQ950" s="125" t="s">
        <v>16931</v>
      </c>
      <c r="AR950" s="125">
        <v>0</v>
      </c>
      <c r="AS950" s="125"/>
      <c r="AT950" s="125"/>
      <c r="AU950" s="125"/>
      <c r="AV950" s="125"/>
      <c r="AW950" s="125" t="s">
        <v>775</v>
      </c>
      <c r="AX950" s="126">
        <v>299.7</v>
      </c>
      <c r="AY950" s="126">
        <v>294</v>
      </c>
      <c r="AZ950" s="125" t="s">
        <v>2966</v>
      </c>
      <c r="BA950" s="125" t="s">
        <v>16991</v>
      </c>
      <c r="BB950" s="127"/>
      <c r="BC950" s="128">
        <f t="shared" si="412"/>
        <v>12.699999999999989</v>
      </c>
      <c r="BJ950" s="97" t="str">
        <f t="shared" si="413"/>
        <v>226.300</v>
      </c>
      <c r="BM950" s="97" t="s">
        <v>3303</v>
      </c>
      <c r="BN950" s="97" t="s">
        <v>667</v>
      </c>
      <c r="BO950" s="97" t="s">
        <v>2983</v>
      </c>
      <c r="BU950" s="97" t="s">
        <v>3303</v>
      </c>
      <c r="BV950" s="97" t="s">
        <v>667</v>
      </c>
      <c r="BW950" s="97" t="s">
        <v>2983</v>
      </c>
      <c r="CH950" s="119">
        <f t="shared" si="400"/>
        <v>-5.8207660913467407E-11</v>
      </c>
    </row>
    <row r="951" spans="1:86" x14ac:dyDescent="0.3">
      <c r="B951" s="150" t="s">
        <v>220</v>
      </c>
      <c r="C951" s="150"/>
      <c r="D951" s="116">
        <f>D952+D953</f>
        <v>18276811.52</v>
      </c>
      <c r="E951" s="117">
        <f t="shared" ref="E951:AE951" si="415">E952+E953</f>
        <v>0</v>
      </c>
      <c r="F951" s="117">
        <f t="shared" si="415"/>
        <v>0</v>
      </c>
      <c r="G951" s="117">
        <f t="shared" si="415"/>
        <v>0</v>
      </c>
      <c r="H951" s="117">
        <f t="shared" si="415"/>
        <v>0</v>
      </c>
      <c r="I951" s="117">
        <f t="shared" si="415"/>
        <v>0</v>
      </c>
      <c r="J951" s="117">
        <f t="shared" si="415"/>
        <v>0</v>
      </c>
      <c r="K951" s="118">
        <f t="shared" si="415"/>
        <v>0</v>
      </c>
      <c r="L951" s="117">
        <f t="shared" si="415"/>
        <v>0</v>
      </c>
      <c r="M951" s="117">
        <f t="shared" si="415"/>
        <v>2169.1999999999998</v>
      </c>
      <c r="N951" s="117">
        <f t="shared" si="415"/>
        <v>17502263.09</v>
      </c>
      <c r="O951" s="117">
        <f t="shared" si="415"/>
        <v>0</v>
      </c>
      <c r="P951" s="117">
        <f t="shared" si="415"/>
        <v>0</v>
      </c>
      <c r="Q951" s="117">
        <f t="shared" si="415"/>
        <v>0</v>
      </c>
      <c r="R951" s="117">
        <f t="shared" si="415"/>
        <v>0</v>
      </c>
      <c r="S951" s="117">
        <f t="shared" si="415"/>
        <v>0</v>
      </c>
      <c r="T951" s="117">
        <f t="shared" si="415"/>
        <v>0</v>
      </c>
      <c r="U951" s="117">
        <f t="shared" si="415"/>
        <v>0</v>
      </c>
      <c r="V951" s="117">
        <f t="shared" si="415"/>
        <v>0</v>
      </c>
      <c r="W951" s="117">
        <f t="shared" si="415"/>
        <v>0</v>
      </c>
      <c r="X951" s="117">
        <f t="shared" si="415"/>
        <v>0</v>
      </c>
      <c r="Y951" s="117">
        <f t="shared" si="415"/>
        <v>0</v>
      </c>
      <c r="Z951" s="117">
        <f t="shared" si="415"/>
        <v>0</v>
      </c>
      <c r="AA951" s="117">
        <f t="shared" si="415"/>
        <v>0</v>
      </c>
      <c r="AB951" s="117">
        <f t="shared" si="415"/>
        <v>0</v>
      </c>
      <c r="AC951" s="117">
        <f t="shared" si="415"/>
        <v>374548.43</v>
      </c>
      <c r="AD951" s="117">
        <f t="shared" si="415"/>
        <v>400000</v>
      </c>
      <c r="AE951" s="117">
        <f t="shared" si="415"/>
        <v>0</v>
      </c>
      <c r="AF951" s="108" t="s">
        <v>17004</v>
      </c>
      <c r="AG951" s="108" t="s">
        <v>17004</v>
      </c>
      <c r="AH951" s="108" t="s">
        <v>17004</v>
      </c>
      <c r="AI951" s="124"/>
      <c r="AJ951" s="124"/>
      <c r="AK951" s="124"/>
      <c r="AL951" s="124"/>
      <c r="AM951" s="125"/>
      <c r="AN951" s="125"/>
      <c r="AO951" s="125"/>
      <c r="AP951" s="125"/>
      <c r="AQ951" s="125"/>
      <c r="AR951" s="125"/>
      <c r="AS951" s="125"/>
      <c r="AT951" s="125"/>
      <c r="AU951" s="125"/>
      <c r="AV951" s="125"/>
      <c r="AW951" s="125"/>
      <c r="AX951" s="126"/>
      <c r="AY951" s="126"/>
      <c r="AZ951" s="125"/>
      <c r="BA951" s="125"/>
      <c r="BB951" s="127"/>
      <c r="BC951" s="128">
        <f t="shared" si="412"/>
        <v>-2169.1999999999998</v>
      </c>
      <c r="BJ951" s="97" t="e">
        <f t="shared" si="413"/>
        <v>#N/A</v>
      </c>
      <c r="BM951" s="97" t="s">
        <v>649</v>
      </c>
      <c r="BN951" s="97" t="s">
        <v>666</v>
      </c>
      <c r="BO951" s="97" t="s">
        <v>3304</v>
      </c>
      <c r="BU951" s="97" t="s">
        <v>649</v>
      </c>
      <c r="BV951" s="97" t="s">
        <v>666</v>
      </c>
      <c r="BW951" s="97" t="s">
        <v>3304</v>
      </c>
      <c r="CH951" s="119">
        <f t="shared" si="400"/>
        <v>-2.9103830456733704E-10</v>
      </c>
    </row>
    <row r="952" spans="1:86" x14ac:dyDescent="0.3">
      <c r="A952" s="97">
        <v>1</v>
      </c>
      <c r="B952" s="120">
        <f>SUBTOTAL(9,$A$827:A952)</f>
        <v>100</v>
      </c>
      <c r="C952" s="130" t="s">
        <v>245</v>
      </c>
      <c r="D952" s="117">
        <f t="shared" ref="D952:D953" si="416">E952+F952+G952+H952+I952+J952+L952+N952+P952+R952+T952+U952+V952+W952+X952+Y952+Z952+AA952+AB952+AC952+AD952+AE952</f>
        <v>8618546.2400000002</v>
      </c>
      <c r="E952" s="133">
        <v>0</v>
      </c>
      <c r="F952" s="133">
        <v>0</v>
      </c>
      <c r="G952" s="133">
        <v>0</v>
      </c>
      <c r="H952" s="133">
        <v>0</v>
      </c>
      <c r="I952" s="133">
        <v>0</v>
      </c>
      <c r="J952" s="133">
        <v>0</v>
      </c>
      <c r="K952" s="149">
        <v>0</v>
      </c>
      <c r="L952" s="133">
        <v>0</v>
      </c>
      <c r="M952" s="117">
        <v>1022.9</v>
      </c>
      <c r="N952" s="117">
        <v>8242163.9299999997</v>
      </c>
      <c r="O952" s="133">
        <v>0</v>
      </c>
      <c r="P952" s="133">
        <v>0</v>
      </c>
      <c r="Q952" s="133">
        <v>0</v>
      </c>
      <c r="R952" s="133">
        <v>0</v>
      </c>
      <c r="S952" s="133">
        <v>0</v>
      </c>
      <c r="T952" s="133">
        <v>0</v>
      </c>
      <c r="U952" s="133">
        <v>0</v>
      </c>
      <c r="V952" s="133">
        <v>0</v>
      </c>
      <c r="W952" s="133">
        <v>0</v>
      </c>
      <c r="X952" s="133">
        <v>0</v>
      </c>
      <c r="Y952" s="133">
        <v>0</v>
      </c>
      <c r="Z952" s="133">
        <v>0</v>
      </c>
      <c r="AA952" s="133">
        <v>0</v>
      </c>
      <c r="AB952" s="133">
        <v>0</v>
      </c>
      <c r="AC952" s="117">
        <f>ROUND(N952*2.14%,2)</f>
        <v>176382.31</v>
      </c>
      <c r="AD952" s="133">
        <v>200000</v>
      </c>
      <c r="AE952" s="133">
        <v>0</v>
      </c>
      <c r="AF952" s="108">
        <v>2025</v>
      </c>
      <c r="AG952" s="108">
        <v>2025</v>
      </c>
      <c r="AH952" s="108">
        <v>2025</v>
      </c>
      <c r="AI952" s="124"/>
      <c r="AJ952" s="124"/>
      <c r="AK952" s="124"/>
      <c r="AL952" s="124"/>
      <c r="AM952" s="125" t="s">
        <v>16946</v>
      </c>
      <c r="AN952" s="125" t="s">
        <v>16935</v>
      </c>
      <c r="AO952" s="125">
        <v>0</v>
      </c>
      <c r="AP952" s="125" t="s">
        <v>16943</v>
      </c>
      <c r="AQ952" s="125" t="s">
        <v>16937</v>
      </c>
      <c r="AR952" s="125" t="s">
        <v>16943</v>
      </c>
      <c r="AS952" s="125"/>
      <c r="AT952" s="125"/>
      <c r="AU952" s="125"/>
      <c r="AV952" s="125"/>
      <c r="AW952" s="125" t="s">
        <v>926</v>
      </c>
      <c r="AX952" s="126">
        <v>966.3</v>
      </c>
      <c r="AY952" s="126">
        <v>1034.9000000000001</v>
      </c>
      <c r="AZ952" s="125" t="s">
        <v>2966</v>
      </c>
      <c r="BA952" s="125" t="s">
        <v>16991</v>
      </c>
      <c r="BB952" s="127"/>
      <c r="BC952" s="128">
        <f t="shared" si="412"/>
        <v>12.000000000000114</v>
      </c>
      <c r="BJ952" s="97" t="str">
        <f t="shared" si="413"/>
        <v>700.000</v>
      </c>
      <c r="BM952" s="97" t="s">
        <v>3305</v>
      </c>
      <c r="BN952" s="97" t="s">
        <v>787</v>
      </c>
      <c r="BO952" s="97" t="s">
        <v>3306</v>
      </c>
      <c r="BU952" s="97" t="s">
        <v>3305</v>
      </c>
      <c r="BV952" s="97" t="s">
        <v>787</v>
      </c>
      <c r="BW952" s="97" t="s">
        <v>3306</v>
      </c>
      <c r="CH952" s="119">
        <f t="shared" si="400"/>
        <v>5.2386894822120667E-10</v>
      </c>
    </row>
    <row r="953" spans="1:86" x14ac:dyDescent="0.3">
      <c r="A953" s="97">
        <v>1</v>
      </c>
      <c r="B953" s="120">
        <f>SUBTOTAL(9,$A$827:A953)</f>
        <v>101</v>
      </c>
      <c r="C953" s="130" t="s">
        <v>246</v>
      </c>
      <c r="D953" s="117">
        <f t="shared" si="416"/>
        <v>9658265.2799999993</v>
      </c>
      <c r="E953" s="133">
        <v>0</v>
      </c>
      <c r="F953" s="133">
        <v>0</v>
      </c>
      <c r="G953" s="133">
        <v>0</v>
      </c>
      <c r="H953" s="133">
        <v>0</v>
      </c>
      <c r="I953" s="133">
        <v>0</v>
      </c>
      <c r="J953" s="133">
        <v>0</v>
      </c>
      <c r="K953" s="149">
        <v>0</v>
      </c>
      <c r="L953" s="133">
        <v>0</v>
      </c>
      <c r="M953" s="117">
        <v>1146.3</v>
      </c>
      <c r="N953" s="117">
        <v>9260099.1600000001</v>
      </c>
      <c r="O953" s="133">
        <v>0</v>
      </c>
      <c r="P953" s="133">
        <v>0</v>
      </c>
      <c r="Q953" s="133">
        <v>0</v>
      </c>
      <c r="R953" s="133">
        <v>0</v>
      </c>
      <c r="S953" s="133">
        <v>0</v>
      </c>
      <c r="T953" s="133">
        <v>0</v>
      </c>
      <c r="U953" s="133">
        <v>0</v>
      </c>
      <c r="V953" s="133">
        <v>0</v>
      </c>
      <c r="W953" s="133">
        <v>0</v>
      </c>
      <c r="X953" s="133">
        <v>0</v>
      </c>
      <c r="Y953" s="133">
        <v>0</v>
      </c>
      <c r="Z953" s="133">
        <v>0</v>
      </c>
      <c r="AA953" s="133">
        <v>0</v>
      </c>
      <c r="AB953" s="133">
        <v>0</v>
      </c>
      <c r="AC953" s="117">
        <f>ROUND(N953*2.14%,2)</f>
        <v>198166.12</v>
      </c>
      <c r="AD953" s="133">
        <v>200000</v>
      </c>
      <c r="AE953" s="133">
        <v>0</v>
      </c>
      <c r="AF953" s="108">
        <v>2025</v>
      </c>
      <c r="AG953" s="108">
        <v>2025</v>
      </c>
      <c r="AH953" s="108">
        <v>2025</v>
      </c>
      <c r="AI953" s="124"/>
      <c r="AJ953" s="124"/>
      <c r="AK953" s="124"/>
      <c r="AL953" s="124"/>
      <c r="AM953" s="125" t="s">
        <v>16933</v>
      </c>
      <c r="AN953" s="125" t="s">
        <v>16930</v>
      </c>
      <c r="AO953" s="125">
        <v>0</v>
      </c>
      <c r="AP953" s="125" t="s">
        <v>16945</v>
      </c>
      <c r="AQ953" s="125" t="s">
        <v>16950</v>
      </c>
      <c r="AR953" s="125" t="s">
        <v>16935</v>
      </c>
      <c r="AS953" s="125"/>
      <c r="AT953" s="125"/>
      <c r="AU953" s="125"/>
      <c r="AV953" s="125"/>
      <c r="AW953" s="125" t="s">
        <v>614</v>
      </c>
      <c r="AX953" s="126">
        <v>3122.4</v>
      </c>
      <c r="AY953" s="126" t="s">
        <v>2983</v>
      </c>
      <c r="AZ953" s="125" t="s">
        <v>2966</v>
      </c>
      <c r="BA953" s="125" t="s">
        <v>16991</v>
      </c>
      <c r="BB953" s="127"/>
      <c r="BC953" s="128" t="e">
        <f t="shared" si="412"/>
        <v>#VALUE!</v>
      </c>
      <c r="BJ953" s="97" t="str">
        <f t="shared" si="413"/>
        <v>нет данных</v>
      </c>
      <c r="BM953" s="97" t="s">
        <v>3307</v>
      </c>
      <c r="BN953" s="97" t="s">
        <v>2983</v>
      </c>
      <c r="BO953" s="97" t="s">
        <v>3308</v>
      </c>
      <c r="BU953" s="97" t="s">
        <v>3307</v>
      </c>
      <c r="BV953" s="97" t="s">
        <v>2983</v>
      </c>
      <c r="BW953" s="97" t="s">
        <v>3308</v>
      </c>
      <c r="CH953" s="119">
        <f t="shared" si="400"/>
        <v>-8.149072527885437E-10</v>
      </c>
    </row>
    <row r="954" spans="1:86" x14ac:dyDescent="0.3">
      <c r="B954" s="150" t="s">
        <v>221</v>
      </c>
      <c r="C954" s="150"/>
      <c r="D954" s="116">
        <f>D955+D956</f>
        <v>12674630.079999998</v>
      </c>
      <c r="E954" s="117">
        <f t="shared" ref="E954:AE954" si="417">E955+E956</f>
        <v>0</v>
      </c>
      <c r="F954" s="117">
        <f t="shared" si="417"/>
        <v>0</v>
      </c>
      <c r="G954" s="117">
        <f t="shared" si="417"/>
        <v>0</v>
      </c>
      <c r="H954" s="117">
        <f t="shared" si="417"/>
        <v>0</v>
      </c>
      <c r="I954" s="117">
        <f t="shared" si="417"/>
        <v>0</v>
      </c>
      <c r="J954" s="117">
        <f t="shared" si="417"/>
        <v>0</v>
      </c>
      <c r="K954" s="118">
        <f t="shared" si="417"/>
        <v>0</v>
      </c>
      <c r="L954" s="117">
        <f t="shared" si="417"/>
        <v>0</v>
      </c>
      <c r="M954" s="117">
        <f t="shared" si="417"/>
        <v>1504.3</v>
      </c>
      <c r="N954" s="117">
        <f t="shared" si="417"/>
        <v>12056618.449999999</v>
      </c>
      <c r="O954" s="117">
        <f t="shared" si="417"/>
        <v>0</v>
      </c>
      <c r="P954" s="117">
        <f t="shared" si="417"/>
        <v>0</v>
      </c>
      <c r="Q954" s="117">
        <f t="shared" si="417"/>
        <v>0</v>
      </c>
      <c r="R954" s="117">
        <f t="shared" si="417"/>
        <v>0</v>
      </c>
      <c r="S954" s="117">
        <f t="shared" si="417"/>
        <v>0</v>
      </c>
      <c r="T954" s="117">
        <f t="shared" si="417"/>
        <v>0</v>
      </c>
      <c r="U954" s="117">
        <f t="shared" si="417"/>
        <v>0</v>
      </c>
      <c r="V954" s="117">
        <f t="shared" si="417"/>
        <v>0</v>
      </c>
      <c r="W954" s="117">
        <f t="shared" si="417"/>
        <v>0</v>
      </c>
      <c r="X954" s="117">
        <f t="shared" si="417"/>
        <v>0</v>
      </c>
      <c r="Y954" s="117">
        <f t="shared" si="417"/>
        <v>0</v>
      </c>
      <c r="Z954" s="117">
        <f t="shared" si="417"/>
        <v>0</v>
      </c>
      <c r="AA954" s="117">
        <f t="shared" si="417"/>
        <v>0</v>
      </c>
      <c r="AB954" s="117">
        <f t="shared" si="417"/>
        <v>0</v>
      </c>
      <c r="AC954" s="117">
        <f t="shared" si="417"/>
        <v>258011.63</v>
      </c>
      <c r="AD954" s="117">
        <f t="shared" si="417"/>
        <v>360000</v>
      </c>
      <c r="AE954" s="117">
        <f t="shared" si="417"/>
        <v>0</v>
      </c>
      <c r="AF954" s="108" t="s">
        <v>17004</v>
      </c>
      <c r="AG954" s="108" t="s">
        <v>17004</v>
      </c>
      <c r="AH954" s="108" t="s">
        <v>17004</v>
      </c>
      <c r="AI954" s="124"/>
      <c r="AJ954" s="124"/>
      <c r="AK954" s="124"/>
      <c r="AL954" s="124"/>
      <c r="AM954" s="125"/>
      <c r="AN954" s="125"/>
      <c r="AO954" s="125"/>
      <c r="AP954" s="125"/>
      <c r="AQ954" s="125"/>
      <c r="AR954" s="125"/>
      <c r="AS954" s="125"/>
      <c r="AT954" s="125"/>
      <c r="AU954" s="125"/>
      <c r="AV954" s="125"/>
      <c r="AW954" s="125"/>
      <c r="AX954" s="126"/>
      <c r="AY954" s="126"/>
      <c r="AZ954" s="125"/>
      <c r="BA954" s="125"/>
      <c r="BB954" s="127"/>
      <c r="BC954" s="128">
        <f t="shared" si="412"/>
        <v>-1504.3</v>
      </c>
      <c r="BJ954" s="97" t="e">
        <f t="shared" si="413"/>
        <v>#N/A</v>
      </c>
      <c r="BM954" s="97" t="s">
        <v>3309</v>
      </c>
      <c r="BN954" s="97" t="s">
        <v>2983</v>
      </c>
      <c r="BO954" s="97" t="s">
        <v>1794</v>
      </c>
      <c r="BU954" s="97" t="s">
        <v>3309</v>
      </c>
      <c r="BV954" s="97" t="s">
        <v>2983</v>
      </c>
      <c r="BW954" s="97" t="s">
        <v>1794</v>
      </c>
      <c r="CH954" s="119">
        <f t="shared" si="400"/>
        <v>-1.0477378964424133E-9</v>
      </c>
    </row>
    <row r="955" spans="1:86" x14ac:dyDescent="0.3">
      <c r="A955" s="97">
        <v>1</v>
      </c>
      <c r="B955" s="120">
        <f>SUBTOTAL(9,$A$827:A955)</f>
        <v>102</v>
      </c>
      <c r="C955" s="130" t="s">
        <v>251</v>
      </c>
      <c r="D955" s="117">
        <f t="shared" ref="D955:D956" si="418">E955+F955+G955+H955+I955+J955+L955+N955+P955+R955+T955+U955+V955+W955+X955+Y955+Z955+AA955+AB955+AC955+AD955+AE955</f>
        <v>5383115.8399999999</v>
      </c>
      <c r="E955" s="133">
        <v>0</v>
      </c>
      <c r="F955" s="133">
        <v>0</v>
      </c>
      <c r="G955" s="133">
        <v>0</v>
      </c>
      <c r="H955" s="133">
        <v>0</v>
      </c>
      <c r="I955" s="133">
        <v>0</v>
      </c>
      <c r="J955" s="133">
        <v>0</v>
      </c>
      <c r="K955" s="149">
        <v>0</v>
      </c>
      <c r="L955" s="133">
        <v>0</v>
      </c>
      <c r="M955" s="117">
        <v>638.9</v>
      </c>
      <c r="N955" s="117">
        <v>5094102.0599999996</v>
      </c>
      <c r="O955" s="133">
        <v>0</v>
      </c>
      <c r="P955" s="133">
        <v>0</v>
      </c>
      <c r="Q955" s="133">
        <v>0</v>
      </c>
      <c r="R955" s="133">
        <v>0</v>
      </c>
      <c r="S955" s="133">
        <v>0</v>
      </c>
      <c r="T955" s="133">
        <v>0</v>
      </c>
      <c r="U955" s="133">
        <v>0</v>
      </c>
      <c r="V955" s="133">
        <v>0</v>
      </c>
      <c r="W955" s="133">
        <v>0</v>
      </c>
      <c r="X955" s="133">
        <v>0</v>
      </c>
      <c r="Y955" s="133">
        <v>0</v>
      </c>
      <c r="Z955" s="133">
        <v>0</v>
      </c>
      <c r="AA955" s="133">
        <v>0</v>
      </c>
      <c r="AB955" s="133">
        <v>0</v>
      </c>
      <c r="AC955" s="117">
        <f>ROUND(N955*2.14%,2)</f>
        <v>109013.78</v>
      </c>
      <c r="AD955" s="117">
        <v>180000</v>
      </c>
      <c r="AE955" s="133">
        <v>0</v>
      </c>
      <c r="AF955" s="108">
        <v>2025</v>
      </c>
      <c r="AG955" s="108">
        <v>2025</v>
      </c>
      <c r="AH955" s="108">
        <v>2025</v>
      </c>
      <c r="AI955" s="124"/>
      <c r="AJ955" s="124"/>
      <c r="AK955" s="124"/>
      <c r="AL955" s="124"/>
      <c r="AM955" s="125" t="s">
        <v>16946</v>
      </c>
      <c r="AN955" s="125" t="s">
        <v>16935</v>
      </c>
      <c r="AO955" s="125">
        <v>0</v>
      </c>
      <c r="AP955" s="125" t="s">
        <v>16929</v>
      </c>
      <c r="AQ955" s="125" t="s">
        <v>16937</v>
      </c>
      <c r="AR955" s="125" t="s">
        <v>16943</v>
      </c>
      <c r="AS955" s="125"/>
      <c r="AT955" s="125"/>
      <c r="AU955" s="125"/>
      <c r="AV955" s="125"/>
      <c r="AW955" s="125" t="s">
        <v>1267</v>
      </c>
      <c r="AX955" s="126">
        <v>2658.84</v>
      </c>
      <c r="AY955" s="126">
        <v>638.9</v>
      </c>
      <c r="AZ955" s="125" t="s">
        <v>2966</v>
      </c>
      <c r="BA955" s="125" t="s">
        <v>16991</v>
      </c>
      <c r="BB955" s="127"/>
      <c r="BC955" s="128">
        <f t="shared" si="412"/>
        <v>0</v>
      </c>
      <c r="BJ955" s="97" t="str">
        <f t="shared" si="413"/>
        <v>560.480</v>
      </c>
      <c r="BM955" s="97" t="s">
        <v>3310</v>
      </c>
      <c r="BN955" s="97" t="s">
        <v>1139</v>
      </c>
      <c r="BO955" s="97" t="s">
        <v>3312</v>
      </c>
      <c r="BU955" s="97" t="s">
        <v>3310</v>
      </c>
      <c r="BV955" s="97" t="s">
        <v>1139</v>
      </c>
      <c r="BW955" s="97" t="s">
        <v>3312</v>
      </c>
      <c r="CH955" s="119">
        <f t="shared" si="400"/>
        <v>2.6193447411060333E-10</v>
      </c>
    </row>
    <row r="956" spans="1:86" x14ac:dyDescent="0.3">
      <c r="A956" s="97">
        <v>1</v>
      </c>
      <c r="B956" s="120">
        <f>SUBTOTAL(9,$A$827:A956)</f>
        <v>103</v>
      </c>
      <c r="C956" s="130" t="s">
        <v>247</v>
      </c>
      <c r="D956" s="117">
        <f t="shared" si="418"/>
        <v>7291514.2399999993</v>
      </c>
      <c r="E956" s="133">
        <v>0</v>
      </c>
      <c r="F956" s="133">
        <v>0</v>
      </c>
      <c r="G956" s="133">
        <v>0</v>
      </c>
      <c r="H956" s="133">
        <v>0</v>
      </c>
      <c r="I956" s="133">
        <v>0</v>
      </c>
      <c r="J956" s="133">
        <v>0</v>
      </c>
      <c r="K956" s="149">
        <v>0</v>
      </c>
      <c r="L956" s="133">
        <v>0</v>
      </c>
      <c r="M956" s="117">
        <v>865.4</v>
      </c>
      <c r="N956" s="117">
        <v>6962516.3899999997</v>
      </c>
      <c r="O956" s="133">
        <v>0</v>
      </c>
      <c r="P956" s="133">
        <v>0</v>
      </c>
      <c r="Q956" s="133">
        <v>0</v>
      </c>
      <c r="R956" s="133">
        <v>0</v>
      </c>
      <c r="S956" s="133">
        <v>0</v>
      </c>
      <c r="T956" s="133">
        <v>0</v>
      </c>
      <c r="U956" s="133">
        <v>0</v>
      </c>
      <c r="V956" s="133">
        <v>0</v>
      </c>
      <c r="W956" s="133">
        <v>0</v>
      </c>
      <c r="X956" s="133">
        <v>0</v>
      </c>
      <c r="Y956" s="133">
        <v>0</v>
      </c>
      <c r="Z956" s="133">
        <v>0</v>
      </c>
      <c r="AA956" s="133">
        <v>0</v>
      </c>
      <c r="AB956" s="133">
        <v>0</v>
      </c>
      <c r="AC956" s="117">
        <f>ROUND(N956*2.14%,2)</f>
        <v>148997.85</v>
      </c>
      <c r="AD956" s="117">
        <v>180000</v>
      </c>
      <c r="AE956" s="133">
        <v>0</v>
      </c>
      <c r="AF956" s="108">
        <v>2025</v>
      </c>
      <c r="AG956" s="108">
        <v>2025</v>
      </c>
      <c r="AH956" s="108">
        <v>2025</v>
      </c>
      <c r="AI956" s="124"/>
      <c r="AJ956" s="124"/>
      <c r="AK956" s="124"/>
      <c r="AL956" s="124"/>
      <c r="AM956" s="125" t="s">
        <v>16946</v>
      </c>
      <c r="AN956" s="125" t="s">
        <v>16930</v>
      </c>
      <c r="AO956" s="125">
        <v>0</v>
      </c>
      <c r="AP956" s="125" t="s">
        <v>16940</v>
      </c>
      <c r="AQ956" s="125" t="s">
        <v>16950</v>
      </c>
      <c r="AR956" s="125" t="s">
        <v>16943</v>
      </c>
      <c r="AS956" s="125"/>
      <c r="AT956" s="125"/>
      <c r="AU956" s="125"/>
      <c r="AV956" s="125"/>
      <c r="AW956" s="125" t="s">
        <v>1013</v>
      </c>
      <c r="AX956" s="126">
        <v>3651.64</v>
      </c>
      <c r="AY956" s="126">
        <v>865.4</v>
      </c>
      <c r="AZ956" s="125" t="s">
        <v>2966</v>
      </c>
      <c r="BA956" s="125" t="s">
        <v>16991</v>
      </c>
      <c r="BB956" s="127"/>
      <c r="BC956" s="128">
        <f t="shared" si="412"/>
        <v>0</v>
      </c>
      <c r="BJ956" s="97" t="str">
        <f t="shared" si="413"/>
        <v>773.300</v>
      </c>
      <c r="BM956" s="97" t="s">
        <v>3313</v>
      </c>
      <c r="BN956" s="97" t="s">
        <v>2979</v>
      </c>
      <c r="BO956" s="97" t="s">
        <v>3298</v>
      </c>
      <c r="BU956" s="97" t="s">
        <v>3313</v>
      </c>
      <c r="BV956" s="97" t="s">
        <v>2979</v>
      </c>
      <c r="BW956" s="97" t="s">
        <v>3298</v>
      </c>
      <c r="CH956" s="119">
        <f t="shared" si="400"/>
        <v>-3.7834979593753815E-10</v>
      </c>
    </row>
    <row r="957" spans="1:86" x14ac:dyDescent="0.3">
      <c r="B957" s="150" t="s">
        <v>222</v>
      </c>
      <c r="C957" s="150"/>
      <c r="D957" s="116">
        <f>D958+D959+D960+D961+D962</f>
        <v>17698274.210000001</v>
      </c>
      <c r="E957" s="117">
        <f t="shared" ref="E957:AE957" si="419">E958+E959+E960+E961+E962</f>
        <v>0</v>
      </c>
      <c r="F957" s="117">
        <f t="shared" si="419"/>
        <v>0</v>
      </c>
      <c r="G957" s="117">
        <f t="shared" si="419"/>
        <v>4183398.13</v>
      </c>
      <c r="H957" s="117">
        <f t="shared" si="419"/>
        <v>0</v>
      </c>
      <c r="I957" s="117">
        <f t="shared" si="419"/>
        <v>0</v>
      </c>
      <c r="J957" s="117">
        <f t="shared" si="419"/>
        <v>0</v>
      </c>
      <c r="K957" s="118">
        <f t="shared" si="419"/>
        <v>0</v>
      </c>
      <c r="L957" s="117">
        <f t="shared" si="419"/>
        <v>0</v>
      </c>
      <c r="M957" s="117">
        <f t="shared" si="419"/>
        <v>1223.0999999999999</v>
      </c>
      <c r="N957" s="117">
        <f t="shared" si="419"/>
        <v>9619494.1799999997</v>
      </c>
      <c r="O957" s="117">
        <f t="shared" si="419"/>
        <v>0</v>
      </c>
      <c r="P957" s="117">
        <f t="shared" si="419"/>
        <v>0</v>
      </c>
      <c r="Q957" s="117">
        <f t="shared" si="419"/>
        <v>0</v>
      </c>
      <c r="R957" s="117">
        <f t="shared" si="419"/>
        <v>0</v>
      </c>
      <c r="S957" s="117">
        <f t="shared" si="419"/>
        <v>88.83</v>
      </c>
      <c r="T957" s="117">
        <f t="shared" si="419"/>
        <v>2790287.84</v>
      </c>
      <c r="U957" s="117">
        <f t="shared" si="419"/>
        <v>0</v>
      </c>
      <c r="V957" s="117">
        <f t="shared" si="419"/>
        <v>0</v>
      </c>
      <c r="W957" s="117">
        <f t="shared" si="419"/>
        <v>0</v>
      </c>
      <c r="X957" s="117">
        <f t="shared" si="419"/>
        <v>0</v>
      </c>
      <c r="Y957" s="117">
        <f t="shared" si="419"/>
        <v>0</v>
      </c>
      <c r="Z957" s="117">
        <f t="shared" si="419"/>
        <v>0</v>
      </c>
      <c r="AA957" s="117">
        <f t="shared" si="419"/>
        <v>0</v>
      </c>
      <c r="AB957" s="117">
        <f t="shared" si="419"/>
        <v>0</v>
      </c>
      <c r="AC957" s="117">
        <f t="shared" si="419"/>
        <v>355094.06000000006</v>
      </c>
      <c r="AD957" s="117">
        <f t="shared" si="419"/>
        <v>750000</v>
      </c>
      <c r="AE957" s="117">
        <f t="shared" si="419"/>
        <v>0</v>
      </c>
      <c r="AF957" s="108" t="s">
        <v>17004</v>
      </c>
      <c r="AG957" s="108" t="s">
        <v>17004</v>
      </c>
      <c r="AH957" s="108" t="s">
        <v>17004</v>
      </c>
      <c r="AI957" s="124"/>
      <c r="AJ957" s="124"/>
      <c r="AK957" s="124"/>
      <c r="AL957" s="124"/>
      <c r="AM957" s="125"/>
      <c r="AN957" s="125"/>
      <c r="AO957" s="125"/>
      <c r="AP957" s="125"/>
      <c r="AQ957" s="125"/>
      <c r="AR957" s="125"/>
      <c r="AS957" s="125"/>
      <c r="AT957" s="125"/>
      <c r="AU957" s="125"/>
      <c r="AV957" s="125"/>
      <c r="AW957" s="125"/>
      <c r="AX957" s="126"/>
      <c r="AY957" s="126"/>
      <c r="AZ957" s="125"/>
      <c r="BA957" s="125"/>
      <c r="BB957" s="127"/>
      <c r="BC957" s="128">
        <f t="shared" si="412"/>
        <v>-1223.0999999999999</v>
      </c>
      <c r="BJ957" s="97" t="e">
        <f t="shared" si="413"/>
        <v>#N/A</v>
      </c>
      <c r="BM957" s="97" t="s">
        <v>3314</v>
      </c>
      <c r="BN957" s="97" t="s">
        <v>780</v>
      </c>
      <c r="BO957" s="97" t="s">
        <v>698</v>
      </c>
      <c r="BU957" s="97" t="s">
        <v>3314</v>
      </c>
      <c r="BV957" s="97" t="s">
        <v>780</v>
      </c>
      <c r="BW957" s="97" t="s">
        <v>698</v>
      </c>
      <c r="CH957" s="119">
        <f t="shared" si="400"/>
        <v>2.3283064365386963E-9</v>
      </c>
    </row>
    <row r="958" spans="1:86" x14ac:dyDescent="0.3">
      <c r="A958" s="97">
        <v>1</v>
      </c>
      <c r="B958" s="120">
        <f>SUBTOTAL(9,$A$827:A958)</f>
        <v>104</v>
      </c>
      <c r="C958" s="130" t="s">
        <v>252</v>
      </c>
      <c r="D958" s="117">
        <f t="shared" ref="D958:D962" si="420">E958+F958+G958+H958+I958+J958+L958+N958+P958+R958+T958+U958+V958+W958+X958+Y958+Z958+AA958+AB958+AC958+AD958+AE958</f>
        <v>4392922.8499999996</v>
      </c>
      <c r="E958" s="133">
        <v>0</v>
      </c>
      <c r="F958" s="133">
        <v>0</v>
      </c>
      <c r="G958" s="133">
        <v>4183398.13</v>
      </c>
      <c r="H958" s="133">
        <v>0</v>
      </c>
      <c r="I958" s="133">
        <v>0</v>
      </c>
      <c r="J958" s="133">
        <v>0</v>
      </c>
      <c r="K958" s="149">
        <v>0</v>
      </c>
      <c r="L958" s="133">
        <v>0</v>
      </c>
      <c r="M958" s="117">
        <v>0</v>
      </c>
      <c r="N958" s="181">
        <v>0</v>
      </c>
      <c r="O958" s="133">
        <v>0</v>
      </c>
      <c r="P958" s="133">
        <v>0</v>
      </c>
      <c r="Q958" s="133">
        <v>0</v>
      </c>
      <c r="R958" s="133">
        <v>0</v>
      </c>
      <c r="S958" s="133">
        <v>0</v>
      </c>
      <c r="T958" s="133">
        <v>0</v>
      </c>
      <c r="U958" s="133">
        <v>0</v>
      </c>
      <c r="V958" s="133">
        <v>0</v>
      </c>
      <c r="W958" s="133">
        <v>0</v>
      </c>
      <c r="X958" s="133">
        <v>0</v>
      </c>
      <c r="Y958" s="133">
        <v>0</v>
      </c>
      <c r="Z958" s="133">
        <v>0</v>
      </c>
      <c r="AA958" s="133">
        <v>0</v>
      </c>
      <c r="AB958" s="133">
        <v>0</v>
      </c>
      <c r="AC958" s="133">
        <f>ROUND(G958*2.14%,2)</f>
        <v>89524.72</v>
      </c>
      <c r="AD958" s="133">
        <v>120000</v>
      </c>
      <c r="AE958" s="133">
        <v>0</v>
      </c>
      <c r="AF958" s="108">
        <v>2025</v>
      </c>
      <c r="AG958" s="108">
        <v>2025</v>
      </c>
      <c r="AH958" s="108">
        <v>2025</v>
      </c>
      <c r="AI958" s="124"/>
      <c r="AJ958" s="124"/>
      <c r="AK958" s="124"/>
      <c r="AL958" s="124"/>
      <c r="AM958" s="125">
        <v>2015</v>
      </c>
      <c r="AN958" s="125" t="s">
        <v>16933</v>
      </c>
      <c r="AO958" s="125">
        <v>0</v>
      </c>
      <c r="AP958" s="125" t="s">
        <v>16947</v>
      </c>
      <c r="AQ958" s="125" t="s">
        <v>16929</v>
      </c>
      <c r="AR958" s="125" t="s">
        <v>16936</v>
      </c>
      <c r="AS958" s="125"/>
      <c r="AT958" s="125" t="s">
        <v>16954</v>
      </c>
      <c r="AU958" s="129">
        <v>1225098.74</v>
      </c>
      <c r="AV958" s="129">
        <v>1676111.39</v>
      </c>
      <c r="AW958" s="125" t="s">
        <v>810</v>
      </c>
      <c r="AX958" s="126">
        <v>3464.4</v>
      </c>
      <c r="AY958" s="126">
        <v>1150</v>
      </c>
      <c r="AZ958" s="125" t="s">
        <v>2966</v>
      </c>
      <c r="BA958" s="125" t="s">
        <v>3237</v>
      </c>
      <c r="BB958" s="127"/>
      <c r="BC958" s="128">
        <f t="shared" si="412"/>
        <v>1150</v>
      </c>
      <c r="BJ958" s="97" t="str">
        <f t="shared" si="413"/>
        <v>831.570</v>
      </c>
      <c r="BM958" s="97" t="s">
        <v>3315</v>
      </c>
      <c r="BN958" s="97" t="s">
        <v>2979</v>
      </c>
      <c r="BO958" s="97" t="s">
        <v>2391</v>
      </c>
      <c r="BU958" s="97" t="s">
        <v>3315</v>
      </c>
      <c r="BV958" s="97" t="s">
        <v>2979</v>
      </c>
      <c r="BW958" s="97" t="s">
        <v>2391</v>
      </c>
      <c r="CH958" s="119">
        <f t="shared" si="400"/>
        <v>-2.6193447411060333E-10</v>
      </c>
    </row>
    <row r="959" spans="1:86" x14ac:dyDescent="0.3">
      <c r="A959" s="97">
        <v>1</v>
      </c>
      <c r="B959" s="120">
        <f>SUBTOTAL(9,$A$827:A959)</f>
        <v>105</v>
      </c>
      <c r="C959" s="130" t="s">
        <v>253</v>
      </c>
      <c r="D959" s="117">
        <f t="shared" si="420"/>
        <v>3000000</v>
      </c>
      <c r="E959" s="133">
        <v>0</v>
      </c>
      <c r="F959" s="133">
        <v>0</v>
      </c>
      <c r="G959" s="133">
        <v>0</v>
      </c>
      <c r="H959" s="133">
        <v>0</v>
      </c>
      <c r="I959" s="133">
        <v>0</v>
      </c>
      <c r="J959" s="133">
        <v>0</v>
      </c>
      <c r="K959" s="149">
        <v>0</v>
      </c>
      <c r="L959" s="133">
        <v>0</v>
      </c>
      <c r="M959" s="117">
        <v>0</v>
      </c>
      <c r="N959" s="181">
        <v>0</v>
      </c>
      <c r="O959" s="133">
        <v>0</v>
      </c>
      <c r="P959" s="133">
        <v>0</v>
      </c>
      <c r="Q959" s="133">
        <v>0</v>
      </c>
      <c r="R959" s="133">
        <v>0</v>
      </c>
      <c r="S959" s="133">
        <v>88.83</v>
      </c>
      <c r="T959" s="133">
        <v>2790287.84</v>
      </c>
      <c r="U959" s="133">
        <v>0</v>
      </c>
      <c r="V959" s="133">
        <v>0</v>
      </c>
      <c r="W959" s="133">
        <v>0</v>
      </c>
      <c r="X959" s="133">
        <v>0</v>
      </c>
      <c r="Y959" s="133">
        <v>0</v>
      </c>
      <c r="Z959" s="133">
        <v>0</v>
      </c>
      <c r="AA959" s="133">
        <v>0</v>
      </c>
      <c r="AB959" s="133">
        <v>0</v>
      </c>
      <c r="AC959" s="133">
        <f>ROUND(T959*2.14%,2)</f>
        <v>59712.160000000003</v>
      </c>
      <c r="AD959" s="133">
        <v>150000</v>
      </c>
      <c r="AE959" s="133">
        <v>0</v>
      </c>
      <c r="AF959" s="108">
        <v>2025</v>
      </c>
      <c r="AG959" s="108">
        <v>2025</v>
      </c>
      <c r="AH959" s="108">
        <v>2025</v>
      </c>
      <c r="AI959" s="124"/>
      <c r="AJ959" s="124"/>
      <c r="AK959" s="124"/>
      <c r="AL959" s="124"/>
      <c r="AM959" s="125" t="s">
        <v>16935</v>
      </c>
      <c r="AN959" s="125" t="s">
        <v>16938</v>
      </c>
      <c r="AO959" s="125">
        <v>0</v>
      </c>
      <c r="AP959" s="125" t="s">
        <v>16949</v>
      </c>
      <c r="AQ959" s="125" t="s">
        <v>16951</v>
      </c>
      <c r="AR959" s="125">
        <v>0</v>
      </c>
      <c r="AS959" s="125" t="s">
        <v>16959</v>
      </c>
      <c r="AT959" s="125"/>
      <c r="AU959" s="125"/>
      <c r="AV959" s="125"/>
      <c r="AW959" s="125" t="s">
        <v>631</v>
      </c>
      <c r="AX959" s="126">
        <v>612.9</v>
      </c>
      <c r="AY959" s="126">
        <v>592</v>
      </c>
      <c r="AZ959" s="125" t="s">
        <v>2966</v>
      </c>
      <c r="BA959" s="125" t="s">
        <v>1139</v>
      </c>
      <c r="BB959" s="127"/>
      <c r="BC959" s="128">
        <f t="shared" si="412"/>
        <v>592</v>
      </c>
      <c r="BJ959" s="97" t="str">
        <f t="shared" si="413"/>
        <v>581.460</v>
      </c>
      <c r="BM959" s="97" t="s">
        <v>3317</v>
      </c>
      <c r="BN959" s="97" t="s">
        <v>2983</v>
      </c>
      <c r="BO959" s="97" t="s">
        <v>3318</v>
      </c>
      <c r="BU959" s="97" t="s">
        <v>3317</v>
      </c>
      <c r="BV959" s="97" t="s">
        <v>2983</v>
      </c>
      <c r="BW959" s="97" t="s">
        <v>3318</v>
      </c>
      <c r="CH959" s="119">
        <f t="shared" si="400"/>
        <v>1.4551915228366852E-10</v>
      </c>
    </row>
    <row r="960" spans="1:86" x14ac:dyDescent="0.3">
      <c r="A960" s="97">
        <v>1</v>
      </c>
      <c r="B960" s="120">
        <f>SUBTOTAL(9,$A$827:A960)</f>
        <v>106</v>
      </c>
      <c r="C960" s="130" t="s">
        <v>254</v>
      </c>
      <c r="D960" s="117">
        <f t="shared" si="420"/>
        <v>4886848</v>
      </c>
      <c r="E960" s="133">
        <v>0</v>
      </c>
      <c r="F960" s="133">
        <v>0</v>
      </c>
      <c r="G960" s="133">
        <v>0</v>
      </c>
      <c r="H960" s="133">
        <v>0</v>
      </c>
      <c r="I960" s="133">
        <v>0</v>
      </c>
      <c r="J960" s="133">
        <v>0</v>
      </c>
      <c r="K960" s="149">
        <v>0</v>
      </c>
      <c r="L960" s="133">
        <v>0</v>
      </c>
      <c r="M960" s="117">
        <v>580</v>
      </c>
      <c r="N960" s="117">
        <v>4608231.84</v>
      </c>
      <c r="O960" s="133">
        <v>0</v>
      </c>
      <c r="P960" s="133">
        <v>0</v>
      </c>
      <c r="Q960" s="133">
        <v>0</v>
      </c>
      <c r="R960" s="133">
        <v>0</v>
      </c>
      <c r="S960" s="133">
        <v>0</v>
      </c>
      <c r="T960" s="133">
        <v>0</v>
      </c>
      <c r="U960" s="133">
        <v>0</v>
      </c>
      <c r="V960" s="133">
        <v>0</v>
      </c>
      <c r="W960" s="133">
        <v>0</v>
      </c>
      <c r="X960" s="133">
        <v>0</v>
      </c>
      <c r="Y960" s="133">
        <v>0</v>
      </c>
      <c r="Z960" s="133">
        <v>0</v>
      </c>
      <c r="AA960" s="133">
        <v>0</v>
      </c>
      <c r="AB960" s="133">
        <v>0</v>
      </c>
      <c r="AC960" s="117">
        <f>ROUND(N960*2.14%,2)</f>
        <v>98616.16</v>
      </c>
      <c r="AD960" s="117">
        <v>180000</v>
      </c>
      <c r="AE960" s="133">
        <v>0</v>
      </c>
      <c r="AF960" s="108">
        <v>2025</v>
      </c>
      <c r="AG960" s="108">
        <v>2025</v>
      </c>
      <c r="AH960" s="108">
        <v>2025</v>
      </c>
      <c r="AI960" s="124"/>
      <c r="AJ960" s="124"/>
      <c r="AK960" s="124"/>
      <c r="AL960" s="124"/>
      <c r="AM960" s="125" t="s">
        <v>16932</v>
      </c>
      <c r="AN960" s="125" t="s">
        <v>16938</v>
      </c>
      <c r="AO960" s="125">
        <v>0</v>
      </c>
      <c r="AP960" s="125" t="s">
        <v>16941</v>
      </c>
      <c r="AQ960" s="125" t="s">
        <v>16931</v>
      </c>
      <c r="AR960" s="125">
        <v>0</v>
      </c>
      <c r="AS960" s="125"/>
      <c r="AT960" s="125"/>
      <c r="AU960" s="125"/>
      <c r="AV960" s="125"/>
      <c r="AW960" s="125" t="s">
        <v>636</v>
      </c>
      <c r="AX960" s="126">
        <v>638.79999999999995</v>
      </c>
      <c r="AY960" s="126">
        <v>580</v>
      </c>
      <c r="AZ960" s="125" t="s">
        <v>2966</v>
      </c>
      <c r="BA960" s="125" t="s">
        <v>16991</v>
      </c>
      <c r="BB960" s="127"/>
      <c r="BC960" s="128">
        <f t="shared" si="412"/>
        <v>0</v>
      </c>
      <c r="BJ960" s="97" t="str">
        <f t="shared" si="413"/>
        <v>744.000</v>
      </c>
      <c r="BM960" s="97" t="s">
        <v>3320</v>
      </c>
      <c r="BN960" s="97" t="s">
        <v>621</v>
      </c>
      <c r="BO960" s="97" t="s">
        <v>3321</v>
      </c>
      <c r="BU960" s="97" t="s">
        <v>3320</v>
      </c>
      <c r="BV960" s="97" t="s">
        <v>621</v>
      </c>
      <c r="BW960" s="97" t="s">
        <v>3321</v>
      </c>
      <c r="CH960" s="119">
        <f t="shared" si="400"/>
        <v>1.4551915228366852E-10</v>
      </c>
    </row>
    <row r="961" spans="1:86" x14ac:dyDescent="0.3">
      <c r="A961" s="97">
        <v>1</v>
      </c>
      <c r="B961" s="120">
        <f>SUBTOTAL(9,$A$827:A961)</f>
        <v>107</v>
      </c>
      <c r="C961" s="130" t="s">
        <v>255</v>
      </c>
      <c r="D961" s="117">
        <f t="shared" si="420"/>
        <v>2864704</v>
      </c>
      <c r="E961" s="133">
        <v>0</v>
      </c>
      <c r="F961" s="133">
        <v>0</v>
      </c>
      <c r="G961" s="133">
        <v>0</v>
      </c>
      <c r="H961" s="133">
        <v>0</v>
      </c>
      <c r="I961" s="133">
        <v>0</v>
      </c>
      <c r="J961" s="133">
        <v>0</v>
      </c>
      <c r="K961" s="149">
        <v>0</v>
      </c>
      <c r="L961" s="133">
        <v>0</v>
      </c>
      <c r="M961" s="117">
        <v>340</v>
      </c>
      <c r="N961" s="117">
        <v>2657826.5099999998</v>
      </c>
      <c r="O961" s="133">
        <v>0</v>
      </c>
      <c r="P961" s="133">
        <v>0</v>
      </c>
      <c r="Q961" s="133">
        <v>0</v>
      </c>
      <c r="R961" s="133">
        <v>0</v>
      </c>
      <c r="S961" s="133">
        <v>0</v>
      </c>
      <c r="T961" s="133">
        <v>0</v>
      </c>
      <c r="U961" s="133">
        <v>0</v>
      </c>
      <c r="V961" s="133">
        <v>0</v>
      </c>
      <c r="W961" s="133">
        <v>0</v>
      </c>
      <c r="X961" s="133">
        <v>0</v>
      </c>
      <c r="Y961" s="133">
        <v>0</v>
      </c>
      <c r="Z961" s="133">
        <v>0</v>
      </c>
      <c r="AA961" s="133">
        <v>0</v>
      </c>
      <c r="AB961" s="133">
        <v>0</v>
      </c>
      <c r="AC961" s="117">
        <f>ROUND(N961*2.14%,2)</f>
        <v>56877.49</v>
      </c>
      <c r="AD961" s="117">
        <v>150000</v>
      </c>
      <c r="AE961" s="133">
        <v>0</v>
      </c>
      <c r="AF961" s="108">
        <v>2025</v>
      </c>
      <c r="AG961" s="108">
        <v>2025</v>
      </c>
      <c r="AH961" s="108">
        <v>2025</v>
      </c>
      <c r="AI961" s="124"/>
      <c r="AJ961" s="124"/>
      <c r="AK961" s="124"/>
      <c r="AL961" s="124"/>
      <c r="AM961" s="125" t="s">
        <v>16941</v>
      </c>
      <c r="AN961" s="125" t="s">
        <v>16932</v>
      </c>
      <c r="AO961" s="125">
        <v>0</v>
      </c>
      <c r="AP961" s="125" t="s">
        <v>16930</v>
      </c>
      <c r="AQ961" s="125" t="s">
        <v>16945</v>
      </c>
      <c r="AR961" s="125" t="s">
        <v>16940</v>
      </c>
      <c r="AS961" s="125"/>
      <c r="AT961" s="125"/>
      <c r="AU961" s="125"/>
      <c r="AV961" s="125"/>
      <c r="AW961" s="125" t="s">
        <v>663</v>
      </c>
      <c r="AX961" s="126">
        <v>363.6</v>
      </c>
      <c r="AY961" s="126">
        <v>340</v>
      </c>
      <c r="AZ961" s="125" t="s">
        <v>2966</v>
      </c>
      <c r="BA961" s="125" t="s">
        <v>16991</v>
      </c>
      <c r="BB961" s="127"/>
      <c r="BC961" s="128">
        <f t="shared" si="412"/>
        <v>0</v>
      </c>
      <c r="BJ961" s="97" t="str">
        <f t="shared" si="413"/>
        <v>267.800</v>
      </c>
      <c r="BM961" s="97" t="s">
        <v>3322</v>
      </c>
      <c r="BN961" s="97" t="s">
        <v>3003</v>
      </c>
      <c r="BO961" s="97" t="s">
        <v>1433</v>
      </c>
      <c r="BU961" s="97" t="s">
        <v>3322</v>
      </c>
      <c r="BV961" s="97" t="s">
        <v>3003</v>
      </c>
      <c r="BW961" s="97" t="s">
        <v>1433</v>
      </c>
      <c r="CH961" s="119">
        <f t="shared" si="400"/>
        <v>2.3283064365386963E-10</v>
      </c>
    </row>
    <row r="962" spans="1:86" x14ac:dyDescent="0.3">
      <c r="A962" s="97">
        <v>1</v>
      </c>
      <c r="B962" s="120">
        <f>SUBTOTAL(9,$A$827:A962)</f>
        <v>108</v>
      </c>
      <c r="C962" s="130" t="s">
        <v>256</v>
      </c>
      <c r="D962" s="117">
        <f t="shared" si="420"/>
        <v>2553799.36</v>
      </c>
      <c r="E962" s="133">
        <v>0</v>
      </c>
      <c r="F962" s="133">
        <v>0</v>
      </c>
      <c r="G962" s="133">
        <v>0</v>
      </c>
      <c r="H962" s="133">
        <v>0</v>
      </c>
      <c r="I962" s="133">
        <v>0</v>
      </c>
      <c r="J962" s="133">
        <v>0</v>
      </c>
      <c r="K962" s="149">
        <v>0</v>
      </c>
      <c r="L962" s="133">
        <v>0</v>
      </c>
      <c r="M962" s="117">
        <v>303.10000000000002</v>
      </c>
      <c r="N962" s="117">
        <v>2353435.83</v>
      </c>
      <c r="O962" s="133">
        <v>0</v>
      </c>
      <c r="P962" s="133">
        <v>0</v>
      </c>
      <c r="Q962" s="133">
        <v>0</v>
      </c>
      <c r="R962" s="133">
        <v>0</v>
      </c>
      <c r="S962" s="133">
        <v>0</v>
      </c>
      <c r="T962" s="133">
        <v>0</v>
      </c>
      <c r="U962" s="133">
        <v>0</v>
      </c>
      <c r="V962" s="133">
        <v>0</v>
      </c>
      <c r="W962" s="133">
        <v>0</v>
      </c>
      <c r="X962" s="133">
        <v>0</v>
      </c>
      <c r="Y962" s="133">
        <v>0</v>
      </c>
      <c r="Z962" s="133">
        <v>0</v>
      </c>
      <c r="AA962" s="133">
        <v>0</v>
      </c>
      <c r="AB962" s="133">
        <v>0</v>
      </c>
      <c r="AC962" s="117">
        <f>ROUND(N962*2.14%,2)</f>
        <v>50363.53</v>
      </c>
      <c r="AD962" s="117">
        <v>150000</v>
      </c>
      <c r="AE962" s="133">
        <v>0</v>
      </c>
      <c r="AF962" s="108">
        <v>2025</v>
      </c>
      <c r="AG962" s="108">
        <v>2025</v>
      </c>
      <c r="AH962" s="108">
        <v>2025</v>
      </c>
      <c r="AI962" s="124"/>
      <c r="AJ962" s="124"/>
      <c r="AK962" s="124"/>
      <c r="AL962" s="124"/>
      <c r="AM962" s="125" t="s">
        <v>16948</v>
      </c>
      <c r="AN962" s="125" t="s">
        <v>16938</v>
      </c>
      <c r="AO962" s="125">
        <v>0</v>
      </c>
      <c r="AP962" s="125" t="s">
        <v>16943</v>
      </c>
      <c r="AQ962" s="125" t="s">
        <v>16943</v>
      </c>
      <c r="AR962" s="125" t="s">
        <v>16936</v>
      </c>
      <c r="AS962" s="125"/>
      <c r="AT962" s="125"/>
      <c r="AU962" s="125"/>
      <c r="AV962" s="125"/>
      <c r="AW962" s="125" t="s">
        <v>657</v>
      </c>
      <c r="AX962" s="126">
        <v>908.5</v>
      </c>
      <c r="AY962" s="126">
        <v>303.11</v>
      </c>
      <c r="AZ962" s="125" t="s">
        <v>2966</v>
      </c>
      <c r="BA962" s="125" t="s">
        <v>16991</v>
      </c>
      <c r="BB962" s="127"/>
      <c r="BC962" s="128">
        <f t="shared" si="412"/>
        <v>9.9999999999909051E-3</v>
      </c>
      <c r="BJ962" s="97" t="str">
        <f t="shared" si="413"/>
        <v>322.190</v>
      </c>
      <c r="BM962" s="97" t="s">
        <v>3323</v>
      </c>
      <c r="BN962" s="97" t="s">
        <v>1342</v>
      </c>
      <c r="BO962" s="97" t="s">
        <v>3324</v>
      </c>
      <c r="BU962" s="97" t="s">
        <v>3323</v>
      </c>
      <c r="BV962" s="97" t="s">
        <v>1342</v>
      </c>
      <c r="BW962" s="97" t="s">
        <v>3324</v>
      </c>
      <c r="CH962" s="119">
        <f t="shared" si="400"/>
        <v>-2.0372681319713593E-10</v>
      </c>
    </row>
    <row r="963" spans="1:86" x14ac:dyDescent="0.3">
      <c r="B963" s="150" t="s">
        <v>235</v>
      </c>
      <c r="C963" s="150"/>
      <c r="D963" s="116">
        <f>D964</f>
        <v>12520415.859999999</v>
      </c>
      <c r="E963" s="117">
        <f t="shared" ref="E963:AE963" si="421">E964</f>
        <v>0</v>
      </c>
      <c r="F963" s="117">
        <f t="shared" si="421"/>
        <v>0</v>
      </c>
      <c r="G963" s="117">
        <f t="shared" si="421"/>
        <v>0</v>
      </c>
      <c r="H963" s="117">
        <f t="shared" si="421"/>
        <v>0</v>
      </c>
      <c r="I963" s="117">
        <f t="shared" si="421"/>
        <v>0</v>
      </c>
      <c r="J963" s="117">
        <f t="shared" si="421"/>
        <v>0</v>
      </c>
      <c r="K963" s="118">
        <f t="shared" si="421"/>
        <v>0</v>
      </c>
      <c r="L963" s="117">
        <f t="shared" si="421"/>
        <v>0</v>
      </c>
      <c r="M963" s="117">
        <f t="shared" si="421"/>
        <v>0</v>
      </c>
      <c r="N963" s="117">
        <f t="shared" si="421"/>
        <v>0</v>
      </c>
      <c r="O963" s="117">
        <f t="shared" si="421"/>
        <v>0</v>
      </c>
      <c r="P963" s="117">
        <f t="shared" si="421"/>
        <v>0</v>
      </c>
      <c r="Q963" s="117">
        <f t="shared" si="421"/>
        <v>0</v>
      </c>
      <c r="R963" s="117">
        <f t="shared" si="421"/>
        <v>0</v>
      </c>
      <c r="S963" s="117">
        <f t="shared" si="421"/>
        <v>0</v>
      </c>
      <c r="T963" s="117">
        <f t="shared" si="421"/>
        <v>0</v>
      </c>
      <c r="U963" s="117">
        <f t="shared" si="421"/>
        <v>12062283</v>
      </c>
      <c r="V963" s="117">
        <f t="shared" si="421"/>
        <v>0</v>
      </c>
      <c r="W963" s="117">
        <f t="shared" si="421"/>
        <v>0</v>
      </c>
      <c r="X963" s="117">
        <f t="shared" si="421"/>
        <v>0</v>
      </c>
      <c r="Y963" s="117">
        <f t="shared" si="421"/>
        <v>0</v>
      </c>
      <c r="Z963" s="117">
        <f t="shared" si="421"/>
        <v>0</v>
      </c>
      <c r="AA963" s="117">
        <f t="shared" si="421"/>
        <v>0</v>
      </c>
      <c r="AB963" s="117">
        <f t="shared" si="421"/>
        <v>0</v>
      </c>
      <c r="AC963" s="117">
        <f t="shared" si="421"/>
        <v>258132.86</v>
      </c>
      <c r="AD963" s="117">
        <f t="shared" si="421"/>
        <v>200000</v>
      </c>
      <c r="AE963" s="117">
        <f t="shared" si="421"/>
        <v>0</v>
      </c>
      <c r="AF963" s="108" t="s">
        <v>17004</v>
      </c>
      <c r="AG963" s="108" t="s">
        <v>17004</v>
      </c>
      <c r="AH963" s="108" t="s">
        <v>17004</v>
      </c>
      <c r="AI963" s="124"/>
      <c r="AJ963" s="124"/>
      <c r="AK963" s="124"/>
      <c r="AL963" s="124"/>
      <c r="AM963" s="125"/>
      <c r="AN963" s="125"/>
      <c r="AO963" s="125"/>
      <c r="AP963" s="125"/>
      <c r="AQ963" s="125"/>
      <c r="AR963" s="125"/>
      <c r="AS963" s="125"/>
      <c r="AT963" s="125"/>
      <c r="AU963" s="125"/>
      <c r="AV963" s="125"/>
      <c r="AW963" s="125"/>
      <c r="AX963" s="126"/>
      <c r="AY963" s="126"/>
      <c r="AZ963" s="125"/>
      <c r="BA963" s="125"/>
      <c r="BB963" s="127"/>
      <c r="BC963" s="128">
        <f t="shared" si="412"/>
        <v>0</v>
      </c>
      <c r="BJ963" s="97" t="e">
        <f t="shared" si="413"/>
        <v>#N/A</v>
      </c>
      <c r="BM963" s="97" t="s">
        <v>3325</v>
      </c>
      <c r="BN963" s="97" t="s">
        <v>2983</v>
      </c>
      <c r="BO963" s="97" t="s">
        <v>2983</v>
      </c>
      <c r="BU963" s="97" t="s">
        <v>3325</v>
      </c>
      <c r="BV963" s="97" t="s">
        <v>2983</v>
      </c>
      <c r="BW963" s="97" t="s">
        <v>2983</v>
      </c>
      <c r="CH963" s="119">
        <f t="shared" si="400"/>
        <v>-5.8207660913467407E-10</v>
      </c>
    </row>
    <row r="964" spans="1:86" x14ac:dyDescent="0.3">
      <c r="A964" s="97">
        <v>1</v>
      </c>
      <c r="B964" s="120">
        <f>SUBTOTAL(9,$A$827:A964)</f>
        <v>109</v>
      </c>
      <c r="C964" s="130" t="s">
        <v>248</v>
      </c>
      <c r="D964" s="117">
        <f>E964+F964+G964+H964+I964+J964+L964+N964+P964+R964+T964+U964+V964+W964+X964+Y964+Z964+AA964+AB964+AC964+AD964+AE964</f>
        <v>12520415.859999999</v>
      </c>
      <c r="E964" s="133">
        <v>0</v>
      </c>
      <c r="F964" s="133">
        <v>0</v>
      </c>
      <c r="G964" s="133">
        <v>0</v>
      </c>
      <c r="H964" s="133">
        <v>0</v>
      </c>
      <c r="I964" s="133">
        <v>0</v>
      </c>
      <c r="J964" s="133">
        <v>0</v>
      </c>
      <c r="K964" s="149">
        <v>0</v>
      </c>
      <c r="L964" s="133">
        <v>0</v>
      </c>
      <c r="M964" s="117">
        <v>0</v>
      </c>
      <c r="N964" s="117">
        <v>0</v>
      </c>
      <c r="O964" s="133">
        <v>0</v>
      </c>
      <c r="P964" s="133">
        <v>0</v>
      </c>
      <c r="Q964" s="133">
        <v>0</v>
      </c>
      <c r="R964" s="133">
        <v>0</v>
      </c>
      <c r="S964" s="133">
        <v>0</v>
      </c>
      <c r="T964" s="133">
        <v>0</v>
      </c>
      <c r="U964" s="117">
        <v>12062283</v>
      </c>
      <c r="V964" s="133">
        <v>0</v>
      </c>
      <c r="W964" s="133">
        <v>0</v>
      </c>
      <c r="X964" s="133">
        <v>0</v>
      </c>
      <c r="Y964" s="133">
        <v>0</v>
      </c>
      <c r="Z964" s="133">
        <v>0</v>
      </c>
      <c r="AA964" s="133">
        <v>0</v>
      </c>
      <c r="AB964" s="133">
        <v>0</v>
      </c>
      <c r="AC964" s="117">
        <f>ROUND(U964*2.14%,2)</f>
        <v>258132.86</v>
      </c>
      <c r="AD964" s="133">
        <v>200000</v>
      </c>
      <c r="AE964" s="133">
        <v>0</v>
      </c>
      <c r="AF964" s="108">
        <v>2025</v>
      </c>
      <c r="AG964" s="108">
        <v>2025</v>
      </c>
      <c r="AH964" s="108">
        <v>2025</v>
      </c>
      <c r="AI964" s="124"/>
      <c r="AJ964" s="124"/>
      <c r="AK964" s="124"/>
      <c r="AL964" s="124"/>
      <c r="AM964" s="125" t="s">
        <v>16933</v>
      </c>
      <c r="AN964" s="125">
        <v>2019</v>
      </c>
      <c r="AO964" s="125">
        <v>0</v>
      </c>
      <c r="AP964" s="125" t="s">
        <v>16947</v>
      </c>
      <c r="AQ964" s="125" t="s">
        <v>16935</v>
      </c>
      <c r="AR964" s="125" t="s">
        <v>16936</v>
      </c>
      <c r="AS964" s="125"/>
      <c r="AT964" s="125" t="s">
        <v>16954</v>
      </c>
      <c r="AU964" s="129">
        <v>874041.63</v>
      </c>
      <c r="AV964" s="129">
        <v>2328223.9900000002</v>
      </c>
      <c r="AW964" s="125" t="s">
        <v>803</v>
      </c>
      <c r="AX964" s="126">
        <v>4279.1000000000004</v>
      </c>
      <c r="AY964" s="126">
        <v>1440</v>
      </c>
      <c r="AZ964" s="125" t="s">
        <v>2989</v>
      </c>
      <c r="BA964" s="125" t="s">
        <v>16993</v>
      </c>
      <c r="BB964" s="127"/>
      <c r="BC964" s="128">
        <f t="shared" si="412"/>
        <v>1440</v>
      </c>
      <c r="BJ964" s="97" t="str">
        <f t="shared" si="413"/>
        <v>1404.000</v>
      </c>
      <c r="BM964" s="97" t="s">
        <v>650</v>
      </c>
      <c r="BN964" s="97" t="s">
        <v>623</v>
      </c>
      <c r="BO964" s="97" t="s">
        <v>3326</v>
      </c>
      <c r="BU964" s="97" t="s">
        <v>650</v>
      </c>
      <c r="BV964" s="97" t="s">
        <v>623</v>
      </c>
      <c r="BW964" s="97" t="s">
        <v>3326</v>
      </c>
      <c r="CH964" s="119">
        <f t="shared" si="400"/>
        <v>-5.8207660913467407E-10</v>
      </c>
    </row>
    <row r="965" spans="1:86" x14ac:dyDescent="0.3">
      <c r="B965" s="150" t="s">
        <v>249</v>
      </c>
      <c r="C965" s="150"/>
      <c r="D965" s="116">
        <f>D966</f>
        <v>4975316.8000000007</v>
      </c>
      <c r="E965" s="117">
        <f t="shared" ref="E965:AE965" si="422">E966</f>
        <v>0</v>
      </c>
      <c r="F965" s="117">
        <f t="shared" si="422"/>
        <v>0</v>
      </c>
      <c r="G965" s="117">
        <f t="shared" si="422"/>
        <v>0</v>
      </c>
      <c r="H965" s="117">
        <f t="shared" si="422"/>
        <v>0</v>
      </c>
      <c r="I965" s="117">
        <f t="shared" si="422"/>
        <v>0</v>
      </c>
      <c r="J965" s="117">
        <f t="shared" si="422"/>
        <v>0</v>
      </c>
      <c r="K965" s="118">
        <f t="shared" si="422"/>
        <v>0</v>
      </c>
      <c r="L965" s="117">
        <f t="shared" si="422"/>
        <v>0</v>
      </c>
      <c r="M965" s="117">
        <f t="shared" si="422"/>
        <v>590.5</v>
      </c>
      <c r="N965" s="117">
        <f t="shared" si="422"/>
        <v>4694847.07</v>
      </c>
      <c r="O965" s="117">
        <f t="shared" si="422"/>
        <v>0</v>
      </c>
      <c r="P965" s="117">
        <f t="shared" si="422"/>
        <v>0</v>
      </c>
      <c r="Q965" s="117">
        <f t="shared" si="422"/>
        <v>0</v>
      </c>
      <c r="R965" s="117">
        <f t="shared" si="422"/>
        <v>0</v>
      </c>
      <c r="S965" s="117">
        <f t="shared" si="422"/>
        <v>0</v>
      </c>
      <c r="T965" s="117">
        <f t="shared" si="422"/>
        <v>0</v>
      </c>
      <c r="U965" s="117">
        <f t="shared" si="422"/>
        <v>0</v>
      </c>
      <c r="V965" s="117">
        <f t="shared" si="422"/>
        <v>0</v>
      </c>
      <c r="W965" s="117">
        <f t="shared" si="422"/>
        <v>0</v>
      </c>
      <c r="X965" s="117">
        <f t="shared" si="422"/>
        <v>0</v>
      </c>
      <c r="Y965" s="117">
        <f t="shared" si="422"/>
        <v>0</v>
      </c>
      <c r="Z965" s="117">
        <f t="shared" si="422"/>
        <v>0</v>
      </c>
      <c r="AA965" s="117">
        <f t="shared" si="422"/>
        <v>0</v>
      </c>
      <c r="AB965" s="117">
        <f t="shared" si="422"/>
        <v>0</v>
      </c>
      <c r="AC965" s="117">
        <f t="shared" si="422"/>
        <v>100469.73</v>
      </c>
      <c r="AD965" s="117">
        <f t="shared" si="422"/>
        <v>180000</v>
      </c>
      <c r="AE965" s="117">
        <f t="shared" si="422"/>
        <v>0</v>
      </c>
      <c r="AF965" s="108" t="s">
        <v>17004</v>
      </c>
      <c r="AG965" s="108" t="s">
        <v>17004</v>
      </c>
      <c r="AH965" s="108" t="s">
        <v>17004</v>
      </c>
      <c r="AI965" s="124"/>
      <c r="AJ965" s="124"/>
      <c r="AK965" s="124"/>
      <c r="AL965" s="124"/>
      <c r="AM965" s="125"/>
      <c r="AN965" s="125"/>
      <c r="AO965" s="125"/>
      <c r="AP965" s="125"/>
      <c r="AQ965" s="125"/>
      <c r="AR965" s="125"/>
      <c r="AS965" s="125"/>
      <c r="AT965" s="125"/>
      <c r="AU965" s="125"/>
      <c r="AV965" s="125"/>
      <c r="AW965" s="125"/>
      <c r="AX965" s="126"/>
      <c r="AY965" s="126"/>
      <c r="AZ965" s="125"/>
      <c r="BA965" s="125"/>
      <c r="BB965" s="127"/>
      <c r="BC965" s="128">
        <f t="shared" si="412"/>
        <v>-590.5</v>
      </c>
      <c r="BJ965" s="97" t="e">
        <f t="shared" si="413"/>
        <v>#N/A</v>
      </c>
      <c r="BM965" s="97" t="s">
        <v>3327</v>
      </c>
      <c r="BN965" s="97" t="s">
        <v>3095</v>
      </c>
      <c r="BO965" s="97" t="s">
        <v>3328</v>
      </c>
      <c r="BU965" s="97" t="s">
        <v>3327</v>
      </c>
      <c r="BV965" s="97" t="s">
        <v>3095</v>
      </c>
      <c r="BW965" s="97" t="s">
        <v>3328</v>
      </c>
      <c r="CH965" s="119">
        <f t="shared" si="400"/>
        <v>4.6566128730773926E-10</v>
      </c>
    </row>
    <row r="966" spans="1:86" x14ac:dyDescent="0.3">
      <c r="A966" s="97">
        <v>1</v>
      </c>
      <c r="B966" s="120">
        <f>SUBTOTAL(9,$A$827:A966)</f>
        <v>110</v>
      </c>
      <c r="C966" s="130" t="s">
        <v>250</v>
      </c>
      <c r="D966" s="117">
        <f>E966+F966+G966+H966+I966+J966+L966+N966+P966+R966+T966+U966+V966+W966+X966+Y966+Z966+AA966+AB966+AC966+AD966+AE966</f>
        <v>4975316.8000000007</v>
      </c>
      <c r="E966" s="133">
        <v>0</v>
      </c>
      <c r="F966" s="133">
        <v>0</v>
      </c>
      <c r="G966" s="133">
        <v>0</v>
      </c>
      <c r="H966" s="133">
        <v>0</v>
      </c>
      <c r="I966" s="133">
        <v>0</v>
      </c>
      <c r="J966" s="133">
        <v>0</v>
      </c>
      <c r="K966" s="149">
        <v>0</v>
      </c>
      <c r="L966" s="133">
        <v>0</v>
      </c>
      <c r="M966" s="117">
        <v>590.5</v>
      </c>
      <c r="N966" s="117">
        <v>4694847.07</v>
      </c>
      <c r="O966" s="133">
        <v>0</v>
      </c>
      <c r="P966" s="133">
        <v>0</v>
      </c>
      <c r="Q966" s="133">
        <v>0</v>
      </c>
      <c r="R966" s="133">
        <v>0</v>
      </c>
      <c r="S966" s="133">
        <v>0</v>
      </c>
      <c r="T966" s="133">
        <v>0</v>
      </c>
      <c r="U966" s="133">
        <v>0</v>
      </c>
      <c r="V966" s="133">
        <v>0</v>
      </c>
      <c r="W966" s="133">
        <v>0</v>
      </c>
      <c r="X966" s="133">
        <v>0</v>
      </c>
      <c r="Y966" s="133">
        <v>0</v>
      </c>
      <c r="Z966" s="133">
        <v>0</v>
      </c>
      <c r="AA966" s="133">
        <v>0</v>
      </c>
      <c r="AB966" s="133">
        <v>0</v>
      </c>
      <c r="AC966" s="117">
        <f>ROUND(N966*2.14%,2)</f>
        <v>100469.73</v>
      </c>
      <c r="AD966" s="117">
        <v>180000</v>
      </c>
      <c r="AE966" s="133">
        <v>0</v>
      </c>
      <c r="AF966" s="108">
        <v>2025</v>
      </c>
      <c r="AG966" s="108">
        <v>2025</v>
      </c>
      <c r="AH966" s="108">
        <v>2025</v>
      </c>
      <c r="AI966" s="124"/>
      <c r="AJ966" s="124"/>
      <c r="AK966" s="124"/>
      <c r="AL966" s="124"/>
      <c r="AM966" s="125" t="s">
        <v>16933</v>
      </c>
      <c r="AN966" s="125" t="s">
        <v>16930</v>
      </c>
      <c r="AO966" s="125">
        <v>0</v>
      </c>
      <c r="AP966" s="125" t="s">
        <v>16931</v>
      </c>
      <c r="AQ966" s="125" t="s">
        <v>16950</v>
      </c>
      <c r="AR966" s="125">
        <v>0</v>
      </c>
      <c r="AS966" s="125"/>
      <c r="AT966" s="125"/>
      <c r="AU966" s="125"/>
      <c r="AV966" s="125"/>
      <c r="AW966" s="125" t="s">
        <v>852</v>
      </c>
      <c r="AX966" s="126">
        <v>747.4</v>
      </c>
      <c r="AY966" s="126">
        <v>585.20000000000005</v>
      </c>
      <c r="AZ966" s="125" t="s">
        <v>2966</v>
      </c>
      <c r="BA966" s="125" t="s">
        <v>16991</v>
      </c>
      <c r="BB966" s="127"/>
      <c r="BC966" s="128">
        <f t="shared" si="412"/>
        <v>-5.2999999999999545</v>
      </c>
      <c r="BJ966" s="97" t="str">
        <f t="shared" si="413"/>
        <v>532.100</v>
      </c>
      <c r="BM966" s="97" t="s">
        <v>651</v>
      </c>
      <c r="BN966" s="97" t="s">
        <v>655</v>
      </c>
      <c r="BO966" s="97" t="s">
        <v>3329</v>
      </c>
      <c r="BU966" s="97" t="s">
        <v>651</v>
      </c>
      <c r="BV966" s="97" t="s">
        <v>655</v>
      </c>
      <c r="BW966" s="97" t="s">
        <v>3329</v>
      </c>
      <c r="CH966" s="119">
        <f t="shared" si="400"/>
        <v>4.6566128730773926E-10</v>
      </c>
    </row>
    <row r="967" spans="1:86" x14ac:dyDescent="0.3">
      <c r="B967" s="150" t="s">
        <v>365</v>
      </c>
      <c r="C967" s="150"/>
      <c r="D967" s="116">
        <f>D968</f>
        <v>6736263.6000000006</v>
      </c>
      <c r="E967" s="117">
        <f t="shared" ref="E967:AE967" si="423">E968</f>
        <v>0</v>
      </c>
      <c r="F967" s="117">
        <f t="shared" si="423"/>
        <v>0</v>
      </c>
      <c r="G967" s="117">
        <f t="shared" si="423"/>
        <v>0</v>
      </c>
      <c r="H967" s="117">
        <f t="shared" si="423"/>
        <v>0</v>
      </c>
      <c r="I967" s="117">
        <f t="shared" si="423"/>
        <v>0</v>
      </c>
      <c r="J967" s="117">
        <f t="shared" si="423"/>
        <v>0</v>
      </c>
      <c r="K967" s="118">
        <f t="shared" si="423"/>
        <v>0</v>
      </c>
      <c r="L967" s="117">
        <f t="shared" si="423"/>
        <v>0</v>
      </c>
      <c r="M967" s="117">
        <f t="shared" si="423"/>
        <v>726</v>
      </c>
      <c r="N967" s="117">
        <f t="shared" si="423"/>
        <v>6418899.1600000001</v>
      </c>
      <c r="O967" s="117">
        <f t="shared" si="423"/>
        <v>0</v>
      </c>
      <c r="P967" s="117">
        <f t="shared" si="423"/>
        <v>0</v>
      </c>
      <c r="Q967" s="117">
        <f t="shared" si="423"/>
        <v>0</v>
      </c>
      <c r="R967" s="117">
        <f t="shared" si="423"/>
        <v>0</v>
      </c>
      <c r="S967" s="117">
        <f t="shared" si="423"/>
        <v>0</v>
      </c>
      <c r="T967" s="117">
        <f t="shared" si="423"/>
        <v>0</v>
      </c>
      <c r="U967" s="117">
        <f t="shared" si="423"/>
        <v>0</v>
      </c>
      <c r="V967" s="117">
        <f t="shared" si="423"/>
        <v>0</v>
      </c>
      <c r="W967" s="117">
        <f t="shared" si="423"/>
        <v>0</v>
      </c>
      <c r="X967" s="117">
        <f t="shared" si="423"/>
        <v>0</v>
      </c>
      <c r="Y967" s="117">
        <f t="shared" si="423"/>
        <v>0</v>
      </c>
      <c r="Z967" s="117">
        <f t="shared" si="423"/>
        <v>0</v>
      </c>
      <c r="AA967" s="117">
        <f t="shared" si="423"/>
        <v>0</v>
      </c>
      <c r="AB967" s="117">
        <f t="shared" si="423"/>
        <v>0</v>
      </c>
      <c r="AC967" s="117">
        <f t="shared" si="423"/>
        <v>137364.44</v>
      </c>
      <c r="AD967" s="117">
        <f t="shared" si="423"/>
        <v>180000</v>
      </c>
      <c r="AE967" s="117">
        <f t="shared" si="423"/>
        <v>0</v>
      </c>
      <c r="AF967" s="108" t="s">
        <v>17004</v>
      </c>
      <c r="AG967" s="108" t="s">
        <v>17004</v>
      </c>
      <c r="AH967" s="108" t="s">
        <v>17004</v>
      </c>
      <c r="AI967" s="124"/>
      <c r="AJ967" s="124"/>
      <c r="AK967" s="124"/>
      <c r="AL967" s="124"/>
      <c r="AM967" s="125"/>
      <c r="AN967" s="125"/>
      <c r="AO967" s="125"/>
      <c r="AP967" s="125"/>
      <c r="AQ967" s="125"/>
      <c r="AR967" s="125"/>
      <c r="AS967" s="125"/>
      <c r="AT967" s="125"/>
      <c r="AU967" s="125"/>
      <c r="AV967" s="125"/>
      <c r="AW967" s="125"/>
      <c r="AX967" s="126"/>
      <c r="AY967" s="126"/>
      <c r="AZ967" s="125"/>
      <c r="BA967" s="125"/>
      <c r="BB967" s="127"/>
      <c r="BC967" s="128">
        <f t="shared" si="412"/>
        <v>-726</v>
      </c>
      <c r="BJ967" s="97" t="e">
        <f t="shared" si="413"/>
        <v>#N/A</v>
      </c>
      <c r="BM967" s="97" t="s">
        <v>3521</v>
      </c>
      <c r="BN967" s="97" t="s">
        <v>16968</v>
      </c>
      <c r="BO967" s="97" t="s">
        <v>3522</v>
      </c>
      <c r="BU967" s="97" t="s">
        <v>3521</v>
      </c>
      <c r="BV967" s="97" t="s">
        <v>16968</v>
      </c>
      <c r="BW967" s="97" t="s">
        <v>3522</v>
      </c>
      <c r="CH967" s="119">
        <f t="shared" si="400"/>
        <v>4.0745362639427185E-10</v>
      </c>
    </row>
    <row r="968" spans="1:86" x14ac:dyDescent="0.3">
      <c r="A968" s="97">
        <v>1</v>
      </c>
      <c r="B968" s="120">
        <f>SUBTOTAL(9,$A$827:A968)</f>
        <v>111</v>
      </c>
      <c r="C968" s="130" t="s">
        <v>366</v>
      </c>
      <c r="D968" s="117">
        <f>E968+F968+G968+H968+I968+J968+L968+N968+P968+R968+T968+U968+V968+W968+X968+Y968+Z968+AA968+AB968+AC968+AD968+AE968</f>
        <v>6736263.6000000006</v>
      </c>
      <c r="E968" s="133">
        <v>0</v>
      </c>
      <c r="F968" s="133">
        <v>0</v>
      </c>
      <c r="G968" s="133">
        <v>0</v>
      </c>
      <c r="H968" s="133">
        <v>0</v>
      </c>
      <c r="I968" s="133">
        <v>0</v>
      </c>
      <c r="J968" s="133">
        <v>0</v>
      </c>
      <c r="K968" s="149">
        <v>0</v>
      </c>
      <c r="L968" s="133">
        <v>0</v>
      </c>
      <c r="M968" s="117">
        <v>726</v>
      </c>
      <c r="N968" s="117">
        <v>6418899.1600000001</v>
      </c>
      <c r="O968" s="133">
        <v>0</v>
      </c>
      <c r="P968" s="133">
        <v>0</v>
      </c>
      <c r="Q968" s="133">
        <v>0</v>
      </c>
      <c r="R968" s="133">
        <v>0</v>
      </c>
      <c r="S968" s="133">
        <v>0</v>
      </c>
      <c r="T968" s="133">
        <v>0</v>
      </c>
      <c r="U968" s="133">
        <v>0</v>
      </c>
      <c r="V968" s="133">
        <v>0</v>
      </c>
      <c r="W968" s="133">
        <v>0</v>
      </c>
      <c r="X968" s="133">
        <v>0</v>
      </c>
      <c r="Y968" s="133">
        <v>0</v>
      </c>
      <c r="Z968" s="133">
        <v>0</v>
      </c>
      <c r="AA968" s="133">
        <v>0</v>
      </c>
      <c r="AB968" s="133">
        <v>0</v>
      </c>
      <c r="AC968" s="117">
        <f>ROUND(N968*2.14%,2)</f>
        <v>137364.44</v>
      </c>
      <c r="AD968" s="117">
        <v>180000</v>
      </c>
      <c r="AE968" s="133">
        <v>0</v>
      </c>
      <c r="AF968" s="108">
        <v>2025</v>
      </c>
      <c r="AG968" s="108">
        <v>2025</v>
      </c>
      <c r="AH968" s="108">
        <v>2025</v>
      </c>
      <c r="AI968" s="124"/>
      <c r="AJ968" s="124"/>
      <c r="AK968" s="124"/>
      <c r="AL968" s="124"/>
      <c r="AM968" s="125" t="s">
        <v>16932</v>
      </c>
      <c r="AN968" s="125" t="s">
        <v>16933</v>
      </c>
      <c r="AO968" s="125">
        <v>0</v>
      </c>
      <c r="AP968" s="125" t="s">
        <v>16944</v>
      </c>
      <c r="AQ968" s="125" t="s">
        <v>16940</v>
      </c>
      <c r="AR968" s="125">
        <v>0</v>
      </c>
      <c r="AS968" s="125"/>
      <c r="AT968" s="125"/>
      <c r="AU968" s="125"/>
      <c r="AV968" s="125"/>
      <c r="AW968" s="125" t="s">
        <v>787</v>
      </c>
      <c r="AX968" s="126">
        <v>941.8</v>
      </c>
      <c r="AY968" s="126">
        <v>726</v>
      </c>
      <c r="AZ968" s="125" t="s">
        <v>2966</v>
      </c>
      <c r="BA968" s="125" t="s">
        <v>16991</v>
      </c>
      <c r="BB968" s="127"/>
      <c r="BC968" s="128">
        <f t="shared" si="412"/>
        <v>0</v>
      </c>
      <c r="BD968" s="97" t="s">
        <v>16925</v>
      </c>
      <c r="BJ968" s="97" t="str">
        <f t="shared" si="413"/>
        <v>733.600</v>
      </c>
      <c r="BM968" s="97" t="s">
        <v>3524</v>
      </c>
      <c r="BN968" s="97" t="s">
        <v>2983</v>
      </c>
      <c r="BO968" s="97" t="s">
        <v>2983</v>
      </c>
      <c r="BU968" s="97" t="s">
        <v>3524</v>
      </c>
      <c r="BV968" s="97" t="s">
        <v>2983</v>
      </c>
      <c r="BW968" s="97" t="s">
        <v>2983</v>
      </c>
      <c r="CH968" s="119">
        <f t="shared" si="400"/>
        <v>4.0745362639427185E-10</v>
      </c>
    </row>
    <row r="969" spans="1:86" x14ac:dyDescent="0.3">
      <c r="B969" s="150" t="s">
        <v>279</v>
      </c>
      <c r="C969" s="150"/>
      <c r="D969" s="116">
        <f>D970</f>
        <v>5982176</v>
      </c>
      <c r="E969" s="117">
        <f t="shared" ref="E969:AE969" si="424">E970</f>
        <v>0</v>
      </c>
      <c r="F969" s="117">
        <f t="shared" si="424"/>
        <v>0</v>
      </c>
      <c r="G969" s="117">
        <f t="shared" si="424"/>
        <v>0</v>
      </c>
      <c r="H969" s="117">
        <f t="shared" si="424"/>
        <v>0</v>
      </c>
      <c r="I969" s="117">
        <f t="shared" si="424"/>
        <v>0</v>
      </c>
      <c r="J969" s="117">
        <f t="shared" si="424"/>
        <v>0</v>
      </c>
      <c r="K969" s="118">
        <f t="shared" si="424"/>
        <v>0</v>
      </c>
      <c r="L969" s="117">
        <f t="shared" si="424"/>
        <v>0</v>
      </c>
      <c r="M969" s="117">
        <f t="shared" si="424"/>
        <v>710</v>
      </c>
      <c r="N969" s="117">
        <f t="shared" si="424"/>
        <v>5680610.9299999997</v>
      </c>
      <c r="O969" s="117">
        <f t="shared" si="424"/>
        <v>0</v>
      </c>
      <c r="P969" s="117">
        <f t="shared" si="424"/>
        <v>0</v>
      </c>
      <c r="Q969" s="117">
        <f t="shared" si="424"/>
        <v>0</v>
      </c>
      <c r="R969" s="117">
        <f t="shared" si="424"/>
        <v>0</v>
      </c>
      <c r="S969" s="117">
        <f t="shared" si="424"/>
        <v>0</v>
      </c>
      <c r="T969" s="117">
        <f t="shared" si="424"/>
        <v>0</v>
      </c>
      <c r="U969" s="117">
        <f t="shared" si="424"/>
        <v>0</v>
      </c>
      <c r="V969" s="117">
        <f t="shared" si="424"/>
        <v>0</v>
      </c>
      <c r="W969" s="117">
        <f t="shared" si="424"/>
        <v>0</v>
      </c>
      <c r="X969" s="117">
        <f t="shared" si="424"/>
        <v>0</v>
      </c>
      <c r="Y969" s="117">
        <f t="shared" si="424"/>
        <v>0</v>
      </c>
      <c r="Z969" s="117">
        <f t="shared" si="424"/>
        <v>0</v>
      </c>
      <c r="AA969" s="117">
        <f t="shared" si="424"/>
        <v>0</v>
      </c>
      <c r="AB969" s="117">
        <f t="shared" si="424"/>
        <v>0</v>
      </c>
      <c r="AC969" s="117">
        <f t="shared" si="424"/>
        <v>121565.07</v>
      </c>
      <c r="AD969" s="117">
        <f t="shared" si="424"/>
        <v>180000</v>
      </c>
      <c r="AE969" s="117">
        <f t="shared" si="424"/>
        <v>0</v>
      </c>
      <c r="AF969" s="108" t="s">
        <v>17004</v>
      </c>
      <c r="AG969" s="108" t="s">
        <v>17004</v>
      </c>
      <c r="AH969" s="108" t="s">
        <v>17004</v>
      </c>
      <c r="AI969" s="124"/>
      <c r="AJ969" s="124"/>
      <c r="AK969" s="124"/>
      <c r="AL969" s="124"/>
      <c r="AM969" s="125"/>
      <c r="AN969" s="125"/>
      <c r="AO969" s="125"/>
      <c r="AP969" s="125"/>
      <c r="AQ969" s="125"/>
      <c r="AR969" s="125"/>
      <c r="AS969" s="125"/>
      <c r="AT969" s="125"/>
      <c r="AU969" s="125"/>
      <c r="AV969" s="125"/>
      <c r="AW969" s="125"/>
      <c r="AX969" s="126"/>
      <c r="AY969" s="126"/>
      <c r="AZ969" s="125"/>
      <c r="BA969" s="125"/>
      <c r="BB969" s="127"/>
      <c r="BC969" s="128">
        <f t="shared" si="412"/>
        <v>-710</v>
      </c>
      <c r="BJ969" s="97" t="e">
        <f t="shared" si="413"/>
        <v>#N/A</v>
      </c>
      <c r="BM969" s="97" t="s">
        <v>3375</v>
      </c>
      <c r="BN969" s="97" t="s">
        <v>1342</v>
      </c>
      <c r="BO969" s="97" t="s">
        <v>3377</v>
      </c>
      <c r="BU969" s="97" t="s">
        <v>3375</v>
      </c>
      <c r="BV969" s="97" t="s">
        <v>1342</v>
      </c>
      <c r="BW969" s="97" t="s">
        <v>3377</v>
      </c>
      <c r="CH969" s="119">
        <f t="shared" si="400"/>
        <v>2.9103830456733704E-10</v>
      </c>
    </row>
    <row r="970" spans="1:86" x14ac:dyDescent="0.3">
      <c r="A970" s="97">
        <v>1</v>
      </c>
      <c r="B970" s="120">
        <f>SUBTOTAL(9,$A$827:A970)</f>
        <v>112</v>
      </c>
      <c r="C970" s="130" t="s">
        <v>281</v>
      </c>
      <c r="D970" s="117">
        <f>E970+F970+G970+H970+I970+J970+L970+N970+P970+R970+T970+U970+V970+W970+X970+Y970+Z970+AA970+AB970+AC970+AD970+AE970</f>
        <v>5982176</v>
      </c>
      <c r="E970" s="133">
        <v>0</v>
      </c>
      <c r="F970" s="133">
        <v>0</v>
      </c>
      <c r="G970" s="133">
        <v>0</v>
      </c>
      <c r="H970" s="133">
        <v>0</v>
      </c>
      <c r="I970" s="133">
        <v>0</v>
      </c>
      <c r="J970" s="133">
        <v>0</v>
      </c>
      <c r="K970" s="149">
        <v>0</v>
      </c>
      <c r="L970" s="133">
        <v>0</v>
      </c>
      <c r="M970" s="117">
        <v>710</v>
      </c>
      <c r="N970" s="117">
        <v>5680610.9299999997</v>
      </c>
      <c r="O970" s="133">
        <v>0</v>
      </c>
      <c r="P970" s="133">
        <v>0</v>
      </c>
      <c r="Q970" s="133">
        <v>0</v>
      </c>
      <c r="R970" s="133">
        <v>0</v>
      </c>
      <c r="S970" s="133">
        <v>0</v>
      </c>
      <c r="T970" s="133">
        <v>0</v>
      </c>
      <c r="U970" s="133">
        <v>0</v>
      </c>
      <c r="V970" s="133">
        <v>0</v>
      </c>
      <c r="W970" s="133">
        <v>0</v>
      </c>
      <c r="X970" s="133">
        <v>0</v>
      </c>
      <c r="Y970" s="133">
        <v>0</v>
      </c>
      <c r="Z970" s="133">
        <v>0</v>
      </c>
      <c r="AA970" s="133">
        <v>0</v>
      </c>
      <c r="AB970" s="133">
        <v>0</v>
      </c>
      <c r="AC970" s="117">
        <f>ROUND(N970*2.14%,2)</f>
        <v>121565.07</v>
      </c>
      <c r="AD970" s="117">
        <v>180000</v>
      </c>
      <c r="AE970" s="133">
        <v>0</v>
      </c>
      <c r="AF970" s="108">
        <v>2025</v>
      </c>
      <c r="AG970" s="108">
        <v>2025</v>
      </c>
      <c r="AH970" s="108">
        <v>2025</v>
      </c>
      <c r="AI970" s="124"/>
      <c r="AJ970" s="124"/>
      <c r="AK970" s="124"/>
      <c r="AL970" s="124"/>
      <c r="AM970" s="125" t="s">
        <v>16948</v>
      </c>
      <c r="AN970" s="125">
        <v>2016</v>
      </c>
      <c r="AO970" s="125">
        <v>0</v>
      </c>
      <c r="AP970" s="125" t="s">
        <v>16947</v>
      </c>
      <c r="AQ970" s="125" t="s">
        <v>16950</v>
      </c>
      <c r="AR970" s="125" t="s">
        <v>16943</v>
      </c>
      <c r="AS970" s="125"/>
      <c r="AT970" s="125" t="s">
        <v>16954</v>
      </c>
      <c r="AU970" s="129">
        <v>403305.91</v>
      </c>
      <c r="AV970" s="129">
        <v>358322.07</v>
      </c>
      <c r="AW970" s="125" t="s">
        <v>803</v>
      </c>
      <c r="AX970" s="126">
        <v>773.3</v>
      </c>
      <c r="AY970" s="126">
        <v>662.3</v>
      </c>
      <c r="AZ970" s="125" t="s">
        <v>2966</v>
      </c>
      <c r="BA970" s="125">
        <v>2010</v>
      </c>
      <c r="BB970" s="127"/>
      <c r="BC970" s="128">
        <f t="shared" si="412"/>
        <v>-47.700000000000045</v>
      </c>
      <c r="BJ970" s="97" t="str">
        <f t="shared" si="413"/>
        <v>503.130</v>
      </c>
      <c r="BM970" s="97" t="s">
        <v>675</v>
      </c>
      <c r="BN970" s="97" t="s">
        <v>2983</v>
      </c>
      <c r="BO970" s="97" t="s">
        <v>3378</v>
      </c>
      <c r="BU970" s="97" t="s">
        <v>675</v>
      </c>
      <c r="BV970" s="97" t="s">
        <v>2983</v>
      </c>
      <c r="BW970" s="97" t="s">
        <v>3378</v>
      </c>
      <c r="CH970" s="119">
        <f t="shared" si="400"/>
        <v>2.9103830456733704E-10</v>
      </c>
    </row>
    <row r="971" spans="1:86" x14ac:dyDescent="0.3">
      <c r="B971" s="150" t="s">
        <v>259</v>
      </c>
      <c r="C971" s="150"/>
      <c r="D971" s="116">
        <f>D972</f>
        <v>5266000</v>
      </c>
      <c r="E971" s="117">
        <f t="shared" ref="E971:AE971" si="425">E972</f>
        <v>0</v>
      </c>
      <c r="F971" s="117">
        <f t="shared" si="425"/>
        <v>0</v>
      </c>
      <c r="G971" s="117">
        <f t="shared" si="425"/>
        <v>0</v>
      </c>
      <c r="H971" s="117">
        <f t="shared" si="425"/>
        <v>0</v>
      </c>
      <c r="I971" s="117">
        <f t="shared" si="425"/>
        <v>0</v>
      </c>
      <c r="J971" s="117">
        <f t="shared" si="425"/>
        <v>0</v>
      </c>
      <c r="K971" s="118">
        <f t="shared" si="425"/>
        <v>0</v>
      </c>
      <c r="L971" s="117">
        <f t="shared" si="425"/>
        <v>0</v>
      </c>
      <c r="M971" s="117">
        <f t="shared" si="425"/>
        <v>625</v>
      </c>
      <c r="N971" s="117">
        <f t="shared" si="425"/>
        <v>4979439.9800000004</v>
      </c>
      <c r="O971" s="117">
        <f t="shared" si="425"/>
        <v>0</v>
      </c>
      <c r="P971" s="117">
        <f t="shared" si="425"/>
        <v>0</v>
      </c>
      <c r="Q971" s="117">
        <f t="shared" si="425"/>
        <v>0</v>
      </c>
      <c r="R971" s="117">
        <f t="shared" si="425"/>
        <v>0</v>
      </c>
      <c r="S971" s="117">
        <f t="shared" si="425"/>
        <v>0</v>
      </c>
      <c r="T971" s="117">
        <f t="shared" si="425"/>
        <v>0</v>
      </c>
      <c r="U971" s="117">
        <f t="shared" si="425"/>
        <v>0</v>
      </c>
      <c r="V971" s="117">
        <f t="shared" si="425"/>
        <v>0</v>
      </c>
      <c r="W971" s="117">
        <f t="shared" si="425"/>
        <v>0</v>
      </c>
      <c r="X971" s="117">
        <f t="shared" si="425"/>
        <v>0</v>
      </c>
      <c r="Y971" s="117">
        <f t="shared" si="425"/>
        <v>0</v>
      </c>
      <c r="Z971" s="117">
        <f t="shared" si="425"/>
        <v>0</v>
      </c>
      <c r="AA971" s="117">
        <f t="shared" si="425"/>
        <v>0</v>
      </c>
      <c r="AB971" s="117">
        <f t="shared" si="425"/>
        <v>0</v>
      </c>
      <c r="AC971" s="117">
        <f t="shared" si="425"/>
        <v>106560.02</v>
      </c>
      <c r="AD971" s="117">
        <f t="shared" si="425"/>
        <v>180000</v>
      </c>
      <c r="AE971" s="117">
        <f t="shared" si="425"/>
        <v>0</v>
      </c>
      <c r="AF971" s="108" t="s">
        <v>17004</v>
      </c>
      <c r="AG971" s="108" t="s">
        <v>17004</v>
      </c>
      <c r="AH971" s="108" t="s">
        <v>17004</v>
      </c>
      <c r="AI971" s="124"/>
      <c r="AJ971" s="124"/>
      <c r="AK971" s="124"/>
      <c r="AL971" s="124"/>
      <c r="AM971" s="125"/>
      <c r="AN971" s="125"/>
      <c r="AO971" s="125"/>
      <c r="AP971" s="125"/>
      <c r="AQ971" s="125"/>
      <c r="AR971" s="125"/>
      <c r="AS971" s="125"/>
      <c r="AT971" s="125"/>
      <c r="AU971" s="125"/>
      <c r="AV971" s="125"/>
      <c r="AW971" s="125"/>
      <c r="AX971" s="126"/>
      <c r="AY971" s="126"/>
      <c r="AZ971" s="125"/>
      <c r="BA971" s="125"/>
      <c r="BB971" s="127"/>
      <c r="BC971" s="128">
        <f t="shared" si="412"/>
        <v>-625</v>
      </c>
      <c r="BJ971" s="97" t="e">
        <f t="shared" si="413"/>
        <v>#N/A</v>
      </c>
      <c r="BM971" s="97" t="s">
        <v>3380</v>
      </c>
      <c r="BN971" s="97" t="s">
        <v>2983</v>
      </c>
      <c r="BO971" s="97" t="s">
        <v>3381</v>
      </c>
      <c r="BU971" s="97" t="s">
        <v>3380</v>
      </c>
      <c r="BV971" s="97" t="s">
        <v>2983</v>
      </c>
      <c r="BW971" s="97" t="s">
        <v>3381</v>
      </c>
      <c r="CH971" s="119">
        <f t="shared" si="400"/>
        <v>-4.6566128730773926E-10</v>
      </c>
    </row>
    <row r="972" spans="1:86" x14ac:dyDescent="0.3">
      <c r="A972" s="97">
        <v>1</v>
      </c>
      <c r="B972" s="120">
        <f>SUBTOTAL(9,$A$827:A972)</f>
        <v>113</v>
      </c>
      <c r="C972" s="130" t="s">
        <v>282</v>
      </c>
      <c r="D972" s="117">
        <f>E972+F972+G972+H972+I972+J972+L972+N972+P972+R972+T972+U972+V972+W972+X972+Y972+Z972+AA972+AB972+AC972+AD972+AE972</f>
        <v>5266000</v>
      </c>
      <c r="E972" s="133">
        <v>0</v>
      </c>
      <c r="F972" s="133">
        <v>0</v>
      </c>
      <c r="G972" s="133">
        <v>0</v>
      </c>
      <c r="H972" s="133">
        <v>0</v>
      </c>
      <c r="I972" s="133">
        <v>0</v>
      </c>
      <c r="J972" s="133">
        <v>0</v>
      </c>
      <c r="K972" s="149">
        <v>0</v>
      </c>
      <c r="L972" s="133">
        <v>0</v>
      </c>
      <c r="M972" s="117">
        <v>625</v>
      </c>
      <c r="N972" s="117">
        <v>4979439.9800000004</v>
      </c>
      <c r="O972" s="133">
        <v>0</v>
      </c>
      <c r="P972" s="133">
        <v>0</v>
      </c>
      <c r="Q972" s="133">
        <v>0</v>
      </c>
      <c r="R972" s="133">
        <v>0</v>
      </c>
      <c r="S972" s="133">
        <v>0</v>
      </c>
      <c r="T972" s="133">
        <v>0</v>
      </c>
      <c r="U972" s="133">
        <v>0</v>
      </c>
      <c r="V972" s="133">
        <v>0</v>
      </c>
      <c r="W972" s="133">
        <v>0</v>
      </c>
      <c r="X972" s="133">
        <v>0</v>
      </c>
      <c r="Y972" s="133">
        <v>0</v>
      </c>
      <c r="Z972" s="133">
        <v>0</v>
      </c>
      <c r="AA972" s="133">
        <v>0</v>
      </c>
      <c r="AB972" s="133">
        <v>0</v>
      </c>
      <c r="AC972" s="117">
        <f>ROUND(N972*2.14%,2)</f>
        <v>106560.02</v>
      </c>
      <c r="AD972" s="117">
        <v>180000</v>
      </c>
      <c r="AE972" s="133">
        <v>0</v>
      </c>
      <c r="AF972" s="108">
        <v>2025</v>
      </c>
      <c r="AG972" s="108">
        <v>2025</v>
      </c>
      <c r="AH972" s="108">
        <v>2025</v>
      </c>
      <c r="AI972" s="124"/>
      <c r="AJ972" s="124"/>
      <c r="AK972" s="124"/>
      <c r="AL972" s="124"/>
      <c r="AM972" s="125" t="s">
        <v>16948</v>
      </c>
      <c r="AN972" s="125">
        <v>2015</v>
      </c>
      <c r="AO972" s="125">
        <v>0</v>
      </c>
      <c r="AP972" s="125">
        <v>2016</v>
      </c>
      <c r="AQ972" s="125" t="s">
        <v>16947</v>
      </c>
      <c r="AR972" s="125">
        <v>0</v>
      </c>
      <c r="AS972" s="125"/>
      <c r="AT972" s="125" t="s">
        <v>16955</v>
      </c>
      <c r="AU972" s="129">
        <f>607070.14+76733.94</f>
        <v>683804.08000000007</v>
      </c>
      <c r="AV972" s="129">
        <v>387841.69999999995</v>
      </c>
      <c r="AW972" s="125" t="s">
        <v>617</v>
      </c>
      <c r="AX972" s="126">
        <v>660</v>
      </c>
      <c r="AY972" s="126">
        <v>520.71</v>
      </c>
      <c r="AZ972" s="125" t="s">
        <v>2966</v>
      </c>
      <c r="BA972" s="125">
        <v>2004</v>
      </c>
      <c r="BB972" s="127"/>
      <c r="BC972" s="128">
        <f t="shared" si="412"/>
        <v>-104.28999999999996</v>
      </c>
      <c r="BJ972" s="97" t="str">
        <f t="shared" si="413"/>
        <v>433.920</v>
      </c>
      <c r="BM972" s="97" t="s">
        <v>3383</v>
      </c>
      <c r="BN972" s="97" t="s">
        <v>1342</v>
      </c>
      <c r="BO972" s="97" t="s">
        <v>3384</v>
      </c>
      <c r="BU972" s="97" t="s">
        <v>3383</v>
      </c>
      <c r="BV972" s="97" t="s">
        <v>1342</v>
      </c>
      <c r="BW972" s="97" t="s">
        <v>3384</v>
      </c>
      <c r="CH972" s="119">
        <f t="shared" si="400"/>
        <v>-4.6566128730773926E-10</v>
      </c>
    </row>
    <row r="973" spans="1:86" x14ac:dyDescent="0.3">
      <c r="B973" s="150" t="s">
        <v>261</v>
      </c>
      <c r="C973" s="150"/>
      <c r="D973" s="116">
        <f>D974</f>
        <v>3090510.08</v>
      </c>
      <c r="E973" s="117">
        <f t="shared" ref="E973:AE973" si="426">E974</f>
        <v>0</v>
      </c>
      <c r="F973" s="117">
        <f t="shared" si="426"/>
        <v>0</v>
      </c>
      <c r="G973" s="117">
        <f t="shared" si="426"/>
        <v>0</v>
      </c>
      <c r="H973" s="117">
        <f t="shared" si="426"/>
        <v>0</v>
      </c>
      <c r="I973" s="117">
        <f t="shared" si="426"/>
        <v>0</v>
      </c>
      <c r="J973" s="117">
        <f t="shared" si="426"/>
        <v>0</v>
      </c>
      <c r="K973" s="118">
        <f t="shared" si="426"/>
        <v>0</v>
      </c>
      <c r="L973" s="117">
        <f t="shared" si="426"/>
        <v>0</v>
      </c>
      <c r="M973" s="117">
        <f t="shared" si="426"/>
        <v>366.8</v>
      </c>
      <c r="N973" s="117">
        <f t="shared" si="426"/>
        <v>2878901.59</v>
      </c>
      <c r="O973" s="117">
        <f t="shared" si="426"/>
        <v>0</v>
      </c>
      <c r="P973" s="117">
        <f t="shared" si="426"/>
        <v>0</v>
      </c>
      <c r="Q973" s="117">
        <f t="shared" si="426"/>
        <v>0</v>
      </c>
      <c r="R973" s="117">
        <f t="shared" si="426"/>
        <v>0</v>
      </c>
      <c r="S973" s="117">
        <f t="shared" si="426"/>
        <v>0</v>
      </c>
      <c r="T973" s="117">
        <f t="shared" si="426"/>
        <v>0</v>
      </c>
      <c r="U973" s="117">
        <f t="shared" si="426"/>
        <v>0</v>
      </c>
      <c r="V973" s="117">
        <f t="shared" si="426"/>
        <v>0</v>
      </c>
      <c r="W973" s="117">
        <f t="shared" si="426"/>
        <v>0</v>
      </c>
      <c r="X973" s="117">
        <f t="shared" si="426"/>
        <v>0</v>
      </c>
      <c r="Y973" s="117">
        <f t="shared" si="426"/>
        <v>0</v>
      </c>
      <c r="Z973" s="117">
        <f t="shared" si="426"/>
        <v>0</v>
      </c>
      <c r="AA973" s="117">
        <f t="shared" si="426"/>
        <v>0</v>
      </c>
      <c r="AB973" s="117">
        <f t="shared" si="426"/>
        <v>0</v>
      </c>
      <c r="AC973" s="117">
        <f t="shared" si="426"/>
        <v>61608.49</v>
      </c>
      <c r="AD973" s="117">
        <f t="shared" si="426"/>
        <v>150000</v>
      </c>
      <c r="AE973" s="117">
        <f t="shared" si="426"/>
        <v>0</v>
      </c>
      <c r="AF973" s="108" t="s">
        <v>17004</v>
      </c>
      <c r="AG973" s="108" t="s">
        <v>17004</v>
      </c>
      <c r="AH973" s="108" t="s">
        <v>17004</v>
      </c>
      <c r="AI973" s="124"/>
      <c r="AJ973" s="124"/>
      <c r="AK973" s="124"/>
      <c r="AL973" s="124"/>
      <c r="AM973" s="125"/>
      <c r="AN973" s="125"/>
      <c r="AO973" s="125"/>
      <c r="AP973" s="125"/>
      <c r="AQ973" s="125"/>
      <c r="AR973" s="125"/>
      <c r="AS973" s="125"/>
      <c r="AT973" s="125"/>
      <c r="AU973" s="125"/>
      <c r="AV973" s="125"/>
      <c r="AW973" s="125"/>
      <c r="AX973" s="126"/>
      <c r="AY973" s="126"/>
      <c r="AZ973" s="125"/>
      <c r="BA973" s="125"/>
      <c r="BB973" s="127"/>
      <c r="BC973" s="128">
        <f t="shared" si="412"/>
        <v>-366.8</v>
      </c>
      <c r="BJ973" s="97" t="e">
        <f t="shared" si="413"/>
        <v>#N/A</v>
      </c>
      <c r="BM973" s="97" t="s">
        <v>555</v>
      </c>
      <c r="BN973" s="97" t="s">
        <v>2983</v>
      </c>
      <c r="BO973" s="97" t="s">
        <v>2983</v>
      </c>
      <c r="BU973" s="97" t="s">
        <v>555</v>
      </c>
      <c r="BV973" s="97" t="s">
        <v>2983</v>
      </c>
      <c r="BW973" s="97" t="s">
        <v>2983</v>
      </c>
      <c r="CH973" s="119">
        <f t="shared" si="400"/>
        <v>2.3283064365386963E-10</v>
      </c>
    </row>
    <row r="974" spans="1:86" x14ac:dyDescent="0.3">
      <c r="A974" s="97">
        <v>1</v>
      </c>
      <c r="B974" s="120">
        <f>SUBTOTAL(9,$A$827:A974)</f>
        <v>114</v>
      </c>
      <c r="C974" s="130" t="s">
        <v>275</v>
      </c>
      <c r="D974" s="117">
        <f>E974+F974+G974+H974+I974+J974+L974+N974+P974+R974+T974+U974+V974+W974+X974+Y974+Z974+AA974+AB974+AC974+AD974+AE974</f>
        <v>3090510.08</v>
      </c>
      <c r="E974" s="133">
        <v>0</v>
      </c>
      <c r="F974" s="133">
        <v>0</v>
      </c>
      <c r="G974" s="133">
        <v>0</v>
      </c>
      <c r="H974" s="133">
        <v>0</v>
      </c>
      <c r="I974" s="133">
        <v>0</v>
      </c>
      <c r="J974" s="133">
        <v>0</v>
      </c>
      <c r="K974" s="149">
        <v>0</v>
      </c>
      <c r="L974" s="133">
        <v>0</v>
      </c>
      <c r="M974" s="117">
        <v>366.8</v>
      </c>
      <c r="N974" s="117">
        <v>2878901.59</v>
      </c>
      <c r="O974" s="133">
        <v>0</v>
      </c>
      <c r="P974" s="133">
        <v>0</v>
      </c>
      <c r="Q974" s="133">
        <v>0</v>
      </c>
      <c r="R974" s="133">
        <v>0</v>
      </c>
      <c r="S974" s="133">
        <v>0</v>
      </c>
      <c r="T974" s="133">
        <v>0</v>
      </c>
      <c r="U974" s="133">
        <v>0</v>
      </c>
      <c r="V974" s="133">
        <v>0</v>
      </c>
      <c r="W974" s="133">
        <v>0</v>
      </c>
      <c r="X974" s="133">
        <v>0</v>
      </c>
      <c r="Y974" s="133">
        <v>0</v>
      </c>
      <c r="Z974" s="133">
        <v>0</v>
      </c>
      <c r="AA974" s="133">
        <v>0</v>
      </c>
      <c r="AB974" s="133">
        <v>0</v>
      </c>
      <c r="AC974" s="117">
        <f>ROUND(N974*2.14%,2)</f>
        <v>61608.49</v>
      </c>
      <c r="AD974" s="117">
        <v>150000</v>
      </c>
      <c r="AE974" s="133">
        <v>0</v>
      </c>
      <c r="AF974" s="108">
        <v>2025</v>
      </c>
      <c r="AG974" s="108">
        <v>2025</v>
      </c>
      <c r="AH974" s="108">
        <v>2025</v>
      </c>
      <c r="AI974" s="124"/>
      <c r="AJ974" s="124"/>
      <c r="AK974" s="124"/>
      <c r="AL974" s="124"/>
      <c r="AM974" s="125" t="s">
        <v>16932</v>
      </c>
      <c r="AN974" s="125" t="s">
        <v>16939</v>
      </c>
      <c r="AO974" s="125">
        <v>0</v>
      </c>
      <c r="AP974" s="125" t="s">
        <v>16949</v>
      </c>
      <c r="AQ974" s="125" t="s">
        <v>16931</v>
      </c>
      <c r="AR974" s="125">
        <v>0</v>
      </c>
      <c r="AS974" s="125"/>
      <c r="AT974" s="125"/>
      <c r="AU974" s="125"/>
      <c r="AV974" s="125"/>
      <c r="AW974" s="125" t="s">
        <v>631</v>
      </c>
      <c r="AX974" s="126">
        <v>340</v>
      </c>
      <c r="AY974" s="126">
        <v>266.76</v>
      </c>
      <c r="AZ974" s="125" t="s">
        <v>2966</v>
      </c>
      <c r="BA974" s="125" t="s">
        <v>628</v>
      </c>
      <c r="BB974" s="127"/>
      <c r="BC974" s="128">
        <f t="shared" si="412"/>
        <v>-100.04000000000002</v>
      </c>
      <c r="BJ974" s="97" t="str">
        <f t="shared" si="413"/>
        <v>нет данных</v>
      </c>
      <c r="BM974" s="97" t="s">
        <v>3364</v>
      </c>
      <c r="BN974" s="97" t="s">
        <v>3237</v>
      </c>
      <c r="BO974" s="97" t="s">
        <v>3365</v>
      </c>
      <c r="BU974" s="97" t="s">
        <v>3364</v>
      </c>
      <c r="BV974" s="97" t="s">
        <v>3237</v>
      </c>
      <c r="BW974" s="97" t="s">
        <v>3365</v>
      </c>
      <c r="CH974" s="119">
        <f t="shared" si="400"/>
        <v>2.3283064365386963E-10</v>
      </c>
    </row>
    <row r="975" spans="1:86" x14ac:dyDescent="0.3">
      <c r="B975" s="150" t="s">
        <v>263</v>
      </c>
      <c r="C975" s="150"/>
      <c r="D975" s="116">
        <f>D976+D977</f>
        <v>18334915.32</v>
      </c>
      <c r="E975" s="117">
        <f t="shared" ref="E975:AE975" si="427">E976+E977</f>
        <v>0</v>
      </c>
      <c r="F975" s="117">
        <f t="shared" si="427"/>
        <v>0</v>
      </c>
      <c r="G975" s="117">
        <f t="shared" si="427"/>
        <v>0</v>
      </c>
      <c r="H975" s="117">
        <f t="shared" si="427"/>
        <v>0</v>
      </c>
      <c r="I975" s="117">
        <f t="shared" si="427"/>
        <v>0</v>
      </c>
      <c r="J975" s="117">
        <f t="shared" si="427"/>
        <v>0</v>
      </c>
      <c r="K975" s="118">
        <f t="shared" si="427"/>
        <v>0</v>
      </c>
      <c r="L975" s="117">
        <f t="shared" si="427"/>
        <v>0</v>
      </c>
      <c r="M975" s="117">
        <f t="shared" si="427"/>
        <v>2176.1</v>
      </c>
      <c r="N975" s="117">
        <f t="shared" si="427"/>
        <v>17578730.489999998</v>
      </c>
      <c r="O975" s="117">
        <f t="shared" si="427"/>
        <v>0</v>
      </c>
      <c r="P975" s="117">
        <f t="shared" si="427"/>
        <v>0</v>
      </c>
      <c r="Q975" s="117">
        <f t="shared" si="427"/>
        <v>0</v>
      </c>
      <c r="R975" s="117">
        <f t="shared" si="427"/>
        <v>0</v>
      </c>
      <c r="S975" s="117">
        <f t="shared" si="427"/>
        <v>0</v>
      </c>
      <c r="T975" s="117">
        <f t="shared" si="427"/>
        <v>0</v>
      </c>
      <c r="U975" s="117">
        <f t="shared" si="427"/>
        <v>0</v>
      </c>
      <c r="V975" s="117">
        <f t="shared" si="427"/>
        <v>0</v>
      </c>
      <c r="W975" s="117">
        <f t="shared" si="427"/>
        <v>0</v>
      </c>
      <c r="X975" s="117">
        <f t="shared" si="427"/>
        <v>0</v>
      </c>
      <c r="Y975" s="117">
        <f t="shared" si="427"/>
        <v>0</v>
      </c>
      <c r="Z975" s="117">
        <f t="shared" si="427"/>
        <v>0</v>
      </c>
      <c r="AA975" s="117">
        <f t="shared" si="427"/>
        <v>0</v>
      </c>
      <c r="AB975" s="117">
        <f t="shared" si="427"/>
        <v>0</v>
      </c>
      <c r="AC975" s="117">
        <f t="shared" si="427"/>
        <v>376184.82999999996</v>
      </c>
      <c r="AD975" s="117">
        <f t="shared" si="427"/>
        <v>380000</v>
      </c>
      <c r="AE975" s="117">
        <f t="shared" si="427"/>
        <v>0</v>
      </c>
      <c r="AF975" s="108" t="s">
        <v>17004</v>
      </c>
      <c r="AG975" s="108" t="s">
        <v>17004</v>
      </c>
      <c r="AH975" s="108" t="s">
        <v>17004</v>
      </c>
      <c r="AI975" s="124"/>
      <c r="AJ975" s="124"/>
      <c r="AK975" s="124"/>
      <c r="AL975" s="124"/>
      <c r="AM975" s="125"/>
      <c r="AN975" s="125"/>
      <c r="AO975" s="125"/>
      <c r="AP975" s="125"/>
      <c r="AQ975" s="125"/>
      <c r="AR975" s="125"/>
      <c r="AS975" s="125"/>
      <c r="AT975" s="125"/>
      <c r="AU975" s="125"/>
      <c r="AV975" s="125"/>
      <c r="AW975" s="125"/>
      <c r="AX975" s="126"/>
      <c r="AY975" s="126"/>
      <c r="AZ975" s="125"/>
      <c r="BA975" s="125"/>
      <c r="BB975" s="127"/>
      <c r="BC975" s="128">
        <f t="shared" si="412"/>
        <v>-2176.1</v>
      </c>
      <c r="BJ975" s="97" t="e">
        <f t="shared" si="413"/>
        <v>#N/A</v>
      </c>
      <c r="BM975" s="97" t="s">
        <v>3386</v>
      </c>
      <c r="BN975" s="97" t="s">
        <v>613</v>
      </c>
      <c r="BO975" s="97" t="s">
        <v>3388</v>
      </c>
      <c r="BU975" s="97" t="s">
        <v>3386</v>
      </c>
      <c r="BV975" s="97" t="s">
        <v>613</v>
      </c>
      <c r="BW975" s="97" t="s">
        <v>3388</v>
      </c>
      <c r="CH975" s="119">
        <f t="shared" si="400"/>
        <v>1.9790604710578918E-9</v>
      </c>
    </row>
    <row r="976" spans="1:86" x14ac:dyDescent="0.3">
      <c r="A976" s="97">
        <v>1</v>
      </c>
      <c r="B976" s="120">
        <f>SUBTOTAL(9,$A$827:A976)</f>
        <v>115</v>
      </c>
      <c r="C976" s="130" t="s">
        <v>284</v>
      </c>
      <c r="D976" s="117">
        <f t="shared" ref="D976:D977" si="428">E976+F976+G976+H976+I976+J976+L976+N976+P976+R976+T976+U976+V976+W976+X976+Y976+Z976+AA976+AB976+AC976+AD976+AE976</f>
        <v>11594435.32</v>
      </c>
      <c r="E976" s="133">
        <v>0</v>
      </c>
      <c r="F976" s="133">
        <v>0</v>
      </c>
      <c r="G976" s="133">
        <v>0</v>
      </c>
      <c r="H976" s="133">
        <v>0</v>
      </c>
      <c r="I976" s="133">
        <v>0</v>
      </c>
      <c r="J976" s="133">
        <v>0</v>
      </c>
      <c r="K976" s="149">
        <v>0</v>
      </c>
      <c r="L976" s="133">
        <v>0</v>
      </c>
      <c r="M976" s="117">
        <v>1376.1</v>
      </c>
      <c r="N976" s="117">
        <v>11155703.27</v>
      </c>
      <c r="O976" s="133">
        <v>0</v>
      </c>
      <c r="P976" s="133">
        <v>0</v>
      </c>
      <c r="Q976" s="133">
        <v>0</v>
      </c>
      <c r="R976" s="133">
        <v>0</v>
      </c>
      <c r="S976" s="133">
        <v>0</v>
      </c>
      <c r="T976" s="133">
        <v>0</v>
      </c>
      <c r="U976" s="133">
        <v>0</v>
      </c>
      <c r="V976" s="133">
        <v>0</v>
      </c>
      <c r="W976" s="133">
        <v>0</v>
      </c>
      <c r="X976" s="133">
        <v>0</v>
      </c>
      <c r="Y976" s="133">
        <v>0</v>
      </c>
      <c r="Z976" s="133">
        <v>0</v>
      </c>
      <c r="AA976" s="133">
        <v>0</v>
      </c>
      <c r="AB976" s="133">
        <v>0</v>
      </c>
      <c r="AC976" s="117">
        <f>ROUND(N976*2.14%,2)</f>
        <v>238732.05</v>
      </c>
      <c r="AD976" s="133">
        <v>200000</v>
      </c>
      <c r="AE976" s="133">
        <v>0</v>
      </c>
      <c r="AF976" s="108">
        <v>2025</v>
      </c>
      <c r="AG976" s="108">
        <v>2025</v>
      </c>
      <c r="AH976" s="108">
        <v>2025</v>
      </c>
      <c r="AI976" s="124"/>
      <c r="AJ976" s="124"/>
      <c r="AK976" s="124"/>
      <c r="AL976" s="124"/>
      <c r="AM976" s="125" t="s">
        <v>16941</v>
      </c>
      <c r="AN976" s="125" t="s">
        <v>16948</v>
      </c>
      <c r="AO976" s="125">
        <v>0</v>
      </c>
      <c r="AP976" s="125" t="s">
        <v>16943</v>
      </c>
      <c r="AQ976" s="125" t="s">
        <v>16947</v>
      </c>
      <c r="AR976" s="125" t="s">
        <v>16943</v>
      </c>
      <c r="AS976" s="125"/>
      <c r="AT976" s="125"/>
      <c r="AU976" s="125"/>
      <c r="AV976" s="125"/>
      <c r="AW976" s="125" t="s">
        <v>775</v>
      </c>
      <c r="AX976" s="126">
        <v>3673.2</v>
      </c>
      <c r="AY976" s="126">
        <v>1200</v>
      </c>
      <c r="AZ976" s="125" t="s">
        <v>2966</v>
      </c>
      <c r="BA976" s="125">
        <v>2009</v>
      </c>
      <c r="BB976" s="127"/>
      <c r="BC976" s="128">
        <f t="shared" si="412"/>
        <v>-176.09999999999991</v>
      </c>
      <c r="BJ976" s="97" t="str">
        <f t="shared" si="413"/>
        <v>нет данных</v>
      </c>
      <c r="BM976" s="97" t="s">
        <v>3390</v>
      </c>
      <c r="BN976" s="97" t="s">
        <v>3081</v>
      </c>
      <c r="BO976" s="97" t="s">
        <v>2983</v>
      </c>
      <c r="BU976" s="97" t="s">
        <v>3390</v>
      </c>
      <c r="BV976" s="97" t="s">
        <v>3081</v>
      </c>
      <c r="BW976" s="97" t="s">
        <v>2983</v>
      </c>
      <c r="CH976" s="119">
        <f t="shared" si="400"/>
        <v>7.5669959187507629E-10</v>
      </c>
    </row>
    <row r="977" spans="1:86" x14ac:dyDescent="0.3">
      <c r="A977" s="97">
        <v>1</v>
      </c>
      <c r="B977" s="120">
        <f>SUBTOTAL(9,$A$827:A977)</f>
        <v>116</v>
      </c>
      <c r="C977" s="130" t="s">
        <v>285</v>
      </c>
      <c r="D977" s="117">
        <f t="shared" si="428"/>
        <v>6740480</v>
      </c>
      <c r="E977" s="133">
        <v>0</v>
      </c>
      <c r="F977" s="133">
        <v>0</v>
      </c>
      <c r="G977" s="133">
        <v>0</v>
      </c>
      <c r="H977" s="133">
        <v>0</v>
      </c>
      <c r="I977" s="133">
        <v>0</v>
      </c>
      <c r="J977" s="133">
        <v>0</v>
      </c>
      <c r="K977" s="149">
        <v>0</v>
      </c>
      <c r="L977" s="133">
        <v>0</v>
      </c>
      <c r="M977" s="117">
        <v>800</v>
      </c>
      <c r="N977" s="117">
        <v>6423027.2199999997</v>
      </c>
      <c r="O977" s="133">
        <v>0</v>
      </c>
      <c r="P977" s="133">
        <v>0</v>
      </c>
      <c r="Q977" s="133">
        <v>0</v>
      </c>
      <c r="R977" s="133">
        <v>0</v>
      </c>
      <c r="S977" s="133">
        <v>0</v>
      </c>
      <c r="T977" s="133">
        <v>0</v>
      </c>
      <c r="U977" s="133">
        <v>0</v>
      </c>
      <c r="V977" s="133">
        <v>0</v>
      </c>
      <c r="W977" s="133">
        <v>0</v>
      </c>
      <c r="X977" s="133">
        <v>0</v>
      </c>
      <c r="Y977" s="133">
        <v>0</v>
      </c>
      <c r="Z977" s="133">
        <v>0</v>
      </c>
      <c r="AA977" s="133">
        <v>0</v>
      </c>
      <c r="AB977" s="133">
        <v>0</v>
      </c>
      <c r="AC977" s="117">
        <f>ROUND(N977*2.14%,2)</f>
        <v>137452.78</v>
      </c>
      <c r="AD977" s="117">
        <v>180000</v>
      </c>
      <c r="AE977" s="133">
        <v>0</v>
      </c>
      <c r="AF977" s="108">
        <v>2025</v>
      </c>
      <c r="AG977" s="108">
        <v>2025</v>
      </c>
      <c r="AH977" s="108">
        <v>2025</v>
      </c>
      <c r="AI977" s="124"/>
      <c r="AJ977" s="124"/>
      <c r="AK977" s="124"/>
      <c r="AL977" s="124"/>
      <c r="AM977" s="125" t="s">
        <v>16932</v>
      </c>
      <c r="AN977" s="125" t="s">
        <v>16953</v>
      </c>
      <c r="AO977" s="125">
        <v>0</v>
      </c>
      <c r="AP977" s="125" t="s">
        <v>16930</v>
      </c>
      <c r="AQ977" s="125" t="s">
        <v>16945</v>
      </c>
      <c r="AR977" s="125">
        <v>0</v>
      </c>
      <c r="AS977" s="125"/>
      <c r="AT977" s="125"/>
      <c r="AU977" s="125"/>
      <c r="AV977" s="125"/>
      <c r="AW977" s="125" t="s">
        <v>617</v>
      </c>
      <c r="AX977" s="126">
        <v>3493.88</v>
      </c>
      <c r="AY977" s="126">
        <v>691.71</v>
      </c>
      <c r="AZ977" s="125" t="s">
        <v>2966</v>
      </c>
      <c r="BA977" s="125" t="s">
        <v>16991</v>
      </c>
      <c r="BB977" s="127"/>
      <c r="BC977" s="128">
        <f t="shared" si="412"/>
        <v>-108.28999999999996</v>
      </c>
      <c r="BJ977" s="97" t="str">
        <f t="shared" si="413"/>
        <v>нет данных</v>
      </c>
      <c r="BM977" s="97" t="s">
        <v>3391</v>
      </c>
      <c r="BN977" s="97" t="s">
        <v>775</v>
      </c>
      <c r="BO977" s="97" t="s">
        <v>3392</v>
      </c>
      <c r="BU977" s="97" t="s">
        <v>3391</v>
      </c>
      <c r="BV977" s="97" t="s">
        <v>775</v>
      </c>
      <c r="BW977" s="97" t="s">
        <v>3392</v>
      </c>
      <c r="CH977" s="119">
        <f t="shared" si="400"/>
        <v>2.6193447411060333E-10</v>
      </c>
    </row>
    <row r="978" spans="1:86" x14ac:dyDescent="0.3">
      <c r="B978" s="150" t="s">
        <v>266</v>
      </c>
      <c r="C978" s="150"/>
      <c r="D978" s="116">
        <f>D979</f>
        <v>13268555.52</v>
      </c>
      <c r="E978" s="117">
        <f t="shared" ref="E978:AE978" si="429">E979</f>
        <v>0</v>
      </c>
      <c r="F978" s="117">
        <f t="shared" si="429"/>
        <v>0</v>
      </c>
      <c r="G978" s="117">
        <f t="shared" si="429"/>
        <v>0</v>
      </c>
      <c r="H978" s="117">
        <f t="shared" si="429"/>
        <v>0</v>
      </c>
      <c r="I978" s="117">
        <f t="shared" si="429"/>
        <v>0</v>
      </c>
      <c r="J978" s="117">
        <f t="shared" si="429"/>
        <v>0</v>
      </c>
      <c r="K978" s="118">
        <f t="shared" si="429"/>
        <v>0</v>
      </c>
      <c r="L978" s="117">
        <f t="shared" si="429"/>
        <v>0</v>
      </c>
      <c r="M978" s="117">
        <f t="shared" si="429"/>
        <v>1488</v>
      </c>
      <c r="N978" s="117">
        <f t="shared" si="429"/>
        <v>12794747.91</v>
      </c>
      <c r="O978" s="117">
        <f t="shared" si="429"/>
        <v>0</v>
      </c>
      <c r="P978" s="117">
        <f t="shared" si="429"/>
        <v>0</v>
      </c>
      <c r="Q978" s="117">
        <f t="shared" si="429"/>
        <v>0</v>
      </c>
      <c r="R978" s="117">
        <f t="shared" si="429"/>
        <v>0</v>
      </c>
      <c r="S978" s="117">
        <f t="shared" si="429"/>
        <v>0</v>
      </c>
      <c r="T978" s="117">
        <f t="shared" si="429"/>
        <v>0</v>
      </c>
      <c r="U978" s="117">
        <f t="shared" si="429"/>
        <v>0</v>
      </c>
      <c r="V978" s="117">
        <f t="shared" si="429"/>
        <v>0</v>
      </c>
      <c r="W978" s="117">
        <f t="shared" si="429"/>
        <v>0</v>
      </c>
      <c r="X978" s="117">
        <f t="shared" si="429"/>
        <v>0</v>
      </c>
      <c r="Y978" s="117">
        <f t="shared" si="429"/>
        <v>0</v>
      </c>
      <c r="Z978" s="117">
        <f t="shared" si="429"/>
        <v>0</v>
      </c>
      <c r="AA978" s="117">
        <f t="shared" si="429"/>
        <v>0</v>
      </c>
      <c r="AB978" s="117">
        <f t="shared" si="429"/>
        <v>0</v>
      </c>
      <c r="AC978" s="117">
        <f t="shared" si="429"/>
        <v>273807.61</v>
      </c>
      <c r="AD978" s="117">
        <f t="shared" si="429"/>
        <v>200000</v>
      </c>
      <c r="AE978" s="117">
        <f t="shared" si="429"/>
        <v>0</v>
      </c>
      <c r="AF978" s="108" t="s">
        <v>17004</v>
      </c>
      <c r="AG978" s="108" t="s">
        <v>17004</v>
      </c>
      <c r="AH978" s="108" t="s">
        <v>17004</v>
      </c>
      <c r="AI978" s="124"/>
      <c r="AJ978" s="124"/>
      <c r="AK978" s="124"/>
      <c r="AL978" s="124"/>
      <c r="AM978" s="125"/>
      <c r="AN978" s="125"/>
      <c r="AO978" s="125"/>
      <c r="AP978" s="125"/>
      <c r="AQ978" s="125"/>
      <c r="AR978" s="125"/>
      <c r="AS978" s="125"/>
      <c r="AT978" s="125"/>
      <c r="AU978" s="125"/>
      <c r="AV978" s="125"/>
      <c r="AW978" s="125"/>
      <c r="AX978" s="126"/>
      <c r="AY978" s="126"/>
      <c r="AZ978" s="125"/>
      <c r="BA978" s="125"/>
      <c r="BB978" s="127"/>
      <c r="BC978" s="128">
        <f t="shared" ref="BC978:BC999" si="430">AY978-M978</f>
        <v>-1488</v>
      </c>
      <c r="BJ978" s="97" t="e">
        <f t="shared" si="413"/>
        <v>#N/A</v>
      </c>
      <c r="BM978" s="97" t="s">
        <v>676</v>
      </c>
      <c r="BN978" s="97" t="s">
        <v>2983</v>
      </c>
      <c r="BO978" s="97" t="s">
        <v>2983</v>
      </c>
      <c r="BU978" s="97" t="s">
        <v>676</v>
      </c>
      <c r="BV978" s="97" t="s">
        <v>2983</v>
      </c>
      <c r="BW978" s="97" t="s">
        <v>2983</v>
      </c>
      <c r="CH978" s="119">
        <f t="shared" si="400"/>
        <v>-5.8207660913467407E-10</v>
      </c>
    </row>
    <row r="979" spans="1:86" x14ac:dyDescent="0.3">
      <c r="A979" s="97">
        <v>1</v>
      </c>
      <c r="B979" s="120">
        <f>SUBTOTAL(9,$A$827:A979)</f>
        <v>117</v>
      </c>
      <c r="C979" s="130" t="s">
        <v>286</v>
      </c>
      <c r="D979" s="117">
        <f>E979+F979+G979+H979+I979+J979+L979+N979+P979+R979+T979+U979+V979+W979+X979+Y979+Z979+AA979+AB979+AC979+AD979+AE979</f>
        <v>13268555.52</v>
      </c>
      <c r="E979" s="133">
        <v>0</v>
      </c>
      <c r="F979" s="133">
        <v>0</v>
      </c>
      <c r="G979" s="133">
        <v>0</v>
      </c>
      <c r="H979" s="133">
        <v>0</v>
      </c>
      <c r="I979" s="133">
        <v>0</v>
      </c>
      <c r="J979" s="133">
        <v>0</v>
      </c>
      <c r="K979" s="149">
        <v>0</v>
      </c>
      <c r="L979" s="133">
        <v>0</v>
      </c>
      <c r="M979" s="117">
        <v>1488</v>
      </c>
      <c r="N979" s="117">
        <v>12794747.91</v>
      </c>
      <c r="O979" s="133">
        <v>0</v>
      </c>
      <c r="P979" s="133">
        <v>0</v>
      </c>
      <c r="Q979" s="133">
        <v>0</v>
      </c>
      <c r="R979" s="133">
        <v>0</v>
      </c>
      <c r="S979" s="133">
        <v>0</v>
      </c>
      <c r="T979" s="133">
        <v>0</v>
      </c>
      <c r="U979" s="133">
        <v>0</v>
      </c>
      <c r="V979" s="133">
        <v>0</v>
      </c>
      <c r="W979" s="133">
        <v>0</v>
      </c>
      <c r="X979" s="133">
        <v>0</v>
      </c>
      <c r="Y979" s="133">
        <v>0</v>
      </c>
      <c r="Z979" s="133">
        <v>0</v>
      </c>
      <c r="AA979" s="133">
        <v>0</v>
      </c>
      <c r="AB979" s="133">
        <v>0</v>
      </c>
      <c r="AC979" s="117">
        <f>ROUND(N979*2.14%,2)</f>
        <v>273807.61</v>
      </c>
      <c r="AD979" s="133">
        <v>200000</v>
      </c>
      <c r="AE979" s="133">
        <v>0</v>
      </c>
      <c r="AF979" s="108">
        <v>2025</v>
      </c>
      <c r="AG979" s="108">
        <v>2025</v>
      </c>
      <c r="AH979" s="108">
        <v>2025</v>
      </c>
      <c r="AI979" s="124"/>
      <c r="AJ979" s="124"/>
      <c r="AK979" s="124"/>
      <c r="AL979" s="124"/>
      <c r="AM979" s="125" t="s">
        <v>16948</v>
      </c>
      <c r="AN979" s="125" t="s">
        <v>16937</v>
      </c>
      <c r="AO979" s="125">
        <v>0</v>
      </c>
      <c r="AP979" s="125" t="s">
        <v>16943</v>
      </c>
      <c r="AQ979" s="125" t="s">
        <v>16943</v>
      </c>
      <c r="AR979" s="125" t="s">
        <v>16936</v>
      </c>
      <c r="AS979" s="125"/>
      <c r="AT979" s="125"/>
      <c r="AU979" s="125"/>
      <c r="AV979" s="125"/>
      <c r="AW979" s="125" t="s">
        <v>669</v>
      </c>
      <c r="AX979" s="126">
        <v>5515.1</v>
      </c>
      <c r="AY979" s="126">
        <v>1487.28</v>
      </c>
      <c r="AZ979" s="125" t="s">
        <v>2989</v>
      </c>
      <c r="BA979" s="125" t="s">
        <v>16991</v>
      </c>
      <c r="BB979" s="127"/>
      <c r="BC979" s="128">
        <f t="shared" si="430"/>
        <v>-0.72000000000002728</v>
      </c>
      <c r="BJ979" s="97" t="str">
        <f t="shared" si="413"/>
        <v>1614.800</v>
      </c>
      <c r="BM979" s="97" t="s">
        <v>3393</v>
      </c>
      <c r="BN979" s="97" t="s">
        <v>715</v>
      </c>
      <c r="BO979" s="97" t="s">
        <v>3358</v>
      </c>
      <c r="BU979" s="97" t="s">
        <v>3393</v>
      </c>
      <c r="BV979" s="97" t="s">
        <v>715</v>
      </c>
      <c r="BW979" s="97" t="s">
        <v>3358</v>
      </c>
      <c r="CH979" s="119">
        <f t="shared" si="400"/>
        <v>-5.8207660913467407E-10</v>
      </c>
    </row>
    <row r="980" spans="1:86" ht="20.25" customHeight="1" x14ac:dyDescent="0.3">
      <c r="B980" s="150" t="s">
        <v>52</v>
      </c>
      <c r="C980" s="150"/>
      <c r="D980" s="116">
        <f>D981</f>
        <v>5602584</v>
      </c>
      <c r="E980" s="117">
        <f t="shared" ref="E980:AE980" si="431">E981</f>
        <v>0</v>
      </c>
      <c r="F980" s="117">
        <f t="shared" si="431"/>
        <v>0</v>
      </c>
      <c r="G980" s="117">
        <f t="shared" si="431"/>
        <v>0</v>
      </c>
      <c r="H980" s="117">
        <f t="shared" si="431"/>
        <v>0</v>
      </c>
      <c r="I980" s="117">
        <f t="shared" si="431"/>
        <v>0</v>
      </c>
      <c r="J980" s="117">
        <f t="shared" si="431"/>
        <v>0</v>
      </c>
      <c r="K980" s="118">
        <f t="shared" si="431"/>
        <v>0</v>
      </c>
      <c r="L980" s="117">
        <f t="shared" si="431"/>
        <v>0</v>
      </c>
      <c r="M980" s="117">
        <f t="shared" si="431"/>
        <v>650</v>
      </c>
      <c r="N980" s="117">
        <f t="shared" si="431"/>
        <v>5308972</v>
      </c>
      <c r="O980" s="117">
        <f t="shared" si="431"/>
        <v>0</v>
      </c>
      <c r="P980" s="117">
        <f t="shared" si="431"/>
        <v>0</v>
      </c>
      <c r="Q980" s="117">
        <f t="shared" si="431"/>
        <v>0</v>
      </c>
      <c r="R980" s="117">
        <f t="shared" si="431"/>
        <v>0</v>
      </c>
      <c r="S980" s="117">
        <f t="shared" si="431"/>
        <v>0</v>
      </c>
      <c r="T980" s="117">
        <f t="shared" si="431"/>
        <v>0</v>
      </c>
      <c r="U980" s="117">
        <f t="shared" si="431"/>
        <v>0</v>
      </c>
      <c r="V980" s="117">
        <f t="shared" si="431"/>
        <v>0</v>
      </c>
      <c r="W980" s="117">
        <f t="shared" si="431"/>
        <v>0</v>
      </c>
      <c r="X980" s="117">
        <f t="shared" si="431"/>
        <v>0</v>
      </c>
      <c r="Y980" s="117">
        <f t="shared" si="431"/>
        <v>0</v>
      </c>
      <c r="Z980" s="117">
        <f t="shared" si="431"/>
        <v>0</v>
      </c>
      <c r="AA980" s="117">
        <f t="shared" si="431"/>
        <v>0</v>
      </c>
      <c r="AB980" s="117">
        <f t="shared" si="431"/>
        <v>0</v>
      </c>
      <c r="AC980" s="117">
        <f t="shared" si="431"/>
        <v>113612</v>
      </c>
      <c r="AD980" s="117">
        <f t="shared" si="431"/>
        <v>180000</v>
      </c>
      <c r="AE980" s="117">
        <f t="shared" si="431"/>
        <v>0</v>
      </c>
      <c r="AF980" s="108" t="s">
        <v>17004</v>
      </c>
      <c r="AG980" s="108" t="s">
        <v>17004</v>
      </c>
      <c r="AH980" s="108" t="s">
        <v>17004</v>
      </c>
      <c r="AI980" s="124"/>
      <c r="AJ980" s="124"/>
      <c r="AK980" s="124"/>
      <c r="AL980" s="124"/>
      <c r="AM980" s="125"/>
      <c r="AN980" s="125"/>
      <c r="AO980" s="125"/>
      <c r="AP980" s="125"/>
      <c r="AQ980" s="125"/>
      <c r="AR980" s="125"/>
      <c r="AS980" s="125"/>
      <c r="AT980" s="125"/>
      <c r="AU980" s="125"/>
      <c r="AV980" s="125"/>
      <c r="AW980" s="125"/>
      <c r="AX980" s="126"/>
      <c r="AY980" s="126"/>
      <c r="AZ980" s="125"/>
      <c r="BA980" s="125"/>
      <c r="BB980" s="127"/>
      <c r="BC980" s="128">
        <f t="shared" si="430"/>
        <v>-650</v>
      </c>
      <c r="BJ980" s="97" t="e">
        <f t="shared" ref="BJ980:BJ999" si="432">VLOOKUP(C980,BM:BO,3,FALSE)</f>
        <v>#N/A</v>
      </c>
      <c r="BM980" s="97" t="s">
        <v>3029</v>
      </c>
      <c r="BN980" s="97" t="s">
        <v>663</v>
      </c>
      <c r="BO980" s="97" t="s">
        <v>3030</v>
      </c>
      <c r="BU980" s="97" t="s">
        <v>3029</v>
      </c>
      <c r="BV980" s="97" t="s">
        <v>663</v>
      </c>
      <c r="BW980" s="97" t="s">
        <v>3030</v>
      </c>
      <c r="CH980" s="119">
        <f t="shared" si="400"/>
        <v>0</v>
      </c>
    </row>
    <row r="981" spans="1:86" x14ac:dyDescent="0.3">
      <c r="A981" s="97">
        <v>1</v>
      </c>
      <c r="B981" s="120">
        <f>SUBTOTAL(9,$A$827:A981)</f>
        <v>118</v>
      </c>
      <c r="C981" s="196" t="s">
        <v>15883</v>
      </c>
      <c r="D981" s="117">
        <f>E981+F981+G981+H981+I981+J981+L981+N981+P981+R981+T981+U981+V981+W981+X981+Y981+Z981+AA981+AB981+AC981+AD981+AE981</f>
        <v>5602584</v>
      </c>
      <c r="E981" s="133">
        <v>0</v>
      </c>
      <c r="F981" s="133">
        <v>0</v>
      </c>
      <c r="G981" s="133">
        <v>0</v>
      </c>
      <c r="H981" s="133">
        <v>0</v>
      </c>
      <c r="I981" s="133">
        <v>0</v>
      </c>
      <c r="J981" s="133">
        <v>0</v>
      </c>
      <c r="K981" s="149">
        <v>0</v>
      </c>
      <c r="L981" s="133">
        <v>0</v>
      </c>
      <c r="M981" s="117">
        <v>650</v>
      </c>
      <c r="N981" s="117">
        <v>5308972</v>
      </c>
      <c r="O981" s="133">
        <v>0</v>
      </c>
      <c r="P981" s="133">
        <v>0</v>
      </c>
      <c r="Q981" s="133">
        <v>0</v>
      </c>
      <c r="R981" s="133">
        <v>0</v>
      </c>
      <c r="S981" s="133">
        <v>0</v>
      </c>
      <c r="T981" s="133">
        <v>0</v>
      </c>
      <c r="U981" s="133">
        <v>0</v>
      </c>
      <c r="V981" s="133">
        <v>0</v>
      </c>
      <c r="W981" s="133">
        <v>0</v>
      </c>
      <c r="X981" s="133">
        <v>0</v>
      </c>
      <c r="Y981" s="133">
        <v>0</v>
      </c>
      <c r="Z981" s="133">
        <v>0</v>
      </c>
      <c r="AA981" s="133">
        <v>0</v>
      </c>
      <c r="AB981" s="133">
        <v>0</v>
      </c>
      <c r="AC981" s="117">
        <f>ROUND(N981*2.14%,2)</f>
        <v>113612</v>
      </c>
      <c r="AD981" s="117">
        <v>180000</v>
      </c>
      <c r="AE981" s="133">
        <v>0</v>
      </c>
      <c r="AF981" s="108">
        <v>2025</v>
      </c>
      <c r="AG981" s="108">
        <v>2025</v>
      </c>
      <c r="AH981" s="108">
        <v>2025</v>
      </c>
      <c r="AI981" s="124"/>
      <c r="AJ981" s="124"/>
      <c r="AK981" s="124"/>
      <c r="AL981" s="124"/>
      <c r="AM981" s="125" t="s">
        <v>16932</v>
      </c>
      <c r="AN981" s="125" t="s">
        <v>16930</v>
      </c>
      <c r="AO981" s="125"/>
      <c r="AP981" s="125" t="s">
        <v>16944</v>
      </c>
      <c r="AQ981" s="125" t="s">
        <v>16951</v>
      </c>
      <c r="AR981" s="125"/>
      <c r="AS981" s="125"/>
      <c r="AT981" s="125"/>
      <c r="AU981" s="125"/>
      <c r="AV981" s="125"/>
      <c r="AW981" s="125">
        <v>1969</v>
      </c>
      <c r="AX981" s="126">
        <v>691.6</v>
      </c>
      <c r="AY981" s="126">
        <v>650</v>
      </c>
      <c r="AZ981" s="125" t="s">
        <v>2966</v>
      </c>
      <c r="BA981" s="125" t="s">
        <v>16991</v>
      </c>
      <c r="BB981" s="127"/>
      <c r="BC981" s="128">
        <f t="shared" si="430"/>
        <v>0</v>
      </c>
      <c r="BJ981" s="97" t="str">
        <f t="shared" si="432"/>
        <v>556.200</v>
      </c>
      <c r="BM981" s="97" t="s">
        <v>513</v>
      </c>
      <c r="BN981" s="97" t="s">
        <v>841</v>
      </c>
      <c r="BO981" s="97" t="s">
        <v>3031</v>
      </c>
      <c r="BU981" s="97" t="s">
        <v>513</v>
      </c>
      <c r="BV981" s="97" t="s">
        <v>841</v>
      </c>
      <c r="BW981" s="97" t="s">
        <v>3031</v>
      </c>
      <c r="CH981" s="119">
        <f t="shared" si="400"/>
        <v>0</v>
      </c>
    </row>
    <row r="982" spans="1:86" x14ac:dyDescent="0.3">
      <c r="B982" s="150" t="s">
        <v>53</v>
      </c>
      <c r="C982" s="197"/>
      <c r="D982" s="116">
        <f>D983</f>
        <v>3167614.8</v>
      </c>
      <c r="E982" s="117">
        <f t="shared" ref="E982:AE982" si="433">E983</f>
        <v>0</v>
      </c>
      <c r="F982" s="117">
        <f t="shared" si="433"/>
        <v>0</v>
      </c>
      <c r="G982" s="117">
        <f t="shared" si="433"/>
        <v>0</v>
      </c>
      <c r="H982" s="117">
        <f t="shared" si="433"/>
        <v>0</v>
      </c>
      <c r="I982" s="117">
        <f t="shared" si="433"/>
        <v>0</v>
      </c>
      <c r="J982" s="117">
        <f t="shared" si="433"/>
        <v>0</v>
      </c>
      <c r="K982" s="118">
        <f t="shared" si="433"/>
        <v>0</v>
      </c>
      <c r="L982" s="117">
        <f t="shared" si="433"/>
        <v>0</v>
      </c>
      <c r="M982" s="117">
        <f t="shared" si="433"/>
        <v>367.5</v>
      </c>
      <c r="N982" s="117">
        <f t="shared" si="433"/>
        <v>2954390.84</v>
      </c>
      <c r="O982" s="117">
        <f t="shared" si="433"/>
        <v>0</v>
      </c>
      <c r="P982" s="117">
        <f t="shared" si="433"/>
        <v>0</v>
      </c>
      <c r="Q982" s="117">
        <f t="shared" si="433"/>
        <v>0</v>
      </c>
      <c r="R982" s="117">
        <f t="shared" si="433"/>
        <v>0</v>
      </c>
      <c r="S982" s="117">
        <f t="shared" si="433"/>
        <v>0</v>
      </c>
      <c r="T982" s="117">
        <f t="shared" si="433"/>
        <v>0</v>
      </c>
      <c r="U982" s="117">
        <f t="shared" si="433"/>
        <v>0</v>
      </c>
      <c r="V982" s="117">
        <f t="shared" si="433"/>
        <v>0</v>
      </c>
      <c r="W982" s="117">
        <f t="shared" si="433"/>
        <v>0</v>
      </c>
      <c r="X982" s="117">
        <f t="shared" si="433"/>
        <v>0</v>
      </c>
      <c r="Y982" s="117">
        <f t="shared" si="433"/>
        <v>0</v>
      </c>
      <c r="Z982" s="117">
        <f t="shared" si="433"/>
        <v>0</v>
      </c>
      <c r="AA982" s="117">
        <f t="shared" si="433"/>
        <v>0</v>
      </c>
      <c r="AB982" s="117">
        <f t="shared" si="433"/>
        <v>0</v>
      </c>
      <c r="AC982" s="117">
        <f t="shared" si="433"/>
        <v>63223.96</v>
      </c>
      <c r="AD982" s="117">
        <f t="shared" si="433"/>
        <v>150000</v>
      </c>
      <c r="AE982" s="117">
        <f t="shared" si="433"/>
        <v>0</v>
      </c>
      <c r="AF982" s="108" t="s">
        <v>17004</v>
      </c>
      <c r="AG982" s="108" t="s">
        <v>17004</v>
      </c>
      <c r="AH982" s="108" t="s">
        <v>17004</v>
      </c>
      <c r="AI982" s="124"/>
      <c r="AJ982" s="124"/>
      <c r="AK982" s="124"/>
      <c r="AL982" s="124"/>
      <c r="AM982" s="125"/>
      <c r="AN982" s="125"/>
      <c r="AO982" s="125"/>
      <c r="AP982" s="125"/>
      <c r="AQ982" s="125"/>
      <c r="AR982" s="125"/>
      <c r="AS982" s="125"/>
      <c r="AT982" s="125"/>
      <c r="AU982" s="125"/>
      <c r="AV982" s="125"/>
      <c r="AW982" s="125"/>
      <c r="AX982" s="126"/>
      <c r="AY982" s="126"/>
      <c r="AZ982" s="125"/>
      <c r="BA982" s="125"/>
      <c r="BB982" s="127"/>
      <c r="BC982" s="128">
        <f t="shared" si="430"/>
        <v>-367.5</v>
      </c>
      <c r="BJ982" s="97" t="e">
        <f t="shared" si="432"/>
        <v>#N/A</v>
      </c>
      <c r="BM982" s="97" t="s">
        <v>3032</v>
      </c>
      <c r="BN982" s="97" t="s">
        <v>2983</v>
      </c>
      <c r="BO982" s="97" t="s">
        <v>855</v>
      </c>
      <c r="BU982" s="97" t="s">
        <v>3032</v>
      </c>
      <c r="BV982" s="97" t="s">
        <v>2983</v>
      </c>
      <c r="BW982" s="97" t="s">
        <v>855</v>
      </c>
      <c r="CH982" s="119">
        <f t="shared" si="400"/>
        <v>-2.9103830456733704E-11</v>
      </c>
    </row>
    <row r="983" spans="1:86" x14ac:dyDescent="0.3">
      <c r="A983" s="97">
        <v>1</v>
      </c>
      <c r="B983" s="120">
        <f>SUBTOTAL(9,$A$827:A983)</f>
        <v>119</v>
      </c>
      <c r="C983" s="171" t="s">
        <v>66</v>
      </c>
      <c r="D983" s="117">
        <f>E983+F983+G983+H983+I983+J983+L983+N983+P983+R983+T983+U983+V983+W983+X983+Y983+Z983+AA983+AB983+AC983+AD983+AE983</f>
        <v>3167614.8</v>
      </c>
      <c r="E983" s="133">
        <v>0</v>
      </c>
      <c r="F983" s="133">
        <v>0</v>
      </c>
      <c r="G983" s="133">
        <v>0</v>
      </c>
      <c r="H983" s="133">
        <v>0</v>
      </c>
      <c r="I983" s="133">
        <v>0</v>
      </c>
      <c r="J983" s="133">
        <v>0</v>
      </c>
      <c r="K983" s="149">
        <v>0</v>
      </c>
      <c r="L983" s="133">
        <v>0</v>
      </c>
      <c r="M983" s="117">
        <v>367.5</v>
      </c>
      <c r="N983" s="117">
        <v>2954390.84</v>
      </c>
      <c r="O983" s="133">
        <v>0</v>
      </c>
      <c r="P983" s="133">
        <v>0</v>
      </c>
      <c r="Q983" s="133">
        <v>0</v>
      </c>
      <c r="R983" s="133">
        <v>0</v>
      </c>
      <c r="S983" s="133">
        <v>0</v>
      </c>
      <c r="T983" s="133">
        <v>0</v>
      </c>
      <c r="U983" s="133">
        <v>0</v>
      </c>
      <c r="V983" s="133">
        <v>0</v>
      </c>
      <c r="W983" s="133">
        <v>0</v>
      </c>
      <c r="X983" s="133">
        <v>0</v>
      </c>
      <c r="Y983" s="133">
        <v>0</v>
      </c>
      <c r="Z983" s="133">
        <v>0</v>
      </c>
      <c r="AA983" s="133">
        <v>0</v>
      </c>
      <c r="AB983" s="133">
        <v>0</v>
      </c>
      <c r="AC983" s="117">
        <f>ROUND(N983*2.14%,2)</f>
        <v>63223.96</v>
      </c>
      <c r="AD983" s="117">
        <v>150000</v>
      </c>
      <c r="AE983" s="133">
        <v>0</v>
      </c>
      <c r="AF983" s="108">
        <v>2025</v>
      </c>
      <c r="AG983" s="108">
        <v>2025</v>
      </c>
      <c r="AH983" s="108">
        <v>2025</v>
      </c>
      <c r="AI983" s="124"/>
      <c r="AJ983" s="124"/>
      <c r="AK983" s="124"/>
      <c r="AL983" s="124"/>
      <c r="AM983" s="125" t="s">
        <v>16928</v>
      </c>
      <c r="AN983" s="125" t="s">
        <v>16949</v>
      </c>
      <c r="AO983" s="125">
        <v>0</v>
      </c>
      <c r="AP983" s="125" t="s">
        <v>16934</v>
      </c>
      <c r="AQ983" s="125" t="s">
        <v>16945</v>
      </c>
      <c r="AR983" s="125">
        <v>0</v>
      </c>
      <c r="AS983" s="125"/>
      <c r="AT983" s="125"/>
      <c r="AU983" s="125"/>
      <c r="AV983" s="125"/>
      <c r="AW983" s="125" t="s">
        <v>616</v>
      </c>
      <c r="AX983" s="126">
        <v>649.29999999999995</v>
      </c>
      <c r="AY983" s="126">
        <v>367.5</v>
      </c>
      <c r="AZ983" s="125" t="s">
        <v>2966</v>
      </c>
      <c r="BA983" s="125" t="s">
        <v>16991</v>
      </c>
      <c r="BB983" s="127"/>
      <c r="BC983" s="128">
        <f t="shared" si="430"/>
        <v>0</v>
      </c>
      <c r="BJ983" s="97" t="str">
        <f t="shared" si="432"/>
        <v>297.700</v>
      </c>
      <c r="BM983" s="97" t="s">
        <v>3033</v>
      </c>
      <c r="BN983" s="97" t="s">
        <v>780</v>
      </c>
      <c r="BO983" s="97" t="s">
        <v>3034</v>
      </c>
      <c r="BU983" s="97" t="s">
        <v>3033</v>
      </c>
      <c r="BV983" s="97" t="s">
        <v>780</v>
      </c>
      <c r="BW983" s="97" t="s">
        <v>3034</v>
      </c>
      <c r="CH983" s="119">
        <f t="shared" si="400"/>
        <v>-2.9103830456733704E-11</v>
      </c>
    </row>
    <row r="984" spans="1:86" x14ac:dyDescent="0.3">
      <c r="B984" s="150" t="s">
        <v>55</v>
      </c>
      <c r="C984" s="150"/>
      <c r="D984" s="116">
        <f>D985</f>
        <v>4525164</v>
      </c>
      <c r="E984" s="117">
        <f t="shared" ref="E984:AE984" si="434">E985</f>
        <v>0</v>
      </c>
      <c r="F984" s="117">
        <f t="shared" si="434"/>
        <v>0</v>
      </c>
      <c r="G984" s="117">
        <f t="shared" si="434"/>
        <v>0</v>
      </c>
      <c r="H984" s="117">
        <f t="shared" si="434"/>
        <v>0</v>
      </c>
      <c r="I984" s="117">
        <f t="shared" si="434"/>
        <v>0</v>
      </c>
      <c r="J984" s="117">
        <f t="shared" si="434"/>
        <v>0</v>
      </c>
      <c r="K984" s="118">
        <f t="shared" si="434"/>
        <v>0</v>
      </c>
      <c r="L984" s="117">
        <f t="shared" si="434"/>
        <v>0</v>
      </c>
      <c r="M984" s="117">
        <f t="shared" si="434"/>
        <v>525</v>
      </c>
      <c r="N984" s="117">
        <f t="shared" si="434"/>
        <v>4254125.71</v>
      </c>
      <c r="O984" s="117">
        <f t="shared" si="434"/>
        <v>0</v>
      </c>
      <c r="P984" s="117">
        <f t="shared" si="434"/>
        <v>0</v>
      </c>
      <c r="Q984" s="117">
        <f t="shared" si="434"/>
        <v>0</v>
      </c>
      <c r="R984" s="117">
        <f t="shared" si="434"/>
        <v>0</v>
      </c>
      <c r="S984" s="117">
        <f t="shared" si="434"/>
        <v>0</v>
      </c>
      <c r="T984" s="117">
        <f t="shared" si="434"/>
        <v>0</v>
      </c>
      <c r="U984" s="117">
        <f t="shared" si="434"/>
        <v>0</v>
      </c>
      <c r="V984" s="117">
        <f t="shared" si="434"/>
        <v>0</v>
      </c>
      <c r="W984" s="117">
        <f t="shared" si="434"/>
        <v>0</v>
      </c>
      <c r="X984" s="117">
        <f t="shared" si="434"/>
        <v>0</v>
      </c>
      <c r="Y984" s="117">
        <f t="shared" si="434"/>
        <v>0</v>
      </c>
      <c r="Z984" s="117">
        <f t="shared" si="434"/>
        <v>0</v>
      </c>
      <c r="AA984" s="117">
        <f t="shared" si="434"/>
        <v>0</v>
      </c>
      <c r="AB984" s="117">
        <f t="shared" si="434"/>
        <v>0</v>
      </c>
      <c r="AC984" s="117">
        <f t="shared" si="434"/>
        <v>91038.29</v>
      </c>
      <c r="AD984" s="117">
        <f t="shared" si="434"/>
        <v>180000</v>
      </c>
      <c r="AE984" s="117">
        <f t="shared" si="434"/>
        <v>0</v>
      </c>
      <c r="AF984" s="108" t="s">
        <v>17004</v>
      </c>
      <c r="AG984" s="108" t="s">
        <v>17004</v>
      </c>
      <c r="AH984" s="108" t="s">
        <v>17004</v>
      </c>
      <c r="AI984" s="124"/>
      <c r="AJ984" s="124"/>
      <c r="AK984" s="124"/>
      <c r="AL984" s="124"/>
      <c r="AM984" s="125"/>
      <c r="AN984" s="125"/>
      <c r="AO984" s="125"/>
      <c r="AP984" s="125"/>
      <c r="AQ984" s="125"/>
      <c r="AR984" s="125"/>
      <c r="AS984" s="125"/>
      <c r="AT984" s="125"/>
      <c r="AU984" s="125"/>
      <c r="AV984" s="125"/>
      <c r="AW984" s="125"/>
      <c r="AX984" s="126"/>
      <c r="AY984" s="126"/>
      <c r="AZ984" s="125"/>
      <c r="BA984" s="125"/>
      <c r="BB984" s="127"/>
      <c r="BC984" s="128">
        <f t="shared" si="430"/>
        <v>-525</v>
      </c>
      <c r="BJ984" s="97" t="e">
        <f t="shared" si="432"/>
        <v>#N/A</v>
      </c>
      <c r="BM984" s="97" t="s">
        <v>3035</v>
      </c>
      <c r="BN984" s="97" t="s">
        <v>666</v>
      </c>
      <c r="BO984" s="97" t="s">
        <v>998</v>
      </c>
      <c r="BU984" s="97" t="s">
        <v>3035</v>
      </c>
      <c r="BV984" s="97" t="s">
        <v>666</v>
      </c>
      <c r="BW984" s="97" t="s">
        <v>998</v>
      </c>
      <c r="CH984" s="119">
        <f t="shared" si="400"/>
        <v>5.8207660913467407E-11</v>
      </c>
    </row>
    <row r="985" spans="1:86" x14ac:dyDescent="0.3">
      <c r="A985" s="97">
        <v>1</v>
      </c>
      <c r="B985" s="120">
        <f>SUBTOTAL(9,$A$827:A985)</f>
        <v>120</v>
      </c>
      <c r="C985" s="130" t="s">
        <v>67</v>
      </c>
      <c r="D985" s="117">
        <f>E985+F985+G985+H985+I985+J985+L985+N985+P985+R985+T985+U985+V985+W985+X985+Y985+Z985+AA985+AB985+AC985+AD985+AE985</f>
        <v>4525164</v>
      </c>
      <c r="E985" s="133">
        <v>0</v>
      </c>
      <c r="F985" s="133">
        <v>0</v>
      </c>
      <c r="G985" s="133">
        <v>0</v>
      </c>
      <c r="H985" s="133">
        <v>0</v>
      </c>
      <c r="I985" s="133">
        <v>0</v>
      </c>
      <c r="J985" s="133">
        <v>0</v>
      </c>
      <c r="K985" s="149">
        <v>0</v>
      </c>
      <c r="L985" s="133">
        <v>0</v>
      </c>
      <c r="M985" s="117">
        <v>525</v>
      </c>
      <c r="N985" s="117">
        <v>4254125.71</v>
      </c>
      <c r="O985" s="133">
        <v>0</v>
      </c>
      <c r="P985" s="133">
        <v>0</v>
      </c>
      <c r="Q985" s="133">
        <v>0</v>
      </c>
      <c r="R985" s="133">
        <v>0</v>
      </c>
      <c r="S985" s="133">
        <v>0</v>
      </c>
      <c r="T985" s="133">
        <v>0</v>
      </c>
      <c r="U985" s="133">
        <v>0</v>
      </c>
      <c r="V985" s="133">
        <v>0</v>
      </c>
      <c r="W985" s="133">
        <v>0</v>
      </c>
      <c r="X985" s="133">
        <v>0</v>
      </c>
      <c r="Y985" s="133">
        <v>0</v>
      </c>
      <c r="Z985" s="133">
        <v>0</v>
      </c>
      <c r="AA985" s="133">
        <v>0</v>
      </c>
      <c r="AB985" s="133">
        <v>0</v>
      </c>
      <c r="AC985" s="117">
        <f>ROUND(N985*2.14%,2)</f>
        <v>91038.29</v>
      </c>
      <c r="AD985" s="117">
        <v>180000</v>
      </c>
      <c r="AE985" s="133">
        <v>0</v>
      </c>
      <c r="AF985" s="108">
        <v>2025</v>
      </c>
      <c r="AG985" s="108">
        <v>2025</v>
      </c>
      <c r="AH985" s="108">
        <v>2025</v>
      </c>
      <c r="AI985" s="124"/>
      <c r="AJ985" s="124"/>
      <c r="AK985" s="124"/>
      <c r="AL985" s="124"/>
      <c r="AM985" s="125" t="s">
        <v>16932</v>
      </c>
      <c r="AN985" s="125" t="s">
        <v>16953</v>
      </c>
      <c r="AO985" s="125">
        <v>0</v>
      </c>
      <c r="AP985" s="125" t="s">
        <v>16930</v>
      </c>
      <c r="AQ985" s="125" t="s">
        <v>16951</v>
      </c>
      <c r="AR985" s="125">
        <v>0</v>
      </c>
      <c r="AS985" s="125"/>
      <c r="AT985" s="125"/>
      <c r="AU985" s="125"/>
      <c r="AV985" s="125"/>
      <c r="AW985" s="125" t="s">
        <v>663</v>
      </c>
      <c r="AX985" s="126">
        <v>375.2</v>
      </c>
      <c r="AY985" s="126">
        <v>525</v>
      </c>
      <c r="AZ985" s="125" t="s">
        <v>2966</v>
      </c>
      <c r="BA985" s="125" t="s">
        <v>16991</v>
      </c>
      <c r="BB985" s="127"/>
      <c r="BC985" s="128">
        <f t="shared" si="430"/>
        <v>0</v>
      </c>
      <c r="BJ985" s="97" t="str">
        <f t="shared" si="432"/>
        <v>283.600</v>
      </c>
      <c r="BM985" s="97" t="s">
        <v>3036</v>
      </c>
      <c r="BN985" s="97" t="s">
        <v>1342</v>
      </c>
      <c r="BO985" s="97" t="s">
        <v>3038</v>
      </c>
      <c r="BU985" s="97" t="s">
        <v>3036</v>
      </c>
      <c r="BV985" s="97" t="s">
        <v>1342</v>
      </c>
      <c r="BW985" s="97" t="s">
        <v>3038</v>
      </c>
      <c r="CH985" s="119">
        <f t="shared" si="400"/>
        <v>5.8207660913467407E-11</v>
      </c>
    </row>
    <row r="986" spans="1:86" x14ac:dyDescent="0.3">
      <c r="B986" s="150" t="s">
        <v>56</v>
      </c>
      <c r="C986" s="150"/>
      <c r="D986" s="116">
        <f>D987</f>
        <v>6572262</v>
      </c>
      <c r="E986" s="117">
        <f t="shared" ref="E986:AE986" si="435">E987</f>
        <v>0</v>
      </c>
      <c r="F986" s="117">
        <f t="shared" si="435"/>
        <v>0</v>
      </c>
      <c r="G986" s="117">
        <f t="shared" si="435"/>
        <v>0</v>
      </c>
      <c r="H986" s="117">
        <f t="shared" si="435"/>
        <v>0</v>
      </c>
      <c r="I986" s="117">
        <f t="shared" si="435"/>
        <v>0</v>
      </c>
      <c r="J986" s="117">
        <f t="shared" si="435"/>
        <v>0</v>
      </c>
      <c r="K986" s="118">
        <f t="shared" si="435"/>
        <v>0</v>
      </c>
      <c r="L986" s="117">
        <f t="shared" si="435"/>
        <v>0</v>
      </c>
      <c r="M986" s="117">
        <f t="shared" si="435"/>
        <v>762.5</v>
      </c>
      <c r="N986" s="117">
        <f t="shared" si="435"/>
        <v>6258333.6600000001</v>
      </c>
      <c r="O986" s="117">
        <f t="shared" si="435"/>
        <v>0</v>
      </c>
      <c r="P986" s="117">
        <f t="shared" si="435"/>
        <v>0</v>
      </c>
      <c r="Q986" s="117">
        <f t="shared" si="435"/>
        <v>0</v>
      </c>
      <c r="R986" s="117">
        <f t="shared" si="435"/>
        <v>0</v>
      </c>
      <c r="S986" s="117">
        <f t="shared" si="435"/>
        <v>0</v>
      </c>
      <c r="T986" s="117">
        <f t="shared" si="435"/>
        <v>0</v>
      </c>
      <c r="U986" s="117">
        <f t="shared" si="435"/>
        <v>0</v>
      </c>
      <c r="V986" s="117">
        <f t="shared" si="435"/>
        <v>0</v>
      </c>
      <c r="W986" s="117">
        <f t="shared" si="435"/>
        <v>0</v>
      </c>
      <c r="X986" s="117">
        <f t="shared" si="435"/>
        <v>0</v>
      </c>
      <c r="Y986" s="117">
        <f t="shared" si="435"/>
        <v>0</v>
      </c>
      <c r="Z986" s="117">
        <f t="shared" si="435"/>
        <v>0</v>
      </c>
      <c r="AA986" s="117">
        <f t="shared" si="435"/>
        <v>0</v>
      </c>
      <c r="AB986" s="117">
        <f t="shared" si="435"/>
        <v>0</v>
      </c>
      <c r="AC986" s="117">
        <f t="shared" si="435"/>
        <v>133928.34</v>
      </c>
      <c r="AD986" s="117">
        <f t="shared" si="435"/>
        <v>180000</v>
      </c>
      <c r="AE986" s="117">
        <f t="shared" si="435"/>
        <v>0</v>
      </c>
      <c r="AF986" s="108" t="s">
        <v>17004</v>
      </c>
      <c r="AG986" s="108" t="s">
        <v>17004</v>
      </c>
      <c r="AH986" s="108" t="s">
        <v>17004</v>
      </c>
      <c r="AI986" s="124"/>
      <c r="AJ986" s="124"/>
      <c r="AK986" s="124"/>
      <c r="AL986" s="124"/>
      <c r="AM986" s="125"/>
      <c r="AN986" s="125"/>
      <c r="AO986" s="125"/>
      <c r="AP986" s="125"/>
      <c r="AQ986" s="125"/>
      <c r="AR986" s="125"/>
      <c r="AS986" s="125"/>
      <c r="AT986" s="125"/>
      <c r="AU986" s="125"/>
      <c r="AV986" s="125"/>
      <c r="AW986" s="125"/>
      <c r="AX986" s="126"/>
      <c r="AY986" s="126"/>
      <c r="AZ986" s="125"/>
      <c r="BA986" s="125"/>
      <c r="BB986" s="127"/>
      <c r="BC986" s="128">
        <f t="shared" si="430"/>
        <v>-762.5</v>
      </c>
      <c r="BJ986" s="97" t="e">
        <f t="shared" si="432"/>
        <v>#N/A</v>
      </c>
      <c r="BM986" s="97" t="s">
        <v>3039</v>
      </c>
      <c r="BN986" s="97" t="s">
        <v>2983</v>
      </c>
      <c r="BO986" s="97" t="s">
        <v>2983</v>
      </c>
      <c r="BU986" s="97" t="s">
        <v>3039</v>
      </c>
      <c r="BV986" s="97" t="s">
        <v>2983</v>
      </c>
      <c r="BW986" s="97" t="s">
        <v>2983</v>
      </c>
      <c r="CH986" s="119">
        <f t="shared" si="400"/>
        <v>-1.4551915228366852E-10</v>
      </c>
    </row>
    <row r="987" spans="1:86" x14ac:dyDescent="0.3">
      <c r="A987" s="97">
        <v>1</v>
      </c>
      <c r="B987" s="120">
        <f>SUBTOTAL(9,$A$827:A987)</f>
        <v>121</v>
      </c>
      <c r="C987" s="198" t="s">
        <v>68</v>
      </c>
      <c r="D987" s="117">
        <f>E987+F987+G987+H987+I987+J987+L987+N987+P987+R987+T987+U987+V987+W987+X987+Y987+Z987+AA987+AB987+AC987+AD987+AE987</f>
        <v>6572262</v>
      </c>
      <c r="E987" s="133">
        <v>0</v>
      </c>
      <c r="F987" s="133">
        <v>0</v>
      </c>
      <c r="G987" s="133">
        <v>0</v>
      </c>
      <c r="H987" s="133">
        <v>0</v>
      </c>
      <c r="I987" s="133">
        <v>0</v>
      </c>
      <c r="J987" s="133">
        <v>0</v>
      </c>
      <c r="K987" s="149">
        <v>0</v>
      </c>
      <c r="L987" s="133">
        <v>0</v>
      </c>
      <c r="M987" s="117">
        <v>762.5</v>
      </c>
      <c r="N987" s="117">
        <v>6258333.6600000001</v>
      </c>
      <c r="O987" s="133">
        <v>0</v>
      </c>
      <c r="P987" s="133">
        <v>0</v>
      </c>
      <c r="Q987" s="133">
        <v>0</v>
      </c>
      <c r="R987" s="133">
        <v>0</v>
      </c>
      <c r="S987" s="133">
        <v>0</v>
      </c>
      <c r="T987" s="133">
        <v>0</v>
      </c>
      <c r="U987" s="133">
        <v>0</v>
      </c>
      <c r="V987" s="133">
        <v>0</v>
      </c>
      <c r="W987" s="133">
        <v>0</v>
      </c>
      <c r="X987" s="133">
        <v>0</v>
      </c>
      <c r="Y987" s="133">
        <v>0</v>
      </c>
      <c r="Z987" s="133">
        <v>0</v>
      </c>
      <c r="AA987" s="133">
        <v>0</v>
      </c>
      <c r="AB987" s="133">
        <v>0</v>
      </c>
      <c r="AC987" s="117">
        <f>ROUND(N987*2.14%,2)</f>
        <v>133928.34</v>
      </c>
      <c r="AD987" s="117">
        <v>180000</v>
      </c>
      <c r="AE987" s="133">
        <v>0</v>
      </c>
      <c r="AF987" s="108">
        <v>2025</v>
      </c>
      <c r="AG987" s="108">
        <v>2025</v>
      </c>
      <c r="AH987" s="108">
        <v>2025</v>
      </c>
      <c r="AI987" s="124"/>
      <c r="AJ987" s="124"/>
      <c r="AK987" s="124"/>
      <c r="AL987" s="124"/>
      <c r="AM987" s="125" t="s">
        <v>16939</v>
      </c>
      <c r="AN987" s="125" t="s">
        <v>16930</v>
      </c>
      <c r="AO987" s="125">
        <v>0</v>
      </c>
      <c r="AP987" s="125" t="s">
        <v>16938</v>
      </c>
      <c r="AQ987" s="125" t="s">
        <v>16951</v>
      </c>
      <c r="AR987" s="125">
        <v>0</v>
      </c>
      <c r="AS987" s="125"/>
      <c r="AT987" s="125"/>
      <c r="AU987" s="125"/>
      <c r="AV987" s="125"/>
      <c r="AW987" s="125" t="s">
        <v>810</v>
      </c>
      <c r="AX987" s="126">
        <v>946</v>
      </c>
      <c r="AY987" s="126" t="s">
        <v>2983</v>
      </c>
      <c r="AZ987" s="125" t="s">
        <v>2966</v>
      </c>
      <c r="BA987" s="125" t="s">
        <v>16991</v>
      </c>
      <c r="BB987" s="127"/>
      <c r="BC987" s="128" t="e">
        <f t="shared" si="430"/>
        <v>#VALUE!</v>
      </c>
      <c r="BJ987" s="97" t="str">
        <f t="shared" si="432"/>
        <v>0.000</v>
      </c>
      <c r="BM987" s="97" t="s">
        <v>3040</v>
      </c>
      <c r="BN987" s="97" t="s">
        <v>928</v>
      </c>
      <c r="BO987" s="97" t="s">
        <v>3041</v>
      </c>
      <c r="BU987" s="97" t="s">
        <v>3040</v>
      </c>
      <c r="BV987" s="97" t="s">
        <v>928</v>
      </c>
      <c r="BW987" s="97" t="s">
        <v>3041</v>
      </c>
      <c r="CH987" s="119">
        <f t="shared" si="400"/>
        <v>-1.4551915228366852E-10</v>
      </c>
    </row>
    <row r="988" spans="1:86" x14ac:dyDescent="0.3">
      <c r="B988" s="150" t="s">
        <v>54</v>
      </c>
      <c r="C988" s="150"/>
      <c r="D988" s="116">
        <f>D989</f>
        <v>3102969.6</v>
      </c>
      <c r="E988" s="117">
        <f t="shared" ref="E988:AE988" si="436">E989</f>
        <v>0</v>
      </c>
      <c r="F988" s="117">
        <f t="shared" si="436"/>
        <v>0</v>
      </c>
      <c r="G988" s="117">
        <f t="shared" si="436"/>
        <v>0</v>
      </c>
      <c r="H988" s="117">
        <f t="shared" si="436"/>
        <v>0</v>
      </c>
      <c r="I988" s="117">
        <f t="shared" si="436"/>
        <v>0</v>
      </c>
      <c r="J988" s="117">
        <f t="shared" si="436"/>
        <v>0</v>
      </c>
      <c r="K988" s="118">
        <f t="shared" si="436"/>
        <v>0</v>
      </c>
      <c r="L988" s="117">
        <f t="shared" si="436"/>
        <v>0</v>
      </c>
      <c r="M988" s="117">
        <f t="shared" si="436"/>
        <v>360</v>
      </c>
      <c r="N988" s="117">
        <f t="shared" si="436"/>
        <v>2891100.06</v>
      </c>
      <c r="O988" s="117">
        <f t="shared" si="436"/>
        <v>0</v>
      </c>
      <c r="P988" s="117">
        <f t="shared" si="436"/>
        <v>0</v>
      </c>
      <c r="Q988" s="117">
        <f t="shared" si="436"/>
        <v>0</v>
      </c>
      <c r="R988" s="117">
        <f t="shared" si="436"/>
        <v>0</v>
      </c>
      <c r="S988" s="117">
        <f t="shared" si="436"/>
        <v>0</v>
      </c>
      <c r="T988" s="117">
        <f t="shared" si="436"/>
        <v>0</v>
      </c>
      <c r="U988" s="117">
        <f t="shared" si="436"/>
        <v>0</v>
      </c>
      <c r="V988" s="117">
        <f t="shared" si="436"/>
        <v>0</v>
      </c>
      <c r="W988" s="117">
        <f t="shared" si="436"/>
        <v>0</v>
      </c>
      <c r="X988" s="117">
        <f t="shared" si="436"/>
        <v>0</v>
      </c>
      <c r="Y988" s="117">
        <f t="shared" si="436"/>
        <v>0</v>
      </c>
      <c r="Z988" s="117">
        <f t="shared" si="436"/>
        <v>0</v>
      </c>
      <c r="AA988" s="117">
        <f t="shared" si="436"/>
        <v>0</v>
      </c>
      <c r="AB988" s="117">
        <f t="shared" si="436"/>
        <v>0</v>
      </c>
      <c r="AC988" s="117">
        <f t="shared" si="436"/>
        <v>61869.54</v>
      </c>
      <c r="AD988" s="117">
        <f t="shared" si="436"/>
        <v>150000</v>
      </c>
      <c r="AE988" s="117">
        <f t="shared" si="436"/>
        <v>0</v>
      </c>
      <c r="AF988" s="108" t="s">
        <v>17004</v>
      </c>
      <c r="AG988" s="108" t="s">
        <v>17004</v>
      </c>
      <c r="AH988" s="108" t="s">
        <v>17004</v>
      </c>
      <c r="AI988" s="124"/>
      <c r="AJ988" s="124"/>
      <c r="AK988" s="124"/>
      <c r="AL988" s="124"/>
      <c r="AM988" s="125"/>
      <c r="AN988" s="125"/>
      <c r="AO988" s="125"/>
      <c r="AP988" s="125"/>
      <c r="AQ988" s="125"/>
      <c r="AR988" s="125"/>
      <c r="AS988" s="125"/>
      <c r="AT988" s="125"/>
      <c r="AU988" s="125"/>
      <c r="AV988" s="125"/>
      <c r="AW988" s="125"/>
      <c r="AX988" s="126"/>
      <c r="AY988" s="126"/>
      <c r="AZ988" s="125"/>
      <c r="BA988" s="125"/>
      <c r="BB988" s="127"/>
      <c r="BC988" s="128">
        <f t="shared" si="430"/>
        <v>-360</v>
      </c>
      <c r="BJ988" s="97" t="e">
        <f t="shared" si="432"/>
        <v>#N/A</v>
      </c>
      <c r="BM988" s="97" t="s">
        <v>3042</v>
      </c>
      <c r="BN988" s="97" t="s">
        <v>3043</v>
      </c>
      <c r="BO988" s="97" t="s">
        <v>3044</v>
      </c>
      <c r="BU988" s="97" t="s">
        <v>3042</v>
      </c>
      <c r="BV988" s="97" t="s">
        <v>3043</v>
      </c>
      <c r="BW988" s="97" t="s">
        <v>3044</v>
      </c>
      <c r="CH988" s="119">
        <f t="shared" si="400"/>
        <v>2.9103830456733704E-11</v>
      </c>
    </row>
    <row r="989" spans="1:86" x14ac:dyDescent="0.3">
      <c r="A989" s="97">
        <v>1</v>
      </c>
      <c r="B989" s="120">
        <f>SUBTOTAL(9,$A$827:A989)</f>
        <v>122</v>
      </c>
      <c r="C989" s="130" t="s">
        <v>69</v>
      </c>
      <c r="D989" s="117">
        <f>E989+F989+G989+H989+I989+J989+L989+N989+P989+R989+T989+U989+V989+W989+X989+Y989+Z989+AA989+AB989+AC989+AD989+AE989</f>
        <v>3102969.6</v>
      </c>
      <c r="E989" s="133">
        <v>0</v>
      </c>
      <c r="F989" s="133">
        <v>0</v>
      </c>
      <c r="G989" s="133">
        <v>0</v>
      </c>
      <c r="H989" s="133">
        <v>0</v>
      </c>
      <c r="I989" s="133">
        <v>0</v>
      </c>
      <c r="J989" s="133">
        <v>0</v>
      </c>
      <c r="K989" s="149">
        <v>0</v>
      </c>
      <c r="L989" s="133">
        <v>0</v>
      </c>
      <c r="M989" s="117">
        <v>360</v>
      </c>
      <c r="N989" s="117">
        <v>2891100.06</v>
      </c>
      <c r="O989" s="133">
        <v>0</v>
      </c>
      <c r="P989" s="133">
        <v>0</v>
      </c>
      <c r="Q989" s="133">
        <v>0</v>
      </c>
      <c r="R989" s="133">
        <v>0</v>
      </c>
      <c r="S989" s="133">
        <v>0</v>
      </c>
      <c r="T989" s="133">
        <v>0</v>
      </c>
      <c r="U989" s="133">
        <v>0</v>
      </c>
      <c r="V989" s="133">
        <v>0</v>
      </c>
      <c r="W989" s="133">
        <v>0</v>
      </c>
      <c r="X989" s="133">
        <v>0</v>
      </c>
      <c r="Y989" s="133">
        <v>0</v>
      </c>
      <c r="Z989" s="133">
        <v>0</v>
      </c>
      <c r="AA989" s="133">
        <v>0</v>
      </c>
      <c r="AB989" s="133">
        <v>0</v>
      </c>
      <c r="AC989" s="117">
        <f>ROUND(N989*2.14%,2)</f>
        <v>61869.54</v>
      </c>
      <c r="AD989" s="117">
        <v>150000</v>
      </c>
      <c r="AE989" s="133">
        <v>0</v>
      </c>
      <c r="AF989" s="108">
        <v>2025</v>
      </c>
      <c r="AG989" s="108">
        <v>2025</v>
      </c>
      <c r="AH989" s="108">
        <v>2025</v>
      </c>
      <c r="AI989" s="124"/>
      <c r="AJ989" s="124"/>
      <c r="AK989" s="124"/>
      <c r="AL989" s="124"/>
      <c r="AM989" s="125" t="s">
        <v>16932</v>
      </c>
      <c r="AN989" s="125" t="s">
        <v>16949</v>
      </c>
      <c r="AO989" s="125">
        <v>0</v>
      </c>
      <c r="AP989" s="125" t="s">
        <v>16953</v>
      </c>
      <c r="AQ989" s="125" t="s">
        <v>16945</v>
      </c>
      <c r="AR989" s="125">
        <v>0</v>
      </c>
      <c r="AS989" s="125"/>
      <c r="AT989" s="125"/>
      <c r="AU989" s="125"/>
      <c r="AV989" s="125"/>
      <c r="AW989" s="125" t="s">
        <v>616</v>
      </c>
      <c r="AX989" s="126">
        <v>372.4</v>
      </c>
      <c r="AY989" s="126">
        <v>360</v>
      </c>
      <c r="AZ989" s="125" t="s">
        <v>2966</v>
      </c>
      <c r="BA989" s="125" t="s">
        <v>16991</v>
      </c>
      <c r="BB989" s="127"/>
      <c r="BC989" s="128">
        <f t="shared" si="430"/>
        <v>0</v>
      </c>
      <c r="BJ989" s="97" t="str">
        <f t="shared" si="432"/>
        <v>288.900</v>
      </c>
      <c r="BM989" s="97" t="s">
        <v>3045</v>
      </c>
      <c r="BN989" s="97" t="s">
        <v>3043</v>
      </c>
      <c r="BO989" s="97" t="s">
        <v>3046</v>
      </c>
      <c r="BU989" s="97" t="s">
        <v>3045</v>
      </c>
      <c r="BV989" s="97" t="s">
        <v>3043</v>
      </c>
      <c r="BW989" s="97" t="s">
        <v>3046</v>
      </c>
      <c r="CH989" s="119">
        <f t="shared" ref="CH989:CH1004" si="437">D989-E989-F989-G989-H989-I989-J989-L989-N989-P989-R989-T989-U989-V989-W989-X989-Y989-Z989-AA989-AB989-AC989-AD989-AE989</f>
        <v>2.9103830456733704E-11</v>
      </c>
    </row>
    <row r="990" spans="1:86" x14ac:dyDescent="0.3">
      <c r="B990" s="150" t="s">
        <v>491</v>
      </c>
      <c r="C990" s="150"/>
      <c r="D990" s="116">
        <f>D991</f>
        <v>16205981.91</v>
      </c>
      <c r="E990" s="117">
        <f t="shared" ref="E990:AE990" si="438">E991</f>
        <v>0</v>
      </c>
      <c r="F990" s="117">
        <f t="shared" si="438"/>
        <v>0</v>
      </c>
      <c r="G990" s="117">
        <f t="shared" si="438"/>
        <v>0</v>
      </c>
      <c r="H990" s="117">
        <f t="shared" si="438"/>
        <v>0</v>
      </c>
      <c r="I990" s="117">
        <f t="shared" si="438"/>
        <v>0</v>
      </c>
      <c r="J990" s="117">
        <f t="shared" si="438"/>
        <v>0</v>
      </c>
      <c r="K990" s="118">
        <f t="shared" si="438"/>
        <v>0</v>
      </c>
      <c r="L990" s="117">
        <f t="shared" si="438"/>
        <v>0</v>
      </c>
      <c r="M990" s="117">
        <f t="shared" si="438"/>
        <v>1990</v>
      </c>
      <c r="N990" s="117">
        <f t="shared" si="438"/>
        <v>15670630.42</v>
      </c>
      <c r="O990" s="117">
        <f t="shared" si="438"/>
        <v>0</v>
      </c>
      <c r="P990" s="117">
        <f t="shared" si="438"/>
        <v>0</v>
      </c>
      <c r="Q990" s="117">
        <f t="shared" si="438"/>
        <v>0</v>
      </c>
      <c r="R990" s="117">
        <f t="shared" si="438"/>
        <v>0</v>
      </c>
      <c r="S990" s="117">
        <f t="shared" si="438"/>
        <v>0</v>
      </c>
      <c r="T990" s="117">
        <f t="shared" si="438"/>
        <v>0</v>
      </c>
      <c r="U990" s="117">
        <f t="shared" si="438"/>
        <v>0</v>
      </c>
      <c r="V990" s="117">
        <f t="shared" si="438"/>
        <v>0</v>
      </c>
      <c r="W990" s="117">
        <f t="shared" si="438"/>
        <v>0</v>
      </c>
      <c r="X990" s="117">
        <f t="shared" si="438"/>
        <v>0</v>
      </c>
      <c r="Y990" s="117">
        <f t="shared" si="438"/>
        <v>0</v>
      </c>
      <c r="Z990" s="117">
        <f t="shared" si="438"/>
        <v>0</v>
      </c>
      <c r="AA990" s="117">
        <f t="shared" si="438"/>
        <v>0</v>
      </c>
      <c r="AB990" s="117">
        <f t="shared" si="438"/>
        <v>0</v>
      </c>
      <c r="AC990" s="117">
        <f t="shared" si="438"/>
        <v>335351.49</v>
      </c>
      <c r="AD990" s="117">
        <f t="shared" si="438"/>
        <v>200000</v>
      </c>
      <c r="AE990" s="117">
        <f t="shared" si="438"/>
        <v>0</v>
      </c>
      <c r="AF990" s="108" t="s">
        <v>17004</v>
      </c>
      <c r="AG990" s="108" t="s">
        <v>17004</v>
      </c>
      <c r="AH990" s="108" t="s">
        <v>17004</v>
      </c>
      <c r="AI990" s="124"/>
      <c r="AJ990" s="124"/>
      <c r="AK990" s="124"/>
      <c r="AL990" s="124"/>
      <c r="AM990" s="125"/>
      <c r="AN990" s="125"/>
      <c r="AO990" s="125"/>
      <c r="AP990" s="125"/>
      <c r="AQ990" s="125"/>
      <c r="AR990" s="125"/>
      <c r="AS990" s="125"/>
      <c r="AT990" s="125"/>
      <c r="AU990" s="125"/>
      <c r="AV990" s="125"/>
      <c r="AW990" s="125"/>
      <c r="AX990" s="126"/>
      <c r="AY990" s="126"/>
      <c r="AZ990" s="125"/>
      <c r="BA990" s="125"/>
      <c r="BB990" s="127"/>
      <c r="BC990" s="128">
        <f t="shared" si="430"/>
        <v>-1990</v>
      </c>
      <c r="BJ990" s="97" t="e">
        <f t="shared" si="432"/>
        <v>#N/A</v>
      </c>
      <c r="BM990" s="97" t="s">
        <v>3749</v>
      </c>
      <c r="BN990" s="97" t="s">
        <v>1342</v>
      </c>
      <c r="BO990" s="97" t="s">
        <v>3750</v>
      </c>
      <c r="BU990" s="97" t="s">
        <v>3749</v>
      </c>
      <c r="BV990" s="97" t="s">
        <v>1342</v>
      </c>
      <c r="BW990" s="97" t="s">
        <v>3750</v>
      </c>
      <c r="CH990" s="119">
        <f t="shared" si="437"/>
        <v>2.3283064365386963E-10</v>
      </c>
    </row>
    <row r="991" spans="1:86" x14ac:dyDescent="0.3">
      <c r="A991" s="97">
        <v>1</v>
      </c>
      <c r="B991" s="120">
        <f>SUBTOTAL(9,$A$827:A991)</f>
        <v>123</v>
      </c>
      <c r="C991" s="130" t="s">
        <v>494</v>
      </c>
      <c r="D991" s="117">
        <f>E991+F991+G991+H991+I991+J991+L991+N991+P991+R991+T991+U991+V991+W991+X991+Y991+Z991+AA991+AB991+AC991+AD991+AE991</f>
        <v>16205981.91</v>
      </c>
      <c r="E991" s="133">
        <v>0</v>
      </c>
      <c r="F991" s="133">
        <v>0</v>
      </c>
      <c r="G991" s="133">
        <v>0</v>
      </c>
      <c r="H991" s="133">
        <v>0</v>
      </c>
      <c r="I991" s="133">
        <v>0</v>
      </c>
      <c r="J991" s="133">
        <v>0</v>
      </c>
      <c r="K991" s="149">
        <v>0</v>
      </c>
      <c r="L991" s="133">
        <v>0</v>
      </c>
      <c r="M991" s="117">
        <v>1990</v>
      </c>
      <c r="N991" s="117">
        <v>15670630.42</v>
      </c>
      <c r="O991" s="133">
        <v>0</v>
      </c>
      <c r="P991" s="133">
        <v>0</v>
      </c>
      <c r="Q991" s="133">
        <v>0</v>
      </c>
      <c r="R991" s="133">
        <v>0</v>
      </c>
      <c r="S991" s="133">
        <v>0</v>
      </c>
      <c r="T991" s="133">
        <v>0</v>
      </c>
      <c r="U991" s="133">
        <v>0</v>
      </c>
      <c r="V991" s="133">
        <v>0</v>
      </c>
      <c r="W991" s="133">
        <v>0</v>
      </c>
      <c r="X991" s="133">
        <v>0</v>
      </c>
      <c r="Y991" s="133">
        <v>0</v>
      </c>
      <c r="Z991" s="133">
        <v>0</v>
      </c>
      <c r="AA991" s="133">
        <v>0</v>
      </c>
      <c r="AB991" s="133">
        <v>0</v>
      </c>
      <c r="AC991" s="117">
        <f>ROUND(N991*2.14%,2)</f>
        <v>335351.49</v>
      </c>
      <c r="AD991" s="133">
        <v>200000</v>
      </c>
      <c r="AE991" s="133">
        <v>0</v>
      </c>
      <c r="AF991" s="108">
        <v>2025</v>
      </c>
      <c r="AG991" s="108">
        <v>2025</v>
      </c>
      <c r="AH991" s="108">
        <v>2025</v>
      </c>
      <c r="AI991" s="124"/>
      <c r="AJ991" s="124"/>
      <c r="AK991" s="124"/>
      <c r="AL991" s="124"/>
      <c r="AM991" s="125" t="s">
        <v>16948</v>
      </c>
      <c r="AN991" s="125" t="s">
        <v>16937</v>
      </c>
      <c r="AO991" s="125">
        <v>0</v>
      </c>
      <c r="AP991" s="125" t="s">
        <v>16944</v>
      </c>
      <c r="AQ991" s="125" t="s">
        <v>16944</v>
      </c>
      <c r="AR991" s="125" t="s">
        <v>16940</v>
      </c>
      <c r="AS991" s="125"/>
      <c r="AT991" s="125"/>
      <c r="AU991" s="125"/>
      <c r="AV991" s="125"/>
      <c r="AW991" s="125" t="s">
        <v>669</v>
      </c>
      <c r="AX991" s="126">
        <v>3265.3</v>
      </c>
      <c r="AY991" s="126">
        <v>1396.7</v>
      </c>
      <c r="AZ991" s="125" t="s">
        <v>2966</v>
      </c>
      <c r="BA991" s="125" t="s">
        <v>16991</v>
      </c>
      <c r="BB991" s="127"/>
      <c r="BC991" s="128">
        <f t="shared" si="430"/>
        <v>-593.29999999999995</v>
      </c>
      <c r="BJ991" s="97" t="str">
        <f t="shared" si="432"/>
        <v>1396.700</v>
      </c>
      <c r="BM991" s="97" t="s">
        <v>3751</v>
      </c>
      <c r="BN991" s="97" t="s">
        <v>2979</v>
      </c>
      <c r="BO991" s="97" t="s">
        <v>3754</v>
      </c>
      <c r="BU991" s="97" t="s">
        <v>3751</v>
      </c>
      <c r="BV991" s="97" t="s">
        <v>2979</v>
      </c>
      <c r="BW991" s="97" t="s">
        <v>3754</v>
      </c>
      <c r="CH991" s="119">
        <f t="shared" si="437"/>
        <v>2.3283064365386963E-10</v>
      </c>
    </row>
    <row r="992" spans="1:86" x14ac:dyDescent="0.3">
      <c r="B992" s="150" t="s">
        <v>506</v>
      </c>
      <c r="C992" s="150"/>
      <c r="D992" s="116">
        <f>D993</f>
        <v>4039280.1599999997</v>
      </c>
      <c r="E992" s="117">
        <f t="shared" ref="E992:AE992" si="439">E993</f>
        <v>0</v>
      </c>
      <c r="F992" s="117">
        <f t="shared" si="439"/>
        <v>0</v>
      </c>
      <c r="G992" s="117">
        <f t="shared" si="439"/>
        <v>0</v>
      </c>
      <c r="H992" s="117">
        <f t="shared" si="439"/>
        <v>0</v>
      </c>
      <c r="I992" s="117">
        <f t="shared" si="439"/>
        <v>0</v>
      </c>
      <c r="J992" s="117">
        <f t="shared" si="439"/>
        <v>0</v>
      </c>
      <c r="K992" s="118">
        <f t="shared" si="439"/>
        <v>0</v>
      </c>
      <c r="L992" s="117">
        <f t="shared" si="439"/>
        <v>0</v>
      </c>
      <c r="M992" s="117">
        <f t="shared" si="439"/>
        <v>496</v>
      </c>
      <c r="N992" s="117">
        <f t="shared" si="439"/>
        <v>3807793.38</v>
      </c>
      <c r="O992" s="117">
        <f t="shared" si="439"/>
        <v>0</v>
      </c>
      <c r="P992" s="117">
        <f t="shared" si="439"/>
        <v>0</v>
      </c>
      <c r="Q992" s="117">
        <f t="shared" si="439"/>
        <v>0</v>
      </c>
      <c r="R992" s="117">
        <f t="shared" si="439"/>
        <v>0</v>
      </c>
      <c r="S992" s="117">
        <f t="shared" si="439"/>
        <v>0</v>
      </c>
      <c r="T992" s="117">
        <f t="shared" si="439"/>
        <v>0</v>
      </c>
      <c r="U992" s="117">
        <f t="shared" si="439"/>
        <v>0</v>
      </c>
      <c r="V992" s="117">
        <f t="shared" si="439"/>
        <v>0</v>
      </c>
      <c r="W992" s="117">
        <f t="shared" si="439"/>
        <v>0</v>
      </c>
      <c r="X992" s="117">
        <f t="shared" si="439"/>
        <v>0</v>
      </c>
      <c r="Y992" s="117">
        <f t="shared" si="439"/>
        <v>0</v>
      </c>
      <c r="Z992" s="117">
        <f t="shared" si="439"/>
        <v>0</v>
      </c>
      <c r="AA992" s="117">
        <f t="shared" si="439"/>
        <v>0</v>
      </c>
      <c r="AB992" s="117">
        <f t="shared" si="439"/>
        <v>0</v>
      </c>
      <c r="AC992" s="117">
        <f t="shared" si="439"/>
        <v>81486.78</v>
      </c>
      <c r="AD992" s="117">
        <f t="shared" si="439"/>
        <v>150000</v>
      </c>
      <c r="AE992" s="117">
        <f t="shared" si="439"/>
        <v>0</v>
      </c>
      <c r="AF992" s="108" t="s">
        <v>17004</v>
      </c>
      <c r="AG992" s="108" t="s">
        <v>17004</v>
      </c>
      <c r="AH992" s="108" t="s">
        <v>17004</v>
      </c>
      <c r="AI992" s="124"/>
      <c r="AJ992" s="124"/>
      <c r="AK992" s="124"/>
      <c r="AL992" s="124"/>
      <c r="AM992" s="125"/>
      <c r="AN992" s="125"/>
      <c r="AO992" s="125"/>
      <c r="AP992" s="125"/>
      <c r="AQ992" s="125"/>
      <c r="AR992" s="125"/>
      <c r="AS992" s="125"/>
      <c r="AT992" s="125"/>
      <c r="AU992" s="125"/>
      <c r="AV992" s="125"/>
      <c r="AW992" s="125"/>
      <c r="AX992" s="126"/>
      <c r="AY992" s="126"/>
      <c r="AZ992" s="125"/>
      <c r="BA992" s="125"/>
      <c r="BB992" s="127"/>
      <c r="BC992" s="128">
        <f t="shared" si="430"/>
        <v>-496</v>
      </c>
      <c r="BJ992" s="97" t="e">
        <f t="shared" si="432"/>
        <v>#N/A</v>
      </c>
      <c r="BM992" s="97" t="s">
        <v>743</v>
      </c>
      <c r="BN992" s="97" t="s">
        <v>862</v>
      </c>
      <c r="BO992" s="97" t="s">
        <v>3755</v>
      </c>
      <c r="BU992" s="97" t="s">
        <v>743</v>
      </c>
      <c r="BV992" s="97" t="s">
        <v>862</v>
      </c>
      <c r="BW992" s="97" t="s">
        <v>3755</v>
      </c>
      <c r="CH992" s="119">
        <f t="shared" si="437"/>
        <v>-2.0372681319713593E-10</v>
      </c>
    </row>
    <row r="993" spans="1:211" x14ac:dyDescent="0.3">
      <c r="A993" s="97">
        <v>1</v>
      </c>
      <c r="B993" s="120">
        <f>SUBTOTAL(9,$A$827:A993)</f>
        <v>124</v>
      </c>
      <c r="C993" s="130" t="s">
        <v>505</v>
      </c>
      <c r="D993" s="117">
        <f>E993+F993+G993+H993+I993+J993+L993+N993+P993+R993+T993+U993+V993+W993+X993+Y993+Z993+AA993+AB993+AC993+AD993+AE993</f>
        <v>4039280.1599999997</v>
      </c>
      <c r="E993" s="133">
        <v>0</v>
      </c>
      <c r="F993" s="133">
        <v>0</v>
      </c>
      <c r="G993" s="133">
        <v>0</v>
      </c>
      <c r="H993" s="133">
        <v>0</v>
      </c>
      <c r="I993" s="133">
        <v>0</v>
      </c>
      <c r="J993" s="133">
        <v>0</v>
      </c>
      <c r="K993" s="149">
        <v>0</v>
      </c>
      <c r="L993" s="133">
        <v>0</v>
      </c>
      <c r="M993" s="117">
        <v>496</v>
      </c>
      <c r="N993" s="117">
        <v>3807793.38</v>
      </c>
      <c r="O993" s="133">
        <v>0</v>
      </c>
      <c r="P993" s="133">
        <v>0</v>
      </c>
      <c r="Q993" s="133">
        <v>0</v>
      </c>
      <c r="R993" s="133">
        <v>0</v>
      </c>
      <c r="S993" s="133">
        <v>0</v>
      </c>
      <c r="T993" s="133">
        <v>0</v>
      </c>
      <c r="U993" s="133">
        <v>0</v>
      </c>
      <c r="V993" s="133">
        <v>0</v>
      </c>
      <c r="W993" s="133">
        <v>0</v>
      </c>
      <c r="X993" s="133">
        <v>0</v>
      </c>
      <c r="Y993" s="133">
        <v>0</v>
      </c>
      <c r="Z993" s="133">
        <v>0</v>
      </c>
      <c r="AA993" s="133">
        <v>0</v>
      </c>
      <c r="AB993" s="133">
        <v>0</v>
      </c>
      <c r="AC993" s="117">
        <f>ROUND(N993*2.14%,2)</f>
        <v>81486.78</v>
      </c>
      <c r="AD993" s="117">
        <v>150000</v>
      </c>
      <c r="AE993" s="133">
        <v>0</v>
      </c>
      <c r="AF993" s="108">
        <v>2025</v>
      </c>
      <c r="AG993" s="108">
        <v>2025</v>
      </c>
      <c r="AH993" s="108">
        <v>2025</v>
      </c>
      <c r="AI993" s="124"/>
      <c r="AJ993" s="124"/>
      <c r="AK993" s="124"/>
      <c r="AL993" s="124"/>
      <c r="AM993" s="125" t="s">
        <v>16948</v>
      </c>
      <c r="AN993" s="125" t="s">
        <v>16929</v>
      </c>
      <c r="AO993" s="125">
        <v>0</v>
      </c>
      <c r="AP993" s="125" t="s">
        <v>16943</v>
      </c>
      <c r="AQ993" s="125" t="s">
        <v>16936</v>
      </c>
      <c r="AR993" s="125" t="s">
        <v>16940</v>
      </c>
      <c r="AS993" s="125"/>
      <c r="AT993" s="125"/>
      <c r="AU993" s="125"/>
      <c r="AV993" s="125"/>
      <c r="AW993" s="125" t="s">
        <v>661</v>
      </c>
      <c r="AX993" s="126">
        <v>863.3</v>
      </c>
      <c r="AY993" s="126">
        <v>381</v>
      </c>
      <c r="AZ993" s="125" t="s">
        <v>2966</v>
      </c>
      <c r="BA993" s="125" t="s">
        <v>16991</v>
      </c>
      <c r="BB993" s="127"/>
      <c r="BC993" s="128">
        <f t="shared" si="430"/>
        <v>-115</v>
      </c>
      <c r="BD993" s="97" t="s">
        <v>16925</v>
      </c>
      <c r="BJ993" s="97" t="str">
        <f t="shared" si="432"/>
        <v>378.400</v>
      </c>
      <c r="BM993" s="97" t="s">
        <v>3756</v>
      </c>
      <c r="BN993" s="97" t="s">
        <v>1342</v>
      </c>
      <c r="BO993" s="97" t="s">
        <v>3062</v>
      </c>
      <c r="BU993" s="97" t="s">
        <v>3756</v>
      </c>
      <c r="BV993" s="97" t="s">
        <v>1342</v>
      </c>
      <c r="BW993" s="97" t="s">
        <v>3062</v>
      </c>
      <c r="CH993" s="119">
        <f t="shared" si="437"/>
        <v>-2.0372681319713593E-10</v>
      </c>
    </row>
    <row r="994" spans="1:211" x14ac:dyDescent="0.3">
      <c r="B994" s="150" t="s">
        <v>312</v>
      </c>
      <c r="C994" s="150"/>
      <c r="D994" s="116">
        <f>D995+D996</f>
        <v>13569014.32</v>
      </c>
      <c r="E994" s="117">
        <f t="shared" ref="E994:AE994" si="440">E995+E996</f>
        <v>0</v>
      </c>
      <c r="F994" s="117">
        <f t="shared" si="440"/>
        <v>0</v>
      </c>
      <c r="G994" s="117">
        <f t="shared" si="440"/>
        <v>0</v>
      </c>
      <c r="H994" s="117">
        <f t="shared" si="440"/>
        <v>0</v>
      </c>
      <c r="I994" s="117">
        <f t="shared" si="440"/>
        <v>0</v>
      </c>
      <c r="J994" s="117">
        <f t="shared" si="440"/>
        <v>0</v>
      </c>
      <c r="K994" s="118">
        <f t="shared" si="440"/>
        <v>0</v>
      </c>
      <c r="L994" s="117">
        <f t="shared" si="440"/>
        <v>0</v>
      </c>
      <c r="M994" s="117">
        <f t="shared" si="440"/>
        <v>830</v>
      </c>
      <c r="N994" s="117">
        <f t="shared" si="440"/>
        <v>6257777.8700000001</v>
      </c>
      <c r="O994" s="117">
        <f t="shared" si="440"/>
        <v>0</v>
      </c>
      <c r="P994" s="117">
        <f t="shared" si="440"/>
        <v>0</v>
      </c>
      <c r="Q994" s="117">
        <f t="shared" si="440"/>
        <v>0</v>
      </c>
      <c r="R994" s="117">
        <f t="shared" si="440"/>
        <v>0</v>
      </c>
      <c r="S994" s="117">
        <f t="shared" si="440"/>
        <v>0</v>
      </c>
      <c r="T994" s="117">
        <f t="shared" si="440"/>
        <v>0</v>
      </c>
      <c r="U994" s="117">
        <f t="shared" si="440"/>
        <v>6674486</v>
      </c>
      <c r="V994" s="117">
        <f t="shared" si="440"/>
        <v>0</v>
      </c>
      <c r="W994" s="117">
        <f t="shared" si="440"/>
        <v>0</v>
      </c>
      <c r="X994" s="117">
        <f t="shared" si="440"/>
        <v>0</v>
      </c>
      <c r="Y994" s="117">
        <f t="shared" si="440"/>
        <v>0</v>
      </c>
      <c r="Z994" s="117">
        <f t="shared" si="440"/>
        <v>0</v>
      </c>
      <c r="AA994" s="117">
        <f t="shared" si="440"/>
        <v>0</v>
      </c>
      <c r="AB994" s="117">
        <f t="shared" si="440"/>
        <v>0</v>
      </c>
      <c r="AC994" s="117">
        <f t="shared" si="440"/>
        <v>276750.45</v>
      </c>
      <c r="AD994" s="117">
        <f t="shared" si="440"/>
        <v>360000</v>
      </c>
      <c r="AE994" s="117">
        <f t="shared" si="440"/>
        <v>0</v>
      </c>
      <c r="AF994" s="108" t="s">
        <v>17004</v>
      </c>
      <c r="AG994" s="108" t="s">
        <v>17004</v>
      </c>
      <c r="AH994" s="108" t="s">
        <v>17004</v>
      </c>
      <c r="AI994" s="124"/>
      <c r="AJ994" s="124"/>
      <c r="AK994" s="124"/>
      <c r="AL994" s="124"/>
      <c r="AM994" s="125"/>
      <c r="AN994" s="125"/>
      <c r="AO994" s="125"/>
      <c r="AP994" s="125"/>
      <c r="AQ994" s="125"/>
      <c r="AR994" s="125"/>
      <c r="AS994" s="125"/>
      <c r="AT994" s="125"/>
      <c r="AU994" s="125"/>
      <c r="AV994" s="125"/>
      <c r="AW994" s="125"/>
      <c r="AX994" s="126"/>
      <c r="AY994" s="126"/>
      <c r="AZ994" s="125"/>
      <c r="BA994" s="125"/>
      <c r="BB994" s="127"/>
      <c r="BC994" s="128">
        <f t="shared" si="430"/>
        <v>-830</v>
      </c>
      <c r="BJ994" s="97" t="e">
        <f t="shared" si="432"/>
        <v>#N/A</v>
      </c>
      <c r="BM994" s="97" t="s">
        <v>678</v>
      </c>
      <c r="BN994" s="97" t="s">
        <v>657</v>
      </c>
      <c r="BO994" s="97" t="s">
        <v>3436</v>
      </c>
      <c r="BU994" s="97" t="s">
        <v>678</v>
      </c>
      <c r="BV994" s="97" t="s">
        <v>657</v>
      </c>
      <c r="BW994" s="97" t="s">
        <v>3436</v>
      </c>
      <c r="CH994" s="119">
        <f t="shared" si="437"/>
        <v>1.7462298274040222E-10</v>
      </c>
    </row>
    <row r="995" spans="1:211" x14ac:dyDescent="0.3">
      <c r="A995" s="97">
        <v>1</v>
      </c>
      <c r="B995" s="120">
        <f>SUBTOTAL(9,$A$827:A995)</f>
        <v>125</v>
      </c>
      <c r="C995" s="130" t="s">
        <v>311</v>
      </c>
      <c r="D995" s="117">
        <f t="shared" ref="D995:D996" si="441">E995+F995+G995+H995+I995+J995+L995+N995+P995+R995+T995+U995+V995+W995+X995+Y995+Z995+AA995+AB995+AC995+AD995+AE995</f>
        <v>6571694.3200000003</v>
      </c>
      <c r="E995" s="133">
        <v>0</v>
      </c>
      <c r="F995" s="133">
        <v>0</v>
      </c>
      <c r="G995" s="133">
        <v>0</v>
      </c>
      <c r="H995" s="133">
        <v>0</v>
      </c>
      <c r="I995" s="133">
        <v>0</v>
      </c>
      <c r="J995" s="133">
        <v>0</v>
      </c>
      <c r="K995" s="149">
        <v>0</v>
      </c>
      <c r="L995" s="133">
        <v>0</v>
      </c>
      <c r="M995" s="117">
        <v>830</v>
      </c>
      <c r="N995" s="117">
        <v>6257777.8700000001</v>
      </c>
      <c r="O995" s="133">
        <v>0</v>
      </c>
      <c r="P995" s="133">
        <v>0</v>
      </c>
      <c r="Q995" s="133">
        <v>0</v>
      </c>
      <c r="R995" s="133">
        <v>0</v>
      </c>
      <c r="S995" s="133">
        <v>0</v>
      </c>
      <c r="T995" s="133">
        <v>0</v>
      </c>
      <c r="U995" s="133">
        <v>0</v>
      </c>
      <c r="V995" s="133">
        <v>0</v>
      </c>
      <c r="W995" s="133">
        <v>0</v>
      </c>
      <c r="X995" s="133">
        <v>0</v>
      </c>
      <c r="Y995" s="133">
        <v>0</v>
      </c>
      <c r="Z995" s="133">
        <v>0</v>
      </c>
      <c r="AA995" s="133">
        <v>0</v>
      </c>
      <c r="AB995" s="133">
        <v>0</v>
      </c>
      <c r="AC995" s="117">
        <f>ROUND(N995*2.14%,2)</f>
        <v>133916.45000000001</v>
      </c>
      <c r="AD995" s="117">
        <v>180000</v>
      </c>
      <c r="AE995" s="133">
        <v>0</v>
      </c>
      <c r="AF995" s="108">
        <v>2025</v>
      </c>
      <c r="AG995" s="108">
        <v>2025</v>
      </c>
      <c r="AH995" s="108">
        <v>2025</v>
      </c>
      <c r="AI995" s="124"/>
      <c r="AJ995" s="124"/>
      <c r="AK995" s="124"/>
      <c r="AL995" s="124"/>
      <c r="AM995" s="125" t="s">
        <v>16939</v>
      </c>
      <c r="AN995" s="125" t="s">
        <v>16941</v>
      </c>
      <c r="AO995" s="125">
        <v>0</v>
      </c>
      <c r="AP995" s="125" t="s">
        <v>16936</v>
      </c>
      <c r="AQ995" s="125" t="s">
        <v>16937</v>
      </c>
      <c r="AR995" s="125">
        <v>0</v>
      </c>
      <c r="AS995" s="125"/>
      <c r="AT995" s="125"/>
      <c r="AU995" s="125"/>
      <c r="AV995" s="125"/>
      <c r="AW995" s="125" t="s">
        <v>771</v>
      </c>
      <c r="AX995" s="126">
        <v>844.6</v>
      </c>
      <c r="AY995" s="126">
        <v>830</v>
      </c>
      <c r="AZ995" s="125" t="s">
        <v>2966</v>
      </c>
      <c r="BA995" s="125" t="s">
        <v>16991</v>
      </c>
      <c r="BB995" s="127"/>
      <c r="BC995" s="128">
        <f t="shared" si="430"/>
        <v>0</v>
      </c>
      <c r="BJ995" s="97" t="str">
        <f t="shared" si="432"/>
        <v>612.200</v>
      </c>
      <c r="BM995" s="97" t="s">
        <v>3437</v>
      </c>
      <c r="BN995" s="97" t="s">
        <v>631</v>
      </c>
      <c r="BO995" s="97" t="s">
        <v>2191</v>
      </c>
      <c r="BU995" s="97" t="s">
        <v>3437</v>
      </c>
      <c r="BV995" s="97" t="s">
        <v>631</v>
      </c>
      <c r="BW995" s="97" t="s">
        <v>2191</v>
      </c>
      <c r="CH995" s="119">
        <f t="shared" si="437"/>
        <v>1.7462298274040222E-10</v>
      </c>
    </row>
    <row r="996" spans="1:211" x14ac:dyDescent="0.3">
      <c r="A996" s="97">
        <v>1</v>
      </c>
      <c r="B996" s="120">
        <f>SUBTOTAL(9,$A$827:A996)</f>
        <v>126</v>
      </c>
      <c r="C996" s="130" t="s">
        <v>313</v>
      </c>
      <c r="D996" s="117">
        <f t="shared" si="441"/>
        <v>6997320</v>
      </c>
      <c r="E996" s="133">
        <v>0</v>
      </c>
      <c r="F996" s="133">
        <v>0</v>
      </c>
      <c r="G996" s="133">
        <v>0</v>
      </c>
      <c r="H996" s="133">
        <v>0</v>
      </c>
      <c r="I996" s="133">
        <v>0</v>
      </c>
      <c r="J996" s="133">
        <v>0</v>
      </c>
      <c r="K996" s="149">
        <v>0</v>
      </c>
      <c r="L996" s="133">
        <v>0</v>
      </c>
      <c r="M996" s="117">
        <v>0</v>
      </c>
      <c r="N996" s="117">
        <v>0</v>
      </c>
      <c r="O996" s="133">
        <v>0</v>
      </c>
      <c r="P996" s="133">
        <v>0</v>
      </c>
      <c r="Q996" s="133">
        <v>0</v>
      </c>
      <c r="R996" s="133">
        <v>0</v>
      </c>
      <c r="S996" s="133">
        <v>0</v>
      </c>
      <c r="T996" s="133">
        <v>0</v>
      </c>
      <c r="U996" s="117">
        <v>6674486</v>
      </c>
      <c r="V996" s="133">
        <v>0</v>
      </c>
      <c r="W996" s="133">
        <v>0</v>
      </c>
      <c r="X996" s="133">
        <v>0</v>
      </c>
      <c r="Y996" s="133">
        <v>0</v>
      </c>
      <c r="Z996" s="133">
        <v>0</v>
      </c>
      <c r="AA996" s="133">
        <v>0</v>
      </c>
      <c r="AB996" s="133">
        <v>0</v>
      </c>
      <c r="AC996" s="117">
        <f>ROUND(U996*2.14%,2)</f>
        <v>142834</v>
      </c>
      <c r="AD996" s="117">
        <v>180000</v>
      </c>
      <c r="AE996" s="133">
        <v>0</v>
      </c>
      <c r="AF996" s="108">
        <v>2025</v>
      </c>
      <c r="AG996" s="108">
        <v>2025</v>
      </c>
      <c r="AH996" s="108">
        <v>2025</v>
      </c>
      <c r="AI996" s="124"/>
      <c r="AJ996" s="124"/>
      <c r="AK996" s="124"/>
      <c r="AL996" s="124"/>
      <c r="AM996" s="125" t="s">
        <v>16946</v>
      </c>
      <c r="AN996" s="125" t="s">
        <v>16944</v>
      </c>
      <c r="AO996" s="125">
        <v>0</v>
      </c>
      <c r="AP996" s="125" t="s">
        <v>16943</v>
      </c>
      <c r="AQ996" s="125" t="s">
        <v>16943</v>
      </c>
      <c r="AR996" s="125" t="s">
        <v>16943</v>
      </c>
      <c r="AS996" s="125"/>
      <c r="AT996" s="125"/>
      <c r="AU996" s="125"/>
      <c r="AV996" s="125"/>
      <c r="AW996" s="125" t="s">
        <v>667</v>
      </c>
      <c r="AX996" s="126">
        <v>2075.1999999999998</v>
      </c>
      <c r="AY996" s="126">
        <v>752.4</v>
      </c>
      <c r="AZ996" s="125" t="s">
        <v>2989</v>
      </c>
      <c r="BA996" s="125">
        <v>2009</v>
      </c>
      <c r="BB996" s="127"/>
      <c r="BC996" s="128">
        <f t="shared" si="430"/>
        <v>752.4</v>
      </c>
      <c r="BJ996" s="97" t="str">
        <f t="shared" si="432"/>
        <v>нет данных</v>
      </c>
      <c r="BM996" s="97" t="s">
        <v>679</v>
      </c>
      <c r="BN996" s="97" t="s">
        <v>621</v>
      </c>
      <c r="BO996" s="97" t="s">
        <v>3438</v>
      </c>
      <c r="BU996" s="97" t="s">
        <v>679</v>
      </c>
      <c r="BV996" s="97" t="s">
        <v>621</v>
      </c>
      <c r="BW996" s="97" t="s">
        <v>3438</v>
      </c>
      <c r="CH996" s="119">
        <f t="shared" si="437"/>
        <v>0</v>
      </c>
    </row>
    <row r="997" spans="1:211" x14ac:dyDescent="0.3">
      <c r="B997" s="150" t="s">
        <v>308</v>
      </c>
      <c r="C997" s="150"/>
      <c r="D997" s="116">
        <f>D998+D999</f>
        <v>7704383.129999999</v>
      </c>
      <c r="E997" s="117">
        <f t="shared" ref="E997:AE997" si="442">E998+E999</f>
        <v>0</v>
      </c>
      <c r="F997" s="117">
        <f t="shared" si="442"/>
        <v>0</v>
      </c>
      <c r="G997" s="117">
        <f t="shared" si="442"/>
        <v>0</v>
      </c>
      <c r="H997" s="117">
        <f t="shared" si="442"/>
        <v>0</v>
      </c>
      <c r="I997" s="117">
        <f t="shared" si="442"/>
        <v>0</v>
      </c>
      <c r="J997" s="117">
        <f t="shared" si="442"/>
        <v>0</v>
      </c>
      <c r="K997" s="118">
        <f t="shared" si="442"/>
        <v>0</v>
      </c>
      <c r="L997" s="117">
        <f t="shared" si="442"/>
        <v>0</v>
      </c>
      <c r="M997" s="117">
        <f t="shared" si="442"/>
        <v>0</v>
      </c>
      <c r="N997" s="117">
        <f t="shared" si="442"/>
        <v>0</v>
      </c>
      <c r="O997" s="117">
        <f t="shared" si="442"/>
        <v>0</v>
      </c>
      <c r="P997" s="117">
        <f t="shared" si="442"/>
        <v>0</v>
      </c>
      <c r="Q997" s="117">
        <f t="shared" si="442"/>
        <v>637</v>
      </c>
      <c r="R997" s="117">
        <f t="shared" si="442"/>
        <v>2232796.2799999998</v>
      </c>
      <c r="S997" s="117">
        <f t="shared" si="442"/>
        <v>0</v>
      </c>
      <c r="T997" s="117">
        <f t="shared" si="442"/>
        <v>0</v>
      </c>
      <c r="U997" s="117">
        <f t="shared" si="442"/>
        <v>4957710.0199999996</v>
      </c>
      <c r="V997" s="117">
        <f t="shared" si="442"/>
        <v>0</v>
      </c>
      <c r="W997" s="117">
        <f t="shared" si="442"/>
        <v>0</v>
      </c>
      <c r="X997" s="117">
        <f t="shared" si="442"/>
        <v>0</v>
      </c>
      <c r="Y997" s="117">
        <f t="shared" si="442"/>
        <v>0</v>
      </c>
      <c r="Z997" s="117">
        <f t="shared" si="442"/>
        <v>0</v>
      </c>
      <c r="AA997" s="117">
        <f t="shared" si="442"/>
        <v>0</v>
      </c>
      <c r="AB997" s="117">
        <f t="shared" si="442"/>
        <v>0</v>
      </c>
      <c r="AC997" s="117">
        <f t="shared" si="442"/>
        <v>153876.83000000002</v>
      </c>
      <c r="AD997" s="117">
        <f t="shared" si="442"/>
        <v>360000</v>
      </c>
      <c r="AE997" s="117">
        <f t="shared" si="442"/>
        <v>0</v>
      </c>
      <c r="AF997" s="108" t="s">
        <v>17004</v>
      </c>
      <c r="AG997" s="108" t="s">
        <v>17004</v>
      </c>
      <c r="AH997" s="108" t="s">
        <v>17004</v>
      </c>
      <c r="AI997" s="124"/>
      <c r="AJ997" s="124"/>
      <c r="AK997" s="124"/>
      <c r="AL997" s="124"/>
      <c r="AM997" s="125"/>
      <c r="AN997" s="125"/>
      <c r="AO997" s="125"/>
      <c r="AP997" s="125"/>
      <c r="AQ997" s="125"/>
      <c r="AR997" s="125"/>
      <c r="AS997" s="125"/>
      <c r="AT997" s="125"/>
      <c r="AU997" s="125"/>
      <c r="AV997" s="125"/>
      <c r="AW997" s="125"/>
      <c r="AX997" s="126"/>
      <c r="AY997" s="126"/>
      <c r="AZ997" s="125"/>
      <c r="BA997" s="125"/>
      <c r="BB997" s="127"/>
      <c r="BC997" s="128">
        <f t="shared" si="430"/>
        <v>0</v>
      </c>
      <c r="BJ997" s="97" t="e">
        <f t="shared" si="432"/>
        <v>#N/A</v>
      </c>
      <c r="BM997" s="97" t="s">
        <v>3439</v>
      </c>
      <c r="BN997" s="97" t="s">
        <v>862</v>
      </c>
      <c r="BO997" s="97" t="s">
        <v>3440</v>
      </c>
      <c r="BU997" s="97" t="s">
        <v>3439</v>
      </c>
      <c r="BV997" s="97" t="s">
        <v>862</v>
      </c>
      <c r="BW997" s="97" t="s">
        <v>3440</v>
      </c>
      <c r="CH997" s="119">
        <f t="shared" si="437"/>
        <v>5.8207660913467407E-11</v>
      </c>
    </row>
    <row r="998" spans="1:211" x14ac:dyDescent="0.3">
      <c r="A998" s="97">
        <v>1</v>
      </c>
      <c r="B998" s="120">
        <f>SUBTOTAL(9,$A$827:A998)</f>
        <v>127</v>
      </c>
      <c r="C998" s="130" t="s">
        <v>314</v>
      </c>
      <c r="D998" s="117">
        <f t="shared" ref="D998:D999" si="443">E998+F998+G998+H998+I998+J998+L998+N998+P998+R998+T998+U998+V998+W998+X998+Y998+Z998+AA998+AB998+AC998+AD998+AE998</f>
        <v>2460578.1199999996</v>
      </c>
      <c r="E998" s="133">
        <v>0</v>
      </c>
      <c r="F998" s="133">
        <v>0</v>
      </c>
      <c r="G998" s="133">
        <v>0</v>
      </c>
      <c r="H998" s="133">
        <v>0</v>
      </c>
      <c r="I998" s="133">
        <v>0</v>
      </c>
      <c r="J998" s="133">
        <v>0</v>
      </c>
      <c r="K998" s="149">
        <v>0</v>
      </c>
      <c r="L998" s="133">
        <v>0</v>
      </c>
      <c r="M998" s="117">
        <v>0</v>
      </c>
      <c r="N998" s="181">
        <v>0</v>
      </c>
      <c r="O998" s="133">
        <v>0</v>
      </c>
      <c r="P998" s="133">
        <v>0</v>
      </c>
      <c r="Q998" s="133">
        <v>637</v>
      </c>
      <c r="R998" s="117">
        <v>2232796.2799999998</v>
      </c>
      <c r="S998" s="133">
        <v>0</v>
      </c>
      <c r="T998" s="133">
        <v>0</v>
      </c>
      <c r="U998" s="133">
        <v>0</v>
      </c>
      <c r="V998" s="133">
        <v>0</v>
      </c>
      <c r="W998" s="133">
        <v>0</v>
      </c>
      <c r="X998" s="133">
        <v>0</v>
      </c>
      <c r="Y998" s="133">
        <v>0</v>
      </c>
      <c r="Z998" s="133">
        <v>0</v>
      </c>
      <c r="AA998" s="133">
        <v>0</v>
      </c>
      <c r="AB998" s="133">
        <v>0</v>
      </c>
      <c r="AC998" s="117">
        <f>ROUND(R998*2.14%,2)</f>
        <v>47781.84</v>
      </c>
      <c r="AD998" s="133">
        <v>180000</v>
      </c>
      <c r="AE998" s="133">
        <v>0</v>
      </c>
      <c r="AF998" s="108">
        <v>2025</v>
      </c>
      <c r="AG998" s="108">
        <v>2025</v>
      </c>
      <c r="AH998" s="108">
        <v>2025</v>
      </c>
      <c r="AI998" s="124"/>
      <c r="AJ998" s="124"/>
      <c r="AK998" s="124"/>
      <c r="AL998" s="124"/>
      <c r="AM998" s="125" t="s">
        <v>16949</v>
      </c>
      <c r="AN998" s="125" t="s">
        <v>16929</v>
      </c>
      <c r="AO998" s="125">
        <v>0</v>
      </c>
      <c r="AP998" s="125" t="s">
        <v>16928</v>
      </c>
      <c r="AQ998" s="125" t="s">
        <v>16951</v>
      </c>
      <c r="AR998" s="125">
        <v>0</v>
      </c>
      <c r="AS998" s="125"/>
      <c r="AT998" s="125"/>
      <c r="AU998" s="125"/>
      <c r="AV998" s="125"/>
      <c r="AW998" s="125" t="s">
        <v>799</v>
      </c>
      <c r="AX998" s="126">
        <v>585.14</v>
      </c>
      <c r="AY998" s="126">
        <v>660</v>
      </c>
      <c r="AZ998" s="125" t="s">
        <v>2966</v>
      </c>
      <c r="BA998" s="125" t="s">
        <v>1269</v>
      </c>
      <c r="BB998" s="127"/>
      <c r="BC998" s="128">
        <f t="shared" si="430"/>
        <v>660</v>
      </c>
      <c r="BJ998" s="97" t="str">
        <f t="shared" si="432"/>
        <v>нет данных</v>
      </c>
      <c r="BM998" s="97" t="s">
        <v>3441</v>
      </c>
      <c r="BN998" s="97" t="s">
        <v>623</v>
      </c>
      <c r="BO998" s="97" t="s">
        <v>3442</v>
      </c>
      <c r="BU998" s="97" t="s">
        <v>3441</v>
      </c>
      <c r="BV998" s="97" t="s">
        <v>623</v>
      </c>
      <c r="BW998" s="97" t="s">
        <v>3442</v>
      </c>
      <c r="CH998" s="119">
        <f t="shared" si="437"/>
        <v>-1.4551915228366852E-10</v>
      </c>
    </row>
    <row r="999" spans="1:211" x14ac:dyDescent="0.3">
      <c r="A999" s="97">
        <v>1</v>
      </c>
      <c r="B999" s="120">
        <f>SUBTOTAL(9,$A$827:A999)</f>
        <v>128</v>
      </c>
      <c r="C999" s="130" t="s">
        <v>315</v>
      </c>
      <c r="D999" s="117">
        <f t="shared" si="443"/>
        <v>5243805.01</v>
      </c>
      <c r="E999" s="133">
        <v>0</v>
      </c>
      <c r="F999" s="133">
        <v>0</v>
      </c>
      <c r="G999" s="133">
        <v>0</v>
      </c>
      <c r="H999" s="133">
        <v>0</v>
      </c>
      <c r="I999" s="133">
        <v>0</v>
      </c>
      <c r="J999" s="133">
        <v>0</v>
      </c>
      <c r="K999" s="149">
        <v>0</v>
      </c>
      <c r="L999" s="133">
        <v>0</v>
      </c>
      <c r="M999" s="117">
        <v>0</v>
      </c>
      <c r="N999" s="117">
        <v>0</v>
      </c>
      <c r="O999" s="133">
        <v>0</v>
      </c>
      <c r="P999" s="133">
        <v>0</v>
      </c>
      <c r="Q999" s="133">
        <v>0</v>
      </c>
      <c r="R999" s="133">
        <v>0</v>
      </c>
      <c r="S999" s="133">
        <v>0</v>
      </c>
      <c r="T999" s="133">
        <v>0</v>
      </c>
      <c r="U999" s="117">
        <v>4957710.0199999996</v>
      </c>
      <c r="V999" s="133">
        <v>0</v>
      </c>
      <c r="W999" s="133">
        <v>0</v>
      </c>
      <c r="X999" s="133">
        <v>0</v>
      </c>
      <c r="Y999" s="133">
        <v>0</v>
      </c>
      <c r="Z999" s="133">
        <v>0</v>
      </c>
      <c r="AA999" s="133">
        <v>0</v>
      </c>
      <c r="AB999" s="133">
        <v>0</v>
      </c>
      <c r="AC999" s="117">
        <f>ROUND(U999*2.14%,2)</f>
        <v>106094.99</v>
      </c>
      <c r="AD999" s="117">
        <v>180000</v>
      </c>
      <c r="AE999" s="133">
        <v>0</v>
      </c>
      <c r="AF999" s="108">
        <v>2025</v>
      </c>
      <c r="AG999" s="108">
        <v>2025</v>
      </c>
      <c r="AH999" s="108">
        <v>2025</v>
      </c>
      <c r="AI999" s="124"/>
      <c r="AJ999" s="124"/>
      <c r="AK999" s="124"/>
      <c r="AL999" s="124"/>
      <c r="AM999" s="125" t="s">
        <v>16939</v>
      </c>
      <c r="AN999" s="125" t="s">
        <v>16949</v>
      </c>
      <c r="AO999" s="125">
        <v>0</v>
      </c>
      <c r="AP999" s="125" t="s">
        <v>16943</v>
      </c>
      <c r="AQ999" s="125" t="s">
        <v>16940</v>
      </c>
      <c r="AR999" s="125" t="s">
        <v>16943</v>
      </c>
      <c r="AS999" s="125"/>
      <c r="AT999" s="125"/>
      <c r="AU999" s="125"/>
      <c r="AV999" s="125"/>
      <c r="AW999" s="125" t="s">
        <v>1013</v>
      </c>
      <c r="AX999" s="126">
        <v>1713.1</v>
      </c>
      <c r="AY999" s="126">
        <v>563.85</v>
      </c>
      <c r="AZ999" s="125" t="s">
        <v>2989</v>
      </c>
      <c r="BA999" s="125" t="s">
        <v>16991</v>
      </c>
      <c r="BB999" s="127"/>
      <c r="BC999" s="128">
        <f t="shared" si="430"/>
        <v>563.85</v>
      </c>
      <c r="BJ999" s="97" t="str">
        <f t="shared" si="432"/>
        <v>нет данных</v>
      </c>
      <c r="BM999" s="97" t="s">
        <v>3443</v>
      </c>
      <c r="BN999" s="97" t="s">
        <v>637</v>
      </c>
      <c r="BO999" s="97" t="s">
        <v>3444</v>
      </c>
      <c r="BU999" s="97" t="s">
        <v>3443</v>
      </c>
      <c r="BV999" s="97" t="s">
        <v>637</v>
      </c>
      <c r="BW999" s="97" t="s">
        <v>3444</v>
      </c>
      <c r="CH999" s="119">
        <f t="shared" si="437"/>
        <v>2.3283064365386963E-10</v>
      </c>
    </row>
    <row r="1000" spans="1:211" ht="18.75" customHeight="1" x14ac:dyDescent="0.3">
      <c r="A1000" s="97">
        <v>1</v>
      </c>
      <c r="B1000" s="295" t="s">
        <v>17253</v>
      </c>
      <c r="C1000" s="296"/>
      <c r="D1000" s="296"/>
      <c r="E1000" s="296"/>
      <c r="F1000" s="296"/>
      <c r="G1000" s="296"/>
      <c r="H1000" s="296"/>
      <c r="I1000" s="296"/>
      <c r="J1000" s="296"/>
      <c r="K1000" s="296"/>
      <c r="L1000" s="296"/>
      <c r="M1000" s="296"/>
      <c r="N1000" s="296"/>
      <c r="O1000" s="296"/>
      <c r="P1000" s="296"/>
      <c r="Q1000" s="296"/>
      <c r="R1000" s="296"/>
      <c r="S1000" s="296"/>
      <c r="T1000" s="296"/>
      <c r="U1000" s="296"/>
      <c r="V1000" s="296"/>
      <c r="W1000" s="296"/>
      <c r="X1000" s="296"/>
      <c r="Y1000" s="296"/>
      <c r="Z1000" s="296"/>
      <c r="AA1000" s="296"/>
      <c r="AB1000" s="296"/>
      <c r="AC1000" s="296"/>
      <c r="AD1000" s="296"/>
      <c r="AE1000" s="296"/>
      <c r="AF1000" s="296"/>
      <c r="AG1000" s="296"/>
      <c r="AH1000" s="296"/>
      <c r="AY1000" s="124"/>
      <c r="BM1000" s="97" t="s">
        <v>3920</v>
      </c>
      <c r="BN1000" s="97" t="s">
        <v>662</v>
      </c>
      <c r="BO1000" s="97" t="s">
        <v>3128</v>
      </c>
      <c r="BU1000" s="97" t="s">
        <v>3920</v>
      </c>
      <c r="BV1000" s="97" t="s">
        <v>662</v>
      </c>
      <c r="BW1000" s="97" t="s">
        <v>3128</v>
      </c>
      <c r="CH1000" s="119">
        <f t="shared" si="437"/>
        <v>0</v>
      </c>
    </row>
    <row r="1001" spans="1:211" x14ac:dyDescent="0.3">
      <c r="A1001" s="97">
        <v>1</v>
      </c>
      <c r="B1001" s="150" t="s">
        <v>17257</v>
      </c>
      <c r="C1001" s="150"/>
      <c r="D1001" s="116">
        <f>D1002</f>
        <v>16843598.040000003</v>
      </c>
      <c r="E1001" s="117">
        <f t="shared" ref="E1001:AE1001" si="444">E1002</f>
        <v>0</v>
      </c>
      <c r="F1001" s="117">
        <f t="shared" si="444"/>
        <v>0</v>
      </c>
      <c r="G1001" s="117">
        <f t="shared" si="444"/>
        <v>0</v>
      </c>
      <c r="H1001" s="117">
        <f t="shared" si="444"/>
        <v>0</v>
      </c>
      <c r="I1001" s="117">
        <f t="shared" si="444"/>
        <v>4245007.4000000004</v>
      </c>
      <c r="J1001" s="117">
        <f t="shared" si="444"/>
        <v>0</v>
      </c>
      <c r="K1001" s="186">
        <f t="shared" si="444"/>
        <v>0</v>
      </c>
      <c r="L1001" s="117">
        <f t="shared" si="444"/>
        <v>0</v>
      </c>
      <c r="M1001" s="117">
        <f t="shared" si="444"/>
        <v>1684.6</v>
      </c>
      <c r="N1001" s="117">
        <f t="shared" si="444"/>
        <v>12315235.23</v>
      </c>
      <c r="O1001" s="117">
        <f t="shared" si="444"/>
        <v>0</v>
      </c>
      <c r="P1001" s="117">
        <f t="shared" si="444"/>
        <v>0</v>
      </c>
      <c r="Q1001" s="117">
        <f t="shared" si="444"/>
        <v>0</v>
      </c>
      <c r="R1001" s="117">
        <f t="shared" si="444"/>
        <v>0</v>
      </c>
      <c r="S1001" s="117">
        <f t="shared" si="444"/>
        <v>0</v>
      </c>
      <c r="T1001" s="117">
        <f t="shared" si="444"/>
        <v>0</v>
      </c>
      <c r="U1001" s="117">
        <f t="shared" si="444"/>
        <v>0</v>
      </c>
      <c r="V1001" s="117">
        <f t="shared" si="444"/>
        <v>0</v>
      </c>
      <c r="W1001" s="117">
        <f t="shared" si="444"/>
        <v>0</v>
      </c>
      <c r="X1001" s="117">
        <f t="shared" si="444"/>
        <v>0</v>
      </c>
      <c r="Y1001" s="117">
        <f t="shared" si="444"/>
        <v>0</v>
      </c>
      <c r="Z1001" s="117">
        <f t="shared" si="444"/>
        <v>0</v>
      </c>
      <c r="AA1001" s="117">
        <f t="shared" si="444"/>
        <v>0</v>
      </c>
      <c r="AB1001" s="117">
        <f t="shared" si="444"/>
        <v>0</v>
      </c>
      <c r="AC1001" s="117">
        <f t="shared" si="444"/>
        <v>163355.41</v>
      </c>
      <c r="AD1001" s="117">
        <f t="shared" si="444"/>
        <v>0</v>
      </c>
      <c r="AE1001" s="117">
        <f t="shared" si="444"/>
        <v>120000</v>
      </c>
      <c r="AF1001" s="108" t="s">
        <v>17254</v>
      </c>
      <c r="AG1001" s="108" t="s">
        <v>17254</v>
      </c>
      <c r="AH1001" s="108" t="s">
        <v>17254</v>
      </c>
      <c r="AI1001" s="124"/>
      <c r="AJ1001" s="124"/>
      <c r="AK1001" s="124"/>
      <c r="AL1001" s="124"/>
      <c r="AM1001" s="125"/>
      <c r="AN1001" s="125"/>
      <c r="AO1001" s="125"/>
      <c r="AP1001" s="125"/>
      <c r="AQ1001" s="125"/>
      <c r="AR1001" s="125"/>
      <c r="AS1001" s="125"/>
      <c r="AT1001" s="125"/>
      <c r="AU1001" s="125"/>
      <c r="AV1001" s="125"/>
      <c r="AW1001" s="125"/>
      <c r="AX1001" s="126"/>
      <c r="AY1001" s="126"/>
      <c r="AZ1001" s="125"/>
      <c r="BA1001" s="125"/>
      <c r="BB1001" s="127"/>
      <c r="BC1001" s="128"/>
      <c r="BS1001" s="97" t="e">
        <f>#REF!=(#REF!+#REF!+D1001+E1001+F1001+I1001+K1001+M1001+O1001+Q1001+R1001+S1001+X1001+Y1001+Z1001+AA1001+AB1001)</f>
        <v>#REF!</v>
      </c>
      <c r="CH1001" s="119">
        <f t="shared" si="437"/>
        <v>2.0081643015146255E-9</v>
      </c>
      <c r="HB1001" s="97" t="s">
        <v>17255</v>
      </c>
      <c r="HC1001" s="97">
        <v>53254.36</v>
      </c>
    </row>
    <row r="1002" spans="1:211" x14ac:dyDescent="0.3">
      <c r="B1002" s="150" t="s">
        <v>17258</v>
      </c>
      <c r="C1002" s="150"/>
      <c r="D1002" s="116">
        <f>D1003+D1005+D1007</f>
        <v>16843598.040000003</v>
      </c>
      <c r="E1002" s="117">
        <f t="shared" ref="E1002:AE1002" si="445">E1003+E1005+E1007</f>
        <v>0</v>
      </c>
      <c r="F1002" s="117">
        <f t="shared" si="445"/>
        <v>0</v>
      </c>
      <c r="G1002" s="117">
        <f t="shared" si="445"/>
        <v>0</v>
      </c>
      <c r="H1002" s="117">
        <f t="shared" si="445"/>
        <v>0</v>
      </c>
      <c r="I1002" s="117">
        <f t="shared" si="445"/>
        <v>4245007.4000000004</v>
      </c>
      <c r="J1002" s="117">
        <f t="shared" si="445"/>
        <v>0</v>
      </c>
      <c r="K1002" s="186">
        <f t="shared" si="445"/>
        <v>0</v>
      </c>
      <c r="L1002" s="117">
        <f t="shared" si="445"/>
        <v>0</v>
      </c>
      <c r="M1002" s="117">
        <f t="shared" si="445"/>
        <v>1684.6</v>
      </c>
      <c r="N1002" s="117">
        <f t="shared" si="445"/>
        <v>12315235.23</v>
      </c>
      <c r="O1002" s="117">
        <f t="shared" si="445"/>
        <v>0</v>
      </c>
      <c r="P1002" s="117">
        <f t="shared" si="445"/>
        <v>0</v>
      </c>
      <c r="Q1002" s="117">
        <f t="shared" si="445"/>
        <v>0</v>
      </c>
      <c r="R1002" s="117">
        <f t="shared" si="445"/>
        <v>0</v>
      </c>
      <c r="S1002" s="117">
        <f t="shared" si="445"/>
        <v>0</v>
      </c>
      <c r="T1002" s="117">
        <f t="shared" si="445"/>
        <v>0</v>
      </c>
      <c r="U1002" s="117">
        <f t="shared" si="445"/>
        <v>0</v>
      </c>
      <c r="V1002" s="117">
        <f t="shared" si="445"/>
        <v>0</v>
      </c>
      <c r="W1002" s="117">
        <f t="shared" si="445"/>
        <v>0</v>
      </c>
      <c r="X1002" s="117">
        <f t="shared" si="445"/>
        <v>0</v>
      </c>
      <c r="Y1002" s="117">
        <f t="shared" si="445"/>
        <v>0</v>
      </c>
      <c r="Z1002" s="117">
        <f t="shared" si="445"/>
        <v>0</v>
      </c>
      <c r="AA1002" s="117">
        <f t="shared" si="445"/>
        <v>0</v>
      </c>
      <c r="AB1002" s="117">
        <f t="shared" si="445"/>
        <v>0</v>
      </c>
      <c r="AC1002" s="117">
        <f t="shared" si="445"/>
        <v>163355.41</v>
      </c>
      <c r="AD1002" s="117">
        <f t="shared" si="445"/>
        <v>0</v>
      </c>
      <c r="AE1002" s="117">
        <f t="shared" si="445"/>
        <v>120000</v>
      </c>
      <c r="AF1002" s="108" t="s">
        <v>17254</v>
      </c>
      <c r="AG1002" s="108" t="s">
        <v>17254</v>
      </c>
      <c r="AH1002" s="108" t="s">
        <v>17254</v>
      </c>
      <c r="AI1002" s="124"/>
      <c r="AJ1002" s="124"/>
      <c r="AK1002" s="124"/>
      <c r="AL1002" s="124"/>
      <c r="AM1002" s="125"/>
      <c r="AN1002" s="125"/>
      <c r="AO1002" s="125"/>
      <c r="AP1002" s="125"/>
      <c r="AQ1002" s="125"/>
      <c r="AR1002" s="125"/>
      <c r="AS1002" s="125"/>
      <c r="AT1002" s="125"/>
      <c r="AU1002" s="125"/>
      <c r="AV1002" s="125"/>
      <c r="AW1002" s="125"/>
      <c r="AX1002" s="126"/>
      <c r="AY1002" s="126"/>
      <c r="AZ1002" s="125"/>
      <c r="BA1002" s="125"/>
      <c r="BB1002" s="127"/>
      <c r="BC1002" s="128"/>
      <c r="BS1002" s="97" t="e">
        <f>#REF!=(#REF!+#REF!+D1002+E1002+F1002+I1002+K1002+M1002+O1002+Q1002+R1002+S1002+X1002+Y1002+Z1002+AA1002+AB1002)</f>
        <v>#REF!</v>
      </c>
      <c r="CH1002" s="119">
        <f t="shared" si="437"/>
        <v>2.0081643015146255E-9</v>
      </c>
      <c r="HB1002" s="97" t="s">
        <v>17255</v>
      </c>
      <c r="HC1002" s="97">
        <v>53254.36</v>
      </c>
    </row>
    <row r="1003" spans="1:211" x14ac:dyDescent="0.3">
      <c r="B1003" s="150" t="s">
        <v>266</v>
      </c>
      <c r="C1003" s="150"/>
      <c r="D1003" s="116">
        <f>D1004</f>
        <v>4455850.5600000005</v>
      </c>
      <c r="E1003" s="117">
        <f t="shared" ref="E1003:AB1003" si="446">SUM(E1004:E1004)</f>
        <v>0</v>
      </c>
      <c r="F1003" s="117">
        <f t="shared" si="446"/>
        <v>0</v>
      </c>
      <c r="G1003" s="117">
        <f t="shared" si="446"/>
        <v>0</v>
      </c>
      <c r="H1003" s="117">
        <f t="shared" si="446"/>
        <v>0</v>
      </c>
      <c r="I1003" s="117">
        <f t="shared" si="446"/>
        <v>4245007.4000000004</v>
      </c>
      <c r="J1003" s="117">
        <f t="shared" si="446"/>
        <v>0</v>
      </c>
      <c r="K1003" s="186">
        <f t="shared" si="446"/>
        <v>0</v>
      </c>
      <c r="L1003" s="117">
        <f t="shared" si="446"/>
        <v>0</v>
      </c>
      <c r="M1003" s="117">
        <f t="shared" si="446"/>
        <v>0</v>
      </c>
      <c r="N1003" s="117">
        <f t="shared" si="446"/>
        <v>0</v>
      </c>
      <c r="O1003" s="117">
        <f t="shared" si="446"/>
        <v>0</v>
      </c>
      <c r="P1003" s="117">
        <f t="shared" si="446"/>
        <v>0</v>
      </c>
      <c r="Q1003" s="117">
        <f t="shared" si="446"/>
        <v>0</v>
      </c>
      <c r="R1003" s="117">
        <f t="shared" si="446"/>
        <v>0</v>
      </c>
      <c r="S1003" s="117">
        <f t="shared" si="446"/>
        <v>0</v>
      </c>
      <c r="T1003" s="117">
        <f t="shared" si="446"/>
        <v>0</v>
      </c>
      <c r="U1003" s="117">
        <f t="shared" si="446"/>
        <v>0</v>
      </c>
      <c r="V1003" s="117">
        <f t="shared" si="446"/>
        <v>0</v>
      </c>
      <c r="W1003" s="117">
        <f t="shared" si="446"/>
        <v>0</v>
      </c>
      <c r="X1003" s="117">
        <f t="shared" si="446"/>
        <v>0</v>
      </c>
      <c r="Y1003" s="117">
        <f t="shared" si="446"/>
        <v>0</v>
      </c>
      <c r="Z1003" s="117">
        <f t="shared" si="446"/>
        <v>0</v>
      </c>
      <c r="AA1003" s="117">
        <f t="shared" si="446"/>
        <v>0</v>
      </c>
      <c r="AB1003" s="117">
        <f t="shared" si="446"/>
        <v>0</v>
      </c>
      <c r="AC1003" s="117">
        <f>AC1004</f>
        <v>90843.16</v>
      </c>
      <c r="AD1003" s="117">
        <f t="shared" ref="AD1003:AE1003" si="447">AD1004</f>
        <v>0</v>
      </c>
      <c r="AE1003" s="117">
        <f t="shared" si="447"/>
        <v>120000</v>
      </c>
      <c r="AF1003" s="108" t="s">
        <v>17254</v>
      </c>
      <c r="AG1003" s="108" t="s">
        <v>17254</v>
      </c>
      <c r="AH1003" s="108" t="s">
        <v>17254</v>
      </c>
      <c r="AI1003" s="124"/>
      <c r="AJ1003" s="124"/>
      <c r="AK1003" s="124"/>
      <c r="AL1003" s="124"/>
      <c r="AM1003" s="125"/>
      <c r="AN1003" s="125"/>
      <c r="AO1003" s="125"/>
      <c r="AP1003" s="125"/>
      <c r="AQ1003" s="125"/>
      <c r="AR1003" s="125"/>
      <c r="AS1003" s="125"/>
      <c r="AT1003" s="125"/>
      <c r="AU1003" s="125"/>
      <c r="AV1003" s="125"/>
      <c r="AW1003" s="125"/>
      <c r="AX1003" s="126"/>
      <c r="AY1003" s="126"/>
      <c r="AZ1003" s="125"/>
      <c r="BA1003" s="125"/>
      <c r="BB1003" s="127"/>
      <c r="BC1003" s="128"/>
      <c r="BS1003" s="97" t="e">
        <f>#REF!=(#REF!+#REF!+D1003+E1003+F1003+I1003+K1003+M1003+O1003+Q1003+R1003+S1003+X1003+Y1003+Z1003+AA1003+AB1003)</f>
        <v>#REF!</v>
      </c>
      <c r="CH1003" s="119">
        <f t="shared" si="437"/>
        <v>1.4551915228366852E-10</v>
      </c>
      <c r="HB1003" s="97" t="s">
        <v>17256</v>
      </c>
      <c r="HC1003" s="97">
        <v>44890.35</v>
      </c>
    </row>
    <row r="1004" spans="1:211" s="139" customFormat="1" x14ac:dyDescent="0.3">
      <c r="A1004" s="97">
        <v>1</v>
      </c>
      <c r="B1004" s="199">
        <v>1</v>
      </c>
      <c r="C1004" s="184" t="s">
        <v>15421</v>
      </c>
      <c r="D1004" s="168">
        <f>E1004+F1004+G1004+H1004+I1004+J1004+L1004+N1004+P1004+R1004+T1004+U1004+V1004+W1004+X1004+Y1004+Z1004+AA1004+AB1004+AC1004+AD1004+AE1004</f>
        <v>4455850.5600000005</v>
      </c>
      <c r="E1004" s="168">
        <v>0</v>
      </c>
      <c r="F1004" s="168">
        <v>0</v>
      </c>
      <c r="G1004" s="168">
        <v>0</v>
      </c>
      <c r="H1004" s="168">
        <v>0</v>
      </c>
      <c r="I1004" s="134">
        <v>4245007.4000000004</v>
      </c>
      <c r="J1004" s="168">
        <v>0</v>
      </c>
      <c r="K1004" s="186">
        <v>0</v>
      </c>
      <c r="L1004" s="168">
        <v>0</v>
      </c>
      <c r="M1004" s="168">
        <v>0</v>
      </c>
      <c r="N1004" s="154">
        <v>0</v>
      </c>
      <c r="O1004" s="168">
        <v>0</v>
      </c>
      <c r="P1004" s="168">
        <v>0</v>
      </c>
      <c r="Q1004" s="168">
        <v>0</v>
      </c>
      <c r="R1004" s="168">
        <v>0</v>
      </c>
      <c r="S1004" s="168">
        <v>0</v>
      </c>
      <c r="T1004" s="168">
        <v>0</v>
      </c>
      <c r="U1004" s="168">
        <v>0</v>
      </c>
      <c r="V1004" s="168">
        <v>0</v>
      </c>
      <c r="W1004" s="168">
        <v>0</v>
      </c>
      <c r="X1004" s="168">
        <v>0</v>
      </c>
      <c r="Y1004" s="168">
        <v>0</v>
      </c>
      <c r="Z1004" s="168">
        <v>0</v>
      </c>
      <c r="AA1004" s="168">
        <v>0</v>
      </c>
      <c r="AB1004" s="168">
        <v>0</v>
      </c>
      <c r="AC1004" s="117">
        <f>ROUND(I1004*2.14%,2)</f>
        <v>90843.16</v>
      </c>
      <c r="AD1004" s="133">
        <v>0</v>
      </c>
      <c r="AE1004" s="133">
        <v>120000</v>
      </c>
      <c r="AF1004" s="113" t="s">
        <v>17025</v>
      </c>
      <c r="AG1004" s="136">
        <v>2023</v>
      </c>
      <c r="AH1004" s="136">
        <v>2023</v>
      </c>
      <c r="AI1004" s="114"/>
      <c r="AJ1004" s="114"/>
      <c r="AK1004" s="187"/>
      <c r="AL1004" s="114"/>
      <c r="AM1004" s="114"/>
      <c r="AR1004" s="168"/>
      <c r="AS1004" s="189"/>
      <c r="BC1004" s="190"/>
      <c r="BO1004" s="190"/>
      <c r="BR1004" s="189"/>
      <c r="CE1004" s="190"/>
      <c r="CH1004" s="119">
        <f t="shared" si="437"/>
        <v>1.4551915228366852E-10</v>
      </c>
      <c r="DZ1004" s="140"/>
      <c r="EB1004" s="189"/>
      <c r="EK1004" s="190"/>
      <c r="EY1004" s="140"/>
      <c r="FB1004" s="189"/>
      <c r="FC1004" s="189"/>
      <c r="FL1004" s="190"/>
      <c r="GD1004" s="191"/>
      <c r="GN1004" s="190"/>
      <c r="GP1004" s="189"/>
    </row>
    <row r="1005" spans="1:211" s="139" customFormat="1" x14ac:dyDescent="0.3">
      <c r="A1005" s="97"/>
      <c r="B1005" s="150" t="s">
        <v>259</v>
      </c>
      <c r="C1005" s="184"/>
      <c r="D1005" s="185">
        <f>D1006</f>
        <v>7481085.2000000002</v>
      </c>
      <c r="E1005" s="168">
        <f t="shared" ref="E1005:AE1005" si="448">E1006</f>
        <v>0</v>
      </c>
      <c r="F1005" s="168">
        <f t="shared" si="448"/>
        <v>0</v>
      </c>
      <c r="G1005" s="168">
        <f t="shared" si="448"/>
        <v>0</v>
      </c>
      <c r="H1005" s="168">
        <f t="shared" si="448"/>
        <v>0</v>
      </c>
      <c r="I1005" s="168">
        <f t="shared" si="448"/>
        <v>0</v>
      </c>
      <c r="J1005" s="168">
        <f t="shared" si="448"/>
        <v>0</v>
      </c>
      <c r="K1005" s="186">
        <f t="shared" si="448"/>
        <v>0</v>
      </c>
      <c r="L1005" s="168">
        <f t="shared" si="448"/>
        <v>0</v>
      </c>
      <c r="M1005" s="168">
        <f t="shared" si="448"/>
        <v>1073.5999999999999</v>
      </c>
      <c r="N1005" s="168">
        <f t="shared" si="448"/>
        <v>7481085.2000000002</v>
      </c>
      <c r="O1005" s="168">
        <f t="shared" si="448"/>
        <v>0</v>
      </c>
      <c r="P1005" s="168">
        <f t="shared" si="448"/>
        <v>0</v>
      </c>
      <c r="Q1005" s="168">
        <f t="shared" si="448"/>
        <v>0</v>
      </c>
      <c r="R1005" s="168">
        <f t="shared" si="448"/>
        <v>0</v>
      </c>
      <c r="S1005" s="168">
        <f t="shared" si="448"/>
        <v>0</v>
      </c>
      <c r="T1005" s="168">
        <f t="shared" si="448"/>
        <v>0</v>
      </c>
      <c r="U1005" s="168">
        <f t="shared" si="448"/>
        <v>0</v>
      </c>
      <c r="V1005" s="168">
        <f t="shared" si="448"/>
        <v>0</v>
      </c>
      <c r="W1005" s="168">
        <f t="shared" si="448"/>
        <v>0</v>
      </c>
      <c r="X1005" s="168">
        <f t="shared" si="448"/>
        <v>0</v>
      </c>
      <c r="Y1005" s="168">
        <f t="shared" si="448"/>
        <v>0</v>
      </c>
      <c r="Z1005" s="168">
        <f t="shared" si="448"/>
        <v>0</v>
      </c>
      <c r="AA1005" s="168">
        <f t="shared" si="448"/>
        <v>0</v>
      </c>
      <c r="AB1005" s="168">
        <f t="shared" si="448"/>
        <v>0</v>
      </c>
      <c r="AC1005" s="168">
        <f t="shared" si="448"/>
        <v>0</v>
      </c>
      <c r="AD1005" s="168">
        <f t="shared" si="448"/>
        <v>0</v>
      </c>
      <c r="AE1005" s="168">
        <f t="shared" si="448"/>
        <v>0</v>
      </c>
      <c r="AF1005" s="108" t="s">
        <v>17254</v>
      </c>
      <c r="AG1005" s="108" t="s">
        <v>17254</v>
      </c>
      <c r="AH1005" s="108" t="s">
        <v>17254</v>
      </c>
      <c r="AI1005" s="114"/>
      <c r="AJ1005" s="114"/>
      <c r="AK1005" s="187"/>
      <c r="AL1005" s="114"/>
      <c r="AM1005" s="114"/>
      <c r="AR1005" s="188"/>
      <c r="AS1005" s="189"/>
      <c r="BC1005" s="190"/>
      <c r="BO1005" s="190"/>
      <c r="BR1005" s="189"/>
      <c r="CE1005" s="190"/>
      <c r="CH1005" s="119"/>
      <c r="DZ1005" s="140"/>
      <c r="EB1005" s="189"/>
      <c r="EK1005" s="190"/>
      <c r="EY1005" s="140"/>
      <c r="FB1005" s="189"/>
      <c r="FC1005" s="189"/>
      <c r="FL1005" s="190"/>
      <c r="GD1005" s="191"/>
      <c r="GN1005" s="190"/>
      <c r="GP1005" s="189"/>
    </row>
    <row r="1006" spans="1:211" s="139" customFormat="1" x14ac:dyDescent="0.3">
      <c r="A1006" s="97">
        <v>1</v>
      </c>
      <c r="B1006" s="200">
        <v>2</v>
      </c>
      <c r="C1006" s="201" t="s">
        <v>15794</v>
      </c>
      <c r="D1006" s="202">
        <f>E1006+F1006+G1006+H1006+I1006+J1006+L1006+N1006+P1006+R1006+T1006+U1006+V1006+W1006+X1006+Y1006+Z1006+AA1006+AB1006+AC1006+AD1006+AE1006</f>
        <v>7481085.2000000002</v>
      </c>
      <c r="E1006" s="202">
        <v>0</v>
      </c>
      <c r="F1006" s="202">
        <v>0</v>
      </c>
      <c r="G1006" s="202">
        <v>0</v>
      </c>
      <c r="H1006" s="202">
        <v>0</v>
      </c>
      <c r="I1006" s="202">
        <v>0</v>
      </c>
      <c r="J1006" s="202">
        <v>0</v>
      </c>
      <c r="K1006" s="203">
        <v>0</v>
      </c>
      <c r="L1006" s="202">
        <v>0</v>
      </c>
      <c r="M1006" s="168">
        <v>1073.5999999999999</v>
      </c>
      <c r="N1006" s="154">
        <v>7481085.2000000002</v>
      </c>
      <c r="O1006" s="202">
        <v>0</v>
      </c>
      <c r="P1006" s="202">
        <v>0</v>
      </c>
      <c r="Q1006" s="202">
        <v>0</v>
      </c>
      <c r="R1006" s="202">
        <v>0</v>
      </c>
      <c r="S1006" s="202">
        <v>0</v>
      </c>
      <c r="T1006" s="202">
        <v>0</v>
      </c>
      <c r="U1006" s="202">
        <v>0</v>
      </c>
      <c r="V1006" s="202">
        <v>0</v>
      </c>
      <c r="W1006" s="202">
        <v>0</v>
      </c>
      <c r="X1006" s="202">
        <v>0</v>
      </c>
      <c r="Y1006" s="202">
        <v>0</v>
      </c>
      <c r="Z1006" s="202">
        <v>0</v>
      </c>
      <c r="AA1006" s="202">
        <v>0</v>
      </c>
      <c r="AB1006" s="202">
        <v>0</v>
      </c>
      <c r="AC1006" s="143">
        <v>0</v>
      </c>
      <c r="AD1006" s="204">
        <v>0</v>
      </c>
      <c r="AE1006" s="204">
        <v>0</v>
      </c>
      <c r="AF1006" s="205" t="s">
        <v>17025</v>
      </c>
      <c r="AG1006" s="147">
        <v>2023</v>
      </c>
      <c r="AH1006" s="147" t="s">
        <v>17025</v>
      </c>
      <c r="AI1006" s="114"/>
      <c r="AJ1006" s="114"/>
      <c r="AK1006" s="187"/>
      <c r="AL1006" s="114"/>
      <c r="AM1006" s="114"/>
      <c r="AR1006" s="188"/>
      <c r="AS1006" s="189"/>
      <c r="BC1006" s="190"/>
      <c r="BO1006" s="190"/>
      <c r="BR1006" s="189"/>
      <c r="CE1006" s="190"/>
      <c r="CH1006" s="119"/>
      <c r="DZ1006" s="140"/>
      <c r="EB1006" s="189"/>
      <c r="EK1006" s="190"/>
      <c r="EY1006" s="140"/>
      <c r="FB1006" s="189"/>
      <c r="FC1006" s="189"/>
      <c r="FL1006" s="190"/>
      <c r="GD1006" s="191"/>
      <c r="GN1006" s="190"/>
      <c r="GP1006" s="189"/>
    </row>
    <row r="1007" spans="1:211" s="139" customFormat="1" x14ac:dyDescent="0.3">
      <c r="A1007" s="97"/>
      <c r="B1007" s="150" t="s">
        <v>471</v>
      </c>
      <c r="C1007" s="184"/>
      <c r="D1007" s="185">
        <f>D1008</f>
        <v>4906662.28</v>
      </c>
      <c r="E1007" s="168">
        <f t="shared" ref="E1007:AE1007" si="449">E1008</f>
        <v>0</v>
      </c>
      <c r="F1007" s="168">
        <f t="shared" si="449"/>
        <v>0</v>
      </c>
      <c r="G1007" s="168">
        <f t="shared" si="449"/>
        <v>0</v>
      </c>
      <c r="H1007" s="168">
        <f t="shared" si="449"/>
        <v>0</v>
      </c>
      <c r="I1007" s="168">
        <f t="shared" si="449"/>
        <v>0</v>
      </c>
      <c r="J1007" s="168">
        <f t="shared" si="449"/>
        <v>0</v>
      </c>
      <c r="K1007" s="186">
        <f t="shared" si="449"/>
        <v>0</v>
      </c>
      <c r="L1007" s="168">
        <f t="shared" si="449"/>
        <v>0</v>
      </c>
      <c r="M1007" s="168">
        <f t="shared" si="449"/>
        <v>611</v>
      </c>
      <c r="N1007" s="168">
        <f t="shared" si="449"/>
        <v>4834150.03</v>
      </c>
      <c r="O1007" s="168">
        <f t="shared" si="449"/>
        <v>0</v>
      </c>
      <c r="P1007" s="168">
        <f t="shared" si="449"/>
        <v>0</v>
      </c>
      <c r="Q1007" s="168">
        <f t="shared" si="449"/>
        <v>0</v>
      </c>
      <c r="R1007" s="168">
        <f t="shared" si="449"/>
        <v>0</v>
      </c>
      <c r="S1007" s="168">
        <f t="shared" si="449"/>
        <v>0</v>
      </c>
      <c r="T1007" s="168">
        <f t="shared" si="449"/>
        <v>0</v>
      </c>
      <c r="U1007" s="168">
        <f t="shared" si="449"/>
        <v>0</v>
      </c>
      <c r="V1007" s="168">
        <f t="shared" si="449"/>
        <v>0</v>
      </c>
      <c r="W1007" s="168">
        <f t="shared" si="449"/>
        <v>0</v>
      </c>
      <c r="X1007" s="168">
        <f t="shared" si="449"/>
        <v>0</v>
      </c>
      <c r="Y1007" s="168">
        <f t="shared" si="449"/>
        <v>0</v>
      </c>
      <c r="Z1007" s="168">
        <f t="shared" si="449"/>
        <v>0</v>
      </c>
      <c r="AA1007" s="168">
        <f t="shared" si="449"/>
        <v>0</v>
      </c>
      <c r="AB1007" s="168">
        <f t="shared" si="449"/>
        <v>0</v>
      </c>
      <c r="AC1007" s="168">
        <f t="shared" si="449"/>
        <v>72512.25</v>
      </c>
      <c r="AD1007" s="168">
        <f t="shared" si="449"/>
        <v>0</v>
      </c>
      <c r="AE1007" s="168">
        <f t="shared" si="449"/>
        <v>0</v>
      </c>
      <c r="AF1007" s="108" t="s">
        <v>17254</v>
      </c>
      <c r="AG1007" s="108" t="s">
        <v>17254</v>
      </c>
      <c r="AH1007" s="108" t="s">
        <v>17254</v>
      </c>
      <c r="AI1007" s="114"/>
      <c r="AJ1007" s="114"/>
      <c r="AK1007" s="187"/>
      <c r="AL1007" s="114"/>
      <c r="AM1007" s="114"/>
      <c r="AR1007" s="188"/>
      <c r="AS1007" s="189"/>
      <c r="BC1007" s="190"/>
      <c r="BO1007" s="190"/>
      <c r="BR1007" s="189"/>
      <c r="CE1007" s="190"/>
      <c r="CH1007" s="119"/>
      <c r="DZ1007" s="140"/>
      <c r="EB1007" s="189"/>
      <c r="EK1007" s="190"/>
      <c r="EY1007" s="140"/>
      <c r="FB1007" s="189"/>
      <c r="FC1007" s="189"/>
      <c r="FL1007" s="190"/>
      <c r="GD1007" s="191"/>
      <c r="GN1007" s="190"/>
      <c r="GP1007" s="189"/>
    </row>
    <row r="1008" spans="1:211" s="139" customFormat="1" x14ac:dyDescent="0.3">
      <c r="A1008" s="97">
        <v>1</v>
      </c>
      <c r="B1008" s="199">
        <v>3</v>
      </c>
      <c r="C1008" s="184" t="s">
        <v>473</v>
      </c>
      <c r="D1008" s="168">
        <f>E1008+F1008+G1008+H1008+I1008+J1008+L1008+N1008+P1008+R1008+T1008+U1008+V1008+W1008+X1008+Y1008+Z1008+AA1008+AB1008+AC1008+AD1008+AE1008</f>
        <v>4906662.28</v>
      </c>
      <c r="E1008" s="168">
        <v>0</v>
      </c>
      <c r="F1008" s="168">
        <v>0</v>
      </c>
      <c r="G1008" s="168">
        <v>0</v>
      </c>
      <c r="H1008" s="168">
        <v>0</v>
      </c>
      <c r="I1008" s="168">
        <v>0</v>
      </c>
      <c r="J1008" s="168">
        <v>0</v>
      </c>
      <c r="K1008" s="186">
        <v>0</v>
      </c>
      <c r="L1008" s="168">
        <v>0</v>
      </c>
      <c r="M1008" s="168">
        <v>611</v>
      </c>
      <c r="N1008" s="154">
        <v>4834150.03</v>
      </c>
      <c r="O1008" s="168">
        <v>0</v>
      </c>
      <c r="P1008" s="168">
        <v>0</v>
      </c>
      <c r="Q1008" s="168">
        <v>0</v>
      </c>
      <c r="R1008" s="168">
        <v>0</v>
      </c>
      <c r="S1008" s="168">
        <v>0</v>
      </c>
      <c r="T1008" s="168">
        <v>0</v>
      </c>
      <c r="U1008" s="168">
        <v>0</v>
      </c>
      <c r="V1008" s="168">
        <v>0</v>
      </c>
      <c r="W1008" s="168">
        <v>0</v>
      </c>
      <c r="X1008" s="168">
        <v>0</v>
      </c>
      <c r="Y1008" s="168">
        <v>0</v>
      </c>
      <c r="Z1008" s="168">
        <v>0</v>
      </c>
      <c r="AA1008" s="168">
        <v>0</v>
      </c>
      <c r="AB1008" s="168">
        <v>0</v>
      </c>
      <c r="AC1008" s="117">
        <v>72512.25</v>
      </c>
      <c r="AD1008" s="133">
        <v>0</v>
      </c>
      <c r="AE1008" s="133">
        <v>0</v>
      </c>
      <c r="AF1008" s="113" t="s">
        <v>17025</v>
      </c>
      <c r="AG1008" s="136">
        <v>2023</v>
      </c>
      <c r="AH1008" s="136">
        <v>2023</v>
      </c>
      <c r="AI1008" s="114"/>
      <c r="AJ1008" s="114"/>
      <c r="AK1008" s="187"/>
      <c r="AL1008" s="114"/>
      <c r="AM1008" s="114"/>
      <c r="AR1008" s="188"/>
      <c r="AS1008" s="189"/>
      <c r="BC1008" s="190"/>
      <c r="BO1008" s="190"/>
      <c r="BR1008" s="189"/>
      <c r="CE1008" s="190"/>
      <c r="CH1008" s="119"/>
      <c r="DZ1008" s="140"/>
      <c r="EB1008" s="189"/>
      <c r="EK1008" s="190"/>
      <c r="EY1008" s="140"/>
      <c r="FB1008" s="189"/>
      <c r="FC1008" s="189"/>
      <c r="FL1008" s="190"/>
      <c r="GD1008" s="191"/>
      <c r="GN1008" s="190"/>
      <c r="GP1008" s="189"/>
    </row>
    <row r="1009" spans="1:211" x14ac:dyDescent="0.3">
      <c r="A1009" s="97">
        <v>1</v>
      </c>
      <c r="B1009" s="293" t="s">
        <v>17343</v>
      </c>
      <c r="C1009" s="294"/>
      <c r="D1009" s="294"/>
      <c r="E1009" s="294"/>
      <c r="F1009" s="294"/>
      <c r="G1009" s="294"/>
      <c r="H1009" s="294"/>
      <c r="I1009" s="294"/>
      <c r="J1009" s="294"/>
      <c r="K1009" s="294"/>
      <c r="L1009" s="294"/>
      <c r="M1009" s="294"/>
      <c r="N1009" s="294"/>
      <c r="O1009" s="294"/>
      <c r="P1009" s="294"/>
      <c r="Q1009" s="294"/>
      <c r="R1009" s="294"/>
      <c r="S1009" s="294"/>
      <c r="T1009" s="294"/>
      <c r="U1009" s="294"/>
      <c r="V1009" s="294"/>
      <c r="W1009" s="294"/>
      <c r="X1009" s="294"/>
      <c r="Y1009" s="294"/>
      <c r="Z1009" s="294"/>
      <c r="AA1009" s="294"/>
      <c r="AB1009" s="294"/>
      <c r="AC1009" s="294"/>
      <c r="AD1009" s="294"/>
      <c r="AE1009" s="294"/>
      <c r="AF1009" s="294"/>
      <c r="AG1009" s="294"/>
      <c r="AH1009" s="294"/>
      <c r="AY1009" s="124"/>
      <c r="BM1009" s="97" t="s">
        <v>3921</v>
      </c>
      <c r="BN1009" s="97" t="s">
        <v>3043</v>
      </c>
      <c r="BO1009" s="97" t="s">
        <v>2983</v>
      </c>
      <c r="BU1009" s="97" t="s">
        <v>3921</v>
      </c>
      <c r="BV1009" s="97" t="s">
        <v>3043</v>
      </c>
      <c r="BW1009" s="97" t="s">
        <v>2983</v>
      </c>
    </row>
    <row r="1010" spans="1:211" x14ac:dyDescent="0.3">
      <c r="A1010" s="97">
        <v>1</v>
      </c>
      <c r="B1010" s="150" t="s">
        <v>17257</v>
      </c>
      <c r="C1010" s="150"/>
      <c r="D1010" s="116">
        <f>D1011</f>
        <v>130884667.08999999</v>
      </c>
      <c r="E1010" s="117">
        <f t="shared" ref="E1010:AE1010" si="450">E1011</f>
        <v>0</v>
      </c>
      <c r="F1010" s="117">
        <f t="shared" si="450"/>
        <v>0</v>
      </c>
      <c r="G1010" s="117">
        <f t="shared" si="450"/>
        <v>0</v>
      </c>
      <c r="H1010" s="117">
        <f t="shared" si="450"/>
        <v>0</v>
      </c>
      <c r="I1010" s="117">
        <f t="shared" si="450"/>
        <v>0</v>
      </c>
      <c r="J1010" s="117">
        <f t="shared" si="450"/>
        <v>0</v>
      </c>
      <c r="K1010" s="186">
        <f t="shared" si="450"/>
        <v>0</v>
      </c>
      <c r="L1010" s="117">
        <f t="shared" si="450"/>
        <v>0</v>
      </c>
      <c r="M1010" s="117">
        <f t="shared" si="450"/>
        <v>15264.079999999998</v>
      </c>
      <c r="N1010" s="117">
        <f t="shared" si="450"/>
        <v>123154677.02999999</v>
      </c>
      <c r="O1010" s="117">
        <f t="shared" si="450"/>
        <v>0</v>
      </c>
      <c r="P1010" s="117">
        <f t="shared" si="450"/>
        <v>0</v>
      </c>
      <c r="Q1010" s="117">
        <f t="shared" si="450"/>
        <v>0</v>
      </c>
      <c r="R1010" s="117">
        <f t="shared" si="450"/>
        <v>0</v>
      </c>
      <c r="S1010" s="117">
        <f t="shared" si="450"/>
        <v>0</v>
      </c>
      <c r="T1010" s="117">
        <f t="shared" si="450"/>
        <v>0</v>
      </c>
      <c r="U1010" s="117">
        <f t="shared" si="450"/>
        <v>5802289.29</v>
      </c>
      <c r="V1010" s="117">
        <f t="shared" si="450"/>
        <v>0</v>
      </c>
      <c r="W1010" s="117">
        <f t="shared" si="450"/>
        <v>0</v>
      </c>
      <c r="X1010" s="117">
        <f t="shared" si="450"/>
        <v>0</v>
      </c>
      <c r="Y1010" s="117">
        <f t="shared" si="450"/>
        <v>0</v>
      </c>
      <c r="Z1010" s="117">
        <f t="shared" si="450"/>
        <v>0</v>
      </c>
      <c r="AA1010" s="117">
        <f t="shared" si="450"/>
        <v>0</v>
      </c>
      <c r="AB1010" s="117">
        <f t="shared" si="450"/>
        <v>0</v>
      </c>
      <c r="AC1010" s="117">
        <f t="shared" si="450"/>
        <v>1927700.77</v>
      </c>
      <c r="AD1010" s="117">
        <f t="shared" si="450"/>
        <v>0</v>
      </c>
      <c r="AE1010" s="117">
        <f t="shared" si="450"/>
        <v>0</v>
      </c>
      <c r="AF1010" s="108" t="s">
        <v>17254</v>
      </c>
      <c r="AG1010" s="108" t="s">
        <v>17254</v>
      </c>
      <c r="AH1010" s="108" t="s">
        <v>17254</v>
      </c>
      <c r="AI1010" s="124"/>
      <c r="AJ1010" s="124"/>
      <c r="AK1010" s="124"/>
      <c r="AL1010" s="124"/>
      <c r="AM1010" s="125"/>
      <c r="AN1010" s="125"/>
      <c r="AO1010" s="125"/>
      <c r="AP1010" s="125"/>
      <c r="AQ1010" s="125"/>
      <c r="AR1010" s="125"/>
      <c r="AS1010" s="125"/>
      <c r="AT1010" s="125"/>
      <c r="AU1010" s="125"/>
      <c r="AV1010" s="125"/>
      <c r="AW1010" s="125"/>
      <c r="AX1010" s="126"/>
      <c r="AY1010" s="126"/>
      <c r="AZ1010" s="125"/>
      <c r="BA1010" s="125"/>
      <c r="BB1010" s="127"/>
      <c r="BC1010" s="128"/>
      <c r="BS1010" s="97" t="e">
        <f>#REF!=(#REF!+#REF!+D1010+E1010+F1010+I1010+K1010+M1010+O1010+Q1010+R1010+S1010+X1010+Y1010+Z1010+AA1010+AB1010)</f>
        <v>#REF!</v>
      </c>
      <c r="CH1010" s="119">
        <f t="shared" ref="CH1010:CH1011" si="451">D1010-E1010-F1010-G1010-H1010-I1010-J1010-L1010-N1010-P1010-R1010-T1010-U1010-V1010-W1010-X1010-Y1010-Z1010-AA1010-AB1010-AC1010-AD1010-AE1010</f>
        <v>2.3283064365386963E-9</v>
      </c>
      <c r="HB1010" s="97" t="s">
        <v>17255</v>
      </c>
      <c r="HC1010" s="97">
        <v>53254.36</v>
      </c>
    </row>
    <row r="1011" spans="1:211" x14ac:dyDescent="0.3">
      <c r="B1011" s="150" t="s">
        <v>17258</v>
      </c>
      <c r="C1011" s="150"/>
      <c r="D1011" s="116">
        <f>D1012+D1014+D1026+D1028+D1030+D1032+D1034+D1036+D1038+D1040+D1042+D1044</f>
        <v>130884667.08999999</v>
      </c>
      <c r="E1011" s="117">
        <f t="shared" ref="E1011:AE1011" si="452">E1012+E1014+E1026+E1028+E1030+E1032+E1034+E1036+E1038+E1040+E1042+E1044</f>
        <v>0</v>
      </c>
      <c r="F1011" s="117">
        <f t="shared" si="452"/>
        <v>0</v>
      </c>
      <c r="G1011" s="117">
        <f t="shared" si="452"/>
        <v>0</v>
      </c>
      <c r="H1011" s="117">
        <f t="shared" si="452"/>
        <v>0</v>
      </c>
      <c r="I1011" s="117">
        <f t="shared" si="452"/>
        <v>0</v>
      </c>
      <c r="J1011" s="117">
        <f t="shared" si="452"/>
        <v>0</v>
      </c>
      <c r="K1011" s="186">
        <f t="shared" si="452"/>
        <v>0</v>
      </c>
      <c r="L1011" s="117">
        <f t="shared" si="452"/>
        <v>0</v>
      </c>
      <c r="M1011" s="117">
        <f t="shared" si="452"/>
        <v>15264.079999999998</v>
      </c>
      <c r="N1011" s="117">
        <f t="shared" si="452"/>
        <v>123154677.02999999</v>
      </c>
      <c r="O1011" s="117">
        <f t="shared" si="452"/>
        <v>0</v>
      </c>
      <c r="P1011" s="117">
        <f t="shared" si="452"/>
        <v>0</v>
      </c>
      <c r="Q1011" s="117">
        <f t="shared" si="452"/>
        <v>0</v>
      </c>
      <c r="R1011" s="117">
        <f t="shared" si="452"/>
        <v>0</v>
      </c>
      <c r="S1011" s="117">
        <f t="shared" si="452"/>
        <v>0</v>
      </c>
      <c r="T1011" s="117">
        <f t="shared" si="452"/>
        <v>0</v>
      </c>
      <c r="U1011" s="117">
        <f t="shared" si="452"/>
        <v>5802289.29</v>
      </c>
      <c r="V1011" s="117">
        <f t="shared" si="452"/>
        <v>0</v>
      </c>
      <c r="W1011" s="117">
        <f t="shared" si="452"/>
        <v>0</v>
      </c>
      <c r="X1011" s="117">
        <f t="shared" si="452"/>
        <v>0</v>
      </c>
      <c r="Y1011" s="117">
        <f t="shared" si="452"/>
        <v>0</v>
      </c>
      <c r="Z1011" s="117">
        <f t="shared" si="452"/>
        <v>0</v>
      </c>
      <c r="AA1011" s="117">
        <f t="shared" si="452"/>
        <v>0</v>
      </c>
      <c r="AB1011" s="117">
        <f t="shared" si="452"/>
        <v>0</v>
      </c>
      <c r="AC1011" s="117">
        <f t="shared" si="452"/>
        <v>1927700.77</v>
      </c>
      <c r="AD1011" s="117">
        <f t="shared" si="452"/>
        <v>0</v>
      </c>
      <c r="AE1011" s="117">
        <f t="shared" si="452"/>
        <v>0</v>
      </c>
      <c r="AF1011" s="108" t="s">
        <v>17254</v>
      </c>
      <c r="AG1011" s="108" t="s">
        <v>17254</v>
      </c>
      <c r="AH1011" s="108" t="s">
        <v>17254</v>
      </c>
      <c r="AM1011" s="127"/>
      <c r="AN1011" s="127"/>
      <c r="AO1011" s="127"/>
      <c r="AP1011" s="127"/>
      <c r="AQ1011" s="127"/>
      <c r="AR1011" s="125"/>
      <c r="AS1011" s="127"/>
      <c r="AT1011" s="127"/>
      <c r="AU1011" s="127"/>
      <c r="AV1011" s="127"/>
      <c r="AW1011" s="127"/>
      <c r="AX1011" s="173"/>
      <c r="AY1011" s="173"/>
      <c r="AZ1011" s="127"/>
      <c r="BA1011" s="127"/>
      <c r="BB1011" s="127"/>
      <c r="BC1011" s="128"/>
      <c r="BS1011" s="97" t="e">
        <f>#REF!=(#REF!+#REF!+D1011+E1011+F1011+I1011+K1011+M1011+O1011+Q1011+R1011+S1011+X1011+Y1011+Z1011+AA1011+AB1011)</f>
        <v>#REF!</v>
      </c>
      <c r="CH1011" s="119">
        <f t="shared" si="451"/>
        <v>2.3283064365386963E-9</v>
      </c>
      <c r="HB1011" s="97" t="s">
        <v>17255</v>
      </c>
      <c r="HC1011" s="97">
        <v>53254.36</v>
      </c>
    </row>
    <row r="1012" spans="1:211" x14ac:dyDescent="0.3">
      <c r="B1012" s="150" t="s">
        <v>491</v>
      </c>
      <c r="C1012" s="150"/>
      <c r="D1012" s="116">
        <f>D1013</f>
        <v>6148791.3200000003</v>
      </c>
      <c r="E1012" s="117">
        <f t="shared" ref="E1012:AE1012" si="453">E1013</f>
        <v>0</v>
      </c>
      <c r="F1012" s="117">
        <f t="shared" si="453"/>
        <v>0</v>
      </c>
      <c r="G1012" s="117">
        <f t="shared" si="453"/>
        <v>0</v>
      </c>
      <c r="H1012" s="117">
        <f t="shared" si="453"/>
        <v>0</v>
      </c>
      <c r="I1012" s="117">
        <f t="shared" si="453"/>
        <v>0</v>
      </c>
      <c r="J1012" s="117">
        <f t="shared" si="453"/>
        <v>0</v>
      </c>
      <c r="K1012" s="186">
        <f t="shared" si="453"/>
        <v>0</v>
      </c>
      <c r="L1012" s="117">
        <f t="shared" si="453"/>
        <v>0</v>
      </c>
      <c r="M1012" s="117">
        <f t="shared" si="453"/>
        <v>1061.54</v>
      </c>
      <c r="N1012" s="117">
        <f t="shared" si="453"/>
        <v>6059265.6699999999</v>
      </c>
      <c r="O1012" s="117">
        <f t="shared" si="453"/>
        <v>0</v>
      </c>
      <c r="P1012" s="117">
        <f t="shared" si="453"/>
        <v>0</v>
      </c>
      <c r="Q1012" s="117">
        <f t="shared" si="453"/>
        <v>0</v>
      </c>
      <c r="R1012" s="117">
        <f t="shared" si="453"/>
        <v>0</v>
      </c>
      <c r="S1012" s="117">
        <f t="shared" si="453"/>
        <v>0</v>
      </c>
      <c r="T1012" s="117">
        <f t="shared" si="453"/>
        <v>0</v>
      </c>
      <c r="U1012" s="117">
        <f t="shared" si="453"/>
        <v>0</v>
      </c>
      <c r="V1012" s="117">
        <f t="shared" si="453"/>
        <v>0</v>
      </c>
      <c r="W1012" s="117">
        <f t="shared" si="453"/>
        <v>0</v>
      </c>
      <c r="X1012" s="117">
        <f t="shared" si="453"/>
        <v>0</v>
      </c>
      <c r="Y1012" s="117">
        <f t="shared" si="453"/>
        <v>0</v>
      </c>
      <c r="Z1012" s="117">
        <f t="shared" si="453"/>
        <v>0</v>
      </c>
      <c r="AA1012" s="117">
        <f t="shared" si="453"/>
        <v>0</v>
      </c>
      <c r="AB1012" s="117">
        <f t="shared" si="453"/>
        <v>0</v>
      </c>
      <c r="AC1012" s="117">
        <f t="shared" si="453"/>
        <v>89525.65</v>
      </c>
      <c r="AD1012" s="117">
        <f t="shared" si="453"/>
        <v>0</v>
      </c>
      <c r="AE1012" s="117">
        <f t="shared" si="453"/>
        <v>0</v>
      </c>
      <c r="AF1012" s="108" t="s">
        <v>17254</v>
      </c>
      <c r="AG1012" s="108" t="s">
        <v>17254</v>
      </c>
      <c r="AH1012" s="108" t="s">
        <v>17254</v>
      </c>
      <c r="AM1012" s="127"/>
      <c r="AN1012" s="127"/>
      <c r="AO1012" s="127"/>
      <c r="AP1012" s="127"/>
      <c r="AQ1012" s="127"/>
      <c r="AR1012" s="125"/>
      <c r="AS1012" s="127"/>
      <c r="AT1012" s="127"/>
      <c r="AU1012" s="127"/>
      <c r="AV1012" s="127"/>
      <c r="AW1012" s="127"/>
      <c r="AX1012" s="173"/>
      <c r="AY1012" s="173"/>
      <c r="AZ1012" s="127"/>
      <c r="BA1012" s="127"/>
      <c r="BB1012" s="127"/>
      <c r="BC1012" s="128"/>
      <c r="CH1012" s="119"/>
    </row>
    <row r="1013" spans="1:211" s="139" customFormat="1" x14ac:dyDescent="0.3">
      <c r="A1013" s="97">
        <v>1</v>
      </c>
      <c r="B1013" s="199">
        <v>1</v>
      </c>
      <c r="C1013" s="184" t="s">
        <v>16226</v>
      </c>
      <c r="D1013" s="168">
        <f>E1013+F1013+G1013+H1013+I1013+J1013+L1013+N1013+P1013+R1013+T1013+U1013+V1013+W1013+X1013+Y1013+Z1013+AA1013+AB1013+AC1013+AD1013+AE1013</f>
        <v>6148791.3200000003</v>
      </c>
      <c r="E1013" s="168">
        <v>0</v>
      </c>
      <c r="F1013" s="168">
        <v>0</v>
      </c>
      <c r="G1013" s="168">
        <v>0</v>
      </c>
      <c r="H1013" s="168">
        <v>0</v>
      </c>
      <c r="I1013" s="168">
        <v>0</v>
      </c>
      <c r="J1013" s="168">
        <v>0</v>
      </c>
      <c r="K1013" s="186">
        <v>0</v>
      </c>
      <c r="L1013" s="168">
        <v>0</v>
      </c>
      <c r="M1013" s="135">
        <v>1061.54</v>
      </c>
      <c r="N1013" s="154">
        <v>6059265.6699999999</v>
      </c>
      <c r="O1013" s="168">
        <v>0</v>
      </c>
      <c r="P1013" s="168">
        <v>0</v>
      </c>
      <c r="Q1013" s="168">
        <v>0</v>
      </c>
      <c r="R1013" s="168">
        <v>0</v>
      </c>
      <c r="S1013" s="168">
        <v>0</v>
      </c>
      <c r="T1013" s="168">
        <v>0</v>
      </c>
      <c r="U1013" s="168">
        <v>0</v>
      </c>
      <c r="V1013" s="168">
        <v>0</v>
      </c>
      <c r="W1013" s="168">
        <v>0</v>
      </c>
      <c r="X1013" s="168">
        <v>0</v>
      </c>
      <c r="Y1013" s="168">
        <v>0</v>
      </c>
      <c r="Z1013" s="168">
        <v>0</v>
      </c>
      <c r="AA1013" s="168">
        <v>0</v>
      </c>
      <c r="AB1013" s="168">
        <v>0</v>
      </c>
      <c r="AC1013" s="117">
        <v>89525.65</v>
      </c>
      <c r="AD1013" s="133">
        <v>0</v>
      </c>
      <c r="AE1013" s="133">
        <v>0</v>
      </c>
      <c r="AF1013" s="113" t="s">
        <v>17025</v>
      </c>
      <c r="AG1013" s="136">
        <v>2023</v>
      </c>
      <c r="AH1013" s="136">
        <v>2023</v>
      </c>
      <c r="AI1013" s="114"/>
      <c r="AJ1013" s="114"/>
      <c r="AK1013" s="187"/>
      <c r="AL1013" s="114"/>
      <c r="AM1013" s="114"/>
      <c r="AR1013" s="168"/>
      <c r="AS1013" s="189"/>
      <c r="BC1013" s="190"/>
      <c r="BM1013" s="139" t="s">
        <v>3922</v>
      </c>
      <c r="BN1013" s="139" t="s">
        <v>1342</v>
      </c>
      <c r="BO1013" s="190" t="s">
        <v>3924</v>
      </c>
      <c r="BR1013" s="189"/>
      <c r="BU1013" s="139" t="s">
        <v>3922</v>
      </c>
      <c r="BV1013" s="139" t="s">
        <v>1342</v>
      </c>
      <c r="BW1013" s="139" t="s">
        <v>3924</v>
      </c>
      <c r="CE1013" s="190"/>
      <c r="CH1013" s="119"/>
      <c r="DZ1013" s="140"/>
      <c r="EB1013" s="189"/>
      <c r="EK1013" s="190"/>
      <c r="EY1013" s="140"/>
      <c r="FB1013" s="189"/>
      <c r="FC1013" s="189"/>
      <c r="FL1013" s="190"/>
      <c r="GD1013" s="191"/>
      <c r="GN1013" s="190"/>
      <c r="GP1013" s="189"/>
    </row>
    <row r="1014" spans="1:211" x14ac:dyDescent="0.3">
      <c r="B1014" s="150" t="s">
        <v>71</v>
      </c>
      <c r="C1014" s="150"/>
      <c r="D1014" s="116">
        <f>SUM(D1015:D1025)</f>
        <v>76331634.210000008</v>
      </c>
      <c r="E1014" s="117">
        <f t="shared" ref="E1014:AE1014" si="454">SUM(E1015:E1025)</f>
        <v>0</v>
      </c>
      <c r="F1014" s="117">
        <f t="shared" si="454"/>
        <v>0</v>
      </c>
      <c r="G1014" s="117">
        <f t="shared" si="454"/>
        <v>0</v>
      </c>
      <c r="H1014" s="117">
        <f t="shared" si="454"/>
        <v>0</v>
      </c>
      <c r="I1014" s="117">
        <f t="shared" si="454"/>
        <v>0</v>
      </c>
      <c r="J1014" s="117">
        <f t="shared" si="454"/>
        <v>0</v>
      </c>
      <c r="K1014" s="186">
        <f t="shared" si="454"/>
        <v>0</v>
      </c>
      <c r="L1014" s="117">
        <f t="shared" si="454"/>
        <v>0</v>
      </c>
      <c r="M1014" s="117">
        <f t="shared" si="454"/>
        <v>8210.9</v>
      </c>
      <c r="N1014" s="117">
        <f t="shared" si="454"/>
        <v>75208792.689999998</v>
      </c>
      <c r="O1014" s="117">
        <f t="shared" si="454"/>
        <v>0</v>
      </c>
      <c r="P1014" s="117">
        <f t="shared" si="454"/>
        <v>0</v>
      </c>
      <c r="Q1014" s="117">
        <f t="shared" si="454"/>
        <v>0</v>
      </c>
      <c r="R1014" s="117">
        <f t="shared" si="454"/>
        <v>0</v>
      </c>
      <c r="S1014" s="117">
        <f t="shared" si="454"/>
        <v>0</v>
      </c>
      <c r="T1014" s="117">
        <f t="shared" si="454"/>
        <v>0</v>
      </c>
      <c r="U1014" s="117">
        <f t="shared" si="454"/>
        <v>0</v>
      </c>
      <c r="V1014" s="117">
        <f t="shared" si="454"/>
        <v>0</v>
      </c>
      <c r="W1014" s="117">
        <f t="shared" si="454"/>
        <v>0</v>
      </c>
      <c r="X1014" s="117">
        <f t="shared" si="454"/>
        <v>0</v>
      </c>
      <c r="Y1014" s="117">
        <f t="shared" si="454"/>
        <v>0</v>
      </c>
      <c r="Z1014" s="117">
        <f t="shared" si="454"/>
        <v>0</v>
      </c>
      <c r="AA1014" s="117">
        <f t="shared" si="454"/>
        <v>0</v>
      </c>
      <c r="AB1014" s="117">
        <f t="shared" si="454"/>
        <v>0</v>
      </c>
      <c r="AC1014" s="117">
        <f t="shared" si="454"/>
        <v>1122841.52</v>
      </c>
      <c r="AD1014" s="117">
        <f t="shared" si="454"/>
        <v>0</v>
      </c>
      <c r="AE1014" s="117">
        <f t="shared" si="454"/>
        <v>0</v>
      </c>
      <c r="AF1014" s="108" t="s">
        <v>17254</v>
      </c>
      <c r="AG1014" s="108" t="s">
        <v>17254</v>
      </c>
      <c r="AH1014" s="108" t="s">
        <v>17254</v>
      </c>
      <c r="AM1014" s="127"/>
      <c r="AN1014" s="127"/>
      <c r="AO1014" s="127"/>
      <c r="AP1014" s="127"/>
      <c r="AQ1014" s="127"/>
      <c r="AR1014" s="125"/>
      <c r="AS1014" s="127"/>
      <c r="AT1014" s="127"/>
      <c r="AU1014" s="127"/>
      <c r="AV1014" s="127"/>
      <c r="AW1014" s="127"/>
      <c r="AX1014" s="173"/>
      <c r="AY1014" s="173"/>
      <c r="AZ1014" s="127"/>
      <c r="BA1014" s="127"/>
      <c r="BB1014" s="127"/>
      <c r="BC1014" s="128"/>
      <c r="CH1014" s="119"/>
    </row>
    <row r="1015" spans="1:211" s="139" customFormat="1" x14ac:dyDescent="0.3">
      <c r="A1015" s="97">
        <v>1</v>
      </c>
      <c r="B1015" s="199">
        <v>2</v>
      </c>
      <c r="C1015" s="184" t="s">
        <v>5047</v>
      </c>
      <c r="D1015" s="168">
        <f t="shared" ref="D1015:D1045" si="455">E1015+F1015+G1015+H1015+I1015+J1015+L1015+N1015+P1015+R1015+T1015+U1015+V1015+W1015+X1015+Y1015+Z1015+AA1015+AB1015+AC1015+AD1015+AE1015</f>
        <v>4355598.24</v>
      </c>
      <c r="E1015" s="168">
        <v>0</v>
      </c>
      <c r="F1015" s="168">
        <v>0</v>
      </c>
      <c r="G1015" s="168">
        <v>0</v>
      </c>
      <c r="H1015" s="168">
        <v>0</v>
      </c>
      <c r="I1015" s="168">
        <v>0</v>
      </c>
      <c r="J1015" s="168">
        <v>0</v>
      </c>
      <c r="K1015" s="186">
        <v>0</v>
      </c>
      <c r="L1015" s="168">
        <v>0</v>
      </c>
      <c r="M1015" s="134">
        <v>557</v>
      </c>
      <c r="N1015" s="154">
        <v>4291546.9000000004</v>
      </c>
      <c r="O1015" s="168">
        <v>0</v>
      </c>
      <c r="P1015" s="168">
        <v>0</v>
      </c>
      <c r="Q1015" s="168">
        <v>0</v>
      </c>
      <c r="R1015" s="168">
        <v>0</v>
      </c>
      <c r="S1015" s="168">
        <v>0</v>
      </c>
      <c r="T1015" s="168">
        <v>0</v>
      </c>
      <c r="U1015" s="168">
        <v>0</v>
      </c>
      <c r="V1015" s="168">
        <v>0</v>
      </c>
      <c r="W1015" s="168">
        <v>0</v>
      </c>
      <c r="X1015" s="168">
        <v>0</v>
      </c>
      <c r="Y1015" s="168">
        <v>0</v>
      </c>
      <c r="Z1015" s="168">
        <v>0</v>
      </c>
      <c r="AA1015" s="168">
        <v>0</v>
      </c>
      <c r="AB1015" s="168">
        <v>0</v>
      </c>
      <c r="AC1015" s="117">
        <v>64051.34</v>
      </c>
      <c r="AD1015" s="133">
        <v>0</v>
      </c>
      <c r="AE1015" s="133">
        <v>0</v>
      </c>
      <c r="AF1015" s="113" t="s">
        <v>17025</v>
      </c>
      <c r="AG1015" s="136">
        <v>2023</v>
      </c>
      <c r="AH1015" s="136">
        <v>2023</v>
      </c>
      <c r="AI1015" s="114"/>
      <c r="AJ1015" s="114"/>
      <c r="AK1015" s="187"/>
      <c r="AL1015" s="114"/>
      <c r="AM1015" s="114"/>
      <c r="AR1015" s="168"/>
      <c r="AS1015" s="189"/>
      <c r="BC1015" s="190"/>
      <c r="BM1015" s="139" t="s">
        <v>3925</v>
      </c>
      <c r="BN1015" s="139" t="s">
        <v>3043</v>
      </c>
      <c r="BO1015" s="190" t="s">
        <v>2983</v>
      </c>
      <c r="BR1015" s="189"/>
      <c r="BU1015" s="139" t="s">
        <v>3925</v>
      </c>
      <c r="BV1015" s="139" t="s">
        <v>3043</v>
      </c>
      <c r="BW1015" s="139" t="s">
        <v>2983</v>
      </c>
      <c r="CE1015" s="190"/>
      <c r="CH1015" s="119"/>
      <c r="DZ1015" s="140"/>
      <c r="EB1015" s="189"/>
      <c r="EK1015" s="190"/>
      <c r="EY1015" s="140"/>
      <c r="FB1015" s="189"/>
      <c r="FC1015" s="189"/>
      <c r="FL1015" s="190"/>
      <c r="GD1015" s="191"/>
      <c r="GN1015" s="190"/>
      <c r="GP1015" s="189"/>
    </row>
    <row r="1016" spans="1:211" s="139" customFormat="1" x14ac:dyDescent="0.3">
      <c r="A1016" s="97">
        <v>1</v>
      </c>
      <c r="B1016" s="199">
        <v>3</v>
      </c>
      <c r="C1016" s="184" t="s">
        <v>5095</v>
      </c>
      <c r="D1016" s="168">
        <f t="shared" si="455"/>
        <v>10695921.26</v>
      </c>
      <c r="E1016" s="168">
        <v>0</v>
      </c>
      <c r="F1016" s="168">
        <v>0</v>
      </c>
      <c r="G1016" s="168">
        <v>0</v>
      </c>
      <c r="H1016" s="168">
        <v>0</v>
      </c>
      <c r="I1016" s="168">
        <v>0</v>
      </c>
      <c r="J1016" s="168">
        <v>0</v>
      </c>
      <c r="K1016" s="186">
        <v>0</v>
      </c>
      <c r="L1016" s="168">
        <v>0</v>
      </c>
      <c r="M1016" s="168">
        <v>1051.81</v>
      </c>
      <c r="N1016" s="154">
        <v>10538632.17</v>
      </c>
      <c r="O1016" s="168">
        <v>0</v>
      </c>
      <c r="P1016" s="168">
        <v>0</v>
      </c>
      <c r="Q1016" s="168">
        <v>0</v>
      </c>
      <c r="R1016" s="168">
        <v>0</v>
      </c>
      <c r="S1016" s="168">
        <v>0</v>
      </c>
      <c r="T1016" s="168">
        <v>0</v>
      </c>
      <c r="U1016" s="168">
        <v>0</v>
      </c>
      <c r="V1016" s="168">
        <v>0</v>
      </c>
      <c r="W1016" s="168">
        <v>0</v>
      </c>
      <c r="X1016" s="168">
        <v>0</v>
      </c>
      <c r="Y1016" s="168">
        <v>0</v>
      </c>
      <c r="Z1016" s="168">
        <v>0</v>
      </c>
      <c r="AA1016" s="168">
        <v>0</v>
      </c>
      <c r="AB1016" s="168">
        <v>0</v>
      </c>
      <c r="AC1016" s="134">
        <v>157289.09</v>
      </c>
      <c r="AD1016" s="133">
        <v>0</v>
      </c>
      <c r="AE1016" s="133">
        <v>0</v>
      </c>
      <c r="AF1016" s="113" t="s">
        <v>17025</v>
      </c>
      <c r="AG1016" s="136">
        <v>2023</v>
      </c>
      <c r="AH1016" s="136">
        <v>2023</v>
      </c>
      <c r="AI1016" s="114"/>
      <c r="AJ1016" s="114"/>
      <c r="AK1016" s="187"/>
      <c r="AL1016" s="114"/>
      <c r="AM1016" s="114"/>
      <c r="AR1016" s="168"/>
      <c r="AS1016" s="189"/>
      <c r="BC1016" s="190"/>
      <c r="BM1016" s="139" t="s">
        <v>758</v>
      </c>
      <c r="BN1016" s="139" t="s">
        <v>1342</v>
      </c>
      <c r="BO1016" s="190" t="s">
        <v>2983</v>
      </c>
      <c r="BR1016" s="189"/>
      <c r="BU1016" s="139" t="s">
        <v>758</v>
      </c>
      <c r="BV1016" s="139" t="s">
        <v>1342</v>
      </c>
      <c r="BW1016" s="139" t="s">
        <v>2983</v>
      </c>
      <c r="CE1016" s="190"/>
      <c r="CH1016" s="119"/>
      <c r="DZ1016" s="140"/>
      <c r="EB1016" s="189"/>
      <c r="EK1016" s="190"/>
      <c r="EY1016" s="140"/>
      <c r="FB1016" s="189"/>
      <c r="FC1016" s="189"/>
      <c r="FL1016" s="190"/>
      <c r="GD1016" s="191"/>
      <c r="GN1016" s="190"/>
      <c r="GP1016" s="189"/>
    </row>
    <row r="1017" spans="1:211" s="139" customFormat="1" x14ac:dyDescent="0.3">
      <c r="A1017" s="97">
        <v>1</v>
      </c>
      <c r="B1017" s="199">
        <v>4</v>
      </c>
      <c r="C1017" s="184" t="s">
        <v>6217</v>
      </c>
      <c r="D1017" s="168">
        <f t="shared" si="455"/>
        <v>4740368.2700000005</v>
      </c>
      <c r="E1017" s="168">
        <v>0</v>
      </c>
      <c r="F1017" s="168">
        <v>0</v>
      </c>
      <c r="G1017" s="168">
        <v>0</v>
      </c>
      <c r="H1017" s="168">
        <v>0</v>
      </c>
      <c r="I1017" s="168">
        <v>0</v>
      </c>
      <c r="J1017" s="168">
        <v>0</v>
      </c>
      <c r="K1017" s="186">
        <v>0</v>
      </c>
      <c r="L1017" s="168">
        <v>0</v>
      </c>
      <c r="M1017" s="168">
        <v>496.16</v>
      </c>
      <c r="N1017" s="154">
        <v>4670313.57</v>
      </c>
      <c r="O1017" s="168">
        <v>0</v>
      </c>
      <c r="P1017" s="168">
        <v>0</v>
      </c>
      <c r="Q1017" s="168">
        <v>0</v>
      </c>
      <c r="R1017" s="168">
        <v>0</v>
      </c>
      <c r="S1017" s="168">
        <v>0</v>
      </c>
      <c r="T1017" s="168">
        <v>0</v>
      </c>
      <c r="U1017" s="168">
        <v>0</v>
      </c>
      <c r="V1017" s="168">
        <v>0</v>
      </c>
      <c r="W1017" s="168">
        <v>0</v>
      </c>
      <c r="X1017" s="168">
        <v>0</v>
      </c>
      <c r="Y1017" s="168">
        <v>0</v>
      </c>
      <c r="Z1017" s="168">
        <v>0</v>
      </c>
      <c r="AA1017" s="168">
        <v>0</v>
      </c>
      <c r="AB1017" s="168">
        <v>0</v>
      </c>
      <c r="AC1017" s="117">
        <v>70054.7</v>
      </c>
      <c r="AD1017" s="133">
        <v>0</v>
      </c>
      <c r="AE1017" s="133">
        <v>0</v>
      </c>
      <c r="AF1017" s="113" t="s">
        <v>17025</v>
      </c>
      <c r="AG1017" s="136">
        <v>2023</v>
      </c>
      <c r="AH1017" s="136">
        <v>2023</v>
      </c>
      <c r="AI1017" s="114"/>
      <c r="AJ1017" s="114"/>
      <c r="AK1017" s="187"/>
      <c r="AL1017" s="114"/>
      <c r="AM1017" s="114"/>
      <c r="AR1017" s="168"/>
      <c r="AS1017" s="189"/>
      <c r="BC1017" s="190"/>
      <c r="BO1017" s="190"/>
      <c r="BR1017" s="189"/>
      <c r="CE1017" s="190"/>
      <c r="CH1017" s="119"/>
      <c r="DZ1017" s="140"/>
      <c r="EB1017" s="189"/>
      <c r="EK1017" s="190"/>
      <c r="EY1017" s="140"/>
      <c r="FB1017" s="189"/>
      <c r="FC1017" s="189"/>
      <c r="FL1017" s="190"/>
      <c r="GD1017" s="191"/>
      <c r="GN1017" s="190"/>
      <c r="GP1017" s="189"/>
    </row>
    <row r="1018" spans="1:211" s="139" customFormat="1" x14ac:dyDescent="0.3">
      <c r="A1018" s="97">
        <v>1</v>
      </c>
      <c r="B1018" s="199">
        <v>5</v>
      </c>
      <c r="C1018" s="184" t="s">
        <v>181</v>
      </c>
      <c r="D1018" s="168">
        <f t="shared" si="455"/>
        <v>10638335.549999999</v>
      </c>
      <c r="E1018" s="168">
        <v>0</v>
      </c>
      <c r="F1018" s="168">
        <v>0</v>
      </c>
      <c r="G1018" s="168">
        <v>0</v>
      </c>
      <c r="H1018" s="168">
        <v>0</v>
      </c>
      <c r="I1018" s="168">
        <v>0</v>
      </c>
      <c r="J1018" s="168">
        <v>0</v>
      </c>
      <c r="K1018" s="186">
        <v>0</v>
      </c>
      <c r="L1018" s="168">
        <v>0</v>
      </c>
      <c r="M1018" s="168">
        <v>1262</v>
      </c>
      <c r="N1018" s="154">
        <v>10481893.289999999</v>
      </c>
      <c r="O1018" s="168">
        <v>0</v>
      </c>
      <c r="P1018" s="168">
        <v>0</v>
      </c>
      <c r="Q1018" s="168">
        <v>0</v>
      </c>
      <c r="R1018" s="168">
        <v>0</v>
      </c>
      <c r="S1018" s="168">
        <v>0</v>
      </c>
      <c r="T1018" s="168">
        <v>0</v>
      </c>
      <c r="U1018" s="168">
        <v>0</v>
      </c>
      <c r="V1018" s="168">
        <v>0</v>
      </c>
      <c r="W1018" s="168">
        <v>0</v>
      </c>
      <c r="X1018" s="168">
        <v>0</v>
      </c>
      <c r="Y1018" s="168">
        <v>0</v>
      </c>
      <c r="Z1018" s="168">
        <v>0</v>
      </c>
      <c r="AA1018" s="168">
        <v>0</v>
      </c>
      <c r="AB1018" s="168">
        <v>0</v>
      </c>
      <c r="AC1018" s="117">
        <v>156442.26</v>
      </c>
      <c r="AD1018" s="133">
        <v>0</v>
      </c>
      <c r="AE1018" s="133">
        <v>0</v>
      </c>
      <c r="AF1018" s="113" t="s">
        <v>17025</v>
      </c>
      <c r="AG1018" s="136">
        <v>2023</v>
      </c>
      <c r="AH1018" s="136">
        <v>2023</v>
      </c>
      <c r="AI1018" s="114"/>
      <c r="AJ1018" s="114"/>
      <c r="AK1018" s="187"/>
      <c r="AL1018" s="114"/>
      <c r="AM1018" s="114"/>
      <c r="AR1018" s="168"/>
      <c r="AS1018" s="189"/>
      <c r="BC1018" s="190"/>
      <c r="BO1018" s="190"/>
      <c r="BR1018" s="189"/>
      <c r="CE1018" s="190"/>
      <c r="CH1018" s="119"/>
      <c r="DZ1018" s="140"/>
      <c r="EB1018" s="189"/>
      <c r="EK1018" s="190"/>
      <c r="EY1018" s="140"/>
      <c r="FB1018" s="189"/>
      <c r="FC1018" s="189"/>
      <c r="FL1018" s="190"/>
      <c r="GD1018" s="191"/>
      <c r="GN1018" s="190"/>
      <c r="GP1018" s="189"/>
    </row>
    <row r="1019" spans="1:211" s="139" customFormat="1" x14ac:dyDescent="0.3">
      <c r="A1019" s="97">
        <v>1</v>
      </c>
      <c r="B1019" s="199">
        <v>6</v>
      </c>
      <c r="C1019" s="184" t="s">
        <v>6828</v>
      </c>
      <c r="D1019" s="168">
        <f t="shared" si="455"/>
        <v>5572932.6299999999</v>
      </c>
      <c r="E1019" s="168">
        <v>0</v>
      </c>
      <c r="F1019" s="168">
        <v>0</v>
      </c>
      <c r="G1019" s="168">
        <v>0</v>
      </c>
      <c r="H1019" s="168">
        <v>0</v>
      </c>
      <c r="I1019" s="168">
        <v>0</v>
      </c>
      <c r="J1019" s="168">
        <v>0</v>
      </c>
      <c r="K1019" s="186">
        <v>0</v>
      </c>
      <c r="L1019" s="168">
        <v>0</v>
      </c>
      <c r="M1019" s="168">
        <v>604.07000000000005</v>
      </c>
      <c r="N1019" s="154">
        <v>5490979.7599999998</v>
      </c>
      <c r="O1019" s="168">
        <v>0</v>
      </c>
      <c r="P1019" s="168">
        <v>0</v>
      </c>
      <c r="Q1019" s="168">
        <v>0</v>
      </c>
      <c r="R1019" s="168">
        <v>0</v>
      </c>
      <c r="S1019" s="168">
        <v>0</v>
      </c>
      <c r="T1019" s="168">
        <v>0</v>
      </c>
      <c r="U1019" s="168">
        <v>0</v>
      </c>
      <c r="V1019" s="168">
        <v>0</v>
      </c>
      <c r="W1019" s="168">
        <v>0</v>
      </c>
      <c r="X1019" s="168">
        <v>0</v>
      </c>
      <c r="Y1019" s="168">
        <v>0</v>
      </c>
      <c r="Z1019" s="168">
        <v>0</v>
      </c>
      <c r="AA1019" s="168">
        <v>0</v>
      </c>
      <c r="AB1019" s="168">
        <v>0</v>
      </c>
      <c r="AC1019" s="117">
        <v>81952.87</v>
      </c>
      <c r="AD1019" s="133">
        <v>0</v>
      </c>
      <c r="AE1019" s="133">
        <v>0</v>
      </c>
      <c r="AF1019" s="113" t="s">
        <v>17025</v>
      </c>
      <c r="AG1019" s="136">
        <v>2023</v>
      </c>
      <c r="AH1019" s="136">
        <v>2023</v>
      </c>
      <c r="AI1019" s="114"/>
      <c r="AJ1019" s="114"/>
      <c r="AK1019" s="187"/>
      <c r="AL1019" s="114"/>
      <c r="AM1019" s="114"/>
      <c r="AR1019" s="168"/>
      <c r="AS1019" s="189"/>
      <c r="BC1019" s="190"/>
      <c r="BO1019" s="190"/>
      <c r="BR1019" s="189"/>
      <c r="CE1019" s="190"/>
      <c r="CH1019" s="119"/>
      <c r="DZ1019" s="140"/>
      <c r="EB1019" s="189"/>
      <c r="EK1019" s="190"/>
      <c r="EY1019" s="140"/>
      <c r="FB1019" s="189"/>
      <c r="FC1019" s="189"/>
      <c r="FL1019" s="190"/>
      <c r="GD1019" s="191"/>
      <c r="GN1019" s="190"/>
      <c r="GP1019" s="189"/>
    </row>
    <row r="1020" spans="1:211" s="139" customFormat="1" x14ac:dyDescent="0.3">
      <c r="A1020" s="97">
        <v>1</v>
      </c>
      <c r="B1020" s="199">
        <v>7</v>
      </c>
      <c r="C1020" s="184" t="s">
        <v>6804</v>
      </c>
      <c r="D1020" s="168">
        <f t="shared" si="455"/>
        <v>4801442.9899999993</v>
      </c>
      <c r="E1020" s="168">
        <v>0</v>
      </c>
      <c r="F1020" s="168">
        <v>0</v>
      </c>
      <c r="G1020" s="168">
        <v>0</v>
      </c>
      <c r="H1020" s="168">
        <v>0</v>
      </c>
      <c r="I1020" s="168">
        <v>0</v>
      </c>
      <c r="J1020" s="168">
        <v>0</v>
      </c>
      <c r="K1020" s="186">
        <v>0</v>
      </c>
      <c r="L1020" s="168">
        <v>0</v>
      </c>
      <c r="M1020" s="168">
        <v>549.20000000000005</v>
      </c>
      <c r="N1020" s="154">
        <v>4730835.2699999996</v>
      </c>
      <c r="O1020" s="168">
        <v>0</v>
      </c>
      <c r="P1020" s="168">
        <v>0</v>
      </c>
      <c r="Q1020" s="168">
        <v>0</v>
      </c>
      <c r="R1020" s="168">
        <v>0</v>
      </c>
      <c r="S1020" s="168">
        <v>0</v>
      </c>
      <c r="T1020" s="168">
        <v>0</v>
      </c>
      <c r="U1020" s="168">
        <v>0</v>
      </c>
      <c r="V1020" s="168">
        <v>0</v>
      </c>
      <c r="W1020" s="168">
        <v>0</v>
      </c>
      <c r="X1020" s="168">
        <v>0</v>
      </c>
      <c r="Y1020" s="168">
        <v>0</v>
      </c>
      <c r="Z1020" s="168">
        <v>0</v>
      </c>
      <c r="AA1020" s="168">
        <v>0</v>
      </c>
      <c r="AB1020" s="168">
        <v>0</v>
      </c>
      <c r="AC1020" s="117">
        <v>70607.72</v>
      </c>
      <c r="AD1020" s="133">
        <v>0</v>
      </c>
      <c r="AE1020" s="133">
        <v>0</v>
      </c>
      <c r="AF1020" s="113" t="s">
        <v>17025</v>
      </c>
      <c r="AG1020" s="136">
        <v>2023</v>
      </c>
      <c r="AH1020" s="136">
        <v>2023</v>
      </c>
      <c r="AI1020" s="114"/>
      <c r="AJ1020" s="114"/>
      <c r="AK1020" s="187"/>
      <c r="AL1020" s="114"/>
      <c r="AM1020" s="114"/>
      <c r="AR1020" s="168"/>
      <c r="AS1020" s="189"/>
      <c r="BC1020" s="190"/>
      <c r="BO1020" s="190"/>
      <c r="BR1020" s="189"/>
      <c r="CE1020" s="190"/>
      <c r="CH1020" s="119"/>
      <c r="DZ1020" s="140"/>
      <c r="EB1020" s="189"/>
      <c r="EK1020" s="190"/>
      <c r="EY1020" s="140"/>
      <c r="FB1020" s="189"/>
      <c r="FC1020" s="189"/>
      <c r="FL1020" s="190"/>
      <c r="GD1020" s="191"/>
      <c r="GN1020" s="190"/>
      <c r="GP1020" s="189"/>
    </row>
    <row r="1021" spans="1:211" s="139" customFormat="1" x14ac:dyDescent="0.3">
      <c r="A1021" s="97">
        <v>1</v>
      </c>
      <c r="B1021" s="199">
        <v>8</v>
      </c>
      <c r="C1021" s="184" t="s">
        <v>184</v>
      </c>
      <c r="D1021" s="168">
        <f t="shared" si="455"/>
        <v>7000367.6899999995</v>
      </c>
      <c r="E1021" s="168">
        <v>0</v>
      </c>
      <c r="F1021" s="168">
        <v>0</v>
      </c>
      <c r="G1021" s="168">
        <v>0</v>
      </c>
      <c r="H1021" s="168">
        <v>0</v>
      </c>
      <c r="I1021" s="168">
        <v>0</v>
      </c>
      <c r="J1021" s="168">
        <v>0</v>
      </c>
      <c r="K1021" s="186">
        <v>0</v>
      </c>
      <c r="L1021" s="168">
        <v>0</v>
      </c>
      <c r="M1021" s="168">
        <v>768.82</v>
      </c>
      <c r="N1021" s="154">
        <v>6897423.6399999997</v>
      </c>
      <c r="O1021" s="168">
        <v>0</v>
      </c>
      <c r="P1021" s="168">
        <v>0</v>
      </c>
      <c r="Q1021" s="168">
        <v>0</v>
      </c>
      <c r="R1021" s="168">
        <v>0</v>
      </c>
      <c r="S1021" s="168">
        <v>0</v>
      </c>
      <c r="T1021" s="168">
        <v>0</v>
      </c>
      <c r="U1021" s="168">
        <v>0</v>
      </c>
      <c r="V1021" s="168">
        <v>0</v>
      </c>
      <c r="W1021" s="168">
        <v>0</v>
      </c>
      <c r="X1021" s="168">
        <v>0</v>
      </c>
      <c r="Y1021" s="168">
        <v>0</v>
      </c>
      <c r="Z1021" s="168">
        <v>0</v>
      </c>
      <c r="AA1021" s="168">
        <v>0</v>
      </c>
      <c r="AB1021" s="168">
        <v>0</v>
      </c>
      <c r="AC1021" s="117">
        <v>102944.05</v>
      </c>
      <c r="AD1021" s="133">
        <v>0</v>
      </c>
      <c r="AE1021" s="133">
        <v>0</v>
      </c>
      <c r="AF1021" s="113" t="s">
        <v>17025</v>
      </c>
      <c r="AG1021" s="136">
        <v>2023</v>
      </c>
      <c r="AH1021" s="136">
        <v>2023</v>
      </c>
      <c r="AI1021" s="114"/>
      <c r="AJ1021" s="114"/>
      <c r="AK1021" s="187"/>
      <c r="AL1021" s="114"/>
      <c r="AM1021" s="114"/>
      <c r="AR1021" s="168"/>
      <c r="AS1021" s="189"/>
      <c r="BC1021" s="190"/>
      <c r="BO1021" s="190"/>
      <c r="BR1021" s="189"/>
      <c r="CE1021" s="190"/>
      <c r="CH1021" s="119"/>
      <c r="DZ1021" s="140"/>
      <c r="EB1021" s="189"/>
      <c r="EK1021" s="190"/>
      <c r="EY1021" s="140"/>
      <c r="FB1021" s="189"/>
      <c r="FC1021" s="189"/>
      <c r="FL1021" s="190"/>
      <c r="GD1021" s="191"/>
      <c r="GN1021" s="190"/>
      <c r="GP1021" s="189"/>
    </row>
    <row r="1022" spans="1:211" s="139" customFormat="1" x14ac:dyDescent="0.3">
      <c r="A1022" s="97">
        <v>1</v>
      </c>
      <c r="B1022" s="199">
        <v>9</v>
      </c>
      <c r="C1022" s="184" t="s">
        <v>6710</v>
      </c>
      <c r="D1022" s="168">
        <f t="shared" si="455"/>
        <v>5254735.3899999997</v>
      </c>
      <c r="E1022" s="168">
        <v>0</v>
      </c>
      <c r="F1022" s="168">
        <v>0</v>
      </c>
      <c r="G1022" s="168">
        <v>0</v>
      </c>
      <c r="H1022" s="168">
        <v>0</v>
      </c>
      <c r="I1022" s="168">
        <v>0</v>
      </c>
      <c r="J1022" s="168">
        <v>0</v>
      </c>
      <c r="K1022" s="186">
        <v>0</v>
      </c>
      <c r="L1022" s="168">
        <v>0</v>
      </c>
      <c r="M1022" s="168">
        <v>554.24</v>
      </c>
      <c r="N1022" s="154">
        <v>5177461.7699999996</v>
      </c>
      <c r="O1022" s="168">
        <v>0</v>
      </c>
      <c r="P1022" s="168">
        <v>0</v>
      </c>
      <c r="Q1022" s="168">
        <v>0</v>
      </c>
      <c r="R1022" s="168">
        <v>0</v>
      </c>
      <c r="S1022" s="168">
        <v>0</v>
      </c>
      <c r="T1022" s="168">
        <v>0</v>
      </c>
      <c r="U1022" s="168">
        <v>0</v>
      </c>
      <c r="V1022" s="168">
        <v>0</v>
      </c>
      <c r="W1022" s="168">
        <v>0</v>
      </c>
      <c r="X1022" s="168">
        <v>0</v>
      </c>
      <c r="Y1022" s="168">
        <v>0</v>
      </c>
      <c r="Z1022" s="168">
        <v>0</v>
      </c>
      <c r="AA1022" s="168">
        <v>0</v>
      </c>
      <c r="AB1022" s="168">
        <v>0</v>
      </c>
      <c r="AC1022" s="117">
        <v>77273.62</v>
      </c>
      <c r="AD1022" s="133">
        <v>0</v>
      </c>
      <c r="AE1022" s="133">
        <v>0</v>
      </c>
      <c r="AF1022" s="113" t="s">
        <v>17025</v>
      </c>
      <c r="AG1022" s="136">
        <v>2023</v>
      </c>
      <c r="AH1022" s="136">
        <v>2023</v>
      </c>
      <c r="AI1022" s="114"/>
      <c r="AJ1022" s="114"/>
      <c r="AK1022" s="187"/>
      <c r="AL1022" s="114"/>
      <c r="AM1022" s="114"/>
      <c r="AR1022" s="168"/>
      <c r="AS1022" s="189"/>
      <c r="BC1022" s="190"/>
      <c r="BO1022" s="190"/>
      <c r="BR1022" s="189"/>
      <c r="CE1022" s="190"/>
      <c r="CH1022" s="119"/>
      <c r="DZ1022" s="140"/>
      <c r="EB1022" s="189"/>
      <c r="EK1022" s="190"/>
      <c r="EY1022" s="140"/>
      <c r="FB1022" s="189"/>
      <c r="FC1022" s="189"/>
      <c r="FL1022" s="190"/>
      <c r="GD1022" s="191"/>
      <c r="GN1022" s="190"/>
      <c r="GP1022" s="189"/>
    </row>
    <row r="1023" spans="1:211" s="139" customFormat="1" x14ac:dyDescent="0.3">
      <c r="A1023" s="97">
        <v>1</v>
      </c>
      <c r="B1023" s="199">
        <v>10</v>
      </c>
      <c r="C1023" s="184" t="s">
        <v>6774</v>
      </c>
      <c r="D1023" s="168">
        <f t="shared" si="455"/>
        <v>5389930.7700000005</v>
      </c>
      <c r="E1023" s="168">
        <v>0</v>
      </c>
      <c r="F1023" s="168">
        <v>0</v>
      </c>
      <c r="G1023" s="168">
        <v>0</v>
      </c>
      <c r="H1023" s="168">
        <v>0</v>
      </c>
      <c r="I1023" s="168">
        <v>0</v>
      </c>
      <c r="J1023" s="168">
        <v>0</v>
      </c>
      <c r="K1023" s="186">
        <v>0</v>
      </c>
      <c r="L1023" s="168">
        <v>0</v>
      </c>
      <c r="M1023" s="168">
        <v>564.55999999999995</v>
      </c>
      <c r="N1023" s="154">
        <v>5310669.03</v>
      </c>
      <c r="O1023" s="168">
        <v>0</v>
      </c>
      <c r="P1023" s="168">
        <v>0</v>
      </c>
      <c r="Q1023" s="168">
        <v>0</v>
      </c>
      <c r="R1023" s="168">
        <v>0</v>
      </c>
      <c r="S1023" s="168">
        <v>0</v>
      </c>
      <c r="T1023" s="168">
        <v>0</v>
      </c>
      <c r="U1023" s="168">
        <v>0</v>
      </c>
      <c r="V1023" s="168">
        <v>0</v>
      </c>
      <c r="W1023" s="168">
        <v>0</v>
      </c>
      <c r="X1023" s="168">
        <v>0</v>
      </c>
      <c r="Y1023" s="168">
        <v>0</v>
      </c>
      <c r="Z1023" s="168">
        <v>0</v>
      </c>
      <c r="AA1023" s="168">
        <v>0</v>
      </c>
      <c r="AB1023" s="168">
        <v>0</v>
      </c>
      <c r="AC1023" s="117">
        <v>79261.740000000005</v>
      </c>
      <c r="AD1023" s="133">
        <v>0</v>
      </c>
      <c r="AE1023" s="133">
        <v>0</v>
      </c>
      <c r="AF1023" s="113" t="s">
        <v>17025</v>
      </c>
      <c r="AG1023" s="136">
        <v>2023</v>
      </c>
      <c r="AH1023" s="136">
        <v>2023</v>
      </c>
      <c r="AI1023" s="114"/>
      <c r="AJ1023" s="114"/>
      <c r="AK1023" s="187"/>
      <c r="AL1023" s="114"/>
      <c r="AM1023" s="114"/>
      <c r="AR1023" s="168"/>
      <c r="AS1023" s="189"/>
      <c r="BC1023" s="190"/>
      <c r="BO1023" s="190"/>
      <c r="BR1023" s="189"/>
      <c r="CE1023" s="190"/>
      <c r="CH1023" s="119"/>
      <c r="DZ1023" s="140"/>
      <c r="EB1023" s="189"/>
      <c r="EK1023" s="190"/>
      <c r="EY1023" s="140"/>
      <c r="FB1023" s="189"/>
      <c r="FC1023" s="189"/>
      <c r="FL1023" s="190"/>
      <c r="GD1023" s="191"/>
      <c r="GN1023" s="190"/>
      <c r="GP1023" s="189"/>
    </row>
    <row r="1024" spans="1:211" s="139" customFormat="1" x14ac:dyDescent="0.3">
      <c r="A1024" s="97">
        <v>1</v>
      </c>
      <c r="B1024" s="199">
        <v>11</v>
      </c>
      <c r="C1024" s="184" t="s">
        <v>1141</v>
      </c>
      <c r="D1024" s="168">
        <f t="shared" si="455"/>
        <v>11433136.870000001</v>
      </c>
      <c r="E1024" s="168">
        <v>0</v>
      </c>
      <c r="F1024" s="168">
        <v>0</v>
      </c>
      <c r="G1024" s="168">
        <v>0</v>
      </c>
      <c r="H1024" s="168">
        <v>0</v>
      </c>
      <c r="I1024" s="168">
        <v>0</v>
      </c>
      <c r="J1024" s="168">
        <v>0</v>
      </c>
      <c r="K1024" s="186">
        <v>0</v>
      </c>
      <c r="L1024" s="168">
        <v>0</v>
      </c>
      <c r="M1024" s="168">
        <v>1158.3800000000001</v>
      </c>
      <c r="N1024" s="154">
        <v>11265006.65</v>
      </c>
      <c r="O1024" s="168">
        <v>0</v>
      </c>
      <c r="P1024" s="168">
        <v>0</v>
      </c>
      <c r="Q1024" s="168">
        <v>0</v>
      </c>
      <c r="R1024" s="168">
        <v>0</v>
      </c>
      <c r="S1024" s="168">
        <v>0</v>
      </c>
      <c r="T1024" s="168">
        <v>0</v>
      </c>
      <c r="U1024" s="168">
        <v>0</v>
      </c>
      <c r="V1024" s="168">
        <v>0</v>
      </c>
      <c r="W1024" s="168">
        <v>0</v>
      </c>
      <c r="X1024" s="168">
        <v>0</v>
      </c>
      <c r="Y1024" s="168">
        <v>0</v>
      </c>
      <c r="Z1024" s="168">
        <v>0</v>
      </c>
      <c r="AA1024" s="168">
        <v>0</v>
      </c>
      <c r="AB1024" s="168">
        <v>0</v>
      </c>
      <c r="AC1024" s="117">
        <v>168130.22</v>
      </c>
      <c r="AD1024" s="133">
        <v>0</v>
      </c>
      <c r="AE1024" s="133">
        <v>0</v>
      </c>
      <c r="AF1024" s="113" t="s">
        <v>17025</v>
      </c>
      <c r="AG1024" s="136">
        <v>2023</v>
      </c>
      <c r="AH1024" s="136">
        <v>2023</v>
      </c>
      <c r="AI1024" s="114"/>
      <c r="AJ1024" s="114"/>
      <c r="AK1024" s="187"/>
      <c r="AL1024" s="114"/>
      <c r="AM1024" s="114"/>
      <c r="AR1024" s="168"/>
      <c r="AS1024" s="189"/>
      <c r="BC1024" s="190"/>
      <c r="BO1024" s="190"/>
      <c r="BR1024" s="189"/>
      <c r="CE1024" s="190"/>
      <c r="CH1024" s="119"/>
      <c r="DZ1024" s="140"/>
      <c r="EB1024" s="189"/>
      <c r="EK1024" s="190"/>
      <c r="EY1024" s="140"/>
      <c r="FB1024" s="189"/>
      <c r="FC1024" s="189"/>
      <c r="FL1024" s="190"/>
      <c r="GD1024" s="191"/>
      <c r="GN1024" s="190"/>
      <c r="GP1024" s="189"/>
    </row>
    <row r="1025" spans="1:198" s="139" customFormat="1" x14ac:dyDescent="0.3">
      <c r="A1025" s="97">
        <v>1</v>
      </c>
      <c r="B1025" s="199">
        <v>12</v>
      </c>
      <c r="C1025" s="184" t="s">
        <v>4951</v>
      </c>
      <c r="D1025" s="168">
        <f t="shared" si="455"/>
        <v>6448864.5499999998</v>
      </c>
      <c r="E1025" s="168">
        <v>0</v>
      </c>
      <c r="F1025" s="168">
        <v>0</v>
      </c>
      <c r="G1025" s="168">
        <v>0</v>
      </c>
      <c r="H1025" s="168">
        <v>0</v>
      </c>
      <c r="I1025" s="168">
        <v>0</v>
      </c>
      <c r="J1025" s="168">
        <v>0</v>
      </c>
      <c r="K1025" s="186">
        <v>0</v>
      </c>
      <c r="L1025" s="168">
        <v>0</v>
      </c>
      <c r="M1025" s="168">
        <v>644.66</v>
      </c>
      <c r="N1025" s="154">
        <v>6354030.6399999997</v>
      </c>
      <c r="O1025" s="168">
        <v>0</v>
      </c>
      <c r="P1025" s="168">
        <v>0</v>
      </c>
      <c r="Q1025" s="168">
        <v>0</v>
      </c>
      <c r="R1025" s="168">
        <v>0</v>
      </c>
      <c r="S1025" s="168">
        <v>0</v>
      </c>
      <c r="T1025" s="168">
        <v>0</v>
      </c>
      <c r="U1025" s="168">
        <v>0</v>
      </c>
      <c r="V1025" s="168">
        <v>0</v>
      </c>
      <c r="W1025" s="168">
        <v>0</v>
      </c>
      <c r="X1025" s="168">
        <v>0</v>
      </c>
      <c r="Y1025" s="168">
        <v>0</v>
      </c>
      <c r="Z1025" s="168">
        <v>0</v>
      </c>
      <c r="AA1025" s="168">
        <v>0</v>
      </c>
      <c r="AB1025" s="168">
        <v>0</v>
      </c>
      <c r="AC1025" s="117">
        <v>94833.91</v>
      </c>
      <c r="AD1025" s="133">
        <v>0</v>
      </c>
      <c r="AE1025" s="133">
        <v>0</v>
      </c>
      <c r="AF1025" s="113" t="s">
        <v>17025</v>
      </c>
      <c r="AG1025" s="136">
        <v>2023</v>
      </c>
      <c r="AH1025" s="136">
        <v>2023</v>
      </c>
      <c r="AI1025" s="114"/>
      <c r="AJ1025" s="114"/>
      <c r="AK1025" s="187"/>
      <c r="AL1025" s="114"/>
      <c r="AM1025" s="114"/>
      <c r="AR1025" s="168"/>
      <c r="AS1025" s="189"/>
      <c r="BC1025" s="190"/>
      <c r="BO1025" s="190"/>
      <c r="BR1025" s="189"/>
      <c r="CE1025" s="190"/>
      <c r="CH1025" s="119"/>
      <c r="DZ1025" s="140"/>
      <c r="EB1025" s="189"/>
      <c r="EK1025" s="190"/>
      <c r="EY1025" s="140"/>
      <c r="FB1025" s="189"/>
      <c r="FC1025" s="189"/>
      <c r="FL1025" s="190"/>
      <c r="GD1025" s="191"/>
      <c r="GN1025" s="190"/>
      <c r="GP1025" s="189"/>
    </row>
    <row r="1026" spans="1:198" s="139" customFormat="1" x14ac:dyDescent="0.3">
      <c r="A1026" s="97"/>
      <c r="B1026" s="150" t="s">
        <v>342</v>
      </c>
      <c r="C1026" s="184"/>
      <c r="D1026" s="185">
        <f>D1027</f>
        <v>5556870.1700000009</v>
      </c>
      <c r="E1026" s="168">
        <f t="shared" ref="E1026:AE1026" si="456">E1027</f>
        <v>0</v>
      </c>
      <c r="F1026" s="168">
        <f t="shared" si="456"/>
        <v>0</v>
      </c>
      <c r="G1026" s="168">
        <f t="shared" si="456"/>
        <v>0</v>
      </c>
      <c r="H1026" s="168">
        <f t="shared" si="456"/>
        <v>0</v>
      </c>
      <c r="I1026" s="168">
        <f t="shared" si="456"/>
        <v>0</v>
      </c>
      <c r="J1026" s="168">
        <f t="shared" si="456"/>
        <v>0</v>
      </c>
      <c r="K1026" s="186">
        <f t="shared" si="456"/>
        <v>0</v>
      </c>
      <c r="L1026" s="168">
        <f t="shared" si="456"/>
        <v>0</v>
      </c>
      <c r="M1026" s="168">
        <f t="shared" si="456"/>
        <v>780.3</v>
      </c>
      <c r="N1026" s="168">
        <f t="shared" si="456"/>
        <v>5474748.9400000004</v>
      </c>
      <c r="O1026" s="168">
        <f t="shared" si="456"/>
        <v>0</v>
      </c>
      <c r="P1026" s="168">
        <f t="shared" si="456"/>
        <v>0</v>
      </c>
      <c r="Q1026" s="168">
        <f t="shared" si="456"/>
        <v>0</v>
      </c>
      <c r="R1026" s="168">
        <f t="shared" si="456"/>
        <v>0</v>
      </c>
      <c r="S1026" s="168">
        <f t="shared" si="456"/>
        <v>0</v>
      </c>
      <c r="T1026" s="168">
        <f t="shared" si="456"/>
        <v>0</v>
      </c>
      <c r="U1026" s="168">
        <f t="shared" si="456"/>
        <v>0</v>
      </c>
      <c r="V1026" s="168">
        <f t="shared" si="456"/>
        <v>0</v>
      </c>
      <c r="W1026" s="168">
        <f t="shared" si="456"/>
        <v>0</v>
      </c>
      <c r="X1026" s="168">
        <f t="shared" si="456"/>
        <v>0</v>
      </c>
      <c r="Y1026" s="168">
        <f t="shared" si="456"/>
        <v>0</v>
      </c>
      <c r="Z1026" s="168">
        <f t="shared" si="456"/>
        <v>0</v>
      </c>
      <c r="AA1026" s="168">
        <f t="shared" si="456"/>
        <v>0</v>
      </c>
      <c r="AB1026" s="168">
        <f t="shared" si="456"/>
        <v>0</v>
      </c>
      <c r="AC1026" s="168">
        <f t="shared" si="456"/>
        <v>82121.23</v>
      </c>
      <c r="AD1026" s="168">
        <f t="shared" si="456"/>
        <v>0</v>
      </c>
      <c r="AE1026" s="168">
        <f t="shared" si="456"/>
        <v>0</v>
      </c>
      <c r="AF1026" s="108" t="s">
        <v>17254</v>
      </c>
      <c r="AG1026" s="108" t="s">
        <v>17254</v>
      </c>
      <c r="AH1026" s="108" t="s">
        <v>17254</v>
      </c>
      <c r="AI1026" s="114"/>
      <c r="AJ1026" s="114"/>
      <c r="AK1026" s="187"/>
      <c r="AL1026" s="114"/>
      <c r="AM1026" s="114"/>
      <c r="AR1026" s="168"/>
      <c r="AS1026" s="189"/>
      <c r="BC1026" s="190"/>
      <c r="BO1026" s="190"/>
      <c r="BR1026" s="189"/>
      <c r="CE1026" s="190"/>
      <c r="CH1026" s="119"/>
      <c r="DZ1026" s="140"/>
      <c r="EB1026" s="189"/>
      <c r="EK1026" s="190"/>
      <c r="EY1026" s="140"/>
      <c r="FB1026" s="189"/>
      <c r="FC1026" s="189"/>
      <c r="FL1026" s="190"/>
      <c r="GD1026" s="191"/>
      <c r="GN1026" s="190"/>
      <c r="GP1026" s="189"/>
    </row>
    <row r="1027" spans="1:198" s="139" customFormat="1" x14ac:dyDescent="0.3">
      <c r="A1027" s="97">
        <v>1</v>
      </c>
      <c r="B1027" s="199">
        <v>13</v>
      </c>
      <c r="C1027" s="184" t="s">
        <v>13006</v>
      </c>
      <c r="D1027" s="168">
        <f t="shared" si="455"/>
        <v>5556870.1700000009</v>
      </c>
      <c r="E1027" s="168">
        <v>0</v>
      </c>
      <c r="F1027" s="168">
        <v>0</v>
      </c>
      <c r="G1027" s="168">
        <v>0</v>
      </c>
      <c r="H1027" s="168">
        <v>0</v>
      </c>
      <c r="I1027" s="168">
        <v>0</v>
      </c>
      <c r="J1027" s="168">
        <v>0</v>
      </c>
      <c r="K1027" s="186">
        <v>0</v>
      </c>
      <c r="L1027" s="168">
        <v>0</v>
      </c>
      <c r="M1027" s="168">
        <v>780.3</v>
      </c>
      <c r="N1027" s="154">
        <v>5474748.9400000004</v>
      </c>
      <c r="O1027" s="168">
        <v>0</v>
      </c>
      <c r="P1027" s="168">
        <v>0</v>
      </c>
      <c r="Q1027" s="168">
        <v>0</v>
      </c>
      <c r="R1027" s="168">
        <v>0</v>
      </c>
      <c r="S1027" s="168">
        <v>0</v>
      </c>
      <c r="T1027" s="168">
        <v>0</v>
      </c>
      <c r="U1027" s="168">
        <v>0</v>
      </c>
      <c r="V1027" s="168">
        <v>0</v>
      </c>
      <c r="W1027" s="168">
        <v>0</v>
      </c>
      <c r="X1027" s="168">
        <v>0</v>
      </c>
      <c r="Y1027" s="168">
        <v>0</v>
      </c>
      <c r="Z1027" s="168">
        <v>0</v>
      </c>
      <c r="AA1027" s="168">
        <v>0</v>
      </c>
      <c r="AB1027" s="168">
        <v>0</v>
      </c>
      <c r="AC1027" s="154">
        <v>82121.23</v>
      </c>
      <c r="AD1027" s="133">
        <v>0</v>
      </c>
      <c r="AE1027" s="133">
        <v>0</v>
      </c>
      <c r="AF1027" s="113" t="s">
        <v>17025</v>
      </c>
      <c r="AG1027" s="136">
        <v>2023</v>
      </c>
      <c r="AH1027" s="136">
        <v>2023</v>
      </c>
      <c r="AI1027" s="114"/>
      <c r="AJ1027" s="114"/>
      <c r="AK1027" s="187"/>
      <c r="AL1027" s="114"/>
      <c r="AM1027" s="114"/>
      <c r="AR1027" s="168"/>
      <c r="AS1027" s="189"/>
      <c r="BC1027" s="190"/>
      <c r="BM1027" s="139" t="s">
        <v>3926</v>
      </c>
      <c r="BN1027" s="139" t="s">
        <v>3043</v>
      </c>
      <c r="BO1027" s="190" t="s">
        <v>2983</v>
      </c>
      <c r="BR1027" s="189"/>
      <c r="BU1027" s="139" t="s">
        <v>3926</v>
      </c>
      <c r="BV1027" s="139" t="s">
        <v>3043</v>
      </c>
      <c r="BW1027" s="139" t="s">
        <v>2983</v>
      </c>
      <c r="CE1027" s="190"/>
      <c r="CH1027" s="119"/>
      <c r="DZ1027" s="140"/>
      <c r="EB1027" s="189"/>
      <c r="EK1027" s="190"/>
      <c r="EY1027" s="140"/>
      <c r="FB1027" s="189"/>
      <c r="FC1027" s="189"/>
      <c r="FL1027" s="190"/>
      <c r="GD1027" s="191"/>
      <c r="GN1027" s="190"/>
      <c r="GP1027" s="189"/>
    </row>
    <row r="1028" spans="1:198" s="139" customFormat="1" x14ac:dyDescent="0.3">
      <c r="A1028" s="97"/>
      <c r="B1028" s="150" t="s">
        <v>341</v>
      </c>
      <c r="C1028" s="184"/>
      <c r="D1028" s="185">
        <f>D1029</f>
        <v>5301598.71</v>
      </c>
      <c r="E1028" s="168">
        <f t="shared" ref="E1028:AE1028" si="457">E1029</f>
        <v>0</v>
      </c>
      <c r="F1028" s="168">
        <f t="shared" si="457"/>
        <v>0</v>
      </c>
      <c r="G1028" s="168">
        <f t="shared" si="457"/>
        <v>0</v>
      </c>
      <c r="H1028" s="168">
        <f t="shared" si="457"/>
        <v>0</v>
      </c>
      <c r="I1028" s="168">
        <f t="shared" si="457"/>
        <v>0</v>
      </c>
      <c r="J1028" s="168">
        <f t="shared" si="457"/>
        <v>0</v>
      </c>
      <c r="K1028" s="186">
        <f t="shared" si="457"/>
        <v>0</v>
      </c>
      <c r="L1028" s="168">
        <f t="shared" si="457"/>
        <v>0</v>
      </c>
      <c r="M1028" s="168">
        <f t="shared" si="457"/>
        <v>650.55999999999995</v>
      </c>
      <c r="N1028" s="168">
        <f t="shared" si="457"/>
        <v>5223249.96</v>
      </c>
      <c r="O1028" s="168">
        <f t="shared" si="457"/>
        <v>0</v>
      </c>
      <c r="P1028" s="168">
        <f t="shared" si="457"/>
        <v>0</v>
      </c>
      <c r="Q1028" s="168">
        <f t="shared" si="457"/>
        <v>0</v>
      </c>
      <c r="R1028" s="168">
        <f t="shared" si="457"/>
        <v>0</v>
      </c>
      <c r="S1028" s="168">
        <f t="shared" si="457"/>
        <v>0</v>
      </c>
      <c r="T1028" s="168">
        <f t="shared" si="457"/>
        <v>0</v>
      </c>
      <c r="U1028" s="168">
        <f t="shared" si="457"/>
        <v>0</v>
      </c>
      <c r="V1028" s="168">
        <f t="shared" si="457"/>
        <v>0</v>
      </c>
      <c r="W1028" s="168">
        <f t="shared" si="457"/>
        <v>0</v>
      </c>
      <c r="X1028" s="168">
        <f t="shared" si="457"/>
        <v>0</v>
      </c>
      <c r="Y1028" s="168">
        <f t="shared" si="457"/>
        <v>0</v>
      </c>
      <c r="Z1028" s="168">
        <f t="shared" si="457"/>
        <v>0</v>
      </c>
      <c r="AA1028" s="168">
        <f t="shared" si="457"/>
        <v>0</v>
      </c>
      <c r="AB1028" s="168">
        <f t="shared" si="457"/>
        <v>0</v>
      </c>
      <c r="AC1028" s="168">
        <f t="shared" si="457"/>
        <v>78348.75</v>
      </c>
      <c r="AD1028" s="168">
        <f t="shared" si="457"/>
        <v>0</v>
      </c>
      <c r="AE1028" s="168">
        <f t="shared" si="457"/>
        <v>0</v>
      </c>
      <c r="AF1028" s="108" t="s">
        <v>17254</v>
      </c>
      <c r="AG1028" s="108" t="s">
        <v>17254</v>
      </c>
      <c r="AH1028" s="108" t="s">
        <v>17254</v>
      </c>
      <c r="AI1028" s="114"/>
      <c r="AJ1028" s="114"/>
      <c r="AK1028" s="187"/>
      <c r="AL1028" s="114"/>
      <c r="AM1028" s="114"/>
      <c r="AR1028" s="168"/>
      <c r="AS1028" s="189"/>
      <c r="BC1028" s="190"/>
      <c r="BO1028" s="190"/>
      <c r="BR1028" s="189"/>
      <c r="CE1028" s="190"/>
      <c r="CH1028" s="119"/>
      <c r="DZ1028" s="140"/>
      <c r="EB1028" s="189"/>
      <c r="EK1028" s="190"/>
      <c r="EY1028" s="140"/>
      <c r="FB1028" s="189"/>
      <c r="FC1028" s="189"/>
      <c r="FL1028" s="190"/>
      <c r="GD1028" s="191"/>
      <c r="GN1028" s="190"/>
      <c r="GP1028" s="189"/>
    </row>
    <row r="1029" spans="1:198" s="139" customFormat="1" x14ac:dyDescent="0.3">
      <c r="A1029" s="97">
        <v>1</v>
      </c>
      <c r="B1029" s="199">
        <v>14</v>
      </c>
      <c r="C1029" s="184" t="s">
        <v>2243</v>
      </c>
      <c r="D1029" s="168">
        <f t="shared" si="455"/>
        <v>5301598.71</v>
      </c>
      <c r="E1029" s="168">
        <v>0</v>
      </c>
      <c r="F1029" s="168">
        <v>0</v>
      </c>
      <c r="G1029" s="168">
        <v>0</v>
      </c>
      <c r="H1029" s="168">
        <v>0</v>
      </c>
      <c r="I1029" s="168">
        <v>0</v>
      </c>
      <c r="J1029" s="168">
        <v>0</v>
      </c>
      <c r="K1029" s="186">
        <v>0</v>
      </c>
      <c r="L1029" s="168">
        <v>0</v>
      </c>
      <c r="M1029" s="168">
        <v>650.55999999999995</v>
      </c>
      <c r="N1029" s="154">
        <v>5223249.96</v>
      </c>
      <c r="O1029" s="168">
        <v>0</v>
      </c>
      <c r="P1029" s="168">
        <v>0</v>
      </c>
      <c r="Q1029" s="168">
        <v>0</v>
      </c>
      <c r="R1029" s="168">
        <v>0</v>
      </c>
      <c r="S1029" s="168">
        <v>0</v>
      </c>
      <c r="T1029" s="168">
        <v>0</v>
      </c>
      <c r="U1029" s="168">
        <v>0</v>
      </c>
      <c r="V1029" s="168">
        <v>0</v>
      </c>
      <c r="W1029" s="168">
        <v>0</v>
      </c>
      <c r="X1029" s="168">
        <v>0</v>
      </c>
      <c r="Y1029" s="168">
        <v>0</v>
      </c>
      <c r="Z1029" s="168">
        <v>0</v>
      </c>
      <c r="AA1029" s="168">
        <v>0</v>
      </c>
      <c r="AB1029" s="168">
        <v>0</v>
      </c>
      <c r="AC1029" s="117">
        <v>78348.75</v>
      </c>
      <c r="AD1029" s="133">
        <v>0</v>
      </c>
      <c r="AE1029" s="133">
        <v>0</v>
      </c>
      <c r="AF1029" s="113" t="s">
        <v>17025</v>
      </c>
      <c r="AG1029" s="136">
        <v>2023</v>
      </c>
      <c r="AH1029" s="136">
        <v>2023</v>
      </c>
      <c r="AI1029" s="114"/>
      <c r="AJ1029" s="114"/>
      <c r="AK1029" s="187"/>
      <c r="AL1029" s="114"/>
      <c r="AM1029" s="114"/>
      <c r="AR1029" s="168"/>
      <c r="AS1029" s="189"/>
      <c r="BC1029" s="190"/>
      <c r="BM1029" s="139" t="s">
        <v>759</v>
      </c>
      <c r="BN1029" s="139" t="s">
        <v>3043</v>
      </c>
      <c r="BO1029" s="190" t="s">
        <v>2983</v>
      </c>
      <c r="BR1029" s="189"/>
      <c r="BU1029" s="139" t="s">
        <v>759</v>
      </c>
      <c r="BV1029" s="139" t="s">
        <v>3043</v>
      </c>
      <c r="BW1029" s="139" t="s">
        <v>2983</v>
      </c>
      <c r="CE1029" s="190"/>
      <c r="CH1029" s="119"/>
      <c r="DZ1029" s="140"/>
      <c r="EB1029" s="189"/>
      <c r="EK1029" s="190"/>
      <c r="EY1029" s="140"/>
      <c r="FB1029" s="189"/>
      <c r="FC1029" s="189"/>
      <c r="FL1029" s="190"/>
      <c r="GD1029" s="191"/>
      <c r="GN1029" s="190"/>
      <c r="GP1029" s="189"/>
    </row>
    <row r="1030" spans="1:198" s="139" customFormat="1" x14ac:dyDescent="0.3">
      <c r="A1030" s="97"/>
      <c r="B1030" s="150" t="s">
        <v>327</v>
      </c>
      <c r="C1030" s="184"/>
      <c r="D1030" s="185">
        <f>D1031</f>
        <v>2236475.36</v>
      </c>
      <c r="E1030" s="168">
        <f t="shared" ref="E1030:AE1030" si="458">E1031</f>
        <v>0</v>
      </c>
      <c r="F1030" s="168">
        <f t="shared" si="458"/>
        <v>0</v>
      </c>
      <c r="G1030" s="168">
        <f t="shared" si="458"/>
        <v>0</v>
      </c>
      <c r="H1030" s="168">
        <f t="shared" si="458"/>
        <v>0</v>
      </c>
      <c r="I1030" s="168">
        <f t="shared" si="458"/>
        <v>0</v>
      </c>
      <c r="J1030" s="168">
        <f t="shared" si="458"/>
        <v>0</v>
      </c>
      <c r="K1030" s="186">
        <f t="shared" si="458"/>
        <v>0</v>
      </c>
      <c r="L1030" s="168">
        <f t="shared" si="458"/>
        <v>0</v>
      </c>
      <c r="M1030" s="168">
        <f t="shared" si="458"/>
        <v>394.85</v>
      </c>
      <c r="N1030" s="168">
        <f t="shared" si="458"/>
        <v>2203424</v>
      </c>
      <c r="O1030" s="168">
        <f t="shared" si="458"/>
        <v>0</v>
      </c>
      <c r="P1030" s="168">
        <f t="shared" si="458"/>
        <v>0</v>
      </c>
      <c r="Q1030" s="168">
        <f t="shared" si="458"/>
        <v>0</v>
      </c>
      <c r="R1030" s="168">
        <f t="shared" si="458"/>
        <v>0</v>
      </c>
      <c r="S1030" s="168">
        <f t="shared" si="458"/>
        <v>0</v>
      </c>
      <c r="T1030" s="168">
        <f t="shared" si="458"/>
        <v>0</v>
      </c>
      <c r="U1030" s="168">
        <f t="shared" si="458"/>
        <v>0</v>
      </c>
      <c r="V1030" s="168">
        <f t="shared" si="458"/>
        <v>0</v>
      </c>
      <c r="W1030" s="168">
        <f t="shared" si="458"/>
        <v>0</v>
      </c>
      <c r="X1030" s="168">
        <f t="shared" si="458"/>
        <v>0</v>
      </c>
      <c r="Y1030" s="168">
        <f t="shared" si="458"/>
        <v>0</v>
      </c>
      <c r="Z1030" s="168">
        <f t="shared" si="458"/>
        <v>0</v>
      </c>
      <c r="AA1030" s="168">
        <f t="shared" si="458"/>
        <v>0</v>
      </c>
      <c r="AB1030" s="168">
        <f t="shared" si="458"/>
        <v>0</v>
      </c>
      <c r="AC1030" s="168">
        <f t="shared" si="458"/>
        <v>33051.360000000001</v>
      </c>
      <c r="AD1030" s="168">
        <f t="shared" si="458"/>
        <v>0</v>
      </c>
      <c r="AE1030" s="168">
        <f t="shared" si="458"/>
        <v>0</v>
      </c>
      <c r="AF1030" s="108" t="s">
        <v>17254</v>
      </c>
      <c r="AG1030" s="108" t="s">
        <v>17254</v>
      </c>
      <c r="AH1030" s="108" t="s">
        <v>17254</v>
      </c>
      <c r="AI1030" s="114"/>
      <c r="AJ1030" s="114"/>
      <c r="AK1030" s="187"/>
      <c r="AL1030" s="114"/>
      <c r="AM1030" s="114"/>
      <c r="AR1030" s="168"/>
      <c r="AS1030" s="189"/>
      <c r="BC1030" s="190"/>
      <c r="BO1030" s="190"/>
      <c r="BR1030" s="189"/>
      <c r="CE1030" s="190"/>
      <c r="CH1030" s="119"/>
      <c r="DZ1030" s="140"/>
      <c r="EB1030" s="189"/>
      <c r="EK1030" s="190"/>
      <c r="EY1030" s="140"/>
      <c r="FB1030" s="189"/>
      <c r="FC1030" s="189"/>
      <c r="FL1030" s="190"/>
      <c r="GD1030" s="191"/>
      <c r="GN1030" s="190"/>
      <c r="GP1030" s="189"/>
    </row>
    <row r="1031" spans="1:198" s="139" customFormat="1" x14ac:dyDescent="0.3">
      <c r="A1031" s="97">
        <v>1</v>
      </c>
      <c r="B1031" s="199">
        <v>15</v>
      </c>
      <c r="C1031" s="184" t="s">
        <v>9983</v>
      </c>
      <c r="D1031" s="168">
        <f t="shared" si="455"/>
        <v>2236475.36</v>
      </c>
      <c r="E1031" s="168">
        <v>0</v>
      </c>
      <c r="F1031" s="168">
        <v>0</v>
      </c>
      <c r="G1031" s="168">
        <v>0</v>
      </c>
      <c r="H1031" s="168">
        <v>0</v>
      </c>
      <c r="I1031" s="168">
        <v>0</v>
      </c>
      <c r="J1031" s="168">
        <v>0</v>
      </c>
      <c r="K1031" s="186">
        <v>0</v>
      </c>
      <c r="L1031" s="168">
        <v>0</v>
      </c>
      <c r="M1031" s="168">
        <v>394.85</v>
      </c>
      <c r="N1031" s="154">
        <v>2203424</v>
      </c>
      <c r="O1031" s="168">
        <v>0</v>
      </c>
      <c r="P1031" s="168">
        <v>0</v>
      </c>
      <c r="Q1031" s="168">
        <v>0</v>
      </c>
      <c r="R1031" s="168">
        <v>0</v>
      </c>
      <c r="S1031" s="168">
        <v>0</v>
      </c>
      <c r="T1031" s="168">
        <v>0</v>
      </c>
      <c r="U1031" s="168">
        <v>0</v>
      </c>
      <c r="V1031" s="168">
        <v>0</v>
      </c>
      <c r="W1031" s="168">
        <v>0</v>
      </c>
      <c r="X1031" s="168">
        <v>0</v>
      </c>
      <c r="Y1031" s="168">
        <v>0</v>
      </c>
      <c r="Z1031" s="168">
        <v>0</v>
      </c>
      <c r="AA1031" s="168">
        <v>0</v>
      </c>
      <c r="AB1031" s="168">
        <v>0</v>
      </c>
      <c r="AC1031" s="154">
        <v>33051.360000000001</v>
      </c>
      <c r="AD1031" s="133">
        <v>0</v>
      </c>
      <c r="AE1031" s="133">
        <v>0</v>
      </c>
      <c r="AF1031" s="113" t="s">
        <v>17025</v>
      </c>
      <c r="AG1031" s="136">
        <v>2023</v>
      </c>
      <c r="AH1031" s="136">
        <v>2023</v>
      </c>
      <c r="AI1031" s="114"/>
      <c r="AJ1031" s="114"/>
      <c r="AK1031" s="187"/>
      <c r="AL1031" s="114"/>
      <c r="AM1031" s="114"/>
      <c r="AR1031" s="168"/>
      <c r="AS1031" s="189"/>
      <c r="BC1031" s="190"/>
      <c r="BM1031" s="139" t="s">
        <v>760</v>
      </c>
      <c r="BN1031" s="139" t="s">
        <v>3191</v>
      </c>
      <c r="BO1031" s="190" t="s">
        <v>3927</v>
      </c>
      <c r="BR1031" s="189"/>
      <c r="BU1031" s="139" t="s">
        <v>760</v>
      </c>
      <c r="BV1031" s="139" t="s">
        <v>3191</v>
      </c>
      <c r="BW1031" s="139" t="s">
        <v>3927</v>
      </c>
      <c r="CE1031" s="190"/>
      <c r="CH1031" s="119"/>
      <c r="DZ1031" s="140"/>
      <c r="EB1031" s="189"/>
      <c r="EK1031" s="190"/>
      <c r="EY1031" s="140"/>
      <c r="FB1031" s="189"/>
      <c r="FC1031" s="189"/>
      <c r="FL1031" s="190"/>
      <c r="GD1031" s="191"/>
      <c r="GN1031" s="190"/>
      <c r="GP1031" s="189"/>
    </row>
    <row r="1032" spans="1:198" s="139" customFormat="1" x14ac:dyDescent="0.3">
      <c r="A1032" s="97"/>
      <c r="B1032" s="150" t="s">
        <v>304</v>
      </c>
      <c r="C1032" s="184"/>
      <c r="D1032" s="185">
        <f>D1033</f>
        <v>3951763.79</v>
      </c>
      <c r="E1032" s="168">
        <f t="shared" ref="E1032:AE1032" si="459">E1033</f>
        <v>0</v>
      </c>
      <c r="F1032" s="168">
        <f t="shared" si="459"/>
        <v>0</v>
      </c>
      <c r="G1032" s="168">
        <f t="shared" si="459"/>
        <v>0</v>
      </c>
      <c r="H1032" s="168">
        <f t="shared" si="459"/>
        <v>0</v>
      </c>
      <c r="I1032" s="168">
        <f t="shared" si="459"/>
        <v>0</v>
      </c>
      <c r="J1032" s="168">
        <f t="shared" si="459"/>
        <v>0</v>
      </c>
      <c r="K1032" s="186">
        <f t="shared" si="459"/>
        <v>0</v>
      </c>
      <c r="L1032" s="168">
        <f t="shared" si="459"/>
        <v>0</v>
      </c>
      <c r="M1032" s="168">
        <f t="shared" si="459"/>
        <v>618.92999999999995</v>
      </c>
      <c r="N1032" s="168">
        <f t="shared" si="459"/>
        <v>3893363.34</v>
      </c>
      <c r="O1032" s="168">
        <f t="shared" si="459"/>
        <v>0</v>
      </c>
      <c r="P1032" s="168">
        <f t="shared" si="459"/>
        <v>0</v>
      </c>
      <c r="Q1032" s="168">
        <f t="shared" si="459"/>
        <v>0</v>
      </c>
      <c r="R1032" s="168">
        <f t="shared" si="459"/>
        <v>0</v>
      </c>
      <c r="S1032" s="168">
        <f t="shared" si="459"/>
        <v>0</v>
      </c>
      <c r="T1032" s="168">
        <f t="shared" si="459"/>
        <v>0</v>
      </c>
      <c r="U1032" s="168">
        <f t="shared" si="459"/>
        <v>0</v>
      </c>
      <c r="V1032" s="168">
        <f t="shared" si="459"/>
        <v>0</v>
      </c>
      <c r="W1032" s="168">
        <f t="shared" si="459"/>
        <v>0</v>
      </c>
      <c r="X1032" s="168">
        <f t="shared" si="459"/>
        <v>0</v>
      </c>
      <c r="Y1032" s="168">
        <f t="shared" si="459"/>
        <v>0</v>
      </c>
      <c r="Z1032" s="168">
        <f t="shared" si="459"/>
        <v>0</v>
      </c>
      <c r="AA1032" s="168">
        <f t="shared" si="459"/>
        <v>0</v>
      </c>
      <c r="AB1032" s="168">
        <f t="shared" si="459"/>
        <v>0</v>
      </c>
      <c r="AC1032" s="168">
        <f t="shared" si="459"/>
        <v>58400.45</v>
      </c>
      <c r="AD1032" s="168">
        <f t="shared" si="459"/>
        <v>0</v>
      </c>
      <c r="AE1032" s="168">
        <f t="shared" si="459"/>
        <v>0</v>
      </c>
      <c r="AF1032" s="108" t="s">
        <v>17254</v>
      </c>
      <c r="AG1032" s="108" t="s">
        <v>17254</v>
      </c>
      <c r="AH1032" s="108" t="s">
        <v>17254</v>
      </c>
      <c r="AI1032" s="114"/>
      <c r="AJ1032" s="114"/>
      <c r="AK1032" s="187"/>
      <c r="AL1032" s="114"/>
      <c r="AM1032" s="114"/>
      <c r="AR1032" s="168"/>
      <c r="AS1032" s="189"/>
      <c r="BC1032" s="190"/>
      <c r="BO1032" s="190"/>
      <c r="BR1032" s="189"/>
      <c r="CE1032" s="190"/>
      <c r="CH1032" s="119"/>
      <c r="DZ1032" s="140"/>
      <c r="EB1032" s="189"/>
      <c r="EK1032" s="190"/>
      <c r="EY1032" s="140"/>
      <c r="FB1032" s="189"/>
      <c r="FC1032" s="189"/>
      <c r="FL1032" s="190"/>
      <c r="GD1032" s="191"/>
      <c r="GN1032" s="190"/>
      <c r="GP1032" s="189"/>
    </row>
    <row r="1033" spans="1:198" s="139" customFormat="1" x14ac:dyDescent="0.3">
      <c r="A1033" s="97">
        <v>1</v>
      </c>
      <c r="B1033" s="199">
        <v>16</v>
      </c>
      <c r="C1033" s="184" t="s">
        <v>16752</v>
      </c>
      <c r="D1033" s="168">
        <f t="shared" si="455"/>
        <v>3951763.79</v>
      </c>
      <c r="E1033" s="168">
        <v>0</v>
      </c>
      <c r="F1033" s="168">
        <v>0</v>
      </c>
      <c r="G1033" s="168">
        <v>0</v>
      </c>
      <c r="H1033" s="168">
        <v>0</v>
      </c>
      <c r="I1033" s="168">
        <v>0</v>
      </c>
      <c r="J1033" s="168">
        <v>0</v>
      </c>
      <c r="K1033" s="186">
        <v>0</v>
      </c>
      <c r="L1033" s="168">
        <v>0</v>
      </c>
      <c r="M1033" s="168">
        <v>618.92999999999995</v>
      </c>
      <c r="N1033" s="154">
        <v>3893363.34</v>
      </c>
      <c r="O1033" s="168">
        <v>0</v>
      </c>
      <c r="P1033" s="168">
        <v>0</v>
      </c>
      <c r="Q1033" s="168">
        <v>0</v>
      </c>
      <c r="R1033" s="168">
        <v>0</v>
      </c>
      <c r="S1033" s="168">
        <v>0</v>
      </c>
      <c r="T1033" s="168">
        <v>0</v>
      </c>
      <c r="U1033" s="168">
        <v>0</v>
      </c>
      <c r="V1033" s="168">
        <v>0</v>
      </c>
      <c r="W1033" s="168">
        <v>0</v>
      </c>
      <c r="X1033" s="168">
        <v>0</v>
      </c>
      <c r="Y1033" s="168">
        <v>0</v>
      </c>
      <c r="Z1033" s="168">
        <v>0</v>
      </c>
      <c r="AA1033" s="168">
        <v>0</v>
      </c>
      <c r="AB1033" s="168">
        <v>0</v>
      </c>
      <c r="AC1033" s="117">
        <v>58400.45</v>
      </c>
      <c r="AD1033" s="133">
        <v>0</v>
      </c>
      <c r="AE1033" s="133">
        <v>0</v>
      </c>
      <c r="AF1033" s="113" t="s">
        <v>17025</v>
      </c>
      <c r="AG1033" s="136">
        <v>2023</v>
      </c>
      <c r="AH1033" s="136">
        <v>2023</v>
      </c>
      <c r="AI1033" s="114"/>
      <c r="AJ1033" s="114"/>
      <c r="AK1033" s="187"/>
      <c r="AL1033" s="114"/>
      <c r="AM1033" s="114"/>
      <c r="AR1033" s="188"/>
      <c r="AS1033" s="189"/>
      <c r="BC1033" s="190"/>
      <c r="BO1033" s="190"/>
      <c r="BR1033" s="189"/>
      <c r="CE1033" s="190"/>
      <c r="CH1033" s="119"/>
      <c r="DZ1033" s="140"/>
      <c r="EB1033" s="189"/>
      <c r="EK1033" s="190"/>
      <c r="EY1033" s="140"/>
      <c r="FB1033" s="189"/>
      <c r="FC1033" s="189"/>
      <c r="FL1033" s="190"/>
      <c r="GD1033" s="191"/>
      <c r="GN1033" s="190"/>
      <c r="GP1033" s="189"/>
    </row>
    <row r="1034" spans="1:198" s="139" customFormat="1" x14ac:dyDescent="0.3">
      <c r="A1034" s="97"/>
      <c r="B1034" s="150" t="s">
        <v>362</v>
      </c>
      <c r="C1034" s="184"/>
      <c r="D1034" s="185">
        <f>D1035</f>
        <v>5419657.0800000001</v>
      </c>
      <c r="E1034" s="168">
        <f t="shared" ref="E1034:AE1034" si="460">E1035</f>
        <v>0</v>
      </c>
      <c r="F1034" s="168">
        <f t="shared" si="460"/>
        <v>0</v>
      </c>
      <c r="G1034" s="168">
        <f t="shared" si="460"/>
        <v>0</v>
      </c>
      <c r="H1034" s="168">
        <f t="shared" si="460"/>
        <v>0</v>
      </c>
      <c r="I1034" s="168">
        <f t="shared" si="460"/>
        <v>0</v>
      </c>
      <c r="J1034" s="168">
        <f t="shared" si="460"/>
        <v>0</v>
      </c>
      <c r="K1034" s="186">
        <f t="shared" si="460"/>
        <v>0</v>
      </c>
      <c r="L1034" s="168">
        <f t="shared" si="460"/>
        <v>0</v>
      </c>
      <c r="M1034" s="168">
        <f t="shared" si="460"/>
        <v>798.9</v>
      </c>
      <c r="N1034" s="168">
        <f t="shared" si="460"/>
        <v>5339563.63</v>
      </c>
      <c r="O1034" s="168">
        <f t="shared" si="460"/>
        <v>0</v>
      </c>
      <c r="P1034" s="168">
        <f t="shared" si="460"/>
        <v>0</v>
      </c>
      <c r="Q1034" s="168">
        <f t="shared" si="460"/>
        <v>0</v>
      </c>
      <c r="R1034" s="168">
        <f t="shared" si="460"/>
        <v>0</v>
      </c>
      <c r="S1034" s="168">
        <f t="shared" si="460"/>
        <v>0</v>
      </c>
      <c r="T1034" s="168">
        <f t="shared" si="460"/>
        <v>0</v>
      </c>
      <c r="U1034" s="168">
        <f t="shared" si="460"/>
        <v>0</v>
      </c>
      <c r="V1034" s="168">
        <f t="shared" si="460"/>
        <v>0</v>
      </c>
      <c r="W1034" s="168">
        <f t="shared" si="460"/>
        <v>0</v>
      </c>
      <c r="X1034" s="168">
        <f t="shared" si="460"/>
        <v>0</v>
      </c>
      <c r="Y1034" s="168">
        <f t="shared" si="460"/>
        <v>0</v>
      </c>
      <c r="Z1034" s="168">
        <f t="shared" si="460"/>
        <v>0</v>
      </c>
      <c r="AA1034" s="168">
        <f t="shared" si="460"/>
        <v>0</v>
      </c>
      <c r="AB1034" s="168">
        <f t="shared" si="460"/>
        <v>0</v>
      </c>
      <c r="AC1034" s="168">
        <f t="shared" si="460"/>
        <v>80093.45</v>
      </c>
      <c r="AD1034" s="168">
        <f t="shared" si="460"/>
        <v>0</v>
      </c>
      <c r="AE1034" s="168">
        <f t="shared" si="460"/>
        <v>0</v>
      </c>
      <c r="AF1034" s="108" t="s">
        <v>17254</v>
      </c>
      <c r="AG1034" s="108" t="s">
        <v>17254</v>
      </c>
      <c r="AH1034" s="108" t="s">
        <v>17254</v>
      </c>
      <c r="AI1034" s="114"/>
      <c r="AJ1034" s="114"/>
      <c r="AK1034" s="187"/>
      <c r="AL1034" s="114"/>
      <c r="AM1034" s="114"/>
      <c r="AR1034" s="188"/>
      <c r="AS1034" s="189"/>
      <c r="BC1034" s="190"/>
      <c r="BO1034" s="190"/>
      <c r="BR1034" s="189"/>
      <c r="CE1034" s="190"/>
      <c r="CH1034" s="119"/>
      <c r="DZ1034" s="140"/>
      <c r="EB1034" s="189"/>
      <c r="EK1034" s="190"/>
      <c r="EY1034" s="140"/>
      <c r="FB1034" s="189"/>
      <c r="FC1034" s="189"/>
      <c r="FL1034" s="190"/>
      <c r="GD1034" s="191"/>
      <c r="GN1034" s="190"/>
      <c r="GP1034" s="189"/>
    </row>
    <row r="1035" spans="1:198" s="139" customFormat="1" x14ac:dyDescent="0.3">
      <c r="A1035" s="97">
        <v>1</v>
      </c>
      <c r="B1035" s="199">
        <v>17</v>
      </c>
      <c r="C1035" s="184" t="s">
        <v>15265</v>
      </c>
      <c r="D1035" s="168">
        <f t="shared" si="455"/>
        <v>5419657.0800000001</v>
      </c>
      <c r="E1035" s="168">
        <v>0</v>
      </c>
      <c r="F1035" s="168">
        <v>0</v>
      </c>
      <c r="G1035" s="168">
        <v>0</v>
      </c>
      <c r="H1035" s="168">
        <v>0</v>
      </c>
      <c r="I1035" s="168">
        <v>0</v>
      </c>
      <c r="J1035" s="168">
        <v>0</v>
      </c>
      <c r="K1035" s="186">
        <v>0</v>
      </c>
      <c r="L1035" s="168">
        <v>0</v>
      </c>
      <c r="M1035" s="168">
        <v>798.9</v>
      </c>
      <c r="N1035" s="154">
        <v>5339563.63</v>
      </c>
      <c r="O1035" s="168">
        <v>0</v>
      </c>
      <c r="P1035" s="168">
        <v>0</v>
      </c>
      <c r="Q1035" s="168">
        <v>0</v>
      </c>
      <c r="R1035" s="168">
        <v>0</v>
      </c>
      <c r="S1035" s="168">
        <v>0</v>
      </c>
      <c r="T1035" s="168">
        <v>0</v>
      </c>
      <c r="U1035" s="168">
        <v>0</v>
      </c>
      <c r="V1035" s="168">
        <v>0</v>
      </c>
      <c r="W1035" s="168">
        <v>0</v>
      </c>
      <c r="X1035" s="168">
        <v>0</v>
      </c>
      <c r="Y1035" s="168">
        <v>0</v>
      </c>
      <c r="Z1035" s="168">
        <v>0</v>
      </c>
      <c r="AA1035" s="168">
        <v>0</v>
      </c>
      <c r="AB1035" s="168">
        <v>0</v>
      </c>
      <c r="AC1035" s="117">
        <v>80093.45</v>
      </c>
      <c r="AD1035" s="133">
        <v>0</v>
      </c>
      <c r="AE1035" s="133">
        <v>0</v>
      </c>
      <c r="AF1035" s="113" t="s">
        <v>17025</v>
      </c>
      <c r="AG1035" s="136">
        <v>2023</v>
      </c>
      <c r="AH1035" s="136">
        <v>2023</v>
      </c>
      <c r="AI1035" s="114"/>
      <c r="AJ1035" s="114"/>
      <c r="AK1035" s="187"/>
      <c r="AL1035" s="114"/>
      <c r="AM1035" s="114"/>
      <c r="AR1035" s="188"/>
      <c r="AS1035" s="189"/>
      <c r="BC1035" s="190"/>
      <c r="BO1035" s="190"/>
      <c r="BR1035" s="189"/>
      <c r="CE1035" s="190"/>
      <c r="CH1035" s="119"/>
      <c r="DZ1035" s="140"/>
      <c r="EB1035" s="189"/>
      <c r="EK1035" s="190"/>
      <c r="EY1035" s="140"/>
      <c r="FB1035" s="189"/>
      <c r="FC1035" s="189"/>
      <c r="FL1035" s="190"/>
      <c r="GD1035" s="191"/>
      <c r="GN1035" s="190"/>
      <c r="GP1035" s="189"/>
    </row>
    <row r="1036" spans="1:198" s="139" customFormat="1" x14ac:dyDescent="0.3">
      <c r="A1036" s="97"/>
      <c r="B1036" s="150" t="s">
        <v>17293</v>
      </c>
      <c r="C1036" s="184"/>
      <c r="D1036" s="185">
        <f>D1037</f>
        <v>4255119.6399999997</v>
      </c>
      <c r="E1036" s="168">
        <f t="shared" ref="E1036:AE1036" si="461">E1037</f>
        <v>0</v>
      </c>
      <c r="F1036" s="168">
        <f t="shared" si="461"/>
        <v>0</v>
      </c>
      <c r="G1036" s="168">
        <f t="shared" si="461"/>
        <v>0</v>
      </c>
      <c r="H1036" s="168">
        <f t="shared" si="461"/>
        <v>0</v>
      </c>
      <c r="I1036" s="168">
        <f t="shared" si="461"/>
        <v>0</v>
      </c>
      <c r="J1036" s="168">
        <f t="shared" si="461"/>
        <v>0</v>
      </c>
      <c r="K1036" s="186">
        <f t="shared" si="461"/>
        <v>0</v>
      </c>
      <c r="L1036" s="168">
        <f t="shared" si="461"/>
        <v>0</v>
      </c>
      <c r="M1036" s="168">
        <f t="shared" si="461"/>
        <v>543.4</v>
      </c>
      <c r="N1036" s="168">
        <f t="shared" si="461"/>
        <v>4192236.1</v>
      </c>
      <c r="O1036" s="168">
        <f t="shared" si="461"/>
        <v>0</v>
      </c>
      <c r="P1036" s="168">
        <f t="shared" si="461"/>
        <v>0</v>
      </c>
      <c r="Q1036" s="168">
        <f t="shared" si="461"/>
        <v>0</v>
      </c>
      <c r="R1036" s="168">
        <f t="shared" si="461"/>
        <v>0</v>
      </c>
      <c r="S1036" s="168">
        <f t="shared" si="461"/>
        <v>0</v>
      </c>
      <c r="T1036" s="168">
        <f t="shared" si="461"/>
        <v>0</v>
      </c>
      <c r="U1036" s="168">
        <f t="shared" si="461"/>
        <v>0</v>
      </c>
      <c r="V1036" s="168">
        <f t="shared" si="461"/>
        <v>0</v>
      </c>
      <c r="W1036" s="168">
        <f t="shared" si="461"/>
        <v>0</v>
      </c>
      <c r="X1036" s="168">
        <f t="shared" si="461"/>
        <v>0</v>
      </c>
      <c r="Y1036" s="168">
        <f t="shared" si="461"/>
        <v>0</v>
      </c>
      <c r="Z1036" s="168">
        <f t="shared" si="461"/>
        <v>0</v>
      </c>
      <c r="AA1036" s="168">
        <f t="shared" si="461"/>
        <v>0</v>
      </c>
      <c r="AB1036" s="168">
        <f t="shared" si="461"/>
        <v>0</v>
      </c>
      <c r="AC1036" s="168">
        <f t="shared" si="461"/>
        <v>62883.54</v>
      </c>
      <c r="AD1036" s="168">
        <f t="shared" si="461"/>
        <v>0</v>
      </c>
      <c r="AE1036" s="168">
        <f t="shared" si="461"/>
        <v>0</v>
      </c>
      <c r="AF1036" s="108" t="s">
        <v>17254</v>
      </c>
      <c r="AG1036" s="108" t="s">
        <v>17254</v>
      </c>
      <c r="AH1036" s="108" t="s">
        <v>17254</v>
      </c>
      <c r="AI1036" s="114"/>
      <c r="AJ1036" s="114"/>
      <c r="AK1036" s="187"/>
      <c r="AL1036" s="114"/>
      <c r="AM1036" s="114"/>
      <c r="AR1036" s="188"/>
      <c r="AS1036" s="189"/>
      <c r="BC1036" s="190"/>
      <c r="BO1036" s="190"/>
      <c r="BR1036" s="189"/>
      <c r="CE1036" s="190"/>
      <c r="CH1036" s="119"/>
      <c r="DZ1036" s="140"/>
      <c r="EB1036" s="189"/>
      <c r="EK1036" s="190"/>
      <c r="EY1036" s="140"/>
      <c r="FB1036" s="189"/>
      <c r="FC1036" s="189"/>
      <c r="FL1036" s="190"/>
      <c r="GD1036" s="191"/>
      <c r="GN1036" s="190"/>
      <c r="GP1036" s="189"/>
    </row>
    <row r="1037" spans="1:198" s="139" customFormat="1" x14ac:dyDescent="0.3">
      <c r="A1037" s="97">
        <v>1</v>
      </c>
      <c r="B1037" s="199">
        <v>18</v>
      </c>
      <c r="C1037" s="184" t="s">
        <v>2637</v>
      </c>
      <c r="D1037" s="168">
        <f t="shared" si="455"/>
        <v>4255119.6399999997</v>
      </c>
      <c r="E1037" s="168">
        <v>0</v>
      </c>
      <c r="F1037" s="168">
        <v>0</v>
      </c>
      <c r="G1037" s="168">
        <v>0</v>
      </c>
      <c r="H1037" s="168">
        <v>0</v>
      </c>
      <c r="I1037" s="168">
        <v>0</v>
      </c>
      <c r="J1037" s="168">
        <v>0</v>
      </c>
      <c r="K1037" s="186">
        <v>0</v>
      </c>
      <c r="L1037" s="168">
        <v>0</v>
      </c>
      <c r="M1037" s="168">
        <v>543.4</v>
      </c>
      <c r="N1037" s="154">
        <v>4192236.1</v>
      </c>
      <c r="O1037" s="168">
        <v>0</v>
      </c>
      <c r="P1037" s="168">
        <v>0</v>
      </c>
      <c r="Q1037" s="168">
        <v>0</v>
      </c>
      <c r="R1037" s="168">
        <v>0</v>
      </c>
      <c r="S1037" s="168">
        <v>0</v>
      </c>
      <c r="T1037" s="168">
        <v>0</v>
      </c>
      <c r="U1037" s="168">
        <v>0</v>
      </c>
      <c r="V1037" s="168">
        <v>0</v>
      </c>
      <c r="W1037" s="168">
        <v>0</v>
      </c>
      <c r="X1037" s="168">
        <v>0</v>
      </c>
      <c r="Y1037" s="168">
        <v>0</v>
      </c>
      <c r="Z1037" s="168">
        <v>0</v>
      </c>
      <c r="AA1037" s="168">
        <v>0</v>
      </c>
      <c r="AB1037" s="168">
        <v>0</v>
      </c>
      <c r="AC1037" s="154">
        <v>62883.54</v>
      </c>
      <c r="AD1037" s="133">
        <v>0</v>
      </c>
      <c r="AE1037" s="133">
        <v>0</v>
      </c>
      <c r="AF1037" s="113" t="s">
        <v>17025</v>
      </c>
      <c r="AG1037" s="136">
        <v>2023</v>
      </c>
      <c r="AH1037" s="136">
        <v>2023</v>
      </c>
      <c r="AI1037" s="114"/>
      <c r="AJ1037" s="114"/>
      <c r="AK1037" s="187"/>
      <c r="AL1037" s="114"/>
      <c r="AM1037" s="114"/>
      <c r="AR1037" s="188"/>
      <c r="AS1037" s="189"/>
      <c r="BC1037" s="190"/>
      <c r="BO1037" s="190"/>
      <c r="BR1037" s="189"/>
      <c r="CE1037" s="190"/>
      <c r="CH1037" s="119"/>
      <c r="DZ1037" s="140"/>
      <c r="EB1037" s="189"/>
      <c r="EK1037" s="190"/>
      <c r="EY1037" s="140"/>
      <c r="FB1037" s="189"/>
      <c r="FC1037" s="189"/>
      <c r="FL1037" s="190"/>
      <c r="GD1037" s="191"/>
      <c r="GN1037" s="190"/>
      <c r="GP1037" s="189"/>
    </row>
    <row r="1038" spans="1:198" s="139" customFormat="1" x14ac:dyDescent="0.3">
      <c r="A1038" s="97"/>
      <c r="B1038" s="150" t="s">
        <v>312</v>
      </c>
      <c r="C1038" s="184"/>
      <c r="D1038" s="185">
        <f>D1039</f>
        <v>4247845.5999999996</v>
      </c>
      <c r="E1038" s="168">
        <f t="shared" ref="E1038:AE1038" si="462">E1039</f>
        <v>0</v>
      </c>
      <c r="F1038" s="168">
        <f t="shared" si="462"/>
        <v>0</v>
      </c>
      <c r="G1038" s="168">
        <f t="shared" si="462"/>
        <v>0</v>
      </c>
      <c r="H1038" s="168">
        <f t="shared" si="462"/>
        <v>0</v>
      </c>
      <c r="I1038" s="168">
        <f t="shared" si="462"/>
        <v>0</v>
      </c>
      <c r="J1038" s="168">
        <f t="shared" si="462"/>
        <v>0</v>
      </c>
      <c r="K1038" s="186">
        <f t="shared" si="462"/>
        <v>0</v>
      </c>
      <c r="L1038" s="168">
        <f t="shared" si="462"/>
        <v>0</v>
      </c>
      <c r="M1038" s="168">
        <f t="shared" si="462"/>
        <v>574.70000000000005</v>
      </c>
      <c r="N1038" s="168">
        <f t="shared" si="462"/>
        <v>4185069.56</v>
      </c>
      <c r="O1038" s="168">
        <f t="shared" si="462"/>
        <v>0</v>
      </c>
      <c r="P1038" s="168">
        <f t="shared" si="462"/>
        <v>0</v>
      </c>
      <c r="Q1038" s="168">
        <f t="shared" si="462"/>
        <v>0</v>
      </c>
      <c r="R1038" s="168">
        <f t="shared" si="462"/>
        <v>0</v>
      </c>
      <c r="S1038" s="168">
        <f t="shared" si="462"/>
        <v>0</v>
      </c>
      <c r="T1038" s="168">
        <f t="shared" si="462"/>
        <v>0</v>
      </c>
      <c r="U1038" s="168">
        <f t="shared" si="462"/>
        <v>0</v>
      </c>
      <c r="V1038" s="168">
        <f t="shared" si="462"/>
        <v>0</v>
      </c>
      <c r="W1038" s="168">
        <f t="shared" si="462"/>
        <v>0</v>
      </c>
      <c r="X1038" s="168">
        <f t="shared" si="462"/>
        <v>0</v>
      </c>
      <c r="Y1038" s="168">
        <f t="shared" si="462"/>
        <v>0</v>
      </c>
      <c r="Z1038" s="168">
        <f t="shared" si="462"/>
        <v>0</v>
      </c>
      <c r="AA1038" s="168">
        <f t="shared" si="462"/>
        <v>0</v>
      </c>
      <c r="AB1038" s="168">
        <f t="shared" si="462"/>
        <v>0</v>
      </c>
      <c r="AC1038" s="168">
        <f>AC1039</f>
        <v>62776.04</v>
      </c>
      <c r="AD1038" s="168">
        <f t="shared" si="462"/>
        <v>0</v>
      </c>
      <c r="AE1038" s="168">
        <f t="shared" si="462"/>
        <v>0</v>
      </c>
      <c r="AF1038" s="108" t="s">
        <v>17254</v>
      </c>
      <c r="AG1038" s="108" t="s">
        <v>17254</v>
      </c>
      <c r="AH1038" s="108" t="s">
        <v>17254</v>
      </c>
      <c r="AI1038" s="114"/>
      <c r="AJ1038" s="114"/>
      <c r="AK1038" s="187"/>
      <c r="AL1038" s="114"/>
      <c r="AM1038" s="114"/>
      <c r="AR1038" s="188"/>
      <c r="AS1038" s="189"/>
      <c r="BC1038" s="190"/>
      <c r="BO1038" s="190"/>
      <c r="BR1038" s="189"/>
      <c r="CE1038" s="190"/>
      <c r="CH1038" s="119"/>
      <c r="DZ1038" s="140"/>
      <c r="EB1038" s="189"/>
      <c r="EK1038" s="190"/>
      <c r="EY1038" s="140"/>
      <c r="FB1038" s="189"/>
      <c r="FC1038" s="189"/>
      <c r="FL1038" s="190"/>
      <c r="GD1038" s="191"/>
      <c r="GN1038" s="190"/>
      <c r="GP1038" s="189"/>
    </row>
    <row r="1039" spans="1:198" s="139" customFormat="1" x14ac:dyDescent="0.3">
      <c r="A1039" s="97">
        <v>1</v>
      </c>
      <c r="B1039" s="199">
        <v>19</v>
      </c>
      <c r="C1039" s="184" t="s">
        <v>16823</v>
      </c>
      <c r="D1039" s="168">
        <f t="shared" si="455"/>
        <v>4247845.5999999996</v>
      </c>
      <c r="E1039" s="168">
        <v>0</v>
      </c>
      <c r="F1039" s="168">
        <v>0</v>
      </c>
      <c r="G1039" s="168">
        <v>0</v>
      </c>
      <c r="H1039" s="168">
        <v>0</v>
      </c>
      <c r="I1039" s="168">
        <v>0</v>
      </c>
      <c r="J1039" s="168">
        <v>0</v>
      </c>
      <c r="K1039" s="186">
        <v>0</v>
      </c>
      <c r="L1039" s="168">
        <v>0</v>
      </c>
      <c r="M1039" s="168">
        <v>574.70000000000005</v>
      </c>
      <c r="N1039" s="154">
        <v>4185069.56</v>
      </c>
      <c r="O1039" s="168">
        <v>0</v>
      </c>
      <c r="P1039" s="168">
        <v>0</v>
      </c>
      <c r="Q1039" s="168">
        <v>0</v>
      </c>
      <c r="R1039" s="168">
        <v>0</v>
      </c>
      <c r="S1039" s="168">
        <v>0</v>
      </c>
      <c r="T1039" s="168">
        <v>0</v>
      </c>
      <c r="U1039" s="168">
        <v>0</v>
      </c>
      <c r="V1039" s="168">
        <v>0</v>
      </c>
      <c r="W1039" s="168">
        <v>0</v>
      </c>
      <c r="X1039" s="168">
        <v>0</v>
      </c>
      <c r="Y1039" s="168">
        <v>0</v>
      </c>
      <c r="Z1039" s="168">
        <v>0</v>
      </c>
      <c r="AA1039" s="168">
        <v>0</v>
      </c>
      <c r="AB1039" s="168">
        <v>0</v>
      </c>
      <c r="AC1039" s="117">
        <v>62776.04</v>
      </c>
      <c r="AD1039" s="133">
        <v>0</v>
      </c>
      <c r="AE1039" s="133">
        <v>0</v>
      </c>
      <c r="AF1039" s="113" t="s">
        <v>17025</v>
      </c>
      <c r="AG1039" s="136">
        <v>2023</v>
      </c>
      <c r="AH1039" s="136">
        <v>2023</v>
      </c>
      <c r="AI1039" s="114"/>
      <c r="AJ1039" s="114"/>
      <c r="AK1039" s="187"/>
      <c r="AL1039" s="114"/>
      <c r="AM1039" s="114"/>
      <c r="AR1039" s="188"/>
      <c r="AS1039" s="189"/>
      <c r="BC1039" s="190"/>
      <c r="BO1039" s="190"/>
      <c r="BR1039" s="189"/>
      <c r="CE1039" s="190"/>
      <c r="CH1039" s="119"/>
      <c r="DZ1039" s="140"/>
      <c r="EB1039" s="189"/>
      <c r="EK1039" s="190"/>
      <c r="EY1039" s="140"/>
      <c r="FB1039" s="189"/>
      <c r="FC1039" s="189"/>
      <c r="FL1039" s="190"/>
      <c r="GD1039" s="191"/>
      <c r="GN1039" s="190"/>
      <c r="GP1039" s="189"/>
    </row>
    <row r="1040" spans="1:198" s="139" customFormat="1" x14ac:dyDescent="0.3">
      <c r="A1040" s="97"/>
      <c r="B1040" s="150" t="s">
        <v>17372</v>
      </c>
      <c r="C1040" s="184"/>
      <c r="D1040" s="185">
        <f>D1041</f>
        <v>6417336.3400000008</v>
      </c>
      <c r="E1040" s="168">
        <f t="shared" ref="E1040:AE1040" si="463">E1041</f>
        <v>0</v>
      </c>
      <c r="F1040" s="168">
        <f t="shared" si="463"/>
        <v>0</v>
      </c>
      <c r="G1040" s="168">
        <f t="shared" si="463"/>
        <v>0</v>
      </c>
      <c r="H1040" s="168">
        <f t="shared" si="463"/>
        <v>0</v>
      </c>
      <c r="I1040" s="168">
        <f t="shared" si="463"/>
        <v>0</v>
      </c>
      <c r="J1040" s="168">
        <f t="shared" si="463"/>
        <v>0</v>
      </c>
      <c r="K1040" s="186">
        <f t="shared" si="463"/>
        <v>0</v>
      </c>
      <c r="L1040" s="168">
        <f t="shared" si="463"/>
        <v>0</v>
      </c>
      <c r="M1040" s="168">
        <f t="shared" si="463"/>
        <v>990</v>
      </c>
      <c r="N1040" s="168">
        <f t="shared" si="463"/>
        <v>6322498.8600000003</v>
      </c>
      <c r="O1040" s="168">
        <f t="shared" si="463"/>
        <v>0</v>
      </c>
      <c r="P1040" s="168">
        <f t="shared" si="463"/>
        <v>0</v>
      </c>
      <c r="Q1040" s="168">
        <f t="shared" si="463"/>
        <v>0</v>
      </c>
      <c r="R1040" s="168">
        <f t="shared" si="463"/>
        <v>0</v>
      </c>
      <c r="S1040" s="168">
        <f t="shared" si="463"/>
        <v>0</v>
      </c>
      <c r="T1040" s="168">
        <f t="shared" si="463"/>
        <v>0</v>
      </c>
      <c r="U1040" s="168">
        <f t="shared" si="463"/>
        <v>0</v>
      </c>
      <c r="V1040" s="168">
        <f t="shared" si="463"/>
        <v>0</v>
      </c>
      <c r="W1040" s="168">
        <f t="shared" si="463"/>
        <v>0</v>
      </c>
      <c r="X1040" s="168">
        <f t="shared" si="463"/>
        <v>0</v>
      </c>
      <c r="Y1040" s="168">
        <f t="shared" si="463"/>
        <v>0</v>
      </c>
      <c r="Z1040" s="168">
        <f t="shared" si="463"/>
        <v>0</v>
      </c>
      <c r="AA1040" s="168">
        <f t="shared" si="463"/>
        <v>0</v>
      </c>
      <c r="AB1040" s="168">
        <f t="shared" si="463"/>
        <v>0</v>
      </c>
      <c r="AC1040" s="168">
        <f t="shared" si="463"/>
        <v>94837.48</v>
      </c>
      <c r="AD1040" s="168">
        <f t="shared" si="463"/>
        <v>0</v>
      </c>
      <c r="AE1040" s="168">
        <f t="shared" si="463"/>
        <v>0</v>
      </c>
      <c r="AF1040" s="108" t="s">
        <v>17254</v>
      </c>
      <c r="AG1040" s="108" t="s">
        <v>17254</v>
      </c>
      <c r="AH1040" s="108" t="s">
        <v>17254</v>
      </c>
      <c r="AI1040" s="114"/>
      <c r="AJ1040" s="114"/>
      <c r="AK1040" s="187"/>
      <c r="AL1040" s="114"/>
      <c r="AM1040" s="114"/>
      <c r="AR1040" s="188"/>
      <c r="AS1040" s="189"/>
      <c r="BC1040" s="190"/>
      <c r="BO1040" s="190"/>
      <c r="BR1040" s="189"/>
      <c r="CE1040" s="190"/>
      <c r="CH1040" s="119"/>
      <c r="DZ1040" s="140"/>
      <c r="EB1040" s="189"/>
      <c r="EK1040" s="190"/>
      <c r="EY1040" s="140"/>
      <c r="FB1040" s="189"/>
      <c r="FC1040" s="189"/>
      <c r="FL1040" s="190"/>
      <c r="GD1040" s="191"/>
      <c r="GN1040" s="190"/>
      <c r="GP1040" s="189"/>
    </row>
    <row r="1041" spans="1:211" s="139" customFormat="1" x14ac:dyDescent="0.3">
      <c r="A1041" s="97">
        <v>1</v>
      </c>
      <c r="B1041" s="199">
        <v>20</v>
      </c>
      <c r="C1041" s="184" t="s">
        <v>9973</v>
      </c>
      <c r="D1041" s="168">
        <f t="shared" si="455"/>
        <v>6417336.3400000008</v>
      </c>
      <c r="E1041" s="168">
        <v>0</v>
      </c>
      <c r="F1041" s="168">
        <v>0</v>
      </c>
      <c r="G1041" s="168">
        <v>0</v>
      </c>
      <c r="H1041" s="168">
        <v>0</v>
      </c>
      <c r="I1041" s="168">
        <v>0</v>
      </c>
      <c r="J1041" s="168">
        <v>0</v>
      </c>
      <c r="K1041" s="186">
        <v>0</v>
      </c>
      <c r="L1041" s="168">
        <v>0</v>
      </c>
      <c r="M1041" s="168">
        <v>990</v>
      </c>
      <c r="N1041" s="154">
        <v>6322498.8600000003</v>
      </c>
      <c r="O1041" s="168">
        <v>0</v>
      </c>
      <c r="P1041" s="168">
        <v>0</v>
      </c>
      <c r="Q1041" s="168">
        <v>0</v>
      </c>
      <c r="R1041" s="168">
        <v>0</v>
      </c>
      <c r="S1041" s="168">
        <v>0</v>
      </c>
      <c r="T1041" s="168">
        <v>0</v>
      </c>
      <c r="U1041" s="168">
        <v>0</v>
      </c>
      <c r="V1041" s="168">
        <v>0</v>
      </c>
      <c r="W1041" s="168">
        <v>0</v>
      </c>
      <c r="X1041" s="168">
        <v>0</v>
      </c>
      <c r="Y1041" s="168">
        <v>0</v>
      </c>
      <c r="Z1041" s="168">
        <v>0</v>
      </c>
      <c r="AA1041" s="168">
        <v>0</v>
      </c>
      <c r="AB1041" s="168">
        <v>0</v>
      </c>
      <c r="AC1041" s="117">
        <v>94837.48</v>
      </c>
      <c r="AD1041" s="133">
        <v>0</v>
      </c>
      <c r="AE1041" s="133">
        <v>0</v>
      </c>
      <c r="AF1041" s="113" t="s">
        <v>17025</v>
      </c>
      <c r="AG1041" s="136">
        <v>2023</v>
      </c>
      <c r="AH1041" s="136">
        <v>2023</v>
      </c>
      <c r="AI1041" s="114"/>
      <c r="AJ1041" s="114"/>
      <c r="AK1041" s="187"/>
      <c r="AL1041" s="114"/>
      <c r="AM1041" s="114"/>
      <c r="AR1041" s="188"/>
      <c r="AS1041" s="189"/>
      <c r="BC1041" s="190"/>
      <c r="BO1041" s="190"/>
      <c r="BR1041" s="189"/>
      <c r="CE1041" s="190"/>
      <c r="CH1041" s="119"/>
      <c r="DZ1041" s="140"/>
      <c r="EB1041" s="189"/>
      <c r="EK1041" s="190"/>
      <c r="EY1041" s="140"/>
      <c r="FB1041" s="189"/>
      <c r="FC1041" s="189"/>
      <c r="FL1041" s="190"/>
      <c r="GD1041" s="191"/>
      <c r="GN1041" s="190"/>
      <c r="GP1041" s="189"/>
    </row>
    <row r="1042" spans="1:211" s="139" customFormat="1" x14ac:dyDescent="0.3">
      <c r="A1042" s="97"/>
      <c r="B1042" s="150" t="s">
        <v>17373</v>
      </c>
      <c r="C1042" s="184"/>
      <c r="D1042" s="185">
        <f>D1043</f>
        <v>5128251.24</v>
      </c>
      <c r="E1042" s="168">
        <f t="shared" ref="E1042:AE1042" si="464">E1043</f>
        <v>0</v>
      </c>
      <c r="F1042" s="168">
        <f t="shared" si="464"/>
        <v>0</v>
      </c>
      <c r="G1042" s="168">
        <f t="shared" si="464"/>
        <v>0</v>
      </c>
      <c r="H1042" s="168">
        <f t="shared" si="464"/>
        <v>0</v>
      </c>
      <c r="I1042" s="168">
        <f t="shared" si="464"/>
        <v>0</v>
      </c>
      <c r="J1042" s="168">
        <f t="shared" si="464"/>
        <v>0</v>
      </c>
      <c r="K1042" s="186">
        <f t="shared" si="464"/>
        <v>0</v>
      </c>
      <c r="L1042" s="168">
        <f t="shared" si="464"/>
        <v>0</v>
      </c>
      <c r="M1042" s="168">
        <f t="shared" si="464"/>
        <v>640</v>
      </c>
      <c r="N1042" s="168">
        <f t="shared" si="464"/>
        <v>5052464.28</v>
      </c>
      <c r="O1042" s="168">
        <f t="shared" si="464"/>
        <v>0</v>
      </c>
      <c r="P1042" s="168">
        <f t="shared" si="464"/>
        <v>0</v>
      </c>
      <c r="Q1042" s="168">
        <f t="shared" si="464"/>
        <v>0</v>
      </c>
      <c r="R1042" s="168">
        <f t="shared" si="464"/>
        <v>0</v>
      </c>
      <c r="S1042" s="168">
        <f t="shared" si="464"/>
        <v>0</v>
      </c>
      <c r="T1042" s="168">
        <f t="shared" si="464"/>
        <v>0</v>
      </c>
      <c r="U1042" s="168">
        <f t="shared" si="464"/>
        <v>0</v>
      </c>
      <c r="V1042" s="168">
        <f t="shared" si="464"/>
        <v>0</v>
      </c>
      <c r="W1042" s="168">
        <f t="shared" si="464"/>
        <v>0</v>
      </c>
      <c r="X1042" s="168">
        <f t="shared" si="464"/>
        <v>0</v>
      </c>
      <c r="Y1042" s="168">
        <f t="shared" si="464"/>
        <v>0</v>
      </c>
      <c r="Z1042" s="168">
        <f t="shared" si="464"/>
        <v>0</v>
      </c>
      <c r="AA1042" s="168">
        <f t="shared" si="464"/>
        <v>0</v>
      </c>
      <c r="AB1042" s="168">
        <f t="shared" si="464"/>
        <v>0</v>
      </c>
      <c r="AC1042" s="168">
        <f t="shared" si="464"/>
        <v>75786.960000000006</v>
      </c>
      <c r="AD1042" s="168">
        <f t="shared" si="464"/>
        <v>0</v>
      </c>
      <c r="AE1042" s="168">
        <f t="shared" si="464"/>
        <v>0</v>
      </c>
      <c r="AF1042" s="108" t="s">
        <v>17254</v>
      </c>
      <c r="AG1042" s="108" t="s">
        <v>17254</v>
      </c>
      <c r="AH1042" s="108" t="s">
        <v>17254</v>
      </c>
      <c r="AI1042" s="114"/>
      <c r="AJ1042" s="114"/>
      <c r="AK1042" s="187"/>
      <c r="AL1042" s="114"/>
      <c r="AM1042" s="114"/>
      <c r="AR1042" s="188"/>
      <c r="AS1042" s="189"/>
      <c r="BC1042" s="190"/>
      <c r="BO1042" s="190"/>
      <c r="BR1042" s="189"/>
      <c r="CE1042" s="190"/>
      <c r="CH1042" s="119"/>
      <c r="DZ1042" s="140"/>
      <c r="EB1042" s="189"/>
      <c r="EK1042" s="190"/>
      <c r="EY1042" s="140"/>
      <c r="FB1042" s="189"/>
      <c r="FC1042" s="189"/>
      <c r="FL1042" s="190"/>
      <c r="GD1042" s="191"/>
      <c r="GN1042" s="190"/>
      <c r="GP1042" s="189"/>
    </row>
    <row r="1043" spans="1:211" s="139" customFormat="1" x14ac:dyDescent="0.3">
      <c r="A1043" s="97">
        <v>1</v>
      </c>
      <c r="B1043" s="199">
        <v>21</v>
      </c>
      <c r="C1043" s="184" t="s">
        <v>2290</v>
      </c>
      <c r="D1043" s="168">
        <f t="shared" si="455"/>
        <v>5128251.24</v>
      </c>
      <c r="E1043" s="168">
        <v>0</v>
      </c>
      <c r="F1043" s="168">
        <v>0</v>
      </c>
      <c r="G1043" s="168">
        <v>0</v>
      </c>
      <c r="H1043" s="168">
        <v>0</v>
      </c>
      <c r="I1043" s="168">
        <v>0</v>
      </c>
      <c r="J1043" s="168">
        <v>0</v>
      </c>
      <c r="K1043" s="186">
        <v>0</v>
      </c>
      <c r="L1043" s="168">
        <v>0</v>
      </c>
      <c r="M1043" s="168">
        <v>640</v>
      </c>
      <c r="N1043" s="154">
        <v>5052464.28</v>
      </c>
      <c r="O1043" s="168">
        <v>0</v>
      </c>
      <c r="P1043" s="168">
        <v>0</v>
      </c>
      <c r="Q1043" s="168">
        <v>0</v>
      </c>
      <c r="R1043" s="168">
        <v>0</v>
      </c>
      <c r="S1043" s="168">
        <v>0</v>
      </c>
      <c r="T1043" s="168">
        <v>0</v>
      </c>
      <c r="U1043" s="168">
        <v>0</v>
      </c>
      <c r="V1043" s="168">
        <v>0</v>
      </c>
      <c r="W1043" s="168">
        <v>0</v>
      </c>
      <c r="X1043" s="168">
        <v>0</v>
      </c>
      <c r="Y1043" s="168">
        <v>0</v>
      </c>
      <c r="Z1043" s="168">
        <v>0</v>
      </c>
      <c r="AA1043" s="168">
        <v>0</v>
      </c>
      <c r="AB1043" s="168">
        <v>0</v>
      </c>
      <c r="AC1043" s="117">
        <v>75786.960000000006</v>
      </c>
      <c r="AD1043" s="133">
        <v>0</v>
      </c>
      <c r="AE1043" s="133">
        <v>0</v>
      </c>
      <c r="AF1043" s="113" t="s">
        <v>17025</v>
      </c>
      <c r="AG1043" s="136">
        <v>2023</v>
      </c>
      <c r="AH1043" s="136">
        <v>2023</v>
      </c>
      <c r="AI1043" s="114"/>
      <c r="AJ1043" s="114"/>
      <c r="AK1043" s="187"/>
      <c r="AL1043" s="114"/>
      <c r="AM1043" s="114"/>
      <c r="AR1043" s="188"/>
      <c r="AS1043" s="189"/>
      <c r="BC1043" s="190"/>
      <c r="BO1043" s="190"/>
      <c r="BR1043" s="189"/>
      <c r="CE1043" s="190"/>
      <c r="CH1043" s="119"/>
      <c r="DZ1043" s="140"/>
      <c r="EB1043" s="189"/>
      <c r="EK1043" s="190"/>
      <c r="EY1043" s="140"/>
      <c r="FB1043" s="189"/>
      <c r="FC1043" s="189"/>
      <c r="FL1043" s="190"/>
      <c r="GD1043" s="191"/>
      <c r="GN1043" s="190"/>
      <c r="GP1043" s="189"/>
    </row>
    <row r="1044" spans="1:211" s="139" customFormat="1" x14ac:dyDescent="0.3">
      <c r="A1044" s="97"/>
      <c r="B1044" s="150" t="s">
        <v>2946</v>
      </c>
      <c r="C1044" s="184"/>
      <c r="D1044" s="185">
        <f>D1045</f>
        <v>5889323.6299999999</v>
      </c>
      <c r="E1044" s="168">
        <f t="shared" ref="E1044:AE1044" si="465">E1045</f>
        <v>0</v>
      </c>
      <c r="F1044" s="168">
        <f t="shared" si="465"/>
        <v>0</v>
      </c>
      <c r="G1044" s="168">
        <f t="shared" si="465"/>
        <v>0</v>
      </c>
      <c r="H1044" s="168">
        <f t="shared" si="465"/>
        <v>0</v>
      </c>
      <c r="I1044" s="168">
        <f t="shared" si="465"/>
        <v>0</v>
      </c>
      <c r="J1044" s="168">
        <f t="shared" si="465"/>
        <v>0</v>
      </c>
      <c r="K1044" s="186">
        <f t="shared" si="465"/>
        <v>0</v>
      </c>
      <c r="L1044" s="168">
        <f t="shared" si="465"/>
        <v>0</v>
      </c>
      <c r="M1044" s="168">
        <f t="shared" si="465"/>
        <v>0</v>
      </c>
      <c r="N1044" s="168">
        <f t="shared" si="465"/>
        <v>0</v>
      </c>
      <c r="O1044" s="168">
        <f t="shared" si="465"/>
        <v>0</v>
      </c>
      <c r="P1044" s="168">
        <f t="shared" si="465"/>
        <v>0</v>
      </c>
      <c r="Q1044" s="168">
        <f t="shared" si="465"/>
        <v>0</v>
      </c>
      <c r="R1044" s="168">
        <f t="shared" si="465"/>
        <v>0</v>
      </c>
      <c r="S1044" s="168">
        <f t="shared" si="465"/>
        <v>0</v>
      </c>
      <c r="T1044" s="168">
        <f t="shared" si="465"/>
        <v>0</v>
      </c>
      <c r="U1044" s="168">
        <f t="shared" si="465"/>
        <v>5802289.29</v>
      </c>
      <c r="V1044" s="168">
        <f t="shared" si="465"/>
        <v>0</v>
      </c>
      <c r="W1044" s="168">
        <f t="shared" si="465"/>
        <v>0</v>
      </c>
      <c r="X1044" s="168">
        <f t="shared" si="465"/>
        <v>0</v>
      </c>
      <c r="Y1044" s="168">
        <f t="shared" si="465"/>
        <v>0</v>
      </c>
      <c r="Z1044" s="168">
        <f t="shared" si="465"/>
        <v>0</v>
      </c>
      <c r="AA1044" s="168">
        <f t="shared" si="465"/>
        <v>0</v>
      </c>
      <c r="AB1044" s="168">
        <f t="shared" si="465"/>
        <v>0</v>
      </c>
      <c r="AC1044" s="168">
        <f t="shared" si="465"/>
        <v>87034.34</v>
      </c>
      <c r="AD1044" s="168">
        <f t="shared" si="465"/>
        <v>0</v>
      </c>
      <c r="AE1044" s="168">
        <f t="shared" si="465"/>
        <v>0</v>
      </c>
      <c r="AF1044" s="108" t="s">
        <v>17254</v>
      </c>
      <c r="AG1044" s="108" t="s">
        <v>17254</v>
      </c>
      <c r="AH1044" s="108" t="s">
        <v>17254</v>
      </c>
      <c r="AI1044" s="114"/>
      <c r="AJ1044" s="114"/>
      <c r="AK1044" s="187"/>
      <c r="AL1044" s="114"/>
      <c r="AM1044" s="114"/>
      <c r="AR1044" s="188"/>
      <c r="AS1044" s="189"/>
      <c r="BC1044" s="190"/>
      <c r="BO1044" s="190"/>
      <c r="BR1044" s="189"/>
      <c r="CE1044" s="190"/>
      <c r="CH1044" s="119"/>
      <c r="DZ1044" s="140"/>
      <c r="EB1044" s="189"/>
      <c r="EK1044" s="190"/>
      <c r="EY1044" s="140"/>
      <c r="FB1044" s="189"/>
      <c r="FC1044" s="189"/>
      <c r="FL1044" s="190"/>
      <c r="GD1044" s="191"/>
      <c r="GN1044" s="190"/>
      <c r="GP1044" s="189"/>
    </row>
    <row r="1045" spans="1:211" s="139" customFormat="1" x14ac:dyDescent="0.3">
      <c r="A1045" s="97">
        <v>1</v>
      </c>
      <c r="B1045" s="199">
        <v>22</v>
      </c>
      <c r="C1045" s="184" t="s">
        <v>10975</v>
      </c>
      <c r="D1045" s="168">
        <f t="shared" si="455"/>
        <v>5889323.6299999999</v>
      </c>
      <c r="E1045" s="168">
        <v>0</v>
      </c>
      <c r="F1045" s="168">
        <v>0</v>
      </c>
      <c r="G1045" s="168">
        <v>0</v>
      </c>
      <c r="H1045" s="168">
        <v>0</v>
      </c>
      <c r="I1045" s="168">
        <v>0</v>
      </c>
      <c r="J1045" s="168">
        <v>0</v>
      </c>
      <c r="K1045" s="186">
        <v>0</v>
      </c>
      <c r="L1045" s="168">
        <v>0</v>
      </c>
      <c r="M1045" s="168">
        <v>0</v>
      </c>
      <c r="N1045" s="154">
        <v>0</v>
      </c>
      <c r="O1045" s="168">
        <v>0</v>
      </c>
      <c r="P1045" s="168">
        <v>0</v>
      </c>
      <c r="Q1045" s="168">
        <v>0</v>
      </c>
      <c r="R1045" s="168">
        <v>0</v>
      </c>
      <c r="S1045" s="168">
        <v>0</v>
      </c>
      <c r="T1045" s="168">
        <v>0</v>
      </c>
      <c r="U1045" s="154">
        <v>5802289.29</v>
      </c>
      <c r="V1045" s="168">
        <v>0</v>
      </c>
      <c r="W1045" s="168">
        <v>0</v>
      </c>
      <c r="X1045" s="168">
        <v>0</v>
      </c>
      <c r="Y1045" s="168">
        <v>0</v>
      </c>
      <c r="Z1045" s="168">
        <v>0</v>
      </c>
      <c r="AA1045" s="168">
        <v>0</v>
      </c>
      <c r="AB1045" s="168">
        <v>0</v>
      </c>
      <c r="AC1045" s="154">
        <v>87034.34</v>
      </c>
      <c r="AD1045" s="133">
        <v>0</v>
      </c>
      <c r="AE1045" s="133">
        <v>0</v>
      </c>
      <c r="AF1045" s="113" t="s">
        <v>17025</v>
      </c>
      <c r="AG1045" s="136">
        <v>2023</v>
      </c>
      <c r="AH1045" s="136">
        <v>2023</v>
      </c>
      <c r="AI1045" s="114"/>
      <c r="AJ1045" s="114"/>
      <c r="AK1045" s="187"/>
      <c r="AL1045" s="114"/>
      <c r="AM1045" s="114"/>
      <c r="AR1045" s="188"/>
      <c r="AS1045" s="189"/>
      <c r="BC1045" s="190"/>
      <c r="BO1045" s="190"/>
      <c r="BR1045" s="189"/>
      <c r="CE1045" s="190"/>
      <c r="CH1045" s="119"/>
      <c r="DZ1045" s="140"/>
      <c r="EB1045" s="189"/>
      <c r="EK1045" s="190"/>
      <c r="EY1045" s="140"/>
      <c r="FB1045" s="189"/>
      <c r="FC1045" s="189"/>
      <c r="FL1045" s="190"/>
      <c r="GD1045" s="191"/>
      <c r="GN1045" s="190"/>
      <c r="GP1045" s="189"/>
    </row>
    <row r="1046" spans="1:211" x14ac:dyDescent="0.3">
      <c r="A1046" s="97">
        <v>1</v>
      </c>
      <c r="B1046" s="295" t="s">
        <v>17354</v>
      </c>
      <c r="C1046" s="296"/>
      <c r="D1046" s="296"/>
      <c r="E1046" s="296"/>
      <c r="F1046" s="296"/>
      <c r="G1046" s="296"/>
      <c r="H1046" s="296"/>
      <c r="I1046" s="296"/>
      <c r="J1046" s="296"/>
      <c r="K1046" s="296"/>
      <c r="L1046" s="296"/>
      <c r="M1046" s="296"/>
      <c r="N1046" s="296"/>
      <c r="O1046" s="296"/>
      <c r="P1046" s="296"/>
      <c r="Q1046" s="296"/>
      <c r="R1046" s="296"/>
      <c r="S1046" s="296"/>
      <c r="T1046" s="296"/>
      <c r="U1046" s="296"/>
      <c r="V1046" s="296"/>
      <c r="W1046" s="296"/>
      <c r="X1046" s="296"/>
      <c r="Y1046" s="296"/>
      <c r="Z1046" s="296"/>
      <c r="AA1046" s="296"/>
      <c r="AB1046" s="296"/>
      <c r="AC1046" s="296"/>
      <c r="AD1046" s="296"/>
      <c r="AE1046" s="296"/>
      <c r="AF1046" s="296"/>
      <c r="AG1046" s="296"/>
      <c r="AH1046" s="296"/>
      <c r="AY1046" s="124"/>
      <c r="BM1046" s="97" t="s">
        <v>3928</v>
      </c>
      <c r="BN1046" s="97" t="s">
        <v>3043</v>
      </c>
      <c r="BO1046" s="97" t="s">
        <v>2983</v>
      </c>
      <c r="BU1046" s="97" t="s">
        <v>3928</v>
      </c>
      <c r="BV1046" s="97" t="s">
        <v>3043</v>
      </c>
      <c r="BW1046" s="97" t="s">
        <v>2983</v>
      </c>
    </row>
    <row r="1047" spans="1:211" x14ac:dyDescent="0.3">
      <c r="A1047" s="97">
        <v>1</v>
      </c>
      <c r="B1047" s="150" t="s">
        <v>17257</v>
      </c>
      <c r="C1047" s="150"/>
      <c r="D1047" s="116">
        <f>D1048</f>
        <v>29722927</v>
      </c>
      <c r="E1047" s="117">
        <f t="shared" ref="E1047:AD1047" si="466">E1048</f>
        <v>0</v>
      </c>
      <c r="F1047" s="117">
        <f t="shared" si="466"/>
        <v>0</v>
      </c>
      <c r="G1047" s="117">
        <f t="shared" si="466"/>
        <v>0</v>
      </c>
      <c r="H1047" s="117">
        <f t="shared" si="466"/>
        <v>0</v>
      </c>
      <c r="I1047" s="117">
        <f t="shared" si="466"/>
        <v>0</v>
      </c>
      <c r="J1047" s="117">
        <f t="shared" si="466"/>
        <v>0</v>
      </c>
      <c r="K1047" s="118">
        <f t="shared" si="466"/>
        <v>11</v>
      </c>
      <c r="L1047" s="117">
        <f t="shared" si="466"/>
        <v>29722927</v>
      </c>
      <c r="M1047" s="117">
        <f t="shared" si="466"/>
        <v>0</v>
      </c>
      <c r="N1047" s="117">
        <f t="shared" si="466"/>
        <v>0</v>
      </c>
      <c r="O1047" s="117">
        <f t="shared" si="466"/>
        <v>0</v>
      </c>
      <c r="P1047" s="117">
        <f t="shared" si="466"/>
        <v>0</v>
      </c>
      <c r="Q1047" s="117">
        <f t="shared" si="466"/>
        <v>0</v>
      </c>
      <c r="R1047" s="117">
        <f t="shared" si="466"/>
        <v>0</v>
      </c>
      <c r="S1047" s="117">
        <f t="shared" si="466"/>
        <v>0</v>
      </c>
      <c r="T1047" s="117">
        <f t="shared" si="466"/>
        <v>0</v>
      </c>
      <c r="U1047" s="117">
        <f t="shared" si="466"/>
        <v>0</v>
      </c>
      <c r="V1047" s="117">
        <f t="shared" si="466"/>
        <v>0</v>
      </c>
      <c r="W1047" s="117">
        <f t="shared" si="466"/>
        <v>0</v>
      </c>
      <c r="X1047" s="117">
        <f t="shared" si="466"/>
        <v>0</v>
      </c>
      <c r="Y1047" s="117">
        <f t="shared" si="466"/>
        <v>0</v>
      </c>
      <c r="Z1047" s="117">
        <f t="shared" si="466"/>
        <v>0</v>
      </c>
      <c r="AA1047" s="117">
        <f t="shared" si="466"/>
        <v>0</v>
      </c>
      <c r="AB1047" s="117">
        <f t="shared" si="466"/>
        <v>0</v>
      </c>
      <c r="AC1047" s="117">
        <f t="shared" si="466"/>
        <v>0</v>
      </c>
      <c r="AD1047" s="117">
        <f t="shared" si="466"/>
        <v>0</v>
      </c>
      <c r="AE1047" s="117">
        <f>AE1048</f>
        <v>0</v>
      </c>
      <c r="AF1047" s="108" t="s">
        <v>17254</v>
      </c>
      <c r="AG1047" s="108" t="s">
        <v>17254</v>
      </c>
      <c r="AH1047" s="108" t="s">
        <v>17254</v>
      </c>
      <c r="AI1047" s="124"/>
      <c r="AJ1047" s="124"/>
      <c r="AK1047" s="124"/>
      <c r="AL1047" s="124"/>
      <c r="AM1047" s="125"/>
      <c r="AN1047" s="125"/>
      <c r="AO1047" s="125"/>
      <c r="AP1047" s="125"/>
      <c r="AQ1047" s="125"/>
      <c r="AR1047" s="125"/>
      <c r="AS1047" s="125"/>
      <c r="AT1047" s="125"/>
      <c r="AU1047" s="125"/>
      <c r="AV1047" s="125"/>
      <c r="AW1047" s="125"/>
      <c r="AX1047" s="126"/>
      <c r="AY1047" s="126"/>
      <c r="AZ1047" s="125"/>
      <c r="BA1047" s="125"/>
      <c r="BB1047" s="127"/>
      <c r="BC1047" s="128"/>
      <c r="BS1047" s="97" t="e">
        <f>#REF!=(#REF!+#REF!+D1047+E1047+F1047+I1047+K1047+M1047+O1047+Q1047+R1047+S1047+X1047+Y1047+Z1047+AA1047+AB1047)</f>
        <v>#REF!</v>
      </c>
      <c r="CH1047" s="119">
        <f t="shared" ref="CH1047:CH1048" si="467">D1047-E1047-F1047-G1047-H1047-I1047-J1047-L1047-N1047-P1047-R1047-T1047-U1047-V1047-W1047-X1047-Y1047-Z1047-AA1047-AB1047-AC1047-AD1047-AE1047</f>
        <v>0</v>
      </c>
      <c r="HB1047" s="97" t="s">
        <v>17255</v>
      </c>
      <c r="HC1047" s="97">
        <v>53254.36</v>
      </c>
    </row>
    <row r="1048" spans="1:211" x14ac:dyDescent="0.3">
      <c r="B1048" s="206" t="s">
        <v>17258</v>
      </c>
      <c r="C1048" s="206"/>
      <c r="D1048" s="207">
        <f>D1049+D1051+D1054</f>
        <v>29722927</v>
      </c>
      <c r="E1048" s="143">
        <f t="shared" ref="E1048:AE1048" si="468">E1049+E1051+E1054</f>
        <v>0</v>
      </c>
      <c r="F1048" s="143">
        <f t="shared" si="468"/>
        <v>0</v>
      </c>
      <c r="G1048" s="143">
        <f t="shared" si="468"/>
        <v>0</v>
      </c>
      <c r="H1048" s="143">
        <f t="shared" si="468"/>
        <v>0</v>
      </c>
      <c r="I1048" s="143">
        <f t="shared" si="468"/>
        <v>0</v>
      </c>
      <c r="J1048" s="143">
        <f t="shared" si="468"/>
        <v>0</v>
      </c>
      <c r="K1048" s="118">
        <f t="shared" si="468"/>
        <v>11</v>
      </c>
      <c r="L1048" s="143">
        <f t="shared" si="468"/>
        <v>29722927</v>
      </c>
      <c r="M1048" s="143">
        <f t="shared" si="468"/>
        <v>0</v>
      </c>
      <c r="N1048" s="143">
        <f t="shared" si="468"/>
        <v>0</v>
      </c>
      <c r="O1048" s="143">
        <f t="shared" si="468"/>
        <v>0</v>
      </c>
      <c r="P1048" s="143">
        <f t="shared" si="468"/>
        <v>0</v>
      </c>
      <c r="Q1048" s="143">
        <f t="shared" si="468"/>
        <v>0</v>
      </c>
      <c r="R1048" s="143">
        <f t="shared" si="468"/>
        <v>0</v>
      </c>
      <c r="S1048" s="143">
        <f t="shared" si="468"/>
        <v>0</v>
      </c>
      <c r="T1048" s="143">
        <f t="shared" si="468"/>
        <v>0</v>
      </c>
      <c r="U1048" s="143">
        <f t="shared" si="468"/>
        <v>0</v>
      </c>
      <c r="V1048" s="143">
        <f t="shared" si="468"/>
        <v>0</v>
      </c>
      <c r="W1048" s="143">
        <f t="shared" si="468"/>
        <v>0</v>
      </c>
      <c r="X1048" s="143">
        <f t="shared" si="468"/>
        <v>0</v>
      </c>
      <c r="Y1048" s="143">
        <f t="shared" si="468"/>
        <v>0</v>
      </c>
      <c r="Z1048" s="143">
        <f t="shared" si="468"/>
        <v>0</v>
      </c>
      <c r="AA1048" s="143">
        <f t="shared" si="468"/>
        <v>0</v>
      </c>
      <c r="AB1048" s="143">
        <f t="shared" si="468"/>
        <v>0</v>
      </c>
      <c r="AC1048" s="143">
        <f t="shared" si="468"/>
        <v>0</v>
      </c>
      <c r="AD1048" s="143">
        <f t="shared" si="468"/>
        <v>0</v>
      </c>
      <c r="AE1048" s="143">
        <f t="shared" si="468"/>
        <v>0</v>
      </c>
      <c r="AF1048" s="176" t="s">
        <v>17254</v>
      </c>
      <c r="AG1048" s="176" t="s">
        <v>17254</v>
      </c>
      <c r="AH1048" s="176" t="s">
        <v>17254</v>
      </c>
      <c r="AI1048" s="124"/>
      <c r="AJ1048" s="124"/>
      <c r="AK1048" s="124"/>
      <c r="AL1048" s="124"/>
      <c r="AM1048" s="125"/>
      <c r="AN1048" s="125"/>
      <c r="AO1048" s="125"/>
      <c r="AP1048" s="125"/>
      <c r="AQ1048" s="125"/>
      <c r="AR1048" s="125"/>
      <c r="AS1048" s="125"/>
      <c r="AT1048" s="125"/>
      <c r="AU1048" s="125"/>
      <c r="AV1048" s="125"/>
      <c r="AW1048" s="125"/>
      <c r="AX1048" s="126"/>
      <c r="AY1048" s="126"/>
      <c r="AZ1048" s="125"/>
      <c r="BA1048" s="125"/>
      <c r="BB1048" s="127"/>
      <c r="BC1048" s="128"/>
      <c r="BS1048" s="97" t="e">
        <f>#REF!=(#REF!+#REF!+D1048+E1048+F1048+I1048+K1048+M1048+O1048+Q1048+R1048+S1048+X1048+Y1048+Z1048+AA1048+AB1048)</f>
        <v>#REF!</v>
      </c>
      <c r="CH1048" s="119">
        <f t="shared" si="467"/>
        <v>0</v>
      </c>
      <c r="HB1048" s="97" t="s">
        <v>17255</v>
      </c>
      <c r="HC1048" s="97">
        <v>53254.36</v>
      </c>
    </row>
    <row r="1049" spans="1:211" x14ac:dyDescent="0.3">
      <c r="B1049" s="150" t="s">
        <v>199</v>
      </c>
      <c r="C1049" s="150"/>
      <c r="D1049" s="116">
        <f>D1050</f>
        <v>5288981.96</v>
      </c>
      <c r="E1049" s="117">
        <f t="shared" ref="E1049:AE1049" si="469">E1050</f>
        <v>0</v>
      </c>
      <c r="F1049" s="117">
        <f t="shared" si="469"/>
        <v>0</v>
      </c>
      <c r="G1049" s="117">
        <f t="shared" si="469"/>
        <v>0</v>
      </c>
      <c r="H1049" s="117">
        <f t="shared" si="469"/>
        <v>0</v>
      </c>
      <c r="I1049" s="117">
        <f t="shared" si="469"/>
        <v>0</v>
      </c>
      <c r="J1049" s="117">
        <f t="shared" si="469"/>
        <v>0</v>
      </c>
      <c r="K1049" s="118">
        <f t="shared" si="469"/>
        <v>2</v>
      </c>
      <c r="L1049" s="117">
        <f t="shared" si="469"/>
        <v>5288981.96</v>
      </c>
      <c r="M1049" s="117">
        <f t="shared" si="469"/>
        <v>0</v>
      </c>
      <c r="N1049" s="117">
        <f t="shared" si="469"/>
        <v>0</v>
      </c>
      <c r="O1049" s="117">
        <f t="shared" si="469"/>
        <v>0</v>
      </c>
      <c r="P1049" s="117">
        <f t="shared" si="469"/>
        <v>0</v>
      </c>
      <c r="Q1049" s="117">
        <f t="shared" si="469"/>
        <v>0</v>
      </c>
      <c r="R1049" s="117">
        <f t="shared" si="469"/>
        <v>0</v>
      </c>
      <c r="S1049" s="117">
        <f t="shared" si="469"/>
        <v>0</v>
      </c>
      <c r="T1049" s="117">
        <f t="shared" si="469"/>
        <v>0</v>
      </c>
      <c r="U1049" s="117">
        <f t="shared" si="469"/>
        <v>0</v>
      </c>
      <c r="V1049" s="117">
        <f t="shared" si="469"/>
        <v>0</v>
      </c>
      <c r="W1049" s="117">
        <f t="shared" si="469"/>
        <v>0</v>
      </c>
      <c r="X1049" s="117">
        <f t="shared" si="469"/>
        <v>0</v>
      </c>
      <c r="Y1049" s="117">
        <f t="shared" si="469"/>
        <v>0</v>
      </c>
      <c r="Z1049" s="117">
        <f t="shared" si="469"/>
        <v>0</v>
      </c>
      <c r="AA1049" s="117">
        <f t="shared" si="469"/>
        <v>0</v>
      </c>
      <c r="AB1049" s="117">
        <f t="shared" si="469"/>
        <v>0</v>
      </c>
      <c r="AC1049" s="117">
        <f t="shared" si="469"/>
        <v>0</v>
      </c>
      <c r="AD1049" s="117">
        <f t="shared" si="469"/>
        <v>0</v>
      </c>
      <c r="AE1049" s="117">
        <f t="shared" si="469"/>
        <v>0</v>
      </c>
      <c r="AF1049" s="108" t="s">
        <v>17254</v>
      </c>
      <c r="AG1049" s="108" t="s">
        <v>17254</v>
      </c>
      <c r="AH1049" s="108" t="s">
        <v>17254</v>
      </c>
      <c r="AM1049" s="127"/>
      <c r="AN1049" s="127"/>
      <c r="AO1049" s="127"/>
      <c r="AP1049" s="127"/>
      <c r="AQ1049" s="127"/>
      <c r="AR1049" s="127"/>
      <c r="AS1049" s="127"/>
      <c r="AT1049" s="127"/>
      <c r="AU1049" s="127"/>
      <c r="AV1049" s="127"/>
      <c r="AW1049" s="127"/>
      <c r="AX1049" s="173"/>
      <c r="AY1049" s="126"/>
      <c r="AZ1049" s="127"/>
      <c r="BA1049" s="127"/>
      <c r="BB1049" s="127"/>
      <c r="BC1049" s="128"/>
      <c r="CH1049" s="119"/>
    </row>
    <row r="1050" spans="1:211" s="139" customFormat="1" x14ac:dyDescent="0.3">
      <c r="A1050" s="97">
        <v>1</v>
      </c>
      <c r="B1050" s="199">
        <v>1</v>
      </c>
      <c r="C1050" s="184" t="s">
        <v>2326</v>
      </c>
      <c r="D1050" s="168">
        <f t="shared" ref="D1050" si="470">E1050+F1050+G1050+H1050+I1050+J1050+L1050+N1050+P1050+R1050+T1050+U1050+V1050+W1050+X1050+Y1050+Z1050+AA1050+AB1050+AC1050+AD1050+AE1050</f>
        <v>5288981.96</v>
      </c>
      <c r="E1050" s="208">
        <v>0</v>
      </c>
      <c r="F1050" s="168">
        <v>0</v>
      </c>
      <c r="G1050" s="168">
        <v>0</v>
      </c>
      <c r="H1050" s="168">
        <v>0</v>
      </c>
      <c r="I1050" s="168">
        <v>0</v>
      </c>
      <c r="J1050" s="168">
        <v>0</v>
      </c>
      <c r="K1050" s="118">
        <v>2</v>
      </c>
      <c r="L1050" s="168">
        <v>5288981.96</v>
      </c>
      <c r="M1050" s="168">
        <v>0</v>
      </c>
      <c r="N1050" s="154">
        <v>0</v>
      </c>
      <c r="O1050" s="168">
        <v>0</v>
      </c>
      <c r="P1050" s="168">
        <v>0</v>
      </c>
      <c r="Q1050" s="168">
        <v>0</v>
      </c>
      <c r="R1050" s="168">
        <v>0</v>
      </c>
      <c r="S1050" s="168">
        <v>0</v>
      </c>
      <c r="T1050" s="168">
        <v>0</v>
      </c>
      <c r="U1050" s="168">
        <v>0</v>
      </c>
      <c r="V1050" s="168">
        <v>0</v>
      </c>
      <c r="W1050" s="168">
        <v>0</v>
      </c>
      <c r="X1050" s="168">
        <v>0</v>
      </c>
      <c r="Y1050" s="168">
        <v>0</v>
      </c>
      <c r="Z1050" s="168">
        <v>0</v>
      </c>
      <c r="AA1050" s="168">
        <v>0</v>
      </c>
      <c r="AB1050" s="168">
        <v>0</v>
      </c>
      <c r="AC1050" s="117">
        <v>0</v>
      </c>
      <c r="AD1050" s="133">
        <v>0</v>
      </c>
      <c r="AE1050" s="133">
        <v>0</v>
      </c>
      <c r="AF1050" s="113" t="s">
        <v>17025</v>
      </c>
      <c r="AG1050" s="136">
        <v>2023</v>
      </c>
      <c r="AH1050" s="137" t="s">
        <v>17025</v>
      </c>
      <c r="AI1050" s="114"/>
      <c r="AJ1050" s="114"/>
      <c r="AK1050" s="187"/>
      <c r="AL1050" s="114"/>
      <c r="AM1050" s="114"/>
      <c r="AR1050" s="168"/>
      <c r="AS1050" s="189"/>
      <c r="BC1050" s="190"/>
      <c r="BM1050" s="139" t="s">
        <v>3929</v>
      </c>
      <c r="BN1050" s="139" t="s">
        <v>3043</v>
      </c>
      <c r="BO1050" s="190" t="s">
        <v>2983</v>
      </c>
      <c r="BR1050" s="189"/>
      <c r="BU1050" s="139" t="s">
        <v>3929</v>
      </c>
      <c r="BV1050" s="139" t="s">
        <v>3043</v>
      </c>
      <c r="BW1050" s="139" t="s">
        <v>2983</v>
      </c>
      <c r="CE1050" s="190"/>
      <c r="CH1050" s="119"/>
      <c r="DZ1050" s="140"/>
      <c r="EB1050" s="189"/>
      <c r="EK1050" s="190"/>
      <c r="EY1050" s="140"/>
      <c r="FB1050" s="189"/>
      <c r="FC1050" s="189"/>
      <c r="FL1050" s="190"/>
      <c r="GD1050" s="191"/>
      <c r="GN1050" s="190"/>
      <c r="GP1050" s="189"/>
    </row>
    <row r="1051" spans="1:211" x14ac:dyDescent="0.3">
      <c r="B1051" s="150" t="s">
        <v>71</v>
      </c>
      <c r="C1051" s="150"/>
      <c r="D1051" s="116">
        <f>D1052+D1053</f>
        <v>5779876.9500000002</v>
      </c>
      <c r="E1051" s="117">
        <f t="shared" ref="E1051:AE1051" si="471">E1052+E1053</f>
        <v>0</v>
      </c>
      <c r="F1051" s="117">
        <f t="shared" si="471"/>
        <v>0</v>
      </c>
      <c r="G1051" s="117">
        <f t="shared" si="471"/>
        <v>0</v>
      </c>
      <c r="H1051" s="117">
        <f t="shared" si="471"/>
        <v>0</v>
      </c>
      <c r="I1051" s="117">
        <f t="shared" si="471"/>
        <v>0</v>
      </c>
      <c r="J1051" s="117">
        <f t="shared" si="471"/>
        <v>0</v>
      </c>
      <c r="K1051" s="118">
        <f t="shared" si="471"/>
        <v>2</v>
      </c>
      <c r="L1051" s="117">
        <f t="shared" si="471"/>
        <v>5779876.9500000002</v>
      </c>
      <c r="M1051" s="117">
        <f t="shared" si="471"/>
        <v>0</v>
      </c>
      <c r="N1051" s="117">
        <f t="shared" si="471"/>
        <v>0</v>
      </c>
      <c r="O1051" s="117">
        <f t="shared" si="471"/>
        <v>0</v>
      </c>
      <c r="P1051" s="117">
        <f t="shared" si="471"/>
        <v>0</v>
      </c>
      <c r="Q1051" s="117">
        <f t="shared" si="471"/>
        <v>0</v>
      </c>
      <c r="R1051" s="117">
        <f t="shared" si="471"/>
        <v>0</v>
      </c>
      <c r="S1051" s="117">
        <f t="shared" si="471"/>
        <v>0</v>
      </c>
      <c r="T1051" s="117">
        <f t="shared" si="471"/>
        <v>0</v>
      </c>
      <c r="U1051" s="117">
        <f t="shared" si="471"/>
        <v>0</v>
      </c>
      <c r="V1051" s="117">
        <f t="shared" si="471"/>
        <v>0</v>
      </c>
      <c r="W1051" s="117">
        <f t="shared" si="471"/>
        <v>0</v>
      </c>
      <c r="X1051" s="117">
        <f t="shared" si="471"/>
        <v>0</v>
      </c>
      <c r="Y1051" s="117">
        <f t="shared" si="471"/>
        <v>0</v>
      </c>
      <c r="Z1051" s="117">
        <f t="shared" si="471"/>
        <v>0</v>
      </c>
      <c r="AA1051" s="117">
        <f t="shared" si="471"/>
        <v>0</v>
      </c>
      <c r="AB1051" s="117">
        <f t="shared" si="471"/>
        <v>0</v>
      </c>
      <c r="AC1051" s="117">
        <f t="shared" si="471"/>
        <v>0</v>
      </c>
      <c r="AD1051" s="117">
        <f t="shared" si="471"/>
        <v>0</v>
      </c>
      <c r="AE1051" s="117">
        <f t="shared" si="471"/>
        <v>0</v>
      </c>
      <c r="AF1051" s="108" t="s">
        <v>17254</v>
      </c>
      <c r="AG1051" s="108" t="s">
        <v>17254</v>
      </c>
      <c r="AH1051" s="108" t="s">
        <v>17254</v>
      </c>
      <c r="AM1051" s="127"/>
      <c r="AN1051" s="127"/>
      <c r="AO1051" s="127"/>
      <c r="AP1051" s="127"/>
      <c r="AQ1051" s="127"/>
      <c r="AR1051" s="127"/>
      <c r="AS1051" s="127"/>
      <c r="AT1051" s="127"/>
      <c r="AU1051" s="127"/>
      <c r="AV1051" s="127"/>
      <c r="AW1051" s="127"/>
      <c r="AX1051" s="173"/>
      <c r="AY1051" s="126"/>
      <c r="AZ1051" s="127"/>
      <c r="BA1051" s="127"/>
      <c r="BB1051" s="127"/>
      <c r="BC1051" s="128"/>
      <c r="CH1051" s="119"/>
    </row>
    <row r="1052" spans="1:211" s="139" customFormat="1" x14ac:dyDescent="0.3">
      <c r="A1052" s="97">
        <v>1</v>
      </c>
      <c r="B1052" s="199">
        <v>2</v>
      </c>
      <c r="C1052" s="184" t="s">
        <v>5459</v>
      </c>
      <c r="D1052" s="168">
        <f t="shared" ref="D1052:D1053" si="472">E1052+F1052+G1052+H1052+I1052+J1052+L1052+N1052+P1052+R1052+T1052+U1052+V1052+W1052+X1052+Y1052+Z1052+AA1052+AB1052+AC1052+AD1052+AE1052</f>
        <v>2825382.83</v>
      </c>
      <c r="E1052" s="208">
        <v>0</v>
      </c>
      <c r="F1052" s="168">
        <v>0</v>
      </c>
      <c r="G1052" s="168">
        <v>0</v>
      </c>
      <c r="H1052" s="168">
        <v>0</v>
      </c>
      <c r="I1052" s="168">
        <v>0</v>
      </c>
      <c r="J1052" s="168">
        <v>0</v>
      </c>
      <c r="K1052" s="118">
        <v>1</v>
      </c>
      <c r="L1052" s="168">
        <v>2825382.83</v>
      </c>
      <c r="M1052" s="168">
        <v>0</v>
      </c>
      <c r="N1052" s="154">
        <v>0</v>
      </c>
      <c r="O1052" s="168">
        <v>0</v>
      </c>
      <c r="P1052" s="168">
        <v>0</v>
      </c>
      <c r="Q1052" s="168">
        <v>0</v>
      </c>
      <c r="R1052" s="168">
        <v>0</v>
      </c>
      <c r="S1052" s="168">
        <v>0</v>
      </c>
      <c r="T1052" s="168">
        <v>0</v>
      </c>
      <c r="U1052" s="168">
        <v>0</v>
      </c>
      <c r="V1052" s="168">
        <v>0</v>
      </c>
      <c r="W1052" s="168">
        <v>0</v>
      </c>
      <c r="X1052" s="168">
        <v>0</v>
      </c>
      <c r="Y1052" s="168">
        <v>0</v>
      </c>
      <c r="Z1052" s="168">
        <v>0</v>
      </c>
      <c r="AA1052" s="168">
        <v>0</v>
      </c>
      <c r="AB1052" s="168">
        <v>0</v>
      </c>
      <c r="AC1052" s="117">
        <v>0</v>
      </c>
      <c r="AD1052" s="133">
        <v>0</v>
      </c>
      <c r="AE1052" s="133">
        <v>0</v>
      </c>
      <c r="AF1052" s="113" t="s">
        <v>17025</v>
      </c>
      <c r="AG1052" s="136">
        <v>2023</v>
      </c>
      <c r="AH1052" s="137" t="s">
        <v>17025</v>
      </c>
      <c r="AI1052" s="114"/>
      <c r="AJ1052" s="114"/>
      <c r="AK1052" s="187"/>
      <c r="AL1052" s="114"/>
      <c r="AM1052" s="114"/>
      <c r="AR1052" s="168"/>
      <c r="AS1052" s="189"/>
      <c r="BC1052" s="190"/>
      <c r="BM1052" s="139" t="s">
        <v>3930</v>
      </c>
      <c r="BN1052" s="139" t="s">
        <v>1342</v>
      </c>
      <c r="BO1052" s="190" t="s">
        <v>3931</v>
      </c>
      <c r="BR1052" s="189"/>
      <c r="BU1052" s="139" t="s">
        <v>3930</v>
      </c>
      <c r="BV1052" s="139" t="s">
        <v>1342</v>
      </c>
      <c r="BW1052" s="139" t="s">
        <v>3931</v>
      </c>
      <c r="CE1052" s="190"/>
      <c r="CH1052" s="119"/>
      <c r="DZ1052" s="140"/>
      <c r="EB1052" s="189"/>
      <c r="EK1052" s="190"/>
      <c r="EY1052" s="140"/>
      <c r="FB1052" s="189"/>
      <c r="FC1052" s="189"/>
      <c r="FL1052" s="190"/>
      <c r="GD1052" s="191"/>
      <c r="GN1052" s="190"/>
      <c r="GP1052" s="189"/>
    </row>
    <row r="1053" spans="1:211" s="139" customFormat="1" x14ac:dyDescent="0.3">
      <c r="A1053" s="97"/>
      <c r="B1053" s="199">
        <v>3</v>
      </c>
      <c r="C1053" s="184" t="s">
        <v>6826</v>
      </c>
      <c r="D1053" s="168">
        <f t="shared" si="472"/>
        <v>2954494.12</v>
      </c>
      <c r="E1053" s="208">
        <v>0</v>
      </c>
      <c r="F1053" s="168">
        <v>0</v>
      </c>
      <c r="G1053" s="168">
        <v>0</v>
      </c>
      <c r="H1053" s="168">
        <v>0</v>
      </c>
      <c r="I1053" s="168">
        <v>0</v>
      </c>
      <c r="J1053" s="168">
        <v>0</v>
      </c>
      <c r="K1053" s="118">
        <v>1</v>
      </c>
      <c r="L1053" s="168">
        <v>2954494.12</v>
      </c>
      <c r="M1053" s="168">
        <v>0</v>
      </c>
      <c r="N1053" s="154">
        <v>0</v>
      </c>
      <c r="O1053" s="168">
        <v>0</v>
      </c>
      <c r="P1053" s="168">
        <v>0</v>
      </c>
      <c r="Q1053" s="168">
        <v>0</v>
      </c>
      <c r="R1053" s="168">
        <v>0</v>
      </c>
      <c r="S1053" s="168">
        <v>0</v>
      </c>
      <c r="T1053" s="168">
        <v>0</v>
      </c>
      <c r="U1053" s="168">
        <v>0</v>
      </c>
      <c r="V1053" s="168">
        <v>0</v>
      </c>
      <c r="W1053" s="168">
        <v>0</v>
      </c>
      <c r="X1053" s="168">
        <v>0</v>
      </c>
      <c r="Y1053" s="168">
        <v>0</v>
      </c>
      <c r="Z1053" s="168">
        <v>0</v>
      </c>
      <c r="AA1053" s="168">
        <v>0</v>
      </c>
      <c r="AB1053" s="168">
        <v>0</v>
      </c>
      <c r="AC1053" s="117">
        <v>0</v>
      </c>
      <c r="AD1053" s="133">
        <v>0</v>
      </c>
      <c r="AE1053" s="133">
        <v>0</v>
      </c>
      <c r="AF1053" s="113" t="s">
        <v>17025</v>
      </c>
      <c r="AG1053" s="136">
        <v>2023</v>
      </c>
      <c r="AH1053" s="137" t="s">
        <v>17025</v>
      </c>
      <c r="AI1053" s="114"/>
      <c r="AJ1053" s="114"/>
      <c r="AK1053" s="187"/>
      <c r="AL1053" s="114"/>
      <c r="AM1053" s="114"/>
      <c r="AR1053" s="188"/>
      <c r="AS1053" s="189"/>
      <c r="BC1053" s="190"/>
      <c r="BO1053" s="190"/>
      <c r="BR1053" s="189"/>
      <c r="CE1053" s="190"/>
      <c r="CH1053" s="119"/>
      <c r="DZ1053" s="140"/>
      <c r="EB1053" s="189"/>
      <c r="EK1053" s="190"/>
      <c r="EY1053" s="140"/>
      <c r="FB1053" s="189"/>
      <c r="FC1053" s="189"/>
      <c r="FL1053" s="190"/>
      <c r="GD1053" s="191"/>
      <c r="GN1053" s="190"/>
      <c r="GP1053" s="189"/>
    </row>
    <row r="1054" spans="1:211" x14ac:dyDescent="0.3">
      <c r="B1054" s="150" t="s">
        <v>378</v>
      </c>
      <c r="C1054" s="150"/>
      <c r="D1054" s="116">
        <f>D1055</f>
        <v>18654068.09</v>
      </c>
      <c r="E1054" s="117">
        <f t="shared" ref="E1054:AE1054" si="473">E1055</f>
        <v>0</v>
      </c>
      <c r="F1054" s="117">
        <f t="shared" si="473"/>
        <v>0</v>
      </c>
      <c r="G1054" s="117">
        <f t="shared" si="473"/>
        <v>0</v>
      </c>
      <c r="H1054" s="117">
        <f t="shared" si="473"/>
        <v>0</v>
      </c>
      <c r="I1054" s="117">
        <f t="shared" si="473"/>
        <v>0</v>
      </c>
      <c r="J1054" s="117">
        <f t="shared" si="473"/>
        <v>0</v>
      </c>
      <c r="K1054" s="118">
        <f t="shared" si="473"/>
        <v>7</v>
      </c>
      <c r="L1054" s="117">
        <f t="shared" si="473"/>
        <v>18654068.09</v>
      </c>
      <c r="M1054" s="117">
        <f t="shared" si="473"/>
        <v>0</v>
      </c>
      <c r="N1054" s="117">
        <f t="shared" si="473"/>
        <v>0</v>
      </c>
      <c r="O1054" s="117">
        <f t="shared" si="473"/>
        <v>0</v>
      </c>
      <c r="P1054" s="117">
        <f t="shared" si="473"/>
        <v>0</v>
      </c>
      <c r="Q1054" s="117">
        <f t="shared" si="473"/>
        <v>0</v>
      </c>
      <c r="R1054" s="117">
        <f t="shared" si="473"/>
        <v>0</v>
      </c>
      <c r="S1054" s="117">
        <f t="shared" si="473"/>
        <v>0</v>
      </c>
      <c r="T1054" s="117">
        <f t="shared" si="473"/>
        <v>0</v>
      </c>
      <c r="U1054" s="117">
        <f t="shared" si="473"/>
        <v>0</v>
      </c>
      <c r="V1054" s="117">
        <f t="shared" si="473"/>
        <v>0</v>
      </c>
      <c r="W1054" s="117">
        <f t="shared" si="473"/>
        <v>0</v>
      </c>
      <c r="X1054" s="117">
        <f t="shared" si="473"/>
        <v>0</v>
      </c>
      <c r="Y1054" s="117">
        <f t="shared" si="473"/>
        <v>0</v>
      </c>
      <c r="Z1054" s="117">
        <f t="shared" si="473"/>
        <v>0</v>
      </c>
      <c r="AA1054" s="117">
        <f t="shared" si="473"/>
        <v>0</v>
      </c>
      <c r="AB1054" s="117">
        <f t="shared" si="473"/>
        <v>0</v>
      </c>
      <c r="AC1054" s="117">
        <f t="shared" si="473"/>
        <v>0</v>
      </c>
      <c r="AD1054" s="117">
        <f t="shared" si="473"/>
        <v>0</v>
      </c>
      <c r="AE1054" s="117">
        <f t="shared" si="473"/>
        <v>0</v>
      </c>
      <c r="AF1054" s="108" t="s">
        <v>17254</v>
      </c>
      <c r="AG1054" s="108" t="s">
        <v>17254</v>
      </c>
      <c r="AH1054" s="108" t="s">
        <v>17254</v>
      </c>
      <c r="AM1054" s="127"/>
      <c r="AN1054" s="127"/>
      <c r="AO1054" s="127"/>
      <c r="AP1054" s="127"/>
      <c r="AQ1054" s="127"/>
      <c r="AR1054" s="127"/>
      <c r="AS1054" s="127"/>
      <c r="AT1054" s="127"/>
      <c r="AU1054" s="127"/>
      <c r="AV1054" s="127"/>
      <c r="AW1054" s="127"/>
      <c r="AX1054" s="173"/>
      <c r="AY1054" s="126"/>
      <c r="AZ1054" s="127"/>
      <c r="BA1054" s="127"/>
      <c r="BB1054" s="127"/>
      <c r="BC1054" s="128"/>
      <c r="CH1054" s="119"/>
    </row>
    <row r="1055" spans="1:211" s="139" customFormat="1" x14ac:dyDescent="0.3">
      <c r="A1055" s="97">
        <v>1</v>
      </c>
      <c r="B1055" s="199">
        <v>4</v>
      </c>
      <c r="C1055" s="184" t="s">
        <v>2125</v>
      </c>
      <c r="D1055" s="168">
        <f t="shared" ref="D1055" si="474">E1055+F1055+G1055+H1055+I1055+J1055+L1055+N1055+P1055+R1055+T1055+U1055+V1055+W1055+X1055+Y1055+Z1055+AA1055+AB1055+AC1055+AD1055+AE1055</f>
        <v>18654068.09</v>
      </c>
      <c r="E1055" s="208">
        <v>0</v>
      </c>
      <c r="F1055" s="168">
        <v>0</v>
      </c>
      <c r="G1055" s="168">
        <v>0</v>
      </c>
      <c r="H1055" s="168">
        <v>0</v>
      </c>
      <c r="I1055" s="168">
        <v>0</v>
      </c>
      <c r="J1055" s="168">
        <v>0</v>
      </c>
      <c r="K1055" s="118">
        <v>7</v>
      </c>
      <c r="L1055" s="168">
        <v>18654068.09</v>
      </c>
      <c r="M1055" s="168">
        <v>0</v>
      </c>
      <c r="N1055" s="154">
        <v>0</v>
      </c>
      <c r="O1055" s="168">
        <v>0</v>
      </c>
      <c r="P1055" s="168">
        <v>0</v>
      </c>
      <c r="Q1055" s="168">
        <v>0</v>
      </c>
      <c r="R1055" s="168">
        <v>0</v>
      </c>
      <c r="S1055" s="168">
        <v>0</v>
      </c>
      <c r="T1055" s="168">
        <v>0</v>
      </c>
      <c r="U1055" s="168">
        <v>0</v>
      </c>
      <c r="V1055" s="168">
        <v>0</v>
      </c>
      <c r="W1055" s="168">
        <v>0</v>
      </c>
      <c r="X1055" s="168">
        <v>0</v>
      </c>
      <c r="Y1055" s="168">
        <v>0</v>
      </c>
      <c r="Z1055" s="168">
        <v>0</v>
      </c>
      <c r="AA1055" s="168">
        <v>0</v>
      </c>
      <c r="AB1055" s="168">
        <v>0</v>
      </c>
      <c r="AC1055" s="117">
        <v>0</v>
      </c>
      <c r="AD1055" s="133">
        <v>0</v>
      </c>
      <c r="AE1055" s="133">
        <v>0</v>
      </c>
      <c r="AF1055" s="113" t="s">
        <v>17025</v>
      </c>
      <c r="AG1055" s="136">
        <v>2023</v>
      </c>
      <c r="AH1055" s="137" t="s">
        <v>17025</v>
      </c>
      <c r="AI1055" s="114"/>
      <c r="AJ1055" s="114"/>
      <c r="AK1055" s="187"/>
      <c r="AL1055" s="114"/>
      <c r="AM1055" s="114"/>
      <c r="AR1055" s="168"/>
      <c r="AS1055" s="189"/>
      <c r="BC1055" s="190"/>
      <c r="BM1055" s="139" t="s">
        <v>761</v>
      </c>
      <c r="BN1055" s="139" t="s">
        <v>2983</v>
      </c>
      <c r="BO1055" s="190" t="s">
        <v>2983</v>
      </c>
      <c r="BR1055" s="189"/>
      <c r="BU1055" s="139" t="s">
        <v>761</v>
      </c>
      <c r="BV1055" s="139" t="s">
        <v>2983</v>
      </c>
      <c r="BW1055" s="139" t="s">
        <v>2983</v>
      </c>
      <c r="CE1055" s="190"/>
      <c r="CH1055" s="119"/>
      <c r="DZ1055" s="140"/>
      <c r="EB1055" s="189"/>
      <c r="EK1055" s="190"/>
      <c r="EY1055" s="140"/>
      <c r="FB1055" s="189"/>
      <c r="FC1055" s="189"/>
      <c r="FL1055" s="190"/>
      <c r="GD1055" s="191"/>
      <c r="GN1055" s="190"/>
      <c r="GP1055" s="189"/>
    </row>
    <row r="1056" spans="1:211" x14ac:dyDescent="0.3">
      <c r="AY1056" s="124"/>
      <c r="BM1056" s="97" t="s">
        <v>3933</v>
      </c>
      <c r="BN1056" s="97" t="s">
        <v>1342</v>
      </c>
      <c r="BO1056" s="97" t="s">
        <v>2983</v>
      </c>
      <c r="BU1056" s="97" t="s">
        <v>3933</v>
      </c>
      <c r="BV1056" s="97" t="s">
        <v>1342</v>
      </c>
      <c r="BW1056" s="97" t="s">
        <v>2983</v>
      </c>
    </row>
    <row r="1057" spans="51:75" x14ac:dyDescent="0.3">
      <c r="AY1057" s="124"/>
      <c r="BM1057" s="97" t="s">
        <v>3934</v>
      </c>
      <c r="BN1057" s="97" t="s">
        <v>3237</v>
      </c>
      <c r="BO1057" s="97" t="s">
        <v>3935</v>
      </c>
      <c r="BU1057" s="97" t="s">
        <v>3934</v>
      </c>
      <c r="BV1057" s="97" t="s">
        <v>3237</v>
      </c>
      <c r="BW1057" s="97" t="s">
        <v>3935</v>
      </c>
    </row>
    <row r="1058" spans="51:75" x14ac:dyDescent="0.3">
      <c r="AY1058" s="124"/>
      <c r="BM1058" s="97" t="s">
        <v>3936</v>
      </c>
      <c r="BN1058" s="97" t="s">
        <v>3043</v>
      </c>
      <c r="BO1058" s="97" t="s">
        <v>3937</v>
      </c>
      <c r="BU1058" s="97" t="s">
        <v>3936</v>
      </c>
      <c r="BV1058" s="97" t="s">
        <v>3043</v>
      </c>
      <c r="BW1058" s="97" t="s">
        <v>3937</v>
      </c>
    </row>
    <row r="1059" spans="51:75" x14ac:dyDescent="0.3">
      <c r="AY1059" s="124"/>
      <c r="BM1059" s="97" t="s">
        <v>3939</v>
      </c>
      <c r="BN1059" s="97" t="s">
        <v>3043</v>
      </c>
      <c r="BO1059" s="97" t="s">
        <v>3940</v>
      </c>
      <c r="BU1059" s="97" t="s">
        <v>3939</v>
      </c>
      <c r="BV1059" s="97" t="s">
        <v>3043</v>
      </c>
      <c r="BW1059" s="97" t="s">
        <v>3940</v>
      </c>
    </row>
    <row r="1060" spans="51:75" x14ac:dyDescent="0.3">
      <c r="AY1060" s="124"/>
      <c r="BM1060" s="97" t="s">
        <v>762</v>
      </c>
      <c r="BN1060" s="97" t="s">
        <v>1342</v>
      </c>
      <c r="BO1060" s="97" t="s">
        <v>3941</v>
      </c>
      <c r="BU1060" s="97" t="s">
        <v>762</v>
      </c>
      <c r="BV1060" s="97" t="s">
        <v>1342</v>
      </c>
      <c r="BW1060" s="97" t="s">
        <v>3941</v>
      </c>
    </row>
    <row r="1061" spans="51:75" x14ac:dyDescent="0.3">
      <c r="AY1061" s="124"/>
      <c r="BM1061" s="97" t="s">
        <v>763</v>
      </c>
      <c r="BN1061" s="97" t="s">
        <v>3043</v>
      </c>
      <c r="BO1061" s="97" t="s">
        <v>2983</v>
      </c>
      <c r="BU1061" s="97" t="s">
        <v>763</v>
      </c>
      <c r="BV1061" s="97" t="s">
        <v>3043</v>
      </c>
      <c r="BW1061" s="97" t="s">
        <v>2983</v>
      </c>
    </row>
    <row r="1062" spans="51:75" x14ac:dyDescent="0.3">
      <c r="AY1062" s="124"/>
      <c r="BM1062" s="97" t="s">
        <v>764</v>
      </c>
      <c r="BN1062" s="97" t="s">
        <v>3191</v>
      </c>
      <c r="BO1062" s="97" t="s">
        <v>3942</v>
      </c>
      <c r="BU1062" s="97" t="s">
        <v>764</v>
      </c>
      <c r="BV1062" s="97" t="s">
        <v>3191</v>
      </c>
      <c r="BW1062" s="97" t="s">
        <v>3942</v>
      </c>
    </row>
    <row r="1063" spans="51:75" x14ac:dyDescent="0.3">
      <c r="AY1063" s="124"/>
      <c r="BM1063" s="97" t="s">
        <v>3943</v>
      </c>
      <c r="BN1063" s="97" t="s">
        <v>3003</v>
      </c>
      <c r="BO1063" s="97" t="s">
        <v>3944</v>
      </c>
      <c r="BU1063" s="97" t="s">
        <v>3943</v>
      </c>
      <c r="BV1063" s="97" t="s">
        <v>3003</v>
      </c>
      <c r="BW1063" s="97" t="s">
        <v>3944</v>
      </c>
    </row>
    <row r="1064" spans="51:75" x14ac:dyDescent="0.3">
      <c r="AY1064" s="124"/>
      <c r="BM1064" s="97" t="s">
        <v>765</v>
      </c>
      <c r="BN1064" s="97" t="s">
        <v>787</v>
      </c>
      <c r="BO1064" s="97" t="s">
        <v>3945</v>
      </c>
      <c r="BU1064" s="97" t="s">
        <v>765</v>
      </c>
      <c r="BV1064" s="97" t="s">
        <v>787</v>
      </c>
      <c r="BW1064" s="97" t="s">
        <v>3945</v>
      </c>
    </row>
    <row r="1065" spans="51:75" x14ac:dyDescent="0.3">
      <c r="AY1065" s="124"/>
      <c r="BM1065" s="97" t="s">
        <v>3946</v>
      </c>
      <c r="BN1065" s="97" t="s">
        <v>2983</v>
      </c>
      <c r="BO1065" s="97" t="s">
        <v>2983</v>
      </c>
      <c r="BU1065" s="97" t="s">
        <v>3946</v>
      </c>
      <c r="BV1065" s="97" t="s">
        <v>2983</v>
      </c>
      <c r="BW1065" s="97" t="s">
        <v>2983</v>
      </c>
    </row>
    <row r="1066" spans="51:75" x14ac:dyDescent="0.3">
      <c r="AY1066" s="124"/>
      <c r="BM1066" s="97" t="s">
        <v>3948</v>
      </c>
      <c r="BN1066" s="97" t="s">
        <v>3237</v>
      </c>
      <c r="BO1066" s="97" t="s">
        <v>2983</v>
      </c>
      <c r="BU1066" s="97" t="s">
        <v>3948</v>
      </c>
      <c r="BV1066" s="97" t="s">
        <v>3237</v>
      </c>
      <c r="BW1066" s="97" t="s">
        <v>2983</v>
      </c>
    </row>
    <row r="1067" spans="51:75" x14ac:dyDescent="0.3">
      <c r="AY1067" s="124"/>
      <c r="BM1067" s="97" t="s">
        <v>3950</v>
      </c>
      <c r="BN1067" s="97" t="s">
        <v>3043</v>
      </c>
      <c r="BO1067" s="97" t="s">
        <v>3952</v>
      </c>
      <c r="BU1067" s="97" t="s">
        <v>3950</v>
      </c>
      <c r="BV1067" s="97" t="s">
        <v>3043</v>
      </c>
      <c r="BW1067" s="97" t="s">
        <v>3952</v>
      </c>
    </row>
    <row r="1068" spans="51:75" x14ac:dyDescent="0.3">
      <c r="AY1068" s="124"/>
      <c r="BM1068" s="97" t="s">
        <v>3953</v>
      </c>
      <c r="BN1068" s="97" t="s">
        <v>3043</v>
      </c>
      <c r="BO1068" s="97" t="s">
        <v>2983</v>
      </c>
      <c r="BU1068" s="97" t="s">
        <v>3953</v>
      </c>
      <c r="BV1068" s="97" t="s">
        <v>3043</v>
      </c>
      <c r="BW1068" s="97" t="s">
        <v>2983</v>
      </c>
    </row>
    <row r="1069" spans="51:75" x14ac:dyDescent="0.3">
      <c r="AY1069" s="124"/>
      <c r="BM1069" s="97" t="s">
        <v>766</v>
      </c>
      <c r="BN1069" s="97" t="s">
        <v>3043</v>
      </c>
      <c r="BO1069" s="97" t="s">
        <v>2983</v>
      </c>
      <c r="BU1069" s="97" t="s">
        <v>766</v>
      </c>
      <c r="BV1069" s="97" t="s">
        <v>3043</v>
      </c>
      <c r="BW1069" s="97" t="s">
        <v>2983</v>
      </c>
    </row>
    <row r="1070" spans="51:75" x14ac:dyDescent="0.3">
      <c r="AY1070" s="124"/>
      <c r="BM1070" s="97" t="s">
        <v>3954</v>
      </c>
      <c r="BN1070" s="97" t="s">
        <v>1342</v>
      </c>
      <c r="BO1070" s="97" t="s">
        <v>3955</v>
      </c>
      <c r="BU1070" s="97" t="s">
        <v>3954</v>
      </c>
      <c r="BV1070" s="97" t="s">
        <v>1342</v>
      </c>
      <c r="BW1070" s="97" t="s">
        <v>3955</v>
      </c>
    </row>
    <row r="1071" spans="51:75" x14ac:dyDescent="0.3">
      <c r="AY1071" s="124"/>
      <c r="BM1071" s="97" t="s">
        <v>3956</v>
      </c>
      <c r="BN1071" s="97" t="s">
        <v>3043</v>
      </c>
      <c r="BO1071" s="97" t="s">
        <v>2983</v>
      </c>
      <c r="BU1071" s="97" t="s">
        <v>3956</v>
      </c>
      <c r="BV1071" s="97" t="s">
        <v>3043</v>
      </c>
      <c r="BW1071" s="97" t="s">
        <v>2983</v>
      </c>
    </row>
    <row r="1072" spans="51:75" x14ac:dyDescent="0.3">
      <c r="AY1072" s="124"/>
      <c r="BM1072" s="97" t="s">
        <v>767</v>
      </c>
      <c r="BN1072" s="97" t="s">
        <v>1342</v>
      </c>
      <c r="BO1072" s="97" t="s">
        <v>1283</v>
      </c>
      <c r="BU1072" s="97" t="s">
        <v>767</v>
      </c>
      <c r="BV1072" s="97" t="s">
        <v>1342</v>
      </c>
      <c r="BW1072" s="97" t="s">
        <v>1283</v>
      </c>
    </row>
    <row r="1073" spans="51:75" x14ac:dyDescent="0.3">
      <c r="AY1073" s="124"/>
      <c r="BM1073" s="97" t="s">
        <v>3957</v>
      </c>
      <c r="BN1073" s="97" t="s">
        <v>1269</v>
      </c>
      <c r="BO1073" s="97" t="s">
        <v>3959</v>
      </c>
      <c r="BU1073" s="97" t="s">
        <v>3957</v>
      </c>
      <c r="BV1073" s="97" t="s">
        <v>1269</v>
      </c>
      <c r="BW1073" s="97" t="s">
        <v>3959</v>
      </c>
    </row>
    <row r="1074" spans="51:75" x14ac:dyDescent="0.3">
      <c r="AY1074" s="124"/>
      <c r="BM1074" s="97" t="s">
        <v>3961</v>
      </c>
      <c r="BN1074" s="97" t="s">
        <v>3043</v>
      </c>
      <c r="BO1074" s="97" t="s">
        <v>3962</v>
      </c>
      <c r="BU1074" s="97" t="s">
        <v>3961</v>
      </c>
      <c r="BV1074" s="97" t="s">
        <v>3043</v>
      </c>
      <c r="BW1074" s="97" t="s">
        <v>3962</v>
      </c>
    </row>
    <row r="1075" spans="51:75" x14ac:dyDescent="0.3">
      <c r="AY1075" s="124"/>
      <c r="BM1075" s="97" t="s">
        <v>3963</v>
      </c>
      <c r="BN1075" s="97" t="s">
        <v>3043</v>
      </c>
      <c r="BO1075" s="97" t="s">
        <v>2983</v>
      </c>
      <c r="BU1075" s="97" t="s">
        <v>3963</v>
      </c>
      <c r="BV1075" s="97" t="s">
        <v>3043</v>
      </c>
      <c r="BW1075" s="97" t="s">
        <v>2983</v>
      </c>
    </row>
    <row r="1076" spans="51:75" x14ac:dyDescent="0.3">
      <c r="AY1076" s="124"/>
      <c r="BM1076" s="97" t="s">
        <v>3964</v>
      </c>
      <c r="BN1076" s="97" t="s">
        <v>780</v>
      </c>
      <c r="BO1076" s="97" t="s">
        <v>2983</v>
      </c>
      <c r="BU1076" s="97" t="s">
        <v>3964</v>
      </c>
      <c r="BV1076" s="97" t="s">
        <v>780</v>
      </c>
      <c r="BW1076" s="97" t="s">
        <v>2983</v>
      </c>
    </row>
    <row r="1077" spans="51:75" x14ac:dyDescent="0.3">
      <c r="AY1077" s="124"/>
      <c r="BM1077" s="97" t="s">
        <v>768</v>
      </c>
      <c r="BN1077" s="97" t="s">
        <v>3191</v>
      </c>
      <c r="BO1077" s="97" t="s">
        <v>3966</v>
      </c>
      <c r="BU1077" s="97" t="s">
        <v>768</v>
      </c>
      <c r="BV1077" s="97" t="s">
        <v>3191</v>
      </c>
      <c r="BW1077" s="97" t="s">
        <v>3966</v>
      </c>
    </row>
    <row r="1078" spans="51:75" x14ac:dyDescent="0.3">
      <c r="AY1078" s="124"/>
      <c r="BM1078" s="97" t="s">
        <v>3967</v>
      </c>
      <c r="BN1078" s="97" t="s">
        <v>3191</v>
      </c>
      <c r="BO1078" s="97" t="s">
        <v>3968</v>
      </c>
      <c r="BU1078" s="97" t="s">
        <v>3967</v>
      </c>
      <c r="BV1078" s="97" t="s">
        <v>3191</v>
      </c>
      <c r="BW1078" s="97" t="s">
        <v>3968</v>
      </c>
    </row>
    <row r="1079" spans="51:75" x14ac:dyDescent="0.3">
      <c r="AY1079" s="124"/>
      <c r="BM1079" s="97" t="s">
        <v>3969</v>
      </c>
      <c r="BN1079" s="97" t="s">
        <v>1269</v>
      </c>
      <c r="BO1079" s="97" t="s">
        <v>3970</v>
      </c>
      <c r="BU1079" s="97" t="s">
        <v>3969</v>
      </c>
      <c r="BV1079" s="97" t="s">
        <v>1269</v>
      </c>
      <c r="BW1079" s="97" t="s">
        <v>3970</v>
      </c>
    </row>
    <row r="1080" spans="51:75" x14ac:dyDescent="0.3">
      <c r="AY1080" s="124"/>
      <c r="BM1080" s="97" t="s">
        <v>804</v>
      </c>
      <c r="BN1080" s="97" t="s">
        <v>3003</v>
      </c>
      <c r="BO1080" s="97" t="s">
        <v>3321</v>
      </c>
      <c r="BU1080" s="97" t="s">
        <v>804</v>
      </c>
      <c r="BV1080" s="97" t="s">
        <v>3003</v>
      </c>
      <c r="BW1080" s="97" t="s">
        <v>3321</v>
      </c>
    </row>
    <row r="1081" spans="51:75" x14ac:dyDescent="0.3">
      <c r="AY1081" s="124"/>
      <c r="BM1081" s="97" t="s">
        <v>526</v>
      </c>
      <c r="BN1081" s="97" t="s">
        <v>617</v>
      </c>
      <c r="BO1081" s="97" t="s">
        <v>3971</v>
      </c>
      <c r="BU1081" s="97" t="s">
        <v>526</v>
      </c>
      <c r="BV1081" s="97" t="s">
        <v>617</v>
      </c>
      <c r="BW1081" s="97" t="s">
        <v>3971</v>
      </c>
    </row>
    <row r="1082" spans="51:75" x14ac:dyDescent="0.3">
      <c r="AY1082" s="124"/>
      <c r="BM1082" s="97" t="s">
        <v>3973</v>
      </c>
      <c r="BN1082" s="97" t="s">
        <v>663</v>
      </c>
      <c r="BO1082" s="97" t="s">
        <v>3975</v>
      </c>
      <c r="BU1082" s="97" t="s">
        <v>3973</v>
      </c>
      <c r="BV1082" s="97" t="s">
        <v>663</v>
      </c>
      <c r="BW1082" s="97" t="s">
        <v>3975</v>
      </c>
    </row>
    <row r="1083" spans="51:75" x14ac:dyDescent="0.3">
      <c r="AY1083" s="124"/>
      <c r="BM1083" s="97" t="s">
        <v>3976</v>
      </c>
      <c r="BN1083" s="97" t="s">
        <v>3237</v>
      </c>
      <c r="BO1083" s="97" t="s">
        <v>2983</v>
      </c>
      <c r="BU1083" s="97" t="s">
        <v>3976</v>
      </c>
      <c r="BV1083" s="97" t="s">
        <v>3237</v>
      </c>
      <c r="BW1083" s="97" t="s">
        <v>2983</v>
      </c>
    </row>
    <row r="1084" spans="51:75" x14ac:dyDescent="0.3">
      <c r="AY1084" s="124"/>
      <c r="BM1084" s="97" t="s">
        <v>3977</v>
      </c>
      <c r="BN1084" s="97" t="s">
        <v>3043</v>
      </c>
      <c r="BO1084" s="97" t="s">
        <v>2983</v>
      </c>
      <c r="BU1084" s="97" t="s">
        <v>3977</v>
      </c>
      <c r="BV1084" s="97" t="s">
        <v>3043</v>
      </c>
      <c r="BW1084" s="97" t="s">
        <v>2983</v>
      </c>
    </row>
    <row r="1085" spans="51:75" x14ac:dyDescent="0.3">
      <c r="AY1085" s="124"/>
      <c r="BM1085" s="97" t="s">
        <v>3979</v>
      </c>
      <c r="BN1085" s="97" t="s">
        <v>3043</v>
      </c>
      <c r="BO1085" s="97" t="s">
        <v>2983</v>
      </c>
      <c r="BU1085" s="97" t="s">
        <v>3979</v>
      </c>
      <c r="BV1085" s="97" t="s">
        <v>3043</v>
      </c>
      <c r="BW1085" s="97" t="s">
        <v>2983</v>
      </c>
    </row>
    <row r="1086" spans="51:75" x14ac:dyDescent="0.3">
      <c r="AY1086" s="124"/>
      <c r="BM1086" s="97" t="s">
        <v>3982</v>
      </c>
      <c r="BN1086" s="97" t="s">
        <v>628</v>
      </c>
      <c r="BO1086" s="97" t="s">
        <v>2983</v>
      </c>
      <c r="BU1086" s="97" t="s">
        <v>3982</v>
      </c>
      <c r="BV1086" s="97" t="s">
        <v>628</v>
      </c>
      <c r="BW1086" s="97" t="s">
        <v>2983</v>
      </c>
    </row>
    <row r="1087" spans="51:75" x14ac:dyDescent="0.3">
      <c r="AY1087" s="124"/>
      <c r="BM1087" s="97" t="s">
        <v>3983</v>
      </c>
      <c r="BN1087" s="97" t="s">
        <v>3237</v>
      </c>
      <c r="BO1087" s="97" t="s">
        <v>2983</v>
      </c>
      <c r="BU1087" s="97" t="s">
        <v>3983</v>
      </c>
      <c r="BV1087" s="97" t="s">
        <v>3237</v>
      </c>
      <c r="BW1087" s="97" t="s">
        <v>2983</v>
      </c>
    </row>
    <row r="1088" spans="51:75" x14ac:dyDescent="0.3">
      <c r="AY1088" s="124"/>
      <c r="BM1088" s="97" t="s">
        <v>805</v>
      </c>
      <c r="BN1088" s="97" t="s">
        <v>3043</v>
      </c>
      <c r="BO1088" s="97" t="s">
        <v>2983</v>
      </c>
      <c r="BU1088" s="97" t="s">
        <v>805</v>
      </c>
      <c r="BV1088" s="97" t="s">
        <v>3043</v>
      </c>
      <c r="BW1088" s="97" t="s">
        <v>2983</v>
      </c>
    </row>
    <row r="1089" spans="51:75" x14ac:dyDescent="0.3">
      <c r="AY1089" s="124"/>
      <c r="BM1089" s="97" t="s">
        <v>3984</v>
      </c>
      <c r="BN1089" s="97" t="s">
        <v>1342</v>
      </c>
      <c r="BO1089" s="97" t="s">
        <v>2983</v>
      </c>
      <c r="BU1089" s="97" t="s">
        <v>3984</v>
      </c>
      <c r="BV1089" s="97" t="s">
        <v>1342</v>
      </c>
      <c r="BW1089" s="97" t="s">
        <v>2983</v>
      </c>
    </row>
    <row r="1090" spans="51:75" x14ac:dyDescent="0.3">
      <c r="AY1090" s="124"/>
      <c r="BM1090" s="97" t="s">
        <v>3985</v>
      </c>
      <c r="BN1090" s="97" t="s">
        <v>3237</v>
      </c>
      <c r="BO1090" s="97" t="s">
        <v>2983</v>
      </c>
      <c r="BU1090" s="97" t="s">
        <v>3985</v>
      </c>
      <c r="BV1090" s="97" t="s">
        <v>3237</v>
      </c>
      <c r="BW1090" s="97" t="s">
        <v>2983</v>
      </c>
    </row>
    <row r="1091" spans="51:75" x14ac:dyDescent="0.3">
      <c r="AY1091" s="124"/>
      <c r="BM1091" s="97" t="s">
        <v>3987</v>
      </c>
      <c r="BN1091" s="97" t="s">
        <v>3003</v>
      </c>
      <c r="BO1091" s="97" t="s">
        <v>3989</v>
      </c>
      <c r="BU1091" s="97" t="s">
        <v>3987</v>
      </c>
      <c r="BV1091" s="97" t="s">
        <v>3003</v>
      </c>
      <c r="BW1091" s="97" t="s">
        <v>3989</v>
      </c>
    </row>
    <row r="1092" spans="51:75" x14ac:dyDescent="0.3">
      <c r="AY1092" s="124"/>
      <c r="BM1092" s="97" t="s">
        <v>3990</v>
      </c>
      <c r="BN1092" s="97" t="s">
        <v>612</v>
      </c>
      <c r="BO1092" s="97" t="s">
        <v>3991</v>
      </c>
      <c r="BU1092" s="97" t="s">
        <v>3990</v>
      </c>
      <c r="BV1092" s="97" t="s">
        <v>612</v>
      </c>
      <c r="BW1092" s="97" t="s">
        <v>3991</v>
      </c>
    </row>
    <row r="1093" spans="51:75" x14ac:dyDescent="0.3">
      <c r="AY1093" s="124"/>
      <c r="BM1093" s="97" t="s">
        <v>3992</v>
      </c>
      <c r="BN1093" s="97" t="s">
        <v>3043</v>
      </c>
      <c r="BO1093" s="97" t="s">
        <v>1428</v>
      </c>
      <c r="BU1093" s="97" t="s">
        <v>3992</v>
      </c>
      <c r="BV1093" s="97" t="s">
        <v>3043</v>
      </c>
      <c r="BW1093" s="97" t="s">
        <v>1428</v>
      </c>
    </row>
    <row r="1094" spans="51:75" x14ac:dyDescent="0.3">
      <c r="AY1094" s="124"/>
      <c r="BM1094" s="97" t="s">
        <v>806</v>
      </c>
      <c r="BN1094" s="97" t="s">
        <v>621</v>
      </c>
      <c r="BO1094" s="97" t="s">
        <v>2983</v>
      </c>
      <c r="BU1094" s="97" t="s">
        <v>806</v>
      </c>
      <c r="BV1094" s="97" t="s">
        <v>621</v>
      </c>
      <c r="BW1094" s="97" t="s">
        <v>2983</v>
      </c>
    </row>
    <row r="1095" spans="51:75" x14ac:dyDescent="0.3">
      <c r="AY1095" s="124"/>
      <c r="BM1095" s="97" t="s">
        <v>3994</v>
      </c>
      <c r="BN1095" s="97" t="s">
        <v>1342</v>
      </c>
      <c r="BO1095" s="97" t="s">
        <v>2983</v>
      </c>
      <c r="BU1095" s="97" t="s">
        <v>3994</v>
      </c>
      <c r="BV1095" s="97" t="s">
        <v>1342</v>
      </c>
      <c r="BW1095" s="97" t="s">
        <v>2983</v>
      </c>
    </row>
    <row r="1096" spans="51:75" x14ac:dyDescent="0.3">
      <c r="AY1096" s="124"/>
      <c r="BM1096" s="97" t="s">
        <v>3995</v>
      </c>
      <c r="BN1096" s="97" t="s">
        <v>1342</v>
      </c>
      <c r="BO1096" s="97" t="s">
        <v>2983</v>
      </c>
      <c r="BU1096" s="97" t="s">
        <v>3995</v>
      </c>
      <c r="BV1096" s="97" t="s">
        <v>1342</v>
      </c>
      <c r="BW1096" s="97" t="s">
        <v>2983</v>
      </c>
    </row>
    <row r="1097" spans="51:75" x14ac:dyDescent="0.3">
      <c r="AY1097" s="124"/>
      <c r="BM1097" s="97" t="s">
        <v>3996</v>
      </c>
      <c r="BN1097" s="97" t="s">
        <v>3003</v>
      </c>
      <c r="BO1097" s="97" t="s">
        <v>2983</v>
      </c>
      <c r="BU1097" s="97" t="s">
        <v>3996</v>
      </c>
      <c r="BV1097" s="97" t="s">
        <v>3003</v>
      </c>
      <c r="BW1097" s="97" t="s">
        <v>2983</v>
      </c>
    </row>
    <row r="1098" spans="51:75" x14ac:dyDescent="0.3">
      <c r="AY1098" s="124"/>
      <c r="BM1098" s="97" t="s">
        <v>807</v>
      </c>
      <c r="BN1098" s="97" t="s">
        <v>1269</v>
      </c>
      <c r="BO1098" s="97" t="s">
        <v>3997</v>
      </c>
      <c r="BU1098" s="97" t="s">
        <v>807</v>
      </c>
      <c r="BV1098" s="97" t="s">
        <v>1269</v>
      </c>
      <c r="BW1098" s="97" t="s">
        <v>3997</v>
      </c>
    </row>
    <row r="1099" spans="51:75" x14ac:dyDescent="0.3">
      <c r="AY1099" s="124"/>
      <c r="BM1099" s="97" t="s">
        <v>3998</v>
      </c>
      <c r="BN1099" s="97" t="s">
        <v>3043</v>
      </c>
      <c r="BO1099" s="97" t="s">
        <v>2983</v>
      </c>
      <c r="BU1099" s="97" t="s">
        <v>3998</v>
      </c>
      <c r="BV1099" s="97" t="s">
        <v>3043</v>
      </c>
      <c r="BW1099" s="97" t="s">
        <v>2983</v>
      </c>
    </row>
    <row r="1100" spans="51:75" x14ac:dyDescent="0.3">
      <c r="AY1100" s="124"/>
      <c r="BM1100" s="97" t="s">
        <v>4000</v>
      </c>
      <c r="BN1100" s="97" t="s">
        <v>663</v>
      </c>
      <c r="BO1100" s="97" t="s">
        <v>770</v>
      </c>
      <c r="BU1100" s="97" t="s">
        <v>4000</v>
      </c>
      <c r="BV1100" s="97" t="s">
        <v>663</v>
      </c>
      <c r="BW1100" s="97" t="s">
        <v>770</v>
      </c>
    </row>
    <row r="1101" spans="51:75" x14ac:dyDescent="0.3">
      <c r="AY1101" s="124"/>
      <c r="BM1101" s="97" t="s">
        <v>4002</v>
      </c>
      <c r="BN1101" s="97" t="s">
        <v>631</v>
      </c>
      <c r="BO1101" s="97" t="s">
        <v>770</v>
      </c>
      <c r="BU1101" s="97" t="s">
        <v>4002</v>
      </c>
      <c r="BV1101" s="97" t="s">
        <v>631</v>
      </c>
      <c r="BW1101" s="97" t="s">
        <v>770</v>
      </c>
    </row>
    <row r="1102" spans="51:75" x14ac:dyDescent="0.3">
      <c r="AY1102" s="124"/>
      <c r="BM1102" s="97" t="s">
        <v>4003</v>
      </c>
      <c r="BN1102" s="97" t="s">
        <v>617</v>
      </c>
      <c r="BO1102" s="97" t="s">
        <v>4004</v>
      </c>
      <c r="BU1102" s="97" t="s">
        <v>4003</v>
      </c>
      <c r="BV1102" s="97" t="s">
        <v>617</v>
      </c>
      <c r="BW1102" s="97" t="s">
        <v>4004</v>
      </c>
    </row>
    <row r="1103" spans="51:75" x14ac:dyDescent="0.3">
      <c r="AY1103" s="124"/>
      <c r="BM1103" s="97" t="s">
        <v>4005</v>
      </c>
      <c r="BN1103" s="97" t="s">
        <v>663</v>
      </c>
      <c r="BO1103" s="97" t="s">
        <v>4006</v>
      </c>
      <c r="BU1103" s="97" t="s">
        <v>4005</v>
      </c>
      <c r="BV1103" s="97" t="s">
        <v>663</v>
      </c>
      <c r="BW1103" s="97" t="s">
        <v>4006</v>
      </c>
    </row>
    <row r="1104" spans="51:75" x14ac:dyDescent="0.3">
      <c r="AY1104" s="124"/>
      <c r="BM1104" s="97" t="s">
        <v>4007</v>
      </c>
      <c r="BN1104" s="97" t="s">
        <v>787</v>
      </c>
      <c r="BO1104" s="97" t="s">
        <v>770</v>
      </c>
      <c r="BU1104" s="97" t="s">
        <v>4007</v>
      </c>
      <c r="BV1104" s="97" t="s">
        <v>787</v>
      </c>
      <c r="BW1104" s="97" t="s">
        <v>770</v>
      </c>
    </row>
    <row r="1105" spans="34:75" x14ac:dyDescent="0.3">
      <c r="AY1105" s="124"/>
      <c r="BM1105" s="97" t="s">
        <v>4008</v>
      </c>
      <c r="BN1105" s="97" t="s">
        <v>616</v>
      </c>
      <c r="BO1105" s="97" t="s">
        <v>770</v>
      </c>
      <c r="BU1105" s="97" t="s">
        <v>4008</v>
      </c>
      <c r="BV1105" s="97" t="s">
        <v>616</v>
      </c>
      <c r="BW1105" s="97" t="s">
        <v>770</v>
      </c>
    </row>
    <row r="1106" spans="34:75" x14ac:dyDescent="0.3">
      <c r="AY1106" s="124"/>
      <c r="BM1106" s="97" t="s">
        <v>4009</v>
      </c>
      <c r="BN1106" s="97" t="s">
        <v>780</v>
      </c>
      <c r="BO1106" s="97" t="s">
        <v>1836</v>
      </c>
      <c r="BU1106" s="97" t="s">
        <v>4009</v>
      </c>
      <c r="BV1106" s="97" t="s">
        <v>780</v>
      </c>
      <c r="BW1106" s="97" t="s">
        <v>1836</v>
      </c>
    </row>
    <row r="1107" spans="34:75" x14ac:dyDescent="0.3">
      <c r="AY1107" s="124"/>
      <c r="BM1107" s="97" t="s">
        <v>4010</v>
      </c>
      <c r="BN1107" s="97" t="s">
        <v>771</v>
      </c>
      <c r="BO1107" s="97" t="s">
        <v>4012</v>
      </c>
      <c r="BU1107" s="97" t="s">
        <v>4010</v>
      </c>
      <c r="BV1107" s="97" t="s">
        <v>771</v>
      </c>
      <c r="BW1107" s="97" t="s">
        <v>4012</v>
      </c>
    </row>
    <row r="1108" spans="34:75" x14ac:dyDescent="0.3">
      <c r="AY1108" s="124"/>
      <c r="BM1108" s="97" t="s">
        <v>808</v>
      </c>
      <c r="BN1108" s="97" t="s">
        <v>2983</v>
      </c>
      <c r="BO1108" s="97" t="s">
        <v>2983</v>
      </c>
      <c r="BU1108" s="97" t="s">
        <v>808</v>
      </c>
      <c r="BV1108" s="97" t="s">
        <v>2983</v>
      </c>
      <c r="BW1108" s="97" t="s">
        <v>2983</v>
      </c>
    </row>
    <row r="1109" spans="34:75" x14ac:dyDescent="0.3">
      <c r="AY1109" s="124"/>
      <c r="BM1109" s="97" t="s">
        <v>4014</v>
      </c>
      <c r="BN1109" s="97" t="s">
        <v>2983</v>
      </c>
      <c r="BO1109" s="97" t="s">
        <v>2983</v>
      </c>
      <c r="BU1109" s="97" t="s">
        <v>4014</v>
      </c>
      <c r="BV1109" s="97" t="s">
        <v>2983</v>
      </c>
      <c r="BW1109" s="97" t="s">
        <v>2983</v>
      </c>
    </row>
    <row r="1110" spans="34:75" x14ac:dyDescent="0.3">
      <c r="AY1110" s="124"/>
      <c r="BM1110" s="97" t="s">
        <v>4017</v>
      </c>
      <c r="BN1110" s="97" t="s">
        <v>2983</v>
      </c>
      <c r="BO1110" s="97" t="s">
        <v>2983</v>
      </c>
      <c r="BU1110" s="97" t="s">
        <v>4017</v>
      </c>
      <c r="BV1110" s="97" t="s">
        <v>2983</v>
      </c>
      <c r="BW1110" s="97" t="s">
        <v>2983</v>
      </c>
    </row>
    <row r="1111" spans="34:75" x14ac:dyDescent="0.3">
      <c r="AY1111" s="124"/>
      <c r="BM1111" s="97" t="s">
        <v>4019</v>
      </c>
      <c r="BN1111" s="97" t="s">
        <v>3237</v>
      </c>
      <c r="BO1111" s="97" t="s">
        <v>4020</v>
      </c>
      <c r="BU1111" s="97" t="s">
        <v>4019</v>
      </c>
      <c r="BV1111" s="97" t="s">
        <v>3237</v>
      </c>
      <c r="BW1111" s="97" t="s">
        <v>4020</v>
      </c>
    </row>
    <row r="1112" spans="34:75" x14ac:dyDescent="0.3">
      <c r="AY1112" s="124"/>
      <c r="BM1112" s="97" t="s">
        <v>4022</v>
      </c>
      <c r="BN1112" s="97" t="s">
        <v>771</v>
      </c>
      <c r="BO1112" s="97" t="s">
        <v>770</v>
      </c>
      <c r="BU1112" s="97" t="s">
        <v>4022</v>
      </c>
      <c r="BV1112" s="97" t="s">
        <v>771</v>
      </c>
      <c r="BW1112" s="97" t="s">
        <v>770</v>
      </c>
    </row>
    <row r="1113" spans="34:75" x14ac:dyDescent="0.3">
      <c r="AY1113" s="124"/>
      <c r="BM1113" s="97" t="s">
        <v>4024</v>
      </c>
      <c r="BN1113" s="97" t="s">
        <v>787</v>
      </c>
      <c r="BO1113" s="97" t="s">
        <v>770</v>
      </c>
      <c r="BU1113" s="97" t="s">
        <v>4024</v>
      </c>
      <c r="BV1113" s="97" t="s">
        <v>787</v>
      </c>
      <c r="BW1113" s="97" t="s">
        <v>770</v>
      </c>
    </row>
    <row r="1114" spans="34:75" x14ac:dyDescent="0.3">
      <c r="AY1114" s="124"/>
      <c r="BM1114" s="97" t="s">
        <v>4025</v>
      </c>
      <c r="BN1114" s="97" t="s">
        <v>666</v>
      </c>
      <c r="BO1114" s="97" t="s">
        <v>4026</v>
      </c>
      <c r="BU1114" s="97" t="s">
        <v>4025</v>
      </c>
      <c r="BV1114" s="97" t="s">
        <v>666</v>
      </c>
      <c r="BW1114" s="97" t="s">
        <v>4026</v>
      </c>
    </row>
    <row r="1115" spans="34:75" x14ac:dyDescent="0.3">
      <c r="AY1115" s="124"/>
      <c r="BM1115" s="97" t="s">
        <v>4027</v>
      </c>
      <c r="BN1115" s="97" t="s">
        <v>787</v>
      </c>
      <c r="BO1115" s="97" t="s">
        <v>1470</v>
      </c>
      <c r="BU1115" s="97" t="s">
        <v>4027</v>
      </c>
      <c r="BV1115" s="97" t="s">
        <v>787</v>
      </c>
      <c r="BW1115" s="97" t="s">
        <v>1470</v>
      </c>
    </row>
    <row r="1116" spans="34:75" x14ac:dyDescent="0.3">
      <c r="AH1116" s="97">
        <v>4</v>
      </c>
      <c r="AY1116" s="124"/>
      <c r="BM1116" s="97" t="s">
        <v>4028</v>
      </c>
      <c r="BN1116" s="97" t="s">
        <v>636</v>
      </c>
      <c r="BO1116" s="97" t="s">
        <v>770</v>
      </c>
      <c r="BU1116" s="97" t="s">
        <v>4028</v>
      </c>
      <c r="BV1116" s="97" t="s">
        <v>636</v>
      </c>
      <c r="BW1116" s="97" t="s">
        <v>770</v>
      </c>
    </row>
    <row r="1117" spans="34:75" x14ac:dyDescent="0.3">
      <c r="AY1117" s="124"/>
      <c r="BM1117" s="97" t="s">
        <v>4029</v>
      </c>
      <c r="BN1117" s="97" t="s">
        <v>657</v>
      </c>
      <c r="BO1117" s="97" t="s">
        <v>4030</v>
      </c>
      <c r="BU1117" s="97" t="s">
        <v>4029</v>
      </c>
      <c r="BV1117" s="97" t="s">
        <v>657</v>
      </c>
      <c r="BW1117" s="97" t="s">
        <v>4030</v>
      </c>
    </row>
    <row r="1118" spans="34:75" x14ac:dyDescent="0.3">
      <c r="AY1118" s="124"/>
      <c r="BM1118" s="97" t="s">
        <v>4031</v>
      </c>
      <c r="BN1118" s="97" t="s">
        <v>636</v>
      </c>
      <c r="BO1118" s="97" t="s">
        <v>3853</v>
      </c>
      <c r="BU1118" s="97" t="s">
        <v>4031</v>
      </c>
      <c r="BV1118" s="97" t="s">
        <v>636</v>
      </c>
      <c r="BW1118" s="97" t="s">
        <v>3853</v>
      </c>
    </row>
    <row r="1119" spans="34:75" x14ac:dyDescent="0.3">
      <c r="AY1119" s="124"/>
      <c r="BM1119" s="97" t="s">
        <v>4033</v>
      </c>
      <c r="BN1119" s="97" t="s">
        <v>619</v>
      </c>
      <c r="BO1119" s="97" t="s">
        <v>1068</v>
      </c>
      <c r="BU1119" s="97" t="s">
        <v>4033</v>
      </c>
      <c r="BV1119" s="97" t="s">
        <v>619</v>
      </c>
      <c r="BW1119" s="97" t="s">
        <v>1068</v>
      </c>
    </row>
    <row r="1120" spans="34:75" x14ac:dyDescent="0.3">
      <c r="AY1120" s="124"/>
      <c r="BM1120" s="97" t="s">
        <v>4035</v>
      </c>
      <c r="BN1120" s="97" t="s">
        <v>783</v>
      </c>
      <c r="BO1120" s="97" t="s">
        <v>770</v>
      </c>
      <c r="BU1120" s="97" t="s">
        <v>4035</v>
      </c>
      <c r="BV1120" s="97" t="s">
        <v>783</v>
      </c>
      <c r="BW1120" s="97" t="s">
        <v>770</v>
      </c>
    </row>
    <row r="1121" spans="51:75" x14ac:dyDescent="0.3">
      <c r="AY1121" s="124"/>
      <c r="BM1121" s="97" t="s">
        <v>4036</v>
      </c>
      <c r="BN1121" s="97" t="s">
        <v>1267</v>
      </c>
      <c r="BO1121" s="97" t="s">
        <v>4037</v>
      </c>
      <c r="BU1121" s="97" t="s">
        <v>4036</v>
      </c>
      <c r="BV1121" s="97" t="s">
        <v>1267</v>
      </c>
      <c r="BW1121" s="97" t="s">
        <v>4037</v>
      </c>
    </row>
    <row r="1122" spans="51:75" x14ac:dyDescent="0.3">
      <c r="AY1122" s="124"/>
      <c r="BM1122" s="97" t="s">
        <v>4038</v>
      </c>
      <c r="BN1122" s="97" t="s">
        <v>852</v>
      </c>
      <c r="BO1122" s="97" t="s">
        <v>1128</v>
      </c>
      <c r="BU1122" s="97" t="s">
        <v>4038</v>
      </c>
      <c r="BV1122" s="97" t="s">
        <v>852</v>
      </c>
      <c r="BW1122" s="97" t="s">
        <v>1128</v>
      </c>
    </row>
    <row r="1123" spans="51:75" x14ac:dyDescent="0.3">
      <c r="AY1123" s="124"/>
      <c r="BM1123" s="97" t="s">
        <v>812</v>
      </c>
      <c r="BN1123" s="97" t="s">
        <v>2983</v>
      </c>
      <c r="BO1123" s="97" t="s">
        <v>2983</v>
      </c>
      <c r="BU1123" s="97" t="s">
        <v>812</v>
      </c>
      <c r="BV1123" s="97" t="s">
        <v>2983</v>
      </c>
      <c r="BW1123" s="97" t="s">
        <v>2983</v>
      </c>
    </row>
    <row r="1124" spans="51:75" x14ac:dyDescent="0.3">
      <c r="AY1124" s="124"/>
      <c r="BM1124" s="97" t="s">
        <v>813</v>
      </c>
      <c r="BN1124" s="97" t="s">
        <v>2983</v>
      </c>
      <c r="BO1124" s="97" t="s">
        <v>2983</v>
      </c>
      <c r="BU1124" s="97" t="s">
        <v>813</v>
      </c>
      <c r="BV1124" s="97" t="s">
        <v>2983</v>
      </c>
      <c r="BW1124" s="97" t="s">
        <v>2983</v>
      </c>
    </row>
    <row r="1125" spans="51:75" x14ac:dyDescent="0.3">
      <c r="AY1125" s="124"/>
      <c r="BM1125" s="97" t="s">
        <v>4039</v>
      </c>
      <c r="BN1125" s="97" t="s">
        <v>2983</v>
      </c>
      <c r="BO1125" s="97" t="s">
        <v>2983</v>
      </c>
      <c r="BU1125" s="97" t="s">
        <v>4039</v>
      </c>
      <c r="BV1125" s="97" t="s">
        <v>2983</v>
      </c>
      <c r="BW1125" s="97" t="s">
        <v>2983</v>
      </c>
    </row>
    <row r="1126" spans="51:75" x14ac:dyDescent="0.3">
      <c r="AY1126" s="124"/>
      <c r="BM1126" s="97" t="s">
        <v>4042</v>
      </c>
      <c r="BN1126" s="97" t="s">
        <v>2983</v>
      </c>
      <c r="BO1126" s="97" t="s">
        <v>2983</v>
      </c>
      <c r="BU1126" s="97" t="s">
        <v>4042</v>
      </c>
      <c r="BV1126" s="97" t="s">
        <v>2983</v>
      </c>
      <c r="BW1126" s="97" t="s">
        <v>2983</v>
      </c>
    </row>
    <row r="1127" spans="51:75" x14ac:dyDescent="0.3">
      <c r="AY1127" s="124"/>
      <c r="BM1127" s="97" t="s">
        <v>4043</v>
      </c>
      <c r="BN1127" s="97" t="s">
        <v>2983</v>
      </c>
      <c r="BO1127" s="97" t="s">
        <v>2983</v>
      </c>
      <c r="BU1127" s="97" t="s">
        <v>4043</v>
      </c>
      <c r="BV1127" s="97" t="s">
        <v>2983</v>
      </c>
      <c r="BW1127" s="97" t="s">
        <v>2983</v>
      </c>
    </row>
    <row r="1128" spans="51:75" x14ac:dyDescent="0.3">
      <c r="AY1128" s="124"/>
      <c r="BM1128" s="97" t="s">
        <v>814</v>
      </c>
      <c r="BN1128" s="97" t="s">
        <v>2983</v>
      </c>
      <c r="BO1128" s="97" t="s">
        <v>2983</v>
      </c>
      <c r="BU1128" s="97" t="s">
        <v>814</v>
      </c>
      <c r="BV1128" s="97" t="s">
        <v>2983</v>
      </c>
      <c r="BW1128" s="97" t="s">
        <v>2983</v>
      </c>
    </row>
    <row r="1129" spans="51:75" x14ac:dyDescent="0.3">
      <c r="AY1129" s="124"/>
      <c r="BM1129" s="97" t="s">
        <v>4047</v>
      </c>
      <c r="BN1129" s="97" t="s">
        <v>2983</v>
      </c>
      <c r="BO1129" s="97" t="s">
        <v>2983</v>
      </c>
      <c r="BU1129" s="97" t="s">
        <v>4047</v>
      </c>
      <c r="BV1129" s="97" t="s">
        <v>2983</v>
      </c>
      <c r="BW1129" s="97" t="s">
        <v>2983</v>
      </c>
    </row>
    <row r="1130" spans="51:75" x14ac:dyDescent="0.3">
      <c r="AY1130" s="124"/>
      <c r="BM1130" s="97" t="s">
        <v>815</v>
      </c>
      <c r="BN1130" s="97" t="s">
        <v>2983</v>
      </c>
      <c r="BO1130" s="97" t="s">
        <v>2983</v>
      </c>
      <c r="BU1130" s="97" t="s">
        <v>815</v>
      </c>
      <c r="BV1130" s="97" t="s">
        <v>2983</v>
      </c>
      <c r="BW1130" s="97" t="s">
        <v>2983</v>
      </c>
    </row>
    <row r="1131" spans="51:75" x14ac:dyDescent="0.3">
      <c r="AY1131" s="124"/>
      <c r="BM1131" s="97" t="s">
        <v>4049</v>
      </c>
      <c r="BN1131" s="97" t="s">
        <v>2983</v>
      </c>
      <c r="BO1131" s="97" t="s">
        <v>2983</v>
      </c>
      <c r="BU1131" s="97" t="s">
        <v>4049</v>
      </c>
      <c r="BV1131" s="97" t="s">
        <v>2983</v>
      </c>
      <c r="BW1131" s="97" t="s">
        <v>2983</v>
      </c>
    </row>
    <row r="1132" spans="51:75" x14ac:dyDescent="0.3">
      <c r="AY1132" s="124"/>
      <c r="BM1132" s="97" t="s">
        <v>816</v>
      </c>
      <c r="BN1132" s="97" t="s">
        <v>2983</v>
      </c>
      <c r="BO1132" s="97" t="s">
        <v>2983</v>
      </c>
      <c r="BU1132" s="97" t="s">
        <v>816</v>
      </c>
      <c r="BV1132" s="97" t="s">
        <v>2983</v>
      </c>
      <c r="BW1132" s="97" t="s">
        <v>2983</v>
      </c>
    </row>
    <row r="1133" spans="51:75" x14ac:dyDescent="0.3">
      <c r="AY1133" s="124"/>
      <c r="BM1133" s="97" t="s">
        <v>552</v>
      </c>
      <c r="BN1133" s="97" t="s">
        <v>2983</v>
      </c>
      <c r="BO1133" s="97" t="s">
        <v>2983</v>
      </c>
      <c r="BU1133" s="97" t="s">
        <v>552</v>
      </c>
      <c r="BV1133" s="97" t="s">
        <v>2983</v>
      </c>
      <c r="BW1133" s="97" t="s">
        <v>2983</v>
      </c>
    </row>
    <row r="1134" spans="51:75" x14ac:dyDescent="0.3">
      <c r="AY1134" s="124"/>
      <c r="BM1134" s="97" t="s">
        <v>4052</v>
      </c>
      <c r="BN1134" s="97" t="s">
        <v>703</v>
      </c>
      <c r="BO1134" s="97" t="s">
        <v>1262</v>
      </c>
      <c r="BU1134" s="97" t="s">
        <v>4052</v>
      </c>
      <c r="BV1134" s="97" t="s">
        <v>703</v>
      </c>
      <c r="BW1134" s="97" t="s">
        <v>1262</v>
      </c>
    </row>
    <row r="1135" spans="51:75" x14ac:dyDescent="0.3">
      <c r="AY1135" s="124"/>
      <c r="BM1135" s="97" t="s">
        <v>4054</v>
      </c>
      <c r="BN1135" s="97" t="s">
        <v>2983</v>
      </c>
      <c r="BO1135" s="97" t="s">
        <v>2983</v>
      </c>
      <c r="BU1135" s="97" t="s">
        <v>4054</v>
      </c>
      <c r="BV1135" s="97" t="s">
        <v>2983</v>
      </c>
      <c r="BW1135" s="97" t="s">
        <v>2983</v>
      </c>
    </row>
    <row r="1136" spans="51:75" x14ac:dyDescent="0.3">
      <c r="AY1136" s="124"/>
      <c r="BM1136" s="97" t="s">
        <v>4056</v>
      </c>
      <c r="BN1136" s="97" t="s">
        <v>2983</v>
      </c>
      <c r="BO1136" s="97" t="s">
        <v>2983</v>
      </c>
      <c r="BU1136" s="97" t="s">
        <v>4056</v>
      </c>
      <c r="BV1136" s="97" t="s">
        <v>2983</v>
      </c>
      <c r="BW1136" s="97" t="s">
        <v>2983</v>
      </c>
    </row>
    <row r="1137" spans="51:75" x14ac:dyDescent="0.3">
      <c r="AY1137" s="124"/>
      <c r="BM1137" s="97" t="s">
        <v>4058</v>
      </c>
      <c r="BN1137" s="97" t="s">
        <v>2983</v>
      </c>
      <c r="BO1137" s="97" t="s">
        <v>2983</v>
      </c>
      <c r="BU1137" s="97" t="s">
        <v>4058</v>
      </c>
      <c r="BV1137" s="97" t="s">
        <v>2983</v>
      </c>
      <c r="BW1137" s="97" t="s">
        <v>2983</v>
      </c>
    </row>
    <row r="1138" spans="51:75" x14ac:dyDescent="0.3">
      <c r="AY1138" s="124"/>
      <c r="BM1138" s="97" t="s">
        <v>4059</v>
      </c>
      <c r="BN1138" s="97" t="s">
        <v>2983</v>
      </c>
      <c r="BO1138" s="97" t="s">
        <v>2983</v>
      </c>
      <c r="BU1138" s="97" t="s">
        <v>4059</v>
      </c>
      <c r="BV1138" s="97" t="s">
        <v>2983</v>
      </c>
      <c r="BW1138" s="97" t="s">
        <v>2983</v>
      </c>
    </row>
    <row r="1139" spans="51:75" x14ac:dyDescent="0.3">
      <c r="AY1139" s="124"/>
      <c r="BM1139" s="97" t="s">
        <v>817</v>
      </c>
      <c r="BN1139" s="97" t="s">
        <v>2983</v>
      </c>
      <c r="BO1139" s="97" t="s">
        <v>2983</v>
      </c>
      <c r="BU1139" s="97" t="s">
        <v>817</v>
      </c>
      <c r="BV1139" s="97" t="s">
        <v>2983</v>
      </c>
      <c r="BW1139" s="97" t="s">
        <v>2983</v>
      </c>
    </row>
    <row r="1140" spans="51:75" x14ac:dyDescent="0.3">
      <c r="AY1140" s="124"/>
      <c r="BM1140" s="97" t="s">
        <v>4062</v>
      </c>
      <c r="BN1140" s="97" t="s">
        <v>2983</v>
      </c>
      <c r="BO1140" s="97" t="s">
        <v>2983</v>
      </c>
      <c r="BU1140" s="97" t="s">
        <v>4062</v>
      </c>
      <c r="BV1140" s="97" t="s">
        <v>2983</v>
      </c>
      <c r="BW1140" s="97" t="s">
        <v>2983</v>
      </c>
    </row>
    <row r="1141" spans="51:75" x14ac:dyDescent="0.3">
      <c r="AY1141" s="124"/>
      <c r="BM1141" s="97" t="s">
        <v>4063</v>
      </c>
      <c r="BN1141" s="97" t="s">
        <v>2983</v>
      </c>
      <c r="BO1141" s="97" t="s">
        <v>2983</v>
      </c>
      <c r="BU1141" s="97" t="s">
        <v>4063</v>
      </c>
      <c r="BV1141" s="97" t="s">
        <v>2983</v>
      </c>
      <c r="BW1141" s="97" t="s">
        <v>2983</v>
      </c>
    </row>
    <row r="1142" spans="51:75" x14ac:dyDescent="0.3">
      <c r="AY1142" s="124"/>
      <c r="BM1142" s="97" t="s">
        <v>4064</v>
      </c>
      <c r="BN1142" s="97" t="s">
        <v>2983</v>
      </c>
      <c r="BO1142" s="97" t="s">
        <v>2983</v>
      </c>
      <c r="BU1142" s="97" t="s">
        <v>4064</v>
      </c>
      <c r="BV1142" s="97" t="s">
        <v>2983</v>
      </c>
      <c r="BW1142" s="97" t="s">
        <v>2983</v>
      </c>
    </row>
    <row r="1143" spans="51:75" x14ac:dyDescent="0.3">
      <c r="AY1143" s="124"/>
      <c r="BM1143" s="97" t="s">
        <v>4065</v>
      </c>
      <c r="BN1143" s="97" t="s">
        <v>2983</v>
      </c>
      <c r="BO1143" s="97" t="s">
        <v>2983</v>
      </c>
      <c r="BU1143" s="97" t="s">
        <v>4065</v>
      </c>
      <c r="BV1143" s="97" t="s">
        <v>2983</v>
      </c>
      <c r="BW1143" s="97" t="s">
        <v>2983</v>
      </c>
    </row>
    <row r="1144" spans="51:75" x14ac:dyDescent="0.3">
      <c r="AY1144" s="124"/>
      <c r="BM1144" s="97" t="s">
        <v>4068</v>
      </c>
      <c r="BN1144" s="97" t="s">
        <v>2983</v>
      </c>
      <c r="BO1144" s="97" t="s">
        <v>2983</v>
      </c>
      <c r="BU1144" s="97" t="s">
        <v>4068</v>
      </c>
      <c r="BV1144" s="97" t="s">
        <v>2983</v>
      </c>
      <c r="BW1144" s="97" t="s">
        <v>2983</v>
      </c>
    </row>
    <row r="1145" spans="51:75" x14ac:dyDescent="0.3">
      <c r="AY1145" s="124" t="e">
        <f>VLOOKUP([1]Лист1!G308,#REF!, 2,FALSE)</f>
        <v>#REF!</v>
      </c>
      <c r="BM1145" s="97" t="s">
        <v>818</v>
      </c>
      <c r="BN1145" s="97" t="s">
        <v>2983</v>
      </c>
      <c r="BO1145" s="97" t="s">
        <v>2983</v>
      </c>
      <c r="BU1145" s="97" t="s">
        <v>818</v>
      </c>
      <c r="BV1145" s="97" t="s">
        <v>2983</v>
      </c>
      <c r="BW1145" s="97" t="s">
        <v>2983</v>
      </c>
    </row>
    <row r="1146" spans="51:75" x14ac:dyDescent="0.3">
      <c r="AY1146" s="124" t="e">
        <f>VLOOKUP([1]Лист1!G309,#REF!, 2,FALSE)</f>
        <v>#REF!</v>
      </c>
      <c r="BM1146" s="97" t="s">
        <v>4070</v>
      </c>
      <c r="BN1146" s="97" t="s">
        <v>2983</v>
      </c>
      <c r="BO1146" s="97" t="s">
        <v>2983</v>
      </c>
      <c r="BU1146" s="97" t="s">
        <v>4070</v>
      </c>
      <c r="BV1146" s="97" t="s">
        <v>2983</v>
      </c>
      <c r="BW1146" s="97" t="s">
        <v>2983</v>
      </c>
    </row>
    <row r="1147" spans="51:75" x14ac:dyDescent="0.3">
      <c r="AY1147" s="124" t="e">
        <f>VLOOKUP([1]Лист1!G310,#REF!, 2,FALSE)</f>
        <v>#REF!</v>
      </c>
      <c r="BM1147" s="97" t="s">
        <v>819</v>
      </c>
      <c r="BN1147" s="97" t="s">
        <v>2983</v>
      </c>
      <c r="BO1147" s="97" t="s">
        <v>2983</v>
      </c>
      <c r="BU1147" s="97" t="s">
        <v>819</v>
      </c>
      <c r="BV1147" s="97" t="s">
        <v>2983</v>
      </c>
      <c r="BW1147" s="97" t="s">
        <v>2983</v>
      </c>
    </row>
    <row r="1148" spans="51:75" x14ac:dyDescent="0.3">
      <c r="AY1148" s="124" t="e">
        <f>VLOOKUP([1]Лист1!G311,#REF!, 2,FALSE)</f>
        <v>#REF!</v>
      </c>
      <c r="BM1148" s="97" t="s">
        <v>4073</v>
      </c>
      <c r="BN1148" s="97" t="s">
        <v>2979</v>
      </c>
      <c r="BO1148" s="97" t="s">
        <v>770</v>
      </c>
      <c r="BU1148" s="97" t="s">
        <v>4073</v>
      </c>
      <c r="BV1148" s="97" t="s">
        <v>2979</v>
      </c>
      <c r="BW1148" s="97" t="s">
        <v>770</v>
      </c>
    </row>
    <row r="1149" spans="51:75" x14ac:dyDescent="0.3">
      <c r="AY1149" s="124" t="e">
        <f>VLOOKUP([1]Лист1!G312,#REF!, 2,FALSE)</f>
        <v>#REF!</v>
      </c>
      <c r="BM1149" s="97" t="s">
        <v>4075</v>
      </c>
      <c r="BN1149" s="97" t="s">
        <v>2979</v>
      </c>
      <c r="BO1149" s="97" t="s">
        <v>4076</v>
      </c>
      <c r="BU1149" s="97" t="s">
        <v>4075</v>
      </c>
      <c r="BV1149" s="97" t="s">
        <v>2979</v>
      </c>
      <c r="BW1149" s="97" t="s">
        <v>4076</v>
      </c>
    </row>
    <row r="1150" spans="51:75" x14ac:dyDescent="0.3">
      <c r="AY1150" s="124" t="e">
        <f>VLOOKUP([1]Лист1!G313,#REF!, 2,FALSE)</f>
        <v>#REF!</v>
      </c>
      <c r="BM1150" s="97" t="s">
        <v>4077</v>
      </c>
      <c r="BN1150" s="97" t="s">
        <v>3237</v>
      </c>
      <c r="BO1150" s="97" t="s">
        <v>770</v>
      </c>
      <c r="BU1150" s="97" t="s">
        <v>4077</v>
      </c>
      <c r="BV1150" s="97" t="s">
        <v>3237</v>
      </c>
      <c r="BW1150" s="97" t="s">
        <v>770</v>
      </c>
    </row>
    <row r="1151" spans="51:75" x14ac:dyDescent="0.3">
      <c r="AY1151" s="124" t="e">
        <f>VLOOKUP([1]Лист1!G314,#REF!, 2,FALSE)</f>
        <v>#REF!</v>
      </c>
      <c r="BM1151" s="97" t="s">
        <v>4078</v>
      </c>
      <c r="BN1151" s="97" t="s">
        <v>2979</v>
      </c>
      <c r="BO1151" s="97" t="s">
        <v>770</v>
      </c>
      <c r="BU1151" s="97" t="s">
        <v>4078</v>
      </c>
      <c r="BV1151" s="97" t="s">
        <v>2979</v>
      </c>
      <c r="BW1151" s="97" t="s">
        <v>770</v>
      </c>
    </row>
    <row r="1152" spans="51:75" x14ac:dyDescent="0.3">
      <c r="AY1152" s="124" t="e">
        <f>VLOOKUP([1]Лист1!G315,#REF!, 2,FALSE)</f>
        <v>#REF!</v>
      </c>
      <c r="BM1152" s="97" t="s">
        <v>820</v>
      </c>
      <c r="BN1152" s="97" t="s">
        <v>1269</v>
      </c>
      <c r="BO1152" s="97" t="s">
        <v>770</v>
      </c>
      <c r="BU1152" s="97" t="s">
        <v>820</v>
      </c>
      <c r="BV1152" s="97" t="s">
        <v>1269</v>
      </c>
      <c r="BW1152" s="97" t="s">
        <v>770</v>
      </c>
    </row>
    <row r="1153" spans="51:75" x14ac:dyDescent="0.3">
      <c r="AY1153" s="124" t="e">
        <f>VLOOKUP([1]Лист1!G316,#REF!, 2,FALSE)</f>
        <v>#REF!</v>
      </c>
      <c r="BM1153" s="97" t="s">
        <v>531</v>
      </c>
      <c r="BN1153" s="97" t="s">
        <v>3191</v>
      </c>
      <c r="BO1153" s="97" t="s">
        <v>770</v>
      </c>
      <c r="BU1153" s="97" t="s">
        <v>531</v>
      </c>
      <c r="BV1153" s="97" t="s">
        <v>3191</v>
      </c>
      <c r="BW1153" s="97" t="s">
        <v>770</v>
      </c>
    </row>
    <row r="1154" spans="51:75" x14ac:dyDescent="0.3">
      <c r="AY1154" s="124" t="e">
        <f>VLOOKUP([1]Лист1!G317,#REF!, 2,FALSE)</f>
        <v>#REF!</v>
      </c>
      <c r="BM1154" s="97" t="s">
        <v>4080</v>
      </c>
      <c r="BN1154" s="97" t="s">
        <v>3085</v>
      </c>
      <c r="BO1154" s="97" t="s">
        <v>4081</v>
      </c>
      <c r="BU1154" s="97" t="s">
        <v>4080</v>
      </c>
      <c r="BV1154" s="97" t="s">
        <v>3085</v>
      </c>
      <c r="BW1154" s="97" t="s">
        <v>4081</v>
      </c>
    </row>
    <row r="1155" spans="51:75" x14ac:dyDescent="0.3">
      <c r="AY1155" s="124" t="e">
        <f>VLOOKUP([1]Лист1!G318,#REF!, 2,FALSE)</f>
        <v>#REF!</v>
      </c>
      <c r="BM1155" s="97" t="s">
        <v>4083</v>
      </c>
      <c r="BN1155" s="97" t="s">
        <v>3003</v>
      </c>
      <c r="BO1155" s="97" t="s">
        <v>4084</v>
      </c>
      <c r="BU1155" s="97" t="s">
        <v>4083</v>
      </c>
      <c r="BV1155" s="97" t="s">
        <v>3003</v>
      </c>
      <c r="BW1155" s="97" t="s">
        <v>4084</v>
      </c>
    </row>
    <row r="1156" spans="51:75" x14ac:dyDescent="0.3">
      <c r="AY1156" s="124" t="e">
        <f>VLOOKUP([1]Лист1!G319,#REF!, 2,FALSE)</f>
        <v>#REF!</v>
      </c>
      <c r="BM1156" s="97" t="s">
        <v>4086</v>
      </c>
      <c r="BN1156" s="97" t="s">
        <v>2979</v>
      </c>
      <c r="BO1156" s="97" t="s">
        <v>4087</v>
      </c>
      <c r="BU1156" s="97" t="s">
        <v>4086</v>
      </c>
      <c r="BV1156" s="97" t="s">
        <v>2979</v>
      </c>
      <c r="BW1156" s="97" t="s">
        <v>4087</v>
      </c>
    </row>
    <row r="1157" spans="51:75" x14ac:dyDescent="0.3">
      <c r="AY1157" s="124" t="e">
        <f>VLOOKUP([1]Лист1!G320,#REF!, 2,FALSE)</f>
        <v>#REF!</v>
      </c>
      <c r="BM1157" s="97" t="s">
        <v>4088</v>
      </c>
      <c r="BN1157" s="97" t="s">
        <v>2983</v>
      </c>
      <c r="BO1157" s="97" t="s">
        <v>4089</v>
      </c>
      <c r="BU1157" s="97" t="s">
        <v>4088</v>
      </c>
      <c r="BV1157" s="97" t="s">
        <v>2983</v>
      </c>
      <c r="BW1157" s="97" t="s">
        <v>4089</v>
      </c>
    </row>
    <row r="1158" spans="51:75" x14ac:dyDescent="0.3">
      <c r="AY1158" s="124" t="e">
        <f>VLOOKUP([1]Лист1!G321,#REF!, 2,FALSE)</f>
        <v>#REF!</v>
      </c>
      <c r="BM1158" s="97" t="s">
        <v>4090</v>
      </c>
      <c r="BN1158" s="97" t="s">
        <v>2983</v>
      </c>
      <c r="BO1158" s="97" t="s">
        <v>1776</v>
      </c>
      <c r="BU1158" s="97" t="s">
        <v>4090</v>
      </c>
      <c r="BV1158" s="97" t="s">
        <v>2983</v>
      </c>
      <c r="BW1158" s="97" t="s">
        <v>1776</v>
      </c>
    </row>
    <row r="1159" spans="51:75" x14ac:dyDescent="0.3">
      <c r="AY1159" s="124" t="e">
        <f>VLOOKUP([1]Лист1!G322,#REF!, 2,FALSE)</f>
        <v>#REF!</v>
      </c>
      <c r="BM1159" s="97" t="s">
        <v>4092</v>
      </c>
      <c r="BN1159" s="97" t="s">
        <v>3237</v>
      </c>
      <c r="BO1159" s="97" t="s">
        <v>1337</v>
      </c>
      <c r="BU1159" s="97" t="s">
        <v>4092</v>
      </c>
      <c r="BV1159" s="97" t="s">
        <v>3237</v>
      </c>
      <c r="BW1159" s="97" t="s">
        <v>1337</v>
      </c>
    </row>
    <row r="1160" spans="51:75" x14ac:dyDescent="0.3">
      <c r="AY1160" s="124" t="e">
        <f>VLOOKUP([1]Лист1!G323,#REF!, 2,FALSE)</f>
        <v>#REF!</v>
      </c>
      <c r="BM1160" s="97" t="s">
        <v>565</v>
      </c>
      <c r="BN1160" s="97" t="s">
        <v>2983</v>
      </c>
      <c r="BO1160" s="97" t="s">
        <v>4094</v>
      </c>
      <c r="BU1160" s="97" t="s">
        <v>565</v>
      </c>
      <c r="BV1160" s="97" t="s">
        <v>2983</v>
      </c>
      <c r="BW1160" s="97" t="s">
        <v>4094</v>
      </c>
    </row>
    <row r="1161" spans="51:75" x14ac:dyDescent="0.3">
      <c r="AY1161" s="124" t="e">
        <f>VLOOKUP([1]Лист1!G324,#REF!, 2,FALSE)</f>
        <v>#REF!</v>
      </c>
      <c r="BM1161" s="97" t="s">
        <v>4095</v>
      </c>
      <c r="BN1161" s="97" t="s">
        <v>926</v>
      </c>
      <c r="BO1161" s="97" t="s">
        <v>4096</v>
      </c>
      <c r="BU1161" s="97" t="s">
        <v>4095</v>
      </c>
      <c r="BV1161" s="97" t="s">
        <v>926</v>
      </c>
      <c r="BW1161" s="97" t="s">
        <v>4096</v>
      </c>
    </row>
    <row r="1162" spans="51:75" x14ac:dyDescent="0.3">
      <c r="AY1162" s="124" t="e">
        <f>VLOOKUP([1]Лист1!G325,#REF!, 2,FALSE)</f>
        <v>#REF!</v>
      </c>
      <c r="BM1162" s="97" t="s">
        <v>4097</v>
      </c>
      <c r="BN1162" s="97" t="s">
        <v>2983</v>
      </c>
      <c r="BO1162" s="97" t="s">
        <v>4098</v>
      </c>
      <c r="BU1162" s="97" t="s">
        <v>4097</v>
      </c>
      <c r="BV1162" s="97" t="s">
        <v>2983</v>
      </c>
      <c r="BW1162" s="97" t="s">
        <v>4098</v>
      </c>
    </row>
    <row r="1163" spans="51:75" x14ac:dyDescent="0.3">
      <c r="AY1163" s="124" t="e">
        <f>VLOOKUP([1]Лист1!G326,#REF!, 2,FALSE)</f>
        <v>#REF!</v>
      </c>
      <c r="BM1163" s="97" t="s">
        <v>821</v>
      </c>
      <c r="BN1163" s="97" t="s">
        <v>783</v>
      </c>
      <c r="BO1163" s="97" t="s">
        <v>4096</v>
      </c>
      <c r="BU1163" s="97" t="s">
        <v>821</v>
      </c>
      <c r="BV1163" s="97" t="s">
        <v>783</v>
      </c>
      <c r="BW1163" s="97" t="s">
        <v>4096</v>
      </c>
    </row>
    <row r="1164" spans="51:75" x14ac:dyDescent="0.3">
      <c r="AY1164" s="124" t="e">
        <f>VLOOKUP([1]Лист1!G327,#REF!, 2,FALSE)</f>
        <v>#REF!</v>
      </c>
      <c r="BM1164" s="97" t="s">
        <v>4099</v>
      </c>
      <c r="BN1164" s="97" t="s">
        <v>787</v>
      </c>
      <c r="BO1164" s="97" t="s">
        <v>709</v>
      </c>
      <c r="BU1164" s="97" t="s">
        <v>4099</v>
      </c>
      <c r="BV1164" s="97" t="s">
        <v>787</v>
      </c>
      <c r="BW1164" s="97" t="s">
        <v>709</v>
      </c>
    </row>
    <row r="1165" spans="51:75" x14ac:dyDescent="0.3">
      <c r="AY1165" s="124" t="e">
        <f>VLOOKUP([1]Лист1!G328,#REF!, 2,FALSE)</f>
        <v>#REF!</v>
      </c>
      <c r="BM1165" s="97" t="s">
        <v>4100</v>
      </c>
      <c r="BN1165" s="97" t="s">
        <v>780</v>
      </c>
      <c r="BO1165" s="97" t="s">
        <v>1337</v>
      </c>
      <c r="BU1165" s="97" t="s">
        <v>4100</v>
      </c>
      <c r="BV1165" s="97" t="s">
        <v>780</v>
      </c>
      <c r="BW1165" s="97" t="s">
        <v>1337</v>
      </c>
    </row>
    <row r="1166" spans="51:75" x14ac:dyDescent="0.3">
      <c r="AY1166" s="124" t="e">
        <f>VLOOKUP([1]Лист1!G329,#REF!, 2,FALSE)</f>
        <v>#REF!</v>
      </c>
      <c r="BM1166" s="97" t="s">
        <v>4101</v>
      </c>
      <c r="BN1166" s="97" t="s">
        <v>803</v>
      </c>
      <c r="BO1166" s="97" t="s">
        <v>4103</v>
      </c>
      <c r="BU1166" s="97" t="s">
        <v>4101</v>
      </c>
      <c r="BV1166" s="97" t="s">
        <v>803</v>
      </c>
      <c r="BW1166" s="97" t="s">
        <v>4103</v>
      </c>
    </row>
    <row r="1167" spans="51:75" x14ac:dyDescent="0.3">
      <c r="AY1167" s="124" t="e">
        <f>VLOOKUP([1]Лист1!G330,#REF!, 2,FALSE)</f>
        <v>#REF!</v>
      </c>
      <c r="BM1167" s="97" t="s">
        <v>4104</v>
      </c>
      <c r="BN1167" s="97" t="s">
        <v>736</v>
      </c>
      <c r="BO1167" s="97" t="s">
        <v>2056</v>
      </c>
      <c r="BU1167" s="97" t="s">
        <v>4104</v>
      </c>
      <c r="BV1167" s="97" t="s">
        <v>736</v>
      </c>
      <c r="BW1167" s="97" t="s">
        <v>2056</v>
      </c>
    </row>
    <row r="1168" spans="51:75" x14ac:dyDescent="0.3">
      <c r="AY1168" s="124" t="e">
        <f>VLOOKUP([1]Лист1!G331,#REF!, 2,FALSE)</f>
        <v>#REF!</v>
      </c>
      <c r="BM1168" s="97" t="s">
        <v>4105</v>
      </c>
      <c r="BN1168" s="97" t="s">
        <v>912</v>
      </c>
      <c r="BO1168" s="97" t="s">
        <v>3736</v>
      </c>
      <c r="BU1168" s="97" t="s">
        <v>4105</v>
      </c>
      <c r="BV1168" s="97" t="s">
        <v>912</v>
      </c>
      <c r="BW1168" s="97" t="s">
        <v>3736</v>
      </c>
    </row>
    <row r="1169" spans="51:75" x14ac:dyDescent="0.3">
      <c r="AY1169" s="124" t="e">
        <f>VLOOKUP([1]Лист1!G332,#REF!, 2,FALSE)</f>
        <v>#REF!</v>
      </c>
      <c r="BM1169" s="97" t="s">
        <v>822</v>
      </c>
      <c r="BN1169" s="97" t="s">
        <v>1342</v>
      </c>
      <c r="BO1169" s="97" t="s">
        <v>4107</v>
      </c>
      <c r="BU1169" s="97" t="s">
        <v>822</v>
      </c>
      <c r="BV1169" s="97" t="s">
        <v>1342</v>
      </c>
      <c r="BW1169" s="97" t="s">
        <v>4107</v>
      </c>
    </row>
    <row r="1170" spans="51:75" x14ac:dyDescent="0.3">
      <c r="AY1170" s="124" t="e">
        <f>VLOOKUP([1]Лист1!G333,#REF!, 2,FALSE)</f>
        <v>#REF!</v>
      </c>
      <c r="BM1170" s="97" t="s">
        <v>4108</v>
      </c>
      <c r="BN1170" s="97" t="s">
        <v>700</v>
      </c>
      <c r="BO1170" s="97" t="s">
        <v>4109</v>
      </c>
      <c r="BU1170" s="97" t="s">
        <v>4108</v>
      </c>
      <c r="BV1170" s="97" t="s">
        <v>700</v>
      </c>
      <c r="BW1170" s="97" t="s">
        <v>4109</v>
      </c>
    </row>
    <row r="1171" spans="51:75" x14ac:dyDescent="0.3">
      <c r="AY1171" s="124" t="e">
        <f>VLOOKUP([1]Лист1!G334,#REF!, 2,FALSE)</f>
        <v>#REF!</v>
      </c>
      <c r="BM1171" s="97" t="s">
        <v>4110</v>
      </c>
      <c r="BN1171" s="97" t="s">
        <v>3191</v>
      </c>
      <c r="BO1171" s="97" t="s">
        <v>4111</v>
      </c>
      <c r="BU1171" s="97" t="s">
        <v>4110</v>
      </c>
      <c r="BV1171" s="97" t="s">
        <v>3191</v>
      </c>
      <c r="BW1171" s="97" t="s">
        <v>4111</v>
      </c>
    </row>
    <row r="1172" spans="51:75" x14ac:dyDescent="0.3">
      <c r="AY1172" s="124" t="e">
        <f>VLOOKUP([1]Лист1!G335,#REF!, 2,FALSE)</f>
        <v>#REF!</v>
      </c>
      <c r="BM1172" s="97" t="s">
        <v>823</v>
      </c>
      <c r="BN1172" s="97" t="s">
        <v>667</v>
      </c>
      <c r="BO1172" s="97" t="s">
        <v>4112</v>
      </c>
      <c r="BU1172" s="97" t="s">
        <v>823</v>
      </c>
      <c r="BV1172" s="97" t="s">
        <v>667</v>
      </c>
      <c r="BW1172" s="97" t="s">
        <v>4112</v>
      </c>
    </row>
    <row r="1173" spans="51:75" x14ac:dyDescent="0.3">
      <c r="AY1173" s="124" t="e">
        <f>VLOOKUP([1]Лист1!G336,#REF!, 2,FALSE)</f>
        <v>#REF!</v>
      </c>
      <c r="BM1173" s="97" t="s">
        <v>4113</v>
      </c>
      <c r="BN1173" s="97" t="s">
        <v>2983</v>
      </c>
      <c r="BO1173" s="97" t="s">
        <v>2983</v>
      </c>
      <c r="BU1173" s="97" t="s">
        <v>4113</v>
      </c>
      <c r="BV1173" s="97" t="s">
        <v>2983</v>
      </c>
      <c r="BW1173" s="97" t="s">
        <v>2983</v>
      </c>
    </row>
    <row r="1174" spans="51:75" x14ac:dyDescent="0.3">
      <c r="AY1174" s="124" t="e">
        <f>VLOOKUP([1]Лист1!G337,#REF!, 2,FALSE)</f>
        <v>#REF!</v>
      </c>
      <c r="BM1174" s="97" t="s">
        <v>4114</v>
      </c>
      <c r="BN1174" s="97" t="s">
        <v>3191</v>
      </c>
      <c r="BO1174" s="97" t="s">
        <v>2425</v>
      </c>
      <c r="BU1174" s="97" t="s">
        <v>4114</v>
      </c>
      <c r="BV1174" s="97" t="s">
        <v>3191</v>
      </c>
      <c r="BW1174" s="97" t="s">
        <v>2425</v>
      </c>
    </row>
    <row r="1175" spans="51:75" x14ac:dyDescent="0.3">
      <c r="AY1175" s="124" t="e">
        <f>VLOOKUP([1]Лист1!G338,#REF!, 2,FALSE)</f>
        <v>#REF!</v>
      </c>
      <c r="BM1175" s="97" t="s">
        <v>4115</v>
      </c>
      <c r="BN1175" s="97" t="s">
        <v>2983</v>
      </c>
      <c r="BO1175" s="97" t="s">
        <v>4116</v>
      </c>
      <c r="BU1175" s="97" t="s">
        <v>4115</v>
      </c>
      <c r="BV1175" s="97" t="s">
        <v>2983</v>
      </c>
      <c r="BW1175" s="97" t="s">
        <v>4116</v>
      </c>
    </row>
    <row r="1176" spans="51:75" x14ac:dyDescent="0.3">
      <c r="AY1176" s="124" t="e">
        <f>VLOOKUP([1]Лист1!G339,#REF!, 2,FALSE)</f>
        <v>#REF!</v>
      </c>
      <c r="BM1176" s="97" t="s">
        <v>824</v>
      </c>
      <c r="BN1176" s="97" t="s">
        <v>849</v>
      </c>
      <c r="BO1176" s="97" t="s">
        <v>4117</v>
      </c>
      <c r="BU1176" s="97" t="s">
        <v>824</v>
      </c>
      <c r="BV1176" s="97" t="s">
        <v>849</v>
      </c>
      <c r="BW1176" s="97" t="s">
        <v>4117</v>
      </c>
    </row>
    <row r="1177" spans="51:75" x14ac:dyDescent="0.3">
      <c r="AY1177" s="124" t="e">
        <f>VLOOKUP([1]Лист1!G340,#REF!, 2,FALSE)</f>
        <v>#REF!</v>
      </c>
      <c r="BM1177" s="97" t="s">
        <v>4118</v>
      </c>
      <c r="BN1177" s="97" t="s">
        <v>661</v>
      </c>
      <c r="BO1177" s="97" t="s">
        <v>4119</v>
      </c>
      <c r="BU1177" s="97" t="s">
        <v>4118</v>
      </c>
      <c r="BV1177" s="97" t="s">
        <v>661</v>
      </c>
      <c r="BW1177" s="97" t="s">
        <v>4119</v>
      </c>
    </row>
    <row r="1178" spans="51:75" x14ac:dyDescent="0.3">
      <c r="AY1178" s="124" t="e">
        <f>VLOOKUP([1]Лист1!G341,#REF!, 2,FALSE)</f>
        <v>#REF!</v>
      </c>
      <c r="BM1178" s="97" t="s">
        <v>530</v>
      </c>
      <c r="BN1178" s="97" t="s">
        <v>3237</v>
      </c>
      <c r="BO1178" s="97" t="s">
        <v>4120</v>
      </c>
      <c r="BU1178" s="97" t="s">
        <v>530</v>
      </c>
      <c r="BV1178" s="97" t="s">
        <v>3237</v>
      </c>
      <c r="BW1178" s="97" t="s">
        <v>4120</v>
      </c>
    </row>
    <row r="1179" spans="51:75" x14ac:dyDescent="0.3">
      <c r="AY1179" s="124" t="e">
        <f>VLOOKUP([1]Лист1!G342,#REF!, 2,FALSE)</f>
        <v>#REF!</v>
      </c>
      <c r="BM1179" s="97" t="s">
        <v>4121</v>
      </c>
      <c r="BN1179" s="97" t="s">
        <v>3043</v>
      </c>
      <c r="BO1179" s="97" t="s">
        <v>4122</v>
      </c>
      <c r="BU1179" s="97" t="s">
        <v>4121</v>
      </c>
      <c r="BV1179" s="97" t="s">
        <v>3043</v>
      </c>
      <c r="BW1179" s="97" t="s">
        <v>4122</v>
      </c>
    </row>
    <row r="1180" spans="51:75" x14ac:dyDescent="0.3">
      <c r="AY1180" s="124" t="e">
        <f>VLOOKUP([1]Лист1!G343,#REF!, 2,FALSE)</f>
        <v>#REF!</v>
      </c>
      <c r="BM1180" s="97" t="s">
        <v>4123</v>
      </c>
      <c r="BN1180" s="97" t="s">
        <v>3237</v>
      </c>
      <c r="BO1180" s="97" t="s">
        <v>4124</v>
      </c>
      <c r="BU1180" s="97" t="s">
        <v>4123</v>
      </c>
      <c r="BV1180" s="97" t="s">
        <v>3237</v>
      </c>
      <c r="BW1180" s="97" t="s">
        <v>4124</v>
      </c>
    </row>
    <row r="1181" spans="51:75" x14ac:dyDescent="0.3">
      <c r="AY1181" s="124" t="e">
        <f>VLOOKUP([1]Лист1!G344,#REF!, 2,FALSE)</f>
        <v>#REF!</v>
      </c>
      <c r="BM1181" s="97" t="s">
        <v>4125</v>
      </c>
      <c r="BN1181" s="97" t="s">
        <v>3237</v>
      </c>
      <c r="BO1181" s="97" t="s">
        <v>2985</v>
      </c>
      <c r="BU1181" s="97" t="s">
        <v>4125</v>
      </c>
      <c r="BV1181" s="97" t="s">
        <v>3237</v>
      </c>
      <c r="BW1181" s="97" t="s">
        <v>2985</v>
      </c>
    </row>
    <row r="1182" spans="51:75" x14ac:dyDescent="0.3">
      <c r="AY1182" s="124" t="e">
        <f>VLOOKUP([1]Лист1!G345,#REF!, 2,FALSE)</f>
        <v>#REF!</v>
      </c>
      <c r="BM1182" s="97" t="s">
        <v>4126</v>
      </c>
      <c r="BN1182" s="97" t="s">
        <v>1342</v>
      </c>
      <c r="BO1182" s="97" t="s">
        <v>4127</v>
      </c>
      <c r="BU1182" s="97" t="s">
        <v>4126</v>
      </c>
      <c r="BV1182" s="97" t="s">
        <v>1342</v>
      </c>
      <c r="BW1182" s="97" t="s">
        <v>4127</v>
      </c>
    </row>
    <row r="1183" spans="51:75" x14ac:dyDescent="0.3">
      <c r="AY1183" s="124" t="e">
        <f>VLOOKUP([1]Лист1!G346,#REF!, 2,FALSE)</f>
        <v>#REF!</v>
      </c>
      <c r="BM1183" s="97" t="s">
        <v>825</v>
      </c>
      <c r="BN1183" s="97" t="s">
        <v>3043</v>
      </c>
      <c r="BO1183" s="97" t="s">
        <v>4128</v>
      </c>
      <c r="BU1183" s="97" t="s">
        <v>825</v>
      </c>
      <c r="BV1183" s="97" t="s">
        <v>3043</v>
      </c>
      <c r="BW1183" s="97" t="s">
        <v>4128</v>
      </c>
    </row>
    <row r="1184" spans="51:75" x14ac:dyDescent="0.3">
      <c r="AY1184" s="124" t="e">
        <f>VLOOKUP([1]Лист1!G347,#REF!, 2,FALSE)</f>
        <v>#REF!</v>
      </c>
      <c r="BM1184" s="97" t="s">
        <v>4129</v>
      </c>
      <c r="BN1184" s="97" t="s">
        <v>810</v>
      </c>
      <c r="BO1184" s="97" t="s">
        <v>4130</v>
      </c>
      <c r="BU1184" s="97" t="s">
        <v>4129</v>
      </c>
      <c r="BV1184" s="97" t="s">
        <v>810</v>
      </c>
      <c r="BW1184" s="97" t="s">
        <v>4130</v>
      </c>
    </row>
    <row r="1185" spans="51:75" x14ac:dyDescent="0.3">
      <c r="AY1185" s="124" t="e">
        <f>VLOOKUP([1]Лист1!G348,#REF!, 2,FALSE)</f>
        <v>#REF!</v>
      </c>
      <c r="BM1185" s="97" t="s">
        <v>4131</v>
      </c>
      <c r="BN1185" s="97" t="s">
        <v>3043</v>
      </c>
      <c r="BO1185" s="97" t="s">
        <v>4132</v>
      </c>
      <c r="BU1185" s="97" t="s">
        <v>4131</v>
      </c>
      <c r="BV1185" s="97" t="s">
        <v>3043</v>
      </c>
      <c r="BW1185" s="97" t="s">
        <v>4132</v>
      </c>
    </row>
    <row r="1186" spans="51:75" x14ac:dyDescent="0.3">
      <c r="AY1186" s="124" t="e">
        <f>VLOOKUP([1]Лист1!G349,#REF!, 2,FALSE)</f>
        <v>#REF!</v>
      </c>
      <c r="BM1186" s="97" t="s">
        <v>4133</v>
      </c>
      <c r="BN1186" s="97" t="s">
        <v>3237</v>
      </c>
      <c r="BO1186" s="97" t="s">
        <v>4135</v>
      </c>
      <c r="BU1186" s="97" t="s">
        <v>4133</v>
      </c>
      <c r="BV1186" s="97" t="s">
        <v>3237</v>
      </c>
      <c r="BW1186" s="97" t="s">
        <v>4135</v>
      </c>
    </row>
    <row r="1187" spans="51:75" x14ac:dyDescent="0.3">
      <c r="AY1187" s="124" t="e">
        <f>VLOOKUP([1]Лист1!G350,#REF!, 2,FALSE)</f>
        <v>#REF!</v>
      </c>
      <c r="BM1187" s="97" t="s">
        <v>4136</v>
      </c>
      <c r="BN1187" s="97" t="s">
        <v>1342</v>
      </c>
      <c r="BO1187" s="97" t="s">
        <v>4137</v>
      </c>
      <c r="BU1187" s="97" t="s">
        <v>4136</v>
      </c>
      <c r="BV1187" s="97" t="s">
        <v>1342</v>
      </c>
      <c r="BW1187" s="97" t="s">
        <v>4137</v>
      </c>
    </row>
    <row r="1188" spans="51:75" x14ac:dyDescent="0.3">
      <c r="AY1188" s="124" t="e">
        <f>VLOOKUP([1]Лист1!G351,#REF!, 2,FALSE)</f>
        <v>#REF!</v>
      </c>
      <c r="BM1188" s="97" t="s">
        <v>4138</v>
      </c>
      <c r="BN1188" s="97" t="s">
        <v>3191</v>
      </c>
      <c r="BO1188" s="97" t="s">
        <v>4139</v>
      </c>
      <c r="BU1188" s="97" t="s">
        <v>4138</v>
      </c>
      <c r="BV1188" s="97" t="s">
        <v>3191</v>
      </c>
      <c r="BW1188" s="97" t="s">
        <v>4139</v>
      </c>
    </row>
    <row r="1189" spans="51:75" x14ac:dyDescent="0.3">
      <c r="AY1189" s="124" t="e">
        <f>VLOOKUP([1]Лист1!G352,#REF!, 2,FALSE)</f>
        <v>#REF!</v>
      </c>
      <c r="BM1189" s="97" t="s">
        <v>4140</v>
      </c>
      <c r="BN1189" s="97" t="s">
        <v>3237</v>
      </c>
      <c r="BO1189" s="97" t="s">
        <v>4141</v>
      </c>
      <c r="BU1189" s="97" t="s">
        <v>4140</v>
      </c>
      <c r="BV1189" s="97" t="s">
        <v>3237</v>
      </c>
      <c r="BW1189" s="97" t="s">
        <v>4141</v>
      </c>
    </row>
    <row r="1190" spans="51:75" x14ac:dyDescent="0.3">
      <c r="AY1190" s="124" t="e">
        <f>VLOOKUP([1]Лист1!G353,#REF!, 2,FALSE)</f>
        <v>#REF!</v>
      </c>
      <c r="BM1190" s="97" t="s">
        <v>4142</v>
      </c>
      <c r="BN1190" s="97" t="s">
        <v>3237</v>
      </c>
      <c r="BO1190" s="97" t="s">
        <v>4143</v>
      </c>
      <c r="BU1190" s="97" t="s">
        <v>4142</v>
      </c>
      <c r="BV1190" s="97" t="s">
        <v>3237</v>
      </c>
      <c r="BW1190" s="97" t="s">
        <v>4143</v>
      </c>
    </row>
    <row r="1191" spans="51:75" x14ac:dyDescent="0.3">
      <c r="AY1191" s="124" t="e">
        <f>VLOOKUP([1]Лист1!G354,#REF!, 2,FALSE)</f>
        <v>#REF!</v>
      </c>
      <c r="BM1191" s="97" t="s">
        <v>826</v>
      </c>
      <c r="BN1191" s="97" t="s">
        <v>3237</v>
      </c>
      <c r="BO1191" s="97" t="s">
        <v>4144</v>
      </c>
      <c r="BU1191" s="97" t="s">
        <v>826</v>
      </c>
      <c r="BV1191" s="97" t="s">
        <v>3237</v>
      </c>
      <c r="BW1191" s="97" t="s">
        <v>4144</v>
      </c>
    </row>
    <row r="1192" spans="51:75" x14ac:dyDescent="0.3">
      <c r="AY1192" s="124" t="e">
        <f>VLOOKUP([1]Лист1!G355,#REF!, 2,FALSE)</f>
        <v>#REF!</v>
      </c>
      <c r="BM1192" s="97" t="s">
        <v>4145</v>
      </c>
      <c r="BN1192" s="97" t="s">
        <v>3003</v>
      </c>
      <c r="BO1192" s="97" t="s">
        <v>948</v>
      </c>
      <c r="BU1192" s="97" t="s">
        <v>4145</v>
      </c>
      <c r="BV1192" s="97" t="s">
        <v>3003</v>
      </c>
      <c r="BW1192" s="97" t="s">
        <v>948</v>
      </c>
    </row>
    <row r="1193" spans="51:75" x14ac:dyDescent="0.3">
      <c r="AY1193" s="124" t="e">
        <f>VLOOKUP([1]Лист1!G356,#REF!, 2,FALSE)</f>
        <v>#REF!</v>
      </c>
      <c r="BM1193" s="97" t="s">
        <v>4146</v>
      </c>
      <c r="BN1193" s="97" t="s">
        <v>841</v>
      </c>
      <c r="BO1193" s="97" t="s">
        <v>4147</v>
      </c>
      <c r="BU1193" s="97" t="s">
        <v>4146</v>
      </c>
      <c r="BV1193" s="97" t="s">
        <v>841</v>
      </c>
      <c r="BW1193" s="97" t="s">
        <v>4147</v>
      </c>
    </row>
    <row r="1194" spans="51:75" x14ac:dyDescent="0.3">
      <c r="AY1194" s="124" t="e">
        <f>VLOOKUP([1]Лист1!G357,#REF!, 2,FALSE)</f>
        <v>#REF!</v>
      </c>
      <c r="BM1194" s="97" t="s">
        <v>4148</v>
      </c>
      <c r="BN1194" s="97" t="s">
        <v>1342</v>
      </c>
      <c r="BO1194" s="97" t="s">
        <v>4149</v>
      </c>
      <c r="BU1194" s="97" t="s">
        <v>4148</v>
      </c>
      <c r="BV1194" s="97" t="s">
        <v>1342</v>
      </c>
      <c r="BW1194" s="97" t="s">
        <v>4149</v>
      </c>
    </row>
    <row r="1195" spans="51:75" x14ac:dyDescent="0.3">
      <c r="AY1195" s="124" t="e">
        <f>VLOOKUP([1]Лист1!G358,#REF!, 2,FALSE)</f>
        <v>#REF!</v>
      </c>
      <c r="BM1195" s="97" t="s">
        <v>827</v>
      </c>
      <c r="BN1195" s="97" t="s">
        <v>3000</v>
      </c>
      <c r="BO1195" s="97" t="s">
        <v>4150</v>
      </c>
      <c r="BU1195" s="97" t="s">
        <v>827</v>
      </c>
      <c r="BV1195" s="97" t="s">
        <v>3000</v>
      </c>
      <c r="BW1195" s="97" t="s">
        <v>4150</v>
      </c>
    </row>
    <row r="1196" spans="51:75" x14ac:dyDescent="0.3">
      <c r="AY1196" s="124" t="e">
        <f>VLOOKUP([1]Лист1!G359,#REF!, 2,FALSE)</f>
        <v>#REF!</v>
      </c>
      <c r="BM1196" s="97" t="s">
        <v>4151</v>
      </c>
      <c r="BN1196" s="97" t="s">
        <v>780</v>
      </c>
      <c r="BO1196" s="97" t="s">
        <v>4153</v>
      </c>
      <c r="BU1196" s="97" t="s">
        <v>4151</v>
      </c>
      <c r="BV1196" s="97" t="s">
        <v>780</v>
      </c>
      <c r="BW1196" s="97" t="s">
        <v>4153</v>
      </c>
    </row>
    <row r="1197" spans="51:75" x14ac:dyDescent="0.3">
      <c r="AY1197" s="124" t="e">
        <f>VLOOKUP([1]Лист1!G360,#REF!, 2,FALSE)</f>
        <v>#REF!</v>
      </c>
      <c r="BM1197" s="97" t="s">
        <v>4154</v>
      </c>
      <c r="BN1197" s="97" t="s">
        <v>2983</v>
      </c>
      <c r="BO1197" s="97" t="s">
        <v>2983</v>
      </c>
      <c r="BU1197" s="97" t="s">
        <v>4154</v>
      </c>
      <c r="BV1197" s="97" t="s">
        <v>2983</v>
      </c>
      <c r="BW1197" s="97" t="s">
        <v>2983</v>
      </c>
    </row>
    <row r="1198" spans="51:75" x14ac:dyDescent="0.3">
      <c r="AY1198" s="124" t="e">
        <f>VLOOKUP([1]Лист1!G361,#REF!, 2,FALSE)</f>
        <v>#REF!</v>
      </c>
      <c r="BM1198" s="97" t="s">
        <v>4155</v>
      </c>
      <c r="BN1198" s="97" t="s">
        <v>2983</v>
      </c>
      <c r="BO1198" s="97" t="s">
        <v>4156</v>
      </c>
      <c r="BU1198" s="97" t="s">
        <v>4155</v>
      </c>
      <c r="BV1198" s="97" t="s">
        <v>2983</v>
      </c>
      <c r="BW1198" s="97" t="s">
        <v>4156</v>
      </c>
    </row>
    <row r="1199" spans="51:75" x14ac:dyDescent="0.3">
      <c r="AY1199" s="124" t="e">
        <f>VLOOKUP([1]Лист1!G362,#REF!, 2,FALSE)</f>
        <v>#REF!</v>
      </c>
      <c r="BM1199" s="97" t="s">
        <v>4157</v>
      </c>
      <c r="BN1199" s="97" t="s">
        <v>696</v>
      </c>
      <c r="BO1199" s="97" t="s">
        <v>4159</v>
      </c>
      <c r="BU1199" s="97" t="s">
        <v>4157</v>
      </c>
      <c r="BV1199" s="97" t="s">
        <v>696</v>
      </c>
      <c r="BW1199" s="97" t="s">
        <v>4159</v>
      </c>
    </row>
    <row r="1200" spans="51:75" x14ac:dyDescent="0.3">
      <c r="AY1200" s="124" t="e">
        <f>VLOOKUP([1]Лист1!G363,#REF!, 2,FALSE)</f>
        <v>#REF!</v>
      </c>
      <c r="BM1200" s="97" t="s">
        <v>4160</v>
      </c>
      <c r="BN1200" s="97" t="s">
        <v>619</v>
      </c>
      <c r="BO1200" s="97" t="s">
        <v>4161</v>
      </c>
      <c r="BU1200" s="97" t="s">
        <v>4160</v>
      </c>
      <c r="BV1200" s="97" t="s">
        <v>619</v>
      </c>
      <c r="BW1200" s="97" t="s">
        <v>4161</v>
      </c>
    </row>
    <row r="1201" spans="51:75" x14ac:dyDescent="0.3">
      <c r="AY1201" s="124" t="e">
        <f>VLOOKUP([1]Лист1!G364,#REF!, 2,FALSE)</f>
        <v>#REF!</v>
      </c>
      <c r="BM1201" s="97" t="s">
        <v>551</v>
      </c>
      <c r="BN1201" s="97" t="s">
        <v>639</v>
      </c>
      <c r="BO1201" s="97" t="s">
        <v>4162</v>
      </c>
      <c r="BU1201" s="97" t="s">
        <v>551</v>
      </c>
      <c r="BV1201" s="97" t="s">
        <v>639</v>
      </c>
      <c r="BW1201" s="97" t="s">
        <v>4162</v>
      </c>
    </row>
    <row r="1202" spans="51:75" x14ac:dyDescent="0.3">
      <c r="AY1202" s="124" t="e">
        <f>VLOOKUP([1]Лист1!G365,#REF!, 2,FALSE)</f>
        <v>#REF!</v>
      </c>
      <c r="BM1202" s="97" t="s">
        <v>4163</v>
      </c>
      <c r="BN1202" s="97" t="s">
        <v>639</v>
      </c>
      <c r="BO1202" s="97" t="s">
        <v>4164</v>
      </c>
      <c r="BU1202" s="97" t="s">
        <v>4163</v>
      </c>
      <c r="BV1202" s="97" t="s">
        <v>639</v>
      </c>
      <c r="BW1202" s="97" t="s">
        <v>4164</v>
      </c>
    </row>
    <row r="1203" spans="51:75" x14ac:dyDescent="0.3">
      <c r="AY1203" s="124" t="e">
        <f>VLOOKUP([1]Лист1!G366,#REF!, 2,FALSE)</f>
        <v>#REF!</v>
      </c>
      <c r="BM1203" s="97" t="s">
        <v>4165</v>
      </c>
      <c r="BN1203" s="97" t="s">
        <v>3191</v>
      </c>
      <c r="BO1203" s="97" t="s">
        <v>4167</v>
      </c>
      <c r="BU1203" s="97" t="s">
        <v>4165</v>
      </c>
      <c r="BV1203" s="97" t="s">
        <v>3191</v>
      </c>
      <c r="BW1203" s="97" t="s">
        <v>4167</v>
      </c>
    </row>
    <row r="1204" spans="51:75" x14ac:dyDescent="0.3">
      <c r="AY1204" s="124" t="e">
        <f>VLOOKUP([1]Лист1!G367,#REF!, 2,FALSE)</f>
        <v>#REF!</v>
      </c>
      <c r="BM1204" s="97" t="s">
        <v>4168</v>
      </c>
      <c r="BN1204" s="97" t="s">
        <v>2983</v>
      </c>
      <c r="BO1204" s="97" t="s">
        <v>1050</v>
      </c>
      <c r="BU1204" s="97" t="s">
        <v>4168</v>
      </c>
      <c r="BV1204" s="97" t="s">
        <v>2983</v>
      </c>
      <c r="BW1204" s="97" t="s">
        <v>1050</v>
      </c>
    </row>
    <row r="1205" spans="51:75" x14ac:dyDescent="0.3">
      <c r="AY1205" s="124" t="e">
        <f>VLOOKUP([1]Лист1!G368,#REF!, 2,FALSE)</f>
        <v>#REF!</v>
      </c>
      <c r="BM1205" s="97" t="s">
        <v>4170</v>
      </c>
      <c r="BN1205" s="97" t="s">
        <v>3237</v>
      </c>
      <c r="BO1205" s="97" t="s">
        <v>3217</v>
      </c>
      <c r="BU1205" s="97" t="s">
        <v>4170</v>
      </c>
      <c r="BV1205" s="97" t="s">
        <v>3237</v>
      </c>
      <c r="BW1205" s="97" t="s">
        <v>3217</v>
      </c>
    </row>
    <row r="1206" spans="51:75" x14ac:dyDescent="0.3">
      <c r="AY1206" s="124" t="e">
        <f>VLOOKUP([1]Лист1!G369,#REF!, 2,FALSE)</f>
        <v>#REF!</v>
      </c>
      <c r="BM1206" s="97" t="s">
        <v>4171</v>
      </c>
      <c r="BN1206" s="97" t="s">
        <v>1139</v>
      </c>
      <c r="BO1206" s="97" t="s">
        <v>4172</v>
      </c>
      <c r="BU1206" s="97" t="s">
        <v>4171</v>
      </c>
      <c r="BV1206" s="97" t="s">
        <v>1139</v>
      </c>
      <c r="BW1206" s="97" t="s">
        <v>4172</v>
      </c>
    </row>
    <row r="1207" spans="51:75" x14ac:dyDescent="0.3">
      <c r="AY1207" s="124" t="e">
        <f>VLOOKUP([1]Лист1!G370,#REF!, 2,FALSE)</f>
        <v>#REF!</v>
      </c>
      <c r="BM1207" s="97" t="s">
        <v>4173</v>
      </c>
      <c r="BN1207" s="97" t="s">
        <v>631</v>
      </c>
      <c r="BO1207" s="97" t="s">
        <v>4175</v>
      </c>
      <c r="BU1207" s="97" t="s">
        <v>4173</v>
      </c>
      <c r="BV1207" s="97" t="s">
        <v>631</v>
      </c>
      <c r="BW1207" s="97" t="s">
        <v>4175</v>
      </c>
    </row>
    <row r="1208" spans="51:75" x14ac:dyDescent="0.3">
      <c r="AY1208" s="124" t="e">
        <f>VLOOKUP([1]Лист1!G371,#REF!, 2,FALSE)</f>
        <v>#REF!</v>
      </c>
      <c r="BM1208" s="97" t="s">
        <v>528</v>
      </c>
      <c r="BN1208" s="97" t="s">
        <v>636</v>
      </c>
      <c r="BO1208" s="97" t="s">
        <v>3972</v>
      </c>
      <c r="BU1208" s="97" t="s">
        <v>528</v>
      </c>
      <c r="BV1208" s="97" t="s">
        <v>636</v>
      </c>
      <c r="BW1208" s="97" t="s">
        <v>3972</v>
      </c>
    </row>
    <row r="1209" spans="51:75" x14ac:dyDescent="0.3">
      <c r="AY1209" s="124" t="e">
        <f>VLOOKUP([1]Лист1!G372,#REF!, 2,FALSE)</f>
        <v>#REF!</v>
      </c>
      <c r="BM1209" s="97" t="s">
        <v>828</v>
      </c>
      <c r="BN1209" s="97" t="s">
        <v>636</v>
      </c>
      <c r="BO1209" s="97" t="s">
        <v>4176</v>
      </c>
      <c r="BU1209" s="97" t="s">
        <v>828</v>
      </c>
      <c r="BV1209" s="97" t="s">
        <v>636</v>
      </c>
      <c r="BW1209" s="97" t="s">
        <v>4176</v>
      </c>
    </row>
    <row r="1210" spans="51:75" x14ac:dyDescent="0.3">
      <c r="AY1210" s="124" t="e">
        <f>VLOOKUP([1]Лист1!G373,#REF!, 2,FALSE)</f>
        <v>#REF!</v>
      </c>
      <c r="BM1210" s="97" t="s">
        <v>529</v>
      </c>
      <c r="BN1210" s="97" t="s">
        <v>636</v>
      </c>
      <c r="BO1210" s="97" t="s">
        <v>4177</v>
      </c>
      <c r="BU1210" s="97" t="s">
        <v>529</v>
      </c>
      <c r="BV1210" s="97" t="s">
        <v>636</v>
      </c>
      <c r="BW1210" s="97" t="s">
        <v>4177</v>
      </c>
    </row>
    <row r="1211" spans="51:75" x14ac:dyDescent="0.3">
      <c r="AY1211" s="124" t="e">
        <f>VLOOKUP([1]Лист1!G374,#REF!, 2,FALSE)</f>
        <v>#REF!</v>
      </c>
      <c r="BM1211" s="97" t="s">
        <v>4178</v>
      </c>
      <c r="BN1211" s="97" t="s">
        <v>3237</v>
      </c>
      <c r="BO1211" s="97" t="s">
        <v>4179</v>
      </c>
      <c r="BU1211" s="97" t="s">
        <v>4178</v>
      </c>
      <c r="BV1211" s="97" t="s">
        <v>3237</v>
      </c>
      <c r="BW1211" s="97" t="s">
        <v>4179</v>
      </c>
    </row>
    <row r="1212" spans="51:75" x14ac:dyDescent="0.3">
      <c r="AY1212" s="124" t="e">
        <f>VLOOKUP([1]Лист1!G375,#REF!, 2,FALSE)</f>
        <v>#REF!</v>
      </c>
      <c r="BM1212" s="97" t="s">
        <v>829</v>
      </c>
      <c r="BN1212" s="97" t="s">
        <v>1342</v>
      </c>
      <c r="BO1212" s="97" t="s">
        <v>4180</v>
      </c>
      <c r="BU1212" s="97" t="s">
        <v>829</v>
      </c>
      <c r="BV1212" s="97" t="s">
        <v>1342</v>
      </c>
      <c r="BW1212" s="97" t="s">
        <v>4180</v>
      </c>
    </row>
    <row r="1213" spans="51:75" x14ac:dyDescent="0.3">
      <c r="AY1213" s="124" t="e">
        <f>VLOOKUP([1]Лист1!G376,#REF!, 2,FALSE)</f>
        <v>#REF!</v>
      </c>
      <c r="BM1213" s="97" t="s">
        <v>4181</v>
      </c>
      <c r="BN1213" s="97" t="s">
        <v>3043</v>
      </c>
      <c r="BO1213" s="97" t="s">
        <v>2981</v>
      </c>
      <c r="BU1213" s="97" t="s">
        <v>4181</v>
      </c>
      <c r="BV1213" s="97" t="s">
        <v>3043</v>
      </c>
      <c r="BW1213" s="97" t="s">
        <v>2981</v>
      </c>
    </row>
    <row r="1214" spans="51:75" x14ac:dyDescent="0.3">
      <c r="AY1214" s="124" t="e">
        <f>VLOOKUP([1]Лист1!G377,#REF!, 2,FALSE)</f>
        <v>#REF!</v>
      </c>
      <c r="BM1214" s="97" t="s">
        <v>4182</v>
      </c>
      <c r="BN1214" s="97" t="s">
        <v>3003</v>
      </c>
      <c r="BO1214" s="97" t="s">
        <v>3147</v>
      </c>
      <c r="BU1214" s="97" t="s">
        <v>4182</v>
      </c>
      <c r="BV1214" s="97" t="s">
        <v>3003</v>
      </c>
      <c r="BW1214" s="97" t="s">
        <v>3147</v>
      </c>
    </row>
    <row r="1215" spans="51:75" x14ac:dyDescent="0.3">
      <c r="AY1215" s="124" t="e">
        <f>VLOOKUP([1]Лист1!G378,#REF!, 2,FALSE)</f>
        <v>#REF!</v>
      </c>
      <c r="BM1215" s="97" t="s">
        <v>4183</v>
      </c>
      <c r="BN1215" s="97" t="s">
        <v>2979</v>
      </c>
      <c r="BO1215" s="97" t="s">
        <v>3514</v>
      </c>
      <c r="BU1215" s="97" t="s">
        <v>4183</v>
      </c>
      <c r="BV1215" s="97" t="s">
        <v>2979</v>
      </c>
      <c r="BW1215" s="97" t="s">
        <v>3514</v>
      </c>
    </row>
    <row r="1216" spans="51:75" x14ac:dyDescent="0.3">
      <c r="AY1216" s="124" t="e">
        <f>VLOOKUP([1]Лист1!G379,#REF!, 2,FALSE)</f>
        <v>#REF!</v>
      </c>
      <c r="BM1216" s="97" t="s">
        <v>4184</v>
      </c>
      <c r="BN1216" s="97" t="s">
        <v>1267</v>
      </c>
      <c r="BO1216" s="97" t="s">
        <v>4185</v>
      </c>
      <c r="BU1216" s="97" t="s">
        <v>4184</v>
      </c>
      <c r="BV1216" s="97" t="s">
        <v>1267</v>
      </c>
      <c r="BW1216" s="97" t="s">
        <v>4185</v>
      </c>
    </row>
    <row r="1217" spans="51:75" x14ac:dyDescent="0.3">
      <c r="AY1217" s="124" t="e">
        <f>VLOOKUP([1]Лист1!G380,#REF!, 2,FALSE)</f>
        <v>#REF!</v>
      </c>
      <c r="BM1217" s="97" t="s">
        <v>4186</v>
      </c>
      <c r="BN1217" s="97" t="s">
        <v>3043</v>
      </c>
      <c r="BO1217" s="97" t="s">
        <v>4187</v>
      </c>
      <c r="BU1217" s="97" t="s">
        <v>4186</v>
      </c>
      <c r="BV1217" s="97" t="s">
        <v>3043</v>
      </c>
      <c r="BW1217" s="97" t="s">
        <v>4187</v>
      </c>
    </row>
    <row r="1218" spans="51:75" x14ac:dyDescent="0.3">
      <c r="AY1218" s="124" t="e">
        <f>VLOOKUP([1]Лист1!G381,#REF!, 2,FALSE)</f>
        <v>#REF!</v>
      </c>
      <c r="BM1218" s="97" t="s">
        <v>550</v>
      </c>
      <c r="BN1218" s="97" t="s">
        <v>2983</v>
      </c>
      <c r="BO1218" s="97" t="s">
        <v>4188</v>
      </c>
      <c r="BU1218" s="97" t="s">
        <v>550</v>
      </c>
      <c r="BV1218" s="97" t="s">
        <v>2983</v>
      </c>
      <c r="BW1218" s="97" t="s">
        <v>4188</v>
      </c>
    </row>
    <row r="1219" spans="51:75" x14ac:dyDescent="0.3">
      <c r="AY1219" s="124" t="e">
        <f>VLOOKUP([1]Лист1!G382,#REF!, 2,FALSE)</f>
        <v>#REF!</v>
      </c>
      <c r="BM1219" s="97" t="s">
        <v>4189</v>
      </c>
      <c r="BN1219" s="97" t="s">
        <v>3003</v>
      </c>
      <c r="BO1219" s="97" t="s">
        <v>4190</v>
      </c>
      <c r="BU1219" s="97" t="s">
        <v>4189</v>
      </c>
      <c r="BV1219" s="97" t="s">
        <v>3003</v>
      </c>
      <c r="BW1219" s="97" t="s">
        <v>4190</v>
      </c>
    </row>
    <row r="1220" spans="51:75" x14ac:dyDescent="0.3">
      <c r="AY1220" s="124" t="e">
        <f>VLOOKUP([1]Лист1!G383,#REF!, 2,FALSE)</f>
        <v>#REF!</v>
      </c>
      <c r="BM1220" s="97" t="s">
        <v>4191</v>
      </c>
      <c r="BN1220" s="97" t="s">
        <v>617</v>
      </c>
      <c r="BO1220" s="97" t="s">
        <v>4192</v>
      </c>
      <c r="BU1220" s="97" t="s">
        <v>4191</v>
      </c>
      <c r="BV1220" s="97" t="s">
        <v>617</v>
      </c>
      <c r="BW1220" s="97" t="s">
        <v>4192</v>
      </c>
    </row>
    <row r="1221" spans="51:75" x14ac:dyDescent="0.3">
      <c r="AY1221" s="124" t="e">
        <f>VLOOKUP([1]Лист1!G384,#REF!, 2,FALSE)</f>
        <v>#REF!</v>
      </c>
      <c r="BM1221" s="97" t="s">
        <v>4193</v>
      </c>
      <c r="BN1221" s="97" t="s">
        <v>1269</v>
      </c>
      <c r="BO1221" s="97" t="s">
        <v>4194</v>
      </c>
      <c r="BU1221" s="97" t="s">
        <v>4193</v>
      </c>
      <c r="BV1221" s="97" t="s">
        <v>1269</v>
      </c>
      <c r="BW1221" s="97" t="s">
        <v>4194</v>
      </c>
    </row>
    <row r="1222" spans="51:75" x14ac:dyDescent="0.3">
      <c r="AY1222" s="124" t="e">
        <f>VLOOKUP([1]Лист1!G385,#REF!, 2,FALSE)</f>
        <v>#REF!</v>
      </c>
      <c r="BM1222" s="97" t="s">
        <v>4195</v>
      </c>
      <c r="BN1222" s="97" t="s">
        <v>2983</v>
      </c>
      <c r="BO1222" s="97" t="s">
        <v>2983</v>
      </c>
      <c r="BU1222" s="97" t="s">
        <v>4195</v>
      </c>
      <c r="BV1222" s="97" t="s">
        <v>2983</v>
      </c>
      <c r="BW1222" s="97" t="s">
        <v>2983</v>
      </c>
    </row>
    <row r="1223" spans="51:75" x14ac:dyDescent="0.3">
      <c r="AY1223" s="124" t="e">
        <f>VLOOKUP([1]Лист1!G386,#REF!, 2,FALSE)</f>
        <v>#REF!</v>
      </c>
      <c r="BM1223" s="97" t="s">
        <v>830</v>
      </c>
      <c r="BN1223" s="97" t="s">
        <v>2983</v>
      </c>
      <c r="BO1223" s="97" t="s">
        <v>853</v>
      </c>
      <c r="BU1223" s="97" t="s">
        <v>830</v>
      </c>
      <c r="BV1223" s="97" t="s">
        <v>2983</v>
      </c>
      <c r="BW1223" s="97" t="s">
        <v>853</v>
      </c>
    </row>
    <row r="1224" spans="51:75" x14ac:dyDescent="0.3">
      <c r="AY1224" s="124" t="e">
        <f>VLOOKUP([1]Лист1!G387,#REF!, 2,FALSE)</f>
        <v>#REF!</v>
      </c>
      <c r="BM1224" s="97" t="s">
        <v>831</v>
      </c>
      <c r="BN1224" s="97" t="s">
        <v>810</v>
      </c>
      <c r="BO1224" s="97" t="s">
        <v>4196</v>
      </c>
      <c r="BU1224" s="97" t="s">
        <v>831</v>
      </c>
      <c r="BV1224" s="97" t="s">
        <v>810</v>
      </c>
      <c r="BW1224" s="97" t="s">
        <v>4196</v>
      </c>
    </row>
    <row r="1225" spans="51:75" x14ac:dyDescent="0.3">
      <c r="AY1225" s="124" t="e">
        <f>VLOOKUP([1]Лист1!G388,#REF!, 2,FALSE)</f>
        <v>#REF!</v>
      </c>
      <c r="BM1225" s="97" t="s">
        <v>4197</v>
      </c>
      <c r="BN1225" s="97" t="s">
        <v>3043</v>
      </c>
      <c r="BO1225" s="97" t="s">
        <v>4199</v>
      </c>
      <c r="BU1225" s="97" t="s">
        <v>4197</v>
      </c>
      <c r="BV1225" s="97" t="s">
        <v>3043</v>
      </c>
      <c r="BW1225" s="97" t="s">
        <v>4199</v>
      </c>
    </row>
    <row r="1226" spans="51:75" x14ac:dyDescent="0.3">
      <c r="AY1226" s="124" t="e">
        <f>VLOOKUP([1]Лист1!G389,#REF!, 2,FALSE)</f>
        <v>#REF!</v>
      </c>
      <c r="BM1226" s="97" t="s">
        <v>4200</v>
      </c>
      <c r="BN1226" s="97" t="s">
        <v>616</v>
      </c>
      <c r="BO1226" s="97" t="s">
        <v>4201</v>
      </c>
      <c r="BU1226" s="97" t="s">
        <v>4200</v>
      </c>
      <c r="BV1226" s="97" t="s">
        <v>616</v>
      </c>
      <c r="BW1226" s="97" t="s">
        <v>4201</v>
      </c>
    </row>
    <row r="1227" spans="51:75" x14ac:dyDescent="0.3">
      <c r="AY1227" s="124" t="e">
        <f>VLOOKUP([1]Лист1!G390,#REF!, 2,FALSE)</f>
        <v>#REF!</v>
      </c>
      <c r="BM1227" s="97" t="s">
        <v>4202</v>
      </c>
      <c r="BN1227" s="97" t="s">
        <v>663</v>
      </c>
      <c r="BO1227" s="97" t="s">
        <v>4203</v>
      </c>
      <c r="BU1227" s="97" t="s">
        <v>4202</v>
      </c>
      <c r="BV1227" s="97" t="s">
        <v>663</v>
      </c>
      <c r="BW1227" s="97" t="s">
        <v>4203</v>
      </c>
    </row>
    <row r="1228" spans="51:75" x14ac:dyDescent="0.3">
      <c r="AY1228" s="124" t="e">
        <f>VLOOKUP([1]Лист1!G391,#REF!, 2,FALSE)</f>
        <v>#REF!</v>
      </c>
      <c r="BM1228" s="97" t="s">
        <v>4205</v>
      </c>
      <c r="BN1228" s="97" t="s">
        <v>666</v>
      </c>
      <c r="BO1228" s="97" t="s">
        <v>2109</v>
      </c>
      <c r="BU1228" s="97" t="s">
        <v>4205</v>
      </c>
      <c r="BV1228" s="97" t="s">
        <v>666</v>
      </c>
      <c r="BW1228" s="97" t="s">
        <v>2109</v>
      </c>
    </row>
    <row r="1229" spans="51:75" x14ac:dyDescent="0.3">
      <c r="AY1229" s="124" t="e">
        <f>VLOOKUP([1]Лист1!G392,#REF!, 2,FALSE)</f>
        <v>#REF!</v>
      </c>
      <c r="BM1229" s="97" t="s">
        <v>4206</v>
      </c>
      <c r="BN1229" s="97" t="s">
        <v>639</v>
      </c>
      <c r="BO1229" s="97" t="s">
        <v>4207</v>
      </c>
      <c r="BU1229" s="97" t="s">
        <v>4206</v>
      </c>
      <c r="BV1229" s="97" t="s">
        <v>639</v>
      </c>
      <c r="BW1229" s="97" t="s">
        <v>4207</v>
      </c>
    </row>
    <row r="1230" spans="51:75" x14ac:dyDescent="0.3">
      <c r="AY1230" s="124" t="e">
        <f>VLOOKUP([1]Лист1!G393,#REF!, 2,FALSE)</f>
        <v>#REF!</v>
      </c>
      <c r="BM1230" s="97" t="s">
        <v>832</v>
      </c>
      <c r="BN1230" s="97" t="s">
        <v>1342</v>
      </c>
      <c r="BO1230" s="97" t="s">
        <v>3359</v>
      </c>
      <c r="BU1230" s="97" t="s">
        <v>832</v>
      </c>
      <c r="BV1230" s="97" t="s">
        <v>1342</v>
      </c>
      <c r="BW1230" s="97" t="s">
        <v>3359</v>
      </c>
    </row>
    <row r="1231" spans="51:75" x14ac:dyDescent="0.3">
      <c r="AY1231" s="124" t="e">
        <f>VLOOKUP([1]Лист1!G394,#REF!, 2,FALSE)</f>
        <v>#REF!</v>
      </c>
      <c r="BM1231" s="97" t="s">
        <v>4209</v>
      </c>
      <c r="BN1231" s="97" t="s">
        <v>3237</v>
      </c>
      <c r="BO1231" s="97" t="s">
        <v>4210</v>
      </c>
      <c r="BU1231" s="97" t="s">
        <v>4209</v>
      </c>
      <c r="BV1231" s="97" t="s">
        <v>3237</v>
      </c>
      <c r="BW1231" s="97" t="s">
        <v>4210</v>
      </c>
    </row>
    <row r="1232" spans="51:75" x14ac:dyDescent="0.3">
      <c r="AY1232" s="124" t="e">
        <f>VLOOKUP([1]Лист1!G395,#REF!, 2,FALSE)</f>
        <v>#REF!</v>
      </c>
      <c r="BM1232" s="97" t="s">
        <v>4211</v>
      </c>
      <c r="BN1232" s="97" t="s">
        <v>1139</v>
      </c>
      <c r="BO1232" s="97" t="s">
        <v>4212</v>
      </c>
      <c r="BU1232" s="97" t="s">
        <v>4211</v>
      </c>
      <c r="BV1232" s="97" t="s">
        <v>1139</v>
      </c>
      <c r="BW1232" s="97" t="s">
        <v>4212</v>
      </c>
    </row>
    <row r="1233" spans="51:75" x14ac:dyDescent="0.3">
      <c r="AY1233" s="124" t="e">
        <f>VLOOKUP([1]Лист1!G396,#REF!, 2,FALSE)</f>
        <v>#REF!</v>
      </c>
      <c r="BM1233" s="97" t="s">
        <v>4213</v>
      </c>
      <c r="BN1233" s="97" t="s">
        <v>1269</v>
      </c>
      <c r="BO1233" s="97" t="s">
        <v>4214</v>
      </c>
      <c r="BU1233" s="97" t="s">
        <v>4213</v>
      </c>
      <c r="BV1233" s="97" t="s">
        <v>1269</v>
      </c>
      <c r="BW1233" s="97" t="s">
        <v>4214</v>
      </c>
    </row>
    <row r="1234" spans="51:75" x14ac:dyDescent="0.3">
      <c r="AY1234" s="124" t="e">
        <f>VLOOKUP([1]Лист1!G397,#REF!, 2,FALSE)</f>
        <v>#REF!</v>
      </c>
      <c r="BM1234" s="97" t="s">
        <v>4215</v>
      </c>
      <c r="BN1234" s="97" t="s">
        <v>2983</v>
      </c>
      <c r="BO1234" s="97" t="s">
        <v>4216</v>
      </c>
      <c r="BU1234" s="97" t="s">
        <v>4215</v>
      </c>
      <c r="BV1234" s="97" t="s">
        <v>2983</v>
      </c>
      <c r="BW1234" s="97" t="s">
        <v>4216</v>
      </c>
    </row>
    <row r="1235" spans="51:75" x14ac:dyDescent="0.3">
      <c r="AY1235" s="124" t="e">
        <f>VLOOKUP([1]Лист1!G398,#REF!, 2,FALSE)</f>
        <v>#REF!</v>
      </c>
      <c r="BM1235" s="97" t="s">
        <v>527</v>
      </c>
      <c r="BN1235" s="97" t="s">
        <v>616</v>
      </c>
      <c r="BO1235" s="97" t="s">
        <v>4217</v>
      </c>
      <c r="BU1235" s="97" t="s">
        <v>527</v>
      </c>
      <c r="BV1235" s="97" t="s">
        <v>616</v>
      </c>
      <c r="BW1235" s="97" t="s">
        <v>4217</v>
      </c>
    </row>
    <row r="1236" spans="51:75" x14ac:dyDescent="0.3">
      <c r="AY1236" s="124" t="e">
        <f>VLOOKUP([1]Лист1!G399,#REF!, 2,FALSE)</f>
        <v>#REF!</v>
      </c>
      <c r="BM1236" s="97" t="s">
        <v>4218</v>
      </c>
      <c r="BN1236" s="97" t="s">
        <v>1691</v>
      </c>
      <c r="BO1236" s="97" t="s">
        <v>4219</v>
      </c>
      <c r="BU1236" s="97" t="s">
        <v>4218</v>
      </c>
      <c r="BV1236" s="97" t="s">
        <v>1691</v>
      </c>
      <c r="BW1236" s="97" t="s">
        <v>4219</v>
      </c>
    </row>
    <row r="1237" spans="51:75" x14ac:dyDescent="0.3">
      <c r="AY1237" s="124" t="e">
        <f>VLOOKUP([1]Лист1!G400,#REF!, 2,FALSE)</f>
        <v>#REF!</v>
      </c>
      <c r="BM1237" s="97" t="s">
        <v>564</v>
      </c>
      <c r="BN1237" s="97" t="s">
        <v>783</v>
      </c>
      <c r="BO1237" s="97" t="s">
        <v>4220</v>
      </c>
      <c r="BU1237" s="97" t="s">
        <v>564</v>
      </c>
      <c r="BV1237" s="97" t="s">
        <v>783</v>
      </c>
      <c r="BW1237" s="97" t="s">
        <v>4220</v>
      </c>
    </row>
    <row r="1238" spans="51:75" x14ac:dyDescent="0.3">
      <c r="AY1238" s="124" t="e">
        <f>VLOOKUP([1]Лист1!G401,#REF!, 2,FALSE)</f>
        <v>#REF!</v>
      </c>
      <c r="BM1238" s="97" t="s">
        <v>4221</v>
      </c>
      <c r="BN1238" s="97" t="s">
        <v>639</v>
      </c>
      <c r="BO1238" s="97" t="s">
        <v>1062</v>
      </c>
      <c r="BU1238" s="97" t="s">
        <v>4221</v>
      </c>
      <c r="BV1238" s="97" t="s">
        <v>639</v>
      </c>
      <c r="BW1238" s="97" t="s">
        <v>1062</v>
      </c>
    </row>
    <row r="1239" spans="51:75" x14ac:dyDescent="0.3">
      <c r="AY1239" s="124" t="e">
        <f>VLOOKUP([1]Лист1!G402,#REF!, 2,FALSE)</f>
        <v>#REF!</v>
      </c>
      <c r="BM1239" s="97" t="s">
        <v>4222</v>
      </c>
      <c r="BN1239" s="97" t="s">
        <v>2983</v>
      </c>
      <c r="BO1239" s="97" t="s">
        <v>4224</v>
      </c>
      <c r="BU1239" s="97" t="s">
        <v>4222</v>
      </c>
      <c r="BV1239" s="97" t="s">
        <v>2983</v>
      </c>
      <c r="BW1239" s="97" t="s">
        <v>4224</v>
      </c>
    </row>
    <row r="1240" spans="51:75" x14ac:dyDescent="0.3">
      <c r="AY1240" s="124" t="e">
        <f>VLOOKUP([1]Лист1!G403,#REF!, 2,FALSE)</f>
        <v>#REF!</v>
      </c>
      <c r="BM1240" s="97" t="s">
        <v>833</v>
      </c>
      <c r="BN1240" s="97" t="s">
        <v>636</v>
      </c>
      <c r="BO1240" s="97" t="s">
        <v>4225</v>
      </c>
      <c r="BU1240" s="97" t="s">
        <v>833</v>
      </c>
      <c r="BV1240" s="97" t="s">
        <v>636</v>
      </c>
      <c r="BW1240" s="97" t="s">
        <v>4225</v>
      </c>
    </row>
    <row r="1241" spans="51:75" x14ac:dyDescent="0.3">
      <c r="AY1241" s="124" t="e">
        <f>VLOOKUP([1]Лист1!G404,#REF!, 2,FALSE)</f>
        <v>#REF!</v>
      </c>
      <c r="BM1241" s="97" t="s">
        <v>4227</v>
      </c>
      <c r="BN1241" s="97" t="s">
        <v>2983</v>
      </c>
      <c r="BO1241" s="97" t="s">
        <v>4228</v>
      </c>
      <c r="BU1241" s="97" t="s">
        <v>4227</v>
      </c>
      <c r="BV1241" s="97" t="s">
        <v>2983</v>
      </c>
      <c r="BW1241" s="97" t="s">
        <v>4228</v>
      </c>
    </row>
    <row r="1242" spans="51:75" x14ac:dyDescent="0.3">
      <c r="AY1242" s="124" t="e">
        <f>VLOOKUP([1]Лист1!G405,#REF!, 2,FALSE)</f>
        <v>#REF!</v>
      </c>
      <c r="BM1242" s="97" t="s">
        <v>4229</v>
      </c>
      <c r="BN1242" s="97" t="s">
        <v>2983</v>
      </c>
      <c r="BO1242" s="97" t="s">
        <v>4230</v>
      </c>
      <c r="BU1242" s="97" t="s">
        <v>4229</v>
      </c>
      <c r="BV1242" s="97" t="s">
        <v>2983</v>
      </c>
      <c r="BW1242" s="97" t="s">
        <v>4230</v>
      </c>
    </row>
    <row r="1243" spans="51:75" x14ac:dyDescent="0.3">
      <c r="AY1243" s="124" t="e">
        <f>VLOOKUP([1]Лист1!G406,#REF!, 2,FALSE)</f>
        <v>#REF!</v>
      </c>
      <c r="BM1243" s="97" t="s">
        <v>4232</v>
      </c>
      <c r="BN1243" s="97" t="s">
        <v>3191</v>
      </c>
      <c r="BO1243" s="97" t="s">
        <v>4234</v>
      </c>
      <c r="BU1243" s="97" t="s">
        <v>4232</v>
      </c>
      <c r="BV1243" s="97" t="s">
        <v>3191</v>
      </c>
      <c r="BW1243" s="97" t="s">
        <v>4234</v>
      </c>
    </row>
    <row r="1244" spans="51:75" x14ac:dyDescent="0.3">
      <c r="AY1244" s="124" t="e">
        <f>VLOOKUP([1]Лист1!G407,#REF!, 2,FALSE)</f>
        <v>#REF!</v>
      </c>
      <c r="BM1244" s="97" t="s">
        <v>4235</v>
      </c>
      <c r="BN1244" s="97" t="s">
        <v>16968</v>
      </c>
      <c r="BO1244" s="97" t="s">
        <v>770</v>
      </c>
      <c r="BU1244" s="97" t="s">
        <v>4235</v>
      </c>
      <c r="BV1244" s="97" t="s">
        <v>16968</v>
      </c>
      <c r="BW1244" s="97" t="s">
        <v>770</v>
      </c>
    </row>
    <row r="1245" spans="51:75" x14ac:dyDescent="0.3">
      <c r="AY1245" s="124" t="e">
        <f>VLOOKUP([1]Лист1!G408,#REF!, 2,FALSE)</f>
        <v>#REF!</v>
      </c>
      <c r="BM1245" s="97" t="s">
        <v>4236</v>
      </c>
      <c r="BN1245" s="97" t="s">
        <v>787</v>
      </c>
      <c r="BO1245" s="97" t="s">
        <v>1521</v>
      </c>
      <c r="BU1245" s="97" t="s">
        <v>4236</v>
      </c>
      <c r="BV1245" s="97" t="s">
        <v>787</v>
      </c>
      <c r="BW1245" s="97" t="s">
        <v>1521</v>
      </c>
    </row>
    <row r="1246" spans="51:75" x14ac:dyDescent="0.3">
      <c r="AY1246" s="124" t="e">
        <f>VLOOKUP([1]Лист1!G409,#REF!, 2,FALSE)</f>
        <v>#REF!</v>
      </c>
      <c r="BM1246" s="97" t="s">
        <v>4238</v>
      </c>
      <c r="BN1246" s="97" t="s">
        <v>3043</v>
      </c>
      <c r="BO1246" s="97" t="s">
        <v>2936</v>
      </c>
      <c r="BU1246" s="97" t="s">
        <v>4238</v>
      </c>
      <c r="BV1246" s="97" t="s">
        <v>3043</v>
      </c>
      <c r="BW1246" s="97" t="s">
        <v>2936</v>
      </c>
    </row>
    <row r="1247" spans="51:75" x14ac:dyDescent="0.3">
      <c r="AY1247" s="124" t="e">
        <f>VLOOKUP([1]Лист1!G410,#REF!, 2,FALSE)</f>
        <v>#REF!</v>
      </c>
      <c r="BM1247" s="97" t="s">
        <v>4240</v>
      </c>
      <c r="BN1247" s="97" t="s">
        <v>3043</v>
      </c>
      <c r="BO1247" s="97" t="s">
        <v>4241</v>
      </c>
      <c r="BU1247" s="97" t="s">
        <v>4240</v>
      </c>
      <c r="BV1247" s="97" t="s">
        <v>3043</v>
      </c>
      <c r="BW1247" s="97" t="s">
        <v>4241</v>
      </c>
    </row>
    <row r="1248" spans="51:75" x14ac:dyDescent="0.3">
      <c r="AY1248" s="124" t="e">
        <f>VLOOKUP([1]Лист1!G411,#REF!, 2,FALSE)</f>
        <v>#REF!</v>
      </c>
      <c r="BM1248" s="97" t="s">
        <v>834</v>
      </c>
      <c r="BN1248" s="97" t="s">
        <v>2983</v>
      </c>
      <c r="BO1248" s="97" t="s">
        <v>4243</v>
      </c>
      <c r="BU1248" s="97" t="s">
        <v>834</v>
      </c>
      <c r="BV1248" s="97" t="s">
        <v>2983</v>
      </c>
      <c r="BW1248" s="97" t="s">
        <v>4243</v>
      </c>
    </row>
    <row r="1249" spans="51:75" x14ac:dyDescent="0.3">
      <c r="AY1249" s="124" t="e">
        <f>VLOOKUP([1]Лист1!G412,#REF!, 2,FALSE)</f>
        <v>#REF!</v>
      </c>
      <c r="BM1249" s="97" t="s">
        <v>4244</v>
      </c>
      <c r="BN1249" s="97" t="s">
        <v>2983</v>
      </c>
      <c r="BO1249" s="97" t="s">
        <v>2983</v>
      </c>
      <c r="BU1249" s="97" t="s">
        <v>4244</v>
      </c>
      <c r="BV1249" s="97" t="s">
        <v>2983</v>
      </c>
      <c r="BW1249" s="97" t="s">
        <v>2983</v>
      </c>
    </row>
    <row r="1250" spans="51:75" x14ac:dyDescent="0.3">
      <c r="AY1250" s="124" t="e">
        <f>VLOOKUP([1]Лист1!G413,#REF!, 2,FALSE)</f>
        <v>#REF!</v>
      </c>
      <c r="BM1250" s="97" t="s">
        <v>4245</v>
      </c>
      <c r="BN1250" s="97" t="s">
        <v>2983</v>
      </c>
      <c r="BO1250" s="97" t="s">
        <v>4241</v>
      </c>
      <c r="BU1250" s="97" t="s">
        <v>4245</v>
      </c>
      <c r="BV1250" s="97" t="s">
        <v>2983</v>
      </c>
      <c r="BW1250" s="97" t="s">
        <v>4241</v>
      </c>
    </row>
    <row r="1251" spans="51:75" x14ac:dyDescent="0.3">
      <c r="AY1251" s="124" t="e">
        <f>VLOOKUP([1]Лист1!G414,#REF!, 2,FALSE)</f>
        <v>#REF!</v>
      </c>
      <c r="BM1251" s="97" t="s">
        <v>4247</v>
      </c>
      <c r="BN1251" s="97" t="s">
        <v>613</v>
      </c>
      <c r="BO1251" s="97" t="s">
        <v>4248</v>
      </c>
      <c r="BU1251" s="97" t="s">
        <v>4247</v>
      </c>
      <c r="BV1251" s="97" t="s">
        <v>613</v>
      </c>
      <c r="BW1251" s="97" t="s">
        <v>4248</v>
      </c>
    </row>
    <row r="1252" spans="51:75" x14ac:dyDescent="0.3">
      <c r="AY1252" s="124" t="e">
        <f>VLOOKUP([1]Лист1!G415,#REF!, 2,FALSE)</f>
        <v>#REF!</v>
      </c>
      <c r="BM1252" s="97" t="s">
        <v>4249</v>
      </c>
      <c r="BN1252" s="97" t="s">
        <v>2983</v>
      </c>
      <c r="BO1252" s="97" t="s">
        <v>2983</v>
      </c>
      <c r="BU1252" s="97" t="s">
        <v>4249</v>
      </c>
      <c r="BV1252" s="97" t="s">
        <v>2983</v>
      </c>
      <c r="BW1252" s="97" t="s">
        <v>2983</v>
      </c>
    </row>
    <row r="1253" spans="51:75" x14ac:dyDescent="0.3">
      <c r="AY1253" s="124" t="e">
        <f>VLOOKUP([1]Лист1!G416,#REF!, 2,FALSE)</f>
        <v>#REF!</v>
      </c>
      <c r="BM1253" s="97" t="s">
        <v>4250</v>
      </c>
      <c r="BN1253" s="97" t="s">
        <v>2983</v>
      </c>
      <c r="BO1253" s="97" t="s">
        <v>2983</v>
      </c>
      <c r="BU1253" s="97" t="s">
        <v>4250</v>
      </c>
      <c r="BV1253" s="97" t="s">
        <v>2983</v>
      </c>
      <c r="BW1253" s="97" t="s">
        <v>2983</v>
      </c>
    </row>
    <row r="1254" spans="51:75" x14ac:dyDescent="0.3">
      <c r="AY1254" s="124" t="e">
        <f>VLOOKUP([1]Лист1!G417,#REF!, 2,FALSE)</f>
        <v>#REF!</v>
      </c>
      <c r="BM1254" s="97" t="s">
        <v>4251</v>
      </c>
      <c r="BN1254" s="97" t="s">
        <v>2983</v>
      </c>
      <c r="BO1254" s="97" t="s">
        <v>2983</v>
      </c>
      <c r="BU1254" s="97" t="s">
        <v>4251</v>
      </c>
      <c r="BV1254" s="97" t="s">
        <v>2983</v>
      </c>
      <c r="BW1254" s="97" t="s">
        <v>2983</v>
      </c>
    </row>
    <row r="1255" spans="51:75" x14ac:dyDescent="0.3">
      <c r="AY1255" s="124" t="e">
        <f>VLOOKUP([1]Лист1!G418,#REF!, 2,FALSE)</f>
        <v>#REF!</v>
      </c>
      <c r="BM1255" s="97" t="s">
        <v>4252</v>
      </c>
      <c r="BN1255" s="97" t="s">
        <v>2983</v>
      </c>
      <c r="BO1255" s="97" t="s">
        <v>2983</v>
      </c>
      <c r="BU1255" s="97" t="s">
        <v>4252</v>
      </c>
      <c r="BV1255" s="97" t="s">
        <v>2983</v>
      </c>
      <c r="BW1255" s="97" t="s">
        <v>2983</v>
      </c>
    </row>
    <row r="1256" spans="51:75" x14ac:dyDescent="0.3">
      <c r="AY1256" s="124" t="e">
        <f>VLOOKUP([1]Лист1!G419,#REF!, 2,FALSE)</f>
        <v>#REF!</v>
      </c>
      <c r="BM1256" s="97" t="s">
        <v>4254</v>
      </c>
      <c r="BN1256" s="97" t="s">
        <v>2983</v>
      </c>
      <c r="BO1256" s="97" t="s">
        <v>2983</v>
      </c>
      <c r="BU1256" s="97" t="s">
        <v>4254</v>
      </c>
      <c r="BV1256" s="97" t="s">
        <v>2983</v>
      </c>
      <c r="BW1256" s="97" t="s">
        <v>2983</v>
      </c>
    </row>
    <row r="1257" spans="51:75" x14ac:dyDescent="0.3">
      <c r="AY1257" s="124" t="e">
        <f>VLOOKUP([1]Лист1!G420,#REF!, 2,FALSE)</f>
        <v>#REF!</v>
      </c>
      <c r="BM1257" s="97" t="s">
        <v>4255</v>
      </c>
      <c r="BN1257" s="97" t="s">
        <v>2983</v>
      </c>
      <c r="BO1257" s="97" t="s">
        <v>2983</v>
      </c>
      <c r="BU1257" s="97" t="s">
        <v>4255</v>
      </c>
      <c r="BV1257" s="97" t="s">
        <v>2983</v>
      </c>
      <c r="BW1257" s="97" t="s">
        <v>2983</v>
      </c>
    </row>
    <row r="1258" spans="51:75" x14ac:dyDescent="0.3">
      <c r="AY1258" s="124" t="e">
        <f>VLOOKUP([1]Лист1!G421,#REF!, 2,FALSE)</f>
        <v>#REF!</v>
      </c>
      <c r="BM1258" s="97" t="s">
        <v>4256</v>
      </c>
      <c r="BN1258" s="97" t="s">
        <v>2983</v>
      </c>
      <c r="BO1258" s="97" t="s">
        <v>2983</v>
      </c>
      <c r="BU1258" s="97" t="s">
        <v>4256</v>
      </c>
      <c r="BV1258" s="97" t="s">
        <v>2983</v>
      </c>
      <c r="BW1258" s="97" t="s">
        <v>2983</v>
      </c>
    </row>
    <row r="1259" spans="51:75" x14ac:dyDescent="0.3">
      <c r="AY1259" s="124" t="e">
        <f>VLOOKUP([1]Лист1!G422,#REF!, 2,FALSE)</f>
        <v>#REF!</v>
      </c>
      <c r="BM1259" s="97" t="s">
        <v>4257</v>
      </c>
      <c r="BN1259" s="97" t="s">
        <v>2983</v>
      </c>
      <c r="BO1259" s="97" t="s">
        <v>2983</v>
      </c>
      <c r="BU1259" s="97" t="s">
        <v>4257</v>
      </c>
      <c r="BV1259" s="97" t="s">
        <v>2983</v>
      </c>
      <c r="BW1259" s="97" t="s">
        <v>2983</v>
      </c>
    </row>
    <row r="1260" spans="51:75" x14ac:dyDescent="0.3">
      <c r="AY1260" s="124" t="e">
        <f>VLOOKUP([1]Лист1!G423,#REF!, 2,FALSE)</f>
        <v>#REF!</v>
      </c>
      <c r="BM1260" s="97" t="s">
        <v>4258</v>
      </c>
      <c r="BN1260" s="97" t="s">
        <v>2983</v>
      </c>
      <c r="BO1260" s="97" t="s">
        <v>2983</v>
      </c>
      <c r="BU1260" s="97" t="s">
        <v>4258</v>
      </c>
      <c r="BV1260" s="97" t="s">
        <v>2983</v>
      </c>
      <c r="BW1260" s="97" t="s">
        <v>2983</v>
      </c>
    </row>
    <row r="1261" spans="51:75" x14ac:dyDescent="0.3">
      <c r="AY1261" s="124" t="e">
        <f>VLOOKUP([1]Лист1!G424,#REF!, 2,FALSE)</f>
        <v>#REF!</v>
      </c>
      <c r="BM1261" s="97" t="s">
        <v>4260</v>
      </c>
      <c r="BN1261" s="97" t="s">
        <v>2983</v>
      </c>
      <c r="BO1261" s="97" t="s">
        <v>2983</v>
      </c>
      <c r="BU1261" s="97" t="s">
        <v>4260</v>
      </c>
      <c r="BV1261" s="97" t="s">
        <v>2983</v>
      </c>
      <c r="BW1261" s="97" t="s">
        <v>2983</v>
      </c>
    </row>
    <row r="1262" spans="51:75" x14ac:dyDescent="0.3">
      <c r="AY1262" s="124" t="e">
        <f>VLOOKUP([1]Лист1!G425,#REF!, 2,FALSE)</f>
        <v>#REF!</v>
      </c>
      <c r="BM1262" s="97" t="s">
        <v>4261</v>
      </c>
      <c r="BN1262" s="97" t="s">
        <v>2983</v>
      </c>
      <c r="BO1262" s="97" t="s">
        <v>2983</v>
      </c>
      <c r="BU1262" s="97" t="s">
        <v>4261</v>
      </c>
      <c r="BV1262" s="97" t="s">
        <v>2983</v>
      </c>
      <c r="BW1262" s="97" t="s">
        <v>2983</v>
      </c>
    </row>
    <row r="1263" spans="51:75" x14ac:dyDescent="0.3">
      <c r="AY1263" s="124" t="e">
        <f>VLOOKUP([1]Лист1!G426,#REF!, 2,FALSE)</f>
        <v>#REF!</v>
      </c>
      <c r="BM1263" s="97" t="s">
        <v>4262</v>
      </c>
      <c r="BN1263" s="97" t="s">
        <v>2983</v>
      </c>
      <c r="BO1263" s="97" t="s">
        <v>2983</v>
      </c>
      <c r="BU1263" s="97" t="s">
        <v>4262</v>
      </c>
      <c r="BV1263" s="97" t="s">
        <v>2983</v>
      </c>
      <c r="BW1263" s="97" t="s">
        <v>2983</v>
      </c>
    </row>
    <row r="1264" spans="51:75" x14ac:dyDescent="0.3">
      <c r="AY1264" s="124" t="e">
        <f>VLOOKUP([1]Лист1!G427,#REF!, 2,FALSE)</f>
        <v>#REF!</v>
      </c>
      <c r="BM1264" s="97" t="s">
        <v>4263</v>
      </c>
      <c r="BN1264" s="97" t="s">
        <v>2983</v>
      </c>
      <c r="BO1264" s="97" t="s">
        <v>2983</v>
      </c>
      <c r="BU1264" s="97" t="s">
        <v>4263</v>
      </c>
      <c r="BV1264" s="97" t="s">
        <v>2983</v>
      </c>
      <c r="BW1264" s="97" t="s">
        <v>2983</v>
      </c>
    </row>
    <row r="1265" spans="51:75" x14ac:dyDescent="0.3">
      <c r="AY1265" s="124" t="e">
        <f>VLOOKUP([1]Лист1!G428,#REF!, 2,FALSE)</f>
        <v>#REF!</v>
      </c>
      <c r="BM1265" s="97" t="s">
        <v>4264</v>
      </c>
      <c r="BN1265" s="97" t="s">
        <v>2983</v>
      </c>
      <c r="BO1265" s="97" t="s">
        <v>2983</v>
      </c>
      <c r="BU1265" s="97" t="s">
        <v>4264</v>
      </c>
      <c r="BV1265" s="97" t="s">
        <v>2983</v>
      </c>
      <c r="BW1265" s="97" t="s">
        <v>2983</v>
      </c>
    </row>
    <row r="1266" spans="51:75" x14ac:dyDescent="0.3">
      <c r="AY1266" s="124" t="e">
        <f>VLOOKUP([1]Лист1!G429,#REF!, 2,FALSE)</f>
        <v>#REF!</v>
      </c>
      <c r="BM1266" s="97" t="s">
        <v>4265</v>
      </c>
      <c r="BN1266" s="97" t="s">
        <v>2983</v>
      </c>
      <c r="BO1266" s="97" t="s">
        <v>2983</v>
      </c>
      <c r="BU1266" s="97" t="s">
        <v>4265</v>
      </c>
      <c r="BV1266" s="97" t="s">
        <v>2983</v>
      </c>
      <c r="BW1266" s="97" t="s">
        <v>2983</v>
      </c>
    </row>
    <row r="1267" spans="51:75" x14ac:dyDescent="0.3">
      <c r="AY1267" s="124" t="e">
        <f>VLOOKUP([1]Лист1!G430,#REF!, 2,FALSE)</f>
        <v>#REF!</v>
      </c>
      <c r="BM1267" s="97" t="s">
        <v>4266</v>
      </c>
      <c r="BN1267" s="97" t="s">
        <v>2983</v>
      </c>
      <c r="BO1267" s="97" t="s">
        <v>2983</v>
      </c>
      <c r="BU1267" s="97" t="s">
        <v>4266</v>
      </c>
      <c r="BV1267" s="97" t="s">
        <v>2983</v>
      </c>
      <c r="BW1267" s="97" t="s">
        <v>2983</v>
      </c>
    </row>
    <row r="1268" spans="51:75" x14ac:dyDescent="0.3">
      <c r="AY1268" s="124" t="e">
        <f>VLOOKUP([1]Лист1!G431,#REF!, 2,FALSE)</f>
        <v>#REF!</v>
      </c>
      <c r="BM1268" s="97" t="s">
        <v>4267</v>
      </c>
      <c r="BN1268" s="97" t="s">
        <v>2983</v>
      </c>
      <c r="BO1268" s="97" t="s">
        <v>2983</v>
      </c>
      <c r="BU1268" s="97" t="s">
        <v>4267</v>
      </c>
      <c r="BV1268" s="97" t="s">
        <v>2983</v>
      </c>
      <c r="BW1268" s="97" t="s">
        <v>2983</v>
      </c>
    </row>
    <row r="1269" spans="51:75" x14ac:dyDescent="0.3">
      <c r="AY1269" s="124" t="e">
        <f>VLOOKUP([1]Лист1!G432,#REF!, 2,FALSE)</f>
        <v>#REF!</v>
      </c>
      <c r="BM1269" s="97" t="s">
        <v>4268</v>
      </c>
      <c r="BN1269" s="97" t="s">
        <v>626</v>
      </c>
      <c r="BO1269" s="97" t="s">
        <v>2362</v>
      </c>
      <c r="BU1269" s="97" t="s">
        <v>4268</v>
      </c>
      <c r="BV1269" s="97" t="s">
        <v>626</v>
      </c>
      <c r="BW1269" s="97" t="s">
        <v>2362</v>
      </c>
    </row>
    <row r="1270" spans="51:75" x14ac:dyDescent="0.3">
      <c r="AY1270" s="124" t="e">
        <f>VLOOKUP([1]Лист1!G433,#REF!, 2,FALSE)</f>
        <v>#REF!</v>
      </c>
      <c r="BM1270" s="97" t="s">
        <v>4270</v>
      </c>
      <c r="BN1270" s="97" t="s">
        <v>797</v>
      </c>
      <c r="BO1270" s="97" t="s">
        <v>2746</v>
      </c>
      <c r="BU1270" s="97" t="s">
        <v>4270</v>
      </c>
      <c r="BV1270" s="97" t="s">
        <v>797</v>
      </c>
      <c r="BW1270" s="97" t="s">
        <v>2746</v>
      </c>
    </row>
    <row r="1271" spans="51:75" x14ac:dyDescent="0.3">
      <c r="AY1271" s="124" t="e">
        <f>VLOOKUP([1]Лист1!G434,#REF!, 2,FALSE)</f>
        <v>#REF!</v>
      </c>
      <c r="BM1271" s="97" t="s">
        <v>4272</v>
      </c>
      <c r="BN1271" s="97" t="s">
        <v>655</v>
      </c>
      <c r="BO1271" s="97" t="s">
        <v>3454</v>
      </c>
      <c r="BU1271" s="97" t="s">
        <v>4272</v>
      </c>
      <c r="BV1271" s="97" t="s">
        <v>655</v>
      </c>
      <c r="BW1271" s="97" t="s">
        <v>3454</v>
      </c>
    </row>
    <row r="1272" spans="51:75" x14ac:dyDescent="0.3">
      <c r="AY1272" s="124" t="e">
        <f>VLOOKUP([1]Лист1!G435,#REF!, 2,FALSE)</f>
        <v>#REF!</v>
      </c>
      <c r="BM1272" s="97" t="s">
        <v>4273</v>
      </c>
      <c r="BN1272" s="97" t="s">
        <v>849</v>
      </c>
      <c r="BO1272" s="97" t="s">
        <v>4274</v>
      </c>
      <c r="BU1272" s="97" t="s">
        <v>4273</v>
      </c>
      <c r="BV1272" s="97" t="s">
        <v>849</v>
      </c>
      <c r="BW1272" s="97" t="s">
        <v>4274</v>
      </c>
    </row>
    <row r="1273" spans="51:75" x14ac:dyDescent="0.3">
      <c r="AY1273" s="124" t="e">
        <f>VLOOKUP([1]Лист1!G436,#REF!, 2,FALSE)</f>
        <v>#REF!</v>
      </c>
      <c r="BM1273" s="97" t="s">
        <v>4276</v>
      </c>
      <c r="BN1273" s="97" t="s">
        <v>3003</v>
      </c>
      <c r="BO1273" s="97" t="s">
        <v>2221</v>
      </c>
      <c r="BU1273" s="97" t="s">
        <v>4276</v>
      </c>
      <c r="BV1273" s="97" t="s">
        <v>3003</v>
      </c>
      <c r="BW1273" s="97" t="s">
        <v>2221</v>
      </c>
    </row>
    <row r="1274" spans="51:75" x14ac:dyDescent="0.3">
      <c r="AY1274" s="124" t="e">
        <f>VLOOKUP([1]Лист1!G437,#REF!, 2,FALSE)</f>
        <v>#REF!</v>
      </c>
      <c r="BM1274" s="97" t="s">
        <v>4277</v>
      </c>
      <c r="BN1274" s="97" t="s">
        <v>3191</v>
      </c>
      <c r="BO1274" s="97" t="s">
        <v>2431</v>
      </c>
      <c r="BU1274" s="97" t="s">
        <v>4277</v>
      </c>
      <c r="BV1274" s="97" t="s">
        <v>3191</v>
      </c>
      <c r="BW1274" s="97" t="s">
        <v>2431</v>
      </c>
    </row>
    <row r="1275" spans="51:75" x14ac:dyDescent="0.3">
      <c r="AY1275" s="124" t="e">
        <f>VLOOKUP(C1275,#REF!, 2,FALSE)</f>
        <v>#REF!</v>
      </c>
      <c r="BM1275" s="97" t="s">
        <v>4278</v>
      </c>
      <c r="BN1275" s="97" t="s">
        <v>3237</v>
      </c>
      <c r="BO1275" s="97" t="s">
        <v>3718</v>
      </c>
      <c r="BU1275" s="97" t="s">
        <v>4278</v>
      </c>
      <c r="BV1275" s="97" t="s">
        <v>3237</v>
      </c>
      <c r="BW1275" s="97" t="s">
        <v>3718</v>
      </c>
    </row>
    <row r="1276" spans="51:75" x14ac:dyDescent="0.3">
      <c r="AY1276" s="124" t="e">
        <f>VLOOKUP(C1276,#REF!, 2,FALSE)</f>
        <v>#REF!</v>
      </c>
      <c r="BM1276" s="97" t="s">
        <v>4280</v>
      </c>
      <c r="BN1276" s="97" t="s">
        <v>715</v>
      </c>
      <c r="BO1276" s="97" t="s">
        <v>4281</v>
      </c>
      <c r="BU1276" s="97" t="s">
        <v>4280</v>
      </c>
      <c r="BV1276" s="97" t="s">
        <v>715</v>
      </c>
      <c r="BW1276" s="97" t="s">
        <v>4281</v>
      </c>
    </row>
    <row r="1277" spans="51:75" x14ac:dyDescent="0.3">
      <c r="AY1277" s="124" t="e">
        <f>VLOOKUP(C1277,#REF!, 2,FALSE)</f>
        <v>#REF!</v>
      </c>
      <c r="BM1277" s="97" t="s">
        <v>4282</v>
      </c>
      <c r="BN1277" s="97" t="s">
        <v>16968</v>
      </c>
      <c r="BO1277" s="97" t="s">
        <v>770</v>
      </c>
      <c r="BU1277" s="97" t="s">
        <v>4282</v>
      </c>
      <c r="BV1277" s="97" t="s">
        <v>16968</v>
      </c>
      <c r="BW1277" s="97" t="s">
        <v>770</v>
      </c>
    </row>
    <row r="1278" spans="51:75" x14ac:dyDescent="0.3">
      <c r="AY1278" s="124" t="e">
        <f>VLOOKUP(C1278,#REF!, 2,FALSE)</f>
        <v>#REF!</v>
      </c>
      <c r="BM1278" s="97" t="s">
        <v>4284</v>
      </c>
      <c r="BN1278" s="97" t="s">
        <v>663</v>
      </c>
      <c r="BO1278" s="97" t="s">
        <v>3059</v>
      </c>
      <c r="BU1278" s="97" t="s">
        <v>4284</v>
      </c>
      <c r="BV1278" s="97" t="s">
        <v>663</v>
      </c>
      <c r="BW1278" s="97" t="s">
        <v>3059</v>
      </c>
    </row>
    <row r="1279" spans="51:75" x14ac:dyDescent="0.3">
      <c r="AY1279" s="124" t="e">
        <f>VLOOKUP(C1279,#REF!, 2,FALSE)</f>
        <v>#REF!</v>
      </c>
      <c r="BM1279" s="97" t="s">
        <v>4285</v>
      </c>
      <c r="BN1279" s="97" t="s">
        <v>3003</v>
      </c>
      <c r="BO1279" s="97" t="s">
        <v>4286</v>
      </c>
      <c r="BU1279" s="97" t="s">
        <v>4285</v>
      </c>
      <c r="BV1279" s="97" t="s">
        <v>3003</v>
      </c>
      <c r="BW1279" s="97" t="s">
        <v>4286</v>
      </c>
    </row>
    <row r="1280" spans="51:75" x14ac:dyDescent="0.3">
      <c r="AY1280" s="124" t="e">
        <f>VLOOKUP(C1280,#REF!, 2,FALSE)</f>
        <v>#REF!</v>
      </c>
      <c r="BM1280" s="97" t="s">
        <v>4287</v>
      </c>
      <c r="BN1280" s="97" t="s">
        <v>16968</v>
      </c>
      <c r="BO1280" s="97" t="s">
        <v>4288</v>
      </c>
      <c r="BU1280" s="97" t="s">
        <v>4287</v>
      </c>
      <c r="BV1280" s="97" t="s">
        <v>16968</v>
      </c>
      <c r="BW1280" s="97" t="s">
        <v>4288</v>
      </c>
    </row>
    <row r="1281" spans="51:75" x14ac:dyDescent="0.3">
      <c r="AY1281" s="124" t="e">
        <f>VLOOKUP(C1281,#REF!, 2,FALSE)</f>
        <v>#REF!</v>
      </c>
      <c r="BM1281" s="97" t="s">
        <v>4289</v>
      </c>
      <c r="BN1281" s="97" t="s">
        <v>616</v>
      </c>
      <c r="BO1281" s="97" t="s">
        <v>4291</v>
      </c>
      <c r="BU1281" s="97" t="s">
        <v>4289</v>
      </c>
      <c r="BV1281" s="97" t="s">
        <v>616</v>
      </c>
      <c r="BW1281" s="97" t="s">
        <v>4291</v>
      </c>
    </row>
    <row r="1282" spans="51:75" x14ac:dyDescent="0.3">
      <c r="AY1282" s="124" t="e">
        <f>VLOOKUP(C1282,#REF!, 2,FALSE)</f>
        <v>#REF!</v>
      </c>
      <c r="BM1282" s="97" t="s">
        <v>4292</v>
      </c>
      <c r="BN1282" s="97" t="s">
        <v>1342</v>
      </c>
      <c r="BO1282" s="97" t="s">
        <v>4293</v>
      </c>
      <c r="BU1282" s="97" t="s">
        <v>4292</v>
      </c>
      <c r="BV1282" s="97" t="s">
        <v>1342</v>
      </c>
      <c r="BW1282" s="97" t="s">
        <v>4293</v>
      </c>
    </row>
    <row r="1283" spans="51:75" x14ac:dyDescent="0.3">
      <c r="AY1283" s="124" t="e">
        <f>VLOOKUP(C1283,#REF!, 2,FALSE)</f>
        <v>#REF!</v>
      </c>
      <c r="BM1283" s="97" t="s">
        <v>4294</v>
      </c>
      <c r="BN1283" s="97" t="s">
        <v>1342</v>
      </c>
      <c r="BO1283" s="97" t="s">
        <v>4295</v>
      </c>
      <c r="BU1283" s="97" t="s">
        <v>4294</v>
      </c>
      <c r="BV1283" s="97" t="s">
        <v>1342</v>
      </c>
      <c r="BW1283" s="97" t="s">
        <v>4295</v>
      </c>
    </row>
    <row r="1284" spans="51:75" x14ac:dyDescent="0.3">
      <c r="AY1284" s="124" t="e">
        <f>VLOOKUP(C1284,#REF!, 2,FALSE)</f>
        <v>#REF!</v>
      </c>
      <c r="BM1284" s="97" t="s">
        <v>4296</v>
      </c>
      <c r="BN1284" s="97" t="s">
        <v>616</v>
      </c>
      <c r="BO1284" s="97" t="s">
        <v>4297</v>
      </c>
      <c r="BU1284" s="97" t="s">
        <v>4296</v>
      </c>
      <c r="BV1284" s="97" t="s">
        <v>616</v>
      </c>
      <c r="BW1284" s="97" t="s">
        <v>4297</v>
      </c>
    </row>
    <row r="1285" spans="51:75" x14ac:dyDescent="0.3">
      <c r="AY1285" s="124" t="e">
        <f>VLOOKUP(C1285,#REF!, 2,FALSE)</f>
        <v>#REF!</v>
      </c>
      <c r="BM1285" s="97" t="s">
        <v>4298</v>
      </c>
      <c r="BN1285" s="97" t="s">
        <v>849</v>
      </c>
      <c r="BO1285" s="97" t="s">
        <v>4295</v>
      </c>
      <c r="BU1285" s="97" t="s">
        <v>4298</v>
      </c>
      <c r="BV1285" s="97" t="s">
        <v>849</v>
      </c>
      <c r="BW1285" s="97" t="s">
        <v>4295</v>
      </c>
    </row>
    <row r="1286" spans="51:75" x14ac:dyDescent="0.3">
      <c r="AY1286" s="124" t="e">
        <f>VLOOKUP(C1286,#REF!, 2,FALSE)</f>
        <v>#REF!</v>
      </c>
      <c r="BM1286" s="97" t="s">
        <v>4299</v>
      </c>
      <c r="BN1286" s="97" t="s">
        <v>613</v>
      </c>
      <c r="BO1286" s="97" t="s">
        <v>3759</v>
      </c>
      <c r="BU1286" s="97" t="s">
        <v>4299</v>
      </c>
      <c r="BV1286" s="97" t="s">
        <v>613</v>
      </c>
      <c r="BW1286" s="97" t="s">
        <v>3759</v>
      </c>
    </row>
    <row r="1287" spans="51:75" x14ac:dyDescent="0.3">
      <c r="AY1287" s="124" t="e">
        <f>VLOOKUP(C1287,#REF!, 2,FALSE)</f>
        <v>#REF!</v>
      </c>
      <c r="BM1287" s="97" t="s">
        <v>4300</v>
      </c>
      <c r="BN1287" s="97" t="s">
        <v>666</v>
      </c>
      <c r="BO1287" s="97" t="s">
        <v>3007</v>
      </c>
      <c r="BU1287" s="97" t="s">
        <v>4300</v>
      </c>
      <c r="BV1287" s="97" t="s">
        <v>666</v>
      </c>
      <c r="BW1287" s="97" t="s">
        <v>3007</v>
      </c>
    </row>
    <row r="1288" spans="51:75" x14ac:dyDescent="0.3">
      <c r="AY1288" s="124" t="e">
        <f>VLOOKUP(C1288,#REF!, 2,FALSE)</f>
        <v>#REF!</v>
      </c>
      <c r="BM1288" s="97" t="s">
        <v>4301</v>
      </c>
      <c r="BN1288" s="97" t="s">
        <v>16968</v>
      </c>
      <c r="BO1288" s="97" t="s">
        <v>4302</v>
      </c>
      <c r="BU1288" s="97" t="s">
        <v>4301</v>
      </c>
      <c r="BV1288" s="97" t="s">
        <v>16968</v>
      </c>
      <c r="BW1288" s="97" t="s">
        <v>4302</v>
      </c>
    </row>
    <row r="1289" spans="51:75" x14ac:dyDescent="0.3">
      <c r="AY1289" s="124" t="e">
        <f>VLOOKUP(C1289,#REF!, 2,FALSE)</f>
        <v>#REF!</v>
      </c>
      <c r="BM1289" s="97" t="s">
        <v>835</v>
      </c>
      <c r="BN1289" s="97" t="s">
        <v>3095</v>
      </c>
      <c r="BO1289" s="97" t="s">
        <v>2547</v>
      </c>
      <c r="BU1289" s="97" t="s">
        <v>835</v>
      </c>
      <c r="BV1289" s="97" t="s">
        <v>3095</v>
      </c>
      <c r="BW1289" s="97" t="s">
        <v>2547</v>
      </c>
    </row>
    <row r="1290" spans="51:75" x14ac:dyDescent="0.3">
      <c r="AY1290" s="124" t="e">
        <f>VLOOKUP(C1290,#REF!, 2,FALSE)</f>
        <v>#REF!</v>
      </c>
      <c r="BM1290" s="97" t="s">
        <v>4303</v>
      </c>
      <c r="BN1290" s="97" t="s">
        <v>16968</v>
      </c>
      <c r="BO1290" s="97" t="s">
        <v>4304</v>
      </c>
      <c r="BU1290" s="97" t="s">
        <v>4303</v>
      </c>
      <c r="BV1290" s="97" t="s">
        <v>16968</v>
      </c>
      <c r="BW1290" s="97" t="s">
        <v>4304</v>
      </c>
    </row>
    <row r="1291" spans="51:75" x14ac:dyDescent="0.3">
      <c r="AY1291" s="124" t="e">
        <f>VLOOKUP(C1291,#REF!, 2,FALSE)</f>
        <v>#REF!</v>
      </c>
      <c r="BM1291" s="97" t="s">
        <v>836</v>
      </c>
      <c r="BN1291" s="97" t="s">
        <v>628</v>
      </c>
      <c r="BO1291" s="97" t="s">
        <v>858</v>
      </c>
      <c r="BU1291" s="97" t="s">
        <v>836</v>
      </c>
      <c r="BV1291" s="97" t="s">
        <v>628</v>
      </c>
      <c r="BW1291" s="97" t="s">
        <v>858</v>
      </c>
    </row>
    <row r="1292" spans="51:75" x14ac:dyDescent="0.3">
      <c r="AY1292" s="124" t="e">
        <f>VLOOKUP(C1292,#REF!, 2,FALSE)</f>
        <v>#REF!</v>
      </c>
      <c r="BM1292" s="97" t="s">
        <v>837</v>
      </c>
      <c r="BN1292" s="97" t="s">
        <v>16968</v>
      </c>
      <c r="BO1292" s="97" t="s">
        <v>4306</v>
      </c>
      <c r="BU1292" s="97" t="s">
        <v>837</v>
      </c>
      <c r="BV1292" s="97" t="s">
        <v>16968</v>
      </c>
      <c r="BW1292" s="97" t="s">
        <v>4306</v>
      </c>
    </row>
    <row r="1293" spans="51:75" x14ac:dyDescent="0.3">
      <c r="AY1293" s="124" t="e">
        <f>VLOOKUP(C1293,#REF!, 2,FALSE)</f>
        <v>#REF!</v>
      </c>
      <c r="BM1293" s="97" t="s">
        <v>4307</v>
      </c>
      <c r="BN1293" s="97" t="s">
        <v>16968</v>
      </c>
      <c r="BO1293" s="97" t="s">
        <v>714</v>
      </c>
      <c r="BU1293" s="97" t="s">
        <v>4307</v>
      </c>
      <c r="BV1293" s="97" t="s">
        <v>16968</v>
      </c>
      <c r="BW1293" s="97" t="s">
        <v>714</v>
      </c>
    </row>
    <row r="1294" spans="51:75" x14ac:dyDescent="0.3">
      <c r="AY1294" s="124" t="e">
        <f>VLOOKUP(C1294,#REF!, 2,FALSE)</f>
        <v>#REF!</v>
      </c>
      <c r="BM1294" s="97" t="s">
        <v>4308</v>
      </c>
      <c r="BN1294" s="97" t="s">
        <v>16968</v>
      </c>
      <c r="BO1294" s="97" t="s">
        <v>4310</v>
      </c>
      <c r="BU1294" s="97" t="s">
        <v>4308</v>
      </c>
      <c r="BV1294" s="97" t="s">
        <v>16968</v>
      </c>
      <c r="BW1294" s="97" t="s">
        <v>4310</v>
      </c>
    </row>
    <row r="1295" spans="51:75" x14ac:dyDescent="0.3">
      <c r="AY1295" s="124" t="e">
        <f>VLOOKUP(C1295,#REF!, 2,FALSE)</f>
        <v>#REF!</v>
      </c>
      <c r="BM1295" s="97" t="s">
        <v>4311</v>
      </c>
      <c r="BN1295" s="97" t="s">
        <v>16968</v>
      </c>
      <c r="BO1295" s="97" t="s">
        <v>2596</v>
      </c>
      <c r="BU1295" s="97" t="s">
        <v>4311</v>
      </c>
      <c r="BV1295" s="97" t="s">
        <v>16968</v>
      </c>
      <c r="BW1295" s="97" t="s">
        <v>2596</v>
      </c>
    </row>
    <row r="1296" spans="51:75" x14ac:dyDescent="0.3">
      <c r="AY1296" s="124" t="e">
        <f>VLOOKUP(C1296,#REF!, 2,FALSE)</f>
        <v>#REF!</v>
      </c>
      <c r="BM1296" s="97" t="s">
        <v>4313</v>
      </c>
      <c r="BN1296" s="97" t="s">
        <v>639</v>
      </c>
      <c r="BO1296" s="97" t="s">
        <v>4314</v>
      </c>
      <c r="BU1296" s="97" t="s">
        <v>4313</v>
      </c>
      <c r="BV1296" s="97" t="s">
        <v>639</v>
      </c>
      <c r="BW1296" s="97" t="s">
        <v>4314</v>
      </c>
    </row>
    <row r="1297" spans="51:75" x14ac:dyDescent="0.3">
      <c r="AY1297" s="124" t="e">
        <f>VLOOKUP(C1297,#REF!, 2,FALSE)</f>
        <v>#REF!</v>
      </c>
      <c r="BM1297" s="97" t="s">
        <v>4315</v>
      </c>
      <c r="BN1297" s="97" t="s">
        <v>16968</v>
      </c>
      <c r="BO1297" s="97" t="s">
        <v>4316</v>
      </c>
      <c r="BU1297" s="97" t="s">
        <v>4315</v>
      </c>
      <c r="BV1297" s="97" t="s">
        <v>16968</v>
      </c>
      <c r="BW1297" s="97" t="s">
        <v>4316</v>
      </c>
    </row>
    <row r="1298" spans="51:75" x14ac:dyDescent="0.3">
      <c r="AY1298" s="124" t="e">
        <f>VLOOKUP(C1298,#REF!, 2,FALSE)</f>
        <v>#REF!</v>
      </c>
      <c r="BM1298" s="97" t="s">
        <v>70</v>
      </c>
      <c r="BN1298" s="97" t="s">
        <v>612</v>
      </c>
      <c r="BO1298" s="97" t="s">
        <v>4316</v>
      </c>
      <c r="BU1298" s="97" t="s">
        <v>70</v>
      </c>
      <c r="BV1298" s="97" t="s">
        <v>612</v>
      </c>
      <c r="BW1298" s="97" t="s">
        <v>4316</v>
      </c>
    </row>
    <row r="1299" spans="51:75" x14ac:dyDescent="0.3">
      <c r="AY1299" s="124" t="e">
        <f>VLOOKUP(C1299,#REF!, 2,FALSE)</f>
        <v>#REF!</v>
      </c>
      <c r="BM1299" s="97" t="s">
        <v>4318</v>
      </c>
      <c r="BN1299" s="97" t="s">
        <v>994</v>
      </c>
      <c r="BO1299" s="97" t="s">
        <v>4319</v>
      </c>
      <c r="BU1299" s="97" t="s">
        <v>4318</v>
      </c>
      <c r="BV1299" s="97" t="s">
        <v>994</v>
      </c>
      <c r="BW1299" s="97" t="s">
        <v>4319</v>
      </c>
    </row>
    <row r="1300" spans="51:75" x14ac:dyDescent="0.3">
      <c r="AY1300" s="124" t="e">
        <f>VLOOKUP(C1300,#REF!, 2,FALSE)</f>
        <v>#REF!</v>
      </c>
      <c r="BM1300" s="97" t="s">
        <v>4320</v>
      </c>
      <c r="BN1300" s="97" t="s">
        <v>16968</v>
      </c>
      <c r="BO1300" s="97" t="s">
        <v>2303</v>
      </c>
      <c r="BU1300" s="97" t="s">
        <v>4320</v>
      </c>
      <c r="BV1300" s="97" t="s">
        <v>16968</v>
      </c>
      <c r="BW1300" s="97" t="s">
        <v>2303</v>
      </c>
    </row>
    <row r="1301" spans="51:75" x14ac:dyDescent="0.3">
      <c r="AY1301" s="124" t="e">
        <f>VLOOKUP(C1301,#REF!, 2,FALSE)</f>
        <v>#REF!</v>
      </c>
      <c r="BM1301" s="97" t="s">
        <v>4322</v>
      </c>
      <c r="BN1301" s="97" t="s">
        <v>16968</v>
      </c>
      <c r="BO1301" s="97" t="s">
        <v>4323</v>
      </c>
      <c r="BU1301" s="97" t="s">
        <v>4322</v>
      </c>
      <c r="BV1301" s="97" t="s">
        <v>16968</v>
      </c>
      <c r="BW1301" s="97" t="s">
        <v>4323</v>
      </c>
    </row>
    <row r="1302" spans="51:75" x14ac:dyDescent="0.3">
      <c r="AY1302" s="124" t="e">
        <f>VLOOKUP(C1302,#REF!, 2,FALSE)</f>
        <v>#REF!</v>
      </c>
      <c r="BM1302" s="97" t="s">
        <v>4325</v>
      </c>
      <c r="BN1302" s="97" t="s">
        <v>2983</v>
      </c>
      <c r="BO1302" s="97" t="s">
        <v>4326</v>
      </c>
      <c r="BU1302" s="97" t="s">
        <v>4325</v>
      </c>
      <c r="BV1302" s="97" t="s">
        <v>2983</v>
      </c>
      <c r="BW1302" s="97" t="s">
        <v>4326</v>
      </c>
    </row>
    <row r="1303" spans="51:75" x14ac:dyDescent="0.3">
      <c r="AY1303" s="124" t="e">
        <f>VLOOKUP(C1303,#REF!, 2,FALSE)</f>
        <v>#REF!</v>
      </c>
      <c r="BM1303" s="97" t="s">
        <v>838</v>
      </c>
      <c r="BN1303" s="97" t="s">
        <v>862</v>
      </c>
      <c r="BO1303" s="97" t="s">
        <v>861</v>
      </c>
      <c r="BU1303" s="97" t="s">
        <v>838</v>
      </c>
      <c r="BV1303" s="97" t="s">
        <v>862</v>
      </c>
      <c r="BW1303" s="97" t="s">
        <v>861</v>
      </c>
    </row>
    <row r="1304" spans="51:75" x14ac:dyDescent="0.3">
      <c r="AY1304" s="124" t="e">
        <f>VLOOKUP(C1304,#REF!, 2,FALSE)</f>
        <v>#REF!</v>
      </c>
      <c r="BM1304" s="97" t="s">
        <v>4328</v>
      </c>
      <c r="BN1304" s="97" t="s">
        <v>16968</v>
      </c>
      <c r="BO1304" s="97" t="s">
        <v>4329</v>
      </c>
      <c r="BU1304" s="97" t="s">
        <v>4328</v>
      </c>
      <c r="BV1304" s="97" t="s">
        <v>16968</v>
      </c>
      <c r="BW1304" s="97" t="s">
        <v>4329</v>
      </c>
    </row>
    <row r="1305" spans="51:75" x14ac:dyDescent="0.3">
      <c r="AY1305" s="124" t="e">
        <f>VLOOKUP(C1305,#REF!, 2,FALSE)</f>
        <v>#REF!</v>
      </c>
      <c r="BM1305" s="97" t="s">
        <v>4331</v>
      </c>
      <c r="BN1305" s="97" t="s">
        <v>775</v>
      </c>
      <c r="BO1305" s="97" t="s">
        <v>4332</v>
      </c>
      <c r="BU1305" s="97" t="s">
        <v>4331</v>
      </c>
      <c r="BV1305" s="97" t="s">
        <v>775</v>
      </c>
      <c r="BW1305" s="97" t="s">
        <v>4332</v>
      </c>
    </row>
    <row r="1306" spans="51:75" x14ac:dyDescent="0.3">
      <c r="AY1306" s="124" t="e">
        <f>VLOOKUP(C1306,#REF!, 2,FALSE)</f>
        <v>#REF!</v>
      </c>
      <c r="BM1306" s="97" t="s">
        <v>4335</v>
      </c>
      <c r="BN1306" s="97" t="s">
        <v>16968</v>
      </c>
      <c r="BO1306" s="97" t="s">
        <v>4336</v>
      </c>
      <c r="BU1306" s="97" t="s">
        <v>4335</v>
      </c>
      <c r="BV1306" s="97" t="s">
        <v>16968</v>
      </c>
      <c r="BW1306" s="97" t="s">
        <v>4336</v>
      </c>
    </row>
    <row r="1307" spans="51:75" x14ac:dyDescent="0.3">
      <c r="AY1307" s="124" t="e">
        <f>VLOOKUP(C1307,#REF!, 2,FALSE)</f>
        <v>#REF!</v>
      </c>
      <c r="BM1307" s="97" t="s">
        <v>4337</v>
      </c>
      <c r="BN1307" s="97" t="s">
        <v>3237</v>
      </c>
      <c r="BO1307" s="97" t="s">
        <v>4338</v>
      </c>
      <c r="BU1307" s="97" t="s">
        <v>4337</v>
      </c>
      <c r="BV1307" s="97" t="s">
        <v>3237</v>
      </c>
      <c r="BW1307" s="97" t="s">
        <v>4338</v>
      </c>
    </row>
    <row r="1308" spans="51:75" x14ac:dyDescent="0.3">
      <c r="AY1308" s="124" t="e">
        <f>VLOOKUP(C1308,#REF!, 2,FALSE)</f>
        <v>#REF!</v>
      </c>
      <c r="BM1308" s="97" t="s">
        <v>4339</v>
      </c>
      <c r="BN1308" s="97" t="s">
        <v>3095</v>
      </c>
      <c r="BO1308" s="97" t="s">
        <v>2983</v>
      </c>
      <c r="BU1308" s="97" t="s">
        <v>4339</v>
      </c>
      <c r="BV1308" s="97" t="s">
        <v>3095</v>
      </c>
      <c r="BW1308" s="97" t="s">
        <v>2983</v>
      </c>
    </row>
    <row r="1309" spans="51:75" x14ac:dyDescent="0.3">
      <c r="AY1309" s="124" t="e">
        <f>VLOOKUP(C1309,#REF!, 2,FALSE)</f>
        <v>#REF!</v>
      </c>
      <c r="BM1309" s="97" t="s">
        <v>4340</v>
      </c>
      <c r="BN1309" s="97" t="s">
        <v>626</v>
      </c>
      <c r="BO1309" s="97" t="s">
        <v>2192</v>
      </c>
      <c r="BU1309" s="97" t="s">
        <v>4340</v>
      </c>
      <c r="BV1309" s="97" t="s">
        <v>626</v>
      </c>
      <c r="BW1309" s="97" t="s">
        <v>2192</v>
      </c>
    </row>
    <row r="1310" spans="51:75" x14ac:dyDescent="0.3">
      <c r="AY1310" s="124" t="e">
        <f>VLOOKUP(C1310,#REF!, 2,FALSE)</f>
        <v>#REF!</v>
      </c>
      <c r="BM1310" s="97" t="s">
        <v>4341</v>
      </c>
      <c r="BN1310" s="97" t="s">
        <v>797</v>
      </c>
      <c r="BO1310" s="97" t="s">
        <v>3354</v>
      </c>
      <c r="BU1310" s="97" t="s">
        <v>4341</v>
      </c>
      <c r="BV1310" s="97" t="s">
        <v>797</v>
      </c>
      <c r="BW1310" s="97" t="s">
        <v>3354</v>
      </c>
    </row>
    <row r="1311" spans="51:75" x14ac:dyDescent="0.3">
      <c r="AY1311" s="124" t="e">
        <f>VLOOKUP(C1311,#REF!, 2,FALSE)</f>
        <v>#REF!</v>
      </c>
      <c r="BM1311" s="97" t="s">
        <v>4344</v>
      </c>
      <c r="BN1311" s="97" t="s">
        <v>655</v>
      </c>
      <c r="BO1311" s="97" t="s">
        <v>2192</v>
      </c>
      <c r="BU1311" s="97" t="s">
        <v>4344</v>
      </c>
      <c r="BV1311" s="97" t="s">
        <v>655</v>
      </c>
      <c r="BW1311" s="97" t="s">
        <v>2192</v>
      </c>
    </row>
    <row r="1312" spans="51:75" x14ac:dyDescent="0.3">
      <c r="AY1312" s="124" t="e">
        <f>VLOOKUP(C1312,#REF!, 2,FALSE)</f>
        <v>#REF!</v>
      </c>
      <c r="BM1312" s="97" t="s">
        <v>839</v>
      </c>
      <c r="BN1312" s="97" t="s">
        <v>700</v>
      </c>
      <c r="BO1312" s="97" t="s">
        <v>3018</v>
      </c>
      <c r="BU1312" s="97" t="s">
        <v>839</v>
      </c>
      <c r="BV1312" s="97" t="s">
        <v>700</v>
      </c>
      <c r="BW1312" s="97" t="s">
        <v>3018</v>
      </c>
    </row>
    <row r="1313" spans="51:75" x14ac:dyDescent="0.3">
      <c r="AY1313" s="124" t="e">
        <f>VLOOKUP(C1313,#REF!, 2,FALSE)</f>
        <v>#REF!</v>
      </c>
      <c r="BM1313" s="97" t="s">
        <v>4347</v>
      </c>
      <c r="BN1313" s="97" t="s">
        <v>662</v>
      </c>
      <c r="BO1313" s="97" t="s">
        <v>2192</v>
      </c>
      <c r="BU1313" s="97" t="s">
        <v>4347</v>
      </c>
      <c r="BV1313" s="97" t="s">
        <v>662</v>
      </c>
      <c r="BW1313" s="97" t="s">
        <v>2192</v>
      </c>
    </row>
    <row r="1314" spans="51:75" x14ac:dyDescent="0.3">
      <c r="AY1314" s="124" t="e">
        <f>VLOOKUP(C1314,#REF!, 2,FALSE)</f>
        <v>#REF!</v>
      </c>
      <c r="BM1314" s="97" t="s">
        <v>108</v>
      </c>
      <c r="BN1314" s="97" t="s">
        <v>625</v>
      </c>
      <c r="BO1314" s="97" t="s">
        <v>3018</v>
      </c>
      <c r="BU1314" s="97" t="s">
        <v>108</v>
      </c>
      <c r="BV1314" s="97" t="s">
        <v>625</v>
      </c>
      <c r="BW1314" s="97" t="s">
        <v>3018</v>
      </c>
    </row>
    <row r="1315" spans="51:75" x14ac:dyDescent="0.3">
      <c r="AY1315" s="124" t="e">
        <f>VLOOKUP(C1315,#REF!, 2,FALSE)</f>
        <v>#REF!</v>
      </c>
      <c r="BM1315" s="97" t="s">
        <v>4348</v>
      </c>
      <c r="BN1315" s="97" t="s">
        <v>3191</v>
      </c>
      <c r="BO1315" s="97" t="s">
        <v>4349</v>
      </c>
      <c r="BU1315" s="97" t="s">
        <v>4348</v>
      </c>
      <c r="BV1315" s="97" t="s">
        <v>3191</v>
      </c>
      <c r="BW1315" s="97" t="s">
        <v>4349</v>
      </c>
    </row>
    <row r="1316" spans="51:75" x14ac:dyDescent="0.3">
      <c r="AY1316" s="124" t="e">
        <f>VLOOKUP(C1316,#REF!, 2,FALSE)</f>
        <v>#REF!</v>
      </c>
      <c r="BM1316" s="97" t="s">
        <v>4351</v>
      </c>
      <c r="BN1316" s="97" t="s">
        <v>3191</v>
      </c>
      <c r="BO1316" s="97" t="s">
        <v>1062</v>
      </c>
      <c r="BU1316" s="97" t="s">
        <v>4351</v>
      </c>
      <c r="BV1316" s="97" t="s">
        <v>3191</v>
      </c>
      <c r="BW1316" s="97" t="s">
        <v>1062</v>
      </c>
    </row>
    <row r="1317" spans="51:75" x14ac:dyDescent="0.3">
      <c r="AY1317" s="124" t="e">
        <f>VLOOKUP(C1317,#REF!, 2,FALSE)</f>
        <v>#REF!</v>
      </c>
      <c r="BM1317" s="97" t="s">
        <v>4353</v>
      </c>
      <c r="BN1317" s="97" t="s">
        <v>1342</v>
      </c>
      <c r="BO1317" s="97" t="s">
        <v>4354</v>
      </c>
      <c r="BU1317" s="97" t="s">
        <v>4353</v>
      </c>
      <c r="BV1317" s="97" t="s">
        <v>1342</v>
      </c>
      <c r="BW1317" s="97" t="s">
        <v>4354</v>
      </c>
    </row>
    <row r="1318" spans="51:75" x14ac:dyDescent="0.3">
      <c r="AY1318" s="124" t="e">
        <f>VLOOKUP(C1318,#REF!, 2,FALSE)</f>
        <v>#REF!</v>
      </c>
      <c r="BM1318" s="97" t="s">
        <v>4355</v>
      </c>
      <c r="BN1318" s="97" t="s">
        <v>3191</v>
      </c>
      <c r="BO1318" s="97" t="s">
        <v>4356</v>
      </c>
      <c r="BU1318" s="97" t="s">
        <v>4355</v>
      </c>
      <c r="BV1318" s="97" t="s">
        <v>3191</v>
      </c>
      <c r="BW1318" s="97" t="s">
        <v>4356</v>
      </c>
    </row>
    <row r="1319" spans="51:75" x14ac:dyDescent="0.3">
      <c r="AY1319" s="124" t="e">
        <f>VLOOKUP(C1319,#REF!, 2,FALSE)</f>
        <v>#REF!</v>
      </c>
      <c r="BM1319" s="97" t="s">
        <v>4357</v>
      </c>
      <c r="BN1319" s="97" t="s">
        <v>16973</v>
      </c>
      <c r="BO1319" s="97" t="s">
        <v>770</v>
      </c>
      <c r="BU1319" s="97" t="s">
        <v>4357</v>
      </c>
      <c r="BV1319" s="97" t="s">
        <v>16973</v>
      </c>
      <c r="BW1319" s="97" t="s">
        <v>770</v>
      </c>
    </row>
    <row r="1320" spans="51:75" x14ac:dyDescent="0.3">
      <c r="AY1320" s="124" t="e">
        <f>VLOOKUP(C1320,#REF!, 2,FALSE)</f>
        <v>#REF!</v>
      </c>
      <c r="BM1320" s="97" t="s">
        <v>4358</v>
      </c>
      <c r="BN1320" s="97" t="s">
        <v>2983</v>
      </c>
      <c r="BO1320" s="97" t="s">
        <v>2983</v>
      </c>
      <c r="BU1320" s="97" t="s">
        <v>4358</v>
      </c>
      <c r="BV1320" s="97" t="s">
        <v>2983</v>
      </c>
      <c r="BW1320" s="97" t="s">
        <v>2983</v>
      </c>
    </row>
    <row r="1321" spans="51:75" x14ac:dyDescent="0.3">
      <c r="AY1321" s="124" t="e">
        <f>VLOOKUP(C1321,#REF!, 2,FALSE)</f>
        <v>#REF!</v>
      </c>
      <c r="BM1321" s="97" t="s">
        <v>4359</v>
      </c>
      <c r="BN1321" s="97" t="s">
        <v>2983</v>
      </c>
      <c r="BO1321" s="97" t="s">
        <v>2983</v>
      </c>
      <c r="BU1321" s="97" t="s">
        <v>4359</v>
      </c>
      <c r="BV1321" s="97" t="s">
        <v>2983</v>
      </c>
      <c r="BW1321" s="97" t="s">
        <v>2983</v>
      </c>
    </row>
    <row r="1322" spans="51:75" x14ac:dyDescent="0.3">
      <c r="AY1322" s="124" t="e">
        <f>VLOOKUP(C1322,#REF!, 2,FALSE)</f>
        <v>#REF!</v>
      </c>
      <c r="BM1322" s="97" t="s">
        <v>4360</v>
      </c>
      <c r="BN1322" s="97" t="s">
        <v>1139</v>
      </c>
      <c r="BO1322" s="97" t="s">
        <v>770</v>
      </c>
      <c r="BU1322" s="97" t="s">
        <v>4360</v>
      </c>
      <c r="BV1322" s="97" t="s">
        <v>1139</v>
      </c>
      <c r="BW1322" s="97" t="s">
        <v>770</v>
      </c>
    </row>
    <row r="1323" spans="51:75" x14ac:dyDescent="0.3">
      <c r="AY1323" s="124" t="e">
        <f>VLOOKUP(C1323,#REF!, 2,FALSE)</f>
        <v>#REF!</v>
      </c>
      <c r="BM1323" s="97" t="s">
        <v>4361</v>
      </c>
      <c r="BN1323" s="97" t="s">
        <v>639</v>
      </c>
      <c r="BO1323" s="97" t="s">
        <v>4362</v>
      </c>
      <c r="BU1323" s="97" t="s">
        <v>4361</v>
      </c>
      <c r="BV1323" s="97" t="s">
        <v>639</v>
      </c>
      <c r="BW1323" s="97" t="s">
        <v>4362</v>
      </c>
    </row>
    <row r="1324" spans="51:75" x14ac:dyDescent="0.3">
      <c r="AY1324" s="124" t="e">
        <f>VLOOKUP(C1324,#REF!, 2,FALSE)</f>
        <v>#REF!</v>
      </c>
      <c r="BM1324" s="97" t="s">
        <v>4365</v>
      </c>
      <c r="BN1324" s="97" t="s">
        <v>3237</v>
      </c>
      <c r="BO1324" s="97" t="s">
        <v>770</v>
      </c>
      <c r="BU1324" s="97" t="s">
        <v>4365</v>
      </c>
      <c r="BV1324" s="97" t="s">
        <v>3237</v>
      </c>
      <c r="BW1324" s="97" t="s">
        <v>770</v>
      </c>
    </row>
    <row r="1325" spans="51:75" x14ac:dyDescent="0.3">
      <c r="AY1325" s="124" t="e">
        <f>VLOOKUP(C1325,#REF!, 2,FALSE)</f>
        <v>#REF!</v>
      </c>
      <c r="BM1325" s="97" t="s">
        <v>4366</v>
      </c>
      <c r="BN1325" s="97" t="s">
        <v>3000</v>
      </c>
      <c r="BO1325" s="97" t="s">
        <v>2362</v>
      </c>
      <c r="BU1325" s="97" t="s">
        <v>4366</v>
      </c>
      <c r="BV1325" s="97" t="s">
        <v>3000</v>
      </c>
      <c r="BW1325" s="97" t="s">
        <v>2362</v>
      </c>
    </row>
    <row r="1326" spans="51:75" x14ac:dyDescent="0.3">
      <c r="AY1326" s="124" t="e">
        <f>VLOOKUP(C1326,#REF!, 2,FALSE)</f>
        <v>#REF!</v>
      </c>
      <c r="BM1326" s="97" t="s">
        <v>4367</v>
      </c>
      <c r="BN1326" s="97" t="s">
        <v>3237</v>
      </c>
      <c r="BO1326" s="97" t="s">
        <v>692</v>
      </c>
      <c r="BU1326" s="97" t="s">
        <v>4367</v>
      </c>
      <c r="BV1326" s="97" t="s">
        <v>3237</v>
      </c>
      <c r="BW1326" s="97" t="s">
        <v>692</v>
      </c>
    </row>
    <row r="1327" spans="51:75" x14ac:dyDescent="0.3">
      <c r="AY1327" s="124" t="e">
        <f>VLOOKUP(C1327,#REF!, 2,FALSE)</f>
        <v>#REF!</v>
      </c>
      <c r="BM1327" s="97" t="s">
        <v>4368</v>
      </c>
      <c r="BN1327" s="97" t="s">
        <v>3237</v>
      </c>
      <c r="BO1327" s="97" t="s">
        <v>1801</v>
      </c>
      <c r="BU1327" s="97" t="s">
        <v>4368</v>
      </c>
      <c r="BV1327" s="97" t="s">
        <v>3237</v>
      </c>
      <c r="BW1327" s="97" t="s">
        <v>1801</v>
      </c>
    </row>
    <row r="1328" spans="51:75" x14ac:dyDescent="0.3">
      <c r="AY1328" s="124" t="e">
        <f>VLOOKUP(C1328,#REF!, 2,FALSE)</f>
        <v>#REF!</v>
      </c>
      <c r="BM1328" s="97" t="s">
        <v>4369</v>
      </c>
      <c r="BN1328" s="97" t="s">
        <v>3000</v>
      </c>
      <c r="BO1328" s="97" t="s">
        <v>717</v>
      </c>
      <c r="BU1328" s="97" t="s">
        <v>4369</v>
      </c>
      <c r="BV1328" s="97" t="s">
        <v>3000</v>
      </c>
      <c r="BW1328" s="97" t="s">
        <v>717</v>
      </c>
    </row>
    <row r="1329" spans="51:75" x14ac:dyDescent="0.3">
      <c r="AY1329" s="124" t="e">
        <f>VLOOKUP(C1329,#REF!, 2,FALSE)</f>
        <v>#REF!</v>
      </c>
      <c r="BM1329" s="97" t="s">
        <v>4370</v>
      </c>
      <c r="BN1329" s="97" t="s">
        <v>2983</v>
      </c>
      <c r="BO1329" s="97" t="s">
        <v>770</v>
      </c>
      <c r="BU1329" s="97" t="s">
        <v>4370</v>
      </c>
      <c r="BV1329" s="97" t="s">
        <v>2983</v>
      </c>
      <c r="BW1329" s="97" t="s">
        <v>770</v>
      </c>
    </row>
    <row r="1330" spans="51:75" x14ac:dyDescent="0.3">
      <c r="AY1330" s="124" t="e">
        <f>VLOOKUP(C1330,#REF!, 2,FALSE)</f>
        <v>#REF!</v>
      </c>
      <c r="BM1330" s="97" t="s">
        <v>4371</v>
      </c>
      <c r="BN1330" s="97" t="s">
        <v>3000</v>
      </c>
      <c r="BO1330" s="97" t="s">
        <v>725</v>
      </c>
      <c r="BU1330" s="97" t="s">
        <v>4371</v>
      </c>
      <c r="BV1330" s="97" t="s">
        <v>3000</v>
      </c>
      <c r="BW1330" s="97" t="s">
        <v>725</v>
      </c>
    </row>
    <row r="1331" spans="51:75" x14ac:dyDescent="0.3">
      <c r="AY1331" s="124" t="e">
        <f>VLOOKUP(C1331,#REF!, 2,FALSE)</f>
        <v>#REF!</v>
      </c>
      <c r="BM1331" s="97" t="s">
        <v>4372</v>
      </c>
      <c r="BN1331" s="97" t="s">
        <v>1139</v>
      </c>
      <c r="BO1331" s="97" t="s">
        <v>725</v>
      </c>
      <c r="BU1331" s="97" t="s">
        <v>4372</v>
      </c>
      <c r="BV1331" s="97" t="s">
        <v>1139</v>
      </c>
      <c r="BW1331" s="97" t="s">
        <v>725</v>
      </c>
    </row>
    <row r="1332" spans="51:75" x14ac:dyDescent="0.3">
      <c r="AY1332" s="124" t="e">
        <f>VLOOKUP(C1332,#REF!, 2,FALSE)</f>
        <v>#REF!</v>
      </c>
      <c r="BM1332" s="97" t="s">
        <v>4373</v>
      </c>
      <c r="BN1332" s="97" t="s">
        <v>1342</v>
      </c>
      <c r="BO1332" s="97" t="s">
        <v>4375</v>
      </c>
      <c r="BU1332" s="97" t="s">
        <v>4373</v>
      </c>
      <c r="BV1332" s="97" t="s">
        <v>1342</v>
      </c>
      <c r="BW1332" s="97" t="s">
        <v>4375</v>
      </c>
    </row>
    <row r="1333" spans="51:75" x14ac:dyDescent="0.3">
      <c r="AY1333" s="124" t="e">
        <f>VLOOKUP(C1333,#REF!, 2,FALSE)</f>
        <v>#REF!</v>
      </c>
      <c r="BM1333" s="97" t="s">
        <v>4376</v>
      </c>
      <c r="BN1333" s="97" t="s">
        <v>715</v>
      </c>
      <c r="BO1333" s="97" t="s">
        <v>4378</v>
      </c>
      <c r="BU1333" s="97" t="s">
        <v>4376</v>
      </c>
      <c r="BV1333" s="97" t="s">
        <v>715</v>
      </c>
      <c r="BW1333" s="97" t="s">
        <v>4378</v>
      </c>
    </row>
    <row r="1334" spans="51:75" x14ac:dyDescent="0.3">
      <c r="AY1334" s="124" t="e">
        <f>VLOOKUP(C1334,#REF!, 2,FALSE)</f>
        <v>#REF!</v>
      </c>
      <c r="BM1334" s="97" t="s">
        <v>4379</v>
      </c>
      <c r="BN1334" s="97" t="s">
        <v>3191</v>
      </c>
      <c r="BO1334" s="97" t="s">
        <v>4380</v>
      </c>
      <c r="BU1334" s="97" t="s">
        <v>4379</v>
      </c>
      <c r="BV1334" s="97" t="s">
        <v>3191</v>
      </c>
      <c r="BW1334" s="97" t="s">
        <v>4380</v>
      </c>
    </row>
    <row r="1335" spans="51:75" x14ac:dyDescent="0.3">
      <c r="AY1335" s="124" t="e">
        <f>VLOOKUP(C1335,#REF!, 2,FALSE)</f>
        <v>#REF!</v>
      </c>
      <c r="BM1335" s="97" t="s">
        <v>4381</v>
      </c>
      <c r="BN1335" s="97" t="s">
        <v>862</v>
      </c>
      <c r="BO1335" s="97" t="s">
        <v>4382</v>
      </c>
      <c r="BU1335" s="97" t="s">
        <v>4381</v>
      </c>
      <c r="BV1335" s="97" t="s">
        <v>862</v>
      </c>
      <c r="BW1335" s="97" t="s">
        <v>4382</v>
      </c>
    </row>
    <row r="1336" spans="51:75" x14ac:dyDescent="0.3">
      <c r="AY1336" s="124" t="e">
        <f>VLOOKUP(C1336,#REF!, 2,FALSE)</f>
        <v>#REF!</v>
      </c>
      <c r="BM1336" s="97" t="s">
        <v>4384</v>
      </c>
      <c r="BN1336" s="97" t="s">
        <v>3191</v>
      </c>
      <c r="BO1336" s="97" t="s">
        <v>4385</v>
      </c>
      <c r="BU1336" s="97" t="s">
        <v>4384</v>
      </c>
      <c r="BV1336" s="97" t="s">
        <v>3191</v>
      </c>
      <c r="BW1336" s="97" t="s">
        <v>4385</v>
      </c>
    </row>
    <row r="1337" spans="51:75" x14ac:dyDescent="0.3">
      <c r="AY1337" s="124" t="e">
        <f>VLOOKUP(C1337,#REF!, 2,FALSE)</f>
        <v>#REF!</v>
      </c>
      <c r="BM1337" s="97" t="s">
        <v>4386</v>
      </c>
      <c r="BN1337" s="97" t="s">
        <v>657</v>
      </c>
      <c r="BO1337" s="97" t="s">
        <v>4388</v>
      </c>
      <c r="BU1337" s="97" t="s">
        <v>4386</v>
      </c>
      <c r="BV1337" s="97" t="s">
        <v>657</v>
      </c>
      <c r="BW1337" s="97" t="s">
        <v>4388</v>
      </c>
    </row>
    <row r="1338" spans="51:75" x14ac:dyDescent="0.3">
      <c r="AY1338" s="124" t="e">
        <f>VLOOKUP(C1338,#REF!, 2,FALSE)</f>
        <v>#REF!</v>
      </c>
      <c r="BM1338" s="97" t="s">
        <v>4390</v>
      </c>
      <c r="BN1338" s="97" t="s">
        <v>3191</v>
      </c>
      <c r="BO1338" s="97" t="s">
        <v>1163</v>
      </c>
      <c r="BU1338" s="97" t="s">
        <v>4390</v>
      </c>
      <c r="BV1338" s="97" t="s">
        <v>3191</v>
      </c>
      <c r="BW1338" s="97" t="s">
        <v>1163</v>
      </c>
    </row>
    <row r="1339" spans="51:75" x14ac:dyDescent="0.3">
      <c r="AY1339" s="124" t="e">
        <f>VLOOKUP(C1339,#REF!, 2,FALSE)</f>
        <v>#REF!</v>
      </c>
      <c r="BM1339" s="97" t="s">
        <v>4391</v>
      </c>
      <c r="BN1339" s="97" t="s">
        <v>3191</v>
      </c>
      <c r="BO1339" s="97" t="s">
        <v>4393</v>
      </c>
      <c r="BU1339" s="97" t="s">
        <v>4391</v>
      </c>
      <c r="BV1339" s="97" t="s">
        <v>3191</v>
      </c>
      <c r="BW1339" s="97" t="s">
        <v>4393</v>
      </c>
    </row>
    <row r="1340" spans="51:75" x14ac:dyDescent="0.3">
      <c r="AY1340" s="124" t="e">
        <f>VLOOKUP(C1340,#REF!, 2,FALSE)</f>
        <v>#REF!</v>
      </c>
      <c r="BM1340" s="97" t="s">
        <v>72</v>
      </c>
      <c r="BN1340" s="97" t="s">
        <v>1342</v>
      </c>
      <c r="BO1340" s="97" t="s">
        <v>1010</v>
      </c>
      <c r="BU1340" s="97" t="s">
        <v>72</v>
      </c>
      <c r="BV1340" s="97" t="s">
        <v>1342</v>
      </c>
      <c r="BW1340" s="97" t="s">
        <v>1010</v>
      </c>
    </row>
    <row r="1341" spans="51:75" x14ac:dyDescent="0.3">
      <c r="AY1341" s="124" t="e">
        <f>VLOOKUP(C1341,#REF!, 2,FALSE)</f>
        <v>#REF!</v>
      </c>
      <c r="BM1341" s="97" t="s">
        <v>109</v>
      </c>
      <c r="BN1341" s="97" t="s">
        <v>621</v>
      </c>
      <c r="BO1341" s="97" t="s">
        <v>4394</v>
      </c>
      <c r="BU1341" s="97" t="s">
        <v>109</v>
      </c>
      <c r="BV1341" s="97" t="s">
        <v>621</v>
      </c>
      <c r="BW1341" s="97" t="s">
        <v>4394</v>
      </c>
    </row>
    <row r="1342" spans="51:75" x14ac:dyDescent="0.3">
      <c r="AY1342" s="124" t="e">
        <f>VLOOKUP(C1342,#REF!, 2,FALSE)</f>
        <v>#REF!</v>
      </c>
      <c r="BM1342" s="97" t="s">
        <v>4395</v>
      </c>
      <c r="BN1342" s="97" t="s">
        <v>731</v>
      </c>
      <c r="BO1342" s="97" t="s">
        <v>4396</v>
      </c>
      <c r="BU1342" s="97" t="s">
        <v>4395</v>
      </c>
      <c r="BV1342" s="97" t="s">
        <v>731</v>
      </c>
      <c r="BW1342" s="97" t="s">
        <v>4396</v>
      </c>
    </row>
    <row r="1343" spans="51:75" x14ac:dyDescent="0.3">
      <c r="AY1343" s="124" t="e">
        <f>VLOOKUP(C1343,#REF!, 2,FALSE)</f>
        <v>#REF!</v>
      </c>
      <c r="BM1343" s="97" t="s">
        <v>4397</v>
      </c>
      <c r="BN1343" s="97" t="s">
        <v>3043</v>
      </c>
      <c r="BO1343" s="97" t="s">
        <v>4398</v>
      </c>
      <c r="BU1343" s="97" t="s">
        <v>4397</v>
      </c>
      <c r="BV1343" s="97" t="s">
        <v>3043</v>
      </c>
      <c r="BW1343" s="97" t="s">
        <v>4398</v>
      </c>
    </row>
    <row r="1344" spans="51:75" x14ac:dyDescent="0.3">
      <c r="AY1344" s="124" t="e">
        <f>VLOOKUP(C1344,#REF!, 2,FALSE)</f>
        <v>#REF!</v>
      </c>
      <c r="BM1344" s="97" t="s">
        <v>4399</v>
      </c>
      <c r="BN1344" s="97" t="s">
        <v>623</v>
      </c>
      <c r="BO1344" s="97" t="s">
        <v>4050</v>
      </c>
      <c r="BU1344" s="97" t="s">
        <v>4399</v>
      </c>
      <c r="BV1344" s="97" t="s">
        <v>623</v>
      </c>
      <c r="BW1344" s="97" t="s">
        <v>4050</v>
      </c>
    </row>
    <row r="1345" spans="51:75" x14ac:dyDescent="0.3">
      <c r="AY1345" s="124" t="e">
        <f>VLOOKUP(C1345,#REF!, 2,FALSE)</f>
        <v>#REF!</v>
      </c>
      <c r="BM1345" s="97" t="s">
        <v>4401</v>
      </c>
      <c r="BN1345" s="97" t="s">
        <v>619</v>
      </c>
      <c r="BO1345" s="97" t="s">
        <v>4402</v>
      </c>
      <c r="BU1345" s="97" t="s">
        <v>4401</v>
      </c>
      <c r="BV1345" s="97" t="s">
        <v>619</v>
      </c>
      <c r="BW1345" s="97" t="s">
        <v>4402</v>
      </c>
    </row>
    <row r="1346" spans="51:75" x14ac:dyDescent="0.3">
      <c r="AY1346" s="124" t="e">
        <f>VLOOKUP(C1346,#REF!, 2,FALSE)</f>
        <v>#REF!</v>
      </c>
      <c r="BM1346" s="97" t="s">
        <v>4403</v>
      </c>
      <c r="BN1346" s="97" t="s">
        <v>613</v>
      </c>
      <c r="BO1346" s="97" t="s">
        <v>2971</v>
      </c>
      <c r="BU1346" s="97" t="s">
        <v>4403</v>
      </c>
      <c r="BV1346" s="97" t="s">
        <v>613</v>
      </c>
      <c r="BW1346" s="97" t="s">
        <v>2971</v>
      </c>
    </row>
    <row r="1347" spans="51:75" x14ac:dyDescent="0.3">
      <c r="AY1347" s="124" t="e">
        <f>VLOOKUP(C1347,#REF!, 2,FALSE)</f>
        <v>#REF!</v>
      </c>
      <c r="BM1347" s="97" t="s">
        <v>4405</v>
      </c>
      <c r="BN1347" s="97" t="s">
        <v>619</v>
      </c>
      <c r="BO1347" s="97" t="s">
        <v>4406</v>
      </c>
      <c r="BU1347" s="97" t="s">
        <v>4405</v>
      </c>
      <c r="BV1347" s="97" t="s">
        <v>619</v>
      </c>
      <c r="BW1347" s="97" t="s">
        <v>4406</v>
      </c>
    </row>
    <row r="1348" spans="51:75" x14ac:dyDescent="0.3">
      <c r="AY1348" s="124" t="e">
        <f>VLOOKUP(C1348,#REF!, 2,FALSE)</f>
        <v>#REF!</v>
      </c>
      <c r="BM1348" s="97" t="s">
        <v>4407</v>
      </c>
      <c r="BN1348" s="97" t="s">
        <v>666</v>
      </c>
      <c r="BO1348" s="97" t="s">
        <v>4409</v>
      </c>
      <c r="BU1348" s="97" t="s">
        <v>4407</v>
      </c>
      <c r="BV1348" s="97" t="s">
        <v>666</v>
      </c>
      <c r="BW1348" s="97" t="s">
        <v>4409</v>
      </c>
    </row>
    <row r="1349" spans="51:75" x14ac:dyDescent="0.3">
      <c r="AY1349" s="124" t="e">
        <f>VLOOKUP(C1349,#REF!, 2,FALSE)</f>
        <v>#REF!</v>
      </c>
      <c r="BM1349" s="97" t="s">
        <v>865</v>
      </c>
      <c r="BN1349" s="97" t="s">
        <v>3237</v>
      </c>
      <c r="BO1349" s="97" t="s">
        <v>4410</v>
      </c>
      <c r="BU1349" s="97" t="s">
        <v>865</v>
      </c>
      <c r="BV1349" s="97" t="s">
        <v>3237</v>
      </c>
      <c r="BW1349" s="97" t="s">
        <v>4410</v>
      </c>
    </row>
    <row r="1350" spans="51:75" x14ac:dyDescent="0.3">
      <c r="AY1350" s="124" t="e">
        <f>VLOOKUP(C1350,#REF!, 2,FALSE)</f>
        <v>#REF!</v>
      </c>
      <c r="BM1350" s="97" t="s">
        <v>4411</v>
      </c>
      <c r="BN1350" s="97" t="s">
        <v>662</v>
      </c>
      <c r="BO1350" s="97" t="s">
        <v>4412</v>
      </c>
      <c r="BU1350" s="97" t="s">
        <v>4411</v>
      </c>
      <c r="BV1350" s="97" t="s">
        <v>662</v>
      </c>
      <c r="BW1350" s="97" t="s">
        <v>4412</v>
      </c>
    </row>
    <row r="1351" spans="51:75" x14ac:dyDescent="0.3">
      <c r="AY1351" s="124" t="e">
        <f>VLOOKUP(C1351,#REF!, 2,FALSE)</f>
        <v>#REF!</v>
      </c>
      <c r="BM1351" s="97" t="s">
        <v>110</v>
      </c>
      <c r="BN1351" s="97" t="s">
        <v>658</v>
      </c>
      <c r="BO1351" s="97" t="s">
        <v>4413</v>
      </c>
      <c r="BU1351" s="97" t="s">
        <v>110</v>
      </c>
      <c r="BV1351" s="97" t="s">
        <v>658</v>
      </c>
      <c r="BW1351" s="97" t="s">
        <v>4413</v>
      </c>
    </row>
    <row r="1352" spans="51:75" x14ac:dyDescent="0.3">
      <c r="AY1352" s="124" t="e">
        <f>VLOOKUP(C1352,#REF!, 2,FALSE)</f>
        <v>#REF!</v>
      </c>
      <c r="BM1352" s="97" t="s">
        <v>4415</v>
      </c>
      <c r="BN1352" s="97" t="s">
        <v>3237</v>
      </c>
      <c r="BO1352" s="97" t="s">
        <v>4416</v>
      </c>
      <c r="BU1352" s="97" t="s">
        <v>4415</v>
      </c>
      <c r="BV1352" s="97" t="s">
        <v>3237</v>
      </c>
      <c r="BW1352" s="97" t="s">
        <v>4416</v>
      </c>
    </row>
    <row r="1353" spans="51:75" x14ac:dyDescent="0.3">
      <c r="AY1353" s="124" t="e">
        <f>VLOOKUP(C1353,#REF!, 2,FALSE)</f>
        <v>#REF!</v>
      </c>
      <c r="BM1353" s="97" t="s">
        <v>4417</v>
      </c>
      <c r="BN1353" s="97" t="s">
        <v>3191</v>
      </c>
      <c r="BO1353" s="97" t="s">
        <v>4418</v>
      </c>
      <c r="BU1353" s="97" t="s">
        <v>4417</v>
      </c>
      <c r="BV1353" s="97" t="s">
        <v>3191</v>
      </c>
      <c r="BW1353" s="97" t="s">
        <v>4418</v>
      </c>
    </row>
    <row r="1354" spans="51:75" x14ac:dyDescent="0.3">
      <c r="AY1354" s="124" t="e">
        <f>VLOOKUP(C1354,#REF!, 2,FALSE)</f>
        <v>#REF!</v>
      </c>
      <c r="BM1354" s="97" t="s">
        <v>4420</v>
      </c>
      <c r="BN1354" s="97" t="s">
        <v>1013</v>
      </c>
      <c r="BO1354" s="97" t="s">
        <v>2937</v>
      </c>
      <c r="BU1354" s="97" t="s">
        <v>4420</v>
      </c>
      <c r="BV1354" s="97" t="s">
        <v>1013</v>
      </c>
      <c r="BW1354" s="97" t="s">
        <v>2937</v>
      </c>
    </row>
    <row r="1355" spans="51:75" x14ac:dyDescent="0.3">
      <c r="AY1355" s="124" t="e">
        <f>VLOOKUP(C1355,#REF!, 2,FALSE)</f>
        <v>#REF!</v>
      </c>
      <c r="BM1355" s="97" t="s">
        <v>4423</v>
      </c>
      <c r="BN1355" s="97" t="s">
        <v>3237</v>
      </c>
      <c r="BO1355" s="97" t="s">
        <v>1958</v>
      </c>
      <c r="BU1355" s="97" t="s">
        <v>4423</v>
      </c>
      <c r="BV1355" s="97" t="s">
        <v>3237</v>
      </c>
      <c r="BW1355" s="97" t="s">
        <v>1958</v>
      </c>
    </row>
    <row r="1356" spans="51:75" x14ac:dyDescent="0.3">
      <c r="AY1356" s="124" t="e">
        <f>VLOOKUP(C1356,#REF!, 2,FALSE)</f>
        <v>#REF!</v>
      </c>
      <c r="BM1356" s="97" t="s">
        <v>4424</v>
      </c>
      <c r="BN1356" s="97" t="s">
        <v>3191</v>
      </c>
      <c r="BO1356" s="97" t="s">
        <v>4425</v>
      </c>
      <c r="BU1356" s="97" t="s">
        <v>4424</v>
      </c>
      <c r="BV1356" s="97" t="s">
        <v>3191</v>
      </c>
      <c r="BW1356" s="97" t="s">
        <v>4425</v>
      </c>
    </row>
    <row r="1357" spans="51:75" x14ac:dyDescent="0.3">
      <c r="AY1357" s="124" t="e">
        <f>VLOOKUP(C1357,#REF!, 2,FALSE)</f>
        <v>#REF!</v>
      </c>
      <c r="BM1357" s="97" t="s">
        <v>4426</v>
      </c>
      <c r="BN1357" s="97" t="s">
        <v>3191</v>
      </c>
      <c r="BO1357" s="97" t="s">
        <v>4428</v>
      </c>
      <c r="BU1357" s="97" t="s">
        <v>4426</v>
      </c>
      <c r="BV1357" s="97" t="s">
        <v>3191</v>
      </c>
      <c r="BW1357" s="97" t="s">
        <v>4428</v>
      </c>
    </row>
    <row r="1358" spans="51:75" x14ac:dyDescent="0.3">
      <c r="AY1358" s="124" t="e">
        <f>VLOOKUP(C1358,#REF!, 2,FALSE)</f>
        <v>#REF!</v>
      </c>
      <c r="BM1358" s="97" t="s">
        <v>4430</v>
      </c>
      <c r="BN1358" s="97" t="s">
        <v>3191</v>
      </c>
      <c r="BO1358" s="97" t="s">
        <v>4431</v>
      </c>
      <c r="BU1358" s="97" t="s">
        <v>4430</v>
      </c>
      <c r="BV1358" s="97" t="s">
        <v>3191</v>
      </c>
      <c r="BW1358" s="97" t="s">
        <v>4431</v>
      </c>
    </row>
    <row r="1359" spans="51:75" x14ac:dyDescent="0.3">
      <c r="AY1359" s="124" t="e">
        <f>VLOOKUP(C1359,#REF!, 2,FALSE)</f>
        <v>#REF!</v>
      </c>
      <c r="BM1359" s="97" t="s">
        <v>150</v>
      </c>
      <c r="BN1359" s="97" t="s">
        <v>3191</v>
      </c>
      <c r="BO1359" s="97" t="s">
        <v>4432</v>
      </c>
      <c r="BU1359" s="97" t="s">
        <v>150</v>
      </c>
      <c r="BV1359" s="97" t="s">
        <v>3191</v>
      </c>
      <c r="BW1359" s="97" t="s">
        <v>4432</v>
      </c>
    </row>
    <row r="1360" spans="51:75" x14ac:dyDescent="0.3">
      <c r="AY1360" s="124" t="e">
        <f>VLOOKUP(C1360,#REF!, 2,FALSE)</f>
        <v>#REF!</v>
      </c>
      <c r="BM1360" s="97" t="s">
        <v>4433</v>
      </c>
      <c r="BN1360" s="97" t="s">
        <v>662</v>
      </c>
      <c r="BO1360" s="97" t="s">
        <v>1869</v>
      </c>
      <c r="BU1360" s="97" t="s">
        <v>4433</v>
      </c>
      <c r="BV1360" s="97" t="s">
        <v>662</v>
      </c>
      <c r="BW1360" s="97" t="s">
        <v>1869</v>
      </c>
    </row>
    <row r="1361" spans="51:75" x14ac:dyDescent="0.3">
      <c r="AY1361" s="124" t="e">
        <f>VLOOKUP(C1361,#REF!, 2,FALSE)</f>
        <v>#REF!</v>
      </c>
      <c r="BM1361" s="97" t="s">
        <v>866</v>
      </c>
      <c r="BN1361" s="97" t="s">
        <v>1342</v>
      </c>
      <c r="BO1361" s="97" t="s">
        <v>4435</v>
      </c>
      <c r="BU1361" s="97" t="s">
        <v>866</v>
      </c>
      <c r="BV1361" s="97" t="s">
        <v>1342</v>
      </c>
      <c r="BW1361" s="97" t="s">
        <v>4435</v>
      </c>
    </row>
    <row r="1362" spans="51:75" x14ac:dyDescent="0.3">
      <c r="AY1362" s="124" t="e">
        <f>VLOOKUP(C1362,#REF!, 2,FALSE)</f>
        <v>#REF!</v>
      </c>
      <c r="BM1362" s="97" t="s">
        <v>867</v>
      </c>
      <c r="BN1362" s="97" t="s">
        <v>3191</v>
      </c>
      <c r="BO1362" s="97" t="s">
        <v>4436</v>
      </c>
      <c r="BU1362" s="97" t="s">
        <v>867</v>
      </c>
      <c r="BV1362" s="97" t="s">
        <v>3191</v>
      </c>
      <c r="BW1362" s="97" t="s">
        <v>4436</v>
      </c>
    </row>
    <row r="1363" spans="51:75" x14ac:dyDescent="0.3">
      <c r="AY1363" s="124" t="e">
        <f>VLOOKUP(C1363,#REF!, 2,FALSE)</f>
        <v>#REF!</v>
      </c>
      <c r="BM1363" s="97" t="s">
        <v>4437</v>
      </c>
      <c r="BN1363" s="97" t="s">
        <v>662</v>
      </c>
      <c r="BO1363" s="97" t="s">
        <v>4438</v>
      </c>
      <c r="BU1363" s="97" t="s">
        <v>4437</v>
      </c>
      <c r="BV1363" s="97" t="s">
        <v>662</v>
      </c>
      <c r="BW1363" s="97" t="s">
        <v>4438</v>
      </c>
    </row>
    <row r="1364" spans="51:75" x14ac:dyDescent="0.3">
      <c r="AY1364" s="124" t="e">
        <f>VLOOKUP(C1364,#REF!, 2,FALSE)</f>
        <v>#REF!</v>
      </c>
      <c r="BM1364" s="97" t="s">
        <v>4440</v>
      </c>
      <c r="BN1364" s="97" t="s">
        <v>669</v>
      </c>
      <c r="BO1364" s="97" t="s">
        <v>1068</v>
      </c>
      <c r="BU1364" s="97" t="s">
        <v>4440</v>
      </c>
      <c r="BV1364" s="97" t="s">
        <v>669</v>
      </c>
      <c r="BW1364" s="97" t="s">
        <v>1068</v>
      </c>
    </row>
    <row r="1365" spans="51:75" x14ac:dyDescent="0.3">
      <c r="AY1365" s="124" t="e">
        <f>VLOOKUP(C1365,#REF!, 2,FALSE)</f>
        <v>#REF!</v>
      </c>
      <c r="BM1365" s="97" t="s">
        <v>4442</v>
      </c>
      <c r="BN1365" s="97" t="s">
        <v>636</v>
      </c>
      <c r="BO1365" s="97" t="s">
        <v>4443</v>
      </c>
      <c r="BU1365" s="97" t="s">
        <v>4442</v>
      </c>
      <c r="BV1365" s="97" t="s">
        <v>636</v>
      </c>
      <c r="BW1365" s="97" t="s">
        <v>4443</v>
      </c>
    </row>
    <row r="1366" spans="51:75" x14ac:dyDescent="0.3">
      <c r="AY1366" s="124" t="e">
        <f>VLOOKUP(C1366,#REF!, 2,FALSE)</f>
        <v>#REF!</v>
      </c>
      <c r="BM1366" s="97" t="s">
        <v>151</v>
      </c>
      <c r="BN1366" s="97" t="s">
        <v>862</v>
      </c>
      <c r="BO1366" s="97" t="s">
        <v>4445</v>
      </c>
      <c r="BU1366" s="97" t="s">
        <v>151</v>
      </c>
      <c r="BV1366" s="97" t="s">
        <v>862</v>
      </c>
      <c r="BW1366" s="97" t="s">
        <v>4445</v>
      </c>
    </row>
    <row r="1367" spans="51:75" x14ac:dyDescent="0.3">
      <c r="AY1367" s="124" t="e">
        <f>VLOOKUP(C1367,#REF!, 2,FALSE)</f>
        <v>#REF!</v>
      </c>
      <c r="BM1367" s="97" t="s">
        <v>4446</v>
      </c>
      <c r="BN1367" s="97" t="s">
        <v>658</v>
      </c>
      <c r="BO1367" s="97" t="s">
        <v>4448</v>
      </c>
      <c r="BU1367" s="97" t="s">
        <v>4446</v>
      </c>
      <c r="BV1367" s="97" t="s">
        <v>658</v>
      </c>
      <c r="BW1367" s="97" t="s">
        <v>4448</v>
      </c>
    </row>
    <row r="1368" spans="51:75" x14ac:dyDescent="0.3">
      <c r="AY1368" s="124" t="e">
        <f>VLOOKUP(C1368,#REF!, 2,FALSE)</f>
        <v>#REF!</v>
      </c>
      <c r="BM1368" s="97" t="s">
        <v>152</v>
      </c>
      <c r="BN1368" s="97" t="s">
        <v>631</v>
      </c>
      <c r="BO1368" s="97" t="s">
        <v>4449</v>
      </c>
      <c r="BU1368" s="97" t="s">
        <v>152</v>
      </c>
      <c r="BV1368" s="97" t="s">
        <v>631</v>
      </c>
      <c r="BW1368" s="97" t="s">
        <v>4449</v>
      </c>
    </row>
    <row r="1369" spans="51:75" x14ac:dyDescent="0.3">
      <c r="AY1369" s="124" t="e">
        <f>VLOOKUP(C1369,#REF!, 2,FALSE)</f>
        <v>#REF!</v>
      </c>
      <c r="BM1369" s="97" t="s">
        <v>868</v>
      </c>
      <c r="BN1369" s="97" t="s">
        <v>658</v>
      </c>
      <c r="BO1369" s="97" t="s">
        <v>4450</v>
      </c>
      <c r="BU1369" s="97" t="s">
        <v>868</v>
      </c>
      <c r="BV1369" s="97" t="s">
        <v>658</v>
      </c>
      <c r="BW1369" s="97" t="s">
        <v>4450</v>
      </c>
    </row>
    <row r="1370" spans="51:75" x14ac:dyDescent="0.3">
      <c r="AY1370" s="124" t="e">
        <f>VLOOKUP(C1370,#REF!, 2,FALSE)</f>
        <v>#REF!</v>
      </c>
      <c r="BM1370" s="97" t="s">
        <v>111</v>
      </c>
      <c r="BN1370" s="97" t="s">
        <v>719</v>
      </c>
      <c r="BO1370" s="97" t="s">
        <v>798</v>
      </c>
      <c r="BU1370" s="97" t="s">
        <v>111</v>
      </c>
      <c r="BV1370" s="97" t="s">
        <v>719</v>
      </c>
      <c r="BW1370" s="97" t="s">
        <v>798</v>
      </c>
    </row>
    <row r="1371" spans="51:75" x14ac:dyDescent="0.3">
      <c r="AY1371" s="124" t="e">
        <f>VLOOKUP(C1371,#REF!, 2,FALSE)</f>
        <v>#REF!</v>
      </c>
      <c r="BM1371" s="97" t="s">
        <v>869</v>
      </c>
      <c r="BN1371" s="97" t="s">
        <v>3191</v>
      </c>
      <c r="BO1371" s="97" t="s">
        <v>4452</v>
      </c>
      <c r="BU1371" s="97" t="s">
        <v>869</v>
      </c>
      <c r="BV1371" s="97" t="s">
        <v>3191</v>
      </c>
      <c r="BW1371" s="97" t="s">
        <v>4452</v>
      </c>
    </row>
    <row r="1372" spans="51:75" x14ac:dyDescent="0.3">
      <c r="AY1372" s="124" t="e">
        <f>VLOOKUP(C1372,#REF!, 2,FALSE)</f>
        <v>#REF!</v>
      </c>
      <c r="BM1372" s="97" t="s">
        <v>870</v>
      </c>
      <c r="BN1372" s="97" t="s">
        <v>3191</v>
      </c>
      <c r="BO1372" s="97" t="s">
        <v>4453</v>
      </c>
      <c r="BU1372" s="97" t="s">
        <v>870</v>
      </c>
      <c r="BV1372" s="97" t="s">
        <v>3191</v>
      </c>
      <c r="BW1372" s="97" t="s">
        <v>4453</v>
      </c>
    </row>
    <row r="1373" spans="51:75" x14ac:dyDescent="0.3">
      <c r="AY1373" s="124" t="e">
        <f>VLOOKUP(C1373,#REF!, 2,FALSE)</f>
        <v>#REF!</v>
      </c>
      <c r="BM1373" s="97" t="s">
        <v>871</v>
      </c>
      <c r="BN1373" s="97" t="s">
        <v>794</v>
      </c>
      <c r="BO1373" s="97" t="s">
        <v>4455</v>
      </c>
      <c r="BU1373" s="97" t="s">
        <v>871</v>
      </c>
      <c r="BV1373" s="97" t="s">
        <v>794</v>
      </c>
      <c r="BW1373" s="97" t="s">
        <v>4455</v>
      </c>
    </row>
    <row r="1374" spans="51:75" x14ac:dyDescent="0.3">
      <c r="AY1374" s="124" t="e">
        <f>VLOOKUP(C1374,#REF!, 2,FALSE)</f>
        <v>#REF!</v>
      </c>
      <c r="BM1374" s="97" t="s">
        <v>112</v>
      </c>
      <c r="BN1374" s="97" t="s">
        <v>705</v>
      </c>
      <c r="BO1374" s="97" t="s">
        <v>4456</v>
      </c>
      <c r="BU1374" s="97" t="s">
        <v>112</v>
      </c>
      <c r="BV1374" s="97" t="s">
        <v>705</v>
      </c>
      <c r="BW1374" s="97" t="s">
        <v>4456</v>
      </c>
    </row>
    <row r="1375" spans="51:75" x14ac:dyDescent="0.3">
      <c r="AY1375" s="124" t="e">
        <f>VLOOKUP(C1375,#REF!, 2,FALSE)</f>
        <v>#REF!</v>
      </c>
      <c r="BM1375" s="97" t="s">
        <v>872</v>
      </c>
      <c r="BN1375" s="97" t="s">
        <v>3191</v>
      </c>
      <c r="BO1375" s="97" t="s">
        <v>659</v>
      </c>
      <c r="BU1375" s="97" t="s">
        <v>872</v>
      </c>
      <c r="BV1375" s="97" t="s">
        <v>3191</v>
      </c>
      <c r="BW1375" s="97" t="s">
        <v>659</v>
      </c>
    </row>
    <row r="1376" spans="51:75" x14ac:dyDescent="0.3">
      <c r="AY1376" s="124" t="e">
        <f>VLOOKUP(C1376,#REF!, 2,FALSE)</f>
        <v>#REF!</v>
      </c>
      <c r="BM1376" s="97" t="s">
        <v>4457</v>
      </c>
      <c r="BN1376" s="97" t="s">
        <v>658</v>
      </c>
      <c r="BO1376" s="97" t="s">
        <v>2650</v>
      </c>
      <c r="BU1376" s="97" t="s">
        <v>4457</v>
      </c>
      <c r="BV1376" s="97" t="s">
        <v>658</v>
      </c>
      <c r="BW1376" s="97" t="s">
        <v>2650</v>
      </c>
    </row>
    <row r="1377" spans="51:75" x14ac:dyDescent="0.3">
      <c r="AY1377" s="124" t="e">
        <f>VLOOKUP(C1377,#REF!, 2,FALSE)</f>
        <v>#REF!</v>
      </c>
      <c r="BM1377" s="97" t="s">
        <v>113</v>
      </c>
      <c r="BN1377" s="97" t="s">
        <v>655</v>
      </c>
      <c r="BO1377" s="97" t="s">
        <v>2357</v>
      </c>
      <c r="BU1377" s="97" t="s">
        <v>113</v>
      </c>
      <c r="BV1377" s="97" t="s">
        <v>655</v>
      </c>
      <c r="BW1377" s="97" t="s">
        <v>2357</v>
      </c>
    </row>
    <row r="1378" spans="51:75" x14ac:dyDescent="0.3">
      <c r="AY1378" s="124" t="e">
        <f>VLOOKUP(C1378,#REF!, 2,FALSE)</f>
        <v>#REF!</v>
      </c>
      <c r="BM1378" s="97" t="s">
        <v>4459</v>
      </c>
      <c r="BN1378" s="97" t="s">
        <v>2983</v>
      </c>
      <c r="BO1378" s="97" t="s">
        <v>2012</v>
      </c>
      <c r="BU1378" s="97" t="s">
        <v>4459</v>
      </c>
      <c r="BV1378" s="97" t="s">
        <v>2983</v>
      </c>
      <c r="BW1378" s="97" t="s">
        <v>2012</v>
      </c>
    </row>
    <row r="1379" spans="51:75" x14ac:dyDescent="0.3">
      <c r="AY1379" s="124" t="e">
        <f>VLOOKUP(C1379,#REF!, 2,FALSE)</f>
        <v>#REF!</v>
      </c>
      <c r="BM1379" s="97" t="s">
        <v>4460</v>
      </c>
      <c r="BN1379" s="97" t="s">
        <v>655</v>
      </c>
      <c r="BO1379" s="97" t="s">
        <v>2595</v>
      </c>
      <c r="BU1379" s="97" t="s">
        <v>4460</v>
      </c>
      <c r="BV1379" s="97" t="s">
        <v>655</v>
      </c>
      <c r="BW1379" s="97" t="s">
        <v>2595</v>
      </c>
    </row>
    <row r="1380" spans="51:75" x14ac:dyDescent="0.3">
      <c r="AY1380" s="124" t="e">
        <f>VLOOKUP(C1380,#REF!, 2,FALSE)</f>
        <v>#REF!</v>
      </c>
      <c r="BM1380" s="97" t="s">
        <v>4461</v>
      </c>
      <c r="BN1380" s="97" t="s">
        <v>613</v>
      </c>
      <c r="BO1380" s="97" t="s">
        <v>2433</v>
      </c>
      <c r="BU1380" s="97" t="s">
        <v>4461</v>
      </c>
      <c r="BV1380" s="97" t="s">
        <v>613</v>
      </c>
      <c r="BW1380" s="97" t="s">
        <v>2433</v>
      </c>
    </row>
    <row r="1381" spans="51:75" x14ac:dyDescent="0.3">
      <c r="AY1381" s="124" t="e">
        <f>VLOOKUP(C1381,#REF!, 2,FALSE)</f>
        <v>#REF!</v>
      </c>
      <c r="BM1381" s="97" t="s">
        <v>4463</v>
      </c>
      <c r="BN1381" s="97" t="s">
        <v>731</v>
      </c>
      <c r="BO1381" s="97" t="s">
        <v>4465</v>
      </c>
      <c r="BU1381" s="97" t="s">
        <v>4463</v>
      </c>
      <c r="BV1381" s="97" t="s">
        <v>731</v>
      </c>
      <c r="BW1381" s="97" t="s">
        <v>4465</v>
      </c>
    </row>
    <row r="1382" spans="51:75" x14ac:dyDescent="0.3">
      <c r="AY1382" s="124" t="e">
        <f>VLOOKUP(C1382,#REF!, 2,FALSE)</f>
        <v>#REF!</v>
      </c>
      <c r="BM1382" s="97" t="s">
        <v>4466</v>
      </c>
      <c r="BN1382" s="97" t="s">
        <v>661</v>
      </c>
      <c r="BO1382" s="97" t="s">
        <v>2357</v>
      </c>
      <c r="BU1382" s="97" t="s">
        <v>4466</v>
      </c>
      <c r="BV1382" s="97" t="s">
        <v>661</v>
      </c>
      <c r="BW1382" s="97" t="s">
        <v>2357</v>
      </c>
    </row>
    <row r="1383" spans="51:75" x14ac:dyDescent="0.3">
      <c r="AY1383" s="124" t="e">
        <f>VLOOKUP(C1383,#REF!, 2,FALSE)</f>
        <v>#REF!</v>
      </c>
      <c r="BM1383" s="97" t="s">
        <v>4469</v>
      </c>
      <c r="BN1383" s="97" t="s">
        <v>731</v>
      </c>
      <c r="BO1383" s="97" t="s">
        <v>4470</v>
      </c>
      <c r="BU1383" s="97" t="s">
        <v>4469</v>
      </c>
      <c r="BV1383" s="97" t="s">
        <v>731</v>
      </c>
      <c r="BW1383" s="97" t="s">
        <v>4470</v>
      </c>
    </row>
    <row r="1384" spans="51:75" x14ac:dyDescent="0.3">
      <c r="AY1384" s="124" t="e">
        <f>VLOOKUP(C1384,#REF!, 2,FALSE)</f>
        <v>#REF!</v>
      </c>
      <c r="BM1384" s="97" t="s">
        <v>4471</v>
      </c>
      <c r="BN1384" s="97" t="s">
        <v>700</v>
      </c>
      <c r="BO1384" s="97" t="s">
        <v>2357</v>
      </c>
      <c r="BU1384" s="97" t="s">
        <v>4471</v>
      </c>
      <c r="BV1384" s="97" t="s">
        <v>700</v>
      </c>
      <c r="BW1384" s="97" t="s">
        <v>2357</v>
      </c>
    </row>
    <row r="1385" spans="51:75" x14ac:dyDescent="0.3">
      <c r="AY1385" s="124" t="e">
        <f>VLOOKUP(C1385,#REF!, 2,FALSE)</f>
        <v>#REF!</v>
      </c>
      <c r="BM1385" s="97" t="s">
        <v>4472</v>
      </c>
      <c r="BN1385" s="97" t="s">
        <v>661</v>
      </c>
      <c r="BO1385" s="97" t="s">
        <v>1000</v>
      </c>
      <c r="BU1385" s="97" t="s">
        <v>4472</v>
      </c>
      <c r="BV1385" s="97" t="s">
        <v>661</v>
      </c>
      <c r="BW1385" s="97" t="s">
        <v>1000</v>
      </c>
    </row>
    <row r="1386" spans="51:75" x14ac:dyDescent="0.3">
      <c r="AY1386" s="124" t="e">
        <f>VLOOKUP(C1386,#REF!, 2,FALSE)</f>
        <v>#REF!</v>
      </c>
      <c r="BM1386" s="97" t="s">
        <v>4473</v>
      </c>
      <c r="BN1386" s="97" t="s">
        <v>3237</v>
      </c>
      <c r="BO1386" s="97" t="s">
        <v>4474</v>
      </c>
      <c r="BU1386" s="97" t="s">
        <v>4473</v>
      </c>
      <c r="BV1386" s="97" t="s">
        <v>3237</v>
      </c>
      <c r="BW1386" s="97" t="s">
        <v>4474</v>
      </c>
    </row>
    <row r="1387" spans="51:75" x14ac:dyDescent="0.3">
      <c r="AY1387" s="124" t="e">
        <f>VLOOKUP(C1387,#REF!, 2,FALSE)</f>
        <v>#REF!</v>
      </c>
      <c r="BM1387" s="97" t="s">
        <v>4475</v>
      </c>
      <c r="BN1387" s="97" t="s">
        <v>849</v>
      </c>
      <c r="BO1387" s="97" t="s">
        <v>4470</v>
      </c>
      <c r="BU1387" s="97" t="s">
        <v>4475</v>
      </c>
      <c r="BV1387" s="97" t="s">
        <v>849</v>
      </c>
      <c r="BW1387" s="97" t="s">
        <v>4470</v>
      </c>
    </row>
    <row r="1388" spans="51:75" x14ac:dyDescent="0.3">
      <c r="AY1388" s="124" t="e">
        <f>VLOOKUP(C1388,#REF!, 2,FALSE)</f>
        <v>#REF!</v>
      </c>
      <c r="BM1388" s="97" t="s">
        <v>4476</v>
      </c>
      <c r="BN1388" s="97" t="s">
        <v>626</v>
      </c>
      <c r="BO1388" s="97" t="s">
        <v>2192</v>
      </c>
      <c r="BU1388" s="97" t="s">
        <v>4476</v>
      </c>
      <c r="BV1388" s="97" t="s">
        <v>626</v>
      </c>
      <c r="BW1388" s="97" t="s">
        <v>2192</v>
      </c>
    </row>
    <row r="1389" spans="51:75" x14ac:dyDescent="0.3">
      <c r="AY1389" s="124" t="e">
        <f>VLOOKUP(C1389,#REF!, 2,FALSE)</f>
        <v>#REF!</v>
      </c>
      <c r="BM1389" s="97" t="s">
        <v>873</v>
      </c>
      <c r="BN1389" s="97" t="s">
        <v>626</v>
      </c>
      <c r="BO1389" s="97" t="s">
        <v>1277</v>
      </c>
      <c r="BU1389" s="97" t="s">
        <v>873</v>
      </c>
      <c r="BV1389" s="97" t="s">
        <v>626</v>
      </c>
      <c r="BW1389" s="97" t="s">
        <v>1277</v>
      </c>
    </row>
    <row r="1390" spans="51:75" x14ac:dyDescent="0.3">
      <c r="AY1390" s="124" t="e">
        <f>VLOOKUP(C1390,#REF!, 2,FALSE)</f>
        <v>#REF!</v>
      </c>
      <c r="BM1390" s="97" t="s">
        <v>115</v>
      </c>
      <c r="BN1390" s="97" t="s">
        <v>658</v>
      </c>
      <c r="BO1390" s="97" t="s">
        <v>2940</v>
      </c>
      <c r="BU1390" s="97" t="s">
        <v>115</v>
      </c>
      <c r="BV1390" s="97" t="s">
        <v>658</v>
      </c>
      <c r="BW1390" s="97" t="s">
        <v>2940</v>
      </c>
    </row>
    <row r="1391" spans="51:75" x14ac:dyDescent="0.3">
      <c r="AY1391" s="124" t="e">
        <f>VLOOKUP(C1391,#REF!, 2,FALSE)</f>
        <v>#REF!</v>
      </c>
      <c r="BM1391" s="97" t="s">
        <v>4478</v>
      </c>
      <c r="BN1391" s="97" t="s">
        <v>636</v>
      </c>
      <c r="BO1391" s="97" t="s">
        <v>1388</v>
      </c>
      <c r="BU1391" s="97" t="s">
        <v>4478</v>
      </c>
      <c r="BV1391" s="97" t="s">
        <v>636</v>
      </c>
      <c r="BW1391" s="97" t="s">
        <v>1388</v>
      </c>
    </row>
    <row r="1392" spans="51:75" x14ac:dyDescent="0.3">
      <c r="AY1392" s="124" t="e">
        <f>VLOOKUP(C1392,#REF!, 2,FALSE)</f>
        <v>#REF!</v>
      </c>
      <c r="BM1392" s="97" t="s">
        <v>4480</v>
      </c>
      <c r="BN1392" s="97" t="s">
        <v>852</v>
      </c>
      <c r="BO1392" s="97" t="s">
        <v>660</v>
      </c>
      <c r="BU1392" s="97" t="s">
        <v>4480</v>
      </c>
      <c r="BV1392" s="97" t="s">
        <v>852</v>
      </c>
      <c r="BW1392" s="97" t="s">
        <v>660</v>
      </c>
    </row>
    <row r="1393" spans="51:75" x14ac:dyDescent="0.3">
      <c r="AY1393" s="124" t="e">
        <f>VLOOKUP(C1393,#REF!, 2,FALSE)</f>
        <v>#REF!</v>
      </c>
      <c r="BM1393" s="97" t="s">
        <v>287</v>
      </c>
      <c r="BN1393" s="97" t="s">
        <v>3191</v>
      </c>
      <c r="BO1393" s="97" t="s">
        <v>4482</v>
      </c>
      <c r="BU1393" s="97" t="s">
        <v>287</v>
      </c>
      <c r="BV1393" s="97" t="s">
        <v>3191</v>
      </c>
      <c r="BW1393" s="97" t="s">
        <v>4482</v>
      </c>
    </row>
    <row r="1394" spans="51:75" x14ac:dyDescent="0.3">
      <c r="AY1394" s="124" t="e">
        <f>VLOOKUP(C1394,#REF!, 2,FALSE)</f>
        <v>#REF!</v>
      </c>
      <c r="BM1394" s="97" t="s">
        <v>4484</v>
      </c>
      <c r="BN1394" s="97" t="s">
        <v>731</v>
      </c>
      <c r="BO1394" s="97" t="s">
        <v>659</v>
      </c>
      <c r="BU1394" s="97" t="s">
        <v>4484</v>
      </c>
      <c r="BV1394" s="97" t="s">
        <v>731</v>
      </c>
      <c r="BW1394" s="97" t="s">
        <v>659</v>
      </c>
    </row>
    <row r="1395" spans="51:75" x14ac:dyDescent="0.3">
      <c r="AY1395" s="124" t="e">
        <f>VLOOKUP(C1395,#REF!, 2,FALSE)</f>
        <v>#REF!</v>
      </c>
      <c r="BM1395" s="97" t="s">
        <v>4485</v>
      </c>
      <c r="BN1395" s="97" t="s">
        <v>658</v>
      </c>
      <c r="BO1395" s="97" t="s">
        <v>1536</v>
      </c>
      <c r="BU1395" s="97" t="s">
        <v>4485</v>
      </c>
      <c r="BV1395" s="97" t="s">
        <v>658</v>
      </c>
      <c r="BW1395" s="97" t="s">
        <v>1536</v>
      </c>
    </row>
    <row r="1396" spans="51:75" x14ac:dyDescent="0.3">
      <c r="AY1396" s="124" t="e">
        <f>VLOOKUP(C1396,#REF!, 2,FALSE)</f>
        <v>#REF!</v>
      </c>
      <c r="BM1396" s="97" t="s">
        <v>4486</v>
      </c>
      <c r="BN1396" s="97" t="s">
        <v>3191</v>
      </c>
      <c r="BO1396" s="97" t="s">
        <v>4488</v>
      </c>
      <c r="BU1396" s="97" t="s">
        <v>4486</v>
      </c>
      <c r="BV1396" s="97" t="s">
        <v>3191</v>
      </c>
      <c r="BW1396" s="97" t="s">
        <v>4488</v>
      </c>
    </row>
    <row r="1397" spans="51:75" x14ac:dyDescent="0.3">
      <c r="AY1397" s="124" t="e">
        <f>VLOOKUP(C1397,#REF!, 2,FALSE)</f>
        <v>#REF!</v>
      </c>
      <c r="BM1397" s="97" t="s">
        <v>153</v>
      </c>
      <c r="BN1397" s="97" t="s">
        <v>3191</v>
      </c>
      <c r="BO1397" s="97" t="s">
        <v>1201</v>
      </c>
      <c r="BU1397" s="97" t="s">
        <v>153</v>
      </c>
      <c r="BV1397" s="97" t="s">
        <v>3191</v>
      </c>
      <c r="BW1397" s="97" t="s">
        <v>1201</v>
      </c>
    </row>
    <row r="1398" spans="51:75" x14ac:dyDescent="0.3">
      <c r="AY1398" s="124" t="e">
        <f>VLOOKUP(C1398,#REF!, 2,FALSE)</f>
        <v>#REF!</v>
      </c>
      <c r="BM1398" s="97" t="s">
        <v>4489</v>
      </c>
      <c r="BN1398" s="97" t="s">
        <v>658</v>
      </c>
      <c r="BO1398" s="97" t="s">
        <v>2168</v>
      </c>
      <c r="BU1398" s="97" t="s">
        <v>4489</v>
      </c>
      <c r="BV1398" s="97" t="s">
        <v>658</v>
      </c>
      <c r="BW1398" s="97" t="s">
        <v>2168</v>
      </c>
    </row>
    <row r="1399" spans="51:75" x14ac:dyDescent="0.3">
      <c r="AY1399" s="124" t="e">
        <f>VLOOKUP(C1399,#REF!, 2,FALSE)</f>
        <v>#REF!</v>
      </c>
      <c r="BM1399" s="97" t="s">
        <v>4490</v>
      </c>
      <c r="BN1399" s="97" t="s">
        <v>623</v>
      </c>
      <c r="BO1399" s="97" t="s">
        <v>2431</v>
      </c>
      <c r="BU1399" s="97" t="s">
        <v>4490</v>
      </c>
      <c r="BV1399" s="97" t="s">
        <v>623</v>
      </c>
      <c r="BW1399" s="97" t="s">
        <v>2431</v>
      </c>
    </row>
    <row r="1400" spans="51:75" x14ac:dyDescent="0.3">
      <c r="AY1400" s="124" t="e">
        <f>VLOOKUP(C1400,#REF!, 2,FALSE)</f>
        <v>#REF!</v>
      </c>
      <c r="BM1400" s="97" t="s">
        <v>114</v>
      </c>
      <c r="BN1400" s="97" t="s">
        <v>700</v>
      </c>
      <c r="BO1400" s="97" t="s">
        <v>659</v>
      </c>
      <c r="BU1400" s="97" t="s">
        <v>114</v>
      </c>
      <c r="BV1400" s="97" t="s">
        <v>700</v>
      </c>
      <c r="BW1400" s="97" t="s">
        <v>659</v>
      </c>
    </row>
    <row r="1401" spans="51:75" x14ac:dyDescent="0.3">
      <c r="AY1401" s="124" t="e">
        <f>VLOOKUP(C1401,#REF!, 2,FALSE)</f>
        <v>#REF!</v>
      </c>
      <c r="BM1401" s="97" t="s">
        <v>116</v>
      </c>
      <c r="BN1401" s="97" t="s">
        <v>705</v>
      </c>
      <c r="BO1401" s="97" t="s">
        <v>3839</v>
      </c>
      <c r="BU1401" s="97" t="s">
        <v>116</v>
      </c>
      <c r="BV1401" s="97" t="s">
        <v>705</v>
      </c>
      <c r="BW1401" s="97" t="s">
        <v>3839</v>
      </c>
    </row>
    <row r="1402" spans="51:75" x14ac:dyDescent="0.3">
      <c r="AY1402" s="124" t="e">
        <f>VLOOKUP(C1402,#REF!, 2,FALSE)</f>
        <v>#REF!</v>
      </c>
      <c r="BM1402" s="97" t="s">
        <v>154</v>
      </c>
      <c r="BN1402" s="97" t="s">
        <v>700</v>
      </c>
      <c r="BO1402" s="97" t="s">
        <v>1210</v>
      </c>
      <c r="BU1402" s="97" t="s">
        <v>154</v>
      </c>
      <c r="BV1402" s="97" t="s">
        <v>700</v>
      </c>
      <c r="BW1402" s="97" t="s">
        <v>1210</v>
      </c>
    </row>
    <row r="1403" spans="51:75" x14ac:dyDescent="0.3">
      <c r="AY1403" s="124" t="e">
        <f>VLOOKUP(C1403,#REF!, 2,FALSE)</f>
        <v>#REF!</v>
      </c>
      <c r="BM1403" s="97" t="s">
        <v>4493</v>
      </c>
      <c r="BN1403" s="97" t="s">
        <v>705</v>
      </c>
      <c r="BO1403" s="97" t="s">
        <v>659</v>
      </c>
      <c r="BU1403" s="97" t="s">
        <v>4493</v>
      </c>
      <c r="BV1403" s="97" t="s">
        <v>705</v>
      </c>
      <c r="BW1403" s="97" t="s">
        <v>659</v>
      </c>
    </row>
    <row r="1404" spans="51:75" x14ac:dyDescent="0.3">
      <c r="AY1404" s="124" t="e">
        <f>VLOOKUP(C1404,#REF!, 2,FALSE)</f>
        <v>#REF!</v>
      </c>
      <c r="BM1404" s="97" t="s">
        <v>4494</v>
      </c>
      <c r="BN1404" s="97" t="s">
        <v>700</v>
      </c>
      <c r="BO1404" s="97" t="s">
        <v>856</v>
      </c>
      <c r="BU1404" s="97" t="s">
        <v>4494</v>
      </c>
      <c r="BV1404" s="97" t="s">
        <v>700</v>
      </c>
      <c r="BW1404" s="97" t="s">
        <v>856</v>
      </c>
    </row>
    <row r="1405" spans="51:75" x14ac:dyDescent="0.3">
      <c r="AY1405" s="124" t="e">
        <f>VLOOKUP(C1405,#REF!, 2,FALSE)</f>
        <v>#REF!</v>
      </c>
      <c r="BM1405" s="97" t="s">
        <v>874</v>
      </c>
      <c r="BN1405" s="97" t="s">
        <v>3191</v>
      </c>
      <c r="BO1405" s="97" t="s">
        <v>1460</v>
      </c>
      <c r="BU1405" s="97" t="s">
        <v>874</v>
      </c>
      <c r="BV1405" s="97" t="s">
        <v>3191</v>
      </c>
      <c r="BW1405" s="97" t="s">
        <v>1460</v>
      </c>
    </row>
    <row r="1406" spans="51:75" x14ac:dyDescent="0.3">
      <c r="AY1406" s="124" t="e">
        <f>VLOOKUP(C1406,#REF!, 2,FALSE)</f>
        <v>#REF!</v>
      </c>
      <c r="BM1406" s="97" t="s">
        <v>4495</v>
      </c>
      <c r="BN1406" s="97" t="s">
        <v>661</v>
      </c>
      <c r="BO1406" s="97" t="s">
        <v>4496</v>
      </c>
      <c r="BU1406" s="97" t="s">
        <v>4495</v>
      </c>
      <c r="BV1406" s="97" t="s">
        <v>661</v>
      </c>
      <c r="BW1406" s="97" t="s">
        <v>4496</v>
      </c>
    </row>
    <row r="1407" spans="51:75" x14ac:dyDescent="0.3">
      <c r="AY1407" s="124" t="e">
        <f>VLOOKUP(C1407,#REF!, 2,FALSE)</f>
        <v>#REF!</v>
      </c>
      <c r="BM1407" s="97" t="s">
        <v>4497</v>
      </c>
      <c r="BN1407" s="97" t="s">
        <v>3043</v>
      </c>
      <c r="BO1407" s="97" t="s">
        <v>4499</v>
      </c>
      <c r="BU1407" s="97" t="s">
        <v>4497</v>
      </c>
      <c r="BV1407" s="97" t="s">
        <v>3043</v>
      </c>
      <c r="BW1407" s="97" t="s">
        <v>4499</v>
      </c>
    </row>
    <row r="1408" spans="51:75" x14ac:dyDescent="0.3">
      <c r="AY1408" s="124" t="e">
        <f>VLOOKUP(C1408,#REF!, 2,FALSE)</f>
        <v>#REF!</v>
      </c>
      <c r="BM1408" s="97" t="s">
        <v>4500</v>
      </c>
      <c r="BN1408" s="97" t="s">
        <v>3191</v>
      </c>
      <c r="BO1408" s="97" t="s">
        <v>3741</v>
      </c>
      <c r="BU1408" s="97" t="s">
        <v>4500</v>
      </c>
      <c r="BV1408" s="97" t="s">
        <v>3191</v>
      </c>
      <c r="BW1408" s="97" t="s">
        <v>3741</v>
      </c>
    </row>
    <row r="1409" spans="51:75" x14ac:dyDescent="0.3">
      <c r="AY1409" s="124" t="e">
        <f>VLOOKUP(C1409,#REF!, 2,FALSE)</f>
        <v>#REF!</v>
      </c>
      <c r="BM1409" s="97" t="s">
        <v>4502</v>
      </c>
      <c r="BN1409" s="97" t="s">
        <v>1342</v>
      </c>
      <c r="BO1409" s="97" t="s">
        <v>1422</v>
      </c>
      <c r="BU1409" s="97" t="s">
        <v>4502</v>
      </c>
      <c r="BV1409" s="97" t="s">
        <v>1342</v>
      </c>
      <c r="BW1409" s="97" t="s">
        <v>1422</v>
      </c>
    </row>
    <row r="1410" spans="51:75" x14ac:dyDescent="0.3">
      <c r="AY1410" s="124" t="e">
        <f>VLOOKUP(C1410,#REF!, 2,FALSE)</f>
        <v>#REF!</v>
      </c>
      <c r="BM1410" s="97" t="s">
        <v>4503</v>
      </c>
      <c r="BN1410" s="97" t="s">
        <v>1342</v>
      </c>
      <c r="BO1410" s="97" t="s">
        <v>4504</v>
      </c>
      <c r="BU1410" s="97" t="s">
        <v>4503</v>
      </c>
      <c r="BV1410" s="97" t="s">
        <v>1342</v>
      </c>
      <c r="BW1410" s="97" t="s">
        <v>4504</v>
      </c>
    </row>
    <row r="1411" spans="51:75" x14ac:dyDescent="0.3">
      <c r="AY1411" s="124" t="e">
        <f>VLOOKUP(C1411,#REF!, 2,FALSE)</f>
        <v>#REF!</v>
      </c>
      <c r="BM1411" s="97" t="s">
        <v>4505</v>
      </c>
      <c r="BN1411" s="97" t="s">
        <v>3081</v>
      </c>
      <c r="BO1411" s="97" t="s">
        <v>856</v>
      </c>
      <c r="BU1411" s="97" t="s">
        <v>4505</v>
      </c>
      <c r="BV1411" s="97" t="s">
        <v>3081</v>
      </c>
      <c r="BW1411" s="97" t="s">
        <v>856</v>
      </c>
    </row>
    <row r="1412" spans="51:75" x14ac:dyDescent="0.3">
      <c r="AY1412" s="124" t="e">
        <f>VLOOKUP(C1412,#REF!, 2,FALSE)</f>
        <v>#REF!</v>
      </c>
      <c r="BM1412" s="97" t="s">
        <v>875</v>
      </c>
      <c r="BN1412" s="97" t="s">
        <v>3191</v>
      </c>
      <c r="BO1412" s="97" t="s">
        <v>4504</v>
      </c>
      <c r="BU1412" s="97" t="s">
        <v>875</v>
      </c>
      <c r="BV1412" s="97" t="s">
        <v>3191</v>
      </c>
      <c r="BW1412" s="97" t="s">
        <v>4504</v>
      </c>
    </row>
    <row r="1413" spans="51:75" x14ac:dyDescent="0.3">
      <c r="AY1413" s="124" t="e">
        <f>VLOOKUP(C1413,#REF!, 2,FALSE)</f>
        <v>#REF!</v>
      </c>
      <c r="BM1413" s="97" t="s">
        <v>4506</v>
      </c>
      <c r="BN1413" s="97" t="s">
        <v>3191</v>
      </c>
      <c r="BO1413" s="97" t="s">
        <v>3732</v>
      </c>
      <c r="BU1413" s="97" t="s">
        <v>4506</v>
      </c>
      <c r="BV1413" s="97" t="s">
        <v>3191</v>
      </c>
      <c r="BW1413" s="97" t="s">
        <v>3732</v>
      </c>
    </row>
    <row r="1414" spans="51:75" x14ac:dyDescent="0.3">
      <c r="AY1414" s="124" t="e">
        <f>VLOOKUP(C1414,#REF!, 2,FALSE)</f>
        <v>#REF!</v>
      </c>
      <c r="BM1414" s="97" t="s">
        <v>4507</v>
      </c>
      <c r="BN1414" s="97" t="s">
        <v>3237</v>
      </c>
      <c r="BO1414" s="97" t="s">
        <v>4508</v>
      </c>
      <c r="BU1414" s="97" t="s">
        <v>4507</v>
      </c>
      <c r="BV1414" s="97" t="s">
        <v>3237</v>
      </c>
      <c r="BW1414" s="97" t="s">
        <v>4508</v>
      </c>
    </row>
    <row r="1415" spans="51:75" x14ac:dyDescent="0.3">
      <c r="AY1415" s="124" t="e">
        <f>VLOOKUP(C1415,#REF!, 2,FALSE)</f>
        <v>#REF!</v>
      </c>
      <c r="BM1415" s="97" t="s">
        <v>4509</v>
      </c>
      <c r="BN1415" s="97" t="s">
        <v>3191</v>
      </c>
      <c r="BO1415" s="97" t="s">
        <v>2933</v>
      </c>
      <c r="BU1415" s="97" t="s">
        <v>4509</v>
      </c>
      <c r="BV1415" s="97" t="s">
        <v>3191</v>
      </c>
      <c r="BW1415" s="97" t="s">
        <v>2933</v>
      </c>
    </row>
    <row r="1416" spans="51:75" x14ac:dyDescent="0.3">
      <c r="AY1416" s="124" t="e">
        <f>VLOOKUP(C1416,#REF!, 2,FALSE)</f>
        <v>#REF!</v>
      </c>
      <c r="BM1416" s="97" t="s">
        <v>4510</v>
      </c>
      <c r="BN1416" s="97" t="s">
        <v>1342</v>
      </c>
      <c r="BO1416" s="97" t="s">
        <v>4511</v>
      </c>
      <c r="BU1416" s="97" t="s">
        <v>4510</v>
      </c>
      <c r="BV1416" s="97" t="s">
        <v>1342</v>
      </c>
      <c r="BW1416" s="97" t="s">
        <v>4511</v>
      </c>
    </row>
    <row r="1417" spans="51:75" x14ac:dyDescent="0.3">
      <c r="AY1417" s="124" t="e">
        <f>VLOOKUP(C1417,#REF!, 2,FALSE)</f>
        <v>#REF!</v>
      </c>
      <c r="BM1417" s="97" t="s">
        <v>4512</v>
      </c>
      <c r="BN1417" s="97" t="s">
        <v>1342</v>
      </c>
      <c r="BO1417" s="97" t="s">
        <v>2933</v>
      </c>
      <c r="BU1417" s="97" t="s">
        <v>4512</v>
      </c>
      <c r="BV1417" s="97" t="s">
        <v>1342</v>
      </c>
      <c r="BW1417" s="97" t="s">
        <v>2933</v>
      </c>
    </row>
    <row r="1418" spans="51:75" x14ac:dyDescent="0.3">
      <c r="AY1418" s="124" t="e">
        <f>VLOOKUP(C1418,#REF!, 2,FALSE)</f>
        <v>#REF!</v>
      </c>
      <c r="BM1418" s="97" t="s">
        <v>4513</v>
      </c>
      <c r="BN1418" s="97" t="s">
        <v>628</v>
      </c>
      <c r="BO1418" s="97" t="s">
        <v>4514</v>
      </c>
      <c r="BU1418" s="97" t="s">
        <v>4513</v>
      </c>
      <c r="BV1418" s="97" t="s">
        <v>628</v>
      </c>
      <c r="BW1418" s="97" t="s">
        <v>4514</v>
      </c>
    </row>
    <row r="1419" spans="51:75" x14ac:dyDescent="0.3">
      <c r="AY1419" s="124" t="e">
        <f>VLOOKUP(C1419,#REF!, 2,FALSE)</f>
        <v>#REF!</v>
      </c>
      <c r="BM1419" s="97" t="s">
        <v>4515</v>
      </c>
      <c r="BN1419" s="97" t="s">
        <v>1269</v>
      </c>
      <c r="BO1419" s="97" t="s">
        <v>2983</v>
      </c>
      <c r="BU1419" s="97" t="s">
        <v>4515</v>
      </c>
      <c r="BV1419" s="97" t="s">
        <v>1269</v>
      </c>
      <c r="BW1419" s="97" t="s">
        <v>2983</v>
      </c>
    </row>
    <row r="1420" spans="51:75" x14ac:dyDescent="0.3">
      <c r="AY1420" s="124" t="e">
        <f>VLOOKUP(C1420,#REF!, 2,FALSE)</f>
        <v>#REF!</v>
      </c>
      <c r="BM1420" s="97" t="s">
        <v>876</v>
      </c>
      <c r="BN1420" s="97" t="s">
        <v>2983</v>
      </c>
      <c r="BO1420" s="97" t="s">
        <v>4516</v>
      </c>
      <c r="BU1420" s="97" t="s">
        <v>876</v>
      </c>
      <c r="BV1420" s="97" t="s">
        <v>2983</v>
      </c>
      <c r="BW1420" s="97" t="s">
        <v>4516</v>
      </c>
    </row>
    <row r="1421" spans="51:75" x14ac:dyDescent="0.3">
      <c r="AY1421" s="124" t="e">
        <f>VLOOKUP(C1421,#REF!, 2,FALSE)</f>
        <v>#REF!</v>
      </c>
      <c r="BM1421" s="97" t="s">
        <v>4517</v>
      </c>
      <c r="BN1421" s="97" t="s">
        <v>3043</v>
      </c>
      <c r="BO1421" s="97" t="s">
        <v>995</v>
      </c>
      <c r="BU1421" s="97" t="s">
        <v>4517</v>
      </c>
      <c r="BV1421" s="97" t="s">
        <v>3043</v>
      </c>
      <c r="BW1421" s="97" t="s">
        <v>995</v>
      </c>
    </row>
    <row r="1422" spans="51:75" x14ac:dyDescent="0.3">
      <c r="AY1422" s="124" t="e">
        <f>VLOOKUP(C1422,#REF!, 2,FALSE)</f>
        <v>#REF!</v>
      </c>
      <c r="BM1422" s="97" t="s">
        <v>4518</v>
      </c>
      <c r="BN1422" s="97" t="s">
        <v>3237</v>
      </c>
      <c r="BO1422" s="97" t="s">
        <v>1057</v>
      </c>
      <c r="BU1422" s="97" t="s">
        <v>4518</v>
      </c>
      <c r="BV1422" s="97" t="s">
        <v>3237</v>
      </c>
      <c r="BW1422" s="97" t="s">
        <v>1057</v>
      </c>
    </row>
    <row r="1423" spans="51:75" x14ac:dyDescent="0.3">
      <c r="AY1423" s="124" t="e">
        <f>VLOOKUP(C1423,#REF!, 2,FALSE)</f>
        <v>#REF!</v>
      </c>
      <c r="BM1423" s="97" t="s">
        <v>4520</v>
      </c>
      <c r="BN1423" s="97" t="s">
        <v>3191</v>
      </c>
      <c r="BO1423" s="97" t="s">
        <v>4521</v>
      </c>
      <c r="BU1423" s="97" t="s">
        <v>4520</v>
      </c>
      <c r="BV1423" s="97" t="s">
        <v>3191</v>
      </c>
      <c r="BW1423" s="97" t="s">
        <v>4521</v>
      </c>
    </row>
    <row r="1424" spans="51:75" x14ac:dyDescent="0.3">
      <c r="AY1424" s="124" t="e">
        <f>VLOOKUP(C1424,#REF!, 2,FALSE)</f>
        <v>#REF!</v>
      </c>
      <c r="BM1424" s="97" t="s">
        <v>877</v>
      </c>
      <c r="BN1424" s="97" t="s">
        <v>862</v>
      </c>
      <c r="BO1424" s="97" t="s">
        <v>1058</v>
      </c>
      <c r="BU1424" s="97" t="s">
        <v>877</v>
      </c>
      <c r="BV1424" s="97" t="s">
        <v>862</v>
      </c>
      <c r="BW1424" s="97" t="s">
        <v>1058</v>
      </c>
    </row>
    <row r="1425" spans="51:75" x14ac:dyDescent="0.3">
      <c r="AY1425" s="124" t="e">
        <f>VLOOKUP(C1425,#REF!, 2,FALSE)</f>
        <v>#REF!</v>
      </c>
      <c r="BM1425" s="97" t="s">
        <v>4522</v>
      </c>
      <c r="BN1425" s="97" t="s">
        <v>3081</v>
      </c>
      <c r="BO1425" s="97" t="s">
        <v>4523</v>
      </c>
      <c r="BU1425" s="97" t="s">
        <v>4522</v>
      </c>
      <c r="BV1425" s="97" t="s">
        <v>3081</v>
      </c>
      <c r="BW1425" s="97" t="s">
        <v>4523</v>
      </c>
    </row>
    <row r="1426" spans="51:75" x14ac:dyDescent="0.3">
      <c r="AY1426" s="124" t="e">
        <f>VLOOKUP(C1426,#REF!, 2,FALSE)</f>
        <v>#REF!</v>
      </c>
      <c r="BM1426" s="97" t="s">
        <v>4525</v>
      </c>
      <c r="BN1426" s="97" t="s">
        <v>628</v>
      </c>
      <c r="BO1426" s="97" t="s">
        <v>1783</v>
      </c>
      <c r="BU1426" s="97" t="s">
        <v>4525</v>
      </c>
      <c r="BV1426" s="97" t="s">
        <v>628</v>
      </c>
      <c r="BW1426" s="97" t="s">
        <v>1783</v>
      </c>
    </row>
    <row r="1427" spans="51:75" x14ac:dyDescent="0.3">
      <c r="AY1427" s="124" t="e">
        <f>VLOOKUP(C1427,#REF!, 2,FALSE)</f>
        <v>#REF!</v>
      </c>
      <c r="BM1427" s="97" t="s">
        <v>4526</v>
      </c>
      <c r="BN1427" s="97" t="s">
        <v>3191</v>
      </c>
      <c r="BO1427" s="97" t="s">
        <v>4527</v>
      </c>
      <c r="BU1427" s="97" t="s">
        <v>4526</v>
      </c>
      <c r="BV1427" s="97" t="s">
        <v>3191</v>
      </c>
      <c r="BW1427" s="97" t="s">
        <v>4527</v>
      </c>
    </row>
    <row r="1428" spans="51:75" x14ac:dyDescent="0.3">
      <c r="AY1428" s="124" t="e">
        <f>VLOOKUP(C1428,#REF!, 2,FALSE)</f>
        <v>#REF!</v>
      </c>
      <c r="BM1428" s="97" t="s">
        <v>4528</v>
      </c>
      <c r="BN1428" s="97" t="s">
        <v>3191</v>
      </c>
      <c r="BO1428" s="97" t="s">
        <v>1339</v>
      </c>
      <c r="BU1428" s="97" t="s">
        <v>4528</v>
      </c>
      <c r="BV1428" s="97" t="s">
        <v>3191</v>
      </c>
      <c r="BW1428" s="97" t="s">
        <v>1339</v>
      </c>
    </row>
    <row r="1429" spans="51:75" x14ac:dyDescent="0.3">
      <c r="AY1429" s="124" t="e">
        <f>VLOOKUP(C1429,#REF!, 2,FALSE)</f>
        <v>#REF!</v>
      </c>
      <c r="BM1429" s="97" t="s">
        <v>4529</v>
      </c>
      <c r="BN1429" s="97" t="s">
        <v>3191</v>
      </c>
      <c r="BO1429" s="97" t="s">
        <v>1595</v>
      </c>
      <c r="BU1429" s="97" t="s">
        <v>4529</v>
      </c>
      <c r="BV1429" s="97" t="s">
        <v>3191</v>
      </c>
      <c r="BW1429" s="97" t="s">
        <v>1595</v>
      </c>
    </row>
    <row r="1430" spans="51:75" x14ac:dyDescent="0.3">
      <c r="AY1430" s="124" t="e">
        <f>VLOOKUP(C1430,#REF!, 2,FALSE)</f>
        <v>#REF!</v>
      </c>
      <c r="BM1430" s="97" t="s">
        <v>878</v>
      </c>
      <c r="BN1430" s="97" t="s">
        <v>3191</v>
      </c>
      <c r="BO1430" s="97" t="s">
        <v>2652</v>
      </c>
      <c r="BU1430" s="97" t="s">
        <v>878</v>
      </c>
      <c r="BV1430" s="97" t="s">
        <v>3191</v>
      </c>
      <c r="BW1430" s="97" t="s">
        <v>2652</v>
      </c>
    </row>
    <row r="1431" spans="51:75" x14ac:dyDescent="0.3">
      <c r="AY1431" s="124" t="e">
        <f>VLOOKUP(C1431,#REF!, 2,FALSE)</f>
        <v>#REF!</v>
      </c>
      <c r="BM1431" s="97" t="s">
        <v>4530</v>
      </c>
      <c r="BN1431" s="97" t="s">
        <v>2979</v>
      </c>
      <c r="BO1431" s="97" t="s">
        <v>1812</v>
      </c>
      <c r="BU1431" s="97" t="s">
        <v>4530</v>
      </c>
      <c r="BV1431" s="97" t="s">
        <v>2979</v>
      </c>
      <c r="BW1431" s="97" t="s">
        <v>1812</v>
      </c>
    </row>
    <row r="1432" spans="51:75" x14ac:dyDescent="0.3">
      <c r="AY1432" s="124" t="e">
        <f>VLOOKUP(C1432,#REF!, 2,FALSE)</f>
        <v>#REF!</v>
      </c>
      <c r="BM1432" s="97" t="s">
        <v>4531</v>
      </c>
      <c r="BN1432" s="97" t="s">
        <v>3003</v>
      </c>
      <c r="BO1432" s="97" t="s">
        <v>1812</v>
      </c>
      <c r="BU1432" s="97" t="s">
        <v>4531</v>
      </c>
      <c r="BV1432" s="97" t="s">
        <v>3003</v>
      </c>
      <c r="BW1432" s="97" t="s">
        <v>1812</v>
      </c>
    </row>
    <row r="1433" spans="51:75" x14ac:dyDescent="0.3">
      <c r="AY1433" s="124" t="e">
        <f>VLOOKUP(C1433,#REF!, 2,FALSE)</f>
        <v>#REF!</v>
      </c>
      <c r="BM1433" s="97" t="s">
        <v>4532</v>
      </c>
      <c r="BN1433" s="97" t="s">
        <v>2983</v>
      </c>
      <c r="BO1433" s="97" t="s">
        <v>2983</v>
      </c>
      <c r="BU1433" s="97" t="s">
        <v>4532</v>
      </c>
      <c r="BV1433" s="97" t="s">
        <v>2983</v>
      </c>
      <c r="BW1433" s="97" t="s">
        <v>2983</v>
      </c>
    </row>
    <row r="1434" spans="51:75" x14ac:dyDescent="0.3">
      <c r="AY1434" s="124" t="e">
        <f>VLOOKUP(C1434,#REF!, 2,FALSE)</f>
        <v>#REF!</v>
      </c>
      <c r="BM1434" s="97" t="s">
        <v>4534</v>
      </c>
      <c r="BN1434" s="97" t="s">
        <v>3000</v>
      </c>
      <c r="BO1434" s="97" t="s">
        <v>2940</v>
      </c>
      <c r="BU1434" s="97" t="s">
        <v>4534</v>
      </c>
      <c r="BV1434" s="97" t="s">
        <v>3000</v>
      </c>
      <c r="BW1434" s="97" t="s">
        <v>2940</v>
      </c>
    </row>
    <row r="1435" spans="51:75" x14ac:dyDescent="0.3">
      <c r="AY1435" s="124" t="e">
        <f>VLOOKUP(C1435,#REF!, 2,FALSE)</f>
        <v>#REF!</v>
      </c>
      <c r="BM1435" s="97" t="s">
        <v>4535</v>
      </c>
      <c r="BN1435" s="97" t="s">
        <v>3191</v>
      </c>
      <c r="BO1435" s="97" t="s">
        <v>4536</v>
      </c>
      <c r="BU1435" s="97" t="s">
        <v>4535</v>
      </c>
      <c r="BV1435" s="97" t="s">
        <v>3191</v>
      </c>
      <c r="BW1435" s="97" t="s">
        <v>4536</v>
      </c>
    </row>
    <row r="1436" spans="51:75" x14ac:dyDescent="0.3">
      <c r="AY1436" s="124" t="e">
        <f>VLOOKUP(C1436,#REF!, 2,FALSE)</f>
        <v>#REF!</v>
      </c>
      <c r="BM1436" s="97" t="s">
        <v>879</v>
      </c>
      <c r="BN1436" s="97" t="s">
        <v>3085</v>
      </c>
      <c r="BO1436" s="97" t="s">
        <v>4537</v>
      </c>
      <c r="BU1436" s="97" t="s">
        <v>879</v>
      </c>
      <c r="BV1436" s="97" t="s">
        <v>3085</v>
      </c>
      <c r="BW1436" s="97" t="s">
        <v>4537</v>
      </c>
    </row>
    <row r="1437" spans="51:75" x14ac:dyDescent="0.3">
      <c r="AY1437" s="124" t="e">
        <f>VLOOKUP(C1437,#REF!, 2,FALSE)</f>
        <v>#REF!</v>
      </c>
      <c r="BM1437" s="97" t="s">
        <v>4538</v>
      </c>
      <c r="BN1437" s="97" t="s">
        <v>731</v>
      </c>
      <c r="BO1437" s="97" t="s">
        <v>4539</v>
      </c>
      <c r="BU1437" s="97" t="s">
        <v>4538</v>
      </c>
      <c r="BV1437" s="97" t="s">
        <v>731</v>
      </c>
      <c r="BW1437" s="97" t="s">
        <v>4539</v>
      </c>
    </row>
    <row r="1438" spans="51:75" x14ac:dyDescent="0.3">
      <c r="AY1438" s="124" t="e">
        <f>VLOOKUP(C1438,#REF!, 2,FALSE)</f>
        <v>#REF!</v>
      </c>
      <c r="BM1438" s="97" t="s">
        <v>4541</v>
      </c>
      <c r="BN1438" s="97" t="s">
        <v>3191</v>
      </c>
      <c r="BO1438" s="97" t="s">
        <v>4542</v>
      </c>
      <c r="BU1438" s="97" t="s">
        <v>4541</v>
      </c>
      <c r="BV1438" s="97" t="s">
        <v>3191</v>
      </c>
      <c r="BW1438" s="97" t="s">
        <v>4542</v>
      </c>
    </row>
    <row r="1439" spans="51:75" x14ac:dyDescent="0.3">
      <c r="AY1439" s="124" t="e">
        <f>VLOOKUP(C1439,#REF!, 2,FALSE)</f>
        <v>#REF!</v>
      </c>
      <c r="BM1439" s="97" t="s">
        <v>880</v>
      </c>
      <c r="BN1439" s="97" t="s">
        <v>719</v>
      </c>
      <c r="BO1439" s="97" t="s">
        <v>2452</v>
      </c>
      <c r="BU1439" s="97" t="s">
        <v>880</v>
      </c>
      <c r="BV1439" s="97" t="s">
        <v>719</v>
      </c>
      <c r="BW1439" s="97" t="s">
        <v>2452</v>
      </c>
    </row>
    <row r="1440" spans="51:75" x14ac:dyDescent="0.3">
      <c r="AY1440" s="124" t="e">
        <f>VLOOKUP(C1440,#REF!, 2,FALSE)</f>
        <v>#REF!</v>
      </c>
      <c r="BM1440" s="97" t="s">
        <v>4543</v>
      </c>
      <c r="BN1440" s="97" t="s">
        <v>3003</v>
      </c>
      <c r="BO1440" s="97" t="s">
        <v>4544</v>
      </c>
      <c r="BU1440" s="97" t="s">
        <v>4543</v>
      </c>
      <c r="BV1440" s="97" t="s">
        <v>3003</v>
      </c>
      <c r="BW1440" s="97" t="s">
        <v>4544</v>
      </c>
    </row>
    <row r="1441" spans="51:75" x14ac:dyDescent="0.3">
      <c r="AY1441" s="124" t="e">
        <f>VLOOKUP(C1441,#REF!, 2,FALSE)</f>
        <v>#REF!</v>
      </c>
      <c r="BM1441" s="97" t="s">
        <v>4545</v>
      </c>
      <c r="BN1441" s="97" t="s">
        <v>775</v>
      </c>
      <c r="BO1441" s="97" t="s">
        <v>3596</v>
      </c>
      <c r="BU1441" s="97" t="s">
        <v>4545</v>
      </c>
      <c r="BV1441" s="97" t="s">
        <v>775</v>
      </c>
      <c r="BW1441" s="97" t="s">
        <v>3596</v>
      </c>
    </row>
    <row r="1442" spans="51:75" x14ac:dyDescent="0.3">
      <c r="AY1442" s="124" t="e">
        <f>VLOOKUP(C1442,#REF!, 2,FALSE)</f>
        <v>#REF!</v>
      </c>
      <c r="BM1442" s="97" t="s">
        <v>4546</v>
      </c>
      <c r="BN1442" s="97" t="s">
        <v>612</v>
      </c>
      <c r="BO1442" s="97" t="s">
        <v>4547</v>
      </c>
      <c r="BU1442" s="97" t="s">
        <v>4546</v>
      </c>
      <c r="BV1442" s="97" t="s">
        <v>612</v>
      </c>
      <c r="BW1442" s="97" t="s">
        <v>4547</v>
      </c>
    </row>
    <row r="1443" spans="51:75" x14ac:dyDescent="0.3">
      <c r="AY1443" s="124" t="e">
        <f>VLOOKUP(C1443,#REF!, 2,FALSE)</f>
        <v>#REF!</v>
      </c>
      <c r="BM1443" s="97" t="s">
        <v>4548</v>
      </c>
      <c r="BN1443" s="97" t="s">
        <v>2979</v>
      </c>
      <c r="BO1443" s="97" t="s">
        <v>4549</v>
      </c>
      <c r="BU1443" s="97" t="s">
        <v>4548</v>
      </c>
      <c r="BV1443" s="97" t="s">
        <v>2979</v>
      </c>
      <c r="BW1443" s="97" t="s">
        <v>4549</v>
      </c>
    </row>
    <row r="1444" spans="51:75" x14ac:dyDescent="0.3">
      <c r="AY1444" s="124" t="e">
        <f>VLOOKUP(C1444,#REF!, 2,FALSE)</f>
        <v>#REF!</v>
      </c>
      <c r="BM1444" s="97" t="s">
        <v>4551</v>
      </c>
      <c r="BN1444" s="97" t="s">
        <v>810</v>
      </c>
      <c r="BO1444" s="97" t="s">
        <v>4552</v>
      </c>
      <c r="BU1444" s="97" t="s">
        <v>4551</v>
      </c>
      <c r="BV1444" s="97" t="s">
        <v>810</v>
      </c>
      <c r="BW1444" s="97" t="s">
        <v>4552</v>
      </c>
    </row>
    <row r="1445" spans="51:75" x14ac:dyDescent="0.3">
      <c r="AY1445" s="124" t="e">
        <f>VLOOKUP(C1445,#REF!, 2,FALSE)</f>
        <v>#REF!</v>
      </c>
      <c r="BM1445" s="97" t="s">
        <v>4553</v>
      </c>
      <c r="BN1445" s="97" t="s">
        <v>2983</v>
      </c>
      <c r="BO1445" s="97" t="s">
        <v>2983</v>
      </c>
      <c r="BU1445" s="97" t="s">
        <v>4553</v>
      </c>
      <c r="BV1445" s="97" t="s">
        <v>2983</v>
      </c>
      <c r="BW1445" s="97" t="s">
        <v>2983</v>
      </c>
    </row>
    <row r="1446" spans="51:75" x14ac:dyDescent="0.3">
      <c r="AY1446" s="124" t="e">
        <f>VLOOKUP(C1446,#REF!, 2,FALSE)</f>
        <v>#REF!</v>
      </c>
      <c r="BM1446" s="97" t="s">
        <v>4555</v>
      </c>
      <c r="BN1446" s="97" t="s">
        <v>2983</v>
      </c>
      <c r="BO1446" s="97" t="s">
        <v>2376</v>
      </c>
      <c r="BU1446" s="97" t="s">
        <v>4555</v>
      </c>
      <c r="BV1446" s="97" t="s">
        <v>2983</v>
      </c>
      <c r="BW1446" s="97" t="s">
        <v>2376</v>
      </c>
    </row>
    <row r="1447" spans="51:75" x14ac:dyDescent="0.3">
      <c r="AY1447" s="124" t="e">
        <f>VLOOKUP(C1447,#REF!, 2,FALSE)</f>
        <v>#REF!</v>
      </c>
      <c r="BM1447" s="97" t="s">
        <v>881</v>
      </c>
      <c r="BN1447" s="97" t="s">
        <v>3043</v>
      </c>
      <c r="BO1447" s="97" t="s">
        <v>3241</v>
      </c>
      <c r="BU1447" s="97" t="s">
        <v>881</v>
      </c>
      <c r="BV1447" s="97" t="s">
        <v>3043</v>
      </c>
      <c r="BW1447" s="97" t="s">
        <v>3241</v>
      </c>
    </row>
    <row r="1448" spans="51:75" x14ac:dyDescent="0.3">
      <c r="AY1448" s="124" t="e">
        <f>VLOOKUP(C1448,#REF!, 2,FALSE)</f>
        <v>#REF!</v>
      </c>
      <c r="BM1448" s="97" t="s">
        <v>882</v>
      </c>
      <c r="BN1448" s="97" t="s">
        <v>3191</v>
      </c>
      <c r="BO1448" s="97" t="s">
        <v>4556</v>
      </c>
      <c r="BU1448" s="97" t="s">
        <v>882</v>
      </c>
      <c r="BV1448" s="97" t="s">
        <v>3191</v>
      </c>
      <c r="BW1448" s="97" t="s">
        <v>4556</v>
      </c>
    </row>
    <row r="1449" spans="51:75" x14ac:dyDescent="0.3">
      <c r="AY1449" s="124" t="e">
        <f>VLOOKUP(C1449,#REF!, 2,FALSE)</f>
        <v>#REF!</v>
      </c>
      <c r="BM1449" s="97" t="s">
        <v>883</v>
      </c>
      <c r="BN1449" s="97" t="s">
        <v>625</v>
      </c>
      <c r="BO1449" s="97" t="s">
        <v>4557</v>
      </c>
      <c r="BU1449" s="97" t="s">
        <v>883</v>
      </c>
      <c r="BV1449" s="97" t="s">
        <v>625</v>
      </c>
      <c r="BW1449" s="97" t="s">
        <v>4557</v>
      </c>
    </row>
    <row r="1450" spans="51:75" x14ac:dyDescent="0.3">
      <c r="AY1450" s="124" t="e">
        <f>VLOOKUP(C1450,#REF!, 2,FALSE)</f>
        <v>#REF!</v>
      </c>
      <c r="BM1450" s="97" t="s">
        <v>884</v>
      </c>
      <c r="BN1450" s="97" t="s">
        <v>715</v>
      </c>
      <c r="BO1450" s="97" t="s">
        <v>1661</v>
      </c>
      <c r="BU1450" s="97" t="s">
        <v>884</v>
      </c>
      <c r="BV1450" s="97" t="s">
        <v>715</v>
      </c>
      <c r="BW1450" s="97" t="s">
        <v>1661</v>
      </c>
    </row>
    <row r="1451" spans="51:75" x14ac:dyDescent="0.3">
      <c r="AY1451" s="124" t="e">
        <f>VLOOKUP(C1451,#REF!, 2,FALSE)</f>
        <v>#REF!</v>
      </c>
      <c r="BM1451" s="97" t="s">
        <v>4558</v>
      </c>
      <c r="BN1451" s="97" t="s">
        <v>3026</v>
      </c>
      <c r="BO1451" s="97" t="s">
        <v>1166</v>
      </c>
      <c r="BU1451" s="97" t="s">
        <v>4558</v>
      </c>
      <c r="BV1451" s="97" t="s">
        <v>3026</v>
      </c>
      <c r="BW1451" s="97" t="s">
        <v>1166</v>
      </c>
    </row>
    <row r="1452" spans="51:75" x14ac:dyDescent="0.3">
      <c r="AY1452" s="124" t="e">
        <f>VLOOKUP(C1452,#REF!, 2,FALSE)</f>
        <v>#REF!</v>
      </c>
      <c r="BM1452" s="97" t="s">
        <v>4559</v>
      </c>
      <c r="BN1452" s="97" t="s">
        <v>3043</v>
      </c>
      <c r="BO1452" s="97" t="s">
        <v>3159</v>
      </c>
      <c r="BU1452" s="97" t="s">
        <v>4559</v>
      </c>
      <c r="BV1452" s="97" t="s">
        <v>3043</v>
      </c>
      <c r="BW1452" s="97" t="s">
        <v>3159</v>
      </c>
    </row>
    <row r="1453" spans="51:75" x14ac:dyDescent="0.3">
      <c r="AY1453" s="124" t="e">
        <f>VLOOKUP(C1453,#REF!, 2,FALSE)</f>
        <v>#REF!</v>
      </c>
      <c r="BM1453" s="97" t="s">
        <v>4562</v>
      </c>
      <c r="BN1453" s="97" t="s">
        <v>3043</v>
      </c>
      <c r="BO1453" s="97" t="s">
        <v>3159</v>
      </c>
      <c r="BU1453" s="97" t="s">
        <v>4562</v>
      </c>
      <c r="BV1453" s="97" t="s">
        <v>3043</v>
      </c>
      <c r="BW1453" s="97" t="s">
        <v>3159</v>
      </c>
    </row>
    <row r="1454" spans="51:75" x14ac:dyDescent="0.3">
      <c r="AY1454" s="124" t="e">
        <f>VLOOKUP(C1454,#REF!, 2,FALSE)</f>
        <v>#REF!</v>
      </c>
      <c r="BM1454" s="97" t="s">
        <v>4564</v>
      </c>
      <c r="BN1454" s="97" t="s">
        <v>1342</v>
      </c>
      <c r="BO1454" s="97" t="s">
        <v>4565</v>
      </c>
      <c r="BU1454" s="97" t="s">
        <v>4564</v>
      </c>
      <c r="BV1454" s="97" t="s">
        <v>1342</v>
      </c>
      <c r="BW1454" s="97" t="s">
        <v>4565</v>
      </c>
    </row>
    <row r="1455" spans="51:75" x14ac:dyDescent="0.3">
      <c r="AY1455" s="124" t="e">
        <f>VLOOKUP(C1455,#REF!, 2,FALSE)</f>
        <v>#REF!</v>
      </c>
      <c r="BM1455" s="97" t="s">
        <v>4566</v>
      </c>
      <c r="BN1455" s="97" t="s">
        <v>926</v>
      </c>
      <c r="BO1455" s="97" t="s">
        <v>4567</v>
      </c>
      <c r="BU1455" s="97" t="s">
        <v>4566</v>
      </c>
      <c r="BV1455" s="97" t="s">
        <v>926</v>
      </c>
      <c r="BW1455" s="97" t="s">
        <v>4567</v>
      </c>
    </row>
    <row r="1456" spans="51:75" x14ac:dyDescent="0.3">
      <c r="AY1456" s="124" t="e">
        <f>VLOOKUP(C1456,#REF!, 2,FALSE)</f>
        <v>#REF!</v>
      </c>
      <c r="BM1456" s="97" t="s">
        <v>4568</v>
      </c>
      <c r="BN1456" s="97" t="s">
        <v>657</v>
      </c>
      <c r="BO1456" s="97" t="s">
        <v>1326</v>
      </c>
      <c r="BU1456" s="97" t="s">
        <v>4568</v>
      </c>
      <c r="BV1456" s="97" t="s">
        <v>657</v>
      </c>
      <c r="BW1456" s="97" t="s">
        <v>1326</v>
      </c>
    </row>
    <row r="1457" spans="51:75" x14ac:dyDescent="0.3">
      <c r="AY1457" s="124" t="e">
        <f>VLOOKUP(C1457,#REF!, 2,FALSE)</f>
        <v>#REF!</v>
      </c>
      <c r="BM1457" s="97" t="s">
        <v>4569</v>
      </c>
      <c r="BN1457" s="97" t="s">
        <v>669</v>
      </c>
      <c r="BO1457" s="97" t="s">
        <v>4570</v>
      </c>
      <c r="BU1457" s="97" t="s">
        <v>4569</v>
      </c>
      <c r="BV1457" s="97" t="s">
        <v>669</v>
      </c>
      <c r="BW1457" s="97" t="s">
        <v>4570</v>
      </c>
    </row>
    <row r="1458" spans="51:75" x14ac:dyDescent="0.3">
      <c r="AY1458" s="124" t="e">
        <f>VLOOKUP(C1458,#REF!, 2,FALSE)</f>
        <v>#REF!</v>
      </c>
      <c r="BM1458" s="97" t="s">
        <v>73</v>
      </c>
      <c r="BN1458" s="97" t="s">
        <v>705</v>
      </c>
      <c r="BO1458" s="97" t="s">
        <v>4571</v>
      </c>
      <c r="BU1458" s="97" t="s">
        <v>73</v>
      </c>
      <c r="BV1458" s="97" t="s">
        <v>705</v>
      </c>
      <c r="BW1458" s="97" t="s">
        <v>4571</v>
      </c>
    </row>
    <row r="1459" spans="51:75" x14ac:dyDescent="0.3">
      <c r="AY1459" s="124" t="e">
        <f>VLOOKUP(C1459,#REF!, 2,FALSE)</f>
        <v>#REF!</v>
      </c>
      <c r="BM1459" s="97" t="s">
        <v>4572</v>
      </c>
      <c r="BN1459" s="97" t="s">
        <v>1342</v>
      </c>
      <c r="BO1459" s="97" t="s">
        <v>4574</v>
      </c>
      <c r="BU1459" s="97" t="s">
        <v>4572</v>
      </c>
      <c r="BV1459" s="97" t="s">
        <v>1342</v>
      </c>
      <c r="BW1459" s="97" t="s">
        <v>4574</v>
      </c>
    </row>
    <row r="1460" spans="51:75" x14ac:dyDescent="0.3">
      <c r="AY1460" s="124" t="e">
        <f>VLOOKUP(C1460,#REF!, 2,FALSE)</f>
        <v>#REF!</v>
      </c>
      <c r="BM1460" s="97" t="s">
        <v>4575</v>
      </c>
      <c r="BN1460" s="97" t="s">
        <v>849</v>
      </c>
      <c r="BO1460" s="97" t="s">
        <v>4576</v>
      </c>
      <c r="BU1460" s="97" t="s">
        <v>4575</v>
      </c>
      <c r="BV1460" s="97" t="s">
        <v>849</v>
      </c>
      <c r="BW1460" s="97" t="s">
        <v>4576</v>
      </c>
    </row>
    <row r="1461" spans="51:75" x14ac:dyDescent="0.3">
      <c r="AY1461" s="124" t="e">
        <f>VLOOKUP(C1461,#REF!, 2,FALSE)</f>
        <v>#REF!</v>
      </c>
      <c r="BM1461" s="97" t="s">
        <v>4577</v>
      </c>
      <c r="BN1461" s="97" t="s">
        <v>928</v>
      </c>
      <c r="BO1461" s="97" t="s">
        <v>4578</v>
      </c>
      <c r="BU1461" s="97" t="s">
        <v>4577</v>
      </c>
      <c r="BV1461" s="97" t="s">
        <v>928</v>
      </c>
      <c r="BW1461" s="97" t="s">
        <v>4578</v>
      </c>
    </row>
    <row r="1462" spans="51:75" x14ac:dyDescent="0.3">
      <c r="AY1462" s="124" t="e">
        <f>VLOOKUP(C1462,#REF!, 2,FALSE)</f>
        <v>#REF!</v>
      </c>
      <c r="BM1462" s="97" t="s">
        <v>885</v>
      </c>
      <c r="BN1462" s="97" t="s">
        <v>16968</v>
      </c>
      <c r="BO1462" s="97" t="s">
        <v>4579</v>
      </c>
      <c r="BU1462" s="97" t="s">
        <v>885</v>
      </c>
      <c r="BV1462" s="97" t="s">
        <v>16968</v>
      </c>
      <c r="BW1462" s="97" t="s">
        <v>4579</v>
      </c>
    </row>
    <row r="1463" spans="51:75" x14ac:dyDescent="0.3">
      <c r="AY1463" s="124" t="e">
        <f>VLOOKUP(C1463,#REF!, 2,FALSE)</f>
        <v>#REF!</v>
      </c>
      <c r="BM1463" s="97" t="s">
        <v>4580</v>
      </c>
      <c r="BN1463" s="97" t="s">
        <v>719</v>
      </c>
      <c r="BO1463" s="97" t="s">
        <v>4581</v>
      </c>
      <c r="BU1463" s="97" t="s">
        <v>4580</v>
      </c>
      <c r="BV1463" s="97" t="s">
        <v>719</v>
      </c>
      <c r="BW1463" s="97" t="s">
        <v>4581</v>
      </c>
    </row>
    <row r="1464" spans="51:75" x14ac:dyDescent="0.3">
      <c r="AY1464" s="124" t="e">
        <f>VLOOKUP(C1464,#REF!, 2,FALSE)</f>
        <v>#REF!</v>
      </c>
      <c r="BM1464" s="97" t="s">
        <v>4582</v>
      </c>
      <c r="BN1464" s="97" t="s">
        <v>3191</v>
      </c>
      <c r="BO1464" s="97" t="s">
        <v>4584</v>
      </c>
      <c r="BU1464" s="97" t="s">
        <v>4582</v>
      </c>
      <c r="BV1464" s="97" t="s">
        <v>3191</v>
      </c>
      <c r="BW1464" s="97" t="s">
        <v>4584</v>
      </c>
    </row>
    <row r="1465" spans="51:75" x14ac:dyDescent="0.3">
      <c r="AY1465" s="124" t="e">
        <f>VLOOKUP(C1465,#REF!, 2,FALSE)</f>
        <v>#REF!</v>
      </c>
      <c r="BM1465" s="97" t="s">
        <v>4585</v>
      </c>
      <c r="BN1465" s="97" t="s">
        <v>849</v>
      </c>
      <c r="BO1465" s="97" t="s">
        <v>1667</v>
      </c>
      <c r="BU1465" s="97" t="s">
        <v>4585</v>
      </c>
      <c r="BV1465" s="97" t="s">
        <v>849</v>
      </c>
      <c r="BW1465" s="97" t="s">
        <v>1667</v>
      </c>
    </row>
    <row r="1466" spans="51:75" x14ac:dyDescent="0.3">
      <c r="AY1466" s="124" t="e">
        <f>VLOOKUP(C1466,#REF!, 2,FALSE)</f>
        <v>#REF!</v>
      </c>
      <c r="BM1466" s="97" t="s">
        <v>4586</v>
      </c>
      <c r="BN1466" s="97" t="s">
        <v>16968</v>
      </c>
      <c r="BO1466" s="97" t="s">
        <v>4587</v>
      </c>
      <c r="BU1466" s="97" t="s">
        <v>4586</v>
      </c>
      <c r="BV1466" s="97" t="s">
        <v>16968</v>
      </c>
      <c r="BW1466" s="97" t="s">
        <v>4587</v>
      </c>
    </row>
    <row r="1467" spans="51:75" x14ac:dyDescent="0.3">
      <c r="AY1467" s="124" t="e">
        <f>VLOOKUP(C1467,#REF!, 2,FALSE)</f>
        <v>#REF!</v>
      </c>
      <c r="BM1467" s="97" t="s">
        <v>4588</v>
      </c>
      <c r="BN1467" s="97" t="s">
        <v>3191</v>
      </c>
      <c r="BO1467" s="97" t="s">
        <v>1327</v>
      </c>
      <c r="BU1467" s="97" t="s">
        <v>4588</v>
      </c>
      <c r="BV1467" s="97" t="s">
        <v>3191</v>
      </c>
      <c r="BW1467" s="97" t="s">
        <v>1327</v>
      </c>
    </row>
    <row r="1468" spans="51:75" x14ac:dyDescent="0.3">
      <c r="AY1468" s="124" t="e">
        <f>VLOOKUP(C1468,#REF!, 2,FALSE)</f>
        <v>#REF!</v>
      </c>
      <c r="BM1468" s="97" t="s">
        <v>4589</v>
      </c>
      <c r="BN1468" s="97" t="s">
        <v>926</v>
      </c>
      <c r="BO1468" s="97" t="s">
        <v>4591</v>
      </c>
      <c r="BU1468" s="97" t="s">
        <v>4589</v>
      </c>
      <c r="BV1468" s="97" t="s">
        <v>926</v>
      </c>
      <c r="BW1468" s="97" t="s">
        <v>4591</v>
      </c>
    </row>
    <row r="1469" spans="51:75" x14ac:dyDescent="0.3">
      <c r="AY1469" s="124" t="e">
        <f>VLOOKUP(C1469,#REF!, 2,FALSE)</f>
        <v>#REF!</v>
      </c>
      <c r="BM1469" s="97" t="s">
        <v>4592</v>
      </c>
      <c r="BN1469" s="97" t="s">
        <v>16968</v>
      </c>
      <c r="BO1469" s="97" t="s">
        <v>1549</v>
      </c>
      <c r="BU1469" s="97" t="s">
        <v>4592</v>
      </c>
      <c r="BV1469" s="97" t="s">
        <v>16968</v>
      </c>
      <c r="BW1469" s="97" t="s">
        <v>1549</v>
      </c>
    </row>
    <row r="1470" spans="51:75" x14ac:dyDescent="0.3">
      <c r="AY1470" s="124" t="e">
        <f>VLOOKUP(C1470,#REF!, 2,FALSE)</f>
        <v>#REF!</v>
      </c>
      <c r="BM1470" s="97" t="s">
        <v>4593</v>
      </c>
      <c r="BN1470" s="97" t="s">
        <v>16968</v>
      </c>
      <c r="BO1470" s="97" t="s">
        <v>2098</v>
      </c>
      <c r="BU1470" s="97" t="s">
        <v>4593</v>
      </c>
      <c r="BV1470" s="97" t="s">
        <v>16968</v>
      </c>
      <c r="BW1470" s="97" t="s">
        <v>2098</v>
      </c>
    </row>
    <row r="1471" spans="51:75" x14ac:dyDescent="0.3">
      <c r="AY1471" s="124" t="e">
        <f>VLOOKUP(C1471,#REF!, 2,FALSE)</f>
        <v>#REF!</v>
      </c>
      <c r="BM1471" s="97" t="s">
        <v>4594</v>
      </c>
      <c r="BN1471" s="97" t="s">
        <v>731</v>
      </c>
      <c r="BO1471" s="97" t="s">
        <v>4595</v>
      </c>
      <c r="BU1471" s="97" t="s">
        <v>4594</v>
      </c>
      <c r="BV1471" s="97" t="s">
        <v>731</v>
      </c>
      <c r="BW1471" s="97" t="s">
        <v>4595</v>
      </c>
    </row>
    <row r="1472" spans="51:75" x14ac:dyDescent="0.3">
      <c r="AY1472" s="124" t="e">
        <f>VLOOKUP(C1472,#REF!, 2,FALSE)</f>
        <v>#REF!</v>
      </c>
      <c r="BM1472" s="97" t="s">
        <v>4596</v>
      </c>
      <c r="BN1472" s="97" t="s">
        <v>731</v>
      </c>
      <c r="BO1472" s="97" t="s">
        <v>1490</v>
      </c>
      <c r="BU1472" s="97" t="s">
        <v>4596</v>
      </c>
      <c r="BV1472" s="97" t="s">
        <v>731</v>
      </c>
      <c r="BW1472" s="97" t="s">
        <v>1490</v>
      </c>
    </row>
    <row r="1473" spans="51:75" x14ac:dyDescent="0.3">
      <c r="AY1473" s="124" t="e">
        <f>VLOOKUP(C1473,#REF!, 2,FALSE)</f>
        <v>#REF!</v>
      </c>
      <c r="BM1473" s="97" t="s">
        <v>4597</v>
      </c>
      <c r="BN1473" s="97" t="s">
        <v>928</v>
      </c>
      <c r="BO1473" s="97" t="s">
        <v>4524</v>
      </c>
      <c r="BU1473" s="97" t="s">
        <v>4597</v>
      </c>
      <c r="BV1473" s="97" t="s">
        <v>928</v>
      </c>
      <c r="BW1473" s="97" t="s">
        <v>4524</v>
      </c>
    </row>
    <row r="1474" spans="51:75" x14ac:dyDescent="0.3">
      <c r="AY1474" s="124" t="e">
        <f>VLOOKUP(C1474,#REF!, 2,FALSE)</f>
        <v>#REF!</v>
      </c>
      <c r="BM1474" s="97" t="s">
        <v>4598</v>
      </c>
      <c r="BN1474" s="97" t="s">
        <v>3191</v>
      </c>
      <c r="BO1474" s="97" t="s">
        <v>4599</v>
      </c>
      <c r="BU1474" s="97" t="s">
        <v>4598</v>
      </c>
      <c r="BV1474" s="97" t="s">
        <v>3191</v>
      </c>
      <c r="BW1474" s="97" t="s">
        <v>4599</v>
      </c>
    </row>
    <row r="1475" spans="51:75" x14ac:dyDescent="0.3">
      <c r="AY1475" s="124" t="e">
        <f>VLOOKUP(C1475,#REF!, 2,FALSE)</f>
        <v>#REF!</v>
      </c>
      <c r="BM1475" s="97" t="s">
        <v>117</v>
      </c>
      <c r="BN1475" s="97" t="s">
        <v>731</v>
      </c>
      <c r="BO1475" s="97" t="s">
        <v>624</v>
      </c>
      <c r="BU1475" s="97" t="s">
        <v>117</v>
      </c>
      <c r="BV1475" s="97" t="s">
        <v>731</v>
      </c>
      <c r="BW1475" s="97" t="s">
        <v>624</v>
      </c>
    </row>
    <row r="1476" spans="51:75" x14ac:dyDescent="0.3">
      <c r="AY1476" s="124" t="e">
        <f>VLOOKUP(C1476,#REF!, 2,FALSE)</f>
        <v>#REF!</v>
      </c>
      <c r="BM1476" s="97" t="s">
        <v>4601</v>
      </c>
      <c r="BN1476" s="97" t="s">
        <v>731</v>
      </c>
      <c r="BO1476" s="97" t="s">
        <v>4602</v>
      </c>
      <c r="BU1476" s="97" t="s">
        <v>4601</v>
      </c>
      <c r="BV1476" s="97" t="s">
        <v>731</v>
      </c>
      <c r="BW1476" s="97" t="s">
        <v>4602</v>
      </c>
    </row>
    <row r="1477" spans="51:75" x14ac:dyDescent="0.3">
      <c r="AY1477" s="124" t="e">
        <f>VLOOKUP(C1477,#REF!, 2,FALSE)</f>
        <v>#REF!</v>
      </c>
      <c r="BM1477" s="97" t="s">
        <v>4603</v>
      </c>
      <c r="BN1477" s="97" t="s">
        <v>3000</v>
      </c>
      <c r="BO1477" s="97" t="s">
        <v>4604</v>
      </c>
      <c r="BU1477" s="97" t="s">
        <v>4603</v>
      </c>
      <c r="BV1477" s="97" t="s">
        <v>3000</v>
      </c>
      <c r="BW1477" s="97" t="s">
        <v>4604</v>
      </c>
    </row>
    <row r="1478" spans="51:75" x14ac:dyDescent="0.3">
      <c r="AY1478" s="124" t="e">
        <f>VLOOKUP(C1478,#REF!, 2,FALSE)</f>
        <v>#REF!</v>
      </c>
      <c r="BM1478" s="97" t="s">
        <v>4605</v>
      </c>
      <c r="BN1478" s="97" t="s">
        <v>3043</v>
      </c>
      <c r="BO1478" s="97" t="s">
        <v>4606</v>
      </c>
      <c r="BU1478" s="97" t="s">
        <v>4605</v>
      </c>
      <c r="BV1478" s="97" t="s">
        <v>3043</v>
      </c>
      <c r="BW1478" s="97" t="s">
        <v>4606</v>
      </c>
    </row>
    <row r="1479" spans="51:75" x14ac:dyDescent="0.3">
      <c r="AY1479" s="124" t="e">
        <f>VLOOKUP(C1479,#REF!, 2,FALSE)</f>
        <v>#REF!</v>
      </c>
      <c r="BM1479" s="97" t="s">
        <v>4607</v>
      </c>
      <c r="BN1479" s="97" t="s">
        <v>3000</v>
      </c>
      <c r="BO1479" s="97" t="s">
        <v>4609</v>
      </c>
      <c r="BU1479" s="97" t="s">
        <v>4607</v>
      </c>
      <c r="BV1479" s="97" t="s">
        <v>3000</v>
      </c>
      <c r="BW1479" s="97" t="s">
        <v>4609</v>
      </c>
    </row>
    <row r="1480" spans="51:75" x14ac:dyDescent="0.3">
      <c r="AY1480" s="124" t="e">
        <f>VLOOKUP(C1480,#REF!, 2,FALSE)</f>
        <v>#REF!</v>
      </c>
      <c r="BM1480" s="97" t="s">
        <v>4610</v>
      </c>
      <c r="BN1480" s="97" t="s">
        <v>7932</v>
      </c>
      <c r="BO1480" s="97" t="s">
        <v>4611</v>
      </c>
      <c r="BU1480" s="97" t="s">
        <v>4610</v>
      </c>
      <c r="BV1480" s="97" t="s">
        <v>7932</v>
      </c>
      <c r="BW1480" s="97" t="s">
        <v>4611</v>
      </c>
    </row>
    <row r="1481" spans="51:75" x14ac:dyDescent="0.3">
      <c r="AY1481" s="124" t="e">
        <f>VLOOKUP(C1481,#REF!, 2,FALSE)</f>
        <v>#REF!</v>
      </c>
      <c r="BM1481" s="97" t="s">
        <v>4612</v>
      </c>
      <c r="BN1481" s="97" t="s">
        <v>1342</v>
      </c>
      <c r="BO1481" s="97" t="s">
        <v>4613</v>
      </c>
      <c r="BU1481" s="97" t="s">
        <v>4612</v>
      </c>
      <c r="BV1481" s="97" t="s">
        <v>1342</v>
      </c>
      <c r="BW1481" s="97" t="s">
        <v>4613</v>
      </c>
    </row>
    <row r="1482" spans="51:75" x14ac:dyDescent="0.3">
      <c r="AY1482" s="124" t="e">
        <f>VLOOKUP(C1482,#REF!, 2,FALSE)</f>
        <v>#REF!</v>
      </c>
      <c r="BM1482" s="97" t="s">
        <v>4614</v>
      </c>
      <c r="BN1482" s="97" t="s">
        <v>928</v>
      </c>
      <c r="BO1482" s="97" t="s">
        <v>4615</v>
      </c>
      <c r="BU1482" s="97" t="s">
        <v>4614</v>
      </c>
      <c r="BV1482" s="97" t="s">
        <v>928</v>
      </c>
      <c r="BW1482" s="97" t="s">
        <v>4615</v>
      </c>
    </row>
    <row r="1483" spans="51:75" x14ac:dyDescent="0.3">
      <c r="AY1483" s="124" t="e">
        <f>VLOOKUP(C1483,#REF!, 2,FALSE)</f>
        <v>#REF!</v>
      </c>
      <c r="BM1483" s="97" t="s">
        <v>4616</v>
      </c>
      <c r="BN1483" s="97" t="s">
        <v>703</v>
      </c>
      <c r="BO1483" s="97" t="s">
        <v>4617</v>
      </c>
      <c r="BU1483" s="97" t="s">
        <v>4616</v>
      </c>
      <c r="BV1483" s="97" t="s">
        <v>703</v>
      </c>
      <c r="BW1483" s="97" t="s">
        <v>4617</v>
      </c>
    </row>
    <row r="1484" spans="51:75" x14ac:dyDescent="0.3">
      <c r="AY1484" s="124" t="e">
        <f>VLOOKUP(C1484,#REF!, 2,FALSE)</f>
        <v>#REF!</v>
      </c>
      <c r="BM1484" s="97" t="s">
        <v>4618</v>
      </c>
      <c r="BN1484" s="97" t="s">
        <v>703</v>
      </c>
      <c r="BO1484" s="97" t="s">
        <v>4619</v>
      </c>
      <c r="BU1484" s="97" t="s">
        <v>4618</v>
      </c>
      <c r="BV1484" s="97" t="s">
        <v>703</v>
      </c>
      <c r="BW1484" s="97" t="s">
        <v>4619</v>
      </c>
    </row>
    <row r="1485" spans="51:75" x14ac:dyDescent="0.3">
      <c r="AY1485" s="124" t="e">
        <f>VLOOKUP(C1485,#REF!, 2,FALSE)</f>
        <v>#REF!</v>
      </c>
      <c r="BM1485" s="97" t="s">
        <v>4620</v>
      </c>
      <c r="BN1485" s="97" t="s">
        <v>3003</v>
      </c>
      <c r="BO1485" s="97" t="s">
        <v>1277</v>
      </c>
      <c r="BU1485" s="97" t="s">
        <v>4620</v>
      </c>
      <c r="BV1485" s="97" t="s">
        <v>3003</v>
      </c>
      <c r="BW1485" s="97" t="s">
        <v>1277</v>
      </c>
    </row>
    <row r="1486" spans="51:75" x14ac:dyDescent="0.3">
      <c r="AY1486" s="124" t="e">
        <f>VLOOKUP(C1486,#REF!, 2,FALSE)</f>
        <v>#REF!</v>
      </c>
      <c r="BM1486" s="97" t="s">
        <v>4622</v>
      </c>
      <c r="BN1486" s="97" t="s">
        <v>3003</v>
      </c>
      <c r="BO1486" s="97" t="s">
        <v>1962</v>
      </c>
      <c r="BU1486" s="97" t="s">
        <v>4622</v>
      </c>
      <c r="BV1486" s="97" t="s">
        <v>3003</v>
      </c>
      <c r="BW1486" s="97" t="s">
        <v>1962</v>
      </c>
    </row>
    <row r="1487" spans="51:75" x14ac:dyDescent="0.3">
      <c r="AY1487" s="124" t="e">
        <f>VLOOKUP(C1487,#REF!, 2,FALSE)</f>
        <v>#REF!</v>
      </c>
      <c r="BM1487" s="97" t="s">
        <v>4624</v>
      </c>
      <c r="BN1487" s="97" t="s">
        <v>928</v>
      </c>
      <c r="BO1487" s="97" t="s">
        <v>4625</v>
      </c>
      <c r="BU1487" s="97" t="s">
        <v>4624</v>
      </c>
      <c r="BV1487" s="97" t="s">
        <v>928</v>
      </c>
      <c r="BW1487" s="97" t="s">
        <v>4625</v>
      </c>
    </row>
    <row r="1488" spans="51:75" x14ac:dyDescent="0.3">
      <c r="AY1488" s="124" t="e">
        <f>VLOOKUP(C1488,#REF!, 2,FALSE)</f>
        <v>#REF!</v>
      </c>
      <c r="BM1488" s="97" t="s">
        <v>4626</v>
      </c>
      <c r="BN1488" s="97" t="s">
        <v>719</v>
      </c>
      <c r="BO1488" s="97" t="s">
        <v>2639</v>
      </c>
      <c r="BU1488" s="97" t="s">
        <v>4626</v>
      </c>
      <c r="BV1488" s="97" t="s">
        <v>719</v>
      </c>
      <c r="BW1488" s="97" t="s">
        <v>2639</v>
      </c>
    </row>
    <row r="1489" spans="51:75" x14ac:dyDescent="0.3">
      <c r="AY1489" s="124" t="e">
        <f>VLOOKUP(C1489,#REF!, 2,FALSE)</f>
        <v>#REF!</v>
      </c>
      <c r="BM1489" s="97" t="s">
        <v>4627</v>
      </c>
      <c r="BN1489" s="97" t="s">
        <v>715</v>
      </c>
      <c r="BO1489" s="97" t="s">
        <v>4628</v>
      </c>
      <c r="BU1489" s="97" t="s">
        <v>4627</v>
      </c>
      <c r="BV1489" s="97" t="s">
        <v>715</v>
      </c>
      <c r="BW1489" s="97" t="s">
        <v>4628</v>
      </c>
    </row>
    <row r="1490" spans="51:75" x14ac:dyDescent="0.3">
      <c r="AY1490" s="124" t="e">
        <f>VLOOKUP(C1490,#REF!, 2,FALSE)</f>
        <v>#REF!</v>
      </c>
      <c r="BM1490" s="97" t="s">
        <v>4629</v>
      </c>
      <c r="BN1490" s="97" t="s">
        <v>928</v>
      </c>
      <c r="BO1490" s="97" t="s">
        <v>4631</v>
      </c>
      <c r="BU1490" s="97" t="s">
        <v>4629</v>
      </c>
      <c r="BV1490" s="97" t="s">
        <v>928</v>
      </c>
      <c r="BW1490" s="97" t="s">
        <v>4631</v>
      </c>
    </row>
    <row r="1491" spans="51:75" x14ac:dyDescent="0.3">
      <c r="AY1491" s="124" t="e">
        <f>VLOOKUP(C1491,#REF!, 2,FALSE)</f>
        <v>#REF!</v>
      </c>
      <c r="BM1491" s="97" t="s">
        <v>4632</v>
      </c>
      <c r="BN1491" s="97" t="s">
        <v>3043</v>
      </c>
      <c r="BO1491" s="97" t="s">
        <v>4633</v>
      </c>
      <c r="BU1491" s="97" t="s">
        <v>4632</v>
      </c>
      <c r="BV1491" s="97" t="s">
        <v>3043</v>
      </c>
      <c r="BW1491" s="97" t="s">
        <v>4633</v>
      </c>
    </row>
    <row r="1492" spans="51:75" x14ac:dyDescent="0.3">
      <c r="AY1492" s="124" t="e">
        <f>VLOOKUP(C1492,#REF!, 2,FALSE)</f>
        <v>#REF!</v>
      </c>
      <c r="BM1492" s="97" t="s">
        <v>4634</v>
      </c>
      <c r="BN1492" s="97" t="s">
        <v>731</v>
      </c>
      <c r="BO1492" s="97" t="s">
        <v>1693</v>
      </c>
      <c r="BU1492" s="97" t="s">
        <v>4634</v>
      </c>
      <c r="BV1492" s="97" t="s">
        <v>731</v>
      </c>
      <c r="BW1492" s="97" t="s">
        <v>1693</v>
      </c>
    </row>
    <row r="1493" spans="51:75" x14ac:dyDescent="0.3">
      <c r="AY1493" s="124" t="e">
        <f>VLOOKUP(C1493,#REF!, 2,FALSE)</f>
        <v>#REF!</v>
      </c>
      <c r="BM1493" s="97" t="s">
        <v>4635</v>
      </c>
      <c r="BN1493" s="97" t="s">
        <v>3191</v>
      </c>
      <c r="BO1493" s="97" t="s">
        <v>4636</v>
      </c>
      <c r="BU1493" s="97" t="s">
        <v>4635</v>
      </c>
      <c r="BV1493" s="97" t="s">
        <v>3191</v>
      </c>
      <c r="BW1493" s="97" t="s">
        <v>4636</v>
      </c>
    </row>
    <row r="1494" spans="51:75" x14ac:dyDescent="0.3">
      <c r="AY1494" s="124" t="e">
        <f>VLOOKUP(C1494,#REF!, 2,FALSE)</f>
        <v>#REF!</v>
      </c>
      <c r="BM1494" s="97" t="s">
        <v>4637</v>
      </c>
      <c r="BN1494" s="97" t="s">
        <v>1267</v>
      </c>
      <c r="BO1494" s="97" t="s">
        <v>4638</v>
      </c>
      <c r="BU1494" s="97" t="s">
        <v>4637</v>
      </c>
      <c r="BV1494" s="97" t="s">
        <v>1267</v>
      </c>
      <c r="BW1494" s="97" t="s">
        <v>4638</v>
      </c>
    </row>
    <row r="1495" spans="51:75" x14ac:dyDescent="0.3">
      <c r="AY1495" s="124" t="e">
        <f>VLOOKUP(C1495,#REF!, 2,FALSE)</f>
        <v>#REF!</v>
      </c>
      <c r="BM1495" s="97" t="s">
        <v>886</v>
      </c>
      <c r="BN1495" s="97" t="s">
        <v>926</v>
      </c>
      <c r="BO1495" s="97" t="s">
        <v>4639</v>
      </c>
      <c r="BU1495" s="97" t="s">
        <v>886</v>
      </c>
      <c r="BV1495" s="97" t="s">
        <v>926</v>
      </c>
      <c r="BW1495" s="97" t="s">
        <v>4639</v>
      </c>
    </row>
    <row r="1496" spans="51:75" x14ac:dyDescent="0.3">
      <c r="AY1496" s="124" t="e">
        <f>VLOOKUP(C1496,#REF!, 2,FALSE)</f>
        <v>#REF!</v>
      </c>
      <c r="BM1496" s="97" t="s">
        <v>887</v>
      </c>
      <c r="BN1496" s="97" t="s">
        <v>928</v>
      </c>
      <c r="BO1496" s="97" t="s">
        <v>4640</v>
      </c>
      <c r="BU1496" s="97" t="s">
        <v>887</v>
      </c>
      <c r="BV1496" s="97" t="s">
        <v>928</v>
      </c>
      <c r="BW1496" s="97" t="s">
        <v>4640</v>
      </c>
    </row>
    <row r="1497" spans="51:75" x14ac:dyDescent="0.3">
      <c r="AY1497" s="124" t="e">
        <f>VLOOKUP(C1497,#REF!, 2,FALSE)</f>
        <v>#REF!</v>
      </c>
      <c r="BM1497" s="97" t="s">
        <v>4641</v>
      </c>
      <c r="BN1497" s="97" t="s">
        <v>1342</v>
      </c>
      <c r="BO1497" s="97" t="s">
        <v>4642</v>
      </c>
      <c r="BU1497" s="97" t="s">
        <v>4641</v>
      </c>
      <c r="BV1497" s="97" t="s">
        <v>1342</v>
      </c>
      <c r="BW1497" s="97" t="s">
        <v>4642</v>
      </c>
    </row>
    <row r="1498" spans="51:75" x14ac:dyDescent="0.3">
      <c r="AY1498" s="124" t="e">
        <f>VLOOKUP(C1498,#REF!, 2,FALSE)</f>
        <v>#REF!</v>
      </c>
      <c r="BM1498" s="97" t="s">
        <v>4643</v>
      </c>
      <c r="BN1498" s="97" t="s">
        <v>715</v>
      </c>
      <c r="BO1498" s="97" t="s">
        <v>4644</v>
      </c>
      <c r="BU1498" s="97" t="s">
        <v>4643</v>
      </c>
      <c r="BV1498" s="97" t="s">
        <v>715</v>
      </c>
      <c r="BW1498" s="97" t="s">
        <v>4644</v>
      </c>
    </row>
    <row r="1499" spans="51:75" x14ac:dyDescent="0.3">
      <c r="AY1499" s="124" t="e">
        <f>VLOOKUP(C1499,#REF!, 2,FALSE)</f>
        <v>#REF!</v>
      </c>
      <c r="BM1499" s="97" t="s">
        <v>888</v>
      </c>
      <c r="BN1499" s="97" t="s">
        <v>625</v>
      </c>
      <c r="BO1499" s="97" t="s">
        <v>4645</v>
      </c>
      <c r="BU1499" s="97" t="s">
        <v>888</v>
      </c>
      <c r="BV1499" s="97" t="s">
        <v>625</v>
      </c>
      <c r="BW1499" s="97" t="s">
        <v>4645</v>
      </c>
    </row>
    <row r="1500" spans="51:75" x14ac:dyDescent="0.3">
      <c r="AY1500" s="124" t="e">
        <f>VLOOKUP(C1500,#REF!, 2,FALSE)</f>
        <v>#REF!</v>
      </c>
      <c r="BM1500" s="97" t="s">
        <v>4646</v>
      </c>
      <c r="BN1500" s="97" t="s">
        <v>928</v>
      </c>
      <c r="BO1500" s="97" t="s">
        <v>4647</v>
      </c>
      <c r="BU1500" s="97" t="s">
        <v>4646</v>
      </c>
      <c r="BV1500" s="97" t="s">
        <v>928</v>
      </c>
      <c r="BW1500" s="97" t="s">
        <v>4647</v>
      </c>
    </row>
    <row r="1501" spans="51:75" x14ac:dyDescent="0.3">
      <c r="AY1501" s="124" t="e">
        <f>VLOOKUP(C1501,#REF!, 2,FALSE)</f>
        <v>#REF!</v>
      </c>
      <c r="BM1501" s="97" t="s">
        <v>4648</v>
      </c>
      <c r="BN1501" s="97" t="s">
        <v>657</v>
      </c>
      <c r="BO1501" s="97" t="s">
        <v>4649</v>
      </c>
      <c r="BU1501" s="97" t="s">
        <v>4648</v>
      </c>
      <c r="BV1501" s="97" t="s">
        <v>657</v>
      </c>
      <c r="BW1501" s="97" t="s">
        <v>4649</v>
      </c>
    </row>
    <row r="1502" spans="51:75" x14ac:dyDescent="0.3">
      <c r="AY1502" s="124" t="e">
        <f>VLOOKUP(C1502,#REF!, 2,FALSE)</f>
        <v>#REF!</v>
      </c>
      <c r="BM1502" s="97" t="s">
        <v>889</v>
      </c>
      <c r="BN1502" s="97" t="s">
        <v>928</v>
      </c>
      <c r="BO1502" s="97" t="s">
        <v>4650</v>
      </c>
      <c r="BU1502" s="97" t="s">
        <v>889</v>
      </c>
      <c r="BV1502" s="97" t="s">
        <v>928</v>
      </c>
      <c r="BW1502" s="97" t="s">
        <v>4650</v>
      </c>
    </row>
    <row r="1503" spans="51:75" x14ac:dyDescent="0.3">
      <c r="AY1503" s="124" t="e">
        <f>VLOOKUP(C1503,#REF!, 2,FALSE)</f>
        <v>#REF!</v>
      </c>
      <c r="BM1503" s="97" t="s">
        <v>4651</v>
      </c>
      <c r="BN1503" s="97" t="s">
        <v>1272</v>
      </c>
      <c r="BO1503" s="97" t="s">
        <v>4652</v>
      </c>
      <c r="BU1503" s="97" t="s">
        <v>4651</v>
      </c>
      <c r="BV1503" s="97" t="s">
        <v>1272</v>
      </c>
      <c r="BW1503" s="97" t="s">
        <v>4652</v>
      </c>
    </row>
    <row r="1504" spans="51:75" x14ac:dyDescent="0.3">
      <c r="AY1504" s="124" t="e">
        <f>VLOOKUP(C1504,#REF!, 2,FALSE)</f>
        <v>#REF!</v>
      </c>
      <c r="BM1504" s="97" t="s">
        <v>4653</v>
      </c>
      <c r="BN1504" s="97" t="s">
        <v>655</v>
      </c>
      <c r="BO1504" s="97" t="s">
        <v>4654</v>
      </c>
      <c r="BU1504" s="97" t="s">
        <v>4653</v>
      </c>
      <c r="BV1504" s="97" t="s">
        <v>655</v>
      </c>
      <c r="BW1504" s="97" t="s">
        <v>4654</v>
      </c>
    </row>
    <row r="1505" spans="51:75" x14ac:dyDescent="0.3">
      <c r="AY1505" s="124" t="e">
        <f>VLOOKUP(C1505,#REF!, 2,FALSE)</f>
        <v>#REF!</v>
      </c>
      <c r="BM1505" s="97" t="s">
        <v>890</v>
      </c>
      <c r="BN1505" s="97" t="s">
        <v>628</v>
      </c>
      <c r="BO1505" s="97" t="s">
        <v>2983</v>
      </c>
      <c r="BU1505" s="97" t="s">
        <v>890</v>
      </c>
      <c r="BV1505" s="97" t="s">
        <v>628</v>
      </c>
      <c r="BW1505" s="97" t="s">
        <v>2983</v>
      </c>
    </row>
    <row r="1506" spans="51:75" x14ac:dyDescent="0.3">
      <c r="AY1506" s="124" t="e">
        <f>VLOOKUP(C1506,#REF!, 2,FALSE)</f>
        <v>#REF!</v>
      </c>
      <c r="BM1506" s="97" t="s">
        <v>74</v>
      </c>
      <c r="BN1506" s="97" t="s">
        <v>3191</v>
      </c>
      <c r="BO1506" s="97" t="s">
        <v>851</v>
      </c>
      <c r="BU1506" s="97" t="s">
        <v>74</v>
      </c>
      <c r="BV1506" s="97" t="s">
        <v>3191</v>
      </c>
      <c r="BW1506" s="97" t="s">
        <v>851</v>
      </c>
    </row>
    <row r="1507" spans="51:75" x14ac:dyDescent="0.3">
      <c r="AY1507" s="124" t="e">
        <f>VLOOKUP(C1507,#REF!, 2,FALSE)</f>
        <v>#REF!</v>
      </c>
      <c r="BM1507" s="97" t="s">
        <v>4656</v>
      </c>
      <c r="BN1507" s="97" t="s">
        <v>1342</v>
      </c>
      <c r="BO1507" s="97" t="s">
        <v>4657</v>
      </c>
      <c r="BU1507" s="97" t="s">
        <v>4656</v>
      </c>
      <c r="BV1507" s="97" t="s">
        <v>1342</v>
      </c>
      <c r="BW1507" s="97" t="s">
        <v>4657</v>
      </c>
    </row>
    <row r="1508" spans="51:75" x14ac:dyDescent="0.3">
      <c r="AY1508" s="124" t="e">
        <f>VLOOKUP(C1508,#REF!, 2,FALSE)</f>
        <v>#REF!</v>
      </c>
      <c r="BM1508" s="97" t="s">
        <v>891</v>
      </c>
      <c r="BN1508" s="97" t="s">
        <v>2983</v>
      </c>
      <c r="BO1508" s="97" t="s">
        <v>2983</v>
      </c>
      <c r="BU1508" s="97" t="s">
        <v>891</v>
      </c>
      <c r="BV1508" s="97" t="s">
        <v>2983</v>
      </c>
      <c r="BW1508" s="97" t="s">
        <v>2983</v>
      </c>
    </row>
    <row r="1509" spans="51:75" x14ac:dyDescent="0.3">
      <c r="AY1509" s="124" t="e">
        <f>VLOOKUP(C1509,#REF!, 2,FALSE)</f>
        <v>#REF!</v>
      </c>
      <c r="BM1509" s="97" t="s">
        <v>4658</v>
      </c>
      <c r="BN1509" s="97" t="s">
        <v>1139</v>
      </c>
      <c r="BO1509" s="97" t="s">
        <v>2983</v>
      </c>
      <c r="BU1509" s="97" t="s">
        <v>4658</v>
      </c>
      <c r="BV1509" s="97" t="s">
        <v>1139</v>
      </c>
      <c r="BW1509" s="97" t="s">
        <v>2983</v>
      </c>
    </row>
    <row r="1510" spans="51:75" x14ac:dyDescent="0.3">
      <c r="AY1510" s="124" t="e">
        <f>VLOOKUP(C1510,#REF!, 2,FALSE)</f>
        <v>#REF!</v>
      </c>
      <c r="BM1510" s="97" t="s">
        <v>4659</v>
      </c>
      <c r="BN1510" s="97" t="s">
        <v>3000</v>
      </c>
      <c r="BO1510" s="97" t="s">
        <v>4253</v>
      </c>
      <c r="BU1510" s="97" t="s">
        <v>4659</v>
      </c>
      <c r="BV1510" s="97" t="s">
        <v>3000</v>
      </c>
      <c r="BW1510" s="97" t="s">
        <v>4253</v>
      </c>
    </row>
    <row r="1511" spans="51:75" x14ac:dyDescent="0.3">
      <c r="AY1511" s="124" t="e">
        <f>VLOOKUP(C1511,#REF!, 2,FALSE)</f>
        <v>#REF!</v>
      </c>
      <c r="BM1511" s="97" t="s">
        <v>4660</v>
      </c>
      <c r="BN1511" s="97" t="s">
        <v>3191</v>
      </c>
      <c r="BO1511" s="97" t="s">
        <v>2365</v>
      </c>
      <c r="BU1511" s="97" t="s">
        <v>4660</v>
      </c>
      <c r="BV1511" s="97" t="s">
        <v>3191</v>
      </c>
      <c r="BW1511" s="97" t="s">
        <v>2365</v>
      </c>
    </row>
    <row r="1512" spans="51:75" x14ac:dyDescent="0.3">
      <c r="AY1512" s="124" t="e">
        <f>VLOOKUP(C1512,#REF!, 2,FALSE)</f>
        <v>#REF!</v>
      </c>
      <c r="BM1512" s="97" t="s">
        <v>4661</v>
      </c>
      <c r="BN1512" s="97" t="s">
        <v>1139</v>
      </c>
      <c r="BO1512" s="97" t="s">
        <v>2509</v>
      </c>
      <c r="BU1512" s="97" t="s">
        <v>4661</v>
      </c>
      <c r="BV1512" s="97" t="s">
        <v>1139</v>
      </c>
      <c r="BW1512" s="97" t="s">
        <v>2509</v>
      </c>
    </row>
    <row r="1513" spans="51:75" x14ac:dyDescent="0.3">
      <c r="AY1513" s="124" t="e">
        <f>VLOOKUP(C1513,#REF!, 2,FALSE)</f>
        <v>#REF!</v>
      </c>
      <c r="BM1513" s="97" t="s">
        <v>4662</v>
      </c>
      <c r="BN1513" s="97" t="s">
        <v>1139</v>
      </c>
      <c r="BO1513" s="97" t="s">
        <v>4663</v>
      </c>
      <c r="BU1513" s="97" t="s">
        <v>4662</v>
      </c>
      <c r="BV1513" s="97" t="s">
        <v>1139</v>
      </c>
      <c r="BW1513" s="97" t="s">
        <v>4663</v>
      </c>
    </row>
    <row r="1514" spans="51:75" x14ac:dyDescent="0.3">
      <c r="AY1514" s="124" t="e">
        <f>VLOOKUP(C1514,#REF!, 2,FALSE)</f>
        <v>#REF!</v>
      </c>
      <c r="BM1514" s="97" t="s">
        <v>4664</v>
      </c>
      <c r="BN1514" s="97" t="s">
        <v>1342</v>
      </c>
      <c r="BO1514" s="97" t="s">
        <v>3264</v>
      </c>
      <c r="BU1514" s="97" t="s">
        <v>4664</v>
      </c>
      <c r="BV1514" s="97" t="s">
        <v>1342</v>
      </c>
      <c r="BW1514" s="97" t="s">
        <v>3264</v>
      </c>
    </row>
    <row r="1515" spans="51:75" x14ac:dyDescent="0.3">
      <c r="AY1515" s="124" t="e">
        <f>VLOOKUP(C1515,#REF!, 2,FALSE)</f>
        <v>#REF!</v>
      </c>
      <c r="BM1515" s="97" t="s">
        <v>4666</v>
      </c>
      <c r="BN1515" s="97" t="s">
        <v>3237</v>
      </c>
      <c r="BO1515" s="97" t="s">
        <v>1741</v>
      </c>
      <c r="BU1515" s="97" t="s">
        <v>4666</v>
      </c>
      <c r="BV1515" s="97" t="s">
        <v>3237</v>
      </c>
      <c r="BW1515" s="97" t="s">
        <v>1741</v>
      </c>
    </row>
    <row r="1516" spans="51:75" x14ac:dyDescent="0.3">
      <c r="AY1516" s="124" t="e">
        <f>VLOOKUP(C1516,#REF!, 2,FALSE)</f>
        <v>#REF!</v>
      </c>
      <c r="BM1516" s="97" t="s">
        <v>4667</v>
      </c>
      <c r="BN1516" s="97" t="s">
        <v>1342</v>
      </c>
      <c r="BO1516" s="97" t="s">
        <v>4669</v>
      </c>
      <c r="BU1516" s="97" t="s">
        <v>4667</v>
      </c>
      <c r="BV1516" s="97" t="s">
        <v>1342</v>
      </c>
      <c r="BW1516" s="97" t="s">
        <v>4669</v>
      </c>
    </row>
    <row r="1517" spans="51:75" x14ac:dyDescent="0.3">
      <c r="AY1517" s="124" t="e">
        <f>VLOOKUP(C1517,#REF!, 2,FALSE)</f>
        <v>#REF!</v>
      </c>
      <c r="BM1517" s="97" t="s">
        <v>892</v>
      </c>
      <c r="BN1517" s="97" t="s">
        <v>3191</v>
      </c>
      <c r="BO1517" s="97" t="s">
        <v>4670</v>
      </c>
      <c r="BU1517" s="97" t="s">
        <v>892</v>
      </c>
      <c r="BV1517" s="97" t="s">
        <v>3191</v>
      </c>
      <c r="BW1517" s="97" t="s">
        <v>4670</v>
      </c>
    </row>
    <row r="1518" spans="51:75" x14ac:dyDescent="0.3">
      <c r="AY1518" s="124" t="e">
        <f>VLOOKUP(C1518,#REF!, 2,FALSE)</f>
        <v>#REF!</v>
      </c>
      <c r="BM1518" s="97" t="s">
        <v>4671</v>
      </c>
      <c r="BN1518" s="97" t="s">
        <v>667</v>
      </c>
      <c r="BO1518" s="97" t="s">
        <v>4672</v>
      </c>
      <c r="BU1518" s="97" t="s">
        <v>4671</v>
      </c>
      <c r="BV1518" s="97" t="s">
        <v>667</v>
      </c>
      <c r="BW1518" s="97" t="s">
        <v>4672</v>
      </c>
    </row>
    <row r="1519" spans="51:75" x14ac:dyDescent="0.3">
      <c r="AY1519" s="124" t="e">
        <f>VLOOKUP(C1519,#REF!, 2,FALSE)</f>
        <v>#REF!</v>
      </c>
      <c r="BM1519" s="97" t="s">
        <v>4673</v>
      </c>
      <c r="BN1519" s="97" t="s">
        <v>3191</v>
      </c>
      <c r="BO1519" s="97" t="s">
        <v>4674</v>
      </c>
      <c r="BU1519" s="97" t="s">
        <v>4673</v>
      </c>
      <c r="BV1519" s="97" t="s">
        <v>3191</v>
      </c>
      <c r="BW1519" s="97" t="s">
        <v>4674</v>
      </c>
    </row>
    <row r="1520" spans="51:75" x14ac:dyDescent="0.3">
      <c r="AY1520" s="124" t="e">
        <f>VLOOKUP(C1520,#REF!, 2,FALSE)</f>
        <v>#REF!</v>
      </c>
      <c r="BM1520" s="97" t="s">
        <v>4675</v>
      </c>
      <c r="BN1520" s="97" t="s">
        <v>705</v>
      </c>
      <c r="BO1520" s="97" t="s">
        <v>4676</v>
      </c>
      <c r="BU1520" s="97" t="s">
        <v>4675</v>
      </c>
      <c r="BV1520" s="97" t="s">
        <v>705</v>
      </c>
      <c r="BW1520" s="97" t="s">
        <v>4676</v>
      </c>
    </row>
    <row r="1521" spans="51:75" x14ac:dyDescent="0.3">
      <c r="AY1521" s="124" t="e">
        <f>VLOOKUP(C1521,#REF!, 2,FALSE)</f>
        <v>#REF!</v>
      </c>
      <c r="BM1521" s="97" t="s">
        <v>4677</v>
      </c>
      <c r="BN1521" s="97" t="s">
        <v>3191</v>
      </c>
      <c r="BO1521" s="97" t="s">
        <v>4678</v>
      </c>
      <c r="BU1521" s="97" t="s">
        <v>4677</v>
      </c>
      <c r="BV1521" s="97" t="s">
        <v>3191</v>
      </c>
      <c r="BW1521" s="97" t="s">
        <v>4678</v>
      </c>
    </row>
    <row r="1522" spans="51:75" x14ac:dyDescent="0.3">
      <c r="AY1522" s="124" t="e">
        <f>VLOOKUP(C1522,#REF!, 2,FALSE)</f>
        <v>#REF!</v>
      </c>
      <c r="BM1522" s="97" t="s">
        <v>4679</v>
      </c>
      <c r="BN1522" s="97" t="s">
        <v>1342</v>
      </c>
      <c r="BO1522" s="97" t="s">
        <v>4681</v>
      </c>
      <c r="BU1522" s="97" t="s">
        <v>4679</v>
      </c>
      <c r="BV1522" s="97" t="s">
        <v>1342</v>
      </c>
      <c r="BW1522" s="97" t="s">
        <v>4681</v>
      </c>
    </row>
    <row r="1523" spans="51:75" x14ac:dyDescent="0.3">
      <c r="AY1523" s="124" t="e">
        <f>VLOOKUP(C1523,#REF!, 2,FALSE)</f>
        <v>#REF!</v>
      </c>
      <c r="BM1523" s="97" t="s">
        <v>4682</v>
      </c>
      <c r="BN1523" s="97" t="s">
        <v>3237</v>
      </c>
      <c r="BO1523" s="97" t="s">
        <v>4683</v>
      </c>
      <c r="BU1523" s="97" t="s">
        <v>4682</v>
      </c>
      <c r="BV1523" s="97" t="s">
        <v>3237</v>
      </c>
      <c r="BW1523" s="97" t="s">
        <v>4683</v>
      </c>
    </row>
    <row r="1524" spans="51:75" x14ac:dyDescent="0.3">
      <c r="AY1524" s="124" t="e">
        <f>VLOOKUP(C1524,#REF!, 2,FALSE)</f>
        <v>#REF!</v>
      </c>
      <c r="BM1524" s="97" t="s">
        <v>4684</v>
      </c>
      <c r="BN1524" s="97" t="s">
        <v>3003</v>
      </c>
      <c r="BO1524" s="97" t="s">
        <v>4388</v>
      </c>
      <c r="BU1524" s="97" t="s">
        <v>4684</v>
      </c>
      <c r="BV1524" s="97" t="s">
        <v>3003</v>
      </c>
      <c r="BW1524" s="97" t="s">
        <v>4388</v>
      </c>
    </row>
    <row r="1525" spans="51:75" x14ac:dyDescent="0.3">
      <c r="AY1525" s="124" t="e">
        <f>VLOOKUP(C1525,#REF!, 2,FALSE)</f>
        <v>#REF!</v>
      </c>
      <c r="BM1525" s="97" t="s">
        <v>4685</v>
      </c>
      <c r="BN1525" s="97" t="s">
        <v>1342</v>
      </c>
      <c r="BO1525" s="97" t="s">
        <v>3337</v>
      </c>
      <c r="BU1525" s="97" t="s">
        <v>4685</v>
      </c>
      <c r="BV1525" s="97" t="s">
        <v>1342</v>
      </c>
      <c r="BW1525" s="97" t="s">
        <v>3337</v>
      </c>
    </row>
    <row r="1526" spans="51:75" x14ac:dyDescent="0.3">
      <c r="AY1526" s="124" t="e">
        <f>VLOOKUP(C1526,#REF!, 2,FALSE)</f>
        <v>#REF!</v>
      </c>
      <c r="BM1526" s="97" t="s">
        <v>4686</v>
      </c>
      <c r="BN1526" s="97" t="s">
        <v>1342</v>
      </c>
      <c r="BO1526" s="97" t="s">
        <v>4687</v>
      </c>
      <c r="BU1526" s="97" t="s">
        <v>4686</v>
      </c>
      <c r="BV1526" s="97" t="s">
        <v>1342</v>
      </c>
      <c r="BW1526" s="97" t="s">
        <v>4687</v>
      </c>
    </row>
    <row r="1527" spans="51:75" x14ac:dyDescent="0.3">
      <c r="AY1527" s="124" t="e">
        <f>VLOOKUP(C1527,#REF!, 2,FALSE)</f>
        <v>#REF!</v>
      </c>
      <c r="BM1527" s="97" t="s">
        <v>4688</v>
      </c>
      <c r="BN1527" s="97" t="s">
        <v>1139</v>
      </c>
      <c r="BO1527" s="97" t="s">
        <v>4689</v>
      </c>
      <c r="BU1527" s="97" t="s">
        <v>4688</v>
      </c>
      <c r="BV1527" s="97" t="s">
        <v>1139</v>
      </c>
      <c r="BW1527" s="97" t="s">
        <v>4689</v>
      </c>
    </row>
    <row r="1528" spans="51:75" x14ac:dyDescent="0.3">
      <c r="AY1528" s="124" t="e">
        <f>VLOOKUP(C1528,#REF!, 2,FALSE)</f>
        <v>#REF!</v>
      </c>
      <c r="BM1528" s="97" t="s">
        <v>4690</v>
      </c>
      <c r="BN1528" s="97" t="s">
        <v>3191</v>
      </c>
      <c r="BO1528" s="97" t="s">
        <v>3632</v>
      </c>
      <c r="BU1528" s="97" t="s">
        <v>4690</v>
      </c>
      <c r="BV1528" s="97" t="s">
        <v>3191</v>
      </c>
      <c r="BW1528" s="97" t="s">
        <v>3632</v>
      </c>
    </row>
    <row r="1529" spans="51:75" x14ac:dyDescent="0.3">
      <c r="AY1529" s="124" t="e">
        <f>VLOOKUP(C1529,#REF!, 2,FALSE)</f>
        <v>#REF!</v>
      </c>
      <c r="BM1529" s="97" t="s">
        <v>893</v>
      </c>
      <c r="BN1529" s="97" t="s">
        <v>3191</v>
      </c>
      <c r="BO1529" s="97" t="s">
        <v>4691</v>
      </c>
      <c r="BU1529" s="97" t="s">
        <v>893</v>
      </c>
      <c r="BV1529" s="97" t="s">
        <v>3191</v>
      </c>
      <c r="BW1529" s="97" t="s">
        <v>4691</v>
      </c>
    </row>
    <row r="1530" spans="51:75" x14ac:dyDescent="0.3">
      <c r="AY1530" s="124" t="e">
        <f>VLOOKUP(C1530,#REF!, 2,FALSE)</f>
        <v>#REF!</v>
      </c>
      <c r="BM1530" s="97" t="s">
        <v>4692</v>
      </c>
      <c r="BN1530" s="97" t="s">
        <v>2979</v>
      </c>
      <c r="BO1530" s="97" t="s">
        <v>2988</v>
      </c>
      <c r="BU1530" s="97" t="s">
        <v>4692</v>
      </c>
      <c r="BV1530" s="97" t="s">
        <v>2979</v>
      </c>
      <c r="BW1530" s="97" t="s">
        <v>2988</v>
      </c>
    </row>
    <row r="1531" spans="51:75" x14ac:dyDescent="0.3">
      <c r="AY1531" s="124" t="e">
        <f>VLOOKUP(C1531,#REF!, 2,FALSE)</f>
        <v>#REF!</v>
      </c>
      <c r="BM1531" s="97" t="s">
        <v>118</v>
      </c>
      <c r="BN1531" s="97" t="s">
        <v>705</v>
      </c>
      <c r="BO1531" s="97" t="s">
        <v>4583</v>
      </c>
      <c r="BU1531" s="97" t="s">
        <v>118</v>
      </c>
      <c r="BV1531" s="97" t="s">
        <v>705</v>
      </c>
      <c r="BW1531" s="97" t="s">
        <v>4583</v>
      </c>
    </row>
    <row r="1532" spans="51:75" x14ac:dyDescent="0.3">
      <c r="AY1532" s="124" t="e">
        <f>VLOOKUP(C1532,#REF!, 2,FALSE)</f>
        <v>#REF!</v>
      </c>
      <c r="BM1532" s="97" t="s">
        <v>4694</v>
      </c>
      <c r="BN1532" s="97" t="s">
        <v>658</v>
      </c>
      <c r="BO1532" s="97" t="s">
        <v>4695</v>
      </c>
      <c r="BU1532" s="97" t="s">
        <v>4694</v>
      </c>
      <c r="BV1532" s="97" t="s">
        <v>658</v>
      </c>
      <c r="BW1532" s="97" t="s">
        <v>4695</v>
      </c>
    </row>
    <row r="1533" spans="51:75" x14ac:dyDescent="0.3">
      <c r="AY1533" s="124" t="e">
        <f>VLOOKUP(C1533,#REF!, 2,FALSE)</f>
        <v>#REF!</v>
      </c>
      <c r="BM1533" s="97" t="s">
        <v>4697</v>
      </c>
      <c r="BN1533" s="97" t="s">
        <v>613</v>
      </c>
      <c r="BO1533" s="97" t="s">
        <v>4698</v>
      </c>
      <c r="BU1533" s="97" t="s">
        <v>4697</v>
      </c>
      <c r="BV1533" s="97" t="s">
        <v>613</v>
      </c>
      <c r="BW1533" s="97" t="s">
        <v>4698</v>
      </c>
    </row>
    <row r="1534" spans="51:75" x14ac:dyDescent="0.3">
      <c r="AY1534" s="124" t="e">
        <f>VLOOKUP(C1534,#REF!, 2,FALSE)</f>
        <v>#REF!</v>
      </c>
      <c r="BM1534" s="97" t="s">
        <v>4699</v>
      </c>
      <c r="BN1534" s="97" t="s">
        <v>2979</v>
      </c>
      <c r="BO1534" s="97" t="s">
        <v>4701</v>
      </c>
      <c r="BU1534" s="97" t="s">
        <v>4699</v>
      </c>
      <c r="BV1534" s="97" t="s">
        <v>2979</v>
      </c>
      <c r="BW1534" s="97" t="s">
        <v>4701</v>
      </c>
    </row>
    <row r="1535" spans="51:75" x14ac:dyDescent="0.3">
      <c r="AY1535" s="124" t="e">
        <f>VLOOKUP(C1535,#REF!, 2,FALSE)</f>
        <v>#REF!</v>
      </c>
      <c r="BM1535" s="97" t="s">
        <v>4704</v>
      </c>
      <c r="BN1535" s="97" t="s">
        <v>662</v>
      </c>
      <c r="BO1535" s="97" t="s">
        <v>4705</v>
      </c>
      <c r="BU1535" s="97" t="s">
        <v>4704</v>
      </c>
      <c r="BV1535" s="97" t="s">
        <v>662</v>
      </c>
      <c r="BW1535" s="97" t="s">
        <v>4705</v>
      </c>
    </row>
    <row r="1536" spans="51:75" x14ac:dyDescent="0.3">
      <c r="AY1536" s="124" t="e">
        <f>VLOOKUP(C1536,#REF!, 2,FALSE)</f>
        <v>#REF!</v>
      </c>
      <c r="BM1536" s="97" t="s">
        <v>4706</v>
      </c>
      <c r="BN1536" s="97" t="s">
        <v>1070</v>
      </c>
      <c r="BO1536" s="97" t="s">
        <v>4707</v>
      </c>
      <c r="BU1536" s="97" t="s">
        <v>4706</v>
      </c>
      <c r="BV1536" s="97" t="s">
        <v>1070</v>
      </c>
      <c r="BW1536" s="97" t="s">
        <v>4707</v>
      </c>
    </row>
    <row r="1537" spans="51:75" x14ac:dyDescent="0.3">
      <c r="AY1537" s="124" t="e">
        <f>VLOOKUP(C1537,#REF!, 2,FALSE)</f>
        <v>#REF!</v>
      </c>
      <c r="BM1537" s="97" t="s">
        <v>4708</v>
      </c>
      <c r="BN1537" s="97" t="s">
        <v>667</v>
      </c>
      <c r="BO1537" s="97" t="s">
        <v>4709</v>
      </c>
      <c r="BU1537" s="97" t="s">
        <v>4708</v>
      </c>
      <c r="BV1537" s="97" t="s">
        <v>667</v>
      </c>
      <c r="BW1537" s="97" t="s">
        <v>4709</v>
      </c>
    </row>
    <row r="1538" spans="51:75" x14ac:dyDescent="0.3">
      <c r="AY1538" s="124" t="e">
        <f>VLOOKUP(C1538,#REF!, 2,FALSE)</f>
        <v>#REF!</v>
      </c>
      <c r="BM1538" s="97" t="s">
        <v>4710</v>
      </c>
      <c r="BN1538" s="97" t="s">
        <v>667</v>
      </c>
      <c r="BO1538" s="97" t="s">
        <v>4711</v>
      </c>
      <c r="BU1538" s="97" t="s">
        <v>4710</v>
      </c>
      <c r="BV1538" s="97" t="s">
        <v>667</v>
      </c>
      <c r="BW1538" s="97" t="s">
        <v>4711</v>
      </c>
    </row>
    <row r="1539" spans="51:75" x14ac:dyDescent="0.3">
      <c r="AY1539" s="124" t="e">
        <f>VLOOKUP(C1539,#REF!, 2,FALSE)</f>
        <v>#REF!</v>
      </c>
      <c r="BM1539" s="97" t="s">
        <v>4712</v>
      </c>
      <c r="BN1539" s="97" t="s">
        <v>662</v>
      </c>
      <c r="BO1539" s="97" t="s">
        <v>4714</v>
      </c>
      <c r="BU1539" s="97" t="s">
        <v>4712</v>
      </c>
      <c r="BV1539" s="97" t="s">
        <v>662</v>
      </c>
      <c r="BW1539" s="97" t="s">
        <v>4714</v>
      </c>
    </row>
    <row r="1540" spans="51:75" x14ac:dyDescent="0.3">
      <c r="AY1540" s="124" t="e">
        <f>VLOOKUP(C1540,#REF!, 2,FALSE)</f>
        <v>#REF!</v>
      </c>
      <c r="BM1540" s="97" t="s">
        <v>4716</v>
      </c>
      <c r="BN1540" s="97" t="s">
        <v>852</v>
      </c>
      <c r="BO1540" s="97" t="s">
        <v>3522</v>
      </c>
      <c r="BU1540" s="97" t="s">
        <v>4716</v>
      </c>
      <c r="BV1540" s="97" t="s">
        <v>852</v>
      </c>
      <c r="BW1540" s="97" t="s">
        <v>3522</v>
      </c>
    </row>
    <row r="1541" spans="51:75" x14ac:dyDescent="0.3">
      <c r="AY1541" s="124" t="e">
        <f>VLOOKUP(C1541,#REF!, 2,FALSE)</f>
        <v>#REF!</v>
      </c>
      <c r="BM1541" s="97" t="s">
        <v>4719</v>
      </c>
      <c r="BN1541" s="97" t="s">
        <v>639</v>
      </c>
      <c r="BO1541" s="97" t="s">
        <v>4720</v>
      </c>
      <c r="BU1541" s="97" t="s">
        <v>4719</v>
      </c>
      <c r="BV1541" s="97" t="s">
        <v>639</v>
      </c>
      <c r="BW1541" s="97" t="s">
        <v>4720</v>
      </c>
    </row>
    <row r="1542" spans="51:75" x14ac:dyDescent="0.3">
      <c r="AY1542" s="124" t="e">
        <f>VLOOKUP(C1542,#REF!, 2,FALSE)</f>
        <v>#REF!</v>
      </c>
      <c r="BM1542" s="97" t="s">
        <v>4721</v>
      </c>
      <c r="BN1542" s="97" t="s">
        <v>1013</v>
      </c>
      <c r="BO1542" s="97" t="s">
        <v>4723</v>
      </c>
      <c r="BU1542" s="97" t="s">
        <v>4721</v>
      </c>
      <c r="BV1542" s="97" t="s">
        <v>1013</v>
      </c>
      <c r="BW1542" s="97" t="s">
        <v>4723</v>
      </c>
    </row>
    <row r="1543" spans="51:75" x14ac:dyDescent="0.3">
      <c r="AY1543" s="124" t="e">
        <f>VLOOKUP(C1543,#REF!, 2,FALSE)</f>
        <v>#REF!</v>
      </c>
      <c r="BM1543" s="97" t="s">
        <v>4724</v>
      </c>
      <c r="BN1543" s="97" t="s">
        <v>3026</v>
      </c>
      <c r="BO1543" s="97" t="s">
        <v>784</v>
      </c>
      <c r="BU1543" s="97" t="s">
        <v>4724</v>
      </c>
      <c r="BV1543" s="97" t="s">
        <v>3026</v>
      </c>
      <c r="BW1543" s="97" t="s">
        <v>784</v>
      </c>
    </row>
    <row r="1544" spans="51:75" x14ac:dyDescent="0.3">
      <c r="AY1544" s="124" t="e">
        <f>VLOOKUP(C1544,#REF!, 2,FALSE)</f>
        <v>#REF!</v>
      </c>
      <c r="BM1544" s="97" t="s">
        <v>894</v>
      </c>
      <c r="BN1544" s="97" t="s">
        <v>3191</v>
      </c>
      <c r="BO1544" s="97" t="s">
        <v>4725</v>
      </c>
      <c r="BU1544" s="97" t="s">
        <v>894</v>
      </c>
      <c r="BV1544" s="97" t="s">
        <v>3191</v>
      </c>
      <c r="BW1544" s="97" t="s">
        <v>4725</v>
      </c>
    </row>
    <row r="1545" spans="51:75" x14ac:dyDescent="0.3">
      <c r="AY1545" s="124" t="e">
        <f>VLOOKUP(C1545,#REF!, 2,FALSE)</f>
        <v>#REF!</v>
      </c>
      <c r="BM1545" s="97" t="s">
        <v>4726</v>
      </c>
      <c r="BN1545" s="97" t="s">
        <v>780</v>
      </c>
      <c r="BO1545" s="97" t="s">
        <v>4728</v>
      </c>
      <c r="BU1545" s="97" t="s">
        <v>4726</v>
      </c>
      <c r="BV1545" s="97" t="s">
        <v>780</v>
      </c>
      <c r="BW1545" s="97" t="s">
        <v>4728</v>
      </c>
    </row>
    <row r="1546" spans="51:75" x14ac:dyDescent="0.3">
      <c r="AY1546" s="124" t="e">
        <f>VLOOKUP(C1546,#REF!, 2,FALSE)</f>
        <v>#REF!</v>
      </c>
      <c r="BM1546" s="97" t="s">
        <v>4729</v>
      </c>
      <c r="BN1546" s="97" t="s">
        <v>719</v>
      </c>
      <c r="BO1546" s="97" t="s">
        <v>3787</v>
      </c>
      <c r="BU1546" s="97" t="s">
        <v>4729</v>
      </c>
      <c r="BV1546" s="97" t="s">
        <v>719</v>
      </c>
      <c r="BW1546" s="97" t="s">
        <v>3787</v>
      </c>
    </row>
    <row r="1547" spans="51:75" x14ac:dyDescent="0.3">
      <c r="AY1547" s="124" t="e">
        <f>VLOOKUP(C1547,#REF!, 2,FALSE)</f>
        <v>#REF!</v>
      </c>
      <c r="BM1547" s="97" t="s">
        <v>4730</v>
      </c>
      <c r="BN1547" s="97" t="s">
        <v>637</v>
      </c>
      <c r="BO1547" s="97" t="s">
        <v>2983</v>
      </c>
      <c r="BU1547" s="97" t="s">
        <v>4730</v>
      </c>
      <c r="BV1547" s="97" t="s">
        <v>637</v>
      </c>
      <c r="BW1547" s="97" t="s">
        <v>2983</v>
      </c>
    </row>
    <row r="1548" spans="51:75" x14ac:dyDescent="0.3">
      <c r="AY1548" s="124" t="e">
        <f>VLOOKUP(C1548,#REF!, 2,FALSE)</f>
        <v>#REF!</v>
      </c>
      <c r="BM1548" s="97" t="s">
        <v>4732</v>
      </c>
      <c r="BN1548" s="97" t="s">
        <v>942</v>
      </c>
      <c r="BO1548" s="97" t="s">
        <v>4734</v>
      </c>
      <c r="BU1548" s="97" t="s">
        <v>4732</v>
      </c>
      <c r="BV1548" s="97" t="s">
        <v>942</v>
      </c>
      <c r="BW1548" s="97" t="s">
        <v>4734</v>
      </c>
    </row>
    <row r="1549" spans="51:75" x14ac:dyDescent="0.3">
      <c r="AY1549" s="124" t="e">
        <f>VLOOKUP(C1549,#REF!, 2,FALSE)</f>
        <v>#REF!</v>
      </c>
      <c r="BM1549" s="97" t="s">
        <v>75</v>
      </c>
      <c r="BN1549" s="97" t="s">
        <v>1013</v>
      </c>
      <c r="BO1549" s="97" t="s">
        <v>4736</v>
      </c>
      <c r="BU1549" s="97" t="s">
        <v>75</v>
      </c>
      <c r="BV1549" s="97" t="s">
        <v>1013</v>
      </c>
      <c r="BW1549" s="97" t="s">
        <v>4736</v>
      </c>
    </row>
    <row r="1550" spans="51:75" x14ac:dyDescent="0.3">
      <c r="AY1550" s="124" t="e">
        <f>VLOOKUP(C1550,#REF!, 2,FALSE)</f>
        <v>#REF!</v>
      </c>
      <c r="BM1550" s="97" t="s">
        <v>107</v>
      </c>
      <c r="BN1550" s="97" t="s">
        <v>1342</v>
      </c>
      <c r="BO1550" s="97" t="s">
        <v>4739</v>
      </c>
      <c r="BU1550" s="97" t="s">
        <v>107</v>
      </c>
      <c r="BV1550" s="97" t="s">
        <v>1342</v>
      </c>
      <c r="BW1550" s="97" t="s">
        <v>4739</v>
      </c>
    </row>
    <row r="1551" spans="51:75" x14ac:dyDescent="0.3">
      <c r="AY1551" s="124" t="e">
        <f>VLOOKUP(C1551,#REF!, 2,FALSE)</f>
        <v>#REF!</v>
      </c>
      <c r="BM1551" s="97" t="s">
        <v>4740</v>
      </c>
      <c r="BN1551" s="97" t="s">
        <v>719</v>
      </c>
      <c r="BO1551" s="97" t="s">
        <v>1738</v>
      </c>
      <c r="BU1551" s="97" t="s">
        <v>4740</v>
      </c>
      <c r="BV1551" s="97" t="s">
        <v>719</v>
      </c>
      <c r="BW1551" s="97" t="s">
        <v>1738</v>
      </c>
    </row>
    <row r="1552" spans="51:75" x14ac:dyDescent="0.3">
      <c r="AY1552" s="124" t="e">
        <f>VLOOKUP(C1552,#REF!, 2,FALSE)</f>
        <v>#REF!</v>
      </c>
      <c r="BM1552" s="97" t="s">
        <v>4742</v>
      </c>
      <c r="BN1552" s="97" t="s">
        <v>2983</v>
      </c>
      <c r="BO1552" s="97" t="s">
        <v>2983</v>
      </c>
      <c r="BU1552" s="97" t="s">
        <v>4742</v>
      </c>
      <c r="BV1552" s="97" t="s">
        <v>2983</v>
      </c>
      <c r="BW1552" s="97" t="s">
        <v>2983</v>
      </c>
    </row>
    <row r="1553" spans="51:75" x14ac:dyDescent="0.3">
      <c r="AY1553" s="124" t="e">
        <f>VLOOKUP(C1553,#REF!, 2,FALSE)</f>
        <v>#REF!</v>
      </c>
      <c r="BM1553" s="97" t="s">
        <v>4743</v>
      </c>
      <c r="BN1553" s="97" t="s">
        <v>862</v>
      </c>
      <c r="BO1553" s="97" t="s">
        <v>4744</v>
      </c>
      <c r="BU1553" s="97" t="s">
        <v>4743</v>
      </c>
      <c r="BV1553" s="97" t="s">
        <v>862</v>
      </c>
      <c r="BW1553" s="97" t="s">
        <v>4744</v>
      </c>
    </row>
    <row r="1554" spans="51:75" x14ac:dyDescent="0.3">
      <c r="AY1554" s="124" t="e">
        <f>VLOOKUP(C1554,#REF!, 2,FALSE)</f>
        <v>#REF!</v>
      </c>
      <c r="BM1554" s="97" t="s">
        <v>4745</v>
      </c>
      <c r="BN1554" s="97" t="s">
        <v>1272</v>
      </c>
      <c r="BO1554" s="97" t="s">
        <v>4746</v>
      </c>
      <c r="BU1554" s="97" t="s">
        <v>4745</v>
      </c>
      <c r="BV1554" s="97" t="s">
        <v>1272</v>
      </c>
      <c r="BW1554" s="97" t="s">
        <v>4746</v>
      </c>
    </row>
    <row r="1555" spans="51:75" x14ac:dyDescent="0.3">
      <c r="AY1555" s="124" t="e">
        <f>VLOOKUP(C1555,#REF!, 2,FALSE)</f>
        <v>#REF!</v>
      </c>
      <c r="BM1555" s="97" t="s">
        <v>895</v>
      </c>
      <c r="BN1555" s="97" t="s">
        <v>3043</v>
      </c>
      <c r="BO1555" s="97" t="s">
        <v>4747</v>
      </c>
      <c r="BU1555" s="97" t="s">
        <v>895</v>
      </c>
      <c r="BV1555" s="97" t="s">
        <v>3043</v>
      </c>
      <c r="BW1555" s="97" t="s">
        <v>4747</v>
      </c>
    </row>
    <row r="1556" spans="51:75" x14ac:dyDescent="0.3">
      <c r="AY1556" s="124" t="e">
        <f>VLOOKUP(C1556,#REF!, 2,FALSE)</f>
        <v>#REF!</v>
      </c>
      <c r="BM1556" s="97" t="s">
        <v>896</v>
      </c>
      <c r="BN1556" s="97" t="s">
        <v>700</v>
      </c>
      <c r="BO1556" s="97" t="s">
        <v>4748</v>
      </c>
      <c r="BU1556" s="97" t="s">
        <v>896</v>
      </c>
      <c r="BV1556" s="97" t="s">
        <v>700</v>
      </c>
      <c r="BW1556" s="97" t="s">
        <v>4748</v>
      </c>
    </row>
    <row r="1557" spans="51:75" x14ac:dyDescent="0.3">
      <c r="AY1557" s="124" t="e">
        <f>VLOOKUP(C1557,#REF!, 2,FALSE)</f>
        <v>#REF!</v>
      </c>
      <c r="BM1557" s="97" t="s">
        <v>897</v>
      </c>
      <c r="BN1557" s="97" t="s">
        <v>626</v>
      </c>
      <c r="BO1557" s="97" t="s">
        <v>4749</v>
      </c>
      <c r="BU1557" s="97" t="s">
        <v>897</v>
      </c>
      <c r="BV1557" s="97" t="s">
        <v>626</v>
      </c>
      <c r="BW1557" s="97" t="s">
        <v>4749</v>
      </c>
    </row>
    <row r="1558" spans="51:75" x14ac:dyDescent="0.3">
      <c r="AY1558" s="124" t="e">
        <f>VLOOKUP(C1558,#REF!, 2,FALSE)</f>
        <v>#REF!</v>
      </c>
      <c r="BM1558" s="97" t="s">
        <v>898</v>
      </c>
      <c r="BN1558" s="97" t="s">
        <v>731</v>
      </c>
      <c r="BO1558" s="97" t="s">
        <v>4623</v>
      </c>
      <c r="BU1558" s="97" t="s">
        <v>898</v>
      </c>
      <c r="BV1558" s="97" t="s">
        <v>731</v>
      </c>
      <c r="BW1558" s="97" t="s">
        <v>4623</v>
      </c>
    </row>
    <row r="1559" spans="51:75" x14ac:dyDescent="0.3">
      <c r="AY1559" s="124" t="e">
        <f>VLOOKUP(C1559,#REF!, 2,FALSE)</f>
        <v>#REF!</v>
      </c>
      <c r="BM1559" s="97" t="s">
        <v>4750</v>
      </c>
      <c r="BN1559" s="97" t="s">
        <v>1007</v>
      </c>
      <c r="BO1559" s="97" t="s">
        <v>4751</v>
      </c>
      <c r="BU1559" s="97" t="s">
        <v>4750</v>
      </c>
      <c r="BV1559" s="97" t="s">
        <v>1007</v>
      </c>
      <c r="BW1559" s="97" t="s">
        <v>4751</v>
      </c>
    </row>
    <row r="1560" spans="51:75" x14ac:dyDescent="0.3">
      <c r="AY1560" s="124" t="e">
        <f>VLOOKUP(C1560,#REF!, 2,FALSE)</f>
        <v>#REF!</v>
      </c>
      <c r="BM1560" s="97" t="s">
        <v>4752</v>
      </c>
      <c r="BN1560" s="97" t="s">
        <v>3003</v>
      </c>
      <c r="BO1560" s="97" t="s">
        <v>1662</v>
      </c>
      <c r="BU1560" s="97" t="s">
        <v>4752</v>
      </c>
      <c r="BV1560" s="97" t="s">
        <v>3003</v>
      </c>
      <c r="BW1560" s="97" t="s">
        <v>1662</v>
      </c>
    </row>
    <row r="1561" spans="51:75" x14ac:dyDescent="0.3">
      <c r="AY1561" s="124" t="e">
        <f>VLOOKUP(C1561,#REF!, 2,FALSE)</f>
        <v>#REF!</v>
      </c>
      <c r="BM1561" s="97" t="s">
        <v>4754</v>
      </c>
      <c r="BN1561" s="97" t="s">
        <v>1342</v>
      </c>
      <c r="BO1561" s="97" t="s">
        <v>2355</v>
      </c>
      <c r="BU1561" s="97" t="s">
        <v>4754</v>
      </c>
      <c r="BV1561" s="97" t="s">
        <v>1342</v>
      </c>
      <c r="BW1561" s="97" t="s">
        <v>2355</v>
      </c>
    </row>
    <row r="1562" spans="51:75" x14ac:dyDescent="0.3">
      <c r="AY1562" s="124" t="e">
        <f>VLOOKUP(C1562,#REF!, 2,FALSE)</f>
        <v>#REF!</v>
      </c>
      <c r="BM1562" s="97" t="s">
        <v>4756</v>
      </c>
      <c r="BN1562" s="97" t="s">
        <v>3095</v>
      </c>
      <c r="BO1562" s="97" t="s">
        <v>1666</v>
      </c>
      <c r="BU1562" s="97" t="s">
        <v>4756</v>
      </c>
      <c r="BV1562" s="97" t="s">
        <v>3095</v>
      </c>
      <c r="BW1562" s="97" t="s">
        <v>1666</v>
      </c>
    </row>
    <row r="1563" spans="51:75" x14ac:dyDescent="0.3">
      <c r="AY1563" s="124" t="e">
        <f>VLOOKUP(C1563,#REF!, 2,FALSE)</f>
        <v>#REF!</v>
      </c>
      <c r="BM1563" s="97" t="s">
        <v>4758</v>
      </c>
      <c r="BN1563" s="97" t="s">
        <v>862</v>
      </c>
      <c r="BO1563" s="97" t="s">
        <v>4760</v>
      </c>
      <c r="BU1563" s="97" t="s">
        <v>4758</v>
      </c>
      <c r="BV1563" s="97" t="s">
        <v>862</v>
      </c>
      <c r="BW1563" s="97" t="s">
        <v>4760</v>
      </c>
    </row>
    <row r="1564" spans="51:75" x14ac:dyDescent="0.3">
      <c r="AY1564" s="124" t="e">
        <f>VLOOKUP(C1564,#REF!, 2,FALSE)</f>
        <v>#REF!</v>
      </c>
      <c r="BM1564" s="97" t="s">
        <v>4761</v>
      </c>
      <c r="BN1564" s="97" t="s">
        <v>3003</v>
      </c>
      <c r="BO1564" s="97" t="s">
        <v>1443</v>
      </c>
      <c r="BU1564" s="97" t="s">
        <v>4761</v>
      </c>
      <c r="BV1564" s="97" t="s">
        <v>3003</v>
      </c>
      <c r="BW1564" s="97" t="s">
        <v>1443</v>
      </c>
    </row>
    <row r="1565" spans="51:75" x14ac:dyDescent="0.3">
      <c r="AY1565" s="124" t="e">
        <f>VLOOKUP(C1565,#REF!, 2,FALSE)</f>
        <v>#REF!</v>
      </c>
      <c r="BM1565" s="97" t="s">
        <v>4762</v>
      </c>
      <c r="BN1565" s="97" t="s">
        <v>700</v>
      </c>
      <c r="BO1565" s="97" t="s">
        <v>4763</v>
      </c>
      <c r="BU1565" s="97" t="s">
        <v>4762</v>
      </c>
      <c r="BV1565" s="97" t="s">
        <v>700</v>
      </c>
      <c r="BW1565" s="97" t="s">
        <v>4763</v>
      </c>
    </row>
    <row r="1566" spans="51:75" x14ac:dyDescent="0.3">
      <c r="AY1566" s="124" t="e">
        <f>VLOOKUP(C1566,#REF!, 2,FALSE)</f>
        <v>#REF!</v>
      </c>
      <c r="BM1566" s="97" t="s">
        <v>4764</v>
      </c>
      <c r="BN1566" s="97" t="s">
        <v>16974</v>
      </c>
      <c r="BO1566" s="97" t="s">
        <v>4765</v>
      </c>
      <c r="BU1566" s="97" t="s">
        <v>4764</v>
      </c>
      <c r="BV1566" s="97" t="s">
        <v>16974</v>
      </c>
      <c r="BW1566" s="97" t="s">
        <v>4765</v>
      </c>
    </row>
    <row r="1567" spans="51:75" x14ac:dyDescent="0.3">
      <c r="AY1567" s="124" t="e">
        <f>VLOOKUP(C1567,#REF!, 2,FALSE)</f>
        <v>#REF!</v>
      </c>
      <c r="BM1567" s="97" t="s">
        <v>4766</v>
      </c>
      <c r="BN1567" s="97" t="s">
        <v>2983</v>
      </c>
      <c r="BO1567" s="97" t="s">
        <v>2983</v>
      </c>
      <c r="BU1567" s="97" t="s">
        <v>4766</v>
      </c>
      <c r="BV1567" s="97" t="s">
        <v>2983</v>
      </c>
      <c r="BW1567" s="97" t="s">
        <v>2983</v>
      </c>
    </row>
    <row r="1568" spans="51:75" x14ac:dyDescent="0.3">
      <c r="AY1568" s="124" t="e">
        <f>VLOOKUP(C1568,#REF!, 2,FALSE)</f>
        <v>#REF!</v>
      </c>
      <c r="BM1568" s="97" t="s">
        <v>4767</v>
      </c>
      <c r="BN1568" s="97" t="s">
        <v>2983</v>
      </c>
      <c r="BO1568" s="97" t="s">
        <v>2983</v>
      </c>
      <c r="BU1568" s="97" t="s">
        <v>4767</v>
      </c>
      <c r="BV1568" s="97" t="s">
        <v>2983</v>
      </c>
      <c r="BW1568" s="97" t="s">
        <v>2983</v>
      </c>
    </row>
    <row r="1569" spans="51:75" x14ac:dyDescent="0.3">
      <c r="AY1569" s="124" t="e">
        <f>VLOOKUP(C1569,#REF!, 2,FALSE)</f>
        <v>#REF!</v>
      </c>
      <c r="BM1569" s="97" t="s">
        <v>4768</v>
      </c>
      <c r="BN1569" s="97" t="s">
        <v>2983</v>
      </c>
      <c r="BO1569" s="97" t="s">
        <v>2983</v>
      </c>
      <c r="BU1569" s="97" t="s">
        <v>4768</v>
      </c>
      <c r="BV1569" s="97" t="s">
        <v>2983</v>
      </c>
      <c r="BW1569" s="97" t="s">
        <v>2983</v>
      </c>
    </row>
    <row r="1570" spans="51:75" x14ac:dyDescent="0.3">
      <c r="AY1570" s="124" t="e">
        <f>VLOOKUP(C1570,#REF!, 2,FALSE)</f>
        <v>#REF!</v>
      </c>
      <c r="BM1570" s="97" t="s">
        <v>4769</v>
      </c>
      <c r="BN1570" s="97" t="s">
        <v>715</v>
      </c>
      <c r="BO1570" s="97" t="s">
        <v>4770</v>
      </c>
      <c r="BU1570" s="97" t="s">
        <v>4769</v>
      </c>
      <c r="BV1570" s="97" t="s">
        <v>715</v>
      </c>
      <c r="BW1570" s="97" t="s">
        <v>4770</v>
      </c>
    </row>
    <row r="1571" spans="51:75" x14ac:dyDescent="0.3">
      <c r="AY1571" s="124" t="e">
        <f>VLOOKUP(C1571,#REF!, 2,FALSE)</f>
        <v>#REF!</v>
      </c>
      <c r="BM1571" s="97" t="s">
        <v>4771</v>
      </c>
      <c r="BN1571" s="97" t="s">
        <v>3237</v>
      </c>
      <c r="BO1571" s="97" t="s">
        <v>2983</v>
      </c>
      <c r="BU1571" s="97" t="s">
        <v>4771</v>
      </c>
      <c r="BV1571" s="97" t="s">
        <v>3237</v>
      </c>
      <c r="BW1571" s="97" t="s">
        <v>2983</v>
      </c>
    </row>
    <row r="1572" spans="51:75" x14ac:dyDescent="0.3">
      <c r="AY1572" s="124" t="e">
        <f>VLOOKUP(C1572,#REF!, 2,FALSE)</f>
        <v>#REF!</v>
      </c>
      <c r="BM1572" s="97" t="s">
        <v>4772</v>
      </c>
      <c r="BN1572" s="97" t="s">
        <v>3043</v>
      </c>
      <c r="BO1572" s="97" t="s">
        <v>4774</v>
      </c>
      <c r="BU1572" s="97" t="s">
        <v>4772</v>
      </c>
      <c r="BV1572" s="97" t="s">
        <v>3043</v>
      </c>
      <c r="BW1572" s="97" t="s">
        <v>4774</v>
      </c>
    </row>
    <row r="1573" spans="51:75" x14ac:dyDescent="0.3">
      <c r="AY1573" s="124" t="e">
        <f>VLOOKUP(C1573,#REF!, 2,FALSE)</f>
        <v>#REF!</v>
      </c>
      <c r="BM1573" s="97" t="s">
        <v>4775</v>
      </c>
      <c r="BN1573" s="97" t="s">
        <v>700</v>
      </c>
      <c r="BO1573" s="97" t="s">
        <v>4777</v>
      </c>
      <c r="BU1573" s="97" t="s">
        <v>4775</v>
      </c>
      <c r="BV1573" s="97" t="s">
        <v>700</v>
      </c>
      <c r="BW1573" s="97" t="s">
        <v>4777</v>
      </c>
    </row>
    <row r="1574" spans="51:75" x14ac:dyDescent="0.3">
      <c r="AY1574" s="124" t="e">
        <f>VLOOKUP(C1574,#REF!, 2,FALSE)</f>
        <v>#REF!</v>
      </c>
      <c r="BM1574" s="97" t="s">
        <v>4778</v>
      </c>
      <c r="BN1574" s="97" t="s">
        <v>940</v>
      </c>
      <c r="BO1574" s="97" t="s">
        <v>2478</v>
      </c>
      <c r="BU1574" s="97" t="s">
        <v>4778</v>
      </c>
      <c r="BV1574" s="97" t="s">
        <v>940</v>
      </c>
      <c r="BW1574" s="97" t="s">
        <v>2478</v>
      </c>
    </row>
    <row r="1575" spans="51:75" x14ac:dyDescent="0.3">
      <c r="AY1575" s="124" t="e">
        <f>VLOOKUP(C1575,#REF!, 2,FALSE)</f>
        <v>#REF!</v>
      </c>
      <c r="BM1575" s="97" t="s">
        <v>899</v>
      </c>
      <c r="BN1575" s="97" t="s">
        <v>775</v>
      </c>
      <c r="BO1575" s="97" t="s">
        <v>4779</v>
      </c>
      <c r="BU1575" s="97" t="s">
        <v>899</v>
      </c>
      <c r="BV1575" s="97" t="s">
        <v>775</v>
      </c>
      <c r="BW1575" s="97" t="s">
        <v>4779</v>
      </c>
    </row>
    <row r="1576" spans="51:75" x14ac:dyDescent="0.3">
      <c r="AY1576" s="124" t="e">
        <f>VLOOKUP(C1576,#REF!, 2,FALSE)</f>
        <v>#REF!</v>
      </c>
      <c r="BM1576" s="97" t="s">
        <v>900</v>
      </c>
      <c r="BN1576" s="97" t="s">
        <v>778</v>
      </c>
      <c r="BO1576" s="97" t="s">
        <v>3780</v>
      </c>
      <c r="BU1576" s="97" t="s">
        <v>900</v>
      </c>
      <c r="BV1576" s="97" t="s">
        <v>778</v>
      </c>
      <c r="BW1576" s="97" t="s">
        <v>3780</v>
      </c>
    </row>
    <row r="1577" spans="51:75" x14ac:dyDescent="0.3">
      <c r="AY1577" s="124" t="e">
        <f>VLOOKUP(C1577,#REF!, 2,FALSE)</f>
        <v>#REF!</v>
      </c>
      <c r="BM1577" s="97" t="s">
        <v>901</v>
      </c>
      <c r="BN1577" s="97" t="s">
        <v>778</v>
      </c>
      <c r="BO1577" s="97" t="s">
        <v>4782</v>
      </c>
      <c r="BU1577" s="97" t="s">
        <v>901</v>
      </c>
      <c r="BV1577" s="97" t="s">
        <v>778</v>
      </c>
      <c r="BW1577" s="97" t="s">
        <v>4782</v>
      </c>
    </row>
    <row r="1578" spans="51:75" x14ac:dyDescent="0.3">
      <c r="AY1578" s="124" t="e">
        <f>VLOOKUP(C1578,#REF!, 2,FALSE)</f>
        <v>#REF!</v>
      </c>
      <c r="BM1578" s="97" t="s">
        <v>902</v>
      </c>
      <c r="BN1578" s="97" t="s">
        <v>946</v>
      </c>
      <c r="BO1578" s="97" t="s">
        <v>4783</v>
      </c>
      <c r="BU1578" s="97" t="s">
        <v>902</v>
      </c>
      <c r="BV1578" s="97" t="s">
        <v>946</v>
      </c>
      <c r="BW1578" s="97" t="s">
        <v>4783</v>
      </c>
    </row>
    <row r="1579" spans="51:75" x14ac:dyDescent="0.3">
      <c r="AY1579" s="124" t="e">
        <f>VLOOKUP(C1579,#REF!, 2,FALSE)</f>
        <v>#REF!</v>
      </c>
      <c r="BM1579" s="97" t="s">
        <v>4784</v>
      </c>
      <c r="BN1579" s="97" t="s">
        <v>3191</v>
      </c>
      <c r="BO1579" s="97" t="s">
        <v>4785</v>
      </c>
      <c r="BU1579" s="97" t="s">
        <v>4784</v>
      </c>
      <c r="BV1579" s="97" t="s">
        <v>3191</v>
      </c>
      <c r="BW1579" s="97" t="s">
        <v>4785</v>
      </c>
    </row>
    <row r="1580" spans="51:75" x14ac:dyDescent="0.3">
      <c r="AY1580" s="124" t="e">
        <f>VLOOKUP(C1580,#REF!, 2,FALSE)</f>
        <v>#REF!</v>
      </c>
      <c r="BM1580" s="97" t="s">
        <v>4787</v>
      </c>
      <c r="BN1580" s="97" t="s">
        <v>1342</v>
      </c>
      <c r="BO1580" s="97" t="s">
        <v>2427</v>
      </c>
      <c r="BU1580" s="97" t="s">
        <v>4787</v>
      </c>
      <c r="BV1580" s="97" t="s">
        <v>1342</v>
      </c>
      <c r="BW1580" s="97" t="s">
        <v>2427</v>
      </c>
    </row>
    <row r="1581" spans="51:75" x14ac:dyDescent="0.3">
      <c r="AY1581" s="124" t="e">
        <f>VLOOKUP(C1581,#REF!, 2,FALSE)</f>
        <v>#REF!</v>
      </c>
      <c r="BM1581" s="97" t="s">
        <v>4789</v>
      </c>
      <c r="BN1581" s="97" t="s">
        <v>3026</v>
      </c>
      <c r="BO1581" s="97" t="s">
        <v>2377</v>
      </c>
      <c r="BU1581" s="97" t="s">
        <v>4789</v>
      </c>
      <c r="BV1581" s="97" t="s">
        <v>3026</v>
      </c>
      <c r="BW1581" s="97" t="s">
        <v>2377</v>
      </c>
    </row>
    <row r="1582" spans="51:75" x14ac:dyDescent="0.3">
      <c r="AY1582" s="124" t="e">
        <f>VLOOKUP(C1582,#REF!, 2,FALSE)</f>
        <v>#REF!</v>
      </c>
      <c r="BM1582" s="97" t="s">
        <v>4791</v>
      </c>
      <c r="BN1582" s="97" t="s">
        <v>3095</v>
      </c>
      <c r="BO1582" s="97" t="s">
        <v>1262</v>
      </c>
      <c r="BU1582" s="97" t="s">
        <v>4791</v>
      </c>
      <c r="BV1582" s="97" t="s">
        <v>3095</v>
      </c>
      <c r="BW1582" s="97" t="s">
        <v>1262</v>
      </c>
    </row>
    <row r="1583" spans="51:75" x14ac:dyDescent="0.3">
      <c r="AY1583" s="124" t="e">
        <f>VLOOKUP(C1583,#REF!, 2,FALSE)</f>
        <v>#REF!</v>
      </c>
      <c r="BM1583" s="97" t="s">
        <v>4792</v>
      </c>
      <c r="BN1583" s="97" t="s">
        <v>719</v>
      </c>
      <c r="BO1583" s="97" t="s">
        <v>770</v>
      </c>
      <c r="BU1583" s="97" t="s">
        <v>4792</v>
      </c>
      <c r="BV1583" s="97" t="s">
        <v>719</v>
      </c>
      <c r="BW1583" s="97" t="s">
        <v>770</v>
      </c>
    </row>
    <row r="1584" spans="51:75" x14ac:dyDescent="0.3">
      <c r="AY1584" s="124" t="e">
        <f>VLOOKUP(C1584,#REF!, 2,FALSE)</f>
        <v>#REF!</v>
      </c>
      <c r="BM1584" s="97" t="s">
        <v>4793</v>
      </c>
      <c r="BN1584" s="97" t="s">
        <v>612</v>
      </c>
      <c r="BO1584" s="97" t="s">
        <v>3497</v>
      </c>
      <c r="BU1584" s="97" t="s">
        <v>4793</v>
      </c>
      <c r="BV1584" s="97" t="s">
        <v>612</v>
      </c>
      <c r="BW1584" s="97" t="s">
        <v>3497</v>
      </c>
    </row>
    <row r="1585" spans="51:75" x14ac:dyDescent="0.3">
      <c r="AY1585" s="124" t="e">
        <f>VLOOKUP(C1585,#REF!, 2,FALSE)</f>
        <v>#REF!</v>
      </c>
      <c r="BM1585" s="97" t="s">
        <v>4794</v>
      </c>
      <c r="BN1585" s="97" t="s">
        <v>3003</v>
      </c>
      <c r="BO1585" s="97" t="s">
        <v>4795</v>
      </c>
      <c r="BU1585" s="97" t="s">
        <v>4794</v>
      </c>
      <c r="BV1585" s="97" t="s">
        <v>3003</v>
      </c>
      <c r="BW1585" s="97" t="s">
        <v>4795</v>
      </c>
    </row>
    <row r="1586" spans="51:75" x14ac:dyDescent="0.3">
      <c r="AY1586" s="124" t="e">
        <f>VLOOKUP(C1586,#REF!, 2,FALSE)</f>
        <v>#REF!</v>
      </c>
      <c r="BM1586" s="97" t="s">
        <v>4796</v>
      </c>
      <c r="BN1586" s="97" t="s">
        <v>1342</v>
      </c>
      <c r="BO1586" s="97" t="s">
        <v>4797</v>
      </c>
      <c r="BU1586" s="97" t="s">
        <v>4796</v>
      </c>
      <c r="BV1586" s="97" t="s">
        <v>1342</v>
      </c>
      <c r="BW1586" s="97" t="s">
        <v>4797</v>
      </c>
    </row>
    <row r="1587" spans="51:75" x14ac:dyDescent="0.3">
      <c r="AY1587" s="124" t="e">
        <f>VLOOKUP(C1587,#REF!, 2,FALSE)</f>
        <v>#REF!</v>
      </c>
      <c r="BM1587" s="97" t="s">
        <v>4798</v>
      </c>
      <c r="BN1587" s="97" t="s">
        <v>666</v>
      </c>
      <c r="BO1587" s="97" t="s">
        <v>4799</v>
      </c>
      <c r="BU1587" s="97" t="s">
        <v>4798</v>
      </c>
      <c r="BV1587" s="97" t="s">
        <v>666</v>
      </c>
      <c r="BW1587" s="97" t="s">
        <v>4799</v>
      </c>
    </row>
    <row r="1588" spans="51:75" x14ac:dyDescent="0.3">
      <c r="AY1588" s="124" t="e">
        <f>VLOOKUP(C1588,#REF!, 2,FALSE)</f>
        <v>#REF!</v>
      </c>
      <c r="BM1588" s="97" t="s">
        <v>4801</v>
      </c>
      <c r="BN1588" s="97" t="s">
        <v>3003</v>
      </c>
      <c r="BO1588" s="97" t="s">
        <v>2983</v>
      </c>
      <c r="BU1588" s="97" t="s">
        <v>4801</v>
      </c>
      <c r="BV1588" s="97" t="s">
        <v>3003</v>
      </c>
      <c r="BW1588" s="97" t="s">
        <v>2983</v>
      </c>
    </row>
    <row r="1589" spans="51:75" x14ac:dyDescent="0.3">
      <c r="AY1589" s="124" t="e">
        <f>VLOOKUP(C1589,#REF!, 2,FALSE)</f>
        <v>#REF!</v>
      </c>
      <c r="BM1589" s="97" t="s">
        <v>4802</v>
      </c>
      <c r="BN1589" s="97" t="s">
        <v>1139</v>
      </c>
      <c r="BO1589" s="97" t="s">
        <v>4803</v>
      </c>
      <c r="BU1589" s="97" t="s">
        <v>4802</v>
      </c>
      <c r="BV1589" s="97" t="s">
        <v>1139</v>
      </c>
      <c r="BW1589" s="97" t="s">
        <v>4803</v>
      </c>
    </row>
    <row r="1590" spans="51:75" x14ac:dyDescent="0.3">
      <c r="AY1590" s="124" t="e">
        <f>VLOOKUP(C1590,#REF!, 2,FALSE)</f>
        <v>#REF!</v>
      </c>
      <c r="BM1590" s="97" t="s">
        <v>4804</v>
      </c>
      <c r="BN1590" s="97" t="s">
        <v>661</v>
      </c>
      <c r="BO1590" s="97" t="s">
        <v>2770</v>
      </c>
      <c r="BU1590" s="97" t="s">
        <v>4804</v>
      </c>
      <c r="BV1590" s="97" t="s">
        <v>661</v>
      </c>
      <c r="BW1590" s="97" t="s">
        <v>2770</v>
      </c>
    </row>
    <row r="1591" spans="51:75" x14ac:dyDescent="0.3">
      <c r="AY1591" s="124" t="e">
        <f>VLOOKUP(C1591,#REF!, 2,FALSE)</f>
        <v>#REF!</v>
      </c>
      <c r="BM1591" s="97" t="s">
        <v>4805</v>
      </c>
      <c r="BN1591" s="97" t="s">
        <v>1272</v>
      </c>
      <c r="BO1591" s="97" t="s">
        <v>4807</v>
      </c>
      <c r="BU1591" s="97" t="s">
        <v>4805</v>
      </c>
      <c r="BV1591" s="97" t="s">
        <v>1272</v>
      </c>
      <c r="BW1591" s="97" t="s">
        <v>4807</v>
      </c>
    </row>
    <row r="1592" spans="51:75" x14ac:dyDescent="0.3">
      <c r="AY1592" s="124" t="e">
        <f>VLOOKUP(C1592,#REF!, 2,FALSE)</f>
        <v>#REF!</v>
      </c>
      <c r="BM1592" s="97" t="s">
        <v>903</v>
      </c>
      <c r="BN1592" s="97" t="s">
        <v>3191</v>
      </c>
      <c r="BO1592" s="97" t="s">
        <v>4808</v>
      </c>
      <c r="BU1592" s="97" t="s">
        <v>903</v>
      </c>
      <c r="BV1592" s="97" t="s">
        <v>3191</v>
      </c>
      <c r="BW1592" s="97" t="s">
        <v>4808</v>
      </c>
    </row>
    <row r="1593" spans="51:75" x14ac:dyDescent="0.3">
      <c r="AY1593" s="124" t="e">
        <f>VLOOKUP(C1593,#REF!, 2,FALSE)</f>
        <v>#REF!</v>
      </c>
      <c r="BM1593" s="97" t="s">
        <v>904</v>
      </c>
      <c r="BN1593" s="97" t="s">
        <v>3191</v>
      </c>
      <c r="BO1593" s="97" t="s">
        <v>4013</v>
      </c>
      <c r="BU1593" s="97" t="s">
        <v>904</v>
      </c>
      <c r="BV1593" s="97" t="s">
        <v>3191</v>
      </c>
      <c r="BW1593" s="97" t="s">
        <v>4013</v>
      </c>
    </row>
    <row r="1594" spans="51:75" x14ac:dyDescent="0.3">
      <c r="AY1594" s="124" t="e">
        <f>VLOOKUP(C1594,#REF!, 2,FALSE)</f>
        <v>#REF!</v>
      </c>
      <c r="BM1594" s="97" t="s">
        <v>4809</v>
      </c>
      <c r="BN1594" s="97" t="s">
        <v>3191</v>
      </c>
      <c r="BO1594" s="97" t="s">
        <v>4810</v>
      </c>
      <c r="BU1594" s="97" t="s">
        <v>4809</v>
      </c>
      <c r="BV1594" s="97" t="s">
        <v>3191</v>
      </c>
      <c r="BW1594" s="97" t="s">
        <v>4810</v>
      </c>
    </row>
    <row r="1595" spans="51:75" x14ac:dyDescent="0.3">
      <c r="AY1595" s="124" t="e">
        <f>VLOOKUP(C1595,#REF!, 2,FALSE)</f>
        <v>#REF!</v>
      </c>
      <c r="BM1595" s="97" t="s">
        <v>4811</v>
      </c>
      <c r="BN1595" s="97" t="s">
        <v>16968</v>
      </c>
      <c r="BO1595" s="97" t="s">
        <v>770</v>
      </c>
      <c r="BU1595" s="97" t="s">
        <v>4811</v>
      </c>
      <c r="BV1595" s="97" t="s">
        <v>16968</v>
      </c>
      <c r="BW1595" s="97" t="s">
        <v>770</v>
      </c>
    </row>
    <row r="1596" spans="51:75" x14ac:dyDescent="0.3">
      <c r="AY1596" s="124" t="e">
        <f>VLOOKUP(C1596,#REF!, 2,FALSE)</f>
        <v>#REF!</v>
      </c>
      <c r="BM1596" s="97" t="s">
        <v>4812</v>
      </c>
      <c r="BN1596" s="97" t="s">
        <v>849</v>
      </c>
      <c r="BO1596" s="97" t="s">
        <v>4813</v>
      </c>
      <c r="BU1596" s="97" t="s">
        <v>4812</v>
      </c>
      <c r="BV1596" s="97" t="s">
        <v>849</v>
      </c>
      <c r="BW1596" s="97" t="s">
        <v>4813</v>
      </c>
    </row>
    <row r="1597" spans="51:75" x14ac:dyDescent="0.3">
      <c r="AY1597" s="124" t="e">
        <f>VLOOKUP(C1597,#REF!, 2,FALSE)</f>
        <v>#REF!</v>
      </c>
      <c r="BM1597" s="97" t="s">
        <v>4814</v>
      </c>
      <c r="BN1597" s="97" t="s">
        <v>1269</v>
      </c>
      <c r="BO1597" s="97" t="s">
        <v>770</v>
      </c>
      <c r="BU1597" s="97" t="s">
        <v>4814</v>
      </c>
      <c r="BV1597" s="97" t="s">
        <v>1269</v>
      </c>
      <c r="BW1597" s="97" t="s">
        <v>770</v>
      </c>
    </row>
    <row r="1598" spans="51:75" x14ac:dyDescent="0.3">
      <c r="AY1598" s="124" t="e">
        <f>VLOOKUP(C1598,#REF!, 2,FALSE)</f>
        <v>#REF!</v>
      </c>
      <c r="BM1598" s="97" t="s">
        <v>76</v>
      </c>
      <c r="BN1598" s="97" t="s">
        <v>2979</v>
      </c>
      <c r="BO1598" s="97" t="s">
        <v>4816</v>
      </c>
      <c r="BU1598" s="97" t="s">
        <v>76</v>
      </c>
      <c r="BV1598" s="97" t="s">
        <v>2979</v>
      </c>
      <c r="BW1598" s="97" t="s">
        <v>4816</v>
      </c>
    </row>
    <row r="1599" spans="51:75" x14ac:dyDescent="0.3">
      <c r="AY1599" s="124" t="e">
        <f>VLOOKUP(C1599,#REF!, 2,FALSE)</f>
        <v>#REF!</v>
      </c>
      <c r="BM1599" s="97" t="s">
        <v>453</v>
      </c>
      <c r="BN1599" s="97" t="s">
        <v>2979</v>
      </c>
      <c r="BO1599" s="97" t="s">
        <v>4817</v>
      </c>
      <c r="BU1599" s="97" t="s">
        <v>453</v>
      </c>
      <c r="BV1599" s="97" t="s">
        <v>2979</v>
      </c>
      <c r="BW1599" s="97" t="s">
        <v>4817</v>
      </c>
    </row>
    <row r="1600" spans="51:75" x14ac:dyDescent="0.3">
      <c r="AY1600" s="124" t="e">
        <f>VLOOKUP(C1600,#REF!, 2,FALSE)</f>
        <v>#REF!</v>
      </c>
      <c r="BM1600" s="97" t="s">
        <v>4818</v>
      </c>
      <c r="BN1600" s="97" t="s">
        <v>3191</v>
      </c>
      <c r="BO1600" s="97" t="s">
        <v>4819</v>
      </c>
      <c r="BU1600" s="97" t="s">
        <v>4818</v>
      </c>
      <c r="BV1600" s="97" t="s">
        <v>3191</v>
      </c>
      <c r="BW1600" s="97" t="s">
        <v>4819</v>
      </c>
    </row>
    <row r="1601" spans="51:75" x14ac:dyDescent="0.3">
      <c r="AY1601" s="124" t="e">
        <f>VLOOKUP(C1601,#REF!, 2,FALSE)</f>
        <v>#REF!</v>
      </c>
      <c r="BM1601" s="97" t="s">
        <v>4820</v>
      </c>
      <c r="BN1601" s="97" t="s">
        <v>3191</v>
      </c>
      <c r="BO1601" s="97" t="s">
        <v>3909</v>
      </c>
      <c r="BU1601" s="97" t="s">
        <v>4820</v>
      </c>
      <c r="BV1601" s="97" t="s">
        <v>3191</v>
      </c>
      <c r="BW1601" s="97" t="s">
        <v>3909</v>
      </c>
    </row>
    <row r="1602" spans="51:75" x14ac:dyDescent="0.3">
      <c r="AY1602" s="124" t="e">
        <f>VLOOKUP(C1602,#REF!, 2,FALSE)</f>
        <v>#REF!</v>
      </c>
      <c r="BM1602" s="97" t="s">
        <v>4822</v>
      </c>
      <c r="BN1602" s="97" t="s">
        <v>1269</v>
      </c>
      <c r="BO1602" s="97" t="s">
        <v>4823</v>
      </c>
      <c r="BU1602" s="97" t="s">
        <v>4822</v>
      </c>
      <c r="BV1602" s="97" t="s">
        <v>1269</v>
      </c>
      <c r="BW1602" s="97" t="s">
        <v>4823</v>
      </c>
    </row>
    <row r="1603" spans="51:75" x14ac:dyDescent="0.3">
      <c r="AY1603" s="124" t="e">
        <f>VLOOKUP(C1603,#REF!, 2,FALSE)</f>
        <v>#REF!</v>
      </c>
      <c r="BM1603" s="97" t="s">
        <v>4824</v>
      </c>
      <c r="BN1603" s="97" t="s">
        <v>3191</v>
      </c>
      <c r="BO1603" s="97" t="s">
        <v>4611</v>
      </c>
      <c r="BU1603" s="97" t="s">
        <v>4824</v>
      </c>
      <c r="BV1603" s="97" t="s">
        <v>3191</v>
      </c>
      <c r="BW1603" s="97" t="s">
        <v>4611</v>
      </c>
    </row>
    <row r="1604" spans="51:75" x14ac:dyDescent="0.3">
      <c r="AY1604" s="124" t="e">
        <f>VLOOKUP(C1604,#REF!, 2,FALSE)</f>
        <v>#REF!</v>
      </c>
      <c r="BM1604" s="97" t="s">
        <v>4825</v>
      </c>
      <c r="BN1604" s="97" t="s">
        <v>715</v>
      </c>
      <c r="BO1604" s="97" t="s">
        <v>4826</v>
      </c>
      <c r="BU1604" s="97" t="s">
        <v>4825</v>
      </c>
      <c r="BV1604" s="97" t="s">
        <v>715</v>
      </c>
      <c r="BW1604" s="97" t="s">
        <v>4826</v>
      </c>
    </row>
    <row r="1605" spans="51:75" x14ac:dyDescent="0.3">
      <c r="AY1605" s="124" t="e">
        <f>VLOOKUP(C1605,#REF!, 2,FALSE)</f>
        <v>#REF!</v>
      </c>
      <c r="BM1605" s="97" t="s">
        <v>4827</v>
      </c>
      <c r="BN1605" s="97" t="s">
        <v>715</v>
      </c>
      <c r="BO1605" s="97" t="s">
        <v>4828</v>
      </c>
      <c r="BU1605" s="97" t="s">
        <v>4827</v>
      </c>
      <c r="BV1605" s="97" t="s">
        <v>715</v>
      </c>
      <c r="BW1605" s="97" t="s">
        <v>4828</v>
      </c>
    </row>
    <row r="1606" spans="51:75" x14ac:dyDescent="0.3">
      <c r="AY1606" s="124" t="e">
        <f>VLOOKUP(C1606,#REF!, 2,FALSE)</f>
        <v>#REF!</v>
      </c>
      <c r="BM1606" s="97" t="s">
        <v>4829</v>
      </c>
      <c r="BN1606" s="97" t="s">
        <v>16973</v>
      </c>
      <c r="BO1606" s="97" t="s">
        <v>770</v>
      </c>
      <c r="BU1606" s="97" t="s">
        <v>4829</v>
      </c>
      <c r="BV1606" s="97" t="s">
        <v>16973</v>
      </c>
      <c r="BW1606" s="97" t="s">
        <v>770</v>
      </c>
    </row>
    <row r="1607" spans="51:75" x14ac:dyDescent="0.3">
      <c r="AY1607" s="124" t="e">
        <f>VLOOKUP(C1607,#REF!, 2,FALSE)</f>
        <v>#REF!</v>
      </c>
      <c r="BM1607" s="97" t="s">
        <v>4830</v>
      </c>
      <c r="BN1607" s="97" t="s">
        <v>705</v>
      </c>
      <c r="BO1607" s="97" t="s">
        <v>618</v>
      </c>
      <c r="BU1607" s="97" t="s">
        <v>4830</v>
      </c>
      <c r="BV1607" s="97" t="s">
        <v>705</v>
      </c>
      <c r="BW1607" s="97" t="s">
        <v>618</v>
      </c>
    </row>
    <row r="1608" spans="51:75" x14ac:dyDescent="0.3">
      <c r="AY1608" s="124" t="e">
        <f>VLOOKUP(C1608,#REF!, 2,FALSE)</f>
        <v>#REF!</v>
      </c>
      <c r="BM1608" s="97" t="s">
        <v>4831</v>
      </c>
      <c r="BN1608" s="97" t="s">
        <v>1342</v>
      </c>
      <c r="BO1608" s="97" t="s">
        <v>3783</v>
      </c>
      <c r="BU1608" s="97" t="s">
        <v>4831</v>
      </c>
      <c r="BV1608" s="97" t="s">
        <v>1342</v>
      </c>
      <c r="BW1608" s="97" t="s">
        <v>3783</v>
      </c>
    </row>
    <row r="1609" spans="51:75" x14ac:dyDescent="0.3">
      <c r="AY1609" s="124" t="e">
        <f>VLOOKUP(C1609,#REF!, 2,FALSE)</f>
        <v>#REF!</v>
      </c>
      <c r="BM1609" s="97" t="s">
        <v>4833</v>
      </c>
      <c r="BN1609" s="97" t="s">
        <v>2983</v>
      </c>
      <c r="BO1609" s="97" t="s">
        <v>4834</v>
      </c>
      <c r="BU1609" s="97" t="s">
        <v>4833</v>
      </c>
      <c r="BV1609" s="97" t="s">
        <v>2983</v>
      </c>
      <c r="BW1609" s="97" t="s">
        <v>4834</v>
      </c>
    </row>
    <row r="1610" spans="51:75" x14ac:dyDescent="0.3">
      <c r="AY1610" s="124" t="e">
        <f>VLOOKUP(C1610,#REF!, 2,FALSE)</f>
        <v>#REF!</v>
      </c>
      <c r="BM1610" s="97" t="s">
        <v>4835</v>
      </c>
      <c r="BN1610" s="97" t="s">
        <v>3191</v>
      </c>
      <c r="BO1610" s="97" t="s">
        <v>2500</v>
      </c>
      <c r="BU1610" s="97" t="s">
        <v>4835</v>
      </c>
      <c r="BV1610" s="97" t="s">
        <v>3191</v>
      </c>
      <c r="BW1610" s="97" t="s">
        <v>2500</v>
      </c>
    </row>
    <row r="1611" spans="51:75" x14ac:dyDescent="0.3">
      <c r="AY1611" s="124" t="e">
        <f>VLOOKUP(C1611,#REF!, 2,FALSE)</f>
        <v>#REF!</v>
      </c>
      <c r="BM1611" s="97" t="s">
        <v>155</v>
      </c>
      <c r="BN1611" s="97" t="s">
        <v>628</v>
      </c>
      <c r="BO1611" s="97" t="s">
        <v>4819</v>
      </c>
      <c r="BU1611" s="97" t="s">
        <v>155</v>
      </c>
      <c r="BV1611" s="97" t="s">
        <v>628</v>
      </c>
      <c r="BW1611" s="97" t="s">
        <v>4819</v>
      </c>
    </row>
    <row r="1612" spans="51:75" x14ac:dyDescent="0.3">
      <c r="AY1612" s="124" t="e">
        <f>VLOOKUP(C1612,#REF!, 2,FALSE)</f>
        <v>#REF!</v>
      </c>
      <c r="BM1612" s="97" t="s">
        <v>4837</v>
      </c>
      <c r="BN1612" s="97" t="s">
        <v>16968</v>
      </c>
      <c r="BO1612" s="97" t="s">
        <v>936</v>
      </c>
      <c r="BU1612" s="97" t="s">
        <v>4837</v>
      </c>
      <c r="BV1612" s="97" t="s">
        <v>16968</v>
      </c>
      <c r="BW1612" s="97" t="s">
        <v>936</v>
      </c>
    </row>
    <row r="1613" spans="51:75" x14ac:dyDescent="0.3">
      <c r="AY1613" s="124" t="e">
        <f>VLOOKUP(C1613,#REF!, 2,FALSE)</f>
        <v>#REF!</v>
      </c>
      <c r="BM1613" s="97" t="s">
        <v>4839</v>
      </c>
      <c r="BN1613" s="97" t="s">
        <v>3237</v>
      </c>
      <c r="BO1613" s="97" t="s">
        <v>2983</v>
      </c>
      <c r="BU1613" s="97" t="s">
        <v>4839</v>
      </c>
      <c r="BV1613" s="97" t="s">
        <v>3237</v>
      </c>
      <c r="BW1613" s="97" t="s">
        <v>2983</v>
      </c>
    </row>
    <row r="1614" spans="51:75" x14ac:dyDescent="0.3">
      <c r="AY1614" s="124" t="e">
        <f>VLOOKUP(C1614,#REF!, 2,FALSE)</f>
        <v>#REF!</v>
      </c>
      <c r="BM1614" s="97" t="s">
        <v>4840</v>
      </c>
      <c r="BN1614" s="97" t="s">
        <v>1139</v>
      </c>
      <c r="BO1614" s="97" t="s">
        <v>3074</v>
      </c>
      <c r="BU1614" s="97" t="s">
        <v>4840</v>
      </c>
      <c r="BV1614" s="97" t="s">
        <v>1139</v>
      </c>
      <c r="BW1614" s="97" t="s">
        <v>3074</v>
      </c>
    </row>
    <row r="1615" spans="51:75" x14ac:dyDescent="0.3">
      <c r="AY1615" s="124" t="e">
        <f>VLOOKUP(C1615,#REF!, 2,FALSE)</f>
        <v>#REF!</v>
      </c>
      <c r="BM1615" s="97" t="s">
        <v>4841</v>
      </c>
      <c r="BN1615" s="97" t="s">
        <v>3191</v>
      </c>
      <c r="BO1615" s="97" t="s">
        <v>4842</v>
      </c>
      <c r="BU1615" s="97" t="s">
        <v>4841</v>
      </c>
      <c r="BV1615" s="97" t="s">
        <v>3191</v>
      </c>
      <c r="BW1615" s="97" t="s">
        <v>4842</v>
      </c>
    </row>
    <row r="1616" spans="51:75" x14ac:dyDescent="0.3">
      <c r="AY1616" s="124" t="e">
        <f>VLOOKUP(C1616,#REF!, 2,FALSE)</f>
        <v>#REF!</v>
      </c>
      <c r="BM1616" s="97" t="s">
        <v>4843</v>
      </c>
      <c r="BN1616" s="97" t="s">
        <v>715</v>
      </c>
      <c r="BO1616" s="97" t="s">
        <v>2983</v>
      </c>
      <c r="BU1616" s="97" t="s">
        <v>4843</v>
      </c>
      <c r="BV1616" s="97" t="s">
        <v>715</v>
      </c>
      <c r="BW1616" s="97" t="s">
        <v>2983</v>
      </c>
    </row>
    <row r="1617" spans="51:75" x14ac:dyDescent="0.3">
      <c r="AY1617" s="124" t="e">
        <f>VLOOKUP(C1617,#REF!, 2,FALSE)</f>
        <v>#REF!</v>
      </c>
      <c r="BM1617" s="97" t="s">
        <v>4844</v>
      </c>
      <c r="BN1617" s="97" t="s">
        <v>1139</v>
      </c>
      <c r="BO1617" s="97" t="s">
        <v>3074</v>
      </c>
      <c r="BU1617" s="97" t="s">
        <v>4844</v>
      </c>
      <c r="BV1617" s="97" t="s">
        <v>1139</v>
      </c>
      <c r="BW1617" s="97" t="s">
        <v>3074</v>
      </c>
    </row>
    <row r="1618" spans="51:75" x14ac:dyDescent="0.3">
      <c r="AY1618" s="124" t="e">
        <f>VLOOKUP(C1618,#REF!, 2,FALSE)</f>
        <v>#REF!</v>
      </c>
      <c r="BM1618" s="97" t="s">
        <v>4845</v>
      </c>
      <c r="BN1618" s="97" t="s">
        <v>3191</v>
      </c>
      <c r="BO1618" s="97" t="s">
        <v>4846</v>
      </c>
      <c r="BU1618" s="97" t="s">
        <v>4845</v>
      </c>
      <c r="BV1618" s="97" t="s">
        <v>3191</v>
      </c>
      <c r="BW1618" s="97" t="s">
        <v>4846</v>
      </c>
    </row>
    <row r="1619" spans="51:75" x14ac:dyDescent="0.3">
      <c r="AY1619" s="124" t="e">
        <f>VLOOKUP(C1619,#REF!, 2,FALSE)</f>
        <v>#REF!</v>
      </c>
      <c r="BM1619" s="97" t="s">
        <v>949</v>
      </c>
      <c r="BN1619" s="97" t="s">
        <v>1139</v>
      </c>
      <c r="BO1619" s="97" t="s">
        <v>3744</v>
      </c>
      <c r="BU1619" s="97" t="s">
        <v>949</v>
      </c>
      <c r="BV1619" s="97" t="s">
        <v>1139</v>
      </c>
      <c r="BW1619" s="97" t="s">
        <v>3744</v>
      </c>
    </row>
    <row r="1620" spans="51:75" x14ac:dyDescent="0.3">
      <c r="AY1620" s="124" t="e">
        <f>VLOOKUP(C1620,#REF!, 2,FALSE)</f>
        <v>#REF!</v>
      </c>
      <c r="BM1620" s="97" t="s">
        <v>950</v>
      </c>
      <c r="BN1620" s="97" t="s">
        <v>1342</v>
      </c>
      <c r="BO1620" s="97" t="s">
        <v>4847</v>
      </c>
      <c r="BU1620" s="97" t="s">
        <v>950</v>
      </c>
      <c r="BV1620" s="97" t="s">
        <v>1342</v>
      </c>
      <c r="BW1620" s="97" t="s">
        <v>4847</v>
      </c>
    </row>
    <row r="1621" spans="51:75" x14ac:dyDescent="0.3">
      <c r="AY1621" s="124" t="e">
        <f>VLOOKUP(C1621,#REF!, 2,FALSE)</f>
        <v>#REF!</v>
      </c>
      <c r="BM1621" s="97" t="s">
        <v>4848</v>
      </c>
      <c r="BN1621" s="97" t="s">
        <v>669</v>
      </c>
      <c r="BO1621" s="97" t="s">
        <v>4850</v>
      </c>
      <c r="BU1621" s="97" t="s">
        <v>4848</v>
      </c>
      <c r="BV1621" s="97" t="s">
        <v>669</v>
      </c>
      <c r="BW1621" s="97" t="s">
        <v>4850</v>
      </c>
    </row>
    <row r="1622" spans="51:75" x14ac:dyDescent="0.3">
      <c r="AY1622" s="124" t="e">
        <f>VLOOKUP(C1622,#REF!, 2,FALSE)</f>
        <v>#REF!</v>
      </c>
      <c r="BM1622" s="97" t="s">
        <v>4851</v>
      </c>
      <c r="BN1622" s="97" t="s">
        <v>1269</v>
      </c>
      <c r="BO1622" s="97" t="s">
        <v>4852</v>
      </c>
      <c r="BU1622" s="97" t="s">
        <v>4851</v>
      </c>
      <c r="BV1622" s="97" t="s">
        <v>1269</v>
      </c>
      <c r="BW1622" s="97" t="s">
        <v>4852</v>
      </c>
    </row>
    <row r="1623" spans="51:75" x14ac:dyDescent="0.3">
      <c r="AY1623" s="124" t="e">
        <f>VLOOKUP(C1623,#REF!, 2,FALSE)</f>
        <v>#REF!</v>
      </c>
      <c r="BM1623" s="97" t="s">
        <v>4853</v>
      </c>
      <c r="BN1623" s="97" t="s">
        <v>1139</v>
      </c>
      <c r="BO1623" s="97" t="s">
        <v>4854</v>
      </c>
      <c r="BU1623" s="97" t="s">
        <v>4853</v>
      </c>
      <c r="BV1623" s="97" t="s">
        <v>1139</v>
      </c>
      <c r="BW1623" s="97" t="s">
        <v>4854</v>
      </c>
    </row>
    <row r="1624" spans="51:75" x14ac:dyDescent="0.3">
      <c r="AY1624" s="124" t="e">
        <f>VLOOKUP(C1624,#REF!, 2,FALSE)</f>
        <v>#REF!</v>
      </c>
      <c r="BM1624" s="97" t="s">
        <v>4855</v>
      </c>
      <c r="BN1624" s="97" t="s">
        <v>637</v>
      </c>
      <c r="BO1624" s="97" t="s">
        <v>2061</v>
      </c>
      <c r="BU1624" s="97" t="s">
        <v>4855</v>
      </c>
      <c r="BV1624" s="97" t="s">
        <v>637</v>
      </c>
      <c r="BW1624" s="97" t="s">
        <v>2061</v>
      </c>
    </row>
    <row r="1625" spans="51:75" x14ac:dyDescent="0.3">
      <c r="AY1625" s="124" t="e">
        <f>VLOOKUP(C1625,#REF!, 2,FALSE)</f>
        <v>#REF!</v>
      </c>
      <c r="BM1625" s="97" t="s">
        <v>4856</v>
      </c>
      <c r="BN1625" s="97" t="s">
        <v>849</v>
      </c>
      <c r="BO1625" s="97" t="s">
        <v>4857</v>
      </c>
      <c r="BU1625" s="97" t="s">
        <v>4856</v>
      </c>
      <c r="BV1625" s="97" t="s">
        <v>849</v>
      </c>
      <c r="BW1625" s="97" t="s">
        <v>4857</v>
      </c>
    </row>
    <row r="1626" spans="51:75" x14ac:dyDescent="0.3">
      <c r="AY1626" s="124" t="e">
        <f>VLOOKUP(C1626,#REF!, 2,FALSE)</f>
        <v>#REF!</v>
      </c>
      <c r="BM1626" s="97" t="s">
        <v>4858</v>
      </c>
      <c r="BN1626" s="97" t="s">
        <v>849</v>
      </c>
      <c r="BO1626" s="97" t="s">
        <v>4859</v>
      </c>
      <c r="BU1626" s="97" t="s">
        <v>4858</v>
      </c>
      <c r="BV1626" s="97" t="s">
        <v>849</v>
      </c>
      <c r="BW1626" s="97" t="s">
        <v>4859</v>
      </c>
    </row>
    <row r="1627" spans="51:75" x14ac:dyDescent="0.3">
      <c r="AY1627" s="124" t="e">
        <f>VLOOKUP(C1627,#REF!, 2,FALSE)</f>
        <v>#REF!</v>
      </c>
      <c r="BM1627" s="97" t="s">
        <v>4860</v>
      </c>
      <c r="BN1627" s="97" t="s">
        <v>3191</v>
      </c>
      <c r="BO1627" s="97" t="s">
        <v>4861</v>
      </c>
      <c r="BU1627" s="97" t="s">
        <v>4860</v>
      </c>
      <c r="BV1627" s="97" t="s">
        <v>3191</v>
      </c>
      <c r="BW1627" s="97" t="s">
        <v>4861</v>
      </c>
    </row>
    <row r="1628" spans="51:75" x14ac:dyDescent="0.3">
      <c r="AY1628" s="124" t="e">
        <f>VLOOKUP(C1628,#REF!, 2,FALSE)</f>
        <v>#REF!</v>
      </c>
      <c r="BM1628" s="97" t="s">
        <v>4862</v>
      </c>
      <c r="BN1628" s="97" t="s">
        <v>715</v>
      </c>
      <c r="BO1628" s="97" t="s">
        <v>4857</v>
      </c>
      <c r="BU1628" s="97" t="s">
        <v>4862</v>
      </c>
      <c r="BV1628" s="97" t="s">
        <v>715</v>
      </c>
      <c r="BW1628" s="97" t="s">
        <v>4857</v>
      </c>
    </row>
    <row r="1629" spans="51:75" x14ac:dyDescent="0.3">
      <c r="AY1629" s="124" t="e">
        <f>VLOOKUP(C1629,#REF!, 2,FALSE)</f>
        <v>#REF!</v>
      </c>
      <c r="BM1629" s="97" t="s">
        <v>77</v>
      </c>
      <c r="BN1629" s="97" t="s">
        <v>1342</v>
      </c>
      <c r="BO1629" s="97" t="s">
        <v>4863</v>
      </c>
      <c r="BU1629" s="97" t="s">
        <v>77</v>
      </c>
      <c r="BV1629" s="97" t="s">
        <v>1342</v>
      </c>
      <c r="BW1629" s="97" t="s">
        <v>4863</v>
      </c>
    </row>
    <row r="1630" spans="51:75" x14ac:dyDescent="0.3">
      <c r="AY1630" s="124" t="e">
        <f>VLOOKUP(C1630,#REF!, 2,FALSE)</f>
        <v>#REF!</v>
      </c>
      <c r="BM1630" s="97" t="s">
        <v>4864</v>
      </c>
      <c r="BN1630" s="97" t="s">
        <v>1139</v>
      </c>
      <c r="BO1630" s="97" t="s">
        <v>770</v>
      </c>
      <c r="BU1630" s="97" t="s">
        <v>4864</v>
      </c>
      <c r="BV1630" s="97" t="s">
        <v>1139</v>
      </c>
      <c r="BW1630" s="97" t="s">
        <v>770</v>
      </c>
    </row>
    <row r="1631" spans="51:75" x14ac:dyDescent="0.3">
      <c r="AY1631" s="124" t="e">
        <f>VLOOKUP(C1631,#REF!, 2,FALSE)</f>
        <v>#REF!</v>
      </c>
      <c r="BM1631" s="97" t="s">
        <v>4865</v>
      </c>
      <c r="BN1631" s="97" t="s">
        <v>1342</v>
      </c>
      <c r="BO1631" s="97" t="s">
        <v>4866</v>
      </c>
      <c r="BU1631" s="97" t="s">
        <v>4865</v>
      </c>
      <c r="BV1631" s="97" t="s">
        <v>1342</v>
      </c>
      <c r="BW1631" s="97" t="s">
        <v>4866</v>
      </c>
    </row>
    <row r="1632" spans="51:75" x14ac:dyDescent="0.3">
      <c r="AY1632" s="124" t="e">
        <f>VLOOKUP(C1632,#REF!, 2,FALSE)</f>
        <v>#REF!</v>
      </c>
      <c r="BM1632" s="97" t="s">
        <v>4867</v>
      </c>
      <c r="BN1632" s="97" t="s">
        <v>787</v>
      </c>
      <c r="BO1632" s="97" t="s">
        <v>4868</v>
      </c>
      <c r="BU1632" s="97" t="s">
        <v>4867</v>
      </c>
      <c r="BV1632" s="97" t="s">
        <v>787</v>
      </c>
      <c r="BW1632" s="97" t="s">
        <v>4868</v>
      </c>
    </row>
    <row r="1633" spans="51:75" x14ac:dyDescent="0.3">
      <c r="AY1633" s="124" t="e">
        <f>VLOOKUP(C1633,#REF!, 2,FALSE)</f>
        <v>#REF!</v>
      </c>
      <c r="BM1633" s="97" t="s">
        <v>4869</v>
      </c>
      <c r="BN1633" s="97" t="s">
        <v>2983</v>
      </c>
      <c r="BO1633" s="97" t="s">
        <v>770</v>
      </c>
      <c r="BU1633" s="97" t="s">
        <v>4869</v>
      </c>
      <c r="BV1633" s="97" t="s">
        <v>2983</v>
      </c>
      <c r="BW1633" s="97" t="s">
        <v>770</v>
      </c>
    </row>
    <row r="1634" spans="51:75" x14ac:dyDescent="0.3">
      <c r="AY1634" s="124" t="e">
        <f>VLOOKUP(C1634,#REF!, 2,FALSE)</f>
        <v>#REF!</v>
      </c>
      <c r="BM1634" s="97" t="s">
        <v>4870</v>
      </c>
      <c r="BN1634" s="97" t="s">
        <v>1267</v>
      </c>
      <c r="BO1634" s="97" t="s">
        <v>4872</v>
      </c>
      <c r="BU1634" s="97" t="s">
        <v>4870</v>
      </c>
      <c r="BV1634" s="97" t="s">
        <v>1267</v>
      </c>
      <c r="BW1634" s="97" t="s">
        <v>4872</v>
      </c>
    </row>
    <row r="1635" spans="51:75" x14ac:dyDescent="0.3">
      <c r="AY1635" s="124" t="e">
        <f>VLOOKUP(C1635,#REF!, 2,FALSE)</f>
        <v>#REF!</v>
      </c>
      <c r="BM1635" s="97" t="s">
        <v>4873</v>
      </c>
      <c r="BN1635" s="97" t="s">
        <v>1267</v>
      </c>
      <c r="BO1635" s="97" t="s">
        <v>4874</v>
      </c>
      <c r="BU1635" s="97" t="s">
        <v>4873</v>
      </c>
      <c r="BV1635" s="97" t="s">
        <v>1267</v>
      </c>
      <c r="BW1635" s="97" t="s">
        <v>4874</v>
      </c>
    </row>
    <row r="1636" spans="51:75" x14ac:dyDescent="0.3">
      <c r="AY1636" s="124" t="e">
        <f>VLOOKUP(C1636,#REF!, 2,FALSE)</f>
        <v>#REF!</v>
      </c>
      <c r="BM1636" s="97" t="s">
        <v>4875</v>
      </c>
      <c r="BN1636" s="97" t="s">
        <v>810</v>
      </c>
      <c r="BO1636" s="97" t="s">
        <v>4876</v>
      </c>
      <c r="BU1636" s="97" t="s">
        <v>4875</v>
      </c>
      <c r="BV1636" s="97" t="s">
        <v>810</v>
      </c>
      <c r="BW1636" s="97" t="s">
        <v>4876</v>
      </c>
    </row>
    <row r="1637" spans="51:75" x14ac:dyDescent="0.3">
      <c r="AY1637" s="124" t="e">
        <f>VLOOKUP(C1637,#REF!, 2,FALSE)</f>
        <v>#REF!</v>
      </c>
      <c r="BM1637" s="97" t="s">
        <v>4877</v>
      </c>
      <c r="BN1637" s="97" t="s">
        <v>3191</v>
      </c>
      <c r="BO1637" s="97" t="s">
        <v>2549</v>
      </c>
      <c r="BU1637" s="97" t="s">
        <v>4877</v>
      </c>
      <c r="BV1637" s="97" t="s">
        <v>3191</v>
      </c>
      <c r="BW1637" s="97" t="s">
        <v>2549</v>
      </c>
    </row>
    <row r="1638" spans="51:75" x14ac:dyDescent="0.3">
      <c r="AY1638" s="124" t="e">
        <f>VLOOKUP(C1638,#REF!, 2,FALSE)</f>
        <v>#REF!</v>
      </c>
      <c r="BM1638" s="97" t="s">
        <v>4878</v>
      </c>
      <c r="BN1638" s="97" t="s">
        <v>715</v>
      </c>
      <c r="BO1638" s="97" t="s">
        <v>2983</v>
      </c>
      <c r="BU1638" s="97" t="s">
        <v>4878</v>
      </c>
      <c r="BV1638" s="97" t="s">
        <v>715</v>
      </c>
      <c r="BW1638" s="97" t="s">
        <v>2983</v>
      </c>
    </row>
    <row r="1639" spans="51:75" x14ac:dyDescent="0.3">
      <c r="AY1639" s="124" t="e">
        <f>VLOOKUP(C1639,#REF!, 2,FALSE)</f>
        <v>#REF!</v>
      </c>
      <c r="BM1639" s="97" t="s">
        <v>4879</v>
      </c>
      <c r="BN1639" s="97" t="s">
        <v>16970</v>
      </c>
      <c r="BO1639" s="97" t="s">
        <v>4881</v>
      </c>
      <c r="BU1639" s="97" t="s">
        <v>4879</v>
      </c>
      <c r="BV1639" s="97" t="s">
        <v>16970</v>
      </c>
      <c r="BW1639" s="97" t="s">
        <v>4881</v>
      </c>
    </row>
    <row r="1640" spans="51:75" x14ac:dyDescent="0.3">
      <c r="AY1640" s="124" t="e">
        <f>VLOOKUP(C1640,#REF!, 2,FALSE)</f>
        <v>#REF!</v>
      </c>
      <c r="BM1640" s="97" t="s">
        <v>4882</v>
      </c>
      <c r="BN1640" s="97" t="s">
        <v>775</v>
      </c>
      <c r="BO1640" s="97" t="s">
        <v>4883</v>
      </c>
      <c r="BU1640" s="97" t="s">
        <v>4882</v>
      </c>
      <c r="BV1640" s="97" t="s">
        <v>775</v>
      </c>
      <c r="BW1640" s="97" t="s">
        <v>4883</v>
      </c>
    </row>
    <row r="1641" spans="51:75" x14ac:dyDescent="0.3">
      <c r="AY1641" s="124" t="e">
        <f>VLOOKUP(C1641,#REF!, 2,FALSE)</f>
        <v>#REF!</v>
      </c>
      <c r="BM1641" s="97" t="s">
        <v>951</v>
      </c>
      <c r="BN1641" s="97" t="s">
        <v>1139</v>
      </c>
      <c r="BO1641" s="97" t="s">
        <v>4884</v>
      </c>
      <c r="BU1641" s="97" t="s">
        <v>951</v>
      </c>
      <c r="BV1641" s="97" t="s">
        <v>1139</v>
      </c>
      <c r="BW1641" s="97" t="s">
        <v>4884</v>
      </c>
    </row>
    <row r="1642" spans="51:75" x14ac:dyDescent="0.3">
      <c r="AY1642" s="124" t="e">
        <f>VLOOKUP(C1642,#REF!, 2,FALSE)</f>
        <v>#REF!</v>
      </c>
      <c r="BM1642" s="97" t="s">
        <v>4885</v>
      </c>
      <c r="BN1642" s="97" t="s">
        <v>3191</v>
      </c>
      <c r="BO1642" s="97" t="s">
        <v>4886</v>
      </c>
      <c r="BU1642" s="97" t="s">
        <v>4885</v>
      </c>
      <c r="BV1642" s="97" t="s">
        <v>3191</v>
      </c>
      <c r="BW1642" s="97" t="s">
        <v>4886</v>
      </c>
    </row>
    <row r="1643" spans="51:75" x14ac:dyDescent="0.3">
      <c r="AY1643" s="124" t="e">
        <f>VLOOKUP(C1643,#REF!, 2,FALSE)</f>
        <v>#REF!</v>
      </c>
      <c r="BM1643" s="97" t="s">
        <v>4887</v>
      </c>
      <c r="BN1643" s="97" t="s">
        <v>3191</v>
      </c>
      <c r="BO1643" s="97" t="s">
        <v>4889</v>
      </c>
      <c r="BU1643" s="97" t="s">
        <v>4887</v>
      </c>
      <c r="BV1643" s="97" t="s">
        <v>3191</v>
      </c>
      <c r="BW1643" s="97" t="s">
        <v>4889</v>
      </c>
    </row>
    <row r="1644" spans="51:75" x14ac:dyDescent="0.3">
      <c r="AY1644" s="124" t="e">
        <f>VLOOKUP(C1644,#REF!, 2,FALSE)</f>
        <v>#REF!</v>
      </c>
      <c r="BM1644" s="97" t="s">
        <v>4890</v>
      </c>
      <c r="BN1644" s="97" t="s">
        <v>3191</v>
      </c>
      <c r="BO1644" s="97" t="s">
        <v>4891</v>
      </c>
      <c r="BU1644" s="97" t="s">
        <v>4890</v>
      </c>
      <c r="BV1644" s="97" t="s">
        <v>3191</v>
      </c>
      <c r="BW1644" s="97" t="s">
        <v>4891</v>
      </c>
    </row>
    <row r="1645" spans="51:75" x14ac:dyDescent="0.3">
      <c r="AY1645" s="124" t="e">
        <f>VLOOKUP(C1645,#REF!, 2,FALSE)</f>
        <v>#REF!</v>
      </c>
      <c r="BM1645" s="97" t="s">
        <v>4892</v>
      </c>
      <c r="BN1645" s="97" t="s">
        <v>1139</v>
      </c>
      <c r="BO1645" s="97" t="s">
        <v>2649</v>
      </c>
      <c r="BU1645" s="97" t="s">
        <v>4892</v>
      </c>
      <c r="BV1645" s="97" t="s">
        <v>1139</v>
      </c>
      <c r="BW1645" s="97" t="s">
        <v>2649</v>
      </c>
    </row>
    <row r="1646" spans="51:75" x14ac:dyDescent="0.3">
      <c r="AY1646" s="124" t="e">
        <f>VLOOKUP(C1646,#REF!, 2,FALSE)</f>
        <v>#REF!</v>
      </c>
      <c r="BM1646" s="97" t="s">
        <v>4893</v>
      </c>
      <c r="BN1646" s="97" t="s">
        <v>3237</v>
      </c>
      <c r="BO1646" s="97" t="s">
        <v>4894</v>
      </c>
      <c r="BU1646" s="97" t="s">
        <v>4893</v>
      </c>
      <c r="BV1646" s="97" t="s">
        <v>3237</v>
      </c>
      <c r="BW1646" s="97" t="s">
        <v>4894</v>
      </c>
    </row>
    <row r="1647" spans="51:75" x14ac:dyDescent="0.3">
      <c r="AY1647" s="124" t="e">
        <f>VLOOKUP(C1647,#REF!, 2,FALSE)</f>
        <v>#REF!</v>
      </c>
      <c r="BM1647" s="97" t="s">
        <v>4895</v>
      </c>
      <c r="BN1647" s="97" t="s">
        <v>2983</v>
      </c>
      <c r="BO1647" s="97" t="s">
        <v>2983</v>
      </c>
      <c r="BU1647" s="97" t="s">
        <v>4895</v>
      </c>
      <c r="BV1647" s="97" t="s">
        <v>2983</v>
      </c>
      <c r="BW1647" s="97" t="s">
        <v>2983</v>
      </c>
    </row>
    <row r="1648" spans="51:75" x14ac:dyDescent="0.3">
      <c r="AY1648" s="124" t="e">
        <f>VLOOKUP(C1648,#REF!, 2,FALSE)</f>
        <v>#REF!</v>
      </c>
      <c r="BM1648" s="97" t="s">
        <v>952</v>
      </c>
      <c r="BN1648" s="97" t="s">
        <v>628</v>
      </c>
      <c r="BO1648" s="97" t="s">
        <v>1552</v>
      </c>
      <c r="BU1648" s="97" t="s">
        <v>952</v>
      </c>
      <c r="BV1648" s="97" t="s">
        <v>628</v>
      </c>
      <c r="BW1648" s="97" t="s">
        <v>1552</v>
      </c>
    </row>
    <row r="1649" spans="51:75" x14ac:dyDescent="0.3">
      <c r="AY1649" s="124" t="e">
        <f>VLOOKUP(C1649,#REF!, 2,FALSE)</f>
        <v>#REF!</v>
      </c>
      <c r="BM1649" s="97" t="s">
        <v>4896</v>
      </c>
      <c r="BN1649" s="97" t="s">
        <v>862</v>
      </c>
      <c r="BO1649" s="97" t="s">
        <v>4897</v>
      </c>
      <c r="BU1649" s="97" t="s">
        <v>4896</v>
      </c>
      <c r="BV1649" s="97" t="s">
        <v>862</v>
      </c>
      <c r="BW1649" s="97" t="s">
        <v>4897</v>
      </c>
    </row>
    <row r="1650" spans="51:75" x14ac:dyDescent="0.3">
      <c r="AY1650" s="124" t="e">
        <f>VLOOKUP(C1650,#REF!, 2,FALSE)</f>
        <v>#REF!</v>
      </c>
      <c r="BM1650" s="97" t="s">
        <v>953</v>
      </c>
      <c r="BN1650" s="97" t="s">
        <v>3191</v>
      </c>
      <c r="BO1650" s="97" t="s">
        <v>4898</v>
      </c>
      <c r="BU1650" s="97" t="s">
        <v>953</v>
      </c>
      <c r="BV1650" s="97" t="s">
        <v>3191</v>
      </c>
      <c r="BW1650" s="97" t="s">
        <v>4898</v>
      </c>
    </row>
    <row r="1651" spans="51:75" x14ac:dyDescent="0.3">
      <c r="AY1651" s="124" t="e">
        <f>VLOOKUP(C1651,#REF!, 2,FALSE)</f>
        <v>#REF!</v>
      </c>
      <c r="BM1651" s="97" t="s">
        <v>4899</v>
      </c>
      <c r="BN1651" s="97" t="s">
        <v>3191</v>
      </c>
      <c r="BO1651" s="97" t="s">
        <v>4900</v>
      </c>
      <c r="BU1651" s="97" t="s">
        <v>4899</v>
      </c>
      <c r="BV1651" s="97" t="s">
        <v>3191</v>
      </c>
      <c r="BW1651" s="97" t="s">
        <v>4900</v>
      </c>
    </row>
    <row r="1652" spans="51:75" x14ac:dyDescent="0.3">
      <c r="AY1652" s="124" t="e">
        <f>VLOOKUP(C1652,#REF!, 2,FALSE)</f>
        <v>#REF!</v>
      </c>
      <c r="BM1652" s="97" t="s">
        <v>954</v>
      </c>
      <c r="BN1652" s="97" t="s">
        <v>3191</v>
      </c>
      <c r="BO1652" s="97" t="s">
        <v>4901</v>
      </c>
      <c r="BU1652" s="97" t="s">
        <v>954</v>
      </c>
      <c r="BV1652" s="97" t="s">
        <v>3191</v>
      </c>
      <c r="BW1652" s="97" t="s">
        <v>4901</v>
      </c>
    </row>
    <row r="1653" spans="51:75" x14ac:dyDescent="0.3">
      <c r="AY1653" s="124" t="e">
        <f>VLOOKUP(C1653,#REF!, 2,FALSE)</f>
        <v>#REF!</v>
      </c>
      <c r="BM1653" s="97" t="s">
        <v>4902</v>
      </c>
      <c r="BN1653" s="97" t="s">
        <v>3191</v>
      </c>
      <c r="BO1653" s="97" t="s">
        <v>1907</v>
      </c>
      <c r="BU1653" s="97" t="s">
        <v>4902</v>
      </c>
      <c r="BV1653" s="97" t="s">
        <v>3191</v>
      </c>
      <c r="BW1653" s="97" t="s">
        <v>1907</v>
      </c>
    </row>
    <row r="1654" spans="51:75" x14ac:dyDescent="0.3">
      <c r="AY1654" s="124" t="e">
        <f>VLOOKUP(C1654,#REF!, 2,FALSE)</f>
        <v>#REF!</v>
      </c>
      <c r="BM1654" s="97" t="s">
        <v>4903</v>
      </c>
      <c r="BN1654" s="97" t="s">
        <v>1342</v>
      </c>
      <c r="BO1654" s="97" t="s">
        <v>4904</v>
      </c>
      <c r="BU1654" s="97" t="s">
        <v>4903</v>
      </c>
      <c r="BV1654" s="97" t="s">
        <v>1342</v>
      </c>
      <c r="BW1654" s="97" t="s">
        <v>4904</v>
      </c>
    </row>
    <row r="1655" spans="51:75" x14ac:dyDescent="0.3">
      <c r="AY1655" s="124" t="e">
        <f>VLOOKUP(C1655,#REF!, 2,FALSE)</f>
        <v>#REF!</v>
      </c>
      <c r="BM1655" s="97" t="s">
        <v>4905</v>
      </c>
      <c r="BN1655" s="97" t="s">
        <v>3085</v>
      </c>
      <c r="BO1655" s="97" t="s">
        <v>3207</v>
      </c>
      <c r="BU1655" s="97" t="s">
        <v>4905</v>
      </c>
      <c r="BV1655" s="97" t="s">
        <v>3085</v>
      </c>
      <c r="BW1655" s="97" t="s">
        <v>3207</v>
      </c>
    </row>
    <row r="1656" spans="51:75" x14ac:dyDescent="0.3">
      <c r="AY1656" s="124" t="e">
        <f>VLOOKUP(C1656,#REF!, 2,FALSE)</f>
        <v>#REF!</v>
      </c>
      <c r="BM1656" s="97" t="s">
        <v>4906</v>
      </c>
      <c r="BN1656" s="97" t="s">
        <v>3237</v>
      </c>
      <c r="BO1656" s="97" t="s">
        <v>4857</v>
      </c>
      <c r="BU1656" s="97" t="s">
        <v>4906</v>
      </c>
      <c r="BV1656" s="97" t="s">
        <v>3237</v>
      </c>
      <c r="BW1656" s="97" t="s">
        <v>4857</v>
      </c>
    </row>
    <row r="1657" spans="51:75" x14ac:dyDescent="0.3">
      <c r="AY1657" s="124" t="e">
        <f>VLOOKUP(C1657,#REF!, 2,FALSE)</f>
        <v>#REF!</v>
      </c>
      <c r="BM1657" s="97" t="s">
        <v>4907</v>
      </c>
      <c r="BN1657" s="97" t="s">
        <v>3191</v>
      </c>
      <c r="BO1657" s="97" t="s">
        <v>4908</v>
      </c>
      <c r="BU1657" s="97" t="s">
        <v>4907</v>
      </c>
      <c r="BV1657" s="97" t="s">
        <v>3191</v>
      </c>
      <c r="BW1657" s="97" t="s">
        <v>4908</v>
      </c>
    </row>
    <row r="1658" spans="51:75" x14ac:dyDescent="0.3">
      <c r="AY1658" s="124" t="e">
        <f>VLOOKUP(C1658,#REF!, 2,FALSE)</f>
        <v>#REF!</v>
      </c>
      <c r="BM1658" s="97" t="s">
        <v>4909</v>
      </c>
      <c r="BN1658" s="97" t="s">
        <v>621</v>
      </c>
      <c r="BO1658" s="97" t="s">
        <v>2649</v>
      </c>
      <c r="BU1658" s="97" t="s">
        <v>4909</v>
      </c>
      <c r="BV1658" s="97" t="s">
        <v>621</v>
      </c>
      <c r="BW1658" s="97" t="s">
        <v>2649</v>
      </c>
    </row>
    <row r="1659" spans="51:75" x14ac:dyDescent="0.3">
      <c r="AY1659" s="124" t="e">
        <f>VLOOKUP(C1659,#REF!, 2,FALSE)</f>
        <v>#REF!</v>
      </c>
      <c r="BM1659" s="97" t="s">
        <v>4910</v>
      </c>
      <c r="BN1659" s="97" t="s">
        <v>3191</v>
      </c>
      <c r="BO1659" s="97" t="s">
        <v>4911</v>
      </c>
      <c r="BU1659" s="97" t="s">
        <v>4910</v>
      </c>
      <c r="BV1659" s="97" t="s">
        <v>3191</v>
      </c>
      <c r="BW1659" s="97" t="s">
        <v>4911</v>
      </c>
    </row>
    <row r="1660" spans="51:75" x14ac:dyDescent="0.3">
      <c r="AY1660" s="124" t="e">
        <f>VLOOKUP(C1660,#REF!, 2,FALSE)</f>
        <v>#REF!</v>
      </c>
      <c r="BM1660" s="97" t="s">
        <v>4912</v>
      </c>
      <c r="BN1660" s="97" t="s">
        <v>625</v>
      </c>
      <c r="BO1660" s="97" t="s">
        <v>770</v>
      </c>
      <c r="BU1660" s="97" t="s">
        <v>4912</v>
      </c>
      <c r="BV1660" s="97" t="s">
        <v>625</v>
      </c>
      <c r="BW1660" s="97" t="s">
        <v>770</v>
      </c>
    </row>
    <row r="1661" spans="51:75" x14ac:dyDescent="0.3">
      <c r="AY1661" s="124" t="e">
        <f>VLOOKUP(C1661,#REF!, 2,FALSE)</f>
        <v>#REF!</v>
      </c>
      <c r="BM1661" s="97" t="s">
        <v>4913</v>
      </c>
      <c r="BN1661" s="97" t="s">
        <v>3191</v>
      </c>
      <c r="BO1661" s="97" t="s">
        <v>2692</v>
      </c>
      <c r="BU1661" s="97" t="s">
        <v>4913</v>
      </c>
      <c r="BV1661" s="97" t="s">
        <v>3191</v>
      </c>
      <c r="BW1661" s="97" t="s">
        <v>2692</v>
      </c>
    </row>
    <row r="1662" spans="51:75" x14ac:dyDescent="0.3">
      <c r="AY1662" s="124" t="e">
        <f>VLOOKUP(C1662,#REF!, 2,FALSE)</f>
        <v>#REF!</v>
      </c>
      <c r="BM1662" s="97" t="s">
        <v>4914</v>
      </c>
      <c r="BN1662" s="97" t="s">
        <v>3191</v>
      </c>
      <c r="BO1662" s="97" t="s">
        <v>4915</v>
      </c>
      <c r="BU1662" s="97" t="s">
        <v>4914</v>
      </c>
      <c r="BV1662" s="97" t="s">
        <v>3191</v>
      </c>
      <c r="BW1662" s="97" t="s">
        <v>4915</v>
      </c>
    </row>
    <row r="1663" spans="51:75" x14ac:dyDescent="0.3">
      <c r="AY1663" s="124" t="e">
        <f>VLOOKUP(C1663,#REF!, 2,FALSE)</f>
        <v>#REF!</v>
      </c>
      <c r="BM1663" s="97" t="s">
        <v>4916</v>
      </c>
      <c r="BN1663" s="97" t="s">
        <v>3000</v>
      </c>
      <c r="BO1663" s="97" t="s">
        <v>4918</v>
      </c>
      <c r="BU1663" s="97" t="s">
        <v>4916</v>
      </c>
      <c r="BV1663" s="97" t="s">
        <v>3000</v>
      </c>
      <c r="BW1663" s="97" t="s">
        <v>4918</v>
      </c>
    </row>
    <row r="1664" spans="51:75" x14ac:dyDescent="0.3">
      <c r="AY1664" s="124" t="e">
        <f>VLOOKUP(C1664,#REF!, 2,FALSE)</f>
        <v>#REF!</v>
      </c>
      <c r="BM1664" s="97" t="s">
        <v>4919</v>
      </c>
      <c r="BN1664" s="97" t="s">
        <v>16968</v>
      </c>
      <c r="BO1664" s="97" t="s">
        <v>1961</v>
      </c>
      <c r="BU1664" s="97" t="s">
        <v>4919</v>
      </c>
      <c r="BV1664" s="97" t="s">
        <v>16968</v>
      </c>
      <c r="BW1664" s="97" t="s">
        <v>1961</v>
      </c>
    </row>
    <row r="1665" spans="51:75" x14ac:dyDescent="0.3">
      <c r="AY1665" s="124" t="e">
        <f>VLOOKUP(C1665,#REF!, 2,FALSE)</f>
        <v>#REF!</v>
      </c>
      <c r="BM1665" s="97" t="s">
        <v>4920</v>
      </c>
      <c r="BN1665" s="97" t="s">
        <v>3191</v>
      </c>
      <c r="BO1665" s="97" t="s">
        <v>4921</v>
      </c>
      <c r="BU1665" s="97" t="s">
        <v>4920</v>
      </c>
      <c r="BV1665" s="97" t="s">
        <v>3191</v>
      </c>
      <c r="BW1665" s="97" t="s">
        <v>4921</v>
      </c>
    </row>
    <row r="1666" spans="51:75" x14ac:dyDescent="0.3">
      <c r="AY1666" s="124" t="e">
        <f>VLOOKUP(C1666,#REF!, 2,FALSE)</f>
        <v>#REF!</v>
      </c>
      <c r="BM1666" s="97" t="s">
        <v>4922</v>
      </c>
      <c r="BN1666" s="97" t="s">
        <v>1342</v>
      </c>
      <c r="BO1666" s="97" t="s">
        <v>2983</v>
      </c>
      <c r="BU1666" s="97" t="s">
        <v>4922</v>
      </c>
      <c r="BV1666" s="97" t="s">
        <v>1342</v>
      </c>
      <c r="BW1666" s="97" t="s">
        <v>2983</v>
      </c>
    </row>
    <row r="1667" spans="51:75" x14ac:dyDescent="0.3">
      <c r="AY1667" s="124" t="e">
        <f>VLOOKUP(C1667,#REF!, 2,FALSE)</f>
        <v>#REF!</v>
      </c>
      <c r="BM1667" s="97" t="s">
        <v>4923</v>
      </c>
      <c r="BN1667" s="97" t="s">
        <v>2979</v>
      </c>
      <c r="BO1667" s="97" t="s">
        <v>2983</v>
      </c>
      <c r="BU1667" s="97" t="s">
        <v>4923</v>
      </c>
      <c r="BV1667" s="97" t="s">
        <v>2979</v>
      </c>
      <c r="BW1667" s="97" t="s">
        <v>2983</v>
      </c>
    </row>
    <row r="1668" spans="51:75" x14ac:dyDescent="0.3">
      <c r="AY1668" s="124" t="e">
        <f>VLOOKUP(C1668,#REF!, 2,FALSE)</f>
        <v>#REF!</v>
      </c>
      <c r="BM1668" s="97" t="s">
        <v>4924</v>
      </c>
      <c r="BN1668" s="97" t="s">
        <v>1342</v>
      </c>
      <c r="BO1668" s="97" t="s">
        <v>1729</v>
      </c>
      <c r="BU1668" s="97" t="s">
        <v>4924</v>
      </c>
      <c r="BV1668" s="97" t="s">
        <v>1342</v>
      </c>
      <c r="BW1668" s="97" t="s">
        <v>1729</v>
      </c>
    </row>
    <row r="1669" spans="51:75" x14ac:dyDescent="0.3">
      <c r="AY1669" s="124" t="e">
        <f>VLOOKUP(C1669,#REF!, 2,FALSE)</f>
        <v>#REF!</v>
      </c>
      <c r="BM1669" s="97" t="s">
        <v>4926</v>
      </c>
      <c r="BN1669" s="97" t="s">
        <v>1342</v>
      </c>
      <c r="BO1669" s="97" t="s">
        <v>4630</v>
      </c>
      <c r="BU1669" s="97" t="s">
        <v>4926</v>
      </c>
      <c r="BV1669" s="97" t="s">
        <v>1342</v>
      </c>
      <c r="BW1669" s="97" t="s">
        <v>4630</v>
      </c>
    </row>
    <row r="1670" spans="51:75" x14ac:dyDescent="0.3">
      <c r="AY1670" s="124" t="e">
        <f>VLOOKUP(C1670,#REF!, 2,FALSE)</f>
        <v>#REF!</v>
      </c>
      <c r="BM1670" s="97" t="s">
        <v>4928</v>
      </c>
      <c r="BN1670" s="97" t="s">
        <v>3191</v>
      </c>
      <c r="BO1670" s="97" t="s">
        <v>4929</v>
      </c>
      <c r="BU1670" s="97" t="s">
        <v>4928</v>
      </c>
      <c r="BV1670" s="97" t="s">
        <v>3191</v>
      </c>
      <c r="BW1670" s="97" t="s">
        <v>4929</v>
      </c>
    </row>
    <row r="1671" spans="51:75" x14ac:dyDescent="0.3">
      <c r="AY1671" s="124" t="e">
        <f>VLOOKUP(C1671,#REF!, 2,FALSE)</f>
        <v>#REF!</v>
      </c>
      <c r="BM1671" s="97" t="s">
        <v>4930</v>
      </c>
      <c r="BN1671" s="97" t="s">
        <v>3191</v>
      </c>
      <c r="BO1671" s="97" t="s">
        <v>4931</v>
      </c>
      <c r="BU1671" s="97" t="s">
        <v>4930</v>
      </c>
      <c r="BV1671" s="97" t="s">
        <v>3191</v>
      </c>
      <c r="BW1671" s="97" t="s">
        <v>4931</v>
      </c>
    </row>
    <row r="1672" spans="51:75" x14ac:dyDescent="0.3">
      <c r="AY1672" s="124" t="e">
        <f>VLOOKUP(C1672,#REF!, 2,FALSE)</f>
        <v>#REF!</v>
      </c>
      <c r="BM1672" s="97" t="s">
        <v>4932</v>
      </c>
      <c r="BN1672" s="97" t="s">
        <v>1139</v>
      </c>
      <c r="BO1672" s="97" t="s">
        <v>4933</v>
      </c>
      <c r="BU1672" s="97" t="s">
        <v>4932</v>
      </c>
      <c r="BV1672" s="97" t="s">
        <v>1139</v>
      </c>
      <c r="BW1672" s="97" t="s">
        <v>4933</v>
      </c>
    </row>
    <row r="1673" spans="51:75" x14ac:dyDescent="0.3">
      <c r="AY1673" s="124" t="e">
        <f>VLOOKUP(C1673,#REF!, 2,FALSE)</f>
        <v>#REF!</v>
      </c>
      <c r="BM1673" s="97" t="s">
        <v>4934</v>
      </c>
      <c r="BN1673" s="97" t="s">
        <v>3191</v>
      </c>
      <c r="BO1673" s="97" t="s">
        <v>4935</v>
      </c>
      <c r="BU1673" s="97" t="s">
        <v>4934</v>
      </c>
      <c r="BV1673" s="97" t="s">
        <v>3191</v>
      </c>
      <c r="BW1673" s="97" t="s">
        <v>4935</v>
      </c>
    </row>
    <row r="1674" spans="51:75" x14ac:dyDescent="0.3">
      <c r="AY1674" s="124" t="e">
        <f>VLOOKUP(C1674,#REF!, 2,FALSE)</f>
        <v>#REF!</v>
      </c>
      <c r="BM1674" s="97" t="s">
        <v>4936</v>
      </c>
      <c r="BN1674" s="97" t="s">
        <v>1139</v>
      </c>
      <c r="BO1674" s="97" t="s">
        <v>4937</v>
      </c>
      <c r="BU1674" s="97" t="s">
        <v>4936</v>
      </c>
      <c r="BV1674" s="97" t="s">
        <v>1139</v>
      </c>
      <c r="BW1674" s="97" t="s">
        <v>4937</v>
      </c>
    </row>
    <row r="1675" spans="51:75" x14ac:dyDescent="0.3">
      <c r="AY1675" s="124" t="e">
        <f>VLOOKUP(C1675,#REF!, 2,FALSE)</f>
        <v>#REF!</v>
      </c>
      <c r="BM1675" s="97" t="s">
        <v>4938</v>
      </c>
      <c r="BN1675" s="97" t="s">
        <v>3191</v>
      </c>
      <c r="BO1675" s="97" t="s">
        <v>4939</v>
      </c>
      <c r="BU1675" s="97" t="s">
        <v>4938</v>
      </c>
      <c r="BV1675" s="97" t="s">
        <v>3191</v>
      </c>
      <c r="BW1675" s="97" t="s">
        <v>4939</v>
      </c>
    </row>
    <row r="1676" spans="51:75" x14ac:dyDescent="0.3">
      <c r="AY1676" s="124" t="e">
        <f>VLOOKUP(C1676,#REF!, 2,FALSE)</f>
        <v>#REF!</v>
      </c>
      <c r="BM1676" s="97" t="s">
        <v>4940</v>
      </c>
      <c r="BN1676" s="97" t="s">
        <v>778</v>
      </c>
      <c r="BO1676" s="97" t="s">
        <v>809</v>
      </c>
      <c r="BU1676" s="97" t="s">
        <v>4940</v>
      </c>
      <c r="BV1676" s="97" t="s">
        <v>778</v>
      </c>
      <c r="BW1676" s="97" t="s">
        <v>809</v>
      </c>
    </row>
    <row r="1677" spans="51:75" x14ac:dyDescent="0.3">
      <c r="AY1677" s="124" t="e">
        <f>VLOOKUP(C1677,#REF!, 2,FALSE)</f>
        <v>#REF!</v>
      </c>
      <c r="BM1677" s="97" t="s">
        <v>4941</v>
      </c>
      <c r="BN1677" s="97" t="s">
        <v>3191</v>
      </c>
      <c r="BO1677" s="97" t="s">
        <v>2059</v>
      </c>
      <c r="BU1677" s="97" t="s">
        <v>4941</v>
      </c>
      <c r="BV1677" s="97" t="s">
        <v>3191</v>
      </c>
      <c r="BW1677" s="97" t="s">
        <v>2059</v>
      </c>
    </row>
    <row r="1678" spans="51:75" x14ac:dyDescent="0.3">
      <c r="AY1678" s="124" t="e">
        <f>VLOOKUP(C1678,#REF!, 2,FALSE)</f>
        <v>#REF!</v>
      </c>
      <c r="BM1678" s="97" t="s">
        <v>4942</v>
      </c>
      <c r="BN1678" s="97" t="s">
        <v>849</v>
      </c>
      <c r="BO1678" s="97" t="s">
        <v>770</v>
      </c>
      <c r="BU1678" s="97" t="s">
        <v>4942</v>
      </c>
      <c r="BV1678" s="97" t="s">
        <v>849</v>
      </c>
      <c r="BW1678" s="97" t="s">
        <v>770</v>
      </c>
    </row>
    <row r="1679" spans="51:75" x14ac:dyDescent="0.3">
      <c r="AY1679" s="124" t="e">
        <f>VLOOKUP(C1679,#REF!, 2,FALSE)</f>
        <v>#REF!</v>
      </c>
      <c r="BM1679" s="97" t="s">
        <v>4943</v>
      </c>
      <c r="BN1679" s="97" t="s">
        <v>3043</v>
      </c>
      <c r="BO1679" s="97" t="s">
        <v>809</v>
      </c>
      <c r="BU1679" s="97" t="s">
        <v>4943</v>
      </c>
      <c r="BV1679" s="97" t="s">
        <v>3043</v>
      </c>
      <c r="BW1679" s="97" t="s">
        <v>809</v>
      </c>
    </row>
    <row r="1680" spans="51:75" x14ac:dyDescent="0.3">
      <c r="AY1680" s="124" t="e">
        <f>VLOOKUP(C1680,#REF!, 2,FALSE)</f>
        <v>#REF!</v>
      </c>
      <c r="BM1680" s="97" t="s">
        <v>4944</v>
      </c>
      <c r="BN1680" s="97" t="s">
        <v>631</v>
      </c>
      <c r="BO1680" s="97" t="s">
        <v>4945</v>
      </c>
      <c r="BU1680" s="97" t="s">
        <v>4944</v>
      </c>
      <c r="BV1680" s="97" t="s">
        <v>631</v>
      </c>
      <c r="BW1680" s="97" t="s">
        <v>4945</v>
      </c>
    </row>
    <row r="1681" spans="51:75" x14ac:dyDescent="0.3">
      <c r="AY1681" s="124" t="e">
        <f>VLOOKUP(C1681,#REF!, 2,FALSE)</f>
        <v>#REF!</v>
      </c>
      <c r="BM1681" s="97" t="s">
        <v>960</v>
      </c>
      <c r="BN1681" s="97" t="s">
        <v>636</v>
      </c>
      <c r="BO1681" s="97" t="s">
        <v>4946</v>
      </c>
      <c r="BU1681" s="97" t="s">
        <v>960</v>
      </c>
      <c r="BV1681" s="97" t="s">
        <v>636</v>
      </c>
      <c r="BW1681" s="97" t="s">
        <v>4946</v>
      </c>
    </row>
    <row r="1682" spans="51:75" x14ac:dyDescent="0.3">
      <c r="AY1682" s="124" t="e">
        <f>VLOOKUP(C1682,#REF!, 2,FALSE)</f>
        <v>#REF!</v>
      </c>
      <c r="BM1682" s="97" t="s">
        <v>4947</v>
      </c>
      <c r="BN1682" s="97" t="s">
        <v>2979</v>
      </c>
      <c r="BO1682" s="97" t="s">
        <v>3707</v>
      </c>
      <c r="BU1682" s="97" t="s">
        <v>4947</v>
      </c>
      <c r="BV1682" s="97" t="s">
        <v>2979</v>
      </c>
      <c r="BW1682" s="97" t="s">
        <v>3707</v>
      </c>
    </row>
    <row r="1683" spans="51:75" x14ac:dyDescent="0.3">
      <c r="AY1683" s="124" t="e">
        <f>VLOOKUP(C1683,#REF!, 2,FALSE)</f>
        <v>#REF!</v>
      </c>
      <c r="BM1683" s="97" t="s">
        <v>156</v>
      </c>
      <c r="BN1683" s="97" t="s">
        <v>613</v>
      </c>
      <c r="BO1683" s="97" t="s">
        <v>796</v>
      </c>
      <c r="BU1683" s="97" t="s">
        <v>156</v>
      </c>
      <c r="BV1683" s="97" t="s">
        <v>613</v>
      </c>
      <c r="BW1683" s="97" t="s">
        <v>796</v>
      </c>
    </row>
    <row r="1684" spans="51:75" x14ac:dyDescent="0.3">
      <c r="AY1684" s="124" t="e">
        <f>VLOOKUP(C1684,#REF!, 2,FALSE)</f>
        <v>#REF!</v>
      </c>
      <c r="BM1684" s="97" t="s">
        <v>4949</v>
      </c>
      <c r="BN1684" s="97" t="s">
        <v>3237</v>
      </c>
      <c r="BO1684" s="97" t="s">
        <v>4950</v>
      </c>
      <c r="BU1684" s="97" t="s">
        <v>4949</v>
      </c>
      <c r="BV1684" s="97" t="s">
        <v>3237</v>
      </c>
      <c r="BW1684" s="97" t="s">
        <v>4950</v>
      </c>
    </row>
    <row r="1685" spans="51:75" x14ac:dyDescent="0.3">
      <c r="AY1685" s="124" t="e">
        <f>VLOOKUP(C1685,#REF!, 2,FALSE)</f>
        <v>#REF!</v>
      </c>
      <c r="BM1685" s="97" t="s">
        <v>961</v>
      </c>
      <c r="BN1685" s="97" t="s">
        <v>3003</v>
      </c>
      <c r="BO1685" s="97" t="s">
        <v>698</v>
      </c>
      <c r="BU1685" s="97" t="s">
        <v>961</v>
      </c>
      <c r="BV1685" s="97" t="s">
        <v>3003</v>
      </c>
      <c r="BW1685" s="97" t="s">
        <v>698</v>
      </c>
    </row>
    <row r="1686" spans="51:75" x14ac:dyDescent="0.3">
      <c r="AY1686" s="124" t="e">
        <f>VLOOKUP(C1686,#REF!, 2,FALSE)</f>
        <v>#REF!</v>
      </c>
      <c r="BM1686" s="97" t="s">
        <v>4951</v>
      </c>
      <c r="BN1686" s="97" t="s">
        <v>626</v>
      </c>
      <c r="BO1686" s="97" t="s">
        <v>4952</v>
      </c>
      <c r="BU1686" s="97" t="s">
        <v>4951</v>
      </c>
      <c r="BV1686" s="97" t="s">
        <v>626</v>
      </c>
      <c r="BW1686" s="97" t="s">
        <v>4952</v>
      </c>
    </row>
    <row r="1687" spans="51:75" x14ac:dyDescent="0.3">
      <c r="AY1687" s="124" t="e">
        <f>VLOOKUP(C1687,#REF!, 2,FALSE)</f>
        <v>#REF!</v>
      </c>
      <c r="BM1687" s="97" t="s">
        <v>4953</v>
      </c>
      <c r="BN1687" s="97" t="s">
        <v>862</v>
      </c>
      <c r="BO1687" s="97" t="s">
        <v>4954</v>
      </c>
      <c r="BU1687" s="97" t="s">
        <v>4953</v>
      </c>
      <c r="BV1687" s="97" t="s">
        <v>862</v>
      </c>
      <c r="BW1687" s="97" t="s">
        <v>4954</v>
      </c>
    </row>
    <row r="1688" spans="51:75" x14ac:dyDescent="0.3">
      <c r="AY1688" s="124" t="e">
        <f>VLOOKUP(C1688,#REF!, 2,FALSE)</f>
        <v>#REF!</v>
      </c>
      <c r="BM1688" s="97" t="s">
        <v>4956</v>
      </c>
      <c r="BN1688" s="97" t="s">
        <v>625</v>
      </c>
      <c r="BO1688" s="97" t="s">
        <v>4957</v>
      </c>
      <c r="BU1688" s="97" t="s">
        <v>4956</v>
      </c>
      <c r="BV1688" s="97" t="s">
        <v>625</v>
      </c>
      <c r="BW1688" s="97" t="s">
        <v>4957</v>
      </c>
    </row>
    <row r="1689" spans="51:75" x14ac:dyDescent="0.3">
      <c r="AY1689" s="124" t="e">
        <f>VLOOKUP(C1689,#REF!, 2,FALSE)</f>
        <v>#REF!</v>
      </c>
      <c r="BM1689" s="97" t="s">
        <v>4960</v>
      </c>
      <c r="BN1689" s="97" t="s">
        <v>719</v>
      </c>
      <c r="BO1689" s="97" t="s">
        <v>3162</v>
      </c>
      <c r="BU1689" s="97" t="s">
        <v>4960</v>
      </c>
      <c r="BV1689" s="97" t="s">
        <v>719</v>
      </c>
      <c r="BW1689" s="97" t="s">
        <v>3162</v>
      </c>
    </row>
    <row r="1690" spans="51:75" x14ac:dyDescent="0.3">
      <c r="AY1690" s="124" t="e">
        <f>VLOOKUP(C1690,#REF!, 2,FALSE)</f>
        <v>#REF!</v>
      </c>
      <c r="BM1690" s="97" t="s">
        <v>962</v>
      </c>
      <c r="BN1690" s="97" t="s">
        <v>662</v>
      </c>
      <c r="BO1690" s="97" t="s">
        <v>1667</v>
      </c>
      <c r="BU1690" s="97" t="s">
        <v>962</v>
      </c>
      <c r="BV1690" s="97" t="s">
        <v>662</v>
      </c>
      <c r="BW1690" s="97" t="s">
        <v>1667</v>
      </c>
    </row>
    <row r="1691" spans="51:75" x14ac:dyDescent="0.3">
      <c r="AY1691" s="124" t="e">
        <f>VLOOKUP(C1691,#REF!, 2,FALSE)</f>
        <v>#REF!</v>
      </c>
      <c r="BM1691" s="97" t="s">
        <v>4961</v>
      </c>
      <c r="BN1691" s="97" t="s">
        <v>3003</v>
      </c>
      <c r="BO1691" s="97" t="s">
        <v>2090</v>
      </c>
      <c r="BU1691" s="97" t="s">
        <v>4961</v>
      </c>
      <c r="BV1691" s="97" t="s">
        <v>3003</v>
      </c>
      <c r="BW1691" s="97" t="s">
        <v>2090</v>
      </c>
    </row>
    <row r="1692" spans="51:75" x14ac:dyDescent="0.3">
      <c r="AY1692" s="124" t="e">
        <f>VLOOKUP(C1692,#REF!, 2,FALSE)</f>
        <v>#REF!</v>
      </c>
      <c r="BM1692" s="97" t="s">
        <v>4962</v>
      </c>
      <c r="BN1692" s="97" t="s">
        <v>2983</v>
      </c>
      <c r="BO1692" s="97" t="s">
        <v>2983</v>
      </c>
      <c r="BU1692" s="97" t="s">
        <v>4962</v>
      </c>
      <c r="BV1692" s="97" t="s">
        <v>2983</v>
      </c>
      <c r="BW1692" s="97" t="s">
        <v>2983</v>
      </c>
    </row>
    <row r="1693" spans="51:75" x14ac:dyDescent="0.3">
      <c r="AY1693" s="124" t="e">
        <f>VLOOKUP(C1693,#REF!, 2,FALSE)</f>
        <v>#REF!</v>
      </c>
      <c r="BM1693" s="97" t="s">
        <v>4963</v>
      </c>
      <c r="BN1693" s="97" t="s">
        <v>3043</v>
      </c>
      <c r="BO1693" s="97" t="s">
        <v>4964</v>
      </c>
      <c r="BU1693" s="97" t="s">
        <v>4963</v>
      </c>
      <c r="BV1693" s="97" t="s">
        <v>3043</v>
      </c>
      <c r="BW1693" s="97" t="s">
        <v>4964</v>
      </c>
    </row>
    <row r="1694" spans="51:75" x14ac:dyDescent="0.3">
      <c r="AY1694" s="124" t="e">
        <f>VLOOKUP(C1694,#REF!, 2,FALSE)</f>
        <v>#REF!</v>
      </c>
      <c r="BM1694" s="97" t="s">
        <v>4966</v>
      </c>
      <c r="BN1694" s="97" t="s">
        <v>2983</v>
      </c>
      <c r="BO1694" s="97" t="s">
        <v>2983</v>
      </c>
      <c r="BU1694" s="97" t="s">
        <v>4966</v>
      </c>
      <c r="BV1694" s="97" t="s">
        <v>2983</v>
      </c>
      <c r="BW1694" s="97" t="s">
        <v>2983</v>
      </c>
    </row>
    <row r="1695" spans="51:75" x14ac:dyDescent="0.3">
      <c r="AY1695" s="124" t="e">
        <f>VLOOKUP(C1695,#REF!, 2,FALSE)</f>
        <v>#REF!</v>
      </c>
      <c r="BM1695" s="97" t="s">
        <v>4967</v>
      </c>
      <c r="BN1695" s="97" t="s">
        <v>661</v>
      </c>
      <c r="BO1695" s="97" t="s">
        <v>3490</v>
      </c>
      <c r="BU1695" s="97" t="s">
        <v>4967</v>
      </c>
      <c r="BV1695" s="97" t="s">
        <v>661</v>
      </c>
      <c r="BW1695" s="97" t="s">
        <v>3490</v>
      </c>
    </row>
    <row r="1696" spans="51:75" x14ac:dyDescent="0.3">
      <c r="AY1696" s="124" t="e">
        <f>VLOOKUP(C1696,#REF!, 2,FALSE)</f>
        <v>#REF!</v>
      </c>
      <c r="BM1696" s="97" t="s">
        <v>4969</v>
      </c>
      <c r="BN1696" s="97" t="s">
        <v>2983</v>
      </c>
      <c r="BO1696" s="97" t="s">
        <v>2870</v>
      </c>
      <c r="BU1696" s="97" t="s">
        <v>4969</v>
      </c>
      <c r="BV1696" s="97" t="s">
        <v>2983</v>
      </c>
      <c r="BW1696" s="97" t="s">
        <v>2870</v>
      </c>
    </row>
    <row r="1697" spans="51:75" x14ac:dyDescent="0.3">
      <c r="AY1697" s="124" t="e">
        <f>VLOOKUP(C1697,#REF!, 2,FALSE)</f>
        <v>#REF!</v>
      </c>
      <c r="BM1697" s="97" t="s">
        <v>4970</v>
      </c>
      <c r="BN1697" s="97" t="s">
        <v>3043</v>
      </c>
      <c r="BO1697" s="97" t="s">
        <v>3622</v>
      </c>
      <c r="BU1697" s="97" t="s">
        <v>4970</v>
      </c>
      <c r="BV1697" s="97" t="s">
        <v>3043</v>
      </c>
      <c r="BW1697" s="97" t="s">
        <v>3622</v>
      </c>
    </row>
    <row r="1698" spans="51:75" x14ac:dyDescent="0.3">
      <c r="AY1698" s="124" t="e">
        <f>VLOOKUP(C1698,#REF!, 2,FALSE)</f>
        <v>#REF!</v>
      </c>
      <c r="BM1698" s="97" t="s">
        <v>4971</v>
      </c>
      <c r="BN1698" s="97" t="s">
        <v>1342</v>
      </c>
      <c r="BO1698" s="97" t="s">
        <v>4972</v>
      </c>
      <c r="BU1698" s="97" t="s">
        <v>4971</v>
      </c>
      <c r="BV1698" s="97" t="s">
        <v>1342</v>
      </c>
      <c r="BW1698" s="97" t="s">
        <v>4972</v>
      </c>
    </row>
    <row r="1699" spans="51:75" x14ac:dyDescent="0.3">
      <c r="AY1699" s="124" t="e">
        <f>VLOOKUP(C1699,#REF!, 2,FALSE)</f>
        <v>#REF!</v>
      </c>
      <c r="BM1699" s="97" t="s">
        <v>4973</v>
      </c>
      <c r="BN1699" s="97" t="s">
        <v>1342</v>
      </c>
      <c r="BO1699" s="97" t="s">
        <v>4972</v>
      </c>
      <c r="BU1699" s="97" t="s">
        <v>4973</v>
      </c>
      <c r="BV1699" s="97" t="s">
        <v>1342</v>
      </c>
      <c r="BW1699" s="97" t="s">
        <v>4972</v>
      </c>
    </row>
    <row r="1700" spans="51:75" x14ac:dyDescent="0.3">
      <c r="AY1700" s="124" t="e">
        <f>VLOOKUP(C1700,#REF!, 2,FALSE)</f>
        <v>#REF!</v>
      </c>
      <c r="BM1700" s="97" t="s">
        <v>4974</v>
      </c>
      <c r="BN1700" s="97" t="s">
        <v>3043</v>
      </c>
      <c r="BO1700" s="97" t="s">
        <v>4972</v>
      </c>
      <c r="BU1700" s="97" t="s">
        <v>4974</v>
      </c>
      <c r="BV1700" s="97" t="s">
        <v>3043</v>
      </c>
      <c r="BW1700" s="97" t="s">
        <v>4972</v>
      </c>
    </row>
    <row r="1701" spans="51:75" x14ac:dyDescent="0.3">
      <c r="AY1701" s="124" t="e">
        <f>VLOOKUP(C1701,#REF!, 2,FALSE)</f>
        <v>#REF!</v>
      </c>
      <c r="BM1701" s="97" t="s">
        <v>963</v>
      </c>
      <c r="BN1701" s="97" t="s">
        <v>655</v>
      </c>
      <c r="BO1701" s="97" t="s">
        <v>4975</v>
      </c>
      <c r="BU1701" s="97" t="s">
        <v>963</v>
      </c>
      <c r="BV1701" s="97" t="s">
        <v>655</v>
      </c>
      <c r="BW1701" s="97" t="s">
        <v>4975</v>
      </c>
    </row>
    <row r="1702" spans="51:75" x14ac:dyDescent="0.3">
      <c r="AY1702" s="124" t="e">
        <f>VLOOKUP(C1702,#REF!, 2,FALSE)</f>
        <v>#REF!</v>
      </c>
      <c r="BM1702" s="97" t="s">
        <v>4976</v>
      </c>
      <c r="BN1702" s="97" t="s">
        <v>655</v>
      </c>
      <c r="BO1702" s="97" t="s">
        <v>4977</v>
      </c>
      <c r="BU1702" s="97" t="s">
        <v>4976</v>
      </c>
      <c r="BV1702" s="97" t="s">
        <v>655</v>
      </c>
      <c r="BW1702" s="97" t="s">
        <v>4977</v>
      </c>
    </row>
    <row r="1703" spans="51:75" x14ac:dyDescent="0.3">
      <c r="AY1703" s="124" t="e">
        <f>VLOOKUP(C1703,#REF!, 2,FALSE)</f>
        <v>#REF!</v>
      </c>
      <c r="BM1703" s="97" t="s">
        <v>4978</v>
      </c>
      <c r="BN1703" s="97" t="s">
        <v>942</v>
      </c>
      <c r="BO1703" s="97" t="s">
        <v>4979</v>
      </c>
      <c r="BU1703" s="97" t="s">
        <v>4978</v>
      </c>
      <c r="BV1703" s="97" t="s">
        <v>942</v>
      </c>
      <c r="BW1703" s="97" t="s">
        <v>4979</v>
      </c>
    </row>
    <row r="1704" spans="51:75" x14ac:dyDescent="0.3">
      <c r="AY1704" s="124" t="e">
        <f>VLOOKUP(C1704,#REF!, 2,FALSE)</f>
        <v>#REF!</v>
      </c>
      <c r="BM1704" s="97" t="s">
        <v>4981</v>
      </c>
      <c r="BN1704" s="97" t="s">
        <v>1342</v>
      </c>
      <c r="BO1704" s="97" t="s">
        <v>4982</v>
      </c>
      <c r="BU1704" s="97" t="s">
        <v>4981</v>
      </c>
      <c r="BV1704" s="97" t="s">
        <v>1342</v>
      </c>
      <c r="BW1704" s="97" t="s">
        <v>4982</v>
      </c>
    </row>
    <row r="1705" spans="51:75" x14ac:dyDescent="0.3">
      <c r="AY1705" s="124" t="e">
        <f>VLOOKUP(C1705,#REF!, 2,FALSE)</f>
        <v>#REF!</v>
      </c>
      <c r="BM1705" s="97" t="s">
        <v>4983</v>
      </c>
      <c r="BN1705" s="97" t="s">
        <v>3191</v>
      </c>
      <c r="BO1705" s="97" t="s">
        <v>4984</v>
      </c>
      <c r="BU1705" s="97" t="s">
        <v>4983</v>
      </c>
      <c r="BV1705" s="97" t="s">
        <v>3191</v>
      </c>
      <c r="BW1705" s="97" t="s">
        <v>4984</v>
      </c>
    </row>
    <row r="1706" spans="51:75" x14ac:dyDescent="0.3">
      <c r="AY1706" s="124" t="e">
        <f>VLOOKUP(C1706,#REF!, 2,FALSE)</f>
        <v>#REF!</v>
      </c>
      <c r="BM1706" s="97" t="s">
        <v>157</v>
      </c>
      <c r="BN1706" s="97" t="s">
        <v>3191</v>
      </c>
      <c r="BO1706" s="97" t="s">
        <v>4985</v>
      </c>
      <c r="BU1706" s="97" t="s">
        <v>157</v>
      </c>
      <c r="BV1706" s="97" t="s">
        <v>3191</v>
      </c>
      <c r="BW1706" s="97" t="s">
        <v>4985</v>
      </c>
    </row>
    <row r="1707" spans="51:75" x14ac:dyDescent="0.3">
      <c r="AY1707" s="124" t="e">
        <f>VLOOKUP(C1707,#REF!, 2,FALSE)</f>
        <v>#REF!</v>
      </c>
      <c r="BM1707" s="97" t="s">
        <v>158</v>
      </c>
      <c r="BN1707" s="97" t="s">
        <v>3191</v>
      </c>
      <c r="BO1707" s="97" t="s">
        <v>4986</v>
      </c>
      <c r="BU1707" s="97" t="s">
        <v>158</v>
      </c>
      <c r="BV1707" s="97" t="s">
        <v>3191</v>
      </c>
      <c r="BW1707" s="97" t="s">
        <v>4986</v>
      </c>
    </row>
    <row r="1708" spans="51:75" x14ac:dyDescent="0.3">
      <c r="AY1708" s="124" t="e">
        <f>VLOOKUP(C1708,#REF!, 2,FALSE)</f>
        <v>#REF!</v>
      </c>
      <c r="BM1708" s="97" t="s">
        <v>4987</v>
      </c>
      <c r="BN1708" s="97" t="s">
        <v>3191</v>
      </c>
      <c r="BO1708" s="97" t="s">
        <v>4988</v>
      </c>
      <c r="BU1708" s="97" t="s">
        <v>4987</v>
      </c>
      <c r="BV1708" s="97" t="s">
        <v>3191</v>
      </c>
      <c r="BW1708" s="97" t="s">
        <v>4988</v>
      </c>
    </row>
    <row r="1709" spans="51:75" x14ac:dyDescent="0.3">
      <c r="AY1709" s="124" t="e">
        <f>VLOOKUP(C1709,#REF!, 2,FALSE)</f>
        <v>#REF!</v>
      </c>
      <c r="BM1709" s="97" t="s">
        <v>4989</v>
      </c>
      <c r="BN1709" s="97" t="s">
        <v>1007</v>
      </c>
      <c r="BO1709" s="97" t="s">
        <v>4986</v>
      </c>
      <c r="BU1709" s="97" t="s">
        <v>4989</v>
      </c>
      <c r="BV1709" s="97" t="s">
        <v>1007</v>
      </c>
      <c r="BW1709" s="97" t="s">
        <v>4986</v>
      </c>
    </row>
    <row r="1710" spans="51:75" x14ac:dyDescent="0.3">
      <c r="AY1710" s="124" t="e">
        <f>VLOOKUP(C1710,#REF!, 2,FALSE)</f>
        <v>#REF!</v>
      </c>
      <c r="BM1710" s="97" t="s">
        <v>4990</v>
      </c>
      <c r="BN1710" s="97" t="s">
        <v>626</v>
      </c>
      <c r="BO1710" s="97" t="s">
        <v>699</v>
      </c>
      <c r="BU1710" s="97" t="s">
        <v>4990</v>
      </c>
      <c r="BV1710" s="97" t="s">
        <v>626</v>
      </c>
      <c r="BW1710" s="97" t="s">
        <v>699</v>
      </c>
    </row>
    <row r="1711" spans="51:75" x14ac:dyDescent="0.3">
      <c r="AY1711" s="124" t="e">
        <f>VLOOKUP(C1711,#REF!, 2,FALSE)</f>
        <v>#REF!</v>
      </c>
      <c r="BM1711" s="97" t="s">
        <v>4991</v>
      </c>
      <c r="BN1711" s="97" t="s">
        <v>625</v>
      </c>
      <c r="BO1711" s="97" t="s">
        <v>4993</v>
      </c>
      <c r="BU1711" s="97" t="s">
        <v>4991</v>
      </c>
      <c r="BV1711" s="97" t="s">
        <v>625</v>
      </c>
      <c r="BW1711" s="97" t="s">
        <v>4993</v>
      </c>
    </row>
    <row r="1712" spans="51:75" x14ac:dyDescent="0.3">
      <c r="AY1712" s="124" t="e">
        <f>VLOOKUP(C1712,#REF!, 2,FALSE)</f>
        <v>#REF!</v>
      </c>
      <c r="BM1712" s="97" t="s">
        <v>4994</v>
      </c>
      <c r="BN1712" s="97" t="s">
        <v>1139</v>
      </c>
      <c r="BO1712" s="97" t="s">
        <v>4995</v>
      </c>
      <c r="BU1712" s="97" t="s">
        <v>4994</v>
      </c>
      <c r="BV1712" s="97" t="s">
        <v>1139</v>
      </c>
      <c r="BW1712" s="97" t="s">
        <v>4995</v>
      </c>
    </row>
    <row r="1713" spans="51:75" x14ac:dyDescent="0.3">
      <c r="AY1713" s="124" t="e">
        <f>VLOOKUP(C1713,#REF!, 2,FALSE)</f>
        <v>#REF!</v>
      </c>
      <c r="BM1713" s="97" t="s">
        <v>4996</v>
      </c>
      <c r="BN1713" s="97" t="s">
        <v>942</v>
      </c>
      <c r="BO1713" s="97" t="s">
        <v>4998</v>
      </c>
      <c r="BU1713" s="97" t="s">
        <v>4996</v>
      </c>
      <c r="BV1713" s="97" t="s">
        <v>942</v>
      </c>
      <c r="BW1713" s="97" t="s">
        <v>4998</v>
      </c>
    </row>
    <row r="1714" spans="51:75" x14ac:dyDescent="0.3">
      <c r="AY1714" s="124" t="e">
        <f>VLOOKUP(C1714,#REF!, 2,FALSE)</f>
        <v>#REF!</v>
      </c>
      <c r="BM1714" s="97" t="s">
        <v>4999</v>
      </c>
      <c r="BN1714" s="97" t="s">
        <v>797</v>
      </c>
      <c r="BO1714" s="97" t="s">
        <v>5000</v>
      </c>
      <c r="BU1714" s="97" t="s">
        <v>4999</v>
      </c>
      <c r="BV1714" s="97" t="s">
        <v>797</v>
      </c>
      <c r="BW1714" s="97" t="s">
        <v>5000</v>
      </c>
    </row>
    <row r="1715" spans="51:75" x14ac:dyDescent="0.3">
      <c r="AY1715" s="124" t="e">
        <f>VLOOKUP(C1715,#REF!, 2,FALSE)</f>
        <v>#REF!</v>
      </c>
      <c r="BM1715" s="97" t="s">
        <v>964</v>
      </c>
      <c r="BN1715" s="97" t="s">
        <v>2979</v>
      </c>
      <c r="BO1715" s="97" t="s">
        <v>2983</v>
      </c>
      <c r="BU1715" s="97" t="s">
        <v>964</v>
      </c>
      <c r="BV1715" s="97" t="s">
        <v>2979</v>
      </c>
      <c r="BW1715" s="97" t="s">
        <v>2983</v>
      </c>
    </row>
    <row r="1716" spans="51:75" x14ac:dyDescent="0.3">
      <c r="AY1716" s="124" t="e">
        <f>VLOOKUP(C1716,#REF!, 2,FALSE)</f>
        <v>#REF!</v>
      </c>
      <c r="BM1716" s="97" t="s">
        <v>5001</v>
      </c>
      <c r="BN1716" s="97" t="s">
        <v>666</v>
      </c>
      <c r="BO1716" s="97" t="s">
        <v>5002</v>
      </c>
      <c r="BU1716" s="97" t="s">
        <v>5001</v>
      </c>
      <c r="BV1716" s="97" t="s">
        <v>666</v>
      </c>
      <c r="BW1716" s="97" t="s">
        <v>5002</v>
      </c>
    </row>
    <row r="1717" spans="51:75" x14ac:dyDescent="0.3">
      <c r="AY1717" s="124" t="e">
        <f>VLOOKUP(C1717,#REF!, 2,FALSE)</f>
        <v>#REF!</v>
      </c>
      <c r="BM1717" s="97" t="s">
        <v>5003</v>
      </c>
      <c r="BN1717" s="97" t="s">
        <v>696</v>
      </c>
      <c r="BO1717" s="97" t="s">
        <v>5004</v>
      </c>
      <c r="BU1717" s="97" t="s">
        <v>5003</v>
      </c>
      <c r="BV1717" s="97" t="s">
        <v>696</v>
      </c>
      <c r="BW1717" s="97" t="s">
        <v>5004</v>
      </c>
    </row>
    <row r="1718" spans="51:75" x14ac:dyDescent="0.3">
      <c r="AY1718" s="124" t="e">
        <f>VLOOKUP(C1718,#REF!, 2,FALSE)</f>
        <v>#REF!</v>
      </c>
      <c r="BM1718" s="97" t="s">
        <v>5005</v>
      </c>
      <c r="BN1718" s="97" t="s">
        <v>639</v>
      </c>
      <c r="BO1718" s="97" t="s">
        <v>5006</v>
      </c>
      <c r="BU1718" s="97" t="s">
        <v>5005</v>
      </c>
      <c r="BV1718" s="97" t="s">
        <v>639</v>
      </c>
      <c r="BW1718" s="97" t="s">
        <v>5006</v>
      </c>
    </row>
    <row r="1719" spans="51:75" x14ac:dyDescent="0.3">
      <c r="AY1719" s="124" t="e">
        <f>VLOOKUP(C1719,#REF!, 2,FALSE)</f>
        <v>#REF!</v>
      </c>
      <c r="BM1719" s="97" t="s">
        <v>5007</v>
      </c>
      <c r="BN1719" s="97" t="s">
        <v>3003</v>
      </c>
      <c r="BO1719" s="97" t="s">
        <v>4427</v>
      </c>
      <c r="BU1719" s="97" t="s">
        <v>5007</v>
      </c>
      <c r="BV1719" s="97" t="s">
        <v>3003</v>
      </c>
      <c r="BW1719" s="97" t="s">
        <v>4427</v>
      </c>
    </row>
    <row r="1720" spans="51:75" x14ac:dyDescent="0.3">
      <c r="AY1720" s="124" t="e">
        <f>VLOOKUP(C1720,#REF!, 2,FALSE)</f>
        <v>#REF!</v>
      </c>
      <c r="BM1720" s="97" t="s">
        <v>5010</v>
      </c>
      <c r="BN1720" s="97" t="s">
        <v>625</v>
      </c>
      <c r="BO1720" s="97" t="s">
        <v>2983</v>
      </c>
      <c r="BU1720" s="97" t="s">
        <v>5010</v>
      </c>
      <c r="BV1720" s="97" t="s">
        <v>625</v>
      </c>
      <c r="BW1720" s="97" t="s">
        <v>2983</v>
      </c>
    </row>
    <row r="1721" spans="51:75" x14ac:dyDescent="0.3">
      <c r="AY1721" s="124" t="e">
        <f>VLOOKUP(C1721,#REF!, 2,FALSE)</f>
        <v>#REF!</v>
      </c>
      <c r="BM1721" s="97" t="s">
        <v>5011</v>
      </c>
      <c r="BN1721" s="97" t="s">
        <v>3237</v>
      </c>
      <c r="BO1721" s="97" t="s">
        <v>2983</v>
      </c>
      <c r="BU1721" s="97" t="s">
        <v>5011</v>
      </c>
      <c r="BV1721" s="97" t="s">
        <v>3237</v>
      </c>
      <c r="BW1721" s="97" t="s">
        <v>2983</v>
      </c>
    </row>
    <row r="1722" spans="51:75" x14ac:dyDescent="0.3">
      <c r="AY1722" s="124" t="e">
        <f>VLOOKUP(C1722,#REF!, 2,FALSE)</f>
        <v>#REF!</v>
      </c>
      <c r="BM1722" s="97" t="s">
        <v>119</v>
      </c>
      <c r="BN1722" s="97" t="s">
        <v>1342</v>
      </c>
      <c r="BO1722" s="97" t="s">
        <v>5012</v>
      </c>
      <c r="BU1722" s="97" t="s">
        <v>119</v>
      </c>
      <c r="BV1722" s="97" t="s">
        <v>1342</v>
      </c>
      <c r="BW1722" s="97" t="s">
        <v>5012</v>
      </c>
    </row>
    <row r="1723" spans="51:75" x14ac:dyDescent="0.3">
      <c r="AY1723" s="124" t="e">
        <f>VLOOKUP(C1723,#REF!, 2,FALSE)</f>
        <v>#REF!</v>
      </c>
      <c r="BM1723" s="97" t="s">
        <v>5013</v>
      </c>
      <c r="BN1723" s="97" t="s">
        <v>3191</v>
      </c>
      <c r="BO1723" s="97" t="s">
        <v>1806</v>
      </c>
      <c r="BU1723" s="97" t="s">
        <v>5013</v>
      </c>
      <c r="BV1723" s="97" t="s">
        <v>3191</v>
      </c>
      <c r="BW1723" s="97" t="s">
        <v>1806</v>
      </c>
    </row>
    <row r="1724" spans="51:75" x14ac:dyDescent="0.3">
      <c r="AY1724" s="124" t="e">
        <f>VLOOKUP(C1724,#REF!, 2,FALSE)</f>
        <v>#REF!</v>
      </c>
      <c r="BM1724" s="97" t="s">
        <v>5014</v>
      </c>
      <c r="BN1724" s="97" t="s">
        <v>715</v>
      </c>
      <c r="BO1724" s="97" t="s">
        <v>5015</v>
      </c>
      <c r="BU1724" s="97" t="s">
        <v>5014</v>
      </c>
      <c r="BV1724" s="97" t="s">
        <v>715</v>
      </c>
      <c r="BW1724" s="97" t="s">
        <v>5015</v>
      </c>
    </row>
    <row r="1725" spans="51:75" x14ac:dyDescent="0.3">
      <c r="AY1725" s="124" t="e">
        <f>VLOOKUP(C1725,#REF!, 2,FALSE)</f>
        <v>#REF!</v>
      </c>
      <c r="BM1725" s="97" t="s">
        <v>5016</v>
      </c>
      <c r="BN1725" s="97" t="s">
        <v>3191</v>
      </c>
      <c r="BO1725" s="97" t="s">
        <v>4481</v>
      </c>
      <c r="BU1725" s="97" t="s">
        <v>5016</v>
      </c>
      <c r="BV1725" s="97" t="s">
        <v>3191</v>
      </c>
      <c r="BW1725" s="97" t="s">
        <v>4481</v>
      </c>
    </row>
    <row r="1726" spans="51:75" x14ac:dyDescent="0.3">
      <c r="AY1726" s="124" t="e">
        <f>VLOOKUP(C1726,#REF!, 2,FALSE)</f>
        <v>#REF!</v>
      </c>
      <c r="BM1726" s="97" t="s">
        <v>120</v>
      </c>
      <c r="BN1726" s="97" t="s">
        <v>719</v>
      </c>
      <c r="BO1726" s="97" t="s">
        <v>5017</v>
      </c>
      <c r="BU1726" s="97" t="s">
        <v>120</v>
      </c>
      <c r="BV1726" s="97" t="s">
        <v>719</v>
      </c>
      <c r="BW1726" s="97" t="s">
        <v>5017</v>
      </c>
    </row>
    <row r="1727" spans="51:75" x14ac:dyDescent="0.3">
      <c r="AY1727" s="124" t="e">
        <f>VLOOKUP(C1727,#REF!, 2,FALSE)</f>
        <v>#REF!</v>
      </c>
      <c r="BM1727" s="97" t="s">
        <v>5018</v>
      </c>
      <c r="BN1727" s="97" t="s">
        <v>1342</v>
      </c>
      <c r="BO1727" s="97" t="s">
        <v>5020</v>
      </c>
      <c r="BU1727" s="97" t="s">
        <v>5018</v>
      </c>
      <c r="BV1727" s="97" t="s">
        <v>1342</v>
      </c>
      <c r="BW1727" s="97" t="s">
        <v>5020</v>
      </c>
    </row>
    <row r="1728" spans="51:75" x14ac:dyDescent="0.3">
      <c r="AY1728" s="124" t="e">
        <f>VLOOKUP(C1728,#REF!, 2,FALSE)</f>
        <v>#REF!</v>
      </c>
      <c r="BM1728" s="97" t="s">
        <v>5021</v>
      </c>
      <c r="BN1728" s="97" t="s">
        <v>1342</v>
      </c>
      <c r="BO1728" s="97" t="s">
        <v>5022</v>
      </c>
      <c r="BU1728" s="97" t="s">
        <v>5021</v>
      </c>
      <c r="BV1728" s="97" t="s">
        <v>1342</v>
      </c>
      <c r="BW1728" s="97" t="s">
        <v>5022</v>
      </c>
    </row>
    <row r="1729" spans="51:75" x14ac:dyDescent="0.3">
      <c r="AY1729" s="124" t="e">
        <f>VLOOKUP(C1729,#REF!, 2,FALSE)</f>
        <v>#REF!</v>
      </c>
      <c r="BM1729" s="97" t="s">
        <v>5023</v>
      </c>
      <c r="BN1729" s="97" t="s">
        <v>1139</v>
      </c>
      <c r="BO1729" s="97" t="s">
        <v>2476</v>
      </c>
      <c r="BU1729" s="97" t="s">
        <v>5023</v>
      </c>
      <c r="BV1729" s="97" t="s">
        <v>1139</v>
      </c>
      <c r="BW1729" s="97" t="s">
        <v>2476</v>
      </c>
    </row>
    <row r="1730" spans="51:75" x14ac:dyDescent="0.3">
      <c r="AY1730" s="124" t="e">
        <f>VLOOKUP(C1730,#REF!, 2,FALSE)</f>
        <v>#REF!</v>
      </c>
      <c r="BM1730" s="97" t="s">
        <v>5024</v>
      </c>
      <c r="BN1730" s="97" t="s">
        <v>1139</v>
      </c>
      <c r="BO1730" s="97" t="s">
        <v>5025</v>
      </c>
      <c r="BU1730" s="97" t="s">
        <v>5024</v>
      </c>
      <c r="BV1730" s="97" t="s">
        <v>1139</v>
      </c>
      <c r="BW1730" s="97" t="s">
        <v>5025</v>
      </c>
    </row>
    <row r="1731" spans="51:75" x14ac:dyDescent="0.3">
      <c r="AY1731" s="124" t="e">
        <f>VLOOKUP(C1731,#REF!, 2,FALSE)</f>
        <v>#REF!</v>
      </c>
      <c r="BM1731" s="97" t="s">
        <v>5026</v>
      </c>
      <c r="BN1731" s="97" t="s">
        <v>2983</v>
      </c>
      <c r="BO1731" s="97" t="s">
        <v>5027</v>
      </c>
      <c r="BU1731" s="97" t="s">
        <v>5026</v>
      </c>
      <c r="BV1731" s="97" t="s">
        <v>2983</v>
      </c>
      <c r="BW1731" s="97" t="s">
        <v>5027</v>
      </c>
    </row>
    <row r="1732" spans="51:75" x14ac:dyDescent="0.3">
      <c r="AY1732" s="124" t="e">
        <f>VLOOKUP(C1732,#REF!, 2,FALSE)</f>
        <v>#REF!</v>
      </c>
      <c r="BM1732" s="97" t="s">
        <v>5028</v>
      </c>
      <c r="BN1732" s="97" t="s">
        <v>1342</v>
      </c>
      <c r="BO1732" s="97" t="s">
        <v>5029</v>
      </c>
      <c r="BU1732" s="97" t="s">
        <v>5028</v>
      </c>
      <c r="BV1732" s="97" t="s">
        <v>1342</v>
      </c>
      <c r="BW1732" s="97" t="s">
        <v>5029</v>
      </c>
    </row>
    <row r="1733" spans="51:75" x14ac:dyDescent="0.3">
      <c r="AY1733" s="124" t="e">
        <f>VLOOKUP(C1733,#REF!, 2,FALSE)</f>
        <v>#REF!</v>
      </c>
      <c r="BM1733" s="97" t="s">
        <v>5030</v>
      </c>
      <c r="BN1733" s="97" t="s">
        <v>2983</v>
      </c>
      <c r="BO1733" s="97" t="s">
        <v>2983</v>
      </c>
      <c r="BU1733" s="97" t="s">
        <v>5030</v>
      </c>
      <c r="BV1733" s="97" t="s">
        <v>2983</v>
      </c>
      <c r="BW1733" s="97" t="s">
        <v>2983</v>
      </c>
    </row>
    <row r="1734" spans="51:75" x14ac:dyDescent="0.3">
      <c r="AY1734" s="124" t="e">
        <f>VLOOKUP(C1734,#REF!, 2,FALSE)</f>
        <v>#REF!</v>
      </c>
      <c r="BM1734" s="97" t="s">
        <v>5032</v>
      </c>
      <c r="BN1734" s="97" t="s">
        <v>3081</v>
      </c>
      <c r="BO1734" s="97" t="s">
        <v>5033</v>
      </c>
      <c r="BU1734" s="97" t="s">
        <v>5032</v>
      </c>
      <c r="BV1734" s="97" t="s">
        <v>3081</v>
      </c>
      <c r="BW1734" s="97" t="s">
        <v>5033</v>
      </c>
    </row>
    <row r="1735" spans="51:75" x14ac:dyDescent="0.3">
      <c r="AY1735" s="124" t="e">
        <f>VLOOKUP(C1735,#REF!, 2,FALSE)</f>
        <v>#REF!</v>
      </c>
      <c r="BM1735" s="97" t="s">
        <v>5034</v>
      </c>
      <c r="BN1735" s="97" t="s">
        <v>2983</v>
      </c>
      <c r="BO1735" s="97" t="s">
        <v>5035</v>
      </c>
      <c r="BU1735" s="97" t="s">
        <v>5034</v>
      </c>
      <c r="BV1735" s="97" t="s">
        <v>2983</v>
      </c>
      <c r="BW1735" s="97" t="s">
        <v>5035</v>
      </c>
    </row>
    <row r="1736" spans="51:75" x14ac:dyDescent="0.3">
      <c r="AY1736" s="124" t="e">
        <f>VLOOKUP(C1736,#REF!, 2,FALSE)</f>
        <v>#REF!</v>
      </c>
      <c r="BM1736" s="97" t="s">
        <v>5036</v>
      </c>
      <c r="BN1736" s="97" t="s">
        <v>719</v>
      </c>
      <c r="BO1736" s="97" t="s">
        <v>4540</v>
      </c>
      <c r="BU1736" s="97" t="s">
        <v>5036</v>
      </c>
      <c r="BV1736" s="97" t="s">
        <v>719</v>
      </c>
      <c r="BW1736" s="97" t="s">
        <v>4540</v>
      </c>
    </row>
    <row r="1737" spans="51:75" x14ac:dyDescent="0.3">
      <c r="AY1737" s="124" t="e">
        <f>VLOOKUP(C1737,#REF!, 2,FALSE)</f>
        <v>#REF!</v>
      </c>
      <c r="BM1737" s="97" t="s">
        <v>5037</v>
      </c>
      <c r="BN1737" s="97" t="s">
        <v>1269</v>
      </c>
      <c r="BO1737" s="97" t="s">
        <v>5038</v>
      </c>
      <c r="BU1737" s="97" t="s">
        <v>5037</v>
      </c>
      <c r="BV1737" s="97" t="s">
        <v>1269</v>
      </c>
      <c r="BW1737" s="97" t="s">
        <v>5038</v>
      </c>
    </row>
    <row r="1738" spans="51:75" x14ac:dyDescent="0.3">
      <c r="AY1738" s="124" t="e">
        <f>VLOOKUP(C1738,#REF!, 2,FALSE)</f>
        <v>#REF!</v>
      </c>
      <c r="BM1738" s="97" t="s">
        <v>5039</v>
      </c>
      <c r="BN1738" s="97" t="s">
        <v>662</v>
      </c>
      <c r="BO1738" s="97" t="s">
        <v>5040</v>
      </c>
      <c r="BU1738" s="97" t="s">
        <v>5039</v>
      </c>
      <c r="BV1738" s="97" t="s">
        <v>662</v>
      </c>
      <c r="BW1738" s="97" t="s">
        <v>5040</v>
      </c>
    </row>
    <row r="1739" spans="51:75" x14ac:dyDescent="0.3">
      <c r="AY1739" s="124" t="e">
        <f>VLOOKUP(C1739,#REF!, 2,FALSE)</f>
        <v>#REF!</v>
      </c>
      <c r="BM1739" s="97" t="s">
        <v>159</v>
      </c>
      <c r="BN1739" s="97" t="s">
        <v>715</v>
      </c>
      <c r="BO1739" s="97" t="s">
        <v>5042</v>
      </c>
      <c r="BU1739" s="97" t="s">
        <v>159</v>
      </c>
      <c r="BV1739" s="97" t="s">
        <v>715</v>
      </c>
      <c r="BW1739" s="97" t="s">
        <v>5042</v>
      </c>
    </row>
    <row r="1740" spans="51:75" x14ac:dyDescent="0.3">
      <c r="AY1740" s="124" t="e">
        <f>VLOOKUP(C1740,#REF!, 2,FALSE)</f>
        <v>#REF!</v>
      </c>
      <c r="BM1740" s="97" t="s">
        <v>5043</v>
      </c>
      <c r="BN1740" s="97" t="s">
        <v>797</v>
      </c>
      <c r="BO1740" s="97" t="s">
        <v>5044</v>
      </c>
      <c r="BU1740" s="97" t="s">
        <v>5043</v>
      </c>
      <c r="BV1740" s="97" t="s">
        <v>797</v>
      </c>
      <c r="BW1740" s="97" t="s">
        <v>5044</v>
      </c>
    </row>
    <row r="1741" spans="51:75" x14ac:dyDescent="0.3">
      <c r="AY1741" s="124" t="e">
        <f>VLOOKUP(C1741,#REF!, 2,FALSE)</f>
        <v>#REF!</v>
      </c>
      <c r="BM1741" s="97" t="s">
        <v>5045</v>
      </c>
      <c r="BN1741" s="97" t="s">
        <v>3191</v>
      </c>
      <c r="BO1741" s="97" t="s">
        <v>2985</v>
      </c>
      <c r="BU1741" s="97" t="s">
        <v>5045</v>
      </c>
      <c r="BV1741" s="97" t="s">
        <v>3191</v>
      </c>
      <c r="BW1741" s="97" t="s">
        <v>2985</v>
      </c>
    </row>
    <row r="1742" spans="51:75" x14ac:dyDescent="0.3">
      <c r="AY1742" s="124" t="e">
        <f>VLOOKUP(C1742,#REF!, 2,FALSE)</f>
        <v>#REF!</v>
      </c>
      <c r="BM1742" s="97" t="s">
        <v>965</v>
      </c>
      <c r="BN1742" s="97" t="s">
        <v>3043</v>
      </c>
      <c r="BO1742" s="97" t="s">
        <v>5046</v>
      </c>
      <c r="BU1742" s="97" t="s">
        <v>965</v>
      </c>
      <c r="BV1742" s="97" t="s">
        <v>3043</v>
      </c>
      <c r="BW1742" s="97" t="s">
        <v>5046</v>
      </c>
    </row>
    <row r="1743" spans="51:75" x14ac:dyDescent="0.3">
      <c r="AY1743" s="124" t="e">
        <f>VLOOKUP(C1743,#REF!, 2,FALSE)</f>
        <v>#REF!</v>
      </c>
      <c r="BM1743" s="97" t="s">
        <v>5047</v>
      </c>
      <c r="BN1743" s="97" t="s">
        <v>731</v>
      </c>
      <c r="BO1743" s="97" t="s">
        <v>5048</v>
      </c>
      <c r="BU1743" s="97" t="s">
        <v>5047</v>
      </c>
      <c r="BV1743" s="97" t="s">
        <v>731</v>
      </c>
      <c r="BW1743" s="97" t="s">
        <v>5048</v>
      </c>
    </row>
    <row r="1744" spans="51:75" x14ac:dyDescent="0.3">
      <c r="AY1744" s="124" t="e">
        <f>VLOOKUP(C1744,#REF!, 2,FALSE)</f>
        <v>#REF!</v>
      </c>
      <c r="BM1744" s="97" t="s">
        <v>5049</v>
      </c>
      <c r="BN1744" s="97" t="s">
        <v>1342</v>
      </c>
      <c r="BO1744" s="97" t="s">
        <v>4393</v>
      </c>
      <c r="BU1744" s="97" t="s">
        <v>5049</v>
      </c>
      <c r="BV1744" s="97" t="s">
        <v>1342</v>
      </c>
      <c r="BW1744" s="97" t="s">
        <v>4393</v>
      </c>
    </row>
    <row r="1745" spans="51:75" x14ac:dyDescent="0.3">
      <c r="AY1745" s="124" t="e">
        <f>VLOOKUP(C1745,#REF!, 2,FALSE)</f>
        <v>#REF!</v>
      </c>
      <c r="BM1745" s="97" t="s">
        <v>5050</v>
      </c>
      <c r="BN1745" s="97" t="s">
        <v>666</v>
      </c>
      <c r="BO1745" s="97" t="s">
        <v>5051</v>
      </c>
      <c r="BU1745" s="97" t="s">
        <v>5050</v>
      </c>
      <c r="BV1745" s="97" t="s">
        <v>666</v>
      </c>
      <c r="BW1745" s="97" t="s">
        <v>5051</v>
      </c>
    </row>
    <row r="1746" spans="51:75" x14ac:dyDescent="0.3">
      <c r="AY1746" s="124" t="e">
        <f>VLOOKUP(C1746,#REF!, 2,FALSE)</f>
        <v>#REF!</v>
      </c>
      <c r="BM1746" s="97" t="s">
        <v>121</v>
      </c>
      <c r="BN1746" s="97" t="s">
        <v>625</v>
      </c>
      <c r="BO1746" s="97" t="s">
        <v>656</v>
      </c>
      <c r="BU1746" s="97" t="s">
        <v>121</v>
      </c>
      <c r="BV1746" s="97" t="s">
        <v>625</v>
      </c>
      <c r="BW1746" s="97" t="s">
        <v>656</v>
      </c>
    </row>
    <row r="1747" spans="51:75" x14ac:dyDescent="0.3">
      <c r="AY1747" s="124" t="e">
        <f>VLOOKUP(C1747,#REF!, 2,FALSE)</f>
        <v>#REF!</v>
      </c>
      <c r="BM1747" s="97" t="s">
        <v>5053</v>
      </c>
      <c r="BN1747" s="97" t="s">
        <v>1342</v>
      </c>
      <c r="BO1747" s="97" t="s">
        <v>2300</v>
      </c>
      <c r="BU1747" s="97" t="s">
        <v>5053</v>
      </c>
      <c r="BV1747" s="97" t="s">
        <v>1342</v>
      </c>
      <c r="BW1747" s="97" t="s">
        <v>2300</v>
      </c>
    </row>
    <row r="1748" spans="51:75" x14ac:dyDescent="0.3">
      <c r="AY1748" s="124" t="e">
        <f>VLOOKUP(C1748,#REF!, 2,FALSE)</f>
        <v>#REF!</v>
      </c>
      <c r="BM1748" s="97" t="s">
        <v>5054</v>
      </c>
      <c r="BN1748" s="97" t="s">
        <v>862</v>
      </c>
      <c r="BO1748" s="97" t="s">
        <v>5055</v>
      </c>
      <c r="BU1748" s="97" t="s">
        <v>5054</v>
      </c>
      <c r="BV1748" s="97" t="s">
        <v>862</v>
      </c>
      <c r="BW1748" s="97" t="s">
        <v>5055</v>
      </c>
    </row>
    <row r="1749" spans="51:75" x14ac:dyDescent="0.3">
      <c r="AY1749" s="124" t="e">
        <f>VLOOKUP(C1749,#REF!, 2,FALSE)</f>
        <v>#REF!</v>
      </c>
      <c r="BM1749" s="97" t="s">
        <v>5056</v>
      </c>
      <c r="BN1749" s="97" t="s">
        <v>3191</v>
      </c>
      <c r="BO1749" s="97" t="s">
        <v>5057</v>
      </c>
      <c r="BU1749" s="97" t="s">
        <v>5056</v>
      </c>
      <c r="BV1749" s="97" t="s">
        <v>3191</v>
      </c>
      <c r="BW1749" s="97" t="s">
        <v>5057</v>
      </c>
    </row>
    <row r="1750" spans="51:75" x14ac:dyDescent="0.3">
      <c r="AY1750" s="124" t="e">
        <f>VLOOKUP(C1750,#REF!, 2,FALSE)</f>
        <v>#REF!</v>
      </c>
      <c r="BM1750" s="97" t="s">
        <v>5059</v>
      </c>
      <c r="BN1750" s="97" t="s">
        <v>3191</v>
      </c>
      <c r="BO1750" s="97" t="s">
        <v>5061</v>
      </c>
      <c r="BU1750" s="97" t="s">
        <v>5059</v>
      </c>
      <c r="BV1750" s="97" t="s">
        <v>3191</v>
      </c>
      <c r="BW1750" s="97" t="s">
        <v>5061</v>
      </c>
    </row>
    <row r="1751" spans="51:75" x14ac:dyDescent="0.3">
      <c r="AY1751" s="124" t="e">
        <f>VLOOKUP(C1751,#REF!, 2,FALSE)</f>
        <v>#REF!</v>
      </c>
      <c r="BM1751" s="97" t="s">
        <v>5062</v>
      </c>
      <c r="BN1751" s="97" t="s">
        <v>862</v>
      </c>
      <c r="BO1751" s="97" t="s">
        <v>4696</v>
      </c>
      <c r="BU1751" s="97" t="s">
        <v>5062</v>
      </c>
      <c r="BV1751" s="97" t="s">
        <v>862</v>
      </c>
      <c r="BW1751" s="97" t="s">
        <v>4696</v>
      </c>
    </row>
    <row r="1752" spans="51:75" x14ac:dyDescent="0.3">
      <c r="AY1752" s="124" t="e">
        <f>VLOOKUP(C1752,#REF!, 2,FALSE)</f>
        <v>#REF!</v>
      </c>
      <c r="BM1752" s="97" t="s">
        <v>5065</v>
      </c>
      <c r="BN1752" s="97" t="s">
        <v>3191</v>
      </c>
      <c r="BO1752" s="97" t="s">
        <v>5066</v>
      </c>
      <c r="BU1752" s="97" t="s">
        <v>5065</v>
      </c>
      <c r="BV1752" s="97" t="s">
        <v>3191</v>
      </c>
      <c r="BW1752" s="97" t="s">
        <v>5066</v>
      </c>
    </row>
    <row r="1753" spans="51:75" x14ac:dyDescent="0.3">
      <c r="AY1753" s="124" t="e">
        <f>VLOOKUP(C1753,#REF!, 2,FALSE)</f>
        <v>#REF!</v>
      </c>
      <c r="BM1753" s="97" t="s">
        <v>966</v>
      </c>
      <c r="BN1753" s="97" t="s">
        <v>803</v>
      </c>
      <c r="BO1753" s="97" t="s">
        <v>1789</v>
      </c>
      <c r="BU1753" s="97" t="s">
        <v>966</v>
      </c>
      <c r="BV1753" s="97" t="s">
        <v>803</v>
      </c>
      <c r="BW1753" s="97" t="s">
        <v>1789</v>
      </c>
    </row>
    <row r="1754" spans="51:75" x14ac:dyDescent="0.3">
      <c r="AY1754" s="124" t="e">
        <f>VLOOKUP(C1754,#REF!, 2,FALSE)</f>
        <v>#REF!</v>
      </c>
      <c r="BM1754" s="97" t="s">
        <v>5067</v>
      </c>
      <c r="BN1754" s="97" t="s">
        <v>719</v>
      </c>
      <c r="BO1754" s="97" t="s">
        <v>801</v>
      </c>
      <c r="BU1754" s="97" t="s">
        <v>5067</v>
      </c>
      <c r="BV1754" s="97" t="s">
        <v>719</v>
      </c>
      <c r="BW1754" s="97" t="s">
        <v>801</v>
      </c>
    </row>
    <row r="1755" spans="51:75" x14ac:dyDescent="0.3">
      <c r="AY1755" s="124" t="e">
        <f>VLOOKUP(C1755,#REF!, 2,FALSE)</f>
        <v>#REF!</v>
      </c>
      <c r="BM1755" s="97" t="s">
        <v>5069</v>
      </c>
      <c r="BN1755" s="97" t="s">
        <v>862</v>
      </c>
      <c r="BO1755" s="97" t="s">
        <v>1692</v>
      </c>
      <c r="BU1755" s="97" t="s">
        <v>5069</v>
      </c>
      <c r="BV1755" s="97" t="s">
        <v>862</v>
      </c>
      <c r="BW1755" s="97" t="s">
        <v>1692</v>
      </c>
    </row>
    <row r="1756" spans="51:75" x14ac:dyDescent="0.3">
      <c r="AY1756" s="124" t="e">
        <f>VLOOKUP(C1756,#REF!, 2,FALSE)</f>
        <v>#REF!</v>
      </c>
      <c r="BM1756" s="97" t="s">
        <v>5071</v>
      </c>
      <c r="BN1756" s="97" t="s">
        <v>3191</v>
      </c>
      <c r="BO1756" s="97" t="s">
        <v>5072</v>
      </c>
      <c r="BU1756" s="97" t="s">
        <v>5071</v>
      </c>
      <c r="BV1756" s="97" t="s">
        <v>3191</v>
      </c>
      <c r="BW1756" s="97" t="s">
        <v>5072</v>
      </c>
    </row>
    <row r="1757" spans="51:75" x14ac:dyDescent="0.3">
      <c r="AY1757" s="124" t="e">
        <f>VLOOKUP(C1757,#REF!, 2,FALSE)</f>
        <v>#REF!</v>
      </c>
      <c r="BM1757" s="97" t="s">
        <v>5074</v>
      </c>
      <c r="BN1757" s="97" t="s">
        <v>794</v>
      </c>
      <c r="BO1757" s="97" t="s">
        <v>5076</v>
      </c>
      <c r="BU1757" s="97" t="s">
        <v>5074</v>
      </c>
      <c r="BV1757" s="97" t="s">
        <v>794</v>
      </c>
      <c r="BW1757" s="97" t="s">
        <v>5076</v>
      </c>
    </row>
    <row r="1758" spans="51:75" x14ac:dyDescent="0.3">
      <c r="AY1758" s="124" t="e">
        <f>VLOOKUP(C1758,#REF!, 2,FALSE)</f>
        <v>#REF!</v>
      </c>
      <c r="BM1758" s="97" t="s">
        <v>5077</v>
      </c>
      <c r="BN1758" s="97" t="s">
        <v>662</v>
      </c>
      <c r="BO1758" s="97" t="s">
        <v>5079</v>
      </c>
      <c r="BU1758" s="97" t="s">
        <v>5077</v>
      </c>
      <c r="BV1758" s="97" t="s">
        <v>662</v>
      </c>
      <c r="BW1758" s="97" t="s">
        <v>5079</v>
      </c>
    </row>
    <row r="1759" spans="51:75" x14ac:dyDescent="0.3">
      <c r="AY1759" s="124" t="e">
        <f>VLOOKUP(C1759,#REF!, 2,FALSE)</f>
        <v>#REF!</v>
      </c>
      <c r="BM1759" s="97" t="s">
        <v>5080</v>
      </c>
      <c r="BN1759" s="97" t="s">
        <v>849</v>
      </c>
      <c r="BO1759" s="97" t="s">
        <v>1386</v>
      </c>
      <c r="BU1759" s="97" t="s">
        <v>5080</v>
      </c>
      <c r="BV1759" s="97" t="s">
        <v>849</v>
      </c>
      <c r="BW1759" s="97" t="s">
        <v>1386</v>
      </c>
    </row>
    <row r="1760" spans="51:75" x14ac:dyDescent="0.3">
      <c r="AY1760" s="124" t="e">
        <f>VLOOKUP(C1760,#REF!, 2,FALSE)</f>
        <v>#REF!</v>
      </c>
      <c r="BM1760" s="97" t="s">
        <v>5081</v>
      </c>
      <c r="BN1760" s="97" t="s">
        <v>862</v>
      </c>
      <c r="BO1760" s="97" t="s">
        <v>5082</v>
      </c>
      <c r="BU1760" s="97" t="s">
        <v>5081</v>
      </c>
      <c r="BV1760" s="97" t="s">
        <v>862</v>
      </c>
      <c r="BW1760" s="97" t="s">
        <v>5082</v>
      </c>
    </row>
    <row r="1761" spans="51:75" x14ac:dyDescent="0.3">
      <c r="AY1761" s="124" t="e">
        <f>VLOOKUP(C1761,#REF!, 2,FALSE)</f>
        <v>#REF!</v>
      </c>
      <c r="BM1761" s="97" t="s">
        <v>5083</v>
      </c>
      <c r="BN1761" s="97" t="s">
        <v>1272</v>
      </c>
      <c r="BO1761" s="97" t="s">
        <v>2095</v>
      </c>
      <c r="BU1761" s="97" t="s">
        <v>5083</v>
      </c>
      <c r="BV1761" s="97" t="s">
        <v>1272</v>
      </c>
      <c r="BW1761" s="97" t="s">
        <v>2095</v>
      </c>
    </row>
    <row r="1762" spans="51:75" x14ac:dyDescent="0.3">
      <c r="AY1762" s="124" t="e">
        <f>VLOOKUP(C1762,#REF!, 2,FALSE)</f>
        <v>#REF!</v>
      </c>
      <c r="BM1762" s="97" t="s">
        <v>5086</v>
      </c>
      <c r="BN1762" s="97" t="s">
        <v>619</v>
      </c>
      <c r="BO1762" s="97" t="s">
        <v>5087</v>
      </c>
      <c r="BU1762" s="97" t="s">
        <v>5086</v>
      </c>
      <c r="BV1762" s="97" t="s">
        <v>619</v>
      </c>
      <c r="BW1762" s="97" t="s">
        <v>5087</v>
      </c>
    </row>
    <row r="1763" spans="51:75" x14ac:dyDescent="0.3">
      <c r="AY1763" s="124" t="e">
        <f>VLOOKUP(C1763,#REF!, 2,FALSE)</f>
        <v>#REF!</v>
      </c>
      <c r="BM1763" s="97" t="s">
        <v>160</v>
      </c>
      <c r="BN1763" s="97" t="s">
        <v>715</v>
      </c>
      <c r="BO1763" s="97" t="s">
        <v>5089</v>
      </c>
      <c r="BU1763" s="97" t="s">
        <v>160</v>
      </c>
      <c r="BV1763" s="97" t="s">
        <v>715</v>
      </c>
      <c r="BW1763" s="97" t="s">
        <v>5089</v>
      </c>
    </row>
    <row r="1764" spans="51:75" x14ac:dyDescent="0.3">
      <c r="AY1764" s="124" t="e">
        <f>VLOOKUP(C1764,#REF!, 2,FALSE)</f>
        <v>#REF!</v>
      </c>
      <c r="BM1764" s="97" t="s">
        <v>5090</v>
      </c>
      <c r="BN1764" s="97" t="s">
        <v>3191</v>
      </c>
      <c r="BO1764" s="97" t="s">
        <v>5091</v>
      </c>
      <c r="BU1764" s="97" t="s">
        <v>5090</v>
      </c>
      <c r="BV1764" s="97" t="s">
        <v>3191</v>
      </c>
      <c r="BW1764" s="97" t="s">
        <v>5091</v>
      </c>
    </row>
    <row r="1765" spans="51:75" x14ac:dyDescent="0.3">
      <c r="AY1765" s="124" t="e">
        <f>VLOOKUP(C1765,#REF!, 2,FALSE)</f>
        <v>#REF!</v>
      </c>
      <c r="BM1765" s="97" t="s">
        <v>967</v>
      </c>
      <c r="BN1765" s="97" t="s">
        <v>623</v>
      </c>
      <c r="BO1765" s="97" t="s">
        <v>5092</v>
      </c>
      <c r="BU1765" s="97" t="s">
        <v>967</v>
      </c>
      <c r="BV1765" s="97" t="s">
        <v>623</v>
      </c>
      <c r="BW1765" s="97" t="s">
        <v>5092</v>
      </c>
    </row>
    <row r="1766" spans="51:75" x14ac:dyDescent="0.3">
      <c r="AY1766" s="124" t="e">
        <f>VLOOKUP(C1766,#REF!, 2,FALSE)</f>
        <v>#REF!</v>
      </c>
      <c r="BM1766" s="97" t="s">
        <v>5093</v>
      </c>
      <c r="BN1766" s="97" t="s">
        <v>3191</v>
      </c>
      <c r="BO1766" s="97" t="s">
        <v>4998</v>
      </c>
      <c r="BU1766" s="97" t="s">
        <v>5093</v>
      </c>
      <c r="BV1766" s="97" t="s">
        <v>3191</v>
      </c>
      <c r="BW1766" s="97" t="s">
        <v>4998</v>
      </c>
    </row>
    <row r="1767" spans="51:75" x14ac:dyDescent="0.3">
      <c r="AY1767" s="124" t="e">
        <f>VLOOKUP(C1767,#REF!, 2,FALSE)</f>
        <v>#REF!</v>
      </c>
      <c r="BM1767" s="97" t="s">
        <v>5095</v>
      </c>
      <c r="BN1767" s="97" t="s">
        <v>3191</v>
      </c>
      <c r="BO1767" s="97" t="s">
        <v>5096</v>
      </c>
      <c r="BU1767" s="97" t="s">
        <v>5095</v>
      </c>
      <c r="BV1767" s="97" t="s">
        <v>3191</v>
      </c>
      <c r="BW1767" s="97" t="s">
        <v>5096</v>
      </c>
    </row>
    <row r="1768" spans="51:75" x14ac:dyDescent="0.3">
      <c r="AY1768" s="124" t="e">
        <f>VLOOKUP(C1768,#REF!, 2,FALSE)</f>
        <v>#REF!</v>
      </c>
      <c r="BM1768" s="97" t="s">
        <v>5097</v>
      </c>
      <c r="BN1768" s="97" t="s">
        <v>1070</v>
      </c>
      <c r="BO1768" s="97" t="s">
        <v>1057</v>
      </c>
      <c r="BU1768" s="97" t="s">
        <v>5097</v>
      </c>
      <c r="BV1768" s="97" t="s">
        <v>1070</v>
      </c>
      <c r="BW1768" s="97" t="s">
        <v>1057</v>
      </c>
    </row>
    <row r="1769" spans="51:75" x14ac:dyDescent="0.3">
      <c r="AY1769" s="124" t="e">
        <f>VLOOKUP(C1769,#REF!, 2,FALSE)</f>
        <v>#REF!</v>
      </c>
      <c r="BM1769" s="97" t="s">
        <v>5099</v>
      </c>
      <c r="BN1769" s="97" t="s">
        <v>3003</v>
      </c>
      <c r="BO1769" s="97" t="s">
        <v>2983</v>
      </c>
      <c r="BU1769" s="97" t="s">
        <v>5099</v>
      </c>
      <c r="BV1769" s="97" t="s">
        <v>3003</v>
      </c>
      <c r="BW1769" s="97" t="s">
        <v>2983</v>
      </c>
    </row>
    <row r="1770" spans="51:75" x14ac:dyDescent="0.3">
      <c r="AY1770" s="124" t="e">
        <f>VLOOKUP(C1770,#REF!, 2,FALSE)</f>
        <v>#REF!</v>
      </c>
      <c r="BM1770" s="97" t="s">
        <v>5100</v>
      </c>
      <c r="BN1770" s="97" t="s">
        <v>3191</v>
      </c>
      <c r="BO1770" s="97" t="s">
        <v>5101</v>
      </c>
      <c r="BU1770" s="97" t="s">
        <v>5100</v>
      </c>
      <c r="BV1770" s="97" t="s">
        <v>3191</v>
      </c>
      <c r="BW1770" s="97" t="s">
        <v>5101</v>
      </c>
    </row>
    <row r="1771" spans="51:75" x14ac:dyDescent="0.3">
      <c r="AY1771" s="124" t="e">
        <f>VLOOKUP(C1771,#REF!, 2,FALSE)</f>
        <v>#REF!</v>
      </c>
      <c r="BM1771" s="97" t="s">
        <v>5102</v>
      </c>
      <c r="BN1771" s="97" t="s">
        <v>2983</v>
      </c>
      <c r="BO1771" s="97" t="s">
        <v>1337</v>
      </c>
      <c r="BU1771" s="97" t="s">
        <v>5102</v>
      </c>
      <c r="BV1771" s="97" t="s">
        <v>2983</v>
      </c>
      <c r="BW1771" s="97" t="s">
        <v>1337</v>
      </c>
    </row>
    <row r="1772" spans="51:75" x14ac:dyDescent="0.3">
      <c r="AY1772" s="124" t="e">
        <f>VLOOKUP(C1772,#REF!, 2,FALSE)</f>
        <v>#REF!</v>
      </c>
      <c r="BM1772" s="97" t="s">
        <v>5103</v>
      </c>
      <c r="BN1772" s="97" t="s">
        <v>1139</v>
      </c>
      <c r="BO1772" s="97" t="s">
        <v>1048</v>
      </c>
      <c r="BU1772" s="97" t="s">
        <v>5103</v>
      </c>
      <c r="BV1772" s="97" t="s">
        <v>1139</v>
      </c>
      <c r="BW1772" s="97" t="s">
        <v>1048</v>
      </c>
    </row>
    <row r="1773" spans="51:75" x14ac:dyDescent="0.3">
      <c r="AY1773" s="124" t="e">
        <f>VLOOKUP(C1773,#REF!, 2,FALSE)</f>
        <v>#REF!</v>
      </c>
      <c r="BM1773" s="97" t="s">
        <v>5104</v>
      </c>
      <c r="BN1773" s="97" t="s">
        <v>2979</v>
      </c>
      <c r="BO1773" s="97" t="s">
        <v>2983</v>
      </c>
      <c r="BU1773" s="97" t="s">
        <v>5104</v>
      </c>
      <c r="BV1773" s="97" t="s">
        <v>2979</v>
      </c>
      <c r="BW1773" s="97" t="s">
        <v>2983</v>
      </c>
    </row>
    <row r="1774" spans="51:75" x14ac:dyDescent="0.3">
      <c r="AY1774" s="124" t="e">
        <f>VLOOKUP(C1774,#REF!, 2,FALSE)</f>
        <v>#REF!</v>
      </c>
      <c r="BM1774" s="97" t="s">
        <v>5105</v>
      </c>
      <c r="BN1774" s="97" t="s">
        <v>636</v>
      </c>
      <c r="BO1774" s="97" t="s">
        <v>5106</v>
      </c>
      <c r="BU1774" s="97" t="s">
        <v>5105</v>
      </c>
      <c r="BV1774" s="97" t="s">
        <v>636</v>
      </c>
      <c r="BW1774" s="97" t="s">
        <v>5106</v>
      </c>
    </row>
    <row r="1775" spans="51:75" x14ac:dyDescent="0.3">
      <c r="AY1775" s="124" t="e">
        <f>VLOOKUP(C1775,#REF!, 2,FALSE)</f>
        <v>#REF!</v>
      </c>
      <c r="BM1775" s="97" t="s">
        <v>5107</v>
      </c>
      <c r="BN1775" s="97" t="s">
        <v>2983</v>
      </c>
      <c r="BO1775" s="97" t="s">
        <v>2983</v>
      </c>
      <c r="BU1775" s="97" t="s">
        <v>5107</v>
      </c>
      <c r="BV1775" s="97" t="s">
        <v>2983</v>
      </c>
      <c r="BW1775" s="97" t="s">
        <v>2983</v>
      </c>
    </row>
    <row r="1776" spans="51:75" x14ac:dyDescent="0.3">
      <c r="AY1776" s="124" t="e">
        <f>VLOOKUP(C1776,#REF!, 2,FALSE)</f>
        <v>#REF!</v>
      </c>
      <c r="BM1776" s="97" t="s">
        <v>5108</v>
      </c>
      <c r="BN1776" s="97" t="s">
        <v>2983</v>
      </c>
      <c r="BO1776" s="97" t="s">
        <v>2983</v>
      </c>
      <c r="BU1776" s="97" t="s">
        <v>5108</v>
      </c>
      <c r="BV1776" s="97" t="s">
        <v>2983</v>
      </c>
      <c r="BW1776" s="97" t="s">
        <v>2983</v>
      </c>
    </row>
    <row r="1777" spans="51:75" x14ac:dyDescent="0.3">
      <c r="AY1777" s="124" t="e">
        <f>VLOOKUP(C1777,#REF!, 2,FALSE)</f>
        <v>#REF!</v>
      </c>
      <c r="BM1777" s="97" t="s">
        <v>5111</v>
      </c>
      <c r="BN1777" s="97" t="s">
        <v>655</v>
      </c>
      <c r="BO1777" s="97" t="s">
        <v>5112</v>
      </c>
      <c r="BU1777" s="97" t="s">
        <v>5111</v>
      </c>
      <c r="BV1777" s="97" t="s">
        <v>655</v>
      </c>
      <c r="BW1777" s="97" t="s">
        <v>5112</v>
      </c>
    </row>
    <row r="1778" spans="51:75" x14ac:dyDescent="0.3">
      <c r="AY1778" s="124" t="e">
        <f>VLOOKUP(C1778,#REF!, 2,FALSE)</f>
        <v>#REF!</v>
      </c>
      <c r="BM1778" s="97" t="s">
        <v>968</v>
      </c>
      <c r="BN1778" s="97" t="s">
        <v>3191</v>
      </c>
      <c r="BO1778" s="97" t="s">
        <v>2092</v>
      </c>
      <c r="BU1778" s="97" t="s">
        <v>968</v>
      </c>
      <c r="BV1778" s="97" t="s">
        <v>3191</v>
      </c>
      <c r="BW1778" s="97" t="s">
        <v>2092</v>
      </c>
    </row>
    <row r="1779" spans="51:75" x14ac:dyDescent="0.3">
      <c r="AY1779" s="124" t="e">
        <f>VLOOKUP(C1779,#REF!, 2,FALSE)</f>
        <v>#REF!</v>
      </c>
      <c r="BM1779" s="97" t="s">
        <v>969</v>
      </c>
      <c r="BN1779" s="97" t="s">
        <v>2979</v>
      </c>
      <c r="BO1779" s="97" t="s">
        <v>1005</v>
      </c>
      <c r="BU1779" s="97" t="s">
        <v>969</v>
      </c>
      <c r="BV1779" s="97" t="s">
        <v>2979</v>
      </c>
      <c r="BW1779" s="97" t="s">
        <v>1005</v>
      </c>
    </row>
    <row r="1780" spans="51:75" x14ac:dyDescent="0.3">
      <c r="AY1780" s="124" t="e">
        <f>VLOOKUP(C1780,#REF!, 2,FALSE)</f>
        <v>#REF!</v>
      </c>
      <c r="BM1780" s="97" t="s">
        <v>970</v>
      </c>
      <c r="BN1780" s="97" t="s">
        <v>617</v>
      </c>
      <c r="BO1780" s="97" t="s">
        <v>1811</v>
      </c>
      <c r="BU1780" s="97" t="s">
        <v>970</v>
      </c>
      <c r="BV1780" s="97" t="s">
        <v>617</v>
      </c>
      <c r="BW1780" s="97" t="s">
        <v>1811</v>
      </c>
    </row>
    <row r="1781" spans="51:75" x14ac:dyDescent="0.3">
      <c r="AY1781" s="124" t="e">
        <f>VLOOKUP(C1781,#REF!, 2,FALSE)</f>
        <v>#REF!</v>
      </c>
      <c r="BM1781" s="97" t="s">
        <v>5113</v>
      </c>
      <c r="BN1781" s="97" t="s">
        <v>662</v>
      </c>
      <c r="BO1781" s="97" t="s">
        <v>5114</v>
      </c>
      <c r="BU1781" s="97" t="s">
        <v>5113</v>
      </c>
      <c r="BV1781" s="97" t="s">
        <v>662</v>
      </c>
      <c r="BW1781" s="97" t="s">
        <v>5114</v>
      </c>
    </row>
    <row r="1782" spans="51:75" x14ac:dyDescent="0.3">
      <c r="AY1782" s="124" t="e">
        <f>VLOOKUP(C1782,#REF!, 2,FALSE)</f>
        <v>#REF!</v>
      </c>
      <c r="BM1782" s="97" t="s">
        <v>5116</v>
      </c>
      <c r="BN1782" s="97" t="s">
        <v>16968</v>
      </c>
      <c r="BO1782" s="97" t="s">
        <v>3159</v>
      </c>
      <c r="BU1782" s="97" t="s">
        <v>5116</v>
      </c>
      <c r="BV1782" s="97" t="s">
        <v>16968</v>
      </c>
      <c r="BW1782" s="97" t="s">
        <v>3159</v>
      </c>
    </row>
    <row r="1783" spans="51:75" x14ac:dyDescent="0.3">
      <c r="AY1783" s="124" t="e">
        <f>VLOOKUP(C1783,#REF!, 2,FALSE)</f>
        <v>#REF!</v>
      </c>
      <c r="BM1783" s="97" t="s">
        <v>5117</v>
      </c>
      <c r="BN1783" s="97" t="s">
        <v>662</v>
      </c>
      <c r="BO1783" s="97" t="s">
        <v>2825</v>
      </c>
      <c r="BU1783" s="97" t="s">
        <v>5117</v>
      </c>
      <c r="BV1783" s="97" t="s">
        <v>662</v>
      </c>
      <c r="BW1783" s="97" t="s">
        <v>2825</v>
      </c>
    </row>
    <row r="1784" spans="51:75" x14ac:dyDescent="0.3">
      <c r="AY1784" s="124" t="e">
        <f>VLOOKUP(C1784,#REF!, 2,FALSE)</f>
        <v>#REF!</v>
      </c>
      <c r="BM1784" s="97" t="s">
        <v>5118</v>
      </c>
      <c r="BN1784" s="97" t="s">
        <v>3043</v>
      </c>
      <c r="BO1784" s="97" t="s">
        <v>5119</v>
      </c>
      <c r="BU1784" s="97" t="s">
        <v>5118</v>
      </c>
      <c r="BV1784" s="97" t="s">
        <v>3043</v>
      </c>
      <c r="BW1784" s="97" t="s">
        <v>5119</v>
      </c>
    </row>
    <row r="1785" spans="51:75" x14ac:dyDescent="0.3">
      <c r="AY1785" s="124" t="e">
        <f>VLOOKUP(C1785,#REF!, 2,FALSE)</f>
        <v>#REF!</v>
      </c>
      <c r="BM1785" s="97" t="s">
        <v>5121</v>
      </c>
      <c r="BN1785" s="97" t="s">
        <v>666</v>
      </c>
      <c r="BO1785" s="97" t="s">
        <v>4102</v>
      </c>
      <c r="BU1785" s="97" t="s">
        <v>5121</v>
      </c>
      <c r="BV1785" s="97" t="s">
        <v>666</v>
      </c>
      <c r="BW1785" s="97" t="s">
        <v>4102</v>
      </c>
    </row>
    <row r="1786" spans="51:75" x14ac:dyDescent="0.3">
      <c r="AY1786" s="124" t="e">
        <f>VLOOKUP(C1786,#REF!, 2,FALSE)</f>
        <v>#REF!</v>
      </c>
      <c r="BM1786" s="97" t="s">
        <v>971</v>
      </c>
      <c r="BN1786" s="97" t="s">
        <v>862</v>
      </c>
      <c r="BO1786" s="97" t="s">
        <v>5123</v>
      </c>
      <c r="BU1786" s="97" t="s">
        <v>971</v>
      </c>
      <c r="BV1786" s="97" t="s">
        <v>862</v>
      </c>
      <c r="BW1786" s="97" t="s">
        <v>5123</v>
      </c>
    </row>
    <row r="1787" spans="51:75" x14ac:dyDescent="0.3">
      <c r="AY1787" s="124" t="e">
        <f>VLOOKUP(C1787,#REF!, 2,FALSE)</f>
        <v>#REF!</v>
      </c>
      <c r="BM1787" s="97" t="s">
        <v>5124</v>
      </c>
      <c r="BN1787" s="97" t="s">
        <v>636</v>
      </c>
      <c r="BO1787" s="97" t="s">
        <v>5125</v>
      </c>
      <c r="BU1787" s="97" t="s">
        <v>5124</v>
      </c>
      <c r="BV1787" s="97" t="s">
        <v>636</v>
      </c>
      <c r="BW1787" s="97" t="s">
        <v>5125</v>
      </c>
    </row>
    <row r="1788" spans="51:75" x14ac:dyDescent="0.3">
      <c r="AY1788" s="124" t="e">
        <f>VLOOKUP(C1788,#REF!, 2,FALSE)</f>
        <v>#REF!</v>
      </c>
      <c r="BM1788" s="97" t="s">
        <v>5126</v>
      </c>
      <c r="BN1788" s="97" t="s">
        <v>810</v>
      </c>
      <c r="BO1788" s="97" t="s">
        <v>5127</v>
      </c>
      <c r="BU1788" s="97" t="s">
        <v>5126</v>
      </c>
      <c r="BV1788" s="97" t="s">
        <v>810</v>
      </c>
      <c r="BW1788" s="97" t="s">
        <v>5127</v>
      </c>
    </row>
    <row r="1789" spans="51:75" x14ac:dyDescent="0.3">
      <c r="AY1789" s="124" t="e">
        <f>VLOOKUP(C1789,#REF!, 2,FALSE)</f>
        <v>#REF!</v>
      </c>
      <c r="BM1789" s="97" t="s">
        <v>5128</v>
      </c>
      <c r="BN1789" s="97" t="s">
        <v>3085</v>
      </c>
      <c r="BO1789" s="97" t="s">
        <v>5130</v>
      </c>
      <c r="BU1789" s="97" t="s">
        <v>5128</v>
      </c>
      <c r="BV1789" s="97" t="s">
        <v>3085</v>
      </c>
      <c r="BW1789" s="97" t="s">
        <v>5130</v>
      </c>
    </row>
    <row r="1790" spans="51:75" x14ac:dyDescent="0.3">
      <c r="AY1790" s="124" t="e">
        <f>VLOOKUP(C1790,#REF!, 2,FALSE)</f>
        <v>#REF!</v>
      </c>
      <c r="BM1790" s="97" t="s">
        <v>5131</v>
      </c>
      <c r="BN1790" s="97" t="s">
        <v>810</v>
      </c>
      <c r="BO1790" s="97" t="s">
        <v>5133</v>
      </c>
      <c r="BU1790" s="97" t="s">
        <v>5131</v>
      </c>
      <c r="BV1790" s="97" t="s">
        <v>810</v>
      </c>
      <c r="BW1790" s="97" t="s">
        <v>5133</v>
      </c>
    </row>
    <row r="1791" spans="51:75" x14ac:dyDescent="0.3">
      <c r="AY1791" s="124" t="e">
        <f>VLOOKUP(C1791,#REF!, 2,FALSE)</f>
        <v>#REF!</v>
      </c>
      <c r="BM1791" s="97" t="s">
        <v>5134</v>
      </c>
      <c r="BN1791" s="97" t="s">
        <v>2983</v>
      </c>
      <c r="BO1791" s="97" t="s">
        <v>2983</v>
      </c>
      <c r="BU1791" s="97" t="s">
        <v>5134</v>
      </c>
      <c r="BV1791" s="97" t="s">
        <v>2983</v>
      </c>
      <c r="BW1791" s="97" t="s">
        <v>2983</v>
      </c>
    </row>
    <row r="1792" spans="51:75" x14ac:dyDescent="0.3">
      <c r="AY1792" s="124" t="e">
        <f>VLOOKUP(C1792,#REF!, 2,FALSE)</f>
        <v>#REF!</v>
      </c>
      <c r="BM1792" s="97" t="s">
        <v>5135</v>
      </c>
      <c r="BN1792" s="97" t="s">
        <v>771</v>
      </c>
      <c r="BO1792" s="97" t="s">
        <v>1868</v>
      </c>
      <c r="BU1792" s="97" t="s">
        <v>5135</v>
      </c>
      <c r="BV1792" s="97" t="s">
        <v>771</v>
      </c>
      <c r="BW1792" s="97" t="s">
        <v>1868</v>
      </c>
    </row>
    <row r="1793" spans="51:75" x14ac:dyDescent="0.3">
      <c r="AY1793" s="124" t="e">
        <f>VLOOKUP(C1793,#REF!, 2,FALSE)</f>
        <v>#REF!</v>
      </c>
      <c r="BM1793" s="97" t="s">
        <v>5137</v>
      </c>
      <c r="BN1793" s="97" t="s">
        <v>637</v>
      </c>
      <c r="BO1793" s="97" t="s">
        <v>5138</v>
      </c>
      <c r="BU1793" s="97" t="s">
        <v>5137</v>
      </c>
      <c r="BV1793" s="97" t="s">
        <v>637</v>
      </c>
      <c r="BW1793" s="97" t="s">
        <v>5138</v>
      </c>
    </row>
    <row r="1794" spans="51:75" x14ac:dyDescent="0.3">
      <c r="AY1794" s="124" t="e">
        <f>VLOOKUP(C1794,#REF!, 2,FALSE)</f>
        <v>#REF!</v>
      </c>
      <c r="BM1794" s="97" t="s">
        <v>5139</v>
      </c>
      <c r="BN1794" s="97" t="s">
        <v>797</v>
      </c>
      <c r="BO1794" s="97" t="s">
        <v>3172</v>
      </c>
      <c r="BU1794" s="97" t="s">
        <v>5139</v>
      </c>
      <c r="BV1794" s="97" t="s">
        <v>797</v>
      </c>
      <c r="BW1794" s="97" t="s">
        <v>3172</v>
      </c>
    </row>
    <row r="1795" spans="51:75" x14ac:dyDescent="0.3">
      <c r="AY1795" s="124" t="e">
        <f>VLOOKUP(C1795,#REF!, 2,FALSE)</f>
        <v>#REF!</v>
      </c>
      <c r="BM1795" s="97" t="s">
        <v>972</v>
      </c>
      <c r="BN1795" s="97" t="s">
        <v>626</v>
      </c>
      <c r="BO1795" s="97" t="s">
        <v>2877</v>
      </c>
      <c r="BU1795" s="97" t="s">
        <v>972</v>
      </c>
      <c r="BV1795" s="97" t="s">
        <v>626</v>
      </c>
      <c r="BW1795" s="97" t="s">
        <v>2877</v>
      </c>
    </row>
    <row r="1796" spans="51:75" x14ac:dyDescent="0.3">
      <c r="AY1796" s="124" t="e">
        <f>VLOOKUP(C1796,#REF!, 2,FALSE)</f>
        <v>#REF!</v>
      </c>
      <c r="BM1796" s="97" t="s">
        <v>973</v>
      </c>
      <c r="BN1796" s="97" t="s">
        <v>628</v>
      </c>
      <c r="BO1796" s="97" t="s">
        <v>5143</v>
      </c>
      <c r="BU1796" s="97" t="s">
        <v>973</v>
      </c>
      <c r="BV1796" s="97" t="s">
        <v>628</v>
      </c>
      <c r="BW1796" s="97" t="s">
        <v>5143</v>
      </c>
    </row>
    <row r="1797" spans="51:75" x14ac:dyDescent="0.3">
      <c r="AY1797" s="124" t="e">
        <f>VLOOKUP(C1797,#REF!, 2,FALSE)</f>
        <v>#REF!</v>
      </c>
      <c r="BM1797" s="97" t="s">
        <v>5144</v>
      </c>
      <c r="BN1797" s="97" t="s">
        <v>3003</v>
      </c>
      <c r="BO1797" s="97" t="s">
        <v>5145</v>
      </c>
      <c r="BU1797" s="97" t="s">
        <v>5144</v>
      </c>
      <c r="BV1797" s="97" t="s">
        <v>3003</v>
      </c>
      <c r="BW1797" s="97" t="s">
        <v>5145</v>
      </c>
    </row>
    <row r="1798" spans="51:75" x14ac:dyDescent="0.3">
      <c r="AY1798" s="124" t="e">
        <f>VLOOKUP(C1798,#REF!, 2,FALSE)</f>
        <v>#REF!</v>
      </c>
      <c r="BM1798" s="97" t="s">
        <v>78</v>
      </c>
      <c r="BN1798" s="97" t="s">
        <v>2432</v>
      </c>
      <c r="BO1798" s="97" t="s">
        <v>2931</v>
      </c>
      <c r="BU1798" s="97" t="s">
        <v>78</v>
      </c>
      <c r="BV1798" s="97" t="s">
        <v>2432</v>
      </c>
      <c r="BW1798" s="97" t="s">
        <v>2931</v>
      </c>
    </row>
    <row r="1799" spans="51:75" x14ac:dyDescent="0.3">
      <c r="AY1799" s="124" t="e">
        <f>VLOOKUP(C1799,#REF!, 2,FALSE)</f>
        <v>#REF!</v>
      </c>
      <c r="BM1799" s="97" t="s">
        <v>5147</v>
      </c>
      <c r="BN1799" s="97" t="s">
        <v>1139</v>
      </c>
      <c r="BO1799" s="97" t="s">
        <v>5148</v>
      </c>
      <c r="BU1799" s="97" t="s">
        <v>5147</v>
      </c>
      <c r="BV1799" s="97" t="s">
        <v>1139</v>
      </c>
      <c r="BW1799" s="97" t="s">
        <v>5148</v>
      </c>
    </row>
    <row r="1800" spans="51:75" x14ac:dyDescent="0.3">
      <c r="AY1800" s="124" t="e">
        <f>VLOOKUP(C1800,#REF!, 2,FALSE)</f>
        <v>#REF!</v>
      </c>
      <c r="BM1800" s="97" t="s">
        <v>974</v>
      </c>
      <c r="BN1800" s="97" t="s">
        <v>700</v>
      </c>
      <c r="BO1800" s="97" t="s">
        <v>5149</v>
      </c>
      <c r="BU1800" s="97" t="s">
        <v>974</v>
      </c>
      <c r="BV1800" s="97" t="s">
        <v>700</v>
      </c>
      <c r="BW1800" s="97" t="s">
        <v>5149</v>
      </c>
    </row>
    <row r="1801" spans="51:75" x14ac:dyDescent="0.3">
      <c r="AY1801" s="124" t="e">
        <f>VLOOKUP(C1801,#REF!, 2,FALSE)</f>
        <v>#REF!</v>
      </c>
      <c r="BM1801" s="97" t="s">
        <v>5150</v>
      </c>
      <c r="BN1801" s="97" t="s">
        <v>3237</v>
      </c>
      <c r="BO1801" s="97" t="s">
        <v>2983</v>
      </c>
      <c r="BU1801" s="97" t="s">
        <v>5150</v>
      </c>
      <c r="BV1801" s="97" t="s">
        <v>3237</v>
      </c>
      <c r="BW1801" s="97" t="s">
        <v>2983</v>
      </c>
    </row>
    <row r="1802" spans="51:75" x14ac:dyDescent="0.3">
      <c r="AY1802" s="124" t="e">
        <f>VLOOKUP(C1802,#REF!, 2,FALSE)</f>
        <v>#REF!</v>
      </c>
      <c r="BM1802" s="97" t="s">
        <v>79</v>
      </c>
      <c r="BN1802" s="97" t="s">
        <v>705</v>
      </c>
      <c r="BO1802" s="97" t="s">
        <v>5152</v>
      </c>
      <c r="BU1802" s="97" t="s">
        <v>79</v>
      </c>
      <c r="BV1802" s="97" t="s">
        <v>705</v>
      </c>
      <c r="BW1802" s="97" t="s">
        <v>5152</v>
      </c>
    </row>
    <row r="1803" spans="51:75" x14ac:dyDescent="0.3">
      <c r="AY1803" s="124" t="e">
        <f>VLOOKUP(C1803,#REF!, 2,FALSE)</f>
        <v>#REF!</v>
      </c>
      <c r="BM1803" s="97" t="s">
        <v>5153</v>
      </c>
      <c r="BN1803" s="97" t="s">
        <v>636</v>
      </c>
      <c r="BO1803" s="97" t="s">
        <v>906</v>
      </c>
      <c r="BU1803" s="97" t="s">
        <v>5153</v>
      </c>
      <c r="BV1803" s="97" t="s">
        <v>636</v>
      </c>
      <c r="BW1803" s="97" t="s">
        <v>906</v>
      </c>
    </row>
    <row r="1804" spans="51:75" x14ac:dyDescent="0.3">
      <c r="AY1804" s="124" t="e">
        <f>VLOOKUP(C1804,#REF!, 2,FALSE)</f>
        <v>#REF!</v>
      </c>
      <c r="BM1804" s="97" t="s">
        <v>5154</v>
      </c>
      <c r="BN1804" s="97" t="s">
        <v>637</v>
      </c>
      <c r="BO1804" s="97" t="s">
        <v>5156</v>
      </c>
      <c r="BU1804" s="97" t="s">
        <v>5154</v>
      </c>
      <c r="BV1804" s="97" t="s">
        <v>637</v>
      </c>
      <c r="BW1804" s="97" t="s">
        <v>5156</v>
      </c>
    </row>
    <row r="1805" spans="51:75" x14ac:dyDescent="0.3">
      <c r="AY1805" s="124" t="e">
        <f>VLOOKUP(C1805,#REF!, 2,FALSE)</f>
        <v>#REF!</v>
      </c>
      <c r="BM1805" s="97" t="s">
        <v>5157</v>
      </c>
      <c r="BN1805" s="97" t="s">
        <v>631</v>
      </c>
      <c r="BO1805" s="97" t="s">
        <v>3351</v>
      </c>
      <c r="BU1805" s="97" t="s">
        <v>5157</v>
      </c>
      <c r="BV1805" s="97" t="s">
        <v>631</v>
      </c>
      <c r="BW1805" s="97" t="s">
        <v>3351</v>
      </c>
    </row>
    <row r="1806" spans="51:75" x14ac:dyDescent="0.3">
      <c r="AY1806" s="124" t="e">
        <f>VLOOKUP(C1806,#REF!, 2,FALSE)</f>
        <v>#REF!</v>
      </c>
      <c r="BM1806" s="97" t="s">
        <v>975</v>
      </c>
      <c r="BN1806" s="97" t="s">
        <v>1342</v>
      </c>
      <c r="BO1806" s="97" t="s">
        <v>2371</v>
      </c>
      <c r="BU1806" s="97" t="s">
        <v>975</v>
      </c>
      <c r="BV1806" s="97" t="s">
        <v>1342</v>
      </c>
      <c r="BW1806" s="97" t="s">
        <v>2371</v>
      </c>
    </row>
    <row r="1807" spans="51:75" x14ac:dyDescent="0.3">
      <c r="AY1807" s="124" t="e">
        <f>VLOOKUP(C1807,#REF!, 2,FALSE)</f>
        <v>#REF!</v>
      </c>
      <c r="BM1807" s="97" t="s">
        <v>976</v>
      </c>
      <c r="BN1807" s="97" t="s">
        <v>3043</v>
      </c>
      <c r="BO1807" s="97" t="s">
        <v>5160</v>
      </c>
      <c r="BU1807" s="97" t="s">
        <v>976</v>
      </c>
      <c r="BV1807" s="97" t="s">
        <v>3043</v>
      </c>
      <c r="BW1807" s="97" t="s">
        <v>5160</v>
      </c>
    </row>
    <row r="1808" spans="51:75" x14ac:dyDescent="0.3">
      <c r="AY1808" s="124" t="e">
        <f>VLOOKUP(C1808,#REF!, 2,FALSE)</f>
        <v>#REF!</v>
      </c>
      <c r="BM1808" s="97" t="s">
        <v>5161</v>
      </c>
      <c r="BN1808" s="97" t="s">
        <v>852</v>
      </c>
      <c r="BO1808" s="97" t="s">
        <v>5162</v>
      </c>
      <c r="BU1808" s="97" t="s">
        <v>5161</v>
      </c>
      <c r="BV1808" s="97" t="s">
        <v>852</v>
      </c>
      <c r="BW1808" s="97" t="s">
        <v>5162</v>
      </c>
    </row>
    <row r="1809" spans="51:75" x14ac:dyDescent="0.3">
      <c r="AY1809" s="124" t="e">
        <f>VLOOKUP(C1809,#REF!, 2,FALSE)</f>
        <v>#REF!</v>
      </c>
      <c r="BM1809" s="97" t="s">
        <v>977</v>
      </c>
      <c r="BN1809" s="97" t="s">
        <v>1342</v>
      </c>
      <c r="BO1809" s="97" t="s">
        <v>998</v>
      </c>
      <c r="BU1809" s="97" t="s">
        <v>977</v>
      </c>
      <c r="BV1809" s="97" t="s">
        <v>1342</v>
      </c>
      <c r="BW1809" s="97" t="s">
        <v>998</v>
      </c>
    </row>
    <row r="1810" spans="51:75" x14ac:dyDescent="0.3">
      <c r="AY1810" s="124" t="e">
        <f>VLOOKUP(C1810,#REF!, 2,FALSE)</f>
        <v>#REF!</v>
      </c>
      <c r="BM1810" s="97" t="s">
        <v>978</v>
      </c>
      <c r="BN1810" s="97" t="s">
        <v>3237</v>
      </c>
      <c r="BO1810" s="97" t="s">
        <v>5163</v>
      </c>
      <c r="BU1810" s="97" t="s">
        <v>978</v>
      </c>
      <c r="BV1810" s="97" t="s">
        <v>3237</v>
      </c>
      <c r="BW1810" s="97" t="s">
        <v>5163</v>
      </c>
    </row>
    <row r="1811" spans="51:75" x14ac:dyDescent="0.3">
      <c r="AY1811" s="124" t="e">
        <f>VLOOKUP(C1811,#REF!, 2,FALSE)</f>
        <v>#REF!</v>
      </c>
      <c r="BM1811" s="97" t="s">
        <v>5164</v>
      </c>
      <c r="BN1811" s="97" t="s">
        <v>3191</v>
      </c>
      <c r="BO1811" s="97" t="s">
        <v>5165</v>
      </c>
      <c r="BU1811" s="97" t="s">
        <v>5164</v>
      </c>
      <c r="BV1811" s="97" t="s">
        <v>3191</v>
      </c>
      <c r="BW1811" s="97" t="s">
        <v>5165</v>
      </c>
    </row>
    <row r="1812" spans="51:75" x14ac:dyDescent="0.3">
      <c r="AY1812" s="124" t="e">
        <f>VLOOKUP(C1812,#REF!, 2,FALSE)</f>
        <v>#REF!</v>
      </c>
      <c r="BM1812" s="97" t="s">
        <v>5166</v>
      </c>
      <c r="BN1812" s="97" t="s">
        <v>2983</v>
      </c>
      <c r="BO1812" s="97" t="s">
        <v>5167</v>
      </c>
      <c r="BU1812" s="97" t="s">
        <v>5166</v>
      </c>
      <c r="BV1812" s="97" t="s">
        <v>2983</v>
      </c>
      <c r="BW1812" s="97" t="s">
        <v>5167</v>
      </c>
    </row>
    <row r="1813" spans="51:75" x14ac:dyDescent="0.3">
      <c r="AY1813" s="124" t="e">
        <f>VLOOKUP(C1813,#REF!, 2,FALSE)</f>
        <v>#REF!</v>
      </c>
      <c r="BM1813" s="97" t="s">
        <v>5168</v>
      </c>
      <c r="BN1813" s="97" t="s">
        <v>2983</v>
      </c>
      <c r="BO1813" s="97" t="s">
        <v>2983</v>
      </c>
      <c r="BU1813" s="97" t="s">
        <v>5168</v>
      </c>
      <c r="BV1813" s="97" t="s">
        <v>2983</v>
      </c>
      <c r="BW1813" s="97" t="s">
        <v>2983</v>
      </c>
    </row>
    <row r="1814" spans="51:75" x14ac:dyDescent="0.3">
      <c r="AY1814" s="124" t="e">
        <f>VLOOKUP(C1814,#REF!, 2,FALSE)</f>
        <v>#REF!</v>
      </c>
      <c r="BM1814" s="97" t="s">
        <v>5169</v>
      </c>
      <c r="BN1814" s="97" t="s">
        <v>669</v>
      </c>
      <c r="BO1814" s="97" t="s">
        <v>5170</v>
      </c>
      <c r="BU1814" s="97" t="s">
        <v>5169</v>
      </c>
      <c r="BV1814" s="97" t="s">
        <v>669</v>
      </c>
      <c r="BW1814" s="97" t="s">
        <v>5170</v>
      </c>
    </row>
    <row r="1815" spans="51:75" x14ac:dyDescent="0.3">
      <c r="AY1815" s="124" t="e">
        <f>VLOOKUP(C1815,#REF!, 2,FALSE)</f>
        <v>#REF!</v>
      </c>
      <c r="BM1815" s="97" t="s">
        <v>979</v>
      </c>
      <c r="BN1815" s="97" t="s">
        <v>3191</v>
      </c>
      <c r="BO1815" s="97" t="s">
        <v>5171</v>
      </c>
      <c r="BU1815" s="97" t="s">
        <v>979</v>
      </c>
      <c r="BV1815" s="97" t="s">
        <v>3191</v>
      </c>
      <c r="BW1815" s="97" t="s">
        <v>5171</v>
      </c>
    </row>
    <row r="1816" spans="51:75" x14ac:dyDescent="0.3">
      <c r="AY1816" s="124" t="e">
        <f>VLOOKUP(C1816,#REF!, 2,FALSE)</f>
        <v>#REF!</v>
      </c>
      <c r="BM1816" s="97" t="s">
        <v>5172</v>
      </c>
      <c r="BN1816" s="97" t="s">
        <v>16975</v>
      </c>
      <c r="BO1816" s="97" t="s">
        <v>770</v>
      </c>
      <c r="BU1816" s="97" t="s">
        <v>5172</v>
      </c>
      <c r="BV1816" s="97" t="s">
        <v>16975</v>
      </c>
      <c r="BW1816" s="97" t="s">
        <v>770</v>
      </c>
    </row>
    <row r="1817" spans="51:75" x14ac:dyDescent="0.3">
      <c r="AY1817" s="124" t="e">
        <f>VLOOKUP(C1817,#REF!, 2,FALSE)</f>
        <v>#REF!</v>
      </c>
      <c r="BM1817" s="97" t="s">
        <v>5173</v>
      </c>
      <c r="BN1817" s="97" t="s">
        <v>2979</v>
      </c>
      <c r="BO1817" s="97" t="s">
        <v>5174</v>
      </c>
      <c r="BU1817" s="97" t="s">
        <v>5173</v>
      </c>
      <c r="BV1817" s="97" t="s">
        <v>2979</v>
      </c>
      <c r="BW1817" s="97" t="s">
        <v>5174</v>
      </c>
    </row>
    <row r="1818" spans="51:75" x14ac:dyDescent="0.3">
      <c r="AY1818" s="124" t="e">
        <f>VLOOKUP(C1818,#REF!, 2,FALSE)</f>
        <v>#REF!</v>
      </c>
      <c r="BM1818" s="97" t="s">
        <v>5175</v>
      </c>
      <c r="BN1818" s="97" t="s">
        <v>631</v>
      </c>
      <c r="BO1818" s="97" t="s">
        <v>3211</v>
      </c>
      <c r="BU1818" s="97" t="s">
        <v>5175</v>
      </c>
      <c r="BV1818" s="97" t="s">
        <v>631</v>
      </c>
      <c r="BW1818" s="97" t="s">
        <v>3211</v>
      </c>
    </row>
    <row r="1819" spans="51:75" x14ac:dyDescent="0.3">
      <c r="AY1819" s="124" t="e">
        <f>VLOOKUP(C1819,#REF!, 2,FALSE)</f>
        <v>#REF!</v>
      </c>
      <c r="BM1819" s="97" t="s">
        <v>5177</v>
      </c>
      <c r="BN1819" s="97" t="s">
        <v>3026</v>
      </c>
      <c r="BO1819" s="97" t="s">
        <v>5178</v>
      </c>
      <c r="BU1819" s="97" t="s">
        <v>5177</v>
      </c>
      <c r="BV1819" s="97" t="s">
        <v>3026</v>
      </c>
      <c r="BW1819" s="97" t="s">
        <v>5178</v>
      </c>
    </row>
    <row r="1820" spans="51:75" x14ac:dyDescent="0.3">
      <c r="AY1820" s="124" t="e">
        <f>VLOOKUP(C1820,#REF!, 2,FALSE)</f>
        <v>#REF!</v>
      </c>
      <c r="BM1820" s="97" t="s">
        <v>5179</v>
      </c>
      <c r="BN1820" s="97" t="s">
        <v>3191</v>
      </c>
      <c r="BO1820" s="97" t="s">
        <v>5180</v>
      </c>
      <c r="BU1820" s="97" t="s">
        <v>5179</v>
      </c>
      <c r="BV1820" s="97" t="s">
        <v>3191</v>
      </c>
      <c r="BW1820" s="97" t="s">
        <v>5180</v>
      </c>
    </row>
    <row r="1821" spans="51:75" x14ac:dyDescent="0.3">
      <c r="AY1821" s="124" t="e">
        <f>VLOOKUP(C1821,#REF!, 2,FALSE)</f>
        <v>#REF!</v>
      </c>
      <c r="BM1821" s="97" t="s">
        <v>5181</v>
      </c>
      <c r="BN1821" s="97" t="s">
        <v>663</v>
      </c>
      <c r="BO1821" s="97" t="s">
        <v>5182</v>
      </c>
      <c r="BU1821" s="97" t="s">
        <v>5181</v>
      </c>
      <c r="BV1821" s="97" t="s">
        <v>663</v>
      </c>
      <c r="BW1821" s="97" t="s">
        <v>5182</v>
      </c>
    </row>
    <row r="1822" spans="51:75" x14ac:dyDescent="0.3">
      <c r="AY1822" s="124" t="e">
        <f>VLOOKUP(C1822,#REF!, 2,FALSE)</f>
        <v>#REF!</v>
      </c>
      <c r="BM1822" s="97" t="s">
        <v>5183</v>
      </c>
      <c r="BN1822" s="97" t="s">
        <v>3191</v>
      </c>
      <c r="BO1822" s="97" t="s">
        <v>1382</v>
      </c>
      <c r="BU1822" s="97" t="s">
        <v>5183</v>
      </c>
      <c r="BV1822" s="97" t="s">
        <v>3191</v>
      </c>
      <c r="BW1822" s="97" t="s">
        <v>1382</v>
      </c>
    </row>
    <row r="1823" spans="51:75" x14ac:dyDescent="0.3">
      <c r="AY1823" s="124" t="e">
        <f>VLOOKUP(C1823,#REF!, 2,FALSE)</f>
        <v>#REF!</v>
      </c>
      <c r="BM1823" s="97" t="s">
        <v>5184</v>
      </c>
      <c r="BN1823" s="97" t="s">
        <v>3026</v>
      </c>
      <c r="BO1823" s="97" t="s">
        <v>5185</v>
      </c>
      <c r="BU1823" s="97" t="s">
        <v>5184</v>
      </c>
      <c r="BV1823" s="97" t="s">
        <v>3026</v>
      </c>
      <c r="BW1823" s="97" t="s">
        <v>5185</v>
      </c>
    </row>
    <row r="1824" spans="51:75" x14ac:dyDescent="0.3">
      <c r="AY1824" s="124" t="e">
        <f>VLOOKUP(C1824,#REF!, 2,FALSE)</f>
        <v>#REF!</v>
      </c>
      <c r="BM1824" s="97" t="s">
        <v>5186</v>
      </c>
      <c r="BN1824" s="97" t="s">
        <v>1342</v>
      </c>
      <c r="BO1824" s="97" t="s">
        <v>770</v>
      </c>
      <c r="BU1824" s="97" t="s">
        <v>5186</v>
      </c>
      <c r="BV1824" s="97" t="s">
        <v>1342</v>
      </c>
      <c r="BW1824" s="97" t="s">
        <v>770</v>
      </c>
    </row>
    <row r="1825" spans="51:75" x14ac:dyDescent="0.3">
      <c r="AY1825" s="124" t="e">
        <f>VLOOKUP(C1825,#REF!, 2,FALSE)</f>
        <v>#REF!</v>
      </c>
      <c r="BM1825" s="97" t="s">
        <v>5187</v>
      </c>
      <c r="BN1825" s="97" t="s">
        <v>3095</v>
      </c>
      <c r="BO1825" s="97" t="s">
        <v>5188</v>
      </c>
      <c r="BU1825" s="97" t="s">
        <v>5187</v>
      </c>
      <c r="BV1825" s="97" t="s">
        <v>3095</v>
      </c>
      <c r="BW1825" s="97" t="s">
        <v>5188</v>
      </c>
    </row>
    <row r="1826" spans="51:75" x14ac:dyDescent="0.3">
      <c r="AY1826" s="124" t="e">
        <f>VLOOKUP(C1826,#REF!, 2,FALSE)</f>
        <v>#REF!</v>
      </c>
      <c r="BM1826" s="97" t="s">
        <v>5189</v>
      </c>
      <c r="BN1826" s="97" t="s">
        <v>3191</v>
      </c>
      <c r="BO1826" s="97" t="s">
        <v>840</v>
      </c>
      <c r="BU1826" s="97" t="s">
        <v>5189</v>
      </c>
      <c r="BV1826" s="97" t="s">
        <v>3191</v>
      </c>
      <c r="BW1826" s="97" t="s">
        <v>840</v>
      </c>
    </row>
    <row r="1827" spans="51:75" x14ac:dyDescent="0.3">
      <c r="AY1827" s="124" t="e">
        <f>VLOOKUP(C1827,#REF!, 2,FALSE)</f>
        <v>#REF!</v>
      </c>
      <c r="BM1827" s="97" t="s">
        <v>80</v>
      </c>
      <c r="BN1827" s="97" t="s">
        <v>2979</v>
      </c>
      <c r="BO1827" s="97" t="s">
        <v>944</v>
      </c>
      <c r="BU1827" s="97" t="s">
        <v>80</v>
      </c>
      <c r="BV1827" s="97" t="s">
        <v>2979</v>
      </c>
      <c r="BW1827" s="97" t="s">
        <v>944</v>
      </c>
    </row>
    <row r="1828" spans="51:75" x14ac:dyDescent="0.3">
      <c r="AY1828" s="124" t="e">
        <f>VLOOKUP(C1828,#REF!, 2,FALSE)</f>
        <v>#REF!</v>
      </c>
      <c r="BM1828" s="97" t="s">
        <v>5190</v>
      </c>
      <c r="BN1828" s="97" t="s">
        <v>2979</v>
      </c>
      <c r="BO1828" s="97" t="s">
        <v>5188</v>
      </c>
      <c r="BU1828" s="97" t="s">
        <v>5190</v>
      </c>
      <c r="BV1828" s="97" t="s">
        <v>2979</v>
      </c>
      <c r="BW1828" s="97" t="s">
        <v>5188</v>
      </c>
    </row>
    <row r="1829" spans="51:75" x14ac:dyDescent="0.3">
      <c r="AY1829" s="124" t="e">
        <f>VLOOKUP(C1829,#REF!, 2,FALSE)</f>
        <v>#REF!</v>
      </c>
      <c r="BM1829" s="97" t="s">
        <v>5191</v>
      </c>
      <c r="BN1829" s="97" t="s">
        <v>3191</v>
      </c>
      <c r="BO1829" s="97" t="s">
        <v>1539</v>
      </c>
      <c r="BU1829" s="97" t="s">
        <v>5191</v>
      </c>
      <c r="BV1829" s="97" t="s">
        <v>3191</v>
      </c>
      <c r="BW1829" s="97" t="s">
        <v>1539</v>
      </c>
    </row>
    <row r="1830" spans="51:75" x14ac:dyDescent="0.3">
      <c r="AY1830" s="124" t="e">
        <f>VLOOKUP(C1830,#REF!, 2,FALSE)</f>
        <v>#REF!</v>
      </c>
      <c r="BM1830" s="97" t="s">
        <v>5193</v>
      </c>
      <c r="BN1830" s="97" t="s">
        <v>16971</v>
      </c>
      <c r="BO1830" s="97" t="s">
        <v>665</v>
      </c>
      <c r="BU1830" s="97" t="s">
        <v>5193</v>
      </c>
      <c r="BV1830" s="97" t="s">
        <v>16971</v>
      </c>
      <c r="BW1830" s="97" t="s">
        <v>665</v>
      </c>
    </row>
    <row r="1831" spans="51:75" x14ac:dyDescent="0.3">
      <c r="AY1831" s="124" t="e">
        <f>VLOOKUP(C1831,#REF!, 2,FALSE)</f>
        <v>#REF!</v>
      </c>
      <c r="BM1831" s="97" t="s">
        <v>5194</v>
      </c>
      <c r="BN1831" s="97" t="s">
        <v>1342</v>
      </c>
      <c r="BO1831" s="97" t="s">
        <v>3130</v>
      </c>
      <c r="BU1831" s="97" t="s">
        <v>5194</v>
      </c>
      <c r="BV1831" s="97" t="s">
        <v>1342</v>
      </c>
      <c r="BW1831" s="97" t="s">
        <v>3130</v>
      </c>
    </row>
    <row r="1832" spans="51:75" x14ac:dyDescent="0.3">
      <c r="AY1832" s="124" t="e">
        <f>VLOOKUP(C1832,#REF!, 2,FALSE)</f>
        <v>#REF!</v>
      </c>
      <c r="BM1832" s="97" t="s">
        <v>5195</v>
      </c>
      <c r="BN1832" s="97" t="s">
        <v>3081</v>
      </c>
      <c r="BO1832" s="97" t="s">
        <v>3186</v>
      </c>
      <c r="BU1832" s="97" t="s">
        <v>5195</v>
      </c>
      <c r="BV1832" s="97" t="s">
        <v>3081</v>
      </c>
      <c r="BW1832" s="97" t="s">
        <v>3186</v>
      </c>
    </row>
    <row r="1833" spans="51:75" x14ac:dyDescent="0.3">
      <c r="AY1833" s="124" t="e">
        <f>VLOOKUP(C1833,#REF!, 2,FALSE)</f>
        <v>#REF!</v>
      </c>
      <c r="BM1833" s="97" t="s">
        <v>5196</v>
      </c>
      <c r="BN1833" s="97" t="s">
        <v>849</v>
      </c>
      <c r="BO1833" s="97" t="s">
        <v>1596</v>
      </c>
      <c r="BU1833" s="97" t="s">
        <v>5196</v>
      </c>
      <c r="BV1833" s="97" t="s">
        <v>849</v>
      </c>
      <c r="BW1833" s="97" t="s">
        <v>1596</v>
      </c>
    </row>
    <row r="1834" spans="51:75" x14ac:dyDescent="0.3">
      <c r="AY1834" s="124" t="e">
        <f>VLOOKUP(C1834,#REF!, 2,FALSE)</f>
        <v>#REF!</v>
      </c>
      <c r="BM1834" s="97" t="s">
        <v>5197</v>
      </c>
      <c r="BN1834" s="97" t="s">
        <v>1342</v>
      </c>
      <c r="BO1834" s="97" t="s">
        <v>2256</v>
      </c>
      <c r="BU1834" s="97" t="s">
        <v>5197</v>
      </c>
      <c r="BV1834" s="97" t="s">
        <v>1342</v>
      </c>
      <c r="BW1834" s="97" t="s">
        <v>2256</v>
      </c>
    </row>
    <row r="1835" spans="51:75" x14ac:dyDescent="0.3">
      <c r="AY1835" s="124" t="e">
        <f>VLOOKUP(C1835,#REF!, 2,FALSE)</f>
        <v>#REF!</v>
      </c>
      <c r="BM1835" s="97" t="s">
        <v>5198</v>
      </c>
      <c r="BN1835" s="97" t="s">
        <v>3081</v>
      </c>
      <c r="BO1835" s="97" t="s">
        <v>2424</v>
      </c>
      <c r="BU1835" s="97" t="s">
        <v>5198</v>
      </c>
      <c r="BV1835" s="97" t="s">
        <v>3081</v>
      </c>
      <c r="BW1835" s="97" t="s">
        <v>2424</v>
      </c>
    </row>
    <row r="1836" spans="51:75" x14ac:dyDescent="0.3">
      <c r="AY1836" s="124" t="e">
        <f>VLOOKUP(C1836,#REF!, 2,FALSE)</f>
        <v>#REF!</v>
      </c>
      <c r="BM1836" s="97" t="s">
        <v>5199</v>
      </c>
      <c r="BN1836" s="97" t="s">
        <v>3081</v>
      </c>
      <c r="BO1836" s="97" t="s">
        <v>2650</v>
      </c>
      <c r="BU1836" s="97" t="s">
        <v>5199</v>
      </c>
      <c r="BV1836" s="97" t="s">
        <v>3081</v>
      </c>
      <c r="BW1836" s="97" t="s">
        <v>2650</v>
      </c>
    </row>
    <row r="1837" spans="51:75" x14ac:dyDescent="0.3">
      <c r="AY1837" s="124" t="e">
        <f>VLOOKUP(C1837,#REF!, 2,FALSE)</f>
        <v>#REF!</v>
      </c>
      <c r="BM1837" s="97" t="s">
        <v>5200</v>
      </c>
      <c r="BN1837" s="97" t="s">
        <v>3026</v>
      </c>
      <c r="BO1837" s="97" t="s">
        <v>2374</v>
      </c>
      <c r="BU1837" s="97" t="s">
        <v>5200</v>
      </c>
      <c r="BV1837" s="97" t="s">
        <v>3026</v>
      </c>
      <c r="BW1837" s="97" t="s">
        <v>2374</v>
      </c>
    </row>
    <row r="1838" spans="51:75" x14ac:dyDescent="0.3">
      <c r="AY1838" s="124" t="e">
        <f>VLOOKUP(C1838,#REF!, 2,FALSE)</f>
        <v>#REF!</v>
      </c>
      <c r="BM1838" s="97" t="s">
        <v>5201</v>
      </c>
      <c r="BN1838" s="97" t="s">
        <v>3191</v>
      </c>
      <c r="BO1838" s="97" t="s">
        <v>5202</v>
      </c>
      <c r="BU1838" s="97" t="s">
        <v>5201</v>
      </c>
      <c r="BV1838" s="97" t="s">
        <v>3191</v>
      </c>
      <c r="BW1838" s="97" t="s">
        <v>5202</v>
      </c>
    </row>
    <row r="1839" spans="51:75" x14ac:dyDescent="0.3">
      <c r="AY1839" s="124" t="e">
        <f>VLOOKUP(C1839,#REF!, 2,FALSE)</f>
        <v>#REF!</v>
      </c>
      <c r="BM1839" s="97" t="s">
        <v>5203</v>
      </c>
      <c r="BN1839" s="97" t="s">
        <v>3191</v>
      </c>
      <c r="BO1839" s="97" t="s">
        <v>1162</v>
      </c>
      <c r="BU1839" s="97" t="s">
        <v>5203</v>
      </c>
      <c r="BV1839" s="97" t="s">
        <v>3191</v>
      </c>
      <c r="BW1839" s="97" t="s">
        <v>1162</v>
      </c>
    </row>
    <row r="1840" spans="51:75" x14ac:dyDescent="0.3">
      <c r="AY1840" s="124" t="e">
        <f>VLOOKUP(C1840,#REF!, 2,FALSE)</f>
        <v>#REF!</v>
      </c>
      <c r="BM1840" s="97" t="s">
        <v>5204</v>
      </c>
      <c r="BN1840" s="97" t="s">
        <v>3191</v>
      </c>
      <c r="BO1840" s="97" t="s">
        <v>5205</v>
      </c>
      <c r="BU1840" s="97" t="s">
        <v>5204</v>
      </c>
      <c r="BV1840" s="97" t="s">
        <v>3191</v>
      </c>
      <c r="BW1840" s="97" t="s">
        <v>5205</v>
      </c>
    </row>
    <row r="1841" spans="51:75" x14ac:dyDescent="0.3">
      <c r="AY1841" s="124" t="e">
        <f>VLOOKUP(C1841,#REF!, 2,FALSE)</f>
        <v>#REF!</v>
      </c>
      <c r="BM1841" s="97" t="s">
        <v>5206</v>
      </c>
      <c r="BN1841" s="97" t="s">
        <v>2979</v>
      </c>
      <c r="BO1841" s="97" t="s">
        <v>1777</v>
      </c>
      <c r="BU1841" s="97" t="s">
        <v>5206</v>
      </c>
      <c r="BV1841" s="97" t="s">
        <v>2979</v>
      </c>
      <c r="BW1841" s="97" t="s">
        <v>1777</v>
      </c>
    </row>
    <row r="1842" spans="51:75" x14ac:dyDescent="0.3">
      <c r="AY1842" s="124" t="e">
        <f>VLOOKUP(C1842,#REF!, 2,FALSE)</f>
        <v>#REF!</v>
      </c>
      <c r="BM1842" s="97" t="s">
        <v>5207</v>
      </c>
      <c r="BN1842" s="97" t="s">
        <v>778</v>
      </c>
      <c r="BO1842" s="97" t="s">
        <v>1418</v>
      </c>
      <c r="BU1842" s="97" t="s">
        <v>5207</v>
      </c>
      <c r="BV1842" s="97" t="s">
        <v>778</v>
      </c>
      <c r="BW1842" s="97" t="s">
        <v>1418</v>
      </c>
    </row>
    <row r="1843" spans="51:75" x14ac:dyDescent="0.3">
      <c r="AY1843" s="124" t="e">
        <f>VLOOKUP(C1843,#REF!, 2,FALSE)</f>
        <v>#REF!</v>
      </c>
      <c r="BM1843" s="97" t="s">
        <v>5208</v>
      </c>
      <c r="BN1843" s="97" t="s">
        <v>3026</v>
      </c>
      <c r="BO1843" s="97" t="s">
        <v>2983</v>
      </c>
      <c r="BU1843" s="97" t="s">
        <v>5208</v>
      </c>
      <c r="BV1843" s="97" t="s">
        <v>3026</v>
      </c>
      <c r="BW1843" s="97" t="s">
        <v>2983</v>
      </c>
    </row>
    <row r="1844" spans="51:75" x14ac:dyDescent="0.3">
      <c r="AY1844" s="124" t="e">
        <f>VLOOKUP(C1844,#REF!, 2,FALSE)</f>
        <v>#REF!</v>
      </c>
      <c r="BM1844" s="97" t="s">
        <v>5209</v>
      </c>
      <c r="BN1844" s="97" t="s">
        <v>3191</v>
      </c>
      <c r="BO1844" s="97" t="s">
        <v>5210</v>
      </c>
      <c r="BU1844" s="97" t="s">
        <v>5209</v>
      </c>
      <c r="BV1844" s="97" t="s">
        <v>3191</v>
      </c>
      <c r="BW1844" s="97" t="s">
        <v>5210</v>
      </c>
    </row>
    <row r="1845" spans="51:75" x14ac:dyDescent="0.3">
      <c r="AY1845" s="124" t="e">
        <f>VLOOKUP(C1845,#REF!, 2,FALSE)</f>
        <v>#REF!</v>
      </c>
      <c r="BM1845" s="97" t="s">
        <v>5211</v>
      </c>
      <c r="BN1845" s="97" t="s">
        <v>705</v>
      </c>
      <c r="BO1845" s="97" t="s">
        <v>4498</v>
      </c>
      <c r="BU1845" s="97" t="s">
        <v>5211</v>
      </c>
      <c r="BV1845" s="97" t="s">
        <v>705</v>
      </c>
      <c r="BW1845" s="97" t="s">
        <v>4498</v>
      </c>
    </row>
    <row r="1846" spans="51:75" x14ac:dyDescent="0.3">
      <c r="AY1846" s="124" t="e">
        <f>VLOOKUP(C1846,#REF!, 2,FALSE)</f>
        <v>#REF!</v>
      </c>
      <c r="BM1846" s="97" t="s">
        <v>5212</v>
      </c>
      <c r="BN1846" s="97" t="s">
        <v>3003</v>
      </c>
      <c r="BO1846" s="97" t="s">
        <v>785</v>
      </c>
      <c r="BU1846" s="97" t="s">
        <v>5212</v>
      </c>
      <c r="BV1846" s="97" t="s">
        <v>3003</v>
      </c>
      <c r="BW1846" s="97" t="s">
        <v>785</v>
      </c>
    </row>
    <row r="1847" spans="51:75" x14ac:dyDescent="0.3">
      <c r="AY1847" s="124" t="e">
        <f>VLOOKUP(C1847,#REF!, 2,FALSE)</f>
        <v>#REF!</v>
      </c>
      <c r="BM1847" s="97" t="s">
        <v>980</v>
      </c>
      <c r="BN1847" s="97" t="s">
        <v>3191</v>
      </c>
      <c r="BO1847" s="97" t="s">
        <v>1071</v>
      </c>
      <c r="BU1847" s="97" t="s">
        <v>980</v>
      </c>
      <c r="BV1847" s="97" t="s">
        <v>3191</v>
      </c>
      <c r="BW1847" s="97" t="s">
        <v>1071</v>
      </c>
    </row>
    <row r="1848" spans="51:75" x14ac:dyDescent="0.3">
      <c r="AY1848" s="124" t="e">
        <f>VLOOKUP(C1848,#REF!, 2,FALSE)</f>
        <v>#REF!</v>
      </c>
      <c r="BM1848" s="97" t="s">
        <v>5213</v>
      </c>
      <c r="BN1848" s="97" t="s">
        <v>1139</v>
      </c>
      <c r="BO1848" s="97" t="s">
        <v>4590</v>
      </c>
      <c r="BU1848" s="97" t="s">
        <v>5213</v>
      </c>
      <c r="BV1848" s="97" t="s">
        <v>1139</v>
      </c>
      <c r="BW1848" s="97" t="s">
        <v>4590</v>
      </c>
    </row>
    <row r="1849" spans="51:75" x14ac:dyDescent="0.3">
      <c r="AY1849" s="124" t="e">
        <f>VLOOKUP(C1849,#REF!, 2,FALSE)</f>
        <v>#REF!</v>
      </c>
      <c r="BM1849" s="97" t="s">
        <v>981</v>
      </c>
      <c r="BN1849" s="97" t="s">
        <v>3191</v>
      </c>
      <c r="BO1849" s="97" t="s">
        <v>5214</v>
      </c>
      <c r="BU1849" s="97" t="s">
        <v>981</v>
      </c>
      <c r="BV1849" s="97" t="s">
        <v>3191</v>
      </c>
      <c r="BW1849" s="97" t="s">
        <v>5214</v>
      </c>
    </row>
    <row r="1850" spans="51:75" x14ac:dyDescent="0.3">
      <c r="AY1850" s="124" t="e">
        <f>VLOOKUP(C1850,#REF!, 2,FALSE)</f>
        <v>#REF!</v>
      </c>
      <c r="BM1850" s="97" t="s">
        <v>5215</v>
      </c>
      <c r="BN1850" s="97" t="s">
        <v>3191</v>
      </c>
      <c r="BO1850" s="97" t="s">
        <v>4776</v>
      </c>
      <c r="BU1850" s="97" t="s">
        <v>5215</v>
      </c>
      <c r="BV1850" s="97" t="s">
        <v>3191</v>
      </c>
      <c r="BW1850" s="97" t="s">
        <v>4776</v>
      </c>
    </row>
    <row r="1851" spans="51:75" x14ac:dyDescent="0.3">
      <c r="AY1851" s="124" t="e">
        <f>VLOOKUP(C1851,#REF!, 2,FALSE)</f>
        <v>#REF!</v>
      </c>
      <c r="BM1851" s="97" t="s">
        <v>5216</v>
      </c>
      <c r="BN1851" s="97" t="s">
        <v>3191</v>
      </c>
      <c r="BO1851" s="97" t="s">
        <v>958</v>
      </c>
      <c r="BU1851" s="97" t="s">
        <v>5216</v>
      </c>
      <c r="BV1851" s="97" t="s">
        <v>3191</v>
      </c>
      <c r="BW1851" s="97" t="s">
        <v>958</v>
      </c>
    </row>
    <row r="1852" spans="51:75" x14ac:dyDescent="0.3">
      <c r="AY1852" s="124" t="e">
        <f>VLOOKUP(C1852,#REF!, 2,FALSE)</f>
        <v>#REF!</v>
      </c>
      <c r="BM1852" s="97" t="s">
        <v>5218</v>
      </c>
      <c r="BN1852" s="97" t="s">
        <v>3191</v>
      </c>
      <c r="BO1852" s="97" t="s">
        <v>2983</v>
      </c>
      <c r="BU1852" s="97" t="s">
        <v>5218</v>
      </c>
      <c r="BV1852" s="97" t="s">
        <v>3191</v>
      </c>
      <c r="BW1852" s="97" t="s">
        <v>2983</v>
      </c>
    </row>
    <row r="1853" spans="51:75" x14ac:dyDescent="0.3">
      <c r="AY1853" s="124" t="e">
        <f>VLOOKUP(C1853,#REF!, 2,FALSE)</f>
        <v>#REF!</v>
      </c>
      <c r="BM1853" s="97" t="s">
        <v>5219</v>
      </c>
      <c r="BN1853" s="97" t="s">
        <v>628</v>
      </c>
      <c r="BO1853" s="97" t="s">
        <v>5221</v>
      </c>
      <c r="BU1853" s="97" t="s">
        <v>5219</v>
      </c>
      <c r="BV1853" s="97" t="s">
        <v>628</v>
      </c>
      <c r="BW1853" s="97" t="s">
        <v>5221</v>
      </c>
    </row>
    <row r="1854" spans="51:75" x14ac:dyDescent="0.3">
      <c r="AY1854" s="124" t="e">
        <f>VLOOKUP(C1854,#REF!, 2,FALSE)</f>
        <v>#REF!</v>
      </c>
      <c r="BM1854" s="97" t="s">
        <v>982</v>
      </c>
      <c r="BN1854" s="97" t="s">
        <v>719</v>
      </c>
      <c r="BO1854" s="97" t="s">
        <v>5222</v>
      </c>
      <c r="BU1854" s="97" t="s">
        <v>982</v>
      </c>
      <c r="BV1854" s="97" t="s">
        <v>719</v>
      </c>
      <c r="BW1854" s="97" t="s">
        <v>5222</v>
      </c>
    </row>
    <row r="1855" spans="51:75" x14ac:dyDescent="0.3">
      <c r="AY1855" s="124" t="e">
        <f>VLOOKUP(C1855,#REF!, 2,FALSE)</f>
        <v>#REF!</v>
      </c>
      <c r="BM1855" s="97" t="s">
        <v>5223</v>
      </c>
      <c r="BN1855" s="97" t="s">
        <v>715</v>
      </c>
      <c r="BO1855" s="97" t="s">
        <v>5224</v>
      </c>
      <c r="BU1855" s="97" t="s">
        <v>5223</v>
      </c>
      <c r="BV1855" s="97" t="s">
        <v>715</v>
      </c>
      <c r="BW1855" s="97" t="s">
        <v>5224</v>
      </c>
    </row>
    <row r="1856" spans="51:75" x14ac:dyDescent="0.3">
      <c r="AY1856" s="124" t="e">
        <f>VLOOKUP(C1856,#REF!, 2,FALSE)</f>
        <v>#REF!</v>
      </c>
      <c r="BM1856" s="97" t="s">
        <v>5225</v>
      </c>
      <c r="BN1856" s="97" t="s">
        <v>3191</v>
      </c>
      <c r="BO1856" s="97" t="s">
        <v>1964</v>
      </c>
      <c r="BU1856" s="97" t="s">
        <v>5225</v>
      </c>
      <c r="BV1856" s="97" t="s">
        <v>3191</v>
      </c>
      <c r="BW1856" s="97" t="s">
        <v>1964</v>
      </c>
    </row>
    <row r="1857" spans="51:75" x14ac:dyDescent="0.3">
      <c r="AY1857" s="124" t="e">
        <f>VLOOKUP(C1857,#REF!, 2,FALSE)</f>
        <v>#REF!</v>
      </c>
      <c r="BM1857" s="97" t="s">
        <v>5226</v>
      </c>
      <c r="BN1857" s="97" t="s">
        <v>628</v>
      </c>
      <c r="BO1857" s="97" t="s">
        <v>5227</v>
      </c>
      <c r="BU1857" s="97" t="s">
        <v>5226</v>
      </c>
      <c r="BV1857" s="97" t="s">
        <v>628</v>
      </c>
      <c r="BW1857" s="97" t="s">
        <v>5227</v>
      </c>
    </row>
    <row r="1858" spans="51:75" x14ac:dyDescent="0.3">
      <c r="AY1858" s="124" t="e">
        <f>VLOOKUP(C1858,#REF!, 2,FALSE)</f>
        <v>#REF!</v>
      </c>
      <c r="BM1858" s="97" t="s">
        <v>5228</v>
      </c>
      <c r="BN1858" s="97" t="s">
        <v>3191</v>
      </c>
      <c r="BO1858" s="97" t="s">
        <v>5229</v>
      </c>
      <c r="BU1858" s="97" t="s">
        <v>5228</v>
      </c>
      <c r="BV1858" s="97" t="s">
        <v>3191</v>
      </c>
      <c r="BW1858" s="97" t="s">
        <v>5229</v>
      </c>
    </row>
    <row r="1859" spans="51:75" x14ac:dyDescent="0.3">
      <c r="AY1859" s="124" t="e">
        <f>VLOOKUP(C1859,#REF!, 2,FALSE)</f>
        <v>#REF!</v>
      </c>
      <c r="BM1859" s="97" t="s">
        <v>5230</v>
      </c>
      <c r="BN1859" s="97" t="s">
        <v>715</v>
      </c>
      <c r="BO1859" s="97" t="s">
        <v>3034</v>
      </c>
      <c r="BU1859" s="97" t="s">
        <v>5230</v>
      </c>
      <c r="BV1859" s="97" t="s">
        <v>715</v>
      </c>
      <c r="BW1859" s="97" t="s">
        <v>3034</v>
      </c>
    </row>
    <row r="1860" spans="51:75" x14ac:dyDescent="0.3">
      <c r="AY1860" s="124" t="e">
        <f>VLOOKUP(C1860,#REF!, 2,FALSE)</f>
        <v>#REF!</v>
      </c>
      <c r="BM1860" s="97" t="s">
        <v>5231</v>
      </c>
      <c r="BN1860" s="97" t="s">
        <v>3191</v>
      </c>
      <c r="BO1860" s="97" t="s">
        <v>5210</v>
      </c>
      <c r="BU1860" s="97" t="s">
        <v>5231</v>
      </c>
      <c r="BV1860" s="97" t="s">
        <v>3191</v>
      </c>
      <c r="BW1860" s="97" t="s">
        <v>5210</v>
      </c>
    </row>
    <row r="1861" spans="51:75" x14ac:dyDescent="0.3">
      <c r="AY1861" s="124" t="e">
        <f>VLOOKUP(C1861,#REF!, 2,FALSE)</f>
        <v>#REF!</v>
      </c>
      <c r="BM1861" s="97" t="s">
        <v>5232</v>
      </c>
      <c r="BN1861" s="97" t="s">
        <v>3003</v>
      </c>
      <c r="BO1861" s="97" t="s">
        <v>785</v>
      </c>
      <c r="BU1861" s="97" t="s">
        <v>5232</v>
      </c>
      <c r="BV1861" s="97" t="s">
        <v>3003</v>
      </c>
      <c r="BW1861" s="97" t="s">
        <v>785</v>
      </c>
    </row>
    <row r="1862" spans="51:75" x14ac:dyDescent="0.3">
      <c r="AY1862" s="124" t="e">
        <f>VLOOKUP(C1862,#REF!, 2,FALSE)</f>
        <v>#REF!</v>
      </c>
      <c r="BM1862" s="97" t="s">
        <v>5234</v>
      </c>
      <c r="BN1862" s="97" t="s">
        <v>3191</v>
      </c>
      <c r="BO1862" s="97" t="s">
        <v>3884</v>
      </c>
      <c r="BU1862" s="97" t="s">
        <v>5234</v>
      </c>
      <c r="BV1862" s="97" t="s">
        <v>3191</v>
      </c>
      <c r="BW1862" s="97" t="s">
        <v>3884</v>
      </c>
    </row>
    <row r="1863" spans="51:75" x14ac:dyDescent="0.3">
      <c r="AY1863" s="124" t="e">
        <f>VLOOKUP(C1863,#REF!, 2,FALSE)</f>
        <v>#REF!</v>
      </c>
      <c r="BM1863" s="97" t="s">
        <v>5236</v>
      </c>
      <c r="BN1863" s="97" t="s">
        <v>787</v>
      </c>
      <c r="BO1863" s="97" t="s">
        <v>4654</v>
      </c>
      <c r="BU1863" s="97" t="s">
        <v>5236</v>
      </c>
      <c r="BV1863" s="97" t="s">
        <v>787</v>
      </c>
      <c r="BW1863" s="97" t="s">
        <v>4654</v>
      </c>
    </row>
    <row r="1864" spans="51:75" x14ac:dyDescent="0.3">
      <c r="AY1864" s="124" t="e">
        <f>VLOOKUP(C1864,#REF!, 2,FALSE)</f>
        <v>#REF!</v>
      </c>
      <c r="BM1864" s="97" t="s">
        <v>5237</v>
      </c>
      <c r="BN1864" s="97" t="s">
        <v>3003</v>
      </c>
      <c r="BO1864" s="97" t="s">
        <v>1262</v>
      </c>
      <c r="BU1864" s="97" t="s">
        <v>5237</v>
      </c>
      <c r="BV1864" s="97" t="s">
        <v>3003</v>
      </c>
      <c r="BW1864" s="97" t="s">
        <v>1262</v>
      </c>
    </row>
    <row r="1865" spans="51:75" x14ac:dyDescent="0.3">
      <c r="AY1865" s="124" t="e">
        <f>VLOOKUP(C1865,#REF!, 2,FALSE)</f>
        <v>#REF!</v>
      </c>
      <c r="BM1865" s="97" t="s">
        <v>983</v>
      </c>
      <c r="BN1865" s="97" t="s">
        <v>1342</v>
      </c>
      <c r="BO1865" s="97" t="s">
        <v>5238</v>
      </c>
      <c r="BU1865" s="97" t="s">
        <v>983</v>
      </c>
      <c r="BV1865" s="97" t="s">
        <v>1342</v>
      </c>
      <c r="BW1865" s="97" t="s">
        <v>5238</v>
      </c>
    </row>
    <row r="1866" spans="51:75" x14ac:dyDescent="0.3">
      <c r="AY1866" s="124" t="e">
        <f>VLOOKUP(C1866,#REF!, 2,FALSE)</f>
        <v>#REF!</v>
      </c>
      <c r="BM1866" s="97" t="s">
        <v>5239</v>
      </c>
      <c r="BN1866" s="97" t="s">
        <v>3191</v>
      </c>
      <c r="BO1866" s="97" t="s">
        <v>5240</v>
      </c>
      <c r="BU1866" s="97" t="s">
        <v>5239</v>
      </c>
      <c r="BV1866" s="97" t="s">
        <v>3191</v>
      </c>
      <c r="BW1866" s="97" t="s">
        <v>5240</v>
      </c>
    </row>
    <row r="1867" spans="51:75" x14ac:dyDescent="0.3">
      <c r="AY1867" s="124" t="e">
        <f>VLOOKUP(C1867,#REF!, 2,FALSE)</f>
        <v>#REF!</v>
      </c>
      <c r="BM1867" s="97" t="s">
        <v>5242</v>
      </c>
      <c r="BN1867" s="97" t="s">
        <v>3191</v>
      </c>
      <c r="BO1867" s="97" t="s">
        <v>4470</v>
      </c>
      <c r="BU1867" s="97" t="s">
        <v>5242</v>
      </c>
      <c r="BV1867" s="97" t="s">
        <v>3191</v>
      </c>
      <c r="BW1867" s="97" t="s">
        <v>4470</v>
      </c>
    </row>
    <row r="1868" spans="51:75" x14ac:dyDescent="0.3">
      <c r="AY1868" s="124" t="e">
        <f>VLOOKUP(C1868,#REF!, 2,FALSE)</f>
        <v>#REF!</v>
      </c>
      <c r="BM1868" s="97" t="s">
        <v>5243</v>
      </c>
      <c r="BN1868" s="97" t="s">
        <v>3191</v>
      </c>
      <c r="BO1868" s="97" t="s">
        <v>4780</v>
      </c>
      <c r="BU1868" s="97" t="s">
        <v>5243</v>
      </c>
      <c r="BV1868" s="97" t="s">
        <v>3191</v>
      </c>
      <c r="BW1868" s="97" t="s">
        <v>4780</v>
      </c>
    </row>
    <row r="1869" spans="51:75" x14ac:dyDescent="0.3">
      <c r="AY1869" s="124" t="e">
        <f>VLOOKUP(C1869,#REF!, 2,FALSE)</f>
        <v>#REF!</v>
      </c>
      <c r="BM1869" s="97" t="s">
        <v>5244</v>
      </c>
      <c r="BN1869" s="97" t="s">
        <v>862</v>
      </c>
      <c r="BO1869" s="97" t="s">
        <v>1337</v>
      </c>
      <c r="BU1869" s="97" t="s">
        <v>5244</v>
      </c>
      <c r="BV1869" s="97" t="s">
        <v>862</v>
      </c>
      <c r="BW1869" s="97" t="s">
        <v>1337</v>
      </c>
    </row>
    <row r="1870" spans="51:75" x14ac:dyDescent="0.3">
      <c r="AY1870" s="124" t="e">
        <f>VLOOKUP(C1870,#REF!, 2,FALSE)</f>
        <v>#REF!</v>
      </c>
      <c r="BM1870" s="97" t="s">
        <v>5245</v>
      </c>
      <c r="BN1870" s="97" t="s">
        <v>636</v>
      </c>
      <c r="BO1870" s="97" t="s">
        <v>920</v>
      </c>
      <c r="BU1870" s="97" t="s">
        <v>5245</v>
      </c>
      <c r="BV1870" s="97" t="s">
        <v>636</v>
      </c>
      <c r="BW1870" s="97" t="s">
        <v>920</v>
      </c>
    </row>
    <row r="1871" spans="51:75" x14ac:dyDescent="0.3">
      <c r="AY1871" s="124" t="e">
        <f>VLOOKUP(C1871,#REF!, 2,FALSE)</f>
        <v>#REF!</v>
      </c>
      <c r="BM1871" s="97" t="s">
        <v>984</v>
      </c>
      <c r="BN1871" s="97" t="s">
        <v>3191</v>
      </c>
      <c r="BO1871" s="97" t="s">
        <v>5246</v>
      </c>
      <c r="BU1871" s="97" t="s">
        <v>984</v>
      </c>
      <c r="BV1871" s="97" t="s">
        <v>3191</v>
      </c>
      <c r="BW1871" s="97" t="s">
        <v>5246</v>
      </c>
    </row>
    <row r="1872" spans="51:75" x14ac:dyDescent="0.3">
      <c r="AY1872" s="124" t="e">
        <f>VLOOKUP(C1872,#REF!, 2,FALSE)</f>
        <v>#REF!</v>
      </c>
      <c r="BM1872" s="97" t="s">
        <v>5247</v>
      </c>
      <c r="BN1872" s="97" t="s">
        <v>619</v>
      </c>
      <c r="BO1872" s="97" t="s">
        <v>2983</v>
      </c>
      <c r="BU1872" s="97" t="s">
        <v>5247</v>
      </c>
      <c r="BV1872" s="97" t="s">
        <v>619</v>
      </c>
      <c r="BW1872" s="97" t="s">
        <v>2983</v>
      </c>
    </row>
    <row r="1873" spans="51:75" x14ac:dyDescent="0.3">
      <c r="AY1873" s="124" t="e">
        <f>VLOOKUP(C1873,#REF!, 2,FALSE)</f>
        <v>#REF!</v>
      </c>
      <c r="BM1873" s="97" t="s">
        <v>985</v>
      </c>
      <c r="BN1873" s="97" t="s">
        <v>3191</v>
      </c>
      <c r="BO1873" s="97" t="s">
        <v>2195</v>
      </c>
      <c r="BU1873" s="97" t="s">
        <v>985</v>
      </c>
      <c r="BV1873" s="97" t="s">
        <v>3191</v>
      </c>
      <c r="BW1873" s="97" t="s">
        <v>2195</v>
      </c>
    </row>
    <row r="1874" spans="51:75" x14ac:dyDescent="0.3">
      <c r="AY1874" s="124" t="e">
        <f>VLOOKUP(C1874,#REF!, 2,FALSE)</f>
        <v>#REF!</v>
      </c>
      <c r="BM1874" s="97" t="s">
        <v>5249</v>
      </c>
      <c r="BN1874" s="97" t="s">
        <v>3191</v>
      </c>
      <c r="BO1874" s="97" t="s">
        <v>2167</v>
      </c>
      <c r="BU1874" s="97" t="s">
        <v>5249</v>
      </c>
      <c r="BV1874" s="97" t="s">
        <v>3191</v>
      </c>
      <c r="BW1874" s="97" t="s">
        <v>2167</v>
      </c>
    </row>
    <row r="1875" spans="51:75" x14ac:dyDescent="0.3">
      <c r="AY1875" s="124" t="e">
        <f>VLOOKUP(C1875,#REF!, 2,FALSE)</f>
        <v>#REF!</v>
      </c>
      <c r="BM1875" s="97" t="s">
        <v>5251</v>
      </c>
      <c r="BN1875" s="97" t="s">
        <v>2979</v>
      </c>
      <c r="BO1875" s="97" t="s">
        <v>5252</v>
      </c>
      <c r="BU1875" s="97" t="s">
        <v>5251</v>
      </c>
      <c r="BV1875" s="97" t="s">
        <v>2979</v>
      </c>
      <c r="BW1875" s="97" t="s">
        <v>5252</v>
      </c>
    </row>
    <row r="1876" spans="51:75" x14ac:dyDescent="0.3">
      <c r="AY1876" s="124" t="e">
        <f>VLOOKUP(C1876,#REF!, 2,FALSE)</f>
        <v>#REF!</v>
      </c>
      <c r="BM1876" s="97" t="s">
        <v>5253</v>
      </c>
      <c r="BN1876" s="97" t="s">
        <v>3095</v>
      </c>
      <c r="BO1876" s="97" t="s">
        <v>1611</v>
      </c>
      <c r="BU1876" s="97" t="s">
        <v>5253</v>
      </c>
      <c r="BV1876" s="97" t="s">
        <v>3095</v>
      </c>
      <c r="BW1876" s="97" t="s">
        <v>1611</v>
      </c>
    </row>
    <row r="1877" spans="51:75" x14ac:dyDescent="0.3">
      <c r="AY1877" s="124" t="e">
        <f>VLOOKUP(C1877,#REF!, 2,FALSE)</f>
        <v>#REF!</v>
      </c>
      <c r="BM1877" s="97" t="s">
        <v>986</v>
      </c>
      <c r="BN1877" s="97" t="s">
        <v>3191</v>
      </c>
      <c r="BO1877" s="97" t="s">
        <v>1327</v>
      </c>
      <c r="BU1877" s="97" t="s">
        <v>986</v>
      </c>
      <c r="BV1877" s="97" t="s">
        <v>3191</v>
      </c>
      <c r="BW1877" s="97" t="s">
        <v>1327</v>
      </c>
    </row>
    <row r="1878" spans="51:75" x14ac:dyDescent="0.3">
      <c r="AY1878" s="124" t="e">
        <f>VLOOKUP(C1878,#REF!, 2,FALSE)</f>
        <v>#REF!</v>
      </c>
      <c r="BM1878" s="97" t="s">
        <v>5254</v>
      </c>
      <c r="BN1878" s="97" t="s">
        <v>663</v>
      </c>
      <c r="BO1878" s="97" t="s">
        <v>1611</v>
      </c>
      <c r="BU1878" s="97" t="s">
        <v>5254</v>
      </c>
      <c r="BV1878" s="97" t="s">
        <v>663</v>
      </c>
      <c r="BW1878" s="97" t="s">
        <v>1611</v>
      </c>
    </row>
    <row r="1879" spans="51:75" x14ac:dyDescent="0.3">
      <c r="AY1879" s="124" t="e">
        <f>VLOOKUP(C1879,#REF!, 2,FALSE)</f>
        <v>#REF!</v>
      </c>
      <c r="BM1879" s="97" t="s">
        <v>987</v>
      </c>
      <c r="BN1879" s="97" t="s">
        <v>3191</v>
      </c>
      <c r="BO1879" s="97" t="s">
        <v>5255</v>
      </c>
      <c r="BU1879" s="97" t="s">
        <v>987</v>
      </c>
      <c r="BV1879" s="97" t="s">
        <v>3191</v>
      </c>
      <c r="BW1879" s="97" t="s">
        <v>5255</v>
      </c>
    </row>
    <row r="1880" spans="51:75" x14ac:dyDescent="0.3">
      <c r="AY1880" s="124" t="e">
        <f>VLOOKUP(C1880,#REF!, 2,FALSE)</f>
        <v>#REF!</v>
      </c>
      <c r="BM1880" s="97" t="s">
        <v>988</v>
      </c>
      <c r="BN1880" s="97" t="s">
        <v>16971</v>
      </c>
      <c r="BO1880" s="97" t="s">
        <v>4441</v>
      </c>
      <c r="BU1880" s="97" t="s">
        <v>988</v>
      </c>
      <c r="BV1880" s="97" t="s">
        <v>16971</v>
      </c>
      <c r="BW1880" s="97" t="s">
        <v>4441</v>
      </c>
    </row>
    <row r="1881" spans="51:75" x14ac:dyDescent="0.3">
      <c r="AY1881" s="124" t="e">
        <f>VLOOKUP(C1881,#REF!, 2,FALSE)</f>
        <v>#REF!</v>
      </c>
      <c r="BM1881" s="97" t="s">
        <v>5257</v>
      </c>
      <c r="BN1881" s="97" t="s">
        <v>1342</v>
      </c>
      <c r="BO1881" s="97" t="s">
        <v>5258</v>
      </c>
      <c r="BU1881" s="97" t="s">
        <v>5257</v>
      </c>
      <c r="BV1881" s="97" t="s">
        <v>1342</v>
      </c>
      <c r="BW1881" s="97" t="s">
        <v>5258</v>
      </c>
    </row>
    <row r="1882" spans="51:75" x14ac:dyDescent="0.3">
      <c r="AY1882" s="124" t="e">
        <f>VLOOKUP(C1882,#REF!, 2,FALSE)</f>
        <v>#REF!</v>
      </c>
      <c r="BM1882" s="97" t="s">
        <v>122</v>
      </c>
      <c r="BN1882" s="97" t="s">
        <v>3043</v>
      </c>
      <c r="BO1882" s="97" t="s">
        <v>5259</v>
      </c>
      <c r="BU1882" s="97" t="s">
        <v>122</v>
      </c>
      <c r="BV1882" s="97" t="s">
        <v>3043</v>
      </c>
      <c r="BW1882" s="97" t="s">
        <v>5259</v>
      </c>
    </row>
    <row r="1883" spans="51:75" x14ac:dyDescent="0.3">
      <c r="AY1883" s="124" t="e">
        <f>VLOOKUP(C1883,#REF!, 2,FALSE)</f>
        <v>#REF!</v>
      </c>
      <c r="BM1883" s="97" t="s">
        <v>989</v>
      </c>
      <c r="BN1883" s="97" t="s">
        <v>2979</v>
      </c>
      <c r="BO1883" s="97" t="s">
        <v>5260</v>
      </c>
      <c r="BU1883" s="97" t="s">
        <v>989</v>
      </c>
      <c r="BV1883" s="97" t="s">
        <v>2979</v>
      </c>
      <c r="BW1883" s="97" t="s">
        <v>5260</v>
      </c>
    </row>
    <row r="1884" spans="51:75" x14ac:dyDescent="0.3">
      <c r="AY1884" s="124" t="e">
        <f>VLOOKUP(C1884,#REF!, 2,FALSE)</f>
        <v>#REF!</v>
      </c>
      <c r="BM1884" s="97" t="s">
        <v>5261</v>
      </c>
      <c r="BN1884" s="97" t="s">
        <v>1342</v>
      </c>
      <c r="BO1884" s="97" t="s">
        <v>3488</v>
      </c>
      <c r="BU1884" s="97" t="s">
        <v>5261</v>
      </c>
      <c r="BV1884" s="97" t="s">
        <v>1342</v>
      </c>
      <c r="BW1884" s="97" t="s">
        <v>3488</v>
      </c>
    </row>
    <row r="1885" spans="51:75" x14ac:dyDescent="0.3">
      <c r="AY1885" s="124" t="e">
        <f>VLOOKUP(C1885,#REF!, 2,FALSE)</f>
        <v>#REF!</v>
      </c>
      <c r="BM1885" s="97" t="s">
        <v>990</v>
      </c>
      <c r="BN1885" s="97" t="s">
        <v>16971</v>
      </c>
      <c r="BO1885" s="97" t="s">
        <v>4414</v>
      </c>
      <c r="BU1885" s="97" t="s">
        <v>990</v>
      </c>
      <c r="BV1885" s="97" t="s">
        <v>16971</v>
      </c>
      <c r="BW1885" s="97" t="s">
        <v>4414</v>
      </c>
    </row>
    <row r="1886" spans="51:75" x14ac:dyDescent="0.3">
      <c r="AY1886" s="124" t="e">
        <f>VLOOKUP(C1886,#REF!, 2,FALSE)</f>
        <v>#REF!</v>
      </c>
      <c r="BM1886" s="97" t="s">
        <v>5262</v>
      </c>
      <c r="BN1886" s="97" t="s">
        <v>3191</v>
      </c>
      <c r="BO1886" s="97" t="s">
        <v>5263</v>
      </c>
      <c r="BU1886" s="97" t="s">
        <v>5262</v>
      </c>
      <c r="BV1886" s="97" t="s">
        <v>3191</v>
      </c>
      <c r="BW1886" s="97" t="s">
        <v>5263</v>
      </c>
    </row>
    <row r="1887" spans="51:75" x14ac:dyDescent="0.3">
      <c r="AY1887" s="124" t="e">
        <f>VLOOKUP(C1887,#REF!, 2,FALSE)</f>
        <v>#REF!</v>
      </c>
      <c r="BM1887" s="97" t="s">
        <v>5264</v>
      </c>
      <c r="BN1887" s="97" t="s">
        <v>3026</v>
      </c>
      <c r="BO1887" s="97" t="s">
        <v>5265</v>
      </c>
      <c r="BU1887" s="97" t="s">
        <v>5264</v>
      </c>
      <c r="BV1887" s="97" t="s">
        <v>3026</v>
      </c>
      <c r="BW1887" s="97" t="s">
        <v>5265</v>
      </c>
    </row>
    <row r="1888" spans="51:75" x14ac:dyDescent="0.3">
      <c r="AY1888" s="124" t="e">
        <f>VLOOKUP(C1888,#REF!, 2,FALSE)</f>
        <v>#REF!</v>
      </c>
      <c r="BM1888" s="97" t="s">
        <v>5266</v>
      </c>
      <c r="BN1888" s="97" t="s">
        <v>3191</v>
      </c>
      <c r="BO1888" s="97" t="s">
        <v>5267</v>
      </c>
      <c r="BU1888" s="97" t="s">
        <v>5266</v>
      </c>
      <c r="BV1888" s="97" t="s">
        <v>3191</v>
      </c>
      <c r="BW1888" s="97" t="s">
        <v>5267</v>
      </c>
    </row>
    <row r="1889" spans="51:75" x14ac:dyDescent="0.3">
      <c r="AY1889" s="124" t="e">
        <f>VLOOKUP(C1889,#REF!, 2,FALSE)</f>
        <v>#REF!</v>
      </c>
      <c r="BM1889" s="97" t="s">
        <v>5268</v>
      </c>
      <c r="BN1889" s="97" t="s">
        <v>3043</v>
      </c>
      <c r="BO1889" s="97" t="s">
        <v>5269</v>
      </c>
      <c r="BU1889" s="97" t="s">
        <v>5268</v>
      </c>
      <c r="BV1889" s="97" t="s">
        <v>3043</v>
      </c>
      <c r="BW1889" s="97" t="s">
        <v>5269</v>
      </c>
    </row>
    <row r="1890" spans="51:75" x14ac:dyDescent="0.3">
      <c r="AY1890" s="124" t="e">
        <f>VLOOKUP(C1890,#REF!, 2,FALSE)</f>
        <v>#REF!</v>
      </c>
      <c r="BM1890" s="97" t="s">
        <v>5270</v>
      </c>
      <c r="BN1890" s="97" t="s">
        <v>3191</v>
      </c>
      <c r="BO1890" s="97" t="s">
        <v>5271</v>
      </c>
      <c r="BU1890" s="97" t="s">
        <v>5270</v>
      </c>
      <c r="BV1890" s="97" t="s">
        <v>3191</v>
      </c>
      <c r="BW1890" s="97" t="s">
        <v>5271</v>
      </c>
    </row>
    <row r="1891" spans="51:75" x14ac:dyDescent="0.3">
      <c r="AY1891" s="124" t="e">
        <f>VLOOKUP(C1891,#REF!, 2,FALSE)</f>
        <v>#REF!</v>
      </c>
      <c r="BM1891" s="97" t="s">
        <v>991</v>
      </c>
      <c r="BN1891" s="97" t="s">
        <v>1139</v>
      </c>
      <c r="BO1891" s="97" t="s">
        <v>1265</v>
      </c>
      <c r="BU1891" s="97" t="s">
        <v>991</v>
      </c>
      <c r="BV1891" s="97" t="s">
        <v>1139</v>
      </c>
      <c r="BW1891" s="97" t="s">
        <v>1265</v>
      </c>
    </row>
    <row r="1892" spans="51:75" x14ac:dyDescent="0.3">
      <c r="AY1892" s="124" t="e">
        <f>VLOOKUP(C1892,#REF!, 2,FALSE)</f>
        <v>#REF!</v>
      </c>
      <c r="BM1892" s="97" t="s">
        <v>5272</v>
      </c>
      <c r="BN1892" s="97" t="s">
        <v>1342</v>
      </c>
      <c r="BO1892" s="97" t="s">
        <v>3598</v>
      </c>
      <c r="BU1892" s="97" t="s">
        <v>5272</v>
      </c>
      <c r="BV1892" s="97" t="s">
        <v>1342</v>
      </c>
      <c r="BW1892" s="97" t="s">
        <v>3598</v>
      </c>
    </row>
    <row r="1893" spans="51:75" x14ac:dyDescent="0.3">
      <c r="AY1893" s="124" t="e">
        <f>VLOOKUP(C1893,#REF!, 2,FALSE)</f>
        <v>#REF!</v>
      </c>
      <c r="BM1893" s="97" t="s">
        <v>5273</v>
      </c>
      <c r="BN1893" s="97" t="s">
        <v>3043</v>
      </c>
      <c r="BO1893" s="97" t="s">
        <v>5274</v>
      </c>
      <c r="BU1893" s="97" t="s">
        <v>5273</v>
      </c>
      <c r="BV1893" s="97" t="s">
        <v>3043</v>
      </c>
      <c r="BW1893" s="97" t="s">
        <v>5274</v>
      </c>
    </row>
    <row r="1894" spans="51:75" x14ac:dyDescent="0.3">
      <c r="AY1894" s="124" t="e">
        <f>VLOOKUP(C1894,#REF!, 2,FALSE)</f>
        <v>#REF!</v>
      </c>
      <c r="BM1894" s="97" t="s">
        <v>5275</v>
      </c>
      <c r="BN1894" s="97" t="s">
        <v>1342</v>
      </c>
      <c r="BO1894" s="97" t="s">
        <v>5277</v>
      </c>
      <c r="BU1894" s="97" t="s">
        <v>5275</v>
      </c>
      <c r="BV1894" s="97" t="s">
        <v>1342</v>
      </c>
      <c r="BW1894" s="97" t="s">
        <v>5277</v>
      </c>
    </row>
    <row r="1895" spans="51:75" x14ac:dyDescent="0.3">
      <c r="AY1895" s="124" t="e">
        <f>VLOOKUP(C1895,#REF!, 2,FALSE)</f>
        <v>#REF!</v>
      </c>
      <c r="BM1895" s="97" t="s">
        <v>5278</v>
      </c>
      <c r="BN1895" s="97" t="s">
        <v>3191</v>
      </c>
      <c r="BO1895" s="97" t="s">
        <v>3270</v>
      </c>
      <c r="BU1895" s="97" t="s">
        <v>5278</v>
      </c>
      <c r="BV1895" s="97" t="s">
        <v>3191</v>
      </c>
      <c r="BW1895" s="97" t="s">
        <v>3270</v>
      </c>
    </row>
    <row r="1896" spans="51:75" x14ac:dyDescent="0.3">
      <c r="AY1896" s="124" t="e">
        <f>VLOOKUP(C1896,#REF!, 2,FALSE)</f>
        <v>#REF!</v>
      </c>
      <c r="BM1896" s="97" t="s">
        <v>5280</v>
      </c>
      <c r="BN1896" s="97" t="s">
        <v>16968</v>
      </c>
      <c r="BO1896" s="97" t="s">
        <v>936</v>
      </c>
      <c r="BU1896" s="97" t="s">
        <v>5280</v>
      </c>
      <c r="BV1896" s="97" t="s">
        <v>16968</v>
      </c>
      <c r="BW1896" s="97" t="s">
        <v>936</v>
      </c>
    </row>
    <row r="1897" spans="51:75" x14ac:dyDescent="0.3">
      <c r="AY1897" s="124" t="e">
        <f>VLOOKUP(C1897,#REF!, 2,FALSE)</f>
        <v>#REF!</v>
      </c>
      <c r="BM1897" s="97" t="s">
        <v>5281</v>
      </c>
      <c r="BN1897" s="97" t="s">
        <v>787</v>
      </c>
      <c r="BO1897" s="97" t="s">
        <v>936</v>
      </c>
      <c r="BU1897" s="97" t="s">
        <v>5281</v>
      </c>
      <c r="BV1897" s="97" t="s">
        <v>787</v>
      </c>
      <c r="BW1897" s="97" t="s">
        <v>936</v>
      </c>
    </row>
    <row r="1898" spans="51:75" x14ac:dyDescent="0.3">
      <c r="AY1898" s="124" t="e">
        <f>VLOOKUP(C1898,#REF!, 2,FALSE)</f>
        <v>#REF!</v>
      </c>
      <c r="BM1898" s="97" t="s">
        <v>5282</v>
      </c>
      <c r="BN1898" s="97" t="s">
        <v>3191</v>
      </c>
      <c r="BO1898" s="97" t="s">
        <v>2983</v>
      </c>
      <c r="BU1898" s="97" t="s">
        <v>5282</v>
      </c>
      <c r="BV1898" s="97" t="s">
        <v>3191</v>
      </c>
      <c r="BW1898" s="97" t="s">
        <v>2983</v>
      </c>
    </row>
    <row r="1899" spans="51:75" x14ac:dyDescent="0.3">
      <c r="AY1899" s="124" t="e">
        <f>VLOOKUP(C1899,#REF!, 2,FALSE)</f>
        <v>#REF!</v>
      </c>
      <c r="BM1899" s="97" t="s">
        <v>5283</v>
      </c>
      <c r="BN1899" s="97" t="s">
        <v>1342</v>
      </c>
      <c r="BO1899" s="97" t="s">
        <v>665</v>
      </c>
      <c r="BU1899" s="97" t="s">
        <v>5283</v>
      </c>
      <c r="BV1899" s="97" t="s">
        <v>1342</v>
      </c>
      <c r="BW1899" s="97" t="s">
        <v>665</v>
      </c>
    </row>
    <row r="1900" spans="51:75" x14ac:dyDescent="0.3">
      <c r="AY1900" s="124" t="e">
        <f>VLOOKUP(C1900,#REF!, 2,FALSE)</f>
        <v>#REF!</v>
      </c>
      <c r="BM1900" s="97" t="s">
        <v>5284</v>
      </c>
      <c r="BN1900" s="97" t="s">
        <v>3191</v>
      </c>
      <c r="BO1900" s="97" t="s">
        <v>4623</v>
      </c>
      <c r="BU1900" s="97" t="s">
        <v>5284</v>
      </c>
      <c r="BV1900" s="97" t="s">
        <v>3191</v>
      </c>
      <c r="BW1900" s="97" t="s">
        <v>4623</v>
      </c>
    </row>
    <row r="1901" spans="51:75" x14ac:dyDescent="0.3">
      <c r="AY1901" s="124" t="e">
        <f>VLOOKUP(C1901,#REF!, 2,FALSE)</f>
        <v>#REF!</v>
      </c>
      <c r="BM1901" s="97" t="s">
        <v>1021</v>
      </c>
      <c r="BN1901" s="97" t="s">
        <v>3043</v>
      </c>
      <c r="BO1901" s="97" t="s">
        <v>2310</v>
      </c>
      <c r="BU1901" s="97" t="s">
        <v>1021</v>
      </c>
      <c r="BV1901" s="97" t="s">
        <v>3043</v>
      </c>
      <c r="BW1901" s="97" t="s">
        <v>2310</v>
      </c>
    </row>
    <row r="1902" spans="51:75" x14ac:dyDescent="0.3">
      <c r="AY1902" s="124" t="e">
        <f>VLOOKUP(C1902,#REF!, 2,FALSE)</f>
        <v>#REF!</v>
      </c>
      <c r="BM1902" s="97" t="s">
        <v>5285</v>
      </c>
      <c r="BN1902" s="97" t="s">
        <v>661</v>
      </c>
      <c r="BO1902" s="97" t="s">
        <v>5286</v>
      </c>
      <c r="BU1902" s="97" t="s">
        <v>5285</v>
      </c>
      <c r="BV1902" s="97" t="s">
        <v>661</v>
      </c>
      <c r="BW1902" s="97" t="s">
        <v>5286</v>
      </c>
    </row>
    <row r="1903" spans="51:75" x14ac:dyDescent="0.3">
      <c r="AY1903" s="124" t="e">
        <f>VLOOKUP(C1903,#REF!, 2,FALSE)</f>
        <v>#REF!</v>
      </c>
      <c r="BM1903" s="97" t="s">
        <v>5287</v>
      </c>
      <c r="BN1903" s="97" t="s">
        <v>2979</v>
      </c>
      <c r="BO1903" s="97" t="s">
        <v>935</v>
      </c>
      <c r="BU1903" s="97" t="s">
        <v>5287</v>
      </c>
      <c r="BV1903" s="97" t="s">
        <v>2979</v>
      </c>
      <c r="BW1903" s="97" t="s">
        <v>935</v>
      </c>
    </row>
    <row r="1904" spans="51:75" x14ac:dyDescent="0.3">
      <c r="AY1904" s="124" t="e">
        <f>VLOOKUP(C1904,#REF!, 2,FALSE)</f>
        <v>#REF!</v>
      </c>
      <c r="BM1904" s="97" t="s">
        <v>5288</v>
      </c>
      <c r="BN1904" s="97" t="s">
        <v>3191</v>
      </c>
      <c r="BO1904" s="97" t="s">
        <v>2983</v>
      </c>
      <c r="BU1904" s="97" t="s">
        <v>5288</v>
      </c>
      <c r="BV1904" s="97" t="s">
        <v>3191</v>
      </c>
      <c r="BW1904" s="97" t="s">
        <v>2983</v>
      </c>
    </row>
    <row r="1905" spans="51:75" x14ac:dyDescent="0.3">
      <c r="AY1905" s="124" t="e">
        <f>VLOOKUP(C1905,#REF!, 2,FALSE)</f>
        <v>#REF!</v>
      </c>
      <c r="BM1905" s="97" t="s">
        <v>5289</v>
      </c>
      <c r="BN1905" s="97" t="s">
        <v>3191</v>
      </c>
      <c r="BO1905" s="97" t="s">
        <v>622</v>
      </c>
      <c r="BU1905" s="97" t="s">
        <v>5289</v>
      </c>
      <c r="BV1905" s="97" t="s">
        <v>3191</v>
      </c>
      <c r="BW1905" s="97" t="s">
        <v>622</v>
      </c>
    </row>
    <row r="1906" spans="51:75" x14ac:dyDescent="0.3">
      <c r="AY1906" s="124" t="e">
        <f>VLOOKUP(C1906,#REF!, 2,FALSE)</f>
        <v>#REF!</v>
      </c>
      <c r="BM1906" s="97" t="s">
        <v>5290</v>
      </c>
      <c r="BN1906" s="97" t="s">
        <v>3191</v>
      </c>
      <c r="BO1906" s="97" t="s">
        <v>5291</v>
      </c>
      <c r="BU1906" s="97" t="s">
        <v>5290</v>
      </c>
      <c r="BV1906" s="97" t="s">
        <v>3191</v>
      </c>
      <c r="BW1906" s="97" t="s">
        <v>5291</v>
      </c>
    </row>
    <row r="1907" spans="51:75" x14ac:dyDescent="0.3">
      <c r="AY1907" s="124" t="e">
        <f>VLOOKUP(C1907,#REF!, 2,FALSE)</f>
        <v>#REF!</v>
      </c>
      <c r="BM1907" s="97" t="s">
        <v>1022</v>
      </c>
      <c r="BN1907" s="97" t="s">
        <v>3237</v>
      </c>
      <c r="BO1907" s="97" t="s">
        <v>3795</v>
      </c>
      <c r="BU1907" s="97" t="s">
        <v>1022</v>
      </c>
      <c r="BV1907" s="97" t="s">
        <v>3237</v>
      </c>
      <c r="BW1907" s="97" t="s">
        <v>3795</v>
      </c>
    </row>
    <row r="1908" spans="51:75" x14ac:dyDescent="0.3">
      <c r="AY1908" s="124" t="e">
        <f>VLOOKUP(C1908,#REF!, 2,FALSE)</f>
        <v>#REF!</v>
      </c>
      <c r="BM1908" s="97" t="s">
        <v>149</v>
      </c>
      <c r="BN1908" s="97" t="s">
        <v>1342</v>
      </c>
      <c r="BO1908" s="97" t="s">
        <v>5292</v>
      </c>
      <c r="BU1908" s="97" t="s">
        <v>149</v>
      </c>
      <c r="BV1908" s="97" t="s">
        <v>1342</v>
      </c>
      <c r="BW1908" s="97" t="s">
        <v>5292</v>
      </c>
    </row>
    <row r="1909" spans="51:75" x14ac:dyDescent="0.3">
      <c r="AY1909" s="124" t="e">
        <f>VLOOKUP(C1909,#REF!, 2,FALSE)</f>
        <v>#REF!</v>
      </c>
      <c r="BM1909" s="97" t="s">
        <v>5293</v>
      </c>
      <c r="BN1909" s="97" t="s">
        <v>1342</v>
      </c>
      <c r="BO1909" s="97" t="s">
        <v>5294</v>
      </c>
      <c r="BU1909" s="97" t="s">
        <v>5293</v>
      </c>
      <c r="BV1909" s="97" t="s">
        <v>1342</v>
      </c>
      <c r="BW1909" s="97" t="s">
        <v>5294</v>
      </c>
    </row>
    <row r="1910" spans="51:75" x14ac:dyDescent="0.3">
      <c r="AY1910" s="124" t="e">
        <f>VLOOKUP(C1910,#REF!, 2,FALSE)</f>
        <v>#REF!</v>
      </c>
      <c r="BM1910" s="97" t="s">
        <v>5295</v>
      </c>
      <c r="BN1910" s="97" t="s">
        <v>3003</v>
      </c>
      <c r="BO1910" s="97" t="s">
        <v>615</v>
      </c>
      <c r="BU1910" s="97" t="s">
        <v>5295</v>
      </c>
      <c r="BV1910" s="97" t="s">
        <v>3003</v>
      </c>
      <c r="BW1910" s="97" t="s">
        <v>615</v>
      </c>
    </row>
    <row r="1911" spans="51:75" x14ac:dyDescent="0.3">
      <c r="AY1911" s="124" t="e">
        <f>VLOOKUP(C1911,#REF!, 2,FALSE)</f>
        <v>#REF!</v>
      </c>
      <c r="BM1911" s="97" t="s">
        <v>5296</v>
      </c>
      <c r="BN1911" s="97" t="s">
        <v>3043</v>
      </c>
      <c r="BO1911" s="97" t="s">
        <v>1693</v>
      </c>
      <c r="BU1911" s="97" t="s">
        <v>5296</v>
      </c>
      <c r="BV1911" s="97" t="s">
        <v>3043</v>
      </c>
      <c r="BW1911" s="97" t="s">
        <v>1693</v>
      </c>
    </row>
    <row r="1912" spans="51:75" x14ac:dyDescent="0.3">
      <c r="AY1912" s="124" t="e">
        <f>VLOOKUP(C1912,#REF!, 2,FALSE)</f>
        <v>#REF!</v>
      </c>
      <c r="BM1912" s="97" t="s">
        <v>5297</v>
      </c>
      <c r="BN1912" s="97" t="s">
        <v>3191</v>
      </c>
      <c r="BO1912" s="97" t="s">
        <v>5075</v>
      </c>
      <c r="BU1912" s="97" t="s">
        <v>5297</v>
      </c>
      <c r="BV1912" s="97" t="s">
        <v>3191</v>
      </c>
      <c r="BW1912" s="97" t="s">
        <v>5075</v>
      </c>
    </row>
    <row r="1913" spans="51:75" x14ac:dyDescent="0.3">
      <c r="AY1913" s="124" t="e">
        <f>VLOOKUP(C1913,#REF!, 2,FALSE)</f>
        <v>#REF!</v>
      </c>
      <c r="BM1913" s="97" t="s">
        <v>5298</v>
      </c>
      <c r="BN1913" s="97" t="s">
        <v>3026</v>
      </c>
      <c r="BO1913" s="97" t="s">
        <v>2983</v>
      </c>
      <c r="BU1913" s="97" t="s">
        <v>5298</v>
      </c>
      <c r="BV1913" s="97" t="s">
        <v>3026</v>
      </c>
      <c r="BW1913" s="97" t="s">
        <v>2983</v>
      </c>
    </row>
    <row r="1914" spans="51:75" x14ac:dyDescent="0.3">
      <c r="AY1914" s="124" t="e">
        <f>VLOOKUP(C1914,#REF!, 2,FALSE)</f>
        <v>#REF!</v>
      </c>
      <c r="BM1914" s="97" t="s">
        <v>5299</v>
      </c>
      <c r="BN1914" s="97" t="s">
        <v>3191</v>
      </c>
      <c r="BO1914" s="97" t="s">
        <v>2473</v>
      </c>
      <c r="BU1914" s="97" t="s">
        <v>5299</v>
      </c>
      <c r="BV1914" s="97" t="s">
        <v>3191</v>
      </c>
      <c r="BW1914" s="97" t="s">
        <v>2473</v>
      </c>
    </row>
    <row r="1915" spans="51:75" x14ac:dyDescent="0.3">
      <c r="AY1915" s="124" t="e">
        <f>VLOOKUP(C1915,#REF!, 2,FALSE)</f>
        <v>#REF!</v>
      </c>
      <c r="BM1915" s="97" t="s">
        <v>5301</v>
      </c>
      <c r="BN1915" s="97" t="s">
        <v>3191</v>
      </c>
      <c r="BO1915" s="97" t="s">
        <v>2109</v>
      </c>
      <c r="BU1915" s="97" t="s">
        <v>5301</v>
      </c>
      <c r="BV1915" s="97" t="s">
        <v>3191</v>
      </c>
      <c r="BW1915" s="97" t="s">
        <v>2109</v>
      </c>
    </row>
    <row r="1916" spans="51:75" x14ac:dyDescent="0.3">
      <c r="AY1916" s="124" t="e">
        <f>VLOOKUP(C1916,#REF!, 2,FALSE)</f>
        <v>#REF!</v>
      </c>
      <c r="BM1916" s="97" t="s">
        <v>5302</v>
      </c>
      <c r="BN1916" s="97" t="s">
        <v>16970</v>
      </c>
      <c r="BO1916" s="97" t="s">
        <v>2473</v>
      </c>
      <c r="BU1916" s="97" t="s">
        <v>5302</v>
      </c>
      <c r="BV1916" s="97" t="s">
        <v>16970</v>
      </c>
      <c r="BW1916" s="97" t="s">
        <v>2473</v>
      </c>
    </row>
    <row r="1917" spans="51:75" x14ac:dyDescent="0.3">
      <c r="AY1917" s="124" t="e">
        <f>VLOOKUP(C1917,#REF!, 2,FALSE)</f>
        <v>#REF!</v>
      </c>
      <c r="BM1917" s="97" t="s">
        <v>5303</v>
      </c>
      <c r="BN1917" s="97" t="s">
        <v>1342</v>
      </c>
      <c r="BO1917" s="97" t="s">
        <v>729</v>
      </c>
      <c r="BU1917" s="97" t="s">
        <v>5303</v>
      </c>
      <c r="BV1917" s="97" t="s">
        <v>1342</v>
      </c>
      <c r="BW1917" s="97" t="s">
        <v>729</v>
      </c>
    </row>
    <row r="1918" spans="51:75" x14ac:dyDescent="0.3">
      <c r="AY1918" s="124" t="e">
        <f>VLOOKUP(C1918,#REF!, 2,FALSE)</f>
        <v>#REF!</v>
      </c>
      <c r="BM1918" s="97" t="s">
        <v>81</v>
      </c>
      <c r="BN1918" s="97" t="s">
        <v>1342</v>
      </c>
      <c r="BO1918" s="97" t="s">
        <v>5305</v>
      </c>
      <c r="BU1918" s="97" t="s">
        <v>81</v>
      </c>
      <c r="BV1918" s="97" t="s">
        <v>1342</v>
      </c>
      <c r="BW1918" s="97" t="s">
        <v>5305</v>
      </c>
    </row>
    <row r="1919" spans="51:75" x14ac:dyDescent="0.3">
      <c r="AY1919" s="124" t="e">
        <f>VLOOKUP(C1919,#REF!, 2,FALSE)</f>
        <v>#REF!</v>
      </c>
      <c r="BM1919" s="97" t="s">
        <v>5306</v>
      </c>
      <c r="BN1919" s="97" t="s">
        <v>849</v>
      </c>
      <c r="BO1919" s="97" t="s">
        <v>2983</v>
      </c>
      <c r="BU1919" s="97" t="s">
        <v>5306</v>
      </c>
      <c r="BV1919" s="97" t="s">
        <v>849</v>
      </c>
      <c r="BW1919" s="97" t="s">
        <v>2983</v>
      </c>
    </row>
    <row r="1920" spans="51:75" x14ac:dyDescent="0.3">
      <c r="AY1920" s="124" t="e">
        <f>VLOOKUP(C1920,#REF!, 2,FALSE)</f>
        <v>#REF!</v>
      </c>
      <c r="BM1920" s="97" t="s">
        <v>5307</v>
      </c>
      <c r="BN1920" s="97" t="s">
        <v>617</v>
      </c>
      <c r="BO1920" s="97" t="s">
        <v>4573</v>
      </c>
      <c r="BU1920" s="97" t="s">
        <v>5307</v>
      </c>
      <c r="BV1920" s="97" t="s">
        <v>617</v>
      </c>
      <c r="BW1920" s="97" t="s">
        <v>4573</v>
      </c>
    </row>
    <row r="1921" spans="51:75" x14ac:dyDescent="0.3">
      <c r="AY1921" s="124" t="e">
        <f>VLOOKUP(C1921,#REF!, 2,FALSE)</f>
        <v>#REF!</v>
      </c>
      <c r="BM1921" s="97" t="s">
        <v>5308</v>
      </c>
      <c r="BN1921" s="97" t="s">
        <v>3191</v>
      </c>
      <c r="BO1921" s="97" t="s">
        <v>2379</v>
      </c>
      <c r="BU1921" s="97" t="s">
        <v>5308</v>
      </c>
      <c r="BV1921" s="97" t="s">
        <v>3191</v>
      </c>
      <c r="BW1921" s="97" t="s">
        <v>2379</v>
      </c>
    </row>
    <row r="1922" spans="51:75" x14ac:dyDescent="0.3">
      <c r="AY1922" s="124" t="e">
        <f>VLOOKUP(C1922,#REF!, 2,FALSE)</f>
        <v>#REF!</v>
      </c>
      <c r="BM1922" s="97" t="s">
        <v>5309</v>
      </c>
      <c r="BN1922" s="97" t="s">
        <v>3191</v>
      </c>
      <c r="BO1922" s="97" t="s">
        <v>5310</v>
      </c>
      <c r="BU1922" s="97" t="s">
        <v>5309</v>
      </c>
      <c r="BV1922" s="97" t="s">
        <v>3191</v>
      </c>
      <c r="BW1922" s="97" t="s">
        <v>5310</v>
      </c>
    </row>
    <row r="1923" spans="51:75" x14ac:dyDescent="0.3">
      <c r="AY1923" s="124" t="e">
        <f>VLOOKUP(C1923,#REF!, 2,FALSE)</f>
        <v>#REF!</v>
      </c>
      <c r="BM1923" s="97" t="s">
        <v>161</v>
      </c>
      <c r="BN1923" s="97" t="s">
        <v>619</v>
      </c>
      <c r="BO1923" s="97" t="s">
        <v>5311</v>
      </c>
      <c r="BU1923" s="97" t="s">
        <v>161</v>
      </c>
      <c r="BV1923" s="97" t="s">
        <v>619</v>
      </c>
      <c r="BW1923" s="97" t="s">
        <v>5311</v>
      </c>
    </row>
    <row r="1924" spans="51:75" x14ac:dyDescent="0.3">
      <c r="AY1924" s="124" t="e">
        <f>VLOOKUP(C1924,#REF!, 2,FALSE)</f>
        <v>#REF!</v>
      </c>
      <c r="BM1924" s="97" t="s">
        <v>1023</v>
      </c>
      <c r="BN1924" s="97" t="s">
        <v>3191</v>
      </c>
      <c r="BO1924" s="97" t="s">
        <v>5312</v>
      </c>
      <c r="BU1924" s="97" t="s">
        <v>1023</v>
      </c>
      <c r="BV1924" s="97" t="s">
        <v>3191</v>
      </c>
      <c r="BW1924" s="97" t="s">
        <v>5312</v>
      </c>
    </row>
    <row r="1925" spans="51:75" x14ac:dyDescent="0.3">
      <c r="AY1925" s="124" t="e">
        <f>VLOOKUP(C1925,#REF!, 2,FALSE)</f>
        <v>#REF!</v>
      </c>
      <c r="BM1925" s="97" t="s">
        <v>5313</v>
      </c>
      <c r="BN1925" s="97" t="s">
        <v>616</v>
      </c>
      <c r="BO1925" s="97" t="s">
        <v>3352</v>
      </c>
      <c r="BU1925" s="97" t="s">
        <v>5313</v>
      </c>
      <c r="BV1925" s="97" t="s">
        <v>616</v>
      </c>
      <c r="BW1925" s="97" t="s">
        <v>3352</v>
      </c>
    </row>
    <row r="1926" spans="51:75" x14ac:dyDescent="0.3">
      <c r="AY1926" s="124" t="e">
        <f>VLOOKUP(C1926,#REF!, 2,FALSE)</f>
        <v>#REF!</v>
      </c>
      <c r="BM1926" s="97" t="s">
        <v>5314</v>
      </c>
      <c r="BN1926" s="97" t="s">
        <v>3191</v>
      </c>
      <c r="BO1926" s="97" t="s">
        <v>2705</v>
      </c>
      <c r="BU1926" s="97" t="s">
        <v>5314</v>
      </c>
      <c r="BV1926" s="97" t="s">
        <v>3191</v>
      </c>
      <c r="BW1926" s="97" t="s">
        <v>2705</v>
      </c>
    </row>
    <row r="1927" spans="51:75" x14ac:dyDescent="0.3">
      <c r="AY1927" s="124" t="e">
        <f>VLOOKUP(C1927,#REF!, 2,FALSE)</f>
        <v>#REF!</v>
      </c>
      <c r="BM1927" s="97" t="s">
        <v>1024</v>
      </c>
      <c r="BN1927" s="97" t="s">
        <v>3191</v>
      </c>
      <c r="BO1927" s="97" t="s">
        <v>844</v>
      </c>
      <c r="BU1927" s="97" t="s">
        <v>1024</v>
      </c>
      <c r="BV1927" s="97" t="s">
        <v>3191</v>
      </c>
      <c r="BW1927" s="97" t="s">
        <v>844</v>
      </c>
    </row>
    <row r="1928" spans="51:75" x14ac:dyDescent="0.3">
      <c r="AY1928" s="124" t="e">
        <f>VLOOKUP(C1928,#REF!, 2,FALSE)</f>
        <v>#REF!</v>
      </c>
      <c r="BM1928" s="97" t="s">
        <v>5315</v>
      </c>
      <c r="BN1928" s="97" t="s">
        <v>3191</v>
      </c>
      <c r="BO1928" s="97" t="s">
        <v>5316</v>
      </c>
      <c r="BU1928" s="97" t="s">
        <v>5315</v>
      </c>
      <c r="BV1928" s="97" t="s">
        <v>3191</v>
      </c>
      <c r="BW1928" s="97" t="s">
        <v>5316</v>
      </c>
    </row>
    <row r="1929" spans="51:75" x14ac:dyDescent="0.3">
      <c r="AY1929" s="124" t="e">
        <f>VLOOKUP(C1929,#REF!, 2,FALSE)</f>
        <v>#REF!</v>
      </c>
      <c r="BM1929" s="97" t="s">
        <v>5317</v>
      </c>
      <c r="BN1929" s="97" t="s">
        <v>3191</v>
      </c>
      <c r="BO1929" s="97" t="s">
        <v>5318</v>
      </c>
      <c r="BU1929" s="97" t="s">
        <v>5317</v>
      </c>
      <c r="BV1929" s="97" t="s">
        <v>3191</v>
      </c>
      <c r="BW1929" s="97" t="s">
        <v>5318</v>
      </c>
    </row>
    <row r="1930" spans="51:75" x14ac:dyDescent="0.3">
      <c r="AY1930" s="124" t="e">
        <f>VLOOKUP(C1930,#REF!, 2,FALSE)</f>
        <v>#REF!</v>
      </c>
      <c r="BM1930" s="97" t="s">
        <v>5319</v>
      </c>
      <c r="BN1930" s="97" t="s">
        <v>1272</v>
      </c>
      <c r="BO1930" s="97" t="s">
        <v>5320</v>
      </c>
      <c r="BU1930" s="97" t="s">
        <v>5319</v>
      </c>
      <c r="BV1930" s="97" t="s">
        <v>1272</v>
      </c>
      <c r="BW1930" s="97" t="s">
        <v>5320</v>
      </c>
    </row>
    <row r="1931" spans="51:75" x14ac:dyDescent="0.3">
      <c r="AY1931" s="124" t="e">
        <f>VLOOKUP(C1931,#REF!, 2,FALSE)</f>
        <v>#REF!</v>
      </c>
      <c r="BM1931" s="97" t="s">
        <v>5321</v>
      </c>
      <c r="BN1931" s="97" t="s">
        <v>3191</v>
      </c>
      <c r="BO1931" s="97" t="s">
        <v>5322</v>
      </c>
      <c r="BU1931" s="97" t="s">
        <v>5321</v>
      </c>
      <c r="BV1931" s="97" t="s">
        <v>3191</v>
      </c>
      <c r="BW1931" s="97" t="s">
        <v>5322</v>
      </c>
    </row>
    <row r="1932" spans="51:75" x14ac:dyDescent="0.3">
      <c r="AY1932" s="124" t="e">
        <f>VLOOKUP(C1932,#REF!, 2,FALSE)</f>
        <v>#REF!</v>
      </c>
      <c r="BM1932" s="97" t="s">
        <v>1025</v>
      </c>
      <c r="BN1932" s="97" t="s">
        <v>3191</v>
      </c>
      <c r="BO1932" s="97" t="s">
        <v>5323</v>
      </c>
      <c r="BU1932" s="97" t="s">
        <v>1025</v>
      </c>
      <c r="BV1932" s="97" t="s">
        <v>3191</v>
      </c>
      <c r="BW1932" s="97" t="s">
        <v>5323</v>
      </c>
    </row>
    <row r="1933" spans="51:75" x14ac:dyDescent="0.3">
      <c r="AY1933" s="124" t="e">
        <f>VLOOKUP(C1933,#REF!, 2,FALSE)</f>
        <v>#REF!</v>
      </c>
      <c r="BM1933" s="97" t="s">
        <v>148</v>
      </c>
      <c r="BN1933" s="97" t="s">
        <v>3191</v>
      </c>
      <c r="BO1933" s="97" t="s">
        <v>5324</v>
      </c>
      <c r="BU1933" s="97" t="s">
        <v>148</v>
      </c>
      <c r="BV1933" s="97" t="s">
        <v>3191</v>
      </c>
      <c r="BW1933" s="97" t="s">
        <v>5324</v>
      </c>
    </row>
    <row r="1934" spans="51:75" x14ac:dyDescent="0.3">
      <c r="AY1934" s="124" t="e">
        <f>VLOOKUP(C1934,#REF!, 2,FALSE)</f>
        <v>#REF!</v>
      </c>
      <c r="BM1934" s="97" t="s">
        <v>147</v>
      </c>
      <c r="BN1934" s="97" t="s">
        <v>3191</v>
      </c>
      <c r="BO1934" s="97" t="s">
        <v>5325</v>
      </c>
      <c r="BU1934" s="97" t="s">
        <v>147</v>
      </c>
      <c r="BV1934" s="97" t="s">
        <v>3191</v>
      </c>
      <c r="BW1934" s="97" t="s">
        <v>5325</v>
      </c>
    </row>
    <row r="1935" spans="51:75" x14ac:dyDescent="0.3">
      <c r="AY1935" s="124" t="e">
        <f>VLOOKUP(C1935,#REF!, 2,FALSE)</f>
        <v>#REF!</v>
      </c>
      <c r="BM1935" s="97" t="s">
        <v>5326</v>
      </c>
      <c r="BN1935" s="97" t="s">
        <v>3191</v>
      </c>
      <c r="BO1935" s="97" t="s">
        <v>5327</v>
      </c>
      <c r="BU1935" s="97" t="s">
        <v>5326</v>
      </c>
      <c r="BV1935" s="97" t="s">
        <v>3191</v>
      </c>
      <c r="BW1935" s="97" t="s">
        <v>5327</v>
      </c>
    </row>
    <row r="1936" spans="51:75" x14ac:dyDescent="0.3">
      <c r="AY1936" s="124" t="e">
        <f>VLOOKUP(C1936,#REF!, 2,FALSE)</f>
        <v>#REF!</v>
      </c>
      <c r="BM1936" s="97" t="s">
        <v>5329</v>
      </c>
      <c r="BN1936" s="97" t="s">
        <v>3191</v>
      </c>
      <c r="BO1936" s="97" t="s">
        <v>4703</v>
      </c>
      <c r="BU1936" s="97" t="s">
        <v>5329</v>
      </c>
      <c r="BV1936" s="97" t="s">
        <v>3191</v>
      </c>
      <c r="BW1936" s="97" t="s">
        <v>4703</v>
      </c>
    </row>
    <row r="1937" spans="51:75" x14ac:dyDescent="0.3">
      <c r="AY1937" s="124" t="e">
        <f>VLOOKUP(C1937,#REF!, 2,FALSE)</f>
        <v>#REF!</v>
      </c>
      <c r="BM1937" s="97" t="s">
        <v>146</v>
      </c>
      <c r="BN1937" s="97" t="s">
        <v>3191</v>
      </c>
      <c r="BO1937" s="97" t="s">
        <v>4481</v>
      </c>
      <c r="BU1937" s="97" t="s">
        <v>146</v>
      </c>
      <c r="BV1937" s="97" t="s">
        <v>3191</v>
      </c>
      <c r="BW1937" s="97" t="s">
        <v>4481</v>
      </c>
    </row>
    <row r="1938" spans="51:75" x14ac:dyDescent="0.3">
      <c r="AY1938" s="124" t="e">
        <f>VLOOKUP(C1938,#REF!, 2,FALSE)</f>
        <v>#REF!</v>
      </c>
      <c r="BM1938" s="97" t="s">
        <v>1026</v>
      </c>
      <c r="BN1938" s="97" t="s">
        <v>3191</v>
      </c>
      <c r="BO1938" s="97" t="s">
        <v>712</v>
      </c>
      <c r="BU1938" s="97" t="s">
        <v>1026</v>
      </c>
      <c r="BV1938" s="97" t="s">
        <v>3191</v>
      </c>
      <c r="BW1938" s="97" t="s">
        <v>712</v>
      </c>
    </row>
    <row r="1939" spans="51:75" x14ac:dyDescent="0.3">
      <c r="AY1939" s="124" t="e">
        <f>VLOOKUP(C1939,#REF!, 2,FALSE)</f>
        <v>#REF!</v>
      </c>
      <c r="BM1939" s="97" t="s">
        <v>82</v>
      </c>
      <c r="BN1939" s="97" t="s">
        <v>2983</v>
      </c>
      <c r="BO1939" s="97" t="s">
        <v>784</v>
      </c>
      <c r="BU1939" s="97" t="s">
        <v>82</v>
      </c>
      <c r="BV1939" s="97" t="s">
        <v>2983</v>
      </c>
      <c r="BW1939" s="97" t="s">
        <v>784</v>
      </c>
    </row>
    <row r="1940" spans="51:75" x14ac:dyDescent="0.3">
      <c r="AY1940" s="124" t="e">
        <f>VLOOKUP(C1940,#REF!, 2,FALSE)</f>
        <v>#REF!</v>
      </c>
      <c r="BM1940" s="97" t="s">
        <v>5331</v>
      </c>
      <c r="BN1940" s="97" t="s">
        <v>16968</v>
      </c>
      <c r="BO1940" s="97" t="s">
        <v>5332</v>
      </c>
      <c r="BU1940" s="97" t="s">
        <v>5331</v>
      </c>
      <c r="BV1940" s="97" t="s">
        <v>16968</v>
      </c>
      <c r="BW1940" s="97" t="s">
        <v>5332</v>
      </c>
    </row>
    <row r="1941" spans="51:75" x14ac:dyDescent="0.3">
      <c r="AY1941" s="124" t="e">
        <f>VLOOKUP(C1941,#REF!, 2,FALSE)</f>
        <v>#REF!</v>
      </c>
      <c r="BM1941" s="97" t="s">
        <v>5334</v>
      </c>
      <c r="BN1941" s="97" t="s">
        <v>849</v>
      </c>
      <c r="BO1941" s="97" t="s">
        <v>5332</v>
      </c>
      <c r="BU1941" s="97" t="s">
        <v>5334</v>
      </c>
      <c r="BV1941" s="97" t="s">
        <v>849</v>
      </c>
      <c r="BW1941" s="97" t="s">
        <v>5332</v>
      </c>
    </row>
    <row r="1942" spans="51:75" x14ac:dyDescent="0.3">
      <c r="AY1942" s="124" t="e">
        <f>VLOOKUP(C1942,#REF!, 2,FALSE)</f>
        <v>#REF!</v>
      </c>
      <c r="BM1942" s="97" t="s">
        <v>83</v>
      </c>
      <c r="BN1942" s="97" t="s">
        <v>849</v>
      </c>
      <c r="BO1942" s="97" t="s">
        <v>1666</v>
      </c>
      <c r="BU1942" s="97" t="s">
        <v>83</v>
      </c>
      <c r="BV1942" s="97" t="s">
        <v>849</v>
      </c>
      <c r="BW1942" s="97" t="s">
        <v>1666</v>
      </c>
    </row>
    <row r="1943" spans="51:75" x14ac:dyDescent="0.3">
      <c r="AY1943" s="124" t="e">
        <f>VLOOKUP(C1943,#REF!, 2,FALSE)</f>
        <v>#REF!</v>
      </c>
      <c r="BM1943" s="97" t="s">
        <v>84</v>
      </c>
      <c r="BN1943" s="97" t="s">
        <v>849</v>
      </c>
      <c r="BO1943" s="97" t="s">
        <v>3523</v>
      </c>
      <c r="BU1943" s="97" t="s">
        <v>84</v>
      </c>
      <c r="BV1943" s="97" t="s">
        <v>849</v>
      </c>
      <c r="BW1943" s="97" t="s">
        <v>3523</v>
      </c>
    </row>
    <row r="1944" spans="51:75" x14ac:dyDescent="0.3">
      <c r="AY1944" s="124" t="e">
        <f>VLOOKUP(C1944,#REF!, 2,FALSE)</f>
        <v>#REF!</v>
      </c>
      <c r="BM1944" s="97" t="s">
        <v>1027</v>
      </c>
      <c r="BN1944" s="97" t="s">
        <v>3191</v>
      </c>
      <c r="BO1944" s="97" t="s">
        <v>5336</v>
      </c>
      <c r="BU1944" s="97" t="s">
        <v>1027</v>
      </c>
      <c r="BV1944" s="97" t="s">
        <v>3191</v>
      </c>
      <c r="BW1944" s="97" t="s">
        <v>5336</v>
      </c>
    </row>
    <row r="1945" spans="51:75" x14ac:dyDescent="0.3">
      <c r="AY1945" s="124" t="e">
        <f>VLOOKUP(C1945,#REF!, 2,FALSE)</f>
        <v>#REF!</v>
      </c>
      <c r="BM1945" s="97" t="s">
        <v>1028</v>
      </c>
      <c r="BN1945" s="97" t="s">
        <v>862</v>
      </c>
      <c r="BO1945" s="97" t="s">
        <v>5337</v>
      </c>
      <c r="BU1945" s="97" t="s">
        <v>1028</v>
      </c>
      <c r="BV1945" s="97" t="s">
        <v>862</v>
      </c>
      <c r="BW1945" s="97" t="s">
        <v>5337</v>
      </c>
    </row>
    <row r="1946" spans="51:75" x14ac:dyDescent="0.3">
      <c r="AY1946" s="124" t="e">
        <f>VLOOKUP(C1946,#REF!, 2,FALSE)</f>
        <v>#REF!</v>
      </c>
      <c r="BM1946" s="97" t="s">
        <v>1029</v>
      </c>
      <c r="BN1946" s="97" t="s">
        <v>862</v>
      </c>
      <c r="BO1946" s="97" t="s">
        <v>5338</v>
      </c>
      <c r="BU1946" s="97" t="s">
        <v>1029</v>
      </c>
      <c r="BV1946" s="97" t="s">
        <v>862</v>
      </c>
      <c r="BW1946" s="97" t="s">
        <v>5338</v>
      </c>
    </row>
    <row r="1947" spans="51:75" x14ac:dyDescent="0.3">
      <c r="AY1947" s="124" t="e">
        <f>VLOOKUP(C1947,#REF!, 2,FALSE)</f>
        <v>#REF!</v>
      </c>
      <c r="BM1947" s="97" t="s">
        <v>1030</v>
      </c>
      <c r="BN1947" s="97" t="s">
        <v>862</v>
      </c>
      <c r="BO1947" s="97" t="s">
        <v>5339</v>
      </c>
      <c r="BU1947" s="97" t="s">
        <v>1030</v>
      </c>
      <c r="BV1947" s="97" t="s">
        <v>862</v>
      </c>
      <c r="BW1947" s="97" t="s">
        <v>5339</v>
      </c>
    </row>
    <row r="1948" spans="51:75" x14ac:dyDescent="0.3">
      <c r="AY1948" s="124" t="e">
        <f>VLOOKUP(C1948,#REF!, 2,FALSE)</f>
        <v>#REF!</v>
      </c>
      <c r="BM1948" s="97" t="s">
        <v>5340</v>
      </c>
      <c r="BN1948" s="97" t="s">
        <v>3191</v>
      </c>
      <c r="BO1948" s="97" t="s">
        <v>5341</v>
      </c>
      <c r="BU1948" s="97" t="s">
        <v>5340</v>
      </c>
      <c r="BV1948" s="97" t="s">
        <v>3191</v>
      </c>
      <c r="BW1948" s="97" t="s">
        <v>5341</v>
      </c>
    </row>
    <row r="1949" spans="51:75" x14ac:dyDescent="0.3">
      <c r="AY1949" s="124" t="e">
        <f>VLOOKUP(C1949,#REF!, 2,FALSE)</f>
        <v>#REF!</v>
      </c>
      <c r="BM1949" s="97" t="s">
        <v>1031</v>
      </c>
      <c r="BN1949" s="97" t="s">
        <v>3191</v>
      </c>
      <c r="BO1949" s="97" t="s">
        <v>5342</v>
      </c>
      <c r="BU1949" s="97" t="s">
        <v>1031</v>
      </c>
      <c r="BV1949" s="97" t="s">
        <v>3191</v>
      </c>
      <c r="BW1949" s="97" t="s">
        <v>5342</v>
      </c>
    </row>
    <row r="1950" spans="51:75" x14ac:dyDescent="0.3">
      <c r="AY1950" s="124" t="e">
        <f>VLOOKUP(C1950,#REF!, 2,FALSE)</f>
        <v>#REF!</v>
      </c>
      <c r="BM1950" s="97" t="s">
        <v>145</v>
      </c>
      <c r="BN1950" s="97" t="s">
        <v>3191</v>
      </c>
      <c r="BO1950" s="97" t="s">
        <v>5345</v>
      </c>
      <c r="BU1950" s="97" t="s">
        <v>145</v>
      </c>
      <c r="BV1950" s="97" t="s">
        <v>3191</v>
      </c>
      <c r="BW1950" s="97" t="s">
        <v>5345</v>
      </c>
    </row>
    <row r="1951" spans="51:75" x14ac:dyDescent="0.3">
      <c r="AY1951" s="124" t="e">
        <f>VLOOKUP(C1951,#REF!, 2,FALSE)</f>
        <v>#REF!</v>
      </c>
      <c r="BM1951" s="97" t="s">
        <v>165</v>
      </c>
      <c r="BN1951" s="97" t="s">
        <v>3191</v>
      </c>
      <c r="BO1951" s="97" t="s">
        <v>5346</v>
      </c>
      <c r="BU1951" s="97" t="s">
        <v>165</v>
      </c>
      <c r="BV1951" s="97" t="s">
        <v>3191</v>
      </c>
      <c r="BW1951" s="97" t="s">
        <v>5346</v>
      </c>
    </row>
    <row r="1952" spans="51:75" x14ac:dyDescent="0.3">
      <c r="AY1952" s="124" t="e">
        <f>VLOOKUP(C1952,#REF!, 2,FALSE)</f>
        <v>#REF!</v>
      </c>
      <c r="BM1952" s="97" t="s">
        <v>5347</v>
      </c>
      <c r="BN1952" s="97" t="s">
        <v>1070</v>
      </c>
      <c r="BO1952" s="97" t="s">
        <v>1067</v>
      </c>
      <c r="BU1952" s="97" t="s">
        <v>5347</v>
      </c>
      <c r="BV1952" s="97" t="s">
        <v>1070</v>
      </c>
      <c r="BW1952" s="97" t="s">
        <v>1067</v>
      </c>
    </row>
    <row r="1953" spans="51:75" x14ac:dyDescent="0.3">
      <c r="AY1953" s="124" t="e">
        <f>VLOOKUP(C1953,#REF!, 2,FALSE)</f>
        <v>#REF!</v>
      </c>
      <c r="BM1953" s="97" t="s">
        <v>85</v>
      </c>
      <c r="BN1953" s="97" t="s">
        <v>3191</v>
      </c>
      <c r="BO1953" s="97" t="s">
        <v>4130</v>
      </c>
      <c r="BU1953" s="97" t="s">
        <v>85</v>
      </c>
      <c r="BV1953" s="97" t="s">
        <v>3191</v>
      </c>
      <c r="BW1953" s="97" t="s">
        <v>4130</v>
      </c>
    </row>
    <row r="1954" spans="51:75" x14ac:dyDescent="0.3">
      <c r="AY1954" s="124" t="e">
        <f>VLOOKUP(C1954,#REF!, 2,FALSE)</f>
        <v>#REF!</v>
      </c>
      <c r="BM1954" s="97" t="s">
        <v>162</v>
      </c>
      <c r="BN1954" s="97" t="s">
        <v>3191</v>
      </c>
      <c r="BO1954" s="97" t="s">
        <v>4071</v>
      </c>
      <c r="BU1954" s="97" t="s">
        <v>162</v>
      </c>
      <c r="BV1954" s="97" t="s">
        <v>3191</v>
      </c>
      <c r="BW1954" s="97" t="s">
        <v>4071</v>
      </c>
    </row>
    <row r="1955" spans="51:75" x14ac:dyDescent="0.3">
      <c r="AY1955" s="124" t="e">
        <f>VLOOKUP(C1955,#REF!, 2,FALSE)</f>
        <v>#REF!</v>
      </c>
      <c r="BM1955" s="97" t="s">
        <v>163</v>
      </c>
      <c r="BN1955" s="97" t="s">
        <v>3191</v>
      </c>
      <c r="BO1955" s="97" t="s">
        <v>4071</v>
      </c>
      <c r="BU1955" s="97" t="s">
        <v>163</v>
      </c>
      <c r="BV1955" s="97" t="s">
        <v>3191</v>
      </c>
      <c r="BW1955" s="97" t="s">
        <v>4071</v>
      </c>
    </row>
    <row r="1956" spans="51:75" x14ac:dyDescent="0.3">
      <c r="AY1956" s="124" t="e">
        <f>VLOOKUP(C1956,#REF!, 2,FALSE)</f>
        <v>#REF!</v>
      </c>
      <c r="BM1956" s="97" t="s">
        <v>164</v>
      </c>
      <c r="BN1956" s="97" t="s">
        <v>3191</v>
      </c>
      <c r="BO1956" s="97" t="s">
        <v>5353</v>
      </c>
      <c r="BU1956" s="97" t="s">
        <v>164</v>
      </c>
      <c r="BV1956" s="97" t="s">
        <v>3191</v>
      </c>
      <c r="BW1956" s="97" t="s">
        <v>5353</v>
      </c>
    </row>
    <row r="1957" spans="51:75" x14ac:dyDescent="0.3">
      <c r="AY1957" s="124" t="e">
        <f>VLOOKUP(C1957,#REF!, 2,FALSE)</f>
        <v>#REF!</v>
      </c>
      <c r="BM1957" s="97" t="s">
        <v>5354</v>
      </c>
      <c r="BN1957" s="97" t="s">
        <v>16975</v>
      </c>
      <c r="BO1957" s="97" t="s">
        <v>770</v>
      </c>
      <c r="BU1957" s="97" t="s">
        <v>5354</v>
      </c>
      <c r="BV1957" s="97" t="s">
        <v>16975</v>
      </c>
      <c r="BW1957" s="97" t="s">
        <v>770</v>
      </c>
    </row>
    <row r="1958" spans="51:75" x14ac:dyDescent="0.3">
      <c r="AY1958" s="124" t="e">
        <f>VLOOKUP(C1958,#REF!, 2,FALSE)</f>
        <v>#REF!</v>
      </c>
      <c r="BM1958" s="97" t="s">
        <v>5355</v>
      </c>
      <c r="BN1958" s="97" t="s">
        <v>715</v>
      </c>
      <c r="BO1958" s="97" t="s">
        <v>770</v>
      </c>
      <c r="BU1958" s="97" t="s">
        <v>5355</v>
      </c>
      <c r="BV1958" s="97" t="s">
        <v>715</v>
      </c>
      <c r="BW1958" s="97" t="s">
        <v>770</v>
      </c>
    </row>
    <row r="1959" spans="51:75" x14ac:dyDescent="0.3">
      <c r="AY1959" s="124" t="e">
        <f>VLOOKUP(C1959,#REF!, 2,FALSE)</f>
        <v>#REF!</v>
      </c>
      <c r="BM1959" s="97" t="s">
        <v>5356</v>
      </c>
      <c r="BN1959" s="97" t="s">
        <v>700</v>
      </c>
      <c r="BO1959" s="97" t="s">
        <v>5357</v>
      </c>
      <c r="BU1959" s="97" t="s">
        <v>5356</v>
      </c>
      <c r="BV1959" s="97" t="s">
        <v>700</v>
      </c>
      <c r="BW1959" s="97" t="s">
        <v>5357</v>
      </c>
    </row>
    <row r="1960" spans="51:75" x14ac:dyDescent="0.3">
      <c r="AY1960" s="124" t="e">
        <f>VLOOKUP(C1960,#REF!, 2,FALSE)</f>
        <v>#REF!</v>
      </c>
      <c r="BM1960" s="97" t="s">
        <v>5359</v>
      </c>
      <c r="BN1960" s="97" t="s">
        <v>2979</v>
      </c>
      <c r="BO1960" s="97" t="s">
        <v>729</v>
      </c>
      <c r="BU1960" s="97" t="s">
        <v>5359</v>
      </c>
      <c r="BV1960" s="97" t="s">
        <v>2979</v>
      </c>
      <c r="BW1960" s="97" t="s">
        <v>729</v>
      </c>
    </row>
    <row r="1961" spans="51:75" x14ac:dyDescent="0.3">
      <c r="AY1961" s="124" t="e">
        <f>VLOOKUP(C1961,#REF!, 2,FALSE)</f>
        <v>#REF!</v>
      </c>
      <c r="BM1961" s="97" t="s">
        <v>1032</v>
      </c>
      <c r="BN1961" s="97" t="s">
        <v>775</v>
      </c>
      <c r="BO1961" s="97" t="s">
        <v>2717</v>
      </c>
      <c r="BU1961" s="97" t="s">
        <v>1032</v>
      </c>
      <c r="BV1961" s="97" t="s">
        <v>775</v>
      </c>
      <c r="BW1961" s="97" t="s">
        <v>2717</v>
      </c>
    </row>
    <row r="1962" spans="51:75" x14ac:dyDescent="0.3">
      <c r="AY1962" s="124" t="e">
        <f>VLOOKUP(C1962,#REF!, 2,FALSE)</f>
        <v>#REF!</v>
      </c>
      <c r="BM1962" s="97" t="s">
        <v>5360</v>
      </c>
      <c r="BN1962" s="97" t="s">
        <v>787</v>
      </c>
      <c r="BO1962" s="97" t="s">
        <v>770</v>
      </c>
      <c r="BU1962" s="97" t="s">
        <v>5360</v>
      </c>
      <c r="BV1962" s="97" t="s">
        <v>787</v>
      </c>
      <c r="BW1962" s="97" t="s">
        <v>770</v>
      </c>
    </row>
    <row r="1963" spans="51:75" x14ac:dyDescent="0.3">
      <c r="AY1963" s="124" t="e">
        <f>VLOOKUP(C1963,#REF!, 2,FALSE)</f>
        <v>#REF!</v>
      </c>
      <c r="BM1963" s="97" t="s">
        <v>166</v>
      </c>
      <c r="BN1963" s="97" t="s">
        <v>787</v>
      </c>
      <c r="BO1963" s="97" t="s">
        <v>3480</v>
      </c>
      <c r="BU1963" s="97" t="s">
        <v>166</v>
      </c>
      <c r="BV1963" s="97" t="s">
        <v>787</v>
      </c>
      <c r="BW1963" s="97" t="s">
        <v>3480</v>
      </c>
    </row>
    <row r="1964" spans="51:75" x14ac:dyDescent="0.3">
      <c r="AY1964" s="124" t="e">
        <f>VLOOKUP(C1964,#REF!, 2,FALSE)</f>
        <v>#REF!</v>
      </c>
      <c r="BM1964" s="97" t="s">
        <v>5361</v>
      </c>
      <c r="BN1964" s="97" t="s">
        <v>787</v>
      </c>
      <c r="BO1964" s="97" t="s">
        <v>5142</v>
      </c>
      <c r="BU1964" s="97" t="s">
        <v>5361</v>
      </c>
      <c r="BV1964" s="97" t="s">
        <v>787</v>
      </c>
      <c r="BW1964" s="97" t="s">
        <v>5142</v>
      </c>
    </row>
    <row r="1965" spans="51:75" x14ac:dyDescent="0.3">
      <c r="AY1965" s="124" t="e">
        <f>VLOOKUP(C1965,#REF!, 2,FALSE)</f>
        <v>#REF!</v>
      </c>
      <c r="BM1965" s="97" t="s">
        <v>5363</v>
      </c>
      <c r="BN1965" s="97" t="s">
        <v>1342</v>
      </c>
      <c r="BO1965" s="97" t="s">
        <v>5364</v>
      </c>
      <c r="BU1965" s="97" t="s">
        <v>5363</v>
      </c>
      <c r="BV1965" s="97" t="s">
        <v>1342</v>
      </c>
      <c r="BW1965" s="97" t="s">
        <v>5364</v>
      </c>
    </row>
    <row r="1966" spans="51:75" x14ac:dyDescent="0.3">
      <c r="AY1966" s="124" t="e">
        <f>VLOOKUP(C1966,#REF!, 2,FALSE)</f>
        <v>#REF!</v>
      </c>
      <c r="BM1966" s="97" t="s">
        <v>5365</v>
      </c>
      <c r="BN1966" s="97" t="s">
        <v>719</v>
      </c>
      <c r="BO1966" s="97" t="s">
        <v>5367</v>
      </c>
      <c r="BU1966" s="97" t="s">
        <v>5365</v>
      </c>
      <c r="BV1966" s="97" t="s">
        <v>719</v>
      </c>
      <c r="BW1966" s="97" t="s">
        <v>5367</v>
      </c>
    </row>
    <row r="1967" spans="51:75" x14ac:dyDescent="0.3">
      <c r="AY1967" s="124" t="e">
        <f>VLOOKUP(C1967,#REF!, 2,FALSE)</f>
        <v>#REF!</v>
      </c>
      <c r="BM1967" s="97" t="s">
        <v>5370</v>
      </c>
      <c r="BN1967" s="97" t="s">
        <v>3237</v>
      </c>
      <c r="BO1967" s="97" t="s">
        <v>2983</v>
      </c>
      <c r="BU1967" s="97" t="s">
        <v>5370</v>
      </c>
      <c r="BV1967" s="97" t="s">
        <v>3237</v>
      </c>
      <c r="BW1967" s="97" t="s">
        <v>2983</v>
      </c>
    </row>
    <row r="1968" spans="51:75" x14ac:dyDescent="0.3">
      <c r="AY1968" s="124" t="e">
        <f>VLOOKUP(C1968,#REF!, 2,FALSE)</f>
        <v>#REF!</v>
      </c>
      <c r="BM1968" s="97" t="s">
        <v>5371</v>
      </c>
      <c r="BN1968" s="97" t="s">
        <v>719</v>
      </c>
      <c r="BO1968" s="97" t="s">
        <v>5373</v>
      </c>
      <c r="BU1968" s="97" t="s">
        <v>5371</v>
      </c>
      <c r="BV1968" s="97" t="s">
        <v>719</v>
      </c>
      <c r="BW1968" s="97" t="s">
        <v>5373</v>
      </c>
    </row>
    <row r="1969" spans="51:75" x14ac:dyDescent="0.3">
      <c r="AY1969" s="124" t="e">
        <f>VLOOKUP(C1969,#REF!, 2,FALSE)</f>
        <v>#REF!</v>
      </c>
      <c r="BM1969" s="97" t="s">
        <v>5374</v>
      </c>
      <c r="BN1969" s="97" t="s">
        <v>3043</v>
      </c>
      <c r="BO1969" s="97" t="s">
        <v>5375</v>
      </c>
      <c r="BU1969" s="97" t="s">
        <v>5374</v>
      </c>
      <c r="BV1969" s="97" t="s">
        <v>3043</v>
      </c>
      <c r="BW1969" s="97" t="s">
        <v>5375</v>
      </c>
    </row>
    <row r="1970" spans="51:75" x14ac:dyDescent="0.3">
      <c r="AY1970" s="124" t="e">
        <f>VLOOKUP(C1970,#REF!, 2,FALSE)</f>
        <v>#REF!</v>
      </c>
      <c r="BM1970" s="97" t="s">
        <v>5376</v>
      </c>
      <c r="BN1970" s="97" t="s">
        <v>1342</v>
      </c>
      <c r="BO1970" s="97" t="s">
        <v>5377</v>
      </c>
      <c r="BU1970" s="97" t="s">
        <v>5376</v>
      </c>
      <c r="BV1970" s="97" t="s">
        <v>1342</v>
      </c>
      <c r="BW1970" s="97" t="s">
        <v>5377</v>
      </c>
    </row>
    <row r="1971" spans="51:75" x14ac:dyDescent="0.3">
      <c r="AY1971" s="124" t="e">
        <f>VLOOKUP(C1971,#REF!, 2,FALSE)</f>
        <v>#REF!</v>
      </c>
      <c r="BM1971" s="97" t="s">
        <v>1033</v>
      </c>
      <c r="BN1971" s="97" t="s">
        <v>3191</v>
      </c>
      <c r="BO1971" s="97" t="s">
        <v>2060</v>
      </c>
      <c r="BU1971" s="97" t="s">
        <v>1033</v>
      </c>
      <c r="BV1971" s="97" t="s">
        <v>3191</v>
      </c>
      <c r="BW1971" s="97" t="s">
        <v>2060</v>
      </c>
    </row>
    <row r="1972" spans="51:75" x14ac:dyDescent="0.3">
      <c r="AY1972" s="124" t="e">
        <f>VLOOKUP(C1972,#REF!, 2,FALSE)</f>
        <v>#REF!</v>
      </c>
      <c r="BM1972" s="97" t="s">
        <v>5378</v>
      </c>
      <c r="BN1972" s="97" t="s">
        <v>1342</v>
      </c>
      <c r="BO1972" s="97" t="s">
        <v>5379</v>
      </c>
      <c r="BU1972" s="97" t="s">
        <v>5378</v>
      </c>
      <c r="BV1972" s="97" t="s">
        <v>1342</v>
      </c>
      <c r="BW1972" s="97" t="s">
        <v>5379</v>
      </c>
    </row>
    <row r="1973" spans="51:75" x14ac:dyDescent="0.3">
      <c r="AY1973" s="124" t="e">
        <f>VLOOKUP(C1973,#REF!, 2,FALSE)</f>
        <v>#REF!</v>
      </c>
      <c r="BM1973" s="97" t="s">
        <v>5380</v>
      </c>
      <c r="BN1973" s="97" t="s">
        <v>3191</v>
      </c>
      <c r="BO1973" s="97" t="s">
        <v>5381</v>
      </c>
      <c r="BU1973" s="97" t="s">
        <v>5380</v>
      </c>
      <c r="BV1973" s="97" t="s">
        <v>3191</v>
      </c>
      <c r="BW1973" s="97" t="s">
        <v>5381</v>
      </c>
    </row>
    <row r="1974" spans="51:75" x14ac:dyDescent="0.3">
      <c r="AY1974" s="124" t="e">
        <f>VLOOKUP(C1974,#REF!, 2,FALSE)</f>
        <v>#REF!</v>
      </c>
      <c r="BM1974" s="97" t="s">
        <v>5382</v>
      </c>
      <c r="BN1974" s="97" t="s">
        <v>780</v>
      </c>
      <c r="BO1974" s="97" t="s">
        <v>5383</v>
      </c>
      <c r="BU1974" s="97" t="s">
        <v>5382</v>
      </c>
      <c r="BV1974" s="97" t="s">
        <v>780</v>
      </c>
      <c r="BW1974" s="97" t="s">
        <v>5383</v>
      </c>
    </row>
    <row r="1975" spans="51:75" x14ac:dyDescent="0.3">
      <c r="AY1975" s="124" t="e">
        <f>VLOOKUP(C1975,#REF!, 2,FALSE)</f>
        <v>#REF!</v>
      </c>
      <c r="BM1975" s="97" t="s">
        <v>5384</v>
      </c>
      <c r="BN1975" s="97" t="s">
        <v>1342</v>
      </c>
      <c r="BO1975" s="97" t="s">
        <v>5385</v>
      </c>
      <c r="BU1975" s="97" t="s">
        <v>5384</v>
      </c>
      <c r="BV1975" s="97" t="s">
        <v>1342</v>
      </c>
      <c r="BW1975" s="97" t="s">
        <v>5385</v>
      </c>
    </row>
    <row r="1976" spans="51:75" x14ac:dyDescent="0.3">
      <c r="AY1976" s="124" t="e">
        <f>VLOOKUP(C1976,#REF!, 2,FALSE)</f>
        <v>#REF!</v>
      </c>
      <c r="BM1976" s="97" t="s">
        <v>5386</v>
      </c>
      <c r="BN1976" s="97" t="s">
        <v>3191</v>
      </c>
      <c r="BO1976" s="97" t="s">
        <v>2295</v>
      </c>
      <c r="BU1976" s="97" t="s">
        <v>5386</v>
      </c>
      <c r="BV1976" s="97" t="s">
        <v>3191</v>
      </c>
      <c r="BW1976" s="97" t="s">
        <v>2295</v>
      </c>
    </row>
    <row r="1977" spans="51:75" x14ac:dyDescent="0.3">
      <c r="AY1977" s="124" t="e">
        <f>VLOOKUP(C1977,#REF!, 2,FALSE)</f>
        <v>#REF!</v>
      </c>
      <c r="BM1977" s="97" t="s">
        <v>5388</v>
      </c>
      <c r="BN1977" s="97" t="s">
        <v>3191</v>
      </c>
      <c r="BO1977" s="97" t="s">
        <v>4734</v>
      </c>
      <c r="BU1977" s="97" t="s">
        <v>5388</v>
      </c>
      <c r="BV1977" s="97" t="s">
        <v>3191</v>
      </c>
      <c r="BW1977" s="97" t="s">
        <v>4734</v>
      </c>
    </row>
    <row r="1978" spans="51:75" x14ac:dyDescent="0.3">
      <c r="AY1978" s="124" t="e">
        <f>VLOOKUP(C1978,#REF!, 2,FALSE)</f>
        <v>#REF!</v>
      </c>
      <c r="BM1978" s="97" t="s">
        <v>1034</v>
      </c>
      <c r="BN1978" s="97" t="s">
        <v>3191</v>
      </c>
      <c r="BO1978" s="97" t="s">
        <v>5389</v>
      </c>
      <c r="BU1978" s="97" t="s">
        <v>1034</v>
      </c>
      <c r="BV1978" s="97" t="s">
        <v>3191</v>
      </c>
      <c r="BW1978" s="97" t="s">
        <v>5389</v>
      </c>
    </row>
    <row r="1979" spans="51:75" x14ac:dyDescent="0.3">
      <c r="AY1979" s="124" t="e">
        <f>VLOOKUP(C1979,#REF!, 2,FALSE)</f>
        <v>#REF!</v>
      </c>
      <c r="BM1979" s="97" t="s">
        <v>5390</v>
      </c>
      <c r="BN1979" s="97" t="s">
        <v>639</v>
      </c>
      <c r="BO1979" s="97" t="s">
        <v>3881</v>
      </c>
      <c r="BU1979" s="97" t="s">
        <v>5390</v>
      </c>
      <c r="BV1979" s="97" t="s">
        <v>639</v>
      </c>
      <c r="BW1979" s="97" t="s">
        <v>3881</v>
      </c>
    </row>
    <row r="1980" spans="51:75" x14ac:dyDescent="0.3">
      <c r="AY1980" s="124" t="e">
        <f>VLOOKUP(C1980,#REF!, 2,FALSE)</f>
        <v>#REF!</v>
      </c>
      <c r="BM1980" s="97" t="s">
        <v>5391</v>
      </c>
      <c r="BN1980" s="97" t="s">
        <v>3191</v>
      </c>
      <c r="BO1980" s="97" t="s">
        <v>5392</v>
      </c>
      <c r="BU1980" s="97" t="s">
        <v>5391</v>
      </c>
      <c r="BV1980" s="97" t="s">
        <v>3191</v>
      </c>
      <c r="BW1980" s="97" t="s">
        <v>5392</v>
      </c>
    </row>
    <row r="1981" spans="51:75" x14ac:dyDescent="0.3">
      <c r="AY1981" s="124" t="e">
        <f>VLOOKUP(C1981,#REF!, 2,FALSE)</f>
        <v>#REF!</v>
      </c>
      <c r="BM1981" s="97" t="s">
        <v>1035</v>
      </c>
      <c r="BN1981" s="97" t="s">
        <v>3043</v>
      </c>
      <c r="BO1981" s="97" t="s">
        <v>5393</v>
      </c>
      <c r="BU1981" s="97" t="s">
        <v>1035</v>
      </c>
      <c r="BV1981" s="97" t="s">
        <v>3043</v>
      </c>
      <c r="BW1981" s="97" t="s">
        <v>5393</v>
      </c>
    </row>
    <row r="1982" spans="51:75" x14ac:dyDescent="0.3">
      <c r="AY1982" s="124" t="e">
        <f>VLOOKUP(C1982,#REF!, 2,FALSE)</f>
        <v>#REF!</v>
      </c>
      <c r="BM1982" s="97" t="s">
        <v>5394</v>
      </c>
      <c r="BN1982" s="97" t="s">
        <v>3191</v>
      </c>
      <c r="BO1982" s="97" t="s">
        <v>5395</v>
      </c>
      <c r="BU1982" s="97" t="s">
        <v>5394</v>
      </c>
      <c r="BV1982" s="97" t="s">
        <v>3191</v>
      </c>
      <c r="BW1982" s="97" t="s">
        <v>5395</v>
      </c>
    </row>
    <row r="1983" spans="51:75" x14ac:dyDescent="0.3">
      <c r="AY1983" s="124" t="e">
        <f>VLOOKUP(C1983,#REF!, 2,FALSE)</f>
        <v>#REF!</v>
      </c>
      <c r="BM1983" s="97" t="s">
        <v>5396</v>
      </c>
      <c r="BN1983" s="97" t="s">
        <v>16968</v>
      </c>
      <c r="BO1983" s="97" t="s">
        <v>5397</v>
      </c>
      <c r="BU1983" s="97" t="s">
        <v>5396</v>
      </c>
      <c r="BV1983" s="97" t="s">
        <v>16968</v>
      </c>
      <c r="BW1983" s="97" t="s">
        <v>5397</v>
      </c>
    </row>
    <row r="1984" spans="51:75" x14ac:dyDescent="0.3">
      <c r="AY1984" s="124" t="e">
        <f>VLOOKUP(C1984,#REF!, 2,FALSE)</f>
        <v>#REF!</v>
      </c>
      <c r="BM1984" s="97" t="s">
        <v>5398</v>
      </c>
      <c r="BN1984" s="97" t="s">
        <v>3081</v>
      </c>
      <c r="BO1984" s="97" t="s">
        <v>5399</v>
      </c>
      <c r="BU1984" s="97" t="s">
        <v>5398</v>
      </c>
      <c r="BV1984" s="97" t="s">
        <v>3081</v>
      </c>
      <c r="BW1984" s="97" t="s">
        <v>5399</v>
      </c>
    </row>
    <row r="1985" spans="51:75" x14ac:dyDescent="0.3">
      <c r="AY1985" s="124" t="e">
        <f>VLOOKUP(C1985,#REF!, 2,FALSE)</f>
        <v>#REF!</v>
      </c>
      <c r="BM1985" s="97" t="s">
        <v>5400</v>
      </c>
      <c r="BN1985" s="97" t="s">
        <v>797</v>
      </c>
      <c r="BO1985" s="97" t="s">
        <v>5401</v>
      </c>
      <c r="BU1985" s="97" t="s">
        <v>5400</v>
      </c>
      <c r="BV1985" s="97" t="s">
        <v>797</v>
      </c>
      <c r="BW1985" s="97" t="s">
        <v>5401</v>
      </c>
    </row>
    <row r="1986" spans="51:75" x14ac:dyDescent="0.3">
      <c r="AY1986" s="124" t="e">
        <f>VLOOKUP(C1986,#REF!, 2,FALSE)</f>
        <v>#REF!</v>
      </c>
      <c r="BM1986" s="97" t="s">
        <v>5403</v>
      </c>
      <c r="BN1986" s="97" t="s">
        <v>3191</v>
      </c>
      <c r="BO1986" s="97" t="s">
        <v>4246</v>
      </c>
      <c r="BU1986" s="97" t="s">
        <v>5403</v>
      </c>
      <c r="BV1986" s="97" t="s">
        <v>3191</v>
      </c>
      <c r="BW1986" s="97" t="s">
        <v>4246</v>
      </c>
    </row>
    <row r="1987" spans="51:75" x14ac:dyDescent="0.3">
      <c r="AY1987" s="124" t="e">
        <f>VLOOKUP(C1987,#REF!, 2,FALSE)</f>
        <v>#REF!</v>
      </c>
      <c r="BM1987" s="97" t="s">
        <v>5404</v>
      </c>
      <c r="BN1987" s="97" t="s">
        <v>1342</v>
      </c>
      <c r="BO1987" s="97" t="s">
        <v>5405</v>
      </c>
      <c r="BU1987" s="97" t="s">
        <v>5404</v>
      </c>
      <c r="BV1987" s="97" t="s">
        <v>1342</v>
      </c>
      <c r="BW1987" s="97" t="s">
        <v>5405</v>
      </c>
    </row>
    <row r="1988" spans="51:75" x14ac:dyDescent="0.3">
      <c r="AY1988" s="124" t="e">
        <f>VLOOKUP(C1988,#REF!, 2,FALSE)</f>
        <v>#REF!</v>
      </c>
      <c r="BM1988" s="97" t="s">
        <v>5406</v>
      </c>
      <c r="BN1988" s="97" t="s">
        <v>626</v>
      </c>
      <c r="BO1988" s="97" t="s">
        <v>3093</v>
      </c>
      <c r="BU1988" s="97" t="s">
        <v>5406</v>
      </c>
      <c r="BV1988" s="97" t="s">
        <v>626</v>
      </c>
      <c r="BW1988" s="97" t="s">
        <v>3093</v>
      </c>
    </row>
    <row r="1989" spans="51:75" x14ac:dyDescent="0.3">
      <c r="AY1989" s="124" t="e">
        <f>VLOOKUP(C1989,#REF!, 2,FALSE)</f>
        <v>#REF!</v>
      </c>
      <c r="BM1989" s="97" t="s">
        <v>5407</v>
      </c>
      <c r="BN1989" s="97" t="s">
        <v>2979</v>
      </c>
      <c r="BO1989" s="97" t="s">
        <v>5408</v>
      </c>
      <c r="BU1989" s="97" t="s">
        <v>5407</v>
      </c>
      <c r="BV1989" s="97" t="s">
        <v>2979</v>
      </c>
      <c r="BW1989" s="97" t="s">
        <v>5408</v>
      </c>
    </row>
    <row r="1990" spans="51:75" x14ac:dyDescent="0.3">
      <c r="AY1990" s="124" t="e">
        <f>VLOOKUP(C1990,#REF!, 2,FALSE)</f>
        <v>#REF!</v>
      </c>
      <c r="BM1990" s="97" t="s">
        <v>1036</v>
      </c>
      <c r="BN1990" s="97" t="s">
        <v>3043</v>
      </c>
      <c r="BO1990" s="97" t="s">
        <v>5409</v>
      </c>
      <c r="BU1990" s="97" t="s">
        <v>1036</v>
      </c>
      <c r="BV1990" s="97" t="s">
        <v>3043</v>
      </c>
      <c r="BW1990" s="97" t="s">
        <v>5409</v>
      </c>
    </row>
    <row r="1991" spans="51:75" x14ac:dyDescent="0.3">
      <c r="AY1991" s="124" t="e">
        <f>VLOOKUP(C1991,#REF!, 2,FALSE)</f>
        <v>#REF!</v>
      </c>
      <c r="BM1991" s="97" t="s">
        <v>5410</v>
      </c>
      <c r="BN1991" s="97" t="s">
        <v>613</v>
      </c>
      <c r="BO1991" s="97" t="s">
        <v>5411</v>
      </c>
      <c r="BU1991" s="97" t="s">
        <v>5410</v>
      </c>
      <c r="BV1991" s="97" t="s">
        <v>613</v>
      </c>
      <c r="BW1991" s="97" t="s">
        <v>5411</v>
      </c>
    </row>
    <row r="1992" spans="51:75" x14ac:dyDescent="0.3">
      <c r="AY1992" s="124" t="e">
        <f>VLOOKUP(C1992,#REF!, 2,FALSE)</f>
        <v>#REF!</v>
      </c>
      <c r="BM1992" s="97" t="s">
        <v>5412</v>
      </c>
      <c r="BN1992" s="97" t="s">
        <v>1342</v>
      </c>
      <c r="BO1992" s="97" t="s">
        <v>4927</v>
      </c>
      <c r="BU1992" s="97" t="s">
        <v>5412</v>
      </c>
      <c r="BV1992" s="97" t="s">
        <v>1342</v>
      </c>
      <c r="BW1992" s="97" t="s">
        <v>4927</v>
      </c>
    </row>
    <row r="1993" spans="51:75" x14ac:dyDescent="0.3">
      <c r="AY1993" s="124" t="e">
        <f>VLOOKUP(C1993,#REF!, 2,FALSE)</f>
        <v>#REF!</v>
      </c>
      <c r="BM1993" s="97" t="s">
        <v>5413</v>
      </c>
      <c r="BN1993" s="97" t="s">
        <v>639</v>
      </c>
      <c r="BO1993" s="97" t="s">
        <v>5220</v>
      </c>
      <c r="BU1993" s="97" t="s">
        <v>5413</v>
      </c>
      <c r="BV1993" s="97" t="s">
        <v>639</v>
      </c>
      <c r="BW1993" s="97" t="s">
        <v>5220</v>
      </c>
    </row>
    <row r="1994" spans="51:75" x14ac:dyDescent="0.3">
      <c r="AY1994" s="124" t="e">
        <f>VLOOKUP(C1994,#REF!, 2,FALSE)</f>
        <v>#REF!</v>
      </c>
      <c r="BM1994" s="97" t="s">
        <v>5414</v>
      </c>
      <c r="BN1994" s="97" t="s">
        <v>639</v>
      </c>
      <c r="BO1994" s="97" t="s">
        <v>2068</v>
      </c>
      <c r="BU1994" s="97" t="s">
        <v>5414</v>
      </c>
      <c r="BV1994" s="97" t="s">
        <v>639</v>
      </c>
      <c r="BW1994" s="97" t="s">
        <v>2068</v>
      </c>
    </row>
    <row r="1995" spans="51:75" x14ac:dyDescent="0.3">
      <c r="AY1995" s="124" t="e">
        <f>VLOOKUP(C1995,#REF!, 2,FALSE)</f>
        <v>#REF!</v>
      </c>
      <c r="BM1995" s="97" t="s">
        <v>144</v>
      </c>
      <c r="BN1995" s="97" t="s">
        <v>662</v>
      </c>
      <c r="BO1995" s="97" t="s">
        <v>709</v>
      </c>
      <c r="BU1995" s="97" t="s">
        <v>144</v>
      </c>
      <c r="BV1995" s="97" t="s">
        <v>662</v>
      </c>
      <c r="BW1995" s="97" t="s">
        <v>709</v>
      </c>
    </row>
    <row r="1996" spans="51:75" x14ac:dyDescent="0.3">
      <c r="AY1996" s="124" t="e">
        <f>VLOOKUP(C1996,#REF!, 2,FALSE)</f>
        <v>#REF!</v>
      </c>
      <c r="BM1996" s="97" t="s">
        <v>5415</v>
      </c>
      <c r="BN1996" s="97" t="s">
        <v>636</v>
      </c>
      <c r="BO1996" s="97" t="s">
        <v>3853</v>
      </c>
      <c r="BU1996" s="97" t="s">
        <v>5415</v>
      </c>
      <c r="BV1996" s="97" t="s">
        <v>636</v>
      </c>
      <c r="BW1996" s="97" t="s">
        <v>3853</v>
      </c>
    </row>
    <row r="1997" spans="51:75" x14ac:dyDescent="0.3">
      <c r="AY1997" s="124" t="e">
        <f>VLOOKUP(C1997,#REF!, 2,FALSE)</f>
        <v>#REF!</v>
      </c>
      <c r="BM1997" s="97" t="s">
        <v>5416</v>
      </c>
      <c r="BN1997" s="97" t="s">
        <v>731</v>
      </c>
      <c r="BO1997" s="97" t="s">
        <v>1459</v>
      </c>
      <c r="BU1997" s="97" t="s">
        <v>5416</v>
      </c>
      <c r="BV1997" s="97" t="s">
        <v>731</v>
      </c>
      <c r="BW1997" s="97" t="s">
        <v>1459</v>
      </c>
    </row>
    <row r="1998" spans="51:75" x14ac:dyDescent="0.3">
      <c r="AY1998" s="124" t="e">
        <f>VLOOKUP(C1998,#REF!, 2,FALSE)</f>
        <v>#REF!</v>
      </c>
      <c r="BM1998" s="97" t="s">
        <v>1037</v>
      </c>
      <c r="BN1998" s="97" t="s">
        <v>3191</v>
      </c>
      <c r="BO1998" s="97" t="s">
        <v>5418</v>
      </c>
      <c r="BU1998" s="97" t="s">
        <v>1037</v>
      </c>
      <c r="BV1998" s="97" t="s">
        <v>3191</v>
      </c>
      <c r="BW1998" s="97" t="s">
        <v>5418</v>
      </c>
    </row>
    <row r="1999" spans="51:75" x14ac:dyDescent="0.3">
      <c r="AY1999" s="124" t="e">
        <f>VLOOKUP(C1999,#REF!, 2,FALSE)</f>
        <v>#REF!</v>
      </c>
      <c r="BM1999" s="97" t="s">
        <v>1038</v>
      </c>
      <c r="BN1999" s="97" t="s">
        <v>3191</v>
      </c>
      <c r="BO1999" s="97" t="s">
        <v>5419</v>
      </c>
      <c r="BU1999" s="97" t="s">
        <v>1038</v>
      </c>
      <c r="BV1999" s="97" t="s">
        <v>3191</v>
      </c>
      <c r="BW1999" s="97" t="s">
        <v>5419</v>
      </c>
    </row>
    <row r="2000" spans="51:75" x14ac:dyDescent="0.3">
      <c r="AY2000" s="124" t="e">
        <f>VLOOKUP(C2000,#REF!, 2,FALSE)</f>
        <v>#REF!</v>
      </c>
      <c r="BM2000" s="97" t="s">
        <v>1039</v>
      </c>
      <c r="BN2000" s="97" t="s">
        <v>655</v>
      </c>
      <c r="BO2000" s="97" t="s">
        <v>5421</v>
      </c>
      <c r="BU2000" s="97" t="s">
        <v>1039</v>
      </c>
      <c r="BV2000" s="97" t="s">
        <v>655</v>
      </c>
      <c r="BW2000" s="97" t="s">
        <v>5421</v>
      </c>
    </row>
    <row r="2001" spans="51:75" x14ac:dyDescent="0.3">
      <c r="AY2001" s="124" t="e">
        <f>VLOOKUP(C2001,#REF!, 2,FALSE)</f>
        <v>#REF!</v>
      </c>
      <c r="BM2001" s="97" t="s">
        <v>5422</v>
      </c>
      <c r="BN2001" s="97" t="s">
        <v>3191</v>
      </c>
      <c r="BO2001" s="97" t="s">
        <v>5423</v>
      </c>
      <c r="BU2001" s="97" t="s">
        <v>5422</v>
      </c>
      <c r="BV2001" s="97" t="s">
        <v>3191</v>
      </c>
      <c r="BW2001" s="97" t="s">
        <v>5423</v>
      </c>
    </row>
    <row r="2002" spans="51:75" x14ac:dyDescent="0.3">
      <c r="AY2002" s="124" t="e">
        <f>VLOOKUP(C2002,#REF!, 2,FALSE)</f>
        <v>#REF!</v>
      </c>
      <c r="BM2002" s="97" t="s">
        <v>1040</v>
      </c>
      <c r="BN2002" s="97" t="s">
        <v>1070</v>
      </c>
      <c r="BO2002" s="97" t="s">
        <v>5424</v>
      </c>
      <c r="BU2002" s="97" t="s">
        <v>1040</v>
      </c>
      <c r="BV2002" s="97" t="s">
        <v>1070</v>
      </c>
      <c r="BW2002" s="97" t="s">
        <v>5424</v>
      </c>
    </row>
    <row r="2003" spans="51:75" x14ac:dyDescent="0.3">
      <c r="AY2003" s="124" t="e">
        <f>VLOOKUP(C2003,#REF!, 2,FALSE)</f>
        <v>#REF!</v>
      </c>
      <c r="BM2003" s="97" t="s">
        <v>5425</v>
      </c>
      <c r="BN2003" s="97" t="s">
        <v>862</v>
      </c>
      <c r="BO2003" s="97" t="s">
        <v>5426</v>
      </c>
      <c r="BU2003" s="97" t="s">
        <v>5425</v>
      </c>
      <c r="BV2003" s="97" t="s">
        <v>862</v>
      </c>
      <c r="BW2003" s="97" t="s">
        <v>5426</v>
      </c>
    </row>
    <row r="2004" spans="51:75" x14ac:dyDescent="0.3">
      <c r="AY2004" s="124" t="e">
        <f>VLOOKUP(C2004,#REF!, 2,FALSE)</f>
        <v>#REF!</v>
      </c>
      <c r="BM2004" s="97" t="s">
        <v>1041</v>
      </c>
      <c r="BN2004" s="97" t="s">
        <v>2983</v>
      </c>
      <c r="BO2004" s="97" t="s">
        <v>2983</v>
      </c>
      <c r="BU2004" s="97" t="s">
        <v>1041</v>
      </c>
      <c r="BV2004" s="97" t="s">
        <v>2983</v>
      </c>
      <c r="BW2004" s="97" t="s">
        <v>2983</v>
      </c>
    </row>
    <row r="2005" spans="51:75" x14ac:dyDescent="0.3">
      <c r="AY2005" s="124" t="e">
        <f>VLOOKUP(C2005,#REF!, 2,FALSE)</f>
        <v>#REF!</v>
      </c>
      <c r="BM2005" s="97" t="s">
        <v>5428</v>
      </c>
      <c r="BN2005" s="97" t="s">
        <v>2983</v>
      </c>
      <c r="BO2005" s="97" t="s">
        <v>5429</v>
      </c>
      <c r="BU2005" s="97" t="s">
        <v>5428</v>
      </c>
      <c r="BV2005" s="97" t="s">
        <v>2983</v>
      </c>
      <c r="BW2005" s="97" t="s">
        <v>5429</v>
      </c>
    </row>
    <row r="2006" spans="51:75" x14ac:dyDescent="0.3">
      <c r="AY2006" s="124" t="e">
        <f>VLOOKUP(C2006,#REF!, 2,FALSE)</f>
        <v>#REF!</v>
      </c>
      <c r="BM2006" s="97" t="s">
        <v>5430</v>
      </c>
      <c r="BN2006" s="97" t="s">
        <v>700</v>
      </c>
      <c r="BO2006" s="97" t="s">
        <v>5431</v>
      </c>
      <c r="BU2006" s="97" t="s">
        <v>5430</v>
      </c>
      <c r="BV2006" s="97" t="s">
        <v>700</v>
      </c>
      <c r="BW2006" s="97" t="s">
        <v>5431</v>
      </c>
    </row>
    <row r="2007" spans="51:75" x14ac:dyDescent="0.3">
      <c r="AY2007" s="124" t="e">
        <f>VLOOKUP(C2007,#REF!, 2,FALSE)</f>
        <v>#REF!</v>
      </c>
      <c r="BM2007" s="97" t="s">
        <v>5432</v>
      </c>
      <c r="BN2007" s="97" t="s">
        <v>1013</v>
      </c>
      <c r="BO2007" s="97" t="s">
        <v>5433</v>
      </c>
      <c r="BU2007" s="97" t="s">
        <v>5432</v>
      </c>
      <c r="BV2007" s="97" t="s">
        <v>1013</v>
      </c>
      <c r="BW2007" s="97" t="s">
        <v>5433</v>
      </c>
    </row>
    <row r="2008" spans="51:75" x14ac:dyDescent="0.3">
      <c r="AY2008" s="124" t="e">
        <f>VLOOKUP(C2008,#REF!, 2,FALSE)</f>
        <v>#REF!</v>
      </c>
      <c r="BM2008" s="97" t="s">
        <v>5434</v>
      </c>
      <c r="BN2008" s="97" t="s">
        <v>783</v>
      </c>
      <c r="BO2008" s="97" t="s">
        <v>5435</v>
      </c>
      <c r="BU2008" s="97" t="s">
        <v>5434</v>
      </c>
      <c r="BV2008" s="97" t="s">
        <v>783</v>
      </c>
      <c r="BW2008" s="97" t="s">
        <v>5435</v>
      </c>
    </row>
    <row r="2009" spans="51:75" x14ac:dyDescent="0.3">
      <c r="AY2009" s="124" t="e">
        <f>VLOOKUP(C2009,#REF!, 2,FALSE)</f>
        <v>#REF!</v>
      </c>
      <c r="BM2009" s="97" t="s">
        <v>5436</v>
      </c>
      <c r="BN2009" s="97" t="s">
        <v>3191</v>
      </c>
      <c r="BO2009" s="97" t="s">
        <v>5437</v>
      </c>
      <c r="BU2009" s="97" t="s">
        <v>5436</v>
      </c>
      <c r="BV2009" s="97" t="s">
        <v>3191</v>
      </c>
      <c r="BW2009" s="97" t="s">
        <v>5437</v>
      </c>
    </row>
    <row r="2010" spans="51:75" x14ac:dyDescent="0.3">
      <c r="AY2010" s="124" t="e">
        <f>VLOOKUP(C2010,#REF!, 2,FALSE)</f>
        <v>#REF!</v>
      </c>
      <c r="BM2010" s="97" t="s">
        <v>5438</v>
      </c>
      <c r="BN2010" s="97" t="s">
        <v>3191</v>
      </c>
      <c r="BO2010" s="97" t="s">
        <v>1287</v>
      </c>
      <c r="BU2010" s="97" t="s">
        <v>5438</v>
      </c>
      <c r="BV2010" s="97" t="s">
        <v>3191</v>
      </c>
      <c r="BW2010" s="97" t="s">
        <v>1287</v>
      </c>
    </row>
    <row r="2011" spans="51:75" x14ac:dyDescent="0.3">
      <c r="AY2011" s="124" t="e">
        <f>VLOOKUP(C2011,#REF!, 2,FALSE)</f>
        <v>#REF!</v>
      </c>
      <c r="BM2011" s="97" t="s">
        <v>5441</v>
      </c>
      <c r="BN2011" s="97" t="s">
        <v>636</v>
      </c>
      <c r="BO2011" s="97" t="s">
        <v>5443</v>
      </c>
      <c r="BU2011" s="97" t="s">
        <v>5441</v>
      </c>
      <c r="BV2011" s="97" t="s">
        <v>636</v>
      </c>
      <c r="BW2011" s="97" t="s">
        <v>5443</v>
      </c>
    </row>
    <row r="2012" spans="51:75" x14ac:dyDescent="0.3">
      <c r="AY2012" s="124" t="e">
        <f>VLOOKUP(C2012,#REF!, 2,FALSE)</f>
        <v>#REF!</v>
      </c>
      <c r="BM2012" s="97" t="s">
        <v>5444</v>
      </c>
      <c r="BN2012" s="97" t="s">
        <v>715</v>
      </c>
      <c r="BO2012" s="97" t="s">
        <v>5445</v>
      </c>
      <c r="BU2012" s="97" t="s">
        <v>5444</v>
      </c>
      <c r="BV2012" s="97" t="s">
        <v>715</v>
      </c>
      <c r="BW2012" s="97" t="s">
        <v>5445</v>
      </c>
    </row>
    <row r="2013" spans="51:75" x14ac:dyDescent="0.3">
      <c r="AY2013" s="124" t="e">
        <f>VLOOKUP(C2013,#REF!, 2,FALSE)</f>
        <v>#REF!</v>
      </c>
      <c r="BM2013" s="97" t="s">
        <v>86</v>
      </c>
      <c r="BN2013" s="97" t="s">
        <v>1342</v>
      </c>
      <c r="BO2013" s="97" t="s">
        <v>2107</v>
      </c>
      <c r="BU2013" s="97" t="s">
        <v>86</v>
      </c>
      <c r="BV2013" s="97" t="s">
        <v>1342</v>
      </c>
      <c r="BW2013" s="97" t="s">
        <v>2107</v>
      </c>
    </row>
    <row r="2014" spans="51:75" x14ac:dyDescent="0.3">
      <c r="AY2014" s="124" t="e">
        <f>VLOOKUP(C2014,#REF!, 2,FALSE)</f>
        <v>#REF!</v>
      </c>
      <c r="BM2014" s="97" t="s">
        <v>5447</v>
      </c>
      <c r="BN2014" s="97" t="s">
        <v>1342</v>
      </c>
      <c r="BO2014" s="97" t="s">
        <v>5448</v>
      </c>
      <c r="BU2014" s="97" t="s">
        <v>5447</v>
      </c>
      <c r="BV2014" s="97" t="s">
        <v>1342</v>
      </c>
      <c r="BW2014" s="97" t="s">
        <v>5448</v>
      </c>
    </row>
    <row r="2015" spans="51:75" x14ac:dyDescent="0.3">
      <c r="AY2015" s="124" t="e">
        <f>VLOOKUP(C2015,#REF!, 2,FALSE)</f>
        <v>#REF!</v>
      </c>
      <c r="BM2015" s="97" t="s">
        <v>5449</v>
      </c>
      <c r="BN2015" s="97" t="s">
        <v>3003</v>
      </c>
      <c r="BO2015" s="97" t="s">
        <v>3274</v>
      </c>
      <c r="BU2015" s="97" t="s">
        <v>5449</v>
      </c>
      <c r="BV2015" s="97" t="s">
        <v>3003</v>
      </c>
      <c r="BW2015" s="97" t="s">
        <v>3274</v>
      </c>
    </row>
    <row r="2016" spans="51:75" x14ac:dyDescent="0.3">
      <c r="AY2016" s="124" t="e">
        <f>VLOOKUP(C2016,#REF!, 2,FALSE)</f>
        <v>#REF!</v>
      </c>
      <c r="BM2016" s="97" t="s">
        <v>5450</v>
      </c>
      <c r="BN2016" s="97" t="s">
        <v>1342</v>
      </c>
      <c r="BO2016" s="97" t="s">
        <v>2474</v>
      </c>
      <c r="BU2016" s="97" t="s">
        <v>5450</v>
      </c>
      <c r="BV2016" s="97" t="s">
        <v>1342</v>
      </c>
      <c r="BW2016" s="97" t="s">
        <v>2474</v>
      </c>
    </row>
    <row r="2017" spans="51:75" x14ac:dyDescent="0.3">
      <c r="AY2017" s="124" t="e">
        <f>VLOOKUP(C2017,#REF!, 2,FALSE)</f>
        <v>#REF!</v>
      </c>
      <c r="BM2017" s="97" t="s">
        <v>5451</v>
      </c>
      <c r="BN2017" s="97" t="s">
        <v>778</v>
      </c>
      <c r="BO2017" s="97" t="s">
        <v>5452</v>
      </c>
      <c r="BU2017" s="97" t="s">
        <v>5451</v>
      </c>
      <c r="BV2017" s="97" t="s">
        <v>778</v>
      </c>
      <c r="BW2017" s="97" t="s">
        <v>5452</v>
      </c>
    </row>
    <row r="2018" spans="51:75" x14ac:dyDescent="0.3">
      <c r="AY2018" s="124" t="e">
        <f>VLOOKUP(C2018,#REF!, 2,FALSE)</f>
        <v>#REF!</v>
      </c>
      <c r="BM2018" s="97" t="s">
        <v>5453</v>
      </c>
      <c r="BN2018" s="97" t="s">
        <v>661</v>
      </c>
      <c r="BO2018" s="97" t="s">
        <v>5454</v>
      </c>
      <c r="BU2018" s="97" t="s">
        <v>5453</v>
      </c>
      <c r="BV2018" s="97" t="s">
        <v>661</v>
      </c>
      <c r="BW2018" s="97" t="s">
        <v>5454</v>
      </c>
    </row>
    <row r="2019" spans="51:75" x14ac:dyDescent="0.3">
      <c r="AY2019" s="124" t="e">
        <f>VLOOKUP(C2019,#REF!, 2,FALSE)</f>
        <v>#REF!</v>
      </c>
      <c r="BM2019" s="97" t="s">
        <v>5455</v>
      </c>
      <c r="BN2019" s="97" t="s">
        <v>3191</v>
      </c>
      <c r="BO2019" s="97" t="s">
        <v>1410</v>
      </c>
      <c r="BU2019" s="97" t="s">
        <v>5455</v>
      </c>
      <c r="BV2019" s="97" t="s">
        <v>3191</v>
      </c>
      <c r="BW2019" s="97" t="s">
        <v>1410</v>
      </c>
    </row>
    <row r="2020" spans="51:75" x14ac:dyDescent="0.3">
      <c r="AY2020" s="124" t="e">
        <f>VLOOKUP(C2020,#REF!, 2,FALSE)</f>
        <v>#REF!</v>
      </c>
      <c r="BM2020" s="97" t="s">
        <v>5456</v>
      </c>
      <c r="BN2020" s="97" t="s">
        <v>657</v>
      </c>
      <c r="BO2020" s="97" t="s">
        <v>5457</v>
      </c>
      <c r="BU2020" s="97" t="s">
        <v>5456</v>
      </c>
      <c r="BV2020" s="97" t="s">
        <v>657</v>
      </c>
      <c r="BW2020" s="97" t="s">
        <v>5457</v>
      </c>
    </row>
    <row r="2021" spans="51:75" x14ac:dyDescent="0.3">
      <c r="AY2021" s="124" t="e">
        <f>VLOOKUP(C2021,#REF!, 2,FALSE)</f>
        <v>#REF!</v>
      </c>
      <c r="BM2021" s="97" t="s">
        <v>5458</v>
      </c>
      <c r="BN2021" s="97" t="s">
        <v>3043</v>
      </c>
      <c r="BO2021" s="97" t="s">
        <v>4291</v>
      </c>
      <c r="BU2021" s="97" t="s">
        <v>5458</v>
      </c>
      <c r="BV2021" s="97" t="s">
        <v>3043</v>
      </c>
      <c r="BW2021" s="97" t="s">
        <v>4291</v>
      </c>
    </row>
    <row r="2022" spans="51:75" x14ac:dyDescent="0.3">
      <c r="AY2022" s="124" t="e">
        <f>VLOOKUP(C2022,#REF!, 2,FALSE)</f>
        <v>#REF!</v>
      </c>
      <c r="BM2022" s="97" t="s">
        <v>5459</v>
      </c>
      <c r="BN2022" s="97" t="s">
        <v>661</v>
      </c>
      <c r="BO2022" s="97" t="s">
        <v>5460</v>
      </c>
      <c r="BU2022" s="97" t="s">
        <v>5459</v>
      </c>
      <c r="BV2022" s="97" t="s">
        <v>661</v>
      </c>
      <c r="BW2022" s="97" t="s">
        <v>5460</v>
      </c>
    </row>
    <row r="2023" spans="51:75" x14ac:dyDescent="0.3">
      <c r="AY2023" s="124" t="e">
        <f>VLOOKUP(C2023,#REF!, 2,FALSE)</f>
        <v>#REF!</v>
      </c>
      <c r="BM2023" s="97" t="s">
        <v>5461</v>
      </c>
      <c r="BN2023" s="97" t="s">
        <v>3003</v>
      </c>
      <c r="BO2023" s="97" t="s">
        <v>5462</v>
      </c>
      <c r="BU2023" s="97" t="s">
        <v>5461</v>
      </c>
      <c r="BV2023" s="97" t="s">
        <v>3003</v>
      </c>
      <c r="BW2023" s="97" t="s">
        <v>5462</v>
      </c>
    </row>
    <row r="2024" spans="51:75" x14ac:dyDescent="0.3">
      <c r="AY2024" s="124" t="e">
        <f>VLOOKUP(C2024,#REF!, 2,FALSE)</f>
        <v>#REF!</v>
      </c>
      <c r="BM2024" s="97" t="s">
        <v>5463</v>
      </c>
      <c r="BN2024" s="97" t="s">
        <v>3085</v>
      </c>
      <c r="BO2024" s="97" t="s">
        <v>5464</v>
      </c>
      <c r="BU2024" s="97" t="s">
        <v>5463</v>
      </c>
      <c r="BV2024" s="97" t="s">
        <v>3085</v>
      </c>
      <c r="BW2024" s="97" t="s">
        <v>5464</v>
      </c>
    </row>
    <row r="2025" spans="51:75" x14ac:dyDescent="0.3">
      <c r="AY2025" s="124" t="e">
        <f>VLOOKUP(C2025,#REF!, 2,FALSE)</f>
        <v>#REF!</v>
      </c>
      <c r="BM2025" s="97" t="s">
        <v>5465</v>
      </c>
      <c r="BN2025" s="97" t="s">
        <v>1342</v>
      </c>
      <c r="BO2025" s="97" t="s">
        <v>2476</v>
      </c>
      <c r="BU2025" s="97" t="s">
        <v>5465</v>
      </c>
      <c r="BV2025" s="97" t="s">
        <v>1342</v>
      </c>
      <c r="BW2025" s="97" t="s">
        <v>2476</v>
      </c>
    </row>
    <row r="2026" spans="51:75" x14ac:dyDescent="0.3">
      <c r="AY2026" s="124" t="e">
        <f>VLOOKUP(C2026,#REF!, 2,FALSE)</f>
        <v>#REF!</v>
      </c>
      <c r="BM2026" s="97" t="s">
        <v>1042</v>
      </c>
      <c r="BN2026" s="97" t="s">
        <v>3043</v>
      </c>
      <c r="BO2026" s="97" t="s">
        <v>5467</v>
      </c>
      <c r="BU2026" s="97" t="s">
        <v>1042</v>
      </c>
      <c r="BV2026" s="97" t="s">
        <v>3043</v>
      </c>
      <c r="BW2026" s="97" t="s">
        <v>5467</v>
      </c>
    </row>
    <row r="2027" spans="51:75" x14ac:dyDescent="0.3">
      <c r="AY2027" s="124" t="e">
        <f>VLOOKUP(C2027,#REF!, 2,FALSE)</f>
        <v>#REF!</v>
      </c>
      <c r="BM2027" s="97" t="s">
        <v>5468</v>
      </c>
      <c r="BN2027" s="97" t="s">
        <v>655</v>
      </c>
      <c r="BO2027" s="97" t="s">
        <v>5457</v>
      </c>
      <c r="BU2027" s="97" t="s">
        <v>5468</v>
      </c>
      <c r="BV2027" s="97" t="s">
        <v>655</v>
      </c>
      <c r="BW2027" s="97" t="s">
        <v>5457</v>
      </c>
    </row>
    <row r="2028" spans="51:75" x14ac:dyDescent="0.3">
      <c r="AY2028" s="124" t="e">
        <f>VLOOKUP(C2028,#REF!, 2,FALSE)</f>
        <v>#REF!</v>
      </c>
      <c r="BM2028" s="97" t="s">
        <v>5470</v>
      </c>
      <c r="BN2028" s="97" t="s">
        <v>3000</v>
      </c>
      <c r="BO2028" s="97" t="s">
        <v>2983</v>
      </c>
      <c r="BU2028" s="97" t="s">
        <v>5470</v>
      </c>
      <c r="BV2028" s="97" t="s">
        <v>3000</v>
      </c>
      <c r="BW2028" s="97" t="s">
        <v>2983</v>
      </c>
    </row>
    <row r="2029" spans="51:75" x14ac:dyDescent="0.3">
      <c r="AY2029" s="124" t="e">
        <f>VLOOKUP(C2029,#REF!, 2,FALSE)</f>
        <v>#REF!</v>
      </c>
      <c r="BM2029" s="97" t="s">
        <v>5471</v>
      </c>
      <c r="BN2029" s="97" t="s">
        <v>3191</v>
      </c>
      <c r="BO2029" s="97" t="s">
        <v>5472</v>
      </c>
      <c r="BU2029" s="97" t="s">
        <v>5471</v>
      </c>
      <c r="BV2029" s="97" t="s">
        <v>3191</v>
      </c>
      <c r="BW2029" s="97" t="s">
        <v>5472</v>
      </c>
    </row>
    <row r="2030" spans="51:75" x14ac:dyDescent="0.3">
      <c r="AY2030" s="124" t="e">
        <f>VLOOKUP(C2030,#REF!, 2,FALSE)</f>
        <v>#REF!</v>
      </c>
      <c r="BM2030" s="97" t="s">
        <v>5473</v>
      </c>
      <c r="BN2030" s="97" t="s">
        <v>3191</v>
      </c>
      <c r="BO2030" s="97" t="s">
        <v>2787</v>
      </c>
      <c r="BU2030" s="97" t="s">
        <v>5473</v>
      </c>
      <c r="BV2030" s="97" t="s">
        <v>3191</v>
      </c>
      <c r="BW2030" s="97" t="s">
        <v>2787</v>
      </c>
    </row>
    <row r="2031" spans="51:75" x14ac:dyDescent="0.3">
      <c r="AY2031" s="124" t="e">
        <f>VLOOKUP(C2031,#REF!, 2,FALSE)</f>
        <v>#REF!</v>
      </c>
      <c r="BM2031" s="97" t="s">
        <v>5474</v>
      </c>
      <c r="BN2031" s="97" t="s">
        <v>715</v>
      </c>
      <c r="BO2031" s="97" t="s">
        <v>2400</v>
      </c>
      <c r="BU2031" s="97" t="s">
        <v>5474</v>
      </c>
      <c r="BV2031" s="97" t="s">
        <v>715</v>
      </c>
      <c r="BW2031" s="97" t="s">
        <v>2400</v>
      </c>
    </row>
    <row r="2032" spans="51:75" x14ac:dyDescent="0.3">
      <c r="AY2032" s="124" t="e">
        <f>VLOOKUP(C2032,#REF!, 2,FALSE)</f>
        <v>#REF!</v>
      </c>
      <c r="BM2032" s="97" t="s">
        <v>5476</v>
      </c>
      <c r="BN2032" s="97" t="s">
        <v>16968</v>
      </c>
      <c r="BO2032" s="97" t="s">
        <v>1745</v>
      </c>
      <c r="BU2032" s="97" t="s">
        <v>5476</v>
      </c>
      <c r="BV2032" s="97" t="s">
        <v>16968</v>
      </c>
      <c r="BW2032" s="97" t="s">
        <v>1745</v>
      </c>
    </row>
    <row r="2033" spans="51:75" x14ac:dyDescent="0.3">
      <c r="AY2033" s="124" t="e">
        <f>VLOOKUP(C2033,#REF!, 2,FALSE)</f>
        <v>#REF!</v>
      </c>
      <c r="BM2033" s="97" t="s">
        <v>1043</v>
      </c>
      <c r="BN2033" s="97" t="s">
        <v>1070</v>
      </c>
      <c r="BO2033" s="97" t="s">
        <v>5478</v>
      </c>
      <c r="BU2033" s="97" t="s">
        <v>1043</v>
      </c>
      <c r="BV2033" s="97" t="s">
        <v>1070</v>
      </c>
      <c r="BW2033" s="97" t="s">
        <v>5478</v>
      </c>
    </row>
    <row r="2034" spans="51:75" x14ac:dyDescent="0.3">
      <c r="AY2034" s="124" t="e">
        <f>VLOOKUP(C2034,#REF!, 2,FALSE)</f>
        <v>#REF!</v>
      </c>
      <c r="BM2034" s="97" t="s">
        <v>5479</v>
      </c>
      <c r="BN2034" s="97" t="s">
        <v>1342</v>
      </c>
      <c r="BO2034" s="97" t="s">
        <v>1596</v>
      </c>
      <c r="BU2034" s="97" t="s">
        <v>5479</v>
      </c>
      <c r="BV2034" s="97" t="s">
        <v>1342</v>
      </c>
      <c r="BW2034" s="97" t="s">
        <v>1596</v>
      </c>
    </row>
    <row r="2035" spans="51:75" x14ac:dyDescent="0.3">
      <c r="AY2035" s="124" t="e">
        <f>VLOOKUP(C2035,#REF!, 2,FALSE)</f>
        <v>#REF!</v>
      </c>
      <c r="BM2035" s="97" t="s">
        <v>5480</v>
      </c>
      <c r="BN2035" s="97" t="s">
        <v>1342</v>
      </c>
      <c r="BO2035" s="97" t="s">
        <v>5481</v>
      </c>
      <c r="BU2035" s="97" t="s">
        <v>5480</v>
      </c>
      <c r="BV2035" s="97" t="s">
        <v>1342</v>
      </c>
      <c r="BW2035" s="97" t="s">
        <v>5481</v>
      </c>
    </row>
    <row r="2036" spans="51:75" x14ac:dyDescent="0.3">
      <c r="AY2036" s="124" t="e">
        <f>VLOOKUP(C2036,#REF!, 2,FALSE)</f>
        <v>#REF!</v>
      </c>
      <c r="BM2036" s="97" t="s">
        <v>5482</v>
      </c>
      <c r="BN2036" s="97" t="s">
        <v>3191</v>
      </c>
      <c r="BO2036" s="97" t="s">
        <v>5084</v>
      </c>
      <c r="BU2036" s="97" t="s">
        <v>5482</v>
      </c>
      <c r="BV2036" s="97" t="s">
        <v>3191</v>
      </c>
      <c r="BW2036" s="97" t="s">
        <v>5084</v>
      </c>
    </row>
    <row r="2037" spans="51:75" x14ac:dyDescent="0.3">
      <c r="AY2037" s="124" t="e">
        <f>VLOOKUP(C2037,#REF!, 2,FALSE)</f>
        <v>#REF!</v>
      </c>
      <c r="BM2037" s="97" t="s">
        <v>1044</v>
      </c>
      <c r="BN2037" s="97" t="s">
        <v>775</v>
      </c>
      <c r="BO2037" s="97" t="s">
        <v>5483</v>
      </c>
      <c r="BU2037" s="97" t="s">
        <v>1044</v>
      </c>
      <c r="BV2037" s="97" t="s">
        <v>775</v>
      </c>
      <c r="BW2037" s="97" t="s">
        <v>5483</v>
      </c>
    </row>
    <row r="2038" spans="51:75" x14ac:dyDescent="0.3">
      <c r="AY2038" s="124" t="e">
        <f>VLOOKUP(C2038,#REF!, 2,FALSE)</f>
        <v>#REF!</v>
      </c>
      <c r="BM2038" s="97" t="s">
        <v>5484</v>
      </c>
      <c r="BN2038" s="97" t="s">
        <v>1342</v>
      </c>
      <c r="BO2038" s="97" t="s">
        <v>5485</v>
      </c>
      <c r="BU2038" s="97" t="s">
        <v>5484</v>
      </c>
      <c r="BV2038" s="97" t="s">
        <v>1342</v>
      </c>
      <c r="BW2038" s="97" t="s">
        <v>5485</v>
      </c>
    </row>
    <row r="2039" spans="51:75" x14ac:dyDescent="0.3">
      <c r="AY2039" s="124" t="e">
        <f>VLOOKUP(C2039,#REF!, 2,FALSE)</f>
        <v>#REF!</v>
      </c>
      <c r="BM2039" s="97" t="s">
        <v>5486</v>
      </c>
      <c r="BN2039" s="97" t="s">
        <v>3191</v>
      </c>
      <c r="BO2039" s="97" t="s">
        <v>5487</v>
      </c>
      <c r="BU2039" s="97" t="s">
        <v>5486</v>
      </c>
      <c r="BV2039" s="97" t="s">
        <v>3191</v>
      </c>
      <c r="BW2039" s="97" t="s">
        <v>5487</v>
      </c>
    </row>
    <row r="2040" spans="51:75" x14ac:dyDescent="0.3">
      <c r="AY2040" s="124" t="e">
        <f>VLOOKUP(C2040,#REF!, 2,FALSE)</f>
        <v>#REF!</v>
      </c>
      <c r="BM2040" s="97" t="s">
        <v>5488</v>
      </c>
      <c r="BN2040" s="97" t="s">
        <v>731</v>
      </c>
      <c r="BO2040" s="97" t="s">
        <v>5489</v>
      </c>
      <c r="BU2040" s="97" t="s">
        <v>5488</v>
      </c>
      <c r="BV2040" s="97" t="s">
        <v>731</v>
      </c>
      <c r="BW2040" s="97" t="s">
        <v>5489</v>
      </c>
    </row>
    <row r="2041" spans="51:75" x14ac:dyDescent="0.3">
      <c r="AY2041" s="124" t="e">
        <f>VLOOKUP(C2041,#REF!, 2,FALSE)</f>
        <v>#REF!</v>
      </c>
      <c r="BM2041" s="97" t="s">
        <v>5490</v>
      </c>
      <c r="BN2041" s="97" t="s">
        <v>3003</v>
      </c>
      <c r="BO2041" s="97" t="s">
        <v>1225</v>
      </c>
      <c r="BU2041" s="97" t="s">
        <v>5490</v>
      </c>
      <c r="BV2041" s="97" t="s">
        <v>3003</v>
      </c>
      <c r="BW2041" s="97" t="s">
        <v>1225</v>
      </c>
    </row>
    <row r="2042" spans="51:75" x14ac:dyDescent="0.3">
      <c r="AY2042" s="124" t="e">
        <f>VLOOKUP(C2042,#REF!, 2,FALSE)</f>
        <v>#REF!</v>
      </c>
      <c r="BM2042" s="97" t="s">
        <v>5491</v>
      </c>
      <c r="BN2042" s="97" t="s">
        <v>1269</v>
      </c>
      <c r="BO2042" s="97" t="s">
        <v>1384</v>
      </c>
      <c r="BU2042" s="97" t="s">
        <v>5491</v>
      </c>
      <c r="BV2042" s="97" t="s">
        <v>1269</v>
      </c>
      <c r="BW2042" s="97" t="s">
        <v>1384</v>
      </c>
    </row>
    <row r="2043" spans="51:75" x14ac:dyDescent="0.3">
      <c r="AY2043" s="124" t="e">
        <f>VLOOKUP(C2043,#REF!, 2,FALSE)</f>
        <v>#REF!</v>
      </c>
      <c r="BM2043" s="97" t="s">
        <v>5493</v>
      </c>
      <c r="BN2043" s="97" t="s">
        <v>3191</v>
      </c>
      <c r="BO2043" s="97" t="s">
        <v>5494</v>
      </c>
      <c r="BU2043" s="97" t="s">
        <v>5493</v>
      </c>
      <c r="BV2043" s="97" t="s">
        <v>3191</v>
      </c>
      <c r="BW2043" s="97" t="s">
        <v>5494</v>
      </c>
    </row>
    <row r="2044" spans="51:75" x14ac:dyDescent="0.3">
      <c r="AY2044" s="124" t="e">
        <f>VLOOKUP(C2044,#REF!, 2,FALSE)</f>
        <v>#REF!</v>
      </c>
      <c r="BM2044" s="97" t="s">
        <v>5495</v>
      </c>
      <c r="BN2044" s="97" t="s">
        <v>3191</v>
      </c>
      <c r="BO2044" s="97" t="s">
        <v>1593</v>
      </c>
      <c r="BU2044" s="97" t="s">
        <v>5495</v>
      </c>
      <c r="BV2044" s="97" t="s">
        <v>3191</v>
      </c>
      <c r="BW2044" s="97" t="s">
        <v>1593</v>
      </c>
    </row>
    <row r="2045" spans="51:75" x14ac:dyDescent="0.3">
      <c r="AY2045" s="124" t="e">
        <f>VLOOKUP(C2045,#REF!, 2,FALSE)</f>
        <v>#REF!</v>
      </c>
      <c r="BM2045" s="97" t="s">
        <v>5496</v>
      </c>
      <c r="BN2045" s="97" t="s">
        <v>3191</v>
      </c>
      <c r="BO2045" s="97" t="s">
        <v>1205</v>
      </c>
      <c r="BU2045" s="97" t="s">
        <v>5496</v>
      </c>
      <c r="BV2045" s="97" t="s">
        <v>3191</v>
      </c>
      <c r="BW2045" s="97" t="s">
        <v>1205</v>
      </c>
    </row>
    <row r="2046" spans="51:75" x14ac:dyDescent="0.3">
      <c r="AY2046" s="124" t="e">
        <f>VLOOKUP(C2046,#REF!, 2,FALSE)</f>
        <v>#REF!</v>
      </c>
      <c r="BM2046" s="97" t="s">
        <v>5497</v>
      </c>
      <c r="BN2046" s="97" t="s">
        <v>3191</v>
      </c>
      <c r="BO2046" s="97" t="s">
        <v>5498</v>
      </c>
      <c r="BU2046" s="97" t="s">
        <v>5497</v>
      </c>
      <c r="BV2046" s="97" t="s">
        <v>3191</v>
      </c>
      <c r="BW2046" s="97" t="s">
        <v>5498</v>
      </c>
    </row>
    <row r="2047" spans="51:75" x14ac:dyDescent="0.3">
      <c r="AY2047" s="124" t="e">
        <f>VLOOKUP(C2047,#REF!, 2,FALSE)</f>
        <v>#REF!</v>
      </c>
      <c r="BM2047" s="97" t="s">
        <v>5499</v>
      </c>
      <c r="BN2047" s="97" t="s">
        <v>3191</v>
      </c>
      <c r="BO2047" s="97" t="s">
        <v>5500</v>
      </c>
      <c r="BU2047" s="97" t="s">
        <v>5499</v>
      </c>
      <c r="BV2047" s="97" t="s">
        <v>3191</v>
      </c>
      <c r="BW2047" s="97" t="s">
        <v>5500</v>
      </c>
    </row>
    <row r="2048" spans="51:75" x14ac:dyDescent="0.3">
      <c r="AY2048" s="124" t="e">
        <f>VLOOKUP(C2048,#REF!, 2,FALSE)</f>
        <v>#REF!</v>
      </c>
      <c r="BM2048" s="97" t="s">
        <v>5501</v>
      </c>
      <c r="BN2048" s="97" t="s">
        <v>3191</v>
      </c>
      <c r="BO2048" s="97" t="s">
        <v>5502</v>
      </c>
      <c r="BU2048" s="97" t="s">
        <v>5501</v>
      </c>
      <c r="BV2048" s="97" t="s">
        <v>3191</v>
      </c>
      <c r="BW2048" s="97" t="s">
        <v>5502</v>
      </c>
    </row>
    <row r="2049" spans="51:75" x14ac:dyDescent="0.3">
      <c r="AY2049" s="124" t="e">
        <f>VLOOKUP(C2049,#REF!, 2,FALSE)</f>
        <v>#REF!</v>
      </c>
      <c r="BM2049" s="97" t="s">
        <v>5503</v>
      </c>
      <c r="BN2049" s="97" t="s">
        <v>3191</v>
      </c>
      <c r="BO2049" s="97" t="s">
        <v>2194</v>
      </c>
      <c r="BU2049" s="97" t="s">
        <v>5503</v>
      </c>
      <c r="BV2049" s="97" t="s">
        <v>3191</v>
      </c>
      <c r="BW2049" s="97" t="s">
        <v>2194</v>
      </c>
    </row>
    <row r="2050" spans="51:75" x14ac:dyDescent="0.3">
      <c r="AY2050" s="124" t="e">
        <f>VLOOKUP(C2050,#REF!, 2,FALSE)</f>
        <v>#REF!</v>
      </c>
      <c r="BM2050" s="97" t="s">
        <v>5505</v>
      </c>
      <c r="BN2050" s="97" t="s">
        <v>3191</v>
      </c>
      <c r="BO2050" s="97" t="s">
        <v>2543</v>
      </c>
      <c r="BU2050" s="97" t="s">
        <v>5505</v>
      </c>
      <c r="BV2050" s="97" t="s">
        <v>3191</v>
      </c>
      <c r="BW2050" s="97" t="s">
        <v>2543</v>
      </c>
    </row>
    <row r="2051" spans="51:75" x14ac:dyDescent="0.3">
      <c r="AY2051" s="124" t="e">
        <f>VLOOKUP(C2051,#REF!, 2,FALSE)</f>
        <v>#REF!</v>
      </c>
      <c r="BM2051" s="97" t="s">
        <v>1045</v>
      </c>
      <c r="BN2051" s="97" t="s">
        <v>628</v>
      </c>
      <c r="BO2051" s="97" t="s">
        <v>5506</v>
      </c>
      <c r="BU2051" s="97" t="s">
        <v>1045</v>
      </c>
      <c r="BV2051" s="97" t="s">
        <v>628</v>
      </c>
      <c r="BW2051" s="97" t="s">
        <v>5506</v>
      </c>
    </row>
    <row r="2052" spans="51:75" x14ac:dyDescent="0.3">
      <c r="AY2052" s="124" t="e">
        <f>VLOOKUP(C2052,#REF!, 2,FALSE)</f>
        <v>#REF!</v>
      </c>
      <c r="BM2052" s="97" t="s">
        <v>5507</v>
      </c>
      <c r="BN2052" s="97" t="s">
        <v>3191</v>
      </c>
      <c r="BO2052" s="97" t="s">
        <v>1057</v>
      </c>
      <c r="BU2052" s="97" t="s">
        <v>5507</v>
      </c>
      <c r="BV2052" s="97" t="s">
        <v>3191</v>
      </c>
      <c r="BW2052" s="97" t="s">
        <v>1057</v>
      </c>
    </row>
    <row r="2053" spans="51:75" x14ac:dyDescent="0.3">
      <c r="AY2053" s="124" t="e">
        <f>VLOOKUP(C2053,#REF!, 2,FALSE)</f>
        <v>#REF!</v>
      </c>
      <c r="BM2053" s="97" t="s">
        <v>5508</v>
      </c>
      <c r="BN2053" s="97" t="s">
        <v>3191</v>
      </c>
      <c r="BO2053" s="97" t="s">
        <v>1428</v>
      </c>
      <c r="BU2053" s="97" t="s">
        <v>5508</v>
      </c>
      <c r="BV2053" s="97" t="s">
        <v>3191</v>
      </c>
      <c r="BW2053" s="97" t="s">
        <v>1428</v>
      </c>
    </row>
    <row r="2054" spans="51:75" x14ac:dyDescent="0.3">
      <c r="AY2054" s="124" t="e">
        <f>VLOOKUP(C2054,#REF!, 2,FALSE)</f>
        <v>#REF!</v>
      </c>
      <c r="BM2054" s="97" t="s">
        <v>5509</v>
      </c>
      <c r="BN2054" s="97" t="s">
        <v>1342</v>
      </c>
      <c r="BO2054" s="97" t="s">
        <v>5510</v>
      </c>
      <c r="BU2054" s="97" t="s">
        <v>5509</v>
      </c>
      <c r="BV2054" s="97" t="s">
        <v>1342</v>
      </c>
      <c r="BW2054" s="97" t="s">
        <v>5510</v>
      </c>
    </row>
    <row r="2055" spans="51:75" x14ac:dyDescent="0.3">
      <c r="AY2055" s="124" t="e">
        <f>VLOOKUP(C2055,#REF!, 2,FALSE)</f>
        <v>#REF!</v>
      </c>
      <c r="BM2055" s="97" t="s">
        <v>5511</v>
      </c>
      <c r="BN2055" s="97" t="s">
        <v>3191</v>
      </c>
      <c r="BO2055" s="97" t="s">
        <v>5512</v>
      </c>
      <c r="BU2055" s="97" t="s">
        <v>5511</v>
      </c>
      <c r="BV2055" s="97" t="s">
        <v>3191</v>
      </c>
      <c r="BW2055" s="97" t="s">
        <v>5512</v>
      </c>
    </row>
    <row r="2056" spans="51:75" x14ac:dyDescent="0.3">
      <c r="AY2056" s="124" t="e">
        <f>VLOOKUP(C2056,#REF!, 2,FALSE)</f>
        <v>#REF!</v>
      </c>
      <c r="BM2056" s="97" t="s">
        <v>5513</v>
      </c>
      <c r="BN2056" s="97" t="s">
        <v>3191</v>
      </c>
      <c r="BO2056" s="97" t="s">
        <v>1072</v>
      </c>
      <c r="BU2056" s="97" t="s">
        <v>5513</v>
      </c>
      <c r="BV2056" s="97" t="s">
        <v>3191</v>
      </c>
      <c r="BW2056" s="97" t="s">
        <v>1072</v>
      </c>
    </row>
    <row r="2057" spans="51:75" x14ac:dyDescent="0.3">
      <c r="AY2057" s="124" t="e">
        <f>VLOOKUP(C2057,#REF!, 2,FALSE)</f>
        <v>#REF!</v>
      </c>
      <c r="BM2057" s="97" t="s">
        <v>5514</v>
      </c>
      <c r="BN2057" s="97" t="s">
        <v>3191</v>
      </c>
      <c r="BO2057" s="97" t="s">
        <v>770</v>
      </c>
      <c r="BU2057" s="97" t="s">
        <v>5514</v>
      </c>
      <c r="BV2057" s="97" t="s">
        <v>3191</v>
      </c>
      <c r="BW2057" s="97" t="s">
        <v>770</v>
      </c>
    </row>
    <row r="2058" spans="51:75" x14ac:dyDescent="0.3">
      <c r="AY2058" s="124" t="e">
        <f>VLOOKUP(C2058,#REF!, 2,FALSE)</f>
        <v>#REF!</v>
      </c>
      <c r="BM2058" s="97" t="s">
        <v>5515</v>
      </c>
      <c r="BN2058" s="97" t="s">
        <v>1342</v>
      </c>
      <c r="BO2058" s="97" t="s">
        <v>5516</v>
      </c>
      <c r="BU2058" s="97" t="s">
        <v>5515</v>
      </c>
      <c r="BV2058" s="97" t="s">
        <v>1342</v>
      </c>
      <c r="BW2058" s="97" t="s">
        <v>5516</v>
      </c>
    </row>
    <row r="2059" spans="51:75" x14ac:dyDescent="0.3">
      <c r="AY2059" s="124" t="e">
        <f>VLOOKUP(C2059,#REF!, 2,FALSE)</f>
        <v>#REF!</v>
      </c>
      <c r="BM2059" s="97" t="s">
        <v>5517</v>
      </c>
      <c r="BN2059" s="97" t="s">
        <v>1342</v>
      </c>
      <c r="BO2059" s="97" t="s">
        <v>1790</v>
      </c>
      <c r="BU2059" s="97" t="s">
        <v>5517</v>
      </c>
      <c r="BV2059" s="97" t="s">
        <v>1342</v>
      </c>
      <c r="BW2059" s="97" t="s">
        <v>1790</v>
      </c>
    </row>
    <row r="2060" spans="51:75" x14ac:dyDescent="0.3">
      <c r="AY2060" s="124" t="e">
        <f>VLOOKUP(C2060,#REF!, 2,FALSE)</f>
        <v>#REF!</v>
      </c>
      <c r="BM2060" s="97" t="s">
        <v>5518</v>
      </c>
      <c r="BN2060" s="97" t="s">
        <v>1342</v>
      </c>
      <c r="BO2060" s="97" t="s">
        <v>5519</v>
      </c>
      <c r="BU2060" s="97" t="s">
        <v>5518</v>
      </c>
      <c r="BV2060" s="97" t="s">
        <v>1342</v>
      </c>
      <c r="BW2060" s="97" t="s">
        <v>5519</v>
      </c>
    </row>
    <row r="2061" spans="51:75" x14ac:dyDescent="0.3">
      <c r="AY2061" s="124" t="e">
        <f>VLOOKUP(C2061,#REF!, 2,FALSE)</f>
        <v>#REF!</v>
      </c>
      <c r="BM2061" s="97" t="s">
        <v>5520</v>
      </c>
      <c r="BN2061" s="97" t="s">
        <v>2979</v>
      </c>
      <c r="BO2061" s="97" t="s">
        <v>2983</v>
      </c>
      <c r="BU2061" s="97" t="s">
        <v>5520</v>
      </c>
      <c r="BV2061" s="97" t="s">
        <v>2979</v>
      </c>
      <c r="BW2061" s="97" t="s">
        <v>2983</v>
      </c>
    </row>
    <row r="2062" spans="51:75" x14ac:dyDescent="0.3">
      <c r="AY2062" s="124" t="e">
        <f>VLOOKUP(C2062,#REF!, 2,FALSE)</f>
        <v>#REF!</v>
      </c>
      <c r="BM2062" s="97" t="s">
        <v>5521</v>
      </c>
      <c r="BN2062" s="97" t="s">
        <v>3026</v>
      </c>
      <c r="BO2062" s="97" t="s">
        <v>5522</v>
      </c>
      <c r="BU2062" s="97" t="s">
        <v>5521</v>
      </c>
      <c r="BV2062" s="97" t="s">
        <v>3026</v>
      </c>
      <c r="BW2062" s="97" t="s">
        <v>5522</v>
      </c>
    </row>
    <row r="2063" spans="51:75" x14ac:dyDescent="0.3">
      <c r="AY2063" s="124" t="e">
        <f>VLOOKUP(C2063,#REF!, 2,FALSE)</f>
        <v>#REF!</v>
      </c>
      <c r="BM2063" s="97" t="s">
        <v>5523</v>
      </c>
      <c r="BN2063" s="97" t="s">
        <v>3026</v>
      </c>
      <c r="BO2063" s="97" t="s">
        <v>5524</v>
      </c>
      <c r="BU2063" s="97" t="s">
        <v>5523</v>
      </c>
      <c r="BV2063" s="97" t="s">
        <v>3026</v>
      </c>
      <c r="BW2063" s="97" t="s">
        <v>5524</v>
      </c>
    </row>
    <row r="2064" spans="51:75" x14ac:dyDescent="0.3">
      <c r="AY2064" s="124" t="e">
        <f>VLOOKUP(C2064,#REF!, 2,FALSE)</f>
        <v>#REF!</v>
      </c>
      <c r="BM2064" s="97" t="s">
        <v>5525</v>
      </c>
      <c r="BN2064" s="97" t="s">
        <v>2983</v>
      </c>
      <c r="BO2064" s="97" t="s">
        <v>2983</v>
      </c>
      <c r="BU2064" s="97" t="s">
        <v>5525</v>
      </c>
      <c r="BV2064" s="97" t="s">
        <v>2983</v>
      </c>
      <c r="BW2064" s="97" t="s">
        <v>2983</v>
      </c>
    </row>
    <row r="2065" spans="51:75" x14ac:dyDescent="0.3">
      <c r="AY2065" s="124" t="e">
        <f>VLOOKUP(C2065,#REF!, 2,FALSE)</f>
        <v>#REF!</v>
      </c>
      <c r="BM2065" s="97" t="s">
        <v>5527</v>
      </c>
      <c r="BN2065" s="97" t="s">
        <v>3085</v>
      </c>
      <c r="BO2065" s="97" t="s">
        <v>5528</v>
      </c>
      <c r="BU2065" s="97" t="s">
        <v>5527</v>
      </c>
      <c r="BV2065" s="97" t="s">
        <v>3085</v>
      </c>
      <c r="BW2065" s="97" t="s">
        <v>5528</v>
      </c>
    </row>
    <row r="2066" spans="51:75" x14ac:dyDescent="0.3">
      <c r="AY2066" s="124" t="e">
        <f>VLOOKUP(C2066,#REF!, 2,FALSE)</f>
        <v>#REF!</v>
      </c>
      <c r="BM2066" s="97" t="s">
        <v>5529</v>
      </c>
      <c r="BN2066" s="97" t="s">
        <v>625</v>
      </c>
      <c r="BO2066" s="97" t="s">
        <v>770</v>
      </c>
      <c r="BU2066" s="97" t="s">
        <v>5529</v>
      </c>
      <c r="BV2066" s="97" t="s">
        <v>625</v>
      </c>
      <c r="BW2066" s="97" t="s">
        <v>770</v>
      </c>
    </row>
    <row r="2067" spans="51:75" x14ac:dyDescent="0.3">
      <c r="AY2067" s="124" t="e">
        <f>VLOOKUP(C2067,#REF!, 2,FALSE)</f>
        <v>#REF!</v>
      </c>
      <c r="BM2067" s="97" t="s">
        <v>1073</v>
      </c>
      <c r="BN2067" s="97" t="s">
        <v>2983</v>
      </c>
      <c r="BO2067" s="97" t="s">
        <v>5530</v>
      </c>
      <c r="BU2067" s="97" t="s">
        <v>1073</v>
      </c>
      <c r="BV2067" s="97" t="s">
        <v>2983</v>
      </c>
      <c r="BW2067" s="97" t="s">
        <v>5530</v>
      </c>
    </row>
    <row r="2068" spans="51:75" x14ac:dyDescent="0.3">
      <c r="AY2068" s="124" t="e">
        <f>VLOOKUP(C2068,#REF!, 2,FALSE)</f>
        <v>#REF!</v>
      </c>
      <c r="BM2068" s="97" t="s">
        <v>5531</v>
      </c>
      <c r="BN2068" s="97" t="s">
        <v>621</v>
      </c>
      <c r="BO2068" s="97" t="s">
        <v>4383</v>
      </c>
      <c r="BU2068" s="97" t="s">
        <v>5531</v>
      </c>
      <c r="BV2068" s="97" t="s">
        <v>621</v>
      </c>
      <c r="BW2068" s="97" t="s">
        <v>4383</v>
      </c>
    </row>
    <row r="2069" spans="51:75" x14ac:dyDescent="0.3">
      <c r="AY2069" s="124" t="e">
        <f>VLOOKUP(C2069,#REF!, 2,FALSE)</f>
        <v>#REF!</v>
      </c>
      <c r="BM2069" s="97" t="s">
        <v>5533</v>
      </c>
      <c r="BN2069" s="97" t="s">
        <v>16968</v>
      </c>
      <c r="BO2069" s="97" t="s">
        <v>5534</v>
      </c>
      <c r="BU2069" s="97" t="s">
        <v>5533</v>
      </c>
      <c r="BV2069" s="97" t="s">
        <v>16968</v>
      </c>
      <c r="BW2069" s="97" t="s">
        <v>5534</v>
      </c>
    </row>
    <row r="2070" spans="51:75" x14ac:dyDescent="0.3">
      <c r="AY2070" s="124" t="e">
        <f>VLOOKUP(C2070,#REF!, 2,FALSE)</f>
        <v>#REF!</v>
      </c>
      <c r="BM2070" s="97" t="s">
        <v>5535</v>
      </c>
      <c r="BN2070" s="97" t="s">
        <v>3191</v>
      </c>
      <c r="BO2070" s="97" t="s">
        <v>5536</v>
      </c>
      <c r="BU2070" s="97" t="s">
        <v>5535</v>
      </c>
      <c r="BV2070" s="97" t="s">
        <v>3191</v>
      </c>
      <c r="BW2070" s="97" t="s">
        <v>5536</v>
      </c>
    </row>
    <row r="2071" spans="51:75" x14ac:dyDescent="0.3">
      <c r="AY2071" s="124" t="e">
        <f>VLOOKUP(C2071,#REF!, 2,FALSE)</f>
        <v>#REF!</v>
      </c>
      <c r="BM2071" s="97" t="s">
        <v>5537</v>
      </c>
      <c r="BN2071" s="97" t="s">
        <v>862</v>
      </c>
      <c r="BO2071" s="97" t="s">
        <v>5538</v>
      </c>
      <c r="BU2071" s="97" t="s">
        <v>5537</v>
      </c>
      <c r="BV2071" s="97" t="s">
        <v>862</v>
      </c>
      <c r="BW2071" s="97" t="s">
        <v>5538</v>
      </c>
    </row>
    <row r="2072" spans="51:75" x14ac:dyDescent="0.3">
      <c r="AY2072" s="124" t="e">
        <f>VLOOKUP(C2072,#REF!, 2,FALSE)</f>
        <v>#REF!</v>
      </c>
      <c r="BM2072" s="97" t="s">
        <v>5539</v>
      </c>
      <c r="BN2072" s="97" t="s">
        <v>2983</v>
      </c>
      <c r="BO2072" s="97" t="s">
        <v>5540</v>
      </c>
      <c r="BU2072" s="97" t="s">
        <v>5539</v>
      </c>
      <c r="BV2072" s="97" t="s">
        <v>2983</v>
      </c>
      <c r="BW2072" s="97" t="s">
        <v>5540</v>
      </c>
    </row>
    <row r="2073" spans="51:75" x14ac:dyDescent="0.3">
      <c r="AY2073" s="124" t="e">
        <f>VLOOKUP(C2073,#REF!, 2,FALSE)</f>
        <v>#REF!</v>
      </c>
      <c r="BM2073" s="97" t="s">
        <v>5541</v>
      </c>
      <c r="BN2073" s="97" t="s">
        <v>3000</v>
      </c>
      <c r="BO2073" s="97" t="s">
        <v>5543</v>
      </c>
      <c r="BU2073" s="97" t="s">
        <v>5541</v>
      </c>
      <c r="BV2073" s="97" t="s">
        <v>3000</v>
      </c>
      <c r="BW2073" s="97" t="s">
        <v>5543</v>
      </c>
    </row>
    <row r="2074" spans="51:75" x14ac:dyDescent="0.3">
      <c r="AY2074" s="124" t="e">
        <f>VLOOKUP(C2074,#REF!, 2,FALSE)</f>
        <v>#REF!</v>
      </c>
      <c r="BM2074" s="97" t="s">
        <v>5544</v>
      </c>
      <c r="BN2074" s="97" t="s">
        <v>3000</v>
      </c>
      <c r="BO2074" s="97" t="s">
        <v>2983</v>
      </c>
      <c r="BU2074" s="97" t="s">
        <v>5544</v>
      </c>
      <c r="BV2074" s="97" t="s">
        <v>3000</v>
      </c>
      <c r="BW2074" s="97" t="s">
        <v>2983</v>
      </c>
    </row>
    <row r="2075" spans="51:75" x14ac:dyDescent="0.3">
      <c r="AY2075" s="124" t="e">
        <f>VLOOKUP(C2075,#REF!, 2,FALSE)</f>
        <v>#REF!</v>
      </c>
      <c r="BM2075" s="97" t="s">
        <v>5545</v>
      </c>
      <c r="BN2075" s="97" t="s">
        <v>16968</v>
      </c>
      <c r="BO2075" s="97" t="s">
        <v>5546</v>
      </c>
      <c r="BU2075" s="97" t="s">
        <v>5545</v>
      </c>
      <c r="BV2075" s="97" t="s">
        <v>16968</v>
      </c>
      <c r="BW2075" s="97" t="s">
        <v>5546</v>
      </c>
    </row>
    <row r="2076" spans="51:75" x14ac:dyDescent="0.3">
      <c r="AY2076" s="124" t="e">
        <f>VLOOKUP(C2076,#REF!, 2,FALSE)</f>
        <v>#REF!</v>
      </c>
      <c r="BM2076" s="97" t="s">
        <v>5547</v>
      </c>
      <c r="BN2076" s="97" t="s">
        <v>3237</v>
      </c>
      <c r="BO2076" s="97" t="s">
        <v>5548</v>
      </c>
      <c r="BU2076" s="97" t="s">
        <v>5547</v>
      </c>
      <c r="BV2076" s="97" t="s">
        <v>3237</v>
      </c>
      <c r="BW2076" s="97" t="s">
        <v>5548</v>
      </c>
    </row>
    <row r="2077" spans="51:75" x14ac:dyDescent="0.3">
      <c r="AY2077" s="124" t="e">
        <f>VLOOKUP(C2077,#REF!, 2,FALSE)</f>
        <v>#REF!</v>
      </c>
      <c r="BM2077" s="97" t="s">
        <v>88</v>
      </c>
      <c r="BN2077" s="97" t="s">
        <v>3191</v>
      </c>
      <c r="BO2077" s="97" t="s">
        <v>1082</v>
      </c>
      <c r="BU2077" s="97" t="s">
        <v>88</v>
      </c>
      <c r="BV2077" s="97" t="s">
        <v>3191</v>
      </c>
      <c r="BW2077" s="97" t="s">
        <v>1082</v>
      </c>
    </row>
    <row r="2078" spans="51:75" x14ac:dyDescent="0.3">
      <c r="AY2078" s="124" t="e">
        <f>VLOOKUP(C2078,#REF!, 2,FALSE)</f>
        <v>#REF!</v>
      </c>
      <c r="BM2078" s="97" t="s">
        <v>5550</v>
      </c>
      <c r="BN2078" s="97" t="s">
        <v>3081</v>
      </c>
      <c r="BO2078" s="97" t="s">
        <v>3603</v>
      </c>
      <c r="BU2078" s="97" t="s">
        <v>5550</v>
      </c>
      <c r="BV2078" s="97" t="s">
        <v>3081</v>
      </c>
      <c r="BW2078" s="97" t="s">
        <v>3603</v>
      </c>
    </row>
    <row r="2079" spans="51:75" x14ac:dyDescent="0.3">
      <c r="AY2079" s="124" t="e">
        <f>VLOOKUP(C2079,#REF!, 2,FALSE)</f>
        <v>#REF!</v>
      </c>
      <c r="BM2079" s="97" t="s">
        <v>5551</v>
      </c>
      <c r="BN2079" s="97" t="s">
        <v>3003</v>
      </c>
      <c r="BO2079" s="97" t="s">
        <v>5552</v>
      </c>
      <c r="BU2079" s="97" t="s">
        <v>5551</v>
      </c>
      <c r="BV2079" s="97" t="s">
        <v>3003</v>
      </c>
      <c r="BW2079" s="97" t="s">
        <v>5552</v>
      </c>
    </row>
    <row r="2080" spans="51:75" x14ac:dyDescent="0.3">
      <c r="AY2080" s="124" t="e">
        <f>VLOOKUP(C2080,#REF!, 2,FALSE)</f>
        <v>#REF!</v>
      </c>
      <c r="BM2080" s="97" t="s">
        <v>5553</v>
      </c>
      <c r="BN2080" s="97" t="s">
        <v>3043</v>
      </c>
      <c r="BO2080" s="97" t="s">
        <v>5554</v>
      </c>
      <c r="BU2080" s="97" t="s">
        <v>5553</v>
      </c>
      <c r="BV2080" s="97" t="s">
        <v>3043</v>
      </c>
      <c r="BW2080" s="97" t="s">
        <v>5554</v>
      </c>
    </row>
    <row r="2081" spans="51:75" x14ac:dyDescent="0.3">
      <c r="AY2081" s="124" t="e">
        <f>VLOOKUP(C2081,#REF!, 2,FALSE)</f>
        <v>#REF!</v>
      </c>
      <c r="BM2081" s="97" t="s">
        <v>5555</v>
      </c>
      <c r="BN2081" s="97" t="s">
        <v>3191</v>
      </c>
      <c r="BO2081" s="97" t="s">
        <v>3256</v>
      </c>
      <c r="BU2081" s="97" t="s">
        <v>5555</v>
      </c>
      <c r="BV2081" s="97" t="s">
        <v>3191</v>
      </c>
      <c r="BW2081" s="97" t="s">
        <v>3256</v>
      </c>
    </row>
    <row r="2082" spans="51:75" x14ac:dyDescent="0.3">
      <c r="AY2082" s="124" t="e">
        <f>VLOOKUP(C2082,#REF!, 2,FALSE)</f>
        <v>#REF!</v>
      </c>
      <c r="BM2082" s="97" t="s">
        <v>5556</v>
      </c>
      <c r="BN2082" s="97" t="s">
        <v>3191</v>
      </c>
      <c r="BO2082" s="97" t="s">
        <v>1854</v>
      </c>
      <c r="BU2082" s="97" t="s">
        <v>5556</v>
      </c>
      <c r="BV2082" s="97" t="s">
        <v>3191</v>
      </c>
      <c r="BW2082" s="97" t="s">
        <v>1854</v>
      </c>
    </row>
    <row r="2083" spans="51:75" x14ac:dyDescent="0.3">
      <c r="AY2083" s="124" t="e">
        <f>VLOOKUP(C2083,#REF!, 2,FALSE)</f>
        <v>#REF!</v>
      </c>
      <c r="BM2083" s="97" t="s">
        <v>5557</v>
      </c>
      <c r="BN2083" s="97" t="s">
        <v>3191</v>
      </c>
      <c r="BO2083" s="97" t="s">
        <v>5558</v>
      </c>
      <c r="BU2083" s="97" t="s">
        <v>5557</v>
      </c>
      <c r="BV2083" s="97" t="s">
        <v>3191</v>
      </c>
      <c r="BW2083" s="97" t="s">
        <v>5558</v>
      </c>
    </row>
    <row r="2084" spans="51:75" x14ac:dyDescent="0.3">
      <c r="AY2084" s="124" t="e">
        <f>VLOOKUP(C2084,#REF!, 2,FALSE)</f>
        <v>#REF!</v>
      </c>
      <c r="BM2084" s="97" t="s">
        <v>5560</v>
      </c>
      <c r="BN2084" s="97" t="s">
        <v>2983</v>
      </c>
      <c r="BO2084" s="97" t="s">
        <v>2983</v>
      </c>
      <c r="BU2084" s="97" t="s">
        <v>5560</v>
      </c>
      <c r="BV2084" s="97" t="s">
        <v>2983</v>
      </c>
      <c r="BW2084" s="97" t="s">
        <v>2983</v>
      </c>
    </row>
    <row r="2085" spans="51:75" x14ac:dyDescent="0.3">
      <c r="AY2085" s="124" t="e">
        <f>VLOOKUP(C2085,#REF!, 2,FALSE)</f>
        <v>#REF!</v>
      </c>
      <c r="BM2085" s="97" t="s">
        <v>5561</v>
      </c>
      <c r="BN2085" s="97" t="s">
        <v>3081</v>
      </c>
      <c r="BO2085" s="97" t="s">
        <v>5562</v>
      </c>
      <c r="BU2085" s="97" t="s">
        <v>5561</v>
      </c>
      <c r="BV2085" s="97" t="s">
        <v>3081</v>
      </c>
      <c r="BW2085" s="97" t="s">
        <v>5562</v>
      </c>
    </row>
    <row r="2086" spans="51:75" x14ac:dyDescent="0.3">
      <c r="AY2086" s="124" t="e">
        <f>VLOOKUP(C2086,#REF!, 2,FALSE)</f>
        <v>#REF!</v>
      </c>
      <c r="BM2086" s="97" t="s">
        <v>5563</v>
      </c>
      <c r="BN2086" s="97" t="s">
        <v>2983</v>
      </c>
      <c r="BO2086" s="97" t="s">
        <v>2983</v>
      </c>
      <c r="BU2086" s="97" t="s">
        <v>5563</v>
      </c>
      <c r="BV2086" s="97" t="s">
        <v>2983</v>
      </c>
      <c r="BW2086" s="97" t="s">
        <v>2983</v>
      </c>
    </row>
    <row r="2087" spans="51:75" x14ac:dyDescent="0.3">
      <c r="AY2087" s="124" t="e">
        <f>VLOOKUP(C2087,#REF!, 2,FALSE)</f>
        <v>#REF!</v>
      </c>
      <c r="BM2087" s="97" t="s">
        <v>5564</v>
      </c>
      <c r="BN2087" s="97" t="s">
        <v>3000</v>
      </c>
      <c r="BO2087" s="97" t="s">
        <v>2983</v>
      </c>
      <c r="BU2087" s="97" t="s">
        <v>5564</v>
      </c>
      <c r="BV2087" s="97" t="s">
        <v>3000</v>
      </c>
      <c r="BW2087" s="97" t="s">
        <v>2983</v>
      </c>
    </row>
    <row r="2088" spans="51:75" x14ac:dyDescent="0.3">
      <c r="AY2088" s="124" t="e">
        <f>VLOOKUP(C2088,#REF!, 2,FALSE)</f>
        <v>#REF!</v>
      </c>
      <c r="BM2088" s="97" t="s">
        <v>5565</v>
      </c>
      <c r="BN2088" s="97" t="s">
        <v>16968</v>
      </c>
      <c r="BO2088" s="97" t="s">
        <v>920</v>
      </c>
      <c r="BU2088" s="97" t="s">
        <v>5565</v>
      </c>
      <c r="BV2088" s="97" t="s">
        <v>16968</v>
      </c>
      <c r="BW2088" s="97" t="s">
        <v>920</v>
      </c>
    </row>
    <row r="2089" spans="51:75" x14ac:dyDescent="0.3">
      <c r="AY2089" s="124" t="e">
        <f>VLOOKUP(C2089,#REF!, 2,FALSE)</f>
        <v>#REF!</v>
      </c>
      <c r="BM2089" s="97" t="s">
        <v>5566</v>
      </c>
      <c r="BN2089" s="97" t="s">
        <v>3237</v>
      </c>
      <c r="BO2089" s="97" t="s">
        <v>2983</v>
      </c>
      <c r="BU2089" s="97" t="s">
        <v>5566</v>
      </c>
      <c r="BV2089" s="97" t="s">
        <v>3237</v>
      </c>
      <c r="BW2089" s="97" t="s">
        <v>2983</v>
      </c>
    </row>
    <row r="2090" spans="51:75" x14ac:dyDescent="0.3">
      <c r="AY2090" s="124" t="e">
        <f>VLOOKUP(C2090,#REF!, 2,FALSE)</f>
        <v>#REF!</v>
      </c>
      <c r="BM2090" s="97" t="s">
        <v>5567</v>
      </c>
      <c r="BN2090" s="97" t="s">
        <v>16968</v>
      </c>
      <c r="BO2090" s="97" t="s">
        <v>2993</v>
      </c>
      <c r="BU2090" s="97" t="s">
        <v>5567</v>
      </c>
      <c r="BV2090" s="97" t="s">
        <v>16968</v>
      </c>
      <c r="BW2090" s="97" t="s">
        <v>2993</v>
      </c>
    </row>
    <row r="2091" spans="51:75" x14ac:dyDescent="0.3">
      <c r="AY2091" s="124" t="e">
        <f>VLOOKUP(C2091,#REF!, 2,FALSE)</f>
        <v>#REF!</v>
      </c>
      <c r="BM2091" s="97" t="s">
        <v>1074</v>
      </c>
      <c r="BN2091" s="97" t="s">
        <v>621</v>
      </c>
      <c r="BO2091" s="97" t="s">
        <v>2093</v>
      </c>
      <c r="BU2091" s="97" t="s">
        <v>1074</v>
      </c>
      <c r="BV2091" s="97" t="s">
        <v>621</v>
      </c>
      <c r="BW2091" s="97" t="s">
        <v>2093</v>
      </c>
    </row>
    <row r="2092" spans="51:75" x14ac:dyDescent="0.3">
      <c r="AY2092" s="124" t="e">
        <f>VLOOKUP(C2092,#REF!, 2,FALSE)</f>
        <v>#REF!</v>
      </c>
      <c r="BM2092" s="97" t="s">
        <v>5568</v>
      </c>
      <c r="BN2092" s="97" t="s">
        <v>1272</v>
      </c>
      <c r="BO2092" s="97" t="s">
        <v>5569</v>
      </c>
      <c r="BU2092" s="97" t="s">
        <v>5568</v>
      </c>
      <c r="BV2092" s="97" t="s">
        <v>1272</v>
      </c>
      <c r="BW2092" s="97" t="s">
        <v>5569</v>
      </c>
    </row>
    <row r="2093" spans="51:75" x14ac:dyDescent="0.3">
      <c r="AY2093" s="124" t="e">
        <f>VLOOKUP(C2093,#REF!, 2,FALSE)</f>
        <v>#REF!</v>
      </c>
      <c r="BM2093" s="97" t="s">
        <v>5570</v>
      </c>
      <c r="BN2093" s="97" t="s">
        <v>849</v>
      </c>
      <c r="BO2093" s="97" t="s">
        <v>770</v>
      </c>
      <c r="BU2093" s="97" t="s">
        <v>5570</v>
      </c>
      <c r="BV2093" s="97" t="s">
        <v>849</v>
      </c>
      <c r="BW2093" s="97" t="s">
        <v>770</v>
      </c>
    </row>
    <row r="2094" spans="51:75" x14ac:dyDescent="0.3">
      <c r="AY2094" s="124" t="e">
        <f>VLOOKUP(C2094,#REF!, 2,FALSE)</f>
        <v>#REF!</v>
      </c>
      <c r="BM2094" s="97" t="s">
        <v>5571</v>
      </c>
      <c r="BN2094" s="97" t="s">
        <v>3000</v>
      </c>
      <c r="BO2094" s="97" t="s">
        <v>3013</v>
      </c>
      <c r="BU2094" s="97" t="s">
        <v>5571</v>
      </c>
      <c r="BV2094" s="97" t="s">
        <v>3000</v>
      </c>
      <c r="BW2094" s="97" t="s">
        <v>3013</v>
      </c>
    </row>
    <row r="2095" spans="51:75" x14ac:dyDescent="0.3">
      <c r="AY2095" s="124" t="e">
        <f>VLOOKUP(C2095,#REF!, 2,FALSE)</f>
        <v>#REF!</v>
      </c>
      <c r="BM2095" s="97" t="s">
        <v>5573</v>
      </c>
      <c r="BN2095" s="97" t="s">
        <v>16968</v>
      </c>
      <c r="BO2095" s="97" t="s">
        <v>5574</v>
      </c>
      <c r="BU2095" s="97" t="s">
        <v>5573</v>
      </c>
      <c r="BV2095" s="97" t="s">
        <v>16968</v>
      </c>
      <c r="BW2095" s="97" t="s">
        <v>5574</v>
      </c>
    </row>
    <row r="2096" spans="51:75" x14ac:dyDescent="0.3">
      <c r="AY2096" s="124" t="e">
        <f>VLOOKUP(C2096,#REF!, 2,FALSE)</f>
        <v>#REF!</v>
      </c>
      <c r="BM2096" s="97" t="s">
        <v>1075</v>
      </c>
      <c r="BN2096" s="97" t="s">
        <v>849</v>
      </c>
      <c r="BO2096" s="97" t="s">
        <v>5575</v>
      </c>
      <c r="BU2096" s="97" t="s">
        <v>1075</v>
      </c>
      <c r="BV2096" s="97" t="s">
        <v>849</v>
      </c>
      <c r="BW2096" s="97" t="s">
        <v>5575</v>
      </c>
    </row>
    <row r="2097" spans="51:75" x14ac:dyDescent="0.3">
      <c r="AY2097" s="124" t="e">
        <f>VLOOKUP(C2097,#REF!, 2,FALSE)</f>
        <v>#REF!</v>
      </c>
      <c r="BM2097" s="97" t="s">
        <v>5576</v>
      </c>
      <c r="BN2097" s="97" t="s">
        <v>3003</v>
      </c>
      <c r="BO2097" s="97" t="s">
        <v>5256</v>
      </c>
      <c r="BU2097" s="97" t="s">
        <v>5576</v>
      </c>
      <c r="BV2097" s="97" t="s">
        <v>3003</v>
      </c>
      <c r="BW2097" s="97" t="s">
        <v>5256</v>
      </c>
    </row>
    <row r="2098" spans="51:75" x14ac:dyDescent="0.3">
      <c r="AY2098" s="124" t="e">
        <f>VLOOKUP(C2098,#REF!, 2,FALSE)</f>
        <v>#REF!</v>
      </c>
      <c r="BM2098" s="97" t="s">
        <v>5577</v>
      </c>
      <c r="BN2098" s="97" t="s">
        <v>3191</v>
      </c>
      <c r="BO2098" s="97" t="s">
        <v>3536</v>
      </c>
      <c r="BU2098" s="97" t="s">
        <v>5577</v>
      </c>
      <c r="BV2098" s="97" t="s">
        <v>3191</v>
      </c>
      <c r="BW2098" s="97" t="s">
        <v>3536</v>
      </c>
    </row>
    <row r="2099" spans="51:75" x14ac:dyDescent="0.3">
      <c r="AY2099" s="124" t="e">
        <f>VLOOKUP(C2099,#REF!, 2,FALSE)</f>
        <v>#REF!</v>
      </c>
      <c r="BM2099" s="97" t="s">
        <v>5578</v>
      </c>
      <c r="BN2099" s="97" t="s">
        <v>3085</v>
      </c>
      <c r="BO2099" s="97" t="s">
        <v>2983</v>
      </c>
      <c r="BU2099" s="97" t="s">
        <v>5578</v>
      </c>
      <c r="BV2099" s="97" t="s">
        <v>3085</v>
      </c>
      <c r="BW2099" s="97" t="s">
        <v>2983</v>
      </c>
    </row>
    <row r="2100" spans="51:75" x14ac:dyDescent="0.3">
      <c r="AY2100" s="124" t="e">
        <f>VLOOKUP(C2100,#REF!, 2,FALSE)</f>
        <v>#REF!</v>
      </c>
      <c r="BM2100" s="97" t="s">
        <v>5579</v>
      </c>
      <c r="BN2100" s="97" t="s">
        <v>2983</v>
      </c>
      <c r="BO2100" s="97" t="s">
        <v>2983</v>
      </c>
      <c r="BU2100" s="97" t="s">
        <v>5579</v>
      </c>
      <c r="BV2100" s="97" t="s">
        <v>2983</v>
      </c>
      <c r="BW2100" s="97" t="s">
        <v>2983</v>
      </c>
    </row>
    <row r="2101" spans="51:75" x14ac:dyDescent="0.3">
      <c r="AY2101" s="124" t="e">
        <f>VLOOKUP(C2101,#REF!, 2,FALSE)</f>
        <v>#REF!</v>
      </c>
      <c r="BM2101" s="97" t="s">
        <v>5580</v>
      </c>
      <c r="BN2101" s="97" t="s">
        <v>667</v>
      </c>
      <c r="BO2101" s="97" t="s">
        <v>1417</v>
      </c>
      <c r="BU2101" s="97" t="s">
        <v>5580</v>
      </c>
      <c r="BV2101" s="97" t="s">
        <v>667</v>
      </c>
      <c r="BW2101" s="97" t="s">
        <v>1417</v>
      </c>
    </row>
    <row r="2102" spans="51:75" x14ac:dyDescent="0.3">
      <c r="AY2102" s="124" t="e">
        <f>VLOOKUP(C2102,#REF!, 2,FALSE)</f>
        <v>#REF!</v>
      </c>
      <c r="BM2102" s="97" t="s">
        <v>5582</v>
      </c>
      <c r="BN2102" s="97" t="s">
        <v>1342</v>
      </c>
      <c r="BO2102" s="97" t="s">
        <v>5583</v>
      </c>
      <c r="BU2102" s="97" t="s">
        <v>5582</v>
      </c>
      <c r="BV2102" s="97" t="s">
        <v>1342</v>
      </c>
      <c r="BW2102" s="97" t="s">
        <v>5583</v>
      </c>
    </row>
    <row r="2103" spans="51:75" x14ac:dyDescent="0.3">
      <c r="AY2103" s="124" t="e">
        <f>VLOOKUP(C2103,#REF!, 2,FALSE)</f>
        <v>#REF!</v>
      </c>
      <c r="BM2103" s="97" t="s">
        <v>5584</v>
      </c>
      <c r="BN2103" s="97" t="s">
        <v>16971</v>
      </c>
      <c r="BO2103" s="97" t="s">
        <v>5585</v>
      </c>
      <c r="BU2103" s="97" t="s">
        <v>5584</v>
      </c>
      <c r="BV2103" s="97" t="s">
        <v>16971</v>
      </c>
      <c r="BW2103" s="97" t="s">
        <v>5585</v>
      </c>
    </row>
    <row r="2104" spans="51:75" x14ac:dyDescent="0.3">
      <c r="AY2104" s="124" t="e">
        <f>VLOOKUP(C2104,#REF!, 2,FALSE)</f>
        <v>#REF!</v>
      </c>
      <c r="BM2104" s="97" t="s">
        <v>5587</v>
      </c>
      <c r="BN2104" s="97" t="s">
        <v>2979</v>
      </c>
      <c r="BO2104" s="97" t="s">
        <v>5588</v>
      </c>
      <c r="BU2104" s="97" t="s">
        <v>5587</v>
      </c>
      <c r="BV2104" s="97" t="s">
        <v>2979</v>
      </c>
      <c r="BW2104" s="97" t="s">
        <v>5588</v>
      </c>
    </row>
    <row r="2105" spans="51:75" x14ac:dyDescent="0.3">
      <c r="AY2105" s="124" t="e">
        <f>VLOOKUP(C2105,#REF!, 2,FALSE)</f>
        <v>#REF!</v>
      </c>
      <c r="BM2105" s="97" t="s">
        <v>5589</v>
      </c>
      <c r="BN2105" s="97" t="s">
        <v>3095</v>
      </c>
      <c r="BO2105" s="97" t="s">
        <v>3909</v>
      </c>
      <c r="BU2105" s="97" t="s">
        <v>5589</v>
      </c>
      <c r="BV2105" s="97" t="s">
        <v>3095</v>
      </c>
      <c r="BW2105" s="97" t="s">
        <v>3909</v>
      </c>
    </row>
    <row r="2106" spans="51:75" x14ac:dyDescent="0.3">
      <c r="AY2106" s="124" t="e">
        <f>VLOOKUP(C2106,#REF!, 2,FALSE)</f>
        <v>#REF!</v>
      </c>
      <c r="BM2106" s="97" t="s">
        <v>5590</v>
      </c>
      <c r="BN2106" s="97" t="s">
        <v>3026</v>
      </c>
      <c r="BO2106" s="97" t="s">
        <v>2983</v>
      </c>
      <c r="BU2106" s="97" t="s">
        <v>5590</v>
      </c>
      <c r="BV2106" s="97" t="s">
        <v>3026</v>
      </c>
      <c r="BW2106" s="97" t="s">
        <v>2983</v>
      </c>
    </row>
    <row r="2107" spans="51:75" x14ac:dyDescent="0.3">
      <c r="AY2107" s="124" t="e">
        <f>VLOOKUP(C2107,#REF!, 2,FALSE)</f>
        <v>#REF!</v>
      </c>
      <c r="BM2107" s="97" t="s">
        <v>5591</v>
      </c>
      <c r="BN2107" s="97" t="s">
        <v>631</v>
      </c>
      <c r="BO2107" s="97" t="s">
        <v>4698</v>
      </c>
      <c r="BU2107" s="97" t="s">
        <v>5591</v>
      </c>
      <c r="BV2107" s="97" t="s">
        <v>631</v>
      </c>
      <c r="BW2107" s="97" t="s">
        <v>4698</v>
      </c>
    </row>
    <row r="2108" spans="51:75" x14ac:dyDescent="0.3">
      <c r="AY2108" s="124" t="e">
        <f>VLOOKUP(C2108,#REF!, 2,FALSE)</f>
        <v>#REF!</v>
      </c>
      <c r="BM2108" s="97" t="s">
        <v>5593</v>
      </c>
      <c r="BN2108" s="97" t="s">
        <v>3191</v>
      </c>
      <c r="BO2108" s="97" t="s">
        <v>5594</v>
      </c>
      <c r="BU2108" s="97" t="s">
        <v>5593</v>
      </c>
      <c r="BV2108" s="97" t="s">
        <v>3191</v>
      </c>
      <c r="BW2108" s="97" t="s">
        <v>5594</v>
      </c>
    </row>
    <row r="2109" spans="51:75" x14ac:dyDescent="0.3">
      <c r="AY2109" s="124" t="e">
        <f>VLOOKUP(C2109,#REF!, 2,FALSE)</f>
        <v>#REF!</v>
      </c>
      <c r="BM2109" s="97" t="s">
        <v>5595</v>
      </c>
      <c r="BN2109" s="97" t="s">
        <v>1139</v>
      </c>
      <c r="BO2109" s="97" t="s">
        <v>5596</v>
      </c>
      <c r="BU2109" s="97" t="s">
        <v>5595</v>
      </c>
      <c r="BV2109" s="97" t="s">
        <v>1139</v>
      </c>
      <c r="BW2109" s="97" t="s">
        <v>5596</v>
      </c>
    </row>
    <row r="2110" spans="51:75" x14ac:dyDescent="0.3">
      <c r="AY2110" s="124" t="e">
        <f>VLOOKUP(C2110,#REF!, 2,FALSE)</f>
        <v>#REF!</v>
      </c>
      <c r="BM2110" s="97" t="s">
        <v>5597</v>
      </c>
      <c r="BN2110" s="97" t="s">
        <v>16973</v>
      </c>
      <c r="BO2110" s="97" t="s">
        <v>770</v>
      </c>
      <c r="BU2110" s="97" t="s">
        <v>5597</v>
      </c>
      <c r="BV2110" s="97" t="s">
        <v>16973</v>
      </c>
      <c r="BW2110" s="97" t="s">
        <v>770</v>
      </c>
    </row>
    <row r="2111" spans="51:75" x14ac:dyDescent="0.3">
      <c r="AY2111" s="124" t="e">
        <f>VLOOKUP(C2111,#REF!, 2,FALSE)</f>
        <v>#REF!</v>
      </c>
      <c r="BM2111" s="97" t="s">
        <v>5598</v>
      </c>
      <c r="BN2111" s="97" t="s">
        <v>619</v>
      </c>
      <c r="BO2111" s="97" t="s">
        <v>5599</v>
      </c>
      <c r="BU2111" s="97" t="s">
        <v>5598</v>
      </c>
      <c r="BV2111" s="97" t="s">
        <v>619</v>
      </c>
      <c r="BW2111" s="97" t="s">
        <v>5599</v>
      </c>
    </row>
    <row r="2112" spans="51:75" x14ac:dyDescent="0.3">
      <c r="AY2112" s="124" t="e">
        <f>VLOOKUP(C2112,#REF!, 2,FALSE)</f>
        <v>#REF!</v>
      </c>
      <c r="BM2112" s="97" t="s">
        <v>5600</v>
      </c>
      <c r="BN2112" s="97" t="s">
        <v>1139</v>
      </c>
      <c r="BO2112" s="97" t="s">
        <v>1049</v>
      </c>
      <c r="BU2112" s="97" t="s">
        <v>5600</v>
      </c>
      <c r="BV2112" s="97" t="s">
        <v>1139</v>
      </c>
      <c r="BW2112" s="97" t="s">
        <v>1049</v>
      </c>
    </row>
    <row r="2113" spans="51:75" x14ac:dyDescent="0.3">
      <c r="AY2113" s="124" t="e">
        <f>VLOOKUP(C2113,#REF!, 2,FALSE)</f>
        <v>#REF!</v>
      </c>
      <c r="BM2113" s="97" t="s">
        <v>5602</v>
      </c>
      <c r="BN2113" s="97" t="s">
        <v>621</v>
      </c>
      <c r="BO2113" s="97" t="s">
        <v>5603</v>
      </c>
      <c r="BU2113" s="97" t="s">
        <v>5602</v>
      </c>
      <c r="BV2113" s="97" t="s">
        <v>621</v>
      </c>
      <c r="BW2113" s="97" t="s">
        <v>5603</v>
      </c>
    </row>
    <row r="2114" spans="51:75" x14ac:dyDescent="0.3">
      <c r="AY2114" s="124" t="e">
        <f>VLOOKUP(C2114,#REF!, 2,FALSE)</f>
        <v>#REF!</v>
      </c>
      <c r="BM2114" s="97" t="s">
        <v>5604</v>
      </c>
      <c r="BN2114" s="97" t="s">
        <v>849</v>
      </c>
      <c r="BO2114" s="97" t="s">
        <v>770</v>
      </c>
      <c r="BU2114" s="97" t="s">
        <v>5604</v>
      </c>
      <c r="BV2114" s="97" t="s">
        <v>849</v>
      </c>
      <c r="BW2114" s="97" t="s">
        <v>770</v>
      </c>
    </row>
    <row r="2115" spans="51:75" x14ac:dyDescent="0.3">
      <c r="AY2115" s="124" t="e">
        <f>VLOOKUP(C2115,#REF!, 2,FALSE)</f>
        <v>#REF!</v>
      </c>
      <c r="BM2115" s="97" t="s">
        <v>5605</v>
      </c>
      <c r="BN2115" s="97" t="s">
        <v>1342</v>
      </c>
      <c r="BO2115" s="97" t="s">
        <v>5606</v>
      </c>
      <c r="BU2115" s="97" t="s">
        <v>5605</v>
      </c>
      <c r="BV2115" s="97" t="s">
        <v>1342</v>
      </c>
      <c r="BW2115" s="97" t="s">
        <v>5606</v>
      </c>
    </row>
    <row r="2116" spans="51:75" x14ac:dyDescent="0.3">
      <c r="AY2116" s="124" t="e">
        <f>VLOOKUP(C2116,#REF!, 2,FALSE)</f>
        <v>#REF!</v>
      </c>
      <c r="BM2116" s="97" t="s">
        <v>5607</v>
      </c>
      <c r="BN2116" s="97" t="s">
        <v>619</v>
      </c>
      <c r="BO2116" s="97" t="s">
        <v>5176</v>
      </c>
      <c r="BU2116" s="97" t="s">
        <v>5607</v>
      </c>
      <c r="BV2116" s="97" t="s">
        <v>619</v>
      </c>
      <c r="BW2116" s="97" t="s">
        <v>5176</v>
      </c>
    </row>
    <row r="2117" spans="51:75" x14ac:dyDescent="0.3">
      <c r="AY2117" s="124" t="e">
        <f>VLOOKUP(C2117,#REF!, 2,FALSE)</f>
        <v>#REF!</v>
      </c>
      <c r="BM2117" s="97" t="s">
        <v>5609</v>
      </c>
      <c r="BN2117" s="97" t="s">
        <v>662</v>
      </c>
      <c r="BO2117" s="97" t="s">
        <v>5611</v>
      </c>
      <c r="BU2117" s="97" t="s">
        <v>5609</v>
      </c>
      <c r="BV2117" s="97" t="s">
        <v>662</v>
      </c>
      <c r="BW2117" s="97" t="s">
        <v>5611</v>
      </c>
    </row>
    <row r="2118" spans="51:75" x14ac:dyDescent="0.3">
      <c r="AY2118" s="124" t="e">
        <f>VLOOKUP(C2118,#REF!, 2,FALSE)</f>
        <v>#REF!</v>
      </c>
      <c r="BM2118" s="97" t="s">
        <v>5612</v>
      </c>
      <c r="BN2118" s="97" t="s">
        <v>625</v>
      </c>
      <c r="BO2118" s="97" t="s">
        <v>2697</v>
      </c>
      <c r="BU2118" s="97" t="s">
        <v>5612</v>
      </c>
      <c r="BV2118" s="97" t="s">
        <v>625</v>
      </c>
      <c r="BW2118" s="97" t="s">
        <v>2697</v>
      </c>
    </row>
    <row r="2119" spans="51:75" x14ac:dyDescent="0.3">
      <c r="AY2119" s="124" t="e">
        <f>VLOOKUP(C2119,#REF!, 2,FALSE)</f>
        <v>#REF!</v>
      </c>
      <c r="BM2119" s="97" t="s">
        <v>5614</v>
      </c>
      <c r="BN2119" s="97" t="s">
        <v>662</v>
      </c>
      <c r="BO2119" s="97" t="s">
        <v>4001</v>
      </c>
      <c r="BU2119" s="97" t="s">
        <v>5614</v>
      </c>
      <c r="BV2119" s="97" t="s">
        <v>662</v>
      </c>
      <c r="BW2119" s="97" t="s">
        <v>4001</v>
      </c>
    </row>
    <row r="2120" spans="51:75" x14ac:dyDescent="0.3">
      <c r="AY2120" s="124" t="e">
        <f>VLOOKUP(C2120,#REF!, 2,FALSE)</f>
        <v>#REF!</v>
      </c>
      <c r="BM2120" s="97" t="s">
        <v>5615</v>
      </c>
      <c r="BN2120" s="97" t="s">
        <v>810</v>
      </c>
      <c r="BO2120" s="97" t="s">
        <v>5616</v>
      </c>
      <c r="BU2120" s="97" t="s">
        <v>5615</v>
      </c>
      <c r="BV2120" s="97" t="s">
        <v>810</v>
      </c>
      <c r="BW2120" s="97" t="s">
        <v>5616</v>
      </c>
    </row>
    <row r="2121" spans="51:75" x14ac:dyDescent="0.3">
      <c r="AY2121" s="124" t="e">
        <f>VLOOKUP(C2121,#REF!, 2,FALSE)</f>
        <v>#REF!</v>
      </c>
      <c r="BM2121" s="97" t="s">
        <v>89</v>
      </c>
      <c r="BN2121" s="97" t="s">
        <v>841</v>
      </c>
      <c r="BO2121" s="97" t="s">
        <v>706</v>
      </c>
      <c r="BU2121" s="97" t="s">
        <v>89</v>
      </c>
      <c r="BV2121" s="97" t="s">
        <v>841</v>
      </c>
      <c r="BW2121" s="97" t="s">
        <v>706</v>
      </c>
    </row>
    <row r="2122" spans="51:75" x14ac:dyDescent="0.3">
      <c r="AY2122" s="124" t="e">
        <f>VLOOKUP(C2122,#REF!, 2,FALSE)</f>
        <v>#REF!</v>
      </c>
      <c r="BM2122" s="97" t="s">
        <v>5618</v>
      </c>
      <c r="BN2122" s="97" t="s">
        <v>1342</v>
      </c>
      <c r="BO2122" s="97" t="s">
        <v>5619</v>
      </c>
      <c r="BU2122" s="97" t="s">
        <v>5618</v>
      </c>
      <c r="BV2122" s="97" t="s">
        <v>1342</v>
      </c>
      <c r="BW2122" s="97" t="s">
        <v>5619</v>
      </c>
    </row>
    <row r="2123" spans="51:75" x14ac:dyDescent="0.3">
      <c r="AY2123" s="124" t="e">
        <f>VLOOKUP(C2123,#REF!, 2,FALSE)</f>
        <v>#REF!</v>
      </c>
      <c r="BM2123" s="97" t="s">
        <v>5620</v>
      </c>
      <c r="BN2123" s="97" t="s">
        <v>799</v>
      </c>
      <c r="BO2123" s="97" t="s">
        <v>5621</v>
      </c>
      <c r="BU2123" s="97" t="s">
        <v>5620</v>
      </c>
      <c r="BV2123" s="97" t="s">
        <v>799</v>
      </c>
      <c r="BW2123" s="97" t="s">
        <v>5621</v>
      </c>
    </row>
    <row r="2124" spans="51:75" x14ac:dyDescent="0.3">
      <c r="AY2124" s="124" t="e">
        <f>VLOOKUP(C2124,#REF!, 2,FALSE)</f>
        <v>#REF!</v>
      </c>
      <c r="BM2124" s="97" t="s">
        <v>5622</v>
      </c>
      <c r="BN2124" s="97" t="s">
        <v>849</v>
      </c>
      <c r="BO2124" s="97" t="s">
        <v>2983</v>
      </c>
      <c r="BU2124" s="97" t="s">
        <v>5622</v>
      </c>
      <c r="BV2124" s="97" t="s">
        <v>849</v>
      </c>
      <c r="BW2124" s="97" t="s">
        <v>2983</v>
      </c>
    </row>
    <row r="2125" spans="51:75" x14ac:dyDescent="0.3">
      <c r="AY2125" s="124" t="e">
        <f>VLOOKUP(C2125,#REF!, 2,FALSE)</f>
        <v>#REF!</v>
      </c>
      <c r="BM2125" s="97" t="s">
        <v>5623</v>
      </c>
      <c r="BN2125" s="97" t="s">
        <v>663</v>
      </c>
      <c r="BO2125" s="97" t="s">
        <v>5624</v>
      </c>
      <c r="BU2125" s="97" t="s">
        <v>5623</v>
      </c>
      <c r="BV2125" s="97" t="s">
        <v>663</v>
      </c>
      <c r="BW2125" s="97" t="s">
        <v>5624</v>
      </c>
    </row>
    <row r="2126" spans="51:75" x14ac:dyDescent="0.3">
      <c r="AY2126" s="124" t="e">
        <f>VLOOKUP(C2126,#REF!, 2,FALSE)</f>
        <v>#REF!</v>
      </c>
      <c r="BM2126" s="97" t="s">
        <v>5625</v>
      </c>
      <c r="BN2126" s="97" t="s">
        <v>1003</v>
      </c>
      <c r="BO2126" s="97" t="s">
        <v>5626</v>
      </c>
      <c r="BU2126" s="97" t="s">
        <v>5625</v>
      </c>
      <c r="BV2126" s="97" t="s">
        <v>1003</v>
      </c>
      <c r="BW2126" s="97" t="s">
        <v>5626</v>
      </c>
    </row>
    <row r="2127" spans="51:75" x14ac:dyDescent="0.3">
      <c r="AY2127" s="124" t="e">
        <f>VLOOKUP(C2127,#REF!, 2,FALSE)</f>
        <v>#REF!</v>
      </c>
      <c r="BM2127" s="97" t="s">
        <v>5627</v>
      </c>
      <c r="BN2127" s="97" t="s">
        <v>771</v>
      </c>
      <c r="BO2127" s="97" t="s">
        <v>5629</v>
      </c>
      <c r="BU2127" s="97" t="s">
        <v>5627</v>
      </c>
      <c r="BV2127" s="97" t="s">
        <v>771</v>
      </c>
      <c r="BW2127" s="97" t="s">
        <v>5629</v>
      </c>
    </row>
    <row r="2128" spans="51:75" x14ac:dyDescent="0.3">
      <c r="AY2128" s="124" t="e">
        <f>VLOOKUP(C2128,#REF!, 2,FALSE)</f>
        <v>#REF!</v>
      </c>
      <c r="BM2128" s="97" t="s">
        <v>5630</v>
      </c>
      <c r="BN2128" s="97" t="s">
        <v>1003</v>
      </c>
      <c r="BO2128" s="97" t="s">
        <v>2935</v>
      </c>
      <c r="BU2128" s="97" t="s">
        <v>5630</v>
      </c>
      <c r="BV2128" s="97" t="s">
        <v>1003</v>
      </c>
      <c r="BW2128" s="97" t="s">
        <v>2935</v>
      </c>
    </row>
    <row r="2129" spans="51:75" x14ac:dyDescent="0.3">
      <c r="AY2129" s="124" t="e">
        <f>VLOOKUP(C2129,#REF!, 2,FALSE)</f>
        <v>#REF!</v>
      </c>
      <c r="BM2129" s="97" t="s">
        <v>5632</v>
      </c>
      <c r="BN2129" s="97" t="s">
        <v>16968</v>
      </c>
      <c r="BO2129" s="97" t="s">
        <v>5634</v>
      </c>
      <c r="BU2129" s="97" t="s">
        <v>5632</v>
      </c>
      <c r="BV2129" s="97" t="s">
        <v>16968</v>
      </c>
      <c r="BW2129" s="97" t="s">
        <v>5634</v>
      </c>
    </row>
    <row r="2130" spans="51:75" x14ac:dyDescent="0.3">
      <c r="AY2130" s="124" t="e">
        <f>VLOOKUP(C2130,#REF!, 2,FALSE)</f>
        <v>#REF!</v>
      </c>
      <c r="BM2130" s="97" t="s">
        <v>5635</v>
      </c>
      <c r="BN2130" s="97" t="s">
        <v>1003</v>
      </c>
      <c r="BO2130" s="97" t="s">
        <v>5636</v>
      </c>
      <c r="BU2130" s="97" t="s">
        <v>5635</v>
      </c>
      <c r="BV2130" s="97" t="s">
        <v>1003</v>
      </c>
      <c r="BW2130" s="97" t="s">
        <v>5636</v>
      </c>
    </row>
    <row r="2131" spans="51:75" x14ac:dyDescent="0.3">
      <c r="AY2131" s="124" t="e">
        <f>VLOOKUP(C2131,#REF!, 2,FALSE)</f>
        <v>#REF!</v>
      </c>
      <c r="BM2131" s="97" t="s">
        <v>90</v>
      </c>
      <c r="BN2131" s="97" t="s">
        <v>16968</v>
      </c>
      <c r="BO2131" s="97" t="s">
        <v>5353</v>
      </c>
      <c r="BU2131" s="97" t="s">
        <v>90</v>
      </c>
      <c r="BV2131" s="97" t="s">
        <v>16968</v>
      </c>
      <c r="BW2131" s="97" t="s">
        <v>5353</v>
      </c>
    </row>
    <row r="2132" spans="51:75" x14ac:dyDescent="0.3">
      <c r="AY2132" s="124" t="e">
        <f>VLOOKUP(C2132,#REF!, 2,FALSE)</f>
        <v>#REF!</v>
      </c>
      <c r="BM2132" s="97" t="s">
        <v>5637</v>
      </c>
      <c r="BN2132" s="97" t="s">
        <v>1003</v>
      </c>
      <c r="BO2132" s="97" t="s">
        <v>3458</v>
      </c>
      <c r="BU2132" s="97" t="s">
        <v>5637</v>
      </c>
      <c r="BV2132" s="97" t="s">
        <v>1003</v>
      </c>
      <c r="BW2132" s="97" t="s">
        <v>3458</v>
      </c>
    </row>
    <row r="2133" spans="51:75" x14ac:dyDescent="0.3">
      <c r="AY2133" s="124" t="e">
        <f>VLOOKUP(C2133,#REF!, 2,FALSE)</f>
        <v>#REF!</v>
      </c>
      <c r="BM2133" s="97" t="s">
        <v>5638</v>
      </c>
      <c r="BN2133" s="97" t="s">
        <v>2983</v>
      </c>
      <c r="BO2133" s="97" t="s">
        <v>2983</v>
      </c>
      <c r="BU2133" s="97" t="s">
        <v>5638</v>
      </c>
      <c r="BV2133" s="97" t="s">
        <v>2983</v>
      </c>
      <c r="BW2133" s="97" t="s">
        <v>2983</v>
      </c>
    </row>
    <row r="2134" spans="51:75" x14ac:dyDescent="0.3">
      <c r="AY2134" s="124" t="e">
        <f>VLOOKUP(C2134,#REF!, 2,FALSE)</f>
        <v>#REF!</v>
      </c>
      <c r="BM2134" s="97" t="s">
        <v>5639</v>
      </c>
      <c r="BN2134" s="97" t="s">
        <v>1342</v>
      </c>
      <c r="BO2134" s="97" t="s">
        <v>5640</v>
      </c>
      <c r="BU2134" s="97" t="s">
        <v>5639</v>
      </c>
      <c r="BV2134" s="97" t="s">
        <v>1342</v>
      </c>
      <c r="BW2134" s="97" t="s">
        <v>5640</v>
      </c>
    </row>
    <row r="2135" spans="51:75" x14ac:dyDescent="0.3">
      <c r="AY2135" s="124" t="e">
        <f>VLOOKUP(C2135,#REF!, 2,FALSE)</f>
        <v>#REF!</v>
      </c>
      <c r="BM2135" s="97" t="s">
        <v>5641</v>
      </c>
      <c r="BN2135" s="97" t="s">
        <v>731</v>
      </c>
      <c r="BO2135" s="97" t="s">
        <v>3447</v>
      </c>
      <c r="BU2135" s="97" t="s">
        <v>5641</v>
      </c>
      <c r="BV2135" s="97" t="s">
        <v>731</v>
      </c>
      <c r="BW2135" s="97" t="s">
        <v>3447</v>
      </c>
    </row>
    <row r="2136" spans="51:75" x14ac:dyDescent="0.3">
      <c r="AY2136" s="124" t="e">
        <f>VLOOKUP(C2136,#REF!, 2,FALSE)</f>
        <v>#REF!</v>
      </c>
      <c r="BM2136" s="97" t="s">
        <v>1076</v>
      </c>
      <c r="BN2136" s="97" t="s">
        <v>783</v>
      </c>
      <c r="BO2136" s="97" t="s">
        <v>5642</v>
      </c>
      <c r="BU2136" s="97" t="s">
        <v>1076</v>
      </c>
      <c r="BV2136" s="97" t="s">
        <v>783</v>
      </c>
      <c r="BW2136" s="97" t="s">
        <v>5642</v>
      </c>
    </row>
    <row r="2137" spans="51:75" x14ac:dyDescent="0.3">
      <c r="AY2137" s="124" t="e">
        <f>VLOOKUP(C2137,#REF!, 2,FALSE)</f>
        <v>#REF!</v>
      </c>
      <c r="BM2137" s="97" t="s">
        <v>5643</v>
      </c>
      <c r="BN2137" s="97" t="s">
        <v>736</v>
      </c>
      <c r="BO2137" s="97" t="s">
        <v>3180</v>
      </c>
      <c r="BU2137" s="97" t="s">
        <v>5643</v>
      </c>
      <c r="BV2137" s="97" t="s">
        <v>736</v>
      </c>
      <c r="BW2137" s="97" t="s">
        <v>3180</v>
      </c>
    </row>
    <row r="2138" spans="51:75" x14ac:dyDescent="0.3">
      <c r="AY2138" s="124" t="e">
        <f>VLOOKUP(C2138,#REF!, 2,FALSE)</f>
        <v>#REF!</v>
      </c>
      <c r="BM2138" s="97" t="s">
        <v>1077</v>
      </c>
      <c r="BN2138" s="97" t="s">
        <v>614</v>
      </c>
      <c r="BO2138" s="97" t="s">
        <v>5645</v>
      </c>
      <c r="BU2138" s="97" t="s">
        <v>1077</v>
      </c>
      <c r="BV2138" s="97" t="s">
        <v>614</v>
      </c>
      <c r="BW2138" s="97" t="s">
        <v>5645</v>
      </c>
    </row>
    <row r="2139" spans="51:75" x14ac:dyDescent="0.3">
      <c r="AY2139" s="124" t="e">
        <f>VLOOKUP(C2139,#REF!, 2,FALSE)</f>
        <v>#REF!</v>
      </c>
      <c r="BM2139" s="97" t="s">
        <v>5646</v>
      </c>
      <c r="BN2139" s="97" t="s">
        <v>771</v>
      </c>
      <c r="BO2139" s="97" t="s">
        <v>5647</v>
      </c>
      <c r="BU2139" s="97" t="s">
        <v>5646</v>
      </c>
      <c r="BV2139" s="97" t="s">
        <v>771</v>
      </c>
      <c r="BW2139" s="97" t="s">
        <v>5647</v>
      </c>
    </row>
    <row r="2140" spans="51:75" x14ac:dyDescent="0.3">
      <c r="AY2140" s="124" t="e">
        <f>VLOOKUP(C2140,#REF!, 2,FALSE)</f>
        <v>#REF!</v>
      </c>
      <c r="BM2140" s="97" t="s">
        <v>5648</v>
      </c>
      <c r="BN2140" s="97" t="s">
        <v>775</v>
      </c>
      <c r="BO2140" s="97" t="s">
        <v>5294</v>
      </c>
      <c r="BU2140" s="97" t="s">
        <v>5648</v>
      </c>
      <c r="BV2140" s="97" t="s">
        <v>775</v>
      </c>
      <c r="BW2140" s="97" t="s">
        <v>5294</v>
      </c>
    </row>
    <row r="2141" spans="51:75" x14ac:dyDescent="0.3">
      <c r="AY2141" s="124" t="e">
        <f>VLOOKUP(C2141,#REF!, 2,FALSE)</f>
        <v>#REF!</v>
      </c>
      <c r="BM2141" s="97" t="s">
        <v>5649</v>
      </c>
      <c r="BN2141" s="97" t="s">
        <v>1269</v>
      </c>
      <c r="BO2141" s="97" t="s">
        <v>5650</v>
      </c>
      <c r="BU2141" s="97" t="s">
        <v>5649</v>
      </c>
      <c r="BV2141" s="97" t="s">
        <v>1269</v>
      </c>
      <c r="BW2141" s="97" t="s">
        <v>5650</v>
      </c>
    </row>
    <row r="2142" spans="51:75" x14ac:dyDescent="0.3">
      <c r="AY2142" s="124" t="e">
        <f>VLOOKUP(C2142,#REF!, 2,FALSE)</f>
        <v>#REF!</v>
      </c>
      <c r="BM2142" s="97" t="s">
        <v>1078</v>
      </c>
      <c r="BN2142" s="97" t="s">
        <v>775</v>
      </c>
      <c r="BO2142" s="97" t="s">
        <v>1746</v>
      </c>
      <c r="BU2142" s="97" t="s">
        <v>1078</v>
      </c>
      <c r="BV2142" s="97" t="s">
        <v>775</v>
      </c>
      <c r="BW2142" s="97" t="s">
        <v>1746</v>
      </c>
    </row>
    <row r="2143" spans="51:75" x14ac:dyDescent="0.3">
      <c r="AY2143" s="124" t="e">
        <f>VLOOKUP(C2143,#REF!, 2,FALSE)</f>
        <v>#REF!</v>
      </c>
      <c r="BM2143" s="97" t="s">
        <v>5651</v>
      </c>
      <c r="BN2143" s="97" t="s">
        <v>705</v>
      </c>
      <c r="BO2143" s="97" t="s">
        <v>847</v>
      </c>
      <c r="BU2143" s="97" t="s">
        <v>5651</v>
      </c>
      <c r="BV2143" s="97" t="s">
        <v>705</v>
      </c>
      <c r="BW2143" s="97" t="s">
        <v>847</v>
      </c>
    </row>
    <row r="2144" spans="51:75" x14ac:dyDescent="0.3">
      <c r="AY2144" s="124" t="e">
        <f>VLOOKUP(C2144,#REF!, 2,FALSE)</f>
        <v>#REF!</v>
      </c>
      <c r="BM2144" s="97" t="s">
        <v>5652</v>
      </c>
      <c r="BN2144" s="97" t="s">
        <v>775</v>
      </c>
      <c r="BO2144" s="97" t="s">
        <v>5653</v>
      </c>
      <c r="BU2144" s="97" t="s">
        <v>5652</v>
      </c>
      <c r="BV2144" s="97" t="s">
        <v>775</v>
      </c>
      <c r="BW2144" s="97" t="s">
        <v>5653</v>
      </c>
    </row>
    <row r="2145" spans="51:75" x14ac:dyDescent="0.3">
      <c r="AY2145" s="124" t="e">
        <f>VLOOKUP(C2145,#REF!, 2,FALSE)</f>
        <v>#REF!</v>
      </c>
      <c r="BM2145" s="97" t="s">
        <v>5654</v>
      </c>
      <c r="BN2145" s="97" t="s">
        <v>715</v>
      </c>
      <c r="BO2145" s="97" t="s">
        <v>5549</v>
      </c>
      <c r="BU2145" s="97" t="s">
        <v>5654</v>
      </c>
      <c r="BV2145" s="97" t="s">
        <v>715</v>
      </c>
      <c r="BW2145" s="97" t="s">
        <v>5549</v>
      </c>
    </row>
    <row r="2146" spans="51:75" x14ac:dyDescent="0.3">
      <c r="AY2146" s="124" t="e">
        <f>VLOOKUP(C2146,#REF!, 2,FALSE)</f>
        <v>#REF!</v>
      </c>
      <c r="BM2146" s="97" t="s">
        <v>5656</v>
      </c>
      <c r="BN2146" s="97" t="s">
        <v>1139</v>
      </c>
      <c r="BO2146" s="97" t="s">
        <v>770</v>
      </c>
      <c r="BU2146" s="97" t="s">
        <v>5656</v>
      </c>
      <c r="BV2146" s="97" t="s">
        <v>1139</v>
      </c>
      <c r="BW2146" s="97" t="s">
        <v>770</v>
      </c>
    </row>
    <row r="2147" spans="51:75" x14ac:dyDescent="0.3">
      <c r="AY2147" s="124" t="e">
        <f>VLOOKUP(C2147,#REF!, 2,FALSE)</f>
        <v>#REF!</v>
      </c>
      <c r="BM2147" s="97" t="s">
        <v>5657</v>
      </c>
      <c r="BN2147" s="97" t="s">
        <v>1139</v>
      </c>
      <c r="BO2147" s="97" t="s">
        <v>770</v>
      </c>
      <c r="BU2147" s="97" t="s">
        <v>5657</v>
      </c>
      <c r="BV2147" s="97" t="s">
        <v>1139</v>
      </c>
      <c r="BW2147" s="97" t="s">
        <v>770</v>
      </c>
    </row>
    <row r="2148" spans="51:75" x14ac:dyDescent="0.3">
      <c r="AY2148" s="124" t="e">
        <f>VLOOKUP(C2148,#REF!, 2,FALSE)</f>
        <v>#REF!</v>
      </c>
      <c r="BM2148" s="97" t="s">
        <v>5658</v>
      </c>
      <c r="BN2148" s="97" t="s">
        <v>1139</v>
      </c>
      <c r="BO2148" s="97" t="s">
        <v>5659</v>
      </c>
      <c r="BU2148" s="97" t="s">
        <v>5658</v>
      </c>
      <c r="BV2148" s="97" t="s">
        <v>1139</v>
      </c>
      <c r="BW2148" s="97" t="s">
        <v>5659</v>
      </c>
    </row>
    <row r="2149" spans="51:75" x14ac:dyDescent="0.3">
      <c r="AY2149" s="124" t="e">
        <f>VLOOKUP(C2149,#REF!, 2,FALSE)</f>
        <v>#REF!</v>
      </c>
      <c r="BM2149" s="97" t="s">
        <v>5660</v>
      </c>
      <c r="BN2149" s="97" t="s">
        <v>3000</v>
      </c>
      <c r="BO2149" s="97" t="s">
        <v>5659</v>
      </c>
      <c r="BU2149" s="97" t="s">
        <v>5660</v>
      </c>
      <c r="BV2149" s="97" t="s">
        <v>3000</v>
      </c>
      <c r="BW2149" s="97" t="s">
        <v>5659</v>
      </c>
    </row>
    <row r="2150" spans="51:75" x14ac:dyDescent="0.3">
      <c r="AY2150" s="124" t="e">
        <f>VLOOKUP(C2150,#REF!, 2,FALSE)</f>
        <v>#REF!</v>
      </c>
      <c r="BM2150" s="97" t="s">
        <v>5661</v>
      </c>
      <c r="BN2150" s="97" t="s">
        <v>3000</v>
      </c>
      <c r="BO2150" s="97" t="s">
        <v>927</v>
      </c>
      <c r="BU2150" s="97" t="s">
        <v>5661</v>
      </c>
      <c r="BV2150" s="97" t="s">
        <v>3000</v>
      </c>
      <c r="BW2150" s="97" t="s">
        <v>927</v>
      </c>
    </row>
    <row r="2151" spans="51:75" x14ac:dyDescent="0.3">
      <c r="AY2151" s="124" t="e">
        <f>VLOOKUP(C2151,#REF!, 2,FALSE)</f>
        <v>#REF!</v>
      </c>
      <c r="BM2151" s="97" t="s">
        <v>5662</v>
      </c>
      <c r="BN2151" s="97" t="s">
        <v>3000</v>
      </c>
      <c r="BO2151" s="97" t="s">
        <v>5663</v>
      </c>
      <c r="BU2151" s="97" t="s">
        <v>5662</v>
      </c>
      <c r="BV2151" s="97" t="s">
        <v>3000</v>
      </c>
      <c r="BW2151" s="97" t="s">
        <v>5663</v>
      </c>
    </row>
    <row r="2152" spans="51:75" x14ac:dyDescent="0.3">
      <c r="AY2152" s="124" t="e">
        <f>VLOOKUP(C2152,#REF!, 2,FALSE)</f>
        <v>#REF!</v>
      </c>
      <c r="BM2152" s="97" t="s">
        <v>5664</v>
      </c>
      <c r="BN2152" s="97" t="s">
        <v>862</v>
      </c>
      <c r="BO2152" s="97" t="s">
        <v>5665</v>
      </c>
      <c r="BU2152" s="97" t="s">
        <v>5664</v>
      </c>
      <c r="BV2152" s="97" t="s">
        <v>862</v>
      </c>
      <c r="BW2152" s="97" t="s">
        <v>5665</v>
      </c>
    </row>
    <row r="2153" spans="51:75" x14ac:dyDescent="0.3">
      <c r="AY2153" s="124" t="e">
        <f>VLOOKUP(C2153,#REF!, 2,FALSE)</f>
        <v>#REF!</v>
      </c>
      <c r="BM2153" s="97" t="s">
        <v>5666</v>
      </c>
      <c r="BN2153" s="97" t="s">
        <v>3043</v>
      </c>
      <c r="BO2153" s="97" t="s">
        <v>2175</v>
      </c>
      <c r="BU2153" s="97" t="s">
        <v>5666</v>
      </c>
      <c r="BV2153" s="97" t="s">
        <v>3043</v>
      </c>
      <c r="BW2153" s="97" t="s">
        <v>2175</v>
      </c>
    </row>
    <row r="2154" spans="51:75" x14ac:dyDescent="0.3">
      <c r="AY2154" s="124" t="e">
        <f>VLOOKUP(C2154,#REF!, 2,FALSE)</f>
        <v>#REF!</v>
      </c>
      <c r="BM2154" s="97" t="s">
        <v>5668</v>
      </c>
      <c r="BN2154" s="97" t="s">
        <v>3085</v>
      </c>
      <c r="BO2154" s="97" t="s">
        <v>2983</v>
      </c>
      <c r="BU2154" s="97" t="s">
        <v>5668</v>
      </c>
      <c r="BV2154" s="97" t="s">
        <v>3085</v>
      </c>
      <c r="BW2154" s="97" t="s">
        <v>2983</v>
      </c>
    </row>
    <row r="2155" spans="51:75" x14ac:dyDescent="0.3">
      <c r="AY2155" s="124" t="e">
        <f>VLOOKUP(C2155,#REF!, 2,FALSE)</f>
        <v>#REF!</v>
      </c>
      <c r="BM2155" s="97" t="s">
        <v>5669</v>
      </c>
      <c r="BN2155" s="97" t="s">
        <v>3026</v>
      </c>
      <c r="BO2155" s="97" t="s">
        <v>1270</v>
      </c>
      <c r="BU2155" s="97" t="s">
        <v>5669</v>
      </c>
      <c r="BV2155" s="97" t="s">
        <v>3026</v>
      </c>
      <c r="BW2155" s="97" t="s">
        <v>1270</v>
      </c>
    </row>
    <row r="2156" spans="51:75" x14ac:dyDescent="0.3">
      <c r="AY2156" s="124" t="e">
        <f>VLOOKUP(C2156,#REF!, 2,FALSE)</f>
        <v>#REF!</v>
      </c>
      <c r="BM2156" s="97" t="s">
        <v>5670</v>
      </c>
      <c r="BN2156" s="97" t="s">
        <v>3085</v>
      </c>
      <c r="BO2156" s="97" t="s">
        <v>5671</v>
      </c>
      <c r="BU2156" s="97" t="s">
        <v>5670</v>
      </c>
      <c r="BV2156" s="97" t="s">
        <v>3085</v>
      </c>
      <c r="BW2156" s="97" t="s">
        <v>5671</v>
      </c>
    </row>
    <row r="2157" spans="51:75" x14ac:dyDescent="0.3">
      <c r="AY2157" s="124" t="e">
        <f>VLOOKUP(C2157,#REF!, 2,FALSE)</f>
        <v>#REF!</v>
      </c>
      <c r="BM2157" s="97" t="s">
        <v>5672</v>
      </c>
      <c r="BN2157" s="97" t="s">
        <v>3191</v>
      </c>
      <c r="BO2157" s="97" t="s">
        <v>5673</v>
      </c>
      <c r="BU2157" s="97" t="s">
        <v>5672</v>
      </c>
      <c r="BV2157" s="97" t="s">
        <v>3191</v>
      </c>
      <c r="BW2157" s="97" t="s">
        <v>5673</v>
      </c>
    </row>
    <row r="2158" spans="51:75" x14ac:dyDescent="0.3">
      <c r="AY2158" s="124" t="e">
        <f>VLOOKUP(C2158,#REF!, 2,FALSE)</f>
        <v>#REF!</v>
      </c>
      <c r="BM2158" s="97" t="s">
        <v>5674</v>
      </c>
      <c r="BN2158" s="97" t="s">
        <v>3191</v>
      </c>
      <c r="BO2158" s="97" t="s">
        <v>5675</v>
      </c>
      <c r="BU2158" s="97" t="s">
        <v>5674</v>
      </c>
      <c r="BV2158" s="97" t="s">
        <v>3191</v>
      </c>
      <c r="BW2158" s="97" t="s">
        <v>5675</v>
      </c>
    </row>
    <row r="2159" spans="51:75" x14ac:dyDescent="0.3">
      <c r="AY2159" s="124" t="e">
        <f>VLOOKUP(C2159,#REF!, 2,FALSE)</f>
        <v>#REF!</v>
      </c>
      <c r="BM2159" s="97" t="s">
        <v>1079</v>
      </c>
      <c r="BN2159" s="97" t="s">
        <v>3191</v>
      </c>
      <c r="BO2159" s="97" t="s">
        <v>5676</v>
      </c>
      <c r="BU2159" s="97" t="s">
        <v>1079</v>
      </c>
      <c r="BV2159" s="97" t="s">
        <v>3191</v>
      </c>
      <c r="BW2159" s="97" t="s">
        <v>5676</v>
      </c>
    </row>
    <row r="2160" spans="51:75" x14ac:dyDescent="0.3">
      <c r="AY2160" s="124" t="e">
        <f>VLOOKUP(C2160,#REF!, 2,FALSE)</f>
        <v>#REF!</v>
      </c>
      <c r="BM2160" s="97" t="s">
        <v>5677</v>
      </c>
      <c r="BN2160" s="97" t="s">
        <v>3191</v>
      </c>
      <c r="BO2160" s="97" t="s">
        <v>5678</v>
      </c>
      <c r="BU2160" s="97" t="s">
        <v>5677</v>
      </c>
      <c r="BV2160" s="97" t="s">
        <v>3191</v>
      </c>
      <c r="BW2160" s="97" t="s">
        <v>5678</v>
      </c>
    </row>
    <row r="2161" spans="51:75" x14ac:dyDescent="0.3">
      <c r="AY2161" s="124" t="e">
        <f>VLOOKUP(C2161,#REF!, 2,FALSE)</f>
        <v>#REF!</v>
      </c>
      <c r="BM2161" s="97" t="s">
        <v>5679</v>
      </c>
      <c r="BN2161" s="97" t="s">
        <v>666</v>
      </c>
      <c r="BO2161" s="97" t="s">
        <v>5680</v>
      </c>
      <c r="BU2161" s="97" t="s">
        <v>5679</v>
      </c>
      <c r="BV2161" s="97" t="s">
        <v>666</v>
      </c>
      <c r="BW2161" s="97" t="s">
        <v>5680</v>
      </c>
    </row>
    <row r="2162" spans="51:75" x14ac:dyDescent="0.3">
      <c r="AY2162" s="124" t="e">
        <f>VLOOKUP(C2162,#REF!, 2,FALSE)</f>
        <v>#REF!</v>
      </c>
      <c r="BM2162" s="97" t="s">
        <v>5681</v>
      </c>
      <c r="BN2162" s="97" t="s">
        <v>3191</v>
      </c>
      <c r="BO2162" s="97" t="s">
        <v>5682</v>
      </c>
      <c r="BU2162" s="97" t="s">
        <v>5681</v>
      </c>
      <c r="BV2162" s="97" t="s">
        <v>3191</v>
      </c>
      <c r="BW2162" s="97" t="s">
        <v>5682</v>
      </c>
    </row>
    <row r="2163" spans="51:75" x14ac:dyDescent="0.3">
      <c r="AY2163" s="124" t="e">
        <f>VLOOKUP(C2163,#REF!, 2,FALSE)</f>
        <v>#REF!</v>
      </c>
      <c r="BM2163" s="97" t="s">
        <v>1080</v>
      </c>
      <c r="BN2163" s="97" t="s">
        <v>666</v>
      </c>
      <c r="BO2163" s="97" t="s">
        <v>5683</v>
      </c>
      <c r="BU2163" s="97" t="s">
        <v>1080</v>
      </c>
      <c r="BV2163" s="97" t="s">
        <v>666</v>
      </c>
      <c r="BW2163" s="97" t="s">
        <v>5683</v>
      </c>
    </row>
    <row r="2164" spans="51:75" x14ac:dyDescent="0.3">
      <c r="AY2164" s="124" t="e">
        <f>VLOOKUP(C2164,#REF!, 2,FALSE)</f>
        <v>#REF!</v>
      </c>
      <c r="BM2164" s="97" t="s">
        <v>5684</v>
      </c>
      <c r="BN2164" s="97" t="s">
        <v>771</v>
      </c>
      <c r="BO2164" s="97" t="s">
        <v>5685</v>
      </c>
      <c r="BU2164" s="97" t="s">
        <v>5684</v>
      </c>
      <c r="BV2164" s="97" t="s">
        <v>771</v>
      </c>
      <c r="BW2164" s="97" t="s">
        <v>5685</v>
      </c>
    </row>
    <row r="2165" spans="51:75" x14ac:dyDescent="0.3">
      <c r="AY2165" s="124" t="e">
        <f>VLOOKUP(C2165,#REF!, 2,FALSE)</f>
        <v>#REF!</v>
      </c>
      <c r="BM2165" s="97" t="s">
        <v>5686</v>
      </c>
      <c r="BN2165" s="97" t="s">
        <v>3191</v>
      </c>
      <c r="BO2165" s="97" t="s">
        <v>2597</v>
      </c>
      <c r="BU2165" s="97" t="s">
        <v>5686</v>
      </c>
      <c r="BV2165" s="97" t="s">
        <v>3191</v>
      </c>
      <c r="BW2165" s="97" t="s">
        <v>2597</v>
      </c>
    </row>
    <row r="2166" spans="51:75" x14ac:dyDescent="0.3">
      <c r="AY2166" s="124" t="e">
        <f>VLOOKUP(C2166,#REF!, 2,FALSE)</f>
        <v>#REF!</v>
      </c>
      <c r="BM2166" s="97" t="s">
        <v>5687</v>
      </c>
      <c r="BN2166" s="97" t="s">
        <v>3191</v>
      </c>
      <c r="BO2166" s="97" t="s">
        <v>2983</v>
      </c>
      <c r="BU2166" s="97" t="s">
        <v>5687</v>
      </c>
      <c r="BV2166" s="97" t="s">
        <v>3191</v>
      </c>
      <c r="BW2166" s="97" t="s">
        <v>2983</v>
      </c>
    </row>
    <row r="2167" spans="51:75" x14ac:dyDescent="0.3">
      <c r="AY2167" s="124" t="e">
        <f>VLOOKUP(C2167,#REF!, 2,FALSE)</f>
        <v>#REF!</v>
      </c>
      <c r="BM2167" s="97" t="s">
        <v>5688</v>
      </c>
      <c r="BN2167" s="97" t="s">
        <v>1342</v>
      </c>
      <c r="BO2167" s="97" t="s">
        <v>5689</v>
      </c>
      <c r="BU2167" s="97" t="s">
        <v>5688</v>
      </c>
      <c r="BV2167" s="97" t="s">
        <v>1342</v>
      </c>
      <c r="BW2167" s="97" t="s">
        <v>5689</v>
      </c>
    </row>
    <row r="2168" spans="51:75" x14ac:dyDescent="0.3">
      <c r="AY2168" s="124" t="e">
        <f>VLOOKUP(C2168,#REF!, 2,FALSE)</f>
        <v>#REF!</v>
      </c>
      <c r="BM2168" s="97" t="s">
        <v>5690</v>
      </c>
      <c r="BN2168" s="97" t="s">
        <v>617</v>
      </c>
      <c r="BO2168" s="97" t="s">
        <v>3590</v>
      </c>
      <c r="BU2168" s="97" t="s">
        <v>5690</v>
      </c>
      <c r="BV2168" s="97" t="s">
        <v>617</v>
      </c>
      <c r="BW2168" s="97" t="s">
        <v>3590</v>
      </c>
    </row>
    <row r="2169" spans="51:75" x14ac:dyDescent="0.3">
      <c r="AY2169" s="124" t="e">
        <f>VLOOKUP(C2169,#REF!, 2,FALSE)</f>
        <v>#REF!</v>
      </c>
      <c r="BM2169" s="97" t="s">
        <v>5691</v>
      </c>
      <c r="BN2169" s="97" t="s">
        <v>617</v>
      </c>
      <c r="BO2169" s="97" t="s">
        <v>5692</v>
      </c>
      <c r="BU2169" s="97" t="s">
        <v>5691</v>
      </c>
      <c r="BV2169" s="97" t="s">
        <v>617</v>
      </c>
      <c r="BW2169" s="97" t="s">
        <v>5692</v>
      </c>
    </row>
    <row r="2170" spans="51:75" x14ac:dyDescent="0.3">
      <c r="AY2170" s="124" t="e">
        <f>VLOOKUP(C2170,#REF!, 2,FALSE)</f>
        <v>#REF!</v>
      </c>
      <c r="BM2170" s="97" t="s">
        <v>5693</v>
      </c>
      <c r="BN2170" s="97" t="s">
        <v>3191</v>
      </c>
      <c r="BO2170" s="97" t="s">
        <v>3264</v>
      </c>
      <c r="BU2170" s="97" t="s">
        <v>5693</v>
      </c>
      <c r="BV2170" s="97" t="s">
        <v>3191</v>
      </c>
      <c r="BW2170" s="97" t="s">
        <v>3264</v>
      </c>
    </row>
    <row r="2171" spans="51:75" x14ac:dyDescent="0.3">
      <c r="AY2171" s="124" t="e">
        <f>VLOOKUP(C2171,#REF!, 2,FALSE)</f>
        <v>#REF!</v>
      </c>
      <c r="BM2171" s="97" t="s">
        <v>5694</v>
      </c>
      <c r="BN2171" s="97" t="s">
        <v>666</v>
      </c>
      <c r="BO2171" s="97" t="s">
        <v>5695</v>
      </c>
      <c r="BU2171" s="97" t="s">
        <v>5694</v>
      </c>
      <c r="BV2171" s="97" t="s">
        <v>666</v>
      </c>
      <c r="BW2171" s="97" t="s">
        <v>5695</v>
      </c>
    </row>
    <row r="2172" spans="51:75" x14ac:dyDescent="0.3">
      <c r="AY2172" s="124" t="e">
        <f>VLOOKUP(C2172,#REF!, 2,FALSE)</f>
        <v>#REF!</v>
      </c>
      <c r="BM2172" s="97" t="s">
        <v>1081</v>
      </c>
      <c r="BN2172" s="97" t="s">
        <v>3191</v>
      </c>
      <c r="BO2172" s="97" t="s">
        <v>2500</v>
      </c>
      <c r="BU2172" s="97" t="s">
        <v>1081</v>
      </c>
      <c r="BV2172" s="97" t="s">
        <v>3191</v>
      </c>
      <c r="BW2172" s="97" t="s">
        <v>2500</v>
      </c>
    </row>
    <row r="2173" spans="51:75" x14ac:dyDescent="0.3">
      <c r="AY2173" s="124" t="e">
        <f>VLOOKUP(C2173,#REF!, 2,FALSE)</f>
        <v>#REF!</v>
      </c>
      <c r="BM2173" s="97" t="s">
        <v>5696</v>
      </c>
      <c r="BN2173" s="97" t="s">
        <v>666</v>
      </c>
      <c r="BO2173" s="97" t="s">
        <v>5697</v>
      </c>
      <c r="BU2173" s="97" t="s">
        <v>5696</v>
      </c>
      <c r="BV2173" s="97" t="s">
        <v>666</v>
      </c>
      <c r="BW2173" s="97" t="s">
        <v>5697</v>
      </c>
    </row>
    <row r="2174" spans="51:75" x14ac:dyDescent="0.3">
      <c r="AY2174" s="124" t="e">
        <f>VLOOKUP(C2174,#REF!, 2,FALSE)</f>
        <v>#REF!</v>
      </c>
      <c r="BM2174" s="97" t="s">
        <v>1087</v>
      </c>
      <c r="BN2174" s="97" t="s">
        <v>1342</v>
      </c>
      <c r="BO2174" s="97" t="s">
        <v>5698</v>
      </c>
      <c r="BU2174" s="97" t="s">
        <v>1087</v>
      </c>
      <c r="BV2174" s="97" t="s">
        <v>1342</v>
      </c>
      <c r="BW2174" s="97" t="s">
        <v>5698</v>
      </c>
    </row>
    <row r="2175" spans="51:75" x14ac:dyDescent="0.3">
      <c r="AY2175" s="124" t="e">
        <f>VLOOKUP(C2175,#REF!, 2,FALSE)</f>
        <v>#REF!</v>
      </c>
      <c r="BM2175" s="97" t="s">
        <v>5699</v>
      </c>
      <c r="BN2175" s="97" t="s">
        <v>1269</v>
      </c>
      <c r="BO2175" s="97" t="s">
        <v>3270</v>
      </c>
      <c r="BU2175" s="97" t="s">
        <v>5699</v>
      </c>
      <c r="BV2175" s="97" t="s">
        <v>1269</v>
      </c>
      <c r="BW2175" s="97" t="s">
        <v>3270</v>
      </c>
    </row>
    <row r="2176" spans="51:75" x14ac:dyDescent="0.3">
      <c r="AY2176" s="124" t="e">
        <f>VLOOKUP(C2176,#REF!, 2,FALSE)</f>
        <v>#REF!</v>
      </c>
      <c r="BM2176" s="97" t="s">
        <v>5700</v>
      </c>
      <c r="BN2176" s="97" t="s">
        <v>1269</v>
      </c>
      <c r="BO2176" s="97" t="s">
        <v>1057</v>
      </c>
      <c r="BU2176" s="97" t="s">
        <v>5700</v>
      </c>
      <c r="BV2176" s="97" t="s">
        <v>1269</v>
      </c>
      <c r="BW2176" s="97" t="s">
        <v>1057</v>
      </c>
    </row>
    <row r="2177" spans="51:75" x14ac:dyDescent="0.3">
      <c r="AY2177" s="124" t="e">
        <f>VLOOKUP(C2177,#REF!, 2,FALSE)</f>
        <v>#REF!</v>
      </c>
      <c r="BM2177" s="97" t="s">
        <v>5701</v>
      </c>
      <c r="BN2177" s="97" t="s">
        <v>3191</v>
      </c>
      <c r="BO2177" s="97" t="s">
        <v>5702</v>
      </c>
      <c r="BU2177" s="97" t="s">
        <v>5701</v>
      </c>
      <c r="BV2177" s="97" t="s">
        <v>3191</v>
      </c>
      <c r="BW2177" s="97" t="s">
        <v>5702</v>
      </c>
    </row>
    <row r="2178" spans="51:75" x14ac:dyDescent="0.3">
      <c r="AY2178" s="124" t="e">
        <f>VLOOKUP(C2178,#REF!, 2,FALSE)</f>
        <v>#REF!</v>
      </c>
      <c r="BM2178" s="97" t="s">
        <v>5703</v>
      </c>
      <c r="BN2178" s="97" t="s">
        <v>3003</v>
      </c>
      <c r="BO2178" s="97" t="s">
        <v>5704</v>
      </c>
      <c r="BU2178" s="97" t="s">
        <v>5703</v>
      </c>
      <c r="BV2178" s="97" t="s">
        <v>3003</v>
      </c>
      <c r="BW2178" s="97" t="s">
        <v>5704</v>
      </c>
    </row>
    <row r="2179" spans="51:75" x14ac:dyDescent="0.3">
      <c r="AY2179" s="124" t="e">
        <f>VLOOKUP(C2179,#REF!, 2,FALSE)</f>
        <v>#REF!</v>
      </c>
      <c r="BM2179" s="97" t="s">
        <v>5705</v>
      </c>
      <c r="BN2179" s="97" t="s">
        <v>3191</v>
      </c>
      <c r="BO2179" s="97" t="s">
        <v>1159</v>
      </c>
      <c r="BU2179" s="97" t="s">
        <v>5705</v>
      </c>
      <c r="BV2179" s="97" t="s">
        <v>3191</v>
      </c>
      <c r="BW2179" s="97" t="s">
        <v>1159</v>
      </c>
    </row>
    <row r="2180" spans="51:75" x14ac:dyDescent="0.3">
      <c r="AY2180" s="124" t="e">
        <f>VLOOKUP(C2180,#REF!, 2,FALSE)</f>
        <v>#REF!</v>
      </c>
      <c r="BM2180" s="97" t="s">
        <v>5706</v>
      </c>
      <c r="BN2180" s="97" t="s">
        <v>1342</v>
      </c>
      <c r="BO2180" s="97" t="s">
        <v>3617</v>
      </c>
      <c r="BU2180" s="97" t="s">
        <v>5706</v>
      </c>
      <c r="BV2180" s="97" t="s">
        <v>1342</v>
      </c>
      <c r="BW2180" s="97" t="s">
        <v>3617</v>
      </c>
    </row>
    <row r="2181" spans="51:75" x14ac:dyDescent="0.3">
      <c r="AY2181" s="124" t="e">
        <f>VLOOKUP(C2181,#REF!, 2,FALSE)</f>
        <v>#REF!</v>
      </c>
      <c r="BM2181" s="97" t="s">
        <v>5707</v>
      </c>
      <c r="BN2181" s="97" t="s">
        <v>1342</v>
      </c>
      <c r="BO2181" s="97" t="s">
        <v>5708</v>
      </c>
      <c r="BU2181" s="97" t="s">
        <v>5707</v>
      </c>
      <c r="BV2181" s="97" t="s">
        <v>1342</v>
      </c>
      <c r="BW2181" s="97" t="s">
        <v>5708</v>
      </c>
    </row>
    <row r="2182" spans="51:75" x14ac:dyDescent="0.3">
      <c r="AY2182" s="124" t="e">
        <f>VLOOKUP(C2182,#REF!, 2,FALSE)</f>
        <v>#REF!</v>
      </c>
      <c r="BM2182" s="97" t="s">
        <v>5709</v>
      </c>
      <c r="BN2182" s="97" t="s">
        <v>3191</v>
      </c>
      <c r="BO2182" s="97" t="s">
        <v>3361</v>
      </c>
      <c r="BU2182" s="97" t="s">
        <v>5709</v>
      </c>
      <c r="BV2182" s="97" t="s">
        <v>3191</v>
      </c>
      <c r="BW2182" s="97" t="s">
        <v>3361</v>
      </c>
    </row>
    <row r="2183" spans="51:75" x14ac:dyDescent="0.3">
      <c r="AY2183" s="124" t="e">
        <f>VLOOKUP(C2183,#REF!, 2,FALSE)</f>
        <v>#REF!</v>
      </c>
      <c r="BM2183" s="97" t="s">
        <v>5710</v>
      </c>
      <c r="BN2183" s="97" t="s">
        <v>841</v>
      </c>
      <c r="BO2183" s="97" t="s">
        <v>5711</v>
      </c>
      <c r="BU2183" s="97" t="s">
        <v>5710</v>
      </c>
      <c r="BV2183" s="97" t="s">
        <v>841</v>
      </c>
      <c r="BW2183" s="97" t="s">
        <v>5711</v>
      </c>
    </row>
    <row r="2184" spans="51:75" x14ac:dyDescent="0.3">
      <c r="AY2184" s="124" t="e">
        <f>VLOOKUP(C2184,#REF!, 2,FALSE)</f>
        <v>#REF!</v>
      </c>
      <c r="BM2184" s="97" t="s">
        <v>5712</v>
      </c>
      <c r="BN2184" s="97" t="s">
        <v>1139</v>
      </c>
      <c r="BO2184" s="97" t="s">
        <v>5713</v>
      </c>
      <c r="BU2184" s="97" t="s">
        <v>5712</v>
      </c>
      <c r="BV2184" s="97" t="s">
        <v>1139</v>
      </c>
      <c r="BW2184" s="97" t="s">
        <v>5713</v>
      </c>
    </row>
    <row r="2185" spans="51:75" x14ac:dyDescent="0.3">
      <c r="AY2185" s="124" t="e">
        <f>VLOOKUP(C2185,#REF!, 2,FALSE)</f>
        <v>#REF!</v>
      </c>
      <c r="BM2185" s="97" t="s">
        <v>5714</v>
      </c>
      <c r="BN2185" s="97" t="s">
        <v>3191</v>
      </c>
      <c r="BO2185" s="97" t="s">
        <v>5715</v>
      </c>
      <c r="BU2185" s="97" t="s">
        <v>5714</v>
      </c>
      <c r="BV2185" s="97" t="s">
        <v>3191</v>
      </c>
      <c r="BW2185" s="97" t="s">
        <v>5715</v>
      </c>
    </row>
    <row r="2186" spans="51:75" x14ac:dyDescent="0.3">
      <c r="AY2186" s="124" t="e">
        <f>VLOOKUP(C2186,#REF!, 2,FALSE)</f>
        <v>#REF!</v>
      </c>
      <c r="BM2186" s="97" t="s">
        <v>5716</v>
      </c>
      <c r="BN2186" s="97" t="s">
        <v>3003</v>
      </c>
      <c r="BO2186" s="97" t="s">
        <v>5717</v>
      </c>
      <c r="BU2186" s="97" t="s">
        <v>5716</v>
      </c>
      <c r="BV2186" s="97" t="s">
        <v>3003</v>
      </c>
      <c r="BW2186" s="97" t="s">
        <v>5717</v>
      </c>
    </row>
    <row r="2187" spans="51:75" x14ac:dyDescent="0.3">
      <c r="AY2187" s="124" t="e">
        <f>VLOOKUP(C2187,#REF!, 2,FALSE)</f>
        <v>#REF!</v>
      </c>
      <c r="BM2187" s="97" t="s">
        <v>1088</v>
      </c>
      <c r="BN2187" s="97" t="s">
        <v>666</v>
      </c>
      <c r="BO2187" s="97" t="s">
        <v>5718</v>
      </c>
      <c r="BU2187" s="97" t="s">
        <v>1088</v>
      </c>
      <c r="BV2187" s="97" t="s">
        <v>666</v>
      </c>
      <c r="BW2187" s="97" t="s">
        <v>5718</v>
      </c>
    </row>
    <row r="2188" spans="51:75" x14ac:dyDescent="0.3">
      <c r="AY2188" s="124" t="e">
        <f>VLOOKUP(C2188,#REF!, 2,FALSE)</f>
        <v>#REF!</v>
      </c>
      <c r="BM2188" s="97" t="s">
        <v>1089</v>
      </c>
      <c r="BN2188" s="97" t="s">
        <v>3191</v>
      </c>
      <c r="BO2188" s="97" t="s">
        <v>2501</v>
      </c>
      <c r="BU2188" s="97" t="s">
        <v>1089</v>
      </c>
      <c r="BV2188" s="97" t="s">
        <v>3191</v>
      </c>
      <c r="BW2188" s="97" t="s">
        <v>2501</v>
      </c>
    </row>
    <row r="2189" spans="51:75" x14ac:dyDescent="0.3">
      <c r="AY2189" s="124" t="e">
        <f>VLOOKUP(C2189,#REF!, 2,FALSE)</f>
        <v>#REF!</v>
      </c>
      <c r="BM2189" s="97" t="s">
        <v>5719</v>
      </c>
      <c r="BN2189" s="97" t="s">
        <v>3237</v>
      </c>
      <c r="BO2189" s="97" t="s">
        <v>5720</v>
      </c>
      <c r="BU2189" s="97" t="s">
        <v>5719</v>
      </c>
      <c r="BV2189" s="97" t="s">
        <v>3237</v>
      </c>
      <c r="BW2189" s="97" t="s">
        <v>5720</v>
      </c>
    </row>
    <row r="2190" spans="51:75" x14ac:dyDescent="0.3">
      <c r="AY2190" s="124" t="e">
        <f>VLOOKUP(C2190,#REF!, 2,FALSE)</f>
        <v>#REF!</v>
      </c>
      <c r="BM2190" s="97" t="s">
        <v>5721</v>
      </c>
      <c r="BN2190" s="97" t="s">
        <v>780</v>
      </c>
      <c r="BO2190" s="97" t="s">
        <v>5720</v>
      </c>
      <c r="BU2190" s="97" t="s">
        <v>5721</v>
      </c>
      <c r="BV2190" s="97" t="s">
        <v>780</v>
      </c>
      <c r="BW2190" s="97" t="s">
        <v>5720</v>
      </c>
    </row>
    <row r="2191" spans="51:75" x14ac:dyDescent="0.3">
      <c r="AY2191" s="124" t="e">
        <f>VLOOKUP(C2191,#REF!, 2,FALSE)</f>
        <v>#REF!</v>
      </c>
      <c r="BM2191" s="97" t="s">
        <v>1090</v>
      </c>
      <c r="BN2191" s="97" t="s">
        <v>3237</v>
      </c>
      <c r="BO2191" s="97" t="s">
        <v>1058</v>
      </c>
      <c r="BU2191" s="97" t="s">
        <v>1090</v>
      </c>
      <c r="BV2191" s="97" t="s">
        <v>3237</v>
      </c>
      <c r="BW2191" s="97" t="s">
        <v>1058</v>
      </c>
    </row>
    <row r="2192" spans="51:75" x14ac:dyDescent="0.3">
      <c r="AY2192" s="124" t="e">
        <f>VLOOKUP(C2192,#REF!, 2,FALSE)</f>
        <v>#REF!</v>
      </c>
      <c r="BM2192" s="97" t="s">
        <v>5722</v>
      </c>
      <c r="BN2192" s="97" t="s">
        <v>1342</v>
      </c>
      <c r="BO2192" s="97" t="s">
        <v>5723</v>
      </c>
      <c r="BU2192" s="97" t="s">
        <v>5722</v>
      </c>
      <c r="BV2192" s="97" t="s">
        <v>1342</v>
      </c>
      <c r="BW2192" s="97" t="s">
        <v>5723</v>
      </c>
    </row>
    <row r="2193" spans="51:75" x14ac:dyDescent="0.3">
      <c r="AY2193" s="124" t="e">
        <f>VLOOKUP(C2193,#REF!, 2,FALSE)</f>
        <v>#REF!</v>
      </c>
      <c r="BM2193" s="97" t="s">
        <v>1091</v>
      </c>
      <c r="BN2193" s="97" t="s">
        <v>1342</v>
      </c>
      <c r="BO2193" s="97" t="s">
        <v>737</v>
      </c>
      <c r="BU2193" s="97" t="s">
        <v>1091</v>
      </c>
      <c r="BV2193" s="97" t="s">
        <v>1342</v>
      </c>
      <c r="BW2193" s="97" t="s">
        <v>737</v>
      </c>
    </row>
    <row r="2194" spans="51:75" x14ac:dyDescent="0.3">
      <c r="AY2194" s="124" t="e">
        <f>VLOOKUP(C2194,#REF!, 2,FALSE)</f>
        <v>#REF!</v>
      </c>
      <c r="BM2194" s="97" t="s">
        <v>5724</v>
      </c>
      <c r="BN2194" s="97" t="s">
        <v>3237</v>
      </c>
      <c r="BO2194" s="97" t="s">
        <v>2983</v>
      </c>
      <c r="BU2194" s="97" t="s">
        <v>5724</v>
      </c>
      <c r="BV2194" s="97" t="s">
        <v>3237</v>
      </c>
      <c r="BW2194" s="97" t="s">
        <v>2983</v>
      </c>
    </row>
    <row r="2195" spans="51:75" x14ac:dyDescent="0.3">
      <c r="AY2195" s="124" t="e">
        <f>VLOOKUP(C2195,#REF!, 2,FALSE)</f>
        <v>#REF!</v>
      </c>
      <c r="BM2195" s="97" t="s">
        <v>5725</v>
      </c>
      <c r="BN2195" s="97" t="s">
        <v>3085</v>
      </c>
      <c r="BO2195" s="97" t="s">
        <v>5726</v>
      </c>
      <c r="BU2195" s="97" t="s">
        <v>5725</v>
      </c>
      <c r="BV2195" s="97" t="s">
        <v>3085</v>
      </c>
      <c r="BW2195" s="97" t="s">
        <v>5726</v>
      </c>
    </row>
    <row r="2196" spans="51:75" x14ac:dyDescent="0.3">
      <c r="AY2196" s="124" t="e">
        <f>VLOOKUP(C2196,#REF!, 2,FALSE)</f>
        <v>#REF!</v>
      </c>
      <c r="BM2196" s="97" t="s">
        <v>5727</v>
      </c>
      <c r="BN2196" s="97" t="s">
        <v>617</v>
      </c>
      <c r="BO2196" s="97" t="s">
        <v>4674</v>
      </c>
      <c r="BU2196" s="97" t="s">
        <v>5727</v>
      </c>
      <c r="BV2196" s="97" t="s">
        <v>617</v>
      </c>
      <c r="BW2196" s="97" t="s">
        <v>4674</v>
      </c>
    </row>
    <row r="2197" spans="51:75" x14ac:dyDescent="0.3">
      <c r="AY2197" s="124" t="e">
        <f>VLOOKUP(C2197,#REF!, 2,FALSE)</f>
        <v>#REF!</v>
      </c>
      <c r="BM2197" s="97" t="s">
        <v>5728</v>
      </c>
      <c r="BN2197" s="97" t="s">
        <v>3003</v>
      </c>
      <c r="BO2197" s="97" t="s">
        <v>922</v>
      </c>
      <c r="BU2197" s="97" t="s">
        <v>5728</v>
      </c>
      <c r="BV2197" s="97" t="s">
        <v>3003</v>
      </c>
      <c r="BW2197" s="97" t="s">
        <v>922</v>
      </c>
    </row>
    <row r="2198" spans="51:75" x14ac:dyDescent="0.3">
      <c r="AY2198" s="124" t="e">
        <f>VLOOKUP(C2198,#REF!, 2,FALSE)</f>
        <v>#REF!</v>
      </c>
      <c r="BM2198" s="97" t="s">
        <v>5729</v>
      </c>
      <c r="BN2198" s="97" t="s">
        <v>841</v>
      </c>
      <c r="BO2198" s="97" t="s">
        <v>1613</v>
      </c>
      <c r="BU2198" s="97" t="s">
        <v>5729</v>
      </c>
      <c r="BV2198" s="97" t="s">
        <v>841</v>
      </c>
      <c r="BW2198" s="97" t="s">
        <v>1613</v>
      </c>
    </row>
    <row r="2199" spans="51:75" x14ac:dyDescent="0.3">
      <c r="AY2199" s="124" t="e">
        <f>VLOOKUP(C2199,#REF!, 2,FALSE)</f>
        <v>#REF!</v>
      </c>
      <c r="BM2199" s="97" t="s">
        <v>5730</v>
      </c>
      <c r="BN2199" s="97" t="s">
        <v>3081</v>
      </c>
      <c r="BO2199" s="97" t="s">
        <v>622</v>
      </c>
      <c r="BU2199" s="97" t="s">
        <v>5730</v>
      </c>
      <c r="BV2199" s="97" t="s">
        <v>3081</v>
      </c>
      <c r="BW2199" s="97" t="s">
        <v>622</v>
      </c>
    </row>
    <row r="2200" spans="51:75" x14ac:dyDescent="0.3">
      <c r="AY2200" s="124" t="e">
        <f>VLOOKUP(C2200,#REF!, 2,FALSE)</f>
        <v>#REF!</v>
      </c>
      <c r="BM2200" s="97" t="s">
        <v>5731</v>
      </c>
      <c r="BN2200" s="97" t="s">
        <v>663</v>
      </c>
      <c r="BO2200" s="97" t="s">
        <v>4290</v>
      </c>
      <c r="BU2200" s="97" t="s">
        <v>5731</v>
      </c>
      <c r="BV2200" s="97" t="s">
        <v>663</v>
      </c>
      <c r="BW2200" s="97" t="s">
        <v>4290</v>
      </c>
    </row>
    <row r="2201" spans="51:75" x14ac:dyDescent="0.3">
      <c r="AY2201" s="124" t="e">
        <f>VLOOKUP(C2201,#REF!, 2,FALSE)</f>
        <v>#REF!</v>
      </c>
      <c r="BM2201" s="97" t="s">
        <v>5732</v>
      </c>
      <c r="BN2201" s="97" t="s">
        <v>2979</v>
      </c>
      <c r="BO2201" s="97" t="s">
        <v>5733</v>
      </c>
      <c r="BU2201" s="97" t="s">
        <v>5732</v>
      </c>
      <c r="BV2201" s="97" t="s">
        <v>2979</v>
      </c>
      <c r="BW2201" s="97" t="s">
        <v>5733</v>
      </c>
    </row>
    <row r="2202" spans="51:75" x14ac:dyDescent="0.3">
      <c r="AY2202" s="124" t="e">
        <f>VLOOKUP(C2202,#REF!, 2,FALSE)</f>
        <v>#REF!</v>
      </c>
      <c r="BM2202" s="97" t="s">
        <v>167</v>
      </c>
      <c r="BN2202" s="97" t="s">
        <v>631</v>
      </c>
      <c r="BO2202" s="97" t="s">
        <v>947</v>
      </c>
      <c r="BU2202" s="97" t="s">
        <v>167</v>
      </c>
      <c r="BV2202" s="97" t="s">
        <v>631</v>
      </c>
      <c r="BW2202" s="97" t="s">
        <v>947</v>
      </c>
    </row>
    <row r="2203" spans="51:75" x14ac:dyDescent="0.3">
      <c r="AY2203" s="124" t="e">
        <f>VLOOKUP(C2203,#REF!, 2,FALSE)</f>
        <v>#REF!</v>
      </c>
      <c r="BM2203" s="97" t="s">
        <v>5735</v>
      </c>
      <c r="BN2203" s="97" t="s">
        <v>3191</v>
      </c>
      <c r="BO2203" s="97" t="s">
        <v>2100</v>
      </c>
      <c r="BU2203" s="97" t="s">
        <v>5735</v>
      </c>
      <c r="BV2203" s="97" t="s">
        <v>3191</v>
      </c>
      <c r="BW2203" s="97" t="s">
        <v>2100</v>
      </c>
    </row>
    <row r="2204" spans="51:75" x14ac:dyDescent="0.3">
      <c r="AY2204" s="124" t="e">
        <f>VLOOKUP(C2204,#REF!, 2,FALSE)</f>
        <v>#REF!</v>
      </c>
      <c r="BM2204" s="97" t="s">
        <v>5736</v>
      </c>
      <c r="BN2204" s="97" t="s">
        <v>3003</v>
      </c>
      <c r="BO2204" s="97" t="s">
        <v>1966</v>
      </c>
      <c r="BU2204" s="97" t="s">
        <v>5736</v>
      </c>
      <c r="BV2204" s="97" t="s">
        <v>3003</v>
      </c>
      <c r="BW2204" s="97" t="s">
        <v>1966</v>
      </c>
    </row>
    <row r="2205" spans="51:75" x14ac:dyDescent="0.3">
      <c r="AY2205" s="124" t="e">
        <f>VLOOKUP(C2205,#REF!, 2,FALSE)</f>
        <v>#REF!</v>
      </c>
      <c r="BM2205" s="97" t="s">
        <v>5737</v>
      </c>
      <c r="BN2205" s="97" t="s">
        <v>3191</v>
      </c>
      <c r="BO2205" s="97" t="s">
        <v>939</v>
      </c>
      <c r="BU2205" s="97" t="s">
        <v>5737</v>
      </c>
      <c r="BV2205" s="97" t="s">
        <v>3191</v>
      </c>
      <c r="BW2205" s="97" t="s">
        <v>939</v>
      </c>
    </row>
    <row r="2206" spans="51:75" x14ac:dyDescent="0.3">
      <c r="AY2206" s="124" t="e">
        <f>VLOOKUP(C2206,#REF!, 2,FALSE)</f>
        <v>#REF!</v>
      </c>
      <c r="BM2206" s="97" t="s">
        <v>5738</v>
      </c>
      <c r="BN2206" s="97" t="s">
        <v>803</v>
      </c>
      <c r="BO2206" s="97" t="s">
        <v>1693</v>
      </c>
      <c r="BU2206" s="97" t="s">
        <v>5738</v>
      </c>
      <c r="BV2206" s="97" t="s">
        <v>803</v>
      </c>
      <c r="BW2206" s="97" t="s">
        <v>1693</v>
      </c>
    </row>
    <row r="2207" spans="51:75" x14ac:dyDescent="0.3">
      <c r="AY2207" s="124" t="e">
        <f>VLOOKUP(C2207,#REF!, 2,FALSE)</f>
        <v>#REF!</v>
      </c>
      <c r="BM2207" s="97" t="s">
        <v>5739</v>
      </c>
      <c r="BN2207" s="97" t="s">
        <v>778</v>
      </c>
      <c r="BO2207" s="97" t="s">
        <v>3604</v>
      </c>
      <c r="BU2207" s="97" t="s">
        <v>5739</v>
      </c>
      <c r="BV2207" s="97" t="s">
        <v>778</v>
      </c>
      <c r="BW2207" s="97" t="s">
        <v>3604</v>
      </c>
    </row>
    <row r="2208" spans="51:75" x14ac:dyDescent="0.3">
      <c r="AY2208" s="124" t="e">
        <f>VLOOKUP(C2208,#REF!, 2,FALSE)</f>
        <v>#REF!</v>
      </c>
      <c r="BM2208" s="97" t="s">
        <v>5740</v>
      </c>
      <c r="BN2208" s="97" t="s">
        <v>3191</v>
      </c>
      <c r="BO2208" s="97" t="s">
        <v>1265</v>
      </c>
      <c r="BU2208" s="97" t="s">
        <v>5740</v>
      </c>
      <c r="BV2208" s="97" t="s">
        <v>3191</v>
      </c>
      <c r="BW2208" s="97" t="s">
        <v>1265</v>
      </c>
    </row>
    <row r="2209" spans="51:75" x14ac:dyDescent="0.3">
      <c r="AY2209" s="124" t="e">
        <f>VLOOKUP(C2209,#REF!, 2,FALSE)</f>
        <v>#REF!</v>
      </c>
      <c r="BM2209" s="97" t="s">
        <v>5741</v>
      </c>
      <c r="BN2209" s="97" t="s">
        <v>619</v>
      </c>
      <c r="BO2209" s="97" t="s">
        <v>5742</v>
      </c>
      <c r="BU2209" s="97" t="s">
        <v>5741</v>
      </c>
      <c r="BV2209" s="97" t="s">
        <v>619</v>
      </c>
      <c r="BW2209" s="97" t="s">
        <v>5742</v>
      </c>
    </row>
    <row r="2210" spans="51:75" x14ac:dyDescent="0.3">
      <c r="AY2210" s="124" t="e">
        <f>VLOOKUP(C2210,#REF!, 2,FALSE)</f>
        <v>#REF!</v>
      </c>
      <c r="BM2210" s="97" t="s">
        <v>5744</v>
      </c>
      <c r="BN2210" s="97" t="s">
        <v>1342</v>
      </c>
      <c r="BO2210" s="97" t="s">
        <v>5745</v>
      </c>
      <c r="BU2210" s="97" t="s">
        <v>5744</v>
      </c>
      <c r="BV2210" s="97" t="s">
        <v>1342</v>
      </c>
      <c r="BW2210" s="97" t="s">
        <v>5745</v>
      </c>
    </row>
    <row r="2211" spans="51:75" x14ac:dyDescent="0.3">
      <c r="AY2211" s="124" t="e">
        <f>VLOOKUP(C2211,#REF!, 2,FALSE)</f>
        <v>#REF!</v>
      </c>
      <c r="BM2211" s="97" t="s">
        <v>168</v>
      </c>
      <c r="BN2211" s="97" t="s">
        <v>636</v>
      </c>
      <c r="BO2211" s="97" t="s">
        <v>2474</v>
      </c>
      <c r="BU2211" s="97" t="s">
        <v>168</v>
      </c>
      <c r="BV2211" s="97" t="s">
        <v>636</v>
      </c>
      <c r="BW2211" s="97" t="s">
        <v>2474</v>
      </c>
    </row>
    <row r="2212" spans="51:75" x14ac:dyDescent="0.3">
      <c r="AY2212" s="124" t="e">
        <f>VLOOKUP(C2212,#REF!, 2,FALSE)</f>
        <v>#REF!</v>
      </c>
      <c r="BM2212" s="97" t="s">
        <v>5746</v>
      </c>
      <c r="BN2212" s="97" t="s">
        <v>669</v>
      </c>
      <c r="BO2212" s="97" t="s">
        <v>5747</v>
      </c>
      <c r="BU2212" s="97" t="s">
        <v>5746</v>
      </c>
      <c r="BV2212" s="97" t="s">
        <v>669</v>
      </c>
      <c r="BW2212" s="97" t="s">
        <v>5747</v>
      </c>
    </row>
    <row r="2213" spans="51:75" x14ac:dyDescent="0.3">
      <c r="AY2213" s="124" t="e">
        <f>VLOOKUP(C2213,#REF!, 2,FALSE)</f>
        <v>#REF!</v>
      </c>
      <c r="BM2213" s="97" t="s">
        <v>5748</v>
      </c>
      <c r="BN2213" s="97" t="s">
        <v>1013</v>
      </c>
      <c r="BO2213" s="97" t="s">
        <v>1053</v>
      </c>
      <c r="BU2213" s="97" t="s">
        <v>5748</v>
      </c>
      <c r="BV2213" s="97" t="s">
        <v>1013</v>
      </c>
      <c r="BW2213" s="97" t="s">
        <v>1053</v>
      </c>
    </row>
    <row r="2214" spans="51:75" x14ac:dyDescent="0.3">
      <c r="AY2214" s="124" t="e">
        <f>VLOOKUP(C2214,#REF!, 2,FALSE)</f>
        <v>#REF!</v>
      </c>
      <c r="BM2214" s="97" t="s">
        <v>5749</v>
      </c>
      <c r="BN2214" s="97" t="s">
        <v>1013</v>
      </c>
      <c r="BO2214" s="97" t="s">
        <v>5750</v>
      </c>
      <c r="BU2214" s="97" t="s">
        <v>5749</v>
      </c>
      <c r="BV2214" s="97" t="s">
        <v>1013</v>
      </c>
      <c r="BW2214" s="97" t="s">
        <v>5750</v>
      </c>
    </row>
    <row r="2215" spans="51:75" x14ac:dyDescent="0.3">
      <c r="AY2215" s="124" t="e">
        <f>VLOOKUP(C2215,#REF!, 2,FALSE)</f>
        <v>#REF!</v>
      </c>
      <c r="BM2215" s="97" t="s">
        <v>5751</v>
      </c>
      <c r="BN2215" s="97" t="s">
        <v>657</v>
      </c>
      <c r="BO2215" s="97" t="s">
        <v>1343</v>
      </c>
      <c r="BU2215" s="97" t="s">
        <v>5751</v>
      </c>
      <c r="BV2215" s="97" t="s">
        <v>657</v>
      </c>
      <c r="BW2215" s="97" t="s">
        <v>1343</v>
      </c>
    </row>
    <row r="2216" spans="51:75" x14ac:dyDescent="0.3">
      <c r="AY2216" s="124" t="e">
        <f>VLOOKUP(C2216,#REF!, 2,FALSE)</f>
        <v>#REF!</v>
      </c>
      <c r="BM2216" s="97" t="s">
        <v>1092</v>
      </c>
      <c r="BN2216" s="97" t="s">
        <v>771</v>
      </c>
      <c r="BO2216" s="97" t="s">
        <v>2692</v>
      </c>
      <c r="BU2216" s="97" t="s">
        <v>1092</v>
      </c>
      <c r="BV2216" s="97" t="s">
        <v>771</v>
      </c>
      <c r="BW2216" s="97" t="s">
        <v>2692</v>
      </c>
    </row>
    <row r="2217" spans="51:75" x14ac:dyDescent="0.3">
      <c r="AY2217" s="124" t="e">
        <f>VLOOKUP(C2217,#REF!, 2,FALSE)</f>
        <v>#REF!</v>
      </c>
      <c r="BM2217" s="97" t="s">
        <v>143</v>
      </c>
      <c r="BN2217" s="97" t="s">
        <v>736</v>
      </c>
      <c r="BO2217" s="97" t="s">
        <v>5094</v>
      </c>
      <c r="BU2217" s="97" t="s">
        <v>143</v>
      </c>
      <c r="BV2217" s="97" t="s">
        <v>736</v>
      </c>
      <c r="BW2217" s="97" t="s">
        <v>5094</v>
      </c>
    </row>
    <row r="2218" spans="51:75" x14ac:dyDescent="0.3">
      <c r="AY2218" s="124" t="e">
        <f>VLOOKUP(C2218,#REF!, 2,FALSE)</f>
        <v>#REF!</v>
      </c>
      <c r="BM2218" s="97" t="s">
        <v>5752</v>
      </c>
      <c r="BN2218" s="97" t="s">
        <v>661</v>
      </c>
      <c r="BO2218" s="97" t="s">
        <v>2459</v>
      </c>
      <c r="BU2218" s="97" t="s">
        <v>5752</v>
      </c>
      <c r="BV2218" s="97" t="s">
        <v>661</v>
      </c>
      <c r="BW2218" s="97" t="s">
        <v>2459</v>
      </c>
    </row>
    <row r="2219" spans="51:75" x14ac:dyDescent="0.3">
      <c r="AY2219" s="124" t="e">
        <f>VLOOKUP(C2219,#REF!, 2,FALSE)</f>
        <v>#REF!</v>
      </c>
      <c r="BM2219" s="97" t="s">
        <v>5753</v>
      </c>
      <c r="BN2219" s="97" t="s">
        <v>1342</v>
      </c>
      <c r="BO2219" s="97" t="s">
        <v>1338</v>
      </c>
      <c r="BU2219" s="97" t="s">
        <v>5753</v>
      </c>
      <c r="BV2219" s="97" t="s">
        <v>1342</v>
      </c>
      <c r="BW2219" s="97" t="s">
        <v>1338</v>
      </c>
    </row>
    <row r="2220" spans="51:75" x14ac:dyDescent="0.3">
      <c r="AY2220" s="124" t="e">
        <f>VLOOKUP(C2220,#REF!, 2,FALSE)</f>
        <v>#REF!</v>
      </c>
      <c r="BM2220" s="97" t="s">
        <v>5754</v>
      </c>
      <c r="BN2220" s="97" t="s">
        <v>3191</v>
      </c>
      <c r="BO2220" s="97" t="s">
        <v>1693</v>
      </c>
      <c r="BU2220" s="97" t="s">
        <v>5754</v>
      </c>
      <c r="BV2220" s="97" t="s">
        <v>3191</v>
      </c>
      <c r="BW2220" s="97" t="s">
        <v>1693</v>
      </c>
    </row>
    <row r="2221" spans="51:75" x14ac:dyDescent="0.3">
      <c r="AY2221" s="124" t="e">
        <f>VLOOKUP(C2221,#REF!, 2,FALSE)</f>
        <v>#REF!</v>
      </c>
      <c r="BM2221" s="97" t="s">
        <v>5755</v>
      </c>
      <c r="BN2221" s="97" t="s">
        <v>2983</v>
      </c>
      <c r="BO2221" s="97" t="s">
        <v>2983</v>
      </c>
      <c r="BU2221" s="97" t="s">
        <v>5755</v>
      </c>
      <c r="BV2221" s="97" t="s">
        <v>2983</v>
      </c>
      <c r="BW2221" s="97" t="s">
        <v>2983</v>
      </c>
    </row>
    <row r="2222" spans="51:75" x14ac:dyDescent="0.3">
      <c r="AY2222" s="124" t="e">
        <f>VLOOKUP(C2222,#REF!, 2,FALSE)</f>
        <v>#REF!</v>
      </c>
      <c r="BM2222" s="97" t="s">
        <v>5756</v>
      </c>
      <c r="BN2222" s="97" t="s">
        <v>2983</v>
      </c>
      <c r="BO2222" s="97" t="s">
        <v>2983</v>
      </c>
      <c r="BU2222" s="97" t="s">
        <v>5756</v>
      </c>
      <c r="BV2222" s="97" t="s">
        <v>2983</v>
      </c>
      <c r="BW2222" s="97" t="s">
        <v>2983</v>
      </c>
    </row>
    <row r="2223" spans="51:75" x14ac:dyDescent="0.3">
      <c r="AY2223" s="124" t="e">
        <f>VLOOKUP(C2223,#REF!, 2,FALSE)</f>
        <v>#REF!</v>
      </c>
      <c r="BM2223" s="97" t="s">
        <v>5758</v>
      </c>
      <c r="BN2223" s="97" t="s">
        <v>636</v>
      </c>
      <c r="BO2223" s="97" t="s">
        <v>1521</v>
      </c>
      <c r="BU2223" s="97" t="s">
        <v>5758</v>
      </c>
      <c r="BV2223" s="97" t="s">
        <v>636</v>
      </c>
      <c r="BW2223" s="97" t="s">
        <v>1521</v>
      </c>
    </row>
    <row r="2224" spans="51:75" x14ac:dyDescent="0.3">
      <c r="AY2224" s="124" t="e">
        <f>VLOOKUP(C2224,#REF!, 2,FALSE)</f>
        <v>#REF!</v>
      </c>
      <c r="BM2224" s="97" t="s">
        <v>5759</v>
      </c>
      <c r="BN2224" s="97" t="s">
        <v>1342</v>
      </c>
      <c r="BO2224" s="97" t="s">
        <v>5114</v>
      </c>
      <c r="BU2224" s="97" t="s">
        <v>5759</v>
      </c>
      <c r="BV2224" s="97" t="s">
        <v>1342</v>
      </c>
      <c r="BW2224" s="97" t="s">
        <v>5114</v>
      </c>
    </row>
    <row r="2225" spans="51:75" x14ac:dyDescent="0.3">
      <c r="AY2225" s="124" t="e">
        <f>VLOOKUP(C2225,#REF!, 2,FALSE)</f>
        <v>#REF!</v>
      </c>
      <c r="BM2225" s="97" t="s">
        <v>5760</v>
      </c>
      <c r="BN2225" s="97" t="s">
        <v>666</v>
      </c>
      <c r="BO2225" s="97" t="s">
        <v>4678</v>
      </c>
      <c r="BU2225" s="97" t="s">
        <v>5760</v>
      </c>
      <c r="BV2225" s="97" t="s">
        <v>666</v>
      </c>
      <c r="BW2225" s="97" t="s">
        <v>4678</v>
      </c>
    </row>
    <row r="2226" spans="51:75" x14ac:dyDescent="0.3">
      <c r="AY2226" s="124" t="e">
        <f>VLOOKUP(C2226,#REF!, 2,FALSE)</f>
        <v>#REF!</v>
      </c>
      <c r="BM2226" s="97" t="s">
        <v>5761</v>
      </c>
      <c r="BN2226" s="97" t="s">
        <v>3003</v>
      </c>
      <c r="BO2226" s="97" t="s">
        <v>2983</v>
      </c>
      <c r="BU2226" s="97" t="s">
        <v>5761</v>
      </c>
      <c r="BV2226" s="97" t="s">
        <v>3003</v>
      </c>
      <c r="BW2226" s="97" t="s">
        <v>2983</v>
      </c>
    </row>
    <row r="2227" spans="51:75" x14ac:dyDescent="0.3">
      <c r="AY2227" s="124" t="e">
        <f>VLOOKUP(C2227,#REF!, 2,FALSE)</f>
        <v>#REF!</v>
      </c>
      <c r="BM2227" s="97" t="s">
        <v>5763</v>
      </c>
      <c r="BN2227" s="97" t="s">
        <v>3081</v>
      </c>
      <c r="BO2227" s="97" t="s">
        <v>1270</v>
      </c>
      <c r="BU2227" s="97" t="s">
        <v>5763</v>
      </c>
      <c r="BV2227" s="97" t="s">
        <v>3081</v>
      </c>
      <c r="BW2227" s="97" t="s">
        <v>1270</v>
      </c>
    </row>
    <row r="2228" spans="51:75" x14ac:dyDescent="0.3">
      <c r="AY2228" s="124" t="e">
        <f>VLOOKUP(C2228,#REF!, 2,FALSE)</f>
        <v>#REF!</v>
      </c>
      <c r="BM2228" s="97" t="s">
        <v>5764</v>
      </c>
      <c r="BN2228" s="97" t="s">
        <v>771</v>
      </c>
      <c r="BO2228" s="97" t="s">
        <v>5765</v>
      </c>
      <c r="BU2228" s="97" t="s">
        <v>5764</v>
      </c>
      <c r="BV2228" s="97" t="s">
        <v>771</v>
      </c>
      <c r="BW2228" s="97" t="s">
        <v>5765</v>
      </c>
    </row>
    <row r="2229" spans="51:75" x14ac:dyDescent="0.3">
      <c r="AY2229" s="124" t="e">
        <f>VLOOKUP(C2229,#REF!, 2,FALSE)</f>
        <v>#REF!</v>
      </c>
      <c r="BM2229" s="97" t="s">
        <v>91</v>
      </c>
      <c r="BN2229" s="97" t="s">
        <v>662</v>
      </c>
      <c r="BO2229" s="97" t="s">
        <v>4327</v>
      </c>
      <c r="BU2229" s="97" t="s">
        <v>91</v>
      </c>
      <c r="BV2229" s="97" t="s">
        <v>662</v>
      </c>
      <c r="BW2229" s="97" t="s">
        <v>4327</v>
      </c>
    </row>
    <row r="2230" spans="51:75" x14ac:dyDescent="0.3">
      <c r="AY2230" s="124" t="e">
        <f>VLOOKUP(C2230,#REF!, 2,FALSE)</f>
        <v>#REF!</v>
      </c>
      <c r="BM2230" s="97" t="s">
        <v>5766</v>
      </c>
      <c r="BN2230" s="97" t="s">
        <v>3085</v>
      </c>
      <c r="BO2230" s="97" t="s">
        <v>4483</v>
      </c>
      <c r="BU2230" s="97" t="s">
        <v>5766</v>
      </c>
      <c r="BV2230" s="97" t="s">
        <v>3085</v>
      </c>
      <c r="BW2230" s="97" t="s">
        <v>4483</v>
      </c>
    </row>
    <row r="2231" spans="51:75" x14ac:dyDescent="0.3">
      <c r="AY2231" s="124" t="e">
        <f>VLOOKUP(C2231,#REF!, 2,FALSE)</f>
        <v>#REF!</v>
      </c>
      <c r="BM2231" s="97" t="s">
        <v>5767</v>
      </c>
      <c r="BN2231" s="97" t="s">
        <v>1342</v>
      </c>
      <c r="BO2231" s="97" t="s">
        <v>5768</v>
      </c>
      <c r="BU2231" s="97" t="s">
        <v>5767</v>
      </c>
      <c r="BV2231" s="97" t="s">
        <v>1342</v>
      </c>
      <c r="BW2231" s="97" t="s">
        <v>5768</v>
      </c>
    </row>
    <row r="2232" spans="51:75" x14ac:dyDescent="0.3">
      <c r="AY2232" s="124" t="e">
        <f>VLOOKUP(C2232,#REF!, 2,FALSE)</f>
        <v>#REF!</v>
      </c>
      <c r="BM2232" s="97" t="s">
        <v>5769</v>
      </c>
      <c r="BN2232" s="97" t="s">
        <v>1272</v>
      </c>
      <c r="BO2232" s="97" t="s">
        <v>4828</v>
      </c>
      <c r="BU2232" s="97" t="s">
        <v>5769</v>
      </c>
      <c r="BV2232" s="97" t="s">
        <v>1272</v>
      </c>
      <c r="BW2232" s="97" t="s">
        <v>4828</v>
      </c>
    </row>
    <row r="2233" spans="51:75" x14ac:dyDescent="0.3">
      <c r="AY2233" s="124" t="e">
        <f>VLOOKUP(C2233,#REF!, 2,FALSE)</f>
        <v>#REF!</v>
      </c>
      <c r="BM2233" s="97" t="s">
        <v>5770</v>
      </c>
      <c r="BN2233" s="97" t="s">
        <v>631</v>
      </c>
      <c r="BO2233" s="97" t="s">
        <v>3909</v>
      </c>
      <c r="BU2233" s="97" t="s">
        <v>5770</v>
      </c>
      <c r="BV2233" s="97" t="s">
        <v>631</v>
      </c>
      <c r="BW2233" s="97" t="s">
        <v>3909</v>
      </c>
    </row>
    <row r="2234" spans="51:75" x14ac:dyDescent="0.3">
      <c r="AY2234" s="124" t="e">
        <f>VLOOKUP(C2234,#REF!, 2,FALSE)</f>
        <v>#REF!</v>
      </c>
      <c r="BM2234" s="97" t="s">
        <v>1093</v>
      </c>
      <c r="BN2234" s="97" t="s">
        <v>3191</v>
      </c>
      <c r="BO2234" s="97" t="s">
        <v>5771</v>
      </c>
      <c r="BU2234" s="97" t="s">
        <v>1093</v>
      </c>
      <c r="BV2234" s="97" t="s">
        <v>3191</v>
      </c>
      <c r="BW2234" s="97" t="s">
        <v>5771</v>
      </c>
    </row>
    <row r="2235" spans="51:75" x14ac:dyDescent="0.3">
      <c r="AY2235" s="124" t="e">
        <f>VLOOKUP(C2235,#REF!, 2,FALSE)</f>
        <v>#REF!</v>
      </c>
      <c r="BM2235" s="97" t="s">
        <v>5772</v>
      </c>
      <c r="BN2235" s="97" t="s">
        <v>3191</v>
      </c>
      <c r="BO2235" s="97" t="s">
        <v>5773</v>
      </c>
      <c r="BU2235" s="97" t="s">
        <v>5772</v>
      </c>
      <c r="BV2235" s="97" t="s">
        <v>3191</v>
      </c>
      <c r="BW2235" s="97" t="s">
        <v>5773</v>
      </c>
    </row>
    <row r="2236" spans="51:75" x14ac:dyDescent="0.3">
      <c r="AY2236" s="124" t="e">
        <f>VLOOKUP(C2236,#REF!, 2,FALSE)</f>
        <v>#REF!</v>
      </c>
      <c r="BM2236" s="97" t="s">
        <v>5774</v>
      </c>
      <c r="BN2236" s="97" t="s">
        <v>1342</v>
      </c>
      <c r="BO2236" s="97" t="s">
        <v>5775</v>
      </c>
      <c r="BU2236" s="97" t="s">
        <v>5774</v>
      </c>
      <c r="BV2236" s="97" t="s">
        <v>1342</v>
      </c>
      <c r="BW2236" s="97" t="s">
        <v>5775</v>
      </c>
    </row>
    <row r="2237" spans="51:75" x14ac:dyDescent="0.3">
      <c r="AY2237" s="124" t="e">
        <f>VLOOKUP(C2237,#REF!, 2,FALSE)</f>
        <v>#REF!</v>
      </c>
      <c r="BM2237" s="97" t="s">
        <v>1094</v>
      </c>
      <c r="BN2237" s="97" t="s">
        <v>849</v>
      </c>
      <c r="BO2237" s="97" t="s">
        <v>5776</v>
      </c>
      <c r="BU2237" s="97" t="s">
        <v>1094</v>
      </c>
      <c r="BV2237" s="97" t="s">
        <v>849</v>
      </c>
      <c r="BW2237" s="97" t="s">
        <v>5776</v>
      </c>
    </row>
    <row r="2238" spans="51:75" x14ac:dyDescent="0.3">
      <c r="AY2238" s="124" t="e">
        <f>VLOOKUP(C2238,#REF!, 2,FALSE)</f>
        <v>#REF!</v>
      </c>
      <c r="BM2238" s="97" t="s">
        <v>5777</v>
      </c>
      <c r="BN2238" s="97" t="s">
        <v>619</v>
      </c>
      <c r="BO2238" s="97" t="s">
        <v>5778</v>
      </c>
      <c r="BU2238" s="97" t="s">
        <v>5777</v>
      </c>
      <c r="BV2238" s="97" t="s">
        <v>619</v>
      </c>
      <c r="BW2238" s="97" t="s">
        <v>5778</v>
      </c>
    </row>
    <row r="2239" spans="51:75" x14ac:dyDescent="0.3">
      <c r="AY2239" s="124" t="e">
        <f>VLOOKUP(C2239,#REF!, 2,FALSE)</f>
        <v>#REF!</v>
      </c>
      <c r="BM2239" s="97" t="s">
        <v>5779</v>
      </c>
      <c r="BN2239" s="97" t="s">
        <v>731</v>
      </c>
      <c r="BO2239" s="97" t="s">
        <v>5780</v>
      </c>
      <c r="BU2239" s="97" t="s">
        <v>5779</v>
      </c>
      <c r="BV2239" s="97" t="s">
        <v>731</v>
      </c>
      <c r="BW2239" s="97" t="s">
        <v>5780</v>
      </c>
    </row>
    <row r="2240" spans="51:75" x14ac:dyDescent="0.3">
      <c r="AY2240" s="124" t="e">
        <f>VLOOKUP(C2240,#REF!, 2,FALSE)</f>
        <v>#REF!</v>
      </c>
      <c r="BM2240" s="97" t="s">
        <v>1095</v>
      </c>
      <c r="BN2240" s="97" t="s">
        <v>616</v>
      </c>
      <c r="BO2240" s="97" t="s">
        <v>5781</v>
      </c>
      <c r="BU2240" s="97" t="s">
        <v>1095</v>
      </c>
      <c r="BV2240" s="97" t="s">
        <v>616</v>
      </c>
      <c r="BW2240" s="97" t="s">
        <v>5781</v>
      </c>
    </row>
    <row r="2241" spans="51:75" x14ac:dyDescent="0.3">
      <c r="AY2241" s="124" t="e">
        <f>VLOOKUP(C2241,#REF!, 2,FALSE)</f>
        <v>#REF!</v>
      </c>
      <c r="BM2241" s="97" t="s">
        <v>5782</v>
      </c>
      <c r="BN2241" s="97" t="s">
        <v>841</v>
      </c>
      <c r="BO2241" s="97" t="s">
        <v>4212</v>
      </c>
      <c r="BU2241" s="97" t="s">
        <v>5782</v>
      </c>
      <c r="BV2241" s="97" t="s">
        <v>841</v>
      </c>
      <c r="BW2241" s="97" t="s">
        <v>4212</v>
      </c>
    </row>
    <row r="2242" spans="51:75" x14ac:dyDescent="0.3">
      <c r="AY2242" s="124" t="e">
        <f>VLOOKUP(C2242,#REF!, 2,FALSE)</f>
        <v>#REF!</v>
      </c>
      <c r="BM2242" s="97" t="s">
        <v>5783</v>
      </c>
      <c r="BN2242" s="97" t="s">
        <v>631</v>
      </c>
      <c r="BO2242" s="97" t="s">
        <v>5784</v>
      </c>
      <c r="BU2242" s="97" t="s">
        <v>5783</v>
      </c>
      <c r="BV2242" s="97" t="s">
        <v>631</v>
      </c>
      <c r="BW2242" s="97" t="s">
        <v>5784</v>
      </c>
    </row>
    <row r="2243" spans="51:75" x14ac:dyDescent="0.3">
      <c r="AY2243" s="124" t="e">
        <f>VLOOKUP(C2243,#REF!, 2,FALSE)</f>
        <v>#REF!</v>
      </c>
      <c r="BM2243" s="97" t="s">
        <v>92</v>
      </c>
      <c r="BN2243" s="97" t="s">
        <v>810</v>
      </c>
      <c r="BO2243" s="97" t="s">
        <v>5785</v>
      </c>
      <c r="BU2243" s="97" t="s">
        <v>92</v>
      </c>
      <c r="BV2243" s="97" t="s">
        <v>810</v>
      </c>
      <c r="BW2243" s="97" t="s">
        <v>5785</v>
      </c>
    </row>
    <row r="2244" spans="51:75" x14ac:dyDescent="0.3">
      <c r="AY2244" s="124" t="e">
        <f>VLOOKUP(C2244,#REF!, 2,FALSE)</f>
        <v>#REF!</v>
      </c>
      <c r="BM2244" s="97" t="s">
        <v>5786</v>
      </c>
      <c r="BN2244" s="97" t="s">
        <v>841</v>
      </c>
      <c r="BO2244" s="97" t="s">
        <v>3758</v>
      </c>
      <c r="BU2244" s="97" t="s">
        <v>5786</v>
      </c>
      <c r="BV2244" s="97" t="s">
        <v>841</v>
      </c>
      <c r="BW2244" s="97" t="s">
        <v>3758</v>
      </c>
    </row>
    <row r="2245" spans="51:75" x14ac:dyDescent="0.3">
      <c r="AY2245" s="124" t="e">
        <f>VLOOKUP(C2245,#REF!, 2,FALSE)</f>
        <v>#REF!</v>
      </c>
      <c r="BM2245" s="97" t="s">
        <v>5788</v>
      </c>
      <c r="BN2245" s="97" t="s">
        <v>663</v>
      </c>
      <c r="BO2245" s="97" t="s">
        <v>5789</v>
      </c>
      <c r="BU2245" s="97" t="s">
        <v>5788</v>
      </c>
      <c r="BV2245" s="97" t="s">
        <v>663</v>
      </c>
      <c r="BW2245" s="97" t="s">
        <v>5789</v>
      </c>
    </row>
    <row r="2246" spans="51:75" x14ac:dyDescent="0.3">
      <c r="AY2246" s="124" t="e">
        <f>VLOOKUP(C2246,#REF!, 2,FALSE)</f>
        <v>#REF!</v>
      </c>
      <c r="BM2246" s="97" t="s">
        <v>5790</v>
      </c>
      <c r="BN2246" s="97" t="s">
        <v>849</v>
      </c>
      <c r="BO2246" s="97" t="s">
        <v>2092</v>
      </c>
      <c r="BU2246" s="97" t="s">
        <v>5790</v>
      </c>
      <c r="BV2246" s="97" t="s">
        <v>849</v>
      </c>
      <c r="BW2246" s="97" t="s">
        <v>2092</v>
      </c>
    </row>
    <row r="2247" spans="51:75" x14ac:dyDescent="0.3">
      <c r="AY2247" s="124" t="e">
        <f>VLOOKUP(C2247,#REF!, 2,FALSE)</f>
        <v>#REF!</v>
      </c>
      <c r="BM2247" s="97" t="s">
        <v>93</v>
      </c>
      <c r="BN2247" s="97" t="s">
        <v>841</v>
      </c>
      <c r="BO2247" s="97" t="s">
        <v>5477</v>
      </c>
      <c r="BU2247" s="97" t="s">
        <v>93</v>
      </c>
      <c r="BV2247" s="97" t="s">
        <v>841</v>
      </c>
      <c r="BW2247" s="97" t="s">
        <v>5477</v>
      </c>
    </row>
    <row r="2248" spans="51:75" x14ac:dyDescent="0.3">
      <c r="AY2248" s="124" t="e">
        <f>VLOOKUP(C2248,#REF!, 2,FALSE)</f>
        <v>#REF!</v>
      </c>
      <c r="BM2248" s="97" t="s">
        <v>5791</v>
      </c>
      <c r="BN2248" s="97" t="s">
        <v>841</v>
      </c>
      <c r="BO2248" s="97" t="s">
        <v>938</v>
      </c>
      <c r="BU2248" s="97" t="s">
        <v>5791</v>
      </c>
      <c r="BV2248" s="97" t="s">
        <v>841</v>
      </c>
      <c r="BW2248" s="97" t="s">
        <v>938</v>
      </c>
    </row>
    <row r="2249" spans="51:75" x14ac:dyDescent="0.3">
      <c r="AY2249" s="124" t="e">
        <f>VLOOKUP(C2249,#REF!, 2,FALSE)</f>
        <v>#REF!</v>
      </c>
      <c r="BM2249" s="97" t="s">
        <v>5792</v>
      </c>
      <c r="BN2249" s="97" t="s">
        <v>849</v>
      </c>
      <c r="BO2249" s="97" t="s">
        <v>2983</v>
      </c>
      <c r="BU2249" s="97" t="s">
        <v>5792</v>
      </c>
      <c r="BV2249" s="97" t="s">
        <v>849</v>
      </c>
      <c r="BW2249" s="97" t="s">
        <v>2983</v>
      </c>
    </row>
    <row r="2250" spans="51:75" x14ac:dyDescent="0.3">
      <c r="AY2250" s="124" t="e">
        <f>VLOOKUP(C2250,#REF!, 2,FALSE)</f>
        <v>#REF!</v>
      </c>
      <c r="BM2250" s="97" t="s">
        <v>5793</v>
      </c>
      <c r="BN2250" s="97" t="s">
        <v>3003</v>
      </c>
      <c r="BO2250" s="97" t="s">
        <v>5795</v>
      </c>
      <c r="BU2250" s="97" t="s">
        <v>5793</v>
      </c>
      <c r="BV2250" s="97" t="s">
        <v>3003</v>
      </c>
      <c r="BW2250" s="97" t="s">
        <v>5795</v>
      </c>
    </row>
    <row r="2251" spans="51:75" x14ac:dyDescent="0.3">
      <c r="AY2251" s="124" t="e">
        <f>VLOOKUP(C2251,#REF!, 2,FALSE)</f>
        <v>#REF!</v>
      </c>
      <c r="BM2251" s="97" t="s">
        <v>5796</v>
      </c>
      <c r="BN2251" s="97" t="s">
        <v>841</v>
      </c>
      <c r="BO2251" s="97" t="s">
        <v>5477</v>
      </c>
      <c r="BU2251" s="97" t="s">
        <v>5796</v>
      </c>
      <c r="BV2251" s="97" t="s">
        <v>841</v>
      </c>
      <c r="BW2251" s="97" t="s">
        <v>5477</v>
      </c>
    </row>
    <row r="2252" spans="51:75" x14ac:dyDescent="0.3">
      <c r="AY2252" s="124" t="e">
        <f>VLOOKUP(C2252,#REF!, 2,FALSE)</f>
        <v>#REF!</v>
      </c>
      <c r="BM2252" s="97" t="s">
        <v>94</v>
      </c>
      <c r="BN2252" s="97" t="s">
        <v>666</v>
      </c>
      <c r="BO2252" s="97" t="s">
        <v>4477</v>
      </c>
      <c r="BU2252" s="97" t="s">
        <v>94</v>
      </c>
      <c r="BV2252" s="97" t="s">
        <v>666</v>
      </c>
      <c r="BW2252" s="97" t="s">
        <v>4477</v>
      </c>
    </row>
    <row r="2253" spans="51:75" x14ac:dyDescent="0.3">
      <c r="AY2253" s="124" t="e">
        <f>VLOOKUP(C2253,#REF!, 2,FALSE)</f>
        <v>#REF!</v>
      </c>
      <c r="BM2253" s="97" t="s">
        <v>5797</v>
      </c>
      <c r="BN2253" s="97" t="s">
        <v>1342</v>
      </c>
      <c r="BO2253" s="97" t="s">
        <v>5798</v>
      </c>
      <c r="BU2253" s="97" t="s">
        <v>5797</v>
      </c>
      <c r="BV2253" s="97" t="s">
        <v>1342</v>
      </c>
      <c r="BW2253" s="97" t="s">
        <v>5798</v>
      </c>
    </row>
    <row r="2254" spans="51:75" x14ac:dyDescent="0.3">
      <c r="AY2254" s="124" t="e">
        <f>VLOOKUP(C2254,#REF!, 2,FALSE)</f>
        <v>#REF!</v>
      </c>
      <c r="BM2254" s="97" t="s">
        <v>5799</v>
      </c>
      <c r="BN2254" s="97" t="s">
        <v>617</v>
      </c>
      <c r="BO2254" s="97" t="s">
        <v>2058</v>
      </c>
      <c r="BU2254" s="97" t="s">
        <v>5799</v>
      </c>
      <c r="BV2254" s="97" t="s">
        <v>617</v>
      </c>
      <c r="BW2254" s="97" t="s">
        <v>2058</v>
      </c>
    </row>
    <row r="2255" spans="51:75" x14ac:dyDescent="0.3">
      <c r="AY2255" s="124" t="e">
        <f>VLOOKUP(C2255,#REF!, 2,FALSE)</f>
        <v>#REF!</v>
      </c>
      <c r="BM2255" s="97" t="s">
        <v>5800</v>
      </c>
      <c r="BN2255" s="97" t="s">
        <v>1342</v>
      </c>
      <c r="BO2255" s="97" t="s">
        <v>5801</v>
      </c>
      <c r="BU2255" s="97" t="s">
        <v>5800</v>
      </c>
      <c r="BV2255" s="97" t="s">
        <v>1342</v>
      </c>
      <c r="BW2255" s="97" t="s">
        <v>5801</v>
      </c>
    </row>
    <row r="2256" spans="51:75" x14ac:dyDescent="0.3">
      <c r="AY2256" s="124" t="e">
        <f>VLOOKUP(C2256,#REF!, 2,FALSE)</f>
        <v>#REF!</v>
      </c>
      <c r="BM2256" s="97" t="s">
        <v>5802</v>
      </c>
      <c r="BN2256" s="97" t="s">
        <v>1342</v>
      </c>
      <c r="BO2256" s="97" t="s">
        <v>5804</v>
      </c>
      <c r="BU2256" s="97" t="s">
        <v>5802</v>
      </c>
      <c r="BV2256" s="97" t="s">
        <v>1342</v>
      </c>
      <c r="BW2256" s="97" t="s">
        <v>5804</v>
      </c>
    </row>
    <row r="2257" spans="51:75" x14ac:dyDescent="0.3">
      <c r="AY2257" s="124" t="e">
        <f>VLOOKUP(C2257,#REF!, 2,FALSE)</f>
        <v>#REF!</v>
      </c>
      <c r="BM2257" s="97" t="s">
        <v>5805</v>
      </c>
      <c r="BN2257" s="97" t="s">
        <v>928</v>
      </c>
      <c r="BO2257" s="97" t="s">
        <v>2983</v>
      </c>
      <c r="BU2257" s="97" t="s">
        <v>5805</v>
      </c>
      <c r="BV2257" s="97" t="s">
        <v>928</v>
      </c>
      <c r="BW2257" s="97" t="s">
        <v>2983</v>
      </c>
    </row>
    <row r="2258" spans="51:75" x14ac:dyDescent="0.3">
      <c r="AY2258" s="124" t="e">
        <f>VLOOKUP(C2258,#REF!, 2,FALSE)</f>
        <v>#REF!</v>
      </c>
      <c r="BM2258" s="97" t="s">
        <v>5806</v>
      </c>
      <c r="BN2258" s="97" t="s">
        <v>1272</v>
      </c>
      <c r="BO2258" s="97" t="s">
        <v>3938</v>
      </c>
      <c r="BU2258" s="97" t="s">
        <v>5806</v>
      </c>
      <c r="BV2258" s="97" t="s">
        <v>1272</v>
      </c>
      <c r="BW2258" s="97" t="s">
        <v>3938</v>
      </c>
    </row>
    <row r="2259" spans="51:75" x14ac:dyDescent="0.3">
      <c r="AY2259" s="124" t="e">
        <f>VLOOKUP(C2259,#REF!, 2,FALSE)</f>
        <v>#REF!</v>
      </c>
      <c r="BM2259" s="97" t="s">
        <v>5807</v>
      </c>
      <c r="BN2259" s="97" t="s">
        <v>669</v>
      </c>
      <c r="BO2259" s="97" t="s">
        <v>5343</v>
      </c>
      <c r="BU2259" s="97" t="s">
        <v>5807</v>
      </c>
      <c r="BV2259" s="97" t="s">
        <v>669</v>
      </c>
      <c r="BW2259" s="97" t="s">
        <v>5343</v>
      </c>
    </row>
    <row r="2260" spans="51:75" x14ac:dyDescent="0.3">
      <c r="AY2260" s="124" t="e">
        <f>VLOOKUP(C2260,#REF!, 2,FALSE)</f>
        <v>#REF!</v>
      </c>
      <c r="BM2260" s="97" t="s">
        <v>5808</v>
      </c>
      <c r="BN2260" s="97" t="s">
        <v>614</v>
      </c>
      <c r="BO2260" s="97" t="s">
        <v>5809</v>
      </c>
      <c r="BU2260" s="97" t="s">
        <v>5808</v>
      </c>
      <c r="BV2260" s="97" t="s">
        <v>614</v>
      </c>
      <c r="BW2260" s="97" t="s">
        <v>5809</v>
      </c>
    </row>
    <row r="2261" spans="51:75" x14ac:dyDescent="0.3">
      <c r="AY2261" s="124" t="e">
        <f>VLOOKUP(C2261,#REF!, 2,FALSE)</f>
        <v>#REF!</v>
      </c>
      <c r="BM2261" s="97" t="s">
        <v>5810</v>
      </c>
      <c r="BN2261" s="97" t="s">
        <v>719</v>
      </c>
      <c r="BO2261" s="97" t="s">
        <v>5811</v>
      </c>
      <c r="BU2261" s="97" t="s">
        <v>5810</v>
      </c>
      <c r="BV2261" s="97" t="s">
        <v>719</v>
      </c>
      <c r="BW2261" s="97" t="s">
        <v>5811</v>
      </c>
    </row>
    <row r="2262" spans="51:75" x14ac:dyDescent="0.3">
      <c r="AY2262" s="124" t="e">
        <f>VLOOKUP(C2262,#REF!, 2,FALSE)</f>
        <v>#REF!</v>
      </c>
      <c r="BM2262" s="97" t="s">
        <v>5812</v>
      </c>
      <c r="BN2262" s="97" t="s">
        <v>3191</v>
      </c>
      <c r="BO2262" s="97" t="s">
        <v>5813</v>
      </c>
      <c r="BU2262" s="97" t="s">
        <v>5812</v>
      </c>
      <c r="BV2262" s="97" t="s">
        <v>3191</v>
      </c>
      <c r="BW2262" s="97" t="s">
        <v>5813</v>
      </c>
    </row>
    <row r="2263" spans="51:75" x14ac:dyDescent="0.3">
      <c r="AY2263" s="124" t="e">
        <f>VLOOKUP(C2263,#REF!, 2,FALSE)</f>
        <v>#REF!</v>
      </c>
      <c r="BM2263" s="97" t="s">
        <v>5814</v>
      </c>
      <c r="BN2263" s="97" t="s">
        <v>16973</v>
      </c>
      <c r="BO2263" s="97" t="s">
        <v>5815</v>
      </c>
      <c r="BU2263" s="97" t="s">
        <v>5814</v>
      </c>
      <c r="BV2263" s="97" t="s">
        <v>16973</v>
      </c>
      <c r="BW2263" s="97" t="s">
        <v>5815</v>
      </c>
    </row>
    <row r="2264" spans="51:75" x14ac:dyDescent="0.3">
      <c r="AY2264" s="124" t="e">
        <f>VLOOKUP(C2264,#REF!, 2,FALSE)</f>
        <v>#REF!</v>
      </c>
      <c r="BM2264" s="97" t="s">
        <v>5816</v>
      </c>
      <c r="BN2264" s="97" t="s">
        <v>3191</v>
      </c>
      <c r="BO2264" s="97" t="s">
        <v>770</v>
      </c>
      <c r="BU2264" s="97" t="s">
        <v>5816</v>
      </c>
      <c r="BV2264" s="97" t="s">
        <v>3191</v>
      </c>
      <c r="BW2264" s="97" t="s">
        <v>770</v>
      </c>
    </row>
    <row r="2265" spans="51:75" x14ac:dyDescent="0.3">
      <c r="AY2265" s="124" t="e">
        <f>VLOOKUP(C2265,#REF!, 2,FALSE)</f>
        <v>#REF!</v>
      </c>
      <c r="BM2265" s="97" t="s">
        <v>5817</v>
      </c>
      <c r="BN2265" s="97" t="s">
        <v>2983</v>
      </c>
      <c r="BO2265" s="97" t="s">
        <v>5818</v>
      </c>
      <c r="BU2265" s="97" t="s">
        <v>5817</v>
      </c>
      <c r="BV2265" s="97" t="s">
        <v>2983</v>
      </c>
      <c r="BW2265" s="97" t="s">
        <v>5818</v>
      </c>
    </row>
    <row r="2266" spans="51:75" x14ac:dyDescent="0.3">
      <c r="AY2266" s="124" t="e">
        <f>VLOOKUP(C2266,#REF!, 2,FALSE)</f>
        <v>#REF!</v>
      </c>
      <c r="BM2266" s="97" t="s">
        <v>5819</v>
      </c>
      <c r="BN2266" s="97" t="s">
        <v>1342</v>
      </c>
      <c r="BO2266" s="97" t="s">
        <v>2983</v>
      </c>
      <c r="BU2266" s="97" t="s">
        <v>5819</v>
      </c>
      <c r="BV2266" s="97" t="s">
        <v>1342</v>
      </c>
      <c r="BW2266" s="97" t="s">
        <v>2983</v>
      </c>
    </row>
    <row r="2267" spans="51:75" x14ac:dyDescent="0.3">
      <c r="AY2267" s="124" t="e">
        <f>VLOOKUP(C2267,#REF!, 2,FALSE)</f>
        <v>#REF!</v>
      </c>
      <c r="BM2267" s="97" t="s">
        <v>5820</v>
      </c>
      <c r="BN2267" s="97" t="s">
        <v>2979</v>
      </c>
      <c r="BO2267" s="97" t="s">
        <v>770</v>
      </c>
      <c r="BU2267" s="97" t="s">
        <v>5820</v>
      </c>
      <c r="BV2267" s="97" t="s">
        <v>2979</v>
      </c>
      <c r="BW2267" s="97" t="s">
        <v>770</v>
      </c>
    </row>
    <row r="2268" spans="51:75" x14ac:dyDescent="0.3">
      <c r="AY2268" s="124" t="e">
        <f>VLOOKUP(C2268,#REF!, 2,FALSE)</f>
        <v>#REF!</v>
      </c>
      <c r="BM2268" s="97" t="s">
        <v>5821</v>
      </c>
      <c r="BN2268" s="97" t="s">
        <v>2979</v>
      </c>
      <c r="BO2268" s="97" t="s">
        <v>5822</v>
      </c>
      <c r="BU2268" s="97" t="s">
        <v>5821</v>
      </c>
      <c r="BV2268" s="97" t="s">
        <v>2979</v>
      </c>
      <c r="BW2268" s="97" t="s">
        <v>5822</v>
      </c>
    </row>
    <row r="2269" spans="51:75" x14ac:dyDescent="0.3">
      <c r="AY2269" s="124" t="e">
        <f>VLOOKUP(C2269,#REF!, 2,FALSE)</f>
        <v>#REF!</v>
      </c>
      <c r="BM2269" s="97" t="s">
        <v>5823</v>
      </c>
      <c r="BN2269" s="97" t="s">
        <v>3003</v>
      </c>
      <c r="BO2269" s="97" t="s">
        <v>770</v>
      </c>
      <c r="BU2269" s="97" t="s">
        <v>5823</v>
      </c>
      <c r="BV2269" s="97" t="s">
        <v>3003</v>
      </c>
      <c r="BW2269" s="97" t="s">
        <v>770</v>
      </c>
    </row>
    <row r="2270" spans="51:75" x14ac:dyDescent="0.3">
      <c r="AY2270" s="124" t="e">
        <f>VLOOKUP(C2270,#REF!, 2,FALSE)</f>
        <v>#REF!</v>
      </c>
      <c r="BM2270" s="97" t="s">
        <v>5824</v>
      </c>
      <c r="BN2270" s="97" t="s">
        <v>3191</v>
      </c>
      <c r="BO2270" s="97" t="s">
        <v>770</v>
      </c>
      <c r="BU2270" s="97" t="s">
        <v>5824</v>
      </c>
      <c r="BV2270" s="97" t="s">
        <v>3191</v>
      </c>
      <c r="BW2270" s="97" t="s">
        <v>770</v>
      </c>
    </row>
    <row r="2271" spans="51:75" x14ac:dyDescent="0.3">
      <c r="AY2271" s="124" t="e">
        <f>VLOOKUP(C2271,#REF!, 2,FALSE)</f>
        <v>#REF!</v>
      </c>
      <c r="BM2271" s="97" t="s">
        <v>5825</v>
      </c>
      <c r="BN2271" s="97" t="s">
        <v>3191</v>
      </c>
      <c r="BO2271" s="97" t="s">
        <v>770</v>
      </c>
      <c r="BU2271" s="97" t="s">
        <v>5825</v>
      </c>
      <c r="BV2271" s="97" t="s">
        <v>3191</v>
      </c>
      <c r="BW2271" s="97" t="s">
        <v>770</v>
      </c>
    </row>
    <row r="2272" spans="51:75" x14ac:dyDescent="0.3">
      <c r="AY2272" s="124" t="e">
        <f>VLOOKUP(C2272,#REF!, 2,FALSE)</f>
        <v>#REF!</v>
      </c>
      <c r="BM2272" s="97" t="s">
        <v>5826</v>
      </c>
      <c r="BN2272" s="97" t="s">
        <v>2983</v>
      </c>
      <c r="BO2272" s="97" t="s">
        <v>770</v>
      </c>
      <c r="BU2272" s="97" t="s">
        <v>5826</v>
      </c>
      <c r="BV2272" s="97" t="s">
        <v>2983</v>
      </c>
      <c r="BW2272" s="97" t="s">
        <v>770</v>
      </c>
    </row>
    <row r="2273" spans="51:75" x14ac:dyDescent="0.3">
      <c r="AY2273" s="124" t="e">
        <f>VLOOKUP(C2273,#REF!, 2,FALSE)</f>
        <v>#REF!</v>
      </c>
      <c r="BM2273" s="97" t="s">
        <v>5827</v>
      </c>
      <c r="BN2273" s="97" t="s">
        <v>2979</v>
      </c>
      <c r="BO2273" s="97" t="s">
        <v>770</v>
      </c>
      <c r="BU2273" s="97" t="s">
        <v>5827</v>
      </c>
      <c r="BV2273" s="97" t="s">
        <v>2979</v>
      </c>
      <c r="BW2273" s="97" t="s">
        <v>770</v>
      </c>
    </row>
    <row r="2274" spans="51:75" x14ac:dyDescent="0.3">
      <c r="AY2274" s="124" t="e">
        <f>VLOOKUP(C2274,#REF!, 2,FALSE)</f>
        <v>#REF!</v>
      </c>
      <c r="BM2274" s="97" t="s">
        <v>5828</v>
      </c>
      <c r="BN2274" s="97" t="s">
        <v>1342</v>
      </c>
      <c r="BO2274" s="97" t="s">
        <v>5829</v>
      </c>
      <c r="BU2274" s="97" t="s">
        <v>5828</v>
      </c>
      <c r="BV2274" s="97" t="s">
        <v>1342</v>
      </c>
      <c r="BW2274" s="97" t="s">
        <v>5829</v>
      </c>
    </row>
    <row r="2275" spans="51:75" x14ac:dyDescent="0.3">
      <c r="AY2275" s="124" t="e">
        <f>VLOOKUP(C2275,#REF!, 2,FALSE)</f>
        <v>#REF!</v>
      </c>
      <c r="BM2275" s="97" t="s">
        <v>5830</v>
      </c>
      <c r="BN2275" s="97" t="s">
        <v>2979</v>
      </c>
      <c r="BO2275" s="97" t="s">
        <v>1270</v>
      </c>
      <c r="BU2275" s="97" t="s">
        <v>5830</v>
      </c>
      <c r="BV2275" s="97" t="s">
        <v>2979</v>
      </c>
      <c r="BW2275" s="97" t="s">
        <v>1270</v>
      </c>
    </row>
    <row r="2276" spans="51:75" x14ac:dyDescent="0.3">
      <c r="AY2276" s="124" t="e">
        <f>VLOOKUP(C2276,#REF!, 2,FALSE)</f>
        <v>#REF!</v>
      </c>
      <c r="BM2276" s="97" t="s">
        <v>5832</v>
      </c>
      <c r="BN2276" s="97" t="s">
        <v>700</v>
      </c>
      <c r="BO2276" s="97" t="s">
        <v>3360</v>
      </c>
      <c r="BU2276" s="97" t="s">
        <v>5832</v>
      </c>
      <c r="BV2276" s="97" t="s">
        <v>700</v>
      </c>
      <c r="BW2276" s="97" t="s">
        <v>3360</v>
      </c>
    </row>
    <row r="2277" spans="51:75" x14ac:dyDescent="0.3">
      <c r="AY2277" s="124" t="e">
        <f>VLOOKUP(C2277,#REF!, 2,FALSE)</f>
        <v>#REF!</v>
      </c>
      <c r="BM2277" s="97" t="s">
        <v>5833</v>
      </c>
      <c r="BN2277" s="97" t="s">
        <v>849</v>
      </c>
      <c r="BO2277" s="97" t="s">
        <v>2983</v>
      </c>
      <c r="BU2277" s="97" t="s">
        <v>5833</v>
      </c>
      <c r="BV2277" s="97" t="s">
        <v>849</v>
      </c>
      <c r="BW2277" s="97" t="s">
        <v>2983</v>
      </c>
    </row>
    <row r="2278" spans="51:75" x14ac:dyDescent="0.3">
      <c r="AY2278" s="124" t="e">
        <f>VLOOKUP(C2278,#REF!, 2,FALSE)</f>
        <v>#REF!</v>
      </c>
      <c r="BM2278" s="97" t="s">
        <v>95</v>
      </c>
      <c r="BN2278" s="97" t="s">
        <v>3191</v>
      </c>
      <c r="BO2278" s="97" t="s">
        <v>5834</v>
      </c>
      <c r="BU2278" s="97" t="s">
        <v>95</v>
      </c>
      <c r="BV2278" s="97" t="s">
        <v>3191</v>
      </c>
      <c r="BW2278" s="97" t="s">
        <v>5834</v>
      </c>
    </row>
    <row r="2279" spans="51:75" x14ac:dyDescent="0.3">
      <c r="AY2279" s="124" t="e">
        <f>VLOOKUP(C2279,#REF!, 2,FALSE)</f>
        <v>#REF!</v>
      </c>
      <c r="BM2279" s="97" t="s">
        <v>1101</v>
      </c>
      <c r="BN2279" s="97" t="s">
        <v>1272</v>
      </c>
      <c r="BO2279" s="97" t="s">
        <v>1119</v>
      </c>
      <c r="BU2279" s="97" t="s">
        <v>1101</v>
      </c>
      <c r="BV2279" s="97" t="s">
        <v>1272</v>
      </c>
      <c r="BW2279" s="97" t="s">
        <v>1119</v>
      </c>
    </row>
    <row r="2280" spans="51:75" x14ac:dyDescent="0.3">
      <c r="AY2280" s="124" t="e">
        <f>VLOOKUP(C2280,#REF!, 2,FALSE)</f>
        <v>#REF!</v>
      </c>
      <c r="BM2280" s="97" t="s">
        <v>5835</v>
      </c>
      <c r="BN2280" s="97" t="s">
        <v>3191</v>
      </c>
      <c r="BO2280" s="97" t="s">
        <v>777</v>
      </c>
      <c r="BU2280" s="97" t="s">
        <v>5835</v>
      </c>
      <c r="BV2280" s="97" t="s">
        <v>3191</v>
      </c>
      <c r="BW2280" s="97" t="s">
        <v>777</v>
      </c>
    </row>
    <row r="2281" spans="51:75" x14ac:dyDescent="0.3">
      <c r="AY2281" s="124" t="e">
        <f>VLOOKUP(C2281,#REF!, 2,FALSE)</f>
        <v>#REF!</v>
      </c>
      <c r="BM2281" s="97" t="s">
        <v>5836</v>
      </c>
      <c r="BN2281" s="97" t="s">
        <v>862</v>
      </c>
      <c r="BO2281" s="97" t="s">
        <v>4404</v>
      </c>
      <c r="BU2281" s="97" t="s">
        <v>5836</v>
      </c>
      <c r="BV2281" s="97" t="s">
        <v>862</v>
      </c>
      <c r="BW2281" s="97" t="s">
        <v>4404</v>
      </c>
    </row>
    <row r="2282" spans="51:75" x14ac:dyDescent="0.3">
      <c r="AY2282" s="124" t="e">
        <f>VLOOKUP(C2282,#REF!, 2,FALSE)</f>
        <v>#REF!</v>
      </c>
      <c r="BM2282" s="97" t="s">
        <v>5837</v>
      </c>
      <c r="BN2282" s="97" t="s">
        <v>1342</v>
      </c>
      <c r="BO2282" s="97" t="s">
        <v>3445</v>
      </c>
      <c r="BU2282" s="97" t="s">
        <v>5837</v>
      </c>
      <c r="BV2282" s="97" t="s">
        <v>1342</v>
      </c>
      <c r="BW2282" s="97" t="s">
        <v>3445</v>
      </c>
    </row>
    <row r="2283" spans="51:75" x14ac:dyDescent="0.3">
      <c r="AY2283" s="124" t="e">
        <f>VLOOKUP(C2283,#REF!, 2,FALSE)</f>
        <v>#REF!</v>
      </c>
      <c r="BM2283" s="97" t="s">
        <v>5838</v>
      </c>
      <c r="BN2283" s="97" t="s">
        <v>628</v>
      </c>
      <c r="BO2283" s="97" t="s">
        <v>4274</v>
      </c>
      <c r="BU2283" s="97" t="s">
        <v>5838</v>
      </c>
      <c r="BV2283" s="97" t="s">
        <v>628</v>
      </c>
      <c r="BW2283" s="97" t="s">
        <v>4274</v>
      </c>
    </row>
    <row r="2284" spans="51:75" x14ac:dyDescent="0.3">
      <c r="AY2284" s="124" t="e">
        <f>VLOOKUP(C2284,#REF!, 2,FALSE)</f>
        <v>#REF!</v>
      </c>
      <c r="BM2284" s="97" t="s">
        <v>5840</v>
      </c>
      <c r="BN2284" s="97" t="s">
        <v>3191</v>
      </c>
      <c r="BO2284" s="97" t="s">
        <v>3212</v>
      </c>
      <c r="BU2284" s="97" t="s">
        <v>5840</v>
      </c>
      <c r="BV2284" s="97" t="s">
        <v>3191</v>
      </c>
      <c r="BW2284" s="97" t="s">
        <v>3212</v>
      </c>
    </row>
    <row r="2285" spans="51:75" x14ac:dyDescent="0.3">
      <c r="AY2285" s="124" t="e">
        <f>VLOOKUP(C2285,#REF!, 2,FALSE)</f>
        <v>#REF!</v>
      </c>
      <c r="BM2285" s="97" t="s">
        <v>5842</v>
      </c>
      <c r="BN2285" s="97" t="s">
        <v>3191</v>
      </c>
      <c r="BO2285" s="97" t="s">
        <v>2249</v>
      </c>
      <c r="BU2285" s="97" t="s">
        <v>5842</v>
      </c>
      <c r="BV2285" s="97" t="s">
        <v>3191</v>
      </c>
      <c r="BW2285" s="97" t="s">
        <v>2249</v>
      </c>
    </row>
    <row r="2286" spans="51:75" x14ac:dyDescent="0.3">
      <c r="AY2286" s="124" t="e">
        <f>VLOOKUP(C2286,#REF!, 2,FALSE)</f>
        <v>#REF!</v>
      </c>
      <c r="BM2286" s="97" t="s">
        <v>5845</v>
      </c>
      <c r="BN2286" s="97" t="s">
        <v>661</v>
      </c>
      <c r="BO2286" s="97" t="s">
        <v>5846</v>
      </c>
      <c r="BU2286" s="97" t="s">
        <v>5845</v>
      </c>
      <c r="BV2286" s="97" t="s">
        <v>661</v>
      </c>
      <c r="BW2286" s="97" t="s">
        <v>5846</v>
      </c>
    </row>
    <row r="2287" spans="51:75" x14ac:dyDescent="0.3">
      <c r="AY2287" s="124" t="e">
        <f>VLOOKUP(C2287,#REF!, 2,FALSE)</f>
        <v>#REF!</v>
      </c>
      <c r="BM2287" s="97" t="s">
        <v>5847</v>
      </c>
      <c r="BN2287" s="97" t="s">
        <v>3191</v>
      </c>
      <c r="BO2287" s="97" t="s">
        <v>5849</v>
      </c>
      <c r="BU2287" s="97" t="s">
        <v>5847</v>
      </c>
      <c r="BV2287" s="97" t="s">
        <v>3191</v>
      </c>
      <c r="BW2287" s="97" t="s">
        <v>5849</v>
      </c>
    </row>
    <row r="2288" spans="51:75" x14ac:dyDescent="0.3">
      <c r="AY2288" s="124" t="e">
        <f>VLOOKUP(C2288,#REF!, 2,FALSE)</f>
        <v>#REF!</v>
      </c>
      <c r="BM2288" s="97" t="s">
        <v>5850</v>
      </c>
      <c r="BN2288" s="97" t="s">
        <v>628</v>
      </c>
      <c r="BO2288" s="97" t="s">
        <v>5852</v>
      </c>
      <c r="BU2288" s="97" t="s">
        <v>5850</v>
      </c>
      <c r="BV2288" s="97" t="s">
        <v>628</v>
      </c>
      <c r="BW2288" s="97" t="s">
        <v>5852</v>
      </c>
    </row>
    <row r="2289" spans="51:75" x14ac:dyDescent="0.3">
      <c r="AY2289" s="124" t="e">
        <f>VLOOKUP(C2289,#REF!, 2,FALSE)</f>
        <v>#REF!</v>
      </c>
      <c r="BM2289" s="97" t="s">
        <v>5853</v>
      </c>
      <c r="BN2289" s="97" t="s">
        <v>862</v>
      </c>
      <c r="BO2289" s="97" t="s">
        <v>5854</v>
      </c>
      <c r="BU2289" s="97" t="s">
        <v>5853</v>
      </c>
      <c r="BV2289" s="97" t="s">
        <v>862</v>
      </c>
      <c r="BW2289" s="97" t="s">
        <v>5854</v>
      </c>
    </row>
    <row r="2290" spans="51:75" x14ac:dyDescent="0.3">
      <c r="AY2290" s="124" t="e">
        <f>VLOOKUP(C2290,#REF!, 2,FALSE)</f>
        <v>#REF!</v>
      </c>
      <c r="BM2290" s="97" t="s">
        <v>5855</v>
      </c>
      <c r="BN2290" s="97" t="s">
        <v>639</v>
      </c>
      <c r="BO2290" s="97" t="s">
        <v>1913</v>
      </c>
      <c r="BU2290" s="97" t="s">
        <v>5855</v>
      </c>
      <c r="BV2290" s="97" t="s">
        <v>639</v>
      </c>
      <c r="BW2290" s="97" t="s">
        <v>1913</v>
      </c>
    </row>
    <row r="2291" spans="51:75" x14ac:dyDescent="0.3">
      <c r="AY2291" s="124" t="e">
        <f>VLOOKUP(C2291,#REF!, 2,FALSE)</f>
        <v>#REF!</v>
      </c>
      <c r="BM2291" s="97" t="s">
        <v>1102</v>
      </c>
      <c r="BN2291" s="97" t="s">
        <v>16968</v>
      </c>
      <c r="BO2291" s="97" t="s">
        <v>5856</v>
      </c>
      <c r="BU2291" s="97" t="s">
        <v>1102</v>
      </c>
      <c r="BV2291" s="97" t="s">
        <v>16968</v>
      </c>
      <c r="BW2291" s="97" t="s">
        <v>5856</v>
      </c>
    </row>
    <row r="2292" spans="51:75" x14ac:dyDescent="0.3">
      <c r="AY2292" s="124" t="e">
        <f>VLOOKUP(C2292,#REF!, 2,FALSE)</f>
        <v>#REF!</v>
      </c>
      <c r="BM2292" s="97" t="s">
        <v>5857</v>
      </c>
      <c r="BN2292" s="97" t="s">
        <v>2979</v>
      </c>
      <c r="BO2292" s="97" t="s">
        <v>4164</v>
      </c>
      <c r="BU2292" s="97" t="s">
        <v>5857</v>
      </c>
      <c r="BV2292" s="97" t="s">
        <v>2979</v>
      </c>
      <c r="BW2292" s="97" t="s">
        <v>4164</v>
      </c>
    </row>
    <row r="2293" spans="51:75" x14ac:dyDescent="0.3">
      <c r="AY2293" s="124" t="e">
        <f>VLOOKUP(C2293,#REF!, 2,FALSE)</f>
        <v>#REF!</v>
      </c>
      <c r="BM2293" s="97" t="s">
        <v>5858</v>
      </c>
      <c r="BN2293" s="97" t="s">
        <v>3191</v>
      </c>
      <c r="BO2293" s="97" t="s">
        <v>5859</v>
      </c>
      <c r="BU2293" s="97" t="s">
        <v>5858</v>
      </c>
      <c r="BV2293" s="97" t="s">
        <v>3191</v>
      </c>
      <c r="BW2293" s="97" t="s">
        <v>5859</v>
      </c>
    </row>
    <row r="2294" spans="51:75" x14ac:dyDescent="0.3">
      <c r="AY2294" s="124" t="e">
        <f>VLOOKUP(C2294,#REF!, 2,FALSE)</f>
        <v>#REF!</v>
      </c>
      <c r="BM2294" s="97" t="s">
        <v>1103</v>
      </c>
      <c r="BN2294" s="97" t="s">
        <v>3043</v>
      </c>
      <c r="BO2294" s="97" t="s">
        <v>1121</v>
      </c>
      <c r="BU2294" s="97" t="s">
        <v>1103</v>
      </c>
      <c r="BV2294" s="97" t="s">
        <v>3043</v>
      </c>
      <c r="BW2294" s="97" t="s">
        <v>1121</v>
      </c>
    </row>
    <row r="2295" spans="51:75" x14ac:dyDescent="0.3">
      <c r="AY2295" s="124" t="e">
        <f>VLOOKUP(C2295,#REF!, 2,FALSE)</f>
        <v>#REF!</v>
      </c>
      <c r="BM2295" s="97" t="s">
        <v>5860</v>
      </c>
      <c r="BN2295" s="97" t="s">
        <v>663</v>
      </c>
      <c r="BO2295" s="97" t="s">
        <v>1660</v>
      </c>
      <c r="BU2295" s="97" t="s">
        <v>5860</v>
      </c>
      <c r="BV2295" s="97" t="s">
        <v>663</v>
      </c>
      <c r="BW2295" s="97" t="s">
        <v>1660</v>
      </c>
    </row>
    <row r="2296" spans="51:75" x14ac:dyDescent="0.3">
      <c r="AY2296" s="124" t="e">
        <f>VLOOKUP(C2296,#REF!, 2,FALSE)</f>
        <v>#REF!</v>
      </c>
      <c r="BM2296" s="97" t="s">
        <v>5862</v>
      </c>
      <c r="BN2296" s="97" t="s">
        <v>2983</v>
      </c>
      <c r="BO2296" s="97" t="s">
        <v>1965</v>
      </c>
      <c r="BU2296" s="97" t="s">
        <v>5862</v>
      </c>
      <c r="BV2296" s="97" t="s">
        <v>2983</v>
      </c>
      <c r="BW2296" s="97" t="s">
        <v>1965</v>
      </c>
    </row>
    <row r="2297" spans="51:75" x14ac:dyDescent="0.3">
      <c r="AY2297" s="124" t="e">
        <f>VLOOKUP(C2297,#REF!, 2,FALSE)</f>
        <v>#REF!</v>
      </c>
      <c r="BM2297" s="97" t="s">
        <v>5863</v>
      </c>
      <c r="BN2297" s="97" t="s">
        <v>694</v>
      </c>
      <c r="BO2297" s="97" t="s">
        <v>5864</v>
      </c>
      <c r="BU2297" s="97" t="s">
        <v>5863</v>
      </c>
      <c r="BV2297" s="97" t="s">
        <v>694</v>
      </c>
      <c r="BW2297" s="97" t="s">
        <v>5864</v>
      </c>
    </row>
    <row r="2298" spans="51:75" x14ac:dyDescent="0.3">
      <c r="AY2298" s="124" t="e">
        <f>VLOOKUP(C2298,#REF!, 2,FALSE)</f>
        <v>#REF!</v>
      </c>
      <c r="BM2298" s="97" t="s">
        <v>5865</v>
      </c>
      <c r="BN2298" s="97" t="s">
        <v>797</v>
      </c>
      <c r="BO2298" s="97" t="s">
        <v>5866</v>
      </c>
      <c r="BU2298" s="97" t="s">
        <v>5865</v>
      </c>
      <c r="BV2298" s="97" t="s">
        <v>797</v>
      </c>
      <c r="BW2298" s="97" t="s">
        <v>5866</v>
      </c>
    </row>
    <row r="2299" spans="51:75" x14ac:dyDescent="0.3">
      <c r="AY2299" s="124" t="e">
        <f>VLOOKUP(C2299,#REF!, 2,FALSE)</f>
        <v>#REF!</v>
      </c>
      <c r="BM2299" s="97" t="s">
        <v>5867</v>
      </c>
      <c r="BN2299" s="97" t="s">
        <v>1269</v>
      </c>
      <c r="BO2299" s="97" t="s">
        <v>772</v>
      </c>
      <c r="BU2299" s="97" t="s">
        <v>5867</v>
      </c>
      <c r="BV2299" s="97" t="s">
        <v>1269</v>
      </c>
      <c r="BW2299" s="97" t="s">
        <v>772</v>
      </c>
    </row>
    <row r="2300" spans="51:75" x14ac:dyDescent="0.3">
      <c r="AY2300" s="124" t="e">
        <f>VLOOKUP(C2300,#REF!, 2,FALSE)</f>
        <v>#REF!</v>
      </c>
      <c r="BM2300" s="97" t="s">
        <v>5869</v>
      </c>
      <c r="BN2300" s="97" t="s">
        <v>1445</v>
      </c>
      <c r="BO2300" s="97" t="s">
        <v>2793</v>
      </c>
      <c r="BU2300" s="97" t="s">
        <v>5869</v>
      </c>
      <c r="BV2300" s="97" t="s">
        <v>1445</v>
      </c>
      <c r="BW2300" s="97" t="s">
        <v>2793</v>
      </c>
    </row>
    <row r="2301" spans="51:75" x14ac:dyDescent="0.3">
      <c r="AY2301" s="124" t="e">
        <f>VLOOKUP(C2301,#REF!, 2,FALSE)</f>
        <v>#REF!</v>
      </c>
      <c r="BM2301" s="97" t="s">
        <v>1104</v>
      </c>
      <c r="BN2301" s="97" t="s">
        <v>619</v>
      </c>
      <c r="BO2301" s="97" t="s">
        <v>2392</v>
      </c>
      <c r="BU2301" s="97" t="s">
        <v>1104</v>
      </c>
      <c r="BV2301" s="97" t="s">
        <v>619</v>
      </c>
      <c r="BW2301" s="97" t="s">
        <v>2392</v>
      </c>
    </row>
    <row r="2302" spans="51:75" x14ac:dyDescent="0.3">
      <c r="AY2302" s="124" t="e">
        <f>VLOOKUP(C2302,#REF!, 2,FALSE)</f>
        <v>#REF!</v>
      </c>
      <c r="BM2302" s="97" t="s">
        <v>5870</v>
      </c>
      <c r="BN2302" s="97" t="s">
        <v>797</v>
      </c>
      <c r="BO2302" s="97" t="s">
        <v>3172</v>
      </c>
      <c r="BU2302" s="97" t="s">
        <v>5870</v>
      </c>
      <c r="BV2302" s="97" t="s">
        <v>797</v>
      </c>
      <c r="BW2302" s="97" t="s">
        <v>3172</v>
      </c>
    </row>
    <row r="2303" spans="51:75" x14ac:dyDescent="0.3">
      <c r="AY2303" s="124" t="e">
        <f>VLOOKUP(C2303,#REF!, 2,FALSE)</f>
        <v>#REF!</v>
      </c>
      <c r="BM2303" s="97" t="s">
        <v>5871</v>
      </c>
      <c r="BN2303" s="97" t="s">
        <v>625</v>
      </c>
      <c r="BO2303" s="97" t="s">
        <v>2395</v>
      </c>
      <c r="BU2303" s="97" t="s">
        <v>5871</v>
      </c>
      <c r="BV2303" s="97" t="s">
        <v>625</v>
      </c>
      <c r="BW2303" s="97" t="s">
        <v>2395</v>
      </c>
    </row>
    <row r="2304" spans="51:75" x14ac:dyDescent="0.3">
      <c r="AY2304" s="124" t="e">
        <f>VLOOKUP(C2304,#REF!, 2,FALSE)</f>
        <v>#REF!</v>
      </c>
      <c r="BM2304" s="97" t="s">
        <v>141</v>
      </c>
      <c r="BN2304" s="97" t="s">
        <v>3191</v>
      </c>
      <c r="BO2304" s="97" t="s">
        <v>5098</v>
      </c>
      <c r="BU2304" s="97" t="s">
        <v>141</v>
      </c>
      <c r="BV2304" s="97" t="s">
        <v>3191</v>
      </c>
      <c r="BW2304" s="97" t="s">
        <v>5098</v>
      </c>
    </row>
    <row r="2305" spans="51:75" x14ac:dyDescent="0.3">
      <c r="AY2305" s="124" t="e">
        <f>VLOOKUP(C2305,#REF!, 2,FALSE)</f>
        <v>#REF!</v>
      </c>
      <c r="BM2305" s="97" t="s">
        <v>5872</v>
      </c>
      <c r="BN2305" s="97" t="s">
        <v>797</v>
      </c>
      <c r="BO2305" s="97" t="s">
        <v>5873</v>
      </c>
      <c r="BU2305" s="97" t="s">
        <v>5872</v>
      </c>
      <c r="BV2305" s="97" t="s">
        <v>797</v>
      </c>
      <c r="BW2305" s="97" t="s">
        <v>5873</v>
      </c>
    </row>
    <row r="2306" spans="51:75" x14ac:dyDescent="0.3">
      <c r="AY2306" s="124" t="e">
        <f>VLOOKUP(C2306,#REF!, 2,FALSE)</f>
        <v>#REF!</v>
      </c>
      <c r="BM2306" s="97" t="s">
        <v>5874</v>
      </c>
      <c r="BN2306" s="97" t="s">
        <v>16968</v>
      </c>
      <c r="BO2306" s="97" t="s">
        <v>5875</v>
      </c>
      <c r="BU2306" s="97" t="s">
        <v>5874</v>
      </c>
      <c r="BV2306" s="97" t="s">
        <v>16968</v>
      </c>
      <c r="BW2306" s="97" t="s">
        <v>5875</v>
      </c>
    </row>
    <row r="2307" spans="51:75" x14ac:dyDescent="0.3">
      <c r="AY2307" s="124" t="e">
        <f>VLOOKUP(C2307,#REF!, 2,FALSE)</f>
        <v>#REF!</v>
      </c>
      <c r="BM2307" s="97" t="s">
        <v>5876</v>
      </c>
      <c r="BN2307" s="97" t="s">
        <v>783</v>
      </c>
      <c r="BO2307" s="97" t="s">
        <v>5601</v>
      </c>
      <c r="BU2307" s="97" t="s">
        <v>5876</v>
      </c>
      <c r="BV2307" s="97" t="s">
        <v>783</v>
      </c>
      <c r="BW2307" s="97" t="s">
        <v>5601</v>
      </c>
    </row>
    <row r="2308" spans="51:75" x14ac:dyDescent="0.3">
      <c r="AY2308" s="124" t="e">
        <f>VLOOKUP(C2308,#REF!, 2,FALSE)</f>
        <v>#REF!</v>
      </c>
      <c r="BM2308" s="97" t="s">
        <v>5877</v>
      </c>
      <c r="BN2308" s="97" t="s">
        <v>667</v>
      </c>
      <c r="BO2308" s="97" t="s">
        <v>1060</v>
      </c>
      <c r="BU2308" s="97" t="s">
        <v>5877</v>
      </c>
      <c r="BV2308" s="97" t="s">
        <v>667</v>
      </c>
      <c r="BW2308" s="97" t="s">
        <v>1060</v>
      </c>
    </row>
    <row r="2309" spans="51:75" x14ac:dyDescent="0.3">
      <c r="AY2309" s="124" t="e">
        <f>VLOOKUP(C2309,#REF!, 2,FALSE)</f>
        <v>#REF!</v>
      </c>
      <c r="BM2309" s="97" t="s">
        <v>5878</v>
      </c>
      <c r="BN2309" s="97" t="s">
        <v>2983</v>
      </c>
      <c r="BO2309" s="97" t="s">
        <v>4324</v>
      </c>
      <c r="BU2309" s="97" t="s">
        <v>5878</v>
      </c>
      <c r="BV2309" s="97" t="s">
        <v>2983</v>
      </c>
      <c r="BW2309" s="97" t="s">
        <v>4324</v>
      </c>
    </row>
    <row r="2310" spans="51:75" x14ac:dyDescent="0.3">
      <c r="AY2310" s="124" t="e">
        <f>VLOOKUP(C2310,#REF!, 2,FALSE)</f>
        <v>#REF!</v>
      </c>
      <c r="BM2310" s="97" t="s">
        <v>5879</v>
      </c>
      <c r="BN2310" s="97" t="s">
        <v>797</v>
      </c>
      <c r="BO2310" s="97" t="s">
        <v>2879</v>
      </c>
      <c r="BU2310" s="97" t="s">
        <v>5879</v>
      </c>
      <c r="BV2310" s="97" t="s">
        <v>797</v>
      </c>
      <c r="BW2310" s="97" t="s">
        <v>2879</v>
      </c>
    </row>
    <row r="2311" spans="51:75" x14ac:dyDescent="0.3">
      <c r="AY2311" s="124" t="e">
        <f>VLOOKUP(C2311,#REF!, 2,FALSE)</f>
        <v>#REF!</v>
      </c>
      <c r="BM2311" s="97" t="s">
        <v>5880</v>
      </c>
      <c r="BN2311" s="97" t="s">
        <v>613</v>
      </c>
      <c r="BO2311" s="97" t="s">
        <v>5881</v>
      </c>
      <c r="BU2311" s="97" t="s">
        <v>5880</v>
      </c>
      <c r="BV2311" s="97" t="s">
        <v>613</v>
      </c>
      <c r="BW2311" s="97" t="s">
        <v>5881</v>
      </c>
    </row>
    <row r="2312" spans="51:75" x14ac:dyDescent="0.3">
      <c r="AY2312" s="124" t="e">
        <f>VLOOKUP(C2312,#REF!, 2,FALSE)</f>
        <v>#REF!</v>
      </c>
      <c r="BM2312" s="97" t="s">
        <v>5882</v>
      </c>
      <c r="BN2312" s="97" t="s">
        <v>613</v>
      </c>
      <c r="BO2312" s="97" t="s">
        <v>770</v>
      </c>
      <c r="BU2312" s="97" t="s">
        <v>5882</v>
      </c>
      <c r="BV2312" s="97" t="s">
        <v>613</v>
      </c>
      <c r="BW2312" s="97" t="s">
        <v>770</v>
      </c>
    </row>
    <row r="2313" spans="51:75" x14ac:dyDescent="0.3">
      <c r="AY2313" s="124" t="e">
        <f>VLOOKUP(C2313,#REF!, 2,FALSE)</f>
        <v>#REF!</v>
      </c>
      <c r="BM2313" s="97" t="s">
        <v>5884</v>
      </c>
      <c r="BN2313" s="97" t="s">
        <v>636</v>
      </c>
      <c r="BO2313" s="97" t="s">
        <v>2873</v>
      </c>
      <c r="BU2313" s="97" t="s">
        <v>5884</v>
      </c>
      <c r="BV2313" s="97" t="s">
        <v>636</v>
      </c>
      <c r="BW2313" s="97" t="s">
        <v>2873</v>
      </c>
    </row>
    <row r="2314" spans="51:75" x14ac:dyDescent="0.3">
      <c r="AY2314" s="124" t="e">
        <f>VLOOKUP(C2314,#REF!, 2,FALSE)</f>
        <v>#REF!</v>
      </c>
      <c r="BM2314" s="97" t="s">
        <v>5887</v>
      </c>
      <c r="BN2314" s="97" t="s">
        <v>940</v>
      </c>
      <c r="BO2314" s="97" t="s">
        <v>1676</v>
      </c>
      <c r="BU2314" s="97" t="s">
        <v>5887</v>
      </c>
      <c r="BV2314" s="97" t="s">
        <v>940</v>
      </c>
      <c r="BW2314" s="97" t="s">
        <v>1676</v>
      </c>
    </row>
    <row r="2315" spans="51:75" x14ac:dyDescent="0.3">
      <c r="AY2315" s="124" t="e">
        <f>VLOOKUP(C2315,#REF!, 2,FALSE)</f>
        <v>#REF!</v>
      </c>
      <c r="BM2315" s="97" t="s">
        <v>142</v>
      </c>
      <c r="BN2315" s="97" t="s">
        <v>1272</v>
      </c>
      <c r="BO2315" s="97" t="s">
        <v>5888</v>
      </c>
      <c r="BU2315" s="97" t="s">
        <v>142</v>
      </c>
      <c r="BV2315" s="97" t="s">
        <v>1272</v>
      </c>
      <c r="BW2315" s="97" t="s">
        <v>5888</v>
      </c>
    </row>
    <row r="2316" spans="51:75" x14ac:dyDescent="0.3">
      <c r="AY2316" s="124" t="e">
        <f>VLOOKUP(C2316,#REF!, 2,FALSE)</f>
        <v>#REF!</v>
      </c>
      <c r="BM2316" s="97" t="s">
        <v>5889</v>
      </c>
      <c r="BN2316" s="97" t="s">
        <v>940</v>
      </c>
      <c r="BO2316" s="97" t="s">
        <v>5890</v>
      </c>
      <c r="BU2316" s="97" t="s">
        <v>5889</v>
      </c>
      <c r="BV2316" s="97" t="s">
        <v>940</v>
      </c>
      <c r="BW2316" s="97" t="s">
        <v>5890</v>
      </c>
    </row>
    <row r="2317" spans="51:75" x14ac:dyDescent="0.3">
      <c r="AY2317" s="124" t="e">
        <f>VLOOKUP(C2317,#REF!, 2,FALSE)</f>
        <v>#REF!</v>
      </c>
      <c r="BM2317" s="97" t="s">
        <v>5892</v>
      </c>
      <c r="BN2317" s="97" t="s">
        <v>613</v>
      </c>
      <c r="BO2317" s="97" t="s">
        <v>4037</v>
      </c>
      <c r="BU2317" s="97" t="s">
        <v>5892</v>
      </c>
      <c r="BV2317" s="97" t="s">
        <v>613</v>
      </c>
      <c r="BW2317" s="97" t="s">
        <v>4037</v>
      </c>
    </row>
    <row r="2318" spans="51:75" x14ac:dyDescent="0.3">
      <c r="AY2318" s="124" t="e">
        <f>VLOOKUP(C2318,#REF!, 2,FALSE)</f>
        <v>#REF!</v>
      </c>
      <c r="BM2318" s="97" t="s">
        <v>5893</v>
      </c>
      <c r="BN2318" s="97" t="s">
        <v>940</v>
      </c>
      <c r="BO2318" s="97" t="s">
        <v>1399</v>
      </c>
      <c r="BU2318" s="97" t="s">
        <v>5893</v>
      </c>
      <c r="BV2318" s="97" t="s">
        <v>940</v>
      </c>
      <c r="BW2318" s="97" t="s">
        <v>1399</v>
      </c>
    </row>
    <row r="2319" spans="51:75" x14ac:dyDescent="0.3">
      <c r="AY2319" s="124" t="e">
        <f>VLOOKUP(C2319,#REF!, 2,FALSE)</f>
        <v>#REF!</v>
      </c>
      <c r="BM2319" s="97" t="s">
        <v>1105</v>
      </c>
      <c r="BN2319" s="97" t="s">
        <v>719</v>
      </c>
      <c r="BO2319" s="97" t="s">
        <v>5895</v>
      </c>
      <c r="BU2319" s="97" t="s">
        <v>1105</v>
      </c>
      <c r="BV2319" s="97" t="s">
        <v>719</v>
      </c>
      <c r="BW2319" s="97" t="s">
        <v>5895</v>
      </c>
    </row>
    <row r="2320" spans="51:75" x14ac:dyDescent="0.3">
      <c r="AY2320" s="124" t="e">
        <f>VLOOKUP(C2320,#REF!, 2,FALSE)</f>
        <v>#REF!</v>
      </c>
      <c r="BM2320" s="97" t="s">
        <v>5896</v>
      </c>
      <c r="BN2320" s="97" t="s">
        <v>3003</v>
      </c>
      <c r="BO2320" s="97" t="s">
        <v>5110</v>
      </c>
      <c r="BU2320" s="97" t="s">
        <v>5896</v>
      </c>
      <c r="BV2320" s="97" t="s">
        <v>3003</v>
      </c>
      <c r="BW2320" s="97" t="s">
        <v>5110</v>
      </c>
    </row>
    <row r="2321" spans="51:75" x14ac:dyDescent="0.3">
      <c r="AY2321" s="124" t="e">
        <f>VLOOKUP(C2321,#REF!, 2,FALSE)</f>
        <v>#REF!</v>
      </c>
      <c r="BM2321" s="97" t="s">
        <v>1106</v>
      </c>
      <c r="BN2321" s="97" t="s">
        <v>16968</v>
      </c>
      <c r="BO2321" s="97" t="s">
        <v>5897</v>
      </c>
      <c r="BU2321" s="97" t="s">
        <v>1106</v>
      </c>
      <c r="BV2321" s="97" t="s">
        <v>16968</v>
      </c>
      <c r="BW2321" s="97" t="s">
        <v>5897</v>
      </c>
    </row>
    <row r="2322" spans="51:75" x14ac:dyDescent="0.3">
      <c r="AY2322" s="124" t="e">
        <f>VLOOKUP(C2322,#REF!, 2,FALSE)</f>
        <v>#REF!</v>
      </c>
      <c r="BM2322" s="97" t="s">
        <v>5898</v>
      </c>
      <c r="BN2322" s="97" t="s">
        <v>1445</v>
      </c>
      <c r="BO2322" s="97" t="s">
        <v>5899</v>
      </c>
      <c r="BU2322" s="97" t="s">
        <v>5898</v>
      </c>
      <c r="BV2322" s="97" t="s">
        <v>1445</v>
      </c>
      <c r="BW2322" s="97" t="s">
        <v>5899</v>
      </c>
    </row>
    <row r="2323" spans="51:75" x14ac:dyDescent="0.3">
      <c r="AY2323" s="124" t="e">
        <f>VLOOKUP(C2323,#REF!, 2,FALSE)</f>
        <v>#REF!</v>
      </c>
      <c r="BM2323" s="97" t="s">
        <v>5900</v>
      </c>
      <c r="BN2323" s="97" t="s">
        <v>3003</v>
      </c>
      <c r="BO2323" s="97" t="s">
        <v>3886</v>
      </c>
      <c r="BU2323" s="97" t="s">
        <v>5900</v>
      </c>
      <c r="BV2323" s="97" t="s">
        <v>3003</v>
      </c>
      <c r="BW2323" s="97" t="s">
        <v>3886</v>
      </c>
    </row>
    <row r="2324" spans="51:75" x14ac:dyDescent="0.3">
      <c r="AY2324" s="124" t="e">
        <f>VLOOKUP(C2324,#REF!, 2,FALSE)</f>
        <v>#REF!</v>
      </c>
      <c r="BM2324" s="97" t="s">
        <v>5902</v>
      </c>
      <c r="BN2324" s="97" t="s">
        <v>3003</v>
      </c>
      <c r="BO2324" s="97" t="s">
        <v>2747</v>
      </c>
      <c r="BU2324" s="97" t="s">
        <v>5902</v>
      </c>
      <c r="BV2324" s="97" t="s">
        <v>3003</v>
      </c>
      <c r="BW2324" s="97" t="s">
        <v>2747</v>
      </c>
    </row>
    <row r="2325" spans="51:75" x14ac:dyDescent="0.3">
      <c r="AY2325" s="124" t="e">
        <f>VLOOKUP(C2325,#REF!, 2,FALSE)</f>
        <v>#REF!</v>
      </c>
      <c r="BM2325" s="97" t="s">
        <v>169</v>
      </c>
      <c r="BN2325" s="97" t="s">
        <v>619</v>
      </c>
      <c r="BO2325" s="97" t="s">
        <v>5903</v>
      </c>
      <c r="BU2325" s="97" t="s">
        <v>169</v>
      </c>
      <c r="BV2325" s="97" t="s">
        <v>619</v>
      </c>
      <c r="BW2325" s="97" t="s">
        <v>5903</v>
      </c>
    </row>
    <row r="2326" spans="51:75" x14ac:dyDescent="0.3">
      <c r="AY2326" s="124" t="e">
        <f>VLOOKUP(C2326,#REF!, 2,FALSE)</f>
        <v>#REF!</v>
      </c>
      <c r="BM2326" s="97" t="s">
        <v>5905</v>
      </c>
      <c r="BN2326" s="97" t="s">
        <v>3191</v>
      </c>
      <c r="BO2326" s="97" t="s">
        <v>5906</v>
      </c>
      <c r="BU2326" s="97" t="s">
        <v>5905</v>
      </c>
      <c r="BV2326" s="97" t="s">
        <v>3191</v>
      </c>
      <c r="BW2326" s="97" t="s">
        <v>5906</v>
      </c>
    </row>
    <row r="2327" spans="51:75" x14ac:dyDescent="0.3">
      <c r="AY2327" s="124" t="e">
        <f>VLOOKUP(C2327,#REF!, 2,FALSE)</f>
        <v>#REF!</v>
      </c>
      <c r="BM2327" s="97" t="s">
        <v>1107</v>
      </c>
      <c r="BN2327" s="97" t="s">
        <v>694</v>
      </c>
      <c r="BO2327" s="97" t="s">
        <v>1379</v>
      </c>
      <c r="BU2327" s="97" t="s">
        <v>1107</v>
      </c>
      <c r="BV2327" s="97" t="s">
        <v>694</v>
      </c>
      <c r="BW2327" s="97" t="s">
        <v>1379</v>
      </c>
    </row>
    <row r="2328" spans="51:75" x14ac:dyDescent="0.3">
      <c r="AY2328" s="124" t="e">
        <f>VLOOKUP(C2328,#REF!, 2,FALSE)</f>
        <v>#REF!</v>
      </c>
      <c r="BM2328" s="97" t="s">
        <v>5908</v>
      </c>
      <c r="BN2328" s="97" t="s">
        <v>803</v>
      </c>
      <c r="BO2328" s="97" t="s">
        <v>1732</v>
      </c>
      <c r="BU2328" s="97" t="s">
        <v>5908</v>
      </c>
      <c r="BV2328" s="97" t="s">
        <v>803</v>
      </c>
      <c r="BW2328" s="97" t="s">
        <v>1732</v>
      </c>
    </row>
    <row r="2329" spans="51:75" x14ac:dyDescent="0.3">
      <c r="AY2329" s="124" t="e">
        <f>VLOOKUP(C2329,#REF!, 2,FALSE)</f>
        <v>#REF!</v>
      </c>
      <c r="BM2329" s="97" t="s">
        <v>5909</v>
      </c>
      <c r="BN2329" s="97" t="s">
        <v>3191</v>
      </c>
      <c r="BO2329" s="97" t="s">
        <v>5910</v>
      </c>
      <c r="BU2329" s="97" t="s">
        <v>5909</v>
      </c>
      <c r="BV2329" s="97" t="s">
        <v>3191</v>
      </c>
      <c r="BW2329" s="97" t="s">
        <v>5910</v>
      </c>
    </row>
    <row r="2330" spans="51:75" x14ac:dyDescent="0.3">
      <c r="AY2330" s="124" t="e">
        <f>VLOOKUP(C2330,#REF!, 2,FALSE)</f>
        <v>#REF!</v>
      </c>
      <c r="BM2330" s="97" t="s">
        <v>5911</v>
      </c>
      <c r="BN2330" s="97" t="s">
        <v>1342</v>
      </c>
      <c r="BO2330" s="97" t="s">
        <v>5152</v>
      </c>
      <c r="BU2330" s="97" t="s">
        <v>5911</v>
      </c>
      <c r="BV2330" s="97" t="s">
        <v>1342</v>
      </c>
      <c r="BW2330" s="97" t="s">
        <v>5152</v>
      </c>
    </row>
    <row r="2331" spans="51:75" x14ac:dyDescent="0.3">
      <c r="AY2331" s="124" t="e">
        <f>VLOOKUP(C2331,#REF!, 2,FALSE)</f>
        <v>#REF!</v>
      </c>
      <c r="BM2331" s="97" t="s">
        <v>5912</v>
      </c>
      <c r="BN2331" s="97" t="s">
        <v>3191</v>
      </c>
      <c r="BO2331" s="97" t="s">
        <v>5913</v>
      </c>
      <c r="BU2331" s="97" t="s">
        <v>5912</v>
      </c>
      <c r="BV2331" s="97" t="s">
        <v>3191</v>
      </c>
      <c r="BW2331" s="97" t="s">
        <v>5913</v>
      </c>
    </row>
    <row r="2332" spans="51:75" x14ac:dyDescent="0.3">
      <c r="AY2332" s="124" t="e">
        <f>VLOOKUP(C2332,#REF!, 2,FALSE)</f>
        <v>#REF!</v>
      </c>
      <c r="BM2332" s="97" t="s">
        <v>5914</v>
      </c>
      <c r="BN2332" s="97" t="s">
        <v>3191</v>
      </c>
      <c r="BO2332" s="97" t="s">
        <v>5348</v>
      </c>
      <c r="BU2332" s="97" t="s">
        <v>5914</v>
      </c>
      <c r="BV2332" s="97" t="s">
        <v>3191</v>
      </c>
      <c r="BW2332" s="97" t="s">
        <v>5348</v>
      </c>
    </row>
    <row r="2333" spans="51:75" x14ac:dyDescent="0.3">
      <c r="AY2333" s="124" t="e">
        <f>VLOOKUP(C2333,#REF!, 2,FALSE)</f>
        <v>#REF!</v>
      </c>
      <c r="BM2333" s="97" t="s">
        <v>5915</v>
      </c>
      <c r="BN2333" s="97" t="s">
        <v>3191</v>
      </c>
      <c r="BO2333" s="97" t="s">
        <v>4231</v>
      </c>
      <c r="BU2333" s="97" t="s">
        <v>5915</v>
      </c>
      <c r="BV2333" s="97" t="s">
        <v>3191</v>
      </c>
      <c r="BW2333" s="97" t="s">
        <v>4231</v>
      </c>
    </row>
    <row r="2334" spans="51:75" x14ac:dyDescent="0.3">
      <c r="AY2334" s="124" t="e">
        <f>VLOOKUP(C2334,#REF!, 2,FALSE)</f>
        <v>#REF!</v>
      </c>
      <c r="BM2334" s="97" t="s">
        <v>1108</v>
      </c>
      <c r="BN2334" s="97" t="s">
        <v>862</v>
      </c>
      <c r="BO2334" s="97" t="s">
        <v>5916</v>
      </c>
      <c r="BU2334" s="97" t="s">
        <v>1108</v>
      </c>
      <c r="BV2334" s="97" t="s">
        <v>862</v>
      </c>
      <c r="BW2334" s="97" t="s">
        <v>5916</v>
      </c>
    </row>
    <row r="2335" spans="51:75" x14ac:dyDescent="0.3">
      <c r="AY2335" s="124" t="e">
        <f>VLOOKUP(C2335,#REF!, 2,FALSE)</f>
        <v>#REF!</v>
      </c>
      <c r="BM2335" s="97" t="s">
        <v>5917</v>
      </c>
      <c r="BN2335" s="97" t="s">
        <v>852</v>
      </c>
      <c r="BO2335" s="97" t="s">
        <v>5918</v>
      </c>
      <c r="BU2335" s="97" t="s">
        <v>5917</v>
      </c>
      <c r="BV2335" s="97" t="s">
        <v>852</v>
      </c>
      <c r="BW2335" s="97" t="s">
        <v>5918</v>
      </c>
    </row>
    <row r="2336" spans="51:75" x14ac:dyDescent="0.3">
      <c r="AY2336" s="124" t="e">
        <f>VLOOKUP(C2336,#REF!, 2,FALSE)</f>
        <v>#REF!</v>
      </c>
      <c r="BM2336" s="97" t="s">
        <v>5919</v>
      </c>
      <c r="BN2336" s="97" t="s">
        <v>1342</v>
      </c>
      <c r="BO2336" s="97" t="s">
        <v>5920</v>
      </c>
      <c r="BU2336" s="97" t="s">
        <v>5919</v>
      </c>
      <c r="BV2336" s="97" t="s">
        <v>1342</v>
      </c>
      <c r="BW2336" s="97" t="s">
        <v>5920</v>
      </c>
    </row>
    <row r="2337" spans="51:75" x14ac:dyDescent="0.3">
      <c r="AY2337" s="124" t="e">
        <f>VLOOKUP(C2337,#REF!, 2,FALSE)</f>
        <v>#REF!</v>
      </c>
      <c r="BM2337" s="97" t="s">
        <v>5921</v>
      </c>
      <c r="BN2337" s="97" t="s">
        <v>3191</v>
      </c>
      <c r="BO2337" s="97" t="s">
        <v>5922</v>
      </c>
      <c r="BU2337" s="97" t="s">
        <v>5921</v>
      </c>
      <c r="BV2337" s="97" t="s">
        <v>3191</v>
      </c>
      <c r="BW2337" s="97" t="s">
        <v>5922</v>
      </c>
    </row>
    <row r="2338" spans="51:75" x14ac:dyDescent="0.3">
      <c r="AY2338" s="124" t="e">
        <f>VLOOKUP(C2338,#REF!, 2,FALSE)</f>
        <v>#REF!</v>
      </c>
      <c r="BM2338" s="97" t="s">
        <v>5923</v>
      </c>
      <c r="BN2338" s="97" t="s">
        <v>1342</v>
      </c>
      <c r="BO2338" s="97" t="s">
        <v>5924</v>
      </c>
      <c r="BU2338" s="97" t="s">
        <v>5923</v>
      </c>
      <c r="BV2338" s="97" t="s">
        <v>1342</v>
      </c>
      <c r="BW2338" s="97" t="s">
        <v>5924</v>
      </c>
    </row>
    <row r="2339" spans="51:75" x14ac:dyDescent="0.3">
      <c r="AY2339" s="124" t="e">
        <f>VLOOKUP(C2339,#REF!, 2,FALSE)</f>
        <v>#REF!</v>
      </c>
      <c r="BM2339" s="97" t="s">
        <v>1109</v>
      </c>
      <c r="BN2339" s="97" t="s">
        <v>862</v>
      </c>
      <c r="BO2339" s="97" t="s">
        <v>5925</v>
      </c>
      <c r="BU2339" s="97" t="s">
        <v>1109</v>
      </c>
      <c r="BV2339" s="97" t="s">
        <v>862</v>
      </c>
      <c r="BW2339" s="97" t="s">
        <v>5925</v>
      </c>
    </row>
    <row r="2340" spans="51:75" x14ac:dyDescent="0.3">
      <c r="AY2340" s="124" t="e">
        <f>VLOOKUP(C2340,#REF!, 2,FALSE)</f>
        <v>#REF!</v>
      </c>
      <c r="BM2340" s="97" t="s">
        <v>5926</v>
      </c>
      <c r="BN2340" s="97" t="s">
        <v>771</v>
      </c>
      <c r="BO2340" s="97" t="s">
        <v>3602</v>
      </c>
      <c r="BU2340" s="97" t="s">
        <v>5926</v>
      </c>
      <c r="BV2340" s="97" t="s">
        <v>771</v>
      </c>
      <c r="BW2340" s="97" t="s">
        <v>3602</v>
      </c>
    </row>
    <row r="2341" spans="51:75" x14ac:dyDescent="0.3">
      <c r="AY2341" s="124" t="e">
        <f>VLOOKUP(C2341,#REF!, 2,FALSE)</f>
        <v>#REF!</v>
      </c>
      <c r="BM2341" s="97" t="s">
        <v>5927</v>
      </c>
      <c r="BN2341" s="97" t="s">
        <v>1342</v>
      </c>
      <c r="BO2341" s="97" t="s">
        <v>5928</v>
      </c>
      <c r="BU2341" s="97" t="s">
        <v>5927</v>
      </c>
      <c r="BV2341" s="97" t="s">
        <v>1342</v>
      </c>
      <c r="BW2341" s="97" t="s">
        <v>5928</v>
      </c>
    </row>
    <row r="2342" spans="51:75" x14ac:dyDescent="0.3">
      <c r="AY2342" s="124" t="e">
        <f>VLOOKUP(C2342,#REF!, 2,FALSE)</f>
        <v>#REF!</v>
      </c>
      <c r="BM2342" s="97" t="s">
        <v>5929</v>
      </c>
      <c r="BN2342" s="97" t="s">
        <v>926</v>
      </c>
      <c r="BO2342" s="97" t="s">
        <v>5930</v>
      </c>
      <c r="BU2342" s="97" t="s">
        <v>5929</v>
      </c>
      <c r="BV2342" s="97" t="s">
        <v>926</v>
      </c>
      <c r="BW2342" s="97" t="s">
        <v>5930</v>
      </c>
    </row>
    <row r="2343" spans="51:75" x14ac:dyDescent="0.3">
      <c r="AY2343" s="124" t="e">
        <f>VLOOKUP(C2343,#REF!, 2,FALSE)</f>
        <v>#REF!</v>
      </c>
      <c r="BM2343" s="97" t="s">
        <v>5931</v>
      </c>
      <c r="BN2343" s="97" t="s">
        <v>619</v>
      </c>
      <c r="BO2343" s="97" t="s">
        <v>5932</v>
      </c>
      <c r="BU2343" s="97" t="s">
        <v>5931</v>
      </c>
      <c r="BV2343" s="97" t="s">
        <v>619</v>
      </c>
      <c r="BW2343" s="97" t="s">
        <v>5932</v>
      </c>
    </row>
    <row r="2344" spans="51:75" x14ac:dyDescent="0.3">
      <c r="AY2344" s="124" t="e">
        <f>VLOOKUP(C2344,#REF!, 2,FALSE)</f>
        <v>#REF!</v>
      </c>
      <c r="BM2344" s="97" t="s">
        <v>5933</v>
      </c>
      <c r="BN2344" s="97" t="s">
        <v>655</v>
      </c>
      <c r="BO2344" s="97" t="s">
        <v>5934</v>
      </c>
      <c r="BU2344" s="97" t="s">
        <v>5933</v>
      </c>
      <c r="BV2344" s="97" t="s">
        <v>655</v>
      </c>
      <c r="BW2344" s="97" t="s">
        <v>5934</v>
      </c>
    </row>
    <row r="2345" spans="51:75" x14ac:dyDescent="0.3">
      <c r="AY2345" s="124" t="e">
        <f>VLOOKUP(C2345,#REF!, 2,FALSE)</f>
        <v>#REF!</v>
      </c>
      <c r="BM2345" s="97" t="s">
        <v>5935</v>
      </c>
      <c r="BN2345" s="97" t="s">
        <v>3085</v>
      </c>
      <c r="BO2345" s="97" t="s">
        <v>5936</v>
      </c>
      <c r="BU2345" s="97" t="s">
        <v>5935</v>
      </c>
      <c r="BV2345" s="97" t="s">
        <v>3085</v>
      </c>
      <c r="BW2345" s="97" t="s">
        <v>5936</v>
      </c>
    </row>
    <row r="2346" spans="51:75" x14ac:dyDescent="0.3">
      <c r="AY2346" s="124" t="e">
        <f>VLOOKUP(C2346,#REF!, 2,FALSE)</f>
        <v>#REF!</v>
      </c>
      <c r="BM2346" s="97" t="s">
        <v>1110</v>
      </c>
      <c r="BN2346" s="97" t="s">
        <v>2983</v>
      </c>
      <c r="BO2346" s="97" t="s">
        <v>2983</v>
      </c>
      <c r="BU2346" s="97" t="s">
        <v>1110</v>
      </c>
      <c r="BV2346" s="97" t="s">
        <v>2983</v>
      </c>
      <c r="BW2346" s="97" t="s">
        <v>2983</v>
      </c>
    </row>
    <row r="2347" spans="51:75" x14ac:dyDescent="0.3">
      <c r="AY2347" s="124" t="e">
        <f>VLOOKUP(C2347,#REF!, 2,FALSE)</f>
        <v>#REF!</v>
      </c>
      <c r="BM2347" s="97" t="s">
        <v>5938</v>
      </c>
      <c r="BN2347" s="97" t="s">
        <v>3026</v>
      </c>
      <c r="BO2347" s="97" t="s">
        <v>2983</v>
      </c>
      <c r="BU2347" s="97" t="s">
        <v>5938</v>
      </c>
      <c r="BV2347" s="97" t="s">
        <v>3026</v>
      </c>
      <c r="BW2347" s="97" t="s">
        <v>2983</v>
      </c>
    </row>
    <row r="2348" spans="51:75" x14ac:dyDescent="0.3">
      <c r="AY2348" s="124" t="e">
        <f>VLOOKUP(C2348,#REF!, 2,FALSE)</f>
        <v>#REF!</v>
      </c>
      <c r="BM2348" s="97" t="s">
        <v>5939</v>
      </c>
      <c r="BN2348" s="97" t="s">
        <v>5940</v>
      </c>
      <c r="BO2348" s="97" t="s">
        <v>2166</v>
      </c>
      <c r="BU2348" s="97" t="s">
        <v>5939</v>
      </c>
      <c r="BV2348" s="97" t="s">
        <v>5940</v>
      </c>
      <c r="BW2348" s="97" t="s">
        <v>2166</v>
      </c>
    </row>
    <row r="2349" spans="51:75" x14ac:dyDescent="0.3">
      <c r="AY2349" s="124" t="e">
        <f>VLOOKUP(C2349,#REF!, 2,FALSE)</f>
        <v>#REF!</v>
      </c>
      <c r="BM2349" s="97" t="s">
        <v>5942</v>
      </c>
      <c r="BN2349" s="97" t="s">
        <v>1267</v>
      </c>
      <c r="BO2349" s="97" t="s">
        <v>5943</v>
      </c>
      <c r="BU2349" s="97" t="s">
        <v>5942</v>
      </c>
      <c r="BV2349" s="97" t="s">
        <v>1267</v>
      </c>
      <c r="BW2349" s="97" t="s">
        <v>5943</v>
      </c>
    </row>
    <row r="2350" spans="51:75" x14ac:dyDescent="0.3">
      <c r="AY2350" s="124" t="e">
        <f>VLOOKUP(C2350,#REF!, 2,FALSE)</f>
        <v>#REF!</v>
      </c>
      <c r="BM2350" s="97" t="s">
        <v>5944</v>
      </c>
      <c r="BN2350" s="97" t="s">
        <v>628</v>
      </c>
      <c r="BO2350" s="97" t="s">
        <v>2552</v>
      </c>
      <c r="BU2350" s="97" t="s">
        <v>5944</v>
      </c>
      <c r="BV2350" s="97" t="s">
        <v>628</v>
      </c>
      <c r="BW2350" s="97" t="s">
        <v>2552</v>
      </c>
    </row>
    <row r="2351" spans="51:75" x14ac:dyDescent="0.3">
      <c r="AY2351" s="124" t="e">
        <f>VLOOKUP(C2351,#REF!, 2,FALSE)</f>
        <v>#REF!</v>
      </c>
      <c r="BM2351" s="97" t="s">
        <v>5945</v>
      </c>
      <c r="BN2351" s="97" t="s">
        <v>3237</v>
      </c>
      <c r="BO2351" s="97" t="s">
        <v>5946</v>
      </c>
      <c r="BU2351" s="97" t="s">
        <v>5945</v>
      </c>
      <c r="BV2351" s="97" t="s">
        <v>3237</v>
      </c>
      <c r="BW2351" s="97" t="s">
        <v>5946</v>
      </c>
    </row>
    <row r="2352" spans="51:75" x14ac:dyDescent="0.3">
      <c r="AY2352" s="124" t="e">
        <f>VLOOKUP(C2352,#REF!, 2,FALSE)</f>
        <v>#REF!</v>
      </c>
      <c r="BM2352" s="97" t="s">
        <v>5947</v>
      </c>
      <c r="BN2352" s="97" t="s">
        <v>636</v>
      </c>
      <c r="BO2352" s="97" t="s">
        <v>4746</v>
      </c>
      <c r="BU2352" s="97" t="s">
        <v>5947</v>
      </c>
      <c r="BV2352" s="97" t="s">
        <v>636</v>
      </c>
      <c r="BW2352" s="97" t="s">
        <v>4746</v>
      </c>
    </row>
    <row r="2353" spans="51:75" x14ac:dyDescent="0.3">
      <c r="AY2353" s="124" t="e">
        <f>VLOOKUP(C2353,#REF!, 2,FALSE)</f>
        <v>#REF!</v>
      </c>
      <c r="BM2353" s="97" t="s">
        <v>5949</v>
      </c>
      <c r="BN2353" s="97" t="s">
        <v>628</v>
      </c>
      <c r="BO2353" s="97" t="s">
        <v>3421</v>
      </c>
      <c r="BU2353" s="97" t="s">
        <v>5949</v>
      </c>
      <c r="BV2353" s="97" t="s">
        <v>628</v>
      </c>
      <c r="BW2353" s="97" t="s">
        <v>3421</v>
      </c>
    </row>
    <row r="2354" spans="51:75" x14ac:dyDescent="0.3">
      <c r="AY2354" s="124" t="e">
        <f>VLOOKUP(C2354,#REF!, 2,FALSE)</f>
        <v>#REF!</v>
      </c>
      <c r="BM2354" s="97" t="s">
        <v>5951</v>
      </c>
      <c r="BN2354" s="97" t="s">
        <v>1013</v>
      </c>
      <c r="BO2354" s="97" t="s">
        <v>3947</v>
      </c>
      <c r="BU2354" s="97" t="s">
        <v>5951</v>
      </c>
      <c r="BV2354" s="97" t="s">
        <v>1013</v>
      </c>
      <c r="BW2354" s="97" t="s">
        <v>3947</v>
      </c>
    </row>
    <row r="2355" spans="51:75" x14ac:dyDescent="0.3">
      <c r="AY2355" s="124" t="e">
        <f>VLOOKUP(C2355,#REF!, 2,FALSE)</f>
        <v>#REF!</v>
      </c>
      <c r="BM2355" s="97" t="s">
        <v>5954</v>
      </c>
      <c r="BN2355" s="97" t="s">
        <v>705</v>
      </c>
      <c r="BO2355" s="97" t="s">
        <v>3361</v>
      </c>
      <c r="BU2355" s="97" t="s">
        <v>5954</v>
      </c>
      <c r="BV2355" s="97" t="s">
        <v>705</v>
      </c>
      <c r="BW2355" s="97" t="s">
        <v>3361</v>
      </c>
    </row>
    <row r="2356" spans="51:75" x14ac:dyDescent="0.3">
      <c r="AY2356" s="124" t="e">
        <f>VLOOKUP(C2356,#REF!, 2,FALSE)</f>
        <v>#REF!</v>
      </c>
      <c r="BM2356" s="97" t="s">
        <v>5956</v>
      </c>
      <c r="BN2356" s="97" t="s">
        <v>662</v>
      </c>
      <c r="BO2356" s="97" t="s">
        <v>5957</v>
      </c>
      <c r="BU2356" s="97" t="s">
        <v>5956</v>
      </c>
      <c r="BV2356" s="97" t="s">
        <v>662</v>
      </c>
      <c r="BW2356" s="97" t="s">
        <v>5957</v>
      </c>
    </row>
    <row r="2357" spans="51:75" x14ac:dyDescent="0.3">
      <c r="AY2357" s="124" t="e">
        <f>VLOOKUP(C2357,#REF!, 2,FALSE)</f>
        <v>#REF!</v>
      </c>
      <c r="BM2357" s="97" t="s">
        <v>5958</v>
      </c>
      <c r="BN2357" s="97" t="s">
        <v>3026</v>
      </c>
      <c r="BO2357" s="97" t="s">
        <v>4429</v>
      </c>
      <c r="BU2357" s="97" t="s">
        <v>5958</v>
      </c>
      <c r="BV2357" s="97" t="s">
        <v>3026</v>
      </c>
      <c r="BW2357" s="97" t="s">
        <v>4429</v>
      </c>
    </row>
    <row r="2358" spans="51:75" x14ac:dyDescent="0.3">
      <c r="AY2358" s="124" t="e">
        <f>VLOOKUP(C2358,#REF!, 2,FALSE)</f>
        <v>#REF!</v>
      </c>
      <c r="BM2358" s="97" t="s">
        <v>5959</v>
      </c>
      <c r="BN2358" s="97" t="s">
        <v>3026</v>
      </c>
      <c r="BO2358" s="97" t="s">
        <v>5960</v>
      </c>
      <c r="BU2358" s="97" t="s">
        <v>5959</v>
      </c>
      <c r="BV2358" s="97" t="s">
        <v>3026</v>
      </c>
      <c r="BW2358" s="97" t="s">
        <v>5960</v>
      </c>
    </row>
    <row r="2359" spans="51:75" x14ac:dyDescent="0.3">
      <c r="AY2359" s="124" t="e">
        <f>VLOOKUP(C2359,#REF!, 2,FALSE)</f>
        <v>#REF!</v>
      </c>
      <c r="BM2359" s="97" t="s">
        <v>5961</v>
      </c>
      <c r="BN2359" s="97" t="s">
        <v>662</v>
      </c>
      <c r="BO2359" s="97" t="s">
        <v>5962</v>
      </c>
      <c r="BU2359" s="97" t="s">
        <v>5961</v>
      </c>
      <c r="BV2359" s="97" t="s">
        <v>662</v>
      </c>
      <c r="BW2359" s="97" t="s">
        <v>5962</v>
      </c>
    </row>
    <row r="2360" spans="51:75" x14ac:dyDescent="0.3">
      <c r="AY2360" s="124" t="e">
        <f>VLOOKUP(C2360,#REF!, 2,FALSE)</f>
        <v>#REF!</v>
      </c>
      <c r="BM2360" s="97" t="s">
        <v>1111</v>
      </c>
      <c r="BN2360" s="97" t="s">
        <v>669</v>
      </c>
      <c r="BO2360" s="97" t="s">
        <v>5963</v>
      </c>
      <c r="BU2360" s="97" t="s">
        <v>1111</v>
      </c>
      <c r="BV2360" s="97" t="s">
        <v>669</v>
      </c>
      <c r="BW2360" s="97" t="s">
        <v>5963</v>
      </c>
    </row>
    <row r="2361" spans="51:75" x14ac:dyDescent="0.3">
      <c r="AY2361" s="124" t="e">
        <f>VLOOKUP(C2361,#REF!, 2,FALSE)</f>
        <v>#REF!</v>
      </c>
      <c r="BM2361" s="97" t="s">
        <v>5964</v>
      </c>
      <c r="BN2361" s="97" t="s">
        <v>619</v>
      </c>
      <c r="BO2361" s="97" t="s">
        <v>4412</v>
      </c>
      <c r="BU2361" s="97" t="s">
        <v>5964</v>
      </c>
      <c r="BV2361" s="97" t="s">
        <v>619</v>
      </c>
      <c r="BW2361" s="97" t="s">
        <v>4412</v>
      </c>
    </row>
    <row r="2362" spans="51:75" x14ac:dyDescent="0.3">
      <c r="AY2362" s="124" t="e">
        <f>VLOOKUP(C2362,#REF!, 2,FALSE)</f>
        <v>#REF!</v>
      </c>
      <c r="BM2362" s="97" t="s">
        <v>5965</v>
      </c>
      <c r="BN2362" s="97" t="s">
        <v>16968</v>
      </c>
      <c r="BO2362" s="97" t="s">
        <v>1193</v>
      </c>
      <c r="BU2362" s="97" t="s">
        <v>5965</v>
      </c>
      <c r="BV2362" s="97" t="s">
        <v>16968</v>
      </c>
      <c r="BW2362" s="97" t="s">
        <v>1193</v>
      </c>
    </row>
    <row r="2363" spans="51:75" x14ac:dyDescent="0.3">
      <c r="AY2363" s="124" t="e">
        <f>VLOOKUP(C2363,#REF!, 2,FALSE)</f>
        <v>#REF!</v>
      </c>
      <c r="BM2363" s="97" t="s">
        <v>5966</v>
      </c>
      <c r="BN2363" s="97" t="s">
        <v>3003</v>
      </c>
      <c r="BO2363" s="97" t="s">
        <v>2983</v>
      </c>
      <c r="BU2363" s="97" t="s">
        <v>5966</v>
      </c>
      <c r="BV2363" s="97" t="s">
        <v>3003</v>
      </c>
      <c r="BW2363" s="97" t="s">
        <v>2983</v>
      </c>
    </row>
    <row r="2364" spans="51:75" x14ac:dyDescent="0.3">
      <c r="AY2364" s="124" t="e">
        <f>VLOOKUP(C2364,#REF!, 2,FALSE)</f>
        <v>#REF!</v>
      </c>
      <c r="BM2364" s="97" t="s">
        <v>5967</v>
      </c>
      <c r="BN2364" s="97" t="s">
        <v>631</v>
      </c>
      <c r="BO2364" s="97" t="s">
        <v>2983</v>
      </c>
      <c r="BU2364" s="97" t="s">
        <v>5967</v>
      </c>
      <c r="BV2364" s="97" t="s">
        <v>631</v>
      </c>
      <c r="BW2364" s="97" t="s">
        <v>2983</v>
      </c>
    </row>
    <row r="2365" spans="51:75" x14ac:dyDescent="0.3">
      <c r="AY2365" s="124" t="e">
        <f>VLOOKUP(C2365,#REF!, 2,FALSE)</f>
        <v>#REF!</v>
      </c>
      <c r="BM2365" s="97" t="s">
        <v>5968</v>
      </c>
      <c r="BN2365" s="97" t="s">
        <v>3043</v>
      </c>
      <c r="BO2365" s="97" t="s">
        <v>5969</v>
      </c>
      <c r="BU2365" s="97" t="s">
        <v>5968</v>
      </c>
      <c r="BV2365" s="97" t="s">
        <v>3043</v>
      </c>
      <c r="BW2365" s="97" t="s">
        <v>5969</v>
      </c>
    </row>
    <row r="2366" spans="51:75" x14ac:dyDescent="0.3">
      <c r="AY2366" s="124" t="e">
        <f>VLOOKUP(C2366,#REF!, 2,FALSE)</f>
        <v>#REF!</v>
      </c>
      <c r="BM2366" s="97" t="s">
        <v>5970</v>
      </c>
      <c r="BN2366" s="97" t="s">
        <v>613</v>
      </c>
      <c r="BO2366" s="97" t="s">
        <v>5971</v>
      </c>
      <c r="BU2366" s="97" t="s">
        <v>5970</v>
      </c>
      <c r="BV2366" s="97" t="s">
        <v>613</v>
      </c>
      <c r="BW2366" s="97" t="s">
        <v>5971</v>
      </c>
    </row>
    <row r="2367" spans="51:75" x14ac:dyDescent="0.3">
      <c r="AY2367" s="124" t="e">
        <f>VLOOKUP(C2367,#REF!, 2,FALSE)</f>
        <v>#REF!</v>
      </c>
      <c r="BM2367" s="97" t="s">
        <v>1112</v>
      </c>
      <c r="BN2367" s="97" t="s">
        <v>1125</v>
      </c>
      <c r="BO2367" s="97" t="s">
        <v>5972</v>
      </c>
      <c r="BU2367" s="97" t="s">
        <v>1112</v>
      </c>
      <c r="BV2367" s="97" t="s">
        <v>1125</v>
      </c>
      <c r="BW2367" s="97" t="s">
        <v>5972</v>
      </c>
    </row>
    <row r="2368" spans="51:75" x14ac:dyDescent="0.3">
      <c r="AY2368" s="124" t="e">
        <f>VLOOKUP(C2368,#REF!, 2,FALSE)</f>
        <v>#REF!</v>
      </c>
      <c r="BM2368" s="97" t="s">
        <v>5973</v>
      </c>
      <c r="BN2368" s="97" t="s">
        <v>3191</v>
      </c>
      <c r="BO2368" s="97" t="s">
        <v>2983</v>
      </c>
      <c r="BU2368" s="97" t="s">
        <v>5973</v>
      </c>
      <c r="BV2368" s="97" t="s">
        <v>3191</v>
      </c>
      <c r="BW2368" s="97" t="s">
        <v>2983</v>
      </c>
    </row>
    <row r="2369" spans="51:75" x14ac:dyDescent="0.3">
      <c r="AY2369" s="124" t="e">
        <f>VLOOKUP(C2369,#REF!, 2,FALSE)</f>
        <v>#REF!</v>
      </c>
      <c r="BM2369" s="97" t="s">
        <v>170</v>
      </c>
      <c r="BN2369" s="97" t="s">
        <v>3191</v>
      </c>
      <c r="BO2369" s="97" t="s">
        <v>2983</v>
      </c>
      <c r="BU2369" s="97" t="s">
        <v>170</v>
      </c>
      <c r="BV2369" s="97" t="s">
        <v>3191</v>
      </c>
      <c r="BW2369" s="97" t="s">
        <v>2983</v>
      </c>
    </row>
    <row r="2370" spans="51:75" x14ac:dyDescent="0.3">
      <c r="AY2370" s="124" t="e">
        <f>VLOOKUP(C2370,#REF!, 2,FALSE)</f>
        <v>#REF!</v>
      </c>
      <c r="BM2370" s="97" t="s">
        <v>5974</v>
      </c>
      <c r="BN2370" s="97" t="s">
        <v>3081</v>
      </c>
      <c r="BO2370" s="97" t="s">
        <v>2983</v>
      </c>
      <c r="BU2370" s="97" t="s">
        <v>5974</v>
      </c>
      <c r="BV2370" s="97" t="s">
        <v>3081</v>
      </c>
      <c r="BW2370" s="97" t="s">
        <v>2983</v>
      </c>
    </row>
    <row r="2371" spans="51:75" x14ac:dyDescent="0.3">
      <c r="AY2371" s="124" t="e">
        <f>VLOOKUP(C2371,#REF!, 2,FALSE)</f>
        <v>#REF!</v>
      </c>
      <c r="BM2371" s="97" t="s">
        <v>5975</v>
      </c>
      <c r="BN2371" s="97" t="s">
        <v>2983</v>
      </c>
      <c r="BO2371" s="97" t="s">
        <v>5976</v>
      </c>
      <c r="BU2371" s="97" t="s">
        <v>5975</v>
      </c>
      <c r="BV2371" s="97" t="s">
        <v>2983</v>
      </c>
      <c r="BW2371" s="97" t="s">
        <v>5976</v>
      </c>
    </row>
    <row r="2372" spans="51:75" x14ac:dyDescent="0.3">
      <c r="AY2372" s="124" t="e">
        <f>VLOOKUP(C2372,#REF!, 2,FALSE)</f>
        <v>#REF!</v>
      </c>
      <c r="BM2372" s="97" t="s">
        <v>5977</v>
      </c>
      <c r="BN2372" s="97" t="s">
        <v>2983</v>
      </c>
      <c r="BO2372" s="97" t="s">
        <v>2983</v>
      </c>
      <c r="BU2372" s="97" t="s">
        <v>5977</v>
      </c>
      <c r="BV2372" s="97" t="s">
        <v>2983</v>
      </c>
      <c r="BW2372" s="97" t="s">
        <v>2983</v>
      </c>
    </row>
    <row r="2373" spans="51:75" x14ac:dyDescent="0.3">
      <c r="AY2373" s="124" t="e">
        <f>VLOOKUP(C2373,#REF!, 2,FALSE)</f>
        <v>#REF!</v>
      </c>
      <c r="BM2373" s="97" t="s">
        <v>5978</v>
      </c>
      <c r="BN2373" s="97" t="s">
        <v>2983</v>
      </c>
      <c r="BO2373" s="97" t="s">
        <v>2983</v>
      </c>
      <c r="BU2373" s="97" t="s">
        <v>5978</v>
      </c>
      <c r="BV2373" s="97" t="s">
        <v>2983</v>
      </c>
      <c r="BW2373" s="97" t="s">
        <v>2983</v>
      </c>
    </row>
    <row r="2374" spans="51:75" x14ac:dyDescent="0.3">
      <c r="AY2374" s="124" t="e">
        <f>VLOOKUP(C2374,#REF!, 2,FALSE)</f>
        <v>#REF!</v>
      </c>
      <c r="BM2374" s="97" t="s">
        <v>5979</v>
      </c>
      <c r="BN2374" s="97" t="s">
        <v>621</v>
      </c>
      <c r="BO2374" s="97" t="s">
        <v>5980</v>
      </c>
      <c r="BU2374" s="97" t="s">
        <v>5979</v>
      </c>
      <c r="BV2374" s="97" t="s">
        <v>621</v>
      </c>
      <c r="BW2374" s="97" t="s">
        <v>5980</v>
      </c>
    </row>
    <row r="2375" spans="51:75" x14ac:dyDescent="0.3">
      <c r="AY2375" s="124" t="e">
        <f>VLOOKUP(C2375,#REF!, 2,FALSE)</f>
        <v>#REF!</v>
      </c>
      <c r="BM2375" s="97" t="s">
        <v>1113</v>
      </c>
      <c r="BN2375" s="97" t="s">
        <v>623</v>
      </c>
      <c r="BO2375" s="97" t="s">
        <v>2265</v>
      </c>
      <c r="BU2375" s="97" t="s">
        <v>1113</v>
      </c>
      <c r="BV2375" s="97" t="s">
        <v>623</v>
      </c>
      <c r="BW2375" s="97" t="s">
        <v>2265</v>
      </c>
    </row>
    <row r="2376" spans="51:75" x14ac:dyDescent="0.3">
      <c r="AY2376" s="124" t="e">
        <f>VLOOKUP(C2376,#REF!, 2,FALSE)</f>
        <v>#REF!</v>
      </c>
      <c r="BM2376" s="97" t="s">
        <v>5981</v>
      </c>
      <c r="BN2376" s="97" t="s">
        <v>803</v>
      </c>
      <c r="BO2376" s="97" t="s">
        <v>5982</v>
      </c>
      <c r="BU2376" s="97" t="s">
        <v>5981</v>
      </c>
      <c r="BV2376" s="97" t="s">
        <v>803</v>
      </c>
      <c r="BW2376" s="97" t="s">
        <v>5982</v>
      </c>
    </row>
    <row r="2377" spans="51:75" x14ac:dyDescent="0.3">
      <c r="AY2377" s="124" t="e">
        <f>VLOOKUP(C2377,#REF!, 2,FALSE)</f>
        <v>#REF!</v>
      </c>
      <c r="BM2377" s="97" t="s">
        <v>5983</v>
      </c>
      <c r="BN2377" s="97" t="s">
        <v>3237</v>
      </c>
      <c r="BO2377" s="97" t="s">
        <v>770</v>
      </c>
      <c r="BU2377" s="97" t="s">
        <v>5983</v>
      </c>
      <c r="BV2377" s="97" t="s">
        <v>3237</v>
      </c>
      <c r="BW2377" s="97" t="s">
        <v>770</v>
      </c>
    </row>
    <row r="2378" spans="51:75" x14ac:dyDescent="0.3">
      <c r="AY2378" s="124" t="e">
        <f>VLOOKUP(C2378,#REF!, 2,FALSE)</f>
        <v>#REF!</v>
      </c>
      <c r="BM2378" s="97" t="s">
        <v>5984</v>
      </c>
      <c r="BN2378" s="97" t="s">
        <v>616</v>
      </c>
      <c r="BO2378" s="97" t="s">
        <v>5985</v>
      </c>
      <c r="BU2378" s="97" t="s">
        <v>5984</v>
      </c>
      <c r="BV2378" s="97" t="s">
        <v>616</v>
      </c>
      <c r="BW2378" s="97" t="s">
        <v>5985</v>
      </c>
    </row>
    <row r="2379" spans="51:75" x14ac:dyDescent="0.3">
      <c r="AY2379" s="124" t="e">
        <f>VLOOKUP(C2379,#REF!, 2,FALSE)</f>
        <v>#REF!</v>
      </c>
      <c r="BM2379" s="97" t="s">
        <v>5986</v>
      </c>
      <c r="BN2379" s="97" t="s">
        <v>2983</v>
      </c>
      <c r="BO2379" s="97" t="s">
        <v>5987</v>
      </c>
      <c r="BU2379" s="97" t="s">
        <v>5986</v>
      </c>
      <c r="BV2379" s="97" t="s">
        <v>2983</v>
      </c>
      <c r="BW2379" s="97" t="s">
        <v>5987</v>
      </c>
    </row>
    <row r="2380" spans="51:75" x14ac:dyDescent="0.3">
      <c r="AY2380" s="124" t="e">
        <f>VLOOKUP(C2380,#REF!, 2,FALSE)</f>
        <v>#REF!</v>
      </c>
      <c r="BM2380" s="97" t="s">
        <v>5988</v>
      </c>
      <c r="BN2380" s="97" t="s">
        <v>3003</v>
      </c>
      <c r="BO2380" s="97" t="s">
        <v>1778</v>
      </c>
      <c r="BU2380" s="97" t="s">
        <v>5988</v>
      </c>
      <c r="BV2380" s="97" t="s">
        <v>3003</v>
      </c>
      <c r="BW2380" s="97" t="s">
        <v>1778</v>
      </c>
    </row>
    <row r="2381" spans="51:75" x14ac:dyDescent="0.3">
      <c r="AY2381" s="124" t="e">
        <f>VLOOKUP(C2381,#REF!, 2,FALSE)</f>
        <v>#REF!</v>
      </c>
      <c r="BM2381" s="97" t="s">
        <v>5989</v>
      </c>
      <c r="BN2381" s="97" t="s">
        <v>613</v>
      </c>
      <c r="BO2381" s="97" t="s">
        <v>1123</v>
      </c>
      <c r="BU2381" s="97" t="s">
        <v>5989</v>
      </c>
      <c r="BV2381" s="97" t="s">
        <v>613</v>
      </c>
      <c r="BW2381" s="97" t="s">
        <v>1123</v>
      </c>
    </row>
    <row r="2382" spans="51:75" x14ac:dyDescent="0.3">
      <c r="AY2382" s="124" t="e">
        <f>VLOOKUP(C2382,#REF!, 2,FALSE)</f>
        <v>#REF!</v>
      </c>
      <c r="BM2382" s="97" t="s">
        <v>5990</v>
      </c>
      <c r="BN2382" s="97" t="s">
        <v>636</v>
      </c>
      <c r="BO2382" s="97" t="s">
        <v>1016</v>
      </c>
      <c r="BU2382" s="97" t="s">
        <v>5990</v>
      </c>
      <c r="BV2382" s="97" t="s">
        <v>636</v>
      </c>
      <c r="BW2382" s="97" t="s">
        <v>1016</v>
      </c>
    </row>
    <row r="2383" spans="51:75" x14ac:dyDescent="0.3">
      <c r="AY2383" s="124" t="e">
        <f>VLOOKUP(C2383,#REF!, 2,FALSE)</f>
        <v>#REF!</v>
      </c>
      <c r="BM2383" s="97" t="s">
        <v>5991</v>
      </c>
      <c r="BN2383" s="97" t="s">
        <v>631</v>
      </c>
      <c r="BO2383" s="97" t="s">
        <v>1165</v>
      </c>
      <c r="BU2383" s="97" t="s">
        <v>5991</v>
      </c>
      <c r="BV2383" s="97" t="s">
        <v>631</v>
      </c>
      <c r="BW2383" s="97" t="s">
        <v>1165</v>
      </c>
    </row>
    <row r="2384" spans="51:75" x14ac:dyDescent="0.3">
      <c r="AY2384" s="124" t="e">
        <f>VLOOKUP(C2384,#REF!, 2,FALSE)</f>
        <v>#REF!</v>
      </c>
      <c r="BM2384" s="97" t="s">
        <v>5992</v>
      </c>
      <c r="BN2384" s="97" t="s">
        <v>613</v>
      </c>
      <c r="BO2384" s="97" t="s">
        <v>1375</v>
      </c>
      <c r="BU2384" s="97" t="s">
        <v>5992</v>
      </c>
      <c r="BV2384" s="97" t="s">
        <v>613</v>
      </c>
      <c r="BW2384" s="97" t="s">
        <v>1375</v>
      </c>
    </row>
    <row r="2385" spans="51:75" x14ac:dyDescent="0.3">
      <c r="AY2385" s="124" t="e">
        <f>VLOOKUP(C2385,#REF!, 2,FALSE)</f>
        <v>#REF!</v>
      </c>
      <c r="BM2385" s="97" t="s">
        <v>5994</v>
      </c>
      <c r="BN2385" s="97" t="s">
        <v>3003</v>
      </c>
      <c r="BO2385" s="97" t="s">
        <v>2983</v>
      </c>
      <c r="BU2385" s="97" t="s">
        <v>5994</v>
      </c>
      <c r="BV2385" s="97" t="s">
        <v>3003</v>
      </c>
      <c r="BW2385" s="97" t="s">
        <v>2983</v>
      </c>
    </row>
    <row r="2386" spans="51:75" x14ac:dyDescent="0.3">
      <c r="AY2386" s="124" t="e">
        <f>VLOOKUP(C2386,#REF!, 2,FALSE)</f>
        <v>#REF!</v>
      </c>
      <c r="BM2386" s="97" t="s">
        <v>5995</v>
      </c>
      <c r="BN2386" s="97" t="s">
        <v>3003</v>
      </c>
      <c r="BO2386" s="97" t="s">
        <v>2983</v>
      </c>
      <c r="BU2386" s="97" t="s">
        <v>5995</v>
      </c>
      <c r="BV2386" s="97" t="s">
        <v>3003</v>
      </c>
      <c r="BW2386" s="97" t="s">
        <v>2983</v>
      </c>
    </row>
    <row r="2387" spans="51:75" x14ac:dyDescent="0.3">
      <c r="AY2387" s="124" t="e">
        <f>VLOOKUP(C2387,#REF!, 2,FALSE)</f>
        <v>#REF!</v>
      </c>
      <c r="BM2387" s="97" t="s">
        <v>5996</v>
      </c>
      <c r="BN2387" s="97" t="s">
        <v>3003</v>
      </c>
      <c r="BO2387" s="97" t="s">
        <v>2983</v>
      </c>
      <c r="BU2387" s="97" t="s">
        <v>5996</v>
      </c>
      <c r="BV2387" s="97" t="s">
        <v>3003</v>
      </c>
      <c r="BW2387" s="97" t="s">
        <v>2983</v>
      </c>
    </row>
    <row r="2388" spans="51:75" x14ac:dyDescent="0.3">
      <c r="AY2388" s="124" t="e">
        <f>VLOOKUP(C2388,#REF!, 2,FALSE)</f>
        <v>#REF!</v>
      </c>
      <c r="BM2388" s="97" t="s">
        <v>1114</v>
      </c>
      <c r="BN2388" s="97" t="s">
        <v>639</v>
      </c>
      <c r="BO2388" s="97" t="s">
        <v>3107</v>
      </c>
      <c r="BU2388" s="97" t="s">
        <v>1114</v>
      </c>
      <c r="BV2388" s="97" t="s">
        <v>639</v>
      </c>
      <c r="BW2388" s="97" t="s">
        <v>3107</v>
      </c>
    </row>
    <row r="2389" spans="51:75" x14ac:dyDescent="0.3">
      <c r="AY2389" s="124" t="e">
        <f>VLOOKUP(C2389,#REF!, 2,FALSE)</f>
        <v>#REF!</v>
      </c>
      <c r="BM2389" s="97" t="s">
        <v>5997</v>
      </c>
      <c r="BN2389" s="97" t="s">
        <v>3000</v>
      </c>
      <c r="BO2389" s="97" t="s">
        <v>5998</v>
      </c>
      <c r="BU2389" s="97" t="s">
        <v>5997</v>
      </c>
      <c r="BV2389" s="97" t="s">
        <v>3000</v>
      </c>
      <c r="BW2389" s="97" t="s">
        <v>5998</v>
      </c>
    </row>
    <row r="2390" spans="51:75" x14ac:dyDescent="0.3">
      <c r="AY2390" s="124" t="e">
        <f>VLOOKUP(C2390,#REF!, 2,FALSE)</f>
        <v>#REF!</v>
      </c>
      <c r="BM2390" s="97" t="s">
        <v>1115</v>
      </c>
      <c r="BN2390" s="97" t="s">
        <v>1342</v>
      </c>
      <c r="BO2390" s="97" t="s">
        <v>5999</v>
      </c>
      <c r="BU2390" s="97" t="s">
        <v>1115</v>
      </c>
      <c r="BV2390" s="97" t="s">
        <v>1342</v>
      </c>
      <c r="BW2390" s="97" t="s">
        <v>5999</v>
      </c>
    </row>
    <row r="2391" spans="51:75" x14ac:dyDescent="0.3">
      <c r="AY2391" s="124" t="e">
        <f>VLOOKUP(C2391,#REF!, 2,FALSE)</f>
        <v>#REF!</v>
      </c>
      <c r="BM2391" s="97" t="s">
        <v>6001</v>
      </c>
      <c r="BN2391" s="97" t="s">
        <v>841</v>
      </c>
      <c r="BO2391" s="97" t="s">
        <v>6002</v>
      </c>
      <c r="BU2391" s="97" t="s">
        <v>6001</v>
      </c>
      <c r="BV2391" s="97" t="s">
        <v>841</v>
      </c>
      <c r="BW2391" s="97" t="s">
        <v>6002</v>
      </c>
    </row>
    <row r="2392" spans="51:75" x14ac:dyDescent="0.3">
      <c r="AY2392" s="124" t="e">
        <f>VLOOKUP(C2392,#REF!, 2,FALSE)</f>
        <v>#REF!</v>
      </c>
      <c r="BM2392" s="97" t="s">
        <v>6003</v>
      </c>
      <c r="BN2392" s="97" t="s">
        <v>16968</v>
      </c>
      <c r="BO2392" s="97" t="s">
        <v>3064</v>
      </c>
      <c r="BU2392" s="97" t="s">
        <v>6003</v>
      </c>
      <c r="BV2392" s="97" t="s">
        <v>16968</v>
      </c>
      <c r="BW2392" s="97" t="s">
        <v>3064</v>
      </c>
    </row>
    <row r="2393" spans="51:75" x14ac:dyDescent="0.3">
      <c r="AY2393" s="124" t="e">
        <f>VLOOKUP(C2393,#REF!, 2,FALSE)</f>
        <v>#REF!</v>
      </c>
      <c r="BM2393" s="97" t="s">
        <v>6004</v>
      </c>
      <c r="BN2393" s="97" t="s">
        <v>3191</v>
      </c>
      <c r="BO2393" s="97" t="s">
        <v>848</v>
      </c>
      <c r="BU2393" s="97" t="s">
        <v>6004</v>
      </c>
      <c r="BV2393" s="97" t="s">
        <v>3191</v>
      </c>
      <c r="BW2393" s="97" t="s">
        <v>848</v>
      </c>
    </row>
    <row r="2394" spans="51:75" x14ac:dyDescent="0.3">
      <c r="AY2394" s="124" t="e">
        <f>VLOOKUP(C2394,#REF!, 2,FALSE)</f>
        <v>#REF!</v>
      </c>
      <c r="BM2394" s="97" t="s">
        <v>171</v>
      </c>
      <c r="BN2394" s="97" t="s">
        <v>1342</v>
      </c>
      <c r="BO2394" s="97" t="s">
        <v>6005</v>
      </c>
      <c r="BU2394" s="97" t="s">
        <v>171</v>
      </c>
      <c r="BV2394" s="97" t="s">
        <v>1342</v>
      </c>
      <c r="BW2394" s="97" t="s">
        <v>6005</v>
      </c>
    </row>
    <row r="2395" spans="51:75" x14ac:dyDescent="0.3">
      <c r="AY2395" s="124" t="e">
        <f>VLOOKUP(C2395,#REF!, 2,FALSE)</f>
        <v>#REF!</v>
      </c>
      <c r="BM2395" s="97" t="s">
        <v>6006</v>
      </c>
      <c r="BN2395" s="97" t="s">
        <v>16968</v>
      </c>
      <c r="BO2395" s="97" t="s">
        <v>956</v>
      </c>
      <c r="BU2395" s="97" t="s">
        <v>6006</v>
      </c>
      <c r="BV2395" s="97" t="s">
        <v>16968</v>
      </c>
      <c r="BW2395" s="97" t="s">
        <v>956</v>
      </c>
    </row>
    <row r="2396" spans="51:75" x14ac:dyDescent="0.3">
      <c r="AY2396" s="124" t="e">
        <f>VLOOKUP(C2396,#REF!, 2,FALSE)</f>
        <v>#REF!</v>
      </c>
      <c r="BM2396" s="97" t="s">
        <v>6007</v>
      </c>
      <c r="BN2396" s="97" t="s">
        <v>3081</v>
      </c>
      <c r="BO2396" s="97" t="s">
        <v>6008</v>
      </c>
      <c r="BU2396" s="97" t="s">
        <v>6007</v>
      </c>
      <c r="BV2396" s="97" t="s">
        <v>3081</v>
      </c>
      <c r="BW2396" s="97" t="s">
        <v>6008</v>
      </c>
    </row>
    <row r="2397" spans="51:75" x14ac:dyDescent="0.3">
      <c r="AY2397" s="124" t="e">
        <f>VLOOKUP(C2397,#REF!, 2,FALSE)</f>
        <v>#REF!</v>
      </c>
      <c r="BM2397" s="97" t="s">
        <v>6009</v>
      </c>
      <c r="BN2397" s="97" t="s">
        <v>1342</v>
      </c>
      <c r="BO2397" s="97" t="s">
        <v>6010</v>
      </c>
      <c r="BU2397" s="97" t="s">
        <v>6009</v>
      </c>
      <c r="BV2397" s="97" t="s">
        <v>1342</v>
      </c>
      <c r="BW2397" s="97" t="s">
        <v>6010</v>
      </c>
    </row>
    <row r="2398" spans="51:75" x14ac:dyDescent="0.3">
      <c r="AY2398" s="124" t="e">
        <f>VLOOKUP(C2398,#REF!, 2,FALSE)</f>
        <v>#REF!</v>
      </c>
      <c r="BM2398" s="97" t="s">
        <v>6011</v>
      </c>
      <c r="BN2398" s="97" t="s">
        <v>16968</v>
      </c>
      <c r="BO2398" s="97" t="s">
        <v>6012</v>
      </c>
      <c r="BU2398" s="97" t="s">
        <v>6011</v>
      </c>
      <c r="BV2398" s="97" t="s">
        <v>16968</v>
      </c>
      <c r="BW2398" s="97" t="s">
        <v>6012</v>
      </c>
    </row>
    <row r="2399" spans="51:75" x14ac:dyDescent="0.3">
      <c r="AY2399" s="124" t="e">
        <f>VLOOKUP(C2399,#REF!, 2,FALSE)</f>
        <v>#REF!</v>
      </c>
      <c r="BM2399" s="97" t="s">
        <v>6013</v>
      </c>
      <c r="BN2399" s="97" t="s">
        <v>1139</v>
      </c>
      <c r="BO2399" s="97" t="s">
        <v>6014</v>
      </c>
      <c r="BU2399" s="97" t="s">
        <v>6013</v>
      </c>
      <c r="BV2399" s="97" t="s">
        <v>1139</v>
      </c>
      <c r="BW2399" s="97" t="s">
        <v>6014</v>
      </c>
    </row>
    <row r="2400" spans="51:75" x14ac:dyDescent="0.3">
      <c r="AY2400" s="124" t="e">
        <f>VLOOKUP(C2400,#REF!, 2,FALSE)</f>
        <v>#REF!</v>
      </c>
      <c r="BM2400" s="97" t="s">
        <v>1116</v>
      </c>
      <c r="BN2400" s="97" t="s">
        <v>1139</v>
      </c>
      <c r="BO2400" s="97" t="s">
        <v>6015</v>
      </c>
      <c r="BU2400" s="97" t="s">
        <v>1116</v>
      </c>
      <c r="BV2400" s="97" t="s">
        <v>1139</v>
      </c>
      <c r="BW2400" s="97" t="s">
        <v>6015</v>
      </c>
    </row>
    <row r="2401" spans="51:75" x14ac:dyDescent="0.3">
      <c r="AY2401" s="124" t="e">
        <f>VLOOKUP(C2401,#REF!, 2,FALSE)</f>
        <v>#REF!</v>
      </c>
      <c r="BM2401" s="97" t="s">
        <v>6016</v>
      </c>
      <c r="BN2401" s="97" t="s">
        <v>655</v>
      </c>
      <c r="BO2401" s="97" t="s">
        <v>5720</v>
      </c>
      <c r="BU2401" s="97" t="s">
        <v>6016</v>
      </c>
      <c r="BV2401" s="97" t="s">
        <v>655</v>
      </c>
      <c r="BW2401" s="97" t="s">
        <v>5720</v>
      </c>
    </row>
    <row r="2402" spans="51:75" x14ac:dyDescent="0.3">
      <c r="AY2402" s="124" t="e">
        <f>VLOOKUP(C2402,#REF!, 2,FALSE)</f>
        <v>#REF!</v>
      </c>
      <c r="BM2402" s="97" t="s">
        <v>6017</v>
      </c>
      <c r="BN2402" s="97" t="s">
        <v>16968</v>
      </c>
      <c r="BO2402" s="97" t="s">
        <v>3461</v>
      </c>
      <c r="BU2402" s="97" t="s">
        <v>6017</v>
      </c>
      <c r="BV2402" s="97" t="s">
        <v>16968</v>
      </c>
      <c r="BW2402" s="97" t="s">
        <v>3461</v>
      </c>
    </row>
    <row r="2403" spans="51:75" x14ac:dyDescent="0.3">
      <c r="AY2403" s="124" t="e">
        <f>VLOOKUP(C2403,#REF!, 2,FALSE)</f>
        <v>#REF!</v>
      </c>
      <c r="BM2403" s="97" t="s">
        <v>6018</v>
      </c>
      <c r="BN2403" s="97" t="s">
        <v>3191</v>
      </c>
      <c r="BO2403" s="97" t="s">
        <v>6019</v>
      </c>
      <c r="BU2403" s="97" t="s">
        <v>6018</v>
      </c>
      <c r="BV2403" s="97" t="s">
        <v>3191</v>
      </c>
      <c r="BW2403" s="97" t="s">
        <v>6019</v>
      </c>
    </row>
    <row r="2404" spans="51:75" x14ac:dyDescent="0.3">
      <c r="AY2404" s="124" t="e">
        <f>VLOOKUP(C2404,#REF!, 2,FALSE)</f>
        <v>#REF!</v>
      </c>
      <c r="BM2404" s="97" t="s">
        <v>6020</v>
      </c>
      <c r="BN2404" s="97" t="s">
        <v>16968</v>
      </c>
      <c r="BO2404" s="97" t="s">
        <v>5141</v>
      </c>
      <c r="BU2404" s="97" t="s">
        <v>6020</v>
      </c>
      <c r="BV2404" s="97" t="s">
        <v>16968</v>
      </c>
      <c r="BW2404" s="97" t="s">
        <v>5141</v>
      </c>
    </row>
    <row r="2405" spans="51:75" x14ac:dyDescent="0.3">
      <c r="AY2405" s="124" t="e">
        <f>VLOOKUP(C2405,#REF!, 2,FALSE)</f>
        <v>#REF!</v>
      </c>
      <c r="BM2405" s="97" t="s">
        <v>6021</v>
      </c>
      <c r="BN2405" s="97" t="s">
        <v>16968</v>
      </c>
      <c r="BO2405" s="97" t="s">
        <v>3853</v>
      </c>
      <c r="BU2405" s="97" t="s">
        <v>6021</v>
      </c>
      <c r="BV2405" s="97" t="s">
        <v>16968</v>
      </c>
      <c r="BW2405" s="97" t="s">
        <v>3853</v>
      </c>
    </row>
    <row r="2406" spans="51:75" x14ac:dyDescent="0.3">
      <c r="AY2406" s="124" t="e">
        <f>VLOOKUP(C2406,#REF!, 2,FALSE)</f>
        <v>#REF!</v>
      </c>
      <c r="BM2406" s="97" t="s">
        <v>6022</v>
      </c>
      <c r="BN2406" s="97" t="s">
        <v>625</v>
      </c>
      <c r="BO2406" s="97" t="s">
        <v>770</v>
      </c>
      <c r="BU2406" s="97" t="s">
        <v>6022</v>
      </c>
      <c r="BV2406" s="97" t="s">
        <v>625</v>
      </c>
      <c r="BW2406" s="97" t="s">
        <v>770</v>
      </c>
    </row>
    <row r="2407" spans="51:75" x14ac:dyDescent="0.3">
      <c r="AY2407" s="124" t="e">
        <f>VLOOKUP(C2407,#REF!, 2,FALSE)</f>
        <v>#REF!</v>
      </c>
      <c r="BM2407" s="97" t="s">
        <v>6023</v>
      </c>
      <c r="BN2407" s="97" t="s">
        <v>3043</v>
      </c>
      <c r="BO2407" s="97" t="s">
        <v>6024</v>
      </c>
      <c r="BU2407" s="97" t="s">
        <v>6023</v>
      </c>
      <c r="BV2407" s="97" t="s">
        <v>3043</v>
      </c>
      <c r="BW2407" s="97" t="s">
        <v>6024</v>
      </c>
    </row>
    <row r="2408" spans="51:75" x14ac:dyDescent="0.3">
      <c r="AY2408" s="124" t="e">
        <f>VLOOKUP(C2408,#REF!, 2,FALSE)</f>
        <v>#REF!</v>
      </c>
      <c r="BM2408" s="97" t="s">
        <v>6025</v>
      </c>
      <c r="BN2408" s="97" t="s">
        <v>3085</v>
      </c>
      <c r="BO2408" s="97" t="s">
        <v>2983</v>
      </c>
      <c r="BU2408" s="97" t="s">
        <v>6025</v>
      </c>
      <c r="BV2408" s="97" t="s">
        <v>3085</v>
      </c>
      <c r="BW2408" s="97" t="s">
        <v>2983</v>
      </c>
    </row>
    <row r="2409" spans="51:75" x14ac:dyDescent="0.3">
      <c r="AY2409" s="124" t="e">
        <f>VLOOKUP(C2409,#REF!, 2,FALSE)</f>
        <v>#REF!</v>
      </c>
      <c r="BM2409" s="97" t="s">
        <v>6026</v>
      </c>
      <c r="BN2409" s="97" t="s">
        <v>16968</v>
      </c>
      <c r="BO2409" s="97" t="s">
        <v>6027</v>
      </c>
      <c r="BU2409" s="97" t="s">
        <v>6026</v>
      </c>
      <c r="BV2409" s="97" t="s">
        <v>16968</v>
      </c>
      <c r="BW2409" s="97" t="s">
        <v>6027</v>
      </c>
    </row>
    <row r="2410" spans="51:75" x14ac:dyDescent="0.3">
      <c r="AY2410" s="124" t="e">
        <f>VLOOKUP(C2410,#REF!, 2,FALSE)</f>
        <v>#REF!</v>
      </c>
      <c r="BM2410" s="97" t="s">
        <v>6028</v>
      </c>
      <c r="BN2410" s="97" t="s">
        <v>16968</v>
      </c>
      <c r="BO2410" s="97" t="s">
        <v>2983</v>
      </c>
      <c r="BU2410" s="97" t="s">
        <v>6028</v>
      </c>
      <c r="BV2410" s="97" t="s">
        <v>16968</v>
      </c>
      <c r="BW2410" s="97" t="s">
        <v>2983</v>
      </c>
    </row>
    <row r="2411" spans="51:75" x14ac:dyDescent="0.3">
      <c r="AY2411" s="124" t="e">
        <f>VLOOKUP(C2411,#REF!, 2,FALSE)</f>
        <v>#REF!</v>
      </c>
      <c r="BM2411" s="97" t="s">
        <v>6029</v>
      </c>
      <c r="BN2411" s="97" t="s">
        <v>2983</v>
      </c>
      <c r="BO2411" s="97" t="s">
        <v>770</v>
      </c>
      <c r="BU2411" s="97" t="s">
        <v>6029</v>
      </c>
      <c r="BV2411" s="97" t="s">
        <v>2983</v>
      </c>
      <c r="BW2411" s="97" t="s">
        <v>770</v>
      </c>
    </row>
    <row r="2412" spans="51:75" x14ac:dyDescent="0.3">
      <c r="AY2412" s="124" t="e">
        <f>VLOOKUP(C2412,#REF!, 2,FALSE)</f>
        <v>#REF!</v>
      </c>
      <c r="BM2412" s="97" t="s">
        <v>6030</v>
      </c>
      <c r="BN2412" s="97" t="s">
        <v>3237</v>
      </c>
      <c r="BO2412" s="97" t="s">
        <v>6031</v>
      </c>
      <c r="BU2412" s="97" t="s">
        <v>6030</v>
      </c>
      <c r="BV2412" s="97" t="s">
        <v>3237</v>
      </c>
      <c r="BW2412" s="97" t="s">
        <v>6031</v>
      </c>
    </row>
    <row r="2413" spans="51:75" x14ac:dyDescent="0.3">
      <c r="AY2413" s="124" t="e">
        <f>VLOOKUP(C2413,#REF!, 2,FALSE)</f>
        <v>#REF!</v>
      </c>
      <c r="BM2413" s="97" t="s">
        <v>6032</v>
      </c>
      <c r="BN2413" s="97" t="s">
        <v>3237</v>
      </c>
      <c r="BO2413" s="97" t="s">
        <v>5351</v>
      </c>
      <c r="BU2413" s="97" t="s">
        <v>6032</v>
      </c>
      <c r="BV2413" s="97" t="s">
        <v>3237</v>
      </c>
      <c r="BW2413" s="97" t="s">
        <v>5351</v>
      </c>
    </row>
    <row r="2414" spans="51:75" x14ac:dyDescent="0.3">
      <c r="AY2414" s="124" t="e">
        <f>VLOOKUP(C2414,#REF!, 2,FALSE)</f>
        <v>#REF!</v>
      </c>
      <c r="BM2414" s="97" t="s">
        <v>6033</v>
      </c>
      <c r="BN2414" s="97" t="s">
        <v>3026</v>
      </c>
      <c r="BO2414" s="97" t="s">
        <v>6034</v>
      </c>
      <c r="BU2414" s="97" t="s">
        <v>6033</v>
      </c>
      <c r="BV2414" s="97" t="s">
        <v>3026</v>
      </c>
      <c r="BW2414" s="97" t="s">
        <v>6034</v>
      </c>
    </row>
    <row r="2415" spans="51:75" x14ac:dyDescent="0.3">
      <c r="AY2415" s="124" t="e">
        <f>VLOOKUP(C2415,#REF!, 2,FALSE)</f>
        <v>#REF!</v>
      </c>
      <c r="BM2415" s="97" t="s">
        <v>6035</v>
      </c>
      <c r="BN2415" s="97" t="s">
        <v>16968</v>
      </c>
      <c r="BO2415" s="97" t="s">
        <v>6036</v>
      </c>
      <c r="BU2415" s="97" t="s">
        <v>6035</v>
      </c>
      <c r="BV2415" s="97" t="s">
        <v>16968</v>
      </c>
      <c r="BW2415" s="97" t="s">
        <v>6036</v>
      </c>
    </row>
    <row r="2416" spans="51:75" x14ac:dyDescent="0.3">
      <c r="AY2416" s="124" t="e">
        <f>VLOOKUP(C2416,#REF!, 2,FALSE)</f>
        <v>#REF!</v>
      </c>
      <c r="BM2416" s="97" t="s">
        <v>6037</v>
      </c>
      <c r="BN2416" s="97" t="s">
        <v>862</v>
      </c>
      <c r="BO2416" s="97" t="s">
        <v>6038</v>
      </c>
      <c r="BU2416" s="97" t="s">
        <v>6037</v>
      </c>
      <c r="BV2416" s="97" t="s">
        <v>862</v>
      </c>
      <c r="BW2416" s="97" t="s">
        <v>6038</v>
      </c>
    </row>
    <row r="2417" spans="51:75" x14ac:dyDescent="0.3">
      <c r="AY2417" s="124" t="e">
        <f>VLOOKUP(C2417,#REF!, 2,FALSE)</f>
        <v>#REF!</v>
      </c>
      <c r="BM2417" s="97" t="s">
        <v>6039</v>
      </c>
      <c r="BN2417" s="97" t="s">
        <v>16968</v>
      </c>
      <c r="BO2417" s="97" t="s">
        <v>2770</v>
      </c>
      <c r="BU2417" s="97" t="s">
        <v>6039</v>
      </c>
      <c r="BV2417" s="97" t="s">
        <v>16968</v>
      </c>
      <c r="BW2417" s="97" t="s">
        <v>2770</v>
      </c>
    </row>
    <row r="2418" spans="51:75" x14ac:dyDescent="0.3">
      <c r="AY2418" s="124" t="e">
        <f>VLOOKUP(C2418,#REF!, 2,FALSE)</f>
        <v>#REF!</v>
      </c>
      <c r="BM2418" s="97" t="s">
        <v>6040</v>
      </c>
      <c r="BN2418" s="97" t="s">
        <v>1445</v>
      </c>
      <c r="BO2418" s="97" t="s">
        <v>6041</v>
      </c>
      <c r="BU2418" s="97" t="s">
        <v>6040</v>
      </c>
      <c r="BV2418" s="97" t="s">
        <v>1445</v>
      </c>
      <c r="BW2418" s="97" t="s">
        <v>6041</v>
      </c>
    </row>
    <row r="2419" spans="51:75" x14ac:dyDescent="0.3">
      <c r="AY2419" s="124" t="e">
        <f>VLOOKUP(C2419,#REF!, 2,FALSE)</f>
        <v>#REF!</v>
      </c>
      <c r="BM2419" s="97" t="s">
        <v>1117</v>
      </c>
      <c r="BN2419" s="97" t="s">
        <v>3237</v>
      </c>
      <c r="BO2419" s="97" t="s">
        <v>6042</v>
      </c>
      <c r="BU2419" s="97" t="s">
        <v>1117</v>
      </c>
      <c r="BV2419" s="97" t="s">
        <v>3237</v>
      </c>
      <c r="BW2419" s="97" t="s">
        <v>6042</v>
      </c>
    </row>
    <row r="2420" spans="51:75" x14ac:dyDescent="0.3">
      <c r="AY2420" s="124" t="e">
        <f>VLOOKUP(C2420,#REF!, 2,FALSE)</f>
        <v>#REF!</v>
      </c>
      <c r="BM2420" s="97" t="s">
        <v>6043</v>
      </c>
      <c r="BN2420" s="97" t="s">
        <v>1342</v>
      </c>
      <c r="BO2420" s="97" t="s">
        <v>6045</v>
      </c>
      <c r="BU2420" s="97" t="s">
        <v>6043</v>
      </c>
      <c r="BV2420" s="97" t="s">
        <v>1342</v>
      </c>
      <c r="BW2420" s="97" t="s">
        <v>6045</v>
      </c>
    </row>
    <row r="2421" spans="51:75" x14ac:dyDescent="0.3">
      <c r="AY2421" s="124" t="e">
        <f>VLOOKUP(C2421,#REF!, 2,FALSE)</f>
        <v>#REF!</v>
      </c>
      <c r="BM2421" s="97" t="s">
        <v>6046</v>
      </c>
      <c r="BN2421" s="97" t="s">
        <v>715</v>
      </c>
      <c r="BO2421" s="97" t="s">
        <v>6047</v>
      </c>
      <c r="BU2421" s="97" t="s">
        <v>6046</v>
      </c>
      <c r="BV2421" s="97" t="s">
        <v>715</v>
      </c>
      <c r="BW2421" s="97" t="s">
        <v>6047</v>
      </c>
    </row>
    <row r="2422" spans="51:75" x14ac:dyDescent="0.3">
      <c r="AY2422" s="124" t="e">
        <f>VLOOKUP(C2422,#REF!, 2,FALSE)</f>
        <v>#REF!</v>
      </c>
      <c r="BM2422" s="97" t="s">
        <v>6048</v>
      </c>
      <c r="BN2422" s="97" t="s">
        <v>613</v>
      </c>
      <c r="BO2422" s="97" t="s">
        <v>6049</v>
      </c>
      <c r="BU2422" s="97" t="s">
        <v>6048</v>
      </c>
      <c r="BV2422" s="97" t="s">
        <v>613</v>
      </c>
      <c r="BW2422" s="97" t="s">
        <v>6049</v>
      </c>
    </row>
    <row r="2423" spans="51:75" x14ac:dyDescent="0.3">
      <c r="AY2423" s="124" t="e">
        <f>VLOOKUP(C2423,#REF!, 2,FALSE)</f>
        <v>#REF!</v>
      </c>
      <c r="BM2423" s="97" t="s">
        <v>6050</v>
      </c>
      <c r="BN2423" s="97" t="s">
        <v>16968</v>
      </c>
      <c r="BO2423" s="97" t="s">
        <v>6051</v>
      </c>
      <c r="BU2423" s="97" t="s">
        <v>6050</v>
      </c>
      <c r="BV2423" s="97" t="s">
        <v>16968</v>
      </c>
      <c r="BW2423" s="97" t="s">
        <v>6051</v>
      </c>
    </row>
    <row r="2424" spans="51:75" x14ac:dyDescent="0.3">
      <c r="AY2424" s="124" t="e">
        <f>VLOOKUP(C2424,#REF!, 2,FALSE)</f>
        <v>#REF!</v>
      </c>
      <c r="BM2424" s="97" t="s">
        <v>6052</v>
      </c>
      <c r="BN2424" s="97" t="s">
        <v>631</v>
      </c>
      <c r="BO2424" s="97" t="s">
        <v>6053</v>
      </c>
      <c r="BU2424" s="97" t="s">
        <v>6052</v>
      </c>
      <c r="BV2424" s="97" t="s">
        <v>631</v>
      </c>
      <c r="BW2424" s="97" t="s">
        <v>6053</v>
      </c>
    </row>
    <row r="2425" spans="51:75" x14ac:dyDescent="0.3">
      <c r="AY2425" s="124" t="e">
        <f>VLOOKUP(C2425,#REF!, 2,FALSE)</f>
        <v>#REF!</v>
      </c>
      <c r="BM2425" s="97" t="s">
        <v>6054</v>
      </c>
      <c r="BN2425" s="97" t="s">
        <v>3095</v>
      </c>
      <c r="BO2425" s="97" t="s">
        <v>2983</v>
      </c>
      <c r="BU2425" s="97" t="s">
        <v>6054</v>
      </c>
      <c r="BV2425" s="97" t="s">
        <v>3095</v>
      </c>
      <c r="BW2425" s="97" t="s">
        <v>2983</v>
      </c>
    </row>
    <row r="2426" spans="51:75" x14ac:dyDescent="0.3">
      <c r="AY2426" s="124" t="e">
        <f>VLOOKUP(C2426,#REF!, 2,FALSE)</f>
        <v>#REF!</v>
      </c>
      <c r="BM2426" s="97" t="s">
        <v>1118</v>
      </c>
      <c r="BN2426" s="97" t="s">
        <v>625</v>
      </c>
      <c r="BO2426" s="97" t="s">
        <v>3700</v>
      </c>
      <c r="BU2426" s="97" t="s">
        <v>1118</v>
      </c>
      <c r="BV2426" s="97" t="s">
        <v>625</v>
      </c>
      <c r="BW2426" s="97" t="s">
        <v>3700</v>
      </c>
    </row>
    <row r="2427" spans="51:75" x14ac:dyDescent="0.3">
      <c r="AY2427" s="124" t="e">
        <f>VLOOKUP(C2427,#REF!, 2,FALSE)</f>
        <v>#REF!</v>
      </c>
      <c r="BM2427" s="97" t="s">
        <v>6055</v>
      </c>
      <c r="BN2427" s="97" t="s">
        <v>2983</v>
      </c>
      <c r="BO2427" s="97" t="s">
        <v>2983</v>
      </c>
      <c r="BU2427" s="97" t="s">
        <v>6055</v>
      </c>
      <c r="BV2427" s="97" t="s">
        <v>2983</v>
      </c>
      <c r="BW2427" s="97" t="s">
        <v>2983</v>
      </c>
    </row>
    <row r="2428" spans="51:75" x14ac:dyDescent="0.3">
      <c r="AY2428" s="124" t="e">
        <f>VLOOKUP(C2428,#REF!, 2,FALSE)</f>
        <v>#REF!</v>
      </c>
      <c r="BM2428" s="97" t="s">
        <v>6056</v>
      </c>
      <c r="BN2428" s="97" t="s">
        <v>3085</v>
      </c>
      <c r="BO2428" s="97" t="s">
        <v>1489</v>
      </c>
      <c r="BU2428" s="97" t="s">
        <v>6056</v>
      </c>
      <c r="BV2428" s="97" t="s">
        <v>3085</v>
      </c>
      <c r="BW2428" s="97" t="s">
        <v>1489</v>
      </c>
    </row>
    <row r="2429" spans="51:75" x14ac:dyDescent="0.3">
      <c r="AY2429" s="124" t="e">
        <f>VLOOKUP(C2429,#REF!, 2,FALSE)</f>
        <v>#REF!</v>
      </c>
      <c r="BM2429" s="97" t="s">
        <v>6057</v>
      </c>
      <c r="BN2429" s="97" t="s">
        <v>2983</v>
      </c>
      <c r="BO2429" s="97" t="s">
        <v>2983</v>
      </c>
      <c r="BU2429" s="97" t="s">
        <v>6057</v>
      </c>
      <c r="BV2429" s="97" t="s">
        <v>2983</v>
      </c>
      <c r="BW2429" s="97" t="s">
        <v>2983</v>
      </c>
    </row>
    <row r="2430" spans="51:75" x14ac:dyDescent="0.3">
      <c r="AY2430" s="124" t="e">
        <f>VLOOKUP(C2430,#REF!, 2,FALSE)</f>
        <v>#REF!</v>
      </c>
      <c r="BM2430" s="97" t="s">
        <v>6058</v>
      </c>
      <c r="BN2430" s="97" t="s">
        <v>3043</v>
      </c>
      <c r="BO2430" s="97" t="s">
        <v>6059</v>
      </c>
      <c r="BU2430" s="97" t="s">
        <v>6058</v>
      </c>
      <c r="BV2430" s="97" t="s">
        <v>3043</v>
      </c>
      <c r="BW2430" s="97" t="s">
        <v>6059</v>
      </c>
    </row>
    <row r="2431" spans="51:75" x14ac:dyDescent="0.3">
      <c r="AY2431" s="124" t="e">
        <f>VLOOKUP(C2431,#REF!, 2,FALSE)</f>
        <v>#REF!</v>
      </c>
      <c r="BM2431" s="97" t="s">
        <v>6060</v>
      </c>
      <c r="BN2431" s="97" t="s">
        <v>1272</v>
      </c>
      <c r="BO2431" s="97" t="s">
        <v>4271</v>
      </c>
      <c r="BU2431" s="97" t="s">
        <v>6060</v>
      </c>
      <c r="BV2431" s="97" t="s">
        <v>1272</v>
      </c>
      <c r="BW2431" s="97" t="s">
        <v>4271</v>
      </c>
    </row>
    <row r="2432" spans="51:75" x14ac:dyDescent="0.3">
      <c r="AY2432" s="124" t="e">
        <f>VLOOKUP(C2432,#REF!, 2,FALSE)</f>
        <v>#REF!</v>
      </c>
      <c r="BM2432" s="97" t="s">
        <v>6062</v>
      </c>
      <c r="BN2432" s="97" t="s">
        <v>719</v>
      </c>
      <c r="BO2432" s="97" t="s">
        <v>1902</v>
      </c>
      <c r="BU2432" s="97" t="s">
        <v>6062</v>
      </c>
      <c r="BV2432" s="97" t="s">
        <v>719</v>
      </c>
      <c r="BW2432" s="97" t="s">
        <v>1902</v>
      </c>
    </row>
    <row r="2433" spans="51:75" x14ac:dyDescent="0.3">
      <c r="AY2433" s="124" t="e">
        <f>VLOOKUP(C2433,#REF!, 2,FALSE)</f>
        <v>#REF!</v>
      </c>
      <c r="BM2433" s="97" t="s">
        <v>6063</v>
      </c>
      <c r="BN2433" s="97" t="s">
        <v>663</v>
      </c>
      <c r="BO2433" s="97" t="s">
        <v>6064</v>
      </c>
      <c r="BU2433" s="97" t="s">
        <v>6063</v>
      </c>
      <c r="BV2433" s="97" t="s">
        <v>663</v>
      </c>
      <c r="BW2433" s="97" t="s">
        <v>6064</v>
      </c>
    </row>
    <row r="2434" spans="51:75" x14ac:dyDescent="0.3">
      <c r="AY2434" s="124" t="e">
        <f>VLOOKUP(C2434,#REF!, 2,FALSE)</f>
        <v>#REF!</v>
      </c>
      <c r="BM2434" s="97" t="s">
        <v>6065</v>
      </c>
      <c r="BN2434" s="97" t="s">
        <v>841</v>
      </c>
      <c r="BO2434" s="97" t="s">
        <v>3106</v>
      </c>
      <c r="BU2434" s="97" t="s">
        <v>6065</v>
      </c>
      <c r="BV2434" s="97" t="s">
        <v>841</v>
      </c>
      <c r="BW2434" s="97" t="s">
        <v>3106</v>
      </c>
    </row>
    <row r="2435" spans="51:75" x14ac:dyDescent="0.3">
      <c r="AY2435" s="124" t="e">
        <f>VLOOKUP(C2435,#REF!, 2,FALSE)</f>
        <v>#REF!</v>
      </c>
      <c r="BM2435" s="97" t="s">
        <v>6066</v>
      </c>
      <c r="BN2435" s="97" t="s">
        <v>3191</v>
      </c>
      <c r="BO2435" s="97" t="s">
        <v>4613</v>
      </c>
      <c r="BU2435" s="97" t="s">
        <v>6066</v>
      </c>
      <c r="BV2435" s="97" t="s">
        <v>3191</v>
      </c>
      <c r="BW2435" s="97" t="s">
        <v>4613</v>
      </c>
    </row>
    <row r="2436" spans="51:75" x14ac:dyDescent="0.3">
      <c r="AY2436" s="124" t="e">
        <f>VLOOKUP(C2436,#REF!, 2,FALSE)</f>
        <v>#REF!</v>
      </c>
      <c r="BM2436" s="97" t="s">
        <v>6067</v>
      </c>
      <c r="BN2436" s="97" t="s">
        <v>2983</v>
      </c>
      <c r="BO2436" s="97" t="s">
        <v>2983</v>
      </c>
      <c r="BU2436" s="97" t="s">
        <v>6067</v>
      </c>
      <c r="BV2436" s="97" t="s">
        <v>2983</v>
      </c>
      <c r="BW2436" s="97" t="s">
        <v>2983</v>
      </c>
    </row>
    <row r="2437" spans="51:75" x14ac:dyDescent="0.3">
      <c r="AY2437" s="124" t="e">
        <f>VLOOKUP(C2437,#REF!, 2,FALSE)</f>
        <v>#REF!</v>
      </c>
      <c r="BM2437" s="97" t="s">
        <v>6068</v>
      </c>
      <c r="BN2437" s="97" t="s">
        <v>2983</v>
      </c>
      <c r="BO2437" s="97" t="s">
        <v>4838</v>
      </c>
      <c r="BU2437" s="97" t="s">
        <v>6068</v>
      </c>
      <c r="BV2437" s="97" t="s">
        <v>2983</v>
      </c>
      <c r="BW2437" s="97" t="s">
        <v>4838</v>
      </c>
    </row>
    <row r="2438" spans="51:75" x14ac:dyDescent="0.3">
      <c r="AY2438" s="124" t="e">
        <f>VLOOKUP(C2438,#REF!, 2,FALSE)</f>
        <v>#REF!</v>
      </c>
      <c r="BM2438" s="97" t="s">
        <v>6069</v>
      </c>
      <c r="BN2438" s="97" t="s">
        <v>2983</v>
      </c>
      <c r="BO2438" s="97" t="s">
        <v>2983</v>
      </c>
      <c r="BU2438" s="97" t="s">
        <v>6069</v>
      </c>
      <c r="BV2438" s="97" t="s">
        <v>2983</v>
      </c>
      <c r="BW2438" s="97" t="s">
        <v>2983</v>
      </c>
    </row>
    <row r="2439" spans="51:75" x14ac:dyDescent="0.3">
      <c r="AY2439" s="124" t="e">
        <f>VLOOKUP(C2439,#REF!, 2,FALSE)</f>
        <v>#REF!</v>
      </c>
      <c r="BM2439" s="97" t="s">
        <v>6070</v>
      </c>
      <c r="BN2439" s="97" t="s">
        <v>2983</v>
      </c>
      <c r="BO2439" s="97" t="s">
        <v>2983</v>
      </c>
      <c r="BU2439" s="97" t="s">
        <v>6070</v>
      </c>
      <c r="BV2439" s="97" t="s">
        <v>2983</v>
      </c>
      <c r="BW2439" s="97" t="s">
        <v>2983</v>
      </c>
    </row>
    <row r="2440" spans="51:75" x14ac:dyDescent="0.3">
      <c r="AY2440" s="124" t="e">
        <f>VLOOKUP(C2440,#REF!, 2,FALSE)</f>
        <v>#REF!</v>
      </c>
      <c r="BM2440" s="97" t="s">
        <v>96</v>
      </c>
      <c r="BN2440" s="97" t="s">
        <v>617</v>
      </c>
      <c r="BO2440" s="97" t="s">
        <v>3112</v>
      </c>
      <c r="BU2440" s="97" t="s">
        <v>96</v>
      </c>
      <c r="BV2440" s="97" t="s">
        <v>617</v>
      </c>
      <c r="BW2440" s="97" t="s">
        <v>3112</v>
      </c>
    </row>
    <row r="2441" spans="51:75" x14ac:dyDescent="0.3">
      <c r="AY2441" s="124" t="e">
        <f>VLOOKUP(C2441,#REF!, 2,FALSE)</f>
        <v>#REF!</v>
      </c>
      <c r="BM2441" s="97" t="s">
        <v>6071</v>
      </c>
      <c r="BN2441" s="97" t="s">
        <v>666</v>
      </c>
      <c r="BO2441" s="97" t="s">
        <v>6072</v>
      </c>
      <c r="BU2441" s="97" t="s">
        <v>6071</v>
      </c>
      <c r="BV2441" s="97" t="s">
        <v>666</v>
      </c>
      <c r="BW2441" s="97" t="s">
        <v>6072</v>
      </c>
    </row>
    <row r="2442" spans="51:75" x14ac:dyDescent="0.3">
      <c r="AY2442" s="124" t="e">
        <f>VLOOKUP(C2442,#REF!, 2,FALSE)</f>
        <v>#REF!</v>
      </c>
      <c r="BM2442" s="97" t="s">
        <v>6073</v>
      </c>
      <c r="BN2442" s="97" t="s">
        <v>3000</v>
      </c>
      <c r="BO2442" s="97" t="s">
        <v>2983</v>
      </c>
      <c r="BU2442" s="97" t="s">
        <v>6073</v>
      </c>
      <c r="BV2442" s="97" t="s">
        <v>3000</v>
      </c>
      <c r="BW2442" s="97" t="s">
        <v>2983</v>
      </c>
    </row>
    <row r="2443" spans="51:75" x14ac:dyDescent="0.3">
      <c r="AY2443" s="124" t="e">
        <f>VLOOKUP(C2443,#REF!, 2,FALSE)</f>
        <v>#REF!</v>
      </c>
      <c r="BM2443" s="97" t="s">
        <v>6074</v>
      </c>
      <c r="BN2443" s="97" t="s">
        <v>2983</v>
      </c>
      <c r="BO2443" s="97" t="s">
        <v>2983</v>
      </c>
      <c r="BU2443" s="97" t="s">
        <v>6074</v>
      </c>
      <c r="BV2443" s="97" t="s">
        <v>2983</v>
      </c>
      <c r="BW2443" s="97" t="s">
        <v>2983</v>
      </c>
    </row>
    <row r="2444" spans="51:75" x14ac:dyDescent="0.3">
      <c r="AY2444" s="124" t="e">
        <f>VLOOKUP(C2444,#REF!, 2,FALSE)</f>
        <v>#REF!</v>
      </c>
      <c r="BM2444" s="97" t="s">
        <v>6075</v>
      </c>
      <c r="BN2444" s="97" t="s">
        <v>3003</v>
      </c>
      <c r="BO2444" s="97" t="s">
        <v>2983</v>
      </c>
      <c r="BU2444" s="97" t="s">
        <v>6075</v>
      </c>
      <c r="BV2444" s="97" t="s">
        <v>3003</v>
      </c>
      <c r="BW2444" s="97" t="s">
        <v>2983</v>
      </c>
    </row>
    <row r="2445" spans="51:75" x14ac:dyDescent="0.3">
      <c r="AY2445" s="124" t="e">
        <f>VLOOKUP(C2445,#REF!, 2,FALSE)</f>
        <v>#REF!</v>
      </c>
      <c r="BM2445" s="97" t="s">
        <v>1131</v>
      </c>
      <c r="BN2445" s="97" t="s">
        <v>862</v>
      </c>
      <c r="BO2445" s="97" t="s">
        <v>4216</v>
      </c>
      <c r="BU2445" s="97" t="s">
        <v>1131</v>
      </c>
      <c r="BV2445" s="97" t="s">
        <v>862</v>
      </c>
      <c r="BW2445" s="97" t="s">
        <v>4216</v>
      </c>
    </row>
    <row r="2446" spans="51:75" x14ac:dyDescent="0.3">
      <c r="AY2446" s="124" t="e">
        <f>VLOOKUP(C2446,#REF!, 2,FALSE)</f>
        <v>#REF!</v>
      </c>
      <c r="BM2446" s="97" t="s">
        <v>6076</v>
      </c>
      <c r="BN2446" s="97" t="s">
        <v>2983</v>
      </c>
      <c r="BO2446" s="97" t="s">
        <v>2983</v>
      </c>
      <c r="BU2446" s="97" t="s">
        <v>6076</v>
      </c>
      <c r="BV2446" s="97" t="s">
        <v>2983</v>
      </c>
      <c r="BW2446" s="97" t="s">
        <v>2983</v>
      </c>
    </row>
    <row r="2447" spans="51:75" x14ac:dyDescent="0.3">
      <c r="AY2447" s="124" t="e">
        <f>VLOOKUP(C2447,#REF!, 2,FALSE)</f>
        <v>#REF!</v>
      </c>
      <c r="BM2447" s="97" t="s">
        <v>6078</v>
      </c>
      <c r="BN2447" s="97" t="s">
        <v>2983</v>
      </c>
      <c r="BO2447" s="97" t="s">
        <v>947</v>
      </c>
      <c r="BU2447" s="97" t="s">
        <v>6078</v>
      </c>
      <c r="BV2447" s="97" t="s">
        <v>2983</v>
      </c>
      <c r="BW2447" s="97" t="s">
        <v>947</v>
      </c>
    </row>
    <row r="2448" spans="51:75" x14ac:dyDescent="0.3">
      <c r="AY2448" s="124" t="e">
        <f>VLOOKUP(C2448,#REF!, 2,FALSE)</f>
        <v>#REF!</v>
      </c>
      <c r="BM2448" s="97" t="s">
        <v>6079</v>
      </c>
      <c r="BN2448" s="97" t="s">
        <v>614</v>
      </c>
      <c r="BO2448" s="97" t="s">
        <v>6080</v>
      </c>
      <c r="BU2448" s="97" t="s">
        <v>6079</v>
      </c>
      <c r="BV2448" s="97" t="s">
        <v>614</v>
      </c>
      <c r="BW2448" s="97" t="s">
        <v>6080</v>
      </c>
    </row>
    <row r="2449" spans="51:75" x14ac:dyDescent="0.3">
      <c r="AY2449" s="124" t="e">
        <f>VLOOKUP(C2449,#REF!, 2,FALSE)</f>
        <v>#REF!</v>
      </c>
      <c r="BM2449" s="97" t="s">
        <v>6081</v>
      </c>
      <c r="BN2449" s="97" t="s">
        <v>621</v>
      </c>
      <c r="BO2449" s="97" t="s">
        <v>6082</v>
      </c>
      <c r="BU2449" s="97" t="s">
        <v>6081</v>
      </c>
      <c r="BV2449" s="97" t="s">
        <v>621</v>
      </c>
      <c r="BW2449" s="97" t="s">
        <v>6082</v>
      </c>
    </row>
    <row r="2450" spans="51:75" x14ac:dyDescent="0.3">
      <c r="AY2450" s="124" t="e">
        <f>VLOOKUP(C2450,#REF!, 2,FALSE)</f>
        <v>#REF!</v>
      </c>
      <c r="BM2450" s="97" t="s">
        <v>6083</v>
      </c>
      <c r="BN2450" s="97" t="s">
        <v>662</v>
      </c>
      <c r="BO2450" s="97" t="s">
        <v>6084</v>
      </c>
      <c r="BU2450" s="97" t="s">
        <v>6083</v>
      </c>
      <c r="BV2450" s="97" t="s">
        <v>662</v>
      </c>
      <c r="BW2450" s="97" t="s">
        <v>6084</v>
      </c>
    </row>
    <row r="2451" spans="51:75" x14ac:dyDescent="0.3">
      <c r="AY2451" s="124" t="e">
        <f>VLOOKUP(C2451,#REF!, 2,FALSE)</f>
        <v>#REF!</v>
      </c>
      <c r="BM2451" s="97" t="s">
        <v>6085</v>
      </c>
      <c r="BN2451" s="97" t="s">
        <v>810</v>
      </c>
      <c r="BO2451" s="97" t="s">
        <v>706</v>
      </c>
      <c r="BU2451" s="97" t="s">
        <v>6085</v>
      </c>
      <c r="BV2451" s="97" t="s">
        <v>810</v>
      </c>
      <c r="BW2451" s="97" t="s">
        <v>706</v>
      </c>
    </row>
    <row r="2452" spans="51:75" x14ac:dyDescent="0.3">
      <c r="AY2452" s="124" t="e">
        <f>VLOOKUP(C2452,#REF!, 2,FALSE)</f>
        <v>#REF!</v>
      </c>
      <c r="BM2452" s="97" t="s">
        <v>6086</v>
      </c>
      <c r="BN2452" s="97" t="s">
        <v>662</v>
      </c>
      <c r="BO2452" s="97" t="s">
        <v>5235</v>
      </c>
      <c r="BU2452" s="97" t="s">
        <v>6086</v>
      </c>
      <c r="BV2452" s="97" t="s">
        <v>662</v>
      </c>
      <c r="BW2452" s="97" t="s">
        <v>5235</v>
      </c>
    </row>
    <row r="2453" spans="51:75" x14ac:dyDescent="0.3">
      <c r="AY2453" s="124" t="e">
        <f>VLOOKUP(C2453,#REF!, 2,FALSE)</f>
        <v>#REF!</v>
      </c>
      <c r="BM2453" s="97" t="s">
        <v>6087</v>
      </c>
      <c r="BN2453" s="97" t="s">
        <v>662</v>
      </c>
      <c r="BO2453" s="97" t="s">
        <v>1661</v>
      </c>
      <c r="BU2453" s="97" t="s">
        <v>6087</v>
      </c>
      <c r="BV2453" s="97" t="s">
        <v>662</v>
      </c>
      <c r="BW2453" s="97" t="s">
        <v>1661</v>
      </c>
    </row>
    <row r="2454" spans="51:75" x14ac:dyDescent="0.3">
      <c r="AY2454" s="124" t="e">
        <f>VLOOKUP(C2454,#REF!, 2,FALSE)</f>
        <v>#REF!</v>
      </c>
      <c r="BM2454" s="97" t="s">
        <v>6089</v>
      </c>
      <c r="BN2454" s="97" t="s">
        <v>3191</v>
      </c>
      <c r="BO2454" s="97" t="s">
        <v>790</v>
      </c>
      <c r="BU2454" s="97" t="s">
        <v>6089</v>
      </c>
      <c r="BV2454" s="97" t="s">
        <v>3191</v>
      </c>
      <c r="BW2454" s="97" t="s">
        <v>790</v>
      </c>
    </row>
    <row r="2455" spans="51:75" x14ac:dyDescent="0.3">
      <c r="AY2455" s="124" t="e">
        <f>VLOOKUP(C2455,#REF!, 2,FALSE)</f>
        <v>#REF!</v>
      </c>
      <c r="BM2455" s="97" t="s">
        <v>6090</v>
      </c>
      <c r="BN2455" s="97" t="s">
        <v>655</v>
      </c>
      <c r="BO2455" s="97" t="s">
        <v>660</v>
      </c>
      <c r="BU2455" s="97" t="s">
        <v>6090</v>
      </c>
      <c r="BV2455" s="97" t="s">
        <v>655</v>
      </c>
      <c r="BW2455" s="97" t="s">
        <v>660</v>
      </c>
    </row>
    <row r="2456" spans="51:75" x14ac:dyDescent="0.3">
      <c r="AY2456" s="124" t="e">
        <f>VLOOKUP(C2456,#REF!, 2,FALSE)</f>
        <v>#REF!</v>
      </c>
      <c r="BM2456" s="97" t="s">
        <v>6091</v>
      </c>
      <c r="BN2456" s="97" t="s">
        <v>3191</v>
      </c>
      <c r="BO2456" s="97" t="s">
        <v>3890</v>
      </c>
      <c r="BU2456" s="97" t="s">
        <v>6091</v>
      </c>
      <c r="BV2456" s="97" t="s">
        <v>3191</v>
      </c>
      <c r="BW2456" s="97" t="s">
        <v>3890</v>
      </c>
    </row>
    <row r="2457" spans="51:75" x14ac:dyDescent="0.3">
      <c r="AY2457" s="124" t="e">
        <f>VLOOKUP(C2457,#REF!, 2,FALSE)</f>
        <v>#REF!</v>
      </c>
      <c r="BM2457" s="97" t="s">
        <v>6093</v>
      </c>
      <c r="BN2457" s="97" t="s">
        <v>810</v>
      </c>
      <c r="BO2457" s="97" t="s">
        <v>1207</v>
      </c>
      <c r="BU2457" s="97" t="s">
        <v>6093</v>
      </c>
      <c r="BV2457" s="97" t="s">
        <v>810</v>
      </c>
      <c r="BW2457" s="97" t="s">
        <v>1207</v>
      </c>
    </row>
    <row r="2458" spans="51:75" x14ac:dyDescent="0.3">
      <c r="AY2458" s="124" t="e">
        <f>VLOOKUP(C2458,#REF!, 2,FALSE)</f>
        <v>#REF!</v>
      </c>
      <c r="BM2458" s="97" t="s">
        <v>6095</v>
      </c>
      <c r="BN2458" s="97" t="s">
        <v>705</v>
      </c>
      <c r="BO2458" s="97" t="s">
        <v>729</v>
      </c>
      <c r="BU2458" s="97" t="s">
        <v>6095</v>
      </c>
      <c r="BV2458" s="97" t="s">
        <v>705</v>
      </c>
      <c r="BW2458" s="97" t="s">
        <v>729</v>
      </c>
    </row>
    <row r="2459" spans="51:75" x14ac:dyDescent="0.3">
      <c r="AY2459" s="124" t="e">
        <f>VLOOKUP(C2459,#REF!, 2,FALSE)</f>
        <v>#REF!</v>
      </c>
      <c r="BM2459" s="97" t="s">
        <v>6098</v>
      </c>
      <c r="BN2459" s="97" t="s">
        <v>1007</v>
      </c>
      <c r="BO2459" s="97" t="s">
        <v>4680</v>
      </c>
      <c r="BU2459" s="97" t="s">
        <v>6098</v>
      </c>
      <c r="BV2459" s="97" t="s">
        <v>1007</v>
      </c>
      <c r="BW2459" s="97" t="s">
        <v>4680</v>
      </c>
    </row>
    <row r="2460" spans="51:75" x14ac:dyDescent="0.3">
      <c r="AY2460" s="124" t="e">
        <f>VLOOKUP(C2460,#REF!, 2,FALSE)</f>
        <v>#REF!</v>
      </c>
      <c r="BM2460" s="97" t="s">
        <v>6099</v>
      </c>
      <c r="BN2460" s="97" t="s">
        <v>16973</v>
      </c>
      <c r="BO2460" s="97" t="s">
        <v>1270</v>
      </c>
      <c r="BU2460" s="97" t="s">
        <v>6099</v>
      </c>
      <c r="BV2460" s="97" t="s">
        <v>16973</v>
      </c>
      <c r="BW2460" s="97" t="s">
        <v>1270</v>
      </c>
    </row>
    <row r="2461" spans="51:75" x14ac:dyDescent="0.3">
      <c r="AY2461" s="124" t="e">
        <f>VLOOKUP(C2461,#REF!, 2,FALSE)</f>
        <v>#REF!</v>
      </c>
      <c r="BM2461" s="97" t="s">
        <v>6100</v>
      </c>
      <c r="BN2461" s="97" t="s">
        <v>849</v>
      </c>
      <c r="BO2461" s="97" t="s">
        <v>6101</v>
      </c>
      <c r="BU2461" s="97" t="s">
        <v>6100</v>
      </c>
      <c r="BV2461" s="97" t="s">
        <v>849</v>
      </c>
      <c r="BW2461" s="97" t="s">
        <v>6101</v>
      </c>
    </row>
    <row r="2462" spans="51:75" x14ac:dyDescent="0.3">
      <c r="AY2462" s="124" t="e">
        <f>VLOOKUP(C2462,#REF!, 2,FALSE)</f>
        <v>#REF!</v>
      </c>
      <c r="BM2462" s="97" t="s">
        <v>1132</v>
      </c>
      <c r="BN2462" s="97" t="s">
        <v>1342</v>
      </c>
      <c r="BO2462" s="97" t="s">
        <v>6102</v>
      </c>
      <c r="BU2462" s="97" t="s">
        <v>1132</v>
      </c>
      <c r="BV2462" s="97" t="s">
        <v>1342</v>
      </c>
      <c r="BW2462" s="97" t="s">
        <v>6102</v>
      </c>
    </row>
    <row r="2463" spans="51:75" x14ac:dyDescent="0.3">
      <c r="AY2463" s="124" t="e">
        <f>VLOOKUP(C2463,#REF!, 2,FALSE)</f>
        <v>#REF!</v>
      </c>
      <c r="BM2463" s="97" t="s">
        <v>6103</v>
      </c>
      <c r="BN2463" s="97" t="s">
        <v>810</v>
      </c>
      <c r="BO2463" s="97" t="s">
        <v>1604</v>
      </c>
      <c r="BU2463" s="97" t="s">
        <v>6103</v>
      </c>
      <c r="BV2463" s="97" t="s">
        <v>810</v>
      </c>
      <c r="BW2463" s="97" t="s">
        <v>1604</v>
      </c>
    </row>
    <row r="2464" spans="51:75" x14ac:dyDescent="0.3">
      <c r="AY2464" s="124" t="e">
        <f>VLOOKUP(C2464,#REF!, 2,FALSE)</f>
        <v>#REF!</v>
      </c>
      <c r="BM2464" s="97" t="s">
        <v>140</v>
      </c>
      <c r="BN2464" s="97" t="s">
        <v>2979</v>
      </c>
      <c r="BO2464" s="97" t="s">
        <v>6104</v>
      </c>
      <c r="BU2464" s="97" t="s">
        <v>140</v>
      </c>
      <c r="BV2464" s="97" t="s">
        <v>2979</v>
      </c>
      <c r="BW2464" s="97" t="s">
        <v>6104</v>
      </c>
    </row>
    <row r="2465" spans="51:75" x14ac:dyDescent="0.3">
      <c r="AY2465" s="124" t="e">
        <f>VLOOKUP(C2465,#REF!, 2,FALSE)</f>
        <v>#REF!</v>
      </c>
      <c r="BM2465" s="97" t="s">
        <v>6105</v>
      </c>
      <c r="BN2465" s="97" t="s">
        <v>852</v>
      </c>
      <c r="BO2465" s="97" t="s">
        <v>6107</v>
      </c>
      <c r="BU2465" s="97" t="s">
        <v>6105</v>
      </c>
      <c r="BV2465" s="97" t="s">
        <v>852</v>
      </c>
      <c r="BW2465" s="97" t="s">
        <v>6107</v>
      </c>
    </row>
    <row r="2466" spans="51:75" x14ac:dyDescent="0.3">
      <c r="AY2466" s="124" t="e">
        <f>VLOOKUP(C2466,#REF!, 2,FALSE)</f>
        <v>#REF!</v>
      </c>
      <c r="BM2466" s="97" t="s">
        <v>6108</v>
      </c>
      <c r="BN2466" s="97" t="s">
        <v>1013</v>
      </c>
      <c r="BO2466" s="97" t="s">
        <v>6109</v>
      </c>
      <c r="BU2466" s="97" t="s">
        <v>6108</v>
      </c>
      <c r="BV2466" s="97" t="s">
        <v>1013</v>
      </c>
      <c r="BW2466" s="97" t="s">
        <v>6109</v>
      </c>
    </row>
    <row r="2467" spans="51:75" x14ac:dyDescent="0.3">
      <c r="AY2467" s="124" t="e">
        <f>VLOOKUP(C2467,#REF!, 2,FALSE)</f>
        <v>#REF!</v>
      </c>
      <c r="BM2467" s="97" t="s">
        <v>6110</v>
      </c>
      <c r="BN2467" s="97" t="s">
        <v>636</v>
      </c>
      <c r="BO2467" s="97" t="s">
        <v>6107</v>
      </c>
      <c r="BU2467" s="97" t="s">
        <v>6110</v>
      </c>
      <c r="BV2467" s="97" t="s">
        <v>636</v>
      </c>
      <c r="BW2467" s="97" t="s">
        <v>6107</v>
      </c>
    </row>
    <row r="2468" spans="51:75" x14ac:dyDescent="0.3">
      <c r="AY2468" s="124" t="e">
        <f>VLOOKUP(C2468,#REF!, 2,FALSE)</f>
        <v>#REF!</v>
      </c>
      <c r="BM2468" s="97" t="s">
        <v>6111</v>
      </c>
      <c r="BN2468" s="97" t="s">
        <v>663</v>
      </c>
      <c r="BO2468" s="97" t="s">
        <v>2983</v>
      </c>
      <c r="BU2468" s="97" t="s">
        <v>6111</v>
      </c>
      <c r="BV2468" s="97" t="s">
        <v>663</v>
      </c>
      <c r="BW2468" s="97" t="s">
        <v>2983</v>
      </c>
    </row>
    <row r="2469" spans="51:75" x14ac:dyDescent="0.3">
      <c r="AY2469" s="124" t="e">
        <f>VLOOKUP(C2469,#REF!, 2,FALSE)</f>
        <v>#REF!</v>
      </c>
      <c r="BM2469" s="97" t="s">
        <v>6113</v>
      </c>
      <c r="BN2469" s="97" t="s">
        <v>619</v>
      </c>
      <c r="BO2469" s="97" t="s">
        <v>2983</v>
      </c>
      <c r="BU2469" s="97" t="s">
        <v>6113</v>
      </c>
      <c r="BV2469" s="97" t="s">
        <v>619</v>
      </c>
      <c r="BW2469" s="97" t="s">
        <v>2983</v>
      </c>
    </row>
    <row r="2470" spans="51:75" x14ac:dyDescent="0.3">
      <c r="AY2470" s="124" t="e">
        <f>VLOOKUP(C2470,#REF!, 2,FALSE)</f>
        <v>#REF!</v>
      </c>
      <c r="BM2470" s="97" t="s">
        <v>6114</v>
      </c>
      <c r="BN2470" s="97" t="s">
        <v>2979</v>
      </c>
      <c r="BO2470" s="97" t="s">
        <v>2983</v>
      </c>
      <c r="BU2470" s="97" t="s">
        <v>6114</v>
      </c>
      <c r="BV2470" s="97" t="s">
        <v>2979</v>
      </c>
      <c r="BW2470" s="97" t="s">
        <v>2983</v>
      </c>
    </row>
    <row r="2471" spans="51:75" x14ac:dyDescent="0.3">
      <c r="AY2471" s="124" t="e">
        <f>VLOOKUP(C2471,#REF!, 2,FALSE)</f>
        <v>#REF!</v>
      </c>
      <c r="BM2471" s="97" t="s">
        <v>6115</v>
      </c>
      <c r="BN2471" s="97" t="s">
        <v>617</v>
      </c>
      <c r="BO2471" s="97" t="s">
        <v>770</v>
      </c>
      <c r="BU2471" s="97" t="s">
        <v>6115</v>
      </c>
      <c r="BV2471" s="97" t="s">
        <v>617</v>
      </c>
      <c r="BW2471" s="97" t="s">
        <v>770</v>
      </c>
    </row>
    <row r="2472" spans="51:75" x14ac:dyDescent="0.3">
      <c r="AY2472" s="124" t="e">
        <f>VLOOKUP(C2472,#REF!, 2,FALSE)</f>
        <v>#REF!</v>
      </c>
      <c r="BM2472" s="97" t="s">
        <v>6117</v>
      </c>
      <c r="BN2472" s="97" t="s">
        <v>787</v>
      </c>
      <c r="BO2472" s="97" t="s">
        <v>2371</v>
      </c>
      <c r="BU2472" s="97" t="s">
        <v>6117</v>
      </c>
      <c r="BV2472" s="97" t="s">
        <v>787</v>
      </c>
      <c r="BW2472" s="97" t="s">
        <v>2371</v>
      </c>
    </row>
    <row r="2473" spans="51:75" x14ac:dyDescent="0.3">
      <c r="AY2473" s="124" t="e">
        <f>VLOOKUP(C2473,#REF!, 2,FALSE)</f>
        <v>#REF!</v>
      </c>
      <c r="BM2473" s="97" t="s">
        <v>6118</v>
      </c>
      <c r="BN2473" s="97" t="s">
        <v>810</v>
      </c>
      <c r="BO2473" s="97" t="s">
        <v>2983</v>
      </c>
      <c r="BU2473" s="97" t="s">
        <v>6118</v>
      </c>
      <c r="BV2473" s="97" t="s">
        <v>810</v>
      </c>
      <c r="BW2473" s="97" t="s">
        <v>2983</v>
      </c>
    </row>
    <row r="2474" spans="51:75" x14ac:dyDescent="0.3">
      <c r="AY2474" s="124" t="e">
        <f>VLOOKUP(C2474,#REF!, 2,FALSE)</f>
        <v>#REF!</v>
      </c>
      <c r="BM2474" s="97" t="s">
        <v>6120</v>
      </c>
      <c r="BN2474" s="97" t="s">
        <v>810</v>
      </c>
      <c r="BO2474" s="97" t="s">
        <v>2983</v>
      </c>
      <c r="BU2474" s="97" t="s">
        <v>6120</v>
      </c>
      <c r="BV2474" s="97" t="s">
        <v>810</v>
      </c>
      <c r="BW2474" s="97" t="s">
        <v>2983</v>
      </c>
    </row>
    <row r="2475" spans="51:75" x14ac:dyDescent="0.3">
      <c r="AY2475" s="124" t="e">
        <f>VLOOKUP(C2475,#REF!, 2,FALSE)</f>
        <v>#REF!</v>
      </c>
      <c r="BM2475" s="97" t="s">
        <v>6122</v>
      </c>
      <c r="BN2475" s="97" t="s">
        <v>623</v>
      </c>
      <c r="BO2475" s="97" t="s">
        <v>6123</v>
      </c>
      <c r="BU2475" s="97" t="s">
        <v>6122</v>
      </c>
      <c r="BV2475" s="97" t="s">
        <v>623</v>
      </c>
      <c r="BW2475" s="97" t="s">
        <v>6123</v>
      </c>
    </row>
    <row r="2476" spans="51:75" x14ac:dyDescent="0.3">
      <c r="AY2476" s="124" t="e">
        <f>VLOOKUP(C2476,#REF!, 2,FALSE)</f>
        <v>#REF!</v>
      </c>
      <c r="BM2476" s="97" t="s">
        <v>1133</v>
      </c>
      <c r="BN2476" s="97" t="s">
        <v>862</v>
      </c>
      <c r="BO2476" s="97" t="s">
        <v>6124</v>
      </c>
      <c r="BU2476" s="97" t="s">
        <v>1133</v>
      </c>
      <c r="BV2476" s="97" t="s">
        <v>862</v>
      </c>
      <c r="BW2476" s="97" t="s">
        <v>6124</v>
      </c>
    </row>
    <row r="2477" spans="51:75" x14ac:dyDescent="0.3">
      <c r="AY2477" s="124" t="e">
        <f>VLOOKUP(C2477,#REF!, 2,FALSE)</f>
        <v>#REF!</v>
      </c>
      <c r="BM2477" s="97" t="s">
        <v>6125</v>
      </c>
      <c r="BN2477" s="97" t="s">
        <v>797</v>
      </c>
      <c r="BO2477" s="97" t="s">
        <v>1284</v>
      </c>
      <c r="BU2477" s="97" t="s">
        <v>6125</v>
      </c>
      <c r="BV2477" s="97" t="s">
        <v>797</v>
      </c>
      <c r="BW2477" s="97" t="s">
        <v>1284</v>
      </c>
    </row>
    <row r="2478" spans="51:75" x14ac:dyDescent="0.3">
      <c r="AY2478" s="124" t="e">
        <f>VLOOKUP(C2478,#REF!, 2,FALSE)</f>
        <v>#REF!</v>
      </c>
      <c r="BM2478" s="97" t="s">
        <v>6128</v>
      </c>
      <c r="BN2478" s="97" t="s">
        <v>1342</v>
      </c>
      <c r="BO2478" s="97" t="s">
        <v>6129</v>
      </c>
      <c r="BU2478" s="97" t="s">
        <v>6128</v>
      </c>
      <c r="BV2478" s="97" t="s">
        <v>1342</v>
      </c>
      <c r="BW2478" s="97" t="s">
        <v>6129</v>
      </c>
    </row>
    <row r="2479" spans="51:75" x14ac:dyDescent="0.3">
      <c r="AY2479" s="124" t="e">
        <f>VLOOKUP(C2479,#REF!, 2,FALSE)</f>
        <v>#REF!</v>
      </c>
      <c r="BM2479" s="97" t="s">
        <v>6130</v>
      </c>
      <c r="BN2479" s="97" t="s">
        <v>16969</v>
      </c>
      <c r="BO2479" s="97" t="s">
        <v>1190</v>
      </c>
      <c r="BU2479" s="97" t="s">
        <v>6130</v>
      </c>
      <c r="BV2479" s="97" t="s">
        <v>16969</v>
      </c>
      <c r="BW2479" s="97" t="s">
        <v>1190</v>
      </c>
    </row>
    <row r="2480" spans="51:75" x14ac:dyDescent="0.3">
      <c r="AY2480" s="124" t="e">
        <f>VLOOKUP(C2480,#REF!, 2,FALSE)</f>
        <v>#REF!</v>
      </c>
      <c r="BM2480" s="97" t="s">
        <v>6131</v>
      </c>
      <c r="BN2480" s="97" t="s">
        <v>3003</v>
      </c>
      <c r="BO2480" s="97" t="s">
        <v>2983</v>
      </c>
      <c r="BU2480" s="97" t="s">
        <v>6131</v>
      </c>
      <c r="BV2480" s="97" t="s">
        <v>3003</v>
      </c>
      <c r="BW2480" s="97" t="s">
        <v>2983</v>
      </c>
    </row>
    <row r="2481" spans="51:75" x14ac:dyDescent="0.3">
      <c r="AY2481" s="124" t="e">
        <f>VLOOKUP(C2481,#REF!, 2,FALSE)</f>
        <v>#REF!</v>
      </c>
      <c r="BM2481" s="97" t="s">
        <v>6132</v>
      </c>
      <c r="BN2481" s="97" t="s">
        <v>3003</v>
      </c>
      <c r="BO2481" s="97" t="s">
        <v>2983</v>
      </c>
      <c r="BU2481" s="97" t="s">
        <v>6132</v>
      </c>
      <c r="BV2481" s="97" t="s">
        <v>3003</v>
      </c>
      <c r="BW2481" s="97" t="s">
        <v>2983</v>
      </c>
    </row>
    <row r="2482" spans="51:75" x14ac:dyDescent="0.3">
      <c r="AY2482" s="124" t="e">
        <f>VLOOKUP(C2482,#REF!, 2,FALSE)</f>
        <v>#REF!</v>
      </c>
      <c r="BM2482" s="97" t="s">
        <v>6133</v>
      </c>
      <c r="BN2482" s="97" t="s">
        <v>3237</v>
      </c>
      <c r="BO2482" s="97" t="s">
        <v>2983</v>
      </c>
      <c r="BU2482" s="97" t="s">
        <v>6133</v>
      </c>
      <c r="BV2482" s="97" t="s">
        <v>3237</v>
      </c>
      <c r="BW2482" s="97" t="s">
        <v>2983</v>
      </c>
    </row>
    <row r="2483" spans="51:75" x14ac:dyDescent="0.3">
      <c r="AY2483" s="124" t="e">
        <f>VLOOKUP(C2483,#REF!, 2,FALSE)</f>
        <v>#REF!</v>
      </c>
      <c r="BM2483" s="97" t="s">
        <v>6134</v>
      </c>
      <c r="BN2483" s="97" t="s">
        <v>3237</v>
      </c>
      <c r="BO2483" s="97" t="s">
        <v>1334</v>
      </c>
      <c r="BU2483" s="97" t="s">
        <v>6134</v>
      </c>
      <c r="BV2483" s="97" t="s">
        <v>3237</v>
      </c>
      <c r="BW2483" s="97" t="s">
        <v>1334</v>
      </c>
    </row>
    <row r="2484" spans="51:75" x14ac:dyDescent="0.3">
      <c r="AY2484" s="124" t="e">
        <f>VLOOKUP(C2484,#REF!, 2,FALSE)</f>
        <v>#REF!</v>
      </c>
      <c r="BM2484" s="97" t="s">
        <v>6135</v>
      </c>
      <c r="BN2484" s="97" t="s">
        <v>3237</v>
      </c>
      <c r="BO2484" s="97" t="s">
        <v>6136</v>
      </c>
      <c r="BU2484" s="97" t="s">
        <v>6135</v>
      </c>
      <c r="BV2484" s="97" t="s">
        <v>3237</v>
      </c>
      <c r="BW2484" s="97" t="s">
        <v>6136</v>
      </c>
    </row>
    <row r="2485" spans="51:75" x14ac:dyDescent="0.3">
      <c r="AY2485" s="124" t="e">
        <f>VLOOKUP(C2485,#REF!, 2,FALSE)</f>
        <v>#REF!</v>
      </c>
      <c r="BM2485" s="97" t="s">
        <v>6137</v>
      </c>
      <c r="BN2485" s="97" t="s">
        <v>2979</v>
      </c>
      <c r="BO2485" s="97" t="s">
        <v>2983</v>
      </c>
      <c r="BU2485" s="97" t="s">
        <v>6137</v>
      </c>
      <c r="BV2485" s="97" t="s">
        <v>2979</v>
      </c>
      <c r="BW2485" s="97" t="s">
        <v>2983</v>
      </c>
    </row>
    <row r="2486" spans="51:75" x14ac:dyDescent="0.3">
      <c r="AY2486" s="124" t="e">
        <f>VLOOKUP(C2486,#REF!, 2,FALSE)</f>
        <v>#REF!</v>
      </c>
      <c r="BM2486" s="97" t="s">
        <v>6138</v>
      </c>
      <c r="BN2486" s="97" t="s">
        <v>3000</v>
      </c>
      <c r="BO2486" s="97" t="s">
        <v>1786</v>
      </c>
      <c r="BU2486" s="97" t="s">
        <v>6138</v>
      </c>
      <c r="BV2486" s="97" t="s">
        <v>3000</v>
      </c>
      <c r="BW2486" s="97" t="s">
        <v>1786</v>
      </c>
    </row>
    <row r="2487" spans="51:75" x14ac:dyDescent="0.3">
      <c r="AY2487" s="124" t="e">
        <f>VLOOKUP(C2487,#REF!, 2,FALSE)</f>
        <v>#REF!</v>
      </c>
      <c r="BM2487" s="97" t="s">
        <v>6139</v>
      </c>
      <c r="BN2487" s="97" t="s">
        <v>2983</v>
      </c>
      <c r="BO2487" s="97" t="s">
        <v>2983</v>
      </c>
      <c r="BU2487" s="97" t="s">
        <v>6139</v>
      </c>
      <c r="BV2487" s="97" t="s">
        <v>2983</v>
      </c>
      <c r="BW2487" s="97" t="s">
        <v>2983</v>
      </c>
    </row>
    <row r="2488" spans="51:75" x14ac:dyDescent="0.3">
      <c r="AY2488" s="124" t="e">
        <f>VLOOKUP(C2488,#REF!, 2,FALSE)</f>
        <v>#REF!</v>
      </c>
      <c r="BM2488" s="97" t="s">
        <v>6140</v>
      </c>
      <c r="BN2488" s="97" t="s">
        <v>2983</v>
      </c>
      <c r="BO2488" s="97" t="s">
        <v>6141</v>
      </c>
      <c r="BU2488" s="97" t="s">
        <v>6140</v>
      </c>
      <c r="BV2488" s="97" t="s">
        <v>2983</v>
      </c>
      <c r="BW2488" s="97" t="s">
        <v>6141</v>
      </c>
    </row>
    <row r="2489" spans="51:75" x14ac:dyDescent="0.3">
      <c r="AY2489" s="124" t="e">
        <f>VLOOKUP(C2489,#REF!, 2,FALSE)</f>
        <v>#REF!</v>
      </c>
      <c r="BM2489" s="97" t="s">
        <v>6142</v>
      </c>
      <c r="BN2489" s="97" t="s">
        <v>657</v>
      </c>
      <c r="BO2489" s="97" t="s">
        <v>2256</v>
      </c>
      <c r="BU2489" s="97" t="s">
        <v>6142</v>
      </c>
      <c r="BV2489" s="97" t="s">
        <v>657</v>
      </c>
      <c r="BW2489" s="97" t="s">
        <v>2256</v>
      </c>
    </row>
    <row r="2490" spans="51:75" x14ac:dyDescent="0.3">
      <c r="AY2490" s="124" t="e">
        <f>VLOOKUP(C2490,#REF!, 2,FALSE)</f>
        <v>#REF!</v>
      </c>
      <c r="BM2490" s="97" t="s">
        <v>6143</v>
      </c>
      <c r="BN2490" s="97" t="s">
        <v>3191</v>
      </c>
      <c r="BO2490" s="97" t="s">
        <v>6144</v>
      </c>
      <c r="BU2490" s="97" t="s">
        <v>6143</v>
      </c>
      <c r="BV2490" s="97" t="s">
        <v>3191</v>
      </c>
      <c r="BW2490" s="97" t="s">
        <v>6144</v>
      </c>
    </row>
    <row r="2491" spans="51:75" x14ac:dyDescent="0.3">
      <c r="AY2491" s="124" t="e">
        <f>VLOOKUP(C2491,#REF!, 2,FALSE)</f>
        <v>#REF!</v>
      </c>
      <c r="BM2491" s="97" t="s">
        <v>6145</v>
      </c>
      <c r="BN2491" s="97" t="s">
        <v>3043</v>
      </c>
      <c r="BO2491" s="97" t="s">
        <v>5913</v>
      </c>
      <c r="BU2491" s="97" t="s">
        <v>6145</v>
      </c>
      <c r="BV2491" s="97" t="s">
        <v>3043</v>
      </c>
      <c r="BW2491" s="97" t="s">
        <v>5913</v>
      </c>
    </row>
    <row r="2492" spans="51:75" x14ac:dyDescent="0.3">
      <c r="AY2492" s="124" t="e">
        <f>VLOOKUP(C2492,#REF!, 2,FALSE)</f>
        <v>#REF!</v>
      </c>
      <c r="BM2492" s="97" t="s">
        <v>6146</v>
      </c>
      <c r="BN2492" s="97" t="s">
        <v>1139</v>
      </c>
      <c r="BO2492" s="97" t="s">
        <v>6147</v>
      </c>
      <c r="BU2492" s="97" t="s">
        <v>6146</v>
      </c>
      <c r="BV2492" s="97" t="s">
        <v>1139</v>
      </c>
      <c r="BW2492" s="97" t="s">
        <v>6147</v>
      </c>
    </row>
    <row r="2493" spans="51:75" x14ac:dyDescent="0.3">
      <c r="AY2493" s="124" t="e">
        <f>VLOOKUP(C2493,#REF!, 2,FALSE)</f>
        <v>#REF!</v>
      </c>
      <c r="BM2493" s="97" t="s">
        <v>6148</v>
      </c>
      <c r="BN2493" s="97" t="s">
        <v>3191</v>
      </c>
      <c r="BO2493" s="97" t="s">
        <v>6149</v>
      </c>
      <c r="BU2493" s="97" t="s">
        <v>6148</v>
      </c>
      <c r="BV2493" s="97" t="s">
        <v>3191</v>
      </c>
      <c r="BW2493" s="97" t="s">
        <v>6149</v>
      </c>
    </row>
    <row r="2494" spans="51:75" x14ac:dyDescent="0.3">
      <c r="AY2494" s="124" t="e">
        <f>VLOOKUP(C2494,#REF!, 2,FALSE)</f>
        <v>#REF!</v>
      </c>
      <c r="BM2494" s="97" t="s">
        <v>6150</v>
      </c>
      <c r="BN2494" s="97" t="s">
        <v>1139</v>
      </c>
      <c r="BO2494" s="97" t="s">
        <v>6151</v>
      </c>
      <c r="BU2494" s="97" t="s">
        <v>6150</v>
      </c>
      <c r="BV2494" s="97" t="s">
        <v>1139</v>
      </c>
      <c r="BW2494" s="97" t="s">
        <v>6151</v>
      </c>
    </row>
    <row r="2495" spans="51:75" x14ac:dyDescent="0.3">
      <c r="AY2495" s="124" t="e">
        <f>VLOOKUP(C2495,#REF!, 2,FALSE)</f>
        <v>#REF!</v>
      </c>
      <c r="BM2495" s="97" t="s">
        <v>139</v>
      </c>
      <c r="BN2495" s="97" t="s">
        <v>1342</v>
      </c>
      <c r="BO2495" s="97" t="s">
        <v>3787</v>
      </c>
      <c r="BU2495" s="97" t="s">
        <v>139</v>
      </c>
      <c r="BV2495" s="97" t="s">
        <v>1342</v>
      </c>
      <c r="BW2495" s="97" t="s">
        <v>3787</v>
      </c>
    </row>
    <row r="2496" spans="51:75" x14ac:dyDescent="0.3">
      <c r="AY2496" s="124" t="e">
        <f>VLOOKUP(C2496,#REF!, 2,FALSE)</f>
        <v>#REF!</v>
      </c>
      <c r="BM2496" s="97" t="s">
        <v>6152</v>
      </c>
      <c r="BN2496" s="97" t="s">
        <v>849</v>
      </c>
      <c r="BO2496" s="97" t="s">
        <v>2642</v>
      </c>
      <c r="BU2496" s="97" t="s">
        <v>6152</v>
      </c>
      <c r="BV2496" s="97" t="s">
        <v>849</v>
      </c>
      <c r="BW2496" s="97" t="s">
        <v>2642</v>
      </c>
    </row>
    <row r="2497" spans="51:75" x14ac:dyDescent="0.3">
      <c r="AY2497" s="124" t="e">
        <f>VLOOKUP(C2497,#REF!, 2,FALSE)</f>
        <v>#REF!</v>
      </c>
      <c r="BM2497" s="97" t="s">
        <v>6153</v>
      </c>
      <c r="BN2497" s="97" t="s">
        <v>3191</v>
      </c>
      <c r="BO2497" s="97" t="s">
        <v>6155</v>
      </c>
      <c r="BU2497" s="97" t="s">
        <v>6153</v>
      </c>
      <c r="BV2497" s="97" t="s">
        <v>3191</v>
      </c>
      <c r="BW2497" s="97" t="s">
        <v>6155</v>
      </c>
    </row>
    <row r="2498" spans="51:75" x14ac:dyDescent="0.3">
      <c r="AY2498" s="124" t="e">
        <f>VLOOKUP(C2498,#REF!, 2,FALSE)</f>
        <v>#REF!</v>
      </c>
      <c r="BM2498" s="97" t="s">
        <v>6156</v>
      </c>
      <c r="BN2498" s="97" t="s">
        <v>1139</v>
      </c>
      <c r="BO2498" s="97" t="s">
        <v>2642</v>
      </c>
      <c r="BU2498" s="97" t="s">
        <v>6156</v>
      </c>
      <c r="BV2498" s="97" t="s">
        <v>1139</v>
      </c>
      <c r="BW2498" s="97" t="s">
        <v>2642</v>
      </c>
    </row>
    <row r="2499" spans="51:75" x14ac:dyDescent="0.3">
      <c r="AY2499" s="124" t="e">
        <f>VLOOKUP(C2499,#REF!, 2,FALSE)</f>
        <v>#REF!</v>
      </c>
      <c r="BM2499" s="97" t="s">
        <v>6157</v>
      </c>
      <c r="BN2499" s="97" t="s">
        <v>3191</v>
      </c>
      <c r="BO2499" s="97" t="s">
        <v>4152</v>
      </c>
      <c r="BU2499" s="97" t="s">
        <v>6157</v>
      </c>
      <c r="BV2499" s="97" t="s">
        <v>3191</v>
      </c>
      <c r="BW2499" s="97" t="s">
        <v>4152</v>
      </c>
    </row>
    <row r="2500" spans="51:75" x14ac:dyDescent="0.3">
      <c r="AY2500" s="124" t="e">
        <f>VLOOKUP(C2500,#REF!, 2,FALSE)</f>
        <v>#REF!</v>
      </c>
      <c r="BM2500" s="97" t="s">
        <v>6159</v>
      </c>
      <c r="BN2500" s="97" t="s">
        <v>16971</v>
      </c>
      <c r="BO2500" s="97" t="s">
        <v>1284</v>
      </c>
      <c r="BU2500" s="97" t="s">
        <v>6159</v>
      </c>
      <c r="BV2500" s="97" t="s">
        <v>16971</v>
      </c>
      <c r="BW2500" s="97" t="s">
        <v>1284</v>
      </c>
    </row>
    <row r="2501" spans="51:75" x14ac:dyDescent="0.3">
      <c r="AY2501" s="124" t="e">
        <f>VLOOKUP(C2501,#REF!, 2,FALSE)</f>
        <v>#REF!</v>
      </c>
      <c r="BM2501" s="97" t="s">
        <v>6160</v>
      </c>
      <c r="BN2501" s="97" t="s">
        <v>657</v>
      </c>
      <c r="BO2501" s="97" t="s">
        <v>6162</v>
      </c>
      <c r="BU2501" s="97" t="s">
        <v>6160</v>
      </c>
      <c r="BV2501" s="97" t="s">
        <v>657</v>
      </c>
      <c r="BW2501" s="97" t="s">
        <v>6162</v>
      </c>
    </row>
    <row r="2502" spans="51:75" x14ac:dyDescent="0.3">
      <c r="AY2502" s="124" t="e">
        <f>VLOOKUP(C2502,#REF!, 2,FALSE)</f>
        <v>#REF!</v>
      </c>
      <c r="BM2502" s="97" t="s">
        <v>6163</v>
      </c>
      <c r="BN2502" s="97" t="s">
        <v>3191</v>
      </c>
      <c r="BO2502" s="97" t="s">
        <v>6164</v>
      </c>
      <c r="BU2502" s="97" t="s">
        <v>6163</v>
      </c>
      <c r="BV2502" s="97" t="s">
        <v>3191</v>
      </c>
      <c r="BW2502" s="97" t="s">
        <v>6164</v>
      </c>
    </row>
    <row r="2503" spans="51:75" x14ac:dyDescent="0.3">
      <c r="AY2503" s="124" t="e">
        <f>VLOOKUP(C2503,#REF!, 2,FALSE)</f>
        <v>#REF!</v>
      </c>
      <c r="BM2503" s="97" t="s">
        <v>6165</v>
      </c>
      <c r="BN2503" s="97" t="s">
        <v>657</v>
      </c>
      <c r="BO2503" s="97" t="s">
        <v>6166</v>
      </c>
      <c r="BU2503" s="97" t="s">
        <v>6165</v>
      </c>
      <c r="BV2503" s="97" t="s">
        <v>657</v>
      </c>
      <c r="BW2503" s="97" t="s">
        <v>6166</v>
      </c>
    </row>
    <row r="2504" spans="51:75" x14ac:dyDescent="0.3">
      <c r="AY2504" s="124" t="e">
        <f>VLOOKUP(C2504,#REF!, 2,FALSE)</f>
        <v>#REF!</v>
      </c>
      <c r="BM2504" s="97" t="s">
        <v>1134</v>
      </c>
      <c r="BN2504" s="97" t="s">
        <v>1272</v>
      </c>
      <c r="BO2504" s="97" t="s">
        <v>6167</v>
      </c>
      <c r="BU2504" s="97" t="s">
        <v>1134</v>
      </c>
      <c r="BV2504" s="97" t="s">
        <v>1272</v>
      </c>
      <c r="BW2504" s="97" t="s">
        <v>6167</v>
      </c>
    </row>
    <row r="2505" spans="51:75" x14ac:dyDescent="0.3">
      <c r="AY2505" s="124" t="e">
        <f>VLOOKUP(C2505,#REF!, 2,FALSE)</f>
        <v>#REF!</v>
      </c>
      <c r="BM2505" s="97" t="s">
        <v>6168</v>
      </c>
      <c r="BN2505" s="97" t="s">
        <v>715</v>
      </c>
      <c r="BO2505" s="97" t="s">
        <v>2983</v>
      </c>
      <c r="BU2505" s="97" t="s">
        <v>6168</v>
      </c>
      <c r="BV2505" s="97" t="s">
        <v>715</v>
      </c>
      <c r="BW2505" s="97" t="s">
        <v>2983</v>
      </c>
    </row>
    <row r="2506" spans="51:75" x14ac:dyDescent="0.3">
      <c r="AY2506" s="124" t="e">
        <f>VLOOKUP(C2506,#REF!, 2,FALSE)</f>
        <v>#REF!</v>
      </c>
      <c r="BM2506" s="97" t="s">
        <v>6169</v>
      </c>
      <c r="BN2506" s="97" t="s">
        <v>849</v>
      </c>
      <c r="BO2506" s="97" t="s">
        <v>6170</v>
      </c>
      <c r="BU2506" s="97" t="s">
        <v>6169</v>
      </c>
      <c r="BV2506" s="97" t="s">
        <v>849</v>
      </c>
      <c r="BW2506" s="97" t="s">
        <v>6170</v>
      </c>
    </row>
    <row r="2507" spans="51:75" x14ac:dyDescent="0.3">
      <c r="AY2507" s="124" t="e">
        <f>VLOOKUP(C2507,#REF!, 2,FALSE)</f>
        <v>#REF!</v>
      </c>
      <c r="BM2507" s="97" t="s">
        <v>6171</v>
      </c>
      <c r="BN2507" s="97" t="s">
        <v>2983</v>
      </c>
      <c r="BO2507" s="97" t="s">
        <v>770</v>
      </c>
      <c r="BU2507" s="97" t="s">
        <v>6171</v>
      </c>
      <c r="BV2507" s="97" t="s">
        <v>2983</v>
      </c>
      <c r="BW2507" s="97" t="s">
        <v>770</v>
      </c>
    </row>
    <row r="2508" spans="51:75" x14ac:dyDescent="0.3">
      <c r="AY2508" s="124" t="e">
        <f>VLOOKUP(C2508,#REF!, 2,FALSE)</f>
        <v>#REF!</v>
      </c>
      <c r="BM2508" s="97" t="s">
        <v>6172</v>
      </c>
      <c r="BN2508" s="97" t="s">
        <v>655</v>
      </c>
      <c r="BO2508" s="97" t="s">
        <v>6173</v>
      </c>
      <c r="BU2508" s="97" t="s">
        <v>6172</v>
      </c>
      <c r="BV2508" s="97" t="s">
        <v>655</v>
      </c>
      <c r="BW2508" s="97" t="s">
        <v>6173</v>
      </c>
    </row>
    <row r="2509" spans="51:75" x14ac:dyDescent="0.3">
      <c r="AY2509" s="124" t="e">
        <f>VLOOKUP(C2509,#REF!, 2,FALSE)</f>
        <v>#REF!</v>
      </c>
      <c r="BM2509" s="97" t="s">
        <v>6174</v>
      </c>
      <c r="BN2509" s="97" t="s">
        <v>657</v>
      </c>
      <c r="BO2509" s="97" t="s">
        <v>6176</v>
      </c>
      <c r="BU2509" s="97" t="s">
        <v>6174</v>
      </c>
      <c r="BV2509" s="97" t="s">
        <v>657</v>
      </c>
      <c r="BW2509" s="97" t="s">
        <v>6176</v>
      </c>
    </row>
    <row r="2510" spans="51:75" x14ac:dyDescent="0.3">
      <c r="AY2510" s="124" t="e">
        <f>VLOOKUP(C2510,#REF!, 2,FALSE)</f>
        <v>#REF!</v>
      </c>
      <c r="BM2510" s="97" t="s">
        <v>6177</v>
      </c>
      <c r="BN2510" s="97" t="s">
        <v>3191</v>
      </c>
      <c r="BO2510" s="97" t="s">
        <v>6178</v>
      </c>
      <c r="BU2510" s="97" t="s">
        <v>6177</v>
      </c>
      <c r="BV2510" s="97" t="s">
        <v>3191</v>
      </c>
      <c r="BW2510" s="97" t="s">
        <v>6178</v>
      </c>
    </row>
    <row r="2511" spans="51:75" x14ac:dyDescent="0.3">
      <c r="AY2511" s="124" t="e">
        <f>VLOOKUP(C2511,#REF!, 2,FALSE)</f>
        <v>#REF!</v>
      </c>
      <c r="BM2511" s="97" t="s">
        <v>1135</v>
      </c>
      <c r="BN2511" s="97" t="s">
        <v>16969</v>
      </c>
      <c r="BO2511" s="97" t="s">
        <v>2983</v>
      </c>
      <c r="BU2511" s="97" t="s">
        <v>1135</v>
      </c>
      <c r="BV2511" s="97" t="s">
        <v>16969</v>
      </c>
      <c r="BW2511" s="97" t="s">
        <v>2983</v>
      </c>
    </row>
    <row r="2512" spans="51:75" x14ac:dyDescent="0.3">
      <c r="AY2512" s="124" t="e">
        <f>VLOOKUP(C2512,#REF!, 2,FALSE)</f>
        <v>#REF!</v>
      </c>
      <c r="BM2512" s="97" t="s">
        <v>6179</v>
      </c>
      <c r="BN2512" s="97" t="s">
        <v>3000</v>
      </c>
      <c r="BO2512" s="97" t="s">
        <v>1833</v>
      </c>
      <c r="BU2512" s="97" t="s">
        <v>6179</v>
      </c>
      <c r="BV2512" s="97" t="s">
        <v>3000</v>
      </c>
      <c r="BW2512" s="97" t="s">
        <v>1833</v>
      </c>
    </row>
    <row r="2513" spans="51:75" x14ac:dyDescent="0.3">
      <c r="AY2513" s="124" t="e">
        <f>VLOOKUP(C2513,#REF!, 2,FALSE)</f>
        <v>#REF!</v>
      </c>
      <c r="BM2513" s="97" t="s">
        <v>6180</v>
      </c>
      <c r="BN2513" s="97" t="s">
        <v>3237</v>
      </c>
      <c r="BO2513" s="97" t="s">
        <v>2692</v>
      </c>
      <c r="BU2513" s="97" t="s">
        <v>6180</v>
      </c>
      <c r="BV2513" s="97" t="s">
        <v>3237</v>
      </c>
      <c r="BW2513" s="97" t="s">
        <v>2692</v>
      </c>
    </row>
    <row r="2514" spans="51:75" x14ac:dyDescent="0.3">
      <c r="AY2514" s="124" t="e">
        <f>VLOOKUP(C2514,#REF!, 2,FALSE)</f>
        <v>#REF!</v>
      </c>
      <c r="BM2514" s="97" t="s">
        <v>1136</v>
      </c>
      <c r="BN2514" s="97" t="s">
        <v>3191</v>
      </c>
      <c r="BO2514" s="97" t="s">
        <v>6181</v>
      </c>
      <c r="BU2514" s="97" t="s">
        <v>1136</v>
      </c>
      <c r="BV2514" s="97" t="s">
        <v>3191</v>
      </c>
      <c r="BW2514" s="97" t="s">
        <v>6181</v>
      </c>
    </row>
    <row r="2515" spans="51:75" x14ac:dyDescent="0.3">
      <c r="AY2515" s="124" t="e">
        <f>VLOOKUP(C2515,#REF!, 2,FALSE)</f>
        <v>#REF!</v>
      </c>
      <c r="BM2515" s="97" t="s">
        <v>6182</v>
      </c>
      <c r="BN2515" s="97" t="s">
        <v>1342</v>
      </c>
      <c r="BO2515" s="97" t="s">
        <v>6183</v>
      </c>
      <c r="BU2515" s="97" t="s">
        <v>6182</v>
      </c>
      <c r="BV2515" s="97" t="s">
        <v>1342</v>
      </c>
      <c r="BW2515" s="97" t="s">
        <v>6183</v>
      </c>
    </row>
    <row r="2516" spans="51:75" x14ac:dyDescent="0.3">
      <c r="AY2516" s="124" t="e">
        <f>VLOOKUP(C2516,#REF!, 2,FALSE)</f>
        <v>#REF!</v>
      </c>
      <c r="BM2516" s="97" t="s">
        <v>6184</v>
      </c>
      <c r="BN2516" s="97" t="s">
        <v>658</v>
      </c>
      <c r="BO2516" s="97" t="s">
        <v>955</v>
      </c>
      <c r="BU2516" s="97" t="s">
        <v>6184</v>
      </c>
      <c r="BV2516" s="97" t="s">
        <v>658</v>
      </c>
      <c r="BW2516" s="97" t="s">
        <v>955</v>
      </c>
    </row>
    <row r="2517" spans="51:75" x14ac:dyDescent="0.3">
      <c r="AY2517" s="124" t="e">
        <f>VLOOKUP(C2517,#REF!, 2,FALSE)</f>
        <v>#REF!</v>
      </c>
      <c r="BM2517" s="97" t="s">
        <v>6185</v>
      </c>
      <c r="BN2517" s="97" t="s">
        <v>1342</v>
      </c>
      <c r="BO2517" s="97" t="s">
        <v>3224</v>
      </c>
      <c r="BU2517" s="97" t="s">
        <v>6185</v>
      </c>
      <c r="BV2517" s="97" t="s">
        <v>1342</v>
      </c>
      <c r="BW2517" s="97" t="s">
        <v>3224</v>
      </c>
    </row>
    <row r="2518" spans="51:75" x14ac:dyDescent="0.3">
      <c r="AY2518" s="124" t="e">
        <f>VLOOKUP(C2518,#REF!, 2,FALSE)</f>
        <v>#REF!</v>
      </c>
      <c r="BM2518" s="97" t="s">
        <v>6187</v>
      </c>
      <c r="BN2518" s="97" t="s">
        <v>2983</v>
      </c>
      <c r="BO2518" s="97" t="s">
        <v>6188</v>
      </c>
      <c r="BU2518" s="97" t="s">
        <v>6187</v>
      </c>
      <c r="BV2518" s="97" t="s">
        <v>2983</v>
      </c>
      <c r="BW2518" s="97" t="s">
        <v>6188</v>
      </c>
    </row>
    <row r="2519" spans="51:75" x14ac:dyDescent="0.3">
      <c r="AY2519" s="124" t="e">
        <f>VLOOKUP(C2519,#REF!, 2,FALSE)</f>
        <v>#REF!</v>
      </c>
      <c r="BM2519" s="97" t="s">
        <v>6189</v>
      </c>
      <c r="BN2519" s="97" t="s">
        <v>3095</v>
      </c>
      <c r="BO2519" s="97" t="s">
        <v>6190</v>
      </c>
      <c r="BU2519" s="97" t="s">
        <v>6189</v>
      </c>
      <c r="BV2519" s="97" t="s">
        <v>3095</v>
      </c>
      <c r="BW2519" s="97" t="s">
        <v>6190</v>
      </c>
    </row>
    <row r="2520" spans="51:75" x14ac:dyDescent="0.3">
      <c r="AY2520" s="124" t="e">
        <f>VLOOKUP(C2520,#REF!, 2,FALSE)</f>
        <v>#REF!</v>
      </c>
      <c r="BM2520" s="97" t="s">
        <v>6191</v>
      </c>
      <c r="BN2520" s="97" t="s">
        <v>3003</v>
      </c>
      <c r="BO2520" s="97" t="s">
        <v>2983</v>
      </c>
      <c r="BU2520" s="97" t="s">
        <v>6191</v>
      </c>
      <c r="BV2520" s="97" t="s">
        <v>3003</v>
      </c>
      <c r="BW2520" s="97" t="s">
        <v>2983</v>
      </c>
    </row>
    <row r="2521" spans="51:75" x14ac:dyDescent="0.3">
      <c r="AY2521" s="124" t="e">
        <f>VLOOKUP(C2521,#REF!, 2,FALSE)</f>
        <v>#REF!</v>
      </c>
      <c r="BM2521" s="97" t="s">
        <v>6192</v>
      </c>
      <c r="BN2521" s="97" t="s">
        <v>3003</v>
      </c>
      <c r="BO2521" s="97" t="s">
        <v>2983</v>
      </c>
      <c r="BU2521" s="97" t="s">
        <v>6192</v>
      </c>
      <c r="BV2521" s="97" t="s">
        <v>3003</v>
      </c>
      <c r="BW2521" s="97" t="s">
        <v>2983</v>
      </c>
    </row>
    <row r="2522" spans="51:75" x14ac:dyDescent="0.3">
      <c r="AY2522" s="124" t="e">
        <f>VLOOKUP(C2522,#REF!, 2,FALSE)</f>
        <v>#REF!</v>
      </c>
      <c r="BM2522" s="97" t="s">
        <v>6193</v>
      </c>
      <c r="BN2522" s="97" t="s">
        <v>3237</v>
      </c>
      <c r="BO2522" s="97" t="s">
        <v>6194</v>
      </c>
      <c r="BU2522" s="97" t="s">
        <v>6193</v>
      </c>
      <c r="BV2522" s="97" t="s">
        <v>3237</v>
      </c>
      <c r="BW2522" s="97" t="s">
        <v>6194</v>
      </c>
    </row>
    <row r="2523" spans="51:75" x14ac:dyDescent="0.3">
      <c r="AY2523" s="124" t="e">
        <f>VLOOKUP(C2523,#REF!, 2,FALSE)</f>
        <v>#REF!</v>
      </c>
      <c r="BM2523" s="97" t="s">
        <v>6195</v>
      </c>
      <c r="BN2523" s="97" t="s">
        <v>16969</v>
      </c>
      <c r="BO2523" s="97" t="s">
        <v>6196</v>
      </c>
      <c r="BU2523" s="97" t="s">
        <v>6195</v>
      </c>
      <c r="BV2523" s="97" t="s">
        <v>16969</v>
      </c>
      <c r="BW2523" s="97" t="s">
        <v>6196</v>
      </c>
    </row>
    <row r="2524" spans="51:75" x14ac:dyDescent="0.3">
      <c r="AY2524" s="124" t="e">
        <f>VLOOKUP(C2524,#REF!, 2,FALSE)</f>
        <v>#REF!</v>
      </c>
      <c r="BM2524" s="97" t="s">
        <v>6197</v>
      </c>
      <c r="BN2524" s="97" t="s">
        <v>3237</v>
      </c>
      <c r="BO2524" s="97" t="s">
        <v>6198</v>
      </c>
      <c r="BU2524" s="97" t="s">
        <v>6197</v>
      </c>
      <c r="BV2524" s="97" t="s">
        <v>3237</v>
      </c>
      <c r="BW2524" s="97" t="s">
        <v>6198</v>
      </c>
    </row>
    <row r="2525" spans="51:75" x14ac:dyDescent="0.3">
      <c r="AY2525" s="124" t="e">
        <f>VLOOKUP(C2525,#REF!, 2,FALSE)</f>
        <v>#REF!</v>
      </c>
      <c r="BM2525" s="97" t="s">
        <v>6199</v>
      </c>
      <c r="BN2525" s="97" t="s">
        <v>3003</v>
      </c>
      <c r="BO2525" s="97" t="s">
        <v>6200</v>
      </c>
      <c r="BU2525" s="97" t="s">
        <v>6199</v>
      </c>
      <c r="BV2525" s="97" t="s">
        <v>3003</v>
      </c>
      <c r="BW2525" s="97" t="s">
        <v>6200</v>
      </c>
    </row>
    <row r="2526" spans="51:75" x14ac:dyDescent="0.3">
      <c r="AY2526" s="124" t="e">
        <f>VLOOKUP(C2526,#REF!, 2,FALSE)</f>
        <v>#REF!</v>
      </c>
      <c r="BM2526" s="97" t="s">
        <v>6201</v>
      </c>
      <c r="BN2526" s="97" t="s">
        <v>3081</v>
      </c>
      <c r="BO2526" s="97" t="s">
        <v>2983</v>
      </c>
      <c r="BU2526" s="97" t="s">
        <v>6201</v>
      </c>
      <c r="BV2526" s="97" t="s">
        <v>3081</v>
      </c>
      <c r="BW2526" s="97" t="s">
        <v>2983</v>
      </c>
    </row>
    <row r="2527" spans="51:75" x14ac:dyDescent="0.3">
      <c r="AY2527" s="124" t="e">
        <f>VLOOKUP(C2527,#REF!, 2,FALSE)</f>
        <v>#REF!</v>
      </c>
      <c r="BM2527" s="97" t="s">
        <v>6202</v>
      </c>
      <c r="BN2527" s="97" t="s">
        <v>3085</v>
      </c>
      <c r="BO2527" s="97" t="s">
        <v>2983</v>
      </c>
      <c r="BU2527" s="97" t="s">
        <v>6202</v>
      </c>
      <c r="BV2527" s="97" t="s">
        <v>3085</v>
      </c>
      <c r="BW2527" s="97" t="s">
        <v>2983</v>
      </c>
    </row>
    <row r="2528" spans="51:75" x14ac:dyDescent="0.3">
      <c r="AY2528" s="124" t="e">
        <f>VLOOKUP(C2528,#REF!, 2,FALSE)</f>
        <v>#REF!</v>
      </c>
      <c r="BM2528" s="97" t="s">
        <v>6203</v>
      </c>
      <c r="BN2528" s="97" t="s">
        <v>3095</v>
      </c>
      <c r="BO2528" s="97" t="s">
        <v>770</v>
      </c>
      <c r="BU2528" s="97" t="s">
        <v>6203</v>
      </c>
      <c r="BV2528" s="97" t="s">
        <v>3095</v>
      </c>
      <c r="BW2528" s="97" t="s">
        <v>770</v>
      </c>
    </row>
    <row r="2529" spans="51:75" x14ac:dyDescent="0.3">
      <c r="AY2529" s="124" t="e">
        <f>VLOOKUP(C2529,#REF!, 2,FALSE)</f>
        <v>#REF!</v>
      </c>
      <c r="BM2529" s="97" t="s">
        <v>6204</v>
      </c>
      <c r="BN2529" s="97" t="s">
        <v>1269</v>
      </c>
      <c r="BO2529" s="97" t="s">
        <v>6205</v>
      </c>
      <c r="BU2529" s="97" t="s">
        <v>6204</v>
      </c>
      <c r="BV2529" s="97" t="s">
        <v>1269</v>
      </c>
      <c r="BW2529" s="97" t="s">
        <v>6205</v>
      </c>
    </row>
    <row r="2530" spans="51:75" x14ac:dyDescent="0.3">
      <c r="AY2530" s="124" t="e">
        <f>VLOOKUP(C2530,#REF!, 2,FALSE)</f>
        <v>#REF!</v>
      </c>
      <c r="BM2530" s="97" t="s">
        <v>6206</v>
      </c>
      <c r="BN2530" s="97" t="s">
        <v>3085</v>
      </c>
      <c r="BO2530" s="97" t="s">
        <v>2983</v>
      </c>
      <c r="BU2530" s="97" t="s">
        <v>6206</v>
      </c>
      <c r="BV2530" s="97" t="s">
        <v>3085</v>
      </c>
      <c r="BW2530" s="97" t="s">
        <v>2983</v>
      </c>
    </row>
    <row r="2531" spans="51:75" x14ac:dyDescent="0.3">
      <c r="AY2531" s="124" t="e">
        <f>VLOOKUP(C2531,#REF!, 2,FALSE)</f>
        <v>#REF!</v>
      </c>
      <c r="BM2531" s="97" t="s">
        <v>6207</v>
      </c>
      <c r="BN2531" s="97" t="s">
        <v>3191</v>
      </c>
      <c r="BO2531" s="97" t="s">
        <v>6208</v>
      </c>
      <c r="BU2531" s="97" t="s">
        <v>6207</v>
      </c>
      <c r="BV2531" s="97" t="s">
        <v>3191</v>
      </c>
      <c r="BW2531" s="97" t="s">
        <v>6208</v>
      </c>
    </row>
    <row r="2532" spans="51:75" x14ac:dyDescent="0.3">
      <c r="AY2532" s="124" t="e">
        <f>VLOOKUP(C2532,#REF!, 2,FALSE)</f>
        <v>#REF!</v>
      </c>
      <c r="BM2532" s="97" t="s">
        <v>6209</v>
      </c>
      <c r="BN2532" s="97" t="s">
        <v>705</v>
      </c>
      <c r="BO2532" s="97" t="s">
        <v>660</v>
      </c>
      <c r="BU2532" s="97" t="s">
        <v>6209</v>
      </c>
      <c r="BV2532" s="97" t="s">
        <v>705</v>
      </c>
      <c r="BW2532" s="97" t="s">
        <v>660</v>
      </c>
    </row>
    <row r="2533" spans="51:75" x14ac:dyDescent="0.3">
      <c r="AY2533" s="124" t="e">
        <f>VLOOKUP(C2533,#REF!, 2,FALSE)</f>
        <v>#REF!</v>
      </c>
      <c r="BM2533" s="97" t="s">
        <v>6210</v>
      </c>
      <c r="BN2533" s="97" t="s">
        <v>3003</v>
      </c>
      <c r="BO2533" s="97" t="s">
        <v>5158</v>
      </c>
      <c r="BU2533" s="97" t="s">
        <v>6210</v>
      </c>
      <c r="BV2533" s="97" t="s">
        <v>3003</v>
      </c>
      <c r="BW2533" s="97" t="s">
        <v>5158</v>
      </c>
    </row>
    <row r="2534" spans="51:75" x14ac:dyDescent="0.3">
      <c r="AY2534" s="124" t="e">
        <f>VLOOKUP(C2534,#REF!, 2,FALSE)</f>
        <v>#REF!</v>
      </c>
      <c r="BM2534" s="97" t="s">
        <v>6211</v>
      </c>
      <c r="BN2534" s="97" t="s">
        <v>623</v>
      </c>
      <c r="BO2534" s="97" t="s">
        <v>992</v>
      </c>
      <c r="BU2534" s="97" t="s">
        <v>6211</v>
      </c>
      <c r="BV2534" s="97" t="s">
        <v>623</v>
      </c>
      <c r="BW2534" s="97" t="s">
        <v>992</v>
      </c>
    </row>
    <row r="2535" spans="51:75" x14ac:dyDescent="0.3">
      <c r="AY2535" s="124" t="e">
        <f>VLOOKUP(C2535,#REF!, 2,FALSE)</f>
        <v>#REF!</v>
      </c>
      <c r="BM2535" s="97" t="s">
        <v>6213</v>
      </c>
      <c r="BN2535" s="97" t="s">
        <v>3003</v>
      </c>
      <c r="BO2535" s="97" t="s">
        <v>659</v>
      </c>
      <c r="BU2535" s="97" t="s">
        <v>6213</v>
      </c>
      <c r="BV2535" s="97" t="s">
        <v>3003</v>
      </c>
      <c r="BW2535" s="97" t="s">
        <v>659</v>
      </c>
    </row>
    <row r="2536" spans="51:75" x14ac:dyDescent="0.3">
      <c r="AY2536" s="124" t="e">
        <f>VLOOKUP(C2536,#REF!, 2,FALSE)</f>
        <v>#REF!</v>
      </c>
      <c r="BM2536" s="97" t="s">
        <v>6215</v>
      </c>
      <c r="BN2536" s="97" t="s">
        <v>625</v>
      </c>
      <c r="BO2536" s="97" t="s">
        <v>6216</v>
      </c>
      <c r="BU2536" s="97" t="s">
        <v>6215</v>
      </c>
      <c r="BV2536" s="97" t="s">
        <v>625</v>
      </c>
      <c r="BW2536" s="97" t="s">
        <v>6216</v>
      </c>
    </row>
    <row r="2537" spans="51:75" x14ac:dyDescent="0.3">
      <c r="AY2537" s="124" t="e">
        <f>VLOOKUP(C2537,#REF!, 2,FALSE)</f>
        <v>#REF!</v>
      </c>
      <c r="BM2537" s="97" t="s">
        <v>6217</v>
      </c>
      <c r="BN2537" s="97" t="s">
        <v>1342</v>
      </c>
      <c r="BO2537" s="97" t="s">
        <v>6218</v>
      </c>
      <c r="BU2537" s="97" t="s">
        <v>6217</v>
      </c>
      <c r="BV2537" s="97" t="s">
        <v>1342</v>
      </c>
      <c r="BW2537" s="97" t="s">
        <v>6218</v>
      </c>
    </row>
    <row r="2538" spans="51:75" x14ac:dyDescent="0.3">
      <c r="AY2538" s="124" t="e">
        <f>VLOOKUP(C2538,#REF!, 2,FALSE)</f>
        <v>#REF!</v>
      </c>
      <c r="BM2538" s="97" t="s">
        <v>6219</v>
      </c>
      <c r="BN2538" s="97" t="s">
        <v>705</v>
      </c>
      <c r="BO2538" s="97" t="s">
        <v>2371</v>
      </c>
      <c r="BU2538" s="97" t="s">
        <v>6219</v>
      </c>
      <c r="BV2538" s="97" t="s">
        <v>705</v>
      </c>
      <c r="BW2538" s="97" t="s">
        <v>2371</v>
      </c>
    </row>
    <row r="2539" spans="51:75" x14ac:dyDescent="0.3">
      <c r="AY2539" s="124" t="e">
        <f>VLOOKUP(C2539,#REF!, 2,FALSE)</f>
        <v>#REF!</v>
      </c>
      <c r="BM2539" s="97" t="s">
        <v>6220</v>
      </c>
      <c r="BN2539" s="97" t="s">
        <v>3191</v>
      </c>
      <c r="BO2539" s="97" t="s">
        <v>6222</v>
      </c>
      <c r="BU2539" s="97" t="s">
        <v>6220</v>
      </c>
      <c r="BV2539" s="97" t="s">
        <v>3191</v>
      </c>
      <c r="BW2539" s="97" t="s">
        <v>6222</v>
      </c>
    </row>
    <row r="2540" spans="51:75" x14ac:dyDescent="0.3">
      <c r="AY2540" s="124" t="e">
        <f>VLOOKUP(C2540,#REF!, 2,FALSE)</f>
        <v>#REF!</v>
      </c>
      <c r="BM2540" s="97" t="s">
        <v>6223</v>
      </c>
      <c r="BN2540" s="97" t="s">
        <v>619</v>
      </c>
      <c r="BO2540" s="97" t="s">
        <v>6225</v>
      </c>
      <c r="BU2540" s="97" t="s">
        <v>6223</v>
      </c>
      <c r="BV2540" s="97" t="s">
        <v>619</v>
      </c>
      <c r="BW2540" s="97" t="s">
        <v>6225</v>
      </c>
    </row>
    <row r="2541" spans="51:75" x14ac:dyDescent="0.3">
      <c r="AY2541" s="124" t="e">
        <f>VLOOKUP(C2541,#REF!, 2,FALSE)</f>
        <v>#REF!</v>
      </c>
      <c r="BM2541" s="97" t="s">
        <v>6227</v>
      </c>
      <c r="BN2541" s="97" t="s">
        <v>2983</v>
      </c>
      <c r="BO2541" s="97" t="s">
        <v>2983</v>
      </c>
      <c r="BU2541" s="97" t="s">
        <v>6227</v>
      </c>
      <c r="BV2541" s="97" t="s">
        <v>2983</v>
      </c>
      <c r="BW2541" s="97" t="s">
        <v>2983</v>
      </c>
    </row>
    <row r="2542" spans="51:75" x14ac:dyDescent="0.3">
      <c r="AY2542" s="124" t="e">
        <f>VLOOKUP(C2542,#REF!, 2,FALSE)</f>
        <v>#REF!</v>
      </c>
      <c r="BM2542" s="97" t="s">
        <v>6228</v>
      </c>
      <c r="BN2542" s="97" t="s">
        <v>731</v>
      </c>
      <c r="BO2542" s="97" t="s">
        <v>6230</v>
      </c>
      <c r="BU2542" s="97" t="s">
        <v>6228</v>
      </c>
      <c r="BV2542" s="97" t="s">
        <v>731</v>
      </c>
      <c r="BW2542" s="97" t="s">
        <v>6230</v>
      </c>
    </row>
    <row r="2543" spans="51:75" x14ac:dyDescent="0.3">
      <c r="AY2543" s="124" t="e">
        <f>VLOOKUP(C2543,#REF!, 2,FALSE)</f>
        <v>#REF!</v>
      </c>
      <c r="BM2543" s="97" t="s">
        <v>6232</v>
      </c>
      <c r="BN2543" s="97" t="s">
        <v>731</v>
      </c>
      <c r="BO2543" s="97" t="s">
        <v>3289</v>
      </c>
      <c r="BU2543" s="97" t="s">
        <v>6232</v>
      </c>
      <c r="BV2543" s="97" t="s">
        <v>731</v>
      </c>
      <c r="BW2543" s="97" t="s">
        <v>3289</v>
      </c>
    </row>
    <row r="2544" spans="51:75" x14ac:dyDescent="0.3">
      <c r="AY2544" s="124" t="e">
        <f>VLOOKUP(C2544,#REF!, 2,FALSE)</f>
        <v>#REF!</v>
      </c>
      <c r="BM2544" s="97" t="s">
        <v>6233</v>
      </c>
      <c r="BN2544" s="97" t="s">
        <v>849</v>
      </c>
      <c r="BO2544" s="97" t="s">
        <v>2983</v>
      </c>
      <c r="BU2544" s="97" t="s">
        <v>6233</v>
      </c>
      <c r="BV2544" s="97" t="s">
        <v>849</v>
      </c>
      <c r="BW2544" s="97" t="s">
        <v>2983</v>
      </c>
    </row>
    <row r="2545" spans="51:75" x14ac:dyDescent="0.3">
      <c r="AY2545" s="124" t="e">
        <f>VLOOKUP(C2545,#REF!, 2,FALSE)</f>
        <v>#REF!</v>
      </c>
      <c r="BM2545" s="97" t="s">
        <v>6234</v>
      </c>
      <c r="BN2545" s="97" t="s">
        <v>636</v>
      </c>
      <c r="BO2545" s="97" t="s">
        <v>6235</v>
      </c>
      <c r="BU2545" s="97" t="s">
        <v>6234</v>
      </c>
      <c r="BV2545" s="97" t="s">
        <v>636</v>
      </c>
      <c r="BW2545" s="97" t="s">
        <v>6235</v>
      </c>
    </row>
    <row r="2546" spans="51:75" x14ac:dyDescent="0.3">
      <c r="AY2546" s="124" t="e">
        <f>VLOOKUP(C2546,#REF!, 2,FALSE)</f>
        <v>#REF!</v>
      </c>
      <c r="BM2546" s="97" t="s">
        <v>6236</v>
      </c>
      <c r="BN2546" s="97" t="s">
        <v>849</v>
      </c>
      <c r="BO2546" s="97" t="s">
        <v>5320</v>
      </c>
      <c r="BU2546" s="97" t="s">
        <v>6236</v>
      </c>
      <c r="BV2546" s="97" t="s">
        <v>849</v>
      </c>
      <c r="BW2546" s="97" t="s">
        <v>5320</v>
      </c>
    </row>
    <row r="2547" spans="51:75" x14ac:dyDescent="0.3">
      <c r="AY2547" s="124" t="e">
        <f>VLOOKUP(C2547,#REF!, 2,FALSE)</f>
        <v>#REF!</v>
      </c>
      <c r="BM2547" s="97" t="s">
        <v>6237</v>
      </c>
      <c r="BN2547" s="97" t="s">
        <v>3237</v>
      </c>
      <c r="BO2547" s="97" t="s">
        <v>6231</v>
      </c>
      <c r="BU2547" s="97" t="s">
        <v>6237</v>
      </c>
      <c r="BV2547" s="97" t="s">
        <v>3237</v>
      </c>
      <c r="BW2547" s="97" t="s">
        <v>6231</v>
      </c>
    </row>
    <row r="2548" spans="51:75" x14ac:dyDescent="0.3">
      <c r="AY2548" s="124" t="e">
        <f>VLOOKUP(C2548,#REF!, 2,FALSE)</f>
        <v>#REF!</v>
      </c>
      <c r="BM2548" s="97" t="s">
        <v>6238</v>
      </c>
      <c r="BN2548" s="97" t="s">
        <v>3003</v>
      </c>
      <c r="BO2548" s="97" t="s">
        <v>770</v>
      </c>
      <c r="BU2548" s="97" t="s">
        <v>6238</v>
      </c>
      <c r="BV2548" s="97" t="s">
        <v>3003</v>
      </c>
      <c r="BW2548" s="97" t="s">
        <v>770</v>
      </c>
    </row>
    <row r="2549" spans="51:75" x14ac:dyDescent="0.3">
      <c r="AY2549" s="124" t="e">
        <f>VLOOKUP(C2549,#REF!, 2,FALSE)</f>
        <v>#REF!</v>
      </c>
      <c r="BM2549" s="97" t="s">
        <v>6239</v>
      </c>
      <c r="BN2549" s="97" t="s">
        <v>3081</v>
      </c>
      <c r="BO2549" s="97" t="s">
        <v>2983</v>
      </c>
      <c r="BU2549" s="97" t="s">
        <v>6239</v>
      </c>
      <c r="BV2549" s="97" t="s">
        <v>3081</v>
      </c>
      <c r="BW2549" s="97" t="s">
        <v>2983</v>
      </c>
    </row>
    <row r="2550" spans="51:75" x14ac:dyDescent="0.3">
      <c r="AY2550" s="124" t="e">
        <f>VLOOKUP(C2550,#REF!, 2,FALSE)</f>
        <v>#REF!</v>
      </c>
      <c r="BM2550" s="97" t="s">
        <v>6240</v>
      </c>
      <c r="BN2550" s="97" t="s">
        <v>3085</v>
      </c>
      <c r="BO2550" s="97" t="s">
        <v>770</v>
      </c>
      <c r="BU2550" s="97" t="s">
        <v>6240</v>
      </c>
      <c r="BV2550" s="97" t="s">
        <v>3085</v>
      </c>
      <c r="BW2550" s="97" t="s">
        <v>770</v>
      </c>
    </row>
    <row r="2551" spans="51:75" x14ac:dyDescent="0.3">
      <c r="AY2551" s="124" t="e">
        <f>VLOOKUP(C2551,#REF!, 2,FALSE)</f>
        <v>#REF!</v>
      </c>
      <c r="BM2551" s="97" t="s">
        <v>6241</v>
      </c>
      <c r="BN2551" s="97" t="s">
        <v>3081</v>
      </c>
      <c r="BO2551" s="97" t="s">
        <v>6242</v>
      </c>
      <c r="BU2551" s="97" t="s">
        <v>6241</v>
      </c>
      <c r="BV2551" s="97" t="s">
        <v>3081</v>
      </c>
      <c r="BW2551" s="97" t="s">
        <v>6242</v>
      </c>
    </row>
    <row r="2552" spans="51:75" x14ac:dyDescent="0.3">
      <c r="AY2552" s="124" t="e">
        <f>VLOOKUP(C2552,#REF!, 2,FALSE)</f>
        <v>#REF!</v>
      </c>
      <c r="BM2552" s="97" t="s">
        <v>6243</v>
      </c>
      <c r="BN2552" s="97" t="s">
        <v>3085</v>
      </c>
      <c r="BO2552" s="97" t="s">
        <v>2983</v>
      </c>
      <c r="BU2552" s="97" t="s">
        <v>6243</v>
      </c>
      <c r="BV2552" s="97" t="s">
        <v>3085</v>
      </c>
      <c r="BW2552" s="97" t="s">
        <v>2983</v>
      </c>
    </row>
    <row r="2553" spans="51:75" x14ac:dyDescent="0.3">
      <c r="AY2553" s="124" t="e">
        <f>VLOOKUP(C2553,#REF!, 2,FALSE)</f>
        <v>#REF!</v>
      </c>
      <c r="BM2553" s="97" t="s">
        <v>6244</v>
      </c>
      <c r="BN2553" s="97" t="s">
        <v>3085</v>
      </c>
      <c r="BO2553" s="97" t="s">
        <v>770</v>
      </c>
      <c r="BU2553" s="97" t="s">
        <v>6244</v>
      </c>
      <c r="BV2553" s="97" t="s">
        <v>3085</v>
      </c>
      <c r="BW2553" s="97" t="s">
        <v>770</v>
      </c>
    </row>
    <row r="2554" spans="51:75" x14ac:dyDescent="0.3">
      <c r="AY2554" s="124" t="e">
        <f>VLOOKUP(C2554,#REF!, 2,FALSE)</f>
        <v>#REF!</v>
      </c>
      <c r="BM2554" s="97" t="s">
        <v>6245</v>
      </c>
      <c r="BN2554" s="97" t="s">
        <v>3085</v>
      </c>
      <c r="BO2554" s="97" t="s">
        <v>770</v>
      </c>
      <c r="BU2554" s="97" t="s">
        <v>6245</v>
      </c>
      <c r="BV2554" s="97" t="s">
        <v>3085</v>
      </c>
      <c r="BW2554" s="97" t="s">
        <v>770</v>
      </c>
    </row>
    <row r="2555" spans="51:75" x14ac:dyDescent="0.3">
      <c r="AY2555" s="124" t="e">
        <f>VLOOKUP(C2555,#REF!, 2,FALSE)</f>
        <v>#REF!</v>
      </c>
      <c r="BM2555" s="97" t="s">
        <v>6246</v>
      </c>
      <c r="BN2555" s="97" t="s">
        <v>3085</v>
      </c>
      <c r="BO2555" s="97" t="s">
        <v>770</v>
      </c>
      <c r="BU2555" s="97" t="s">
        <v>6246</v>
      </c>
      <c r="BV2555" s="97" t="s">
        <v>3085</v>
      </c>
      <c r="BW2555" s="97" t="s">
        <v>770</v>
      </c>
    </row>
    <row r="2556" spans="51:75" x14ac:dyDescent="0.3">
      <c r="AY2556" s="124" t="e">
        <f>VLOOKUP(C2556,#REF!, 2,FALSE)</f>
        <v>#REF!</v>
      </c>
      <c r="BM2556" s="97" t="s">
        <v>6247</v>
      </c>
      <c r="BN2556" s="97" t="s">
        <v>3237</v>
      </c>
      <c r="BO2556" s="97" t="s">
        <v>4327</v>
      </c>
      <c r="BU2556" s="97" t="s">
        <v>6247</v>
      </c>
      <c r="BV2556" s="97" t="s">
        <v>3237</v>
      </c>
      <c r="BW2556" s="97" t="s">
        <v>4327</v>
      </c>
    </row>
    <row r="2557" spans="51:75" x14ac:dyDescent="0.3">
      <c r="AY2557" s="124" t="e">
        <f>VLOOKUP(C2557,#REF!, 2,FALSE)</f>
        <v>#REF!</v>
      </c>
      <c r="BM2557" s="97" t="s">
        <v>6248</v>
      </c>
      <c r="BN2557" s="97" t="s">
        <v>3237</v>
      </c>
      <c r="BO2557" s="97" t="s">
        <v>1903</v>
      </c>
      <c r="BU2557" s="97" t="s">
        <v>6248</v>
      </c>
      <c r="BV2557" s="97" t="s">
        <v>3237</v>
      </c>
      <c r="BW2557" s="97" t="s">
        <v>1903</v>
      </c>
    </row>
    <row r="2558" spans="51:75" x14ac:dyDescent="0.3">
      <c r="AY2558" s="124" t="e">
        <f>VLOOKUP(C2558,#REF!, 2,FALSE)</f>
        <v>#REF!</v>
      </c>
      <c r="BM2558" s="97" t="s">
        <v>6250</v>
      </c>
      <c r="BN2558" s="97" t="s">
        <v>3237</v>
      </c>
      <c r="BO2558" s="97" t="s">
        <v>6251</v>
      </c>
      <c r="BU2558" s="97" t="s">
        <v>6250</v>
      </c>
      <c r="BV2558" s="97" t="s">
        <v>3237</v>
      </c>
      <c r="BW2558" s="97" t="s">
        <v>6251</v>
      </c>
    </row>
    <row r="2559" spans="51:75" x14ac:dyDescent="0.3">
      <c r="AY2559" s="124" t="e">
        <f>VLOOKUP(C2559,#REF!, 2,FALSE)</f>
        <v>#REF!</v>
      </c>
      <c r="BM2559" s="97" t="s">
        <v>6252</v>
      </c>
      <c r="BN2559" s="97" t="s">
        <v>3237</v>
      </c>
      <c r="BO2559" s="97" t="s">
        <v>2983</v>
      </c>
      <c r="BU2559" s="97" t="s">
        <v>6252</v>
      </c>
      <c r="BV2559" s="97" t="s">
        <v>3237</v>
      </c>
      <c r="BW2559" s="97" t="s">
        <v>2983</v>
      </c>
    </row>
    <row r="2560" spans="51:75" x14ac:dyDescent="0.3">
      <c r="AY2560" s="124" t="e">
        <f>VLOOKUP(C2560,#REF!, 2,FALSE)</f>
        <v>#REF!</v>
      </c>
      <c r="BM2560" s="97" t="s">
        <v>6253</v>
      </c>
      <c r="BN2560" s="97" t="s">
        <v>3085</v>
      </c>
      <c r="BO2560" s="97" t="s">
        <v>2983</v>
      </c>
      <c r="BU2560" s="97" t="s">
        <v>6253</v>
      </c>
      <c r="BV2560" s="97" t="s">
        <v>3085</v>
      </c>
      <c r="BW2560" s="97" t="s">
        <v>2983</v>
      </c>
    </row>
    <row r="2561" spans="51:75" x14ac:dyDescent="0.3">
      <c r="AY2561" s="124" t="e">
        <f>VLOOKUP(C2561,#REF!, 2,FALSE)</f>
        <v>#REF!</v>
      </c>
      <c r="BM2561" s="97" t="s">
        <v>6255</v>
      </c>
      <c r="BN2561" s="97" t="s">
        <v>16968</v>
      </c>
      <c r="BO2561" s="97" t="s">
        <v>6256</v>
      </c>
      <c r="BU2561" s="97" t="s">
        <v>6255</v>
      </c>
      <c r="BV2561" s="97" t="s">
        <v>16968</v>
      </c>
      <c r="BW2561" s="97" t="s">
        <v>6256</v>
      </c>
    </row>
    <row r="2562" spans="51:75" x14ac:dyDescent="0.3">
      <c r="AY2562" s="124" t="e">
        <f>VLOOKUP(C2562,#REF!, 2,FALSE)</f>
        <v>#REF!</v>
      </c>
      <c r="BM2562" s="97" t="s">
        <v>6257</v>
      </c>
      <c r="BN2562" s="97" t="s">
        <v>662</v>
      </c>
      <c r="BO2562" s="97" t="s">
        <v>6258</v>
      </c>
      <c r="BU2562" s="97" t="s">
        <v>6257</v>
      </c>
      <c r="BV2562" s="97" t="s">
        <v>662</v>
      </c>
      <c r="BW2562" s="97" t="s">
        <v>6258</v>
      </c>
    </row>
    <row r="2563" spans="51:75" x14ac:dyDescent="0.3">
      <c r="AY2563" s="124" t="e">
        <f>VLOOKUP(C2563,#REF!, 2,FALSE)</f>
        <v>#REF!</v>
      </c>
      <c r="BM2563" s="97" t="s">
        <v>6259</v>
      </c>
      <c r="BN2563" s="97" t="s">
        <v>696</v>
      </c>
      <c r="BO2563" s="97" t="s">
        <v>6260</v>
      </c>
      <c r="BU2563" s="97" t="s">
        <v>6259</v>
      </c>
      <c r="BV2563" s="97" t="s">
        <v>696</v>
      </c>
      <c r="BW2563" s="97" t="s">
        <v>6260</v>
      </c>
    </row>
    <row r="2564" spans="51:75" x14ac:dyDescent="0.3">
      <c r="AY2564" s="124" t="e">
        <f>VLOOKUP(C2564,#REF!, 2,FALSE)</f>
        <v>#REF!</v>
      </c>
      <c r="BM2564" s="97" t="s">
        <v>6261</v>
      </c>
      <c r="BN2564" s="97" t="s">
        <v>613</v>
      </c>
      <c r="BO2564" s="97" t="s">
        <v>6262</v>
      </c>
      <c r="BU2564" s="97" t="s">
        <v>6261</v>
      </c>
      <c r="BV2564" s="97" t="s">
        <v>613</v>
      </c>
      <c r="BW2564" s="97" t="s">
        <v>6262</v>
      </c>
    </row>
    <row r="2565" spans="51:75" x14ac:dyDescent="0.3">
      <c r="AY2565" s="124" t="e">
        <f>VLOOKUP(C2565,#REF!, 2,FALSE)</f>
        <v>#REF!</v>
      </c>
      <c r="BM2565" s="97" t="s">
        <v>6263</v>
      </c>
      <c r="BN2565" s="97" t="s">
        <v>1342</v>
      </c>
      <c r="BO2565" s="97" t="s">
        <v>770</v>
      </c>
      <c r="BU2565" s="97" t="s">
        <v>6263</v>
      </c>
      <c r="BV2565" s="97" t="s">
        <v>1342</v>
      </c>
      <c r="BW2565" s="97" t="s">
        <v>770</v>
      </c>
    </row>
    <row r="2566" spans="51:75" x14ac:dyDescent="0.3">
      <c r="AY2566" s="124" t="e">
        <f>VLOOKUP(C2566,#REF!, 2,FALSE)</f>
        <v>#REF!</v>
      </c>
      <c r="BM2566" s="97" t="s">
        <v>6264</v>
      </c>
      <c r="BN2566" s="97" t="s">
        <v>1342</v>
      </c>
      <c r="BO2566" s="97" t="s">
        <v>770</v>
      </c>
      <c r="BU2566" s="97" t="s">
        <v>6264</v>
      </c>
      <c r="BV2566" s="97" t="s">
        <v>1342</v>
      </c>
      <c r="BW2566" s="97" t="s">
        <v>770</v>
      </c>
    </row>
    <row r="2567" spans="51:75" x14ac:dyDescent="0.3">
      <c r="AY2567" s="124" t="e">
        <f>VLOOKUP(C2567,#REF!, 2,FALSE)</f>
        <v>#REF!</v>
      </c>
      <c r="BM2567" s="97" t="s">
        <v>6265</v>
      </c>
      <c r="BN2567" s="97" t="s">
        <v>3081</v>
      </c>
      <c r="BO2567" s="97" t="s">
        <v>1160</v>
      </c>
      <c r="BU2567" s="97" t="s">
        <v>6265</v>
      </c>
      <c r="BV2567" s="97" t="s">
        <v>3081</v>
      </c>
      <c r="BW2567" s="97" t="s">
        <v>1160</v>
      </c>
    </row>
    <row r="2568" spans="51:75" x14ac:dyDescent="0.3">
      <c r="AY2568" s="124" t="e">
        <f>VLOOKUP(C2568,#REF!, 2,FALSE)</f>
        <v>#REF!</v>
      </c>
      <c r="BM2568" s="97" t="s">
        <v>6266</v>
      </c>
      <c r="BN2568" s="97" t="s">
        <v>3237</v>
      </c>
      <c r="BO2568" s="97" t="s">
        <v>3246</v>
      </c>
      <c r="BU2568" s="97" t="s">
        <v>6266</v>
      </c>
      <c r="BV2568" s="97" t="s">
        <v>3237</v>
      </c>
      <c r="BW2568" s="97" t="s">
        <v>3246</v>
      </c>
    </row>
    <row r="2569" spans="51:75" x14ac:dyDescent="0.3">
      <c r="AY2569" s="124" t="e">
        <f>VLOOKUP(C2569,#REF!, 2,FALSE)</f>
        <v>#REF!</v>
      </c>
      <c r="BM2569" s="97" t="s">
        <v>6267</v>
      </c>
      <c r="BN2569" s="97" t="s">
        <v>667</v>
      </c>
      <c r="BO2569" s="97" t="s">
        <v>770</v>
      </c>
      <c r="BU2569" s="97" t="s">
        <v>6267</v>
      </c>
      <c r="BV2569" s="97" t="s">
        <v>667</v>
      </c>
      <c r="BW2569" s="97" t="s">
        <v>770</v>
      </c>
    </row>
    <row r="2570" spans="51:75" x14ac:dyDescent="0.3">
      <c r="AY2570" s="124" t="e">
        <f>VLOOKUP(C2570,#REF!, 2,FALSE)</f>
        <v>#REF!</v>
      </c>
      <c r="BM2570" s="97" t="s">
        <v>6268</v>
      </c>
      <c r="BN2570" s="97" t="s">
        <v>625</v>
      </c>
      <c r="BO2570" s="97" t="s">
        <v>770</v>
      </c>
      <c r="BU2570" s="97" t="s">
        <v>6268</v>
      </c>
      <c r="BV2570" s="97" t="s">
        <v>625</v>
      </c>
      <c r="BW2570" s="97" t="s">
        <v>770</v>
      </c>
    </row>
    <row r="2571" spans="51:75" x14ac:dyDescent="0.3">
      <c r="AY2571" s="124" t="e">
        <f>VLOOKUP(C2571,#REF!, 2,FALSE)</f>
        <v>#REF!</v>
      </c>
      <c r="BM2571" s="97" t="s">
        <v>6269</v>
      </c>
      <c r="BN2571" s="97" t="s">
        <v>1342</v>
      </c>
      <c r="BO2571" s="97" t="s">
        <v>770</v>
      </c>
      <c r="BU2571" s="97" t="s">
        <v>6269</v>
      </c>
      <c r="BV2571" s="97" t="s">
        <v>1342</v>
      </c>
      <c r="BW2571" s="97" t="s">
        <v>770</v>
      </c>
    </row>
    <row r="2572" spans="51:75" x14ac:dyDescent="0.3">
      <c r="AY2572" s="124" t="e">
        <f>VLOOKUP(C2572,#REF!, 2,FALSE)</f>
        <v>#REF!</v>
      </c>
      <c r="BM2572" s="97" t="s">
        <v>6270</v>
      </c>
      <c r="BN2572" s="97" t="s">
        <v>719</v>
      </c>
      <c r="BO2572" s="97" t="s">
        <v>6271</v>
      </c>
      <c r="BU2572" s="97" t="s">
        <v>6270</v>
      </c>
      <c r="BV2572" s="97" t="s">
        <v>719</v>
      </c>
      <c r="BW2572" s="97" t="s">
        <v>6271</v>
      </c>
    </row>
    <row r="2573" spans="51:75" x14ac:dyDescent="0.3">
      <c r="AY2573" s="124" t="e">
        <f>VLOOKUP(C2573,#REF!, 2,FALSE)</f>
        <v>#REF!</v>
      </c>
      <c r="BM2573" s="97" t="s">
        <v>1140</v>
      </c>
      <c r="BN2573" s="97" t="s">
        <v>2979</v>
      </c>
      <c r="BO2573" s="97" t="s">
        <v>699</v>
      </c>
      <c r="BU2573" s="97" t="s">
        <v>1140</v>
      </c>
      <c r="BV2573" s="97" t="s">
        <v>2979</v>
      </c>
      <c r="BW2573" s="97" t="s">
        <v>699</v>
      </c>
    </row>
    <row r="2574" spans="51:75" x14ac:dyDescent="0.3">
      <c r="AY2574" s="124" t="e">
        <f>VLOOKUP(C2574,#REF!, 2,FALSE)</f>
        <v>#REF!</v>
      </c>
      <c r="BM2574" s="97" t="s">
        <v>1141</v>
      </c>
      <c r="BN2574" s="97" t="s">
        <v>3191</v>
      </c>
      <c r="BO2574" s="97" t="s">
        <v>770</v>
      </c>
      <c r="BU2574" s="97" t="s">
        <v>1141</v>
      </c>
      <c r="BV2574" s="97" t="s">
        <v>3191</v>
      </c>
      <c r="BW2574" s="97" t="s">
        <v>770</v>
      </c>
    </row>
    <row r="2575" spans="51:75" x14ac:dyDescent="0.3">
      <c r="AY2575" s="124" t="e">
        <f>VLOOKUP(C2575,#REF!, 2,FALSE)</f>
        <v>#REF!</v>
      </c>
      <c r="BM2575" s="97" t="s">
        <v>6272</v>
      </c>
      <c r="BN2575" s="97" t="s">
        <v>661</v>
      </c>
      <c r="BO2575" s="97" t="s">
        <v>4408</v>
      </c>
      <c r="BU2575" s="97" t="s">
        <v>6272</v>
      </c>
      <c r="BV2575" s="97" t="s">
        <v>661</v>
      </c>
      <c r="BW2575" s="97" t="s">
        <v>4408</v>
      </c>
    </row>
    <row r="2576" spans="51:75" x14ac:dyDescent="0.3">
      <c r="AY2576" s="124" t="e">
        <f>VLOOKUP(C2576,#REF!, 2,FALSE)</f>
        <v>#REF!</v>
      </c>
      <c r="BM2576" s="97" t="s">
        <v>6273</v>
      </c>
      <c r="BN2576" s="97" t="s">
        <v>3003</v>
      </c>
      <c r="BO2576" s="97" t="s">
        <v>6275</v>
      </c>
      <c r="BU2576" s="97" t="s">
        <v>6273</v>
      </c>
      <c r="BV2576" s="97" t="s">
        <v>3003</v>
      </c>
      <c r="BW2576" s="97" t="s">
        <v>6275</v>
      </c>
    </row>
    <row r="2577" spans="51:75" x14ac:dyDescent="0.3">
      <c r="AY2577" s="124" t="e">
        <f>VLOOKUP(C2577,#REF!, 2,FALSE)</f>
        <v>#REF!</v>
      </c>
      <c r="BM2577" s="97" t="s">
        <v>6277</v>
      </c>
      <c r="BN2577" s="97" t="s">
        <v>3191</v>
      </c>
      <c r="BO2577" s="97" t="s">
        <v>6279</v>
      </c>
      <c r="BU2577" s="97" t="s">
        <v>6277</v>
      </c>
      <c r="BV2577" s="97" t="s">
        <v>3191</v>
      </c>
      <c r="BW2577" s="97" t="s">
        <v>6279</v>
      </c>
    </row>
    <row r="2578" spans="51:75" x14ac:dyDescent="0.3">
      <c r="AY2578" s="124" t="e">
        <f>VLOOKUP(C2578,#REF!, 2,FALSE)</f>
        <v>#REF!</v>
      </c>
      <c r="BM2578" s="97" t="s">
        <v>6280</v>
      </c>
      <c r="BN2578" s="97" t="s">
        <v>719</v>
      </c>
      <c r="BO2578" s="97" t="s">
        <v>6281</v>
      </c>
      <c r="BU2578" s="97" t="s">
        <v>6280</v>
      </c>
      <c r="BV2578" s="97" t="s">
        <v>719</v>
      </c>
      <c r="BW2578" s="97" t="s">
        <v>6281</v>
      </c>
    </row>
    <row r="2579" spans="51:75" x14ac:dyDescent="0.3">
      <c r="AY2579" s="124" t="e">
        <f>VLOOKUP(C2579,#REF!, 2,FALSE)</f>
        <v>#REF!</v>
      </c>
      <c r="BM2579" s="97" t="s">
        <v>6282</v>
      </c>
      <c r="BN2579" s="97" t="s">
        <v>1070</v>
      </c>
      <c r="BO2579" s="97" t="s">
        <v>4501</v>
      </c>
      <c r="BU2579" s="97" t="s">
        <v>6282</v>
      </c>
      <c r="BV2579" s="97" t="s">
        <v>1070</v>
      </c>
      <c r="BW2579" s="97" t="s">
        <v>4501</v>
      </c>
    </row>
    <row r="2580" spans="51:75" x14ac:dyDescent="0.3">
      <c r="AY2580" s="124" t="e">
        <f>VLOOKUP(C2580,#REF!, 2,FALSE)</f>
        <v>#REF!</v>
      </c>
      <c r="BM2580" s="97" t="s">
        <v>6284</v>
      </c>
      <c r="BN2580" s="97" t="s">
        <v>16973</v>
      </c>
      <c r="BO2580" s="97" t="s">
        <v>770</v>
      </c>
      <c r="BU2580" s="97" t="s">
        <v>6284</v>
      </c>
      <c r="BV2580" s="97" t="s">
        <v>16973</v>
      </c>
      <c r="BW2580" s="97" t="s">
        <v>770</v>
      </c>
    </row>
    <row r="2581" spans="51:75" x14ac:dyDescent="0.3">
      <c r="AY2581" s="124" t="e">
        <f>VLOOKUP(C2581,#REF!, 2,FALSE)</f>
        <v>#REF!</v>
      </c>
      <c r="BM2581" s="97" t="s">
        <v>6285</v>
      </c>
      <c r="BN2581" s="97" t="s">
        <v>3003</v>
      </c>
      <c r="BO2581" s="97" t="s">
        <v>770</v>
      </c>
      <c r="BU2581" s="97" t="s">
        <v>6285</v>
      </c>
      <c r="BV2581" s="97" t="s">
        <v>3003</v>
      </c>
      <c r="BW2581" s="97" t="s">
        <v>770</v>
      </c>
    </row>
    <row r="2582" spans="51:75" x14ac:dyDescent="0.3">
      <c r="AY2582" s="124" t="e">
        <f>VLOOKUP(C2582,#REF!, 2,FALSE)</f>
        <v>#REF!</v>
      </c>
      <c r="BM2582" s="97" t="s">
        <v>6288</v>
      </c>
      <c r="BN2582" s="97" t="s">
        <v>1139</v>
      </c>
      <c r="BO2582" s="97" t="s">
        <v>6290</v>
      </c>
      <c r="BU2582" s="97" t="s">
        <v>6288</v>
      </c>
      <c r="BV2582" s="97" t="s">
        <v>1139</v>
      </c>
      <c r="BW2582" s="97" t="s">
        <v>6290</v>
      </c>
    </row>
    <row r="2583" spans="51:75" x14ac:dyDescent="0.3">
      <c r="AY2583" s="124" t="e">
        <f>VLOOKUP(C2583,#REF!, 2,FALSE)</f>
        <v>#REF!</v>
      </c>
      <c r="BM2583" s="97" t="s">
        <v>6291</v>
      </c>
      <c r="BN2583" s="97" t="s">
        <v>2979</v>
      </c>
      <c r="BO2583" s="97" t="s">
        <v>6292</v>
      </c>
      <c r="BU2583" s="97" t="s">
        <v>6291</v>
      </c>
      <c r="BV2583" s="97" t="s">
        <v>2979</v>
      </c>
      <c r="BW2583" s="97" t="s">
        <v>6292</v>
      </c>
    </row>
    <row r="2584" spans="51:75" x14ac:dyDescent="0.3">
      <c r="AY2584" s="124" t="e">
        <f>VLOOKUP(C2584,#REF!, 2,FALSE)</f>
        <v>#REF!</v>
      </c>
      <c r="BM2584" s="97" t="s">
        <v>6293</v>
      </c>
      <c r="BN2584" s="97" t="s">
        <v>787</v>
      </c>
      <c r="BO2584" s="97" t="s">
        <v>770</v>
      </c>
      <c r="BU2584" s="97" t="s">
        <v>6293</v>
      </c>
      <c r="BV2584" s="97" t="s">
        <v>787</v>
      </c>
      <c r="BW2584" s="97" t="s">
        <v>770</v>
      </c>
    </row>
    <row r="2585" spans="51:75" x14ac:dyDescent="0.3">
      <c r="AY2585" s="124" t="e">
        <f>VLOOKUP(C2585,#REF!, 2,FALSE)</f>
        <v>#REF!</v>
      </c>
      <c r="BM2585" s="97" t="s">
        <v>6295</v>
      </c>
      <c r="BN2585" s="97" t="s">
        <v>3191</v>
      </c>
      <c r="BO2585" s="97" t="s">
        <v>5851</v>
      </c>
      <c r="BU2585" s="97" t="s">
        <v>6295</v>
      </c>
      <c r="BV2585" s="97" t="s">
        <v>3191</v>
      </c>
      <c r="BW2585" s="97" t="s">
        <v>5851</v>
      </c>
    </row>
    <row r="2586" spans="51:75" x14ac:dyDescent="0.3">
      <c r="AY2586" s="124" t="e">
        <f>VLOOKUP(C2586,#REF!, 2,FALSE)</f>
        <v>#REF!</v>
      </c>
      <c r="BM2586" s="97" t="s">
        <v>6296</v>
      </c>
      <c r="BN2586" s="97" t="s">
        <v>3081</v>
      </c>
      <c r="BO2586" s="97" t="s">
        <v>2983</v>
      </c>
      <c r="BU2586" s="97" t="s">
        <v>6296</v>
      </c>
      <c r="BV2586" s="97" t="s">
        <v>3081</v>
      </c>
      <c r="BW2586" s="97" t="s">
        <v>2983</v>
      </c>
    </row>
    <row r="2587" spans="51:75" x14ac:dyDescent="0.3">
      <c r="AY2587" s="124" t="e">
        <f>VLOOKUP(C2587,#REF!, 2,FALSE)</f>
        <v>#REF!</v>
      </c>
      <c r="BM2587" s="97" t="s">
        <v>172</v>
      </c>
      <c r="BN2587" s="97" t="s">
        <v>3191</v>
      </c>
      <c r="BO2587" s="97" t="s">
        <v>2980</v>
      </c>
      <c r="BU2587" s="97" t="s">
        <v>172</v>
      </c>
      <c r="BV2587" s="97" t="s">
        <v>3191</v>
      </c>
      <c r="BW2587" s="97" t="s">
        <v>2980</v>
      </c>
    </row>
    <row r="2588" spans="51:75" x14ac:dyDescent="0.3">
      <c r="AY2588" s="124" t="e">
        <f>VLOOKUP(C2588,#REF!, 2,FALSE)</f>
        <v>#REF!</v>
      </c>
      <c r="BM2588" s="97" t="s">
        <v>6297</v>
      </c>
      <c r="BN2588" s="97" t="s">
        <v>705</v>
      </c>
      <c r="BO2588" s="97" t="s">
        <v>6299</v>
      </c>
      <c r="BU2588" s="97" t="s">
        <v>6297</v>
      </c>
      <c r="BV2588" s="97" t="s">
        <v>705</v>
      </c>
      <c r="BW2588" s="97" t="s">
        <v>6299</v>
      </c>
    </row>
    <row r="2589" spans="51:75" x14ac:dyDescent="0.3">
      <c r="AY2589" s="124" t="e">
        <f>VLOOKUP(C2589,#REF!, 2,FALSE)</f>
        <v>#REF!</v>
      </c>
      <c r="BM2589" s="97" t="s">
        <v>6300</v>
      </c>
      <c r="BN2589" s="97" t="s">
        <v>626</v>
      </c>
      <c r="BO2589" s="97" t="s">
        <v>770</v>
      </c>
      <c r="BU2589" s="97" t="s">
        <v>6300</v>
      </c>
      <c r="BV2589" s="97" t="s">
        <v>626</v>
      </c>
      <c r="BW2589" s="97" t="s">
        <v>770</v>
      </c>
    </row>
    <row r="2590" spans="51:75" x14ac:dyDescent="0.3">
      <c r="AY2590" s="124" t="e">
        <f>VLOOKUP(C2590,#REF!, 2,FALSE)</f>
        <v>#REF!</v>
      </c>
      <c r="BM2590" s="97" t="s">
        <v>6301</v>
      </c>
      <c r="BN2590" s="97" t="s">
        <v>3003</v>
      </c>
      <c r="BO2590" s="97" t="s">
        <v>1262</v>
      </c>
      <c r="BU2590" s="97" t="s">
        <v>6301</v>
      </c>
      <c r="BV2590" s="97" t="s">
        <v>3003</v>
      </c>
      <c r="BW2590" s="97" t="s">
        <v>1262</v>
      </c>
    </row>
    <row r="2591" spans="51:75" x14ac:dyDescent="0.3">
      <c r="AY2591" s="124" t="e">
        <f>VLOOKUP(C2591,#REF!, 2,FALSE)</f>
        <v>#REF!</v>
      </c>
      <c r="BM2591" s="97" t="s">
        <v>6303</v>
      </c>
      <c r="BN2591" s="97" t="s">
        <v>639</v>
      </c>
      <c r="BO2591" s="97" t="s">
        <v>1659</v>
      </c>
      <c r="BU2591" s="97" t="s">
        <v>6303</v>
      </c>
      <c r="BV2591" s="97" t="s">
        <v>639</v>
      </c>
      <c r="BW2591" s="97" t="s">
        <v>1659</v>
      </c>
    </row>
    <row r="2592" spans="51:75" x14ac:dyDescent="0.3">
      <c r="AY2592" s="124" t="e">
        <f>VLOOKUP(C2592,#REF!, 2,FALSE)</f>
        <v>#REF!</v>
      </c>
      <c r="BM2592" s="97" t="s">
        <v>6304</v>
      </c>
      <c r="BN2592" s="97" t="s">
        <v>3191</v>
      </c>
      <c r="BO2592" s="97" t="s">
        <v>6306</v>
      </c>
      <c r="BU2592" s="97" t="s">
        <v>6304</v>
      </c>
      <c r="BV2592" s="97" t="s">
        <v>3191</v>
      </c>
      <c r="BW2592" s="97" t="s">
        <v>6306</v>
      </c>
    </row>
    <row r="2593" spans="51:75" x14ac:dyDescent="0.3">
      <c r="AY2593" s="124" t="e">
        <f>VLOOKUP(C2593,#REF!, 2,FALSE)</f>
        <v>#REF!</v>
      </c>
      <c r="BM2593" s="97" t="s">
        <v>6307</v>
      </c>
      <c r="BN2593" s="97" t="s">
        <v>1342</v>
      </c>
      <c r="BO2593" s="97" t="s">
        <v>3339</v>
      </c>
      <c r="BU2593" s="97" t="s">
        <v>6307</v>
      </c>
      <c r="BV2593" s="97" t="s">
        <v>1342</v>
      </c>
      <c r="BW2593" s="97" t="s">
        <v>3339</v>
      </c>
    </row>
    <row r="2594" spans="51:75" x14ac:dyDescent="0.3">
      <c r="AY2594" s="124" t="e">
        <f>VLOOKUP(C2594,#REF!, 2,FALSE)</f>
        <v>#REF!</v>
      </c>
      <c r="BM2594" s="97" t="s">
        <v>6308</v>
      </c>
      <c r="BN2594" s="97" t="s">
        <v>849</v>
      </c>
      <c r="BO2594" s="97" t="s">
        <v>2983</v>
      </c>
      <c r="BU2594" s="97" t="s">
        <v>6308</v>
      </c>
      <c r="BV2594" s="97" t="s">
        <v>849</v>
      </c>
      <c r="BW2594" s="97" t="s">
        <v>2983</v>
      </c>
    </row>
    <row r="2595" spans="51:75" x14ac:dyDescent="0.3">
      <c r="AY2595" s="124" t="e">
        <f>VLOOKUP(C2595,#REF!, 2,FALSE)</f>
        <v>#REF!</v>
      </c>
      <c r="BM2595" s="97" t="s">
        <v>6309</v>
      </c>
      <c r="BN2595" s="97" t="s">
        <v>3000</v>
      </c>
      <c r="BO2595" s="97" t="s">
        <v>4015</v>
      </c>
      <c r="BU2595" s="97" t="s">
        <v>6309</v>
      </c>
      <c r="BV2595" s="97" t="s">
        <v>3000</v>
      </c>
      <c r="BW2595" s="97" t="s">
        <v>4015</v>
      </c>
    </row>
    <row r="2596" spans="51:75" x14ac:dyDescent="0.3">
      <c r="AY2596" s="124" t="e">
        <f>VLOOKUP(C2596,#REF!, 2,FALSE)</f>
        <v>#REF!</v>
      </c>
      <c r="BM2596" s="97" t="s">
        <v>6310</v>
      </c>
      <c r="BN2596" s="97" t="s">
        <v>799</v>
      </c>
      <c r="BO2596" s="97" t="s">
        <v>4050</v>
      </c>
      <c r="BU2596" s="97" t="s">
        <v>6310</v>
      </c>
      <c r="BV2596" s="97" t="s">
        <v>799</v>
      </c>
      <c r="BW2596" s="97" t="s">
        <v>4050</v>
      </c>
    </row>
    <row r="2597" spans="51:75" x14ac:dyDescent="0.3">
      <c r="AY2597" s="124" t="e">
        <f>VLOOKUP(C2597,#REF!, 2,FALSE)</f>
        <v>#REF!</v>
      </c>
      <c r="BM2597" s="97" t="s">
        <v>6312</v>
      </c>
      <c r="BN2597" s="97" t="s">
        <v>705</v>
      </c>
      <c r="BO2597" s="97" t="s">
        <v>770</v>
      </c>
      <c r="BU2597" s="97" t="s">
        <v>6312</v>
      </c>
      <c r="BV2597" s="97" t="s">
        <v>705</v>
      </c>
      <c r="BW2597" s="97" t="s">
        <v>770</v>
      </c>
    </row>
    <row r="2598" spans="51:75" x14ac:dyDescent="0.3">
      <c r="AY2598" s="124" t="e">
        <f>VLOOKUP(C2598,#REF!, 2,FALSE)</f>
        <v>#REF!</v>
      </c>
      <c r="BM2598" s="97" t="s">
        <v>6313</v>
      </c>
      <c r="BN2598" s="97" t="s">
        <v>3095</v>
      </c>
      <c r="BO2598" s="97" t="s">
        <v>6314</v>
      </c>
      <c r="BU2598" s="97" t="s">
        <v>6313</v>
      </c>
      <c r="BV2598" s="97" t="s">
        <v>3095</v>
      </c>
      <c r="BW2598" s="97" t="s">
        <v>6314</v>
      </c>
    </row>
    <row r="2599" spans="51:75" x14ac:dyDescent="0.3">
      <c r="AY2599" s="124" t="e">
        <f>VLOOKUP(C2599,#REF!, 2,FALSE)</f>
        <v>#REF!</v>
      </c>
      <c r="BM2599" s="97" t="s">
        <v>6315</v>
      </c>
      <c r="BN2599" s="97" t="s">
        <v>16971</v>
      </c>
      <c r="BO2599" s="97" t="s">
        <v>6317</v>
      </c>
      <c r="BU2599" s="97" t="s">
        <v>6315</v>
      </c>
      <c r="BV2599" s="97" t="s">
        <v>16971</v>
      </c>
      <c r="BW2599" s="97" t="s">
        <v>6317</v>
      </c>
    </row>
    <row r="2600" spans="51:75" x14ac:dyDescent="0.3">
      <c r="AY2600" s="124" t="e">
        <f>VLOOKUP(C2600,#REF!, 2,FALSE)</f>
        <v>#REF!</v>
      </c>
      <c r="BM2600" s="97" t="s">
        <v>6318</v>
      </c>
      <c r="BN2600" s="97" t="s">
        <v>3026</v>
      </c>
      <c r="BO2600" s="97" t="s">
        <v>6319</v>
      </c>
      <c r="BU2600" s="97" t="s">
        <v>6318</v>
      </c>
      <c r="BV2600" s="97" t="s">
        <v>3026</v>
      </c>
      <c r="BW2600" s="97" t="s">
        <v>6319</v>
      </c>
    </row>
    <row r="2601" spans="51:75" x14ac:dyDescent="0.3">
      <c r="AY2601" s="124" t="e">
        <f>VLOOKUP(C2601,#REF!, 2,FALSE)</f>
        <v>#REF!</v>
      </c>
      <c r="BM2601" s="97" t="s">
        <v>1145</v>
      </c>
      <c r="BN2601" s="97" t="s">
        <v>3191</v>
      </c>
      <c r="BO2601" s="97" t="s">
        <v>4383</v>
      </c>
      <c r="BU2601" s="97" t="s">
        <v>1145</v>
      </c>
      <c r="BV2601" s="97" t="s">
        <v>3191</v>
      </c>
      <c r="BW2601" s="97" t="s">
        <v>4383</v>
      </c>
    </row>
    <row r="2602" spans="51:75" x14ac:dyDescent="0.3">
      <c r="AY2602" s="124" t="e">
        <f>VLOOKUP(C2602,#REF!, 2,FALSE)</f>
        <v>#REF!</v>
      </c>
      <c r="BM2602" s="97" t="s">
        <v>6320</v>
      </c>
      <c r="BN2602" s="97" t="s">
        <v>3095</v>
      </c>
      <c r="BO2602" s="97" t="s">
        <v>1157</v>
      </c>
      <c r="BU2602" s="97" t="s">
        <v>6320</v>
      </c>
      <c r="BV2602" s="97" t="s">
        <v>3095</v>
      </c>
      <c r="BW2602" s="97" t="s">
        <v>1157</v>
      </c>
    </row>
    <row r="2603" spans="51:75" x14ac:dyDescent="0.3">
      <c r="AY2603" s="124" t="e">
        <f>VLOOKUP(C2603,#REF!, 2,FALSE)</f>
        <v>#REF!</v>
      </c>
      <c r="BM2603" s="97" t="s">
        <v>6321</v>
      </c>
      <c r="BN2603" s="97" t="s">
        <v>1342</v>
      </c>
      <c r="BO2603" s="97" t="s">
        <v>3446</v>
      </c>
      <c r="BU2603" s="97" t="s">
        <v>6321</v>
      </c>
      <c r="BV2603" s="97" t="s">
        <v>1342</v>
      </c>
      <c r="BW2603" s="97" t="s">
        <v>3446</v>
      </c>
    </row>
    <row r="2604" spans="51:75" x14ac:dyDescent="0.3">
      <c r="AY2604" s="124" t="e">
        <f>VLOOKUP(C2604,#REF!, 2,FALSE)</f>
        <v>#REF!</v>
      </c>
      <c r="BM2604" s="97" t="s">
        <v>6322</v>
      </c>
      <c r="BN2604" s="97" t="s">
        <v>16976</v>
      </c>
      <c r="BO2604" s="97" t="s">
        <v>6323</v>
      </c>
      <c r="BU2604" s="97" t="s">
        <v>6322</v>
      </c>
      <c r="BV2604" s="97" t="s">
        <v>16976</v>
      </c>
      <c r="BW2604" s="97" t="s">
        <v>6323</v>
      </c>
    </row>
    <row r="2605" spans="51:75" x14ac:dyDescent="0.3">
      <c r="AY2605" s="124" t="e">
        <f>VLOOKUP(C2605,#REF!, 2,FALSE)</f>
        <v>#REF!</v>
      </c>
      <c r="BM2605" s="97" t="s">
        <v>6324</v>
      </c>
      <c r="BN2605" s="97" t="s">
        <v>3191</v>
      </c>
      <c r="BO2605" s="97" t="s">
        <v>6325</v>
      </c>
      <c r="BU2605" s="97" t="s">
        <v>6324</v>
      </c>
      <c r="BV2605" s="97" t="s">
        <v>3191</v>
      </c>
      <c r="BW2605" s="97" t="s">
        <v>6325</v>
      </c>
    </row>
    <row r="2606" spans="51:75" x14ac:dyDescent="0.3">
      <c r="AY2606" s="124" t="e">
        <f>VLOOKUP(C2606,#REF!, 2,FALSE)</f>
        <v>#REF!</v>
      </c>
      <c r="BM2606" s="97" t="s">
        <v>6326</v>
      </c>
      <c r="BN2606" s="97" t="s">
        <v>3191</v>
      </c>
      <c r="BO2606" s="97" t="s">
        <v>6327</v>
      </c>
      <c r="BU2606" s="97" t="s">
        <v>6326</v>
      </c>
      <c r="BV2606" s="97" t="s">
        <v>3191</v>
      </c>
      <c r="BW2606" s="97" t="s">
        <v>6327</v>
      </c>
    </row>
    <row r="2607" spans="51:75" x14ac:dyDescent="0.3">
      <c r="AY2607" s="124" t="e">
        <f>VLOOKUP(C2607,#REF!, 2,FALSE)</f>
        <v>#REF!</v>
      </c>
      <c r="BM2607" s="97" t="s">
        <v>6328</v>
      </c>
      <c r="BN2607" s="97" t="s">
        <v>2983</v>
      </c>
      <c r="BO2607" s="97" t="s">
        <v>2983</v>
      </c>
      <c r="BU2607" s="97" t="s">
        <v>6328</v>
      </c>
      <c r="BV2607" s="97" t="s">
        <v>2983</v>
      </c>
      <c r="BW2607" s="97" t="s">
        <v>2983</v>
      </c>
    </row>
    <row r="2608" spans="51:75" x14ac:dyDescent="0.3">
      <c r="AY2608" s="124" t="e">
        <f>VLOOKUP(C2608,#REF!, 2,FALSE)</f>
        <v>#REF!</v>
      </c>
      <c r="BM2608" s="97" t="s">
        <v>6329</v>
      </c>
      <c r="BN2608" s="97" t="s">
        <v>1269</v>
      </c>
      <c r="BO2608" s="97" t="s">
        <v>2983</v>
      </c>
      <c r="BU2608" s="97" t="s">
        <v>6329</v>
      </c>
      <c r="BV2608" s="97" t="s">
        <v>1269</v>
      </c>
      <c r="BW2608" s="97" t="s">
        <v>2983</v>
      </c>
    </row>
    <row r="2609" spans="51:75" x14ac:dyDescent="0.3">
      <c r="AY2609" s="124" t="e">
        <f>VLOOKUP(C2609,#REF!, 2,FALSE)</f>
        <v>#REF!</v>
      </c>
      <c r="BM2609" s="97" t="s">
        <v>6330</v>
      </c>
      <c r="BN2609" s="97" t="s">
        <v>1139</v>
      </c>
      <c r="BO2609" s="97" t="s">
        <v>6331</v>
      </c>
      <c r="BU2609" s="97" t="s">
        <v>6330</v>
      </c>
      <c r="BV2609" s="97" t="s">
        <v>1139</v>
      </c>
      <c r="BW2609" s="97" t="s">
        <v>6331</v>
      </c>
    </row>
    <row r="2610" spans="51:75" x14ac:dyDescent="0.3">
      <c r="AY2610" s="124" t="e">
        <f>VLOOKUP(C2610,#REF!, 2,FALSE)</f>
        <v>#REF!</v>
      </c>
      <c r="BM2610" s="97" t="s">
        <v>6332</v>
      </c>
      <c r="BN2610" s="97" t="s">
        <v>923</v>
      </c>
      <c r="BO2610" s="97" t="s">
        <v>6333</v>
      </c>
      <c r="BU2610" s="97" t="s">
        <v>6332</v>
      </c>
      <c r="BV2610" s="97" t="s">
        <v>923</v>
      </c>
      <c r="BW2610" s="97" t="s">
        <v>6333</v>
      </c>
    </row>
    <row r="2611" spans="51:75" x14ac:dyDescent="0.3">
      <c r="AY2611" s="124" t="e">
        <f>VLOOKUP(C2611,#REF!, 2,FALSE)</f>
        <v>#REF!</v>
      </c>
      <c r="BM2611" s="97" t="s">
        <v>6334</v>
      </c>
      <c r="BN2611" s="97" t="s">
        <v>636</v>
      </c>
      <c r="BO2611" s="97" t="s">
        <v>4948</v>
      </c>
      <c r="BU2611" s="97" t="s">
        <v>6334</v>
      </c>
      <c r="BV2611" s="97" t="s">
        <v>636</v>
      </c>
      <c r="BW2611" s="97" t="s">
        <v>4948</v>
      </c>
    </row>
    <row r="2612" spans="51:75" x14ac:dyDescent="0.3">
      <c r="AY2612" s="124" t="e">
        <f>VLOOKUP(C2612,#REF!, 2,FALSE)</f>
        <v>#REF!</v>
      </c>
      <c r="BM2612" s="97" t="s">
        <v>138</v>
      </c>
      <c r="BN2612" s="97" t="s">
        <v>803</v>
      </c>
      <c r="BO2612" s="97" t="s">
        <v>6335</v>
      </c>
      <c r="BU2612" s="97" t="s">
        <v>138</v>
      </c>
      <c r="BV2612" s="97" t="s">
        <v>803</v>
      </c>
      <c r="BW2612" s="97" t="s">
        <v>6335</v>
      </c>
    </row>
    <row r="2613" spans="51:75" x14ac:dyDescent="0.3">
      <c r="AY2613" s="124" t="e">
        <f>VLOOKUP(C2613,#REF!, 2,FALSE)</f>
        <v>#REF!</v>
      </c>
      <c r="BM2613" s="97" t="s">
        <v>6336</v>
      </c>
      <c r="BN2613" s="97" t="s">
        <v>631</v>
      </c>
      <c r="BO2613" s="97" t="s">
        <v>6337</v>
      </c>
      <c r="BU2613" s="97" t="s">
        <v>6336</v>
      </c>
      <c r="BV2613" s="97" t="s">
        <v>631</v>
      </c>
      <c r="BW2613" s="97" t="s">
        <v>6337</v>
      </c>
    </row>
    <row r="2614" spans="51:75" x14ac:dyDescent="0.3">
      <c r="AY2614" s="124" t="e">
        <f>VLOOKUP(C2614,#REF!, 2,FALSE)</f>
        <v>#REF!</v>
      </c>
      <c r="BM2614" s="97" t="s">
        <v>1146</v>
      </c>
      <c r="BN2614" s="97" t="s">
        <v>639</v>
      </c>
      <c r="BO2614" s="97" t="s">
        <v>3141</v>
      </c>
      <c r="BU2614" s="97" t="s">
        <v>1146</v>
      </c>
      <c r="BV2614" s="97" t="s">
        <v>639</v>
      </c>
      <c r="BW2614" s="97" t="s">
        <v>3141</v>
      </c>
    </row>
    <row r="2615" spans="51:75" x14ac:dyDescent="0.3">
      <c r="AY2615" s="124" t="e">
        <f>VLOOKUP(C2615,#REF!, 2,FALSE)</f>
        <v>#REF!</v>
      </c>
      <c r="BM2615" s="97" t="s">
        <v>6338</v>
      </c>
      <c r="BN2615" s="97" t="s">
        <v>3003</v>
      </c>
      <c r="BO2615" s="97" t="s">
        <v>842</v>
      </c>
      <c r="BU2615" s="97" t="s">
        <v>6338</v>
      </c>
      <c r="BV2615" s="97" t="s">
        <v>3003</v>
      </c>
      <c r="BW2615" s="97" t="s">
        <v>842</v>
      </c>
    </row>
    <row r="2616" spans="51:75" x14ac:dyDescent="0.3">
      <c r="AY2616" s="124" t="e">
        <f>VLOOKUP(C2616,#REF!, 2,FALSE)</f>
        <v>#REF!</v>
      </c>
      <c r="BM2616" s="97" t="s">
        <v>6339</v>
      </c>
      <c r="BN2616" s="97" t="s">
        <v>639</v>
      </c>
      <c r="BO2616" s="97" t="s">
        <v>2356</v>
      </c>
      <c r="BU2616" s="97" t="s">
        <v>6339</v>
      </c>
      <c r="BV2616" s="97" t="s">
        <v>639</v>
      </c>
      <c r="BW2616" s="97" t="s">
        <v>2356</v>
      </c>
    </row>
    <row r="2617" spans="51:75" x14ac:dyDescent="0.3">
      <c r="AY2617" s="124" t="e">
        <f>VLOOKUP(C2617,#REF!, 2,FALSE)</f>
        <v>#REF!</v>
      </c>
      <c r="BM2617" s="97" t="s">
        <v>1147</v>
      </c>
      <c r="BN2617" s="97" t="s">
        <v>636</v>
      </c>
      <c r="BO2617" s="97" t="s">
        <v>6340</v>
      </c>
      <c r="BU2617" s="97" t="s">
        <v>1147</v>
      </c>
      <c r="BV2617" s="97" t="s">
        <v>636</v>
      </c>
      <c r="BW2617" s="97" t="s">
        <v>6340</v>
      </c>
    </row>
    <row r="2618" spans="51:75" x14ac:dyDescent="0.3">
      <c r="AY2618" s="124" t="e">
        <f>VLOOKUP(C2618,#REF!, 2,FALSE)</f>
        <v>#REF!</v>
      </c>
      <c r="BM2618" s="97" t="s">
        <v>1148</v>
      </c>
      <c r="BN2618" s="97" t="s">
        <v>3043</v>
      </c>
      <c r="BO2618" s="97" t="s">
        <v>6341</v>
      </c>
      <c r="BU2618" s="97" t="s">
        <v>1148</v>
      </c>
      <c r="BV2618" s="97" t="s">
        <v>3043</v>
      </c>
      <c r="BW2618" s="97" t="s">
        <v>6341</v>
      </c>
    </row>
    <row r="2619" spans="51:75" x14ac:dyDescent="0.3">
      <c r="AY2619" s="124" t="e">
        <f>VLOOKUP(C2619,#REF!, 2,FALSE)</f>
        <v>#REF!</v>
      </c>
      <c r="BM2619" s="97" t="s">
        <v>6342</v>
      </c>
      <c r="BN2619" s="97" t="s">
        <v>637</v>
      </c>
      <c r="BO2619" s="97" t="s">
        <v>6343</v>
      </c>
      <c r="BU2619" s="97" t="s">
        <v>6342</v>
      </c>
      <c r="BV2619" s="97" t="s">
        <v>637</v>
      </c>
      <c r="BW2619" s="97" t="s">
        <v>6343</v>
      </c>
    </row>
    <row r="2620" spans="51:75" x14ac:dyDescent="0.3">
      <c r="AY2620" s="124" t="e">
        <f>VLOOKUP(C2620,#REF!, 2,FALSE)</f>
        <v>#REF!</v>
      </c>
      <c r="BM2620" s="97" t="s">
        <v>6344</v>
      </c>
      <c r="BN2620" s="97" t="s">
        <v>16977</v>
      </c>
      <c r="BO2620" s="97" t="s">
        <v>6345</v>
      </c>
      <c r="BU2620" s="97" t="s">
        <v>6344</v>
      </c>
      <c r="BV2620" s="97" t="s">
        <v>16977</v>
      </c>
      <c r="BW2620" s="97" t="s">
        <v>6345</v>
      </c>
    </row>
    <row r="2621" spans="51:75" x14ac:dyDescent="0.3">
      <c r="AY2621" s="124" t="e">
        <f>VLOOKUP(C2621,#REF!, 2,FALSE)</f>
        <v>#REF!</v>
      </c>
      <c r="BM2621" s="97" t="s">
        <v>6346</v>
      </c>
      <c r="BN2621" s="97" t="s">
        <v>3191</v>
      </c>
      <c r="BO2621" s="97" t="s">
        <v>6347</v>
      </c>
      <c r="BU2621" s="97" t="s">
        <v>6346</v>
      </c>
      <c r="BV2621" s="97" t="s">
        <v>3191</v>
      </c>
      <c r="BW2621" s="97" t="s">
        <v>6347</v>
      </c>
    </row>
    <row r="2622" spans="51:75" x14ac:dyDescent="0.3">
      <c r="AY2622" s="124" t="e">
        <f>VLOOKUP(C2622,#REF!, 2,FALSE)</f>
        <v>#REF!</v>
      </c>
      <c r="BM2622" s="97" t="s">
        <v>6348</v>
      </c>
      <c r="BN2622" s="97" t="s">
        <v>862</v>
      </c>
      <c r="BO2622" s="97" t="s">
        <v>2869</v>
      </c>
      <c r="BU2622" s="97" t="s">
        <v>6348</v>
      </c>
      <c r="BV2622" s="97" t="s">
        <v>862</v>
      </c>
      <c r="BW2622" s="97" t="s">
        <v>2869</v>
      </c>
    </row>
    <row r="2623" spans="51:75" x14ac:dyDescent="0.3">
      <c r="AY2623" s="124" t="e">
        <f>VLOOKUP(C2623,#REF!, 2,FALSE)</f>
        <v>#REF!</v>
      </c>
      <c r="BM2623" s="97" t="s">
        <v>6349</v>
      </c>
      <c r="BN2623" s="97" t="s">
        <v>628</v>
      </c>
      <c r="BO2623" s="97" t="s">
        <v>6350</v>
      </c>
      <c r="BU2623" s="97" t="s">
        <v>6349</v>
      </c>
      <c r="BV2623" s="97" t="s">
        <v>628</v>
      </c>
      <c r="BW2623" s="97" t="s">
        <v>6350</v>
      </c>
    </row>
    <row r="2624" spans="51:75" x14ac:dyDescent="0.3">
      <c r="AY2624" s="124" t="e">
        <f>VLOOKUP(C2624,#REF!, 2,FALSE)</f>
        <v>#REF!</v>
      </c>
      <c r="BM2624" s="97" t="s">
        <v>1149</v>
      </c>
      <c r="BN2624" s="97" t="s">
        <v>3043</v>
      </c>
      <c r="BO2624" s="97" t="s">
        <v>6351</v>
      </c>
      <c r="BU2624" s="97" t="s">
        <v>1149</v>
      </c>
      <c r="BV2624" s="97" t="s">
        <v>3043</v>
      </c>
      <c r="BW2624" s="97" t="s">
        <v>6351</v>
      </c>
    </row>
    <row r="2625" spans="51:75" x14ac:dyDescent="0.3">
      <c r="AY2625" s="124" t="e">
        <f>VLOOKUP(C2625,#REF!, 2,FALSE)</f>
        <v>#REF!</v>
      </c>
      <c r="BM2625" s="97" t="s">
        <v>6352</v>
      </c>
      <c r="BN2625" s="97" t="s">
        <v>1342</v>
      </c>
      <c r="BO2625" s="97" t="s">
        <v>6355</v>
      </c>
      <c r="BU2625" s="97" t="s">
        <v>6352</v>
      </c>
      <c r="BV2625" s="97" t="s">
        <v>1342</v>
      </c>
      <c r="BW2625" s="97" t="s">
        <v>6355</v>
      </c>
    </row>
    <row r="2626" spans="51:75" x14ac:dyDescent="0.3">
      <c r="AY2626" s="124" t="e">
        <f>VLOOKUP(C2626,#REF!, 2,FALSE)</f>
        <v>#REF!</v>
      </c>
      <c r="BM2626" s="97" t="s">
        <v>1150</v>
      </c>
      <c r="BN2626" s="97" t="s">
        <v>3043</v>
      </c>
      <c r="BO2626" s="97" t="s">
        <v>6357</v>
      </c>
      <c r="BU2626" s="97" t="s">
        <v>1150</v>
      </c>
      <c r="BV2626" s="97" t="s">
        <v>3043</v>
      </c>
      <c r="BW2626" s="97" t="s">
        <v>6357</v>
      </c>
    </row>
    <row r="2627" spans="51:75" x14ac:dyDescent="0.3">
      <c r="AY2627" s="124" t="e">
        <f>VLOOKUP(C2627,#REF!, 2,FALSE)</f>
        <v>#REF!</v>
      </c>
      <c r="BM2627" s="97" t="s">
        <v>6359</v>
      </c>
      <c r="BN2627" s="97" t="s">
        <v>617</v>
      </c>
      <c r="BO2627" s="97" t="s">
        <v>6360</v>
      </c>
      <c r="BU2627" s="97" t="s">
        <v>6359</v>
      </c>
      <c r="BV2627" s="97" t="s">
        <v>617</v>
      </c>
      <c r="BW2627" s="97" t="s">
        <v>6360</v>
      </c>
    </row>
    <row r="2628" spans="51:75" x14ac:dyDescent="0.3">
      <c r="AY2628" s="124" t="e">
        <f>VLOOKUP(C2628,#REF!, 2,FALSE)</f>
        <v>#REF!</v>
      </c>
      <c r="BM2628" s="97" t="s">
        <v>6361</v>
      </c>
      <c r="BN2628" s="97" t="s">
        <v>841</v>
      </c>
      <c r="BO2628" s="97" t="s">
        <v>3467</v>
      </c>
      <c r="BU2628" s="97" t="s">
        <v>6361</v>
      </c>
      <c r="BV2628" s="97" t="s">
        <v>841</v>
      </c>
      <c r="BW2628" s="97" t="s">
        <v>3467</v>
      </c>
    </row>
    <row r="2629" spans="51:75" x14ac:dyDescent="0.3">
      <c r="AY2629" s="124" t="e">
        <f>VLOOKUP(C2629,#REF!, 2,FALSE)</f>
        <v>#REF!</v>
      </c>
      <c r="BM2629" s="97" t="s">
        <v>6363</v>
      </c>
      <c r="BN2629" s="97" t="s">
        <v>2979</v>
      </c>
      <c r="BO2629" s="97" t="s">
        <v>3349</v>
      </c>
      <c r="BU2629" s="97" t="s">
        <v>6363</v>
      </c>
      <c r="BV2629" s="97" t="s">
        <v>2979</v>
      </c>
      <c r="BW2629" s="97" t="s">
        <v>3349</v>
      </c>
    </row>
    <row r="2630" spans="51:75" x14ac:dyDescent="0.3">
      <c r="AY2630" s="124" t="e">
        <f>VLOOKUP(C2630,#REF!, 2,FALSE)</f>
        <v>#REF!</v>
      </c>
      <c r="BM2630" s="97" t="s">
        <v>6364</v>
      </c>
      <c r="BN2630" s="97" t="s">
        <v>2979</v>
      </c>
      <c r="BO2630" s="97" t="s">
        <v>1469</v>
      </c>
      <c r="BU2630" s="97" t="s">
        <v>6364</v>
      </c>
      <c r="BV2630" s="97" t="s">
        <v>2979</v>
      </c>
      <c r="BW2630" s="97" t="s">
        <v>1469</v>
      </c>
    </row>
    <row r="2631" spans="51:75" x14ac:dyDescent="0.3">
      <c r="AY2631" s="124" t="e">
        <f>VLOOKUP(C2631,#REF!, 2,FALSE)</f>
        <v>#REF!</v>
      </c>
      <c r="BM2631" s="97" t="s">
        <v>1151</v>
      </c>
      <c r="BN2631" s="97" t="s">
        <v>849</v>
      </c>
      <c r="BO2631" s="97" t="s">
        <v>1285</v>
      </c>
      <c r="BU2631" s="97" t="s">
        <v>1151</v>
      </c>
      <c r="BV2631" s="97" t="s">
        <v>849</v>
      </c>
      <c r="BW2631" s="97" t="s">
        <v>1285</v>
      </c>
    </row>
    <row r="2632" spans="51:75" x14ac:dyDescent="0.3">
      <c r="AY2632" s="124" t="e">
        <f>VLOOKUP(C2632,#REF!, 2,FALSE)</f>
        <v>#REF!</v>
      </c>
      <c r="BM2632" s="97" t="s">
        <v>1152</v>
      </c>
      <c r="BN2632" s="97" t="s">
        <v>3191</v>
      </c>
      <c r="BO2632" s="97" t="s">
        <v>6365</v>
      </c>
      <c r="BU2632" s="97" t="s">
        <v>1152</v>
      </c>
      <c r="BV2632" s="97" t="s">
        <v>3191</v>
      </c>
      <c r="BW2632" s="97" t="s">
        <v>6365</v>
      </c>
    </row>
    <row r="2633" spans="51:75" x14ac:dyDescent="0.3">
      <c r="AY2633" s="124" t="e">
        <f>VLOOKUP(C2633,#REF!, 2,FALSE)</f>
        <v>#REF!</v>
      </c>
      <c r="BM2633" s="97" t="s">
        <v>137</v>
      </c>
      <c r="BN2633" s="97" t="s">
        <v>1342</v>
      </c>
      <c r="BO2633" s="97" t="s">
        <v>1343</v>
      </c>
      <c r="BU2633" s="97" t="s">
        <v>137</v>
      </c>
      <c r="BV2633" s="97" t="s">
        <v>1342</v>
      </c>
      <c r="BW2633" s="97" t="s">
        <v>1343</v>
      </c>
    </row>
    <row r="2634" spans="51:75" x14ac:dyDescent="0.3">
      <c r="AY2634" s="124" t="e">
        <f>VLOOKUP(C2634,#REF!, 2,FALSE)</f>
        <v>#REF!</v>
      </c>
      <c r="BM2634" s="97" t="s">
        <v>6368</v>
      </c>
      <c r="BN2634" s="97" t="s">
        <v>2979</v>
      </c>
      <c r="BO2634" s="97" t="s">
        <v>6369</v>
      </c>
      <c r="BU2634" s="97" t="s">
        <v>6368</v>
      </c>
      <c r="BV2634" s="97" t="s">
        <v>2979</v>
      </c>
      <c r="BW2634" s="97" t="s">
        <v>6369</v>
      </c>
    </row>
    <row r="2635" spans="51:75" x14ac:dyDescent="0.3">
      <c r="AY2635" s="124" t="e">
        <f>VLOOKUP(C2635,#REF!, 2,FALSE)</f>
        <v>#REF!</v>
      </c>
      <c r="BM2635" s="97" t="s">
        <v>6370</v>
      </c>
      <c r="BN2635" s="97" t="s">
        <v>1342</v>
      </c>
      <c r="BO2635" s="97" t="s">
        <v>6371</v>
      </c>
      <c r="BU2635" s="97" t="s">
        <v>6370</v>
      </c>
      <c r="BV2635" s="97" t="s">
        <v>1342</v>
      </c>
      <c r="BW2635" s="97" t="s">
        <v>6371</v>
      </c>
    </row>
    <row r="2636" spans="51:75" x14ac:dyDescent="0.3">
      <c r="AY2636" s="124" t="e">
        <f>VLOOKUP(C2636,#REF!, 2,FALSE)</f>
        <v>#REF!</v>
      </c>
      <c r="BM2636" s="97" t="s">
        <v>6372</v>
      </c>
      <c r="BN2636" s="97" t="s">
        <v>1342</v>
      </c>
      <c r="BO2636" s="97" t="s">
        <v>6373</v>
      </c>
      <c r="BU2636" s="97" t="s">
        <v>6372</v>
      </c>
      <c r="BV2636" s="97" t="s">
        <v>1342</v>
      </c>
      <c r="BW2636" s="97" t="s">
        <v>6373</v>
      </c>
    </row>
    <row r="2637" spans="51:75" x14ac:dyDescent="0.3">
      <c r="AY2637" s="124" t="e">
        <f>VLOOKUP(C2637,#REF!, 2,FALSE)</f>
        <v>#REF!</v>
      </c>
      <c r="BM2637" s="97" t="s">
        <v>6374</v>
      </c>
      <c r="BN2637" s="97" t="s">
        <v>3043</v>
      </c>
      <c r="BO2637" s="97" t="s">
        <v>6375</v>
      </c>
      <c r="BU2637" s="97" t="s">
        <v>6374</v>
      </c>
      <c r="BV2637" s="97" t="s">
        <v>3043</v>
      </c>
      <c r="BW2637" s="97" t="s">
        <v>6375</v>
      </c>
    </row>
    <row r="2638" spans="51:75" x14ac:dyDescent="0.3">
      <c r="AY2638" s="124" t="e">
        <f>VLOOKUP(C2638,#REF!, 2,FALSE)</f>
        <v>#REF!</v>
      </c>
      <c r="BM2638" s="97" t="s">
        <v>6376</v>
      </c>
      <c r="BN2638" s="97" t="s">
        <v>1269</v>
      </c>
      <c r="BO2638" s="97" t="s">
        <v>6377</v>
      </c>
      <c r="BU2638" s="97" t="s">
        <v>6376</v>
      </c>
      <c r="BV2638" s="97" t="s">
        <v>1269</v>
      </c>
      <c r="BW2638" s="97" t="s">
        <v>6377</v>
      </c>
    </row>
    <row r="2639" spans="51:75" x14ac:dyDescent="0.3">
      <c r="AY2639" s="124" t="e">
        <f>VLOOKUP(C2639,#REF!, 2,FALSE)</f>
        <v>#REF!</v>
      </c>
      <c r="BM2639" s="97" t="s">
        <v>6378</v>
      </c>
      <c r="BN2639" s="97" t="s">
        <v>2979</v>
      </c>
      <c r="BO2639" s="97" t="s">
        <v>4727</v>
      </c>
      <c r="BU2639" s="97" t="s">
        <v>6378</v>
      </c>
      <c r="BV2639" s="97" t="s">
        <v>2979</v>
      </c>
      <c r="BW2639" s="97" t="s">
        <v>4727</v>
      </c>
    </row>
    <row r="2640" spans="51:75" x14ac:dyDescent="0.3">
      <c r="AY2640" s="124" t="e">
        <f>VLOOKUP(C2640,#REF!, 2,FALSE)</f>
        <v>#REF!</v>
      </c>
      <c r="BM2640" s="97" t="s">
        <v>6381</v>
      </c>
      <c r="BN2640" s="97" t="s">
        <v>1070</v>
      </c>
      <c r="BO2640" s="97" t="s">
        <v>3159</v>
      </c>
      <c r="BU2640" s="97" t="s">
        <v>6381</v>
      </c>
      <c r="BV2640" s="97" t="s">
        <v>1070</v>
      </c>
      <c r="BW2640" s="97" t="s">
        <v>3159</v>
      </c>
    </row>
    <row r="2641" spans="51:75" x14ac:dyDescent="0.3">
      <c r="AY2641" s="124" t="e">
        <f>VLOOKUP(C2641,#REF!, 2,FALSE)</f>
        <v>#REF!</v>
      </c>
      <c r="BM2641" s="97" t="s">
        <v>1153</v>
      </c>
      <c r="BN2641" s="97" t="s">
        <v>3191</v>
      </c>
      <c r="BO2641" s="97" t="s">
        <v>1164</v>
      </c>
      <c r="BU2641" s="97" t="s">
        <v>1153</v>
      </c>
      <c r="BV2641" s="97" t="s">
        <v>3191</v>
      </c>
      <c r="BW2641" s="97" t="s">
        <v>1164</v>
      </c>
    </row>
    <row r="2642" spans="51:75" x14ac:dyDescent="0.3">
      <c r="AY2642" s="124" t="e">
        <f>VLOOKUP(C2642,#REF!, 2,FALSE)</f>
        <v>#REF!</v>
      </c>
      <c r="BM2642" s="97" t="s">
        <v>6382</v>
      </c>
      <c r="BN2642" s="97" t="s">
        <v>719</v>
      </c>
      <c r="BO2642" s="97" t="s">
        <v>6383</v>
      </c>
      <c r="BU2642" s="97" t="s">
        <v>6382</v>
      </c>
      <c r="BV2642" s="97" t="s">
        <v>719</v>
      </c>
      <c r="BW2642" s="97" t="s">
        <v>6383</v>
      </c>
    </row>
    <row r="2643" spans="51:75" x14ac:dyDescent="0.3">
      <c r="AY2643" s="124" t="e">
        <f>VLOOKUP(C2643,#REF!, 2,FALSE)</f>
        <v>#REF!</v>
      </c>
      <c r="BM2643" s="97" t="s">
        <v>6384</v>
      </c>
      <c r="BN2643" s="97" t="s">
        <v>628</v>
      </c>
      <c r="BO2643" s="97" t="s">
        <v>6385</v>
      </c>
      <c r="BU2643" s="97" t="s">
        <v>6384</v>
      </c>
      <c r="BV2643" s="97" t="s">
        <v>628</v>
      </c>
      <c r="BW2643" s="97" t="s">
        <v>6385</v>
      </c>
    </row>
    <row r="2644" spans="51:75" x14ac:dyDescent="0.3">
      <c r="AY2644" s="124" t="e">
        <f>VLOOKUP(C2644,#REF!, 2,FALSE)</f>
        <v>#REF!</v>
      </c>
      <c r="BM2644" s="97" t="s">
        <v>1154</v>
      </c>
      <c r="BN2644" s="97" t="s">
        <v>3043</v>
      </c>
      <c r="BO2644" s="97" t="s">
        <v>1086</v>
      </c>
      <c r="BU2644" s="97" t="s">
        <v>1154</v>
      </c>
      <c r="BV2644" s="97" t="s">
        <v>3043</v>
      </c>
      <c r="BW2644" s="97" t="s">
        <v>1086</v>
      </c>
    </row>
    <row r="2645" spans="51:75" x14ac:dyDescent="0.3">
      <c r="AY2645" s="124" t="e">
        <f>VLOOKUP(C2645,#REF!, 2,FALSE)</f>
        <v>#REF!</v>
      </c>
      <c r="BM2645" s="97" t="s">
        <v>6386</v>
      </c>
      <c r="BN2645" s="97" t="s">
        <v>3191</v>
      </c>
      <c r="BO2645" s="97" t="s">
        <v>5901</v>
      </c>
      <c r="BU2645" s="97" t="s">
        <v>6386</v>
      </c>
      <c r="BV2645" s="97" t="s">
        <v>3191</v>
      </c>
      <c r="BW2645" s="97" t="s">
        <v>5901</v>
      </c>
    </row>
    <row r="2646" spans="51:75" x14ac:dyDescent="0.3">
      <c r="AY2646" s="124" t="e">
        <f>VLOOKUP(C2646,#REF!, 2,FALSE)</f>
        <v>#REF!</v>
      </c>
      <c r="BM2646" s="97" t="s">
        <v>6387</v>
      </c>
      <c r="BN2646" s="97" t="s">
        <v>3043</v>
      </c>
      <c r="BO2646" s="97" t="s">
        <v>6390</v>
      </c>
      <c r="BU2646" s="97" t="s">
        <v>6387</v>
      </c>
      <c r="BV2646" s="97" t="s">
        <v>3043</v>
      </c>
      <c r="BW2646" s="97" t="s">
        <v>6390</v>
      </c>
    </row>
    <row r="2647" spans="51:75" x14ac:dyDescent="0.3">
      <c r="AY2647" s="124" t="e">
        <f>VLOOKUP(C2647,#REF!, 2,FALSE)</f>
        <v>#REF!</v>
      </c>
      <c r="BM2647" s="97" t="s">
        <v>1155</v>
      </c>
      <c r="BN2647" s="97" t="s">
        <v>3191</v>
      </c>
      <c r="BO2647" s="97" t="s">
        <v>6391</v>
      </c>
      <c r="BU2647" s="97" t="s">
        <v>1155</v>
      </c>
      <c r="BV2647" s="97" t="s">
        <v>3191</v>
      </c>
      <c r="BW2647" s="97" t="s">
        <v>6391</v>
      </c>
    </row>
    <row r="2648" spans="51:75" x14ac:dyDescent="0.3">
      <c r="AY2648" s="124" t="e">
        <f>VLOOKUP(C2648,#REF!, 2,FALSE)</f>
        <v>#REF!</v>
      </c>
      <c r="BM2648" s="97" t="s">
        <v>1156</v>
      </c>
      <c r="BN2648" s="97" t="s">
        <v>669</v>
      </c>
      <c r="BO2648" s="97" t="s">
        <v>6392</v>
      </c>
      <c r="BU2648" s="97" t="s">
        <v>1156</v>
      </c>
      <c r="BV2648" s="97" t="s">
        <v>669</v>
      </c>
      <c r="BW2648" s="97" t="s">
        <v>6392</v>
      </c>
    </row>
    <row r="2649" spans="51:75" x14ac:dyDescent="0.3">
      <c r="AY2649" s="124" t="e">
        <f>VLOOKUP(C2649,#REF!, 2,FALSE)</f>
        <v>#REF!</v>
      </c>
      <c r="BM2649" s="97" t="s">
        <v>6394</v>
      </c>
      <c r="BN2649" s="97" t="s">
        <v>1070</v>
      </c>
      <c r="BO2649" s="97" t="s">
        <v>6395</v>
      </c>
      <c r="BU2649" s="97" t="s">
        <v>6394</v>
      </c>
      <c r="BV2649" s="97" t="s">
        <v>1070</v>
      </c>
      <c r="BW2649" s="97" t="s">
        <v>6395</v>
      </c>
    </row>
    <row r="2650" spans="51:75" x14ac:dyDescent="0.3">
      <c r="AY2650" s="124" t="e">
        <f>VLOOKUP(C2650,#REF!, 2,FALSE)</f>
        <v>#REF!</v>
      </c>
      <c r="BM2650" s="97" t="s">
        <v>6397</v>
      </c>
      <c r="BN2650" s="97" t="s">
        <v>662</v>
      </c>
      <c r="BO2650" s="97" t="s">
        <v>4046</v>
      </c>
      <c r="BU2650" s="97" t="s">
        <v>6397</v>
      </c>
      <c r="BV2650" s="97" t="s">
        <v>662</v>
      </c>
      <c r="BW2650" s="97" t="s">
        <v>4046</v>
      </c>
    </row>
    <row r="2651" spans="51:75" x14ac:dyDescent="0.3">
      <c r="AY2651" s="124" t="e">
        <f>VLOOKUP(C2651,#REF!, 2,FALSE)</f>
        <v>#REF!</v>
      </c>
      <c r="BM2651" s="97" t="s">
        <v>6399</v>
      </c>
      <c r="BN2651" s="97" t="s">
        <v>2979</v>
      </c>
      <c r="BO2651" s="97" t="s">
        <v>770</v>
      </c>
      <c r="BU2651" s="97" t="s">
        <v>6399</v>
      </c>
      <c r="BV2651" s="97" t="s">
        <v>2979</v>
      </c>
      <c r="BW2651" s="97" t="s">
        <v>770</v>
      </c>
    </row>
    <row r="2652" spans="51:75" x14ac:dyDescent="0.3">
      <c r="AY2652" s="124" t="e">
        <f>VLOOKUP(C2652,#REF!, 2,FALSE)</f>
        <v>#REF!</v>
      </c>
      <c r="BM2652" s="97" t="s">
        <v>6400</v>
      </c>
      <c r="BN2652" s="97" t="s">
        <v>3043</v>
      </c>
      <c r="BO2652" s="97" t="s">
        <v>770</v>
      </c>
      <c r="BU2652" s="97" t="s">
        <v>6400</v>
      </c>
      <c r="BV2652" s="97" t="s">
        <v>3043</v>
      </c>
      <c r="BW2652" s="97" t="s">
        <v>770</v>
      </c>
    </row>
    <row r="2653" spans="51:75" x14ac:dyDescent="0.3">
      <c r="AY2653" s="124" t="e">
        <f>VLOOKUP(C2653,#REF!, 2,FALSE)</f>
        <v>#REF!</v>
      </c>
      <c r="BM2653" s="97" t="s">
        <v>6402</v>
      </c>
      <c r="BN2653" s="97" t="s">
        <v>3081</v>
      </c>
      <c r="BO2653" s="97" t="s">
        <v>6198</v>
      </c>
      <c r="BU2653" s="97" t="s">
        <v>6402</v>
      </c>
      <c r="BV2653" s="97" t="s">
        <v>3081</v>
      </c>
      <c r="BW2653" s="97" t="s">
        <v>6198</v>
      </c>
    </row>
    <row r="2654" spans="51:75" x14ac:dyDescent="0.3">
      <c r="AY2654" s="124" t="e">
        <f>VLOOKUP(C2654,#REF!, 2,FALSE)</f>
        <v>#REF!</v>
      </c>
      <c r="BM2654" s="97" t="s">
        <v>6403</v>
      </c>
      <c r="BN2654" s="97" t="s">
        <v>3081</v>
      </c>
      <c r="BO2654" s="97" t="s">
        <v>1270</v>
      </c>
      <c r="BU2654" s="97" t="s">
        <v>6403</v>
      </c>
      <c r="BV2654" s="97" t="s">
        <v>3081</v>
      </c>
      <c r="BW2654" s="97" t="s">
        <v>1270</v>
      </c>
    </row>
    <row r="2655" spans="51:75" x14ac:dyDescent="0.3">
      <c r="AY2655" s="124" t="e">
        <f>VLOOKUP(C2655,#REF!, 2,FALSE)</f>
        <v>#REF!</v>
      </c>
      <c r="BM2655" s="97" t="s">
        <v>6404</v>
      </c>
      <c r="BN2655" s="97" t="s">
        <v>2983</v>
      </c>
      <c r="BO2655" s="97" t="s">
        <v>2983</v>
      </c>
      <c r="BU2655" s="97" t="s">
        <v>6404</v>
      </c>
      <c r="BV2655" s="97" t="s">
        <v>2983</v>
      </c>
      <c r="BW2655" s="97" t="s">
        <v>2983</v>
      </c>
    </row>
    <row r="2656" spans="51:75" x14ac:dyDescent="0.3">
      <c r="AY2656" s="124" t="e">
        <f>VLOOKUP(C2656,#REF!, 2,FALSE)</f>
        <v>#REF!</v>
      </c>
      <c r="BM2656" s="97" t="s">
        <v>6405</v>
      </c>
      <c r="BN2656" s="97" t="s">
        <v>662</v>
      </c>
      <c r="BO2656" s="97" t="s">
        <v>6407</v>
      </c>
      <c r="BU2656" s="97" t="s">
        <v>6405</v>
      </c>
      <c r="BV2656" s="97" t="s">
        <v>662</v>
      </c>
      <c r="BW2656" s="97" t="s">
        <v>6407</v>
      </c>
    </row>
    <row r="2657" spans="51:75" x14ac:dyDescent="0.3">
      <c r="AY2657" s="124" t="e">
        <f>VLOOKUP(C2657,#REF!, 2,FALSE)</f>
        <v>#REF!</v>
      </c>
      <c r="BM2657" s="97" t="s">
        <v>6408</v>
      </c>
      <c r="BN2657" s="97" t="s">
        <v>694</v>
      </c>
      <c r="BO2657" s="97" t="s">
        <v>1664</v>
      </c>
      <c r="BU2657" s="97" t="s">
        <v>6408</v>
      </c>
      <c r="BV2657" s="97" t="s">
        <v>694</v>
      </c>
      <c r="BW2657" s="97" t="s">
        <v>1664</v>
      </c>
    </row>
    <row r="2658" spans="51:75" x14ac:dyDescent="0.3">
      <c r="AY2658" s="124" t="e">
        <f>VLOOKUP(C2658,#REF!, 2,FALSE)</f>
        <v>#REF!</v>
      </c>
      <c r="BM2658" s="97" t="s">
        <v>6410</v>
      </c>
      <c r="BN2658" s="97" t="s">
        <v>625</v>
      </c>
      <c r="BO2658" s="97" t="s">
        <v>6411</v>
      </c>
      <c r="BU2658" s="97" t="s">
        <v>6410</v>
      </c>
      <c r="BV2658" s="97" t="s">
        <v>625</v>
      </c>
      <c r="BW2658" s="97" t="s">
        <v>6411</v>
      </c>
    </row>
    <row r="2659" spans="51:75" x14ac:dyDescent="0.3">
      <c r="AY2659" s="124" t="e">
        <f>VLOOKUP(C2659,#REF!, 2,FALSE)</f>
        <v>#REF!</v>
      </c>
      <c r="BM2659" s="97" t="s">
        <v>6412</v>
      </c>
      <c r="BN2659" s="97" t="s">
        <v>628</v>
      </c>
      <c r="BO2659" s="97" t="s">
        <v>770</v>
      </c>
      <c r="BU2659" s="97" t="s">
        <v>6412</v>
      </c>
      <c r="BV2659" s="97" t="s">
        <v>628</v>
      </c>
      <c r="BW2659" s="97" t="s">
        <v>770</v>
      </c>
    </row>
    <row r="2660" spans="51:75" x14ac:dyDescent="0.3">
      <c r="AY2660" s="124" t="e">
        <f>VLOOKUP(C2660,#REF!, 2,FALSE)</f>
        <v>#REF!</v>
      </c>
      <c r="BM2660" s="97" t="s">
        <v>6413</v>
      </c>
      <c r="BN2660" s="97" t="s">
        <v>810</v>
      </c>
      <c r="BO2660" s="97" t="s">
        <v>6414</v>
      </c>
      <c r="BU2660" s="97" t="s">
        <v>6413</v>
      </c>
      <c r="BV2660" s="97" t="s">
        <v>810</v>
      </c>
      <c r="BW2660" s="97" t="s">
        <v>6414</v>
      </c>
    </row>
    <row r="2661" spans="51:75" x14ac:dyDescent="0.3">
      <c r="AY2661" s="124" t="e">
        <f>VLOOKUP(C2661,#REF!, 2,FALSE)</f>
        <v>#REF!</v>
      </c>
      <c r="BM2661" s="97" t="s">
        <v>1167</v>
      </c>
      <c r="BN2661" s="97" t="s">
        <v>1191</v>
      </c>
      <c r="BO2661" s="97" t="s">
        <v>693</v>
      </c>
      <c r="BU2661" s="97" t="s">
        <v>1167</v>
      </c>
      <c r="BV2661" s="97" t="s">
        <v>1191</v>
      </c>
      <c r="BW2661" s="97" t="s">
        <v>693</v>
      </c>
    </row>
    <row r="2662" spans="51:75" x14ac:dyDescent="0.3">
      <c r="AY2662" s="124" t="e">
        <f>VLOOKUP(C2662,#REF!, 2,FALSE)</f>
        <v>#REF!</v>
      </c>
      <c r="BM2662" s="97" t="s">
        <v>1168</v>
      </c>
      <c r="BN2662" s="97" t="s">
        <v>783</v>
      </c>
      <c r="BO2662" s="97" t="s">
        <v>2118</v>
      </c>
      <c r="BU2662" s="97" t="s">
        <v>1168</v>
      </c>
      <c r="BV2662" s="97" t="s">
        <v>783</v>
      </c>
      <c r="BW2662" s="97" t="s">
        <v>2118</v>
      </c>
    </row>
    <row r="2663" spans="51:75" x14ac:dyDescent="0.3">
      <c r="AY2663" s="124" t="e">
        <f>VLOOKUP(C2663,#REF!, 2,FALSE)</f>
        <v>#REF!</v>
      </c>
      <c r="BM2663" s="97" t="s">
        <v>1169</v>
      </c>
      <c r="BN2663" s="97" t="s">
        <v>1191</v>
      </c>
      <c r="BO2663" s="97" t="s">
        <v>6415</v>
      </c>
      <c r="BU2663" s="97" t="s">
        <v>1169</v>
      </c>
      <c r="BV2663" s="97" t="s">
        <v>1191</v>
      </c>
      <c r="BW2663" s="97" t="s">
        <v>6415</v>
      </c>
    </row>
    <row r="2664" spans="51:75" x14ac:dyDescent="0.3">
      <c r="AY2664" s="124" t="e">
        <f>VLOOKUP(C2664,#REF!, 2,FALSE)</f>
        <v>#REF!</v>
      </c>
      <c r="BM2664" s="97" t="s">
        <v>6416</v>
      </c>
      <c r="BN2664" s="97" t="s">
        <v>3191</v>
      </c>
      <c r="BO2664" s="97" t="s">
        <v>4223</v>
      </c>
      <c r="BU2664" s="97" t="s">
        <v>6416</v>
      </c>
      <c r="BV2664" s="97" t="s">
        <v>3191</v>
      </c>
      <c r="BW2664" s="97" t="s">
        <v>4223</v>
      </c>
    </row>
    <row r="2665" spans="51:75" x14ac:dyDescent="0.3">
      <c r="AY2665" s="124" t="e">
        <f>VLOOKUP(C2665,#REF!, 2,FALSE)</f>
        <v>#REF!</v>
      </c>
      <c r="BM2665" s="97" t="s">
        <v>6417</v>
      </c>
      <c r="BN2665" s="97" t="s">
        <v>3191</v>
      </c>
      <c r="BO2665" s="97" t="s">
        <v>6418</v>
      </c>
      <c r="BU2665" s="97" t="s">
        <v>6417</v>
      </c>
      <c r="BV2665" s="97" t="s">
        <v>3191</v>
      </c>
      <c r="BW2665" s="97" t="s">
        <v>6418</v>
      </c>
    </row>
    <row r="2666" spans="51:75" x14ac:dyDescent="0.3">
      <c r="AY2666" s="124" t="e">
        <f>VLOOKUP(C2666,#REF!, 2,FALSE)</f>
        <v>#REF!</v>
      </c>
      <c r="BM2666" s="97" t="s">
        <v>6419</v>
      </c>
      <c r="BN2666" s="97" t="s">
        <v>3191</v>
      </c>
      <c r="BO2666" s="97" t="s">
        <v>6420</v>
      </c>
      <c r="BU2666" s="97" t="s">
        <v>6419</v>
      </c>
      <c r="BV2666" s="97" t="s">
        <v>3191</v>
      </c>
      <c r="BW2666" s="97" t="s">
        <v>6420</v>
      </c>
    </row>
    <row r="2667" spans="51:75" x14ac:dyDescent="0.3">
      <c r="AY2667" s="124" t="e">
        <f>VLOOKUP(C2667,#REF!, 2,FALSE)</f>
        <v>#REF!</v>
      </c>
      <c r="BM2667" s="97" t="s">
        <v>6421</v>
      </c>
      <c r="BN2667" s="97" t="s">
        <v>703</v>
      </c>
      <c r="BO2667" s="97" t="s">
        <v>6422</v>
      </c>
      <c r="BU2667" s="97" t="s">
        <v>6421</v>
      </c>
      <c r="BV2667" s="97" t="s">
        <v>703</v>
      </c>
      <c r="BW2667" s="97" t="s">
        <v>6422</v>
      </c>
    </row>
    <row r="2668" spans="51:75" x14ac:dyDescent="0.3">
      <c r="AY2668" s="124" t="e">
        <f>VLOOKUP(C2668,#REF!, 2,FALSE)</f>
        <v>#REF!</v>
      </c>
      <c r="BM2668" s="97" t="s">
        <v>6423</v>
      </c>
      <c r="BN2668" s="97" t="s">
        <v>1342</v>
      </c>
      <c r="BO2668" s="97" t="s">
        <v>6424</v>
      </c>
      <c r="BU2668" s="97" t="s">
        <v>6423</v>
      </c>
      <c r="BV2668" s="97" t="s">
        <v>1342</v>
      </c>
      <c r="BW2668" s="97" t="s">
        <v>6424</v>
      </c>
    </row>
    <row r="2669" spans="51:75" x14ac:dyDescent="0.3">
      <c r="AY2669" s="124" t="e">
        <f>VLOOKUP(C2669,#REF!, 2,FALSE)</f>
        <v>#REF!</v>
      </c>
      <c r="BM2669" s="97" t="s">
        <v>6425</v>
      </c>
      <c r="BN2669" s="97" t="s">
        <v>1342</v>
      </c>
      <c r="BO2669" s="97" t="s">
        <v>6298</v>
      </c>
      <c r="BU2669" s="97" t="s">
        <v>6425</v>
      </c>
      <c r="BV2669" s="97" t="s">
        <v>1342</v>
      </c>
      <c r="BW2669" s="97" t="s">
        <v>6298</v>
      </c>
    </row>
    <row r="2670" spans="51:75" x14ac:dyDescent="0.3">
      <c r="AY2670" s="124" t="e">
        <f>VLOOKUP(C2670,#REF!, 2,FALSE)</f>
        <v>#REF!</v>
      </c>
      <c r="BM2670" s="97" t="s">
        <v>6426</v>
      </c>
      <c r="BN2670" s="97" t="s">
        <v>621</v>
      </c>
      <c r="BO2670" s="97" t="s">
        <v>6428</v>
      </c>
      <c r="BU2670" s="97" t="s">
        <v>6426</v>
      </c>
      <c r="BV2670" s="97" t="s">
        <v>621</v>
      </c>
      <c r="BW2670" s="97" t="s">
        <v>6428</v>
      </c>
    </row>
    <row r="2671" spans="51:75" x14ac:dyDescent="0.3">
      <c r="AY2671" s="124" t="e">
        <f>VLOOKUP(C2671,#REF!, 2,FALSE)</f>
        <v>#REF!</v>
      </c>
      <c r="BM2671" s="97" t="s">
        <v>6429</v>
      </c>
      <c r="BN2671" s="97" t="s">
        <v>3191</v>
      </c>
      <c r="BO2671" s="97" t="s">
        <v>2553</v>
      </c>
      <c r="BU2671" s="97" t="s">
        <v>6429</v>
      </c>
      <c r="BV2671" s="97" t="s">
        <v>3191</v>
      </c>
      <c r="BW2671" s="97" t="s">
        <v>2553</v>
      </c>
    </row>
    <row r="2672" spans="51:75" x14ac:dyDescent="0.3">
      <c r="AY2672" s="124" t="e">
        <f>VLOOKUP(C2672,#REF!, 2,FALSE)</f>
        <v>#REF!</v>
      </c>
      <c r="BM2672" s="97" t="s">
        <v>1170</v>
      </c>
      <c r="BN2672" s="97" t="s">
        <v>667</v>
      </c>
      <c r="BO2672" s="97" t="s">
        <v>925</v>
      </c>
      <c r="BU2672" s="97" t="s">
        <v>1170</v>
      </c>
      <c r="BV2672" s="97" t="s">
        <v>667</v>
      </c>
      <c r="BW2672" s="97" t="s">
        <v>925</v>
      </c>
    </row>
    <row r="2673" spans="51:75" x14ac:dyDescent="0.3">
      <c r="AY2673" s="124" t="e">
        <f>VLOOKUP(C2673,#REF!, 2,FALSE)</f>
        <v>#REF!</v>
      </c>
      <c r="BM2673" s="97" t="s">
        <v>6430</v>
      </c>
      <c r="BN2673" s="97" t="s">
        <v>625</v>
      </c>
      <c r="BO2673" s="97" t="s">
        <v>1270</v>
      </c>
      <c r="BU2673" s="97" t="s">
        <v>6430</v>
      </c>
      <c r="BV2673" s="97" t="s">
        <v>625</v>
      </c>
      <c r="BW2673" s="97" t="s">
        <v>1270</v>
      </c>
    </row>
    <row r="2674" spans="51:75" x14ac:dyDescent="0.3">
      <c r="AY2674" s="124" t="e">
        <f>VLOOKUP(C2674,#REF!, 2,FALSE)</f>
        <v>#REF!</v>
      </c>
      <c r="BM2674" s="97" t="s">
        <v>6431</v>
      </c>
      <c r="BN2674" s="97" t="s">
        <v>3191</v>
      </c>
      <c r="BO2674" s="97" t="s">
        <v>5682</v>
      </c>
      <c r="BU2674" s="97" t="s">
        <v>6431</v>
      </c>
      <c r="BV2674" s="97" t="s">
        <v>3191</v>
      </c>
      <c r="BW2674" s="97" t="s">
        <v>5682</v>
      </c>
    </row>
    <row r="2675" spans="51:75" x14ac:dyDescent="0.3">
      <c r="AY2675" s="124" t="e">
        <f>VLOOKUP(C2675,#REF!, 2,FALSE)</f>
        <v>#REF!</v>
      </c>
      <c r="BM2675" s="97" t="s">
        <v>1171</v>
      </c>
      <c r="BN2675" s="97" t="s">
        <v>3191</v>
      </c>
      <c r="BO2675" s="97" t="s">
        <v>5333</v>
      </c>
      <c r="BU2675" s="97" t="s">
        <v>1171</v>
      </c>
      <c r="BV2675" s="97" t="s">
        <v>3191</v>
      </c>
      <c r="BW2675" s="97" t="s">
        <v>5333</v>
      </c>
    </row>
    <row r="2676" spans="51:75" x14ac:dyDescent="0.3">
      <c r="AY2676" s="124" t="e">
        <f>VLOOKUP(C2676,#REF!, 2,FALSE)</f>
        <v>#REF!</v>
      </c>
      <c r="BM2676" s="97" t="s">
        <v>6432</v>
      </c>
      <c r="BN2676" s="97" t="s">
        <v>780</v>
      </c>
      <c r="BO2676" s="97" t="s">
        <v>6433</v>
      </c>
      <c r="BU2676" s="97" t="s">
        <v>6432</v>
      </c>
      <c r="BV2676" s="97" t="s">
        <v>780</v>
      </c>
      <c r="BW2676" s="97" t="s">
        <v>6433</v>
      </c>
    </row>
    <row r="2677" spans="51:75" x14ac:dyDescent="0.3">
      <c r="AY2677" s="124" t="e">
        <f>VLOOKUP(C2677,#REF!, 2,FALSE)</f>
        <v>#REF!</v>
      </c>
      <c r="BM2677" s="97" t="s">
        <v>6434</v>
      </c>
      <c r="BN2677" s="97" t="s">
        <v>3191</v>
      </c>
      <c r="BO2677" s="97" t="s">
        <v>6435</v>
      </c>
      <c r="BU2677" s="97" t="s">
        <v>6434</v>
      </c>
      <c r="BV2677" s="97" t="s">
        <v>3191</v>
      </c>
      <c r="BW2677" s="97" t="s">
        <v>6435</v>
      </c>
    </row>
    <row r="2678" spans="51:75" x14ac:dyDescent="0.3">
      <c r="AY2678" s="124" t="e">
        <f>VLOOKUP(C2678,#REF!, 2,FALSE)</f>
        <v>#REF!</v>
      </c>
      <c r="BM2678" s="97" t="s">
        <v>6436</v>
      </c>
      <c r="BN2678" s="97" t="s">
        <v>1139</v>
      </c>
      <c r="BO2678" s="97" t="s">
        <v>6437</v>
      </c>
      <c r="BU2678" s="97" t="s">
        <v>6436</v>
      </c>
      <c r="BV2678" s="97" t="s">
        <v>1139</v>
      </c>
      <c r="BW2678" s="97" t="s">
        <v>6437</v>
      </c>
    </row>
    <row r="2679" spans="51:75" x14ac:dyDescent="0.3">
      <c r="AY2679" s="124" t="e">
        <f>VLOOKUP(C2679,#REF!, 2,FALSE)</f>
        <v>#REF!</v>
      </c>
      <c r="BM2679" s="97" t="s">
        <v>6438</v>
      </c>
      <c r="BN2679" s="97" t="s">
        <v>3191</v>
      </c>
      <c r="BO2679" s="97" t="s">
        <v>6440</v>
      </c>
      <c r="BU2679" s="97" t="s">
        <v>6438</v>
      </c>
      <c r="BV2679" s="97" t="s">
        <v>3191</v>
      </c>
      <c r="BW2679" s="97" t="s">
        <v>6440</v>
      </c>
    </row>
    <row r="2680" spans="51:75" x14ac:dyDescent="0.3">
      <c r="AY2680" s="124" t="e">
        <f>VLOOKUP(C2680,#REF!, 2,FALSE)</f>
        <v>#REF!</v>
      </c>
      <c r="BM2680" s="97" t="s">
        <v>6441</v>
      </c>
      <c r="BN2680" s="97" t="s">
        <v>3191</v>
      </c>
      <c r="BO2680" s="97" t="s">
        <v>6442</v>
      </c>
      <c r="BU2680" s="97" t="s">
        <v>6441</v>
      </c>
      <c r="BV2680" s="97" t="s">
        <v>3191</v>
      </c>
      <c r="BW2680" s="97" t="s">
        <v>6442</v>
      </c>
    </row>
    <row r="2681" spans="51:75" x14ac:dyDescent="0.3">
      <c r="AY2681" s="124" t="e">
        <f>VLOOKUP(C2681,#REF!, 2,FALSE)</f>
        <v>#REF!</v>
      </c>
      <c r="BM2681" s="97" t="s">
        <v>1172</v>
      </c>
      <c r="BN2681" s="97" t="s">
        <v>3191</v>
      </c>
      <c r="BO2681" s="97" t="s">
        <v>6443</v>
      </c>
      <c r="BU2681" s="97" t="s">
        <v>1172</v>
      </c>
      <c r="BV2681" s="97" t="s">
        <v>3191</v>
      </c>
      <c r="BW2681" s="97" t="s">
        <v>6443</v>
      </c>
    </row>
    <row r="2682" spans="51:75" x14ac:dyDescent="0.3">
      <c r="AY2682" s="124" t="e">
        <f>VLOOKUP(C2682,#REF!, 2,FALSE)</f>
        <v>#REF!</v>
      </c>
      <c r="BM2682" s="97" t="s">
        <v>1173</v>
      </c>
      <c r="BN2682" s="97" t="s">
        <v>862</v>
      </c>
      <c r="BO2682" s="97" t="s">
        <v>6444</v>
      </c>
      <c r="BU2682" s="97" t="s">
        <v>1173</v>
      </c>
      <c r="BV2682" s="97" t="s">
        <v>862</v>
      </c>
      <c r="BW2682" s="97" t="s">
        <v>6444</v>
      </c>
    </row>
    <row r="2683" spans="51:75" x14ac:dyDescent="0.3">
      <c r="AY2683" s="124" t="e">
        <f>VLOOKUP(C2683,#REF!, 2,FALSE)</f>
        <v>#REF!</v>
      </c>
      <c r="BM2683" s="97" t="s">
        <v>6445</v>
      </c>
      <c r="BN2683" s="97" t="s">
        <v>1342</v>
      </c>
      <c r="BO2683" s="97" t="s">
        <v>3059</v>
      </c>
      <c r="BU2683" s="97" t="s">
        <v>6445</v>
      </c>
      <c r="BV2683" s="97" t="s">
        <v>1342</v>
      </c>
      <c r="BW2683" s="97" t="s">
        <v>3059</v>
      </c>
    </row>
    <row r="2684" spans="51:75" x14ac:dyDescent="0.3">
      <c r="AY2684" s="124" t="e">
        <f>VLOOKUP(C2684,#REF!, 2,FALSE)</f>
        <v>#REF!</v>
      </c>
      <c r="BM2684" s="97" t="s">
        <v>6446</v>
      </c>
      <c r="BN2684" s="97" t="s">
        <v>16970</v>
      </c>
      <c r="BO2684" s="97" t="s">
        <v>5534</v>
      </c>
      <c r="BU2684" s="97" t="s">
        <v>6446</v>
      </c>
      <c r="BV2684" s="97" t="s">
        <v>16970</v>
      </c>
      <c r="BW2684" s="97" t="s">
        <v>5534</v>
      </c>
    </row>
    <row r="2685" spans="51:75" x14ac:dyDescent="0.3">
      <c r="AY2685" s="124" t="e">
        <f>VLOOKUP(C2685,#REF!, 2,FALSE)</f>
        <v>#REF!</v>
      </c>
      <c r="BM2685" s="97" t="s">
        <v>6447</v>
      </c>
      <c r="BN2685" s="97" t="s">
        <v>3003</v>
      </c>
      <c r="BO2685" s="97" t="s">
        <v>6448</v>
      </c>
      <c r="BU2685" s="97" t="s">
        <v>6447</v>
      </c>
      <c r="BV2685" s="97" t="s">
        <v>3003</v>
      </c>
      <c r="BW2685" s="97" t="s">
        <v>6448</v>
      </c>
    </row>
    <row r="2686" spans="51:75" x14ac:dyDescent="0.3">
      <c r="AY2686" s="124" t="e">
        <f>VLOOKUP(C2686,#REF!, 2,FALSE)</f>
        <v>#REF!</v>
      </c>
      <c r="BM2686" s="97" t="s">
        <v>6449</v>
      </c>
      <c r="BN2686" s="97" t="s">
        <v>3085</v>
      </c>
      <c r="BO2686" s="97" t="s">
        <v>1270</v>
      </c>
      <c r="BU2686" s="97" t="s">
        <v>6449</v>
      </c>
      <c r="BV2686" s="97" t="s">
        <v>3085</v>
      </c>
      <c r="BW2686" s="97" t="s">
        <v>1270</v>
      </c>
    </row>
    <row r="2687" spans="51:75" x14ac:dyDescent="0.3">
      <c r="AY2687" s="124" t="e">
        <f>VLOOKUP(C2687,#REF!, 2,FALSE)</f>
        <v>#REF!</v>
      </c>
      <c r="BM2687" s="97" t="s">
        <v>6450</v>
      </c>
      <c r="BN2687" s="97" t="s">
        <v>2983</v>
      </c>
      <c r="BO2687" s="97" t="s">
        <v>770</v>
      </c>
      <c r="BU2687" s="97" t="s">
        <v>6450</v>
      </c>
      <c r="BV2687" s="97" t="s">
        <v>2983</v>
      </c>
      <c r="BW2687" s="97" t="s">
        <v>770</v>
      </c>
    </row>
    <row r="2688" spans="51:75" x14ac:dyDescent="0.3">
      <c r="AY2688" s="124" t="e">
        <f>VLOOKUP(C2688,#REF!, 2,FALSE)</f>
        <v>#REF!</v>
      </c>
      <c r="BM2688" s="97" t="s">
        <v>6451</v>
      </c>
      <c r="BN2688" s="97" t="s">
        <v>3003</v>
      </c>
      <c r="BO2688" s="97" t="s">
        <v>6452</v>
      </c>
      <c r="BU2688" s="97" t="s">
        <v>6451</v>
      </c>
      <c r="BV2688" s="97" t="s">
        <v>3003</v>
      </c>
      <c r="BW2688" s="97" t="s">
        <v>6452</v>
      </c>
    </row>
    <row r="2689" spans="51:75" x14ac:dyDescent="0.3">
      <c r="AY2689" s="124" t="e">
        <f>VLOOKUP(C2689,#REF!, 2,FALSE)</f>
        <v>#REF!</v>
      </c>
      <c r="BM2689" s="97" t="s">
        <v>6453</v>
      </c>
      <c r="BN2689" s="97" t="s">
        <v>3003</v>
      </c>
      <c r="BO2689" s="97" t="s">
        <v>6448</v>
      </c>
      <c r="BU2689" s="97" t="s">
        <v>6453</v>
      </c>
      <c r="BV2689" s="97" t="s">
        <v>3003</v>
      </c>
      <c r="BW2689" s="97" t="s">
        <v>6448</v>
      </c>
    </row>
    <row r="2690" spans="51:75" x14ac:dyDescent="0.3">
      <c r="AY2690" s="124" t="e">
        <f>VLOOKUP(C2690,#REF!, 2,FALSE)</f>
        <v>#REF!</v>
      </c>
      <c r="BM2690" s="97" t="s">
        <v>6454</v>
      </c>
      <c r="BN2690" s="97" t="s">
        <v>3085</v>
      </c>
      <c r="BO2690" s="97" t="s">
        <v>1270</v>
      </c>
      <c r="BU2690" s="97" t="s">
        <v>6454</v>
      </c>
      <c r="BV2690" s="97" t="s">
        <v>3085</v>
      </c>
      <c r="BW2690" s="97" t="s">
        <v>1270</v>
      </c>
    </row>
    <row r="2691" spans="51:75" x14ac:dyDescent="0.3">
      <c r="AY2691" s="124" t="e">
        <f>VLOOKUP(C2691,#REF!, 2,FALSE)</f>
        <v>#REF!</v>
      </c>
      <c r="BM2691" s="97" t="s">
        <v>6455</v>
      </c>
      <c r="BN2691" s="97" t="s">
        <v>3003</v>
      </c>
      <c r="BO2691" s="97" t="s">
        <v>1270</v>
      </c>
      <c r="BU2691" s="97" t="s">
        <v>6455</v>
      </c>
      <c r="BV2691" s="97" t="s">
        <v>3003</v>
      </c>
      <c r="BW2691" s="97" t="s">
        <v>1270</v>
      </c>
    </row>
    <row r="2692" spans="51:75" x14ac:dyDescent="0.3">
      <c r="AY2692" s="124" t="e">
        <f>VLOOKUP(C2692,#REF!, 2,FALSE)</f>
        <v>#REF!</v>
      </c>
      <c r="BM2692" s="97" t="s">
        <v>6456</v>
      </c>
      <c r="BN2692" s="97" t="s">
        <v>3085</v>
      </c>
      <c r="BO2692" s="97" t="s">
        <v>1270</v>
      </c>
      <c r="BU2692" s="97" t="s">
        <v>6456</v>
      </c>
      <c r="BV2692" s="97" t="s">
        <v>3085</v>
      </c>
      <c r="BW2692" s="97" t="s">
        <v>1270</v>
      </c>
    </row>
    <row r="2693" spans="51:75" x14ac:dyDescent="0.3">
      <c r="AY2693" s="124" t="e">
        <f>VLOOKUP(C2693,#REF!, 2,FALSE)</f>
        <v>#REF!</v>
      </c>
      <c r="BM2693" s="97" t="s">
        <v>6457</v>
      </c>
      <c r="BN2693" s="97" t="s">
        <v>3003</v>
      </c>
      <c r="BO2693" s="97" t="s">
        <v>2983</v>
      </c>
      <c r="BU2693" s="97" t="s">
        <v>6457</v>
      </c>
      <c r="BV2693" s="97" t="s">
        <v>3003</v>
      </c>
      <c r="BW2693" s="97" t="s">
        <v>2983</v>
      </c>
    </row>
    <row r="2694" spans="51:75" x14ac:dyDescent="0.3">
      <c r="AY2694" s="124" t="e">
        <f>VLOOKUP(C2694,#REF!, 2,FALSE)</f>
        <v>#REF!</v>
      </c>
      <c r="BM2694" s="97" t="s">
        <v>6458</v>
      </c>
      <c r="BN2694" s="97" t="s">
        <v>3003</v>
      </c>
      <c r="BO2694" s="97" t="s">
        <v>1270</v>
      </c>
      <c r="BU2694" s="97" t="s">
        <v>6458</v>
      </c>
      <c r="BV2694" s="97" t="s">
        <v>3003</v>
      </c>
      <c r="BW2694" s="97" t="s">
        <v>1270</v>
      </c>
    </row>
    <row r="2695" spans="51:75" x14ac:dyDescent="0.3">
      <c r="AY2695" s="124" t="e">
        <f>VLOOKUP(C2695,#REF!, 2,FALSE)</f>
        <v>#REF!</v>
      </c>
      <c r="BM2695" s="97" t="s">
        <v>6460</v>
      </c>
      <c r="BN2695" s="97" t="s">
        <v>3003</v>
      </c>
      <c r="BO2695" s="97" t="s">
        <v>1270</v>
      </c>
      <c r="BU2695" s="97" t="s">
        <v>6460</v>
      </c>
      <c r="BV2695" s="97" t="s">
        <v>3003</v>
      </c>
      <c r="BW2695" s="97" t="s">
        <v>1270</v>
      </c>
    </row>
    <row r="2696" spans="51:75" x14ac:dyDescent="0.3">
      <c r="AY2696" s="124" t="e">
        <f>VLOOKUP(C2696,#REF!, 2,FALSE)</f>
        <v>#REF!</v>
      </c>
      <c r="BM2696" s="97" t="s">
        <v>6461</v>
      </c>
      <c r="BN2696" s="97" t="s">
        <v>1342</v>
      </c>
      <c r="BO2696" s="97" t="s">
        <v>1973</v>
      </c>
      <c r="BU2696" s="97" t="s">
        <v>6461</v>
      </c>
      <c r="BV2696" s="97" t="s">
        <v>1342</v>
      </c>
      <c r="BW2696" s="97" t="s">
        <v>1973</v>
      </c>
    </row>
    <row r="2697" spans="51:75" x14ac:dyDescent="0.3">
      <c r="AY2697" s="124" t="e">
        <f>VLOOKUP(C2697,#REF!, 2,FALSE)</f>
        <v>#REF!</v>
      </c>
      <c r="BM2697" s="97" t="s">
        <v>6462</v>
      </c>
      <c r="BN2697" s="97" t="s">
        <v>3000</v>
      </c>
      <c r="BO2697" s="97" t="s">
        <v>6463</v>
      </c>
      <c r="BU2697" s="97" t="s">
        <v>6462</v>
      </c>
      <c r="BV2697" s="97" t="s">
        <v>3000</v>
      </c>
      <c r="BW2697" s="97" t="s">
        <v>6463</v>
      </c>
    </row>
    <row r="2698" spans="51:75" x14ac:dyDescent="0.3">
      <c r="AY2698" s="124" t="e">
        <f>VLOOKUP(C2698,#REF!, 2,FALSE)</f>
        <v>#REF!</v>
      </c>
      <c r="BM2698" s="97" t="s">
        <v>6464</v>
      </c>
      <c r="BN2698" s="97" t="s">
        <v>3237</v>
      </c>
      <c r="BO2698" s="97" t="s">
        <v>947</v>
      </c>
      <c r="BU2698" s="97" t="s">
        <v>6464</v>
      </c>
      <c r="BV2698" s="97" t="s">
        <v>3237</v>
      </c>
      <c r="BW2698" s="97" t="s">
        <v>947</v>
      </c>
    </row>
    <row r="2699" spans="51:75" x14ac:dyDescent="0.3">
      <c r="AY2699" s="124" t="e">
        <f>VLOOKUP(C2699,#REF!, 2,FALSE)</f>
        <v>#REF!</v>
      </c>
      <c r="BM2699" s="97" t="s">
        <v>6465</v>
      </c>
      <c r="BN2699" s="97" t="s">
        <v>3237</v>
      </c>
      <c r="BO2699" s="97" t="s">
        <v>5510</v>
      </c>
      <c r="BU2699" s="97" t="s">
        <v>6465</v>
      </c>
      <c r="BV2699" s="97" t="s">
        <v>3237</v>
      </c>
      <c r="BW2699" s="97" t="s">
        <v>5510</v>
      </c>
    </row>
    <row r="2700" spans="51:75" x14ac:dyDescent="0.3">
      <c r="AY2700" s="124" t="e">
        <f>VLOOKUP(C2700,#REF!, 2,FALSE)</f>
        <v>#REF!</v>
      </c>
      <c r="BM2700" s="97" t="s">
        <v>6466</v>
      </c>
      <c r="BN2700" s="97" t="s">
        <v>3237</v>
      </c>
      <c r="BO2700" s="97" t="s">
        <v>936</v>
      </c>
      <c r="BU2700" s="97" t="s">
        <v>6466</v>
      </c>
      <c r="BV2700" s="97" t="s">
        <v>3237</v>
      </c>
      <c r="BW2700" s="97" t="s">
        <v>936</v>
      </c>
    </row>
    <row r="2701" spans="51:75" x14ac:dyDescent="0.3">
      <c r="AY2701" s="124" t="e">
        <f>VLOOKUP(C2701,#REF!, 2,FALSE)</f>
        <v>#REF!</v>
      </c>
      <c r="BM2701" s="97" t="s">
        <v>6467</v>
      </c>
      <c r="BN2701" s="97" t="s">
        <v>3085</v>
      </c>
      <c r="BO2701" s="97" t="s">
        <v>1270</v>
      </c>
      <c r="BU2701" s="97" t="s">
        <v>6467</v>
      </c>
      <c r="BV2701" s="97" t="s">
        <v>3085</v>
      </c>
      <c r="BW2701" s="97" t="s">
        <v>1270</v>
      </c>
    </row>
    <row r="2702" spans="51:75" x14ac:dyDescent="0.3">
      <c r="AY2702" s="124" t="e">
        <f>VLOOKUP(C2702,#REF!, 2,FALSE)</f>
        <v>#REF!</v>
      </c>
      <c r="BM2702" s="97" t="s">
        <v>6468</v>
      </c>
      <c r="BN2702" s="97" t="s">
        <v>3081</v>
      </c>
      <c r="BO2702" s="97" t="s">
        <v>1270</v>
      </c>
      <c r="BU2702" s="97" t="s">
        <v>6468</v>
      </c>
      <c r="BV2702" s="97" t="s">
        <v>3081</v>
      </c>
      <c r="BW2702" s="97" t="s">
        <v>1270</v>
      </c>
    </row>
    <row r="2703" spans="51:75" x14ac:dyDescent="0.3">
      <c r="AY2703" s="124" t="e">
        <f>VLOOKUP(C2703,#REF!, 2,FALSE)</f>
        <v>#REF!</v>
      </c>
      <c r="BM2703" s="97" t="s">
        <v>6469</v>
      </c>
      <c r="BN2703" s="97" t="s">
        <v>3081</v>
      </c>
      <c r="BO2703" s="97" t="s">
        <v>1270</v>
      </c>
      <c r="BU2703" s="97" t="s">
        <v>6469</v>
      </c>
      <c r="BV2703" s="97" t="s">
        <v>3081</v>
      </c>
      <c r="BW2703" s="97" t="s">
        <v>1270</v>
      </c>
    </row>
    <row r="2704" spans="51:75" x14ac:dyDescent="0.3">
      <c r="AY2704" s="124" t="e">
        <f>VLOOKUP(C2704,#REF!, 2,FALSE)</f>
        <v>#REF!</v>
      </c>
      <c r="BM2704" s="97" t="s">
        <v>6470</v>
      </c>
      <c r="BN2704" s="97" t="s">
        <v>3081</v>
      </c>
      <c r="BO2704" s="97" t="s">
        <v>1270</v>
      </c>
      <c r="BU2704" s="97" t="s">
        <v>6470</v>
      </c>
      <c r="BV2704" s="97" t="s">
        <v>3081</v>
      </c>
      <c r="BW2704" s="97" t="s">
        <v>1270</v>
      </c>
    </row>
    <row r="2705" spans="51:75" x14ac:dyDescent="0.3">
      <c r="AY2705" s="124" t="e">
        <f>VLOOKUP(C2705,#REF!, 2,FALSE)</f>
        <v>#REF!</v>
      </c>
      <c r="BM2705" s="97" t="s">
        <v>6471</v>
      </c>
      <c r="BN2705" s="97" t="s">
        <v>3026</v>
      </c>
      <c r="BO2705" s="97" t="s">
        <v>1270</v>
      </c>
      <c r="BU2705" s="97" t="s">
        <v>6471</v>
      </c>
      <c r="BV2705" s="97" t="s">
        <v>3026</v>
      </c>
      <c r="BW2705" s="97" t="s">
        <v>1270</v>
      </c>
    </row>
    <row r="2706" spans="51:75" x14ac:dyDescent="0.3">
      <c r="AY2706" s="124" t="e">
        <f>VLOOKUP(C2706,#REF!, 2,FALSE)</f>
        <v>#REF!</v>
      </c>
      <c r="BM2706" s="97" t="s">
        <v>6472</v>
      </c>
      <c r="BN2706" s="97" t="s">
        <v>3026</v>
      </c>
      <c r="BO2706" s="97" t="s">
        <v>1270</v>
      </c>
      <c r="BU2706" s="97" t="s">
        <v>6472</v>
      </c>
      <c r="BV2706" s="97" t="s">
        <v>3026</v>
      </c>
      <c r="BW2706" s="97" t="s">
        <v>1270</v>
      </c>
    </row>
    <row r="2707" spans="51:75" x14ac:dyDescent="0.3">
      <c r="AY2707" s="124" t="e">
        <f>VLOOKUP(C2707,#REF!, 2,FALSE)</f>
        <v>#REF!</v>
      </c>
      <c r="BM2707" s="97" t="s">
        <v>6473</v>
      </c>
      <c r="BN2707" s="97" t="s">
        <v>1342</v>
      </c>
      <c r="BO2707" s="97" t="s">
        <v>5320</v>
      </c>
      <c r="BU2707" s="97" t="s">
        <v>6473</v>
      </c>
      <c r="BV2707" s="97" t="s">
        <v>1342</v>
      </c>
      <c r="BW2707" s="97" t="s">
        <v>5320</v>
      </c>
    </row>
    <row r="2708" spans="51:75" x14ac:dyDescent="0.3">
      <c r="AY2708" s="124" t="e">
        <f>VLOOKUP(C2708,#REF!, 2,FALSE)</f>
        <v>#REF!</v>
      </c>
      <c r="BM2708" s="97" t="s">
        <v>6475</v>
      </c>
      <c r="BN2708" s="97" t="s">
        <v>619</v>
      </c>
      <c r="BO2708" s="97" t="s">
        <v>6476</v>
      </c>
      <c r="BU2708" s="97" t="s">
        <v>6475</v>
      </c>
      <c r="BV2708" s="97" t="s">
        <v>619</v>
      </c>
      <c r="BW2708" s="97" t="s">
        <v>6476</v>
      </c>
    </row>
    <row r="2709" spans="51:75" x14ac:dyDescent="0.3">
      <c r="AY2709" s="124" t="e">
        <f>VLOOKUP(C2709,#REF!, 2,FALSE)</f>
        <v>#REF!</v>
      </c>
      <c r="BM2709" s="97" t="s">
        <v>6477</v>
      </c>
      <c r="BN2709" s="97" t="s">
        <v>669</v>
      </c>
      <c r="BO2709" s="97" t="s">
        <v>6478</v>
      </c>
      <c r="BU2709" s="97" t="s">
        <v>6477</v>
      </c>
      <c r="BV2709" s="97" t="s">
        <v>669</v>
      </c>
      <c r="BW2709" s="97" t="s">
        <v>6478</v>
      </c>
    </row>
    <row r="2710" spans="51:75" x14ac:dyDescent="0.3">
      <c r="AY2710" s="124" t="e">
        <f>VLOOKUP(C2710,#REF!, 2,FALSE)</f>
        <v>#REF!</v>
      </c>
      <c r="BM2710" s="97" t="s">
        <v>6479</v>
      </c>
      <c r="BN2710" s="97" t="s">
        <v>639</v>
      </c>
      <c r="BO2710" s="97" t="s">
        <v>2825</v>
      </c>
      <c r="BU2710" s="97" t="s">
        <v>6479</v>
      </c>
      <c r="BV2710" s="97" t="s">
        <v>639</v>
      </c>
      <c r="BW2710" s="97" t="s">
        <v>2825</v>
      </c>
    </row>
    <row r="2711" spans="51:75" x14ac:dyDescent="0.3">
      <c r="AY2711" s="124" t="e">
        <f>VLOOKUP(C2711,#REF!, 2,FALSE)</f>
        <v>#REF!</v>
      </c>
      <c r="BM2711" s="97" t="s">
        <v>6480</v>
      </c>
      <c r="BN2711" s="97" t="s">
        <v>928</v>
      </c>
      <c r="BO2711" s="97" t="s">
        <v>6482</v>
      </c>
      <c r="BU2711" s="97" t="s">
        <v>6480</v>
      </c>
      <c r="BV2711" s="97" t="s">
        <v>928</v>
      </c>
      <c r="BW2711" s="97" t="s">
        <v>6482</v>
      </c>
    </row>
    <row r="2712" spans="51:75" x14ac:dyDescent="0.3">
      <c r="AY2712" s="124" t="e">
        <f>VLOOKUP(C2712,#REF!, 2,FALSE)</f>
        <v>#REF!</v>
      </c>
      <c r="BM2712" s="97" t="s">
        <v>1174</v>
      </c>
      <c r="BN2712" s="97" t="s">
        <v>16968</v>
      </c>
      <c r="BO2712" s="97" t="s">
        <v>6483</v>
      </c>
      <c r="BU2712" s="97" t="s">
        <v>1174</v>
      </c>
      <c r="BV2712" s="97" t="s">
        <v>16968</v>
      </c>
      <c r="BW2712" s="97" t="s">
        <v>6483</v>
      </c>
    </row>
    <row r="2713" spans="51:75" x14ac:dyDescent="0.3">
      <c r="AY2713" s="124" t="e">
        <f>VLOOKUP(C2713,#REF!, 2,FALSE)</f>
        <v>#REF!</v>
      </c>
      <c r="BM2713" s="97" t="s">
        <v>6484</v>
      </c>
      <c r="BN2713" s="97" t="s">
        <v>16968</v>
      </c>
      <c r="BO2713" s="97" t="s">
        <v>4665</v>
      </c>
      <c r="BU2713" s="97" t="s">
        <v>6484</v>
      </c>
      <c r="BV2713" s="97" t="s">
        <v>16968</v>
      </c>
      <c r="BW2713" s="97" t="s">
        <v>4665</v>
      </c>
    </row>
    <row r="2714" spans="51:75" x14ac:dyDescent="0.3">
      <c r="AY2714" s="124" t="e">
        <f>VLOOKUP(C2714,#REF!, 2,FALSE)</f>
        <v>#REF!</v>
      </c>
      <c r="BM2714" s="97" t="s">
        <v>6486</v>
      </c>
      <c r="BN2714" s="97" t="s">
        <v>849</v>
      </c>
      <c r="BO2714" s="97" t="s">
        <v>6487</v>
      </c>
      <c r="BU2714" s="97" t="s">
        <v>6486</v>
      </c>
      <c r="BV2714" s="97" t="s">
        <v>849</v>
      </c>
      <c r="BW2714" s="97" t="s">
        <v>6487</v>
      </c>
    </row>
    <row r="2715" spans="51:75" x14ac:dyDescent="0.3">
      <c r="AY2715" s="124" t="e">
        <f>VLOOKUP(C2715,#REF!, 2,FALSE)</f>
        <v>#REF!</v>
      </c>
      <c r="BM2715" s="97" t="s">
        <v>6488</v>
      </c>
      <c r="BN2715" s="97" t="s">
        <v>3237</v>
      </c>
      <c r="BO2715" s="97" t="s">
        <v>6489</v>
      </c>
      <c r="BU2715" s="97" t="s">
        <v>6488</v>
      </c>
      <c r="BV2715" s="97" t="s">
        <v>3237</v>
      </c>
      <c r="BW2715" s="97" t="s">
        <v>6489</v>
      </c>
    </row>
    <row r="2716" spans="51:75" x14ac:dyDescent="0.3">
      <c r="AY2716" s="124" t="e">
        <f>VLOOKUP(C2716,#REF!, 2,FALSE)</f>
        <v>#REF!</v>
      </c>
      <c r="BM2716" s="97" t="s">
        <v>6490</v>
      </c>
      <c r="BN2716" s="97" t="s">
        <v>625</v>
      </c>
      <c r="BO2716" s="97" t="s">
        <v>6491</v>
      </c>
      <c r="BU2716" s="97" t="s">
        <v>6490</v>
      </c>
      <c r="BV2716" s="97" t="s">
        <v>625</v>
      </c>
      <c r="BW2716" s="97" t="s">
        <v>6491</v>
      </c>
    </row>
    <row r="2717" spans="51:75" x14ac:dyDescent="0.3">
      <c r="AY2717" s="124" t="e">
        <f>VLOOKUP(C2717,#REF!, 2,FALSE)</f>
        <v>#REF!</v>
      </c>
      <c r="BM2717" s="97" t="s">
        <v>6492</v>
      </c>
      <c r="BN2717" s="97" t="s">
        <v>669</v>
      </c>
      <c r="BO2717" s="97" t="s">
        <v>6493</v>
      </c>
      <c r="BU2717" s="97" t="s">
        <v>6492</v>
      </c>
      <c r="BV2717" s="97" t="s">
        <v>669</v>
      </c>
      <c r="BW2717" s="97" t="s">
        <v>6493</v>
      </c>
    </row>
    <row r="2718" spans="51:75" x14ac:dyDescent="0.3">
      <c r="AY2718" s="124" t="e">
        <f>VLOOKUP(C2718,#REF!, 2,FALSE)</f>
        <v>#REF!</v>
      </c>
      <c r="BM2718" s="97" t="s">
        <v>6495</v>
      </c>
      <c r="BN2718" s="97" t="s">
        <v>1272</v>
      </c>
      <c r="BO2718" s="97" t="s">
        <v>6496</v>
      </c>
      <c r="BU2718" s="97" t="s">
        <v>6495</v>
      </c>
      <c r="BV2718" s="97" t="s">
        <v>1272</v>
      </c>
      <c r="BW2718" s="97" t="s">
        <v>6496</v>
      </c>
    </row>
    <row r="2719" spans="51:75" x14ac:dyDescent="0.3">
      <c r="AY2719" s="124" t="e">
        <f>VLOOKUP(C2719,#REF!, 2,FALSE)</f>
        <v>#REF!</v>
      </c>
      <c r="BM2719" s="97" t="s">
        <v>6497</v>
      </c>
      <c r="BN2719" s="97" t="s">
        <v>3026</v>
      </c>
      <c r="BO2719" s="97" t="s">
        <v>6498</v>
      </c>
      <c r="BU2719" s="97" t="s">
        <v>6497</v>
      </c>
      <c r="BV2719" s="97" t="s">
        <v>3026</v>
      </c>
      <c r="BW2719" s="97" t="s">
        <v>6498</v>
      </c>
    </row>
    <row r="2720" spans="51:75" x14ac:dyDescent="0.3">
      <c r="AY2720" s="124" t="e">
        <f>VLOOKUP(C2720,#REF!, 2,FALSE)</f>
        <v>#REF!</v>
      </c>
      <c r="BM2720" s="97" t="s">
        <v>6499</v>
      </c>
      <c r="BN2720" s="97" t="s">
        <v>639</v>
      </c>
      <c r="BO2720" s="97" t="s">
        <v>6274</v>
      </c>
      <c r="BU2720" s="97" t="s">
        <v>6499</v>
      </c>
      <c r="BV2720" s="97" t="s">
        <v>639</v>
      </c>
      <c r="BW2720" s="97" t="s">
        <v>6274</v>
      </c>
    </row>
    <row r="2721" spans="51:75" x14ac:dyDescent="0.3">
      <c r="AY2721" s="124" t="e">
        <f>VLOOKUP(C2721,#REF!, 2,FALSE)</f>
        <v>#REF!</v>
      </c>
      <c r="BM2721" s="97" t="s">
        <v>6501</v>
      </c>
      <c r="BN2721" s="97" t="s">
        <v>3191</v>
      </c>
      <c r="BO2721" s="97" t="s">
        <v>6502</v>
      </c>
      <c r="BU2721" s="97" t="s">
        <v>6501</v>
      </c>
      <c r="BV2721" s="97" t="s">
        <v>3191</v>
      </c>
      <c r="BW2721" s="97" t="s">
        <v>6502</v>
      </c>
    </row>
    <row r="2722" spans="51:75" x14ac:dyDescent="0.3">
      <c r="AY2722" s="124" t="e">
        <f>VLOOKUP(C2722,#REF!, 2,FALSE)</f>
        <v>#REF!</v>
      </c>
      <c r="BM2722" s="97" t="s">
        <v>6503</v>
      </c>
      <c r="BN2722" s="97" t="s">
        <v>2983</v>
      </c>
      <c r="BO2722" s="97" t="s">
        <v>2983</v>
      </c>
      <c r="BU2722" s="97" t="s">
        <v>6503</v>
      </c>
      <c r="BV2722" s="97" t="s">
        <v>2983</v>
      </c>
      <c r="BW2722" s="97" t="s">
        <v>2983</v>
      </c>
    </row>
    <row r="2723" spans="51:75" x14ac:dyDescent="0.3">
      <c r="AY2723" s="124" t="e">
        <f>VLOOKUP(C2723,#REF!, 2,FALSE)</f>
        <v>#REF!</v>
      </c>
      <c r="BM2723" s="97" t="s">
        <v>1175</v>
      </c>
      <c r="BN2723" s="97" t="s">
        <v>2979</v>
      </c>
      <c r="BO2723" s="97" t="s">
        <v>6504</v>
      </c>
      <c r="BU2723" s="97" t="s">
        <v>1175</v>
      </c>
      <c r="BV2723" s="97" t="s">
        <v>2979</v>
      </c>
      <c r="BW2723" s="97" t="s">
        <v>6504</v>
      </c>
    </row>
    <row r="2724" spans="51:75" x14ac:dyDescent="0.3">
      <c r="AY2724" s="124" t="e">
        <f>VLOOKUP(C2724,#REF!, 2,FALSE)</f>
        <v>#REF!</v>
      </c>
      <c r="BM2724" s="97" t="s">
        <v>6505</v>
      </c>
      <c r="BN2724" s="97" t="s">
        <v>2983</v>
      </c>
      <c r="BO2724" s="97" t="s">
        <v>2983</v>
      </c>
      <c r="BU2724" s="97" t="s">
        <v>6505</v>
      </c>
      <c r="BV2724" s="97" t="s">
        <v>2983</v>
      </c>
      <c r="BW2724" s="97" t="s">
        <v>2983</v>
      </c>
    </row>
    <row r="2725" spans="51:75" x14ac:dyDescent="0.3">
      <c r="AY2725" s="124" t="e">
        <f>VLOOKUP(C2725,#REF!, 2,FALSE)</f>
        <v>#REF!</v>
      </c>
      <c r="BM2725" s="97" t="s">
        <v>6506</v>
      </c>
      <c r="BN2725" s="97" t="s">
        <v>849</v>
      </c>
      <c r="BO2725" s="97" t="s">
        <v>1068</v>
      </c>
      <c r="BU2725" s="97" t="s">
        <v>6506</v>
      </c>
      <c r="BV2725" s="97" t="s">
        <v>849</v>
      </c>
      <c r="BW2725" s="97" t="s">
        <v>1068</v>
      </c>
    </row>
    <row r="2726" spans="51:75" x14ac:dyDescent="0.3">
      <c r="AY2726" s="124" t="e">
        <f>VLOOKUP(C2726,#REF!, 2,FALSE)</f>
        <v>#REF!</v>
      </c>
      <c r="BM2726" s="97" t="s">
        <v>1176</v>
      </c>
      <c r="BN2726" s="97" t="s">
        <v>852</v>
      </c>
      <c r="BO2726" s="97" t="s">
        <v>6508</v>
      </c>
      <c r="BU2726" s="97" t="s">
        <v>1176</v>
      </c>
      <c r="BV2726" s="97" t="s">
        <v>852</v>
      </c>
      <c r="BW2726" s="97" t="s">
        <v>6508</v>
      </c>
    </row>
    <row r="2727" spans="51:75" x14ac:dyDescent="0.3">
      <c r="AY2727" s="124" t="e">
        <f>VLOOKUP(C2727,#REF!, 2,FALSE)</f>
        <v>#REF!</v>
      </c>
      <c r="BM2727" s="97" t="s">
        <v>6509</v>
      </c>
      <c r="BN2727" s="97" t="s">
        <v>631</v>
      </c>
      <c r="BO2727" s="97" t="s">
        <v>4400</v>
      </c>
      <c r="BU2727" s="97" t="s">
        <v>6509</v>
      </c>
      <c r="BV2727" s="97" t="s">
        <v>631</v>
      </c>
      <c r="BW2727" s="97" t="s">
        <v>4400</v>
      </c>
    </row>
    <row r="2728" spans="51:75" x14ac:dyDescent="0.3">
      <c r="AY2728" s="124" t="e">
        <f>VLOOKUP(C2728,#REF!, 2,FALSE)</f>
        <v>#REF!</v>
      </c>
      <c r="BM2728" s="97" t="s">
        <v>6510</v>
      </c>
      <c r="BN2728" s="97" t="s">
        <v>715</v>
      </c>
      <c r="BO2728" s="97" t="s">
        <v>6511</v>
      </c>
      <c r="BU2728" s="97" t="s">
        <v>6510</v>
      </c>
      <c r="BV2728" s="97" t="s">
        <v>715</v>
      </c>
      <c r="BW2728" s="97" t="s">
        <v>6511</v>
      </c>
    </row>
    <row r="2729" spans="51:75" x14ac:dyDescent="0.3">
      <c r="AY2729" s="124" t="e">
        <f>VLOOKUP(C2729,#REF!, 2,FALSE)</f>
        <v>#REF!</v>
      </c>
      <c r="BM2729" s="97" t="s">
        <v>6512</v>
      </c>
      <c r="BN2729" s="97" t="s">
        <v>662</v>
      </c>
      <c r="BO2729" s="97" t="s">
        <v>6513</v>
      </c>
      <c r="BU2729" s="97" t="s">
        <v>6512</v>
      </c>
      <c r="BV2729" s="97" t="s">
        <v>662</v>
      </c>
      <c r="BW2729" s="97" t="s">
        <v>6513</v>
      </c>
    </row>
    <row r="2730" spans="51:75" x14ac:dyDescent="0.3">
      <c r="AY2730" s="124" t="e">
        <f>VLOOKUP(C2730,#REF!, 2,FALSE)</f>
        <v>#REF!</v>
      </c>
      <c r="BM2730" s="97" t="s">
        <v>1177</v>
      </c>
      <c r="BN2730" s="97" t="s">
        <v>715</v>
      </c>
      <c r="BO2730" s="97" t="s">
        <v>6514</v>
      </c>
      <c r="BU2730" s="97" t="s">
        <v>1177</v>
      </c>
      <c r="BV2730" s="97" t="s">
        <v>715</v>
      </c>
      <c r="BW2730" s="97" t="s">
        <v>6514</v>
      </c>
    </row>
    <row r="2731" spans="51:75" x14ac:dyDescent="0.3">
      <c r="AY2731" s="124" t="e">
        <f>VLOOKUP(C2731,#REF!, 2,FALSE)</f>
        <v>#REF!</v>
      </c>
      <c r="BM2731" s="97" t="s">
        <v>6515</v>
      </c>
      <c r="BN2731" s="97" t="s">
        <v>16968</v>
      </c>
      <c r="BO2731" s="97" t="s">
        <v>6516</v>
      </c>
      <c r="BU2731" s="97" t="s">
        <v>6515</v>
      </c>
      <c r="BV2731" s="97" t="s">
        <v>16968</v>
      </c>
      <c r="BW2731" s="97" t="s">
        <v>6516</v>
      </c>
    </row>
    <row r="2732" spans="51:75" x14ac:dyDescent="0.3">
      <c r="AY2732" s="124" t="e">
        <f>VLOOKUP(C2732,#REF!, 2,FALSE)</f>
        <v>#REF!</v>
      </c>
      <c r="BM2732" s="97" t="s">
        <v>1178</v>
      </c>
      <c r="BN2732" s="97" t="s">
        <v>715</v>
      </c>
      <c r="BO2732" s="97" t="s">
        <v>6517</v>
      </c>
      <c r="BU2732" s="97" t="s">
        <v>1178</v>
      </c>
      <c r="BV2732" s="97" t="s">
        <v>715</v>
      </c>
      <c r="BW2732" s="97" t="s">
        <v>6517</v>
      </c>
    </row>
    <row r="2733" spans="51:75" x14ac:dyDescent="0.3">
      <c r="AY2733" s="124" t="e">
        <f>VLOOKUP(C2733,#REF!, 2,FALSE)</f>
        <v>#REF!</v>
      </c>
      <c r="BM2733" s="97" t="s">
        <v>173</v>
      </c>
      <c r="BN2733" s="97" t="s">
        <v>3191</v>
      </c>
      <c r="BO2733" s="97" t="s">
        <v>6518</v>
      </c>
      <c r="BU2733" s="97" t="s">
        <v>173</v>
      </c>
      <c r="BV2733" s="97" t="s">
        <v>3191</v>
      </c>
      <c r="BW2733" s="97" t="s">
        <v>6518</v>
      </c>
    </row>
    <row r="2734" spans="51:75" x14ac:dyDescent="0.3">
      <c r="AY2734" s="124" t="e">
        <f>VLOOKUP(C2734,#REF!, 2,FALSE)</f>
        <v>#REF!</v>
      </c>
      <c r="BM2734" s="97" t="s">
        <v>6520</v>
      </c>
      <c r="BN2734" s="97" t="s">
        <v>16968</v>
      </c>
      <c r="BO2734" s="97" t="s">
        <v>6521</v>
      </c>
      <c r="BU2734" s="97" t="s">
        <v>6520</v>
      </c>
      <c r="BV2734" s="97" t="s">
        <v>16968</v>
      </c>
      <c r="BW2734" s="97" t="s">
        <v>6521</v>
      </c>
    </row>
    <row r="2735" spans="51:75" x14ac:dyDescent="0.3">
      <c r="AY2735" s="124" t="e">
        <f>VLOOKUP(C2735,#REF!, 2,FALSE)</f>
        <v>#REF!</v>
      </c>
      <c r="BM2735" s="97" t="s">
        <v>1179</v>
      </c>
      <c r="BN2735" s="97" t="s">
        <v>3043</v>
      </c>
      <c r="BO2735" s="97" t="s">
        <v>4571</v>
      </c>
      <c r="BU2735" s="97" t="s">
        <v>1179</v>
      </c>
      <c r="BV2735" s="97" t="s">
        <v>3043</v>
      </c>
      <c r="BW2735" s="97" t="s">
        <v>4571</v>
      </c>
    </row>
    <row r="2736" spans="51:75" x14ac:dyDescent="0.3">
      <c r="AY2736" s="124" t="e">
        <f>VLOOKUP(C2736,#REF!, 2,FALSE)</f>
        <v>#REF!</v>
      </c>
      <c r="BM2736" s="97" t="s">
        <v>6522</v>
      </c>
      <c r="BN2736" s="97" t="s">
        <v>1272</v>
      </c>
      <c r="BO2736" s="97" t="s">
        <v>2983</v>
      </c>
      <c r="BU2736" s="97" t="s">
        <v>6522</v>
      </c>
      <c r="BV2736" s="97" t="s">
        <v>1272</v>
      </c>
      <c r="BW2736" s="97" t="s">
        <v>2983</v>
      </c>
    </row>
    <row r="2737" spans="51:75" x14ac:dyDescent="0.3">
      <c r="AY2737" s="124" t="e">
        <f>VLOOKUP(C2737,#REF!, 2,FALSE)</f>
        <v>#REF!</v>
      </c>
      <c r="BM2737" s="97" t="s">
        <v>6523</v>
      </c>
      <c r="BN2737" s="97" t="s">
        <v>631</v>
      </c>
      <c r="BO2737" s="97" t="s">
        <v>5955</v>
      </c>
      <c r="BU2737" s="97" t="s">
        <v>6523</v>
      </c>
      <c r="BV2737" s="97" t="s">
        <v>631</v>
      </c>
      <c r="BW2737" s="97" t="s">
        <v>5955</v>
      </c>
    </row>
    <row r="2738" spans="51:75" x14ac:dyDescent="0.3">
      <c r="AY2738" s="124" t="e">
        <f>VLOOKUP(C2738,#REF!, 2,FALSE)</f>
        <v>#REF!</v>
      </c>
      <c r="BM2738" s="97" t="s">
        <v>1180</v>
      </c>
      <c r="BN2738" s="97" t="s">
        <v>1003</v>
      </c>
      <c r="BO2738" s="97" t="s">
        <v>5624</v>
      </c>
      <c r="BU2738" s="97" t="s">
        <v>1180</v>
      </c>
      <c r="BV2738" s="97" t="s">
        <v>1003</v>
      </c>
      <c r="BW2738" s="97" t="s">
        <v>5624</v>
      </c>
    </row>
    <row r="2739" spans="51:75" x14ac:dyDescent="0.3">
      <c r="AY2739" s="124" t="e">
        <f>VLOOKUP(C2739,#REF!, 2,FALSE)</f>
        <v>#REF!</v>
      </c>
      <c r="BM2739" s="97" t="s">
        <v>1181</v>
      </c>
      <c r="BN2739" s="97" t="s">
        <v>1003</v>
      </c>
      <c r="BO2739" s="97" t="s">
        <v>1518</v>
      </c>
      <c r="BU2739" s="97" t="s">
        <v>1181</v>
      </c>
      <c r="BV2739" s="97" t="s">
        <v>1003</v>
      </c>
      <c r="BW2739" s="97" t="s">
        <v>1518</v>
      </c>
    </row>
    <row r="2740" spans="51:75" x14ac:dyDescent="0.3">
      <c r="AY2740" s="124" t="e">
        <f>VLOOKUP(C2740,#REF!, 2,FALSE)</f>
        <v>#REF!</v>
      </c>
      <c r="BM2740" s="97" t="s">
        <v>6526</v>
      </c>
      <c r="BN2740" s="97" t="s">
        <v>16968</v>
      </c>
      <c r="BO2740" s="97" t="s">
        <v>6527</v>
      </c>
      <c r="BU2740" s="97" t="s">
        <v>6526</v>
      </c>
      <c r="BV2740" s="97" t="s">
        <v>16968</v>
      </c>
      <c r="BW2740" s="97" t="s">
        <v>6527</v>
      </c>
    </row>
    <row r="2741" spans="51:75" x14ac:dyDescent="0.3">
      <c r="AY2741" s="124" t="e">
        <f>VLOOKUP(C2741,#REF!, 2,FALSE)</f>
        <v>#REF!</v>
      </c>
      <c r="BM2741" s="97" t="s">
        <v>1182</v>
      </c>
      <c r="BN2741" s="97" t="s">
        <v>1003</v>
      </c>
      <c r="BO2741" s="97" t="s">
        <v>6528</v>
      </c>
      <c r="BU2741" s="97" t="s">
        <v>1182</v>
      </c>
      <c r="BV2741" s="97" t="s">
        <v>1003</v>
      </c>
      <c r="BW2741" s="97" t="s">
        <v>6528</v>
      </c>
    </row>
    <row r="2742" spans="51:75" x14ac:dyDescent="0.3">
      <c r="AY2742" s="124" t="e">
        <f>VLOOKUP(C2742,#REF!, 2,FALSE)</f>
        <v>#REF!</v>
      </c>
      <c r="BM2742" s="97" t="s">
        <v>6529</v>
      </c>
      <c r="BN2742" s="97" t="s">
        <v>16968</v>
      </c>
      <c r="BO2742" s="97" t="s">
        <v>6530</v>
      </c>
      <c r="BU2742" s="97" t="s">
        <v>6529</v>
      </c>
      <c r="BV2742" s="97" t="s">
        <v>16968</v>
      </c>
      <c r="BW2742" s="97" t="s">
        <v>6530</v>
      </c>
    </row>
    <row r="2743" spans="51:75" x14ac:dyDescent="0.3">
      <c r="AY2743" s="124" t="e">
        <f>VLOOKUP(C2743,#REF!, 2,FALSE)</f>
        <v>#REF!</v>
      </c>
      <c r="BM2743" s="97" t="s">
        <v>1183</v>
      </c>
      <c r="BN2743" s="97" t="s">
        <v>1342</v>
      </c>
      <c r="BO2743" s="97" t="s">
        <v>2297</v>
      </c>
      <c r="BU2743" s="97" t="s">
        <v>1183</v>
      </c>
      <c r="BV2743" s="97" t="s">
        <v>1342</v>
      </c>
      <c r="BW2743" s="97" t="s">
        <v>2297</v>
      </c>
    </row>
    <row r="2744" spans="51:75" x14ac:dyDescent="0.3">
      <c r="AY2744" s="124" t="e">
        <f>VLOOKUP(C2744,#REF!, 2,FALSE)</f>
        <v>#REF!</v>
      </c>
      <c r="BM2744" s="97" t="s">
        <v>6531</v>
      </c>
      <c r="BN2744" s="97" t="s">
        <v>1342</v>
      </c>
      <c r="BO2744" s="97" t="s">
        <v>6532</v>
      </c>
      <c r="BU2744" s="97" t="s">
        <v>6531</v>
      </c>
      <c r="BV2744" s="97" t="s">
        <v>1342</v>
      </c>
      <c r="BW2744" s="97" t="s">
        <v>6532</v>
      </c>
    </row>
    <row r="2745" spans="51:75" x14ac:dyDescent="0.3">
      <c r="AY2745" s="124" t="e">
        <f>VLOOKUP(C2745,#REF!, 2,FALSE)</f>
        <v>#REF!</v>
      </c>
      <c r="BM2745" s="97" t="s">
        <v>6533</v>
      </c>
      <c r="BN2745" s="97" t="s">
        <v>16968</v>
      </c>
      <c r="BO2745" s="97" t="s">
        <v>6534</v>
      </c>
      <c r="BU2745" s="97" t="s">
        <v>6533</v>
      </c>
      <c r="BV2745" s="97" t="s">
        <v>16968</v>
      </c>
      <c r="BW2745" s="97" t="s">
        <v>6534</v>
      </c>
    </row>
    <row r="2746" spans="51:75" x14ac:dyDescent="0.3">
      <c r="AY2746" s="124" t="e">
        <f>VLOOKUP(C2746,#REF!, 2,FALSE)</f>
        <v>#REF!</v>
      </c>
      <c r="BM2746" s="97" t="s">
        <v>6535</v>
      </c>
      <c r="BN2746" s="97" t="s">
        <v>2983</v>
      </c>
      <c r="BO2746" s="97" t="s">
        <v>6536</v>
      </c>
      <c r="BU2746" s="97" t="s">
        <v>6535</v>
      </c>
      <c r="BV2746" s="97" t="s">
        <v>2983</v>
      </c>
      <c r="BW2746" s="97" t="s">
        <v>6536</v>
      </c>
    </row>
    <row r="2747" spans="51:75" x14ac:dyDescent="0.3">
      <c r="AY2747" s="124" t="e">
        <f>VLOOKUP(C2747,#REF!, 2,FALSE)</f>
        <v>#REF!</v>
      </c>
      <c r="BM2747" s="97" t="s">
        <v>6537</v>
      </c>
      <c r="BN2747" s="97" t="s">
        <v>16968</v>
      </c>
      <c r="BO2747" s="97" t="s">
        <v>1374</v>
      </c>
      <c r="BU2747" s="97" t="s">
        <v>6537</v>
      </c>
      <c r="BV2747" s="97" t="s">
        <v>16968</v>
      </c>
      <c r="BW2747" s="97" t="s">
        <v>1374</v>
      </c>
    </row>
    <row r="2748" spans="51:75" x14ac:dyDescent="0.3">
      <c r="AY2748" s="124" t="e">
        <f>VLOOKUP(C2748,#REF!, 2,FALSE)</f>
        <v>#REF!</v>
      </c>
      <c r="BM2748" s="97" t="s">
        <v>6538</v>
      </c>
      <c r="BN2748" s="97" t="s">
        <v>639</v>
      </c>
      <c r="BO2748" s="97" t="s">
        <v>4482</v>
      </c>
      <c r="BU2748" s="97" t="s">
        <v>6538</v>
      </c>
      <c r="BV2748" s="97" t="s">
        <v>639</v>
      </c>
      <c r="BW2748" s="97" t="s">
        <v>4482</v>
      </c>
    </row>
    <row r="2749" spans="51:75" x14ac:dyDescent="0.3">
      <c r="AY2749" s="124" t="e">
        <f>VLOOKUP(C2749,#REF!, 2,FALSE)</f>
        <v>#REF!</v>
      </c>
      <c r="BM2749" s="97" t="s">
        <v>87</v>
      </c>
      <c r="BN2749" s="97" t="s">
        <v>1342</v>
      </c>
      <c r="BO2749" s="97" t="s">
        <v>2445</v>
      </c>
      <c r="BU2749" s="97" t="s">
        <v>87</v>
      </c>
      <c r="BV2749" s="97" t="s">
        <v>1342</v>
      </c>
      <c r="BW2749" s="97" t="s">
        <v>2445</v>
      </c>
    </row>
    <row r="2750" spans="51:75" x14ac:dyDescent="0.3">
      <c r="AY2750" s="124" t="e">
        <f>VLOOKUP(C2750,#REF!, 2,FALSE)</f>
        <v>#REF!</v>
      </c>
      <c r="BM2750" s="97" t="s">
        <v>6539</v>
      </c>
      <c r="BN2750" s="97" t="s">
        <v>715</v>
      </c>
      <c r="BO2750" s="97" t="s">
        <v>6540</v>
      </c>
      <c r="BU2750" s="97" t="s">
        <v>6539</v>
      </c>
      <c r="BV2750" s="97" t="s">
        <v>715</v>
      </c>
      <c r="BW2750" s="97" t="s">
        <v>6540</v>
      </c>
    </row>
    <row r="2751" spans="51:75" x14ac:dyDescent="0.3">
      <c r="AY2751" s="124" t="e">
        <f>VLOOKUP(C2751,#REF!, 2,FALSE)</f>
        <v>#REF!</v>
      </c>
      <c r="BM2751" s="97" t="s">
        <v>6541</v>
      </c>
      <c r="BN2751" s="97" t="s">
        <v>1342</v>
      </c>
      <c r="BO2751" s="97" t="s">
        <v>2108</v>
      </c>
      <c r="BU2751" s="97" t="s">
        <v>6541</v>
      </c>
      <c r="BV2751" s="97" t="s">
        <v>1342</v>
      </c>
      <c r="BW2751" s="97" t="s">
        <v>2108</v>
      </c>
    </row>
    <row r="2752" spans="51:75" x14ac:dyDescent="0.3">
      <c r="AY2752" s="124" t="e">
        <f>VLOOKUP(C2752,#REF!, 2,FALSE)</f>
        <v>#REF!</v>
      </c>
      <c r="BM2752" s="97" t="s">
        <v>1184</v>
      </c>
      <c r="BN2752" s="97" t="s">
        <v>1342</v>
      </c>
      <c r="BO2752" s="97" t="s">
        <v>6442</v>
      </c>
      <c r="BU2752" s="97" t="s">
        <v>1184</v>
      </c>
      <c r="BV2752" s="97" t="s">
        <v>1342</v>
      </c>
      <c r="BW2752" s="97" t="s">
        <v>6442</v>
      </c>
    </row>
    <row r="2753" spans="51:75" x14ac:dyDescent="0.3">
      <c r="AY2753" s="124" t="e">
        <f>VLOOKUP(C2753,#REF!, 2,FALSE)</f>
        <v>#REF!</v>
      </c>
      <c r="BM2753" s="97" t="s">
        <v>136</v>
      </c>
      <c r="BN2753" s="97" t="s">
        <v>719</v>
      </c>
      <c r="BO2753" s="97" t="s">
        <v>660</v>
      </c>
      <c r="BU2753" s="97" t="s">
        <v>136</v>
      </c>
      <c r="BV2753" s="97" t="s">
        <v>719</v>
      </c>
      <c r="BW2753" s="97" t="s">
        <v>660</v>
      </c>
    </row>
    <row r="2754" spans="51:75" x14ac:dyDescent="0.3">
      <c r="AY2754" s="124" t="e">
        <f>VLOOKUP(C2754,#REF!, 2,FALSE)</f>
        <v>#REF!</v>
      </c>
      <c r="BM2754" s="97" t="s">
        <v>1185</v>
      </c>
      <c r="BN2754" s="97" t="s">
        <v>1342</v>
      </c>
      <c r="BO2754" s="97" t="s">
        <v>6542</v>
      </c>
      <c r="BU2754" s="97" t="s">
        <v>1185</v>
      </c>
      <c r="BV2754" s="97" t="s">
        <v>1342</v>
      </c>
      <c r="BW2754" s="97" t="s">
        <v>6542</v>
      </c>
    </row>
    <row r="2755" spans="51:75" x14ac:dyDescent="0.3">
      <c r="AY2755" s="124" t="e">
        <f>VLOOKUP(C2755,#REF!, 2,FALSE)</f>
        <v>#REF!</v>
      </c>
      <c r="BM2755" s="97" t="s">
        <v>6543</v>
      </c>
      <c r="BN2755" s="97" t="s">
        <v>1342</v>
      </c>
      <c r="BO2755" s="97" t="s">
        <v>6544</v>
      </c>
      <c r="BU2755" s="97" t="s">
        <v>6543</v>
      </c>
      <c r="BV2755" s="97" t="s">
        <v>1342</v>
      </c>
      <c r="BW2755" s="97" t="s">
        <v>6544</v>
      </c>
    </row>
    <row r="2756" spans="51:75" x14ac:dyDescent="0.3">
      <c r="AY2756" s="124" t="e">
        <f>VLOOKUP(C2756,#REF!, 2,FALSE)</f>
        <v>#REF!</v>
      </c>
      <c r="BM2756" s="97" t="s">
        <v>6545</v>
      </c>
      <c r="BN2756" s="97" t="s">
        <v>663</v>
      </c>
      <c r="BO2756" s="97" t="s">
        <v>6546</v>
      </c>
      <c r="BU2756" s="97" t="s">
        <v>6545</v>
      </c>
      <c r="BV2756" s="97" t="s">
        <v>663</v>
      </c>
      <c r="BW2756" s="97" t="s">
        <v>6546</v>
      </c>
    </row>
    <row r="2757" spans="51:75" x14ac:dyDescent="0.3">
      <c r="AY2757" s="124" t="e">
        <f>VLOOKUP(C2757,#REF!, 2,FALSE)</f>
        <v>#REF!</v>
      </c>
      <c r="BM2757" s="97" t="s">
        <v>6547</v>
      </c>
      <c r="BN2757" s="97" t="s">
        <v>810</v>
      </c>
      <c r="BO2757" s="97" t="s">
        <v>6549</v>
      </c>
      <c r="BU2757" s="97" t="s">
        <v>6547</v>
      </c>
      <c r="BV2757" s="97" t="s">
        <v>810</v>
      </c>
      <c r="BW2757" s="97" t="s">
        <v>6549</v>
      </c>
    </row>
    <row r="2758" spans="51:75" x14ac:dyDescent="0.3">
      <c r="AY2758" s="124" t="e">
        <f>VLOOKUP(C2758,#REF!, 2,FALSE)</f>
        <v>#REF!</v>
      </c>
      <c r="BM2758" s="97" t="s">
        <v>6550</v>
      </c>
      <c r="BN2758" s="97" t="s">
        <v>923</v>
      </c>
      <c r="BO2758" s="97" t="s">
        <v>6395</v>
      </c>
      <c r="BU2758" s="97" t="s">
        <v>6550</v>
      </c>
      <c r="BV2758" s="97" t="s">
        <v>923</v>
      </c>
      <c r="BW2758" s="97" t="s">
        <v>6395</v>
      </c>
    </row>
    <row r="2759" spans="51:75" x14ac:dyDescent="0.3">
      <c r="AY2759" s="124" t="e">
        <f>VLOOKUP(C2759,#REF!, 2,FALSE)</f>
        <v>#REF!</v>
      </c>
      <c r="BM2759" s="97" t="s">
        <v>6552</v>
      </c>
      <c r="BN2759" s="97" t="s">
        <v>799</v>
      </c>
      <c r="BO2759" s="97" t="s">
        <v>6553</v>
      </c>
      <c r="BU2759" s="97" t="s">
        <v>6552</v>
      </c>
      <c r="BV2759" s="97" t="s">
        <v>799</v>
      </c>
      <c r="BW2759" s="97" t="s">
        <v>6553</v>
      </c>
    </row>
    <row r="2760" spans="51:75" x14ac:dyDescent="0.3">
      <c r="AY2760" s="124" t="e">
        <f>VLOOKUP(C2760,#REF!, 2,FALSE)</f>
        <v>#REF!</v>
      </c>
      <c r="BM2760" s="97" t="s">
        <v>6554</v>
      </c>
      <c r="BN2760" s="97" t="s">
        <v>696</v>
      </c>
      <c r="BO2760" s="97" t="s">
        <v>6555</v>
      </c>
      <c r="BU2760" s="97" t="s">
        <v>6554</v>
      </c>
      <c r="BV2760" s="97" t="s">
        <v>696</v>
      </c>
      <c r="BW2760" s="97" t="s">
        <v>6555</v>
      </c>
    </row>
    <row r="2761" spans="51:75" x14ac:dyDescent="0.3">
      <c r="AY2761" s="124" t="e">
        <f>VLOOKUP(C2761,#REF!, 2,FALSE)</f>
        <v>#REF!</v>
      </c>
      <c r="BM2761" s="97" t="s">
        <v>6556</v>
      </c>
      <c r="BN2761" s="97" t="s">
        <v>696</v>
      </c>
      <c r="BO2761" s="97" t="s">
        <v>1738</v>
      </c>
      <c r="BU2761" s="97" t="s">
        <v>6556</v>
      </c>
      <c r="BV2761" s="97" t="s">
        <v>696</v>
      </c>
      <c r="BW2761" s="97" t="s">
        <v>1738</v>
      </c>
    </row>
    <row r="2762" spans="51:75" x14ac:dyDescent="0.3">
      <c r="AY2762" s="124" t="e">
        <f>VLOOKUP(C2762,#REF!, 2,FALSE)</f>
        <v>#REF!</v>
      </c>
      <c r="BM2762" s="97" t="s">
        <v>6557</v>
      </c>
      <c r="BN2762" s="97" t="s">
        <v>3000</v>
      </c>
      <c r="BO2762" s="97" t="s">
        <v>6558</v>
      </c>
      <c r="BU2762" s="97" t="s">
        <v>6557</v>
      </c>
      <c r="BV2762" s="97" t="s">
        <v>3000</v>
      </c>
      <c r="BW2762" s="97" t="s">
        <v>6558</v>
      </c>
    </row>
    <row r="2763" spans="51:75" x14ac:dyDescent="0.3">
      <c r="AY2763" s="124" t="e">
        <f>VLOOKUP(C2763,#REF!, 2,FALSE)</f>
        <v>#REF!</v>
      </c>
      <c r="BM2763" s="97" t="s">
        <v>6559</v>
      </c>
      <c r="BN2763" s="97" t="s">
        <v>3043</v>
      </c>
      <c r="BO2763" s="97" t="s">
        <v>6560</v>
      </c>
      <c r="BU2763" s="97" t="s">
        <v>6559</v>
      </c>
      <c r="BV2763" s="97" t="s">
        <v>3043</v>
      </c>
      <c r="BW2763" s="97" t="s">
        <v>6560</v>
      </c>
    </row>
    <row r="2764" spans="51:75" x14ac:dyDescent="0.3">
      <c r="AY2764" s="124" t="e">
        <f>VLOOKUP(C2764,#REF!, 2,FALSE)</f>
        <v>#REF!</v>
      </c>
      <c r="BM2764" s="97" t="s">
        <v>6561</v>
      </c>
      <c r="BN2764" s="97" t="s">
        <v>799</v>
      </c>
      <c r="BO2764" s="97" t="s">
        <v>6562</v>
      </c>
      <c r="BU2764" s="97" t="s">
        <v>6561</v>
      </c>
      <c r="BV2764" s="97" t="s">
        <v>799</v>
      </c>
      <c r="BW2764" s="97" t="s">
        <v>6562</v>
      </c>
    </row>
    <row r="2765" spans="51:75" x14ac:dyDescent="0.3">
      <c r="AY2765" s="124" t="e">
        <f>VLOOKUP(C2765,#REF!, 2,FALSE)</f>
        <v>#REF!</v>
      </c>
      <c r="BM2765" s="97" t="s">
        <v>6564</v>
      </c>
      <c r="BN2765" s="97" t="s">
        <v>661</v>
      </c>
      <c r="BO2765" s="97" t="s">
        <v>6565</v>
      </c>
      <c r="BU2765" s="97" t="s">
        <v>6564</v>
      </c>
      <c r="BV2765" s="97" t="s">
        <v>661</v>
      </c>
      <c r="BW2765" s="97" t="s">
        <v>6565</v>
      </c>
    </row>
    <row r="2766" spans="51:75" x14ac:dyDescent="0.3">
      <c r="AY2766" s="124" t="e">
        <f>VLOOKUP(C2766,#REF!, 2,FALSE)</f>
        <v>#REF!</v>
      </c>
      <c r="BM2766" s="97" t="s">
        <v>6566</v>
      </c>
      <c r="BN2766" s="97" t="s">
        <v>787</v>
      </c>
      <c r="BO2766" s="97" t="s">
        <v>6567</v>
      </c>
      <c r="BU2766" s="97" t="s">
        <v>6566</v>
      </c>
      <c r="BV2766" s="97" t="s">
        <v>787</v>
      </c>
      <c r="BW2766" s="97" t="s">
        <v>6567</v>
      </c>
    </row>
    <row r="2767" spans="51:75" x14ac:dyDescent="0.3">
      <c r="AY2767" s="124" t="e">
        <f>VLOOKUP(C2767,#REF!, 2,FALSE)</f>
        <v>#REF!</v>
      </c>
      <c r="BM2767" s="97" t="s">
        <v>6568</v>
      </c>
      <c r="BN2767" s="97" t="s">
        <v>2983</v>
      </c>
      <c r="BO2767" s="97" t="s">
        <v>6569</v>
      </c>
      <c r="BU2767" s="97" t="s">
        <v>6568</v>
      </c>
      <c r="BV2767" s="97" t="s">
        <v>2983</v>
      </c>
      <c r="BW2767" s="97" t="s">
        <v>6569</v>
      </c>
    </row>
    <row r="2768" spans="51:75" x14ac:dyDescent="0.3">
      <c r="AY2768" s="124" t="e">
        <f>VLOOKUP(C2768,#REF!, 2,FALSE)</f>
        <v>#REF!</v>
      </c>
      <c r="BM2768" s="97" t="s">
        <v>6570</v>
      </c>
      <c r="BN2768" s="97" t="s">
        <v>3085</v>
      </c>
      <c r="BO2768" s="97" t="s">
        <v>6571</v>
      </c>
      <c r="BU2768" s="97" t="s">
        <v>6570</v>
      </c>
      <c r="BV2768" s="97" t="s">
        <v>3085</v>
      </c>
      <c r="BW2768" s="97" t="s">
        <v>6571</v>
      </c>
    </row>
    <row r="2769" spans="51:75" x14ac:dyDescent="0.3">
      <c r="AY2769" s="124" t="e">
        <f>VLOOKUP(C2769,#REF!, 2,FALSE)</f>
        <v>#REF!</v>
      </c>
      <c r="BM2769" s="97" t="s">
        <v>6572</v>
      </c>
      <c r="BN2769" s="97" t="s">
        <v>16968</v>
      </c>
      <c r="BO2769" s="97" t="s">
        <v>6573</v>
      </c>
      <c r="BU2769" s="97" t="s">
        <v>6572</v>
      </c>
      <c r="BV2769" s="97" t="s">
        <v>16968</v>
      </c>
      <c r="BW2769" s="97" t="s">
        <v>6573</v>
      </c>
    </row>
    <row r="2770" spans="51:75" x14ac:dyDescent="0.3">
      <c r="AY2770" s="124" t="e">
        <f>VLOOKUP(C2770,#REF!, 2,FALSE)</f>
        <v>#REF!</v>
      </c>
      <c r="BM2770" s="97" t="s">
        <v>6574</v>
      </c>
      <c r="BN2770" s="97" t="s">
        <v>16968</v>
      </c>
      <c r="BO2770" s="97" t="s">
        <v>6575</v>
      </c>
      <c r="BU2770" s="97" t="s">
        <v>6574</v>
      </c>
      <c r="BV2770" s="97" t="s">
        <v>16968</v>
      </c>
      <c r="BW2770" s="97" t="s">
        <v>6575</v>
      </c>
    </row>
    <row r="2771" spans="51:75" x14ac:dyDescent="0.3">
      <c r="AY2771" s="124" t="e">
        <f>VLOOKUP(C2771,#REF!, 2,FALSE)</f>
        <v>#REF!</v>
      </c>
      <c r="BM2771" s="97" t="s">
        <v>1186</v>
      </c>
      <c r="BN2771" s="97" t="s">
        <v>16971</v>
      </c>
      <c r="BO2771" s="97" t="s">
        <v>6576</v>
      </c>
      <c r="BU2771" s="97" t="s">
        <v>1186</v>
      </c>
      <c r="BV2771" s="97" t="s">
        <v>16971</v>
      </c>
      <c r="BW2771" s="97" t="s">
        <v>6576</v>
      </c>
    </row>
    <row r="2772" spans="51:75" x14ac:dyDescent="0.3">
      <c r="AY2772" s="124" t="e">
        <f>VLOOKUP(C2772,#REF!, 2,FALSE)</f>
        <v>#REF!</v>
      </c>
      <c r="BM2772" s="97" t="s">
        <v>6577</v>
      </c>
      <c r="BN2772" s="97" t="s">
        <v>628</v>
      </c>
      <c r="BO2772" s="97" t="s">
        <v>6578</v>
      </c>
      <c r="BU2772" s="97" t="s">
        <v>6577</v>
      </c>
      <c r="BV2772" s="97" t="s">
        <v>628</v>
      </c>
      <c r="BW2772" s="97" t="s">
        <v>6578</v>
      </c>
    </row>
    <row r="2773" spans="51:75" x14ac:dyDescent="0.3">
      <c r="AY2773" s="124" t="e">
        <f>VLOOKUP(C2773,#REF!, 2,FALSE)</f>
        <v>#REF!</v>
      </c>
      <c r="BM2773" s="97" t="s">
        <v>6579</v>
      </c>
      <c r="BN2773" s="97" t="s">
        <v>667</v>
      </c>
      <c r="BO2773" s="97" t="s">
        <v>2568</v>
      </c>
      <c r="BU2773" s="97" t="s">
        <v>6579</v>
      </c>
      <c r="BV2773" s="97" t="s">
        <v>667</v>
      </c>
      <c r="BW2773" s="97" t="s">
        <v>2568</v>
      </c>
    </row>
    <row r="2774" spans="51:75" x14ac:dyDescent="0.3">
      <c r="AY2774" s="124" t="e">
        <f>VLOOKUP(C2774,#REF!, 2,FALSE)</f>
        <v>#REF!</v>
      </c>
      <c r="BM2774" s="97" t="s">
        <v>6580</v>
      </c>
      <c r="BN2774" s="97" t="s">
        <v>657</v>
      </c>
      <c r="BO2774" s="97" t="s">
        <v>2983</v>
      </c>
      <c r="BU2774" s="97" t="s">
        <v>6580</v>
      </c>
      <c r="BV2774" s="97" t="s">
        <v>657</v>
      </c>
      <c r="BW2774" s="97" t="s">
        <v>2983</v>
      </c>
    </row>
    <row r="2775" spans="51:75" x14ac:dyDescent="0.3">
      <c r="AY2775" s="124" t="e">
        <f>VLOOKUP(C2775,#REF!, 2,FALSE)</f>
        <v>#REF!</v>
      </c>
      <c r="BM2775" s="97" t="s">
        <v>1187</v>
      </c>
      <c r="BN2775" s="97" t="s">
        <v>923</v>
      </c>
      <c r="BO2775" s="97" t="s">
        <v>6581</v>
      </c>
      <c r="BU2775" s="97" t="s">
        <v>1187</v>
      </c>
      <c r="BV2775" s="97" t="s">
        <v>923</v>
      </c>
      <c r="BW2775" s="97" t="s">
        <v>6581</v>
      </c>
    </row>
    <row r="2776" spans="51:75" x14ac:dyDescent="0.3">
      <c r="AY2776" s="124" t="e">
        <f>VLOOKUP(C2776,#REF!, 2,FALSE)</f>
        <v>#REF!</v>
      </c>
      <c r="BM2776" s="97" t="s">
        <v>1188</v>
      </c>
      <c r="BN2776" s="97" t="s">
        <v>775</v>
      </c>
      <c r="BO2776" s="97" t="s">
        <v>4422</v>
      </c>
      <c r="BU2776" s="97" t="s">
        <v>1188</v>
      </c>
      <c r="BV2776" s="97" t="s">
        <v>775</v>
      </c>
      <c r="BW2776" s="97" t="s">
        <v>4422</v>
      </c>
    </row>
    <row r="2777" spans="51:75" x14ac:dyDescent="0.3">
      <c r="AY2777" s="124" t="e">
        <f>VLOOKUP(C2777,#REF!, 2,FALSE)</f>
        <v>#REF!</v>
      </c>
      <c r="BM2777" s="97" t="s">
        <v>6582</v>
      </c>
      <c r="BN2777" s="97" t="s">
        <v>1267</v>
      </c>
      <c r="BO2777" s="97" t="s">
        <v>4330</v>
      </c>
      <c r="BU2777" s="97" t="s">
        <v>6582</v>
      </c>
      <c r="BV2777" s="97" t="s">
        <v>1267</v>
      </c>
      <c r="BW2777" s="97" t="s">
        <v>4330</v>
      </c>
    </row>
    <row r="2778" spans="51:75" x14ac:dyDescent="0.3">
      <c r="AY2778" s="124" t="e">
        <f>VLOOKUP(C2778,#REF!, 2,FALSE)</f>
        <v>#REF!</v>
      </c>
      <c r="BM2778" s="97" t="s">
        <v>6583</v>
      </c>
      <c r="BN2778" s="97" t="s">
        <v>16968</v>
      </c>
      <c r="BO2778" s="97" t="s">
        <v>6584</v>
      </c>
      <c r="BU2778" s="97" t="s">
        <v>6583</v>
      </c>
      <c r="BV2778" s="97" t="s">
        <v>16968</v>
      </c>
      <c r="BW2778" s="97" t="s">
        <v>6584</v>
      </c>
    </row>
    <row r="2779" spans="51:75" x14ac:dyDescent="0.3">
      <c r="AY2779" s="124" t="e">
        <f>VLOOKUP(C2779,#REF!, 2,FALSE)</f>
        <v>#REF!</v>
      </c>
      <c r="BM2779" s="97" t="s">
        <v>6585</v>
      </c>
      <c r="BN2779" s="97" t="s">
        <v>3003</v>
      </c>
      <c r="BO2779" s="97" t="s">
        <v>2983</v>
      </c>
      <c r="BU2779" s="97" t="s">
        <v>6585</v>
      </c>
      <c r="BV2779" s="97" t="s">
        <v>3003</v>
      </c>
      <c r="BW2779" s="97" t="s">
        <v>2983</v>
      </c>
    </row>
    <row r="2780" spans="51:75" x14ac:dyDescent="0.3">
      <c r="AY2780" s="124" t="e">
        <f>VLOOKUP(C2780,#REF!, 2,FALSE)</f>
        <v>#REF!</v>
      </c>
      <c r="BM2780" s="97" t="s">
        <v>6586</v>
      </c>
      <c r="BN2780" s="97" t="s">
        <v>3191</v>
      </c>
      <c r="BO2780" s="97" t="s">
        <v>6587</v>
      </c>
      <c r="BU2780" s="97" t="s">
        <v>6586</v>
      </c>
      <c r="BV2780" s="97" t="s">
        <v>3191</v>
      </c>
      <c r="BW2780" s="97" t="s">
        <v>6587</v>
      </c>
    </row>
    <row r="2781" spans="51:75" x14ac:dyDescent="0.3">
      <c r="AY2781" s="124" t="e">
        <f>VLOOKUP(C2781,#REF!, 2,FALSE)</f>
        <v>#REF!</v>
      </c>
      <c r="BM2781" s="97" t="s">
        <v>6588</v>
      </c>
      <c r="BN2781" s="97" t="s">
        <v>2979</v>
      </c>
      <c r="BO2781" s="97" t="s">
        <v>5452</v>
      </c>
      <c r="BU2781" s="97" t="s">
        <v>6588</v>
      </c>
      <c r="BV2781" s="97" t="s">
        <v>2979</v>
      </c>
      <c r="BW2781" s="97" t="s">
        <v>5452</v>
      </c>
    </row>
    <row r="2782" spans="51:75" x14ac:dyDescent="0.3">
      <c r="AY2782" s="124" t="e">
        <f>VLOOKUP(C2782,#REF!, 2,FALSE)</f>
        <v>#REF!</v>
      </c>
      <c r="BM2782" s="97" t="s">
        <v>6589</v>
      </c>
      <c r="BN2782" s="97" t="s">
        <v>1139</v>
      </c>
      <c r="BO2782" s="97" t="s">
        <v>4799</v>
      </c>
      <c r="BU2782" s="97" t="s">
        <v>6589</v>
      </c>
      <c r="BV2782" s="97" t="s">
        <v>1139</v>
      </c>
      <c r="BW2782" s="97" t="s">
        <v>4799</v>
      </c>
    </row>
    <row r="2783" spans="51:75" x14ac:dyDescent="0.3">
      <c r="AY2783" s="124" t="e">
        <f>VLOOKUP(C2783,#REF!, 2,FALSE)</f>
        <v>#REF!</v>
      </c>
      <c r="BM2783" s="97" t="s">
        <v>6590</v>
      </c>
      <c r="BN2783" s="97" t="s">
        <v>1342</v>
      </c>
      <c r="BO2783" s="97" t="s">
        <v>770</v>
      </c>
      <c r="BU2783" s="97" t="s">
        <v>6590</v>
      </c>
      <c r="BV2783" s="97" t="s">
        <v>1342</v>
      </c>
      <c r="BW2783" s="97" t="s">
        <v>770</v>
      </c>
    </row>
    <row r="2784" spans="51:75" x14ac:dyDescent="0.3">
      <c r="AY2784" s="124" t="e">
        <f>VLOOKUP(C2784,#REF!, 2,FALSE)</f>
        <v>#REF!</v>
      </c>
      <c r="BM2784" s="97" t="s">
        <v>6591</v>
      </c>
      <c r="BN2784" s="97" t="s">
        <v>1139</v>
      </c>
      <c r="BO2784" s="97" t="s">
        <v>1374</v>
      </c>
      <c r="BU2784" s="97" t="s">
        <v>6591</v>
      </c>
      <c r="BV2784" s="97" t="s">
        <v>1139</v>
      </c>
      <c r="BW2784" s="97" t="s">
        <v>1374</v>
      </c>
    </row>
    <row r="2785" spans="51:75" x14ac:dyDescent="0.3">
      <c r="AY2785" s="124" t="e">
        <f>VLOOKUP(C2785,#REF!, 2,FALSE)</f>
        <v>#REF!</v>
      </c>
      <c r="BM2785" s="97" t="s">
        <v>6592</v>
      </c>
      <c r="BN2785" s="97" t="s">
        <v>3003</v>
      </c>
      <c r="BO2785" s="97" t="s">
        <v>6593</v>
      </c>
      <c r="BU2785" s="97" t="s">
        <v>6592</v>
      </c>
      <c r="BV2785" s="97" t="s">
        <v>3003</v>
      </c>
      <c r="BW2785" s="97" t="s">
        <v>6593</v>
      </c>
    </row>
    <row r="2786" spans="51:75" x14ac:dyDescent="0.3">
      <c r="AY2786" s="124" t="e">
        <f>VLOOKUP(C2786,#REF!, 2,FALSE)</f>
        <v>#REF!</v>
      </c>
      <c r="BM2786" s="97" t="s">
        <v>6594</v>
      </c>
      <c r="BN2786" s="97" t="s">
        <v>662</v>
      </c>
      <c r="BO2786" s="97" t="s">
        <v>6595</v>
      </c>
      <c r="BU2786" s="97" t="s">
        <v>6594</v>
      </c>
      <c r="BV2786" s="97" t="s">
        <v>662</v>
      </c>
      <c r="BW2786" s="97" t="s">
        <v>6595</v>
      </c>
    </row>
    <row r="2787" spans="51:75" x14ac:dyDescent="0.3">
      <c r="AY2787" s="124" t="e">
        <f>VLOOKUP(C2787,#REF!, 2,FALSE)</f>
        <v>#REF!</v>
      </c>
      <c r="BM2787" s="97" t="s">
        <v>6597</v>
      </c>
      <c r="BN2787" s="97" t="s">
        <v>3043</v>
      </c>
      <c r="BO2787" s="97" t="s">
        <v>6391</v>
      </c>
      <c r="BU2787" s="97" t="s">
        <v>6597</v>
      </c>
      <c r="BV2787" s="97" t="s">
        <v>3043</v>
      </c>
      <c r="BW2787" s="97" t="s">
        <v>6391</v>
      </c>
    </row>
    <row r="2788" spans="51:75" x14ac:dyDescent="0.3">
      <c r="AY2788" s="124" t="e">
        <f>VLOOKUP(C2788,#REF!, 2,FALSE)</f>
        <v>#REF!</v>
      </c>
      <c r="BM2788" s="97" t="s">
        <v>6598</v>
      </c>
      <c r="BN2788" s="97" t="s">
        <v>3237</v>
      </c>
      <c r="BO2788" s="97" t="s">
        <v>6600</v>
      </c>
      <c r="BU2788" s="97" t="s">
        <v>6598</v>
      </c>
      <c r="BV2788" s="97" t="s">
        <v>3237</v>
      </c>
      <c r="BW2788" s="97" t="s">
        <v>6600</v>
      </c>
    </row>
    <row r="2789" spans="51:75" x14ac:dyDescent="0.3">
      <c r="AY2789" s="124" t="e">
        <f>VLOOKUP(C2789,#REF!, 2,FALSE)</f>
        <v>#REF!</v>
      </c>
      <c r="BM2789" s="97" t="s">
        <v>1189</v>
      </c>
      <c r="BN2789" s="97" t="s">
        <v>694</v>
      </c>
      <c r="BO2789" s="97" t="s">
        <v>6602</v>
      </c>
      <c r="BU2789" s="97" t="s">
        <v>1189</v>
      </c>
      <c r="BV2789" s="97" t="s">
        <v>694</v>
      </c>
      <c r="BW2789" s="97" t="s">
        <v>6602</v>
      </c>
    </row>
    <row r="2790" spans="51:75" x14ac:dyDescent="0.3">
      <c r="AY2790" s="124" t="e">
        <f>VLOOKUP(C2790,#REF!, 2,FALSE)</f>
        <v>#REF!</v>
      </c>
      <c r="BM2790" s="97" t="s">
        <v>6603</v>
      </c>
      <c r="BN2790" s="97" t="s">
        <v>621</v>
      </c>
      <c r="BO2790" s="97" t="s">
        <v>6604</v>
      </c>
      <c r="BU2790" s="97" t="s">
        <v>6603</v>
      </c>
      <c r="BV2790" s="97" t="s">
        <v>621</v>
      </c>
      <c r="BW2790" s="97" t="s">
        <v>6604</v>
      </c>
    </row>
    <row r="2791" spans="51:75" x14ac:dyDescent="0.3">
      <c r="AY2791" s="124" t="e">
        <f>VLOOKUP(C2791,#REF!, 2,FALSE)</f>
        <v>#REF!</v>
      </c>
      <c r="BM2791" s="97" t="s">
        <v>6605</v>
      </c>
      <c r="BN2791" s="97" t="s">
        <v>3191</v>
      </c>
      <c r="BO2791" s="97" t="s">
        <v>2983</v>
      </c>
      <c r="BU2791" s="97" t="s">
        <v>6605</v>
      </c>
      <c r="BV2791" s="97" t="s">
        <v>3191</v>
      </c>
      <c r="BW2791" s="97" t="s">
        <v>2983</v>
      </c>
    </row>
    <row r="2792" spans="51:75" x14ac:dyDescent="0.3">
      <c r="AY2792" s="124" t="e">
        <f>VLOOKUP(C2792,#REF!, 2,FALSE)</f>
        <v>#REF!</v>
      </c>
      <c r="BM2792" s="97" t="s">
        <v>6606</v>
      </c>
      <c r="BN2792" s="97" t="s">
        <v>731</v>
      </c>
      <c r="BO2792" s="97" t="s">
        <v>6607</v>
      </c>
      <c r="BU2792" s="97" t="s">
        <v>6606</v>
      </c>
      <c r="BV2792" s="97" t="s">
        <v>731</v>
      </c>
      <c r="BW2792" s="97" t="s">
        <v>6607</v>
      </c>
    </row>
    <row r="2793" spans="51:75" x14ac:dyDescent="0.3">
      <c r="AY2793" s="124" t="e">
        <f>VLOOKUP(C2793,#REF!, 2,FALSE)</f>
        <v>#REF!</v>
      </c>
      <c r="BM2793" s="97" t="s">
        <v>6608</v>
      </c>
      <c r="BN2793" s="97" t="s">
        <v>661</v>
      </c>
      <c r="BO2793" s="97" t="s">
        <v>6609</v>
      </c>
      <c r="BU2793" s="97" t="s">
        <v>6608</v>
      </c>
      <c r="BV2793" s="97" t="s">
        <v>661</v>
      </c>
      <c r="BW2793" s="97" t="s">
        <v>6609</v>
      </c>
    </row>
    <row r="2794" spans="51:75" x14ac:dyDescent="0.3">
      <c r="AY2794" s="124" t="e">
        <f>VLOOKUP(C2794,#REF!, 2,FALSE)</f>
        <v>#REF!</v>
      </c>
      <c r="BM2794" s="97" t="s">
        <v>6610</v>
      </c>
      <c r="BN2794" s="97" t="s">
        <v>3043</v>
      </c>
      <c r="BO2794" s="97" t="s">
        <v>3960</v>
      </c>
      <c r="BU2794" s="97" t="s">
        <v>6610</v>
      </c>
      <c r="BV2794" s="97" t="s">
        <v>3043</v>
      </c>
      <c r="BW2794" s="97" t="s">
        <v>3960</v>
      </c>
    </row>
    <row r="2795" spans="51:75" x14ac:dyDescent="0.3">
      <c r="AY2795" s="124" t="e">
        <f>VLOOKUP(C2795,#REF!, 2,FALSE)</f>
        <v>#REF!</v>
      </c>
      <c r="BM2795" s="97" t="s">
        <v>97</v>
      </c>
      <c r="BN2795" s="97" t="s">
        <v>1070</v>
      </c>
      <c r="BO2795" s="97" t="s">
        <v>6611</v>
      </c>
      <c r="BU2795" s="97" t="s">
        <v>97</v>
      </c>
      <c r="BV2795" s="97" t="s">
        <v>1070</v>
      </c>
      <c r="BW2795" s="97" t="s">
        <v>6611</v>
      </c>
    </row>
    <row r="2796" spans="51:75" x14ac:dyDescent="0.3">
      <c r="AY2796" s="124" t="e">
        <f>VLOOKUP(C2796,#REF!, 2,FALSE)</f>
        <v>#REF!</v>
      </c>
      <c r="BM2796" s="97" t="s">
        <v>174</v>
      </c>
      <c r="BN2796" s="97" t="s">
        <v>3191</v>
      </c>
      <c r="BO2796" s="97" t="s">
        <v>6612</v>
      </c>
      <c r="BU2796" s="97" t="s">
        <v>174</v>
      </c>
      <c r="BV2796" s="97" t="s">
        <v>3191</v>
      </c>
      <c r="BW2796" s="97" t="s">
        <v>6612</v>
      </c>
    </row>
    <row r="2797" spans="51:75" x14ac:dyDescent="0.3">
      <c r="AY2797" s="124" t="e">
        <f>VLOOKUP(C2797,#REF!, 2,FALSE)</f>
        <v>#REF!</v>
      </c>
      <c r="BM2797" s="97" t="s">
        <v>6613</v>
      </c>
      <c r="BN2797" s="97" t="s">
        <v>849</v>
      </c>
      <c r="BO2797" s="97" t="s">
        <v>770</v>
      </c>
      <c r="BU2797" s="97" t="s">
        <v>6613</v>
      </c>
      <c r="BV2797" s="97" t="s">
        <v>849</v>
      </c>
      <c r="BW2797" s="97" t="s">
        <v>770</v>
      </c>
    </row>
    <row r="2798" spans="51:75" x14ac:dyDescent="0.3">
      <c r="AY2798" s="124" t="e">
        <f>VLOOKUP(C2798,#REF!, 2,FALSE)</f>
        <v>#REF!</v>
      </c>
      <c r="BM2798" s="97" t="s">
        <v>6614</v>
      </c>
      <c r="BN2798" s="97" t="s">
        <v>3191</v>
      </c>
      <c r="BO2798" s="97" t="s">
        <v>6615</v>
      </c>
      <c r="BU2798" s="97" t="s">
        <v>6614</v>
      </c>
      <c r="BV2798" s="97" t="s">
        <v>3191</v>
      </c>
      <c r="BW2798" s="97" t="s">
        <v>6615</v>
      </c>
    </row>
    <row r="2799" spans="51:75" x14ac:dyDescent="0.3">
      <c r="AY2799" s="124" t="e">
        <f>VLOOKUP(C2799,#REF!, 2,FALSE)</f>
        <v>#REF!</v>
      </c>
      <c r="BM2799" s="97" t="s">
        <v>6616</v>
      </c>
      <c r="BN2799" s="97" t="s">
        <v>613</v>
      </c>
      <c r="BO2799" s="97" t="s">
        <v>6617</v>
      </c>
      <c r="BU2799" s="97" t="s">
        <v>6616</v>
      </c>
      <c r="BV2799" s="97" t="s">
        <v>613</v>
      </c>
      <c r="BW2799" s="97" t="s">
        <v>6617</v>
      </c>
    </row>
    <row r="2800" spans="51:75" x14ac:dyDescent="0.3">
      <c r="AY2800" s="124" t="e">
        <f>VLOOKUP(C2800,#REF!, 2,FALSE)</f>
        <v>#REF!</v>
      </c>
      <c r="BM2800" s="97" t="s">
        <v>6618</v>
      </c>
      <c r="BN2800" s="97" t="s">
        <v>794</v>
      </c>
      <c r="BO2800" s="97" t="s">
        <v>1909</v>
      </c>
      <c r="BU2800" s="97" t="s">
        <v>6618</v>
      </c>
      <c r="BV2800" s="97" t="s">
        <v>794</v>
      </c>
      <c r="BW2800" s="97" t="s">
        <v>1909</v>
      </c>
    </row>
    <row r="2801" spans="51:75" x14ac:dyDescent="0.3">
      <c r="AY2801" s="124" t="e">
        <f>VLOOKUP(C2801,#REF!, 2,FALSE)</f>
        <v>#REF!</v>
      </c>
      <c r="BM2801" s="97" t="s">
        <v>6619</v>
      </c>
      <c r="BN2801" s="97" t="s">
        <v>661</v>
      </c>
      <c r="BO2801" s="97" t="s">
        <v>6620</v>
      </c>
      <c r="BU2801" s="97" t="s">
        <v>6619</v>
      </c>
      <c r="BV2801" s="97" t="s">
        <v>661</v>
      </c>
      <c r="BW2801" s="97" t="s">
        <v>6620</v>
      </c>
    </row>
    <row r="2802" spans="51:75" x14ac:dyDescent="0.3">
      <c r="AY2802" s="124" t="e">
        <f>VLOOKUP(C2802,#REF!, 2,FALSE)</f>
        <v>#REF!</v>
      </c>
      <c r="BM2802" s="97" t="s">
        <v>6621</v>
      </c>
      <c r="BN2802" s="97" t="s">
        <v>3191</v>
      </c>
      <c r="BO2802" s="97" t="s">
        <v>6622</v>
      </c>
      <c r="BU2802" s="97" t="s">
        <v>6621</v>
      </c>
      <c r="BV2802" s="97" t="s">
        <v>3191</v>
      </c>
      <c r="BW2802" s="97" t="s">
        <v>6622</v>
      </c>
    </row>
    <row r="2803" spans="51:75" x14ac:dyDescent="0.3">
      <c r="AY2803" s="124" t="e">
        <f>VLOOKUP(C2803,#REF!, 2,FALSE)</f>
        <v>#REF!</v>
      </c>
      <c r="BM2803" s="97" t="s">
        <v>6623</v>
      </c>
      <c r="BN2803" s="97" t="s">
        <v>3237</v>
      </c>
      <c r="BO2803" s="97" t="s">
        <v>770</v>
      </c>
      <c r="BU2803" s="97" t="s">
        <v>6623</v>
      </c>
      <c r="BV2803" s="97" t="s">
        <v>3237</v>
      </c>
      <c r="BW2803" s="97" t="s">
        <v>770</v>
      </c>
    </row>
    <row r="2804" spans="51:75" x14ac:dyDescent="0.3">
      <c r="AY2804" s="124" t="e">
        <f>VLOOKUP(C2804,#REF!, 2,FALSE)</f>
        <v>#REF!</v>
      </c>
      <c r="BM2804" s="97" t="s">
        <v>6624</v>
      </c>
      <c r="BN2804" s="97" t="s">
        <v>794</v>
      </c>
      <c r="BO2804" s="97" t="s">
        <v>6625</v>
      </c>
      <c r="BU2804" s="97" t="s">
        <v>6624</v>
      </c>
      <c r="BV2804" s="97" t="s">
        <v>794</v>
      </c>
      <c r="BW2804" s="97" t="s">
        <v>6625</v>
      </c>
    </row>
    <row r="2805" spans="51:75" x14ac:dyDescent="0.3">
      <c r="AY2805" s="124" t="e">
        <f>VLOOKUP(C2805,#REF!, 2,FALSE)</f>
        <v>#REF!</v>
      </c>
      <c r="BM2805" s="97" t="s">
        <v>6626</v>
      </c>
      <c r="BN2805" s="97" t="s">
        <v>1272</v>
      </c>
      <c r="BO2805" s="97" t="s">
        <v>6627</v>
      </c>
      <c r="BU2805" s="97" t="s">
        <v>6626</v>
      </c>
      <c r="BV2805" s="97" t="s">
        <v>1272</v>
      </c>
      <c r="BW2805" s="97" t="s">
        <v>6627</v>
      </c>
    </row>
    <row r="2806" spans="51:75" x14ac:dyDescent="0.3">
      <c r="AY2806" s="124" t="e">
        <f>VLOOKUP(C2806,#REF!, 2,FALSE)</f>
        <v>#REF!</v>
      </c>
      <c r="BM2806" s="97" t="s">
        <v>1213</v>
      </c>
      <c r="BN2806" s="97" t="s">
        <v>694</v>
      </c>
      <c r="BO2806" s="97" t="s">
        <v>6628</v>
      </c>
      <c r="BU2806" s="97" t="s">
        <v>1213</v>
      </c>
      <c r="BV2806" s="97" t="s">
        <v>694</v>
      </c>
      <c r="BW2806" s="97" t="s">
        <v>6628</v>
      </c>
    </row>
    <row r="2807" spans="51:75" x14ac:dyDescent="0.3">
      <c r="AY2807" s="124" t="e">
        <f>VLOOKUP(C2807,#REF!, 2,FALSE)</f>
        <v>#REF!</v>
      </c>
      <c r="BM2807" s="97" t="s">
        <v>6629</v>
      </c>
      <c r="BN2807" s="97" t="s">
        <v>614</v>
      </c>
      <c r="BO2807" s="97" t="s">
        <v>6631</v>
      </c>
      <c r="BU2807" s="97" t="s">
        <v>6629</v>
      </c>
      <c r="BV2807" s="97" t="s">
        <v>614</v>
      </c>
      <c r="BW2807" s="97" t="s">
        <v>6631</v>
      </c>
    </row>
    <row r="2808" spans="51:75" x14ac:dyDescent="0.3">
      <c r="AY2808" s="124" t="e">
        <f>VLOOKUP(C2808,#REF!, 2,FALSE)</f>
        <v>#REF!</v>
      </c>
      <c r="BM2808" s="97" t="s">
        <v>6632</v>
      </c>
      <c r="BN2808" s="97" t="s">
        <v>3191</v>
      </c>
      <c r="BO2808" s="97" t="s">
        <v>6633</v>
      </c>
      <c r="BU2808" s="97" t="s">
        <v>6632</v>
      </c>
      <c r="BV2808" s="97" t="s">
        <v>3191</v>
      </c>
      <c r="BW2808" s="97" t="s">
        <v>6633</v>
      </c>
    </row>
    <row r="2809" spans="51:75" x14ac:dyDescent="0.3">
      <c r="AY2809" s="124" t="e">
        <f>VLOOKUP(C2809,#REF!, 2,FALSE)</f>
        <v>#REF!</v>
      </c>
      <c r="BM2809" s="97" t="s">
        <v>1214</v>
      </c>
      <c r="BN2809" s="97" t="s">
        <v>1342</v>
      </c>
      <c r="BO2809" s="97" t="s">
        <v>2983</v>
      </c>
      <c r="BU2809" s="97" t="s">
        <v>1214</v>
      </c>
      <c r="BV2809" s="97" t="s">
        <v>1342</v>
      </c>
      <c r="BW2809" s="97" t="s">
        <v>2983</v>
      </c>
    </row>
    <row r="2810" spans="51:75" x14ac:dyDescent="0.3">
      <c r="AY2810" s="124" t="e">
        <f>VLOOKUP(C2810,#REF!, 2,FALSE)</f>
        <v>#REF!</v>
      </c>
      <c r="BM2810" s="97" t="s">
        <v>6634</v>
      </c>
      <c r="BN2810" s="97" t="s">
        <v>1342</v>
      </c>
      <c r="BO2810" s="97" t="s">
        <v>6635</v>
      </c>
      <c r="BU2810" s="97" t="s">
        <v>6634</v>
      </c>
      <c r="BV2810" s="97" t="s">
        <v>1342</v>
      </c>
      <c r="BW2810" s="97" t="s">
        <v>6635</v>
      </c>
    </row>
    <row r="2811" spans="51:75" x14ac:dyDescent="0.3">
      <c r="AY2811" s="124" t="e">
        <f>VLOOKUP(C2811,#REF!, 2,FALSE)</f>
        <v>#REF!</v>
      </c>
      <c r="BM2811" s="97" t="s">
        <v>6636</v>
      </c>
      <c r="BN2811" s="97" t="s">
        <v>3191</v>
      </c>
      <c r="BO2811" s="97" t="s">
        <v>5848</v>
      </c>
      <c r="BU2811" s="97" t="s">
        <v>6636</v>
      </c>
      <c r="BV2811" s="97" t="s">
        <v>3191</v>
      </c>
      <c r="BW2811" s="97" t="s">
        <v>5848</v>
      </c>
    </row>
    <row r="2812" spans="51:75" x14ac:dyDescent="0.3">
      <c r="AY2812" s="124" t="e">
        <f>VLOOKUP(C2812,#REF!, 2,FALSE)</f>
        <v>#REF!</v>
      </c>
      <c r="BM2812" s="97" t="s">
        <v>6637</v>
      </c>
      <c r="BN2812" s="97" t="s">
        <v>3191</v>
      </c>
      <c r="BO2812" s="97" t="s">
        <v>1518</v>
      </c>
      <c r="BU2812" s="97" t="s">
        <v>6637</v>
      </c>
      <c r="BV2812" s="97" t="s">
        <v>3191</v>
      </c>
      <c r="BW2812" s="97" t="s">
        <v>1518</v>
      </c>
    </row>
    <row r="2813" spans="51:75" x14ac:dyDescent="0.3">
      <c r="AY2813" s="124" t="e">
        <f>VLOOKUP(C2813,#REF!, 2,FALSE)</f>
        <v>#REF!</v>
      </c>
      <c r="BM2813" s="97" t="s">
        <v>6638</v>
      </c>
      <c r="BN2813" s="97" t="s">
        <v>715</v>
      </c>
      <c r="BO2813" s="97" t="s">
        <v>1061</v>
      </c>
      <c r="BU2813" s="97" t="s">
        <v>6638</v>
      </c>
      <c r="BV2813" s="97" t="s">
        <v>715</v>
      </c>
      <c r="BW2813" s="97" t="s">
        <v>1061</v>
      </c>
    </row>
    <row r="2814" spans="51:75" x14ac:dyDescent="0.3">
      <c r="AY2814" s="124" t="e">
        <f>VLOOKUP(C2814,#REF!, 2,FALSE)</f>
        <v>#REF!</v>
      </c>
      <c r="BM2814" s="97" t="s">
        <v>6639</v>
      </c>
      <c r="BN2814" s="97" t="s">
        <v>628</v>
      </c>
      <c r="BO2814" s="97" t="s">
        <v>1159</v>
      </c>
      <c r="BU2814" s="97" t="s">
        <v>6639</v>
      </c>
      <c r="BV2814" s="97" t="s">
        <v>628</v>
      </c>
      <c r="BW2814" s="97" t="s">
        <v>1159</v>
      </c>
    </row>
    <row r="2815" spans="51:75" x14ac:dyDescent="0.3">
      <c r="AY2815" s="124" t="e">
        <f>VLOOKUP(C2815,#REF!, 2,FALSE)</f>
        <v>#REF!</v>
      </c>
      <c r="BM2815" s="97" t="s">
        <v>6640</v>
      </c>
      <c r="BN2815" s="97" t="s">
        <v>3191</v>
      </c>
      <c r="BO2815" s="97" t="s">
        <v>1667</v>
      </c>
      <c r="BU2815" s="97" t="s">
        <v>6640</v>
      </c>
      <c r="BV2815" s="97" t="s">
        <v>3191</v>
      </c>
      <c r="BW2815" s="97" t="s">
        <v>1667</v>
      </c>
    </row>
    <row r="2816" spans="51:75" x14ac:dyDescent="0.3">
      <c r="AY2816" s="124" t="e">
        <f>VLOOKUP(C2816,#REF!, 2,FALSE)</f>
        <v>#REF!</v>
      </c>
      <c r="BM2816" s="97" t="s">
        <v>6641</v>
      </c>
      <c r="BN2816" s="97" t="s">
        <v>3191</v>
      </c>
      <c r="BO2816" s="97" t="s">
        <v>727</v>
      </c>
      <c r="BU2816" s="97" t="s">
        <v>6641</v>
      </c>
      <c r="BV2816" s="97" t="s">
        <v>3191</v>
      </c>
      <c r="BW2816" s="97" t="s">
        <v>727</v>
      </c>
    </row>
    <row r="2817" spans="51:75" x14ac:dyDescent="0.3">
      <c r="AY2817" s="124" t="e">
        <f>VLOOKUP(C2817,#REF!, 2,FALSE)</f>
        <v>#REF!</v>
      </c>
      <c r="BM2817" s="97" t="s">
        <v>6642</v>
      </c>
      <c r="BN2817" s="97" t="s">
        <v>3191</v>
      </c>
      <c r="BO2817" s="97" t="s">
        <v>1059</v>
      </c>
      <c r="BU2817" s="97" t="s">
        <v>6642</v>
      </c>
      <c r="BV2817" s="97" t="s">
        <v>3191</v>
      </c>
      <c r="BW2817" s="97" t="s">
        <v>1059</v>
      </c>
    </row>
    <row r="2818" spans="51:75" x14ac:dyDescent="0.3">
      <c r="AY2818" s="124" t="e">
        <f>VLOOKUP(C2818,#REF!, 2,FALSE)</f>
        <v>#REF!</v>
      </c>
      <c r="BM2818" s="97" t="s">
        <v>6643</v>
      </c>
      <c r="BN2818" s="97" t="s">
        <v>3191</v>
      </c>
      <c r="BO2818" s="97" t="s">
        <v>3649</v>
      </c>
      <c r="BU2818" s="97" t="s">
        <v>6643</v>
      </c>
      <c r="BV2818" s="97" t="s">
        <v>3191</v>
      </c>
      <c r="BW2818" s="97" t="s">
        <v>3649</v>
      </c>
    </row>
    <row r="2819" spans="51:75" x14ac:dyDescent="0.3">
      <c r="AY2819" s="124" t="e">
        <f>VLOOKUP(C2819,#REF!, 2,FALSE)</f>
        <v>#REF!</v>
      </c>
      <c r="BM2819" s="97" t="s">
        <v>6644</v>
      </c>
      <c r="BN2819" s="97" t="s">
        <v>3003</v>
      </c>
      <c r="BO2819" s="97" t="s">
        <v>6645</v>
      </c>
      <c r="BU2819" s="97" t="s">
        <v>6644</v>
      </c>
      <c r="BV2819" s="97" t="s">
        <v>3003</v>
      </c>
      <c r="BW2819" s="97" t="s">
        <v>6645</v>
      </c>
    </row>
    <row r="2820" spans="51:75" x14ac:dyDescent="0.3">
      <c r="AY2820" s="124" t="e">
        <f>VLOOKUP(C2820,#REF!, 2,FALSE)</f>
        <v>#REF!</v>
      </c>
      <c r="BM2820" s="97" t="s">
        <v>134</v>
      </c>
      <c r="BN2820" s="97" t="s">
        <v>3191</v>
      </c>
      <c r="BO2820" s="97" t="s">
        <v>1418</v>
      </c>
      <c r="BU2820" s="97" t="s">
        <v>134</v>
      </c>
      <c r="BV2820" s="97" t="s">
        <v>3191</v>
      </c>
      <c r="BW2820" s="97" t="s">
        <v>1418</v>
      </c>
    </row>
    <row r="2821" spans="51:75" x14ac:dyDescent="0.3">
      <c r="AY2821" s="124" t="e">
        <f>VLOOKUP(C2821,#REF!, 2,FALSE)</f>
        <v>#REF!</v>
      </c>
      <c r="BM2821" s="97" t="s">
        <v>6646</v>
      </c>
      <c r="BN2821" s="97" t="s">
        <v>3191</v>
      </c>
      <c r="BO2821" s="97" t="s">
        <v>1740</v>
      </c>
      <c r="BU2821" s="97" t="s">
        <v>6646</v>
      </c>
      <c r="BV2821" s="97" t="s">
        <v>3191</v>
      </c>
      <c r="BW2821" s="97" t="s">
        <v>1740</v>
      </c>
    </row>
    <row r="2822" spans="51:75" x14ac:dyDescent="0.3">
      <c r="AY2822" s="124" t="e">
        <f>VLOOKUP(C2822,#REF!, 2,FALSE)</f>
        <v>#REF!</v>
      </c>
      <c r="BM2822" s="97" t="s">
        <v>6647</v>
      </c>
      <c r="BN2822" s="97" t="s">
        <v>1269</v>
      </c>
      <c r="BO2822" s="97" t="s">
        <v>6648</v>
      </c>
      <c r="BU2822" s="97" t="s">
        <v>6647</v>
      </c>
      <c r="BV2822" s="97" t="s">
        <v>1269</v>
      </c>
      <c r="BW2822" s="97" t="s">
        <v>6648</v>
      </c>
    </row>
    <row r="2823" spans="51:75" x14ac:dyDescent="0.3">
      <c r="AY2823" s="124" t="e">
        <f>VLOOKUP(C2823,#REF!, 2,FALSE)</f>
        <v>#REF!</v>
      </c>
      <c r="BM2823" s="97" t="s">
        <v>1215</v>
      </c>
      <c r="BN2823" s="97" t="s">
        <v>3191</v>
      </c>
      <c r="BO2823" s="97" t="s">
        <v>1418</v>
      </c>
      <c r="BU2823" s="97" t="s">
        <v>1215</v>
      </c>
      <c r="BV2823" s="97" t="s">
        <v>3191</v>
      </c>
      <c r="BW2823" s="97" t="s">
        <v>1418</v>
      </c>
    </row>
    <row r="2824" spans="51:75" x14ac:dyDescent="0.3">
      <c r="AY2824" s="124" t="e">
        <f>VLOOKUP(C2824,#REF!, 2,FALSE)</f>
        <v>#REF!</v>
      </c>
      <c r="BM2824" s="97" t="s">
        <v>135</v>
      </c>
      <c r="BN2824" s="97" t="s">
        <v>3191</v>
      </c>
      <c r="BO2824" s="97" t="s">
        <v>1054</v>
      </c>
      <c r="BU2824" s="97" t="s">
        <v>135</v>
      </c>
      <c r="BV2824" s="97" t="s">
        <v>3191</v>
      </c>
      <c r="BW2824" s="97" t="s">
        <v>1054</v>
      </c>
    </row>
    <row r="2825" spans="51:75" x14ac:dyDescent="0.3">
      <c r="AY2825" s="124" t="e">
        <f>VLOOKUP(C2825,#REF!, 2,FALSE)</f>
        <v>#REF!</v>
      </c>
      <c r="BM2825" s="97" t="s">
        <v>6649</v>
      </c>
      <c r="BN2825" s="97" t="s">
        <v>849</v>
      </c>
      <c r="BO2825" s="97" t="s">
        <v>6650</v>
      </c>
      <c r="BU2825" s="97" t="s">
        <v>6649</v>
      </c>
      <c r="BV2825" s="97" t="s">
        <v>849</v>
      </c>
      <c r="BW2825" s="97" t="s">
        <v>6650</v>
      </c>
    </row>
    <row r="2826" spans="51:75" x14ac:dyDescent="0.3">
      <c r="AY2826" s="124" t="e">
        <f>VLOOKUP(C2826,#REF!, 2,FALSE)</f>
        <v>#REF!</v>
      </c>
      <c r="BM2826" s="97" t="s">
        <v>6651</v>
      </c>
      <c r="BN2826" s="97" t="s">
        <v>3191</v>
      </c>
      <c r="BO2826" s="97" t="s">
        <v>2097</v>
      </c>
      <c r="BU2826" s="97" t="s">
        <v>6651</v>
      </c>
      <c r="BV2826" s="97" t="s">
        <v>3191</v>
      </c>
      <c r="BW2826" s="97" t="s">
        <v>2097</v>
      </c>
    </row>
    <row r="2827" spans="51:75" x14ac:dyDescent="0.3">
      <c r="AY2827" s="124" t="e">
        <f>VLOOKUP(C2827,#REF!, 2,FALSE)</f>
        <v>#REF!</v>
      </c>
      <c r="BM2827" s="97" t="s">
        <v>6652</v>
      </c>
      <c r="BN2827" s="97" t="s">
        <v>3191</v>
      </c>
      <c r="BO2827" s="97" t="s">
        <v>6653</v>
      </c>
      <c r="BU2827" s="97" t="s">
        <v>6652</v>
      </c>
      <c r="BV2827" s="97" t="s">
        <v>3191</v>
      </c>
      <c r="BW2827" s="97" t="s">
        <v>6653</v>
      </c>
    </row>
    <row r="2828" spans="51:75" x14ac:dyDescent="0.3">
      <c r="AY2828" s="124" t="e">
        <f>VLOOKUP(C2828,#REF!, 2,FALSE)</f>
        <v>#REF!</v>
      </c>
      <c r="BM2828" s="97" t="s">
        <v>6655</v>
      </c>
      <c r="BN2828" s="97" t="s">
        <v>715</v>
      </c>
      <c r="BO2828" s="97" t="s">
        <v>1667</v>
      </c>
      <c r="BU2828" s="97" t="s">
        <v>6655</v>
      </c>
      <c r="BV2828" s="97" t="s">
        <v>715</v>
      </c>
      <c r="BW2828" s="97" t="s">
        <v>1667</v>
      </c>
    </row>
    <row r="2829" spans="51:75" x14ac:dyDescent="0.3">
      <c r="AY2829" s="124" t="e">
        <f>VLOOKUP(C2829,#REF!, 2,FALSE)</f>
        <v>#REF!</v>
      </c>
      <c r="BM2829" s="97" t="s">
        <v>6656</v>
      </c>
      <c r="BN2829" s="97" t="s">
        <v>3191</v>
      </c>
      <c r="BO2829" s="97" t="s">
        <v>5757</v>
      </c>
      <c r="BU2829" s="97" t="s">
        <v>6656</v>
      </c>
      <c r="BV2829" s="97" t="s">
        <v>3191</v>
      </c>
      <c r="BW2829" s="97" t="s">
        <v>5757</v>
      </c>
    </row>
    <row r="2830" spans="51:75" x14ac:dyDescent="0.3">
      <c r="AY2830" s="124" t="e">
        <f>VLOOKUP(C2830,#REF!, 2,FALSE)</f>
        <v>#REF!</v>
      </c>
      <c r="BM2830" s="97" t="s">
        <v>6657</v>
      </c>
      <c r="BN2830" s="97" t="s">
        <v>3191</v>
      </c>
      <c r="BO2830" s="97" t="s">
        <v>6658</v>
      </c>
      <c r="BU2830" s="97" t="s">
        <v>6657</v>
      </c>
      <c r="BV2830" s="97" t="s">
        <v>3191</v>
      </c>
      <c r="BW2830" s="97" t="s">
        <v>6658</v>
      </c>
    </row>
    <row r="2831" spans="51:75" x14ac:dyDescent="0.3">
      <c r="AY2831" s="124" t="e">
        <f>VLOOKUP(C2831,#REF!, 2,FALSE)</f>
        <v>#REF!</v>
      </c>
      <c r="BM2831" s="97" t="s">
        <v>1216</v>
      </c>
      <c r="BN2831" s="97" t="s">
        <v>3191</v>
      </c>
      <c r="BO2831" s="97" t="s">
        <v>6659</v>
      </c>
      <c r="BU2831" s="97" t="s">
        <v>1216</v>
      </c>
      <c r="BV2831" s="97" t="s">
        <v>3191</v>
      </c>
      <c r="BW2831" s="97" t="s">
        <v>6659</v>
      </c>
    </row>
    <row r="2832" spans="51:75" x14ac:dyDescent="0.3">
      <c r="AY2832" s="124" t="e">
        <f>VLOOKUP(C2832,#REF!, 2,FALSE)</f>
        <v>#REF!</v>
      </c>
      <c r="BM2832" s="97" t="s">
        <v>6661</v>
      </c>
      <c r="BN2832" s="97" t="s">
        <v>3191</v>
      </c>
      <c r="BO2832" s="97" t="s">
        <v>1743</v>
      </c>
      <c r="BU2832" s="97" t="s">
        <v>6661</v>
      </c>
      <c r="BV2832" s="97" t="s">
        <v>3191</v>
      </c>
      <c r="BW2832" s="97" t="s">
        <v>1743</v>
      </c>
    </row>
    <row r="2833" spans="51:75" x14ac:dyDescent="0.3">
      <c r="AY2833" s="124" t="e">
        <f>VLOOKUP(C2833,#REF!, 2,FALSE)</f>
        <v>#REF!</v>
      </c>
      <c r="BM2833" s="97" t="s">
        <v>6662</v>
      </c>
      <c r="BN2833" s="97" t="s">
        <v>780</v>
      </c>
      <c r="BO2833" s="97" t="s">
        <v>6663</v>
      </c>
      <c r="BU2833" s="97" t="s">
        <v>6662</v>
      </c>
      <c r="BV2833" s="97" t="s">
        <v>780</v>
      </c>
      <c r="BW2833" s="97" t="s">
        <v>6663</v>
      </c>
    </row>
    <row r="2834" spans="51:75" x14ac:dyDescent="0.3">
      <c r="AY2834" s="124" t="e">
        <f>VLOOKUP(C2834,#REF!, 2,FALSE)</f>
        <v>#REF!</v>
      </c>
      <c r="BM2834" s="97" t="s">
        <v>6664</v>
      </c>
      <c r="BN2834" s="97" t="s">
        <v>1342</v>
      </c>
      <c r="BO2834" s="97" t="s">
        <v>6665</v>
      </c>
      <c r="BU2834" s="97" t="s">
        <v>6664</v>
      </c>
      <c r="BV2834" s="97" t="s">
        <v>1342</v>
      </c>
      <c r="BW2834" s="97" t="s">
        <v>6665</v>
      </c>
    </row>
    <row r="2835" spans="51:75" x14ac:dyDescent="0.3">
      <c r="AY2835" s="124" t="e">
        <f>VLOOKUP(C2835,#REF!, 2,FALSE)</f>
        <v>#REF!</v>
      </c>
      <c r="BM2835" s="97" t="s">
        <v>6666</v>
      </c>
      <c r="BN2835" s="97" t="s">
        <v>849</v>
      </c>
      <c r="BO2835" s="97" t="s">
        <v>1746</v>
      </c>
      <c r="BU2835" s="97" t="s">
        <v>6666</v>
      </c>
      <c r="BV2835" s="97" t="s">
        <v>849</v>
      </c>
      <c r="BW2835" s="97" t="s">
        <v>1746</v>
      </c>
    </row>
    <row r="2836" spans="51:75" x14ac:dyDescent="0.3">
      <c r="AY2836" s="124" t="e">
        <f>VLOOKUP(C2836,#REF!, 2,FALSE)</f>
        <v>#REF!</v>
      </c>
      <c r="BM2836" s="97" t="s">
        <v>6667</v>
      </c>
      <c r="BN2836" s="97" t="s">
        <v>3191</v>
      </c>
      <c r="BO2836" s="97" t="s">
        <v>6668</v>
      </c>
      <c r="BU2836" s="97" t="s">
        <v>6667</v>
      </c>
      <c r="BV2836" s="97" t="s">
        <v>3191</v>
      </c>
      <c r="BW2836" s="97" t="s">
        <v>6668</v>
      </c>
    </row>
    <row r="2837" spans="51:75" x14ac:dyDescent="0.3">
      <c r="AY2837" s="124" t="e">
        <f>VLOOKUP(C2837,#REF!, 2,FALSE)</f>
        <v>#REF!</v>
      </c>
      <c r="BM2837" s="97" t="s">
        <v>6669</v>
      </c>
      <c r="BN2837" s="97" t="s">
        <v>1342</v>
      </c>
      <c r="BO2837" s="97" t="s">
        <v>6670</v>
      </c>
      <c r="BU2837" s="97" t="s">
        <v>6669</v>
      </c>
      <c r="BV2837" s="97" t="s">
        <v>1342</v>
      </c>
      <c r="BW2837" s="97" t="s">
        <v>6670</v>
      </c>
    </row>
    <row r="2838" spans="51:75" x14ac:dyDescent="0.3">
      <c r="AY2838" s="124" t="e">
        <f>VLOOKUP(C2838,#REF!, 2,FALSE)</f>
        <v>#REF!</v>
      </c>
      <c r="BM2838" s="97" t="s">
        <v>6671</v>
      </c>
      <c r="BN2838" s="97" t="s">
        <v>3003</v>
      </c>
      <c r="BO2838" s="97" t="s">
        <v>6672</v>
      </c>
      <c r="BU2838" s="97" t="s">
        <v>6671</v>
      </c>
      <c r="BV2838" s="97" t="s">
        <v>3003</v>
      </c>
      <c r="BW2838" s="97" t="s">
        <v>6672</v>
      </c>
    </row>
    <row r="2839" spans="51:75" x14ac:dyDescent="0.3">
      <c r="AY2839" s="124" t="e">
        <f>VLOOKUP(C2839,#REF!, 2,FALSE)</f>
        <v>#REF!</v>
      </c>
      <c r="BM2839" s="97" t="s">
        <v>6673</v>
      </c>
      <c r="BN2839" s="97" t="s">
        <v>849</v>
      </c>
      <c r="BO2839" s="97" t="s">
        <v>1746</v>
      </c>
      <c r="BU2839" s="97" t="s">
        <v>6673</v>
      </c>
      <c r="BV2839" s="97" t="s">
        <v>849</v>
      </c>
      <c r="BW2839" s="97" t="s">
        <v>1746</v>
      </c>
    </row>
    <row r="2840" spans="51:75" x14ac:dyDescent="0.3">
      <c r="AY2840" s="124" t="e">
        <f>VLOOKUP(C2840,#REF!, 2,FALSE)</f>
        <v>#REF!</v>
      </c>
      <c r="BM2840" s="97" t="s">
        <v>6675</v>
      </c>
      <c r="BN2840" s="97" t="s">
        <v>3191</v>
      </c>
      <c r="BO2840" s="97" t="s">
        <v>1057</v>
      </c>
      <c r="BU2840" s="97" t="s">
        <v>6675</v>
      </c>
      <c r="BV2840" s="97" t="s">
        <v>3191</v>
      </c>
      <c r="BW2840" s="97" t="s">
        <v>1057</v>
      </c>
    </row>
    <row r="2841" spans="51:75" x14ac:dyDescent="0.3">
      <c r="AY2841" s="124" t="e">
        <f>VLOOKUP(C2841,#REF!, 2,FALSE)</f>
        <v>#REF!</v>
      </c>
      <c r="BM2841" s="97" t="s">
        <v>1217</v>
      </c>
      <c r="BN2841" s="97" t="s">
        <v>3043</v>
      </c>
      <c r="BO2841" s="97" t="s">
        <v>770</v>
      </c>
      <c r="BU2841" s="97" t="s">
        <v>1217</v>
      </c>
      <c r="BV2841" s="97" t="s">
        <v>3043</v>
      </c>
      <c r="BW2841" s="97" t="s">
        <v>770</v>
      </c>
    </row>
    <row r="2842" spans="51:75" x14ac:dyDescent="0.3">
      <c r="AY2842" s="124" t="e">
        <f>VLOOKUP(C2842,#REF!, 2,FALSE)</f>
        <v>#REF!</v>
      </c>
      <c r="BM2842" s="97" t="s">
        <v>6676</v>
      </c>
      <c r="BN2842" s="97" t="s">
        <v>3191</v>
      </c>
      <c r="BO2842" s="97" t="s">
        <v>5841</v>
      </c>
      <c r="BU2842" s="97" t="s">
        <v>6676</v>
      </c>
      <c r="BV2842" s="97" t="s">
        <v>3191</v>
      </c>
      <c r="BW2842" s="97" t="s">
        <v>5841</v>
      </c>
    </row>
    <row r="2843" spans="51:75" x14ac:dyDescent="0.3">
      <c r="AY2843" s="124" t="e">
        <f>VLOOKUP(C2843,#REF!, 2,FALSE)</f>
        <v>#REF!</v>
      </c>
      <c r="BM2843" s="97" t="s">
        <v>6677</v>
      </c>
      <c r="BN2843" s="97" t="s">
        <v>628</v>
      </c>
      <c r="BO2843" s="97" t="s">
        <v>5464</v>
      </c>
      <c r="BU2843" s="97" t="s">
        <v>6677</v>
      </c>
      <c r="BV2843" s="97" t="s">
        <v>628</v>
      </c>
      <c r="BW2843" s="97" t="s">
        <v>5464</v>
      </c>
    </row>
    <row r="2844" spans="51:75" x14ac:dyDescent="0.3">
      <c r="AY2844" s="124" t="e">
        <f>VLOOKUP(C2844,#REF!, 2,FALSE)</f>
        <v>#REF!</v>
      </c>
      <c r="BM2844" s="97" t="s">
        <v>6678</v>
      </c>
      <c r="BN2844" s="97" t="s">
        <v>3191</v>
      </c>
      <c r="BO2844" s="97" t="s">
        <v>6679</v>
      </c>
      <c r="BU2844" s="97" t="s">
        <v>6678</v>
      </c>
      <c r="BV2844" s="97" t="s">
        <v>3191</v>
      </c>
      <c r="BW2844" s="97" t="s">
        <v>6679</v>
      </c>
    </row>
    <row r="2845" spans="51:75" x14ac:dyDescent="0.3">
      <c r="AY2845" s="124" t="e">
        <f>VLOOKUP(C2845,#REF!, 2,FALSE)</f>
        <v>#REF!</v>
      </c>
      <c r="BM2845" s="97" t="s">
        <v>6680</v>
      </c>
      <c r="BN2845" s="97" t="s">
        <v>3191</v>
      </c>
      <c r="BO2845" s="97" t="s">
        <v>6682</v>
      </c>
      <c r="BU2845" s="97" t="s">
        <v>6680</v>
      </c>
      <c r="BV2845" s="97" t="s">
        <v>3191</v>
      </c>
      <c r="BW2845" s="97" t="s">
        <v>6682</v>
      </c>
    </row>
    <row r="2846" spans="51:75" x14ac:dyDescent="0.3">
      <c r="AY2846" s="124" t="e">
        <f>VLOOKUP(C2846,#REF!, 2,FALSE)</f>
        <v>#REF!</v>
      </c>
      <c r="BM2846" s="97" t="s">
        <v>6683</v>
      </c>
      <c r="BN2846" s="97" t="s">
        <v>3191</v>
      </c>
      <c r="BO2846" s="97" t="s">
        <v>6684</v>
      </c>
      <c r="BU2846" s="97" t="s">
        <v>6683</v>
      </c>
      <c r="BV2846" s="97" t="s">
        <v>3191</v>
      </c>
      <c r="BW2846" s="97" t="s">
        <v>6684</v>
      </c>
    </row>
    <row r="2847" spans="51:75" x14ac:dyDescent="0.3">
      <c r="AY2847" s="124" t="e">
        <f>VLOOKUP(C2847,#REF!, 2,FALSE)</f>
        <v>#REF!</v>
      </c>
      <c r="BM2847" s="97" t="s">
        <v>6685</v>
      </c>
      <c r="BN2847" s="97" t="s">
        <v>3191</v>
      </c>
      <c r="BO2847" s="97" t="s">
        <v>5466</v>
      </c>
      <c r="BU2847" s="97" t="s">
        <v>6685</v>
      </c>
      <c r="BV2847" s="97" t="s">
        <v>3191</v>
      </c>
      <c r="BW2847" s="97" t="s">
        <v>5466</v>
      </c>
    </row>
    <row r="2848" spans="51:75" x14ac:dyDescent="0.3">
      <c r="AY2848" s="124" t="e">
        <f>VLOOKUP(C2848,#REF!, 2,FALSE)</f>
        <v>#REF!</v>
      </c>
      <c r="BM2848" s="97" t="s">
        <v>6687</v>
      </c>
      <c r="BN2848" s="97" t="s">
        <v>3237</v>
      </c>
      <c r="BO2848" s="97" t="s">
        <v>770</v>
      </c>
      <c r="BU2848" s="97" t="s">
        <v>6687</v>
      </c>
      <c r="BV2848" s="97" t="s">
        <v>3237</v>
      </c>
      <c r="BW2848" s="97" t="s">
        <v>770</v>
      </c>
    </row>
    <row r="2849" spans="51:75" x14ac:dyDescent="0.3">
      <c r="AY2849" s="124" t="e">
        <f>VLOOKUP(C2849,#REF!, 2,FALSE)</f>
        <v>#REF!</v>
      </c>
      <c r="BM2849" s="97" t="s">
        <v>6688</v>
      </c>
      <c r="BN2849" s="97" t="s">
        <v>3191</v>
      </c>
      <c r="BO2849" s="97" t="s">
        <v>1201</v>
      </c>
      <c r="BU2849" s="97" t="s">
        <v>6688</v>
      </c>
      <c r="BV2849" s="97" t="s">
        <v>3191</v>
      </c>
      <c r="BW2849" s="97" t="s">
        <v>1201</v>
      </c>
    </row>
    <row r="2850" spans="51:75" x14ac:dyDescent="0.3">
      <c r="AY2850" s="124" t="e">
        <f>VLOOKUP(C2850,#REF!, 2,FALSE)</f>
        <v>#REF!</v>
      </c>
      <c r="BM2850" s="97" t="s">
        <v>6689</v>
      </c>
      <c r="BN2850" s="97" t="s">
        <v>1269</v>
      </c>
      <c r="BO2850" s="97" t="s">
        <v>6690</v>
      </c>
      <c r="BU2850" s="97" t="s">
        <v>6689</v>
      </c>
      <c r="BV2850" s="97" t="s">
        <v>1269</v>
      </c>
      <c r="BW2850" s="97" t="s">
        <v>6690</v>
      </c>
    </row>
    <row r="2851" spans="51:75" x14ac:dyDescent="0.3">
      <c r="AY2851" s="124" t="e">
        <f>VLOOKUP(C2851,#REF!, 2,FALSE)</f>
        <v>#REF!</v>
      </c>
      <c r="BM2851" s="97" t="s">
        <v>6692</v>
      </c>
      <c r="BN2851" s="97" t="s">
        <v>700</v>
      </c>
      <c r="BO2851" s="97" t="s">
        <v>6693</v>
      </c>
      <c r="BU2851" s="97" t="s">
        <v>6692</v>
      </c>
      <c r="BV2851" s="97" t="s">
        <v>700</v>
      </c>
      <c r="BW2851" s="97" t="s">
        <v>6693</v>
      </c>
    </row>
    <row r="2852" spans="51:75" x14ac:dyDescent="0.3">
      <c r="AY2852" s="124" t="e">
        <f>VLOOKUP(C2852,#REF!, 2,FALSE)</f>
        <v>#REF!</v>
      </c>
      <c r="BM2852" s="97" t="s">
        <v>6694</v>
      </c>
      <c r="BN2852" s="97" t="s">
        <v>3043</v>
      </c>
      <c r="BO2852" s="97" t="s">
        <v>2010</v>
      </c>
      <c r="BU2852" s="97" t="s">
        <v>6694</v>
      </c>
      <c r="BV2852" s="97" t="s">
        <v>3043</v>
      </c>
      <c r="BW2852" s="97" t="s">
        <v>2010</v>
      </c>
    </row>
    <row r="2853" spans="51:75" x14ac:dyDescent="0.3">
      <c r="AY2853" s="124" t="e">
        <f>VLOOKUP(C2853,#REF!, 2,FALSE)</f>
        <v>#REF!</v>
      </c>
      <c r="BM2853" s="97" t="s">
        <v>6695</v>
      </c>
      <c r="BN2853" s="97" t="s">
        <v>3191</v>
      </c>
      <c r="BO2853" s="97" t="s">
        <v>6696</v>
      </c>
      <c r="BU2853" s="97" t="s">
        <v>6695</v>
      </c>
      <c r="BV2853" s="97" t="s">
        <v>3191</v>
      </c>
      <c r="BW2853" s="97" t="s">
        <v>6696</v>
      </c>
    </row>
    <row r="2854" spans="51:75" x14ac:dyDescent="0.3">
      <c r="AY2854" s="124" t="e">
        <f>VLOOKUP(C2854,#REF!, 2,FALSE)</f>
        <v>#REF!</v>
      </c>
      <c r="BM2854" s="97" t="s">
        <v>1218</v>
      </c>
      <c r="BN2854" s="97" t="s">
        <v>1003</v>
      </c>
      <c r="BO2854" s="97" t="s">
        <v>6697</v>
      </c>
      <c r="BU2854" s="97" t="s">
        <v>1218</v>
      </c>
      <c r="BV2854" s="97" t="s">
        <v>1003</v>
      </c>
      <c r="BW2854" s="97" t="s">
        <v>6697</v>
      </c>
    </row>
    <row r="2855" spans="51:75" x14ac:dyDescent="0.3">
      <c r="AY2855" s="124" t="e">
        <f>VLOOKUP(C2855,#REF!, 2,FALSE)</f>
        <v>#REF!</v>
      </c>
      <c r="BM2855" s="97" t="s">
        <v>6698</v>
      </c>
      <c r="BN2855" s="97" t="s">
        <v>3237</v>
      </c>
      <c r="BO2855" s="97" t="s">
        <v>2983</v>
      </c>
      <c r="BU2855" s="97" t="s">
        <v>6698</v>
      </c>
      <c r="BV2855" s="97" t="s">
        <v>3237</v>
      </c>
      <c r="BW2855" s="97" t="s">
        <v>2983</v>
      </c>
    </row>
    <row r="2856" spans="51:75" x14ac:dyDescent="0.3">
      <c r="AY2856" s="124" t="e">
        <f>VLOOKUP(C2856,#REF!, 2,FALSE)</f>
        <v>#REF!</v>
      </c>
      <c r="BM2856" s="97" t="s">
        <v>6699</v>
      </c>
      <c r="BN2856" s="97" t="s">
        <v>1139</v>
      </c>
      <c r="BO2856" s="97" t="s">
        <v>6700</v>
      </c>
      <c r="BU2856" s="97" t="s">
        <v>6699</v>
      </c>
      <c r="BV2856" s="97" t="s">
        <v>1139</v>
      </c>
      <c r="BW2856" s="97" t="s">
        <v>6700</v>
      </c>
    </row>
    <row r="2857" spans="51:75" x14ac:dyDescent="0.3">
      <c r="AY2857" s="124" t="e">
        <f>VLOOKUP(C2857,#REF!, 2,FALSE)</f>
        <v>#REF!</v>
      </c>
      <c r="BM2857" s="97" t="s">
        <v>6701</v>
      </c>
      <c r="BN2857" s="97" t="s">
        <v>1139</v>
      </c>
      <c r="BO2857" s="97" t="s">
        <v>6254</v>
      </c>
      <c r="BU2857" s="97" t="s">
        <v>6701</v>
      </c>
      <c r="BV2857" s="97" t="s">
        <v>1139</v>
      </c>
      <c r="BW2857" s="97" t="s">
        <v>6254</v>
      </c>
    </row>
    <row r="2858" spans="51:75" x14ac:dyDescent="0.3">
      <c r="AY2858" s="124" t="e">
        <f>VLOOKUP(C2858,#REF!, 2,FALSE)</f>
        <v>#REF!</v>
      </c>
      <c r="BM2858" s="97" t="s">
        <v>1219</v>
      </c>
      <c r="BN2858" s="97" t="s">
        <v>16968</v>
      </c>
      <c r="BO2858" s="97" t="s">
        <v>5734</v>
      </c>
      <c r="BU2858" s="97" t="s">
        <v>1219</v>
      </c>
      <c r="BV2858" s="97" t="s">
        <v>16968</v>
      </c>
      <c r="BW2858" s="97" t="s">
        <v>5734</v>
      </c>
    </row>
    <row r="2859" spans="51:75" x14ac:dyDescent="0.3">
      <c r="AY2859" s="124" t="e">
        <f>VLOOKUP(C2859,#REF!, 2,FALSE)</f>
        <v>#REF!</v>
      </c>
      <c r="BM2859" s="97" t="s">
        <v>6702</v>
      </c>
      <c r="BN2859" s="97" t="s">
        <v>3085</v>
      </c>
      <c r="BO2859" s="97" t="s">
        <v>6703</v>
      </c>
      <c r="BU2859" s="97" t="s">
        <v>6702</v>
      </c>
      <c r="BV2859" s="97" t="s">
        <v>3085</v>
      </c>
      <c r="BW2859" s="97" t="s">
        <v>6703</v>
      </c>
    </row>
    <row r="2860" spans="51:75" x14ac:dyDescent="0.3">
      <c r="AY2860" s="124" t="e">
        <f>VLOOKUP(C2860,#REF!, 2,FALSE)</f>
        <v>#REF!</v>
      </c>
      <c r="BM2860" s="97" t="s">
        <v>6704</v>
      </c>
      <c r="BN2860" s="97" t="s">
        <v>2983</v>
      </c>
      <c r="BO2860" s="97" t="s">
        <v>6705</v>
      </c>
      <c r="BU2860" s="97" t="s">
        <v>6704</v>
      </c>
      <c r="BV2860" s="97" t="s">
        <v>2983</v>
      </c>
      <c r="BW2860" s="97" t="s">
        <v>6705</v>
      </c>
    </row>
    <row r="2861" spans="51:75" x14ac:dyDescent="0.3">
      <c r="AY2861" s="124" t="e">
        <f>VLOOKUP(C2861,#REF!, 2,FALSE)</f>
        <v>#REF!</v>
      </c>
      <c r="BM2861" s="97" t="s">
        <v>6706</v>
      </c>
      <c r="BN2861" s="97" t="s">
        <v>700</v>
      </c>
      <c r="BO2861" s="97" t="s">
        <v>6707</v>
      </c>
      <c r="BU2861" s="97" t="s">
        <v>6706</v>
      </c>
      <c r="BV2861" s="97" t="s">
        <v>700</v>
      </c>
      <c r="BW2861" s="97" t="s">
        <v>6707</v>
      </c>
    </row>
    <row r="2862" spans="51:75" x14ac:dyDescent="0.3">
      <c r="AY2862" s="124" t="e">
        <f>VLOOKUP(C2862,#REF!, 2,FALSE)</f>
        <v>#REF!</v>
      </c>
      <c r="BM2862" s="97" t="s">
        <v>6708</v>
      </c>
      <c r="BN2862" s="97" t="s">
        <v>658</v>
      </c>
      <c r="BO2862" s="97" t="s">
        <v>6709</v>
      </c>
      <c r="BU2862" s="97" t="s">
        <v>6708</v>
      </c>
      <c r="BV2862" s="97" t="s">
        <v>658</v>
      </c>
      <c r="BW2862" s="97" t="s">
        <v>6709</v>
      </c>
    </row>
    <row r="2863" spans="51:75" x14ac:dyDescent="0.3">
      <c r="AY2863" s="124" t="e">
        <f>VLOOKUP(C2863,#REF!, 2,FALSE)</f>
        <v>#REF!</v>
      </c>
      <c r="BM2863" s="97" t="s">
        <v>6710</v>
      </c>
      <c r="BN2863" s="97" t="s">
        <v>625</v>
      </c>
      <c r="BO2863" s="97" t="s">
        <v>6711</v>
      </c>
      <c r="BU2863" s="97" t="s">
        <v>6710</v>
      </c>
      <c r="BV2863" s="97" t="s">
        <v>625</v>
      </c>
      <c r="BW2863" s="97" t="s">
        <v>6711</v>
      </c>
    </row>
    <row r="2864" spans="51:75" x14ac:dyDescent="0.3">
      <c r="AY2864" s="124" t="e">
        <f>VLOOKUP(C2864,#REF!, 2,FALSE)</f>
        <v>#REF!</v>
      </c>
      <c r="BM2864" s="97" t="s">
        <v>1220</v>
      </c>
      <c r="BN2864" s="97" t="s">
        <v>2983</v>
      </c>
      <c r="BO2864" s="97" t="s">
        <v>2983</v>
      </c>
      <c r="BU2864" s="97" t="s">
        <v>1220</v>
      </c>
      <c r="BV2864" s="97" t="s">
        <v>2983</v>
      </c>
      <c r="BW2864" s="97" t="s">
        <v>2983</v>
      </c>
    </row>
    <row r="2865" spans="51:75" x14ac:dyDescent="0.3">
      <c r="AY2865" s="124" t="e">
        <f>VLOOKUP(C2865,#REF!, 2,FALSE)</f>
        <v>#REF!</v>
      </c>
      <c r="BM2865" s="97" t="s">
        <v>6712</v>
      </c>
      <c r="BN2865" s="97" t="s">
        <v>3026</v>
      </c>
      <c r="BO2865" s="97" t="s">
        <v>6713</v>
      </c>
      <c r="BU2865" s="97" t="s">
        <v>6712</v>
      </c>
      <c r="BV2865" s="97" t="s">
        <v>3026</v>
      </c>
      <c r="BW2865" s="97" t="s">
        <v>6713</v>
      </c>
    </row>
    <row r="2866" spans="51:75" x14ac:dyDescent="0.3">
      <c r="AY2866" s="124" t="e">
        <f>VLOOKUP(C2866,#REF!, 2,FALSE)</f>
        <v>#REF!</v>
      </c>
      <c r="BM2866" s="97" t="s">
        <v>1221</v>
      </c>
      <c r="BN2866" s="97" t="s">
        <v>16968</v>
      </c>
      <c r="BO2866" s="97" t="s">
        <v>6714</v>
      </c>
      <c r="BU2866" s="97" t="s">
        <v>1221</v>
      </c>
      <c r="BV2866" s="97" t="s">
        <v>16968</v>
      </c>
      <c r="BW2866" s="97" t="s">
        <v>6714</v>
      </c>
    </row>
    <row r="2867" spans="51:75" x14ac:dyDescent="0.3">
      <c r="AY2867" s="124" t="e">
        <f>VLOOKUP(C2867,#REF!, 2,FALSE)</f>
        <v>#REF!</v>
      </c>
      <c r="BM2867" s="97" t="s">
        <v>6715</v>
      </c>
      <c r="BN2867" s="97" t="s">
        <v>16968</v>
      </c>
      <c r="BO2867" s="97" t="s">
        <v>6716</v>
      </c>
      <c r="BU2867" s="97" t="s">
        <v>6715</v>
      </c>
      <c r="BV2867" s="97" t="s">
        <v>16968</v>
      </c>
      <c r="BW2867" s="97" t="s">
        <v>6716</v>
      </c>
    </row>
    <row r="2868" spans="51:75" x14ac:dyDescent="0.3">
      <c r="AY2868" s="124" t="e">
        <f>VLOOKUP(C2868,#REF!, 2,FALSE)</f>
        <v>#REF!</v>
      </c>
      <c r="BM2868" s="97" t="s">
        <v>6717</v>
      </c>
      <c r="BN2868" s="97" t="s">
        <v>2983</v>
      </c>
      <c r="BO2868" s="97" t="s">
        <v>6718</v>
      </c>
      <c r="BU2868" s="97" t="s">
        <v>6717</v>
      </c>
      <c r="BV2868" s="97" t="s">
        <v>2983</v>
      </c>
      <c r="BW2868" s="97" t="s">
        <v>6718</v>
      </c>
    </row>
    <row r="2869" spans="51:75" x14ac:dyDescent="0.3">
      <c r="AY2869" s="124" t="e">
        <f>VLOOKUP(C2869,#REF!, 2,FALSE)</f>
        <v>#REF!</v>
      </c>
      <c r="BM2869" s="97" t="s">
        <v>6719</v>
      </c>
      <c r="BN2869" s="97" t="s">
        <v>1342</v>
      </c>
      <c r="BO2869" s="97" t="s">
        <v>5906</v>
      </c>
      <c r="BU2869" s="97" t="s">
        <v>6719</v>
      </c>
      <c r="BV2869" s="97" t="s">
        <v>1342</v>
      </c>
      <c r="BW2869" s="97" t="s">
        <v>5906</v>
      </c>
    </row>
    <row r="2870" spans="51:75" x14ac:dyDescent="0.3">
      <c r="AY2870" s="124" t="e">
        <f>VLOOKUP(C2870,#REF!, 2,FALSE)</f>
        <v>#REF!</v>
      </c>
      <c r="BM2870" s="97" t="s">
        <v>6720</v>
      </c>
      <c r="BN2870" s="97" t="s">
        <v>3043</v>
      </c>
      <c r="BO2870" s="97" t="s">
        <v>708</v>
      </c>
      <c r="BU2870" s="97" t="s">
        <v>6720</v>
      </c>
      <c r="BV2870" s="97" t="s">
        <v>3043</v>
      </c>
      <c r="BW2870" s="97" t="s">
        <v>708</v>
      </c>
    </row>
    <row r="2871" spans="51:75" x14ac:dyDescent="0.3">
      <c r="AY2871" s="124" t="e">
        <f>VLOOKUP(C2871,#REF!, 2,FALSE)</f>
        <v>#REF!</v>
      </c>
      <c r="BM2871" s="97" t="s">
        <v>6721</v>
      </c>
      <c r="BN2871" s="97" t="s">
        <v>3237</v>
      </c>
      <c r="BO2871" s="97" t="s">
        <v>2983</v>
      </c>
      <c r="BU2871" s="97" t="s">
        <v>6721</v>
      </c>
      <c r="BV2871" s="97" t="s">
        <v>3237</v>
      </c>
      <c r="BW2871" s="97" t="s">
        <v>2983</v>
      </c>
    </row>
    <row r="2872" spans="51:75" x14ac:dyDescent="0.3">
      <c r="AY2872" s="124" t="e">
        <f>VLOOKUP(C2872,#REF!, 2,FALSE)</f>
        <v>#REF!</v>
      </c>
      <c r="BM2872" s="97" t="s">
        <v>6722</v>
      </c>
      <c r="BN2872" s="97" t="s">
        <v>16968</v>
      </c>
      <c r="BO2872" s="97" t="s">
        <v>6723</v>
      </c>
      <c r="BU2872" s="97" t="s">
        <v>6722</v>
      </c>
      <c r="BV2872" s="97" t="s">
        <v>16968</v>
      </c>
      <c r="BW2872" s="97" t="s">
        <v>6723</v>
      </c>
    </row>
    <row r="2873" spans="51:75" x14ac:dyDescent="0.3">
      <c r="AY2873" s="124" t="e">
        <f>VLOOKUP(C2873,#REF!, 2,FALSE)</f>
        <v>#REF!</v>
      </c>
      <c r="BM2873" s="97" t="s">
        <v>6724</v>
      </c>
      <c r="BN2873" s="97" t="s">
        <v>16968</v>
      </c>
      <c r="BO2873" s="97" t="s">
        <v>6725</v>
      </c>
      <c r="BU2873" s="97" t="s">
        <v>6724</v>
      </c>
      <c r="BV2873" s="97" t="s">
        <v>16968</v>
      </c>
      <c r="BW2873" s="97" t="s">
        <v>6725</v>
      </c>
    </row>
    <row r="2874" spans="51:75" x14ac:dyDescent="0.3">
      <c r="AY2874" s="124" t="e">
        <f>VLOOKUP(C2874,#REF!, 2,FALSE)</f>
        <v>#REF!</v>
      </c>
      <c r="BM2874" s="97" t="s">
        <v>6726</v>
      </c>
      <c r="BN2874" s="97" t="s">
        <v>16968</v>
      </c>
      <c r="BO2874" s="97" t="s">
        <v>6727</v>
      </c>
      <c r="BU2874" s="97" t="s">
        <v>6726</v>
      </c>
      <c r="BV2874" s="97" t="s">
        <v>16968</v>
      </c>
      <c r="BW2874" s="97" t="s">
        <v>6727</v>
      </c>
    </row>
    <row r="2875" spans="51:75" x14ac:dyDescent="0.3">
      <c r="AY2875" s="124" t="e">
        <f>VLOOKUP(C2875,#REF!, 2,FALSE)</f>
        <v>#REF!</v>
      </c>
      <c r="BM2875" s="97" t="s">
        <v>6728</v>
      </c>
      <c r="BN2875" s="97" t="s">
        <v>16968</v>
      </c>
      <c r="BO2875" s="97" t="s">
        <v>3949</v>
      </c>
      <c r="BU2875" s="97" t="s">
        <v>6728</v>
      </c>
      <c r="BV2875" s="97" t="s">
        <v>16968</v>
      </c>
      <c r="BW2875" s="97" t="s">
        <v>3949</v>
      </c>
    </row>
    <row r="2876" spans="51:75" x14ac:dyDescent="0.3">
      <c r="AY2876" s="124" t="e">
        <f>VLOOKUP(C2876,#REF!, 2,FALSE)</f>
        <v>#REF!</v>
      </c>
      <c r="BM2876" s="97" t="s">
        <v>132</v>
      </c>
      <c r="BN2876" s="97" t="s">
        <v>3003</v>
      </c>
      <c r="BO2876" s="97" t="s">
        <v>3932</v>
      </c>
      <c r="BU2876" s="97" t="s">
        <v>132</v>
      </c>
      <c r="BV2876" s="97" t="s">
        <v>3003</v>
      </c>
      <c r="BW2876" s="97" t="s">
        <v>3932</v>
      </c>
    </row>
    <row r="2877" spans="51:75" x14ac:dyDescent="0.3">
      <c r="AY2877" s="124" t="e">
        <f>VLOOKUP(C2877,#REF!, 2,FALSE)</f>
        <v>#REF!</v>
      </c>
      <c r="BM2877" s="97" t="s">
        <v>175</v>
      </c>
      <c r="BN2877" s="97" t="s">
        <v>619</v>
      </c>
      <c r="BO2877" s="97" t="s">
        <v>3010</v>
      </c>
      <c r="BU2877" s="97" t="s">
        <v>175</v>
      </c>
      <c r="BV2877" s="97" t="s">
        <v>619</v>
      </c>
      <c r="BW2877" s="97" t="s">
        <v>3010</v>
      </c>
    </row>
    <row r="2878" spans="51:75" x14ac:dyDescent="0.3">
      <c r="AY2878" s="124" t="e">
        <f>VLOOKUP(C2878,#REF!, 2,FALSE)</f>
        <v>#REF!</v>
      </c>
      <c r="BM2878" s="97" t="s">
        <v>6731</v>
      </c>
      <c r="BN2878" s="97" t="s">
        <v>16968</v>
      </c>
      <c r="BO2878" s="97" t="s">
        <v>5886</v>
      </c>
      <c r="BU2878" s="97" t="s">
        <v>6731</v>
      </c>
      <c r="BV2878" s="97" t="s">
        <v>16968</v>
      </c>
      <c r="BW2878" s="97" t="s">
        <v>5886</v>
      </c>
    </row>
    <row r="2879" spans="51:75" x14ac:dyDescent="0.3">
      <c r="AY2879" s="124" t="e">
        <f>VLOOKUP(C2879,#REF!, 2,FALSE)</f>
        <v>#REF!</v>
      </c>
      <c r="BM2879" s="97" t="s">
        <v>6732</v>
      </c>
      <c r="BN2879" s="97" t="s">
        <v>2983</v>
      </c>
      <c r="BO2879" s="97" t="s">
        <v>2983</v>
      </c>
      <c r="BU2879" s="97" t="s">
        <v>6732</v>
      </c>
      <c r="BV2879" s="97" t="s">
        <v>2983</v>
      </c>
      <c r="BW2879" s="97" t="s">
        <v>2983</v>
      </c>
    </row>
    <row r="2880" spans="51:75" x14ac:dyDescent="0.3">
      <c r="AY2880" s="124" t="e">
        <f>VLOOKUP(C2880,#REF!, 2,FALSE)</f>
        <v>#REF!</v>
      </c>
      <c r="BM2880" s="97" t="s">
        <v>6733</v>
      </c>
      <c r="BN2880" s="97" t="s">
        <v>666</v>
      </c>
      <c r="BO2880" s="97" t="s">
        <v>2983</v>
      </c>
      <c r="BU2880" s="97" t="s">
        <v>6733</v>
      </c>
      <c r="BV2880" s="97" t="s">
        <v>666</v>
      </c>
      <c r="BW2880" s="97" t="s">
        <v>2983</v>
      </c>
    </row>
    <row r="2881" spans="51:75" x14ac:dyDescent="0.3">
      <c r="AY2881" s="124" t="e">
        <f>VLOOKUP(C2881,#REF!, 2,FALSE)</f>
        <v>#REF!</v>
      </c>
      <c r="BM2881" s="97" t="s">
        <v>6734</v>
      </c>
      <c r="BN2881" s="97" t="s">
        <v>16968</v>
      </c>
      <c r="BO2881" s="97" t="s">
        <v>6735</v>
      </c>
      <c r="BU2881" s="97" t="s">
        <v>6734</v>
      </c>
      <c r="BV2881" s="97" t="s">
        <v>16968</v>
      </c>
      <c r="BW2881" s="97" t="s">
        <v>6735</v>
      </c>
    </row>
    <row r="2882" spans="51:75" x14ac:dyDescent="0.3">
      <c r="AY2882" s="124" t="e">
        <f>VLOOKUP(C2882,#REF!, 2,FALSE)</f>
        <v>#REF!</v>
      </c>
      <c r="BM2882" s="97" t="s">
        <v>6736</v>
      </c>
      <c r="BN2882" s="97" t="s">
        <v>2979</v>
      </c>
      <c r="BO2882" s="97" t="s">
        <v>6737</v>
      </c>
      <c r="BU2882" s="97" t="s">
        <v>6736</v>
      </c>
      <c r="BV2882" s="97" t="s">
        <v>2979</v>
      </c>
      <c r="BW2882" s="97" t="s">
        <v>6737</v>
      </c>
    </row>
    <row r="2883" spans="51:75" x14ac:dyDescent="0.3">
      <c r="AY2883" s="124" t="e">
        <f>VLOOKUP(C2883,#REF!, 2,FALSE)</f>
        <v>#REF!</v>
      </c>
      <c r="BM2883" s="97" t="s">
        <v>6738</v>
      </c>
      <c r="BN2883" s="97" t="s">
        <v>1342</v>
      </c>
      <c r="BO2883" s="97" t="s">
        <v>664</v>
      </c>
      <c r="BU2883" s="97" t="s">
        <v>6738</v>
      </c>
      <c r="BV2883" s="97" t="s">
        <v>1342</v>
      </c>
      <c r="BW2883" s="97" t="s">
        <v>664</v>
      </c>
    </row>
    <row r="2884" spans="51:75" x14ac:dyDescent="0.3">
      <c r="AY2884" s="124" t="e">
        <f>VLOOKUP(C2884,#REF!, 2,FALSE)</f>
        <v>#REF!</v>
      </c>
      <c r="BM2884" s="97" t="s">
        <v>6739</v>
      </c>
      <c r="BN2884" s="97" t="s">
        <v>16968</v>
      </c>
      <c r="BO2884" s="97" t="s">
        <v>6740</v>
      </c>
      <c r="BU2884" s="97" t="s">
        <v>6739</v>
      </c>
      <c r="BV2884" s="97" t="s">
        <v>16968</v>
      </c>
      <c r="BW2884" s="97" t="s">
        <v>6740</v>
      </c>
    </row>
    <row r="2885" spans="51:75" x14ac:dyDescent="0.3">
      <c r="AY2885" s="124" t="e">
        <f>VLOOKUP(C2885,#REF!, 2,FALSE)</f>
        <v>#REF!</v>
      </c>
      <c r="BM2885" s="97" t="s">
        <v>6741</v>
      </c>
      <c r="BN2885" s="97" t="s">
        <v>16968</v>
      </c>
      <c r="BO2885" s="97" t="s">
        <v>4421</v>
      </c>
      <c r="BU2885" s="97" t="s">
        <v>6741</v>
      </c>
      <c r="BV2885" s="97" t="s">
        <v>16968</v>
      </c>
      <c r="BW2885" s="97" t="s">
        <v>4421</v>
      </c>
    </row>
    <row r="2886" spans="51:75" x14ac:dyDescent="0.3">
      <c r="AY2886" s="124" t="e">
        <f>VLOOKUP(C2886,#REF!, 2,FALSE)</f>
        <v>#REF!</v>
      </c>
      <c r="BM2886" s="97" t="s">
        <v>6742</v>
      </c>
      <c r="BN2886" s="97" t="s">
        <v>16968</v>
      </c>
      <c r="BO2886" s="97" t="s">
        <v>5009</v>
      </c>
      <c r="BU2886" s="97" t="s">
        <v>6742</v>
      </c>
      <c r="BV2886" s="97" t="s">
        <v>16968</v>
      </c>
      <c r="BW2886" s="97" t="s">
        <v>5009</v>
      </c>
    </row>
    <row r="2887" spans="51:75" x14ac:dyDescent="0.3">
      <c r="AY2887" s="124" t="e">
        <f>VLOOKUP(C2887,#REF!, 2,FALSE)</f>
        <v>#REF!</v>
      </c>
      <c r="BM2887" s="97" t="s">
        <v>6743</v>
      </c>
      <c r="BN2887" s="97" t="s">
        <v>16968</v>
      </c>
      <c r="BO2887" s="97" t="s">
        <v>1328</v>
      </c>
      <c r="BU2887" s="97" t="s">
        <v>6743</v>
      </c>
      <c r="BV2887" s="97" t="s">
        <v>16968</v>
      </c>
      <c r="BW2887" s="97" t="s">
        <v>1328</v>
      </c>
    </row>
    <row r="2888" spans="51:75" x14ac:dyDescent="0.3">
      <c r="AY2888" s="124" t="e">
        <f>VLOOKUP(C2888,#REF!, 2,FALSE)</f>
        <v>#REF!</v>
      </c>
      <c r="BM2888" s="97" t="s">
        <v>6745</v>
      </c>
      <c r="BN2888" s="97" t="s">
        <v>16968</v>
      </c>
      <c r="BO2888" s="97" t="s">
        <v>6746</v>
      </c>
      <c r="BU2888" s="97" t="s">
        <v>6745</v>
      </c>
      <c r="BV2888" s="97" t="s">
        <v>16968</v>
      </c>
      <c r="BW2888" s="97" t="s">
        <v>6746</v>
      </c>
    </row>
    <row r="2889" spans="51:75" x14ac:dyDescent="0.3">
      <c r="AY2889" s="124" t="e">
        <f>VLOOKUP(C2889,#REF!, 2,FALSE)</f>
        <v>#REF!</v>
      </c>
      <c r="BM2889" s="97" t="s">
        <v>6747</v>
      </c>
      <c r="BN2889" s="97" t="s">
        <v>16968</v>
      </c>
      <c r="BO2889" s="97" t="s">
        <v>6748</v>
      </c>
      <c r="BU2889" s="97" t="s">
        <v>6747</v>
      </c>
      <c r="BV2889" s="97" t="s">
        <v>16968</v>
      </c>
      <c r="BW2889" s="97" t="s">
        <v>6748</v>
      </c>
    </row>
    <row r="2890" spans="51:75" x14ac:dyDescent="0.3">
      <c r="AY2890" s="124" t="e">
        <f>VLOOKUP(C2890,#REF!, 2,FALSE)</f>
        <v>#REF!</v>
      </c>
      <c r="BM2890" s="97" t="s">
        <v>6749</v>
      </c>
      <c r="BN2890" s="97" t="s">
        <v>16968</v>
      </c>
      <c r="BO2890" s="97" t="s">
        <v>6750</v>
      </c>
      <c r="BU2890" s="97" t="s">
        <v>6749</v>
      </c>
      <c r="BV2890" s="97" t="s">
        <v>16968</v>
      </c>
      <c r="BW2890" s="97" t="s">
        <v>6750</v>
      </c>
    </row>
    <row r="2891" spans="51:75" x14ac:dyDescent="0.3">
      <c r="AY2891" s="124" t="e">
        <f>VLOOKUP(C2891,#REF!, 2,FALSE)</f>
        <v>#REF!</v>
      </c>
      <c r="BM2891" s="97" t="s">
        <v>133</v>
      </c>
      <c r="BN2891" s="97" t="s">
        <v>719</v>
      </c>
      <c r="BO2891" s="97" t="s">
        <v>6751</v>
      </c>
      <c r="BU2891" s="97" t="s">
        <v>133</v>
      </c>
      <c r="BV2891" s="97" t="s">
        <v>719</v>
      </c>
      <c r="BW2891" s="97" t="s">
        <v>6751</v>
      </c>
    </row>
    <row r="2892" spans="51:75" x14ac:dyDescent="0.3">
      <c r="AY2892" s="124" t="e">
        <f>VLOOKUP(C2892,#REF!, 2,FALSE)</f>
        <v>#REF!</v>
      </c>
      <c r="BM2892" s="97" t="s">
        <v>6752</v>
      </c>
      <c r="BN2892" s="97" t="s">
        <v>16968</v>
      </c>
      <c r="BO2892" s="97" t="s">
        <v>6753</v>
      </c>
      <c r="BU2892" s="97" t="s">
        <v>6752</v>
      </c>
      <c r="BV2892" s="97" t="s">
        <v>16968</v>
      </c>
      <c r="BW2892" s="97" t="s">
        <v>6753</v>
      </c>
    </row>
    <row r="2893" spans="51:75" x14ac:dyDescent="0.3">
      <c r="AY2893" s="124" t="e">
        <f>VLOOKUP(C2893,#REF!, 2,FALSE)</f>
        <v>#REF!</v>
      </c>
      <c r="BM2893" s="97" t="s">
        <v>6754</v>
      </c>
      <c r="BN2893" s="97" t="s">
        <v>715</v>
      </c>
      <c r="BO2893" s="97" t="s">
        <v>6755</v>
      </c>
      <c r="BU2893" s="97" t="s">
        <v>6754</v>
      </c>
      <c r="BV2893" s="97" t="s">
        <v>715</v>
      </c>
      <c r="BW2893" s="97" t="s">
        <v>6755</v>
      </c>
    </row>
    <row r="2894" spans="51:75" x14ac:dyDescent="0.3">
      <c r="AY2894" s="124" t="e">
        <f>VLOOKUP(C2894,#REF!, 2,FALSE)</f>
        <v>#REF!</v>
      </c>
      <c r="BM2894" s="97" t="s">
        <v>6756</v>
      </c>
      <c r="BN2894" s="97" t="s">
        <v>616</v>
      </c>
      <c r="BO2894" s="97" t="s">
        <v>6757</v>
      </c>
      <c r="BU2894" s="97" t="s">
        <v>6756</v>
      </c>
      <c r="BV2894" s="97" t="s">
        <v>616</v>
      </c>
      <c r="BW2894" s="97" t="s">
        <v>6757</v>
      </c>
    </row>
    <row r="2895" spans="51:75" x14ac:dyDescent="0.3">
      <c r="AY2895" s="124" t="e">
        <f>VLOOKUP(C2895,#REF!, 2,FALSE)</f>
        <v>#REF!</v>
      </c>
      <c r="BM2895" s="97" t="s">
        <v>6758</v>
      </c>
      <c r="BN2895" s="97" t="s">
        <v>16968</v>
      </c>
      <c r="BO2895" s="97" t="s">
        <v>6759</v>
      </c>
      <c r="BU2895" s="97" t="s">
        <v>6758</v>
      </c>
      <c r="BV2895" s="97" t="s">
        <v>16968</v>
      </c>
      <c r="BW2895" s="97" t="s">
        <v>6759</v>
      </c>
    </row>
    <row r="2896" spans="51:75" x14ac:dyDescent="0.3">
      <c r="AY2896" s="124" t="e">
        <f>VLOOKUP(C2896,#REF!, 2,FALSE)</f>
        <v>#REF!</v>
      </c>
      <c r="BM2896" s="97" t="s">
        <v>1231</v>
      </c>
      <c r="BN2896" s="97" t="s">
        <v>16968</v>
      </c>
      <c r="BO2896" s="97" t="s">
        <v>6760</v>
      </c>
      <c r="BU2896" s="97" t="s">
        <v>1231</v>
      </c>
      <c r="BV2896" s="97" t="s">
        <v>16968</v>
      </c>
      <c r="BW2896" s="97" t="s">
        <v>6760</v>
      </c>
    </row>
    <row r="2897" spans="51:75" x14ac:dyDescent="0.3">
      <c r="AY2897" s="124" t="e">
        <f>VLOOKUP(C2897,#REF!, 2,FALSE)</f>
        <v>#REF!</v>
      </c>
      <c r="BM2897" s="97" t="s">
        <v>6761</v>
      </c>
      <c r="BN2897" s="97" t="s">
        <v>16968</v>
      </c>
      <c r="BO2897" s="97" t="s">
        <v>6762</v>
      </c>
      <c r="BU2897" s="97" t="s">
        <v>6761</v>
      </c>
      <c r="BV2897" s="97" t="s">
        <v>16968</v>
      </c>
      <c r="BW2897" s="97" t="s">
        <v>6762</v>
      </c>
    </row>
    <row r="2898" spans="51:75" x14ac:dyDescent="0.3">
      <c r="AY2898" s="124" t="e">
        <f>VLOOKUP(C2898,#REF!, 2,FALSE)</f>
        <v>#REF!</v>
      </c>
      <c r="BM2898" s="97" t="s">
        <v>6763</v>
      </c>
      <c r="BN2898" s="97" t="s">
        <v>3003</v>
      </c>
      <c r="BO2898" s="97" t="s">
        <v>6764</v>
      </c>
      <c r="BU2898" s="97" t="s">
        <v>6763</v>
      </c>
      <c r="BV2898" s="97" t="s">
        <v>3003</v>
      </c>
      <c r="BW2898" s="97" t="s">
        <v>6764</v>
      </c>
    </row>
    <row r="2899" spans="51:75" x14ac:dyDescent="0.3">
      <c r="AY2899" s="124" t="e">
        <f>VLOOKUP(C2899,#REF!, 2,FALSE)</f>
        <v>#REF!</v>
      </c>
      <c r="BM2899" s="97" t="s">
        <v>6765</v>
      </c>
      <c r="BN2899" s="97" t="s">
        <v>3085</v>
      </c>
      <c r="BO2899" s="97" t="s">
        <v>6766</v>
      </c>
      <c r="BU2899" s="97" t="s">
        <v>6765</v>
      </c>
      <c r="BV2899" s="97" t="s">
        <v>3085</v>
      </c>
      <c r="BW2899" s="97" t="s">
        <v>6766</v>
      </c>
    </row>
    <row r="2900" spans="51:75" x14ac:dyDescent="0.3">
      <c r="AY2900" s="124" t="e">
        <f>VLOOKUP(C2900,#REF!, 2,FALSE)</f>
        <v>#REF!</v>
      </c>
      <c r="BM2900" s="97" t="s">
        <v>6767</v>
      </c>
      <c r="BN2900" s="97" t="s">
        <v>16968</v>
      </c>
      <c r="BO2900" s="97" t="s">
        <v>1435</v>
      </c>
      <c r="BU2900" s="97" t="s">
        <v>6767</v>
      </c>
      <c r="BV2900" s="97" t="s">
        <v>16968</v>
      </c>
      <c r="BW2900" s="97" t="s">
        <v>1435</v>
      </c>
    </row>
    <row r="2901" spans="51:75" x14ac:dyDescent="0.3">
      <c r="AY2901" s="124" t="e">
        <f>VLOOKUP(C2901,#REF!, 2,FALSE)</f>
        <v>#REF!</v>
      </c>
      <c r="BM2901" s="97" t="s">
        <v>6768</v>
      </c>
      <c r="BN2901" s="97" t="s">
        <v>3026</v>
      </c>
      <c r="BO2901" s="97" t="s">
        <v>6769</v>
      </c>
      <c r="BU2901" s="97" t="s">
        <v>6768</v>
      </c>
      <c r="BV2901" s="97" t="s">
        <v>3026</v>
      </c>
      <c r="BW2901" s="97" t="s">
        <v>6769</v>
      </c>
    </row>
    <row r="2902" spans="51:75" x14ac:dyDescent="0.3">
      <c r="AY2902" s="124" t="e">
        <f>VLOOKUP(C2902,#REF!, 2,FALSE)</f>
        <v>#REF!</v>
      </c>
      <c r="BM2902" s="97" t="s">
        <v>6770</v>
      </c>
      <c r="BN2902" s="97" t="s">
        <v>862</v>
      </c>
      <c r="BO2902" s="97" t="s">
        <v>6771</v>
      </c>
      <c r="BU2902" s="97" t="s">
        <v>6770</v>
      </c>
      <c r="BV2902" s="97" t="s">
        <v>862</v>
      </c>
      <c r="BW2902" s="97" t="s">
        <v>6771</v>
      </c>
    </row>
    <row r="2903" spans="51:75" x14ac:dyDescent="0.3">
      <c r="AY2903" s="124" t="e">
        <f>VLOOKUP(C2903,#REF!, 2,FALSE)</f>
        <v>#REF!</v>
      </c>
      <c r="BM2903" s="97" t="s">
        <v>6773</v>
      </c>
      <c r="BN2903" s="97" t="s">
        <v>3191</v>
      </c>
      <c r="BO2903" s="97" t="s">
        <v>3878</v>
      </c>
      <c r="BU2903" s="97" t="s">
        <v>6773</v>
      </c>
      <c r="BV2903" s="97" t="s">
        <v>3191</v>
      </c>
      <c r="BW2903" s="97" t="s">
        <v>3878</v>
      </c>
    </row>
    <row r="2904" spans="51:75" x14ac:dyDescent="0.3">
      <c r="AY2904" s="124" t="e">
        <f>VLOOKUP(C2904,#REF!, 2,FALSE)</f>
        <v>#REF!</v>
      </c>
      <c r="BM2904" s="97" t="s">
        <v>6774</v>
      </c>
      <c r="BN2904" s="97" t="s">
        <v>628</v>
      </c>
      <c r="BO2904" s="97" t="s">
        <v>6775</v>
      </c>
      <c r="BU2904" s="97" t="s">
        <v>6774</v>
      </c>
      <c r="BV2904" s="97" t="s">
        <v>628</v>
      </c>
      <c r="BW2904" s="97" t="s">
        <v>6775</v>
      </c>
    </row>
    <row r="2905" spans="51:75" x14ac:dyDescent="0.3">
      <c r="AY2905" s="124" t="e">
        <f>VLOOKUP(C2905,#REF!, 2,FALSE)</f>
        <v>#REF!</v>
      </c>
      <c r="BM2905" s="97" t="s">
        <v>6776</v>
      </c>
      <c r="BN2905" s="97" t="s">
        <v>1342</v>
      </c>
      <c r="BO2905" s="97" t="s">
        <v>6777</v>
      </c>
      <c r="BU2905" s="97" t="s">
        <v>6776</v>
      </c>
      <c r="BV2905" s="97" t="s">
        <v>1342</v>
      </c>
      <c r="BW2905" s="97" t="s">
        <v>6777</v>
      </c>
    </row>
    <row r="2906" spans="51:75" x14ac:dyDescent="0.3">
      <c r="AY2906" s="124" t="e">
        <f>VLOOKUP(C2906,#REF!, 2,FALSE)</f>
        <v>#REF!</v>
      </c>
      <c r="BM2906" s="97" t="s">
        <v>6778</v>
      </c>
      <c r="BN2906" s="97" t="s">
        <v>16968</v>
      </c>
      <c r="BO2906" s="97" t="s">
        <v>6780</v>
      </c>
      <c r="BU2906" s="97" t="s">
        <v>6778</v>
      </c>
      <c r="BV2906" s="97" t="s">
        <v>16968</v>
      </c>
      <c r="BW2906" s="97" t="s">
        <v>6780</v>
      </c>
    </row>
    <row r="2907" spans="51:75" x14ac:dyDescent="0.3">
      <c r="AY2907" s="124" t="e">
        <f>VLOOKUP(C2907,#REF!, 2,FALSE)</f>
        <v>#REF!</v>
      </c>
      <c r="BM2907" s="97" t="s">
        <v>1232</v>
      </c>
      <c r="BN2907" s="97" t="s">
        <v>1013</v>
      </c>
      <c r="BO2907" s="97" t="s">
        <v>6781</v>
      </c>
      <c r="BU2907" s="97" t="s">
        <v>1232</v>
      </c>
      <c r="BV2907" s="97" t="s">
        <v>1013</v>
      </c>
      <c r="BW2907" s="97" t="s">
        <v>6781</v>
      </c>
    </row>
    <row r="2908" spans="51:75" x14ac:dyDescent="0.3">
      <c r="AY2908" s="124" t="e">
        <f>VLOOKUP(C2908,#REF!, 2,FALSE)</f>
        <v>#REF!</v>
      </c>
      <c r="BM2908" s="97" t="s">
        <v>6783</v>
      </c>
      <c r="BN2908" s="97" t="s">
        <v>794</v>
      </c>
      <c r="BO2908" s="97" t="s">
        <v>6784</v>
      </c>
      <c r="BU2908" s="97" t="s">
        <v>6783</v>
      </c>
      <c r="BV2908" s="97" t="s">
        <v>794</v>
      </c>
      <c r="BW2908" s="97" t="s">
        <v>6784</v>
      </c>
    </row>
    <row r="2909" spans="51:75" x14ac:dyDescent="0.3">
      <c r="AY2909" s="124" t="e">
        <f>VLOOKUP(C2909,#REF!, 2,FALSE)</f>
        <v>#REF!</v>
      </c>
      <c r="BM2909" s="97" t="s">
        <v>6785</v>
      </c>
      <c r="BN2909" s="97" t="s">
        <v>794</v>
      </c>
      <c r="BO2909" s="97" t="s">
        <v>4246</v>
      </c>
      <c r="BU2909" s="97" t="s">
        <v>6785</v>
      </c>
      <c r="BV2909" s="97" t="s">
        <v>794</v>
      </c>
      <c r="BW2909" s="97" t="s">
        <v>4246</v>
      </c>
    </row>
    <row r="2910" spans="51:75" x14ac:dyDescent="0.3">
      <c r="AY2910" s="124" t="e">
        <f>VLOOKUP(C2910,#REF!, 2,FALSE)</f>
        <v>#REF!</v>
      </c>
      <c r="BM2910" s="97" t="s">
        <v>6786</v>
      </c>
      <c r="BN2910" s="97" t="s">
        <v>803</v>
      </c>
      <c r="BO2910" s="97" t="s">
        <v>3549</v>
      </c>
      <c r="BU2910" s="97" t="s">
        <v>6786</v>
      </c>
      <c r="BV2910" s="97" t="s">
        <v>803</v>
      </c>
      <c r="BW2910" s="97" t="s">
        <v>3549</v>
      </c>
    </row>
    <row r="2911" spans="51:75" x14ac:dyDescent="0.3">
      <c r="AY2911" s="124" t="e">
        <f>VLOOKUP(C2911,#REF!, 2,FALSE)</f>
        <v>#REF!</v>
      </c>
      <c r="BM2911" s="97" t="s">
        <v>6787</v>
      </c>
      <c r="BN2911" s="97" t="s">
        <v>794</v>
      </c>
      <c r="BO2911" s="97" t="s">
        <v>6788</v>
      </c>
      <c r="BU2911" s="97" t="s">
        <v>6787</v>
      </c>
      <c r="BV2911" s="97" t="s">
        <v>794</v>
      </c>
      <c r="BW2911" s="97" t="s">
        <v>6788</v>
      </c>
    </row>
    <row r="2912" spans="51:75" x14ac:dyDescent="0.3">
      <c r="AY2912" s="124" t="e">
        <f>VLOOKUP(C2912,#REF!, 2,FALSE)</f>
        <v>#REF!</v>
      </c>
      <c r="BM2912" s="97" t="s">
        <v>6789</v>
      </c>
      <c r="BN2912" s="97" t="s">
        <v>16968</v>
      </c>
      <c r="BO2912" s="97" t="s">
        <v>2425</v>
      </c>
      <c r="BU2912" s="97" t="s">
        <v>6789</v>
      </c>
      <c r="BV2912" s="97" t="s">
        <v>16968</v>
      </c>
      <c r="BW2912" s="97" t="s">
        <v>2425</v>
      </c>
    </row>
    <row r="2913" spans="51:75" x14ac:dyDescent="0.3">
      <c r="AY2913" s="124" t="e">
        <f>VLOOKUP(C2913,#REF!, 2,FALSE)</f>
        <v>#REF!</v>
      </c>
      <c r="BM2913" s="97" t="s">
        <v>6790</v>
      </c>
      <c r="BN2913" s="97" t="s">
        <v>940</v>
      </c>
      <c r="BO2913" s="97" t="s">
        <v>6791</v>
      </c>
      <c r="BU2913" s="97" t="s">
        <v>6790</v>
      </c>
      <c r="BV2913" s="97" t="s">
        <v>940</v>
      </c>
      <c r="BW2913" s="97" t="s">
        <v>6791</v>
      </c>
    </row>
    <row r="2914" spans="51:75" x14ac:dyDescent="0.3">
      <c r="AY2914" s="124" t="e">
        <f>VLOOKUP(C2914,#REF!, 2,FALSE)</f>
        <v>#REF!</v>
      </c>
      <c r="BM2914" s="97" t="s">
        <v>6792</v>
      </c>
      <c r="BN2914" s="97" t="s">
        <v>940</v>
      </c>
      <c r="BO2914" s="97" t="s">
        <v>6793</v>
      </c>
      <c r="BU2914" s="97" t="s">
        <v>6792</v>
      </c>
      <c r="BV2914" s="97" t="s">
        <v>940</v>
      </c>
      <c r="BW2914" s="97" t="s">
        <v>6793</v>
      </c>
    </row>
    <row r="2915" spans="51:75" x14ac:dyDescent="0.3">
      <c r="AY2915" s="124" t="e">
        <f>VLOOKUP(C2915,#REF!, 2,FALSE)</f>
        <v>#REF!</v>
      </c>
      <c r="BM2915" s="97" t="s">
        <v>1233</v>
      </c>
      <c r="BN2915" s="97" t="s">
        <v>852</v>
      </c>
      <c r="BO2915" s="97" t="s">
        <v>6795</v>
      </c>
      <c r="BU2915" s="97" t="s">
        <v>1233</v>
      </c>
      <c r="BV2915" s="97" t="s">
        <v>852</v>
      </c>
      <c r="BW2915" s="97" t="s">
        <v>6795</v>
      </c>
    </row>
    <row r="2916" spans="51:75" x14ac:dyDescent="0.3">
      <c r="AY2916" s="124" t="e">
        <f>VLOOKUP(C2916,#REF!, 2,FALSE)</f>
        <v>#REF!</v>
      </c>
      <c r="BM2916" s="97" t="s">
        <v>6797</v>
      </c>
      <c r="BN2916" s="97" t="s">
        <v>2983</v>
      </c>
      <c r="BO2916" s="97" t="s">
        <v>6798</v>
      </c>
      <c r="BU2916" s="97" t="s">
        <v>6797</v>
      </c>
      <c r="BV2916" s="97" t="s">
        <v>2983</v>
      </c>
      <c r="BW2916" s="97" t="s">
        <v>6798</v>
      </c>
    </row>
    <row r="2917" spans="51:75" x14ac:dyDescent="0.3">
      <c r="AY2917" s="124" t="e">
        <f>VLOOKUP(C2917,#REF!, 2,FALSE)</f>
        <v>#REF!</v>
      </c>
      <c r="BM2917" s="97" t="s">
        <v>6799</v>
      </c>
      <c r="BN2917" s="97" t="s">
        <v>3095</v>
      </c>
      <c r="BO2917" s="97" t="s">
        <v>1270</v>
      </c>
      <c r="BU2917" s="97" t="s">
        <v>6799</v>
      </c>
      <c r="BV2917" s="97" t="s">
        <v>3095</v>
      </c>
      <c r="BW2917" s="97" t="s">
        <v>1270</v>
      </c>
    </row>
    <row r="2918" spans="51:75" x14ac:dyDescent="0.3">
      <c r="AY2918" s="124" t="e">
        <f>VLOOKUP(C2918,#REF!, 2,FALSE)</f>
        <v>#REF!</v>
      </c>
      <c r="BM2918" s="97" t="s">
        <v>1234</v>
      </c>
      <c r="BN2918" s="97" t="s">
        <v>631</v>
      </c>
      <c r="BO2918" s="97" t="s">
        <v>6800</v>
      </c>
      <c r="BU2918" s="97" t="s">
        <v>1234</v>
      </c>
      <c r="BV2918" s="97" t="s">
        <v>631</v>
      </c>
      <c r="BW2918" s="97" t="s">
        <v>6800</v>
      </c>
    </row>
    <row r="2919" spans="51:75" x14ac:dyDescent="0.3">
      <c r="AY2919" s="124" t="e">
        <f>VLOOKUP(C2919,#REF!, 2,FALSE)</f>
        <v>#REF!</v>
      </c>
      <c r="BM2919" s="97" t="s">
        <v>6801</v>
      </c>
      <c r="BN2919" s="97" t="s">
        <v>616</v>
      </c>
      <c r="BO2919" s="97" t="s">
        <v>6802</v>
      </c>
      <c r="BU2919" s="97" t="s">
        <v>6801</v>
      </c>
      <c r="BV2919" s="97" t="s">
        <v>616</v>
      </c>
      <c r="BW2919" s="97" t="s">
        <v>6802</v>
      </c>
    </row>
    <row r="2920" spans="51:75" x14ac:dyDescent="0.3">
      <c r="AY2920" s="124" t="e">
        <f>VLOOKUP(C2920,#REF!, 2,FALSE)</f>
        <v>#REF!</v>
      </c>
      <c r="BM2920" s="97" t="s">
        <v>6804</v>
      </c>
      <c r="BN2920" s="97" t="s">
        <v>617</v>
      </c>
      <c r="BO2920" s="97" t="s">
        <v>6805</v>
      </c>
      <c r="BU2920" s="97" t="s">
        <v>6804</v>
      </c>
      <c r="BV2920" s="97" t="s">
        <v>617</v>
      </c>
      <c r="BW2920" s="97" t="s">
        <v>6805</v>
      </c>
    </row>
    <row r="2921" spans="51:75" x14ac:dyDescent="0.3">
      <c r="AY2921" s="124" t="e">
        <f>VLOOKUP(C2921,#REF!, 2,FALSE)</f>
        <v>#REF!</v>
      </c>
      <c r="BM2921" s="97" t="s">
        <v>6806</v>
      </c>
      <c r="BN2921" s="97" t="s">
        <v>731</v>
      </c>
      <c r="BO2921" s="97" t="s">
        <v>2983</v>
      </c>
      <c r="BU2921" s="97" t="s">
        <v>6806</v>
      </c>
      <c r="BV2921" s="97" t="s">
        <v>731</v>
      </c>
      <c r="BW2921" s="97" t="s">
        <v>2983</v>
      </c>
    </row>
    <row r="2922" spans="51:75" x14ac:dyDescent="0.3">
      <c r="AY2922" s="124" t="e">
        <f>VLOOKUP(C2922,#REF!, 2,FALSE)</f>
        <v>#REF!</v>
      </c>
      <c r="BM2922" s="97" t="s">
        <v>6807</v>
      </c>
      <c r="BN2922" s="97" t="s">
        <v>1269</v>
      </c>
      <c r="BO2922" s="97" t="s">
        <v>1015</v>
      </c>
      <c r="BU2922" s="97" t="s">
        <v>6807</v>
      </c>
      <c r="BV2922" s="97" t="s">
        <v>1269</v>
      </c>
      <c r="BW2922" s="97" t="s">
        <v>1015</v>
      </c>
    </row>
    <row r="2923" spans="51:75" x14ac:dyDescent="0.3">
      <c r="AY2923" s="124" t="e">
        <f>VLOOKUP(C2923,#REF!, 2,FALSE)</f>
        <v>#REF!</v>
      </c>
      <c r="BM2923" s="97" t="s">
        <v>1235</v>
      </c>
      <c r="BN2923" s="97" t="s">
        <v>862</v>
      </c>
      <c r="BO2923" s="97" t="s">
        <v>6808</v>
      </c>
      <c r="BU2923" s="97" t="s">
        <v>1235</v>
      </c>
      <c r="BV2923" s="97" t="s">
        <v>862</v>
      </c>
      <c r="BW2923" s="97" t="s">
        <v>6808</v>
      </c>
    </row>
    <row r="2924" spans="51:75" x14ac:dyDescent="0.3">
      <c r="AY2924" s="124" t="e">
        <f>VLOOKUP(C2924,#REF!, 2,FALSE)</f>
        <v>#REF!</v>
      </c>
      <c r="BM2924" s="97" t="s">
        <v>6809</v>
      </c>
      <c r="BN2924" s="97" t="s">
        <v>2979</v>
      </c>
      <c r="BO2924" s="97" t="s">
        <v>6810</v>
      </c>
      <c r="BU2924" s="97" t="s">
        <v>6809</v>
      </c>
      <c r="BV2924" s="97" t="s">
        <v>2979</v>
      </c>
      <c r="BW2924" s="97" t="s">
        <v>6810</v>
      </c>
    </row>
    <row r="2925" spans="51:75" x14ac:dyDescent="0.3">
      <c r="AY2925" s="124" t="e">
        <f>VLOOKUP(C2925,#REF!, 2,FALSE)</f>
        <v>#REF!</v>
      </c>
      <c r="BM2925" s="97" t="s">
        <v>6811</v>
      </c>
      <c r="BN2925" s="97" t="s">
        <v>658</v>
      </c>
      <c r="BO2925" s="97" t="s">
        <v>6812</v>
      </c>
      <c r="BU2925" s="97" t="s">
        <v>6811</v>
      </c>
      <c r="BV2925" s="97" t="s">
        <v>658</v>
      </c>
      <c r="BW2925" s="97" t="s">
        <v>6812</v>
      </c>
    </row>
    <row r="2926" spans="51:75" x14ac:dyDescent="0.3">
      <c r="AY2926" s="124" t="e">
        <f>VLOOKUP(C2926,#REF!, 2,FALSE)</f>
        <v>#REF!</v>
      </c>
      <c r="BM2926" s="97" t="s">
        <v>6813</v>
      </c>
      <c r="BN2926" s="97" t="s">
        <v>658</v>
      </c>
      <c r="BO2926" s="97" t="s">
        <v>864</v>
      </c>
      <c r="BU2926" s="97" t="s">
        <v>6813</v>
      </c>
      <c r="BV2926" s="97" t="s">
        <v>658</v>
      </c>
      <c r="BW2926" s="97" t="s">
        <v>864</v>
      </c>
    </row>
    <row r="2927" spans="51:75" x14ac:dyDescent="0.3">
      <c r="AY2927" s="124" t="e">
        <f>VLOOKUP(C2927,#REF!, 2,FALSE)</f>
        <v>#REF!</v>
      </c>
      <c r="BM2927" s="97" t="s">
        <v>1236</v>
      </c>
      <c r="BN2927" s="97" t="s">
        <v>669</v>
      </c>
      <c r="BO2927" s="97" t="s">
        <v>1264</v>
      </c>
      <c r="BU2927" s="97" t="s">
        <v>1236</v>
      </c>
      <c r="BV2927" s="97" t="s">
        <v>669</v>
      </c>
      <c r="BW2927" s="97" t="s">
        <v>1264</v>
      </c>
    </row>
    <row r="2928" spans="51:75" x14ac:dyDescent="0.3">
      <c r="AY2928" s="124" t="e">
        <f>VLOOKUP(C2928,#REF!, 2,FALSE)</f>
        <v>#REF!</v>
      </c>
      <c r="BM2928" s="97" t="s">
        <v>6814</v>
      </c>
      <c r="BN2928" s="97" t="s">
        <v>1139</v>
      </c>
      <c r="BO2928" s="97" t="s">
        <v>6229</v>
      </c>
      <c r="BU2928" s="97" t="s">
        <v>6814</v>
      </c>
      <c r="BV2928" s="97" t="s">
        <v>1139</v>
      </c>
      <c r="BW2928" s="97" t="s">
        <v>6229</v>
      </c>
    </row>
    <row r="2929" spans="51:75" x14ac:dyDescent="0.3">
      <c r="AY2929" s="124" t="e">
        <f>VLOOKUP(C2929,#REF!, 2,FALSE)</f>
        <v>#REF!</v>
      </c>
      <c r="BM2929" s="97" t="s">
        <v>6816</v>
      </c>
      <c r="BN2929" s="97" t="s">
        <v>3003</v>
      </c>
      <c r="BO2929" s="97" t="s">
        <v>5015</v>
      </c>
      <c r="BU2929" s="97" t="s">
        <v>6816</v>
      </c>
      <c r="BV2929" s="97" t="s">
        <v>3003</v>
      </c>
      <c r="BW2929" s="97" t="s">
        <v>5015</v>
      </c>
    </row>
    <row r="2930" spans="51:75" x14ac:dyDescent="0.3">
      <c r="AY2930" s="124" t="e">
        <f>VLOOKUP(C2930,#REF!, 2,FALSE)</f>
        <v>#REF!</v>
      </c>
      <c r="BM2930" s="97" t="s">
        <v>6817</v>
      </c>
      <c r="BN2930" s="97" t="s">
        <v>658</v>
      </c>
      <c r="BO2930" s="97" t="s">
        <v>4046</v>
      </c>
      <c r="BU2930" s="97" t="s">
        <v>6817</v>
      </c>
      <c r="BV2930" s="97" t="s">
        <v>658</v>
      </c>
      <c r="BW2930" s="97" t="s">
        <v>4046</v>
      </c>
    </row>
    <row r="2931" spans="51:75" x14ac:dyDescent="0.3">
      <c r="AY2931" s="124" t="e">
        <f>VLOOKUP(C2931,#REF!, 2,FALSE)</f>
        <v>#REF!</v>
      </c>
      <c r="BM2931" s="97" t="s">
        <v>6818</v>
      </c>
      <c r="BN2931" s="97" t="s">
        <v>658</v>
      </c>
      <c r="BO2931" s="97" t="s">
        <v>6819</v>
      </c>
      <c r="BU2931" s="97" t="s">
        <v>6818</v>
      </c>
      <c r="BV2931" s="97" t="s">
        <v>658</v>
      </c>
      <c r="BW2931" s="97" t="s">
        <v>6819</v>
      </c>
    </row>
    <row r="2932" spans="51:75" x14ac:dyDescent="0.3">
      <c r="AY2932" s="124" t="e">
        <f>VLOOKUP(C2932,#REF!, 2,FALSE)</f>
        <v>#REF!</v>
      </c>
      <c r="BM2932" s="97" t="s">
        <v>6820</v>
      </c>
      <c r="BN2932" s="97" t="s">
        <v>658</v>
      </c>
      <c r="BO2932" s="97" t="s">
        <v>6161</v>
      </c>
      <c r="BU2932" s="97" t="s">
        <v>6820</v>
      </c>
      <c r="BV2932" s="97" t="s">
        <v>658</v>
      </c>
      <c r="BW2932" s="97" t="s">
        <v>6161</v>
      </c>
    </row>
    <row r="2933" spans="51:75" x14ac:dyDescent="0.3">
      <c r="AY2933" s="124" t="e">
        <f>VLOOKUP(C2933,#REF!, 2,FALSE)</f>
        <v>#REF!</v>
      </c>
      <c r="BM2933" s="97" t="s">
        <v>6821</v>
      </c>
      <c r="BN2933" s="97" t="s">
        <v>1269</v>
      </c>
      <c r="BO2933" s="97" t="s">
        <v>6810</v>
      </c>
      <c r="BU2933" s="97" t="s">
        <v>6821</v>
      </c>
      <c r="BV2933" s="97" t="s">
        <v>1269</v>
      </c>
      <c r="BW2933" s="97" t="s">
        <v>6810</v>
      </c>
    </row>
    <row r="2934" spans="51:75" x14ac:dyDescent="0.3">
      <c r="AY2934" s="124" t="e">
        <f>VLOOKUP(C2934,#REF!, 2,FALSE)</f>
        <v>#REF!</v>
      </c>
      <c r="BM2934" s="97" t="s">
        <v>6822</v>
      </c>
      <c r="BN2934" s="97" t="s">
        <v>1342</v>
      </c>
      <c r="BO2934" s="97" t="s">
        <v>725</v>
      </c>
      <c r="BU2934" s="97" t="s">
        <v>6822</v>
      </c>
      <c r="BV2934" s="97" t="s">
        <v>1342</v>
      </c>
      <c r="BW2934" s="97" t="s">
        <v>725</v>
      </c>
    </row>
    <row r="2935" spans="51:75" x14ac:dyDescent="0.3">
      <c r="AY2935" s="124" t="e">
        <f>VLOOKUP(C2935,#REF!, 2,FALSE)</f>
        <v>#REF!</v>
      </c>
      <c r="BM2935" s="97" t="s">
        <v>6823</v>
      </c>
      <c r="BN2935" s="97" t="s">
        <v>658</v>
      </c>
      <c r="BO2935" s="97" t="s">
        <v>6824</v>
      </c>
      <c r="BU2935" s="97" t="s">
        <v>6823</v>
      </c>
      <c r="BV2935" s="97" t="s">
        <v>658</v>
      </c>
      <c r="BW2935" s="97" t="s">
        <v>6824</v>
      </c>
    </row>
    <row r="2936" spans="51:75" x14ac:dyDescent="0.3">
      <c r="AY2936" s="124" t="e">
        <f>VLOOKUP(C2936,#REF!, 2,FALSE)</f>
        <v>#REF!</v>
      </c>
      <c r="BM2936" s="97" t="s">
        <v>1237</v>
      </c>
      <c r="BN2936" s="97" t="s">
        <v>1139</v>
      </c>
      <c r="BO2936" s="97" t="s">
        <v>6824</v>
      </c>
      <c r="BU2936" s="97" t="s">
        <v>1237</v>
      </c>
      <c r="BV2936" s="97" t="s">
        <v>1139</v>
      </c>
      <c r="BW2936" s="97" t="s">
        <v>6824</v>
      </c>
    </row>
    <row r="2937" spans="51:75" x14ac:dyDescent="0.3">
      <c r="AY2937" s="124" t="e">
        <f>VLOOKUP(C2937,#REF!, 2,FALSE)</f>
        <v>#REF!</v>
      </c>
      <c r="BM2937" s="97" t="s">
        <v>6825</v>
      </c>
      <c r="BN2937" s="97" t="s">
        <v>657</v>
      </c>
      <c r="BO2937" s="97" t="s">
        <v>2651</v>
      </c>
      <c r="BU2937" s="97" t="s">
        <v>6825</v>
      </c>
      <c r="BV2937" s="97" t="s">
        <v>657</v>
      </c>
      <c r="BW2937" s="97" t="s">
        <v>2651</v>
      </c>
    </row>
    <row r="2938" spans="51:75" x14ac:dyDescent="0.3">
      <c r="AY2938" s="124" t="e">
        <f>VLOOKUP(C2938,#REF!, 2,FALSE)</f>
        <v>#REF!</v>
      </c>
      <c r="BM2938" s="97" t="s">
        <v>6826</v>
      </c>
      <c r="BN2938" s="97" t="s">
        <v>3003</v>
      </c>
      <c r="BO2938" s="97" t="s">
        <v>1008</v>
      </c>
      <c r="BU2938" s="97" t="s">
        <v>6826</v>
      </c>
      <c r="BV2938" s="97" t="s">
        <v>3003</v>
      </c>
      <c r="BW2938" s="97" t="s">
        <v>1008</v>
      </c>
    </row>
    <row r="2939" spans="51:75" x14ac:dyDescent="0.3">
      <c r="AY2939" s="124" t="e">
        <f>VLOOKUP(C2939,#REF!, 2,FALSE)</f>
        <v>#REF!</v>
      </c>
      <c r="BM2939" s="97" t="s">
        <v>6827</v>
      </c>
      <c r="BN2939" s="97" t="s">
        <v>3003</v>
      </c>
      <c r="BO2939" s="97" t="s">
        <v>4312</v>
      </c>
      <c r="BU2939" s="97" t="s">
        <v>6827</v>
      </c>
      <c r="BV2939" s="97" t="s">
        <v>3003</v>
      </c>
      <c r="BW2939" s="97" t="s">
        <v>4312</v>
      </c>
    </row>
    <row r="2940" spans="51:75" x14ac:dyDescent="0.3">
      <c r="AY2940" s="124" t="e">
        <f>VLOOKUP(C2940,#REF!, 2,FALSE)</f>
        <v>#REF!</v>
      </c>
      <c r="BM2940" s="97" t="s">
        <v>6828</v>
      </c>
      <c r="BN2940" s="97" t="s">
        <v>1342</v>
      </c>
      <c r="BO2940" s="97" t="s">
        <v>2260</v>
      </c>
      <c r="BU2940" s="97" t="s">
        <v>6828</v>
      </c>
      <c r="BV2940" s="97" t="s">
        <v>1342</v>
      </c>
      <c r="BW2940" s="97" t="s">
        <v>2260</v>
      </c>
    </row>
    <row r="2941" spans="51:75" x14ac:dyDescent="0.3">
      <c r="AY2941" s="124" t="e">
        <f>VLOOKUP(C2941,#REF!, 2,FALSE)</f>
        <v>#REF!</v>
      </c>
      <c r="BM2941" s="97" t="s">
        <v>6830</v>
      </c>
      <c r="BN2941" s="97" t="s">
        <v>623</v>
      </c>
      <c r="BO2941" s="97" t="s">
        <v>1867</v>
      </c>
      <c r="BU2941" s="97" t="s">
        <v>6830</v>
      </c>
      <c r="BV2941" s="97" t="s">
        <v>623</v>
      </c>
      <c r="BW2941" s="97" t="s">
        <v>1867</v>
      </c>
    </row>
    <row r="2942" spans="51:75" x14ac:dyDescent="0.3">
      <c r="AY2942" s="124" t="e">
        <f>VLOOKUP(C2942,#REF!, 2,FALSE)</f>
        <v>#REF!</v>
      </c>
      <c r="BM2942" s="97" t="s">
        <v>6831</v>
      </c>
      <c r="BN2942" s="97" t="s">
        <v>1272</v>
      </c>
      <c r="BO2942" s="97" t="s">
        <v>6832</v>
      </c>
      <c r="BU2942" s="97" t="s">
        <v>6831</v>
      </c>
      <c r="BV2942" s="97" t="s">
        <v>1272</v>
      </c>
      <c r="BW2942" s="97" t="s">
        <v>6832</v>
      </c>
    </row>
    <row r="2943" spans="51:75" x14ac:dyDescent="0.3">
      <c r="AY2943" s="124" t="e">
        <f>VLOOKUP(C2943,#REF!, 2,FALSE)</f>
        <v>#REF!</v>
      </c>
      <c r="BM2943" s="97" t="s">
        <v>1238</v>
      </c>
      <c r="BN2943" s="97" t="s">
        <v>3237</v>
      </c>
      <c r="BO2943" s="97" t="s">
        <v>4464</v>
      </c>
      <c r="BU2943" s="97" t="s">
        <v>1238</v>
      </c>
      <c r="BV2943" s="97" t="s">
        <v>3237</v>
      </c>
      <c r="BW2943" s="97" t="s">
        <v>4464</v>
      </c>
    </row>
    <row r="2944" spans="51:75" x14ac:dyDescent="0.3">
      <c r="AY2944" s="124" t="e">
        <f>VLOOKUP(C2944,#REF!, 2,FALSE)</f>
        <v>#REF!</v>
      </c>
      <c r="BM2944" s="97" t="s">
        <v>1239</v>
      </c>
      <c r="BN2944" s="97" t="s">
        <v>3043</v>
      </c>
      <c r="BO2944" s="97" t="s">
        <v>6833</v>
      </c>
      <c r="BU2944" s="97" t="s">
        <v>1239</v>
      </c>
      <c r="BV2944" s="97" t="s">
        <v>3043</v>
      </c>
      <c r="BW2944" s="97" t="s">
        <v>6833</v>
      </c>
    </row>
    <row r="2945" spans="51:75" x14ac:dyDescent="0.3">
      <c r="AY2945" s="124" t="e">
        <f>VLOOKUP(C2945,#REF!, 2,FALSE)</f>
        <v>#REF!</v>
      </c>
      <c r="BM2945" s="97" t="s">
        <v>6834</v>
      </c>
      <c r="BN2945" s="97" t="s">
        <v>862</v>
      </c>
      <c r="BO2945" s="97" t="s">
        <v>1054</v>
      </c>
      <c r="BU2945" s="97" t="s">
        <v>6834</v>
      </c>
      <c r="BV2945" s="97" t="s">
        <v>862</v>
      </c>
      <c r="BW2945" s="97" t="s">
        <v>1054</v>
      </c>
    </row>
    <row r="2946" spans="51:75" x14ac:dyDescent="0.3">
      <c r="AY2946" s="124" t="e">
        <f>VLOOKUP(C2946,#REF!, 2,FALSE)</f>
        <v>#REF!</v>
      </c>
      <c r="BM2946" s="97" t="s">
        <v>6835</v>
      </c>
      <c r="BN2946" s="97" t="s">
        <v>16968</v>
      </c>
      <c r="BO2946" s="97" t="s">
        <v>6836</v>
      </c>
      <c r="BU2946" s="97" t="s">
        <v>6835</v>
      </c>
      <c r="BV2946" s="97" t="s">
        <v>16968</v>
      </c>
      <c r="BW2946" s="97" t="s">
        <v>6836</v>
      </c>
    </row>
    <row r="2947" spans="51:75" x14ac:dyDescent="0.3">
      <c r="AY2947" s="124" t="e">
        <f>VLOOKUP(C2947,#REF!, 2,FALSE)</f>
        <v>#REF!</v>
      </c>
      <c r="BM2947" s="97" t="s">
        <v>1240</v>
      </c>
      <c r="BN2947" s="97" t="s">
        <v>1342</v>
      </c>
      <c r="BO2947" s="97" t="s">
        <v>6833</v>
      </c>
      <c r="BU2947" s="97" t="s">
        <v>1240</v>
      </c>
      <c r="BV2947" s="97" t="s">
        <v>1342</v>
      </c>
      <c r="BW2947" s="97" t="s">
        <v>6833</v>
      </c>
    </row>
    <row r="2948" spans="51:75" x14ac:dyDescent="0.3">
      <c r="AY2948" s="124" t="e">
        <f>VLOOKUP(C2948,#REF!, 2,FALSE)</f>
        <v>#REF!</v>
      </c>
      <c r="BM2948" s="97" t="s">
        <v>6837</v>
      </c>
      <c r="BN2948" s="97" t="s">
        <v>1342</v>
      </c>
      <c r="BO2948" s="97" t="s">
        <v>6838</v>
      </c>
      <c r="BU2948" s="97" t="s">
        <v>6837</v>
      </c>
      <c r="BV2948" s="97" t="s">
        <v>1342</v>
      </c>
      <c r="BW2948" s="97" t="s">
        <v>6838</v>
      </c>
    </row>
    <row r="2949" spans="51:75" x14ac:dyDescent="0.3">
      <c r="AY2949" s="124" t="e">
        <f>VLOOKUP(C2949,#REF!, 2,FALSE)</f>
        <v>#REF!</v>
      </c>
      <c r="BM2949" s="97" t="s">
        <v>6839</v>
      </c>
      <c r="BN2949" s="97" t="s">
        <v>623</v>
      </c>
      <c r="BO2949" s="97" t="s">
        <v>3519</v>
      </c>
      <c r="BU2949" s="97" t="s">
        <v>6839</v>
      </c>
      <c r="BV2949" s="97" t="s">
        <v>623</v>
      </c>
      <c r="BW2949" s="97" t="s">
        <v>3519</v>
      </c>
    </row>
    <row r="2950" spans="51:75" x14ac:dyDescent="0.3">
      <c r="AY2950" s="124" t="e">
        <f>VLOOKUP(C2950,#REF!, 2,FALSE)</f>
        <v>#REF!</v>
      </c>
      <c r="BM2950" s="97" t="s">
        <v>6840</v>
      </c>
      <c r="BN2950" s="97" t="s">
        <v>669</v>
      </c>
      <c r="BO2950" s="97" t="s">
        <v>6841</v>
      </c>
      <c r="BU2950" s="97" t="s">
        <v>6840</v>
      </c>
      <c r="BV2950" s="97" t="s">
        <v>669</v>
      </c>
      <c r="BW2950" s="97" t="s">
        <v>6841</v>
      </c>
    </row>
    <row r="2951" spans="51:75" x14ac:dyDescent="0.3">
      <c r="AY2951" s="124" t="e">
        <f>VLOOKUP(C2951,#REF!, 2,FALSE)</f>
        <v>#REF!</v>
      </c>
      <c r="BM2951" s="97" t="s">
        <v>6842</v>
      </c>
      <c r="BN2951" s="97" t="s">
        <v>16968</v>
      </c>
      <c r="BO2951" s="97" t="s">
        <v>5581</v>
      </c>
      <c r="BU2951" s="97" t="s">
        <v>6842</v>
      </c>
      <c r="BV2951" s="97" t="s">
        <v>16968</v>
      </c>
      <c r="BW2951" s="97" t="s">
        <v>5581</v>
      </c>
    </row>
    <row r="2952" spans="51:75" x14ac:dyDescent="0.3">
      <c r="AY2952" s="124" t="e">
        <f>VLOOKUP(C2952,#REF!, 2,FALSE)</f>
        <v>#REF!</v>
      </c>
      <c r="BM2952" s="97" t="s">
        <v>6843</v>
      </c>
      <c r="BN2952" s="97" t="s">
        <v>3043</v>
      </c>
      <c r="BO2952" s="97" t="s">
        <v>770</v>
      </c>
      <c r="BU2952" s="97" t="s">
        <v>6843</v>
      </c>
      <c r="BV2952" s="97" t="s">
        <v>3043</v>
      </c>
      <c r="BW2952" s="97" t="s">
        <v>770</v>
      </c>
    </row>
    <row r="2953" spans="51:75" x14ac:dyDescent="0.3">
      <c r="AY2953" s="124" t="e">
        <f>VLOOKUP(C2953,#REF!, 2,FALSE)</f>
        <v>#REF!</v>
      </c>
      <c r="BM2953" s="97" t="s">
        <v>1241</v>
      </c>
      <c r="BN2953" s="97" t="s">
        <v>16968</v>
      </c>
      <c r="BO2953" s="97" t="s">
        <v>2804</v>
      </c>
      <c r="BU2953" s="97" t="s">
        <v>1241</v>
      </c>
      <c r="BV2953" s="97" t="s">
        <v>16968</v>
      </c>
      <c r="BW2953" s="97" t="s">
        <v>2804</v>
      </c>
    </row>
    <row r="2954" spans="51:75" x14ac:dyDescent="0.3">
      <c r="AY2954" s="124" t="e">
        <f>VLOOKUP(C2954,#REF!, 2,FALSE)</f>
        <v>#REF!</v>
      </c>
      <c r="BM2954" s="97" t="s">
        <v>6844</v>
      </c>
      <c r="BN2954" s="97" t="s">
        <v>3237</v>
      </c>
      <c r="BO2954" s="97" t="s">
        <v>6845</v>
      </c>
      <c r="BU2954" s="97" t="s">
        <v>6844</v>
      </c>
      <c r="BV2954" s="97" t="s">
        <v>3237</v>
      </c>
      <c r="BW2954" s="97" t="s">
        <v>6845</v>
      </c>
    </row>
    <row r="2955" spans="51:75" x14ac:dyDescent="0.3">
      <c r="AY2955" s="124" t="e">
        <f>VLOOKUP(C2955,#REF!, 2,FALSE)</f>
        <v>#REF!</v>
      </c>
      <c r="BM2955" s="97" t="s">
        <v>6846</v>
      </c>
      <c r="BN2955" s="97" t="s">
        <v>658</v>
      </c>
      <c r="BO2955" s="97" t="s">
        <v>3013</v>
      </c>
      <c r="BU2955" s="97" t="s">
        <v>6846</v>
      </c>
      <c r="BV2955" s="97" t="s">
        <v>658</v>
      </c>
      <c r="BW2955" s="97" t="s">
        <v>3013</v>
      </c>
    </row>
    <row r="2956" spans="51:75" x14ac:dyDescent="0.3">
      <c r="AY2956" s="124" t="e">
        <f>VLOOKUP(C2956,#REF!, 2,FALSE)</f>
        <v>#REF!</v>
      </c>
      <c r="BM2956" s="97" t="s">
        <v>6847</v>
      </c>
      <c r="BN2956" s="97" t="s">
        <v>669</v>
      </c>
      <c r="BO2956" s="97" t="s">
        <v>6548</v>
      </c>
      <c r="BU2956" s="97" t="s">
        <v>6847</v>
      </c>
      <c r="BV2956" s="97" t="s">
        <v>669</v>
      </c>
      <c r="BW2956" s="97" t="s">
        <v>6548</v>
      </c>
    </row>
    <row r="2957" spans="51:75" x14ac:dyDescent="0.3">
      <c r="AY2957" s="124" t="e">
        <f>VLOOKUP(C2957,#REF!, 2,FALSE)</f>
        <v>#REF!</v>
      </c>
      <c r="BM2957" s="97" t="s">
        <v>6848</v>
      </c>
      <c r="BN2957" s="97" t="s">
        <v>16978</v>
      </c>
      <c r="BO2957" s="97" t="s">
        <v>6611</v>
      </c>
      <c r="BU2957" s="97" t="s">
        <v>6848</v>
      </c>
      <c r="BV2957" s="97" t="s">
        <v>16978</v>
      </c>
      <c r="BW2957" s="97" t="s">
        <v>6611</v>
      </c>
    </row>
    <row r="2958" spans="51:75" x14ac:dyDescent="0.3">
      <c r="AY2958" s="124" t="e">
        <f>VLOOKUP(C2958,#REF!, 2,FALSE)</f>
        <v>#REF!</v>
      </c>
      <c r="BM2958" s="97" t="s">
        <v>1242</v>
      </c>
      <c r="BN2958" s="97" t="s">
        <v>3043</v>
      </c>
      <c r="BO2958" s="97" t="s">
        <v>6849</v>
      </c>
      <c r="BU2958" s="97" t="s">
        <v>1242</v>
      </c>
      <c r="BV2958" s="97" t="s">
        <v>3043</v>
      </c>
      <c r="BW2958" s="97" t="s">
        <v>6849</v>
      </c>
    </row>
    <row r="2959" spans="51:75" x14ac:dyDescent="0.3">
      <c r="AY2959" s="124" t="e">
        <f>VLOOKUP(C2959,#REF!, 2,FALSE)</f>
        <v>#REF!</v>
      </c>
      <c r="BM2959" s="97" t="s">
        <v>6850</v>
      </c>
      <c r="BN2959" s="97" t="s">
        <v>3003</v>
      </c>
      <c r="BO2959" s="97" t="s">
        <v>1335</v>
      </c>
      <c r="BU2959" s="97" t="s">
        <v>6850</v>
      </c>
      <c r="BV2959" s="97" t="s">
        <v>3003</v>
      </c>
      <c r="BW2959" s="97" t="s">
        <v>1335</v>
      </c>
    </row>
    <row r="2960" spans="51:75" x14ac:dyDescent="0.3">
      <c r="AY2960" s="124" t="e">
        <f>VLOOKUP(C2960,#REF!, 2,FALSE)</f>
        <v>#REF!</v>
      </c>
      <c r="BM2960" s="97" t="s">
        <v>6851</v>
      </c>
      <c r="BN2960" s="97" t="s">
        <v>862</v>
      </c>
      <c r="BO2960" s="97" t="s">
        <v>6853</v>
      </c>
      <c r="BU2960" s="97" t="s">
        <v>6851</v>
      </c>
      <c r="BV2960" s="97" t="s">
        <v>862</v>
      </c>
      <c r="BW2960" s="97" t="s">
        <v>6853</v>
      </c>
    </row>
    <row r="2961" spans="51:75" x14ac:dyDescent="0.3">
      <c r="AY2961" s="124" t="e">
        <f>VLOOKUP(C2961,#REF!, 2,FALSE)</f>
        <v>#REF!</v>
      </c>
      <c r="BM2961" s="97" t="s">
        <v>1243</v>
      </c>
      <c r="BN2961" s="97" t="s">
        <v>2979</v>
      </c>
      <c r="BO2961" s="97" t="s">
        <v>6854</v>
      </c>
      <c r="BU2961" s="97" t="s">
        <v>1243</v>
      </c>
      <c r="BV2961" s="97" t="s">
        <v>2979</v>
      </c>
      <c r="BW2961" s="97" t="s">
        <v>6854</v>
      </c>
    </row>
    <row r="2962" spans="51:75" x14ac:dyDescent="0.3">
      <c r="AY2962" s="124" t="e">
        <f>VLOOKUP(C2962,#REF!, 2,FALSE)</f>
        <v>#REF!</v>
      </c>
      <c r="BM2962" s="97" t="s">
        <v>6855</v>
      </c>
      <c r="BN2962" s="97" t="s">
        <v>3003</v>
      </c>
      <c r="BO2962" s="97" t="s">
        <v>6856</v>
      </c>
      <c r="BU2962" s="97" t="s">
        <v>6855</v>
      </c>
      <c r="BV2962" s="97" t="s">
        <v>3003</v>
      </c>
      <c r="BW2962" s="97" t="s">
        <v>6856</v>
      </c>
    </row>
    <row r="2963" spans="51:75" x14ac:dyDescent="0.3">
      <c r="AY2963" s="124" t="e">
        <f>VLOOKUP(C2963,#REF!, 2,FALSE)</f>
        <v>#REF!</v>
      </c>
      <c r="BM2963" s="97" t="s">
        <v>1244</v>
      </c>
      <c r="BN2963" s="97" t="s">
        <v>1269</v>
      </c>
      <c r="BO2963" s="97" t="s">
        <v>6857</v>
      </c>
      <c r="BU2963" s="97" t="s">
        <v>1244</v>
      </c>
      <c r="BV2963" s="97" t="s">
        <v>1269</v>
      </c>
      <c r="BW2963" s="97" t="s">
        <v>6857</v>
      </c>
    </row>
    <row r="2964" spans="51:75" x14ac:dyDescent="0.3">
      <c r="AY2964" s="124" t="e">
        <f>VLOOKUP(C2964,#REF!, 2,FALSE)</f>
        <v>#REF!</v>
      </c>
      <c r="BM2964" s="97" t="s">
        <v>98</v>
      </c>
      <c r="BN2964" s="97" t="s">
        <v>623</v>
      </c>
      <c r="BO2964" s="97" t="s">
        <v>6858</v>
      </c>
      <c r="BU2964" s="97" t="s">
        <v>98</v>
      </c>
      <c r="BV2964" s="97" t="s">
        <v>623</v>
      </c>
      <c r="BW2964" s="97" t="s">
        <v>6858</v>
      </c>
    </row>
    <row r="2965" spans="51:75" x14ac:dyDescent="0.3">
      <c r="AY2965" s="124" t="e">
        <f>VLOOKUP(C2965,#REF!, 2,FALSE)</f>
        <v>#REF!</v>
      </c>
      <c r="BM2965" s="97" t="s">
        <v>1245</v>
      </c>
      <c r="BN2965" s="97" t="s">
        <v>16968</v>
      </c>
      <c r="BO2965" s="97" t="s">
        <v>3723</v>
      </c>
      <c r="BU2965" s="97" t="s">
        <v>1245</v>
      </c>
      <c r="BV2965" s="97" t="s">
        <v>16968</v>
      </c>
      <c r="BW2965" s="97" t="s">
        <v>3723</v>
      </c>
    </row>
    <row r="2966" spans="51:75" x14ac:dyDescent="0.3">
      <c r="AY2966" s="124" t="e">
        <f>VLOOKUP(C2966,#REF!, 2,FALSE)</f>
        <v>#REF!</v>
      </c>
      <c r="BM2966" s="97" t="s">
        <v>6859</v>
      </c>
      <c r="BN2966" s="97" t="s">
        <v>923</v>
      </c>
      <c r="BO2966" s="97" t="s">
        <v>4354</v>
      </c>
      <c r="BU2966" s="97" t="s">
        <v>6859</v>
      </c>
      <c r="BV2966" s="97" t="s">
        <v>923</v>
      </c>
      <c r="BW2966" s="97" t="s">
        <v>4354</v>
      </c>
    </row>
    <row r="2967" spans="51:75" x14ac:dyDescent="0.3">
      <c r="AY2967" s="124" t="e">
        <f>VLOOKUP(C2967,#REF!, 2,FALSE)</f>
        <v>#REF!</v>
      </c>
      <c r="BM2967" s="97" t="s">
        <v>1246</v>
      </c>
      <c r="BN2967" s="97" t="s">
        <v>923</v>
      </c>
      <c r="BO2967" s="97" t="s">
        <v>1673</v>
      </c>
      <c r="BU2967" s="97" t="s">
        <v>1246</v>
      </c>
      <c r="BV2967" s="97" t="s">
        <v>923</v>
      </c>
      <c r="BW2967" s="97" t="s">
        <v>1673</v>
      </c>
    </row>
    <row r="2968" spans="51:75" x14ac:dyDescent="0.3">
      <c r="AY2968" s="124" t="e">
        <f>VLOOKUP(C2968,#REF!, 2,FALSE)</f>
        <v>#REF!</v>
      </c>
      <c r="BM2968" s="97" t="s">
        <v>6860</v>
      </c>
      <c r="BN2968" s="97" t="s">
        <v>3191</v>
      </c>
      <c r="BO2968" s="97" t="s">
        <v>6861</v>
      </c>
      <c r="BU2968" s="97" t="s">
        <v>6860</v>
      </c>
      <c r="BV2968" s="97" t="s">
        <v>3191</v>
      </c>
      <c r="BW2968" s="97" t="s">
        <v>6861</v>
      </c>
    </row>
    <row r="2969" spans="51:75" x14ac:dyDescent="0.3">
      <c r="AY2969" s="124" t="e">
        <f>VLOOKUP(C2969,#REF!, 2,FALSE)</f>
        <v>#REF!</v>
      </c>
      <c r="BM2969" s="97" t="s">
        <v>6862</v>
      </c>
      <c r="BN2969" s="97" t="s">
        <v>3191</v>
      </c>
      <c r="BO2969" s="97" t="s">
        <v>6863</v>
      </c>
      <c r="BU2969" s="97" t="s">
        <v>6862</v>
      </c>
      <c r="BV2969" s="97" t="s">
        <v>3191</v>
      </c>
      <c r="BW2969" s="97" t="s">
        <v>6863</v>
      </c>
    </row>
    <row r="2970" spans="51:75" x14ac:dyDescent="0.3">
      <c r="AY2970" s="124" t="e">
        <f>VLOOKUP(C2970,#REF!, 2,FALSE)</f>
        <v>#REF!</v>
      </c>
      <c r="BM2970" s="97" t="s">
        <v>6865</v>
      </c>
      <c r="BN2970" s="97" t="s">
        <v>3003</v>
      </c>
      <c r="BO2970" s="97" t="s">
        <v>6866</v>
      </c>
      <c r="BU2970" s="97" t="s">
        <v>6865</v>
      </c>
      <c r="BV2970" s="97" t="s">
        <v>3003</v>
      </c>
      <c r="BW2970" s="97" t="s">
        <v>6866</v>
      </c>
    </row>
    <row r="2971" spans="51:75" x14ac:dyDescent="0.3">
      <c r="AY2971" s="124" t="e">
        <f>VLOOKUP(C2971,#REF!, 2,FALSE)</f>
        <v>#REF!</v>
      </c>
      <c r="BM2971" s="97" t="s">
        <v>6867</v>
      </c>
      <c r="BN2971" s="97" t="s">
        <v>617</v>
      </c>
      <c r="BO2971" s="97" t="s">
        <v>6868</v>
      </c>
      <c r="BU2971" s="97" t="s">
        <v>6867</v>
      </c>
      <c r="BV2971" s="97" t="s">
        <v>617</v>
      </c>
      <c r="BW2971" s="97" t="s">
        <v>6868</v>
      </c>
    </row>
    <row r="2972" spans="51:75" x14ac:dyDescent="0.3">
      <c r="AY2972" s="124" t="e">
        <f>VLOOKUP(C2972,#REF!, 2,FALSE)</f>
        <v>#REF!</v>
      </c>
      <c r="BM2972" s="97" t="s">
        <v>6869</v>
      </c>
      <c r="BN2972" s="97" t="s">
        <v>3191</v>
      </c>
      <c r="BO2972" s="97" t="s">
        <v>2312</v>
      </c>
      <c r="BU2972" s="97" t="s">
        <v>6869</v>
      </c>
      <c r="BV2972" s="97" t="s">
        <v>3191</v>
      </c>
      <c r="BW2972" s="97" t="s">
        <v>2312</v>
      </c>
    </row>
    <row r="2973" spans="51:75" x14ac:dyDescent="0.3">
      <c r="AY2973" s="124" t="e">
        <f>VLOOKUP(C2973,#REF!, 2,FALSE)</f>
        <v>#REF!</v>
      </c>
      <c r="BM2973" s="97" t="s">
        <v>1247</v>
      </c>
      <c r="BN2973" s="97" t="s">
        <v>663</v>
      </c>
      <c r="BO2973" s="97" t="s">
        <v>5903</v>
      </c>
      <c r="BU2973" s="97" t="s">
        <v>1247</v>
      </c>
      <c r="BV2973" s="97" t="s">
        <v>663</v>
      </c>
      <c r="BW2973" s="97" t="s">
        <v>5903</v>
      </c>
    </row>
    <row r="2974" spans="51:75" x14ac:dyDescent="0.3">
      <c r="AY2974" s="124" t="e">
        <f>VLOOKUP(C2974,#REF!, 2,FALSE)</f>
        <v>#REF!</v>
      </c>
      <c r="BM2974" s="97" t="s">
        <v>6870</v>
      </c>
      <c r="BN2974" s="97" t="s">
        <v>3085</v>
      </c>
      <c r="BO2974" s="97" t="s">
        <v>2983</v>
      </c>
      <c r="BU2974" s="97" t="s">
        <v>6870</v>
      </c>
      <c r="BV2974" s="97" t="s">
        <v>3085</v>
      </c>
      <c r="BW2974" s="97" t="s">
        <v>2983</v>
      </c>
    </row>
    <row r="2975" spans="51:75" x14ac:dyDescent="0.3">
      <c r="AY2975" s="124" t="e">
        <f>VLOOKUP(C2975,#REF!, 2,FALSE)</f>
        <v>#REF!</v>
      </c>
      <c r="BM2975" s="97" t="s">
        <v>6871</v>
      </c>
      <c r="BN2975" s="97" t="s">
        <v>3085</v>
      </c>
      <c r="BO2975" s="97" t="s">
        <v>770</v>
      </c>
      <c r="BU2975" s="97" t="s">
        <v>6871</v>
      </c>
      <c r="BV2975" s="97" t="s">
        <v>3085</v>
      </c>
      <c r="BW2975" s="97" t="s">
        <v>770</v>
      </c>
    </row>
    <row r="2976" spans="51:75" x14ac:dyDescent="0.3">
      <c r="AY2976" s="124" t="e">
        <f>VLOOKUP(C2976,#REF!, 2,FALSE)</f>
        <v>#REF!</v>
      </c>
      <c r="BM2976" s="97" t="s">
        <v>6872</v>
      </c>
      <c r="BN2976" s="97" t="s">
        <v>3003</v>
      </c>
      <c r="BO2976" s="97" t="s">
        <v>2983</v>
      </c>
      <c r="BU2976" s="97" t="s">
        <v>6872</v>
      </c>
      <c r="BV2976" s="97" t="s">
        <v>3003</v>
      </c>
      <c r="BW2976" s="97" t="s">
        <v>2983</v>
      </c>
    </row>
    <row r="2977" spans="51:75" x14ac:dyDescent="0.3">
      <c r="AY2977" s="124" t="e">
        <f>VLOOKUP(C2977,#REF!, 2,FALSE)</f>
        <v>#REF!</v>
      </c>
      <c r="BM2977" s="97" t="s">
        <v>6873</v>
      </c>
      <c r="BN2977" s="97" t="s">
        <v>849</v>
      </c>
      <c r="BO2977" s="97" t="s">
        <v>6874</v>
      </c>
      <c r="BU2977" s="97" t="s">
        <v>6873</v>
      </c>
      <c r="BV2977" s="97" t="s">
        <v>849</v>
      </c>
      <c r="BW2977" s="97" t="s">
        <v>6874</v>
      </c>
    </row>
    <row r="2978" spans="51:75" x14ac:dyDescent="0.3">
      <c r="AY2978" s="124" t="e">
        <f>VLOOKUP(C2978,#REF!, 2,FALSE)</f>
        <v>#REF!</v>
      </c>
      <c r="BM2978" s="97" t="s">
        <v>6875</v>
      </c>
      <c r="BN2978" s="97" t="s">
        <v>3191</v>
      </c>
      <c r="BO2978" s="97" t="s">
        <v>6876</v>
      </c>
      <c r="BU2978" s="97" t="s">
        <v>6875</v>
      </c>
      <c r="BV2978" s="97" t="s">
        <v>3191</v>
      </c>
      <c r="BW2978" s="97" t="s">
        <v>6876</v>
      </c>
    </row>
    <row r="2979" spans="51:75" x14ac:dyDescent="0.3">
      <c r="AY2979" s="124" t="e">
        <f>VLOOKUP(C2979,#REF!, 2,FALSE)</f>
        <v>#REF!</v>
      </c>
      <c r="BM2979" s="97" t="s">
        <v>6877</v>
      </c>
      <c r="BN2979" s="97" t="s">
        <v>1342</v>
      </c>
      <c r="BO2979" s="97" t="s">
        <v>6878</v>
      </c>
      <c r="BU2979" s="97" t="s">
        <v>6877</v>
      </c>
      <c r="BV2979" s="97" t="s">
        <v>1342</v>
      </c>
      <c r="BW2979" s="97" t="s">
        <v>6878</v>
      </c>
    </row>
    <row r="2980" spans="51:75" x14ac:dyDescent="0.3">
      <c r="AY2980" s="124" t="e">
        <f>VLOOKUP(C2980,#REF!, 2,FALSE)</f>
        <v>#REF!</v>
      </c>
      <c r="BM2980" s="97" t="s">
        <v>6879</v>
      </c>
      <c r="BN2980" s="97" t="s">
        <v>2979</v>
      </c>
      <c r="BO2980" s="97" t="s">
        <v>6880</v>
      </c>
      <c r="BU2980" s="97" t="s">
        <v>6879</v>
      </c>
      <c r="BV2980" s="97" t="s">
        <v>2979</v>
      </c>
      <c r="BW2980" s="97" t="s">
        <v>6880</v>
      </c>
    </row>
    <row r="2981" spans="51:75" x14ac:dyDescent="0.3">
      <c r="AY2981" s="124" t="e">
        <f>VLOOKUP(C2981,#REF!, 2,FALSE)</f>
        <v>#REF!</v>
      </c>
      <c r="BM2981" s="97" t="s">
        <v>6881</v>
      </c>
      <c r="BN2981" s="97" t="s">
        <v>3000</v>
      </c>
      <c r="BO2981" s="97" t="s">
        <v>5469</v>
      </c>
      <c r="BU2981" s="97" t="s">
        <v>6881</v>
      </c>
      <c r="BV2981" s="97" t="s">
        <v>3000</v>
      </c>
      <c r="BW2981" s="97" t="s">
        <v>5469</v>
      </c>
    </row>
    <row r="2982" spans="51:75" x14ac:dyDescent="0.3">
      <c r="AY2982" s="124" t="e">
        <f>VLOOKUP(C2982,#REF!, 2,FALSE)</f>
        <v>#REF!</v>
      </c>
      <c r="BM2982" s="97" t="s">
        <v>6882</v>
      </c>
      <c r="BN2982" s="97" t="s">
        <v>3095</v>
      </c>
      <c r="BO2982" s="97" t="s">
        <v>6883</v>
      </c>
      <c r="BU2982" s="97" t="s">
        <v>6882</v>
      </c>
      <c r="BV2982" s="97" t="s">
        <v>3095</v>
      </c>
      <c r="BW2982" s="97" t="s">
        <v>6883</v>
      </c>
    </row>
    <row r="2983" spans="51:75" x14ac:dyDescent="0.3">
      <c r="AY2983" s="124" t="e">
        <f>VLOOKUP(C2983,#REF!, 2,FALSE)</f>
        <v>#REF!</v>
      </c>
      <c r="BM2983" s="97" t="s">
        <v>6884</v>
      </c>
      <c r="BN2983" s="97" t="s">
        <v>841</v>
      </c>
      <c r="BO2983" s="97" t="s">
        <v>2241</v>
      </c>
      <c r="BU2983" s="97" t="s">
        <v>6884</v>
      </c>
      <c r="BV2983" s="97" t="s">
        <v>841</v>
      </c>
      <c r="BW2983" s="97" t="s">
        <v>2241</v>
      </c>
    </row>
    <row r="2984" spans="51:75" x14ac:dyDescent="0.3">
      <c r="AY2984" s="124" t="e">
        <f>VLOOKUP(C2984,#REF!, 2,FALSE)</f>
        <v>#REF!</v>
      </c>
      <c r="BM2984" s="97" t="s">
        <v>6885</v>
      </c>
      <c r="BN2984" s="97" t="s">
        <v>658</v>
      </c>
      <c r="BO2984" s="97" t="s">
        <v>6886</v>
      </c>
      <c r="BU2984" s="97" t="s">
        <v>6885</v>
      </c>
      <c r="BV2984" s="97" t="s">
        <v>658</v>
      </c>
      <c r="BW2984" s="97" t="s">
        <v>6886</v>
      </c>
    </row>
    <row r="2985" spans="51:75" x14ac:dyDescent="0.3">
      <c r="AY2985" s="124" t="e">
        <f>VLOOKUP(C2985,#REF!, 2,FALSE)</f>
        <v>#REF!</v>
      </c>
      <c r="BM2985" s="97" t="s">
        <v>1248</v>
      </c>
      <c r="BN2985" s="97" t="s">
        <v>3191</v>
      </c>
      <c r="BO2985" s="97" t="s">
        <v>6887</v>
      </c>
      <c r="BU2985" s="97" t="s">
        <v>1248</v>
      </c>
      <c r="BV2985" s="97" t="s">
        <v>3191</v>
      </c>
      <c r="BW2985" s="97" t="s">
        <v>6887</v>
      </c>
    </row>
    <row r="2986" spans="51:75" x14ac:dyDescent="0.3">
      <c r="AY2986" s="124" t="e">
        <f>VLOOKUP(C2986,#REF!, 2,FALSE)</f>
        <v>#REF!</v>
      </c>
      <c r="BM2986" s="97" t="s">
        <v>6888</v>
      </c>
      <c r="BN2986" s="97" t="s">
        <v>1342</v>
      </c>
      <c r="BO2986" s="97" t="s">
        <v>6889</v>
      </c>
      <c r="BU2986" s="97" t="s">
        <v>6888</v>
      </c>
      <c r="BV2986" s="97" t="s">
        <v>1342</v>
      </c>
      <c r="BW2986" s="97" t="s">
        <v>6889</v>
      </c>
    </row>
    <row r="2987" spans="51:75" x14ac:dyDescent="0.3">
      <c r="AY2987" s="124" t="e">
        <f>VLOOKUP(C2987,#REF!, 2,FALSE)</f>
        <v>#REF!</v>
      </c>
      <c r="BM2987" s="97" t="s">
        <v>6890</v>
      </c>
      <c r="BN2987" s="97" t="s">
        <v>631</v>
      </c>
      <c r="BO2987" s="97" t="s">
        <v>6891</v>
      </c>
      <c r="BU2987" s="97" t="s">
        <v>6890</v>
      </c>
      <c r="BV2987" s="97" t="s">
        <v>631</v>
      </c>
      <c r="BW2987" s="97" t="s">
        <v>6891</v>
      </c>
    </row>
    <row r="2988" spans="51:75" x14ac:dyDescent="0.3">
      <c r="AY2988" s="124" t="e">
        <f>VLOOKUP(C2988,#REF!, 2,FALSE)</f>
        <v>#REF!</v>
      </c>
      <c r="BM2988" s="97" t="s">
        <v>6894</v>
      </c>
      <c r="BN2988" s="97" t="s">
        <v>658</v>
      </c>
      <c r="BO2988" s="97" t="s">
        <v>3357</v>
      </c>
      <c r="BU2988" s="97" t="s">
        <v>6894</v>
      </c>
      <c r="BV2988" s="97" t="s">
        <v>658</v>
      </c>
      <c r="BW2988" s="97" t="s">
        <v>3357</v>
      </c>
    </row>
    <row r="2989" spans="51:75" x14ac:dyDescent="0.3">
      <c r="AY2989" s="124" t="e">
        <f>VLOOKUP(C2989,#REF!, 2,FALSE)</f>
        <v>#REF!</v>
      </c>
      <c r="BM2989" s="97" t="s">
        <v>1249</v>
      </c>
      <c r="BN2989" s="97" t="s">
        <v>3191</v>
      </c>
      <c r="BO2989" s="97" t="s">
        <v>4013</v>
      </c>
      <c r="BU2989" s="97" t="s">
        <v>1249</v>
      </c>
      <c r="BV2989" s="97" t="s">
        <v>3191</v>
      </c>
      <c r="BW2989" s="97" t="s">
        <v>4013</v>
      </c>
    </row>
    <row r="2990" spans="51:75" x14ac:dyDescent="0.3">
      <c r="AY2990" s="124" t="e">
        <f>VLOOKUP(C2990,#REF!, 2,FALSE)</f>
        <v>#REF!</v>
      </c>
      <c r="BM2990" s="97" t="s">
        <v>6897</v>
      </c>
      <c r="BN2990" s="97" t="s">
        <v>658</v>
      </c>
      <c r="BO2990" s="97" t="s">
        <v>6358</v>
      </c>
      <c r="BU2990" s="97" t="s">
        <v>6897</v>
      </c>
      <c r="BV2990" s="97" t="s">
        <v>658</v>
      </c>
      <c r="BW2990" s="97" t="s">
        <v>6358</v>
      </c>
    </row>
    <row r="2991" spans="51:75" x14ac:dyDescent="0.3">
      <c r="AY2991" s="124" t="e">
        <f>VLOOKUP(C2991,#REF!, 2,FALSE)</f>
        <v>#REF!</v>
      </c>
      <c r="BM2991" s="97" t="s">
        <v>6899</v>
      </c>
      <c r="BN2991" s="97" t="s">
        <v>658</v>
      </c>
      <c r="BO2991" s="97" t="s">
        <v>6900</v>
      </c>
      <c r="BU2991" s="97" t="s">
        <v>6899</v>
      </c>
      <c r="BV2991" s="97" t="s">
        <v>658</v>
      </c>
      <c r="BW2991" s="97" t="s">
        <v>6900</v>
      </c>
    </row>
    <row r="2992" spans="51:75" x14ac:dyDescent="0.3">
      <c r="AY2992" s="124" t="e">
        <f>VLOOKUP(C2992,#REF!, 2,FALSE)</f>
        <v>#REF!</v>
      </c>
      <c r="BM2992" s="97" t="s">
        <v>6901</v>
      </c>
      <c r="BN2992" s="97" t="s">
        <v>658</v>
      </c>
      <c r="BO2992" s="97" t="s">
        <v>1663</v>
      </c>
      <c r="BU2992" s="97" t="s">
        <v>6901</v>
      </c>
      <c r="BV2992" s="97" t="s">
        <v>658</v>
      </c>
      <c r="BW2992" s="97" t="s">
        <v>1663</v>
      </c>
    </row>
    <row r="2993" spans="51:75" x14ac:dyDescent="0.3">
      <c r="AY2993" s="124" t="e">
        <f>VLOOKUP(C2993,#REF!, 2,FALSE)</f>
        <v>#REF!</v>
      </c>
      <c r="BM2993" s="97" t="s">
        <v>6902</v>
      </c>
      <c r="BN2993" s="97" t="s">
        <v>658</v>
      </c>
      <c r="BO2993" s="97" t="s">
        <v>6904</v>
      </c>
      <c r="BU2993" s="97" t="s">
        <v>6902</v>
      </c>
      <c r="BV2993" s="97" t="s">
        <v>658</v>
      </c>
      <c r="BW2993" s="97" t="s">
        <v>6904</v>
      </c>
    </row>
    <row r="2994" spans="51:75" x14ac:dyDescent="0.3">
      <c r="AY2994" s="124" t="e">
        <f>VLOOKUP(C2994,#REF!, 2,FALSE)</f>
        <v>#REF!</v>
      </c>
      <c r="BM2994" s="97" t="s">
        <v>6906</v>
      </c>
      <c r="BN2994" s="97" t="s">
        <v>616</v>
      </c>
      <c r="BO2994" s="97" t="s">
        <v>6907</v>
      </c>
      <c r="BU2994" s="97" t="s">
        <v>6906</v>
      </c>
      <c r="BV2994" s="97" t="s">
        <v>616</v>
      </c>
      <c r="BW2994" s="97" t="s">
        <v>6907</v>
      </c>
    </row>
    <row r="2995" spans="51:75" x14ac:dyDescent="0.3">
      <c r="AY2995" s="124" t="e">
        <f>VLOOKUP(C2995,#REF!, 2,FALSE)</f>
        <v>#REF!</v>
      </c>
      <c r="BM2995" s="97" t="s">
        <v>6908</v>
      </c>
      <c r="BN2995" s="97" t="s">
        <v>2979</v>
      </c>
      <c r="BO2995" s="97" t="s">
        <v>6909</v>
      </c>
      <c r="BU2995" s="97" t="s">
        <v>6908</v>
      </c>
      <c r="BV2995" s="97" t="s">
        <v>2979</v>
      </c>
      <c r="BW2995" s="97" t="s">
        <v>6909</v>
      </c>
    </row>
    <row r="2996" spans="51:75" x14ac:dyDescent="0.3">
      <c r="AY2996" s="124" t="e">
        <f>VLOOKUP(C2996,#REF!, 2,FALSE)</f>
        <v>#REF!</v>
      </c>
      <c r="BM2996" s="97" t="s">
        <v>6910</v>
      </c>
      <c r="BN2996" s="97" t="s">
        <v>3237</v>
      </c>
      <c r="BO2996" s="97" t="s">
        <v>6911</v>
      </c>
      <c r="BU2996" s="97" t="s">
        <v>6910</v>
      </c>
      <c r="BV2996" s="97" t="s">
        <v>3237</v>
      </c>
      <c r="BW2996" s="97" t="s">
        <v>6911</v>
      </c>
    </row>
    <row r="2997" spans="51:75" x14ac:dyDescent="0.3">
      <c r="AY2997" s="124" t="e">
        <f>VLOOKUP(C2997,#REF!, 2,FALSE)</f>
        <v>#REF!</v>
      </c>
      <c r="BM2997" s="97" t="s">
        <v>6912</v>
      </c>
      <c r="BN2997" s="97" t="s">
        <v>662</v>
      </c>
      <c r="BO2997" s="97" t="s">
        <v>6909</v>
      </c>
      <c r="BU2997" s="97" t="s">
        <v>6912</v>
      </c>
      <c r="BV2997" s="97" t="s">
        <v>662</v>
      </c>
      <c r="BW2997" s="97" t="s">
        <v>6909</v>
      </c>
    </row>
    <row r="2998" spans="51:75" x14ac:dyDescent="0.3">
      <c r="AY2998" s="124" t="e">
        <f>VLOOKUP(C2998,#REF!, 2,FALSE)</f>
        <v>#REF!</v>
      </c>
      <c r="BM2998" s="97" t="s">
        <v>6913</v>
      </c>
      <c r="BN2998" s="97" t="s">
        <v>662</v>
      </c>
      <c r="BO2998" s="97" t="s">
        <v>6914</v>
      </c>
      <c r="BU2998" s="97" t="s">
        <v>6913</v>
      </c>
      <c r="BV2998" s="97" t="s">
        <v>662</v>
      </c>
      <c r="BW2998" s="97" t="s">
        <v>6914</v>
      </c>
    </row>
    <row r="2999" spans="51:75" x14ac:dyDescent="0.3">
      <c r="AY2999" s="124" t="e">
        <f>VLOOKUP(C2999,#REF!, 2,FALSE)</f>
        <v>#REF!</v>
      </c>
      <c r="BM2999" s="97" t="s">
        <v>6916</v>
      </c>
      <c r="BN2999" s="97" t="s">
        <v>926</v>
      </c>
      <c r="BO2999" s="97" t="s">
        <v>6917</v>
      </c>
      <c r="BU2999" s="97" t="s">
        <v>6916</v>
      </c>
      <c r="BV2999" s="97" t="s">
        <v>926</v>
      </c>
      <c r="BW2999" s="97" t="s">
        <v>6917</v>
      </c>
    </row>
    <row r="3000" spans="51:75" x14ac:dyDescent="0.3">
      <c r="AY3000" s="124" t="e">
        <f>VLOOKUP(C3000,#REF!, 2,FALSE)</f>
        <v>#REF!</v>
      </c>
      <c r="BM3000" s="97" t="s">
        <v>6918</v>
      </c>
      <c r="BN3000" s="97" t="s">
        <v>662</v>
      </c>
      <c r="BO3000" s="97" t="s">
        <v>6919</v>
      </c>
      <c r="BU3000" s="97" t="s">
        <v>6918</v>
      </c>
      <c r="BV3000" s="97" t="s">
        <v>662</v>
      </c>
      <c r="BW3000" s="97" t="s">
        <v>6919</v>
      </c>
    </row>
    <row r="3001" spans="51:75" x14ac:dyDescent="0.3">
      <c r="AY3001" s="124" t="e">
        <f>VLOOKUP(C3001,#REF!, 2,FALSE)</f>
        <v>#REF!</v>
      </c>
      <c r="BM3001" s="97" t="s">
        <v>6920</v>
      </c>
      <c r="BN3001" s="97" t="s">
        <v>662</v>
      </c>
      <c r="BO3001" s="97" t="s">
        <v>6921</v>
      </c>
      <c r="BU3001" s="97" t="s">
        <v>6920</v>
      </c>
      <c r="BV3001" s="97" t="s">
        <v>662</v>
      </c>
      <c r="BW3001" s="97" t="s">
        <v>6921</v>
      </c>
    </row>
    <row r="3002" spans="51:75" x14ac:dyDescent="0.3">
      <c r="AY3002" s="124" t="e">
        <f>VLOOKUP(C3002,#REF!, 2,FALSE)</f>
        <v>#REF!</v>
      </c>
      <c r="BM3002" s="97" t="s">
        <v>6922</v>
      </c>
      <c r="BN3002" s="97" t="s">
        <v>613</v>
      </c>
      <c r="BO3002" s="97" t="s">
        <v>2983</v>
      </c>
      <c r="BU3002" s="97" t="s">
        <v>6922</v>
      </c>
      <c r="BV3002" s="97" t="s">
        <v>613</v>
      </c>
      <c r="BW3002" s="97" t="s">
        <v>2983</v>
      </c>
    </row>
    <row r="3003" spans="51:75" x14ac:dyDescent="0.3">
      <c r="AY3003" s="124" t="e">
        <f>VLOOKUP(C3003,#REF!, 2,FALSE)</f>
        <v>#REF!</v>
      </c>
      <c r="BM3003" s="97" t="s">
        <v>6924</v>
      </c>
      <c r="BN3003" s="97" t="s">
        <v>658</v>
      </c>
      <c r="BO3003" s="97" t="s">
        <v>5332</v>
      </c>
      <c r="BU3003" s="97" t="s">
        <v>6924</v>
      </c>
      <c r="BV3003" s="97" t="s">
        <v>658</v>
      </c>
      <c r="BW3003" s="97" t="s">
        <v>5332</v>
      </c>
    </row>
    <row r="3004" spans="51:75" x14ac:dyDescent="0.3">
      <c r="AY3004" s="124" t="e">
        <f>VLOOKUP(C3004,#REF!, 2,FALSE)</f>
        <v>#REF!</v>
      </c>
      <c r="BM3004" s="97" t="s">
        <v>6925</v>
      </c>
      <c r="BN3004" s="97" t="s">
        <v>625</v>
      </c>
      <c r="BO3004" s="97" t="s">
        <v>6926</v>
      </c>
      <c r="BU3004" s="97" t="s">
        <v>6925</v>
      </c>
      <c r="BV3004" s="97" t="s">
        <v>625</v>
      </c>
      <c r="BW3004" s="97" t="s">
        <v>6926</v>
      </c>
    </row>
    <row r="3005" spans="51:75" x14ac:dyDescent="0.3">
      <c r="AY3005" s="124" t="e">
        <f>VLOOKUP(C3005,#REF!, 2,FALSE)</f>
        <v>#REF!</v>
      </c>
      <c r="BM3005" s="97" t="s">
        <v>6927</v>
      </c>
      <c r="BN3005" s="97" t="s">
        <v>799</v>
      </c>
      <c r="BO3005" s="97" t="s">
        <v>6928</v>
      </c>
      <c r="BU3005" s="97" t="s">
        <v>6927</v>
      </c>
      <c r="BV3005" s="97" t="s">
        <v>799</v>
      </c>
      <c r="BW3005" s="97" t="s">
        <v>6928</v>
      </c>
    </row>
    <row r="3006" spans="51:75" x14ac:dyDescent="0.3">
      <c r="AY3006" s="124" t="e">
        <f>VLOOKUP(C3006,#REF!, 2,FALSE)</f>
        <v>#REF!</v>
      </c>
      <c r="BM3006" s="97" t="s">
        <v>6929</v>
      </c>
      <c r="BN3006" s="97" t="s">
        <v>16968</v>
      </c>
      <c r="BO3006" s="97" t="s">
        <v>770</v>
      </c>
      <c r="BU3006" s="97" t="s">
        <v>6929</v>
      </c>
      <c r="BV3006" s="97" t="s">
        <v>16968</v>
      </c>
      <c r="BW3006" s="97" t="s">
        <v>770</v>
      </c>
    </row>
    <row r="3007" spans="51:75" x14ac:dyDescent="0.3">
      <c r="AY3007" s="124" t="e">
        <f>VLOOKUP(C3007,#REF!, 2,FALSE)</f>
        <v>#REF!</v>
      </c>
      <c r="BM3007" s="97" t="s">
        <v>1250</v>
      </c>
      <c r="BN3007" s="97" t="s">
        <v>1279</v>
      </c>
      <c r="BO3007" s="97" t="s">
        <v>3909</v>
      </c>
      <c r="BU3007" s="97" t="s">
        <v>1250</v>
      </c>
      <c r="BV3007" s="97" t="s">
        <v>1279</v>
      </c>
      <c r="BW3007" s="97" t="s">
        <v>3909</v>
      </c>
    </row>
    <row r="3008" spans="51:75" x14ac:dyDescent="0.3">
      <c r="AY3008" s="124" t="e">
        <f>VLOOKUP(C3008,#REF!, 2,FALSE)</f>
        <v>#REF!</v>
      </c>
      <c r="BM3008" s="97" t="s">
        <v>1251</v>
      </c>
      <c r="BN3008" s="97" t="s">
        <v>1279</v>
      </c>
      <c r="BO3008" s="97" t="s">
        <v>6930</v>
      </c>
      <c r="BU3008" s="97" t="s">
        <v>1251</v>
      </c>
      <c r="BV3008" s="97" t="s">
        <v>1279</v>
      </c>
      <c r="BW3008" s="97" t="s">
        <v>6930</v>
      </c>
    </row>
    <row r="3009" spans="51:75" x14ac:dyDescent="0.3">
      <c r="AY3009" s="124" t="e">
        <f>VLOOKUP(C3009,#REF!, 2,FALSE)</f>
        <v>#REF!</v>
      </c>
      <c r="BM3009" s="97" t="s">
        <v>6932</v>
      </c>
      <c r="BN3009" s="97" t="s">
        <v>780</v>
      </c>
      <c r="BO3009" s="97" t="s">
        <v>6933</v>
      </c>
      <c r="BU3009" s="97" t="s">
        <v>6932</v>
      </c>
      <c r="BV3009" s="97" t="s">
        <v>780</v>
      </c>
      <c r="BW3009" s="97" t="s">
        <v>6933</v>
      </c>
    </row>
    <row r="3010" spans="51:75" x14ac:dyDescent="0.3">
      <c r="AY3010" s="124" t="e">
        <f>VLOOKUP(C3010,#REF!, 2,FALSE)</f>
        <v>#REF!</v>
      </c>
      <c r="BM3010" s="97" t="s">
        <v>6934</v>
      </c>
      <c r="BN3010" s="97" t="s">
        <v>16979</v>
      </c>
      <c r="BO3010" s="97" t="s">
        <v>6935</v>
      </c>
      <c r="BU3010" s="97" t="s">
        <v>6934</v>
      </c>
      <c r="BV3010" s="97" t="s">
        <v>16979</v>
      </c>
      <c r="BW3010" s="97" t="s">
        <v>6935</v>
      </c>
    </row>
    <row r="3011" spans="51:75" x14ac:dyDescent="0.3">
      <c r="AY3011" s="124" t="e">
        <f>VLOOKUP(C3011,#REF!, 2,FALSE)</f>
        <v>#REF!</v>
      </c>
      <c r="BM3011" s="97" t="s">
        <v>6936</v>
      </c>
      <c r="BN3011" s="97" t="s">
        <v>3000</v>
      </c>
      <c r="BO3011" s="97" t="s">
        <v>2983</v>
      </c>
      <c r="BU3011" s="97" t="s">
        <v>6936</v>
      </c>
      <c r="BV3011" s="97" t="s">
        <v>3000</v>
      </c>
      <c r="BW3011" s="97" t="s">
        <v>2983</v>
      </c>
    </row>
    <row r="3012" spans="51:75" x14ac:dyDescent="0.3">
      <c r="AY3012" s="124" t="e">
        <f>VLOOKUP(C3012,#REF!, 2,FALSE)</f>
        <v>#REF!</v>
      </c>
      <c r="BM3012" s="97" t="s">
        <v>6938</v>
      </c>
      <c r="BN3012" s="97" t="s">
        <v>849</v>
      </c>
      <c r="BO3012" s="97" t="s">
        <v>6939</v>
      </c>
      <c r="BU3012" s="97" t="s">
        <v>6938</v>
      </c>
      <c r="BV3012" s="97" t="s">
        <v>849</v>
      </c>
      <c r="BW3012" s="97" t="s">
        <v>6939</v>
      </c>
    </row>
    <row r="3013" spans="51:75" x14ac:dyDescent="0.3">
      <c r="AY3013" s="124" t="e">
        <f>VLOOKUP(C3013,#REF!, 2,FALSE)</f>
        <v>#REF!</v>
      </c>
      <c r="BM3013" s="97" t="s">
        <v>6940</v>
      </c>
      <c r="BN3013" s="97" t="s">
        <v>3026</v>
      </c>
      <c r="BO3013" s="97" t="s">
        <v>4139</v>
      </c>
      <c r="BU3013" s="97" t="s">
        <v>6940</v>
      </c>
      <c r="BV3013" s="97" t="s">
        <v>3026</v>
      </c>
      <c r="BW3013" s="97" t="s">
        <v>4139</v>
      </c>
    </row>
    <row r="3014" spans="51:75" x14ac:dyDescent="0.3">
      <c r="AY3014" s="124" t="e">
        <f>VLOOKUP(C3014,#REF!, 2,FALSE)</f>
        <v>#REF!</v>
      </c>
      <c r="BM3014" s="97" t="s">
        <v>6941</v>
      </c>
      <c r="BN3014" s="97" t="s">
        <v>3000</v>
      </c>
      <c r="BO3014" s="97" t="s">
        <v>6942</v>
      </c>
      <c r="BU3014" s="97" t="s">
        <v>6941</v>
      </c>
      <c r="BV3014" s="97" t="s">
        <v>3000</v>
      </c>
      <c r="BW3014" s="97" t="s">
        <v>6942</v>
      </c>
    </row>
    <row r="3015" spans="51:75" x14ac:dyDescent="0.3">
      <c r="AY3015" s="124" t="e">
        <f>VLOOKUP(C3015,#REF!, 2,FALSE)</f>
        <v>#REF!</v>
      </c>
      <c r="BM3015" s="97" t="s">
        <v>6943</v>
      </c>
      <c r="BN3015" s="97" t="s">
        <v>3085</v>
      </c>
      <c r="BO3015" s="97" t="s">
        <v>6944</v>
      </c>
      <c r="BU3015" s="97" t="s">
        <v>6943</v>
      </c>
      <c r="BV3015" s="97" t="s">
        <v>3085</v>
      </c>
      <c r="BW3015" s="97" t="s">
        <v>6944</v>
      </c>
    </row>
    <row r="3016" spans="51:75" x14ac:dyDescent="0.3">
      <c r="AY3016" s="124" t="e">
        <f>VLOOKUP(C3016,#REF!, 2,FALSE)</f>
        <v>#REF!</v>
      </c>
      <c r="BM3016" s="97" t="s">
        <v>6946</v>
      </c>
      <c r="BN3016" s="97" t="s">
        <v>1342</v>
      </c>
      <c r="BO3016" s="97" t="s">
        <v>6947</v>
      </c>
      <c r="BU3016" s="97" t="s">
        <v>6946</v>
      </c>
      <c r="BV3016" s="97" t="s">
        <v>1342</v>
      </c>
      <c r="BW3016" s="97" t="s">
        <v>6947</v>
      </c>
    </row>
    <row r="3017" spans="51:75" x14ac:dyDescent="0.3">
      <c r="AY3017" s="124" t="e">
        <f>VLOOKUP(C3017,#REF!, 2,FALSE)</f>
        <v>#REF!</v>
      </c>
      <c r="BM3017" s="97" t="s">
        <v>6948</v>
      </c>
      <c r="BN3017" s="97" t="s">
        <v>1342</v>
      </c>
      <c r="BO3017" s="97" t="s">
        <v>6949</v>
      </c>
      <c r="BU3017" s="97" t="s">
        <v>6948</v>
      </c>
      <c r="BV3017" s="97" t="s">
        <v>1342</v>
      </c>
      <c r="BW3017" s="97" t="s">
        <v>6949</v>
      </c>
    </row>
    <row r="3018" spans="51:75" x14ac:dyDescent="0.3">
      <c r="AY3018" s="124" t="e">
        <f>VLOOKUP(C3018,#REF!, 2,FALSE)</f>
        <v>#REF!</v>
      </c>
      <c r="BM3018" s="97" t="s">
        <v>1252</v>
      </c>
      <c r="BN3018" s="97" t="s">
        <v>3003</v>
      </c>
      <c r="BO3018" s="97" t="s">
        <v>5861</v>
      </c>
      <c r="BU3018" s="97" t="s">
        <v>1252</v>
      </c>
      <c r="BV3018" s="97" t="s">
        <v>3003</v>
      </c>
      <c r="BW3018" s="97" t="s">
        <v>5861</v>
      </c>
    </row>
    <row r="3019" spans="51:75" x14ac:dyDescent="0.3">
      <c r="AY3019" s="124" t="e">
        <f>VLOOKUP(C3019,#REF!, 2,FALSE)</f>
        <v>#REF!</v>
      </c>
      <c r="BM3019" s="97" t="s">
        <v>176</v>
      </c>
      <c r="BN3019" s="97" t="s">
        <v>3191</v>
      </c>
      <c r="BO3019" s="97" t="s">
        <v>5673</v>
      </c>
      <c r="BU3019" s="97" t="s">
        <v>176</v>
      </c>
      <c r="BV3019" s="97" t="s">
        <v>3191</v>
      </c>
      <c r="BW3019" s="97" t="s">
        <v>5673</v>
      </c>
    </row>
    <row r="3020" spans="51:75" x14ac:dyDescent="0.3">
      <c r="AY3020" s="124" t="e">
        <f>VLOOKUP(C3020,#REF!, 2,FALSE)</f>
        <v>#REF!</v>
      </c>
      <c r="BM3020" s="97" t="s">
        <v>6950</v>
      </c>
      <c r="BN3020" s="97" t="s">
        <v>623</v>
      </c>
      <c r="BO3020" s="97" t="s">
        <v>6158</v>
      </c>
      <c r="BU3020" s="97" t="s">
        <v>6950</v>
      </c>
      <c r="BV3020" s="97" t="s">
        <v>623</v>
      </c>
      <c r="BW3020" s="97" t="s">
        <v>6158</v>
      </c>
    </row>
    <row r="3021" spans="51:75" x14ac:dyDescent="0.3">
      <c r="AY3021" s="124" t="e">
        <f>VLOOKUP(C3021,#REF!, 2,FALSE)</f>
        <v>#REF!</v>
      </c>
      <c r="BM3021" s="97" t="s">
        <v>6951</v>
      </c>
      <c r="BN3021" s="97" t="s">
        <v>3003</v>
      </c>
      <c r="BO3021" s="97" t="s">
        <v>4013</v>
      </c>
      <c r="BU3021" s="97" t="s">
        <v>6951</v>
      </c>
      <c r="BV3021" s="97" t="s">
        <v>3003</v>
      </c>
      <c r="BW3021" s="97" t="s">
        <v>4013</v>
      </c>
    </row>
    <row r="3022" spans="51:75" x14ac:dyDescent="0.3">
      <c r="AY3022" s="124" t="e">
        <f>VLOOKUP(C3022,#REF!, 2,FALSE)</f>
        <v>#REF!</v>
      </c>
      <c r="BM3022" s="97" t="s">
        <v>6953</v>
      </c>
      <c r="BN3022" s="97" t="s">
        <v>16973</v>
      </c>
      <c r="BO3022" s="97" t="s">
        <v>5248</v>
      </c>
      <c r="BU3022" s="97" t="s">
        <v>6953</v>
      </c>
      <c r="BV3022" s="97" t="s">
        <v>16973</v>
      </c>
      <c r="BW3022" s="97" t="s">
        <v>5248</v>
      </c>
    </row>
    <row r="3023" spans="51:75" x14ac:dyDescent="0.3">
      <c r="AY3023" s="124" t="e">
        <f>VLOOKUP(C3023,#REF!, 2,FALSE)</f>
        <v>#REF!</v>
      </c>
      <c r="BM3023" s="97" t="s">
        <v>6954</v>
      </c>
      <c r="BN3023" s="97" t="s">
        <v>16973</v>
      </c>
      <c r="BO3023" s="97" t="s">
        <v>1270</v>
      </c>
      <c r="BU3023" s="97" t="s">
        <v>6954</v>
      </c>
      <c r="BV3023" s="97" t="s">
        <v>16973</v>
      </c>
      <c r="BW3023" s="97" t="s">
        <v>1270</v>
      </c>
    </row>
    <row r="3024" spans="51:75" x14ac:dyDescent="0.3">
      <c r="AY3024" s="124" t="e">
        <f>VLOOKUP(C3024,#REF!, 2,FALSE)</f>
        <v>#REF!</v>
      </c>
      <c r="BM3024" s="97" t="s">
        <v>6955</v>
      </c>
      <c r="BN3024" s="97" t="s">
        <v>16973</v>
      </c>
      <c r="BO3024" s="97" t="s">
        <v>770</v>
      </c>
      <c r="BU3024" s="97" t="s">
        <v>6955</v>
      </c>
      <c r="BV3024" s="97" t="s">
        <v>16973</v>
      </c>
      <c r="BW3024" s="97" t="s">
        <v>770</v>
      </c>
    </row>
    <row r="3025" spans="51:75" x14ac:dyDescent="0.3">
      <c r="AY3025" s="124" t="e">
        <f>VLOOKUP(C3025,#REF!, 2,FALSE)</f>
        <v>#REF!</v>
      </c>
      <c r="BM3025" s="97" t="s">
        <v>6956</v>
      </c>
      <c r="BN3025" s="97" t="s">
        <v>2983</v>
      </c>
      <c r="BO3025" s="97" t="s">
        <v>2983</v>
      </c>
      <c r="BU3025" s="97" t="s">
        <v>6956</v>
      </c>
      <c r="BV3025" s="97" t="s">
        <v>2983</v>
      </c>
      <c r="BW3025" s="97" t="s">
        <v>2983</v>
      </c>
    </row>
    <row r="3026" spans="51:75" x14ac:dyDescent="0.3">
      <c r="AY3026" s="124" t="e">
        <f>VLOOKUP(C3026,#REF!, 2,FALSE)</f>
        <v>#REF!</v>
      </c>
      <c r="BM3026" s="97" t="s">
        <v>6957</v>
      </c>
      <c r="BN3026" s="97" t="s">
        <v>2983</v>
      </c>
      <c r="BO3026" s="97" t="s">
        <v>2983</v>
      </c>
      <c r="BU3026" s="97" t="s">
        <v>6957</v>
      </c>
      <c r="BV3026" s="97" t="s">
        <v>2983</v>
      </c>
      <c r="BW3026" s="97" t="s">
        <v>2983</v>
      </c>
    </row>
    <row r="3027" spans="51:75" x14ac:dyDescent="0.3">
      <c r="AY3027" s="124" t="e">
        <f>VLOOKUP(C3027,#REF!, 2,FALSE)</f>
        <v>#REF!</v>
      </c>
      <c r="BM3027" s="97" t="s">
        <v>6958</v>
      </c>
      <c r="BN3027" s="97" t="s">
        <v>2983</v>
      </c>
      <c r="BO3027" s="97" t="s">
        <v>2983</v>
      </c>
      <c r="BU3027" s="97" t="s">
        <v>6958</v>
      </c>
      <c r="BV3027" s="97" t="s">
        <v>2983</v>
      </c>
      <c r="BW3027" s="97" t="s">
        <v>2983</v>
      </c>
    </row>
    <row r="3028" spans="51:75" x14ac:dyDescent="0.3">
      <c r="AY3028" s="124" t="e">
        <f>VLOOKUP(C3028,#REF!, 2,FALSE)</f>
        <v>#REF!</v>
      </c>
      <c r="BM3028" s="97" t="s">
        <v>6959</v>
      </c>
      <c r="BN3028" s="97" t="s">
        <v>3191</v>
      </c>
      <c r="BO3028" s="97" t="s">
        <v>3130</v>
      </c>
      <c r="BU3028" s="97" t="s">
        <v>6959</v>
      </c>
      <c r="BV3028" s="97" t="s">
        <v>3191</v>
      </c>
      <c r="BW3028" s="97" t="s">
        <v>3130</v>
      </c>
    </row>
    <row r="3029" spans="51:75" x14ac:dyDescent="0.3">
      <c r="AY3029" s="124" t="e">
        <f>VLOOKUP(C3029,#REF!, 2,FALSE)</f>
        <v>#REF!</v>
      </c>
      <c r="BM3029" s="97" t="s">
        <v>6960</v>
      </c>
      <c r="BN3029" s="97" t="s">
        <v>631</v>
      </c>
      <c r="BO3029" s="97" t="s">
        <v>6961</v>
      </c>
      <c r="BU3029" s="97" t="s">
        <v>6960</v>
      </c>
      <c r="BV3029" s="97" t="s">
        <v>631</v>
      </c>
      <c r="BW3029" s="97" t="s">
        <v>6961</v>
      </c>
    </row>
    <row r="3030" spans="51:75" x14ac:dyDescent="0.3">
      <c r="AY3030" s="124" t="e">
        <f>VLOOKUP(C3030,#REF!, 2,FALSE)</f>
        <v>#REF!</v>
      </c>
      <c r="BM3030" s="97" t="s">
        <v>6962</v>
      </c>
      <c r="BN3030" s="97" t="s">
        <v>3026</v>
      </c>
      <c r="BO3030" s="97" t="s">
        <v>1693</v>
      </c>
      <c r="BU3030" s="97" t="s">
        <v>6962</v>
      </c>
      <c r="BV3030" s="97" t="s">
        <v>3026</v>
      </c>
      <c r="BW3030" s="97" t="s">
        <v>1693</v>
      </c>
    </row>
    <row r="3031" spans="51:75" x14ac:dyDescent="0.3">
      <c r="AY3031" s="124" t="e">
        <f>VLOOKUP(C3031,#REF!, 2,FALSE)</f>
        <v>#REF!</v>
      </c>
      <c r="BM3031" s="97" t="s">
        <v>6963</v>
      </c>
      <c r="BN3031" s="97" t="s">
        <v>666</v>
      </c>
      <c r="BO3031" s="97" t="s">
        <v>1693</v>
      </c>
      <c r="BU3031" s="97" t="s">
        <v>6963</v>
      </c>
      <c r="BV3031" s="97" t="s">
        <v>666</v>
      </c>
      <c r="BW3031" s="97" t="s">
        <v>1693</v>
      </c>
    </row>
    <row r="3032" spans="51:75" x14ac:dyDescent="0.3">
      <c r="AY3032" s="124" t="e">
        <f>VLOOKUP(C3032,#REF!, 2,FALSE)</f>
        <v>#REF!</v>
      </c>
      <c r="BM3032" s="97" t="s">
        <v>6964</v>
      </c>
      <c r="BN3032" s="97" t="s">
        <v>16968</v>
      </c>
      <c r="BO3032" s="97" t="s">
        <v>4521</v>
      </c>
      <c r="BU3032" s="97" t="s">
        <v>6964</v>
      </c>
      <c r="BV3032" s="97" t="s">
        <v>16968</v>
      </c>
      <c r="BW3032" s="97" t="s">
        <v>4521</v>
      </c>
    </row>
    <row r="3033" spans="51:75" x14ac:dyDescent="0.3">
      <c r="AY3033" s="124" t="e">
        <f>VLOOKUP(C3033,#REF!, 2,FALSE)</f>
        <v>#REF!</v>
      </c>
      <c r="BM3033" s="97" t="s">
        <v>6965</v>
      </c>
      <c r="BN3033" s="97" t="s">
        <v>3191</v>
      </c>
      <c r="BO3033" s="97" t="s">
        <v>770</v>
      </c>
      <c r="BU3033" s="97" t="s">
        <v>6965</v>
      </c>
      <c r="BV3033" s="97" t="s">
        <v>3191</v>
      </c>
      <c r="BW3033" s="97" t="s">
        <v>770</v>
      </c>
    </row>
    <row r="3034" spans="51:75" x14ac:dyDescent="0.3">
      <c r="AY3034" s="124" t="e">
        <f>VLOOKUP(C3034,#REF!, 2,FALSE)</f>
        <v>#REF!</v>
      </c>
      <c r="BM3034" s="97" t="s">
        <v>1253</v>
      </c>
      <c r="BN3034" s="97" t="s">
        <v>3191</v>
      </c>
      <c r="BO3034" s="97" t="s">
        <v>6966</v>
      </c>
      <c r="BU3034" s="97" t="s">
        <v>1253</v>
      </c>
      <c r="BV3034" s="97" t="s">
        <v>3191</v>
      </c>
      <c r="BW3034" s="97" t="s">
        <v>6966</v>
      </c>
    </row>
    <row r="3035" spans="51:75" x14ac:dyDescent="0.3">
      <c r="AY3035" s="124" t="e">
        <f>VLOOKUP(C3035,#REF!, 2,FALSE)</f>
        <v>#REF!</v>
      </c>
      <c r="BM3035" s="97" t="s">
        <v>6967</v>
      </c>
      <c r="BN3035" s="97" t="s">
        <v>3191</v>
      </c>
      <c r="BO3035" s="97" t="s">
        <v>5723</v>
      </c>
      <c r="BU3035" s="97" t="s">
        <v>6967</v>
      </c>
      <c r="BV3035" s="97" t="s">
        <v>3191</v>
      </c>
      <c r="BW3035" s="97" t="s">
        <v>5723</v>
      </c>
    </row>
    <row r="3036" spans="51:75" x14ac:dyDescent="0.3">
      <c r="AY3036" s="124" t="e">
        <f>VLOOKUP(C3036,#REF!, 2,FALSE)</f>
        <v>#REF!</v>
      </c>
      <c r="BM3036" s="97" t="s">
        <v>6968</v>
      </c>
      <c r="BN3036" s="97" t="s">
        <v>666</v>
      </c>
      <c r="BO3036" s="97" t="s">
        <v>1693</v>
      </c>
      <c r="BU3036" s="97" t="s">
        <v>6968</v>
      </c>
      <c r="BV3036" s="97" t="s">
        <v>666</v>
      </c>
      <c r="BW3036" s="97" t="s">
        <v>1693</v>
      </c>
    </row>
    <row r="3037" spans="51:75" x14ac:dyDescent="0.3">
      <c r="AY3037" s="124" t="e">
        <f>VLOOKUP(C3037,#REF!, 2,FALSE)</f>
        <v>#REF!</v>
      </c>
      <c r="BM3037" s="97" t="s">
        <v>6969</v>
      </c>
      <c r="BN3037" s="97" t="s">
        <v>16968</v>
      </c>
      <c r="BO3037" s="97" t="s">
        <v>770</v>
      </c>
      <c r="BU3037" s="97" t="s">
        <v>6969</v>
      </c>
      <c r="BV3037" s="97" t="s">
        <v>16968</v>
      </c>
      <c r="BW3037" s="97" t="s">
        <v>770</v>
      </c>
    </row>
    <row r="3038" spans="51:75" x14ac:dyDescent="0.3">
      <c r="AY3038" s="124" t="e">
        <f>VLOOKUP(C3038,#REF!, 2,FALSE)</f>
        <v>#REF!</v>
      </c>
      <c r="BM3038" s="97" t="s">
        <v>6970</v>
      </c>
      <c r="BN3038" s="97" t="s">
        <v>3085</v>
      </c>
      <c r="BO3038" s="97" t="s">
        <v>6971</v>
      </c>
      <c r="BU3038" s="97" t="s">
        <v>6970</v>
      </c>
      <c r="BV3038" s="97" t="s">
        <v>3085</v>
      </c>
      <c r="BW3038" s="97" t="s">
        <v>6971</v>
      </c>
    </row>
    <row r="3039" spans="51:75" x14ac:dyDescent="0.3">
      <c r="AY3039" s="124" t="e">
        <f>VLOOKUP(C3039,#REF!, 2,FALSE)</f>
        <v>#REF!</v>
      </c>
      <c r="BM3039" s="97" t="s">
        <v>6972</v>
      </c>
      <c r="BN3039" s="97" t="s">
        <v>3081</v>
      </c>
      <c r="BO3039" s="97" t="s">
        <v>2983</v>
      </c>
      <c r="BU3039" s="97" t="s">
        <v>6972</v>
      </c>
      <c r="BV3039" s="97" t="s">
        <v>3081</v>
      </c>
      <c r="BW3039" s="97" t="s">
        <v>2983</v>
      </c>
    </row>
    <row r="3040" spans="51:75" x14ac:dyDescent="0.3">
      <c r="AY3040" s="124" t="e">
        <f>VLOOKUP(C3040,#REF!, 2,FALSE)</f>
        <v>#REF!</v>
      </c>
      <c r="BM3040" s="97" t="s">
        <v>6973</v>
      </c>
      <c r="BN3040" s="97" t="s">
        <v>3081</v>
      </c>
      <c r="BO3040" s="97" t="s">
        <v>6974</v>
      </c>
      <c r="BU3040" s="97" t="s">
        <v>6973</v>
      </c>
      <c r="BV3040" s="97" t="s">
        <v>3081</v>
      </c>
      <c r="BW3040" s="97" t="s">
        <v>6974</v>
      </c>
    </row>
    <row r="3041" spans="51:75" x14ac:dyDescent="0.3">
      <c r="AY3041" s="124" t="e">
        <f>VLOOKUP(C3041,#REF!, 2,FALSE)</f>
        <v>#REF!</v>
      </c>
      <c r="BM3041" s="97" t="s">
        <v>6975</v>
      </c>
      <c r="BN3041" s="97" t="s">
        <v>3043</v>
      </c>
      <c r="BO3041" s="97" t="s">
        <v>2983</v>
      </c>
      <c r="BU3041" s="97" t="s">
        <v>6975</v>
      </c>
      <c r="BV3041" s="97" t="s">
        <v>3043</v>
      </c>
      <c r="BW3041" s="97" t="s">
        <v>2983</v>
      </c>
    </row>
    <row r="3042" spans="51:75" x14ac:dyDescent="0.3">
      <c r="AY3042" s="124" t="e">
        <f>VLOOKUP(C3042,#REF!, 2,FALSE)</f>
        <v>#REF!</v>
      </c>
      <c r="BM3042" s="97" t="s">
        <v>6976</v>
      </c>
      <c r="BN3042" s="97" t="s">
        <v>1342</v>
      </c>
      <c r="BO3042" s="97" t="s">
        <v>6977</v>
      </c>
      <c r="BU3042" s="97" t="s">
        <v>6976</v>
      </c>
      <c r="BV3042" s="97" t="s">
        <v>1342</v>
      </c>
      <c r="BW3042" s="97" t="s">
        <v>6977</v>
      </c>
    </row>
    <row r="3043" spans="51:75" x14ac:dyDescent="0.3">
      <c r="AY3043" s="124" t="e">
        <f>VLOOKUP(C3043,#REF!, 2,FALSE)</f>
        <v>#REF!</v>
      </c>
      <c r="BM3043" s="97" t="s">
        <v>6978</v>
      </c>
      <c r="BN3043" s="97" t="s">
        <v>3191</v>
      </c>
      <c r="BO3043" s="97" t="s">
        <v>5055</v>
      </c>
      <c r="BU3043" s="97" t="s">
        <v>6978</v>
      </c>
      <c r="BV3043" s="97" t="s">
        <v>3191</v>
      </c>
      <c r="BW3043" s="97" t="s">
        <v>5055</v>
      </c>
    </row>
    <row r="3044" spans="51:75" x14ac:dyDescent="0.3">
      <c r="AY3044" s="124" t="e">
        <f>VLOOKUP(C3044,#REF!, 2,FALSE)</f>
        <v>#REF!</v>
      </c>
      <c r="BM3044" s="97" t="s">
        <v>6979</v>
      </c>
      <c r="BN3044" s="97" t="s">
        <v>780</v>
      </c>
      <c r="BO3044" s="97" t="s">
        <v>4680</v>
      </c>
      <c r="BU3044" s="97" t="s">
        <v>6979</v>
      </c>
      <c r="BV3044" s="97" t="s">
        <v>780</v>
      </c>
      <c r="BW3044" s="97" t="s">
        <v>4680</v>
      </c>
    </row>
    <row r="3045" spans="51:75" x14ac:dyDescent="0.3">
      <c r="AY3045" s="124" t="e">
        <f>VLOOKUP(C3045,#REF!, 2,FALSE)</f>
        <v>#REF!</v>
      </c>
      <c r="BM3045" s="97" t="s">
        <v>6980</v>
      </c>
      <c r="BN3045" s="97" t="s">
        <v>3191</v>
      </c>
      <c r="BO3045" s="97" t="s">
        <v>6654</v>
      </c>
      <c r="BU3045" s="97" t="s">
        <v>6980</v>
      </c>
      <c r="BV3045" s="97" t="s">
        <v>3191</v>
      </c>
      <c r="BW3045" s="97" t="s">
        <v>6654</v>
      </c>
    </row>
    <row r="3046" spans="51:75" x14ac:dyDescent="0.3">
      <c r="AY3046" s="124" t="e">
        <f>VLOOKUP(C3046,#REF!, 2,FALSE)</f>
        <v>#REF!</v>
      </c>
      <c r="BM3046" s="97" t="s">
        <v>6981</v>
      </c>
      <c r="BN3046" s="97" t="s">
        <v>3191</v>
      </c>
      <c r="BO3046" s="97" t="s">
        <v>2983</v>
      </c>
      <c r="BU3046" s="97" t="s">
        <v>6981</v>
      </c>
      <c r="BV3046" s="97" t="s">
        <v>3191</v>
      </c>
      <c r="BW3046" s="97" t="s">
        <v>2983</v>
      </c>
    </row>
    <row r="3047" spans="51:75" x14ac:dyDescent="0.3">
      <c r="AY3047" s="124" t="e">
        <f>VLOOKUP(C3047,#REF!, 2,FALSE)</f>
        <v>#REF!</v>
      </c>
      <c r="BM3047" s="97" t="s">
        <v>6983</v>
      </c>
      <c r="BN3047" s="97" t="s">
        <v>661</v>
      </c>
      <c r="BO3047" s="97" t="s">
        <v>6984</v>
      </c>
      <c r="BU3047" s="97" t="s">
        <v>6983</v>
      </c>
      <c r="BV3047" s="97" t="s">
        <v>661</v>
      </c>
      <c r="BW3047" s="97" t="s">
        <v>6984</v>
      </c>
    </row>
    <row r="3048" spans="51:75" x14ac:dyDescent="0.3">
      <c r="AY3048" s="124" t="e">
        <f>VLOOKUP(C3048,#REF!, 2,FALSE)</f>
        <v>#REF!</v>
      </c>
      <c r="BM3048" s="97" t="s">
        <v>6985</v>
      </c>
      <c r="BN3048" s="97" t="s">
        <v>2979</v>
      </c>
      <c r="BO3048" s="97" t="s">
        <v>6986</v>
      </c>
      <c r="BU3048" s="97" t="s">
        <v>6985</v>
      </c>
      <c r="BV3048" s="97" t="s">
        <v>2979</v>
      </c>
      <c r="BW3048" s="97" t="s">
        <v>6986</v>
      </c>
    </row>
    <row r="3049" spans="51:75" x14ac:dyDescent="0.3">
      <c r="AY3049" s="124" t="e">
        <f>VLOOKUP(C3049,#REF!, 2,FALSE)</f>
        <v>#REF!</v>
      </c>
      <c r="BM3049" s="97" t="s">
        <v>6987</v>
      </c>
      <c r="BN3049" s="97" t="s">
        <v>3191</v>
      </c>
      <c r="BO3049" s="97" t="s">
        <v>6988</v>
      </c>
      <c r="BU3049" s="97" t="s">
        <v>6987</v>
      </c>
      <c r="BV3049" s="97" t="s">
        <v>3191</v>
      </c>
      <c r="BW3049" s="97" t="s">
        <v>6988</v>
      </c>
    </row>
    <row r="3050" spans="51:75" x14ac:dyDescent="0.3">
      <c r="AY3050" s="124" t="e">
        <f>VLOOKUP(C3050,#REF!, 2,FALSE)</f>
        <v>#REF!</v>
      </c>
      <c r="BM3050" s="97" t="s">
        <v>6989</v>
      </c>
      <c r="BN3050" s="97" t="s">
        <v>1342</v>
      </c>
      <c r="BO3050" s="97" t="s">
        <v>6990</v>
      </c>
      <c r="BU3050" s="97" t="s">
        <v>6989</v>
      </c>
      <c r="BV3050" s="97" t="s">
        <v>1342</v>
      </c>
      <c r="BW3050" s="97" t="s">
        <v>6990</v>
      </c>
    </row>
    <row r="3051" spans="51:75" x14ac:dyDescent="0.3">
      <c r="AY3051" s="124" t="e">
        <f>VLOOKUP(C3051,#REF!, 2,FALSE)</f>
        <v>#REF!</v>
      </c>
      <c r="BM3051" s="97" t="s">
        <v>6991</v>
      </c>
      <c r="BN3051" s="97" t="s">
        <v>623</v>
      </c>
      <c r="BO3051" s="97" t="s">
        <v>6992</v>
      </c>
      <c r="BU3051" s="97" t="s">
        <v>6991</v>
      </c>
      <c r="BV3051" s="97" t="s">
        <v>623</v>
      </c>
      <c r="BW3051" s="97" t="s">
        <v>6992</v>
      </c>
    </row>
    <row r="3052" spans="51:75" x14ac:dyDescent="0.3">
      <c r="AY3052" s="124" t="e">
        <f>VLOOKUP(C3052,#REF!, 2,FALSE)</f>
        <v>#REF!</v>
      </c>
      <c r="BM3052" s="97" t="s">
        <v>6993</v>
      </c>
      <c r="BN3052" s="97" t="s">
        <v>3081</v>
      </c>
      <c r="BO3052" s="97" t="s">
        <v>6994</v>
      </c>
      <c r="BU3052" s="97" t="s">
        <v>6993</v>
      </c>
      <c r="BV3052" s="97" t="s">
        <v>3081</v>
      </c>
      <c r="BW3052" s="97" t="s">
        <v>6994</v>
      </c>
    </row>
    <row r="3053" spans="51:75" x14ac:dyDescent="0.3">
      <c r="AY3053" s="124" t="e">
        <f>VLOOKUP(C3053,#REF!, 2,FALSE)</f>
        <v>#REF!</v>
      </c>
      <c r="BM3053" s="97" t="s">
        <v>6995</v>
      </c>
      <c r="BN3053" s="97" t="s">
        <v>3191</v>
      </c>
      <c r="BO3053" s="97" t="s">
        <v>2983</v>
      </c>
      <c r="BU3053" s="97" t="s">
        <v>6995</v>
      </c>
      <c r="BV3053" s="97" t="s">
        <v>3191</v>
      </c>
      <c r="BW3053" s="97" t="s">
        <v>2983</v>
      </c>
    </row>
    <row r="3054" spans="51:75" x14ac:dyDescent="0.3">
      <c r="AY3054" s="124" t="e">
        <f>VLOOKUP(C3054,#REF!, 2,FALSE)</f>
        <v>#REF!</v>
      </c>
      <c r="BM3054" s="97" t="s">
        <v>6996</v>
      </c>
      <c r="BN3054" s="97" t="s">
        <v>3003</v>
      </c>
      <c r="BO3054" s="97" t="s">
        <v>4815</v>
      </c>
      <c r="BU3054" s="97" t="s">
        <v>6996</v>
      </c>
      <c r="BV3054" s="97" t="s">
        <v>3003</v>
      </c>
      <c r="BW3054" s="97" t="s">
        <v>4815</v>
      </c>
    </row>
    <row r="3055" spans="51:75" x14ac:dyDescent="0.3">
      <c r="AY3055" s="124" t="e">
        <f>VLOOKUP(C3055,#REF!, 2,FALSE)</f>
        <v>#REF!</v>
      </c>
      <c r="BM3055" s="97" t="s">
        <v>6997</v>
      </c>
      <c r="BN3055" s="97" t="s">
        <v>2983</v>
      </c>
      <c r="BO3055" s="97" t="s">
        <v>2983</v>
      </c>
      <c r="BU3055" s="97" t="s">
        <v>6997</v>
      </c>
      <c r="BV3055" s="97" t="s">
        <v>2983</v>
      </c>
      <c r="BW3055" s="97" t="s">
        <v>2983</v>
      </c>
    </row>
    <row r="3056" spans="51:75" x14ac:dyDescent="0.3">
      <c r="AY3056" s="124" t="e">
        <f>VLOOKUP(C3056,#REF!, 2,FALSE)</f>
        <v>#REF!</v>
      </c>
      <c r="BM3056" s="97" t="s">
        <v>6998</v>
      </c>
      <c r="BN3056" s="97" t="s">
        <v>3191</v>
      </c>
      <c r="BO3056" s="97" t="s">
        <v>6994</v>
      </c>
      <c r="BU3056" s="97" t="s">
        <v>6998</v>
      </c>
      <c r="BV3056" s="97" t="s">
        <v>3191</v>
      </c>
      <c r="BW3056" s="97" t="s">
        <v>6994</v>
      </c>
    </row>
    <row r="3057" spans="51:75" x14ac:dyDescent="0.3">
      <c r="AY3057" s="124" t="e">
        <f>VLOOKUP(C3057,#REF!, 2,FALSE)</f>
        <v>#REF!</v>
      </c>
      <c r="BM3057" s="97" t="s">
        <v>6999</v>
      </c>
      <c r="BN3057" s="97" t="s">
        <v>3043</v>
      </c>
      <c r="BO3057" s="97" t="s">
        <v>7000</v>
      </c>
      <c r="BU3057" s="97" t="s">
        <v>6999</v>
      </c>
      <c r="BV3057" s="97" t="s">
        <v>3043</v>
      </c>
      <c r="BW3057" s="97" t="s">
        <v>7000</v>
      </c>
    </row>
    <row r="3058" spans="51:75" x14ac:dyDescent="0.3">
      <c r="AY3058" s="124" t="e">
        <f>VLOOKUP(C3058,#REF!, 2,FALSE)</f>
        <v>#REF!</v>
      </c>
      <c r="BM3058" s="97" t="s">
        <v>7001</v>
      </c>
      <c r="BN3058" s="97" t="s">
        <v>3191</v>
      </c>
      <c r="BO3058" s="97" t="s">
        <v>2983</v>
      </c>
      <c r="BU3058" s="97" t="s">
        <v>7001</v>
      </c>
      <c r="BV3058" s="97" t="s">
        <v>3191</v>
      </c>
      <c r="BW3058" s="97" t="s">
        <v>2983</v>
      </c>
    </row>
    <row r="3059" spans="51:75" x14ac:dyDescent="0.3">
      <c r="AY3059" s="124" t="e">
        <f>VLOOKUP(C3059,#REF!, 2,FALSE)</f>
        <v>#REF!</v>
      </c>
      <c r="BM3059" s="97" t="s">
        <v>7002</v>
      </c>
      <c r="BN3059" s="97" t="s">
        <v>3191</v>
      </c>
      <c r="BO3059" s="97" t="s">
        <v>2983</v>
      </c>
      <c r="BU3059" s="97" t="s">
        <v>7002</v>
      </c>
      <c r="BV3059" s="97" t="s">
        <v>3191</v>
      </c>
      <c r="BW3059" s="97" t="s">
        <v>2983</v>
      </c>
    </row>
    <row r="3060" spans="51:75" x14ac:dyDescent="0.3">
      <c r="AY3060" s="124" t="e">
        <f>VLOOKUP(C3060,#REF!, 2,FALSE)</f>
        <v>#REF!</v>
      </c>
      <c r="BM3060" s="97" t="s">
        <v>7003</v>
      </c>
      <c r="BN3060" s="97" t="s">
        <v>2979</v>
      </c>
      <c r="BO3060" s="97" t="s">
        <v>6994</v>
      </c>
      <c r="BU3060" s="97" t="s">
        <v>7003</v>
      </c>
      <c r="BV3060" s="97" t="s">
        <v>2979</v>
      </c>
      <c r="BW3060" s="97" t="s">
        <v>6994</v>
      </c>
    </row>
    <row r="3061" spans="51:75" x14ac:dyDescent="0.3">
      <c r="AY3061" s="124" t="e">
        <f>VLOOKUP(C3061,#REF!, 2,FALSE)</f>
        <v>#REF!</v>
      </c>
      <c r="BM3061" s="97" t="s">
        <v>7004</v>
      </c>
      <c r="BN3061" s="97" t="s">
        <v>3237</v>
      </c>
      <c r="BO3061" s="97" t="s">
        <v>2983</v>
      </c>
      <c r="BU3061" s="97" t="s">
        <v>7004</v>
      </c>
      <c r="BV3061" s="97" t="s">
        <v>3237</v>
      </c>
      <c r="BW3061" s="97" t="s">
        <v>2983</v>
      </c>
    </row>
    <row r="3062" spans="51:75" x14ac:dyDescent="0.3">
      <c r="AY3062" s="124" t="e">
        <f>VLOOKUP(C3062,#REF!, 2,FALSE)</f>
        <v>#REF!</v>
      </c>
      <c r="BM3062" s="97" t="s">
        <v>7005</v>
      </c>
      <c r="BN3062" s="97" t="s">
        <v>3237</v>
      </c>
      <c r="BO3062" s="97" t="s">
        <v>4674</v>
      </c>
      <c r="BU3062" s="97" t="s">
        <v>7005</v>
      </c>
      <c r="BV3062" s="97" t="s">
        <v>3237</v>
      </c>
      <c r="BW3062" s="97" t="s">
        <v>4674</v>
      </c>
    </row>
    <row r="3063" spans="51:75" x14ac:dyDescent="0.3">
      <c r="AY3063" s="124" t="e">
        <f>VLOOKUP(C3063,#REF!, 2,FALSE)</f>
        <v>#REF!</v>
      </c>
      <c r="BM3063" s="97" t="s">
        <v>7006</v>
      </c>
      <c r="BN3063" s="97" t="s">
        <v>1342</v>
      </c>
      <c r="BO3063" s="97" t="s">
        <v>2983</v>
      </c>
      <c r="BU3063" s="97" t="s">
        <v>7006</v>
      </c>
      <c r="BV3063" s="97" t="s">
        <v>1342</v>
      </c>
      <c r="BW3063" s="97" t="s">
        <v>2983</v>
      </c>
    </row>
    <row r="3064" spans="51:75" x14ac:dyDescent="0.3">
      <c r="AY3064" s="124" t="e">
        <f>VLOOKUP(C3064,#REF!, 2,FALSE)</f>
        <v>#REF!</v>
      </c>
      <c r="BM3064" s="97" t="s">
        <v>7007</v>
      </c>
      <c r="BN3064" s="97" t="s">
        <v>2979</v>
      </c>
      <c r="BO3064" s="97" t="s">
        <v>7008</v>
      </c>
      <c r="BU3064" s="97" t="s">
        <v>7007</v>
      </c>
      <c r="BV3064" s="97" t="s">
        <v>2979</v>
      </c>
      <c r="BW3064" s="97" t="s">
        <v>7008</v>
      </c>
    </row>
    <row r="3065" spans="51:75" x14ac:dyDescent="0.3">
      <c r="AY3065" s="124" t="e">
        <f>VLOOKUP(C3065,#REF!, 2,FALSE)</f>
        <v>#REF!</v>
      </c>
      <c r="BM3065" s="97" t="s">
        <v>7009</v>
      </c>
      <c r="BN3065" s="97" t="s">
        <v>3043</v>
      </c>
      <c r="BO3065" s="97" t="s">
        <v>3700</v>
      </c>
      <c r="BU3065" s="97" t="s">
        <v>7009</v>
      </c>
      <c r="BV3065" s="97" t="s">
        <v>3043</v>
      </c>
      <c r="BW3065" s="97" t="s">
        <v>3700</v>
      </c>
    </row>
    <row r="3066" spans="51:75" x14ac:dyDescent="0.3">
      <c r="AY3066" s="124" t="e">
        <f>VLOOKUP(C3066,#REF!, 2,FALSE)</f>
        <v>#REF!</v>
      </c>
      <c r="BM3066" s="97" t="s">
        <v>1254</v>
      </c>
      <c r="BN3066" s="97" t="s">
        <v>3191</v>
      </c>
      <c r="BO3066" s="97" t="s">
        <v>7010</v>
      </c>
      <c r="BU3066" s="97" t="s">
        <v>1254</v>
      </c>
      <c r="BV3066" s="97" t="s">
        <v>3191</v>
      </c>
      <c r="BW3066" s="97" t="s">
        <v>7010</v>
      </c>
    </row>
    <row r="3067" spans="51:75" x14ac:dyDescent="0.3">
      <c r="AY3067" s="124" t="e">
        <f>VLOOKUP(C3067,#REF!, 2,FALSE)</f>
        <v>#REF!</v>
      </c>
      <c r="BM3067" s="97" t="s">
        <v>7011</v>
      </c>
      <c r="BN3067" s="97" t="s">
        <v>3003</v>
      </c>
      <c r="BO3067" s="97" t="s">
        <v>7012</v>
      </c>
      <c r="BU3067" s="97" t="s">
        <v>7011</v>
      </c>
      <c r="BV3067" s="97" t="s">
        <v>3003</v>
      </c>
      <c r="BW3067" s="97" t="s">
        <v>7012</v>
      </c>
    </row>
    <row r="3068" spans="51:75" x14ac:dyDescent="0.3">
      <c r="AY3068" s="124" t="e">
        <f>VLOOKUP(C3068,#REF!, 2,FALSE)</f>
        <v>#REF!</v>
      </c>
      <c r="BM3068" s="97" t="s">
        <v>7013</v>
      </c>
      <c r="BN3068" s="97" t="s">
        <v>3003</v>
      </c>
      <c r="BO3068" s="97" t="s">
        <v>7014</v>
      </c>
      <c r="BU3068" s="97" t="s">
        <v>7013</v>
      </c>
      <c r="BV3068" s="97" t="s">
        <v>3003</v>
      </c>
      <c r="BW3068" s="97" t="s">
        <v>7014</v>
      </c>
    </row>
    <row r="3069" spans="51:75" x14ac:dyDescent="0.3">
      <c r="AY3069" s="124" t="e">
        <f>VLOOKUP(C3069,#REF!, 2,FALSE)</f>
        <v>#REF!</v>
      </c>
      <c r="BM3069" s="97" t="s">
        <v>7015</v>
      </c>
      <c r="BN3069" s="97" t="s">
        <v>2979</v>
      </c>
      <c r="BO3069" s="97" t="s">
        <v>4986</v>
      </c>
      <c r="BU3069" s="97" t="s">
        <v>7015</v>
      </c>
      <c r="BV3069" s="97" t="s">
        <v>2979</v>
      </c>
      <c r="BW3069" s="97" t="s">
        <v>4986</v>
      </c>
    </row>
    <row r="3070" spans="51:75" x14ac:dyDescent="0.3">
      <c r="AY3070" s="124" t="e">
        <f>VLOOKUP(C3070,#REF!, 2,FALSE)</f>
        <v>#REF!</v>
      </c>
      <c r="BM3070" s="97" t="s">
        <v>1255</v>
      </c>
      <c r="BN3070" s="97" t="s">
        <v>669</v>
      </c>
      <c r="BO3070" s="97" t="s">
        <v>7016</v>
      </c>
      <c r="BU3070" s="97" t="s">
        <v>1255</v>
      </c>
      <c r="BV3070" s="97" t="s">
        <v>669</v>
      </c>
      <c r="BW3070" s="97" t="s">
        <v>7016</v>
      </c>
    </row>
    <row r="3071" spans="51:75" x14ac:dyDescent="0.3">
      <c r="AY3071" s="124" t="e">
        <f>VLOOKUP(C3071,#REF!, 2,FALSE)</f>
        <v>#REF!</v>
      </c>
      <c r="BM3071" s="97" t="s">
        <v>7017</v>
      </c>
      <c r="BN3071" s="97" t="s">
        <v>2983</v>
      </c>
      <c r="BO3071" s="97" t="s">
        <v>4815</v>
      </c>
      <c r="BU3071" s="97" t="s">
        <v>7017</v>
      </c>
      <c r="BV3071" s="97" t="s">
        <v>2983</v>
      </c>
      <c r="BW3071" s="97" t="s">
        <v>4815</v>
      </c>
    </row>
    <row r="3072" spans="51:75" x14ac:dyDescent="0.3">
      <c r="AY3072" s="124" t="e">
        <f>VLOOKUP(C3072,#REF!, 2,FALSE)</f>
        <v>#REF!</v>
      </c>
      <c r="BM3072" s="97" t="s">
        <v>7018</v>
      </c>
      <c r="BN3072" s="97" t="s">
        <v>3095</v>
      </c>
      <c r="BO3072" s="97" t="s">
        <v>7019</v>
      </c>
      <c r="BU3072" s="97" t="s">
        <v>7018</v>
      </c>
      <c r="BV3072" s="97" t="s">
        <v>3095</v>
      </c>
      <c r="BW3072" s="97" t="s">
        <v>7019</v>
      </c>
    </row>
    <row r="3073" spans="51:75" x14ac:dyDescent="0.3">
      <c r="AY3073" s="124" t="e">
        <f>VLOOKUP(C3073,#REF!, 2,FALSE)</f>
        <v>#REF!</v>
      </c>
      <c r="BM3073" s="97" t="s">
        <v>7020</v>
      </c>
      <c r="BN3073" s="97" t="s">
        <v>628</v>
      </c>
      <c r="BO3073" s="97" t="s">
        <v>7019</v>
      </c>
      <c r="BU3073" s="97" t="s">
        <v>7020</v>
      </c>
      <c r="BV3073" s="97" t="s">
        <v>628</v>
      </c>
      <c r="BW3073" s="97" t="s">
        <v>7019</v>
      </c>
    </row>
    <row r="3074" spans="51:75" x14ac:dyDescent="0.3">
      <c r="AY3074" s="124" t="e">
        <f>VLOOKUP(C3074,#REF!, 2,FALSE)</f>
        <v>#REF!</v>
      </c>
      <c r="BM3074" s="97" t="s">
        <v>7021</v>
      </c>
      <c r="BN3074" s="97" t="s">
        <v>2983</v>
      </c>
      <c r="BO3074" s="97" t="s">
        <v>3863</v>
      </c>
      <c r="BU3074" s="97" t="s">
        <v>7021</v>
      </c>
      <c r="BV3074" s="97" t="s">
        <v>2983</v>
      </c>
      <c r="BW3074" s="97" t="s">
        <v>3863</v>
      </c>
    </row>
    <row r="3075" spans="51:75" x14ac:dyDescent="0.3">
      <c r="AY3075" s="124" t="e">
        <f>VLOOKUP(C3075,#REF!, 2,FALSE)</f>
        <v>#REF!</v>
      </c>
      <c r="BM3075" s="97" t="s">
        <v>7022</v>
      </c>
      <c r="BN3075" s="97" t="s">
        <v>1139</v>
      </c>
      <c r="BO3075" s="97" t="s">
        <v>2983</v>
      </c>
      <c r="BU3075" s="97" t="s">
        <v>7022</v>
      </c>
      <c r="BV3075" s="97" t="s">
        <v>1139</v>
      </c>
      <c r="BW3075" s="97" t="s">
        <v>2983</v>
      </c>
    </row>
    <row r="3076" spans="51:75" x14ac:dyDescent="0.3">
      <c r="AY3076" s="124" t="e">
        <f>VLOOKUP(C3076,#REF!, 2,FALSE)</f>
        <v>#REF!</v>
      </c>
      <c r="BM3076" s="97" t="s">
        <v>7023</v>
      </c>
      <c r="BN3076" s="97" t="s">
        <v>3237</v>
      </c>
      <c r="BO3076" s="97" t="s">
        <v>2983</v>
      </c>
      <c r="BU3076" s="97" t="s">
        <v>7023</v>
      </c>
      <c r="BV3076" s="97" t="s">
        <v>3237</v>
      </c>
      <c r="BW3076" s="97" t="s">
        <v>2983</v>
      </c>
    </row>
    <row r="3077" spans="51:75" x14ac:dyDescent="0.3">
      <c r="AY3077" s="124" t="e">
        <f>VLOOKUP(C3077,#REF!, 2,FALSE)</f>
        <v>#REF!</v>
      </c>
      <c r="BM3077" s="97" t="s">
        <v>7024</v>
      </c>
      <c r="BN3077" s="97" t="s">
        <v>3003</v>
      </c>
      <c r="BO3077" s="97" t="s">
        <v>2983</v>
      </c>
      <c r="BU3077" s="97" t="s">
        <v>7024</v>
      </c>
      <c r="BV3077" s="97" t="s">
        <v>3003</v>
      </c>
      <c r="BW3077" s="97" t="s">
        <v>2983</v>
      </c>
    </row>
    <row r="3078" spans="51:75" x14ac:dyDescent="0.3">
      <c r="AY3078" s="124" t="e">
        <f>VLOOKUP(C3078,#REF!, 2,FALSE)</f>
        <v>#REF!</v>
      </c>
      <c r="BM3078" s="97" t="s">
        <v>7025</v>
      </c>
      <c r="BN3078" s="97" t="s">
        <v>3237</v>
      </c>
      <c r="BO3078" s="97" t="s">
        <v>2983</v>
      </c>
      <c r="BU3078" s="97" t="s">
        <v>7025</v>
      </c>
      <c r="BV3078" s="97" t="s">
        <v>3237</v>
      </c>
      <c r="BW3078" s="97" t="s">
        <v>2983</v>
      </c>
    </row>
    <row r="3079" spans="51:75" x14ac:dyDescent="0.3">
      <c r="AY3079" s="124" t="e">
        <f>VLOOKUP(C3079,#REF!, 2,FALSE)</f>
        <v>#REF!</v>
      </c>
      <c r="BM3079" s="97" t="s">
        <v>7026</v>
      </c>
      <c r="BN3079" s="97" t="s">
        <v>3191</v>
      </c>
      <c r="BO3079" s="97" t="s">
        <v>7027</v>
      </c>
      <c r="BU3079" s="97" t="s">
        <v>7026</v>
      </c>
      <c r="BV3079" s="97" t="s">
        <v>3191</v>
      </c>
      <c r="BW3079" s="97" t="s">
        <v>7027</v>
      </c>
    </row>
    <row r="3080" spans="51:75" x14ac:dyDescent="0.3">
      <c r="AY3080" s="124" t="e">
        <f>VLOOKUP(C3080,#REF!, 2,FALSE)</f>
        <v>#REF!</v>
      </c>
      <c r="BM3080" s="97" t="s">
        <v>7028</v>
      </c>
      <c r="BN3080" s="97" t="s">
        <v>1139</v>
      </c>
      <c r="BO3080" s="97" t="s">
        <v>2983</v>
      </c>
      <c r="BU3080" s="97" t="s">
        <v>7028</v>
      </c>
      <c r="BV3080" s="97" t="s">
        <v>1139</v>
      </c>
      <c r="BW3080" s="97" t="s">
        <v>2983</v>
      </c>
    </row>
    <row r="3081" spans="51:75" x14ac:dyDescent="0.3">
      <c r="AY3081" s="124" t="e">
        <f>VLOOKUP(C3081,#REF!, 2,FALSE)</f>
        <v>#REF!</v>
      </c>
      <c r="BM3081" s="97" t="s">
        <v>7029</v>
      </c>
      <c r="BN3081" s="97" t="s">
        <v>3191</v>
      </c>
      <c r="BO3081" s="97" t="s">
        <v>1208</v>
      </c>
      <c r="BU3081" s="97" t="s">
        <v>7029</v>
      </c>
      <c r="BV3081" s="97" t="s">
        <v>3191</v>
      </c>
      <c r="BW3081" s="97" t="s">
        <v>1208</v>
      </c>
    </row>
    <row r="3082" spans="51:75" x14ac:dyDescent="0.3">
      <c r="AY3082" s="124" t="e">
        <f>VLOOKUP(C3082,#REF!, 2,FALSE)</f>
        <v>#REF!</v>
      </c>
      <c r="BM3082" s="97" t="s">
        <v>7030</v>
      </c>
      <c r="BN3082" s="97" t="s">
        <v>1342</v>
      </c>
      <c r="BO3082" s="97" t="s">
        <v>2983</v>
      </c>
      <c r="BU3082" s="97" t="s">
        <v>7030</v>
      </c>
      <c r="BV3082" s="97" t="s">
        <v>1342</v>
      </c>
      <c r="BW3082" s="97" t="s">
        <v>2983</v>
      </c>
    </row>
    <row r="3083" spans="51:75" x14ac:dyDescent="0.3">
      <c r="AY3083" s="124" t="e">
        <f>VLOOKUP(C3083,#REF!, 2,FALSE)</f>
        <v>#REF!</v>
      </c>
      <c r="BM3083" s="97" t="s">
        <v>7031</v>
      </c>
      <c r="BN3083" s="97" t="s">
        <v>1342</v>
      </c>
      <c r="BO3083" s="97" t="s">
        <v>5655</v>
      </c>
      <c r="BU3083" s="97" t="s">
        <v>7031</v>
      </c>
      <c r="BV3083" s="97" t="s">
        <v>1342</v>
      </c>
      <c r="BW3083" s="97" t="s">
        <v>5655</v>
      </c>
    </row>
    <row r="3084" spans="51:75" x14ac:dyDescent="0.3">
      <c r="AY3084" s="124" t="e">
        <f>VLOOKUP(C3084,#REF!, 2,FALSE)</f>
        <v>#REF!</v>
      </c>
      <c r="BM3084" s="97" t="s">
        <v>7032</v>
      </c>
      <c r="BN3084" s="97" t="s">
        <v>2983</v>
      </c>
      <c r="BO3084" s="97" t="s">
        <v>2983</v>
      </c>
      <c r="BU3084" s="97" t="s">
        <v>7032</v>
      </c>
      <c r="BV3084" s="97" t="s">
        <v>2983</v>
      </c>
      <c r="BW3084" s="97" t="s">
        <v>2983</v>
      </c>
    </row>
    <row r="3085" spans="51:75" x14ac:dyDescent="0.3">
      <c r="AY3085" s="124" t="e">
        <f>VLOOKUP(C3085,#REF!, 2,FALSE)</f>
        <v>#REF!</v>
      </c>
      <c r="BM3085" s="97" t="s">
        <v>7033</v>
      </c>
      <c r="BN3085" s="97" t="s">
        <v>616</v>
      </c>
      <c r="BO3085" s="97" t="s">
        <v>2983</v>
      </c>
      <c r="BU3085" s="97" t="s">
        <v>7033</v>
      </c>
      <c r="BV3085" s="97" t="s">
        <v>616</v>
      </c>
      <c r="BW3085" s="97" t="s">
        <v>2983</v>
      </c>
    </row>
    <row r="3086" spans="51:75" x14ac:dyDescent="0.3">
      <c r="AY3086" s="124" t="e">
        <f>VLOOKUP(C3086,#REF!, 2,FALSE)</f>
        <v>#REF!</v>
      </c>
      <c r="BM3086" s="97" t="s">
        <v>7034</v>
      </c>
      <c r="BN3086" s="97" t="s">
        <v>3191</v>
      </c>
      <c r="BO3086" s="97" t="s">
        <v>4431</v>
      </c>
      <c r="BU3086" s="97" t="s">
        <v>7034</v>
      </c>
      <c r="BV3086" s="97" t="s">
        <v>3191</v>
      </c>
      <c r="BW3086" s="97" t="s">
        <v>4431</v>
      </c>
    </row>
    <row r="3087" spans="51:75" x14ac:dyDescent="0.3">
      <c r="AY3087" s="124" t="e">
        <f>VLOOKUP(C3087,#REF!, 2,FALSE)</f>
        <v>#REF!</v>
      </c>
      <c r="BM3087" s="97" t="s">
        <v>7035</v>
      </c>
      <c r="BN3087" s="97" t="s">
        <v>1342</v>
      </c>
      <c r="BO3087" s="97" t="s">
        <v>2983</v>
      </c>
      <c r="BU3087" s="97" t="s">
        <v>7035</v>
      </c>
      <c r="BV3087" s="97" t="s">
        <v>1342</v>
      </c>
      <c r="BW3087" s="97" t="s">
        <v>2983</v>
      </c>
    </row>
    <row r="3088" spans="51:75" x14ac:dyDescent="0.3">
      <c r="AY3088" s="124" t="e">
        <f>VLOOKUP(C3088,#REF!, 2,FALSE)</f>
        <v>#REF!</v>
      </c>
      <c r="BM3088" s="97" t="s">
        <v>7036</v>
      </c>
      <c r="BN3088" s="97" t="s">
        <v>1342</v>
      </c>
      <c r="BO3088" s="97" t="s">
        <v>7037</v>
      </c>
      <c r="BU3088" s="97" t="s">
        <v>7036</v>
      </c>
      <c r="BV3088" s="97" t="s">
        <v>1342</v>
      </c>
      <c r="BW3088" s="97" t="s">
        <v>7037</v>
      </c>
    </row>
    <row r="3089" spans="51:75" x14ac:dyDescent="0.3">
      <c r="AY3089" s="124" t="e">
        <f>VLOOKUP(C3089,#REF!, 2,FALSE)</f>
        <v>#REF!</v>
      </c>
      <c r="BM3089" s="97" t="s">
        <v>7038</v>
      </c>
      <c r="BN3089" s="97" t="s">
        <v>1139</v>
      </c>
      <c r="BO3089" s="97" t="s">
        <v>2983</v>
      </c>
      <c r="BU3089" s="97" t="s">
        <v>7038</v>
      </c>
      <c r="BV3089" s="97" t="s">
        <v>1139</v>
      </c>
      <c r="BW3089" s="97" t="s">
        <v>2983</v>
      </c>
    </row>
    <row r="3090" spans="51:75" x14ac:dyDescent="0.3">
      <c r="AY3090" s="124" t="e">
        <f>VLOOKUP(C3090,#REF!, 2,FALSE)</f>
        <v>#REF!</v>
      </c>
      <c r="BM3090" s="97" t="s">
        <v>7039</v>
      </c>
      <c r="BN3090" s="97" t="s">
        <v>3191</v>
      </c>
      <c r="BO3090" s="97" t="s">
        <v>3302</v>
      </c>
      <c r="BU3090" s="97" t="s">
        <v>7039</v>
      </c>
      <c r="BV3090" s="97" t="s">
        <v>3191</v>
      </c>
      <c r="BW3090" s="97" t="s">
        <v>3302</v>
      </c>
    </row>
    <row r="3091" spans="51:75" x14ac:dyDescent="0.3">
      <c r="AY3091" s="124" t="e">
        <f>VLOOKUP(C3091,#REF!, 2,FALSE)</f>
        <v>#REF!</v>
      </c>
      <c r="BM3091" s="97" t="s">
        <v>7040</v>
      </c>
      <c r="BN3091" s="97" t="s">
        <v>3191</v>
      </c>
      <c r="BO3091" s="97" t="s">
        <v>2983</v>
      </c>
      <c r="BU3091" s="97" t="s">
        <v>7040</v>
      </c>
      <c r="BV3091" s="97" t="s">
        <v>3191</v>
      </c>
      <c r="BW3091" s="97" t="s">
        <v>2983</v>
      </c>
    </row>
    <row r="3092" spans="51:75" x14ac:dyDescent="0.3">
      <c r="AY3092" s="124" t="e">
        <f>VLOOKUP(C3092,#REF!, 2,FALSE)</f>
        <v>#REF!</v>
      </c>
      <c r="BM3092" s="97" t="s">
        <v>7041</v>
      </c>
      <c r="BN3092" s="97" t="s">
        <v>1342</v>
      </c>
      <c r="BO3092" s="97" t="s">
        <v>6933</v>
      </c>
      <c r="BU3092" s="97" t="s">
        <v>7041</v>
      </c>
      <c r="BV3092" s="97" t="s">
        <v>1342</v>
      </c>
      <c r="BW3092" s="97" t="s">
        <v>6933</v>
      </c>
    </row>
    <row r="3093" spans="51:75" x14ac:dyDescent="0.3">
      <c r="AY3093" s="124" t="e">
        <f>VLOOKUP(C3093,#REF!, 2,FALSE)</f>
        <v>#REF!</v>
      </c>
      <c r="BM3093" s="97" t="s">
        <v>7042</v>
      </c>
      <c r="BN3093" s="97" t="s">
        <v>3191</v>
      </c>
      <c r="BO3093" s="97" t="s">
        <v>7043</v>
      </c>
      <c r="BU3093" s="97" t="s">
        <v>7042</v>
      </c>
      <c r="BV3093" s="97" t="s">
        <v>3191</v>
      </c>
      <c r="BW3093" s="97" t="s">
        <v>7043</v>
      </c>
    </row>
    <row r="3094" spans="51:75" x14ac:dyDescent="0.3">
      <c r="AY3094" s="124" t="e">
        <f>VLOOKUP(C3094,#REF!, 2,FALSE)</f>
        <v>#REF!</v>
      </c>
      <c r="BM3094" s="97" t="s">
        <v>7044</v>
      </c>
      <c r="BN3094" s="97" t="s">
        <v>3081</v>
      </c>
      <c r="BO3094" s="97" t="s">
        <v>3051</v>
      </c>
      <c r="BU3094" s="97" t="s">
        <v>7044</v>
      </c>
      <c r="BV3094" s="97" t="s">
        <v>3081</v>
      </c>
      <c r="BW3094" s="97" t="s">
        <v>3051</v>
      </c>
    </row>
    <row r="3095" spans="51:75" x14ac:dyDescent="0.3">
      <c r="AY3095" s="124" t="e">
        <f>VLOOKUP(C3095,#REF!, 2,FALSE)</f>
        <v>#REF!</v>
      </c>
      <c r="BM3095" s="97" t="s">
        <v>7045</v>
      </c>
      <c r="BN3095" s="97" t="s">
        <v>619</v>
      </c>
      <c r="BO3095" s="97" t="s">
        <v>7046</v>
      </c>
      <c r="BU3095" s="97" t="s">
        <v>7045</v>
      </c>
      <c r="BV3095" s="97" t="s">
        <v>619</v>
      </c>
      <c r="BW3095" s="97" t="s">
        <v>7046</v>
      </c>
    </row>
    <row r="3096" spans="51:75" x14ac:dyDescent="0.3">
      <c r="AY3096" s="124" t="e">
        <f>VLOOKUP(C3096,#REF!, 2,FALSE)</f>
        <v>#REF!</v>
      </c>
      <c r="BM3096" s="97" t="s">
        <v>7047</v>
      </c>
      <c r="BN3096" s="97" t="s">
        <v>1342</v>
      </c>
      <c r="BO3096" s="97" t="s">
        <v>6630</v>
      </c>
      <c r="BU3096" s="97" t="s">
        <v>7047</v>
      </c>
      <c r="BV3096" s="97" t="s">
        <v>1342</v>
      </c>
      <c r="BW3096" s="97" t="s">
        <v>6630</v>
      </c>
    </row>
    <row r="3097" spans="51:75" x14ac:dyDescent="0.3">
      <c r="AY3097" s="124" t="e">
        <f>VLOOKUP(C3097,#REF!, 2,FALSE)</f>
        <v>#REF!</v>
      </c>
      <c r="BM3097" s="97" t="s">
        <v>7048</v>
      </c>
      <c r="BN3097" s="97" t="s">
        <v>3095</v>
      </c>
      <c r="BO3097" s="97" t="s">
        <v>770</v>
      </c>
      <c r="BU3097" s="97" t="s">
        <v>7048</v>
      </c>
      <c r="BV3097" s="97" t="s">
        <v>3095</v>
      </c>
      <c r="BW3097" s="97" t="s">
        <v>770</v>
      </c>
    </row>
    <row r="3098" spans="51:75" x14ac:dyDescent="0.3">
      <c r="AY3098" s="124" t="e">
        <f>VLOOKUP(C3098,#REF!, 2,FALSE)</f>
        <v>#REF!</v>
      </c>
      <c r="BM3098" s="97" t="s">
        <v>7049</v>
      </c>
      <c r="BN3098" s="97" t="s">
        <v>3095</v>
      </c>
      <c r="BO3098" s="97" t="s">
        <v>2983</v>
      </c>
      <c r="BU3098" s="97" t="s">
        <v>7049</v>
      </c>
      <c r="BV3098" s="97" t="s">
        <v>3095</v>
      </c>
      <c r="BW3098" s="97" t="s">
        <v>2983</v>
      </c>
    </row>
    <row r="3099" spans="51:75" x14ac:dyDescent="0.3">
      <c r="AY3099" s="124" t="e">
        <f>VLOOKUP(C3099,#REF!, 2,FALSE)</f>
        <v>#REF!</v>
      </c>
      <c r="BM3099" s="97" t="s">
        <v>1256</v>
      </c>
      <c r="BN3099" s="97" t="s">
        <v>1342</v>
      </c>
      <c r="BO3099" s="97" t="s">
        <v>1660</v>
      </c>
      <c r="BU3099" s="97" t="s">
        <v>1256</v>
      </c>
      <c r="BV3099" s="97" t="s">
        <v>1342</v>
      </c>
      <c r="BW3099" s="97" t="s">
        <v>1660</v>
      </c>
    </row>
    <row r="3100" spans="51:75" x14ac:dyDescent="0.3">
      <c r="AY3100" s="124" t="e">
        <f>VLOOKUP(C3100,#REF!, 2,FALSE)</f>
        <v>#REF!</v>
      </c>
      <c r="BM3100" s="97" t="s">
        <v>7050</v>
      </c>
      <c r="BN3100" s="97" t="s">
        <v>3191</v>
      </c>
      <c r="BO3100" s="97" t="s">
        <v>3523</v>
      </c>
      <c r="BU3100" s="97" t="s">
        <v>7050</v>
      </c>
      <c r="BV3100" s="97" t="s">
        <v>3191</v>
      </c>
      <c r="BW3100" s="97" t="s">
        <v>3523</v>
      </c>
    </row>
    <row r="3101" spans="51:75" x14ac:dyDescent="0.3">
      <c r="AY3101" s="124" t="e">
        <f>VLOOKUP(C3101,#REF!, 2,FALSE)</f>
        <v>#REF!</v>
      </c>
      <c r="BM3101" s="97" t="s">
        <v>7051</v>
      </c>
      <c r="BN3101" s="97" t="s">
        <v>3191</v>
      </c>
      <c r="BO3101" s="97" t="s">
        <v>5742</v>
      </c>
      <c r="BU3101" s="97" t="s">
        <v>7051</v>
      </c>
      <c r="BV3101" s="97" t="s">
        <v>3191</v>
      </c>
      <c r="BW3101" s="97" t="s">
        <v>5742</v>
      </c>
    </row>
    <row r="3102" spans="51:75" x14ac:dyDescent="0.3">
      <c r="AY3102" s="124" t="e">
        <f>VLOOKUP(C3102,#REF!, 2,FALSE)</f>
        <v>#REF!</v>
      </c>
      <c r="BM3102" s="97" t="s">
        <v>1257</v>
      </c>
      <c r="BN3102" s="97" t="s">
        <v>794</v>
      </c>
      <c r="BO3102" s="97" t="s">
        <v>1203</v>
      </c>
      <c r="BU3102" s="97" t="s">
        <v>1257</v>
      </c>
      <c r="BV3102" s="97" t="s">
        <v>794</v>
      </c>
      <c r="BW3102" s="97" t="s">
        <v>1203</v>
      </c>
    </row>
    <row r="3103" spans="51:75" x14ac:dyDescent="0.3">
      <c r="AY3103" s="124" t="e">
        <f>VLOOKUP(C3103,#REF!, 2,FALSE)</f>
        <v>#REF!</v>
      </c>
      <c r="BM3103" s="97" t="s">
        <v>7052</v>
      </c>
      <c r="BN3103" s="97" t="s">
        <v>3043</v>
      </c>
      <c r="BO3103" s="97" t="s">
        <v>2929</v>
      </c>
      <c r="BU3103" s="97" t="s">
        <v>7052</v>
      </c>
      <c r="BV3103" s="97" t="s">
        <v>3043</v>
      </c>
      <c r="BW3103" s="97" t="s">
        <v>2929</v>
      </c>
    </row>
    <row r="3104" spans="51:75" x14ac:dyDescent="0.3">
      <c r="AY3104" s="124" t="e">
        <f>VLOOKUP(C3104,#REF!, 2,FALSE)</f>
        <v>#REF!</v>
      </c>
      <c r="BM3104" s="97" t="s">
        <v>7053</v>
      </c>
      <c r="BN3104" s="97" t="s">
        <v>3043</v>
      </c>
      <c r="BO3104" s="97" t="s">
        <v>7055</v>
      </c>
      <c r="BU3104" s="97" t="s">
        <v>7053</v>
      </c>
      <c r="BV3104" s="97" t="s">
        <v>3043</v>
      </c>
      <c r="BW3104" s="97" t="s">
        <v>7055</v>
      </c>
    </row>
    <row r="3105" spans="51:75" x14ac:dyDescent="0.3">
      <c r="AY3105" s="124" t="e">
        <f>VLOOKUP(C3105,#REF!, 2,FALSE)</f>
        <v>#REF!</v>
      </c>
      <c r="BM3105" s="97" t="s">
        <v>7056</v>
      </c>
      <c r="BN3105" s="97" t="s">
        <v>841</v>
      </c>
      <c r="BO3105" s="97" t="s">
        <v>7057</v>
      </c>
      <c r="BU3105" s="97" t="s">
        <v>7056</v>
      </c>
      <c r="BV3105" s="97" t="s">
        <v>841</v>
      </c>
      <c r="BW3105" s="97" t="s">
        <v>7057</v>
      </c>
    </row>
    <row r="3106" spans="51:75" x14ac:dyDescent="0.3">
      <c r="AY3106" s="124" t="e">
        <f>VLOOKUP(C3106,#REF!, 2,FALSE)</f>
        <v>#REF!</v>
      </c>
      <c r="BM3106" s="97" t="s">
        <v>7058</v>
      </c>
      <c r="BN3106" s="97" t="s">
        <v>3043</v>
      </c>
      <c r="BO3106" s="97" t="s">
        <v>1742</v>
      </c>
      <c r="BU3106" s="97" t="s">
        <v>7058</v>
      </c>
      <c r="BV3106" s="97" t="s">
        <v>3043</v>
      </c>
      <c r="BW3106" s="97" t="s">
        <v>1742</v>
      </c>
    </row>
    <row r="3107" spans="51:75" x14ac:dyDescent="0.3">
      <c r="AY3107" s="124" t="e">
        <f>VLOOKUP(C3107,#REF!, 2,FALSE)</f>
        <v>#REF!</v>
      </c>
      <c r="BM3107" s="97" t="s">
        <v>1258</v>
      </c>
      <c r="BN3107" s="97" t="s">
        <v>1003</v>
      </c>
      <c r="BO3107" s="97" t="s">
        <v>7059</v>
      </c>
      <c r="BU3107" s="97" t="s">
        <v>1258</v>
      </c>
      <c r="BV3107" s="97" t="s">
        <v>1003</v>
      </c>
      <c r="BW3107" s="97" t="s">
        <v>7059</v>
      </c>
    </row>
    <row r="3108" spans="51:75" x14ac:dyDescent="0.3">
      <c r="AY3108" s="124" t="e">
        <f>VLOOKUP(C3108,#REF!, 2,FALSE)</f>
        <v>#REF!</v>
      </c>
      <c r="BM3108" s="97" t="s">
        <v>131</v>
      </c>
      <c r="BN3108" s="97" t="s">
        <v>625</v>
      </c>
      <c r="BO3108" s="97" t="s">
        <v>7061</v>
      </c>
      <c r="BU3108" s="97" t="s">
        <v>131</v>
      </c>
      <c r="BV3108" s="97" t="s">
        <v>625</v>
      </c>
      <c r="BW3108" s="97" t="s">
        <v>7061</v>
      </c>
    </row>
    <row r="3109" spans="51:75" x14ac:dyDescent="0.3">
      <c r="AY3109" s="124" t="e">
        <f>VLOOKUP(C3109,#REF!, 2,FALSE)</f>
        <v>#REF!</v>
      </c>
      <c r="BM3109" s="97" t="s">
        <v>7062</v>
      </c>
      <c r="BN3109" s="97" t="s">
        <v>2983</v>
      </c>
      <c r="BO3109" s="97" t="s">
        <v>2983</v>
      </c>
      <c r="BU3109" s="97" t="s">
        <v>7062</v>
      </c>
      <c r="BV3109" s="97" t="s">
        <v>2983</v>
      </c>
      <c r="BW3109" s="97" t="s">
        <v>2983</v>
      </c>
    </row>
    <row r="3110" spans="51:75" x14ac:dyDescent="0.3">
      <c r="AY3110" s="124" t="e">
        <f>VLOOKUP(C3110,#REF!, 2,FALSE)</f>
        <v>#REF!</v>
      </c>
      <c r="BM3110" s="97" t="s">
        <v>7063</v>
      </c>
      <c r="BN3110" s="97" t="s">
        <v>1342</v>
      </c>
      <c r="BO3110" s="97" t="s">
        <v>7064</v>
      </c>
      <c r="BU3110" s="97" t="s">
        <v>7063</v>
      </c>
      <c r="BV3110" s="97" t="s">
        <v>1342</v>
      </c>
      <c r="BW3110" s="97" t="s">
        <v>7064</v>
      </c>
    </row>
    <row r="3111" spans="51:75" x14ac:dyDescent="0.3">
      <c r="AY3111" s="124" t="e">
        <f>VLOOKUP(C3111,#REF!, 2,FALSE)</f>
        <v>#REF!</v>
      </c>
      <c r="BM3111" s="97" t="s">
        <v>7065</v>
      </c>
      <c r="BN3111" s="97" t="s">
        <v>2979</v>
      </c>
      <c r="BO3111" s="97" t="s">
        <v>7066</v>
      </c>
      <c r="BU3111" s="97" t="s">
        <v>7065</v>
      </c>
      <c r="BV3111" s="97" t="s">
        <v>2979</v>
      </c>
      <c r="BW3111" s="97" t="s">
        <v>7066</v>
      </c>
    </row>
    <row r="3112" spans="51:75" x14ac:dyDescent="0.3">
      <c r="AY3112" s="124" t="e">
        <f>VLOOKUP(C3112,#REF!, 2,FALSE)</f>
        <v>#REF!</v>
      </c>
      <c r="BM3112" s="97" t="s">
        <v>1288</v>
      </c>
      <c r="BN3112" s="97" t="s">
        <v>636</v>
      </c>
      <c r="BO3112" s="97" t="s">
        <v>4441</v>
      </c>
      <c r="BU3112" s="97" t="s">
        <v>1288</v>
      </c>
      <c r="BV3112" s="97" t="s">
        <v>636</v>
      </c>
      <c r="BW3112" s="97" t="s">
        <v>4441</v>
      </c>
    </row>
    <row r="3113" spans="51:75" x14ac:dyDescent="0.3">
      <c r="AY3113" s="124" t="e">
        <f>VLOOKUP(C3113,#REF!, 2,FALSE)</f>
        <v>#REF!</v>
      </c>
      <c r="BM3113" s="97" t="s">
        <v>7067</v>
      </c>
      <c r="BN3113" s="97" t="s">
        <v>625</v>
      </c>
      <c r="BO3113" s="97" t="s">
        <v>2748</v>
      </c>
      <c r="BU3113" s="97" t="s">
        <v>7067</v>
      </c>
      <c r="BV3113" s="97" t="s">
        <v>625</v>
      </c>
      <c r="BW3113" s="97" t="s">
        <v>2748</v>
      </c>
    </row>
    <row r="3114" spans="51:75" x14ac:dyDescent="0.3">
      <c r="AY3114" s="124" t="e">
        <f>VLOOKUP(C3114,#REF!, 2,FALSE)</f>
        <v>#REF!</v>
      </c>
      <c r="BM3114" s="97" t="s">
        <v>7068</v>
      </c>
      <c r="BN3114" s="97" t="s">
        <v>3237</v>
      </c>
      <c r="BO3114" s="97" t="s">
        <v>7069</v>
      </c>
      <c r="BU3114" s="97" t="s">
        <v>7068</v>
      </c>
      <c r="BV3114" s="97" t="s">
        <v>3237</v>
      </c>
      <c r="BW3114" s="97" t="s">
        <v>7069</v>
      </c>
    </row>
    <row r="3115" spans="51:75" x14ac:dyDescent="0.3">
      <c r="AY3115" s="124" t="e">
        <f>VLOOKUP(C3115,#REF!, 2,FALSE)</f>
        <v>#REF!</v>
      </c>
      <c r="BM3115" s="97" t="s">
        <v>7070</v>
      </c>
      <c r="BN3115" s="97" t="s">
        <v>3237</v>
      </c>
      <c r="BO3115" s="97" t="s">
        <v>7071</v>
      </c>
      <c r="BU3115" s="97" t="s">
        <v>7070</v>
      </c>
      <c r="BV3115" s="97" t="s">
        <v>3237</v>
      </c>
      <c r="BW3115" s="97" t="s">
        <v>7071</v>
      </c>
    </row>
    <row r="3116" spans="51:75" x14ac:dyDescent="0.3">
      <c r="AY3116" s="124" t="e">
        <f>VLOOKUP(C3116,#REF!, 2,FALSE)</f>
        <v>#REF!</v>
      </c>
      <c r="BM3116" s="97" t="s">
        <v>7072</v>
      </c>
      <c r="BN3116" s="97" t="s">
        <v>3237</v>
      </c>
      <c r="BO3116" s="97" t="s">
        <v>2983</v>
      </c>
      <c r="BU3116" s="97" t="s">
        <v>7072</v>
      </c>
      <c r="BV3116" s="97" t="s">
        <v>3237</v>
      </c>
      <c r="BW3116" s="97" t="s">
        <v>2983</v>
      </c>
    </row>
    <row r="3117" spans="51:75" x14ac:dyDescent="0.3">
      <c r="AY3117" s="124" t="e">
        <f>VLOOKUP(C3117,#REF!, 2,FALSE)</f>
        <v>#REF!</v>
      </c>
      <c r="BM3117" s="97" t="s">
        <v>7073</v>
      </c>
      <c r="BN3117" s="97" t="s">
        <v>669</v>
      </c>
      <c r="BO3117" s="97" t="s">
        <v>6690</v>
      </c>
      <c r="BU3117" s="97" t="s">
        <v>7073</v>
      </c>
      <c r="BV3117" s="97" t="s">
        <v>669</v>
      </c>
      <c r="BW3117" s="97" t="s">
        <v>6690</v>
      </c>
    </row>
    <row r="3118" spans="51:75" x14ac:dyDescent="0.3">
      <c r="AY3118" s="124" t="e">
        <f>VLOOKUP(C3118,#REF!, 2,FALSE)</f>
        <v>#REF!</v>
      </c>
      <c r="BM3118" s="97" t="s">
        <v>7074</v>
      </c>
      <c r="BN3118" s="97" t="s">
        <v>3003</v>
      </c>
      <c r="BO3118" s="97" t="s">
        <v>725</v>
      </c>
      <c r="BU3118" s="97" t="s">
        <v>7074</v>
      </c>
      <c r="BV3118" s="97" t="s">
        <v>3003</v>
      </c>
      <c r="BW3118" s="97" t="s">
        <v>725</v>
      </c>
    </row>
    <row r="3119" spans="51:75" x14ac:dyDescent="0.3">
      <c r="AY3119" s="124" t="e">
        <f>VLOOKUP(C3119,#REF!, 2,FALSE)</f>
        <v>#REF!</v>
      </c>
      <c r="BM3119" s="97" t="s">
        <v>1289</v>
      </c>
      <c r="BN3119" s="97" t="s">
        <v>631</v>
      </c>
      <c r="BO3119" s="97" t="s">
        <v>3842</v>
      </c>
      <c r="BU3119" s="97" t="s">
        <v>1289</v>
      </c>
      <c r="BV3119" s="97" t="s">
        <v>631</v>
      </c>
      <c r="BW3119" s="97" t="s">
        <v>3842</v>
      </c>
    </row>
    <row r="3120" spans="51:75" x14ac:dyDescent="0.3">
      <c r="AY3120" s="124" t="e">
        <f>VLOOKUP(C3120,#REF!, 2,FALSE)</f>
        <v>#REF!</v>
      </c>
      <c r="BM3120" s="97" t="s">
        <v>7075</v>
      </c>
      <c r="BN3120" s="97" t="s">
        <v>3237</v>
      </c>
      <c r="BO3120" s="97" t="s">
        <v>4479</v>
      </c>
      <c r="BU3120" s="97" t="s">
        <v>7075</v>
      </c>
      <c r="BV3120" s="97" t="s">
        <v>3237</v>
      </c>
      <c r="BW3120" s="97" t="s">
        <v>4479</v>
      </c>
    </row>
    <row r="3121" spans="51:75" x14ac:dyDescent="0.3">
      <c r="AY3121" s="124" t="e">
        <f>VLOOKUP(C3121,#REF!, 2,FALSE)</f>
        <v>#REF!</v>
      </c>
      <c r="BM3121" s="97" t="s">
        <v>7076</v>
      </c>
      <c r="BN3121" s="97" t="s">
        <v>926</v>
      </c>
      <c r="BO3121" s="97" t="s">
        <v>7077</v>
      </c>
      <c r="BU3121" s="97" t="s">
        <v>7076</v>
      </c>
      <c r="BV3121" s="97" t="s">
        <v>926</v>
      </c>
      <c r="BW3121" s="97" t="s">
        <v>7077</v>
      </c>
    </row>
    <row r="3122" spans="51:75" x14ac:dyDescent="0.3">
      <c r="AY3122" s="124" t="e">
        <f>VLOOKUP(C3122,#REF!, 2,FALSE)</f>
        <v>#REF!</v>
      </c>
      <c r="BM3122" s="97" t="s">
        <v>7078</v>
      </c>
      <c r="BN3122" s="97" t="s">
        <v>636</v>
      </c>
      <c r="BO3122" s="97" t="s">
        <v>5411</v>
      </c>
      <c r="BU3122" s="97" t="s">
        <v>7078</v>
      </c>
      <c r="BV3122" s="97" t="s">
        <v>636</v>
      </c>
      <c r="BW3122" s="97" t="s">
        <v>5411</v>
      </c>
    </row>
    <row r="3123" spans="51:75" x14ac:dyDescent="0.3">
      <c r="AY3123" s="124" t="e">
        <f>VLOOKUP(C3123,#REF!, 2,FALSE)</f>
        <v>#REF!</v>
      </c>
      <c r="BM3123" s="97" t="s">
        <v>7079</v>
      </c>
      <c r="BN3123" s="97" t="s">
        <v>1272</v>
      </c>
      <c r="BO3123" s="97" t="s">
        <v>7080</v>
      </c>
      <c r="BU3123" s="97" t="s">
        <v>7079</v>
      </c>
      <c r="BV3123" s="97" t="s">
        <v>1272</v>
      </c>
      <c r="BW3123" s="97" t="s">
        <v>7080</v>
      </c>
    </row>
    <row r="3124" spans="51:75" x14ac:dyDescent="0.3">
      <c r="AY3124" s="124" t="e">
        <f>VLOOKUP(C3124,#REF!, 2,FALSE)</f>
        <v>#REF!</v>
      </c>
      <c r="BM3124" s="97" t="s">
        <v>7081</v>
      </c>
      <c r="BN3124" s="97" t="s">
        <v>1342</v>
      </c>
      <c r="BO3124" s="97" t="s">
        <v>7082</v>
      </c>
      <c r="BU3124" s="97" t="s">
        <v>7081</v>
      </c>
      <c r="BV3124" s="97" t="s">
        <v>1342</v>
      </c>
      <c r="BW3124" s="97" t="s">
        <v>7082</v>
      </c>
    </row>
    <row r="3125" spans="51:75" x14ac:dyDescent="0.3">
      <c r="AY3125" s="124" t="e">
        <f>VLOOKUP(C3125,#REF!, 2,FALSE)</f>
        <v>#REF!</v>
      </c>
      <c r="BM3125" s="97" t="s">
        <v>7083</v>
      </c>
      <c r="BN3125" s="97" t="s">
        <v>3085</v>
      </c>
      <c r="BO3125" s="97" t="s">
        <v>2983</v>
      </c>
      <c r="BU3125" s="97" t="s">
        <v>7083</v>
      </c>
      <c r="BV3125" s="97" t="s">
        <v>3085</v>
      </c>
      <c r="BW3125" s="97" t="s">
        <v>2983</v>
      </c>
    </row>
    <row r="3126" spans="51:75" x14ac:dyDescent="0.3">
      <c r="AY3126" s="124" t="e">
        <f>VLOOKUP(C3126,#REF!, 2,FALSE)</f>
        <v>#REF!</v>
      </c>
      <c r="BM3126" s="97" t="s">
        <v>7084</v>
      </c>
      <c r="BN3126" s="97" t="s">
        <v>1139</v>
      </c>
      <c r="BO3126" s="97" t="s">
        <v>7085</v>
      </c>
      <c r="BU3126" s="97" t="s">
        <v>7084</v>
      </c>
      <c r="BV3126" s="97" t="s">
        <v>1139</v>
      </c>
      <c r="BW3126" s="97" t="s">
        <v>7085</v>
      </c>
    </row>
    <row r="3127" spans="51:75" x14ac:dyDescent="0.3">
      <c r="AY3127" s="124" t="e">
        <f>VLOOKUP(C3127,#REF!, 2,FALSE)</f>
        <v>#REF!</v>
      </c>
      <c r="BM3127" s="97" t="s">
        <v>7086</v>
      </c>
      <c r="BN3127" s="97" t="s">
        <v>3191</v>
      </c>
      <c r="BO3127" s="97" t="s">
        <v>7087</v>
      </c>
      <c r="BU3127" s="97" t="s">
        <v>7086</v>
      </c>
      <c r="BV3127" s="97" t="s">
        <v>3191</v>
      </c>
      <c r="BW3127" s="97" t="s">
        <v>7087</v>
      </c>
    </row>
    <row r="3128" spans="51:75" x14ac:dyDescent="0.3">
      <c r="AY3128" s="124" t="e">
        <f>VLOOKUP(C3128,#REF!, 2,FALSE)</f>
        <v>#REF!</v>
      </c>
      <c r="BM3128" s="97" t="s">
        <v>1290</v>
      </c>
      <c r="BN3128" s="97" t="s">
        <v>16971</v>
      </c>
      <c r="BO3128" s="97" t="s">
        <v>5344</v>
      </c>
      <c r="BU3128" s="97" t="s">
        <v>1290</v>
      </c>
      <c r="BV3128" s="97" t="s">
        <v>16971</v>
      </c>
      <c r="BW3128" s="97" t="s">
        <v>5344</v>
      </c>
    </row>
    <row r="3129" spans="51:75" x14ac:dyDescent="0.3">
      <c r="AY3129" s="124" t="e">
        <f>VLOOKUP(C3129,#REF!, 2,FALSE)</f>
        <v>#REF!</v>
      </c>
      <c r="BM3129" s="97" t="s">
        <v>7088</v>
      </c>
      <c r="BN3129" s="97" t="s">
        <v>1139</v>
      </c>
      <c r="BO3129" s="97" t="s">
        <v>7089</v>
      </c>
      <c r="BU3129" s="97" t="s">
        <v>7088</v>
      </c>
      <c r="BV3129" s="97" t="s">
        <v>1139</v>
      </c>
      <c r="BW3129" s="97" t="s">
        <v>7089</v>
      </c>
    </row>
    <row r="3130" spans="51:75" x14ac:dyDescent="0.3">
      <c r="AY3130" s="124" t="e">
        <f>VLOOKUP(C3130,#REF!, 2,FALSE)</f>
        <v>#REF!</v>
      </c>
      <c r="BM3130" s="97" t="s">
        <v>7090</v>
      </c>
      <c r="BN3130" s="97" t="s">
        <v>3191</v>
      </c>
      <c r="BO3130" s="97" t="s">
        <v>944</v>
      </c>
      <c r="BU3130" s="97" t="s">
        <v>7090</v>
      </c>
      <c r="BV3130" s="97" t="s">
        <v>3191</v>
      </c>
      <c r="BW3130" s="97" t="s">
        <v>944</v>
      </c>
    </row>
    <row r="3131" spans="51:75" x14ac:dyDescent="0.3">
      <c r="AY3131" s="124" t="e">
        <f>VLOOKUP(C3131,#REF!, 2,FALSE)</f>
        <v>#REF!</v>
      </c>
      <c r="BM3131" s="97" t="s">
        <v>7091</v>
      </c>
      <c r="BN3131" s="97" t="s">
        <v>3095</v>
      </c>
      <c r="BO3131" s="97" t="s">
        <v>7092</v>
      </c>
      <c r="BU3131" s="97" t="s">
        <v>7091</v>
      </c>
      <c r="BV3131" s="97" t="s">
        <v>3095</v>
      </c>
      <c r="BW3131" s="97" t="s">
        <v>7092</v>
      </c>
    </row>
    <row r="3132" spans="51:75" x14ac:dyDescent="0.3">
      <c r="AY3132" s="124" t="e">
        <f>VLOOKUP(C3132,#REF!, 2,FALSE)</f>
        <v>#REF!</v>
      </c>
      <c r="BM3132" s="97" t="s">
        <v>177</v>
      </c>
      <c r="BN3132" s="97" t="s">
        <v>3191</v>
      </c>
      <c r="BO3132" s="97" t="s">
        <v>1744</v>
      </c>
      <c r="BU3132" s="97" t="s">
        <v>177</v>
      </c>
      <c r="BV3132" s="97" t="s">
        <v>3191</v>
      </c>
      <c r="BW3132" s="97" t="s">
        <v>1744</v>
      </c>
    </row>
    <row r="3133" spans="51:75" x14ac:dyDescent="0.3">
      <c r="AY3133" s="124" t="e">
        <f>VLOOKUP(C3133,#REF!, 2,FALSE)</f>
        <v>#REF!</v>
      </c>
      <c r="BM3133" s="97" t="s">
        <v>7093</v>
      </c>
      <c r="BN3133" s="97" t="s">
        <v>1342</v>
      </c>
      <c r="BO3133" s="97" t="s">
        <v>5841</v>
      </c>
      <c r="BU3133" s="97" t="s">
        <v>7093</v>
      </c>
      <c r="BV3133" s="97" t="s">
        <v>1342</v>
      </c>
      <c r="BW3133" s="97" t="s">
        <v>5841</v>
      </c>
    </row>
    <row r="3134" spans="51:75" x14ac:dyDescent="0.3">
      <c r="AY3134" s="124" t="e">
        <f>VLOOKUP(C3134,#REF!, 2,FALSE)</f>
        <v>#REF!</v>
      </c>
      <c r="BM3134" s="97" t="s">
        <v>1291</v>
      </c>
      <c r="BN3134" s="97" t="s">
        <v>3191</v>
      </c>
      <c r="BO3134" s="97" t="s">
        <v>716</v>
      </c>
      <c r="BU3134" s="97" t="s">
        <v>1291</v>
      </c>
      <c r="BV3134" s="97" t="s">
        <v>3191</v>
      </c>
      <c r="BW3134" s="97" t="s">
        <v>716</v>
      </c>
    </row>
    <row r="3135" spans="51:75" x14ac:dyDescent="0.3">
      <c r="AY3135" s="124" t="e">
        <f>VLOOKUP(C3135,#REF!, 2,FALSE)</f>
        <v>#REF!</v>
      </c>
      <c r="BM3135" s="97" t="s">
        <v>7094</v>
      </c>
      <c r="BN3135" s="97" t="s">
        <v>3081</v>
      </c>
      <c r="BO3135" s="97" t="s">
        <v>5084</v>
      </c>
      <c r="BU3135" s="97" t="s">
        <v>7094</v>
      </c>
      <c r="BV3135" s="97" t="s">
        <v>3081</v>
      </c>
      <c r="BW3135" s="97" t="s">
        <v>5084</v>
      </c>
    </row>
    <row r="3136" spans="51:75" x14ac:dyDescent="0.3">
      <c r="AY3136" s="124" t="e">
        <f>VLOOKUP(C3136,#REF!, 2,FALSE)</f>
        <v>#REF!</v>
      </c>
      <c r="BM3136" s="97" t="s">
        <v>7095</v>
      </c>
      <c r="BN3136" s="97" t="s">
        <v>1342</v>
      </c>
      <c r="BO3136" s="97" t="s">
        <v>2886</v>
      </c>
      <c r="BU3136" s="97" t="s">
        <v>7095</v>
      </c>
      <c r="BV3136" s="97" t="s">
        <v>1342</v>
      </c>
      <c r="BW3136" s="97" t="s">
        <v>2886</v>
      </c>
    </row>
    <row r="3137" spans="51:75" x14ac:dyDescent="0.3">
      <c r="AY3137" s="124" t="e">
        <f>VLOOKUP(C3137,#REF!, 2,FALSE)</f>
        <v>#REF!</v>
      </c>
      <c r="BM3137" s="97" t="s">
        <v>7096</v>
      </c>
      <c r="BN3137" s="97" t="s">
        <v>3026</v>
      </c>
      <c r="BO3137" s="97" t="s">
        <v>4152</v>
      </c>
      <c r="BU3137" s="97" t="s">
        <v>7096</v>
      </c>
      <c r="BV3137" s="97" t="s">
        <v>3026</v>
      </c>
      <c r="BW3137" s="97" t="s">
        <v>4152</v>
      </c>
    </row>
    <row r="3138" spans="51:75" x14ac:dyDescent="0.3">
      <c r="AY3138" s="124" t="e">
        <f>VLOOKUP(C3138,#REF!, 2,FALSE)</f>
        <v>#REF!</v>
      </c>
      <c r="BM3138" s="97" t="s">
        <v>7097</v>
      </c>
      <c r="BN3138" s="97" t="s">
        <v>862</v>
      </c>
      <c r="BO3138" s="97" t="s">
        <v>944</v>
      </c>
      <c r="BU3138" s="97" t="s">
        <v>7097</v>
      </c>
      <c r="BV3138" s="97" t="s">
        <v>862</v>
      </c>
      <c r="BW3138" s="97" t="s">
        <v>944</v>
      </c>
    </row>
    <row r="3139" spans="51:75" x14ac:dyDescent="0.3">
      <c r="AY3139" s="124" t="e">
        <f>VLOOKUP(C3139,#REF!, 2,FALSE)</f>
        <v>#REF!</v>
      </c>
      <c r="BM3139" s="97" t="s">
        <v>7098</v>
      </c>
      <c r="BN3139" s="97" t="s">
        <v>16971</v>
      </c>
      <c r="BO3139" s="97" t="s">
        <v>665</v>
      </c>
      <c r="BU3139" s="97" t="s">
        <v>7098</v>
      </c>
      <c r="BV3139" s="97" t="s">
        <v>16971</v>
      </c>
      <c r="BW3139" s="97" t="s">
        <v>665</v>
      </c>
    </row>
    <row r="3140" spans="51:75" x14ac:dyDescent="0.3">
      <c r="AY3140" s="124" t="e">
        <f>VLOOKUP(C3140,#REF!, 2,FALSE)</f>
        <v>#REF!</v>
      </c>
      <c r="BM3140" s="97" t="s">
        <v>7099</v>
      </c>
      <c r="BN3140" s="97" t="s">
        <v>3026</v>
      </c>
      <c r="BO3140" s="97" t="s">
        <v>4387</v>
      </c>
      <c r="BU3140" s="97" t="s">
        <v>7099</v>
      </c>
      <c r="BV3140" s="97" t="s">
        <v>3026</v>
      </c>
      <c r="BW3140" s="97" t="s">
        <v>4387</v>
      </c>
    </row>
    <row r="3141" spans="51:75" x14ac:dyDescent="0.3">
      <c r="AY3141" s="124" t="e">
        <f>VLOOKUP(C3141,#REF!, 2,FALSE)</f>
        <v>#REF!</v>
      </c>
      <c r="BM3141" s="97" t="s">
        <v>7100</v>
      </c>
      <c r="BN3141" s="97" t="s">
        <v>1269</v>
      </c>
      <c r="BO3141" s="97" t="s">
        <v>1201</v>
      </c>
      <c r="BU3141" s="97" t="s">
        <v>7100</v>
      </c>
      <c r="BV3141" s="97" t="s">
        <v>1269</v>
      </c>
      <c r="BW3141" s="97" t="s">
        <v>1201</v>
      </c>
    </row>
    <row r="3142" spans="51:75" x14ac:dyDescent="0.3">
      <c r="AY3142" s="124" t="e">
        <f>VLOOKUP(C3142,#REF!, 2,FALSE)</f>
        <v>#REF!</v>
      </c>
      <c r="BM3142" s="97" t="s">
        <v>7101</v>
      </c>
      <c r="BN3142" s="97" t="s">
        <v>3191</v>
      </c>
      <c r="BO3142" s="97" t="s">
        <v>7102</v>
      </c>
      <c r="BU3142" s="97" t="s">
        <v>7101</v>
      </c>
      <c r="BV3142" s="97" t="s">
        <v>3191</v>
      </c>
      <c r="BW3142" s="97" t="s">
        <v>7102</v>
      </c>
    </row>
    <row r="3143" spans="51:75" x14ac:dyDescent="0.3">
      <c r="AY3143" s="124" t="e">
        <f>VLOOKUP(C3143,#REF!, 2,FALSE)</f>
        <v>#REF!</v>
      </c>
      <c r="BM3143" s="97" t="s">
        <v>7103</v>
      </c>
      <c r="BN3143" s="97" t="s">
        <v>771</v>
      </c>
      <c r="BO3143" s="97" t="s">
        <v>2191</v>
      </c>
      <c r="BU3143" s="97" t="s">
        <v>7103</v>
      </c>
      <c r="BV3143" s="97" t="s">
        <v>771</v>
      </c>
      <c r="BW3143" s="97" t="s">
        <v>2191</v>
      </c>
    </row>
    <row r="3144" spans="51:75" x14ac:dyDescent="0.3">
      <c r="AY3144" s="124" t="e">
        <f>VLOOKUP(C3144,#REF!, 2,FALSE)</f>
        <v>#REF!</v>
      </c>
      <c r="BM3144" s="97" t="s">
        <v>130</v>
      </c>
      <c r="BN3144" s="97" t="s">
        <v>16968</v>
      </c>
      <c r="BO3144" s="97" t="s">
        <v>4997</v>
      </c>
      <c r="BU3144" s="97" t="s">
        <v>130</v>
      </c>
      <c r="BV3144" s="97" t="s">
        <v>16968</v>
      </c>
      <c r="BW3144" s="97" t="s">
        <v>4997</v>
      </c>
    </row>
    <row r="3145" spans="51:75" x14ac:dyDescent="0.3">
      <c r="AY3145" s="124" t="e">
        <f>VLOOKUP(C3145,#REF!, 2,FALSE)</f>
        <v>#REF!</v>
      </c>
      <c r="BM3145" s="97" t="s">
        <v>1292</v>
      </c>
      <c r="BN3145" s="97" t="s">
        <v>2983</v>
      </c>
      <c r="BO3145" s="97" t="s">
        <v>3319</v>
      </c>
      <c r="BU3145" s="97" t="s">
        <v>1292</v>
      </c>
      <c r="BV3145" s="97" t="s">
        <v>2983</v>
      </c>
      <c r="BW3145" s="97" t="s">
        <v>3319</v>
      </c>
    </row>
    <row r="3146" spans="51:75" x14ac:dyDescent="0.3">
      <c r="AY3146" s="124" t="e">
        <f>VLOOKUP(C3146,#REF!, 2,FALSE)</f>
        <v>#REF!</v>
      </c>
      <c r="BM3146" s="97" t="s">
        <v>1293</v>
      </c>
      <c r="BN3146" s="97" t="s">
        <v>2983</v>
      </c>
      <c r="BO3146" s="97" t="s">
        <v>2876</v>
      </c>
      <c r="BU3146" s="97" t="s">
        <v>1293</v>
      </c>
      <c r="BV3146" s="97" t="s">
        <v>2983</v>
      </c>
      <c r="BW3146" s="97" t="s">
        <v>2876</v>
      </c>
    </row>
    <row r="3147" spans="51:75" x14ac:dyDescent="0.3">
      <c r="AY3147" s="124" t="e">
        <f>VLOOKUP(C3147,#REF!, 2,FALSE)</f>
        <v>#REF!</v>
      </c>
      <c r="BM3147" s="97" t="s">
        <v>7105</v>
      </c>
      <c r="BN3147" s="97" t="s">
        <v>16968</v>
      </c>
      <c r="BO3147" s="97" t="s">
        <v>1727</v>
      </c>
      <c r="BU3147" s="97" t="s">
        <v>7105</v>
      </c>
      <c r="BV3147" s="97" t="s">
        <v>16968</v>
      </c>
      <c r="BW3147" s="97" t="s">
        <v>1727</v>
      </c>
    </row>
    <row r="3148" spans="51:75" x14ac:dyDescent="0.3">
      <c r="AY3148" s="124" t="e">
        <f>VLOOKUP(C3148,#REF!, 2,FALSE)</f>
        <v>#REF!</v>
      </c>
      <c r="BM3148" s="97" t="s">
        <v>7106</v>
      </c>
      <c r="BN3148" s="97" t="s">
        <v>703</v>
      </c>
      <c r="BO3148" s="97" t="s">
        <v>1212</v>
      </c>
      <c r="BU3148" s="97" t="s">
        <v>7106</v>
      </c>
      <c r="BV3148" s="97" t="s">
        <v>703</v>
      </c>
      <c r="BW3148" s="97" t="s">
        <v>1212</v>
      </c>
    </row>
    <row r="3149" spans="51:75" x14ac:dyDescent="0.3">
      <c r="AY3149" s="124" t="e">
        <f>VLOOKUP(C3149,#REF!, 2,FALSE)</f>
        <v>#REF!</v>
      </c>
      <c r="BM3149" s="97" t="s">
        <v>7107</v>
      </c>
      <c r="BN3149" s="97" t="s">
        <v>658</v>
      </c>
      <c r="BO3149" s="97" t="s">
        <v>2643</v>
      </c>
      <c r="BU3149" s="97" t="s">
        <v>7107</v>
      </c>
      <c r="BV3149" s="97" t="s">
        <v>658</v>
      </c>
      <c r="BW3149" s="97" t="s">
        <v>2643</v>
      </c>
    </row>
    <row r="3150" spans="51:75" x14ac:dyDescent="0.3">
      <c r="AY3150" s="124" t="e">
        <f>VLOOKUP(C3150,#REF!, 2,FALSE)</f>
        <v>#REF!</v>
      </c>
      <c r="BM3150" s="97" t="s">
        <v>1294</v>
      </c>
      <c r="BN3150" s="97" t="s">
        <v>2983</v>
      </c>
      <c r="BO3150" s="97" t="s">
        <v>5068</v>
      </c>
      <c r="BU3150" s="97" t="s">
        <v>1294</v>
      </c>
      <c r="BV3150" s="97" t="s">
        <v>2983</v>
      </c>
      <c r="BW3150" s="97" t="s">
        <v>5068</v>
      </c>
    </row>
    <row r="3151" spans="51:75" x14ac:dyDescent="0.3">
      <c r="AY3151" s="124" t="e">
        <f>VLOOKUP(C3151,#REF!, 2,FALSE)</f>
        <v>#REF!</v>
      </c>
      <c r="BM3151" s="97" t="s">
        <v>7108</v>
      </c>
      <c r="BN3151" s="97" t="s">
        <v>2983</v>
      </c>
      <c r="BO3151" s="97" t="s">
        <v>2983</v>
      </c>
      <c r="BU3151" s="97" t="s">
        <v>7108</v>
      </c>
      <c r="BV3151" s="97" t="s">
        <v>2983</v>
      </c>
      <c r="BW3151" s="97" t="s">
        <v>2983</v>
      </c>
    </row>
    <row r="3152" spans="51:75" x14ac:dyDescent="0.3">
      <c r="AY3152" s="124" t="e">
        <f>VLOOKUP(C3152,#REF!, 2,FALSE)</f>
        <v>#REF!</v>
      </c>
      <c r="BM3152" s="97" t="s">
        <v>7109</v>
      </c>
      <c r="BN3152" s="97" t="s">
        <v>1342</v>
      </c>
      <c r="BO3152" s="97" t="s">
        <v>6653</v>
      </c>
      <c r="BU3152" s="97" t="s">
        <v>7109</v>
      </c>
      <c r="BV3152" s="97" t="s">
        <v>1342</v>
      </c>
      <c r="BW3152" s="97" t="s">
        <v>6653</v>
      </c>
    </row>
    <row r="3153" spans="51:75" x14ac:dyDescent="0.3">
      <c r="AY3153" s="124" t="e">
        <f>VLOOKUP(C3153,#REF!, 2,FALSE)</f>
        <v>#REF!</v>
      </c>
      <c r="BM3153" s="97" t="s">
        <v>7110</v>
      </c>
      <c r="BN3153" s="97" t="s">
        <v>3003</v>
      </c>
      <c r="BO3153" s="97" t="s">
        <v>7111</v>
      </c>
      <c r="BU3153" s="97" t="s">
        <v>7110</v>
      </c>
      <c r="BV3153" s="97" t="s">
        <v>3003</v>
      </c>
      <c r="BW3153" s="97" t="s">
        <v>7111</v>
      </c>
    </row>
    <row r="3154" spans="51:75" x14ac:dyDescent="0.3">
      <c r="AY3154" s="124" t="e">
        <f>VLOOKUP(C3154,#REF!, 2,FALSE)</f>
        <v>#REF!</v>
      </c>
      <c r="BM3154" s="97" t="s">
        <v>7112</v>
      </c>
      <c r="BN3154" s="97" t="s">
        <v>2983</v>
      </c>
      <c r="BO3154" s="97" t="s">
        <v>6061</v>
      </c>
      <c r="BU3154" s="97" t="s">
        <v>7112</v>
      </c>
      <c r="BV3154" s="97" t="s">
        <v>2983</v>
      </c>
      <c r="BW3154" s="97" t="s">
        <v>6061</v>
      </c>
    </row>
    <row r="3155" spans="51:75" x14ac:dyDescent="0.3">
      <c r="AY3155" s="124" t="e">
        <f>VLOOKUP(C3155,#REF!, 2,FALSE)</f>
        <v>#REF!</v>
      </c>
      <c r="BM3155" s="97" t="s">
        <v>7113</v>
      </c>
      <c r="BN3155" s="97" t="s">
        <v>715</v>
      </c>
      <c r="BO3155" s="97" t="s">
        <v>7114</v>
      </c>
      <c r="BU3155" s="97" t="s">
        <v>7113</v>
      </c>
      <c r="BV3155" s="97" t="s">
        <v>715</v>
      </c>
      <c r="BW3155" s="97" t="s">
        <v>7114</v>
      </c>
    </row>
    <row r="3156" spans="51:75" x14ac:dyDescent="0.3">
      <c r="AY3156" s="124" t="e">
        <f>VLOOKUP(C3156,#REF!, 2,FALSE)</f>
        <v>#REF!</v>
      </c>
      <c r="BM3156" s="97" t="s">
        <v>7115</v>
      </c>
      <c r="BN3156" s="97" t="s">
        <v>628</v>
      </c>
      <c r="BO3156" s="97" t="s">
        <v>7116</v>
      </c>
      <c r="BU3156" s="97" t="s">
        <v>7115</v>
      </c>
      <c r="BV3156" s="97" t="s">
        <v>628</v>
      </c>
      <c r="BW3156" s="97" t="s">
        <v>7116</v>
      </c>
    </row>
    <row r="3157" spans="51:75" x14ac:dyDescent="0.3">
      <c r="AY3157" s="124" t="e">
        <f>VLOOKUP(C3157,#REF!, 2,FALSE)</f>
        <v>#REF!</v>
      </c>
      <c r="BM3157" s="97" t="s">
        <v>7117</v>
      </c>
      <c r="BN3157" s="97" t="s">
        <v>1342</v>
      </c>
      <c r="BO3157" s="97" t="s">
        <v>1538</v>
      </c>
      <c r="BU3157" s="97" t="s">
        <v>7117</v>
      </c>
      <c r="BV3157" s="97" t="s">
        <v>1342</v>
      </c>
      <c r="BW3157" s="97" t="s">
        <v>1538</v>
      </c>
    </row>
    <row r="3158" spans="51:75" x14ac:dyDescent="0.3">
      <c r="AY3158" s="124" t="e">
        <f>VLOOKUP(C3158,#REF!, 2,FALSE)</f>
        <v>#REF!</v>
      </c>
      <c r="BM3158" s="97" t="s">
        <v>1295</v>
      </c>
      <c r="BN3158" s="97" t="s">
        <v>16968</v>
      </c>
      <c r="BO3158" s="97" t="s">
        <v>660</v>
      </c>
      <c r="BU3158" s="97" t="s">
        <v>1295</v>
      </c>
      <c r="BV3158" s="97" t="s">
        <v>16968</v>
      </c>
      <c r="BW3158" s="97" t="s">
        <v>660</v>
      </c>
    </row>
    <row r="3159" spans="51:75" x14ac:dyDescent="0.3">
      <c r="AY3159" s="124" t="e">
        <f>VLOOKUP(C3159,#REF!, 2,FALSE)</f>
        <v>#REF!</v>
      </c>
      <c r="BM3159" s="97" t="s">
        <v>7120</v>
      </c>
      <c r="BN3159" s="97" t="s">
        <v>2983</v>
      </c>
      <c r="BO3159" s="97" t="s">
        <v>1144</v>
      </c>
      <c r="BU3159" s="97" t="s">
        <v>7120</v>
      </c>
      <c r="BV3159" s="97" t="s">
        <v>2983</v>
      </c>
      <c r="BW3159" s="97" t="s">
        <v>1144</v>
      </c>
    </row>
    <row r="3160" spans="51:75" x14ac:dyDescent="0.3">
      <c r="AY3160" s="124" t="e">
        <f>VLOOKUP(C3160,#REF!, 2,FALSE)</f>
        <v>#REF!</v>
      </c>
      <c r="BM3160" s="97" t="s">
        <v>1296</v>
      </c>
      <c r="BN3160" s="97" t="s">
        <v>1269</v>
      </c>
      <c r="BO3160" s="97" t="s">
        <v>2429</v>
      </c>
      <c r="BU3160" s="97" t="s">
        <v>1296</v>
      </c>
      <c r="BV3160" s="97" t="s">
        <v>1269</v>
      </c>
      <c r="BW3160" s="97" t="s">
        <v>2429</v>
      </c>
    </row>
    <row r="3161" spans="51:75" x14ac:dyDescent="0.3">
      <c r="AY3161" s="124" t="e">
        <f>VLOOKUP(C3161,#REF!, 2,FALSE)</f>
        <v>#REF!</v>
      </c>
      <c r="BM3161" s="97" t="s">
        <v>7121</v>
      </c>
      <c r="BN3161" s="97" t="s">
        <v>1267</v>
      </c>
      <c r="BO3161" s="97" t="s">
        <v>1206</v>
      </c>
      <c r="BU3161" s="97" t="s">
        <v>7121</v>
      </c>
      <c r="BV3161" s="97" t="s">
        <v>1267</v>
      </c>
      <c r="BW3161" s="97" t="s">
        <v>1206</v>
      </c>
    </row>
    <row r="3162" spans="51:75" x14ac:dyDescent="0.3">
      <c r="AY3162" s="124" t="e">
        <f>VLOOKUP(C3162,#REF!, 2,FALSE)</f>
        <v>#REF!</v>
      </c>
      <c r="BM3162" s="97" t="s">
        <v>7122</v>
      </c>
      <c r="BN3162" s="97" t="s">
        <v>1342</v>
      </c>
      <c r="BO3162" s="97" t="s">
        <v>6863</v>
      </c>
      <c r="BU3162" s="97" t="s">
        <v>7122</v>
      </c>
      <c r="BV3162" s="97" t="s">
        <v>1342</v>
      </c>
      <c r="BW3162" s="97" t="s">
        <v>6863</v>
      </c>
    </row>
    <row r="3163" spans="51:75" x14ac:dyDescent="0.3">
      <c r="AY3163" s="124" t="e">
        <f>VLOOKUP(C3163,#REF!, 2,FALSE)</f>
        <v>#REF!</v>
      </c>
      <c r="BM3163" s="97" t="s">
        <v>7124</v>
      </c>
      <c r="BN3163" s="97" t="s">
        <v>3043</v>
      </c>
      <c r="BO3163" s="97" t="s">
        <v>3723</v>
      </c>
      <c r="BU3163" s="97" t="s">
        <v>7124</v>
      </c>
      <c r="BV3163" s="97" t="s">
        <v>3043</v>
      </c>
      <c r="BW3163" s="97" t="s">
        <v>3723</v>
      </c>
    </row>
    <row r="3164" spans="51:75" x14ac:dyDescent="0.3">
      <c r="AY3164" s="124" t="e">
        <f>VLOOKUP(C3164,#REF!, 2,FALSE)</f>
        <v>#REF!</v>
      </c>
      <c r="BM3164" s="97" t="s">
        <v>7125</v>
      </c>
      <c r="BN3164" s="97" t="s">
        <v>1342</v>
      </c>
      <c r="BO3164" s="97" t="s">
        <v>3911</v>
      </c>
      <c r="BU3164" s="97" t="s">
        <v>7125</v>
      </c>
      <c r="BV3164" s="97" t="s">
        <v>1342</v>
      </c>
      <c r="BW3164" s="97" t="s">
        <v>3911</v>
      </c>
    </row>
    <row r="3165" spans="51:75" x14ac:dyDescent="0.3">
      <c r="AY3165" s="124" t="e">
        <f>VLOOKUP(C3165,#REF!, 2,FALSE)</f>
        <v>#REF!</v>
      </c>
      <c r="BM3165" s="97" t="s">
        <v>1297</v>
      </c>
      <c r="BN3165" s="97" t="s">
        <v>2983</v>
      </c>
      <c r="BO3165" s="97" t="s">
        <v>7126</v>
      </c>
      <c r="BU3165" s="97" t="s">
        <v>1297</v>
      </c>
      <c r="BV3165" s="97" t="s">
        <v>2983</v>
      </c>
      <c r="BW3165" s="97" t="s">
        <v>7126</v>
      </c>
    </row>
    <row r="3166" spans="51:75" x14ac:dyDescent="0.3">
      <c r="AY3166" s="124" t="e">
        <f>VLOOKUP(C3166,#REF!, 2,FALSE)</f>
        <v>#REF!</v>
      </c>
      <c r="BM3166" s="97" t="s">
        <v>7127</v>
      </c>
      <c r="BN3166" s="97" t="s">
        <v>3237</v>
      </c>
      <c r="BO3166" s="97" t="s">
        <v>1016</v>
      </c>
      <c r="BU3166" s="97" t="s">
        <v>7127</v>
      </c>
      <c r="BV3166" s="97" t="s">
        <v>3237</v>
      </c>
      <c r="BW3166" s="97" t="s">
        <v>1016</v>
      </c>
    </row>
    <row r="3167" spans="51:75" x14ac:dyDescent="0.3">
      <c r="AY3167" s="124" t="e">
        <f>VLOOKUP(C3167,#REF!, 2,FALSE)</f>
        <v>#REF!</v>
      </c>
      <c r="BM3167" s="97" t="s">
        <v>7128</v>
      </c>
      <c r="BN3167" s="97" t="s">
        <v>3000</v>
      </c>
      <c r="BO3167" s="97" t="s">
        <v>7129</v>
      </c>
      <c r="BU3167" s="97" t="s">
        <v>7128</v>
      </c>
      <c r="BV3167" s="97" t="s">
        <v>3000</v>
      </c>
      <c r="BW3167" s="97" t="s">
        <v>7129</v>
      </c>
    </row>
    <row r="3168" spans="51:75" x14ac:dyDescent="0.3">
      <c r="AY3168" s="124" t="e">
        <f>VLOOKUP(C3168,#REF!, 2,FALSE)</f>
        <v>#REF!</v>
      </c>
      <c r="BM3168" s="97" t="s">
        <v>7130</v>
      </c>
      <c r="BN3168" s="97" t="s">
        <v>703</v>
      </c>
      <c r="BO3168" s="97" t="s">
        <v>1263</v>
      </c>
      <c r="BU3168" s="97" t="s">
        <v>7130</v>
      </c>
      <c r="BV3168" s="97" t="s">
        <v>703</v>
      </c>
      <c r="BW3168" s="97" t="s">
        <v>1263</v>
      </c>
    </row>
    <row r="3169" spans="51:75" x14ac:dyDescent="0.3">
      <c r="AY3169" s="124" t="e">
        <f>VLOOKUP(C3169,#REF!, 2,FALSE)</f>
        <v>#REF!</v>
      </c>
      <c r="BM3169" s="97" t="s">
        <v>7131</v>
      </c>
      <c r="BN3169" s="97" t="s">
        <v>16968</v>
      </c>
      <c r="BO3169" s="97" t="s">
        <v>5439</v>
      </c>
      <c r="BU3169" s="97" t="s">
        <v>7131</v>
      </c>
      <c r="BV3169" s="97" t="s">
        <v>16968</v>
      </c>
      <c r="BW3169" s="97" t="s">
        <v>5439</v>
      </c>
    </row>
    <row r="3170" spans="51:75" x14ac:dyDescent="0.3">
      <c r="AY3170" s="124" t="e">
        <f>VLOOKUP(C3170,#REF!, 2,FALSE)</f>
        <v>#REF!</v>
      </c>
      <c r="BM3170" s="97" t="s">
        <v>7134</v>
      </c>
      <c r="BN3170" s="97" t="s">
        <v>771</v>
      </c>
      <c r="BO3170" s="97" t="s">
        <v>1856</v>
      </c>
      <c r="BU3170" s="97" t="s">
        <v>7134</v>
      </c>
      <c r="BV3170" s="97" t="s">
        <v>771</v>
      </c>
      <c r="BW3170" s="97" t="s">
        <v>1856</v>
      </c>
    </row>
    <row r="3171" spans="51:75" x14ac:dyDescent="0.3">
      <c r="AY3171" s="124" t="e">
        <f>VLOOKUP(C3171,#REF!, 2,FALSE)</f>
        <v>#REF!</v>
      </c>
      <c r="BM3171" s="97" t="s">
        <v>7135</v>
      </c>
      <c r="BN3171" s="97" t="s">
        <v>16968</v>
      </c>
      <c r="BO3171" s="97" t="s">
        <v>2366</v>
      </c>
      <c r="BU3171" s="97" t="s">
        <v>7135</v>
      </c>
      <c r="BV3171" s="97" t="s">
        <v>16968</v>
      </c>
      <c r="BW3171" s="97" t="s">
        <v>2366</v>
      </c>
    </row>
    <row r="3172" spans="51:75" x14ac:dyDescent="0.3">
      <c r="AY3172" s="124" t="e">
        <f>VLOOKUP(C3172,#REF!, 2,FALSE)</f>
        <v>#REF!</v>
      </c>
      <c r="BM3172" s="97" t="s">
        <v>7136</v>
      </c>
      <c r="BN3172" s="97" t="s">
        <v>2983</v>
      </c>
      <c r="BO3172" s="97" t="s">
        <v>992</v>
      </c>
      <c r="BU3172" s="97" t="s">
        <v>7136</v>
      </c>
      <c r="BV3172" s="97" t="s">
        <v>2983</v>
      </c>
      <c r="BW3172" s="97" t="s">
        <v>992</v>
      </c>
    </row>
    <row r="3173" spans="51:75" x14ac:dyDescent="0.3">
      <c r="AY3173" s="124" t="e">
        <f>VLOOKUP(C3173,#REF!, 2,FALSE)</f>
        <v>#REF!</v>
      </c>
      <c r="BM3173" s="97" t="s">
        <v>7137</v>
      </c>
      <c r="BN3173" s="97" t="s">
        <v>669</v>
      </c>
      <c r="BO3173" s="97" t="s">
        <v>7138</v>
      </c>
      <c r="BU3173" s="97" t="s">
        <v>7137</v>
      </c>
      <c r="BV3173" s="97" t="s">
        <v>669</v>
      </c>
      <c r="BW3173" s="97" t="s">
        <v>7138</v>
      </c>
    </row>
    <row r="3174" spans="51:75" x14ac:dyDescent="0.3">
      <c r="AY3174" s="124" t="e">
        <f>VLOOKUP(C3174,#REF!, 2,FALSE)</f>
        <v>#REF!</v>
      </c>
      <c r="BM3174" s="97" t="s">
        <v>178</v>
      </c>
      <c r="BN3174" s="97" t="s">
        <v>715</v>
      </c>
      <c r="BO3174" s="97" t="s">
        <v>7140</v>
      </c>
      <c r="BU3174" s="97" t="s">
        <v>178</v>
      </c>
      <c r="BV3174" s="97" t="s">
        <v>715</v>
      </c>
      <c r="BW3174" s="97" t="s">
        <v>7140</v>
      </c>
    </row>
    <row r="3175" spans="51:75" x14ac:dyDescent="0.3">
      <c r="AY3175" s="124" t="e">
        <f>VLOOKUP(C3175,#REF!, 2,FALSE)</f>
        <v>#REF!</v>
      </c>
      <c r="BM3175" s="97" t="s">
        <v>7142</v>
      </c>
      <c r="BN3175" s="97" t="s">
        <v>639</v>
      </c>
      <c r="BO3175" s="97" t="s">
        <v>4343</v>
      </c>
      <c r="BU3175" s="97" t="s">
        <v>7142</v>
      </c>
      <c r="BV3175" s="97" t="s">
        <v>639</v>
      </c>
      <c r="BW3175" s="97" t="s">
        <v>4343</v>
      </c>
    </row>
    <row r="3176" spans="51:75" x14ac:dyDescent="0.3">
      <c r="AY3176" s="124" t="e">
        <f>VLOOKUP(C3176,#REF!, 2,FALSE)</f>
        <v>#REF!</v>
      </c>
      <c r="BM3176" s="97" t="s">
        <v>7144</v>
      </c>
      <c r="BN3176" s="97" t="s">
        <v>1267</v>
      </c>
      <c r="BO3176" s="97" t="s">
        <v>7146</v>
      </c>
      <c r="BU3176" s="97" t="s">
        <v>7144</v>
      </c>
      <c r="BV3176" s="97" t="s">
        <v>1267</v>
      </c>
      <c r="BW3176" s="97" t="s">
        <v>7146</v>
      </c>
    </row>
    <row r="3177" spans="51:75" x14ac:dyDescent="0.3">
      <c r="AY3177" s="124" t="e">
        <f>VLOOKUP(C3177,#REF!, 2,FALSE)</f>
        <v>#REF!</v>
      </c>
      <c r="BM3177" s="97" t="s">
        <v>7147</v>
      </c>
      <c r="BN3177" s="97" t="s">
        <v>3237</v>
      </c>
      <c r="BO3177" s="97" t="s">
        <v>7148</v>
      </c>
      <c r="BU3177" s="97" t="s">
        <v>7147</v>
      </c>
      <c r="BV3177" s="97" t="s">
        <v>3237</v>
      </c>
      <c r="BW3177" s="97" t="s">
        <v>7148</v>
      </c>
    </row>
    <row r="3178" spans="51:75" x14ac:dyDescent="0.3">
      <c r="AY3178" s="124" t="e">
        <f>VLOOKUP(C3178,#REF!, 2,FALSE)</f>
        <v>#REF!</v>
      </c>
      <c r="BM3178" s="97" t="s">
        <v>7149</v>
      </c>
      <c r="BN3178" s="97" t="s">
        <v>3000</v>
      </c>
      <c r="BO3178" s="97" t="s">
        <v>770</v>
      </c>
      <c r="BU3178" s="97" t="s">
        <v>7149</v>
      </c>
      <c r="BV3178" s="97" t="s">
        <v>3000</v>
      </c>
      <c r="BW3178" s="97" t="s">
        <v>770</v>
      </c>
    </row>
    <row r="3179" spans="51:75" x14ac:dyDescent="0.3">
      <c r="AY3179" s="124" t="e">
        <f>VLOOKUP(C3179,#REF!, 2,FALSE)</f>
        <v>#REF!</v>
      </c>
      <c r="BM3179" s="97" t="s">
        <v>7150</v>
      </c>
      <c r="BN3179" s="97" t="s">
        <v>623</v>
      </c>
      <c r="BO3179" s="97" t="s">
        <v>4346</v>
      </c>
      <c r="BU3179" s="97" t="s">
        <v>7150</v>
      </c>
      <c r="BV3179" s="97" t="s">
        <v>623</v>
      </c>
      <c r="BW3179" s="97" t="s">
        <v>4346</v>
      </c>
    </row>
    <row r="3180" spans="51:75" x14ac:dyDescent="0.3">
      <c r="AY3180" s="124" t="e">
        <f>VLOOKUP(C3180,#REF!, 2,FALSE)</f>
        <v>#REF!</v>
      </c>
      <c r="BM3180" s="97" t="s">
        <v>99</v>
      </c>
      <c r="BN3180" s="97" t="s">
        <v>696</v>
      </c>
      <c r="BO3180" s="97" t="s">
        <v>7151</v>
      </c>
      <c r="BU3180" s="97" t="s">
        <v>99</v>
      </c>
      <c r="BV3180" s="97" t="s">
        <v>696</v>
      </c>
      <c r="BW3180" s="97" t="s">
        <v>7151</v>
      </c>
    </row>
    <row r="3181" spans="51:75" x14ac:dyDescent="0.3">
      <c r="AY3181" s="124" t="e">
        <f>VLOOKUP(C3181,#REF!, 2,FALSE)</f>
        <v>#REF!</v>
      </c>
      <c r="BM3181" s="97" t="s">
        <v>7152</v>
      </c>
      <c r="BN3181" s="97" t="s">
        <v>797</v>
      </c>
      <c r="BO3181" s="97" t="s">
        <v>7153</v>
      </c>
      <c r="BU3181" s="97" t="s">
        <v>7152</v>
      </c>
      <c r="BV3181" s="97" t="s">
        <v>797</v>
      </c>
      <c r="BW3181" s="97" t="s">
        <v>7153</v>
      </c>
    </row>
    <row r="3182" spans="51:75" x14ac:dyDescent="0.3">
      <c r="AY3182" s="124" t="e">
        <f>VLOOKUP(C3182,#REF!, 2,FALSE)</f>
        <v>#REF!</v>
      </c>
      <c r="BM3182" s="97" t="s">
        <v>7154</v>
      </c>
      <c r="BN3182" s="97" t="s">
        <v>696</v>
      </c>
      <c r="BO3182" s="97" t="s">
        <v>5332</v>
      </c>
      <c r="BU3182" s="97" t="s">
        <v>7154</v>
      </c>
      <c r="BV3182" s="97" t="s">
        <v>696</v>
      </c>
      <c r="BW3182" s="97" t="s">
        <v>5332</v>
      </c>
    </row>
    <row r="3183" spans="51:75" x14ac:dyDescent="0.3">
      <c r="AY3183" s="124" t="e">
        <f>VLOOKUP(C3183,#REF!, 2,FALSE)</f>
        <v>#REF!</v>
      </c>
      <c r="BM3183" s="97" t="s">
        <v>179</v>
      </c>
      <c r="BN3183" s="97" t="s">
        <v>636</v>
      </c>
      <c r="BO3183" s="97" t="s">
        <v>7155</v>
      </c>
      <c r="BU3183" s="97" t="s">
        <v>179</v>
      </c>
      <c r="BV3183" s="97" t="s">
        <v>636</v>
      </c>
      <c r="BW3183" s="97" t="s">
        <v>7155</v>
      </c>
    </row>
    <row r="3184" spans="51:75" x14ac:dyDescent="0.3">
      <c r="AY3184" s="124" t="e">
        <f>VLOOKUP(C3184,#REF!, 2,FALSE)</f>
        <v>#REF!</v>
      </c>
      <c r="BM3184" s="97" t="s">
        <v>180</v>
      </c>
      <c r="BN3184" s="97" t="s">
        <v>636</v>
      </c>
      <c r="BO3184" s="97" t="s">
        <v>7156</v>
      </c>
      <c r="BU3184" s="97" t="s">
        <v>180</v>
      </c>
      <c r="BV3184" s="97" t="s">
        <v>636</v>
      </c>
      <c r="BW3184" s="97" t="s">
        <v>7156</v>
      </c>
    </row>
    <row r="3185" spans="51:75" x14ac:dyDescent="0.3">
      <c r="AY3185" s="124" t="e">
        <f>VLOOKUP(C3185,#REF!, 2,FALSE)</f>
        <v>#REF!</v>
      </c>
      <c r="BM3185" s="97" t="s">
        <v>7157</v>
      </c>
      <c r="BN3185" s="97" t="s">
        <v>2983</v>
      </c>
      <c r="BO3185" s="97" t="s">
        <v>2983</v>
      </c>
      <c r="BU3185" s="97" t="s">
        <v>7157</v>
      </c>
      <c r="BV3185" s="97" t="s">
        <v>2983</v>
      </c>
      <c r="BW3185" s="97" t="s">
        <v>2983</v>
      </c>
    </row>
    <row r="3186" spans="51:75" x14ac:dyDescent="0.3">
      <c r="AY3186" s="124" t="e">
        <f>VLOOKUP(C3186,#REF!, 2,FALSE)</f>
        <v>#REF!</v>
      </c>
      <c r="BM3186" s="97" t="s">
        <v>7158</v>
      </c>
      <c r="BN3186" s="97" t="s">
        <v>1139</v>
      </c>
      <c r="BO3186" s="97" t="s">
        <v>6571</v>
      </c>
      <c r="BU3186" s="97" t="s">
        <v>7158</v>
      </c>
      <c r="BV3186" s="97" t="s">
        <v>1139</v>
      </c>
      <c r="BW3186" s="97" t="s">
        <v>6571</v>
      </c>
    </row>
    <row r="3187" spans="51:75" x14ac:dyDescent="0.3">
      <c r="AY3187" s="124" t="e">
        <f>VLOOKUP(C3187,#REF!, 2,FALSE)</f>
        <v>#REF!</v>
      </c>
      <c r="BM3187" s="97" t="s">
        <v>1298</v>
      </c>
      <c r="BN3187" s="97" t="s">
        <v>719</v>
      </c>
      <c r="BO3187" s="97" t="s">
        <v>1282</v>
      </c>
      <c r="BU3187" s="97" t="s">
        <v>1298</v>
      </c>
      <c r="BV3187" s="97" t="s">
        <v>719</v>
      </c>
      <c r="BW3187" s="97" t="s">
        <v>1282</v>
      </c>
    </row>
    <row r="3188" spans="51:75" x14ac:dyDescent="0.3">
      <c r="AY3188" s="124" t="e">
        <f>VLOOKUP(C3188,#REF!, 2,FALSE)</f>
        <v>#REF!</v>
      </c>
      <c r="BM3188" s="97" t="s">
        <v>1299</v>
      </c>
      <c r="BN3188" s="97" t="s">
        <v>715</v>
      </c>
      <c r="BO3188" s="97" t="s">
        <v>1329</v>
      </c>
      <c r="BU3188" s="97" t="s">
        <v>1299</v>
      </c>
      <c r="BV3188" s="97" t="s">
        <v>715</v>
      </c>
      <c r="BW3188" s="97" t="s">
        <v>1329</v>
      </c>
    </row>
    <row r="3189" spans="51:75" x14ac:dyDescent="0.3">
      <c r="AY3189" s="124" t="e">
        <f>VLOOKUP(C3189,#REF!, 2,FALSE)</f>
        <v>#REF!</v>
      </c>
      <c r="BM3189" s="97" t="s">
        <v>1300</v>
      </c>
      <c r="BN3189" s="97" t="s">
        <v>625</v>
      </c>
      <c r="BO3189" s="97" t="s">
        <v>2886</v>
      </c>
      <c r="BU3189" s="97" t="s">
        <v>1300</v>
      </c>
      <c r="BV3189" s="97" t="s">
        <v>625</v>
      </c>
      <c r="BW3189" s="97" t="s">
        <v>2886</v>
      </c>
    </row>
    <row r="3190" spans="51:75" x14ac:dyDescent="0.3">
      <c r="AY3190" s="124" t="e">
        <f>VLOOKUP(C3190,#REF!, 2,FALSE)</f>
        <v>#REF!</v>
      </c>
      <c r="BM3190" s="97" t="s">
        <v>7159</v>
      </c>
      <c r="BN3190" s="97" t="s">
        <v>1272</v>
      </c>
      <c r="BO3190" s="97" t="s">
        <v>7160</v>
      </c>
      <c r="BU3190" s="97" t="s">
        <v>7159</v>
      </c>
      <c r="BV3190" s="97" t="s">
        <v>1272</v>
      </c>
      <c r="BW3190" s="97" t="s">
        <v>7160</v>
      </c>
    </row>
    <row r="3191" spans="51:75" x14ac:dyDescent="0.3">
      <c r="AY3191" s="124" t="e">
        <f>VLOOKUP(C3191,#REF!, 2,FALSE)</f>
        <v>#REF!</v>
      </c>
      <c r="BM3191" s="97" t="s">
        <v>7161</v>
      </c>
      <c r="BN3191" s="97" t="s">
        <v>3191</v>
      </c>
      <c r="BO3191" s="97" t="s">
        <v>770</v>
      </c>
      <c r="BU3191" s="97" t="s">
        <v>7161</v>
      </c>
      <c r="BV3191" s="97" t="s">
        <v>3191</v>
      </c>
      <c r="BW3191" s="97" t="s">
        <v>770</v>
      </c>
    </row>
    <row r="3192" spans="51:75" x14ac:dyDescent="0.3">
      <c r="AY3192" s="124" t="e">
        <f>VLOOKUP(C3192,#REF!, 2,FALSE)</f>
        <v>#REF!</v>
      </c>
      <c r="BM3192" s="97" t="s">
        <v>7162</v>
      </c>
      <c r="BN3192" s="97" t="s">
        <v>3003</v>
      </c>
      <c r="BO3192" s="97" t="s">
        <v>7163</v>
      </c>
      <c r="BU3192" s="97" t="s">
        <v>7162</v>
      </c>
      <c r="BV3192" s="97" t="s">
        <v>3003</v>
      </c>
      <c r="BW3192" s="97" t="s">
        <v>7163</v>
      </c>
    </row>
    <row r="3193" spans="51:75" x14ac:dyDescent="0.3">
      <c r="AY3193" s="124" t="e">
        <f>VLOOKUP(C3193,#REF!, 2,FALSE)</f>
        <v>#REF!</v>
      </c>
      <c r="BM3193" s="97" t="s">
        <v>7164</v>
      </c>
      <c r="BN3193" s="97" t="s">
        <v>3003</v>
      </c>
      <c r="BO3193" s="97" t="s">
        <v>7165</v>
      </c>
      <c r="BU3193" s="97" t="s">
        <v>7164</v>
      </c>
      <c r="BV3193" s="97" t="s">
        <v>3003</v>
      </c>
      <c r="BW3193" s="97" t="s">
        <v>7165</v>
      </c>
    </row>
    <row r="3194" spans="51:75" x14ac:dyDescent="0.3">
      <c r="AY3194" s="124" t="e">
        <f>VLOOKUP(C3194,#REF!, 2,FALSE)</f>
        <v>#REF!</v>
      </c>
      <c r="BM3194" s="97" t="s">
        <v>7166</v>
      </c>
      <c r="BN3194" s="97" t="s">
        <v>3043</v>
      </c>
      <c r="BO3194" s="97" t="s">
        <v>1086</v>
      </c>
      <c r="BU3194" s="97" t="s">
        <v>7166</v>
      </c>
      <c r="BV3194" s="97" t="s">
        <v>3043</v>
      </c>
      <c r="BW3194" s="97" t="s">
        <v>1086</v>
      </c>
    </row>
    <row r="3195" spans="51:75" x14ac:dyDescent="0.3">
      <c r="AY3195" s="124" t="e">
        <f>VLOOKUP(C3195,#REF!, 2,FALSE)</f>
        <v>#REF!</v>
      </c>
      <c r="BM3195" s="97" t="s">
        <v>7167</v>
      </c>
      <c r="BN3195" s="97" t="s">
        <v>3043</v>
      </c>
      <c r="BO3195" s="97" t="s">
        <v>770</v>
      </c>
      <c r="BU3195" s="97" t="s">
        <v>7167</v>
      </c>
      <c r="BV3195" s="97" t="s">
        <v>3043</v>
      </c>
      <c r="BW3195" s="97" t="s">
        <v>770</v>
      </c>
    </row>
    <row r="3196" spans="51:75" x14ac:dyDescent="0.3">
      <c r="AY3196" s="124" t="e">
        <f>VLOOKUP(C3196,#REF!, 2,FALSE)</f>
        <v>#REF!</v>
      </c>
      <c r="BM3196" s="97" t="s">
        <v>1301</v>
      </c>
      <c r="BN3196" s="97" t="s">
        <v>3043</v>
      </c>
      <c r="BO3196" s="97" t="s">
        <v>7168</v>
      </c>
      <c r="BU3196" s="97" t="s">
        <v>1301</v>
      </c>
      <c r="BV3196" s="97" t="s">
        <v>3043</v>
      </c>
      <c r="BW3196" s="97" t="s">
        <v>7168</v>
      </c>
    </row>
    <row r="3197" spans="51:75" x14ac:dyDescent="0.3">
      <c r="AY3197" s="124" t="e">
        <f>VLOOKUP(C3197,#REF!, 2,FALSE)</f>
        <v>#REF!</v>
      </c>
      <c r="BM3197" s="97" t="s">
        <v>7169</v>
      </c>
      <c r="BN3197" s="97" t="s">
        <v>1139</v>
      </c>
      <c r="BO3197" s="97" t="s">
        <v>6693</v>
      </c>
      <c r="BU3197" s="97" t="s">
        <v>7169</v>
      </c>
      <c r="BV3197" s="97" t="s">
        <v>1139</v>
      </c>
      <c r="BW3197" s="97" t="s">
        <v>6693</v>
      </c>
    </row>
    <row r="3198" spans="51:75" x14ac:dyDescent="0.3">
      <c r="AY3198" s="124" t="e">
        <f>VLOOKUP(C3198,#REF!, 2,FALSE)</f>
        <v>#REF!</v>
      </c>
      <c r="BM3198" s="97" t="s">
        <v>7170</v>
      </c>
      <c r="BN3198" s="97" t="s">
        <v>3191</v>
      </c>
      <c r="BO3198" s="97" t="s">
        <v>7171</v>
      </c>
      <c r="BU3198" s="97" t="s">
        <v>7170</v>
      </c>
      <c r="BV3198" s="97" t="s">
        <v>3191</v>
      </c>
      <c r="BW3198" s="97" t="s">
        <v>7171</v>
      </c>
    </row>
    <row r="3199" spans="51:75" x14ac:dyDescent="0.3">
      <c r="AY3199" s="124" t="e">
        <f>VLOOKUP(C3199,#REF!, 2,FALSE)</f>
        <v>#REF!</v>
      </c>
      <c r="BM3199" s="97" t="s">
        <v>7172</v>
      </c>
      <c r="BN3199" s="97" t="s">
        <v>2979</v>
      </c>
      <c r="BO3199" s="97" t="s">
        <v>7173</v>
      </c>
      <c r="BU3199" s="97" t="s">
        <v>7172</v>
      </c>
      <c r="BV3199" s="97" t="s">
        <v>2979</v>
      </c>
      <c r="BW3199" s="97" t="s">
        <v>7173</v>
      </c>
    </row>
    <row r="3200" spans="51:75" x14ac:dyDescent="0.3">
      <c r="AY3200" s="124" t="e">
        <f>VLOOKUP(C3200,#REF!, 2,FALSE)</f>
        <v>#REF!</v>
      </c>
      <c r="BM3200" s="97" t="s">
        <v>7174</v>
      </c>
      <c r="BN3200" s="97" t="s">
        <v>3191</v>
      </c>
      <c r="BO3200" s="97" t="s">
        <v>770</v>
      </c>
      <c r="BU3200" s="97" t="s">
        <v>7174</v>
      </c>
      <c r="BV3200" s="97" t="s">
        <v>3191</v>
      </c>
      <c r="BW3200" s="97" t="s">
        <v>770</v>
      </c>
    </row>
    <row r="3201" spans="51:75" x14ac:dyDescent="0.3">
      <c r="AY3201" s="124" t="e">
        <f>VLOOKUP(C3201,#REF!, 2,FALSE)</f>
        <v>#REF!</v>
      </c>
      <c r="BM3201" s="97" t="s">
        <v>7175</v>
      </c>
      <c r="BN3201" s="97" t="s">
        <v>3043</v>
      </c>
      <c r="BO3201" s="97" t="s">
        <v>5762</v>
      </c>
      <c r="BU3201" s="97" t="s">
        <v>7175</v>
      </c>
      <c r="BV3201" s="97" t="s">
        <v>3043</v>
      </c>
      <c r="BW3201" s="97" t="s">
        <v>5762</v>
      </c>
    </row>
    <row r="3202" spans="51:75" x14ac:dyDescent="0.3">
      <c r="AY3202" s="124" t="e">
        <f>VLOOKUP(C3202,#REF!, 2,FALSE)</f>
        <v>#REF!</v>
      </c>
      <c r="BM3202" s="97" t="s">
        <v>7176</v>
      </c>
      <c r="BN3202" s="97" t="s">
        <v>3191</v>
      </c>
      <c r="BO3202" s="97" t="s">
        <v>730</v>
      </c>
      <c r="BU3202" s="97" t="s">
        <v>7176</v>
      </c>
      <c r="BV3202" s="97" t="s">
        <v>3191</v>
      </c>
      <c r="BW3202" s="97" t="s">
        <v>730</v>
      </c>
    </row>
    <row r="3203" spans="51:75" x14ac:dyDescent="0.3">
      <c r="AY3203" s="124" t="e">
        <f>VLOOKUP(C3203,#REF!, 2,FALSE)</f>
        <v>#REF!</v>
      </c>
      <c r="BM3203" s="97" t="s">
        <v>7177</v>
      </c>
      <c r="BN3203" s="97" t="s">
        <v>621</v>
      </c>
      <c r="BO3203" s="97" t="s">
        <v>959</v>
      </c>
      <c r="BU3203" s="97" t="s">
        <v>7177</v>
      </c>
      <c r="BV3203" s="97" t="s">
        <v>621</v>
      </c>
      <c r="BW3203" s="97" t="s">
        <v>959</v>
      </c>
    </row>
    <row r="3204" spans="51:75" x14ac:dyDescent="0.3">
      <c r="AY3204" s="124" t="e">
        <f>VLOOKUP(C3204,#REF!, 2,FALSE)</f>
        <v>#REF!</v>
      </c>
      <c r="BM3204" s="97" t="s">
        <v>7178</v>
      </c>
      <c r="BN3204" s="97" t="s">
        <v>3191</v>
      </c>
      <c r="BO3204" s="97" t="s">
        <v>7179</v>
      </c>
      <c r="BU3204" s="97" t="s">
        <v>7178</v>
      </c>
      <c r="BV3204" s="97" t="s">
        <v>3191</v>
      </c>
      <c r="BW3204" s="97" t="s">
        <v>7179</v>
      </c>
    </row>
    <row r="3205" spans="51:75" x14ac:dyDescent="0.3">
      <c r="AY3205" s="124" t="e">
        <f>VLOOKUP(C3205,#REF!, 2,FALSE)</f>
        <v>#REF!</v>
      </c>
      <c r="BM3205" s="97" t="s">
        <v>7180</v>
      </c>
      <c r="BN3205" s="97" t="s">
        <v>16968</v>
      </c>
      <c r="BO3205" s="97" t="s">
        <v>7182</v>
      </c>
      <c r="BU3205" s="97" t="s">
        <v>7180</v>
      </c>
      <c r="BV3205" s="97" t="s">
        <v>16968</v>
      </c>
      <c r="BW3205" s="97" t="s">
        <v>7182</v>
      </c>
    </row>
    <row r="3206" spans="51:75" x14ac:dyDescent="0.3">
      <c r="AY3206" s="124" t="e">
        <f>VLOOKUP(C3206,#REF!, 2,FALSE)</f>
        <v>#REF!</v>
      </c>
      <c r="BM3206" s="97" t="s">
        <v>1302</v>
      </c>
      <c r="BN3206" s="97" t="s">
        <v>1342</v>
      </c>
      <c r="BO3206" s="97" t="s">
        <v>4880</v>
      </c>
      <c r="BU3206" s="97" t="s">
        <v>1302</v>
      </c>
      <c r="BV3206" s="97" t="s">
        <v>1342</v>
      </c>
      <c r="BW3206" s="97" t="s">
        <v>4880</v>
      </c>
    </row>
    <row r="3207" spans="51:75" x14ac:dyDescent="0.3">
      <c r="AY3207" s="124" t="e">
        <f>VLOOKUP(C3207,#REF!, 2,FALSE)</f>
        <v>#REF!</v>
      </c>
      <c r="BM3207" s="97" t="s">
        <v>7183</v>
      </c>
      <c r="BN3207" s="97" t="s">
        <v>3191</v>
      </c>
      <c r="BO3207" s="97" t="s">
        <v>7184</v>
      </c>
      <c r="BU3207" s="97" t="s">
        <v>7183</v>
      </c>
      <c r="BV3207" s="97" t="s">
        <v>3191</v>
      </c>
      <c r="BW3207" s="97" t="s">
        <v>7184</v>
      </c>
    </row>
    <row r="3208" spans="51:75" x14ac:dyDescent="0.3">
      <c r="AY3208" s="124" t="e">
        <f>VLOOKUP(C3208,#REF!, 2,FALSE)</f>
        <v>#REF!</v>
      </c>
      <c r="BM3208" s="97" t="s">
        <v>7185</v>
      </c>
      <c r="BN3208" s="97" t="s">
        <v>1139</v>
      </c>
      <c r="BO3208" s="97" t="s">
        <v>2374</v>
      </c>
      <c r="BU3208" s="97" t="s">
        <v>7185</v>
      </c>
      <c r="BV3208" s="97" t="s">
        <v>1139</v>
      </c>
      <c r="BW3208" s="97" t="s">
        <v>2374</v>
      </c>
    </row>
    <row r="3209" spans="51:75" x14ac:dyDescent="0.3">
      <c r="AY3209" s="124" t="e">
        <f>VLOOKUP(C3209,#REF!, 2,FALSE)</f>
        <v>#REF!</v>
      </c>
      <c r="BM3209" s="97" t="s">
        <v>7186</v>
      </c>
      <c r="BN3209" s="97" t="s">
        <v>3003</v>
      </c>
      <c r="BO3209" s="97" t="s">
        <v>7187</v>
      </c>
      <c r="BU3209" s="97" t="s">
        <v>7186</v>
      </c>
      <c r="BV3209" s="97" t="s">
        <v>3003</v>
      </c>
      <c r="BW3209" s="97" t="s">
        <v>7187</v>
      </c>
    </row>
    <row r="3210" spans="51:75" x14ac:dyDescent="0.3">
      <c r="AY3210" s="124" t="e">
        <f>VLOOKUP(C3210,#REF!, 2,FALSE)</f>
        <v>#REF!</v>
      </c>
      <c r="BM3210" s="97" t="s">
        <v>7188</v>
      </c>
      <c r="BN3210" s="97" t="s">
        <v>3026</v>
      </c>
      <c r="BO3210" s="97" t="s">
        <v>7189</v>
      </c>
      <c r="BU3210" s="97" t="s">
        <v>7188</v>
      </c>
      <c r="BV3210" s="97" t="s">
        <v>3026</v>
      </c>
      <c r="BW3210" s="97" t="s">
        <v>7189</v>
      </c>
    </row>
    <row r="3211" spans="51:75" x14ac:dyDescent="0.3">
      <c r="AY3211" s="124" t="e">
        <f>VLOOKUP(C3211,#REF!, 2,FALSE)</f>
        <v>#REF!</v>
      </c>
      <c r="BM3211" s="97" t="s">
        <v>7190</v>
      </c>
      <c r="BN3211" s="97" t="s">
        <v>3003</v>
      </c>
      <c r="BO3211" s="97" t="s">
        <v>7187</v>
      </c>
      <c r="BU3211" s="97" t="s">
        <v>7190</v>
      </c>
      <c r="BV3211" s="97" t="s">
        <v>3003</v>
      </c>
      <c r="BW3211" s="97" t="s">
        <v>7187</v>
      </c>
    </row>
    <row r="3212" spans="51:75" x14ac:dyDescent="0.3">
      <c r="AY3212" s="124" t="e">
        <f>VLOOKUP(C3212,#REF!, 2,FALSE)</f>
        <v>#REF!</v>
      </c>
      <c r="BM3212" s="97" t="s">
        <v>7191</v>
      </c>
      <c r="BN3212" s="97" t="s">
        <v>3003</v>
      </c>
      <c r="BO3212" s="97" t="s">
        <v>1790</v>
      </c>
      <c r="BU3212" s="97" t="s">
        <v>7191</v>
      </c>
      <c r="BV3212" s="97" t="s">
        <v>3003</v>
      </c>
      <c r="BW3212" s="97" t="s">
        <v>1790</v>
      </c>
    </row>
    <row r="3213" spans="51:75" x14ac:dyDescent="0.3">
      <c r="AY3213" s="124" t="e">
        <f>VLOOKUP(C3213,#REF!, 2,FALSE)</f>
        <v>#REF!</v>
      </c>
      <c r="BM3213" s="97" t="s">
        <v>7192</v>
      </c>
      <c r="BN3213" s="97" t="s">
        <v>3095</v>
      </c>
      <c r="BO3213" s="97" t="s">
        <v>7193</v>
      </c>
      <c r="BU3213" s="97" t="s">
        <v>7192</v>
      </c>
      <c r="BV3213" s="97" t="s">
        <v>3095</v>
      </c>
      <c r="BW3213" s="97" t="s">
        <v>7193</v>
      </c>
    </row>
    <row r="3214" spans="51:75" x14ac:dyDescent="0.3">
      <c r="AY3214" s="124" t="e">
        <f>VLOOKUP(C3214,#REF!, 2,FALSE)</f>
        <v>#REF!</v>
      </c>
      <c r="BM3214" s="97" t="s">
        <v>1303</v>
      </c>
      <c r="BN3214" s="97" t="s">
        <v>2979</v>
      </c>
      <c r="BO3214" s="97" t="s">
        <v>7194</v>
      </c>
      <c r="BU3214" s="97" t="s">
        <v>1303</v>
      </c>
      <c r="BV3214" s="97" t="s">
        <v>2979</v>
      </c>
      <c r="BW3214" s="97" t="s">
        <v>7194</v>
      </c>
    </row>
    <row r="3215" spans="51:75" x14ac:dyDescent="0.3">
      <c r="AY3215" s="124" t="e">
        <f>VLOOKUP(C3215,#REF!, 2,FALSE)</f>
        <v>#REF!</v>
      </c>
      <c r="BM3215" s="97" t="s">
        <v>7195</v>
      </c>
      <c r="BN3215" s="97" t="s">
        <v>3003</v>
      </c>
      <c r="BO3215" s="97" t="s">
        <v>941</v>
      </c>
      <c r="BU3215" s="97" t="s">
        <v>7195</v>
      </c>
      <c r="BV3215" s="97" t="s">
        <v>3003</v>
      </c>
      <c r="BW3215" s="97" t="s">
        <v>941</v>
      </c>
    </row>
    <row r="3216" spans="51:75" x14ac:dyDescent="0.3">
      <c r="AY3216" s="124" t="e">
        <f>VLOOKUP(C3216,#REF!, 2,FALSE)</f>
        <v>#REF!</v>
      </c>
      <c r="BM3216" s="97" t="s">
        <v>7196</v>
      </c>
      <c r="BN3216" s="97" t="s">
        <v>849</v>
      </c>
      <c r="BO3216" s="97" t="s">
        <v>7197</v>
      </c>
      <c r="BU3216" s="97" t="s">
        <v>7196</v>
      </c>
      <c r="BV3216" s="97" t="s">
        <v>849</v>
      </c>
      <c r="BW3216" s="97" t="s">
        <v>7197</v>
      </c>
    </row>
    <row r="3217" spans="51:75" x14ac:dyDescent="0.3">
      <c r="AY3217" s="124" t="e">
        <f>VLOOKUP(C3217,#REF!, 2,FALSE)</f>
        <v>#REF!</v>
      </c>
      <c r="BM3217" s="97" t="s">
        <v>1304</v>
      </c>
      <c r="BN3217" s="97" t="s">
        <v>719</v>
      </c>
      <c r="BO3217" s="97" t="s">
        <v>1692</v>
      </c>
      <c r="BU3217" s="97" t="s">
        <v>1304</v>
      </c>
      <c r="BV3217" s="97" t="s">
        <v>719</v>
      </c>
      <c r="BW3217" s="97" t="s">
        <v>1692</v>
      </c>
    </row>
    <row r="3218" spans="51:75" x14ac:dyDescent="0.3">
      <c r="AY3218" s="124" t="e">
        <f>VLOOKUP(C3218,#REF!, 2,FALSE)</f>
        <v>#REF!</v>
      </c>
      <c r="BM3218" s="97" t="s">
        <v>7198</v>
      </c>
      <c r="BN3218" s="97" t="s">
        <v>715</v>
      </c>
      <c r="BO3218" s="97" t="s">
        <v>7199</v>
      </c>
      <c r="BU3218" s="97" t="s">
        <v>7198</v>
      </c>
      <c r="BV3218" s="97" t="s">
        <v>715</v>
      </c>
      <c r="BW3218" s="97" t="s">
        <v>7199</v>
      </c>
    </row>
    <row r="3219" spans="51:75" x14ac:dyDescent="0.3">
      <c r="AY3219" s="124" t="e">
        <f>VLOOKUP(C3219,#REF!, 2,FALSE)</f>
        <v>#REF!</v>
      </c>
      <c r="BM3219" s="97" t="s">
        <v>100</v>
      </c>
      <c r="BN3219" s="97" t="s">
        <v>663</v>
      </c>
      <c r="BO3219" s="97" t="s">
        <v>7200</v>
      </c>
      <c r="BU3219" s="97" t="s">
        <v>100</v>
      </c>
      <c r="BV3219" s="97" t="s">
        <v>663</v>
      </c>
      <c r="BW3219" s="97" t="s">
        <v>7200</v>
      </c>
    </row>
    <row r="3220" spans="51:75" x14ac:dyDescent="0.3">
      <c r="AY3220" s="124" t="e">
        <f>VLOOKUP(C3220,#REF!, 2,FALSE)</f>
        <v>#REF!</v>
      </c>
      <c r="BM3220" s="97" t="s">
        <v>7202</v>
      </c>
      <c r="BN3220" s="97" t="s">
        <v>3085</v>
      </c>
      <c r="BO3220" s="97" t="s">
        <v>1062</v>
      </c>
      <c r="BU3220" s="97" t="s">
        <v>7202</v>
      </c>
      <c r="BV3220" s="97" t="s">
        <v>3085</v>
      </c>
      <c r="BW3220" s="97" t="s">
        <v>1062</v>
      </c>
    </row>
    <row r="3221" spans="51:75" x14ac:dyDescent="0.3">
      <c r="AY3221" s="124" t="e">
        <f>VLOOKUP(C3221,#REF!, 2,FALSE)</f>
        <v>#REF!</v>
      </c>
      <c r="BM3221" s="97" t="s">
        <v>7203</v>
      </c>
      <c r="BN3221" s="97" t="s">
        <v>2979</v>
      </c>
      <c r="BO3221" s="97" t="s">
        <v>697</v>
      </c>
      <c r="BU3221" s="97" t="s">
        <v>7203</v>
      </c>
      <c r="BV3221" s="97" t="s">
        <v>2979</v>
      </c>
      <c r="BW3221" s="97" t="s">
        <v>697</v>
      </c>
    </row>
    <row r="3222" spans="51:75" x14ac:dyDescent="0.3">
      <c r="AY3222" s="124" t="e">
        <f>VLOOKUP(C3222,#REF!, 2,FALSE)</f>
        <v>#REF!</v>
      </c>
      <c r="BM3222" s="97" t="s">
        <v>7204</v>
      </c>
      <c r="BN3222" s="97" t="s">
        <v>1342</v>
      </c>
      <c r="BO3222" s="97" t="s">
        <v>692</v>
      </c>
      <c r="BU3222" s="97" t="s">
        <v>7204</v>
      </c>
      <c r="BV3222" s="97" t="s">
        <v>1342</v>
      </c>
      <c r="BW3222" s="97" t="s">
        <v>692</v>
      </c>
    </row>
    <row r="3223" spans="51:75" x14ac:dyDescent="0.3">
      <c r="AY3223" s="124" t="e">
        <f>VLOOKUP(C3223,#REF!, 2,FALSE)</f>
        <v>#REF!</v>
      </c>
      <c r="BM3223" s="97" t="s">
        <v>7205</v>
      </c>
      <c r="BN3223" s="97" t="s">
        <v>658</v>
      </c>
      <c r="BO3223" s="97" t="s">
        <v>7206</v>
      </c>
      <c r="BU3223" s="97" t="s">
        <v>7205</v>
      </c>
      <c r="BV3223" s="97" t="s">
        <v>658</v>
      </c>
      <c r="BW3223" s="97" t="s">
        <v>7206</v>
      </c>
    </row>
    <row r="3224" spans="51:75" x14ac:dyDescent="0.3">
      <c r="AY3224" s="124" t="e">
        <f>VLOOKUP(C3224,#REF!, 2,FALSE)</f>
        <v>#REF!</v>
      </c>
      <c r="BM3224" s="97" t="s">
        <v>101</v>
      </c>
      <c r="BN3224" s="97" t="s">
        <v>3191</v>
      </c>
      <c r="BO3224" s="97" t="s">
        <v>5250</v>
      </c>
      <c r="BU3224" s="97" t="s">
        <v>101</v>
      </c>
      <c r="BV3224" s="97" t="s">
        <v>3191</v>
      </c>
      <c r="BW3224" s="97" t="s">
        <v>5250</v>
      </c>
    </row>
    <row r="3225" spans="51:75" x14ac:dyDescent="0.3">
      <c r="AY3225" s="124" t="e">
        <f>VLOOKUP(C3225,#REF!, 2,FALSE)</f>
        <v>#REF!</v>
      </c>
      <c r="BM3225" s="97" t="s">
        <v>7207</v>
      </c>
      <c r="BN3225" s="97" t="s">
        <v>613</v>
      </c>
      <c r="BO3225" s="97" t="s">
        <v>1738</v>
      </c>
      <c r="BU3225" s="97" t="s">
        <v>7207</v>
      </c>
      <c r="BV3225" s="97" t="s">
        <v>613</v>
      </c>
      <c r="BW3225" s="97" t="s">
        <v>1738</v>
      </c>
    </row>
    <row r="3226" spans="51:75" x14ac:dyDescent="0.3">
      <c r="AY3226" s="124" t="e">
        <f>VLOOKUP(C3226,#REF!, 2,FALSE)</f>
        <v>#REF!</v>
      </c>
      <c r="BM3226" s="97" t="s">
        <v>7208</v>
      </c>
      <c r="BN3226" s="97" t="s">
        <v>3085</v>
      </c>
      <c r="BO3226" s="97" t="s">
        <v>856</v>
      </c>
      <c r="BU3226" s="97" t="s">
        <v>7208</v>
      </c>
      <c r="BV3226" s="97" t="s">
        <v>3085</v>
      </c>
      <c r="BW3226" s="97" t="s">
        <v>856</v>
      </c>
    </row>
    <row r="3227" spans="51:75" x14ac:dyDescent="0.3">
      <c r="AY3227" s="124" t="e">
        <f>VLOOKUP(C3227,#REF!, 2,FALSE)</f>
        <v>#REF!</v>
      </c>
      <c r="BM3227" s="97" t="s">
        <v>1305</v>
      </c>
      <c r="BN3227" s="97" t="s">
        <v>3191</v>
      </c>
      <c r="BO3227" s="97" t="s">
        <v>4722</v>
      </c>
      <c r="BU3227" s="97" t="s">
        <v>1305</v>
      </c>
      <c r="BV3227" s="97" t="s">
        <v>3191</v>
      </c>
      <c r="BW3227" s="97" t="s">
        <v>4722</v>
      </c>
    </row>
    <row r="3228" spans="51:75" x14ac:dyDescent="0.3">
      <c r="AY3228" s="124" t="e">
        <f>VLOOKUP(C3228,#REF!, 2,FALSE)</f>
        <v>#REF!</v>
      </c>
      <c r="BM3228" s="97" t="s">
        <v>7209</v>
      </c>
      <c r="BN3228" s="97" t="s">
        <v>3191</v>
      </c>
      <c r="BO3228" s="97" t="s">
        <v>2983</v>
      </c>
      <c r="BU3228" s="97" t="s">
        <v>7209</v>
      </c>
      <c r="BV3228" s="97" t="s">
        <v>3191</v>
      </c>
      <c r="BW3228" s="97" t="s">
        <v>2983</v>
      </c>
    </row>
    <row r="3229" spans="51:75" x14ac:dyDescent="0.3">
      <c r="AY3229" s="124" t="e">
        <f>VLOOKUP(C3229,#REF!, 2,FALSE)</f>
        <v>#REF!</v>
      </c>
      <c r="BM3229" s="97" t="s">
        <v>7210</v>
      </c>
      <c r="BN3229" s="97" t="s">
        <v>666</v>
      </c>
      <c r="BO3229" s="97" t="s">
        <v>2983</v>
      </c>
      <c r="BU3229" s="97" t="s">
        <v>7210</v>
      </c>
      <c r="BV3229" s="97" t="s">
        <v>666</v>
      </c>
      <c r="BW3229" s="97" t="s">
        <v>2983</v>
      </c>
    </row>
    <row r="3230" spans="51:75" x14ac:dyDescent="0.3">
      <c r="AY3230" s="124" t="e">
        <f>VLOOKUP(C3230,#REF!, 2,FALSE)</f>
        <v>#REF!</v>
      </c>
      <c r="BM3230" s="97" t="s">
        <v>7211</v>
      </c>
      <c r="BN3230" s="97" t="s">
        <v>2983</v>
      </c>
      <c r="BO3230" s="97" t="s">
        <v>2983</v>
      </c>
      <c r="BU3230" s="97" t="s">
        <v>7211</v>
      </c>
      <c r="BV3230" s="97" t="s">
        <v>2983</v>
      </c>
      <c r="BW3230" s="97" t="s">
        <v>2983</v>
      </c>
    </row>
    <row r="3231" spans="51:75" x14ac:dyDescent="0.3">
      <c r="AY3231" s="124" t="e">
        <f>VLOOKUP(C3231,#REF!, 2,FALSE)</f>
        <v>#REF!</v>
      </c>
      <c r="BM3231" s="97" t="s">
        <v>7212</v>
      </c>
      <c r="BN3231" s="97" t="s">
        <v>3081</v>
      </c>
      <c r="BO3231" s="97" t="s">
        <v>2983</v>
      </c>
      <c r="BU3231" s="97" t="s">
        <v>7212</v>
      </c>
      <c r="BV3231" s="97" t="s">
        <v>3081</v>
      </c>
      <c r="BW3231" s="97" t="s">
        <v>2983</v>
      </c>
    </row>
    <row r="3232" spans="51:75" x14ac:dyDescent="0.3">
      <c r="AY3232" s="124" t="e">
        <f>VLOOKUP(C3232,#REF!, 2,FALSE)</f>
        <v>#REF!</v>
      </c>
      <c r="BM3232" s="97" t="s">
        <v>7213</v>
      </c>
      <c r="BN3232" s="97" t="s">
        <v>662</v>
      </c>
      <c r="BO3232" s="97" t="s">
        <v>6709</v>
      </c>
      <c r="BU3232" s="97" t="s">
        <v>7213</v>
      </c>
      <c r="BV3232" s="97" t="s">
        <v>662</v>
      </c>
      <c r="BW3232" s="97" t="s">
        <v>6709</v>
      </c>
    </row>
    <row r="3233" spans="51:75" x14ac:dyDescent="0.3">
      <c r="AY3233" s="124" t="e">
        <f>VLOOKUP(C3233,#REF!, 2,FALSE)</f>
        <v>#REF!</v>
      </c>
      <c r="BM3233" s="97" t="s">
        <v>7216</v>
      </c>
      <c r="BN3233" s="97" t="s">
        <v>3191</v>
      </c>
      <c r="BO3233" s="97" t="s">
        <v>5698</v>
      </c>
      <c r="BU3233" s="97" t="s">
        <v>7216</v>
      </c>
      <c r="BV3233" s="97" t="s">
        <v>3191</v>
      </c>
      <c r="BW3233" s="97" t="s">
        <v>5698</v>
      </c>
    </row>
    <row r="3234" spans="51:75" x14ac:dyDescent="0.3">
      <c r="AY3234" s="124" t="e">
        <f>VLOOKUP(C3234,#REF!, 2,FALSE)</f>
        <v>#REF!</v>
      </c>
      <c r="BM3234" s="97" t="s">
        <v>7217</v>
      </c>
      <c r="BN3234" s="97" t="s">
        <v>3003</v>
      </c>
      <c r="BO3234" s="97" t="s">
        <v>7218</v>
      </c>
      <c r="BU3234" s="97" t="s">
        <v>7217</v>
      </c>
      <c r="BV3234" s="97" t="s">
        <v>3003</v>
      </c>
      <c r="BW3234" s="97" t="s">
        <v>7218</v>
      </c>
    </row>
    <row r="3235" spans="51:75" x14ac:dyDescent="0.3">
      <c r="AY3235" s="124" t="e">
        <f>VLOOKUP(C3235,#REF!, 2,FALSE)</f>
        <v>#REF!</v>
      </c>
      <c r="BM3235" s="97" t="s">
        <v>7219</v>
      </c>
      <c r="BN3235" s="97" t="s">
        <v>3191</v>
      </c>
      <c r="BO3235" s="97" t="s">
        <v>7220</v>
      </c>
      <c r="BU3235" s="97" t="s">
        <v>7219</v>
      </c>
      <c r="BV3235" s="97" t="s">
        <v>3191</v>
      </c>
      <c r="BW3235" s="97" t="s">
        <v>7220</v>
      </c>
    </row>
    <row r="3236" spans="51:75" x14ac:dyDescent="0.3">
      <c r="AY3236" s="124" t="e">
        <f>VLOOKUP(C3236,#REF!, 2,FALSE)</f>
        <v>#REF!</v>
      </c>
      <c r="BM3236" s="97" t="s">
        <v>7221</v>
      </c>
      <c r="BN3236" s="97" t="s">
        <v>3000</v>
      </c>
      <c r="BO3236" s="97" t="s">
        <v>7222</v>
      </c>
      <c r="BU3236" s="97" t="s">
        <v>7221</v>
      </c>
      <c r="BV3236" s="97" t="s">
        <v>3000</v>
      </c>
      <c r="BW3236" s="97" t="s">
        <v>7222</v>
      </c>
    </row>
    <row r="3237" spans="51:75" x14ac:dyDescent="0.3">
      <c r="AY3237" s="124" t="e">
        <f>VLOOKUP(C3237,#REF!, 2,FALSE)</f>
        <v>#REF!</v>
      </c>
      <c r="BM3237" s="97" t="s">
        <v>7223</v>
      </c>
      <c r="BN3237" s="97" t="s">
        <v>662</v>
      </c>
      <c r="BO3237" s="97" t="s">
        <v>7224</v>
      </c>
      <c r="BU3237" s="97" t="s">
        <v>7223</v>
      </c>
      <c r="BV3237" s="97" t="s">
        <v>662</v>
      </c>
      <c r="BW3237" s="97" t="s">
        <v>7224</v>
      </c>
    </row>
    <row r="3238" spans="51:75" x14ac:dyDescent="0.3">
      <c r="AY3238" s="124" t="e">
        <f>VLOOKUP(C3238,#REF!, 2,FALSE)</f>
        <v>#REF!</v>
      </c>
      <c r="BM3238" s="97" t="s">
        <v>7225</v>
      </c>
      <c r="BN3238" s="97" t="s">
        <v>3003</v>
      </c>
      <c r="BO3238" s="97" t="s">
        <v>7226</v>
      </c>
      <c r="BU3238" s="97" t="s">
        <v>7225</v>
      </c>
      <c r="BV3238" s="97" t="s">
        <v>3003</v>
      </c>
      <c r="BW3238" s="97" t="s">
        <v>7226</v>
      </c>
    </row>
    <row r="3239" spans="51:75" x14ac:dyDescent="0.3">
      <c r="AY3239" s="124" t="e">
        <f>VLOOKUP(C3239,#REF!, 2,FALSE)</f>
        <v>#REF!</v>
      </c>
      <c r="BM3239" s="97" t="s">
        <v>7227</v>
      </c>
      <c r="BN3239" s="97" t="s">
        <v>1342</v>
      </c>
      <c r="BO3239" s="97" t="s">
        <v>4409</v>
      </c>
      <c r="BU3239" s="97" t="s">
        <v>7227</v>
      </c>
      <c r="BV3239" s="97" t="s">
        <v>1342</v>
      </c>
      <c r="BW3239" s="97" t="s">
        <v>4409</v>
      </c>
    </row>
    <row r="3240" spans="51:75" x14ac:dyDescent="0.3">
      <c r="AY3240" s="124" t="e">
        <f>VLOOKUP(C3240,#REF!, 2,FALSE)</f>
        <v>#REF!</v>
      </c>
      <c r="BM3240" s="97" t="s">
        <v>7229</v>
      </c>
      <c r="BN3240" s="97" t="s">
        <v>3085</v>
      </c>
      <c r="BO3240" s="97" t="s">
        <v>2890</v>
      </c>
      <c r="BU3240" s="97" t="s">
        <v>7229</v>
      </c>
      <c r="BV3240" s="97" t="s">
        <v>3085</v>
      </c>
      <c r="BW3240" s="97" t="s">
        <v>2890</v>
      </c>
    </row>
    <row r="3241" spans="51:75" x14ac:dyDescent="0.3">
      <c r="AY3241" s="124" t="e">
        <f>VLOOKUP(C3241,#REF!, 2,FALSE)</f>
        <v>#REF!</v>
      </c>
      <c r="BM3241" s="97" t="s">
        <v>7230</v>
      </c>
      <c r="BN3241" s="97" t="s">
        <v>631</v>
      </c>
      <c r="BO3241" s="97" t="s">
        <v>7231</v>
      </c>
      <c r="BU3241" s="97" t="s">
        <v>7230</v>
      </c>
      <c r="BV3241" s="97" t="s">
        <v>631</v>
      </c>
      <c r="BW3241" s="97" t="s">
        <v>7231</v>
      </c>
    </row>
    <row r="3242" spans="51:75" x14ac:dyDescent="0.3">
      <c r="AY3242" s="124" t="e">
        <f>VLOOKUP(C3242,#REF!, 2,FALSE)</f>
        <v>#REF!</v>
      </c>
      <c r="BM3242" s="97" t="s">
        <v>7232</v>
      </c>
      <c r="BN3242" s="97" t="s">
        <v>3003</v>
      </c>
      <c r="BO3242" s="97" t="s">
        <v>5332</v>
      </c>
      <c r="BU3242" s="97" t="s">
        <v>7232</v>
      </c>
      <c r="BV3242" s="97" t="s">
        <v>3003</v>
      </c>
      <c r="BW3242" s="97" t="s">
        <v>5332</v>
      </c>
    </row>
    <row r="3243" spans="51:75" x14ac:dyDescent="0.3">
      <c r="AY3243" s="124" t="e">
        <f>VLOOKUP(C3243,#REF!, 2,FALSE)</f>
        <v>#REF!</v>
      </c>
      <c r="BM3243" s="97" t="s">
        <v>7234</v>
      </c>
      <c r="BN3243" s="97" t="s">
        <v>1139</v>
      </c>
      <c r="BO3243" s="97" t="s">
        <v>7235</v>
      </c>
      <c r="BU3243" s="97" t="s">
        <v>7234</v>
      </c>
      <c r="BV3243" s="97" t="s">
        <v>1139</v>
      </c>
      <c r="BW3243" s="97" t="s">
        <v>7235</v>
      </c>
    </row>
    <row r="3244" spans="51:75" x14ac:dyDescent="0.3">
      <c r="AY3244" s="124" t="e">
        <f>VLOOKUP(C3244,#REF!, 2,FALSE)</f>
        <v>#REF!</v>
      </c>
      <c r="BM3244" s="97" t="s">
        <v>7236</v>
      </c>
      <c r="BN3244" s="97" t="s">
        <v>16968</v>
      </c>
      <c r="BO3244" s="97" t="s">
        <v>6930</v>
      </c>
      <c r="BU3244" s="97" t="s">
        <v>7236</v>
      </c>
      <c r="BV3244" s="97" t="s">
        <v>16968</v>
      </c>
      <c r="BW3244" s="97" t="s">
        <v>6930</v>
      </c>
    </row>
    <row r="3245" spans="51:75" x14ac:dyDescent="0.3">
      <c r="AY3245" s="124" t="e">
        <f>VLOOKUP(C3245,#REF!, 2,FALSE)</f>
        <v>#REF!</v>
      </c>
      <c r="BM3245" s="97" t="s">
        <v>7238</v>
      </c>
      <c r="BN3245" s="97" t="s">
        <v>849</v>
      </c>
      <c r="BO3245" s="97" t="s">
        <v>7239</v>
      </c>
      <c r="BU3245" s="97" t="s">
        <v>7238</v>
      </c>
      <c r="BV3245" s="97" t="s">
        <v>849</v>
      </c>
      <c r="BW3245" s="97" t="s">
        <v>7239</v>
      </c>
    </row>
    <row r="3246" spans="51:75" x14ac:dyDescent="0.3">
      <c r="AY3246" s="124" t="e">
        <f>VLOOKUP(C3246,#REF!, 2,FALSE)</f>
        <v>#REF!</v>
      </c>
      <c r="BM3246" s="97" t="s">
        <v>7240</v>
      </c>
      <c r="BN3246" s="97" t="s">
        <v>849</v>
      </c>
      <c r="BO3246" s="97" t="s">
        <v>2983</v>
      </c>
      <c r="BU3246" s="97" t="s">
        <v>7240</v>
      </c>
      <c r="BV3246" s="97" t="s">
        <v>849</v>
      </c>
      <c r="BW3246" s="97" t="s">
        <v>2983</v>
      </c>
    </row>
    <row r="3247" spans="51:75" x14ac:dyDescent="0.3">
      <c r="AY3247" s="124" t="e">
        <f>VLOOKUP(C3247,#REF!, 2,FALSE)</f>
        <v>#REF!</v>
      </c>
      <c r="BM3247" s="97" t="s">
        <v>7241</v>
      </c>
      <c r="BN3247" s="97" t="s">
        <v>3003</v>
      </c>
      <c r="BO3247" s="97" t="s">
        <v>7242</v>
      </c>
      <c r="BU3247" s="97" t="s">
        <v>7241</v>
      </c>
      <c r="BV3247" s="97" t="s">
        <v>3003</v>
      </c>
      <c r="BW3247" s="97" t="s">
        <v>7242</v>
      </c>
    </row>
    <row r="3248" spans="51:75" x14ac:dyDescent="0.3">
      <c r="AY3248" s="124" t="e">
        <f>VLOOKUP(C3248,#REF!, 2,FALSE)</f>
        <v>#REF!</v>
      </c>
      <c r="BM3248" s="97" t="s">
        <v>7243</v>
      </c>
      <c r="BN3248" s="97" t="s">
        <v>661</v>
      </c>
      <c r="BO3248" s="97" t="s">
        <v>7244</v>
      </c>
      <c r="BU3248" s="97" t="s">
        <v>7243</v>
      </c>
      <c r="BV3248" s="97" t="s">
        <v>661</v>
      </c>
      <c r="BW3248" s="97" t="s">
        <v>7244</v>
      </c>
    </row>
    <row r="3249" spans="51:75" x14ac:dyDescent="0.3">
      <c r="AY3249" s="124" t="e">
        <f>VLOOKUP(C3249,#REF!, 2,FALSE)</f>
        <v>#REF!</v>
      </c>
      <c r="BM3249" s="97" t="s">
        <v>7245</v>
      </c>
      <c r="BN3249" s="97" t="s">
        <v>3191</v>
      </c>
      <c r="BO3249" s="97" t="s">
        <v>2753</v>
      </c>
      <c r="BU3249" s="97" t="s">
        <v>7245</v>
      </c>
      <c r="BV3249" s="97" t="s">
        <v>3191</v>
      </c>
      <c r="BW3249" s="97" t="s">
        <v>2753</v>
      </c>
    </row>
    <row r="3250" spans="51:75" x14ac:dyDescent="0.3">
      <c r="AY3250" s="124" t="e">
        <f>VLOOKUP(C3250,#REF!, 2,FALSE)</f>
        <v>#REF!</v>
      </c>
      <c r="BM3250" s="97" t="s">
        <v>7246</v>
      </c>
      <c r="BN3250" s="97" t="s">
        <v>2983</v>
      </c>
      <c r="BO3250" s="97" t="s">
        <v>2983</v>
      </c>
      <c r="BU3250" s="97" t="s">
        <v>7246</v>
      </c>
      <c r="BV3250" s="97" t="s">
        <v>2983</v>
      </c>
      <c r="BW3250" s="97" t="s">
        <v>2983</v>
      </c>
    </row>
    <row r="3251" spans="51:75" x14ac:dyDescent="0.3">
      <c r="AY3251" s="124" t="e">
        <f>VLOOKUP(C3251,#REF!, 2,FALSE)</f>
        <v>#REF!</v>
      </c>
      <c r="BM3251" s="97" t="s">
        <v>1306</v>
      </c>
      <c r="BN3251" s="97" t="s">
        <v>862</v>
      </c>
      <c r="BO3251" s="97" t="s">
        <v>7247</v>
      </c>
      <c r="BU3251" s="97" t="s">
        <v>1306</v>
      </c>
      <c r="BV3251" s="97" t="s">
        <v>862</v>
      </c>
      <c r="BW3251" s="97" t="s">
        <v>7247</v>
      </c>
    </row>
    <row r="3252" spans="51:75" x14ac:dyDescent="0.3">
      <c r="AY3252" s="124" t="e">
        <f>VLOOKUP(C3252,#REF!, 2,FALSE)</f>
        <v>#REF!</v>
      </c>
      <c r="BM3252" s="97" t="s">
        <v>7248</v>
      </c>
      <c r="BN3252" s="97" t="s">
        <v>16968</v>
      </c>
      <c r="BO3252" s="97" t="s">
        <v>7249</v>
      </c>
      <c r="BU3252" s="97" t="s">
        <v>7248</v>
      </c>
      <c r="BV3252" s="97" t="s">
        <v>16968</v>
      </c>
      <c r="BW3252" s="97" t="s">
        <v>7249</v>
      </c>
    </row>
    <row r="3253" spans="51:75" x14ac:dyDescent="0.3">
      <c r="AY3253" s="124" t="e">
        <f>VLOOKUP(C3253,#REF!, 2,FALSE)</f>
        <v>#REF!</v>
      </c>
      <c r="BM3253" s="97" t="s">
        <v>1307</v>
      </c>
      <c r="BN3253" s="97" t="s">
        <v>16968</v>
      </c>
      <c r="BO3253" s="97" t="s">
        <v>7250</v>
      </c>
      <c r="BU3253" s="97" t="s">
        <v>1307</v>
      </c>
      <c r="BV3253" s="97" t="s">
        <v>16968</v>
      </c>
      <c r="BW3253" s="97" t="s">
        <v>7250</v>
      </c>
    </row>
    <row r="3254" spans="51:75" x14ac:dyDescent="0.3">
      <c r="AY3254" s="124" t="e">
        <f>VLOOKUP(C3254,#REF!, 2,FALSE)</f>
        <v>#REF!</v>
      </c>
      <c r="BM3254" s="97" t="s">
        <v>1308</v>
      </c>
      <c r="BN3254" s="97" t="s">
        <v>16968</v>
      </c>
      <c r="BO3254" s="97" t="s">
        <v>1379</v>
      </c>
      <c r="BU3254" s="97" t="s">
        <v>1308</v>
      </c>
      <c r="BV3254" s="97" t="s">
        <v>16968</v>
      </c>
      <c r="BW3254" s="97" t="s">
        <v>1379</v>
      </c>
    </row>
    <row r="3255" spans="51:75" x14ac:dyDescent="0.3">
      <c r="AY3255" s="124" t="e">
        <f>VLOOKUP(C3255,#REF!, 2,FALSE)</f>
        <v>#REF!</v>
      </c>
      <c r="BM3255" s="97" t="s">
        <v>7251</v>
      </c>
      <c r="BN3255" s="97" t="s">
        <v>3191</v>
      </c>
      <c r="BO3255" s="97" t="s">
        <v>7252</v>
      </c>
      <c r="BU3255" s="97" t="s">
        <v>7251</v>
      </c>
      <c r="BV3255" s="97" t="s">
        <v>3191</v>
      </c>
      <c r="BW3255" s="97" t="s">
        <v>7252</v>
      </c>
    </row>
    <row r="3256" spans="51:75" x14ac:dyDescent="0.3">
      <c r="AY3256" s="124" t="e">
        <f>VLOOKUP(C3256,#REF!, 2,FALSE)</f>
        <v>#REF!</v>
      </c>
      <c r="BM3256" s="97" t="s">
        <v>1309</v>
      </c>
      <c r="BN3256" s="97" t="s">
        <v>3191</v>
      </c>
      <c r="BO3256" s="97" t="s">
        <v>1000</v>
      </c>
      <c r="BU3256" s="97" t="s">
        <v>1309</v>
      </c>
      <c r="BV3256" s="97" t="s">
        <v>3191</v>
      </c>
      <c r="BW3256" s="97" t="s">
        <v>1000</v>
      </c>
    </row>
    <row r="3257" spans="51:75" x14ac:dyDescent="0.3">
      <c r="AY3257" s="124" t="e">
        <f>VLOOKUP(C3257,#REF!, 2,FALSE)</f>
        <v>#REF!</v>
      </c>
      <c r="BM3257" s="97" t="s">
        <v>7253</v>
      </c>
      <c r="BN3257" s="97" t="s">
        <v>715</v>
      </c>
      <c r="BO3257" s="97" t="s">
        <v>7254</v>
      </c>
      <c r="BU3257" s="97" t="s">
        <v>7253</v>
      </c>
      <c r="BV3257" s="97" t="s">
        <v>715</v>
      </c>
      <c r="BW3257" s="97" t="s">
        <v>7254</v>
      </c>
    </row>
    <row r="3258" spans="51:75" x14ac:dyDescent="0.3">
      <c r="AY3258" s="124" t="e">
        <f>VLOOKUP(C3258,#REF!, 2,FALSE)</f>
        <v>#REF!</v>
      </c>
      <c r="BM3258" s="97" t="s">
        <v>7255</v>
      </c>
      <c r="BN3258" s="97" t="s">
        <v>3043</v>
      </c>
      <c r="BO3258" s="97" t="s">
        <v>7256</v>
      </c>
      <c r="BU3258" s="97" t="s">
        <v>7255</v>
      </c>
      <c r="BV3258" s="97" t="s">
        <v>3043</v>
      </c>
      <c r="BW3258" s="97" t="s">
        <v>7256</v>
      </c>
    </row>
    <row r="3259" spans="51:75" x14ac:dyDescent="0.3">
      <c r="AY3259" s="124" t="e">
        <f>VLOOKUP(C3259,#REF!, 2,FALSE)</f>
        <v>#REF!</v>
      </c>
      <c r="BM3259" s="97" t="s">
        <v>7257</v>
      </c>
      <c r="BN3259" s="97" t="s">
        <v>3191</v>
      </c>
      <c r="BO3259" s="97" t="s">
        <v>7258</v>
      </c>
      <c r="BU3259" s="97" t="s">
        <v>7257</v>
      </c>
      <c r="BV3259" s="97" t="s">
        <v>3191</v>
      </c>
      <c r="BW3259" s="97" t="s">
        <v>7258</v>
      </c>
    </row>
    <row r="3260" spans="51:75" x14ac:dyDescent="0.3">
      <c r="AY3260" s="124" t="e">
        <f>VLOOKUP(C3260,#REF!, 2,FALSE)</f>
        <v>#REF!</v>
      </c>
      <c r="BM3260" s="97" t="s">
        <v>7259</v>
      </c>
      <c r="BN3260" s="97" t="s">
        <v>667</v>
      </c>
      <c r="BO3260" s="97" t="s">
        <v>7260</v>
      </c>
      <c r="BU3260" s="97" t="s">
        <v>7259</v>
      </c>
      <c r="BV3260" s="97" t="s">
        <v>667</v>
      </c>
      <c r="BW3260" s="97" t="s">
        <v>7260</v>
      </c>
    </row>
    <row r="3261" spans="51:75" x14ac:dyDescent="0.3">
      <c r="AY3261" s="124" t="e">
        <f>VLOOKUP(C3261,#REF!, 2,FALSE)</f>
        <v>#REF!</v>
      </c>
      <c r="BM3261" s="97" t="s">
        <v>7261</v>
      </c>
      <c r="BN3261" s="97" t="s">
        <v>657</v>
      </c>
      <c r="BO3261" s="97" t="s">
        <v>6744</v>
      </c>
      <c r="BU3261" s="97" t="s">
        <v>7261</v>
      </c>
      <c r="BV3261" s="97" t="s">
        <v>657</v>
      </c>
      <c r="BW3261" s="97" t="s">
        <v>6744</v>
      </c>
    </row>
    <row r="3262" spans="51:75" x14ac:dyDescent="0.3">
      <c r="AY3262" s="124" t="e">
        <f>VLOOKUP(C3262,#REF!, 2,FALSE)</f>
        <v>#REF!</v>
      </c>
      <c r="BM3262" s="97" t="s">
        <v>7262</v>
      </c>
      <c r="BN3262" s="97" t="s">
        <v>1342</v>
      </c>
      <c r="BO3262" s="97" t="s">
        <v>7264</v>
      </c>
      <c r="BU3262" s="97" t="s">
        <v>7262</v>
      </c>
      <c r="BV3262" s="97" t="s">
        <v>1342</v>
      </c>
      <c r="BW3262" s="97" t="s">
        <v>7264</v>
      </c>
    </row>
    <row r="3263" spans="51:75" x14ac:dyDescent="0.3">
      <c r="AY3263" s="124" t="e">
        <f>VLOOKUP(C3263,#REF!, 2,FALSE)</f>
        <v>#REF!</v>
      </c>
      <c r="BM3263" s="97" t="s">
        <v>7265</v>
      </c>
      <c r="BN3263" s="97" t="s">
        <v>1342</v>
      </c>
      <c r="BO3263" s="97" t="s">
        <v>7267</v>
      </c>
      <c r="BU3263" s="97" t="s">
        <v>7265</v>
      </c>
      <c r="BV3263" s="97" t="s">
        <v>1342</v>
      </c>
      <c r="BW3263" s="97" t="s">
        <v>7267</v>
      </c>
    </row>
    <row r="3264" spans="51:75" x14ac:dyDescent="0.3">
      <c r="AY3264" s="124" t="e">
        <f>VLOOKUP(C3264,#REF!, 2,FALSE)</f>
        <v>#REF!</v>
      </c>
      <c r="BM3264" s="97" t="s">
        <v>7268</v>
      </c>
      <c r="BN3264" s="97" t="s">
        <v>1342</v>
      </c>
      <c r="BO3264" s="97" t="s">
        <v>4226</v>
      </c>
      <c r="BU3264" s="97" t="s">
        <v>7268</v>
      </c>
      <c r="BV3264" s="97" t="s">
        <v>1342</v>
      </c>
      <c r="BW3264" s="97" t="s">
        <v>4226</v>
      </c>
    </row>
    <row r="3265" spans="51:75" x14ac:dyDescent="0.3">
      <c r="AY3265" s="124" t="e">
        <f>VLOOKUP(C3265,#REF!, 2,FALSE)</f>
        <v>#REF!</v>
      </c>
      <c r="BM3265" s="97" t="s">
        <v>7269</v>
      </c>
      <c r="BN3265" s="97" t="s">
        <v>628</v>
      </c>
      <c r="BO3265" s="97" t="s">
        <v>7270</v>
      </c>
      <c r="BU3265" s="97" t="s">
        <v>7269</v>
      </c>
      <c r="BV3265" s="97" t="s">
        <v>628</v>
      </c>
      <c r="BW3265" s="97" t="s">
        <v>7270</v>
      </c>
    </row>
    <row r="3266" spans="51:75" x14ac:dyDescent="0.3">
      <c r="AY3266" s="124" t="e">
        <f>VLOOKUP(C3266,#REF!, 2,FALSE)</f>
        <v>#REF!</v>
      </c>
      <c r="BM3266" s="97" t="s">
        <v>7271</v>
      </c>
      <c r="BN3266" s="97" t="s">
        <v>636</v>
      </c>
      <c r="BO3266" s="97" t="s">
        <v>7272</v>
      </c>
      <c r="BU3266" s="97" t="s">
        <v>7271</v>
      </c>
      <c r="BV3266" s="97" t="s">
        <v>636</v>
      </c>
      <c r="BW3266" s="97" t="s">
        <v>7272</v>
      </c>
    </row>
    <row r="3267" spans="51:75" x14ac:dyDescent="0.3">
      <c r="AY3267" s="124" t="e">
        <f>VLOOKUP(C3267,#REF!, 2,FALSE)</f>
        <v>#REF!</v>
      </c>
      <c r="BM3267" s="97" t="s">
        <v>7273</v>
      </c>
      <c r="BN3267" s="97" t="s">
        <v>16980</v>
      </c>
      <c r="BO3267" s="97" t="s">
        <v>1330</v>
      </c>
      <c r="BU3267" s="97" t="s">
        <v>7273</v>
      </c>
      <c r="BV3267" s="97" t="s">
        <v>16980</v>
      </c>
      <c r="BW3267" s="97" t="s">
        <v>1330</v>
      </c>
    </row>
    <row r="3268" spans="51:75" x14ac:dyDescent="0.3">
      <c r="AY3268" s="124" t="e">
        <f>VLOOKUP(C3268,#REF!, 2,FALSE)</f>
        <v>#REF!</v>
      </c>
      <c r="BM3268" s="97" t="s">
        <v>7274</v>
      </c>
      <c r="BN3268" s="97" t="s">
        <v>700</v>
      </c>
      <c r="BO3268" s="97" t="s">
        <v>1833</v>
      </c>
      <c r="BU3268" s="97" t="s">
        <v>7274</v>
      </c>
      <c r="BV3268" s="97" t="s">
        <v>700</v>
      </c>
      <c r="BW3268" s="97" t="s">
        <v>1833</v>
      </c>
    </row>
    <row r="3269" spans="51:75" x14ac:dyDescent="0.3">
      <c r="AY3269" s="124" t="e">
        <f>VLOOKUP(C3269,#REF!, 2,FALSE)</f>
        <v>#REF!</v>
      </c>
      <c r="BM3269" s="97" t="s">
        <v>7275</v>
      </c>
      <c r="BN3269" s="97" t="s">
        <v>625</v>
      </c>
      <c r="BO3269" s="97" t="s">
        <v>7276</v>
      </c>
      <c r="BU3269" s="97" t="s">
        <v>7275</v>
      </c>
      <c r="BV3269" s="97" t="s">
        <v>625</v>
      </c>
      <c r="BW3269" s="97" t="s">
        <v>7276</v>
      </c>
    </row>
    <row r="3270" spans="51:75" x14ac:dyDescent="0.3">
      <c r="AY3270" s="124" t="e">
        <f>VLOOKUP(C3270,#REF!, 2,FALSE)</f>
        <v>#REF!</v>
      </c>
      <c r="BM3270" s="97" t="s">
        <v>7277</v>
      </c>
      <c r="BN3270" s="97" t="s">
        <v>3043</v>
      </c>
      <c r="BO3270" s="97" t="s">
        <v>7278</v>
      </c>
      <c r="BU3270" s="97" t="s">
        <v>7277</v>
      </c>
      <c r="BV3270" s="97" t="s">
        <v>3043</v>
      </c>
      <c r="BW3270" s="97" t="s">
        <v>7278</v>
      </c>
    </row>
    <row r="3271" spans="51:75" x14ac:dyDescent="0.3">
      <c r="AY3271" s="124" t="e">
        <f>VLOOKUP(C3271,#REF!, 2,FALSE)</f>
        <v>#REF!</v>
      </c>
      <c r="BM3271" s="97" t="s">
        <v>7279</v>
      </c>
      <c r="BN3271" s="97" t="s">
        <v>636</v>
      </c>
      <c r="BO3271" s="97" t="s">
        <v>770</v>
      </c>
      <c r="BU3271" s="97" t="s">
        <v>7279</v>
      </c>
      <c r="BV3271" s="97" t="s">
        <v>636</v>
      </c>
      <c r="BW3271" s="97" t="s">
        <v>770</v>
      </c>
    </row>
    <row r="3272" spans="51:75" x14ac:dyDescent="0.3">
      <c r="AY3272" s="124" t="e">
        <f>VLOOKUP(C3272,#REF!, 2,FALSE)</f>
        <v>#REF!</v>
      </c>
      <c r="BM3272" s="97" t="s">
        <v>7280</v>
      </c>
      <c r="BN3272" s="97" t="s">
        <v>1342</v>
      </c>
      <c r="BO3272" s="97" t="s">
        <v>7281</v>
      </c>
      <c r="BU3272" s="97" t="s">
        <v>7280</v>
      </c>
      <c r="BV3272" s="97" t="s">
        <v>1342</v>
      </c>
      <c r="BW3272" s="97" t="s">
        <v>7281</v>
      </c>
    </row>
    <row r="3273" spans="51:75" x14ac:dyDescent="0.3">
      <c r="AY3273" s="124" t="e">
        <f>VLOOKUP(C3273,#REF!, 2,FALSE)</f>
        <v>#REF!</v>
      </c>
      <c r="BM3273" s="97" t="s">
        <v>7282</v>
      </c>
      <c r="BN3273" s="97" t="s">
        <v>719</v>
      </c>
      <c r="BO3273" s="97" t="s">
        <v>1598</v>
      </c>
      <c r="BU3273" s="97" t="s">
        <v>7282</v>
      </c>
      <c r="BV3273" s="97" t="s">
        <v>719</v>
      </c>
      <c r="BW3273" s="97" t="s">
        <v>1598</v>
      </c>
    </row>
    <row r="3274" spans="51:75" x14ac:dyDescent="0.3">
      <c r="AY3274" s="124" t="e">
        <f>VLOOKUP(C3274,#REF!, 2,FALSE)</f>
        <v>#REF!</v>
      </c>
      <c r="BM3274" s="97" t="s">
        <v>7283</v>
      </c>
      <c r="BN3274" s="97" t="s">
        <v>3085</v>
      </c>
      <c r="BO3274" s="97" t="s">
        <v>7284</v>
      </c>
      <c r="BU3274" s="97" t="s">
        <v>7283</v>
      </c>
      <c r="BV3274" s="97" t="s">
        <v>3085</v>
      </c>
      <c r="BW3274" s="97" t="s">
        <v>7284</v>
      </c>
    </row>
    <row r="3275" spans="51:75" x14ac:dyDescent="0.3">
      <c r="AY3275" s="124" t="e">
        <f>VLOOKUP(C3275,#REF!, 2,FALSE)</f>
        <v>#REF!</v>
      </c>
      <c r="BM3275" s="97" t="s">
        <v>7285</v>
      </c>
      <c r="BN3275" s="97" t="s">
        <v>3191</v>
      </c>
      <c r="BO3275" s="97" t="s">
        <v>7287</v>
      </c>
      <c r="BU3275" s="97" t="s">
        <v>7285</v>
      </c>
      <c r="BV3275" s="97" t="s">
        <v>3191</v>
      </c>
      <c r="BW3275" s="97" t="s">
        <v>7287</v>
      </c>
    </row>
    <row r="3276" spans="51:75" x14ac:dyDescent="0.3">
      <c r="AY3276" s="124" t="e">
        <f>VLOOKUP(C3276,#REF!, 2,FALSE)</f>
        <v>#REF!</v>
      </c>
      <c r="BM3276" s="97" t="s">
        <v>7288</v>
      </c>
      <c r="BN3276" s="97" t="s">
        <v>2983</v>
      </c>
      <c r="BO3276" s="97" t="s">
        <v>2983</v>
      </c>
      <c r="BU3276" s="97" t="s">
        <v>7288</v>
      </c>
      <c r="BV3276" s="97" t="s">
        <v>2983</v>
      </c>
      <c r="BW3276" s="97" t="s">
        <v>2983</v>
      </c>
    </row>
    <row r="3277" spans="51:75" x14ac:dyDescent="0.3">
      <c r="AY3277" s="124" t="e">
        <f>VLOOKUP(C3277,#REF!, 2,FALSE)</f>
        <v>#REF!</v>
      </c>
      <c r="BM3277" s="97" t="s">
        <v>1310</v>
      </c>
      <c r="BN3277" s="97" t="s">
        <v>3191</v>
      </c>
      <c r="BO3277" s="97" t="s">
        <v>7289</v>
      </c>
      <c r="BU3277" s="97" t="s">
        <v>1310</v>
      </c>
      <c r="BV3277" s="97" t="s">
        <v>3191</v>
      </c>
      <c r="BW3277" s="97" t="s">
        <v>7289</v>
      </c>
    </row>
    <row r="3278" spans="51:75" x14ac:dyDescent="0.3">
      <c r="AY3278" s="124" t="e">
        <f>VLOOKUP(C3278,#REF!, 2,FALSE)</f>
        <v>#REF!</v>
      </c>
      <c r="BM3278" s="97" t="s">
        <v>7290</v>
      </c>
      <c r="BN3278" s="97" t="s">
        <v>1139</v>
      </c>
      <c r="BO3278" s="97" t="s">
        <v>2192</v>
      </c>
      <c r="BU3278" s="97" t="s">
        <v>7290</v>
      </c>
      <c r="BV3278" s="97" t="s">
        <v>1139</v>
      </c>
      <c r="BW3278" s="97" t="s">
        <v>2192</v>
      </c>
    </row>
    <row r="3279" spans="51:75" x14ac:dyDescent="0.3">
      <c r="AY3279" s="124" t="e">
        <f>VLOOKUP(C3279,#REF!, 2,FALSE)</f>
        <v>#REF!</v>
      </c>
      <c r="BM3279" s="97" t="s">
        <v>7291</v>
      </c>
      <c r="BN3279" s="97" t="s">
        <v>1342</v>
      </c>
      <c r="BO3279" s="97" t="s">
        <v>1734</v>
      </c>
      <c r="BU3279" s="97" t="s">
        <v>7291</v>
      </c>
      <c r="BV3279" s="97" t="s">
        <v>1342</v>
      </c>
      <c r="BW3279" s="97" t="s">
        <v>1734</v>
      </c>
    </row>
    <row r="3280" spans="51:75" x14ac:dyDescent="0.3">
      <c r="AY3280" s="124" t="e">
        <f>VLOOKUP(C3280,#REF!, 2,FALSE)</f>
        <v>#REF!</v>
      </c>
      <c r="BM3280" s="97" t="s">
        <v>7292</v>
      </c>
      <c r="BN3280" s="97" t="s">
        <v>1342</v>
      </c>
      <c r="BO3280" s="97" t="s">
        <v>7293</v>
      </c>
      <c r="BU3280" s="97" t="s">
        <v>7292</v>
      </c>
      <c r="BV3280" s="97" t="s">
        <v>1342</v>
      </c>
      <c r="BW3280" s="97" t="s">
        <v>7293</v>
      </c>
    </row>
    <row r="3281" spans="51:75" x14ac:dyDescent="0.3">
      <c r="AY3281" s="124" t="e">
        <f>VLOOKUP(C3281,#REF!, 2,FALSE)</f>
        <v>#REF!</v>
      </c>
      <c r="BM3281" s="97" t="s">
        <v>7294</v>
      </c>
      <c r="BN3281" s="97" t="s">
        <v>1342</v>
      </c>
      <c r="BO3281" s="97" t="s">
        <v>7295</v>
      </c>
      <c r="BU3281" s="97" t="s">
        <v>7294</v>
      </c>
      <c r="BV3281" s="97" t="s">
        <v>1342</v>
      </c>
      <c r="BW3281" s="97" t="s">
        <v>7295</v>
      </c>
    </row>
    <row r="3282" spans="51:75" x14ac:dyDescent="0.3">
      <c r="AY3282" s="124" t="e">
        <f>VLOOKUP(C3282,#REF!, 2,FALSE)</f>
        <v>#REF!</v>
      </c>
      <c r="BM3282" s="97" t="s">
        <v>7296</v>
      </c>
      <c r="BN3282" s="97" t="s">
        <v>3191</v>
      </c>
      <c r="BO3282" s="97" t="s">
        <v>5349</v>
      </c>
      <c r="BU3282" s="97" t="s">
        <v>7296</v>
      </c>
      <c r="BV3282" s="97" t="s">
        <v>3191</v>
      </c>
      <c r="BW3282" s="97" t="s">
        <v>5349</v>
      </c>
    </row>
    <row r="3283" spans="51:75" x14ac:dyDescent="0.3">
      <c r="AY3283" s="124" t="e">
        <f>VLOOKUP(C3283,#REF!, 2,FALSE)</f>
        <v>#REF!</v>
      </c>
      <c r="BM3283" s="97" t="s">
        <v>1311</v>
      </c>
      <c r="BN3283" s="97" t="s">
        <v>1342</v>
      </c>
      <c r="BO3283" s="97" t="s">
        <v>7281</v>
      </c>
      <c r="BU3283" s="97" t="s">
        <v>1311</v>
      </c>
      <c r="BV3283" s="97" t="s">
        <v>1342</v>
      </c>
      <c r="BW3283" s="97" t="s">
        <v>7281</v>
      </c>
    </row>
    <row r="3284" spans="51:75" x14ac:dyDescent="0.3">
      <c r="AY3284" s="124" t="e">
        <f>VLOOKUP(C3284,#REF!, 2,FALSE)</f>
        <v>#REF!</v>
      </c>
      <c r="BM3284" s="97" t="s">
        <v>181</v>
      </c>
      <c r="BN3284" s="97" t="s">
        <v>3191</v>
      </c>
      <c r="BO3284" s="97" t="s">
        <v>3053</v>
      </c>
      <c r="BU3284" s="97" t="s">
        <v>181</v>
      </c>
      <c r="BV3284" s="97" t="s">
        <v>3191</v>
      </c>
      <c r="BW3284" s="97" t="s">
        <v>3053</v>
      </c>
    </row>
    <row r="3285" spans="51:75" x14ac:dyDescent="0.3">
      <c r="AY3285" s="124" t="e">
        <f>VLOOKUP(C3285,#REF!, 2,FALSE)</f>
        <v>#REF!</v>
      </c>
      <c r="BM3285" s="97" t="s">
        <v>7297</v>
      </c>
      <c r="BN3285" s="97" t="s">
        <v>3003</v>
      </c>
      <c r="BO3285" s="97" t="s">
        <v>7298</v>
      </c>
      <c r="BU3285" s="97" t="s">
        <v>7297</v>
      </c>
      <c r="BV3285" s="97" t="s">
        <v>3003</v>
      </c>
      <c r="BW3285" s="97" t="s">
        <v>7298</v>
      </c>
    </row>
    <row r="3286" spans="51:75" x14ac:dyDescent="0.3">
      <c r="AY3286" s="124" t="e">
        <f>VLOOKUP(C3286,#REF!, 2,FALSE)</f>
        <v>#REF!</v>
      </c>
      <c r="BM3286" s="97" t="s">
        <v>7299</v>
      </c>
      <c r="BN3286" s="97" t="s">
        <v>2979</v>
      </c>
      <c r="BO3286" s="97" t="s">
        <v>7300</v>
      </c>
      <c r="BU3286" s="97" t="s">
        <v>7299</v>
      </c>
      <c r="BV3286" s="97" t="s">
        <v>2979</v>
      </c>
      <c r="BW3286" s="97" t="s">
        <v>7300</v>
      </c>
    </row>
    <row r="3287" spans="51:75" x14ac:dyDescent="0.3">
      <c r="AY3287" s="124" t="e">
        <f>VLOOKUP(C3287,#REF!, 2,FALSE)</f>
        <v>#REF!</v>
      </c>
      <c r="BM3287" s="97" t="s">
        <v>7301</v>
      </c>
      <c r="BN3287" s="97" t="s">
        <v>625</v>
      </c>
      <c r="BO3287" s="97" t="s">
        <v>659</v>
      </c>
      <c r="BU3287" s="97" t="s">
        <v>7301</v>
      </c>
      <c r="BV3287" s="97" t="s">
        <v>625</v>
      </c>
      <c r="BW3287" s="97" t="s">
        <v>659</v>
      </c>
    </row>
    <row r="3288" spans="51:75" x14ac:dyDescent="0.3">
      <c r="AY3288" s="124" t="e">
        <f>VLOOKUP(C3288,#REF!, 2,FALSE)</f>
        <v>#REF!</v>
      </c>
      <c r="BM3288" s="97" t="s">
        <v>7302</v>
      </c>
      <c r="BN3288" s="97" t="s">
        <v>794</v>
      </c>
      <c r="BO3288" s="97" t="s">
        <v>1905</v>
      </c>
      <c r="BU3288" s="97" t="s">
        <v>7302</v>
      </c>
      <c r="BV3288" s="97" t="s">
        <v>794</v>
      </c>
      <c r="BW3288" s="97" t="s">
        <v>1905</v>
      </c>
    </row>
    <row r="3289" spans="51:75" x14ac:dyDescent="0.3">
      <c r="AY3289" s="124" t="e">
        <f>VLOOKUP(C3289,#REF!, 2,FALSE)</f>
        <v>#REF!</v>
      </c>
      <c r="BM3289" s="97" t="s">
        <v>7304</v>
      </c>
      <c r="BN3289" s="97" t="s">
        <v>1342</v>
      </c>
      <c r="BO3289" s="97" t="s">
        <v>7306</v>
      </c>
      <c r="BU3289" s="97" t="s">
        <v>7304</v>
      </c>
      <c r="BV3289" s="97" t="s">
        <v>1342</v>
      </c>
      <c r="BW3289" s="97" t="s">
        <v>7306</v>
      </c>
    </row>
    <row r="3290" spans="51:75" x14ac:dyDescent="0.3">
      <c r="AY3290" s="124" t="e">
        <f>VLOOKUP(C3290,#REF!, 2,FALSE)</f>
        <v>#REF!</v>
      </c>
      <c r="BM3290" s="97" t="s">
        <v>7307</v>
      </c>
      <c r="BN3290" s="97" t="s">
        <v>794</v>
      </c>
      <c r="BO3290" s="97" t="s">
        <v>1192</v>
      </c>
      <c r="BU3290" s="97" t="s">
        <v>7307</v>
      </c>
      <c r="BV3290" s="97" t="s">
        <v>794</v>
      </c>
      <c r="BW3290" s="97" t="s">
        <v>1192</v>
      </c>
    </row>
    <row r="3291" spans="51:75" x14ac:dyDescent="0.3">
      <c r="AY3291" s="124" t="e">
        <f>VLOOKUP(C3291,#REF!, 2,FALSE)</f>
        <v>#REF!</v>
      </c>
      <c r="BM3291" s="97" t="s">
        <v>7309</v>
      </c>
      <c r="BN3291" s="97" t="s">
        <v>2983</v>
      </c>
      <c r="BO3291" s="97" t="s">
        <v>2983</v>
      </c>
      <c r="BU3291" s="97" t="s">
        <v>7309</v>
      </c>
      <c r="BV3291" s="97" t="s">
        <v>2983</v>
      </c>
      <c r="BW3291" s="97" t="s">
        <v>2983</v>
      </c>
    </row>
    <row r="3292" spans="51:75" x14ac:dyDescent="0.3">
      <c r="AY3292" s="124" t="e">
        <f>VLOOKUP(C3292,#REF!, 2,FALSE)</f>
        <v>#REF!</v>
      </c>
      <c r="BM3292" s="97" t="s">
        <v>7310</v>
      </c>
      <c r="BN3292" s="97" t="s">
        <v>923</v>
      </c>
      <c r="BO3292" s="97" t="s">
        <v>5417</v>
      </c>
      <c r="BU3292" s="97" t="s">
        <v>7310</v>
      </c>
      <c r="BV3292" s="97" t="s">
        <v>923</v>
      </c>
      <c r="BW3292" s="97" t="s">
        <v>5417</v>
      </c>
    </row>
    <row r="3293" spans="51:75" x14ac:dyDescent="0.3">
      <c r="AY3293" s="124" t="e">
        <f>VLOOKUP(C3293,#REF!, 2,FALSE)</f>
        <v>#REF!</v>
      </c>
      <c r="BM3293" s="97" t="s">
        <v>7311</v>
      </c>
      <c r="BN3293" s="97" t="s">
        <v>2983</v>
      </c>
      <c r="BO3293" s="97" t="s">
        <v>2983</v>
      </c>
      <c r="BU3293" s="97" t="s">
        <v>7311</v>
      </c>
      <c r="BV3293" s="97" t="s">
        <v>2983</v>
      </c>
      <c r="BW3293" s="97" t="s">
        <v>2983</v>
      </c>
    </row>
    <row r="3294" spans="51:75" x14ac:dyDescent="0.3">
      <c r="AY3294" s="124" t="e">
        <f>VLOOKUP(C3294,#REF!, 2,FALSE)</f>
        <v>#REF!</v>
      </c>
      <c r="BM3294" s="97" t="s">
        <v>102</v>
      </c>
      <c r="BN3294" s="97" t="s">
        <v>3237</v>
      </c>
      <c r="BO3294" s="97" t="s">
        <v>3475</v>
      </c>
      <c r="BU3294" s="97" t="s">
        <v>102</v>
      </c>
      <c r="BV3294" s="97" t="s">
        <v>3237</v>
      </c>
      <c r="BW3294" s="97" t="s">
        <v>3475</v>
      </c>
    </row>
    <row r="3295" spans="51:75" x14ac:dyDescent="0.3">
      <c r="AY3295" s="124" t="e">
        <f>VLOOKUP(C3295,#REF!, 2,FALSE)</f>
        <v>#REF!</v>
      </c>
      <c r="BM3295" s="97" t="s">
        <v>7313</v>
      </c>
      <c r="BN3295" s="97" t="s">
        <v>666</v>
      </c>
      <c r="BO3295" s="97" t="s">
        <v>1060</v>
      </c>
      <c r="BU3295" s="97" t="s">
        <v>7313</v>
      </c>
      <c r="BV3295" s="97" t="s">
        <v>666</v>
      </c>
      <c r="BW3295" s="97" t="s">
        <v>1060</v>
      </c>
    </row>
    <row r="3296" spans="51:75" x14ac:dyDescent="0.3">
      <c r="AY3296" s="124" t="e">
        <f>VLOOKUP(C3296,#REF!, 2,FALSE)</f>
        <v>#REF!</v>
      </c>
      <c r="BM3296" s="97" t="s">
        <v>7314</v>
      </c>
      <c r="BN3296" s="97" t="s">
        <v>3191</v>
      </c>
      <c r="BO3296" s="97" t="s">
        <v>1791</v>
      </c>
      <c r="BU3296" s="97" t="s">
        <v>7314</v>
      </c>
      <c r="BV3296" s="97" t="s">
        <v>3191</v>
      </c>
      <c r="BW3296" s="97" t="s">
        <v>1791</v>
      </c>
    </row>
    <row r="3297" spans="51:75" x14ac:dyDescent="0.3">
      <c r="AY3297" s="124" t="e">
        <f>VLOOKUP(C3297,#REF!, 2,FALSE)</f>
        <v>#REF!</v>
      </c>
      <c r="BM3297" s="97" t="s">
        <v>7315</v>
      </c>
      <c r="BN3297" s="97" t="s">
        <v>731</v>
      </c>
      <c r="BO3297" s="97" t="s">
        <v>1338</v>
      </c>
      <c r="BU3297" s="97" t="s">
        <v>7315</v>
      </c>
      <c r="BV3297" s="97" t="s">
        <v>731</v>
      </c>
      <c r="BW3297" s="97" t="s">
        <v>1338</v>
      </c>
    </row>
    <row r="3298" spans="51:75" x14ac:dyDescent="0.3">
      <c r="AY3298" s="124" t="e">
        <f>VLOOKUP(C3298,#REF!, 2,FALSE)</f>
        <v>#REF!</v>
      </c>
      <c r="BM3298" s="97" t="s">
        <v>7316</v>
      </c>
      <c r="BN3298" s="97" t="s">
        <v>849</v>
      </c>
      <c r="BO3298" s="97" t="s">
        <v>1060</v>
      </c>
      <c r="BU3298" s="97" t="s">
        <v>7316</v>
      </c>
      <c r="BV3298" s="97" t="s">
        <v>849</v>
      </c>
      <c r="BW3298" s="97" t="s">
        <v>1060</v>
      </c>
    </row>
    <row r="3299" spans="51:75" x14ac:dyDescent="0.3">
      <c r="AY3299" s="124" t="e">
        <f>VLOOKUP(C3299,#REF!, 2,FALSE)</f>
        <v>#REF!</v>
      </c>
      <c r="BM3299" s="97" t="s">
        <v>1312</v>
      </c>
      <c r="BN3299" s="97" t="s">
        <v>3085</v>
      </c>
      <c r="BO3299" s="97" t="s">
        <v>7317</v>
      </c>
      <c r="BU3299" s="97" t="s">
        <v>1312</v>
      </c>
      <c r="BV3299" s="97" t="s">
        <v>3085</v>
      </c>
      <c r="BW3299" s="97" t="s">
        <v>7317</v>
      </c>
    </row>
    <row r="3300" spans="51:75" x14ac:dyDescent="0.3">
      <c r="AY3300" s="124" t="e">
        <f>VLOOKUP(C3300,#REF!, 2,FALSE)</f>
        <v>#REF!</v>
      </c>
      <c r="BM3300" s="97" t="s">
        <v>7318</v>
      </c>
      <c r="BN3300" s="97" t="s">
        <v>3237</v>
      </c>
      <c r="BO3300" s="97" t="s">
        <v>1197</v>
      </c>
      <c r="BU3300" s="97" t="s">
        <v>7318</v>
      </c>
      <c r="BV3300" s="97" t="s">
        <v>3237</v>
      </c>
      <c r="BW3300" s="97" t="s">
        <v>1197</v>
      </c>
    </row>
    <row r="3301" spans="51:75" x14ac:dyDescent="0.3">
      <c r="AY3301" s="124" t="e">
        <f>VLOOKUP(C3301,#REF!, 2,FALSE)</f>
        <v>#REF!</v>
      </c>
      <c r="BM3301" s="97" t="s">
        <v>182</v>
      </c>
      <c r="BN3301" s="97" t="s">
        <v>1445</v>
      </c>
      <c r="BO3301" s="97" t="s">
        <v>7320</v>
      </c>
      <c r="BU3301" s="97" t="s">
        <v>182</v>
      </c>
      <c r="BV3301" s="97" t="s">
        <v>1445</v>
      </c>
      <c r="BW3301" s="97" t="s">
        <v>7320</v>
      </c>
    </row>
    <row r="3302" spans="51:75" x14ac:dyDescent="0.3">
      <c r="AY3302" s="124" t="e">
        <f>VLOOKUP(C3302,#REF!, 2,FALSE)</f>
        <v>#REF!</v>
      </c>
      <c r="BM3302" s="97" t="s">
        <v>7321</v>
      </c>
      <c r="BN3302" s="97" t="s">
        <v>1342</v>
      </c>
      <c r="BO3302" s="97" t="s">
        <v>7322</v>
      </c>
      <c r="BU3302" s="97" t="s">
        <v>7321</v>
      </c>
      <c r="BV3302" s="97" t="s">
        <v>1342</v>
      </c>
      <c r="BW3302" s="97" t="s">
        <v>7322</v>
      </c>
    </row>
    <row r="3303" spans="51:75" x14ac:dyDescent="0.3">
      <c r="AY3303" s="124" t="e">
        <f>VLOOKUP(C3303,#REF!, 2,FALSE)</f>
        <v>#REF!</v>
      </c>
      <c r="BM3303" s="97" t="s">
        <v>7323</v>
      </c>
      <c r="BN3303" s="97" t="s">
        <v>3043</v>
      </c>
      <c r="BO3303" s="97" t="s">
        <v>7324</v>
      </c>
      <c r="BU3303" s="97" t="s">
        <v>7323</v>
      </c>
      <c r="BV3303" s="97" t="s">
        <v>3043</v>
      </c>
      <c r="BW3303" s="97" t="s">
        <v>7324</v>
      </c>
    </row>
    <row r="3304" spans="51:75" x14ac:dyDescent="0.3">
      <c r="AY3304" s="124" t="e">
        <f>VLOOKUP(C3304,#REF!, 2,FALSE)</f>
        <v>#REF!</v>
      </c>
      <c r="BM3304" s="97" t="s">
        <v>7326</v>
      </c>
      <c r="BN3304" s="97" t="s">
        <v>3003</v>
      </c>
      <c r="BO3304" s="97" t="s">
        <v>4753</v>
      </c>
      <c r="BU3304" s="97" t="s">
        <v>7326</v>
      </c>
      <c r="BV3304" s="97" t="s">
        <v>3003</v>
      </c>
      <c r="BW3304" s="97" t="s">
        <v>4753</v>
      </c>
    </row>
    <row r="3305" spans="51:75" x14ac:dyDescent="0.3">
      <c r="AY3305" s="124" t="e">
        <f>VLOOKUP(C3305,#REF!, 2,FALSE)</f>
        <v>#REF!</v>
      </c>
      <c r="BM3305" s="97" t="s">
        <v>7327</v>
      </c>
      <c r="BN3305" s="97" t="s">
        <v>623</v>
      </c>
      <c r="BO3305" s="97" t="s">
        <v>7328</v>
      </c>
      <c r="BU3305" s="97" t="s">
        <v>7327</v>
      </c>
      <c r="BV3305" s="97" t="s">
        <v>623</v>
      </c>
      <c r="BW3305" s="97" t="s">
        <v>7328</v>
      </c>
    </row>
    <row r="3306" spans="51:75" x14ac:dyDescent="0.3">
      <c r="AY3306" s="124" t="e">
        <f>VLOOKUP(C3306,#REF!, 2,FALSE)</f>
        <v>#REF!</v>
      </c>
      <c r="BM3306" s="97" t="s">
        <v>7329</v>
      </c>
      <c r="BN3306" s="97" t="s">
        <v>623</v>
      </c>
      <c r="BO3306" s="97" t="s">
        <v>7330</v>
      </c>
      <c r="BU3306" s="97" t="s">
        <v>7329</v>
      </c>
      <c r="BV3306" s="97" t="s">
        <v>623</v>
      </c>
      <c r="BW3306" s="97" t="s">
        <v>7330</v>
      </c>
    </row>
    <row r="3307" spans="51:75" x14ac:dyDescent="0.3">
      <c r="AY3307" s="124" t="e">
        <f>VLOOKUP(C3307,#REF!, 2,FALSE)</f>
        <v>#REF!</v>
      </c>
      <c r="BM3307" s="97" t="s">
        <v>129</v>
      </c>
      <c r="BN3307" s="97" t="s">
        <v>16968</v>
      </c>
      <c r="BO3307" s="97" t="s">
        <v>7332</v>
      </c>
      <c r="BU3307" s="97" t="s">
        <v>129</v>
      </c>
      <c r="BV3307" s="97" t="s">
        <v>16968</v>
      </c>
      <c r="BW3307" s="97" t="s">
        <v>7332</v>
      </c>
    </row>
    <row r="3308" spans="51:75" x14ac:dyDescent="0.3">
      <c r="AY3308" s="124" t="e">
        <f>VLOOKUP(C3308,#REF!, 2,FALSE)</f>
        <v>#REF!</v>
      </c>
      <c r="BM3308" s="97" t="s">
        <v>7333</v>
      </c>
      <c r="BN3308" s="97" t="s">
        <v>623</v>
      </c>
      <c r="BO3308" s="97" t="s">
        <v>7334</v>
      </c>
      <c r="BU3308" s="97" t="s">
        <v>7333</v>
      </c>
      <c r="BV3308" s="97" t="s">
        <v>623</v>
      </c>
      <c r="BW3308" s="97" t="s">
        <v>7334</v>
      </c>
    </row>
    <row r="3309" spans="51:75" x14ac:dyDescent="0.3">
      <c r="AY3309" s="124" t="e">
        <f>VLOOKUP(C3309,#REF!, 2,FALSE)</f>
        <v>#REF!</v>
      </c>
      <c r="BM3309" s="97" t="s">
        <v>7335</v>
      </c>
      <c r="BN3309" s="97" t="s">
        <v>797</v>
      </c>
      <c r="BO3309" s="97" t="s">
        <v>711</v>
      </c>
      <c r="BU3309" s="97" t="s">
        <v>7335</v>
      </c>
      <c r="BV3309" s="97" t="s">
        <v>797</v>
      </c>
      <c r="BW3309" s="97" t="s">
        <v>711</v>
      </c>
    </row>
    <row r="3310" spans="51:75" x14ac:dyDescent="0.3">
      <c r="AY3310" s="124" t="e">
        <f>VLOOKUP(C3310,#REF!, 2,FALSE)</f>
        <v>#REF!</v>
      </c>
      <c r="BM3310" s="97" t="s">
        <v>7338</v>
      </c>
      <c r="BN3310" s="97" t="s">
        <v>3043</v>
      </c>
      <c r="BO3310" s="97" t="s">
        <v>7339</v>
      </c>
      <c r="BU3310" s="97" t="s">
        <v>7338</v>
      </c>
      <c r="BV3310" s="97" t="s">
        <v>3043</v>
      </c>
      <c r="BW3310" s="97" t="s">
        <v>7339</v>
      </c>
    </row>
    <row r="3311" spans="51:75" x14ac:dyDescent="0.3">
      <c r="AY3311" s="124" t="e">
        <f>VLOOKUP(C3311,#REF!, 2,FALSE)</f>
        <v>#REF!</v>
      </c>
      <c r="BM3311" s="97" t="s">
        <v>7340</v>
      </c>
      <c r="BN3311" s="97" t="s">
        <v>662</v>
      </c>
      <c r="BO3311" s="97" t="s">
        <v>7341</v>
      </c>
      <c r="BU3311" s="97" t="s">
        <v>7340</v>
      </c>
      <c r="BV3311" s="97" t="s">
        <v>662</v>
      </c>
      <c r="BW3311" s="97" t="s">
        <v>7341</v>
      </c>
    </row>
    <row r="3312" spans="51:75" x14ac:dyDescent="0.3">
      <c r="AY3312" s="124" t="e">
        <f>VLOOKUP(C3312,#REF!, 2,FALSE)</f>
        <v>#REF!</v>
      </c>
      <c r="BM3312" s="97" t="s">
        <v>7342</v>
      </c>
      <c r="BN3312" s="97" t="s">
        <v>696</v>
      </c>
      <c r="BO3312" s="97" t="s">
        <v>4468</v>
      </c>
      <c r="BU3312" s="97" t="s">
        <v>7342</v>
      </c>
      <c r="BV3312" s="97" t="s">
        <v>696</v>
      </c>
      <c r="BW3312" s="97" t="s">
        <v>4468</v>
      </c>
    </row>
    <row r="3313" spans="51:75" x14ac:dyDescent="0.3">
      <c r="AY3313" s="124" t="e">
        <f>VLOOKUP(C3313,#REF!, 2,FALSE)</f>
        <v>#REF!</v>
      </c>
      <c r="BM3313" s="97" t="s">
        <v>7343</v>
      </c>
      <c r="BN3313" s="97" t="s">
        <v>2979</v>
      </c>
      <c r="BO3313" s="97" t="s">
        <v>6116</v>
      </c>
      <c r="BU3313" s="97" t="s">
        <v>7343</v>
      </c>
      <c r="BV3313" s="97" t="s">
        <v>2979</v>
      </c>
      <c r="BW3313" s="97" t="s">
        <v>6116</v>
      </c>
    </row>
    <row r="3314" spans="51:75" x14ac:dyDescent="0.3">
      <c r="AY3314" s="124" t="e">
        <f>VLOOKUP(C3314,#REF!, 2,FALSE)</f>
        <v>#REF!</v>
      </c>
      <c r="BM3314" s="97" t="s">
        <v>7345</v>
      </c>
      <c r="BN3314" s="97" t="s">
        <v>623</v>
      </c>
      <c r="BO3314" s="97" t="s">
        <v>7346</v>
      </c>
      <c r="BU3314" s="97" t="s">
        <v>7345</v>
      </c>
      <c r="BV3314" s="97" t="s">
        <v>623</v>
      </c>
      <c r="BW3314" s="97" t="s">
        <v>7346</v>
      </c>
    </row>
    <row r="3315" spans="51:75" x14ac:dyDescent="0.3">
      <c r="AY3315" s="124" t="e">
        <f>VLOOKUP(C3315,#REF!, 2,FALSE)</f>
        <v>#REF!</v>
      </c>
      <c r="BM3315" s="97" t="s">
        <v>7347</v>
      </c>
      <c r="BN3315" s="97" t="s">
        <v>3191</v>
      </c>
      <c r="BO3315" s="97" t="s">
        <v>7348</v>
      </c>
      <c r="BU3315" s="97" t="s">
        <v>7347</v>
      </c>
      <c r="BV3315" s="97" t="s">
        <v>3191</v>
      </c>
      <c r="BW3315" s="97" t="s">
        <v>7348</v>
      </c>
    </row>
    <row r="3316" spans="51:75" x14ac:dyDescent="0.3">
      <c r="AY3316" s="124" t="e">
        <f>VLOOKUP(C3316,#REF!, 2,FALSE)</f>
        <v>#REF!</v>
      </c>
      <c r="BM3316" s="97" t="s">
        <v>7349</v>
      </c>
      <c r="BN3316" s="97" t="s">
        <v>3085</v>
      </c>
      <c r="BO3316" s="97" t="s">
        <v>7350</v>
      </c>
      <c r="BU3316" s="97" t="s">
        <v>7349</v>
      </c>
      <c r="BV3316" s="97" t="s">
        <v>3085</v>
      </c>
      <c r="BW3316" s="97" t="s">
        <v>7350</v>
      </c>
    </row>
    <row r="3317" spans="51:75" x14ac:dyDescent="0.3">
      <c r="AY3317" s="124" t="e">
        <f>VLOOKUP(C3317,#REF!, 2,FALSE)</f>
        <v>#REF!</v>
      </c>
      <c r="BM3317" s="97" t="s">
        <v>7351</v>
      </c>
      <c r="BN3317" s="97" t="s">
        <v>797</v>
      </c>
      <c r="BO3317" s="97" t="s">
        <v>7352</v>
      </c>
      <c r="BU3317" s="97" t="s">
        <v>7351</v>
      </c>
      <c r="BV3317" s="97" t="s">
        <v>797</v>
      </c>
      <c r="BW3317" s="97" t="s">
        <v>7352</v>
      </c>
    </row>
    <row r="3318" spans="51:75" x14ac:dyDescent="0.3">
      <c r="AY3318" s="124" t="e">
        <f>VLOOKUP(C3318,#REF!, 2,FALSE)</f>
        <v>#REF!</v>
      </c>
      <c r="BM3318" s="97" t="s">
        <v>7353</v>
      </c>
      <c r="BN3318" s="97" t="s">
        <v>623</v>
      </c>
      <c r="BO3318" s="97" t="s">
        <v>7354</v>
      </c>
      <c r="BU3318" s="97" t="s">
        <v>7353</v>
      </c>
      <c r="BV3318" s="97" t="s">
        <v>623</v>
      </c>
      <c r="BW3318" s="97" t="s">
        <v>7354</v>
      </c>
    </row>
    <row r="3319" spans="51:75" x14ac:dyDescent="0.3">
      <c r="AY3319" s="124" t="e">
        <f>VLOOKUP(C3319,#REF!, 2,FALSE)</f>
        <v>#REF!</v>
      </c>
      <c r="BM3319" s="97" t="s">
        <v>7355</v>
      </c>
      <c r="BN3319" s="97" t="s">
        <v>3237</v>
      </c>
      <c r="BO3319" s="97" t="s">
        <v>7356</v>
      </c>
      <c r="BU3319" s="97" t="s">
        <v>7355</v>
      </c>
      <c r="BV3319" s="97" t="s">
        <v>3237</v>
      </c>
      <c r="BW3319" s="97" t="s">
        <v>7356</v>
      </c>
    </row>
    <row r="3320" spans="51:75" x14ac:dyDescent="0.3">
      <c r="AY3320" s="124" t="e">
        <f>VLOOKUP(C3320,#REF!, 2,FALSE)</f>
        <v>#REF!</v>
      </c>
      <c r="BM3320" s="97" t="s">
        <v>7358</v>
      </c>
      <c r="BN3320" s="97" t="s">
        <v>694</v>
      </c>
      <c r="BO3320" s="97" t="s">
        <v>7359</v>
      </c>
      <c r="BU3320" s="97" t="s">
        <v>7358</v>
      </c>
      <c r="BV3320" s="97" t="s">
        <v>694</v>
      </c>
      <c r="BW3320" s="97" t="s">
        <v>7359</v>
      </c>
    </row>
    <row r="3321" spans="51:75" x14ac:dyDescent="0.3">
      <c r="AY3321" s="124" t="e">
        <f>VLOOKUP(C3321,#REF!, 2,FALSE)</f>
        <v>#REF!</v>
      </c>
      <c r="BM3321" s="97" t="s">
        <v>7360</v>
      </c>
      <c r="BN3321" s="97" t="s">
        <v>994</v>
      </c>
      <c r="BO3321" s="97" t="s">
        <v>6555</v>
      </c>
      <c r="BU3321" s="97" t="s">
        <v>7360</v>
      </c>
      <c r="BV3321" s="97" t="s">
        <v>994</v>
      </c>
      <c r="BW3321" s="97" t="s">
        <v>6555</v>
      </c>
    </row>
    <row r="3322" spans="51:75" x14ac:dyDescent="0.3">
      <c r="AY3322" s="124" t="e">
        <f>VLOOKUP(C3322,#REF!, 2,FALSE)</f>
        <v>#REF!</v>
      </c>
      <c r="BM3322" s="97" t="s">
        <v>7361</v>
      </c>
      <c r="BN3322" s="97" t="s">
        <v>636</v>
      </c>
      <c r="BO3322" s="97" t="s">
        <v>809</v>
      </c>
      <c r="BU3322" s="97" t="s">
        <v>7361</v>
      </c>
      <c r="BV3322" s="97" t="s">
        <v>636</v>
      </c>
      <c r="BW3322" s="97" t="s">
        <v>809</v>
      </c>
    </row>
    <row r="3323" spans="51:75" x14ac:dyDescent="0.3">
      <c r="AY3323" s="124" t="e">
        <f>VLOOKUP(C3323,#REF!, 2,FALSE)</f>
        <v>#REF!</v>
      </c>
      <c r="BM3323" s="97" t="s">
        <v>7362</v>
      </c>
      <c r="BN3323" s="97" t="s">
        <v>715</v>
      </c>
      <c r="BO3323" s="97" t="s">
        <v>4702</v>
      </c>
      <c r="BU3323" s="97" t="s">
        <v>7362</v>
      </c>
      <c r="BV3323" s="97" t="s">
        <v>715</v>
      </c>
      <c r="BW3323" s="97" t="s">
        <v>4702</v>
      </c>
    </row>
    <row r="3324" spans="51:75" x14ac:dyDescent="0.3">
      <c r="AY3324" s="124" t="e">
        <f>VLOOKUP(C3324,#REF!, 2,FALSE)</f>
        <v>#REF!</v>
      </c>
      <c r="BM3324" s="97" t="s">
        <v>7363</v>
      </c>
      <c r="BN3324" s="97" t="s">
        <v>715</v>
      </c>
      <c r="BO3324" s="97" t="s">
        <v>7366</v>
      </c>
      <c r="BU3324" s="97" t="s">
        <v>7363</v>
      </c>
      <c r="BV3324" s="97" t="s">
        <v>715</v>
      </c>
      <c r="BW3324" s="97" t="s">
        <v>7366</v>
      </c>
    </row>
    <row r="3325" spans="51:75" x14ac:dyDescent="0.3">
      <c r="AY3325" s="124" t="e">
        <f>VLOOKUP(C3325,#REF!, 2,FALSE)</f>
        <v>#REF!</v>
      </c>
      <c r="BM3325" s="97" t="s">
        <v>7367</v>
      </c>
      <c r="BN3325" s="97" t="s">
        <v>1342</v>
      </c>
      <c r="BO3325" s="97" t="s">
        <v>5957</v>
      </c>
      <c r="BU3325" s="97" t="s">
        <v>7367</v>
      </c>
      <c r="BV3325" s="97" t="s">
        <v>1342</v>
      </c>
      <c r="BW3325" s="97" t="s">
        <v>5957</v>
      </c>
    </row>
    <row r="3326" spans="51:75" x14ac:dyDescent="0.3">
      <c r="AY3326" s="124" t="e">
        <f>VLOOKUP(C3326,#REF!, 2,FALSE)</f>
        <v>#REF!</v>
      </c>
      <c r="BM3326" s="97" t="s">
        <v>7368</v>
      </c>
      <c r="BN3326" s="97" t="s">
        <v>16981</v>
      </c>
      <c r="BO3326" s="97" t="s">
        <v>2754</v>
      </c>
      <c r="BU3326" s="97" t="s">
        <v>7368</v>
      </c>
      <c r="BV3326" s="97" t="s">
        <v>16981</v>
      </c>
      <c r="BW3326" s="97" t="s">
        <v>2754</v>
      </c>
    </row>
    <row r="3327" spans="51:75" x14ac:dyDescent="0.3">
      <c r="AY3327" s="124" t="e">
        <f>VLOOKUP(C3327,#REF!, 2,FALSE)</f>
        <v>#REF!</v>
      </c>
      <c r="BM3327" s="97" t="s">
        <v>7369</v>
      </c>
      <c r="BN3327" s="97" t="s">
        <v>3003</v>
      </c>
      <c r="BO3327" s="97" t="s">
        <v>7370</v>
      </c>
      <c r="BU3327" s="97" t="s">
        <v>7369</v>
      </c>
      <c r="BV3327" s="97" t="s">
        <v>3003</v>
      </c>
      <c r="BW3327" s="97" t="s">
        <v>7370</v>
      </c>
    </row>
    <row r="3328" spans="51:75" x14ac:dyDescent="0.3">
      <c r="AY3328" s="124" t="e">
        <f>VLOOKUP(C3328,#REF!, 2,FALSE)</f>
        <v>#REF!</v>
      </c>
      <c r="BM3328" s="97" t="s">
        <v>7371</v>
      </c>
      <c r="BN3328" s="97" t="s">
        <v>625</v>
      </c>
      <c r="BO3328" s="97" t="s">
        <v>4751</v>
      </c>
      <c r="BU3328" s="97" t="s">
        <v>7371</v>
      </c>
      <c r="BV3328" s="97" t="s">
        <v>625</v>
      </c>
      <c r="BW3328" s="97" t="s">
        <v>4751</v>
      </c>
    </row>
    <row r="3329" spans="51:75" x14ac:dyDescent="0.3">
      <c r="AY3329" s="124" t="e">
        <f>VLOOKUP(C3329,#REF!, 2,FALSE)</f>
        <v>#REF!</v>
      </c>
      <c r="BM3329" s="97" t="s">
        <v>1313</v>
      </c>
      <c r="BN3329" s="97" t="s">
        <v>3191</v>
      </c>
      <c r="BO3329" s="97" t="s">
        <v>7373</v>
      </c>
      <c r="BU3329" s="97" t="s">
        <v>1313</v>
      </c>
      <c r="BV3329" s="97" t="s">
        <v>3191</v>
      </c>
      <c r="BW3329" s="97" t="s">
        <v>7373</v>
      </c>
    </row>
    <row r="3330" spans="51:75" x14ac:dyDescent="0.3">
      <c r="AY3330" s="124" t="e">
        <f>VLOOKUP(C3330,#REF!, 2,FALSE)</f>
        <v>#REF!</v>
      </c>
      <c r="BM3330" s="97" t="s">
        <v>7374</v>
      </c>
      <c r="BN3330" s="97" t="s">
        <v>3191</v>
      </c>
      <c r="BO3330" s="97" t="s">
        <v>1599</v>
      </c>
      <c r="BU3330" s="97" t="s">
        <v>7374</v>
      </c>
      <c r="BV3330" s="97" t="s">
        <v>3191</v>
      </c>
      <c r="BW3330" s="97" t="s">
        <v>1599</v>
      </c>
    </row>
    <row r="3331" spans="51:75" x14ac:dyDescent="0.3">
      <c r="AY3331" s="124" t="e">
        <f>VLOOKUP(C3331,#REF!, 2,FALSE)</f>
        <v>#REF!</v>
      </c>
      <c r="BM3331" s="97" t="s">
        <v>7375</v>
      </c>
      <c r="BN3331" s="97" t="s">
        <v>3191</v>
      </c>
      <c r="BO3331" s="97" t="s">
        <v>2984</v>
      </c>
      <c r="BU3331" s="97" t="s">
        <v>7375</v>
      </c>
      <c r="BV3331" s="97" t="s">
        <v>3191</v>
      </c>
      <c r="BW3331" s="97" t="s">
        <v>2984</v>
      </c>
    </row>
    <row r="3332" spans="51:75" x14ac:dyDescent="0.3">
      <c r="AY3332" s="124" t="e">
        <f>VLOOKUP(C3332,#REF!, 2,FALSE)</f>
        <v>#REF!</v>
      </c>
      <c r="BM3332" s="97" t="s">
        <v>7377</v>
      </c>
      <c r="BN3332" s="97" t="s">
        <v>623</v>
      </c>
      <c r="BO3332" s="97" t="s">
        <v>3923</v>
      </c>
      <c r="BU3332" s="97" t="s">
        <v>7377</v>
      </c>
      <c r="BV3332" s="97" t="s">
        <v>623</v>
      </c>
      <c r="BW3332" s="97" t="s">
        <v>3923</v>
      </c>
    </row>
    <row r="3333" spans="51:75" x14ac:dyDescent="0.3">
      <c r="AY3333" s="124" t="e">
        <f>VLOOKUP(C3333,#REF!, 2,FALSE)</f>
        <v>#REF!</v>
      </c>
      <c r="BM3333" s="97" t="s">
        <v>7378</v>
      </c>
      <c r="BN3333" s="97" t="s">
        <v>3000</v>
      </c>
      <c r="BO3333" s="97" t="s">
        <v>6878</v>
      </c>
      <c r="BU3333" s="97" t="s">
        <v>7378</v>
      </c>
      <c r="BV3333" s="97" t="s">
        <v>3000</v>
      </c>
      <c r="BW3333" s="97" t="s">
        <v>6878</v>
      </c>
    </row>
    <row r="3334" spans="51:75" x14ac:dyDescent="0.3">
      <c r="AY3334" s="124" t="e">
        <f>VLOOKUP(C3334,#REF!, 2,FALSE)</f>
        <v>#REF!</v>
      </c>
      <c r="BM3334" s="97" t="s">
        <v>7379</v>
      </c>
      <c r="BN3334" s="97" t="s">
        <v>778</v>
      </c>
      <c r="BO3334" s="97" t="s">
        <v>7380</v>
      </c>
      <c r="BU3334" s="97" t="s">
        <v>7379</v>
      </c>
      <c r="BV3334" s="97" t="s">
        <v>778</v>
      </c>
      <c r="BW3334" s="97" t="s">
        <v>7380</v>
      </c>
    </row>
    <row r="3335" spans="51:75" x14ac:dyDescent="0.3">
      <c r="AY3335" s="124" t="e">
        <f>VLOOKUP(C3335,#REF!, 2,FALSE)</f>
        <v>#REF!</v>
      </c>
      <c r="BM3335" s="97" t="s">
        <v>7381</v>
      </c>
      <c r="BN3335" s="97" t="s">
        <v>16968</v>
      </c>
      <c r="BO3335" s="97" t="s">
        <v>1270</v>
      </c>
      <c r="BU3335" s="97" t="s">
        <v>7381</v>
      </c>
      <c r="BV3335" s="97" t="s">
        <v>16968</v>
      </c>
      <c r="BW3335" s="97" t="s">
        <v>1270</v>
      </c>
    </row>
    <row r="3336" spans="51:75" x14ac:dyDescent="0.3">
      <c r="AY3336" s="124" t="e">
        <f>VLOOKUP(C3336,#REF!, 2,FALSE)</f>
        <v>#REF!</v>
      </c>
      <c r="BM3336" s="97" t="s">
        <v>7382</v>
      </c>
      <c r="BN3336" s="97" t="s">
        <v>3191</v>
      </c>
      <c r="BO3336" s="97" t="s">
        <v>5886</v>
      </c>
      <c r="BU3336" s="97" t="s">
        <v>7382</v>
      </c>
      <c r="BV3336" s="97" t="s">
        <v>3191</v>
      </c>
      <c r="BW3336" s="97" t="s">
        <v>5886</v>
      </c>
    </row>
    <row r="3337" spans="51:75" x14ac:dyDescent="0.3">
      <c r="AY3337" s="124" t="e">
        <f>VLOOKUP(C3337,#REF!, 2,FALSE)</f>
        <v>#REF!</v>
      </c>
      <c r="BM3337" s="97" t="s">
        <v>1314</v>
      </c>
      <c r="BN3337" s="97" t="s">
        <v>3237</v>
      </c>
      <c r="BO3337" s="97" t="s">
        <v>7383</v>
      </c>
      <c r="BU3337" s="97" t="s">
        <v>1314</v>
      </c>
      <c r="BV3337" s="97" t="s">
        <v>3237</v>
      </c>
      <c r="BW3337" s="97" t="s">
        <v>7383</v>
      </c>
    </row>
    <row r="3338" spans="51:75" x14ac:dyDescent="0.3">
      <c r="AY3338" s="124" t="e">
        <f>VLOOKUP(C3338,#REF!, 2,FALSE)</f>
        <v>#REF!</v>
      </c>
      <c r="BM3338" s="97" t="s">
        <v>7384</v>
      </c>
      <c r="BN3338" s="97" t="s">
        <v>3237</v>
      </c>
      <c r="BO3338" s="97" t="s">
        <v>725</v>
      </c>
      <c r="BU3338" s="97" t="s">
        <v>7384</v>
      </c>
      <c r="BV3338" s="97" t="s">
        <v>3237</v>
      </c>
      <c r="BW3338" s="97" t="s">
        <v>725</v>
      </c>
    </row>
    <row r="3339" spans="51:75" x14ac:dyDescent="0.3">
      <c r="AY3339" s="124" t="e">
        <f>VLOOKUP(C3339,#REF!, 2,FALSE)</f>
        <v>#REF!</v>
      </c>
      <c r="BM3339" s="97" t="s">
        <v>7385</v>
      </c>
      <c r="BN3339" s="97" t="s">
        <v>1445</v>
      </c>
      <c r="BO3339" s="97" t="s">
        <v>7386</v>
      </c>
      <c r="BU3339" s="97" t="s">
        <v>7385</v>
      </c>
      <c r="BV3339" s="97" t="s">
        <v>1445</v>
      </c>
      <c r="BW3339" s="97" t="s">
        <v>7386</v>
      </c>
    </row>
    <row r="3340" spans="51:75" x14ac:dyDescent="0.3">
      <c r="AY3340" s="124" t="e">
        <f>VLOOKUP(C3340,#REF!, 2,FALSE)</f>
        <v>#REF!</v>
      </c>
      <c r="BM3340" s="97" t="s">
        <v>7388</v>
      </c>
      <c r="BN3340" s="97" t="s">
        <v>3003</v>
      </c>
      <c r="BO3340" s="97" t="s">
        <v>7389</v>
      </c>
      <c r="BU3340" s="97" t="s">
        <v>7388</v>
      </c>
      <c r="BV3340" s="97" t="s">
        <v>3003</v>
      </c>
      <c r="BW3340" s="97" t="s">
        <v>7389</v>
      </c>
    </row>
    <row r="3341" spans="51:75" x14ac:dyDescent="0.3">
      <c r="AY3341" s="124" t="e">
        <f>VLOOKUP(C3341,#REF!, 2,FALSE)</f>
        <v>#REF!</v>
      </c>
      <c r="BM3341" s="97" t="s">
        <v>7390</v>
      </c>
      <c r="BN3341" s="97" t="s">
        <v>803</v>
      </c>
      <c r="BO3341" s="97" t="s">
        <v>7391</v>
      </c>
      <c r="BU3341" s="97" t="s">
        <v>7390</v>
      </c>
      <c r="BV3341" s="97" t="s">
        <v>803</v>
      </c>
      <c r="BW3341" s="97" t="s">
        <v>7391</v>
      </c>
    </row>
    <row r="3342" spans="51:75" x14ac:dyDescent="0.3">
      <c r="AY3342" s="124" t="e">
        <f>VLOOKUP(C3342,#REF!, 2,FALSE)</f>
        <v>#REF!</v>
      </c>
      <c r="BM3342" s="97" t="s">
        <v>7392</v>
      </c>
      <c r="BN3342" s="97" t="s">
        <v>639</v>
      </c>
      <c r="BO3342" s="97" t="s">
        <v>7010</v>
      </c>
      <c r="BU3342" s="97" t="s">
        <v>7392</v>
      </c>
      <c r="BV3342" s="97" t="s">
        <v>639</v>
      </c>
      <c r="BW3342" s="97" t="s">
        <v>7010</v>
      </c>
    </row>
    <row r="3343" spans="51:75" x14ac:dyDescent="0.3">
      <c r="AY3343" s="124" t="e">
        <f>VLOOKUP(C3343,#REF!, 2,FALSE)</f>
        <v>#REF!</v>
      </c>
      <c r="BM3343" s="97" t="s">
        <v>183</v>
      </c>
      <c r="BN3343" s="97" t="s">
        <v>639</v>
      </c>
      <c r="BO3343" s="97" t="s">
        <v>7394</v>
      </c>
      <c r="BU3343" s="97" t="s">
        <v>183</v>
      </c>
      <c r="BV3343" s="97" t="s">
        <v>639</v>
      </c>
      <c r="BW3343" s="97" t="s">
        <v>7394</v>
      </c>
    </row>
    <row r="3344" spans="51:75" x14ac:dyDescent="0.3">
      <c r="AY3344" s="124" t="e">
        <f>VLOOKUP(C3344,#REF!, 2,FALSE)</f>
        <v>#REF!</v>
      </c>
      <c r="BM3344" s="97" t="s">
        <v>103</v>
      </c>
      <c r="BN3344" s="97" t="s">
        <v>700</v>
      </c>
      <c r="BO3344" s="97" t="s">
        <v>7395</v>
      </c>
      <c r="BU3344" s="97" t="s">
        <v>103</v>
      </c>
      <c r="BV3344" s="97" t="s">
        <v>700</v>
      </c>
      <c r="BW3344" s="97" t="s">
        <v>7395</v>
      </c>
    </row>
    <row r="3345" spans="51:75" x14ac:dyDescent="0.3">
      <c r="AY3345" s="124" t="e">
        <f>VLOOKUP(C3345,#REF!, 2,FALSE)</f>
        <v>#REF!</v>
      </c>
      <c r="BM3345" s="97" t="s">
        <v>7396</v>
      </c>
      <c r="BN3345" s="97" t="s">
        <v>623</v>
      </c>
      <c r="BO3345" s="97" t="s">
        <v>5151</v>
      </c>
      <c r="BU3345" s="97" t="s">
        <v>7396</v>
      </c>
      <c r="BV3345" s="97" t="s">
        <v>623</v>
      </c>
      <c r="BW3345" s="97" t="s">
        <v>5151</v>
      </c>
    </row>
    <row r="3346" spans="51:75" x14ac:dyDescent="0.3">
      <c r="AY3346" s="124" t="e">
        <f>VLOOKUP(C3346,#REF!, 2,FALSE)</f>
        <v>#REF!</v>
      </c>
      <c r="BM3346" s="97" t="s">
        <v>7397</v>
      </c>
      <c r="BN3346" s="97" t="s">
        <v>849</v>
      </c>
      <c r="BO3346" s="97" t="s">
        <v>7398</v>
      </c>
      <c r="BU3346" s="97" t="s">
        <v>7397</v>
      </c>
      <c r="BV3346" s="97" t="s">
        <v>849</v>
      </c>
      <c r="BW3346" s="97" t="s">
        <v>7398</v>
      </c>
    </row>
    <row r="3347" spans="51:75" x14ac:dyDescent="0.3">
      <c r="AY3347" s="124" t="e">
        <f>VLOOKUP(C3347,#REF!, 2,FALSE)</f>
        <v>#REF!</v>
      </c>
      <c r="BM3347" s="97" t="s">
        <v>7399</v>
      </c>
      <c r="BN3347" s="97" t="s">
        <v>639</v>
      </c>
      <c r="BO3347" s="97" t="s">
        <v>5252</v>
      </c>
      <c r="BU3347" s="97" t="s">
        <v>7399</v>
      </c>
      <c r="BV3347" s="97" t="s">
        <v>639</v>
      </c>
      <c r="BW3347" s="97" t="s">
        <v>5252</v>
      </c>
    </row>
    <row r="3348" spans="51:75" x14ac:dyDescent="0.3">
      <c r="AY3348" s="124" t="e">
        <f>VLOOKUP(C3348,#REF!, 2,FALSE)</f>
        <v>#REF!</v>
      </c>
      <c r="BM3348" s="97" t="s">
        <v>7400</v>
      </c>
      <c r="BN3348" s="97" t="s">
        <v>619</v>
      </c>
      <c r="BO3348" s="97" t="s">
        <v>1792</v>
      </c>
      <c r="BU3348" s="97" t="s">
        <v>7400</v>
      </c>
      <c r="BV3348" s="97" t="s">
        <v>619</v>
      </c>
      <c r="BW3348" s="97" t="s">
        <v>1792</v>
      </c>
    </row>
    <row r="3349" spans="51:75" x14ac:dyDescent="0.3">
      <c r="AY3349" s="124" t="e">
        <f>VLOOKUP(C3349,#REF!, 2,FALSE)</f>
        <v>#REF!</v>
      </c>
      <c r="BM3349" s="97" t="s">
        <v>7401</v>
      </c>
      <c r="BN3349" s="97" t="s">
        <v>639</v>
      </c>
      <c r="BO3349" s="97" t="s">
        <v>4274</v>
      </c>
      <c r="BU3349" s="97" t="s">
        <v>7401</v>
      </c>
      <c r="BV3349" s="97" t="s">
        <v>639</v>
      </c>
      <c r="BW3349" s="97" t="s">
        <v>4274</v>
      </c>
    </row>
    <row r="3350" spans="51:75" x14ac:dyDescent="0.3">
      <c r="AY3350" s="124" t="e">
        <f>VLOOKUP(C3350,#REF!, 2,FALSE)</f>
        <v>#REF!</v>
      </c>
      <c r="BM3350" s="97" t="s">
        <v>7402</v>
      </c>
      <c r="BN3350" s="97" t="s">
        <v>16968</v>
      </c>
      <c r="BO3350" s="97" t="s">
        <v>7403</v>
      </c>
      <c r="BU3350" s="97" t="s">
        <v>7402</v>
      </c>
      <c r="BV3350" s="97" t="s">
        <v>16968</v>
      </c>
      <c r="BW3350" s="97" t="s">
        <v>7403</v>
      </c>
    </row>
    <row r="3351" spans="51:75" x14ac:dyDescent="0.3">
      <c r="AY3351" s="124" t="e">
        <f>VLOOKUP(C3351,#REF!, 2,FALSE)</f>
        <v>#REF!</v>
      </c>
      <c r="BM3351" s="97" t="s">
        <v>1315</v>
      </c>
      <c r="BN3351" s="97" t="s">
        <v>628</v>
      </c>
      <c r="BO3351" s="97" t="s">
        <v>1524</v>
      </c>
      <c r="BU3351" s="97" t="s">
        <v>1315</v>
      </c>
      <c r="BV3351" s="97" t="s">
        <v>628</v>
      </c>
      <c r="BW3351" s="97" t="s">
        <v>1524</v>
      </c>
    </row>
    <row r="3352" spans="51:75" x14ac:dyDescent="0.3">
      <c r="AY3352" s="124" t="e">
        <f>VLOOKUP(C3352,#REF!, 2,FALSE)</f>
        <v>#REF!</v>
      </c>
      <c r="BM3352" s="97" t="s">
        <v>7404</v>
      </c>
      <c r="BN3352" s="97" t="s">
        <v>3003</v>
      </c>
      <c r="BO3352" s="97" t="s">
        <v>2983</v>
      </c>
      <c r="BU3352" s="97" t="s">
        <v>7404</v>
      </c>
      <c r="BV3352" s="97" t="s">
        <v>3003</v>
      </c>
      <c r="BW3352" s="97" t="s">
        <v>2983</v>
      </c>
    </row>
    <row r="3353" spans="51:75" x14ac:dyDescent="0.3">
      <c r="AY3353" s="124" t="e">
        <f>VLOOKUP(C3353,#REF!, 2,FALSE)</f>
        <v>#REF!</v>
      </c>
      <c r="BM3353" s="97" t="s">
        <v>7405</v>
      </c>
      <c r="BN3353" s="97" t="s">
        <v>2983</v>
      </c>
      <c r="BO3353" s="97" t="s">
        <v>7406</v>
      </c>
      <c r="BU3353" s="97" t="s">
        <v>7405</v>
      </c>
      <c r="BV3353" s="97" t="s">
        <v>2983</v>
      </c>
      <c r="BW3353" s="97" t="s">
        <v>7406</v>
      </c>
    </row>
    <row r="3354" spans="51:75" x14ac:dyDescent="0.3">
      <c r="AY3354" s="124" t="e">
        <f>VLOOKUP(C3354,#REF!, 2,FALSE)</f>
        <v>#REF!</v>
      </c>
      <c r="BM3354" s="97" t="s">
        <v>1316</v>
      </c>
      <c r="BN3354" s="97" t="s">
        <v>16968</v>
      </c>
      <c r="BO3354" s="97" t="s">
        <v>7407</v>
      </c>
      <c r="BU3354" s="97" t="s">
        <v>1316</v>
      </c>
      <c r="BV3354" s="97" t="s">
        <v>16968</v>
      </c>
      <c r="BW3354" s="97" t="s">
        <v>7407</v>
      </c>
    </row>
    <row r="3355" spans="51:75" x14ac:dyDescent="0.3">
      <c r="AY3355" s="124" t="e">
        <f>VLOOKUP(C3355,#REF!, 2,FALSE)</f>
        <v>#REF!</v>
      </c>
      <c r="BM3355" s="97" t="s">
        <v>7408</v>
      </c>
      <c r="BN3355" s="97" t="s">
        <v>16968</v>
      </c>
      <c r="BO3355" s="97" t="s">
        <v>7409</v>
      </c>
      <c r="BU3355" s="97" t="s">
        <v>7408</v>
      </c>
      <c r="BV3355" s="97" t="s">
        <v>16968</v>
      </c>
      <c r="BW3355" s="97" t="s">
        <v>7409</v>
      </c>
    </row>
    <row r="3356" spans="51:75" x14ac:dyDescent="0.3">
      <c r="AY3356" s="124" t="e">
        <f>VLOOKUP(C3356,#REF!, 2,FALSE)</f>
        <v>#REF!</v>
      </c>
      <c r="BM3356" s="97" t="s">
        <v>7410</v>
      </c>
      <c r="BN3356" s="97" t="s">
        <v>16968</v>
      </c>
      <c r="BO3356" s="97" t="s">
        <v>7411</v>
      </c>
      <c r="BU3356" s="97" t="s">
        <v>7410</v>
      </c>
      <c r="BV3356" s="97" t="s">
        <v>16968</v>
      </c>
      <c r="BW3356" s="97" t="s">
        <v>7411</v>
      </c>
    </row>
    <row r="3357" spans="51:75" x14ac:dyDescent="0.3">
      <c r="AY3357" s="124" t="e">
        <f>VLOOKUP(C3357,#REF!, 2,FALSE)</f>
        <v>#REF!</v>
      </c>
      <c r="BM3357" s="97" t="s">
        <v>7412</v>
      </c>
      <c r="BN3357" s="97" t="s">
        <v>613</v>
      </c>
      <c r="BO3357" s="97" t="s">
        <v>7182</v>
      </c>
      <c r="BU3357" s="97" t="s">
        <v>7412</v>
      </c>
      <c r="BV3357" s="97" t="s">
        <v>613</v>
      </c>
      <c r="BW3357" s="97" t="s">
        <v>7182</v>
      </c>
    </row>
    <row r="3358" spans="51:75" x14ac:dyDescent="0.3">
      <c r="AY3358" s="124" t="e">
        <f>VLOOKUP(C3358,#REF!, 2,FALSE)</f>
        <v>#REF!</v>
      </c>
      <c r="BM3358" s="97" t="s">
        <v>7414</v>
      </c>
      <c r="BN3358" s="97" t="s">
        <v>797</v>
      </c>
      <c r="BO3358" s="97" t="s">
        <v>7415</v>
      </c>
      <c r="BU3358" s="97" t="s">
        <v>7414</v>
      </c>
      <c r="BV3358" s="97" t="s">
        <v>797</v>
      </c>
      <c r="BW3358" s="97" t="s">
        <v>7415</v>
      </c>
    </row>
    <row r="3359" spans="51:75" x14ac:dyDescent="0.3">
      <c r="AY3359" s="124" t="e">
        <f>VLOOKUP(C3359,#REF!, 2,FALSE)</f>
        <v>#REF!</v>
      </c>
      <c r="BM3359" s="97" t="s">
        <v>7417</v>
      </c>
      <c r="BN3359" s="97" t="s">
        <v>639</v>
      </c>
      <c r="BO3359" s="97" t="s">
        <v>7418</v>
      </c>
      <c r="BU3359" s="97" t="s">
        <v>7417</v>
      </c>
      <c r="BV3359" s="97" t="s">
        <v>639</v>
      </c>
      <c r="BW3359" s="97" t="s">
        <v>7418</v>
      </c>
    </row>
    <row r="3360" spans="51:75" x14ac:dyDescent="0.3">
      <c r="AY3360" s="124" t="e">
        <f>VLOOKUP(C3360,#REF!, 2,FALSE)</f>
        <v>#REF!</v>
      </c>
      <c r="BM3360" s="97" t="s">
        <v>7419</v>
      </c>
      <c r="BN3360" s="97" t="s">
        <v>16968</v>
      </c>
      <c r="BO3360" s="97" t="s">
        <v>7420</v>
      </c>
      <c r="BU3360" s="97" t="s">
        <v>7419</v>
      </c>
      <c r="BV3360" s="97" t="s">
        <v>16968</v>
      </c>
      <c r="BW3360" s="97" t="s">
        <v>7420</v>
      </c>
    </row>
    <row r="3361" spans="51:75" x14ac:dyDescent="0.3">
      <c r="AY3361" s="124" t="e">
        <f>VLOOKUP(C3361,#REF!, 2,FALSE)</f>
        <v>#REF!</v>
      </c>
      <c r="BM3361" s="97" t="s">
        <v>7421</v>
      </c>
      <c r="BN3361" s="97" t="s">
        <v>3003</v>
      </c>
      <c r="BO3361" s="97" t="s">
        <v>2983</v>
      </c>
      <c r="BU3361" s="97" t="s">
        <v>7421</v>
      </c>
      <c r="BV3361" s="97" t="s">
        <v>3003</v>
      </c>
      <c r="BW3361" s="97" t="s">
        <v>2983</v>
      </c>
    </row>
    <row r="3362" spans="51:75" x14ac:dyDescent="0.3">
      <c r="AY3362" s="124" t="e">
        <f>VLOOKUP(C3362,#REF!, 2,FALSE)</f>
        <v>#REF!</v>
      </c>
      <c r="BM3362" s="97" t="s">
        <v>7422</v>
      </c>
      <c r="BN3362" s="97" t="s">
        <v>625</v>
      </c>
      <c r="BO3362" s="97" t="s">
        <v>2547</v>
      </c>
      <c r="BU3362" s="97" t="s">
        <v>7422</v>
      </c>
      <c r="BV3362" s="97" t="s">
        <v>625</v>
      </c>
      <c r="BW3362" s="97" t="s">
        <v>2547</v>
      </c>
    </row>
    <row r="3363" spans="51:75" x14ac:dyDescent="0.3">
      <c r="AY3363" s="124" t="e">
        <f>VLOOKUP(C3363,#REF!, 2,FALSE)</f>
        <v>#REF!</v>
      </c>
      <c r="BM3363" s="97" t="s">
        <v>7423</v>
      </c>
      <c r="BN3363" s="97" t="s">
        <v>3237</v>
      </c>
      <c r="BO3363" s="97" t="s">
        <v>3316</v>
      </c>
      <c r="BU3363" s="97" t="s">
        <v>7423</v>
      </c>
      <c r="BV3363" s="97" t="s">
        <v>3237</v>
      </c>
      <c r="BW3363" s="97" t="s">
        <v>3316</v>
      </c>
    </row>
    <row r="3364" spans="51:75" x14ac:dyDescent="0.3">
      <c r="AY3364" s="124" t="e">
        <f>VLOOKUP(C3364,#REF!, 2,FALSE)</f>
        <v>#REF!</v>
      </c>
      <c r="BM3364" s="97" t="s">
        <v>7424</v>
      </c>
      <c r="BN3364" s="97" t="s">
        <v>16968</v>
      </c>
      <c r="BO3364" s="97" t="s">
        <v>7425</v>
      </c>
      <c r="BU3364" s="97" t="s">
        <v>7424</v>
      </c>
      <c r="BV3364" s="97" t="s">
        <v>16968</v>
      </c>
      <c r="BW3364" s="97" t="s">
        <v>7425</v>
      </c>
    </row>
    <row r="3365" spans="51:75" x14ac:dyDescent="0.3">
      <c r="AY3365" s="124" t="e">
        <f>VLOOKUP(C3365,#REF!, 2,FALSE)</f>
        <v>#REF!</v>
      </c>
      <c r="BM3365" s="97" t="s">
        <v>7426</v>
      </c>
      <c r="BN3365" s="97" t="s">
        <v>3043</v>
      </c>
      <c r="BO3365" s="97" t="s">
        <v>3342</v>
      </c>
      <c r="BU3365" s="97" t="s">
        <v>7426</v>
      </c>
      <c r="BV3365" s="97" t="s">
        <v>3043</v>
      </c>
      <c r="BW3365" s="97" t="s">
        <v>3342</v>
      </c>
    </row>
    <row r="3366" spans="51:75" x14ac:dyDescent="0.3">
      <c r="AY3366" s="124" t="e">
        <f>VLOOKUP(C3366,#REF!, 2,FALSE)</f>
        <v>#REF!</v>
      </c>
      <c r="BM3366" s="97" t="s">
        <v>7427</v>
      </c>
      <c r="BN3366" s="97" t="s">
        <v>613</v>
      </c>
      <c r="BO3366" s="97" t="s">
        <v>3894</v>
      </c>
      <c r="BU3366" s="97" t="s">
        <v>7427</v>
      </c>
      <c r="BV3366" s="97" t="s">
        <v>613</v>
      </c>
      <c r="BW3366" s="97" t="s">
        <v>3894</v>
      </c>
    </row>
    <row r="3367" spans="51:75" x14ac:dyDescent="0.3">
      <c r="AY3367" s="124" t="e">
        <f>VLOOKUP(C3367,#REF!, 2,FALSE)</f>
        <v>#REF!</v>
      </c>
      <c r="BM3367" s="97" t="s">
        <v>7429</v>
      </c>
      <c r="BN3367" s="97" t="s">
        <v>662</v>
      </c>
      <c r="BO3367" s="97" t="s">
        <v>3367</v>
      </c>
      <c r="BU3367" s="97" t="s">
        <v>7429</v>
      </c>
      <c r="BV3367" s="97" t="s">
        <v>662</v>
      </c>
      <c r="BW3367" s="97" t="s">
        <v>3367</v>
      </c>
    </row>
    <row r="3368" spans="51:75" x14ac:dyDescent="0.3">
      <c r="AY3368" s="124" t="e">
        <f>VLOOKUP(C3368,#REF!, 2,FALSE)</f>
        <v>#REF!</v>
      </c>
      <c r="BM3368" s="97" t="s">
        <v>7430</v>
      </c>
      <c r="BN3368" s="97" t="s">
        <v>662</v>
      </c>
      <c r="BO3368" s="97" t="s">
        <v>6409</v>
      </c>
      <c r="BU3368" s="97" t="s">
        <v>7430</v>
      </c>
      <c r="BV3368" s="97" t="s">
        <v>662</v>
      </c>
      <c r="BW3368" s="97" t="s">
        <v>6409</v>
      </c>
    </row>
    <row r="3369" spans="51:75" x14ac:dyDescent="0.3">
      <c r="AY3369" s="124" t="e">
        <f>VLOOKUP(C3369,#REF!, 2,FALSE)</f>
        <v>#REF!</v>
      </c>
      <c r="BM3369" s="97" t="s">
        <v>7431</v>
      </c>
      <c r="BN3369" s="97" t="s">
        <v>3191</v>
      </c>
      <c r="BO3369" s="97" t="s">
        <v>3656</v>
      </c>
      <c r="BU3369" s="97" t="s">
        <v>7431</v>
      </c>
      <c r="BV3369" s="97" t="s">
        <v>3191</v>
      </c>
      <c r="BW3369" s="97" t="s">
        <v>3656</v>
      </c>
    </row>
    <row r="3370" spans="51:75" x14ac:dyDescent="0.3">
      <c r="AY3370" s="124" t="e">
        <f>VLOOKUP(C3370,#REF!, 2,FALSE)</f>
        <v>#REF!</v>
      </c>
      <c r="BM3370" s="97" t="s">
        <v>7432</v>
      </c>
      <c r="BN3370" s="97" t="s">
        <v>662</v>
      </c>
      <c r="BO3370" s="97" t="s">
        <v>7433</v>
      </c>
      <c r="BU3370" s="97" t="s">
        <v>7432</v>
      </c>
      <c r="BV3370" s="97" t="s">
        <v>662</v>
      </c>
      <c r="BW3370" s="97" t="s">
        <v>7433</v>
      </c>
    </row>
    <row r="3371" spans="51:75" x14ac:dyDescent="0.3">
      <c r="AY3371" s="124" t="e">
        <f>VLOOKUP(C3371,#REF!, 2,FALSE)</f>
        <v>#REF!</v>
      </c>
      <c r="BM3371" s="97" t="s">
        <v>7434</v>
      </c>
      <c r="BN3371" s="97" t="s">
        <v>662</v>
      </c>
      <c r="BO3371" s="97" t="s">
        <v>1806</v>
      </c>
      <c r="BU3371" s="97" t="s">
        <v>7434</v>
      </c>
      <c r="BV3371" s="97" t="s">
        <v>662</v>
      </c>
      <c r="BW3371" s="97" t="s">
        <v>1806</v>
      </c>
    </row>
    <row r="3372" spans="51:75" x14ac:dyDescent="0.3">
      <c r="AY3372" s="124" t="e">
        <f>VLOOKUP(C3372,#REF!, 2,FALSE)</f>
        <v>#REF!</v>
      </c>
      <c r="BM3372" s="97" t="s">
        <v>1317</v>
      </c>
      <c r="BN3372" s="97" t="s">
        <v>3191</v>
      </c>
      <c r="BO3372" s="97" t="s">
        <v>2547</v>
      </c>
      <c r="BU3372" s="97" t="s">
        <v>1317</v>
      </c>
      <c r="BV3372" s="97" t="s">
        <v>3191</v>
      </c>
      <c r="BW3372" s="97" t="s">
        <v>2547</v>
      </c>
    </row>
    <row r="3373" spans="51:75" x14ac:dyDescent="0.3">
      <c r="AY3373" s="124" t="e">
        <f>VLOOKUP(C3373,#REF!, 2,FALSE)</f>
        <v>#REF!</v>
      </c>
      <c r="BM3373" s="97" t="s">
        <v>1318</v>
      </c>
      <c r="BN3373" s="97" t="s">
        <v>3191</v>
      </c>
      <c r="BO3373" s="97" t="s">
        <v>5217</v>
      </c>
      <c r="BU3373" s="97" t="s">
        <v>1318</v>
      </c>
      <c r="BV3373" s="97" t="s">
        <v>3191</v>
      </c>
      <c r="BW3373" s="97" t="s">
        <v>5217</v>
      </c>
    </row>
    <row r="3374" spans="51:75" x14ac:dyDescent="0.3">
      <c r="AY3374" s="124" t="e">
        <f>VLOOKUP(C3374,#REF!, 2,FALSE)</f>
        <v>#REF!</v>
      </c>
      <c r="BM3374" s="97" t="s">
        <v>7435</v>
      </c>
      <c r="BN3374" s="97" t="s">
        <v>3191</v>
      </c>
      <c r="BO3374" s="97" t="s">
        <v>3369</v>
      </c>
      <c r="BU3374" s="97" t="s">
        <v>7435</v>
      </c>
      <c r="BV3374" s="97" t="s">
        <v>3191</v>
      </c>
      <c r="BW3374" s="97" t="s">
        <v>3369</v>
      </c>
    </row>
    <row r="3375" spans="51:75" x14ac:dyDescent="0.3">
      <c r="AY3375" s="124" t="e">
        <f>VLOOKUP(C3375,#REF!, 2,FALSE)</f>
        <v>#REF!</v>
      </c>
      <c r="BM3375" s="97" t="s">
        <v>7436</v>
      </c>
      <c r="BN3375" s="97" t="s">
        <v>613</v>
      </c>
      <c r="BO3375" s="97" t="s">
        <v>6711</v>
      </c>
      <c r="BU3375" s="97" t="s">
        <v>7436</v>
      </c>
      <c r="BV3375" s="97" t="s">
        <v>613</v>
      </c>
      <c r="BW3375" s="97" t="s">
        <v>6711</v>
      </c>
    </row>
    <row r="3376" spans="51:75" x14ac:dyDescent="0.3">
      <c r="AY3376" s="124" t="e">
        <f>VLOOKUP(C3376,#REF!, 2,FALSE)</f>
        <v>#REF!</v>
      </c>
      <c r="BM3376" s="97" t="s">
        <v>7438</v>
      </c>
      <c r="BN3376" s="97" t="s">
        <v>662</v>
      </c>
      <c r="BO3376" s="97" t="s">
        <v>7439</v>
      </c>
      <c r="BU3376" s="97" t="s">
        <v>7438</v>
      </c>
      <c r="BV3376" s="97" t="s">
        <v>662</v>
      </c>
      <c r="BW3376" s="97" t="s">
        <v>7439</v>
      </c>
    </row>
    <row r="3377" spans="51:75" x14ac:dyDescent="0.3">
      <c r="AY3377" s="124" t="e">
        <f>VLOOKUP(C3377,#REF!, 2,FALSE)</f>
        <v>#REF!</v>
      </c>
      <c r="BM3377" s="97" t="s">
        <v>7440</v>
      </c>
      <c r="BN3377" s="97" t="s">
        <v>617</v>
      </c>
      <c r="BO3377" s="97" t="s">
        <v>7441</v>
      </c>
      <c r="BU3377" s="97" t="s">
        <v>7440</v>
      </c>
      <c r="BV3377" s="97" t="s">
        <v>617</v>
      </c>
      <c r="BW3377" s="97" t="s">
        <v>7441</v>
      </c>
    </row>
    <row r="3378" spans="51:75" x14ac:dyDescent="0.3">
      <c r="AY3378" s="124" t="e">
        <f>VLOOKUP(C3378,#REF!, 2,FALSE)</f>
        <v>#REF!</v>
      </c>
      <c r="BM3378" s="97" t="s">
        <v>7442</v>
      </c>
      <c r="BN3378" s="97" t="s">
        <v>2983</v>
      </c>
      <c r="BO3378" s="97" t="s">
        <v>1190</v>
      </c>
      <c r="BU3378" s="97" t="s">
        <v>7442</v>
      </c>
      <c r="BV3378" s="97" t="s">
        <v>2983</v>
      </c>
      <c r="BW3378" s="97" t="s">
        <v>1190</v>
      </c>
    </row>
    <row r="3379" spans="51:75" x14ac:dyDescent="0.3">
      <c r="AY3379" s="124" t="e">
        <f>VLOOKUP(C3379,#REF!, 2,FALSE)</f>
        <v>#REF!</v>
      </c>
      <c r="BM3379" s="97" t="s">
        <v>7443</v>
      </c>
      <c r="BN3379" s="97" t="s">
        <v>1269</v>
      </c>
      <c r="BO3379" s="97" t="s">
        <v>7444</v>
      </c>
      <c r="BU3379" s="97" t="s">
        <v>7443</v>
      </c>
      <c r="BV3379" s="97" t="s">
        <v>1269</v>
      </c>
      <c r="BW3379" s="97" t="s">
        <v>7444</v>
      </c>
    </row>
    <row r="3380" spans="51:75" x14ac:dyDescent="0.3">
      <c r="AY3380" s="124" t="e">
        <f>VLOOKUP(C3380,#REF!, 2,FALSE)</f>
        <v>#REF!</v>
      </c>
      <c r="BM3380" s="97" t="s">
        <v>7445</v>
      </c>
      <c r="BN3380" s="97" t="s">
        <v>2983</v>
      </c>
      <c r="BO3380" s="97" t="s">
        <v>2983</v>
      </c>
      <c r="BU3380" s="97" t="s">
        <v>7445</v>
      </c>
      <c r="BV3380" s="97" t="s">
        <v>2983</v>
      </c>
      <c r="BW3380" s="97" t="s">
        <v>2983</v>
      </c>
    </row>
    <row r="3381" spans="51:75" x14ac:dyDescent="0.3">
      <c r="AY3381" s="124" t="e">
        <f>VLOOKUP(C3381,#REF!, 2,FALSE)</f>
        <v>#REF!</v>
      </c>
      <c r="BM3381" s="97" t="s">
        <v>7446</v>
      </c>
      <c r="BN3381" s="97" t="s">
        <v>3043</v>
      </c>
      <c r="BO3381" s="97" t="s">
        <v>7447</v>
      </c>
      <c r="BU3381" s="97" t="s">
        <v>7446</v>
      </c>
      <c r="BV3381" s="97" t="s">
        <v>3043</v>
      </c>
      <c r="BW3381" s="97" t="s">
        <v>7447</v>
      </c>
    </row>
    <row r="3382" spans="51:75" x14ac:dyDescent="0.3">
      <c r="AY3382" s="124" t="e">
        <f>VLOOKUP(C3382,#REF!, 2,FALSE)</f>
        <v>#REF!</v>
      </c>
      <c r="BM3382" s="97" t="s">
        <v>7448</v>
      </c>
      <c r="BN3382" s="97" t="s">
        <v>2979</v>
      </c>
      <c r="BO3382" s="97" t="s">
        <v>7312</v>
      </c>
      <c r="BU3382" s="97" t="s">
        <v>7448</v>
      </c>
      <c r="BV3382" s="97" t="s">
        <v>2979</v>
      </c>
      <c r="BW3382" s="97" t="s">
        <v>7312</v>
      </c>
    </row>
    <row r="3383" spans="51:75" x14ac:dyDescent="0.3">
      <c r="AY3383" s="124" t="e">
        <f>VLOOKUP(C3383,#REF!, 2,FALSE)</f>
        <v>#REF!</v>
      </c>
      <c r="BM3383" s="97" t="s">
        <v>7449</v>
      </c>
      <c r="BN3383" s="97" t="s">
        <v>2983</v>
      </c>
      <c r="BO3383" s="97" t="s">
        <v>1190</v>
      </c>
      <c r="BU3383" s="97" t="s">
        <v>7449</v>
      </c>
      <c r="BV3383" s="97" t="s">
        <v>2983</v>
      </c>
      <c r="BW3383" s="97" t="s">
        <v>1190</v>
      </c>
    </row>
    <row r="3384" spans="51:75" x14ac:dyDescent="0.3">
      <c r="AY3384" s="124" t="e">
        <f>VLOOKUP(C3384,#REF!, 2,FALSE)</f>
        <v>#REF!</v>
      </c>
      <c r="BM3384" s="97" t="s">
        <v>7450</v>
      </c>
      <c r="BN3384" s="97" t="s">
        <v>1269</v>
      </c>
      <c r="BO3384" s="97" t="s">
        <v>7451</v>
      </c>
      <c r="BU3384" s="97" t="s">
        <v>7450</v>
      </c>
      <c r="BV3384" s="97" t="s">
        <v>1269</v>
      </c>
      <c r="BW3384" s="97" t="s">
        <v>7451</v>
      </c>
    </row>
    <row r="3385" spans="51:75" x14ac:dyDescent="0.3">
      <c r="AY3385" s="124" t="e">
        <f>VLOOKUP(C3385,#REF!, 2,FALSE)</f>
        <v>#REF!</v>
      </c>
      <c r="BM3385" s="97" t="s">
        <v>1319</v>
      </c>
      <c r="BN3385" s="97" t="s">
        <v>1342</v>
      </c>
      <c r="BO3385" s="97" t="s">
        <v>7452</v>
      </c>
      <c r="BU3385" s="97" t="s">
        <v>1319</v>
      </c>
      <c r="BV3385" s="97" t="s">
        <v>1342</v>
      </c>
      <c r="BW3385" s="97" t="s">
        <v>7452</v>
      </c>
    </row>
    <row r="3386" spans="51:75" x14ac:dyDescent="0.3">
      <c r="AY3386" s="124" t="e">
        <f>VLOOKUP(C3386,#REF!, 2,FALSE)</f>
        <v>#REF!</v>
      </c>
      <c r="BM3386" s="97" t="s">
        <v>7453</v>
      </c>
      <c r="BN3386" s="97" t="s">
        <v>3191</v>
      </c>
      <c r="BO3386" s="97" t="s">
        <v>3473</v>
      </c>
      <c r="BU3386" s="97" t="s">
        <v>7453</v>
      </c>
      <c r="BV3386" s="97" t="s">
        <v>3191</v>
      </c>
      <c r="BW3386" s="97" t="s">
        <v>3473</v>
      </c>
    </row>
    <row r="3387" spans="51:75" x14ac:dyDescent="0.3">
      <c r="AY3387" s="124" t="e">
        <f>VLOOKUP(C3387,#REF!, 2,FALSE)</f>
        <v>#REF!</v>
      </c>
      <c r="BM3387" s="97" t="s">
        <v>1320</v>
      </c>
      <c r="BN3387" s="97" t="s">
        <v>1342</v>
      </c>
      <c r="BO3387" s="97" t="s">
        <v>3784</v>
      </c>
      <c r="BU3387" s="97" t="s">
        <v>1320</v>
      </c>
      <c r="BV3387" s="97" t="s">
        <v>1342</v>
      </c>
      <c r="BW3387" s="97" t="s">
        <v>3784</v>
      </c>
    </row>
    <row r="3388" spans="51:75" x14ac:dyDescent="0.3">
      <c r="AY3388" s="124" t="e">
        <f>VLOOKUP(C3388,#REF!, 2,FALSE)</f>
        <v>#REF!</v>
      </c>
      <c r="BM3388" s="97" t="s">
        <v>104</v>
      </c>
      <c r="BN3388" s="97" t="s">
        <v>2979</v>
      </c>
      <c r="BO3388" s="97" t="s">
        <v>7454</v>
      </c>
      <c r="BU3388" s="97" t="s">
        <v>104</v>
      </c>
      <c r="BV3388" s="97" t="s">
        <v>2979</v>
      </c>
      <c r="BW3388" s="97" t="s">
        <v>7454</v>
      </c>
    </row>
    <row r="3389" spans="51:75" x14ac:dyDescent="0.3">
      <c r="AY3389" s="124" t="e">
        <f>VLOOKUP(C3389,#REF!, 2,FALSE)</f>
        <v>#REF!</v>
      </c>
      <c r="BM3389" s="97" t="s">
        <v>7455</v>
      </c>
      <c r="BN3389" s="97" t="s">
        <v>16968</v>
      </c>
      <c r="BO3389" s="97" t="s">
        <v>5063</v>
      </c>
      <c r="BU3389" s="97" t="s">
        <v>7455</v>
      </c>
      <c r="BV3389" s="97" t="s">
        <v>16968</v>
      </c>
      <c r="BW3389" s="97" t="s">
        <v>5063</v>
      </c>
    </row>
    <row r="3390" spans="51:75" x14ac:dyDescent="0.3">
      <c r="AY3390" s="124" t="e">
        <f>VLOOKUP(C3390,#REF!, 2,FALSE)</f>
        <v>#REF!</v>
      </c>
      <c r="BM3390" s="97" t="s">
        <v>7457</v>
      </c>
      <c r="BN3390" s="97" t="s">
        <v>657</v>
      </c>
      <c r="BO3390" s="97" t="s">
        <v>7458</v>
      </c>
      <c r="BU3390" s="97" t="s">
        <v>7457</v>
      </c>
      <c r="BV3390" s="97" t="s">
        <v>657</v>
      </c>
      <c r="BW3390" s="97" t="s">
        <v>7458</v>
      </c>
    </row>
    <row r="3391" spans="51:75" x14ac:dyDescent="0.3">
      <c r="AY3391" s="124" t="e">
        <f>VLOOKUP(C3391,#REF!, 2,FALSE)</f>
        <v>#REF!</v>
      </c>
      <c r="BM3391" s="97" t="s">
        <v>7459</v>
      </c>
      <c r="BN3391" s="97" t="s">
        <v>1342</v>
      </c>
      <c r="BO3391" s="97" t="s">
        <v>7460</v>
      </c>
      <c r="BU3391" s="97" t="s">
        <v>7459</v>
      </c>
      <c r="BV3391" s="97" t="s">
        <v>1342</v>
      </c>
      <c r="BW3391" s="97" t="s">
        <v>7460</v>
      </c>
    </row>
    <row r="3392" spans="51:75" x14ac:dyDescent="0.3">
      <c r="AY3392" s="124" t="e">
        <f>VLOOKUP(C3392,#REF!, 2,FALSE)</f>
        <v>#REF!</v>
      </c>
      <c r="BM3392" s="97" t="s">
        <v>1321</v>
      </c>
      <c r="BN3392" s="97" t="s">
        <v>1342</v>
      </c>
      <c r="BO3392" s="97" t="s">
        <v>7461</v>
      </c>
      <c r="BU3392" s="97" t="s">
        <v>1321</v>
      </c>
      <c r="BV3392" s="97" t="s">
        <v>1342</v>
      </c>
      <c r="BW3392" s="97" t="s">
        <v>7461</v>
      </c>
    </row>
    <row r="3393" spans="51:75" x14ac:dyDescent="0.3">
      <c r="AY3393" s="124" t="e">
        <f>VLOOKUP(C3393,#REF!, 2,FALSE)</f>
        <v>#REF!</v>
      </c>
      <c r="BM3393" s="97" t="s">
        <v>7462</v>
      </c>
      <c r="BN3393" s="97" t="s">
        <v>16971</v>
      </c>
      <c r="BO3393" s="97" t="s">
        <v>697</v>
      </c>
      <c r="BU3393" s="97" t="s">
        <v>7462</v>
      </c>
      <c r="BV3393" s="97" t="s">
        <v>16971</v>
      </c>
      <c r="BW3393" s="97" t="s">
        <v>697</v>
      </c>
    </row>
    <row r="3394" spans="51:75" x14ac:dyDescent="0.3">
      <c r="AY3394" s="124" t="e">
        <f>VLOOKUP(C3394,#REF!, 2,FALSE)</f>
        <v>#REF!</v>
      </c>
      <c r="BM3394" s="97" t="s">
        <v>7463</v>
      </c>
      <c r="BN3394" s="97" t="s">
        <v>1269</v>
      </c>
      <c r="BO3394" s="97" t="s">
        <v>7464</v>
      </c>
      <c r="BU3394" s="97" t="s">
        <v>7463</v>
      </c>
      <c r="BV3394" s="97" t="s">
        <v>1269</v>
      </c>
      <c r="BW3394" s="97" t="s">
        <v>7464</v>
      </c>
    </row>
    <row r="3395" spans="51:75" x14ac:dyDescent="0.3">
      <c r="AY3395" s="124" t="e">
        <f>VLOOKUP(C3395,#REF!, 2,FALSE)</f>
        <v>#REF!</v>
      </c>
      <c r="BM3395" s="97" t="s">
        <v>7465</v>
      </c>
      <c r="BN3395" s="97" t="s">
        <v>1269</v>
      </c>
      <c r="BO3395" s="97" t="s">
        <v>7466</v>
      </c>
      <c r="BU3395" s="97" t="s">
        <v>7465</v>
      </c>
      <c r="BV3395" s="97" t="s">
        <v>1269</v>
      </c>
      <c r="BW3395" s="97" t="s">
        <v>7466</v>
      </c>
    </row>
    <row r="3396" spans="51:75" x14ac:dyDescent="0.3">
      <c r="AY3396" s="124" t="e">
        <f>VLOOKUP(C3396,#REF!, 2,FALSE)</f>
        <v>#REF!</v>
      </c>
      <c r="BM3396" s="97" t="s">
        <v>7467</v>
      </c>
      <c r="BN3396" s="97" t="s">
        <v>1269</v>
      </c>
      <c r="BO3396" s="97" t="s">
        <v>7468</v>
      </c>
      <c r="BU3396" s="97" t="s">
        <v>7467</v>
      </c>
      <c r="BV3396" s="97" t="s">
        <v>1269</v>
      </c>
      <c r="BW3396" s="97" t="s">
        <v>7468</v>
      </c>
    </row>
    <row r="3397" spans="51:75" x14ac:dyDescent="0.3">
      <c r="AY3397" s="124" t="e">
        <f>VLOOKUP(C3397,#REF!, 2,FALSE)</f>
        <v>#REF!</v>
      </c>
      <c r="BM3397" s="97" t="s">
        <v>128</v>
      </c>
      <c r="BN3397" s="97" t="s">
        <v>719</v>
      </c>
      <c r="BO3397" s="97" t="s">
        <v>7469</v>
      </c>
      <c r="BU3397" s="97" t="s">
        <v>128</v>
      </c>
      <c r="BV3397" s="97" t="s">
        <v>719</v>
      </c>
      <c r="BW3397" s="97" t="s">
        <v>7469</v>
      </c>
    </row>
    <row r="3398" spans="51:75" x14ac:dyDescent="0.3">
      <c r="AY3398" s="124" t="e">
        <f>VLOOKUP(C3398,#REF!, 2,FALSE)</f>
        <v>#REF!</v>
      </c>
      <c r="BM3398" s="97" t="s">
        <v>7470</v>
      </c>
      <c r="BN3398" s="97" t="s">
        <v>3003</v>
      </c>
      <c r="BO3398" s="97" t="s">
        <v>7471</v>
      </c>
      <c r="BU3398" s="97" t="s">
        <v>7470</v>
      </c>
      <c r="BV3398" s="97" t="s">
        <v>3003</v>
      </c>
      <c r="BW3398" s="97" t="s">
        <v>7471</v>
      </c>
    </row>
    <row r="3399" spans="51:75" x14ac:dyDescent="0.3">
      <c r="AY3399" s="124" t="e">
        <f>VLOOKUP(C3399,#REF!, 2,FALSE)</f>
        <v>#REF!</v>
      </c>
      <c r="BM3399" s="97" t="s">
        <v>7473</v>
      </c>
      <c r="BN3399" s="97" t="s">
        <v>2983</v>
      </c>
      <c r="BO3399" s="97" t="s">
        <v>2983</v>
      </c>
      <c r="BU3399" s="97" t="s">
        <v>7473</v>
      </c>
      <c r="BV3399" s="97" t="s">
        <v>2983</v>
      </c>
      <c r="BW3399" s="97" t="s">
        <v>2983</v>
      </c>
    </row>
    <row r="3400" spans="51:75" x14ac:dyDescent="0.3">
      <c r="AY3400" s="124" t="e">
        <f>VLOOKUP(C3400,#REF!, 2,FALSE)</f>
        <v>#REF!</v>
      </c>
      <c r="BM3400" s="97" t="s">
        <v>7474</v>
      </c>
      <c r="BN3400" s="97" t="s">
        <v>797</v>
      </c>
      <c r="BO3400" s="97" t="s">
        <v>7476</v>
      </c>
      <c r="BU3400" s="97" t="s">
        <v>7474</v>
      </c>
      <c r="BV3400" s="97" t="s">
        <v>797</v>
      </c>
      <c r="BW3400" s="97" t="s">
        <v>7476</v>
      </c>
    </row>
    <row r="3401" spans="51:75" x14ac:dyDescent="0.3">
      <c r="AY3401" s="124" t="e">
        <f>VLOOKUP(C3401,#REF!, 2,FALSE)</f>
        <v>#REF!</v>
      </c>
      <c r="BM3401" s="97" t="s">
        <v>7477</v>
      </c>
      <c r="BN3401" s="97" t="s">
        <v>623</v>
      </c>
      <c r="BO3401" s="97" t="s">
        <v>7418</v>
      </c>
      <c r="BU3401" s="97" t="s">
        <v>7477</v>
      </c>
      <c r="BV3401" s="97" t="s">
        <v>623</v>
      </c>
      <c r="BW3401" s="97" t="s">
        <v>7418</v>
      </c>
    </row>
    <row r="3402" spans="51:75" x14ac:dyDescent="0.3">
      <c r="AY3402" s="124" t="e">
        <f>VLOOKUP(C3402,#REF!, 2,FALSE)</f>
        <v>#REF!</v>
      </c>
      <c r="BM3402" s="97" t="s">
        <v>7478</v>
      </c>
      <c r="BN3402" s="97" t="s">
        <v>778</v>
      </c>
      <c r="BO3402" s="97" t="s">
        <v>7480</v>
      </c>
      <c r="BU3402" s="97" t="s">
        <v>7478</v>
      </c>
      <c r="BV3402" s="97" t="s">
        <v>778</v>
      </c>
      <c r="BW3402" s="97" t="s">
        <v>7480</v>
      </c>
    </row>
    <row r="3403" spans="51:75" x14ac:dyDescent="0.3">
      <c r="AY3403" s="124" t="e">
        <f>VLOOKUP(C3403,#REF!, 2,FALSE)</f>
        <v>#REF!</v>
      </c>
      <c r="BM3403" s="97" t="s">
        <v>7482</v>
      </c>
      <c r="BN3403" s="97" t="s">
        <v>16968</v>
      </c>
      <c r="BO3403" s="97" t="s">
        <v>1058</v>
      </c>
      <c r="BU3403" s="97" t="s">
        <v>7482</v>
      </c>
      <c r="BV3403" s="97" t="s">
        <v>16968</v>
      </c>
      <c r="BW3403" s="97" t="s">
        <v>1058</v>
      </c>
    </row>
    <row r="3404" spans="51:75" x14ac:dyDescent="0.3">
      <c r="AY3404" s="124" t="e">
        <f>VLOOKUP(C3404,#REF!, 2,FALSE)</f>
        <v>#REF!</v>
      </c>
      <c r="BM3404" s="97" t="s">
        <v>184</v>
      </c>
      <c r="BN3404" s="97" t="s">
        <v>2222</v>
      </c>
      <c r="BO3404" s="97" t="s">
        <v>7484</v>
      </c>
      <c r="BU3404" s="97" t="s">
        <v>184</v>
      </c>
      <c r="BV3404" s="97" t="s">
        <v>2222</v>
      </c>
      <c r="BW3404" s="97" t="s">
        <v>7484</v>
      </c>
    </row>
    <row r="3405" spans="51:75" x14ac:dyDescent="0.3">
      <c r="AY3405" s="124" t="e">
        <f>VLOOKUP(C3405,#REF!, 2,FALSE)</f>
        <v>#REF!</v>
      </c>
      <c r="BM3405" s="97" t="s">
        <v>7485</v>
      </c>
      <c r="BN3405" s="97" t="s">
        <v>719</v>
      </c>
      <c r="BO3405" s="97" t="s">
        <v>7486</v>
      </c>
      <c r="BU3405" s="97" t="s">
        <v>7485</v>
      </c>
      <c r="BV3405" s="97" t="s">
        <v>719</v>
      </c>
      <c r="BW3405" s="97" t="s">
        <v>7486</v>
      </c>
    </row>
    <row r="3406" spans="51:75" x14ac:dyDescent="0.3">
      <c r="AY3406" s="124" t="e">
        <f>VLOOKUP(C3406,#REF!, 2,FALSE)</f>
        <v>#REF!</v>
      </c>
      <c r="BM3406" s="97" t="s">
        <v>7487</v>
      </c>
      <c r="BN3406" s="97" t="s">
        <v>3095</v>
      </c>
      <c r="BO3406" s="97" t="s">
        <v>7488</v>
      </c>
      <c r="BU3406" s="97" t="s">
        <v>7487</v>
      </c>
      <c r="BV3406" s="97" t="s">
        <v>3095</v>
      </c>
      <c r="BW3406" s="97" t="s">
        <v>7488</v>
      </c>
    </row>
    <row r="3407" spans="51:75" x14ac:dyDescent="0.3">
      <c r="AY3407" s="124" t="e">
        <f>VLOOKUP(C3407,#REF!, 2,FALSE)</f>
        <v>#REF!</v>
      </c>
      <c r="BM3407" s="97" t="s">
        <v>7489</v>
      </c>
      <c r="BN3407" s="97" t="s">
        <v>666</v>
      </c>
      <c r="BO3407" s="97" t="s">
        <v>7491</v>
      </c>
      <c r="BU3407" s="97" t="s">
        <v>7489</v>
      </c>
      <c r="BV3407" s="97" t="s">
        <v>666</v>
      </c>
      <c r="BW3407" s="97" t="s">
        <v>7491</v>
      </c>
    </row>
    <row r="3408" spans="51:75" x14ac:dyDescent="0.3">
      <c r="AY3408" s="124" t="e">
        <f>VLOOKUP(C3408,#REF!, 2,FALSE)</f>
        <v>#REF!</v>
      </c>
      <c r="BM3408" s="97" t="s">
        <v>7492</v>
      </c>
      <c r="BN3408" s="97" t="s">
        <v>662</v>
      </c>
      <c r="BO3408" s="97" t="s">
        <v>7493</v>
      </c>
      <c r="BU3408" s="97" t="s">
        <v>7492</v>
      </c>
      <c r="BV3408" s="97" t="s">
        <v>662</v>
      </c>
      <c r="BW3408" s="97" t="s">
        <v>7493</v>
      </c>
    </row>
    <row r="3409" spans="51:75" x14ac:dyDescent="0.3">
      <c r="AY3409" s="124" t="e">
        <f>VLOOKUP(C3409,#REF!, 2,FALSE)</f>
        <v>#REF!</v>
      </c>
      <c r="BM3409" s="97" t="s">
        <v>7495</v>
      </c>
      <c r="BN3409" s="97" t="s">
        <v>3043</v>
      </c>
      <c r="BO3409" s="97" t="s">
        <v>7496</v>
      </c>
      <c r="BU3409" s="97" t="s">
        <v>7495</v>
      </c>
      <c r="BV3409" s="97" t="s">
        <v>3043</v>
      </c>
      <c r="BW3409" s="97" t="s">
        <v>7496</v>
      </c>
    </row>
    <row r="3410" spans="51:75" x14ac:dyDescent="0.3">
      <c r="AY3410" s="124" t="e">
        <f>VLOOKUP(C3410,#REF!, 2,FALSE)</f>
        <v>#REF!</v>
      </c>
      <c r="BM3410" s="97" t="s">
        <v>7497</v>
      </c>
      <c r="BN3410" s="97" t="s">
        <v>797</v>
      </c>
      <c r="BO3410" s="97" t="s">
        <v>7380</v>
      </c>
      <c r="BU3410" s="97" t="s">
        <v>7497</v>
      </c>
      <c r="BV3410" s="97" t="s">
        <v>797</v>
      </c>
      <c r="BW3410" s="97" t="s">
        <v>7380</v>
      </c>
    </row>
    <row r="3411" spans="51:75" x14ac:dyDescent="0.3">
      <c r="AY3411" s="124" t="e">
        <f>VLOOKUP(C3411,#REF!, 2,FALSE)</f>
        <v>#REF!</v>
      </c>
      <c r="BM3411" s="97" t="s">
        <v>7498</v>
      </c>
      <c r="BN3411" s="97" t="s">
        <v>16968</v>
      </c>
      <c r="BO3411" s="97" t="s">
        <v>7499</v>
      </c>
      <c r="BU3411" s="97" t="s">
        <v>7498</v>
      </c>
      <c r="BV3411" s="97" t="s">
        <v>16968</v>
      </c>
      <c r="BW3411" s="97" t="s">
        <v>7499</v>
      </c>
    </row>
    <row r="3412" spans="51:75" x14ac:dyDescent="0.3">
      <c r="AY3412" s="124" t="e">
        <f>VLOOKUP(C3412,#REF!, 2,FALSE)</f>
        <v>#REF!</v>
      </c>
      <c r="BM3412" s="97" t="s">
        <v>1322</v>
      </c>
      <c r="BN3412" s="97" t="s">
        <v>3191</v>
      </c>
      <c r="BO3412" s="97" t="s">
        <v>7156</v>
      </c>
      <c r="BU3412" s="97" t="s">
        <v>1322</v>
      </c>
      <c r="BV3412" s="97" t="s">
        <v>3191</v>
      </c>
      <c r="BW3412" s="97" t="s">
        <v>7156</v>
      </c>
    </row>
    <row r="3413" spans="51:75" x14ac:dyDescent="0.3">
      <c r="AY3413" s="124" t="e">
        <f>VLOOKUP(C3413,#REF!, 2,FALSE)</f>
        <v>#REF!</v>
      </c>
      <c r="BM3413" s="97" t="s">
        <v>7500</v>
      </c>
      <c r="BN3413" s="97" t="s">
        <v>662</v>
      </c>
      <c r="BO3413" s="97" t="s">
        <v>5130</v>
      </c>
      <c r="BU3413" s="97" t="s">
        <v>7500</v>
      </c>
      <c r="BV3413" s="97" t="s">
        <v>662</v>
      </c>
      <c r="BW3413" s="97" t="s">
        <v>5130</v>
      </c>
    </row>
    <row r="3414" spans="51:75" x14ac:dyDescent="0.3">
      <c r="AY3414" s="124" t="e">
        <f>VLOOKUP(C3414,#REF!, 2,FALSE)</f>
        <v>#REF!</v>
      </c>
      <c r="BM3414" s="97" t="s">
        <v>7502</v>
      </c>
      <c r="BN3414" s="97" t="s">
        <v>623</v>
      </c>
      <c r="BO3414" s="97" t="s">
        <v>7503</v>
      </c>
      <c r="BU3414" s="97" t="s">
        <v>7502</v>
      </c>
      <c r="BV3414" s="97" t="s">
        <v>623</v>
      </c>
      <c r="BW3414" s="97" t="s">
        <v>7503</v>
      </c>
    </row>
    <row r="3415" spans="51:75" x14ac:dyDescent="0.3">
      <c r="AY3415" s="124" t="e">
        <f>VLOOKUP(C3415,#REF!, 2,FALSE)</f>
        <v>#REF!</v>
      </c>
      <c r="BM3415" s="97" t="s">
        <v>7504</v>
      </c>
      <c r="BN3415" s="97" t="s">
        <v>16968</v>
      </c>
      <c r="BO3415" s="97" t="s">
        <v>5890</v>
      </c>
      <c r="BU3415" s="97" t="s">
        <v>7504</v>
      </c>
      <c r="BV3415" s="97" t="s">
        <v>16968</v>
      </c>
      <c r="BW3415" s="97" t="s">
        <v>5890</v>
      </c>
    </row>
    <row r="3416" spans="51:75" x14ac:dyDescent="0.3">
      <c r="AY3416" s="124" t="e">
        <f>VLOOKUP(C3416,#REF!, 2,FALSE)</f>
        <v>#REF!</v>
      </c>
      <c r="BM3416" s="97" t="s">
        <v>7505</v>
      </c>
      <c r="BN3416" s="97" t="s">
        <v>613</v>
      </c>
      <c r="BO3416" s="97" t="s">
        <v>3778</v>
      </c>
      <c r="BU3416" s="97" t="s">
        <v>7505</v>
      </c>
      <c r="BV3416" s="97" t="s">
        <v>613</v>
      </c>
      <c r="BW3416" s="97" t="s">
        <v>3778</v>
      </c>
    </row>
    <row r="3417" spans="51:75" x14ac:dyDescent="0.3">
      <c r="AY3417" s="124" t="e">
        <f>VLOOKUP(C3417,#REF!, 2,FALSE)</f>
        <v>#REF!</v>
      </c>
      <c r="BM3417" s="97" t="s">
        <v>7507</v>
      </c>
      <c r="BN3417" s="97" t="s">
        <v>2979</v>
      </c>
      <c r="BO3417" s="97" t="s">
        <v>7508</v>
      </c>
      <c r="BU3417" s="97" t="s">
        <v>7507</v>
      </c>
      <c r="BV3417" s="97" t="s">
        <v>2979</v>
      </c>
      <c r="BW3417" s="97" t="s">
        <v>7508</v>
      </c>
    </row>
    <row r="3418" spans="51:75" x14ac:dyDescent="0.3">
      <c r="AY3418" s="124" t="e">
        <f>VLOOKUP(C3418,#REF!, 2,FALSE)</f>
        <v>#REF!</v>
      </c>
      <c r="BM3418" s="97" t="s">
        <v>7509</v>
      </c>
      <c r="BN3418" s="97" t="s">
        <v>3191</v>
      </c>
      <c r="BO3418" s="97" t="s">
        <v>3024</v>
      </c>
      <c r="BU3418" s="97" t="s">
        <v>7509</v>
      </c>
      <c r="BV3418" s="97" t="s">
        <v>3191</v>
      </c>
      <c r="BW3418" s="97" t="s">
        <v>3024</v>
      </c>
    </row>
    <row r="3419" spans="51:75" x14ac:dyDescent="0.3">
      <c r="AY3419" s="124" t="e">
        <f>VLOOKUP(C3419,#REF!, 2,FALSE)</f>
        <v>#REF!</v>
      </c>
      <c r="BM3419" s="97" t="s">
        <v>7510</v>
      </c>
      <c r="BN3419" s="97" t="s">
        <v>2979</v>
      </c>
      <c r="BO3419" s="97" t="s">
        <v>6107</v>
      </c>
      <c r="BU3419" s="97" t="s">
        <v>7510</v>
      </c>
      <c r="BV3419" s="97" t="s">
        <v>2979</v>
      </c>
      <c r="BW3419" s="97" t="s">
        <v>6107</v>
      </c>
    </row>
    <row r="3420" spans="51:75" x14ac:dyDescent="0.3">
      <c r="AY3420" s="124" t="e">
        <f>VLOOKUP(C3420,#REF!, 2,FALSE)</f>
        <v>#REF!</v>
      </c>
      <c r="BM3420" s="97" t="s">
        <v>7511</v>
      </c>
      <c r="BN3420" s="97" t="s">
        <v>2979</v>
      </c>
      <c r="BO3420" s="97" t="s">
        <v>854</v>
      </c>
      <c r="BU3420" s="97" t="s">
        <v>7511</v>
      </c>
      <c r="BV3420" s="97" t="s">
        <v>2979</v>
      </c>
      <c r="BW3420" s="97" t="s">
        <v>854</v>
      </c>
    </row>
    <row r="3421" spans="51:75" x14ac:dyDescent="0.3">
      <c r="AY3421" s="124" t="e">
        <f>VLOOKUP(C3421,#REF!, 2,FALSE)</f>
        <v>#REF!</v>
      </c>
      <c r="BM3421" s="97" t="s">
        <v>7512</v>
      </c>
      <c r="BN3421" s="97" t="s">
        <v>613</v>
      </c>
      <c r="BO3421" s="97" t="s">
        <v>7513</v>
      </c>
      <c r="BU3421" s="97" t="s">
        <v>7512</v>
      </c>
      <c r="BV3421" s="97" t="s">
        <v>613</v>
      </c>
      <c r="BW3421" s="97" t="s">
        <v>7513</v>
      </c>
    </row>
    <row r="3422" spans="51:75" x14ac:dyDescent="0.3">
      <c r="AY3422" s="124" t="e">
        <f>VLOOKUP(C3422,#REF!, 2,FALSE)</f>
        <v>#REF!</v>
      </c>
      <c r="BM3422" s="97" t="s">
        <v>7514</v>
      </c>
      <c r="BN3422" s="97" t="s">
        <v>662</v>
      </c>
      <c r="BO3422" s="97" t="s">
        <v>5726</v>
      </c>
      <c r="BU3422" s="97" t="s">
        <v>7514</v>
      </c>
      <c r="BV3422" s="97" t="s">
        <v>662</v>
      </c>
      <c r="BW3422" s="97" t="s">
        <v>5726</v>
      </c>
    </row>
    <row r="3423" spans="51:75" x14ac:dyDescent="0.3">
      <c r="AY3423" s="124" t="e">
        <f>VLOOKUP(C3423,#REF!, 2,FALSE)</f>
        <v>#REF!</v>
      </c>
      <c r="BM3423" s="97" t="s">
        <v>7516</v>
      </c>
      <c r="BN3423" s="97" t="s">
        <v>662</v>
      </c>
      <c r="BO3423" s="97" t="s">
        <v>2890</v>
      </c>
      <c r="BU3423" s="97" t="s">
        <v>7516</v>
      </c>
      <c r="BV3423" s="97" t="s">
        <v>662</v>
      </c>
      <c r="BW3423" s="97" t="s">
        <v>2890</v>
      </c>
    </row>
    <row r="3424" spans="51:75" x14ac:dyDescent="0.3">
      <c r="AY3424" s="124" t="e">
        <f>VLOOKUP(C3424,#REF!, 2,FALSE)</f>
        <v>#REF!</v>
      </c>
      <c r="BM3424" s="97" t="s">
        <v>7518</v>
      </c>
      <c r="BN3424" s="97" t="s">
        <v>3191</v>
      </c>
      <c r="BO3424" s="97" t="s">
        <v>7519</v>
      </c>
      <c r="BU3424" s="97" t="s">
        <v>7518</v>
      </c>
      <c r="BV3424" s="97" t="s">
        <v>3191</v>
      </c>
      <c r="BW3424" s="97" t="s">
        <v>7519</v>
      </c>
    </row>
    <row r="3425" spans="51:75" x14ac:dyDescent="0.3">
      <c r="AY3425" s="124" t="e">
        <f>VLOOKUP(C3425,#REF!, 2,FALSE)</f>
        <v>#REF!</v>
      </c>
      <c r="BM3425" s="97" t="s">
        <v>7520</v>
      </c>
      <c r="BN3425" s="97" t="s">
        <v>3003</v>
      </c>
      <c r="BO3425" s="97" t="s">
        <v>7522</v>
      </c>
      <c r="BU3425" s="97" t="s">
        <v>7520</v>
      </c>
      <c r="BV3425" s="97" t="s">
        <v>3003</v>
      </c>
      <c r="BW3425" s="97" t="s">
        <v>7522</v>
      </c>
    </row>
    <row r="3426" spans="51:75" x14ac:dyDescent="0.3">
      <c r="AY3426" s="124" t="e">
        <f>VLOOKUP(C3426,#REF!, 2,FALSE)</f>
        <v>#REF!</v>
      </c>
      <c r="BM3426" s="97" t="s">
        <v>127</v>
      </c>
      <c r="BN3426" s="97" t="s">
        <v>3191</v>
      </c>
      <c r="BO3426" s="97" t="s">
        <v>7519</v>
      </c>
      <c r="BU3426" s="97" t="s">
        <v>127</v>
      </c>
      <c r="BV3426" s="97" t="s">
        <v>3191</v>
      </c>
      <c r="BW3426" s="97" t="s">
        <v>7519</v>
      </c>
    </row>
    <row r="3427" spans="51:75" x14ac:dyDescent="0.3">
      <c r="AY3427" s="124" t="e">
        <f>VLOOKUP(C3427,#REF!, 2,FALSE)</f>
        <v>#REF!</v>
      </c>
      <c r="BM3427" s="97" t="s">
        <v>7523</v>
      </c>
      <c r="BN3427" s="97" t="s">
        <v>862</v>
      </c>
      <c r="BO3427" s="97" t="s">
        <v>7524</v>
      </c>
      <c r="BU3427" s="97" t="s">
        <v>7523</v>
      </c>
      <c r="BV3427" s="97" t="s">
        <v>862</v>
      </c>
      <c r="BW3427" s="97" t="s">
        <v>7524</v>
      </c>
    </row>
    <row r="3428" spans="51:75" x14ac:dyDescent="0.3">
      <c r="AY3428" s="124" t="e">
        <f>VLOOKUP(C3428,#REF!, 2,FALSE)</f>
        <v>#REF!</v>
      </c>
      <c r="BM3428" s="97" t="s">
        <v>7526</v>
      </c>
      <c r="BN3428" s="97" t="s">
        <v>862</v>
      </c>
      <c r="BO3428" s="97" t="s">
        <v>7527</v>
      </c>
      <c r="BU3428" s="97" t="s">
        <v>7526</v>
      </c>
      <c r="BV3428" s="97" t="s">
        <v>862</v>
      </c>
      <c r="BW3428" s="97" t="s">
        <v>7527</v>
      </c>
    </row>
    <row r="3429" spans="51:75" x14ac:dyDescent="0.3">
      <c r="AY3429" s="124" t="e">
        <f>VLOOKUP(C3429,#REF!, 2,FALSE)</f>
        <v>#REF!</v>
      </c>
      <c r="BM3429" s="97" t="s">
        <v>7528</v>
      </c>
      <c r="BN3429" s="97" t="s">
        <v>1342</v>
      </c>
      <c r="BO3429" s="97" t="s">
        <v>7529</v>
      </c>
      <c r="BU3429" s="97" t="s">
        <v>7528</v>
      </c>
      <c r="BV3429" s="97" t="s">
        <v>1342</v>
      </c>
      <c r="BW3429" s="97" t="s">
        <v>7529</v>
      </c>
    </row>
    <row r="3430" spans="51:75" x14ac:dyDescent="0.3">
      <c r="AY3430" s="124" t="e">
        <f>VLOOKUP(C3430,#REF!, 2,FALSE)</f>
        <v>#REF!</v>
      </c>
      <c r="BM3430" s="97" t="s">
        <v>7530</v>
      </c>
      <c r="BN3430" s="97" t="s">
        <v>862</v>
      </c>
      <c r="BO3430" s="97" t="s">
        <v>7531</v>
      </c>
      <c r="BU3430" s="97" t="s">
        <v>7530</v>
      </c>
      <c r="BV3430" s="97" t="s">
        <v>862</v>
      </c>
      <c r="BW3430" s="97" t="s">
        <v>7531</v>
      </c>
    </row>
    <row r="3431" spans="51:75" x14ac:dyDescent="0.3">
      <c r="AY3431" s="124" t="e">
        <f>VLOOKUP(C3431,#REF!, 2,FALSE)</f>
        <v>#REF!</v>
      </c>
      <c r="BM3431" s="97" t="s">
        <v>7532</v>
      </c>
      <c r="BN3431" s="97" t="s">
        <v>16968</v>
      </c>
      <c r="BO3431" s="97" t="s">
        <v>5300</v>
      </c>
      <c r="BU3431" s="97" t="s">
        <v>7532</v>
      </c>
      <c r="BV3431" s="97" t="s">
        <v>16968</v>
      </c>
      <c r="BW3431" s="97" t="s">
        <v>5300</v>
      </c>
    </row>
    <row r="3432" spans="51:75" x14ac:dyDescent="0.3">
      <c r="AY3432" s="124" t="e">
        <f>VLOOKUP(C3432,#REF!, 2,FALSE)</f>
        <v>#REF!</v>
      </c>
      <c r="BM3432" s="97" t="s">
        <v>7533</v>
      </c>
      <c r="BN3432" s="97" t="s">
        <v>862</v>
      </c>
      <c r="BO3432" s="97" t="s">
        <v>6427</v>
      </c>
      <c r="BU3432" s="97" t="s">
        <v>7533</v>
      </c>
      <c r="BV3432" s="97" t="s">
        <v>862</v>
      </c>
      <c r="BW3432" s="97" t="s">
        <v>6427</v>
      </c>
    </row>
    <row r="3433" spans="51:75" x14ac:dyDescent="0.3">
      <c r="AY3433" s="124" t="e">
        <f>VLOOKUP(C3433,#REF!, 2,FALSE)</f>
        <v>#REF!</v>
      </c>
      <c r="BM3433" s="97" t="s">
        <v>7534</v>
      </c>
      <c r="BN3433" s="97" t="s">
        <v>849</v>
      </c>
      <c r="BO3433" s="97" t="s">
        <v>770</v>
      </c>
      <c r="BU3433" s="97" t="s">
        <v>7534</v>
      </c>
      <c r="BV3433" s="97" t="s">
        <v>849</v>
      </c>
      <c r="BW3433" s="97" t="s">
        <v>770</v>
      </c>
    </row>
    <row r="3434" spans="51:75" x14ac:dyDescent="0.3">
      <c r="AY3434" s="124" t="e">
        <f>VLOOKUP(C3434,#REF!, 2,FALSE)</f>
        <v>#REF!</v>
      </c>
      <c r="BM3434" s="97" t="s">
        <v>7535</v>
      </c>
      <c r="BN3434" s="97" t="s">
        <v>797</v>
      </c>
      <c r="BO3434" s="97" t="s">
        <v>3582</v>
      </c>
      <c r="BU3434" s="97" t="s">
        <v>7535</v>
      </c>
      <c r="BV3434" s="97" t="s">
        <v>797</v>
      </c>
      <c r="BW3434" s="97" t="s">
        <v>3582</v>
      </c>
    </row>
    <row r="3435" spans="51:75" x14ac:dyDescent="0.3">
      <c r="AY3435" s="124" t="e">
        <f>VLOOKUP(C3435,#REF!, 2,FALSE)</f>
        <v>#REF!</v>
      </c>
      <c r="BM3435" s="97" t="s">
        <v>7537</v>
      </c>
      <c r="BN3435" s="97" t="s">
        <v>631</v>
      </c>
      <c r="BO3435" s="97" t="s">
        <v>7538</v>
      </c>
      <c r="BU3435" s="97" t="s">
        <v>7537</v>
      </c>
      <c r="BV3435" s="97" t="s">
        <v>631</v>
      </c>
      <c r="BW3435" s="97" t="s">
        <v>7538</v>
      </c>
    </row>
    <row r="3436" spans="51:75" x14ac:dyDescent="0.3">
      <c r="AY3436" s="124" t="e">
        <f>VLOOKUP(C3436,#REF!, 2,FALSE)</f>
        <v>#REF!</v>
      </c>
      <c r="BM3436" s="97" t="s">
        <v>7539</v>
      </c>
      <c r="BN3436" s="97" t="s">
        <v>631</v>
      </c>
      <c r="BO3436" s="97" t="s">
        <v>3621</v>
      </c>
      <c r="BU3436" s="97" t="s">
        <v>7539</v>
      </c>
      <c r="BV3436" s="97" t="s">
        <v>631</v>
      </c>
      <c r="BW3436" s="97" t="s">
        <v>3621</v>
      </c>
    </row>
    <row r="3437" spans="51:75" x14ac:dyDescent="0.3">
      <c r="AY3437" s="124" t="e">
        <f>VLOOKUP(C3437,#REF!, 2,FALSE)</f>
        <v>#REF!</v>
      </c>
      <c r="BM3437" s="97" t="s">
        <v>1323</v>
      </c>
      <c r="BN3437" s="97" t="s">
        <v>3191</v>
      </c>
      <c r="BO3437" s="97" t="s">
        <v>844</v>
      </c>
      <c r="BU3437" s="97" t="s">
        <v>1323</v>
      </c>
      <c r="BV3437" s="97" t="s">
        <v>3191</v>
      </c>
      <c r="BW3437" s="97" t="s">
        <v>844</v>
      </c>
    </row>
    <row r="3438" spans="51:75" x14ac:dyDescent="0.3">
      <c r="AY3438" s="124" t="e">
        <f>VLOOKUP(C3438,#REF!, 2,FALSE)</f>
        <v>#REF!</v>
      </c>
      <c r="BM3438" s="97" t="s">
        <v>7540</v>
      </c>
      <c r="BN3438" s="97" t="s">
        <v>2979</v>
      </c>
      <c r="BO3438" s="97" t="s">
        <v>7541</v>
      </c>
      <c r="BU3438" s="97" t="s">
        <v>7540</v>
      </c>
      <c r="BV3438" s="97" t="s">
        <v>2979</v>
      </c>
      <c r="BW3438" s="97" t="s">
        <v>7541</v>
      </c>
    </row>
    <row r="3439" spans="51:75" x14ac:dyDescent="0.3">
      <c r="AY3439" s="124" t="e">
        <f>VLOOKUP(C3439,#REF!, 2,FALSE)</f>
        <v>#REF!</v>
      </c>
      <c r="BM3439" s="97" t="s">
        <v>7542</v>
      </c>
      <c r="BN3439" s="97" t="s">
        <v>631</v>
      </c>
      <c r="BO3439" s="97" t="s">
        <v>7543</v>
      </c>
      <c r="BU3439" s="97" t="s">
        <v>7542</v>
      </c>
      <c r="BV3439" s="97" t="s">
        <v>631</v>
      </c>
      <c r="BW3439" s="97" t="s">
        <v>7543</v>
      </c>
    </row>
    <row r="3440" spans="51:75" x14ac:dyDescent="0.3">
      <c r="AY3440" s="124" t="e">
        <f>VLOOKUP(C3440,#REF!, 2,FALSE)</f>
        <v>#REF!</v>
      </c>
      <c r="BM3440" s="97" t="s">
        <v>7544</v>
      </c>
      <c r="BN3440" s="97" t="s">
        <v>841</v>
      </c>
      <c r="BO3440" s="97" t="s">
        <v>7546</v>
      </c>
      <c r="BU3440" s="97" t="s">
        <v>7544</v>
      </c>
      <c r="BV3440" s="97" t="s">
        <v>841</v>
      </c>
      <c r="BW3440" s="97" t="s">
        <v>7546</v>
      </c>
    </row>
    <row r="3441" spans="51:75" x14ac:dyDescent="0.3">
      <c r="AY3441" s="124" t="e">
        <f>VLOOKUP(C3441,#REF!, 2,FALSE)</f>
        <v>#REF!</v>
      </c>
      <c r="BM3441" s="97" t="s">
        <v>7547</v>
      </c>
      <c r="BN3441" s="97" t="s">
        <v>16975</v>
      </c>
      <c r="BO3441" s="97" t="s">
        <v>2983</v>
      </c>
      <c r="BU3441" s="97" t="s">
        <v>7547</v>
      </c>
      <c r="BV3441" s="97" t="s">
        <v>16975</v>
      </c>
      <c r="BW3441" s="97" t="s">
        <v>2983</v>
      </c>
    </row>
    <row r="3442" spans="51:75" x14ac:dyDescent="0.3">
      <c r="AY3442" s="124" t="e">
        <f>VLOOKUP(C3442,#REF!, 2,FALSE)</f>
        <v>#REF!</v>
      </c>
      <c r="BM3442" s="97" t="s">
        <v>7548</v>
      </c>
      <c r="BN3442" s="97" t="s">
        <v>663</v>
      </c>
      <c r="BO3442" s="97" t="s">
        <v>7549</v>
      </c>
      <c r="BU3442" s="97" t="s">
        <v>7548</v>
      </c>
      <c r="BV3442" s="97" t="s">
        <v>663</v>
      </c>
      <c r="BW3442" s="97" t="s">
        <v>7549</v>
      </c>
    </row>
    <row r="3443" spans="51:75" x14ac:dyDescent="0.3">
      <c r="AY3443" s="124" t="e">
        <f>VLOOKUP(C3443,#REF!, 2,FALSE)</f>
        <v>#REF!</v>
      </c>
      <c r="BM3443" s="97" t="s">
        <v>1324</v>
      </c>
      <c r="BN3443" s="97" t="s">
        <v>849</v>
      </c>
      <c r="BO3443" s="97" t="s">
        <v>1345</v>
      </c>
      <c r="BU3443" s="97" t="s">
        <v>1324</v>
      </c>
      <c r="BV3443" s="97" t="s">
        <v>849</v>
      </c>
      <c r="BW3443" s="97" t="s">
        <v>1345</v>
      </c>
    </row>
    <row r="3444" spans="51:75" x14ac:dyDescent="0.3">
      <c r="AY3444" s="124" t="e">
        <f>VLOOKUP(C3444,#REF!, 2,FALSE)</f>
        <v>#REF!</v>
      </c>
      <c r="BM3444" s="97" t="s">
        <v>7550</v>
      </c>
      <c r="BN3444" s="97" t="s">
        <v>631</v>
      </c>
      <c r="BO3444" s="97" t="s">
        <v>7551</v>
      </c>
      <c r="BU3444" s="97" t="s">
        <v>7550</v>
      </c>
      <c r="BV3444" s="97" t="s">
        <v>631</v>
      </c>
      <c r="BW3444" s="97" t="s">
        <v>7551</v>
      </c>
    </row>
    <row r="3445" spans="51:75" x14ac:dyDescent="0.3">
      <c r="AY3445" s="124" t="e">
        <f>VLOOKUP(C3445,#REF!, 2,FALSE)</f>
        <v>#REF!</v>
      </c>
      <c r="BM3445" s="97" t="s">
        <v>7552</v>
      </c>
      <c r="BN3445" s="97" t="s">
        <v>616</v>
      </c>
      <c r="BO3445" s="97" t="s">
        <v>7553</v>
      </c>
      <c r="BU3445" s="97" t="s">
        <v>7552</v>
      </c>
      <c r="BV3445" s="97" t="s">
        <v>616</v>
      </c>
      <c r="BW3445" s="97" t="s">
        <v>7553</v>
      </c>
    </row>
    <row r="3446" spans="51:75" x14ac:dyDescent="0.3">
      <c r="AY3446" s="124" t="e">
        <f>VLOOKUP(C3446,#REF!, 2,FALSE)</f>
        <v>#REF!</v>
      </c>
      <c r="BM3446" s="97" t="s">
        <v>7554</v>
      </c>
      <c r="BN3446" s="97" t="s">
        <v>841</v>
      </c>
      <c r="BO3446" s="97" t="s">
        <v>7555</v>
      </c>
      <c r="BU3446" s="97" t="s">
        <v>7554</v>
      </c>
      <c r="BV3446" s="97" t="s">
        <v>841</v>
      </c>
      <c r="BW3446" s="97" t="s">
        <v>7555</v>
      </c>
    </row>
    <row r="3447" spans="51:75" x14ac:dyDescent="0.3">
      <c r="AY3447" s="124" t="e">
        <f>VLOOKUP(C3447,#REF!, 2,FALSE)</f>
        <v>#REF!</v>
      </c>
      <c r="BM3447" s="97" t="s">
        <v>7556</v>
      </c>
      <c r="BN3447" s="97" t="s">
        <v>658</v>
      </c>
      <c r="BO3447" s="97" t="s">
        <v>7557</v>
      </c>
      <c r="BU3447" s="97" t="s">
        <v>7556</v>
      </c>
      <c r="BV3447" s="97" t="s">
        <v>658</v>
      </c>
      <c r="BW3447" s="97" t="s">
        <v>7557</v>
      </c>
    </row>
    <row r="3448" spans="51:75" x14ac:dyDescent="0.3">
      <c r="AY3448" s="124" t="e">
        <f>VLOOKUP(C3448,#REF!, 2,FALSE)</f>
        <v>#REF!</v>
      </c>
      <c r="BM3448" s="97" t="s">
        <v>1346</v>
      </c>
      <c r="BN3448" s="97" t="s">
        <v>3191</v>
      </c>
      <c r="BO3448" s="97" t="s">
        <v>7558</v>
      </c>
      <c r="BU3448" s="97" t="s">
        <v>1346</v>
      </c>
      <c r="BV3448" s="97" t="s">
        <v>3191</v>
      </c>
      <c r="BW3448" s="97" t="s">
        <v>7558</v>
      </c>
    </row>
    <row r="3449" spans="51:75" x14ac:dyDescent="0.3">
      <c r="AY3449" s="124" t="e">
        <f>VLOOKUP(C3449,#REF!, 2,FALSE)</f>
        <v>#REF!</v>
      </c>
      <c r="BM3449" s="97" t="s">
        <v>7559</v>
      </c>
      <c r="BN3449" s="97" t="s">
        <v>3003</v>
      </c>
      <c r="BO3449" s="97" t="s">
        <v>7560</v>
      </c>
      <c r="BU3449" s="97" t="s">
        <v>7559</v>
      </c>
      <c r="BV3449" s="97" t="s">
        <v>3003</v>
      </c>
      <c r="BW3449" s="97" t="s">
        <v>7560</v>
      </c>
    </row>
    <row r="3450" spans="51:75" x14ac:dyDescent="0.3">
      <c r="AY3450" s="124" t="e">
        <f>VLOOKUP(C3450,#REF!, 2,FALSE)</f>
        <v>#REF!</v>
      </c>
      <c r="BM3450" s="97" t="s">
        <v>7561</v>
      </c>
      <c r="BN3450" s="97" t="s">
        <v>3003</v>
      </c>
      <c r="BO3450" s="97" t="s">
        <v>4093</v>
      </c>
      <c r="BU3450" s="97" t="s">
        <v>7561</v>
      </c>
      <c r="BV3450" s="97" t="s">
        <v>3003</v>
      </c>
      <c r="BW3450" s="97" t="s">
        <v>4093</v>
      </c>
    </row>
    <row r="3451" spans="51:75" x14ac:dyDescent="0.3">
      <c r="AY3451" s="124" t="e">
        <f>VLOOKUP(C3451,#REF!, 2,FALSE)</f>
        <v>#REF!</v>
      </c>
      <c r="BM3451" s="97" t="s">
        <v>7562</v>
      </c>
      <c r="BN3451" s="97" t="s">
        <v>3191</v>
      </c>
      <c r="BO3451" s="97" t="s">
        <v>7563</v>
      </c>
      <c r="BU3451" s="97" t="s">
        <v>7562</v>
      </c>
      <c r="BV3451" s="97" t="s">
        <v>3191</v>
      </c>
      <c r="BW3451" s="97" t="s">
        <v>7563</v>
      </c>
    </row>
    <row r="3452" spans="51:75" x14ac:dyDescent="0.3">
      <c r="AY3452" s="124" t="e">
        <f>VLOOKUP(C3452,#REF!, 2,FALSE)</f>
        <v>#REF!</v>
      </c>
      <c r="BM3452" s="97" t="s">
        <v>7564</v>
      </c>
      <c r="BN3452" s="97" t="s">
        <v>3191</v>
      </c>
      <c r="BO3452" s="97" t="s">
        <v>7565</v>
      </c>
      <c r="BU3452" s="97" t="s">
        <v>7564</v>
      </c>
      <c r="BV3452" s="97" t="s">
        <v>3191</v>
      </c>
      <c r="BW3452" s="97" t="s">
        <v>7565</v>
      </c>
    </row>
    <row r="3453" spans="51:75" x14ac:dyDescent="0.3">
      <c r="AY3453" s="124" t="e">
        <f>VLOOKUP(C3453,#REF!, 2,FALSE)</f>
        <v>#REF!</v>
      </c>
      <c r="BM3453" s="97" t="s">
        <v>7566</v>
      </c>
      <c r="BN3453" s="97" t="s">
        <v>617</v>
      </c>
      <c r="BO3453" s="97" t="s">
        <v>7567</v>
      </c>
      <c r="BU3453" s="97" t="s">
        <v>7566</v>
      </c>
      <c r="BV3453" s="97" t="s">
        <v>617</v>
      </c>
      <c r="BW3453" s="97" t="s">
        <v>7567</v>
      </c>
    </row>
    <row r="3454" spans="51:75" x14ac:dyDescent="0.3">
      <c r="AY3454" s="124" t="e">
        <f>VLOOKUP(C3454,#REF!, 2,FALSE)</f>
        <v>#REF!</v>
      </c>
      <c r="BM3454" s="97" t="s">
        <v>7568</v>
      </c>
      <c r="BN3454" s="97" t="s">
        <v>616</v>
      </c>
      <c r="BO3454" s="97" t="s">
        <v>7569</v>
      </c>
      <c r="BU3454" s="97" t="s">
        <v>7568</v>
      </c>
      <c r="BV3454" s="97" t="s">
        <v>616</v>
      </c>
      <c r="BW3454" s="97" t="s">
        <v>7569</v>
      </c>
    </row>
    <row r="3455" spans="51:75" x14ac:dyDescent="0.3">
      <c r="AY3455" s="124" t="e">
        <f>VLOOKUP(C3455,#REF!, 2,FALSE)</f>
        <v>#REF!</v>
      </c>
      <c r="BM3455" s="97" t="s">
        <v>7570</v>
      </c>
      <c r="BN3455" s="97" t="s">
        <v>614</v>
      </c>
      <c r="BO3455" s="97" t="s">
        <v>1277</v>
      </c>
      <c r="BU3455" s="97" t="s">
        <v>7570</v>
      </c>
      <c r="BV3455" s="97" t="s">
        <v>614</v>
      </c>
      <c r="BW3455" s="97" t="s">
        <v>1277</v>
      </c>
    </row>
    <row r="3456" spans="51:75" x14ac:dyDescent="0.3">
      <c r="AY3456" s="124" t="e">
        <f>VLOOKUP(C3456,#REF!, 2,FALSE)</f>
        <v>#REF!</v>
      </c>
      <c r="BM3456" s="97" t="s">
        <v>7572</v>
      </c>
      <c r="BN3456" s="97" t="s">
        <v>619</v>
      </c>
      <c r="BO3456" s="97" t="s">
        <v>5952</v>
      </c>
      <c r="BU3456" s="97" t="s">
        <v>7572</v>
      </c>
      <c r="BV3456" s="97" t="s">
        <v>619</v>
      </c>
      <c r="BW3456" s="97" t="s">
        <v>5952</v>
      </c>
    </row>
    <row r="3457" spans="51:75" x14ac:dyDescent="0.3">
      <c r="AY3457" s="124" t="e">
        <f>VLOOKUP(C3457,#REF!, 2,FALSE)</f>
        <v>#REF!</v>
      </c>
      <c r="BM3457" s="97" t="s">
        <v>7573</v>
      </c>
      <c r="BN3457" s="97" t="s">
        <v>2979</v>
      </c>
      <c r="BO3457" s="97" t="s">
        <v>7574</v>
      </c>
      <c r="BU3457" s="97" t="s">
        <v>7573</v>
      </c>
      <c r="BV3457" s="97" t="s">
        <v>2979</v>
      </c>
      <c r="BW3457" s="97" t="s">
        <v>7574</v>
      </c>
    </row>
    <row r="3458" spans="51:75" x14ac:dyDescent="0.3">
      <c r="AY3458" s="124" t="e">
        <f>VLOOKUP(C3458,#REF!, 2,FALSE)</f>
        <v>#REF!</v>
      </c>
      <c r="BM3458" s="97" t="s">
        <v>7576</v>
      </c>
      <c r="BN3458" s="97" t="s">
        <v>3237</v>
      </c>
      <c r="BO3458" s="97" t="s">
        <v>7578</v>
      </c>
      <c r="BU3458" s="97" t="s">
        <v>7576</v>
      </c>
      <c r="BV3458" s="97" t="s">
        <v>3237</v>
      </c>
      <c r="BW3458" s="97" t="s">
        <v>7578</v>
      </c>
    </row>
    <row r="3459" spans="51:75" x14ac:dyDescent="0.3">
      <c r="AY3459" s="124" t="e">
        <f>VLOOKUP(C3459,#REF!, 2,FALSE)</f>
        <v>#REF!</v>
      </c>
      <c r="BM3459" s="97" t="s">
        <v>7579</v>
      </c>
      <c r="BN3459" s="97" t="s">
        <v>3003</v>
      </c>
      <c r="BO3459" s="97" t="s">
        <v>2354</v>
      </c>
      <c r="BU3459" s="97" t="s">
        <v>7579</v>
      </c>
      <c r="BV3459" s="97" t="s">
        <v>3003</v>
      </c>
      <c r="BW3459" s="97" t="s">
        <v>2354</v>
      </c>
    </row>
    <row r="3460" spans="51:75" x14ac:dyDescent="0.3">
      <c r="AY3460" s="124" t="e">
        <f>VLOOKUP(C3460,#REF!, 2,FALSE)</f>
        <v>#REF!</v>
      </c>
      <c r="BM3460" s="97" t="s">
        <v>7580</v>
      </c>
      <c r="BN3460" s="97" t="s">
        <v>631</v>
      </c>
      <c r="BO3460" s="97" t="s">
        <v>7581</v>
      </c>
      <c r="BU3460" s="97" t="s">
        <v>7580</v>
      </c>
      <c r="BV3460" s="97" t="s">
        <v>631</v>
      </c>
      <c r="BW3460" s="97" t="s">
        <v>7581</v>
      </c>
    </row>
    <row r="3461" spans="51:75" x14ac:dyDescent="0.3">
      <c r="AY3461" s="124" t="e">
        <f>VLOOKUP(C3461,#REF!, 2,FALSE)</f>
        <v>#REF!</v>
      </c>
      <c r="BM3461" s="97" t="s">
        <v>7582</v>
      </c>
      <c r="BN3461" s="97" t="s">
        <v>862</v>
      </c>
      <c r="BO3461" s="97" t="s">
        <v>7583</v>
      </c>
      <c r="BU3461" s="97" t="s">
        <v>7582</v>
      </c>
      <c r="BV3461" s="97" t="s">
        <v>862</v>
      </c>
      <c r="BW3461" s="97" t="s">
        <v>7583</v>
      </c>
    </row>
    <row r="3462" spans="51:75" x14ac:dyDescent="0.3">
      <c r="AY3462" s="124" t="e">
        <f>VLOOKUP(C3462,#REF!, 2,FALSE)</f>
        <v>#REF!</v>
      </c>
      <c r="BM3462" s="97" t="s">
        <v>1347</v>
      </c>
      <c r="BN3462" s="97" t="s">
        <v>1342</v>
      </c>
      <c r="BO3462" s="97" t="s">
        <v>3760</v>
      </c>
      <c r="BU3462" s="97" t="s">
        <v>1347</v>
      </c>
      <c r="BV3462" s="97" t="s">
        <v>1342</v>
      </c>
      <c r="BW3462" s="97" t="s">
        <v>3760</v>
      </c>
    </row>
    <row r="3463" spans="51:75" x14ac:dyDescent="0.3">
      <c r="AY3463" s="124" t="e">
        <f>VLOOKUP(C3463,#REF!, 2,FALSE)</f>
        <v>#REF!</v>
      </c>
      <c r="BM3463" s="97" t="s">
        <v>7584</v>
      </c>
      <c r="BN3463" s="97" t="s">
        <v>705</v>
      </c>
      <c r="BO3463" s="97" t="s">
        <v>7585</v>
      </c>
      <c r="BU3463" s="97" t="s">
        <v>7584</v>
      </c>
      <c r="BV3463" s="97" t="s">
        <v>705</v>
      </c>
      <c r="BW3463" s="97" t="s">
        <v>7585</v>
      </c>
    </row>
    <row r="3464" spans="51:75" x14ac:dyDescent="0.3">
      <c r="AY3464" s="124" t="e">
        <f>VLOOKUP(C3464,#REF!, 2,FALSE)</f>
        <v>#REF!</v>
      </c>
      <c r="BM3464" s="97" t="s">
        <v>7586</v>
      </c>
      <c r="BN3464" s="97" t="s">
        <v>696</v>
      </c>
      <c r="BO3464" s="97" t="s">
        <v>2357</v>
      </c>
      <c r="BU3464" s="97" t="s">
        <v>7586</v>
      </c>
      <c r="BV3464" s="97" t="s">
        <v>696</v>
      </c>
      <c r="BW3464" s="97" t="s">
        <v>2357</v>
      </c>
    </row>
    <row r="3465" spans="51:75" x14ac:dyDescent="0.3">
      <c r="AY3465" s="124" t="e">
        <f>VLOOKUP(C3465,#REF!, 2,FALSE)</f>
        <v>#REF!</v>
      </c>
      <c r="BM3465" s="97" t="s">
        <v>7587</v>
      </c>
      <c r="BN3465" s="97" t="s">
        <v>2983</v>
      </c>
      <c r="BO3465" s="97" t="s">
        <v>2983</v>
      </c>
      <c r="BU3465" s="97" t="s">
        <v>7587</v>
      </c>
      <c r="BV3465" s="97" t="s">
        <v>2983</v>
      </c>
      <c r="BW3465" s="97" t="s">
        <v>2983</v>
      </c>
    </row>
    <row r="3466" spans="51:75" x14ac:dyDescent="0.3">
      <c r="AY3466" s="124" t="e">
        <f>VLOOKUP(C3466,#REF!, 2,FALSE)</f>
        <v>#REF!</v>
      </c>
      <c r="BM3466" s="97" t="s">
        <v>7588</v>
      </c>
      <c r="BN3466" s="97" t="s">
        <v>2983</v>
      </c>
      <c r="BO3466" s="97" t="s">
        <v>2983</v>
      </c>
      <c r="BU3466" s="97" t="s">
        <v>7588</v>
      </c>
      <c r="BV3466" s="97" t="s">
        <v>2983</v>
      </c>
      <c r="BW3466" s="97" t="s">
        <v>2983</v>
      </c>
    </row>
    <row r="3467" spans="51:75" x14ac:dyDescent="0.3">
      <c r="AY3467" s="124" t="e">
        <f>VLOOKUP(C3467,#REF!, 2,FALSE)</f>
        <v>#REF!</v>
      </c>
      <c r="BM3467" s="97" t="s">
        <v>1348</v>
      </c>
      <c r="BN3467" s="97" t="s">
        <v>626</v>
      </c>
      <c r="BO3467" s="97" t="s">
        <v>7589</v>
      </c>
      <c r="BU3467" s="97" t="s">
        <v>1348</v>
      </c>
      <c r="BV3467" s="97" t="s">
        <v>626</v>
      </c>
      <c r="BW3467" s="97" t="s">
        <v>7589</v>
      </c>
    </row>
    <row r="3468" spans="51:75" x14ac:dyDescent="0.3">
      <c r="AY3468" s="124" t="e">
        <f>VLOOKUP(C3468,#REF!, 2,FALSE)</f>
        <v>#REF!</v>
      </c>
      <c r="BM3468" s="97" t="s">
        <v>7590</v>
      </c>
      <c r="BN3468" s="97" t="s">
        <v>852</v>
      </c>
      <c r="BO3468" s="97" t="s">
        <v>4352</v>
      </c>
      <c r="BU3468" s="97" t="s">
        <v>7590</v>
      </c>
      <c r="BV3468" s="97" t="s">
        <v>852</v>
      </c>
      <c r="BW3468" s="97" t="s">
        <v>4352</v>
      </c>
    </row>
    <row r="3469" spans="51:75" x14ac:dyDescent="0.3">
      <c r="AY3469" s="124" t="e">
        <f>VLOOKUP(C3469,#REF!, 2,FALSE)</f>
        <v>#REF!</v>
      </c>
      <c r="BM3469" s="97" t="s">
        <v>1349</v>
      </c>
      <c r="BN3469" s="97" t="s">
        <v>669</v>
      </c>
      <c r="BO3469" s="97" t="s">
        <v>7591</v>
      </c>
      <c r="BU3469" s="97" t="s">
        <v>1349</v>
      </c>
      <c r="BV3469" s="97" t="s">
        <v>669</v>
      </c>
      <c r="BW3469" s="97" t="s">
        <v>7591</v>
      </c>
    </row>
    <row r="3470" spans="51:75" x14ac:dyDescent="0.3">
      <c r="AY3470" s="124" t="e">
        <f>VLOOKUP(C3470,#REF!, 2,FALSE)</f>
        <v>#REF!</v>
      </c>
      <c r="BM3470" s="97" t="s">
        <v>7592</v>
      </c>
      <c r="BN3470" s="97" t="s">
        <v>1342</v>
      </c>
      <c r="BO3470" s="97" t="s">
        <v>7593</v>
      </c>
      <c r="BU3470" s="97" t="s">
        <v>7592</v>
      </c>
      <c r="BV3470" s="97" t="s">
        <v>1342</v>
      </c>
      <c r="BW3470" s="97" t="s">
        <v>7593</v>
      </c>
    </row>
    <row r="3471" spans="51:75" x14ac:dyDescent="0.3">
      <c r="AY3471" s="124" t="e">
        <f>VLOOKUP(C3471,#REF!, 2,FALSE)</f>
        <v>#REF!</v>
      </c>
      <c r="BM3471" s="97" t="s">
        <v>7595</v>
      </c>
      <c r="BN3471" s="97" t="s">
        <v>639</v>
      </c>
      <c r="BO3471" s="97" t="s">
        <v>7596</v>
      </c>
      <c r="BU3471" s="97" t="s">
        <v>7595</v>
      </c>
      <c r="BV3471" s="97" t="s">
        <v>639</v>
      </c>
      <c r="BW3471" s="97" t="s">
        <v>7596</v>
      </c>
    </row>
    <row r="3472" spans="51:75" x14ac:dyDescent="0.3">
      <c r="AY3472" s="124" t="e">
        <f>VLOOKUP(C3472,#REF!, 2,FALSE)</f>
        <v>#REF!</v>
      </c>
      <c r="BM3472" s="97" t="s">
        <v>7598</v>
      </c>
      <c r="BN3472" s="97" t="s">
        <v>662</v>
      </c>
      <c r="BO3472" s="97" t="s">
        <v>713</v>
      </c>
      <c r="BU3472" s="97" t="s">
        <v>7598</v>
      </c>
      <c r="BV3472" s="97" t="s">
        <v>662</v>
      </c>
      <c r="BW3472" s="97" t="s">
        <v>713</v>
      </c>
    </row>
    <row r="3473" spans="51:75" x14ac:dyDescent="0.3">
      <c r="AY3473" s="124" t="e">
        <f>VLOOKUP(C3473,#REF!, 2,FALSE)</f>
        <v>#REF!</v>
      </c>
      <c r="BM3473" s="97" t="s">
        <v>7599</v>
      </c>
      <c r="BN3473" s="97" t="s">
        <v>613</v>
      </c>
      <c r="BO3473" s="97" t="s">
        <v>7600</v>
      </c>
      <c r="BU3473" s="97" t="s">
        <v>7599</v>
      </c>
      <c r="BV3473" s="97" t="s">
        <v>613</v>
      </c>
      <c r="BW3473" s="97" t="s">
        <v>7600</v>
      </c>
    </row>
    <row r="3474" spans="51:75" x14ac:dyDescent="0.3">
      <c r="AY3474" s="124" t="e">
        <f>VLOOKUP(C3474,#REF!, 2,FALSE)</f>
        <v>#REF!</v>
      </c>
      <c r="BM3474" s="97" t="s">
        <v>7601</v>
      </c>
      <c r="BN3474" s="97" t="s">
        <v>666</v>
      </c>
      <c r="BO3474" s="97" t="s">
        <v>7603</v>
      </c>
      <c r="BU3474" s="97" t="s">
        <v>7601</v>
      </c>
      <c r="BV3474" s="97" t="s">
        <v>666</v>
      </c>
      <c r="BW3474" s="97" t="s">
        <v>7603</v>
      </c>
    </row>
    <row r="3475" spans="51:75" x14ac:dyDescent="0.3">
      <c r="AY3475" s="124" t="e">
        <f>VLOOKUP(C3475,#REF!, 2,FALSE)</f>
        <v>#REF!</v>
      </c>
      <c r="BM3475" s="97" t="s">
        <v>7605</v>
      </c>
      <c r="BN3475" s="97" t="s">
        <v>2979</v>
      </c>
      <c r="BO3475" s="97" t="s">
        <v>7606</v>
      </c>
      <c r="BU3475" s="97" t="s">
        <v>7605</v>
      </c>
      <c r="BV3475" s="97" t="s">
        <v>2979</v>
      </c>
      <c r="BW3475" s="97" t="s">
        <v>7606</v>
      </c>
    </row>
    <row r="3476" spans="51:75" x14ac:dyDescent="0.3">
      <c r="AY3476" s="124" t="e">
        <f>VLOOKUP(C3476,#REF!, 2,FALSE)</f>
        <v>#REF!</v>
      </c>
      <c r="BM3476" s="97" t="s">
        <v>7607</v>
      </c>
      <c r="BN3476" s="97" t="s">
        <v>775</v>
      </c>
      <c r="BO3476" s="97" t="s">
        <v>3079</v>
      </c>
      <c r="BU3476" s="97" t="s">
        <v>7607</v>
      </c>
      <c r="BV3476" s="97" t="s">
        <v>775</v>
      </c>
      <c r="BW3476" s="97" t="s">
        <v>3079</v>
      </c>
    </row>
    <row r="3477" spans="51:75" x14ac:dyDescent="0.3">
      <c r="AY3477" s="124" t="e">
        <f>VLOOKUP(C3477,#REF!, 2,FALSE)</f>
        <v>#REF!</v>
      </c>
      <c r="BM3477" s="97" t="s">
        <v>1350</v>
      </c>
      <c r="BN3477" s="97" t="s">
        <v>3191</v>
      </c>
      <c r="BO3477" s="97" t="s">
        <v>6782</v>
      </c>
      <c r="BU3477" s="97" t="s">
        <v>1350</v>
      </c>
      <c r="BV3477" s="97" t="s">
        <v>3191</v>
      </c>
      <c r="BW3477" s="97" t="s">
        <v>6782</v>
      </c>
    </row>
    <row r="3478" spans="51:75" x14ac:dyDescent="0.3">
      <c r="AY3478" s="124" t="e">
        <f>VLOOKUP(C3478,#REF!, 2,FALSE)</f>
        <v>#REF!</v>
      </c>
      <c r="BM3478" s="97" t="s">
        <v>7609</v>
      </c>
      <c r="BN3478" s="97" t="s">
        <v>662</v>
      </c>
      <c r="BO3478" s="97" t="s">
        <v>2359</v>
      </c>
      <c r="BU3478" s="97" t="s">
        <v>7609</v>
      </c>
      <c r="BV3478" s="97" t="s">
        <v>662</v>
      </c>
      <c r="BW3478" s="97" t="s">
        <v>2359</v>
      </c>
    </row>
    <row r="3479" spans="51:75" x14ac:dyDescent="0.3">
      <c r="AY3479" s="124" t="e">
        <f>VLOOKUP(C3479,#REF!, 2,FALSE)</f>
        <v>#REF!</v>
      </c>
      <c r="BM3479" s="97" t="s">
        <v>105</v>
      </c>
      <c r="BN3479" s="97" t="s">
        <v>662</v>
      </c>
      <c r="BO3479" s="97" t="s">
        <v>5385</v>
      </c>
      <c r="BU3479" s="97" t="s">
        <v>105</v>
      </c>
      <c r="BV3479" s="97" t="s">
        <v>662</v>
      </c>
      <c r="BW3479" s="97" t="s">
        <v>5385</v>
      </c>
    </row>
    <row r="3480" spans="51:75" x14ac:dyDescent="0.3">
      <c r="AY3480" s="124" t="e">
        <f>VLOOKUP(C3480,#REF!, 2,FALSE)</f>
        <v>#REF!</v>
      </c>
      <c r="BM3480" s="97" t="s">
        <v>7610</v>
      </c>
      <c r="BN3480" s="97" t="s">
        <v>731</v>
      </c>
      <c r="BO3480" s="97" t="s">
        <v>3379</v>
      </c>
      <c r="BU3480" s="97" t="s">
        <v>7610</v>
      </c>
      <c r="BV3480" s="97" t="s">
        <v>731</v>
      </c>
      <c r="BW3480" s="97" t="s">
        <v>3379</v>
      </c>
    </row>
    <row r="3481" spans="51:75" x14ac:dyDescent="0.3">
      <c r="AY3481" s="124" t="e">
        <f>VLOOKUP(C3481,#REF!, 2,FALSE)</f>
        <v>#REF!</v>
      </c>
      <c r="BM3481" s="97" t="s">
        <v>126</v>
      </c>
      <c r="BN3481" s="97" t="s">
        <v>3043</v>
      </c>
      <c r="BO3481" s="97" t="s">
        <v>7611</v>
      </c>
      <c r="BU3481" s="97" t="s">
        <v>126</v>
      </c>
      <c r="BV3481" s="97" t="s">
        <v>3043</v>
      </c>
      <c r="BW3481" s="97" t="s">
        <v>7611</v>
      </c>
    </row>
    <row r="3482" spans="51:75" x14ac:dyDescent="0.3">
      <c r="AY3482" s="124" t="e">
        <f>VLOOKUP(C3482,#REF!, 2,FALSE)</f>
        <v>#REF!</v>
      </c>
      <c r="BM3482" s="97" t="s">
        <v>7612</v>
      </c>
      <c r="BN3482" s="97" t="s">
        <v>3191</v>
      </c>
      <c r="BO3482" s="97" t="s">
        <v>7366</v>
      </c>
      <c r="BU3482" s="97" t="s">
        <v>7612</v>
      </c>
      <c r="BV3482" s="97" t="s">
        <v>3191</v>
      </c>
      <c r="BW3482" s="97" t="s">
        <v>7366</v>
      </c>
    </row>
    <row r="3483" spans="51:75" x14ac:dyDescent="0.3">
      <c r="AY3483" s="124" t="e">
        <f>VLOOKUP(C3483,#REF!, 2,FALSE)</f>
        <v>#REF!</v>
      </c>
      <c r="BM3483" s="97" t="s">
        <v>1351</v>
      </c>
      <c r="BN3483" s="97" t="s">
        <v>639</v>
      </c>
      <c r="BO3483" s="97" t="s">
        <v>1657</v>
      </c>
      <c r="BU3483" s="97" t="s">
        <v>1351</v>
      </c>
      <c r="BV3483" s="97" t="s">
        <v>639</v>
      </c>
      <c r="BW3483" s="97" t="s">
        <v>1657</v>
      </c>
    </row>
    <row r="3484" spans="51:75" x14ac:dyDescent="0.3">
      <c r="AY3484" s="124" t="e">
        <f>VLOOKUP(C3484,#REF!, 2,FALSE)</f>
        <v>#REF!</v>
      </c>
      <c r="BM3484" s="97" t="s">
        <v>7614</v>
      </c>
      <c r="BN3484" s="97" t="s">
        <v>3191</v>
      </c>
      <c r="BO3484" s="97" t="s">
        <v>7366</v>
      </c>
      <c r="BU3484" s="97" t="s">
        <v>7614</v>
      </c>
      <c r="BV3484" s="97" t="s">
        <v>3191</v>
      </c>
      <c r="BW3484" s="97" t="s">
        <v>7366</v>
      </c>
    </row>
    <row r="3485" spans="51:75" x14ac:dyDescent="0.3">
      <c r="AY3485" s="124" t="e">
        <f>VLOOKUP(C3485,#REF!, 2,FALSE)</f>
        <v>#REF!</v>
      </c>
      <c r="BM3485" s="97" t="s">
        <v>7615</v>
      </c>
      <c r="BN3485" s="97" t="s">
        <v>862</v>
      </c>
      <c r="BO3485" s="97" t="s">
        <v>729</v>
      </c>
      <c r="BU3485" s="97" t="s">
        <v>7615</v>
      </c>
      <c r="BV3485" s="97" t="s">
        <v>862</v>
      </c>
      <c r="BW3485" s="97" t="s">
        <v>729</v>
      </c>
    </row>
    <row r="3486" spans="51:75" x14ac:dyDescent="0.3">
      <c r="AY3486" s="124" t="e">
        <f>VLOOKUP(C3486,#REF!, 2,FALSE)</f>
        <v>#REF!</v>
      </c>
      <c r="BM3486" s="97" t="s">
        <v>7616</v>
      </c>
      <c r="BN3486" s="97" t="s">
        <v>3191</v>
      </c>
      <c r="BO3486" s="97" t="s">
        <v>2392</v>
      </c>
      <c r="BU3486" s="97" t="s">
        <v>7616</v>
      </c>
      <c r="BV3486" s="97" t="s">
        <v>3191</v>
      </c>
      <c r="BW3486" s="97" t="s">
        <v>2392</v>
      </c>
    </row>
    <row r="3487" spans="51:75" x14ac:dyDescent="0.3">
      <c r="AY3487" s="124" t="e">
        <f>VLOOKUP(C3487,#REF!, 2,FALSE)</f>
        <v>#REF!</v>
      </c>
      <c r="BM3487" s="97" t="s">
        <v>7617</v>
      </c>
      <c r="BN3487" s="97" t="s">
        <v>719</v>
      </c>
      <c r="BO3487" s="97" t="s">
        <v>697</v>
      </c>
      <c r="BU3487" s="97" t="s">
        <v>7617</v>
      </c>
      <c r="BV3487" s="97" t="s">
        <v>719</v>
      </c>
      <c r="BW3487" s="97" t="s">
        <v>697</v>
      </c>
    </row>
    <row r="3488" spans="51:75" x14ac:dyDescent="0.3">
      <c r="AY3488" s="124" t="e">
        <f>VLOOKUP(C3488,#REF!, 2,FALSE)</f>
        <v>#REF!</v>
      </c>
      <c r="BM3488" s="97" t="s">
        <v>1352</v>
      </c>
      <c r="BN3488" s="97" t="s">
        <v>715</v>
      </c>
      <c r="BO3488" s="97" t="s">
        <v>692</v>
      </c>
      <c r="BU3488" s="97" t="s">
        <v>1352</v>
      </c>
      <c r="BV3488" s="97" t="s">
        <v>715</v>
      </c>
      <c r="BW3488" s="97" t="s">
        <v>692</v>
      </c>
    </row>
    <row r="3489" spans="51:75" x14ac:dyDescent="0.3">
      <c r="AY3489" s="124" t="e">
        <f>VLOOKUP(C3489,#REF!, 2,FALSE)</f>
        <v>#REF!</v>
      </c>
      <c r="BM3489" s="97" t="s">
        <v>7618</v>
      </c>
      <c r="BN3489" s="97" t="s">
        <v>3191</v>
      </c>
      <c r="BO3489" s="97" t="s">
        <v>1425</v>
      </c>
      <c r="BU3489" s="97" t="s">
        <v>7618</v>
      </c>
      <c r="BV3489" s="97" t="s">
        <v>3191</v>
      </c>
      <c r="BW3489" s="97" t="s">
        <v>1425</v>
      </c>
    </row>
    <row r="3490" spans="51:75" x14ac:dyDescent="0.3">
      <c r="AY3490" s="124" t="e">
        <f>VLOOKUP(C3490,#REF!, 2,FALSE)</f>
        <v>#REF!</v>
      </c>
      <c r="BM3490" s="97" t="s">
        <v>7619</v>
      </c>
      <c r="BN3490" s="97" t="s">
        <v>3191</v>
      </c>
      <c r="BO3490" s="97" t="s">
        <v>3951</v>
      </c>
      <c r="BU3490" s="97" t="s">
        <v>7619</v>
      </c>
      <c r="BV3490" s="97" t="s">
        <v>3191</v>
      </c>
      <c r="BW3490" s="97" t="s">
        <v>3951</v>
      </c>
    </row>
    <row r="3491" spans="51:75" x14ac:dyDescent="0.3">
      <c r="AY3491" s="124" t="e">
        <f>VLOOKUP(C3491,#REF!, 2,FALSE)</f>
        <v>#REF!</v>
      </c>
      <c r="BM3491" s="97" t="s">
        <v>7620</v>
      </c>
      <c r="BN3491" s="97" t="s">
        <v>3191</v>
      </c>
      <c r="BO3491" s="97" t="s">
        <v>697</v>
      </c>
      <c r="BU3491" s="97" t="s">
        <v>7620</v>
      </c>
      <c r="BV3491" s="97" t="s">
        <v>3191</v>
      </c>
      <c r="BW3491" s="97" t="s">
        <v>697</v>
      </c>
    </row>
    <row r="3492" spans="51:75" x14ac:dyDescent="0.3">
      <c r="AY3492" s="124" t="e">
        <f>VLOOKUP(C3492,#REF!, 2,FALSE)</f>
        <v>#REF!</v>
      </c>
      <c r="BM3492" s="97" t="s">
        <v>7621</v>
      </c>
      <c r="BN3492" s="97" t="s">
        <v>3003</v>
      </c>
      <c r="BO3492" s="97" t="s">
        <v>1443</v>
      </c>
      <c r="BU3492" s="97" t="s">
        <v>7621</v>
      </c>
      <c r="BV3492" s="97" t="s">
        <v>3003</v>
      </c>
      <c r="BW3492" s="97" t="s">
        <v>1443</v>
      </c>
    </row>
    <row r="3493" spans="51:75" x14ac:dyDescent="0.3">
      <c r="AY3493" s="124" t="e">
        <f>VLOOKUP(C3493,#REF!, 2,FALSE)</f>
        <v>#REF!</v>
      </c>
      <c r="BM3493" s="97" t="s">
        <v>7622</v>
      </c>
      <c r="BN3493" s="97" t="s">
        <v>1342</v>
      </c>
      <c r="BO3493" s="97" t="s">
        <v>1397</v>
      </c>
      <c r="BU3493" s="97" t="s">
        <v>7622</v>
      </c>
      <c r="BV3493" s="97" t="s">
        <v>1342</v>
      </c>
      <c r="BW3493" s="97" t="s">
        <v>1397</v>
      </c>
    </row>
    <row r="3494" spans="51:75" x14ac:dyDescent="0.3">
      <c r="AY3494" s="124" t="e">
        <f>VLOOKUP(C3494,#REF!, 2,FALSE)</f>
        <v>#REF!</v>
      </c>
      <c r="BM3494" s="97" t="s">
        <v>7623</v>
      </c>
      <c r="BN3494" s="97" t="s">
        <v>614</v>
      </c>
      <c r="BO3494" s="97" t="s">
        <v>7624</v>
      </c>
      <c r="BU3494" s="97" t="s">
        <v>7623</v>
      </c>
      <c r="BV3494" s="97" t="s">
        <v>614</v>
      </c>
      <c r="BW3494" s="97" t="s">
        <v>7624</v>
      </c>
    </row>
    <row r="3495" spans="51:75" x14ac:dyDescent="0.3">
      <c r="AY3495" s="124" t="e">
        <f>VLOOKUP(C3495,#REF!, 2,FALSE)</f>
        <v>#REF!</v>
      </c>
      <c r="BM3495" s="97" t="s">
        <v>7625</v>
      </c>
      <c r="BN3495" s="97" t="s">
        <v>778</v>
      </c>
      <c r="BO3495" s="97" t="s">
        <v>7626</v>
      </c>
      <c r="BU3495" s="97" t="s">
        <v>7625</v>
      </c>
      <c r="BV3495" s="97" t="s">
        <v>778</v>
      </c>
      <c r="BW3495" s="97" t="s">
        <v>7626</v>
      </c>
    </row>
    <row r="3496" spans="51:75" x14ac:dyDescent="0.3">
      <c r="AY3496" s="124" t="e">
        <f>VLOOKUP(C3496,#REF!, 2,FALSE)</f>
        <v>#REF!</v>
      </c>
      <c r="BM3496" s="97" t="s">
        <v>7628</v>
      </c>
      <c r="BN3496" s="97" t="s">
        <v>719</v>
      </c>
      <c r="BO3496" s="97" t="s">
        <v>1409</v>
      </c>
      <c r="BU3496" s="97" t="s">
        <v>7628</v>
      </c>
      <c r="BV3496" s="97" t="s">
        <v>719</v>
      </c>
      <c r="BW3496" s="97" t="s">
        <v>1409</v>
      </c>
    </row>
    <row r="3497" spans="51:75" x14ac:dyDescent="0.3">
      <c r="AY3497" s="124" t="e">
        <f>VLOOKUP(C3497,#REF!, 2,FALSE)</f>
        <v>#REF!</v>
      </c>
      <c r="BM3497" s="97" t="s">
        <v>7629</v>
      </c>
      <c r="BN3497" s="97" t="s">
        <v>3003</v>
      </c>
      <c r="BO3497" s="97" t="s">
        <v>7630</v>
      </c>
      <c r="BU3497" s="97" t="s">
        <v>7629</v>
      </c>
      <c r="BV3497" s="97" t="s">
        <v>3003</v>
      </c>
      <c r="BW3497" s="97" t="s">
        <v>7630</v>
      </c>
    </row>
    <row r="3498" spans="51:75" x14ac:dyDescent="0.3">
      <c r="AY3498" s="124" t="e">
        <f>VLOOKUP(C3498,#REF!, 2,FALSE)</f>
        <v>#REF!</v>
      </c>
      <c r="BM3498" s="97" t="s">
        <v>7631</v>
      </c>
      <c r="BN3498" s="97" t="s">
        <v>780</v>
      </c>
      <c r="BO3498" s="97" t="s">
        <v>6898</v>
      </c>
      <c r="BU3498" s="97" t="s">
        <v>7631</v>
      </c>
      <c r="BV3498" s="97" t="s">
        <v>780</v>
      </c>
      <c r="BW3498" s="97" t="s">
        <v>6898</v>
      </c>
    </row>
    <row r="3499" spans="51:75" x14ac:dyDescent="0.3">
      <c r="AY3499" s="124" t="e">
        <f>VLOOKUP(C3499,#REF!, 2,FALSE)</f>
        <v>#REF!</v>
      </c>
      <c r="BM3499" s="97" t="s">
        <v>7632</v>
      </c>
      <c r="BN3499" s="97" t="s">
        <v>703</v>
      </c>
      <c r="BO3499" s="97" t="s">
        <v>7633</v>
      </c>
      <c r="BU3499" s="97" t="s">
        <v>7632</v>
      </c>
      <c r="BV3499" s="97" t="s">
        <v>703</v>
      </c>
      <c r="BW3499" s="97" t="s">
        <v>7633</v>
      </c>
    </row>
    <row r="3500" spans="51:75" x14ac:dyDescent="0.3">
      <c r="AY3500" s="124" t="e">
        <f>VLOOKUP(C3500,#REF!, 2,FALSE)</f>
        <v>#REF!</v>
      </c>
      <c r="BM3500" s="97" t="s">
        <v>1353</v>
      </c>
      <c r="BN3500" s="97" t="s">
        <v>637</v>
      </c>
      <c r="BO3500" s="97" t="s">
        <v>7634</v>
      </c>
      <c r="BU3500" s="97" t="s">
        <v>1353</v>
      </c>
      <c r="BV3500" s="97" t="s">
        <v>637</v>
      </c>
      <c r="BW3500" s="97" t="s">
        <v>7634</v>
      </c>
    </row>
    <row r="3501" spans="51:75" x14ac:dyDescent="0.3">
      <c r="AY3501" s="124" t="e">
        <f>VLOOKUP(C3501,#REF!, 2,FALSE)</f>
        <v>#REF!</v>
      </c>
      <c r="BM3501" s="97" t="s">
        <v>7635</v>
      </c>
      <c r="BN3501" s="97" t="s">
        <v>669</v>
      </c>
      <c r="BO3501" s="97" t="s">
        <v>7636</v>
      </c>
      <c r="BU3501" s="97" t="s">
        <v>7635</v>
      </c>
      <c r="BV3501" s="97" t="s">
        <v>669</v>
      </c>
      <c r="BW3501" s="97" t="s">
        <v>7636</v>
      </c>
    </row>
    <row r="3502" spans="51:75" x14ac:dyDescent="0.3">
      <c r="AY3502" s="124" t="e">
        <f>VLOOKUP(C3502,#REF!, 2,FALSE)</f>
        <v>#REF!</v>
      </c>
      <c r="BM3502" s="97" t="s">
        <v>7637</v>
      </c>
      <c r="BN3502" s="97" t="s">
        <v>3191</v>
      </c>
      <c r="BO3502" s="97" t="s">
        <v>7638</v>
      </c>
      <c r="BU3502" s="97" t="s">
        <v>7637</v>
      </c>
      <c r="BV3502" s="97" t="s">
        <v>3191</v>
      </c>
      <c r="BW3502" s="97" t="s">
        <v>7638</v>
      </c>
    </row>
    <row r="3503" spans="51:75" x14ac:dyDescent="0.3">
      <c r="AY3503" s="124" t="e">
        <f>VLOOKUP(C3503,#REF!, 2,FALSE)</f>
        <v>#REF!</v>
      </c>
      <c r="BM3503" s="97" t="s">
        <v>7639</v>
      </c>
      <c r="BN3503" s="97" t="s">
        <v>662</v>
      </c>
      <c r="BO3503" s="97" t="s">
        <v>3332</v>
      </c>
      <c r="BU3503" s="97" t="s">
        <v>7639</v>
      </c>
      <c r="BV3503" s="97" t="s">
        <v>662</v>
      </c>
      <c r="BW3503" s="97" t="s">
        <v>3332</v>
      </c>
    </row>
    <row r="3504" spans="51:75" x14ac:dyDescent="0.3">
      <c r="AY3504" s="124" t="e">
        <f>VLOOKUP(C3504,#REF!, 2,FALSE)</f>
        <v>#REF!</v>
      </c>
      <c r="BM3504" s="97" t="s">
        <v>7640</v>
      </c>
      <c r="BN3504" s="97" t="s">
        <v>3191</v>
      </c>
      <c r="BO3504" s="97" t="s">
        <v>7642</v>
      </c>
      <c r="BU3504" s="97" t="s">
        <v>7640</v>
      </c>
      <c r="BV3504" s="97" t="s">
        <v>3191</v>
      </c>
      <c r="BW3504" s="97" t="s">
        <v>7642</v>
      </c>
    </row>
    <row r="3505" spans="51:75" x14ac:dyDescent="0.3">
      <c r="AY3505" s="124" t="e">
        <f>VLOOKUP(C3505,#REF!, 2,FALSE)</f>
        <v>#REF!</v>
      </c>
      <c r="BM3505" s="97" t="s">
        <v>7643</v>
      </c>
      <c r="BN3505" s="97" t="s">
        <v>3191</v>
      </c>
      <c r="BO3505" s="97" t="s">
        <v>7644</v>
      </c>
      <c r="BU3505" s="97" t="s">
        <v>7643</v>
      </c>
      <c r="BV3505" s="97" t="s">
        <v>3191</v>
      </c>
      <c r="BW3505" s="97" t="s">
        <v>7644</v>
      </c>
    </row>
    <row r="3506" spans="51:75" x14ac:dyDescent="0.3">
      <c r="AY3506" s="124" t="e">
        <f>VLOOKUP(C3506,#REF!, 2,FALSE)</f>
        <v>#REF!</v>
      </c>
      <c r="BM3506" s="97" t="s">
        <v>7645</v>
      </c>
      <c r="BN3506" s="97" t="s">
        <v>3191</v>
      </c>
      <c r="BO3506" s="97" t="s">
        <v>697</v>
      </c>
      <c r="BU3506" s="97" t="s">
        <v>7645</v>
      </c>
      <c r="BV3506" s="97" t="s">
        <v>3191</v>
      </c>
      <c r="BW3506" s="97" t="s">
        <v>697</v>
      </c>
    </row>
    <row r="3507" spans="51:75" x14ac:dyDescent="0.3">
      <c r="AY3507" s="124" t="e">
        <f>VLOOKUP(C3507,#REF!, 2,FALSE)</f>
        <v>#REF!</v>
      </c>
      <c r="BM3507" s="97" t="s">
        <v>7646</v>
      </c>
      <c r="BN3507" s="97" t="s">
        <v>3191</v>
      </c>
      <c r="BO3507" s="97" t="s">
        <v>4387</v>
      </c>
      <c r="BU3507" s="97" t="s">
        <v>7646</v>
      </c>
      <c r="BV3507" s="97" t="s">
        <v>3191</v>
      </c>
      <c r="BW3507" s="97" t="s">
        <v>4387</v>
      </c>
    </row>
    <row r="3508" spans="51:75" x14ac:dyDescent="0.3">
      <c r="AY3508" s="124" t="e">
        <f>VLOOKUP(C3508,#REF!, 2,FALSE)</f>
        <v>#REF!</v>
      </c>
      <c r="BM3508" s="97" t="s">
        <v>7647</v>
      </c>
      <c r="BN3508" s="97" t="s">
        <v>862</v>
      </c>
      <c r="BO3508" s="97" t="s">
        <v>627</v>
      </c>
      <c r="BU3508" s="97" t="s">
        <v>7647</v>
      </c>
      <c r="BV3508" s="97" t="s">
        <v>862</v>
      </c>
      <c r="BW3508" s="97" t="s">
        <v>627</v>
      </c>
    </row>
    <row r="3509" spans="51:75" x14ac:dyDescent="0.3">
      <c r="AY3509" s="124" t="e">
        <f>VLOOKUP(C3509,#REF!, 2,FALSE)</f>
        <v>#REF!</v>
      </c>
      <c r="BM3509" s="97" t="s">
        <v>125</v>
      </c>
      <c r="BN3509" s="97" t="s">
        <v>719</v>
      </c>
      <c r="BO3509" s="97" t="s">
        <v>7648</v>
      </c>
      <c r="BU3509" s="97" t="s">
        <v>125</v>
      </c>
      <c r="BV3509" s="97" t="s">
        <v>719</v>
      </c>
      <c r="BW3509" s="97" t="s">
        <v>7648</v>
      </c>
    </row>
    <row r="3510" spans="51:75" x14ac:dyDescent="0.3">
      <c r="AY3510" s="124" t="e">
        <f>VLOOKUP(C3510,#REF!, 2,FALSE)</f>
        <v>#REF!</v>
      </c>
      <c r="BM3510" s="97" t="s">
        <v>7649</v>
      </c>
      <c r="BN3510" s="97" t="s">
        <v>719</v>
      </c>
      <c r="BO3510" s="97" t="s">
        <v>2170</v>
      </c>
      <c r="BU3510" s="97" t="s">
        <v>7649</v>
      </c>
      <c r="BV3510" s="97" t="s">
        <v>719</v>
      </c>
      <c r="BW3510" s="97" t="s">
        <v>2170</v>
      </c>
    </row>
    <row r="3511" spans="51:75" x14ac:dyDescent="0.3">
      <c r="AY3511" s="124" t="e">
        <f>VLOOKUP(C3511,#REF!, 2,FALSE)</f>
        <v>#REF!</v>
      </c>
      <c r="BM3511" s="97" t="s">
        <v>7650</v>
      </c>
      <c r="BN3511" s="97" t="s">
        <v>849</v>
      </c>
      <c r="BO3511" s="97" t="s">
        <v>4106</v>
      </c>
      <c r="BU3511" s="97" t="s">
        <v>7650</v>
      </c>
      <c r="BV3511" s="97" t="s">
        <v>849</v>
      </c>
      <c r="BW3511" s="97" t="s">
        <v>4106</v>
      </c>
    </row>
    <row r="3512" spans="51:75" x14ac:dyDescent="0.3">
      <c r="AY3512" s="124" t="e">
        <f>VLOOKUP(C3512,#REF!, 2,FALSE)</f>
        <v>#REF!</v>
      </c>
      <c r="BM3512" s="97" t="s">
        <v>7651</v>
      </c>
      <c r="BN3512" s="97" t="s">
        <v>2979</v>
      </c>
      <c r="BO3512" s="97" t="s">
        <v>5844</v>
      </c>
      <c r="BU3512" s="97" t="s">
        <v>7651</v>
      </c>
      <c r="BV3512" s="97" t="s">
        <v>2979</v>
      </c>
      <c r="BW3512" s="97" t="s">
        <v>5844</v>
      </c>
    </row>
    <row r="3513" spans="51:75" x14ac:dyDescent="0.3">
      <c r="AY3513" s="124" t="e">
        <f>VLOOKUP(C3513,#REF!, 2,FALSE)</f>
        <v>#REF!</v>
      </c>
      <c r="BM3513" s="97" t="s">
        <v>1354</v>
      </c>
      <c r="BN3513" s="97" t="s">
        <v>3191</v>
      </c>
      <c r="BO3513" s="97" t="s">
        <v>618</v>
      </c>
      <c r="BU3513" s="97" t="s">
        <v>1354</v>
      </c>
      <c r="BV3513" s="97" t="s">
        <v>3191</v>
      </c>
      <c r="BW3513" s="97" t="s">
        <v>618</v>
      </c>
    </row>
    <row r="3514" spans="51:75" x14ac:dyDescent="0.3">
      <c r="AY3514" s="124" t="e">
        <f>VLOOKUP(C3514,#REF!, 2,FALSE)</f>
        <v>#REF!</v>
      </c>
      <c r="BM3514" s="97" t="s">
        <v>7652</v>
      </c>
      <c r="BN3514" s="97" t="s">
        <v>3191</v>
      </c>
      <c r="BO3514" s="97" t="s">
        <v>627</v>
      </c>
      <c r="BU3514" s="97" t="s">
        <v>7652</v>
      </c>
      <c r="BV3514" s="97" t="s">
        <v>3191</v>
      </c>
      <c r="BW3514" s="97" t="s">
        <v>627</v>
      </c>
    </row>
    <row r="3515" spans="51:75" x14ac:dyDescent="0.3">
      <c r="AY3515" s="124" t="e">
        <f>VLOOKUP(C3515,#REF!, 2,FALSE)</f>
        <v>#REF!</v>
      </c>
      <c r="BM3515" s="97" t="s">
        <v>7653</v>
      </c>
      <c r="BN3515" s="97" t="s">
        <v>3191</v>
      </c>
      <c r="BO3515" s="97" t="s">
        <v>692</v>
      </c>
      <c r="BU3515" s="97" t="s">
        <v>7653</v>
      </c>
      <c r="BV3515" s="97" t="s">
        <v>3191</v>
      </c>
      <c r="BW3515" s="97" t="s">
        <v>692</v>
      </c>
    </row>
    <row r="3516" spans="51:75" x14ac:dyDescent="0.3">
      <c r="AY3516" s="124" t="e">
        <f>VLOOKUP(C3516,#REF!, 2,FALSE)</f>
        <v>#REF!</v>
      </c>
      <c r="BM3516" s="97" t="s">
        <v>7654</v>
      </c>
      <c r="BN3516" s="97" t="s">
        <v>3191</v>
      </c>
      <c r="BO3516" s="97" t="s">
        <v>697</v>
      </c>
      <c r="BU3516" s="97" t="s">
        <v>7654</v>
      </c>
      <c r="BV3516" s="97" t="s">
        <v>3191</v>
      </c>
      <c r="BW3516" s="97" t="s">
        <v>697</v>
      </c>
    </row>
    <row r="3517" spans="51:75" x14ac:dyDescent="0.3">
      <c r="AY3517" s="124" t="e">
        <f>VLOOKUP(C3517,#REF!, 2,FALSE)</f>
        <v>#REF!</v>
      </c>
      <c r="BM3517" s="97" t="s">
        <v>7655</v>
      </c>
      <c r="BN3517" s="97" t="s">
        <v>1139</v>
      </c>
      <c r="BO3517" s="97" t="s">
        <v>7656</v>
      </c>
      <c r="BU3517" s="97" t="s">
        <v>7655</v>
      </c>
      <c r="BV3517" s="97" t="s">
        <v>1139</v>
      </c>
      <c r="BW3517" s="97" t="s">
        <v>7656</v>
      </c>
    </row>
    <row r="3518" spans="51:75" x14ac:dyDescent="0.3">
      <c r="AY3518" s="124" t="e">
        <f>VLOOKUP(C3518,#REF!, 2,FALSE)</f>
        <v>#REF!</v>
      </c>
      <c r="BM3518" s="97" t="s">
        <v>7657</v>
      </c>
      <c r="BN3518" s="97" t="s">
        <v>3191</v>
      </c>
      <c r="BO3518" s="97" t="s">
        <v>697</v>
      </c>
      <c r="BU3518" s="97" t="s">
        <v>7657</v>
      </c>
      <c r="BV3518" s="97" t="s">
        <v>3191</v>
      </c>
      <c r="BW3518" s="97" t="s">
        <v>697</v>
      </c>
    </row>
    <row r="3519" spans="51:75" x14ac:dyDescent="0.3">
      <c r="AY3519" s="124" t="e">
        <f>VLOOKUP(C3519,#REF!, 2,FALSE)</f>
        <v>#REF!</v>
      </c>
      <c r="BM3519" s="97" t="s">
        <v>1355</v>
      </c>
      <c r="BN3519" s="97" t="s">
        <v>3191</v>
      </c>
      <c r="BO3519" s="97" t="s">
        <v>697</v>
      </c>
      <c r="BU3519" s="97" t="s">
        <v>1355</v>
      </c>
      <c r="BV3519" s="97" t="s">
        <v>3191</v>
      </c>
      <c r="BW3519" s="97" t="s">
        <v>697</v>
      </c>
    </row>
    <row r="3520" spans="51:75" x14ac:dyDescent="0.3">
      <c r="AY3520" s="124" t="e">
        <f>VLOOKUP(C3520,#REF!, 2,FALSE)</f>
        <v>#REF!</v>
      </c>
      <c r="BM3520" s="97" t="s">
        <v>7659</v>
      </c>
      <c r="BN3520" s="97" t="s">
        <v>666</v>
      </c>
      <c r="BO3520" s="97" t="s">
        <v>1224</v>
      </c>
      <c r="BU3520" s="97" t="s">
        <v>7659</v>
      </c>
      <c r="BV3520" s="97" t="s">
        <v>666</v>
      </c>
      <c r="BW3520" s="97" t="s">
        <v>1224</v>
      </c>
    </row>
    <row r="3521" spans="51:75" x14ac:dyDescent="0.3">
      <c r="AY3521" s="124" t="e">
        <f>VLOOKUP(C3521,#REF!, 2,FALSE)</f>
        <v>#REF!</v>
      </c>
      <c r="BM3521" s="97" t="s">
        <v>1356</v>
      </c>
      <c r="BN3521" s="97" t="s">
        <v>16971</v>
      </c>
      <c r="BO3521" s="97" t="s">
        <v>4777</v>
      </c>
      <c r="BU3521" s="97" t="s">
        <v>1356</v>
      </c>
      <c r="BV3521" s="97" t="s">
        <v>16971</v>
      </c>
      <c r="BW3521" s="97" t="s">
        <v>4777</v>
      </c>
    </row>
    <row r="3522" spans="51:75" x14ac:dyDescent="0.3">
      <c r="AY3522" s="124" t="e">
        <f>VLOOKUP(C3522,#REF!, 2,FALSE)</f>
        <v>#REF!</v>
      </c>
      <c r="BM3522" s="97" t="s">
        <v>1357</v>
      </c>
      <c r="BN3522" s="97" t="s">
        <v>849</v>
      </c>
      <c r="BO3522" s="97" t="s">
        <v>5502</v>
      </c>
      <c r="BU3522" s="97" t="s">
        <v>1357</v>
      </c>
      <c r="BV3522" s="97" t="s">
        <v>849</v>
      </c>
      <c r="BW3522" s="97" t="s">
        <v>5502</v>
      </c>
    </row>
    <row r="3523" spans="51:75" x14ac:dyDescent="0.3">
      <c r="AY3523" s="124" t="e">
        <f>VLOOKUP(C3523,#REF!, 2,FALSE)</f>
        <v>#REF!</v>
      </c>
      <c r="BM3523" s="97" t="s">
        <v>7660</v>
      </c>
      <c r="BN3523" s="97" t="s">
        <v>3043</v>
      </c>
      <c r="BO3523" s="97" t="s">
        <v>7661</v>
      </c>
      <c r="BU3523" s="97" t="s">
        <v>7660</v>
      </c>
      <c r="BV3523" s="97" t="s">
        <v>3043</v>
      </c>
      <c r="BW3523" s="97" t="s">
        <v>7661</v>
      </c>
    </row>
    <row r="3524" spans="51:75" x14ac:dyDescent="0.3">
      <c r="AY3524" s="124" t="e">
        <f>VLOOKUP(C3524,#REF!, 2,FALSE)</f>
        <v>#REF!</v>
      </c>
      <c r="BM3524" s="97" t="s">
        <v>7662</v>
      </c>
      <c r="BN3524" s="97" t="s">
        <v>3003</v>
      </c>
      <c r="BO3524" s="97" t="s">
        <v>2098</v>
      </c>
      <c r="BU3524" s="97" t="s">
        <v>7662</v>
      </c>
      <c r="BV3524" s="97" t="s">
        <v>3003</v>
      </c>
      <c r="BW3524" s="97" t="s">
        <v>2098</v>
      </c>
    </row>
    <row r="3525" spans="51:75" x14ac:dyDescent="0.3">
      <c r="AY3525" s="124" t="e">
        <f>VLOOKUP(C3525,#REF!, 2,FALSE)</f>
        <v>#REF!</v>
      </c>
      <c r="BM3525" s="97" t="s">
        <v>7663</v>
      </c>
      <c r="BN3525" s="97" t="s">
        <v>3191</v>
      </c>
      <c r="BO3525" s="97" t="s">
        <v>7664</v>
      </c>
      <c r="BU3525" s="97" t="s">
        <v>7663</v>
      </c>
      <c r="BV3525" s="97" t="s">
        <v>3191</v>
      </c>
      <c r="BW3525" s="97" t="s">
        <v>7664</v>
      </c>
    </row>
    <row r="3526" spans="51:75" x14ac:dyDescent="0.3">
      <c r="AY3526" s="124" t="e">
        <f>VLOOKUP(C3526,#REF!, 2,FALSE)</f>
        <v>#REF!</v>
      </c>
      <c r="BM3526" s="97" t="s">
        <v>7665</v>
      </c>
      <c r="BN3526" s="97" t="s">
        <v>3081</v>
      </c>
      <c r="BO3526" s="97" t="s">
        <v>3741</v>
      </c>
      <c r="BU3526" s="97" t="s">
        <v>7665</v>
      </c>
      <c r="BV3526" s="97" t="s">
        <v>3081</v>
      </c>
      <c r="BW3526" s="97" t="s">
        <v>3741</v>
      </c>
    </row>
    <row r="3527" spans="51:75" x14ac:dyDescent="0.3">
      <c r="AY3527" s="124" t="e">
        <f>VLOOKUP(C3527,#REF!, 2,FALSE)</f>
        <v>#REF!</v>
      </c>
      <c r="BM3527" s="97" t="s">
        <v>7666</v>
      </c>
      <c r="BN3527" s="97" t="s">
        <v>3026</v>
      </c>
      <c r="BO3527" s="97" t="s">
        <v>7483</v>
      </c>
      <c r="BU3527" s="97" t="s">
        <v>7666</v>
      </c>
      <c r="BV3527" s="97" t="s">
        <v>3026</v>
      </c>
      <c r="BW3527" s="97" t="s">
        <v>7483</v>
      </c>
    </row>
    <row r="3528" spans="51:75" x14ac:dyDescent="0.3">
      <c r="AY3528" s="124" t="e">
        <f>VLOOKUP(C3528,#REF!, 2,FALSE)</f>
        <v>#REF!</v>
      </c>
      <c r="BM3528" s="97" t="s">
        <v>7667</v>
      </c>
      <c r="BN3528" s="97" t="s">
        <v>3026</v>
      </c>
      <c r="BO3528" s="97" t="s">
        <v>2478</v>
      </c>
      <c r="BU3528" s="97" t="s">
        <v>7667</v>
      </c>
      <c r="BV3528" s="97" t="s">
        <v>3026</v>
      </c>
      <c r="BW3528" s="97" t="s">
        <v>2478</v>
      </c>
    </row>
    <row r="3529" spans="51:75" x14ac:dyDescent="0.3">
      <c r="AY3529" s="124" t="e">
        <f>VLOOKUP(C3529,#REF!, 2,FALSE)</f>
        <v>#REF!</v>
      </c>
      <c r="BM3529" s="97" t="s">
        <v>1358</v>
      </c>
      <c r="BN3529" s="97" t="s">
        <v>3237</v>
      </c>
      <c r="BO3529" s="97" t="s">
        <v>709</v>
      </c>
      <c r="BU3529" s="97" t="s">
        <v>1358</v>
      </c>
      <c r="BV3529" s="97" t="s">
        <v>3237</v>
      </c>
      <c r="BW3529" s="97" t="s">
        <v>709</v>
      </c>
    </row>
    <row r="3530" spans="51:75" x14ac:dyDescent="0.3">
      <c r="AY3530" s="124" t="e">
        <f>VLOOKUP(C3530,#REF!, 2,FALSE)</f>
        <v>#REF!</v>
      </c>
      <c r="BM3530" s="97" t="s">
        <v>106</v>
      </c>
      <c r="BN3530" s="97" t="s">
        <v>1139</v>
      </c>
      <c r="BO3530" s="97" t="s">
        <v>5084</v>
      </c>
      <c r="BU3530" s="97" t="s">
        <v>106</v>
      </c>
      <c r="BV3530" s="97" t="s">
        <v>1139</v>
      </c>
      <c r="BW3530" s="97" t="s">
        <v>5084</v>
      </c>
    </row>
    <row r="3531" spans="51:75" x14ac:dyDescent="0.3">
      <c r="AY3531" s="124" t="e">
        <f>VLOOKUP(C3531,#REF!, 2,FALSE)</f>
        <v>#REF!</v>
      </c>
      <c r="BM3531" s="97" t="s">
        <v>7668</v>
      </c>
      <c r="BN3531" s="97" t="s">
        <v>3043</v>
      </c>
      <c r="BO3531" s="97" t="s">
        <v>6707</v>
      </c>
      <c r="BU3531" s="97" t="s">
        <v>7668</v>
      </c>
      <c r="BV3531" s="97" t="s">
        <v>3043</v>
      </c>
      <c r="BW3531" s="97" t="s">
        <v>6707</v>
      </c>
    </row>
    <row r="3532" spans="51:75" x14ac:dyDescent="0.3">
      <c r="AY3532" s="124" t="e">
        <f>VLOOKUP(C3532,#REF!, 2,FALSE)</f>
        <v>#REF!</v>
      </c>
      <c r="BM3532" s="97" t="s">
        <v>7669</v>
      </c>
      <c r="BN3532" s="97" t="s">
        <v>1139</v>
      </c>
      <c r="BO3532" s="97" t="s">
        <v>7670</v>
      </c>
      <c r="BU3532" s="97" t="s">
        <v>7669</v>
      </c>
      <c r="BV3532" s="97" t="s">
        <v>1139</v>
      </c>
      <c r="BW3532" s="97" t="s">
        <v>7670</v>
      </c>
    </row>
    <row r="3533" spans="51:75" x14ac:dyDescent="0.3">
      <c r="AY3533" s="124" t="e">
        <f>VLOOKUP(C3533,#REF!, 2,FALSE)</f>
        <v>#REF!</v>
      </c>
      <c r="BM3533" s="97" t="s">
        <v>7671</v>
      </c>
      <c r="BN3533" s="97" t="s">
        <v>16971</v>
      </c>
      <c r="BO3533" s="97" t="s">
        <v>1750</v>
      </c>
      <c r="BU3533" s="97" t="s">
        <v>7671</v>
      </c>
      <c r="BV3533" s="97" t="s">
        <v>16971</v>
      </c>
      <c r="BW3533" s="97" t="s">
        <v>1750</v>
      </c>
    </row>
    <row r="3534" spans="51:75" x14ac:dyDescent="0.3">
      <c r="AY3534" s="124" t="e">
        <f>VLOOKUP(C3534,#REF!, 2,FALSE)</f>
        <v>#REF!</v>
      </c>
      <c r="BM3534" s="97" t="s">
        <v>1359</v>
      </c>
      <c r="BN3534" s="97" t="s">
        <v>16971</v>
      </c>
      <c r="BO3534" s="97" t="s">
        <v>7672</v>
      </c>
      <c r="BU3534" s="97" t="s">
        <v>1359</v>
      </c>
      <c r="BV3534" s="97" t="s">
        <v>16971</v>
      </c>
      <c r="BW3534" s="97" t="s">
        <v>7672</v>
      </c>
    </row>
    <row r="3535" spans="51:75" x14ac:dyDescent="0.3">
      <c r="AY3535" s="124" t="e">
        <f>VLOOKUP(C3535,#REF!, 2,FALSE)</f>
        <v>#REF!</v>
      </c>
      <c r="BM3535" s="97" t="s">
        <v>7673</v>
      </c>
      <c r="BN3535" s="97" t="s">
        <v>3237</v>
      </c>
      <c r="BO3535" s="97" t="s">
        <v>5260</v>
      </c>
      <c r="BU3535" s="97" t="s">
        <v>7673</v>
      </c>
      <c r="BV3535" s="97" t="s">
        <v>3237</v>
      </c>
      <c r="BW3535" s="97" t="s">
        <v>5260</v>
      </c>
    </row>
    <row r="3536" spans="51:75" x14ac:dyDescent="0.3">
      <c r="AY3536" s="124" t="e">
        <f>VLOOKUP(C3536,#REF!, 2,FALSE)</f>
        <v>#REF!</v>
      </c>
      <c r="BM3536" s="97" t="s">
        <v>7674</v>
      </c>
      <c r="BN3536" s="97" t="s">
        <v>626</v>
      </c>
      <c r="BO3536" s="97" t="s">
        <v>7675</v>
      </c>
      <c r="BU3536" s="97" t="s">
        <v>7674</v>
      </c>
      <c r="BV3536" s="97" t="s">
        <v>626</v>
      </c>
      <c r="BW3536" s="97" t="s">
        <v>7675</v>
      </c>
    </row>
    <row r="3537" spans="51:75" x14ac:dyDescent="0.3">
      <c r="AY3537" s="124" t="e">
        <f>VLOOKUP(C3537,#REF!, 2,FALSE)</f>
        <v>#REF!</v>
      </c>
      <c r="BM3537" s="97" t="s">
        <v>1360</v>
      </c>
      <c r="BN3537" s="97" t="s">
        <v>3237</v>
      </c>
      <c r="BO3537" s="97" t="s">
        <v>1055</v>
      </c>
      <c r="BU3537" s="97" t="s">
        <v>1360</v>
      </c>
      <c r="BV3537" s="97" t="s">
        <v>3237</v>
      </c>
      <c r="BW3537" s="97" t="s">
        <v>1055</v>
      </c>
    </row>
    <row r="3538" spans="51:75" x14ac:dyDescent="0.3">
      <c r="AY3538" s="124" t="e">
        <f>VLOOKUP(C3538,#REF!, 2,FALSE)</f>
        <v>#REF!</v>
      </c>
      <c r="BM3538" s="97" t="s">
        <v>7676</v>
      </c>
      <c r="BN3538" s="97" t="s">
        <v>3003</v>
      </c>
      <c r="BO3538" s="97" t="s">
        <v>5085</v>
      </c>
      <c r="BU3538" s="97" t="s">
        <v>7676</v>
      </c>
      <c r="BV3538" s="97" t="s">
        <v>3003</v>
      </c>
      <c r="BW3538" s="97" t="s">
        <v>5085</v>
      </c>
    </row>
    <row r="3539" spans="51:75" x14ac:dyDescent="0.3">
      <c r="AY3539" s="124" t="e">
        <f>VLOOKUP(C3539,#REF!, 2,FALSE)</f>
        <v>#REF!</v>
      </c>
      <c r="BM3539" s="97" t="s">
        <v>7677</v>
      </c>
      <c r="BN3539" s="97" t="s">
        <v>1342</v>
      </c>
      <c r="BO3539" s="97" t="s">
        <v>5498</v>
      </c>
      <c r="BU3539" s="97" t="s">
        <v>7677</v>
      </c>
      <c r="BV3539" s="97" t="s">
        <v>1342</v>
      </c>
      <c r="BW3539" s="97" t="s">
        <v>5498</v>
      </c>
    </row>
    <row r="3540" spans="51:75" x14ac:dyDescent="0.3">
      <c r="AY3540" s="124" t="e">
        <f>VLOOKUP(C3540,#REF!, 2,FALSE)</f>
        <v>#REF!</v>
      </c>
      <c r="BM3540" s="97" t="s">
        <v>7678</v>
      </c>
      <c r="BN3540" s="97" t="s">
        <v>1342</v>
      </c>
      <c r="BO3540" s="97" t="s">
        <v>7679</v>
      </c>
      <c r="BU3540" s="97" t="s">
        <v>7678</v>
      </c>
      <c r="BV3540" s="97" t="s">
        <v>1342</v>
      </c>
      <c r="BW3540" s="97" t="s">
        <v>7679</v>
      </c>
    </row>
    <row r="3541" spans="51:75" x14ac:dyDescent="0.3">
      <c r="AY3541" s="124" t="e">
        <f>VLOOKUP(C3541,#REF!, 2,FALSE)</f>
        <v>#REF!</v>
      </c>
      <c r="BM3541" s="97" t="s">
        <v>7680</v>
      </c>
      <c r="BN3541" s="97" t="s">
        <v>3003</v>
      </c>
      <c r="BO3541" s="97" t="s">
        <v>3557</v>
      </c>
      <c r="BU3541" s="97" t="s">
        <v>7680</v>
      </c>
      <c r="BV3541" s="97" t="s">
        <v>3003</v>
      </c>
      <c r="BW3541" s="97" t="s">
        <v>3557</v>
      </c>
    </row>
    <row r="3542" spans="51:75" x14ac:dyDescent="0.3">
      <c r="AY3542" s="124" t="e">
        <f>VLOOKUP(C3542,#REF!, 2,FALSE)</f>
        <v>#REF!</v>
      </c>
      <c r="BM3542" s="97" t="s">
        <v>7681</v>
      </c>
      <c r="BN3542" s="97" t="s">
        <v>1139</v>
      </c>
      <c r="BO3542" s="97" t="s">
        <v>1600</v>
      </c>
      <c r="BU3542" s="97" t="s">
        <v>7681</v>
      </c>
      <c r="BV3542" s="97" t="s">
        <v>1139</v>
      </c>
      <c r="BW3542" s="97" t="s">
        <v>1600</v>
      </c>
    </row>
    <row r="3543" spans="51:75" x14ac:dyDescent="0.3">
      <c r="AY3543" s="124" t="e">
        <f>VLOOKUP(C3543,#REF!, 2,FALSE)</f>
        <v>#REF!</v>
      </c>
      <c r="BM3543" s="97" t="s">
        <v>7682</v>
      </c>
      <c r="BN3543" s="97" t="s">
        <v>3191</v>
      </c>
      <c r="BO3543" s="97" t="s">
        <v>2887</v>
      </c>
      <c r="BU3543" s="97" t="s">
        <v>7682</v>
      </c>
      <c r="BV3543" s="97" t="s">
        <v>3191</v>
      </c>
      <c r="BW3543" s="97" t="s">
        <v>2887</v>
      </c>
    </row>
    <row r="3544" spans="51:75" x14ac:dyDescent="0.3">
      <c r="AY3544" s="124" t="e">
        <f>VLOOKUP(C3544,#REF!, 2,FALSE)</f>
        <v>#REF!</v>
      </c>
      <c r="BM3544" s="97" t="s">
        <v>1361</v>
      </c>
      <c r="BN3544" s="97" t="s">
        <v>778</v>
      </c>
      <c r="BO3544" s="97" t="s">
        <v>7683</v>
      </c>
      <c r="BU3544" s="97" t="s">
        <v>1361</v>
      </c>
      <c r="BV3544" s="97" t="s">
        <v>778</v>
      </c>
      <c r="BW3544" s="97" t="s">
        <v>7683</v>
      </c>
    </row>
    <row r="3545" spans="51:75" x14ac:dyDescent="0.3">
      <c r="AY3545" s="124" t="e">
        <f>VLOOKUP(C3545,#REF!, 2,FALSE)</f>
        <v>#REF!</v>
      </c>
      <c r="BM3545" s="97" t="s">
        <v>1362</v>
      </c>
      <c r="BN3545" s="97" t="s">
        <v>3191</v>
      </c>
      <c r="BO3545" s="97" t="s">
        <v>1230</v>
      </c>
      <c r="BU3545" s="97" t="s">
        <v>1362</v>
      </c>
      <c r="BV3545" s="97" t="s">
        <v>3191</v>
      </c>
      <c r="BW3545" s="97" t="s">
        <v>1230</v>
      </c>
    </row>
    <row r="3546" spans="51:75" x14ac:dyDescent="0.3">
      <c r="AY3546" s="124" t="e">
        <f>VLOOKUP(C3546,#REF!, 2,FALSE)</f>
        <v>#REF!</v>
      </c>
      <c r="BM3546" s="97" t="s">
        <v>7684</v>
      </c>
      <c r="BN3546" s="97" t="s">
        <v>1342</v>
      </c>
      <c r="BO3546" s="97" t="s">
        <v>7685</v>
      </c>
      <c r="BU3546" s="97" t="s">
        <v>7684</v>
      </c>
      <c r="BV3546" s="97" t="s">
        <v>1342</v>
      </c>
      <c r="BW3546" s="97" t="s">
        <v>7685</v>
      </c>
    </row>
    <row r="3547" spans="51:75" x14ac:dyDescent="0.3">
      <c r="AY3547" s="124" t="e">
        <f>VLOOKUP(C3547,#REF!, 2,FALSE)</f>
        <v>#REF!</v>
      </c>
      <c r="BM3547" s="97" t="s">
        <v>7686</v>
      </c>
      <c r="BN3547" s="97" t="s">
        <v>637</v>
      </c>
      <c r="BO3547" s="97" t="s">
        <v>7687</v>
      </c>
      <c r="BU3547" s="97" t="s">
        <v>7686</v>
      </c>
      <c r="BV3547" s="97" t="s">
        <v>637</v>
      </c>
      <c r="BW3547" s="97" t="s">
        <v>7687</v>
      </c>
    </row>
    <row r="3548" spans="51:75" x14ac:dyDescent="0.3">
      <c r="AY3548" s="124" t="e">
        <f>VLOOKUP(C3548,#REF!, 2,FALSE)</f>
        <v>#REF!</v>
      </c>
      <c r="BM3548" s="97" t="s">
        <v>7688</v>
      </c>
      <c r="BN3548" s="97" t="s">
        <v>1272</v>
      </c>
      <c r="BO3548" s="97" t="s">
        <v>5075</v>
      </c>
      <c r="BU3548" s="97" t="s">
        <v>7688</v>
      </c>
      <c r="BV3548" s="97" t="s">
        <v>1272</v>
      </c>
      <c r="BW3548" s="97" t="s">
        <v>5075</v>
      </c>
    </row>
    <row r="3549" spans="51:75" x14ac:dyDescent="0.3">
      <c r="AY3549" s="124" t="e">
        <f>VLOOKUP(C3549,#REF!, 2,FALSE)</f>
        <v>#REF!</v>
      </c>
      <c r="BM3549" s="97" t="s">
        <v>7690</v>
      </c>
      <c r="BN3549" s="97" t="s">
        <v>849</v>
      </c>
      <c r="BO3549" s="97" t="s">
        <v>7691</v>
      </c>
      <c r="BU3549" s="97" t="s">
        <v>7690</v>
      </c>
      <c r="BV3549" s="97" t="s">
        <v>849</v>
      </c>
      <c r="BW3549" s="97" t="s">
        <v>7691</v>
      </c>
    </row>
    <row r="3550" spans="51:75" x14ac:dyDescent="0.3">
      <c r="AY3550" s="124" t="e">
        <f>VLOOKUP(C3550,#REF!, 2,FALSE)</f>
        <v>#REF!</v>
      </c>
      <c r="BM3550" s="97" t="s">
        <v>7692</v>
      </c>
      <c r="BN3550" s="97" t="s">
        <v>849</v>
      </c>
      <c r="BO3550" s="97" t="s">
        <v>5906</v>
      </c>
      <c r="BU3550" s="97" t="s">
        <v>7692</v>
      </c>
      <c r="BV3550" s="97" t="s">
        <v>849</v>
      </c>
      <c r="BW3550" s="97" t="s">
        <v>5906</v>
      </c>
    </row>
    <row r="3551" spans="51:75" x14ac:dyDescent="0.3">
      <c r="AY3551" s="124" t="e">
        <f>VLOOKUP(C3551,#REF!, 2,FALSE)</f>
        <v>#REF!</v>
      </c>
      <c r="BM3551" s="97" t="s">
        <v>7693</v>
      </c>
      <c r="BN3551" s="97" t="s">
        <v>3043</v>
      </c>
      <c r="BO3551" s="97" t="s">
        <v>4491</v>
      </c>
      <c r="BU3551" s="97" t="s">
        <v>7693</v>
      </c>
      <c r="BV3551" s="97" t="s">
        <v>3043</v>
      </c>
      <c r="BW3551" s="97" t="s">
        <v>4491</v>
      </c>
    </row>
    <row r="3552" spans="51:75" x14ac:dyDescent="0.3">
      <c r="AY3552" s="124" t="e">
        <f>VLOOKUP(C3552,#REF!, 2,FALSE)</f>
        <v>#REF!</v>
      </c>
      <c r="BM3552" s="97" t="s">
        <v>7694</v>
      </c>
      <c r="BN3552" s="97" t="s">
        <v>1342</v>
      </c>
      <c r="BO3552" s="97" t="s">
        <v>7691</v>
      </c>
      <c r="BU3552" s="97" t="s">
        <v>7694</v>
      </c>
      <c r="BV3552" s="97" t="s">
        <v>1342</v>
      </c>
      <c r="BW3552" s="97" t="s">
        <v>7691</v>
      </c>
    </row>
    <row r="3553" spans="51:75" x14ac:dyDescent="0.3">
      <c r="AY3553" s="124" t="e">
        <f>VLOOKUP(C3553,#REF!, 2,FALSE)</f>
        <v>#REF!</v>
      </c>
      <c r="BM3553" s="97" t="s">
        <v>7695</v>
      </c>
      <c r="BN3553" s="97" t="s">
        <v>3191</v>
      </c>
      <c r="BO3553" s="97" t="s">
        <v>4312</v>
      </c>
      <c r="BU3553" s="97" t="s">
        <v>7695</v>
      </c>
      <c r="BV3553" s="97" t="s">
        <v>3191</v>
      </c>
      <c r="BW3553" s="97" t="s">
        <v>4312</v>
      </c>
    </row>
    <row r="3554" spans="51:75" x14ac:dyDescent="0.3">
      <c r="AY3554" s="124" t="e">
        <f>VLOOKUP(C3554,#REF!, 2,FALSE)</f>
        <v>#REF!</v>
      </c>
      <c r="BM3554" s="97" t="s">
        <v>7696</v>
      </c>
      <c r="BN3554" s="97" t="s">
        <v>3237</v>
      </c>
      <c r="BO3554" s="97" t="s">
        <v>7697</v>
      </c>
      <c r="BU3554" s="97" t="s">
        <v>7696</v>
      </c>
      <c r="BV3554" s="97" t="s">
        <v>3237</v>
      </c>
      <c r="BW3554" s="97" t="s">
        <v>7697</v>
      </c>
    </row>
    <row r="3555" spans="51:75" x14ac:dyDescent="0.3">
      <c r="AY3555" s="124" t="e">
        <f>VLOOKUP(C3555,#REF!, 2,FALSE)</f>
        <v>#REF!</v>
      </c>
      <c r="BM3555" s="97" t="s">
        <v>7698</v>
      </c>
      <c r="BN3555" s="97" t="s">
        <v>3191</v>
      </c>
      <c r="BO3555" s="97" t="s">
        <v>3770</v>
      </c>
      <c r="BU3555" s="97" t="s">
        <v>7698</v>
      </c>
      <c r="BV3555" s="97" t="s">
        <v>3191</v>
      </c>
      <c r="BW3555" s="97" t="s">
        <v>3770</v>
      </c>
    </row>
    <row r="3556" spans="51:75" x14ac:dyDescent="0.3">
      <c r="AY3556" s="124" t="e">
        <f>VLOOKUP(C3556,#REF!, 2,FALSE)</f>
        <v>#REF!</v>
      </c>
      <c r="BM3556" s="97" t="s">
        <v>124</v>
      </c>
      <c r="BN3556" s="97" t="s">
        <v>2979</v>
      </c>
      <c r="BO3556" s="97" t="s">
        <v>3770</v>
      </c>
      <c r="BU3556" s="97" t="s">
        <v>124</v>
      </c>
      <c r="BV3556" s="97" t="s">
        <v>2979</v>
      </c>
      <c r="BW3556" s="97" t="s">
        <v>3770</v>
      </c>
    </row>
    <row r="3557" spans="51:75" x14ac:dyDescent="0.3">
      <c r="AY3557" s="124" t="e">
        <f>VLOOKUP(C3557,#REF!, 2,FALSE)</f>
        <v>#REF!</v>
      </c>
      <c r="BM3557" s="97" t="s">
        <v>7699</v>
      </c>
      <c r="BN3557" s="97" t="s">
        <v>3085</v>
      </c>
      <c r="BO3557" s="97" t="s">
        <v>5335</v>
      </c>
      <c r="BU3557" s="97" t="s">
        <v>7699</v>
      </c>
      <c r="BV3557" s="97" t="s">
        <v>3085</v>
      </c>
      <c r="BW3557" s="97" t="s">
        <v>5335</v>
      </c>
    </row>
    <row r="3558" spans="51:75" x14ac:dyDescent="0.3">
      <c r="AY3558" s="124" t="e">
        <f>VLOOKUP(C3558,#REF!, 2,FALSE)</f>
        <v>#REF!</v>
      </c>
      <c r="BM3558" s="97" t="s">
        <v>7700</v>
      </c>
      <c r="BN3558" s="97" t="s">
        <v>780</v>
      </c>
      <c r="BO3558" s="97" t="s">
        <v>7701</v>
      </c>
      <c r="BU3558" s="97" t="s">
        <v>7700</v>
      </c>
      <c r="BV3558" s="97" t="s">
        <v>780</v>
      </c>
      <c r="BW3558" s="97" t="s">
        <v>7701</v>
      </c>
    </row>
    <row r="3559" spans="51:75" x14ac:dyDescent="0.3">
      <c r="AY3559" s="124" t="e">
        <f>VLOOKUP(C3559,#REF!, 2,FALSE)</f>
        <v>#REF!</v>
      </c>
      <c r="BM3559" s="97" t="s">
        <v>7702</v>
      </c>
      <c r="BN3559" s="97" t="s">
        <v>719</v>
      </c>
      <c r="BO3559" s="97" t="s">
        <v>7689</v>
      </c>
      <c r="BU3559" s="97" t="s">
        <v>7702</v>
      </c>
      <c r="BV3559" s="97" t="s">
        <v>719</v>
      </c>
      <c r="BW3559" s="97" t="s">
        <v>7689</v>
      </c>
    </row>
    <row r="3560" spans="51:75" x14ac:dyDescent="0.3">
      <c r="AY3560" s="124" t="e">
        <f>VLOOKUP(C3560,#REF!, 2,FALSE)</f>
        <v>#REF!</v>
      </c>
      <c r="BM3560" s="97" t="s">
        <v>7703</v>
      </c>
      <c r="BN3560" s="97" t="s">
        <v>628</v>
      </c>
      <c r="BO3560" s="97" t="s">
        <v>1281</v>
      </c>
      <c r="BU3560" s="97" t="s">
        <v>7703</v>
      </c>
      <c r="BV3560" s="97" t="s">
        <v>628</v>
      </c>
      <c r="BW3560" s="97" t="s">
        <v>1281</v>
      </c>
    </row>
    <row r="3561" spans="51:75" x14ac:dyDescent="0.3">
      <c r="AY3561" s="124" t="e">
        <f>VLOOKUP(C3561,#REF!, 2,FALSE)</f>
        <v>#REF!</v>
      </c>
      <c r="BM3561" s="97" t="s">
        <v>1363</v>
      </c>
      <c r="BN3561" s="97" t="s">
        <v>1342</v>
      </c>
      <c r="BO3561" s="97" t="s">
        <v>770</v>
      </c>
      <c r="BU3561" s="97" t="s">
        <v>1363</v>
      </c>
      <c r="BV3561" s="97" t="s">
        <v>1342</v>
      </c>
      <c r="BW3561" s="97" t="s">
        <v>770</v>
      </c>
    </row>
    <row r="3562" spans="51:75" x14ac:dyDescent="0.3">
      <c r="AY3562" s="124" t="e">
        <f>VLOOKUP(C3562,#REF!, 2,FALSE)</f>
        <v>#REF!</v>
      </c>
      <c r="BM3562" s="97" t="s">
        <v>7704</v>
      </c>
      <c r="BN3562" s="97" t="s">
        <v>3191</v>
      </c>
      <c r="BO3562" s="97" t="s">
        <v>1207</v>
      </c>
      <c r="BU3562" s="97" t="s">
        <v>7704</v>
      </c>
      <c r="BV3562" s="97" t="s">
        <v>3191</v>
      </c>
      <c r="BW3562" s="97" t="s">
        <v>1207</v>
      </c>
    </row>
    <row r="3563" spans="51:75" x14ac:dyDescent="0.3">
      <c r="AY3563" s="124" t="e">
        <f>VLOOKUP(C3563,#REF!, 2,FALSE)</f>
        <v>#REF!</v>
      </c>
      <c r="BM3563" s="97" t="s">
        <v>7705</v>
      </c>
      <c r="BN3563" s="97" t="s">
        <v>3043</v>
      </c>
      <c r="BO3563" s="97" t="s">
        <v>7706</v>
      </c>
      <c r="BU3563" s="97" t="s">
        <v>7705</v>
      </c>
      <c r="BV3563" s="97" t="s">
        <v>3043</v>
      </c>
      <c r="BW3563" s="97" t="s">
        <v>7706</v>
      </c>
    </row>
    <row r="3564" spans="51:75" x14ac:dyDescent="0.3">
      <c r="AY3564" s="124" t="e">
        <f>VLOOKUP(C3564,#REF!, 2,FALSE)</f>
        <v>#REF!</v>
      </c>
      <c r="BM3564" s="97" t="s">
        <v>7707</v>
      </c>
      <c r="BN3564" s="97" t="s">
        <v>1342</v>
      </c>
      <c r="BO3564" s="97" t="s">
        <v>3741</v>
      </c>
      <c r="BU3564" s="97" t="s">
        <v>7707</v>
      </c>
      <c r="BV3564" s="97" t="s">
        <v>1342</v>
      </c>
      <c r="BW3564" s="97" t="s">
        <v>3741</v>
      </c>
    </row>
    <row r="3565" spans="51:75" x14ac:dyDescent="0.3">
      <c r="AY3565" s="124" t="e">
        <f>VLOOKUP(C3565,#REF!, 2,FALSE)</f>
        <v>#REF!</v>
      </c>
      <c r="BM3565" s="97" t="s">
        <v>7708</v>
      </c>
      <c r="BN3565" s="97" t="s">
        <v>2983</v>
      </c>
      <c r="BO3565" s="97" t="s">
        <v>2983</v>
      </c>
      <c r="BU3565" s="97" t="s">
        <v>7708</v>
      </c>
      <c r="BV3565" s="97" t="s">
        <v>2983</v>
      </c>
      <c r="BW3565" s="97" t="s">
        <v>2983</v>
      </c>
    </row>
    <row r="3566" spans="51:75" x14ac:dyDescent="0.3">
      <c r="AY3566" s="124" t="e">
        <f>VLOOKUP(C3566,#REF!, 2,FALSE)</f>
        <v>#REF!</v>
      </c>
      <c r="BM3566" s="97" t="s">
        <v>7709</v>
      </c>
      <c r="BN3566" s="97" t="s">
        <v>2979</v>
      </c>
      <c r="BO3566" s="97" t="s">
        <v>2400</v>
      </c>
      <c r="BU3566" s="97" t="s">
        <v>7709</v>
      </c>
      <c r="BV3566" s="97" t="s">
        <v>2979</v>
      </c>
      <c r="BW3566" s="97" t="s">
        <v>2400</v>
      </c>
    </row>
    <row r="3567" spans="51:75" x14ac:dyDescent="0.3">
      <c r="AY3567" s="124" t="e">
        <f>VLOOKUP(C3567,#REF!, 2,FALSE)</f>
        <v>#REF!</v>
      </c>
      <c r="BM3567" s="97" t="s">
        <v>7710</v>
      </c>
      <c r="BN3567" s="97" t="s">
        <v>628</v>
      </c>
      <c r="BO3567" s="97" t="s">
        <v>1204</v>
      </c>
      <c r="BU3567" s="97" t="s">
        <v>7710</v>
      </c>
      <c r="BV3567" s="97" t="s">
        <v>628</v>
      </c>
      <c r="BW3567" s="97" t="s">
        <v>1204</v>
      </c>
    </row>
    <row r="3568" spans="51:75" x14ac:dyDescent="0.3">
      <c r="AY3568" s="124" t="e">
        <f>VLOOKUP(C3568,#REF!, 2,FALSE)</f>
        <v>#REF!</v>
      </c>
      <c r="BM3568" s="97" t="s">
        <v>7711</v>
      </c>
      <c r="BN3568" s="97" t="s">
        <v>3026</v>
      </c>
      <c r="BO3568" s="97" t="s">
        <v>770</v>
      </c>
      <c r="BU3568" s="97" t="s">
        <v>7711</v>
      </c>
      <c r="BV3568" s="97" t="s">
        <v>3026</v>
      </c>
      <c r="BW3568" s="97" t="s">
        <v>770</v>
      </c>
    </row>
    <row r="3569" spans="51:75" x14ac:dyDescent="0.3">
      <c r="AY3569" s="124" t="e">
        <f>VLOOKUP(C3569,#REF!, 2,FALSE)</f>
        <v>#REF!</v>
      </c>
      <c r="BM3569" s="97" t="s">
        <v>7712</v>
      </c>
      <c r="BN3569" s="97" t="s">
        <v>3026</v>
      </c>
      <c r="BO3569" s="97" t="s">
        <v>770</v>
      </c>
      <c r="BU3569" s="97" t="s">
        <v>7712</v>
      </c>
      <c r="BV3569" s="97" t="s">
        <v>3026</v>
      </c>
      <c r="BW3569" s="97" t="s">
        <v>770</v>
      </c>
    </row>
    <row r="3570" spans="51:75" x14ac:dyDescent="0.3">
      <c r="AY3570" s="124" t="e">
        <f>VLOOKUP(C3570,#REF!, 2,FALSE)</f>
        <v>#REF!</v>
      </c>
      <c r="BM3570" s="97" t="s">
        <v>7713</v>
      </c>
      <c r="BN3570" s="97" t="s">
        <v>3026</v>
      </c>
      <c r="BO3570" s="97" t="s">
        <v>770</v>
      </c>
      <c r="BU3570" s="97" t="s">
        <v>7713</v>
      </c>
      <c r="BV3570" s="97" t="s">
        <v>3026</v>
      </c>
      <c r="BW3570" s="97" t="s">
        <v>770</v>
      </c>
    </row>
    <row r="3571" spans="51:75" x14ac:dyDescent="0.3">
      <c r="AY3571" s="124" t="e">
        <f>VLOOKUP(C3571,#REF!, 2,FALSE)</f>
        <v>#REF!</v>
      </c>
      <c r="BM3571" s="97" t="s">
        <v>7714</v>
      </c>
      <c r="BN3571" s="97" t="s">
        <v>3003</v>
      </c>
      <c r="BO3571" s="97" t="s">
        <v>2055</v>
      </c>
      <c r="BU3571" s="97" t="s">
        <v>7714</v>
      </c>
      <c r="BV3571" s="97" t="s">
        <v>3003</v>
      </c>
      <c r="BW3571" s="97" t="s">
        <v>2055</v>
      </c>
    </row>
    <row r="3572" spans="51:75" x14ac:dyDescent="0.3">
      <c r="AY3572" s="124" t="e">
        <f>VLOOKUP(C3572,#REF!, 2,FALSE)</f>
        <v>#REF!</v>
      </c>
      <c r="BM3572" s="97" t="s">
        <v>7715</v>
      </c>
      <c r="BN3572" s="97" t="s">
        <v>3000</v>
      </c>
      <c r="BO3572" s="97" t="s">
        <v>665</v>
      </c>
      <c r="BU3572" s="97" t="s">
        <v>7715</v>
      </c>
      <c r="BV3572" s="97" t="s">
        <v>3000</v>
      </c>
      <c r="BW3572" s="97" t="s">
        <v>665</v>
      </c>
    </row>
    <row r="3573" spans="51:75" x14ac:dyDescent="0.3">
      <c r="AY3573" s="124" t="e">
        <f>VLOOKUP(C3573,#REF!, 2,FALSE)</f>
        <v>#REF!</v>
      </c>
      <c r="BM3573" s="97" t="s">
        <v>7716</v>
      </c>
      <c r="BN3573" s="97" t="s">
        <v>3085</v>
      </c>
      <c r="BO3573" s="97" t="s">
        <v>2983</v>
      </c>
      <c r="BU3573" s="97" t="s">
        <v>7716</v>
      </c>
      <c r="BV3573" s="97" t="s">
        <v>3085</v>
      </c>
      <c r="BW3573" s="97" t="s">
        <v>2983</v>
      </c>
    </row>
    <row r="3574" spans="51:75" x14ac:dyDescent="0.3">
      <c r="AY3574" s="124" t="e">
        <f>VLOOKUP(C3574,#REF!, 2,FALSE)</f>
        <v>#REF!</v>
      </c>
      <c r="BM3574" s="97" t="s">
        <v>7717</v>
      </c>
      <c r="BN3574" s="97" t="s">
        <v>1139</v>
      </c>
      <c r="BO3574" s="97" t="s">
        <v>1142</v>
      </c>
      <c r="BU3574" s="97" t="s">
        <v>7717</v>
      </c>
      <c r="BV3574" s="97" t="s">
        <v>1139</v>
      </c>
      <c r="BW3574" s="97" t="s">
        <v>1142</v>
      </c>
    </row>
    <row r="3575" spans="51:75" x14ac:dyDescent="0.3">
      <c r="AY3575" s="124" t="e">
        <f>VLOOKUP(C3575,#REF!, 2,FALSE)</f>
        <v>#REF!</v>
      </c>
      <c r="BM3575" s="97" t="s">
        <v>7718</v>
      </c>
      <c r="BN3575" s="97" t="s">
        <v>3081</v>
      </c>
      <c r="BO3575" s="97" t="s">
        <v>2983</v>
      </c>
      <c r="BU3575" s="97" t="s">
        <v>7718</v>
      </c>
      <c r="BV3575" s="97" t="s">
        <v>3081</v>
      </c>
      <c r="BW3575" s="97" t="s">
        <v>2983</v>
      </c>
    </row>
    <row r="3576" spans="51:75" x14ac:dyDescent="0.3">
      <c r="AY3576" s="124" t="e">
        <f>VLOOKUP(C3576,#REF!, 2,FALSE)</f>
        <v>#REF!</v>
      </c>
      <c r="BM3576" s="97" t="s">
        <v>7719</v>
      </c>
      <c r="BN3576" s="97" t="s">
        <v>1139</v>
      </c>
      <c r="BO3576" s="97" t="s">
        <v>1377</v>
      </c>
      <c r="BU3576" s="97" t="s">
        <v>7719</v>
      </c>
      <c r="BV3576" s="97" t="s">
        <v>1139</v>
      </c>
      <c r="BW3576" s="97" t="s">
        <v>1377</v>
      </c>
    </row>
    <row r="3577" spans="51:75" x14ac:dyDescent="0.3">
      <c r="AY3577" s="124" t="e">
        <f>VLOOKUP(C3577,#REF!, 2,FALSE)</f>
        <v>#REF!</v>
      </c>
      <c r="BM3577" s="97" t="s">
        <v>7720</v>
      </c>
      <c r="BN3577" s="97" t="s">
        <v>3003</v>
      </c>
      <c r="BO3577" s="97" t="s">
        <v>2983</v>
      </c>
      <c r="BU3577" s="97" t="s">
        <v>7720</v>
      </c>
      <c r="BV3577" s="97" t="s">
        <v>3003</v>
      </c>
      <c r="BW3577" s="97" t="s">
        <v>2983</v>
      </c>
    </row>
    <row r="3578" spans="51:75" x14ac:dyDescent="0.3">
      <c r="AY3578" s="124" t="e">
        <f>VLOOKUP(C3578,#REF!, 2,FALSE)</f>
        <v>#REF!</v>
      </c>
      <c r="BM3578" s="97" t="s">
        <v>7721</v>
      </c>
      <c r="BN3578" s="97" t="s">
        <v>810</v>
      </c>
      <c r="BO3578" s="97" t="s">
        <v>7722</v>
      </c>
      <c r="BU3578" s="97" t="s">
        <v>7721</v>
      </c>
      <c r="BV3578" s="97" t="s">
        <v>810</v>
      </c>
      <c r="BW3578" s="97" t="s">
        <v>7722</v>
      </c>
    </row>
    <row r="3579" spans="51:75" x14ac:dyDescent="0.3">
      <c r="AY3579" s="124" t="e">
        <f>VLOOKUP(C3579,#REF!, 2,FALSE)</f>
        <v>#REF!</v>
      </c>
      <c r="BM3579" s="97" t="s">
        <v>7723</v>
      </c>
      <c r="BN3579" s="97" t="s">
        <v>623</v>
      </c>
      <c r="BO3579" s="97" t="s">
        <v>1338</v>
      </c>
      <c r="BU3579" s="97" t="s">
        <v>7723</v>
      </c>
      <c r="BV3579" s="97" t="s">
        <v>623</v>
      </c>
      <c r="BW3579" s="97" t="s">
        <v>1338</v>
      </c>
    </row>
    <row r="3580" spans="51:75" x14ac:dyDescent="0.3">
      <c r="AY3580" s="124" t="e">
        <f>VLOOKUP(C3580,#REF!, 2,FALSE)</f>
        <v>#REF!</v>
      </c>
      <c r="BM3580" s="97" t="s">
        <v>123</v>
      </c>
      <c r="BN3580" s="97" t="s">
        <v>655</v>
      </c>
      <c r="BO3580" s="97" t="s">
        <v>7725</v>
      </c>
      <c r="BU3580" s="97" t="s">
        <v>123</v>
      </c>
      <c r="BV3580" s="97" t="s">
        <v>655</v>
      </c>
      <c r="BW3580" s="97" t="s">
        <v>7725</v>
      </c>
    </row>
    <row r="3581" spans="51:75" x14ac:dyDescent="0.3">
      <c r="AY3581" s="124" t="e">
        <f>VLOOKUP(C3581,#REF!, 2,FALSE)</f>
        <v>#REF!</v>
      </c>
      <c r="BM3581" s="97" t="s">
        <v>7726</v>
      </c>
      <c r="BN3581" s="97" t="s">
        <v>623</v>
      </c>
      <c r="BO3581" s="97" t="s">
        <v>7727</v>
      </c>
      <c r="BU3581" s="97" t="s">
        <v>7726</v>
      </c>
      <c r="BV3581" s="97" t="s">
        <v>623</v>
      </c>
      <c r="BW3581" s="97" t="s">
        <v>7727</v>
      </c>
    </row>
    <row r="3582" spans="51:75" x14ac:dyDescent="0.3">
      <c r="AY3582" s="124" t="e">
        <f>VLOOKUP(C3582,#REF!, 2,FALSE)</f>
        <v>#REF!</v>
      </c>
      <c r="BM3582" s="97" t="s">
        <v>7728</v>
      </c>
      <c r="BN3582" s="97" t="s">
        <v>3191</v>
      </c>
      <c r="BO3582" s="97" t="s">
        <v>932</v>
      </c>
      <c r="BU3582" s="97" t="s">
        <v>7728</v>
      </c>
      <c r="BV3582" s="97" t="s">
        <v>3191</v>
      </c>
      <c r="BW3582" s="97" t="s">
        <v>932</v>
      </c>
    </row>
    <row r="3583" spans="51:75" x14ac:dyDescent="0.3">
      <c r="AY3583" s="124" t="e">
        <f>VLOOKUP(C3583,#REF!, 2,FALSE)</f>
        <v>#REF!</v>
      </c>
      <c r="BM3583" s="97" t="s">
        <v>7729</v>
      </c>
      <c r="BN3583" s="97" t="s">
        <v>3191</v>
      </c>
      <c r="BO3583" s="97" t="s">
        <v>6952</v>
      </c>
      <c r="BU3583" s="97" t="s">
        <v>7729</v>
      </c>
      <c r="BV3583" s="97" t="s">
        <v>3191</v>
      </c>
      <c r="BW3583" s="97" t="s">
        <v>6952</v>
      </c>
    </row>
    <row r="3584" spans="51:75" x14ac:dyDescent="0.3">
      <c r="AY3584" s="124" t="e">
        <f>VLOOKUP(C3584,#REF!, 2,FALSE)</f>
        <v>#REF!</v>
      </c>
      <c r="BM3584" s="97" t="s">
        <v>7730</v>
      </c>
      <c r="BN3584" s="97" t="s">
        <v>1342</v>
      </c>
      <c r="BO3584" s="97" t="s">
        <v>4670</v>
      </c>
      <c r="BU3584" s="97" t="s">
        <v>7730</v>
      </c>
      <c r="BV3584" s="97" t="s">
        <v>1342</v>
      </c>
      <c r="BW3584" s="97" t="s">
        <v>4670</v>
      </c>
    </row>
    <row r="3585" spans="51:75" x14ac:dyDescent="0.3">
      <c r="AY3585" s="124" t="e">
        <f>VLOOKUP(C3585,#REF!, 2,FALSE)</f>
        <v>#REF!</v>
      </c>
      <c r="BM3585" s="97" t="s">
        <v>1364</v>
      </c>
      <c r="BN3585" s="97" t="s">
        <v>715</v>
      </c>
      <c r="BO3585" s="97" t="s">
        <v>3555</v>
      </c>
      <c r="BU3585" s="97" t="s">
        <v>1364</v>
      </c>
      <c r="BV3585" s="97" t="s">
        <v>715</v>
      </c>
      <c r="BW3585" s="97" t="s">
        <v>3555</v>
      </c>
    </row>
    <row r="3586" spans="51:75" x14ac:dyDescent="0.3">
      <c r="AY3586" s="124" t="e">
        <f>VLOOKUP(C3586,#REF!, 2,FALSE)</f>
        <v>#REF!</v>
      </c>
      <c r="BM3586" s="97" t="s">
        <v>7731</v>
      </c>
      <c r="BN3586" s="97" t="s">
        <v>1342</v>
      </c>
      <c r="BO3586" s="97" t="s">
        <v>1497</v>
      </c>
      <c r="BU3586" s="97" t="s">
        <v>7731</v>
      </c>
      <c r="BV3586" s="97" t="s">
        <v>1342</v>
      </c>
      <c r="BW3586" s="97" t="s">
        <v>1497</v>
      </c>
    </row>
    <row r="3587" spans="51:75" x14ac:dyDescent="0.3">
      <c r="AY3587" s="124" t="e">
        <f>VLOOKUP(C3587,#REF!, 2,FALSE)</f>
        <v>#REF!</v>
      </c>
      <c r="BM3587" s="97" t="s">
        <v>7732</v>
      </c>
      <c r="BN3587" s="97" t="s">
        <v>862</v>
      </c>
      <c r="BO3587" s="97" t="s">
        <v>7733</v>
      </c>
      <c r="BU3587" s="97" t="s">
        <v>7732</v>
      </c>
      <c r="BV3587" s="97" t="s">
        <v>862</v>
      </c>
      <c r="BW3587" s="97" t="s">
        <v>7733</v>
      </c>
    </row>
    <row r="3588" spans="51:75" x14ac:dyDescent="0.3">
      <c r="AY3588" s="124" t="e">
        <f>VLOOKUP(C3588,#REF!, 2,FALSE)</f>
        <v>#REF!</v>
      </c>
      <c r="BM3588" s="97" t="s">
        <v>1365</v>
      </c>
      <c r="BN3588" s="97" t="s">
        <v>862</v>
      </c>
      <c r="BO3588" s="97" t="s">
        <v>3833</v>
      </c>
      <c r="BU3588" s="97" t="s">
        <v>1365</v>
      </c>
      <c r="BV3588" s="97" t="s">
        <v>862</v>
      </c>
      <c r="BW3588" s="97" t="s">
        <v>3833</v>
      </c>
    </row>
    <row r="3589" spans="51:75" x14ac:dyDescent="0.3">
      <c r="AY3589" s="124" t="e">
        <f>VLOOKUP(C3589,#REF!, 2,FALSE)</f>
        <v>#REF!</v>
      </c>
      <c r="BM3589" s="97" t="s">
        <v>7734</v>
      </c>
      <c r="BN3589" s="97" t="s">
        <v>3191</v>
      </c>
      <c r="BO3589" s="97" t="s">
        <v>6286</v>
      </c>
      <c r="BU3589" s="97" t="s">
        <v>7734</v>
      </c>
      <c r="BV3589" s="97" t="s">
        <v>3191</v>
      </c>
      <c r="BW3589" s="97" t="s">
        <v>6286</v>
      </c>
    </row>
    <row r="3590" spans="51:75" x14ac:dyDescent="0.3">
      <c r="AY3590" s="124" t="e">
        <f>VLOOKUP(C3590,#REF!, 2,FALSE)</f>
        <v>#REF!</v>
      </c>
      <c r="BM3590" s="97" t="s">
        <v>7735</v>
      </c>
      <c r="BN3590" s="97" t="s">
        <v>1342</v>
      </c>
      <c r="BO3590" s="97" t="s">
        <v>6000</v>
      </c>
      <c r="BU3590" s="97" t="s">
        <v>7735</v>
      </c>
      <c r="BV3590" s="97" t="s">
        <v>1342</v>
      </c>
      <c r="BW3590" s="97" t="s">
        <v>6000</v>
      </c>
    </row>
    <row r="3591" spans="51:75" x14ac:dyDescent="0.3">
      <c r="AY3591" s="124" t="e">
        <f>VLOOKUP(C3591,#REF!, 2,FALSE)</f>
        <v>#REF!</v>
      </c>
      <c r="BM3591" s="97" t="s">
        <v>7736</v>
      </c>
      <c r="BN3591" s="97" t="s">
        <v>626</v>
      </c>
      <c r="BO3591" s="97" t="s">
        <v>4806</v>
      </c>
      <c r="BU3591" s="97" t="s">
        <v>7736</v>
      </c>
      <c r="BV3591" s="97" t="s">
        <v>626</v>
      </c>
      <c r="BW3591" s="97" t="s">
        <v>4806</v>
      </c>
    </row>
    <row r="3592" spans="51:75" x14ac:dyDescent="0.3">
      <c r="AY3592" s="124" t="e">
        <f>VLOOKUP(C3592,#REF!, 2,FALSE)</f>
        <v>#REF!</v>
      </c>
      <c r="BM3592" s="97" t="s">
        <v>7737</v>
      </c>
      <c r="BN3592" s="97" t="s">
        <v>1342</v>
      </c>
      <c r="BO3592" s="97" t="s">
        <v>7739</v>
      </c>
      <c r="BU3592" s="97" t="s">
        <v>7737</v>
      </c>
      <c r="BV3592" s="97" t="s">
        <v>1342</v>
      </c>
      <c r="BW3592" s="97" t="s">
        <v>7739</v>
      </c>
    </row>
    <row r="3593" spans="51:75" x14ac:dyDescent="0.3">
      <c r="AY3593" s="124" t="e">
        <f>VLOOKUP(C3593,#REF!, 2,FALSE)</f>
        <v>#REF!</v>
      </c>
      <c r="BM3593" s="97" t="s">
        <v>7740</v>
      </c>
      <c r="BN3593" s="97" t="s">
        <v>1342</v>
      </c>
      <c r="BO3593" s="97" t="s">
        <v>3373</v>
      </c>
      <c r="BU3593" s="97" t="s">
        <v>7740</v>
      </c>
      <c r="BV3593" s="97" t="s">
        <v>1342</v>
      </c>
      <c r="BW3593" s="97" t="s">
        <v>3373</v>
      </c>
    </row>
    <row r="3594" spans="51:75" x14ac:dyDescent="0.3">
      <c r="AY3594" s="124" t="e">
        <f>VLOOKUP(C3594,#REF!, 2,FALSE)</f>
        <v>#REF!</v>
      </c>
      <c r="BM3594" s="97" t="s">
        <v>1366</v>
      </c>
      <c r="BN3594" s="97" t="s">
        <v>626</v>
      </c>
      <c r="BO3594" s="97" t="s">
        <v>7741</v>
      </c>
      <c r="BU3594" s="97" t="s">
        <v>1366</v>
      </c>
      <c r="BV3594" s="97" t="s">
        <v>626</v>
      </c>
      <c r="BW3594" s="97" t="s">
        <v>7741</v>
      </c>
    </row>
    <row r="3595" spans="51:75" x14ac:dyDescent="0.3">
      <c r="AY3595" s="124" t="e">
        <f>VLOOKUP(C3595,#REF!, 2,FALSE)</f>
        <v>#REF!</v>
      </c>
      <c r="BM3595" s="97" t="s">
        <v>7742</v>
      </c>
      <c r="BN3595" s="97" t="s">
        <v>849</v>
      </c>
      <c r="BO3595" s="97" t="s">
        <v>5953</v>
      </c>
      <c r="BU3595" s="97" t="s">
        <v>7742</v>
      </c>
      <c r="BV3595" s="97" t="s">
        <v>849</v>
      </c>
      <c r="BW3595" s="97" t="s">
        <v>5953</v>
      </c>
    </row>
    <row r="3596" spans="51:75" x14ac:dyDescent="0.3">
      <c r="AY3596" s="124" t="e">
        <f>VLOOKUP(C3596,#REF!, 2,FALSE)</f>
        <v>#REF!</v>
      </c>
      <c r="BM3596" s="97" t="s">
        <v>7743</v>
      </c>
      <c r="BN3596" s="97" t="s">
        <v>700</v>
      </c>
      <c r="BO3596" s="97" t="s">
        <v>7744</v>
      </c>
      <c r="BU3596" s="97" t="s">
        <v>7743</v>
      </c>
      <c r="BV3596" s="97" t="s">
        <v>700</v>
      </c>
      <c r="BW3596" s="97" t="s">
        <v>7744</v>
      </c>
    </row>
    <row r="3597" spans="51:75" x14ac:dyDescent="0.3">
      <c r="AY3597" s="124" t="e">
        <f>VLOOKUP(C3597,#REF!, 2,FALSE)</f>
        <v>#REF!</v>
      </c>
      <c r="BM3597" s="97" t="s">
        <v>7745</v>
      </c>
      <c r="BN3597" s="97" t="s">
        <v>3043</v>
      </c>
      <c r="BO3597" s="97" t="s">
        <v>846</v>
      </c>
      <c r="BU3597" s="97" t="s">
        <v>7745</v>
      </c>
      <c r="BV3597" s="97" t="s">
        <v>3043</v>
      </c>
      <c r="BW3597" s="97" t="s">
        <v>846</v>
      </c>
    </row>
    <row r="3598" spans="51:75" x14ac:dyDescent="0.3">
      <c r="AY3598" s="124" t="e">
        <f>VLOOKUP(C3598,#REF!, 2,FALSE)</f>
        <v>#REF!</v>
      </c>
      <c r="BM3598" s="97" t="s">
        <v>1367</v>
      </c>
      <c r="BN3598" s="97" t="s">
        <v>1342</v>
      </c>
      <c r="BO3598" s="97" t="s">
        <v>6581</v>
      </c>
      <c r="BU3598" s="97" t="s">
        <v>1367</v>
      </c>
      <c r="BV3598" s="97" t="s">
        <v>1342</v>
      </c>
      <c r="BW3598" s="97" t="s">
        <v>6581</v>
      </c>
    </row>
    <row r="3599" spans="51:75" x14ac:dyDescent="0.3">
      <c r="AY3599" s="124" t="e">
        <f>VLOOKUP(C3599,#REF!, 2,FALSE)</f>
        <v>#REF!</v>
      </c>
      <c r="BM3599" s="97" t="s">
        <v>7746</v>
      </c>
      <c r="BN3599" s="97" t="s">
        <v>862</v>
      </c>
      <c r="BO3599" s="97" t="s">
        <v>6779</v>
      </c>
      <c r="BU3599" s="97" t="s">
        <v>7746</v>
      </c>
      <c r="BV3599" s="97" t="s">
        <v>862</v>
      </c>
      <c r="BW3599" s="97" t="s">
        <v>6779</v>
      </c>
    </row>
    <row r="3600" spans="51:75" x14ac:dyDescent="0.3">
      <c r="AY3600" s="124" t="e">
        <f>VLOOKUP(C3600,#REF!, 2,FALSE)</f>
        <v>#REF!</v>
      </c>
      <c r="BM3600" s="97" t="s">
        <v>7747</v>
      </c>
      <c r="BN3600" s="97" t="s">
        <v>667</v>
      </c>
      <c r="BO3600" s="97" t="s">
        <v>7748</v>
      </c>
      <c r="BU3600" s="97" t="s">
        <v>7747</v>
      </c>
      <c r="BV3600" s="97" t="s">
        <v>667</v>
      </c>
      <c r="BW3600" s="97" t="s">
        <v>7748</v>
      </c>
    </row>
    <row r="3601" spans="51:75" x14ac:dyDescent="0.3">
      <c r="AY3601" s="124" t="e">
        <f>VLOOKUP(C3601,#REF!, 2,FALSE)</f>
        <v>#REF!</v>
      </c>
      <c r="BM3601" s="97" t="s">
        <v>7749</v>
      </c>
      <c r="BN3601" s="97" t="s">
        <v>3191</v>
      </c>
      <c r="BO3601" s="97" t="s">
        <v>1678</v>
      </c>
      <c r="BU3601" s="97" t="s">
        <v>7749</v>
      </c>
      <c r="BV3601" s="97" t="s">
        <v>3191</v>
      </c>
      <c r="BW3601" s="97" t="s">
        <v>1678</v>
      </c>
    </row>
    <row r="3602" spans="51:75" x14ac:dyDescent="0.3">
      <c r="AY3602" s="124" t="e">
        <f>VLOOKUP(C3602,#REF!, 2,FALSE)</f>
        <v>#REF!</v>
      </c>
      <c r="BM3602" s="97" t="s">
        <v>7750</v>
      </c>
      <c r="BN3602" s="97" t="s">
        <v>1139</v>
      </c>
      <c r="BO3602" s="97" t="s">
        <v>7751</v>
      </c>
      <c r="BU3602" s="97" t="s">
        <v>7750</v>
      </c>
      <c r="BV3602" s="97" t="s">
        <v>1139</v>
      </c>
      <c r="BW3602" s="97" t="s">
        <v>7751</v>
      </c>
    </row>
    <row r="3603" spans="51:75" x14ac:dyDescent="0.3">
      <c r="AY3603" s="124" t="e">
        <f>VLOOKUP(C3603,#REF!, 2,FALSE)</f>
        <v>#REF!</v>
      </c>
      <c r="BM3603" s="97" t="s">
        <v>7752</v>
      </c>
      <c r="BN3603" s="97" t="s">
        <v>2979</v>
      </c>
      <c r="BO3603" s="97" t="s">
        <v>7753</v>
      </c>
      <c r="BU3603" s="97" t="s">
        <v>7752</v>
      </c>
      <c r="BV3603" s="97" t="s">
        <v>2979</v>
      </c>
      <c r="BW3603" s="97" t="s">
        <v>7753</v>
      </c>
    </row>
    <row r="3604" spans="51:75" x14ac:dyDescent="0.3">
      <c r="AY3604" s="124" t="e">
        <f>VLOOKUP(C3604,#REF!, 2,FALSE)</f>
        <v>#REF!</v>
      </c>
      <c r="BM3604" s="97" t="s">
        <v>7754</v>
      </c>
      <c r="BN3604" s="97" t="s">
        <v>1342</v>
      </c>
      <c r="BO3604" s="97" t="s">
        <v>770</v>
      </c>
      <c r="BU3604" s="97" t="s">
        <v>7754</v>
      </c>
      <c r="BV3604" s="97" t="s">
        <v>1342</v>
      </c>
      <c r="BW3604" s="97" t="s">
        <v>770</v>
      </c>
    </row>
    <row r="3605" spans="51:75" x14ac:dyDescent="0.3">
      <c r="AY3605" s="124" t="e">
        <f>VLOOKUP(C3605,#REF!, 2,FALSE)</f>
        <v>#REF!</v>
      </c>
      <c r="BM3605" s="97" t="s">
        <v>7755</v>
      </c>
      <c r="BN3605" s="97" t="s">
        <v>1139</v>
      </c>
      <c r="BO3605" s="97" t="s">
        <v>7756</v>
      </c>
      <c r="BU3605" s="97" t="s">
        <v>7755</v>
      </c>
      <c r="BV3605" s="97" t="s">
        <v>1139</v>
      </c>
      <c r="BW3605" s="97" t="s">
        <v>7756</v>
      </c>
    </row>
    <row r="3606" spans="51:75" x14ac:dyDescent="0.3">
      <c r="AY3606" s="124" t="e">
        <f>VLOOKUP(C3606,#REF!, 2,FALSE)</f>
        <v>#REF!</v>
      </c>
      <c r="BM3606" s="97" t="s">
        <v>7757</v>
      </c>
      <c r="BN3606" s="97" t="s">
        <v>1272</v>
      </c>
      <c r="BO3606" s="97" t="s">
        <v>1604</v>
      </c>
      <c r="BU3606" s="97" t="s">
        <v>7757</v>
      </c>
      <c r="BV3606" s="97" t="s">
        <v>1272</v>
      </c>
      <c r="BW3606" s="97" t="s">
        <v>1604</v>
      </c>
    </row>
    <row r="3607" spans="51:75" x14ac:dyDescent="0.3">
      <c r="AY3607" s="124" t="e">
        <f>VLOOKUP(C3607,#REF!, 2,FALSE)</f>
        <v>#REF!</v>
      </c>
      <c r="BM3607" s="97" t="s">
        <v>7758</v>
      </c>
      <c r="BN3607" s="97" t="s">
        <v>625</v>
      </c>
      <c r="BO3607" s="97" t="s">
        <v>7759</v>
      </c>
      <c r="BU3607" s="97" t="s">
        <v>7758</v>
      </c>
      <c r="BV3607" s="97" t="s">
        <v>625</v>
      </c>
      <c r="BW3607" s="97" t="s">
        <v>7759</v>
      </c>
    </row>
    <row r="3608" spans="51:75" x14ac:dyDescent="0.3">
      <c r="AY3608" s="124" t="e">
        <f>VLOOKUP(C3608,#REF!, 2,FALSE)</f>
        <v>#REF!</v>
      </c>
      <c r="BM3608" s="97" t="s">
        <v>7760</v>
      </c>
      <c r="BN3608" s="97" t="s">
        <v>3191</v>
      </c>
      <c r="BO3608" s="97" t="s">
        <v>7761</v>
      </c>
      <c r="BU3608" s="97" t="s">
        <v>7760</v>
      </c>
      <c r="BV3608" s="97" t="s">
        <v>3191</v>
      </c>
      <c r="BW3608" s="97" t="s">
        <v>7761</v>
      </c>
    </row>
    <row r="3609" spans="51:75" x14ac:dyDescent="0.3">
      <c r="AY3609" s="124" t="e">
        <f>VLOOKUP(C3609,#REF!, 2,FALSE)</f>
        <v>#REF!</v>
      </c>
      <c r="BM3609" s="97" t="s">
        <v>7762</v>
      </c>
      <c r="BN3609" s="97" t="s">
        <v>3237</v>
      </c>
      <c r="BO3609" s="97" t="s">
        <v>2983</v>
      </c>
      <c r="BU3609" s="97" t="s">
        <v>7762</v>
      </c>
      <c r="BV3609" s="97" t="s">
        <v>3237</v>
      </c>
      <c r="BW3609" s="97" t="s">
        <v>2983</v>
      </c>
    </row>
    <row r="3610" spans="51:75" x14ac:dyDescent="0.3">
      <c r="AY3610" s="124" t="e">
        <f>VLOOKUP(C3610,#REF!, 2,FALSE)</f>
        <v>#REF!</v>
      </c>
      <c r="BM3610" s="97" t="s">
        <v>7763</v>
      </c>
      <c r="BN3610" s="97" t="s">
        <v>1139</v>
      </c>
      <c r="BO3610" s="97" t="s">
        <v>7764</v>
      </c>
      <c r="BU3610" s="97" t="s">
        <v>7763</v>
      </c>
      <c r="BV3610" s="97" t="s">
        <v>1139</v>
      </c>
      <c r="BW3610" s="97" t="s">
        <v>7764</v>
      </c>
    </row>
    <row r="3611" spans="51:75" x14ac:dyDescent="0.3">
      <c r="AY3611" s="124" t="e">
        <f>VLOOKUP(C3611,#REF!, 2,FALSE)</f>
        <v>#REF!</v>
      </c>
      <c r="BM3611" s="97" t="s">
        <v>7765</v>
      </c>
      <c r="BN3611" s="97" t="s">
        <v>1342</v>
      </c>
      <c r="BO3611" s="97" t="s">
        <v>7766</v>
      </c>
      <c r="BU3611" s="97" t="s">
        <v>7765</v>
      </c>
      <c r="BV3611" s="97" t="s">
        <v>1342</v>
      </c>
      <c r="BW3611" s="97" t="s">
        <v>7766</v>
      </c>
    </row>
    <row r="3612" spans="51:75" x14ac:dyDescent="0.3">
      <c r="AY3612" s="124" t="e">
        <f>VLOOKUP(C3612,#REF!, 2,FALSE)</f>
        <v>#REF!</v>
      </c>
      <c r="BM3612" s="97" t="s">
        <v>7767</v>
      </c>
      <c r="BN3612" s="97" t="s">
        <v>628</v>
      </c>
      <c r="BO3612" s="97" t="s">
        <v>7768</v>
      </c>
      <c r="BU3612" s="97" t="s">
        <v>7767</v>
      </c>
      <c r="BV3612" s="97" t="s">
        <v>628</v>
      </c>
      <c r="BW3612" s="97" t="s">
        <v>7768</v>
      </c>
    </row>
    <row r="3613" spans="51:75" x14ac:dyDescent="0.3">
      <c r="AY3613" s="124" t="e">
        <f>VLOOKUP(C3613,#REF!, 2,FALSE)</f>
        <v>#REF!</v>
      </c>
      <c r="BM3613" s="97" t="s">
        <v>7769</v>
      </c>
      <c r="BN3613" s="97" t="s">
        <v>2979</v>
      </c>
      <c r="BO3613" s="97" t="s">
        <v>1595</v>
      </c>
      <c r="BU3613" s="97" t="s">
        <v>7769</v>
      </c>
      <c r="BV3613" s="97" t="s">
        <v>2979</v>
      </c>
      <c r="BW3613" s="97" t="s">
        <v>1595</v>
      </c>
    </row>
    <row r="3614" spans="51:75" x14ac:dyDescent="0.3">
      <c r="AY3614" s="124" t="e">
        <f>VLOOKUP(C3614,#REF!, 2,FALSE)</f>
        <v>#REF!</v>
      </c>
      <c r="BM3614" s="97" t="s">
        <v>7770</v>
      </c>
      <c r="BN3614" s="97" t="s">
        <v>625</v>
      </c>
      <c r="BO3614" s="97" t="s">
        <v>7772</v>
      </c>
      <c r="BU3614" s="97" t="s">
        <v>7770</v>
      </c>
      <c r="BV3614" s="97" t="s">
        <v>625</v>
      </c>
      <c r="BW3614" s="97" t="s">
        <v>7772</v>
      </c>
    </row>
    <row r="3615" spans="51:75" x14ac:dyDescent="0.3">
      <c r="AY3615" s="124" t="e">
        <f>VLOOKUP(C3615,#REF!, 2,FALSE)</f>
        <v>#REF!</v>
      </c>
      <c r="BM3615" s="97" t="s">
        <v>7773</v>
      </c>
      <c r="BN3615" s="97" t="s">
        <v>3191</v>
      </c>
      <c r="BO3615" s="97" t="s">
        <v>7774</v>
      </c>
      <c r="BU3615" s="97" t="s">
        <v>7773</v>
      </c>
      <c r="BV3615" s="97" t="s">
        <v>3191</v>
      </c>
      <c r="BW3615" s="97" t="s">
        <v>7774</v>
      </c>
    </row>
    <row r="3616" spans="51:75" x14ac:dyDescent="0.3">
      <c r="AY3616" s="124" t="e">
        <f>VLOOKUP(C3616,#REF!, 2,FALSE)</f>
        <v>#REF!</v>
      </c>
      <c r="BM3616" s="97" t="s">
        <v>7775</v>
      </c>
      <c r="BN3616" s="97" t="s">
        <v>628</v>
      </c>
      <c r="BO3616" s="97" t="s">
        <v>7776</v>
      </c>
      <c r="BU3616" s="97" t="s">
        <v>7775</v>
      </c>
      <c r="BV3616" s="97" t="s">
        <v>628</v>
      </c>
      <c r="BW3616" s="97" t="s">
        <v>7776</v>
      </c>
    </row>
    <row r="3617" spans="51:75" x14ac:dyDescent="0.3">
      <c r="AY3617" s="124" t="e">
        <f>VLOOKUP(C3617,#REF!, 2,FALSE)</f>
        <v>#REF!</v>
      </c>
      <c r="BM3617" s="97" t="s">
        <v>7777</v>
      </c>
      <c r="BN3617" s="97" t="s">
        <v>3191</v>
      </c>
      <c r="BO3617" s="97" t="s">
        <v>7778</v>
      </c>
      <c r="BU3617" s="97" t="s">
        <v>7777</v>
      </c>
      <c r="BV3617" s="97" t="s">
        <v>3191</v>
      </c>
      <c r="BW3617" s="97" t="s">
        <v>7778</v>
      </c>
    </row>
    <row r="3618" spans="51:75" x14ac:dyDescent="0.3">
      <c r="AY3618" s="124" t="e">
        <f>VLOOKUP(C3618,#REF!, 2,FALSE)</f>
        <v>#REF!</v>
      </c>
      <c r="BM3618" s="97" t="s">
        <v>7779</v>
      </c>
      <c r="BN3618" s="97" t="s">
        <v>862</v>
      </c>
      <c r="BO3618" s="97" t="s">
        <v>7780</v>
      </c>
      <c r="BU3618" s="97" t="s">
        <v>7779</v>
      </c>
      <c r="BV3618" s="97" t="s">
        <v>862</v>
      </c>
      <c r="BW3618" s="97" t="s">
        <v>7780</v>
      </c>
    </row>
    <row r="3619" spans="51:75" x14ac:dyDescent="0.3">
      <c r="AY3619" s="124" t="e">
        <f>VLOOKUP(C3619,#REF!, 2,FALSE)</f>
        <v>#REF!</v>
      </c>
      <c r="BM3619" s="97" t="s">
        <v>7781</v>
      </c>
      <c r="BN3619" s="97" t="s">
        <v>719</v>
      </c>
      <c r="BO3619" s="97" t="s">
        <v>7782</v>
      </c>
      <c r="BU3619" s="97" t="s">
        <v>7781</v>
      </c>
      <c r="BV3619" s="97" t="s">
        <v>719</v>
      </c>
      <c r="BW3619" s="97" t="s">
        <v>7782</v>
      </c>
    </row>
    <row r="3620" spans="51:75" x14ac:dyDescent="0.3">
      <c r="AY3620" s="124" t="e">
        <f>VLOOKUP(C3620,#REF!, 2,FALSE)</f>
        <v>#REF!</v>
      </c>
      <c r="BM3620" s="97" t="s">
        <v>7783</v>
      </c>
      <c r="BN3620" s="97" t="s">
        <v>3191</v>
      </c>
      <c r="BO3620" s="97" t="s">
        <v>7784</v>
      </c>
      <c r="BU3620" s="97" t="s">
        <v>7783</v>
      </c>
      <c r="BV3620" s="97" t="s">
        <v>3191</v>
      </c>
      <c r="BW3620" s="97" t="s">
        <v>7784</v>
      </c>
    </row>
    <row r="3621" spans="51:75" x14ac:dyDescent="0.3">
      <c r="AY3621" s="124" t="e">
        <f>VLOOKUP(C3621,#REF!, 2,FALSE)</f>
        <v>#REF!</v>
      </c>
      <c r="BM3621" s="97" t="s">
        <v>1368</v>
      </c>
      <c r="BN3621" s="97" t="s">
        <v>3191</v>
      </c>
      <c r="BO3621" s="97" t="s">
        <v>1331</v>
      </c>
      <c r="BU3621" s="97" t="s">
        <v>1368</v>
      </c>
      <c r="BV3621" s="97" t="s">
        <v>3191</v>
      </c>
      <c r="BW3621" s="97" t="s">
        <v>1331</v>
      </c>
    </row>
    <row r="3622" spans="51:75" x14ac:dyDescent="0.3">
      <c r="AY3622" s="124" t="e">
        <f>VLOOKUP(C3622,#REF!, 2,FALSE)</f>
        <v>#REF!</v>
      </c>
      <c r="BM3622" s="97" t="s">
        <v>1369</v>
      </c>
      <c r="BN3622" s="97" t="s">
        <v>3191</v>
      </c>
      <c r="BO3622" s="97" t="s">
        <v>4458</v>
      </c>
      <c r="BU3622" s="97" t="s">
        <v>1369</v>
      </c>
      <c r="BV3622" s="97" t="s">
        <v>3191</v>
      </c>
      <c r="BW3622" s="97" t="s">
        <v>4458</v>
      </c>
    </row>
    <row r="3623" spans="51:75" x14ac:dyDescent="0.3">
      <c r="AY3623" s="124" t="e">
        <f>VLOOKUP(C3623,#REF!, 2,FALSE)</f>
        <v>#REF!</v>
      </c>
      <c r="BM3623" s="97" t="s">
        <v>1370</v>
      </c>
      <c r="BN3623" s="97" t="s">
        <v>862</v>
      </c>
      <c r="BO3623" s="97" t="s">
        <v>1837</v>
      </c>
      <c r="BU3623" s="97" t="s">
        <v>1370</v>
      </c>
      <c r="BV3623" s="97" t="s">
        <v>862</v>
      </c>
      <c r="BW3623" s="97" t="s">
        <v>1837</v>
      </c>
    </row>
    <row r="3624" spans="51:75" x14ac:dyDescent="0.3">
      <c r="AY3624" s="124" t="e">
        <f>VLOOKUP(C3624,#REF!, 2,FALSE)</f>
        <v>#REF!</v>
      </c>
      <c r="BM3624" s="97" t="s">
        <v>7785</v>
      </c>
      <c r="BN3624" s="97" t="s">
        <v>775</v>
      </c>
      <c r="BO3624" s="97" t="s">
        <v>1785</v>
      </c>
      <c r="BU3624" s="97" t="s">
        <v>7785</v>
      </c>
      <c r="BV3624" s="97" t="s">
        <v>775</v>
      </c>
      <c r="BW3624" s="97" t="s">
        <v>1785</v>
      </c>
    </row>
    <row r="3625" spans="51:75" x14ac:dyDescent="0.3">
      <c r="AY3625" s="124" t="e">
        <f>VLOOKUP(C3625,#REF!, 2,FALSE)</f>
        <v>#REF!</v>
      </c>
      <c r="BM3625" s="97" t="s">
        <v>1371</v>
      </c>
      <c r="BN3625" s="97" t="s">
        <v>3191</v>
      </c>
      <c r="BO3625" s="97" t="s">
        <v>1137</v>
      </c>
      <c r="BU3625" s="97" t="s">
        <v>1371</v>
      </c>
      <c r="BV3625" s="97" t="s">
        <v>3191</v>
      </c>
      <c r="BW3625" s="97" t="s">
        <v>1137</v>
      </c>
    </row>
    <row r="3626" spans="51:75" x14ac:dyDescent="0.3">
      <c r="AY3626" s="124" t="e">
        <f>VLOOKUP(C3626,#REF!, 2,FALSE)</f>
        <v>#REF!</v>
      </c>
      <c r="BM3626" s="97" t="s">
        <v>7787</v>
      </c>
      <c r="BN3626" s="97" t="s">
        <v>780</v>
      </c>
      <c r="BO3626" s="97" t="s">
        <v>4965</v>
      </c>
      <c r="BU3626" s="97" t="s">
        <v>7787</v>
      </c>
      <c r="BV3626" s="97" t="s">
        <v>780</v>
      </c>
      <c r="BW3626" s="97" t="s">
        <v>4965</v>
      </c>
    </row>
    <row r="3627" spans="51:75" x14ac:dyDescent="0.3">
      <c r="AY3627" s="124" t="e">
        <f>VLOOKUP(C3627,#REF!, 2,FALSE)</f>
        <v>#REF!</v>
      </c>
      <c r="BM3627" s="97" t="s">
        <v>7789</v>
      </c>
      <c r="BN3627" s="97" t="s">
        <v>862</v>
      </c>
      <c r="BO3627" s="97" t="s">
        <v>1611</v>
      </c>
      <c r="BU3627" s="97" t="s">
        <v>7789</v>
      </c>
      <c r="BV3627" s="97" t="s">
        <v>862</v>
      </c>
      <c r="BW3627" s="97" t="s">
        <v>1611</v>
      </c>
    </row>
    <row r="3628" spans="51:75" x14ac:dyDescent="0.3">
      <c r="AY3628" s="124" t="e">
        <f>VLOOKUP(C3628,#REF!, 2,FALSE)</f>
        <v>#REF!</v>
      </c>
      <c r="BM3628" s="97" t="s">
        <v>7790</v>
      </c>
      <c r="BN3628" s="97" t="s">
        <v>940</v>
      </c>
      <c r="BO3628" s="97" t="s">
        <v>3736</v>
      </c>
      <c r="BU3628" s="97" t="s">
        <v>7790</v>
      </c>
      <c r="BV3628" s="97" t="s">
        <v>940</v>
      </c>
      <c r="BW3628" s="97" t="s">
        <v>3736</v>
      </c>
    </row>
    <row r="3629" spans="51:75" x14ac:dyDescent="0.3">
      <c r="AY3629" s="124" t="e">
        <f>VLOOKUP(C3629,#REF!, 2,FALSE)</f>
        <v>#REF!</v>
      </c>
      <c r="BM3629" s="97" t="s">
        <v>7791</v>
      </c>
      <c r="BN3629" s="97" t="s">
        <v>852</v>
      </c>
      <c r="BO3629" s="97" t="s">
        <v>2054</v>
      </c>
      <c r="BU3629" s="97" t="s">
        <v>7791</v>
      </c>
      <c r="BV3629" s="97" t="s">
        <v>852</v>
      </c>
      <c r="BW3629" s="97" t="s">
        <v>2054</v>
      </c>
    </row>
    <row r="3630" spans="51:75" x14ac:dyDescent="0.3">
      <c r="AY3630" s="124" t="e">
        <f>VLOOKUP(C3630,#REF!, 2,FALSE)</f>
        <v>#REF!</v>
      </c>
      <c r="BM3630" s="97" t="s">
        <v>7792</v>
      </c>
      <c r="BN3630" s="97" t="s">
        <v>637</v>
      </c>
      <c r="BO3630" s="97" t="s">
        <v>7794</v>
      </c>
      <c r="BU3630" s="97" t="s">
        <v>7792</v>
      </c>
      <c r="BV3630" s="97" t="s">
        <v>637</v>
      </c>
      <c r="BW3630" s="97" t="s">
        <v>7794</v>
      </c>
    </row>
    <row r="3631" spans="51:75" x14ac:dyDescent="0.3">
      <c r="AY3631" s="124" t="e">
        <f>VLOOKUP(C3631,#REF!, 2,FALSE)</f>
        <v>#REF!</v>
      </c>
      <c r="BM3631" s="97" t="s">
        <v>7795</v>
      </c>
      <c r="BN3631" s="97" t="s">
        <v>778</v>
      </c>
      <c r="BO3631" s="97" t="s">
        <v>7797</v>
      </c>
      <c r="BU3631" s="97" t="s">
        <v>7795</v>
      </c>
      <c r="BV3631" s="97" t="s">
        <v>778</v>
      </c>
      <c r="BW3631" s="97" t="s">
        <v>7797</v>
      </c>
    </row>
    <row r="3632" spans="51:75" x14ac:dyDescent="0.3">
      <c r="AY3632" s="124" t="e">
        <f>VLOOKUP(C3632,#REF!, 2,FALSE)</f>
        <v>#REF!</v>
      </c>
      <c r="BM3632" s="97" t="s">
        <v>7798</v>
      </c>
      <c r="BN3632" s="97" t="s">
        <v>636</v>
      </c>
      <c r="BO3632" s="97" t="s">
        <v>7799</v>
      </c>
      <c r="BU3632" s="97" t="s">
        <v>7798</v>
      </c>
      <c r="BV3632" s="97" t="s">
        <v>636</v>
      </c>
      <c r="BW3632" s="97" t="s">
        <v>7799</v>
      </c>
    </row>
    <row r="3633" spans="51:75" x14ac:dyDescent="0.3">
      <c r="AY3633" s="124" t="e">
        <f>VLOOKUP(C3633,#REF!, 2,FALSE)</f>
        <v>#REF!</v>
      </c>
      <c r="BM3633" s="97" t="s">
        <v>7800</v>
      </c>
      <c r="BN3633" s="97" t="s">
        <v>862</v>
      </c>
      <c r="BO3633" s="97" t="s">
        <v>7596</v>
      </c>
      <c r="BU3633" s="97" t="s">
        <v>7800</v>
      </c>
      <c r="BV3633" s="97" t="s">
        <v>862</v>
      </c>
      <c r="BW3633" s="97" t="s">
        <v>7596</v>
      </c>
    </row>
    <row r="3634" spans="51:75" x14ac:dyDescent="0.3">
      <c r="AY3634" s="124" t="e">
        <f>VLOOKUP(C3634,#REF!, 2,FALSE)</f>
        <v>#REF!</v>
      </c>
      <c r="BM3634" s="97" t="s">
        <v>7802</v>
      </c>
      <c r="BN3634" s="97" t="s">
        <v>2983</v>
      </c>
      <c r="BO3634" s="97" t="s">
        <v>2983</v>
      </c>
      <c r="BU3634" s="97" t="s">
        <v>7802</v>
      </c>
      <c r="BV3634" s="97" t="s">
        <v>2983</v>
      </c>
      <c r="BW3634" s="97" t="s">
        <v>2983</v>
      </c>
    </row>
    <row r="3635" spans="51:75" x14ac:dyDescent="0.3">
      <c r="AY3635" s="124" t="e">
        <f>VLOOKUP(C3635,#REF!, 2,FALSE)</f>
        <v>#REF!</v>
      </c>
      <c r="BM3635" s="97" t="s">
        <v>7805</v>
      </c>
      <c r="BN3635" s="97" t="s">
        <v>862</v>
      </c>
      <c r="BO3635" s="97" t="s">
        <v>2788</v>
      </c>
      <c r="BU3635" s="97" t="s">
        <v>7805</v>
      </c>
      <c r="BV3635" s="97" t="s">
        <v>862</v>
      </c>
      <c r="BW3635" s="97" t="s">
        <v>2788</v>
      </c>
    </row>
    <row r="3636" spans="51:75" x14ac:dyDescent="0.3">
      <c r="AY3636" s="124" t="e">
        <f>VLOOKUP(C3636,#REF!, 2,FALSE)</f>
        <v>#REF!</v>
      </c>
      <c r="BM3636" s="97" t="s">
        <v>7807</v>
      </c>
      <c r="BN3636" s="97" t="s">
        <v>787</v>
      </c>
      <c r="BO3636" s="97" t="s">
        <v>1958</v>
      </c>
      <c r="BU3636" s="97" t="s">
        <v>7807</v>
      </c>
      <c r="BV3636" s="97" t="s">
        <v>787</v>
      </c>
      <c r="BW3636" s="97" t="s">
        <v>1958</v>
      </c>
    </row>
    <row r="3637" spans="51:75" x14ac:dyDescent="0.3">
      <c r="AY3637" s="124" t="e">
        <f>VLOOKUP(C3637,#REF!, 2,FALSE)</f>
        <v>#REF!</v>
      </c>
      <c r="BM3637" s="97" t="s">
        <v>7808</v>
      </c>
      <c r="BN3637" s="97" t="s">
        <v>3191</v>
      </c>
      <c r="BO3637" s="97" t="s">
        <v>7809</v>
      </c>
      <c r="BU3637" s="97" t="s">
        <v>7808</v>
      </c>
      <c r="BV3637" s="97" t="s">
        <v>3191</v>
      </c>
      <c r="BW3637" s="97" t="s">
        <v>7809</v>
      </c>
    </row>
    <row r="3638" spans="51:75" x14ac:dyDescent="0.3">
      <c r="AY3638" s="124" t="e">
        <f>VLOOKUP(C3638,#REF!, 2,FALSE)</f>
        <v>#REF!</v>
      </c>
      <c r="BM3638" s="97" t="s">
        <v>7810</v>
      </c>
      <c r="BN3638" s="97" t="s">
        <v>3003</v>
      </c>
      <c r="BO3638" s="97" t="s">
        <v>2983</v>
      </c>
      <c r="BU3638" s="97" t="s">
        <v>7810</v>
      </c>
      <c r="BV3638" s="97" t="s">
        <v>3003</v>
      </c>
      <c r="BW3638" s="97" t="s">
        <v>2983</v>
      </c>
    </row>
    <row r="3639" spans="51:75" x14ac:dyDescent="0.3">
      <c r="AY3639" s="124" t="e">
        <f>VLOOKUP(C3639,#REF!, 2,FALSE)</f>
        <v>#REF!</v>
      </c>
      <c r="BM3639" s="97" t="s">
        <v>7811</v>
      </c>
      <c r="BN3639" s="97" t="s">
        <v>994</v>
      </c>
      <c r="BO3639" s="97" t="s">
        <v>7812</v>
      </c>
      <c r="BU3639" s="97" t="s">
        <v>7811</v>
      </c>
      <c r="BV3639" s="97" t="s">
        <v>994</v>
      </c>
      <c r="BW3639" s="97" t="s">
        <v>7812</v>
      </c>
    </row>
    <row r="3640" spans="51:75" x14ac:dyDescent="0.3">
      <c r="AY3640" s="124" t="e">
        <f>VLOOKUP(C3640,#REF!, 2,FALSE)</f>
        <v>#REF!</v>
      </c>
      <c r="BM3640" s="97" t="s">
        <v>7813</v>
      </c>
      <c r="BN3640" s="97" t="s">
        <v>862</v>
      </c>
      <c r="BO3640" s="97" t="s">
        <v>4162</v>
      </c>
      <c r="BU3640" s="97" t="s">
        <v>7813</v>
      </c>
      <c r="BV3640" s="97" t="s">
        <v>862</v>
      </c>
      <c r="BW3640" s="97" t="s">
        <v>4162</v>
      </c>
    </row>
    <row r="3641" spans="51:75" x14ac:dyDescent="0.3">
      <c r="AY3641" s="124" t="e">
        <f>VLOOKUP(C3641,#REF!, 2,FALSE)</f>
        <v>#REF!</v>
      </c>
      <c r="BM3641" s="97" t="s">
        <v>7814</v>
      </c>
      <c r="BN3641" s="97" t="s">
        <v>3237</v>
      </c>
      <c r="BO3641" s="97" t="s">
        <v>7815</v>
      </c>
      <c r="BU3641" s="97" t="s">
        <v>7814</v>
      </c>
      <c r="BV3641" s="97" t="s">
        <v>3237</v>
      </c>
      <c r="BW3641" s="97" t="s">
        <v>7815</v>
      </c>
    </row>
    <row r="3642" spans="51:75" x14ac:dyDescent="0.3">
      <c r="AY3642" s="124" t="e">
        <f>VLOOKUP(C3642,#REF!, 2,FALSE)</f>
        <v>#REF!</v>
      </c>
      <c r="BM3642" s="97" t="s">
        <v>7816</v>
      </c>
      <c r="BN3642" s="97" t="s">
        <v>862</v>
      </c>
      <c r="BO3642" s="97" t="s">
        <v>1518</v>
      </c>
      <c r="BU3642" s="97" t="s">
        <v>7816</v>
      </c>
      <c r="BV3642" s="97" t="s">
        <v>862</v>
      </c>
      <c r="BW3642" s="97" t="s">
        <v>1518</v>
      </c>
    </row>
    <row r="3643" spans="51:75" x14ac:dyDescent="0.3">
      <c r="AY3643" s="124" t="e">
        <f>VLOOKUP(C3643,#REF!, 2,FALSE)</f>
        <v>#REF!</v>
      </c>
      <c r="BM3643" s="97" t="s">
        <v>7818</v>
      </c>
      <c r="BN3643" s="97" t="s">
        <v>862</v>
      </c>
      <c r="BO3643" s="97" t="s">
        <v>7819</v>
      </c>
      <c r="BU3643" s="97" t="s">
        <v>7818</v>
      </c>
      <c r="BV3643" s="97" t="s">
        <v>862</v>
      </c>
      <c r="BW3643" s="97" t="s">
        <v>7819</v>
      </c>
    </row>
    <row r="3644" spans="51:75" x14ac:dyDescent="0.3">
      <c r="AY3644" s="124" t="e">
        <f>VLOOKUP(C3644,#REF!, 2,FALSE)</f>
        <v>#REF!</v>
      </c>
      <c r="BM3644" s="97" t="s">
        <v>1372</v>
      </c>
      <c r="BN3644" s="97" t="s">
        <v>862</v>
      </c>
      <c r="BO3644" s="97" t="s">
        <v>2751</v>
      </c>
      <c r="BU3644" s="97" t="s">
        <v>1372</v>
      </c>
      <c r="BV3644" s="97" t="s">
        <v>862</v>
      </c>
      <c r="BW3644" s="97" t="s">
        <v>2751</v>
      </c>
    </row>
    <row r="3645" spans="51:75" x14ac:dyDescent="0.3">
      <c r="AY3645" s="124" t="e">
        <f>VLOOKUP(C3645,#REF!, 2,FALSE)</f>
        <v>#REF!</v>
      </c>
      <c r="BM3645" s="97" t="s">
        <v>7820</v>
      </c>
      <c r="BN3645" s="97" t="s">
        <v>3237</v>
      </c>
      <c r="BO3645" s="97" t="s">
        <v>3572</v>
      </c>
      <c r="BU3645" s="97" t="s">
        <v>7820</v>
      </c>
      <c r="BV3645" s="97" t="s">
        <v>3237</v>
      </c>
      <c r="BW3645" s="97" t="s">
        <v>3572</v>
      </c>
    </row>
    <row r="3646" spans="51:75" x14ac:dyDescent="0.3">
      <c r="AY3646" s="124" t="e">
        <f>VLOOKUP(C3646,#REF!, 2,FALSE)</f>
        <v>#REF!</v>
      </c>
      <c r="BM3646" s="97" t="s">
        <v>7821</v>
      </c>
      <c r="BN3646" s="97" t="s">
        <v>1342</v>
      </c>
      <c r="BO3646" s="97" t="s">
        <v>7822</v>
      </c>
      <c r="BU3646" s="97" t="s">
        <v>7821</v>
      </c>
      <c r="BV3646" s="97" t="s">
        <v>1342</v>
      </c>
      <c r="BW3646" s="97" t="s">
        <v>7822</v>
      </c>
    </row>
    <row r="3647" spans="51:75" x14ac:dyDescent="0.3">
      <c r="AY3647" s="124" t="e">
        <f>VLOOKUP(C3647,#REF!, 2,FALSE)</f>
        <v>#REF!</v>
      </c>
      <c r="BM3647" s="97" t="s">
        <v>7823</v>
      </c>
      <c r="BN3647" s="97" t="s">
        <v>3003</v>
      </c>
      <c r="BO3647" s="97" t="s">
        <v>2983</v>
      </c>
      <c r="BU3647" s="97" t="s">
        <v>7823</v>
      </c>
      <c r="BV3647" s="97" t="s">
        <v>3003</v>
      </c>
      <c r="BW3647" s="97" t="s">
        <v>2983</v>
      </c>
    </row>
    <row r="3648" spans="51:75" x14ac:dyDescent="0.3">
      <c r="AY3648" s="124" t="e">
        <f>VLOOKUP(C3648,#REF!, 2,FALSE)</f>
        <v>#REF!</v>
      </c>
      <c r="BM3648" s="97" t="s">
        <v>7824</v>
      </c>
      <c r="BN3648" s="97" t="s">
        <v>2979</v>
      </c>
      <c r="BO3648" s="97" t="s">
        <v>2260</v>
      </c>
      <c r="BU3648" s="97" t="s">
        <v>7824</v>
      </c>
      <c r="BV3648" s="97" t="s">
        <v>2979</v>
      </c>
      <c r="BW3648" s="97" t="s">
        <v>2260</v>
      </c>
    </row>
    <row r="3649" spans="51:75" x14ac:dyDescent="0.3">
      <c r="AY3649" s="124" t="e">
        <f>VLOOKUP(C3649,#REF!, 2,FALSE)</f>
        <v>#REF!</v>
      </c>
      <c r="BM3649" s="97" t="s">
        <v>7825</v>
      </c>
      <c r="BN3649" s="97" t="s">
        <v>3237</v>
      </c>
      <c r="BO3649" s="97" t="s">
        <v>2983</v>
      </c>
      <c r="BU3649" s="97" t="s">
        <v>7825</v>
      </c>
      <c r="BV3649" s="97" t="s">
        <v>3237</v>
      </c>
      <c r="BW3649" s="97" t="s">
        <v>2983</v>
      </c>
    </row>
    <row r="3650" spans="51:75" x14ac:dyDescent="0.3">
      <c r="AY3650" s="124" t="e">
        <f>VLOOKUP(C3650,#REF!, 2,FALSE)</f>
        <v>#REF!</v>
      </c>
      <c r="BM3650" s="97" t="s">
        <v>7826</v>
      </c>
      <c r="BN3650" s="97" t="s">
        <v>2979</v>
      </c>
      <c r="BO3650" s="97" t="s">
        <v>7827</v>
      </c>
      <c r="BU3650" s="97" t="s">
        <v>7826</v>
      </c>
      <c r="BV3650" s="97" t="s">
        <v>2979</v>
      </c>
      <c r="BW3650" s="97" t="s">
        <v>7827</v>
      </c>
    </row>
    <row r="3651" spans="51:75" x14ac:dyDescent="0.3">
      <c r="AY3651" s="124" t="e">
        <f>VLOOKUP(C3651,#REF!, 2,FALSE)</f>
        <v>#REF!</v>
      </c>
      <c r="BM3651" s="97" t="s">
        <v>7828</v>
      </c>
      <c r="BN3651" s="97" t="s">
        <v>1269</v>
      </c>
      <c r="BO3651" s="97" t="s">
        <v>7829</v>
      </c>
      <c r="BU3651" s="97" t="s">
        <v>7828</v>
      </c>
      <c r="BV3651" s="97" t="s">
        <v>1269</v>
      </c>
      <c r="BW3651" s="97" t="s">
        <v>7829</v>
      </c>
    </row>
    <row r="3652" spans="51:75" x14ac:dyDescent="0.3">
      <c r="AY3652" s="124" t="e">
        <f>VLOOKUP(C3652,#REF!, 2,FALSE)</f>
        <v>#REF!</v>
      </c>
      <c r="BM3652" s="97" t="s">
        <v>7830</v>
      </c>
      <c r="BN3652" s="97" t="s">
        <v>3085</v>
      </c>
      <c r="BO3652" s="97" t="s">
        <v>2983</v>
      </c>
      <c r="BU3652" s="97" t="s">
        <v>7830</v>
      </c>
      <c r="BV3652" s="97" t="s">
        <v>3085</v>
      </c>
      <c r="BW3652" s="97" t="s">
        <v>2983</v>
      </c>
    </row>
    <row r="3653" spans="51:75" x14ac:dyDescent="0.3">
      <c r="AY3653" s="124" t="e">
        <f>VLOOKUP(C3653,#REF!, 2,FALSE)</f>
        <v>#REF!</v>
      </c>
      <c r="BM3653" s="97" t="s">
        <v>7831</v>
      </c>
      <c r="BN3653" s="97" t="s">
        <v>3081</v>
      </c>
      <c r="BO3653" s="97" t="s">
        <v>2983</v>
      </c>
      <c r="BU3653" s="97" t="s">
        <v>7831</v>
      </c>
      <c r="BV3653" s="97" t="s">
        <v>3081</v>
      </c>
      <c r="BW3653" s="97" t="s">
        <v>2983</v>
      </c>
    </row>
    <row r="3654" spans="51:75" x14ac:dyDescent="0.3">
      <c r="AY3654" s="124" t="e">
        <f>VLOOKUP(C3654,#REF!, 2,FALSE)</f>
        <v>#REF!</v>
      </c>
      <c r="BM3654" s="97" t="s">
        <v>7832</v>
      </c>
      <c r="BN3654" s="97" t="s">
        <v>700</v>
      </c>
      <c r="BO3654" s="97" t="s">
        <v>7833</v>
      </c>
      <c r="BU3654" s="97" t="s">
        <v>7832</v>
      </c>
      <c r="BV3654" s="97" t="s">
        <v>700</v>
      </c>
      <c r="BW3654" s="97" t="s">
        <v>7833</v>
      </c>
    </row>
    <row r="3655" spans="51:75" x14ac:dyDescent="0.3">
      <c r="AY3655" s="124" t="e">
        <f>VLOOKUP(C3655,#REF!, 2,FALSE)</f>
        <v>#REF!</v>
      </c>
      <c r="BM3655" s="97" t="s">
        <v>7834</v>
      </c>
      <c r="BN3655" s="97" t="s">
        <v>1342</v>
      </c>
      <c r="BO3655" s="97" t="s">
        <v>1840</v>
      </c>
      <c r="BU3655" s="97" t="s">
        <v>7834</v>
      </c>
      <c r="BV3655" s="97" t="s">
        <v>1342</v>
      </c>
      <c r="BW3655" s="97" t="s">
        <v>1840</v>
      </c>
    </row>
    <row r="3656" spans="51:75" x14ac:dyDescent="0.3">
      <c r="AY3656" s="124" t="e">
        <f>VLOOKUP(C3656,#REF!, 2,FALSE)</f>
        <v>#REF!</v>
      </c>
      <c r="BM3656" s="97" t="s">
        <v>7835</v>
      </c>
      <c r="BN3656" s="97" t="s">
        <v>780</v>
      </c>
      <c r="BO3656" s="97" t="s">
        <v>7594</v>
      </c>
      <c r="BU3656" s="97" t="s">
        <v>7835</v>
      </c>
      <c r="BV3656" s="97" t="s">
        <v>780</v>
      </c>
      <c r="BW3656" s="97" t="s">
        <v>7594</v>
      </c>
    </row>
    <row r="3657" spans="51:75" x14ac:dyDescent="0.3">
      <c r="AY3657" s="124" t="e">
        <f>VLOOKUP(C3657,#REF!, 2,FALSE)</f>
        <v>#REF!</v>
      </c>
      <c r="BM3657" s="97" t="s">
        <v>1391</v>
      </c>
      <c r="BN3657" s="97" t="s">
        <v>3191</v>
      </c>
      <c r="BO3657" s="97" t="s">
        <v>7836</v>
      </c>
      <c r="BU3657" s="97" t="s">
        <v>1391</v>
      </c>
      <c r="BV3657" s="97" t="s">
        <v>3191</v>
      </c>
      <c r="BW3657" s="97" t="s">
        <v>7836</v>
      </c>
    </row>
    <row r="3658" spans="51:75" x14ac:dyDescent="0.3">
      <c r="AY3658" s="124" t="e">
        <f>VLOOKUP(C3658,#REF!, 2,FALSE)</f>
        <v>#REF!</v>
      </c>
      <c r="BM3658" s="97" t="s">
        <v>7837</v>
      </c>
      <c r="BN3658" s="97" t="s">
        <v>700</v>
      </c>
      <c r="BO3658" s="97" t="s">
        <v>7838</v>
      </c>
      <c r="BU3658" s="97" t="s">
        <v>7837</v>
      </c>
      <c r="BV3658" s="97" t="s">
        <v>700</v>
      </c>
      <c r="BW3658" s="97" t="s">
        <v>7838</v>
      </c>
    </row>
    <row r="3659" spans="51:75" x14ac:dyDescent="0.3">
      <c r="AY3659" s="124" t="e">
        <f>VLOOKUP(C3659,#REF!, 2,FALSE)</f>
        <v>#REF!</v>
      </c>
      <c r="BM3659" s="97" t="s">
        <v>7839</v>
      </c>
      <c r="BN3659" s="97" t="s">
        <v>849</v>
      </c>
      <c r="BO3659" s="97" t="s">
        <v>7840</v>
      </c>
      <c r="BU3659" s="97" t="s">
        <v>7839</v>
      </c>
      <c r="BV3659" s="97" t="s">
        <v>849</v>
      </c>
      <c r="BW3659" s="97" t="s">
        <v>7840</v>
      </c>
    </row>
    <row r="3660" spans="51:75" x14ac:dyDescent="0.3">
      <c r="AY3660" s="124" t="e">
        <f>VLOOKUP(C3660,#REF!, 2,FALSE)</f>
        <v>#REF!</v>
      </c>
      <c r="BM3660" s="97" t="s">
        <v>7841</v>
      </c>
      <c r="BN3660" s="97" t="s">
        <v>16968</v>
      </c>
      <c r="BO3660" s="97" t="s">
        <v>7842</v>
      </c>
      <c r="BU3660" s="97" t="s">
        <v>7841</v>
      </c>
      <c r="BV3660" s="97" t="s">
        <v>16968</v>
      </c>
      <c r="BW3660" s="97" t="s">
        <v>7842</v>
      </c>
    </row>
    <row r="3661" spans="51:75" x14ac:dyDescent="0.3">
      <c r="AY3661" s="124" t="e">
        <f>VLOOKUP(C3661,#REF!, 2,FALSE)</f>
        <v>#REF!</v>
      </c>
      <c r="BM3661" s="97" t="s">
        <v>7844</v>
      </c>
      <c r="BN3661" s="97" t="s">
        <v>2979</v>
      </c>
      <c r="BO3661" s="97" t="s">
        <v>7846</v>
      </c>
      <c r="BU3661" s="97" t="s">
        <v>7844</v>
      </c>
      <c r="BV3661" s="97" t="s">
        <v>2979</v>
      </c>
      <c r="BW3661" s="97" t="s">
        <v>7846</v>
      </c>
    </row>
    <row r="3662" spans="51:75" x14ac:dyDescent="0.3">
      <c r="AY3662" s="124" t="e">
        <f>VLOOKUP(C3662,#REF!, 2,FALSE)</f>
        <v>#REF!</v>
      </c>
      <c r="BM3662" s="97" t="s">
        <v>7847</v>
      </c>
      <c r="BN3662" s="97" t="s">
        <v>2983</v>
      </c>
      <c r="BO3662" s="97" t="s">
        <v>2983</v>
      </c>
      <c r="BU3662" s="97" t="s">
        <v>7847</v>
      </c>
      <c r="BV3662" s="97" t="s">
        <v>2983</v>
      </c>
      <c r="BW3662" s="97" t="s">
        <v>2983</v>
      </c>
    </row>
    <row r="3663" spans="51:75" x14ac:dyDescent="0.3">
      <c r="AY3663" s="124" t="e">
        <f>VLOOKUP(C3663,#REF!, 2,FALSE)</f>
        <v>#REF!</v>
      </c>
      <c r="BM3663" s="97" t="s">
        <v>7849</v>
      </c>
      <c r="BN3663" s="97" t="s">
        <v>2983</v>
      </c>
      <c r="BO3663" s="97" t="s">
        <v>6686</v>
      </c>
      <c r="BU3663" s="97" t="s">
        <v>7849</v>
      </c>
      <c r="BV3663" s="97" t="s">
        <v>2983</v>
      </c>
      <c r="BW3663" s="97" t="s">
        <v>6686</v>
      </c>
    </row>
    <row r="3664" spans="51:75" x14ac:dyDescent="0.3">
      <c r="AY3664" s="124" t="e">
        <f>VLOOKUP(C3664,#REF!, 2,FALSE)</f>
        <v>#REF!</v>
      </c>
      <c r="BM3664" s="97" t="s">
        <v>1392</v>
      </c>
      <c r="BN3664" s="97" t="s">
        <v>926</v>
      </c>
      <c r="BO3664" s="97" t="s">
        <v>7850</v>
      </c>
      <c r="BU3664" s="97" t="s">
        <v>1392</v>
      </c>
      <c r="BV3664" s="97" t="s">
        <v>926</v>
      </c>
      <c r="BW3664" s="97" t="s">
        <v>7850</v>
      </c>
    </row>
    <row r="3665" spans="51:75" x14ac:dyDescent="0.3">
      <c r="AY3665" s="124" t="e">
        <f>VLOOKUP(C3665,#REF!, 2,FALSE)</f>
        <v>#REF!</v>
      </c>
      <c r="BM3665" s="97" t="s">
        <v>7852</v>
      </c>
      <c r="BN3665" s="97" t="s">
        <v>2983</v>
      </c>
      <c r="BO3665" s="97" t="s">
        <v>2983</v>
      </c>
      <c r="BU3665" s="97" t="s">
        <v>7852</v>
      </c>
      <c r="BV3665" s="97" t="s">
        <v>2983</v>
      </c>
      <c r="BW3665" s="97" t="s">
        <v>2983</v>
      </c>
    </row>
    <row r="3666" spans="51:75" x14ac:dyDescent="0.3">
      <c r="AY3666" s="124" t="e">
        <f>VLOOKUP(C3666,#REF!, 2,FALSE)</f>
        <v>#REF!</v>
      </c>
      <c r="BM3666" s="97" t="s">
        <v>7853</v>
      </c>
      <c r="BN3666" s="97" t="s">
        <v>3043</v>
      </c>
      <c r="BO3666" s="97" t="s">
        <v>3266</v>
      </c>
      <c r="BU3666" s="97" t="s">
        <v>7853</v>
      </c>
      <c r="BV3666" s="97" t="s">
        <v>3043</v>
      </c>
      <c r="BW3666" s="97" t="s">
        <v>3266</v>
      </c>
    </row>
    <row r="3667" spans="51:75" x14ac:dyDescent="0.3">
      <c r="AY3667" s="124" t="e">
        <f>VLOOKUP(C3667,#REF!, 2,FALSE)</f>
        <v>#REF!</v>
      </c>
      <c r="BM3667" s="97" t="s">
        <v>7854</v>
      </c>
      <c r="BN3667" s="97" t="s">
        <v>3043</v>
      </c>
      <c r="BO3667" s="97" t="s">
        <v>6961</v>
      </c>
      <c r="BU3667" s="97" t="s">
        <v>7854</v>
      </c>
      <c r="BV3667" s="97" t="s">
        <v>3043</v>
      </c>
      <c r="BW3667" s="97" t="s">
        <v>6961</v>
      </c>
    </row>
    <row r="3668" spans="51:75" x14ac:dyDescent="0.3">
      <c r="AY3668" s="124" t="e">
        <f>VLOOKUP(C3668,#REF!, 2,FALSE)</f>
        <v>#REF!</v>
      </c>
      <c r="BM3668" s="97" t="s">
        <v>7855</v>
      </c>
      <c r="BN3668" s="97" t="s">
        <v>2983</v>
      </c>
      <c r="BO3668" s="97" t="s">
        <v>2983</v>
      </c>
      <c r="BU3668" s="97" t="s">
        <v>7855</v>
      </c>
      <c r="BV3668" s="97" t="s">
        <v>2983</v>
      </c>
      <c r="BW3668" s="97" t="s">
        <v>2983</v>
      </c>
    </row>
    <row r="3669" spans="51:75" x14ac:dyDescent="0.3">
      <c r="AY3669" s="124" t="e">
        <f>VLOOKUP(C3669,#REF!, 2,FALSE)</f>
        <v>#REF!</v>
      </c>
      <c r="BM3669" s="97" t="s">
        <v>7856</v>
      </c>
      <c r="BN3669" s="97" t="s">
        <v>2983</v>
      </c>
      <c r="BO3669" s="97" t="s">
        <v>2983</v>
      </c>
      <c r="BU3669" s="97" t="s">
        <v>7856</v>
      </c>
      <c r="BV3669" s="97" t="s">
        <v>2983</v>
      </c>
      <c r="BW3669" s="97" t="s">
        <v>2983</v>
      </c>
    </row>
    <row r="3670" spans="51:75" x14ac:dyDescent="0.3">
      <c r="AY3670" s="124" t="e">
        <f>VLOOKUP(C3670,#REF!, 2,FALSE)</f>
        <v>#REF!</v>
      </c>
      <c r="BM3670" s="97" t="s">
        <v>7859</v>
      </c>
      <c r="BN3670" s="97" t="s">
        <v>2983</v>
      </c>
      <c r="BO3670" s="97" t="s">
        <v>7860</v>
      </c>
      <c r="BU3670" s="97" t="s">
        <v>7859</v>
      </c>
      <c r="BV3670" s="97" t="s">
        <v>2983</v>
      </c>
      <c r="BW3670" s="97" t="s">
        <v>7860</v>
      </c>
    </row>
    <row r="3671" spans="51:75" x14ac:dyDescent="0.3">
      <c r="AY3671" s="124" t="e">
        <f>VLOOKUP(C3671,#REF!, 2,FALSE)</f>
        <v>#REF!</v>
      </c>
      <c r="BM3671" s="97" t="s">
        <v>7861</v>
      </c>
      <c r="BN3671" s="97" t="s">
        <v>3003</v>
      </c>
      <c r="BO3671" s="97" t="s">
        <v>5427</v>
      </c>
      <c r="BU3671" s="97" t="s">
        <v>7861</v>
      </c>
      <c r="BV3671" s="97" t="s">
        <v>3003</v>
      </c>
      <c r="BW3671" s="97" t="s">
        <v>5427</v>
      </c>
    </row>
    <row r="3672" spans="51:75" x14ac:dyDescent="0.3">
      <c r="AY3672" s="124" t="e">
        <f>VLOOKUP(C3672,#REF!, 2,FALSE)</f>
        <v>#REF!</v>
      </c>
      <c r="BM3672" s="97" t="s">
        <v>1393</v>
      </c>
      <c r="BN3672" s="97" t="s">
        <v>3191</v>
      </c>
      <c r="BO3672" s="97" t="s">
        <v>7862</v>
      </c>
      <c r="BU3672" s="97" t="s">
        <v>1393</v>
      </c>
      <c r="BV3672" s="97" t="s">
        <v>3191</v>
      </c>
      <c r="BW3672" s="97" t="s">
        <v>7862</v>
      </c>
    </row>
    <row r="3673" spans="51:75" x14ac:dyDescent="0.3">
      <c r="AY3673" s="124" t="e">
        <f>VLOOKUP(C3673,#REF!, 2,FALSE)</f>
        <v>#REF!</v>
      </c>
      <c r="BM3673" s="97" t="s">
        <v>1394</v>
      </c>
      <c r="BN3673" s="97" t="s">
        <v>2983</v>
      </c>
      <c r="BO3673" s="97" t="s">
        <v>7863</v>
      </c>
      <c r="BU3673" s="97" t="s">
        <v>1394</v>
      </c>
      <c r="BV3673" s="97" t="s">
        <v>2983</v>
      </c>
      <c r="BW3673" s="97" t="s">
        <v>7863</v>
      </c>
    </row>
    <row r="3674" spans="51:75" x14ac:dyDescent="0.3">
      <c r="AY3674" s="124" t="e">
        <f>VLOOKUP(C3674,#REF!, 2,FALSE)</f>
        <v>#REF!</v>
      </c>
      <c r="BM3674" s="97" t="s">
        <v>1395</v>
      </c>
      <c r="BN3674" s="97" t="s">
        <v>2983</v>
      </c>
      <c r="BO3674" s="97" t="s">
        <v>7863</v>
      </c>
      <c r="BU3674" s="97" t="s">
        <v>1395</v>
      </c>
      <c r="BV3674" s="97" t="s">
        <v>2983</v>
      </c>
      <c r="BW3674" s="97" t="s">
        <v>7863</v>
      </c>
    </row>
    <row r="3675" spans="51:75" x14ac:dyDescent="0.3">
      <c r="AY3675" s="124" t="e">
        <f>VLOOKUP(C3675,#REF!, 2,FALSE)</f>
        <v>#REF!</v>
      </c>
      <c r="BM3675" s="97" t="s">
        <v>1396</v>
      </c>
      <c r="BN3675" s="97" t="s">
        <v>2983</v>
      </c>
      <c r="BO3675" s="97" t="s">
        <v>7864</v>
      </c>
      <c r="BU3675" s="97" t="s">
        <v>1396</v>
      </c>
      <c r="BV3675" s="97" t="s">
        <v>2983</v>
      </c>
      <c r="BW3675" s="97" t="s">
        <v>7864</v>
      </c>
    </row>
    <row r="3676" spans="51:75" x14ac:dyDescent="0.3">
      <c r="AY3676" s="124" t="e">
        <f>VLOOKUP(C3676,#REF!, 2,FALSE)</f>
        <v>#REF!</v>
      </c>
      <c r="BM3676" s="97" t="s">
        <v>7865</v>
      </c>
      <c r="BN3676" s="97" t="s">
        <v>2983</v>
      </c>
      <c r="BO3676" s="97" t="s">
        <v>2983</v>
      </c>
      <c r="BU3676" s="97" t="s">
        <v>7865</v>
      </c>
      <c r="BV3676" s="97" t="s">
        <v>2983</v>
      </c>
      <c r="BW3676" s="97" t="s">
        <v>2983</v>
      </c>
    </row>
    <row r="3677" spans="51:75" x14ac:dyDescent="0.3">
      <c r="AY3677" s="124" t="e">
        <f>VLOOKUP(C3677,#REF!, 2,FALSE)</f>
        <v>#REF!</v>
      </c>
      <c r="BM3677" s="97" t="s">
        <v>7866</v>
      </c>
      <c r="BN3677" s="97" t="s">
        <v>2983</v>
      </c>
      <c r="BO3677" s="97" t="s">
        <v>2983</v>
      </c>
      <c r="BU3677" s="97" t="s">
        <v>7866</v>
      </c>
      <c r="BV3677" s="97" t="s">
        <v>2983</v>
      </c>
      <c r="BW3677" s="97" t="s">
        <v>2983</v>
      </c>
    </row>
    <row r="3678" spans="51:75" x14ac:dyDescent="0.3">
      <c r="AY3678" s="124" t="e">
        <f>VLOOKUP(C3678,#REF!, 2,FALSE)</f>
        <v>#REF!</v>
      </c>
      <c r="BM3678" s="97" t="s">
        <v>7867</v>
      </c>
      <c r="BN3678" s="97" t="s">
        <v>2983</v>
      </c>
      <c r="BO3678" s="97" t="s">
        <v>7868</v>
      </c>
      <c r="BU3678" s="97" t="s">
        <v>7867</v>
      </c>
      <c r="BV3678" s="97" t="s">
        <v>2983</v>
      </c>
      <c r="BW3678" s="97" t="s">
        <v>7868</v>
      </c>
    </row>
    <row r="3679" spans="51:75" x14ac:dyDescent="0.3">
      <c r="AY3679" s="124" t="e">
        <f>VLOOKUP(C3679,#REF!, 2,FALSE)</f>
        <v>#REF!</v>
      </c>
      <c r="BM3679" s="97" t="s">
        <v>475</v>
      </c>
      <c r="BN3679" s="97" t="s">
        <v>2983</v>
      </c>
      <c r="BO3679" s="97" t="s">
        <v>2983</v>
      </c>
      <c r="BU3679" s="97" t="s">
        <v>475</v>
      </c>
      <c r="BV3679" s="97" t="s">
        <v>2983</v>
      </c>
      <c r="BW3679" s="97" t="s">
        <v>2983</v>
      </c>
    </row>
    <row r="3680" spans="51:75" x14ac:dyDescent="0.3">
      <c r="AY3680" s="124" t="e">
        <f>VLOOKUP(C3680,#REF!, 2,FALSE)</f>
        <v>#REF!</v>
      </c>
      <c r="BM3680" s="97" t="s">
        <v>7870</v>
      </c>
      <c r="BN3680" s="97" t="s">
        <v>2983</v>
      </c>
      <c r="BO3680" s="97" t="s">
        <v>2983</v>
      </c>
      <c r="BU3680" s="97" t="s">
        <v>7870</v>
      </c>
      <c r="BV3680" s="97" t="s">
        <v>2983</v>
      </c>
      <c r="BW3680" s="97" t="s">
        <v>2983</v>
      </c>
    </row>
    <row r="3681" spans="51:75" x14ac:dyDescent="0.3">
      <c r="AY3681" s="124" t="e">
        <f>VLOOKUP(C3681,#REF!, 2,FALSE)</f>
        <v>#REF!</v>
      </c>
      <c r="BM3681" s="97" t="s">
        <v>7871</v>
      </c>
      <c r="BN3681" s="97" t="s">
        <v>2979</v>
      </c>
      <c r="BO3681" s="97" t="s">
        <v>7872</v>
      </c>
      <c r="BU3681" s="97" t="s">
        <v>7871</v>
      </c>
      <c r="BV3681" s="97" t="s">
        <v>2979</v>
      </c>
      <c r="BW3681" s="97" t="s">
        <v>7872</v>
      </c>
    </row>
    <row r="3682" spans="51:75" x14ac:dyDescent="0.3">
      <c r="AY3682" s="124" t="e">
        <f>VLOOKUP(C3682,#REF!, 2,FALSE)</f>
        <v>#REF!</v>
      </c>
      <c r="BM3682" s="97" t="s">
        <v>7873</v>
      </c>
      <c r="BN3682" s="97" t="s">
        <v>1342</v>
      </c>
      <c r="BO3682" s="97" t="s">
        <v>2983</v>
      </c>
      <c r="BU3682" s="97" t="s">
        <v>7873</v>
      </c>
      <c r="BV3682" s="97" t="s">
        <v>1342</v>
      </c>
      <c r="BW3682" s="97" t="s">
        <v>2983</v>
      </c>
    </row>
    <row r="3683" spans="51:75" x14ac:dyDescent="0.3">
      <c r="AY3683" s="124" t="e">
        <f>VLOOKUP(C3683,#REF!, 2,FALSE)</f>
        <v>#REF!</v>
      </c>
      <c r="BM3683" s="97" t="s">
        <v>7875</v>
      </c>
      <c r="BN3683" s="97" t="s">
        <v>2983</v>
      </c>
      <c r="BO3683" s="97" t="s">
        <v>2983</v>
      </c>
      <c r="BU3683" s="97" t="s">
        <v>7875</v>
      </c>
      <c r="BV3683" s="97" t="s">
        <v>2983</v>
      </c>
      <c r="BW3683" s="97" t="s">
        <v>2983</v>
      </c>
    </row>
    <row r="3684" spans="51:75" x14ac:dyDescent="0.3">
      <c r="AY3684" s="124" t="e">
        <f>VLOOKUP(C3684,#REF!, 2,FALSE)</f>
        <v>#REF!</v>
      </c>
      <c r="BM3684" s="97" t="s">
        <v>7877</v>
      </c>
      <c r="BN3684" s="97" t="s">
        <v>2983</v>
      </c>
      <c r="BO3684" s="97" t="s">
        <v>2983</v>
      </c>
      <c r="BU3684" s="97" t="s">
        <v>7877</v>
      </c>
      <c r="BV3684" s="97" t="s">
        <v>2983</v>
      </c>
      <c r="BW3684" s="97" t="s">
        <v>2983</v>
      </c>
    </row>
    <row r="3685" spans="51:75" x14ac:dyDescent="0.3">
      <c r="AY3685" s="124" t="e">
        <f>VLOOKUP(C3685,#REF!, 2,FALSE)</f>
        <v>#REF!</v>
      </c>
      <c r="BM3685" s="97" t="s">
        <v>7880</v>
      </c>
      <c r="BN3685" s="97" t="s">
        <v>2983</v>
      </c>
      <c r="BO3685" s="97" t="s">
        <v>2983</v>
      </c>
      <c r="BU3685" s="97" t="s">
        <v>7880</v>
      </c>
      <c r="BV3685" s="97" t="s">
        <v>2983</v>
      </c>
      <c r="BW3685" s="97" t="s">
        <v>2983</v>
      </c>
    </row>
    <row r="3686" spans="51:75" x14ac:dyDescent="0.3">
      <c r="AY3686" s="124" t="e">
        <f>VLOOKUP(C3686,#REF!, 2,FALSE)</f>
        <v>#REF!</v>
      </c>
      <c r="BM3686" s="97" t="s">
        <v>7882</v>
      </c>
      <c r="BN3686" s="97" t="s">
        <v>803</v>
      </c>
      <c r="BO3686" s="97" t="s">
        <v>7884</v>
      </c>
      <c r="BU3686" s="97" t="s">
        <v>7882</v>
      </c>
      <c r="BV3686" s="97" t="s">
        <v>803</v>
      </c>
      <c r="BW3686" s="97" t="s">
        <v>7884</v>
      </c>
    </row>
    <row r="3687" spans="51:75" x14ac:dyDescent="0.3">
      <c r="AY3687" s="124" t="e">
        <f>VLOOKUP(C3687,#REF!, 2,FALSE)</f>
        <v>#REF!</v>
      </c>
      <c r="BM3687" s="97" t="s">
        <v>7885</v>
      </c>
      <c r="BN3687" s="97" t="s">
        <v>852</v>
      </c>
      <c r="BO3687" s="97" t="s">
        <v>7886</v>
      </c>
      <c r="BU3687" s="97" t="s">
        <v>7885</v>
      </c>
      <c r="BV3687" s="97" t="s">
        <v>852</v>
      </c>
      <c r="BW3687" s="97" t="s">
        <v>7886</v>
      </c>
    </row>
    <row r="3688" spans="51:75" x14ac:dyDescent="0.3">
      <c r="AY3688" s="124" t="e">
        <f>VLOOKUP(C3688,#REF!, 2,FALSE)</f>
        <v>#REF!</v>
      </c>
      <c r="BM3688" s="97" t="s">
        <v>7887</v>
      </c>
      <c r="BN3688" s="97" t="s">
        <v>616</v>
      </c>
      <c r="BO3688" s="97" t="s">
        <v>7889</v>
      </c>
      <c r="BU3688" s="97" t="s">
        <v>7887</v>
      </c>
      <c r="BV3688" s="97" t="s">
        <v>616</v>
      </c>
      <c r="BW3688" s="97" t="s">
        <v>7889</v>
      </c>
    </row>
    <row r="3689" spans="51:75" x14ac:dyDescent="0.3">
      <c r="AY3689" s="124" t="e">
        <f>VLOOKUP(C3689,#REF!, 2,FALSE)</f>
        <v>#REF!</v>
      </c>
      <c r="BM3689" s="97" t="s">
        <v>7890</v>
      </c>
      <c r="BN3689" s="97" t="s">
        <v>2983</v>
      </c>
      <c r="BO3689" s="97" t="s">
        <v>2983</v>
      </c>
      <c r="BU3689" s="97" t="s">
        <v>7890</v>
      </c>
      <c r="BV3689" s="97" t="s">
        <v>2983</v>
      </c>
      <c r="BW3689" s="97" t="s">
        <v>2983</v>
      </c>
    </row>
    <row r="3690" spans="51:75" x14ac:dyDescent="0.3">
      <c r="AY3690" s="124" t="e">
        <f>VLOOKUP(C3690,#REF!, 2,FALSE)</f>
        <v>#REF!</v>
      </c>
      <c r="BM3690" s="97" t="s">
        <v>7891</v>
      </c>
      <c r="BN3690" s="97" t="s">
        <v>794</v>
      </c>
      <c r="BO3690" s="97" t="s">
        <v>7893</v>
      </c>
      <c r="BU3690" s="97" t="s">
        <v>7891</v>
      </c>
      <c r="BV3690" s="97" t="s">
        <v>794</v>
      </c>
      <c r="BW3690" s="97" t="s">
        <v>7893</v>
      </c>
    </row>
    <row r="3691" spans="51:75" x14ac:dyDescent="0.3">
      <c r="AY3691" s="124" t="e">
        <f>VLOOKUP(C3691,#REF!, 2,FALSE)</f>
        <v>#REF!</v>
      </c>
      <c r="BM3691" s="97" t="s">
        <v>7895</v>
      </c>
      <c r="BN3691" s="97" t="s">
        <v>2983</v>
      </c>
      <c r="BO3691" s="97" t="s">
        <v>2983</v>
      </c>
      <c r="BU3691" s="97" t="s">
        <v>7895</v>
      </c>
      <c r="BV3691" s="97" t="s">
        <v>2983</v>
      </c>
      <c r="BW3691" s="97" t="s">
        <v>2983</v>
      </c>
    </row>
    <row r="3692" spans="51:75" x14ac:dyDescent="0.3">
      <c r="AY3692" s="124" t="e">
        <f>VLOOKUP(C3692,#REF!, 2,FALSE)</f>
        <v>#REF!</v>
      </c>
      <c r="BM3692" s="97" t="s">
        <v>1404</v>
      </c>
      <c r="BN3692" s="97" t="s">
        <v>628</v>
      </c>
      <c r="BO3692" s="97" t="s">
        <v>7896</v>
      </c>
      <c r="BU3692" s="97" t="s">
        <v>1404</v>
      </c>
      <c r="BV3692" s="97" t="s">
        <v>628</v>
      </c>
      <c r="BW3692" s="97" t="s">
        <v>7896</v>
      </c>
    </row>
    <row r="3693" spans="51:75" x14ac:dyDescent="0.3">
      <c r="AY3693" s="124" t="e">
        <f>VLOOKUP(C3693,#REF!, 2,FALSE)</f>
        <v>#REF!</v>
      </c>
      <c r="BM3693" s="97" t="s">
        <v>7898</v>
      </c>
      <c r="BN3693" s="97" t="s">
        <v>2983</v>
      </c>
      <c r="BO3693" s="97" t="s">
        <v>2983</v>
      </c>
      <c r="BU3693" s="97" t="s">
        <v>7898</v>
      </c>
      <c r="BV3693" s="97" t="s">
        <v>2983</v>
      </c>
      <c r="BW3693" s="97" t="s">
        <v>2983</v>
      </c>
    </row>
    <row r="3694" spans="51:75" x14ac:dyDescent="0.3">
      <c r="AY3694" s="124" t="e">
        <f>VLOOKUP(C3694,#REF!, 2,FALSE)</f>
        <v>#REF!</v>
      </c>
      <c r="BM3694" s="97" t="s">
        <v>7900</v>
      </c>
      <c r="BN3694" s="97" t="s">
        <v>3000</v>
      </c>
      <c r="BO3694" s="97" t="s">
        <v>7902</v>
      </c>
      <c r="BU3694" s="97" t="s">
        <v>7900</v>
      </c>
      <c r="BV3694" s="97" t="s">
        <v>3000</v>
      </c>
      <c r="BW3694" s="97" t="s">
        <v>7902</v>
      </c>
    </row>
    <row r="3695" spans="51:75" x14ac:dyDescent="0.3">
      <c r="AY3695" s="124" t="e">
        <f>VLOOKUP(C3695,#REF!, 2,FALSE)</f>
        <v>#REF!</v>
      </c>
      <c r="BM3695" s="97" t="s">
        <v>7903</v>
      </c>
      <c r="BN3695" s="97" t="s">
        <v>2983</v>
      </c>
      <c r="BO3695" s="97" t="s">
        <v>2983</v>
      </c>
      <c r="BU3695" s="97" t="s">
        <v>7903</v>
      </c>
      <c r="BV3695" s="97" t="s">
        <v>2983</v>
      </c>
      <c r="BW3695" s="97" t="s">
        <v>2983</v>
      </c>
    </row>
    <row r="3696" spans="51:75" x14ac:dyDescent="0.3">
      <c r="AY3696" s="124" t="e">
        <f>VLOOKUP(C3696,#REF!, 2,FALSE)</f>
        <v>#REF!</v>
      </c>
      <c r="BM3696" s="97" t="s">
        <v>7905</v>
      </c>
      <c r="BN3696" s="97" t="s">
        <v>2983</v>
      </c>
      <c r="BO3696" s="97" t="s">
        <v>2983</v>
      </c>
      <c r="BU3696" s="97" t="s">
        <v>7905</v>
      </c>
      <c r="BV3696" s="97" t="s">
        <v>2983</v>
      </c>
      <c r="BW3696" s="97" t="s">
        <v>2983</v>
      </c>
    </row>
    <row r="3697" spans="51:75" x14ac:dyDescent="0.3">
      <c r="AY3697" s="124" t="e">
        <f>VLOOKUP(C3697,#REF!, 2,FALSE)</f>
        <v>#REF!</v>
      </c>
      <c r="BM3697" s="97" t="s">
        <v>7906</v>
      </c>
      <c r="BN3697" s="97" t="s">
        <v>2983</v>
      </c>
      <c r="BO3697" s="97" t="s">
        <v>2983</v>
      </c>
      <c r="BU3697" s="97" t="s">
        <v>7906</v>
      </c>
      <c r="BV3697" s="97" t="s">
        <v>2983</v>
      </c>
      <c r="BW3697" s="97" t="s">
        <v>2983</v>
      </c>
    </row>
    <row r="3698" spans="51:75" x14ac:dyDescent="0.3">
      <c r="AY3698" s="124" t="e">
        <f>VLOOKUP(C3698,#REF!, 2,FALSE)</f>
        <v>#REF!</v>
      </c>
      <c r="BM3698" s="97" t="s">
        <v>7907</v>
      </c>
      <c r="BN3698" s="97" t="s">
        <v>2983</v>
      </c>
      <c r="BO3698" s="97" t="s">
        <v>2983</v>
      </c>
      <c r="BU3698" s="97" t="s">
        <v>7907</v>
      </c>
      <c r="BV3698" s="97" t="s">
        <v>2983</v>
      </c>
      <c r="BW3698" s="97" t="s">
        <v>2983</v>
      </c>
    </row>
    <row r="3699" spans="51:75" x14ac:dyDescent="0.3">
      <c r="AY3699" s="124" t="e">
        <f>VLOOKUP(C3699,#REF!, 2,FALSE)</f>
        <v>#REF!</v>
      </c>
      <c r="BM3699" s="97" t="s">
        <v>7908</v>
      </c>
      <c r="BN3699" s="97" t="s">
        <v>2983</v>
      </c>
      <c r="BO3699" s="97" t="s">
        <v>2983</v>
      </c>
      <c r="BU3699" s="97" t="s">
        <v>7908</v>
      </c>
      <c r="BV3699" s="97" t="s">
        <v>2983</v>
      </c>
      <c r="BW3699" s="97" t="s">
        <v>2983</v>
      </c>
    </row>
    <row r="3700" spans="51:75" x14ac:dyDescent="0.3">
      <c r="AY3700" s="124" t="e">
        <f>VLOOKUP(C3700,#REF!, 2,FALSE)</f>
        <v>#REF!</v>
      </c>
      <c r="BM3700" s="97" t="s">
        <v>7909</v>
      </c>
      <c r="BN3700" s="97" t="s">
        <v>628</v>
      </c>
      <c r="BO3700" s="97" t="s">
        <v>7910</v>
      </c>
      <c r="BU3700" s="97" t="s">
        <v>7909</v>
      </c>
      <c r="BV3700" s="97" t="s">
        <v>628</v>
      </c>
      <c r="BW3700" s="97" t="s">
        <v>7910</v>
      </c>
    </row>
    <row r="3701" spans="51:75" x14ac:dyDescent="0.3">
      <c r="AY3701" s="124" t="e">
        <f>VLOOKUP(C3701,#REF!, 2,FALSE)</f>
        <v>#REF!</v>
      </c>
      <c r="BM3701" s="97" t="s">
        <v>7911</v>
      </c>
      <c r="BN3701" s="97" t="s">
        <v>2983</v>
      </c>
      <c r="BO3701" s="97" t="s">
        <v>4849</v>
      </c>
      <c r="BU3701" s="97" t="s">
        <v>7911</v>
      </c>
      <c r="BV3701" s="97" t="s">
        <v>2983</v>
      </c>
      <c r="BW3701" s="97" t="s">
        <v>4849</v>
      </c>
    </row>
    <row r="3702" spans="51:75" x14ac:dyDescent="0.3">
      <c r="AY3702" s="124" t="e">
        <f>VLOOKUP(C3702,#REF!, 2,FALSE)</f>
        <v>#REF!</v>
      </c>
      <c r="BM3702" s="97" t="s">
        <v>1407</v>
      </c>
      <c r="BN3702" s="97" t="s">
        <v>1342</v>
      </c>
      <c r="BO3702" s="97" t="s">
        <v>7912</v>
      </c>
      <c r="BU3702" s="97" t="s">
        <v>1407</v>
      </c>
      <c r="BV3702" s="97" t="s">
        <v>1342</v>
      </c>
      <c r="BW3702" s="97" t="s">
        <v>7912</v>
      </c>
    </row>
    <row r="3703" spans="51:75" x14ac:dyDescent="0.3">
      <c r="AY3703" s="124" t="e">
        <f>VLOOKUP(C3703,#REF!, 2,FALSE)</f>
        <v>#REF!</v>
      </c>
      <c r="BM3703" s="97" t="s">
        <v>1408</v>
      </c>
      <c r="BN3703" s="97" t="s">
        <v>2983</v>
      </c>
      <c r="BO3703" s="97" t="s">
        <v>7913</v>
      </c>
      <c r="BU3703" s="97" t="s">
        <v>1408</v>
      </c>
      <c r="BV3703" s="97" t="s">
        <v>2983</v>
      </c>
      <c r="BW3703" s="97" t="s">
        <v>7913</v>
      </c>
    </row>
    <row r="3704" spans="51:75" x14ac:dyDescent="0.3">
      <c r="AY3704" s="124" t="e">
        <f>VLOOKUP(C3704,#REF!, 2,FALSE)</f>
        <v>#REF!</v>
      </c>
      <c r="BM3704" s="97" t="s">
        <v>7914</v>
      </c>
      <c r="BN3704" s="97" t="s">
        <v>2983</v>
      </c>
      <c r="BO3704" s="97" t="s">
        <v>7915</v>
      </c>
      <c r="BU3704" s="97" t="s">
        <v>7914</v>
      </c>
      <c r="BV3704" s="97" t="s">
        <v>2983</v>
      </c>
      <c r="BW3704" s="97" t="s">
        <v>7915</v>
      </c>
    </row>
    <row r="3705" spans="51:75" x14ac:dyDescent="0.3">
      <c r="AY3705" s="124" t="e">
        <f>VLOOKUP(C3705,#REF!, 2,FALSE)</f>
        <v>#REF!</v>
      </c>
      <c r="BM3705" s="97" t="s">
        <v>7916</v>
      </c>
      <c r="BN3705" s="97" t="s">
        <v>2983</v>
      </c>
      <c r="BO3705" s="97" t="s">
        <v>2974</v>
      </c>
      <c r="BU3705" s="97" t="s">
        <v>7916</v>
      </c>
      <c r="BV3705" s="97" t="s">
        <v>2983</v>
      </c>
      <c r="BW3705" s="97" t="s">
        <v>2974</v>
      </c>
    </row>
    <row r="3706" spans="51:75" x14ac:dyDescent="0.3">
      <c r="AY3706" s="124" t="e">
        <f>VLOOKUP(C3706,#REF!, 2,FALSE)</f>
        <v>#REF!</v>
      </c>
      <c r="BM3706" s="97" t="s">
        <v>7919</v>
      </c>
      <c r="BN3706" s="97" t="s">
        <v>2983</v>
      </c>
      <c r="BO3706" s="97" t="s">
        <v>6893</v>
      </c>
      <c r="BU3706" s="97" t="s">
        <v>7919</v>
      </c>
      <c r="BV3706" s="97" t="s">
        <v>2983</v>
      </c>
      <c r="BW3706" s="97" t="s">
        <v>6893</v>
      </c>
    </row>
    <row r="3707" spans="51:75" x14ac:dyDescent="0.3">
      <c r="AY3707" s="124" t="e">
        <f>VLOOKUP(C3707,#REF!, 2,FALSE)</f>
        <v>#REF!</v>
      </c>
      <c r="BM3707" s="97" t="s">
        <v>7921</v>
      </c>
      <c r="BN3707" s="97" t="s">
        <v>2983</v>
      </c>
      <c r="BO3707" s="97" t="s">
        <v>2983</v>
      </c>
      <c r="BU3707" s="97" t="s">
        <v>7921</v>
      </c>
      <c r="BV3707" s="97" t="s">
        <v>2983</v>
      </c>
      <c r="BW3707" s="97" t="s">
        <v>2983</v>
      </c>
    </row>
    <row r="3708" spans="51:75" x14ac:dyDescent="0.3">
      <c r="AY3708" s="124" t="e">
        <f>VLOOKUP(C3708,#REF!, 2,FALSE)</f>
        <v>#REF!</v>
      </c>
      <c r="BM3708" s="97" t="s">
        <v>7922</v>
      </c>
      <c r="BN3708" s="97" t="s">
        <v>2983</v>
      </c>
      <c r="BO3708" s="97" t="s">
        <v>1128</v>
      </c>
      <c r="BU3708" s="97" t="s">
        <v>7922</v>
      </c>
      <c r="BV3708" s="97" t="s">
        <v>2983</v>
      </c>
      <c r="BW3708" s="97" t="s">
        <v>1128</v>
      </c>
    </row>
    <row r="3709" spans="51:75" x14ac:dyDescent="0.3">
      <c r="AY3709" s="124" t="e">
        <f>VLOOKUP(C3709,#REF!, 2,FALSE)</f>
        <v>#REF!</v>
      </c>
      <c r="BM3709" s="97" t="s">
        <v>7924</v>
      </c>
      <c r="BN3709" s="97" t="s">
        <v>2983</v>
      </c>
      <c r="BO3709" s="97" t="s">
        <v>2983</v>
      </c>
      <c r="BU3709" s="97" t="s">
        <v>7924</v>
      </c>
      <c r="BV3709" s="97" t="s">
        <v>2983</v>
      </c>
      <c r="BW3709" s="97" t="s">
        <v>2983</v>
      </c>
    </row>
    <row r="3710" spans="51:75" x14ac:dyDescent="0.3">
      <c r="AY3710" s="124" t="e">
        <f>VLOOKUP(C3710,#REF!, 2,FALSE)</f>
        <v>#REF!</v>
      </c>
      <c r="BM3710" s="97" t="s">
        <v>7925</v>
      </c>
      <c r="BN3710" s="97" t="s">
        <v>1342</v>
      </c>
      <c r="BO3710" s="97" t="s">
        <v>7926</v>
      </c>
      <c r="BU3710" s="97" t="s">
        <v>7925</v>
      </c>
      <c r="BV3710" s="97" t="s">
        <v>1342</v>
      </c>
      <c r="BW3710" s="97" t="s">
        <v>7926</v>
      </c>
    </row>
    <row r="3711" spans="51:75" x14ac:dyDescent="0.3">
      <c r="AY3711" s="124" t="e">
        <f>VLOOKUP(C3711,#REF!, 2,FALSE)</f>
        <v>#REF!</v>
      </c>
      <c r="BM3711" s="97" t="s">
        <v>7927</v>
      </c>
      <c r="BN3711" s="97" t="s">
        <v>2983</v>
      </c>
      <c r="BO3711" s="97" t="s">
        <v>2983</v>
      </c>
      <c r="BU3711" s="97" t="s">
        <v>7927</v>
      </c>
      <c r="BV3711" s="97" t="s">
        <v>2983</v>
      </c>
      <c r="BW3711" s="97" t="s">
        <v>2983</v>
      </c>
    </row>
    <row r="3712" spans="51:75" x14ac:dyDescent="0.3">
      <c r="AY3712" s="124" t="e">
        <f>VLOOKUP(C3712,#REF!, 2,FALSE)</f>
        <v>#REF!</v>
      </c>
      <c r="BM3712" s="97" t="s">
        <v>7928</v>
      </c>
      <c r="BN3712" s="97" t="s">
        <v>2983</v>
      </c>
      <c r="BO3712" s="97" t="s">
        <v>2983</v>
      </c>
      <c r="BU3712" s="97" t="s">
        <v>7928</v>
      </c>
      <c r="BV3712" s="97" t="s">
        <v>2983</v>
      </c>
      <c r="BW3712" s="97" t="s">
        <v>2983</v>
      </c>
    </row>
    <row r="3713" spans="51:75" x14ac:dyDescent="0.3">
      <c r="AY3713" s="124" t="e">
        <f>VLOOKUP(C3713,#REF!, 2,FALSE)</f>
        <v>#REF!</v>
      </c>
      <c r="BM3713" s="97" t="s">
        <v>7929</v>
      </c>
      <c r="BN3713" s="97" t="s">
        <v>2983</v>
      </c>
      <c r="BO3713" s="97" t="s">
        <v>2983</v>
      </c>
      <c r="BU3713" s="97" t="s">
        <v>7929</v>
      </c>
      <c r="BV3713" s="97" t="s">
        <v>2983</v>
      </c>
      <c r="BW3713" s="97" t="s">
        <v>2983</v>
      </c>
    </row>
    <row r="3714" spans="51:75" x14ac:dyDescent="0.3">
      <c r="AY3714" s="124" t="e">
        <f>VLOOKUP(C3714,#REF!, 2,FALSE)</f>
        <v>#REF!</v>
      </c>
      <c r="BM3714" s="97" t="s">
        <v>7930</v>
      </c>
      <c r="BN3714" s="97" t="s">
        <v>2983</v>
      </c>
      <c r="BO3714" s="97" t="s">
        <v>2983</v>
      </c>
      <c r="BU3714" s="97" t="s">
        <v>7930</v>
      </c>
      <c r="BV3714" s="97" t="s">
        <v>2983</v>
      </c>
      <c r="BW3714" s="97" t="s">
        <v>2983</v>
      </c>
    </row>
    <row r="3715" spans="51:75" x14ac:dyDescent="0.3">
      <c r="AY3715" s="124" t="e">
        <f>VLOOKUP(C3715,#REF!, 2,FALSE)</f>
        <v>#REF!</v>
      </c>
      <c r="BM3715" s="97" t="s">
        <v>7933</v>
      </c>
      <c r="BN3715" s="97" t="s">
        <v>2983</v>
      </c>
      <c r="BO3715" s="97" t="s">
        <v>2983</v>
      </c>
      <c r="BU3715" s="97" t="s">
        <v>7933</v>
      </c>
      <c r="BV3715" s="97" t="s">
        <v>2983</v>
      </c>
      <c r="BW3715" s="97" t="s">
        <v>2983</v>
      </c>
    </row>
    <row r="3716" spans="51:75" x14ac:dyDescent="0.3">
      <c r="AY3716" s="124" t="e">
        <f>VLOOKUP(C3716,#REF!, 2,FALSE)</f>
        <v>#REF!</v>
      </c>
      <c r="BM3716" s="97" t="s">
        <v>7934</v>
      </c>
      <c r="BN3716" s="97" t="s">
        <v>2983</v>
      </c>
      <c r="BO3716" s="97" t="s">
        <v>2983</v>
      </c>
      <c r="BU3716" s="97" t="s">
        <v>7934</v>
      </c>
      <c r="BV3716" s="97" t="s">
        <v>2983</v>
      </c>
      <c r="BW3716" s="97" t="s">
        <v>2983</v>
      </c>
    </row>
    <row r="3717" spans="51:75" x14ac:dyDescent="0.3">
      <c r="AY3717" s="124" t="e">
        <f>VLOOKUP(C3717,#REF!, 2,FALSE)</f>
        <v>#REF!</v>
      </c>
      <c r="BM3717" s="97" t="s">
        <v>1411</v>
      </c>
      <c r="BN3717" s="97" t="s">
        <v>2983</v>
      </c>
      <c r="BO3717" s="97" t="s">
        <v>2983</v>
      </c>
      <c r="BU3717" s="97" t="s">
        <v>1411</v>
      </c>
      <c r="BV3717" s="97" t="s">
        <v>2983</v>
      </c>
      <c r="BW3717" s="97" t="s">
        <v>2983</v>
      </c>
    </row>
    <row r="3718" spans="51:75" x14ac:dyDescent="0.3">
      <c r="AY3718" s="124" t="e">
        <f>VLOOKUP(C3718,#REF!, 2,FALSE)</f>
        <v>#REF!</v>
      </c>
      <c r="BM3718" s="97" t="s">
        <v>7935</v>
      </c>
      <c r="BN3718" s="97" t="s">
        <v>2983</v>
      </c>
      <c r="BO3718" s="97" t="s">
        <v>2983</v>
      </c>
      <c r="BU3718" s="97" t="s">
        <v>7935</v>
      </c>
      <c r="BV3718" s="97" t="s">
        <v>2983</v>
      </c>
      <c r="BW3718" s="97" t="s">
        <v>2983</v>
      </c>
    </row>
    <row r="3719" spans="51:75" x14ac:dyDescent="0.3">
      <c r="AY3719" s="124" t="e">
        <f>VLOOKUP(C3719,#REF!, 2,FALSE)</f>
        <v>#REF!</v>
      </c>
      <c r="BM3719" s="97" t="s">
        <v>1412</v>
      </c>
      <c r="BN3719" s="97" t="s">
        <v>3043</v>
      </c>
      <c r="BO3719" s="97" t="s">
        <v>7936</v>
      </c>
      <c r="BU3719" s="97" t="s">
        <v>1412</v>
      </c>
      <c r="BV3719" s="97" t="s">
        <v>3043</v>
      </c>
      <c r="BW3719" s="97" t="s">
        <v>7936</v>
      </c>
    </row>
    <row r="3720" spans="51:75" x14ac:dyDescent="0.3">
      <c r="AY3720" s="124" t="e">
        <f>VLOOKUP(C3720,#REF!, 2,FALSE)</f>
        <v>#REF!</v>
      </c>
      <c r="BM3720" s="97" t="s">
        <v>1413</v>
      </c>
      <c r="BN3720" s="97" t="s">
        <v>3043</v>
      </c>
      <c r="BO3720" s="97" t="s">
        <v>7937</v>
      </c>
      <c r="BU3720" s="97" t="s">
        <v>1413</v>
      </c>
      <c r="BV3720" s="97" t="s">
        <v>3043</v>
      </c>
      <c r="BW3720" s="97" t="s">
        <v>7937</v>
      </c>
    </row>
    <row r="3721" spans="51:75" x14ac:dyDescent="0.3">
      <c r="AY3721" s="124" t="e">
        <f>VLOOKUP(C3721,#REF!, 2,FALSE)</f>
        <v>#REF!</v>
      </c>
      <c r="BM3721" s="97" t="s">
        <v>1414</v>
      </c>
      <c r="BN3721" s="97" t="s">
        <v>3043</v>
      </c>
      <c r="BO3721" s="97" t="s">
        <v>7939</v>
      </c>
      <c r="BU3721" s="97" t="s">
        <v>1414</v>
      </c>
      <c r="BV3721" s="97" t="s">
        <v>3043</v>
      </c>
      <c r="BW3721" s="97" t="s">
        <v>7939</v>
      </c>
    </row>
    <row r="3722" spans="51:75" x14ac:dyDescent="0.3">
      <c r="AY3722" s="124" t="e">
        <f>VLOOKUP(C3722,#REF!, 2,FALSE)</f>
        <v>#REF!</v>
      </c>
      <c r="BM3722" s="97" t="s">
        <v>7940</v>
      </c>
      <c r="BN3722" s="97" t="s">
        <v>3191</v>
      </c>
      <c r="BO3722" s="97" t="s">
        <v>2983</v>
      </c>
      <c r="BU3722" s="97" t="s">
        <v>7940</v>
      </c>
      <c r="BV3722" s="97" t="s">
        <v>3191</v>
      </c>
      <c r="BW3722" s="97" t="s">
        <v>2983</v>
      </c>
    </row>
    <row r="3723" spans="51:75" x14ac:dyDescent="0.3">
      <c r="AY3723" s="124" t="e">
        <f>VLOOKUP(C3723,#REF!, 2,FALSE)</f>
        <v>#REF!</v>
      </c>
      <c r="BM3723" s="97" t="s">
        <v>7942</v>
      </c>
      <c r="BN3723" s="97" t="s">
        <v>3237</v>
      </c>
      <c r="BO3723" s="97" t="s">
        <v>2983</v>
      </c>
      <c r="BU3723" s="97" t="s">
        <v>7942</v>
      </c>
      <c r="BV3723" s="97" t="s">
        <v>3237</v>
      </c>
      <c r="BW3723" s="97" t="s">
        <v>2983</v>
      </c>
    </row>
    <row r="3724" spans="51:75" x14ac:dyDescent="0.3">
      <c r="AY3724" s="124" t="e">
        <f>VLOOKUP(C3724,#REF!, 2,FALSE)</f>
        <v>#REF!</v>
      </c>
      <c r="BM3724" s="97" t="s">
        <v>7943</v>
      </c>
      <c r="BN3724" s="97" t="s">
        <v>3043</v>
      </c>
      <c r="BO3724" s="97" t="s">
        <v>5330</v>
      </c>
      <c r="BU3724" s="97" t="s">
        <v>7943</v>
      </c>
      <c r="BV3724" s="97" t="s">
        <v>3043</v>
      </c>
      <c r="BW3724" s="97" t="s">
        <v>5330</v>
      </c>
    </row>
    <row r="3725" spans="51:75" x14ac:dyDescent="0.3">
      <c r="AY3725" s="124" t="e">
        <f>VLOOKUP(C3725,#REF!, 2,FALSE)</f>
        <v>#REF!</v>
      </c>
      <c r="BM3725" s="97" t="s">
        <v>7944</v>
      </c>
      <c r="BN3725" s="97" t="s">
        <v>2393</v>
      </c>
      <c r="BO3725" s="97" t="s">
        <v>2983</v>
      </c>
      <c r="BU3725" s="97" t="s">
        <v>7944</v>
      </c>
      <c r="BV3725" s="97" t="s">
        <v>2393</v>
      </c>
      <c r="BW3725" s="97" t="s">
        <v>2983</v>
      </c>
    </row>
    <row r="3726" spans="51:75" x14ac:dyDescent="0.3">
      <c r="AY3726" s="124" t="e">
        <f>VLOOKUP(C3726,#REF!, 2,FALSE)</f>
        <v>#REF!</v>
      </c>
      <c r="BM3726" s="97" t="s">
        <v>7945</v>
      </c>
      <c r="BN3726" s="97" t="s">
        <v>3003</v>
      </c>
      <c r="BO3726" s="97" t="s">
        <v>2983</v>
      </c>
      <c r="BU3726" s="97" t="s">
        <v>7945</v>
      </c>
      <c r="BV3726" s="97" t="s">
        <v>3003</v>
      </c>
      <c r="BW3726" s="97" t="s">
        <v>2983</v>
      </c>
    </row>
    <row r="3727" spans="51:75" x14ac:dyDescent="0.3">
      <c r="AY3727" s="124" t="e">
        <f>VLOOKUP(C3727,#REF!, 2,FALSE)</f>
        <v>#REF!</v>
      </c>
      <c r="BM3727" s="97" t="s">
        <v>7946</v>
      </c>
      <c r="BN3727" s="97" t="s">
        <v>1733</v>
      </c>
      <c r="BO3727" s="97" t="s">
        <v>7949</v>
      </c>
      <c r="BU3727" s="97" t="s">
        <v>7946</v>
      </c>
      <c r="BV3727" s="97" t="s">
        <v>1733</v>
      </c>
      <c r="BW3727" s="97" t="s">
        <v>7949</v>
      </c>
    </row>
    <row r="3728" spans="51:75" x14ac:dyDescent="0.3">
      <c r="AY3728" s="124" t="e">
        <f>VLOOKUP(C3728,#REF!, 2,FALSE)</f>
        <v>#REF!</v>
      </c>
      <c r="BM3728" s="97" t="s">
        <v>7950</v>
      </c>
      <c r="BN3728" s="97" t="s">
        <v>2983</v>
      </c>
      <c r="BO3728" s="97" t="s">
        <v>2983</v>
      </c>
      <c r="BU3728" s="97" t="s">
        <v>7950</v>
      </c>
      <c r="BV3728" s="97" t="s">
        <v>2983</v>
      </c>
      <c r="BW3728" s="97" t="s">
        <v>2983</v>
      </c>
    </row>
    <row r="3729" spans="51:75" x14ac:dyDescent="0.3">
      <c r="AY3729" s="124" t="e">
        <f>VLOOKUP(C3729,#REF!, 2,FALSE)</f>
        <v>#REF!</v>
      </c>
      <c r="BM3729" s="97" t="s">
        <v>7952</v>
      </c>
      <c r="BN3729" s="97" t="s">
        <v>2983</v>
      </c>
      <c r="BO3729" s="97" t="s">
        <v>2983</v>
      </c>
      <c r="BU3729" s="97" t="s">
        <v>7952</v>
      </c>
      <c r="BV3729" s="97" t="s">
        <v>2983</v>
      </c>
      <c r="BW3729" s="97" t="s">
        <v>2983</v>
      </c>
    </row>
    <row r="3730" spans="51:75" x14ac:dyDescent="0.3">
      <c r="AY3730" s="124" t="e">
        <f>VLOOKUP(C3730,#REF!, 2,FALSE)</f>
        <v>#REF!</v>
      </c>
      <c r="BM3730" s="97" t="s">
        <v>7953</v>
      </c>
      <c r="BN3730" s="97" t="s">
        <v>2983</v>
      </c>
      <c r="BO3730" s="97" t="s">
        <v>2983</v>
      </c>
      <c r="BU3730" s="97" t="s">
        <v>7953</v>
      </c>
      <c r="BV3730" s="97" t="s">
        <v>2983</v>
      </c>
      <c r="BW3730" s="97" t="s">
        <v>2983</v>
      </c>
    </row>
    <row r="3731" spans="51:75" x14ac:dyDescent="0.3">
      <c r="AY3731" s="124" t="e">
        <f>VLOOKUP(C3731,#REF!, 2,FALSE)</f>
        <v>#REF!</v>
      </c>
      <c r="BM3731" s="97" t="s">
        <v>484</v>
      </c>
      <c r="BN3731" s="97" t="s">
        <v>3191</v>
      </c>
      <c r="BO3731" s="97" t="s">
        <v>7955</v>
      </c>
      <c r="BU3731" s="97" t="s">
        <v>484</v>
      </c>
      <c r="BV3731" s="97" t="s">
        <v>3191</v>
      </c>
      <c r="BW3731" s="97" t="s">
        <v>7955</v>
      </c>
    </row>
    <row r="3732" spans="51:75" x14ac:dyDescent="0.3">
      <c r="AY3732" s="124" t="e">
        <f>VLOOKUP(C3732,#REF!, 2,FALSE)</f>
        <v>#REF!</v>
      </c>
      <c r="BM3732" s="97" t="s">
        <v>7956</v>
      </c>
      <c r="BN3732" s="97" t="s">
        <v>3191</v>
      </c>
      <c r="BO3732" s="97" t="s">
        <v>7957</v>
      </c>
      <c r="BU3732" s="97" t="s">
        <v>7956</v>
      </c>
      <c r="BV3732" s="97" t="s">
        <v>3191</v>
      </c>
      <c r="BW3732" s="97" t="s">
        <v>7957</v>
      </c>
    </row>
    <row r="3733" spans="51:75" x14ac:dyDescent="0.3">
      <c r="AY3733" s="124" t="e">
        <f>VLOOKUP(C3733,#REF!, 2,FALSE)</f>
        <v>#REF!</v>
      </c>
      <c r="BM3733" s="97" t="s">
        <v>1415</v>
      </c>
      <c r="BN3733" s="97" t="s">
        <v>719</v>
      </c>
      <c r="BO3733" s="97" t="s">
        <v>7958</v>
      </c>
      <c r="BU3733" s="97" t="s">
        <v>1415</v>
      </c>
      <c r="BV3733" s="97" t="s">
        <v>719</v>
      </c>
      <c r="BW3733" s="97" t="s">
        <v>7958</v>
      </c>
    </row>
    <row r="3734" spans="51:75" x14ac:dyDescent="0.3">
      <c r="AY3734" s="124" t="e">
        <f>VLOOKUP(C3734,#REF!, 2,FALSE)</f>
        <v>#REF!</v>
      </c>
      <c r="BM3734" s="97" t="s">
        <v>7959</v>
      </c>
      <c r="BN3734" s="97" t="s">
        <v>1342</v>
      </c>
      <c r="BO3734" s="97" t="s">
        <v>1602</v>
      </c>
      <c r="BU3734" s="97" t="s">
        <v>7959</v>
      </c>
      <c r="BV3734" s="97" t="s">
        <v>1342</v>
      </c>
      <c r="BW3734" s="97" t="s">
        <v>1602</v>
      </c>
    </row>
    <row r="3735" spans="51:75" x14ac:dyDescent="0.3">
      <c r="AY3735" s="124" t="e">
        <f>VLOOKUP(C3735,#REF!, 2,FALSE)</f>
        <v>#REF!</v>
      </c>
      <c r="BM3735" s="97" t="s">
        <v>7960</v>
      </c>
      <c r="BN3735" s="97" t="s">
        <v>2983</v>
      </c>
      <c r="BO3735" s="97" t="s">
        <v>7961</v>
      </c>
      <c r="BU3735" s="97" t="s">
        <v>7960</v>
      </c>
      <c r="BV3735" s="97" t="s">
        <v>2983</v>
      </c>
      <c r="BW3735" s="97" t="s">
        <v>7961</v>
      </c>
    </row>
    <row r="3736" spans="51:75" x14ac:dyDescent="0.3">
      <c r="AY3736" s="124" t="e">
        <f>VLOOKUP(C3736,#REF!, 2,FALSE)</f>
        <v>#REF!</v>
      </c>
      <c r="BM3736" s="97" t="s">
        <v>7962</v>
      </c>
      <c r="BN3736" s="97" t="s">
        <v>1342</v>
      </c>
      <c r="BO3736" s="97" t="s">
        <v>7963</v>
      </c>
      <c r="BU3736" s="97" t="s">
        <v>7962</v>
      </c>
      <c r="BV3736" s="97" t="s">
        <v>1342</v>
      </c>
      <c r="BW3736" s="97" t="s">
        <v>7963</v>
      </c>
    </row>
    <row r="3737" spans="51:75" x14ac:dyDescent="0.3">
      <c r="AY3737" s="124" t="e">
        <f>VLOOKUP(C3737,#REF!, 2,FALSE)</f>
        <v>#REF!</v>
      </c>
      <c r="BM3737" s="97" t="s">
        <v>1416</v>
      </c>
      <c r="BN3737" s="97" t="s">
        <v>2983</v>
      </c>
      <c r="BO3737" s="97" t="s">
        <v>2983</v>
      </c>
      <c r="BU3737" s="97" t="s">
        <v>1416</v>
      </c>
      <c r="BV3737" s="97" t="s">
        <v>2983</v>
      </c>
      <c r="BW3737" s="97" t="s">
        <v>2983</v>
      </c>
    </row>
    <row r="3738" spans="51:75" x14ac:dyDescent="0.3">
      <c r="AY3738" s="124" t="e">
        <f>VLOOKUP(C3738,#REF!, 2,FALSE)</f>
        <v>#REF!</v>
      </c>
      <c r="BM3738" s="97" t="s">
        <v>7964</v>
      </c>
      <c r="BN3738" s="97" t="s">
        <v>2983</v>
      </c>
      <c r="BO3738" s="97" t="s">
        <v>2983</v>
      </c>
      <c r="BU3738" s="97" t="s">
        <v>7964</v>
      </c>
      <c r="BV3738" s="97" t="s">
        <v>2983</v>
      </c>
      <c r="BW3738" s="97" t="s">
        <v>2983</v>
      </c>
    </row>
    <row r="3739" spans="51:75" x14ac:dyDescent="0.3">
      <c r="AY3739" s="124" t="e">
        <f>VLOOKUP(C3739,#REF!, 2,FALSE)</f>
        <v>#REF!</v>
      </c>
      <c r="BM3739" s="97" t="s">
        <v>463</v>
      </c>
      <c r="BN3739" s="97" t="s">
        <v>1342</v>
      </c>
      <c r="BO3739" s="97" t="s">
        <v>3555</v>
      </c>
      <c r="BU3739" s="97" t="s">
        <v>463</v>
      </c>
      <c r="BV3739" s="97" t="s">
        <v>1342</v>
      </c>
      <c r="BW3739" s="97" t="s">
        <v>3555</v>
      </c>
    </row>
    <row r="3740" spans="51:75" x14ac:dyDescent="0.3">
      <c r="AY3740" s="124" t="e">
        <f>VLOOKUP(C3740,#REF!, 2,FALSE)</f>
        <v>#REF!</v>
      </c>
      <c r="BM3740" s="97" t="s">
        <v>7965</v>
      </c>
      <c r="BN3740" s="97" t="s">
        <v>2983</v>
      </c>
      <c r="BO3740" s="97" t="s">
        <v>2983</v>
      </c>
      <c r="BU3740" s="97" t="s">
        <v>7965</v>
      </c>
      <c r="BV3740" s="97" t="s">
        <v>2983</v>
      </c>
      <c r="BW3740" s="97" t="s">
        <v>2983</v>
      </c>
    </row>
    <row r="3741" spans="51:75" x14ac:dyDescent="0.3">
      <c r="AY3741" s="124" t="e">
        <f>VLOOKUP(C3741,#REF!, 2,FALSE)</f>
        <v>#REF!</v>
      </c>
      <c r="BM3741" s="97" t="s">
        <v>7966</v>
      </c>
      <c r="BN3741" s="97" t="s">
        <v>2983</v>
      </c>
      <c r="BO3741" s="97" t="s">
        <v>2983</v>
      </c>
      <c r="BU3741" s="97" t="s">
        <v>7966</v>
      </c>
      <c r="BV3741" s="97" t="s">
        <v>2983</v>
      </c>
      <c r="BW3741" s="97" t="s">
        <v>2983</v>
      </c>
    </row>
    <row r="3742" spans="51:75" x14ac:dyDescent="0.3">
      <c r="AY3742" s="124" t="e">
        <f>VLOOKUP(C3742,#REF!, 2,FALSE)</f>
        <v>#REF!</v>
      </c>
      <c r="BM3742" s="97" t="s">
        <v>1423</v>
      </c>
      <c r="BN3742" s="97" t="s">
        <v>1342</v>
      </c>
      <c r="BO3742" s="97" t="s">
        <v>7967</v>
      </c>
      <c r="BU3742" s="97" t="s">
        <v>1423</v>
      </c>
      <c r="BV3742" s="97" t="s">
        <v>1342</v>
      </c>
      <c r="BW3742" s="97" t="s">
        <v>7967</v>
      </c>
    </row>
    <row r="3743" spans="51:75" x14ac:dyDescent="0.3">
      <c r="AY3743" s="124" t="e">
        <f>VLOOKUP(C3743,#REF!, 2,FALSE)</f>
        <v>#REF!</v>
      </c>
      <c r="BM3743" s="97" t="s">
        <v>7968</v>
      </c>
      <c r="BN3743" s="97" t="s">
        <v>2983</v>
      </c>
      <c r="BO3743" s="97" t="s">
        <v>2983</v>
      </c>
      <c r="BU3743" s="97" t="s">
        <v>7968</v>
      </c>
      <c r="BV3743" s="97" t="s">
        <v>2983</v>
      </c>
      <c r="BW3743" s="97" t="s">
        <v>2983</v>
      </c>
    </row>
    <row r="3744" spans="51:75" x14ac:dyDescent="0.3">
      <c r="AY3744" s="124" t="e">
        <f>VLOOKUP(C3744,#REF!, 2,FALSE)</f>
        <v>#REF!</v>
      </c>
      <c r="BM3744" s="97" t="s">
        <v>7969</v>
      </c>
      <c r="BN3744" s="97" t="s">
        <v>2983</v>
      </c>
      <c r="BO3744" s="97" t="s">
        <v>2983</v>
      </c>
      <c r="BU3744" s="97" t="s">
        <v>7969</v>
      </c>
      <c r="BV3744" s="97" t="s">
        <v>2983</v>
      </c>
      <c r="BW3744" s="97" t="s">
        <v>2983</v>
      </c>
    </row>
    <row r="3745" spans="51:75" x14ac:dyDescent="0.3">
      <c r="AY3745" s="124" t="e">
        <f>VLOOKUP(C3745,#REF!, 2,FALSE)</f>
        <v>#REF!</v>
      </c>
      <c r="BM3745" s="97" t="s">
        <v>7970</v>
      </c>
      <c r="BN3745" s="97" t="s">
        <v>862</v>
      </c>
      <c r="BO3745" s="97" t="s">
        <v>3580</v>
      </c>
      <c r="BU3745" s="97" t="s">
        <v>7970</v>
      </c>
      <c r="BV3745" s="97" t="s">
        <v>862</v>
      </c>
      <c r="BW3745" s="97" t="s">
        <v>3580</v>
      </c>
    </row>
    <row r="3746" spans="51:75" x14ac:dyDescent="0.3">
      <c r="AY3746" s="124" t="e">
        <f>VLOOKUP(C3746,#REF!, 2,FALSE)</f>
        <v>#REF!</v>
      </c>
      <c r="BM3746" s="97" t="s">
        <v>7971</v>
      </c>
      <c r="BN3746" s="97" t="s">
        <v>2983</v>
      </c>
      <c r="BO3746" s="97" t="s">
        <v>2983</v>
      </c>
      <c r="BU3746" s="97" t="s">
        <v>7971</v>
      </c>
      <c r="BV3746" s="97" t="s">
        <v>2983</v>
      </c>
      <c r="BW3746" s="97" t="s">
        <v>2983</v>
      </c>
    </row>
    <row r="3747" spans="51:75" x14ac:dyDescent="0.3">
      <c r="AY3747" s="124" t="e">
        <f>VLOOKUP(C3747,#REF!, 2,FALSE)</f>
        <v>#REF!</v>
      </c>
      <c r="BM3747" s="97" t="s">
        <v>7972</v>
      </c>
      <c r="BN3747" s="97" t="s">
        <v>2983</v>
      </c>
      <c r="BO3747" s="97" t="s">
        <v>2983</v>
      </c>
      <c r="BU3747" s="97" t="s">
        <v>7972</v>
      </c>
      <c r="BV3747" s="97" t="s">
        <v>2983</v>
      </c>
      <c r="BW3747" s="97" t="s">
        <v>2983</v>
      </c>
    </row>
    <row r="3748" spans="51:75" x14ac:dyDescent="0.3">
      <c r="AY3748" s="124" t="e">
        <f>VLOOKUP(C3748,#REF!, 2,FALSE)</f>
        <v>#REF!</v>
      </c>
      <c r="BM3748" s="97" t="s">
        <v>456</v>
      </c>
      <c r="BN3748" s="97" t="s">
        <v>2983</v>
      </c>
      <c r="BO3748" s="97" t="s">
        <v>2983</v>
      </c>
      <c r="BU3748" s="97" t="s">
        <v>456</v>
      </c>
      <c r="BV3748" s="97" t="s">
        <v>2983</v>
      </c>
      <c r="BW3748" s="97" t="s">
        <v>2983</v>
      </c>
    </row>
    <row r="3749" spans="51:75" x14ac:dyDescent="0.3">
      <c r="AY3749" s="124" t="e">
        <f>VLOOKUP(C3749,#REF!, 2,FALSE)</f>
        <v>#REF!</v>
      </c>
      <c r="BM3749" s="97" t="s">
        <v>7973</v>
      </c>
      <c r="BN3749" s="97" t="s">
        <v>2983</v>
      </c>
      <c r="BO3749" s="97" t="s">
        <v>2983</v>
      </c>
      <c r="BU3749" s="97" t="s">
        <v>7973</v>
      </c>
      <c r="BV3749" s="97" t="s">
        <v>2983</v>
      </c>
      <c r="BW3749" s="97" t="s">
        <v>2983</v>
      </c>
    </row>
    <row r="3750" spans="51:75" x14ac:dyDescent="0.3">
      <c r="AY3750" s="124" t="e">
        <f>VLOOKUP(C3750,#REF!, 2,FALSE)</f>
        <v>#REF!</v>
      </c>
      <c r="BM3750" s="97" t="s">
        <v>7974</v>
      </c>
      <c r="BN3750" s="97" t="s">
        <v>2983</v>
      </c>
      <c r="BO3750" s="97" t="s">
        <v>2983</v>
      </c>
      <c r="BU3750" s="97" t="s">
        <v>7974</v>
      </c>
      <c r="BV3750" s="97" t="s">
        <v>2983</v>
      </c>
      <c r="BW3750" s="97" t="s">
        <v>2983</v>
      </c>
    </row>
    <row r="3751" spans="51:75" x14ac:dyDescent="0.3">
      <c r="AY3751" s="124" t="e">
        <f>VLOOKUP(C3751,#REF!, 2,FALSE)</f>
        <v>#REF!</v>
      </c>
      <c r="BM3751" s="97" t="s">
        <v>1424</v>
      </c>
      <c r="BN3751" s="97" t="s">
        <v>1342</v>
      </c>
      <c r="BO3751" s="97" t="s">
        <v>7976</v>
      </c>
      <c r="BU3751" s="97" t="s">
        <v>1424</v>
      </c>
      <c r="BV3751" s="97" t="s">
        <v>1342</v>
      </c>
      <c r="BW3751" s="97" t="s">
        <v>7976</v>
      </c>
    </row>
    <row r="3752" spans="51:75" x14ac:dyDescent="0.3">
      <c r="AY3752" s="124" t="e">
        <f>VLOOKUP(C3752,#REF!, 2,FALSE)</f>
        <v>#REF!</v>
      </c>
      <c r="BM3752" s="97" t="s">
        <v>7977</v>
      </c>
      <c r="BN3752" s="97" t="s">
        <v>2983</v>
      </c>
      <c r="BO3752" s="97" t="s">
        <v>2983</v>
      </c>
      <c r="BU3752" s="97" t="s">
        <v>7977</v>
      </c>
      <c r="BV3752" s="97" t="s">
        <v>2983</v>
      </c>
      <c r="BW3752" s="97" t="s">
        <v>2983</v>
      </c>
    </row>
    <row r="3753" spans="51:75" x14ac:dyDescent="0.3">
      <c r="AY3753" s="124" t="e">
        <f>VLOOKUP(C3753,#REF!, 2,FALSE)</f>
        <v>#REF!</v>
      </c>
      <c r="BM3753" s="97" t="s">
        <v>7978</v>
      </c>
      <c r="BN3753" s="97" t="s">
        <v>2983</v>
      </c>
      <c r="BO3753" s="97" t="s">
        <v>2983</v>
      </c>
      <c r="BU3753" s="97" t="s">
        <v>7978</v>
      </c>
      <c r="BV3753" s="97" t="s">
        <v>2983</v>
      </c>
      <c r="BW3753" s="97" t="s">
        <v>2983</v>
      </c>
    </row>
    <row r="3754" spans="51:75" x14ac:dyDescent="0.3">
      <c r="AY3754" s="124" t="e">
        <f>VLOOKUP(C3754,#REF!, 2,FALSE)</f>
        <v>#REF!</v>
      </c>
      <c r="BM3754" s="97" t="s">
        <v>7979</v>
      </c>
      <c r="BN3754" s="97" t="s">
        <v>2983</v>
      </c>
      <c r="BO3754" s="97" t="s">
        <v>2983</v>
      </c>
      <c r="BU3754" s="97" t="s">
        <v>7979</v>
      </c>
      <c r="BV3754" s="97" t="s">
        <v>2983</v>
      </c>
      <c r="BW3754" s="97" t="s">
        <v>2983</v>
      </c>
    </row>
    <row r="3755" spans="51:75" x14ac:dyDescent="0.3">
      <c r="AY3755" s="124" t="e">
        <f>VLOOKUP(C3755,#REF!, 2,FALSE)</f>
        <v>#REF!</v>
      </c>
      <c r="BM3755" s="97" t="s">
        <v>7980</v>
      </c>
      <c r="BN3755" s="97" t="s">
        <v>2983</v>
      </c>
      <c r="BO3755" s="97" t="s">
        <v>2983</v>
      </c>
      <c r="BU3755" s="97" t="s">
        <v>7980</v>
      </c>
      <c r="BV3755" s="97" t="s">
        <v>2983</v>
      </c>
      <c r="BW3755" s="97" t="s">
        <v>2983</v>
      </c>
    </row>
    <row r="3756" spans="51:75" x14ac:dyDescent="0.3">
      <c r="AY3756" s="124" t="e">
        <f>VLOOKUP(C3756,#REF!, 2,FALSE)</f>
        <v>#REF!</v>
      </c>
      <c r="BM3756" s="97" t="s">
        <v>7981</v>
      </c>
      <c r="BN3756" s="97" t="s">
        <v>2983</v>
      </c>
      <c r="BO3756" s="97" t="s">
        <v>2983</v>
      </c>
      <c r="BU3756" s="97" t="s">
        <v>7981</v>
      </c>
      <c r="BV3756" s="97" t="s">
        <v>2983</v>
      </c>
      <c r="BW3756" s="97" t="s">
        <v>2983</v>
      </c>
    </row>
    <row r="3757" spans="51:75" x14ac:dyDescent="0.3">
      <c r="AY3757" s="124" t="e">
        <f>VLOOKUP(C3757,#REF!, 2,FALSE)</f>
        <v>#REF!</v>
      </c>
      <c r="BM3757" s="97" t="s">
        <v>7982</v>
      </c>
      <c r="BN3757" s="97" t="s">
        <v>2983</v>
      </c>
      <c r="BO3757" s="97" t="s">
        <v>2983</v>
      </c>
      <c r="BU3757" s="97" t="s">
        <v>7982</v>
      </c>
      <c r="BV3757" s="97" t="s">
        <v>2983</v>
      </c>
      <c r="BW3757" s="97" t="s">
        <v>2983</v>
      </c>
    </row>
    <row r="3758" spans="51:75" x14ac:dyDescent="0.3">
      <c r="AY3758" s="124" t="e">
        <f>VLOOKUP(C3758,#REF!, 2,FALSE)</f>
        <v>#REF!</v>
      </c>
      <c r="BM3758" s="97" t="s">
        <v>1426</v>
      </c>
      <c r="BN3758" s="97" t="s">
        <v>2983</v>
      </c>
      <c r="BO3758" s="97" t="s">
        <v>2983</v>
      </c>
      <c r="BU3758" s="97" t="s">
        <v>1426</v>
      </c>
      <c r="BV3758" s="97" t="s">
        <v>2983</v>
      </c>
      <c r="BW3758" s="97" t="s">
        <v>2983</v>
      </c>
    </row>
    <row r="3759" spans="51:75" x14ac:dyDescent="0.3">
      <c r="AY3759" s="124" t="e">
        <f>VLOOKUP(C3759,#REF!, 2,FALSE)</f>
        <v>#REF!</v>
      </c>
      <c r="BM3759" s="97" t="s">
        <v>7984</v>
      </c>
      <c r="BN3759" s="97" t="s">
        <v>2983</v>
      </c>
      <c r="BO3759" s="97" t="s">
        <v>2983</v>
      </c>
      <c r="BU3759" s="97" t="s">
        <v>7984</v>
      </c>
      <c r="BV3759" s="97" t="s">
        <v>2983</v>
      </c>
      <c r="BW3759" s="97" t="s">
        <v>2983</v>
      </c>
    </row>
    <row r="3760" spans="51:75" x14ac:dyDescent="0.3">
      <c r="AY3760" s="124" t="e">
        <f>VLOOKUP(C3760,#REF!, 2,FALSE)</f>
        <v>#REF!</v>
      </c>
      <c r="BM3760" s="97" t="s">
        <v>7986</v>
      </c>
      <c r="BN3760" s="97" t="s">
        <v>2983</v>
      </c>
      <c r="BO3760" s="97" t="s">
        <v>2983</v>
      </c>
      <c r="BU3760" s="97" t="s">
        <v>7986</v>
      </c>
      <c r="BV3760" s="97" t="s">
        <v>2983</v>
      </c>
      <c r="BW3760" s="97" t="s">
        <v>2983</v>
      </c>
    </row>
    <row r="3761" spans="51:75" x14ac:dyDescent="0.3">
      <c r="AY3761" s="124" t="e">
        <f>VLOOKUP(C3761,#REF!, 2,FALSE)</f>
        <v>#REF!</v>
      </c>
      <c r="BM3761" s="97" t="s">
        <v>7987</v>
      </c>
      <c r="BN3761" s="97" t="s">
        <v>2983</v>
      </c>
      <c r="BO3761" s="97" t="s">
        <v>2983</v>
      </c>
      <c r="BU3761" s="97" t="s">
        <v>7987</v>
      </c>
      <c r="BV3761" s="97" t="s">
        <v>2983</v>
      </c>
      <c r="BW3761" s="97" t="s">
        <v>2983</v>
      </c>
    </row>
    <row r="3762" spans="51:75" x14ac:dyDescent="0.3">
      <c r="AY3762" s="124" t="e">
        <f>VLOOKUP(C3762,#REF!, 2,FALSE)</f>
        <v>#REF!</v>
      </c>
      <c r="BM3762" s="97" t="s">
        <v>483</v>
      </c>
      <c r="BN3762" s="97" t="s">
        <v>2983</v>
      </c>
      <c r="BO3762" s="97" t="s">
        <v>5338</v>
      </c>
      <c r="BU3762" s="97" t="s">
        <v>483</v>
      </c>
      <c r="BV3762" s="97" t="s">
        <v>2983</v>
      </c>
      <c r="BW3762" s="97" t="s">
        <v>5338</v>
      </c>
    </row>
    <row r="3763" spans="51:75" x14ac:dyDescent="0.3">
      <c r="AY3763" s="124" t="e">
        <f>VLOOKUP(C3763,#REF!, 2,FALSE)</f>
        <v>#REF!</v>
      </c>
      <c r="BM3763" s="97" t="s">
        <v>7988</v>
      </c>
      <c r="BN3763" s="97" t="s">
        <v>2983</v>
      </c>
      <c r="BO3763" s="97" t="s">
        <v>2983</v>
      </c>
      <c r="BU3763" s="97" t="s">
        <v>7988</v>
      </c>
      <c r="BV3763" s="97" t="s">
        <v>2983</v>
      </c>
      <c r="BW3763" s="97" t="s">
        <v>2983</v>
      </c>
    </row>
    <row r="3764" spans="51:75" x14ac:dyDescent="0.3">
      <c r="AY3764" s="124" t="e">
        <f>VLOOKUP(C3764,#REF!, 2,FALSE)</f>
        <v>#REF!</v>
      </c>
      <c r="BM3764" s="97" t="s">
        <v>7989</v>
      </c>
      <c r="BN3764" s="97" t="s">
        <v>2983</v>
      </c>
      <c r="BO3764" s="97" t="s">
        <v>784</v>
      </c>
      <c r="BU3764" s="97" t="s">
        <v>7989</v>
      </c>
      <c r="BV3764" s="97" t="s">
        <v>2983</v>
      </c>
      <c r="BW3764" s="97" t="s">
        <v>784</v>
      </c>
    </row>
    <row r="3765" spans="51:75" x14ac:dyDescent="0.3">
      <c r="AY3765" s="124" t="e">
        <f>VLOOKUP(C3765,#REF!, 2,FALSE)</f>
        <v>#REF!</v>
      </c>
      <c r="BM3765" s="97" t="s">
        <v>7990</v>
      </c>
      <c r="BN3765" s="97" t="s">
        <v>2983</v>
      </c>
      <c r="BO3765" s="97" t="s">
        <v>7481</v>
      </c>
      <c r="BU3765" s="97" t="s">
        <v>7990</v>
      </c>
      <c r="BV3765" s="97" t="s">
        <v>2983</v>
      </c>
      <c r="BW3765" s="97" t="s">
        <v>7481</v>
      </c>
    </row>
    <row r="3766" spans="51:75" x14ac:dyDescent="0.3">
      <c r="AY3766" s="124" t="e">
        <f>VLOOKUP(C3766,#REF!, 2,FALSE)</f>
        <v>#REF!</v>
      </c>
      <c r="BM3766" s="97" t="s">
        <v>1427</v>
      </c>
      <c r="BN3766" s="97" t="s">
        <v>2983</v>
      </c>
      <c r="BO3766" s="97" t="s">
        <v>7991</v>
      </c>
      <c r="BU3766" s="97" t="s">
        <v>1427</v>
      </c>
      <c r="BV3766" s="97" t="s">
        <v>2983</v>
      </c>
      <c r="BW3766" s="97" t="s">
        <v>7991</v>
      </c>
    </row>
    <row r="3767" spans="51:75" x14ac:dyDescent="0.3">
      <c r="AY3767" s="124" t="e">
        <f>VLOOKUP(C3767,#REF!, 2,FALSE)</f>
        <v>#REF!</v>
      </c>
      <c r="BM3767" s="97" t="s">
        <v>7992</v>
      </c>
      <c r="BN3767" s="97" t="s">
        <v>2983</v>
      </c>
      <c r="BO3767" s="97" t="s">
        <v>4717</v>
      </c>
      <c r="BU3767" s="97" t="s">
        <v>7992</v>
      </c>
      <c r="BV3767" s="97" t="s">
        <v>2983</v>
      </c>
      <c r="BW3767" s="97" t="s">
        <v>4717</v>
      </c>
    </row>
    <row r="3768" spans="51:75" x14ac:dyDescent="0.3">
      <c r="AY3768" s="124" t="e">
        <f>VLOOKUP(C3768,#REF!, 2,FALSE)</f>
        <v>#REF!</v>
      </c>
      <c r="BM3768" s="97" t="s">
        <v>7993</v>
      </c>
      <c r="BN3768" s="97" t="s">
        <v>2983</v>
      </c>
      <c r="BO3768" s="97" t="s">
        <v>3999</v>
      </c>
      <c r="BU3768" s="97" t="s">
        <v>7993</v>
      </c>
      <c r="BV3768" s="97" t="s">
        <v>2983</v>
      </c>
      <c r="BW3768" s="97" t="s">
        <v>3999</v>
      </c>
    </row>
    <row r="3769" spans="51:75" x14ac:dyDescent="0.3">
      <c r="AY3769" s="124" t="e">
        <f>VLOOKUP(C3769,#REF!, 2,FALSE)</f>
        <v>#REF!</v>
      </c>
      <c r="BM3769" s="97" t="s">
        <v>7994</v>
      </c>
      <c r="BN3769" s="97" t="s">
        <v>2983</v>
      </c>
      <c r="BO3769" s="97" t="s">
        <v>1954</v>
      </c>
      <c r="BU3769" s="97" t="s">
        <v>7994</v>
      </c>
      <c r="BV3769" s="97" t="s">
        <v>2983</v>
      </c>
      <c r="BW3769" s="97" t="s">
        <v>1954</v>
      </c>
    </row>
    <row r="3770" spans="51:75" x14ac:dyDescent="0.3">
      <c r="AY3770" s="124" t="e">
        <f>VLOOKUP(C3770,#REF!, 2,FALSE)</f>
        <v>#REF!</v>
      </c>
      <c r="BM3770" s="97" t="s">
        <v>7995</v>
      </c>
      <c r="BN3770" s="97" t="s">
        <v>2983</v>
      </c>
      <c r="BO3770" s="97" t="s">
        <v>4454</v>
      </c>
      <c r="BU3770" s="97" t="s">
        <v>7995</v>
      </c>
      <c r="BV3770" s="97" t="s">
        <v>2983</v>
      </c>
      <c r="BW3770" s="97" t="s">
        <v>4454</v>
      </c>
    </row>
    <row r="3771" spans="51:75" x14ac:dyDescent="0.3">
      <c r="AY3771" s="124" t="e">
        <f>VLOOKUP(C3771,#REF!, 2,FALSE)</f>
        <v>#REF!</v>
      </c>
      <c r="BM3771" s="97" t="s">
        <v>7996</v>
      </c>
      <c r="BN3771" s="97" t="s">
        <v>2983</v>
      </c>
      <c r="BO3771" s="97" t="s">
        <v>2983</v>
      </c>
      <c r="BU3771" s="97" t="s">
        <v>7996</v>
      </c>
      <c r="BV3771" s="97" t="s">
        <v>2983</v>
      </c>
      <c r="BW3771" s="97" t="s">
        <v>2983</v>
      </c>
    </row>
    <row r="3772" spans="51:75" x14ac:dyDescent="0.3">
      <c r="AY3772" s="124" t="e">
        <f>VLOOKUP(C3772,#REF!, 2,FALSE)</f>
        <v>#REF!</v>
      </c>
      <c r="BM3772" s="97" t="s">
        <v>7997</v>
      </c>
      <c r="BN3772" s="97" t="s">
        <v>2983</v>
      </c>
      <c r="BO3772" s="97" t="s">
        <v>7998</v>
      </c>
      <c r="BU3772" s="97" t="s">
        <v>7997</v>
      </c>
      <c r="BV3772" s="97" t="s">
        <v>2983</v>
      </c>
      <c r="BW3772" s="97" t="s">
        <v>7998</v>
      </c>
    </row>
    <row r="3773" spans="51:75" x14ac:dyDescent="0.3">
      <c r="AY3773" s="124" t="e">
        <f>VLOOKUP(C3773,#REF!, 2,FALSE)</f>
        <v>#REF!</v>
      </c>
      <c r="BM3773" s="97" t="s">
        <v>8000</v>
      </c>
      <c r="BN3773" s="97" t="s">
        <v>2983</v>
      </c>
      <c r="BO3773" s="97" t="s">
        <v>5667</v>
      </c>
      <c r="BU3773" s="97" t="s">
        <v>8000</v>
      </c>
      <c r="BV3773" s="97" t="s">
        <v>2983</v>
      </c>
      <c r="BW3773" s="97" t="s">
        <v>5667</v>
      </c>
    </row>
    <row r="3774" spans="51:75" x14ac:dyDescent="0.3">
      <c r="AY3774" s="124" t="e">
        <f>VLOOKUP(C3774,#REF!, 2,FALSE)</f>
        <v>#REF!</v>
      </c>
      <c r="BM3774" s="97" t="s">
        <v>8001</v>
      </c>
      <c r="BN3774" s="97" t="s">
        <v>2983</v>
      </c>
      <c r="BO3774" s="97" t="s">
        <v>2983</v>
      </c>
      <c r="BU3774" s="97" t="s">
        <v>8001</v>
      </c>
      <c r="BV3774" s="97" t="s">
        <v>2983</v>
      </c>
      <c r="BW3774" s="97" t="s">
        <v>2983</v>
      </c>
    </row>
    <row r="3775" spans="51:75" x14ac:dyDescent="0.3">
      <c r="AY3775" s="124" t="e">
        <f>VLOOKUP(C3775,#REF!, 2,FALSE)</f>
        <v>#REF!</v>
      </c>
      <c r="BM3775" s="97" t="s">
        <v>8002</v>
      </c>
      <c r="BN3775" s="97" t="s">
        <v>2983</v>
      </c>
      <c r="BO3775" s="97" t="s">
        <v>2983</v>
      </c>
      <c r="BU3775" s="97" t="s">
        <v>8002</v>
      </c>
      <c r="BV3775" s="97" t="s">
        <v>2983</v>
      </c>
      <c r="BW3775" s="97" t="s">
        <v>2983</v>
      </c>
    </row>
    <row r="3776" spans="51:75" x14ac:dyDescent="0.3">
      <c r="AY3776" s="124" t="e">
        <f>VLOOKUP(C3776,#REF!, 2,FALSE)</f>
        <v>#REF!</v>
      </c>
      <c r="BM3776" s="97" t="s">
        <v>8005</v>
      </c>
      <c r="BN3776" s="97" t="s">
        <v>2983</v>
      </c>
      <c r="BO3776" s="97" t="s">
        <v>2983</v>
      </c>
      <c r="BU3776" s="97" t="s">
        <v>8005</v>
      </c>
      <c r="BV3776" s="97" t="s">
        <v>2983</v>
      </c>
      <c r="BW3776" s="97" t="s">
        <v>2983</v>
      </c>
    </row>
    <row r="3777" spans="51:75" x14ac:dyDescent="0.3">
      <c r="AY3777" s="124" t="e">
        <f>VLOOKUP(C3777,#REF!, 2,FALSE)</f>
        <v>#REF!</v>
      </c>
      <c r="BM3777" s="97" t="s">
        <v>8006</v>
      </c>
      <c r="BN3777" s="97" t="s">
        <v>2983</v>
      </c>
      <c r="BO3777" s="97" t="s">
        <v>2983</v>
      </c>
      <c r="BU3777" s="97" t="s">
        <v>8006</v>
      </c>
      <c r="BV3777" s="97" t="s">
        <v>2983</v>
      </c>
      <c r="BW3777" s="97" t="s">
        <v>2983</v>
      </c>
    </row>
    <row r="3778" spans="51:75" x14ac:dyDescent="0.3">
      <c r="AY3778" s="124" t="e">
        <f>VLOOKUP(C3778,#REF!, 2,FALSE)</f>
        <v>#REF!</v>
      </c>
      <c r="BM3778" s="97" t="s">
        <v>8007</v>
      </c>
      <c r="BN3778" s="97" t="s">
        <v>2983</v>
      </c>
      <c r="BO3778" s="97" t="s">
        <v>2983</v>
      </c>
      <c r="BU3778" s="97" t="s">
        <v>8007</v>
      </c>
      <c r="BV3778" s="97" t="s">
        <v>2983</v>
      </c>
      <c r="BW3778" s="97" t="s">
        <v>2983</v>
      </c>
    </row>
    <row r="3779" spans="51:75" x14ac:dyDescent="0.3">
      <c r="AY3779" s="124" t="e">
        <f>VLOOKUP(C3779,#REF!, 2,FALSE)</f>
        <v>#REF!</v>
      </c>
      <c r="BM3779" s="97" t="s">
        <v>8009</v>
      </c>
      <c r="BN3779" s="97" t="s">
        <v>2983</v>
      </c>
      <c r="BO3779" s="97" t="s">
        <v>2983</v>
      </c>
      <c r="BU3779" s="97" t="s">
        <v>8009</v>
      </c>
      <c r="BV3779" s="97" t="s">
        <v>2983</v>
      </c>
      <c r="BW3779" s="97" t="s">
        <v>2983</v>
      </c>
    </row>
    <row r="3780" spans="51:75" x14ac:dyDescent="0.3">
      <c r="AY3780" s="124" t="e">
        <f>VLOOKUP(C3780,#REF!, 2,FALSE)</f>
        <v>#REF!</v>
      </c>
      <c r="BM3780" s="97" t="s">
        <v>8011</v>
      </c>
      <c r="BN3780" s="97" t="s">
        <v>2983</v>
      </c>
      <c r="BO3780" s="97" t="s">
        <v>2983</v>
      </c>
      <c r="BU3780" s="97" t="s">
        <v>8011</v>
      </c>
      <c r="BV3780" s="97" t="s">
        <v>2983</v>
      </c>
      <c r="BW3780" s="97" t="s">
        <v>2983</v>
      </c>
    </row>
    <row r="3781" spans="51:75" x14ac:dyDescent="0.3">
      <c r="AY3781" s="124" t="e">
        <f>VLOOKUP(C3781,#REF!, 2,FALSE)</f>
        <v>#REF!</v>
      </c>
      <c r="BM3781" s="97" t="s">
        <v>8013</v>
      </c>
      <c r="BN3781" s="97" t="s">
        <v>2983</v>
      </c>
      <c r="BO3781" s="97" t="s">
        <v>2983</v>
      </c>
      <c r="BU3781" s="97" t="s">
        <v>8013</v>
      </c>
      <c r="BV3781" s="97" t="s">
        <v>2983</v>
      </c>
      <c r="BW3781" s="97" t="s">
        <v>2983</v>
      </c>
    </row>
    <row r="3782" spans="51:75" x14ac:dyDescent="0.3">
      <c r="AY3782" s="124" t="e">
        <f>VLOOKUP(C3782,#REF!, 2,FALSE)</f>
        <v>#REF!</v>
      </c>
      <c r="BM3782" s="97" t="s">
        <v>8014</v>
      </c>
      <c r="BN3782" s="97" t="s">
        <v>2983</v>
      </c>
      <c r="BO3782" s="97" t="s">
        <v>8015</v>
      </c>
      <c r="BU3782" s="97" t="s">
        <v>8014</v>
      </c>
      <c r="BV3782" s="97" t="s">
        <v>2983</v>
      </c>
      <c r="BW3782" s="97" t="s">
        <v>8015</v>
      </c>
    </row>
    <row r="3783" spans="51:75" x14ac:dyDescent="0.3">
      <c r="AY3783" s="124" t="e">
        <f>VLOOKUP(C3783,#REF!, 2,FALSE)</f>
        <v>#REF!</v>
      </c>
      <c r="BM3783" s="97" t="s">
        <v>8016</v>
      </c>
      <c r="BN3783" s="97" t="s">
        <v>2983</v>
      </c>
      <c r="BO3783" s="97" t="s">
        <v>3162</v>
      </c>
      <c r="BU3783" s="97" t="s">
        <v>8016</v>
      </c>
      <c r="BV3783" s="97" t="s">
        <v>2983</v>
      </c>
      <c r="BW3783" s="97" t="s">
        <v>3162</v>
      </c>
    </row>
    <row r="3784" spans="51:75" x14ac:dyDescent="0.3">
      <c r="AY3784" s="124" t="e">
        <f>VLOOKUP(C3784,#REF!, 2,FALSE)</f>
        <v>#REF!</v>
      </c>
      <c r="BM3784" s="97" t="s">
        <v>1429</v>
      </c>
      <c r="BN3784" s="97" t="s">
        <v>3043</v>
      </c>
      <c r="BO3784" s="97" t="s">
        <v>770</v>
      </c>
      <c r="BU3784" s="97" t="s">
        <v>1429</v>
      </c>
      <c r="BV3784" s="97" t="s">
        <v>3043</v>
      </c>
      <c r="BW3784" s="97" t="s">
        <v>770</v>
      </c>
    </row>
    <row r="3785" spans="51:75" x14ac:dyDescent="0.3">
      <c r="AY3785" s="124" t="e">
        <f>VLOOKUP(C3785,#REF!, 2,FALSE)</f>
        <v>#REF!</v>
      </c>
      <c r="BM3785" s="97" t="s">
        <v>8018</v>
      </c>
      <c r="BN3785" s="97" t="s">
        <v>2983</v>
      </c>
      <c r="BO3785" s="97" t="s">
        <v>2983</v>
      </c>
      <c r="BU3785" s="97" t="s">
        <v>8018</v>
      </c>
      <c r="BV3785" s="97" t="s">
        <v>2983</v>
      </c>
      <c r="BW3785" s="97" t="s">
        <v>2983</v>
      </c>
    </row>
    <row r="3786" spans="51:75" x14ac:dyDescent="0.3">
      <c r="AY3786" s="124" t="e">
        <f>VLOOKUP(C3786,#REF!, 2,FALSE)</f>
        <v>#REF!</v>
      </c>
      <c r="BM3786" s="97" t="s">
        <v>8019</v>
      </c>
      <c r="BN3786" s="97" t="s">
        <v>2983</v>
      </c>
      <c r="BO3786" s="97" t="s">
        <v>2171</v>
      </c>
      <c r="BU3786" s="97" t="s">
        <v>8019</v>
      </c>
      <c r="BV3786" s="97" t="s">
        <v>2983</v>
      </c>
      <c r="BW3786" s="97" t="s">
        <v>2171</v>
      </c>
    </row>
    <row r="3787" spans="51:75" x14ac:dyDescent="0.3">
      <c r="AY3787" s="124" t="e">
        <f>VLOOKUP(C3787,#REF!, 2,FALSE)</f>
        <v>#REF!</v>
      </c>
      <c r="BM3787" s="97" t="s">
        <v>8020</v>
      </c>
      <c r="BN3787" s="97" t="s">
        <v>2983</v>
      </c>
      <c r="BO3787" s="97" t="s">
        <v>8021</v>
      </c>
      <c r="BU3787" s="97" t="s">
        <v>8020</v>
      </c>
      <c r="BV3787" s="97" t="s">
        <v>2983</v>
      </c>
      <c r="BW3787" s="97" t="s">
        <v>8021</v>
      </c>
    </row>
    <row r="3788" spans="51:75" x14ac:dyDescent="0.3">
      <c r="AY3788" s="124" t="e">
        <f>VLOOKUP(C3788,#REF!, 2,FALSE)</f>
        <v>#REF!</v>
      </c>
      <c r="BM3788" s="97" t="s">
        <v>1430</v>
      </c>
      <c r="BN3788" s="97" t="s">
        <v>2983</v>
      </c>
      <c r="BO3788" s="97" t="s">
        <v>3471</v>
      </c>
      <c r="BU3788" s="97" t="s">
        <v>1430</v>
      </c>
      <c r="BV3788" s="97" t="s">
        <v>2983</v>
      </c>
      <c r="BW3788" s="97" t="s">
        <v>3471</v>
      </c>
    </row>
    <row r="3789" spans="51:75" x14ac:dyDescent="0.3">
      <c r="AY3789" s="124" t="e">
        <f>VLOOKUP(C3789,#REF!, 2,FALSE)</f>
        <v>#REF!</v>
      </c>
      <c r="BM3789" s="97" t="s">
        <v>8023</v>
      </c>
      <c r="BN3789" s="97" t="s">
        <v>2983</v>
      </c>
      <c r="BO3789" s="97" t="s">
        <v>2983</v>
      </c>
      <c r="BU3789" s="97" t="s">
        <v>8023</v>
      </c>
      <c r="BV3789" s="97" t="s">
        <v>2983</v>
      </c>
      <c r="BW3789" s="97" t="s">
        <v>2983</v>
      </c>
    </row>
    <row r="3790" spans="51:75" x14ac:dyDescent="0.3">
      <c r="AY3790" s="124" t="e">
        <f>VLOOKUP(C3790,#REF!, 2,FALSE)</f>
        <v>#REF!</v>
      </c>
      <c r="BM3790" s="97" t="s">
        <v>8024</v>
      </c>
      <c r="BN3790" s="97" t="s">
        <v>2983</v>
      </c>
      <c r="BO3790" s="97" t="s">
        <v>8025</v>
      </c>
      <c r="BU3790" s="97" t="s">
        <v>8024</v>
      </c>
      <c r="BV3790" s="97" t="s">
        <v>2983</v>
      </c>
      <c r="BW3790" s="97" t="s">
        <v>8025</v>
      </c>
    </row>
    <row r="3791" spans="51:75" x14ac:dyDescent="0.3">
      <c r="AY3791" s="124" t="e">
        <f>VLOOKUP(C3791,#REF!, 2,FALSE)</f>
        <v>#REF!</v>
      </c>
      <c r="BM3791" s="97" t="s">
        <v>8026</v>
      </c>
      <c r="BN3791" s="97" t="s">
        <v>2983</v>
      </c>
      <c r="BO3791" s="97" t="s">
        <v>2983</v>
      </c>
      <c r="BU3791" s="97" t="s">
        <v>8026</v>
      </c>
      <c r="BV3791" s="97" t="s">
        <v>2983</v>
      </c>
      <c r="BW3791" s="97" t="s">
        <v>2983</v>
      </c>
    </row>
    <row r="3792" spans="51:75" x14ac:dyDescent="0.3">
      <c r="AY3792" s="124" t="e">
        <f>VLOOKUP(C3792,#REF!, 2,FALSE)</f>
        <v>#REF!</v>
      </c>
      <c r="BM3792" s="97" t="s">
        <v>8028</v>
      </c>
      <c r="BN3792" s="97" t="s">
        <v>2983</v>
      </c>
      <c r="BO3792" s="97" t="s">
        <v>8029</v>
      </c>
      <c r="BU3792" s="97" t="s">
        <v>8028</v>
      </c>
      <c r="BV3792" s="97" t="s">
        <v>2983</v>
      </c>
      <c r="BW3792" s="97" t="s">
        <v>8029</v>
      </c>
    </row>
    <row r="3793" spans="51:75" x14ac:dyDescent="0.3">
      <c r="AY3793" s="124" t="e">
        <f>VLOOKUP(C3793,#REF!, 2,FALSE)</f>
        <v>#REF!</v>
      </c>
      <c r="BM3793" s="97" t="s">
        <v>8030</v>
      </c>
      <c r="BN3793" s="97" t="s">
        <v>2983</v>
      </c>
      <c r="BO3793" s="97" t="s">
        <v>8031</v>
      </c>
      <c r="BU3793" s="97" t="s">
        <v>8030</v>
      </c>
      <c r="BV3793" s="97" t="s">
        <v>2983</v>
      </c>
      <c r="BW3793" s="97" t="s">
        <v>8031</v>
      </c>
    </row>
    <row r="3794" spans="51:75" x14ac:dyDescent="0.3">
      <c r="AY3794" s="124" t="e">
        <f>VLOOKUP(C3794,#REF!, 2,FALSE)</f>
        <v>#REF!</v>
      </c>
      <c r="BM3794" s="97" t="s">
        <v>459</v>
      </c>
      <c r="BN3794" s="97" t="s">
        <v>2983</v>
      </c>
      <c r="BO3794" s="97" t="s">
        <v>2983</v>
      </c>
      <c r="BU3794" s="97" t="s">
        <v>459</v>
      </c>
      <c r="BV3794" s="97" t="s">
        <v>2983</v>
      </c>
      <c r="BW3794" s="97" t="s">
        <v>2983</v>
      </c>
    </row>
    <row r="3795" spans="51:75" x14ac:dyDescent="0.3">
      <c r="AY3795" s="124" t="e">
        <f>VLOOKUP(C3795,#REF!, 2,FALSE)</f>
        <v>#REF!</v>
      </c>
      <c r="BM3795" s="97" t="s">
        <v>8034</v>
      </c>
      <c r="BN3795" s="97" t="s">
        <v>2983</v>
      </c>
      <c r="BO3795" s="97" t="s">
        <v>1402</v>
      </c>
      <c r="BU3795" s="97" t="s">
        <v>8034</v>
      </c>
      <c r="BV3795" s="97" t="s">
        <v>2983</v>
      </c>
      <c r="BW3795" s="97" t="s">
        <v>1402</v>
      </c>
    </row>
    <row r="3796" spans="51:75" x14ac:dyDescent="0.3">
      <c r="AY3796" s="124" t="e">
        <f>VLOOKUP(C3796,#REF!, 2,FALSE)</f>
        <v>#REF!</v>
      </c>
      <c r="BM3796" s="97" t="s">
        <v>8035</v>
      </c>
      <c r="BN3796" s="97" t="s">
        <v>2983</v>
      </c>
      <c r="BO3796" s="97" t="s">
        <v>779</v>
      </c>
      <c r="BU3796" s="97" t="s">
        <v>8035</v>
      </c>
      <c r="BV3796" s="97" t="s">
        <v>2983</v>
      </c>
      <c r="BW3796" s="97" t="s">
        <v>779</v>
      </c>
    </row>
    <row r="3797" spans="51:75" x14ac:dyDescent="0.3">
      <c r="AY3797" s="124" t="e">
        <f>VLOOKUP(C3797,#REF!, 2,FALSE)</f>
        <v>#REF!</v>
      </c>
      <c r="BM3797" s="97" t="s">
        <v>8036</v>
      </c>
      <c r="BN3797" s="97" t="s">
        <v>2983</v>
      </c>
      <c r="BO3797" s="97" t="s">
        <v>2983</v>
      </c>
      <c r="BU3797" s="97" t="s">
        <v>8036</v>
      </c>
      <c r="BV3797" s="97" t="s">
        <v>2983</v>
      </c>
      <c r="BW3797" s="97" t="s">
        <v>2983</v>
      </c>
    </row>
    <row r="3798" spans="51:75" x14ac:dyDescent="0.3">
      <c r="AY3798" s="124" t="e">
        <f>VLOOKUP(C3798,#REF!, 2,FALSE)</f>
        <v>#REF!</v>
      </c>
      <c r="BM3798" s="97" t="s">
        <v>8037</v>
      </c>
      <c r="BN3798" s="97" t="s">
        <v>2983</v>
      </c>
      <c r="BO3798" s="97" t="s">
        <v>8038</v>
      </c>
      <c r="BU3798" s="97" t="s">
        <v>8037</v>
      </c>
      <c r="BV3798" s="97" t="s">
        <v>2983</v>
      </c>
      <c r="BW3798" s="97" t="s">
        <v>8038</v>
      </c>
    </row>
    <row r="3799" spans="51:75" x14ac:dyDescent="0.3">
      <c r="AY3799" s="124" t="e">
        <f>VLOOKUP(C3799,#REF!, 2,FALSE)</f>
        <v>#REF!</v>
      </c>
      <c r="BM3799" s="97" t="s">
        <v>8039</v>
      </c>
      <c r="BN3799" s="97" t="s">
        <v>2983</v>
      </c>
      <c r="BO3799" s="97" t="s">
        <v>6914</v>
      </c>
      <c r="BU3799" s="97" t="s">
        <v>8039</v>
      </c>
      <c r="BV3799" s="97" t="s">
        <v>2983</v>
      </c>
      <c r="BW3799" s="97" t="s">
        <v>6914</v>
      </c>
    </row>
    <row r="3800" spans="51:75" x14ac:dyDescent="0.3">
      <c r="AY3800" s="124" t="e">
        <f>VLOOKUP(C3800,#REF!, 2,FALSE)</f>
        <v>#REF!</v>
      </c>
      <c r="BM3800" s="97" t="s">
        <v>8040</v>
      </c>
      <c r="BN3800" s="97" t="s">
        <v>791</v>
      </c>
      <c r="BO3800" s="97" t="s">
        <v>2358</v>
      </c>
      <c r="BU3800" s="97" t="s">
        <v>8040</v>
      </c>
      <c r="BV3800" s="97" t="s">
        <v>791</v>
      </c>
      <c r="BW3800" s="97" t="s">
        <v>2358</v>
      </c>
    </row>
    <row r="3801" spans="51:75" x14ac:dyDescent="0.3">
      <c r="AY3801" s="124" t="e">
        <f>VLOOKUP(C3801,#REF!, 2,FALSE)</f>
        <v>#REF!</v>
      </c>
      <c r="BM3801" s="97" t="s">
        <v>8041</v>
      </c>
      <c r="BN3801" s="97" t="s">
        <v>2983</v>
      </c>
      <c r="BO3801" s="97" t="s">
        <v>2983</v>
      </c>
      <c r="BU3801" s="97" t="s">
        <v>8041</v>
      </c>
      <c r="BV3801" s="97" t="s">
        <v>2983</v>
      </c>
      <c r="BW3801" s="97" t="s">
        <v>2983</v>
      </c>
    </row>
    <row r="3802" spans="51:75" x14ac:dyDescent="0.3">
      <c r="AY3802" s="124" t="e">
        <f>VLOOKUP(C3802,#REF!, 2,FALSE)</f>
        <v>#REF!</v>
      </c>
      <c r="BM3802" s="97" t="s">
        <v>8043</v>
      </c>
      <c r="BN3802" s="97" t="s">
        <v>2983</v>
      </c>
      <c r="BO3802" s="97" t="s">
        <v>2983</v>
      </c>
      <c r="BU3802" s="97" t="s">
        <v>8043</v>
      </c>
      <c r="BV3802" s="97" t="s">
        <v>2983</v>
      </c>
      <c r="BW3802" s="97" t="s">
        <v>2983</v>
      </c>
    </row>
    <row r="3803" spans="51:75" x14ac:dyDescent="0.3">
      <c r="AY3803" s="124" t="e">
        <f>VLOOKUP(C3803,#REF!, 2,FALSE)</f>
        <v>#REF!</v>
      </c>
      <c r="BM3803" s="97" t="s">
        <v>8044</v>
      </c>
      <c r="BN3803" s="97" t="s">
        <v>1269</v>
      </c>
      <c r="BO3803" s="97" t="s">
        <v>8045</v>
      </c>
      <c r="BU3803" s="97" t="s">
        <v>8044</v>
      </c>
      <c r="BV3803" s="97" t="s">
        <v>1269</v>
      </c>
      <c r="BW3803" s="97" t="s">
        <v>8045</v>
      </c>
    </row>
    <row r="3804" spans="51:75" x14ac:dyDescent="0.3">
      <c r="AY3804" s="124" t="e">
        <f>VLOOKUP(C3804,#REF!, 2,FALSE)</f>
        <v>#REF!</v>
      </c>
      <c r="BM3804" s="97" t="s">
        <v>1431</v>
      </c>
      <c r="BN3804" s="97" t="s">
        <v>3043</v>
      </c>
      <c r="BO3804" s="97" t="s">
        <v>8046</v>
      </c>
      <c r="BU3804" s="97" t="s">
        <v>1431</v>
      </c>
      <c r="BV3804" s="97" t="s">
        <v>3043</v>
      </c>
      <c r="BW3804" s="97" t="s">
        <v>8046</v>
      </c>
    </row>
    <row r="3805" spans="51:75" x14ac:dyDescent="0.3">
      <c r="AY3805" s="124" t="e">
        <f>VLOOKUP(C3805,#REF!, 2,FALSE)</f>
        <v>#REF!</v>
      </c>
      <c r="BM3805" s="97" t="s">
        <v>8047</v>
      </c>
      <c r="BN3805" s="97" t="s">
        <v>2393</v>
      </c>
      <c r="BO3805" s="97" t="s">
        <v>8048</v>
      </c>
      <c r="BU3805" s="97" t="s">
        <v>8047</v>
      </c>
      <c r="BV3805" s="97" t="s">
        <v>2393</v>
      </c>
      <c r="BW3805" s="97" t="s">
        <v>8048</v>
      </c>
    </row>
    <row r="3806" spans="51:75" x14ac:dyDescent="0.3">
      <c r="AY3806" s="124" t="e">
        <f>VLOOKUP(C3806,#REF!, 2,FALSE)</f>
        <v>#REF!</v>
      </c>
      <c r="BM3806" s="97" t="s">
        <v>8049</v>
      </c>
      <c r="BN3806" s="97" t="s">
        <v>2983</v>
      </c>
      <c r="BO3806" s="97" t="s">
        <v>8050</v>
      </c>
      <c r="BU3806" s="97" t="s">
        <v>8049</v>
      </c>
      <c r="BV3806" s="97" t="s">
        <v>2983</v>
      </c>
      <c r="BW3806" s="97" t="s">
        <v>8050</v>
      </c>
    </row>
    <row r="3807" spans="51:75" x14ac:dyDescent="0.3">
      <c r="AY3807" s="124" t="e">
        <f>VLOOKUP(C3807,#REF!, 2,FALSE)</f>
        <v>#REF!</v>
      </c>
      <c r="BM3807" s="97" t="s">
        <v>8051</v>
      </c>
      <c r="BN3807" s="97" t="s">
        <v>619</v>
      </c>
      <c r="BO3807" s="97" t="s">
        <v>2368</v>
      </c>
      <c r="BU3807" s="97" t="s">
        <v>8051</v>
      </c>
      <c r="BV3807" s="97" t="s">
        <v>619</v>
      </c>
      <c r="BW3807" s="97" t="s">
        <v>2368</v>
      </c>
    </row>
    <row r="3808" spans="51:75" x14ac:dyDescent="0.3">
      <c r="AY3808" s="124" t="e">
        <f>VLOOKUP(C3808,#REF!, 2,FALSE)</f>
        <v>#REF!</v>
      </c>
      <c r="BM3808" s="97" t="s">
        <v>8053</v>
      </c>
      <c r="BN3808" s="97" t="s">
        <v>2983</v>
      </c>
      <c r="BO3808" s="97" t="s">
        <v>2983</v>
      </c>
      <c r="BU3808" s="97" t="s">
        <v>8053</v>
      </c>
      <c r="BV3808" s="97" t="s">
        <v>2983</v>
      </c>
      <c r="BW3808" s="97" t="s">
        <v>2983</v>
      </c>
    </row>
    <row r="3809" spans="51:75" x14ac:dyDescent="0.3">
      <c r="AY3809" s="124" t="e">
        <f>VLOOKUP(C3809,#REF!, 2,FALSE)</f>
        <v>#REF!</v>
      </c>
      <c r="BM3809" s="97" t="s">
        <v>8054</v>
      </c>
      <c r="BN3809" s="97" t="s">
        <v>2983</v>
      </c>
      <c r="BO3809" s="97" t="s">
        <v>2983</v>
      </c>
      <c r="BU3809" s="97" t="s">
        <v>8054</v>
      </c>
      <c r="BV3809" s="97" t="s">
        <v>2983</v>
      </c>
      <c r="BW3809" s="97" t="s">
        <v>2983</v>
      </c>
    </row>
    <row r="3810" spans="51:75" x14ac:dyDescent="0.3">
      <c r="AY3810" s="124" t="e">
        <f>VLOOKUP(C3810,#REF!, 2,FALSE)</f>
        <v>#REF!</v>
      </c>
      <c r="BM3810" s="97" t="s">
        <v>8055</v>
      </c>
      <c r="BN3810" s="97" t="s">
        <v>2983</v>
      </c>
      <c r="BO3810" s="97" t="s">
        <v>2983</v>
      </c>
      <c r="BU3810" s="97" t="s">
        <v>8055</v>
      </c>
      <c r="BV3810" s="97" t="s">
        <v>2983</v>
      </c>
      <c r="BW3810" s="97" t="s">
        <v>2983</v>
      </c>
    </row>
    <row r="3811" spans="51:75" x14ac:dyDescent="0.3">
      <c r="AY3811" s="124" t="e">
        <f>VLOOKUP(C3811,#REF!, 2,FALSE)</f>
        <v>#REF!</v>
      </c>
      <c r="BM3811" s="97" t="s">
        <v>8056</v>
      </c>
      <c r="BN3811" s="97" t="s">
        <v>2983</v>
      </c>
      <c r="BO3811" s="97" t="s">
        <v>2983</v>
      </c>
      <c r="BU3811" s="97" t="s">
        <v>8056</v>
      </c>
      <c r="BV3811" s="97" t="s">
        <v>2983</v>
      </c>
      <c r="BW3811" s="97" t="s">
        <v>2983</v>
      </c>
    </row>
    <row r="3812" spans="51:75" x14ac:dyDescent="0.3">
      <c r="AY3812" s="124" t="e">
        <f>VLOOKUP(C3812,#REF!, 2,FALSE)</f>
        <v>#REF!</v>
      </c>
      <c r="BM3812" s="97" t="s">
        <v>8058</v>
      </c>
      <c r="BN3812" s="97" t="s">
        <v>2983</v>
      </c>
      <c r="BO3812" s="97" t="s">
        <v>2983</v>
      </c>
      <c r="BU3812" s="97" t="s">
        <v>8058</v>
      </c>
      <c r="BV3812" s="97" t="s">
        <v>2983</v>
      </c>
      <c r="BW3812" s="97" t="s">
        <v>2983</v>
      </c>
    </row>
    <row r="3813" spans="51:75" x14ac:dyDescent="0.3">
      <c r="AY3813" s="124" t="e">
        <f>VLOOKUP(C3813,#REF!, 2,FALSE)</f>
        <v>#REF!</v>
      </c>
      <c r="BM3813" s="97" t="s">
        <v>458</v>
      </c>
      <c r="BN3813" s="97" t="s">
        <v>2983</v>
      </c>
      <c r="BO3813" s="97" t="s">
        <v>2983</v>
      </c>
      <c r="BU3813" s="97" t="s">
        <v>458</v>
      </c>
      <c r="BV3813" s="97" t="s">
        <v>2983</v>
      </c>
      <c r="BW3813" s="97" t="s">
        <v>2983</v>
      </c>
    </row>
    <row r="3814" spans="51:75" x14ac:dyDescent="0.3">
      <c r="AY3814" s="124" t="e">
        <f>VLOOKUP(C3814,#REF!, 2,FALSE)</f>
        <v>#REF!</v>
      </c>
      <c r="BM3814" s="97" t="s">
        <v>8060</v>
      </c>
      <c r="BN3814" s="97" t="s">
        <v>2983</v>
      </c>
      <c r="BO3814" s="97" t="s">
        <v>770</v>
      </c>
      <c r="BU3814" s="97" t="s">
        <v>8060</v>
      </c>
      <c r="BV3814" s="97" t="s">
        <v>2983</v>
      </c>
      <c r="BW3814" s="97" t="s">
        <v>770</v>
      </c>
    </row>
    <row r="3815" spans="51:75" x14ac:dyDescent="0.3">
      <c r="AY3815" s="124" t="e">
        <f>VLOOKUP(C3815,#REF!, 2,FALSE)</f>
        <v>#REF!</v>
      </c>
      <c r="BM3815" s="97" t="s">
        <v>8061</v>
      </c>
      <c r="BN3815" s="97" t="s">
        <v>2983</v>
      </c>
      <c r="BO3815" s="97" t="s">
        <v>2983</v>
      </c>
      <c r="BU3815" s="97" t="s">
        <v>8061</v>
      </c>
      <c r="BV3815" s="97" t="s">
        <v>2983</v>
      </c>
      <c r="BW3815" s="97" t="s">
        <v>2983</v>
      </c>
    </row>
    <row r="3816" spans="51:75" x14ac:dyDescent="0.3">
      <c r="AY3816" s="124" t="e">
        <f>VLOOKUP(C3816,#REF!, 2,FALSE)</f>
        <v>#REF!</v>
      </c>
      <c r="BM3816" s="97" t="s">
        <v>8062</v>
      </c>
      <c r="BN3816" s="97" t="s">
        <v>2983</v>
      </c>
      <c r="BO3816" s="97" t="s">
        <v>2983</v>
      </c>
      <c r="BU3816" s="97" t="s">
        <v>8062</v>
      </c>
      <c r="BV3816" s="97" t="s">
        <v>2983</v>
      </c>
      <c r="BW3816" s="97" t="s">
        <v>2983</v>
      </c>
    </row>
    <row r="3817" spans="51:75" x14ac:dyDescent="0.3">
      <c r="AY3817" s="124" t="e">
        <f>VLOOKUP(C3817,#REF!, 2,FALSE)</f>
        <v>#REF!</v>
      </c>
      <c r="BM3817" s="97" t="s">
        <v>8064</v>
      </c>
      <c r="BN3817" s="97" t="s">
        <v>2983</v>
      </c>
      <c r="BO3817" s="97" t="s">
        <v>2983</v>
      </c>
      <c r="BU3817" s="97" t="s">
        <v>8064</v>
      </c>
      <c r="BV3817" s="97" t="s">
        <v>2983</v>
      </c>
      <c r="BW3817" s="97" t="s">
        <v>2983</v>
      </c>
    </row>
    <row r="3818" spans="51:75" x14ac:dyDescent="0.3">
      <c r="AY3818" s="124" t="e">
        <f>VLOOKUP(C3818,#REF!, 2,FALSE)</f>
        <v>#REF!</v>
      </c>
      <c r="BM3818" s="97" t="s">
        <v>8066</v>
      </c>
      <c r="BN3818" s="97" t="s">
        <v>2979</v>
      </c>
      <c r="BO3818" s="97" t="s">
        <v>7126</v>
      </c>
      <c r="BU3818" s="97" t="s">
        <v>8066</v>
      </c>
      <c r="BV3818" s="97" t="s">
        <v>2979</v>
      </c>
      <c r="BW3818" s="97" t="s">
        <v>7126</v>
      </c>
    </row>
    <row r="3819" spans="51:75" x14ac:dyDescent="0.3">
      <c r="AY3819" s="124" t="e">
        <f>VLOOKUP(C3819,#REF!, 2,FALSE)</f>
        <v>#REF!</v>
      </c>
      <c r="BM3819" s="97" t="s">
        <v>1432</v>
      </c>
      <c r="BN3819" s="97" t="s">
        <v>2983</v>
      </c>
      <c r="BO3819" s="97" t="s">
        <v>2983</v>
      </c>
      <c r="BU3819" s="97" t="s">
        <v>1432</v>
      </c>
      <c r="BV3819" s="97" t="s">
        <v>2983</v>
      </c>
      <c r="BW3819" s="97" t="s">
        <v>2983</v>
      </c>
    </row>
    <row r="3820" spans="51:75" x14ac:dyDescent="0.3">
      <c r="AY3820" s="124" t="e">
        <f>VLOOKUP(C3820,#REF!, 2,FALSE)</f>
        <v>#REF!</v>
      </c>
      <c r="BM3820" s="97" t="s">
        <v>8067</v>
      </c>
      <c r="BN3820" s="97" t="s">
        <v>1342</v>
      </c>
      <c r="BO3820" s="97" t="s">
        <v>8068</v>
      </c>
      <c r="BU3820" s="97" t="s">
        <v>8067</v>
      </c>
      <c r="BV3820" s="97" t="s">
        <v>1342</v>
      </c>
      <c r="BW3820" s="97" t="s">
        <v>8068</v>
      </c>
    </row>
    <row r="3821" spans="51:75" x14ac:dyDescent="0.3">
      <c r="AY3821" s="124" t="e">
        <f>VLOOKUP(C3821,#REF!, 2,FALSE)</f>
        <v>#REF!</v>
      </c>
      <c r="BM3821" s="97" t="s">
        <v>8069</v>
      </c>
      <c r="BN3821" s="97" t="s">
        <v>2983</v>
      </c>
      <c r="BO3821" s="97" t="s">
        <v>2983</v>
      </c>
      <c r="BU3821" s="97" t="s">
        <v>8069</v>
      </c>
      <c r="BV3821" s="97" t="s">
        <v>2983</v>
      </c>
      <c r="BW3821" s="97" t="s">
        <v>2983</v>
      </c>
    </row>
    <row r="3822" spans="51:75" x14ac:dyDescent="0.3">
      <c r="AY3822" s="124" t="e">
        <f>VLOOKUP(C3822,#REF!, 2,FALSE)</f>
        <v>#REF!</v>
      </c>
      <c r="BM3822" s="97" t="s">
        <v>8070</v>
      </c>
      <c r="BN3822" s="97" t="s">
        <v>942</v>
      </c>
      <c r="BO3822" s="97" t="s">
        <v>8071</v>
      </c>
      <c r="BU3822" s="97" t="s">
        <v>8070</v>
      </c>
      <c r="BV3822" s="97" t="s">
        <v>942</v>
      </c>
      <c r="BW3822" s="97" t="s">
        <v>8071</v>
      </c>
    </row>
    <row r="3823" spans="51:75" x14ac:dyDescent="0.3">
      <c r="AY3823" s="124" t="e">
        <f>VLOOKUP(C3823,#REF!, 2,FALSE)</f>
        <v>#REF!</v>
      </c>
      <c r="BM3823" s="97" t="s">
        <v>8072</v>
      </c>
      <c r="BN3823" s="97" t="s">
        <v>2983</v>
      </c>
      <c r="BO3823" s="97" t="s">
        <v>2983</v>
      </c>
      <c r="BU3823" s="97" t="s">
        <v>8072</v>
      </c>
      <c r="BV3823" s="97" t="s">
        <v>2983</v>
      </c>
      <c r="BW3823" s="97" t="s">
        <v>2983</v>
      </c>
    </row>
    <row r="3824" spans="51:75" x14ac:dyDescent="0.3">
      <c r="AY3824" s="124" t="e">
        <f>VLOOKUP(C3824,#REF!, 2,FALSE)</f>
        <v>#REF!</v>
      </c>
      <c r="BM3824" s="97" t="s">
        <v>8074</v>
      </c>
      <c r="BN3824" s="97" t="s">
        <v>3000</v>
      </c>
      <c r="BO3824" s="97" t="s">
        <v>8075</v>
      </c>
      <c r="BU3824" s="97" t="s">
        <v>8074</v>
      </c>
      <c r="BV3824" s="97" t="s">
        <v>3000</v>
      </c>
      <c r="BW3824" s="97" t="s">
        <v>8075</v>
      </c>
    </row>
    <row r="3825" spans="51:75" x14ac:dyDescent="0.3">
      <c r="AY3825" s="124" t="e">
        <f>VLOOKUP(C3825,#REF!, 2,FALSE)</f>
        <v>#REF!</v>
      </c>
      <c r="BM3825" s="97" t="s">
        <v>8076</v>
      </c>
      <c r="BN3825" s="97" t="s">
        <v>2983</v>
      </c>
      <c r="BO3825" s="97" t="s">
        <v>2983</v>
      </c>
      <c r="BU3825" s="97" t="s">
        <v>8076</v>
      </c>
      <c r="BV3825" s="97" t="s">
        <v>2983</v>
      </c>
      <c r="BW3825" s="97" t="s">
        <v>2983</v>
      </c>
    </row>
    <row r="3826" spans="51:75" x14ac:dyDescent="0.3">
      <c r="AY3826" s="124" t="e">
        <f>VLOOKUP(C3826,#REF!, 2,FALSE)</f>
        <v>#REF!</v>
      </c>
      <c r="BM3826" s="97" t="s">
        <v>8077</v>
      </c>
      <c r="BN3826" s="97" t="s">
        <v>2983</v>
      </c>
      <c r="BO3826" s="97" t="s">
        <v>2983</v>
      </c>
      <c r="BU3826" s="97" t="s">
        <v>8077</v>
      </c>
      <c r="BV3826" s="97" t="s">
        <v>2983</v>
      </c>
      <c r="BW3826" s="97" t="s">
        <v>2983</v>
      </c>
    </row>
    <row r="3827" spans="51:75" x14ac:dyDescent="0.3">
      <c r="AY3827" s="124" t="e">
        <f>VLOOKUP(C3827,#REF!, 2,FALSE)</f>
        <v>#REF!</v>
      </c>
      <c r="BM3827" s="97" t="s">
        <v>8078</v>
      </c>
      <c r="BN3827" s="97" t="s">
        <v>2983</v>
      </c>
      <c r="BO3827" s="97" t="s">
        <v>2983</v>
      </c>
      <c r="BU3827" s="97" t="s">
        <v>8078</v>
      </c>
      <c r="BV3827" s="97" t="s">
        <v>2983</v>
      </c>
      <c r="BW3827" s="97" t="s">
        <v>2983</v>
      </c>
    </row>
    <row r="3828" spans="51:75" x14ac:dyDescent="0.3">
      <c r="AY3828" s="124" t="e">
        <f>VLOOKUP(C3828,#REF!, 2,FALSE)</f>
        <v>#REF!</v>
      </c>
      <c r="BM3828" s="97" t="s">
        <v>8079</v>
      </c>
      <c r="BN3828" s="97" t="s">
        <v>2983</v>
      </c>
      <c r="BO3828" s="97" t="s">
        <v>2983</v>
      </c>
      <c r="BU3828" s="97" t="s">
        <v>8079</v>
      </c>
      <c r="BV3828" s="97" t="s">
        <v>2983</v>
      </c>
      <c r="BW3828" s="97" t="s">
        <v>2983</v>
      </c>
    </row>
    <row r="3829" spans="51:75" x14ac:dyDescent="0.3">
      <c r="AY3829" s="124" t="e">
        <f>VLOOKUP(C3829,#REF!, 2,FALSE)</f>
        <v>#REF!</v>
      </c>
      <c r="BM3829" s="97" t="s">
        <v>8080</v>
      </c>
      <c r="BN3829" s="97" t="s">
        <v>2983</v>
      </c>
      <c r="BO3829" s="97" t="s">
        <v>2983</v>
      </c>
      <c r="BU3829" s="97" t="s">
        <v>8080</v>
      </c>
      <c r="BV3829" s="97" t="s">
        <v>2983</v>
      </c>
      <c r="BW3829" s="97" t="s">
        <v>2983</v>
      </c>
    </row>
    <row r="3830" spans="51:75" x14ac:dyDescent="0.3">
      <c r="AY3830" s="124" t="e">
        <f>VLOOKUP(C3830,#REF!, 2,FALSE)</f>
        <v>#REF!</v>
      </c>
      <c r="BM3830" s="97" t="s">
        <v>8081</v>
      </c>
      <c r="BN3830" s="97" t="s">
        <v>2983</v>
      </c>
      <c r="BO3830" s="97" t="s">
        <v>2983</v>
      </c>
      <c r="BU3830" s="97" t="s">
        <v>8081</v>
      </c>
      <c r="BV3830" s="97" t="s">
        <v>2983</v>
      </c>
      <c r="BW3830" s="97" t="s">
        <v>2983</v>
      </c>
    </row>
    <row r="3831" spans="51:75" x14ac:dyDescent="0.3">
      <c r="AY3831" s="124" t="e">
        <f>VLOOKUP(C3831,#REF!, 2,FALSE)</f>
        <v>#REF!</v>
      </c>
      <c r="BM3831" s="97" t="s">
        <v>8082</v>
      </c>
      <c r="BN3831" s="97" t="s">
        <v>2983</v>
      </c>
      <c r="BO3831" s="97" t="s">
        <v>2983</v>
      </c>
      <c r="BU3831" s="97" t="s">
        <v>8082</v>
      </c>
      <c r="BV3831" s="97" t="s">
        <v>2983</v>
      </c>
      <c r="BW3831" s="97" t="s">
        <v>2983</v>
      </c>
    </row>
    <row r="3832" spans="51:75" x14ac:dyDescent="0.3">
      <c r="AY3832" s="124" t="e">
        <f>VLOOKUP(C3832,#REF!, 2,FALSE)</f>
        <v>#REF!</v>
      </c>
      <c r="BM3832" s="97" t="s">
        <v>8084</v>
      </c>
      <c r="BN3832" s="97" t="s">
        <v>2983</v>
      </c>
      <c r="BO3832" s="97" t="s">
        <v>2983</v>
      </c>
      <c r="BU3832" s="97" t="s">
        <v>8084</v>
      </c>
      <c r="BV3832" s="97" t="s">
        <v>2983</v>
      </c>
      <c r="BW3832" s="97" t="s">
        <v>2983</v>
      </c>
    </row>
    <row r="3833" spans="51:75" x14ac:dyDescent="0.3">
      <c r="AY3833" s="124" t="e">
        <f>VLOOKUP(C3833,#REF!, 2,FALSE)</f>
        <v>#REF!</v>
      </c>
      <c r="BM3833" s="97" t="s">
        <v>8085</v>
      </c>
      <c r="BN3833" s="97" t="s">
        <v>2983</v>
      </c>
      <c r="BO3833" s="97" t="s">
        <v>2983</v>
      </c>
      <c r="BU3833" s="97" t="s">
        <v>8085</v>
      </c>
      <c r="BV3833" s="97" t="s">
        <v>2983</v>
      </c>
      <c r="BW3833" s="97" t="s">
        <v>2983</v>
      </c>
    </row>
    <row r="3834" spans="51:75" x14ac:dyDescent="0.3">
      <c r="AY3834" s="124" t="e">
        <f>VLOOKUP(C3834,#REF!, 2,FALSE)</f>
        <v>#REF!</v>
      </c>
      <c r="BM3834" s="97" t="s">
        <v>8088</v>
      </c>
      <c r="BN3834" s="97" t="s">
        <v>2983</v>
      </c>
      <c r="BO3834" s="97" t="s">
        <v>2983</v>
      </c>
      <c r="BU3834" s="97" t="s">
        <v>8088</v>
      </c>
      <c r="BV3834" s="97" t="s">
        <v>2983</v>
      </c>
      <c r="BW3834" s="97" t="s">
        <v>2983</v>
      </c>
    </row>
    <row r="3835" spans="51:75" x14ac:dyDescent="0.3">
      <c r="AY3835" s="124" t="e">
        <f>VLOOKUP(C3835,#REF!, 2,FALSE)</f>
        <v>#REF!</v>
      </c>
      <c r="BM3835" s="97" t="s">
        <v>8089</v>
      </c>
      <c r="BN3835" s="97" t="s">
        <v>2983</v>
      </c>
      <c r="BO3835" s="97" t="s">
        <v>2983</v>
      </c>
      <c r="BU3835" s="97" t="s">
        <v>8089</v>
      </c>
      <c r="BV3835" s="97" t="s">
        <v>2983</v>
      </c>
      <c r="BW3835" s="97" t="s">
        <v>2983</v>
      </c>
    </row>
    <row r="3836" spans="51:75" x14ac:dyDescent="0.3">
      <c r="AY3836" s="124" t="e">
        <f>VLOOKUP(C3836,#REF!, 2,FALSE)</f>
        <v>#REF!</v>
      </c>
      <c r="BM3836" s="97" t="s">
        <v>8090</v>
      </c>
      <c r="BN3836" s="97" t="s">
        <v>2983</v>
      </c>
      <c r="BO3836" s="97" t="s">
        <v>2983</v>
      </c>
      <c r="BU3836" s="97" t="s">
        <v>8090</v>
      </c>
      <c r="BV3836" s="97" t="s">
        <v>2983</v>
      </c>
      <c r="BW3836" s="97" t="s">
        <v>2983</v>
      </c>
    </row>
    <row r="3837" spans="51:75" x14ac:dyDescent="0.3">
      <c r="AY3837" s="124" t="e">
        <f>VLOOKUP(C3837,#REF!, 2,FALSE)</f>
        <v>#REF!</v>
      </c>
      <c r="BM3837" s="97" t="s">
        <v>8091</v>
      </c>
      <c r="BN3837" s="97" t="s">
        <v>2983</v>
      </c>
      <c r="BO3837" s="97" t="s">
        <v>2983</v>
      </c>
      <c r="BU3837" s="97" t="s">
        <v>8091</v>
      </c>
      <c r="BV3837" s="97" t="s">
        <v>2983</v>
      </c>
      <c r="BW3837" s="97" t="s">
        <v>2983</v>
      </c>
    </row>
    <row r="3838" spans="51:75" x14ac:dyDescent="0.3">
      <c r="AY3838" s="124" t="e">
        <f>VLOOKUP(C3838,#REF!, 2,FALSE)</f>
        <v>#REF!</v>
      </c>
      <c r="BM3838" s="97" t="s">
        <v>8093</v>
      </c>
      <c r="BN3838" s="97" t="s">
        <v>2983</v>
      </c>
      <c r="BO3838" s="97" t="s">
        <v>2983</v>
      </c>
      <c r="BU3838" s="97" t="s">
        <v>8093</v>
      </c>
      <c r="BV3838" s="97" t="s">
        <v>2983</v>
      </c>
      <c r="BW3838" s="97" t="s">
        <v>2983</v>
      </c>
    </row>
    <row r="3839" spans="51:75" x14ac:dyDescent="0.3">
      <c r="AY3839" s="124" t="e">
        <f>VLOOKUP(C3839,#REF!, 2,FALSE)</f>
        <v>#REF!</v>
      </c>
      <c r="BM3839" s="97" t="s">
        <v>8094</v>
      </c>
      <c r="BN3839" s="97" t="s">
        <v>2983</v>
      </c>
      <c r="BO3839" s="97" t="s">
        <v>3349</v>
      </c>
      <c r="BU3839" s="97" t="s">
        <v>8094</v>
      </c>
      <c r="BV3839" s="97" t="s">
        <v>2983</v>
      </c>
      <c r="BW3839" s="97" t="s">
        <v>3349</v>
      </c>
    </row>
    <row r="3840" spans="51:75" x14ac:dyDescent="0.3">
      <c r="AY3840" s="124" t="e">
        <f>VLOOKUP(C3840,#REF!, 2,FALSE)</f>
        <v>#REF!</v>
      </c>
      <c r="BM3840" s="97" t="s">
        <v>8095</v>
      </c>
      <c r="BN3840" s="97" t="s">
        <v>2983</v>
      </c>
      <c r="BO3840" s="97" t="s">
        <v>2983</v>
      </c>
      <c r="BU3840" s="97" t="s">
        <v>8095</v>
      </c>
      <c r="BV3840" s="97" t="s">
        <v>2983</v>
      </c>
      <c r="BW3840" s="97" t="s">
        <v>2983</v>
      </c>
    </row>
    <row r="3841" spans="51:75" x14ac:dyDescent="0.3">
      <c r="AY3841" s="124" t="e">
        <f>VLOOKUP(C3841,#REF!, 2,FALSE)</f>
        <v>#REF!</v>
      </c>
      <c r="BM3841" s="97" t="s">
        <v>8097</v>
      </c>
      <c r="BN3841" s="97" t="s">
        <v>2983</v>
      </c>
      <c r="BO3841" s="97" t="s">
        <v>2983</v>
      </c>
      <c r="BU3841" s="97" t="s">
        <v>8097</v>
      </c>
      <c r="BV3841" s="97" t="s">
        <v>2983</v>
      </c>
      <c r="BW3841" s="97" t="s">
        <v>2983</v>
      </c>
    </row>
    <row r="3842" spans="51:75" x14ac:dyDescent="0.3">
      <c r="AY3842" s="124" t="e">
        <f>VLOOKUP(C3842,#REF!, 2,FALSE)</f>
        <v>#REF!</v>
      </c>
      <c r="BM3842" s="97" t="s">
        <v>474</v>
      </c>
      <c r="BN3842" s="97" t="s">
        <v>2983</v>
      </c>
      <c r="BO3842" s="97" t="s">
        <v>8098</v>
      </c>
      <c r="BU3842" s="97" t="s">
        <v>474</v>
      </c>
      <c r="BV3842" s="97" t="s">
        <v>2983</v>
      </c>
      <c r="BW3842" s="97" t="s">
        <v>8098</v>
      </c>
    </row>
    <row r="3843" spans="51:75" x14ac:dyDescent="0.3">
      <c r="AY3843" s="124" t="e">
        <f>VLOOKUP(C3843,#REF!, 2,FALSE)</f>
        <v>#REF!</v>
      </c>
      <c r="BM3843" s="97" t="s">
        <v>8099</v>
      </c>
      <c r="BN3843" s="97" t="s">
        <v>2983</v>
      </c>
      <c r="BO3843" s="97" t="s">
        <v>2983</v>
      </c>
      <c r="BU3843" s="97" t="s">
        <v>8099</v>
      </c>
      <c r="BV3843" s="97" t="s">
        <v>2983</v>
      </c>
      <c r="BW3843" s="97" t="s">
        <v>2983</v>
      </c>
    </row>
    <row r="3844" spans="51:75" x14ac:dyDescent="0.3">
      <c r="AY3844" s="124" t="e">
        <f>VLOOKUP(C3844,#REF!, 2,FALSE)</f>
        <v>#REF!</v>
      </c>
      <c r="BM3844" s="97" t="s">
        <v>8100</v>
      </c>
      <c r="BN3844" s="97" t="s">
        <v>2983</v>
      </c>
      <c r="BO3844" s="97" t="s">
        <v>2983</v>
      </c>
      <c r="BU3844" s="97" t="s">
        <v>8100</v>
      </c>
      <c r="BV3844" s="97" t="s">
        <v>2983</v>
      </c>
      <c r="BW3844" s="97" t="s">
        <v>2983</v>
      </c>
    </row>
    <row r="3845" spans="51:75" x14ac:dyDescent="0.3">
      <c r="AY3845" s="124" t="e">
        <f>VLOOKUP(C3845,#REF!, 2,FALSE)</f>
        <v>#REF!</v>
      </c>
      <c r="BM3845" s="97" t="s">
        <v>8101</v>
      </c>
      <c r="BN3845" s="97" t="s">
        <v>2983</v>
      </c>
      <c r="BO3845" s="97" t="s">
        <v>2983</v>
      </c>
      <c r="BU3845" s="97" t="s">
        <v>8101</v>
      </c>
      <c r="BV3845" s="97" t="s">
        <v>2983</v>
      </c>
      <c r="BW3845" s="97" t="s">
        <v>2983</v>
      </c>
    </row>
    <row r="3846" spans="51:75" x14ac:dyDescent="0.3">
      <c r="AY3846" s="124" t="e">
        <f>VLOOKUP(C3846,#REF!, 2,FALSE)</f>
        <v>#REF!</v>
      </c>
      <c r="BM3846" s="97" t="s">
        <v>8102</v>
      </c>
      <c r="BN3846" s="97" t="s">
        <v>2983</v>
      </c>
      <c r="BO3846" s="97" t="s">
        <v>8103</v>
      </c>
      <c r="BU3846" s="97" t="s">
        <v>8102</v>
      </c>
      <c r="BV3846" s="97" t="s">
        <v>2983</v>
      </c>
      <c r="BW3846" s="97" t="s">
        <v>8103</v>
      </c>
    </row>
    <row r="3847" spans="51:75" x14ac:dyDescent="0.3">
      <c r="AY3847" s="124" t="e">
        <f>VLOOKUP(C3847,#REF!, 2,FALSE)</f>
        <v>#REF!</v>
      </c>
      <c r="BM3847" s="97" t="s">
        <v>8104</v>
      </c>
      <c r="BN3847" s="97" t="s">
        <v>2983</v>
      </c>
      <c r="BO3847" s="97" t="s">
        <v>2983</v>
      </c>
      <c r="BU3847" s="97" t="s">
        <v>8104</v>
      </c>
      <c r="BV3847" s="97" t="s">
        <v>2983</v>
      </c>
      <c r="BW3847" s="97" t="s">
        <v>2983</v>
      </c>
    </row>
    <row r="3848" spans="51:75" x14ac:dyDescent="0.3">
      <c r="AY3848" s="124" t="e">
        <f>VLOOKUP(C3848,#REF!, 2,FALSE)</f>
        <v>#REF!</v>
      </c>
      <c r="BM3848" s="97" t="s">
        <v>8106</v>
      </c>
      <c r="BN3848" s="97" t="s">
        <v>631</v>
      </c>
      <c r="BO3848" s="97" t="s">
        <v>8107</v>
      </c>
      <c r="BU3848" s="97" t="s">
        <v>8106</v>
      </c>
      <c r="BV3848" s="97" t="s">
        <v>631</v>
      </c>
      <c r="BW3848" s="97" t="s">
        <v>8107</v>
      </c>
    </row>
    <row r="3849" spans="51:75" x14ac:dyDescent="0.3">
      <c r="AY3849" s="124" t="e">
        <f>VLOOKUP(C3849,#REF!, 2,FALSE)</f>
        <v>#REF!</v>
      </c>
      <c r="BM3849" s="97" t="s">
        <v>8108</v>
      </c>
      <c r="BN3849" s="97" t="s">
        <v>2983</v>
      </c>
      <c r="BO3849" s="97" t="s">
        <v>2983</v>
      </c>
      <c r="BU3849" s="97" t="s">
        <v>8108</v>
      </c>
      <c r="BV3849" s="97" t="s">
        <v>2983</v>
      </c>
      <c r="BW3849" s="97" t="s">
        <v>2983</v>
      </c>
    </row>
    <row r="3850" spans="51:75" x14ac:dyDescent="0.3">
      <c r="AY3850" s="124" t="e">
        <f>VLOOKUP(C3850,#REF!, 2,FALSE)</f>
        <v>#REF!</v>
      </c>
      <c r="BM3850" s="97" t="s">
        <v>8109</v>
      </c>
      <c r="BN3850" s="97" t="s">
        <v>2983</v>
      </c>
      <c r="BO3850" s="97" t="s">
        <v>2983</v>
      </c>
      <c r="BU3850" s="97" t="s">
        <v>8109</v>
      </c>
      <c r="BV3850" s="97" t="s">
        <v>2983</v>
      </c>
      <c r="BW3850" s="97" t="s">
        <v>2983</v>
      </c>
    </row>
    <row r="3851" spans="51:75" x14ac:dyDescent="0.3">
      <c r="AY3851" s="124" t="e">
        <f>VLOOKUP(C3851,#REF!, 2,FALSE)</f>
        <v>#REF!</v>
      </c>
      <c r="BM3851" s="97" t="s">
        <v>8110</v>
      </c>
      <c r="BN3851" s="97" t="s">
        <v>2983</v>
      </c>
      <c r="BO3851" s="97" t="s">
        <v>2983</v>
      </c>
      <c r="BU3851" s="97" t="s">
        <v>8110</v>
      </c>
      <c r="BV3851" s="97" t="s">
        <v>2983</v>
      </c>
      <c r="BW3851" s="97" t="s">
        <v>2983</v>
      </c>
    </row>
    <row r="3852" spans="51:75" x14ac:dyDescent="0.3">
      <c r="AY3852" s="124" t="e">
        <f>VLOOKUP(C3852,#REF!, 2,FALSE)</f>
        <v>#REF!</v>
      </c>
      <c r="BM3852" s="97" t="s">
        <v>8111</v>
      </c>
      <c r="BN3852" s="97" t="s">
        <v>2983</v>
      </c>
      <c r="BO3852" s="97" t="s">
        <v>2983</v>
      </c>
      <c r="BU3852" s="97" t="s">
        <v>8111</v>
      </c>
      <c r="BV3852" s="97" t="s">
        <v>2983</v>
      </c>
      <c r="BW3852" s="97" t="s">
        <v>2983</v>
      </c>
    </row>
    <row r="3853" spans="51:75" x14ac:dyDescent="0.3">
      <c r="AY3853" s="124" t="e">
        <f>VLOOKUP(C3853,#REF!, 2,FALSE)</f>
        <v>#REF!</v>
      </c>
      <c r="BM3853" s="97" t="s">
        <v>8112</v>
      </c>
      <c r="BN3853" s="97" t="s">
        <v>2983</v>
      </c>
      <c r="BO3853" s="97" t="s">
        <v>2983</v>
      </c>
      <c r="BU3853" s="97" t="s">
        <v>8112</v>
      </c>
      <c r="BV3853" s="97" t="s">
        <v>2983</v>
      </c>
      <c r="BW3853" s="97" t="s">
        <v>2983</v>
      </c>
    </row>
    <row r="3854" spans="51:75" x14ac:dyDescent="0.3">
      <c r="AY3854" s="124" t="e">
        <f>VLOOKUP(C3854,#REF!, 2,FALSE)</f>
        <v>#REF!</v>
      </c>
      <c r="BM3854" s="97" t="s">
        <v>8113</v>
      </c>
      <c r="BN3854" s="97" t="s">
        <v>3043</v>
      </c>
      <c r="BO3854" s="97" t="s">
        <v>2983</v>
      </c>
      <c r="BU3854" s="97" t="s">
        <v>8113</v>
      </c>
      <c r="BV3854" s="97" t="s">
        <v>3043</v>
      </c>
      <c r="BW3854" s="97" t="s">
        <v>2983</v>
      </c>
    </row>
    <row r="3855" spans="51:75" x14ac:dyDescent="0.3">
      <c r="AY3855" s="124" t="e">
        <f>VLOOKUP(C3855,#REF!, 2,FALSE)</f>
        <v>#REF!</v>
      </c>
      <c r="BM3855" s="97" t="s">
        <v>8115</v>
      </c>
      <c r="BN3855" s="97" t="s">
        <v>2983</v>
      </c>
      <c r="BO3855" s="97" t="s">
        <v>2983</v>
      </c>
      <c r="BU3855" s="97" t="s">
        <v>8115</v>
      </c>
      <c r="BV3855" s="97" t="s">
        <v>2983</v>
      </c>
      <c r="BW3855" s="97" t="s">
        <v>2983</v>
      </c>
    </row>
    <row r="3856" spans="51:75" x14ac:dyDescent="0.3">
      <c r="AY3856" s="124" t="e">
        <f>VLOOKUP(C3856,#REF!, 2,FALSE)</f>
        <v>#REF!</v>
      </c>
      <c r="BM3856" s="97" t="s">
        <v>8116</v>
      </c>
      <c r="BN3856" s="97" t="s">
        <v>2979</v>
      </c>
      <c r="BO3856" s="97" t="s">
        <v>8117</v>
      </c>
      <c r="BU3856" s="97" t="s">
        <v>8116</v>
      </c>
      <c r="BV3856" s="97" t="s">
        <v>2979</v>
      </c>
      <c r="BW3856" s="97" t="s">
        <v>8117</v>
      </c>
    </row>
    <row r="3857" spans="51:75" x14ac:dyDescent="0.3">
      <c r="AY3857" s="124" t="e">
        <f>VLOOKUP(C3857,#REF!, 2,FALSE)</f>
        <v>#REF!</v>
      </c>
      <c r="BM3857" s="97" t="s">
        <v>8118</v>
      </c>
      <c r="BN3857" s="97" t="s">
        <v>2983</v>
      </c>
      <c r="BO3857" s="97" t="s">
        <v>2983</v>
      </c>
      <c r="BU3857" s="97" t="s">
        <v>8118</v>
      </c>
      <c r="BV3857" s="97" t="s">
        <v>2983</v>
      </c>
      <c r="BW3857" s="97" t="s">
        <v>2983</v>
      </c>
    </row>
    <row r="3858" spans="51:75" x14ac:dyDescent="0.3">
      <c r="AY3858" s="124" t="e">
        <f>VLOOKUP(C3858,#REF!, 2,FALSE)</f>
        <v>#REF!</v>
      </c>
      <c r="BM3858" s="97" t="s">
        <v>8119</v>
      </c>
      <c r="BN3858" s="97" t="s">
        <v>2983</v>
      </c>
      <c r="BO3858" s="97" t="s">
        <v>8120</v>
      </c>
      <c r="BU3858" s="97" t="s">
        <v>8119</v>
      </c>
      <c r="BV3858" s="97" t="s">
        <v>2983</v>
      </c>
      <c r="BW3858" s="97" t="s">
        <v>8120</v>
      </c>
    </row>
    <row r="3859" spans="51:75" x14ac:dyDescent="0.3">
      <c r="AY3859" s="124" t="e">
        <f>VLOOKUP(C3859,#REF!, 2,FALSE)</f>
        <v>#REF!</v>
      </c>
      <c r="BM3859" s="97" t="s">
        <v>8121</v>
      </c>
      <c r="BN3859" s="97" t="s">
        <v>2983</v>
      </c>
      <c r="BO3859" s="97" t="s">
        <v>2983</v>
      </c>
      <c r="BU3859" s="97" t="s">
        <v>8121</v>
      </c>
      <c r="BV3859" s="97" t="s">
        <v>2983</v>
      </c>
      <c r="BW3859" s="97" t="s">
        <v>2983</v>
      </c>
    </row>
    <row r="3860" spans="51:75" x14ac:dyDescent="0.3">
      <c r="AY3860" s="124" t="e">
        <f>VLOOKUP(C3860,#REF!, 2,FALSE)</f>
        <v>#REF!</v>
      </c>
      <c r="BM3860" s="97" t="s">
        <v>8122</v>
      </c>
      <c r="BN3860" s="97" t="s">
        <v>2983</v>
      </c>
      <c r="BO3860" s="97" t="s">
        <v>2983</v>
      </c>
      <c r="BU3860" s="97" t="s">
        <v>8122</v>
      </c>
      <c r="BV3860" s="97" t="s">
        <v>2983</v>
      </c>
      <c r="BW3860" s="97" t="s">
        <v>2983</v>
      </c>
    </row>
    <row r="3861" spans="51:75" x14ac:dyDescent="0.3">
      <c r="AY3861" s="124" t="e">
        <f>VLOOKUP(C3861,#REF!, 2,FALSE)</f>
        <v>#REF!</v>
      </c>
      <c r="BM3861" s="97" t="s">
        <v>8124</v>
      </c>
      <c r="BN3861" s="97" t="s">
        <v>2983</v>
      </c>
      <c r="BO3861" s="97" t="s">
        <v>2983</v>
      </c>
      <c r="BU3861" s="97" t="s">
        <v>8124</v>
      </c>
      <c r="BV3861" s="97" t="s">
        <v>2983</v>
      </c>
      <c r="BW3861" s="97" t="s">
        <v>2983</v>
      </c>
    </row>
    <row r="3862" spans="51:75" x14ac:dyDescent="0.3">
      <c r="AY3862" s="124" t="e">
        <f>VLOOKUP(C3862,#REF!, 2,FALSE)</f>
        <v>#REF!</v>
      </c>
      <c r="BM3862" s="97" t="s">
        <v>8126</v>
      </c>
      <c r="BN3862" s="97" t="s">
        <v>2983</v>
      </c>
      <c r="BO3862" s="97" t="s">
        <v>2983</v>
      </c>
      <c r="BU3862" s="97" t="s">
        <v>8126</v>
      </c>
      <c r="BV3862" s="97" t="s">
        <v>2983</v>
      </c>
      <c r="BW3862" s="97" t="s">
        <v>2983</v>
      </c>
    </row>
    <row r="3863" spans="51:75" x14ac:dyDescent="0.3">
      <c r="AY3863" s="124" t="e">
        <f>VLOOKUP(C3863,#REF!, 2,FALSE)</f>
        <v>#REF!</v>
      </c>
      <c r="BM3863" s="97" t="s">
        <v>8127</v>
      </c>
      <c r="BN3863" s="97" t="s">
        <v>2983</v>
      </c>
      <c r="BO3863" s="97" t="s">
        <v>2983</v>
      </c>
      <c r="BU3863" s="97" t="s">
        <v>8127</v>
      </c>
      <c r="BV3863" s="97" t="s">
        <v>2983</v>
      </c>
      <c r="BW3863" s="97" t="s">
        <v>2983</v>
      </c>
    </row>
    <row r="3864" spans="51:75" x14ac:dyDescent="0.3">
      <c r="AY3864" s="124" t="e">
        <f>VLOOKUP(C3864,#REF!, 2,FALSE)</f>
        <v>#REF!</v>
      </c>
      <c r="BM3864" s="97" t="s">
        <v>8128</v>
      </c>
      <c r="BN3864" s="97" t="s">
        <v>2983</v>
      </c>
      <c r="BO3864" s="97" t="s">
        <v>2983</v>
      </c>
      <c r="BU3864" s="97" t="s">
        <v>8128</v>
      </c>
      <c r="BV3864" s="97" t="s">
        <v>2983</v>
      </c>
      <c r="BW3864" s="97" t="s">
        <v>2983</v>
      </c>
    </row>
    <row r="3865" spans="51:75" x14ac:dyDescent="0.3">
      <c r="AY3865" s="124" t="e">
        <f>VLOOKUP(C3865,#REF!, 2,FALSE)</f>
        <v>#REF!</v>
      </c>
      <c r="BM3865" s="97" t="s">
        <v>8129</v>
      </c>
      <c r="BN3865" s="97" t="s">
        <v>2983</v>
      </c>
      <c r="BO3865" s="97" t="s">
        <v>2983</v>
      </c>
      <c r="BU3865" s="97" t="s">
        <v>8129</v>
      </c>
      <c r="BV3865" s="97" t="s">
        <v>2983</v>
      </c>
      <c r="BW3865" s="97" t="s">
        <v>2983</v>
      </c>
    </row>
    <row r="3866" spans="51:75" x14ac:dyDescent="0.3">
      <c r="AY3866" s="124" t="e">
        <f>VLOOKUP(C3866,#REF!, 2,FALSE)</f>
        <v>#REF!</v>
      </c>
      <c r="BM3866" s="97" t="s">
        <v>8130</v>
      </c>
      <c r="BN3866" s="97" t="s">
        <v>2983</v>
      </c>
      <c r="BO3866" s="97" t="s">
        <v>2983</v>
      </c>
      <c r="BU3866" s="97" t="s">
        <v>8130</v>
      </c>
      <c r="BV3866" s="97" t="s">
        <v>2983</v>
      </c>
      <c r="BW3866" s="97" t="s">
        <v>2983</v>
      </c>
    </row>
    <row r="3867" spans="51:75" x14ac:dyDescent="0.3">
      <c r="AY3867" s="124" t="e">
        <f>VLOOKUP(C3867,#REF!, 2,FALSE)</f>
        <v>#REF!</v>
      </c>
      <c r="BM3867" s="97" t="s">
        <v>8131</v>
      </c>
      <c r="BN3867" s="97" t="s">
        <v>2983</v>
      </c>
      <c r="BO3867" s="97" t="s">
        <v>2983</v>
      </c>
      <c r="BU3867" s="97" t="s">
        <v>8131</v>
      </c>
      <c r="BV3867" s="97" t="s">
        <v>2983</v>
      </c>
      <c r="BW3867" s="97" t="s">
        <v>2983</v>
      </c>
    </row>
    <row r="3868" spans="51:75" x14ac:dyDescent="0.3">
      <c r="AY3868" s="124" t="e">
        <f>VLOOKUP(C3868,#REF!, 2,FALSE)</f>
        <v>#REF!</v>
      </c>
      <c r="BM3868" s="97" t="s">
        <v>8133</v>
      </c>
      <c r="BN3868" s="97" t="s">
        <v>2983</v>
      </c>
      <c r="BO3868" s="97" t="s">
        <v>2983</v>
      </c>
      <c r="BU3868" s="97" t="s">
        <v>8133</v>
      </c>
      <c r="BV3868" s="97" t="s">
        <v>2983</v>
      </c>
      <c r="BW3868" s="97" t="s">
        <v>2983</v>
      </c>
    </row>
    <row r="3869" spans="51:75" x14ac:dyDescent="0.3">
      <c r="AY3869" s="124" t="e">
        <f>VLOOKUP(C3869,#REF!, 2,FALSE)</f>
        <v>#REF!</v>
      </c>
      <c r="BM3869" s="97" t="s">
        <v>8134</v>
      </c>
      <c r="BN3869" s="97" t="s">
        <v>2983</v>
      </c>
      <c r="BO3869" s="97" t="s">
        <v>2983</v>
      </c>
      <c r="BU3869" s="97" t="s">
        <v>8134</v>
      </c>
      <c r="BV3869" s="97" t="s">
        <v>2983</v>
      </c>
      <c r="BW3869" s="97" t="s">
        <v>2983</v>
      </c>
    </row>
    <row r="3870" spans="51:75" x14ac:dyDescent="0.3">
      <c r="AY3870" s="124" t="e">
        <f>VLOOKUP(C3870,#REF!, 2,FALSE)</f>
        <v>#REF!</v>
      </c>
      <c r="BM3870" s="97" t="s">
        <v>8137</v>
      </c>
      <c r="BN3870" s="97" t="s">
        <v>2983</v>
      </c>
      <c r="BO3870" s="97" t="s">
        <v>2983</v>
      </c>
      <c r="BU3870" s="97" t="s">
        <v>8137</v>
      </c>
      <c r="BV3870" s="97" t="s">
        <v>2983</v>
      </c>
      <c r="BW3870" s="97" t="s">
        <v>2983</v>
      </c>
    </row>
    <row r="3871" spans="51:75" x14ac:dyDescent="0.3">
      <c r="AY3871" s="124" t="e">
        <f>VLOOKUP(C3871,#REF!, 2,FALSE)</f>
        <v>#REF!</v>
      </c>
      <c r="BM3871" s="97" t="s">
        <v>8138</v>
      </c>
      <c r="BN3871" s="97" t="s">
        <v>2983</v>
      </c>
      <c r="BO3871" s="97" t="s">
        <v>2983</v>
      </c>
      <c r="BU3871" s="97" t="s">
        <v>8138</v>
      </c>
      <c r="BV3871" s="97" t="s">
        <v>2983</v>
      </c>
      <c r="BW3871" s="97" t="s">
        <v>2983</v>
      </c>
    </row>
    <row r="3872" spans="51:75" x14ac:dyDescent="0.3">
      <c r="AY3872" s="124" t="e">
        <f>VLOOKUP(C3872,#REF!, 2,FALSE)</f>
        <v>#REF!</v>
      </c>
      <c r="BM3872" s="97" t="s">
        <v>8139</v>
      </c>
      <c r="BN3872" s="97" t="s">
        <v>2983</v>
      </c>
      <c r="BO3872" s="97" t="s">
        <v>2983</v>
      </c>
      <c r="BU3872" s="97" t="s">
        <v>8139</v>
      </c>
      <c r="BV3872" s="97" t="s">
        <v>2983</v>
      </c>
      <c r="BW3872" s="97" t="s">
        <v>2983</v>
      </c>
    </row>
    <row r="3873" spans="51:75" x14ac:dyDescent="0.3">
      <c r="AY3873" s="124" t="e">
        <f>VLOOKUP(C3873,#REF!, 2,FALSE)</f>
        <v>#REF!</v>
      </c>
      <c r="BM3873" s="97" t="s">
        <v>8141</v>
      </c>
      <c r="BN3873" s="97" t="s">
        <v>2983</v>
      </c>
      <c r="BO3873" s="97" t="s">
        <v>2983</v>
      </c>
      <c r="BU3873" s="97" t="s">
        <v>8141</v>
      </c>
      <c r="BV3873" s="97" t="s">
        <v>2983</v>
      </c>
      <c r="BW3873" s="97" t="s">
        <v>2983</v>
      </c>
    </row>
    <row r="3874" spans="51:75" x14ac:dyDescent="0.3">
      <c r="AY3874" s="124" t="e">
        <f>VLOOKUP(C3874,#REF!, 2,FALSE)</f>
        <v>#REF!</v>
      </c>
      <c r="BM3874" s="97" t="s">
        <v>8142</v>
      </c>
      <c r="BN3874" s="97" t="s">
        <v>2983</v>
      </c>
      <c r="BO3874" s="97" t="s">
        <v>2983</v>
      </c>
      <c r="BU3874" s="97" t="s">
        <v>8142</v>
      </c>
      <c r="BV3874" s="97" t="s">
        <v>2983</v>
      </c>
      <c r="BW3874" s="97" t="s">
        <v>2983</v>
      </c>
    </row>
    <row r="3875" spans="51:75" x14ac:dyDescent="0.3">
      <c r="AY3875" s="124" t="e">
        <f>VLOOKUP(C3875,#REF!, 2,FALSE)</f>
        <v>#REF!</v>
      </c>
      <c r="BM3875" s="97" t="s">
        <v>8143</v>
      </c>
      <c r="BN3875" s="97" t="s">
        <v>2983</v>
      </c>
      <c r="BO3875" s="97" t="s">
        <v>2983</v>
      </c>
      <c r="BU3875" s="97" t="s">
        <v>8143</v>
      </c>
      <c r="BV3875" s="97" t="s">
        <v>2983</v>
      </c>
      <c r="BW3875" s="97" t="s">
        <v>2983</v>
      </c>
    </row>
    <row r="3876" spans="51:75" x14ac:dyDescent="0.3">
      <c r="AY3876" s="124" t="e">
        <f>VLOOKUP(C3876,#REF!, 2,FALSE)</f>
        <v>#REF!</v>
      </c>
      <c r="BM3876" s="97" t="s">
        <v>8145</v>
      </c>
      <c r="BN3876" s="97" t="s">
        <v>2983</v>
      </c>
      <c r="BO3876" s="97" t="s">
        <v>2983</v>
      </c>
      <c r="BU3876" s="97" t="s">
        <v>8145</v>
      </c>
      <c r="BV3876" s="97" t="s">
        <v>2983</v>
      </c>
      <c r="BW3876" s="97" t="s">
        <v>2983</v>
      </c>
    </row>
    <row r="3877" spans="51:75" x14ac:dyDescent="0.3">
      <c r="AY3877" s="124" t="e">
        <f>VLOOKUP(C3877,#REF!, 2,FALSE)</f>
        <v>#REF!</v>
      </c>
      <c r="BM3877" s="97" t="s">
        <v>8146</v>
      </c>
      <c r="BN3877" s="97" t="s">
        <v>2983</v>
      </c>
      <c r="BO3877" s="97" t="s">
        <v>2983</v>
      </c>
      <c r="BU3877" s="97" t="s">
        <v>8146</v>
      </c>
      <c r="BV3877" s="97" t="s">
        <v>2983</v>
      </c>
      <c r="BW3877" s="97" t="s">
        <v>2983</v>
      </c>
    </row>
    <row r="3878" spans="51:75" x14ac:dyDescent="0.3">
      <c r="AY3878" s="124" t="e">
        <f>VLOOKUP(C3878,#REF!, 2,FALSE)</f>
        <v>#REF!</v>
      </c>
      <c r="BM3878" s="97" t="s">
        <v>8147</v>
      </c>
      <c r="BN3878" s="97" t="s">
        <v>2983</v>
      </c>
      <c r="BO3878" s="97" t="s">
        <v>2983</v>
      </c>
      <c r="BU3878" s="97" t="s">
        <v>8147</v>
      </c>
      <c r="BV3878" s="97" t="s">
        <v>2983</v>
      </c>
      <c r="BW3878" s="97" t="s">
        <v>2983</v>
      </c>
    </row>
    <row r="3879" spans="51:75" x14ac:dyDescent="0.3">
      <c r="AY3879" s="124" t="e">
        <f>VLOOKUP(C3879,#REF!, 2,FALSE)</f>
        <v>#REF!</v>
      </c>
      <c r="BM3879" s="97" t="s">
        <v>8148</v>
      </c>
      <c r="BN3879" s="97" t="s">
        <v>2983</v>
      </c>
      <c r="BO3879" s="97" t="s">
        <v>2983</v>
      </c>
      <c r="BU3879" s="97" t="s">
        <v>8148</v>
      </c>
      <c r="BV3879" s="97" t="s">
        <v>2983</v>
      </c>
      <c r="BW3879" s="97" t="s">
        <v>2983</v>
      </c>
    </row>
    <row r="3880" spans="51:75" x14ac:dyDescent="0.3">
      <c r="AY3880" s="124" t="e">
        <f>VLOOKUP(C3880,#REF!, 2,FALSE)</f>
        <v>#REF!</v>
      </c>
      <c r="BM3880" s="97" t="s">
        <v>8149</v>
      </c>
      <c r="BN3880" s="97" t="s">
        <v>3003</v>
      </c>
      <c r="BO3880" s="97" t="s">
        <v>2983</v>
      </c>
      <c r="BU3880" s="97" t="s">
        <v>8149</v>
      </c>
      <c r="BV3880" s="97" t="s">
        <v>3003</v>
      </c>
      <c r="BW3880" s="97" t="s">
        <v>2983</v>
      </c>
    </row>
    <row r="3881" spans="51:75" x14ac:dyDescent="0.3">
      <c r="AY3881" s="124" t="e">
        <f>VLOOKUP(C3881,#REF!, 2,FALSE)</f>
        <v>#REF!</v>
      </c>
      <c r="BM3881" s="97" t="s">
        <v>8150</v>
      </c>
      <c r="BN3881" s="97" t="s">
        <v>2983</v>
      </c>
      <c r="BO3881" s="97" t="s">
        <v>2983</v>
      </c>
      <c r="BU3881" s="97" t="s">
        <v>8150</v>
      </c>
      <c r="BV3881" s="97" t="s">
        <v>2983</v>
      </c>
      <c r="BW3881" s="97" t="s">
        <v>2983</v>
      </c>
    </row>
    <row r="3882" spans="51:75" x14ac:dyDescent="0.3">
      <c r="AY3882" s="124" t="e">
        <f>VLOOKUP(C3882,#REF!, 2,FALSE)</f>
        <v>#REF!</v>
      </c>
      <c r="BM3882" s="97" t="s">
        <v>8151</v>
      </c>
      <c r="BN3882" s="97" t="s">
        <v>3237</v>
      </c>
      <c r="BO3882" s="97" t="s">
        <v>8152</v>
      </c>
      <c r="BU3882" s="97" t="s">
        <v>8151</v>
      </c>
      <c r="BV3882" s="97" t="s">
        <v>3237</v>
      </c>
      <c r="BW3882" s="97" t="s">
        <v>8152</v>
      </c>
    </row>
    <row r="3883" spans="51:75" x14ac:dyDescent="0.3">
      <c r="AY3883" s="124" t="e">
        <f>VLOOKUP(C3883,#REF!, 2,FALSE)</f>
        <v>#REF!</v>
      </c>
      <c r="BM3883" s="97" t="s">
        <v>8153</v>
      </c>
      <c r="BN3883" s="97" t="s">
        <v>2983</v>
      </c>
      <c r="BO3883" s="97" t="s">
        <v>770</v>
      </c>
      <c r="BU3883" s="97" t="s">
        <v>8153</v>
      </c>
      <c r="BV3883" s="97" t="s">
        <v>2983</v>
      </c>
      <c r="BW3883" s="97" t="s">
        <v>770</v>
      </c>
    </row>
    <row r="3884" spans="51:75" x14ac:dyDescent="0.3">
      <c r="AY3884" s="124" t="e">
        <f>VLOOKUP(C3884,#REF!, 2,FALSE)</f>
        <v>#REF!</v>
      </c>
      <c r="BM3884" s="97" t="s">
        <v>8155</v>
      </c>
      <c r="BN3884" s="97" t="s">
        <v>2983</v>
      </c>
      <c r="BO3884" s="97" t="s">
        <v>2983</v>
      </c>
      <c r="BU3884" s="97" t="s">
        <v>8155</v>
      </c>
      <c r="BV3884" s="97" t="s">
        <v>2983</v>
      </c>
      <c r="BW3884" s="97" t="s">
        <v>2983</v>
      </c>
    </row>
    <row r="3885" spans="51:75" x14ac:dyDescent="0.3">
      <c r="AY3885" s="124" t="e">
        <f>VLOOKUP(C3885,#REF!, 2,FALSE)</f>
        <v>#REF!</v>
      </c>
      <c r="BM3885" s="97" t="s">
        <v>8156</v>
      </c>
      <c r="BN3885" s="97" t="s">
        <v>3191</v>
      </c>
      <c r="BO3885" s="97" t="s">
        <v>1594</v>
      </c>
      <c r="BU3885" s="97" t="s">
        <v>8156</v>
      </c>
      <c r="BV3885" s="97" t="s">
        <v>3191</v>
      </c>
      <c r="BW3885" s="97" t="s">
        <v>1594</v>
      </c>
    </row>
    <row r="3886" spans="51:75" x14ac:dyDescent="0.3">
      <c r="AY3886" s="124" t="e">
        <f>VLOOKUP(C3886,#REF!, 2,FALSE)</f>
        <v>#REF!</v>
      </c>
      <c r="BM3886" s="97" t="s">
        <v>8157</v>
      </c>
      <c r="BN3886" s="97" t="s">
        <v>862</v>
      </c>
      <c r="BO3886" s="97" t="s">
        <v>1594</v>
      </c>
      <c r="BU3886" s="97" t="s">
        <v>8157</v>
      </c>
      <c r="BV3886" s="97" t="s">
        <v>862</v>
      </c>
      <c r="BW3886" s="97" t="s">
        <v>1594</v>
      </c>
    </row>
    <row r="3887" spans="51:75" x14ac:dyDescent="0.3">
      <c r="AY3887" s="124" t="e">
        <f>VLOOKUP(C3887,#REF!, 2,FALSE)</f>
        <v>#REF!</v>
      </c>
      <c r="BM3887" s="97" t="s">
        <v>8158</v>
      </c>
      <c r="BN3887" s="97" t="s">
        <v>2983</v>
      </c>
      <c r="BO3887" s="97" t="s">
        <v>2983</v>
      </c>
      <c r="BU3887" s="97" t="s">
        <v>8158</v>
      </c>
      <c r="BV3887" s="97" t="s">
        <v>2983</v>
      </c>
      <c r="BW3887" s="97" t="s">
        <v>2983</v>
      </c>
    </row>
    <row r="3888" spans="51:75" x14ac:dyDescent="0.3">
      <c r="AY3888" s="124" t="e">
        <f>VLOOKUP(C3888,#REF!, 2,FALSE)</f>
        <v>#REF!</v>
      </c>
      <c r="BM3888" s="97" t="s">
        <v>8159</v>
      </c>
      <c r="BN3888" s="97" t="s">
        <v>2983</v>
      </c>
      <c r="BO3888" s="97" t="s">
        <v>2983</v>
      </c>
      <c r="BU3888" s="97" t="s">
        <v>8159</v>
      </c>
      <c r="BV3888" s="97" t="s">
        <v>2983</v>
      </c>
      <c r="BW3888" s="97" t="s">
        <v>2983</v>
      </c>
    </row>
    <row r="3889" spans="51:75" x14ac:dyDescent="0.3">
      <c r="AY3889" s="124" t="e">
        <f>VLOOKUP(C3889,#REF!, 2,FALSE)</f>
        <v>#REF!</v>
      </c>
      <c r="BM3889" s="97" t="s">
        <v>8160</v>
      </c>
      <c r="BN3889" s="97" t="s">
        <v>2979</v>
      </c>
      <c r="BO3889" s="97" t="s">
        <v>8161</v>
      </c>
      <c r="BU3889" s="97" t="s">
        <v>8160</v>
      </c>
      <c r="BV3889" s="97" t="s">
        <v>2979</v>
      </c>
      <c r="BW3889" s="97" t="s">
        <v>8161</v>
      </c>
    </row>
    <row r="3890" spans="51:75" x14ac:dyDescent="0.3">
      <c r="AY3890" s="124" t="e">
        <f>VLOOKUP(C3890,#REF!, 2,FALSE)</f>
        <v>#REF!</v>
      </c>
      <c r="BM3890" s="97" t="s">
        <v>8162</v>
      </c>
      <c r="BN3890" s="97" t="s">
        <v>2983</v>
      </c>
      <c r="BO3890" s="97" t="s">
        <v>2983</v>
      </c>
      <c r="BU3890" s="97" t="s">
        <v>8162</v>
      </c>
      <c r="BV3890" s="97" t="s">
        <v>2983</v>
      </c>
      <c r="BW3890" s="97" t="s">
        <v>2983</v>
      </c>
    </row>
    <row r="3891" spans="51:75" x14ac:dyDescent="0.3">
      <c r="AY3891" s="124" t="e">
        <f>VLOOKUP(C3891,#REF!, 2,FALSE)</f>
        <v>#REF!</v>
      </c>
      <c r="BM3891" s="97" t="s">
        <v>8163</v>
      </c>
      <c r="BN3891" s="97" t="s">
        <v>2983</v>
      </c>
      <c r="BO3891" s="97" t="s">
        <v>2983</v>
      </c>
      <c r="BU3891" s="97" t="s">
        <v>8163</v>
      </c>
      <c r="BV3891" s="97" t="s">
        <v>2983</v>
      </c>
      <c r="BW3891" s="97" t="s">
        <v>2983</v>
      </c>
    </row>
    <row r="3892" spans="51:75" x14ac:dyDescent="0.3">
      <c r="AY3892" s="124" t="e">
        <f>VLOOKUP(C3892,#REF!, 2,FALSE)</f>
        <v>#REF!</v>
      </c>
      <c r="BM3892" s="97" t="s">
        <v>8164</v>
      </c>
      <c r="BN3892" s="97" t="s">
        <v>2983</v>
      </c>
      <c r="BO3892" s="97" t="s">
        <v>8166</v>
      </c>
      <c r="BU3892" s="97" t="s">
        <v>8164</v>
      </c>
      <c r="BV3892" s="97" t="s">
        <v>2983</v>
      </c>
      <c r="BW3892" s="97" t="s">
        <v>8166</v>
      </c>
    </row>
    <row r="3893" spans="51:75" x14ac:dyDescent="0.3">
      <c r="AY3893" s="124" t="e">
        <f>VLOOKUP(C3893,#REF!, 2,FALSE)</f>
        <v>#REF!</v>
      </c>
      <c r="BM3893" s="97" t="s">
        <v>8167</v>
      </c>
      <c r="BN3893" s="97" t="s">
        <v>2983</v>
      </c>
      <c r="BO3893" s="97" t="s">
        <v>2983</v>
      </c>
      <c r="BU3893" s="97" t="s">
        <v>8167</v>
      </c>
      <c r="BV3893" s="97" t="s">
        <v>2983</v>
      </c>
      <c r="BW3893" s="97" t="s">
        <v>2983</v>
      </c>
    </row>
    <row r="3894" spans="51:75" x14ac:dyDescent="0.3">
      <c r="AY3894" s="124" t="e">
        <f>VLOOKUP(C3894,#REF!, 2,FALSE)</f>
        <v>#REF!</v>
      </c>
      <c r="BM3894" s="97" t="s">
        <v>8168</v>
      </c>
      <c r="BN3894" s="97" t="s">
        <v>2983</v>
      </c>
      <c r="BO3894" s="97" t="s">
        <v>2983</v>
      </c>
      <c r="BU3894" s="97" t="s">
        <v>8168</v>
      </c>
      <c r="BV3894" s="97" t="s">
        <v>2983</v>
      </c>
      <c r="BW3894" s="97" t="s">
        <v>2983</v>
      </c>
    </row>
    <row r="3895" spans="51:75" x14ac:dyDescent="0.3">
      <c r="AY3895" s="124" t="e">
        <f>VLOOKUP(C3895,#REF!, 2,FALSE)</f>
        <v>#REF!</v>
      </c>
      <c r="BM3895" s="97" t="s">
        <v>8169</v>
      </c>
      <c r="BN3895" s="97" t="s">
        <v>2983</v>
      </c>
      <c r="BO3895" s="97" t="s">
        <v>850</v>
      </c>
      <c r="BU3895" s="97" t="s">
        <v>8169</v>
      </c>
      <c r="BV3895" s="97" t="s">
        <v>2983</v>
      </c>
      <c r="BW3895" s="97" t="s">
        <v>850</v>
      </c>
    </row>
    <row r="3896" spans="51:75" x14ac:dyDescent="0.3">
      <c r="AY3896" s="124" t="e">
        <f>VLOOKUP(C3896,#REF!, 2,FALSE)</f>
        <v>#REF!</v>
      </c>
      <c r="BM3896" s="97" t="s">
        <v>8170</v>
      </c>
      <c r="BN3896" s="97" t="s">
        <v>2983</v>
      </c>
      <c r="BO3896" s="97" t="s">
        <v>850</v>
      </c>
      <c r="BU3896" s="97" t="s">
        <v>8170</v>
      </c>
      <c r="BV3896" s="97" t="s">
        <v>2983</v>
      </c>
      <c r="BW3896" s="97" t="s">
        <v>850</v>
      </c>
    </row>
    <row r="3897" spans="51:75" x14ac:dyDescent="0.3">
      <c r="AY3897" s="124" t="e">
        <f>VLOOKUP(C3897,#REF!, 2,FALSE)</f>
        <v>#REF!</v>
      </c>
      <c r="BM3897" s="97" t="s">
        <v>8171</v>
      </c>
      <c r="BN3897" s="97" t="s">
        <v>2983</v>
      </c>
      <c r="BO3897" s="97" t="s">
        <v>2983</v>
      </c>
      <c r="BU3897" s="97" t="s">
        <v>8171</v>
      </c>
      <c r="BV3897" s="97" t="s">
        <v>2983</v>
      </c>
      <c r="BW3897" s="97" t="s">
        <v>2983</v>
      </c>
    </row>
    <row r="3898" spans="51:75" x14ac:dyDescent="0.3">
      <c r="AY3898" s="124" t="e">
        <f>VLOOKUP(C3898,#REF!, 2,FALSE)</f>
        <v>#REF!</v>
      </c>
      <c r="BM3898" s="97" t="s">
        <v>8172</v>
      </c>
      <c r="BN3898" s="97" t="s">
        <v>3043</v>
      </c>
      <c r="BO3898" s="97" t="s">
        <v>8173</v>
      </c>
      <c r="BU3898" s="97" t="s">
        <v>8172</v>
      </c>
      <c r="BV3898" s="97" t="s">
        <v>3043</v>
      </c>
      <c r="BW3898" s="97" t="s">
        <v>8173</v>
      </c>
    </row>
    <row r="3899" spans="51:75" x14ac:dyDescent="0.3">
      <c r="AY3899" s="124" t="e">
        <f>VLOOKUP(C3899,#REF!, 2,FALSE)</f>
        <v>#REF!</v>
      </c>
      <c r="BM3899" s="97" t="s">
        <v>8174</v>
      </c>
      <c r="BN3899" s="97" t="s">
        <v>2983</v>
      </c>
      <c r="BO3899" s="97" t="s">
        <v>8175</v>
      </c>
      <c r="BU3899" s="97" t="s">
        <v>8174</v>
      </c>
      <c r="BV3899" s="97" t="s">
        <v>2983</v>
      </c>
      <c r="BW3899" s="97" t="s">
        <v>8175</v>
      </c>
    </row>
    <row r="3900" spans="51:75" x14ac:dyDescent="0.3">
      <c r="AY3900" s="124" t="e">
        <f>VLOOKUP(C3900,#REF!, 2,FALSE)</f>
        <v>#REF!</v>
      </c>
      <c r="BM3900" s="97" t="s">
        <v>8176</v>
      </c>
      <c r="BN3900" s="97" t="s">
        <v>2983</v>
      </c>
      <c r="BO3900" s="97" t="s">
        <v>2983</v>
      </c>
      <c r="BU3900" s="97" t="s">
        <v>8176</v>
      </c>
      <c r="BV3900" s="97" t="s">
        <v>2983</v>
      </c>
      <c r="BW3900" s="97" t="s">
        <v>2983</v>
      </c>
    </row>
    <row r="3901" spans="51:75" x14ac:dyDescent="0.3">
      <c r="AY3901" s="124" t="e">
        <f>VLOOKUP(C3901,#REF!, 2,FALSE)</f>
        <v>#REF!</v>
      </c>
      <c r="BM3901" s="97" t="s">
        <v>8177</v>
      </c>
      <c r="BN3901" s="97" t="s">
        <v>2983</v>
      </c>
      <c r="BO3901" s="97" t="s">
        <v>8178</v>
      </c>
      <c r="BU3901" s="97" t="s">
        <v>8177</v>
      </c>
      <c r="BV3901" s="97" t="s">
        <v>2983</v>
      </c>
      <c r="BW3901" s="97" t="s">
        <v>8178</v>
      </c>
    </row>
    <row r="3902" spans="51:75" x14ac:dyDescent="0.3">
      <c r="AY3902" s="124" t="e">
        <f>VLOOKUP(C3902,#REF!, 2,FALSE)</f>
        <v>#REF!</v>
      </c>
      <c r="BM3902" s="97" t="s">
        <v>8179</v>
      </c>
      <c r="BN3902" s="97" t="s">
        <v>3043</v>
      </c>
      <c r="BO3902" s="97" t="s">
        <v>8180</v>
      </c>
      <c r="BU3902" s="97" t="s">
        <v>8179</v>
      </c>
      <c r="BV3902" s="97" t="s">
        <v>3043</v>
      </c>
      <c r="BW3902" s="97" t="s">
        <v>8180</v>
      </c>
    </row>
    <row r="3903" spans="51:75" x14ac:dyDescent="0.3">
      <c r="AY3903" s="124" t="e">
        <f>VLOOKUP(C3903,#REF!, 2,FALSE)</f>
        <v>#REF!</v>
      </c>
      <c r="BM3903" s="97" t="s">
        <v>8181</v>
      </c>
      <c r="BN3903" s="97" t="s">
        <v>2983</v>
      </c>
      <c r="BO3903" s="97" t="s">
        <v>2983</v>
      </c>
      <c r="BU3903" s="97" t="s">
        <v>8181</v>
      </c>
      <c r="BV3903" s="97" t="s">
        <v>2983</v>
      </c>
      <c r="BW3903" s="97" t="s">
        <v>2983</v>
      </c>
    </row>
    <row r="3904" spans="51:75" x14ac:dyDescent="0.3">
      <c r="AY3904" s="124" t="e">
        <f>VLOOKUP(C3904,#REF!, 2,FALSE)</f>
        <v>#REF!</v>
      </c>
      <c r="BM3904" s="97" t="s">
        <v>8182</v>
      </c>
      <c r="BN3904" s="97" t="s">
        <v>2983</v>
      </c>
      <c r="BO3904" s="97" t="s">
        <v>2983</v>
      </c>
      <c r="BU3904" s="97" t="s">
        <v>8182</v>
      </c>
      <c r="BV3904" s="97" t="s">
        <v>2983</v>
      </c>
      <c r="BW3904" s="97" t="s">
        <v>2983</v>
      </c>
    </row>
    <row r="3905" spans="51:75" x14ac:dyDescent="0.3">
      <c r="AY3905" s="124" t="e">
        <f>VLOOKUP(C3905,#REF!, 2,FALSE)</f>
        <v>#REF!</v>
      </c>
      <c r="BM3905" s="97" t="s">
        <v>8183</v>
      </c>
      <c r="BN3905" s="97" t="s">
        <v>2983</v>
      </c>
      <c r="BO3905" s="97" t="s">
        <v>2983</v>
      </c>
      <c r="BU3905" s="97" t="s">
        <v>8183</v>
      </c>
      <c r="BV3905" s="97" t="s">
        <v>2983</v>
      </c>
      <c r="BW3905" s="97" t="s">
        <v>2983</v>
      </c>
    </row>
    <row r="3906" spans="51:75" x14ac:dyDescent="0.3">
      <c r="AY3906" s="124" t="e">
        <f>VLOOKUP(C3906,#REF!, 2,FALSE)</f>
        <v>#REF!</v>
      </c>
      <c r="BM3906" s="97" t="s">
        <v>8184</v>
      </c>
      <c r="BN3906" s="97" t="s">
        <v>2983</v>
      </c>
      <c r="BO3906" s="97" t="s">
        <v>2983</v>
      </c>
      <c r="BU3906" s="97" t="s">
        <v>8184</v>
      </c>
      <c r="BV3906" s="97" t="s">
        <v>2983</v>
      </c>
      <c r="BW3906" s="97" t="s">
        <v>2983</v>
      </c>
    </row>
    <row r="3907" spans="51:75" x14ac:dyDescent="0.3">
      <c r="AY3907" s="124" t="e">
        <f>VLOOKUP(C3907,#REF!, 2,FALSE)</f>
        <v>#REF!</v>
      </c>
      <c r="BM3907" s="97" t="s">
        <v>8185</v>
      </c>
      <c r="BN3907" s="97" t="s">
        <v>2983</v>
      </c>
      <c r="BO3907" s="97" t="s">
        <v>2983</v>
      </c>
      <c r="BU3907" s="97" t="s">
        <v>8185</v>
      </c>
      <c r="BV3907" s="97" t="s">
        <v>2983</v>
      </c>
      <c r="BW3907" s="97" t="s">
        <v>2983</v>
      </c>
    </row>
    <row r="3908" spans="51:75" x14ac:dyDescent="0.3">
      <c r="AY3908" s="124" t="e">
        <f>VLOOKUP(C3908,#REF!, 2,FALSE)</f>
        <v>#REF!</v>
      </c>
      <c r="BM3908" s="97" t="s">
        <v>8186</v>
      </c>
      <c r="BN3908" s="97" t="s">
        <v>3043</v>
      </c>
      <c r="BO3908" s="97" t="s">
        <v>8187</v>
      </c>
      <c r="BU3908" s="97" t="s">
        <v>8186</v>
      </c>
      <c r="BV3908" s="97" t="s">
        <v>3043</v>
      </c>
      <c r="BW3908" s="97" t="s">
        <v>8187</v>
      </c>
    </row>
    <row r="3909" spans="51:75" x14ac:dyDescent="0.3">
      <c r="AY3909" s="124" t="e">
        <f>VLOOKUP(C3909,#REF!, 2,FALSE)</f>
        <v>#REF!</v>
      </c>
      <c r="BM3909" s="97" t="s">
        <v>8188</v>
      </c>
      <c r="BN3909" s="97" t="s">
        <v>2983</v>
      </c>
      <c r="BO3909" s="97" t="s">
        <v>2983</v>
      </c>
      <c r="BU3909" s="97" t="s">
        <v>8188</v>
      </c>
      <c r="BV3909" s="97" t="s">
        <v>2983</v>
      </c>
      <c r="BW3909" s="97" t="s">
        <v>2983</v>
      </c>
    </row>
    <row r="3910" spans="51:75" x14ac:dyDescent="0.3">
      <c r="AY3910" s="124" t="e">
        <f>VLOOKUP(C3910,#REF!, 2,FALSE)</f>
        <v>#REF!</v>
      </c>
      <c r="BM3910" s="97" t="s">
        <v>1436</v>
      </c>
      <c r="BN3910" s="97" t="s">
        <v>3043</v>
      </c>
      <c r="BO3910" s="97" t="s">
        <v>1057</v>
      </c>
      <c r="BU3910" s="97" t="s">
        <v>1436</v>
      </c>
      <c r="BV3910" s="97" t="s">
        <v>3043</v>
      </c>
      <c r="BW3910" s="97" t="s">
        <v>1057</v>
      </c>
    </row>
    <row r="3911" spans="51:75" x14ac:dyDescent="0.3">
      <c r="AY3911" s="124" t="e">
        <f>VLOOKUP(C3911,#REF!, 2,FALSE)</f>
        <v>#REF!</v>
      </c>
      <c r="BM3911" s="97" t="s">
        <v>8189</v>
      </c>
      <c r="BN3911" s="97" t="s">
        <v>3043</v>
      </c>
      <c r="BO3911" s="97" t="s">
        <v>8190</v>
      </c>
      <c r="BU3911" s="97" t="s">
        <v>8189</v>
      </c>
      <c r="BV3911" s="97" t="s">
        <v>3043</v>
      </c>
      <c r="BW3911" s="97" t="s">
        <v>8190</v>
      </c>
    </row>
    <row r="3912" spans="51:75" x14ac:dyDescent="0.3">
      <c r="AY3912" s="124" t="e">
        <f>VLOOKUP(C3912,#REF!, 2,FALSE)</f>
        <v>#REF!</v>
      </c>
      <c r="BM3912" s="97" t="s">
        <v>8191</v>
      </c>
      <c r="BN3912" s="97" t="s">
        <v>3043</v>
      </c>
      <c r="BO3912" s="97" t="s">
        <v>1120</v>
      </c>
      <c r="BU3912" s="97" t="s">
        <v>8191</v>
      </c>
      <c r="BV3912" s="97" t="s">
        <v>3043</v>
      </c>
      <c r="BW3912" s="97" t="s">
        <v>1120</v>
      </c>
    </row>
    <row r="3913" spans="51:75" x14ac:dyDescent="0.3">
      <c r="AY3913" s="124" t="e">
        <f>VLOOKUP(C3913,#REF!, 2,FALSE)</f>
        <v>#REF!</v>
      </c>
      <c r="BM3913" s="97" t="s">
        <v>8192</v>
      </c>
      <c r="BN3913" s="97" t="s">
        <v>3043</v>
      </c>
      <c r="BO3913" s="97" t="s">
        <v>3688</v>
      </c>
      <c r="BU3913" s="97" t="s">
        <v>8192</v>
      </c>
      <c r="BV3913" s="97" t="s">
        <v>3043</v>
      </c>
      <c r="BW3913" s="97" t="s">
        <v>3688</v>
      </c>
    </row>
    <row r="3914" spans="51:75" x14ac:dyDescent="0.3">
      <c r="AY3914" s="124" t="e">
        <f>VLOOKUP(C3914,#REF!, 2,FALSE)</f>
        <v>#REF!</v>
      </c>
      <c r="BM3914" s="97" t="s">
        <v>1437</v>
      </c>
      <c r="BN3914" s="97" t="s">
        <v>3043</v>
      </c>
      <c r="BO3914" s="97" t="s">
        <v>8194</v>
      </c>
      <c r="BU3914" s="97" t="s">
        <v>1437</v>
      </c>
      <c r="BV3914" s="97" t="s">
        <v>3043</v>
      </c>
      <c r="BW3914" s="97" t="s">
        <v>8194</v>
      </c>
    </row>
    <row r="3915" spans="51:75" x14ac:dyDescent="0.3">
      <c r="AY3915" s="124" t="e">
        <f>VLOOKUP(C3915,#REF!, 2,FALSE)</f>
        <v>#REF!</v>
      </c>
      <c r="BM3915" s="97" t="s">
        <v>1438</v>
      </c>
      <c r="BN3915" s="97" t="s">
        <v>3191</v>
      </c>
      <c r="BO3915" s="97" t="s">
        <v>8195</v>
      </c>
      <c r="BU3915" s="97" t="s">
        <v>1438</v>
      </c>
      <c r="BV3915" s="97" t="s">
        <v>3191</v>
      </c>
      <c r="BW3915" s="97" t="s">
        <v>8195</v>
      </c>
    </row>
    <row r="3916" spans="51:75" x14ac:dyDescent="0.3">
      <c r="AY3916" s="124" t="e">
        <f>VLOOKUP(C3916,#REF!, 2,FALSE)</f>
        <v>#REF!</v>
      </c>
      <c r="BM3916" s="97" t="s">
        <v>8196</v>
      </c>
      <c r="BN3916" s="97" t="s">
        <v>2983</v>
      </c>
      <c r="BO3916" s="97" t="s">
        <v>2983</v>
      </c>
      <c r="BU3916" s="97" t="s">
        <v>8196</v>
      </c>
      <c r="BV3916" s="97" t="s">
        <v>2983</v>
      </c>
      <c r="BW3916" s="97" t="s">
        <v>2983</v>
      </c>
    </row>
    <row r="3917" spans="51:75" x14ac:dyDescent="0.3">
      <c r="AY3917" s="124" t="e">
        <f>VLOOKUP(C3917,#REF!, 2,FALSE)</f>
        <v>#REF!</v>
      </c>
      <c r="BM3917" s="97" t="s">
        <v>8197</v>
      </c>
      <c r="BN3917" s="97" t="s">
        <v>2983</v>
      </c>
      <c r="BO3917" s="97" t="s">
        <v>2983</v>
      </c>
      <c r="BU3917" s="97" t="s">
        <v>8197</v>
      </c>
      <c r="BV3917" s="97" t="s">
        <v>2983</v>
      </c>
      <c r="BW3917" s="97" t="s">
        <v>2983</v>
      </c>
    </row>
    <row r="3918" spans="51:75" x14ac:dyDescent="0.3">
      <c r="AY3918" s="124" t="e">
        <f>VLOOKUP(C3918,#REF!, 2,FALSE)</f>
        <v>#REF!</v>
      </c>
      <c r="BM3918" s="97" t="s">
        <v>8198</v>
      </c>
      <c r="BN3918" s="97" t="s">
        <v>1342</v>
      </c>
      <c r="BO3918" s="97" t="s">
        <v>8200</v>
      </c>
      <c r="BU3918" s="97" t="s">
        <v>8198</v>
      </c>
      <c r="BV3918" s="97" t="s">
        <v>1342</v>
      </c>
      <c r="BW3918" s="97" t="s">
        <v>8200</v>
      </c>
    </row>
    <row r="3919" spans="51:75" x14ac:dyDescent="0.3">
      <c r="AY3919" s="124" t="e">
        <f>VLOOKUP(C3919,#REF!, 2,FALSE)</f>
        <v>#REF!</v>
      </c>
      <c r="BM3919" s="97" t="s">
        <v>8201</v>
      </c>
      <c r="BN3919" s="97" t="s">
        <v>2983</v>
      </c>
      <c r="BO3919" s="97" t="s">
        <v>2983</v>
      </c>
      <c r="BU3919" s="97" t="s">
        <v>8201</v>
      </c>
      <c r="BV3919" s="97" t="s">
        <v>2983</v>
      </c>
      <c r="BW3919" s="97" t="s">
        <v>2983</v>
      </c>
    </row>
    <row r="3920" spans="51:75" x14ac:dyDescent="0.3">
      <c r="AY3920" s="124" t="e">
        <f>VLOOKUP(C3920,#REF!, 2,FALSE)</f>
        <v>#REF!</v>
      </c>
      <c r="BM3920" s="97" t="s">
        <v>8202</v>
      </c>
      <c r="BN3920" s="97" t="s">
        <v>2983</v>
      </c>
      <c r="BO3920" s="97" t="s">
        <v>2983</v>
      </c>
      <c r="BU3920" s="97" t="s">
        <v>8202</v>
      </c>
      <c r="BV3920" s="97" t="s">
        <v>2983</v>
      </c>
      <c r="BW3920" s="97" t="s">
        <v>2983</v>
      </c>
    </row>
    <row r="3921" spans="51:75" x14ac:dyDescent="0.3">
      <c r="AY3921" s="124" t="e">
        <f>VLOOKUP(C3921,#REF!, 2,FALSE)</f>
        <v>#REF!</v>
      </c>
      <c r="BM3921" s="97" t="s">
        <v>8204</v>
      </c>
      <c r="BN3921" s="97" t="s">
        <v>2983</v>
      </c>
      <c r="BO3921" s="97" t="s">
        <v>2983</v>
      </c>
      <c r="BU3921" s="97" t="s">
        <v>8204</v>
      </c>
      <c r="BV3921" s="97" t="s">
        <v>2983</v>
      </c>
      <c r="BW3921" s="97" t="s">
        <v>2983</v>
      </c>
    </row>
    <row r="3922" spans="51:75" x14ac:dyDescent="0.3">
      <c r="AY3922" s="124" t="e">
        <f>VLOOKUP(C3922,#REF!, 2,FALSE)</f>
        <v>#REF!</v>
      </c>
      <c r="BM3922" s="97" t="s">
        <v>8206</v>
      </c>
      <c r="BN3922" s="97" t="s">
        <v>1342</v>
      </c>
      <c r="BO3922" s="97" t="s">
        <v>8207</v>
      </c>
      <c r="BU3922" s="97" t="s">
        <v>8206</v>
      </c>
      <c r="BV3922" s="97" t="s">
        <v>1342</v>
      </c>
      <c r="BW3922" s="97" t="s">
        <v>8207</v>
      </c>
    </row>
    <row r="3923" spans="51:75" x14ac:dyDescent="0.3">
      <c r="AY3923" s="124" t="e">
        <f>VLOOKUP(C3923,#REF!, 2,FALSE)</f>
        <v>#REF!</v>
      </c>
      <c r="BM3923" s="97" t="s">
        <v>8208</v>
      </c>
      <c r="BN3923" s="97" t="s">
        <v>2983</v>
      </c>
      <c r="BO3923" s="97" t="s">
        <v>2983</v>
      </c>
      <c r="BU3923" s="97" t="s">
        <v>8208</v>
      </c>
      <c r="BV3923" s="97" t="s">
        <v>2983</v>
      </c>
      <c r="BW3923" s="97" t="s">
        <v>2983</v>
      </c>
    </row>
    <row r="3924" spans="51:75" x14ac:dyDescent="0.3">
      <c r="AY3924" s="124" t="e">
        <f>VLOOKUP(C3924,#REF!, 2,FALSE)</f>
        <v>#REF!</v>
      </c>
      <c r="BM3924" s="97" t="s">
        <v>8209</v>
      </c>
      <c r="BN3924" s="97" t="s">
        <v>2983</v>
      </c>
      <c r="BO3924" s="97" t="s">
        <v>2983</v>
      </c>
      <c r="BU3924" s="97" t="s">
        <v>8209</v>
      </c>
      <c r="BV3924" s="97" t="s">
        <v>2983</v>
      </c>
      <c r="BW3924" s="97" t="s">
        <v>2983</v>
      </c>
    </row>
    <row r="3925" spans="51:75" x14ac:dyDescent="0.3">
      <c r="AY3925" s="124" t="e">
        <f>VLOOKUP(C3925,#REF!, 2,FALSE)</f>
        <v>#REF!</v>
      </c>
      <c r="BM3925" s="97" t="s">
        <v>8211</v>
      </c>
      <c r="BN3925" s="97" t="s">
        <v>1691</v>
      </c>
      <c r="BO3925" s="97" t="s">
        <v>8214</v>
      </c>
      <c r="BU3925" s="97" t="s">
        <v>8211</v>
      </c>
      <c r="BV3925" s="97" t="s">
        <v>1691</v>
      </c>
      <c r="BW3925" s="97" t="s">
        <v>8214</v>
      </c>
    </row>
    <row r="3926" spans="51:75" x14ac:dyDescent="0.3">
      <c r="AY3926" s="124" t="e">
        <f>VLOOKUP(C3926,#REF!, 2,FALSE)</f>
        <v>#REF!</v>
      </c>
      <c r="BM3926" s="97" t="s">
        <v>8215</v>
      </c>
      <c r="BN3926" s="97" t="s">
        <v>2983</v>
      </c>
      <c r="BO3926" s="97" t="s">
        <v>2983</v>
      </c>
      <c r="BU3926" s="97" t="s">
        <v>8215</v>
      </c>
      <c r="BV3926" s="97" t="s">
        <v>2983</v>
      </c>
      <c r="BW3926" s="97" t="s">
        <v>2983</v>
      </c>
    </row>
    <row r="3927" spans="51:75" x14ac:dyDescent="0.3">
      <c r="AY3927" s="124" t="e">
        <f>VLOOKUP(C3927,#REF!, 2,FALSE)</f>
        <v>#REF!</v>
      </c>
      <c r="BM3927" s="97" t="s">
        <v>8216</v>
      </c>
      <c r="BN3927" s="97" t="s">
        <v>2983</v>
      </c>
      <c r="BO3927" s="97" t="s">
        <v>2983</v>
      </c>
      <c r="BU3927" s="97" t="s">
        <v>8216</v>
      </c>
      <c r="BV3927" s="97" t="s">
        <v>2983</v>
      </c>
      <c r="BW3927" s="97" t="s">
        <v>2983</v>
      </c>
    </row>
    <row r="3928" spans="51:75" x14ac:dyDescent="0.3">
      <c r="AY3928" s="124" t="e">
        <f>VLOOKUP(C3928,#REF!, 2,FALSE)</f>
        <v>#REF!</v>
      </c>
      <c r="BM3928" s="97" t="s">
        <v>8217</v>
      </c>
      <c r="BN3928" s="97" t="s">
        <v>1496</v>
      </c>
      <c r="BO3928" s="97" t="s">
        <v>6226</v>
      </c>
      <c r="BU3928" s="97" t="s">
        <v>8217</v>
      </c>
      <c r="BV3928" s="97" t="s">
        <v>1496</v>
      </c>
      <c r="BW3928" s="97" t="s">
        <v>6226</v>
      </c>
    </row>
    <row r="3929" spans="51:75" x14ac:dyDescent="0.3">
      <c r="AY3929" s="124" t="e">
        <f>VLOOKUP(C3929,#REF!, 2,FALSE)</f>
        <v>#REF!</v>
      </c>
      <c r="BM3929" s="97" t="s">
        <v>8219</v>
      </c>
      <c r="BN3929" s="97" t="s">
        <v>2983</v>
      </c>
      <c r="BO3929" s="97" t="s">
        <v>2983</v>
      </c>
      <c r="BU3929" s="97" t="s">
        <v>8219</v>
      </c>
      <c r="BV3929" s="97" t="s">
        <v>2983</v>
      </c>
      <c r="BW3929" s="97" t="s">
        <v>2983</v>
      </c>
    </row>
    <row r="3930" spans="51:75" x14ac:dyDescent="0.3">
      <c r="AY3930" s="124" t="e">
        <f>VLOOKUP(C3930,#REF!, 2,FALSE)</f>
        <v>#REF!</v>
      </c>
      <c r="BM3930" s="97" t="s">
        <v>8222</v>
      </c>
      <c r="BN3930" s="97" t="s">
        <v>2983</v>
      </c>
      <c r="BO3930" s="97" t="s">
        <v>2983</v>
      </c>
      <c r="BU3930" s="97" t="s">
        <v>8222</v>
      </c>
      <c r="BV3930" s="97" t="s">
        <v>2983</v>
      </c>
      <c r="BW3930" s="97" t="s">
        <v>2983</v>
      </c>
    </row>
    <row r="3931" spans="51:75" x14ac:dyDescent="0.3">
      <c r="AY3931" s="124" t="e">
        <f>VLOOKUP(C3931,#REF!, 2,FALSE)</f>
        <v>#REF!</v>
      </c>
      <c r="BM3931" s="97" t="s">
        <v>8223</v>
      </c>
      <c r="BN3931" s="97" t="s">
        <v>2983</v>
      </c>
      <c r="BO3931" s="97" t="s">
        <v>2983</v>
      </c>
      <c r="BU3931" s="97" t="s">
        <v>8223</v>
      </c>
      <c r="BV3931" s="97" t="s">
        <v>2983</v>
      </c>
      <c r="BW3931" s="97" t="s">
        <v>2983</v>
      </c>
    </row>
    <row r="3932" spans="51:75" x14ac:dyDescent="0.3">
      <c r="AY3932" s="124" t="e">
        <f>VLOOKUP(C3932,#REF!, 2,FALSE)</f>
        <v>#REF!</v>
      </c>
      <c r="BM3932" s="97" t="s">
        <v>8225</v>
      </c>
      <c r="BN3932" s="97" t="s">
        <v>2983</v>
      </c>
      <c r="BO3932" s="97" t="s">
        <v>8226</v>
      </c>
      <c r="BU3932" s="97" t="s">
        <v>8225</v>
      </c>
      <c r="BV3932" s="97" t="s">
        <v>2983</v>
      </c>
      <c r="BW3932" s="97" t="s">
        <v>8226</v>
      </c>
    </row>
    <row r="3933" spans="51:75" x14ac:dyDescent="0.3">
      <c r="AY3933" s="124" t="e">
        <f>VLOOKUP(C3933,#REF!, 2,FALSE)</f>
        <v>#REF!</v>
      </c>
      <c r="BM3933" s="97" t="s">
        <v>8227</v>
      </c>
      <c r="BN3933" s="97" t="s">
        <v>2983</v>
      </c>
      <c r="BO3933" s="97" t="s">
        <v>2983</v>
      </c>
      <c r="BU3933" s="97" t="s">
        <v>8227</v>
      </c>
      <c r="BV3933" s="97" t="s">
        <v>2983</v>
      </c>
      <c r="BW3933" s="97" t="s">
        <v>2983</v>
      </c>
    </row>
    <row r="3934" spans="51:75" x14ac:dyDescent="0.3">
      <c r="AY3934" s="124" t="e">
        <f>VLOOKUP(C3934,#REF!, 2,FALSE)</f>
        <v>#REF!</v>
      </c>
      <c r="BM3934" s="97" t="s">
        <v>8228</v>
      </c>
      <c r="BN3934" s="97" t="s">
        <v>2983</v>
      </c>
      <c r="BO3934" s="97" t="s">
        <v>2983</v>
      </c>
      <c r="BU3934" s="97" t="s">
        <v>8228</v>
      </c>
      <c r="BV3934" s="97" t="s">
        <v>2983</v>
      </c>
      <c r="BW3934" s="97" t="s">
        <v>2983</v>
      </c>
    </row>
    <row r="3935" spans="51:75" x14ac:dyDescent="0.3">
      <c r="AY3935" s="124" t="e">
        <f>VLOOKUP(C3935,#REF!, 2,FALSE)</f>
        <v>#REF!</v>
      </c>
      <c r="BM3935" s="97" t="s">
        <v>8230</v>
      </c>
      <c r="BN3935" s="97" t="s">
        <v>16968</v>
      </c>
      <c r="BO3935" s="97" t="s">
        <v>8231</v>
      </c>
      <c r="BU3935" s="97" t="s">
        <v>8230</v>
      </c>
      <c r="BV3935" s="97" t="s">
        <v>16968</v>
      </c>
      <c r="BW3935" s="97" t="s">
        <v>8231</v>
      </c>
    </row>
    <row r="3936" spans="51:75" x14ac:dyDescent="0.3">
      <c r="AY3936" s="124" t="e">
        <f>VLOOKUP(C3936,#REF!, 2,FALSE)</f>
        <v>#REF!</v>
      </c>
      <c r="BM3936" s="97" t="s">
        <v>8232</v>
      </c>
      <c r="BN3936" s="97" t="s">
        <v>2983</v>
      </c>
      <c r="BO3936" s="97" t="s">
        <v>2983</v>
      </c>
      <c r="BU3936" s="97" t="s">
        <v>8232</v>
      </c>
      <c r="BV3936" s="97" t="s">
        <v>2983</v>
      </c>
      <c r="BW3936" s="97" t="s">
        <v>2983</v>
      </c>
    </row>
    <row r="3937" spans="51:75" x14ac:dyDescent="0.3">
      <c r="AY3937" s="124" t="e">
        <f>VLOOKUP(C3937,#REF!, 2,FALSE)</f>
        <v>#REF!</v>
      </c>
      <c r="BM3937" s="97" t="s">
        <v>8233</v>
      </c>
      <c r="BN3937" s="97" t="s">
        <v>2983</v>
      </c>
      <c r="BO3937" s="97" t="s">
        <v>2983</v>
      </c>
      <c r="BU3937" s="97" t="s">
        <v>8233</v>
      </c>
      <c r="BV3937" s="97" t="s">
        <v>2983</v>
      </c>
      <c r="BW3937" s="97" t="s">
        <v>2983</v>
      </c>
    </row>
    <row r="3938" spans="51:75" x14ac:dyDescent="0.3">
      <c r="AY3938" s="124" t="e">
        <f>VLOOKUP(C3938,#REF!, 2,FALSE)</f>
        <v>#REF!</v>
      </c>
      <c r="BM3938" s="97" t="s">
        <v>8235</v>
      </c>
      <c r="BN3938" s="97" t="s">
        <v>2983</v>
      </c>
      <c r="BO3938" s="97" t="s">
        <v>2983</v>
      </c>
      <c r="BU3938" s="97" t="s">
        <v>8235</v>
      </c>
      <c r="BV3938" s="97" t="s">
        <v>2983</v>
      </c>
      <c r="BW3938" s="97" t="s">
        <v>2983</v>
      </c>
    </row>
    <row r="3939" spans="51:75" x14ac:dyDescent="0.3">
      <c r="AY3939" s="124" t="e">
        <f>VLOOKUP(C3939,#REF!, 2,FALSE)</f>
        <v>#REF!</v>
      </c>
      <c r="BM3939" s="97" t="s">
        <v>8237</v>
      </c>
      <c r="BN3939" s="97" t="s">
        <v>2983</v>
      </c>
      <c r="BO3939" s="97" t="s">
        <v>2983</v>
      </c>
      <c r="BU3939" s="97" t="s">
        <v>8237</v>
      </c>
      <c r="BV3939" s="97" t="s">
        <v>2983</v>
      </c>
      <c r="BW3939" s="97" t="s">
        <v>2983</v>
      </c>
    </row>
    <row r="3940" spans="51:75" x14ac:dyDescent="0.3">
      <c r="AY3940" s="124" t="e">
        <f>VLOOKUP(C3940,#REF!, 2,FALSE)</f>
        <v>#REF!</v>
      </c>
      <c r="BM3940" s="97" t="s">
        <v>8238</v>
      </c>
      <c r="BN3940" s="97" t="s">
        <v>2983</v>
      </c>
      <c r="BO3940" s="97" t="s">
        <v>2983</v>
      </c>
      <c r="BU3940" s="97" t="s">
        <v>8238</v>
      </c>
      <c r="BV3940" s="97" t="s">
        <v>2983</v>
      </c>
      <c r="BW3940" s="97" t="s">
        <v>2983</v>
      </c>
    </row>
    <row r="3941" spans="51:75" x14ac:dyDescent="0.3">
      <c r="AY3941" s="124" t="e">
        <f>VLOOKUP(C3941,#REF!, 2,FALSE)</f>
        <v>#REF!</v>
      </c>
      <c r="BM3941" s="97" t="s">
        <v>460</v>
      </c>
      <c r="BN3941" s="97" t="s">
        <v>2983</v>
      </c>
      <c r="BO3941" s="97" t="s">
        <v>2983</v>
      </c>
      <c r="BU3941" s="97" t="s">
        <v>460</v>
      </c>
      <c r="BV3941" s="97" t="s">
        <v>2983</v>
      </c>
      <c r="BW3941" s="97" t="s">
        <v>2983</v>
      </c>
    </row>
    <row r="3942" spans="51:75" x14ac:dyDescent="0.3">
      <c r="AY3942" s="124" t="e">
        <f>VLOOKUP(C3942,#REF!, 2,FALSE)</f>
        <v>#REF!</v>
      </c>
      <c r="BM3942" s="97" t="s">
        <v>8239</v>
      </c>
      <c r="BN3942" s="97" t="s">
        <v>862</v>
      </c>
      <c r="BO3942" s="97" t="s">
        <v>2791</v>
      </c>
      <c r="BU3942" s="97" t="s">
        <v>8239</v>
      </c>
      <c r="BV3942" s="97" t="s">
        <v>862</v>
      </c>
      <c r="BW3942" s="97" t="s">
        <v>2791</v>
      </c>
    </row>
    <row r="3943" spans="51:75" x14ac:dyDescent="0.3">
      <c r="AY3943" s="124" t="e">
        <f>VLOOKUP(C3943,#REF!, 2,FALSE)</f>
        <v>#REF!</v>
      </c>
      <c r="BM3943" s="97" t="s">
        <v>8240</v>
      </c>
      <c r="BN3943" s="97" t="s">
        <v>2983</v>
      </c>
      <c r="BO3943" s="97" t="s">
        <v>2983</v>
      </c>
      <c r="BU3943" s="97" t="s">
        <v>8240</v>
      </c>
      <c r="BV3943" s="97" t="s">
        <v>2983</v>
      </c>
      <c r="BW3943" s="97" t="s">
        <v>2983</v>
      </c>
    </row>
    <row r="3944" spans="51:75" x14ac:dyDescent="0.3">
      <c r="AY3944" s="124" t="e">
        <f>VLOOKUP(C3944,#REF!, 2,FALSE)</f>
        <v>#REF!</v>
      </c>
      <c r="BM3944" s="97" t="s">
        <v>8241</v>
      </c>
      <c r="BN3944" s="97" t="s">
        <v>2983</v>
      </c>
      <c r="BO3944" s="97" t="s">
        <v>8242</v>
      </c>
      <c r="BU3944" s="97" t="s">
        <v>8241</v>
      </c>
      <c r="BV3944" s="97" t="s">
        <v>2983</v>
      </c>
      <c r="BW3944" s="97" t="s">
        <v>8242</v>
      </c>
    </row>
    <row r="3945" spans="51:75" x14ac:dyDescent="0.3">
      <c r="AY3945" s="124" t="e">
        <f>VLOOKUP(C3945,#REF!, 2,FALSE)</f>
        <v>#REF!</v>
      </c>
      <c r="BM3945" s="97" t="s">
        <v>8243</v>
      </c>
      <c r="BN3945" s="97" t="s">
        <v>2983</v>
      </c>
      <c r="BO3945" s="97" t="s">
        <v>8244</v>
      </c>
      <c r="BU3945" s="97" t="s">
        <v>8243</v>
      </c>
      <c r="BV3945" s="97" t="s">
        <v>2983</v>
      </c>
      <c r="BW3945" s="97" t="s">
        <v>8244</v>
      </c>
    </row>
    <row r="3946" spans="51:75" x14ac:dyDescent="0.3">
      <c r="AY3946" s="124" t="e">
        <f>VLOOKUP(C3946,#REF!, 2,FALSE)</f>
        <v>#REF!</v>
      </c>
      <c r="BM3946" s="97" t="s">
        <v>8245</v>
      </c>
      <c r="BN3946" s="97" t="s">
        <v>2983</v>
      </c>
      <c r="BO3946" s="97" t="s">
        <v>2983</v>
      </c>
      <c r="BU3946" s="97" t="s">
        <v>8245</v>
      </c>
      <c r="BV3946" s="97" t="s">
        <v>2983</v>
      </c>
      <c r="BW3946" s="97" t="s">
        <v>2983</v>
      </c>
    </row>
    <row r="3947" spans="51:75" x14ac:dyDescent="0.3">
      <c r="AY3947" s="124" t="e">
        <f>VLOOKUP(C3947,#REF!, 2,FALSE)</f>
        <v>#REF!</v>
      </c>
      <c r="BM3947" s="97" t="s">
        <v>1439</v>
      </c>
      <c r="BN3947" s="97" t="s">
        <v>2983</v>
      </c>
      <c r="BO3947" s="97" t="s">
        <v>3907</v>
      </c>
      <c r="BU3947" s="97" t="s">
        <v>1439</v>
      </c>
      <c r="BV3947" s="97" t="s">
        <v>2983</v>
      </c>
      <c r="BW3947" s="97" t="s">
        <v>3907</v>
      </c>
    </row>
    <row r="3948" spans="51:75" x14ac:dyDescent="0.3">
      <c r="AY3948" s="124" t="e">
        <f>VLOOKUP(C3948,#REF!, 2,FALSE)</f>
        <v>#REF!</v>
      </c>
      <c r="BM3948" s="97" t="s">
        <v>8246</v>
      </c>
      <c r="BN3948" s="97" t="s">
        <v>2983</v>
      </c>
      <c r="BO3948" s="97" t="s">
        <v>8247</v>
      </c>
      <c r="BU3948" s="97" t="s">
        <v>8246</v>
      </c>
      <c r="BV3948" s="97" t="s">
        <v>2983</v>
      </c>
      <c r="BW3948" s="97" t="s">
        <v>8247</v>
      </c>
    </row>
    <row r="3949" spans="51:75" x14ac:dyDescent="0.3">
      <c r="AY3949" s="124" t="e">
        <f>VLOOKUP(C3949,#REF!, 2,FALSE)</f>
        <v>#REF!</v>
      </c>
      <c r="BM3949" s="97" t="s">
        <v>8248</v>
      </c>
      <c r="BN3949" s="97" t="s">
        <v>2983</v>
      </c>
      <c r="BO3949" s="97" t="s">
        <v>8250</v>
      </c>
      <c r="BU3949" s="97" t="s">
        <v>8248</v>
      </c>
      <c r="BV3949" s="97" t="s">
        <v>2983</v>
      </c>
      <c r="BW3949" s="97" t="s">
        <v>8250</v>
      </c>
    </row>
    <row r="3950" spans="51:75" x14ac:dyDescent="0.3">
      <c r="AY3950" s="124" t="e">
        <f>VLOOKUP(C3950,#REF!, 2,FALSE)</f>
        <v>#REF!</v>
      </c>
      <c r="BM3950" s="97" t="s">
        <v>8251</v>
      </c>
      <c r="BN3950" s="97" t="s">
        <v>2983</v>
      </c>
      <c r="BO3950" s="97" t="s">
        <v>2983</v>
      </c>
      <c r="BU3950" s="97" t="s">
        <v>8251</v>
      </c>
      <c r="BV3950" s="97" t="s">
        <v>2983</v>
      </c>
      <c r="BW3950" s="97" t="s">
        <v>2983</v>
      </c>
    </row>
    <row r="3951" spans="51:75" x14ac:dyDescent="0.3">
      <c r="AY3951" s="124" t="e">
        <f>VLOOKUP(C3951,#REF!, 2,FALSE)</f>
        <v>#REF!</v>
      </c>
      <c r="BM3951" s="97" t="s">
        <v>8253</v>
      </c>
      <c r="BN3951" s="97" t="s">
        <v>2983</v>
      </c>
      <c r="BO3951" s="97" t="s">
        <v>8254</v>
      </c>
      <c r="BU3951" s="97" t="s">
        <v>8253</v>
      </c>
      <c r="BV3951" s="97" t="s">
        <v>2983</v>
      </c>
      <c r="BW3951" s="97" t="s">
        <v>8254</v>
      </c>
    </row>
    <row r="3952" spans="51:75" x14ac:dyDescent="0.3">
      <c r="AY3952" s="124" t="e">
        <f>VLOOKUP(C3952,#REF!, 2,FALSE)</f>
        <v>#REF!</v>
      </c>
      <c r="BM3952" s="97" t="s">
        <v>8255</v>
      </c>
      <c r="BN3952" s="97" t="s">
        <v>2983</v>
      </c>
      <c r="BO3952" s="97" t="s">
        <v>4207</v>
      </c>
      <c r="BU3952" s="97" t="s">
        <v>8255</v>
      </c>
      <c r="BV3952" s="97" t="s">
        <v>2983</v>
      </c>
      <c r="BW3952" s="97" t="s">
        <v>4207</v>
      </c>
    </row>
    <row r="3953" spans="51:75" x14ac:dyDescent="0.3">
      <c r="AY3953" s="124" t="e">
        <f>VLOOKUP(C3953,#REF!, 2,FALSE)</f>
        <v>#REF!</v>
      </c>
      <c r="BM3953" s="97" t="s">
        <v>1440</v>
      </c>
      <c r="BN3953" s="97" t="s">
        <v>2983</v>
      </c>
      <c r="BO3953" s="97" t="s">
        <v>8257</v>
      </c>
      <c r="BU3953" s="97" t="s">
        <v>1440</v>
      </c>
      <c r="BV3953" s="97" t="s">
        <v>2983</v>
      </c>
      <c r="BW3953" s="97" t="s">
        <v>8257</v>
      </c>
    </row>
    <row r="3954" spans="51:75" x14ac:dyDescent="0.3">
      <c r="AY3954" s="124" t="e">
        <f>VLOOKUP(C3954,#REF!, 2,FALSE)</f>
        <v>#REF!</v>
      </c>
      <c r="BM3954" s="97" t="s">
        <v>1441</v>
      </c>
      <c r="BN3954" s="97" t="s">
        <v>2983</v>
      </c>
      <c r="BO3954" s="97" t="s">
        <v>2983</v>
      </c>
      <c r="BU3954" s="97" t="s">
        <v>1441</v>
      </c>
      <c r="BV3954" s="97" t="s">
        <v>2983</v>
      </c>
      <c r="BW3954" s="97" t="s">
        <v>2983</v>
      </c>
    </row>
    <row r="3955" spans="51:75" x14ac:dyDescent="0.3">
      <c r="AY3955" s="124" t="e">
        <f>VLOOKUP(C3955,#REF!, 2,FALSE)</f>
        <v>#REF!</v>
      </c>
      <c r="BM3955" s="97" t="s">
        <v>8258</v>
      </c>
      <c r="BN3955" s="97" t="s">
        <v>2983</v>
      </c>
      <c r="BO3955" s="97" t="s">
        <v>7132</v>
      </c>
      <c r="BU3955" s="97" t="s">
        <v>8258</v>
      </c>
      <c r="BV3955" s="97" t="s">
        <v>2983</v>
      </c>
      <c r="BW3955" s="97" t="s">
        <v>7132</v>
      </c>
    </row>
    <row r="3956" spans="51:75" x14ac:dyDescent="0.3">
      <c r="AY3956" s="124" t="e">
        <f>VLOOKUP(C3956,#REF!, 2,FALSE)</f>
        <v>#REF!</v>
      </c>
      <c r="BM3956" s="97" t="s">
        <v>8259</v>
      </c>
      <c r="BN3956" s="97" t="s">
        <v>1342</v>
      </c>
      <c r="BO3956" s="97" t="s">
        <v>638</v>
      </c>
      <c r="BU3956" s="97" t="s">
        <v>8259</v>
      </c>
      <c r="BV3956" s="97" t="s">
        <v>1342</v>
      </c>
      <c r="BW3956" s="97" t="s">
        <v>638</v>
      </c>
    </row>
    <row r="3957" spans="51:75" x14ac:dyDescent="0.3">
      <c r="AY3957" s="124" t="e">
        <f>VLOOKUP(C3957,#REF!, 2,FALSE)</f>
        <v>#REF!</v>
      </c>
      <c r="BM3957" s="97" t="s">
        <v>8261</v>
      </c>
      <c r="BN3957" s="97" t="s">
        <v>2983</v>
      </c>
      <c r="BO3957" s="97" t="s">
        <v>8262</v>
      </c>
      <c r="BU3957" s="97" t="s">
        <v>8261</v>
      </c>
      <c r="BV3957" s="97" t="s">
        <v>2983</v>
      </c>
      <c r="BW3957" s="97" t="s">
        <v>8262</v>
      </c>
    </row>
    <row r="3958" spans="51:75" x14ac:dyDescent="0.3">
      <c r="AY3958" s="124" t="e">
        <f>VLOOKUP(C3958,#REF!, 2,FALSE)</f>
        <v>#REF!</v>
      </c>
      <c r="BM3958" s="97" t="s">
        <v>8264</v>
      </c>
      <c r="BN3958" s="97" t="s">
        <v>2983</v>
      </c>
      <c r="BO3958" s="97" t="s">
        <v>6393</v>
      </c>
      <c r="BU3958" s="97" t="s">
        <v>8264</v>
      </c>
      <c r="BV3958" s="97" t="s">
        <v>2983</v>
      </c>
      <c r="BW3958" s="97" t="s">
        <v>6393</v>
      </c>
    </row>
    <row r="3959" spans="51:75" x14ac:dyDescent="0.3">
      <c r="AY3959" s="124" t="e">
        <f>VLOOKUP(C3959,#REF!, 2,FALSE)</f>
        <v>#REF!</v>
      </c>
      <c r="BM3959" s="97" t="s">
        <v>8265</v>
      </c>
      <c r="BN3959" s="97" t="s">
        <v>2983</v>
      </c>
      <c r="BO3959" s="97" t="s">
        <v>2983</v>
      </c>
      <c r="BU3959" s="97" t="s">
        <v>8265</v>
      </c>
      <c r="BV3959" s="97" t="s">
        <v>2983</v>
      </c>
      <c r="BW3959" s="97" t="s">
        <v>2983</v>
      </c>
    </row>
    <row r="3960" spans="51:75" x14ac:dyDescent="0.3">
      <c r="AY3960" s="124" t="e">
        <f>VLOOKUP(C3960,#REF!, 2,FALSE)</f>
        <v>#REF!</v>
      </c>
      <c r="BM3960" s="97" t="s">
        <v>8266</v>
      </c>
      <c r="BN3960" s="97" t="s">
        <v>2983</v>
      </c>
      <c r="BO3960" s="97" t="s">
        <v>2983</v>
      </c>
      <c r="BU3960" s="97" t="s">
        <v>8266</v>
      </c>
      <c r="BV3960" s="97" t="s">
        <v>2983</v>
      </c>
      <c r="BW3960" s="97" t="s">
        <v>2983</v>
      </c>
    </row>
    <row r="3961" spans="51:75" x14ac:dyDescent="0.3">
      <c r="AY3961" s="124" t="e">
        <f>VLOOKUP(C3961,#REF!, 2,FALSE)</f>
        <v>#REF!</v>
      </c>
      <c r="BM3961" s="97" t="s">
        <v>8267</v>
      </c>
      <c r="BN3961" s="97" t="s">
        <v>2983</v>
      </c>
      <c r="BO3961" s="97" t="s">
        <v>2983</v>
      </c>
      <c r="BU3961" s="97" t="s">
        <v>8267</v>
      </c>
      <c r="BV3961" s="97" t="s">
        <v>2983</v>
      </c>
      <c r="BW3961" s="97" t="s">
        <v>2983</v>
      </c>
    </row>
    <row r="3962" spans="51:75" x14ac:dyDescent="0.3">
      <c r="AY3962" s="124" t="e">
        <f>VLOOKUP(C3962,#REF!, 2,FALSE)</f>
        <v>#REF!</v>
      </c>
      <c r="BM3962" s="97" t="s">
        <v>8268</v>
      </c>
      <c r="BN3962" s="97" t="s">
        <v>2983</v>
      </c>
      <c r="BO3962" s="97" t="s">
        <v>2983</v>
      </c>
      <c r="BU3962" s="97" t="s">
        <v>8268</v>
      </c>
      <c r="BV3962" s="97" t="s">
        <v>2983</v>
      </c>
      <c r="BW3962" s="97" t="s">
        <v>2983</v>
      </c>
    </row>
    <row r="3963" spans="51:75" x14ac:dyDescent="0.3">
      <c r="AY3963" s="124" t="e">
        <f>VLOOKUP(C3963,#REF!, 2,FALSE)</f>
        <v>#REF!</v>
      </c>
      <c r="BM3963" s="97" t="s">
        <v>8269</v>
      </c>
      <c r="BN3963" s="97" t="s">
        <v>2983</v>
      </c>
      <c r="BO3963" s="97" t="s">
        <v>2983</v>
      </c>
      <c r="BU3963" s="97" t="s">
        <v>8269</v>
      </c>
      <c r="BV3963" s="97" t="s">
        <v>2983</v>
      </c>
      <c r="BW3963" s="97" t="s">
        <v>2983</v>
      </c>
    </row>
    <row r="3964" spans="51:75" x14ac:dyDescent="0.3">
      <c r="AY3964" s="124" t="e">
        <f>VLOOKUP(C3964,#REF!, 2,FALSE)</f>
        <v>#REF!</v>
      </c>
      <c r="BM3964" s="97" t="s">
        <v>8270</v>
      </c>
      <c r="BN3964" s="97" t="s">
        <v>2983</v>
      </c>
      <c r="BO3964" s="97" t="s">
        <v>2983</v>
      </c>
      <c r="BU3964" s="97" t="s">
        <v>8270</v>
      </c>
      <c r="BV3964" s="97" t="s">
        <v>2983</v>
      </c>
      <c r="BW3964" s="97" t="s">
        <v>2983</v>
      </c>
    </row>
    <row r="3965" spans="51:75" x14ac:dyDescent="0.3">
      <c r="AY3965" s="124" t="e">
        <f>VLOOKUP(C3965,#REF!, 2,FALSE)</f>
        <v>#REF!</v>
      </c>
      <c r="BM3965" s="97" t="s">
        <v>8271</v>
      </c>
      <c r="BN3965" s="97" t="s">
        <v>2983</v>
      </c>
      <c r="BO3965" s="97" t="s">
        <v>2983</v>
      </c>
      <c r="BU3965" s="97" t="s">
        <v>8271</v>
      </c>
      <c r="BV3965" s="97" t="s">
        <v>2983</v>
      </c>
      <c r="BW3965" s="97" t="s">
        <v>2983</v>
      </c>
    </row>
    <row r="3966" spans="51:75" x14ac:dyDescent="0.3">
      <c r="AY3966" s="124" t="e">
        <f>VLOOKUP(C3966,#REF!, 2,FALSE)</f>
        <v>#REF!</v>
      </c>
      <c r="BM3966" s="97" t="s">
        <v>8272</v>
      </c>
      <c r="BN3966" s="97" t="s">
        <v>2983</v>
      </c>
      <c r="BO3966" s="97" t="s">
        <v>8273</v>
      </c>
      <c r="BU3966" s="97" t="s">
        <v>8272</v>
      </c>
      <c r="BV3966" s="97" t="s">
        <v>2983</v>
      </c>
      <c r="BW3966" s="97" t="s">
        <v>8273</v>
      </c>
    </row>
    <row r="3967" spans="51:75" x14ac:dyDescent="0.3">
      <c r="AY3967" s="124" t="e">
        <f>VLOOKUP(C3967,#REF!, 2,FALSE)</f>
        <v>#REF!</v>
      </c>
      <c r="BM3967" s="97" t="s">
        <v>8274</v>
      </c>
      <c r="BN3967" s="97" t="s">
        <v>2983</v>
      </c>
      <c r="BO3967" s="97" t="s">
        <v>2983</v>
      </c>
      <c r="BU3967" s="97" t="s">
        <v>8274</v>
      </c>
      <c r="BV3967" s="97" t="s">
        <v>2983</v>
      </c>
      <c r="BW3967" s="97" t="s">
        <v>2983</v>
      </c>
    </row>
    <row r="3968" spans="51:75" x14ac:dyDescent="0.3">
      <c r="AY3968" s="124" t="e">
        <f>VLOOKUP(C3968,#REF!, 2,FALSE)</f>
        <v>#REF!</v>
      </c>
      <c r="BM3968" s="97" t="s">
        <v>1446</v>
      </c>
      <c r="BN3968" s="97" t="s">
        <v>2983</v>
      </c>
      <c r="BO3968" s="97" t="s">
        <v>7858</v>
      </c>
      <c r="BU3968" s="97" t="s">
        <v>1446</v>
      </c>
      <c r="BV3968" s="97" t="s">
        <v>2983</v>
      </c>
      <c r="BW3968" s="97" t="s">
        <v>7858</v>
      </c>
    </row>
    <row r="3969" spans="51:75" x14ac:dyDescent="0.3">
      <c r="AY3969" s="124" t="e">
        <f>VLOOKUP(C3969,#REF!, 2,FALSE)</f>
        <v>#REF!</v>
      </c>
      <c r="BM3969" s="97" t="s">
        <v>8276</v>
      </c>
      <c r="BN3969" s="97" t="s">
        <v>2983</v>
      </c>
      <c r="BO3969" s="97" t="s">
        <v>8277</v>
      </c>
      <c r="BU3969" s="97" t="s">
        <v>8276</v>
      </c>
      <c r="BV3969" s="97" t="s">
        <v>2983</v>
      </c>
      <c r="BW3969" s="97" t="s">
        <v>8277</v>
      </c>
    </row>
    <row r="3970" spans="51:75" x14ac:dyDescent="0.3">
      <c r="AY3970" s="124" t="e">
        <f>VLOOKUP(C3970,#REF!, 2,FALSE)</f>
        <v>#REF!</v>
      </c>
      <c r="BM3970" s="97" t="s">
        <v>8278</v>
      </c>
      <c r="BN3970" s="97" t="s">
        <v>2983</v>
      </c>
      <c r="BO3970" s="97" t="s">
        <v>8279</v>
      </c>
      <c r="BU3970" s="97" t="s">
        <v>8278</v>
      </c>
      <c r="BV3970" s="97" t="s">
        <v>2983</v>
      </c>
      <c r="BW3970" s="97" t="s">
        <v>8279</v>
      </c>
    </row>
    <row r="3971" spans="51:75" x14ac:dyDescent="0.3">
      <c r="AY3971" s="124" t="e">
        <f>VLOOKUP(C3971,#REF!, 2,FALSE)</f>
        <v>#REF!</v>
      </c>
      <c r="BM3971" s="97" t="s">
        <v>8280</v>
      </c>
      <c r="BN3971" s="97" t="s">
        <v>2983</v>
      </c>
      <c r="BO3971" s="97" t="s">
        <v>8282</v>
      </c>
      <c r="BU3971" s="97" t="s">
        <v>8280</v>
      </c>
      <c r="BV3971" s="97" t="s">
        <v>2983</v>
      </c>
      <c r="BW3971" s="97" t="s">
        <v>8282</v>
      </c>
    </row>
    <row r="3972" spans="51:75" x14ac:dyDescent="0.3">
      <c r="AY3972" s="124" t="e">
        <f>VLOOKUP(C3972,#REF!, 2,FALSE)</f>
        <v>#REF!</v>
      </c>
      <c r="BM3972" s="97" t="s">
        <v>8283</v>
      </c>
      <c r="BN3972" s="97" t="s">
        <v>2983</v>
      </c>
      <c r="BO3972" s="97" t="s">
        <v>8284</v>
      </c>
      <c r="BU3972" s="97" t="s">
        <v>8283</v>
      </c>
      <c r="BV3972" s="97" t="s">
        <v>2983</v>
      </c>
      <c r="BW3972" s="97" t="s">
        <v>8284</v>
      </c>
    </row>
    <row r="3973" spans="51:75" x14ac:dyDescent="0.3">
      <c r="AY3973" s="124" t="e">
        <f>VLOOKUP(C3973,#REF!, 2,FALSE)</f>
        <v>#REF!</v>
      </c>
      <c r="BM3973" s="97" t="s">
        <v>8285</v>
      </c>
      <c r="BN3973" s="97" t="s">
        <v>2983</v>
      </c>
      <c r="BO3973" s="97" t="s">
        <v>8286</v>
      </c>
      <c r="BU3973" s="97" t="s">
        <v>8285</v>
      </c>
      <c r="BV3973" s="97" t="s">
        <v>2983</v>
      </c>
      <c r="BW3973" s="97" t="s">
        <v>8286</v>
      </c>
    </row>
    <row r="3974" spans="51:75" x14ac:dyDescent="0.3">
      <c r="AY3974" s="124" t="e">
        <f>VLOOKUP(C3974,#REF!, 2,FALSE)</f>
        <v>#REF!</v>
      </c>
      <c r="BM3974" s="97" t="s">
        <v>8287</v>
      </c>
      <c r="BN3974" s="97" t="s">
        <v>2983</v>
      </c>
      <c r="BO3974" s="97" t="s">
        <v>8288</v>
      </c>
      <c r="BU3974" s="97" t="s">
        <v>8287</v>
      </c>
      <c r="BV3974" s="97" t="s">
        <v>2983</v>
      </c>
      <c r="BW3974" s="97" t="s">
        <v>8288</v>
      </c>
    </row>
    <row r="3975" spans="51:75" x14ac:dyDescent="0.3">
      <c r="AY3975" s="124" t="e">
        <f>VLOOKUP(C3975,#REF!, 2,FALSE)</f>
        <v>#REF!</v>
      </c>
      <c r="BM3975" s="97" t="s">
        <v>8289</v>
      </c>
      <c r="BN3975" s="97" t="s">
        <v>2983</v>
      </c>
      <c r="BO3975" s="97" t="s">
        <v>8290</v>
      </c>
      <c r="BU3975" s="97" t="s">
        <v>8289</v>
      </c>
      <c r="BV3975" s="97" t="s">
        <v>2983</v>
      </c>
      <c r="BW3975" s="97" t="s">
        <v>8290</v>
      </c>
    </row>
    <row r="3976" spans="51:75" x14ac:dyDescent="0.3">
      <c r="AY3976" s="124" t="e">
        <f>VLOOKUP(C3976,#REF!, 2,FALSE)</f>
        <v>#REF!</v>
      </c>
      <c r="BM3976" s="97" t="s">
        <v>8291</v>
      </c>
      <c r="BN3976" s="97" t="s">
        <v>2983</v>
      </c>
      <c r="BO3976" s="97" t="s">
        <v>8292</v>
      </c>
      <c r="BU3976" s="97" t="s">
        <v>8291</v>
      </c>
      <c r="BV3976" s="97" t="s">
        <v>2983</v>
      </c>
      <c r="BW3976" s="97" t="s">
        <v>8292</v>
      </c>
    </row>
    <row r="3977" spans="51:75" x14ac:dyDescent="0.3">
      <c r="AY3977" s="124" t="e">
        <f>VLOOKUP(C3977,#REF!, 2,FALSE)</f>
        <v>#REF!</v>
      </c>
      <c r="BM3977" s="97" t="s">
        <v>8293</v>
      </c>
      <c r="BN3977" s="97" t="s">
        <v>2983</v>
      </c>
      <c r="BO3977" s="97" t="s">
        <v>8294</v>
      </c>
      <c r="BU3977" s="97" t="s">
        <v>8293</v>
      </c>
      <c r="BV3977" s="97" t="s">
        <v>2983</v>
      </c>
      <c r="BW3977" s="97" t="s">
        <v>8294</v>
      </c>
    </row>
    <row r="3978" spans="51:75" x14ac:dyDescent="0.3">
      <c r="AY3978" s="124" t="e">
        <f>VLOOKUP(C3978,#REF!, 2,FALSE)</f>
        <v>#REF!</v>
      </c>
      <c r="BM3978" s="97" t="s">
        <v>1447</v>
      </c>
      <c r="BN3978" s="97" t="s">
        <v>2983</v>
      </c>
      <c r="BO3978" s="97" t="s">
        <v>8295</v>
      </c>
      <c r="BU3978" s="97" t="s">
        <v>1447</v>
      </c>
      <c r="BV3978" s="97" t="s">
        <v>2983</v>
      </c>
      <c r="BW3978" s="97" t="s">
        <v>8295</v>
      </c>
    </row>
    <row r="3979" spans="51:75" x14ac:dyDescent="0.3">
      <c r="AY3979" s="124" t="e">
        <f>VLOOKUP(C3979,#REF!, 2,FALSE)</f>
        <v>#REF!</v>
      </c>
      <c r="BM3979" s="97" t="s">
        <v>8296</v>
      </c>
      <c r="BN3979" s="97" t="s">
        <v>2983</v>
      </c>
      <c r="BO3979" s="97" t="s">
        <v>3168</v>
      </c>
      <c r="BU3979" s="97" t="s">
        <v>8296</v>
      </c>
      <c r="BV3979" s="97" t="s">
        <v>2983</v>
      </c>
      <c r="BW3979" s="97" t="s">
        <v>3168</v>
      </c>
    </row>
    <row r="3980" spans="51:75" x14ac:dyDescent="0.3">
      <c r="AY3980" s="124" t="e">
        <f>VLOOKUP(C3980,#REF!, 2,FALSE)</f>
        <v>#REF!</v>
      </c>
      <c r="BM3980" s="97" t="s">
        <v>1449</v>
      </c>
      <c r="BN3980" s="97" t="s">
        <v>2983</v>
      </c>
      <c r="BO3980" s="97" t="s">
        <v>8297</v>
      </c>
      <c r="BU3980" s="97" t="s">
        <v>1449</v>
      </c>
      <c r="BV3980" s="97" t="s">
        <v>2983</v>
      </c>
      <c r="BW3980" s="97" t="s">
        <v>8297</v>
      </c>
    </row>
    <row r="3981" spans="51:75" x14ac:dyDescent="0.3">
      <c r="AY3981" s="124" t="e">
        <f>VLOOKUP(C3981,#REF!, 2,FALSE)</f>
        <v>#REF!</v>
      </c>
      <c r="BM3981" s="97" t="s">
        <v>8298</v>
      </c>
      <c r="BN3981" s="97" t="s">
        <v>2983</v>
      </c>
      <c r="BO3981" s="97" t="s">
        <v>2983</v>
      </c>
      <c r="BU3981" s="97" t="s">
        <v>8298</v>
      </c>
      <c r="BV3981" s="97" t="s">
        <v>2983</v>
      </c>
      <c r="BW3981" s="97" t="s">
        <v>2983</v>
      </c>
    </row>
    <row r="3982" spans="51:75" x14ac:dyDescent="0.3">
      <c r="AY3982" s="124" t="e">
        <f>VLOOKUP(C3982,#REF!, 2,FALSE)</f>
        <v>#REF!</v>
      </c>
      <c r="BM3982" s="97" t="s">
        <v>8299</v>
      </c>
      <c r="BN3982" s="97" t="s">
        <v>2983</v>
      </c>
      <c r="BO3982" s="97" t="s">
        <v>8300</v>
      </c>
      <c r="BU3982" s="97" t="s">
        <v>8299</v>
      </c>
      <c r="BV3982" s="97" t="s">
        <v>2983</v>
      </c>
      <c r="BW3982" s="97" t="s">
        <v>8300</v>
      </c>
    </row>
    <row r="3983" spans="51:75" x14ac:dyDescent="0.3">
      <c r="AY3983" s="124" t="e">
        <f>VLOOKUP(C3983,#REF!, 2,FALSE)</f>
        <v>#REF!</v>
      </c>
      <c r="BM3983" s="97" t="s">
        <v>1450</v>
      </c>
      <c r="BN3983" s="97" t="s">
        <v>2983</v>
      </c>
      <c r="BO3983" s="97" t="s">
        <v>8301</v>
      </c>
      <c r="BU3983" s="97" t="s">
        <v>1450</v>
      </c>
      <c r="BV3983" s="97" t="s">
        <v>2983</v>
      </c>
      <c r="BW3983" s="97" t="s">
        <v>8301</v>
      </c>
    </row>
    <row r="3984" spans="51:75" x14ac:dyDescent="0.3">
      <c r="AY3984" s="124" t="e">
        <f>VLOOKUP(C3984,#REF!, 2,FALSE)</f>
        <v>#REF!</v>
      </c>
      <c r="BM3984" s="97" t="s">
        <v>8302</v>
      </c>
      <c r="BN3984" s="97" t="s">
        <v>2983</v>
      </c>
      <c r="BO3984" s="97" t="s">
        <v>2983</v>
      </c>
      <c r="BU3984" s="97" t="s">
        <v>8302</v>
      </c>
      <c r="BV3984" s="97" t="s">
        <v>2983</v>
      </c>
      <c r="BW3984" s="97" t="s">
        <v>2983</v>
      </c>
    </row>
    <row r="3985" spans="51:75" x14ac:dyDescent="0.3">
      <c r="AY3985" s="124" t="e">
        <f>VLOOKUP(C3985,#REF!, 2,FALSE)</f>
        <v>#REF!</v>
      </c>
      <c r="BM3985" s="97" t="s">
        <v>8303</v>
      </c>
      <c r="BN3985" s="97" t="s">
        <v>2983</v>
      </c>
      <c r="BO3985" s="97" t="s">
        <v>2695</v>
      </c>
      <c r="BU3985" s="97" t="s">
        <v>8303</v>
      </c>
      <c r="BV3985" s="97" t="s">
        <v>2983</v>
      </c>
      <c r="BW3985" s="97" t="s">
        <v>2695</v>
      </c>
    </row>
    <row r="3986" spans="51:75" x14ac:dyDescent="0.3">
      <c r="AY3986" s="124" t="e">
        <f>VLOOKUP(C3986,#REF!, 2,FALSE)</f>
        <v>#REF!</v>
      </c>
      <c r="BM3986" s="97" t="s">
        <v>8304</v>
      </c>
      <c r="BN3986" s="97" t="s">
        <v>2983</v>
      </c>
      <c r="BO3986" s="97" t="s">
        <v>1957</v>
      </c>
      <c r="BU3986" s="97" t="s">
        <v>8304</v>
      </c>
      <c r="BV3986" s="97" t="s">
        <v>2983</v>
      </c>
      <c r="BW3986" s="97" t="s">
        <v>1957</v>
      </c>
    </row>
    <row r="3987" spans="51:75" x14ac:dyDescent="0.3">
      <c r="AY3987" s="124" t="e">
        <f>VLOOKUP(C3987,#REF!, 2,FALSE)</f>
        <v>#REF!</v>
      </c>
      <c r="BM3987" s="97" t="s">
        <v>1451</v>
      </c>
      <c r="BN3987" s="97" t="s">
        <v>2983</v>
      </c>
      <c r="BO3987" s="97" t="s">
        <v>5629</v>
      </c>
      <c r="BU3987" s="97" t="s">
        <v>1451</v>
      </c>
      <c r="BV3987" s="97" t="s">
        <v>2983</v>
      </c>
      <c r="BW3987" s="97" t="s">
        <v>5629</v>
      </c>
    </row>
    <row r="3988" spans="51:75" x14ac:dyDescent="0.3">
      <c r="AY3988" s="124" t="e">
        <f>VLOOKUP(C3988,#REF!, 2,FALSE)</f>
        <v>#REF!</v>
      </c>
      <c r="BM3988" s="97" t="s">
        <v>8305</v>
      </c>
      <c r="BN3988" s="97" t="s">
        <v>2983</v>
      </c>
      <c r="BO3988" s="97" t="s">
        <v>6674</v>
      </c>
      <c r="BU3988" s="97" t="s">
        <v>8305</v>
      </c>
      <c r="BV3988" s="97" t="s">
        <v>2983</v>
      </c>
      <c r="BW3988" s="97" t="s">
        <v>6674</v>
      </c>
    </row>
    <row r="3989" spans="51:75" x14ac:dyDescent="0.3">
      <c r="AY3989" s="124" t="e">
        <f>VLOOKUP(C3989,#REF!, 2,FALSE)</f>
        <v>#REF!</v>
      </c>
      <c r="BM3989" s="97" t="s">
        <v>8306</v>
      </c>
      <c r="BN3989" s="97" t="s">
        <v>2983</v>
      </c>
      <c r="BO3989" s="97" t="s">
        <v>8307</v>
      </c>
      <c r="BU3989" s="97" t="s">
        <v>8306</v>
      </c>
      <c r="BV3989" s="97" t="s">
        <v>2983</v>
      </c>
      <c r="BW3989" s="97" t="s">
        <v>8307</v>
      </c>
    </row>
    <row r="3990" spans="51:75" x14ac:dyDescent="0.3">
      <c r="AY3990" s="124" t="e">
        <f>VLOOKUP(C3990,#REF!, 2,FALSE)</f>
        <v>#REF!</v>
      </c>
      <c r="BM3990" s="97" t="s">
        <v>8308</v>
      </c>
      <c r="BN3990" s="97" t="s">
        <v>2983</v>
      </c>
      <c r="BO3990" s="97" t="s">
        <v>2260</v>
      </c>
      <c r="BU3990" s="97" t="s">
        <v>8308</v>
      </c>
      <c r="BV3990" s="97" t="s">
        <v>2983</v>
      </c>
      <c r="BW3990" s="97" t="s">
        <v>2260</v>
      </c>
    </row>
    <row r="3991" spans="51:75" x14ac:dyDescent="0.3">
      <c r="AY3991" s="124" t="e">
        <f>VLOOKUP(C3991,#REF!, 2,FALSE)</f>
        <v>#REF!</v>
      </c>
      <c r="BM3991" s="97" t="s">
        <v>8309</v>
      </c>
      <c r="BN3991" s="97" t="s">
        <v>2983</v>
      </c>
      <c r="BO3991" s="97" t="s">
        <v>4013</v>
      </c>
      <c r="BU3991" s="97" t="s">
        <v>8309</v>
      </c>
      <c r="BV3991" s="97" t="s">
        <v>2983</v>
      </c>
      <c r="BW3991" s="97" t="s">
        <v>4013</v>
      </c>
    </row>
    <row r="3992" spans="51:75" x14ac:dyDescent="0.3">
      <c r="AY3992" s="124" t="e">
        <f>VLOOKUP(C3992,#REF!, 2,FALSE)</f>
        <v>#REF!</v>
      </c>
      <c r="BM3992" s="97" t="s">
        <v>8311</v>
      </c>
      <c r="BN3992" s="97" t="s">
        <v>2983</v>
      </c>
      <c r="BO3992" s="97" t="s">
        <v>2983</v>
      </c>
      <c r="BU3992" s="97" t="s">
        <v>8311</v>
      </c>
      <c r="BV3992" s="97" t="s">
        <v>2983</v>
      </c>
      <c r="BW3992" s="97" t="s">
        <v>2983</v>
      </c>
    </row>
    <row r="3993" spans="51:75" x14ac:dyDescent="0.3">
      <c r="AY3993" s="124" t="e">
        <f>VLOOKUP(C3993,#REF!, 2,FALSE)</f>
        <v>#REF!</v>
      </c>
      <c r="BM3993" s="97" t="s">
        <v>8312</v>
      </c>
      <c r="BN3993" s="97" t="s">
        <v>2983</v>
      </c>
      <c r="BO3993" s="97" t="s">
        <v>2983</v>
      </c>
      <c r="BU3993" s="97" t="s">
        <v>8312</v>
      </c>
      <c r="BV3993" s="97" t="s">
        <v>2983</v>
      </c>
      <c r="BW3993" s="97" t="s">
        <v>2983</v>
      </c>
    </row>
    <row r="3994" spans="51:75" x14ac:dyDescent="0.3">
      <c r="AY3994" s="124" t="e">
        <f>VLOOKUP(C3994,#REF!, 2,FALSE)</f>
        <v>#REF!</v>
      </c>
      <c r="BM3994" s="97" t="s">
        <v>8313</v>
      </c>
      <c r="BN3994" s="97" t="s">
        <v>2983</v>
      </c>
      <c r="BO3994" s="97" t="s">
        <v>8314</v>
      </c>
      <c r="BU3994" s="97" t="s">
        <v>8313</v>
      </c>
      <c r="BV3994" s="97" t="s">
        <v>2983</v>
      </c>
      <c r="BW3994" s="97" t="s">
        <v>8314</v>
      </c>
    </row>
    <row r="3995" spans="51:75" x14ac:dyDescent="0.3">
      <c r="AY3995" s="124" t="e">
        <f>VLOOKUP(C3995,#REF!, 2,FALSE)</f>
        <v>#REF!</v>
      </c>
      <c r="BM3995" s="97" t="s">
        <v>8315</v>
      </c>
      <c r="BN3995" s="97" t="s">
        <v>2983</v>
      </c>
      <c r="BO3995" s="97" t="s">
        <v>8316</v>
      </c>
      <c r="BU3995" s="97" t="s">
        <v>8315</v>
      </c>
      <c r="BV3995" s="97" t="s">
        <v>2983</v>
      </c>
      <c r="BW3995" s="97" t="s">
        <v>8316</v>
      </c>
    </row>
    <row r="3996" spans="51:75" x14ac:dyDescent="0.3">
      <c r="AY3996" s="124" t="e">
        <f>VLOOKUP(C3996,#REF!, 2,FALSE)</f>
        <v>#REF!</v>
      </c>
      <c r="BM3996" s="97" t="s">
        <v>1452</v>
      </c>
      <c r="BN3996" s="97" t="s">
        <v>2983</v>
      </c>
      <c r="BO3996" s="97" t="s">
        <v>2983</v>
      </c>
      <c r="BU3996" s="97" t="s">
        <v>1452</v>
      </c>
      <c r="BV3996" s="97" t="s">
        <v>2983</v>
      </c>
      <c r="BW3996" s="97" t="s">
        <v>2983</v>
      </c>
    </row>
    <row r="3997" spans="51:75" x14ac:dyDescent="0.3">
      <c r="AY3997" s="124" t="e">
        <f>VLOOKUP(C3997,#REF!, 2,FALSE)</f>
        <v>#REF!</v>
      </c>
      <c r="BM3997" s="97" t="s">
        <v>8317</v>
      </c>
      <c r="BN3997" s="97" t="s">
        <v>771</v>
      </c>
      <c r="BO3997" s="97" t="s">
        <v>8319</v>
      </c>
      <c r="BU3997" s="97" t="s">
        <v>8317</v>
      </c>
      <c r="BV3997" s="97" t="s">
        <v>771</v>
      </c>
      <c r="BW3997" s="97" t="s">
        <v>8319</v>
      </c>
    </row>
    <row r="3998" spans="51:75" x14ac:dyDescent="0.3">
      <c r="AY3998" s="124" t="e">
        <f>VLOOKUP(C3998,#REF!, 2,FALSE)</f>
        <v>#REF!</v>
      </c>
      <c r="BM3998" s="97" t="s">
        <v>8320</v>
      </c>
      <c r="BN3998" s="97" t="s">
        <v>1342</v>
      </c>
      <c r="BO3998" s="97" t="s">
        <v>5629</v>
      </c>
      <c r="BU3998" s="97" t="s">
        <v>8320</v>
      </c>
      <c r="BV3998" s="97" t="s">
        <v>1342</v>
      </c>
      <c r="BW3998" s="97" t="s">
        <v>5629</v>
      </c>
    </row>
    <row r="3999" spans="51:75" x14ac:dyDescent="0.3">
      <c r="AY3999" s="124" t="e">
        <f>VLOOKUP(C3999,#REF!, 2,FALSE)</f>
        <v>#REF!</v>
      </c>
      <c r="BM3999" s="97" t="s">
        <v>8321</v>
      </c>
      <c r="BN3999" s="97" t="s">
        <v>666</v>
      </c>
      <c r="BO3999" s="97" t="s">
        <v>6082</v>
      </c>
      <c r="BU3999" s="97" t="s">
        <v>8321</v>
      </c>
      <c r="BV3999" s="97" t="s">
        <v>666</v>
      </c>
      <c r="BW3999" s="97" t="s">
        <v>6082</v>
      </c>
    </row>
    <row r="4000" spans="51:75" x14ac:dyDescent="0.3">
      <c r="AY4000" s="124" t="e">
        <f>VLOOKUP(C4000,#REF!, 2,FALSE)</f>
        <v>#REF!</v>
      </c>
      <c r="BM4000" s="97" t="s">
        <v>8322</v>
      </c>
      <c r="BN4000" s="97" t="s">
        <v>2983</v>
      </c>
      <c r="BO4000" s="97" t="s">
        <v>2983</v>
      </c>
      <c r="BU4000" s="97" t="s">
        <v>8322</v>
      </c>
      <c r="BV4000" s="97" t="s">
        <v>2983</v>
      </c>
      <c r="BW4000" s="97" t="s">
        <v>2983</v>
      </c>
    </row>
    <row r="4001" spans="51:75" x14ac:dyDescent="0.3">
      <c r="AY4001" s="124" t="e">
        <f>VLOOKUP(C4001,#REF!, 2,FALSE)</f>
        <v>#REF!</v>
      </c>
      <c r="BM4001" s="97" t="s">
        <v>1453</v>
      </c>
      <c r="BN4001" s="97" t="s">
        <v>3000</v>
      </c>
      <c r="BO4001" s="97" t="s">
        <v>3890</v>
      </c>
      <c r="BU4001" s="97" t="s">
        <v>1453</v>
      </c>
      <c r="BV4001" s="97" t="s">
        <v>3000</v>
      </c>
      <c r="BW4001" s="97" t="s">
        <v>3890</v>
      </c>
    </row>
    <row r="4002" spans="51:75" x14ac:dyDescent="0.3">
      <c r="AY4002" s="124" t="e">
        <f>VLOOKUP(C4002,#REF!, 2,FALSE)</f>
        <v>#REF!</v>
      </c>
      <c r="BM4002" s="97" t="s">
        <v>8324</v>
      </c>
      <c r="BN4002" s="97" t="s">
        <v>803</v>
      </c>
      <c r="BO4002" s="97" t="s">
        <v>8325</v>
      </c>
      <c r="BU4002" s="97" t="s">
        <v>8324</v>
      </c>
      <c r="BV4002" s="97" t="s">
        <v>803</v>
      </c>
      <c r="BW4002" s="97" t="s">
        <v>8325</v>
      </c>
    </row>
    <row r="4003" spans="51:75" x14ac:dyDescent="0.3">
      <c r="AY4003" s="124" t="e">
        <f>VLOOKUP(C4003,#REF!, 2,FALSE)</f>
        <v>#REF!</v>
      </c>
      <c r="BM4003" s="97" t="s">
        <v>8326</v>
      </c>
      <c r="BN4003" s="97" t="s">
        <v>797</v>
      </c>
      <c r="BO4003" s="97" t="s">
        <v>8327</v>
      </c>
      <c r="BU4003" s="97" t="s">
        <v>8326</v>
      </c>
      <c r="BV4003" s="97" t="s">
        <v>797</v>
      </c>
      <c r="BW4003" s="97" t="s">
        <v>8327</v>
      </c>
    </row>
    <row r="4004" spans="51:75" x14ac:dyDescent="0.3">
      <c r="AY4004" s="124" t="e">
        <f>VLOOKUP(C4004,#REF!, 2,FALSE)</f>
        <v>#REF!</v>
      </c>
      <c r="BM4004" s="97" t="s">
        <v>8328</v>
      </c>
      <c r="BN4004" s="97" t="s">
        <v>2983</v>
      </c>
      <c r="BO4004" s="97" t="s">
        <v>2983</v>
      </c>
      <c r="BU4004" s="97" t="s">
        <v>8328</v>
      </c>
      <c r="BV4004" s="97" t="s">
        <v>2983</v>
      </c>
      <c r="BW4004" s="97" t="s">
        <v>2983</v>
      </c>
    </row>
    <row r="4005" spans="51:75" x14ac:dyDescent="0.3">
      <c r="AY4005" s="124" t="e">
        <f>VLOOKUP(C4005,#REF!, 2,FALSE)</f>
        <v>#REF!</v>
      </c>
      <c r="BM4005" s="97" t="s">
        <v>8329</v>
      </c>
      <c r="BN4005" s="97" t="s">
        <v>616</v>
      </c>
      <c r="BO4005" s="97" t="s">
        <v>8330</v>
      </c>
      <c r="BU4005" s="97" t="s">
        <v>8329</v>
      </c>
      <c r="BV4005" s="97" t="s">
        <v>616</v>
      </c>
      <c r="BW4005" s="97" t="s">
        <v>8330</v>
      </c>
    </row>
    <row r="4006" spans="51:75" x14ac:dyDescent="0.3">
      <c r="AY4006" s="124" t="e">
        <f>VLOOKUP(C4006,#REF!, 2,FALSE)</f>
        <v>#REF!</v>
      </c>
      <c r="BM4006" s="97" t="s">
        <v>8333</v>
      </c>
      <c r="BN4006" s="97" t="s">
        <v>780</v>
      </c>
      <c r="BO4006" s="97" t="s">
        <v>2983</v>
      </c>
      <c r="BU4006" s="97" t="s">
        <v>8333</v>
      </c>
      <c r="BV4006" s="97" t="s">
        <v>780</v>
      </c>
      <c r="BW4006" s="97" t="s">
        <v>2983</v>
      </c>
    </row>
    <row r="4007" spans="51:75" x14ac:dyDescent="0.3">
      <c r="AY4007" s="124" t="e">
        <f>VLOOKUP(C4007,#REF!, 2,FALSE)</f>
        <v>#REF!</v>
      </c>
      <c r="BM4007" s="97" t="s">
        <v>8335</v>
      </c>
      <c r="BN4007" s="97" t="s">
        <v>8334</v>
      </c>
      <c r="BO4007" s="97" t="s">
        <v>8336</v>
      </c>
      <c r="BU4007" s="97" t="s">
        <v>8335</v>
      </c>
      <c r="BV4007" s="97" t="s">
        <v>8334</v>
      </c>
      <c r="BW4007" s="97" t="s">
        <v>8336</v>
      </c>
    </row>
    <row r="4008" spans="51:75" x14ac:dyDescent="0.3">
      <c r="AY4008" s="124" t="e">
        <f>VLOOKUP(C4008,#REF!, 2,FALSE)</f>
        <v>#REF!</v>
      </c>
      <c r="BM4008" s="97" t="s">
        <v>8337</v>
      </c>
      <c r="BN4008" s="97" t="s">
        <v>2983</v>
      </c>
      <c r="BO4008" s="97" t="s">
        <v>2983</v>
      </c>
      <c r="BU4008" s="97" t="s">
        <v>8337</v>
      </c>
      <c r="BV4008" s="97" t="s">
        <v>2983</v>
      </c>
      <c r="BW4008" s="97" t="s">
        <v>2983</v>
      </c>
    </row>
    <row r="4009" spans="51:75" x14ac:dyDescent="0.3">
      <c r="AY4009" s="124" t="e">
        <f>VLOOKUP(C4009,#REF!, 2,FALSE)</f>
        <v>#REF!</v>
      </c>
      <c r="BM4009" s="97" t="s">
        <v>8338</v>
      </c>
      <c r="BN4009" s="97" t="s">
        <v>2983</v>
      </c>
      <c r="BO4009" s="97" t="s">
        <v>2983</v>
      </c>
      <c r="BU4009" s="97" t="s">
        <v>8338</v>
      </c>
      <c r="BV4009" s="97" t="s">
        <v>2983</v>
      </c>
      <c r="BW4009" s="97" t="s">
        <v>2983</v>
      </c>
    </row>
    <row r="4010" spans="51:75" x14ac:dyDescent="0.3">
      <c r="AY4010" s="124" t="e">
        <f>VLOOKUP(C4010,#REF!, 2,FALSE)</f>
        <v>#REF!</v>
      </c>
      <c r="BM4010" s="97" t="s">
        <v>8341</v>
      </c>
      <c r="BN4010" s="97" t="s">
        <v>778</v>
      </c>
      <c r="BO4010" s="97" t="s">
        <v>2983</v>
      </c>
      <c r="BU4010" s="97" t="s">
        <v>8341</v>
      </c>
      <c r="BV4010" s="97" t="s">
        <v>778</v>
      </c>
      <c r="BW4010" s="97" t="s">
        <v>2983</v>
      </c>
    </row>
    <row r="4011" spans="51:75" x14ac:dyDescent="0.3">
      <c r="AY4011" s="124" t="e">
        <f>VLOOKUP(C4011,#REF!, 2,FALSE)</f>
        <v>#REF!</v>
      </c>
      <c r="BM4011" s="97" t="s">
        <v>8342</v>
      </c>
      <c r="BN4011" s="97" t="s">
        <v>3000</v>
      </c>
      <c r="BO4011" s="97" t="s">
        <v>3440</v>
      </c>
      <c r="BU4011" s="97" t="s">
        <v>8342</v>
      </c>
      <c r="BV4011" s="97" t="s">
        <v>3000</v>
      </c>
      <c r="BW4011" s="97" t="s">
        <v>3440</v>
      </c>
    </row>
    <row r="4012" spans="51:75" x14ac:dyDescent="0.3">
      <c r="AY4012" s="124" t="e">
        <f>VLOOKUP(C4012,#REF!, 2,FALSE)</f>
        <v>#REF!</v>
      </c>
      <c r="BM4012" s="97" t="s">
        <v>8343</v>
      </c>
      <c r="BN4012" s="97" t="s">
        <v>3000</v>
      </c>
      <c r="BO4012" s="97" t="s">
        <v>2649</v>
      </c>
      <c r="BU4012" s="97" t="s">
        <v>8343</v>
      </c>
      <c r="BV4012" s="97" t="s">
        <v>3000</v>
      </c>
      <c r="BW4012" s="97" t="s">
        <v>2649</v>
      </c>
    </row>
    <row r="4013" spans="51:75" x14ac:dyDescent="0.3">
      <c r="AY4013" s="124" t="e">
        <f>VLOOKUP(C4013,#REF!, 2,FALSE)</f>
        <v>#REF!</v>
      </c>
      <c r="BM4013" s="97" t="s">
        <v>8344</v>
      </c>
      <c r="BN4013" s="97" t="s">
        <v>3043</v>
      </c>
      <c r="BO4013" s="97" t="s">
        <v>2394</v>
      </c>
      <c r="BU4013" s="97" t="s">
        <v>8344</v>
      </c>
      <c r="BV4013" s="97" t="s">
        <v>3043</v>
      </c>
      <c r="BW4013" s="97" t="s">
        <v>2394</v>
      </c>
    </row>
    <row r="4014" spans="51:75" x14ac:dyDescent="0.3">
      <c r="AY4014" s="124" t="e">
        <f>VLOOKUP(C4014,#REF!, 2,FALSE)</f>
        <v>#REF!</v>
      </c>
      <c r="BM4014" s="97" t="s">
        <v>8346</v>
      </c>
      <c r="BN4014" s="97" t="s">
        <v>3003</v>
      </c>
      <c r="BO4014" s="97" t="s">
        <v>4821</v>
      </c>
      <c r="BU4014" s="97" t="s">
        <v>8346</v>
      </c>
      <c r="BV4014" s="97" t="s">
        <v>3003</v>
      </c>
      <c r="BW4014" s="97" t="s">
        <v>4821</v>
      </c>
    </row>
    <row r="4015" spans="51:75" x14ac:dyDescent="0.3">
      <c r="AY4015" s="124" t="e">
        <f>VLOOKUP(C4015,#REF!, 2,FALSE)</f>
        <v>#REF!</v>
      </c>
      <c r="BM4015" s="97" t="s">
        <v>8347</v>
      </c>
      <c r="BN4015" s="97" t="s">
        <v>2983</v>
      </c>
      <c r="BO4015" s="97" t="s">
        <v>2983</v>
      </c>
      <c r="BU4015" s="97" t="s">
        <v>8347</v>
      </c>
      <c r="BV4015" s="97" t="s">
        <v>2983</v>
      </c>
      <c r="BW4015" s="97" t="s">
        <v>2983</v>
      </c>
    </row>
    <row r="4016" spans="51:75" x14ac:dyDescent="0.3">
      <c r="AY4016" s="124" t="e">
        <f>VLOOKUP(C4016,#REF!, 2,FALSE)</f>
        <v>#REF!</v>
      </c>
      <c r="BM4016" s="97" t="s">
        <v>8348</v>
      </c>
      <c r="BN4016" s="97" t="s">
        <v>1841</v>
      </c>
      <c r="BO4016" s="97" t="s">
        <v>2983</v>
      </c>
      <c r="BU4016" s="97" t="s">
        <v>8348</v>
      </c>
      <c r="BV4016" s="97" t="s">
        <v>1841</v>
      </c>
      <c r="BW4016" s="97" t="s">
        <v>2983</v>
      </c>
    </row>
    <row r="4017" spans="51:75" x14ac:dyDescent="0.3">
      <c r="AY4017" s="124" t="e">
        <f>VLOOKUP(C4017,#REF!, 2,FALSE)</f>
        <v>#REF!</v>
      </c>
      <c r="BM4017" s="97" t="s">
        <v>8350</v>
      </c>
      <c r="BN4017" s="97" t="s">
        <v>2983</v>
      </c>
      <c r="BO4017" s="97" t="s">
        <v>2983</v>
      </c>
      <c r="BU4017" s="97" t="s">
        <v>8350</v>
      </c>
      <c r="BV4017" s="97" t="s">
        <v>2983</v>
      </c>
      <c r="BW4017" s="97" t="s">
        <v>2983</v>
      </c>
    </row>
    <row r="4018" spans="51:75" x14ac:dyDescent="0.3">
      <c r="AY4018" s="124" t="e">
        <f>VLOOKUP(C4018,#REF!, 2,FALSE)</f>
        <v>#REF!</v>
      </c>
      <c r="BM4018" s="97" t="s">
        <v>8352</v>
      </c>
      <c r="BN4018" s="97" t="s">
        <v>2983</v>
      </c>
      <c r="BO4018" s="97" t="s">
        <v>8353</v>
      </c>
      <c r="BU4018" s="97" t="s">
        <v>8352</v>
      </c>
      <c r="BV4018" s="97" t="s">
        <v>2983</v>
      </c>
      <c r="BW4018" s="97" t="s">
        <v>8353</v>
      </c>
    </row>
    <row r="4019" spans="51:75" x14ac:dyDescent="0.3">
      <c r="AY4019" s="124" t="e">
        <f>VLOOKUP(C4019,#REF!, 2,FALSE)</f>
        <v>#REF!</v>
      </c>
      <c r="BM4019" s="97" t="s">
        <v>8354</v>
      </c>
      <c r="BN4019" s="97" t="s">
        <v>2983</v>
      </c>
      <c r="BO4019" s="97" t="s">
        <v>2983</v>
      </c>
      <c r="BU4019" s="97" t="s">
        <v>8354</v>
      </c>
      <c r="BV4019" s="97" t="s">
        <v>2983</v>
      </c>
      <c r="BW4019" s="97" t="s">
        <v>2983</v>
      </c>
    </row>
    <row r="4020" spans="51:75" x14ac:dyDescent="0.3">
      <c r="AY4020" s="124" t="e">
        <f>VLOOKUP(C4020,#REF!, 2,FALSE)</f>
        <v>#REF!</v>
      </c>
      <c r="BM4020" s="97" t="s">
        <v>8355</v>
      </c>
      <c r="BN4020" s="97" t="s">
        <v>2983</v>
      </c>
      <c r="BO4020" s="97" t="s">
        <v>2983</v>
      </c>
      <c r="BU4020" s="97" t="s">
        <v>8355</v>
      </c>
      <c r="BV4020" s="97" t="s">
        <v>2983</v>
      </c>
      <c r="BW4020" s="97" t="s">
        <v>2983</v>
      </c>
    </row>
    <row r="4021" spans="51:75" x14ac:dyDescent="0.3">
      <c r="AY4021" s="124" t="e">
        <f>VLOOKUP(C4021,#REF!, 2,FALSE)</f>
        <v>#REF!</v>
      </c>
      <c r="BM4021" s="97" t="s">
        <v>8358</v>
      </c>
      <c r="BN4021" s="97" t="s">
        <v>2983</v>
      </c>
      <c r="BO4021" s="97" t="s">
        <v>2983</v>
      </c>
      <c r="BU4021" s="97" t="s">
        <v>8358</v>
      </c>
      <c r="BV4021" s="97" t="s">
        <v>2983</v>
      </c>
      <c r="BW4021" s="97" t="s">
        <v>2983</v>
      </c>
    </row>
    <row r="4022" spans="51:75" x14ac:dyDescent="0.3">
      <c r="AY4022" s="124" t="e">
        <f>VLOOKUP(C4022,#REF!, 2,FALSE)</f>
        <v>#REF!</v>
      </c>
      <c r="BM4022" s="97" t="s">
        <v>8359</v>
      </c>
      <c r="BN4022" s="97" t="s">
        <v>787</v>
      </c>
      <c r="BO4022" s="97" t="s">
        <v>8360</v>
      </c>
      <c r="BU4022" s="97" t="s">
        <v>8359</v>
      </c>
      <c r="BV4022" s="97" t="s">
        <v>787</v>
      </c>
      <c r="BW4022" s="97" t="s">
        <v>8360</v>
      </c>
    </row>
    <row r="4023" spans="51:75" x14ac:dyDescent="0.3">
      <c r="AY4023" s="124" t="e">
        <f>VLOOKUP(C4023,#REF!, 2,FALSE)</f>
        <v>#REF!</v>
      </c>
      <c r="BM4023" s="97" t="s">
        <v>8361</v>
      </c>
      <c r="BN4023" s="97" t="s">
        <v>2983</v>
      </c>
      <c r="BO4023" s="97" t="s">
        <v>1192</v>
      </c>
      <c r="BU4023" s="97" t="s">
        <v>8361</v>
      </c>
      <c r="BV4023" s="97" t="s">
        <v>2983</v>
      </c>
      <c r="BW4023" s="97" t="s">
        <v>1192</v>
      </c>
    </row>
    <row r="4024" spans="51:75" x14ac:dyDescent="0.3">
      <c r="AY4024" s="124" t="e">
        <f>VLOOKUP(C4024,#REF!, 2,FALSE)</f>
        <v>#REF!</v>
      </c>
      <c r="BM4024" s="97" t="s">
        <v>8362</v>
      </c>
      <c r="BN4024" s="97" t="s">
        <v>8363</v>
      </c>
      <c r="BO4024" s="97" t="s">
        <v>4955</v>
      </c>
      <c r="BU4024" s="97" t="s">
        <v>8362</v>
      </c>
      <c r="BV4024" s="97" t="s">
        <v>8363</v>
      </c>
      <c r="BW4024" s="97" t="s">
        <v>4955</v>
      </c>
    </row>
    <row r="4025" spans="51:75" x14ac:dyDescent="0.3">
      <c r="AY4025" s="124" t="e">
        <f>VLOOKUP(C4025,#REF!, 2,FALSE)</f>
        <v>#REF!</v>
      </c>
      <c r="BM4025" s="97" t="s">
        <v>8364</v>
      </c>
      <c r="BN4025" s="97" t="s">
        <v>2983</v>
      </c>
      <c r="BO4025" s="97" t="s">
        <v>2983</v>
      </c>
      <c r="BU4025" s="97" t="s">
        <v>8364</v>
      </c>
      <c r="BV4025" s="97" t="s">
        <v>2983</v>
      </c>
      <c r="BW4025" s="97" t="s">
        <v>2983</v>
      </c>
    </row>
    <row r="4026" spans="51:75" x14ac:dyDescent="0.3">
      <c r="AY4026" s="124" t="e">
        <f>VLOOKUP(C4026,#REF!, 2,FALSE)</f>
        <v>#REF!</v>
      </c>
      <c r="BM4026" s="97" t="s">
        <v>8365</v>
      </c>
      <c r="BN4026" s="97" t="s">
        <v>2983</v>
      </c>
      <c r="BO4026" s="97" t="s">
        <v>2983</v>
      </c>
      <c r="BU4026" s="97" t="s">
        <v>8365</v>
      </c>
      <c r="BV4026" s="97" t="s">
        <v>2983</v>
      </c>
      <c r="BW4026" s="97" t="s">
        <v>2983</v>
      </c>
    </row>
    <row r="4027" spans="51:75" x14ac:dyDescent="0.3">
      <c r="AY4027" s="124" t="e">
        <f>VLOOKUP(C4027,#REF!, 2,FALSE)</f>
        <v>#REF!</v>
      </c>
      <c r="BM4027" s="97" t="s">
        <v>8366</v>
      </c>
      <c r="BN4027" s="97" t="s">
        <v>2983</v>
      </c>
      <c r="BO4027" s="97" t="s">
        <v>2983</v>
      </c>
      <c r="BU4027" s="97" t="s">
        <v>8366</v>
      </c>
      <c r="BV4027" s="97" t="s">
        <v>2983</v>
      </c>
      <c r="BW4027" s="97" t="s">
        <v>2983</v>
      </c>
    </row>
    <row r="4028" spans="51:75" x14ac:dyDescent="0.3">
      <c r="AY4028" s="124" t="e">
        <f>VLOOKUP(C4028,#REF!, 2,FALSE)</f>
        <v>#REF!</v>
      </c>
      <c r="BM4028" s="97" t="s">
        <v>8368</v>
      </c>
      <c r="BN4028" s="97" t="s">
        <v>2983</v>
      </c>
      <c r="BO4028" s="97" t="s">
        <v>2983</v>
      </c>
      <c r="BU4028" s="97" t="s">
        <v>8368</v>
      </c>
      <c r="BV4028" s="97" t="s">
        <v>2983</v>
      </c>
      <c r="BW4028" s="97" t="s">
        <v>2983</v>
      </c>
    </row>
    <row r="4029" spans="51:75" x14ac:dyDescent="0.3">
      <c r="AY4029" s="124" t="e">
        <f>VLOOKUP(C4029,#REF!, 2,FALSE)</f>
        <v>#REF!</v>
      </c>
      <c r="BM4029" s="97" t="s">
        <v>8369</v>
      </c>
      <c r="BN4029" s="97" t="s">
        <v>2983</v>
      </c>
      <c r="BO4029" s="97" t="s">
        <v>2983</v>
      </c>
      <c r="BU4029" s="97" t="s">
        <v>8369</v>
      </c>
      <c r="BV4029" s="97" t="s">
        <v>2983</v>
      </c>
      <c r="BW4029" s="97" t="s">
        <v>2983</v>
      </c>
    </row>
    <row r="4030" spans="51:75" x14ac:dyDescent="0.3">
      <c r="AY4030" s="124" t="e">
        <f>VLOOKUP(C4030,#REF!, 2,FALSE)</f>
        <v>#REF!</v>
      </c>
      <c r="BM4030" s="97" t="s">
        <v>8370</v>
      </c>
      <c r="BN4030" s="97" t="s">
        <v>2983</v>
      </c>
      <c r="BO4030" s="97" t="s">
        <v>2983</v>
      </c>
      <c r="BU4030" s="97" t="s">
        <v>8370</v>
      </c>
      <c r="BV4030" s="97" t="s">
        <v>2983</v>
      </c>
      <c r="BW4030" s="97" t="s">
        <v>2983</v>
      </c>
    </row>
    <row r="4031" spans="51:75" x14ac:dyDescent="0.3">
      <c r="AY4031" s="124" t="e">
        <f>VLOOKUP(C4031,#REF!, 2,FALSE)</f>
        <v>#REF!</v>
      </c>
      <c r="BM4031" s="97" t="s">
        <v>8371</v>
      </c>
      <c r="BN4031" s="97" t="s">
        <v>778</v>
      </c>
      <c r="BO4031" s="97" t="s">
        <v>3931</v>
      </c>
      <c r="BU4031" s="97" t="s">
        <v>8371</v>
      </c>
      <c r="BV4031" s="97" t="s">
        <v>778</v>
      </c>
      <c r="BW4031" s="97" t="s">
        <v>3931</v>
      </c>
    </row>
    <row r="4032" spans="51:75" x14ac:dyDescent="0.3">
      <c r="AY4032" s="124" t="e">
        <f>VLOOKUP(C4032,#REF!, 2,FALSE)</f>
        <v>#REF!</v>
      </c>
      <c r="BM4032" s="97" t="s">
        <v>8372</v>
      </c>
      <c r="BN4032" s="97" t="s">
        <v>8220</v>
      </c>
      <c r="BO4032" s="97" t="s">
        <v>8374</v>
      </c>
      <c r="BU4032" s="97" t="s">
        <v>8372</v>
      </c>
      <c r="BV4032" s="97" t="s">
        <v>8220</v>
      </c>
      <c r="BW4032" s="97" t="s">
        <v>8374</v>
      </c>
    </row>
    <row r="4033" spans="51:75" x14ac:dyDescent="0.3">
      <c r="AY4033" s="124" t="e">
        <f>VLOOKUP(C4033,#REF!, 2,FALSE)</f>
        <v>#REF!</v>
      </c>
      <c r="BM4033" s="97" t="s">
        <v>8375</v>
      </c>
      <c r="BN4033" s="97" t="s">
        <v>2983</v>
      </c>
      <c r="BO4033" s="97" t="s">
        <v>2983</v>
      </c>
      <c r="BU4033" s="97" t="s">
        <v>8375</v>
      </c>
      <c r="BV4033" s="97" t="s">
        <v>2983</v>
      </c>
      <c r="BW4033" s="97" t="s">
        <v>2983</v>
      </c>
    </row>
    <row r="4034" spans="51:75" x14ac:dyDescent="0.3">
      <c r="AY4034" s="124" t="e">
        <f>VLOOKUP(C4034,#REF!, 2,FALSE)</f>
        <v>#REF!</v>
      </c>
      <c r="BM4034" s="97" t="s">
        <v>8376</v>
      </c>
      <c r="BN4034" s="97" t="s">
        <v>778</v>
      </c>
      <c r="BO4034" s="97" t="s">
        <v>2983</v>
      </c>
      <c r="BU4034" s="97" t="s">
        <v>8376</v>
      </c>
      <c r="BV4034" s="97" t="s">
        <v>778</v>
      </c>
      <c r="BW4034" s="97" t="s">
        <v>2983</v>
      </c>
    </row>
    <row r="4035" spans="51:75" x14ac:dyDescent="0.3">
      <c r="AY4035" s="124" t="e">
        <f>VLOOKUP(C4035,#REF!, 2,FALSE)</f>
        <v>#REF!</v>
      </c>
      <c r="BM4035" s="97" t="s">
        <v>8378</v>
      </c>
      <c r="BN4035" s="97" t="s">
        <v>2983</v>
      </c>
      <c r="BO4035" s="97" t="s">
        <v>2983</v>
      </c>
      <c r="BU4035" s="97" t="s">
        <v>8378</v>
      </c>
      <c r="BV4035" s="97" t="s">
        <v>2983</v>
      </c>
      <c r="BW4035" s="97" t="s">
        <v>2983</v>
      </c>
    </row>
    <row r="4036" spans="51:75" x14ac:dyDescent="0.3">
      <c r="AY4036" s="124" t="e">
        <f>VLOOKUP(C4036,#REF!, 2,FALSE)</f>
        <v>#REF!</v>
      </c>
      <c r="BM4036" s="97" t="s">
        <v>8380</v>
      </c>
      <c r="BN4036" s="97" t="s">
        <v>2983</v>
      </c>
      <c r="BO4036" s="97" t="s">
        <v>2983</v>
      </c>
      <c r="BU4036" s="97" t="s">
        <v>8380</v>
      </c>
      <c r="BV4036" s="97" t="s">
        <v>2983</v>
      </c>
      <c r="BW4036" s="97" t="s">
        <v>2983</v>
      </c>
    </row>
    <row r="4037" spans="51:75" x14ac:dyDescent="0.3">
      <c r="AY4037" s="124" t="e">
        <f>VLOOKUP(C4037,#REF!, 2,FALSE)</f>
        <v>#REF!</v>
      </c>
      <c r="BM4037" s="97" t="s">
        <v>8382</v>
      </c>
      <c r="BN4037" s="97" t="s">
        <v>2983</v>
      </c>
      <c r="BO4037" s="97" t="s">
        <v>2983</v>
      </c>
      <c r="BU4037" s="97" t="s">
        <v>8382</v>
      </c>
      <c r="BV4037" s="97" t="s">
        <v>2983</v>
      </c>
      <c r="BW4037" s="97" t="s">
        <v>2983</v>
      </c>
    </row>
    <row r="4038" spans="51:75" x14ac:dyDescent="0.3">
      <c r="AY4038" s="124" t="e">
        <f>VLOOKUP(C4038,#REF!, 2,FALSE)</f>
        <v>#REF!</v>
      </c>
      <c r="BM4038" s="97" t="s">
        <v>8383</v>
      </c>
      <c r="BN4038" s="97" t="s">
        <v>3191</v>
      </c>
      <c r="BO4038" s="97" t="s">
        <v>7305</v>
      </c>
      <c r="BU4038" s="97" t="s">
        <v>8383</v>
      </c>
      <c r="BV4038" s="97" t="s">
        <v>3191</v>
      </c>
      <c r="BW4038" s="97" t="s">
        <v>7305</v>
      </c>
    </row>
    <row r="4039" spans="51:75" x14ac:dyDescent="0.3">
      <c r="AY4039" s="124" t="e">
        <f>VLOOKUP(C4039,#REF!, 2,FALSE)</f>
        <v>#REF!</v>
      </c>
      <c r="BM4039" s="97" t="s">
        <v>1456</v>
      </c>
      <c r="BN4039" s="97" t="s">
        <v>667</v>
      </c>
      <c r="BO4039" s="97" t="s">
        <v>1459</v>
      </c>
      <c r="BU4039" s="97" t="s">
        <v>1456</v>
      </c>
      <c r="BV4039" s="97" t="s">
        <v>667</v>
      </c>
      <c r="BW4039" s="97" t="s">
        <v>1459</v>
      </c>
    </row>
    <row r="4040" spans="51:75" x14ac:dyDescent="0.3">
      <c r="AY4040" s="124" t="e">
        <f>VLOOKUP(C4040,#REF!, 2,FALSE)</f>
        <v>#REF!</v>
      </c>
      <c r="BM4040" s="97" t="s">
        <v>8385</v>
      </c>
      <c r="BN4040" s="97" t="s">
        <v>616</v>
      </c>
      <c r="BO4040" s="97" t="s">
        <v>4741</v>
      </c>
      <c r="BU4040" s="97" t="s">
        <v>8385</v>
      </c>
      <c r="BV4040" s="97" t="s">
        <v>616</v>
      </c>
      <c r="BW4040" s="97" t="s">
        <v>4741</v>
      </c>
    </row>
    <row r="4041" spans="51:75" x14ac:dyDescent="0.3">
      <c r="AY4041" s="124" t="e">
        <f>VLOOKUP(C4041,#REF!, 2,FALSE)</f>
        <v>#REF!</v>
      </c>
      <c r="BM4041" s="97" t="s">
        <v>8386</v>
      </c>
      <c r="BN4041" s="97" t="s">
        <v>613</v>
      </c>
      <c r="BO4041" s="97" t="s">
        <v>2983</v>
      </c>
      <c r="BU4041" s="97" t="s">
        <v>8386</v>
      </c>
      <c r="BV4041" s="97" t="s">
        <v>613</v>
      </c>
      <c r="BW4041" s="97" t="s">
        <v>2983</v>
      </c>
    </row>
    <row r="4042" spans="51:75" x14ac:dyDescent="0.3">
      <c r="AY4042" s="124" t="e">
        <f>VLOOKUP(C4042,#REF!, 2,FALSE)</f>
        <v>#REF!</v>
      </c>
      <c r="BM4042" s="97" t="s">
        <v>8389</v>
      </c>
      <c r="BN4042" s="97" t="s">
        <v>2983</v>
      </c>
      <c r="BO4042" s="97" t="s">
        <v>2983</v>
      </c>
      <c r="BU4042" s="97" t="s">
        <v>8389</v>
      </c>
      <c r="BV4042" s="97" t="s">
        <v>2983</v>
      </c>
      <c r="BW4042" s="97" t="s">
        <v>2983</v>
      </c>
    </row>
    <row r="4043" spans="51:75" x14ac:dyDescent="0.3">
      <c r="AY4043" s="124" t="e">
        <f>VLOOKUP(C4043,#REF!, 2,FALSE)</f>
        <v>#REF!</v>
      </c>
      <c r="BM4043" s="97" t="s">
        <v>1457</v>
      </c>
      <c r="BN4043" s="97" t="s">
        <v>3191</v>
      </c>
      <c r="BO4043" s="97" t="s">
        <v>8391</v>
      </c>
      <c r="BU4043" s="97" t="s">
        <v>1457</v>
      </c>
      <c r="BV4043" s="97" t="s">
        <v>3191</v>
      </c>
      <c r="BW4043" s="97" t="s">
        <v>8391</v>
      </c>
    </row>
    <row r="4044" spans="51:75" x14ac:dyDescent="0.3">
      <c r="AY4044" s="124" t="e">
        <f>VLOOKUP(C4044,#REF!, 2,FALSE)</f>
        <v>#REF!</v>
      </c>
      <c r="BM4044" s="97" t="s">
        <v>8392</v>
      </c>
      <c r="BN4044" s="97" t="s">
        <v>2983</v>
      </c>
      <c r="BO4044" s="97" t="s">
        <v>2983</v>
      </c>
      <c r="BU4044" s="97" t="s">
        <v>8392</v>
      </c>
      <c r="BV4044" s="97" t="s">
        <v>2983</v>
      </c>
      <c r="BW4044" s="97" t="s">
        <v>2983</v>
      </c>
    </row>
    <row r="4045" spans="51:75" x14ac:dyDescent="0.3">
      <c r="AY4045" s="124" t="e">
        <f>VLOOKUP(C4045,#REF!, 2,FALSE)</f>
        <v>#REF!</v>
      </c>
      <c r="BM4045" s="97" t="s">
        <v>8393</v>
      </c>
      <c r="BN4045" s="97" t="s">
        <v>2983</v>
      </c>
      <c r="BO4045" s="97" t="s">
        <v>2983</v>
      </c>
      <c r="BU4045" s="97" t="s">
        <v>8393</v>
      </c>
      <c r="BV4045" s="97" t="s">
        <v>2983</v>
      </c>
      <c r="BW4045" s="97" t="s">
        <v>2983</v>
      </c>
    </row>
    <row r="4046" spans="51:75" x14ac:dyDescent="0.3">
      <c r="AY4046" s="124" t="e">
        <f>VLOOKUP(C4046,#REF!, 2,FALSE)</f>
        <v>#REF!</v>
      </c>
      <c r="BM4046" s="97" t="s">
        <v>8394</v>
      </c>
      <c r="BN4046" s="97" t="s">
        <v>2983</v>
      </c>
      <c r="BO4046" s="97" t="s">
        <v>2983</v>
      </c>
      <c r="BU4046" s="97" t="s">
        <v>8394</v>
      </c>
      <c r="BV4046" s="97" t="s">
        <v>2983</v>
      </c>
      <c r="BW4046" s="97" t="s">
        <v>2983</v>
      </c>
    </row>
    <row r="4047" spans="51:75" x14ac:dyDescent="0.3">
      <c r="AY4047" s="124" t="e">
        <f>VLOOKUP(C4047,#REF!, 2,FALSE)</f>
        <v>#REF!</v>
      </c>
      <c r="BM4047" s="97" t="s">
        <v>8396</v>
      </c>
      <c r="BN4047" s="97" t="s">
        <v>2983</v>
      </c>
      <c r="BO4047" s="97" t="s">
        <v>2983</v>
      </c>
      <c r="BU4047" s="97" t="s">
        <v>8396</v>
      </c>
      <c r="BV4047" s="97" t="s">
        <v>2983</v>
      </c>
      <c r="BW4047" s="97" t="s">
        <v>2983</v>
      </c>
    </row>
    <row r="4048" spans="51:75" x14ac:dyDescent="0.3">
      <c r="AY4048" s="124" t="e">
        <f>VLOOKUP(C4048,#REF!, 2,FALSE)</f>
        <v>#REF!</v>
      </c>
      <c r="BM4048" s="97" t="s">
        <v>8398</v>
      </c>
      <c r="BN4048" s="97" t="s">
        <v>2983</v>
      </c>
      <c r="BO4048" s="97" t="s">
        <v>2983</v>
      </c>
      <c r="BU4048" s="97" t="s">
        <v>8398</v>
      </c>
      <c r="BV4048" s="97" t="s">
        <v>2983</v>
      </c>
      <c r="BW4048" s="97" t="s">
        <v>2983</v>
      </c>
    </row>
    <row r="4049" spans="51:75" x14ac:dyDescent="0.3">
      <c r="AY4049" s="124" t="e">
        <f>VLOOKUP(C4049,#REF!, 2,FALSE)</f>
        <v>#REF!</v>
      </c>
      <c r="BM4049" s="97" t="s">
        <v>1458</v>
      </c>
      <c r="BN4049" s="97" t="s">
        <v>862</v>
      </c>
      <c r="BO4049" s="97" t="s">
        <v>3133</v>
      </c>
      <c r="BU4049" s="97" t="s">
        <v>1458</v>
      </c>
      <c r="BV4049" s="97" t="s">
        <v>862</v>
      </c>
      <c r="BW4049" s="97" t="s">
        <v>3133</v>
      </c>
    </row>
    <row r="4050" spans="51:75" x14ac:dyDescent="0.3">
      <c r="AY4050" s="124" t="e">
        <f>VLOOKUP(C4050,#REF!, 2,FALSE)</f>
        <v>#REF!</v>
      </c>
      <c r="BM4050" s="97" t="s">
        <v>8400</v>
      </c>
      <c r="BN4050" s="97" t="s">
        <v>942</v>
      </c>
      <c r="BO4050" s="97" t="s">
        <v>6106</v>
      </c>
      <c r="BU4050" s="97" t="s">
        <v>8400</v>
      </c>
      <c r="BV4050" s="97" t="s">
        <v>942</v>
      </c>
      <c r="BW4050" s="97" t="s">
        <v>6106</v>
      </c>
    </row>
    <row r="4051" spans="51:75" x14ac:dyDescent="0.3">
      <c r="AY4051" s="124" t="e">
        <f>VLOOKUP(C4051,#REF!, 2,FALSE)</f>
        <v>#REF!</v>
      </c>
      <c r="BM4051" s="97" t="s">
        <v>8403</v>
      </c>
      <c r="BN4051" s="97" t="s">
        <v>2983</v>
      </c>
      <c r="BO4051" s="97" t="s">
        <v>2983</v>
      </c>
      <c r="BU4051" s="97" t="s">
        <v>8403</v>
      </c>
      <c r="BV4051" s="97" t="s">
        <v>2983</v>
      </c>
      <c r="BW4051" s="97" t="s">
        <v>2983</v>
      </c>
    </row>
    <row r="4052" spans="51:75" x14ac:dyDescent="0.3">
      <c r="AY4052" s="124" t="e">
        <f>VLOOKUP(C4052,#REF!, 2,FALSE)</f>
        <v>#REF!</v>
      </c>
      <c r="BM4052" s="97" t="s">
        <v>485</v>
      </c>
      <c r="BN4052" s="97" t="s">
        <v>2983</v>
      </c>
      <c r="BO4052" s="97" t="s">
        <v>2983</v>
      </c>
      <c r="BU4052" s="97" t="s">
        <v>485</v>
      </c>
      <c r="BV4052" s="97" t="s">
        <v>2983</v>
      </c>
      <c r="BW4052" s="97" t="s">
        <v>2983</v>
      </c>
    </row>
    <row r="4053" spans="51:75" x14ac:dyDescent="0.3">
      <c r="AY4053" s="124" t="e">
        <f>VLOOKUP(C4053,#REF!, 2,FALSE)</f>
        <v>#REF!</v>
      </c>
      <c r="BM4053" s="97" t="s">
        <v>8404</v>
      </c>
      <c r="BN4053" s="97" t="s">
        <v>2983</v>
      </c>
      <c r="BO4053" s="97" t="s">
        <v>1603</v>
      </c>
      <c r="BU4053" s="97" t="s">
        <v>8404</v>
      </c>
      <c r="BV4053" s="97" t="s">
        <v>2983</v>
      </c>
      <c r="BW4053" s="97" t="s">
        <v>1603</v>
      </c>
    </row>
    <row r="4054" spans="51:75" x14ac:dyDescent="0.3">
      <c r="AY4054" s="124" t="e">
        <f>VLOOKUP(C4054,#REF!, 2,FALSE)</f>
        <v>#REF!</v>
      </c>
      <c r="BM4054" s="97" t="s">
        <v>8405</v>
      </c>
      <c r="BN4054" s="97" t="s">
        <v>2983</v>
      </c>
      <c r="BO4054" s="97" t="s">
        <v>2983</v>
      </c>
      <c r="BU4054" s="97" t="s">
        <v>8405</v>
      </c>
      <c r="BV4054" s="97" t="s">
        <v>2983</v>
      </c>
      <c r="BW4054" s="97" t="s">
        <v>2983</v>
      </c>
    </row>
    <row r="4055" spans="51:75" x14ac:dyDescent="0.3">
      <c r="AY4055" s="124" t="e">
        <f>VLOOKUP(C4055,#REF!, 2,FALSE)</f>
        <v>#REF!</v>
      </c>
      <c r="BM4055" s="97" t="s">
        <v>8406</v>
      </c>
      <c r="BN4055" s="97" t="s">
        <v>2983</v>
      </c>
      <c r="BO4055" s="97" t="s">
        <v>8407</v>
      </c>
      <c r="BU4055" s="97" t="s">
        <v>8406</v>
      </c>
      <c r="BV4055" s="97" t="s">
        <v>2983</v>
      </c>
      <c r="BW4055" s="97" t="s">
        <v>8407</v>
      </c>
    </row>
    <row r="4056" spans="51:75" x14ac:dyDescent="0.3">
      <c r="AY4056" s="124" t="e">
        <f>VLOOKUP(C4056,#REF!, 2,FALSE)</f>
        <v>#REF!</v>
      </c>
      <c r="BM4056" s="97" t="s">
        <v>8408</v>
      </c>
      <c r="BN4056" s="97" t="s">
        <v>2983</v>
      </c>
      <c r="BO4056" s="97" t="s">
        <v>8409</v>
      </c>
      <c r="BU4056" s="97" t="s">
        <v>8408</v>
      </c>
      <c r="BV4056" s="97" t="s">
        <v>2983</v>
      </c>
      <c r="BW4056" s="97" t="s">
        <v>8409</v>
      </c>
    </row>
    <row r="4057" spans="51:75" x14ac:dyDescent="0.3">
      <c r="AY4057" s="124" t="e">
        <f>VLOOKUP(C4057,#REF!, 2,FALSE)</f>
        <v>#REF!</v>
      </c>
      <c r="BM4057" s="97" t="s">
        <v>8410</v>
      </c>
      <c r="BN4057" s="97" t="s">
        <v>2983</v>
      </c>
      <c r="BO4057" s="97" t="s">
        <v>2983</v>
      </c>
      <c r="BU4057" s="97" t="s">
        <v>8410</v>
      </c>
      <c r="BV4057" s="97" t="s">
        <v>2983</v>
      </c>
      <c r="BW4057" s="97" t="s">
        <v>2983</v>
      </c>
    </row>
    <row r="4058" spans="51:75" x14ac:dyDescent="0.3">
      <c r="AY4058" s="124" t="e">
        <f>VLOOKUP(C4058,#REF!, 2,FALSE)</f>
        <v>#REF!</v>
      </c>
      <c r="BM4058" s="97" t="s">
        <v>8411</v>
      </c>
      <c r="BN4058" s="97" t="s">
        <v>2983</v>
      </c>
      <c r="BO4058" s="97" t="s">
        <v>2983</v>
      </c>
      <c r="BU4058" s="97" t="s">
        <v>8411</v>
      </c>
      <c r="BV4058" s="97" t="s">
        <v>2983</v>
      </c>
      <c r="BW4058" s="97" t="s">
        <v>2983</v>
      </c>
    </row>
    <row r="4059" spans="51:75" x14ac:dyDescent="0.3">
      <c r="AY4059" s="124" t="e">
        <f>VLOOKUP(C4059,#REF!, 2,FALSE)</f>
        <v>#REF!</v>
      </c>
      <c r="BM4059" s="97" t="s">
        <v>8412</v>
      </c>
      <c r="BN4059" s="97" t="s">
        <v>2983</v>
      </c>
      <c r="BO4059" s="97" t="s">
        <v>2983</v>
      </c>
      <c r="BU4059" s="97" t="s">
        <v>8412</v>
      </c>
      <c r="BV4059" s="97" t="s">
        <v>2983</v>
      </c>
      <c r="BW4059" s="97" t="s">
        <v>2983</v>
      </c>
    </row>
    <row r="4060" spans="51:75" x14ac:dyDescent="0.3">
      <c r="AY4060" s="124" t="e">
        <f>VLOOKUP(C4060,#REF!, 2,FALSE)</f>
        <v>#REF!</v>
      </c>
      <c r="BM4060" s="97" t="s">
        <v>8413</v>
      </c>
      <c r="BN4060" s="97" t="s">
        <v>2983</v>
      </c>
      <c r="BO4060" s="97" t="s">
        <v>5064</v>
      </c>
      <c r="BU4060" s="97" t="s">
        <v>8413</v>
      </c>
      <c r="BV4060" s="97" t="s">
        <v>2983</v>
      </c>
      <c r="BW4060" s="97" t="s">
        <v>5064</v>
      </c>
    </row>
    <row r="4061" spans="51:75" x14ac:dyDescent="0.3">
      <c r="AY4061" s="124" t="e">
        <f>VLOOKUP(C4061,#REF!, 2,FALSE)</f>
        <v>#REF!</v>
      </c>
      <c r="BM4061" s="97" t="s">
        <v>8414</v>
      </c>
      <c r="BN4061" s="97" t="s">
        <v>2983</v>
      </c>
      <c r="BO4061" s="97" t="s">
        <v>8415</v>
      </c>
      <c r="BU4061" s="97" t="s">
        <v>8414</v>
      </c>
      <c r="BV4061" s="97" t="s">
        <v>2983</v>
      </c>
      <c r="BW4061" s="97" t="s">
        <v>8415</v>
      </c>
    </row>
    <row r="4062" spans="51:75" x14ac:dyDescent="0.3">
      <c r="AY4062" s="124" t="e">
        <f>VLOOKUP(C4062,#REF!, 2,FALSE)</f>
        <v>#REF!</v>
      </c>
      <c r="BM4062" s="97" t="s">
        <v>8416</v>
      </c>
      <c r="BN4062" s="97" t="s">
        <v>2983</v>
      </c>
      <c r="BO4062" s="97" t="s">
        <v>2983</v>
      </c>
      <c r="BU4062" s="97" t="s">
        <v>8416</v>
      </c>
      <c r="BV4062" s="97" t="s">
        <v>2983</v>
      </c>
      <c r="BW4062" s="97" t="s">
        <v>2983</v>
      </c>
    </row>
    <row r="4063" spans="51:75" x14ac:dyDescent="0.3">
      <c r="AY4063" s="124" t="e">
        <f>VLOOKUP(C4063,#REF!, 2,FALSE)</f>
        <v>#REF!</v>
      </c>
      <c r="BM4063" s="97" t="s">
        <v>8417</v>
      </c>
      <c r="BN4063" s="97" t="s">
        <v>2983</v>
      </c>
      <c r="BO4063" s="97" t="s">
        <v>2983</v>
      </c>
      <c r="BU4063" s="97" t="s">
        <v>8417</v>
      </c>
      <c r="BV4063" s="97" t="s">
        <v>2983</v>
      </c>
      <c r="BW4063" s="97" t="s">
        <v>2983</v>
      </c>
    </row>
    <row r="4064" spans="51:75" x14ac:dyDescent="0.3">
      <c r="AY4064" s="124" t="e">
        <f>VLOOKUP(C4064,#REF!, 2,FALSE)</f>
        <v>#REF!</v>
      </c>
      <c r="BM4064" s="97" t="s">
        <v>8418</v>
      </c>
      <c r="BN4064" s="97" t="s">
        <v>2983</v>
      </c>
      <c r="BO4064" s="97" t="s">
        <v>2983</v>
      </c>
      <c r="BU4064" s="97" t="s">
        <v>8418</v>
      </c>
      <c r="BV4064" s="97" t="s">
        <v>2983</v>
      </c>
      <c r="BW4064" s="97" t="s">
        <v>2983</v>
      </c>
    </row>
    <row r="4065" spans="51:75" x14ac:dyDescent="0.3">
      <c r="AY4065" s="124" t="e">
        <f>VLOOKUP(C4065,#REF!, 2,FALSE)</f>
        <v>#REF!</v>
      </c>
      <c r="BM4065" s="97" t="s">
        <v>8419</v>
      </c>
      <c r="BN4065" s="97" t="s">
        <v>2983</v>
      </c>
      <c r="BO4065" s="97" t="s">
        <v>2983</v>
      </c>
      <c r="BU4065" s="97" t="s">
        <v>8419</v>
      </c>
      <c r="BV4065" s="97" t="s">
        <v>2983</v>
      </c>
      <c r="BW4065" s="97" t="s">
        <v>2983</v>
      </c>
    </row>
    <row r="4066" spans="51:75" x14ac:dyDescent="0.3">
      <c r="AY4066" s="124" t="e">
        <f>VLOOKUP(C4066,#REF!, 2,FALSE)</f>
        <v>#REF!</v>
      </c>
      <c r="BM4066" s="97" t="s">
        <v>8420</v>
      </c>
      <c r="BN4066" s="97" t="s">
        <v>2983</v>
      </c>
      <c r="BO4066" s="97" t="s">
        <v>2983</v>
      </c>
      <c r="BU4066" s="97" t="s">
        <v>8420</v>
      </c>
      <c r="BV4066" s="97" t="s">
        <v>2983</v>
      </c>
      <c r="BW4066" s="97" t="s">
        <v>2983</v>
      </c>
    </row>
    <row r="4067" spans="51:75" x14ac:dyDescent="0.3">
      <c r="AY4067" s="124" t="e">
        <f>VLOOKUP(C4067,#REF!, 2,FALSE)</f>
        <v>#REF!</v>
      </c>
      <c r="BM4067" s="97" t="s">
        <v>8421</v>
      </c>
      <c r="BN4067" s="97" t="s">
        <v>2983</v>
      </c>
      <c r="BO4067" s="97" t="s">
        <v>2983</v>
      </c>
      <c r="BU4067" s="97" t="s">
        <v>8421</v>
      </c>
      <c r="BV4067" s="97" t="s">
        <v>2983</v>
      </c>
      <c r="BW4067" s="97" t="s">
        <v>2983</v>
      </c>
    </row>
    <row r="4068" spans="51:75" x14ac:dyDescent="0.3">
      <c r="AY4068" s="124" t="e">
        <f>VLOOKUP(C4068,#REF!, 2,FALSE)</f>
        <v>#REF!</v>
      </c>
      <c r="BM4068" s="97" t="s">
        <v>8423</v>
      </c>
      <c r="BN4068" s="97" t="s">
        <v>2983</v>
      </c>
      <c r="BO4068" s="97" t="s">
        <v>2983</v>
      </c>
      <c r="BU4068" s="97" t="s">
        <v>8423</v>
      </c>
      <c r="BV4068" s="97" t="s">
        <v>2983</v>
      </c>
      <c r="BW4068" s="97" t="s">
        <v>2983</v>
      </c>
    </row>
    <row r="4069" spans="51:75" x14ac:dyDescent="0.3">
      <c r="AY4069" s="124" t="e">
        <f>VLOOKUP(C4069,#REF!, 2,FALSE)</f>
        <v>#REF!</v>
      </c>
      <c r="BM4069" s="97" t="s">
        <v>8424</v>
      </c>
      <c r="BN4069" s="97" t="s">
        <v>2983</v>
      </c>
      <c r="BO4069" s="97" t="s">
        <v>2983</v>
      </c>
      <c r="BU4069" s="97" t="s">
        <v>8424</v>
      </c>
      <c r="BV4069" s="97" t="s">
        <v>2983</v>
      </c>
      <c r="BW4069" s="97" t="s">
        <v>2983</v>
      </c>
    </row>
    <row r="4070" spans="51:75" x14ac:dyDescent="0.3">
      <c r="AY4070" s="124" t="e">
        <f>VLOOKUP(C4070,#REF!, 2,FALSE)</f>
        <v>#REF!</v>
      </c>
      <c r="BM4070" s="97" t="s">
        <v>8425</v>
      </c>
      <c r="BN4070" s="97" t="s">
        <v>2983</v>
      </c>
      <c r="BO4070" s="97" t="s">
        <v>770</v>
      </c>
      <c r="BU4070" s="97" t="s">
        <v>8425</v>
      </c>
      <c r="BV4070" s="97" t="s">
        <v>2983</v>
      </c>
      <c r="BW4070" s="97" t="s">
        <v>770</v>
      </c>
    </row>
    <row r="4071" spans="51:75" x14ac:dyDescent="0.3">
      <c r="AY4071" s="124" t="e">
        <f>VLOOKUP(C4071,#REF!, 2,FALSE)</f>
        <v>#REF!</v>
      </c>
      <c r="BM4071" s="97" t="s">
        <v>8426</v>
      </c>
      <c r="BN4071" s="97" t="s">
        <v>2983</v>
      </c>
      <c r="BO4071" s="97" t="s">
        <v>2983</v>
      </c>
      <c r="BU4071" s="97" t="s">
        <v>8426</v>
      </c>
      <c r="BV4071" s="97" t="s">
        <v>2983</v>
      </c>
      <c r="BW4071" s="97" t="s">
        <v>2983</v>
      </c>
    </row>
    <row r="4072" spans="51:75" x14ac:dyDescent="0.3">
      <c r="AY4072" s="124" t="e">
        <f>VLOOKUP(C4072,#REF!, 2,FALSE)</f>
        <v>#REF!</v>
      </c>
      <c r="BM4072" s="97" t="s">
        <v>8427</v>
      </c>
      <c r="BN4072" s="97" t="s">
        <v>2983</v>
      </c>
      <c r="BO4072" s="97" t="s">
        <v>8428</v>
      </c>
      <c r="BU4072" s="97" t="s">
        <v>8427</v>
      </c>
      <c r="BV4072" s="97" t="s">
        <v>2983</v>
      </c>
      <c r="BW4072" s="97" t="s">
        <v>8428</v>
      </c>
    </row>
    <row r="4073" spans="51:75" x14ac:dyDescent="0.3">
      <c r="AY4073" s="124" t="e">
        <f>VLOOKUP(C4073,#REF!, 2,FALSE)</f>
        <v>#REF!</v>
      </c>
      <c r="BM4073" s="97" t="s">
        <v>8429</v>
      </c>
      <c r="BN4073" s="97" t="s">
        <v>2983</v>
      </c>
      <c r="BO4073" s="97" t="s">
        <v>8430</v>
      </c>
      <c r="BU4073" s="97" t="s">
        <v>8429</v>
      </c>
      <c r="BV4073" s="97" t="s">
        <v>2983</v>
      </c>
      <c r="BW4073" s="97" t="s">
        <v>8430</v>
      </c>
    </row>
    <row r="4074" spans="51:75" x14ac:dyDescent="0.3">
      <c r="AY4074" s="124" t="e">
        <f>VLOOKUP(C4074,#REF!, 2,FALSE)</f>
        <v>#REF!</v>
      </c>
      <c r="BM4074" s="97" t="s">
        <v>8431</v>
      </c>
      <c r="BN4074" s="97" t="s">
        <v>2983</v>
      </c>
      <c r="BO4074" s="97" t="s">
        <v>2983</v>
      </c>
      <c r="BU4074" s="97" t="s">
        <v>8431</v>
      </c>
      <c r="BV4074" s="97" t="s">
        <v>2983</v>
      </c>
      <c r="BW4074" s="97" t="s">
        <v>2983</v>
      </c>
    </row>
    <row r="4075" spans="51:75" x14ac:dyDescent="0.3">
      <c r="AY4075" s="124" t="e">
        <f>VLOOKUP(C4075,#REF!, 2,FALSE)</f>
        <v>#REF!</v>
      </c>
      <c r="BM4075" s="97" t="s">
        <v>8432</v>
      </c>
      <c r="BN4075" s="97" t="s">
        <v>2983</v>
      </c>
      <c r="BO4075" s="97" t="s">
        <v>2983</v>
      </c>
      <c r="BU4075" s="97" t="s">
        <v>8432</v>
      </c>
      <c r="BV4075" s="97" t="s">
        <v>2983</v>
      </c>
      <c r="BW4075" s="97" t="s">
        <v>2983</v>
      </c>
    </row>
    <row r="4076" spans="51:75" x14ac:dyDescent="0.3">
      <c r="AY4076" s="124" t="e">
        <f>VLOOKUP(C4076,#REF!, 2,FALSE)</f>
        <v>#REF!</v>
      </c>
      <c r="BM4076" s="97" t="s">
        <v>8433</v>
      </c>
      <c r="BN4076" s="97" t="s">
        <v>1342</v>
      </c>
      <c r="BO4076" s="97" t="s">
        <v>8434</v>
      </c>
      <c r="BU4076" s="97" t="s">
        <v>8433</v>
      </c>
      <c r="BV4076" s="97" t="s">
        <v>1342</v>
      </c>
      <c r="BW4076" s="97" t="s">
        <v>8434</v>
      </c>
    </row>
    <row r="4077" spans="51:75" x14ac:dyDescent="0.3">
      <c r="AY4077" s="124" t="e">
        <f>VLOOKUP(C4077,#REF!, 2,FALSE)</f>
        <v>#REF!</v>
      </c>
      <c r="BM4077" s="97" t="s">
        <v>8435</v>
      </c>
      <c r="BN4077" s="97" t="s">
        <v>2983</v>
      </c>
      <c r="BO4077" s="97" t="s">
        <v>2983</v>
      </c>
      <c r="BU4077" s="97" t="s">
        <v>8435</v>
      </c>
      <c r="BV4077" s="97" t="s">
        <v>2983</v>
      </c>
      <c r="BW4077" s="97" t="s">
        <v>2983</v>
      </c>
    </row>
    <row r="4078" spans="51:75" x14ac:dyDescent="0.3">
      <c r="AY4078" s="124" t="e">
        <f>VLOOKUP(C4078,#REF!, 2,FALSE)</f>
        <v>#REF!</v>
      </c>
      <c r="BM4078" s="97" t="s">
        <v>8436</v>
      </c>
      <c r="BN4078" s="97" t="s">
        <v>2983</v>
      </c>
      <c r="BO4078" s="97" t="s">
        <v>2983</v>
      </c>
      <c r="BU4078" s="97" t="s">
        <v>8436</v>
      </c>
      <c r="BV4078" s="97" t="s">
        <v>2983</v>
      </c>
      <c r="BW4078" s="97" t="s">
        <v>2983</v>
      </c>
    </row>
    <row r="4079" spans="51:75" x14ac:dyDescent="0.3">
      <c r="AY4079" s="124" t="e">
        <f>VLOOKUP(C4079,#REF!, 2,FALSE)</f>
        <v>#REF!</v>
      </c>
      <c r="BM4079" s="97" t="s">
        <v>8438</v>
      </c>
      <c r="BN4079" s="97" t="s">
        <v>2983</v>
      </c>
      <c r="BO4079" s="97" t="s">
        <v>2983</v>
      </c>
      <c r="BU4079" s="97" t="s">
        <v>8438</v>
      </c>
      <c r="BV4079" s="97" t="s">
        <v>2983</v>
      </c>
      <c r="BW4079" s="97" t="s">
        <v>2983</v>
      </c>
    </row>
    <row r="4080" spans="51:75" x14ac:dyDescent="0.3">
      <c r="AY4080" s="124" t="e">
        <f>VLOOKUP(C4080,#REF!, 2,FALSE)</f>
        <v>#REF!</v>
      </c>
      <c r="BM4080" s="97" t="s">
        <v>462</v>
      </c>
      <c r="BN4080" s="97" t="s">
        <v>2983</v>
      </c>
      <c r="BO4080" s="97" t="s">
        <v>2983</v>
      </c>
      <c r="BU4080" s="97" t="s">
        <v>462</v>
      </c>
      <c r="BV4080" s="97" t="s">
        <v>2983</v>
      </c>
      <c r="BW4080" s="97" t="s">
        <v>2983</v>
      </c>
    </row>
    <row r="4081" spans="51:75" x14ac:dyDescent="0.3">
      <c r="AY4081" s="124" t="e">
        <f>VLOOKUP(C4081,#REF!, 2,FALSE)</f>
        <v>#REF!</v>
      </c>
      <c r="BM4081" s="97" t="s">
        <v>8440</v>
      </c>
      <c r="BN4081" s="97" t="s">
        <v>2983</v>
      </c>
      <c r="BO4081" s="97" t="s">
        <v>2983</v>
      </c>
      <c r="BU4081" s="97" t="s">
        <v>8440</v>
      </c>
      <c r="BV4081" s="97" t="s">
        <v>2983</v>
      </c>
      <c r="BW4081" s="97" t="s">
        <v>2983</v>
      </c>
    </row>
    <row r="4082" spans="51:75" x14ac:dyDescent="0.3">
      <c r="AY4082" s="124" t="e">
        <f>VLOOKUP(C4082,#REF!, 2,FALSE)</f>
        <v>#REF!</v>
      </c>
      <c r="BM4082" s="97" t="s">
        <v>8441</v>
      </c>
      <c r="BN4082" s="97" t="s">
        <v>2983</v>
      </c>
      <c r="BO4082" s="97" t="s">
        <v>2983</v>
      </c>
      <c r="BU4082" s="97" t="s">
        <v>8441</v>
      </c>
      <c r="BV4082" s="97" t="s">
        <v>2983</v>
      </c>
      <c r="BW4082" s="97" t="s">
        <v>2983</v>
      </c>
    </row>
    <row r="4083" spans="51:75" x14ac:dyDescent="0.3">
      <c r="AY4083" s="124" t="e">
        <f>VLOOKUP(C4083,#REF!, 2,FALSE)</f>
        <v>#REF!</v>
      </c>
      <c r="BM4083" s="97" t="s">
        <v>8442</v>
      </c>
      <c r="BN4083" s="97" t="s">
        <v>2983</v>
      </c>
      <c r="BO4083" s="97" t="s">
        <v>2983</v>
      </c>
      <c r="BU4083" s="97" t="s">
        <v>8442</v>
      </c>
      <c r="BV4083" s="97" t="s">
        <v>2983</v>
      </c>
      <c r="BW4083" s="97" t="s">
        <v>2983</v>
      </c>
    </row>
    <row r="4084" spans="51:75" x14ac:dyDescent="0.3">
      <c r="AY4084" s="124" t="e">
        <f>VLOOKUP(C4084,#REF!, 2,FALSE)</f>
        <v>#REF!</v>
      </c>
      <c r="BM4084" s="97" t="s">
        <v>8443</v>
      </c>
      <c r="BN4084" s="97" t="s">
        <v>2983</v>
      </c>
      <c r="BO4084" s="97" t="s">
        <v>2983</v>
      </c>
      <c r="BU4084" s="97" t="s">
        <v>8443</v>
      </c>
      <c r="BV4084" s="97" t="s">
        <v>2983</v>
      </c>
      <c r="BW4084" s="97" t="s">
        <v>2983</v>
      </c>
    </row>
    <row r="4085" spans="51:75" x14ac:dyDescent="0.3">
      <c r="AY4085" s="124" t="e">
        <f>VLOOKUP(C4085,#REF!, 2,FALSE)</f>
        <v>#REF!</v>
      </c>
      <c r="BM4085" s="97" t="s">
        <v>8444</v>
      </c>
      <c r="BN4085" s="97" t="s">
        <v>2983</v>
      </c>
      <c r="BO4085" s="97" t="s">
        <v>2983</v>
      </c>
      <c r="BU4085" s="97" t="s">
        <v>8444</v>
      </c>
      <c r="BV4085" s="97" t="s">
        <v>2983</v>
      </c>
      <c r="BW4085" s="97" t="s">
        <v>2983</v>
      </c>
    </row>
    <row r="4086" spans="51:75" x14ac:dyDescent="0.3">
      <c r="AY4086" s="124" t="e">
        <f>VLOOKUP(C4086,#REF!, 2,FALSE)</f>
        <v>#REF!</v>
      </c>
      <c r="BM4086" s="97" t="s">
        <v>1462</v>
      </c>
      <c r="BN4086" s="97" t="s">
        <v>2983</v>
      </c>
      <c r="BO4086" s="97" t="s">
        <v>2983</v>
      </c>
      <c r="BU4086" s="97" t="s">
        <v>1462</v>
      </c>
      <c r="BV4086" s="97" t="s">
        <v>2983</v>
      </c>
      <c r="BW4086" s="97" t="s">
        <v>2983</v>
      </c>
    </row>
    <row r="4087" spans="51:75" x14ac:dyDescent="0.3">
      <c r="AY4087" s="124" t="e">
        <f>VLOOKUP(C4087,#REF!, 2,FALSE)</f>
        <v>#REF!</v>
      </c>
      <c r="BM4087" s="97" t="s">
        <v>1463</v>
      </c>
      <c r="BN4087" s="97" t="s">
        <v>2983</v>
      </c>
      <c r="BO4087" s="97" t="s">
        <v>2983</v>
      </c>
      <c r="BU4087" s="97" t="s">
        <v>1463</v>
      </c>
      <c r="BV4087" s="97" t="s">
        <v>2983</v>
      </c>
      <c r="BW4087" s="97" t="s">
        <v>2983</v>
      </c>
    </row>
    <row r="4088" spans="51:75" x14ac:dyDescent="0.3">
      <c r="AY4088" s="124" t="e">
        <f>VLOOKUP(C4088,#REF!, 2,FALSE)</f>
        <v>#REF!</v>
      </c>
      <c r="BM4088" s="97" t="s">
        <v>8446</v>
      </c>
      <c r="BN4088" s="97" t="s">
        <v>2983</v>
      </c>
      <c r="BO4088" s="97" t="s">
        <v>2983</v>
      </c>
      <c r="BU4088" s="97" t="s">
        <v>8446</v>
      </c>
      <c r="BV4088" s="97" t="s">
        <v>2983</v>
      </c>
      <c r="BW4088" s="97" t="s">
        <v>2983</v>
      </c>
    </row>
    <row r="4089" spans="51:75" x14ac:dyDescent="0.3">
      <c r="AY4089" s="124" t="e">
        <f>VLOOKUP(C4089,#REF!, 2,FALSE)</f>
        <v>#REF!</v>
      </c>
      <c r="BM4089" s="97" t="s">
        <v>8447</v>
      </c>
      <c r="BN4089" s="97" t="s">
        <v>2983</v>
      </c>
      <c r="BO4089" s="97" t="s">
        <v>8448</v>
      </c>
      <c r="BU4089" s="97" t="s">
        <v>8447</v>
      </c>
      <c r="BV4089" s="97" t="s">
        <v>2983</v>
      </c>
      <c r="BW4089" s="97" t="s">
        <v>8448</v>
      </c>
    </row>
    <row r="4090" spans="51:75" x14ac:dyDescent="0.3">
      <c r="AY4090" s="124" t="e">
        <f>VLOOKUP(C4090,#REF!, 2,FALSE)</f>
        <v>#REF!</v>
      </c>
      <c r="BM4090" s="97" t="s">
        <v>8450</v>
      </c>
      <c r="BN4090" s="97" t="s">
        <v>852</v>
      </c>
      <c r="BO4090" s="97" t="s">
        <v>8451</v>
      </c>
      <c r="BU4090" s="97" t="s">
        <v>8450</v>
      </c>
      <c r="BV4090" s="97" t="s">
        <v>852</v>
      </c>
      <c r="BW4090" s="97" t="s">
        <v>8451</v>
      </c>
    </row>
    <row r="4091" spans="51:75" x14ac:dyDescent="0.3">
      <c r="AY4091" s="124" t="e">
        <f>VLOOKUP(C4091,#REF!, 2,FALSE)</f>
        <v>#REF!</v>
      </c>
      <c r="BM4091" s="97" t="s">
        <v>8452</v>
      </c>
      <c r="BN4091" s="97" t="s">
        <v>3003</v>
      </c>
      <c r="BO4091" s="97" t="s">
        <v>2880</v>
      </c>
      <c r="BU4091" s="97" t="s">
        <v>8452</v>
      </c>
      <c r="BV4091" s="97" t="s">
        <v>3003</v>
      </c>
      <c r="BW4091" s="97" t="s">
        <v>2880</v>
      </c>
    </row>
    <row r="4092" spans="51:75" x14ac:dyDescent="0.3">
      <c r="AY4092" s="124" t="e">
        <f>VLOOKUP(C4092,#REF!, 2,FALSE)</f>
        <v>#REF!</v>
      </c>
      <c r="BM4092" s="97" t="s">
        <v>488</v>
      </c>
      <c r="BN4092" s="97" t="s">
        <v>16968</v>
      </c>
      <c r="BO4092" s="97" t="s">
        <v>1858</v>
      </c>
      <c r="BU4092" s="97" t="s">
        <v>488</v>
      </c>
      <c r="BV4092" s="97" t="s">
        <v>16968</v>
      </c>
      <c r="BW4092" s="97" t="s">
        <v>1858</v>
      </c>
    </row>
    <row r="4093" spans="51:75" x14ac:dyDescent="0.3">
      <c r="AY4093" s="124" t="e">
        <f>VLOOKUP(C4093,#REF!, 2,FALSE)</f>
        <v>#REF!</v>
      </c>
      <c r="BM4093" s="97" t="s">
        <v>8453</v>
      </c>
      <c r="BN4093" s="97" t="s">
        <v>928</v>
      </c>
      <c r="BO4093" s="97" t="s">
        <v>1341</v>
      </c>
      <c r="BU4093" s="97" t="s">
        <v>8453</v>
      </c>
      <c r="BV4093" s="97" t="s">
        <v>928</v>
      </c>
      <c r="BW4093" s="97" t="s">
        <v>1341</v>
      </c>
    </row>
    <row r="4094" spans="51:75" x14ac:dyDescent="0.3">
      <c r="AY4094" s="124" t="e">
        <f>VLOOKUP(C4094,#REF!, 2,FALSE)</f>
        <v>#REF!</v>
      </c>
      <c r="BM4094" s="97" t="s">
        <v>1464</v>
      </c>
      <c r="BN4094" s="97" t="s">
        <v>923</v>
      </c>
      <c r="BO4094" s="97" t="s">
        <v>3519</v>
      </c>
      <c r="BU4094" s="97" t="s">
        <v>1464</v>
      </c>
      <c r="BV4094" s="97" t="s">
        <v>923</v>
      </c>
      <c r="BW4094" s="97" t="s">
        <v>3519</v>
      </c>
    </row>
    <row r="4095" spans="51:75" x14ac:dyDescent="0.3">
      <c r="AY4095" s="124" t="e">
        <f>VLOOKUP(C4095,#REF!, 2,FALSE)</f>
        <v>#REF!</v>
      </c>
      <c r="BM4095" s="97" t="s">
        <v>8456</v>
      </c>
      <c r="BN4095" s="97" t="s">
        <v>3000</v>
      </c>
      <c r="BO4095" s="97" t="s">
        <v>8457</v>
      </c>
      <c r="BU4095" s="97" t="s">
        <v>8456</v>
      </c>
      <c r="BV4095" s="97" t="s">
        <v>3000</v>
      </c>
      <c r="BW4095" s="97" t="s">
        <v>8457</v>
      </c>
    </row>
    <row r="4096" spans="51:75" x14ac:dyDescent="0.3">
      <c r="AY4096" s="124" t="e">
        <f>VLOOKUP(C4096,#REF!, 2,FALSE)</f>
        <v>#REF!</v>
      </c>
      <c r="BM4096" s="97" t="s">
        <v>1465</v>
      </c>
      <c r="BN4096" s="97" t="s">
        <v>16968</v>
      </c>
      <c r="BO4096" s="97" t="s">
        <v>8458</v>
      </c>
      <c r="BU4096" s="97" t="s">
        <v>1465</v>
      </c>
      <c r="BV4096" s="97" t="s">
        <v>16968</v>
      </c>
      <c r="BW4096" s="97" t="s">
        <v>8458</v>
      </c>
    </row>
    <row r="4097" spans="51:75" x14ac:dyDescent="0.3">
      <c r="AY4097" s="124" t="e">
        <f>VLOOKUP(C4097,#REF!, 2,FALSE)</f>
        <v>#REF!</v>
      </c>
      <c r="BM4097" s="97" t="s">
        <v>479</v>
      </c>
      <c r="BN4097" s="97" t="s">
        <v>3003</v>
      </c>
      <c r="BO4097" s="97" t="s">
        <v>3654</v>
      </c>
      <c r="BU4097" s="97" t="s">
        <v>479</v>
      </c>
      <c r="BV4097" s="97" t="s">
        <v>3003</v>
      </c>
      <c r="BW4097" s="97" t="s">
        <v>3654</v>
      </c>
    </row>
    <row r="4098" spans="51:75" x14ac:dyDescent="0.3">
      <c r="AY4098" s="124" t="e">
        <f>VLOOKUP(C4098,#REF!, 2,FALSE)</f>
        <v>#REF!</v>
      </c>
      <c r="BM4098" s="97" t="s">
        <v>8459</v>
      </c>
      <c r="BN4098" s="97" t="s">
        <v>3043</v>
      </c>
      <c r="BO4098" s="97" t="s">
        <v>8460</v>
      </c>
      <c r="BU4098" s="97" t="s">
        <v>8459</v>
      </c>
      <c r="BV4098" s="97" t="s">
        <v>3043</v>
      </c>
      <c r="BW4098" s="97" t="s">
        <v>8460</v>
      </c>
    </row>
    <row r="4099" spans="51:75" x14ac:dyDescent="0.3">
      <c r="AY4099" s="124" t="e">
        <f>VLOOKUP(C4099,#REF!, 2,FALSE)</f>
        <v>#REF!</v>
      </c>
      <c r="BM4099" s="97" t="s">
        <v>1466</v>
      </c>
      <c r="BN4099" s="97" t="s">
        <v>3000</v>
      </c>
      <c r="BO4099" s="97" t="s">
        <v>8461</v>
      </c>
      <c r="BU4099" s="97" t="s">
        <v>1466</v>
      </c>
      <c r="BV4099" s="97" t="s">
        <v>3000</v>
      </c>
      <c r="BW4099" s="97" t="s">
        <v>8461</v>
      </c>
    </row>
    <row r="4100" spans="51:75" x14ac:dyDescent="0.3">
      <c r="AY4100" s="124" t="e">
        <f>VLOOKUP(C4100,#REF!, 2,FALSE)</f>
        <v>#REF!</v>
      </c>
      <c r="BM4100" s="97" t="s">
        <v>8462</v>
      </c>
      <c r="BN4100" s="97" t="s">
        <v>3237</v>
      </c>
      <c r="BO4100" s="97" t="s">
        <v>2983</v>
      </c>
      <c r="BU4100" s="97" t="s">
        <v>8462</v>
      </c>
      <c r="BV4100" s="97" t="s">
        <v>3237</v>
      </c>
      <c r="BW4100" s="97" t="s">
        <v>2983</v>
      </c>
    </row>
    <row r="4101" spans="51:75" x14ac:dyDescent="0.3">
      <c r="AY4101" s="124" t="e">
        <f>VLOOKUP(C4101,#REF!, 2,FALSE)</f>
        <v>#REF!</v>
      </c>
      <c r="BM4101" s="97" t="s">
        <v>8464</v>
      </c>
      <c r="BN4101" s="97" t="s">
        <v>3000</v>
      </c>
      <c r="BO4101" s="97" t="s">
        <v>4751</v>
      </c>
      <c r="BU4101" s="97" t="s">
        <v>8464</v>
      </c>
      <c r="BV4101" s="97" t="s">
        <v>3000</v>
      </c>
      <c r="BW4101" s="97" t="s">
        <v>4751</v>
      </c>
    </row>
    <row r="4102" spans="51:75" x14ac:dyDescent="0.3">
      <c r="AY4102" s="124" t="e">
        <f>VLOOKUP(C4102,#REF!, 2,FALSE)</f>
        <v>#REF!</v>
      </c>
      <c r="BM4102" s="97" t="s">
        <v>8466</v>
      </c>
      <c r="BN4102" s="97" t="s">
        <v>1342</v>
      </c>
      <c r="BO4102" s="97" t="s">
        <v>2983</v>
      </c>
      <c r="BU4102" s="97" t="s">
        <v>8466</v>
      </c>
      <c r="BV4102" s="97" t="s">
        <v>1342</v>
      </c>
      <c r="BW4102" s="97" t="s">
        <v>2983</v>
      </c>
    </row>
    <row r="4103" spans="51:75" x14ac:dyDescent="0.3">
      <c r="AY4103" s="124" t="e">
        <f>VLOOKUP(C4103,#REF!, 2,FALSE)</f>
        <v>#REF!</v>
      </c>
      <c r="BM4103" s="97" t="s">
        <v>8467</v>
      </c>
      <c r="BN4103" s="97" t="s">
        <v>3003</v>
      </c>
      <c r="BO4103" s="97" t="s">
        <v>2983</v>
      </c>
      <c r="BU4103" s="97" t="s">
        <v>8467</v>
      </c>
      <c r="BV4103" s="97" t="s">
        <v>3003</v>
      </c>
      <c r="BW4103" s="97" t="s">
        <v>2983</v>
      </c>
    </row>
    <row r="4104" spans="51:75" x14ac:dyDescent="0.3">
      <c r="AY4104" s="124" t="e">
        <f>VLOOKUP(C4104,#REF!, 2,FALSE)</f>
        <v>#REF!</v>
      </c>
      <c r="BM4104" s="97" t="s">
        <v>487</v>
      </c>
      <c r="BN4104" s="97" t="s">
        <v>3003</v>
      </c>
      <c r="BO4104" s="97" t="s">
        <v>8469</v>
      </c>
      <c r="BU4104" s="97" t="s">
        <v>487</v>
      </c>
      <c r="BV4104" s="97" t="s">
        <v>3003</v>
      </c>
      <c r="BW4104" s="97" t="s">
        <v>8469</v>
      </c>
    </row>
    <row r="4105" spans="51:75" x14ac:dyDescent="0.3">
      <c r="AY4105" s="124" t="e">
        <f>VLOOKUP(C4105,#REF!, 2,FALSE)</f>
        <v>#REF!</v>
      </c>
      <c r="BM4105" s="97" t="s">
        <v>8470</v>
      </c>
      <c r="BN4105" s="97" t="s">
        <v>1342</v>
      </c>
      <c r="BO4105" s="97" t="s">
        <v>8471</v>
      </c>
      <c r="BU4105" s="97" t="s">
        <v>8470</v>
      </c>
      <c r="BV4105" s="97" t="s">
        <v>1342</v>
      </c>
      <c r="BW4105" s="97" t="s">
        <v>8471</v>
      </c>
    </row>
    <row r="4106" spans="51:75" x14ac:dyDescent="0.3">
      <c r="AY4106" s="124" t="e">
        <f>VLOOKUP(C4106,#REF!, 2,FALSE)</f>
        <v>#REF!</v>
      </c>
      <c r="BM4106" s="97" t="s">
        <v>8472</v>
      </c>
      <c r="BN4106" s="97" t="s">
        <v>2983</v>
      </c>
      <c r="BO4106" s="97" t="s">
        <v>8473</v>
      </c>
      <c r="BU4106" s="97" t="s">
        <v>8472</v>
      </c>
      <c r="BV4106" s="97" t="s">
        <v>2983</v>
      </c>
      <c r="BW4106" s="97" t="s">
        <v>8473</v>
      </c>
    </row>
    <row r="4107" spans="51:75" x14ac:dyDescent="0.3">
      <c r="AY4107" s="124" t="e">
        <f>VLOOKUP(C4107,#REF!, 2,FALSE)</f>
        <v>#REF!</v>
      </c>
      <c r="BM4107" s="97" t="s">
        <v>8474</v>
      </c>
      <c r="BN4107" s="97" t="s">
        <v>2983</v>
      </c>
      <c r="BO4107" s="97" t="s">
        <v>8475</v>
      </c>
      <c r="BU4107" s="97" t="s">
        <v>8474</v>
      </c>
      <c r="BV4107" s="97" t="s">
        <v>2983</v>
      </c>
      <c r="BW4107" s="97" t="s">
        <v>8475</v>
      </c>
    </row>
    <row r="4108" spans="51:75" x14ac:dyDescent="0.3">
      <c r="AY4108" s="124" t="e">
        <f>VLOOKUP(C4108,#REF!, 2,FALSE)</f>
        <v>#REF!</v>
      </c>
      <c r="BM4108" s="97" t="s">
        <v>8476</v>
      </c>
      <c r="BN4108" s="97" t="s">
        <v>16968</v>
      </c>
      <c r="BO4108" s="97" t="s">
        <v>1124</v>
      </c>
      <c r="BU4108" s="97" t="s">
        <v>8476</v>
      </c>
      <c r="BV4108" s="97" t="s">
        <v>16968</v>
      </c>
      <c r="BW4108" s="97" t="s">
        <v>1124</v>
      </c>
    </row>
    <row r="4109" spans="51:75" x14ac:dyDescent="0.3">
      <c r="AY4109" s="124" t="e">
        <f>VLOOKUP(C4109,#REF!, 2,FALSE)</f>
        <v>#REF!</v>
      </c>
      <c r="BM4109" s="97" t="s">
        <v>8477</v>
      </c>
      <c r="BN4109" s="97" t="s">
        <v>16968</v>
      </c>
      <c r="BO4109" s="97" t="s">
        <v>6653</v>
      </c>
      <c r="BU4109" s="97" t="s">
        <v>8477</v>
      </c>
      <c r="BV4109" s="97" t="s">
        <v>16968</v>
      </c>
      <c r="BW4109" s="97" t="s">
        <v>6653</v>
      </c>
    </row>
    <row r="4110" spans="51:75" x14ac:dyDescent="0.3">
      <c r="AY4110" s="124" t="e">
        <f>VLOOKUP(C4110,#REF!, 2,FALSE)</f>
        <v>#REF!</v>
      </c>
      <c r="BM4110" s="97" t="s">
        <v>1467</v>
      </c>
      <c r="BN4110" s="97" t="s">
        <v>16968</v>
      </c>
      <c r="BO4110" s="97" t="s">
        <v>8478</v>
      </c>
      <c r="BU4110" s="97" t="s">
        <v>1467</v>
      </c>
      <c r="BV4110" s="97" t="s">
        <v>16968</v>
      </c>
      <c r="BW4110" s="97" t="s">
        <v>8478</v>
      </c>
    </row>
    <row r="4111" spans="51:75" x14ac:dyDescent="0.3">
      <c r="AY4111" s="124" t="e">
        <f>VLOOKUP(C4111,#REF!, 2,FALSE)</f>
        <v>#REF!</v>
      </c>
      <c r="BM4111" s="97" t="s">
        <v>1468</v>
      </c>
      <c r="BN4111" s="97" t="s">
        <v>16968</v>
      </c>
      <c r="BO4111" s="97" t="s">
        <v>8479</v>
      </c>
      <c r="BU4111" s="97" t="s">
        <v>1468</v>
      </c>
      <c r="BV4111" s="97" t="s">
        <v>16968</v>
      </c>
      <c r="BW4111" s="97" t="s">
        <v>8479</v>
      </c>
    </row>
    <row r="4112" spans="51:75" x14ac:dyDescent="0.3">
      <c r="AY4112" s="124" t="e">
        <f>VLOOKUP(C4112,#REF!, 2,FALSE)</f>
        <v>#REF!</v>
      </c>
      <c r="BM4112" s="97" t="s">
        <v>8480</v>
      </c>
      <c r="BN4112" s="97" t="s">
        <v>703</v>
      </c>
      <c r="BO4112" s="97" t="s">
        <v>3568</v>
      </c>
      <c r="BU4112" s="97" t="s">
        <v>8480</v>
      </c>
      <c r="BV4112" s="97" t="s">
        <v>703</v>
      </c>
      <c r="BW4112" s="97" t="s">
        <v>3568</v>
      </c>
    </row>
    <row r="4113" spans="51:75" x14ac:dyDescent="0.3">
      <c r="AY4113" s="124" t="e">
        <f>VLOOKUP(C4113,#REF!, 2,FALSE)</f>
        <v>#REF!</v>
      </c>
      <c r="BM4113" s="97" t="s">
        <v>8481</v>
      </c>
      <c r="BN4113" s="97" t="s">
        <v>614</v>
      </c>
      <c r="BO4113" s="97" t="s">
        <v>2983</v>
      </c>
      <c r="BU4113" s="97" t="s">
        <v>8481</v>
      </c>
      <c r="BV4113" s="97" t="s">
        <v>614</v>
      </c>
      <c r="BW4113" s="97" t="s">
        <v>2983</v>
      </c>
    </row>
    <row r="4114" spans="51:75" x14ac:dyDescent="0.3">
      <c r="AY4114" s="124" t="e">
        <f>VLOOKUP(C4114,#REF!, 2,FALSE)</f>
        <v>#REF!</v>
      </c>
      <c r="BM4114" s="97" t="s">
        <v>472</v>
      </c>
      <c r="BN4114" s="97" t="s">
        <v>926</v>
      </c>
      <c r="BO4114" s="97" t="s">
        <v>2983</v>
      </c>
      <c r="BU4114" s="97" t="s">
        <v>472</v>
      </c>
      <c r="BV4114" s="97" t="s">
        <v>926</v>
      </c>
      <c r="BW4114" s="97" t="s">
        <v>2983</v>
      </c>
    </row>
    <row r="4115" spans="51:75" x14ac:dyDescent="0.3">
      <c r="AY4115" s="124" t="e">
        <f>VLOOKUP(C4115,#REF!, 2,FALSE)</f>
        <v>#REF!</v>
      </c>
      <c r="BM4115" s="97" t="s">
        <v>8483</v>
      </c>
      <c r="BN4115" s="97" t="s">
        <v>2451</v>
      </c>
      <c r="BO4115" s="97" t="s">
        <v>8484</v>
      </c>
      <c r="BU4115" s="97" t="s">
        <v>8483</v>
      </c>
      <c r="BV4115" s="97" t="s">
        <v>2451</v>
      </c>
      <c r="BW4115" s="97" t="s">
        <v>8484</v>
      </c>
    </row>
    <row r="4116" spans="51:75" x14ac:dyDescent="0.3">
      <c r="AY4116" s="124" t="e">
        <f>VLOOKUP(C4116,#REF!, 2,FALSE)</f>
        <v>#REF!</v>
      </c>
      <c r="BM4116" s="97" t="s">
        <v>8486</v>
      </c>
      <c r="BN4116" s="97" t="s">
        <v>613</v>
      </c>
      <c r="BO4116" s="97" t="s">
        <v>2983</v>
      </c>
      <c r="BU4116" s="97" t="s">
        <v>8486</v>
      </c>
      <c r="BV4116" s="97" t="s">
        <v>613</v>
      </c>
      <c r="BW4116" s="97" t="s">
        <v>2983</v>
      </c>
    </row>
    <row r="4117" spans="51:75" x14ac:dyDescent="0.3">
      <c r="AY4117" s="124" t="e">
        <f>VLOOKUP(C4117,#REF!, 2,FALSE)</f>
        <v>#REF!</v>
      </c>
      <c r="BM4117" s="97" t="s">
        <v>8487</v>
      </c>
      <c r="BN4117" s="97" t="s">
        <v>666</v>
      </c>
      <c r="BO4117" s="97" t="s">
        <v>4425</v>
      </c>
      <c r="BU4117" s="97" t="s">
        <v>8487</v>
      </c>
      <c r="BV4117" s="97" t="s">
        <v>666</v>
      </c>
      <c r="BW4117" s="97" t="s">
        <v>4425</v>
      </c>
    </row>
    <row r="4118" spans="51:75" x14ac:dyDescent="0.3">
      <c r="AY4118" s="124" t="e">
        <f>VLOOKUP(C4118,#REF!, 2,FALSE)</f>
        <v>#REF!</v>
      </c>
      <c r="BM4118" s="97" t="s">
        <v>8488</v>
      </c>
      <c r="BN4118" s="97" t="s">
        <v>666</v>
      </c>
      <c r="BO4118" s="97" t="s">
        <v>8490</v>
      </c>
      <c r="BU4118" s="97" t="s">
        <v>8488</v>
      </c>
      <c r="BV4118" s="97" t="s">
        <v>666</v>
      </c>
      <c r="BW4118" s="97" t="s">
        <v>8490</v>
      </c>
    </row>
    <row r="4119" spans="51:75" x14ac:dyDescent="0.3">
      <c r="AY4119" s="124" t="e">
        <f>VLOOKUP(C4119,#REF!, 2,FALSE)</f>
        <v>#REF!</v>
      </c>
      <c r="BM4119" s="97" t="s">
        <v>8492</v>
      </c>
      <c r="BN4119" s="97" t="s">
        <v>3085</v>
      </c>
      <c r="BO4119" s="97" t="s">
        <v>8493</v>
      </c>
      <c r="BU4119" s="97" t="s">
        <v>8492</v>
      </c>
      <c r="BV4119" s="97" t="s">
        <v>3085</v>
      </c>
      <c r="BW4119" s="97" t="s">
        <v>8493</v>
      </c>
    </row>
    <row r="4120" spans="51:75" x14ac:dyDescent="0.3">
      <c r="AY4120" s="124" t="e">
        <f>VLOOKUP(C4120,#REF!, 2,FALSE)</f>
        <v>#REF!</v>
      </c>
      <c r="BM4120" s="97" t="s">
        <v>8494</v>
      </c>
      <c r="BN4120" s="97" t="s">
        <v>613</v>
      </c>
      <c r="BO4120" s="97" t="s">
        <v>5332</v>
      </c>
      <c r="BU4120" s="97" t="s">
        <v>8494</v>
      </c>
      <c r="BV4120" s="97" t="s">
        <v>613</v>
      </c>
      <c r="BW4120" s="97" t="s">
        <v>5332</v>
      </c>
    </row>
    <row r="4121" spans="51:75" x14ac:dyDescent="0.3">
      <c r="AY4121" s="124" t="e">
        <f>VLOOKUP(C4121,#REF!, 2,FALSE)</f>
        <v>#REF!</v>
      </c>
      <c r="BM4121" s="97" t="s">
        <v>8495</v>
      </c>
      <c r="BN4121" s="97" t="s">
        <v>852</v>
      </c>
      <c r="BO4121" s="97" t="s">
        <v>3895</v>
      </c>
      <c r="BU4121" s="97" t="s">
        <v>8495</v>
      </c>
      <c r="BV4121" s="97" t="s">
        <v>852</v>
      </c>
      <c r="BW4121" s="97" t="s">
        <v>3895</v>
      </c>
    </row>
    <row r="4122" spans="51:75" x14ac:dyDescent="0.3">
      <c r="AY4122" s="124" t="e">
        <f>VLOOKUP(C4122,#REF!, 2,FALSE)</f>
        <v>#REF!</v>
      </c>
      <c r="BM4122" s="97" t="s">
        <v>8496</v>
      </c>
      <c r="BN4122" s="97" t="s">
        <v>852</v>
      </c>
      <c r="BO4122" s="97" t="s">
        <v>8497</v>
      </c>
      <c r="BU4122" s="97" t="s">
        <v>8496</v>
      </c>
      <c r="BV4122" s="97" t="s">
        <v>852</v>
      </c>
      <c r="BW4122" s="97" t="s">
        <v>8497</v>
      </c>
    </row>
    <row r="4123" spans="51:75" x14ac:dyDescent="0.3">
      <c r="AY4123" s="124" t="e">
        <f>VLOOKUP(C4123,#REF!, 2,FALSE)</f>
        <v>#REF!</v>
      </c>
      <c r="BM4123" s="97" t="s">
        <v>8498</v>
      </c>
      <c r="BN4123" s="97" t="s">
        <v>3003</v>
      </c>
      <c r="BO4123" s="97" t="s">
        <v>8499</v>
      </c>
      <c r="BU4123" s="97" t="s">
        <v>8498</v>
      </c>
      <c r="BV4123" s="97" t="s">
        <v>3003</v>
      </c>
      <c r="BW4123" s="97" t="s">
        <v>8499</v>
      </c>
    </row>
    <row r="4124" spans="51:75" x14ac:dyDescent="0.3">
      <c r="AY4124" s="124" t="e">
        <f>VLOOKUP(C4124,#REF!, 2,FALSE)</f>
        <v>#REF!</v>
      </c>
      <c r="BM4124" s="97" t="s">
        <v>8500</v>
      </c>
      <c r="BN4124" s="97" t="s">
        <v>2983</v>
      </c>
      <c r="BO4124" s="97" t="s">
        <v>2983</v>
      </c>
      <c r="BU4124" s="97" t="s">
        <v>8500</v>
      </c>
      <c r="BV4124" s="97" t="s">
        <v>2983</v>
      </c>
      <c r="BW4124" s="97" t="s">
        <v>2983</v>
      </c>
    </row>
    <row r="4125" spans="51:75" x14ac:dyDescent="0.3">
      <c r="AY4125" s="124" t="e">
        <f>VLOOKUP(C4125,#REF!, 2,FALSE)</f>
        <v>#REF!</v>
      </c>
      <c r="BM4125" s="97" t="s">
        <v>8502</v>
      </c>
      <c r="BN4125" s="97" t="s">
        <v>16968</v>
      </c>
      <c r="BO4125" s="97" t="s">
        <v>8503</v>
      </c>
      <c r="BU4125" s="97" t="s">
        <v>8502</v>
      </c>
      <c r="BV4125" s="97" t="s">
        <v>16968</v>
      </c>
      <c r="BW4125" s="97" t="s">
        <v>8503</v>
      </c>
    </row>
    <row r="4126" spans="51:75" x14ac:dyDescent="0.3">
      <c r="AY4126" s="124" t="e">
        <f>VLOOKUP(C4126,#REF!, 2,FALSE)</f>
        <v>#REF!</v>
      </c>
      <c r="BM4126" s="97" t="s">
        <v>8504</v>
      </c>
      <c r="BN4126" s="97" t="s">
        <v>2983</v>
      </c>
      <c r="BO4126" s="97" t="s">
        <v>2983</v>
      </c>
      <c r="BU4126" s="97" t="s">
        <v>8504</v>
      </c>
      <c r="BV4126" s="97" t="s">
        <v>2983</v>
      </c>
      <c r="BW4126" s="97" t="s">
        <v>2983</v>
      </c>
    </row>
    <row r="4127" spans="51:75" x14ac:dyDescent="0.3">
      <c r="AY4127" s="124" t="e">
        <f>VLOOKUP(C4127,#REF!, 2,FALSE)</f>
        <v>#REF!</v>
      </c>
      <c r="BM4127" s="97" t="s">
        <v>8505</v>
      </c>
      <c r="BN4127" s="97" t="s">
        <v>2983</v>
      </c>
      <c r="BO4127" s="97" t="s">
        <v>2983</v>
      </c>
      <c r="BU4127" s="97" t="s">
        <v>8505</v>
      </c>
      <c r="BV4127" s="97" t="s">
        <v>2983</v>
      </c>
      <c r="BW4127" s="97" t="s">
        <v>2983</v>
      </c>
    </row>
    <row r="4128" spans="51:75" x14ac:dyDescent="0.3">
      <c r="AY4128" s="124" t="e">
        <f>VLOOKUP(C4128,#REF!, 2,FALSE)</f>
        <v>#REF!</v>
      </c>
      <c r="BM4128" s="97" t="s">
        <v>8507</v>
      </c>
      <c r="BN4128" s="97" t="s">
        <v>16968</v>
      </c>
      <c r="BO4128" s="97" t="s">
        <v>1262</v>
      </c>
      <c r="BU4128" s="97" t="s">
        <v>8507</v>
      </c>
      <c r="BV4128" s="97" t="s">
        <v>16968</v>
      </c>
      <c r="BW4128" s="97" t="s">
        <v>1262</v>
      </c>
    </row>
    <row r="4129" spans="51:75" x14ac:dyDescent="0.3">
      <c r="AY4129" s="124" t="e">
        <f>VLOOKUP(C4129,#REF!, 2,FALSE)</f>
        <v>#REF!</v>
      </c>
      <c r="BM4129" s="97" t="s">
        <v>8508</v>
      </c>
      <c r="BN4129" s="97" t="s">
        <v>2983</v>
      </c>
      <c r="BO4129" s="97" t="s">
        <v>2983</v>
      </c>
      <c r="BU4129" s="97" t="s">
        <v>8508</v>
      </c>
      <c r="BV4129" s="97" t="s">
        <v>2983</v>
      </c>
      <c r="BW4129" s="97" t="s">
        <v>2983</v>
      </c>
    </row>
    <row r="4130" spans="51:75" x14ac:dyDescent="0.3">
      <c r="AY4130" s="124" t="e">
        <f>VLOOKUP(C4130,#REF!, 2,FALSE)</f>
        <v>#REF!</v>
      </c>
      <c r="BM4130" s="97" t="s">
        <v>8509</v>
      </c>
      <c r="BN4130" s="97" t="s">
        <v>2983</v>
      </c>
      <c r="BO4130" s="97" t="s">
        <v>2983</v>
      </c>
      <c r="BU4130" s="97" t="s">
        <v>8509</v>
      </c>
      <c r="BV4130" s="97" t="s">
        <v>2983</v>
      </c>
      <c r="BW4130" s="97" t="s">
        <v>2983</v>
      </c>
    </row>
    <row r="4131" spans="51:75" x14ac:dyDescent="0.3">
      <c r="AY4131" s="124" t="e">
        <f>VLOOKUP(C4131,#REF!, 2,FALSE)</f>
        <v>#REF!</v>
      </c>
      <c r="BM4131" s="97" t="s">
        <v>8510</v>
      </c>
      <c r="BN4131" s="97" t="s">
        <v>621</v>
      </c>
      <c r="BO4131" s="97" t="s">
        <v>2983</v>
      </c>
      <c r="BU4131" s="97" t="s">
        <v>8510</v>
      </c>
      <c r="BV4131" s="97" t="s">
        <v>621</v>
      </c>
      <c r="BW4131" s="97" t="s">
        <v>2983</v>
      </c>
    </row>
    <row r="4132" spans="51:75" x14ac:dyDescent="0.3">
      <c r="AY4132" s="124" t="e">
        <f>VLOOKUP(C4132,#REF!, 2,FALSE)</f>
        <v>#REF!</v>
      </c>
      <c r="BM4132" s="97" t="s">
        <v>8511</v>
      </c>
      <c r="BN4132" s="97" t="s">
        <v>710</v>
      </c>
      <c r="BO4132" s="97" t="s">
        <v>2983</v>
      </c>
      <c r="BU4132" s="97" t="s">
        <v>8511</v>
      </c>
      <c r="BV4132" s="97" t="s">
        <v>710</v>
      </c>
      <c r="BW4132" s="97" t="s">
        <v>2983</v>
      </c>
    </row>
    <row r="4133" spans="51:75" x14ac:dyDescent="0.3">
      <c r="AY4133" s="124" t="e">
        <f>VLOOKUP(C4133,#REF!, 2,FALSE)</f>
        <v>#REF!</v>
      </c>
      <c r="BM4133" s="97" t="s">
        <v>455</v>
      </c>
      <c r="BN4133" s="97" t="s">
        <v>613</v>
      </c>
      <c r="BO4133" s="97" t="s">
        <v>8514</v>
      </c>
      <c r="BU4133" s="97" t="s">
        <v>455</v>
      </c>
      <c r="BV4133" s="97" t="s">
        <v>613</v>
      </c>
      <c r="BW4133" s="97" t="s">
        <v>8514</v>
      </c>
    </row>
    <row r="4134" spans="51:75" x14ac:dyDescent="0.3">
      <c r="AY4134" s="124" t="e">
        <f>VLOOKUP(C4134,#REF!, 2,FALSE)</f>
        <v>#REF!</v>
      </c>
      <c r="BM4134" s="97" t="s">
        <v>8515</v>
      </c>
      <c r="BN4134" s="97" t="s">
        <v>1400</v>
      </c>
      <c r="BO4134" s="97" t="s">
        <v>2983</v>
      </c>
      <c r="BU4134" s="97" t="s">
        <v>8515</v>
      </c>
      <c r="BV4134" s="97" t="s">
        <v>1400</v>
      </c>
      <c r="BW4134" s="97" t="s">
        <v>2983</v>
      </c>
    </row>
    <row r="4135" spans="51:75" x14ac:dyDescent="0.3">
      <c r="AY4135" s="124" t="e">
        <f>VLOOKUP(C4135,#REF!, 2,FALSE)</f>
        <v>#REF!</v>
      </c>
      <c r="BM4135" s="97" t="s">
        <v>8516</v>
      </c>
      <c r="BN4135" s="97" t="s">
        <v>636</v>
      </c>
      <c r="BO4135" s="97" t="s">
        <v>2983</v>
      </c>
      <c r="BU4135" s="97" t="s">
        <v>8516</v>
      </c>
      <c r="BV4135" s="97" t="s">
        <v>636</v>
      </c>
      <c r="BW4135" s="97" t="s">
        <v>2983</v>
      </c>
    </row>
    <row r="4136" spans="51:75" x14ac:dyDescent="0.3">
      <c r="AY4136" s="124" t="e">
        <f>VLOOKUP(C4136,#REF!, 2,FALSE)</f>
        <v>#REF!</v>
      </c>
      <c r="BM4136" s="97" t="s">
        <v>8517</v>
      </c>
      <c r="BN4136" s="97" t="s">
        <v>2983</v>
      </c>
      <c r="BO4136" s="97" t="s">
        <v>8518</v>
      </c>
      <c r="BU4136" s="97" t="s">
        <v>8517</v>
      </c>
      <c r="BV4136" s="97" t="s">
        <v>2983</v>
      </c>
      <c r="BW4136" s="97" t="s">
        <v>8518</v>
      </c>
    </row>
    <row r="4137" spans="51:75" x14ac:dyDescent="0.3">
      <c r="AY4137" s="124" t="e">
        <f>VLOOKUP(C4137,#REF!, 2,FALSE)</f>
        <v>#REF!</v>
      </c>
      <c r="BM4137" s="97" t="s">
        <v>8519</v>
      </c>
      <c r="BN4137" s="97" t="s">
        <v>666</v>
      </c>
      <c r="BO4137" s="97" t="s">
        <v>2983</v>
      </c>
      <c r="BU4137" s="97" t="s">
        <v>8519</v>
      </c>
      <c r="BV4137" s="97" t="s">
        <v>666</v>
      </c>
      <c r="BW4137" s="97" t="s">
        <v>2983</v>
      </c>
    </row>
    <row r="4138" spans="51:75" x14ac:dyDescent="0.3">
      <c r="AY4138" s="124" t="e">
        <f>VLOOKUP(C4138,#REF!, 2,FALSE)</f>
        <v>#REF!</v>
      </c>
      <c r="BM4138" s="97" t="s">
        <v>8520</v>
      </c>
      <c r="BN4138" s="97" t="s">
        <v>3003</v>
      </c>
      <c r="BO4138" s="97" t="s">
        <v>1262</v>
      </c>
      <c r="BU4138" s="97" t="s">
        <v>8520</v>
      </c>
      <c r="BV4138" s="97" t="s">
        <v>3003</v>
      </c>
      <c r="BW4138" s="97" t="s">
        <v>1262</v>
      </c>
    </row>
    <row r="4139" spans="51:75" x14ac:dyDescent="0.3">
      <c r="AY4139" s="124" t="e">
        <f>VLOOKUP(C4139,#REF!, 2,FALSE)</f>
        <v>#REF!</v>
      </c>
      <c r="BM4139" s="97" t="s">
        <v>8521</v>
      </c>
      <c r="BN4139" s="97" t="s">
        <v>2983</v>
      </c>
      <c r="BO4139" s="97" t="s">
        <v>2983</v>
      </c>
      <c r="BU4139" s="97" t="s">
        <v>8521</v>
      </c>
      <c r="BV4139" s="97" t="s">
        <v>2983</v>
      </c>
      <c r="BW4139" s="97" t="s">
        <v>2983</v>
      </c>
    </row>
    <row r="4140" spans="51:75" x14ac:dyDescent="0.3">
      <c r="AY4140" s="124" t="e">
        <f>VLOOKUP(C4140,#REF!, 2,FALSE)</f>
        <v>#REF!</v>
      </c>
      <c r="BM4140" s="97" t="s">
        <v>8523</v>
      </c>
      <c r="BN4140" s="97" t="s">
        <v>3085</v>
      </c>
      <c r="BO4140" s="97" t="s">
        <v>2983</v>
      </c>
      <c r="BU4140" s="97" t="s">
        <v>8523</v>
      </c>
      <c r="BV4140" s="97" t="s">
        <v>3085</v>
      </c>
      <c r="BW4140" s="97" t="s">
        <v>2983</v>
      </c>
    </row>
    <row r="4141" spans="51:75" x14ac:dyDescent="0.3">
      <c r="AY4141" s="124" t="e">
        <f>VLOOKUP(C4141,#REF!, 2,FALSE)</f>
        <v>#REF!</v>
      </c>
      <c r="BM4141" s="97" t="s">
        <v>8525</v>
      </c>
      <c r="BN4141" s="97" t="s">
        <v>1400</v>
      </c>
      <c r="BO4141" s="97" t="s">
        <v>2983</v>
      </c>
      <c r="BU4141" s="97" t="s">
        <v>8525</v>
      </c>
      <c r="BV4141" s="97" t="s">
        <v>1400</v>
      </c>
      <c r="BW4141" s="97" t="s">
        <v>2983</v>
      </c>
    </row>
    <row r="4142" spans="51:75" x14ac:dyDescent="0.3">
      <c r="AY4142" s="124" t="e">
        <f>VLOOKUP(C4142,#REF!, 2,FALSE)</f>
        <v>#REF!</v>
      </c>
      <c r="BM4142" s="97" t="s">
        <v>8526</v>
      </c>
      <c r="BN4142" s="97" t="s">
        <v>16968</v>
      </c>
      <c r="BO4142" s="97" t="s">
        <v>8528</v>
      </c>
      <c r="BU4142" s="97" t="s">
        <v>8526</v>
      </c>
      <c r="BV4142" s="97" t="s">
        <v>16968</v>
      </c>
      <c r="BW4142" s="97" t="s">
        <v>8528</v>
      </c>
    </row>
    <row r="4143" spans="51:75" x14ac:dyDescent="0.3">
      <c r="AY4143" s="124" t="e">
        <f>VLOOKUP(C4143,#REF!, 2,FALSE)</f>
        <v>#REF!</v>
      </c>
      <c r="BM4143" s="97" t="s">
        <v>8529</v>
      </c>
      <c r="BN4143" s="97" t="s">
        <v>928</v>
      </c>
      <c r="BO4143" s="97" t="s">
        <v>737</v>
      </c>
      <c r="BU4143" s="97" t="s">
        <v>8529</v>
      </c>
      <c r="BV4143" s="97" t="s">
        <v>928</v>
      </c>
      <c r="BW4143" s="97" t="s">
        <v>737</v>
      </c>
    </row>
    <row r="4144" spans="51:75" x14ac:dyDescent="0.3">
      <c r="AY4144" s="124" t="e">
        <f>VLOOKUP(C4144,#REF!, 2,FALSE)</f>
        <v>#REF!</v>
      </c>
      <c r="BM4144" s="97" t="s">
        <v>8530</v>
      </c>
      <c r="BN4144" s="97" t="s">
        <v>946</v>
      </c>
      <c r="BO4144" s="97" t="s">
        <v>2983</v>
      </c>
      <c r="BU4144" s="97" t="s">
        <v>8530</v>
      </c>
      <c r="BV4144" s="97" t="s">
        <v>946</v>
      </c>
      <c r="BW4144" s="97" t="s">
        <v>2983</v>
      </c>
    </row>
    <row r="4145" spans="51:75" x14ac:dyDescent="0.3">
      <c r="AY4145" s="124" t="e">
        <f>VLOOKUP(C4145,#REF!, 2,FALSE)</f>
        <v>#REF!</v>
      </c>
      <c r="BM4145" s="97" t="s">
        <v>8531</v>
      </c>
      <c r="BN4145" s="97" t="s">
        <v>2983</v>
      </c>
      <c r="BO4145" s="97" t="s">
        <v>2983</v>
      </c>
      <c r="BU4145" s="97" t="s">
        <v>8531</v>
      </c>
      <c r="BV4145" s="97" t="s">
        <v>2983</v>
      </c>
      <c r="BW4145" s="97" t="s">
        <v>2983</v>
      </c>
    </row>
    <row r="4146" spans="51:75" x14ac:dyDescent="0.3">
      <c r="AY4146" s="124" t="e">
        <f>VLOOKUP(C4146,#REF!, 2,FALSE)</f>
        <v>#REF!</v>
      </c>
      <c r="BM4146" s="97" t="s">
        <v>8532</v>
      </c>
      <c r="BN4146" s="97" t="s">
        <v>2983</v>
      </c>
      <c r="BO4146" s="97" t="s">
        <v>2983</v>
      </c>
      <c r="BU4146" s="97" t="s">
        <v>8532</v>
      </c>
      <c r="BV4146" s="97" t="s">
        <v>2983</v>
      </c>
      <c r="BW4146" s="97" t="s">
        <v>2983</v>
      </c>
    </row>
    <row r="4147" spans="51:75" x14ac:dyDescent="0.3">
      <c r="AY4147" s="124" t="e">
        <f>VLOOKUP(C4147,#REF!, 2,FALSE)</f>
        <v>#REF!</v>
      </c>
      <c r="BM4147" s="97" t="s">
        <v>8533</v>
      </c>
      <c r="BN4147" s="97" t="s">
        <v>803</v>
      </c>
      <c r="BO4147" s="97" t="s">
        <v>2983</v>
      </c>
      <c r="BU4147" s="97" t="s">
        <v>8533</v>
      </c>
      <c r="BV4147" s="97" t="s">
        <v>803</v>
      </c>
      <c r="BW4147" s="97" t="s">
        <v>2983</v>
      </c>
    </row>
    <row r="4148" spans="51:75" x14ac:dyDescent="0.3">
      <c r="AY4148" s="124" t="e">
        <f>VLOOKUP(C4148,#REF!, 2,FALSE)</f>
        <v>#REF!</v>
      </c>
      <c r="BM4148" s="97" t="s">
        <v>8534</v>
      </c>
      <c r="BN4148" s="97" t="s">
        <v>2983</v>
      </c>
      <c r="BO4148" s="97" t="s">
        <v>2983</v>
      </c>
      <c r="BU4148" s="97" t="s">
        <v>8534</v>
      </c>
      <c r="BV4148" s="97" t="s">
        <v>2983</v>
      </c>
      <c r="BW4148" s="97" t="s">
        <v>2983</v>
      </c>
    </row>
    <row r="4149" spans="51:75" x14ac:dyDescent="0.3">
      <c r="AY4149" s="124" t="e">
        <f>VLOOKUP(C4149,#REF!, 2,FALSE)</f>
        <v>#REF!</v>
      </c>
      <c r="BM4149" s="97" t="s">
        <v>8535</v>
      </c>
      <c r="BN4149" s="97" t="s">
        <v>2983</v>
      </c>
      <c r="BO4149" s="97" t="s">
        <v>8536</v>
      </c>
      <c r="BU4149" s="97" t="s">
        <v>8535</v>
      </c>
      <c r="BV4149" s="97" t="s">
        <v>2983</v>
      </c>
      <c r="BW4149" s="97" t="s">
        <v>8536</v>
      </c>
    </row>
    <row r="4150" spans="51:75" x14ac:dyDescent="0.3">
      <c r="AY4150" s="124" t="e">
        <f>VLOOKUP(C4150,#REF!, 2,FALSE)</f>
        <v>#REF!</v>
      </c>
      <c r="BM4150" s="97" t="s">
        <v>8537</v>
      </c>
      <c r="BN4150" s="97" t="s">
        <v>639</v>
      </c>
      <c r="BO4150" s="97" t="s">
        <v>2983</v>
      </c>
      <c r="BU4150" s="97" t="s">
        <v>8537</v>
      </c>
      <c r="BV4150" s="97" t="s">
        <v>639</v>
      </c>
      <c r="BW4150" s="97" t="s">
        <v>2983</v>
      </c>
    </row>
    <row r="4151" spans="51:75" x14ac:dyDescent="0.3">
      <c r="AY4151" s="124" t="e">
        <f>VLOOKUP(C4151,#REF!, 2,FALSE)</f>
        <v>#REF!</v>
      </c>
      <c r="BM4151" s="97" t="s">
        <v>8538</v>
      </c>
      <c r="BN4151" s="97" t="s">
        <v>2983</v>
      </c>
      <c r="BO4151" s="97" t="s">
        <v>7214</v>
      </c>
      <c r="BU4151" s="97" t="s">
        <v>8538</v>
      </c>
      <c r="BV4151" s="97" t="s">
        <v>2983</v>
      </c>
      <c r="BW4151" s="97" t="s">
        <v>7214</v>
      </c>
    </row>
    <row r="4152" spans="51:75" x14ac:dyDescent="0.3">
      <c r="AY4152" s="124" t="e">
        <f>VLOOKUP(C4152,#REF!, 2,FALSE)</f>
        <v>#REF!</v>
      </c>
      <c r="BM4152" s="97" t="s">
        <v>8540</v>
      </c>
      <c r="BN4152" s="97" t="s">
        <v>2983</v>
      </c>
      <c r="BO4152" s="97" t="s">
        <v>4363</v>
      </c>
      <c r="BU4152" s="97" t="s">
        <v>8540</v>
      </c>
      <c r="BV4152" s="97" t="s">
        <v>2983</v>
      </c>
      <c r="BW4152" s="97" t="s">
        <v>4363</v>
      </c>
    </row>
    <row r="4153" spans="51:75" x14ac:dyDescent="0.3">
      <c r="AY4153" s="124" t="e">
        <f>VLOOKUP(C4153,#REF!, 2,FALSE)</f>
        <v>#REF!</v>
      </c>
      <c r="BM4153" s="97" t="s">
        <v>8541</v>
      </c>
      <c r="BN4153" s="97" t="s">
        <v>2983</v>
      </c>
      <c r="BO4153" s="97" t="s">
        <v>5440</v>
      </c>
      <c r="BU4153" s="97" t="s">
        <v>8541</v>
      </c>
      <c r="BV4153" s="97" t="s">
        <v>2983</v>
      </c>
      <c r="BW4153" s="97" t="s">
        <v>5440</v>
      </c>
    </row>
    <row r="4154" spans="51:75" x14ac:dyDescent="0.3">
      <c r="AY4154" s="124" t="e">
        <f>VLOOKUP(C4154,#REF!, 2,FALSE)</f>
        <v>#REF!</v>
      </c>
      <c r="BM4154" s="97" t="s">
        <v>8542</v>
      </c>
      <c r="BN4154" s="97" t="s">
        <v>2983</v>
      </c>
      <c r="BO4154" s="97" t="s">
        <v>1955</v>
      </c>
      <c r="BU4154" s="97" t="s">
        <v>8542</v>
      </c>
      <c r="BV4154" s="97" t="s">
        <v>2983</v>
      </c>
      <c r="BW4154" s="97" t="s">
        <v>1955</v>
      </c>
    </row>
    <row r="4155" spans="51:75" x14ac:dyDescent="0.3">
      <c r="AY4155" s="124" t="e">
        <f>VLOOKUP(C4155,#REF!, 2,FALSE)</f>
        <v>#REF!</v>
      </c>
      <c r="BM4155" s="97" t="s">
        <v>8543</v>
      </c>
      <c r="BN4155" s="97" t="s">
        <v>923</v>
      </c>
      <c r="BO4155" s="97" t="s">
        <v>8544</v>
      </c>
      <c r="BU4155" s="97" t="s">
        <v>8543</v>
      </c>
      <c r="BV4155" s="97" t="s">
        <v>923</v>
      </c>
      <c r="BW4155" s="97" t="s">
        <v>8544</v>
      </c>
    </row>
    <row r="4156" spans="51:75" x14ac:dyDescent="0.3">
      <c r="AY4156" s="124" t="e">
        <f>VLOOKUP(C4156,#REF!, 2,FALSE)</f>
        <v>#REF!</v>
      </c>
      <c r="BM4156" s="97" t="s">
        <v>8545</v>
      </c>
      <c r="BN4156" s="97" t="s">
        <v>2979</v>
      </c>
      <c r="BO4156" s="97" t="s">
        <v>2371</v>
      </c>
      <c r="BU4156" s="97" t="s">
        <v>8545</v>
      </c>
      <c r="BV4156" s="97" t="s">
        <v>2979</v>
      </c>
      <c r="BW4156" s="97" t="s">
        <v>2371</v>
      </c>
    </row>
    <row r="4157" spans="51:75" x14ac:dyDescent="0.3">
      <c r="AY4157" s="124" t="e">
        <f>VLOOKUP(C4157,#REF!, 2,FALSE)</f>
        <v>#REF!</v>
      </c>
      <c r="BM4157" s="97" t="s">
        <v>8547</v>
      </c>
      <c r="BN4157" s="97" t="s">
        <v>621</v>
      </c>
      <c r="BO4157" s="97" t="s">
        <v>8548</v>
      </c>
      <c r="BU4157" s="97" t="s">
        <v>8547</v>
      </c>
      <c r="BV4157" s="97" t="s">
        <v>621</v>
      </c>
      <c r="BW4157" s="97" t="s">
        <v>8548</v>
      </c>
    </row>
    <row r="4158" spans="51:75" x14ac:dyDescent="0.3">
      <c r="AY4158" s="124" t="e">
        <f>VLOOKUP(C4158,#REF!, 2,FALSE)</f>
        <v>#REF!</v>
      </c>
      <c r="BM4158" s="97" t="s">
        <v>8549</v>
      </c>
      <c r="BN4158" s="97" t="s">
        <v>2983</v>
      </c>
      <c r="BO4158" s="97" t="s">
        <v>8550</v>
      </c>
      <c r="BU4158" s="97" t="s">
        <v>8549</v>
      </c>
      <c r="BV4158" s="97" t="s">
        <v>2983</v>
      </c>
      <c r="BW4158" s="97" t="s">
        <v>8550</v>
      </c>
    </row>
    <row r="4159" spans="51:75" x14ac:dyDescent="0.3">
      <c r="AY4159" s="124" t="e">
        <f>VLOOKUP(C4159,#REF!, 2,FALSE)</f>
        <v>#REF!</v>
      </c>
      <c r="BM4159" s="97" t="s">
        <v>8551</v>
      </c>
      <c r="BN4159" s="97" t="s">
        <v>2983</v>
      </c>
      <c r="BO4159" s="97" t="s">
        <v>6563</v>
      </c>
      <c r="BU4159" s="97" t="s">
        <v>8551</v>
      </c>
      <c r="BV4159" s="97" t="s">
        <v>2983</v>
      </c>
      <c r="BW4159" s="97" t="s">
        <v>6563</v>
      </c>
    </row>
    <row r="4160" spans="51:75" x14ac:dyDescent="0.3">
      <c r="AY4160" s="124" t="e">
        <f>VLOOKUP(C4160,#REF!, 2,FALSE)</f>
        <v>#REF!</v>
      </c>
      <c r="BM4160" s="97" t="s">
        <v>8552</v>
      </c>
      <c r="BN4160" s="97" t="s">
        <v>639</v>
      </c>
      <c r="BO4160" s="97" t="s">
        <v>2983</v>
      </c>
      <c r="BU4160" s="97" t="s">
        <v>8552</v>
      </c>
      <c r="BV4160" s="97" t="s">
        <v>639</v>
      </c>
      <c r="BW4160" s="97" t="s">
        <v>2983</v>
      </c>
    </row>
    <row r="4161" spans="51:75" x14ac:dyDescent="0.3">
      <c r="AY4161" s="124" t="e">
        <f>VLOOKUP(C4161,#REF!, 2,FALSE)</f>
        <v>#REF!</v>
      </c>
      <c r="BM4161" s="97" t="s">
        <v>8553</v>
      </c>
      <c r="BN4161" s="97" t="s">
        <v>2983</v>
      </c>
      <c r="BO4161" s="97" t="s">
        <v>2983</v>
      </c>
      <c r="BU4161" s="97" t="s">
        <v>8553</v>
      </c>
      <c r="BV4161" s="97" t="s">
        <v>2983</v>
      </c>
      <c r="BW4161" s="97" t="s">
        <v>2983</v>
      </c>
    </row>
    <row r="4162" spans="51:75" x14ac:dyDescent="0.3">
      <c r="AY4162" s="124" t="e">
        <f>VLOOKUP(C4162,#REF!, 2,FALSE)</f>
        <v>#REF!</v>
      </c>
      <c r="BM4162" s="97" t="s">
        <v>8555</v>
      </c>
      <c r="BN4162" s="97" t="s">
        <v>771</v>
      </c>
      <c r="BO4162" s="97" t="s">
        <v>8556</v>
      </c>
      <c r="BU4162" s="97" t="s">
        <v>8555</v>
      </c>
      <c r="BV4162" s="97" t="s">
        <v>771</v>
      </c>
      <c r="BW4162" s="97" t="s">
        <v>8556</v>
      </c>
    </row>
    <row r="4163" spans="51:75" x14ac:dyDescent="0.3">
      <c r="AY4163" s="124" t="e">
        <f>VLOOKUP(C4163,#REF!, 2,FALSE)</f>
        <v>#REF!</v>
      </c>
      <c r="BM4163" s="97" t="s">
        <v>8557</v>
      </c>
      <c r="BN4163" s="97" t="s">
        <v>783</v>
      </c>
      <c r="BO4163" s="97" t="s">
        <v>5644</v>
      </c>
      <c r="BU4163" s="97" t="s">
        <v>8557</v>
      </c>
      <c r="BV4163" s="97" t="s">
        <v>783</v>
      </c>
      <c r="BW4163" s="97" t="s">
        <v>5644</v>
      </c>
    </row>
    <row r="4164" spans="51:75" x14ac:dyDescent="0.3">
      <c r="AY4164" s="124" t="e">
        <f>VLOOKUP(C4164,#REF!, 2,FALSE)</f>
        <v>#REF!</v>
      </c>
      <c r="BM4164" s="97" t="s">
        <v>8558</v>
      </c>
      <c r="BN4164" s="97" t="s">
        <v>780</v>
      </c>
      <c r="BO4164" s="97" t="s">
        <v>2983</v>
      </c>
      <c r="BU4164" s="97" t="s">
        <v>8558</v>
      </c>
      <c r="BV4164" s="97" t="s">
        <v>780</v>
      </c>
      <c r="BW4164" s="97" t="s">
        <v>2983</v>
      </c>
    </row>
    <row r="4165" spans="51:75" x14ac:dyDescent="0.3">
      <c r="AY4165" s="124" t="e">
        <f>VLOOKUP(C4165,#REF!, 2,FALSE)</f>
        <v>#REF!</v>
      </c>
      <c r="BM4165" s="97" t="s">
        <v>8559</v>
      </c>
      <c r="BN4165" s="97" t="s">
        <v>778</v>
      </c>
      <c r="BO4165" s="97" t="s">
        <v>8561</v>
      </c>
      <c r="BU4165" s="97" t="s">
        <v>8559</v>
      </c>
      <c r="BV4165" s="97" t="s">
        <v>778</v>
      </c>
      <c r="BW4165" s="97" t="s">
        <v>8561</v>
      </c>
    </row>
    <row r="4166" spans="51:75" x14ac:dyDescent="0.3">
      <c r="AY4166" s="124" t="e">
        <f>VLOOKUP(C4166,#REF!, 2,FALSE)</f>
        <v>#REF!</v>
      </c>
      <c r="BM4166" s="97" t="s">
        <v>8562</v>
      </c>
      <c r="BN4166" s="97" t="s">
        <v>810</v>
      </c>
      <c r="BO4166" s="97" t="s">
        <v>5743</v>
      </c>
      <c r="BU4166" s="97" t="s">
        <v>8562</v>
      </c>
      <c r="BV4166" s="97" t="s">
        <v>810</v>
      </c>
      <c r="BW4166" s="97" t="s">
        <v>5743</v>
      </c>
    </row>
    <row r="4167" spans="51:75" x14ac:dyDescent="0.3">
      <c r="AY4167" s="124" t="e">
        <f>VLOOKUP(C4167,#REF!, 2,FALSE)</f>
        <v>#REF!</v>
      </c>
      <c r="BM4167" s="97" t="s">
        <v>8563</v>
      </c>
      <c r="BN4167" s="97" t="s">
        <v>617</v>
      </c>
      <c r="BO4167" s="97" t="s">
        <v>2983</v>
      </c>
      <c r="BU4167" s="97" t="s">
        <v>8563</v>
      </c>
      <c r="BV4167" s="97" t="s">
        <v>617</v>
      </c>
      <c r="BW4167" s="97" t="s">
        <v>2983</v>
      </c>
    </row>
    <row r="4168" spans="51:75" x14ac:dyDescent="0.3">
      <c r="AY4168" s="124" t="e">
        <f>VLOOKUP(C4168,#REF!, 2,FALSE)</f>
        <v>#REF!</v>
      </c>
      <c r="BM4168" s="97" t="s">
        <v>8564</v>
      </c>
      <c r="BN4168" s="97" t="s">
        <v>666</v>
      </c>
      <c r="BO4168" s="97" t="s">
        <v>8565</v>
      </c>
      <c r="BU4168" s="97" t="s">
        <v>8564</v>
      </c>
      <c r="BV4168" s="97" t="s">
        <v>666</v>
      </c>
      <c r="BW4168" s="97" t="s">
        <v>8565</v>
      </c>
    </row>
    <row r="4169" spans="51:75" x14ac:dyDescent="0.3">
      <c r="AY4169" s="124" t="e">
        <f>VLOOKUP(C4169,#REF!, 2,FALSE)</f>
        <v>#REF!</v>
      </c>
      <c r="BM4169" s="97" t="s">
        <v>8566</v>
      </c>
      <c r="BN4169" s="97" t="s">
        <v>787</v>
      </c>
      <c r="BO4169" s="97" t="s">
        <v>2983</v>
      </c>
      <c r="BU4169" s="97" t="s">
        <v>8566</v>
      </c>
      <c r="BV4169" s="97" t="s">
        <v>787</v>
      </c>
      <c r="BW4169" s="97" t="s">
        <v>2983</v>
      </c>
    </row>
    <row r="4170" spans="51:75" x14ac:dyDescent="0.3">
      <c r="AY4170" s="124" t="e">
        <f>VLOOKUP(C4170,#REF!, 2,FALSE)</f>
        <v>#REF!</v>
      </c>
      <c r="BM4170" s="97" t="s">
        <v>8567</v>
      </c>
      <c r="BN4170" s="97" t="s">
        <v>802</v>
      </c>
      <c r="BO4170" s="97" t="s">
        <v>2983</v>
      </c>
      <c r="BU4170" s="97" t="s">
        <v>8567</v>
      </c>
      <c r="BV4170" s="97" t="s">
        <v>802</v>
      </c>
      <c r="BW4170" s="97" t="s">
        <v>2983</v>
      </c>
    </row>
    <row r="4171" spans="51:75" x14ac:dyDescent="0.3">
      <c r="AY4171" s="124" t="e">
        <f>VLOOKUP(C4171,#REF!, 2,FALSE)</f>
        <v>#REF!</v>
      </c>
      <c r="BM4171" s="97" t="s">
        <v>8569</v>
      </c>
      <c r="BN4171" s="97" t="s">
        <v>3003</v>
      </c>
      <c r="BO4171" s="97" t="s">
        <v>4316</v>
      </c>
      <c r="BU4171" s="97" t="s">
        <v>8569</v>
      </c>
      <c r="BV4171" s="97" t="s">
        <v>3003</v>
      </c>
      <c r="BW4171" s="97" t="s">
        <v>4316</v>
      </c>
    </row>
    <row r="4172" spans="51:75" x14ac:dyDescent="0.3">
      <c r="AY4172" s="124" t="e">
        <f>VLOOKUP(C4172,#REF!, 2,FALSE)</f>
        <v>#REF!</v>
      </c>
      <c r="BM4172" s="97" t="s">
        <v>1471</v>
      </c>
      <c r="BN4172" s="97" t="s">
        <v>2983</v>
      </c>
      <c r="BO4172" s="97" t="s">
        <v>8570</v>
      </c>
      <c r="BU4172" s="97" t="s">
        <v>1471</v>
      </c>
      <c r="BV4172" s="97" t="s">
        <v>2983</v>
      </c>
      <c r="BW4172" s="97" t="s">
        <v>8570</v>
      </c>
    </row>
    <row r="4173" spans="51:75" x14ac:dyDescent="0.3">
      <c r="AY4173" s="124" t="e">
        <f>VLOOKUP(C4173,#REF!, 2,FALSE)</f>
        <v>#REF!</v>
      </c>
      <c r="BM4173" s="97" t="s">
        <v>8571</v>
      </c>
      <c r="BN4173" s="97" t="s">
        <v>2983</v>
      </c>
      <c r="BO4173" s="97" t="s">
        <v>8572</v>
      </c>
      <c r="BU4173" s="97" t="s">
        <v>8571</v>
      </c>
      <c r="BV4173" s="97" t="s">
        <v>2983</v>
      </c>
      <c r="BW4173" s="97" t="s">
        <v>8572</v>
      </c>
    </row>
    <row r="4174" spans="51:75" x14ac:dyDescent="0.3">
      <c r="AY4174" s="124" t="e">
        <f>VLOOKUP(C4174,#REF!, 2,FALSE)</f>
        <v>#REF!</v>
      </c>
      <c r="BM4174" s="97" t="s">
        <v>8573</v>
      </c>
      <c r="BN4174" s="97" t="s">
        <v>619</v>
      </c>
      <c r="BO4174" s="97" t="s">
        <v>3124</v>
      </c>
      <c r="BU4174" s="97" t="s">
        <v>8573</v>
      </c>
      <c r="BV4174" s="97" t="s">
        <v>619</v>
      </c>
      <c r="BW4174" s="97" t="s">
        <v>3124</v>
      </c>
    </row>
    <row r="4175" spans="51:75" x14ac:dyDescent="0.3">
      <c r="AY4175" s="124" t="e">
        <f>VLOOKUP(C4175,#REF!, 2,FALSE)</f>
        <v>#REF!</v>
      </c>
      <c r="BM4175" s="97" t="s">
        <v>8575</v>
      </c>
      <c r="BN4175" s="97" t="s">
        <v>787</v>
      </c>
      <c r="BO4175" s="97" t="s">
        <v>8576</v>
      </c>
      <c r="BU4175" s="97" t="s">
        <v>8575</v>
      </c>
      <c r="BV4175" s="97" t="s">
        <v>787</v>
      </c>
      <c r="BW4175" s="97" t="s">
        <v>8576</v>
      </c>
    </row>
    <row r="4176" spans="51:75" x14ac:dyDescent="0.3">
      <c r="AY4176" s="124" t="e">
        <f>VLOOKUP(C4176,#REF!, 2,FALSE)</f>
        <v>#REF!</v>
      </c>
      <c r="BM4176" s="97" t="s">
        <v>8577</v>
      </c>
      <c r="BN4176" s="97" t="s">
        <v>775</v>
      </c>
      <c r="BO4176" s="97" t="s">
        <v>1665</v>
      </c>
      <c r="BU4176" s="97" t="s">
        <v>8577</v>
      </c>
      <c r="BV4176" s="97" t="s">
        <v>775</v>
      </c>
      <c r="BW4176" s="97" t="s">
        <v>1665</v>
      </c>
    </row>
    <row r="4177" spans="51:75" x14ac:dyDescent="0.3">
      <c r="AY4177" s="124" t="e">
        <f>VLOOKUP(C4177,#REF!, 2,FALSE)</f>
        <v>#REF!</v>
      </c>
      <c r="BM4177" s="97" t="s">
        <v>8578</v>
      </c>
      <c r="BN4177" s="97" t="s">
        <v>2979</v>
      </c>
      <c r="BO4177" s="97" t="s">
        <v>8579</v>
      </c>
      <c r="BU4177" s="97" t="s">
        <v>8578</v>
      </c>
      <c r="BV4177" s="97" t="s">
        <v>2979</v>
      </c>
      <c r="BW4177" s="97" t="s">
        <v>8579</v>
      </c>
    </row>
    <row r="4178" spans="51:75" x14ac:dyDescent="0.3">
      <c r="AY4178" s="124" t="e">
        <f>VLOOKUP(C4178,#REF!, 2,FALSE)</f>
        <v>#REF!</v>
      </c>
      <c r="BM4178" s="97" t="s">
        <v>8580</v>
      </c>
      <c r="BN4178" s="97" t="s">
        <v>666</v>
      </c>
      <c r="BO4178" s="97" t="s">
        <v>1776</v>
      </c>
      <c r="BU4178" s="97" t="s">
        <v>8580</v>
      </c>
      <c r="BV4178" s="97" t="s">
        <v>666</v>
      </c>
      <c r="BW4178" s="97" t="s">
        <v>1776</v>
      </c>
    </row>
    <row r="4179" spans="51:75" x14ac:dyDescent="0.3">
      <c r="AY4179" s="124" t="e">
        <f>VLOOKUP(C4179,#REF!, 2,FALSE)</f>
        <v>#REF!</v>
      </c>
      <c r="BM4179" s="97" t="s">
        <v>8581</v>
      </c>
      <c r="BN4179" s="97" t="s">
        <v>787</v>
      </c>
      <c r="BO4179" s="97" t="s">
        <v>8582</v>
      </c>
      <c r="BU4179" s="97" t="s">
        <v>8581</v>
      </c>
      <c r="BV4179" s="97" t="s">
        <v>787</v>
      </c>
      <c r="BW4179" s="97" t="s">
        <v>8582</v>
      </c>
    </row>
    <row r="4180" spans="51:75" x14ac:dyDescent="0.3">
      <c r="AY4180" s="124" t="e">
        <f>VLOOKUP(C4180,#REF!, 2,FALSE)</f>
        <v>#REF!</v>
      </c>
      <c r="BM4180" s="97" t="s">
        <v>8583</v>
      </c>
      <c r="BN4180" s="97" t="s">
        <v>666</v>
      </c>
      <c r="BO4180" s="97" t="s">
        <v>3783</v>
      </c>
      <c r="BU4180" s="97" t="s">
        <v>8583</v>
      </c>
      <c r="BV4180" s="97" t="s">
        <v>666</v>
      </c>
      <c r="BW4180" s="97" t="s">
        <v>3783</v>
      </c>
    </row>
    <row r="4181" spans="51:75" x14ac:dyDescent="0.3">
      <c r="AY4181" s="124" t="e">
        <f>VLOOKUP(C4181,#REF!, 2,FALSE)</f>
        <v>#REF!</v>
      </c>
      <c r="BM4181" s="97" t="s">
        <v>8584</v>
      </c>
      <c r="BN4181" s="97" t="s">
        <v>3003</v>
      </c>
      <c r="BO4181" s="97" t="s">
        <v>1776</v>
      </c>
      <c r="BU4181" s="97" t="s">
        <v>8584</v>
      </c>
      <c r="BV4181" s="97" t="s">
        <v>3003</v>
      </c>
      <c r="BW4181" s="97" t="s">
        <v>1776</v>
      </c>
    </row>
    <row r="4182" spans="51:75" x14ac:dyDescent="0.3">
      <c r="AY4182" s="124" t="e">
        <f>VLOOKUP(C4182,#REF!, 2,FALSE)</f>
        <v>#REF!</v>
      </c>
      <c r="BM4182" s="97" t="s">
        <v>8585</v>
      </c>
      <c r="BN4182" s="97" t="s">
        <v>852</v>
      </c>
      <c r="BO4182" s="97" t="s">
        <v>8586</v>
      </c>
      <c r="BU4182" s="97" t="s">
        <v>8585</v>
      </c>
      <c r="BV4182" s="97" t="s">
        <v>852</v>
      </c>
      <c r="BW4182" s="97" t="s">
        <v>8586</v>
      </c>
    </row>
    <row r="4183" spans="51:75" x14ac:dyDescent="0.3">
      <c r="AY4183" s="124" t="e">
        <f>VLOOKUP(C4183,#REF!, 2,FALSE)</f>
        <v>#REF!</v>
      </c>
      <c r="BM4183" s="97" t="s">
        <v>8587</v>
      </c>
      <c r="BN4183" s="97" t="s">
        <v>780</v>
      </c>
      <c r="BO4183" s="97" t="s">
        <v>1858</v>
      </c>
      <c r="BU4183" s="97" t="s">
        <v>8587</v>
      </c>
      <c r="BV4183" s="97" t="s">
        <v>780</v>
      </c>
      <c r="BW4183" s="97" t="s">
        <v>1858</v>
      </c>
    </row>
    <row r="4184" spans="51:75" x14ac:dyDescent="0.3">
      <c r="AY4184" s="124" t="e">
        <f>VLOOKUP(C4184,#REF!, 2,FALSE)</f>
        <v>#REF!</v>
      </c>
      <c r="BM4184" s="97" t="s">
        <v>1472</v>
      </c>
      <c r="BN4184" s="97" t="s">
        <v>810</v>
      </c>
      <c r="BO4184" s="97" t="s">
        <v>8588</v>
      </c>
      <c r="BU4184" s="97" t="s">
        <v>1472</v>
      </c>
      <c r="BV4184" s="97" t="s">
        <v>810</v>
      </c>
      <c r="BW4184" s="97" t="s">
        <v>8588</v>
      </c>
    </row>
    <row r="4185" spans="51:75" x14ac:dyDescent="0.3">
      <c r="AY4185" s="124" t="e">
        <f>VLOOKUP(C4185,#REF!, 2,FALSE)</f>
        <v>#REF!</v>
      </c>
      <c r="BM4185" s="97" t="s">
        <v>8589</v>
      </c>
      <c r="BN4185" s="97" t="s">
        <v>616</v>
      </c>
      <c r="BO4185" s="97" t="s">
        <v>2983</v>
      </c>
      <c r="BU4185" s="97" t="s">
        <v>8589</v>
      </c>
      <c r="BV4185" s="97" t="s">
        <v>616</v>
      </c>
      <c r="BW4185" s="97" t="s">
        <v>2983</v>
      </c>
    </row>
    <row r="4186" spans="51:75" x14ac:dyDescent="0.3">
      <c r="AY4186" s="124" t="e">
        <f>VLOOKUP(C4186,#REF!, 2,FALSE)</f>
        <v>#REF!</v>
      </c>
      <c r="BM4186" s="97" t="s">
        <v>1473</v>
      </c>
      <c r="BN4186" s="97" t="s">
        <v>666</v>
      </c>
      <c r="BO4186" s="97" t="s">
        <v>659</v>
      </c>
      <c r="BU4186" s="97" t="s">
        <v>1473</v>
      </c>
      <c r="BV4186" s="97" t="s">
        <v>666</v>
      </c>
      <c r="BW4186" s="97" t="s">
        <v>659</v>
      </c>
    </row>
    <row r="4187" spans="51:75" x14ac:dyDescent="0.3">
      <c r="AY4187" s="124" t="e">
        <f>VLOOKUP(C4187,#REF!, 2,FALSE)</f>
        <v>#REF!</v>
      </c>
      <c r="BM4187" s="97" t="s">
        <v>8590</v>
      </c>
      <c r="BN4187" s="97" t="s">
        <v>852</v>
      </c>
      <c r="BO4187" s="97" t="s">
        <v>6290</v>
      </c>
      <c r="BU4187" s="97" t="s">
        <v>8590</v>
      </c>
      <c r="BV4187" s="97" t="s">
        <v>852</v>
      </c>
      <c r="BW4187" s="97" t="s">
        <v>6290</v>
      </c>
    </row>
    <row r="4188" spans="51:75" x14ac:dyDescent="0.3">
      <c r="AY4188" s="124" t="e">
        <f>VLOOKUP(C4188,#REF!, 2,FALSE)</f>
        <v>#REF!</v>
      </c>
      <c r="BM4188" s="97" t="s">
        <v>1474</v>
      </c>
      <c r="BN4188" s="97" t="s">
        <v>736</v>
      </c>
      <c r="BO4188" s="97" t="s">
        <v>8591</v>
      </c>
      <c r="BU4188" s="97" t="s">
        <v>1474</v>
      </c>
      <c r="BV4188" s="97" t="s">
        <v>736</v>
      </c>
      <c r="BW4188" s="97" t="s">
        <v>8591</v>
      </c>
    </row>
    <row r="4189" spans="51:75" x14ac:dyDescent="0.3">
      <c r="AY4189" s="124" t="e">
        <f>VLOOKUP(C4189,#REF!, 2,FALSE)</f>
        <v>#REF!</v>
      </c>
      <c r="BM4189" s="97" t="s">
        <v>8592</v>
      </c>
      <c r="BN4189" s="97" t="s">
        <v>703</v>
      </c>
      <c r="BO4189" s="97" t="s">
        <v>5512</v>
      </c>
      <c r="BU4189" s="97" t="s">
        <v>8592</v>
      </c>
      <c r="BV4189" s="97" t="s">
        <v>703</v>
      </c>
      <c r="BW4189" s="97" t="s">
        <v>5512</v>
      </c>
    </row>
    <row r="4190" spans="51:75" x14ac:dyDescent="0.3">
      <c r="AY4190" s="124" t="e">
        <f>VLOOKUP(C4190,#REF!, 2,FALSE)</f>
        <v>#REF!</v>
      </c>
      <c r="BM4190" s="97" t="s">
        <v>8593</v>
      </c>
      <c r="BN4190" s="97" t="s">
        <v>705</v>
      </c>
      <c r="BO4190" s="97" t="s">
        <v>8594</v>
      </c>
      <c r="BU4190" s="97" t="s">
        <v>8593</v>
      </c>
      <c r="BV4190" s="97" t="s">
        <v>705</v>
      </c>
      <c r="BW4190" s="97" t="s">
        <v>8594</v>
      </c>
    </row>
    <row r="4191" spans="51:75" x14ac:dyDescent="0.3">
      <c r="AY4191" s="124" t="e">
        <f>VLOOKUP(C4191,#REF!, 2,FALSE)</f>
        <v>#REF!</v>
      </c>
      <c r="BM4191" s="97" t="s">
        <v>1475</v>
      </c>
      <c r="BN4191" s="97" t="s">
        <v>783</v>
      </c>
      <c r="BO4191" s="97" t="s">
        <v>8595</v>
      </c>
      <c r="BU4191" s="97" t="s">
        <v>1475</v>
      </c>
      <c r="BV4191" s="97" t="s">
        <v>783</v>
      </c>
      <c r="BW4191" s="97" t="s">
        <v>8595</v>
      </c>
    </row>
    <row r="4192" spans="51:75" x14ac:dyDescent="0.3">
      <c r="AY4192" s="124" t="e">
        <f>VLOOKUP(C4192,#REF!, 2,FALSE)</f>
        <v>#REF!</v>
      </c>
      <c r="BM4192" s="97" t="s">
        <v>8596</v>
      </c>
      <c r="BN4192" s="97" t="s">
        <v>636</v>
      </c>
      <c r="BO4192" s="97" t="s">
        <v>8597</v>
      </c>
      <c r="BU4192" s="97" t="s">
        <v>8596</v>
      </c>
      <c r="BV4192" s="97" t="s">
        <v>636</v>
      </c>
      <c r="BW4192" s="97" t="s">
        <v>8597</v>
      </c>
    </row>
    <row r="4193" spans="51:75" x14ac:dyDescent="0.3">
      <c r="AY4193" s="124" t="e">
        <f>VLOOKUP(C4193,#REF!, 2,FALSE)</f>
        <v>#REF!</v>
      </c>
      <c r="BM4193" s="97" t="s">
        <v>8598</v>
      </c>
      <c r="BN4193" s="97" t="s">
        <v>3000</v>
      </c>
      <c r="BO4193" s="97" t="s">
        <v>8599</v>
      </c>
      <c r="BU4193" s="97" t="s">
        <v>8598</v>
      </c>
      <c r="BV4193" s="97" t="s">
        <v>3000</v>
      </c>
      <c r="BW4193" s="97" t="s">
        <v>8599</v>
      </c>
    </row>
    <row r="4194" spans="51:75" x14ac:dyDescent="0.3">
      <c r="AY4194" s="124" t="e">
        <f>VLOOKUP(C4194,#REF!, 2,FALSE)</f>
        <v>#REF!</v>
      </c>
      <c r="BM4194" s="97" t="s">
        <v>8600</v>
      </c>
      <c r="BN4194" s="97" t="s">
        <v>3237</v>
      </c>
      <c r="BO4194" s="97" t="s">
        <v>3241</v>
      </c>
      <c r="BU4194" s="97" t="s">
        <v>8600</v>
      </c>
      <c r="BV4194" s="97" t="s">
        <v>3237</v>
      </c>
      <c r="BW4194" s="97" t="s">
        <v>3241</v>
      </c>
    </row>
    <row r="4195" spans="51:75" x14ac:dyDescent="0.3">
      <c r="AY4195" s="124" t="e">
        <f>VLOOKUP(C4195,#REF!, 2,FALSE)</f>
        <v>#REF!</v>
      </c>
      <c r="BM4195" s="97" t="s">
        <v>1476</v>
      </c>
      <c r="BN4195" s="97" t="s">
        <v>655</v>
      </c>
      <c r="BO4195" s="97" t="s">
        <v>8601</v>
      </c>
      <c r="BU4195" s="97" t="s">
        <v>1476</v>
      </c>
      <c r="BV4195" s="97" t="s">
        <v>655</v>
      </c>
      <c r="BW4195" s="97" t="s">
        <v>8601</v>
      </c>
    </row>
    <row r="4196" spans="51:75" x14ac:dyDescent="0.3">
      <c r="AY4196" s="124" t="e">
        <f>VLOOKUP(C4196,#REF!, 2,FALSE)</f>
        <v>#REF!</v>
      </c>
      <c r="BM4196" s="97" t="s">
        <v>8602</v>
      </c>
      <c r="BN4196" s="97" t="s">
        <v>8603</v>
      </c>
      <c r="BO4196" s="97" t="s">
        <v>8604</v>
      </c>
      <c r="BU4196" s="97" t="s">
        <v>8602</v>
      </c>
      <c r="BV4196" s="97" t="s">
        <v>8603</v>
      </c>
      <c r="BW4196" s="97" t="s">
        <v>8604</v>
      </c>
    </row>
    <row r="4197" spans="51:75" x14ac:dyDescent="0.3">
      <c r="AY4197" s="124" t="e">
        <f>VLOOKUP(C4197,#REF!, 2,FALSE)</f>
        <v>#REF!</v>
      </c>
      <c r="BM4197" s="97" t="s">
        <v>8605</v>
      </c>
      <c r="BN4197" s="97" t="s">
        <v>2983</v>
      </c>
      <c r="BO4197" s="97" t="s">
        <v>2553</v>
      </c>
      <c r="BU4197" s="97" t="s">
        <v>8605</v>
      </c>
      <c r="BV4197" s="97" t="s">
        <v>2983</v>
      </c>
      <c r="BW4197" s="97" t="s">
        <v>2553</v>
      </c>
    </row>
    <row r="4198" spans="51:75" x14ac:dyDescent="0.3">
      <c r="AY4198" s="124" t="e">
        <f>VLOOKUP(C4198,#REF!, 2,FALSE)</f>
        <v>#REF!</v>
      </c>
      <c r="BM4198" s="97" t="s">
        <v>8606</v>
      </c>
      <c r="BN4198" s="97" t="s">
        <v>810</v>
      </c>
      <c r="BO4198" s="97" t="s">
        <v>2983</v>
      </c>
      <c r="BU4198" s="97" t="s">
        <v>8606</v>
      </c>
      <c r="BV4198" s="97" t="s">
        <v>810</v>
      </c>
      <c r="BW4198" s="97" t="s">
        <v>2983</v>
      </c>
    </row>
    <row r="4199" spans="51:75" x14ac:dyDescent="0.3">
      <c r="AY4199" s="124" t="e">
        <f>VLOOKUP(C4199,#REF!, 2,FALSE)</f>
        <v>#REF!</v>
      </c>
      <c r="BM4199" s="97" t="s">
        <v>8607</v>
      </c>
      <c r="BN4199" s="97" t="s">
        <v>2979</v>
      </c>
      <c r="BO4199" s="97" t="s">
        <v>2983</v>
      </c>
      <c r="BU4199" s="97" t="s">
        <v>8607</v>
      </c>
      <c r="BV4199" s="97" t="s">
        <v>2979</v>
      </c>
      <c r="BW4199" s="97" t="s">
        <v>2983</v>
      </c>
    </row>
    <row r="4200" spans="51:75" x14ac:dyDescent="0.3">
      <c r="AY4200" s="124" t="e">
        <f>VLOOKUP(C4200,#REF!, 2,FALSE)</f>
        <v>#REF!</v>
      </c>
      <c r="BM4200" s="97" t="s">
        <v>8608</v>
      </c>
      <c r="BN4200" s="97" t="s">
        <v>803</v>
      </c>
      <c r="BO4200" s="97" t="s">
        <v>2983</v>
      </c>
      <c r="BU4200" s="97" t="s">
        <v>8608</v>
      </c>
      <c r="BV4200" s="97" t="s">
        <v>803</v>
      </c>
      <c r="BW4200" s="97" t="s">
        <v>2983</v>
      </c>
    </row>
    <row r="4201" spans="51:75" x14ac:dyDescent="0.3">
      <c r="AY4201" s="124" t="e">
        <f>VLOOKUP(C4201,#REF!, 2,FALSE)</f>
        <v>#REF!</v>
      </c>
      <c r="BM4201" s="97" t="s">
        <v>8609</v>
      </c>
      <c r="BN4201" s="97" t="s">
        <v>736</v>
      </c>
      <c r="BO4201" s="97" t="s">
        <v>8610</v>
      </c>
      <c r="BU4201" s="97" t="s">
        <v>8609</v>
      </c>
      <c r="BV4201" s="97" t="s">
        <v>736</v>
      </c>
      <c r="BW4201" s="97" t="s">
        <v>8610</v>
      </c>
    </row>
    <row r="4202" spans="51:75" x14ac:dyDescent="0.3">
      <c r="AY4202" s="124" t="e">
        <f>VLOOKUP(C4202,#REF!, 2,FALSE)</f>
        <v>#REF!</v>
      </c>
      <c r="BM4202" s="97" t="s">
        <v>8611</v>
      </c>
      <c r="BN4202" s="97" t="s">
        <v>3237</v>
      </c>
      <c r="BO4202" s="97" t="s">
        <v>7222</v>
      </c>
      <c r="BU4202" s="97" t="s">
        <v>8611</v>
      </c>
      <c r="BV4202" s="97" t="s">
        <v>3237</v>
      </c>
      <c r="BW4202" s="97" t="s">
        <v>7222</v>
      </c>
    </row>
    <row r="4203" spans="51:75" x14ac:dyDescent="0.3">
      <c r="AY4203" s="124" t="e">
        <f>VLOOKUP(C4203,#REF!, 2,FALSE)</f>
        <v>#REF!</v>
      </c>
      <c r="BM4203" s="97" t="s">
        <v>482</v>
      </c>
      <c r="BN4203" s="97" t="s">
        <v>658</v>
      </c>
      <c r="BO4203" s="97" t="s">
        <v>2983</v>
      </c>
      <c r="BU4203" s="97" t="s">
        <v>482</v>
      </c>
      <c r="BV4203" s="97" t="s">
        <v>658</v>
      </c>
      <c r="BW4203" s="97" t="s">
        <v>2983</v>
      </c>
    </row>
    <row r="4204" spans="51:75" x14ac:dyDescent="0.3">
      <c r="AY4204" s="124" t="e">
        <f>VLOOKUP(C4204,#REF!, 2,FALSE)</f>
        <v>#REF!</v>
      </c>
      <c r="BM4204" s="97" t="s">
        <v>8612</v>
      </c>
      <c r="BN4204" s="97" t="s">
        <v>2979</v>
      </c>
      <c r="BO4204" s="97" t="s">
        <v>2983</v>
      </c>
      <c r="BU4204" s="97" t="s">
        <v>8612</v>
      </c>
      <c r="BV4204" s="97" t="s">
        <v>2979</v>
      </c>
      <c r="BW4204" s="97" t="s">
        <v>2983</v>
      </c>
    </row>
    <row r="4205" spans="51:75" x14ac:dyDescent="0.3">
      <c r="AY4205" s="124" t="e">
        <f>VLOOKUP(C4205,#REF!, 2,FALSE)</f>
        <v>#REF!</v>
      </c>
      <c r="BM4205" s="97" t="s">
        <v>8613</v>
      </c>
      <c r="BN4205" s="97" t="s">
        <v>666</v>
      </c>
      <c r="BO4205" s="97" t="s">
        <v>2983</v>
      </c>
      <c r="BU4205" s="97" t="s">
        <v>8613</v>
      </c>
      <c r="BV4205" s="97" t="s">
        <v>666</v>
      </c>
      <c r="BW4205" s="97" t="s">
        <v>2983</v>
      </c>
    </row>
    <row r="4206" spans="51:75" x14ac:dyDescent="0.3">
      <c r="AY4206" s="124" t="e">
        <f>VLOOKUP(C4206,#REF!, 2,FALSE)</f>
        <v>#REF!</v>
      </c>
      <c r="BM4206" s="97" t="s">
        <v>8614</v>
      </c>
      <c r="BN4206" s="97" t="s">
        <v>2979</v>
      </c>
      <c r="BO4206" s="97" t="s">
        <v>2983</v>
      </c>
      <c r="BU4206" s="97" t="s">
        <v>8614</v>
      </c>
      <c r="BV4206" s="97" t="s">
        <v>2979</v>
      </c>
      <c r="BW4206" s="97" t="s">
        <v>2983</v>
      </c>
    </row>
    <row r="4207" spans="51:75" x14ac:dyDescent="0.3">
      <c r="AY4207" s="124" t="e">
        <f>VLOOKUP(C4207,#REF!, 2,FALSE)</f>
        <v>#REF!</v>
      </c>
      <c r="BM4207" s="97" t="s">
        <v>8615</v>
      </c>
      <c r="BN4207" s="97" t="s">
        <v>2979</v>
      </c>
      <c r="BO4207" s="97" t="s">
        <v>2983</v>
      </c>
      <c r="BU4207" s="97" t="s">
        <v>8615</v>
      </c>
      <c r="BV4207" s="97" t="s">
        <v>2979</v>
      </c>
      <c r="BW4207" s="97" t="s">
        <v>2983</v>
      </c>
    </row>
    <row r="4208" spans="51:75" x14ac:dyDescent="0.3">
      <c r="AY4208" s="124" t="e">
        <f>VLOOKUP(C4208,#REF!, 2,FALSE)</f>
        <v>#REF!</v>
      </c>
      <c r="BM4208" s="97" t="s">
        <v>8618</v>
      </c>
      <c r="BN4208" s="97" t="s">
        <v>2979</v>
      </c>
      <c r="BO4208" s="97" t="s">
        <v>2983</v>
      </c>
      <c r="BU4208" s="97" t="s">
        <v>8618</v>
      </c>
      <c r="BV4208" s="97" t="s">
        <v>2979</v>
      </c>
      <c r="BW4208" s="97" t="s">
        <v>2983</v>
      </c>
    </row>
    <row r="4209" spans="51:75" x14ac:dyDescent="0.3">
      <c r="AY4209" s="124" t="e">
        <f>VLOOKUP(C4209,#REF!, 2,FALSE)</f>
        <v>#REF!</v>
      </c>
      <c r="BM4209" s="97" t="s">
        <v>8620</v>
      </c>
      <c r="BN4209" s="97" t="s">
        <v>810</v>
      </c>
      <c r="BO4209" s="97" t="s">
        <v>2983</v>
      </c>
      <c r="BU4209" s="97" t="s">
        <v>8620</v>
      </c>
      <c r="BV4209" s="97" t="s">
        <v>810</v>
      </c>
      <c r="BW4209" s="97" t="s">
        <v>2983</v>
      </c>
    </row>
    <row r="4210" spans="51:75" x14ac:dyDescent="0.3">
      <c r="AY4210" s="124" t="e">
        <f>VLOOKUP(C4210,#REF!, 2,FALSE)</f>
        <v>#REF!</v>
      </c>
      <c r="BM4210" s="97" t="s">
        <v>1477</v>
      </c>
      <c r="BN4210" s="97" t="s">
        <v>661</v>
      </c>
      <c r="BO4210" s="97" t="s">
        <v>8621</v>
      </c>
      <c r="BU4210" s="97" t="s">
        <v>1477</v>
      </c>
      <c r="BV4210" s="97" t="s">
        <v>661</v>
      </c>
      <c r="BW4210" s="97" t="s">
        <v>8621</v>
      </c>
    </row>
    <row r="4211" spans="51:75" x14ac:dyDescent="0.3">
      <c r="AY4211" s="124" t="e">
        <f>VLOOKUP(C4211,#REF!, 2,FALSE)</f>
        <v>#REF!</v>
      </c>
      <c r="BM4211" s="97" t="s">
        <v>8622</v>
      </c>
      <c r="BN4211" s="97" t="s">
        <v>771</v>
      </c>
      <c r="BO4211" s="97" t="s">
        <v>8623</v>
      </c>
      <c r="BU4211" s="97" t="s">
        <v>8622</v>
      </c>
      <c r="BV4211" s="97" t="s">
        <v>771</v>
      </c>
      <c r="BW4211" s="97" t="s">
        <v>8623</v>
      </c>
    </row>
    <row r="4212" spans="51:75" x14ac:dyDescent="0.3">
      <c r="AY4212" s="124" t="e">
        <f>VLOOKUP(C4212,#REF!, 2,FALSE)</f>
        <v>#REF!</v>
      </c>
      <c r="BM4212" s="97" t="s">
        <v>8624</v>
      </c>
      <c r="BN4212" s="97" t="s">
        <v>771</v>
      </c>
      <c r="BO4212" s="97" t="s">
        <v>8625</v>
      </c>
      <c r="BU4212" s="97" t="s">
        <v>8624</v>
      </c>
      <c r="BV4212" s="97" t="s">
        <v>771</v>
      </c>
      <c r="BW4212" s="97" t="s">
        <v>8625</v>
      </c>
    </row>
    <row r="4213" spans="51:75" x14ac:dyDescent="0.3">
      <c r="AY4213" s="124" t="e">
        <f>VLOOKUP(C4213,#REF!, 2,FALSE)</f>
        <v>#REF!</v>
      </c>
      <c r="BM4213" s="97" t="s">
        <v>8626</v>
      </c>
      <c r="BN4213" s="97" t="s">
        <v>1267</v>
      </c>
      <c r="BO4213" s="97" t="s">
        <v>8627</v>
      </c>
      <c r="BU4213" s="97" t="s">
        <v>8626</v>
      </c>
      <c r="BV4213" s="97" t="s">
        <v>1267</v>
      </c>
      <c r="BW4213" s="97" t="s">
        <v>8627</v>
      </c>
    </row>
    <row r="4214" spans="51:75" x14ac:dyDescent="0.3">
      <c r="AY4214" s="124" t="e">
        <f>VLOOKUP(C4214,#REF!, 2,FALSE)</f>
        <v>#REF!</v>
      </c>
      <c r="BM4214" s="97" t="s">
        <v>8628</v>
      </c>
      <c r="BN4214" s="97" t="s">
        <v>736</v>
      </c>
      <c r="BO4214" s="97" t="s">
        <v>2983</v>
      </c>
      <c r="BU4214" s="97" t="s">
        <v>8628</v>
      </c>
      <c r="BV4214" s="97" t="s">
        <v>736</v>
      </c>
      <c r="BW4214" s="97" t="s">
        <v>2983</v>
      </c>
    </row>
    <row r="4215" spans="51:75" x14ac:dyDescent="0.3">
      <c r="AY4215" s="124" t="e">
        <f>VLOOKUP(C4215,#REF!, 2,FALSE)</f>
        <v>#REF!</v>
      </c>
      <c r="BM4215" s="97" t="s">
        <v>8630</v>
      </c>
      <c r="BN4215" s="97" t="s">
        <v>3000</v>
      </c>
      <c r="BO4215" s="97" t="s">
        <v>2983</v>
      </c>
      <c r="BU4215" s="97" t="s">
        <v>8630</v>
      </c>
      <c r="BV4215" s="97" t="s">
        <v>3000</v>
      </c>
      <c r="BW4215" s="97" t="s">
        <v>2983</v>
      </c>
    </row>
    <row r="4216" spans="51:75" x14ac:dyDescent="0.3">
      <c r="AY4216" s="124" t="e">
        <f>VLOOKUP(C4216,#REF!, 2,FALSE)</f>
        <v>#REF!</v>
      </c>
      <c r="BM4216" s="97" t="s">
        <v>8631</v>
      </c>
      <c r="BN4216" s="97" t="s">
        <v>1013</v>
      </c>
      <c r="BO4216" s="97" t="s">
        <v>2983</v>
      </c>
      <c r="BU4216" s="97" t="s">
        <v>8631</v>
      </c>
      <c r="BV4216" s="97" t="s">
        <v>1013</v>
      </c>
      <c r="BW4216" s="97" t="s">
        <v>2983</v>
      </c>
    </row>
    <row r="4217" spans="51:75" x14ac:dyDescent="0.3">
      <c r="AY4217" s="124" t="e">
        <f>VLOOKUP(C4217,#REF!, 2,FALSE)</f>
        <v>#REF!</v>
      </c>
      <c r="BM4217" s="97" t="s">
        <v>1478</v>
      </c>
      <c r="BN4217" s="97" t="s">
        <v>731</v>
      </c>
      <c r="BO4217" s="97" t="s">
        <v>2983</v>
      </c>
      <c r="BU4217" s="97" t="s">
        <v>1478</v>
      </c>
      <c r="BV4217" s="97" t="s">
        <v>731</v>
      </c>
      <c r="BW4217" s="97" t="s">
        <v>2983</v>
      </c>
    </row>
    <row r="4218" spans="51:75" x14ac:dyDescent="0.3">
      <c r="AY4218" s="124" t="e">
        <f>VLOOKUP(C4218,#REF!, 2,FALSE)</f>
        <v>#REF!</v>
      </c>
      <c r="BM4218" s="97" t="s">
        <v>8632</v>
      </c>
      <c r="BN4218" s="97" t="s">
        <v>3000</v>
      </c>
      <c r="BO4218" s="97" t="s">
        <v>4362</v>
      </c>
      <c r="BU4218" s="97" t="s">
        <v>8632</v>
      </c>
      <c r="BV4218" s="97" t="s">
        <v>3000</v>
      </c>
      <c r="BW4218" s="97" t="s">
        <v>4362</v>
      </c>
    </row>
    <row r="4219" spans="51:75" x14ac:dyDescent="0.3">
      <c r="AY4219" s="124" t="e">
        <f>VLOOKUP(C4219,#REF!, 2,FALSE)</f>
        <v>#REF!</v>
      </c>
      <c r="BM4219" s="97" t="s">
        <v>8635</v>
      </c>
      <c r="BN4219" s="97" t="s">
        <v>639</v>
      </c>
      <c r="BO4219" s="97" t="s">
        <v>8637</v>
      </c>
      <c r="BU4219" s="97" t="s">
        <v>8635</v>
      </c>
      <c r="BV4219" s="97" t="s">
        <v>639</v>
      </c>
      <c r="BW4219" s="97" t="s">
        <v>8637</v>
      </c>
    </row>
    <row r="4220" spans="51:75" x14ac:dyDescent="0.3">
      <c r="AY4220" s="124" t="e">
        <f>VLOOKUP(C4220,#REF!, 2,FALSE)</f>
        <v>#REF!</v>
      </c>
      <c r="BM4220" s="97" t="s">
        <v>8638</v>
      </c>
      <c r="BN4220" s="97" t="s">
        <v>787</v>
      </c>
      <c r="BO4220" s="97" t="s">
        <v>8639</v>
      </c>
      <c r="BU4220" s="97" t="s">
        <v>8638</v>
      </c>
      <c r="BV4220" s="97" t="s">
        <v>787</v>
      </c>
      <c r="BW4220" s="97" t="s">
        <v>8639</v>
      </c>
    </row>
    <row r="4221" spans="51:75" x14ac:dyDescent="0.3">
      <c r="AY4221" s="124" t="e">
        <f>VLOOKUP(C4221,#REF!, 2,FALSE)</f>
        <v>#REF!</v>
      </c>
      <c r="BM4221" s="97" t="s">
        <v>8640</v>
      </c>
      <c r="BN4221" s="97" t="s">
        <v>778</v>
      </c>
      <c r="BO4221" s="97" t="s">
        <v>2983</v>
      </c>
      <c r="BU4221" s="97" t="s">
        <v>8640</v>
      </c>
      <c r="BV4221" s="97" t="s">
        <v>778</v>
      </c>
      <c r="BW4221" s="97" t="s">
        <v>2983</v>
      </c>
    </row>
    <row r="4222" spans="51:75" x14ac:dyDescent="0.3">
      <c r="AY4222" s="124" t="e">
        <f>VLOOKUP(C4222,#REF!, 2,FALSE)</f>
        <v>#REF!</v>
      </c>
      <c r="BM4222" s="97" t="s">
        <v>8641</v>
      </c>
      <c r="BN4222" s="97" t="s">
        <v>803</v>
      </c>
      <c r="BO4222" s="97" t="s">
        <v>2983</v>
      </c>
      <c r="BU4222" s="97" t="s">
        <v>8641</v>
      </c>
      <c r="BV4222" s="97" t="s">
        <v>803</v>
      </c>
      <c r="BW4222" s="97" t="s">
        <v>2983</v>
      </c>
    </row>
    <row r="4223" spans="51:75" x14ac:dyDescent="0.3">
      <c r="AY4223" s="124" t="e">
        <f>VLOOKUP(C4223,#REF!, 2,FALSE)</f>
        <v>#REF!</v>
      </c>
      <c r="BM4223" s="97" t="s">
        <v>8642</v>
      </c>
      <c r="BN4223" s="97" t="s">
        <v>1013</v>
      </c>
      <c r="BO4223" s="97" t="s">
        <v>2297</v>
      </c>
      <c r="BU4223" s="97" t="s">
        <v>8642</v>
      </c>
      <c r="BV4223" s="97" t="s">
        <v>1013</v>
      </c>
      <c r="BW4223" s="97" t="s">
        <v>2297</v>
      </c>
    </row>
    <row r="4224" spans="51:75" x14ac:dyDescent="0.3">
      <c r="AY4224" s="124" t="e">
        <f>VLOOKUP(C4224,#REF!, 2,FALSE)</f>
        <v>#REF!</v>
      </c>
      <c r="BM4224" s="97" t="s">
        <v>8643</v>
      </c>
      <c r="BN4224" s="97" t="s">
        <v>1013</v>
      </c>
      <c r="BO4224" s="97" t="s">
        <v>8644</v>
      </c>
      <c r="BU4224" s="97" t="s">
        <v>8643</v>
      </c>
      <c r="BV4224" s="97" t="s">
        <v>1013</v>
      </c>
      <c r="BW4224" s="97" t="s">
        <v>8644</v>
      </c>
    </row>
    <row r="4225" spans="51:75" x14ac:dyDescent="0.3">
      <c r="AY4225" s="124" t="e">
        <f>VLOOKUP(C4225,#REF!, 2,FALSE)</f>
        <v>#REF!</v>
      </c>
      <c r="BM4225" s="97" t="s">
        <v>8645</v>
      </c>
      <c r="BN4225" s="97" t="s">
        <v>841</v>
      </c>
      <c r="BO4225" s="97" t="s">
        <v>5114</v>
      </c>
      <c r="BU4225" s="97" t="s">
        <v>8645</v>
      </c>
      <c r="BV4225" s="97" t="s">
        <v>841</v>
      </c>
      <c r="BW4225" s="97" t="s">
        <v>5114</v>
      </c>
    </row>
    <row r="4226" spans="51:75" x14ac:dyDescent="0.3">
      <c r="AY4226" s="124" t="e">
        <f>VLOOKUP(C4226,#REF!, 2,FALSE)</f>
        <v>#REF!</v>
      </c>
      <c r="BM4226" s="97" t="s">
        <v>8647</v>
      </c>
      <c r="BN4226" s="97" t="s">
        <v>771</v>
      </c>
      <c r="BO4226" s="97" t="s">
        <v>1341</v>
      </c>
      <c r="BU4226" s="97" t="s">
        <v>8647</v>
      </c>
      <c r="BV4226" s="97" t="s">
        <v>771</v>
      </c>
      <c r="BW4226" s="97" t="s">
        <v>1341</v>
      </c>
    </row>
    <row r="4227" spans="51:75" x14ac:dyDescent="0.3">
      <c r="AY4227" s="124" t="e">
        <f>VLOOKUP(C4227,#REF!, 2,FALSE)</f>
        <v>#REF!</v>
      </c>
      <c r="BM4227" s="97" t="s">
        <v>8648</v>
      </c>
      <c r="BN4227" s="97" t="s">
        <v>3237</v>
      </c>
      <c r="BO4227" s="97" t="s">
        <v>2888</v>
      </c>
      <c r="BU4227" s="97" t="s">
        <v>8648</v>
      </c>
      <c r="BV4227" s="97" t="s">
        <v>3237</v>
      </c>
      <c r="BW4227" s="97" t="s">
        <v>2888</v>
      </c>
    </row>
    <row r="4228" spans="51:75" x14ac:dyDescent="0.3">
      <c r="AY4228" s="124" t="e">
        <f>VLOOKUP(C4228,#REF!, 2,FALSE)</f>
        <v>#REF!</v>
      </c>
      <c r="BM4228" s="97" t="s">
        <v>8650</v>
      </c>
      <c r="BN4228" s="97" t="s">
        <v>631</v>
      </c>
      <c r="BO4228" s="97" t="s">
        <v>4362</v>
      </c>
      <c r="BU4228" s="97" t="s">
        <v>8650</v>
      </c>
      <c r="BV4228" s="97" t="s">
        <v>631</v>
      </c>
      <c r="BW4228" s="97" t="s">
        <v>4362</v>
      </c>
    </row>
    <row r="4229" spans="51:75" x14ac:dyDescent="0.3">
      <c r="AY4229" s="124" t="e">
        <f>VLOOKUP(C4229,#REF!, 2,FALSE)</f>
        <v>#REF!</v>
      </c>
      <c r="BM4229" s="97" t="s">
        <v>8651</v>
      </c>
      <c r="BN4229" s="97" t="s">
        <v>617</v>
      </c>
      <c r="BO4229" s="97" t="s">
        <v>8653</v>
      </c>
      <c r="BU4229" s="97" t="s">
        <v>8651</v>
      </c>
      <c r="BV4229" s="97" t="s">
        <v>617</v>
      </c>
      <c r="BW4229" s="97" t="s">
        <v>8653</v>
      </c>
    </row>
    <row r="4230" spans="51:75" x14ac:dyDescent="0.3">
      <c r="AY4230" s="124" t="e">
        <f>VLOOKUP(C4230,#REF!, 2,FALSE)</f>
        <v>#REF!</v>
      </c>
      <c r="BM4230" s="97" t="s">
        <v>8654</v>
      </c>
      <c r="BN4230" s="97" t="s">
        <v>663</v>
      </c>
      <c r="BO4230" s="97" t="s">
        <v>8655</v>
      </c>
      <c r="BU4230" s="97" t="s">
        <v>8654</v>
      </c>
      <c r="BV4230" s="97" t="s">
        <v>663</v>
      </c>
      <c r="BW4230" s="97" t="s">
        <v>8655</v>
      </c>
    </row>
    <row r="4231" spans="51:75" x14ac:dyDescent="0.3">
      <c r="AY4231" s="124" t="e">
        <f>VLOOKUP(C4231,#REF!, 2,FALSE)</f>
        <v>#REF!</v>
      </c>
      <c r="BM4231" s="97" t="s">
        <v>8656</v>
      </c>
      <c r="BN4231" s="97" t="s">
        <v>1269</v>
      </c>
      <c r="BO4231" s="97" t="s">
        <v>2983</v>
      </c>
      <c r="BU4231" s="97" t="s">
        <v>8656</v>
      </c>
      <c r="BV4231" s="97" t="s">
        <v>1269</v>
      </c>
      <c r="BW4231" s="97" t="s">
        <v>2983</v>
      </c>
    </row>
    <row r="4232" spans="51:75" x14ac:dyDescent="0.3">
      <c r="AY4232" s="124" t="e">
        <f>VLOOKUP(C4232,#REF!, 2,FALSE)</f>
        <v>#REF!</v>
      </c>
      <c r="BM4232" s="97" t="s">
        <v>8658</v>
      </c>
      <c r="BN4232" s="97" t="s">
        <v>841</v>
      </c>
      <c r="BO4232" s="97" t="s">
        <v>2983</v>
      </c>
      <c r="BU4232" s="97" t="s">
        <v>8658</v>
      </c>
      <c r="BV4232" s="97" t="s">
        <v>841</v>
      </c>
      <c r="BW4232" s="97" t="s">
        <v>2983</v>
      </c>
    </row>
    <row r="4233" spans="51:75" x14ac:dyDescent="0.3">
      <c r="AY4233" s="124" t="e">
        <f>VLOOKUP(C4233,#REF!, 2,FALSE)</f>
        <v>#REF!</v>
      </c>
      <c r="BM4233" s="97" t="s">
        <v>8659</v>
      </c>
      <c r="BN4233" s="97" t="s">
        <v>803</v>
      </c>
      <c r="BO4233" s="97" t="s">
        <v>8661</v>
      </c>
      <c r="BU4233" s="97" t="s">
        <v>8659</v>
      </c>
      <c r="BV4233" s="97" t="s">
        <v>803</v>
      </c>
      <c r="BW4233" s="97" t="s">
        <v>8661</v>
      </c>
    </row>
    <row r="4234" spans="51:75" x14ac:dyDescent="0.3">
      <c r="AY4234" s="124" t="e">
        <f>VLOOKUP(C4234,#REF!, 2,FALSE)</f>
        <v>#REF!</v>
      </c>
      <c r="BM4234" s="97" t="s">
        <v>8663</v>
      </c>
      <c r="BN4234" s="97" t="s">
        <v>787</v>
      </c>
      <c r="BO4234" s="97" t="s">
        <v>8664</v>
      </c>
      <c r="BU4234" s="97" t="s">
        <v>8663</v>
      </c>
      <c r="BV4234" s="97" t="s">
        <v>787</v>
      </c>
      <c r="BW4234" s="97" t="s">
        <v>8664</v>
      </c>
    </row>
    <row r="4235" spans="51:75" x14ac:dyDescent="0.3">
      <c r="AY4235" s="124" t="e">
        <f>VLOOKUP(C4235,#REF!, 2,FALSE)</f>
        <v>#REF!</v>
      </c>
      <c r="BM4235" s="97" t="s">
        <v>8665</v>
      </c>
      <c r="BN4235" s="97" t="s">
        <v>631</v>
      </c>
      <c r="BO4235" s="97" t="s">
        <v>2983</v>
      </c>
      <c r="BU4235" s="97" t="s">
        <v>8665</v>
      </c>
      <c r="BV4235" s="97" t="s">
        <v>631</v>
      </c>
      <c r="BW4235" s="97" t="s">
        <v>2983</v>
      </c>
    </row>
    <row r="4236" spans="51:75" x14ac:dyDescent="0.3">
      <c r="AY4236" s="124" t="e">
        <f>VLOOKUP(C4236,#REF!, 2,FALSE)</f>
        <v>#REF!</v>
      </c>
      <c r="BM4236" s="97" t="s">
        <v>1479</v>
      </c>
      <c r="BN4236" s="97" t="s">
        <v>3237</v>
      </c>
      <c r="BO4236" s="97" t="s">
        <v>2652</v>
      </c>
      <c r="BU4236" s="97" t="s">
        <v>1479</v>
      </c>
      <c r="BV4236" s="97" t="s">
        <v>3237</v>
      </c>
      <c r="BW4236" s="97" t="s">
        <v>2652</v>
      </c>
    </row>
    <row r="4237" spans="51:75" x14ac:dyDescent="0.3">
      <c r="AY4237" s="124" t="e">
        <f>VLOOKUP(C4237,#REF!, 2,FALSE)</f>
        <v>#REF!</v>
      </c>
      <c r="BM4237" s="97" t="s">
        <v>8666</v>
      </c>
      <c r="BN4237" s="97" t="s">
        <v>3003</v>
      </c>
      <c r="BO4237" s="97" t="s">
        <v>2983</v>
      </c>
      <c r="BU4237" s="97" t="s">
        <v>8666</v>
      </c>
      <c r="BV4237" s="97" t="s">
        <v>3003</v>
      </c>
      <c r="BW4237" s="97" t="s">
        <v>2983</v>
      </c>
    </row>
    <row r="4238" spans="51:75" x14ac:dyDescent="0.3">
      <c r="AY4238" s="124" t="e">
        <f>VLOOKUP(C4238,#REF!, 2,FALSE)</f>
        <v>#REF!</v>
      </c>
      <c r="BM4238" s="97" t="s">
        <v>8667</v>
      </c>
      <c r="BN4238" s="97" t="s">
        <v>1269</v>
      </c>
      <c r="BO4238" s="97" t="s">
        <v>8668</v>
      </c>
      <c r="BU4238" s="97" t="s">
        <v>8667</v>
      </c>
      <c r="BV4238" s="97" t="s">
        <v>1269</v>
      </c>
      <c r="BW4238" s="97" t="s">
        <v>8668</v>
      </c>
    </row>
    <row r="4239" spans="51:75" x14ac:dyDescent="0.3">
      <c r="AY4239" s="124" t="e">
        <f>VLOOKUP(C4239,#REF!, 2,FALSE)</f>
        <v>#REF!</v>
      </c>
      <c r="BM4239" s="97" t="s">
        <v>8669</v>
      </c>
      <c r="BN4239" s="97" t="s">
        <v>780</v>
      </c>
      <c r="BO4239" s="97" t="s">
        <v>8670</v>
      </c>
      <c r="BU4239" s="97" t="s">
        <v>8669</v>
      </c>
      <c r="BV4239" s="97" t="s">
        <v>780</v>
      </c>
      <c r="BW4239" s="97" t="s">
        <v>8670</v>
      </c>
    </row>
    <row r="4240" spans="51:75" x14ac:dyDescent="0.3">
      <c r="AY4240" s="124" t="e">
        <f>VLOOKUP(C4240,#REF!, 2,FALSE)</f>
        <v>#REF!</v>
      </c>
      <c r="BM4240" s="97" t="s">
        <v>8672</v>
      </c>
      <c r="BN4240" s="97" t="s">
        <v>639</v>
      </c>
      <c r="BO4240" s="97" t="s">
        <v>8673</v>
      </c>
      <c r="BU4240" s="97" t="s">
        <v>8672</v>
      </c>
      <c r="BV4240" s="97" t="s">
        <v>639</v>
      </c>
      <c r="BW4240" s="97" t="s">
        <v>8673</v>
      </c>
    </row>
    <row r="4241" spans="51:75" x14ac:dyDescent="0.3">
      <c r="AY4241" s="124" t="e">
        <f>VLOOKUP(C4241,#REF!, 2,FALSE)</f>
        <v>#REF!</v>
      </c>
      <c r="BM4241" s="97" t="s">
        <v>8674</v>
      </c>
      <c r="BN4241" s="97" t="s">
        <v>639</v>
      </c>
      <c r="BO4241" s="97" t="s">
        <v>8676</v>
      </c>
      <c r="BU4241" s="97" t="s">
        <v>8674</v>
      </c>
      <c r="BV4241" s="97" t="s">
        <v>639</v>
      </c>
      <c r="BW4241" s="97" t="s">
        <v>8676</v>
      </c>
    </row>
    <row r="4242" spans="51:75" x14ac:dyDescent="0.3">
      <c r="AY4242" s="124" t="e">
        <f>VLOOKUP(C4242,#REF!, 2,FALSE)</f>
        <v>#REF!</v>
      </c>
      <c r="BM4242" s="97" t="s">
        <v>8678</v>
      </c>
      <c r="BN4242" s="97" t="s">
        <v>613</v>
      </c>
      <c r="BO4242" s="97" t="s">
        <v>2983</v>
      </c>
      <c r="BU4242" s="97" t="s">
        <v>8678</v>
      </c>
      <c r="BV4242" s="97" t="s">
        <v>613</v>
      </c>
      <c r="BW4242" s="97" t="s">
        <v>2983</v>
      </c>
    </row>
    <row r="4243" spans="51:75" x14ac:dyDescent="0.3">
      <c r="AY4243" s="124" t="e">
        <f>VLOOKUP(C4243,#REF!, 2,FALSE)</f>
        <v>#REF!</v>
      </c>
      <c r="BM4243" s="97" t="s">
        <v>8680</v>
      </c>
      <c r="BN4243" s="97" t="s">
        <v>710</v>
      </c>
      <c r="BO4243" s="97" t="s">
        <v>2983</v>
      </c>
      <c r="BU4243" s="97" t="s">
        <v>8680</v>
      </c>
      <c r="BV4243" s="97" t="s">
        <v>710</v>
      </c>
      <c r="BW4243" s="97" t="s">
        <v>2983</v>
      </c>
    </row>
    <row r="4244" spans="51:75" x14ac:dyDescent="0.3">
      <c r="AY4244" s="124" t="e">
        <f>VLOOKUP(C4244,#REF!, 2,FALSE)</f>
        <v>#REF!</v>
      </c>
      <c r="BM4244" s="97" t="s">
        <v>8681</v>
      </c>
      <c r="BN4244" s="97" t="s">
        <v>1269</v>
      </c>
      <c r="BO4244" s="97" t="s">
        <v>2983</v>
      </c>
      <c r="BU4244" s="97" t="s">
        <v>8681</v>
      </c>
      <c r="BV4244" s="97" t="s">
        <v>1269</v>
      </c>
      <c r="BW4244" s="97" t="s">
        <v>2983</v>
      </c>
    </row>
    <row r="4245" spans="51:75" x14ac:dyDescent="0.3">
      <c r="AY4245" s="124" t="e">
        <f>VLOOKUP(C4245,#REF!, 2,FALSE)</f>
        <v>#REF!</v>
      </c>
      <c r="BM4245" s="97" t="s">
        <v>8684</v>
      </c>
      <c r="BN4245" s="97" t="s">
        <v>710</v>
      </c>
      <c r="BO4245" s="97" t="s">
        <v>2983</v>
      </c>
      <c r="BU4245" s="97" t="s">
        <v>8684</v>
      </c>
      <c r="BV4245" s="97" t="s">
        <v>710</v>
      </c>
      <c r="BW4245" s="97" t="s">
        <v>2983</v>
      </c>
    </row>
    <row r="4246" spans="51:75" x14ac:dyDescent="0.3">
      <c r="AY4246" s="124" t="e">
        <f>VLOOKUP(C4246,#REF!, 2,FALSE)</f>
        <v>#REF!</v>
      </c>
      <c r="BM4246" s="97" t="s">
        <v>8686</v>
      </c>
      <c r="BN4246" s="97" t="s">
        <v>710</v>
      </c>
      <c r="BO4246" s="97" t="s">
        <v>2983</v>
      </c>
      <c r="BU4246" s="97" t="s">
        <v>8686</v>
      </c>
      <c r="BV4246" s="97" t="s">
        <v>710</v>
      </c>
      <c r="BW4246" s="97" t="s">
        <v>2983</v>
      </c>
    </row>
    <row r="4247" spans="51:75" x14ac:dyDescent="0.3">
      <c r="AY4247" s="124" t="e">
        <f>VLOOKUP(C4247,#REF!, 2,FALSE)</f>
        <v>#REF!</v>
      </c>
      <c r="BM4247" s="97" t="s">
        <v>8687</v>
      </c>
      <c r="BN4247" s="97" t="s">
        <v>710</v>
      </c>
      <c r="BO4247" s="97" t="s">
        <v>2983</v>
      </c>
      <c r="BU4247" s="97" t="s">
        <v>8687</v>
      </c>
      <c r="BV4247" s="97" t="s">
        <v>710</v>
      </c>
      <c r="BW4247" s="97" t="s">
        <v>2983</v>
      </c>
    </row>
    <row r="4248" spans="51:75" x14ac:dyDescent="0.3">
      <c r="AY4248" s="124" t="e">
        <f>VLOOKUP(C4248,#REF!, 2,FALSE)</f>
        <v>#REF!</v>
      </c>
      <c r="BM4248" s="97" t="s">
        <v>8688</v>
      </c>
      <c r="BN4248" s="97" t="s">
        <v>928</v>
      </c>
      <c r="BO4248" s="97" t="s">
        <v>2983</v>
      </c>
      <c r="BU4248" s="97" t="s">
        <v>8688</v>
      </c>
      <c r="BV4248" s="97" t="s">
        <v>928</v>
      </c>
      <c r="BW4248" s="97" t="s">
        <v>2983</v>
      </c>
    </row>
    <row r="4249" spans="51:75" x14ac:dyDescent="0.3">
      <c r="AY4249" s="124" t="e">
        <f>VLOOKUP(C4249,#REF!, 2,FALSE)</f>
        <v>#REF!</v>
      </c>
      <c r="BM4249" s="97" t="s">
        <v>8689</v>
      </c>
      <c r="BN4249" s="97" t="s">
        <v>1496</v>
      </c>
      <c r="BO4249" s="97" t="s">
        <v>2983</v>
      </c>
      <c r="BU4249" s="97" t="s">
        <v>8689</v>
      </c>
      <c r="BV4249" s="97" t="s">
        <v>1496</v>
      </c>
      <c r="BW4249" s="97" t="s">
        <v>2983</v>
      </c>
    </row>
    <row r="4250" spans="51:75" x14ac:dyDescent="0.3">
      <c r="AY4250" s="124" t="e">
        <f>VLOOKUP(C4250,#REF!, 2,FALSE)</f>
        <v>#REF!</v>
      </c>
      <c r="BM4250" s="97" t="s">
        <v>8691</v>
      </c>
      <c r="BN4250" s="97" t="s">
        <v>636</v>
      </c>
      <c r="BO4250" s="97" t="s">
        <v>8692</v>
      </c>
      <c r="BU4250" s="97" t="s">
        <v>8691</v>
      </c>
      <c r="BV4250" s="97" t="s">
        <v>636</v>
      </c>
      <c r="BW4250" s="97" t="s">
        <v>8692</v>
      </c>
    </row>
    <row r="4251" spans="51:75" x14ac:dyDescent="0.3">
      <c r="AY4251" s="124" t="e">
        <f>VLOOKUP(C4251,#REF!, 2,FALSE)</f>
        <v>#REF!</v>
      </c>
      <c r="BM4251" s="97" t="s">
        <v>8693</v>
      </c>
      <c r="BN4251" s="97" t="s">
        <v>617</v>
      </c>
      <c r="BO4251" s="97" t="s">
        <v>2983</v>
      </c>
      <c r="BU4251" s="97" t="s">
        <v>8693</v>
      </c>
      <c r="BV4251" s="97" t="s">
        <v>617</v>
      </c>
      <c r="BW4251" s="97" t="s">
        <v>2983</v>
      </c>
    </row>
    <row r="4252" spans="51:75" x14ac:dyDescent="0.3">
      <c r="AY4252" s="124" t="e">
        <f>VLOOKUP(C4252,#REF!, 2,FALSE)</f>
        <v>#REF!</v>
      </c>
      <c r="BM4252" s="97" t="s">
        <v>8694</v>
      </c>
      <c r="BN4252" s="97" t="s">
        <v>639</v>
      </c>
      <c r="BO4252" s="97" t="s">
        <v>2983</v>
      </c>
      <c r="BU4252" s="97" t="s">
        <v>8694</v>
      </c>
      <c r="BV4252" s="97" t="s">
        <v>639</v>
      </c>
      <c r="BW4252" s="97" t="s">
        <v>2983</v>
      </c>
    </row>
    <row r="4253" spans="51:75" x14ac:dyDescent="0.3">
      <c r="AY4253" s="124" t="e">
        <f>VLOOKUP(C4253,#REF!, 2,FALSE)</f>
        <v>#REF!</v>
      </c>
      <c r="BM4253" s="97" t="s">
        <v>8695</v>
      </c>
      <c r="BN4253" s="97" t="s">
        <v>613</v>
      </c>
      <c r="BO4253" s="97" t="s">
        <v>2983</v>
      </c>
      <c r="BU4253" s="97" t="s">
        <v>8695</v>
      </c>
      <c r="BV4253" s="97" t="s">
        <v>613</v>
      </c>
      <c r="BW4253" s="97" t="s">
        <v>2983</v>
      </c>
    </row>
    <row r="4254" spans="51:75" x14ac:dyDescent="0.3">
      <c r="AY4254" s="124" t="e">
        <f>VLOOKUP(C4254,#REF!, 2,FALSE)</f>
        <v>#REF!</v>
      </c>
      <c r="BM4254" s="97" t="s">
        <v>8696</v>
      </c>
      <c r="BN4254" s="97" t="s">
        <v>617</v>
      </c>
      <c r="BO4254" s="97" t="s">
        <v>2983</v>
      </c>
      <c r="BU4254" s="97" t="s">
        <v>8696</v>
      </c>
      <c r="BV4254" s="97" t="s">
        <v>617</v>
      </c>
      <c r="BW4254" s="97" t="s">
        <v>2983</v>
      </c>
    </row>
    <row r="4255" spans="51:75" x14ac:dyDescent="0.3">
      <c r="AY4255" s="124" t="e">
        <f>VLOOKUP(C4255,#REF!, 2,FALSE)</f>
        <v>#REF!</v>
      </c>
      <c r="BM4255" s="97" t="s">
        <v>8698</v>
      </c>
      <c r="BN4255" s="97" t="s">
        <v>710</v>
      </c>
      <c r="BO4255" s="97" t="s">
        <v>2983</v>
      </c>
      <c r="BU4255" s="97" t="s">
        <v>8698</v>
      </c>
      <c r="BV4255" s="97" t="s">
        <v>710</v>
      </c>
      <c r="BW4255" s="97" t="s">
        <v>2983</v>
      </c>
    </row>
    <row r="4256" spans="51:75" x14ac:dyDescent="0.3">
      <c r="AY4256" s="124" t="e">
        <f>VLOOKUP(C4256,#REF!, 2,FALSE)</f>
        <v>#REF!</v>
      </c>
      <c r="BM4256" s="97" t="s">
        <v>1480</v>
      </c>
      <c r="BN4256" s="97" t="s">
        <v>940</v>
      </c>
      <c r="BO4256" s="97" t="s">
        <v>2983</v>
      </c>
      <c r="BU4256" s="97" t="s">
        <v>1480</v>
      </c>
      <c r="BV4256" s="97" t="s">
        <v>940</v>
      </c>
      <c r="BW4256" s="97" t="s">
        <v>2983</v>
      </c>
    </row>
    <row r="4257" spans="51:75" x14ac:dyDescent="0.3">
      <c r="AY4257" s="124" t="e">
        <f>VLOOKUP(C4257,#REF!, 2,FALSE)</f>
        <v>#REF!</v>
      </c>
      <c r="BM4257" s="97" t="s">
        <v>1481</v>
      </c>
      <c r="BN4257" s="97" t="s">
        <v>1496</v>
      </c>
      <c r="BO4257" s="97" t="s">
        <v>2983</v>
      </c>
      <c r="BU4257" s="97" t="s">
        <v>1481</v>
      </c>
      <c r="BV4257" s="97" t="s">
        <v>1496</v>
      </c>
      <c r="BW4257" s="97" t="s">
        <v>2983</v>
      </c>
    </row>
    <row r="4258" spans="51:75" x14ac:dyDescent="0.3">
      <c r="AY4258" s="124" t="e">
        <f>VLOOKUP(C4258,#REF!, 2,FALSE)</f>
        <v>#REF!</v>
      </c>
      <c r="BM4258" s="97" t="s">
        <v>8700</v>
      </c>
      <c r="BN4258" s="97" t="s">
        <v>1496</v>
      </c>
      <c r="BO4258" s="97" t="s">
        <v>2983</v>
      </c>
      <c r="BU4258" s="97" t="s">
        <v>8700</v>
      </c>
      <c r="BV4258" s="97" t="s">
        <v>1496</v>
      </c>
      <c r="BW4258" s="97" t="s">
        <v>2983</v>
      </c>
    </row>
    <row r="4259" spans="51:75" x14ac:dyDescent="0.3">
      <c r="AY4259" s="124" t="e">
        <f>VLOOKUP(C4259,#REF!, 2,FALSE)</f>
        <v>#REF!</v>
      </c>
      <c r="BM4259" s="97" t="s">
        <v>1482</v>
      </c>
      <c r="BN4259" s="97" t="s">
        <v>2983</v>
      </c>
      <c r="BO4259" s="97" t="s">
        <v>2983</v>
      </c>
      <c r="BU4259" s="97" t="s">
        <v>1482</v>
      </c>
      <c r="BV4259" s="97" t="s">
        <v>2983</v>
      </c>
      <c r="BW4259" s="97" t="s">
        <v>2983</v>
      </c>
    </row>
    <row r="4260" spans="51:75" x14ac:dyDescent="0.3">
      <c r="AY4260" s="124" t="e">
        <f>VLOOKUP(C4260,#REF!, 2,FALSE)</f>
        <v>#REF!</v>
      </c>
      <c r="BM4260" s="97" t="s">
        <v>1483</v>
      </c>
      <c r="BN4260" s="97" t="s">
        <v>661</v>
      </c>
      <c r="BO4260" s="97" t="s">
        <v>2983</v>
      </c>
      <c r="BU4260" s="97" t="s">
        <v>1483</v>
      </c>
      <c r="BV4260" s="97" t="s">
        <v>661</v>
      </c>
      <c r="BW4260" s="97" t="s">
        <v>2983</v>
      </c>
    </row>
    <row r="4261" spans="51:75" x14ac:dyDescent="0.3">
      <c r="AY4261" s="124" t="e">
        <f>VLOOKUP(C4261,#REF!, 2,FALSE)</f>
        <v>#REF!</v>
      </c>
      <c r="BM4261" s="97" t="s">
        <v>8701</v>
      </c>
      <c r="BN4261" s="97" t="s">
        <v>614</v>
      </c>
      <c r="BO4261" s="97" t="s">
        <v>2983</v>
      </c>
      <c r="BU4261" s="97" t="s">
        <v>8701</v>
      </c>
      <c r="BV4261" s="97" t="s">
        <v>614</v>
      </c>
      <c r="BW4261" s="97" t="s">
        <v>2983</v>
      </c>
    </row>
    <row r="4262" spans="51:75" x14ac:dyDescent="0.3">
      <c r="AY4262" s="124" t="e">
        <f>VLOOKUP(C4262,#REF!, 2,FALSE)</f>
        <v>#REF!</v>
      </c>
      <c r="BM4262" s="97" t="s">
        <v>1484</v>
      </c>
      <c r="BN4262" s="97" t="s">
        <v>2983</v>
      </c>
      <c r="BO4262" s="97" t="s">
        <v>2983</v>
      </c>
      <c r="BU4262" s="97" t="s">
        <v>1484</v>
      </c>
      <c r="BV4262" s="97" t="s">
        <v>2983</v>
      </c>
      <c r="BW4262" s="97" t="s">
        <v>2983</v>
      </c>
    </row>
    <row r="4263" spans="51:75" x14ac:dyDescent="0.3">
      <c r="AY4263" s="124" t="e">
        <f>VLOOKUP(C4263,#REF!, 2,FALSE)</f>
        <v>#REF!</v>
      </c>
      <c r="BM4263" s="97" t="s">
        <v>1485</v>
      </c>
      <c r="BN4263" s="97" t="s">
        <v>923</v>
      </c>
      <c r="BO4263" s="97" t="s">
        <v>2983</v>
      </c>
      <c r="BU4263" s="97" t="s">
        <v>1485</v>
      </c>
      <c r="BV4263" s="97" t="s">
        <v>923</v>
      </c>
      <c r="BW4263" s="97" t="s">
        <v>2983</v>
      </c>
    </row>
    <row r="4264" spans="51:75" x14ac:dyDescent="0.3">
      <c r="AY4264" s="124" t="e">
        <f>VLOOKUP(C4264,#REF!, 2,FALSE)</f>
        <v>#REF!</v>
      </c>
      <c r="BM4264" s="97" t="s">
        <v>1486</v>
      </c>
      <c r="BN4264" s="97" t="s">
        <v>621</v>
      </c>
      <c r="BO4264" s="97" t="s">
        <v>2983</v>
      </c>
      <c r="BU4264" s="97" t="s">
        <v>1486</v>
      </c>
      <c r="BV4264" s="97" t="s">
        <v>621</v>
      </c>
      <c r="BW4264" s="97" t="s">
        <v>2983</v>
      </c>
    </row>
    <row r="4265" spans="51:75" x14ac:dyDescent="0.3">
      <c r="AY4265" s="124" t="e">
        <f>VLOOKUP(C4265,#REF!, 2,FALSE)</f>
        <v>#REF!</v>
      </c>
      <c r="BM4265" s="97" t="s">
        <v>8702</v>
      </c>
      <c r="BN4265" s="97" t="s">
        <v>928</v>
      </c>
      <c r="BO4265" s="97" t="s">
        <v>8703</v>
      </c>
      <c r="BU4265" s="97" t="s">
        <v>8702</v>
      </c>
      <c r="BV4265" s="97" t="s">
        <v>928</v>
      </c>
      <c r="BW4265" s="97" t="s">
        <v>8703</v>
      </c>
    </row>
    <row r="4266" spans="51:75" x14ac:dyDescent="0.3">
      <c r="AY4266" s="124" t="e">
        <f>VLOOKUP(C4266,#REF!, 2,FALSE)</f>
        <v>#REF!</v>
      </c>
      <c r="BM4266" s="97" t="s">
        <v>8704</v>
      </c>
      <c r="BN4266" s="97" t="s">
        <v>923</v>
      </c>
      <c r="BO4266" s="97" t="s">
        <v>2983</v>
      </c>
      <c r="BU4266" s="97" t="s">
        <v>8704</v>
      </c>
      <c r="BV4266" s="97" t="s">
        <v>923</v>
      </c>
      <c r="BW4266" s="97" t="s">
        <v>2983</v>
      </c>
    </row>
    <row r="4267" spans="51:75" x14ac:dyDescent="0.3">
      <c r="AY4267" s="124" t="e">
        <f>VLOOKUP(C4267,#REF!, 2,FALSE)</f>
        <v>#REF!</v>
      </c>
      <c r="BM4267" s="97" t="s">
        <v>8706</v>
      </c>
      <c r="BN4267" s="97" t="s">
        <v>16968</v>
      </c>
      <c r="BO4267" s="97" t="s">
        <v>2983</v>
      </c>
      <c r="BU4267" s="97" t="s">
        <v>8706</v>
      </c>
      <c r="BV4267" s="97" t="s">
        <v>16968</v>
      </c>
      <c r="BW4267" s="97" t="s">
        <v>2983</v>
      </c>
    </row>
    <row r="4268" spans="51:75" x14ac:dyDescent="0.3">
      <c r="AY4268" s="124" t="e">
        <f>VLOOKUP(C4268,#REF!, 2,FALSE)</f>
        <v>#REF!</v>
      </c>
      <c r="BM4268" s="97" t="s">
        <v>8707</v>
      </c>
      <c r="BN4268" s="97" t="s">
        <v>16968</v>
      </c>
      <c r="BO4268" s="97" t="s">
        <v>2983</v>
      </c>
      <c r="BU4268" s="97" t="s">
        <v>8707</v>
      </c>
      <c r="BV4268" s="97" t="s">
        <v>16968</v>
      </c>
      <c r="BW4268" s="97" t="s">
        <v>2983</v>
      </c>
    </row>
    <row r="4269" spans="51:75" x14ac:dyDescent="0.3">
      <c r="AY4269" s="124" t="e">
        <f>VLOOKUP(C4269,#REF!, 2,FALSE)</f>
        <v>#REF!</v>
      </c>
      <c r="BM4269" s="97" t="s">
        <v>481</v>
      </c>
      <c r="BN4269" s="97" t="s">
        <v>16968</v>
      </c>
      <c r="BO4269" s="97" t="s">
        <v>2983</v>
      </c>
      <c r="BU4269" s="97" t="s">
        <v>481</v>
      </c>
      <c r="BV4269" s="97" t="s">
        <v>16968</v>
      </c>
      <c r="BW4269" s="97" t="s">
        <v>2983</v>
      </c>
    </row>
    <row r="4270" spans="51:75" x14ac:dyDescent="0.3">
      <c r="AY4270" s="124" t="e">
        <f>VLOOKUP(C4270,#REF!, 2,FALSE)</f>
        <v>#REF!</v>
      </c>
      <c r="BM4270" s="97" t="s">
        <v>8708</v>
      </c>
      <c r="BN4270" s="97" t="s">
        <v>3237</v>
      </c>
      <c r="BO4270" s="97" t="s">
        <v>2983</v>
      </c>
      <c r="BU4270" s="97" t="s">
        <v>8708</v>
      </c>
      <c r="BV4270" s="97" t="s">
        <v>3237</v>
      </c>
      <c r="BW4270" s="97" t="s">
        <v>2983</v>
      </c>
    </row>
    <row r="4271" spans="51:75" x14ac:dyDescent="0.3">
      <c r="AY4271" s="124" t="e">
        <f>VLOOKUP(C4271,#REF!, 2,FALSE)</f>
        <v>#REF!</v>
      </c>
      <c r="BM4271" s="97" t="s">
        <v>1487</v>
      </c>
      <c r="BN4271" s="97" t="s">
        <v>16968</v>
      </c>
      <c r="BO4271" s="97" t="s">
        <v>2983</v>
      </c>
      <c r="BU4271" s="97" t="s">
        <v>1487</v>
      </c>
      <c r="BV4271" s="97" t="s">
        <v>16968</v>
      </c>
      <c r="BW4271" s="97" t="s">
        <v>2983</v>
      </c>
    </row>
    <row r="4272" spans="51:75" x14ac:dyDescent="0.3">
      <c r="AY4272" s="124" t="e">
        <f>VLOOKUP(C4272,#REF!, 2,FALSE)</f>
        <v>#REF!</v>
      </c>
      <c r="BM4272" s="97" t="s">
        <v>489</v>
      </c>
      <c r="BN4272" s="97" t="s">
        <v>639</v>
      </c>
      <c r="BO4272" s="97" t="s">
        <v>2983</v>
      </c>
      <c r="BU4272" s="97" t="s">
        <v>489</v>
      </c>
      <c r="BV4272" s="97" t="s">
        <v>639</v>
      </c>
      <c r="BW4272" s="97" t="s">
        <v>2983</v>
      </c>
    </row>
    <row r="4273" spans="51:75" x14ac:dyDescent="0.3">
      <c r="AY4273" s="124" t="e">
        <f>VLOOKUP(C4273,#REF!, 2,FALSE)</f>
        <v>#REF!</v>
      </c>
      <c r="BM4273" s="97" t="s">
        <v>8709</v>
      </c>
      <c r="BN4273" s="97" t="s">
        <v>16968</v>
      </c>
      <c r="BO4273" s="97" t="s">
        <v>2983</v>
      </c>
      <c r="BU4273" s="97" t="s">
        <v>8709</v>
      </c>
      <c r="BV4273" s="97" t="s">
        <v>16968</v>
      </c>
      <c r="BW4273" s="97" t="s">
        <v>2983</v>
      </c>
    </row>
    <row r="4274" spans="51:75" x14ac:dyDescent="0.3">
      <c r="AY4274" s="124" t="e">
        <f>VLOOKUP(C4274,#REF!, 2,FALSE)</f>
        <v>#REF!</v>
      </c>
      <c r="BM4274" s="97" t="s">
        <v>8710</v>
      </c>
      <c r="BN4274" s="97" t="s">
        <v>16968</v>
      </c>
      <c r="BO4274" s="97" t="s">
        <v>2983</v>
      </c>
      <c r="BU4274" s="97" t="s">
        <v>8710</v>
      </c>
      <c r="BV4274" s="97" t="s">
        <v>16968</v>
      </c>
      <c r="BW4274" s="97" t="s">
        <v>2983</v>
      </c>
    </row>
    <row r="4275" spans="51:75" x14ac:dyDescent="0.3">
      <c r="AY4275" s="124" t="e">
        <f>VLOOKUP(C4275,#REF!, 2,FALSE)</f>
        <v>#REF!</v>
      </c>
      <c r="BM4275" s="97" t="s">
        <v>470</v>
      </c>
      <c r="BN4275" s="97" t="s">
        <v>16968</v>
      </c>
      <c r="BO4275" s="97" t="s">
        <v>2983</v>
      </c>
      <c r="BU4275" s="97" t="s">
        <v>470</v>
      </c>
      <c r="BV4275" s="97" t="s">
        <v>16968</v>
      </c>
      <c r="BW4275" s="97" t="s">
        <v>2983</v>
      </c>
    </row>
    <row r="4276" spans="51:75" x14ac:dyDescent="0.3">
      <c r="AY4276" s="124" t="e">
        <f>VLOOKUP(C4276,#REF!, 2,FALSE)</f>
        <v>#REF!</v>
      </c>
      <c r="BM4276" s="97" t="s">
        <v>1488</v>
      </c>
      <c r="BN4276" s="97" t="s">
        <v>16968</v>
      </c>
      <c r="BO4276" s="97" t="s">
        <v>2983</v>
      </c>
      <c r="BU4276" s="97" t="s">
        <v>1488</v>
      </c>
      <c r="BV4276" s="97" t="s">
        <v>16968</v>
      </c>
      <c r="BW4276" s="97" t="s">
        <v>2983</v>
      </c>
    </row>
    <row r="4277" spans="51:75" x14ac:dyDescent="0.3">
      <c r="AY4277" s="124" t="e">
        <f>VLOOKUP(C4277,#REF!, 2,FALSE)</f>
        <v>#REF!</v>
      </c>
      <c r="BM4277" s="97" t="s">
        <v>1503</v>
      </c>
      <c r="BN4277" s="97" t="s">
        <v>16968</v>
      </c>
      <c r="BO4277" s="97" t="s">
        <v>2983</v>
      </c>
      <c r="BU4277" s="97" t="s">
        <v>1503</v>
      </c>
      <c r="BV4277" s="97" t="s">
        <v>16968</v>
      </c>
      <c r="BW4277" s="97" t="s">
        <v>2983</v>
      </c>
    </row>
    <row r="4278" spans="51:75" x14ac:dyDescent="0.3">
      <c r="AY4278" s="124" t="e">
        <f>VLOOKUP(C4278,#REF!, 2,FALSE)</f>
        <v>#REF!</v>
      </c>
      <c r="BM4278" s="97" t="s">
        <v>1504</v>
      </c>
      <c r="BN4278" s="97" t="s">
        <v>16968</v>
      </c>
      <c r="BO4278" s="97" t="s">
        <v>2983</v>
      </c>
      <c r="BU4278" s="97" t="s">
        <v>1504</v>
      </c>
      <c r="BV4278" s="97" t="s">
        <v>16968</v>
      </c>
      <c r="BW4278" s="97" t="s">
        <v>2983</v>
      </c>
    </row>
    <row r="4279" spans="51:75" x14ac:dyDescent="0.3">
      <c r="AY4279" s="124" t="e">
        <f>VLOOKUP(C4279,#REF!, 2,FALSE)</f>
        <v>#REF!</v>
      </c>
      <c r="BM4279" s="97" t="s">
        <v>1505</v>
      </c>
      <c r="BN4279" s="97" t="s">
        <v>16968</v>
      </c>
      <c r="BO4279" s="97" t="s">
        <v>2983</v>
      </c>
      <c r="BU4279" s="97" t="s">
        <v>1505</v>
      </c>
      <c r="BV4279" s="97" t="s">
        <v>16968</v>
      </c>
      <c r="BW4279" s="97" t="s">
        <v>2983</v>
      </c>
    </row>
    <row r="4280" spans="51:75" x14ac:dyDescent="0.3">
      <c r="AY4280" s="124" t="e">
        <f>VLOOKUP(C4280,#REF!, 2,FALSE)</f>
        <v>#REF!</v>
      </c>
      <c r="BM4280" s="97" t="s">
        <v>8712</v>
      </c>
      <c r="BN4280" s="97" t="s">
        <v>16968</v>
      </c>
      <c r="BO4280" s="97" t="s">
        <v>2983</v>
      </c>
      <c r="BU4280" s="97" t="s">
        <v>8712</v>
      </c>
      <c r="BV4280" s="97" t="s">
        <v>16968</v>
      </c>
      <c r="BW4280" s="97" t="s">
        <v>2983</v>
      </c>
    </row>
    <row r="4281" spans="51:75" x14ac:dyDescent="0.3">
      <c r="AY4281" s="124" t="e">
        <f>VLOOKUP(C4281,#REF!, 2,FALSE)</f>
        <v>#REF!</v>
      </c>
      <c r="BM4281" s="97" t="s">
        <v>1506</v>
      </c>
      <c r="BN4281" s="97" t="s">
        <v>639</v>
      </c>
      <c r="BO4281" s="97" t="s">
        <v>2983</v>
      </c>
      <c r="BU4281" s="97" t="s">
        <v>1506</v>
      </c>
      <c r="BV4281" s="97" t="s">
        <v>639</v>
      </c>
      <c r="BW4281" s="97" t="s">
        <v>2983</v>
      </c>
    </row>
    <row r="4282" spans="51:75" x14ac:dyDescent="0.3">
      <c r="AY4282" s="124" t="e">
        <f>VLOOKUP(C4282,#REF!, 2,FALSE)</f>
        <v>#REF!</v>
      </c>
      <c r="BM4282" s="97" t="s">
        <v>8713</v>
      </c>
      <c r="BN4282" s="97" t="s">
        <v>16968</v>
      </c>
      <c r="BO4282" s="97" t="s">
        <v>2983</v>
      </c>
      <c r="BU4282" s="97" t="s">
        <v>8713</v>
      </c>
      <c r="BV4282" s="97" t="s">
        <v>16968</v>
      </c>
      <c r="BW4282" s="97" t="s">
        <v>2983</v>
      </c>
    </row>
    <row r="4283" spans="51:75" x14ac:dyDescent="0.3">
      <c r="AY4283" s="124" t="e">
        <f>VLOOKUP(C4283,#REF!, 2,FALSE)</f>
        <v>#REF!</v>
      </c>
      <c r="BM4283" s="97" t="s">
        <v>8714</v>
      </c>
      <c r="BN4283" s="97" t="s">
        <v>3003</v>
      </c>
      <c r="BO4283" s="97" t="s">
        <v>2983</v>
      </c>
      <c r="BU4283" s="97" t="s">
        <v>8714</v>
      </c>
      <c r="BV4283" s="97" t="s">
        <v>3003</v>
      </c>
      <c r="BW4283" s="97" t="s">
        <v>2983</v>
      </c>
    </row>
    <row r="4284" spans="51:75" x14ac:dyDescent="0.3">
      <c r="AY4284" s="124" t="e">
        <f>VLOOKUP(C4284,#REF!, 2,FALSE)</f>
        <v>#REF!</v>
      </c>
      <c r="BM4284" s="97" t="s">
        <v>8715</v>
      </c>
      <c r="BN4284" s="97" t="s">
        <v>16968</v>
      </c>
      <c r="BO4284" s="97" t="s">
        <v>2983</v>
      </c>
      <c r="BU4284" s="97" t="s">
        <v>8715</v>
      </c>
      <c r="BV4284" s="97" t="s">
        <v>16968</v>
      </c>
      <c r="BW4284" s="97" t="s">
        <v>2983</v>
      </c>
    </row>
    <row r="4285" spans="51:75" x14ac:dyDescent="0.3">
      <c r="AY4285" s="124" t="e">
        <f>VLOOKUP(C4285,#REF!, 2,FALSE)</f>
        <v>#REF!</v>
      </c>
      <c r="BM4285" s="97" t="s">
        <v>8717</v>
      </c>
      <c r="BN4285" s="97" t="s">
        <v>16968</v>
      </c>
      <c r="BO4285" s="97" t="s">
        <v>2983</v>
      </c>
      <c r="BU4285" s="97" t="s">
        <v>8717</v>
      </c>
      <c r="BV4285" s="97" t="s">
        <v>16968</v>
      </c>
      <c r="BW4285" s="97" t="s">
        <v>2983</v>
      </c>
    </row>
    <row r="4286" spans="51:75" x14ac:dyDescent="0.3">
      <c r="AY4286" s="124" t="e">
        <f>VLOOKUP(C4286,#REF!, 2,FALSE)</f>
        <v>#REF!</v>
      </c>
      <c r="BM4286" s="97" t="s">
        <v>1509</v>
      </c>
      <c r="BN4286" s="97" t="s">
        <v>1445</v>
      </c>
      <c r="BO4286" s="97" t="s">
        <v>2983</v>
      </c>
      <c r="BU4286" s="97" t="s">
        <v>1509</v>
      </c>
      <c r="BV4286" s="97" t="s">
        <v>1445</v>
      </c>
      <c r="BW4286" s="97" t="s">
        <v>2983</v>
      </c>
    </row>
    <row r="4287" spans="51:75" x14ac:dyDescent="0.3">
      <c r="AY4287" s="124" t="e">
        <f>VLOOKUP(C4287,#REF!, 2,FALSE)</f>
        <v>#REF!</v>
      </c>
      <c r="BM4287" s="97" t="s">
        <v>8718</v>
      </c>
      <c r="BN4287" s="97" t="s">
        <v>1445</v>
      </c>
      <c r="BO4287" s="97" t="s">
        <v>2983</v>
      </c>
      <c r="BU4287" s="97" t="s">
        <v>8718</v>
      </c>
      <c r="BV4287" s="97" t="s">
        <v>1445</v>
      </c>
      <c r="BW4287" s="97" t="s">
        <v>2983</v>
      </c>
    </row>
    <row r="4288" spans="51:75" x14ac:dyDescent="0.3">
      <c r="AY4288" s="124" t="e">
        <f>VLOOKUP(C4288,#REF!, 2,FALSE)</f>
        <v>#REF!</v>
      </c>
      <c r="BM4288" s="97" t="s">
        <v>8719</v>
      </c>
      <c r="BN4288" s="97" t="s">
        <v>797</v>
      </c>
      <c r="BO4288" s="97" t="s">
        <v>2983</v>
      </c>
      <c r="BU4288" s="97" t="s">
        <v>8719</v>
      </c>
      <c r="BV4288" s="97" t="s">
        <v>797</v>
      </c>
      <c r="BW4288" s="97" t="s">
        <v>2983</v>
      </c>
    </row>
    <row r="4289" spans="51:75" x14ac:dyDescent="0.3">
      <c r="AY4289" s="124" t="e">
        <f>VLOOKUP(C4289,#REF!, 2,FALSE)</f>
        <v>#REF!</v>
      </c>
      <c r="BM4289" s="97" t="s">
        <v>8721</v>
      </c>
      <c r="BN4289" s="97" t="s">
        <v>2983</v>
      </c>
      <c r="BO4289" s="97" t="s">
        <v>2983</v>
      </c>
      <c r="BU4289" s="97" t="s">
        <v>8721</v>
      </c>
      <c r="BV4289" s="97" t="s">
        <v>2983</v>
      </c>
      <c r="BW4289" s="97" t="s">
        <v>2983</v>
      </c>
    </row>
    <row r="4290" spans="51:75" x14ac:dyDescent="0.3">
      <c r="AY4290" s="124" t="e">
        <f>VLOOKUP(C4290,#REF!, 2,FALSE)</f>
        <v>#REF!</v>
      </c>
      <c r="BM4290" s="97" t="s">
        <v>8723</v>
      </c>
      <c r="BN4290" s="97" t="s">
        <v>2983</v>
      </c>
      <c r="BO4290" s="97" t="s">
        <v>2983</v>
      </c>
      <c r="BU4290" s="97" t="s">
        <v>8723</v>
      </c>
      <c r="BV4290" s="97" t="s">
        <v>2983</v>
      </c>
      <c r="BW4290" s="97" t="s">
        <v>2983</v>
      </c>
    </row>
    <row r="4291" spans="51:75" x14ac:dyDescent="0.3">
      <c r="AY4291" s="124" t="e">
        <f>VLOOKUP(C4291,#REF!, 2,FALSE)</f>
        <v>#REF!</v>
      </c>
      <c r="BM4291" s="97" t="s">
        <v>8724</v>
      </c>
      <c r="BN4291" s="97" t="s">
        <v>2983</v>
      </c>
      <c r="BO4291" s="97" t="s">
        <v>2983</v>
      </c>
      <c r="BU4291" s="97" t="s">
        <v>8724</v>
      </c>
      <c r="BV4291" s="97" t="s">
        <v>2983</v>
      </c>
      <c r="BW4291" s="97" t="s">
        <v>2983</v>
      </c>
    </row>
    <row r="4292" spans="51:75" x14ac:dyDescent="0.3">
      <c r="AY4292" s="124" t="e">
        <f>VLOOKUP(C4292,#REF!, 2,FALSE)</f>
        <v>#REF!</v>
      </c>
      <c r="BM4292" s="97" t="s">
        <v>8725</v>
      </c>
      <c r="BN4292" s="97" t="s">
        <v>16968</v>
      </c>
      <c r="BO4292" s="97" t="s">
        <v>2983</v>
      </c>
      <c r="BU4292" s="97" t="s">
        <v>8725</v>
      </c>
      <c r="BV4292" s="97" t="s">
        <v>16968</v>
      </c>
      <c r="BW4292" s="97" t="s">
        <v>2983</v>
      </c>
    </row>
    <row r="4293" spans="51:75" x14ac:dyDescent="0.3">
      <c r="AY4293" s="124" t="e">
        <f>VLOOKUP(C4293,#REF!, 2,FALSE)</f>
        <v>#REF!</v>
      </c>
      <c r="BM4293" s="97" t="s">
        <v>8726</v>
      </c>
      <c r="BN4293" s="97" t="s">
        <v>2983</v>
      </c>
      <c r="BO4293" s="97" t="s">
        <v>2983</v>
      </c>
      <c r="BU4293" s="97" t="s">
        <v>8726</v>
      </c>
      <c r="BV4293" s="97" t="s">
        <v>2983</v>
      </c>
      <c r="BW4293" s="97" t="s">
        <v>2983</v>
      </c>
    </row>
    <row r="4294" spans="51:75" x14ac:dyDescent="0.3">
      <c r="AY4294" s="124" t="e">
        <f>VLOOKUP(C4294,#REF!, 2,FALSE)</f>
        <v>#REF!</v>
      </c>
      <c r="BM4294" s="97" t="s">
        <v>8728</v>
      </c>
      <c r="BN4294" s="97" t="s">
        <v>1013</v>
      </c>
      <c r="BO4294" s="97" t="s">
        <v>2983</v>
      </c>
      <c r="BU4294" s="97" t="s">
        <v>8728</v>
      </c>
      <c r="BV4294" s="97" t="s">
        <v>1013</v>
      </c>
      <c r="BW4294" s="97" t="s">
        <v>2983</v>
      </c>
    </row>
    <row r="4295" spans="51:75" x14ac:dyDescent="0.3">
      <c r="AY4295" s="124" t="e">
        <f>VLOOKUP(C4295,#REF!, 2,FALSE)</f>
        <v>#REF!</v>
      </c>
      <c r="BM4295" s="97" t="s">
        <v>8729</v>
      </c>
      <c r="BN4295" s="97" t="s">
        <v>16968</v>
      </c>
      <c r="BO4295" s="97" t="s">
        <v>2983</v>
      </c>
      <c r="BU4295" s="97" t="s">
        <v>8729</v>
      </c>
      <c r="BV4295" s="97" t="s">
        <v>16968</v>
      </c>
      <c r="BW4295" s="97" t="s">
        <v>2983</v>
      </c>
    </row>
    <row r="4296" spans="51:75" x14ac:dyDescent="0.3">
      <c r="AY4296" s="124" t="e">
        <f>VLOOKUP(C4296,#REF!, 2,FALSE)</f>
        <v>#REF!</v>
      </c>
      <c r="BM4296" s="97" t="s">
        <v>8730</v>
      </c>
      <c r="BN4296" s="97" t="s">
        <v>1267</v>
      </c>
      <c r="BO4296" s="97" t="s">
        <v>8731</v>
      </c>
      <c r="BU4296" s="97" t="s">
        <v>8730</v>
      </c>
      <c r="BV4296" s="97" t="s">
        <v>1267</v>
      </c>
      <c r="BW4296" s="97" t="s">
        <v>8731</v>
      </c>
    </row>
    <row r="4297" spans="51:75" x14ac:dyDescent="0.3">
      <c r="AY4297" s="124" t="e">
        <f>VLOOKUP(C4297,#REF!, 2,FALSE)</f>
        <v>#REF!</v>
      </c>
      <c r="BM4297" s="97" t="s">
        <v>8732</v>
      </c>
      <c r="BN4297" s="97" t="s">
        <v>16968</v>
      </c>
      <c r="BO4297" s="97" t="s">
        <v>2983</v>
      </c>
      <c r="BU4297" s="97" t="s">
        <v>8732</v>
      </c>
      <c r="BV4297" s="97" t="s">
        <v>16968</v>
      </c>
      <c r="BW4297" s="97" t="s">
        <v>2983</v>
      </c>
    </row>
    <row r="4298" spans="51:75" x14ac:dyDescent="0.3">
      <c r="AY4298" s="124" t="e">
        <f>VLOOKUP(C4298,#REF!, 2,FALSE)</f>
        <v>#REF!</v>
      </c>
      <c r="BM4298" s="97" t="s">
        <v>8733</v>
      </c>
      <c r="BN4298" s="97" t="s">
        <v>791</v>
      </c>
      <c r="BO4298" s="97" t="s">
        <v>8734</v>
      </c>
      <c r="BU4298" s="97" t="s">
        <v>8733</v>
      </c>
      <c r="BV4298" s="97" t="s">
        <v>791</v>
      </c>
      <c r="BW4298" s="97" t="s">
        <v>8734</v>
      </c>
    </row>
    <row r="4299" spans="51:75" x14ac:dyDescent="0.3">
      <c r="AY4299" s="124" t="e">
        <f>VLOOKUP(C4299,#REF!, 2,FALSE)</f>
        <v>#REF!</v>
      </c>
      <c r="BM4299" s="97" t="s">
        <v>8735</v>
      </c>
      <c r="BN4299" s="97" t="s">
        <v>16968</v>
      </c>
      <c r="BO4299" s="97" t="s">
        <v>2983</v>
      </c>
      <c r="BU4299" s="97" t="s">
        <v>8735</v>
      </c>
      <c r="BV4299" s="97" t="s">
        <v>16968</v>
      </c>
      <c r="BW4299" s="97" t="s">
        <v>2983</v>
      </c>
    </row>
    <row r="4300" spans="51:75" x14ac:dyDescent="0.3">
      <c r="AY4300" s="124" t="e">
        <f>VLOOKUP(C4300,#REF!, 2,FALSE)</f>
        <v>#REF!</v>
      </c>
      <c r="BM4300" s="97" t="s">
        <v>8737</v>
      </c>
      <c r="BN4300" s="97" t="s">
        <v>16968</v>
      </c>
      <c r="BO4300" s="97" t="s">
        <v>2983</v>
      </c>
      <c r="BU4300" s="97" t="s">
        <v>8737</v>
      </c>
      <c r="BV4300" s="97" t="s">
        <v>16968</v>
      </c>
      <c r="BW4300" s="97" t="s">
        <v>2983</v>
      </c>
    </row>
    <row r="4301" spans="51:75" x14ac:dyDescent="0.3">
      <c r="AY4301" s="124" t="e">
        <f>VLOOKUP(C4301,#REF!, 2,FALSE)</f>
        <v>#REF!</v>
      </c>
      <c r="BM4301" s="97" t="s">
        <v>490</v>
      </c>
      <c r="BN4301" s="97" t="s">
        <v>2983</v>
      </c>
      <c r="BO4301" s="97" t="s">
        <v>2983</v>
      </c>
      <c r="BU4301" s="97" t="s">
        <v>490</v>
      </c>
      <c r="BV4301" s="97" t="s">
        <v>2983</v>
      </c>
      <c r="BW4301" s="97" t="s">
        <v>2983</v>
      </c>
    </row>
    <row r="4302" spans="51:75" x14ac:dyDescent="0.3">
      <c r="AY4302" s="124" t="e">
        <f>VLOOKUP(C4302,#REF!, 2,FALSE)</f>
        <v>#REF!</v>
      </c>
      <c r="BM4302" s="97" t="s">
        <v>454</v>
      </c>
      <c r="BN4302" s="97" t="s">
        <v>2983</v>
      </c>
      <c r="BO4302" s="97" t="s">
        <v>2983</v>
      </c>
      <c r="BU4302" s="97" t="s">
        <v>454</v>
      </c>
      <c r="BV4302" s="97" t="s">
        <v>2983</v>
      </c>
      <c r="BW4302" s="97" t="s">
        <v>2983</v>
      </c>
    </row>
    <row r="4303" spans="51:75" x14ac:dyDescent="0.3">
      <c r="AY4303" s="124" t="e">
        <f>VLOOKUP(C4303,#REF!, 2,FALSE)</f>
        <v>#REF!</v>
      </c>
      <c r="BM4303" s="97" t="s">
        <v>1510</v>
      </c>
      <c r="BN4303" s="97" t="s">
        <v>3237</v>
      </c>
      <c r="BO4303" s="97" t="s">
        <v>2983</v>
      </c>
      <c r="BU4303" s="97" t="s">
        <v>1510</v>
      </c>
      <c r="BV4303" s="97" t="s">
        <v>3237</v>
      </c>
      <c r="BW4303" s="97" t="s">
        <v>2983</v>
      </c>
    </row>
    <row r="4304" spans="51:75" x14ac:dyDescent="0.3">
      <c r="AY4304" s="124" t="e">
        <f>VLOOKUP(C4304,#REF!, 2,FALSE)</f>
        <v>#REF!</v>
      </c>
      <c r="BM4304" s="97" t="s">
        <v>8740</v>
      </c>
      <c r="BN4304" s="97" t="s">
        <v>16968</v>
      </c>
      <c r="BO4304" s="97" t="s">
        <v>2983</v>
      </c>
      <c r="BU4304" s="97" t="s">
        <v>8740</v>
      </c>
      <c r="BV4304" s="97" t="s">
        <v>16968</v>
      </c>
      <c r="BW4304" s="97" t="s">
        <v>2983</v>
      </c>
    </row>
    <row r="4305" spans="51:75" x14ac:dyDescent="0.3">
      <c r="AY4305" s="124" t="e">
        <f>VLOOKUP(C4305,#REF!, 2,FALSE)</f>
        <v>#REF!</v>
      </c>
      <c r="BM4305" s="97" t="s">
        <v>8741</v>
      </c>
      <c r="BN4305" s="97" t="s">
        <v>2983</v>
      </c>
      <c r="BO4305" s="97" t="s">
        <v>2983</v>
      </c>
      <c r="BU4305" s="97" t="s">
        <v>8741</v>
      </c>
      <c r="BV4305" s="97" t="s">
        <v>2983</v>
      </c>
      <c r="BW4305" s="97" t="s">
        <v>2983</v>
      </c>
    </row>
    <row r="4306" spans="51:75" x14ac:dyDescent="0.3">
      <c r="AY4306" s="124" t="e">
        <f>VLOOKUP(C4306,#REF!, 2,FALSE)</f>
        <v>#REF!</v>
      </c>
      <c r="BM4306" s="97" t="s">
        <v>8742</v>
      </c>
      <c r="BN4306" s="97" t="s">
        <v>2983</v>
      </c>
      <c r="BO4306" s="97" t="s">
        <v>2983</v>
      </c>
      <c r="BU4306" s="97" t="s">
        <v>8742</v>
      </c>
      <c r="BV4306" s="97" t="s">
        <v>2983</v>
      </c>
      <c r="BW4306" s="97" t="s">
        <v>2983</v>
      </c>
    </row>
    <row r="4307" spans="51:75" x14ac:dyDescent="0.3">
      <c r="AY4307" s="124" t="e">
        <f>VLOOKUP(C4307,#REF!, 2,FALSE)</f>
        <v>#REF!</v>
      </c>
      <c r="BM4307" s="97" t="s">
        <v>8743</v>
      </c>
      <c r="BN4307" s="97" t="s">
        <v>2983</v>
      </c>
      <c r="BO4307" s="97" t="s">
        <v>2983</v>
      </c>
      <c r="BU4307" s="97" t="s">
        <v>8743</v>
      </c>
      <c r="BV4307" s="97" t="s">
        <v>2983</v>
      </c>
      <c r="BW4307" s="97" t="s">
        <v>2983</v>
      </c>
    </row>
    <row r="4308" spans="51:75" x14ac:dyDescent="0.3">
      <c r="AY4308" s="124" t="e">
        <f>VLOOKUP(C4308,#REF!, 2,FALSE)</f>
        <v>#REF!</v>
      </c>
      <c r="BM4308" s="97" t="s">
        <v>8744</v>
      </c>
      <c r="BN4308" s="97" t="s">
        <v>2983</v>
      </c>
      <c r="BO4308" s="97" t="s">
        <v>2983</v>
      </c>
      <c r="BU4308" s="97" t="s">
        <v>8744</v>
      </c>
      <c r="BV4308" s="97" t="s">
        <v>2983</v>
      </c>
      <c r="BW4308" s="97" t="s">
        <v>2983</v>
      </c>
    </row>
    <row r="4309" spans="51:75" x14ac:dyDescent="0.3">
      <c r="AY4309" s="124" t="e">
        <f>VLOOKUP(C4309,#REF!, 2,FALSE)</f>
        <v>#REF!</v>
      </c>
      <c r="BM4309" s="97" t="s">
        <v>8745</v>
      </c>
      <c r="BN4309" s="97" t="s">
        <v>3237</v>
      </c>
      <c r="BO4309" s="97" t="s">
        <v>2174</v>
      </c>
      <c r="BU4309" s="97" t="s">
        <v>8745</v>
      </c>
      <c r="BV4309" s="97" t="s">
        <v>3237</v>
      </c>
      <c r="BW4309" s="97" t="s">
        <v>2174</v>
      </c>
    </row>
    <row r="4310" spans="51:75" x14ac:dyDescent="0.3">
      <c r="AY4310" s="124" t="e">
        <f>VLOOKUP(C4310,#REF!, 2,FALSE)</f>
        <v>#REF!</v>
      </c>
      <c r="BM4310" s="97" t="s">
        <v>8746</v>
      </c>
      <c r="BN4310" s="97" t="s">
        <v>731</v>
      </c>
      <c r="BO4310" s="97" t="s">
        <v>2983</v>
      </c>
      <c r="BU4310" s="97" t="s">
        <v>8746</v>
      </c>
      <c r="BV4310" s="97" t="s">
        <v>731</v>
      </c>
      <c r="BW4310" s="97" t="s">
        <v>2983</v>
      </c>
    </row>
    <row r="4311" spans="51:75" x14ac:dyDescent="0.3">
      <c r="AY4311" s="124" t="e">
        <f>VLOOKUP(C4311,#REF!, 2,FALSE)</f>
        <v>#REF!</v>
      </c>
      <c r="BM4311" s="97" t="s">
        <v>1511</v>
      </c>
      <c r="BN4311" s="97" t="s">
        <v>16968</v>
      </c>
      <c r="BO4311" s="97" t="s">
        <v>2983</v>
      </c>
      <c r="BU4311" s="97" t="s">
        <v>1511</v>
      </c>
      <c r="BV4311" s="97" t="s">
        <v>16968</v>
      </c>
      <c r="BW4311" s="97" t="s">
        <v>2983</v>
      </c>
    </row>
    <row r="4312" spans="51:75" x14ac:dyDescent="0.3">
      <c r="AY4312" s="124" t="e">
        <f>VLOOKUP(C4312,#REF!, 2,FALSE)</f>
        <v>#REF!</v>
      </c>
      <c r="BM4312" s="97" t="s">
        <v>8747</v>
      </c>
      <c r="BN4312" s="97" t="s">
        <v>3003</v>
      </c>
      <c r="BO4312" s="97" t="s">
        <v>8748</v>
      </c>
      <c r="BU4312" s="97" t="s">
        <v>8747</v>
      </c>
      <c r="BV4312" s="97" t="s">
        <v>3003</v>
      </c>
      <c r="BW4312" s="97" t="s">
        <v>8748</v>
      </c>
    </row>
    <row r="4313" spans="51:75" x14ac:dyDescent="0.3">
      <c r="AY4313" s="124" t="e">
        <f>VLOOKUP(C4313,#REF!, 2,FALSE)</f>
        <v>#REF!</v>
      </c>
      <c r="BM4313" s="97" t="s">
        <v>8749</v>
      </c>
      <c r="BN4313" s="97" t="s">
        <v>783</v>
      </c>
      <c r="BO4313" s="97" t="s">
        <v>2983</v>
      </c>
      <c r="BU4313" s="97" t="s">
        <v>8749</v>
      </c>
      <c r="BV4313" s="97" t="s">
        <v>783</v>
      </c>
      <c r="BW4313" s="97" t="s">
        <v>2983</v>
      </c>
    </row>
    <row r="4314" spans="51:75" x14ac:dyDescent="0.3">
      <c r="AY4314" s="124" t="e">
        <f>VLOOKUP(C4314,#REF!, 2,FALSE)</f>
        <v>#REF!</v>
      </c>
      <c r="BM4314" s="97" t="s">
        <v>8750</v>
      </c>
      <c r="BN4314" s="97" t="s">
        <v>16968</v>
      </c>
      <c r="BO4314" s="97" t="s">
        <v>2983</v>
      </c>
      <c r="BU4314" s="97" t="s">
        <v>8750</v>
      </c>
      <c r="BV4314" s="97" t="s">
        <v>16968</v>
      </c>
      <c r="BW4314" s="97" t="s">
        <v>2983</v>
      </c>
    </row>
    <row r="4315" spans="51:75" x14ac:dyDescent="0.3">
      <c r="AY4315" s="124" t="e">
        <f>VLOOKUP(C4315,#REF!, 2,FALSE)</f>
        <v>#REF!</v>
      </c>
      <c r="BM4315" s="97" t="s">
        <v>8751</v>
      </c>
      <c r="BN4315" s="97" t="s">
        <v>16968</v>
      </c>
      <c r="BO4315" s="97" t="s">
        <v>2983</v>
      </c>
      <c r="BU4315" s="97" t="s">
        <v>8751</v>
      </c>
      <c r="BV4315" s="97" t="s">
        <v>16968</v>
      </c>
      <c r="BW4315" s="97" t="s">
        <v>2983</v>
      </c>
    </row>
    <row r="4316" spans="51:75" x14ac:dyDescent="0.3">
      <c r="AY4316" s="124" t="e">
        <f>VLOOKUP(C4316,#REF!, 2,FALSE)</f>
        <v>#REF!</v>
      </c>
      <c r="BM4316" s="97" t="s">
        <v>8752</v>
      </c>
      <c r="BN4316" s="97" t="s">
        <v>16968</v>
      </c>
      <c r="BO4316" s="97" t="s">
        <v>2983</v>
      </c>
      <c r="BU4316" s="97" t="s">
        <v>8752</v>
      </c>
      <c r="BV4316" s="97" t="s">
        <v>16968</v>
      </c>
      <c r="BW4316" s="97" t="s">
        <v>2983</v>
      </c>
    </row>
    <row r="4317" spans="51:75" x14ac:dyDescent="0.3">
      <c r="AY4317" s="124" t="e">
        <f>VLOOKUP(C4317,#REF!, 2,FALSE)</f>
        <v>#REF!</v>
      </c>
      <c r="BM4317" s="97" t="s">
        <v>1512</v>
      </c>
      <c r="BN4317" s="97" t="s">
        <v>16968</v>
      </c>
      <c r="BO4317" s="97" t="s">
        <v>2983</v>
      </c>
      <c r="BU4317" s="97" t="s">
        <v>1512</v>
      </c>
      <c r="BV4317" s="97" t="s">
        <v>16968</v>
      </c>
      <c r="BW4317" s="97" t="s">
        <v>2983</v>
      </c>
    </row>
    <row r="4318" spans="51:75" x14ac:dyDescent="0.3">
      <c r="AY4318" s="124" t="e">
        <f>VLOOKUP(C4318,#REF!, 2,FALSE)</f>
        <v>#REF!</v>
      </c>
      <c r="BM4318" s="97" t="s">
        <v>8753</v>
      </c>
      <c r="BN4318" s="97" t="s">
        <v>16968</v>
      </c>
      <c r="BO4318" s="97" t="s">
        <v>2983</v>
      </c>
      <c r="BU4318" s="97" t="s">
        <v>8753</v>
      </c>
      <c r="BV4318" s="97" t="s">
        <v>16968</v>
      </c>
      <c r="BW4318" s="97" t="s">
        <v>2983</v>
      </c>
    </row>
    <row r="4319" spans="51:75" x14ac:dyDescent="0.3">
      <c r="AY4319" s="124" t="e">
        <f>VLOOKUP(C4319,#REF!, 2,FALSE)</f>
        <v>#REF!</v>
      </c>
      <c r="BM4319" s="97" t="s">
        <v>8754</v>
      </c>
      <c r="BN4319" s="97" t="s">
        <v>16968</v>
      </c>
      <c r="BO4319" s="97" t="s">
        <v>2983</v>
      </c>
      <c r="BU4319" s="97" t="s">
        <v>8754</v>
      </c>
      <c r="BV4319" s="97" t="s">
        <v>16968</v>
      </c>
      <c r="BW4319" s="97" t="s">
        <v>2983</v>
      </c>
    </row>
    <row r="4320" spans="51:75" x14ac:dyDescent="0.3">
      <c r="AY4320" s="124" t="e">
        <f>VLOOKUP(C4320,#REF!, 2,FALSE)</f>
        <v>#REF!</v>
      </c>
      <c r="BM4320" s="97" t="s">
        <v>8755</v>
      </c>
      <c r="BN4320" s="97" t="s">
        <v>662</v>
      </c>
      <c r="BO4320" s="97" t="s">
        <v>2983</v>
      </c>
      <c r="BU4320" s="97" t="s">
        <v>8755</v>
      </c>
      <c r="BV4320" s="97" t="s">
        <v>662</v>
      </c>
      <c r="BW4320" s="97" t="s">
        <v>2983</v>
      </c>
    </row>
    <row r="4321" spans="51:75" x14ac:dyDescent="0.3">
      <c r="AY4321" s="124" t="e">
        <f>VLOOKUP(C4321,#REF!, 2,FALSE)</f>
        <v>#REF!</v>
      </c>
      <c r="BM4321" s="97" t="s">
        <v>1513</v>
      </c>
      <c r="BN4321" s="97" t="s">
        <v>16968</v>
      </c>
      <c r="BO4321" s="97" t="s">
        <v>2983</v>
      </c>
      <c r="BU4321" s="97" t="s">
        <v>1513</v>
      </c>
      <c r="BV4321" s="97" t="s">
        <v>16968</v>
      </c>
      <c r="BW4321" s="97" t="s">
        <v>2983</v>
      </c>
    </row>
    <row r="4322" spans="51:75" x14ac:dyDescent="0.3">
      <c r="AY4322" s="124" t="e">
        <f>VLOOKUP(C4322,#REF!, 2,FALSE)</f>
        <v>#REF!</v>
      </c>
      <c r="BM4322" s="97" t="s">
        <v>8758</v>
      </c>
      <c r="BN4322" s="97" t="s">
        <v>16968</v>
      </c>
      <c r="BO4322" s="97" t="s">
        <v>2983</v>
      </c>
      <c r="BU4322" s="97" t="s">
        <v>8758</v>
      </c>
      <c r="BV4322" s="97" t="s">
        <v>16968</v>
      </c>
      <c r="BW4322" s="97" t="s">
        <v>2983</v>
      </c>
    </row>
    <row r="4323" spans="51:75" x14ac:dyDescent="0.3">
      <c r="AY4323" s="124" t="e">
        <f>VLOOKUP(C4323,#REF!, 2,FALSE)</f>
        <v>#REF!</v>
      </c>
      <c r="BM4323" s="97" t="s">
        <v>8759</v>
      </c>
      <c r="BN4323" s="97" t="s">
        <v>3000</v>
      </c>
      <c r="BO4323" s="97" t="s">
        <v>2983</v>
      </c>
      <c r="BU4323" s="97" t="s">
        <v>8759</v>
      </c>
      <c r="BV4323" s="97" t="s">
        <v>3000</v>
      </c>
      <c r="BW4323" s="97" t="s">
        <v>2983</v>
      </c>
    </row>
    <row r="4324" spans="51:75" x14ac:dyDescent="0.3">
      <c r="AY4324" s="124" t="e">
        <f>VLOOKUP(C4324,#REF!, 2,FALSE)</f>
        <v>#REF!</v>
      </c>
      <c r="BM4324" s="97" t="s">
        <v>8762</v>
      </c>
      <c r="BN4324" s="97" t="s">
        <v>16968</v>
      </c>
      <c r="BO4324" s="97" t="s">
        <v>2983</v>
      </c>
      <c r="BU4324" s="97" t="s">
        <v>8762</v>
      </c>
      <c r="BV4324" s="97" t="s">
        <v>16968</v>
      </c>
      <c r="BW4324" s="97" t="s">
        <v>2983</v>
      </c>
    </row>
    <row r="4325" spans="51:75" x14ac:dyDescent="0.3">
      <c r="AY4325" s="124" t="e">
        <f>VLOOKUP(C4325,#REF!, 2,FALSE)</f>
        <v>#REF!</v>
      </c>
      <c r="BM4325" s="97" t="s">
        <v>1514</v>
      </c>
      <c r="BN4325" s="97" t="s">
        <v>16968</v>
      </c>
      <c r="BO4325" s="97" t="s">
        <v>2983</v>
      </c>
      <c r="BU4325" s="97" t="s">
        <v>1514</v>
      </c>
      <c r="BV4325" s="97" t="s">
        <v>16968</v>
      </c>
      <c r="BW4325" s="97" t="s">
        <v>2983</v>
      </c>
    </row>
    <row r="4326" spans="51:75" x14ac:dyDescent="0.3">
      <c r="AY4326" s="124" t="e">
        <f>VLOOKUP(C4326,#REF!, 2,FALSE)</f>
        <v>#REF!</v>
      </c>
      <c r="BM4326" s="97" t="s">
        <v>1515</v>
      </c>
      <c r="BN4326" s="97" t="s">
        <v>1009</v>
      </c>
      <c r="BO4326" s="97" t="s">
        <v>2983</v>
      </c>
      <c r="BU4326" s="97" t="s">
        <v>1515</v>
      </c>
      <c r="BV4326" s="97" t="s">
        <v>1009</v>
      </c>
      <c r="BW4326" s="97" t="s">
        <v>2983</v>
      </c>
    </row>
    <row r="4327" spans="51:75" x14ac:dyDescent="0.3">
      <c r="AY4327" s="124" t="e">
        <f>VLOOKUP(C4327,#REF!, 2,FALSE)</f>
        <v>#REF!</v>
      </c>
      <c r="BM4327" s="97" t="s">
        <v>1516</v>
      </c>
      <c r="BN4327" s="97" t="s">
        <v>16968</v>
      </c>
      <c r="BO4327" s="97" t="s">
        <v>2983</v>
      </c>
      <c r="BU4327" s="97" t="s">
        <v>1516</v>
      </c>
      <c r="BV4327" s="97" t="s">
        <v>16968</v>
      </c>
      <c r="BW4327" s="97" t="s">
        <v>2983</v>
      </c>
    </row>
    <row r="4328" spans="51:75" x14ac:dyDescent="0.3">
      <c r="AY4328" s="124" t="e">
        <f>VLOOKUP(C4328,#REF!, 2,FALSE)</f>
        <v>#REF!</v>
      </c>
      <c r="BM4328" s="97" t="s">
        <v>8764</v>
      </c>
      <c r="BN4328" s="97" t="s">
        <v>3237</v>
      </c>
      <c r="BO4328" s="97" t="s">
        <v>2983</v>
      </c>
      <c r="BU4328" s="97" t="s">
        <v>8764</v>
      </c>
      <c r="BV4328" s="97" t="s">
        <v>3237</v>
      </c>
      <c r="BW4328" s="97" t="s">
        <v>2983</v>
      </c>
    </row>
    <row r="4329" spans="51:75" x14ac:dyDescent="0.3">
      <c r="AY4329" s="124" t="e">
        <f>VLOOKUP(C4329,#REF!, 2,FALSE)</f>
        <v>#REF!</v>
      </c>
      <c r="BM4329" s="97" t="s">
        <v>8765</v>
      </c>
      <c r="BN4329" s="97" t="s">
        <v>16968</v>
      </c>
      <c r="BO4329" s="97" t="s">
        <v>2983</v>
      </c>
      <c r="BU4329" s="97" t="s">
        <v>8765</v>
      </c>
      <c r="BV4329" s="97" t="s">
        <v>16968</v>
      </c>
      <c r="BW4329" s="97" t="s">
        <v>2983</v>
      </c>
    </row>
    <row r="4330" spans="51:75" x14ac:dyDescent="0.3">
      <c r="AY4330" s="124" t="e">
        <f>VLOOKUP(C4330,#REF!, 2,FALSE)</f>
        <v>#REF!</v>
      </c>
      <c r="BM4330" s="97" t="s">
        <v>1517</v>
      </c>
      <c r="BN4330" s="97" t="s">
        <v>16968</v>
      </c>
      <c r="BO4330" s="97" t="s">
        <v>2983</v>
      </c>
      <c r="BU4330" s="97" t="s">
        <v>1517</v>
      </c>
      <c r="BV4330" s="97" t="s">
        <v>16968</v>
      </c>
      <c r="BW4330" s="97" t="s">
        <v>2983</v>
      </c>
    </row>
    <row r="4331" spans="51:75" x14ac:dyDescent="0.3">
      <c r="AY4331" s="124" t="e">
        <f>VLOOKUP(C4331,#REF!, 2,FALSE)</f>
        <v>#REF!</v>
      </c>
      <c r="BM4331" s="97" t="s">
        <v>8766</v>
      </c>
      <c r="BN4331" s="97" t="s">
        <v>2983</v>
      </c>
      <c r="BO4331" s="97" t="s">
        <v>2983</v>
      </c>
      <c r="BU4331" s="97" t="s">
        <v>8766</v>
      </c>
      <c r="BV4331" s="97" t="s">
        <v>2983</v>
      </c>
      <c r="BW4331" s="97" t="s">
        <v>2983</v>
      </c>
    </row>
    <row r="4332" spans="51:75" x14ac:dyDescent="0.3">
      <c r="AY4332" s="124" t="e">
        <f>VLOOKUP(C4332,#REF!, 2,FALSE)</f>
        <v>#REF!</v>
      </c>
      <c r="BM4332" s="97" t="s">
        <v>8768</v>
      </c>
      <c r="BN4332" s="97" t="s">
        <v>2983</v>
      </c>
      <c r="BO4332" s="97" t="s">
        <v>2983</v>
      </c>
      <c r="BU4332" s="97" t="s">
        <v>8768</v>
      </c>
      <c r="BV4332" s="97" t="s">
        <v>2983</v>
      </c>
      <c r="BW4332" s="97" t="s">
        <v>2983</v>
      </c>
    </row>
    <row r="4333" spans="51:75" x14ac:dyDescent="0.3">
      <c r="AY4333" s="124" t="e">
        <f>VLOOKUP(C4333,#REF!, 2,FALSE)</f>
        <v>#REF!</v>
      </c>
      <c r="BM4333" s="97" t="s">
        <v>8769</v>
      </c>
      <c r="BN4333" s="97" t="s">
        <v>2983</v>
      </c>
      <c r="BO4333" s="97" t="s">
        <v>1677</v>
      </c>
      <c r="BU4333" s="97" t="s">
        <v>8769</v>
      </c>
      <c r="BV4333" s="97" t="s">
        <v>2983</v>
      </c>
      <c r="BW4333" s="97" t="s">
        <v>1677</v>
      </c>
    </row>
    <row r="4334" spans="51:75" x14ac:dyDescent="0.3">
      <c r="AY4334" s="124" t="e">
        <f>VLOOKUP(C4334,#REF!, 2,FALSE)</f>
        <v>#REF!</v>
      </c>
      <c r="BM4334" s="97" t="s">
        <v>476</v>
      </c>
      <c r="BN4334" s="97" t="s">
        <v>2983</v>
      </c>
      <c r="BO4334" s="97" t="s">
        <v>8770</v>
      </c>
      <c r="BU4334" s="97" t="s">
        <v>476</v>
      </c>
      <c r="BV4334" s="97" t="s">
        <v>2983</v>
      </c>
      <c r="BW4334" s="97" t="s">
        <v>8770</v>
      </c>
    </row>
    <row r="4335" spans="51:75" x14ac:dyDescent="0.3">
      <c r="AY4335" s="124" t="e">
        <f>VLOOKUP(C4335,#REF!, 2,FALSE)</f>
        <v>#REF!</v>
      </c>
      <c r="BM4335" s="97" t="s">
        <v>8771</v>
      </c>
      <c r="BN4335" s="97" t="s">
        <v>2983</v>
      </c>
      <c r="BO4335" s="97" t="s">
        <v>5427</v>
      </c>
      <c r="BU4335" s="97" t="s">
        <v>8771</v>
      </c>
      <c r="BV4335" s="97" t="s">
        <v>2983</v>
      </c>
      <c r="BW4335" s="97" t="s">
        <v>5427</v>
      </c>
    </row>
    <row r="4336" spans="51:75" x14ac:dyDescent="0.3">
      <c r="AY4336" s="124" t="e">
        <f>VLOOKUP(C4336,#REF!, 2,FALSE)</f>
        <v>#REF!</v>
      </c>
      <c r="BM4336" s="97" t="s">
        <v>461</v>
      </c>
      <c r="BN4336" s="97" t="s">
        <v>2983</v>
      </c>
      <c r="BO4336" s="97" t="s">
        <v>2868</v>
      </c>
      <c r="BU4336" s="97" t="s">
        <v>461</v>
      </c>
      <c r="BV4336" s="97" t="s">
        <v>2983</v>
      </c>
      <c r="BW4336" s="97" t="s">
        <v>2868</v>
      </c>
    </row>
    <row r="4337" spans="51:75" x14ac:dyDescent="0.3">
      <c r="AY4337" s="124" t="e">
        <f>VLOOKUP(C4337,#REF!, 2,FALSE)</f>
        <v>#REF!</v>
      </c>
      <c r="BM4337" s="97" t="s">
        <v>8772</v>
      </c>
      <c r="BN4337" s="97" t="s">
        <v>2983</v>
      </c>
      <c r="BO4337" s="97" t="s">
        <v>2983</v>
      </c>
      <c r="BU4337" s="97" t="s">
        <v>8772</v>
      </c>
      <c r="BV4337" s="97" t="s">
        <v>2983</v>
      </c>
      <c r="BW4337" s="97" t="s">
        <v>2983</v>
      </c>
    </row>
    <row r="4338" spans="51:75" x14ac:dyDescent="0.3">
      <c r="AY4338" s="124" t="e">
        <f>VLOOKUP(C4338,#REF!, 2,FALSE)</f>
        <v>#REF!</v>
      </c>
      <c r="BM4338" s="97" t="s">
        <v>8773</v>
      </c>
      <c r="BN4338" s="97" t="s">
        <v>2983</v>
      </c>
      <c r="BO4338" s="97" t="s">
        <v>2983</v>
      </c>
      <c r="BU4338" s="97" t="s">
        <v>8773</v>
      </c>
      <c r="BV4338" s="97" t="s">
        <v>2983</v>
      </c>
      <c r="BW4338" s="97" t="s">
        <v>2983</v>
      </c>
    </row>
    <row r="4339" spans="51:75" x14ac:dyDescent="0.3">
      <c r="AY4339" s="124" t="e">
        <f>VLOOKUP(C4339,#REF!, 2,FALSE)</f>
        <v>#REF!</v>
      </c>
      <c r="BM4339" s="97" t="s">
        <v>8774</v>
      </c>
      <c r="BN4339" s="97" t="s">
        <v>2983</v>
      </c>
      <c r="BO4339" s="97" t="s">
        <v>2983</v>
      </c>
      <c r="BU4339" s="97" t="s">
        <v>8774</v>
      </c>
      <c r="BV4339" s="97" t="s">
        <v>2983</v>
      </c>
      <c r="BW4339" s="97" t="s">
        <v>2983</v>
      </c>
    </row>
    <row r="4340" spans="51:75" x14ac:dyDescent="0.3">
      <c r="AY4340" s="124" t="e">
        <f>VLOOKUP(C4340,#REF!, 2,FALSE)</f>
        <v>#REF!</v>
      </c>
      <c r="BM4340" s="97" t="s">
        <v>8775</v>
      </c>
      <c r="BN4340" s="97" t="s">
        <v>2983</v>
      </c>
      <c r="BO4340" s="97" t="s">
        <v>2983</v>
      </c>
      <c r="BU4340" s="97" t="s">
        <v>8775</v>
      </c>
      <c r="BV4340" s="97" t="s">
        <v>2983</v>
      </c>
      <c r="BW4340" s="97" t="s">
        <v>2983</v>
      </c>
    </row>
    <row r="4341" spans="51:75" x14ac:dyDescent="0.3">
      <c r="AY4341" s="124" t="e">
        <f>VLOOKUP(C4341,#REF!, 2,FALSE)</f>
        <v>#REF!</v>
      </c>
      <c r="BM4341" s="97" t="s">
        <v>8776</v>
      </c>
      <c r="BN4341" s="97" t="s">
        <v>2983</v>
      </c>
      <c r="BO4341" s="97" t="s">
        <v>2983</v>
      </c>
      <c r="BU4341" s="97" t="s">
        <v>8776</v>
      </c>
      <c r="BV4341" s="97" t="s">
        <v>2983</v>
      </c>
      <c r="BW4341" s="97" t="s">
        <v>2983</v>
      </c>
    </row>
    <row r="4342" spans="51:75" x14ac:dyDescent="0.3">
      <c r="AY4342" s="124" t="e">
        <f>VLOOKUP(C4342,#REF!, 2,FALSE)</f>
        <v>#REF!</v>
      </c>
      <c r="BM4342" s="97" t="s">
        <v>1522</v>
      </c>
      <c r="BN4342" s="97" t="s">
        <v>2983</v>
      </c>
      <c r="BO4342" s="97" t="s">
        <v>2983</v>
      </c>
      <c r="BU4342" s="97" t="s">
        <v>1522</v>
      </c>
      <c r="BV4342" s="97" t="s">
        <v>2983</v>
      </c>
      <c r="BW4342" s="97" t="s">
        <v>2983</v>
      </c>
    </row>
    <row r="4343" spans="51:75" x14ac:dyDescent="0.3">
      <c r="AY4343" s="124" t="e">
        <f>VLOOKUP(C4343,#REF!, 2,FALSE)</f>
        <v>#REF!</v>
      </c>
      <c r="BM4343" s="97" t="s">
        <v>8777</v>
      </c>
      <c r="BN4343" s="97" t="s">
        <v>2983</v>
      </c>
      <c r="BO4343" s="97" t="s">
        <v>2983</v>
      </c>
      <c r="BU4343" s="97" t="s">
        <v>8777</v>
      </c>
      <c r="BV4343" s="97" t="s">
        <v>2983</v>
      </c>
      <c r="BW4343" s="97" t="s">
        <v>2983</v>
      </c>
    </row>
    <row r="4344" spans="51:75" x14ac:dyDescent="0.3">
      <c r="AY4344" s="124" t="e">
        <f>VLOOKUP(C4344,#REF!, 2,FALSE)</f>
        <v>#REF!</v>
      </c>
      <c r="BM4344" s="97" t="s">
        <v>8778</v>
      </c>
      <c r="BN4344" s="97" t="s">
        <v>2983</v>
      </c>
      <c r="BO4344" s="97" t="s">
        <v>2983</v>
      </c>
      <c r="BU4344" s="97" t="s">
        <v>8778</v>
      </c>
      <c r="BV4344" s="97" t="s">
        <v>2983</v>
      </c>
      <c r="BW4344" s="97" t="s">
        <v>2983</v>
      </c>
    </row>
    <row r="4345" spans="51:75" x14ac:dyDescent="0.3">
      <c r="AY4345" s="124" t="e">
        <f>VLOOKUP(C4345,#REF!, 2,FALSE)</f>
        <v>#REF!</v>
      </c>
      <c r="BM4345" s="97" t="s">
        <v>8779</v>
      </c>
      <c r="BN4345" s="97" t="s">
        <v>810</v>
      </c>
      <c r="BO4345" s="97" t="s">
        <v>2983</v>
      </c>
      <c r="BU4345" s="97" t="s">
        <v>8779</v>
      </c>
      <c r="BV4345" s="97" t="s">
        <v>810</v>
      </c>
      <c r="BW4345" s="97" t="s">
        <v>2983</v>
      </c>
    </row>
    <row r="4346" spans="51:75" x14ac:dyDescent="0.3">
      <c r="AY4346" s="124" t="e">
        <f>VLOOKUP(C4346,#REF!, 2,FALSE)</f>
        <v>#REF!</v>
      </c>
      <c r="BM4346" s="97" t="s">
        <v>8781</v>
      </c>
      <c r="BN4346" s="97" t="s">
        <v>2983</v>
      </c>
      <c r="BO4346" s="97" t="s">
        <v>8782</v>
      </c>
      <c r="BU4346" s="97" t="s">
        <v>8781</v>
      </c>
      <c r="BV4346" s="97" t="s">
        <v>2983</v>
      </c>
      <c r="BW4346" s="97" t="s">
        <v>8782</v>
      </c>
    </row>
    <row r="4347" spans="51:75" x14ac:dyDescent="0.3">
      <c r="AY4347" s="124" t="e">
        <f>VLOOKUP(C4347,#REF!, 2,FALSE)</f>
        <v>#REF!</v>
      </c>
      <c r="BM4347" s="97" t="s">
        <v>8783</v>
      </c>
      <c r="BN4347" s="97" t="s">
        <v>2983</v>
      </c>
      <c r="BO4347" s="97" t="s">
        <v>8784</v>
      </c>
      <c r="BU4347" s="97" t="s">
        <v>8783</v>
      </c>
      <c r="BV4347" s="97" t="s">
        <v>2983</v>
      </c>
      <c r="BW4347" s="97" t="s">
        <v>8784</v>
      </c>
    </row>
    <row r="4348" spans="51:75" x14ac:dyDescent="0.3">
      <c r="AY4348" s="124" t="e">
        <f>VLOOKUP(C4348,#REF!, 2,FALSE)</f>
        <v>#REF!</v>
      </c>
      <c r="BM4348" s="97" t="s">
        <v>8785</v>
      </c>
      <c r="BN4348" s="97" t="s">
        <v>2983</v>
      </c>
      <c r="BO4348" s="97" t="s">
        <v>2649</v>
      </c>
      <c r="BU4348" s="97" t="s">
        <v>8785</v>
      </c>
      <c r="BV4348" s="97" t="s">
        <v>2983</v>
      </c>
      <c r="BW4348" s="97" t="s">
        <v>2649</v>
      </c>
    </row>
    <row r="4349" spans="51:75" x14ac:dyDescent="0.3">
      <c r="AY4349" s="124" t="e">
        <f>VLOOKUP(C4349,#REF!, 2,FALSE)</f>
        <v>#REF!</v>
      </c>
      <c r="BM4349" s="97" t="s">
        <v>8786</v>
      </c>
      <c r="BN4349" s="97" t="s">
        <v>2983</v>
      </c>
      <c r="BO4349" s="97" t="s">
        <v>4330</v>
      </c>
      <c r="BU4349" s="97" t="s">
        <v>8786</v>
      </c>
      <c r="BV4349" s="97" t="s">
        <v>2983</v>
      </c>
      <c r="BW4349" s="97" t="s">
        <v>4330</v>
      </c>
    </row>
    <row r="4350" spans="51:75" x14ac:dyDescent="0.3">
      <c r="AY4350" s="124" t="e">
        <f>VLOOKUP(C4350,#REF!, 2,FALSE)</f>
        <v>#REF!</v>
      </c>
      <c r="BM4350" s="97" t="s">
        <v>1525</v>
      </c>
      <c r="BN4350" s="97" t="s">
        <v>2983</v>
      </c>
      <c r="BO4350" s="97" t="s">
        <v>8787</v>
      </c>
      <c r="BU4350" s="97" t="s">
        <v>1525</v>
      </c>
      <c r="BV4350" s="97" t="s">
        <v>2983</v>
      </c>
      <c r="BW4350" s="97" t="s">
        <v>8787</v>
      </c>
    </row>
    <row r="4351" spans="51:75" x14ac:dyDescent="0.3">
      <c r="AY4351" s="124" t="e">
        <f>VLOOKUP(C4351,#REF!, 2,FALSE)</f>
        <v>#REF!</v>
      </c>
      <c r="BM4351" s="97" t="s">
        <v>1526</v>
      </c>
      <c r="BN4351" s="97" t="s">
        <v>2983</v>
      </c>
      <c r="BO4351" s="97" t="s">
        <v>8788</v>
      </c>
      <c r="BU4351" s="97" t="s">
        <v>1526</v>
      </c>
      <c r="BV4351" s="97" t="s">
        <v>2983</v>
      </c>
      <c r="BW4351" s="97" t="s">
        <v>8788</v>
      </c>
    </row>
    <row r="4352" spans="51:75" x14ac:dyDescent="0.3">
      <c r="AY4352" s="124" t="e">
        <f>VLOOKUP(C4352,#REF!, 2,FALSE)</f>
        <v>#REF!</v>
      </c>
      <c r="BM4352" s="97" t="s">
        <v>8789</v>
      </c>
      <c r="BN4352" s="97" t="s">
        <v>2983</v>
      </c>
      <c r="BO4352" s="97" t="s">
        <v>2983</v>
      </c>
      <c r="BU4352" s="97" t="s">
        <v>8789</v>
      </c>
      <c r="BV4352" s="97" t="s">
        <v>2983</v>
      </c>
      <c r="BW4352" s="97" t="s">
        <v>2983</v>
      </c>
    </row>
    <row r="4353" spans="51:75" x14ac:dyDescent="0.3">
      <c r="AY4353" s="124" t="e">
        <f>VLOOKUP(C4353,#REF!, 2,FALSE)</f>
        <v>#REF!</v>
      </c>
      <c r="BM4353" s="97" t="s">
        <v>8790</v>
      </c>
      <c r="BN4353" s="97" t="s">
        <v>617</v>
      </c>
      <c r="BO4353" s="97" t="s">
        <v>2983</v>
      </c>
      <c r="BU4353" s="97" t="s">
        <v>8790</v>
      </c>
      <c r="BV4353" s="97" t="s">
        <v>617</v>
      </c>
      <c r="BW4353" s="97" t="s">
        <v>2983</v>
      </c>
    </row>
    <row r="4354" spans="51:75" x14ac:dyDescent="0.3">
      <c r="AY4354" s="124" t="e">
        <f>VLOOKUP(C4354,#REF!, 2,FALSE)</f>
        <v>#REF!</v>
      </c>
      <c r="BM4354" s="97" t="s">
        <v>8793</v>
      </c>
      <c r="BN4354" s="97" t="s">
        <v>841</v>
      </c>
      <c r="BO4354" s="97" t="s">
        <v>2983</v>
      </c>
      <c r="BU4354" s="97" t="s">
        <v>8793</v>
      </c>
      <c r="BV4354" s="97" t="s">
        <v>841</v>
      </c>
      <c r="BW4354" s="97" t="s">
        <v>2983</v>
      </c>
    </row>
    <row r="4355" spans="51:75" x14ac:dyDescent="0.3">
      <c r="AY4355" s="124" t="e">
        <f>VLOOKUP(C4355,#REF!, 2,FALSE)</f>
        <v>#REF!</v>
      </c>
      <c r="BM4355" s="97" t="s">
        <v>8794</v>
      </c>
      <c r="BN4355" s="97" t="s">
        <v>3003</v>
      </c>
      <c r="BO4355" s="97" t="s">
        <v>2983</v>
      </c>
      <c r="BU4355" s="97" t="s">
        <v>8794</v>
      </c>
      <c r="BV4355" s="97" t="s">
        <v>3003</v>
      </c>
      <c r="BW4355" s="97" t="s">
        <v>2983</v>
      </c>
    </row>
    <row r="4356" spans="51:75" x14ac:dyDescent="0.3">
      <c r="AY4356" s="124" t="e">
        <f>VLOOKUP(C4356,#REF!, 2,FALSE)</f>
        <v>#REF!</v>
      </c>
      <c r="BM4356" s="97" t="s">
        <v>486</v>
      </c>
      <c r="BN4356" s="97" t="s">
        <v>1267</v>
      </c>
      <c r="BO4356" s="97" t="s">
        <v>2983</v>
      </c>
      <c r="BU4356" s="97" t="s">
        <v>486</v>
      </c>
      <c r="BV4356" s="97" t="s">
        <v>1267</v>
      </c>
      <c r="BW4356" s="97" t="s">
        <v>2983</v>
      </c>
    </row>
    <row r="4357" spans="51:75" x14ac:dyDescent="0.3">
      <c r="AY4357" s="124" t="e">
        <f>VLOOKUP(C4357,#REF!, 2,FALSE)</f>
        <v>#REF!</v>
      </c>
      <c r="BM4357" s="97" t="s">
        <v>1527</v>
      </c>
      <c r="BN4357" s="97" t="s">
        <v>783</v>
      </c>
      <c r="BO4357" s="97" t="s">
        <v>2983</v>
      </c>
      <c r="BU4357" s="97" t="s">
        <v>1527</v>
      </c>
      <c r="BV4357" s="97" t="s">
        <v>783</v>
      </c>
      <c r="BW4357" s="97" t="s">
        <v>2983</v>
      </c>
    </row>
    <row r="4358" spans="51:75" x14ac:dyDescent="0.3">
      <c r="AY4358" s="124" t="e">
        <f>VLOOKUP(C4358,#REF!, 2,FALSE)</f>
        <v>#REF!</v>
      </c>
      <c r="BM4358" s="97" t="s">
        <v>1528</v>
      </c>
      <c r="BN4358" s="97" t="s">
        <v>667</v>
      </c>
      <c r="BO4358" s="97" t="s">
        <v>2983</v>
      </c>
      <c r="BU4358" s="97" t="s">
        <v>1528</v>
      </c>
      <c r="BV4358" s="97" t="s">
        <v>667</v>
      </c>
      <c r="BW4358" s="97" t="s">
        <v>2983</v>
      </c>
    </row>
    <row r="4359" spans="51:75" x14ac:dyDescent="0.3">
      <c r="AY4359" s="124" t="e">
        <f>VLOOKUP(C4359,#REF!, 2,FALSE)</f>
        <v>#REF!</v>
      </c>
      <c r="BM4359" s="97" t="s">
        <v>1529</v>
      </c>
      <c r="BN4359" s="97" t="s">
        <v>637</v>
      </c>
      <c r="BO4359" s="97" t="s">
        <v>2983</v>
      </c>
      <c r="BU4359" s="97" t="s">
        <v>1529</v>
      </c>
      <c r="BV4359" s="97" t="s">
        <v>637</v>
      </c>
      <c r="BW4359" s="97" t="s">
        <v>2983</v>
      </c>
    </row>
    <row r="4360" spans="51:75" x14ac:dyDescent="0.3">
      <c r="AY4360" s="124" t="e">
        <f>VLOOKUP(C4360,#REF!, 2,FALSE)</f>
        <v>#REF!</v>
      </c>
      <c r="BM4360" s="97" t="s">
        <v>1530</v>
      </c>
      <c r="BN4360" s="97" t="s">
        <v>667</v>
      </c>
      <c r="BO4360" s="97" t="s">
        <v>2983</v>
      </c>
      <c r="BU4360" s="97" t="s">
        <v>1530</v>
      </c>
      <c r="BV4360" s="97" t="s">
        <v>667</v>
      </c>
      <c r="BW4360" s="97" t="s">
        <v>2983</v>
      </c>
    </row>
    <row r="4361" spans="51:75" x14ac:dyDescent="0.3">
      <c r="AY4361" s="124" t="e">
        <f>VLOOKUP(C4361,#REF!, 2,FALSE)</f>
        <v>#REF!</v>
      </c>
      <c r="BM4361" s="97" t="s">
        <v>8796</v>
      </c>
      <c r="BN4361" s="97" t="s">
        <v>810</v>
      </c>
      <c r="BO4361" s="97" t="s">
        <v>2983</v>
      </c>
      <c r="BU4361" s="97" t="s">
        <v>8796</v>
      </c>
      <c r="BV4361" s="97" t="s">
        <v>810</v>
      </c>
      <c r="BW4361" s="97" t="s">
        <v>2983</v>
      </c>
    </row>
    <row r="4362" spans="51:75" x14ac:dyDescent="0.3">
      <c r="AY4362" s="124" t="e">
        <f>VLOOKUP(C4362,#REF!, 2,FALSE)</f>
        <v>#REF!</v>
      </c>
      <c r="BM4362" s="97" t="s">
        <v>8797</v>
      </c>
      <c r="BN4362" s="97" t="s">
        <v>810</v>
      </c>
      <c r="BO4362" s="97" t="s">
        <v>2983</v>
      </c>
      <c r="BU4362" s="97" t="s">
        <v>8797</v>
      </c>
      <c r="BV4362" s="97" t="s">
        <v>810</v>
      </c>
      <c r="BW4362" s="97" t="s">
        <v>2983</v>
      </c>
    </row>
    <row r="4363" spans="51:75" x14ac:dyDescent="0.3">
      <c r="AY4363" s="124" t="e">
        <f>VLOOKUP(C4363,#REF!, 2,FALSE)</f>
        <v>#REF!</v>
      </c>
      <c r="BM4363" s="97" t="s">
        <v>8798</v>
      </c>
      <c r="BN4363" s="97" t="s">
        <v>810</v>
      </c>
      <c r="BO4363" s="97" t="s">
        <v>4432</v>
      </c>
      <c r="BU4363" s="97" t="s">
        <v>8798</v>
      </c>
      <c r="BV4363" s="97" t="s">
        <v>810</v>
      </c>
      <c r="BW4363" s="97" t="s">
        <v>4432</v>
      </c>
    </row>
    <row r="4364" spans="51:75" x14ac:dyDescent="0.3">
      <c r="AY4364" s="124" t="e">
        <f>VLOOKUP(C4364,#REF!, 2,FALSE)</f>
        <v>#REF!</v>
      </c>
      <c r="BM4364" s="97" t="s">
        <v>8800</v>
      </c>
      <c r="BN4364" s="97" t="s">
        <v>810</v>
      </c>
      <c r="BO4364" s="97" t="s">
        <v>4432</v>
      </c>
      <c r="BU4364" s="97" t="s">
        <v>8800</v>
      </c>
      <c r="BV4364" s="97" t="s">
        <v>810</v>
      </c>
      <c r="BW4364" s="97" t="s">
        <v>4432</v>
      </c>
    </row>
    <row r="4365" spans="51:75" x14ac:dyDescent="0.3">
      <c r="AY4365" s="124" t="e">
        <f>VLOOKUP(C4365,#REF!, 2,FALSE)</f>
        <v>#REF!</v>
      </c>
      <c r="BM4365" s="97" t="s">
        <v>8801</v>
      </c>
      <c r="BN4365" s="97" t="s">
        <v>2983</v>
      </c>
      <c r="BO4365" s="97" t="s">
        <v>4432</v>
      </c>
      <c r="BU4365" s="97" t="s">
        <v>8801</v>
      </c>
      <c r="BV4365" s="97" t="s">
        <v>2983</v>
      </c>
      <c r="BW4365" s="97" t="s">
        <v>4432</v>
      </c>
    </row>
    <row r="4366" spans="51:75" x14ac:dyDescent="0.3">
      <c r="AY4366" s="124" t="e">
        <f>VLOOKUP(C4366,#REF!, 2,FALSE)</f>
        <v>#REF!</v>
      </c>
      <c r="BM4366" s="97" t="s">
        <v>8803</v>
      </c>
      <c r="BN4366" s="97" t="s">
        <v>694</v>
      </c>
      <c r="BO4366" s="97" t="s">
        <v>7881</v>
      </c>
      <c r="BU4366" s="97" t="s">
        <v>8803</v>
      </c>
      <c r="BV4366" s="97" t="s">
        <v>694</v>
      </c>
      <c r="BW4366" s="97" t="s">
        <v>7881</v>
      </c>
    </row>
    <row r="4367" spans="51:75" x14ac:dyDescent="0.3">
      <c r="AY4367" s="124" t="e">
        <f>VLOOKUP(C4367,#REF!, 2,FALSE)</f>
        <v>#REF!</v>
      </c>
      <c r="BM4367" s="97" t="s">
        <v>8805</v>
      </c>
      <c r="BN4367" s="97" t="s">
        <v>16968</v>
      </c>
      <c r="BO4367" s="97" t="s">
        <v>2983</v>
      </c>
      <c r="BU4367" s="97" t="s">
        <v>8805</v>
      </c>
      <c r="BV4367" s="97" t="s">
        <v>16968</v>
      </c>
      <c r="BW4367" s="97" t="s">
        <v>2983</v>
      </c>
    </row>
    <row r="4368" spans="51:75" x14ac:dyDescent="0.3">
      <c r="AY4368" s="124" t="e">
        <f>VLOOKUP(C4368,#REF!, 2,FALSE)</f>
        <v>#REF!</v>
      </c>
      <c r="BM4368" s="97" t="s">
        <v>8806</v>
      </c>
      <c r="BN4368" s="97" t="s">
        <v>16968</v>
      </c>
      <c r="BO4368" s="97" t="s">
        <v>2983</v>
      </c>
      <c r="BU4368" s="97" t="s">
        <v>8806</v>
      </c>
      <c r="BV4368" s="97" t="s">
        <v>16968</v>
      </c>
      <c r="BW4368" s="97" t="s">
        <v>2983</v>
      </c>
    </row>
    <row r="4369" spans="51:75" x14ac:dyDescent="0.3">
      <c r="AY4369" s="124" t="e">
        <f>VLOOKUP(C4369,#REF!, 2,FALSE)</f>
        <v>#REF!</v>
      </c>
      <c r="BM4369" s="97" t="s">
        <v>8809</v>
      </c>
      <c r="BN4369" s="97" t="s">
        <v>2983</v>
      </c>
      <c r="BO4369" s="97" t="s">
        <v>8275</v>
      </c>
      <c r="BU4369" s="97" t="s">
        <v>8809</v>
      </c>
      <c r="BV4369" s="97" t="s">
        <v>2983</v>
      </c>
      <c r="BW4369" s="97" t="s">
        <v>8275</v>
      </c>
    </row>
    <row r="4370" spans="51:75" x14ac:dyDescent="0.3">
      <c r="AY4370" s="124" t="e">
        <f>VLOOKUP(C4370,#REF!, 2,FALSE)</f>
        <v>#REF!</v>
      </c>
      <c r="BM4370" s="97" t="s">
        <v>8810</v>
      </c>
      <c r="BN4370" s="97" t="s">
        <v>2983</v>
      </c>
      <c r="BO4370" s="97" t="s">
        <v>3582</v>
      </c>
      <c r="BU4370" s="97" t="s">
        <v>8810</v>
      </c>
      <c r="BV4370" s="97" t="s">
        <v>2983</v>
      </c>
      <c r="BW4370" s="97" t="s">
        <v>3582</v>
      </c>
    </row>
    <row r="4371" spans="51:75" x14ac:dyDescent="0.3">
      <c r="AY4371" s="124" t="e">
        <f>VLOOKUP(C4371,#REF!, 2,FALSE)</f>
        <v>#REF!</v>
      </c>
      <c r="BM4371" s="97" t="s">
        <v>8811</v>
      </c>
      <c r="BN4371" s="97" t="s">
        <v>2983</v>
      </c>
      <c r="BO4371" s="97" t="s">
        <v>8812</v>
      </c>
      <c r="BU4371" s="97" t="s">
        <v>8811</v>
      </c>
      <c r="BV4371" s="97" t="s">
        <v>2983</v>
      </c>
      <c r="BW4371" s="97" t="s">
        <v>8812</v>
      </c>
    </row>
    <row r="4372" spans="51:75" x14ac:dyDescent="0.3">
      <c r="AY4372" s="124" t="e">
        <f>VLOOKUP(C4372,#REF!, 2,FALSE)</f>
        <v>#REF!</v>
      </c>
      <c r="BM4372" s="97" t="s">
        <v>1531</v>
      </c>
      <c r="BN4372" s="97" t="s">
        <v>16968</v>
      </c>
      <c r="BO4372" s="97" t="s">
        <v>8682</v>
      </c>
      <c r="BU4372" s="97" t="s">
        <v>1531</v>
      </c>
      <c r="BV4372" s="97" t="s">
        <v>16968</v>
      </c>
      <c r="BW4372" s="97" t="s">
        <v>8682</v>
      </c>
    </row>
    <row r="4373" spans="51:75" x14ac:dyDescent="0.3">
      <c r="AY4373" s="124" t="e">
        <f>VLOOKUP(C4373,#REF!, 2,FALSE)</f>
        <v>#REF!</v>
      </c>
      <c r="BM4373" s="97" t="s">
        <v>1532</v>
      </c>
      <c r="BN4373" s="97" t="s">
        <v>16968</v>
      </c>
      <c r="BO4373" s="97" t="s">
        <v>8679</v>
      </c>
      <c r="BU4373" s="97" t="s">
        <v>1532</v>
      </c>
      <c r="BV4373" s="97" t="s">
        <v>16968</v>
      </c>
      <c r="BW4373" s="97" t="s">
        <v>8679</v>
      </c>
    </row>
    <row r="4374" spans="51:75" x14ac:dyDescent="0.3">
      <c r="AY4374" s="124" t="e">
        <f>VLOOKUP(C4374,#REF!, 2,FALSE)</f>
        <v>#REF!</v>
      </c>
      <c r="BM4374" s="97" t="s">
        <v>8813</v>
      </c>
      <c r="BN4374" s="97" t="s">
        <v>3000</v>
      </c>
      <c r="BO4374" s="97" t="s">
        <v>4343</v>
      </c>
      <c r="BU4374" s="97" t="s">
        <v>8813</v>
      </c>
      <c r="BV4374" s="97" t="s">
        <v>3000</v>
      </c>
      <c r="BW4374" s="97" t="s">
        <v>4343</v>
      </c>
    </row>
    <row r="4375" spans="51:75" x14ac:dyDescent="0.3">
      <c r="AY4375" s="124" t="e">
        <f>VLOOKUP(C4375,#REF!, 2,FALSE)</f>
        <v>#REF!</v>
      </c>
      <c r="BM4375" s="97" t="s">
        <v>8814</v>
      </c>
      <c r="BN4375" s="97" t="s">
        <v>2983</v>
      </c>
      <c r="BO4375" s="97" t="s">
        <v>2983</v>
      </c>
      <c r="BU4375" s="97" t="s">
        <v>8814</v>
      </c>
      <c r="BV4375" s="97" t="s">
        <v>2983</v>
      </c>
      <c r="BW4375" s="97" t="s">
        <v>2983</v>
      </c>
    </row>
    <row r="4376" spans="51:75" x14ac:dyDescent="0.3">
      <c r="AY4376" s="124" t="e">
        <f>VLOOKUP(C4376,#REF!, 2,FALSE)</f>
        <v>#REF!</v>
      </c>
      <c r="BM4376" s="97" t="s">
        <v>8815</v>
      </c>
      <c r="BN4376" s="97" t="s">
        <v>710</v>
      </c>
      <c r="BO4376" s="97" t="s">
        <v>2983</v>
      </c>
      <c r="BU4376" s="97" t="s">
        <v>8815</v>
      </c>
      <c r="BV4376" s="97" t="s">
        <v>710</v>
      </c>
      <c r="BW4376" s="97" t="s">
        <v>2983</v>
      </c>
    </row>
    <row r="4377" spans="51:75" x14ac:dyDescent="0.3">
      <c r="AY4377" s="124" t="e">
        <f>VLOOKUP(C4377,#REF!, 2,FALSE)</f>
        <v>#REF!</v>
      </c>
      <c r="BM4377" s="97" t="s">
        <v>8816</v>
      </c>
      <c r="BN4377" s="97" t="s">
        <v>3237</v>
      </c>
      <c r="BO4377" s="97" t="s">
        <v>2983</v>
      </c>
      <c r="BU4377" s="97" t="s">
        <v>8816</v>
      </c>
      <c r="BV4377" s="97" t="s">
        <v>3237</v>
      </c>
      <c r="BW4377" s="97" t="s">
        <v>2983</v>
      </c>
    </row>
    <row r="4378" spans="51:75" x14ac:dyDescent="0.3">
      <c r="AY4378" s="124" t="e">
        <f>VLOOKUP(C4378,#REF!, 2,FALSE)</f>
        <v>#REF!</v>
      </c>
      <c r="BM4378" s="97" t="s">
        <v>8819</v>
      </c>
      <c r="BN4378" s="97" t="s">
        <v>16968</v>
      </c>
      <c r="BO4378" s="97" t="s">
        <v>2983</v>
      </c>
      <c r="BU4378" s="97" t="s">
        <v>8819</v>
      </c>
      <c r="BV4378" s="97" t="s">
        <v>16968</v>
      </c>
      <c r="BW4378" s="97" t="s">
        <v>2983</v>
      </c>
    </row>
    <row r="4379" spans="51:75" x14ac:dyDescent="0.3">
      <c r="AY4379" s="124" t="e">
        <f>VLOOKUP(C4379,#REF!, 2,FALSE)</f>
        <v>#REF!</v>
      </c>
      <c r="BM4379" s="97" t="s">
        <v>8822</v>
      </c>
      <c r="BN4379" s="97" t="s">
        <v>16968</v>
      </c>
      <c r="BO4379" s="97" t="s">
        <v>2983</v>
      </c>
      <c r="BU4379" s="97" t="s">
        <v>8822</v>
      </c>
      <c r="BV4379" s="97" t="s">
        <v>16968</v>
      </c>
      <c r="BW4379" s="97" t="s">
        <v>2983</v>
      </c>
    </row>
    <row r="4380" spans="51:75" x14ac:dyDescent="0.3">
      <c r="AY4380" s="124" t="e">
        <f>VLOOKUP(C4380,#REF!, 2,FALSE)</f>
        <v>#REF!</v>
      </c>
      <c r="BM4380" s="97" t="s">
        <v>8823</v>
      </c>
      <c r="BN4380" s="97" t="s">
        <v>16968</v>
      </c>
      <c r="BO4380" s="97" t="s">
        <v>2983</v>
      </c>
      <c r="BU4380" s="97" t="s">
        <v>8823</v>
      </c>
      <c r="BV4380" s="97" t="s">
        <v>16968</v>
      </c>
      <c r="BW4380" s="97" t="s">
        <v>2983</v>
      </c>
    </row>
    <row r="4381" spans="51:75" x14ac:dyDescent="0.3">
      <c r="AY4381" s="124" t="e">
        <f>VLOOKUP(C4381,#REF!, 2,FALSE)</f>
        <v>#REF!</v>
      </c>
      <c r="BM4381" s="97" t="s">
        <v>1533</v>
      </c>
      <c r="BN4381" s="97" t="s">
        <v>16968</v>
      </c>
      <c r="BO4381" s="97" t="s">
        <v>2983</v>
      </c>
      <c r="BU4381" s="97" t="s">
        <v>1533</v>
      </c>
      <c r="BV4381" s="97" t="s">
        <v>16968</v>
      </c>
      <c r="BW4381" s="97" t="s">
        <v>2983</v>
      </c>
    </row>
    <row r="4382" spans="51:75" x14ac:dyDescent="0.3">
      <c r="AY4382" s="124" t="e">
        <f>VLOOKUP(C4382,#REF!, 2,FALSE)</f>
        <v>#REF!</v>
      </c>
      <c r="BM4382" s="97" t="s">
        <v>8824</v>
      </c>
      <c r="BN4382" s="97" t="s">
        <v>621</v>
      </c>
      <c r="BO4382" s="97" t="s">
        <v>2983</v>
      </c>
      <c r="BU4382" s="97" t="s">
        <v>8824</v>
      </c>
      <c r="BV4382" s="97" t="s">
        <v>621</v>
      </c>
      <c r="BW4382" s="97" t="s">
        <v>2983</v>
      </c>
    </row>
    <row r="4383" spans="51:75" x14ac:dyDescent="0.3">
      <c r="AY4383" s="124" t="e">
        <f>VLOOKUP(C4383,#REF!, 2,FALSE)</f>
        <v>#REF!</v>
      </c>
      <c r="BM4383" s="97" t="s">
        <v>8826</v>
      </c>
      <c r="BN4383" s="97" t="s">
        <v>16968</v>
      </c>
      <c r="BO4383" s="97" t="s">
        <v>2983</v>
      </c>
      <c r="BU4383" s="97" t="s">
        <v>8826</v>
      </c>
      <c r="BV4383" s="97" t="s">
        <v>16968</v>
      </c>
      <c r="BW4383" s="97" t="s">
        <v>2983</v>
      </c>
    </row>
    <row r="4384" spans="51:75" x14ac:dyDescent="0.3">
      <c r="AY4384" s="124" t="e">
        <f>VLOOKUP(C4384,#REF!, 2,FALSE)</f>
        <v>#REF!</v>
      </c>
      <c r="BM4384" s="97" t="s">
        <v>8827</v>
      </c>
      <c r="BN4384" s="97" t="s">
        <v>16968</v>
      </c>
      <c r="BO4384" s="97" t="s">
        <v>2983</v>
      </c>
      <c r="BU4384" s="97" t="s">
        <v>8827</v>
      </c>
      <c r="BV4384" s="97" t="s">
        <v>16968</v>
      </c>
      <c r="BW4384" s="97" t="s">
        <v>2983</v>
      </c>
    </row>
    <row r="4385" spans="51:75" x14ac:dyDescent="0.3">
      <c r="AY4385" s="124" t="e">
        <f>VLOOKUP(C4385,#REF!, 2,FALSE)</f>
        <v>#REF!</v>
      </c>
      <c r="BM4385" s="97" t="s">
        <v>8828</v>
      </c>
      <c r="BN4385" s="97" t="s">
        <v>3003</v>
      </c>
      <c r="BO4385" s="97" t="s">
        <v>2983</v>
      </c>
      <c r="BU4385" s="97" t="s">
        <v>8828</v>
      </c>
      <c r="BV4385" s="97" t="s">
        <v>3003</v>
      </c>
      <c r="BW4385" s="97" t="s">
        <v>2983</v>
      </c>
    </row>
    <row r="4386" spans="51:75" x14ac:dyDescent="0.3">
      <c r="AY4386" s="124" t="e">
        <f>VLOOKUP(C4386,#REF!, 2,FALSE)</f>
        <v>#REF!</v>
      </c>
      <c r="BM4386" s="97" t="s">
        <v>8829</v>
      </c>
      <c r="BN4386" s="97" t="s">
        <v>2983</v>
      </c>
      <c r="BO4386" s="97" t="s">
        <v>2983</v>
      </c>
      <c r="BU4386" s="97" t="s">
        <v>8829</v>
      </c>
      <c r="BV4386" s="97" t="s">
        <v>2983</v>
      </c>
      <c r="BW4386" s="97" t="s">
        <v>2983</v>
      </c>
    </row>
    <row r="4387" spans="51:75" x14ac:dyDescent="0.3">
      <c r="AY4387" s="124" t="e">
        <f>VLOOKUP(C4387,#REF!, 2,FALSE)</f>
        <v>#REF!</v>
      </c>
      <c r="BM4387" s="97" t="s">
        <v>1534</v>
      </c>
      <c r="BN4387" s="97" t="s">
        <v>661</v>
      </c>
      <c r="BO4387" s="97" t="s">
        <v>5320</v>
      </c>
      <c r="BU4387" s="97" t="s">
        <v>1534</v>
      </c>
      <c r="BV4387" s="97" t="s">
        <v>661</v>
      </c>
      <c r="BW4387" s="97" t="s">
        <v>5320</v>
      </c>
    </row>
    <row r="4388" spans="51:75" x14ac:dyDescent="0.3">
      <c r="AY4388" s="124" t="e">
        <f>VLOOKUP(C4388,#REF!, 2,FALSE)</f>
        <v>#REF!</v>
      </c>
      <c r="BM4388" s="97" t="s">
        <v>8831</v>
      </c>
      <c r="BN4388" s="97" t="s">
        <v>810</v>
      </c>
      <c r="BO4388" s="97" t="s">
        <v>2792</v>
      </c>
      <c r="BU4388" s="97" t="s">
        <v>8831</v>
      </c>
      <c r="BV4388" s="97" t="s">
        <v>810</v>
      </c>
      <c r="BW4388" s="97" t="s">
        <v>2792</v>
      </c>
    </row>
    <row r="4389" spans="51:75" x14ac:dyDescent="0.3">
      <c r="AY4389" s="124" t="e">
        <f>VLOOKUP(C4389,#REF!, 2,FALSE)</f>
        <v>#REF!</v>
      </c>
      <c r="BM4389" s="97" t="s">
        <v>8832</v>
      </c>
      <c r="BN4389" s="97" t="s">
        <v>852</v>
      </c>
      <c r="BO4389" s="97" t="s">
        <v>7658</v>
      </c>
      <c r="BU4389" s="97" t="s">
        <v>8832</v>
      </c>
      <c r="BV4389" s="97" t="s">
        <v>852</v>
      </c>
      <c r="BW4389" s="97" t="s">
        <v>7658</v>
      </c>
    </row>
    <row r="4390" spans="51:75" x14ac:dyDescent="0.3">
      <c r="AY4390" s="124" t="e">
        <f>VLOOKUP(C4390,#REF!, 2,FALSE)</f>
        <v>#REF!</v>
      </c>
      <c r="BM4390" s="97" t="s">
        <v>8833</v>
      </c>
      <c r="BN4390" s="97" t="s">
        <v>666</v>
      </c>
      <c r="BO4390" s="97" t="s">
        <v>8834</v>
      </c>
      <c r="BU4390" s="97" t="s">
        <v>8833</v>
      </c>
      <c r="BV4390" s="97" t="s">
        <v>666</v>
      </c>
      <c r="BW4390" s="97" t="s">
        <v>8834</v>
      </c>
    </row>
    <row r="4391" spans="51:75" x14ac:dyDescent="0.3">
      <c r="AY4391" s="124" t="e">
        <f>VLOOKUP(C4391,#REF!, 2,FALSE)</f>
        <v>#REF!</v>
      </c>
      <c r="BM4391" s="97" t="s">
        <v>8835</v>
      </c>
      <c r="BN4391" s="97" t="s">
        <v>803</v>
      </c>
      <c r="BO4391" s="97" t="s">
        <v>4563</v>
      </c>
      <c r="BU4391" s="97" t="s">
        <v>8835</v>
      </c>
      <c r="BV4391" s="97" t="s">
        <v>803</v>
      </c>
      <c r="BW4391" s="97" t="s">
        <v>4563</v>
      </c>
    </row>
    <row r="4392" spans="51:75" x14ac:dyDescent="0.3">
      <c r="AY4392" s="124" t="e">
        <f>VLOOKUP(C4392,#REF!, 2,FALSE)</f>
        <v>#REF!</v>
      </c>
      <c r="BM4392" s="97" t="s">
        <v>8836</v>
      </c>
      <c r="BN4392" s="97" t="s">
        <v>617</v>
      </c>
      <c r="BO4392" s="97" t="s">
        <v>8837</v>
      </c>
      <c r="BU4392" s="97" t="s">
        <v>8836</v>
      </c>
      <c r="BV4392" s="97" t="s">
        <v>617</v>
      </c>
      <c r="BW4392" s="97" t="s">
        <v>8837</v>
      </c>
    </row>
    <row r="4393" spans="51:75" x14ac:dyDescent="0.3">
      <c r="AY4393" s="124" t="e">
        <f>VLOOKUP(C4393,#REF!, 2,FALSE)</f>
        <v>#REF!</v>
      </c>
      <c r="BM4393" s="97" t="s">
        <v>8838</v>
      </c>
      <c r="BN4393" s="97" t="s">
        <v>616</v>
      </c>
      <c r="BO4393" s="97" t="s">
        <v>8839</v>
      </c>
      <c r="BU4393" s="97" t="s">
        <v>8838</v>
      </c>
      <c r="BV4393" s="97" t="s">
        <v>616</v>
      </c>
      <c r="BW4393" s="97" t="s">
        <v>8839</v>
      </c>
    </row>
    <row r="4394" spans="51:75" x14ac:dyDescent="0.3">
      <c r="AY4394" s="124" t="e">
        <f>VLOOKUP(C4394,#REF!, 2,FALSE)</f>
        <v>#REF!</v>
      </c>
      <c r="BM4394" s="97" t="s">
        <v>8840</v>
      </c>
      <c r="BN4394" s="97" t="s">
        <v>16968</v>
      </c>
      <c r="BO4394" s="97" t="s">
        <v>2983</v>
      </c>
      <c r="BU4394" s="97" t="s">
        <v>8840</v>
      </c>
      <c r="BV4394" s="97" t="s">
        <v>16968</v>
      </c>
      <c r="BW4394" s="97" t="s">
        <v>2983</v>
      </c>
    </row>
    <row r="4395" spans="51:75" x14ac:dyDescent="0.3">
      <c r="AY4395" s="124" t="e">
        <f>VLOOKUP(C4395,#REF!, 2,FALSE)</f>
        <v>#REF!</v>
      </c>
      <c r="BM4395" s="97" t="s">
        <v>8842</v>
      </c>
      <c r="BN4395" s="97" t="s">
        <v>666</v>
      </c>
      <c r="BO4395" s="97" t="s">
        <v>8843</v>
      </c>
      <c r="BU4395" s="97" t="s">
        <v>8842</v>
      </c>
      <c r="BV4395" s="97" t="s">
        <v>666</v>
      </c>
      <c r="BW4395" s="97" t="s">
        <v>8843</v>
      </c>
    </row>
    <row r="4396" spans="51:75" x14ac:dyDescent="0.3">
      <c r="AY4396" s="124" t="e">
        <f>VLOOKUP(C4396,#REF!, 2,FALSE)</f>
        <v>#REF!</v>
      </c>
      <c r="BM4396" s="97" t="s">
        <v>8844</v>
      </c>
      <c r="BN4396" s="97" t="s">
        <v>3003</v>
      </c>
      <c r="BO4396" s="97" t="s">
        <v>8845</v>
      </c>
      <c r="BU4396" s="97" t="s">
        <v>8844</v>
      </c>
      <c r="BV4396" s="97" t="s">
        <v>3003</v>
      </c>
      <c r="BW4396" s="97" t="s">
        <v>8845</v>
      </c>
    </row>
    <row r="4397" spans="51:75" x14ac:dyDescent="0.3">
      <c r="AY4397" s="124" t="e">
        <f>VLOOKUP(C4397,#REF!, 2,FALSE)</f>
        <v>#REF!</v>
      </c>
      <c r="BM4397" s="97" t="s">
        <v>8847</v>
      </c>
      <c r="BN4397" s="97" t="s">
        <v>771</v>
      </c>
      <c r="BO4397" s="97" t="s">
        <v>6601</v>
      </c>
      <c r="BU4397" s="97" t="s">
        <v>8847</v>
      </c>
      <c r="BV4397" s="97" t="s">
        <v>771</v>
      </c>
      <c r="BW4397" s="97" t="s">
        <v>6601</v>
      </c>
    </row>
    <row r="4398" spans="51:75" x14ac:dyDescent="0.3">
      <c r="AY4398" s="124" t="e">
        <f>VLOOKUP(C4398,#REF!, 2,FALSE)</f>
        <v>#REF!</v>
      </c>
      <c r="BM4398" s="97" t="s">
        <v>1535</v>
      </c>
      <c r="BN4398" s="97" t="s">
        <v>783</v>
      </c>
      <c r="BO4398" s="97" t="s">
        <v>8849</v>
      </c>
      <c r="BU4398" s="97" t="s">
        <v>1535</v>
      </c>
      <c r="BV4398" s="97" t="s">
        <v>783</v>
      </c>
      <c r="BW4398" s="97" t="s">
        <v>8849</v>
      </c>
    </row>
    <row r="4399" spans="51:75" x14ac:dyDescent="0.3">
      <c r="AY4399" s="124" t="e">
        <f>VLOOKUP(C4399,#REF!, 2,FALSE)</f>
        <v>#REF!</v>
      </c>
      <c r="BM4399" s="97" t="s">
        <v>8851</v>
      </c>
      <c r="BN4399" s="97" t="s">
        <v>666</v>
      </c>
      <c r="BO4399" s="97" t="s">
        <v>8852</v>
      </c>
      <c r="BU4399" s="97" t="s">
        <v>8851</v>
      </c>
      <c r="BV4399" s="97" t="s">
        <v>666</v>
      </c>
      <c r="BW4399" s="97" t="s">
        <v>8852</v>
      </c>
    </row>
    <row r="4400" spans="51:75" x14ac:dyDescent="0.3">
      <c r="AY4400" s="124" t="e">
        <f>VLOOKUP(C4400,#REF!, 2,FALSE)</f>
        <v>#REF!</v>
      </c>
      <c r="BM4400" s="97" t="s">
        <v>8853</v>
      </c>
      <c r="BN4400" s="97" t="s">
        <v>663</v>
      </c>
      <c r="BO4400" s="97" t="s">
        <v>8671</v>
      </c>
      <c r="BU4400" s="97" t="s">
        <v>8853</v>
      </c>
      <c r="BV4400" s="97" t="s">
        <v>663</v>
      </c>
      <c r="BW4400" s="97" t="s">
        <v>8671</v>
      </c>
    </row>
    <row r="4401" spans="51:75" x14ac:dyDescent="0.3">
      <c r="AY4401" s="124" t="e">
        <f>VLOOKUP(C4401,#REF!, 2,FALSE)</f>
        <v>#REF!</v>
      </c>
      <c r="BM4401" s="97" t="s">
        <v>8854</v>
      </c>
      <c r="BN4401" s="97" t="s">
        <v>2983</v>
      </c>
      <c r="BO4401" s="97" t="s">
        <v>2983</v>
      </c>
      <c r="BU4401" s="97" t="s">
        <v>8854</v>
      </c>
      <c r="BV4401" s="97" t="s">
        <v>2983</v>
      </c>
      <c r="BW4401" s="97" t="s">
        <v>2983</v>
      </c>
    </row>
    <row r="4402" spans="51:75" x14ac:dyDescent="0.3">
      <c r="AY4402" s="124" t="e">
        <f>VLOOKUP(C4402,#REF!, 2,FALSE)</f>
        <v>#REF!</v>
      </c>
      <c r="BM4402" s="97" t="s">
        <v>8855</v>
      </c>
      <c r="BN4402" s="97" t="s">
        <v>2983</v>
      </c>
      <c r="BO4402" s="97" t="s">
        <v>2983</v>
      </c>
      <c r="BU4402" s="97" t="s">
        <v>8855</v>
      </c>
      <c r="BV4402" s="97" t="s">
        <v>2983</v>
      </c>
      <c r="BW4402" s="97" t="s">
        <v>2983</v>
      </c>
    </row>
    <row r="4403" spans="51:75" x14ac:dyDescent="0.3">
      <c r="AY4403" s="124" t="e">
        <f>VLOOKUP(C4403,#REF!, 2,FALSE)</f>
        <v>#REF!</v>
      </c>
      <c r="BM4403" s="97" t="s">
        <v>8856</v>
      </c>
      <c r="BN4403" s="97" t="s">
        <v>2983</v>
      </c>
      <c r="BO4403" s="97" t="s">
        <v>2983</v>
      </c>
      <c r="BU4403" s="97" t="s">
        <v>8856</v>
      </c>
      <c r="BV4403" s="97" t="s">
        <v>2983</v>
      </c>
      <c r="BW4403" s="97" t="s">
        <v>2983</v>
      </c>
    </row>
    <row r="4404" spans="51:75" x14ac:dyDescent="0.3">
      <c r="AY4404" s="124" t="e">
        <f>VLOOKUP(C4404,#REF!, 2,FALSE)</f>
        <v>#REF!</v>
      </c>
      <c r="BM4404" s="97" t="s">
        <v>8857</v>
      </c>
      <c r="BN4404" s="97" t="s">
        <v>3043</v>
      </c>
      <c r="BO4404" s="97" t="s">
        <v>5046</v>
      </c>
      <c r="BU4404" s="97" t="s">
        <v>8857</v>
      </c>
      <c r="BV4404" s="97" t="s">
        <v>3043</v>
      </c>
      <c r="BW4404" s="97" t="s">
        <v>5046</v>
      </c>
    </row>
    <row r="4405" spans="51:75" x14ac:dyDescent="0.3">
      <c r="AY4405" s="124" t="e">
        <f>VLOOKUP(C4405,#REF!, 2,FALSE)</f>
        <v>#REF!</v>
      </c>
      <c r="BM4405" s="97" t="s">
        <v>478</v>
      </c>
      <c r="BN4405" s="97" t="s">
        <v>3043</v>
      </c>
      <c r="BO4405" s="97" t="s">
        <v>1064</v>
      </c>
      <c r="BU4405" s="97" t="s">
        <v>478</v>
      </c>
      <c r="BV4405" s="97" t="s">
        <v>3043</v>
      </c>
      <c r="BW4405" s="97" t="s">
        <v>1064</v>
      </c>
    </row>
    <row r="4406" spans="51:75" x14ac:dyDescent="0.3">
      <c r="AY4406" s="124" t="e">
        <f>VLOOKUP(C4406,#REF!, 2,FALSE)</f>
        <v>#REF!</v>
      </c>
      <c r="BM4406" s="97" t="s">
        <v>8858</v>
      </c>
      <c r="BN4406" s="97" t="s">
        <v>1342</v>
      </c>
      <c r="BO4406" s="97" t="s">
        <v>7092</v>
      </c>
      <c r="BU4406" s="97" t="s">
        <v>8858</v>
      </c>
      <c r="BV4406" s="97" t="s">
        <v>1342</v>
      </c>
      <c r="BW4406" s="97" t="s">
        <v>7092</v>
      </c>
    </row>
    <row r="4407" spans="51:75" x14ac:dyDescent="0.3">
      <c r="AY4407" s="124" t="e">
        <f>VLOOKUP(C4407,#REF!, 2,FALSE)</f>
        <v>#REF!</v>
      </c>
      <c r="BM4407" s="97" t="s">
        <v>8860</v>
      </c>
      <c r="BN4407" s="97" t="s">
        <v>2979</v>
      </c>
      <c r="BO4407" s="97" t="s">
        <v>8861</v>
      </c>
      <c r="BU4407" s="97" t="s">
        <v>8860</v>
      </c>
      <c r="BV4407" s="97" t="s">
        <v>2979</v>
      </c>
      <c r="BW4407" s="97" t="s">
        <v>8861</v>
      </c>
    </row>
    <row r="4408" spans="51:75" x14ac:dyDescent="0.3">
      <c r="AY4408" s="124" t="e">
        <f>VLOOKUP(C4408,#REF!, 2,FALSE)</f>
        <v>#REF!</v>
      </c>
      <c r="BM4408" s="97" t="s">
        <v>8862</v>
      </c>
      <c r="BN4408" s="97" t="s">
        <v>3043</v>
      </c>
      <c r="BO4408" s="97" t="s">
        <v>8864</v>
      </c>
      <c r="BU4408" s="97" t="s">
        <v>8862</v>
      </c>
      <c r="BV4408" s="97" t="s">
        <v>3043</v>
      </c>
      <c r="BW4408" s="97" t="s">
        <v>8864</v>
      </c>
    </row>
    <row r="4409" spans="51:75" x14ac:dyDescent="0.3">
      <c r="AY4409" s="124" t="e">
        <f>VLOOKUP(C4409,#REF!, 2,FALSE)</f>
        <v>#REF!</v>
      </c>
      <c r="BM4409" s="97" t="s">
        <v>467</v>
      </c>
      <c r="BN4409" s="97" t="s">
        <v>3043</v>
      </c>
      <c r="BO4409" s="97" t="s">
        <v>8865</v>
      </c>
      <c r="BU4409" s="97" t="s">
        <v>467</v>
      </c>
      <c r="BV4409" s="97" t="s">
        <v>3043</v>
      </c>
      <c r="BW4409" s="97" t="s">
        <v>8865</v>
      </c>
    </row>
    <row r="4410" spans="51:75" x14ac:dyDescent="0.3">
      <c r="AY4410" s="124" t="e">
        <f>VLOOKUP(C4410,#REF!, 2,FALSE)</f>
        <v>#REF!</v>
      </c>
      <c r="BM4410" s="97" t="s">
        <v>8866</v>
      </c>
      <c r="BN4410" s="97" t="s">
        <v>3043</v>
      </c>
      <c r="BO4410" s="97" t="s">
        <v>8867</v>
      </c>
      <c r="BU4410" s="97" t="s">
        <v>8866</v>
      </c>
      <c r="BV4410" s="97" t="s">
        <v>3043</v>
      </c>
      <c r="BW4410" s="97" t="s">
        <v>8867</v>
      </c>
    </row>
    <row r="4411" spans="51:75" x14ac:dyDescent="0.3">
      <c r="AY4411" s="124" t="e">
        <f>VLOOKUP(C4411,#REF!, 2,FALSE)</f>
        <v>#REF!</v>
      </c>
      <c r="BM4411" s="97" t="s">
        <v>8869</v>
      </c>
      <c r="BN4411" s="97" t="s">
        <v>3043</v>
      </c>
      <c r="BO4411" s="97" t="s">
        <v>7904</v>
      </c>
      <c r="BU4411" s="97" t="s">
        <v>8869</v>
      </c>
      <c r="BV4411" s="97" t="s">
        <v>3043</v>
      </c>
      <c r="BW4411" s="97" t="s">
        <v>7904</v>
      </c>
    </row>
    <row r="4412" spans="51:75" x14ac:dyDescent="0.3">
      <c r="AY4412" s="124" t="e">
        <f>VLOOKUP(C4412,#REF!, 2,FALSE)</f>
        <v>#REF!</v>
      </c>
      <c r="BM4412" s="97" t="s">
        <v>8871</v>
      </c>
      <c r="BN4412" s="97" t="s">
        <v>1342</v>
      </c>
      <c r="BO4412" s="97" t="s">
        <v>4447</v>
      </c>
      <c r="BU4412" s="97" t="s">
        <v>8871</v>
      </c>
      <c r="BV4412" s="97" t="s">
        <v>1342</v>
      </c>
      <c r="BW4412" s="97" t="s">
        <v>4447</v>
      </c>
    </row>
    <row r="4413" spans="51:75" x14ac:dyDescent="0.3">
      <c r="AY4413" s="124" t="e">
        <f>VLOOKUP(C4413,#REF!, 2,FALSE)</f>
        <v>#REF!</v>
      </c>
      <c r="BM4413" s="97" t="s">
        <v>8872</v>
      </c>
      <c r="BN4413" s="97" t="s">
        <v>1342</v>
      </c>
      <c r="BO4413" s="97" t="s">
        <v>7139</v>
      </c>
      <c r="BU4413" s="97" t="s">
        <v>8872</v>
      </c>
      <c r="BV4413" s="97" t="s">
        <v>1342</v>
      </c>
      <c r="BW4413" s="97" t="s">
        <v>7139</v>
      </c>
    </row>
    <row r="4414" spans="51:75" x14ac:dyDescent="0.3">
      <c r="AY4414" s="124" t="e">
        <f>VLOOKUP(C4414,#REF!, 2,FALSE)</f>
        <v>#REF!</v>
      </c>
      <c r="BM4414" s="97" t="s">
        <v>8873</v>
      </c>
      <c r="BN4414" s="97" t="s">
        <v>3003</v>
      </c>
      <c r="BO4414" s="97" t="s">
        <v>5336</v>
      </c>
      <c r="BU4414" s="97" t="s">
        <v>8873</v>
      </c>
      <c r="BV4414" s="97" t="s">
        <v>3003</v>
      </c>
      <c r="BW4414" s="97" t="s">
        <v>5336</v>
      </c>
    </row>
    <row r="4415" spans="51:75" x14ac:dyDescent="0.3">
      <c r="AY4415" s="124" t="e">
        <f>VLOOKUP(C4415,#REF!, 2,FALSE)</f>
        <v>#REF!</v>
      </c>
      <c r="BM4415" s="97" t="s">
        <v>8874</v>
      </c>
      <c r="BN4415" s="97" t="s">
        <v>1342</v>
      </c>
      <c r="BO4415" s="97" t="s">
        <v>8876</v>
      </c>
      <c r="BU4415" s="97" t="s">
        <v>8874</v>
      </c>
      <c r="BV4415" s="97" t="s">
        <v>1342</v>
      </c>
      <c r="BW4415" s="97" t="s">
        <v>8876</v>
      </c>
    </row>
    <row r="4416" spans="51:75" x14ac:dyDescent="0.3">
      <c r="AY4416" s="124" t="e">
        <f>VLOOKUP(C4416,#REF!, 2,FALSE)</f>
        <v>#REF!</v>
      </c>
      <c r="BM4416" s="97" t="s">
        <v>1540</v>
      </c>
      <c r="BN4416" s="97" t="s">
        <v>3043</v>
      </c>
      <c r="BO4416" s="97" t="s">
        <v>8877</v>
      </c>
      <c r="BU4416" s="97" t="s">
        <v>1540</v>
      </c>
      <c r="BV4416" s="97" t="s">
        <v>3043</v>
      </c>
      <c r="BW4416" s="97" t="s">
        <v>8877</v>
      </c>
    </row>
    <row r="4417" spans="51:75" x14ac:dyDescent="0.3">
      <c r="AY4417" s="124" t="e">
        <f>VLOOKUP(C4417,#REF!, 2,FALSE)</f>
        <v>#REF!</v>
      </c>
      <c r="BM4417" s="97" t="s">
        <v>1541</v>
      </c>
      <c r="BN4417" s="97" t="s">
        <v>1269</v>
      </c>
      <c r="BO4417" s="97" t="s">
        <v>2880</v>
      </c>
      <c r="BU4417" s="97" t="s">
        <v>1541</v>
      </c>
      <c r="BV4417" s="97" t="s">
        <v>1269</v>
      </c>
      <c r="BW4417" s="97" t="s">
        <v>2880</v>
      </c>
    </row>
    <row r="4418" spans="51:75" x14ac:dyDescent="0.3">
      <c r="AY4418" s="124" t="e">
        <f>VLOOKUP(C4418,#REF!, 2,FALSE)</f>
        <v>#REF!</v>
      </c>
      <c r="BM4418" s="97" t="s">
        <v>1542</v>
      </c>
      <c r="BN4418" s="97" t="s">
        <v>1342</v>
      </c>
      <c r="BO4418" s="97" t="s">
        <v>5122</v>
      </c>
      <c r="BU4418" s="97" t="s">
        <v>1542</v>
      </c>
      <c r="BV4418" s="97" t="s">
        <v>1342</v>
      </c>
      <c r="BW4418" s="97" t="s">
        <v>5122</v>
      </c>
    </row>
    <row r="4419" spans="51:75" x14ac:dyDescent="0.3">
      <c r="AY4419" s="124" t="e">
        <f>VLOOKUP(C4419,#REF!, 2,FALSE)</f>
        <v>#REF!</v>
      </c>
      <c r="BM4419" s="97" t="s">
        <v>1543</v>
      </c>
      <c r="BN4419" s="97" t="s">
        <v>1342</v>
      </c>
      <c r="BO4419" s="97" t="s">
        <v>8445</v>
      </c>
      <c r="BU4419" s="97" t="s">
        <v>1543</v>
      </c>
      <c r="BV4419" s="97" t="s">
        <v>1342</v>
      </c>
      <c r="BW4419" s="97" t="s">
        <v>8445</v>
      </c>
    </row>
    <row r="4420" spans="51:75" x14ac:dyDescent="0.3">
      <c r="AY4420" s="124" t="e">
        <f>VLOOKUP(C4420,#REF!, 2,FALSE)</f>
        <v>#REF!</v>
      </c>
      <c r="BM4420" s="97" t="s">
        <v>8878</v>
      </c>
      <c r="BN4420" s="97" t="s">
        <v>1342</v>
      </c>
      <c r="BO4420" s="97" t="s">
        <v>6759</v>
      </c>
      <c r="BU4420" s="97" t="s">
        <v>8878</v>
      </c>
      <c r="BV4420" s="97" t="s">
        <v>1342</v>
      </c>
      <c r="BW4420" s="97" t="s">
        <v>6759</v>
      </c>
    </row>
    <row r="4421" spans="51:75" x14ac:dyDescent="0.3">
      <c r="AY4421" s="124" t="e">
        <f>VLOOKUP(C4421,#REF!, 2,FALSE)</f>
        <v>#REF!</v>
      </c>
      <c r="BM4421" s="97" t="s">
        <v>8880</v>
      </c>
      <c r="BN4421" s="97" t="s">
        <v>1342</v>
      </c>
      <c r="BO4421" s="97" t="s">
        <v>2983</v>
      </c>
      <c r="BU4421" s="97" t="s">
        <v>8880</v>
      </c>
      <c r="BV4421" s="97" t="s">
        <v>1342</v>
      </c>
      <c r="BW4421" s="97" t="s">
        <v>2983</v>
      </c>
    </row>
    <row r="4422" spans="51:75" x14ac:dyDescent="0.3">
      <c r="AY4422" s="124" t="e">
        <f>VLOOKUP(C4422,#REF!, 2,FALSE)</f>
        <v>#REF!</v>
      </c>
      <c r="BM4422" s="97" t="s">
        <v>8881</v>
      </c>
      <c r="BN4422" s="97" t="s">
        <v>1342</v>
      </c>
      <c r="BO4422" s="97" t="s">
        <v>2983</v>
      </c>
      <c r="BU4422" s="97" t="s">
        <v>8881</v>
      </c>
      <c r="BV4422" s="97" t="s">
        <v>1342</v>
      </c>
      <c r="BW4422" s="97" t="s">
        <v>2983</v>
      </c>
    </row>
    <row r="4423" spans="51:75" x14ac:dyDescent="0.3">
      <c r="AY4423" s="124" t="e">
        <f>VLOOKUP(C4423,#REF!, 2,FALSE)</f>
        <v>#REF!</v>
      </c>
      <c r="BM4423" s="97" t="s">
        <v>8882</v>
      </c>
      <c r="BN4423" s="97" t="s">
        <v>2979</v>
      </c>
      <c r="BO4423" s="97" t="s">
        <v>2983</v>
      </c>
      <c r="BU4423" s="97" t="s">
        <v>8882</v>
      </c>
      <c r="BV4423" s="97" t="s">
        <v>2979</v>
      </c>
      <c r="BW4423" s="97" t="s">
        <v>2983</v>
      </c>
    </row>
    <row r="4424" spans="51:75" x14ac:dyDescent="0.3">
      <c r="AY4424" s="124" t="e">
        <f>VLOOKUP(C4424,#REF!, 2,FALSE)</f>
        <v>#REF!</v>
      </c>
      <c r="BM4424" s="97" t="s">
        <v>1544</v>
      </c>
      <c r="BN4424" s="97" t="s">
        <v>2979</v>
      </c>
      <c r="BO4424" s="97" t="s">
        <v>2983</v>
      </c>
      <c r="BU4424" s="97" t="s">
        <v>1544</v>
      </c>
      <c r="BV4424" s="97" t="s">
        <v>2979</v>
      </c>
      <c r="BW4424" s="97" t="s">
        <v>2983</v>
      </c>
    </row>
    <row r="4425" spans="51:75" x14ac:dyDescent="0.3">
      <c r="AY4425" s="124" t="e">
        <f>VLOOKUP(C4425,#REF!, 2,FALSE)</f>
        <v>#REF!</v>
      </c>
      <c r="BM4425" s="97" t="s">
        <v>1545</v>
      </c>
      <c r="BN4425" s="97" t="s">
        <v>694</v>
      </c>
      <c r="BO4425" s="97" t="s">
        <v>2983</v>
      </c>
      <c r="BU4425" s="97" t="s">
        <v>1545</v>
      </c>
      <c r="BV4425" s="97" t="s">
        <v>694</v>
      </c>
      <c r="BW4425" s="97" t="s">
        <v>2983</v>
      </c>
    </row>
    <row r="4426" spans="51:75" x14ac:dyDescent="0.3">
      <c r="AY4426" s="124" t="e">
        <f>VLOOKUP(C4426,#REF!, 2,FALSE)</f>
        <v>#REF!</v>
      </c>
      <c r="BM4426" s="97" t="s">
        <v>8884</v>
      </c>
      <c r="BN4426" s="97" t="s">
        <v>1139</v>
      </c>
      <c r="BO4426" s="97" t="s">
        <v>8885</v>
      </c>
      <c r="BU4426" s="97" t="s">
        <v>8884</v>
      </c>
      <c r="BV4426" s="97" t="s">
        <v>1139</v>
      </c>
      <c r="BW4426" s="97" t="s">
        <v>8885</v>
      </c>
    </row>
    <row r="4427" spans="51:75" x14ac:dyDescent="0.3">
      <c r="AY4427" s="124" t="e">
        <f>VLOOKUP(C4427,#REF!, 2,FALSE)</f>
        <v>#REF!</v>
      </c>
      <c r="BM4427" s="97" t="s">
        <v>1546</v>
      </c>
      <c r="BN4427" s="97" t="s">
        <v>1342</v>
      </c>
      <c r="BO4427" s="97" t="s">
        <v>781</v>
      </c>
      <c r="BU4427" s="97" t="s">
        <v>1546</v>
      </c>
      <c r="BV4427" s="97" t="s">
        <v>1342</v>
      </c>
      <c r="BW4427" s="97" t="s">
        <v>781</v>
      </c>
    </row>
    <row r="4428" spans="51:75" x14ac:dyDescent="0.3">
      <c r="AY4428" s="124" t="e">
        <f>VLOOKUP(C4428,#REF!, 2,FALSE)</f>
        <v>#REF!</v>
      </c>
      <c r="BM4428" s="97" t="s">
        <v>8886</v>
      </c>
      <c r="BN4428" s="97" t="s">
        <v>1139</v>
      </c>
      <c r="BO4428" s="97" t="s">
        <v>8887</v>
      </c>
      <c r="BU4428" s="97" t="s">
        <v>8886</v>
      </c>
      <c r="BV4428" s="97" t="s">
        <v>1139</v>
      </c>
      <c r="BW4428" s="97" t="s">
        <v>8887</v>
      </c>
    </row>
    <row r="4429" spans="51:75" x14ac:dyDescent="0.3">
      <c r="AY4429" s="124" t="e">
        <f>VLOOKUP(C4429,#REF!, 2,FALSE)</f>
        <v>#REF!</v>
      </c>
      <c r="BM4429" s="97" t="s">
        <v>8888</v>
      </c>
      <c r="BN4429" s="97" t="s">
        <v>2983</v>
      </c>
      <c r="BO4429" s="97" t="s">
        <v>2983</v>
      </c>
      <c r="BU4429" s="97" t="s">
        <v>8888</v>
      </c>
      <c r="BV4429" s="97" t="s">
        <v>2983</v>
      </c>
      <c r="BW4429" s="97" t="s">
        <v>2983</v>
      </c>
    </row>
    <row r="4430" spans="51:75" x14ac:dyDescent="0.3">
      <c r="AY4430" s="124" t="e">
        <f>VLOOKUP(C4430,#REF!, 2,FALSE)</f>
        <v>#REF!</v>
      </c>
      <c r="BM4430" s="97" t="s">
        <v>8890</v>
      </c>
      <c r="BN4430" s="97" t="s">
        <v>636</v>
      </c>
      <c r="BO4430" s="97" t="s">
        <v>2983</v>
      </c>
      <c r="BU4430" s="97" t="s">
        <v>8890</v>
      </c>
      <c r="BV4430" s="97" t="s">
        <v>636</v>
      </c>
      <c r="BW4430" s="97" t="s">
        <v>2983</v>
      </c>
    </row>
    <row r="4431" spans="51:75" x14ac:dyDescent="0.3">
      <c r="AY4431" s="124" t="e">
        <f>VLOOKUP(C4431,#REF!, 2,FALSE)</f>
        <v>#REF!</v>
      </c>
      <c r="BM4431" s="97" t="s">
        <v>8891</v>
      </c>
      <c r="BN4431" s="97" t="s">
        <v>16968</v>
      </c>
      <c r="BO4431" s="97" t="s">
        <v>8892</v>
      </c>
      <c r="BU4431" s="97" t="s">
        <v>8891</v>
      </c>
      <c r="BV4431" s="97" t="s">
        <v>16968</v>
      </c>
      <c r="BW4431" s="97" t="s">
        <v>8892</v>
      </c>
    </row>
    <row r="4432" spans="51:75" x14ac:dyDescent="0.3">
      <c r="AY4432" s="124" t="e">
        <f>VLOOKUP(C4432,#REF!, 2,FALSE)</f>
        <v>#REF!</v>
      </c>
      <c r="BM4432" s="97" t="s">
        <v>8893</v>
      </c>
      <c r="BN4432" s="97" t="s">
        <v>16968</v>
      </c>
      <c r="BO4432" s="97" t="s">
        <v>2983</v>
      </c>
      <c r="BU4432" s="97" t="s">
        <v>8893</v>
      </c>
      <c r="BV4432" s="97" t="s">
        <v>16968</v>
      </c>
      <c r="BW4432" s="97" t="s">
        <v>2983</v>
      </c>
    </row>
    <row r="4433" spans="51:75" x14ac:dyDescent="0.3">
      <c r="AY4433" s="124" t="e">
        <f>VLOOKUP(C4433,#REF!, 2,FALSE)</f>
        <v>#REF!</v>
      </c>
      <c r="BM4433" s="97" t="s">
        <v>1547</v>
      </c>
      <c r="BN4433" s="97" t="s">
        <v>16968</v>
      </c>
      <c r="BO4433" s="97" t="s">
        <v>2983</v>
      </c>
      <c r="BU4433" s="97" t="s">
        <v>1547</v>
      </c>
      <c r="BV4433" s="97" t="s">
        <v>16968</v>
      </c>
      <c r="BW4433" s="97" t="s">
        <v>2983</v>
      </c>
    </row>
    <row r="4434" spans="51:75" x14ac:dyDescent="0.3">
      <c r="AY4434" s="124" t="e">
        <f>VLOOKUP(C4434,#REF!, 2,FALSE)</f>
        <v>#REF!</v>
      </c>
      <c r="BM4434" s="97" t="s">
        <v>8894</v>
      </c>
      <c r="BN4434" s="97" t="s">
        <v>16968</v>
      </c>
      <c r="BO4434" s="97" t="s">
        <v>8022</v>
      </c>
      <c r="BU4434" s="97" t="s">
        <v>8894</v>
      </c>
      <c r="BV4434" s="97" t="s">
        <v>16968</v>
      </c>
      <c r="BW4434" s="97" t="s">
        <v>8022</v>
      </c>
    </row>
    <row r="4435" spans="51:75" x14ac:dyDescent="0.3">
      <c r="AY4435" s="124" t="e">
        <f>VLOOKUP(C4435,#REF!, 2,FALSE)</f>
        <v>#REF!</v>
      </c>
      <c r="BM4435" s="97" t="s">
        <v>8895</v>
      </c>
      <c r="BN4435" s="97" t="s">
        <v>16968</v>
      </c>
      <c r="BO4435" s="97" t="s">
        <v>2983</v>
      </c>
      <c r="BU4435" s="97" t="s">
        <v>8895</v>
      </c>
      <c r="BV4435" s="97" t="s">
        <v>16968</v>
      </c>
      <c r="BW4435" s="97" t="s">
        <v>2983</v>
      </c>
    </row>
    <row r="4436" spans="51:75" x14ac:dyDescent="0.3">
      <c r="AY4436" s="124" t="e">
        <f>VLOOKUP(C4436,#REF!, 2,FALSE)</f>
        <v>#REF!</v>
      </c>
      <c r="BM4436" s="97" t="s">
        <v>8896</v>
      </c>
      <c r="BN4436" s="97" t="s">
        <v>2983</v>
      </c>
      <c r="BO4436" s="97" t="s">
        <v>2983</v>
      </c>
      <c r="BU4436" s="97" t="s">
        <v>8896</v>
      </c>
      <c r="BV4436" s="97" t="s">
        <v>2983</v>
      </c>
      <c r="BW4436" s="97" t="s">
        <v>2983</v>
      </c>
    </row>
    <row r="4437" spans="51:75" x14ac:dyDescent="0.3">
      <c r="AY4437" s="124" t="e">
        <f>VLOOKUP(C4437,#REF!, 2,FALSE)</f>
        <v>#REF!</v>
      </c>
      <c r="BM4437" s="97" t="s">
        <v>8897</v>
      </c>
      <c r="BN4437" s="97" t="s">
        <v>3000</v>
      </c>
      <c r="BO4437" s="97" t="s">
        <v>8010</v>
      </c>
      <c r="BU4437" s="97" t="s">
        <v>8897</v>
      </c>
      <c r="BV4437" s="97" t="s">
        <v>3000</v>
      </c>
      <c r="BW4437" s="97" t="s">
        <v>8010</v>
      </c>
    </row>
    <row r="4438" spans="51:75" x14ac:dyDescent="0.3">
      <c r="AY4438" s="124" t="e">
        <f>VLOOKUP(C4438,#REF!, 2,FALSE)</f>
        <v>#REF!</v>
      </c>
      <c r="BM4438" s="97" t="s">
        <v>8899</v>
      </c>
      <c r="BN4438" s="97" t="s">
        <v>841</v>
      </c>
      <c r="BO4438" s="97" t="s">
        <v>3387</v>
      </c>
      <c r="BU4438" s="97" t="s">
        <v>8899</v>
      </c>
      <c r="BV4438" s="97" t="s">
        <v>841</v>
      </c>
      <c r="BW4438" s="97" t="s">
        <v>3387</v>
      </c>
    </row>
    <row r="4439" spans="51:75" x14ac:dyDescent="0.3">
      <c r="AY4439" s="124" t="e">
        <f>VLOOKUP(C4439,#REF!, 2,FALSE)</f>
        <v>#REF!</v>
      </c>
      <c r="BM4439" s="97" t="s">
        <v>8902</v>
      </c>
      <c r="BN4439" s="97" t="s">
        <v>16968</v>
      </c>
      <c r="BO4439" s="97" t="s">
        <v>2983</v>
      </c>
      <c r="BU4439" s="97" t="s">
        <v>8902</v>
      </c>
      <c r="BV4439" s="97" t="s">
        <v>16968</v>
      </c>
      <c r="BW4439" s="97" t="s">
        <v>2983</v>
      </c>
    </row>
    <row r="4440" spans="51:75" x14ac:dyDescent="0.3">
      <c r="AY4440" s="124" t="e">
        <f>VLOOKUP(C4440,#REF!, 2,FALSE)</f>
        <v>#REF!</v>
      </c>
      <c r="BM4440" s="97" t="s">
        <v>8904</v>
      </c>
      <c r="BN4440" s="97" t="s">
        <v>16968</v>
      </c>
      <c r="BO4440" s="97" t="s">
        <v>698</v>
      </c>
      <c r="BU4440" s="97" t="s">
        <v>8904</v>
      </c>
      <c r="BV4440" s="97" t="s">
        <v>16968</v>
      </c>
      <c r="BW4440" s="97" t="s">
        <v>698</v>
      </c>
    </row>
    <row r="4441" spans="51:75" x14ac:dyDescent="0.3">
      <c r="AY4441" s="124" t="e">
        <f>VLOOKUP(C4441,#REF!, 2,FALSE)</f>
        <v>#REF!</v>
      </c>
      <c r="BM4441" s="97" t="s">
        <v>8905</v>
      </c>
      <c r="BN4441" s="97" t="s">
        <v>16968</v>
      </c>
      <c r="BO4441" s="97" t="s">
        <v>4700</v>
      </c>
      <c r="BU4441" s="97" t="s">
        <v>8905</v>
      </c>
      <c r="BV4441" s="97" t="s">
        <v>16968</v>
      </c>
      <c r="BW4441" s="97" t="s">
        <v>4700</v>
      </c>
    </row>
    <row r="4442" spans="51:75" x14ac:dyDescent="0.3">
      <c r="AY4442" s="124" t="e">
        <f>VLOOKUP(C4442,#REF!, 2,FALSE)</f>
        <v>#REF!</v>
      </c>
      <c r="BM4442" s="97" t="s">
        <v>8906</v>
      </c>
      <c r="BN4442" s="97" t="s">
        <v>16968</v>
      </c>
      <c r="BO4442" s="97" t="s">
        <v>2983</v>
      </c>
      <c r="BU4442" s="97" t="s">
        <v>8906</v>
      </c>
      <c r="BV4442" s="97" t="s">
        <v>16968</v>
      </c>
      <c r="BW4442" s="97" t="s">
        <v>2983</v>
      </c>
    </row>
    <row r="4443" spans="51:75" x14ac:dyDescent="0.3">
      <c r="AY4443" s="124" t="e">
        <f>VLOOKUP(C4443,#REF!, 2,FALSE)</f>
        <v>#REF!</v>
      </c>
      <c r="BM4443" s="97" t="s">
        <v>8907</v>
      </c>
      <c r="BN4443" s="97" t="s">
        <v>16968</v>
      </c>
      <c r="BO4443" s="97" t="s">
        <v>2983</v>
      </c>
      <c r="BU4443" s="97" t="s">
        <v>8907</v>
      </c>
      <c r="BV4443" s="97" t="s">
        <v>16968</v>
      </c>
      <c r="BW4443" s="97" t="s">
        <v>2983</v>
      </c>
    </row>
    <row r="4444" spans="51:75" x14ac:dyDescent="0.3">
      <c r="AY4444" s="124" t="e">
        <f>VLOOKUP(C4444,#REF!, 2,FALSE)</f>
        <v>#REF!</v>
      </c>
      <c r="BM4444" s="97" t="s">
        <v>8908</v>
      </c>
      <c r="BN4444" s="97" t="s">
        <v>16968</v>
      </c>
      <c r="BO4444" s="97" t="s">
        <v>2983</v>
      </c>
      <c r="BU4444" s="97" t="s">
        <v>8908</v>
      </c>
      <c r="BV4444" s="97" t="s">
        <v>16968</v>
      </c>
      <c r="BW4444" s="97" t="s">
        <v>2983</v>
      </c>
    </row>
    <row r="4445" spans="51:75" x14ac:dyDescent="0.3">
      <c r="AY4445" s="124" t="e">
        <f>VLOOKUP(C4445,#REF!, 2,FALSE)</f>
        <v>#REF!</v>
      </c>
      <c r="BM4445" s="97" t="s">
        <v>1548</v>
      </c>
      <c r="BN4445" s="97" t="s">
        <v>16968</v>
      </c>
      <c r="BO4445" s="97" t="s">
        <v>3319</v>
      </c>
      <c r="BU4445" s="97" t="s">
        <v>1548</v>
      </c>
      <c r="BV4445" s="97" t="s">
        <v>16968</v>
      </c>
      <c r="BW4445" s="97" t="s">
        <v>3319</v>
      </c>
    </row>
    <row r="4446" spans="51:75" x14ac:dyDescent="0.3">
      <c r="AY4446" s="124" t="e">
        <f>VLOOKUP(C4446,#REF!, 2,FALSE)</f>
        <v>#REF!</v>
      </c>
      <c r="BM4446" s="97" t="s">
        <v>1553</v>
      </c>
      <c r="BN4446" s="97" t="s">
        <v>16968</v>
      </c>
      <c r="BO4446" s="97" t="s">
        <v>2983</v>
      </c>
      <c r="BU4446" s="97" t="s">
        <v>1553</v>
      </c>
      <c r="BV4446" s="97" t="s">
        <v>16968</v>
      </c>
      <c r="BW4446" s="97" t="s">
        <v>2983</v>
      </c>
    </row>
    <row r="4447" spans="51:75" x14ac:dyDescent="0.3">
      <c r="AY4447" s="124" t="e">
        <f>VLOOKUP(C4447,#REF!, 2,FALSE)</f>
        <v>#REF!</v>
      </c>
      <c r="BM4447" s="97" t="s">
        <v>8911</v>
      </c>
      <c r="BN4447" s="97" t="s">
        <v>2983</v>
      </c>
      <c r="BO4447" s="97" t="s">
        <v>8913</v>
      </c>
      <c r="BU4447" s="97" t="s">
        <v>8911</v>
      </c>
      <c r="BV4447" s="97" t="s">
        <v>2983</v>
      </c>
      <c r="BW4447" s="97" t="s">
        <v>8913</v>
      </c>
    </row>
    <row r="4448" spans="51:75" x14ac:dyDescent="0.3">
      <c r="AY4448" s="124" t="e">
        <f>VLOOKUP(C4448,#REF!, 2,FALSE)</f>
        <v>#REF!</v>
      </c>
      <c r="BM4448" s="97" t="s">
        <v>8914</v>
      </c>
      <c r="BN4448" s="97" t="s">
        <v>2983</v>
      </c>
      <c r="BO4448" s="97" t="s">
        <v>2983</v>
      </c>
      <c r="BU4448" s="97" t="s">
        <v>8914</v>
      </c>
      <c r="BV4448" s="97" t="s">
        <v>2983</v>
      </c>
      <c r="BW4448" s="97" t="s">
        <v>2983</v>
      </c>
    </row>
    <row r="4449" spans="51:75" x14ac:dyDescent="0.3">
      <c r="AY4449" s="124" t="e">
        <f>VLOOKUP(C4449,#REF!, 2,FALSE)</f>
        <v>#REF!</v>
      </c>
      <c r="BM4449" s="97" t="s">
        <v>8915</v>
      </c>
      <c r="BN4449" s="97" t="s">
        <v>2983</v>
      </c>
      <c r="BO4449" s="97" t="s">
        <v>8916</v>
      </c>
      <c r="BU4449" s="97" t="s">
        <v>8915</v>
      </c>
      <c r="BV4449" s="97" t="s">
        <v>2983</v>
      </c>
      <c r="BW4449" s="97" t="s">
        <v>8916</v>
      </c>
    </row>
    <row r="4450" spans="51:75" x14ac:dyDescent="0.3">
      <c r="AY4450" s="124" t="e">
        <f>VLOOKUP(C4450,#REF!, 2,FALSE)</f>
        <v>#REF!</v>
      </c>
      <c r="BM4450" s="97" t="s">
        <v>8917</v>
      </c>
      <c r="BN4450" s="97" t="s">
        <v>2983</v>
      </c>
      <c r="BO4450" s="97" t="s">
        <v>2983</v>
      </c>
      <c r="BU4450" s="97" t="s">
        <v>8917</v>
      </c>
      <c r="BV4450" s="97" t="s">
        <v>2983</v>
      </c>
      <c r="BW4450" s="97" t="s">
        <v>2983</v>
      </c>
    </row>
    <row r="4451" spans="51:75" x14ac:dyDescent="0.3">
      <c r="AY4451" s="124" t="e">
        <f>VLOOKUP(C4451,#REF!, 2,FALSE)</f>
        <v>#REF!</v>
      </c>
      <c r="BM4451" s="97" t="s">
        <v>8918</v>
      </c>
      <c r="BN4451" s="97" t="s">
        <v>2983</v>
      </c>
      <c r="BO4451" s="97" t="s">
        <v>2983</v>
      </c>
      <c r="BU4451" s="97" t="s">
        <v>8918</v>
      </c>
      <c r="BV4451" s="97" t="s">
        <v>2983</v>
      </c>
      <c r="BW4451" s="97" t="s">
        <v>2983</v>
      </c>
    </row>
    <row r="4452" spans="51:75" x14ac:dyDescent="0.3">
      <c r="AY4452" s="124" t="e">
        <f>VLOOKUP(C4452,#REF!, 2,FALSE)</f>
        <v>#REF!</v>
      </c>
      <c r="BM4452" s="97" t="s">
        <v>8919</v>
      </c>
      <c r="BN4452" s="97" t="s">
        <v>2983</v>
      </c>
      <c r="BO4452" s="97" t="s">
        <v>8920</v>
      </c>
      <c r="BU4452" s="97" t="s">
        <v>8919</v>
      </c>
      <c r="BV4452" s="97" t="s">
        <v>2983</v>
      </c>
      <c r="BW4452" s="97" t="s">
        <v>8920</v>
      </c>
    </row>
    <row r="4453" spans="51:75" x14ac:dyDescent="0.3">
      <c r="AY4453" s="124" t="e">
        <f>VLOOKUP(C4453,#REF!, 2,FALSE)</f>
        <v>#REF!</v>
      </c>
      <c r="BM4453" s="97" t="s">
        <v>8921</v>
      </c>
      <c r="BN4453" s="97" t="s">
        <v>2983</v>
      </c>
      <c r="BO4453" s="97" t="s">
        <v>2983</v>
      </c>
      <c r="BU4453" s="97" t="s">
        <v>8921</v>
      </c>
      <c r="BV4453" s="97" t="s">
        <v>2983</v>
      </c>
      <c r="BW4453" s="97" t="s">
        <v>2983</v>
      </c>
    </row>
    <row r="4454" spans="51:75" x14ac:dyDescent="0.3">
      <c r="AY4454" s="124" t="e">
        <f>VLOOKUP(C4454,#REF!, 2,FALSE)</f>
        <v>#REF!</v>
      </c>
      <c r="BM4454" s="97" t="s">
        <v>8922</v>
      </c>
      <c r="BN4454" s="97" t="s">
        <v>2983</v>
      </c>
      <c r="BO4454" s="97" t="s">
        <v>8923</v>
      </c>
      <c r="BU4454" s="97" t="s">
        <v>8922</v>
      </c>
      <c r="BV4454" s="97" t="s">
        <v>2983</v>
      </c>
      <c r="BW4454" s="97" t="s">
        <v>8923</v>
      </c>
    </row>
    <row r="4455" spans="51:75" x14ac:dyDescent="0.3">
      <c r="AY4455" s="124" t="e">
        <f>VLOOKUP(C4455,#REF!, 2,FALSE)</f>
        <v>#REF!</v>
      </c>
      <c r="BM4455" s="97" t="s">
        <v>1554</v>
      </c>
      <c r="BN4455" s="97" t="s">
        <v>2983</v>
      </c>
      <c r="BO4455" s="97" t="s">
        <v>2983</v>
      </c>
      <c r="BU4455" s="97" t="s">
        <v>1554</v>
      </c>
      <c r="BV4455" s="97" t="s">
        <v>2983</v>
      </c>
      <c r="BW4455" s="97" t="s">
        <v>2983</v>
      </c>
    </row>
    <row r="4456" spans="51:75" x14ac:dyDescent="0.3">
      <c r="AY4456" s="124" t="e">
        <f>VLOOKUP(C4456,#REF!, 2,FALSE)</f>
        <v>#REF!</v>
      </c>
      <c r="BM4456" s="97" t="s">
        <v>8924</v>
      </c>
      <c r="BN4456" s="97" t="s">
        <v>2983</v>
      </c>
      <c r="BO4456" s="97" t="s">
        <v>2983</v>
      </c>
      <c r="BU4456" s="97" t="s">
        <v>8924</v>
      </c>
      <c r="BV4456" s="97" t="s">
        <v>2983</v>
      </c>
      <c r="BW4456" s="97" t="s">
        <v>2983</v>
      </c>
    </row>
    <row r="4457" spans="51:75" x14ac:dyDescent="0.3">
      <c r="AY4457" s="124" t="e">
        <f>VLOOKUP(C4457,#REF!, 2,FALSE)</f>
        <v>#REF!</v>
      </c>
      <c r="BM4457" s="97" t="s">
        <v>1556</v>
      </c>
      <c r="BN4457" s="97" t="s">
        <v>2983</v>
      </c>
      <c r="BO4457" s="97" t="s">
        <v>8925</v>
      </c>
      <c r="BU4457" s="97" t="s">
        <v>1556</v>
      </c>
      <c r="BV4457" s="97" t="s">
        <v>2983</v>
      </c>
      <c r="BW4457" s="97" t="s">
        <v>8925</v>
      </c>
    </row>
    <row r="4458" spans="51:75" x14ac:dyDescent="0.3">
      <c r="AY4458" s="124" t="e">
        <f>VLOOKUP(C4458,#REF!, 2,FALSE)</f>
        <v>#REF!</v>
      </c>
      <c r="BM4458" s="97" t="s">
        <v>8926</v>
      </c>
      <c r="BN4458" s="97" t="s">
        <v>2983</v>
      </c>
      <c r="BO4458" s="97" t="s">
        <v>2983</v>
      </c>
      <c r="BU4458" s="97" t="s">
        <v>8926</v>
      </c>
      <c r="BV4458" s="97" t="s">
        <v>2983</v>
      </c>
      <c r="BW4458" s="97" t="s">
        <v>2983</v>
      </c>
    </row>
    <row r="4459" spans="51:75" x14ac:dyDescent="0.3">
      <c r="AY4459" s="124" t="e">
        <f>VLOOKUP(C4459,#REF!, 2,FALSE)</f>
        <v>#REF!</v>
      </c>
      <c r="BM4459" s="97" t="s">
        <v>8927</v>
      </c>
      <c r="BN4459" s="97" t="s">
        <v>2983</v>
      </c>
      <c r="BO4459" s="97" t="s">
        <v>7574</v>
      </c>
      <c r="BU4459" s="97" t="s">
        <v>8927</v>
      </c>
      <c r="BV4459" s="97" t="s">
        <v>2983</v>
      </c>
      <c r="BW4459" s="97" t="s">
        <v>7574</v>
      </c>
    </row>
    <row r="4460" spans="51:75" x14ac:dyDescent="0.3">
      <c r="AY4460" s="124" t="e">
        <f>VLOOKUP(C4460,#REF!, 2,FALSE)</f>
        <v>#REF!</v>
      </c>
      <c r="BM4460" s="97" t="s">
        <v>8928</v>
      </c>
      <c r="BN4460" s="97" t="s">
        <v>2983</v>
      </c>
      <c r="BO4460" s="97" t="s">
        <v>8929</v>
      </c>
      <c r="BU4460" s="97" t="s">
        <v>8928</v>
      </c>
      <c r="BV4460" s="97" t="s">
        <v>2983</v>
      </c>
      <c r="BW4460" s="97" t="s">
        <v>8929</v>
      </c>
    </row>
    <row r="4461" spans="51:75" x14ac:dyDescent="0.3">
      <c r="AY4461" s="124" t="e">
        <f>VLOOKUP(C4461,#REF!, 2,FALSE)</f>
        <v>#REF!</v>
      </c>
      <c r="BM4461" s="97" t="s">
        <v>8930</v>
      </c>
      <c r="BN4461" s="97" t="s">
        <v>2983</v>
      </c>
      <c r="BO4461" s="97" t="s">
        <v>2424</v>
      </c>
      <c r="BU4461" s="97" t="s">
        <v>8930</v>
      </c>
      <c r="BV4461" s="97" t="s">
        <v>2983</v>
      </c>
      <c r="BW4461" s="97" t="s">
        <v>2424</v>
      </c>
    </row>
    <row r="4462" spans="51:75" x14ac:dyDescent="0.3">
      <c r="AY4462" s="124" t="e">
        <f>VLOOKUP(C4462,#REF!, 2,FALSE)</f>
        <v>#REF!</v>
      </c>
      <c r="BM4462" s="97" t="s">
        <v>1557</v>
      </c>
      <c r="BN4462" s="97" t="s">
        <v>2983</v>
      </c>
      <c r="BO4462" s="97" t="s">
        <v>8931</v>
      </c>
      <c r="BU4462" s="97" t="s">
        <v>1557</v>
      </c>
      <c r="BV4462" s="97" t="s">
        <v>2983</v>
      </c>
      <c r="BW4462" s="97" t="s">
        <v>8931</v>
      </c>
    </row>
    <row r="4463" spans="51:75" x14ac:dyDescent="0.3">
      <c r="AY4463" s="124" t="e">
        <f>VLOOKUP(C4463,#REF!, 2,FALSE)</f>
        <v>#REF!</v>
      </c>
      <c r="BM4463" s="97" t="s">
        <v>8932</v>
      </c>
      <c r="BN4463" s="97" t="s">
        <v>2983</v>
      </c>
      <c r="BO4463" s="97" t="s">
        <v>2983</v>
      </c>
      <c r="BU4463" s="97" t="s">
        <v>8932</v>
      </c>
      <c r="BV4463" s="97" t="s">
        <v>2983</v>
      </c>
      <c r="BW4463" s="97" t="s">
        <v>2983</v>
      </c>
    </row>
    <row r="4464" spans="51:75" x14ac:dyDescent="0.3">
      <c r="AY4464" s="124" t="e">
        <f>VLOOKUP(C4464,#REF!, 2,FALSE)</f>
        <v>#REF!</v>
      </c>
      <c r="BM4464" s="97" t="s">
        <v>8933</v>
      </c>
      <c r="BN4464" s="97" t="s">
        <v>775</v>
      </c>
      <c r="BO4464" s="97" t="s">
        <v>2983</v>
      </c>
      <c r="BU4464" s="97" t="s">
        <v>8933</v>
      </c>
      <c r="BV4464" s="97" t="s">
        <v>775</v>
      </c>
      <c r="BW4464" s="97" t="s">
        <v>2983</v>
      </c>
    </row>
    <row r="4465" spans="51:75" x14ac:dyDescent="0.3">
      <c r="AY4465" s="124" t="e">
        <f>VLOOKUP(C4465,#REF!, 2,FALSE)</f>
        <v>#REF!</v>
      </c>
      <c r="BM4465" s="97" t="s">
        <v>8934</v>
      </c>
      <c r="BN4465" s="97" t="s">
        <v>810</v>
      </c>
      <c r="BO4465" s="97" t="s">
        <v>2983</v>
      </c>
      <c r="BU4465" s="97" t="s">
        <v>8934</v>
      </c>
      <c r="BV4465" s="97" t="s">
        <v>810</v>
      </c>
      <c r="BW4465" s="97" t="s">
        <v>2983</v>
      </c>
    </row>
    <row r="4466" spans="51:75" x14ac:dyDescent="0.3">
      <c r="AY4466" s="124" t="e">
        <f>VLOOKUP(C4466,#REF!, 2,FALSE)</f>
        <v>#REF!</v>
      </c>
      <c r="BM4466" s="97" t="s">
        <v>8935</v>
      </c>
      <c r="BN4466" s="97" t="s">
        <v>736</v>
      </c>
      <c r="BO4466" s="97" t="s">
        <v>2983</v>
      </c>
      <c r="BU4466" s="97" t="s">
        <v>8935</v>
      </c>
      <c r="BV4466" s="97" t="s">
        <v>736</v>
      </c>
      <c r="BW4466" s="97" t="s">
        <v>2983</v>
      </c>
    </row>
    <row r="4467" spans="51:75" x14ac:dyDescent="0.3">
      <c r="AY4467" s="124" t="e">
        <f>VLOOKUP(C4467,#REF!, 2,FALSE)</f>
        <v>#REF!</v>
      </c>
      <c r="BM4467" s="97" t="s">
        <v>8936</v>
      </c>
      <c r="BN4467" s="97" t="s">
        <v>703</v>
      </c>
      <c r="BO4467" s="97" t="s">
        <v>2983</v>
      </c>
      <c r="BU4467" s="97" t="s">
        <v>8936</v>
      </c>
      <c r="BV4467" s="97" t="s">
        <v>703</v>
      </c>
      <c r="BW4467" s="97" t="s">
        <v>2983</v>
      </c>
    </row>
    <row r="4468" spans="51:75" x14ac:dyDescent="0.3">
      <c r="AY4468" s="124" t="e">
        <f>VLOOKUP(C4468,#REF!, 2,FALSE)</f>
        <v>#REF!</v>
      </c>
      <c r="BM4468" s="97" t="s">
        <v>473</v>
      </c>
      <c r="BN4468" s="97" t="s">
        <v>923</v>
      </c>
      <c r="BO4468" s="97" t="s">
        <v>3332</v>
      </c>
      <c r="BU4468" s="97" t="s">
        <v>473</v>
      </c>
      <c r="BV4468" s="97" t="s">
        <v>923</v>
      </c>
      <c r="BW4468" s="97" t="s">
        <v>3332</v>
      </c>
    </row>
    <row r="4469" spans="51:75" x14ac:dyDescent="0.3">
      <c r="AY4469" s="124" t="e">
        <f>VLOOKUP(C4469,#REF!, 2,FALSE)</f>
        <v>#REF!</v>
      </c>
      <c r="BM4469" s="97" t="s">
        <v>8937</v>
      </c>
      <c r="BN4469" s="97" t="s">
        <v>2983</v>
      </c>
      <c r="BO4469" s="97" t="s">
        <v>2983</v>
      </c>
      <c r="BU4469" s="97" t="s">
        <v>8937</v>
      </c>
      <c r="BV4469" s="97" t="s">
        <v>2983</v>
      </c>
      <c r="BW4469" s="97" t="s">
        <v>2983</v>
      </c>
    </row>
    <row r="4470" spans="51:75" x14ac:dyDescent="0.3">
      <c r="AY4470" s="124" t="e">
        <f>VLOOKUP(C4470,#REF!, 2,FALSE)</f>
        <v>#REF!</v>
      </c>
      <c r="BM4470" s="97" t="s">
        <v>8938</v>
      </c>
      <c r="BN4470" s="97" t="s">
        <v>803</v>
      </c>
      <c r="BO4470" s="97" t="s">
        <v>2983</v>
      </c>
      <c r="BU4470" s="97" t="s">
        <v>8938</v>
      </c>
      <c r="BV4470" s="97" t="s">
        <v>803</v>
      </c>
      <c r="BW4470" s="97" t="s">
        <v>2983</v>
      </c>
    </row>
    <row r="4471" spans="51:75" x14ac:dyDescent="0.3">
      <c r="AY4471" s="124" t="e">
        <f>VLOOKUP(C4471,#REF!, 2,FALSE)</f>
        <v>#REF!</v>
      </c>
      <c r="BM4471" s="97" t="s">
        <v>465</v>
      </c>
      <c r="BN4471" s="97" t="s">
        <v>1267</v>
      </c>
      <c r="BO4471" s="97" t="s">
        <v>725</v>
      </c>
      <c r="BU4471" s="97" t="s">
        <v>465</v>
      </c>
      <c r="BV4471" s="97" t="s">
        <v>1267</v>
      </c>
      <c r="BW4471" s="97" t="s">
        <v>725</v>
      </c>
    </row>
    <row r="4472" spans="51:75" x14ac:dyDescent="0.3">
      <c r="AY4472" s="124" t="e">
        <f>VLOOKUP(C4472,#REF!, 2,FALSE)</f>
        <v>#REF!</v>
      </c>
      <c r="BM4472" s="97" t="s">
        <v>477</v>
      </c>
      <c r="BN4472" s="97" t="s">
        <v>2983</v>
      </c>
      <c r="BO4472" s="97" t="s">
        <v>2983</v>
      </c>
      <c r="BU4472" s="97" t="s">
        <v>477</v>
      </c>
      <c r="BV4472" s="97" t="s">
        <v>2983</v>
      </c>
      <c r="BW4472" s="97" t="s">
        <v>2983</v>
      </c>
    </row>
    <row r="4473" spans="51:75" x14ac:dyDescent="0.3">
      <c r="AY4473" s="124" t="e">
        <f>VLOOKUP(C4473,#REF!, 2,FALSE)</f>
        <v>#REF!</v>
      </c>
      <c r="BM4473" s="97" t="s">
        <v>8940</v>
      </c>
      <c r="BN4473" s="97" t="s">
        <v>3003</v>
      </c>
      <c r="BO4473" s="97" t="s">
        <v>2983</v>
      </c>
      <c r="BU4473" s="97" t="s">
        <v>8940</v>
      </c>
      <c r="BV4473" s="97" t="s">
        <v>3003</v>
      </c>
      <c r="BW4473" s="97" t="s">
        <v>2983</v>
      </c>
    </row>
    <row r="4474" spans="51:75" x14ac:dyDescent="0.3">
      <c r="AY4474" s="124" t="e">
        <f>VLOOKUP(C4474,#REF!, 2,FALSE)</f>
        <v>#REF!</v>
      </c>
      <c r="BM4474" s="97" t="s">
        <v>8942</v>
      </c>
      <c r="BN4474" s="97" t="s">
        <v>1342</v>
      </c>
      <c r="BO4474" s="97" t="s">
        <v>8065</v>
      </c>
      <c r="BU4474" s="97" t="s">
        <v>8942</v>
      </c>
      <c r="BV4474" s="97" t="s">
        <v>1342</v>
      </c>
      <c r="BW4474" s="97" t="s">
        <v>8065</v>
      </c>
    </row>
    <row r="4475" spans="51:75" x14ac:dyDescent="0.3">
      <c r="AY4475" s="124" t="e">
        <f>VLOOKUP(C4475,#REF!, 2,FALSE)</f>
        <v>#REF!</v>
      </c>
      <c r="BM4475" s="97" t="s">
        <v>8943</v>
      </c>
      <c r="BN4475" s="97" t="s">
        <v>1342</v>
      </c>
      <c r="BO4475" s="97" t="s">
        <v>8944</v>
      </c>
      <c r="BU4475" s="97" t="s">
        <v>8943</v>
      </c>
      <c r="BV4475" s="97" t="s">
        <v>1342</v>
      </c>
      <c r="BW4475" s="97" t="s">
        <v>8944</v>
      </c>
    </row>
    <row r="4476" spans="51:75" x14ac:dyDescent="0.3">
      <c r="AY4476" s="124" t="e">
        <f>VLOOKUP(C4476,#REF!, 2,FALSE)</f>
        <v>#REF!</v>
      </c>
      <c r="BM4476" s="97" t="s">
        <v>8945</v>
      </c>
      <c r="BN4476" s="97" t="s">
        <v>1342</v>
      </c>
      <c r="BO4476" s="97" t="s">
        <v>2983</v>
      </c>
      <c r="BU4476" s="97" t="s">
        <v>8945</v>
      </c>
      <c r="BV4476" s="97" t="s">
        <v>1342</v>
      </c>
      <c r="BW4476" s="97" t="s">
        <v>2983</v>
      </c>
    </row>
    <row r="4477" spans="51:75" x14ac:dyDescent="0.3">
      <c r="AY4477" s="124" t="e">
        <f>VLOOKUP(C4477,#REF!, 2,FALSE)</f>
        <v>#REF!</v>
      </c>
      <c r="BM4477" s="97" t="s">
        <v>8946</v>
      </c>
      <c r="BN4477" s="97" t="s">
        <v>3237</v>
      </c>
      <c r="BO4477" s="97" t="s">
        <v>2983</v>
      </c>
      <c r="BU4477" s="97" t="s">
        <v>8946</v>
      </c>
      <c r="BV4477" s="97" t="s">
        <v>3237</v>
      </c>
      <c r="BW4477" s="97" t="s">
        <v>2983</v>
      </c>
    </row>
    <row r="4478" spans="51:75" x14ac:dyDescent="0.3">
      <c r="AY4478" s="124" t="e">
        <f>VLOOKUP(C4478,#REF!, 2,FALSE)</f>
        <v>#REF!</v>
      </c>
      <c r="BM4478" s="97" t="s">
        <v>8947</v>
      </c>
      <c r="BN4478" s="97" t="s">
        <v>3003</v>
      </c>
      <c r="BO4478" s="97" t="s">
        <v>2983</v>
      </c>
      <c r="BU4478" s="97" t="s">
        <v>8947</v>
      </c>
      <c r="BV4478" s="97" t="s">
        <v>3003</v>
      </c>
      <c r="BW4478" s="97" t="s">
        <v>2983</v>
      </c>
    </row>
    <row r="4479" spans="51:75" x14ac:dyDescent="0.3">
      <c r="AY4479" s="124" t="e">
        <f>VLOOKUP(C4479,#REF!, 2,FALSE)</f>
        <v>#REF!</v>
      </c>
      <c r="BM4479" s="97" t="s">
        <v>8948</v>
      </c>
      <c r="BN4479" s="97" t="s">
        <v>3000</v>
      </c>
      <c r="BO4479" s="97" t="s">
        <v>7475</v>
      </c>
      <c r="BU4479" s="97" t="s">
        <v>8948</v>
      </c>
      <c r="BV4479" s="97" t="s">
        <v>3000</v>
      </c>
      <c r="BW4479" s="97" t="s">
        <v>7475</v>
      </c>
    </row>
    <row r="4480" spans="51:75" x14ac:dyDescent="0.3">
      <c r="AY4480" s="124" t="e">
        <f>VLOOKUP(C4480,#REF!, 2,FALSE)</f>
        <v>#REF!</v>
      </c>
      <c r="BM4480" s="97" t="s">
        <v>8949</v>
      </c>
      <c r="BN4480" s="97" t="s">
        <v>3043</v>
      </c>
      <c r="BO4480" s="97" t="s">
        <v>8950</v>
      </c>
      <c r="BU4480" s="97" t="s">
        <v>8949</v>
      </c>
      <c r="BV4480" s="97" t="s">
        <v>3043</v>
      </c>
      <c r="BW4480" s="97" t="s">
        <v>8950</v>
      </c>
    </row>
    <row r="4481" spans="51:75" x14ac:dyDescent="0.3">
      <c r="AY4481" s="124" t="e">
        <f>VLOOKUP(C4481,#REF!, 2,FALSE)</f>
        <v>#REF!</v>
      </c>
      <c r="BM4481" s="97" t="s">
        <v>8951</v>
      </c>
      <c r="BN4481" s="97" t="s">
        <v>3043</v>
      </c>
      <c r="BO4481" s="97" t="s">
        <v>8952</v>
      </c>
      <c r="BU4481" s="97" t="s">
        <v>8951</v>
      </c>
      <c r="BV4481" s="97" t="s">
        <v>3043</v>
      </c>
      <c r="BW4481" s="97" t="s">
        <v>8952</v>
      </c>
    </row>
    <row r="4482" spans="51:75" x14ac:dyDescent="0.3">
      <c r="AY4482" s="124" t="e">
        <f>VLOOKUP(C4482,#REF!, 2,FALSE)</f>
        <v>#REF!</v>
      </c>
      <c r="BM4482" s="97" t="s">
        <v>8953</v>
      </c>
      <c r="BN4482" s="97" t="s">
        <v>3043</v>
      </c>
      <c r="BO4482" s="97" t="s">
        <v>8954</v>
      </c>
      <c r="BU4482" s="97" t="s">
        <v>8953</v>
      </c>
      <c r="BV4482" s="97" t="s">
        <v>3043</v>
      </c>
      <c r="BW4482" s="97" t="s">
        <v>8954</v>
      </c>
    </row>
    <row r="4483" spans="51:75" x14ac:dyDescent="0.3">
      <c r="AY4483" s="124" t="e">
        <f>VLOOKUP(C4483,#REF!, 2,FALSE)</f>
        <v>#REF!</v>
      </c>
      <c r="BM4483" s="97" t="s">
        <v>1558</v>
      </c>
      <c r="BN4483" s="97" t="s">
        <v>3043</v>
      </c>
      <c r="BO4483" s="97" t="s">
        <v>8955</v>
      </c>
      <c r="BU4483" s="97" t="s">
        <v>1558</v>
      </c>
      <c r="BV4483" s="97" t="s">
        <v>3043</v>
      </c>
      <c r="BW4483" s="97" t="s">
        <v>8955</v>
      </c>
    </row>
    <row r="4484" spans="51:75" x14ac:dyDescent="0.3">
      <c r="AY4484" s="124" t="e">
        <f>VLOOKUP(C4484,#REF!, 2,FALSE)</f>
        <v>#REF!</v>
      </c>
      <c r="BM4484" s="97" t="s">
        <v>1559</v>
      </c>
      <c r="BN4484" s="97" t="s">
        <v>16968</v>
      </c>
      <c r="BO4484" s="97" t="s">
        <v>8956</v>
      </c>
      <c r="BU4484" s="97" t="s">
        <v>1559</v>
      </c>
      <c r="BV4484" s="97" t="s">
        <v>16968</v>
      </c>
      <c r="BW4484" s="97" t="s">
        <v>8956</v>
      </c>
    </row>
    <row r="4485" spans="51:75" x14ac:dyDescent="0.3">
      <c r="AY4485" s="124" t="e">
        <f>VLOOKUP(C4485,#REF!, 2,FALSE)</f>
        <v>#REF!</v>
      </c>
      <c r="BM4485" s="97" t="s">
        <v>1560</v>
      </c>
      <c r="BN4485" s="97" t="s">
        <v>3043</v>
      </c>
      <c r="BO4485" s="97" t="s">
        <v>8954</v>
      </c>
      <c r="BU4485" s="97" t="s">
        <v>1560</v>
      </c>
      <c r="BV4485" s="97" t="s">
        <v>3043</v>
      </c>
      <c r="BW4485" s="97" t="s">
        <v>8954</v>
      </c>
    </row>
    <row r="4486" spans="51:75" x14ac:dyDescent="0.3">
      <c r="AY4486" s="124" t="e">
        <f>VLOOKUP(C4486,#REF!, 2,FALSE)</f>
        <v>#REF!</v>
      </c>
      <c r="BM4486" s="97" t="s">
        <v>8957</v>
      </c>
      <c r="BN4486" s="97" t="s">
        <v>2979</v>
      </c>
      <c r="BO4486" s="97" t="s">
        <v>3753</v>
      </c>
      <c r="BU4486" s="97" t="s">
        <v>8957</v>
      </c>
      <c r="BV4486" s="97" t="s">
        <v>2979</v>
      </c>
      <c r="BW4486" s="97" t="s">
        <v>3753</v>
      </c>
    </row>
    <row r="4487" spans="51:75" x14ac:dyDescent="0.3">
      <c r="AY4487" s="124" t="e">
        <f>VLOOKUP(C4487,#REF!, 2,FALSE)</f>
        <v>#REF!</v>
      </c>
      <c r="BM4487" s="97" t="s">
        <v>1561</v>
      </c>
      <c r="BN4487" s="97" t="s">
        <v>3043</v>
      </c>
      <c r="BO4487" s="97" t="s">
        <v>1854</v>
      </c>
      <c r="BU4487" s="97" t="s">
        <v>1561</v>
      </c>
      <c r="BV4487" s="97" t="s">
        <v>3043</v>
      </c>
      <c r="BW4487" s="97" t="s">
        <v>1854</v>
      </c>
    </row>
    <row r="4488" spans="51:75" x14ac:dyDescent="0.3">
      <c r="AY4488" s="124" t="e">
        <f>VLOOKUP(C4488,#REF!, 2,FALSE)</f>
        <v>#REF!</v>
      </c>
      <c r="BM4488" s="97" t="s">
        <v>1562</v>
      </c>
      <c r="BN4488" s="97" t="s">
        <v>862</v>
      </c>
      <c r="BO4488" s="97" t="s">
        <v>8958</v>
      </c>
      <c r="BU4488" s="97" t="s">
        <v>1562</v>
      </c>
      <c r="BV4488" s="97" t="s">
        <v>862</v>
      </c>
      <c r="BW4488" s="97" t="s">
        <v>8958</v>
      </c>
    </row>
    <row r="4489" spans="51:75" x14ac:dyDescent="0.3">
      <c r="AY4489" s="124" t="e">
        <f>VLOOKUP(C4489,#REF!, 2,FALSE)</f>
        <v>#REF!</v>
      </c>
      <c r="BM4489" s="97" t="s">
        <v>8959</v>
      </c>
      <c r="BN4489" s="97" t="s">
        <v>705</v>
      </c>
      <c r="BO4489" s="97" t="s">
        <v>8960</v>
      </c>
      <c r="BU4489" s="97" t="s">
        <v>8959</v>
      </c>
      <c r="BV4489" s="97" t="s">
        <v>705</v>
      </c>
      <c r="BW4489" s="97" t="s">
        <v>8960</v>
      </c>
    </row>
    <row r="4490" spans="51:75" x14ac:dyDescent="0.3">
      <c r="AY4490" s="124" t="e">
        <f>VLOOKUP(C4490,#REF!, 2,FALSE)</f>
        <v>#REF!</v>
      </c>
      <c r="BM4490" s="97" t="s">
        <v>8961</v>
      </c>
      <c r="BN4490" s="97" t="s">
        <v>666</v>
      </c>
      <c r="BO4490" s="97" t="s">
        <v>8340</v>
      </c>
      <c r="BU4490" s="97" t="s">
        <v>8961</v>
      </c>
      <c r="BV4490" s="97" t="s">
        <v>666</v>
      </c>
      <c r="BW4490" s="97" t="s">
        <v>8340</v>
      </c>
    </row>
    <row r="4491" spans="51:75" x14ac:dyDescent="0.3">
      <c r="AY4491" s="124" t="e">
        <f>VLOOKUP(C4491,#REF!, 2,FALSE)</f>
        <v>#REF!</v>
      </c>
      <c r="BM4491" s="97" t="s">
        <v>8962</v>
      </c>
      <c r="BN4491" s="97" t="s">
        <v>16968</v>
      </c>
      <c r="BO4491" s="97" t="s">
        <v>5127</v>
      </c>
      <c r="BU4491" s="97" t="s">
        <v>8962</v>
      </c>
      <c r="BV4491" s="97" t="s">
        <v>16968</v>
      </c>
      <c r="BW4491" s="97" t="s">
        <v>5127</v>
      </c>
    </row>
    <row r="4492" spans="51:75" x14ac:dyDescent="0.3">
      <c r="AY4492" s="124" t="e">
        <f>VLOOKUP(C4492,#REF!, 2,FALSE)</f>
        <v>#REF!</v>
      </c>
      <c r="BM4492" s="97" t="s">
        <v>8964</v>
      </c>
      <c r="BN4492" s="97" t="s">
        <v>778</v>
      </c>
      <c r="BO4492" s="97" t="s">
        <v>8965</v>
      </c>
      <c r="BU4492" s="97" t="s">
        <v>8964</v>
      </c>
      <c r="BV4492" s="97" t="s">
        <v>778</v>
      </c>
      <c r="BW4492" s="97" t="s">
        <v>8965</v>
      </c>
    </row>
    <row r="4493" spans="51:75" x14ac:dyDescent="0.3">
      <c r="AY4493" s="124" t="e">
        <f>VLOOKUP(C4493,#REF!, 2,FALSE)</f>
        <v>#REF!</v>
      </c>
      <c r="BM4493" s="97" t="s">
        <v>8966</v>
      </c>
      <c r="BN4493" s="97" t="s">
        <v>778</v>
      </c>
      <c r="BO4493" s="97" t="s">
        <v>8967</v>
      </c>
      <c r="BU4493" s="97" t="s">
        <v>8966</v>
      </c>
      <c r="BV4493" s="97" t="s">
        <v>778</v>
      </c>
      <c r="BW4493" s="97" t="s">
        <v>8967</v>
      </c>
    </row>
    <row r="4494" spans="51:75" x14ac:dyDescent="0.3">
      <c r="AY4494" s="124" t="e">
        <f>VLOOKUP(C4494,#REF!, 2,FALSE)</f>
        <v>#REF!</v>
      </c>
      <c r="BM4494" s="97" t="s">
        <v>8968</v>
      </c>
      <c r="BN4494" s="97" t="s">
        <v>666</v>
      </c>
      <c r="BO4494" s="97" t="s">
        <v>8969</v>
      </c>
      <c r="BU4494" s="97" t="s">
        <v>8968</v>
      </c>
      <c r="BV4494" s="97" t="s">
        <v>666</v>
      </c>
      <c r="BW4494" s="97" t="s">
        <v>8969</v>
      </c>
    </row>
    <row r="4495" spans="51:75" x14ac:dyDescent="0.3">
      <c r="AY4495" s="124" t="e">
        <f>VLOOKUP(C4495,#REF!, 2,FALSE)</f>
        <v>#REF!</v>
      </c>
      <c r="BM4495" s="97" t="s">
        <v>8971</v>
      </c>
      <c r="BN4495" s="97" t="s">
        <v>3043</v>
      </c>
      <c r="BO4495" s="97" t="s">
        <v>8203</v>
      </c>
      <c r="BU4495" s="97" t="s">
        <v>8971</v>
      </c>
      <c r="BV4495" s="97" t="s">
        <v>3043</v>
      </c>
      <c r="BW4495" s="97" t="s">
        <v>8203</v>
      </c>
    </row>
    <row r="4496" spans="51:75" x14ac:dyDescent="0.3">
      <c r="AY4496" s="124" t="e">
        <f>VLOOKUP(C4496,#REF!, 2,FALSE)</f>
        <v>#REF!</v>
      </c>
      <c r="BM4496" s="97" t="s">
        <v>8972</v>
      </c>
      <c r="BN4496" s="97" t="s">
        <v>3000</v>
      </c>
      <c r="BO4496" s="97" t="s">
        <v>5585</v>
      </c>
      <c r="BU4496" s="97" t="s">
        <v>8972</v>
      </c>
      <c r="BV4496" s="97" t="s">
        <v>3000</v>
      </c>
      <c r="BW4496" s="97" t="s">
        <v>5585</v>
      </c>
    </row>
    <row r="4497" spans="51:75" x14ac:dyDescent="0.3">
      <c r="AY4497" s="124" t="e">
        <f>VLOOKUP(C4497,#REF!, 2,FALSE)</f>
        <v>#REF!</v>
      </c>
      <c r="BM4497" s="97" t="s">
        <v>8975</v>
      </c>
      <c r="BN4497" s="97" t="s">
        <v>736</v>
      </c>
      <c r="BO4497" s="97" t="s">
        <v>7793</v>
      </c>
      <c r="BU4497" s="97" t="s">
        <v>8975</v>
      </c>
      <c r="BV4497" s="97" t="s">
        <v>736</v>
      </c>
      <c r="BW4497" s="97" t="s">
        <v>7793</v>
      </c>
    </row>
    <row r="4498" spans="51:75" x14ac:dyDescent="0.3">
      <c r="AY4498" s="124" t="e">
        <f>VLOOKUP(C4498,#REF!, 2,FALSE)</f>
        <v>#REF!</v>
      </c>
      <c r="BM4498" s="97" t="s">
        <v>8976</v>
      </c>
      <c r="BN4498" s="97" t="s">
        <v>715</v>
      </c>
      <c r="BO4498" s="97" t="s">
        <v>1223</v>
      </c>
      <c r="BU4498" s="97" t="s">
        <v>8976</v>
      </c>
      <c r="BV4498" s="97" t="s">
        <v>715</v>
      </c>
      <c r="BW4498" s="97" t="s">
        <v>1223</v>
      </c>
    </row>
    <row r="4499" spans="51:75" x14ac:dyDescent="0.3">
      <c r="AY4499" s="124" t="e">
        <f>VLOOKUP(C4499,#REF!, 2,FALSE)</f>
        <v>#REF!</v>
      </c>
      <c r="BM4499" s="97" t="s">
        <v>8977</v>
      </c>
      <c r="BN4499" s="97" t="s">
        <v>715</v>
      </c>
      <c r="BO4499" s="97" t="s">
        <v>8978</v>
      </c>
      <c r="BU4499" s="97" t="s">
        <v>8977</v>
      </c>
      <c r="BV4499" s="97" t="s">
        <v>715</v>
      </c>
      <c r="BW4499" s="97" t="s">
        <v>8978</v>
      </c>
    </row>
    <row r="4500" spans="51:75" x14ac:dyDescent="0.3">
      <c r="AY4500" s="124" t="e">
        <f>VLOOKUP(C4500,#REF!, 2,FALSE)</f>
        <v>#REF!</v>
      </c>
      <c r="BM4500" s="97" t="s">
        <v>8979</v>
      </c>
      <c r="BN4500" s="97" t="s">
        <v>787</v>
      </c>
      <c r="BO4500" s="97" t="s">
        <v>3975</v>
      </c>
      <c r="BU4500" s="97" t="s">
        <v>8979</v>
      </c>
      <c r="BV4500" s="97" t="s">
        <v>787</v>
      </c>
      <c r="BW4500" s="97" t="s">
        <v>3975</v>
      </c>
    </row>
    <row r="4501" spans="51:75" x14ac:dyDescent="0.3">
      <c r="AY4501" s="124" t="e">
        <f>VLOOKUP(C4501,#REF!, 2,FALSE)</f>
        <v>#REF!</v>
      </c>
      <c r="BM4501" s="97" t="s">
        <v>8980</v>
      </c>
      <c r="BN4501" s="97" t="s">
        <v>612</v>
      </c>
      <c r="BO4501" s="97" t="s">
        <v>1066</v>
      </c>
      <c r="BU4501" s="97" t="s">
        <v>8980</v>
      </c>
      <c r="BV4501" s="97" t="s">
        <v>612</v>
      </c>
      <c r="BW4501" s="97" t="s">
        <v>1066</v>
      </c>
    </row>
    <row r="4502" spans="51:75" x14ac:dyDescent="0.3">
      <c r="AY4502" s="124" t="e">
        <f>VLOOKUP(C4502,#REF!, 2,FALSE)</f>
        <v>#REF!</v>
      </c>
      <c r="BM4502" s="97" t="s">
        <v>8981</v>
      </c>
      <c r="BN4502" s="97" t="s">
        <v>1013</v>
      </c>
      <c r="BO4502" s="97" t="s">
        <v>8281</v>
      </c>
      <c r="BU4502" s="97" t="s">
        <v>8981</v>
      </c>
      <c r="BV4502" s="97" t="s">
        <v>1013</v>
      </c>
      <c r="BW4502" s="97" t="s">
        <v>8281</v>
      </c>
    </row>
    <row r="4503" spans="51:75" x14ac:dyDescent="0.3">
      <c r="AY4503" s="124" t="e">
        <f>VLOOKUP(C4503,#REF!, 2,FALSE)</f>
        <v>#REF!</v>
      </c>
      <c r="BM4503" s="97" t="s">
        <v>8982</v>
      </c>
      <c r="BN4503" s="97" t="s">
        <v>778</v>
      </c>
      <c r="BO4503" s="97" t="s">
        <v>8984</v>
      </c>
      <c r="BU4503" s="97" t="s">
        <v>8982</v>
      </c>
      <c r="BV4503" s="97" t="s">
        <v>778</v>
      </c>
      <c r="BW4503" s="97" t="s">
        <v>8984</v>
      </c>
    </row>
    <row r="4504" spans="51:75" x14ac:dyDescent="0.3">
      <c r="AY4504" s="124" t="e">
        <f>VLOOKUP(C4504,#REF!, 2,FALSE)</f>
        <v>#REF!</v>
      </c>
      <c r="BM4504" s="97" t="s">
        <v>8985</v>
      </c>
      <c r="BN4504" s="97" t="s">
        <v>787</v>
      </c>
      <c r="BO4504" s="97" t="s">
        <v>8381</v>
      </c>
      <c r="BU4504" s="97" t="s">
        <v>8985</v>
      </c>
      <c r="BV4504" s="97" t="s">
        <v>787</v>
      </c>
      <c r="BW4504" s="97" t="s">
        <v>8381</v>
      </c>
    </row>
    <row r="4505" spans="51:75" x14ac:dyDescent="0.3">
      <c r="AY4505" s="124" t="e">
        <f>VLOOKUP(C4505,#REF!, 2,FALSE)</f>
        <v>#REF!</v>
      </c>
      <c r="BM4505" s="97" t="s">
        <v>289</v>
      </c>
      <c r="BN4505" s="97" t="s">
        <v>3043</v>
      </c>
      <c r="BO4505" s="97" t="s">
        <v>8986</v>
      </c>
      <c r="BU4505" s="97" t="s">
        <v>289</v>
      </c>
      <c r="BV4505" s="97" t="s">
        <v>3043</v>
      </c>
      <c r="BW4505" s="97" t="s">
        <v>8986</v>
      </c>
    </row>
    <row r="4506" spans="51:75" x14ac:dyDescent="0.3">
      <c r="AY4506" s="124" t="e">
        <f>VLOOKUP(C4506,#REF!, 2,FALSE)</f>
        <v>#REF!</v>
      </c>
      <c r="BM4506" s="97" t="s">
        <v>8987</v>
      </c>
      <c r="BN4506" s="97" t="s">
        <v>3043</v>
      </c>
      <c r="BO4506" s="97" t="s">
        <v>8988</v>
      </c>
      <c r="BU4506" s="97" t="s">
        <v>8987</v>
      </c>
      <c r="BV4506" s="97" t="s">
        <v>3043</v>
      </c>
      <c r="BW4506" s="97" t="s">
        <v>8988</v>
      </c>
    </row>
    <row r="4507" spans="51:75" x14ac:dyDescent="0.3">
      <c r="AY4507" s="124" t="e">
        <f>VLOOKUP(C4507,#REF!, 2,FALSE)</f>
        <v>#REF!</v>
      </c>
      <c r="BM4507" s="97" t="s">
        <v>1563</v>
      </c>
      <c r="BN4507" s="97" t="s">
        <v>3043</v>
      </c>
      <c r="BO4507" s="97" t="s">
        <v>8187</v>
      </c>
      <c r="BU4507" s="97" t="s">
        <v>1563</v>
      </c>
      <c r="BV4507" s="97" t="s">
        <v>3043</v>
      </c>
      <c r="BW4507" s="97" t="s">
        <v>8187</v>
      </c>
    </row>
    <row r="4508" spans="51:75" x14ac:dyDescent="0.3">
      <c r="AY4508" s="124" t="e">
        <f>VLOOKUP(C4508,#REF!, 2,FALSE)</f>
        <v>#REF!</v>
      </c>
      <c r="BM4508" s="97" t="s">
        <v>8989</v>
      </c>
      <c r="BN4508" s="97" t="s">
        <v>787</v>
      </c>
      <c r="BO4508" s="97" t="s">
        <v>5734</v>
      </c>
      <c r="BU4508" s="97" t="s">
        <v>8989</v>
      </c>
      <c r="BV4508" s="97" t="s">
        <v>787</v>
      </c>
      <c r="BW4508" s="97" t="s">
        <v>5734</v>
      </c>
    </row>
    <row r="4509" spans="51:75" x14ac:dyDescent="0.3">
      <c r="AY4509" s="124" t="e">
        <f>VLOOKUP(C4509,#REF!, 2,FALSE)</f>
        <v>#REF!</v>
      </c>
      <c r="BM4509" s="97" t="s">
        <v>8990</v>
      </c>
      <c r="BN4509" s="97" t="s">
        <v>787</v>
      </c>
      <c r="BO4509" s="97" t="s">
        <v>8991</v>
      </c>
      <c r="BU4509" s="97" t="s">
        <v>8990</v>
      </c>
      <c r="BV4509" s="97" t="s">
        <v>787</v>
      </c>
      <c r="BW4509" s="97" t="s">
        <v>8991</v>
      </c>
    </row>
    <row r="4510" spans="51:75" x14ac:dyDescent="0.3">
      <c r="AY4510" s="124" t="e">
        <f>VLOOKUP(C4510,#REF!, 2,FALSE)</f>
        <v>#REF!</v>
      </c>
      <c r="BM4510" s="97" t="s">
        <v>8992</v>
      </c>
      <c r="BN4510" s="97" t="s">
        <v>2979</v>
      </c>
      <c r="BO4510" s="97" t="s">
        <v>8994</v>
      </c>
      <c r="BU4510" s="97" t="s">
        <v>8992</v>
      </c>
      <c r="BV4510" s="97" t="s">
        <v>2979</v>
      </c>
      <c r="BW4510" s="97" t="s">
        <v>8994</v>
      </c>
    </row>
    <row r="4511" spans="51:75" x14ac:dyDescent="0.3">
      <c r="AY4511" s="124" t="e">
        <f>VLOOKUP(C4511,#REF!, 2,FALSE)</f>
        <v>#REF!</v>
      </c>
      <c r="BM4511" s="97" t="s">
        <v>8996</v>
      </c>
      <c r="BN4511" s="97" t="s">
        <v>3191</v>
      </c>
      <c r="BO4511" s="97" t="s">
        <v>8997</v>
      </c>
      <c r="BU4511" s="97" t="s">
        <v>8996</v>
      </c>
      <c r="BV4511" s="97" t="s">
        <v>3191</v>
      </c>
      <c r="BW4511" s="97" t="s">
        <v>8997</v>
      </c>
    </row>
    <row r="4512" spans="51:75" x14ac:dyDescent="0.3">
      <c r="AY4512" s="124" t="e">
        <f>VLOOKUP(C4512,#REF!, 2,FALSE)</f>
        <v>#REF!</v>
      </c>
      <c r="BM4512" s="97" t="s">
        <v>8998</v>
      </c>
      <c r="BN4512" s="97" t="s">
        <v>2979</v>
      </c>
      <c r="BO4512" s="97" t="s">
        <v>1604</v>
      </c>
      <c r="BU4512" s="97" t="s">
        <v>8998</v>
      </c>
      <c r="BV4512" s="97" t="s">
        <v>2979</v>
      </c>
      <c r="BW4512" s="97" t="s">
        <v>1604</v>
      </c>
    </row>
    <row r="4513" spans="51:75" x14ac:dyDescent="0.3">
      <c r="AY4513" s="124" t="e">
        <f>VLOOKUP(C4513,#REF!, 2,FALSE)</f>
        <v>#REF!</v>
      </c>
      <c r="BM4513" s="97" t="s">
        <v>8999</v>
      </c>
      <c r="BN4513" s="97" t="s">
        <v>1272</v>
      </c>
      <c r="BO4513" s="97" t="s">
        <v>6176</v>
      </c>
      <c r="BU4513" s="97" t="s">
        <v>8999</v>
      </c>
      <c r="BV4513" s="97" t="s">
        <v>1272</v>
      </c>
      <c r="BW4513" s="97" t="s">
        <v>6176</v>
      </c>
    </row>
    <row r="4514" spans="51:75" x14ac:dyDescent="0.3">
      <c r="AY4514" s="124" t="e">
        <f>VLOOKUP(C4514,#REF!, 2,FALSE)</f>
        <v>#REF!</v>
      </c>
      <c r="BM4514" s="97" t="s">
        <v>9001</v>
      </c>
      <c r="BN4514" s="97" t="s">
        <v>736</v>
      </c>
      <c r="BO4514" s="97" t="s">
        <v>2882</v>
      </c>
      <c r="BU4514" s="97" t="s">
        <v>9001</v>
      </c>
      <c r="BV4514" s="97" t="s">
        <v>736</v>
      </c>
      <c r="BW4514" s="97" t="s">
        <v>2882</v>
      </c>
    </row>
    <row r="4515" spans="51:75" x14ac:dyDescent="0.3">
      <c r="AY4515" s="124" t="e">
        <f>VLOOKUP(C4515,#REF!, 2,FALSE)</f>
        <v>#REF!</v>
      </c>
      <c r="BM4515" s="97" t="s">
        <v>9003</v>
      </c>
      <c r="BN4515" s="97" t="s">
        <v>617</v>
      </c>
      <c r="BO4515" s="97" t="s">
        <v>8970</v>
      </c>
      <c r="BU4515" s="97" t="s">
        <v>9003</v>
      </c>
      <c r="BV4515" s="97" t="s">
        <v>617</v>
      </c>
      <c r="BW4515" s="97" t="s">
        <v>8970</v>
      </c>
    </row>
    <row r="4516" spans="51:75" x14ac:dyDescent="0.3">
      <c r="AY4516" s="124" t="e">
        <f>VLOOKUP(C4516,#REF!, 2,FALSE)</f>
        <v>#REF!</v>
      </c>
      <c r="BM4516" s="97" t="s">
        <v>9005</v>
      </c>
      <c r="BN4516" s="97" t="s">
        <v>3043</v>
      </c>
      <c r="BO4516" s="97" t="s">
        <v>9006</v>
      </c>
      <c r="BU4516" s="97" t="s">
        <v>9005</v>
      </c>
      <c r="BV4516" s="97" t="s">
        <v>3043</v>
      </c>
      <c r="BW4516" s="97" t="s">
        <v>9006</v>
      </c>
    </row>
    <row r="4517" spans="51:75" x14ac:dyDescent="0.3">
      <c r="AY4517" s="124" t="e">
        <f>VLOOKUP(C4517,#REF!, 2,FALSE)</f>
        <v>#REF!</v>
      </c>
      <c r="BM4517" s="97" t="s">
        <v>9007</v>
      </c>
      <c r="BN4517" s="97" t="s">
        <v>705</v>
      </c>
      <c r="BO4517" s="97" t="s">
        <v>9008</v>
      </c>
      <c r="BU4517" s="97" t="s">
        <v>9007</v>
      </c>
      <c r="BV4517" s="97" t="s">
        <v>705</v>
      </c>
      <c r="BW4517" s="97" t="s">
        <v>9008</v>
      </c>
    </row>
    <row r="4518" spans="51:75" x14ac:dyDescent="0.3">
      <c r="AY4518" s="124" t="e">
        <f>VLOOKUP(C4518,#REF!, 2,FALSE)</f>
        <v>#REF!</v>
      </c>
      <c r="BM4518" s="97" t="s">
        <v>9009</v>
      </c>
      <c r="BN4518" s="97" t="s">
        <v>658</v>
      </c>
      <c r="BO4518" s="97" t="s">
        <v>6175</v>
      </c>
      <c r="BU4518" s="97" t="s">
        <v>9009</v>
      </c>
      <c r="BV4518" s="97" t="s">
        <v>658</v>
      </c>
      <c r="BW4518" s="97" t="s">
        <v>6175</v>
      </c>
    </row>
    <row r="4519" spans="51:75" x14ac:dyDescent="0.3">
      <c r="AY4519" s="124" t="e">
        <f>VLOOKUP(C4519,#REF!, 2,FALSE)</f>
        <v>#REF!</v>
      </c>
      <c r="BM4519" s="97" t="s">
        <v>290</v>
      </c>
      <c r="BN4519" s="97" t="s">
        <v>2979</v>
      </c>
      <c r="BO4519" s="97" t="s">
        <v>9010</v>
      </c>
      <c r="BU4519" s="97" t="s">
        <v>290</v>
      </c>
      <c r="BV4519" s="97" t="s">
        <v>2979</v>
      </c>
      <c r="BW4519" s="97" t="s">
        <v>9010</v>
      </c>
    </row>
    <row r="4520" spans="51:75" x14ac:dyDescent="0.3">
      <c r="AY4520" s="124" t="e">
        <f>VLOOKUP(C4520,#REF!, 2,FALSE)</f>
        <v>#REF!</v>
      </c>
      <c r="BM4520" s="97" t="s">
        <v>9011</v>
      </c>
      <c r="BN4520" s="97" t="s">
        <v>783</v>
      </c>
      <c r="BO4520" s="97" t="s">
        <v>9012</v>
      </c>
      <c r="BU4520" s="97" t="s">
        <v>9011</v>
      </c>
      <c r="BV4520" s="97" t="s">
        <v>783</v>
      </c>
      <c r="BW4520" s="97" t="s">
        <v>9012</v>
      </c>
    </row>
    <row r="4521" spans="51:75" x14ac:dyDescent="0.3">
      <c r="AY4521" s="124" t="e">
        <f>VLOOKUP(C4521,#REF!, 2,FALSE)</f>
        <v>#REF!</v>
      </c>
      <c r="BM4521" s="97" t="s">
        <v>9013</v>
      </c>
      <c r="BN4521" s="97" t="s">
        <v>736</v>
      </c>
      <c r="BO4521" s="97" t="s">
        <v>3506</v>
      </c>
      <c r="BU4521" s="97" t="s">
        <v>9013</v>
      </c>
      <c r="BV4521" s="97" t="s">
        <v>736</v>
      </c>
      <c r="BW4521" s="97" t="s">
        <v>3506</v>
      </c>
    </row>
    <row r="4522" spans="51:75" x14ac:dyDescent="0.3">
      <c r="AY4522" s="124" t="e">
        <f>VLOOKUP(C4522,#REF!, 2,FALSE)</f>
        <v>#REF!</v>
      </c>
      <c r="BM4522" s="97" t="s">
        <v>9015</v>
      </c>
      <c r="BN4522" s="97" t="s">
        <v>783</v>
      </c>
      <c r="BO4522" s="97" t="s">
        <v>698</v>
      </c>
      <c r="BU4522" s="97" t="s">
        <v>9015</v>
      </c>
      <c r="BV4522" s="97" t="s">
        <v>783</v>
      </c>
      <c r="BW4522" s="97" t="s">
        <v>698</v>
      </c>
    </row>
    <row r="4523" spans="51:75" x14ac:dyDescent="0.3">
      <c r="AY4523" s="124" t="e">
        <f>VLOOKUP(C4523,#REF!, 2,FALSE)</f>
        <v>#REF!</v>
      </c>
      <c r="BM4523" s="97" t="s">
        <v>9016</v>
      </c>
      <c r="BN4523" s="97" t="s">
        <v>663</v>
      </c>
      <c r="BO4523" s="97" t="s">
        <v>9017</v>
      </c>
      <c r="BU4523" s="97" t="s">
        <v>9016</v>
      </c>
      <c r="BV4523" s="97" t="s">
        <v>663</v>
      </c>
      <c r="BW4523" s="97" t="s">
        <v>9017</v>
      </c>
    </row>
    <row r="4524" spans="51:75" x14ac:dyDescent="0.3">
      <c r="AY4524" s="124" t="e">
        <f>VLOOKUP(C4524,#REF!, 2,FALSE)</f>
        <v>#REF!</v>
      </c>
      <c r="BM4524" s="97" t="s">
        <v>302</v>
      </c>
      <c r="BN4524" s="97" t="s">
        <v>787</v>
      </c>
      <c r="BO4524" s="97" t="s">
        <v>9017</v>
      </c>
      <c r="BU4524" s="97" t="s">
        <v>302</v>
      </c>
      <c r="BV4524" s="97" t="s">
        <v>787</v>
      </c>
      <c r="BW4524" s="97" t="s">
        <v>9017</v>
      </c>
    </row>
    <row r="4525" spans="51:75" x14ac:dyDescent="0.3">
      <c r="AY4525" s="124" t="e">
        <f>VLOOKUP(C4525,#REF!, 2,FALSE)</f>
        <v>#REF!</v>
      </c>
      <c r="BM4525" s="97" t="s">
        <v>9018</v>
      </c>
      <c r="BN4525" s="97" t="s">
        <v>810</v>
      </c>
      <c r="BO4525" s="97" t="s">
        <v>9017</v>
      </c>
      <c r="BU4525" s="97" t="s">
        <v>9018</v>
      </c>
      <c r="BV4525" s="97" t="s">
        <v>810</v>
      </c>
      <c r="BW4525" s="97" t="s">
        <v>9017</v>
      </c>
    </row>
    <row r="4526" spans="51:75" x14ac:dyDescent="0.3">
      <c r="AY4526" s="124" t="e">
        <f>VLOOKUP(C4526,#REF!, 2,FALSE)</f>
        <v>#REF!</v>
      </c>
      <c r="BM4526" s="97" t="s">
        <v>9019</v>
      </c>
      <c r="BN4526" s="97" t="s">
        <v>3043</v>
      </c>
      <c r="BO4526" s="97" t="s">
        <v>3885</v>
      </c>
      <c r="BU4526" s="97" t="s">
        <v>9019</v>
      </c>
      <c r="BV4526" s="97" t="s">
        <v>3043</v>
      </c>
      <c r="BW4526" s="97" t="s">
        <v>3885</v>
      </c>
    </row>
    <row r="4527" spans="51:75" x14ac:dyDescent="0.3">
      <c r="AY4527" s="124" t="e">
        <f>VLOOKUP(C4527,#REF!, 2,FALSE)</f>
        <v>#REF!</v>
      </c>
      <c r="BM4527" s="97" t="s">
        <v>9020</v>
      </c>
      <c r="BN4527" s="97" t="s">
        <v>736</v>
      </c>
      <c r="BO4527" s="97" t="s">
        <v>9021</v>
      </c>
      <c r="BU4527" s="97" t="s">
        <v>9020</v>
      </c>
      <c r="BV4527" s="97" t="s">
        <v>736</v>
      </c>
      <c r="BW4527" s="97" t="s">
        <v>9021</v>
      </c>
    </row>
    <row r="4528" spans="51:75" x14ac:dyDescent="0.3">
      <c r="AY4528" s="124" t="e">
        <f>VLOOKUP(C4528,#REF!, 2,FALSE)</f>
        <v>#REF!</v>
      </c>
      <c r="BM4528" s="97" t="s">
        <v>9022</v>
      </c>
      <c r="BN4528" s="97" t="s">
        <v>612</v>
      </c>
      <c r="BO4528" s="97" t="s">
        <v>2433</v>
      </c>
      <c r="BU4528" s="97" t="s">
        <v>9022</v>
      </c>
      <c r="BV4528" s="97" t="s">
        <v>612</v>
      </c>
      <c r="BW4528" s="97" t="s">
        <v>2433</v>
      </c>
    </row>
    <row r="4529" spans="51:75" x14ac:dyDescent="0.3">
      <c r="AY4529" s="124" t="e">
        <f>VLOOKUP(C4529,#REF!, 2,FALSE)</f>
        <v>#REF!</v>
      </c>
      <c r="BM4529" s="97" t="s">
        <v>1564</v>
      </c>
      <c r="BN4529" s="97" t="s">
        <v>3043</v>
      </c>
      <c r="BO4529" s="97" t="s">
        <v>2190</v>
      </c>
      <c r="BU4529" s="97" t="s">
        <v>1564</v>
      </c>
      <c r="BV4529" s="97" t="s">
        <v>3043</v>
      </c>
      <c r="BW4529" s="97" t="s">
        <v>2190</v>
      </c>
    </row>
    <row r="4530" spans="51:75" x14ac:dyDescent="0.3">
      <c r="AY4530" s="124" t="e">
        <f>VLOOKUP(C4530,#REF!, 2,FALSE)</f>
        <v>#REF!</v>
      </c>
      <c r="BM4530" s="97" t="s">
        <v>9023</v>
      </c>
      <c r="BN4530" s="97" t="s">
        <v>3043</v>
      </c>
      <c r="BO4530" s="97" t="s">
        <v>9024</v>
      </c>
      <c r="BU4530" s="97" t="s">
        <v>9023</v>
      </c>
      <c r="BV4530" s="97" t="s">
        <v>3043</v>
      </c>
      <c r="BW4530" s="97" t="s">
        <v>9024</v>
      </c>
    </row>
    <row r="4531" spans="51:75" x14ac:dyDescent="0.3">
      <c r="AY4531" s="124" t="e">
        <f>VLOOKUP(C4531,#REF!, 2,FALSE)</f>
        <v>#REF!</v>
      </c>
      <c r="BM4531" s="97" t="s">
        <v>1565</v>
      </c>
      <c r="BN4531" s="97" t="s">
        <v>803</v>
      </c>
      <c r="BO4531" s="97" t="s">
        <v>5205</v>
      </c>
      <c r="BU4531" s="97" t="s">
        <v>1565</v>
      </c>
      <c r="BV4531" s="97" t="s">
        <v>803</v>
      </c>
      <c r="BW4531" s="97" t="s">
        <v>5205</v>
      </c>
    </row>
    <row r="4532" spans="51:75" x14ac:dyDescent="0.3">
      <c r="AY4532" s="124" t="e">
        <f>VLOOKUP(C4532,#REF!, 2,FALSE)</f>
        <v>#REF!</v>
      </c>
      <c r="BM4532" s="97" t="s">
        <v>9025</v>
      </c>
      <c r="BN4532" s="97" t="s">
        <v>3043</v>
      </c>
      <c r="BO4532" s="97" t="s">
        <v>9026</v>
      </c>
      <c r="BU4532" s="97" t="s">
        <v>9025</v>
      </c>
      <c r="BV4532" s="97" t="s">
        <v>3043</v>
      </c>
      <c r="BW4532" s="97" t="s">
        <v>9026</v>
      </c>
    </row>
    <row r="4533" spans="51:75" x14ac:dyDescent="0.3">
      <c r="AY4533" s="124" t="e">
        <f>VLOOKUP(C4533,#REF!, 2,FALSE)</f>
        <v>#REF!</v>
      </c>
      <c r="BM4533" s="97" t="s">
        <v>1566</v>
      </c>
      <c r="BN4533" s="97" t="s">
        <v>637</v>
      </c>
      <c r="BO4533" s="97" t="s">
        <v>1613</v>
      </c>
      <c r="BU4533" s="97" t="s">
        <v>1566</v>
      </c>
      <c r="BV4533" s="97" t="s">
        <v>637</v>
      </c>
      <c r="BW4533" s="97" t="s">
        <v>1613</v>
      </c>
    </row>
    <row r="4534" spans="51:75" x14ac:dyDescent="0.3">
      <c r="AY4534" s="124" t="e">
        <f>VLOOKUP(C4534,#REF!, 2,FALSE)</f>
        <v>#REF!</v>
      </c>
      <c r="BM4534" s="97" t="s">
        <v>9027</v>
      </c>
      <c r="BN4534" s="97" t="s">
        <v>783</v>
      </c>
      <c r="BO4534" s="97" t="s">
        <v>9028</v>
      </c>
      <c r="BU4534" s="97" t="s">
        <v>9027</v>
      </c>
      <c r="BV4534" s="97" t="s">
        <v>783</v>
      </c>
      <c r="BW4534" s="97" t="s">
        <v>9028</v>
      </c>
    </row>
    <row r="4535" spans="51:75" x14ac:dyDescent="0.3">
      <c r="AY4535" s="124" t="e">
        <f>VLOOKUP(C4535,#REF!, 2,FALSE)</f>
        <v>#REF!</v>
      </c>
      <c r="BM4535" s="97" t="s">
        <v>9029</v>
      </c>
      <c r="BN4535" s="97" t="s">
        <v>783</v>
      </c>
      <c r="BO4535" s="97" t="s">
        <v>9030</v>
      </c>
      <c r="BU4535" s="97" t="s">
        <v>9029</v>
      </c>
      <c r="BV4535" s="97" t="s">
        <v>783</v>
      </c>
      <c r="BW4535" s="97" t="s">
        <v>9030</v>
      </c>
    </row>
    <row r="4536" spans="51:75" x14ac:dyDescent="0.3">
      <c r="AY4536" s="124" t="e">
        <f>VLOOKUP(C4536,#REF!, 2,FALSE)</f>
        <v>#REF!</v>
      </c>
      <c r="BM4536" s="97" t="s">
        <v>1567</v>
      </c>
      <c r="BN4536" s="97" t="s">
        <v>636</v>
      </c>
      <c r="BO4536" s="97" t="s">
        <v>6730</v>
      </c>
      <c r="BU4536" s="97" t="s">
        <v>1567</v>
      </c>
      <c r="BV4536" s="97" t="s">
        <v>636</v>
      </c>
      <c r="BW4536" s="97" t="s">
        <v>6730</v>
      </c>
    </row>
    <row r="4537" spans="51:75" x14ac:dyDescent="0.3">
      <c r="AY4537" s="124" t="e">
        <f>VLOOKUP(C4537,#REF!, 2,FALSE)</f>
        <v>#REF!</v>
      </c>
      <c r="BM4537" s="97" t="s">
        <v>9032</v>
      </c>
      <c r="BN4537" s="97" t="s">
        <v>3043</v>
      </c>
      <c r="BO4537" s="97" t="s">
        <v>9033</v>
      </c>
      <c r="BU4537" s="97" t="s">
        <v>9032</v>
      </c>
      <c r="BV4537" s="97" t="s">
        <v>3043</v>
      </c>
      <c r="BW4537" s="97" t="s">
        <v>9033</v>
      </c>
    </row>
    <row r="4538" spans="51:75" x14ac:dyDescent="0.3">
      <c r="AY4538" s="124" t="e">
        <f>VLOOKUP(C4538,#REF!, 2,FALSE)</f>
        <v>#REF!</v>
      </c>
      <c r="BM4538" s="97" t="s">
        <v>9034</v>
      </c>
      <c r="BN4538" s="97" t="s">
        <v>667</v>
      </c>
      <c r="BO4538" s="97" t="s">
        <v>9035</v>
      </c>
      <c r="BU4538" s="97" t="s">
        <v>9034</v>
      </c>
      <c r="BV4538" s="97" t="s">
        <v>667</v>
      </c>
      <c r="BW4538" s="97" t="s">
        <v>9035</v>
      </c>
    </row>
    <row r="4539" spans="51:75" x14ac:dyDescent="0.3">
      <c r="AY4539" s="124" t="e">
        <f>VLOOKUP(C4539,#REF!, 2,FALSE)</f>
        <v>#REF!</v>
      </c>
      <c r="BM4539" s="97" t="s">
        <v>9036</v>
      </c>
      <c r="BN4539" s="97" t="s">
        <v>1070</v>
      </c>
      <c r="BO4539" s="97" t="s">
        <v>698</v>
      </c>
      <c r="BU4539" s="97" t="s">
        <v>9036</v>
      </c>
      <c r="BV4539" s="97" t="s">
        <v>1070</v>
      </c>
      <c r="BW4539" s="97" t="s">
        <v>698</v>
      </c>
    </row>
    <row r="4540" spans="51:75" x14ac:dyDescent="0.3">
      <c r="AY4540" s="124" t="e">
        <f>VLOOKUP(C4540,#REF!, 2,FALSE)</f>
        <v>#REF!</v>
      </c>
      <c r="BM4540" s="97" t="s">
        <v>9037</v>
      </c>
      <c r="BN4540" s="97" t="s">
        <v>3043</v>
      </c>
      <c r="BO4540" s="97" t="s">
        <v>5526</v>
      </c>
      <c r="BU4540" s="97" t="s">
        <v>9037</v>
      </c>
      <c r="BV4540" s="97" t="s">
        <v>3043</v>
      </c>
      <c r="BW4540" s="97" t="s">
        <v>5526</v>
      </c>
    </row>
    <row r="4541" spans="51:75" x14ac:dyDescent="0.3">
      <c r="AY4541" s="124" t="e">
        <f>VLOOKUP(C4541,#REF!, 2,FALSE)</f>
        <v>#REF!</v>
      </c>
      <c r="BM4541" s="97" t="s">
        <v>9038</v>
      </c>
      <c r="BN4541" s="97" t="s">
        <v>1070</v>
      </c>
      <c r="BO4541" s="97" t="s">
        <v>1686</v>
      </c>
      <c r="BU4541" s="97" t="s">
        <v>9038</v>
      </c>
      <c r="BV4541" s="97" t="s">
        <v>1070</v>
      </c>
      <c r="BW4541" s="97" t="s">
        <v>1686</v>
      </c>
    </row>
    <row r="4542" spans="51:75" x14ac:dyDescent="0.3">
      <c r="AY4542" s="124" t="e">
        <f>VLOOKUP(C4542,#REF!, 2,FALSE)</f>
        <v>#REF!</v>
      </c>
      <c r="BM4542" s="97" t="s">
        <v>292</v>
      </c>
      <c r="BN4542" s="97" t="s">
        <v>614</v>
      </c>
      <c r="BO4542" s="97" t="s">
        <v>5843</v>
      </c>
      <c r="BU4542" s="97" t="s">
        <v>292</v>
      </c>
      <c r="BV4542" s="97" t="s">
        <v>614</v>
      </c>
      <c r="BW4542" s="97" t="s">
        <v>5843</v>
      </c>
    </row>
    <row r="4543" spans="51:75" x14ac:dyDescent="0.3">
      <c r="AY4543" s="124" t="e">
        <f>VLOOKUP(C4543,#REF!, 2,FALSE)</f>
        <v>#REF!</v>
      </c>
      <c r="BM4543" s="97" t="s">
        <v>9039</v>
      </c>
      <c r="BN4543" s="97" t="s">
        <v>731</v>
      </c>
      <c r="BO4543" s="97" t="s">
        <v>2498</v>
      </c>
      <c r="BU4543" s="97" t="s">
        <v>9039</v>
      </c>
      <c r="BV4543" s="97" t="s">
        <v>731</v>
      </c>
      <c r="BW4543" s="97" t="s">
        <v>2498</v>
      </c>
    </row>
    <row r="4544" spans="51:75" x14ac:dyDescent="0.3">
      <c r="AY4544" s="124" t="e">
        <f>VLOOKUP(C4544,#REF!, 2,FALSE)</f>
        <v>#REF!</v>
      </c>
      <c r="BM4544" s="97" t="s">
        <v>1568</v>
      </c>
      <c r="BN4544" s="97" t="s">
        <v>637</v>
      </c>
      <c r="BO4544" s="97" t="s">
        <v>5335</v>
      </c>
      <c r="BU4544" s="97" t="s">
        <v>1568</v>
      </c>
      <c r="BV4544" s="97" t="s">
        <v>637</v>
      </c>
      <c r="BW4544" s="97" t="s">
        <v>5335</v>
      </c>
    </row>
    <row r="4545" spans="51:75" x14ac:dyDescent="0.3">
      <c r="AY4545" s="124" t="e">
        <f>VLOOKUP(C4545,#REF!, 2,FALSE)</f>
        <v>#REF!</v>
      </c>
      <c r="BM4545" s="97" t="s">
        <v>9041</v>
      </c>
      <c r="BN4545" s="97" t="s">
        <v>663</v>
      </c>
      <c r="BO4545" s="97" t="s">
        <v>6931</v>
      </c>
      <c r="BU4545" s="97" t="s">
        <v>9041</v>
      </c>
      <c r="BV4545" s="97" t="s">
        <v>663</v>
      </c>
      <c r="BW4545" s="97" t="s">
        <v>6931</v>
      </c>
    </row>
    <row r="4546" spans="51:75" x14ac:dyDescent="0.3">
      <c r="AY4546" s="124" t="e">
        <f>VLOOKUP(C4546,#REF!, 2,FALSE)</f>
        <v>#REF!</v>
      </c>
      <c r="BM4546" s="97" t="s">
        <v>9043</v>
      </c>
      <c r="BN4546" s="97" t="s">
        <v>852</v>
      </c>
      <c r="BO4546" s="97" t="s">
        <v>8804</v>
      </c>
      <c r="BU4546" s="97" t="s">
        <v>9043</v>
      </c>
      <c r="BV4546" s="97" t="s">
        <v>852</v>
      </c>
      <c r="BW4546" s="97" t="s">
        <v>8804</v>
      </c>
    </row>
    <row r="4547" spans="51:75" x14ac:dyDescent="0.3">
      <c r="AY4547" s="124" t="e">
        <f>VLOOKUP(C4547,#REF!, 2,FALSE)</f>
        <v>#REF!</v>
      </c>
      <c r="BM4547" s="97" t="s">
        <v>1569</v>
      </c>
      <c r="BN4547" s="97" t="s">
        <v>3043</v>
      </c>
      <c r="BO4547" s="97" t="s">
        <v>790</v>
      </c>
      <c r="BU4547" s="97" t="s">
        <v>1569</v>
      </c>
      <c r="BV4547" s="97" t="s">
        <v>3043</v>
      </c>
      <c r="BW4547" s="97" t="s">
        <v>790</v>
      </c>
    </row>
    <row r="4548" spans="51:75" x14ac:dyDescent="0.3">
      <c r="AY4548" s="124" t="e">
        <f>VLOOKUP(C4548,#REF!, 2,FALSE)</f>
        <v>#REF!</v>
      </c>
      <c r="BM4548" s="97" t="s">
        <v>9044</v>
      </c>
      <c r="BN4548" s="97" t="s">
        <v>783</v>
      </c>
      <c r="BO4548" s="97" t="s">
        <v>6800</v>
      </c>
      <c r="BU4548" s="97" t="s">
        <v>9044</v>
      </c>
      <c r="BV4548" s="97" t="s">
        <v>783</v>
      </c>
      <c r="BW4548" s="97" t="s">
        <v>6800</v>
      </c>
    </row>
    <row r="4549" spans="51:75" x14ac:dyDescent="0.3">
      <c r="AY4549" s="124" t="e">
        <f>VLOOKUP(C4549,#REF!, 2,FALSE)</f>
        <v>#REF!</v>
      </c>
      <c r="BM4549" s="97" t="s">
        <v>9045</v>
      </c>
      <c r="BN4549" s="97" t="s">
        <v>637</v>
      </c>
      <c r="BO4549" s="97" t="s">
        <v>800</v>
      </c>
      <c r="BU4549" s="97" t="s">
        <v>9045</v>
      </c>
      <c r="BV4549" s="97" t="s">
        <v>637</v>
      </c>
      <c r="BW4549" s="97" t="s">
        <v>800</v>
      </c>
    </row>
    <row r="4550" spans="51:75" x14ac:dyDescent="0.3">
      <c r="AY4550" s="124" t="e">
        <f>VLOOKUP(C4550,#REF!, 2,FALSE)</f>
        <v>#REF!</v>
      </c>
      <c r="BM4550" s="97" t="s">
        <v>1570</v>
      </c>
      <c r="BN4550" s="97" t="s">
        <v>923</v>
      </c>
      <c r="BO4550" s="97" t="s">
        <v>7845</v>
      </c>
      <c r="BU4550" s="97" t="s">
        <v>1570</v>
      </c>
      <c r="BV4550" s="97" t="s">
        <v>923</v>
      </c>
      <c r="BW4550" s="97" t="s">
        <v>7845</v>
      </c>
    </row>
    <row r="4551" spans="51:75" x14ac:dyDescent="0.3">
      <c r="AY4551" s="124" t="e">
        <f>VLOOKUP(C4551,#REF!, 2,FALSE)</f>
        <v>#REF!</v>
      </c>
      <c r="BM4551" s="97" t="s">
        <v>9046</v>
      </c>
      <c r="BN4551" s="97" t="s">
        <v>810</v>
      </c>
      <c r="BO4551" s="97" t="s">
        <v>9047</v>
      </c>
      <c r="BU4551" s="97" t="s">
        <v>9046</v>
      </c>
      <c r="BV4551" s="97" t="s">
        <v>810</v>
      </c>
      <c r="BW4551" s="97" t="s">
        <v>9047</v>
      </c>
    </row>
    <row r="4552" spans="51:75" x14ac:dyDescent="0.3">
      <c r="AY4552" s="124" t="e">
        <f>VLOOKUP(C4552,#REF!, 2,FALSE)</f>
        <v>#REF!</v>
      </c>
      <c r="BM4552" s="97" t="s">
        <v>9048</v>
      </c>
      <c r="BN4552" s="97" t="s">
        <v>780</v>
      </c>
      <c r="BO4552" s="97" t="s">
        <v>7143</v>
      </c>
      <c r="BU4552" s="97" t="s">
        <v>9048</v>
      </c>
      <c r="BV4552" s="97" t="s">
        <v>780</v>
      </c>
      <c r="BW4552" s="97" t="s">
        <v>7143</v>
      </c>
    </row>
    <row r="4553" spans="51:75" x14ac:dyDescent="0.3">
      <c r="AY4553" s="124" t="e">
        <f>VLOOKUP(C4553,#REF!, 2,FALSE)</f>
        <v>#REF!</v>
      </c>
      <c r="BM4553" s="97" t="s">
        <v>296</v>
      </c>
      <c r="BN4553" s="97" t="s">
        <v>852</v>
      </c>
      <c r="BO4553" s="97" t="s">
        <v>9049</v>
      </c>
      <c r="BU4553" s="97" t="s">
        <v>296</v>
      </c>
      <c r="BV4553" s="97" t="s">
        <v>852</v>
      </c>
      <c r="BW4553" s="97" t="s">
        <v>9049</v>
      </c>
    </row>
    <row r="4554" spans="51:75" x14ac:dyDescent="0.3">
      <c r="AY4554" s="124" t="e">
        <f>VLOOKUP(C4554,#REF!, 2,FALSE)</f>
        <v>#REF!</v>
      </c>
      <c r="BM4554" s="97" t="s">
        <v>9051</v>
      </c>
      <c r="BN4554" s="97" t="s">
        <v>3043</v>
      </c>
      <c r="BO4554" s="97" t="s">
        <v>1385</v>
      </c>
      <c r="BU4554" s="97" t="s">
        <v>9051</v>
      </c>
      <c r="BV4554" s="97" t="s">
        <v>3043</v>
      </c>
      <c r="BW4554" s="97" t="s">
        <v>1385</v>
      </c>
    </row>
    <row r="4555" spans="51:75" x14ac:dyDescent="0.3">
      <c r="AY4555" s="124" t="e">
        <f>VLOOKUP(C4555,#REF!, 2,FALSE)</f>
        <v>#REF!</v>
      </c>
      <c r="BM4555" s="97" t="s">
        <v>1571</v>
      </c>
      <c r="BN4555" s="97" t="s">
        <v>923</v>
      </c>
      <c r="BO4555" s="97" t="s">
        <v>8967</v>
      </c>
      <c r="BU4555" s="97" t="s">
        <v>1571</v>
      </c>
      <c r="BV4555" s="97" t="s">
        <v>923</v>
      </c>
      <c r="BW4555" s="97" t="s">
        <v>8967</v>
      </c>
    </row>
    <row r="4556" spans="51:75" x14ac:dyDescent="0.3">
      <c r="AY4556" s="124" t="e">
        <f>VLOOKUP(C4556,#REF!, 2,FALSE)</f>
        <v>#REF!</v>
      </c>
      <c r="BM4556" s="97" t="s">
        <v>9052</v>
      </c>
      <c r="BN4556" s="97" t="s">
        <v>778</v>
      </c>
      <c r="BO4556" s="97" t="s">
        <v>9053</v>
      </c>
      <c r="BU4556" s="97" t="s">
        <v>9052</v>
      </c>
      <c r="BV4556" s="97" t="s">
        <v>778</v>
      </c>
      <c r="BW4556" s="97" t="s">
        <v>9053</v>
      </c>
    </row>
    <row r="4557" spans="51:75" x14ac:dyDescent="0.3">
      <c r="AY4557" s="124" t="e">
        <f>VLOOKUP(C4557,#REF!, 2,FALSE)</f>
        <v>#REF!</v>
      </c>
      <c r="BM4557" s="97" t="s">
        <v>9054</v>
      </c>
      <c r="BN4557" s="97" t="s">
        <v>3043</v>
      </c>
      <c r="BO4557" s="97" t="s">
        <v>7126</v>
      </c>
      <c r="BU4557" s="97" t="s">
        <v>9054</v>
      </c>
      <c r="BV4557" s="97" t="s">
        <v>3043</v>
      </c>
      <c r="BW4557" s="97" t="s">
        <v>7126</v>
      </c>
    </row>
    <row r="4558" spans="51:75" x14ac:dyDescent="0.3">
      <c r="AY4558" s="124" t="e">
        <f>VLOOKUP(C4558,#REF!, 2,FALSE)</f>
        <v>#REF!</v>
      </c>
      <c r="BM4558" s="97" t="s">
        <v>9055</v>
      </c>
      <c r="BN4558" s="97" t="s">
        <v>1342</v>
      </c>
      <c r="BO4558" s="97" t="s">
        <v>4198</v>
      </c>
      <c r="BU4558" s="97" t="s">
        <v>9055</v>
      </c>
      <c r="BV4558" s="97" t="s">
        <v>1342</v>
      </c>
      <c r="BW4558" s="97" t="s">
        <v>4198</v>
      </c>
    </row>
    <row r="4559" spans="51:75" x14ac:dyDescent="0.3">
      <c r="AY4559" s="124" t="e">
        <f>VLOOKUP(C4559,#REF!, 2,FALSE)</f>
        <v>#REF!</v>
      </c>
      <c r="BM4559" s="97" t="s">
        <v>1572</v>
      </c>
      <c r="BN4559" s="97" t="s">
        <v>783</v>
      </c>
      <c r="BO4559" s="97" t="s">
        <v>1160</v>
      </c>
      <c r="BU4559" s="97" t="s">
        <v>1572</v>
      </c>
      <c r="BV4559" s="97" t="s">
        <v>783</v>
      </c>
      <c r="BW4559" s="97" t="s">
        <v>1160</v>
      </c>
    </row>
    <row r="4560" spans="51:75" x14ac:dyDescent="0.3">
      <c r="AY4560" s="124" t="e">
        <f>VLOOKUP(C4560,#REF!, 2,FALSE)</f>
        <v>#REF!</v>
      </c>
      <c r="BM4560" s="97" t="s">
        <v>9056</v>
      </c>
      <c r="BN4560" s="97" t="s">
        <v>3085</v>
      </c>
      <c r="BO4560" s="97" t="s">
        <v>9057</v>
      </c>
      <c r="BU4560" s="97" t="s">
        <v>9056</v>
      </c>
      <c r="BV4560" s="97" t="s">
        <v>3085</v>
      </c>
      <c r="BW4560" s="97" t="s">
        <v>9057</v>
      </c>
    </row>
    <row r="4561" spans="51:75" x14ac:dyDescent="0.3">
      <c r="AY4561" s="124" t="e">
        <f>VLOOKUP(C4561,#REF!, 2,FALSE)</f>
        <v>#REF!</v>
      </c>
      <c r="BM4561" s="97" t="s">
        <v>9058</v>
      </c>
      <c r="BN4561" s="97" t="s">
        <v>3085</v>
      </c>
      <c r="BO4561" s="97" t="s">
        <v>9060</v>
      </c>
      <c r="BU4561" s="97" t="s">
        <v>9058</v>
      </c>
      <c r="BV4561" s="97" t="s">
        <v>3085</v>
      </c>
      <c r="BW4561" s="97" t="s">
        <v>9060</v>
      </c>
    </row>
    <row r="4562" spans="51:75" x14ac:dyDescent="0.3">
      <c r="AY4562" s="124" t="e">
        <f>VLOOKUP(C4562,#REF!, 2,FALSE)</f>
        <v>#REF!</v>
      </c>
      <c r="BM4562" s="97" t="s">
        <v>9061</v>
      </c>
      <c r="BN4562" s="97" t="s">
        <v>942</v>
      </c>
      <c r="BO4562" s="97" t="s">
        <v>9062</v>
      </c>
      <c r="BU4562" s="97" t="s">
        <v>9061</v>
      </c>
      <c r="BV4562" s="97" t="s">
        <v>942</v>
      </c>
      <c r="BW4562" s="97" t="s">
        <v>9062</v>
      </c>
    </row>
    <row r="4563" spans="51:75" x14ac:dyDescent="0.3">
      <c r="AY4563" s="124" t="e">
        <f>VLOOKUP(C4563,#REF!, 2,FALSE)</f>
        <v>#REF!</v>
      </c>
      <c r="BM4563" s="97" t="s">
        <v>9064</v>
      </c>
      <c r="BN4563" s="97" t="s">
        <v>3237</v>
      </c>
      <c r="BO4563" s="97" t="s">
        <v>7536</v>
      </c>
      <c r="BU4563" s="97" t="s">
        <v>9064</v>
      </c>
      <c r="BV4563" s="97" t="s">
        <v>3237</v>
      </c>
      <c r="BW4563" s="97" t="s">
        <v>7536</v>
      </c>
    </row>
    <row r="4564" spans="51:75" x14ac:dyDescent="0.3">
      <c r="AY4564" s="124" t="e">
        <f>VLOOKUP(C4564,#REF!, 2,FALSE)</f>
        <v>#REF!</v>
      </c>
      <c r="BM4564" s="97" t="s">
        <v>9065</v>
      </c>
      <c r="BN4564" s="97" t="s">
        <v>628</v>
      </c>
      <c r="BO4564" s="97" t="s">
        <v>5559</v>
      </c>
      <c r="BU4564" s="97" t="s">
        <v>9065</v>
      </c>
      <c r="BV4564" s="97" t="s">
        <v>628</v>
      </c>
      <c r="BW4564" s="97" t="s">
        <v>5559</v>
      </c>
    </row>
    <row r="4565" spans="51:75" x14ac:dyDescent="0.3">
      <c r="AY4565" s="124" t="e">
        <f>VLOOKUP(C4565,#REF!, 2,FALSE)</f>
        <v>#REF!</v>
      </c>
      <c r="BM4565" s="97" t="s">
        <v>1573</v>
      </c>
      <c r="BN4565" s="97" t="s">
        <v>639</v>
      </c>
      <c r="BO4565" s="97" t="s">
        <v>1282</v>
      </c>
      <c r="BU4565" s="97" t="s">
        <v>1573</v>
      </c>
      <c r="BV4565" s="97" t="s">
        <v>639</v>
      </c>
      <c r="BW4565" s="97" t="s">
        <v>1282</v>
      </c>
    </row>
    <row r="4566" spans="51:75" x14ac:dyDescent="0.3">
      <c r="AY4566" s="124" t="e">
        <f>VLOOKUP(C4566,#REF!, 2,FALSE)</f>
        <v>#REF!</v>
      </c>
      <c r="BM4566" s="97" t="s">
        <v>1574</v>
      </c>
      <c r="BN4566" s="97" t="s">
        <v>783</v>
      </c>
      <c r="BO4566" s="97" t="s">
        <v>9067</v>
      </c>
      <c r="BU4566" s="97" t="s">
        <v>1574</v>
      </c>
      <c r="BV4566" s="97" t="s">
        <v>783</v>
      </c>
      <c r="BW4566" s="97" t="s">
        <v>9067</v>
      </c>
    </row>
    <row r="4567" spans="51:75" x14ac:dyDescent="0.3">
      <c r="AY4567" s="124" t="e">
        <f>VLOOKUP(C4567,#REF!, 2,FALSE)</f>
        <v>#REF!</v>
      </c>
      <c r="BM4567" s="97" t="s">
        <v>9068</v>
      </c>
      <c r="BN4567" s="97" t="s">
        <v>3003</v>
      </c>
      <c r="BO4567" s="97" t="s">
        <v>9069</v>
      </c>
      <c r="BU4567" s="97" t="s">
        <v>9068</v>
      </c>
      <c r="BV4567" s="97" t="s">
        <v>3003</v>
      </c>
      <c r="BW4567" s="97" t="s">
        <v>9069</v>
      </c>
    </row>
    <row r="4568" spans="51:75" x14ac:dyDescent="0.3">
      <c r="AY4568" s="124" t="e">
        <f>VLOOKUP(C4568,#REF!, 2,FALSE)</f>
        <v>#REF!</v>
      </c>
      <c r="BM4568" s="97" t="s">
        <v>9071</v>
      </c>
      <c r="BN4568" s="97" t="s">
        <v>940</v>
      </c>
      <c r="BO4568" s="97" t="s">
        <v>9072</v>
      </c>
      <c r="BU4568" s="97" t="s">
        <v>9071</v>
      </c>
      <c r="BV4568" s="97" t="s">
        <v>940</v>
      </c>
      <c r="BW4568" s="97" t="s">
        <v>9072</v>
      </c>
    </row>
    <row r="4569" spans="51:75" x14ac:dyDescent="0.3">
      <c r="AY4569" s="124" t="e">
        <f>VLOOKUP(C4569,#REF!, 2,FALSE)</f>
        <v>#REF!</v>
      </c>
      <c r="BM4569" s="97" t="s">
        <v>9073</v>
      </c>
      <c r="BN4569" s="97" t="s">
        <v>810</v>
      </c>
      <c r="BO4569" s="97" t="s">
        <v>3514</v>
      </c>
      <c r="BU4569" s="97" t="s">
        <v>9073</v>
      </c>
      <c r="BV4569" s="97" t="s">
        <v>810</v>
      </c>
      <c r="BW4569" s="97" t="s">
        <v>3514</v>
      </c>
    </row>
    <row r="4570" spans="51:75" x14ac:dyDescent="0.3">
      <c r="AY4570" s="124" t="e">
        <f>VLOOKUP(C4570,#REF!, 2,FALSE)</f>
        <v>#REF!</v>
      </c>
      <c r="BM4570" s="97" t="s">
        <v>9074</v>
      </c>
      <c r="BN4570" s="97" t="s">
        <v>912</v>
      </c>
      <c r="BO4570" s="97" t="s">
        <v>5369</v>
      </c>
      <c r="BU4570" s="97" t="s">
        <v>9074</v>
      </c>
      <c r="BV4570" s="97" t="s">
        <v>912</v>
      </c>
      <c r="BW4570" s="97" t="s">
        <v>5369</v>
      </c>
    </row>
    <row r="4571" spans="51:75" x14ac:dyDescent="0.3">
      <c r="AY4571" s="124" t="e">
        <f>VLOOKUP(C4571,#REF!, 2,FALSE)</f>
        <v>#REF!</v>
      </c>
      <c r="BM4571" s="97" t="s">
        <v>9076</v>
      </c>
      <c r="BN4571" s="97" t="s">
        <v>3043</v>
      </c>
      <c r="BO4571" s="97" t="s">
        <v>5368</v>
      </c>
      <c r="BU4571" s="97" t="s">
        <v>9076</v>
      </c>
      <c r="BV4571" s="97" t="s">
        <v>3043</v>
      </c>
      <c r="BW4571" s="97" t="s">
        <v>5368</v>
      </c>
    </row>
    <row r="4572" spans="51:75" x14ac:dyDescent="0.3">
      <c r="AY4572" s="124" t="e">
        <f>VLOOKUP(C4572,#REF!, 2,FALSE)</f>
        <v>#REF!</v>
      </c>
      <c r="BM4572" s="97" t="s">
        <v>9077</v>
      </c>
      <c r="BN4572" s="97" t="s">
        <v>3043</v>
      </c>
      <c r="BO4572" s="97" t="s">
        <v>9078</v>
      </c>
      <c r="BU4572" s="97" t="s">
        <v>9077</v>
      </c>
      <c r="BV4572" s="97" t="s">
        <v>3043</v>
      </c>
      <c r="BW4572" s="97" t="s">
        <v>9078</v>
      </c>
    </row>
    <row r="4573" spans="51:75" x14ac:dyDescent="0.3">
      <c r="AY4573" s="124" t="e">
        <f>VLOOKUP(C4573,#REF!, 2,FALSE)</f>
        <v>#REF!</v>
      </c>
      <c r="BM4573" s="97" t="s">
        <v>1575</v>
      </c>
      <c r="BN4573" s="97" t="s">
        <v>614</v>
      </c>
      <c r="BO4573" s="97" t="s">
        <v>698</v>
      </c>
      <c r="BU4573" s="97" t="s">
        <v>1575</v>
      </c>
      <c r="BV4573" s="97" t="s">
        <v>614</v>
      </c>
      <c r="BW4573" s="97" t="s">
        <v>698</v>
      </c>
    </row>
    <row r="4574" spans="51:75" x14ac:dyDescent="0.3">
      <c r="AY4574" s="124" t="e">
        <f>VLOOKUP(C4574,#REF!, 2,FALSE)</f>
        <v>#REF!</v>
      </c>
      <c r="BM4574" s="97" t="s">
        <v>9079</v>
      </c>
      <c r="BN4574" s="97" t="s">
        <v>3043</v>
      </c>
      <c r="BO4574" s="97" t="s">
        <v>8664</v>
      </c>
      <c r="BU4574" s="97" t="s">
        <v>9079</v>
      </c>
      <c r="BV4574" s="97" t="s">
        <v>3043</v>
      </c>
      <c r="BW4574" s="97" t="s">
        <v>8664</v>
      </c>
    </row>
    <row r="4575" spans="51:75" x14ac:dyDescent="0.3">
      <c r="AY4575" s="124" t="e">
        <f>VLOOKUP(C4575,#REF!, 2,FALSE)</f>
        <v>#REF!</v>
      </c>
      <c r="BM4575" s="97" t="s">
        <v>9080</v>
      </c>
      <c r="BN4575" s="97" t="s">
        <v>637</v>
      </c>
      <c r="BO4575" s="97" t="s">
        <v>8390</v>
      </c>
      <c r="BU4575" s="97" t="s">
        <v>9080</v>
      </c>
      <c r="BV4575" s="97" t="s">
        <v>637</v>
      </c>
      <c r="BW4575" s="97" t="s">
        <v>8390</v>
      </c>
    </row>
    <row r="4576" spans="51:75" x14ac:dyDescent="0.3">
      <c r="AY4576" s="124" t="e">
        <f>VLOOKUP(C4576,#REF!, 2,FALSE)</f>
        <v>#REF!</v>
      </c>
      <c r="BM4576" s="97" t="s">
        <v>9081</v>
      </c>
      <c r="BN4576" s="97" t="s">
        <v>3003</v>
      </c>
      <c r="BO4576" s="97" t="s">
        <v>1051</v>
      </c>
      <c r="BU4576" s="97" t="s">
        <v>9081</v>
      </c>
      <c r="BV4576" s="97" t="s">
        <v>3003</v>
      </c>
      <c r="BW4576" s="97" t="s">
        <v>1051</v>
      </c>
    </row>
    <row r="4577" spans="51:75" x14ac:dyDescent="0.3">
      <c r="AY4577" s="124" t="e">
        <f>VLOOKUP(C4577,#REF!, 2,FALSE)</f>
        <v>#REF!</v>
      </c>
      <c r="BM4577" s="97" t="s">
        <v>1576</v>
      </c>
      <c r="BN4577" s="97" t="s">
        <v>797</v>
      </c>
      <c r="BO4577" s="97" t="s">
        <v>1789</v>
      </c>
      <c r="BU4577" s="97" t="s">
        <v>1576</v>
      </c>
      <c r="BV4577" s="97" t="s">
        <v>797</v>
      </c>
      <c r="BW4577" s="97" t="s">
        <v>1789</v>
      </c>
    </row>
    <row r="4578" spans="51:75" x14ac:dyDescent="0.3">
      <c r="AY4578" s="124" t="e">
        <f>VLOOKUP(C4578,#REF!, 2,FALSE)</f>
        <v>#REF!</v>
      </c>
      <c r="BM4578" s="97" t="s">
        <v>9082</v>
      </c>
      <c r="BN4578" s="97" t="s">
        <v>3003</v>
      </c>
      <c r="BO4578" s="97" t="s">
        <v>2395</v>
      </c>
      <c r="BU4578" s="97" t="s">
        <v>9082</v>
      </c>
      <c r="BV4578" s="97" t="s">
        <v>3003</v>
      </c>
      <c r="BW4578" s="97" t="s">
        <v>2395</v>
      </c>
    </row>
    <row r="4579" spans="51:75" x14ac:dyDescent="0.3">
      <c r="AY4579" s="124" t="e">
        <f>VLOOKUP(C4579,#REF!, 2,FALSE)</f>
        <v>#REF!</v>
      </c>
      <c r="BM4579" s="97" t="s">
        <v>9085</v>
      </c>
      <c r="BN4579" s="97" t="s">
        <v>3043</v>
      </c>
      <c r="BO4579" s="97" t="s">
        <v>9086</v>
      </c>
      <c r="BU4579" s="97" t="s">
        <v>9085</v>
      </c>
      <c r="BV4579" s="97" t="s">
        <v>3043</v>
      </c>
      <c r="BW4579" s="97" t="s">
        <v>9086</v>
      </c>
    </row>
    <row r="4580" spans="51:75" x14ac:dyDescent="0.3">
      <c r="AY4580" s="124" t="e">
        <f>VLOOKUP(C4580,#REF!, 2,FALSE)</f>
        <v>#REF!</v>
      </c>
      <c r="BM4580" s="97" t="s">
        <v>1577</v>
      </c>
      <c r="BN4580" s="97" t="s">
        <v>926</v>
      </c>
      <c r="BO4580" s="97" t="s">
        <v>7336</v>
      </c>
      <c r="BU4580" s="97" t="s">
        <v>1577</v>
      </c>
      <c r="BV4580" s="97" t="s">
        <v>926</v>
      </c>
      <c r="BW4580" s="97" t="s">
        <v>7336</v>
      </c>
    </row>
    <row r="4581" spans="51:75" x14ac:dyDescent="0.3">
      <c r="AY4581" s="124" t="e">
        <f>VLOOKUP(C4581,#REF!, 2,FALSE)</f>
        <v>#REF!</v>
      </c>
      <c r="BM4581" s="97" t="s">
        <v>9087</v>
      </c>
      <c r="BN4581" s="97" t="s">
        <v>3043</v>
      </c>
      <c r="BO4581" s="97" t="s">
        <v>9088</v>
      </c>
      <c r="BU4581" s="97" t="s">
        <v>9087</v>
      </c>
      <c r="BV4581" s="97" t="s">
        <v>3043</v>
      </c>
      <c r="BW4581" s="97" t="s">
        <v>9088</v>
      </c>
    </row>
    <row r="4582" spans="51:75" x14ac:dyDescent="0.3">
      <c r="AY4582" s="124" t="e">
        <f>VLOOKUP(C4582,#REF!, 2,FALSE)</f>
        <v>#REF!</v>
      </c>
      <c r="BM4582" s="97" t="s">
        <v>9089</v>
      </c>
      <c r="BN4582" s="97" t="s">
        <v>3043</v>
      </c>
      <c r="BO4582" s="97" t="s">
        <v>2705</v>
      </c>
      <c r="BU4582" s="97" t="s">
        <v>9089</v>
      </c>
      <c r="BV4582" s="97" t="s">
        <v>3043</v>
      </c>
      <c r="BW4582" s="97" t="s">
        <v>2705</v>
      </c>
    </row>
    <row r="4583" spans="51:75" x14ac:dyDescent="0.3">
      <c r="AY4583" s="124" t="e">
        <f>VLOOKUP(C4583,#REF!, 2,FALSE)</f>
        <v>#REF!</v>
      </c>
      <c r="BM4583" s="97" t="s">
        <v>9090</v>
      </c>
      <c r="BN4583" s="97" t="s">
        <v>658</v>
      </c>
      <c r="BO4583" s="97" t="s">
        <v>9060</v>
      </c>
      <c r="BU4583" s="97" t="s">
        <v>9090</v>
      </c>
      <c r="BV4583" s="97" t="s">
        <v>658</v>
      </c>
      <c r="BW4583" s="97" t="s">
        <v>9060</v>
      </c>
    </row>
    <row r="4584" spans="51:75" x14ac:dyDescent="0.3">
      <c r="AY4584" s="124" t="e">
        <f>VLOOKUP(C4584,#REF!, 2,FALSE)</f>
        <v>#REF!</v>
      </c>
      <c r="BM4584" s="97" t="s">
        <v>9091</v>
      </c>
      <c r="BN4584" s="97" t="s">
        <v>3237</v>
      </c>
      <c r="BO4584" s="97" t="s">
        <v>702</v>
      </c>
      <c r="BU4584" s="97" t="s">
        <v>9091</v>
      </c>
      <c r="BV4584" s="97" t="s">
        <v>3237</v>
      </c>
      <c r="BW4584" s="97" t="s">
        <v>702</v>
      </c>
    </row>
    <row r="4585" spans="51:75" x14ac:dyDescent="0.3">
      <c r="AY4585" s="124" t="e">
        <f>VLOOKUP(C4585,#REF!, 2,FALSE)</f>
        <v>#REF!</v>
      </c>
      <c r="BM4585" s="97" t="s">
        <v>9092</v>
      </c>
      <c r="BN4585" s="97" t="s">
        <v>613</v>
      </c>
      <c r="BO4585" s="97" t="s">
        <v>9035</v>
      </c>
      <c r="BU4585" s="97" t="s">
        <v>9092</v>
      </c>
      <c r="BV4585" s="97" t="s">
        <v>613</v>
      </c>
      <c r="BW4585" s="97" t="s">
        <v>9035</v>
      </c>
    </row>
    <row r="4586" spans="51:75" x14ac:dyDescent="0.3">
      <c r="AY4586" s="124" t="e">
        <f>VLOOKUP(C4586,#REF!, 2,FALSE)</f>
        <v>#REF!</v>
      </c>
      <c r="BM4586" s="97" t="s">
        <v>1578</v>
      </c>
      <c r="BN4586" s="97" t="s">
        <v>783</v>
      </c>
      <c r="BO4586" s="97" t="s">
        <v>2395</v>
      </c>
      <c r="BU4586" s="97" t="s">
        <v>1578</v>
      </c>
      <c r="BV4586" s="97" t="s">
        <v>783</v>
      </c>
      <c r="BW4586" s="97" t="s">
        <v>2395</v>
      </c>
    </row>
    <row r="4587" spans="51:75" x14ac:dyDescent="0.3">
      <c r="AY4587" s="124" t="e">
        <f>VLOOKUP(C4587,#REF!, 2,FALSE)</f>
        <v>#REF!</v>
      </c>
      <c r="BM4587" s="97" t="s">
        <v>9093</v>
      </c>
      <c r="BN4587" s="97" t="s">
        <v>771</v>
      </c>
      <c r="BO4587" s="97" t="s">
        <v>2873</v>
      </c>
      <c r="BU4587" s="97" t="s">
        <v>9093</v>
      </c>
      <c r="BV4587" s="97" t="s">
        <v>771</v>
      </c>
      <c r="BW4587" s="97" t="s">
        <v>2873</v>
      </c>
    </row>
    <row r="4588" spans="51:75" x14ac:dyDescent="0.3">
      <c r="AY4588" s="124" t="e">
        <f>VLOOKUP(C4588,#REF!, 2,FALSE)</f>
        <v>#REF!</v>
      </c>
      <c r="BM4588" s="97" t="s">
        <v>9094</v>
      </c>
      <c r="BN4588" s="97" t="s">
        <v>3043</v>
      </c>
      <c r="BO4588" s="97" t="s">
        <v>943</v>
      </c>
      <c r="BU4588" s="97" t="s">
        <v>9094</v>
      </c>
      <c r="BV4588" s="97" t="s">
        <v>3043</v>
      </c>
      <c r="BW4588" s="97" t="s">
        <v>943</v>
      </c>
    </row>
    <row r="4589" spans="51:75" x14ac:dyDescent="0.3">
      <c r="AY4589" s="124" t="e">
        <f>VLOOKUP(C4589,#REF!, 2,FALSE)</f>
        <v>#REF!</v>
      </c>
      <c r="BM4589" s="97" t="s">
        <v>9096</v>
      </c>
      <c r="BN4589" s="97" t="s">
        <v>3043</v>
      </c>
      <c r="BO4589" s="97" t="s">
        <v>8973</v>
      </c>
      <c r="BU4589" s="97" t="s">
        <v>9096</v>
      </c>
      <c r="BV4589" s="97" t="s">
        <v>3043</v>
      </c>
      <c r="BW4589" s="97" t="s">
        <v>8973</v>
      </c>
    </row>
    <row r="4590" spans="51:75" x14ac:dyDescent="0.3">
      <c r="AY4590" s="124" t="e">
        <f>VLOOKUP(C4590,#REF!, 2,FALSE)</f>
        <v>#REF!</v>
      </c>
      <c r="BM4590" s="97" t="s">
        <v>1579</v>
      </c>
      <c r="BN4590" s="97" t="s">
        <v>1267</v>
      </c>
      <c r="BO4590" s="97" t="s">
        <v>7536</v>
      </c>
      <c r="BU4590" s="97" t="s">
        <v>1579</v>
      </c>
      <c r="BV4590" s="97" t="s">
        <v>1267</v>
      </c>
      <c r="BW4590" s="97" t="s">
        <v>7536</v>
      </c>
    </row>
    <row r="4591" spans="51:75" x14ac:dyDescent="0.3">
      <c r="AY4591" s="124" t="e">
        <f>VLOOKUP(C4591,#REF!, 2,FALSE)</f>
        <v>#REF!</v>
      </c>
      <c r="BM4591" s="97" t="s">
        <v>9097</v>
      </c>
      <c r="BN4591" s="97" t="s">
        <v>771</v>
      </c>
      <c r="BO4591" s="97" t="s">
        <v>3514</v>
      </c>
      <c r="BU4591" s="97" t="s">
        <v>9097</v>
      </c>
      <c r="BV4591" s="97" t="s">
        <v>771</v>
      </c>
      <c r="BW4591" s="97" t="s">
        <v>3514</v>
      </c>
    </row>
    <row r="4592" spans="51:75" x14ac:dyDescent="0.3">
      <c r="AY4592" s="124" t="e">
        <f>VLOOKUP(C4592,#REF!, 2,FALSE)</f>
        <v>#REF!</v>
      </c>
      <c r="BM4592" s="97" t="s">
        <v>9098</v>
      </c>
      <c r="BN4592" s="97" t="s">
        <v>636</v>
      </c>
      <c r="BO4592" s="97" t="s">
        <v>5993</v>
      </c>
      <c r="BU4592" s="97" t="s">
        <v>9098</v>
      </c>
      <c r="BV4592" s="97" t="s">
        <v>636</v>
      </c>
      <c r="BW4592" s="97" t="s">
        <v>5993</v>
      </c>
    </row>
    <row r="4593" spans="51:75" x14ac:dyDescent="0.3">
      <c r="AY4593" s="124" t="e">
        <f>VLOOKUP(C4593,#REF!, 2,FALSE)</f>
        <v>#REF!</v>
      </c>
      <c r="BM4593" s="97" t="s">
        <v>9099</v>
      </c>
      <c r="BN4593" s="97" t="s">
        <v>1267</v>
      </c>
      <c r="BO4593" s="97" t="s">
        <v>2395</v>
      </c>
      <c r="BU4593" s="97" t="s">
        <v>9099</v>
      </c>
      <c r="BV4593" s="97" t="s">
        <v>1267</v>
      </c>
      <c r="BW4593" s="97" t="s">
        <v>2395</v>
      </c>
    </row>
    <row r="4594" spans="51:75" x14ac:dyDescent="0.3">
      <c r="AY4594" s="124" t="e">
        <f>VLOOKUP(C4594,#REF!, 2,FALSE)</f>
        <v>#REF!</v>
      </c>
      <c r="BM4594" s="97" t="s">
        <v>9100</v>
      </c>
      <c r="BN4594" s="97" t="s">
        <v>912</v>
      </c>
      <c r="BO4594" s="97" t="s">
        <v>9101</v>
      </c>
      <c r="BU4594" s="97" t="s">
        <v>9100</v>
      </c>
      <c r="BV4594" s="97" t="s">
        <v>912</v>
      </c>
      <c r="BW4594" s="97" t="s">
        <v>9101</v>
      </c>
    </row>
    <row r="4595" spans="51:75" x14ac:dyDescent="0.3">
      <c r="AY4595" s="124" t="e">
        <f>VLOOKUP(C4595,#REF!, 2,FALSE)</f>
        <v>#REF!</v>
      </c>
      <c r="BM4595" s="97" t="s">
        <v>1580</v>
      </c>
      <c r="BN4595" s="97" t="s">
        <v>1267</v>
      </c>
      <c r="BO4595" s="97" t="s">
        <v>2445</v>
      </c>
      <c r="BU4595" s="97" t="s">
        <v>1580</v>
      </c>
      <c r="BV4595" s="97" t="s">
        <v>1267</v>
      </c>
      <c r="BW4595" s="97" t="s">
        <v>2445</v>
      </c>
    </row>
    <row r="4596" spans="51:75" x14ac:dyDescent="0.3">
      <c r="AY4596" s="124" t="e">
        <f>VLOOKUP(C4596,#REF!, 2,FALSE)</f>
        <v>#REF!</v>
      </c>
      <c r="BM4596" s="97" t="s">
        <v>9102</v>
      </c>
      <c r="BN4596" s="97" t="s">
        <v>3043</v>
      </c>
      <c r="BO4596" s="97" t="s">
        <v>9103</v>
      </c>
      <c r="BU4596" s="97" t="s">
        <v>9102</v>
      </c>
      <c r="BV4596" s="97" t="s">
        <v>3043</v>
      </c>
      <c r="BW4596" s="97" t="s">
        <v>9103</v>
      </c>
    </row>
    <row r="4597" spans="51:75" x14ac:dyDescent="0.3">
      <c r="AY4597" s="124" t="e">
        <f>VLOOKUP(C4597,#REF!, 2,FALSE)</f>
        <v>#REF!</v>
      </c>
      <c r="BM4597" s="97" t="s">
        <v>9104</v>
      </c>
      <c r="BN4597" s="97" t="s">
        <v>617</v>
      </c>
      <c r="BO4597" s="97" t="s">
        <v>9105</v>
      </c>
      <c r="BU4597" s="97" t="s">
        <v>9104</v>
      </c>
      <c r="BV4597" s="97" t="s">
        <v>617</v>
      </c>
      <c r="BW4597" s="97" t="s">
        <v>9105</v>
      </c>
    </row>
    <row r="4598" spans="51:75" x14ac:dyDescent="0.3">
      <c r="AY4598" s="124" t="e">
        <f>VLOOKUP(C4598,#REF!, 2,FALSE)</f>
        <v>#REF!</v>
      </c>
      <c r="BM4598" s="97" t="s">
        <v>9106</v>
      </c>
      <c r="BN4598" s="97" t="s">
        <v>3043</v>
      </c>
      <c r="BO4598" s="97" t="s">
        <v>9108</v>
      </c>
      <c r="BU4598" s="97" t="s">
        <v>9106</v>
      </c>
      <c r="BV4598" s="97" t="s">
        <v>3043</v>
      </c>
      <c r="BW4598" s="97" t="s">
        <v>9108</v>
      </c>
    </row>
    <row r="4599" spans="51:75" x14ac:dyDescent="0.3">
      <c r="AY4599" s="124" t="e">
        <f>VLOOKUP(C4599,#REF!, 2,FALSE)</f>
        <v>#REF!</v>
      </c>
      <c r="BM4599" s="97" t="s">
        <v>9109</v>
      </c>
      <c r="BN4599" s="97" t="s">
        <v>3043</v>
      </c>
      <c r="BO4599" s="97" t="s">
        <v>920</v>
      </c>
      <c r="BU4599" s="97" t="s">
        <v>9109</v>
      </c>
      <c r="BV4599" s="97" t="s">
        <v>3043</v>
      </c>
      <c r="BW4599" s="97" t="s">
        <v>920</v>
      </c>
    </row>
    <row r="4600" spans="51:75" x14ac:dyDescent="0.3">
      <c r="AY4600" s="124" t="e">
        <f>VLOOKUP(C4600,#REF!, 2,FALSE)</f>
        <v>#REF!</v>
      </c>
      <c r="BM4600" s="97" t="s">
        <v>294</v>
      </c>
      <c r="BN4600" s="97" t="s">
        <v>3043</v>
      </c>
      <c r="BO4600" s="97" t="s">
        <v>2054</v>
      </c>
      <c r="BU4600" s="97" t="s">
        <v>294</v>
      </c>
      <c r="BV4600" s="97" t="s">
        <v>3043</v>
      </c>
      <c r="BW4600" s="97" t="s">
        <v>2054</v>
      </c>
    </row>
    <row r="4601" spans="51:75" x14ac:dyDescent="0.3">
      <c r="AY4601" s="124" t="e">
        <f>VLOOKUP(C4601,#REF!, 2,FALSE)</f>
        <v>#REF!</v>
      </c>
      <c r="BM4601" s="97" t="s">
        <v>9110</v>
      </c>
      <c r="BN4601" s="97" t="s">
        <v>3043</v>
      </c>
      <c r="BO4601" s="97" t="s">
        <v>8802</v>
      </c>
      <c r="BU4601" s="97" t="s">
        <v>9110</v>
      </c>
      <c r="BV4601" s="97" t="s">
        <v>3043</v>
      </c>
      <c r="BW4601" s="97" t="s">
        <v>8802</v>
      </c>
    </row>
    <row r="4602" spans="51:75" x14ac:dyDescent="0.3">
      <c r="AY4602" s="124" t="e">
        <f>VLOOKUP(C4602,#REF!, 2,FALSE)</f>
        <v>#REF!</v>
      </c>
      <c r="BM4602" s="97" t="s">
        <v>9111</v>
      </c>
      <c r="BN4602" s="97" t="s">
        <v>3043</v>
      </c>
      <c r="BO4602" s="97" t="s">
        <v>9113</v>
      </c>
      <c r="BU4602" s="97" t="s">
        <v>9111</v>
      </c>
      <c r="BV4602" s="97" t="s">
        <v>3043</v>
      </c>
      <c r="BW4602" s="97" t="s">
        <v>9113</v>
      </c>
    </row>
    <row r="4603" spans="51:75" x14ac:dyDescent="0.3">
      <c r="AY4603" s="124" t="e">
        <f>VLOOKUP(C4603,#REF!, 2,FALSE)</f>
        <v>#REF!</v>
      </c>
      <c r="BM4603" s="97" t="s">
        <v>9114</v>
      </c>
      <c r="BN4603" s="97" t="s">
        <v>3043</v>
      </c>
      <c r="BO4603" s="97" t="s">
        <v>6077</v>
      </c>
      <c r="BU4603" s="97" t="s">
        <v>9114</v>
      </c>
      <c r="BV4603" s="97" t="s">
        <v>3043</v>
      </c>
      <c r="BW4603" s="97" t="s">
        <v>6077</v>
      </c>
    </row>
    <row r="4604" spans="51:75" x14ac:dyDescent="0.3">
      <c r="AY4604" s="124" t="e">
        <f>VLOOKUP(C4604,#REF!, 2,FALSE)</f>
        <v>#REF!</v>
      </c>
      <c r="BM4604" s="97" t="s">
        <v>9115</v>
      </c>
      <c r="BN4604" s="97" t="s">
        <v>623</v>
      </c>
      <c r="BO4604" s="97" t="s">
        <v>9116</v>
      </c>
      <c r="BU4604" s="97" t="s">
        <v>9115</v>
      </c>
      <c r="BV4604" s="97" t="s">
        <v>623</v>
      </c>
      <c r="BW4604" s="97" t="s">
        <v>9116</v>
      </c>
    </row>
    <row r="4605" spans="51:75" x14ac:dyDescent="0.3">
      <c r="AY4605" s="124" t="e">
        <f>VLOOKUP(C4605,#REF!, 2,FALSE)</f>
        <v>#REF!</v>
      </c>
      <c r="BM4605" s="97" t="s">
        <v>9117</v>
      </c>
      <c r="BN4605" s="97" t="s">
        <v>3237</v>
      </c>
      <c r="BO4605" s="97" t="s">
        <v>9118</v>
      </c>
      <c r="BU4605" s="97" t="s">
        <v>9117</v>
      </c>
      <c r="BV4605" s="97" t="s">
        <v>3237</v>
      </c>
      <c r="BW4605" s="97" t="s">
        <v>9118</v>
      </c>
    </row>
    <row r="4606" spans="51:75" x14ac:dyDescent="0.3">
      <c r="AY4606" s="124" t="e">
        <f>VLOOKUP(C4606,#REF!, 2,FALSE)</f>
        <v>#REF!</v>
      </c>
      <c r="BM4606" s="97" t="s">
        <v>9119</v>
      </c>
      <c r="BN4606" s="97" t="s">
        <v>1267</v>
      </c>
      <c r="BO4606" s="97" t="s">
        <v>8662</v>
      </c>
      <c r="BU4606" s="97" t="s">
        <v>9119</v>
      </c>
      <c r="BV4606" s="97" t="s">
        <v>1267</v>
      </c>
      <c r="BW4606" s="97" t="s">
        <v>8662</v>
      </c>
    </row>
    <row r="4607" spans="51:75" x14ac:dyDescent="0.3">
      <c r="AY4607" s="124" t="e">
        <f>VLOOKUP(C4607,#REF!, 2,FALSE)</f>
        <v>#REF!</v>
      </c>
      <c r="BM4607" s="97" t="s">
        <v>9120</v>
      </c>
      <c r="BN4607" s="97" t="s">
        <v>631</v>
      </c>
      <c r="BO4607" s="97" t="s">
        <v>8568</v>
      </c>
      <c r="BU4607" s="97" t="s">
        <v>9120</v>
      </c>
      <c r="BV4607" s="97" t="s">
        <v>631</v>
      </c>
      <c r="BW4607" s="97" t="s">
        <v>8568</v>
      </c>
    </row>
    <row r="4608" spans="51:75" x14ac:dyDescent="0.3">
      <c r="AY4608" s="124" t="e">
        <f>VLOOKUP(C4608,#REF!, 2,FALSE)</f>
        <v>#REF!</v>
      </c>
      <c r="BM4608" s="97" t="s">
        <v>9121</v>
      </c>
      <c r="BN4608" s="97" t="s">
        <v>771</v>
      </c>
      <c r="BO4608" s="97" t="s">
        <v>3723</v>
      </c>
      <c r="BU4608" s="97" t="s">
        <v>9121</v>
      </c>
      <c r="BV4608" s="97" t="s">
        <v>771</v>
      </c>
      <c r="BW4608" s="97" t="s">
        <v>3723</v>
      </c>
    </row>
    <row r="4609" spans="51:75" x14ac:dyDescent="0.3">
      <c r="AY4609" s="124" t="e">
        <f>VLOOKUP(C4609,#REF!, 2,FALSE)</f>
        <v>#REF!</v>
      </c>
      <c r="BM4609" s="97" t="s">
        <v>9122</v>
      </c>
      <c r="BN4609" s="97" t="s">
        <v>2979</v>
      </c>
      <c r="BO4609" s="97" t="s">
        <v>3514</v>
      </c>
      <c r="BU4609" s="97" t="s">
        <v>9122</v>
      </c>
      <c r="BV4609" s="97" t="s">
        <v>2979</v>
      </c>
      <c r="BW4609" s="97" t="s">
        <v>3514</v>
      </c>
    </row>
    <row r="4610" spans="51:75" x14ac:dyDescent="0.3">
      <c r="AY4610" s="124" t="e">
        <f>VLOOKUP(C4610,#REF!, 2,FALSE)</f>
        <v>#REF!</v>
      </c>
      <c r="BM4610" s="97" t="s">
        <v>9123</v>
      </c>
      <c r="BN4610" s="97" t="s">
        <v>852</v>
      </c>
      <c r="BO4610" s="97" t="s">
        <v>2395</v>
      </c>
      <c r="BU4610" s="97" t="s">
        <v>9123</v>
      </c>
      <c r="BV4610" s="97" t="s">
        <v>852</v>
      </c>
      <c r="BW4610" s="97" t="s">
        <v>2395</v>
      </c>
    </row>
    <row r="4611" spans="51:75" x14ac:dyDescent="0.3">
      <c r="AY4611" s="124" t="e">
        <f>VLOOKUP(C4611,#REF!, 2,FALSE)</f>
        <v>#REF!</v>
      </c>
      <c r="BM4611" s="97" t="s">
        <v>9124</v>
      </c>
      <c r="BN4611" s="97" t="s">
        <v>3043</v>
      </c>
      <c r="BO4611" s="97" t="s">
        <v>8092</v>
      </c>
      <c r="BU4611" s="97" t="s">
        <v>9124</v>
      </c>
      <c r="BV4611" s="97" t="s">
        <v>3043</v>
      </c>
      <c r="BW4611" s="97" t="s">
        <v>8092</v>
      </c>
    </row>
    <row r="4612" spans="51:75" x14ac:dyDescent="0.3">
      <c r="AY4612" s="124" t="e">
        <f>VLOOKUP(C4612,#REF!, 2,FALSE)</f>
        <v>#REF!</v>
      </c>
      <c r="BM4612" s="97" t="s">
        <v>9125</v>
      </c>
      <c r="BN4612" s="97" t="s">
        <v>3043</v>
      </c>
      <c r="BO4612" s="97" t="s">
        <v>4668</v>
      </c>
      <c r="BU4612" s="97" t="s">
        <v>9125</v>
      </c>
      <c r="BV4612" s="97" t="s">
        <v>3043</v>
      </c>
      <c r="BW4612" s="97" t="s">
        <v>4668</v>
      </c>
    </row>
    <row r="4613" spans="51:75" x14ac:dyDescent="0.3">
      <c r="AY4613" s="124" t="e">
        <f>VLOOKUP(C4613,#REF!, 2,FALSE)</f>
        <v>#REF!</v>
      </c>
      <c r="BM4613" s="97" t="s">
        <v>9126</v>
      </c>
      <c r="BN4613" s="97" t="s">
        <v>667</v>
      </c>
      <c r="BO4613" s="97" t="s">
        <v>2750</v>
      </c>
      <c r="BU4613" s="97" t="s">
        <v>9126</v>
      </c>
      <c r="BV4613" s="97" t="s">
        <v>667</v>
      </c>
      <c r="BW4613" s="97" t="s">
        <v>2750</v>
      </c>
    </row>
    <row r="4614" spans="51:75" x14ac:dyDescent="0.3">
      <c r="AY4614" s="124" t="e">
        <f>VLOOKUP(C4614,#REF!, 2,FALSE)</f>
        <v>#REF!</v>
      </c>
      <c r="BM4614" s="97" t="s">
        <v>1581</v>
      </c>
      <c r="BN4614" s="97" t="s">
        <v>928</v>
      </c>
      <c r="BO4614" s="97" t="s">
        <v>9127</v>
      </c>
      <c r="BU4614" s="97" t="s">
        <v>1581</v>
      </c>
      <c r="BV4614" s="97" t="s">
        <v>928</v>
      </c>
      <c r="BW4614" s="97" t="s">
        <v>9127</v>
      </c>
    </row>
    <row r="4615" spans="51:75" x14ac:dyDescent="0.3">
      <c r="AY4615" s="124" t="e">
        <f>VLOOKUP(C4615,#REF!, 2,FALSE)</f>
        <v>#REF!</v>
      </c>
      <c r="BM4615" s="97" t="s">
        <v>1582</v>
      </c>
      <c r="BN4615" s="97" t="s">
        <v>2979</v>
      </c>
      <c r="BO4615" s="97" t="s">
        <v>6096</v>
      </c>
      <c r="BU4615" s="97" t="s">
        <v>1582</v>
      </c>
      <c r="BV4615" s="97" t="s">
        <v>2979</v>
      </c>
      <c r="BW4615" s="97" t="s">
        <v>6096</v>
      </c>
    </row>
    <row r="4616" spans="51:75" x14ac:dyDescent="0.3">
      <c r="AY4616" s="124" t="e">
        <f>VLOOKUP(C4616,#REF!, 2,FALSE)</f>
        <v>#REF!</v>
      </c>
      <c r="BM4616" s="97" t="s">
        <v>9128</v>
      </c>
      <c r="BN4616" s="97" t="s">
        <v>613</v>
      </c>
      <c r="BO4616" s="97" t="s">
        <v>9129</v>
      </c>
      <c r="BU4616" s="97" t="s">
        <v>9128</v>
      </c>
      <c r="BV4616" s="97" t="s">
        <v>613</v>
      </c>
      <c r="BW4616" s="97" t="s">
        <v>9129</v>
      </c>
    </row>
    <row r="4617" spans="51:75" x14ac:dyDescent="0.3">
      <c r="AY4617" s="124" t="e">
        <f>VLOOKUP(C4617,#REF!, 2,FALSE)</f>
        <v>#REF!</v>
      </c>
      <c r="BM4617" s="97" t="s">
        <v>9130</v>
      </c>
      <c r="BN4617" s="97" t="s">
        <v>923</v>
      </c>
      <c r="BO4617" s="97" t="s">
        <v>8437</v>
      </c>
      <c r="BU4617" s="97" t="s">
        <v>9130</v>
      </c>
      <c r="BV4617" s="97" t="s">
        <v>923</v>
      </c>
      <c r="BW4617" s="97" t="s">
        <v>8437</v>
      </c>
    </row>
    <row r="4618" spans="51:75" x14ac:dyDescent="0.3">
      <c r="AY4618" s="124" t="e">
        <f>VLOOKUP(C4618,#REF!, 2,FALSE)</f>
        <v>#REF!</v>
      </c>
      <c r="BM4618" s="97" t="s">
        <v>9131</v>
      </c>
      <c r="BN4618" s="97" t="s">
        <v>1070</v>
      </c>
      <c r="BO4618" s="97" t="s">
        <v>7536</v>
      </c>
      <c r="BU4618" s="97" t="s">
        <v>9131</v>
      </c>
      <c r="BV4618" s="97" t="s">
        <v>1070</v>
      </c>
      <c r="BW4618" s="97" t="s">
        <v>7536</v>
      </c>
    </row>
    <row r="4619" spans="51:75" x14ac:dyDescent="0.3">
      <c r="AY4619" s="124" t="e">
        <f>VLOOKUP(C4619,#REF!, 2,FALSE)</f>
        <v>#REF!</v>
      </c>
      <c r="BM4619" s="97" t="s">
        <v>9132</v>
      </c>
      <c r="BN4619" s="97" t="s">
        <v>3043</v>
      </c>
      <c r="BO4619" s="97" t="s">
        <v>9008</v>
      </c>
      <c r="BU4619" s="97" t="s">
        <v>9132</v>
      </c>
      <c r="BV4619" s="97" t="s">
        <v>3043</v>
      </c>
      <c r="BW4619" s="97" t="s">
        <v>9008</v>
      </c>
    </row>
    <row r="4620" spans="51:75" x14ac:dyDescent="0.3">
      <c r="AY4620" s="124" t="e">
        <f>VLOOKUP(C4620,#REF!, 2,FALSE)</f>
        <v>#REF!</v>
      </c>
      <c r="BM4620" s="97" t="s">
        <v>9133</v>
      </c>
      <c r="BN4620" s="97" t="s">
        <v>3043</v>
      </c>
      <c r="BO4620" s="97" t="s">
        <v>9134</v>
      </c>
      <c r="BU4620" s="97" t="s">
        <v>9133</v>
      </c>
      <c r="BV4620" s="97" t="s">
        <v>3043</v>
      </c>
      <c r="BW4620" s="97" t="s">
        <v>9134</v>
      </c>
    </row>
    <row r="4621" spans="51:75" x14ac:dyDescent="0.3">
      <c r="AY4621" s="124" t="e">
        <f>VLOOKUP(C4621,#REF!, 2,FALSE)</f>
        <v>#REF!</v>
      </c>
      <c r="BM4621" s="97" t="s">
        <v>1583</v>
      </c>
      <c r="BN4621" s="97" t="s">
        <v>2979</v>
      </c>
      <c r="BO4621" s="97" t="s">
        <v>5188</v>
      </c>
      <c r="BU4621" s="97" t="s">
        <v>1583</v>
      </c>
      <c r="BV4621" s="97" t="s">
        <v>2979</v>
      </c>
      <c r="BW4621" s="97" t="s">
        <v>5188</v>
      </c>
    </row>
    <row r="4622" spans="51:75" x14ac:dyDescent="0.3">
      <c r="AY4622" s="124" t="e">
        <f>VLOOKUP(C4622,#REF!, 2,FALSE)</f>
        <v>#REF!</v>
      </c>
      <c r="BM4622" s="97" t="s">
        <v>295</v>
      </c>
      <c r="BN4622" s="97" t="s">
        <v>657</v>
      </c>
      <c r="BO4622" s="97" t="s">
        <v>9135</v>
      </c>
      <c r="BU4622" s="97" t="s">
        <v>295</v>
      </c>
      <c r="BV4622" s="97" t="s">
        <v>657</v>
      </c>
      <c r="BW4622" s="97" t="s">
        <v>9135</v>
      </c>
    </row>
    <row r="4623" spans="51:75" x14ac:dyDescent="0.3">
      <c r="AY4623" s="124" t="e">
        <f>VLOOKUP(C4623,#REF!, 2,FALSE)</f>
        <v>#REF!</v>
      </c>
      <c r="BM4623" s="97" t="s">
        <v>9136</v>
      </c>
      <c r="BN4623" s="97" t="s">
        <v>1342</v>
      </c>
      <c r="BO4623" s="97" t="s">
        <v>6815</v>
      </c>
      <c r="BU4623" s="97" t="s">
        <v>9136</v>
      </c>
      <c r="BV4623" s="97" t="s">
        <v>1342</v>
      </c>
      <c r="BW4623" s="97" t="s">
        <v>6815</v>
      </c>
    </row>
    <row r="4624" spans="51:75" x14ac:dyDescent="0.3">
      <c r="AY4624" s="124" t="e">
        <f>VLOOKUP(C4624,#REF!, 2,FALSE)</f>
        <v>#REF!</v>
      </c>
      <c r="BM4624" s="97" t="s">
        <v>9137</v>
      </c>
      <c r="BN4624" s="97" t="s">
        <v>666</v>
      </c>
      <c r="BO4624" s="97" t="s">
        <v>9138</v>
      </c>
      <c r="BU4624" s="97" t="s">
        <v>9137</v>
      </c>
      <c r="BV4624" s="97" t="s">
        <v>666</v>
      </c>
      <c r="BW4624" s="97" t="s">
        <v>9138</v>
      </c>
    </row>
    <row r="4625" spans="51:75" x14ac:dyDescent="0.3">
      <c r="AY4625" s="124" t="e">
        <f>VLOOKUP(C4625,#REF!, 2,FALSE)</f>
        <v>#REF!</v>
      </c>
      <c r="BM4625" s="97" t="s">
        <v>9139</v>
      </c>
      <c r="BN4625" s="97" t="s">
        <v>657</v>
      </c>
      <c r="BO4625" s="97" t="s">
        <v>2395</v>
      </c>
      <c r="BU4625" s="97" t="s">
        <v>9139</v>
      </c>
      <c r="BV4625" s="97" t="s">
        <v>657</v>
      </c>
      <c r="BW4625" s="97" t="s">
        <v>2395</v>
      </c>
    </row>
    <row r="4626" spans="51:75" x14ac:dyDescent="0.3">
      <c r="AY4626" s="124" t="e">
        <f>VLOOKUP(C4626,#REF!, 2,FALSE)</f>
        <v>#REF!</v>
      </c>
      <c r="BM4626" s="97" t="s">
        <v>9140</v>
      </c>
      <c r="BN4626" s="97" t="s">
        <v>926</v>
      </c>
      <c r="BO4626" s="97" t="s">
        <v>5335</v>
      </c>
      <c r="BU4626" s="97" t="s">
        <v>9140</v>
      </c>
      <c r="BV4626" s="97" t="s">
        <v>926</v>
      </c>
      <c r="BW4626" s="97" t="s">
        <v>5335</v>
      </c>
    </row>
    <row r="4627" spans="51:75" x14ac:dyDescent="0.3">
      <c r="AY4627" s="124" t="e">
        <f>VLOOKUP(C4627,#REF!, 2,FALSE)</f>
        <v>#REF!</v>
      </c>
      <c r="BM4627" s="97" t="s">
        <v>293</v>
      </c>
      <c r="BN4627" s="97" t="s">
        <v>3043</v>
      </c>
      <c r="BO4627" s="97" t="s">
        <v>5839</v>
      </c>
      <c r="BU4627" s="97" t="s">
        <v>293</v>
      </c>
      <c r="BV4627" s="97" t="s">
        <v>3043</v>
      </c>
      <c r="BW4627" s="97" t="s">
        <v>5839</v>
      </c>
    </row>
    <row r="4628" spans="51:75" x14ac:dyDescent="0.3">
      <c r="AY4628" s="124" t="e">
        <f>VLOOKUP(C4628,#REF!, 2,FALSE)</f>
        <v>#REF!</v>
      </c>
      <c r="BM4628" s="97" t="s">
        <v>9141</v>
      </c>
      <c r="BN4628" s="97" t="s">
        <v>3043</v>
      </c>
      <c r="BO4628" s="97" t="s">
        <v>9142</v>
      </c>
      <c r="BU4628" s="97" t="s">
        <v>9141</v>
      </c>
      <c r="BV4628" s="97" t="s">
        <v>3043</v>
      </c>
      <c r="BW4628" s="97" t="s">
        <v>9142</v>
      </c>
    </row>
    <row r="4629" spans="51:75" x14ac:dyDescent="0.3">
      <c r="AY4629" s="124" t="e">
        <f>VLOOKUP(C4629,#REF!, 2,FALSE)</f>
        <v>#REF!</v>
      </c>
      <c r="BM4629" s="97" t="s">
        <v>9143</v>
      </c>
      <c r="BN4629" s="97" t="s">
        <v>1342</v>
      </c>
      <c r="BO4629" s="97" t="s">
        <v>9144</v>
      </c>
      <c r="BU4629" s="97" t="s">
        <v>9143</v>
      </c>
      <c r="BV4629" s="97" t="s">
        <v>1342</v>
      </c>
      <c r="BW4629" s="97" t="s">
        <v>9144</v>
      </c>
    </row>
    <row r="4630" spans="51:75" x14ac:dyDescent="0.3">
      <c r="AY4630" s="124" t="e">
        <f>VLOOKUP(C4630,#REF!, 2,FALSE)</f>
        <v>#REF!</v>
      </c>
      <c r="BM4630" s="97" t="s">
        <v>1584</v>
      </c>
      <c r="BN4630" s="97" t="s">
        <v>928</v>
      </c>
      <c r="BO4630" s="97" t="s">
        <v>9145</v>
      </c>
      <c r="BU4630" s="97" t="s">
        <v>1584</v>
      </c>
      <c r="BV4630" s="97" t="s">
        <v>928</v>
      </c>
      <c r="BW4630" s="97" t="s">
        <v>9145</v>
      </c>
    </row>
    <row r="4631" spans="51:75" x14ac:dyDescent="0.3">
      <c r="AY4631" s="124" t="e">
        <f>VLOOKUP(C4631,#REF!, 2,FALSE)</f>
        <v>#REF!</v>
      </c>
      <c r="BM4631" s="97" t="s">
        <v>9146</v>
      </c>
      <c r="BN4631" s="97" t="s">
        <v>778</v>
      </c>
      <c r="BO4631" s="97" t="s">
        <v>9147</v>
      </c>
      <c r="BU4631" s="97" t="s">
        <v>9146</v>
      </c>
      <c r="BV4631" s="97" t="s">
        <v>778</v>
      </c>
      <c r="BW4631" s="97" t="s">
        <v>9147</v>
      </c>
    </row>
    <row r="4632" spans="51:75" x14ac:dyDescent="0.3">
      <c r="AY4632" s="124" t="e">
        <f>VLOOKUP(C4632,#REF!, 2,FALSE)</f>
        <v>#REF!</v>
      </c>
      <c r="BM4632" s="97" t="s">
        <v>9148</v>
      </c>
      <c r="BN4632" s="97" t="s">
        <v>771</v>
      </c>
      <c r="BO4632" s="97" t="s">
        <v>2012</v>
      </c>
      <c r="BU4632" s="97" t="s">
        <v>9148</v>
      </c>
      <c r="BV4632" s="97" t="s">
        <v>771</v>
      </c>
      <c r="BW4632" s="97" t="s">
        <v>2012</v>
      </c>
    </row>
    <row r="4633" spans="51:75" x14ac:dyDescent="0.3">
      <c r="AY4633" s="124" t="e">
        <f>VLOOKUP(C4633,#REF!, 2,FALSE)</f>
        <v>#REF!</v>
      </c>
      <c r="BM4633" s="97" t="s">
        <v>9149</v>
      </c>
      <c r="BN4633" s="97" t="s">
        <v>3043</v>
      </c>
      <c r="BO4633" s="97" t="s">
        <v>9150</v>
      </c>
      <c r="BU4633" s="97" t="s">
        <v>9149</v>
      </c>
      <c r="BV4633" s="97" t="s">
        <v>3043</v>
      </c>
      <c r="BW4633" s="97" t="s">
        <v>9150</v>
      </c>
    </row>
    <row r="4634" spans="51:75" x14ac:dyDescent="0.3">
      <c r="AY4634" s="124" t="e">
        <f>VLOOKUP(C4634,#REF!, 2,FALSE)</f>
        <v>#REF!</v>
      </c>
      <c r="BM4634" s="97" t="s">
        <v>9151</v>
      </c>
      <c r="BN4634" s="97" t="s">
        <v>655</v>
      </c>
      <c r="BO4634" s="97" t="s">
        <v>2547</v>
      </c>
      <c r="BU4634" s="97" t="s">
        <v>9151</v>
      </c>
      <c r="BV4634" s="97" t="s">
        <v>655</v>
      </c>
      <c r="BW4634" s="97" t="s">
        <v>2547</v>
      </c>
    </row>
    <row r="4635" spans="51:75" x14ac:dyDescent="0.3">
      <c r="AY4635" s="124" t="e">
        <f>VLOOKUP(C4635,#REF!, 2,FALSE)</f>
        <v>#REF!</v>
      </c>
      <c r="BM4635" s="97" t="s">
        <v>9154</v>
      </c>
      <c r="BN4635" s="97" t="s">
        <v>613</v>
      </c>
      <c r="BO4635" s="97" t="s">
        <v>9156</v>
      </c>
      <c r="BU4635" s="97" t="s">
        <v>9154</v>
      </c>
      <c r="BV4635" s="97" t="s">
        <v>613</v>
      </c>
      <c r="BW4635" s="97" t="s">
        <v>9156</v>
      </c>
    </row>
    <row r="4636" spans="51:75" x14ac:dyDescent="0.3">
      <c r="AY4636" s="124" t="e">
        <f>VLOOKUP(C4636,#REF!, 2,FALSE)</f>
        <v>#REF!</v>
      </c>
      <c r="BM4636" s="97" t="s">
        <v>1585</v>
      </c>
      <c r="BN4636" s="97" t="s">
        <v>661</v>
      </c>
      <c r="BO4636" s="97" t="s">
        <v>1614</v>
      </c>
      <c r="BU4636" s="97" t="s">
        <v>1585</v>
      </c>
      <c r="BV4636" s="97" t="s">
        <v>661</v>
      </c>
      <c r="BW4636" s="97" t="s">
        <v>1614</v>
      </c>
    </row>
    <row r="4637" spans="51:75" x14ac:dyDescent="0.3">
      <c r="AY4637" s="124" t="e">
        <f>VLOOKUP(C4637,#REF!, 2,FALSE)</f>
        <v>#REF!</v>
      </c>
      <c r="BM4637" s="97" t="s">
        <v>1586</v>
      </c>
      <c r="BN4637" s="97" t="s">
        <v>3043</v>
      </c>
      <c r="BO4637" s="97" t="s">
        <v>9157</v>
      </c>
      <c r="BU4637" s="97" t="s">
        <v>1586</v>
      </c>
      <c r="BV4637" s="97" t="s">
        <v>3043</v>
      </c>
      <c r="BW4637" s="97" t="s">
        <v>9157</v>
      </c>
    </row>
    <row r="4638" spans="51:75" x14ac:dyDescent="0.3">
      <c r="AY4638" s="124" t="e">
        <f>VLOOKUP(C4638,#REF!, 2,FALSE)</f>
        <v>#REF!</v>
      </c>
      <c r="BM4638" s="97" t="s">
        <v>9158</v>
      </c>
      <c r="BN4638" s="97" t="s">
        <v>736</v>
      </c>
      <c r="BO4638" s="97" t="s">
        <v>9159</v>
      </c>
      <c r="BU4638" s="97" t="s">
        <v>9158</v>
      </c>
      <c r="BV4638" s="97" t="s">
        <v>736</v>
      </c>
      <c r="BW4638" s="97" t="s">
        <v>9159</v>
      </c>
    </row>
    <row r="4639" spans="51:75" x14ac:dyDescent="0.3">
      <c r="AY4639" s="124" t="e">
        <f>VLOOKUP(C4639,#REF!, 2,FALSE)</f>
        <v>#REF!</v>
      </c>
      <c r="BM4639" s="97" t="s">
        <v>1587</v>
      </c>
      <c r="BN4639" s="97" t="s">
        <v>928</v>
      </c>
      <c r="BO4639" s="97" t="s">
        <v>1966</v>
      </c>
      <c r="BU4639" s="97" t="s">
        <v>1587</v>
      </c>
      <c r="BV4639" s="97" t="s">
        <v>928</v>
      </c>
      <c r="BW4639" s="97" t="s">
        <v>1966</v>
      </c>
    </row>
    <row r="4640" spans="51:75" x14ac:dyDescent="0.3">
      <c r="AY4640" s="124" t="e">
        <f>VLOOKUP(C4640,#REF!, 2,FALSE)</f>
        <v>#REF!</v>
      </c>
      <c r="BM4640" s="97" t="s">
        <v>1588</v>
      </c>
      <c r="BN4640" s="97" t="s">
        <v>1139</v>
      </c>
      <c r="BO4640" s="97" t="s">
        <v>3514</v>
      </c>
      <c r="BU4640" s="97" t="s">
        <v>1588</v>
      </c>
      <c r="BV4640" s="97" t="s">
        <v>1139</v>
      </c>
      <c r="BW4640" s="97" t="s">
        <v>3514</v>
      </c>
    </row>
    <row r="4641" spans="51:75" x14ac:dyDescent="0.3">
      <c r="AY4641" s="124" t="e">
        <f>VLOOKUP(C4641,#REF!, 2,FALSE)</f>
        <v>#REF!</v>
      </c>
      <c r="BM4641" s="97" t="s">
        <v>9160</v>
      </c>
      <c r="BN4641" s="97" t="s">
        <v>3043</v>
      </c>
      <c r="BO4641" s="97" t="s">
        <v>1689</v>
      </c>
      <c r="BU4641" s="97" t="s">
        <v>9160</v>
      </c>
      <c r="BV4641" s="97" t="s">
        <v>3043</v>
      </c>
      <c r="BW4641" s="97" t="s">
        <v>1689</v>
      </c>
    </row>
    <row r="4642" spans="51:75" x14ac:dyDescent="0.3">
      <c r="AY4642" s="124" t="e">
        <f>VLOOKUP(C4642,#REF!, 2,FALSE)</f>
        <v>#REF!</v>
      </c>
      <c r="BM4642" s="97" t="s">
        <v>9161</v>
      </c>
      <c r="BN4642" s="97" t="s">
        <v>780</v>
      </c>
      <c r="BO4642" s="97" t="s">
        <v>727</v>
      </c>
      <c r="BU4642" s="97" t="s">
        <v>9161</v>
      </c>
      <c r="BV4642" s="97" t="s">
        <v>780</v>
      </c>
      <c r="BW4642" s="97" t="s">
        <v>727</v>
      </c>
    </row>
    <row r="4643" spans="51:75" x14ac:dyDescent="0.3">
      <c r="AY4643" s="124" t="e">
        <f>VLOOKUP(C4643,#REF!, 2,FALSE)</f>
        <v>#REF!</v>
      </c>
      <c r="BM4643" s="97" t="s">
        <v>9163</v>
      </c>
      <c r="BN4643" s="97" t="s">
        <v>3043</v>
      </c>
      <c r="BO4643" s="97" t="s">
        <v>4718</v>
      </c>
      <c r="BU4643" s="97" t="s">
        <v>9163</v>
      </c>
      <c r="BV4643" s="97" t="s">
        <v>3043</v>
      </c>
      <c r="BW4643" s="97" t="s">
        <v>4718</v>
      </c>
    </row>
    <row r="4644" spans="51:75" x14ac:dyDescent="0.3">
      <c r="AY4644" s="124" t="e">
        <f>VLOOKUP(C4644,#REF!, 2,FALSE)</f>
        <v>#REF!</v>
      </c>
      <c r="BM4644" s="97" t="s">
        <v>1589</v>
      </c>
      <c r="BN4644" s="97" t="s">
        <v>621</v>
      </c>
      <c r="BO4644" s="97" t="s">
        <v>8212</v>
      </c>
      <c r="BU4644" s="97" t="s">
        <v>1589</v>
      </c>
      <c r="BV4644" s="97" t="s">
        <v>621</v>
      </c>
      <c r="BW4644" s="97" t="s">
        <v>8212</v>
      </c>
    </row>
    <row r="4645" spans="51:75" x14ac:dyDescent="0.3">
      <c r="AY4645" s="124" t="e">
        <f>VLOOKUP(C4645,#REF!, 2,FALSE)</f>
        <v>#REF!</v>
      </c>
      <c r="BM4645" s="97" t="s">
        <v>1617</v>
      </c>
      <c r="BN4645" s="97" t="s">
        <v>667</v>
      </c>
      <c r="BO4645" s="97" t="s">
        <v>8038</v>
      </c>
      <c r="BU4645" s="97" t="s">
        <v>1617</v>
      </c>
      <c r="BV4645" s="97" t="s">
        <v>667</v>
      </c>
      <c r="BW4645" s="97" t="s">
        <v>8038</v>
      </c>
    </row>
    <row r="4646" spans="51:75" x14ac:dyDescent="0.3">
      <c r="AY4646" s="124" t="e">
        <f>VLOOKUP(C4646,#REF!, 2,FALSE)</f>
        <v>#REF!</v>
      </c>
      <c r="BM4646" s="97" t="s">
        <v>9164</v>
      </c>
      <c r="BN4646" s="97" t="s">
        <v>3043</v>
      </c>
      <c r="BO4646" s="97" t="s">
        <v>5885</v>
      </c>
      <c r="BU4646" s="97" t="s">
        <v>9164</v>
      </c>
      <c r="BV4646" s="97" t="s">
        <v>3043</v>
      </c>
      <c r="BW4646" s="97" t="s">
        <v>5885</v>
      </c>
    </row>
    <row r="4647" spans="51:75" x14ac:dyDescent="0.3">
      <c r="AY4647" s="124" t="e">
        <f>VLOOKUP(C4647,#REF!, 2,FALSE)</f>
        <v>#REF!</v>
      </c>
      <c r="BM4647" s="97" t="s">
        <v>9165</v>
      </c>
      <c r="BN4647" s="97" t="s">
        <v>778</v>
      </c>
      <c r="BO4647" s="97" t="s">
        <v>4102</v>
      </c>
      <c r="BU4647" s="97" t="s">
        <v>9165</v>
      </c>
      <c r="BV4647" s="97" t="s">
        <v>778</v>
      </c>
      <c r="BW4647" s="97" t="s">
        <v>4102</v>
      </c>
    </row>
    <row r="4648" spans="51:75" x14ac:dyDescent="0.3">
      <c r="AY4648" s="124" t="e">
        <f>VLOOKUP(C4648,#REF!, 2,FALSE)</f>
        <v>#REF!</v>
      </c>
      <c r="BM4648" s="97" t="s">
        <v>9166</v>
      </c>
      <c r="BN4648" s="97" t="s">
        <v>771</v>
      </c>
      <c r="BO4648" s="97" t="s">
        <v>9167</v>
      </c>
      <c r="BU4648" s="97" t="s">
        <v>9166</v>
      </c>
      <c r="BV4648" s="97" t="s">
        <v>771</v>
      </c>
      <c r="BW4648" s="97" t="s">
        <v>9167</v>
      </c>
    </row>
    <row r="4649" spans="51:75" x14ac:dyDescent="0.3">
      <c r="AY4649" s="124" t="e">
        <f>VLOOKUP(C4649,#REF!, 2,FALSE)</f>
        <v>#REF!</v>
      </c>
      <c r="BM4649" s="97" t="s">
        <v>9169</v>
      </c>
      <c r="BN4649" s="97" t="s">
        <v>3043</v>
      </c>
      <c r="BO4649" s="97" t="s">
        <v>9129</v>
      </c>
      <c r="BU4649" s="97" t="s">
        <v>9169</v>
      </c>
      <c r="BV4649" s="97" t="s">
        <v>3043</v>
      </c>
      <c r="BW4649" s="97" t="s">
        <v>9129</v>
      </c>
    </row>
    <row r="4650" spans="51:75" x14ac:dyDescent="0.3">
      <c r="AY4650" s="124" t="e">
        <f>VLOOKUP(C4650,#REF!, 2,FALSE)</f>
        <v>#REF!</v>
      </c>
      <c r="BM4650" s="97" t="s">
        <v>1618</v>
      </c>
      <c r="BN4650" s="97" t="s">
        <v>16968</v>
      </c>
      <c r="BO4650" s="97" t="s">
        <v>9170</v>
      </c>
      <c r="BU4650" s="97" t="s">
        <v>1618</v>
      </c>
      <c r="BV4650" s="97" t="s">
        <v>16968</v>
      </c>
      <c r="BW4650" s="97" t="s">
        <v>9170</v>
      </c>
    </row>
    <row r="4651" spans="51:75" x14ac:dyDescent="0.3">
      <c r="AY4651" s="124" t="e">
        <f>VLOOKUP(C4651,#REF!, 2,FALSE)</f>
        <v>#REF!</v>
      </c>
      <c r="BM4651" s="97" t="s">
        <v>1619</v>
      </c>
      <c r="BN4651" s="97" t="s">
        <v>923</v>
      </c>
      <c r="BO4651" s="97" t="s">
        <v>8437</v>
      </c>
      <c r="BU4651" s="97" t="s">
        <v>1619</v>
      </c>
      <c r="BV4651" s="97" t="s">
        <v>923</v>
      </c>
      <c r="BW4651" s="97" t="s">
        <v>8437</v>
      </c>
    </row>
    <row r="4652" spans="51:75" x14ac:dyDescent="0.3">
      <c r="AY4652" s="124" t="e">
        <f>VLOOKUP(C4652,#REF!, 2,FALSE)</f>
        <v>#REF!</v>
      </c>
      <c r="BM4652" s="97" t="s">
        <v>9171</v>
      </c>
      <c r="BN4652" s="97" t="s">
        <v>626</v>
      </c>
      <c r="BO4652" s="97" t="s">
        <v>8437</v>
      </c>
      <c r="BU4652" s="97" t="s">
        <v>9171</v>
      </c>
      <c r="BV4652" s="97" t="s">
        <v>626</v>
      </c>
      <c r="BW4652" s="97" t="s">
        <v>8437</v>
      </c>
    </row>
    <row r="4653" spans="51:75" x14ac:dyDescent="0.3">
      <c r="AY4653" s="124" t="e">
        <f>VLOOKUP(C4653,#REF!, 2,FALSE)</f>
        <v>#REF!</v>
      </c>
      <c r="BM4653" s="97" t="s">
        <v>9172</v>
      </c>
      <c r="BN4653" s="97" t="s">
        <v>657</v>
      </c>
      <c r="BO4653" s="97" t="s">
        <v>9173</v>
      </c>
      <c r="BU4653" s="97" t="s">
        <v>9172</v>
      </c>
      <c r="BV4653" s="97" t="s">
        <v>657</v>
      </c>
      <c r="BW4653" s="97" t="s">
        <v>9173</v>
      </c>
    </row>
    <row r="4654" spans="51:75" x14ac:dyDescent="0.3">
      <c r="AY4654" s="124" t="e">
        <f>VLOOKUP(C4654,#REF!, 2,FALSE)</f>
        <v>#REF!</v>
      </c>
      <c r="BM4654" s="97" t="s">
        <v>9175</v>
      </c>
      <c r="BN4654" s="97" t="s">
        <v>623</v>
      </c>
      <c r="BO4654" s="97" t="s">
        <v>9176</v>
      </c>
      <c r="BU4654" s="97" t="s">
        <v>9175</v>
      </c>
      <c r="BV4654" s="97" t="s">
        <v>623</v>
      </c>
      <c r="BW4654" s="97" t="s">
        <v>9176</v>
      </c>
    </row>
    <row r="4655" spans="51:75" x14ac:dyDescent="0.3">
      <c r="AY4655" s="124" t="e">
        <f>VLOOKUP(C4655,#REF!, 2,FALSE)</f>
        <v>#REF!</v>
      </c>
      <c r="BM4655" s="97" t="s">
        <v>9177</v>
      </c>
      <c r="BN4655" s="97" t="s">
        <v>1070</v>
      </c>
      <c r="BO4655" s="97" t="s">
        <v>9176</v>
      </c>
      <c r="BU4655" s="97" t="s">
        <v>9177</v>
      </c>
      <c r="BV4655" s="97" t="s">
        <v>1070</v>
      </c>
      <c r="BW4655" s="97" t="s">
        <v>9176</v>
      </c>
    </row>
    <row r="4656" spans="51:75" x14ac:dyDescent="0.3">
      <c r="AY4656" s="124" t="e">
        <f>VLOOKUP(C4656,#REF!, 2,FALSE)</f>
        <v>#REF!</v>
      </c>
      <c r="BM4656" s="97" t="s">
        <v>9178</v>
      </c>
      <c r="BN4656" s="97" t="s">
        <v>715</v>
      </c>
      <c r="BO4656" s="97" t="s">
        <v>9179</v>
      </c>
      <c r="BU4656" s="97" t="s">
        <v>9178</v>
      </c>
      <c r="BV4656" s="97" t="s">
        <v>715</v>
      </c>
      <c r="BW4656" s="97" t="s">
        <v>9179</v>
      </c>
    </row>
    <row r="4657" spans="51:75" x14ac:dyDescent="0.3">
      <c r="AY4657" s="124" t="e">
        <f>VLOOKUP(C4657,#REF!, 2,FALSE)</f>
        <v>#REF!</v>
      </c>
      <c r="BM4657" s="97" t="s">
        <v>9180</v>
      </c>
      <c r="BN4657" s="97" t="s">
        <v>16968</v>
      </c>
      <c r="BO4657" s="97" t="s">
        <v>6800</v>
      </c>
      <c r="BU4657" s="97" t="s">
        <v>9180</v>
      </c>
      <c r="BV4657" s="97" t="s">
        <v>16968</v>
      </c>
      <c r="BW4657" s="97" t="s">
        <v>6800</v>
      </c>
    </row>
    <row r="4658" spans="51:75" x14ac:dyDescent="0.3">
      <c r="AY4658" s="124" t="e">
        <f>VLOOKUP(C4658,#REF!, 2,FALSE)</f>
        <v>#REF!</v>
      </c>
      <c r="BM4658" s="97" t="s">
        <v>9181</v>
      </c>
      <c r="BN4658" s="97" t="s">
        <v>3191</v>
      </c>
      <c r="BO4658" s="97" t="s">
        <v>9182</v>
      </c>
      <c r="BU4658" s="97" t="s">
        <v>9181</v>
      </c>
      <c r="BV4658" s="97" t="s">
        <v>3191</v>
      </c>
      <c r="BW4658" s="97" t="s">
        <v>9182</v>
      </c>
    </row>
    <row r="4659" spans="51:75" x14ac:dyDescent="0.3">
      <c r="AY4659" s="124" t="e">
        <f>VLOOKUP(C4659,#REF!, 2,FALSE)</f>
        <v>#REF!</v>
      </c>
      <c r="BM4659" s="97" t="s">
        <v>9183</v>
      </c>
      <c r="BN4659" s="97" t="s">
        <v>810</v>
      </c>
      <c r="BO4659" s="97" t="s">
        <v>7151</v>
      </c>
      <c r="BU4659" s="97" t="s">
        <v>9183</v>
      </c>
      <c r="BV4659" s="97" t="s">
        <v>810</v>
      </c>
      <c r="BW4659" s="97" t="s">
        <v>7151</v>
      </c>
    </row>
    <row r="4660" spans="51:75" x14ac:dyDescent="0.3">
      <c r="AY4660" s="124" t="e">
        <f>VLOOKUP(C4660,#REF!, 2,FALSE)</f>
        <v>#REF!</v>
      </c>
      <c r="BM4660" s="97" t="s">
        <v>9185</v>
      </c>
      <c r="BN4660" s="97" t="s">
        <v>16968</v>
      </c>
      <c r="BO4660" s="97" t="s">
        <v>9186</v>
      </c>
      <c r="BU4660" s="97" t="s">
        <v>9185</v>
      </c>
      <c r="BV4660" s="97" t="s">
        <v>16968</v>
      </c>
      <c r="BW4660" s="97" t="s">
        <v>9186</v>
      </c>
    </row>
    <row r="4661" spans="51:75" x14ac:dyDescent="0.3">
      <c r="AY4661" s="124" t="e">
        <f>VLOOKUP(C4661,#REF!, 2,FALSE)</f>
        <v>#REF!</v>
      </c>
      <c r="BM4661" s="97" t="s">
        <v>9187</v>
      </c>
      <c r="BN4661" s="97" t="s">
        <v>16968</v>
      </c>
      <c r="BO4661" s="97" t="s">
        <v>8437</v>
      </c>
      <c r="BU4661" s="97" t="s">
        <v>9187</v>
      </c>
      <c r="BV4661" s="97" t="s">
        <v>16968</v>
      </c>
      <c r="BW4661" s="97" t="s">
        <v>8437</v>
      </c>
    </row>
    <row r="4662" spans="51:75" x14ac:dyDescent="0.3">
      <c r="AY4662" s="124" t="e">
        <f>VLOOKUP(C4662,#REF!, 2,FALSE)</f>
        <v>#REF!</v>
      </c>
      <c r="BM4662" s="97" t="s">
        <v>9188</v>
      </c>
      <c r="BN4662" s="97" t="s">
        <v>626</v>
      </c>
      <c r="BO4662" s="97" t="s">
        <v>9190</v>
      </c>
      <c r="BU4662" s="97" t="s">
        <v>9188</v>
      </c>
      <c r="BV4662" s="97" t="s">
        <v>626</v>
      </c>
      <c r="BW4662" s="97" t="s">
        <v>9190</v>
      </c>
    </row>
    <row r="4663" spans="51:75" x14ac:dyDescent="0.3">
      <c r="AY4663" s="124" t="e">
        <f>VLOOKUP(C4663,#REF!, 2,FALSE)</f>
        <v>#REF!</v>
      </c>
      <c r="BM4663" s="97" t="s">
        <v>9192</v>
      </c>
      <c r="BN4663" s="97" t="s">
        <v>626</v>
      </c>
      <c r="BO4663" s="97" t="s">
        <v>8012</v>
      </c>
      <c r="BU4663" s="97" t="s">
        <v>9192</v>
      </c>
      <c r="BV4663" s="97" t="s">
        <v>626</v>
      </c>
      <c r="BW4663" s="97" t="s">
        <v>8012</v>
      </c>
    </row>
    <row r="4664" spans="51:75" x14ac:dyDescent="0.3">
      <c r="AY4664" s="124" t="e">
        <f>VLOOKUP(C4664,#REF!, 2,FALSE)</f>
        <v>#REF!</v>
      </c>
      <c r="BM4664" s="97" t="s">
        <v>9193</v>
      </c>
      <c r="BN4664" s="97" t="s">
        <v>1342</v>
      </c>
      <c r="BO4664" s="97" t="s">
        <v>9194</v>
      </c>
      <c r="BU4664" s="97" t="s">
        <v>9193</v>
      </c>
      <c r="BV4664" s="97" t="s">
        <v>1342</v>
      </c>
      <c r="BW4664" s="97" t="s">
        <v>9194</v>
      </c>
    </row>
    <row r="4665" spans="51:75" x14ac:dyDescent="0.3">
      <c r="AY4665" s="124" t="e">
        <f>VLOOKUP(C4665,#REF!, 2,FALSE)</f>
        <v>#REF!</v>
      </c>
      <c r="BM4665" s="97" t="s">
        <v>9195</v>
      </c>
      <c r="BN4665" s="97" t="s">
        <v>1342</v>
      </c>
      <c r="BO4665" s="97" t="s">
        <v>9176</v>
      </c>
      <c r="BU4665" s="97" t="s">
        <v>9195</v>
      </c>
      <c r="BV4665" s="97" t="s">
        <v>1342</v>
      </c>
      <c r="BW4665" s="97" t="s">
        <v>9176</v>
      </c>
    </row>
    <row r="4666" spans="51:75" x14ac:dyDescent="0.3">
      <c r="AY4666" s="124" t="e">
        <f>VLOOKUP(C4666,#REF!, 2,FALSE)</f>
        <v>#REF!</v>
      </c>
      <c r="BM4666" s="97" t="s">
        <v>9196</v>
      </c>
      <c r="BN4666" s="97" t="s">
        <v>1342</v>
      </c>
      <c r="BO4666" s="97" t="s">
        <v>8437</v>
      </c>
      <c r="BU4666" s="97" t="s">
        <v>9196</v>
      </c>
      <c r="BV4666" s="97" t="s">
        <v>1342</v>
      </c>
      <c r="BW4666" s="97" t="s">
        <v>8437</v>
      </c>
    </row>
    <row r="4667" spans="51:75" x14ac:dyDescent="0.3">
      <c r="AY4667" s="124" t="e">
        <f>VLOOKUP(C4667,#REF!, 2,FALSE)</f>
        <v>#REF!</v>
      </c>
      <c r="BM4667" s="97" t="s">
        <v>1620</v>
      </c>
      <c r="BN4667" s="97" t="s">
        <v>16968</v>
      </c>
      <c r="BO4667" s="97" t="s">
        <v>9198</v>
      </c>
      <c r="BU4667" s="97" t="s">
        <v>1620</v>
      </c>
      <c r="BV4667" s="97" t="s">
        <v>16968</v>
      </c>
      <c r="BW4667" s="97" t="s">
        <v>9198</v>
      </c>
    </row>
    <row r="4668" spans="51:75" x14ac:dyDescent="0.3">
      <c r="AY4668" s="124" t="e">
        <f>VLOOKUP(C4668,#REF!, 2,FALSE)</f>
        <v>#REF!</v>
      </c>
      <c r="BM4668" s="97" t="s">
        <v>1621</v>
      </c>
      <c r="BN4668" s="97" t="s">
        <v>16968</v>
      </c>
      <c r="BO4668" s="97" t="s">
        <v>2510</v>
      </c>
      <c r="BU4668" s="97" t="s">
        <v>1621</v>
      </c>
      <c r="BV4668" s="97" t="s">
        <v>16968</v>
      </c>
      <c r="BW4668" s="97" t="s">
        <v>2510</v>
      </c>
    </row>
    <row r="4669" spans="51:75" x14ac:dyDescent="0.3">
      <c r="AY4669" s="124" t="e">
        <f>VLOOKUP(C4669,#REF!, 2,FALSE)</f>
        <v>#REF!</v>
      </c>
      <c r="BM4669" s="97" t="s">
        <v>9199</v>
      </c>
      <c r="BN4669" s="97" t="s">
        <v>1272</v>
      </c>
      <c r="BO4669" s="97" t="s">
        <v>8818</v>
      </c>
      <c r="BU4669" s="97" t="s">
        <v>9199</v>
      </c>
      <c r="BV4669" s="97" t="s">
        <v>1272</v>
      </c>
      <c r="BW4669" s="97" t="s">
        <v>8818</v>
      </c>
    </row>
    <row r="4670" spans="51:75" x14ac:dyDescent="0.3">
      <c r="AY4670" s="124" t="e">
        <f>VLOOKUP(C4670,#REF!, 2,FALSE)</f>
        <v>#REF!</v>
      </c>
      <c r="BM4670" s="97" t="s">
        <v>9200</v>
      </c>
      <c r="BN4670" s="97" t="s">
        <v>3003</v>
      </c>
      <c r="BO4670" s="97" t="s">
        <v>7843</v>
      </c>
      <c r="BU4670" s="97" t="s">
        <v>9200</v>
      </c>
      <c r="BV4670" s="97" t="s">
        <v>3003</v>
      </c>
      <c r="BW4670" s="97" t="s">
        <v>7843</v>
      </c>
    </row>
    <row r="4671" spans="51:75" x14ac:dyDescent="0.3">
      <c r="AY4671" s="124" t="e">
        <f>VLOOKUP(C4671,#REF!, 2,FALSE)</f>
        <v>#REF!</v>
      </c>
      <c r="BM4671" s="97" t="s">
        <v>9201</v>
      </c>
      <c r="BN4671" s="97" t="s">
        <v>3237</v>
      </c>
      <c r="BO4671" s="97" t="s">
        <v>788</v>
      </c>
      <c r="BU4671" s="97" t="s">
        <v>9201</v>
      </c>
      <c r="BV4671" s="97" t="s">
        <v>3237</v>
      </c>
      <c r="BW4671" s="97" t="s">
        <v>788</v>
      </c>
    </row>
    <row r="4672" spans="51:75" x14ac:dyDescent="0.3">
      <c r="AY4672" s="124" t="e">
        <f>VLOOKUP(C4672,#REF!, 2,FALSE)</f>
        <v>#REF!</v>
      </c>
      <c r="BM4672" s="97" t="s">
        <v>298</v>
      </c>
      <c r="BN4672" s="97" t="s">
        <v>1272</v>
      </c>
      <c r="BO4672" s="97" t="s">
        <v>6092</v>
      </c>
      <c r="BU4672" s="97" t="s">
        <v>298</v>
      </c>
      <c r="BV4672" s="97" t="s">
        <v>1272</v>
      </c>
      <c r="BW4672" s="97" t="s">
        <v>6092</v>
      </c>
    </row>
    <row r="4673" spans="51:75" x14ac:dyDescent="0.3">
      <c r="AY4673" s="124" t="e">
        <f>VLOOKUP(C4673,#REF!, 2,FALSE)</f>
        <v>#REF!</v>
      </c>
      <c r="BM4673" s="97" t="s">
        <v>9202</v>
      </c>
      <c r="BN4673" s="97" t="s">
        <v>2983</v>
      </c>
      <c r="BO4673" s="97" t="s">
        <v>9204</v>
      </c>
      <c r="BU4673" s="97" t="s">
        <v>9202</v>
      </c>
      <c r="BV4673" s="97" t="s">
        <v>2983</v>
      </c>
      <c r="BW4673" s="97" t="s">
        <v>9204</v>
      </c>
    </row>
    <row r="4674" spans="51:75" x14ac:dyDescent="0.3">
      <c r="AY4674" s="124" t="e">
        <f>VLOOKUP(C4674,#REF!, 2,FALSE)</f>
        <v>#REF!</v>
      </c>
      <c r="BM4674" s="97" t="s">
        <v>9205</v>
      </c>
      <c r="BN4674" s="97" t="s">
        <v>16968</v>
      </c>
      <c r="BO4674" s="97" t="s">
        <v>1099</v>
      </c>
      <c r="BU4674" s="97" t="s">
        <v>9205</v>
      </c>
      <c r="BV4674" s="97" t="s">
        <v>16968</v>
      </c>
      <c r="BW4674" s="97" t="s">
        <v>1099</v>
      </c>
    </row>
    <row r="4675" spans="51:75" x14ac:dyDescent="0.3">
      <c r="AY4675" s="124" t="e">
        <f>VLOOKUP(C4675,#REF!, 2,FALSE)</f>
        <v>#REF!</v>
      </c>
      <c r="BM4675" s="97" t="s">
        <v>9206</v>
      </c>
      <c r="BN4675" s="97" t="s">
        <v>1139</v>
      </c>
      <c r="BO4675" s="97" t="s">
        <v>4060</v>
      </c>
      <c r="BU4675" s="97" t="s">
        <v>9206</v>
      </c>
      <c r="BV4675" s="97" t="s">
        <v>1139</v>
      </c>
      <c r="BW4675" s="97" t="s">
        <v>4060</v>
      </c>
    </row>
    <row r="4676" spans="51:75" x14ac:dyDescent="0.3">
      <c r="AY4676" s="124" t="e">
        <f>VLOOKUP(C4676,#REF!, 2,FALSE)</f>
        <v>#REF!</v>
      </c>
      <c r="BM4676" s="97" t="s">
        <v>9207</v>
      </c>
      <c r="BN4676" s="97" t="s">
        <v>1272</v>
      </c>
      <c r="BO4676" s="97" t="s">
        <v>1064</v>
      </c>
      <c r="BU4676" s="97" t="s">
        <v>9207</v>
      </c>
      <c r="BV4676" s="97" t="s">
        <v>1272</v>
      </c>
      <c r="BW4676" s="97" t="s">
        <v>1064</v>
      </c>
    </row>
    <row r="4677" spans="51:75" x14ac:dyDescent="0.3">
      <c r="AY4677" s="124" t="e">
        <f>VLOOKUP(C4677,#REF!, 2,FALSE)</f>
        <v>#REF!</v>
      </c>
      <c r="BM4677" s="97" t="s">
        <v>9208</v>
      </c>
      <c r="BN4677" s="97" t="s">
        <v>16968</v>
      </c>
      <c r="BO4677" s="97" t="s">
        <v>5443</v>
      </c>
      <c r="BU4677" s="97" t="s">
        <v>9208</v>
      </c>
      <c r="BV4677" s="97" t="s">
        <v>16968</v>
      </c>
      <c r="BW4677" s="97" t="s">
        <v>5443</v>
      </c>
    </row>
    <row r="4678" spans="51:75" x14ac:dyDescent="0.3">
      <c r="AY4678" s="124" t="e">
        <f>VLOOKUP(C4678,#REF!, 2,FALSE)</f>
        <v>#REF!</v>
      </c>
      <c r="BM4678" s="97" t="s">
        <v>9209</v>
      </c>
      <c r="BN4678" s="97" t="s">
        <v>16968</v>
      </c>
      <c r="BO4678" s="97" t="s">
        <v>9210</v>
      </c>
      <c r="BU4678" s="97" t="s">
        <v>9209</v>
      </c>
      <c r="BV4678" s="97" t="s">
        <v>16968</v>
      </c>
      <c r="BW4678" s="97" t="s">
        <v>9210</v>
      </c>
    </row>
    <row r="4679" spans="51:75" x14ac:dyDescent="0.3">
      <c r="AY4679" s="124" t="e">
        <f>VLOOKUP(C4679,#REF!, 2,FALSE)</f>
        <v>#REF!</v>
      </c>
      <c r="BM4679" s="97" t="s">
        <v>9211</v>
      </c>
      <c r="BN4679" s="97" t="s">
        <v>661</v>
      </c>
      <c r="BO4679" s="97" t="s">
        <v>8437</v>
      </c>
      <c r="BU4679" s="97" t="s">
        <v>9211</v>
      </c>
      <c r="BV4679" s="97" t="s">
        <v>661</v>
      </c>
      <c r="BW4679" s="97" t="s">
        <v>8437</v>
      </c>
    </row>
    <row r="4680" spans="51:75" x14ac:dyDescent="0.3">
      <c r="AY4680" s="124" t="e">
        <f>VLOOKUP(C4680,#REF!, 2,FALSE)</f>
        <v>#REF!</v>
      </c>
      <c r="BM4680" s="97" t="s">
        <v>9213</v>
      </c>
      <c r="BN4680" s="97" t="s">
        <v>669</v>
      </c>
      <c r="BO4680" s="97" t="s">
        <v>3149</v>
      </c>
      <c r="BU4680" s="97" t="s">
        <v>9213</v>
      </c>
      <c r="BV4680" s="97" t="s">
        <v>669</v>
      </c>
      <c r="BW4680" s="97" t="s">
        <v>3149</v>
      </c>
    </row>
    <row r="4681" spans="51:75" x14ac:dyDescent="0.3">
      <c r="AY4681" s="124" t="e">
        <f>VLOOKUP(C4681,#REF!, 2,FALSE)</f>
        <v>#REF!</v>
      </c>
      <c r="BM4681" s="97" t="s">
        <v>9214</v>
      </c>
      <c r="BN4681" s="97" t="s">
        <v>1272</v>
      </c>
      <c r="BO4681" s="97" t="s">
        <v>1967</v>
      </c>
      <c r="BU4681" s="97" t="s">
        <v>9214</v>
      </c>
      <c r="BV4681" s="97" t="s">
        <v>1272</v>
      </c>
      <c r="BW4681" s="97" t="s">
        <v>1967</v>
      </c>
    </row>
    <row r="4682" spans="51:75" x14ac:dyDescent="0.3">
      <c r="AY4682" s="124" t="e">
        <f>VLOOKUP(C4682,#REF!, 2,FALSE)</f>
        <v>#REF!</v>
      </c>
      <c r="BM4682" s="97" t="s">
        <v>1622</v>
      </c>
      <c r="BN4682" s="97" t="s">
        <v>783</v>
      </c>
      <c r="BO4682" s="97" t="s">
        <v>9190</v>
      </c>
      <c r="BU4682" s="97" t="s">
        <v>1622</v>
      </c>
      <c r="BV4682" s="97" t="s">
        <v>783</v>
      </c>
      <c r="BW4682" s="97" t="s">
        <v>9190</v>
      </c>
    </row>
    <row r="4683" spans="51:75" x14ac:dyDescent="0.3">
      <c r="AY4683" s="124" t="e">
        <f>VLOOKUP(C4683,#REF!, 2,FALSE)</f>
        <v>#REF!</v>
      </c>
      <c r="BM4683" s="97" t="s">
        <v>1623</v>
      </c>
      <c r="BN4683" s="97" t="s">
        <v>1269</v>
      </c>
      <c r="BO4683" s="97" t="s">
        <v>9190</v>
      </c>
      <c r="BU4683" s="97" t="s">
        <v>1623</v>
      </c>
      <c r="BV4683" s="97" t="s">
        <v>1269</v>
      </c>
      <c r="BW4683" s="97" t="s">
        <v>9190</v>
      </c>
    </row>
    <row r="4684" spans="51:75" x14ac:dyDescent="0.3">
      <c r="AY4684" s="124" t="e">
        <f>VLOOKUP(C4684,#REF!, 2,FALSE)</f>
        <v>#REF!</v>
      </c>
      <c r="BM4684" s="97" t="s">
        <v>1624</v>
      </c>
      <c r="BN4684" s="97" t="s">
        <v>637</v>
      </c>
      <c r="BO4684" s="97" t="s">
        <v>8210</v>
      </c>
      <c r="BU4684" s="97" t="s">
        <v>1624</v>
      </c>
      <c r="BV4684" s="97" t="s">
        <v>637</v>
      </c>
      <c r="BW4684" s="97" t="s">
        <v>8210</v>
      </c>
    </row>
    <row r="4685" spans="51:75" x14ac:dyDescent="0.3">
      <c r="AY4685" s="124" t="e">
        <f>VLOOKUP(C4685,#REF!, 2,FALSE)</f>
        <v>#REF!</v>
      </c>
      <c r="BM4685" s="97" t="s">
        <v>9215</v>
      </c>
      <c r="BN4685" s="97" t="s">
        <v>16968</v>
      </c>
      <c r="BO4685" s="97" t="s">
        <v>6829</v>
      </c>
      <c r="BU4685" s="97" t="s">
        <v>9215</v>
      </c>
      <c r="BV4685" s="97" t="s">
        <v>16968</v>
      </c>
      <c r="BW4685" s="97" t="s">
        <v>6829</v>
      </c>
    </row>
    <row r="4686" spans="51:75" x14ac:dyDescent="0.3">
      <c r="AY4686" s="124" t="e">
        <f>VLOOKUP(C4686,#REF!, 2,FALSE)</f>
        <v>#REF!</v>
      </c>
      <c r="BM4686" s="97" t="s">
        <v>9216</v>
      </c>
      <c r="BN4686" s="97" t="s">
        <v>1342</v>
      </c>
      <c r="BO4686" s="97" t="s">
        <v>2826</v>
      </c>
      <c r="BU4686" s="97" t="s">
        <v>9216</v>
      </c>
      <c r="BV4686" s="97" t="s">
        <v>1342</v>
      </c>
      <c r="BW4686" s="97" t="s">
        <v>2826</v>
      </c>
    </row>
    <row r="4687" spans="51:75" x14ac:dyDescent="0.3">
      <c r="AY4687" s="124" t="e">
        <f>VLOOKUP(C4687,#REF!, 2,FALSE)</f>
        <v>#REF!</v>
      </c>
      <c r="BM4687" s="97" t="s">
        <v>9217</v>
      </c>
      <c r="BN4687" s="97" t="s">
        <v>1342</v>
      </c>
      <c r="BO4687" s="97" t="s">
        <v>9218</v>
      </c>
      <c r="BU4687" s="97" t="s">
        <v>9217</v>
      </c>
      <c r="BV4687" s="97" t="s">
        <v>1342</v>
      </c>
      <c r="BW4687" s="97" t="s">
        <v>9218</v>
      </c>
    </row>
    <row r="4688" spans="51:75" x14ac:dyDescent="0.3">
      <c r="AY4688" s="124" t="e">
        <f>VLOOKUP(C4688,#REF!, 2,FALSE)</f>
        <v>#REF!</v>
      </c>
      <c r="BM4688" s="97" t="s">
        <v>9219</v>
      </c>
      <c r="BN4688" s="97" t="s">
        <v>1342</v>
      </c>
      <c r="BO4688" s="97" t="s">
        <v>9197</v>
      </c>
      <c r="BU4688" s="97" t="s">
        <v>9219</v>
      </c>
      <c r="BV4688" s="97" t="s">
        <v>1342</v>
      </c>
      <c r="BW4688" s="97" t="s">
        <v>9197</v>
      </c>
    </row>
    <row r="4689" spans="51:75" x14ac:dyDescent="0.3">
      <c r="AY4689" s="124" t="e">
        <f>VLOOKUP(C4689,#REF!, 2,FALSE)</f>
        <v>#REF!</v>
      </c>
      <c r="BM4689" s="97" t="s">
        <v>1625</v>
      </c>
      <c r="BN4689" s="97" t="s">
        <v>3043</v>
      </c>
      <c r="BO4689" s="97" t="s">
        <v>9220</v>
      </c>
      <c r="BU4689" s="97" t="s">
        <v>1625</v>
      </c>
      <c r="BV4689" s="97" t="s">
        <v>3043</v>
      </c>
      <c r="BW4689" s="97" t="s">
        <v>9220</v>
      </c>
    </row>
    <row r="4690" spans="51:75" x14ac:dyDescent="0.3">
      <c r="AY4690" s="124" t="e">
        <f>VLOOKUP(C4690,#REF!, 2,FALSE)</f>
        <v>#REF!</v>
      </c>
      <c r="BM4690" s="97" t="s">
        <v>9221</v>
      </c>
      <c r="BN4690" s="97" t="s">
        <v>3043</v>
      </c>
      <c r="BO4690" s="97" t="s">
        <v>9222</v>
      </c>
      <c r="BU4690" s="97" t="s">
        <v>9221</v>
      </c>
      <c r="BV4690" s="97" t="s">
        <v>3043</v>
      </c>
      <c r="BW4690" s="97" t="s">
        <v>9222</v>
      </c>
    </row>
    <row r="4691" spans="51:75" x14ac:dyDescent="0.3">
      <c r="AY4691" s="124" t="e">
        <f>VLOOKUP(C4691,#REF!, 2,FALSE)</f>
        <v>#REF!</v>
      </c>
      <c r="BM4691" s="97" t="s">
        <v>1626</v>
      </c>
      <c r="BN4691" s="97" t="s">
        <v>1342</v>
      </c>
      <c r="BO4691" s="97" t="s">
        <v>3129</v>
      </c>
      <c r="BU4691" s="97" t="s">
        <v>1626</v>
      </c>
      <c r="BV4691" s="97" t="s">
        <v>1342</v>
      </c>
      <c r="BW4691" s="97" t="s">
        <v>3129</v>
      </c>
    </row>
    <row r="4692" spans="51:75" x14ac:dyDescent="0.3">
      <c r="AY4692" s="124" t="e">
        <f>VLOOKUP(C4692,#REF!, 2,FALSE)</f>
        <v>#REF!</v>
      </c>
      <c r="BM4692" s="97" t="s">
        <v>9224</v>
      </c>
      <c r="BN4692" s="97" t="s">
        <v>1342</v>
      </c>
      <c r="BO4692" s="97" t="s">
        <v>9220</v>
      </c>
      <c r="BU4692" s="97" t="s">
        <v>9224</v>
      </c>
      <c r="BV4692" s="97" t="s">
        <v>1342</v>
      </c>
      <c r="BW4692" s="97" t="s">
        <v>9220</v>
      </c>
    </row>
    <row r="4693" spans="51:75" x14ac:dyDescent="0.3">
      <c r="AY4693" s="124" t="e">
        <f>VLOOKUP(C4693,#REF!, 2,FALSE)</f>
        <v>#REF!</v>
      </c>
      <c r="BM4693" s="97" t="s">
        <v>9225</v>
      </c>
      <c r="BN4693" s="97" t="s">
        <v>3191</v>
      </c>
      <c r="BO4693" s="97" t="s">
        <v>3388</v>
      </c>
      <c r="BU4693" s="97" t="s">
        <v>9225</v>
      </c>
      <c r="BV4693" s="97" t="s">
        <v>3191</v>
      </c>
      <c r="BW4693" s="97" t="s">
        <v>3388</v>
      </c>
    </row>
    <row r="4694" spans="51:75" x14ac:dyDescent="0.3">
      <c r="AY4694" s="124" t="e">
        <f>VLOOKUP(C4694,#REF!, 2,FALSE)</f>
        <v>#REF!</v>
      </c>
      <c r="BM4694" s="97" t="s">
        <v>9226</v>
      </c>
      <c r="BN4694" s="97" t="s">
        <v>16968</v>
      </c>
      <c r="BO4694" s="97" t="s">
        <v>4210</v>
      </c>
      <c r="BU4694" s="97" t="s">
        <v>9226</v>
      </c>
      <c r="BV4694" s="97" t="s">
        <v>16968</v>
      </c>
      <c r="BW4694" s="97" t="s">
        <v>4210</v>
      </c>
    </row>
    <row r="4695" spans="51:75" x14ac:dyDescent="0.3">
      <c r="AY4695" s="124" t="e">
        <f>VLOOKUP(C4695,#REF!, 2,FALSE)</f>
        <v>#REF!</v>
      </c>
      <c r="BM4695" s="97" t="s">
        <v>9228</v>
      </c>
      <c r="BN4695" s="97" t="s">
        <v>16968</v>
      </c>
      <c r="BO4695" s="97" t="s">
        <v>8683</v>
      </c>
      <c r="BU4695" s="97" t="s">
        <v>9228</v>
      </c>
      <c r="BV4695" s="97" t="s">
        <v>16968</v>
      </c>
      <c r="BW4695" s="97" t="s">
        <v>8683</v>
      </c>
    </row>
    <row r="4696" spans="51:75" x14ac:dyDescent="0.3">
      <c r="AY4696" s="124" t="e">
        <f>VLOOKUP(C4696,#REF!, 2,FALSE)</f>
        <v>#REF!</v>
      </c>
      <c r="BM4696" s="97" t="s">
        <v>9231</v>
      </c>
      <c r="BN4696" s="97" t="s">
        <v>16968</v>
      </c>
      <c r="BO4696" s="97" t="s">
        <v>9232</v>
      </c>
      <c r="BU4696" s="97" t="s">
        <v>9231</v>
      </c>
      <c r="BV4696" s="97" t="s">
        <v>16968</v>
      </c>
      <c r="BW4696" s="97" t="s">
        <v>9232</v>
      </c>
    </row>
    <row r="4697" spans="51:75" x14ac:dyDescent="0.3">
      <c r="AY4697" s="124" t="e">
        <f>VLOOKUP(C4697,#REF!, 2,FALSE)</f>
        <v>#REF!</v>
      </c>
      <c r="BM4697" s="97" t="s">
        <v>9233</v>
      </c>
      <c r="BN4697" s="97" t="s">
        <v>3043</v>
      </c>
      <c r="BO4697" s="97" t="s">
        <v>1127</v>
      </c>
      <c r="BU4697" s="97" t="s">
        <v>9233</v>
      </c>
      <c r="BV4697" s="97" t="s">
        <v>3043</v>
      </c>
      <c r="BW4697" s="97" t="s">
        <v>1127</v>
      </c>
    </row>
    <row r="4698" spans="51:75" x14ac:dyDescent="0.3">
      <c r="AY4698" s="124" t="e">
        <f>VLOOKUP(C4698,#REF!, 2,FALSE)</f>
        <v>#REF!</v>
      </c>
      <c r="BM4698" s="97" t="s">
        <v>9235</v>
      </c>
      <c r="BN4698" s="97" t="s">
        <v>3043</v>
      </c>
      <c r="BO4698" s="97" t="s">
        <v>9236</v>
      </c>
      <c r="BU4698" s="97" t="s">
        <v>9235</v>
      </c>
      <c r="BV4698" s="97" t="s">
        <v>3043</v>
      </c>
      <c r="BW4698" s="97" t="s">
        <v>9236</v>
      </c>
    </row>
    <row r="4699" spans="51:75" x14ac:dyDescent="0.3">
      <c r="AY4699" s="124" t="e">
        <f>VLOOKUP(C4699,#REF!, 2,FALSE)</f>
        <v>#REF!</v>
      </c>
      <c r="BM4699" s="97" t="s">
        <v>9238</v>
      </c>
      <c r="BN4699" s="97" t="s">
        <v>3043</v>
      </c>
      <c r="BO4699" s="97" t="s">
        <v>8697</v>
      </c>
      <c r="BU4699" s="97" t="s">
        <v>9238</v>
      </c>
      <c r="BV4699" s="97" t="s">
        <v>3043</v>
      </c>
      <c r="BW4699" s="97" t="s">
        <v>8697</v>
      </c>
    </row>
    <row r="4700" spans="51:75" x14ac:dyDescent="0.3">
      <c r="AY4700" s="124" t="e">
        <f>VLOOKUP(C4700,#REF!, 2,FALSE)</f>
        <v>#REF!</v>
      </c>
      <c r="BM4700" s="97" t="s">
        <v>9239</v>
      </c>
      <c r="BN4700" s="97" t="s">
        <v>3043</v>
      </c>
      <c r="BO4700" s="97" t="s">
        <v>1673</v>
      </c>
      <c r="BU4700" s="97" t="s">
        <v>9239</v>
      </c>
      <c r="BV4700" s="97" t="s">
        <v>3043</v>
      </c>
      <c r="BW4700" s="97" t="s">
        <v>1673</v>
      </c>
    </row>
    <row r="4701" spans="51:75" x14ac:dyDescent="0.3">
      <c r="AY4701" s="124" t="e">
        <f>VLOOKUP(C4701,#REF!, 2,FALSE)</f>
        <v>#REF!</v>
      </c>
      <c r="BM4701" s="97" t="s">
        <v>9240</v>
      </c>
      <c r="BN4701" s="97" t="s">
        <v>3043</v>
      </c>
      <c r="BO4701" s="97" t="s">
        <v>8402</v>
      </c>
      <c r="BU4701" s="97" t="s">
        <v>9240</v>
      </c>
      <c r="BV4701" s="97" t="s">
        <v>3043</v>
      </c>
      <c r="BW4701" s="97" t="s">
        <v>8402</v>
      </c>
    </row>
    <row r="4702" spans="51:75" x14ac:dyDescent="0.3">
      <c r="AY4702" s="124" t="e">
        <f>VLOOKUP(C4702,#REF!, 2,FALSE)</f>
        <v>#REF!</v>
      </c>
      <c r="BM4702" s="97" t="s">
        <v>9241</v>
      </c>
      <c r="BN4702" s="97" t="s">
        <v>1342</v>
      </c>
      <c r="BO4702" s="97" t="s">
        <v>8402</v>
      </c>
      <c r="BU4702" s="97" t="s">
        <v>9241</v>
      </c>
      <c r="BV4702" s="97" t="s">
        <v>1342</v>
      </c>
      <c r="BW4702" s="97" t="s">
        <v>8402</v>
      </c>
    </row>
    <row r="4703" spans="51:75" x14ac:dyDescent="0.3">
      <c r="AY4703" s="124" t="e">
        <f>VLOOKUP(C4703,#REF!, 2,FALSE)</f>
        <v>#REF!</v>
      </c>
      <c r="BM4703" s="97" t="s">
        <v>9243</v>
      </c>
      <c r="BN4703" s="97" t="s">
        <v>3043</v>
      </c>
      <c r="BO4703" s="97" t="s">
        <v>1338</v>
      </c>
      <c r="BU4703" s="97" t="s">
        <v>9243</v>
      </c>
      <c r="BV4703" s="97" t="s">
        <v>3043</v>
      </c>
      <c r="BW4703" s="97" t="s">
        <v>1338</v>
      </c>
    </row>
    <row r="4704" spans="51:75" x14ac:dyDescent="0.3">
      <c r="AY4704" s="124" t="e">
        <f>VLOOKUP(C4704,#REF!, 2,FALSE)</f>
        <v>#REF!</v>
      </c>
      <c r="BM4704" s="97" t="s">
        <v>9244</v>
      </c>
      <c r="BN4704" s="97" t="s">
        <v>16968</v>
      </c>
      <c r="BO4704" s="97" t="s">
        <v>9245</v>
      </c>
      <c r="BU4704" s="97" t="s">
        <v>9244</v>
      </c>
      <c r="BV4704" s="97" t="s">
        <v>16968</v>
      </c>
      <c r="BW4704" s="97" t="s">
        <v>9245</v>
      </c>
    </row>
    <row r="4705" spans="51:75" x14ac:dyDescent="0.3">
      <c r="AY4705" s="124" t="e">
        <f>VLOOKUP(C4705,#REF!, 2,FALSE)</f>
        <v>#REF!</v>
      </c>
      <c r="BM4705" s="97" t="s">
        <v>9246</v>
      </c>
      <c r="BN4705" s="97" t="s">
        <v>16968</v>
      </c>
      <c r="BO4705" s="97" t="s">
        <v>6781</v>
      </c>
      <c r="BU4705" s="97" t="s">
        <v>9246</v>
      </c>
      <c r="BV4705" s="97" t="s">
        <v>16968</v>
      </c>
      <c r="BW4705" s="97" t="s">
        <v>6781</v>
      </c>
    </row>
    <row r="4706" spans="51:75" x14ac:dyDescent="0.3">
      <c r="AY4706" s="124" t="e">
        <f>VLOOKUP(C4706,#REF!, 2,FALSE)</f>
        <v>#REF!</v>
      </c>
      <c r="BM4706" s="97" t="s">
        <v>9247</v>
      </c>
      <c r="BN4706" s="97" t="s">
        <v>16968</v>
      </c>
      <c r="BO4706" s="97" t="s">
        <v>8004</v>
      </c>
      <c r="BU4706" s="97" t="s">
        <v>9247</v>
      </c>
      <c r="BV4706" s="97" t="s">
        <v>16968</v>
      </c>
      <c r="BW4706" s="97" t="s">
        <v>8004</v>
      </c>
    </row>
    <row r="4707" spans="51:75" x14ac:dyDescent="0.3">
      <c r="AY4707" s="124" t="e">
        <f>VLOOKUP(C4707,#REF!, 2,FALSE)</f>
        <v>#REF!</v>
      </c>
      <c r="BM4707" s="97" t="s">
        <v>9248</v>
      </c>
      <c r="BN4707" s="97" t="s">
        <v>3043</v>
      </c>
      <c r="BO4707" s="97" t="s">
        <v>2691</v>
      </c>
      <c r="BU4707" s="97" t="s">
        <v>9248</v>
      </c>
      <c r="BV4707" s="97" t="s">
        <v>3043</v>
      </c>
      <c r="BW4707" s="97" t="s">
        <v>2691</v>
      </c>
    </row>
    <row r="4708" spans="51:75" x14ac:dyDescent="0.3">
      <c r="AY4708" s="124" t="e">
        <f>VLOOKUP(C4708,#REF!, 2,FALSE)</f>
        <v>#REF!</v>
      </c>
      <c r="BM4708" s="97" t="s">
        <v>9249</v>
      </c>
      <c r="BN4708" s="97" t="s">
        <v>2983</v>
      </c>
      <c r="BO4708" s="97" t="s">
        <v>2983</v>
      </c>
      <c r="BU4708" s="97" t="s">
        <v>9249</v>
      </c>
      <c r="BV4708" s="97" t="s">
        <v>2983</v>
      </c>
      <c r="BW4708" s="97" t="s">
        <v>2983</v>
      </c>
    </row>
    <row r="4709" spans="51:75" x14ac:dyDescent="0.3">
      <c r="AY4709" s="124" t="e">
        <f>VLOOKUP(C4709,#REF!, 2,FALSE)</f>
        <v>#REF!</v>
      </c>
      <c r="BM4709" s="97" t="s">
        <v>9251</v>
      </c>
      <c r="BN4709" s="97" t="s">
        <v>1342</v>
      </c>
      <c r="BO4709" s="97" t="s">
        <v>2691</v>
      </c>
      <c r="BU4709" s="97" t="s">
        <v>9251</v>
      </c>
      <c r="BV4709" s="97" t="s">
        <v>1342</v>
      </c>
      <c r="BW4709" s="97" t="s">
        <v>2691</v>
      </c>
    </row>
    <row r="4710" spans="51:75" x14ac:dyDescent="0.3">
      <c r="AY4710" s="124" t="e">
        <f>VLOOKUP(C4710,#REF!, 2,FALSE)</f>
        <v>#REF!</v>
      </c>
      <c r="BM4710" s="97" t="s">
        <v>9252</v>
      </c>
      <c r="BN4710" s="97" t="s">
        <v>1342</v>
      </c>
      <c r="BO4710" s="97" t="s">
        <v>2691</v>
      </c>
      <c r="BU4710" s="97" t="s">
        <v>9252</v>
      </c>
      <c r="BV4710" s="97" t="s">
        <v>1342</v>
      </c>
      <c r="BW4710" s="97" t="s">
        <v>2691</v>
      </c>
    </row>
    <row r="4711" spans="51:75" x14ac:dyDescent="0.3">
      <c r="AY4711" s="124" t="e">
        <f>VLOOKUP(C4711,#REF!, 2,FALSE)</f>
        <v>#REF!</v>
      </c>
      <c r="BM4711" s="97" t="s">
        <v>299</v>
      </c>
      <c r="BN4711" s="97" t="s">
        <v>771</v>
      </c>
      <c r="BO4711" s="97" t="s">
        <v>1278</v>
      </c>
      <c r="BU4711" s="97" t="s">
        <v>299</v>
      </c>
      <c r="BV4711" s="97" t="s">
        <v>771</v>
      </c>
      <c r="BW4711" s="97" t="s">
        <v>1278</v>
      </c>
    </row>
    <row r="4712" spans="51:75" x14ac:dyDescent="0.3">
      <c r="AY4712" s="124" t="e">
        <f>VLOOKUP(C4712,#REF!, 2,FALSE)</f>
        <v>#REF!</v>
      </c>
      <c r="BM4712" s="97" t="s">
        <v>9253</v>
      </c>
      <c r="BN4712" s="97" t="s">
        <v>16968</v>
      </c>
      <c r="BO4712" s="97" t="s">
        <v>9254</v>
      </c>
      <c r="BU4712" s="97" t="s">
        <v>9253</v>
      </c>
      <c r="BV4712" s="97" t="s">
        <v>16968</v>
      </c>
      <c r="BW4712" s="97" t="s">
        <v>9254</v>
      </c>
    </row>
    <row r="4713" spans="51:75" x14ac:dyDescent="0.3">
      <c r="AY4713" s="124" t="e">
        <f>VLOOKUP(C4713,#REF!, 2,FALSE)</f>
        <v>#REF!</v>
      </c>
      <c r="BM4713" s="97" t="s">
        <v>9255</v>
      </c>
      <c r="BN4713" s="97" t="s">
        <v>16968</v>
      </c>
      <c r="BO4713" s="97" t="s">
        <v>7894</v>
      </c>
      <c r="BU4713" s="97" t="s">
        <v>9255</v>
      </c>
      <c r="BV4713" s="97" t="s">
        <v>16968</v>
      </c>
      <c r="BW4713" s="97" t="s">
        <v>7894</v>
      </c>
    </row>
    <row r="4714" spans="51:75" x14ac:dyDescent="0.3">
      <c r="AY4714" s="124" t="e">
        <f>VLOOKUP(C4714,#REF!, 2,FALSE)</f>
        <v>#REF!</v>
      </c>
      <c r="BM4714" s="97" t="s">
        <v>9256</v>
      </c>
      <c r="BN4714" s="97" t="s">
        <v>628</v>
      </c>
      <c r="BO4714" s="97" t="s">
        <v>9257</v>
      </c>
      <c r="BU4714" s="97" t="s">
        <v>9256</v>
      </c>
      <c r="BV4714" s="97" t="s">
        <v>628</v>
      </c>
      <c r="BW4714" s="97" t="s">
        <v>9257</v>
      </c>
    </row>
    <row r="4715" spans="51:75" x14ac:dyDescent="0.3">
      <c r="AY4715" s="124" t="e">
        <f>VLOOKUP(C4715,#REF!, 2,FALSE)</f>
        <v>#REF!</v>
      </c>
      <c r="BM4715" s="97" t="s">
        <v>9258</v>
      </c>
      <c r="BN4715" s="97" t="s">
        <v>810</v>
      </c>
      <c r="BO4715" s="97" t="s">
        <v>9259</v>
      </c>
      <c r="BU4715" s="97" t="s">
        <v>9258</v>
      </c>
      <c r="BV4715" s="97" t="s">
        <v>810</v>
      </c>
      <c r="BW4715" s="97" t="s">
        <v>9259</v>
      </c>
    </row>
    <row r="4716" spans="51:75" x14ac:dyDescent="0.3">
      <c r="AY4716" s="124" t="e">
        <f>VLOOKUP(C4716,#REF!, 2,FALSE)</f>
        <v>#REF!</v>
      </c>
      <c r="BM4716" s="97" t="s">
        <v>9260</v>
      </c>
      <c r="BN4716" s="97" t="s">
        <v>625</v>
      </c>
      <c r="BO4716" s="97" t="s">
        <v>9261</v>
      </c>
      <c r="BU4716" s="97" t="s">
        <v>9260</v>
      </c>
      <c r="BV4716" s="97" t="s">
        <v>625</v>
      </c>
      <c r="BW4716" s="97" t="s">
        <v>9261</v>
      </c>
    </row>
    <row r="4717" spans="51:75" x14ac:dyDescent="0.3">
      <c r="AY4717" s="124" t="e">
        <f>VLOOKUP(C4717,#REF!, 2,FALSE)</f>
        <v>#REF!</v>
      </c>
      <c r="BM4717" s="97" t="s">
        <v>9262</v>
      </c>
      <c r="BN4717" s="97" t="s">
        <v>810</v>
      </c>
      <c r="BO4717" s="97" t="s">
        <v>9155</v>
      </c>
      <c r="BU4717" s="97" t="s">
        <v>9262</v>
      </c>
      <c r="BV4717" s="97" t="s">
        <v>810</v>
      </c>
      <c r="BW4717" s="97" t="s">
        <v>9155</v>
      </c>
    </row>
    <row r="4718" spans="51:75" x14ac:dyDescent="0.3">
      <c r="AY4718" s="124" t="e">
        <f>VLOOKUP(C4718,#REF!, 2,FALSE)</f>
        <v>#REF!</v>
      </c>
      <c r="BM4718" s="97" t="s">
        <v>1627</v>
      </c>
      <c r="BN4718" s="97" t="s">
        <v>1269</v>
      </c>
      <c r="BO4718" s="97" t="s">
        <v>9257</v>
      </c>
      <c r="BU4718" s="97" t="s">
        <v>1627</v>
      </c>
      <c r="BV4718" s="97" t="s">
        <v>1269</v>
      </c>
      <c r="BW4718" s="97" t="s">
        <v>9257</v>
      </c>
    </row>
    <row r="4719" spans="51:75" x14ac:dyDescent="0.3">
      <c r="AY4719" s="124" t="e">
        <f>VLOOKUP(C4719,#REF!, 2,FALSE)</f>
        <v>#REF!</v>
      </c>
      <c r="BM4719" s="97" t="s">
        <v>9263</v>
      </c>
      <c r="BN4719" s="97" t="s">
        <v>657</v>
      </c>
      <c r="BO4719" s="97" t="s">
        <v>2172</v>
      </c>
      <c r="BU4719" s="97" t="s">
        <v>9263</v>
      </c>
      <c r="BV4719" s="97" t="s">
        <v>657</v>
      </c>
      <c r="BW4719" s="97" t="s">
        <v>2172</v>
      </c>
    </row>
    <row r="4720" spans="51:75" x14ac:dyDescent="0.3">
      <c r="AY4720" s="124" t="e">
        <f>VLOOKUP(C4720,#REF!, 2,FALSE)</f>
        <v>#REF!</v>
      </c>
      <c r="BM4720" s="97" t="s">
        <v>9264</v>
      </c>
      <c r="BN4720" s="97" t="s">
        <v>625</v>
      </c>
      <c r="BO4720" s="97" t="s">
        <v>8422</v>
      </c>
      <c r="BU4720" s="97" t="s">
        <v>9264</v>
      </c>
      <c r="BV4720" s="97" t="s">
        <v>625</v>
      </c>
      <c r="BW4720" s="97" t="s">
        <v>8422</v>
      </c>
    </row>
    <row r="4721" spans="51:75" x14ac:dyDescent="0.3">
      <c r="AY4721" s="124" t="e">
        <f>VLOOKUP(C4721,#REF!, 2,FALSE)</f>
        <v>#REF!</v>
      </c>
      <c r="BM4721" s="97" t="s">
        <v>9266</v>
      </c>
      <c r="BN4721" s="97" t="s">
        <v>852</v>
      </c>
      <c r="BO4721" s="97" t="s">
        <v>8501</v>
      </c>
      <c r="BU4721" s="97" t="s">
        <v>9266</v>
      </c>
      <c r="BV4721" s="97" t="s">
        <v>852</v>
      </c>
      <c r="BW4721" s="97" t="s">
        <v>8501</v>
      </c>
    </row>
    <row r="4722" spans="51:75" x14ac:dyDescent="0.3">
      <c r="AY4722" s="124" t="e">
        <f>VLOOKUP(C4722,#REF!, 2,FALSE)</f>
        <v>#REF!</v>
      </c>
      <c r="BM4722" s="97" t="s">
        <v>9267</v>
      </c>
      <c r="BN4722" s="97" t="s">
        <v>849</v>
      </c>
      <c r="BO4722" s="97" t="s">
        <v>4474</v>
      </c>
      <c r="BU4722" s="97" t="s">
        <v>9267</v>
      </c>
      <c r="BV4722" s="97" t="s">
        <v>849</v>
      </c>
      <c r="BW4722" s="97" t="s">
        <v>4474</v>
      </c>
    </row>
    <row r="4723" spans="51:75" x14ac:dyDescent="0.3">
      <c r="AY4723" s="124" t="e">
        <f>VLOOKUP(C4723,#REF!, 2,FALSE)</f>
        <v>#REF!</v>
      </c>
      <c r="BM4723" s="97" t="s">
        <v>9269</v>
      </c>
      <c r="BN4723" s="97" t="s">
        <v>16968</v>
      </c>
      <c r="BO4723" s="97" t="s">
        <v>2510</v>
      </c>
      <c r="BU4723" s="97" t="s">
        <v>9269</v>
      </c>
      <c r="BV4723" s="97" t="s">
        <v>16968</v>
      </c>
      <c r="BW4723" s="97" t="s">
        <v>2510</v>
      </c>
    </row>
    <row r="4724" spans="51:75" x14ac:dyDescent="0.3">
      <c r="AY4724" s="124" t="e">
        <f>VLOOKUP(C4724,#REF!, 2,FALSE)</f>
        <v>#REF!</v>
      </c>
      <c r="BM4724" s="97" t="s">
        <v>9270</v>
      </c>
      <c r="BN4724" s="97" t="s">
        <v>16968</v>
      </c>
      <c r="BO4724" s="97" t="s">
        <v>1052</v>
      </c>
      <c r="BU4724" s="97" t="s">
        <v>9270</v>
      </c>
      <c r="BV4724" s="97" t="s">
        <v>16968</v>
      </c>
      <c r="BW4724" s="97" t="s">
        <v>1052</v>
      </c>
    </row>
    <row r="4725" spans="51:75" x14ac:dyDescent="0.3">
      <c r="AY4725" s="124" t="e">
        <f>VLOOKUP(C4725,#REF!, 2,FALSE)</f>
        <v>#REF!</v>
      </c>
      <c r="BM4725" s="97" t="s">
        <v>9271</v>
      </c>
      <c r="BN4725" s="97" t="s">
        <v>16968</v>
      </c>
      <c r="BO4725" s="97" t="s">
        <v>2172</v>
      </c>
      <c r="BU4725" s="97" t="s">
        <v>9271</v>
      </c>
      <c r="BV4725" s="97" t="s">
        <v>16968</v>
      </c>
      <c r="BW4725" s="97" t="s">
        <v>2172</v>
      </c>
    </row>
    <row r="4726" spans="51:75" x14ac:dyDescent="0.3">
      <c r="AY4726" s="124" t="e">
        <f>VLOOKUP(C4726,#REF!, 2,FALSE)</f>
        <v>#REF!</v>
      </c>
      <c r="BM4726" s="97" t="s">
        <v>9273</v>
      </c>
      <c r="BN4726" s="97" t="s">
        <v>775</v>
      </c>
      <c r="BO4726" s="97" t="s">
        <v>9173</v>
      </c>
      <c r="BU4726" s="97" t="s">
        <v>9273</v>
      </c>
      <c r="BV4726" s="97" t="s">
        <v>775</v>
      </c>
      <c r="BW4726" s="97" t="s">
        <v>9173</v>
      </c>
    </row>
    <row r="4727" spans="51:75" x14ac:dyDescent="0.3">
      <c r="AY4727" s="124" t="e">
        <f>VLOOKUP(C4727,#REF!, 2,FALSE)</f>
        <v>#REF!</v>
      </c>
      <c r="BM4727" s="97" t="s">
        <v>9274</v>
      </c>
      <c r="BN4727" s="97" t="s">
        <v>16968</v>
      </c>
      <c r="BO4727" s="97" t="s">
        <v>9275</v>
      </c>
      <c r="BU4727" s="97" t="s">
        <v>9274</v>
      </c>
      <c r="BV4727" s="97" t="s">
        <v>16968</v>
      </c>
      <c r="BW4727" s="97" t="s">
        <v>9275</v>
      </c>
    </row>
    <row r="4728" spans="51:75" x14ac:dyDescent="0.3">
      <c r="AY4728" s="124" t="e">
        <f>VLOOKUP(C4728,#REF!, 2,FALSE)</f>
        <v>#REF!</v>
      </c>
      <c r="BM4728" s="97" t="s">
        <v>9276</v>
      </c>
      <c r="BN4728" s="97" t="s">
        <v>16968</v>
      </c>
      <c r="BO4728" s="97" t="s">
        <v>9229</v>
      </c>
      <c r="BU4728" s="97" t="s">
        <v>9276</v>
      </c>
      <c r="BV4728" s="97" t="s">
        <v>16968</v>
      </c>
      <c r="BW4728" s="97" t="s">
        <v>9229</v>
      </c>
    </row>
    <row r="4729" spans="51:75" x14ac:dyDescent="0.3">
      <c r="AY4729" s="124" t="e">
        <f>VLOOKUP(C4729,#REF!, 2,FALSE)</f>
        <v>#REF!</v>
      </c>
      <c r="BM4729" s="97" t="s">
        <v>9277</v>
      </c>
      <c r="BN4729" s="97" t="s">
        <v>625</v>
      </c>
      <c r="BO4729" s="97" t="s">
        <v>9278</v>
      </c>
      <c r="BU4729" s="97" t="s">
        <v>9277</v>
      </c>
      <c r="BV4729" s="97" t="s">
        <v>625</v>
      </c>
      <c r="BW4729" s="97" t="s">
        <v>9278</v>
      </c>
    </row>
    <row r="4730" spans="51:75" x14ac:dyDescent="0.3">
      <c r="AY4730" s="124" t="e">
        <f>VLOOKUP(C4730,#REF!, 2,FALSE)</f>
        <v>#REF!</v>
      </c>
      <c r="BM4730" s="97" t="s">
        <v>9279</v>
      </c>
      <c r="BN4730" s="97" t="s">
        <v>1342</v>
      </c>
      <c r="BO4730" s="97" t="s">
        <v>2691</v>
      </c>
      <c r="BU4730" s="97" t="s">
        <v>9279</v>
      </c>
      <c r="BV4730" s="97" t="s">
        <v>1342</v>
      </c>
      <c r="BW4730" s="97" t="s">
        <v>2691</v>
      </c>
    </row>
    <row r="4731" spans="51:75" x14ac:dyDescent="0.3">
      <c r="AY4731" s="124" t="e">
        <f>VLOOKUP(C4731,#REF!, 2,FALSE)</f>
        <v>#REF!</v>
      </c>
      <c r="BM4731" s="97" t="s">
        <v>9280</v>
      </c>
      <c r="BN4731" s="97" t="s">
        <v>3043</v>
      </c>
      <c r="BO4731" s="97" t="s">
        <v>8012</v>
      </c>
      <c r="BU4731" s="97" t="s">
        <v>9280</v>
      </c>
      <c r="BV4731" s="97" t="s">
        <v>3043</v>
      </c>
      <c r="BW4731" s="97" t="s">
        <v>8012</v>
      </c>
    </row>
    <row r="4732" spans="51:75" x14ac:dyDescent="0.3">
      <c r="AY4732" s="124" t="e">
        <f>VLOOKUP(C4732,#REF!, 2,FALSE)</f>
        <v>#REF!</v>
      </c>
      <c r="BM4732" s="97" t="s">
        <v>9281</v>
      </c>
      <c r="BN4732" s="97" t="s">
        <v>1269</v>
      </c>
      <c r="BO4732" s="97" t="s">
        <v>9282</v>
      </c>
      <c r="BU4732" s="97" t="s">
        <v>9281</v>
      </c>
      <c r="BV4732" s="97" t="s">
        <v>1269</v>
      </c>
      <c r="BW4732" s="97" t="s">
        <v>9282</v>
      </c>
    </row>
    <row r="4733" spans="51:75" x14ac:dyDescent="0.3">
      <c r="AY4733" s="124" t="e">
        <f>VLOOKUP(C4733,#REF!, 2,FALSE)</f>
        <v>#REF!</v>
      </c>
      <c r="BM4733" s="97" t="s">
        <v>9283</v>
      </c>
      <c r="BN4733" s="97" t="s">
        <v>16968</v>
      </c>
      <c r="BO4733" s="97" t="s">
        <v>8818</v>
      </c>
      <c r="BU4733" s="97" t="s">
        <v>9283</v>
      </c>
      <c r="BV4733" s="97" t="s">
        <v>16968</v>
      </c>
      <c r="BW4733" s="97" t="s">
        <v>8818</v>
      </c>
    </row>
    <row r="4734" spans="51:75" x14ac:dyDescent="0.3">
      <c r="AY4734" s="124" t="e">
        <f>VLOOKUP(C4734,#REF!, 2,FALSE)</f>
        <v>#REF!</v>
      </c>
      <c r="BM4734" s="97" t="s">
        <v>9284</v>
      </c>
      <c r="BN4734" s="97" t="s">
        <v>3191</v>
      </c>
      <c r="BO4734" s="97" t="s">
        <v>9285</v>
      </c>
      <c r="BU4734" s="97" t="s">
        <v>9284</v>
      </c>
      <c r="BV4734" s="97" t="s">
        <v>3191</v>
      </c>
      <c r="BW4734" s="97" t="s">
        <v>9285</v>
      </c>
    </row>
    <row r="4735" spans="51:75" x14ac:dyDescent="0.3">
      <c r="AY4735" s="124" t="e">
        <f>VLOOKUP(C4735,#REF!, 2,FALSE)</f>
        <v>#REF!</v>
      </c>
      <c r="BM4735" s="97" t="s">
        <v>9287</v>
      </c>
      <c r="BN4735" s="97" t="s">
        <v>16968</v>
      </c>
      <c r="BO4735" s="97" t="s">
        <v>9288</v>
      </c>
      <c r="BU4735" s="97" t="s">
        <v>9287</v>
      </c>
      <c r="BV4735" s="97" t="s">
        <v>16968</v>
      </c>
      <c r="BW4735" s="97" t="s">
        <v>9288</v>
      </c>
    </row>
    <row r="4736" spans="51:75" x14ac:dyDescent="0.3">
      <c r="AY4736" s="124" t="e">
        <f>VLOOKUP(C4736,#REF!, 2,FALSE)</f>
        <v>#REF!</v>
      </c>
      <c r="BM4736" s="97" t="s">
        <v>9289</v>
      </c>
      <c r="BN4736" s="97" t="s">
        <v>3191</v>
      </c>
      <c r="BO4736" s="97" t="s">
        <v>7608</v>
      </c>
      <c r="BU4736" s="97" t="s">
        <v>9289</v>
      </c>
      <c r="BV4736" s="97" t="s">
        <v>3191</v>
      </c>
      <c r="BW4736" s="97" t="s">
        <v>7608</v>
      </c>
    </row>
    <row r="4737" spans="51:75" x14ac:dyDescent="0.3">
      <c r="AY4737" s="124" t="e">
        <f>VLOOKUP(C4737,#REF!, 2,FALSE)</f>
        <v>#REF!</v>
      </c>
      <c r="BM4737" s="97" t="s">
        <v>9290</v>
      </c>
      <c r="BN4737" s="97" t="s">
        <v>16968</v>
      </c>
      <c r="BO4737" s="97" t="s">
        <v>7014</v>
      </c>
      <c r="BU4737" s="97" t="s">
        <v>9290</v>
      </c>
      <c r="BV4737" s="97" t="s">
        <v>16968</v>
      </c>
      <c r="BW4737" s="97" t="s">
        <v>7014</v>
      </c>
    </row>
    <row r="4738" spans="51:75" x14ac:dyDescent="0.3">
      <c r="AY4738" s="124" t="e">
        <f>VLOOKUP(C4738,#REF!, 2,FALSE)</f>
        <v>#REF!</v>
      </c>
      <c r="BM4738" s="97" t="s">
        <v>9291</v>
      </c>
      <c r="BN4738" s="97" t="s">
        <v>2983</v>
      </c>
      <c r="BO4738" s="97" t="s">
        <v>9198</v>
      </c>
      <c r="BU4738" s="97" t="s">
        <v>9291</v>
      </c>
      <c r="BV4738" s="97" t="s">
        <v>2983</v>
      </c>
      <c r="BW4738" s="97" t="s">
        <v>9198</v>
      </c>
    </row>
    <row r="4739" spans="51:75" x14ac:dyDescent="0.3">
      <c r="AY4739" s="124" t="e">
        <f>VLOOKUP(C4739,#REF!, 2,FALSE)</f>
        <v>#REF!</v>
      </c>
      <c r="BM4739" s="97" t="s">
        <v>1628</v>
      </c>
      <c r="BN4739" s="97" t="s">
        <v>1342</v>
      </c>
      <c r="BO4739" s="97" t="s">
        <v>9155</v>
      </c>
      <c r="BU4739" s="97" t="s">
        <v>1628</v>
      </c>
      <c r="BV4739" s="97" t="s">
        <v>1342</v>
      </c>
      <c r="BW4739" s="97" t="s">
        <v>9155</v>
      </c>
    </row>
    <row r="4740" spans="51:75" x14ac:dyDescent="0.3">
      <c r="AY4740" s="124" t="e">
        <f>VLOOKUP(C4740,#REF!, 2,FALSE)</f>
        <v>#REF!</v>
      </c>
      <c r="BM4740" s="97" t="s">
        <v>9292</v>
      </c>
      <c r="BN4740" s="97" t="s">
        <v>1342</v>
      </c>
      <c r="BO4740" s="97" t="s">
        <v>9210</v>
      </c>
      <c r="BU4740" s="97" t="s">
        <v>9292</v>
      </c>
      <c r="BV4740" s="97" t="s">
        <v>1342</v>
      </c>
      <c r="BW4740" s="97" t="s">
        <v>9210</v>
      </c>
    </row>
    <row r="4741" spans="51:75" x14ac:dyDescent="0.3">
      <c r="AY4741" s="124" t="e">
        <f>VLOOKUP(C4741,#REF!, 2,FALSE)</f>
        <v>#REF!</v>
      </c>
      <c r="BM4741" s="97" t="s">
        <v>1629</v>
      </c>
      <c r="BN4741" s="97" t="s">
        <v>1342</v>
      </c>
      <c r="BO4741" s="97" t="s">
        <v>9210</v>
      </c>
      <c r="BU4741" s="97" t="s">
        <v>1629</v>
      </c>
      <c r="BV4741" s="97" t="s">
        <v>1342</v>
      </c>
      <c r="BW4741" s="97" t="s">
        <v>9210</v>
      </c>
    </row>
    <row r="4742" spans="51:75" x14ac:dyDescent="0.3">
      <c r="AY4742" s="124" t="e">
        <f>VLOOKUP(C4742,#REF!, 2,FALSE)</f>
        <v>#REF!</v>
      </c>
      <c r="BM4742" s="97" t="s">
        <v>1630</v>
      </c>
      <c r="BN4742" s="97" t="s">
        <v>3043</v>
      </c>
      <c r="BO4742" s="97" t="s">
        <v>9294</v>
      </c>
      <c r="BU4742" s="97" t="s">
        <v>1630</v>
      </c>
      <c r="BV4742" s="97" t="s">
        <v>3043</v>
      </c>
      <c r="BW4742" s="97" t="s">
        <v>9294</v>
      </c>
    </row>
    <row r="4743" spans="51:75" x14ac:dyDescent="0.3">
      <c r="AY4743" s="124" t="e">
        <f>VLOOKUP(C4743,#REF!, 2,FALSE)</f>
        <v>#REF!</v>
      </c>
      <c r="BM4743" s="97" t="s">
        <v>9295</v>
      </c>
      <c r="BN4743" s="97" t="s">
        <v>16968</v>
      </c>
      <c r="BO4743" s="97" t="s">
        <v>4434</v>
      </c>
      <c r="BU4743" s="97" t="s">
        <v>9295</v>
      </c>
      <c r="BV4743" s="97" t="s">
        <v>16968</v>
      </c>
      <c r="BW4743" s="97" t="s">
        <v>4434</v>
      </c>
    </row>
    <row r="4744" spans="51:75" x14ac:dyDescent="0.3">
      <c r="AY4744" s="124" t="e">
        <f>VLOOKUP(C4744,#REF!, 2,FALSE)</f>
        <v>#REF!</v>
      </c>
      <c r="BM4744" s="97" t="s">
        <v>300</v>
      </c>
      <c r="BN4744" s="97" t="s">
        <v>16968</v>
      </c>
      <c r="BO4744" s="97" t="s">
        <v>2053</v>
      </c>
      <c r="BU4744" s="97" t="s">
        <v>300</v>
      </c>
      <c r="BV4744" s="97" t="s">
        <v>16968</v>
      </c>
      <c r="BW4744" s="97" t="s">
        <v>2053</v>
      </c>
    </row>
    <row r="4745" spans="51:75" x14ac:dyDescent="0.3">
      <c r="AY4745" s="124" t="e">
        <f>VLOOKUP(C4745,#REF!, 2,FALSE)</f>
        <v>#REF!</v>
      </c>
      <c r="BM4745" s="97" t="s">
        <v>301</v>
      </c>
      <c r="BN4745" s="97" t="s">
        <v>16968</v>
      </c>
      <c r="BO4745" s="97" t="s">
        <v>7151</v>
      </c>
      <c r="BU4745" s="97" t="s">
        <v>301</v>
      </c>
      <c r="BV4745" s="97" t="s">
        <v>16968</v>
      </c>
      <c r="BW4745" s="97" t="s">
        <v>7151</v>
      </c>
    </row>
    <row r="4746" spans="51:75" x14ac:dyDescent="0.3">
      <c r="AY4746" s="124" t="e">
        <f>VLOOKUP(C4746,#REF!, 2,FALSE)</f>
        <v>#REF!</v>
      </c>
      <c r="BM4746" s="97" t="s">
        <v>9296</v>
      </c>
      <c r="BN4746" s="97" t="s">
        <v>16968</v>
      </c>
      <c r="BO4746" s="97" t="s">
        <v>8661</v>
      </c>
      <c r="BU4746" s="97" t="s">
        <v>9296</v>
      </c>
      <c r="BV4746" s="97" t="s">
        <v>16968</v>
      </c>
      <c r="BW4746" s="97" t="s">
        <v>8661</v>
      </c>
    </row>
    <row r="4747" spans="51:75" x14ac:dyDescent="0.3">
      <c r="AY4747" s="124" t="e">
        <f>VLOOKUP(C4747,#REF!, 2,FALSE)</f>
        <v>#REF!</v>
      </c>
      <c r="BM4747" s="97" t="s">
        <v>9297</v>
      </c>
      <c r="BN4747" s="97" t="s">
        <v>16968</v>
      </c>
      <c r="BO4747" s="97" t="s">
        <v>9298</v>
      </c>
      <c r="BU4747" s="97" t="s">
        <v>9297</v>
      </c>
      <c r="BV4747" s="97" t="s">
        <v>16968</v>
      </c>
      <c r="BW4747" s="97" t="s">
        <v>9298</v>
      </c>
    </row>
    <row r="4748" spans="51:75" x14ac:dyDescent="0.3">
      <c r="AY4748" s="124" t="e">
        <f>VLOOKUP(C4748,#REF!, 2,FALSE)</f>
        <v>#REF!</v>
      </c>
      <c r="BM4748" s="97" t="s">
        <v>9299</v>
      </c>
      <c r="BN4748" s="97" t="s">
        <v>1342</v>
      </c>
      <c r="BO4748" s="97" t="s">
        <v>9300</v>
      </c>
      <c r="BU4748" s="97" t="s">
        <v>9299</v>
      </c>
      <c r="BV4748" s="97" t="s">
        <v>1342</v>
      </c>
      <c r="BW4748" s="97" t="s">
        <v>9300</v>
      </c>
    </row>
    <row r="4749" spans="51:75" x14ac:dyDescent="0.3">
      <c r="AY4749" s="124" t="e">
        <f>VLOOKUP(C4749,#REF!, 2,FALSE)</f>
        <v>#REF!</v>
      </c>
      <c r="BM4749" s="97" t="s">
        <v>9301</v>
      </c>
      <c r="BN4749" s="97" t="s">
        <v>1342</v>
      </c>
      <c r="BO4749" s="97" t="s">
        <v>5969</v>
      </c>
      <c r="BU4749" s="97" t="s">
        <v>9301</v>
      </c>
      <c r="BV4749" s="97" t="s">
        <v>1342</v>
      </c>
      <c r="BW4749" s="97" t="s">
        <v>5969</v>
      </c>
    </row>
    <row r="4750" spans="51:75" x14ac:dyDescent="0.3">
      <c r="AY4750" s="124" t="e">
        <f>VLOOKUP(C4750,#REF!, 2,FALSE)</f>
        <v>#REF!</v>
      </c>
      <c r="BM4750" s="97" t="s">
        <v>9302</v>
      </c>
      <c r="BN4750" s="97" t="s">
        <v>1342</v>
      </c>
      <c r="BO4750" s="97" t="s">
        <v>9303</v>
      </c>
      <c r="BU4750" s="97" t="s">
        <v>9302</v>
      </c>
      <c r="BV4750" s="97" t="s">
        <v>1342</v>
      </c>
      <c r="BW4750" s="97" t="s">
        <v>9303</v>
      </c>
    </row>
    <row r="4751" spans="51:75" x14ac:dyDescent="0.3">
      <c r="AY4751" s="124" t="e">
        <f>VLOOKUP(C4751,#REF!, 2,FALSE)</f>
        <v>#REF!</v>
      </c>
      <c r="BM4751" s="97" t="s">
        <v>9304</v>
      </c>
      <c r="BN4751" s="97" t="s">
        <v>1342</v>
      </c>
      <c r="BO4751" s="97" t="s">
        <v>7560</v>
      </c>
      <c r="BU4751" s="97" t="s">
        <v>9304</v>
      </c>
      <c r="BV4751" s="97" t="s">
        <v>1342</v>
      </c>
      <c r="BW4751" s="97" t="s">
        <v>7560</v>
      </c>
    </row>
    <row r="4752" spans="51:75" x14ac:dyDescent="0.3">
      <c r="AY4752" s="124" t="e">
        <f>VLOOKUP(C4752,#REF!, 2,FALSE)</f>
        <v>#REF!</v>
      </c>
      <c r="BM4752" s="97" t="s">
        <v>9305</v>
      </c>
      <c r="BN4752" s="97" t="s">
        <v>1342</v>
      </c>
      <c r="BO4752" s="97" t="s">
        <v>3577</v>
      </c>
      <c r="BU4752" s="97" t="s">
        <v>9305</v>
      </c>
      <c r="BV4752" s="97" t="s">
        <v>1342</v>
      </c>
      <c r="BW4752" s="97" t="s">
        <v>3577</v>
      </c>
    </row>
    <row r="4753" spans="51:75" x14ac:dyDescent="0.3">
      <c r="AY4753" s="124" t="e">
        <f>VLOOKUP(C4753,#REF!, 2,FALSE)</f>
        <v>#REF!</v>
      </c>
      <c r="BM4753" s="97" t="s">
        <v>9306</v>
      </c>
      <c r="BN4753" s="97" t="s">
        <v>16968</v>
      </c>
      <c r="BO4753" s="97" t="s">
        <v>9307</v>
      </c>
      <c r="BU4753" s="97" t="s">
        <v>9306</v>
      </c>
      <c r="BV4753" s="97" t="s">
        <v>16968</v>
      </c>
      <c r="BW4753" s="97" t="s">
        <v>9307</v>
      </c>
    </row>
    <row r="4754" spans="51:75" x14ac:dyDescent="0.3">
      <c r="AY4754" s="124" t="e">
        <f>VLOOKUP(C4754,#REF!, 2,FALSE)</f>
        <v>#REF!</v>
      </c>
      <c r="BM4754" s="97" t="s">
        <v>1631</v>
      </c>
      <c r="BN4754" s="97" t="s">
        <v>16968</v>
      </c>
      <c r="BO4754" s="97" t="s">
        <v>8770</v>
      </c>
      <c r="BU4754" s="97" t="s">
        <v>1631</v>
      </c>
      <c r="BV4754" s="97" t="s">
        <v>16968</v>
      </c>
      <c r="BW4754" s="97" t="s">
        <v>8770</v>
      </c>
    </row>
    <row r="4755" spans="51:75" x14ac:dyDescent="0.3">
      <c r="AY4755" s="124" t="e">
        <f>VLOOKUP(C4755,#REF!, 2,FALSE)</f>
        <v>#REF!</v>
      </c>
      <c r="BM4755" s="97" t="s">
        <v>9308</v>
      </c>
      <c r="BN4755" s="97" t="s">
        <v>16968</v>
      </c>
      <c r="BO4755" s="97" t="s">
        <v>2510</v>
      </c>
      <c r="BU4755" s="97" t="s">
        <v>9308</v>
      </c>
      <c r="BV4755" s="97" t="s">
        <v>16968</v>
      </c>
      <c r="BW4755" s="97" t="s">
        <v>2510</v>
      </c>
    </row>
    <row r="4756" spans="51:75" x14ac:dyDescent="0.3">
      <c r="AY4756" s="124" t="e">
        <f>VLOOKUP(C4756,#REF!, 2,FALSE)</f>
        <v>#REF!</v>
      </c>
      <c r="BM4756" s="97" t="s">
        <v>9309</v>
      </c>
      <c r="BN4756" s="97" t="s">
        <v>16968</v>
      </c>
      <c r="BO4756" s="97" t="s">
        <v>7014</v>
      </c>
      <c r="BU4756" s="97" t="s">
        <v>9309</v>
      </c>
      <c r="BV4756" s="97" t="s">
        <v>16968</v>
      </c>
      <c r="BW4756" s="97" t="s">
        <v>7014</v>
      </c>
    </row>
    <row r="4757" spans="51:75" x14ac:dyDescent="0.3">
      <c r="AY4757" s="124" t="e">
        <f>VLOOKUP(C4757,#REF!, 2,FALSE)</f>
        <v>#REF!</v>
      </c>
      <c r="BM4757" s="97" t="s">
        <v>9310</v>
      </c>
      <c r="BN4757" s="97" t="s">
        <v>1342</v>
      </c>
      <c r="BO4757" s="97" t="s">
        <v>9311</v>
      </c>
      <c r="BU4757" s="97" t="s">
        <v>9310</v>
      </c>
      <c r="BV4757" s="97" t="s">
        <v>1342</v>
      </c>
      <c r="BW4757" s="97" t="s">
        <v>9311</v>
      </c>
    </row>
    <row r="4758" spans="51:75" x14ac:dyDescent="0.3">
      <c r="AY4758" s="124" t="e">
        <f>VLOOKUP(C4758,#REF!, 2,FALSE)</f>
        <v>#REF!</v>
      </c>
      <c r="BM4758" s="97" t="s">
        <v>1632</v>
      </c>
      <c r="BN4758" s="97" t="s">
        <v>3191</v>
      </c>
      <c r="BO4758" s="97" t="s">
        <v>9312</v>
      </c>
      <c r="BU4758" s="97" t="s">
        <v>1632</v>
      </c>
      <c r="BV4758" s="97" t="s">
        <v>3191</v>
      </c>
      <c r="BW4758" s="97" t="s">
        <v>9312</v>
      </c>
    </row>
    <row r="4759" spans="51:75" x14ac:dyDescent="0.3">
      <c r="AY4759" s="124" t="e">
        <f>VLOOKUP(C4759,#REF!, 2,FALSE)</f>
        <v>#REF!</v>
      </c>
      <c r="BM4759" s="97" t="s">
        <v>9313</v>
      </c>
      <c r="BN4759" s="97" t="s">
        <v>612</v>
      </c>
      <c r="BO4759" s="97" t="s">
        <v>2445</v>
      </c>
      <c r="BU4759" s="97" t="s">
        <v>9313</v>
      </c>
      <c r="BV4759" s="97" t="s">
        <v>612</v>
      </c>
      <c r="BW4759" s="97" t="s">
        <v>2445</v>
      </c>
    </row>
    <row r="4760" spans="51:75" x14ac:dyDescent="0.3">
      <c r="AY4760" s="124" t="e">
        <f>VLOOKUP(C4760,#REF!, 2,FALSE)</f>
        <v>#REF!</v>
      </c>
      <c r="BM4760" s="97" t="s">
        <v>1633</v>
      </c>
      <c r="BN4760" s="97" t="s">
        <v>3191</v>
      </c>
      <c r="BO4760" s="97" t="s">
        <v>9314</v>
      </c>
      <c r="BU4760" s="97" t="s">
        <v>1633</v>
      </c>
      <c r="BV4760" s="97" t="s">
        <v>3191</v>
      </c>
      <c r="BW4760" s="97" t="s">
        <v>9314</v>
      </c>
    </row>
    <row r="4761" spans="51:75" x14ac:dyDescent="0.3">
      <c r="AY4761" s="124" t="e">
        <f>VLOOKUP(C4761,#REF!, 2,FALSE)</f>
        <v>#REF!</v>
      </c>
      <c r="BM4761" s="97" t="s">
        <v>9315</v>
      </c>
      <c r="BN4761" s="97" t="s">
        <v>862</v>
      </c>
      <c r="BO4761" s="97" t="s">
        <v>9316</v>
      </c>
      <c r="BU4761" s="97" t="s">
        <v>9315</v>
      </c>
      <c r="BV4761" s="97" t="s">
        <v>862</v>
      </c>
      <c r="BW4761" s="97" t="s">
        <v>9316</v>
      </c>
    </row>
    <row r="4762" spans="51:75" x14ac:dyDescent="0.3">
      <c r="AY4762" s="124" t="e">
        <f>VLOOKUP(C4762,#REF!, 2,FALSE)</f>
        <v>#REF!</v>
      </c>
      <c r="BM4762" s="97" t="s">
        <v>1634</v>
      </c>
      <c r="BN4762" s="97" t="s">
        <v>1342</v>
      </c>
      <c r="BO4762" s="97" t="s">
        <v>9168</v>
      </c>
      <c r="BU4762" s="97" t="s">
        <v>1634</v>
      </c>
      <c r="BV4762" s="97" t="s">
        <v>1342</v>
      </c>
      <c r="BW4762" s="97" t="s">
        <v>9168</v>
      </c>
    </row>
    <row r="4763" spans="51:75" x14ac:dyDescent="0.3">
      <c r="AY4763" s="124" t="e">
        <f>VLOOKUP(C4763,#REF!, 2,FALSE)</f>
        <v>#REF!</v>
      </c>
      <c r="BM4763" s="97" t="s">
        <v>9317</v>
      </c>
      <c r="BN4763" s="97" t="s">
        <v>862</v>
      </c>
      <c r="BO4763" s="97" t="s">
        <v>3910</v>
      </c>
      <c r="BU4763" s="97" t="s">
        <v>9317</v>
      </c>
      <c r="BV4763" s="97" t="s">
        <v>862</v>
      </c>
      <c r="BW4763" s="97" t="s">
        <v>3910</v>
      </c>
    </row>
    <row r="4764" spans="51:75" x14ac:dyDescent="0.3">
      <c r="AY4764" s="124" t="e">
        <f>VLOOKUP(C4764,#REF!, 2,FALSE)</f>
        <v>#REF!</v>
      </c>
      <c r="BM4764" s="97" t="s">
        <v>9318</v>
      </c>
      <c r="BN4764" s="97" t="s">
        <v>619</v>
      </c>
      <c r="BO4764" s="97" t="s">
        <v>4021</v>
      </c>
      <c r="BU4764" s="97" t="s">
        <v>9318</v>
      </c>
      <c r="BV4764" s="97" t="s">
        <v>619</v>
      </c>
      <c r="BW4764" s="97" t="s">
        <v>4021</v>
      </c>
    </row>
    <row r="4765" spans="51:75" x14ac:dyDescent="0.3">
      <c r="AY4765" s="124" t="e">
        <f>VLOOKUP(C4765,#REF!, 2,FALSE)</f>
        <v>#REF!</v>
      </c>
      <c r="BM4765" s="97" t="s">
        <v>9320</v>
      </c>
      <c r="BN4765" s="97" t="s">
        <v>1342</v>
      </c>
      <c r="BO4765" s="97" t="s">
        <v>9322</v>
      </c>
      <c r="BU4765" s="97" t="s">
        <v>9320</v>
      </c>
      <c r="BV4765" s="97" t="s">
        <v>1342</v>
      </c>
      <c r="BW4765" s="97" t="s">
        <v>9322</v>
      </c>
    </row>
    <row r="4766" spans="51:75" x14ac:dyDescent="0.3">
      <c r="AY4766" s="124" t="e">
        <f>VLOOKUP(C4766,#REF!, 2,FALSE)</f>
        <v>#REF!</v>
      </c>
      <c r="BM4766" s="97" t="s">
        <v>9323</v>
      </c>
      <c r="BN4766" s="97" t="s">
        <v>616</v>
      </c>
      <c r="BO4766" s="97" t="s">
        <v>9324</v>
      </c>
      <c r="BU4766" s="97" t="s">
        <v>9323</v>
      </c>
      <c r="BV4766" s="97" t="s">
        <v>616</v>
      </c>
      <c r="BW4766" s="97" t="s">
        <v>9324</v>
      </c>
    </row>
    <row r="4767" spans="51:75" x14ac:dyDescent="0.3">
      <c r="AY4767" s="124" t="e">
        <f>VLOOKUP(C4767,#REF!, 2,FALSE)</f>
        <v>#REF!</v>
      </c>
      <c r="BM4767" s="97" t="s">
        <v>9325</v>
      </c>
      <c r="BN4767" s="97" t="s">
        <v>2979</v>
      </c>
      <c r="BO4767" s="97" t="s">
        <v>7796</v>
      </c>
      <c r="BU4767" s="97" t="s">
        <v>9325</v>
      </c>
      <c r="BV4767" s="97" t="s">
        <v>2979</v>
      </c>
      <c r="BW4767" s="97" t="s">
        <v>7796</v>
      </c>
    </row>
    <row r="4768" spans="51:75" x14ac:dyDescent="0.3">
      <c r="AY4768" s="124" t="e">
        <f>VLOOKUP(C4768,#REF!, 2,FALSE)</f>
        <v>#REF!</v>
      </c>
      <c r="BM4768" s="97" t="s">
        <v>9326</v>
      </c>
      <c r="BN4768" s="97" t="s">
        <v>2979</v>
      </c>
      <c r="BO4768" s="97" t="s">
        <v>9327</v>
      </c>
      <c r="BU4768" s="97" t="s">
        <v>9326</v>
      </c>
      <c r="BV4768" s="97" t="s">
        <v>2979</v>
      </c>
      <c r="BW4768" s="97" t="s">
        <v>9327</v>
      </c>
    </row>
    <row r="4769" spans="51:75" x14ac:dyDescent="0.3">
      <c r="AY4769" s="124" t="e">
        <f>VLOOKUP(C4769,#REF!, 2,FALSE)</f>
        <v>#REF!</v>
      </c>
      <c r="BM4769" s="97" t="s">
        <v>9328</v>
      </c>
      <c r="BN4769" s="97" t="s">
        <v>3237</v>
      </c>
      <c r="BO4769" s="97" t="s">
        <v>3028</v>
      </c>
      <c r="BU4769" s="97" t="s">
        <v>9328</v>
      </c>
      <c r="BV4769" s="97" t="s">
        <v>3237</v>
      </c>
      <c r="BW4769" s="97" t="s">
        <v>3028</v>
      </c>
    </row>
    <row r="4770" spans="51:75" x14ac:dyDescent="0.3">
      <c r="AY4770" s="124" t="e">
        <f>VLOOKUP(C4770,#REF!, 2,FALSE)</f>
        <v>#REF!</v>
      </c>
      <c r="BM4770" s="97" t="s">
        <v>9329</v>
      </c>
      <c r="BN4770" s="97" t="s">
        <v>612</v>
      </c>
      <c r="BO4770" s="97" t="s">
        <v>3850</v>
      </c>
      <c r="BU4770" s="97" t="s">
        <v>9329</v>
      </c>
      <c r="BV4770" s="97" t="s">
        <v>612</v>
      </c>
      <c r="BW4770" s="97" t="s">
        <v>3850</v>
      </c>
    </row>
    <row r="4771" spans="51:75" x14ac:dyDescent="0.3">
      <c r="AY4771" s="124" t="e">
        <f>VLOOKUP(C4771,#REF!, 2,FALSE)</f>
        <v>#REF!</v>
      </c>
      <c r="BM4771" s="97" t="s">
        <v>9330</v>
      </c>
      <c r="BN4771" s="97" t="s">
        <v>1342</v>
      </c>
      <c r="BO4771" s="97" t="s">
        <v>1086</v>
      </c>
      <c r="BU4771" s="97" t="s">
        <v>9330</v>
      </c>
      <c r="BV4771" s="97" t="s">
        <v>1342</v>
      </c>
      <c r="BW4771" s="97" t="s">
        <v>1086</v>
      </c>
    </row>
    <row r="4772" spans="51:75" x14ac:dyDescent="0.3">
      <c r="AY4772" s="124" t="e">
        <f>VLOOKUP(C4772,#REF!, 2,FALSE)</f>
        <v>#REF!</v>
      </c>
      <c r="BM4772" s="97" t="s">
        <v>9331</v>
      </c>
      <c r="BN4772" s="97" t="s">
        <v>694</v>
      </c>
      <c r="BO4772" s="97" t="s">
        <v>9332</v>
      </c>
      <c r="BU4772" s="97" t="s">
        <v>9331</v>
      </c>
      <c r="BV4772" s="97" t="s">
        <v>694</v>
      </c>
      <c r="BW4772" s="97" t="s">
        <v>9332</v>
      </c>
    </row>
    <row r="4773" spans="51:75" x14ac:dyDescent="0.3">
      <c r="AY4773" s="124" t="e">
        <f>VLOOKUP(C4773,#REF!, 2,FALSE)</f>
        <v>#REF!</v>
      </c>
      <c r="BM4773" s="97" t="s">
        <v>9333</v>
      </c>
      <c r="BN4773" s="97" t="s">
        <v>3237</v>
      </c>
      <c r="BO4773" s="97" t="s">
        <v>8995</v>
      </c>
      <c r="BU4773" s="97" t="s">
        <v>9333</v>
      </c>
      <c r="BV4773" s="97" t="s">
        <v>3237</v>
      </c>
      <c r="BW4773" s="97" t="s">
        <v>8995</v>
      </c>
    </row>
    <row r="4774" spans="51:75" x14ac:dyDescent="0.3">
      <c r="AY4774" s="124" t="e">
        <f>VLOOKUP(C4774,#REF!, 2,FALSE)</f>
        <v>#REF!</v>
      </c>
      <c r="BM4774" s="97" t="s">
        <v>9334</v>
      </c>
      <c r="BN4774" s="97" t="s">
        <v>663</v>
      </c>
      <c r="BO4774" s="97" t="s">
        <v>9336</v>
      </c>
      <c r="BU4774" s="97" t="s">
        <v>9334</v>
      </c>
      <c r="BV4774" s="97" t="s">
        <v>663</v>
      </c>
      <c r="BW4774" s="97" t="s">
        <v>9336</v>
      </c>
    </row>
    <row r="4775" spans="51:75" x14ac:dyDescent="0.3">
      <c r="AY4775" s="124" t="e">
        <f>VLOOKUP(C4775,#REF!, 2,FALSE)</f>
        <v>#REF!</v>
      </c>
      <c r="BM4775" s="97" t="s">
        <v>578</v>
      </c>
      <c r="BN4775" s="97" t="s">
        <v>787</v>
      </c>
      <c r="BO4775" s="97" t="s">
        <v>9337</v>
      </c>
      <c r="BU4775" s="97" t="s">
        <v>578</v>
      </c>
      <c r="BV4775" s="97" t="s">
        <v>787</v>
      </c>
      <c r="BW4775" s="97" t="s">
        <v>9337</v>
      </c>
    </row>
    <row r="4776" spans="51:75" x14ac:dyDescent="0.3">
      <c r="AY4776" s="124" t="e">
        <f>VLOOKUP(C4776,#REF!, 2,FALSE)</f>
        <v>#REF!</v>
      </c>
      <c r="BM4776" s="97" t="s">
        <v>569</v>
      </c>
      <c r="BN4776" s="97" t="s">
        <v>778</v>
      </c>
      <c r="BO4776" s="97" t="s">
        <v>4554</v>
      </c>
      <c r="BU4776" s="97" t="s">
        <v>569</v>
      </c>
      <c r="BV4776" s="97" t="s">
        <v>778</v>
      </c>
      <c r="BW4776" s="97" t="s">
        <v>4554</v>
      </c>
    </row>
    <row r="4777" spans="51:75" x14ac:dyDescent="0.3">
      <c r="AY4777" s="124" t="e">
        <f>VLOOKUP(C4777,#REF!, 2,FALSE)</f>
        <v>#REF!</v>
      </c>
      <c r="BM4777" s="97" t="s">
        <v>9338</v>
      </c>
      <c r="BN4777" s="97" t="s">
        <v>3191</v>
      </c>
      <c r="BO4777" s="97" t="s">
        <v>9339</v>
      </c>
      <c r="BU4777" s="97" t="s">
        <v>9338</v>
      </c>
      <c r="BV4777" s="97" t="s">
        <v>3191</v>
      </c>
      <c r="BW4777" s="97" t="s">
        <v>9339</v>
      </c>
    </row>
    <row r="4778" spans="51:75" x14ac:dyDescent="0.3">
      <c r="AY4778" s="124" t="e">
        <f>VLOOKUP(C4778,#REF!, 2,FALSE)</f>
        <v>#REF!</v>
      </c>
      <c r="BM4778" s="97" t="s">
        <v>570</v>
      </c>
      <c r="BN4778" s="97" t="s">
        <v>637</v>
      </c>
      <c r="BO4778" s="97" t="s">
        <v>4533</v>
      </c>
      <c r="BU4778" s="97" t="s">
        <v>570</v>
      </c>
      <c r="BV4778" s="97" t="s">
        <v>637</v>
      </c>
      <c r="BW4778" s="97" t="s">
        <v>4533</v>
      </c>
    </row>
    <row r="4779" spans="51:75" x14ac:dyDescent="0.3">
      <c r="AY4779" s="124" t="e">
        <f>VLOOKUP(C4779,#REF!, 2,FALSE)</f>
        <v>#REF!</v>
      </c>
      <c r="BM4779" s="97" t="s">
        <v>9340</v>
      </c>
      <c r="BN4779" s="97" t="s">
        <v>3043</v>
      </c>
      <c r="BO4779" s="97" t="s">
        <v>3819</v>
      </c>
      <c r="BU4779" s="97" t="s">
        <v>9340</v>
      </c>
      <c r="BV4779" s="97" t="s">
        <v>3043</v>
      </c>
      <c r="BW4779" s="97" t="s">
        <v>3819</v>
      </c>
    </row>
    <row r="4780" spans="51:75" x14ac:dyDescent="0.3">
      <c r="AY4780" s="124" t="e">
        <f>VLOOKUP(C4780,#REF!, 2,FALSE)</f>
        <v>#REF!</v>
      </c>
      <c r="BM4780" s="97" t="s">
        <v>9342</v>
      </c>
      <c r="BN4780" s="97" t="s">
        <v>862</v>
      </c>
      <c r="BO4780" s="97" t="s">
        <v>5140</v>
      </c>
      <c r="BU4780" s="97" t="s">
        <v>9342</v>
      </c>
      <c r="BV4780" s="97" t="s">
        <v>862</v>
      </c>
      <c r="BW4780" s="97" t="s">
        <v>5140</v>
      </c>
    </row>
    <row r="4781" spans="51:75" x14ac:dyDescent="0.3">
      <c r="AY4781" s="124" t="e">
        <f>VLOOKUP(C4781,#REF!, 2,FALSE)</f>
        <v>#REF!</v>
      </c>
      <c r="BM4781" s="97" t="s">
        <v>1635</v>
      </c>
      <c r="BN4781" s="97" t="s">
        <v>3191</v>
      </c>
      <c r="BO4781" s="97" t="s">
        <v>9343</v>
      </c>
      <c r="BU4781" s="97" t="s">
        <v>1635</v>
      </c>
      <c r="BV4781" s="97" t="s">
        <v>3191</v>
      </c>
      <c r="BW4781" s="97" t="s">
        <v>9343</v>
      </c>
    </row>
    <row r="4782" spans="51:75" x14ac:dyDescent="0.3">
      <c r="AY4782" s="124" t="e">
        <f>VLOOKUP(C4782,#REF!, 2,FALSE)</f>
        <v>#REF!</v>
      </c>
      <c r="BM4782" s="97" t="s">
        <v>9344</v>
      </c>
      <c r="BN4782" s="97" t="s">
        <v>2979</v>
      </c>
      <c r="BO4782" s="97" t="s">
        <v>5586</v>
      </c>
      <c r="BU4782" s="97" t="s">
        <v>9344</v>
      </c>
      <c r="BV4782" s="97" t="s">
        <v>2979</v>
      </c>
      <c r="BW4782" s="97" t="s">
        <v>5586</v>
      </c>
    </row>
    <row r="4783" spans="51:75" x14ac:dyDescent="0.3">
      <c r="AY4783" s="124" t="e">
        <f>VLOOKUP(C4783,#REF!, 2,FALSE)</f>
        <v>#REF!</v>
      </c>
      <c r="BM4783" s="97" t="s">
        <v>9345</v>
      </c>
      <c r="BN4783" s="97" t="s">
        <v>658</v>
      </c>
      <c r="BO4783" s="97" t="s">
        <v>4735</v>
      </c>
      <c r="BU4783" s="97" t="s">
        <v>9345</v>
      </c>
      <c r="BV4783" s="97" t="s">
        <v>658</v>
      </c>
      <c r="BW4783" s="97" t="s">
        <v>4735</v>
      </c>
    </row>
    <row r="4784" spans="51:75" x14ac:dyDescent="0.3">
      <c r="AY4784" s="124" t="e">
        <f>VLOOKUP(C4784,#REF!, 2,FALSE)</f>
        <v>#REF!</v>
      </c>
      <c r="BM4784" s="97" t="s">
        <v>9347</v>
      </c>
      <c r="BN4784" s="97" t="s">
        <v>2979</v>
      </c>
      <c r="BO4784" s="97" t="s">
        <v>9348</v>
      </c>
      <c r="BU4784" s="97" t="s">
        <v>9347</v>
      </c>
      <c r="BV4784" s="97" t="s">
        <v>2979</v>
      </c>
      <c r="BW4784" s="97" t="s">
        <v>9348</v>
      </c>
    </row>
    <row r="4785" spans="51:75" x14ac:dyDescent="0.3">
      <c r="AY4785" s="124" t="e">
        <f>VLOOKUP(C4785,#REF!, 2,FALSE)</f>
        <v>#REF!</v>
      </c>
      <c r="BM4785" s="97" t="s">
        <v>9349</v>
      </c>
      <c r="BN4785" s="97" t="s">
        <v>3237</v>
      </c>
      <c r="BO4785" s="97" t="s">
        <v>3009</v>
      </c>
      <c r="BU4785" s="97" t="s">
        <v>9349</v>
      </c>
      <c r="BV4785" s="97" t="s">
        <v>3237</v>
      </c>
      <c r="BW4785" s="97" t="s">
        <v>3009</v>
      </c>
    </row>
    <row r="4786" spans="51:75" x14ac:dyDescent="0.3">
      <c r="AY4786" s="124" t="e">
        <f>VLOOKUP(C4786,#REF!, 2,FALSE)</f>
        <v>#REF!</v>
      </c>
      <c r="BM4786" s="97" t="s">
        <v>9350</v>
      </c>
      <c r="BN4786" s="97" t="s">
        <v>3237</v>
      </c>
      <c r="BO4786" s="97" t="s">
        <v>9351</v>
      </c>
      <c r="BU4786" s="97" t="s">
        <v>9350</v>
      </c>
      <c r="BV4786" s="97" t="s">
        <v>3237</v>
      </c>
      <c r="BW4786" s="97" t="s">
        <v>9351</v>
      </c>
    </row>
    <row r="4787" spans="51:75" x14ac:dyDescent="0.3">
      <c r="AY4787" s="124" t="e">
        <f>VLOOKUP(C4787,#REF!, 2,FALSE)</f>
        <v>#REF!</v>
      </c>
      <c r="BM4787" s="97" t="s">
        <v>9352</v>
      </c>
      <c r="BN4787" s="97" t="s">
        <v>736</v>
      </c>
      <c r="BO4787" s="97" t="s">
        <v>7215</v>
      </c>
      <c r="BU4787" s="97" t="s">
        <v>9352</v>
      </c>
      <c r="BV4787" s="97" t="s">
        <v>736</v>
      </c>
      <c r="BW4787" s="97" t="s">
        <v>7215</v>
      </c>
    </row>
    <row r="4788" spans="51:75" x14ac:dyDescent="0.3">
      <c r="AY4788" s="124" t="e">
        <f>VLOOKUP(C4788,#REF!, 2,FALSE)</f>
        <v>#REF!</v>
      </c>
      <c r="BM4788" s="97" t="s">
        <v>9353</v>
      </c>
      <c r="BN4788" s="97" t="s">
        <v>799</v>
      </c>
      <c r="BO4788" s="97" t="s">
        <v>5883</v>
      </c>
      <c r="BU4788" s="97" t="s">
        <v>9353</v>
      </c>
      <c r="BV4788" s="97" t="s">
        <v>799</v>
      </c>
      <c r="BW4788" s="97" t="s">
        <v>5883</v>
      </c>
    </row>
    <row r="4789" spans="51:75" x14ac:dyDescent="0.3">
      <c r="AY4789" s="124" t="e">
        <f>VLOOKUP(C4789,#REF!, 2,FALSE)</f>
        <v>#REF!</v>
      </c>
      <c r="BM4789" s="97" t="s">
        <v>1636</v>
      </c>
      <c r="BN4789" s="97" t="s">
        <v>797</v>
      </c>
      <c r="BO4789" s="97" t="s">
        <v>9354</v>
      </c>
      <c r="BU4789" s="97" t="s">
        <v>1636</v>
      </c>
      <c r="BV4789" s="97" t="s">
        <v>797</v>
      </c>
      <c r="BW4789" s="97" t="s">
        <v>9354</v>
      </c>
    </row>
    <row r="4790" spans="51:75" x14ac:dyDescent="0.3">
      <c r="AY4790" s="124" t="e">
        <f>VLOOKUP(C4790,#REF!, 2,FALSE)</f>
        <v>#REF!</v>
      </c>
      <c r="BM4790" s="97" t="s">
        <v>1637</v>
      </c>
      <c r="BN4790" s="97" t="s">
        <v>1070</v>
      </c>
      <c r="BO4790" s="97" t="s">
        <v>8646</v>
      </c>
      <c r="BU4790" s="97" t="s">
        <v>1637</v>
      </c>
      <c r="BV4790" s="97" t="s">
        <v>1070</v>
      </c>
      <c r="BW4790" s="97" t="s">
        <v>8646</v>
      </c>
    </row>
    <row r="4791" spans="51:75" x14ac:dyDescent="0.3">
      <c r="AY4791" s="124" t="e">
        <f>VLOOKUP(C4791,#REF!, 2,FALSE)</f>
        <v>#REF!</v>
      </c>
      <c r="BM4791" s="97" t="s">
        <v>9355</v>
      </c>
      <c r="BN4791" s="97" t="s">
        <v>799</v>
      </c>
      <c r="BO4791" s="97" t="s">
        <v>2983</v>
      </c>
      <c r="BU4791" s="97" t="s">
        <v>9355</v>
      </c>
      <c r="BV4791" s="97" t="s">
        <v>799</v>
      </c>
      <c r="BW4791" s="97" t="s">
        <v>2983</v>
      </c>
    </row>
    <row r="4792" spans="51:75" x14ac:dyDescent="0.3">
      <c r="AY4792" s="124" t="e">
        <f>VLOOKUP(C4792,#REF!, 2,FALSE)</f>
        <v>#REF!</v>
      </c>
      <c r="BM4792" s="97" t="s">
        <v>9356</v>
      </c>
      <c r="BN4792" s="97" t="s">
        <v>797</v>
      </c>
      <c r="BO4792" s="97" t="s">
        <v>9357</v>
      </c>
      <c r="BU4792" s="97" t="s">
        <v>9356</v>
      </c>
      <c r="BV4792" s="97" t="s">
        <v>797</v>
      </c>
      <c r="BW4792" s="97" t="s">
        <v>9357</v>
      </c>
    </row>
    <row r="4793" spans="51:75" x14ac:dyDescent="0.3">
      <c r="AY4793" s="124" t="e">
        <f>VLOOKUP(C4793,#REF!, 2,FALSE)</f>
        <v>#REF!</v>
      </c>
      <c r="BM4793" s="97" t="s">
        <v>9358</v>
      </c>
      <c r="BN4793" s="97" t="s">
        <v>778</v>
      </c>
      <c r="BO4793" s="97" t="s">
        <v>8576</v>
      </c>
      <c r="BU4793" s="97" t="s">
        <v>9358</v>
      </c>
      <c r="BV4793" s="97" t="s">
        <v>778</v>
      </c>
      <c r="BW4793" s="97" t="s">
        <v>8576</v>
      </c>
    </row>
    <row r="4794" spans="51:75" x14ac:dyDescent="0.3">
      <c r="AY4794" s="124" t="e">
        <f>VLOOKUP(C4794,#REF!, 2,FALSE)</f>
        <v>#REF!</v>
      </c>
      <c r="BM4794" s="97" t="s">
        <v>9359</v>
      </c>
      <c r="BN4794" s="97" t="s">
        <v>617</v>
      </c>
      <c r="BO4794" s="97" t="s">
        <v>2720</v>
      </c>
      <c r="BU4794" s="97" t="s">
        <v>9359</v>
      </c>
      <c r="BV4794" s="97" t="s">
        <v>617</v>
      </c>
      <c r="BW4794" s="97" t="s">
        <v>2720</v>
      </c>
    </row>
    <row r="4795" spans="51:75" x14ac:dyDescent="0.3">
      <c r="AY4795" s="124" t="e">
        <f>VLOOKUP(C4795,#REF!, 2,FALSE)</f>
        <v>#REF!</v>
      </c>
      <c r="BM4795" s="97" t="s">
        <v>9360</v>
      </c>
      <c r="BN4795" s="97" t="s">
        <v>617</v>
      </c>
      <c r="BO4795" s="97" t="s">
        <v>786</v>
      </c>
      <c r="BU4795" s="97" t="s">
        <v>9360</v>
      </c>
      <c r="BV4795" s="97" t="s">
        <v>617</v>
      </c>
      <c r="BW4795" s="97" t="s">
        <v>786</v>
      </c>
    </row>
    <row r="4796" spans="51:75" x14ac:dyDescent="0.3">
      <c r="AY4796" s="124" t="e">
        <f>VLOOKUP(C4796,#REF!, 2,FALSE)</f>
        <v>#REF!</v>
      </c>
      <c r="BM4796" s="97" t="s">
        <v>9361</v>
      </c>
      <c r="BN4796" s="97" t="s">
        <v>616</v>
      </c>
      <c r="BO4796" s="97" t="s">
        <v>9362</v>
      </c>
      <c r="BU4796" s="97" t="s">
        <v>9361</v>
      </c>
      <c r="BV4796" s="97" t="s">
        <v>616</v>
      </c>
      <c r="BW4796" s="97" t="s">
        <v>9362</v>
      </c>
    </row>
    <row r="4797" spans="51:75" x14ac:dyDescent="0.3">
      <c r="AY4797" s="124" t="e">
        <f>VLOOKUP(C4797,#REF!, 2,FALSE)</f>
        <v>#REF!</v>
      </c>
      <c r="BM4797" s="97" t="s">
        <v>9363</v>
      </c>
      <c r="BN4797" s="97" t="s">
        <v>662</v>
      </c>
      <c r="BO4797" s="97" t="s">
        <v>5120</v>
      </c>
      <c r="BU4797" s="97" t="s">
        <v>9363</v>
      </c>
      <c r="BV4797" s="97" t="s">
        <v>662</v>
      </c>
      <c r="BW4797" s="97" t="s">
        <v>5120</v>
      </c>
    </row>
    <row r="4798" spans="51:75" x14ac:dyDescent="0.3">
      <c r="AY4798" s="124" t="e">
        <f>VLOOKUP(C4798,#REF!, 2,FALSE)</f>
        <v>#REF!</v>
      </c>
      <c r="BM4798" s="97" t="s">
        <v>9365</v>
      </c>
      <c r="BN4798" s="97" t="s">
        <v>662</v>
      </c>
      <c r="BO4798" s="97" t="s">
        <v>9197</v>
      </c>
      <c r="BU4798" s="97" t="s">
        <v>9365</v>
      </c>
      <c r="BV4798" s="97" t="s">
        <v>662</v>
      </c>
      <c r="BW4798" s="97" t="s">
        <v>9197</v>
      </c>
    </row>
    <row r="4799" spans="51:75" x14ac:dyDescent="0.3">
      <c r="AY4799" s="124" t="e">
        <f>VLOOKUP(C4799,#REF!, 2,FALSE)</f>
        <v>#REF!</v>
      </c>
      <c r="BM4799" s="97" t="s">
        <v>9366</v>
      </c>
      <c r="BN4799" s="97" t="s">
        <v>696</v>
      </c>
      <c r="BO4799" s="97" t="s">
        <v>9367</v>
      </c>
      <c r="BU4799" s="97" t="s">
        <v>9366</v>
      </c>
      <c r="BV4799" s="97" t="s">
        <v>696</v>
      </c>
      <c r="BW4799" s="97" t="s">
        <v>9367</v>
      </c>
    </row>
    <row r="4800" spans="51:75" x14ac:dyDescent="0.3">
      <c r="AY4800" s="124" t="e">
        <f>VLOOKUP(C4800,#REF!, 2,FALSE)</f>
        <v>#REF!</v>
      </c>
      <c r="BM4800" s="97" t="s">
        <v>1638</v>
      </c>
      <c r="BN4800" s="97" t="s">
        <v>862</v>
      </c>
      <c r="BO4800" s="97" t="s">
        <v>9368</v>
      </c>
      <c r="BU4800" s="97" t="s">
        <v>1638</v>
      </c>
      <c r="BV4800" s="97" t="s">
        <v>862</v>
      </c>
      <c r="BW4800" s="97" t="s">
        <v>9368</v>
      </c>
    </row>
    <row r="4801" spans="51:75" x14ac:dyDescent="0.3">
      <c r="AY4801" s="124" t="e">
        <f>VLOOKUP(C4801,#REF!, 2,FALSE)</f>
        <v>#REF!</v>
      </c>
      <c r="BM4801" s="97" t="s">
        <v>9369</v>
      </c>
      <c r="BN4801" s="97" t="s">
        <v>862</v>
      </c>
      <c r="BO4801" s="97" t="s">
        <v>3129</v>
      </c>
      <c r="BU4801" s="97" t="s">
        <v>9369</v>
      </c>
      <c r="BV4801" s="97" t="s">
        <v>862</v>
      </c>
      <c r="BW4801" s="97" t="s">
        <v>3129</v>
      </c>
    </row>
    <row r="4802" spans="51:75" x14ac:dyDescent="0.3">
      <c r="AY4802" s="124" t="e">
        <f>VLOOKUP(C4802,#REF!, 2,FALSE)</f>
        <v>#REF!</v>
      </c>
      <c r="BM4802" s="97" t="s">
        <v>1639</v>
      </c>
      <c r="BN4802" s="97" t="s">
        <v>862</v>
      </c>
      <c r="BO4802" s="97" t="s">
        <v>4071</v>
      </c>
      <c r="BU4802" s="97" t="s">
        <v>1639</v>
      </c>
      <c r="BV4802" s="97" t="s">
        <v>862</v>
      </c>
      <c r="BW4802" s="97" t="s">
        <v>4071</v>
      </c>
    </row>
    <row r="4803" spans="51:75" x14ac:dyDescent="0.3">
      <c r="AY4803" s="124" t="e">
        <f>VLOOKUP(C4803,#REF!, 2,FALSE)</f>
        <v>#REF!</v>
      </c>
      <c r="BM4803" s="97" t="s">
        <v>1640</v>
      </c>
      <c r="BN4803" s="97" t="s">
        <v>780</v>
      </c>
      <c r="BO4803" s="97" t="s">
        <v>2164</v>
      </c>
      <c r="BU4803" s="97" t="s">
        <v>1640</v>
      </c>
      <c r="BV4803" s="97" t="s">
        <v>780</v>
      </c>
      <c r="BW4803" s="97" t="s">
        <v>2164</v>
      </c>
    </row>
    <row r="4804" spans="51:75" x14ac:dyDescent="0.3">
      <c r="AY4804" s="124" t="e">
        <f>VLOOKUP(C4804,#REF!, 2,FALSE)</f>
        <v>#REF!</v>
      </c>
      <c r="BM4804" s="97" t="s">
        <v>9371</v>
      </c>
      <c r="BN4804" s="97" t="s">
        <v>613</v>
      </c>
      <c r="BO4804" s="97" t="s">
        <v>9372</v>
      </c>
      <c r="BU4804" s="97" t="s">
        <v>9371</v>
      </c>
      <c r="BV4804" s="97" t="s">
        <v>613</v>
      </c>
      <c r="BW4804" s="97" t="s">
        <v>9372</v>
      </c>
    </row>
    <row r="4805" spans="51:75" x14ac:dyDescent="0.3">
      <c r="AY4805" s="124" t="e">
        <f>VLOOKUP(C4805,#REF!, 2,FALSE)</f>
        <v>#REF!</v>
      </c>
      <c r="BM4805" s="97" t="s">
        <v>9373</v>
      </c>
      <c r="BN4805" s="97" t="s">
        <v>1342</v>
      </c>
      <c r="BO4805" s="97" t="s">
        <v>8475</v>
      </c>
      <c r="BU4805" s="97" t="s">
        <v>9373</v>
      </c>
      <c r="BV4805" s="97" t="s">
        <v>1342</v>
      </c>
      <c r="BW4805" s="97" t="s">
        <v>8475</v>
      </c>
    </row>
    <row r="4806" spans="51:75" x14ac:dyDescent="0.3">
      <c r="AY4806" s="124" t="e">
        <f>VLOOKUP(C4806,#REF!, 2,FALSE)</f>
        <v>#REF!</v>
      </c>
      <c r="BM4806" s="97" t="s">
        <v>580</v>
      </c>
      <c r="BN4806" s="97" t="s">
        <v>666</v>
      </c>
      <c r="BO4806" s="97" t="s">
        <v>9374</v>
      </c>
      <c r="BU4806" s="97" t="s">
        <v>580</v>
      </c>
      <c r="BV4806" s="97" t="s">
        <v>666</v>
      </c>
      <c r="BW4806" s="97" t="s">
        <v>9374</v>
      </c>
    </row>
    <row r="4807" spans="51:75" x14ac:dyDescent="0.3">
      <c r="AY4807" s="124" t="e">
        <f>VLOOKUP(C4807,#REF!, 2,FALSE)</f>
        <v>#REF!</v>
      </c>
      <c r="BM4807" s="97" t="s">
        <v>9375</v>
      </c>
      <c r="BN4807" s="97" t="s">
        <v>810</v>
      </c>
      <c r="BO4807" s="97" t="s">
        <v>1598</v>
      </c>
      <c r="BU4807" s="97" t="s">
        <v>9375</v>
      </c>
      <c r="BV4807" s="97" t="s">
        <v>810</v>
      </c>
      <c r="BW4807" s="97" t="s">
        <v>1598</v>
      </c>
    </row>
    <row r="4808" spans="51:75" x14ac:dyDescent="0.3">
      <c r="AY4808" s="124" t="e">
        <f>VLOOKUP(C4808,#REF!, 2,FALSE)</f>
        <v>#REF!</v>
      </c>
      <c r="BM4808" s="97" t="s">
        <v>9376</v>
      </c>
      <c r="BN4808" s="97" t="s">
        <v>619</v>
      </c>
      <c r="BO4808" s="97" t="s">
        <v>9377</v>
      </c>
      <c r="BU4808" s="97" t="s">
        <v>9376</v>
      </c>
      <c r="BV4808" s="97" t="s">
        <v>619</v>
      </c>
      <c r="BW4808" s="97" t="s">
        <v>9377</v>
      </c>
    </row>
    <row r="4809" spans="51:75" x14ac:dyDescent="0.3">
      <c r="AY4809" s="124" t="e">
        <f>VLOOKUP(C4809,#REF!, 2,FALSE)</f>
        <v>#REF!</v>
      </c>
      <c r="BM4809" s="97" t="s">
        <v>9378</v>
      </c>
      <c r="BN4809" s="97" t="s">
        <v>621</v>
      </c>
      <c r="BO4809" s="97" t="s">
        <v>3848</v>
      </c>
      <c r="BU4809" s="97" t="s">
        <v>9378</v>
      </c>
      <c r="BV4809" s="97" t="s">
        <v>621</v>
      </c>
      <c r="BW4809" s="97" t="s">
        <v>3848</v>
      </c>
    </row>
    <row r="4810" spans="51:75" x14ac:dyDescent="0.3">
      <c r="AY4810" s="124" t="e">
        <f>VLOOKUP(C4810,#REF!, 2,FALSE)</f>
        <v>#REF!</v>
      </c>
      <c r="BM4810" s="97" t="s">
        <v>9379</v>
      </c>
      <c r="BN4810" s="97" t="s">
        <v>3191</v>
      </c>
      <c r="BO4810" s="97" t="s">
        <v>5708</v>
      </c>
      <c r="BU4810" s="97" t="s">
        <v>9379</v>
      </c>
      <c r="BV4810" s="97" t="s">
        <v>3191</v>
      </c>
      <c r="BW4810" s="97" t="s">
        <v>5708</v>
      </c>
    </row>
    <row r="4811" spans="51:75" x14ac:dyDescent="0.3">
      <c r="AY4811" s="124" t="e">
        <f>VLOOKUP(C4811,#REF!, 2,FALSE)</f>
        <v>#REF!</v>
      </c>
      <c r="BM4811" s="97" t="s">
        <v>9380</v>
      </c>
      <c r="BN4811" s="97" t="s">
        <v>841</v>
      </c>
      <c r="BO4811" s="97" t="s">
        <v>6815</v>
      </c>
      <c r="BU4811" s="97" t="s">
        <v>9380</v>
      </c>
      <c r="BV4811" s="97" t="s">
        <v>841</v>
      </c>
      <c r="BW4811" s="97" t="s">
        <v>6815</v>
      </c>
    </row>
    <row r="4812" spans="51:75" x14ac:dyDescent="0.3">
      <c r="AY4812" s="124" t="e">
        <f>VLOOKUP(C4812,#REF!, 2,FALSE)</f>
        <v>#REF!</v>
      </c>
      <c r="BM4812" s="97" t="s">
        <v>9381</v>
      </c>
      <c r="BN4812" s="97" t="s">
        <v>3003</v>
      </c>
      <c r="BO4812" s="97" t="s">
        <v>8644</v>
      </c>
      <c r="BU4812" s="97" t="s">
        <v>9381</v>
      </c>
      <c r="BV4812" s="97" t="s">
        <v>3003</v>
      </c>
      <c r="BW4812" s="97" t="s">
        <v>8644</v>
      </c>
    </row>
    <row r="4813" spans="51:75" x14ac:dyDescent="0.3">
      <c r="AY4813" s="124" t="e">
        <f>VLOOKUP(C4813,#REF!, 2,FALSE)</f>
        <v>#REF!</v>
      </c>
      <c r="BM4813" s="97" t="s">
        <v>1641</v>
      </c>
      <c r="BN4813" s="97" t="s">
        <v>3191</v>
      </c>
      <c r="BO4813" s="97" t="s">
        <v>9382</v>
      </c>
      <c r="BU4813" s="97" t="s">
        <v>1641</v>
      </c>
      <c r="BV4813" s="97" t="s">
        <v>3191</v>
      </c>
      <c r="BW4813" s="97" t="s">
        <v>9382</v>
      </c>
    </row>
    <row r="4814" spans="51:75" x14ac:dyDescent="0.3">
      <c r="AY4814" s="124" t="e">
        <f>VLOOKUP(C4814,#REF!, 2,FALSE)</f>
        <v>#REF!</v>
      </c>
      <c r="BM4814" s="97" t="s">
        <v>1642</v>
      </c>
      <c r="BN4814" s="97" t="s">
        <v>787</v>
      </c>
      <c r="BO4814" s="97" t="s">
        <v>3568</v>
      </c>
      <c r="BU4814" s="97" t="s">
        <v>1642</v>
      </c>
      <c r="BV4814" s="97" t="s">
        <v>787</v>
      </c>
      <c r="BW4814" s="97" t="s">
        <v>3568</v>
      </c>
    </row>
    <row r="4815" spans="51:75" x14ac:dyDescent="0.3">
      <c r="AY4815" s="124" t="e">
        <f>VLOOKUP(C4815,#REF!, 2,FALSE)</f>
        <v>#REF!</v>
      </c>
      <c r="BM4815" s="97" t="s">
        <v>1643</v>
      </c>
      <c r="BN4815" s="97" t="s">
        <v>787</v>
      </c>
      <c r="BO4815" s="97" t="s">
        <v>9384</v>
      </c>
      <c r="BU4815" s="97" t="s">
        <v>1643</v>
      </c>
      <c r="BV4815" s="97" t="s">
        <v>787</v>
      </c>
      <c r="BW4815" s="97" t="s">
        <v>9384</v>
      </c>
    </row>
    <row r="4816" spans="51:75" x14ac:dyDescent="0.3">
      <c r="AY4816" s="124" t="e">
        <f>VLOOKUP(C4816,#REF!, 2,FALSE)</f>
        <v>#REF!</v>
      </c>
      <c r="BM4816" s="97" t="s">
        <v>9385</v>
      </c>
      <c r="BN4816" s="97" t="s">
        <v>803</v>
      </c>
      <c r="BO4816" s="97" t="s">
        <v>9386</v>
      </c>
      <c r="BU4816" s="97" t="s">
        <v>9385</v>
      </c>
      <c r="BV4816" s="97" t="s">
        <v>803</v>
      </c>
      <c r="BW4816" s="97" t="s">
        <v>9386</v>
      </c>
    </row>
    <row r="4817" spans="51:75" x14ac:dyDescent="0.3">
      <c r="AY4817" s="124" t="e">
        <f>VLOOKUP(C4817,#REF!, 2,FALSE)</f>
        <v>#REF!</v>
      </c>
      <c r="BM4817" s="97" t="s">
        <v>1644</v>
      </c>
      <c r="BN4817" s="97" t="s">
        <v>3191</v>
      </c>
      <c r="BO4817" s="97" t="s">
        <v>9387</v>
      </c>
      <c r="BU4817" s="97" t="s">
        <v>1644</v>
      </c>
      <c r="BV4817" s="97" t="s">
        <v>3191</v>
      </c>
      <c r="BW4817" s="97" t="s">
        <v>9387</v>
      </c>
    </row>
    <row r="4818" spans="51:75" x14ac:dyDescent="0.3">
      <c r="AY4818" s="124" t="e">
        <f>VLOOKUP(C4818,#REF!, 2,FALSE)</f>
        <v>#REF!</v>
      </c>
      <c r="BM4818" s="97" t="s">
        <v>9388</v>
      </c>
      <c r="BN4818" s="97" t="s">
        <v>771</v>
      </c>
      <c r="BO4818" s="97" t="s">
        <v>5675</v>
      </c>
      <c r="BU4818" s="97" t="s">
        <v>9388</v>
      </c>
      <c r="BV4818" s="97" t="s">
        <v>771</v>
      </c>
      <c r="BW4818" s="97" t="s">
        <v>5675</v>
      </c>
    </row>
    <row r="4819" spans="51:75" x14ac:dyDescent="0.3">
      <c r="AY4819" s="124" t="e">
        <f>VLOOKUP(C4819,#REF!, 2,FALSE)</f>
        <v>#REF!</v>
      </c>
      <c r="BM4819" s="97" t="s">
        <v>1645</v>
      </c>
      <c r="BN4819" s="97" t="s">
        <v>3191</v>
      </c>
      <c r="BO4819" s="97" t="s">
        <v>9389</v>
      </c>
      <c r="BU4819" s="97" t="s">
        <v>1645</v>
      </c>
      <c r="BV4819" s="97" t="s">
        <v>3191</v>
      </c>
      <c r="BW4819" s="97" t="s">
        <v>9389</v>
      </c>
    </row>
    <row r="4820" spans="51:75" x14ac:dyDescent="0.3">
      <c r="AY4820" s="124" t="e">
        <f>VLOOKUP(C4820,#REF!, 2,FALSE)</f>
        <v>#REF!</v>
      </c>
      <c r="BM4820" s="97" t="s">
        <v>581</v>
      </c>
      <c r="BN4820" s="97" t="s">
        <v>928</v>
      </c>
      <c r="BO4820" s="97" t="s">
        <v>2698</v>
      </c>
      <c r="BU4820" s="97" t="s">
        <v>581</v>
      </c>
      <c r="BV4820" s="97" t="s">
        <v>928</v>
      </c>
      <c r="BW4820" s="97" t="s">
        <v>2698</v>
      </c>
    </row>
    <row r="4821" spans="51:75" x14ac:dyDescent="0.3">
      <c r="AY4821" s="124" t="e">
        <f>VLOOKUP(C4821,#REF!, 2,FALSE)</f>
        <v>#REF!</v>
      </c>
      <c r="BM4821" s="97" t="s">
        <v>9390</v>
      </c>
      <c r="BN4821" s="97" t="s">
        <v>775</v>
      </c>
      <c r="BO4821" s="97" t="s">
        <v>1729</v>
      </c>
      <c r="BU4821" s="97" t="s">
        <v>9390</v>
      </c>
      <c r="BV4821" s="97" t="s">
        <v>775</v>
      </c>
      <c r="BW4821" s="97" t="s">
        <v>1729</v>
      </c>
    </row>
    <row r="4822" spans="51:75" x14ac:dyDescent="0.3">
      <c r="AY4822" s="124" t="e">
        <f>VLOOKUP(C4822,#REF!, 2,FALSE)</f>
        <v>#REF!</v>
      </c>
      <c r="BM4822" s="97" t="s">
        <v>9391</v>
      </c>
      <c r="BN4822" s="97" t="s">
        <v>2979</v>
      </c>
      <c r="BO4822" s="97" t="s">
        <v>8513</v>
      </c>
      <c r="BU4822" s="97" t="s">
        <v>9391</v>
      </c>
      <c r="BV4822" s="97" t="s">
        <v>2979</v>
      </c>
      <c r="BW4822" s="97" t="s">
        <v>8513</v>
      </c>
    </row>
    <row r="4823" spans="51:75" x14ac:dyDescent="0.3">
      <c r="AY4823" s="124" t="e">
        <f>VLOOKUP(C4823,#REF!, 2,FALSE)</f>
        <v>#REF!</v>
      </c>
      <c r="BM4823" s="97" t="s">
        <v>9392</v>
      </c>
      <c r="BN4823" s="97" t="s">
        <v>637</v>
      </c>
      <c r="BO4823" s="97" t="s">
        <v>9393</v>
      </c>
      <c r="BU4823" s="97" t="s">
        <v>9392</v>
      </c>
      <c r="BV4823" s="97" t="s">
        <v>637</v>
      </c>
      <c r="BW4823" s="97" t="s">
        <v>9393</v>
      </c>
    </row>
    <row r="4824" spans="51:75" x14ac:dyDescent="0.3">
      <c r="AY4824" s="124" t="e">
        <f>VLOOKUP(C4824,#REF!, 2,FALSE)</f>
        <v>#REF!</v>
      </c>
      <c r="BM4824" s="97" t="s">
        <v>9394</v>
      </c>
      <c r="BN4824" s="97" t="s">
        <v>736</v>
      </c>
      <c r="BO4824" s="97" t="s">
        <v>7948</v>
      </c>
      <c r="BU4824" s="97" t="s">
        <v>9394</v>
      </c>
      <c r="BV4824" s="97" t="s">
        <v>736</v>
      </c>
      <c r="BW4824" s="97" t="s">
        <v>7948</v>
      </c>
    </row>
    <row r="4825" spans="51:75" x14ac:dyDescent="0.3">
      <c r="AY4825" s="124" t="e">
        <f>VLOOKUP(C4825,#REF!, 2,FALSE)</f>
        <v>#REF!</v>
      </c>
      <c r="BM4825" s="97" t="s">
        <v>9395</v>
      </c>
      <c r="BN4825" s="97" t="s">
        <v>1267</v>
      </c>
      <c r="BO4825" s="97" t="s">
        <v>8848</v>
      </c>
      <c r="BU4825" s="97" t="s">
        <v>9395</v>
      </c>
      <c r="BV4825" s="97" t="s">
        <v>1267</v>
      </c>
      <c r="BW4825" s="97" t="s">
        <v>8848</v>
      </c>
    </row>
    <row r="4826" spans="51:75" x14ac:dyDescent="0.3">
      <c r="AY4826" s="124" t="e">
        <f>VLOOKUP(C4826,#REF!, 2,FALSE)</f>
        <v>#REF!</v>
      </c>
      <c r="BM4826" s="97" t="s">
        <v>9396</v>
      </c>
      <c r="BN4826" s="97" t="s">
        <v>852</v>
      </c>
      <c r="BO4826" s="97" t="s">
        <v>9397</v>
      </c>
      <c r="BU4826" s="97" t="s">
        <v>9396</v>
      </c>
      <c r="BV4826" s="97" t="s">
        <v>852</v>
      </c>
      <c r="BW4826" s="97" t="s">
        <v>9397</v>
      </c>
    </row>
    <row r="4827" spans="51:75" x14ac:dyDescent="0.3">
      <c r="AY4827" s="124" t="e">
        <f>VLOOKUP(C4827,#REF!, 2,FALSE)</f>
        <v>#REF!</v>
      </c>
      <c r="BM4827" s="97" t="s">
        <v>9398</v>
      </c>
      <c r="BN4827" s="97" t="s">
        <v>926</v>
      </c>
      <c r="BO4827" s="97" t="s">
        <v>944</v>
      </c>
      <c r="BU4827" s="97" t="s">
        <v>9398</v>
      </c>
      <c r="BV4827" s="97" t="s">
        <v>926</v>
      </c>
      <c r="BW4827" s="97" t="s">
        <v>944</v>
      </c>
    </row>
    <row r="4828" spans="51:75" x14ac:dyDescent="0.3">
      <c r="AY4828" s="124" t="e">
        <f>VLOOKUP(C4828,#REF!, 2,FALSE)</f>
        <v>#REF!</v>
      </c>
      <c r="BM4828" s="97" t="s">
        <v>1646</v>
      </c>
      <c r="BN4828" s="97" t="s">
        <v>1013</v>
      </c>
      <c r="BO4828" s="97" t="s">
        <v>9400</v>
      </c>
      <c r="BU4828" s="97" t="s">
        <v>1646</v>
      </c>
      <c r="BV4828" s="97" t="s">
        <v>1013</v>
      </c>
      <c r="BW4828" s="97" t="s">
        <v>9400</v>
      </c>
    </row>
    <row r="4829" spans="51:75" x14ac:dyDescent="0.3">
      <c r="AY4829" s="124" t="e">
        <f>VLOOKUP(C4829,#REF!, 2,FALSE)</f>
        <v>#REF!</v>
      </c>
      <c r="BM4829" s="97" t="s">
        <v>9401</v>
      </c>
      <c r="BN4829" s="97" t="s">
        <v>926</v>
      </c>
      <c r="BO4829" s="97" t="s">
        <v>1966</v>
      </c>
      <c r="BU4829" s="97" t="s">
        <v>9401</v>
      </c>
      <c r="BV4829" s="97" t="s">
        <v>926</v>
      </c>
      <c r="BW4829" s="97" t="s">
        <v>1966</v>
      </c>
    </row>
    <row r="4830" spans="51:75" x14ac:dyDescent="0.3">
      <c r="AY4830" s="124" t="e">
        <f>VLOOKUP(C4830,#REF!, 2,FALSE)</f>
        <v>#REF!</v>
      </c>
      <c r="BM4830" s="97" t="s">
        <v>9402</v>
      </c>
      <c r="BN4830" s="97" t="s">
        <v>783</v>
      </c>
      <c r="BO4830" s="97" t="s">
        <v>9403</v>
      </c>
      <c r="BU4830" s="97" t="s">
        <v>9402</v>
      </c>
      <c r="BV4830" s="97" t="s">
        <v>783</v>
      </c>
      <c r="BW4830" s="97" t="s">
        <v>9403</v>
      </c>
    </row>
    <row r="4831" spans="51:75" x14ac:dyDescent="0.3">
      <c r="AY4831" s="124" t="e">
        <f>VLOOKUP(C4831,#REF!, 2,FALSE)</f>
        <v>#REF!</v>
      </c>
      <c r="BM4831" s="97" t="s">
        <v>9405</v>
      </c>
      <c r="BN4831" s="97" t="s">
        <v>2979</v>
      </c>
      <c r="BO4831" s="97" t="s">
        <v>9406</v>
      </c>
      <c r="BU4831" s="97" t="s">
        <v>9405</v>
      </c>
      <c r="BV4831" s="97" t="s">
        <v>2979</v>
      </c>
      <c r="BW4831" s="97" t="s">
        <v>9406</v>
      </c>
    </row>
    <row r="4832" spans="51:75" x14ac:dyDescent="0.3">
      <c r="AY4832" s="124" t="e">
        <f>VLOOKUP(C4832,#REF!, 2,FALSE)</f>
        <v>#REF!</v>
      </c>
      <c r="BM4832" s="97" t="s">
        <v>9407</v>
      </c>
      <c r="BN4832" s="97" t="s">
        <v>3191</v>
      </c>
      <c r="BO4832" s="97" t="s">
        <v>9408</v>
      </c>
      <c r="BU4832" s="97" t="s">
        <v>9407</v>
      </c>
      <c r="BV4832" s="97" t="s">
        <v>3191</v>
      </c>
      <c r="BW4832" s="97" t="s">
        <v>9408</v>
      </c>
    </row>
    <row r="4833" spans="51:75" x14ac:dyDescent="0.3">
      <c r="AY4833" s="124" t="e">
        <f>VLOOKUP(C4833,#REF!, 2,FALSE)</f>
        <v>#REF!</v>
      </c>
      <c r="BM4833" s="97" t="s">
        <v>9409</v>
      </c>
      <c r="BN4833" s="97" t="s">
        <v>946</v>
      </c>
      <c r="BO4833" s="97" t="s">
        <v>784</v>
      </c>
      <c r="BU4833" s="97" t="s">
        <v>9409</v>
      </c>
      <c r="BV4833" s="97" t="s">
        <v>946</v>
      </c>
      <c r="BW4833" s="97" t="s">
        <v>784</v>
      </c>
    </row>
    <row r="4834" spans="51:75" x14ac:dyDescent="0.3">
      <c r="AY4834" s="124" t="e">
        <f>VLOOKUP(C4834,#REF!, 2,FALSE)</f>
        <v>#REF!</v>
      </c>
      <c r="BM4834" s="97" t="s">
        <v>9410</v>
      </c>
      <c r="BN4834" s="97" t="s">
        <v>841</v>
      </c>
      <c r="BO4834" s="97" t="s">
        <v>2173</v>
      </c>
      <c r="BU4834" s="97" t="s">
        <v>9410</v>
      </c>
      <c r="BV4834" s="97" t="s">
        <v>841</v>
      </c>
      <c r="BW4834" s="97" t="s">
        <v>2173</v>
      </c>
    </row>
    <row r="4835" spans="51:75" x14ac:dyDescent="0.3">
      <c r="AY4835" s="124" t="e">
        <f>VLOOKUP(C4835,#REF!, 2,FALSE)</f>
        <v>#REF!</v>
      </c>
      <c r="BM4835" s="97" t="s">
        <v>9411</v>
      </c>
      <c r="BN4835" s="97" t="s">
        <v>612</v>
      </c>
      <c r="BO4835" s="97" t="s">
        <v>4925</v>
      </c>
      <c r="BU4835" s="97" t="s">
        <v>9411</v>
      </c>
      <c r="BV4835" s="97" t="s">
        <v>612</v>
      </c>
      <c r="BW4835" s="97" t="s">
        <v>4925</v>
      </c>
    </row>
    <row r="4836" spans="51:75" x14ac:dyDescent="0.3">
      <c r="AY4836" s="124" t="e">
        <f>VLOOKUP(C4836,#REF!, 2,FALSE)</f>
        <v>#REF!</v>
      </c>
      <c r="BM4836" s="97" t="s">
        <v>9412</v>
      </c>
      <c r="BN4836" s="97" t="s">
        <v>775</v>
      </c>
      <c r="BO4836" s="97" t="s">
        <v>2299</v>
      </c>
      <c r="BU4836" s="97" t="s">
        <v>9412</v>
      </c>
      <c r="BV4836" s="97" t="s">
        <v>775</v>
      </c>
      <c r="BW4836" s="97" t="s">
        <v>2299</v>
      </c>
    </row>
    <row r="4837" spans="51:75" x14ac:dyDescent="0.3">
      <c r="AY4837" s="124" t="e">
        <f>VLOOKUP(C4837,#REF!, 2,FALSE)</f>
        <v>#REF!</v>
      </c>
      <c r="BM4837" s="97" t="s">
        <v>1647</v>
      </c>
      <c r="BN4837" s="97" t="s">
        <v>1279</v>
      </c>
      <c r="BO4837" s="97" t="s">
        <v>2091</v>
      </c>
      <c r="BU4837" s="97" t="s">
        <v>1647</v>
      </c>
      <c r="BV4837" s="97" t="s">
        <v>1279</v>
      </c>
      <c r="BW4837" s="97" t="s">
        <v>2091</v>
      </c>
    </row>
    <row r="4838" spans="51:75" x14ac:dyDescent="0.3">
      <c r="AY4838" s="124" t="e">
        <f>VLOOKUP(C4838,#REF!, 2,FALSE)</f>
        <v>#REF!</v>
      </c>
      <c r="BM4838" s="97" t="s">
        <v>9414</v>
      </c>
      <c r="BN4838" s="97" t="s">
        <v>666</v>
      </c>
      <c r="BO4838" s="97" t="s">
        <v>9415</v>
      </c>
      <c r="BU4838" s="97" t="s">
        <v>9414</v>
      </c>
      <c r="BV4838" s="97" t="s">
        <v>666</v>
      </c>
      <c r="BW4838" s="97" t="s">
        <v>9415</v>
      </c>
    </row>
    <row r="4839" spans="51:75" x14ac:dyDescent="0.3">
      <c r="AY4839" s="124" t="e">
        <f>VLOOKUP(C4839,#REF!, 2,FALSE)</f>
        <v>#REF!</v>
      </c>
      <c r="BM4839" s="97" t="s">
        <v>1648</v>
      </c>
      <c r="BN4839" s="97" t="s">
        <v>940</v>
      </c>
      <c r="BO4839" s="97" t="s">
        <v>9416</v>
      </c>
      <c r="BU4839" s="97" t="s">
        <v>1648</v>
      </c>
      <c r="BV4839" s="97" t="s">
        <v>940</v>
      </c>
      <c r="BW4839" s="97" t="s">
        <v>9416</v>
      </c>
    </row>
    <row r="4840" spans="51:75" x14ac:dyDescent="0.3">
      <c r="AY4840" s="124" t="e">
        <f>VLOOKUP(C4840,#REF!, 2,FALSE)</f>
        <v>#REF!</v>
      </c>
      <c r="BM4840" s="97" t="s">
        <v>1649</v>
      </c>
      <c r="BN4840" s="97" t="s">
        <v>862</v>
      </c>
      <c r="BO4840" s="97" t="s">
        <v>1779</v>
      </c>
      <c r="BU4840" s="97" t="s">
        <v>1649</v>
      </c>
      <c r="BV4840" s="97" t="s">
        <v>862</v>
      </c>
      <c r="BW4840" s="97" t="s">
        <v>1779</v>
      </c>
    </row>
    <row r="4841" spans="51:75" x14ac:dyDescent="0.3">
      <c r="AY4841" s="124" t="e">
        <f>VLOOKUP(C4841,#REF!, 2,FALSE)</f>
        <v>#REF!</v>
      </c>
      <c r="BM4841" s="97" t="s">
        <v>9417</v>
      </c>
      <c r="BN4841" s="97" t="s">
        <v>636</v>
      </c>
      <c r="BO4841" s="97" t="s">
        <v>9418</v>
      </c>
      <c r="BU4841" s="97" t="s">
        <v>9417</v>
      </c>
      <c r="BV4841" s="97" t="s">
        <v>636</v>
      </c>
      <c r="BW4841" s="97" t="s">
        <v>9418</v>
      </c>
    </row>
    <row r="4842" spans="51:75" x14ac:dyDescent="0.3">
      <c r="AY4842" s="124" t="e">
        <f>VLOOKUP(C4842,#REF!, 2,FALSE)</f>
        <v>#REF!</v>
      </c>
      <c r="BM4842" s="97" t="s">
        <v>9420</v>
      </c>
      <c r="BN4842" s="97" t="s">
        <v>1342</v>
      </c>
      <c r="BO4842" s="97" t="s">
        <v>3804</v>
      </c>
      <c r="BU4842" s="97" t="s">
        <v>9420</v>
      </c>
      <c r="BV4842" s="97" t="s">
        <v>1342</v>
      </c>
      <c r="BW4842" s="97" t="s">
        <v>3804</v>
      </c>
    </row>
    <row r="4843" spans="51:75" x14ac:dyDescent="0.3">
      <c r="AY4843" s="124" t="e">
        <f>VLOOKUP(C4843,#REF!, 2,FALSE)</f>
        <v>#REF!</v>
      </c>
      <c r="BM4843" s="97" t="s">
        <v>9422</v>
      </c>
      <c r="BN4843" s="97" t="s">
        <v>3191</v>
      </c>
      <c r="BO4843" s="97" t="s">
        <v>6782</v>
      </c>
      <c r="BU4843" s="97" t="s">
        <v>9422</v>
      </c>
      <c r="BV4843" s="97" t="s">
        <v>3191</v>
      </c>
      <c r="BW4843" s="97" t="s">
        <v>6782</v>
      </c>
    </row>
    <row r="4844" spans="51:75" x14ac:dyDescent="0.3">
      <c r="AY4844" s="124" t="e">
        <f>VLOOKUP(C4844,#REF!, 2,FALSE)</f>
        <v>#REF!</v>
      </c>
      <c r="BM4844" s="97" t="s">
        <v>1650</v>
      </c>
      <c r="BN4844" s="97" t="s">
        <v>994</v>
      </c>
      <c r="BO4844" s="97" t="s">
        <v>9423</v>
      </c>
      <c r="BU4844" s="97" t="s">
        <v>1650</v>
      </c>
      <c r="BV4844" s="97" t="s">
        <v>994</v>
      </c>
      <c r="BW4844" s="97" t="s">
        <v>9423</v>
      </c>
    </row>
    <row r="4845" spans="51:75" x14ac:dyDescent="0.3">
      <c r="AY4845" s="124" t="e">
        <f>VLOOKUP(C4845,#REF!, 2,FALSE)</f>
        <v>#REF!</v>
      </c>
      <c r="BM4845" s="97" t="s">
        <v>582</v>
      </c>
      <c r="BN4845" s="97" t="s">
        <v>661</v>
      </c>
      <c r="BO4845" s="97" t="s">
        <v>8042</v>
      </c>
      <c r="BU4845" s="97" t="s">
        <v>582</v>
      </c>
      <c r="BV4845" s="97" t="s">
        <v>661</v>
      </c>
      <c r="BW4845" s="97" t="s">
        <v>8042</v>
      </c>
    </row>
    <row r="4846" spans="51:75" x14ac:dyDescent="0.3">
      <c r="AY4846" s="124" t="e">
        <f>VLOOKUP(C4846,#REF!, 2,FALSE)</f>
        <v>#REF!</v>
      </c>
      <c r="BM4846" s="97" t="s">
        <v>577</v>
      </c>
      <c r="BN4846" s="97" t="s">
        <v>696</v>
      </c>
      <c r="BO4846" s="97" t="s">
        <v>3582</v>
      </c>
      <c r="BU4846" s="97" t="s">
        <v>577</v>
      </c>
      <c r="BV4846" s="97" t="s">
        <v>696</v>
      </c>
      <c r="BW4846" s="97" t="s">
        <v>3582</v>
      </c>
    </row>
    <row r="4847" spans="51:75" x14ac:dyDescent="0.3">
      <c r="AY4847" s="124" t="e">
        <f>VLOOKUP(C4847,#REF!, 2,FALSE)</f>
        <v>#REF!</v>
      </c>
      <c r="BM4847" s="97" t="s">
        <v>9424</v>
      </c>
      <c r="BN4847" s="97" t="s">
        <v>1269</v>
      </c>
      <c r="BO4847" s="97" t="s">
        <v>9425</v>
      </c>
      <c r="BU4847" s="97" t="s">
        <v>9424</v>
      </c>
      <c r="BV4847" s="97" t="s">
        <v>1269</v>
      </c>
      <c r="BW4847" s="97" t="s">
        <v>9425</v>
      </c>
    </row>
    <row r="4848" spans="51:75" x14ac:dyDescent="0.3">
      <c r="AY4848" s="124" t="e">
        <f>VLOOKUP(C4848,#REF!, 2,FALSE)</f>
        <v>#REF!</v>
      </c>
      <c r="BM4848" s="97" t="s">
        <v>9426</v>
      </c>
      <c r="BN4848" s="97" t="s">
        <v>3237</v>
      </c>
      <c r="BO4848" s="97" t="s">
        <v>9427</v>
      </c>
      <c r="BU4848" s="97" t="s">
        <v>9426</v>
      </c>
      <c r="BV4848" s="97" t="s">
        <v>3237</v>
      </c>
      <c r="BW4848" s="97" t="s">
        <v>9427</v>
      </c>
    </row>
    <row r="4849" spans="51:75" x14ac:dyDescent="0.3">
      <c r="AY4849" s="124" t="e">
        <f>VLOOKUP(C4849,#REF!, 2,FALSE)</f>
        <v>#REF!</v>
      </c>
      <c r="BM4849" s="97" t="s">
        <v>9428</v>
      </c>
      <c r="BN4849" s="97" t="s">
        <v>3237</v>
      </c>
      <c r="BO4849" s="97" t="s">
        <v>6302</v>
      </c>
      <c r="BU4849" s="97" t="s">
        <v>9428</v>
      </c>
      <c r="BV4849" s="97" t="s">
        <v>3237</v>
      </c>
      <c r="BW4849" s="97" t="s">
        <v>6302</v>
      </c>
    </row>
    <row r="4850" spans="51:75" x14ac:dyDescent="0.3">
      <c r="AY4850" s="124" t="e">
        <f>VLOOKUP(C4850,#REF!, 2,FALSE)</f>
        <v>#REF!</v>
      </c>
      <c r="BM4850" s="97" t="s">
        <v>9429</v>
      </c>
      <c r="BN4850" s="97" t="s">
        <v>799</v>
      </c>
      <c r="BO4850" s="97" t="s">
        <v>3867</v>
      </c>
      <c r="BU4850" s="97" t="s">
        <v>9429</v>
      </c>
      <c r="BV4850" s="97" t="s">
        <v>799</v>
      </c>
      <c r="BW4850" s="97" t="s">
        <v>3867</v>
      </c>
    </row>
    <row r="4851" spans="51:75" x14ac:dyDescent="0.3">
      <c r="AY4851" s="124" t="e">
        <f>VLOOKUP(C4851,#REF!, 2,FALSE)</f>
        <v>#REF!</v>
      </c>
      <c r="BM4851" s="97" t="s">
        <v>585</v>
      </c>
      <c r="BN4851" s="97" t="s">
        <v>3191</v>
      </c>
      <c r="BO4851" s="97" t="s">
        <v>9430</v>
      </c>
      <c r="BU4851" s="97" t="s">
        <v>585</v>
      </c>
      <c r="BV4851" s="97" t="s">
        <v>3191</v>
      </c>
      <c r="BW4851" s="97" t="s">
        <v>9430</v>
      </c>
    </row>
    <row r="4852" spans="51:75" x14ac:dyDescent="0.3">
      <c r="AY4852" s="124" t="e">
        <f>VLOOKUP(C4852,#REF!, 2,FALSE)</f>
        <v>#REF!</v>
      </c>
      <c r="BM4852" s="97" t="s">
        <v>9431</v>
      </c>
      <c r="BN4852" s="97" t="s">
        <v>655</v>
      </c>
      <c r="BO4852" s="97" t="s">
        <v>9066</v>
      </c>
      <c r="BU4852" s="97" t="s">
        <v>9431</v>
      </c>
      <c r="BV4852" s="97" t="s">
        <v>655</v>
      </c>
      <c r="BW4852" s="97" t="s">
        <v>9066</v>
      </c>
    </row>
    <row r="4853" spans="51:75" x14ac:dyDescent="0.3">
      <c r="AY4853" s="124" t="e">
        <f>VLOOKUP(C4853,#REF!, 2,FALSE)</f>
        <v>#REF!</v>
      </c>
      <c r="BM4853" s="97" t="s">
        <v>9433</v>
      </c>
      <c r="BN4853" s="97" t="s">
        <v>694</v>
      </c>
      <c r="BO4853" s="97" t="s">
        <v>9435</v>
      </c>
      <c r="BU4853" s="97" t="s">
        <v>9433</v>
      </c>
      <c r="BV4853" s="97" t="s">
        <v>694</v>
      </c>
      <c r="BW4853" s="97" t="s">
        <v>9435</v>
      </c>
    </row>
    <row r="4854" spans="51:75" x14ac:dyDescent="0.3">
      <c r="AY4854" s="124" t="e">
        <f>VLOOKUP(C4854,#REF!, 2,FALSE)</f>
        <v>#REF!</v>
      </c>
      <c r="BM4854" s="97" t="s">
        <v>9436</v>
      </c>
      <c r="BN4854" s="97" t="s">
        <v>799</v>
      </c>
      <c r="BO4854" s="97" t="s">
        <v>8633</v>
      </c>
      <c r="BU4854" s="97" t="s">
        <v>9436</v>
      </c>
      <c r="BV4854" s="97" t="s">
        <v>799</v>
      </c>
      <c r="BW4854" s="97" t="s">
        <v>8633</v>
      </c>
    </row>
    <row r="4855" spans="51:75" x14ac:dyDescent="0.3">
      <c r="AY4855" s="124" t="e">
        <f>VLOOKUP(C4855,#REF!, 2,FALSE)</f>
        <v>#REF!</v>
      </c>
      <c r="BM4855" s="97" t="s">
        <v>9439</v>
      </c>
      <c r="BN4855" s="97" t="s">
        <v>1445</v>
      </c>
      <c r="BO4855" s="97" t="s">
        <v>1521</v>
      </c>
      <c r="BU4855" s="97" t="s">
        <v>9439</v>
      </c>
      <c r="BV4855" s="97" t="s">
        <v>1445</v>
      </c>
      <c r="BW4855" s="97" t="s">
        <v>1521</v>
      </c>
    </row>
    <row r="4856" spans="51:75" x14ac:dyDescent="0.3">
      <c r="AY4856" s="124" t="e">
        <f>VLOOKUP(C4856,#REF!, 2,FALSE)</f>
        <v>#REF!</v>
      </c>
      <c r="BM4856" s="97" t="s">
        <v>9440</v>
      </c>
      <c r="BN4856" s="97" t="s">
        <v>703</v>
      </c>
      <c r="BO4856" s="97" t="s">
        <v>2884</v>
      </c>
      <c r="BU4856" s="97" t="s">
        <v>9440</v>
      </c>
      <c r="BV4856" s="97" t="s">
        <v>703</v>
      </c>
      <c r="BW4856" s="97" t="s">
        <v>2884</v>
      </c>
    </row>
    <row r="4857" spans="51:75" x14ac:dyDescent="0.3">
      <c r="AY4857" s="124" t="e">
        <f>VLOOKUP(C4857,#REF!, 2,FALSE)</f>
        <v>#REF!</v>
      </c>
      <c r="BM4857" s="97" t="s">
        <v>9441</v>
      </c>
      <c r="BN4857" s="97" t="s">
        <v>1342</v>
      </c>
      <c r="BO4857" s="97" t="s">
        <v>9442</v>
      </c>
      <c r="BU4857" s="97" t="s">
        <v>9441</v>
      </c>
      <c r="BV4857" s="97" t="s">
        <v>1342</v>
      </c>
      <c r="BW4857" s="97" t="s">
        <v>9442</v>
      </c>
    </row>
    <row r="4858" spans="51:75" x14ac:dyDescent="0.3">
      <c r="AY4858" s="124" t="e">
        <f>VLOOKUP(C4858,#REF!, 2,FALSE)</f>
        <v>#REF!</v>
      </c>
      <c r="BM4858" s="97" t="s">
        <v>9443</v>
      </c>
      <c r="BN4858" s="97" t="s">
        <v>700</v>
      </c>
      <c r="BO4858" s="97" t="s">
        <v>9444</v>
      </c>
      <c r="BU4858" s="97" t="s">
        <v>9443</v>
      </c>
      <c r="BV4858" s="97" t="s">
        <v>700</v>
      </c>
      <c r="BW4858" s="97" t="s">
        <v>9444</v>
      </c>
    </row>
    <row r="4859" spans="51:75" x14ac:dyDescent="0.3">
      <c r="AY4859" s="124" t="e">
        <f>VLOOKUP(C4859,#REF!, 2,FALSE)</f>
        <v>#REF!</v>
      </c>
      <c r="BM4859" s="97" t="s">
        <v>9445</v>
      </c>
      <c r="BN4859" s="97" t="s">
        <v>1342</v>
      </c>
      <c r="BO4859" s="97" t="s">
        <v>2362</v>
      </c>
      <c r="BU4859" s="97" t="s">
        <v>9445</v>
      </c>
      <c r="BV4859" s="97" t="s">
        <v>1342</v>
      </c>
      <c r="BW4859" s="97" t="s">
        <v>2362</v>
      </c>
    </row>
    <row r="4860" spans="51:75" x14ac:dyDescent="0.3">
      <c r="AY4860" s="124" t="e">
        <f>VLOOKUP(C4860,#REF!, 2,FALSE)</f>
        <v>#REF!</v>
      </c>
      <c r="BM4860" s="97" t="s">
        <v>9446</v>
      </c>
      <c r="BN4860" s="97" t="s">
        <v>3043</v>
      </c>
      <c r="BO4860" s="97" t="s">
        <v>3822</v>
      </c>
      <c r="BU4860" s="97" t="s">
        <v>9446</v>
      </c>
      <c r="BV4860" s="97" t="s">
        <v>3043</v>
      </c>
      <c r="BW4860" s="97" t="s">
        <v>3822</v>
      </c>
    </row>
    <row r="4861" spans="51:75" x14ac:dyDescent="0.3">
      <c r="AY4861" s="124" t="e">
        <f>VLOOKUP(C4861,#REF!, 2,FALSE)</f>
        <v>#REF!</v>
      </c>
      <c r="BM4861" s="97" t="s">
        <v>9447</v>
      </c>
      <c r="BN4861" s="97" t="s">
        <v>862</v>
      </c>
      <c r="BO4861" s="97" t="s">
        <v>2983</v>
      </c>
      <c r="BU4861" s="97" t="s">
        <v>9447</v>
      </c>
      <c r="BV4861" s="97" t="s">
        <v>862</v>
      </c>
      <c r="BW4861" s="97" t="s">
        <v>2983</v>
      </c>
    </row>
    <row r="4862" spans="51:75" x14ac:dyDescent="0.3">
      <c r="AY4862" s="124" t="e">
        <f>VLOOKUP(C4862,#REF!, 2,FALSE)</f>
        <v>#REF!</v>
      </c>
      <c r="BM4862" s="97" t="s">
        <v>9448</v>
      </c>
      <c r="BN4862" s="97" t="s">
        <v>1342</v>
      </c>
      <c r="BO4862" s="97" t="s">
        <v>9449</v>
      </c>
      <c r="BU4862" s="97" t="s">
        <v>9448</v>
      </c>
      <c r="BV4862" s="97" t="s">
        <v>1342</v>
      </c>
      <c r="BW4862" s="97" t="s">
        <v>9449</v>
      </c>
    </row>
    <row r="4863" spans="51:75" x14ac:dyDescent="0.3">
      <c r="AY4863" s="124" t="e">
        <f>VLOOKUP(C4863,#REF!, 2,FALSE)</f>
        <v>#REF!</v>
      </c>
      <c r="BM4863" s="97" t="s">
        <v>9450</v>
      </c>
      <c r="BN4863" s="97" t="s">
        <v>3191</v>
      </c>
      <c r="BO4863" s="97" t="s">
        <v>4082</v>
      </c>
      <c r="BU4863" s="97" t="s">
        <v>9450</v>
      </c>
      <c r="BV4863" s="97" t="s">
        <v>3191</v>
      </c>
      <c r="BW4863" s="97" t="s">
        <v>4082</v>
      </c>
    </row>
    <row r="4864" spans="51:75" x14ac:dyDescent="0.3">
      <c r="AY4864" s="124" t="e">
        <f>VLOOKUP(C4864,#REF!, 2,FALSE)</f>
        <v>#REF!</v>
      </c>
      <c r="BM4864" s="97" t="s">
        <v>9451</v>
      </c>
      <c r="BN4864" s="97" t="s">
        <v>3237</v>
      </c>
      <c r="BO4864" s="97" t="s">
        <v>7237</v>
      </c>
      <c r="BU4864" s="97" t="s">
        <v>9451</v>
      </c>
      <c r="BV4864" s="97" t="s">
        <v>3237</v>
      </c>
      <c r="BW4864" s="97" t="s">
        <v>7237</v>
      </c>
    </row>
    <row r="4865" spans="51:75" x14ac:dyDescent="0.3">
      <c r="AY4865" s="124" t="e">
        <f>VLOOKUP(C4865,#REF!, 2,FALSE)</f>
        <v>#REF!</v>
      </c>
      <c r="BM4865" s="97" t="s">
        <v>583</v>
      </c>
      <c r="BN4865" s="97" t="s">
        <v>619</v>
      </c>
      <c r="BO4865" s="97" t="s">
        <v>9453</v>
      </c>
      <c r="BU4865" s="97" t="s">
        <v>583</v>
      </c>
      <c r="BV4865" s="97" t="s">
        <v>619</v>
      </c>
      <c r="BW4865" s="97" t="s">
        <v>9453</v>
      </c>
    </row>
    <row r="4866" spans="51:75" x14ac:dyDescent="0.3">
      <c r="AY4866" s="124" t="e">
        <f>VLOOKUP(C4866,#REF!, 2,FALSE)</f>
        <v>#REF!</v>
      </c>
      <c r="BM4866" s="97" t="s">
        <v>9454</v>
      </c>
      <c r="BN4866" s="97" t="s">
        <v>628</v>
      </c>
      <c r="BO4866" s="97" t="s">
        <v>9455</v>
      </c>
      <c r="BU4866" s="97" t="s">
        <v>9454</v>
      </c>
      <c r="BV4866" s="97" t="s">
        <v>628</v>
      </c>
      <c r="BW4866" s="97" t="s">
        <v>9455</v>
      </c>
    </row>
    <row r="4867" spans="51:75" x14ac:dyDescent="0.3">
      <c r="AY4867" s="124" t="e">
        <f>VLOOKUP(C4867,#REF!, 2,FALSE)</f>
        <v>#REF!</v>
      </c>
      <c r="BM4867" s="97" t="s">
        <v>9456</v>
      </c>
      <c r="BN4867" s="97" t="s">
        <v>628</v>
      </c>
      <c r="BO4867" s="97" t="s">
        <v>8331</v>
      </c>
      <c r="BU4867" s="97" t="s">
        <v>9456</v>
      </c>
      <c r="BV4867" s="97" t="s">
        <v>628</v>
      </c>
      <c r="BW4867" s="97" t="s">
        <v>8331</v>
      </c>
    </row>
    <row r="4868" spans="51:75" x14ac:dyDescent="0.3">
      <c r="AY4868" s="124" t="e">
        <f>VLOOKUP(C4868,#REF!, 2,FALSE)</f>
        <v>#REF!</v>
      </c>
      <c r="BM4868" s="97" t="s">
        <v>9457</v>
      </c>
      <c r="BN4868" s="97" t="s">
        <v>862</v>
      </c>
      <c r="BO4868" s="97" t="s">
        <v>4346</v>
      </c>
      <c r="BU4868" s="97" t="s">
        <v>9457</v>
      </c>
      <c r="BV4868" s="97" t="s">
        <v>862</v>
      </c>
      <c r="BW4868" s="97" t="s">
        <v>4346</v>
      </c>
    </row>
    <row r="4869" spans="51:75" x14ac:dyDescent="0.3">
      <c r="AY4869" s="124" t="e">
        <f>VLOOKUP(C4869,#REF!, 2,FALSE)</f>
        <v>#REF!</v>
      </c>
      <c r="BM4869" s="97" t="s">
        <v>9458</v>
      </c>
      <c r="BN4869" s="97" t="s">
        <v>662</v>
      </c>
      <c r="BO4869" s="97" t="s">
        <v>6805</v>
      </c>
      <c r="BU4869" s="97" t="s">
        <v>9458</v>
      </c>
      <c r="BV4869" s="97" t="s">
        <v>662</v>
      </c>
      <c r="BW4869" s="97" t="s">
        <v>6805</v>
      </c>
    </row>
    <row r="4870" spans="51:75" x14ac:dyDescent="0.3">
      <c r="AY4870" s="124" t="e">
        <f>VLOOKUP(C4870,#REF!, 2,FALSE)</f>
        <v>#REF!</v>
      </c>
      <c r="BM4870" s="97" t="s">
        <v>9460</v>
      </c>
      <c r="BN4870" s="97" t="s">
        <v>862</v>
      </c>
      <c r="BO4870" s="97" t="s">
        <v>9461</v>
      </c>
      <c r="BU4870" s="97" t="s">
        <v>9460</v>
      </c>
      <c r="BV4870" s="97" t="s">
        <v>862</v>
      </c>
      <c r="BW4870" s="97" t="s">
        <v>9461</v>
      </c>
    </row>
    <row r="4871" spans="51:75" x14ac:dyDescent="0.3">
      <c r="AY4871" s="124" t="e">
        <f>VLOOKUP(C4871,#REF!, 2,FALSE)</f>
        <v>#REF!</v>
      </c>
      <c r="BM4871" s="97" t="s">
        <v>9462</v>
      </c>
      <c r="BN4871" s="97" t="s">
        <v>696</v>
      </c>
      <c r="BO4871" s="97" t="s">
        <v>8491</v>
      </c>
      <c r="BU4871" s="97" t="s">
        <v>9462</v>
      </c>
      <c r="BV4871" s="97" t="s">
        <v>696</v>
      </c>
      <c r="BW4871" s="97" t="s">
        <v>8491</v>
      </c>
    </row>
    <row r="4872" spans="51:75" x14ac:dyDescent="0.3">
      <c r="AY4872" s="124" t="e">
        <f>VLOOKUP(C4872,#REF!, 2,FALSE)</f>
        <v>#REF!</v>
      </c>
      <c r="BM4872" s="97" t="s">
        <v>9463</v>
      </c>
      <c r="BN4872" s="97" t="s">
        <v>3237</v>
      </c>
      <c r="BO4872" s="97" t="s">
        <v>5475</v>
      </c>
      <c r="BU4872" s="97" t="s">
        <v>9463</v>
      </c>
      <c r="BV4872" s="97" t="s">
        <v>3237</v>
      </c>
      <c r="BW4872" s="97" t="s">
        <v>5475</v>
      </c>
    </row>
    <row r="4873" spans="51:75" x14ac:dyDescent="0.3">
      <c r="AY4873" s="124" t="e">
        <f>VLOOKUP(C4873,#REF!, 2,FALSE)</f>
        <v>#REF!</v>
      </c>
      <c r="BM4873" s="97" t="s">
        <v>9464</v>
      </c>
      <c r="BN4873" s="97" t="s">
        <v>16968</v>
      </c>
      <c r="BO4873" s="97" t="s">
        <v>6907</v>
      </c>
      <c r="BU4873" s="97" t="s">
        <v>9464</v>
      </c>
      <c r="BV4873" s="97" t="s">
        <v>16968</v>
      </c>
      <c r="BW4873" s="97" t="s">
        <v>6907</v>
      </c>
    </row>
    <row r="4874" spans="51:75" x14ac:dyDescent="0.3">
      <c r="AY4874" s="124" t="e">
        <f>VLOOKUP(C4874,#REF!, 2,FALSE)</f>
        <v>#REF!</v>
      </c>
      <c r="BM4874" s="97" t="s">
        <v>1651</v>
      </c>
      <c r="BN4874" s="97" t="s">
        <v>1070</v>
      </c>
      <c r="BO4874" s="97" t="s">
        <v>9465</v>
      </c>
      <c r="BU4874" s="97" t="s">
        <v>1651</v>
      </c>
      <c r="BV4874" s="97" t="s">
        <v>1070</v>
      </c>
      <c r="BW4874" s="97" t="s">
        <v>9465</v>
      </c>
    </row>
    <row r="4875" spans="51:75" x14ac:dyDescent="0.3">
      <c r="AY4875" s="124" t="e">
        <f>VLOOKUP(C4875,#REF!, 2,FALSE)</f>
        <v>#REF!</v>
      </c>
      <c r="BM4875" s="97" t="s">
        <v>9467</v>
      </c>
      <c r="BN4875" s="97" t="s">
        <v>636</v>
      </c>
      <c r="BO4875" s="97" t="s">
        <v>2884</v>
      </c>
      <c r="BU4875" s="97" t="s">
        <v>9467</v>
      </c>
      <c r="BV4875" s="97" t="s">
        <v>636</v>
      </c>
      <c r="BW4875" s="97" t="s">
        <v>2884</v>
      </c>
    </row>
    <row r="4876" spans="51:75" x14ac:dyDescent="0.3">
      <c r="AY4876" s="124" t="e">
        <f>VLOOKUP(C4876,#REF!, 2,FALSE)</f>
        <v>#REF!</v>
      </c>
      <c r="BM4876" s="97" t="s">
        <v>9469</v>
      </c>
      <c r="BN4876" s="97" t="s">
        <v>797</v>
      </c>
      <c r="BO4876" s="97" t="s">
        <v>7809</v>
      </c>
      <c r="BU4876" s="97" t="s">
        <v>9469</v>
      </c>
      <c r="BV4876" s="97" t="s">
        <v>797</v>
      </c>
      <c r="BW4876" s="97" t="s">
        <v>7809</v>
      </c>
    </row>
    <row r="4877" spans="51:75" x14ac:dyDescent="0.3">
      <c r="AY4877" s="124" t="e">
        <f>VLOOKUP(C4877,#REF!, 2,FALSE)</f>
        <v>#REF!</v>
      </c>
      <c r="BM4877" s="97" t="s">
        <v>9470</v>
      </c>
      <c r="BN4877" s="97" t="s">
        <v>662</v>
      </c>
      <c r="BO4877" s="97" t="s">
        <v>1693</v>
      </c>
      <c r="BU4877" s="97" t="s">
        <v>9470</v>
      </c>
      <c r="BV4877" s="97" t="s">
        <v>662</v>
      </c>
      <c r="BW4877" s="97" t="s">
        <v>1693</v>
      </c>
    </row>
    <row r="4878" spans="51:75" x14ac:dyDescent="0.3">
      <c r="AY4878" s="124" t="e">
        <f>VLOOKUP(C4878,#REF!, 2,FALSE)</f>
        <v>#REF!</v>
      </c>
      <c r="BM4878" s="97" t="s">
        <v>1652</v>
      </c>
      <c r="BN4878" s="97" t="s">
        <v>666</v>
      </c>
      <c r="BO4878" s="97" t="s">
        <v>3752</v>
      </c>
      <c r="BU4878" s="97" t="s">
        <v>1652</v>
      </c>
      <c r="BV4878" s="97" t="s">
        <v>666</v>
      </c>
      <c r="BW4878" s="97" t="s">
        <v>3752</v>
      </c>
    </row>
    <row r="4879" spans="51:75" x14ac:dyDescent="0.3">
      <c r="AY4879" s="124" t="e">
        <f>VLOOKUP(C4879,#REF!, 2,FALSE)</f>
        <v>#REF!</v>
      </c>
      <c r="BM4879" s="97" t="s">
        <v>9471</v>
      </c>
      <c r="BN4879" s="97" t="s">
        <v>662</v>
      </c>
      <c r="BO4879" s="97" t="s">
        <v>2171</v>
      </c>
      <c r="BU4879" s="97" t="s">
        <v>9471</v>
      </c>
      <c r="BV4879" s="97" t="s">
        <v>662</v>
      </c>
      <c r="BW4879" s="97" t="s">
        <v>2171</v>
      </c>
    </row>
    <row r="4880" spans="51:75" x14ac:dyDescent="0.3">
      <c r="AY4880" s="124" t="e">
        <f>VLOOKUP(C4880,#REF!, 2,FALSE)</f>
        <v>#REF!</v>
      </c>
      <c r="BM4880" s="97" t="s">
        <v>1653</v>
      </c>
      <c r="BN4880" s="97" t="s">
        <v>1070</v>
      </c>
      <c r="BO4880" s="97" t="s">
        <v>5417</v>
      </c>
      <c r="BU4880" s="97" t="s">
        <v>1653</v>
      </c>
      <c r="BV4880" s="97" t="s">
        <v>1070</v>
      </c>
      <c r="BW4880" s="97" t="s">
        <v>5417</v>
      </c>
    </row>
    <row r="4881" spans="51:75" x14ac:dyDescent="0.3">
      <c r="AY4881" s="124" t="e">
        <f>VLOOKUP(C4881,#REF!, 2,FALSE)</f>
        <v>#REF!</v>
      </c>
      <c r="BM4881" s="97" t="s">
        <v>1654</v>
      </c>
      <c r="BN4881" s="97" t="s">
        <v>662</v>
      </c>
      <c r="BO4881" s="97" t="s">
        <v>9473</v>
      </c>
      <c r="BU4881" s="97" t="s">
        <v>1654</v>
      </c>
      <c r="BV4881" s="97" t="s">
        <v>662</v>
      </c>
      <c r="BW4881" s="97" t="s">
        <v>9473</v>
      </c>
    </row>
    <row r="4882" spans="51:75" x14ac:dyDescent="0.3">
      <c r="AY4882" s="124" t="e">
        <f>VLOOKUP(C4882,#REF!, 2,FALSE)</f>
        <v>#REF!</v>
      </c>
      <c r="BM4882" s="97" t="s">
        <v>9474</v>
      </c>
      <c r="BN4882" s="97" t="s">
        <v>694</v>
      </c>
      <c r="BO4882" s="97" t="s">
        <v>9190</v>
      </c>
      <c r="BU4882" s="97" t="s">
        <v>9474</v>
      </c>
      <c r="BV4882" s="97" t="s">
        <v>694</v>
      </c>
      <c r="BW4882" s="97" t="s">
        <v>9190</v>
      </c>
    </row>
    <row r="4883" spans="51:75" x14ac:dyDescent="0.3">
      <c r="AY4883" s="124" t="e">
        <f>VLOOKUP(C4883,#REF!, 2,FALSE)</f>
        <v>#REF!</v>
      </c>
      <c r="BM4883" s="97" t="s">
        <v>9475</v>
      </c>
      <c r="BN4883" s="97" t="s">
        <v>1342</v>
      </c>
      <c r="BO4883" s="97" t="s">
        <v>9476</v>
      </c>
      <c r="BU4883" s="97" t="s">
        <v>9475</v>
      </c>
      <c r="BV4883" s="97" t="s">
        <v>1342</v>
      </c>
      <c r="BW4883" s="97" t="s">
        <v>9476</v>
      </c>
    </row>
    <row r="4884" spans="51:75" x14ac:dyDescent="0.3">
      <c r="AY4884" s="124" t="e">
        <f>VLOOKUP(C4884,#REF!, 2,FALSE)</f>
        <v>#REF!</v>
      </c>
      <c r="BM4884" s="97" t="s">
        <v>568</v>
      </c>
      <c r="BN4884" s="97" t="s">
        <v>666</v>
      </c>
      <c r="BO4884" s="97" t="s">
        <v>9477</v>
      </c>
      <c r="BU4884" s="97" t="s">
        <v>568</v>
      </c>
      <c r="BV4884" s="97" t="s">
        <v>666</v>
      </c>
      <c r="BW4884" s="97" t="s">
        <v>9477</v>
      </c>
    </row>
    <row r="4885" spans="51:75" x14ac:dyDescent="0.3">
      <c r="AY4885" s="124" t="e">
        <f>VLOOKUP(C4885,#REF!, 2,FALSE)</f>
        <v>#REF!</v>
      </c>
      <c r="BM4885" s="97" t="s">
        <v>9478</v>
      </c>
      <c r="BN4885" s="97" t="s">
        <v>715</v>
      </c>
      <c r="BO4885" s="97" t="s">
        <v>9480</v>
      </c>
      <c r="BU4885" s="97" t="s">
        <v>9478</v>
      </c>
      <c r="BV4885" s="97" t="s">
        <v>715</v>
      </c>
      <c r="BW4885" s="97" t="s">
        <v>9480</v>
      </c>
    </row>
    <row r="4886" spans="51:75" x14ac:dyDescent="0.3">
      <c r="AY4886" s="124" t="e">
        <f>VLOOKUP(C4886,#REF!, 2,FALSE)</f>
        <v>#REF!</v>
      </c>
      <c r="BM4886" s="97" t="s">
        <v>9481</v>
      </c>
      <c r="BN4886" s="97" t="s">
        <v>3085</v>
      </c>
      <c r="BO4886" s="97" t="s">
        <v>9482</v>
      </c>
      <c r="BU4886" s="97" t="s">
        <v>9481</v>
      </c>
      <c r="BV4886" s="97" t="s">
        <v>3085</v>
      </c>
      <c r="BW4886" s="97" t="s">
        <v>9482</v>
      </c>
    </row>
    <row r="4887" spans="51:75" x14ac:dyDescent="0.3">
      <c r="AY4887" s="124" t="e">
        <f>VLOOKUP(C4887,#REF!, 2,FALSE)</f>
        <v>#REF!</v>
      </c>
      <c r="BM4887" s="97" t="s">
        <v>9483</v>
      </c>
      <c r="BN4887" s="97" t="s">
        <v>2979</v>
      </c>
      <c r="BO4887" s="97" t="s">
        <v>9484</v>
      </c>
      <c r="BU4887" s="97" t="s">
        <v>9483</v>
      </c>
      <c r="BV4887" s="97" t="s">
        <v>2979</v>
      </c>
      <c r="BW4887" s="97" t="s">
        <v>9484</v>
      </c>
    </row>
    <row r="4888" spans="51:75" x14ac:dyDescent="0.3">
      <c r="AY4888" s="124" t="e">
        <f>VLOOKUP(C4888,#REF!, 2,FALSE)</f>
        <v>#REF!</v>
      </c>
      <c r="BM4888" s="97" t="s">
        <v>9485</v>
      </c>
      <c r="BN4888" s="97" t="s">
        <v>2979</v>
      </c>
      <c r="BO4888" s="97" t="s">
        <v>4674</v>
      </c>
      <c r="BU4888" s="97" t="s">
        <v>9485</v>
      </c>
      <c r="BV4888" s="97" t="s">
        <v>2979</v>
      </c>
      <c r="BW4888" s="97" t="s">
        <v>4674</v>
      </c>
    </row>
    <row r="4889" spans="51:75" x14ac:dyDescent="0.3">
      <c r="AY4889" s="124" t="e">
        <f>VLOOKUP(C4889,#REF!, 2,FALSE)</f>
        <v>#REF!</v>
      </c>
      <c r="BM4889" s="97" t="s">
        <v>9486</v>
      </c>
      <c r="BN4889" s="97" t="s">
        <v>852</v>
      </c>
      <c r="BO4889" s="97" t="s">
        <v>3569</v>
      </c>
      <c r="BU4889" s="97" t="s">
        <v>9486</v>
      </c>
      <c r="BV4889" s="97" t="s">
        <v>852</v>
      </c>
      <c r="BW4889" s="97" t="s">
        <v>3569</v>
      </c>
    </row>
    <row r="4890" spans="51:75" x14ac:dyDescent="0.3">
      <c r="AY4890" s="124" t="e">
        <f>VLOOKUP(C4890,#REF!, 2,FALSE)</f>
        <v>#REF!</v>
      </c>
      <c r="BM4890" s="97" t="s">
        <v>9487</v>
      </c>
      <c r="BN4890" s="97" t="s">
        <v>3003</v>
      </c>
      <c r="BO4890" s="97" t="s">
        <v>2983</v>
      </c>
      <c r="BU4890" s="97" t="s">
        <v>9487</v>
      </c>
      <c r="BV4890" s="97" t="s">
        <v>3003</v>
      </c>
      <c r="BW4890" s="97" t="s">
        <v>2983</v>
      </c>
    </row>
    <row r="4891" spans="51:75" x14ac:dyDescent="0.3">
      <c r="AY4891" s="124" t="e">
        <f>VLOOKUP(C4891,#REF!, 2,FALSE)</f>
        <v>#REF!</v>
      </c>
      <c r="BM4891" s="97" t="s">
        <v>1655</v>
      </c>
      <c r="BN4891" s="97" t="s">
        <v>3191</v>
      </c>
      <c r="BO4891" s="97" t="s">
        <v>9488</v>
      </c>
      <c r="BU4891" s="97" t="s">
        <v>1655</v>
      </c>
      <c r="BV4891" s="97" t="s">
        <v>3191</v>
      </c>
      <c r="BW4891" s="97" t="s">
        <v>9488</v>
      </c>
    </row>
    <row r="4892" spans="51:75" x14ac:dyDescent="0.3">
      <c r="AY4892" s="124" t="e">
        <f>VLOOKUP(C4892,#REF!, 2,FALSE)</f>
        <v>#REF!</v>
      </c>
      <c r="BM4892" s="97" t="s">
        <v>9489</v>
      </c>
      <c r="BN4892" s="97" t="s">
        <v>3043</v>
      </c>
      <c r="BO4892" s="97" t="s">
        <v>8739</v>
      </c>
      <c r="BU4892" s="97" t="s">
        <v>9489</v>
      </c>
      <c r="BV4892" s="97" t="s">
        <v>3043</v>
      </c>
      <c r="BW4892" s="97" t="s">
        <v>8739</v>
      </c>
    </row>
    <row r="4893" spans="51:75" x14ac:dyDescent="0.3">
      <c r="AY4893" s="124" t="e">
        <f>VLOOKUP(C4893,#REF!, 2,FALSE)</f>
        <v>#REF!</v>
      </c>
      <c r="BM4893" s="97" t="s">
        <v>9490</v>
      </c>
      <c r="BN4893" s="97" t="s">
        <v>2979</v>
      </c>
      <c r="BO4893" s="97" t="s">
        <v>9491</v>
      </c>
      <c r="BU4893" s="97" t="s">
        <v>9490</v>
      </c>
      <c r="BV4893" s="97" t="s">
        <v>2979</v>
      </c>
      <c r="BW4893" s="97" t="s">
        <v>9491</v>
      </c>
    </row>
    <row r="4894" spans="51:75" x14ac:dyDescent="0.3">
      <c r="AY4894" s="124" t="e">
        <f>VLOOKUP(C4894,#REF!, 2,FALSE)</f>
        <v>#REF!</v>
      </c>
      <c r="BM4894" s="97" t="s">
        <v>1679</v>
      </c>
      <c r="BN4894" s="97" t="s">
        <v>1269</v>
      </c>
      <c r="BO4894" s="97" t="s">
        <v>9492</v>
      </c>
      <c r="BU4894" s="97" t="s">
        <v>1679</v>
      </c>
      <c r="BV4894" s="97" t="s">
        <v>1269</v>
      </c>
      <c r="BW4894" s="97" t="s">
        <v>9492</v>
      </c>
    </row>
    <row r="4895" spans="51:75" x14ac:dyDescent="0.3">
      <c r="AY4895" s="124" t="e">
        <f>VLOOKUP(C4895,#REF!, 2,FALSE)</f>
        <v>#REF!</v>
      </c>
      <c r="BM4895" s="97" t="s">
        <v>9493</v>
      </c>
      <c r="BN4895" s="97" t="s">
        <v>1342</v>
      </c>
      <c r="BO4895" s="97" t="s">
        <v>9494</v>
      </c>
      <c r="BU4895" s="97" t="s">
        <v>9493</v>
      </c>
      <c r="BV4895" s="97" t="s">
        <v>1342</v>
      </c>
      <c r="BW4895" s="97" t="s">
        <v>9494</v>
      </c>
    </row>
    <row r="4896" spans="51:75" x14ac:dyDescent="0.3">
      <c r="AY4896" s="124" t="e">
        <f>VLOOKUP(C4896,#REF!, 2,FALSE)</f>
        <v>#REF!</v>
      </c>
      <c r="BM4896" s="97" t="s">
        <v>9495</v>
      </c>
      <c r="BN4896" s="97" t="s">
        <v>705</v>
      </c>
      <c r="BO4896" s="97" t="s">
        <v>9496</v>
      </c>
      <c r="BU4896" s="97" t="s">
        <v>9495</v>
      </c>
      <c r="BV4896" s="97" t="s">
        <v>705</v>
      </c>
      <c r="BW4896" s="97" t="s">
        <v>9496</v>
      </c>
    </row>
    <row r="4897" spans="51:75" x14ac:dyDescent="0.3">
      <c r="AY4897" s="124" t="e">
        <f>VLOOKUP(C4897,#REF!, 2,FALSE)</f>
        <v>#REF!</v>
      </c>
      <c r="BM4897" s="97" t="s">
        <v>9497</v>
      </c>
      <c r="BN4897" s="97" t="s">
        <v>862</v>
      </c>
      <c r="BO4897" s="97" t="s">
        <v>9498</v>
      </c>
      <c r="BU4897" s="97" t="s">
        <v>9497</v>
      </c>
      <c r="BV4897" s="97" t="s">
        <v>862</v>
      </c>
      <c r="BW4897" s="97" t="s">
        <v>9498</v>
      </c>
    </row>
    <row r="4898" spans="51:75" x14ac:dyDescent="0.3">
      <c r="AY4898" s="124" t="e">
        <f>VLOOKUP(C4898,#REF!, 2,FALSE)</f>
        <v>#REF!</v>
      </c>
      <c r="BM4898" s="97" t="s">
        <v>9499</v>
      </c>
      <c r="BN4898" s="97" t="s">
        <v>3191</v>
      </c>
      <c r="BO4898" s="97" t="s">
        <v>9500</v>
      </c>
      <c r="BU4898" s="97" t="s">
        <v>9499</v>
      </c>
      <c r="BV4898" s="97" t="s">
        <v>3191</v>
      </c>
      <c r="BW4898" s="97" t="s">
        <v>9500</v>
      </c>
    </row>
    <row r="4899" spans="51:75" x14ac:dyDescent="0.3">
      <c r="AY4899" s="124" t="e">
        <f>VLOOKUP(C4899,#REF!, 2,FALSE)</f>
        <v>#REF!</v>
      </c>
      <c r="BM4899" s="97" t="s">
        <v>1680</v>
      </c>
      <c r="BN4899" s="97" t="s">
        <v>3003</v>
      </c>
      <c r="BO4899" s="97" t="s">
        <v>4496</v>
      </c>
      <c r="BU4899" s="97" t="s">
        <v>1680</v>
      </c>
      <c r="BV4899" s="97" t="s">
        <v>3003</v>
      </c>
      <c r="BW4899" s="97" t="s">
        <v>4496</v>
      </c>
    </row>
    <row r="4900" spans="51:75" x14ac:dyDescent="0.3">
      <c r="AY4900" s="124" t="e">
        <f>VLOOKUP(C4900,#REF!, 2,FALSE)</f>
        <v>#REF!</v>
      </c>
      <c r="BM4900" s="97" t="s">
        <v>9501</v>
      </c>
      <c r="BN4900" s="97" t="s">
        <v>3191</v>
      </c>
      <c r="BO4900" s="97" t="s">
        <v>9500</v>
      </c>
      <c r="BU4900" s="97" t="s">
        <v>9501</v>
      </c>
      <c r="BV4900" s="97" t="s">
        <v>3191</v>
      </c>
      <c r="BW4900" s="97" t="s">
        <v>9500</v>
      </c>
    </row>
    <row r="4901" spans="51:75" x14ac:dyDescent="0.3">
      <c r="AY4901" s="124" t="e">
        <f>VLOOKUP(C4901,#REF!, 2,FALSE)</f>
        <v>#REF!</v>
      </c>
      <c r="BM4901" s="97" t="s">
        <v>9502</v>
      </c>
      <c r="BN4901" s="97" t="s">
        <v>862</v>
      </c>
      <c r="BO4901" s="97" t="s">
        <v>6356</v>
      </c>
      <c r="BU4901" s="97" t="s">
        <v>9502</v>
      </c>
      <c r="BV4901" s="97" t="s">
        <v>862</v>
      </c>
      <c r="BW4901" s="97" t="s">
        <v>6356</v>
      </c>
    </row>
    <row r="4902" spans="51:75" x14ac:dyDescent="0.3">
      <c r="AY4902" s="124" t="e">
        <f>VLOOKUP(C4902,#REF!, 2,FALSE)</f>
        <v>#REF!</v>
      </c>
      <c r="BM4902" s="97" t="s">
        <v>9503</v>
      </c>
      <c r="BN4902" s="97" t="s">
        <v>628</v>
      </c>
      <c r="BO4902" s="97" t="s">
        <v>770</v>
      </c>
      <c r="BU4902" s="97" t="s">
        <v>9503</v>
      </c>
      <c r="BV4902" s="97" t="s">
        <v>628</v>
      </c>
      <c r="BW4902" s="97" t="s">
        <v>770</v>
      </c>
    </row>
    <row r="4903" spans="51:75" x14ac:dyDescent="0.3">
      <c r="AY4903" s="124" t="e">
        <f>VLOOKUP(C4903,#REF!, 2,FALSE)</f>
        <v>#REF!</v>
      </c>
      <c r="BM4903" s="97" t="s">
        <v>9504</v>
      </c>
      <c r="BN4903" s="97" t="s">
        <v>862</v>
      </c>
      <c r="BO4903" s="97" t="s">
        <v>9505</v>
      </c>
      <c r="BU4903" s="97" t="s">
        <v>9504</v>
      </c>
      <c r="BV4903" s="97" t="s">
        <v>862</v>
      </c>
      <c r="BW4903" s="97" t="s">
        <v>9505</v>
      </c>
    </row>
    <row r="4904" spans="51:75" x14ac:dyDescent="0.3">
      <c r="AY4904" s="124" t="e">
        <f>VLOOKUP(C4904,#REF!, 2,FALSE)</f>
        <v>#REF!</v>
      </c>
      <c r="BM4904" s="97" t="s">
        <v>9507</v>
      </c>
      <c r="BN4904" s="97" t="s">
        <v>666</v>
      </c>
      <c r="BO4904" s="97" t="s">
        <v>9509</v>
      </c>
      <c r="BU4904" s="97" t="s">
        <v>9507</v>
      </c>
      <c r="BV4904" s="97" t="s">
        <v>666</v>
      </c>
      <c r="BW4904" s="97" t="s">
        <v>9509</v>
      </c>
    </row>
    <row r="4905" spans="51:75" x14ac:dyDescent="0.3">
      <c r="AY4905" s="124" t="e">
        <f>VLOOKUP(C4905,#REF!, 2,FALSE)</f>
        <v>#REF!</v>
      </c>
      <c r="BM4905" s="97" t="s">
        <v>1681</v>
      </c>
      <c r="BN4905" s="97" t="s">
        <v>3237</v>
      </c>
      <c r="BO4905" s="97" t="s">
        <v>9510</v>
      </c>
      <c r="BU4905" s="97" t="s">
        <v>1681</v>
      </c>
      <c r="BV4905" s="97" t="s">
        <v>3237</v>
      </c>
      <c r="BW4905" s="97" t="s">
        <v>9510</v>
      </c>
    </row>
    <row r="4906" spans="51:75" x14ac:dyDescent="0.3">
      <c r="AY4906" s="124" t="e">
        <f>VLOOKUP(C4906,#REF!, 2,FALSE)</f>
        <v>#REF!</v>
      </c>
      <c r="BM4906" s="97" t="s">
        <v>9512</v>
      </c>
      <c r="BN4906" s="97" t="s">
        <v>3191</v>
      </c>
      <c r="BO4906" s="97" t="s">
        <v>7788</v>
      </c>
      <c r="BU4906" s="97" t="s">
        <v>9512</v>
      </c>
      <c r="BV4906" s="97" t="s">
        <v>3191</v>
      </c>
      <c r="BW4906" s="97" t="s">
        <v>7788</v>
      </c>
    </row>
    <row r="4907" spans="51:75" x14ac:dyDescent="0.3">
      <c r="AY4907" s="124" t="e">
        <f>VLOOKUP(C4907,#REF!, 2,FALSE)</f>
        <v>#REF!</v>
      </c>
      <c r="BM4907" s="97" t="s">
        <v>9513</v>
      </c>
      <c r="BN4907" s="97" t="s">
        <v>3003</v>
      </c>
      <c r="BO4907" s="97" t="s">
        <v>9514</v>
      </c>
      <c r="BU4907" s="97" t="s">
        <v>9513</v>
      </c>
      <c r="BV4907" s="97" t="s">
        <v>3003</v>
      </c>
      <c r="BW4907" s="97" t="s">
        <v>9514</v>
      </c>
    </row>
    <row r="4908" spans="51:75" x14ac:dyDescent="0.3">
      <c r="AY4908" s="124" t="e">
        <f>VLOOKUP(C4908,#REF!, 2,FALSE)</f>
        <v>#REF!</v>
      </c>
      <c r="BM4908" s="97" t="s">
        <v>9515</v>
      </c>
      <c r="BN4908" s="97" t="s">
        <v>3191</v>
      </c>
      <c r="BO4908" s="97" t="s">
        <v>6527</v>
      </c>
      <c r="BU4908" s="97" t="s">
        <v>9515</v>
      </c>
      <c r="BV4908" s="97" t="s">
        <v>3191</v>
      </c>
      <c r="BW4908" s="97" t="s">
        <v>6527</v>
      </c>
    </row>
    <row r="4909" spans="51:75" x14ac:dyDescent="0.3">
      <c r="AY4909" s="124" t="e">
        <f>VLOOKUP(C4909,#REF!, 2,FALSE)</f>
        <v>#REF!</v>
      </c>
      <c r="BM4909" s="97" t="s">
        <v>9516</v>
      </c>
      <c r="BN4909" s="97" t="s">
        <v>3191</v>
      </c>
      <c r="BO4909" s="97" t="s">
        <v>9517</v>
      </c>
      <c r="BU4909" s="97" t="s">
        <v>9516</v>
      </c>
      <c r="BV4909" s="97" t="s">
        <v>3191</v>
      </c>
      <c r="BW4909" s="97" t="s">
        <v>9517</v>
      </c>
    </row>
    <row r="4910" spans="51:75" x14ac:dyDescent="0.3">
      <c r="AY4910" s="124" t="e">
        <f>VLOOKUP(C4910,#REF!, 2,FALSE)</f>
        <v>#REF!</v>
      </c>
      <c r="BM4910" s="97" t="s">
        <v>1682</v>
      </c>
      <c r="BN4910" s="97" t="s">
        <v>862</v>
      </c>
      <c r="BO4910" s="97" t="s">
        <v>8086</v>
      </c>
      <c r="BU4910" s="97" t="s">
        <v>1682</v>
      </c>
      <c r="BV4910" s="97" t="s">
        <v>862</v>
      </c>
      <c r="BW4910" s="97" t="s">
        <v>8086</v>
      </c>
    </row>
    <row r="4911" spans="51:75" x14ac:dyDescent="0.3">
      <c r="AY4911" s="124" t="e">
        <f>VLOOKUP(C4911,#REF!, 2,FALSE)</f>
        <v>#REF!</v>
      </c>
      <c r="BM4911" s="97" t="s">
        <v>9518</v>
      </c>
      <c r="BN4911" s="97" t="s">
        <v>3237</v>
      </c>
      <c r="BO4911" s="97" t="s">
        <v>9519</v>
      </c>
      <c r="BU4911" s="97" t="s">
        <v>9518</v>
      </c>
      <c r="BV4911" s="97" t="s">
        <v>3237</v>
      </c>
      <c r="BW4911" s="97" t="s">
        <v>9519</v>
      </c>
    </row>
    <row r="4912" spans="51:75" x14ac:dyDescent="0.3">
      <c r="AY4912" s="124" t="e">
        <f>VLOOKUP(C4912,#REF!, 2,FALSE)</f>
        <v>#REF!</v>
      </c>
      <c r="BM4912" s="97" t="s">
        <v>9520</v>
      </c>
      <c r="BN4912" s="97" t="s">
        <v>662</v>
      </c>
      <c r="BO4912" s="97" t="s">
        <v>9521</v>
      </c>
      <c r="BU4912" s="97" t="s">
        <v>9520</v>
      </c>
      <c r="BV4912" s="97" t="s">
        <v>662</v>
      </c>
      <c r="BW4912" s="97" t="s">
        <v>9521</v>
      </c>
    </row>
    <row r="4913" spans="51:75" x14ac:dyDescent="0.3">
      <c r="AY4913" s="124" t="e">
        <f>VLOOKUP(C4913,#REF!, 2,FALSE)</f>
        <v>#REF!</v>
      </c>
      <c r="BM4913" s="97" t="s">
        <v>9522</v>
      </c>
      <c r="BN4913" s="97" t="s">
        <v>799</v>
      </c>
      <c r="BO4913" s="97" t="s">
        <v>9174</v>
      </c>
      <c r="BU4913" s="97" t="s">
        <v>9522</v>
      </c>
      <c r="BV4913" s="97" t="s">
        <v>799</v>
      </c>
      <c r="BW4913" s="97" t="s">
        <v>9174</v>
      </c>
    </row>
    <row r="4914" spans="51:75" x14ac:dyDescent="0.3">
      <c r="AY4914" s="124" t="e">
        <f>VLOOKUP(C4914,#REF!, 2,FALSE)</f>
        <v>#REF!</v>
      </c>
      <c r="BM4914" s="97" t="s">
        <v>9523</v>
      </c>
      <c r="BN4914" s="97" t="s">
        <v>862</v>
      </c>
      <c r="BO4914" s="97" t="s">
        <v>3402</v>
      </c>
      <c r="BU4914" s="97" t="s">
        <v>9523</v>
      </c>
      <c r="BV4914" s="97" t="s">
        <v>862</v>
      </c>
      <c r="BW4914" s="97" t="s">
        <v>3402</v>
      </c>
    </row>
    <row r="4915" spans="51:75" x14ac:dyDescent="0.3">
      <c r="AY4915" s="124" t="e">
        <f>VLOOKUP(C4915,#REF!, 2,FALSE)</f>
        <v>#REF!</v>
      </c>
      <c r="BM4915" s="97" t="s">
        <v>9524</v>
      </c>
      <c r="BN4915" s="97" t="s">
        <v>862</v>
      </c>
      <c r="BO4915" s="97" t="s">
        <v>4496</v>
      </c>
      <c r="BU4915" s="97" t="s">
        <v>9524</v>
      </c>
      <c r="BV4915" s="97" t="s">
        <v>862</v>
      </c>
      <c r="BW4915" s="97" t="s">
        <v>4496</v>
      </c>
    </row>
    <row r="4916" spans="51:75" x14ac:dyDescent="0.3">
      <c r="AY4916" s="124" t="e">
        <f>VLOOKUP(C4916,#REF!, 2,FALSE)</f>
        <v>#REF!</v>
      </c>
      <c r="BM4916" s="97" t="s">
        <v>9525</v>
      </c>
      <c r="BN4916" s="97" t="s">
        <v>3003</v>
      </c>
      <c r="BO4916" s="97" t="s">
        <v>9527</v>
      </c>
      <c r="BU4916" s="97" t="s">
        <v>9525</v>
      </c>
      <c r="BV4916" s="97" t="s">
        <v>3003</v>
      </c>
      <c r="BW4916" s="97" t="s">
        <v>9527</v>
      </c>
    </row>
    <row r="4917" spans="51:75" x14ac:dyDescent="0.3">
      <c r="AY4917" s="124" t="e">
        <f>VLOOKUP(C4917,#REF!, 2,FALSE)</f>
        <v>#REF!</v>
      </c>
      <c r="BM4917" s="97" t="s">
        <v>9528</v>
      </c>
      <c r="BN4917" s="97" t="s">
        <v>862</v>
      </c>
      <c r="BO4917" s="97" t="s">
        <v>9529</v>
      </c>
      <c r="BU4917" s="97" t="s">
        <v>9528</v>
      </c>
      <c r="BV4917" s="97" t="s">
        <v>862</v>
      </c>
      <c r="BW4917" s="97" t="s">
        <v>9529</v>
      </c>
    </row>
    <row r="4918" spans="51:75" x14ac:dyDescent="0.3">
      <c r="AY4918" s="124" t="e">
        <f>VLOOKUP(C4918,#REF!, 2,FALSE)</f>
        <v>#REF!</v>
      </c>
      <c r="BM4918" s="97" t="s">
        <v>9530</v>
      </c>
      <c r="BN4918" s="97" t="s">
        <v>3043</v>
      </c>
      <c r="BO4918" s="97" t="s">
        <v>1784</v>
      </c>
      <c r="BU4918" s="97" t="s">
        <v>9530</v>
      </c>
      <c r="BV4918" s="97" t="s">
        <v>3043</v>
      </c>
      <c r="BW4918" s="97" t="s">
        <v>1784</v>
      </c>
    </row>
    <row r="4919" spans="51:75" x14ac:dyDescent="0.3">
      <c r="AY4919" s="124" t="e">
        <f>VLOOKUP(C4919,#REF!, 2,FALSE)</f>
        <v>#REF!</v>
      </c>
      <c r="BM4919" s="97" t="s">
        <v>9531</v>
      </c>
      <c r="BN4919" s="97" t="s">
        <v>3191</v>
      </c>
      <c r="BO4919" s="97" t="s">
        <v>7606</v>
      </c>
      <c r="BU4919" s="97" t="s">
        <v>9531</v>
      </c>
      <c r="BV4919" s="97" t="s">
        <v>3191</v>
      </c>
      <c r="BW4919" s="97" t="s">
        <v>7606</v>
      </c>
    </row>
    <row r="4920" spans="51:75" x14ac:dyDescent="0.3">
      <c r="AY4920" s="124" t="e">
        <f>VLOOKUP(C4920,#REF!, 2,FALSE)</f>
        <v>#REF!</v>
      </c>
      <c r="BM4920" s="97" t="s">
        <v>1683</v>
      </c>
      <c r="BN4920" s="97" t="s">
        <v>3003</v>
      </c>
      <c r="BO4920" s="97" t="s">
        <v>4552</v>
      </c>
      <c r="BU4920" s="97" t="s">
        <v>1683</v>
      </c>
      <c r="BV4920" s="97" t="s">
        <v>3003</v>
      </c>
      <c r="BW4920" s="97" t="s">
        <v>4552</v>
      </c>
    </row>
    <row r="4921" spans="51:75" x14ac:dyDescent="0.3">
      <c r="AY4921" s="124" t="e">
        <f>VLOOKUP(C4921,#REF!, 2,FALSE)</f>
        <v>#REF!</v>
      </c>
      <c r="BM4921" s="97" t="s">
        <v>9532</v>
      </c>
      <c r="BN4921" s="97" t="s">
        <v>3000</v>
      </c>
      <c r="BO4921" s="97" t="s">
        <v>9533</v>
      </c>
      <c r="BU4921" s="97" t="s">
        <v>9532</v>
      </c>
      <c r="BV4921" s="97" t="s">
        <v>3000</v>
      </c>
      <c r="BW4921" s="97" t="s">
        <v>9533</v>
      </c>
    </row>
    <row r="4922" spans="51:75" x14ac:dyDescent="0.3">
      <c r="AY4922" s="124" t="e">
        <f>VLOOKUP(C4922,#REF!, 2,FALSE)</f>
        <v>#REF!</v>
      </c>
      <c r="BM4922" s="97" t="s">
        <v>9534</v>
      </c>
      <c r="BN4922" s="97" t="s">
        <v>3191</v>
      </c>
      <c r="BO4922" s="97" t="s">
        <v>2983</v>
      </c>
      <c r="BU4922" s="97" t="s">
        <v>9534</v>
      </c>
      <c r="BV4922" s="97" t="s">
        <v>3191</v>
      </c>
      <c r="BW4922" s="97" t="s">
        <v>2983</v>
      </c>
    </row>
    <row r="4923" spans="51:75" x14ac:dyDescent="0.3">
      <c r="AY4923" s="124" t="e">
        <f>VLOOKUP(C4923,#REF!, 2,FALSE)</f>
        <v>#REF!</v>
      </c>
      <c r="BM4923" s="97" t="s">
        <v>9535</v>
      </c>
      <c r="BN4923" s="97" t="s">
        <v>3000</v>
      </c>
      <c r="BO4923" s="97" t="s">
        <v>9536</v>
      </c>
      <c r="BU4923" s="97" t="s">
        <v>9535</v>
      </c>
      <c r="BV4923" s="97" t="s">
        <v>3000</v>
      </c>
      <c r="BW4923" s="97" t="s">
        <v>9536</v>
      </c>
    </row>
    <row r="4924" spans="51:75" x14ac:dyDescent="0.3">
      <c r="AY4924" s="124" t="e">
        <f>VLOOKUP(C4924,#REF!, 2,FALSE)</f>
        <v>#REF!</v>
      </c>
      <c r="BM4924" s="97" t="s">
        <v>9537</v>
      </c>
      <c r="BN4924" s="97" t="s">
        <v>3237</v>
      </c>
      <c r="BO4924" s="97" t="s">
        <v>3509</v>
      </c>
      <c r="BU4924" s="97" t="s">
        <v>9537</v>
      </c>
      <c r="BV4924" s="97" t="s">
        <v>3237</v>
      </c>
      <c r="BW4924" s="97" t="s">
        <v>3509</v>
      </c>
    </row>
    <row r="4925" spans="51:75" x14ac:dyDescent="0.3">
      <c r="AY4925" s="124" t="e">
        <f>VLOOKUP(C4925,#REF!, 2,FALSE)</f>
        <v>#REF!</v>
      </c>
      <c r="BM4925" s="97" t="s">
        <v>1684</v>
      </c>
      <c r="BN4925" s="97" t="s">
        <v>1139</v>
      </c>
      <c r="BO4925" s="97" t="s">
        <v>9538</v>
      </c>
      <c r="BU4925" s="97" t="s">
        <v>1684</v>
      </c>
      <c r="BV4925" s="97" t="s">
        <v>1139</v>
      </c>
      <c r="BW4925" s="97" t="s">
        <v>9538</v>
      </c>
    </row>
    <row r="4926" spans="51:75" x14ac:dyDescent="0.3">
      <c r="AY4926" s="124" t="e">
        <f>VLOOKUP(C4926,#REF!, 2,FALSE)</f>
        <v>#REF!</v>
      </c>
      <c r="BM4926" s="97" t="s">
        <v>9539</v>
      </c>
      <c r="BN4926" s="97" t="s">
        <v>3000</v>
      </c>
      <c r="BO4926" s="97" t="s">
        <v>4871</v>
      </c>
      <c r="BU4926" s="97" t="s">
        <v>9539</v>
      </c>
      <c r="BV4926" s="97" t="s">
        <v>3000</v>
      </c>
      <c r="BW4926" s="97" t="s">
        <v>4871</v>
      </c>
    </row>
    <row r="4927" spans="51:75" x14ac:dyDescent="0.3">
      <c r="AY4927" s="124" t="e">
        <f>VLOOKUP(C4927,#REF!, 2,FALSE)</f>
        <v>#REF!</v>
      </c>
      <c r="BM4927" s="97" t="s">
        <v>567</v>
      </c>
      <c r="BN4927" s="97" t="s">
        <v>3191</v>
      </c>
      <c r="BO4927" s="97" t="s">
        <v>1163</v>
      </c>
      <c r="BU4927" s="97" t="s">
        <v>567</v>
      </c>
      <c r="BV4927" s="97" t="s">
        <v>3191</v>
      </c>
      <c r="BW4927" s="97" t="s">
        <v>1163</v>
      </c>
    </row>
    <row r="4928" spans="51:75" x14ac:dyDescent="0.3">
      <c r="AY4928" s="124" t="e">
        <f>VLOOKUP(C4928,#REF!, 2,FALSE)</f>
        <v>#REF!</v>
      </c>
      <c r="BM4928" s="97" t="s">
        <v>9541</v>
      </c>
      <c r="BN4928" s="97" t="s">
        <v>1342</v>
      </c>
      <c r="BO4928" s="97" t="s">
        <v>9542</v>
      </c>
      <c r="BU4928" s="97" t="s">
        <v>9541</v>
      </c>
      <c r="BV4928" s="97" t="s">
        <v>1342</v>
      </c>
      <c r="BW4928" s="97" t="s">
        <v>9542</v>
      </c>
    </row>
    <row r="4929" spans="51:75" x14ac:dyDescent="0.3">
      <c r="AY4929" s="124" t="e">
        <f>VLOOKUP(C4929,#REF!, 2,FALSE)</f>
        <v>#REF!</v>
      </c>
      <c r="BM4929" s="97" t="s">
        <v>1685</v>
      </c>
      <c r="BN4929" s="97" t="s">
        <v>3237</v>
      </c>
      <c r="BO4929" s="97" t="s">
        <v>9543</v>
      </c>
      <c r="BU4929" s="97" t="s">
        <v>1685</v>
      </c>
      <c r="BV4929" s="97" t="s">
        <v>3237</v>
      </c>
      <c r="BW4929" s="97" t="s">
        <v>9543</v>
      </c>
    </row>
    <row r="4930" spans="51:75" x14ac:dyDescent="0.3">
      <c r="AY4930" s="124" t="e">
        <f>VLOOKUP(C4930,#REF!, 2,FALSE)</f>
        <v>#REF!</v>
      </c>
      <c r="BM4930" s="97" t="s">
        <v>9544</v>
      </c>
      <c r="BN4930" s="97" t="s">
        <v>3003</v>
      </c>
      <c r="BO4930" s="97" t="s">
        <v>2983</v>
      </c>
      <c r="BU4930" s="97" t="s">
        <v>9544</v>
      </c>
      <c r="BV4930" s="97" t="s">
        <v>3003</v>
      </c>
      <c r="BW4930" s="97" t="s">
        <v>2983</v>
      </c>
    </row>
    <row r="4931" spans="51:75" x14ac:dyDescent="0.3">
      <c r="AY4931" s="124" t="e">
        <f>VLOOKUP(C4931,#REF!, 2,FALSE)</f>
        <v>#REF!</v>
      </c>
      <c r="BM4931" s="97" t="s">
        <v>1694</v>
      </c>
      <c r="BN4931" s="97" t="s">
        <v>1342</v>
      </c>
      <c r="BO4931" s="97" t="s">
        <v>3435</v>
      </c>
      <c r="BU4931" s="97" t="s">
        <v>1694</v>
      </c>
      <c r="BV4931" s="97" t="s">
        <v>1342</v>
      </c>
      <c r="BW4931" s="97" t="s">
        <v>3435</v>
      </c>
    </row>
    <row r="4932" spans="51:75" x14ac:dyDescent="0.3">
      <c r="AY4932" s="124" t="e">
        <f>VLOOKUP(C4932,#REF!, 2,FALSE)</f>
        <v>#REF!</v>
      </c>
      <c r="BM4932" s="97" t="s">
        <v>9545</v>
      </c>
      <c r="BN4932" s="97" t="s">
        <v>862</v>
      </c>
      <c r="BO4932" s="97" t="s">
        <v>3174</v>
      </c>
      <c r="BU4932" s="97" t="s">
        <v>9545</v>
      </c>
      <c r="BV4932" s="97" t="s">
        <v>862</v>
      </c>
      <c r="BW4932" s="97" t="s">
        <v>3174</v>
      </c>
    </row>
    <row r="4933" spans="51:75" x14ac:dyDescent="0.3">
      <c r="AY4933" s="124" t="e">
        <f>VLOOKUP(C4933,#REF!, 2,FALSE)</f>
        <v>#REF!</v>
      </c>
      <c r="BM4933" s="97" t="s">
        <v>9546</v>
      </c>
      <c r="BN4933" s="97" t="s">
        <v>862</v>
      </c>
      <c r="BO4933" s="97" t="s">
        <v>4861</v>
      </c>
      <c r="BU4933" s="97" t="s">
        <v>9546</v>
      </c>
      <c r="BV4933" s="97" t="s">
        <v>862</v>
      </c>
      <c r="BW4933" s="97" t="s">
        <v>4861</v>
      </c>
    </row>
    <row r="4934" spans="51:75" x14ac:dyDescent="0.3">
      <c r="AY4934" s="124" t="e">
        <f>VLOOKUP(C4934,#REF!, 2,FALSE)</f>
        <v>#REF!</v>
      </c>
      <c r="BM4934" s="97" t="s">
        <v>1695</v>
      </c>
      <c r="BN4934" s="97" t="s">
        <v>1342</v>
      </c>
      <c r="BO4934" s="97" t="s">
        <v>4731</v>
      </c>
      <c r="BU4934" s="97" t="s">
        <v>1695</v>
      </c>
      <c r="BV4934" s="97" t="s">
        <v>1342</v>
      </c>
      <c r="BW4934" s="97" t="s">
        <v>4731</v>
      </c>
    </row>
    <row r="4935" spans="51:75" x14ac:dyDescent="0.3">
      <c r="AY4935" s="124" t="e">
        <f>VLOOKUP(C4935,#REF!, 2,FALSE)</f>
        <v>#REF!</v>
      </c>
      <c r="BM4935" s="97" t="s">
        <v>1696</v>
      </c>
      <c r="BN4935" s="97" t="s">
        <v>1342</v>
      </c>
      <c r="BO4935" s="97" t="s">
        <v>9286</v>
      </c>
      <c r="BU4935" s="97" t="s">
        <v>1696</v>
      </c>
      <c r="BV4935" s="97" t="s">
        <v>1342</v>
      </c>
      <c r="BW4935" s="97" t="s">
        <v>9286</v>
      </c>
    </row>
    <row r="4936" spans="51:75" x14ac:dyDescent="0.3">
      <c r="AY4936" s="124" t="e">
        <f>VLOOKUP(C4936,#REF!, 2,FALSE)</f>
        <v>#REF!</v>
      </c>
      <c r="BM4936" s="97" t="s">
        <v>9547</v>
      </c>
      <c r="BN4936" s="97" t="s">
        <v>2983</v>
      </c>
      <c r="BO4936" s="97" t="s">
        <v>2983</v>
      </c>
      <c r="BU4936" s="97" t="s">
        <v>9547</v>
      </c>
      <c r="BV4936" s="97" t="s">
        <v>2983</v>
      </c>
      <c r="BW4936" s="97" t="s">
        <v>2983</v>
      </c>
    </row>
    <row r="4937" spans="51:75" x14ac:dyDescent="0.3">
      <c r="AY4937" s="124" t="e">
        <f>VLOOKUP(C4937,#REF!, 2,FALSE)</f>
        <v>#REF!</v>
      </c>
      <c r="BM4937" s="97" t="s">
        <v>9548</v>
      </c>
      <c r="BN4937" s="97" t="s">
        <v>612</v>
      </c>
      <c r="BO4937" s="97" t="s">
        <v>9549</v>
      </c>
      <c r="BU4937" s="97" t="s">
        <v>9548</v>
      </c>
      <c r="BV4937" s="97" t="s">
        <v>612</v>
      </c>
      <c r="BW4937" s="97" t="s">
        <v>9549</v>
      </c>
    </row>
    <row r="4938" spans="51:75" x14ac:dyDescent="0.3">
      <c r="AY4938" s="124" t="e">
        <f>VLOOKUP(C4938,#REF!, 2,FALSE)</f>
        <v>#REF!</v>
      </c>
      <c r="BM4938" s="97" t="s">
        <v>1697</v>
      </c>
      <c r="BN4938" s="97" t="s">
        <v>3191</v>
      </c>
      <c r="BO4938" s="97" t="s">
        <v>9550</v>
      </c>
      <c r="BU4938" s="97" t="s">
        <v>1697</v>
      </c>
      <c r="BV4938" s="97" t="s">
        <v>3191</v>
      </c>
      <c r="BW4938" s="97" t="s">
        <v>9550</v>
      </c>
    </row>
    <row r="4939" spans="51:75" x14ac:dyDescent="0.3">
      <c r="AY4939" s="124" t="e">
        <f>VLOOKUP(C4939,#REF!, 2,FALSE)</f>
        <v>#REF!</v>
      </c>
      <c r="BM4939" s="97" t="s">
        <v>9551</v>
      </c>
      <c r="BN4939" s="97" t="s">
        <v>1691</v>
      </c>
      <c r="BO4939" s="97" t="s">
        <v>3174</v>
      </c>
      <c r="BU4939" s="97" t="s">
        <v>9551</v>
      </c>
      <c r="BV4939" s="97" t="s">
        <v>1691</v>
      </c>
      <c r="BW4939" s="97" t="s">
        <v>3174</v>
      </c>
    </row>
    <row r="4940" spans="51:75" x14ac:dyDescent="0.3">
      <c r="AY4940" s="124" t="e">
        <f>VLOOKUP(C4940,#REF!, 2,FALSE)</f>
        <v>#REF!</v>
      </c>
      <c r="BM4940" s="97" t="s">
        <v>1698</v>
      </c>
      <c r="BN4940" s="97" t="s">
        <v>16968</v>
      </c>
      <c r="BO4940" s="97" t="s">
        <v>4663</v>
      </c>
      <c r="BU4940" s="97" t="s">
        <v>1698</v>
      </c>
      <c r="BV4940" s="97" t="s">
        <v>16968</v>
      </c>
      <c r="BW4940" s="97" t="s">
        <v>4663</v>
      </c>
    </row>
    <row r="4941" spans="51:75" x14ac:dyDescent="0.3">
      <c r="AY4941" s="124" t="e">
        <f>VLOOKUP(C4941,#REF!, 2,FALSE)</f>
        <v>#REF!</v>
      </c>
      <c r="BM4941" s="97" t="s">
        <v>9552</v>
      </c>
      <c r="BN4941" s="97" t="s">
        <v>636</v>
      </c>
      <c r="BO4941" s="97" t="s">
        <v>9307</v>
      </c>
      <c r="BU4941" s="97" t="s">
        <v>9552</v>
      </c>
      <c r="BV4941" s="97" t="s">
        <v>636</v>
      </c>
      <c r="BW4941" s="97" t="s">
        <v>9307</v>
      </c>
    </row>
    <row r="4942" spans="51:75" x14ac:dyDescent="0.3">
      <c r="AY4942" s="124" t="e">
        <f>VLOOKUP(C4942,#REF!, 2,FALSE)</f>
        <v>#REF!</v>
      </c>
      <c r="BM4942" s="97" t="s">
        <v>9554</v>
      </c>
      <c r="BN4942" s="97" t="s">
        <v>614</v>
      </c>
      <c r="BO4942" s="97" t="s">
        <v>9555</v>
      </c>
      <c r="BU4942" s="97" t="s">
        <v>9554</v>
      </c>
      <c r="BV4942" s="97" t="s">
        <v>614</v>
      </c>
      <c r="BW4942" s="97" t="s">
        <v>9555</v>
      </c>
    </row>
    <row r="4943" spans="51:75" x14ac:dyDescent="0.3">
      <c r="AY4943" s="124" t="e">
        <f>VLOOKUP(C4943,#REF!, 2,FALSE)</f>
        <v>#REF!</v>
      </c>
      <c r="BM4943" s="97" t="s">
        <v>9556</v>
      </c>
      <c r="BN4943" s="97" t="s">
        <v>613</v>
      </c>
      <c r="BO4943" s="97" t="s">
        <v>3520</v>
      </c>
      <c r="BU4943" s="97" t="s">
        <v>9556</v>
      </c>
      <c r="BV4943" s="97" t="s">
        <v>613</v>
      </c>
      <c r="BW4943" s="97" t="s">
        <v>3520</v>
      </c>
    </row>
    <row r="4944" spans="51:75" x14ac:dyDescent="0.3">
      <c r="AY4944" s="124" t="e">
        <f>VLOOKUP(C4944,#REF!, 2,FALSE)</f>
        <v>#REF!</v>
      </c>
      <c r="BM4944" s="97" t="s">
        <v>1699</v>
      </c>
      <c r="BN4944" s="97" t="s">
        <v>797</v>
      </c>
      <c r="BO4944" s="97" t="s">
        <v>9557</v>
      </c>
      <c r="BU4944" s="97" t="s">
        <v>1699</v>
      </c>
      <c r="BV4944" s="97" t="s">
        <v>797</v>
      </c>
      <c r="BW4944" s="97" t="s">
        <v>9557</v>
      </c>
    </row>
    <row r="4945" spans="51:75" x14ac:dyDescent="0.3">
      <c r="AY4945" s="124" t="e">
        <f>VLOOKUP(C4945,#REF!, 2,FALSE)</f>
        <v>#REF!</v>
      </c>
      <c r="BM4945" s="97" t="s">
        <v>9558</v>
      </c>
      <c r="BN4945" s="97" t="s">
        <v>862</v>
      </c>
      <c r="BO4945" s="97" t="s">
        <v>2983</v>
      </c>
      <c r="BU4945" s="97" t="s">
        <v>9558</v>
      </c>
      <c r="BV4945" s="97" t="s">
        <v>862</v>
      </c>
      <c r="BW4945" s="97" t="s">
        <v>2983</v>
      </c>
    </row>
    <row r="4946" spans="51:75" x14ac:dyDescent="0.3">
      <c r="AY4946" s="124" t="e">
        <f>VLOOKUP(C4946,#REF!, 2,FALSE)</f>
        <v>#REF!</v>
      </c>
      <c r="BM4946" s="97" t="s">
        <v>9559</v>
      </c>
      <c r="BN4946" s="97" t="s">
        <v>862</v>
      </c>
      <c r="BO4946" s="97" t="s">
        <v>9560</v>
      </c>
      <c r="BU4946" s="97" t="s">
        <v>9559</v>
      </c>
      <c r="BV4946" s="97" t="s">
        <v>862</v>
      </c>
      <c r="BW4946" s="97" t="s">
        <v>9560</v>
      </c>
    </row>
    <row r="4947" spans="51:75" x14ac:dyDescent="0.3">
      <c r="AY4947" s="124" t="e">
        <f>VLOOKUP(C4947,#REF!, 2,FALSE)</f>
        <v>#REF!</v>
      </c>
      <c r="BM4947" s="97" t="s">
        <v>9561</v>
      </c>
      <c r="BN4947" s="97" t="s">
        <v>862</v>
      </c>
      <c r="BO4947" s="97" t="s">
        <v>5891</v>
      </c>
      <c r="BU4947" s="97" t="s">
        <v>9561</v>
      </c>
      <c r="BV4947" s="97" t="s">
        <v>862</v>
      </c>
      <c r="BW4947" s="97" t="s">
        <v>5891</v>
      </c>
    </row>
    <row r="4948" spans="51:75" x14ac:dyDescent="0.3">
      <c r="AY4948" s="124" t="e">
        <f>VLOOKUP(C4948,#REF!, 2,FALSE)</f>
        <v>#REF!</v>
      </c>
      <c r="BM4948" s="97" t="s">
        <v>9562</v>
      </c>
      <c r="BN4948" s="97" t="s">
        <v>862</v>
      </c>
      <c r="BO4948" s="97" t="s">
        <v>7983</v>
      </c>
      <c r="BU4948" s="97" t="s">
        <v>9562</v>
      </c>
      <c r="BV4948" s="97" t="s">
        <v>862</v>
      </c>
      <c r="BW4948" s="97" t="s">
        <v>7983</v>
      </c>
    </row>
    <row r="4949" spans="51:75" x14ac:dyDescent="0.3">
      <c r="AY4949" s="124" t="e">
        <f>VLOOKUP(C4949,#REF!, 2,FALSE)</f>
        <v>#REF!</v>
      </c>
      <c r="BM4949" s="97" t="s">
        <v>9563</v>
      </c>
      <c r="BN4949" s="97" t="s">
        <v>2979</v>
      </c>
      <c r="BO4949" s="97" t="s">
        <v>9564</v>
      </c>
      <c r="BU4949" s="97" t="s">
        <v>9563</v>
      </c>
      <c r="BV4949" s="97" t="s">
        <v>2979</v>
      </c>
      <c r="BW4949" s="97" t="s">
        <v>9564</v>
      </c>
    </row>
    <row r="4950" spans="51:75" x14ac:dyDescent="0.3">
      <c r="AY4950" s="124" t="e">
        <f>VLOOKUP(C4950,#REF!, 2,FALSE)</f>
        <v>#REF!</v>
      </c>
      <c r="BM4950" s="97" t="s">
        <v>9565</v>
      </c>
      <c r="BN4950" s="97" t="s">
        <v>771</v>
      </c>
      <c r="BO4950" s="97" t="s">
        <v>8087</v>
      </c>
      <c r="BU4950" s="97" t="s">
        <v>9565</v>
      </c>
      <c r="BV4950" s="97" t="s">
        <v>771</v>
      </c>
      <c r="BW4950" s="97" t="s">
        <v>8087</v>
      </c>
    </row>
    <row r="4951" spans="51:75" x14ac:dyDescent="0.3">
      <c r="AY4951" s="124" t="e">
        <f>VLOOKUP(C4951,#REF!, 2,FALSE)</f>
        <v>#REF!</v>
      </c>
      <c r="BM4951" s="97" t="s">
        <v>9566</v>
      </c>
      <c r="BN4951" s="97" t="s">
        <v>661</v>
      </c>
      <c r="BO4951" s="97" t="s">
        <v>9567</v>
      </c>
      <c r="BU4951" s="97" t="s">
        <v>9566</v>
      </c>
      <c r="BV4951" s="97" t="s">
        <v>661</v>
      </c>
      <c r="BW4951" s="97" t="s">
        <v>9567</v>
      </c>
    </row>
    <row r="4952" spans="51:75" x14ac:dyDescent="0.3">
      <c r="AY4952" s="124" t="e">
        <f>VLOOKUP(C4952,#REF!, 2,FALSE)</f>
        <v>#REF!</v>
      </c>
      <c r="BM4952" s="97" t="s">
        <v>9568</v>
      </c>
      <c r="BN4952" s="97" t="s">
        <v>2983</v>
      </c>
      <c r="BO4952" s="97" t="s">
        <v>2983</v>
      </c>
      <c r="BU4952" s="97" t="s">
        <v>9568</v>
      </c>
      <c r="BV4952" s="97" t="s">
        <v>2983</v>
      </c>
      <c r="BW4952" s="97" t="s">
        <v>2983</v>
      </c>
    </row>
    <row r="4953" spans="51:75" x14ac:dyDescent="0.3">
      <c r="AY4953" s="124" t="e">
        <f>VLOOKUP(C4953,#REF!, 2,FALSE)</f>
        <v>#REF!</v>
      </c>
      <c r="BM4953" s="97" t="s">
        <v>9569</v>
      </c>
      <c r="BN4953" s="97" t="s">
        <v>3081</v>
      </c>
      <c r="BO4953" s="97" t="s">
        <v>4275</v>
      </c>
      <c r="BU4953" s="97" t="s">
        <v>9569</v>
      </c>
      <c r="BV4953" s="97" t="s">
        <v>3081</v>
      </c>
      <c r="BW4953" s="97" t="s">
        <v>4275</v>
      </c>
    </row>
    <row r="4954" spans="51:75" x14ac:dyDescent="0.3">
      <c r="AY4954" s="124" t="e">
        <f>VLOOKUP(C4954,#REF!, 2,FALSE)</f>
        <v>#REF!</v>
      </c>
      <c r="BM4954" s="97" t="s">
        <v>9570</v>
      </c>
      <c r="BN4954" s="97" t="s">
        <v>1342</v>
      </c>
      <c r="BO4954" s="97" t="s">
        <v>770</v>
      </c>
      <c r="BU4954" s="97" t="s">
        <v>9570</v>
      </c>
      <c r="BV4954" s="97" t="s">
        <v>1342</v>
      </c>
      <c r="BW4954" s="97" t="s">
        <v>770</v>
      </c>
    </row>
    <row r="4955" spans="51:75" x14ac:dyDescent="0.3">
      <c r="AY4955" s="124" t="e">
        <f>VLOOKUP(C4955,#REF!, 2,FALSE)</f>
        <v>#REF!</v>
      </c>
      <c r="BM4955" s="97" t="s">
        <v>9571</v>
      </c>
      <c r="BN4955" s="97" t="s">
        <v>3003</v>
      </c>
      <c r="BO4955" s="97" t="s">
        <v>2995</v>
      </c>
      <c r="BU4955" s="97" t="s">
        <v>9571</v>
      </c>
      <c r="BV4955" s="97" t="s">
        <v>3003</v>
      </c>
      <c r="BW4955" s="97" t="s">
        <v>2995</v>
      </c>
    </row>
    <row r="4956" spans="51:75" x14ac:dyDescent="0.3">
      <c r="AY4956" s="124" t="e">
        <f>VLOOKUP(C4956,#REF!, 2,FALSE)</f>
        <v>#REF!</v>
      </c>
      <c r="BM4956" s="97" t="s">
        <v>9572</v>
      </c>
      <c r="BN4956" s="97" t="s">
        <v>1070</v>
      </c>
      <c r="BO4956" s="97" t="s">
        <v>8572</v>
      </c>
      <c r="BU4956" s="97" t="s">
        <v>9572</v>
      </c>
      <c r="BV4956" s="97" t="s">
        <v>1070</v>
      </c>
      <c r="BW4956" s="97" t="s">
        <v>8572</v>
      </c>
    </row>
    <row r="4957" spans="51:75" x14ac:dyDescent="0.3">
      <c r="AY4957" s="124" t="e">
        <f>VLOOKUP(C4957,#REF!, 2,FALSE)</f>
        <v>#REF!</v>
      </c>
      <c r="BM4957" s="97" t="s">
        <v>9573</v>
      </c>
      <c r="BN4957" s="97" t="s">
        <v>669</v>
      </c>
      <c r="BO4957" s="97" t="s">
        <v>6507</v>
      </c>
      <c r="BU4957" s="97" t="s">
        <v>9573</v>
      </c>
      <c r="BV4957" s="97" t="s">
        <v>669</v>
      </c>
      <c r="BW4957" s="97" t="s">
        <v>6507</v>
      </c>
    </row>
    <row r="4958" spans="51:75" x14ac:dyDescent="0.3">
      <c r="AY4958" s="124" t="e">
        <f>VLOOKUP(C4958,#REF!, 2,FALSE)</f>
        <v>#REF!</v>
      </c>
      <c r="BM4958" s="97" t="s">
        <v>9575</v>
      </c>
      <c r="BN4958" s="97" t="s">
        <v>3237</v>
      </c>
      <c r="BO4958" s="97" t="s">
        <v>638</v>
      </c>
      <c r="BU4958" s="97" t="s">
        <v>9575</v>
      </c>
      <c r="BV4958" s="97" t="s">
        <v>3237</v>
      </c>
      <c r="BW4958" s="97" t="s">
        <v>638</v>
      </c>
    </row>
    <row r="4959" spans="51:75" x14ac:dyDescent="0.3">
      <c r="AY4959" s="124" t="e">
        <f>VLOOKUP(C4959,#REF!, 2,FALSE)</f>
        <v>#REF!</v>
      </c>
      <c r="BM4959" s="97" t="s">
        <v>9576</v>
      </c>
      <c r="BN4959" s="97" t="s">
        <v>1342</v>
      </c>
      <c r="BO4959" s="97" t="s">
        <v>2983</v>
      </c>
      <c r="BU4959" s="97" t="s">
        <v>9576</v>
      </c>
      <c r="BV4959" s="97" t="s">
        <v>1342</v>
      </c>
      <c r="BW4959" s="97" t="s">
        <v>2983</v>
      </c>
    </row>
    <row r="4960" spans="51:75" x14ac:dyDescent="0.3">
      <c r="AY4960" s="124" t="e">
        <f>VLOOKUP(C4960,#REF!, 2,FALSE)</f>
        <v>#REF!</v>
      </c>
      <c r="BM4960" s="97" t="s">
        <v>9577</v>
      </c>
      <c r="BN4960" s="97" t="s">
        <v>3043</v>
      </c>
      <c r="BO4960" s="97" t="s">
        <v>9578</v>
      </c>
      <c r="BU4960" s="97" t="s">
        <v>9577</v>
      </c>
      <c r="BV4960" s="97" t="s">
        <v>3043</v>
      </c>
      <c r="BW4960" s="97" t="s">
        <v>9578</v>
      </c>
    </row>
    <row r="4961" spans="51:75" x14ac:dyDescent="0.3">
      <c r="AY4961" s="124" t="e">
        <f>VLOOKUP(C4961,#REF!, 2,FALSE)</f>
        <v>#REF!</v>
      </c>
      <c r="BM4961" s="97" t="s">
        <v>9579</v>
      </c>
      <c r="BN4961" s="97" t="s">
        <v>731</v>
      </c>
      <c r="BO4961" s="97" t="s">
        <v>7545</v>
      </c>
      <c r="BU4961" s="97" t="s">
        <v>9579</v>
      </c>
      <c r="BV4961" s="97" t="s">
        <v>731</v>
      </c>
      <c r="BW4961" s="97" t="s">
        <v>7545</v>
      </c>
    </row>
    <row r="4962" spans="51:75" x14ac:dyDescent="0.3">
      <c r="AY4962" s="124" t="e">
        <f>VLOOKUP(C4962,#REF!, 2,FALSE)</f>
        <v>#REF!</v>
      </c>
      <c r="BM4962" s="97" t="s">
        <v>9580</v>
      </c>
      <c r="BN4962" s="97" t="s">
        <v>3191</v>
      </c>
      <c r="BO4962" s="97" t="s">
        <v>9581</v>
      </c>
      <c r="BU4962" s="97" t="s">
        <v>9580</v>
      </c>
      <c r="BV4962" s="97" t="s">
        <v>3191</v>
      </c>
      <c r="BW4962" s="97" t="s">
        <v>9581</v>
      </c>
    </row>
    <row r="4963" spans="51:75" x14ac:dyDescent="0.3">
      <c r="AY4963" s="124" t="e">
        <f>VLOOKUP(C4963,#REF!, 2,FALSE)</f>
        <v>#REF!</v>
      </c>
      <c r="BM4963" s="97" t="s">
        <v>9582</v>
      </c>
      <c r="BN4963" s="97" t="s">
        <v>862</v>
      </c>
      <c r="BO4963" s="97" t="s">
        <v>9218</v>
      </c>
      <c r="BU4963" s="97" t="s">
        <v>9582</v>
      </c>
      <c r="BV4963" s="97" t="s">
        <v>862</v>
      </c>
      <c r="BW4963" s="97" t="s">
        <v>9218</v>
      </c>
    </row>
    <row r="4964" spans="51:75" x14ac:dyDescent="0.3">
      <c r="AY4964" s="124" t="e">
        <f>VLOOKUP(C4964,#REF!, 2,FALSE)</f>
        <v>#REF!</v>
      </c>
      <c r="BM4964" s="97" t="s">
        <v>9583</v>
      </c>
      <c r="BN4964" s="97" t="s">
        <v>862</v>
      </c>
      <c r="BO4964" s="97" t="s">
        <v>3773</v>
      </c>
      <c r="BU4964" s="97" t="s">
        <v>9583</v>
      </c>
      <c r="BV4964" s="97" t="s">
        <v>862</v>
      </c>
      <c r="BW4964" s="97" t="s">
        <v>3773</v>
      </c>
    </row>
    <row r="4965" spans="51:75" x14ac:dyDescent="0.3">
      <c r="AY4965" s="124" t="e">
        <f>VLOOKUP(C4965,#REF!, 2,FALSE)</f>
        <v>#REF!</v>
      </c>
      <c r="BM4965" s="97" t="s">
        <v>1700</v>
      </c>
      <c r="BN4965" s="97" t="s">
        <v>613</v>
      </c>
      <c r="BO4965" s="97" t="s">
        <v>2983</v>
      </c>
      <c r="BU4965" s="97" t="s">
        <v>1700</v>
      </c>
      <c r="BV4965" s="97" t="s">
        <v>613</v>
      </c>
      <c r="BW4965" s="97" t="s">
        <v>2983</v>
      </c>
    </row>
    <row r="4966" spans="51:75" x14ac:dyDescent="0.3">
      <c r="AY4966" s="124" t="e">
        <f>VLOOKUP(C4966,#REF!, 2,FALSE)</f>
        <v>#REF!</v>
      </c>
      <c r="BM4966" s="97" t="s">
        <v>1701</v>
      </c>
      <c r="BN4966" s="97" t="s">
        <v>852</v>
      </c>
      <c r="BO4966" s="97" t="s">
        <v>9584</v>
      </c>
      <c r="BU4966" s="97" t="s">
        <v>1701</v>
      </c>
      <c r="BV4966" s="97" t="s">
        <v>852</v>
      </c>
      <c r="BW4966" s="97" t="s">
        <v>9584</v>
      </c>
    </row>
    <row r="4967" spans="51:75" x14ac:dyDescent="0.3">
      <c r="AY4967" s="124" t="e">
        <f>VLOOKUP(C4967,#REF!, 2,FALSE)</f>
        <v>#REF!</v>
      </c>
      <c r="BM4967" s="97" t="s">
        <v>9585</v>
      </c>
      <c r="BN4967" s="97" t="s">
        <v>771</v>
      </c>
      <c r="BO4967" s="97" t="s">
        <v>6868</v>
      </c>
      <c r="BU4967" s="97" t="s">
        <v>9585</v>
      </c>
      <c r="BV4967" s="97" t="s">
        <v>771</v>
      </c>
      <c r="BW4967" s="97" t="s">
        <v>6868</v>
      </c>
    </row>
    <row r="4968" spans="51:75" x14ac:dyDescent="0.3">
      <c r="AY4968" s="124" t="e">
        <f>VLOOKUP(C4968,#REF!, 2,FALSE)</f>
        <v>#REF!</v>
      </c>
      <c r="BM4968" s="97" t="s">
        <v>9588</v>
      </c>
      <c r="BN4968" s="97" t="s">
        <v>940</v>
      </c>
      <c r="BO4968" s="97" t="s">
        <v>1689</v>
      </c>
      <c r="BU4968" s="97" t="s">
        <v>9588</v>
      </c>
      <c r="BV4968" s="97" t="s">
        <v>940</v>
      </c>
      <c r="BW4968" s="97" t="s">
        <v>1689</v>
      </c>
    </row>
    <row r="4969" spans="51:75" x14ac:dyDescent="0.3">
      <c r="AY4969" s="124" t="e">
        <f>VLOOKUP(C4969,#REF!, 2,FALSE)</f>
        <v>#REF!</v>
      </c>
      <c r="BM4969" s="97" t="s">
        <v>9589</v>
      </c>
      <c r="BN4969" s="97" t="s">
        <v>940</v>
      </c>
      <c r="BO4969" s="97" t="s">
        <v>1605</v>
      </c>
      <c r="BU4969" s="97" t="s">
        <v>9589</v>
      </c>
      <c r="BV4969" s="97" t="s">
        <v>940</v>
      </c>
      <c r="BW4969" s="97" t="s">
        <v>1605</v>
      </c>
    </row>
    <row r="4970" spans="51:75" x14ac:dyDescent="0.3">
      <c r="AY4970" s="124" t="e">
        <f>VLOOKUP(C4970,#REF!, 2,FALSE)</f>
        <v>#REF!</v>
      </c>
      <c r="BM4970" s="97" t="s">
        <v>9590</v>
      </c>
      <c r="BN4970" s="97" t="s">
        <v>3237</v>
      </c>
      <c r="BO4970" s="97" t="s">
        <v>9591</v>
      </c>
      <c r="BU4970" s="97" t="s">
        <v>9590</v>
      </c>
      <c r="BV4970" s="97" t="s">
        <v>3237</v>
      </c>
      <c r="BW4970" s="97" t="s">
        <v>9591</v>
      </c>
    </row>
    <row r="4971" spans="51:75" x14ac:dyDescent="0.3">
      <c r="AY4971" s="124" t="e">
        <f>VLOOKUP(C4971,#REF!, 2,FALSE)</f>
        <v>#REF!</v>
      </c>
      <c r="BM4971" s="97" t="s">
        <v>9592</v>
      </c>
      <c r="BN4971" s="97" t="s">
        <v>923</v>
      </c>
      <c r="BO4971" s="97" t="s">
        <v>9593</v>
      </c>
      <c r="BU4971" s="97" t="s">
        <v>9592</v>
      </c>
      <c r="BV4971" s="97" t="s">
        <v>923</v>
      </c>
      <c r="BW4971" s="97" t="s">
        <v>9593</v>
      </c>
    </row>
    <row r="4972" spans="51:75" x14ac:dyDescent="0.3">
      <c r="AY4972" s="124" t="e">
        <f>VLOOKUP(C4972,#REF!, 2,FALSE)</f>
        <v>#REF!</v>
      </c>
      <c r="BM4972" s="97" t="s">
        <v>9594</v>
      </c>
      <c r="BN4972" s="97" t="s">
        <v>1342</v>
      </c>
      <c r="BO4972" s="97" t="s">
        <v>9595</v>
      </c>
      <c r="BU4972" s="97" t="s">
        <v>9594</v>
      </c>
      <c r="BV4972" s="97" t="s">
        <v>1342</v>
      </c>
      <c r="BW4972" s="97" t="s">
        <v>9595</v>
      </c>
    </row>
    <row r="4973" spans="51:75" x14ac:dyDescent="0.3">
      <c r="AY4973" s="124" t="e">
        <f>VLOOKUP(C4973,#REF!, 2,FALSE)</f>
        <v>#REF!</v>
      </c>
      <c r="BM4973" s="97" t="s">
        <v>9596</v>
      </c>
      <c r="BN4973" s="97" t="s">
        <v>787</v>
      </c>
      <c r="BO4973" s="97" t="s">
        <v>9597</v>
      </c>
      <c r="BU4973" s="97" t="s">
        <v>9596</v>
      </c>
      <c r="BV4973" s="97" t="s">
        <v>787</v>
      </c>
      <c r="BW4973" s="97" t="s">
        <v>9597</v>
      </c>
    </row>
    <row r="4974" spans="51:75" x14ac:dyDescent="0.3">
      <c r="AY4974" s="124" t="e">
        <f>VLOOKUP(C4974,#REF!, 2,FALSE)</f>
        <v>#REF!</v>
      </c>
      <c r="BM4974" s="97" t="s">
        <v>9598</v>
      </c>
      <c r="BN4974" s="97" t="s">
        <v>3237</v>
      </c>
      <c r="BO4974" s="97" t="s">
        <v>9599</v>
      </c>
      <c r="BU4974" s="97" t="s">
        <v>9598</v>
      </c>
      <c r="BV4974" s="97" t="s">
        <v>3237</v>
      </c>
      <c r="BW4974" s="97" t="s">
        <v>9599</v>
      </c>
    </row>
    <row r="4975" spans="51:75" x14ac:dyDescent="0.3">
      <c r="AY4975" s="124" t="e">
        <f>VLOOKUP(C4975,#REF!, 2,FALSE)</f>
        <v>#REF!</v>
      </c>
      <c r="BM4975" s="97" t="s">
        <v>9600</v>
      </c>
      <c r="BN4975" s="97" t="s">
        <v>3191</v>
      </c>
      <c r="BO4975" s="97" t="s">
        <v>6106</v>
      </c>
      <c r="BU4975" s="97" t="s">
        <v>9600</v>
      </c>
      <c r="BV4975" s="97" t="s">
        <v>3191</v>
      </c>
      <c r="BW4975" s="97" t="s">
        <v>6106</v>
      </c>
    </row>
    <row r="4976" spans="51:75" x14ac:dyDescent="0.3">
      <c r="AY4976" s="124" t="e">
        <f>VLOOKUP(C4976,#REF!, 2,FALSE)</f>
        <v>#REF!</v>
      </c>
      <c r="BM4976" s="97" t="s">
        <v>9602</v>
      </c>
      <c r="BN4976" s="97" t="s">
        <v>799</v>
      </c>
      <c r="BO4976" s="97" t="s">
        <v>7308</v>
      </c>
      <c r="BU4976" s="97" t="s">
        <v>9602</v>
      </c>
      <c r="BV4976" s="97" t="s">
        <v>799</v>
      </c>
      <c r="BW4976" s="97" t="s">
        <v>7308</v>
      </c>
    </row>
    <row r="4977" spans="51:75" x14ac:dyDescent="0.3">
      <c r="AY4977" s="124" t="e">
        <f>VLOOKUP(C4977,#REF!, 2,FALSE)</f>
        <v>#REF!</v>
      </c>
      <c r="BM4977" s="97" t="s">
        <v>1702</v>
      </c>
      <c r="BN4977" s="97" t="s">
        <v>852</v>
      </c>
      <c r="BO4977" s="97" t="s">
        <v>1287</v>
      </c>
      <c r="BU4977" s="97" t="s">
        <v>1702</v>
      </c>
      <c r="BV4977" s="97" t="s">
        <v>852</v>
      </c>
      <c r="BW4977" s="97" t="s">
        <v>1287</v>
      </c>
    </row>
    <row r="4978" spans="51:75" x14ac:dyDescent="0.3">
      <c r="AY4978" s="124" t="e">
        <f>VLOOKUP(C4978,#REF!, 2,FALSE)</f>
        <v>#REF!</v>
      </c>
      <c r="BM4978" s="97" t="s">
        <v>9604</v>
      </c>
      <c r="BN4978" s="97" t="s">
        <v>862</v>
      </c>
      <c r="BO4978" s="97" t="s">
        <v>9605</v>
      </c>
      <c r="BU4978" s="97" t="s">
        <v>9604</v>
      </c>
      <c r="BV4978" s="97" t="s">
        <v>862</v>
      </c>
      <c r="BW4978" s="97" t="s">
        <v>9605</v>
      </c>
    </row>
    <row r="4979" spans="51:75" x14ac:dyDescent="0.3">
      <c r="AY4979" s="124" t="e">
        <f>VLOOKUP(C4979,#REF!, 2,FALSE)</f>
        <v>#REF!</v>
      </c>
      <c r="BM4979" s="97" t="s">
        <v>9606</v>
      </c>
      <c r="BN4979" s="97" t="s">
        <v>803</v>
      </c>
      <c r="BO4979" s="97" t="s">
        <v>9607</v>
      </c>
      <c r="BU4979" s="97" t="s">
        <v>9606</v>
      </c>
      <c r="BV4979" s="97" t="s">
        <v>803</v>
      </c>
      <c r="BW4979" s="97" t="s">
        <v>9607</v>
      </c>
    </row>
    <row r="4980" spans="51:75" x14ac:dyDescent="0.3">
      <c r="AY4980" s="124" t="e">
        <f>VLOOKUP(C4980,#REF!, 2,FALSE)</f>
        <v>#REF!</v>
      </c>
      <c r="BM4980" s="97" t="s">
        <v>1703</v>
      </c>
      <c r="BN4980" s="97" t="s">
        <v>3191</v>
      </c>
      <c r="BO4980" s="97" t="s">
        <v>2352</v>
      </c>
      <c r="BU4980" s="97" t="s">
        <v>1703</v>
      </c>
      <c r="BV4980" s="97" t="s">
        <v>3191</v>
      </c>
      <c r="BW4980" s="97" t="s">
        <v>2352</v>
      </c>
    </row>
    <row r="4981" spans="51:75" x14ac:dyDescent="0.3">
      <c r="AY4981" s="124" t="e">
        <f>VLOOKUP(C4981,#REF!, 2,FALSE)</f>
        <v>#REF!</v>
      </c>
      <c r="BM4981" s="97" t="s">
        <v>9608</v>
      </c>
      <c r="BN4981" s="97" t="s">
        <v>663</v>
      </c>
      <c r="BO4981" s="97" t="s">
        <v>9609</v>
      </c>
      <c r="BU4981" s="97" t="s">
        <v>9608</v>
      </c>
      <c r="BV4981" s="97" t="s">
        <v>663</v>
      </c>
      <c r="BW4981" s="97" t="s">
        <v>9609</v>
      </c>
    </row>
    <row r="4982" spans="51:75" x14ac:dyDescent="0.3">
      <c r="AY4982" s="124" t="e">
        <f>VLOOKUP(C4982,#REF!, 2,FALSE)</f>
        <v>#REF!</v>
      </c>
      <c r="BM4982" s="97" t="s">
        <v>9610</v>
      </c>
      <c r="BN4982" s="97" t="s">
        <v>852</v>
      </c>
      <c r="BO4982" s="97" t="s">
        <v>9601</v>
      </c>
      <c r="BU4982" s="97" t="s">
        <v>9610</v>
      </c>
      <c r="BV4982" s="97" t="s">
        <v>852</v>
      </c>
      <c r="BW4982" s="97" t="s">
        <v>9601</v>
      </c>
    </row>
    <row r="4983" spans="51:75" x14ac:dyDescent="0.3">
      <c r="AY4983" s="124" t="e">
        <f>VLOOKUP(C4983,#REF!, 2,FALSE)</f>
        <v>#REF!</v>
      </c>
      <c r="BM4983" s="97" t="s">
        <v>9611</v>
      </c>
      <c r="BN4983" s="97" t="s">
        <v>862</v>
      </c>
      <c r="BO4983" s="97" t="s">
        <v>9612</v>
      </c>
      <c r="BU4983" s="97" t="s">
        <v>9611</v>
      </c>
      <c r="BV4983" s="97" t="s">
        <v>862</v>
      </c>
      <c r="BW4983" s="97" t="s">
        <v>9612</v>
      </c>
    </row>
    <row r="4984" spans="51:75" x14ac:dyDescent="0.3">
      <c r="AY4984" s="124" t="e">
        <f>VLOOKUP(C4984,#REF!, 2,FALSE)</f>
        <v>#REF!</v>
      </c>
      <c r="BM4984" s="97" t="s">
        <v>9613</v>
      </c>
      <c r="BN4984" s="97" t="s">
        <v>3043</v>
      </c>
      <c r="BO4984" s="97" t="s">
        <v>9614</v>
      </c>
      <c r="BU4984" s="97" t="s">
        <v>9613</v>
      </c>
      <c r="BV4984" s="97" t="s">
        <v>3043</v>
      </c>
      <c r="BW4984" s="97" t="s">
        <v>9614</v>
      </c>
    </row>
    <row r="4985" spans="51:75" x14ac:dyDescent="0.3">
      <c r="AY4985" s="124" t="e">
        <f>VLOOKUP(C4985,#REF!, 2,FALSE)</f>
        <v>#REF!</v>
      </c>
      <c r="BM4985" s="97" t="s">
        <v>9615</v>
      </c>
      <c r="BN4985" s="97" t="s">
        <v>3191</v>
      </c>
      <c r="BO4985" s="97" t="s">
        <v>9616</v>
      </c>
      <c r="BU4985" s="97" t="s">
        <v>9615</v>
      </c>
      <c r="BV4985" s="97" t="s">
        <v>3191</v>
      </c>
      <c r="BW4985" s="97" t="s">
        <v>9616</v>
      </c>
    </row>
    <row r="4986" spans="51:75" x14ac:dyDescent="0.3">
      <c r="AY4986" s="124" t="e">
        <f>VLOOKUP(C4986,#REF!, 2,FALSE)</f>
        <v>#REF!</v>
      </c>
      <c r="BM4986" s="97" t="s">
        <v>1704</v>
      </c>
      <c r="BN4986" s="97" t="s">
        <v>719</v>
      </c>
      <c r="BO4986" s="97" t="s">
        <v>3376</v>
      </c>
      <c r="BU4986" s="97" t="s">
        <v>1704</v>
      </c>
      <c r="BV4986" s="97" t="s">
        <v>719</v>
      </c>
      <c r="BW4986" s="97" t="s">
        <v>3376</v>
      </c>
    </row>
    <row r="4987" spans="51:75" x14ac:dyDescent="0.3">
      <c r="AY4987" s="124" t="e">
        <f>VLOOKUP(C4987,#REF!, 2,FALSE)</f>
        <v>#REF!</v>
      </c>
      <c r="BM4987" s="97" t="s">
        <v>9617</v>
      </c>
      <c r="BN4987" s="97" t="s">
        <v>3191</v>
      </c>
      <c r="BO4987" s="97" t="s">
        <v>9618</v>
      </c>
      <c r="BU4987" s="97" t="s">
        <v>9617</v>
      </c>
      <c r="BV4987" s="97" t="s">
        <v>3191</v>
      </c>
      <c r="BW4987" s="97" t="s">
        <v>9618</v>
      </c>
    </row>
    <row r="4988" spans="51:75" x14ac:dyDescent="0.3">
      <c r="AY4988" s="124" t="e">
        <f>VLOOKUP(C4988,#REF!, 2,FALSE)</f>
        <v>#REF!</v>
      </c>
      <c r="BM4988" s="97" t="s">
        <v>1705</v>
      </c>
      <c r="BN4988" s="97" t="s">
        <v>2983</v>
      </c>
      <c r="BO4988" s="97" t="s">
        <v>2983</v>
      </c>
      <c r="BU4988" s="97" t="s">
        <v>1705</v>
      </c>
      <c r="BV4988" s="97" t="s">
        <v>2983</v>
      </c>
      <c r="BW4988" s="97" t="s">
        <v>2983</v>
      </c>
    </row>
    <row r="4989" spans="51:75" x14ac:dyDescent="0.3">
      <c r="AY4989" s="124" t="e">
        <f>VLOOKUP(C4989,#REF!, 2,FALSE)</f>
        <v>#REF!</v>
      </c>
      <c r="BM4989" s="97" t="s">
        <v>9619</v>
      </c>
      <c r="BN4989" s="97" t="s">
        <v>1139</v>
      </c>
      <c r="BO4989" s="97" t="s">
        <v>2983</v>
      </c>
      <c r="BU4989" s="97" t="s">
        <v>9619</v>
      </c>
      <c r="BV4989" s="97" t="s">
        <v>1139</v>
      </c>
      <c r="BW4989" s="97" t="s">
        <v>2983</v>
      </c>
    </row>
    <row r="4990" spans="51:75" x14ac:dyDescent="0.3">
      <c r="AY4990" s="124" t="e">
        <f>VLOOKUP(C4990,#REF!, 2,FALSE)</f>
        <v>#REF!</v>
      </c>
      <c r="BM4990" s="97" t="s">
        <v>9620</v>
      </c>
      <c r="BN4990" s="97" t="s">
        <v>3191</v>
      </c>
      <c r="BO4990" s="97" t="s">
        <v>9621</v>
      </c>
      <c r="BU4990" s="97" t="s">
        <v>9620</v>
      </c>
      <c r="BV4990" s="97" t="s">
        <v>3191</v>
      </c>
      <c r="BW4990" s="97" t="s">
        <v>9621</v>
      </c>
    </row>
    <row r="4991" spans="51:75" x14ac:dyDescent="0.3">
      <c r="AY4991" s="124" t="e">
        <f>VLOOKUP(C4991,#REF!, 2,FALSE)</f>
        <v>#REF!</v>
      </c>
      <c r="BM4991" s="97" t="s">
        <v>9622</v>
      </c>
      <c r="BN4991" s="97" t="s">
        <v>3003</v>
      </c>
      <c r="BO4991" s="97" t="s">
        <v>9624</v>
      </c>
      <c r="BU4991" s="97" t="s">
        <v>9622</v>
      </c>
      <c r="BV4991" s="97" t="s">
        <v>3003</v>
      </c>
      <c r="BW4991" s="97" t="s">
        <v>9624</v>
      </c>
    </row>
    <row r="4992" spans="51:75" x14ac:dyDescent="0.3">
      <c r="AY4992" s="124" t="e">
        <f>VLOOKUP(C4992,#REF!, 2,FALSE)</f>
        <v>#REF!</v>
      </c>
      <c r="BM4992" s="97" t="s">
        <v>1706</v>
      </c>
      <c r="BN4992" s="97" t="s">
        <v>3237</v>
      </c>
      <c r="BO4992" s="97" t="s">
        <v>1735</v>
      </c>
      <c r="BU4992" s="97" t="s">
        <v>1706</v>
      </c>
      <c r="BV4992" s="97" t="s">
        <v>3237</v>
      </c>
      <c r="BW4992" s="97" t="s">
        <v>1735</v>
      </c>
    </row>
    <row r="4993" spans="51:75" x14ac:dyDescent="0.3">
      <c r="AY4993" s="124" t="e">
        <f>VLOOKUP(C4993,#REF!, 2,FALSE)</f>
        <v>#REF!</v>
      </c>
      <c r="BM4993" s="97" t="s">
        <v>9625</v>
      </c>
      <c r="BN4993" s="97" t="s">
        <v>3191</v>
      </c>
      <c r="BO4993" s="97" t="s">
        <v>692</v>
      </c>
      <c r="BU4993" s="97" t="s">
        <v>9625</v>
      </c>
      <c r="BV4993" s="97" t="s">
        <v>3191</v>
      </c>
      <c r="BW4993" s="97" t="s">
        <v>692</v>
      </c>
    </row>
    <row r="4994" spans="51:75" x14ac:dyDescent="0.3">
      <c r="AY4994" s="124" t="e">
        <f>VLOOKUP(C4994,#REF!, 2,FALSE)</f>
        <v>#REF!</v>
      </c>
      <c r="BM4994" s="97" t="s">
        <v>1707</v>
      </c>
      <c r="BN4994" s="97" t="s">
        <v>3237</v>
      </c>
      <c r="BO4994" s="97" t="s">
        <v>9626</v>
      </c>
      <c r="BU4994" s="97" t="s">
        <v>1707</v>
      </c>
      <c r="BV4994" s="97" t="s">
        <v>3237</v>
      </c>
      <c r="BW4994" s="97" t="s">
        <v>9626</v>
      </c>
    </row>
    <row r="4995" spans="51:75" x14ac:dyDescent="0.3">
      <c r="AY4995" s="124" t="e">
        <f>VLOOKUP(C4995,#REF!, 2,FALSE)</f>
        <v>#REF!</v>
      </c>
      <c r="BM4995" s="97" t="s">
        <v>9627</v>
      </c>
      <c r="BN4995" s="97" t="s">
        <v>3003</v>
      </c>
      <c r="BO4995" s="97" t="s">
        <v>3053</v>
      </c>
      <c r="BU4995" s="97" t="s">
        <v>9627</v>
      </c>
      <c r="BV4995" s="97" t="s">
        <v>3003</v>
      </c>
      <c r="BW4995" s="97" t="s">
        <v>3053</v>
      </c>
    </row>
    <row r="4996" spans="51:75" x14ac:dyDescent="0.3">
      <c r="AY4996" s="124" t="e">
        <f>VLOOKUP(C4996,#REF!, 2,FALSE)</f>
        <v>#REF!</v>
      </c>
      <c r="BM4996" s="97" t="s">
        <v>9628</v>
      </c>
      <c r="BN4996" s="97" t="s">
        <v>3191</v>
      </c>
      <c r="BO4996" s="97" t="s">
        <v>4636</v>
      </c>
      <c r="BU4996" s="97" t="s">
        <v>9628</v>
      </c>
      <c r="BV4996" s="97" t="s">
        <v>3191</v>
      </c>
      <c r="BW4996" s="97" t="s">
        <v>4636</v>
      </c>
    </row>
    <row r="4997" spans="51:75" x14ac:dyDescent="0.3">
      <c r="AY4997" s="124" t="e">
        <f>VLOOKUP(C4997,#REF!, 2,FALSE)</f>
        <v>#REF!</v>
      </c>
      <c r="BM4997" s="97" t="s">
        <v>9629</v>
      </c>
      <c r="BN4997" s="97" t="s">
        <v>3003</v>
      </c>
      <c r="BO4997" s="97" t="s">
        <v>9631</v>
      </c>
      <c r="BU4997" s="97" t="s">
        <v>9629</v>
      </c>
      <c r="BV4997" s="97" t="s">
        <v>3003</v>
      </c>
      <c r="BW4997" s="97" t="s">
        <v>9631</v>
      </c>
    </row>
    <row r="4998" spans="51:75" x14ac:dyDescent="0.3">
      <c r="AY4998" s="124" t="e">
        <f>VLOOKUP(C4998,#REF!, 2,FALSE)</f>
        <v>#REF!</v>
      </c>
      <c r="BM4998" s="97" t="s">
        <v>9632</v>
      </c>
      <c r="BN4998" s="97" t="s">
        <v>621</v>
      </c>
      <c r="BO4998" s="97" t="s">
        <v>9633</v>
      </c>
      <c r="BU4998" s="97" t="s">
        <v>9632</v>
      </c>
      <c r="BV4998" s="97" t="s">
        <v>621</v>
      </c>
      <c r="BW4998" s="97" t="s">
        <v>9633</v>
      </c>
    </row>
    <row r="4999" spans="51:75" x14ac:dyDescent="0.3">
      <c r="AY4999" s="124" t="e">
        <f>VLOOKUP(C4999,#REF!, 2,FALSE)</f>
        <v>#REF!</v>
      </c>
      <c r="BM4999" s="97" t="s">
        <v>9634</v>
      </c>
      <c r="BN4999" s="97" t="s">
        <v>1445</v>
      </c>
      <c r="BO4999" s="97" t="s">
        <v>800</v>
      </c>
      <c r="BU4999" s="97" t="s">
        <v>9634</v>
      </c>
      <c r="BV4999" s="97" t="s">
        <v>1445</v>
      </c>
      <c r="BW4999" s="97" t="s">
        <v>800</v>
      </c>
    </row>
    <row r="5000" spans="51:75" x14ac:dyDescent="0.3">
      <c r="AY5000" s="124" t="e">
        <f>VLOOKUP(C5000,#REF!, 2,FALSE)</f>
        <v>#REF!</v>
      </c>
      <c r="BM5000" s="97" t="s">
        <v>9637</v>
      </c>
      <c r="BN5000" s="97" t="s">
        <v>783</v>
      </c>
      <c r="BO5000" s="97" t="s">
        <v>5676</v>
      </c>
      <c r="BU5000" s="97" t="s">
        <v>9637</v>
      </c>
      <c r="BV5000" s="97" t="s">
        <v>783</v>
      </c>
      <c r="BW5000" s="97" t="s">
        <v>5676</v>
      </c>
    </row>
    <row r="5001" spans="51:75" x14ac:dyDescent="0.3">
      <c r="AY5001" s="124" t="e">
        <f>VLOOKUP(C5001,#REF!, 2,FALSE)</f>
        <v>#REF!</v>
      </c>
      <c r="BM5001" s="97" t="s">
        <v>9638</v>
      </c>
      <c r="BN5001" s="97" t="s">
        <v>3191</v>
      </c>
      <c r="BO5001" s="97" t="s">
        <v>9639</v>
      </c>
      <c r="BU5001" s="97" t="s">
        <v>9638</v>
      </c>
      <c r="BV5001" s="97" t="s">
        <v>3191</v>
      </c>
      <c r="BW5001" s="97" t="s">
        <v>9639</v>
      </c>
    </row>
    <row r="5002" spans="51:75" x14ac:dyDescent="0.3">
      <c r="AY5002" s="124" t="e">
        <f>VLOOKUP(C5002,#REF!, 2,FALSE)</f>
        <v>#REF!</v>
      </c>
      <c r="BM5002" s="97" t="s">
        <v>9640</v>
      </c>
      <c r="BN5002" s="97" t="s">
        <v>3191</v>
      </c>
      <c r="BO5002" s="97" t="s">
        <v>774</v>
      </c>
      <c r="BU5002" s="97" t="s">
        <v>9640</v>
      </c>
      <c r="BV5002" s="97" t="s">
        <v>3191</v>
      </c>
      <c r="BW5002" s="97" t="s">
        <v>774</v>
      </c>
    </row>
    <row r="5003" spans="51:75" x14ac:dyDescent="0.3">
      <c r="AY5003" s="124" t="e">
        <f>VLOOKUP(C5003,#REF!, 2,FALSE)</f>
        <v>#REF!</v>
      </c>
      <c r="BM5003" s="97" t="s">
        <v>9641</v>
      </c>
      <c r="BN5003" s="97" t="s">
        <v>3191</v>
      </c>
      <c r="BO5003" s="97" t="s">
        <v>9642</v>
      </c>
      <c r="BU5003" s="97" t="s">
        <v>9641</v>
      </c>
      <c r="BV5003" s="97" t="s">
        <v>3191</v>
      </c>
      <c r="BW5003" s="97" t="s">
        <v>9642</v>
      </c>
    </row>
    <row r="5004" spans="51:75" x14ac:dyDescent="0.3">
      <c r="AY5004" s="124" t="e">
        <f>VLOOKUP(C5004,#REF!, 2,FALSE)</f>
        <v>#REF!</v>
      </c>
      <c r="BM5004" s="97" t="s">
        <v>9643</v>
      </c>
      <c r="BN5004" s="97" t="s">
        <v>1342</v>
      </c>
      <c r="BO5004" s="97" t="s">
        <v>9644</v>
      </c>
      <c r="BU5004" s="97" t="s">
        <v>9643</v>
      </c>
      <c r="BV5004" s="97" t="s">
        <v>1342</v>
      </c>
      <c r="BW5004" s="97" t="s">
        <v>9644</v>
      </c>
    </row>
    <row r="5005" spans="51:75" x14ac:dyDescent="0.3">
      <c r="AY5005" s="124" t="e">
        <f>VLOOKUP(C5005,#REF!, 2,FALSE)</f>
        <v>#REF!</v>
      </c>
      <c r="BM5005" s="97" t="s">
        <v>1708</v>
      </c>
      <c r="BN5005" s="97" t="s">
        <v>1342</v>
      </c>
      <c r="BO5005" s="97" t="s">
        <v>9645</v>
      </c>
      <c r="BU5005" s="97" t="s">
        <v>1708</v>
      </c>
      <c r="BV5005" s="97" t="s">
        <v>1342</v>
      </c>
      <c r="BW5005" s="97" t="s">
        <v>9645</v>
      </c>
    </row>
    <row r="5006" spans="51:75" x14ac:dyDescent="0.3">
      <c r="AY5006" s="124" t="e">
        <f>VLOOKUP(C5006,#REF!, 2,FALSE)</f>
        <v>#REF!</v>
      </c>
      <c r="BM5006" s="97" t="s">
        <v>9646</v>
      </c>
      <c r="BN5006" s="97" t="s">
        <v>3191</v>
      </c>
      <c r="BO5006" s="97" t="s">
        <v>9647</v>
      </c>
      <c r="BU5006" s="97" t="s">
        <v>9646</v>
      </c>
      <c r="BV5006" s="97" t="s">
        <v>3191</v>
      </c>
      <c r="BW5006" s="97" t="s">
        <v>9647</v>
      </c>
    </row>
    <row r="5007" spans="51:75" x14ac:dyDescent="0.3">
      <c r="AY5007" s="124" t="e">
        <f>VLOOKUP(C5007,#REF!, 2,FALSE)</f>
        <v>#REF!</v>
      </c>
      <c r="BM5007" s="97" t="s">
        <v>1709</v>
      </c>
      <c r="BN5007" s="97" t="s">
        <v>3003</v>
      </c>
      <c r="BO5007" s="97" t="s">
        <v>9648</v>
      </c>
      <c r="BU5007" s="97" t="s">
        <v>1709</v>
      </c>
      <c r="BV5007" s="97" t="s">
        <v>3003</v>
      </c>
      <c r="BW5007" s="97" t="s">
        <v>9648</v>
      </c>
    </row>
    <row r="5008" spans="51:75" x14ac:dyDescent="0.3">
      <c r="AY5008" s="124" t="e">
        <f>VLOOKUP(C5008,#REF!, 2,FALSE)</f>
        <v>#REF!</v>
      </c>
      <c r="BM5008" s="97" t="s">
        <v>9649</v>
      </c>
      <c r="BN5008" s="97" t="s">
        <v>1342</v>
      </c>
      <c r="BO5008" s="97" t="s">
        <v>9650</v>
      </c>
      <c r="BU5008" s="97" t="s">
        <v>9649</v>
      </c>
      <c r="BV5008" s="97" t="s">
        <v>1342</v>
      </c>
      <c r="BW5008" s="97" t="s">
        <v>9650</v>
      </c>
    </row>
    <row r="5009" spans="51:75" x14ac:dyDescent="0.3">
      <c r="AY5009" s="124" t="e">
        <f>VLOOKUP(C5009,#REF!, 2,FALSE)</f>
        <v>#REF!</v>
      </c>
      <c r="BM5009" s="97" t="s">
        <v>9651</v>
      </c>
      <c r="BN5009" s="97" t="s">
        <v>3191</v>
      </c>
      <c r="BO5009" s="97" t="s">
        <v>7064</v>
      </c>
      <c r="BU5009" s="97" t="s">
        <v>9651</v>
      </c>
      <c r="BV5009" s="97" t="s">
        <v>3191</v>
      </c>
      <c r="BW5009" s="97" t="s">
        <v>7064</v>
      </c>
    </row>
    <row r="5010" spans="51:75" x14ac:dyDescent="0.3">
      <c r="AY5010" s="124" t="e">
        <f>VLOOKUP(C5010,#REF!, 2,FALSE)</f>
        <v>#REF!</v>
      </c>
      <c r="BM5010" s="97" t="s">
        <v>9652</v>
      </c>
      <c r="BN5010" s="97" t="s">
        <v>636</v>
      </c>
      <c r="BO5010" s="97" t="s">
        <v>9653</v>
      </c>
      <c r="BU5010" s="97" t="s">
        <v>9652</v>
      </c>
      <c r="BV5010" s="97" t="s">
        <v>636</v>
      </c>
      <c r="BW5010" s="97" t="s">
        <v>9653</v>
      </c>
    </row>
    <row r="5011" spans="51:75" x14ac:dyDescent="0.3">
      <c r="AY5011" s="124" t="e">
        <f>VLOOKUP(C5011,#REF!, 2,FALSE)</f>
        <v>#REF!</v>
      </c>
      <c r="BM5011" s="97" t="s">
        <v>1710</v>
      </c>
      <c r="BN5011" s="97" t="s">
        <v>636</v>
      </c>
      <c r="BO5011" s="97" t="s">
        <v>9655</v>
      </c>
      <c r="BU5011" s="97" t="s">
        <v>1710</v>
      </c>
      <c r="BV5011" s="97" t="s">
        <v>636</v>
      </c>
      <c r="BW5011" s="97" t="s">
        <v>9655</v>
      </c>
    </row>
    <row r="5012" spans="51:75" x14ac:dyDescent="0.3">
      <c r="AY5012" s="124" t="e">
        <f>VLOOKUP(C5012,#REF!, 2,FALSE)</f>
        <v>#REF!</v>
      </c>
      <c r="BM5012" s="97" t="s">
        <v>9656</v>
      </c>
      <c r="BN5012" s="97" t="s">
        <v>1342</v>
      </c>
      <c r="BO5012" s="97" t="s">
        <v>2063</v>
      </c>
      <c r="BU5012" s="97" t="s">
        <v>9656</v>
      </c>
      <c r="BV5012" s="97" t="s">
        <v>1342</v>
      </c>
      <c r="BW5012" s="97" t="s">
        <v>2063</v>
      </c>
    </row>
    <row r="5013" spans="51:75" x14ac:dyDescent="0.3">
      <c r="AY5013" s="124" t="e">
        <f>VLOOKUP(C5013,#REF!, 2,FALSE)</f>
        <v>#REF!</v>
      </c>
      <c r="BM5013" s="97" t="s">
        <v>9657</v>
      </c>
      <c r="BN5013" s="97" t="s">
        <v>3003</v>
      </c>
      <c r="BO5013" s="97" t="s">
        <v>6027</v>
      </c>
      <c r="BU5013" s="97" t="s">
        <v>9657</v>
      </c>
      <c r="BV5013" s="97" t="s">
        <v>3003</v>
      </c>
      <c r="BW5013" s="97" t="s">
        <v>6027</v>
      </c>
    </row>
    <row r="5014" spans="51:75" x14ac:dyDescent="0.3">
      <c r="AY5014" s="124" t="e">
        <f>VLOOKUP(C5014,#REF!, 2,FALSE)</f>
        <v>#REF!</v>
      </c>
      <c r="BM5014" s="97" t="s">
        <v>9658</v>
      </c>
      <c r="BN5014" s="97" t="s">
        <v>3237</v>
      </c>
      <c r="BO5014" s="97" t="s">
        <v>9659</v>
      </c>
      <c r="BU5014" s="97" t="s">
        <v>9658</v>
      </c>
      <c r="BV5014" s="97" t="s">
        <v>3237</v>
      </c>
      <c r="BW5014" s="97" t="s">
        <v>9659</v>
      </c>
    </row>
    <row r="5015" spans="51:75" x14ac:dyDescent="0.3">
      <c r="AY5015" s="124" t="e">
        <f>VLOOKUP(C5015,#REF!, 2,FALSE)</f>
        <v>#REF!</v>
      </c>
      <c r="BM5015" s="97" t="s">
        <v>575</v>
      </c>
      <c r="BN5015" s="97" t="s">
        <v>636</v>
      </c>
      <c r="BO5015" s="97" t="s">
        <v>1161</v>
      </c>
      <c r="BU5015" s="97" t="s">
        <v>575</v>
      </c>
      <c r="BV5015" s="97" t="s">
        <v>636</v>
      </c>
      <c r="BW5015" s="97" t="s">
        <v>1161</v>
      </c>
    </row>
    <row r="5016" spans="51:75" x14ac:dyDescent="0.3">
      <c r="AY5016" s="124" t="e">
        <f>VLOOKUP(C5016,#REF!, 2,FALSE)</f>
        <v>#REF!</v>
      </c>
      <c r="BM5016" s="97" t="s">
        <v>9661</v>
      </c>
      <c r="BN5016" s="97" t="s">
        <v>3191</v>
      </c>
      <c r="BO5016" s="97" t="s">
        <v>7567</v>
      </c>
      <c r="BU5016" s="97" t="s">
        <v>9661</v>
      </c>
      <c r="BV5016" s="97" t="s">
        <v>3191</v>
      </c>
      <c r="BW5016" s="97" t="s">
        <v>7567</v>
      </c>
    </row>
    <row r="5017" spans="51:75" x14ac:dyDescent="0.3">
      <c r="AY5017" s="124" t="e">
        <f>VLOOKUP(C5017,#REF!, 2,FALSE)</f>
        <v>#REF!</v>
      </c>
      <c r="BM5017" s="97" t="s">
        <v>9662</v>
      </c>
      <c r="BN5017" s="97" t="s">
        <v>3003</v>
      </c>
      <c r="BO5017" s="97" t="s">
        <v>2373</v>
      </c>
      <c r="BU5017" s="97" t="s">
        <v>9662</v>
      </c>
      <c r="BV5017" s="97" t="s">
        <v>3003</v>
      </c>
      <c r="BW5017" s="97" t="s">
        <v>2373</v>
      </c>
    </row>
    <row r="5018" spans="51:75" x14ac:dyDescent="0.3">
      <c r="AY5018" s="124" t="e">
        <f>VLOOKUP(C5018,#REF!, 2,FALSE)</f>
        <v>#REF!</v>
      </c>
      <c r="BM5018" s="97" t="s">
        <v>9663</v>
      </c>
      <c r="BN5018" s="97" t="s">
        <v>636</v>
      </c>
      <c r="BO5018" s="97" t="s">
        <v>5389</v>
      </c>
      <c r="BU5018" s="97" t="s">
        <v>9663</v>
      </c>
      <c r="BV5018" s="97" t="s">
        <v>636</v>
      </c>
      <c r="BW5018" s="97" t="s">
        <v>5389</v>
      </c>
    </row>
    <row r="5019" spans="51:75" x14ac:dyDescent="0.3">
      <c r="AY5019" s="124" t="e">
        <f>VLOOKUP(C5019,#REF!, 2,FALSE)</f>
        <v>#REF!</v>
      </c>
      <c r="BM5019" s="97" t="s">
        <v>9664</v>
      </c>
      <c r="BN5019" s="97" t="s">
        <v>3003</v>
      </c>
      <c r="BO5019" s="97" t="s">
        <v>9665</v>
      </c>
      <c r="BU5019" s="97" t="s">
        <v>9664</v>
      </c>
      <c r="BV5019" s="97" t="s">
        <v>3003</v>
      </c>
      <c r="BW5019" s="97" t="s">
        <v>9665</v>
      </c>
    </row>
    <row r="5020" spans="51:75" x14ac:dyDescent="0.3">
      <c r="AY5020" s="124" t="e">
        <f>VLOOKUP(C5020,#REF!, 2,FALSE)</f>
        <v>#REF!</v>
      </c>
      <c r="BM5020" s="97" t="s">
        <v>9666</v>
      </c>
      <c r="BN5020" s="97" t="s">
        <v>841</v>
      </c>
      <c r="BO5020" s="97" t="s">
        <v>6354</v>
      </c>
      <c r="BU5020" s="97" t="s">
        <v>9666</v>
      </c>
      <c r="BV5020" s="97" t="s">
        <v>841</v>
      </c>
      <c r="BW5020" s="97" t="s">
        <v>6354</v>
      </c>
    </row>
    <row r="5021" spans="51:75" x14ac:dyDescent="0.3">
      <c r="AY5021" s="124" t="e">
        <f>VLOOKUP(C5021,#REF!, 2,FALSE)</f>
        <v>#REF!</v>
      </c>
      <c r="BM5021" s="97" t="s">
        <v>1711</v>
      </c>
      <c r="BN5021" s="97" t="s">
        <v>631</v>
      </c>
      <c r="BO5021" s="97" t="s">
        <v>6161</v>
      </c>
      <c r="BU5021" s="97" t="s">
        <v>1711</v>
      </c>
      <c r="BV5021" s="97" t="s">
        <v>631</v>
      </c>
      <c r="BW5021" s="97" t="s">
        <v>6161</v>
      </c>
    </row>
    <row r="5022" spans="51:75" x14ac:dyDescent="0.3">
      <c r="AY5022" s="124" t="e">
        <f>VLOOKUP(C5022,#REF!, 2,FALSE)</f>
        <v>#REF!</v>
      </c>
      <c r="BM5022" s="97" t="s">
        <v>9667</v>
      </c>
      <c r="BN5022" s="97" t="s">
        <v>636</v>
      </c>
      <c r="BO5022" s="97" t="s">
        <v>7975</v>
      </c>
      <c r="BU5022" s="97" t="s">
        <v>9667</v>
      </c>
      <c r="BV5022" s="97" t="s">
        <v>636</v>
      </c>
      <c r="BW5022" s="97" t="s">
        <v>7975</v>
      </c>
    </row>
    <row r="5023" spans="51:75" x14ac:dyDescent="0.3">
      <c r="AY5023" s="124" t="e">
        <f>VLOOKUP(C5023,#REF!, 2,FALSE)</f>
        <v>#REF!</v>
      </c>
      <c r="BM5023" s="97" t="s">
        <v>9668</v>
      </c>
      <c r="BN5023" s="97" t="s">
        <v>639</v>
      </c>
      <c r="BO5023" s="97" t="s">
        <v>9669</v>
      </c>
      <c r="BU5023" s="97" t="s">
        <v>9668</v>
      </c>
      <c r="BV5023" s="97" t="s">
        <v>639</v>
      </c>
      <c r="BW5023" s="97" t="s">
        <v>9669</v>
      </c>
    </row>
    <row r="5024" spans="51:75" x14ac:dyDescent="0.3">
      <c r="AY5024" s="124" t="e">
        <f>VLOOKUP(C5024,#REF!, 2,FALSE)</f>
        <v>#REF!</v>
      </c>
      <c r="BM5024" s="97" t="s">
        <v>9670</v>
      </c>
      <c r="BN5024" s="97" t="s">
        <v>3003</v>
      </c>
      <c r="BO5024" s="97" t="s">
        <v>1859</v>
      </c>
      <c r="BU5024" s="97" t="s">
        <v>9670</v>
      </c>
      <c r="BV5024" s="97" t="s">
        <v>3003</v>
      </c>
      <c r="BW5024" s="97" t="s">
        <v>1859</v>
      </c>
    </row>
    <row r="5025" spans="51:75" x14ac:dyDescent="0.3">
      <c r="AY5025" s="124" t="e">
        <f>VLOOKUP(C5025,#REF!, 2,FALSE)</f>
        <v>#REF!</v>
      </c>
      <c r="BM5025" s="97" t="s">
        <v>1712</v>
      </c>
      <c r="BN5025" s="97" t="s">
        <v>2983</v>
      </c>
      <c r="BO5025" s="97" t="s">
        <v>9671</v>
      </c>
      <c r="BU5025" s="97" t="s">
        <v>1712</v>
      </c>
      <c r="BV5025" s="97" t="s">
        <v>2983</v>
      </c>
      <c r="BW5025" s="97" t="s">
        <v>9671</v>
      </c>
    </row>
    <row r="5026" spans="51:75" x14ac:dyDescent="0.3">
      <c r="AY5026" s="124" t="e">
        <f>VLOOKUP(C5026,#REF!, 2,FALSE)</f>
        <v>#REF!</v>
      </c>
      <c r="BM5026" s="97" t="s">
        <v>1713</v>
      </c>
      <c r="BN5026" s="97" t="s">
        <v>3191</v>
      </c>
      <c r="BO5026" s="97" t="s">
        <v>9672</v>
      </c>
      <c r="BU5026" s="97" t="s">
        <v>1713</v>
      </c>
      <c r="BV5026" s="97" t="s">
        <v>3191</v>
      </c>
      <c r="BW5026" s="97" t="s">
        <v>9672</v>
      </c>
    </row>
    <row r="5027" spans="51:75" x14ac:dyDescent="0.3">
      <c r="AY5027" s="124" t="e">
        <f>VLOOKUP(C5027,#REF!, 2,FALSE)</f>
        <v>#REF!</v>
      </c>
      <c r="BM5027" s="97" t="s">
        <v>9673</v>
      </c>
      <c r="BN5027" s="97" t="s">
        <v>616</v>
      </c>
      <c r="BO5027" s="97" t="s">
        <v>9674</v>
      </c>
      <c r="BU5027" s="97" t="s">
        <v>9673</v>
      </c>
      <c r="BV5027" s="97" t="s">
        <v>616</v>
      </c>
      <c r="BW5027" s="97" t="s">
        <v>9674</v>
      </c>
    </row>
    <row r="5028" spans="51:75" x14ac:dyDescent="0.3">
      <c r="AY5028" s="124" t="e">
        <f>VLOOKUP(C5028,#REF!, 2,FALSE)</f>
        <v>#REF!</v>
      </c>
      <c r="BM5028" s="97" t="s">
        <v>9675</v>
      </c>
      <c r="BN5028" s="97" t="s">
        <v>3191</v>
      </c>
      <c r="BO5028" s="97" t="s">
        <v>1657</v>
      </c>
      <c r="BU5028" s="97" t="s">
        <v>9675</v>
      </c>
      <c r="BV5028" s="97" t="s">
        <v>3191</v>
      </c>
      <c r="BW5028" s="97" t="s">
        <v>1657</v>
      </c>
    </row>
    <row r="5029" spans="51:75" x14ac:dyDescent="0.3">
      <c r="AY5029" s="124" t="e">
        <f>VLOOKUP(C5029,#REF!, 2,FALSE)</f>
        <v>#REF!</v>
      </c>
      <c r="BM5029" s="97" t="s">
        <v>9676</v>
      </c>
      <c r="BN5029" s="97" t="s">
        <v>636</v>
      </c>
      <c r="BO5029" s="97" t="s">
        <v>7458</v>
      </c>
      <c r="BU5029" s="97" t="s">
        <v>9676</v>
      </c>
      <c r="BV5029" s="97" t="s">
        <v>636</v>
      </c>
      <c r="BW5029" s="97" t="s">
        <v>7458</v>
      </c>
    </row>
    <row r="5030" spans="51:75" x14ac:dyDescent="0.3">
      <c r="AY5030" s="124" t="e">
        <f>VLOOKUP(C5030,#REF!, 2,FALSE)</f>
        <v>#REF!</v>
      </c>
      <c r="BM5030" s="97" t="s">
        <v>1714</v>
      </c>
      <c r="BN5030" s="97" t="s">
        <v>631</v>
      </c>
      <c r="BO5030" s="97" t="s">
        <v>5063</v>
      </c>
      <c r="BU5030" s="97" t="s">
        <v>1714</v>
      </c>
      <c r="BV5030" s="97" t="s">
        <v>631</v>
      </c>
      <c r="BW5030" s="97" t="s">
        <v>5063</v>
      </c>
    </row>
    <row r="5031" spans="51:75" x14ac:dyDescent="0.3">
      <c r="AY5031" s="124" t="e">
        <f>VLOOKUP(C5031,#REF!, 2,FALSE)</f>
        <v>#REF!</v>
      </c>
      <c r="BM5031" s="97" t="s">
        <v>9677</v>
      </c>
      <c r="BN5031" s="97" t="s">
        <v>3191</v>
      </c>
      <c r="BO5031" s="97" t="s">
        <v>2577</v>
      </c>
      <c r="BU5031" s="97" t="s">
        <v>9677</v>
      </c>
      <c r="BV5031" s="97" t="s">
        <v>3191</v>
      </c>
      <c r="BW5031" s="97" t="s">
        <v>2577</v>
      </c>
    </row>
    <row r="5032" spans="51:75" x14ac:dyDescent="0.3">
      <c r="AY5032" s="124" t="e">
        <f>VLOOKUP(C5032,#REF!, 2,FALSE)</f>
        <v>#REF!</v>
      </c>
      <c r="BM5032" s="97" t="s">
        <v>1715</v>
      </c>
      <c r="BN5032" s="97" t="s">
        <v>3191</v>
      </c>
      <c r="BO5032" s="97" t="s">
        <v>4041</v>
      </c>
      <c r="BU5032" s="97" t="s">
        <v>1715</v>
      </c>
      <c r="BV5032" s="97" t="s">
        <v>3191</v>
      </c>
      <c r="BW5032" s="97" t="s">
        <v>4041</v>
      </c>
    </row>
    <row r="5033" spans="51:75" x14ac:dyDescent="0.3">
      <c r="AY5033" s="124" t="e">
        <f>VLOOKUP(C5033,#REF!, 2,FALSE)</f>
        <v>#REF!</v>
      </c>
      <c r="BM5033" s="97" t="s">
        <v>9678</v>
      </c>
      <c r="BN5033" s="97" t="s">
        <v>617</v>
      </c>
      <c r="BO5033" s="97" t="s">
        <v>3683</v>
      </c>
      <c r="BU5033" s="97" t="s">
        <v>9678</v>
      </c>
      <c r="BV5033" s="97" t="s">
        <v>617</v>
      </c>
      <c r="BW5033" s="97" t="s">
        <v>3683</v>
      </c>
    </row>
    <row r="5034" spans="51:75" x14ac:dyDescent="0.3">
      <c r="AY5034" s="124" t="e">
        <f>VLOOKUP(C5034,#REF!, 2,FALSE)</f>
        <v>#REF!</v>
      </c>
      <c r="BM5034" s="97" t="s">
        <v>9679</v>
      </c>
      <c r="BN5034" s="97" t="s">
        <v>3191</v>
      </c>
      <c r="BO5034" s="97" t="s">
        <v>2100</v>
      </c>
      <c r="BU5034" s="97" t="s">
        <v>9679</v>
      </c>
      <c r="BV5034" s="97" t="s">
        <v>3191</v>
      </c>
      <c r="BW5034" s="97" t="s">
        <v>2100</v>
      </c>
    </row>
    <row r="5035" spans="51:75" x14ac:dyDescent="0.3">
      <c r="AY5035" s="124" t="e">
        <f>VLOOKUP(C5035,#REF!, 2,FALSE)</f>
        <v>#REF!</v>
      </c>
      <c r="BM5035" s="97" t="s">
        <v>1716</v>
      </c>
      <c r="BN5035" s="97" t="s">
        <v>3191</v>
      </c>
      <c r="BO5035" s="97" t="s">
        <v>2373</v>
      </c>
      <c r="BU5035" s="97" t="s">
        <v>1716</v>
      </c>
      <c r="BV5035" s="97" t="s">
        <v>3191</v>
      </c>
      <c r="BW5035" s="97" t="s">
        <v>2373</v>
      </c>
    </row>
    <row r="5036" spans="51:75" x14ac:dyDescent="0.3">
      <c r="AY5036" s="124" t="e">
        <f>VLOOKUP(C5036,#REF!, 2,FALSE)</f>
        <v>#REF!</v>
      </c>
      <c r="BM5036" s="97" t="s">
        <v>9680</v>
      </c>
      <c r="BN5036" s="97" t="s">
        <v>3026</v>
      </c>
      <c r="BO5036" s="97" t="s">
        <v>2983</v>
      </c>
      <c r="BU5036" s="97" t="s">
        <v>9680</v>
      </c>
      <c r="BV5036" s="97" t="s">
        <v>3026</v>
      </c>
      <c r="BW5036" s="97" t="s">
        <v>2983</v>
      </c>
    </row>
    <row r="5037" spans="51:75" x14ac:dyDescent="0.3">
      <c r="AY5037" s="124" t="e">
        <f>VLOOKUP(C5037,#REF!, 2,FALSE)</f>
        <v>#REF!</v>
      </c>
      <c r="BM5037" s="97" t="s">
        <v>1717</v>
      </c>
      <c r="BN5037" s="97" t="s">
        <v>617</v>
      </c>
      <c r="BO5037" s="97" t="s">
        <v>1598</v>
      </c>
      <c r="BU5037" s="97" t="s">
        <v>1717</v>
      </c>
      <c r="BV5037" s="97" t="s">
        <v>617</v>
      </c>
      <c r="BW5037" s="97" t="s">
        <v>1598</v>
      </c>
    </row>
    <row r="5038" spans="51:75" x14ac:dyDescent="0.3">
      <c r="AY5038" s="124" t="e">
        <f>VLOOKUP(C5038,#REF!, 2,FALSE)</f>
        <v>#REF!</v>
      </c>
      <c r="BM5038" s="97" t="s">
        <v>9681</v>
      </c>
      <c r="BN5038" s="97" t="s">
        <v>3237</v>
      </c>
      <c r="BO5038" s="97" t="s">
        <v>1379</v>
      </c>
      <c r="BU5038" s="97" t="s">
        <v>9681</v>
      </c>
      <c r="BV5038" s="97" t="s">
        <v>3237</v>
      </c>
      <c r="BW5038" s="97" t="s">
        <v>1379</v>
      </c>
    </row>
    <row r="5039" spans="51:75" x14ac:dyDescent="0.3">
      <c r="AY5039" s="124" t="e">
        <f>VLOOKUP(C5039,#REF!, 2,FALSE)</f>
        <v>#REF!</v>
      </c>
      <c r="BM5039" s="97" t="s">
        <v>1718</v>
      </c>
      <c r="BN5039" s="97" t="s">
        <v>619</v>
      </c>
      <c r="BO5039" s="97" t="s">
        <v>9682</v>
      </c>
      <c r="BU5039" s="97" t="s">
        <v>1718</v>
      </c>
      <c r="BV5039" s="97" t="s">
        <v>619</v>
      </c>
      <c r="BW5039" s="97" t="s">
        <v>9682</v>
      </c>
    </row>
    <row r="5040" spans="51:75" x14ac:dyDescent="0.3">
      <c r="AY5040" s="124" t="e">
        <f>VLOOKUP(C5040,#REF!, 2,FALSE)</f>
        <v>#REF!</v>
      </c>
      <c r="BM5040" s="97" t="s">
        <v>1719</v>
      </c>
      <c r="BN5040" s="97" t="s">
        <v>3191</v>
      </c>
      <c r="BO5040" s="97" t="s">
        <v>9683</v>
      </c>
      <c r="BU5040" s="97" t="s">
        <v>1719</v>
      </c>
      <c r="BV5040" s="97" t="s">
        <v>3191</v>
      </c>
      <c r="BW5040" s="97" t="s">
        <v>9683</v>
      </c>
    </row>
    <row r="5041" spans="51:75" x14ac:dyDescent="0.3">
      <c r="AY5041" s="124" t="e">
        <f>VLOOKUP(C5041,#REF!, 2,FALSE)</f>
        <v>#REF!</v>
      </c>
      <c r="BM5041" s="97" t="s">
        <v>9684</v>
      </c>
      <c r="BN5041" s="97" t="s">
        <v>3191</v>
      </c>
      <c r="BO5041" s="97" t="s">
        <v>9014</v>
      </c>
      <c r="BU5041" s="97" t="s">
        <v>9684</v>
      </c>
      <c r="BV5041" s="97" t="s">
        <v>3191</v>
      </c>
      <c r="BW5041" s="97" t="s">
        <v>9014</v>
      </c>
    </row>
    <row r="5042" spans="51:75" x14ac:dyDescent="0.3">
      <c r="AY5042" s="124" t="e">
        <f>VLOOKUP(C5042,#REF!, 2,FALSE)</f>
        <v>#REF!</v>
      </c>
      <c r="BM5042" s="97" t="s">
        <v>9685</v>
      </c>
      <c r="BN5042" s="97" t="s">
        <v>3191</v>
      </c>
      <c r="BO5042" s="97" t="s">
        <v>3715</v>
      </c>
      <c r="BU5042" s="97" t="s">
        <v>9685</v>
      </c>
      <c r="BV5042" s="97" t="s">
        <v>3191</v>
      </c>
      <c r="BW5042" s="97" t="s">
        <v>3715</v>
      </c>
    </row>
    <row r="5043" spans="51:75" x14ac:dyDescent="0.3">
      <c r="AY5043" s="124" t="e">
        <f>VLOOKUP(C5043,#REF!, 2,FALSE)</f>
        <v>#REF!</v>
      </c>
      <c r="BM5043" s="97" t="s">
        <v>9686</v>
      </c>
      <c r="BN5043" s="97" t="s">
        <v>3003</v>
      </c>
      <c r="BO5043" s="97" t="s">
        <v>6041</v>
      </c>
      <c r="BU5043" s="97" t="s">
        <v>9686</v>
      </c>
      <c r="BV5043" s="97" t="s">
        <v>3003</v>
      </c>
      <c r="BW5043" s="97" t="s">
        <v>6041</v>
      </c>
    </row>
    <row r="5044" spans="51:75" x14ac:dyDescent="0.3">
      <c r="AY5044" s="124" t="e">
        <f>VLOOKUP(C5044,#REF!, 2,FALSE)</f>
        <v>#REF!</v>
      </c>
      <c r="BM5044" s="97" t="s">
        <v>1720</v>
      </c>
      <c r="BN5044" s="97" t="s">
        <v>3191</v>
      </c>
      <c r="BO5044" s="97" t="s">
        <v>3060</v>
      </c>
      <c r="BU5044" s="97" t="s">
        <v>1720</v>
      </c>
      <c r="BV5044" s="97" t="s">
        <v>3191</v>
      </c>
      <c r="BW5044" s="97" t="s">
        <v>3060</v>
      </c>
    </row>
    <row r="5045" spans="51:75" x14ac:dyDescent="0.3">
      <c r="AY5045" s="124" t="e">
        <f>VLOOKUP(C5045,#REF!, 2,FALSE)</f>
        <v>#REF!</v>
      </c>
      <c r="BM5045" s="97" t="s">
        <v>9687</v>
      </c>
      <c r="BN5045" s="97" t="s">
        <v>1342</v>
      </c>
      <c r="BO5045" s="97" t="s">
        <v>2983</v>
      </c>
      <c r="BU5045" s="97" t="s">
        <v>9687</v>
      </c>
      <c r="BV5045" s="97" t="s">
        <v>1342</v>
      </c>
      <c r="BW5045" s="97" t="s">
        <v>2983</v>
      </c>
    </row>
    <row r="5046" spans="51:75" x14ac:dyDescent="0.3">
      <c r="AY5046" s="124" t="e">
        <f>VLOOKUP(C5046,#REF!, 2,FALSE)</f>
        <v>#REF!</v>
      </c>
      <c r="BM5046" s="97" t="s">
        <v>1721</v>
      </c>
      <c r="BN5046" s="97" t="s">
        <v>3191</v>
      </c>
      <c r="BO5046" s="97" t="s">
        <v>2931</v>
      </c>
      <c r="BU5046" s="97" t="s">
        <v>1721</v>
      </c>
      <c r="BV5046" s="97" t="s">
        <v>3191</v>
      </c>
      <c r="BW5046" s="97" t="s">
        <v>2931</v>
      </c>
    </row>
    <row r="5047" spans="51:75" x14ac:dyDescent="0.3">
      <c r="AY5047" s="124" t="e">
        <f>VLOOKUP(C5047,#REF!, 2,FALSE)</f>
        <v>#REF!</v>
      </c>
      <c r="BM5047" s="97" t="s">
        <v>9688</v>
      </c>
      <c r="BN5047" s="97" t="s">
        <v>631</v>
      </c>
      <c r="BO5047" s="97" t="s">
        <v>9689</v>
      </c>
      <c r="BU5047" s="97" t="s">
        <v>9688</v>
      </c>
      <c r="BV5047" s="97" t="s">
        <v>631</v>
      </c>
      <c r="BW5047" s="97" t="s">
        <v>9689</v>
      </c>
    </row>
    <row r="5048" spans="51:75" x14ac:dyDescent="0.3">
      <c r="AY5048" s="124" t="e">
        <f>VLOOKUP(C5048,#REF!, 2,FALSE)</f>
        <v>#REF!</v>
      </c>
      <c r="BM5048" s="97" t="s">
        <v>9690</v>
      </c>
      <c r="BN5048" s="97" t="s">
        <v>3237</v>
      </c>
      <c r="BO5048" s="97" t="s">
        <v>9691</v>
      </c>
      <c r="BU5048" s="97" t="s">
        <v>9690</v>
      </c>
      <c r="BV5048" s="97" t="s">
        <v>3237</v>
      </c>
      <c r="BW5048" s="97" t="s">
        <v>9691</v>
      </c>
    </row>
    <row r="5049" spans="51:75" x14ac:dyDescent="0.3">
      <c r="AY5049" s="124" t="e">
        <f>VLOOKUP(C5049,#REF!, 2,FALSE)</f>
        <v>#REF!</v>
      </c>
      <c r="BM5049" s="97" t="s">
        <v>576</v>
      </c>
      <c r="BN5049" s="97" t="s">
        <v>3191</v>
      </c>
      <c r="BO5049" s="97" t="s">
        <v>6854</v>
      </c>
      <c r="BU5049" s="97" t="s">
        <v>576</v>
      </c>
      <c r="BV5049" s="97" t="s">
        <v>3191</v>
      </c>
      <c r="BW5049" s="97" t="s">
        <v>6854</v>
      </c>
    </row>
    <row r="5050" spans="51:75" x14ac:dyDescent="0.3">
      <c r="AY5050" s="124" t="e">
        <f>VLOOKUP(C5050,#REF!, 2,FALSE)</f>
        <v>#REF!</v>
      </c>
      <c r="BM5050" s="97" t="s">
        <v>9692</v>
      </c>
      <c r="BN5050" s="97" t="s">
        <v>3043</v>
      </c>
      <c r="BO5050" s="97" t="s">
        <v>2221</v>
      </c>
      <c r="BU5050" s="97" t="s">
        <v>9692</v>
      </c>
      <c r="BV5050" s="97" t="s">
        <v>3043</v>
      </c>
      <c r="BW5050" s="97" t="s">
        <v>2221</v>
      </c>
    </row>
    <row r="5051" spans="51:75" x14ac:dyDescent="0.3">
      <c r="AY5051" s="124" t="e">
        <f>VLOOKUP(C5051,#REF!, 2,FALSE)</f>
        <v>#REF!</v>
      </c>
      <c r="BM5051" s="97" t="s">
        <v>9693</v>
      </c>
      <c r="BN5051" s="97" t="s">
        <v>662</v>
      </c>
      <c r="BO5051" s="97" t="s">
        <v>9694</v>
      </c>
      <c r="BU5051" s="97" t="s">
        <v>9693</v>
      </c>
      <c r="BV5051" s="97" t="s">
        <v>662</v>
      </c>
      <c r="BW5051" s="97" t="s">
        <v>9694</v>
      </c>
    </row>
    <row r="5052" spans="51:75" x14ac:dyDescent="0.3">
      <c r="AY5052" s="124" t="e">
        <f>VLOOKUP(C5052,#REF!, 2,FALSE)</f>
        <v>#REF!</v>
      </c>
      <c r="BM5052" s="97" t="s">
        <v>9695</v>
      </c>
      <c r="BN5052" s="97" t="s">
        <v>662</v>
      </c>
      <c r="BO5052" s="97" t="s">
        <v>9696</v>
      </c>
      <c r="BU5052" s="97" t="s">
        <v>9695</v>
      </c>
      <c r="BV5052" s="97" t="s">
        <v>662</v>
      </c>
      <c r="BW5052" s="97" t="s">
        <v>9696</v>
      </c>
    </row>
    <row r="5053" spans="51:75" x14ac:dyDescent="0.3">
      <c r="AY5053" s="124" t="e">
        <f>VLOOKUP(C5053,#REF!, 2,FALSE)</f>
        <v>#REF!</v>
      </c>
      <c r="BM5053" s="97" t="s">
        <v>9697</v>
      </c>
      <c r="BN5053" s="97" t="s">
        <v>655</v>
      </c>
      <c r="BO5053" s="97" t="s">
        <v>3449</v>
      </c>
      <c r="BU5053" s="97" t="s">
        <v>9697</v>
      </c>
      <c r="BV5053" s="97" t="s">
        <v>655</v>
      </c>
      <c r="BW5053" s="97" t="s">
        <v>3449</v>
      </c>
    </row>
    <row r="5054" spans="51:75" x14ac:dyDescent="0.3">
      <c r="AY5054" s="124" t="e">
        <f>VLOOKUP(C5054,#REF!, 2,FALSE)</f>
        <v>#REF!</v>
      </c>
      <c r="BM5054" s="97" t="s">
        <v>9698</v>
      </c>
      <c r="BN5054" s="97" t="s">
        <v>1342</v>
      </c>
      <c r="BO5054" s="97" t="s">
        <v>2654</v>
      </c>
      <c r="BU5054" s="97" t="s">
        <v>9698</v>
      </c>
      <c r="BV5054" s="97" t="s">
        <v>1342</v>
      </c>
      <c r="BW5054" s="97" t="s">
        <v>2654</v>
      </c>
    </row>
    <row r="5055" spans="51:75" x14ac:dyDescent="0.3">
      <c r="AY5055" s="124" t="e">
        <f>VLOOKUP(C5055,#REF!, 2,FALSE)</f>
        <v>#REF!</v>
      </c>
      <c r="BM5055" s="97" t="s">
        <v>9699</v>
      </c>
      <c r="BN5055" s="97" t="s">
        <v>1070</v>
      </c>
      <c r="BO5055" s="97" t="s">
        <v>9700</v>
      </c>
      <c r="BU5055" s="97" t="s">
        <v>9699</v>
      </c>
      <c r="BV5055" s="97" t="s">
        <v>1070</v>
      </c>
      <c r="BW5055" s="97" t="s">
        <v>9700</v>
      </c>
    </row>
    <row r="5056" spans="51:75" x14ac:dyDescent="0.3">
      <c r="AY5056" s="124" t="e">
        <f>VLOOKUP(C5056,#REF!, 2,FALSE)</f>
        <v>#REF!</v>
      </c>
      <c r="BM5056" s="97" t="s">
        <v>9701</v>
      </c>
      <c r="BN5056" s="97" t="s">
        <v>613</v>
      </c>
      <c r="BO5056" s="97" t="s">
        <v>7376</v>
      </c>
      <c r="BU5056" s="97" t="s">
        <v>9701</v>
      </c>
      <c r="BV5056" s="97" t="s">
        <v>613</v>
      </c>
      <c r="BW5056" s="97" t="s">
        <v>7376</v>
      </c>
    </row>
    <row r="5057" spans="51:75" x14ac:dyDescent="0.3">
      <c r="AY5057" s="124" t="e">
        <f>VLOOKUP(C5057,#REF!, 2,FALSE)</f>
        <v>#REF!</v>
      </c>
      <c r="BM5057" s="97" t="s">
        <v>9702</v>
      </c>
      <c r="BN5057" s="97" t="s">
        <v>1342</v>
      </c>
      <c r="BO5057" s="97" t="s">
        <v>9703</v>
      </c>
      <c r="BU5057" s="97" t="s">
        <v>9702</v>
      </c>
      <c r="BV5057" s="97" t="s">
        <v>1342</v>
      </c>
      <c r="BW5057" s="97" t="s">
        <v>9703</v>
      </c>
    </row>
    <row r="5058" spans="51:75" x14ac:dyDescent="0.3">
      <c r="AY5058" s="124" t="e">
        <f>VLOOKUP(C5058,#REF!, 2,FALSE)</f>
        <v>#REF!</v>
      </c>
      <c r="BM5058" s="97" t="s">
        <v>9704</v>
      </c>
      <c r="BN5058" s="97" t="s">
        <v>775</v>
      </c>
      <c r="BO5058" s="97" t="s">
        <v>9705</v>
      </c>
      <c r="BU5058" s="97" t="s">
        <v>9704</v>
      </c>
      <c r="BV5058" s="97" t="s">
        <v>775</v>
      </c>
      <c r="BW5058" s="97" t="s">
        <v>9705</v>
      </c>
    </row>
    <row r="5059" spans="51:75" x14ac:dyDescent="0.3">
      <c r="AY5059" s="124" t="e">
        <f>VLOOKUP(C5059,#REF!, 2,FALSE)</f>
        <v>#REF!</v>
      </c>
      <c r="BM5059" s="97" t="s">
        <v>1722</v>
      </c>
      <c r="BN5059" s="97" t="s">
        <v>3191</v>
      </c>
      <c r="BO5059" s="97" t="s">
        <v>1263</v>
      </c>
      <c r="BU5059" s="97" t="s">
        <v>1722</v>
      </c>
      <c r="BV5059" s="97" t="s">
        <v>3191</v>
      </c>
      <c r="BW5059" s="97" t="s">
        <v>1263</v>
      </c>
    </row>
    <row r="5060" spans="51:75" x14ac:dyDescent="0.3">
      <c r="AY5060" s="124" t="e">
        <f>VLOOKUP(C5060,#REF!, 2,FALSE)</f>
        <v>#REF!</v>
      </c>
      <c r="BM5060" s="97" t="s">
        <v>9706</v>
      </c>
      <c r="BN5060" s="97" t="s">
        <v>2983</v>
      </c>
      <c r="BO5060" s="97" t="s">
        <v>2983</v>
      </c>
      <c r="BU5060" s="97" t="s">
        <v>9706</v>
      </c>
      <c r="BV5060" s="97" t="s">
        <v>2983</v>
      </c>
      <c r="BW5060" s="97" t="s">
        <v>2983</v>
      </c>
    </row>
    <row r="5061" spans="51:75" x14ac:dyDescent="0.3">
      <c r="AY5061" s="124" t="e">
        <f>VLOOKUP(C5061,#REF!, 2,FALSE)</f>
        <v>#REF!</v>
      </c>
      <c r="BM5061" s="97" t="s">
        <v>9707</v>
      </c>
      <c r="BN5061" s="97" t="s">
        <v>1445</v>
      </c>
      <c r="BO5061" s="97" t="s">
        <v>9708</v>
      </c>
      <c r="BU5061" s="97" t="s">
        <v>9707</v>
      </c>
      <c r="BV5061" s="97" t="s">
        <v>1445</v>
      </c>
      <c r="BW5061" s="97" t="s">
        <v>9708</v>
      </c>
    </row>
    <row r="5062" spans="51:75" x14ac:dyDescent="0.3">
      <c r="AY5062" s="124" t="e">
        <f>VLOOKUP(C5062,#REF!, 2,FALSE)</f>
        <v>#REF!</v>
      </c>
      <c r="BM5062" s="97" t="s">
        <v>9709</v>
      </c>
      <c r="BN5062" s="97" t="s">
        <v>940</v>
      </c>
      <c r="BO5062" s="97" t="s">
        <v>770</v>
      </c>
      <c r="BU5062" s="97" t="s">
        <v>9709</v>
      </c>
      <c r="BV5062" s="97" t="s">
        <v>940</v>
      </c>
      <c r="BW5062" s="97" t="s">
        <v>770</v>
      </c>
    </row>
    <row r="5063" spans="51:75" x14ac:dyDescent="0.3">
      <c r="AY5063" s="124" t="e">
        <f>VLOOKUP(C5063,#REF!, 2,FALSE)</f>
        <v>#REF!</v>
      </c>
      <c r="BM5063" s="97" t="s">
        <v>9710</v>
      </c>
      <c r="BN5063" s="97" t="s">
        <v>3191</v>
      </c>
      <c r="BO5063" s="97" t="s">
        <v>9711</v>
      </c>
      <c r="BU5063" s="97" t="s">
        <v>9710</v>
      </c>
      <c r="BV5063" s="97" t="s">
        <v>3191</v>
      </c>
      <c r="BW5063" s="97" t="s">
        <v>9711</v>
      </c>
    </row>
    <row r="5064" spans="51:75" x14ac:dyDescent="0.3">
      <c r="AY5064" s="124" t="e">
        <f>VLOOKUP(C5064,#REF!, 2,FALSE)</f>
        <v>#REF!</v>
      </c>
      <c r="BM5064" s="97" t="s">
        <v>9712</v>
      </c>
      <c r="BN5064" s="97" t="s">
        <v>631</v>
      </c>
      <c r="BO5064" s="97" t="s">
        <v>1599</v>
      </c>
      <c r="BU5064" s="97" t="s">
        <v>9712</v>
      </c>
      <c r="BV5064" s="97" t="s">
        <v>631</v>
      </c>
      <c r="BW5064" s="97" t="s">
        <v>1599</v>
      </c>
    </row>
    <row r="5065" spans="51:75" x14ac:dyDescent="0.3">
      <c r="AY5065" s="124" t="e">
        <f>VLOOKUP(C5065,#REF!, 2,FALSE)</f>
        <v>#REF!</v>
      </c>
      <c r="BM5065" s="97" t="s">
        <v>9714</v>
      </c>
      <c r="BN5065" s="97" t="s">
        <v>1342</v>
      </c>
      <c r="BO5065" s="97" t="s">
        <v>8003</v>
      </c>
      <c r="BU5065" s="97" t="s">
        <v>9714</v>
      </c>
      <c r="BV5065" s="97" t="s">
        <v>1342</v>
      </c>
      <c r="BW5065" s="97" t="s">
        <v>8003</v>
      </c>
    </row>
    <row r="5066" spans="51:75" x14ac:dyDescent="0.3">
      <c r="AY5066" s="124" t="e">
        <f>VLOOKUP(C5066,#REF!, 2,FALSE)</f>
        <v>#REF!</v>
      </c>
      <c r="BM5066" s="97" t="s">
        <v>9715</v>
      </c>
      <c r="BN5066" s="97" t="s">
        <v>639</v>
      </c>
      <c r="BO5066" s="97" t="s">
        <v>6106</v>
      </c>
      <c r="BU5066" s="97" t="s">
        <v>9715</v>
      </c>
      <c r="BV5066" s="97" t="s">
        <v>639</v>
      </c>
      <c r="BW5066" s="97" t="s">
        <v>6106</v>
      </c>
    </row>
    <row r="5067" spans="51:75" x14ac:dyDescent="0.3">
      <c r="AY5067" s="124" t="e">
        <f>VLOOKUP(C5067,#REF!, 2,FALSE)</f>
        <v>#REF!</v>
      </c>
      <c r="BM5067" s="97" t="s">
        <v>9716</v>
      </c>
      <c r="BN5067" s="97" t="s">
        <v>631</v>
      </c>
      <c r="BO5067" s="97" t="s">
        <v>2927</v>
      </c>
      <c r="BU5067" s="97" t="s">
        <v>9716</v>
      </c>
      <c r="BV5067" s="97" t="s">
        <v>631</v>
      </c>
      <c r="BW5067" s="97" t="s">
        <v>2927</v>
      </c>
    </row>
    <row r="5068" spans="51:75" x14ac:dyDescent="0.3">
      <c r="AY5068" s="124" t="e">
        <f>VLOOKUP(C5068,#REF!, 2,FALSE)</f>
        <v>#REF!</v>
      </c>
      <c r="BM5068" s="97" t="s">
        <v>1723</v>
      </c>
      <c r="BN5068" s="97" t="s">
        <v>3043</v>
      </c>
      <c r="BO5068" s="97" t="s">
        <v>770</v>
      </c>
      <c r="BU5068" s="97" t="s">
        <v>1723</v>
      </c>
      <c r="BV5068" s="97" t="s">
        <v>3043</v>
      </c>
      <c r="BW5068" s="97" t="s">
        <v>770</v>
      </c>
    </row>
    <row r="5069" spans="51:75" x14ac:dyDescent="0.3">
      <c r="AY5069" s="124" t="e">
        <f>VLOOKUP(C5069,#REF!, 2,FALSE)</f>
        <v>#REF!</v>
      </c>
      <c r="BM5069" s="97" t="s">
        <v>9718</v>
      </c>
      <c r="BN5069" s="97" t="s">
        <v>3081</v>
      </c>
      <c r="BO5069" s="97" t="s">
        <v>3534</v>
      </c>
      <c r="BU5069" s="97" t="s">
        <v>9718</v>
      </c>
      <c r="BV5069" s="97" t="s">
        <v>3081</v>
      </c>
      <c r="BW5069" s="97" t="s">
        <v>3534</v>
      </c>
    </row>
    <row r="5070" spans="51:75" x14ac:dyDescent="0.3">
      <c r="AY5070" s="124" t="e">
        <f>VLOOKUP(C5070,#REF!, 2,FALSE)</f>
        <v>#REF!</v>
      </c>
      <c r="BM5070" s="97" t="s">
        <v>9719</v>
      </c>
      <c r="BN5070" s="97" t="s">
        <v>3085</v>
      </c>
      <c r="BO5070" s="97" t="s">
        <v>3683</v>
      </c>
      <c r="BU5070" s="97" t="s">
        <v>9719</v>
      </c>
      <c r="BV5070" s="97" t="s">
        <v>3085</v>
      </c>
      <c r="BW5070" s="97" t="s">
        <v>3683</v>
      </c>
    </row>
    <row r="5071" spans="51:75" x14ac:dyDescent="0.3">
      <c r="AY5071" s="124" t="e">
        <f>VLOOKUP(C5071,#REF!, 2,FALSE)</f>
        <v>#REF!</v>
      </c>
      <c r="BM5071" s="97" t="s">
        <v>9720</v>
      </c>
      <c r="BN5071" s="97" t="s">
        <v>862</v>
      </c>
      <c r="BO5071" s="97" t="s">
        <v>4389</v>
      </c>
      <c r="BU5071" s="97" t="s">
        <v>9720</v>
      </c>
      <c r="BV5071" s="97" t="s">
        <v>862</v>
      </c>
      <c r="BW5071" s="97" t="s">
        <v>4389</v>
      </c>
    </row>
    <row r="5072" spans="51:75" x14ac:dyDescent="0.3">
      <c r="AY5072" s="124" t="e">
        <f>VLOOKUP(C5072,#REF!, 2,FALSE)</f>
        <v>#REF!</v>
      </c>
      <c r="BM5072" s="97" t="s">
        <v>9721</v>
      </c>
      <c r="BN5072" s="97" t="s">
        <v>3003</v>
      </c>
      <c r="BO5072" s="97" t="s">
        <v>9722</v>
      </c>
      <c r="BU5072" s="97" t="s">
        <v>9721</v>
      </c>
      <c r="BV5072" s="97" t="s">
        <v>3003</v>
      </c>
      <c r="BW5072" s="97" t="s">
        <v>9722</v>
      </c>
    </row>
    <row r="5073" spans="51:75" x14ac:dyDescent="0.3">
      <c r="AY5073" s="124" t="e">
        <f>VLOOKUP(C5073,#REF!, 2,FALSE)</f>
        <v>#REF!</v>
      </c>
      <c r="BM5073" s="97" t="s">
        <v>9723</v>
      </c>
      <c r="BN5073" s="97" t="s">
        <v>1342</v>
      </c>
      <c r="BO5073" s="97" t="s">
        <v>9724</v>
      </c>
      <c r="BU5073" s="97" t="s">
        <v>9723</v>
      </c>
      <c r="BV5073" s="97" t="s">
        <v>1342</v>
      </c>
      <c r="BW5073" s="97" t="s">
        <v>9724</v>
      </c>
    </row>
    <row r="5074" spans="51:75" x14ac:dyDescent="0.3">
      <c r="AY5074" s="124" t="e">
        <f>VLOOKUP(C5074,#REF!, 2,FALSE)</f>
        <v>#REF!</v>
      </c>
      <c r="BM5074" s="97" t="s">
        <v>9725</v>
      </c>
      <c r="BN5074" s="97" t="s">
        <v>16968</v>
      </c>
      <c r="BO5074" s="97" t="s">
        <v>9726</v>
      </c>
      <c r="BU5074" s="97" t="s">
        <v>9725</v>
      </c>
      <c r="BV5074" s="97" t="s">
        <v>16968</v>
      </c>
      <c r="BW5074" s="97" t="s">
        <v>9726</v>
      </c>
    </row>
    <row r="5075" spans="51:75" x14ac:dyDescent="0.3">
      <c r="AY5075" s="124" t="e">
        <f>VLOOKUP(C5075,#REF!, 2,FALSE)</f>
        <v>#REF!</v>
      </c>
      <c r="BM5075" s="97" t="s">
        <v>1724</v>
      </c>
      <c r="BN5075" s="97" t="s">
        <v>1342</v>
      </c>
      <c r="BO5075" s="97" t="s">
        <v>9727</v>
      </c>
      <c r="BU5075" s="97" t="s">
        <v>1724</v>
      </c>
      <c r="BV5075" s="97" t="s">
        <v>1342</v>
      </c>
      <c r="BW5075" s="97" t="s">
        <v>9727</v>
      </c>
    </row>
    <row r="5076" spans="51:75" x14ac:dyDescent="0.3">
      <c r="AY5076" s="124" t="e">
        <f>VLOOKUP(C5076,#REF!, 2,FALSE)</f>
        <v>#REF!</v>
      </c>
      <c r="BM5076" s="97" t="s">
        <v>9728</v>
      </c>
      <c r="BN5076" s="97" t="s">
        <v>3237</v>
      </c>
      <c r="BO5076" s="97" t="s">
        <v>2983</v>
      </c>
      <c r="BU5076" s="97" t="s">
        <v>9728</v>
      </c>
      <c r="BV5076" s="97" t="s">
        <v>3237</v>
      </c>
      <c r="BW5076" s="97" t="s">
        <v>2983</v>
      </c>
    </row>
    <row r="5077" spans="51:75" x14ac:dyDescent="0.3">
      <c r="AY5077" s="124" t="e">
        <f>VLOOKUP(C5077,#REF!, 2,FALSE)</f>
        <v>#REF!</v>
      </c>
      <c r="BM5077" s="97" t="s">
        <v>9729</v>
      </c>
      <c r="BN5077" s="97" t="s">
        <v>778</v>
      </c>
      <c r="BO5077" s="97" t="s">
        <v>2068</v>
      </c>
      <c r="BU5077" s="97" t="s">
        <v>9729</v>
      </c>
      <c r="BV5077" s="97" t="s">
        <v>778</v>
      </c>
      <c r="BW5077" s="97" t="s">
        <v>2068</v>
      </c>
    </row>
    <row r="5078" spans="51:75" x14ac:dyDescent="0.3">
      <c r="AY5078" s="124" t="e">
        <f>VLOOKUP(C5078,#REF!, 2,FALSE)</f>
        <v>#REF!</v>
      </c>
      <c r="BM5078" s="97" t="s">
        <v>9730</v>
      </c>
      <c r="BN5078" s="97" t="s">
        <v>787</v>
      </c>
      <c r="BO5078" s="97" t="s">
        <v>3857</v>
      </c>
      <c r="BU5078" s="97" t="s">
        <v>9730</v>
      </c>
      <c r="BV5078" s="97" t="s">
        <v>787</v>
      </c>
      <c r="BW5078" s="97" t="s">
        <v>3857</v>
      </c>
    </row>
    <row r="5079" spans="51:75" x14ac:dyDescent="0.3">
      <c r="AY5079" s="124" t="e">
        <f>VLOOKUP(C5079,#REF!, 2,FALSE)</f>
        <v>#REF!</v>
      </c>
      <c r="BM5079" s="97" t="s">
        <v>9731</v>
      </c>
      <c r="BN5079" s="97" t="s">
        <v>3191</v>
      </c>
      <c r="BO5079" s="97" t="s">
        <v>9732</v>
      </c>
      <c r="BU5079" s="97" t="s">
        <v>9731</v>
      </c>
      <c r="BV5079" s="97" t="s">
        <v>3191</v>
      </c>
      <c r="BW5079" s="97" t="s">
        <v>9732</v>
      </c>
    </row>
    <row r="5080" spans="51:75" x14ac:dyDescent="0.3">
      <c r="AY5080" s="124" t="e">
        <f>VLOOKUP(C5080,#REF!, 2,FALSE)</f>
        <v>#REF!</v>
      </c>
      <c r="BM5080" s="97" t="s">
        <v>9733</v>
      </c>
      <c r="BN5080" s="97" t="s">
        <v>3237</v>
      </c>
      <c r="BO5080" s="97" t="s">
        <v>5849</v>
      </c>
      <c r="BU5080" s="97" t="s">
        <v>9733</v>
      </c>
      <c r="BV5080" s="97" t="s">
        <v>3237</v>
      </c>
      <c r="BW5080" s="97" t="s">
        <v>5849</v>
      </c>
    </row>
    <row r="5081" spans="51:75" x14ac:dyDescent="0.3">
      <c r="AY5081" s="124" t="e">
        <f>VLOOKUP(C5081,#REF!, 2,FALSE)</f>
        <v>#REF!</v>
      </c>
      <c r="BM5081" s="97" t="s">
        <v>9735</v>
      </c>
      <c r="BN5081" s="97" t="s">
        <v>862</v>
      </c>
      <c r="BO5081" s="97" t="s">
        <v>9736</v>
      </c>
      <c r="BU5081" s="97" t="s">
        <v>9735</v>
      </c>
      <c r="BV5081" s="97" t="s">
        <v>862</v>
      </c>
      <c r="BW5081" s="97" t="s">
        <v>9736</v>
      </c>
    </row>
    <row r="5082" spans="51:75" x14ac:dyDescent="0.3">
      <c r="AY5082" s="124" t="e">
        <f>VLOOKUP(C5082,#REF!, 2,FALSE)</f>
        <v>#REF!</v>
      </c>
      <c r="BM5082" s="97" t="s">
        <v>9737</v>
      </c>
      <c r="BN5082" s="97" t="s">
        <v>852</v>
      </c>
      <c r="BO5082" s="97" t="s">
        <v>5941</v>
      </c>
      <c r="BU5082" s="97" t="s">
        <v>9737</v>
      </c>
      <c r="BV5082" s="97" t="s">
        <v>852</v>
      </c>
      <c r="BW5082" s="97" t="s">
        <v>5941</v>
      </c>
    </row>
    <row r="5083" spans="51:75" x14ac:dyDescent="0.3">
      <c r="AY5083" s="124" t="e">
        <f>VLOOKUP(C5083,#REF!, 2,FALSE)</f>
        <v>#REF!</v>
      </c>
      <c r="BM5083" s="97" t="s">
        <v>9738</v>
      </c>
      <c r="BN5083" s="97" t="s">
        <v>937</v>
      </c>
      <c r="BO5083" s="97" t="s">
        <v>9739</v>
      </c>
      <c r="BU5083" s="97" t="s">
        <v>9738</v>
      </c>
      <c r="BV5083" s="97" t="s">
        <v>937</v>
      </c>
      <c r="BW5083" s="97" t="s">
        <v>9739</v>
      </c>
    </row>
    <row r="5084" spans="51:75" x14ac:dyDescent="0.3">
      <c r="AY5084" s="124" t="e">
        <f>VLOOKUP(C5084,#REF!, 2,FALSE)</f>
        <v>#REF!</v>
      </c>
      <c r="BM5084" s="97" t="s">
        <v>9740</v>
      </c>
      <c r="BN5084" s="97" t="s">
        <v>3191</v>
      </c>
      <c r="BO5084" s="97" t="s">
        <v>8214</v>
      </c>
      <c r="BU5084" s="97" t="s">
        <v>9740</v>
      </c>
      <c r="BV5084" s="97" t="s">
        <v>3191</v>
      </c>
      <c r="BW5084" s="97" t="s">
        <v>8214</v>
      </c>
    </row>
    <row r="5085" spans="51:75" x14ac:dyDescent="0.3">
      <c r="AY5085" s="124" t="e">
        <f>VLOOKUP(C5085,#REF!, 2,FALSE)</f>
        <v>#REF!</v>
      </c>
      <c r="BM5085" s="97" t="s">
        <v>9741</v>
      </c>
      <c r="BN5085" s="97" t="s">
        <v>3043</v>
      </c>
      <c r="BO5085" s="97" t="s">
        <v>2983</v>
      </c>
      <c r="BU5085" s="97" t="s">
        <v>9741</v>
      </c>
      <c r="BV5085" s="97" t="s">
        <v>3043</v>
      </c>
      <c r="BW5085" s="97" t="s">
        <v>2983</v>
      </c>
    </row>
    <row r="5086" spans="51:75" x14ac:dyDescent="0.3">
      <c r="AY5086" s="124" t="e">
        <f>VLOOKUP(C5086,#REF!, 2,FALSE)</f>
        <v>#REF!</v>
      </c>
      <c r="BM5086" s="97" t="s">
        <v>9743</v>
      </c>
      <c r="BN5086" s="97" t="s">
        <v>797</v>
      </c>
      <c r="BO5086" s="97" t="s">
        <v>8457</v>
      </c>
      <c r="BU5086" s="97" t="s">
        <v>9743</v>
      </c>
      <c r="BV5086" s="97" t="s">
        <v>797</v>
      </c>
      <c r="BW5086" s="97" t="s">
        <v>8457</v>
      </c>
    </row>
    <row r="5087" spans="51:75" x14ac:dyDescent="0.3">
      <c r="AY5087" s="124" t="e">
        <f>VLOOKUP(C5087,#REF!, 2,FALSE)</f>
        <v>#REF!</v>
      </c>
      <c r="BM5087" s="97" t="s">
        <v>9744</v>
      </c>
      <c r="BN5087" s="97" t="s">
        <v>3043</v>
      </c>
      <c r="BO5087" s="97" t="s">
        <v>9745</v>
      </c>
      <c r="BU5087" s="97" t="s">
        <v>9744</v>
      </c>
      <c r="BV5087" s="97" t="s">
        <v>3043</v>
      </c>
      <c r="BW5087" s="97" t="s">
        <v>9745</v>
      </c>
    </row>
    <row r="5088" spans="51:75" x14ac:dyDescent="0.3">
      <c r="AY5088" s="124" t="e">
        <f>VLOOKUP(C5088,#REF!, 2,FALSE)</f>
        <v>#REF!</v>
      </c>
      <c r="BM5088" s="97" t="s">
        <v>1725</v>
      </c>
      <c r="BN5088" s="97" t="s">
        <v>2983</v>
      </c>
      <c r="BO5088" s="97" t="s">
        <v>9746</v>
      </c>
      <c r="BU5088" s="97" t="s">
        <v>1725</v>
      </c>
      <c r="BV5088" s="97" t="s">
        <v>2983</v>
      </c>
      <c r="BW5088" s="97" t="s">
        <v>9746</v>
      </c>
    </row>
    <row r="5089" spans="51:75" x14ac:dyDescent="0.3">
      <c r="AY5089" s="124" t="e">
        <f>VLOOKUP(C5089,#REF!, 2,FALSE)</f>
        <v>#REF!</v>
      </c>
      <c r="BM5089" s="97" t="s">
        <v>9747</v>
      </c>
      <c r="BN5089" s="97" t="s">
        <v>3043</v>
      </c>
      <c r="BO5089" s="97" t="s">
        <v>2705</v>
      </c>
      <c r="BU5089" s="97" t="s">
        <v>9747</v>
      </c>
      <c r="BV5089" s="97" t="s">
        <v>3043</v>
      </c>
      <c r="BW5089" s="97" t="s">
        <v>2705</v>
      </c>
    </row>
    <row r="5090" spans="51:75" x14ac:dyDescent="0.3">
      <c r="AY5090" s="124" t="e">
        <f>VLOOKUP(C5090,#REF!, 2,FALSE)</f>
        <v>#REF!</v>
      </c>
      <c r="BM5090" s="97" t="s">
        <v>9748</v>
      </c>
      <c r="BN5090" s="97" t="s">
        <v>3237</v>
      </c>
      <c r="BO5090" s="97" t="s">
        <v>9749</v>
      </c>
      <c r="BU5090" s="97" t="s">
        <v>9748</v>
      </c>
      <c r="BV5090" s="97" t="s">
        <v>3237</v>
      </c>
      <c r="BW5090" s="97" t="s">
        <v>9749</v>
      </c>
    </row>
    <row r="5091" spans="51:75" x14ac:dyDescent="0.3">
      <c r="AY5091" s="124" t="e">
        <f>VLOOKUP(C5091,#REF!, 2,FALSE)</f>
        <v>#REF!</v>
      </c>
      <c r="BM5091" s="97" t="s">
        <v>9750</v>
      </c>
      <c r="BN5091" s="97" t="s">
        <v>3237</v>
      </c>
      <c r="BO5091" s="97" t="s">
        <v>3707</v>
      </c>
      <c r="BU5091" s="97" t="s">
        <v>9750</v>
      </c>
      <c r="BV5091" s="97" t="s">
        <v>3237</v>
      </c>
      <c r="BW5091" s="97" t="s">
        <v>3707</v>
      </c>
    </row>
    <row r="5092" spans="51:75" x14ac:dyDescent="0.3">
      <c r="AY5092" s="124" t="e">
        <f>VLOOKUP(C5092,#REF!, 2,FALSE)</f>
        <v>#REF!</v>
      </c>
      <c r="BM5092" s="97" t="s">
        <v>1751</v>
      </c>
      <c r="BN5092" s="97" t="s">
        <v>797</v>
      </c>
      <c r="BO5092" s="97" t="s">
        <v>4352</v>
      </c>
      <c r="BU5092" s="97" t="s">
        <v>1751</v>
      </c>
      <c r="BV5092" s="97" t="s">
        <v>797</v>
      </c>
      <c r="BW5092" s="97" t="s">
        <v>4352</v>
      </c>
    </row>
    <row r="5093" spans="51:75" x14ac:dyDescent="0.3">
      <c r="AY5093" s="124" t="e">
        <f>VLOOKUP(C5093,#REF!, 2,FALSE)</f>
        <v>#REF!</v>
      </c>
      <c r="BM5093" s="97" t="s">
        <v>9751</v>
      </c>
      <c r="BN5093" s="97" t="s">
        <v>3191</v>
      </c>
      <c r="BO5093" s="97" t="s">
        <v>5851</v>
      </c>
      <c r="BU5093" s="97" t="s">
        <v>9751</v>
      </c>
      <c r="BV5093" s="97" t="s">
        <v>3191</v>
      </c>
      <c r="BW5093" s="97" t="s">
        <v>5851</v>
      </c>
    </row>
    <row r="5094" spans="51:75" x14ac:dyDescent="0.3">
      <c r="AY5094" s="124" t="e">
        <f>VLOOKUP(C5094,#REF!, 2,FALSE)</f>
        <v>#REF!</v>
      </c>
      <c r="BM5094" s="97" t="s">
        <v>9752</v>
      </c>
      <c r="BN5094" s="97" t="s">
        <v>3191</v>
      </c>
      <c r="BO5094" s="97" t="s">
        <v>7286</v>
      </c>
      <c r="BU5094" s="97" t="s">
        <v>9752</v>
      </c>
      <c r="BV5094" s="97" t="s">
        <v>3191</v>
      </c>
      <c r="BW5094" s="97" t="s">
        <v>7286</v>
      </c>
    </row>
    <row r="5095" spans="51:75" x14ac:dyDescent="0.3">
      <c r="AY5095" s="124" t="e">
        <f>VLOOKUP(C5095,#REF!, 2,FALSE)</f>
        <v>#REF!</v>
      </c>
      <c r="BM5095" s="97" t="s">
        <v>9753</v>
      </c>
      <c r="BN5095" s="97" t="s">
        <v>3191</v>
      </c>
      <c r="BO5095" s="97" t="s">
        <v>8165</v>
      </c>
      <c r="BU5095" s="97" t="s">
        <v>9753</v>
      </c>
      <c r="BV5095" s="97" t="s">
        <v>3191</v>
      </c>
      <c r="BW5095" s="97" t="s">
        <v>8165</v>
      </c>
    </row>
    <row r="5096" spans="51:75" x14ac:dyDescent="0.3">
      <c r="AY5096" s="124" t="e">
        <f>VLOOKUP(C5096,#REF!, 2,FALSE)</f>
        <v>#REF!</v>
      </c>
      <c r="BM5096" s="97" t="s">
        <v>9754</v>
      </c>
      <c r="BN5096" s="97" t="s">
        <v>1342</v>
      </c>
      <c r="BO5096" s="97" t="s">
        <v>770</v>
      </c>
      <c r="BU5096" s="97" t="s">
        <v>9754</v>
      </c>
      <c r="BV5096" s="97" t="s">
        <v>1342</v>
      </c>
      <c r="BW5096" s="97" t="s">
        <v>770</v>
      </c>
    </row>
    <row r="5097" spans="51:75" x14ac:dyDescent="0.3">
      <c r="AY5097" s="124" t="e">
        <f>VLOOKUP(C5097,#REF!, 2,FALSE)</f>
        <v>#REF!</v>
      </c>
      <c r="BM5097" s="97" t="s">
        <v>9755</v>
      </c>
      <c r="BN5097" s="97" t="s">
        <v>663</v>
      </c>
      <c r="BO5097" s="97" t="s">
        <v>635</v>
      </c>
      <c r="BU5097" s="97" t="s">
        <v>9755</v>
      </c>
      <c r="BV5097" s="97" t="s">
        <v>663</v>
      </c>
      <c r="BW5097" s="97" t="s">
        <v>635</v>
      </c>
    </row>
    <row r="5098" spans="51:75" x14ac:dyDescent="0.3">
      <c r="AY5098" s="124" t="e">
        <f>VLOOKUP(C5098,#REF!, 2,FALSE)</f>
        <v>#REF!</v>
      </c>
      <c r="BM5098" s="97" t="s">
        <v>1752</v>
      </c>
      <c r="BN5098" s="97" t="s">
        <v>3191</v>
      </c>
      <c r="BO5098" s="97" t="s">
        <v>5276</v>
      </c>
      <c r="BU5098" s="97" t="s">
        <v>1752</v>
      </c>
      <c r="BV5098" s="97" t="s">
        <v>3191</v>
      </c>
      <c r="BW5098" s="97" t="s">
        <v>5276</v>
      </c>
    </row>
    <row r="5099" spans="51:75" x14ac:dyDescent="0.3">
      <c r="AY5099" s="124" t="e">
        <f>VLOOKUP(C5099,#REF!, 2,FALSE)</f>
        <v>#REF!</v>
      </c>
      <c r="BM5099" s="97" t="s">
        <v>1753</v>
      </c>
      <c r="BN5099" s="97" t="s">
        <v>3191</v>
      </c>
      <c r="BO5099" s="97" t="s">
        <v>7575</v>
      </c>
      <c r="BU5099" s="97" t="s">
        <v>1753</v>
      </c>
      <c r="BV5099" s="97" t="s">
        <v>3191</v>
      </c>
      <c r="BW5099" s="97" t="s">
        <v>7575</v>
      </c>
    </row>
    <row r="5100" spans="51:75" x14ac:dyDescent="0.3">
      <c r="AY5100" s="124" t="e">
        <f>VLOOKUP(C5100,#REF!, 2,FALSE)</f>
        <v>#REF!</v>
      </c>
      <c r="BM5100" s="97" t="s">
        <v>9756</v>
      </c>
      <c r="BN5100" s="97" t="s">
        <v>3003</v>
      </c>
      <c r="BO5100" s="97" t="s">
        <v>5085</v>
      </c>
      <c r="BU5100" s="97" t="s">
        <v>9756</v>
      </c>
      <c r="BV5100" s="97" t="s">
        <v>3003</v>
      </c>
      <c r="BW5100" s="97" t="s">
        <v>5085</v>
      </c>
    </row>
    <row r="5101" spans="51:75" x14ac:dyDescent="0.3">
      <c r="AY5101" s="124" t="e">
        <f>VLOOKUP(C5101,#REF!, 2,FALSE)</f>
        <v>#REF!</v>
      </c>
      <c r="BM5101" s="97" t="s">
        <v>9758</v>
      </c>
      <c r="BN5101" s="97" t="s">
        <v>3237</v>
      </c>
      <c r="BO5101" s="97" t="s">
        <v>2983</v>
      </c>
      <c r="BU5101" s="97" t="s">
        <v>9758</v>
      </c>
      <c r="BV5101" s="97" t="s">
        <v>3237</v>
      </c>
      <c r="BW5101" s="97" t="s">
        <v>2983</v>
      </c>
    </row>
    <row r="5102" spans="51:75" x14ac:dyDescent="0.3">
      <c r="AY5102" s="124" t="e">
        <f>VLOOKUP(C5102,#REF!, 2,FALSE)</f>
        <v>#REF!</v>
      </c>
      <c r="BM5102" s="97" t="s">
        <v>9760</v>
      </c>
      <c r="BN5102" s="97" t="s">
        <v>3000</v>
      </c>
      <c r="BO5102" s="97" t="s">
        <v>9761</v>
      </c>
      <c r="BU5102" s="97" t="s">
        <v>9760</v>
      </c>
      <c r="BV5102" s="97" t="s">
        <v>3000</v>
      </c>
      <c r="BW5102" s="97" t="s">
        <v>9761</v>
      </c>
    </row>
    <row r="5103" spans="51:75" x14ac:dyDescent="0.3">
      <c r="AY5103" s="124" t="e">
        <f>VLOOKUP(C5103,#REF!, 2,FALSE)</f>
        <v>#REF!</v>
      </c>
      <c r="BM5103" s="97" t="s">
        <v>9762</v>
      </c>
      <c r="BN5103" s="97" t="s">
        <v>862</v>
      </c>
      <c r="BO5103" s="97" t="s">
        <v>2118</v>
      </c>
      <c r="BU5103" s="97" t="s">
        <v>9762</v>
      </c>
      <c r="BV5103" s="97" t="s">
        <v>862</v>
      </c>
      <c r="BW5103" s="97" t="s">
        <v>2118</v>
      </c>
    </row>
    <row r="5104" spans="51:75" x14ac:dyDescent="0.3">
      <c r="AY5104" s="124" t="e">
        <f>VLOOKUP(C5104,#REF!, 2,FALSE)</f>
        <v>#REF!</v>
      </c>
      <c r="BM5104" s="97" t="s">
        <v>9763</v>
      </c>
      <c r="BN5104" s="97" t="s">
        <v>862</v>
      </c>
      <c r="BO5104" s="97" t="s">
        <v>9764</v>
      </c>
      <c r="BU5104" s="97" t="s">
        <v>9763</v>
      </c>
      <c r="BV5104" s="97" t="s">
        <v>862</v>
      </c>
      <c r="BW5104" s="97" t="s">
        <v>9764</v>
      </c>
    </row>
    <row r="5105" spans="51:75" x14ac:dyDescent="0.3">
      <c r="AY5105" s="124" t="e">
        <f>VLOOKUP(C5105,#REF!, 2,FALSE)</f>
        <v>#REF!</v>
      </c>
      <c r="BM5105" s="97" t="s">
        <v>9765</v>
      </c>
      <c r="BN5105" s="97" t="s">
        <v>694</v>
      </c>
      <c r="BO5105" s="97" t="s">
        <v>8513</v>
      </c>
      <c r="BU5105" s="97" t="s">
        <v>9765</v>
      </c>
      <c r="BV5105" s="97" t="s">
        <v>694</v>
      </c>
      <c r="BW5105" s="97" t="s">
        <v>8513</v>
      </c>
    </row>
    <row r="5106" spans="51:75" x14ac:dyDescent="0.3">
      <c r="AY5106" s="124" t="e">
        <f>VLOOKUP(C5106,#REF!, 2,FALSE)</f>
        <v>#REF!</v>
      </c>
      <c r="BM5106" s="97" t="s">
        <v>9767</v>
      </c>
      <c r="BN5106" s="97" t="s">
        <v>3191</v>
      </c>
      <c r="BO5106" s="97" t="s">
        <v>9466</v>
      </c>
      <c r="BU5106" s="97" t="s">
        <v>9767</v>
      </c>
      <c r="BV5106" s="97" t="s">
        <v>3191</v>
      </c>
      <c r="BW5106" s="97" t="s">
        <v>9466</v>
      </c>
    </row>
    <row r="5107" spans="51:75" x14ac:dyDescent="0.3">
      <c r="AY5107" s="124" t="e">
        <f>VLOOKUP(C5107,#REF!, 2,FALSE)</f>
        <v>#REF!</v>
      </c>
      <c r="BM5107" s="97" t="s">
        <v>9768</v>
      </c>
      <c r="BN5107" s="97" t="s">
        <v>715</v>
      </c>
      <c r="BO5107" s="97" t="s">
        <v>9769</v>
      </c>
      <c r="BU5107" s="97" t="s">
        <v>9768</v>
      </c>
      <c r="BV5107" s="97" t="s">
        <v>715</v>
      </c>
      <c r="BW5107" s="97" t="s">
        <v>9769</v>
      </c>
    </row>
    <row r="5108" spans="51:75" x14ac:dyDescent="0.3">
      <c r="AY5108" s="124" t="e">
        <f>VLOOKUP(C5108,#REF!, 2,FALSE)</f>
        <v>#REF!</v>
      </c>
      <c r="BM5108" s="97" t="s">
        <v>9771</v>
      </c>
      <c r="BN5108" s="97" t="s">
        <v>862</v>
      </c>
      <c r="BO5108" s="97" t="s">
        <v>9772</v>
      </c>
      <c r="BU5108" s="97" t="s">
        <v>9771</v>
      </c>
      <c r="BV5108" s="97" t="s">
        <v>862</v>
      </c>
      <c r="BW5108" s="97" t="s">
        <v>9772</v>
      </c>
    </row>
    <row r="5109" spans="51:75" x14ac:dyDescent="0.3">
      <c r="AY5109" s="124" t="e">
        <f>VLOOKUP(C5109,#REF!, 2,FALSE)</f>
        <v>#REF!</v>
      </c>
      <c r="BM5109" s="97" t="s">
        <v>9773</v>
      </c>
      <c r="BN5109" s="97" t="s">
        <v>667</v>
      </c>
      <c r="BO5109" s="97" t="s">
        <v>1804</v>
      </c>
      <c r="BU5109" s="97" t="s">
        <v>9773</v>
      </c>
      <c r="BV5109" s="97" t="s">
        <v>667</v>
      </c>
      <c r="BW5109" s="97" t="s">
        <v>1804</v>
      </c>
    </row>
    <row r="5110" spans="51:75" x14ac:dyDescent="0.3">
      <c r="AY5110" s="124" t="e">
        <f>VLOOKUP(C5110,#REF!, 2,FALSE)</f>
        <v>#REF!</v>
      </c>
      <c r="BM5110" s="97" t="s">
        <v>9774</v>
      </c>
      <c r="BN5110" s="97" t="s">
        <v>662</v>
      </c>
      <c r="BO5110" s="97" t="s">
        <v>6551</v>
      </c>
      <c r="BU5110" s="97" t="s">
        <v>9774</v>
      </c>
      <c r="BV5110" s="97" t="s">
        <v>662</v>
      </c>
      <c r="BW5110" s="97" t="s">
        <v>6551</v>
      </c>
    </row>
    <row r="5111" spans="51:75" x14ac:dyDescent="0.3">
      <c r="AY5111" s="124" t="e">
        <f>VLOOKUP(C5111,#REF!, 2,FALSE)</f>
        <v>#REF!</v>
      </c>
      <c r="BM5111" s="97" t="s">
        <v>9775</v>
      </c>
      <c r="BN5111" s="97" t="s">
        <v>16968</v>
      </c>
      <c r="BO5111" s="97" t="s">
        <v>8218</v>
      </c>
      <c r="BU5111" s="97" t="s">
        <v>9775</v>
      </c>
      <c r="BV5111" s="97" t="s">
        <v>16968</v>
      </c>
      <c r="BW5111" s="97" t="s">
        <v>8218</v>
      </c>
    </row>
    <row r="5112" spans="51:75" x14ac:dyDescent="0.3">
      <c r="AY5112" s="124" t="e">
        <f>VLOOKUP(C5112,#REF!, 2,FALSE)</f>
        <v>#REF!</v>
      </c>
      <c r="BM5112" s="97" t="s">
        <v>584</v>
      </c>
      <c r="BN5112" s="97" t="s">
        <v>862</v>
      </c>
      <c r="BO5112" s="97" t="s">
        <v>8190</v>
      </c>
      <c r="BU5112" s="97" t="s">
        <v>584</v>
      </c>
      <c r="BV5112" s="97" t="s">
        <v>862</v>
      </c>
      <c r="BW5112" s="97" t="s">
        <v>8190</v>
      </c>
    </row>
    <row r="5113" spans="51:75" x14ac:dyDescent="0.3">
      <c r="AY5113" s="124" t="e">
        <f>VLOOKUP(C5113,#REF!, 2,FALSE)</f>
        <v>#REF!</v>
      </c>
      <c r="BM5113" s="97" t="s">
        <v>9777</v>
      </c>
      <c r="BN5113" s="97" t="s">
        <v>639</v>
      </c>
      <c r="BO5113" s="97" t="s">
        <v>2311</v>
      </c>
      <c r="BU5113" s="97" t="s">
        <v>9777</v>
      </c>
      <c r="BV5113" s="97" t="s">
        <v>639</v>
      </c>
      <c r="BW5113" s="97" t="s">
        <v>2311</v>
      </c>
    </row>
    <row r="5114" spans="51:75" x14ac:dyDescent="0.3">
      <c r="AY5114" s="124" t="e">
        <f>VLOOKUP(C5114,#REF!, 2,FALSE)</f>
        <v>#REF!</v>
      </c>
      <c r="BM5114" s="97" t="s">
        <v>9778</v>
      </c>
      <c r="BN5114" s="97" t="s">
        <v>1342</v>
      </c>
      <c r="BO5114" s="97" t="s">
        <v>9779</v>
      </c>
      <c r="BU5114" s="97" t="s">
        <v>9778</v>
      </c>
      <c r="BV5114" s="97" t="s">
        <v>1342</v>
      </c>
      <c r="BW5114" s="97" t="s">
        <v>9779</v>
      </c>
    </row>
    <row r="5115" spans="51:75" x14ac:dyDescent="0.3">
      <c r="AY5115" s="124" t="e">
        <f>VLOOKUP(C5115,#REF!, 2,FALSE)</f>
        <v>#REF!</v>
      </c>
      <c r="BM5115" s="97" t="s">
        <v>9780</v>
      </c>
      <c r="BN5115" s="97" t="s">
        <v>862</v>
      </c>
      <c r="BO5115" s="97" t="s">
        <v>9781</v>
      </c>
      <c r="BU5115" s="97" t="s">
        <v>9780</v>
      </c>
      <c r="BV5115" s="97" t="s">
        <v>862</v>
      </c>
      <c r="BW5115" s="97" t="s">
        <v>9781</v>
      </c>
    </row>
    <row r="5116" spans="51:75" x14ac:dyDescent="0.3">
      <c r="AY5116" s="124" t="e">
        <f>VLOOKUP(C5116,#REF!, 2,FALSE)</f>
        <v>#REF!</v>
      </c>
      <c r="BM5116" s="97" t="s">
        <v>9782</v>
      </c>
      <c r="BN5116" s="97" t="s">
        <v>639</v>
      </c>
      <c r="BO5116" s="97" t="s">
        <v>9783</v>
      </c>
      <c r="BU5116" s="97" t="s">
        <v>9782</v>
      </c>
      <c r="BV5116" s="97" t="s">
        <v>639</v>
      </c>
      <c r="BW5116" s="97" t="s">
        <v>9783</v>
      </c>
    </row>
    <row r="5117" spans="51:75" x14ac:dyDescent="0.3">
      <c r="AY5117" s="124" t="e">
        <f>VLOOKUP(C5117,#REF!, 2,FALSE)</f>
        <v>#REF!</v>
      </c>
      <c r="BM5117" s="97" t="s">
        <v>1754</v>
      </c>
      <c r="BN5117" s="97" t="s">
        <v>803</v>
      </c>
      <c r="BO5117" s="97" t="s">
        <v>4715</v>
      </c>
      <c r="BU5117" s="97" t="s">
        <v>1754</v>
      </c>
      <c r="BV5117" s="97" t="s">
        <v>803</v>
      </c>
      <c r="BW5117" s="97" t="s">
        <v>4715</v>
      </c>
    </row>
    <row r="5118" spans="51:75" x14ac:dyDescent="0.3">
      <c r="AY5118" s="124" t="e">
        <f>VLOOKUP(C5118,#REF!, 2,FALSE)</f>
        <v>#REF!</v>
      </c>
      <c r="BM5118" s="97" t="s">
        <v>9784</v>
      </c>
      <c r="BN5118" s="97" t="s">
        <v>862</v>
      </c>
      <c r="BO5118" s="97" t="s">
        <v>9785</v>
      </c>
      <c r="BU5118" s="97" t="s">
        <v>9784</v>
      </c>
      <c r="BV5118" s="97" t="s">
        <v>862</v>
      </c>
      <c r="BW5118" s="97" t="s">
        <v>9785</v>
      </c>
    </row>
    <row r="5119" spans="51:75" x14ac:dyDescent="0.3">
      <c r="AY5119" s="124" t="e">
        <f>VLOOKUP(C5119,#REF!, 2,FALSE)</f>
        <v>#REF!</v>
      </c>
      <c r="BM5119" s="97" t="s">
        <v>9786</v>
      </c>
      <c r="BN5119" s="97" t="s">
        <v>862</v>
      </c>
      <c r="BO5119" s="97" t="s">
        <v>6753</v>
      </c>
      <c r="BU5119" s="97" t="s">
        <v>9786</v>
      </c>
      <c r="BV5119" s="97" t="s">
        <v>862</v>
      </c>
      <c r="BW5119" s="97" t="s">
        <v>6753</v>
      </c>
    </row>
    <row r="5120" spans="51:75" x14ac:dyDescent="0.3">
      <c r="AY5120" s="124" t="e">
        <f>VLOOKUP(C5120,#REF!, 2,FALSE)</f>
        <v>#REF!</v>
      </c>
      <c r="BM5120" s="97" t="s">
        <v>1755</v>
      </c>
      <c r="BN5120" s="97" t="s">
        <v>3191</v>
      </c>
      <c r="BO5120" s="97" t="s">
        <v>1787</v>
      </c>
      <c r="BU5120" s="97" t="s">
        <v>1755</v>
      </c>
      <c r="BV5120" s="97" t="s">
        <v>3191</v>
      </c>
      <c r="BW5120" s="97" t="s">
        <v>1787</v>
      </c>
    </row>
    <row r="5121" spans="51:75" x14ac:dyDescent="0.3">
      <c r="AY5121" s="124" t="e">
        <f>VLOOKUP(C5121,#REF!, 2,FALSE)</f>
        <v>#REF!</v>
      </c>
      <c r="BM5121" s="97" t="s">
        <v>9787</v>
      </c>
      <c r="BN5121" s="97" t="s">
        <v>780</v>
      </c>
      <c r="BO5121" s="97" t="s">
        <v>2433</v>
      </c>
      <c r="BU5121" s="97" t="s">
        <v>9787</v>
      </c>
      <c r="BV5121" s="97" t="s">
        <v>780</v>
      </c>
      <c r="BW5121" s="97" t="s">
        <v>2433</v>
      </c>
    </row>
    <row r="5122" spans="51:75" x14ac:dyDescent="0.3">
      <c r="AY5122" s="124" t="e">
        <f>VLOOKUP(C5122,#REF!, 2,FALSE)</f>
        <v>#REF!</v>
      </c>
      <c r="BM5122" s="97" t="s">
        <v>9788</v>
      </c>
      <c r="BN5122" s="97" t="s">
        <v>3191</v>
      </c>
      <c r="BO5122" s="97" t="s">
        <v>9789</v>
      </c>
      <c r="BU5122" s="97" t="s">
        <v>9788</v>
      </c>
      <c r="BV5122" s="97" t="s">
        <v>3191</v>
      </c>
      <c r="BW5122" s="97" t="s">
        <v>9789</v>
      </c>
    </row>
    <row r="5123" spans="51:75" x14ac:dyDescent="0.3">
      <c r="AY5123" s="124" t="e">
        <f>VLOOKUP(C5123,#REF!, 2,FALSE)</f>
        <v>#REF!</v>
      </c>
      <c r="BM5123" s="97" t="s">
        <v>9790</v>
      </c>
      <c r="BN5123" s="97" t="s">
        <v>736</v>
      </c>
      <c r="BO5123" s="97" t="s">
        <v>9791</v>
      </c>
      <c r="BU5123" s="97" t="s">
        <v>9790</v>
      </c>
      <c r="BV5123" s="97" t="s">
        <v>736</v>
      </c>
      <c r="BW5123" s="97" t="s">
        <v>9791</v>
      </c>
    </row>
    <row r="5124" spans="51:75" x14ac:dyDescent="0.3">
      <c r="AY5124" s="124" t="e">
        <f>VLOOKUP(C5124,#REF!, 2,FALSE)</f>
        <v>#REF!</v>
      </c>
      <c r="BM5124" s="97" t="s">
        <v>9792</v>
      </c>
      <c r="BN5124" s="97" t="s">
        <v>613</v>
      </c>
      <c r="BO5124" s="97" t="s">
        <v>6709</v>
      </c>
      <c r="BU5124" s="97" t="s">
        <v>9792</v>
      </c>
      <c r="BV5124" s="97" t="s">
        <v>613</v>
      </c>
      <c r="BW5124" s="97" t="s">
        <v>6709</v>
      </c>
    </row>
    <row r="5125" spans="51:75" x14ac:dyDescent="0.3">
      <c r="AY5125" s="124" t="e">
        <f>VLOOKUP(C5125,#REF!, 2,FALSE)</f>
        <v>#REF!</v>
      </c>
      <c r="BM5125" s="97" t="s">
        <v>9793</v>
      </c>
      <c r="BN5125" s="97" t="s">
        <v>928</v>
      </c>
      <c r="BO5125" s="97" t="s">
        <v>2548</v>
      </c>
      <c r="BU5125" s="97" t="s">
        <v>9793</v>
      </c>
      <c r="BV5125" s="97" t="s">
        <v>928</v>
      </c>
      <c r="BW5125" s="97" t="s">
        <v>2548</v>
      </c>
    </row>
    <row r="5126" spans="51:75" x14ac:dyDescent="0.3">
      <c r="AY5126" s="124" t="e">
        <f>VLOOKUP(C5126,#REF!, 2,FALSE)</f>
        <v>#REF!</v>
      </c>
      <c r="BM5126" s="97" t="s">
        <v>9794</v>
      </c>
      <c r="BN5126" s="97" t="s">
        <v>657</v>
      </c>
      <c r="BO5126" s="97" t="s">
        <v>9040</v>
      </c>
      <c r="BU5126" s="97" t="s">
        <v>9794</v>
      </c>
      <c r="BV5126" s="97" t="s">
        <v>657</v>
      </c>
      <c r="BW5126" s="97" t="s">
        <v>9040</v>
      </c>
    </row>
    <row r="5127" spans="51:75" x14ac:dyDescent="0.3">
      <c r="AY5127" s="124" t="e">
        <f>VLOOKUP(C5127,#REF!, 2,FALSE)</f>
        <v>#REF!</v>
      </c>
      <c r="BM5127" s="97" t="s">
        <v>9795</v>
      </c>
      <c r="BN5127" s="97" t="s">
        <v>3191</v>
      </c>
      <c r="BO5127" s="97" t="s">
        <v>4166</v>
      </c>
      <c r="BU5127" s="97" t="s">
        <v>9795</v>
      </c>
      <c r="BV5127" s="97" t="s">
        <v>3191</v>
      </c>
      <c r="BW5127" s="97" t="s">
        <v>4166</v>
      </c>
    </row>
    <row r="5128" spans="51:75" x14ac:dyDescent="0.3">
      <c r="AY5128" s="124" t="e">
        <f>VLOOKUP(C5128,#REF!, 2,FALSE)</f>
        <v>#REF!</v>
      </c>
      <c r="BM5128" s="97" t="s">
        <v>9796</v>
      </c>
      <c r="BN5128" s="97" t="s">
        <v>3000</v>
      </c>
      <c r="BO5128" s="97" t="s">
        <v>9797</v>
      </c>
      <c r="BU5128" s="97" t="s">
        <v>9796</v>
      </c>
      <c r="BV5128" s="97" t="s">
        <v>3000</v>
      </c>
      <c r="BW5128" s="97" t="s">
        <v>9797</v>
      </c>
    </row>
    <row r="5129" spans="51:75" x14ac:dyDescent="0.3">
      <c r="AY5129" s="124" t="e">
        <f>VLOOKUP(C5129,#REF!, 2,FALSE)</f>
        <v>#REF!</v>
      </c>
      <c r="BM5129" s="97" t="s">
        <v>1756</v>
      </c>
      <c r="BN5129" s="97" t="s">
        <v>841</v>
      </c>
      <c r="BO5129" s="97" t="s">
        <v>9798</v>
      </c>
      <c r="BU5129" s="97" t="s">
        <v>1756</v>
      </c>
      <c r="BV5129" s="97" t="s">
        <v>841</v>
      </c>
      <c r="BW5129" s="97" t="s">
        <v>9798</v>
      </c>
    </row>
    <row r="5130" spans="51:75" x14ac:dyDescent="0.3">
      <c r="AY5130" s="124" t="e">
        <f>VLOOKUP(C5130,#REF!, 2,FALSE)</f>
        <v>#REF!</v>
      </c>
      <c r="BM5130" s="97" t="s">
        <v>9799</v>
      </c>
      <c r="BN5130" s="97" t="s">
        <v>862</v>
      </c>
      <c r="BO5130" s="97" t="s">
        <v>2983</v>
      </c>
      <c r="BU5130" s="97" t="s">
        <v>9799</v>
      </c>
      <c r="BV5130" s="97" t="s">
        <v>862</v>
      </c>
      <c r="BW5130" s="97" t="s">
        <v>2983</v>
      </c>
    </row>
    <row r="5131" spans="51:75" x14ac:dyDescent="0.3">
      <c r="AY5131" s="124" t="e">
        <f>VLOOKUP(C5131,#REF!, 2,FALSE)</f>
        <v>#REF!</v>
      </c>
      <c r="BM5131" s="97" t="s">
        <v>9800</v>
      </c>
      <c r="BN5131" s="97" t="s">
        <v>780</v>
      </c>
      <c r="BO5131" s="97" t="s">
        <v>2983</v>
      </c>
      <c r="BU5131" s="97" t="s">
        <v>9800</v>
      </c>
      <c r="BV5131" s="97" t="s">
        <v>780</v>
      </c>
      <c r="BW5131" s="97" t="s">
        <v>2983</v>
      </c>
    </row>
    <row r="5132" spans="51:75" x14ac:dyDescent="0.3">
      <c r="AY5132" s="124" t="e">
        <f>VLOOKUP(C5132,#REF!, 2,FALSE)</f>
        <v>#REF!</v>
      </c>
      <c r="BM5132" s="97" t="s">
        <v>9801</v>
      </c>
      <c r="BN5132" s="97" t="s">
        <v>3191</v>
      </c>
      <c r="BO5132" s="97" t="s">
        <v>5633</v>
      </c>
      <c r="BU5132" s="97" t="s">
        <v>9801</v>
      </c>
      <c r="BV5132" s="97" t="s">
        <v>3191</v>
      </c>
      <c r="BW5132" s="97" t="s">
        <v>5633</v>
      </c>
    </row>
    <row r="5133" spans="51:75" x14ac:dyDescent="0.3">
      <c r="AY5133" s="124" t="e">
        <f>VLOOKUP(C5133,#REF!, 2,FALSE)</f>
        <v>#REF!</v>
      </c>
      <c r="BM5133" s="97" t="s">
        <v>9802</v>
      </c>
      <c r="BN5133" s="97" t="s">
        <v>841</v>
      </c>
      <c r="BO5133" s="97" t="s">
        <v>8912</v>
      </c>
      <c r="BU5133" s="97" t="s">
        <v>9802</v>
      </c>
      <c r="BV5133" s="97" t="s">
        <v>841</v>
      </c>
      <c r="BW5133" s="97" t="s">
        <v>8912</v>
      </c>
    </row>
    <row r="5134" spans="51:75" x14ac:dyDescent="0.3">
      <c r="AY5134" s="124" t="e">
        <f>VLOOKUP(C5134,#REF!, 2,FALSE)</f>
        <v>#REF!</v>
      </c>
      <c r="BM5134" s="97" t="s">
        <v>9803</v>
      </c>
      <c r="BN5134" s="97" t="s">
        <v>799</v>
      </c>
      <c r="BO5134" s="97" t="s">
        <v>3919</v>
      </c>
      <c r="BU5134" s="97" t="s">
        <v>9803</v>
      </c>
      <c r="BV5134" s="97" t="s">
        <v>799</v>
      </c>
      <c r="BW5134" s="97" t="s">
        <v>3919</v>
      </c>
    </row>
    <row r="5135" spans="51:75" x14ac:dyDescent="0.3">
      <c r="AY5135" s="124" t="e">
        <f>VLOOKUP(C5135,#REF!, 2,FALSE)</f>
        <v>#REF!</v>
      </c>
      <c r="BM5135" s="97" t="s">
        <v>9804</v>
      </c>
      <c r="BN5135" s="97" t="s">
        <v>3191</v>
      </c>
      <c r="BO5135" s="97" t="s">
        <v>7336</v>
      </c>
      <c r="BU5135" s="97" t="s">
        <v>9804</v>
      </c>
      <c r="BV5135" s="97" t="s">
        <v>3191</v>
      </c>
      <c r="BW5135" s="97" t="s">
        <v>7336</v>
      </c>
    </row>
    <row r="5136" spans="51:75" x14ac:dyDescent="0.3">
      <c r="AY5136" s="124" t="e">
        <f>VLOOKUP(C5136,#REF!, 2,FALSE)</f>
        <v>#REF!</v>
      </c>
      <c r="BM5136" s="97" t="s">
        <v>574</v>
      </c>
      <c r="BN5136" s="97" t="s">
        <v>3191</v>
      </c>
      <c r="BO5136" s="97" t="s">
        <v>9805</v>
      </c>
      <c r="BU5136" s="97" t="s">
        <v>574</v>
      </c>
      <c r="BV5136" s="97" t="s">
        <v>3191</v>
      </c>
      <c r="BW5136" s="97" t="s">
        <v>9805</v>
      </c>
    </row>
    <row r="5137" spans="51:75" x14ac:dyDescent="0.3">
      <c r="AY5137" s="124" t="e">
        <f>VLOOKUP(C5137,#REF!, 2,FALSE)</f>
        <v>#REF!</v>
      </c>
      <c r="BM5137" s="97" t="s">
        <v>9806</v>
      </c>
      <c r="BN5137" s="97" t="s">
        <v>3003</v>
      </c>
      <c r="BO5137" s="97" t="s">
        <v>9807</v>
      </c>
      <c r="BU5137" s="97" t="s">
        <v>9806</v>
      </c>
      <c r="BV5137" s="97" t="s">
        <v>3003</v>
      </c>
      <c r="BW5137" s="97" t="s">
        <v>9807</v>
      </c>
    </row>
    <row r="5138" spans="51:75" x14ac:dyDescent="0.3">
      <c r="AY5138" s="124" t="e">
        <f>VLOOKUP(C5138,#REF!, 2,FALSE)</f>
        <v>#REF!</v>
      </c>
      <c r="BM5138" s="97" t="s">
        <v>1757</v>
      </c>
      <c r="BN5138" s="97" t="s">
        <v>3003</v>
      </c>
      <c r="BO5138" s="97" t="s">
        <v>9808</v>
      </c>
      <c r="BU5138" s="97" t="s">
        <v>1757</v>
      </c>
      <c r="BV5138" s="97" t="s">
        <v>3003</v>
      </c>
      <c r="BW5138" s="97" t="s">
        <v>9808</v>
      </c>
    </row>
    <row r="5139" spans="51:75" x14ac:dyDescent="0.3">
      <c r="AY5139" s="124" t="e">
        <f>VLOOKUP(C5139,#REF!, 2,FALSE)</f>
        <v>#REF!</v>
      </c>
      <c r="BM5139" s="97" t="s">
        <v>9809</v>
      </c>
      <c r="BN5139" s="97" t="s">
        <v>3003</v>
      </c>
      <c r="BO5139" s="97" t="s">
        <v>9810</v>
      </c>
      <c r="BU5139" s="97" t="s">
        <v>9809</v>
      </c>
      <c r="BV5139" s="97" t="s">
        <v>3003</v>
      </c>
      <c r="BW5139" s="97" t="s">
        <v>9810</v>
      </c>
    </row>
    <row r="5140" spans="51:75" x14ac:dyDescent="0.3">
      <c r="AY5140" s="124" t="e">
        <f>VLOOKUP(C5140,#REF!, 2,FALSE)</f>
        <v>#REF!</v>
      </c>
      <c r="BM5140" s="97" t="s">
        <v>9811</v>
      </c>
      <c r="BN5140" s="97" t="s">
        <v>1269</v>
      </c>
      <c r="BO5140" s="97" t="s">
        <v>9812</v>
      </c>
      <c r="BU5140" s="97" t="s">
        <v>9811</v>
      </c>
      <c r="BV5140" s="97" t="s">
        <v>1269</v>
      </c>
      <c r="BW5140" s="97" t="s">
        <v>9812</v>
      </c>
    </row>
    <row r="5141" spans="51:75" x14ac:dyDescent="0.3">
      <c r="AY5141" s="124" t="e">
        <f>VLOOKUP(C5141,#REF!, 2,FALSE)</f>
        <v>#REF!</v>
      </c>
      <c r="BM5141" s="97" t="s">
        <v>9813</v>
      </c>
      <c r="BN5141" s="97" t="s">
        <v>862</v>
      </c>
      <c r="BO5141" s="97" t="s">
        <v>1838</v>
      </c>
      <c r="BU5141" s="97" t="s">
        <v>9813</v>
      </c>
      <c r="BV5141" s="97" t="s">
        <v>862</v>
      </c>
      <c r="BW5141" s="97" t="s">
        <v>1838</v>
      </c>
    </row>
    <row r="5142" spans="51:75" x14ac:dyDescent="0.3">
      <c r="AY5142" s="124" t="e">
        <f>VLOOKUP(C5142,#REF!, 2,FALSE)</f>
        <v>#REF!</v>
      </c>
      <c r="BM5142" s="97" t="s">
        <v>9814</v>
      </c>
      <c r="BN5142" s="97" t="s">
        <v>3191</v>
      </c>
      <c r="BO5142" s="97" t="s">
        <v>9815</v>
      </c>
      <c r="BU5142" s="97" t="s">
        <v>9814</v>
      </c>
      <c r="BV5142" s="97" t="s">
        <v>3191</v>
      </c>
      <c r="BW5142" s="97" t="s">
        <v>9815</v>
      </c>
    </row>
    <row r="5143" spans="51:75" x14ac:dyDescent="0.3">
      <c r="AY5143" s="124" t="e">
        <f>VLOOKUP(C5143,#REF!, 2,FALSE)</f>
        <v>#REF!</v>
      </c>
      <c r="BM5143" s="97" t="s">
        <v>9816</v>
      </c>
      <c r="BN5143" s="97" t="s">
        <v>3191</v>
      </c>
      <c r="BO5143" s="97" t="s">
        <v>9817</v>
      </c>
      <c r="BU5143" s="97" t="s">
        <v>9816</v>
      </c>
      <c r="BV5143" s="97" t="s">
        <v>3191</v>
      </c>
      <c r="BW5143" s="97" t="s">
        <v>9817</v>
      </c>
    </row>
    <row r="5144" spans="51:75" x14ac:dyDescent="0.3">
      <c r="AY5144" s="124" t="e">
        <f>VLOOKUP(C5144,#REF!, 2,FALSE)</f>
        <v>#REF!</v>
      </c>
      <c r="BM5144" s="97" t="s">
        <v>9818</v>
      </c>
      <c r="BN5144" s="97" t="s">
        <v>3003</v>
      </c>
      <c r="BO5144" s="97" t="s">
        <v>9819</v>
      </c>
      <c r="BU5144" s="97" t="s">
        <v>9818</v>
      </c>
      <c r="BV5144" s="97" t="s">
        <v>3003</v>
      </c>
      <c r="BW5144" s="97" t="s">
        <v>9819</v>
      </c>
    </row>
    <row r="5145" spans="51:75" x14ac:dyDescent="0.3">
      <c r="AY5145" s="124" t="e">
        <f>VLOOKUP(C5145,#REF!, 2,FALSE)</f>
        <v>#REF!</v>
      </c>
      <c r="BM5145" s="97" t="s">
        <v>9820</v>
      </c>
      <c r="BN5145" s="97" t="s">
        <v>3043</v>
      </c>
      <c r="BO5145" s="97" t="s">
        <v>5868</v>
      </c>
      <c r="BU5145" s="97" t="s">
        <v>9820</v>
      </c>
      <c r="BV5145" s="97" t="s">
        <v>3043</v>
      </c>
      <c r="BW5145" s="97" t="s">
        <v>5868</v>
      </c>
    </row>
    <row r="5146" spans="51:75" x14ac:dyDescent="0.3">
      <c r="AY5146" s="124" t="e">
        <f>VLOOKUP(C5146,#REF!, 2,FALSE)</f>
        <v>#REF!</v>
      </c>
      <c r="BM5146" s="97" t="s">
        <v>9821</v>
      </c>
      <c r="BN5146" s="97" t="s">
        <v>3003</v>
      </c>
      <c r="BO5146" s="97" t="s">
        <v>2983</v>
      </c>
      <c r="BU5146" s="97" t="s">
        <v>9821</v>
      </c>
      <c r="BV5146" s="97" t="s">
        <v>3003</v>
      </c>
      <c r="BW5146" s="97" t="s">
        <v>2983</v>
      </c>
    </row>
    <row r="5147" spans="51:75" x14ac:dyDescent="0.3">
      <c r="AY5147" s="124" t="e">
        <f>VLOOKUP(C5147,#REF!, 2,FALSE)</f>
        <v>#REF!</v>
      </c>
      <c r="BM5147" s="97" t="s">
        <v>9822</v>
      </c>
      <c r="BN5147" s="97" t="s">
        <v>1139</v>
      </c>
      <c r="BO5147" s="97" t="s">
        <v>9823</v>
      </c>
      <c r="BU5147" s="97" t="s">
        <v>9822</v>
      </c>
      <c r="BV5147" s="97" t="s">
        <v>1139</v>
      </c>
      <c r="BW5147" s="97" t="s">
        <v>9823</v>
      </c>
    </row>
    <row r="5148" spans="51:75" x14ac:dyDescent="0.3">
      <c r="AY5148" s="124" t="e">
        <f>VLOOKUP(C5148,#REF!, 2,FALSE)</f>
        <v>#REF!</v>
      </c>
      <c r="BM5148" s="97" t="s">
        <v>9824</v>
      </c>
      <c r="BN5148" s="97" t="s">
        <v>715</v>
      </c>
      <c r="BO5148" s="97" t="s">
        <v>9825</v>
      </c>
      <c r="BU5148" s="97" t="s">
        <v>9824</v>
      </c>
      <c r="BV5148" s="97" t="s">
        <v>715</v>
      </c>
      <c r="BW5148" s="97" t="s">
        <v>9825</v>
      </c>
    </row>
    <row r="5149" spans="51:75" x14ac:dyDescent="0.3">
      <c r="AY5149" s="124" t="e">
        <f>VLOOKUP(C5149,#REF!, 2,FALSE)</f>
        <v>#REF!</v>
      </c>
      <c r="BM5149" s="97" t="s">
        <v>9827</v>
      </c>
      <c r="BN5149" s="97" t="s">
        <v>862</v>
      </c>
      <c r="BO5149" s="97" t="s">
        <v>3235</v>
      </c>
      <c r="BU5149" s="97" t="s">
        <v>9827</v>
      </c>
      <c r="BV5149" s="97" t="s">
        <v>862</v>
      </c>
      <c r="BW5149" s="97" t="s">
        <v>3235</v>
      </c>
    </row>
    <row r="5150" spans="51:75" x14ac:dyDescent="0.3">
      <c r="AY5150" s="124" t="e">
        <f>VLOOKUP(C5150,#REF!, 2,FALSE)</f>
        <v>#REF!</v>
      </c>
      <c r="BM5150" s="97" t="s">
        <v>9828</v>
      </c>
      <c r="BN5150" s="97" t="s">
        <v>862</v>
      </c>
      <c r="BO5150" s="97" t="s">
        <v>3091</v>
      </c>
      <c r="BU5150" s="97" t="s">
        <v>9828</v>
      </c>
      <c r="BV5150" s="97" t="s">
        <v>862</v>
      </c>
      <c r="BW5150" s="97" t="s">
        <v>3091</v>
      </c>
    </row>
    <row r="5151" spans="51:75" x14ac:dyDescent="0.3">
      <c r="AY5151" s="124" t="e">
        <f>VLOOKUP(C5151,#REF!, 2,FALSE)</f>
        <v>#REF!</v>
      </c>
      <c r="BM5151" s="97" t="s">
        <v>9829</v>
      </c>
      <c r="BN5151" s="97" t="s">
        <v>862</v>
      </c>
      <c r="BO5151" s="97" t="s">
        <v>9830</v>
      </c>
      <c r="BU5151" s="97" t="s">
        <v>9829</v>
      </c>
      <c r="BV5151" s="97" t="s">
        <v>862</v>
      </c>
      <c r="BW5151" s="97" t="s">
        <v>9830</v>
      </c>
    </row>
    <row r="5152" spans="51:75" x14ac:dyDescent="0.3">
      <c r="AY5152" s="124" t="e">
        <f>VLOOKUP(C5152,#REF!, 2,FALSE)</f>
        <v>#REF!</v>
      </c>
      <c r="BM5152" s="97" t="s">
        <v>9831</v>
      </c>
      <c r="BN5152" s="97" t="s">
        <v>862</v>
      </c>
      <c r="BO5152" s="97" t="s">
        <v>4066</v>
      </c>
      <c r="BU5152" s="97" t="s">
        <v>9831</v>
      </c>
      <c r="BV5152" s="97" t="s">
        <v>862</v>
      </c>
      <c r="BW5152" s="97" t="s">
        <v>4066</v>
      </c>
    </row>
    <row r="5153" spans="51:75" x14ac:dyDescent="0.3">
      <c r="AY5153" s="124" t="e">
        <f>VLOOKUP(C5153,#REF!, 2,FALSE)</f>
        <v>#REF!</v>
      </c>
      <c r="BM5153" s="97" t="s">
        <v>9832</v>
      </c>
      <c r="BN5153" s="97" t="s">
        <v>862</v>
      </c>
      <c r="BO5153" s="97" t="s">
        <v>3486</v>
      </c>
      <c r="BU5153" s="97" t="s">
        <v>9832</v>
      </c>
      <c r="BV5153" s="97" t="s">
        <v>862</v>
      </c>
      <c r="BW5153" s="97" t="s">
        <v>3486</v>
      </c>
    </row>
    <row r="5154" spans="51:75" x14ac:dyDescent="0.3">
      <c r="AY5154" s="124" t="e">
        <f>VLOOKUP(C5154,#REF!, 2,FALSE)</f>
        <v>#REF!</v>
      </c>
      <c r="BM5154" s="97" t="s">
        <v>9833</v>
      </c>
      <c r="BN5154" s="97" t="s">
        <v>662</v>
      </c>
      <c r="BO5154" s="97" t="s">
        <v>9834</v>
      </c>
      <c r="BU5154" s="97" t="s">
        <v>9833</v>
      </c>
      <c r="BV5154" s="97" t="s">
        <v>662</v>
      </c>
      <c r="BW5154" s="97" t="s">
        <v>9834</v>
      </c>
    </row>
    <row r="5155" spans="51:75" x14ac:dyDescent="0.3">
      <c r="AY5155" s="124" t="e">
        <f>VLOOKUP(C5155,#REF!, 2,FALSE)</f>
        <v>#REF!</v>
      </c>
      <c r="BM5155" s="97" t="s">
        <v>9835</v>
      </c>
      <c r="BN5155" s="97" t="s">
        <v>3191</v>
      </c>
      <c r="BO5155" s="97" t="s">
        <v>2983</v>
      </c>
      <c r="BU5155" s="97" t="s">
        <v>9835</v>
      </c>
      <c r="BV5155" s="97" t="s">
        <v>3191</v>
      </c>
      <c r="BW5155" s="97" t="s">
        <v>2983</v>
      </c>
    </row>
    <row r="5156" spans="51:75" x14ac:dyDescent="0.3">
      <c r="AY5156" s="124" t="e">
        <f>VLOOKUP(C5156,#REF!, 2,FALSE)</f>
        <v>#REF!</v>
      </c>
      <c r="BM5156" s="97" t="s">
        <v>9836</v>
      </c>
      <c r="BN5156" s="97" t="s">
        <v>3191</v>
      </c>
      <c r="BO5156" s="97" t="s">
        <v>5446</v>
      </c>
      <c r="BU5156" s="97" t="s">
        <v>9836</v>
      </c>
      <c r="BV5156" s="97" t="s">
        <v>3191</v>
      </c>
      <c r="BW5156" s="97" t="s">
        <v>5446</v>
      </c>
    </row>
    <row r="5157" spans="51:75" x14ac:dyDescent="0.3">
      <c r="AY5157" s="124" t="e">
        <f>VLOOKUP(C5157,#REF!, 2,FALSE)</f>
        <v>#REF!</v>
      </c>
      <c r="BM5157" s="97" t="s">
        <v>9837</v>
      </c>
      <c r="BN5157" s="97" t="s">
        <v>862</v>
      </c>
      <c r="BO5157" s="97" t="s">
        <v>3981</v>
      </c>
      <c r="BU5157" s="97" t="s">
        <v>9837</v>
      </c>
      <c r="BV5157" s="97" t="s">
        <v>862</v>
      </c>
      <c r="BW5157" s="97" t="s">
        <v>3981</v>
      </c>
    </row>
    <row r="5158" spans="51:75" x14ac:dyDescent="0.3">
      <c r="AY5158" s="124" t="e">
        <f>VLOOKUP(C5158,#REF!, 2,FALSE)</f>
        <v>#REF!</v>
      </c>
      <c r="BM5158" s="97" t="s">
        <v>9839</v>
      </c>
      <c r="BN5158" s="97" t="s">
        <v>621</v>
      </c>
      <c r="BO5158" s="97" t="s">
        <v>2063</v>
      </c>
      <c r="BU5158" s="97" t="s">
        <v>9839</v>
      </c>
      <c r="BV5158" s="97" t="s">
        <v>621</v>
      </c>
      <c r="BW5158" s="97" t="s">
        <v>2063</v>
      </c>
    </row>
    <row r="5159" spans="51:75" x14ac:dyDescent="0.3">
      <c r="AY5159" s="124" t="e">
        <f>VLOOKUP(C5159,#REF!, 2,FALSE)</f>
        <v>#REF!</v>
      </c>
      <c r="BM5159" s="97" t="s">
        <v>9840</v>
      </c>
      <c r="BN5159" s="97" t="s">
        <v>661</v>
      </c>
      <c r="BO5159" s="97" t="s">
        <v>4881</v>
      </c>
      <c r="BU5159" s="97" t="s">
        <v>9840</v>
      </c>
      <c r="BV5159" s="97" t="s">
        <v>661</v>
      </c>
      <c r="BW5159" s="97" t="s">
        <v>4881</v>
      </c>
    </row>
    <row r="5160" spans="51:75" x14ac:dyDescent="0.3">
      <c r="AY5160" s="124" t="e">
        <f>VLOOKUP(C5160,#REF!, 2,FALSE)</f>
        <v>#REF!</v>
      </c>
      <c r="BM5160" s="97" t="s">
        <v>9841</v>
      </c>
      <c r="BN5160" s="97" t="s">
        <v>1272</v>
      </c>
      <c r="BO5160" s="97" t="s">
        <v>9842</v>
      </c>
      <c r="BU5160" s="97" t="s">
        <v>9841</v>
      </c>
      <c r="BV5160" s="97" t="s">
        <v>1272</v>
      </c>
      <c r="BW5160" s="97" t="s">
        <v>9842</v>
      </c>
    </row>
    <row r="5161" spans="51:75" x14ac:dyDescent="0.3">
      <c r="AY5161" s="124" t="e">
        <f>VLOOKUP(C5161,#REF!, 2,FALSE)</f>
        <v>#REF!</v>
      </c>
      <c r="BM5161" s="97" t="s">
        <v>1758</v>
      </c>
      <c r="BN5161" s="97" t="s">
        <v>1342</v>
      </c>
      <c r="BO5161" s="97" t="s">
        <v>9843</v>
      </c>
      <c r="BU5161" s="97" t="s">
        <v>1758</v>
      </c>
      <c r="BV5161" s="97" t="s">
        <v>1342</v>
      </c>
      <c r="BW5161" s="97" t="s">
        <v>9843</v>
      </c>
    </row>
    <row r="5162" spans="51:75" x14ac:dyDescent="0.3">
      <c r="AY5162" s="124" t="e">
        <f>VLOOKUP(C5162,#REF!, 2,FALSE)</f>
        <v>#REF!</v>
      </c>
      <c r="BM5162" s="97" t="s">
        <v>9844</v>
      </c>
      <c r="BN5162" s="97" t="s">
        <v>612</v>
      </c>
      <c r="BO5162" s="97" t="s">
        <v>8224</v>
      </c>
      <c r="BU5162" s="97" t="s">
        <v>9844</v>
      </c>
      <c r="BV5162" s="97" t="s">
        <v>612</v>
      </c>
      <c r="BW5162" s="97" t="s">
        <v>8224</v>
      </c>
    </row>
    <row r="5163" spans="51:75" x14ac:dyDescent="0.3">
      <c r="AY5163" s="124" t="e">
        <f>VLOOKUP(C5163,#REF!, 2,FALSE)</f>
        <v>#REF!</v>
      </c>
      <c r="BM5163" s="97" t="s">
        <v>9846</v>
      </c>
      <c r="BN5163" s="97" t="s">
        <v>2979</v>
      </c>
      <c r="BO5163" s="97" t="s">
        <v>1130</v>
      </c>
      <c r="BU5163" s="97" t="s">
        <v>9846</v>
      </c>
      <c r="BV5163" s="97" t="s">
        <v>2979</v>
      </c>
      <c r="BW5163" s="97" t="s">
        <v>1130</v>
      </c>
    </row>
    <row r="5164" spans="51:75" x14ac:dyDescent="0.3">
      <c r="AY5164" s="124" t="e">
        <f>VLOOKUP(C5164,#REF!, 2,FALSE)</f>
        <v>#REF!</v>
      </c>
      <c r="BM5164" s="97" t="s">
        <v>9847</v>
      </c>
      <c r="BN5164" s="97" t="s">
        <v>1139</v>
      </c>
      <c r="BO5164" s="97" t="s">
        <v>9848</v>
      </c>
      <c r="BU5164" s="97" t="s">
        <v>9847</v>
      </c>
      <c r="BV5164" s="97" t="s">
        <v>1139</v>
      </c>
      <c r="BW5164" s="97" t="s">
        <v>9848</v>
      </c>
    </row>
    <row r="5165" spans="51:75" x14ac:dyDescent="0.3">
      <c r="AY5165" s="124" t="e">
        <f>VLOOKUP(C5165,#REF!, 2,FALSE)</f>
        <v>#REF!</v>
      </c>
      <c r="BM5165" s="97" t="s">
        <v>9849</v>
      </c>
      <c r="BN5165" s="97" t="s">
        <v>3000</v>
      </c>
      <c r="BO5165" s="97" t="s">
        <v>9850</v>
      </c>
      <c r="BU5165" s="97" t="s">
        <v>9849</v>
      </c>
      <c r="BV5165" s="97" t="s">
        <v>3000</v>
      </c>
      <c r="BW5165" s="97" t="s">
        <v>9850</v>
      </c>
    </row>
    <row r="5166" spans="51:75" x14ac:dyDescent="0.3">
      <c r="AY5166" s="124" t="e">
        <f>VLOOKUP(C5166,#REF!, 2,FALSE)</f>
        <v>#REF!</v>
      </c>
      <c r="BM5166" s="97" t="s">
        <v>9851</v>
      </c>
      <c r="BN5166" s="97" t="s">
        <v>2983</v>
      </c>
      <c r="BO5166" s="97" t="s">
        <v>2983</v>
      </c>
      <c r="BU5166" s="97" t="s">
        <v>9851</v>
      </c>
      <c r="BV5166" s="97" t="s">
        <v>2983</v>
      </c>
      <c r="BW5166" s="97" t="s">
        <v>2983</v>
      </c>
    </row>
    <row r="5167" spans="51:75" x14ac:dyDescent="0.3">
      <c r="AY5167" s="124" t="e">
        <f>VLOOKUP(C5167,#REF!, 2,FALSE)</f>
        <v>#REF!</v>
      </c>
      <c r="BM5167" s="97" t="s">
        <v>9852</v>
      </c>
      <c r="BN5167" s="97" t="s">
        <v>3191</v>
      </c>
      <c r="BO5167" s="97" t="s">
        <v>3978</v>
      </c>
      <c r="BU5167" s="97" t="s">
        <v>9852</v>
      </c>
      <c r="BV5167" s="97" t="s">
        <v>3191</v>
      </c>
      <c r="BW5167" s="97" t="s">
        <v>3978</v>
      </c>
    </row>
    <row r="5168" spans="51:75" x14ac:dyDescent="0.3">
      <c r="AY5168" s="124" t="e">
        <f>VLOOKUP(C5168,#REF!, 2,FALSE)</f>
        <v>#REF!</v>
      </c>
      <c r="BM5168" s="97" t="s">
        <v>9853</v>
      </c>
      <c r="BN5168" s="97" t="s">
        <v>2983</v>
      </c>
      <c r="BO5168" s="97" t="s">
        <v>2983</v>
      </c>
      <c r="BU5168" s="97" t="s">
        <v>9853</v>
      </c>
      <c r="BV5168" s="97" t="s">
        <v>2983</v>
      </c>
      <c r="BW5168" s="97" t="s">
        <v>2983</v>
      </c>
    </row>
    <row r="5169" spans="51:75" x14ac:dyDescent="0.3">
      <c r="AY5169" s="124" t="e">
        <f>VLOOKUP(C5169,#REF!, 2,FALSE)</f>
        <v>#REF!</v>
      </c>
      <c r="BM5169" s="97" t="s">
        <v>1759</v>
      </c>
      <c r="BN5169" s="97" t="s">
        <v>1342</v>
      </c>
      <c r="BO5169" s="97" t="s">
        <v>9854</v>
      </c>
      <c r="BU5169" s="97" t="s">
        <v>1759</v>
      </c>
      <c r="BV5169" s="97" t="s">
        <v>1342</v>
      </c>
      <c r="BW5169" s="97" t="s">
        <v>9854</v>
      </c>
    </row>
    <row r="5170" spans="51:75" x14ac:dyDescent="0.3">
      <c r="AY5170" s="124" t="e">
        <f>VLOOKUP(C5170,#REF!, 2,FALSE)</f>
        <v>#REF!</v>
      </c>
      <c r="BM5170" s="97" t="s">
        <v>1760</v>
      </c>
      <c r="BN5170" s="97" t="s">
        <v>16982</v>
      </c>
      <c r="BO5170" s="97" t="s">
        <v>9855</v>
      </c>
      <c r="BU5170" s="97" t="s">
        <v>1760</v>
      </c>
      <c r="BV5170" s="97" t="s">
        <v>16982</v>
      </c>
      <c r="BW5170" s="97" t="s">
        <v>9855</v>
      </c>
    </row>
    <row r="5171" spans="51:75" x14ac:dyDescent="0.3">
      <c r="AY5171" s="124" t="e">
        <f>VLOOKUP(C5171,#REF!, 2,FALSE)</f>
        <v>#REF!</v>
      </c>
      <c r="BM5171" s="97" t="s">
        <v>9856</v>
      </c>
      <c r="BN5171" s="97" t="s">
        <v>3043</v>
      </c>
      <c r="BO5171" s="97" t="s">
        <v>4055</v>
      </c>
      <c r="BU5171" s="97" t="s">
        <v>9856</v>
      </c>
      <c r="BV5171" s="97" t="s">
        <v>3043</v>
      </c>
      <c r="BW5171" s="97" t="s">
        <v>4055</v>
      </c>
    </row>
    <row r="5172" spans="51:75" x14ac:dyDescent="0.3">
      <c r="AY5172" s="124" t="e">
        <f>VLOOKUP(C5172,#REF!, 2,FALSE)</f>
        <v>#REF!</v>
      </c>
      <c r="BM5172" s="97" t="s">
        <v>9857</v>
      </c>
      <c r="BN5172" s="97" t="s">
        <v>731</v>
      </c>
      <c r="BO5172" s="97" t="s">
        <v>5613</v>
      </c>
      <c r="BU5172" s="97" t="s">
        <v>9857</v>
      </c>
      <c r="BV5172" s="97" t="s">
        <v>731</v>
      </c>
      <c r="BW5172" s="97" t="s">
        <v>5613</v>
      </c>
    </row>
    <row r="5173" spans="51:75" x14ac:dyDescent="0.3">
      <c r="AY5173" s="124" t="e">
        <f>VLOOKUP(C5173,#REF!, 2,FALSE)</f>
        <v>#REF!</v>
      </c>
      <c r="BM5173" s="97" t="s">
        <v>573</v>
      </c>
      <c r="BN5173" s="97" t="s">
        <v>2979</v>
      </c>
      <c r="BO5173" s="97" t="s">
        <v>9859</v>
      </c>
      <c r="BU5173" s="97" t="s">
        <v>573</v>
      </c>
      <c r="BV5173" s="97" t="s">
        <v>2979</v>
      </c>
      <c r="BW5173" s="97" t="s">
        <v>9859</v>
      </c>
    </row>
    <row r="5174" spans="51:75" x14ac:dyDescent="0.3">
      <c r="AY5174" s="124" t="e">
        <f>VLOOKUP(C5174,#REF!, 2,FALSE)</f>
        <v>#REF!</v>
      </c>
      <c r="BM5174" s="97" t="s">
        <v>1761</v>
      </c>
      <c r="BN5174" s="97" t="s">
        <v>3191</v>
      </c>
      <c r="BO5174" s="97" t="s">
        <v>2547</v>
      </c>
      <c r="BU5174" s="97" t="s">
        <v>1761</v>
      </c>
      <c r="BV5174" s="97" t="s">
        <v>3191</v>
      </c>
      <c r="BW5174" s="97" t="s">
        <v>2547</v>
      </c>
    </row>
    <row r="5175" spans="51:75" x14ac:dyDescent="0.3">
      <c r="AY5175" s="124" t="e">
        <f>VLOOKUP(C5175,#REF!, 2,FALSE)</f>
        <v>#REF!</v>
      </c>
      <c r="BM5175" s="97" t="s">
        <v>571</v>
      </c>
      <c r="BN5175" s="97" t="s">
        <v>1342</v>
      </c>
      <c r="BO5175" s="97" t="s">
        <v>770</v>
      </c>
      <c r="BU5175" s="97" t="s">
        <v>571</v>
      </c>
      <c r="BV5175" s="97" t="s">
        <v>1342</v>
      </c>
      <c r="BW5175" s="97" t="s">
        <v>770</v>
      </c>
    </row>
    <row r="5176" spans="51:75" x14ac:dyDescent="0.3">
      <c r="AY5176" s="124" t="e">
        <f>VLOOKUP(C5176,#REF!, 2,FALSE)</f>
        <v>#REF!</v>
      </c>
      <c r="BM5176" s="97" t="s">
        <v>9860</v>
      </c>
      <c r="BN5176" s="97" t="s">
        <v>3191</v>
      </c>
      <c r="BO5176" s="97" t="s">
        <v>3727</v>
      </c>
      <c r="BU5176" s="97" t="s">
        <v>9860</v>
      </c>
      <c r="BV5176" s="97" t="s">
        <v>3191</v>
      </c>
      <c r="BW5176" s="97" t="s">
        <v>3727</v>
      </c>
    </row>
    <row r="5177" spans="51:75" x14ac:dyDescent="0.3">
      <c r="AY5177" s="124" t="e">
        <f>VLOOKUP(C5177,#REF!, 2,FALSE)</f>
        <v>#REF!</v>
      </c>
      <c r="BM5177" s="97" t="s">
        <v>9861</v>
      </c>
      <c r="BN5177" s="97" t="s">
        <v>655</v>
      </c>
      <c r="BO5177" s="97" t="s">
        <v>6524</v>
      </c>
      <c r="BU5177" s="97" t="s">
        <v>9861</v>
      </c>
      <c r="BV5177" s="97" t="s">
        <v>655</v>
      </c>
      <c r="BW5177" s="97" t="s">
        <v>6524</v>
      </c>
    </row>
    <row r="5178" spans="51:75" x14ac:dyDescent="0.3">
      <c r="AY5178" s="124" t="e">
        <f>VLOOKUP(C5178,#REF!, 2,FALSE)</f>
        <v>#REF!</v>
      </c>
      <c r="BM5178" s="97" t="s">
        <v>1762</v>
      </c>
      <c r="BN5178" s="97" t="s">
        <v>3191</v>
      </c>
      <c r="BO5178" s="97" t="s">
        <v>2983</v>
      </c>
      <c r="BU5178" s="97" t="s">
        <v>1762</v>
      </c>
      <c r="BV5178" s="97" t="s">
        <v>3191</v>
      </c>
      <c r="BW5178" s="97" t="s">
        <v>2983</v>
      </c>
    </row>
    <row r="5179" spans="51:75" x14ac:dyDescent="0.3">
      <c r="AY5179" s="124" t="e">
        <f>VLOOKUP(C5179,#REF!, 2,FALSE)</f>
        <v>#REF!</v>
      </c>
      <c r="BM5179" s="97" t="s">
        <v>579</v>
      </c>
      <c r="BN5179" s="97" t="s">
        <v>1267</v>
      </c>
      <c r="BO5179" s="97" t="s">
        <v>654</v>
      </c>
      <c r="BU5179" s="97" t="s">
        <v>579</v>
      </c>
      <c r="BV5179" s="97" t="s">
        <v>1267</v>
      </c>
      <c r="BW5179" s="97" t="s">
        <v>654</v>
      </c>
    </row>
    <row r="5180" spans="51:75" x14ac:dyDescent="0.3">
      <c r="AY5180" s="124" t="e">
        <f>VLOOKUP(C5180,#REF!, 2,FALSE)</f>
        <v>#REF!</v>
      </c>
      <c r="BM5180" s="97" t="s">
        <v>9862</v>
      </c>
      <c r="BN5180" s="97" t="s">
        <v>3191</v>
      </c>
      <c r="BO5180" s="97" t="s">
        <v>9863</v>
      </c>
      <c r="BU5180" s="97" t="s">
        <v>9862</v>
      </c>
      <c r="BV5180" s="97" t="s">
        <v>3191</v>
      </c>
      <c r="BW5180" s="97" t="s">
        <v>9863</v>
      </c>
    </row>
    <row r="5181" spans="51:75" x14ac:dyDescent="0.3">
      <c r="AY5181" s="124" t="e">
        <f>VLOOKUP(C5181,#REF!, 2,FALSE)</f>
        <v>#REF!</v>
      </c>
      <c r="BM5181" s="97" t="s">
        <v>572</v>
      </c>
      <c r="BN5181" s="97" t="s">
        <v>3191</v>
      </c>
      <c r="BO5181" s="97" t="s">
        <v>9472</v>
      </c>
      <c r="BU5181" s="97" t="s">
        <v>572</v>
      </c>
      <c r="BV5181" s="97" t="s">
        <v>3191</v>
      </c>
      <c r="BW5181" s="97" t="s">
        <v>9472</v>
      </c>
    </row>
    <row r="5182" spans="51:75" x14ac:dyDescent="0.3">
      <c r="AY5182" s="124" t="e">
        <f>VLOOKUP(C5182,#REF!, 2,FALSE)</f>
        <v>#REF!</v>
      </c>
      <c r="BM5182" s="97" t="s">
        <v>9864</v>
      </c>
      <c r="BN5182" s="97" t="s">
        <v>1267</v>
      </c>
      <c r="BO5182" s="97" t="s">
        <v>3411</v>
      </c>
      <c r="BU5182" s="97" t="s">
        <v>9864</v>
      </c>
      <c r="BV5182" s="97" t="s">
        <v>1267</v>
      </c>
      <c r="BW5182" s="97" t="s">
        <v>3411</v>
      </c>
    </row>
    <row r="5183" spans="51:75" x14ac:dyDescent="0.3">
      <c r="AY5183" s="124" t="e">
        <f>VLOOKUP(C5183,#REF!, 2,FALSE)</f>
        <v>#REF!</v>
      </c>
      <c r="BM5183" s="97" t="s">
        <v>1763</v>
      </c>
      <c r="BN5183" s="97" t="s">
        <v>862</v>
      </c>
      <c r="BO5183" s="97" t="s">
        <v>8685</v>
      </c>
      <c r="BU5183" s="97" t="s">
        <v>1763</v>
      </c>
      <c r="BV5183" s="97" t="s">
        <v>862</v>
      </c>
      <c r="BW5183" s="97" t="s">
        <v>8685</v>
      </c>
    </row>
    <row r="5184" spans="51:75" x14ac:dyDescent="0.3">
      <c r="AY5184" s="124" t="e">
        <f>VLOOKUP(C5184,#REF!, 2,FALSE)</f>
        <v>#REF!</v>
      </c>
      <c r="BM5184" s="97" t="s">
        <v>9866</v>
      </c>
      <c r="BN5184" s="97" t="s">
        <v>862</v>
      </c>
      <c r="BO5184" s="97" t="s">
        <v>9867</v>
      </c>
      <c r="BU5184" s="97" t="s">
        <v>9866</v>
      </c>
      <c r="BV5184" s="97" t="s">
        <v>862</v>
      </c>
      <c r="BW5184" s="97" t="s">
        <v>9867</v>
      </c>
    </row>
    <row r="5185" spans="51:75" x14ac:dyDescent="0.3">
      <c r="AY5185" s="124" t="e">
        <f>VLOOKUP(C5185,#REF!, 2,FALSE)</f>
        <v>#REF!</v>
      </c>
      <c r="BM5185" s="97" t="s">
        <v>9868</v>
      </c>
      <c r="BN5185" s="97" t="s">
        <v>3191</v>
      </c>
      <c r="BO5185" s="97" t="s">
        <v>9869</v>
      </c>
      <c r="BU5185" s="97" t="s">
        <v>9868</v>
      </c>
      <c r="BV5185" s="97" t="s">
        <v>3191</v>
      </c>
      <c r="BW5185" s="97" t="s">
        <v>9869</v>
      </c>
    </row>
    <row r="5186" spans="51:75" x14ac:dyDescent="0.3">
      <c r="AY5186" s="124" t="e">
        <f>VLOOKUP(C5186,#REF!, 2,FALSE)</f>
        <v>#REF!</v>
      </c>
      <c r="BM5186" s="97" t="s">
        <v>9870</v>
      </c>
      <c r="BN5186" s="97" t="s">
        <v>862</v>
      </c>
      <c r="BO5186" s="97" t="s">
        <v>3121</v>
      </c>
      <c r="BU5186" s="97" t="s">
        <v>9870</v>
      </c>
      <c r="BV5186" s="97" t="s">
        <v>862</v>
      </c>
      <c r="BW5186" s="97" t="s">
        <v>3121</v>
      </c>
    </row>
    <row r="5187" spans="51:75" x14ac:dyDescent="0.3">
      <c r="AY5187" s="124" t="e">
        <f>VLOOKUP(C5187,#REF!, 2,FALSE)</f>
        <v>#REF!</v>
      </c>
      <c r="BM5187" s="97" t="s">
        <v>9871</v>
      </c>
      <c r="BN5187" s="97" t="s">
        <v>862</v>
      </c>
      <c r="BO5187" s="97" t="s">
        <v>9872</v>
      </c>
      <c r="BU5187" s="97" t="s">
        <v>9871</v>
      </c>
      <c r="BV5187" s="97" t="s">
        <v>862</v>
      </c>
      <c r="BW5187" s="97" t="s">
        <v>9872</v>
      </c>
    </row>
    <row r="5188" spans="51:75" x14ac:dyDescent="0.3">
      <c r="AY5188" s="124" t="e">
        <f>VLOOKUP(C5188,#REF!, 2,FALSE)</f>
        <v>#REF!</v>
      </c>
      <c r="BM5188" s="97" t="s">
        <v>9873</v>
      </c>
      <c r="BN5188" s="97" t="s">
        <v>862</v>
      </c>
      <c r="BO5188" s="97" t="s">
        <v>9874</v>
      </c>
      <c r="BU5188" s="97" t="s">
        <v>9873</v>
      </c>
      <c r="BV5188" s="97" t="s">
        <v>862</v>
      </c>
      <c r="BW5188" s="97" t="s">
        <v>9874</v>
      </c>
    </row>
    <row r="5189" spans="51:75" x14ac:dyDescent="0.3">
      <c r="AY5189" s="124" t="e">
        <f>VLOOKUP(C5189,#REF!, 2,FALSE)</f>
        <v>#REF!</v>
      </c>
      <c r="BM5189" s="97" t="s">
        <v>9875</v>
      </c>
      <c r="BN5189" s="97" t="s">
        <v>3003</v>
      </c>
      <c r="BO5189" s="97" t="s">
        <v>9876</v>
      </c>
      <c r="BU5189" s="97" t="s">
        <v>9875</v>
      </c>
      <c r="BV5189" s="97" t="s">
        <v>3003</v>
      </c>
      <c r="BW5189" s="97" t="s">
        <v>9876</v>
      </c>
    </row>
    <row r="5190" spans="51:75" x14ac:dyDescent="0.3">
      <c r="AY5190" s="124" t="e">
        <f>VLOOKUP(C5190,#REF!, 2,FALSE)</f>
        <v>#REF!</v>
      </c>
      <c r="BM5190" s="97" t="s">
        <v>9877</v>
      </c>
      <c r="BN5190" s="97" t="s">
        <v>1139</v>
      </c>
      <c r="BO5190" s="97" t="s">
        <v>9878</v>
      </c>
      <c r="BU5190" s="97" t="s">
        <v>9877</v>
      </c>
      <c r="BV5190" s="97" t="s">
        <v>1139</v>
      </c>
      <c r="BW5190" s="97" t="s">
        <v>9878</v>
      </c>
    </row>
    <row r="5191" spans="51:75" x14ac:dyDescent="0.3">
      <c r="AY5191" s="124" t="e">
        <f>VLOOKUP(C5191,#REF!, 2,FALSE)</f>
        <v>#REF!</v>
      </c>
      <c r="BM5191" s="97" t="s">
        <v>9879</v>
      </c>
      <c r="BN5191" s="97" t="s">
        <v>3043</v>
      </c>
      <c r="BO5191" s="97" t="s">
        <v>2983</v>
      </c>
      <c r="BU5191" s="97" t="s">
        <v>9879</v>
      </c>
      <c r="BV5191" s="97" t="s">
        <v>3043</v>
      </c>
      <c r="BW5191" s="97" t="s">
        <v>2983</v>
      </c>
    </row>
    <row r="5192" spans="51:75" x14ac:dyDescent="0.3">
      <c r="AY5192" s="124" t="e">
        <f>VLOOKUP(C5192,#REF!, 2,FALSE)</f>
        <v>#REF!</v>
      </c>
      <c r="BM5192" s="97" t="s">
        <v>9880</v>
      </c>
      <c r="BN5192" s="97" t="s">
        <v>2983</v>
      </c>
      <c r="BO5192" s="97" t="s">
        <v>2983</v>
      </c>
      <c r="BU5192" s="97" t="s">
        <v>9880</v>
      </c>
      <c r="BV5192" s="97" t="s">
        <v>2983</v>
      </c>
      <c r="BW5192" s="97" t="s">
        <v>2983</v>
      </c>
    </row>
    <row r="5193" spans="51:75" x14ac:dyDescent="0.3">
      <c r="AY5193" s="124" t="e">
        <f>VLOOKUP(C5193,#REF!, 2,FALSE)</f>
        <v>#REF!</v>
      </c>
      <c r="BM5193" s="97" t="s">
        <v>9881</v>
      </c>
      <c r="BN5193" s="97" t="s">
        <v>3237</v>
      </c>
      <c r="BO5193" s="97" t="s">
        <v>7772</v>
      </c>
      <c r="BU5193" s="97" t="s">
        <v>9881</v>
      </c>
      <c r="BV5193" s="97" t="s">
        <v>3237</v>
      </c>
      <c r="BW5193" s="97" t="s">
        <v>7772</v>
      </c>
    </row>
    <row r="5194" spans="51:75" x14ac:dyDescent="0.3">
      <c r="AY5194" s="124" t="e">
        <f>VLOOKUP(C5194,#REF!, 2,FALSE)</f>
        <v>#REF!</v>
      </c>
      <c r="BM5194" s="97" t="s">
        <v>1764</v>
      </c>
      <c r="BN5194" s="97" t="s">
        <v>3191</v>
      </c>
      <c r="BO5194" s="97" t="s">
        <v>2983</v>
      </c>
      <c r="BU5194" s="97" t="s">
        <v>1764</v>
      </c>
      <c r="BV5194" s="97" t="s">
        <v>3191</v>
      </c>
      <c r="BW5194" s="97" t="s">
        <v>2983</v>
      </c>
    </row>
    <row r="5195" spans="51:75" x14ac:dyDescent="0.3">
      <c r="AY5195" s="124" t="e">
        <f>VLOOKUP(C5195,#REF!, 2,FALSE)</f>
        <v>#REF!</v>
      </c>
      <c r="BM5195" s="97" t="s">
        <v>1765</v>
      </c>
      <c r="BN5195" s="97" t="s">
        <v>625</v>
      </c>
      <c r="BO5195" s="97" t="s">
        <v>9882</v>
      </c>
      <c r="BU5195" s="97" t="s">
        <v>1765</v>
      </c>
      <c r="BV5195" s="97" t="s">
        <v>625</v>
      </c>
      <c r="BW5195" s="97" t="s">
        <v>9882</v>
      </c>
    </row>
    <row r="5196" spans="51:75" x14ac:dyDescent="0.3">
      <c r="AY5196" s="124" t="e">
        <f>VLOOKUP(C5196,#REF!, 2,FALSE)</f>
        <v>#REF!</v>
      </c>
      <c r="BM5196" s="97" t="s">
        <v>9883</v>
      </c>
      <c r="BN5196" s="97" t="s">
        <v>2983</v>
      </c>
      <c r="BO5196" s="97" t="s">
        <v>2983</v>
      </c>
      <c r="BU5196" s="97" t="s">
        <v>9883</v>
      </c>
      <c r="BV5196" s="97" t="s">
        <v>2983</v>
      </c>
      <c r="BW5196" s="97" t="s">
        <v>2983</v>
      </c>
    </row>
    <row r="5197" spans="51:75" x14ac:dyDescent="0.3">
      <c r="AY5197" s="124" t="e">
        <f>VLOOKUP(C5197,#REF!, 2,FALSE)</f>
        <v>#REF!</v>
      </c>
      <c r="BM5197" s="97" t="s">
        <v>9884</v>
      </c>
      <c r="BN5197" s="97" t="s">
        <v>862</v>
      </c>
      <c r="BO5197" s="97" t="s">
        <v>6221</v>
      </c>
      <c r="BU5197" s="97" t="s">
        <v>9884</v>
      </c>
      <c r="BV5197" s="97" t="s">
        <v>862</v>
      </c>
      <c r="BW5197" s="97" t="s">
        <v>6221</v>
      </c>
    </row>
    <row r="5198" spans="51:75" x14ac:dyDescent="0.3">
      <c r="AY5198" s="124" t="e">
        <f>VLOOKUP(C5198,#REF!, 2,FALSE)</f>
        <v>#REF!</v>
      </c>
      <c r="BM5198" s="97" t="s">
        <v>9885</v>
      </c>
      <c r="BN5198" s="97" t="s">
        <v>3237</v>
      </c>
      <c r="BO5198" s="97" t="s">
        <v>2983</v>
      </c>
      <c r="BU5198" s="97" t="s">
        <v>9885</v>
      </c>
      <c r="BV5198" s="97" t="s">
        <v>3237</v>
      </c>
      <c r="BW5198" s="97" t="s">
        <v>2983</v>
      </c>
    </row>
    <row r="5199" spans="51:75" x14ac:dyDescent="0.3">
      <c r="AY5199" s="124" t="e">
        <f>VLOOKUP(C5199,#REF!, 2,FALSE)</f>
        <v>#REF!</v>
      </c>
      <c r="BM5199" s="97" t="s">
        <v>9886</v>
      </c>
      <c r="BN5199" s="97" t="s">
        <v>1342</v>
      </c>
      <c r="BO5199" s="97" t="s">
        <v>9887</v>
      </c>
      <c r="BU5199" s="97" t="s">
        <v>9886</v>
      </c>
      <c r="BV5199" s="97" t="s">
        <v>1342</v>
      </c>
      <c r="BW5199" s="97" t="s">
        <v>9887</v>
      </c>
    </row>
    <row r="5200" spans="51:75" x14ac:dyDescent="0.3">
      <c r="AY5200" s="124" t="e">
        <f>VLOOKUP(C5200,#REF!, 2,FALSE)</f>
        <v>#REF!</v>
      </c>
      <c r="BM5200" s="97" t="s">
        <v>9888</v>
      </c>
      <c r="BN5200" s="97" t="s">
        <v>3191</v>
      </c>
      <c r="BO5200" s="97" t="s">
        <v>4018</v>
      </c>
      <c r="BU5200" s="97" t="s">
        <v>9888</v>
      </c>
      <c r="BV5200" s="97" t="s">
        <v>3191</v>
      </c>
      <c r="BW5200" s="97" t="s">
        <v>4018</v>
      </c>
    </row>
    <row r="5201" spans="51:75" x14ac:dyDescent="0.3">
      <c r="AY5201" s="124" t="e">
        <f>VLOOKUP(C5201,#REF!, 2,FALSE)</f>
        <v>#REF!</v>
      </c>
      <c r="BM5201" s="97" t="s">
        <v>1766</v>
      </c>
      <c r="BN5201" s="97" t="s">
        <v>1342</v>
      </c>
      <c r="BO5201" s="97" t="s">
        <v>4061</v>
      </c>
      <c r="BU5201" s="97" t="s">
        <v>1766</v>
      </c>
      <c r="BV5201" s="97" t="s">
        <v>1342</v>
      </c>
      <c r="BW5201" s="97" t="s">
        <v>4061</v>
      </c>
    </row>
    <row r="5202" spans="51:75" x14ac:dyDescent="0.3">
      <c r="AY5202" s="124" t="e">
        <f>VLOOKUP(C5202,#REF!, 2,FALSE)</f>
        <v>#REF!</v>
      </c>
      <c r="BM5202" s="97" t="s">
        <v>1767</v>
      </c>
      <c r="BN5202" s="97" t="s">
        <v>3191</v>
      </c>
      <c r="BO5202" s="97" t="s">
        <v>9889</v>
      </c>
      <c r="BU5202" s="97" t="s">
        <v>1767</v>
      </c>
      <c r="BV5202" s="97" t="s">
        <v>3191</v>
      </c>
      <c r="BW5202" s="97" t="s">
        <v>9889</v>
      </c>
    </row>
    <row r="5203" spans="51:75" x14ac:dyDescent="0.3">
      <c r="AY5203" s="124" t="e">
        <f>VLOOKUP(C5203,#REF!, 2,FALSE)</f>
        <v>#REF!</v>
      </c>
      <c r="BM5203" s="97" t="s">
        <v>9890</v>
      </c>
      <c r="BN5203" s="97" t="s">
        <v>2979</v>
      </c>
      <c r="BO5203" s="97" t="s">
        <v>9891</v>
      </c>
      <c r="BU5203" s="97" t="s">
        <v>9890</v>
      </c>
      <c r="BV5203" s="97" t="s">
        <v>2979</v>
      </c>
      <c r="BW5203" s="97" t="s">
        <v>9891</v>
      </c>
    </row>
    <row r="5204" spans="51:75" x14ac:dyDescent="0.3">
      <c r="AY5204" s="124" t="e">
        <f>VLOOKUP(C5204,#REF!, 2,FALSE)</f>
        <v>#REF!</v>
      </c>
      <c r="BM5204" s="97" t="s">
        <v>9892</v>
      </c>
      <c r="BN5204" s="97" t="s">
        <v>2983</v>
      </c>
      <c r="BO5204" s="97" t="s">
        <v>9893</v>
      </c>
      <c r="BU5204" s="97" t="s">
        <v>9892</v>
      </c>
      <c r="BV5204" s="97" t="s">
        <v>2983</v>
      </c>
      <c r="BW5204" s="97" t="s">
        <v>9893</v>
      </c>
    </row>
    <row r="5205" spans="51:75" x14ac:dyDescent="0.3">
      <c r="AY5205" s="124" t="e">
        <f>VLOOKUP(C5205,#REF!, 2,FALSE)</f>
        <v>#REF!</v>
      </c>
      <c r="BM5205" s="97" t="s">
        <v>1768</v>
      </c>
      <c r="BN5205" s="97" t="s">
        <v>3191</v>
      </c>
      <c r="BO5205" s="97" t="s">
        <v>9894</v>
      </c>
      <c r="BU5205" s="97" t="s">
        <v>1768</v>
      </c>
      <c r="BV5205" s="97" t="s">
        <v>3191</v>
      </c>
      <c r="BW5205" s="97" t="s">
        <v>9894</v>
      </c>
    </row>
    <row r="5206" spans="51:75" x14ac:dyDescent="0.3">
      <c r="AY5206" s="124" t="e">
        <f>VLOOKUP(C5206,#REF!, 2,FALSE)</f>
        <v>#REF!</v>
      </c>
      <c r="BM5206" s="97" t="s">
        <v>9895</v>
      </c>
      <c r="BN5206" s="97" t="s">
        <v>3191</v>
      </c>
      <c r="BO5206" s="97" t="s">
        <v>4602</v>
      </c>
      <c r="BU5206" s="97" t="s">
        <v>9895</v>
      </c>
      <c r="BV5206" s="97" t="s">
        <v>3191</v>
      </c>
      <c r="BW5206" s="97" t="s">
        <v>4602</v>
      </c>
    </row>
    <row r="5207" spans="51:75" x14ac:dyDescent="0.3">
      <c r="AY5207" s="124" t="e">
        <f>VLOOKUP(C5207,#REF!, 2,FALSE)</f>
        <v>#REF!</v>
      </c>
      <c r="BM5207" s="97" t="s">
        <v>9896</v>
      </c>
      <c r="BN5207" s="97" t="s">
        <v>16968</v>
      </c>
      <c r="BO5207" s="97" t="s">
        <v>4451</v>
      </c>
      <c r="BU5207" s="97" t="s">
        <v>9896</v>
      </c>
      <c r="BV5207" s="97" t="s">
        <v>16968</v>
      </c>
      <c r="BW5207" s="97" t="s">
        <v>4451</v>
      </c>
    </row>
    <row r="5208" spans="51:75" x14ac:dyDescent="0.3">
      <c r="AY5208" s="124" t="e">
        <f>VLOOKUP(C5208,#REF!, 2,FALSE)</f>
        <v>#REF!</v>
      </c>
      <c r="BM5208" s="97" t="s">
        <v>1769</v>
      </c>
      <c r="BN5208" s="97" t="s">
        <v>1342</v>
      </c>
      <c r="BO5208" s="97" t="s">
        <v>9897</v>
      </c>
      <c r="BU5208" s="97" t="s">
        <v>1769</v>
      </c>
      <c r="BV5208" s="97" t="s">
        <v>1342</v>
      </c>
      <c r="BW5208" s="97" t="s">
        <v>9897</v>
      </c>
    </row>
    <row r="5209" spans="51:75" x14ac:dyDescent="0.3">
      <c r="AY5209" s="124" t="e">
        <f>VLOOKUP(C5209,#REF!, 2,FALSE)</f>
        <v>#REF!</v>
      </c>
      <c r="BM5209" s="97" t="s">
        <v>9898</v>
      </c>
      <c r="BN5209" s="97" t="s">
        <v>628</v>
      </c>
      <c r="BO5209" s="97" t="s">
        <v>2983</v>
      </c>
      <c r="BU5209" s="97" t="s">
        <v>9898</v>
      </c>
      <c r="BV5209" s="97" t="s">
        <v>628</v>
      </c>
      <c r="BW5209" s="97" t="s">
        <v>2983</v>
      </c>
    </row>
    <row r="5210" spans="51:75" x14ac:dyDescent="0.3">
      <c r="AY5210" s="124" t="e">
        <f>VLOOKUP(C5210,#REF!, 2,FALSE)</f>
        <v>#REF!</v>
      </c>
      <c r="BM5210" s="97" t="s">
        <v>9899</v>
      </c>
      <c r="BN5210" s="97" t="s">
        <v>2979</v>
      </c>
      <c r="BO5210" s="97" t="s">
        <v>9900</v>
      </c>
      <c r="BU5210" s="97" t="s">
        <v>9899</v>
      </c>
      <c r="BV5210" s="97" t="s">
        <v>2979</v>
      </c>
      <c r="BW5210" s="97" t="s">
        <v>9900</v>
      </c>
    </row>
    <row r="5211" spans="51:75" x14ac:dyDescent="0.3">
      <c r="AY5211" s="124" t="e">
        <f>VLOOKUP(C5211,#REF!, 2,FALSE)</f>
        <v>#REF!</v>
      </c>
      <c r="BM5211" s="97" t="s">
        <v>9901</v>
      </c>
      <c r="BN5211" s="97" t="s">
        <v>3237</v>
      </c>
      <c r="BO5211" s="97" t="s">
        <v>7393</v>
      </c>
      <c r="BU5211" s="97" t="s">
        <v>9901</v>
      </c>
      <c r="BV5211" s="97" t="s">
        <v>3237</v>
      </c>
      <c r="BW5211" s="97" t="s">
        <v>7393</v>
      </c>
    </row>
    <row r="5212" spans="51:75" x14ac:dyDescent="0.3">
      <c r="AY5212" s="124" t="e">
        <f>VLOOKUP(C5212,#REF!, 2,FALSE)</f>
        <v>#REF!</v>
      </c>
      <c r="BM5212" s="97" t="s">
        <v>9902</v>
      </c>
      <c r="BN5212" s="97" t="s">
        <v>2979</v>
      </c>
      <c r="BO5212" s="97" t="s">
        <v>2983</v>
      </c>
      <c r="BU5212" s="97" t="s">
        <v>9902</v>
      </c>
      <c r="BV5212" s="97" t="s">
        <v>2979</v>
      </c>
      <c r="BW5212" s="97" t="s">
        <v>2983</v>
      </c>
    </row>
    <row r="5213" spans="51:75" x14ac:dyDescent="0.3">
      <c r="AY5213" s="124" t="e">
        <f>VLOOKUP(C5213,#REF!, 2,FALSE)</f>
        <v>#REF!</v>
      </c>
      <c r="BM5213" s="97" t="s">
        <v>9903</v>
      </c>
      <c r="BN5213" s="97" t="s">
        <v>2979</v>
      </c>
      <c r="BO5213" s="97" t="s">
        <v>2983</v>
      </c>
      <c r="BU5213" s="97" t="s">
        <v>9903</v>
      </c>
      <c r="BV5213" s="97" t="s">
        <v>2979</v>
      </c>
      <c r="BW5213" s="97" t="s">
        <v>2983</v>
      </c>
    </row>
    <row r="5214" spans="51:75" x14ac:dyDescent="0.3">
      <c r="AY5214" s="124" t="e">
        <f>VLOOKUP(C5214,#REF!, 2,FALSE)</f>
        <v>#REF!</v>
      </c>
      <c r="BM5214" s="97" t="s">
        <v>1770</v>
      </c>
      <c r="BN5214" s="97" t="s">
        <v>1342</v>
      </c>
      <c r="BO5214" s="97" t="s">
        <v>9904</v>
      </c>
      <c r="BU5214" s="97" t="s">
        <v>1770</v>
      </c>
      <c r="BV5214" s="97" t="s">
        <v>1342</v>
      </c>
      <c r="BW5214" s="97" t="s">
        <v>9904</v>
      </c>
    </row>
    <row r="5215" spans="51:75" x14ac:dyDescent="0.3">
      <c r="AY5215" s="124" t="e">
        <f>VLOOKUP(C5215,#REF!, 2,FALSE)</f>
        <v>#REF!</v>
      </c>
      <c r="BM5215" s="97" t="s">
        <v>9905</v>
      </c>
      <c r="BN5215" s="97" t="s">
        <v>3237</v>
      </c>
      <c r="BO5215" s="97" t="s">
        <v>9906</v>
      </c>
      <c r="BU5215" s="97" t="s">
        <v>9905</v>
      </c>
      <c r="BV5215" s="97" t="s">
        <v>3237</v>
      </c>
      <c r="BW5215" s="97" t="s">
        <v>9906</v>
      </c>
    </row>
    <row r="5216" spans="51:75" x14ac:dyDescent="0.3">
      <c r="AY5216" s="124" t="e">
        <f>VLOOKUP(C5216,#REF!, 2,FALSE)</f>
        <v>#REF!</v>
      </c>
      <c r="BM5216" s="97" t="s">
        <v>1771</v>
      </c>
      <c r="BN5216" s="97" t="s">
        <v>3237</v>
      </c>
      <c r="BO5216" s="97" t="s">
        <v>9907</v>
      </c>
      <c r="BU5216" s="97" t="s">
        <v>1771</v>
      </c>
      <c r="BV5216" s="97" t="s">
        <v>3237</v>
      </c>
      <c r="BW5216" s="97" t="s">
        <v>9907</v>
      </c>
    </row>
    <row r="5217" spans="51:75" x14ac:dyDescent="0.3">
      <c r="AY5217" s="124" t="e">
        <f>VLOOKUP(C5217,#REF!, 2,FALSE)</f>
        <v>#REF!</v>
      </c>
      <c r="BM5217" s="97" t="s">
        <v>9908</v>
      </c>
      <c r="BN5217" s="97" t="s">
        <v>3003</v>
      </c>
      <c r="BO5217" s="97" t="s">
        <v>2983</v>
      </c>
      <c r="BU5217" s="97" t="s">
        <v>9908</v>
      </c>
      <c r="BV5217" s="97" t="s">
        <v>3003</v>
      </c>
      <c r="BW5217" s="97" t="s">
        <v>2983</v>
      </c>
    </row>
    <row r="5218" spans="51:75" x14ac:dyDescent="0.3">
      <c r="AY5218" s="124" t="e">
        <f>VLOOKUP(C5218,#REF!, 2,FALSE)</f>
        <v>#REF!</v>
      </c>
      <c r="BM5218" s="97" t="s">
        <v>9909</v>
      </c>
      <c r="BN5218" s="97" t="s">
        <v>2983</v>
      </c>
      <c r="BO5218" s="97" t="s">
        <v>1667</v>
      </c>
      <c r="BU5218" s="97" t="s">
        <v>9909</v>
      </c>
      <c r="BV5218" s="97" t="s">
        <v>2983</v>
      </c>
      <c r="BW5218" s="97" t="s">
        <v>1667</v>
      </c>
    </row>
    <row r="5219" spans="51:75" x14ac:dyDescent="0.3">
      <c r="AY5219" s="124" t="e">
        <f>VLOOKUP(C5219,#REF!, 2,FALSE)</f>
        <v>#REF!</v>
      </c>
      <c r="BM5219" s="97" t="s">
        <v>9910</v>
      </c>
      <c r="BN5219" s="97" t="s">
        <v>2983</v>
      </c>
      <c r="BO5219" s="97" t="s">
        <v>2983</v>
      </c>
      <c r="BU5219" s="97" t="s">
        <v>9910</v>
      </c>
      <c r="BV5219" s="97" t="s">
        <v>2983</v>
      </c>
      <c r="BW5219" s="97" t="s">
        <v>2983</v>
      </c>
    </row>
    <row r="5220" spans="51:75" x14ac:dyDescent="0.3">
      <c r="AY5220" s="124" t="e">
        <f>VLOOKUP(C5220,#REF!, 2,FALSE)</f>
        <v>#REF!</v>
      </c>
      <c r="BM5220" s="97" t="s">
        <v>9911</v>
      </c>
      <c r="BN5220" s="97" t="s">
        <v>3191</v>
      </c>
      <c r="BO5220" s="97" t="s">
        <v>9912</v>
      </c>
      <c r="BU5220" s="97" t="s">
        <v>9911</v>
      </c>
      <c r="BV5220" s="97" t="s">
        <v>3191</v>
      </c>
      <c r="BW5220" s="97" t="s">
        <v>9912</v>
      </c>
    </row>
    <row r="5221" spans="51:75" x14ac:dyDescent="0.3">
      <c r="AY5221" s="124" t="e">
        <f>VLOOKUP(C5221,#REF!, 2,FALSE)</f>
        <v>#REF!</v>
      </c>
      <c r="BM5221" s="97" t="s">
        <v>9913</v>
      </c>
      <c r="BN5221" s="97" t="s">
        <v>3191</v>
      </c>
      <c r="BO5221" s="97" t="s">
        <v>1002</v>
      </c>
      <c r="BU5221" s="97" t="s">
        <v>9913</v>
      </c>
      <c r="BV5221" s="97" t="s">
        <v>3191</v>
      </c>
      <c r="BW5221" s="97" t="s">
        <v>1002</v>
      </c>
    </row>
    <row r="5222" spans="51:75" x14ac:dyDescent="0.3">
      <c r="AY5222" s="124" t="e">
        <f>VLOOKUP(C5222,#REF!, 2,FALSE)</f>
        <v>#REF!</v>
      </c>
      <c r="BM5222" s="97" t="s">
        <v>9914</v>
      </c>
      <c r="BN5222" s="97" t="s">
        <v>719</v>
      </c>
      <c r="BO5222" s="97" t="s">
        <v>1551</v>
      </c>
      <c r="BU5222" s="97" t="s">
        <v>9914</v>
      </c>
      <c r="BV5222" s="97" t="s">
        <v>719</v>
      </c>
      <c r="BW5222" s="97" t="s">
        <v>1551</v>
      </c>
    </row>
    <row r="5223" spans="51:75" x14ac:dyDescent="0.3">
      <c r="AY5223" s="124" t="e">
        <f>VLOOKUP(C5223,#REF!, 2,FALSE)</f>
        <v>#REF!</v>
      </c>
      <c r="BM5223" s="97" t="s">
        <v>9915</v>
      </c>
      <c r="BN5223" s="97" t="s">
        <v>719</v>
      </c>
      <c r="BO5223" s="97" t="s">
        <v>1551</v>
      </c>
      <c r="BU5223" s="97" t="s">
        <v>9915</v>
      </c>
      <c r="BV5223" s="97" t="s">
        <v>719</v>
      </c>
      <c r="BW5223" s="97" t="s">
        <v>1551</v>
      </c>
    </row>
    <row r="5224" spans="51:75" x14ac:dyDescent="0.3">
      <c r="AY5224" s="124" t="e">
        <f>VLOOKUP(C5224,#REF!, 2,FALSE)</f>
        <v>#REF!</v>
      </c>
      <c r="BM5224" s="97" t="s">
        <v>1772</v>
      </c>
      <c r="BN5224" s="97" t="s">
        <v>3191</v>
      </c>
      <c r="BO5224" s="97" t="s">
        <v>9916</v>
      </c>
      <c r="BU5224" s="97" t="s">
        <v>1772</v>
      </c>
      <c r="BV5224" s="97" t="s">
        <v>3191</v>
      </c>
      <c r="BW5224" s="97" t="s">
        <v>9916</v>
      </c>
    </row>
    <row r="5225" spans="51:75" x14ac:dyDescent="0.3">
      <c r="AY5225" s="124" t="e">
        <f>VLOOKUP(C5225,#REF!, 2,FALSE)</f>
        <v>#REF!</v>
      </c>
      <c r="BM5225" s="97" t="s">
        <v>9917</v>
      </c>
      <c r="BN5225" s="97" t="s">
        <v>3191</v>
      </c>
      <c r="BO5225" s="97" t="s">
        <v>2983</v>
      </c>
      <c r="BU5225" s="97" t="s">
        <v>9917</v>
      </c>
      <c r="BV5225" s="97" t="s">
        <v>3191</v>
      </c>
      <c r="BW5225" s="97" t="s">
        <v>2983</v>
      </c>
    </row>
    <row r="5226" spans="51:75" x14ac:dyDescent="0.3">
      <c r="AY5226" s="124" t="e">
        <f>VLOOKUP(C5226,#REF!, 2,FALSE)</f>
        <v>#REF!</v>
      </c>
      <c r="BM5226" s="97" t="s">
        <v>9918</v>
      </c>
      <c r="BN5226" s="97" t="s">
        <v>669</v>
      </c>
      <c r="BO5226" s="97" t="s">
        <v>9920</v>
      </c>
      <c r="BU5226" s="97" t="s">
        <v>9918</v>
      </c>
      <c r="BV5226" s="97" t="s">
        <v>669</v>
      </c>
      <c r="BW5226" s="97" t="s">
        <v>9920</v>
      </c>
    </row>
    <row r="5227" spans="51:75" x14ac:dyDescent="0.3">
      <c r="AY5227" s="124" t="e">
        <f>VLOOKUP(C5227,#REF!, 2,FALSE)</f>
        <v>#REF!</v>
      </c>
      <c r="BM5227" s="97" t="s">
        <v>9921</v>
      </c>
      <c r="BN5227" s="97" t="s">
        <v>3003</v>
      </c>
      <c r="BO5227" s="97" t="s">
        <v>1096</v>
      </c>
      <c r="BU5227" s="97" t="s">
        <v>9921</v>
      </c>
      <c r="BV5227" s="97" t="s">
        <v>3003</v>
      </c>
      <c r="BW5227" s="97" t="s">
        <v>1096</v>
      </c>
    </row>
    <row r="5228" spans="51:75" x14ac:dyDescent="0.3">
      <c r="AY5228" s="124" t="e">
        <f>VLOOKUP(C5228,#REF!, 2,FALSE)</f>
        <v>#REF!</v>
      </c>
      <c r="BM5228" s="97" t="s">
        <v>9922</v>
      </c>
      <c r="BN5228" s="97" t="s">
        <v>1267</v>
      </c>
      <c r="BO5228" s="97" t="s">
        <v>2983</v>
      </c>
      <c r="BU5228" s="97" t="s">
        <v>9922</v>
      </c>
      <c r="BV5228" s="97" t="s">
        <v>1267</v>
      </c>
      <c r="BW5228" s="97" t="s">
        <v>2983</v>
      </c>
    </row>
    <row r="5229" spans="51:75" x14ac:dyDescent="0.3">
      <c r="AY5229" s="124" t="e">
        <f>VLOOKUP(C5229,#REF!, 2,FALSE)</f>
        <v>#REF!</v>
      </c>
      <c r="BM5229" s="97" t="s">
        <v>9923</v>
      </c>
      <c r="BN5229" s="97" t="s">
        <v>621</v>
      </c>
      <c r="BO5229" s="97" t="s">
        <v>9924</v>
      </c>
      <c r="BU5229" s="97" t="s">
        <v>9923</v>
      </c>
      <c r="BV5229" s="97" t="s">
        <v>621</v>
      </c>
      <c r="BW5229" s="97" t="s">
        <v>9924</v>
      </c>
    </row>
    <row r="5230" spans="51:75" x14ac:dyDescent="0.3">
      <c r="AY5230" s="124" t="e">
        <f>VLOOKUP(C5230,#REF!, 2,FALSE)</f>
        <v>#REF!</v>
      </c>
      <c r="BM5230" s="97" t="s">
        <v>9925</v>
      </c>
      <c r="BN5230" s="97" t="s">
        <v>3237</v>
      </c>
      <c r="BO5230" s="97" t="s">
        <v>4933</v>
      </c>
      <c r="BU5230" s="97" t="s">
        <v>9925</v>
      </c>
      <c r="BV5230" s="97" t="s">
        <v>3237</v>
      </c>
      <c r="BW5230" s="97" t="s">
        <v>4933</v>
      </c>
    </row>
    <row r="5231" spans="51:75" x14ac:dyDescent="0.3">
      <c r="AY5231" s="124" t="e">
        <f>VLOOKUP(C5231,#REF!, 2,FALSE)</f>
        <v>#REF!</v>
      </c>
      <c r="BM5231" s="97" t="s">
        <v>9926</v>
      </c>
      <c r="BN5231" s="97" t="s">
        <v>3237</v>
      </c>
      <c r="BO5231" s="97" t="s">
        <v>4933</v>
      </c>
      <c r="BU5231" s="97" t="s">
        <v>9926</v>
      </c>
      <c r="BV5231" s="97" t="s">
        <v>3237</v>
      </c>
      <c r="BW5231" s="97" t="s">
        <v>4933</v>
      </c>
    </row>
    <row r="5232" spans="51:75" x14ac:dyDescent="0.3">
      <c r="AY5232" s="124" t="e">
        <f>VLOOKUP(C5232,#REF!, 2,FALSE)</f>
        <v>#REF!</v>
      </c>
      <c r="BM5232" s="97" t="s">
        <v>9927</v>
      </c>
      <c r="BN5232" s="97" t="s">
        <v>3000</v>
      </c>
      <c r="BO5232" s="97" t="s">
        <v>9850</v>
      </c>
      <c r="BU5232" s="97" t="s">
        <v>9927</v>
      </c>
      <c r="BV5232" s="97" t="s">
        <v>3000</v>
      </c>
      <c r="BW5232" s="97" t="s">
        <v>9850</v>
      </c>
    </row>
    <row r="5233" spans="51:75" x14ac:dyDescent="0.3">
      <c r="AY5233" s="124" t="e">
        <f>VLOOKUP(C5233,#REF!, 2,FALSE)</f>
        <v>#REF!</v>
      </c>
      <c r="BM5233" s="97" t="s">
        <v>9928</v>
      </c>
      <c r="BN5233" s="97" t="s">
        <v>3191</v>
      </c>
      <c r="BO5233" s="97" t="s">
        <v>2983</v>
      </c>
      <c r="BU5233" s="97" t="s">
        <v>9928</v>
      </c>
      <c r="BV5233" s="97" t="s">
        <v>3191</v>
      </c>
      <c r="BW5233" s="97" t="s">
        <v>2983</v>
      </c>
    </row>
    <row r="5234" spans="51:75" x14ac:dyDescent="0.3">
      <c r="AY5234" s="124" t="e">
        <f>VLOOKUP(C5234,#REF!, 2,FALSE)</f>
        <v>#REF!</v>
      </c>
      <c r="BM5234" s="97" t="s">
        <v>9929</v>
      </c>
      <c r="BN5234" s="97" t="s">
        <v>3003</v>
      </c>
      <c r="BO5234" s="97" t="s">
        <v>9930</v>
      </c>
      <c r="BU5234" s="97" t="s">
        <v>9929</v>
      </c>
      <c r="BV5234" s="97" t="s">
        <v>3003</v>
      </c>
      <c r="BW5234" s="97" t="s">
        <v>9930</v>
      </c>
    </row>
    <row r="5235" spans="51:75" x14ac:dyDescent="0.3">
      <c r="AY5235" s="124" t="e">
        <f>VLOOKUP(C5235,#REF!, 2,FALSE)</f>
        <v>#REF!</v>
      </c>
      <c r="BM5235" s="97" t="s">
        <v>9931</v>
      </c>
      <c r="BN5235" s="97" t="s">
        <v>928</v>
      </c>
      <c r="BO5235" s="97" t="s">
        <v>9932</v>
      </c>
      <c r="BU5235" s="97" t="s">
        <v>9931</v>
      </c>
      <c r="BV5235" s="97" t="s">
        <v>928</v>
      </c>
      <c r="BW5235" s="97" t="s">
        <v>9932</v>
      </c>
    </row>
    <row r="5236" spans="51:75" x14ac:dyDescent="0.3">
      <c r="AY5236" s="124" t="e">
        <f>VLOOKUP(C5236,#REF!, 2,FALSE)</f>
        <v>#REF!</v>
      </c>
      <c r="BM5236" s="97" t="s">
        <v>9933</v>
      </c>
      <c r="BN5236" s="97" t="s">
        <v>1342</v>
      </c>
      <c r="BO5236" s="97" t="s">
        <v>9934</v>
      </c>
      <c r="BU5236" s="97" t="s">
        <v>9933</v>
      </c>
      <c r="BV5236" s="97" t="s">
        <v>1342</v>
      </c>
      <c r="BW5236" s="97" t="s">
        <v>9934</v>
      </c>
    </row>
    <row r="5237" spans="51:75" x14ac:dyDescent="0.3">
      <c r="AY5237" s="124" t="e">
        <f>VLOOKUP(C5237,#REF!, 2,FALSE)</f>
        <v>#REF!</v>
      </c>
      <c r="BM5237" s="97" t="s">
        <v>9935</v>
      </c>
      <c r="BN5237" s="97" t="s">
        <v>16968</v>
      </c>
      <c r="BO5237" s="97" t="s">
        <v>9936</v>
      </c>
      <c r="BU5237" s="97" t="s">
        <v>9935</v>
      </c>
      <c r="BV5237" s="97" t="s">
        <v>16968</v>
      </c>
      <c r="BW5237" s="97" t="s">
        <v>9936</v>
      </c>
    </row>
    <row r="5238" spans="51:75" x14ac:dyDescent="0.3">
      <c r="AY5238" s="124" t="e">
        <f>VLOOKUP(C5238,#REF!, 2,FALSE)</f>
        <v>#REF!</v>
      </c>
      <c r="BM5238" s="97" t="s">
        <v>9937</v>
      </c>
      <c r="BN5238" s="97" t="s">
        <v>3000</v>
      </c>
      <c r="BO5238" s="97" t="s">
        <v>9938</v>
      </c>
      <c r="BU5238" s="97" t="s">
        <v>9937</v>
      </c>
      <c r="BV5238" s="97" t="s">
        <v>3000</v>
      </c>
      <c r="BW5238" s="97" t="s">
        <v>9938</v>
      </c>
    </row>
    <row r="5239" spans="51:75" x14ac:dyDescent="0.3">
      <c r="AY5239" s="124" t="e">
        <f>VLOOKUP(C5239,#REF!, 2,FALSE)</f>
        <v>#REF!</v>
      </c>
      <c r="BM5239" s="97" t="s">
        <v>9939</v>
      </c>
      <c r="BN5239" s="97" t="s">
        <v>3237</v>
      </c>
      <c r="BO5239" s="97" t="s">
        <v>2983</v>
      </c>
      <c r="BU5239" s="97" t="s">
        <v>9939</v>
      </c>
      <c r="BV5239" s="97" t="s">
        <v>3237</v>
      </c>
      <c r="BW5239" s="97" t="s">
        <v>2983</v>
      </c>
    </row>
    <row r="5240" spans="51:75" x14ac:dyDescent="0.3">
      <c r="AY5240" s="124" t="e">
        <f>VLOOKUP(C5240,#REF!, 2,FALSE)</f>
        <v>#REF!</v>
      </c>
      <c r="BM5240" s="97" t="s">
        <v>9940</v>
      </c>
      <c r="BN5240" s="97" t="s">
        <v>3000</v>
      </c>
      <c r="BO5240" s="97" t="s">
        <v>2983</v>
      </c>
      <c r="BU5240" s="97" t="s">
        <v>9940</v>
      </c>
      <c r="BV5240" s="97" t="s">
        <v>3000</v>
      </c>
      <c r="BW5240" s="97" t="s">
        <v>2983</v>
      </c>
    </row>
    <row r="5241" spans="51:75" x14ac:dyDescent="0.3">
      <c r="AY5241" s="124" t="e">
        <f>VLOOKUP(C5241,#REF!, 2,FALSE)</f>
        <v>#REF!</v>
      </c>
      <c r="BM5241" s="97" t="s">
        <v>9941</v>
      </c>
      <c r="BN5241" s="97" t="s">
        <v>3003</v>
      </c>
      <c r="BO5241" s="97" t="s">
        <v>2983</v>
      </c>
      <c r="BU5241" s="97" t="s">
        <v>9941</v>
      </c>
      <c r="BV5241" s="97" t="s">
        <v>3003</v>
      </c>
      <c r="BW5241" s="97" t="s">
        <v>2983</v>
      </c>
    </row>
    <row r="5242" spans="51:75" x14ac:dyDescent="0.3">
      <c r="AY5242" s="124" t="e">
        <f>VLOOKUP(C5242,#REF!, 2,FALSE)</f>
        <v>#REF!</v>
      </c>
      <c r="BM5242" s="97" t="s">
        <v>9942</v>
      </c>
      <c r="BN5242" s="97" t="s">
        <v>3191</v>
      </c>
      <c r="BO5242" s="97" t="s">
        <v>3980</v>
      </c>
      <c r="BU5242" s="97" t="s">
        <v>9942</v>
      </c>
      <c r="BV5242" s="97" t="s">
        <v>3191</v>
      </c>
      <c r="BW5242" s="97" t="s">
        <v>3980</v>
      </c>
    </row>
    <row r="5243" spans="51:75" x14ac:dyDescent="0.3">
      <c r="AY5243" s="124" t="e">
        <f>VLOOKUP(C5243,#REF!, 2,FALSE)</f>
        <v>#REF!</v>
      </c>
      <c r="BM5243" s="97" t="s">
        <v>9943</v>
      </c>
      <c r="BN5243" s="97" t="s">
        <v>1013</v>
      </c>
      <c r="BO5243" s="97" t="s">
        <v>4832</v>
      </c>
      <c r="BU5243" s="97" t="s">
        <v>9943</v>
      </c>
      <c r="BV5243" s="97" t="s">
        <v>1013</v>
      </c>
      <c r="BW5243" s="97" t="s">
        <v>4832</v>
      </c>
    </row>
    <row r="5244" spans="51:75" x14ac:dyDescent="0.3">
      <c r="AY5244" s="124" t="e">
        <f>VLOOKUP(C5244,#REF!, 2,FALSE)</f>
        <v>#REF!</v>
      </c>
      <c r="BM5244" s="97" t="s">
        <v>9944</v>
      </c>
      <c r="BN5244" s="97" t="s">
        <v>3191</v>
      </c>
      <c r="BO5244" s="97" t="s">
        <v>2983</v>
      </c>
      <c r="BU5244" s="97" t="s">
        <v>9944</v>
      </c>
      <c r="BV5244" s="97" t="s">
        <v>3191</v>
      </c>
      <c r="BW5244" s="97" t="s">
        <v>2983</v>
      </c>
    </row>
    <row r="5245" spans="51:75" x14ac:dyDescent="0.3">
      <c r="AY5245" s="124" t="e">
        <f>VLOOKUP(C5245,#REF!, 2,FALSE)</f>
        <v>#REF!</v>
      </c>
      <c r="BM5245" s="97" t="s">
        <v>1773</v>
      </c>
      <c r="BN5245" s="97" t="s">
        <v>3191</v>
      </c>
      <c r="BO5245" s="97" t="s">
        <v>4334</v>
      </c>
      <c r="BU5245" s="97" t="s">
        <v>1773</v>
      </c>
      <c r="BV5245" s="97" t="s">
        <v>3191</v>
      </c>
      <c r="BW5245" s="97" t="s">
        <v>4334</v>
      </c>
    </row>
    <row r="5246" spans="51:75" x14ac:dyDescent="0.3">
      <c r="AY5246" s="124" t="e">
        <f>VLOOKUP(C5246,#REF!, 2,FALSE)</f>
        <v>#REF!</v>
      </c>
      <c r="BM5246" s="97" t="s">
        <v>9945</v>
      </c>
      <c r="BN5246" s="97" t="s">
        <v>1342</v>
      </c>
      <c r="BO5246" s="97" t="s">
        <v>9946</v>
      </c>
      <c r="BU5246" s="97" t="s">
        <v>9945</v>
      </c>
      <c r="BV5246" s="97" t="s">
        <v>1342</v>
      </c>
      <c r="BW5246" s="97" t="s">
        <v>9946</v>
      </c>
    </row>
    <row r="5247" spans="51:75" x14ac:dyDescent="0.3">
      <c r="AY5247" s="124" t="e">
        <f>VLOOKUP(C5247,#REF!, 2,FALSE)</f>
        <v>#REF!</v>
      </c>
      <c r="BM5247" s="97" t="s">
        <v>9947</v>
      </c>
      <c r="BN5247" s="97" t="s">
        <v>1269</v>
      </c>
      <c r="BO5247" s="97" t="s">
        <v>9948</v>
      </c>
      <c r="BU5247" s="97" t="s">
        <v>9947</v>
      </c>
      <c r="BV5247" s="97" t="s">
        <v>1269</v>
      </c>
      <c r="BW5247" s="97" t="s">
        <v>9948</v>
      </c>
    </row>
    <row r="5248" spans="51:75" x14ac:dyDescent="0.3">
      <c r="AY5248" s="124" t="e">
        <f>VLOOKUP(C5248,#REF!, 2,FALSE)</f>
        <v>#REF!</v>
      </c>
      <c r="BM5248" s="97" t="s">
        <v>9949</v>
      </c>
      <c r="BN5248" s="97" t="s">
        <v>619</v>
      </c>
      <c r="BO5248" s="97" t="s">
        <v>2371</v>
      </c>
      <c r="BU5248" s="97" t="s">
        <v>9949</v>
      </c>
      <c r="BV5248" s="97" t="s">
        <v>619</v>
      </c>
      <c r="BW5248" s="97" t="s">
        <v>2371</v>
      </c>
    </row>
    <row r="5249" spans="51:75" x14ac:dyDescent="0.3">
      <c r="AY5249" s="124" t="e">
        <f>VLOOKUP(C5249,#REF!, 2,FALSE)</f>
        <v>#REF!</v>
      </c>
      <c r="BM5249" s="97" t="s">
        <v>9950</v>
      </c>
      <c r="BN5249" s="97" t="s">
        <v>1445</v>
      </c>
      <c r="BO5249" s="97" t="s">
        <v>2547</v>
      </c>
      <c r="BU5249" s="97" t="s">
        <v>9950</v>
      </c>
      <c r="BV5249" s="97" t="s">
        <v>1445</v>
      </c>
      <c r="BW5249" s="97" t="s">
        <v>2547</v>
      </c>
    </row>
    <row r="5250" spans="51:75" x14ac:dyDescent="0.3">
      <c r="AY5250" s="124" t="e">
        <f>VLOOKUP(C5250,#REF!, 2,FALSE)</f>
        <v>#REF!</v>
      </c>
      <c r="BM5250" s="97" t="s">
        <v>1774</v>
      </c>
      <c r="BN5250" s="97" t="s">
        <v>662</v>
      </c>
      <c r="BO5250" s="97" t="s">
        <v>9951</v>
      </c>
      <c r="BU5250" s="97" t="s">
        <v>1774</v>
      </c>
      <c r="BV5250" s="97" t="s">
        <v>662</v>
      </c>
      <c r="BW5250" s="97" t="s">
        <v>9951</v>
      </c>
    </row>
    <row r="5251" spans="51:75" x14ac:dyDescent="0.3">
      <c r="AY5251" s="124" t="e">
        <f>VLOOKUP(C5251,#REF!, 2,FALSE)</f>
        <v>#REF!</v>
      </c>
      <c r="BM5251" s="97" t="s">
        <v>1775</v>
      </c>
      <c r="BN5251" s="97" t="s">
        <v>636</v>
      </c>
      <c r="BO5251" s="97" t="s">
        <v>9952</v>
      </c>
      <c r="BU5251" s="97" t="s">
        <v>1775</v>
      </c>
      <c r="BV5251" s="97" t="s">
        <v>636</v>
      </c>
      <c r="BW5251" s="97" t="s">
        <v>9952</v>
      </c>
    </row>
    <row r="5252" spans="51:75" x14ac:dyDescent="0.3">
      <c r="AY5252" s="124" t="e">
        <f>VLOOKUP(C5252,#REF!, 2,FALSE)</f>
        <v>#REF!</v>
      </c>
      <c r="BM5252" s="97" t="s">
        <v>9954</v>
      </c>
      <c r="BN5252" s="97" t="s">
        <v>3000</v>
      </c>
      <c r="BO5252" s="97" t="s">
        <v>6573</v>
      </c>
      <c r="BU5252" s="97" t="s">
        <v>9954</v>
      </c>
      <c r="BV5252" s="97" t="s">
        <v>3000</v>
      </c>
      <c r="BW5252" s="97" t="s">
        <v>6573</v>
      </c>
    </row>
    <row r="5253" spans="51:75" x14ac:dyDescent="0.3">
      <c r="AY5253" s="124" t="e">
        <f>VLOOKUP(C5253,#REF!, 2,FALSE)</f>
        <v>#REF!</v>
      </c>
      <c r="BM5253" s="97" t="s">
        <v>9955</v>
      </c>
      <c r="BN5253" s="97" t="s">
        <v>2979</v>
      </c>
      <c r="BO5253" s="97" t="s">
        <v>9956</v>
      </c>
      <c r="BU5253" s="97" t="s">
        <v>9955</v>
      </c>
      <c r="BV5253" s="97" t="s">
        <v>2979</v>
      </c>
      <c r="BW5253" s="97" t="s">
        <v>9956</v>
      </c>
    </row>
    <row r="5254" spans="51:75" x14ac:dyDescent="0.3">
      <c r="AY5254" s="124" t="e">
        <f>VLOOKUP(C5254,#REF!, 2,FALSE)</f>
        <v>#REF!</v>
      </c>
      <c r="BM5254" s="97" t="s">
        <v>9957</v>
      </c>
      <c r="BN5254" s="97" t="s">
        <v>799</v>
      </c>
      <c r="BO5254" s="97" t="s">
        <v>7999</v>
      </c>
      <c r="BU5254" s="97" t="s">
        <v>9957</v>
      </c>
      <c r="BV5254" s="97" t="s">
        <v>799</v>
      </c>
      <c r="BW5254" s="97" t="s">
        <v>7999</v>
      </c>
    </row>
    <row r="5255" spans="51:75" x14ac:dyDescent="0.3">
      <c r="AY5255" s="124" t="e">
        <f>VLOOKUP(C5255,#REF!, 2,FALSE)</f>
        <v>#REF!</v>
      </c>
      <c r="BM5255" s="97" t="s">
        <v>1795</v>
      </c>
      <c r="BN5255" s="97" t="s">
        <v>617</v>
      </c>
      <c r="BO5255" s="97" t="s">
        <v>3688</v>
      </c>
      <c r="BU5255" s="97" t="s">
        <v>1795</v>
      </c>
      <c r="BV5255" s="97" t="s">
        <v>617</v>
      </c>
      <c r="BW5255" s="97" t="s">
        <v>3688</v>
      </c>
    </row>
    <row r="5256" spans="51:75" x14ac:dyDescent="0.3">
      <c r="AY5256" s="124" t="e">
        <f>VLOOKUP(C5256,#REF!, 2,FALSE)</f>
        <v>#REF!</v>
      </c>
      <c r="BM5256" s="97" t="s">
        <v>9958</v>
      </c>
      <c r="BN5256" s="97" t="s">
        <v>663</v>
      </c>
      <c r="BO5256" s="97" t="s">
        <v>4491</v>
      </c>
      <c r="BU5256" s="97" t="s">
        <v>9958</v>
      </c>
      <c r="BV5256" s="97" t="s">
        <v>663</v>
      </c>
      <c r="BW5256" s="97" t="s">
        <v>4491</v>
      </c>
    </row>
    <row r="5257" spans="51:75" x14ac:dyDescent="0.3">
      <c r="AY5257" s="124" t="e">
        <f>VLOOKUP(C5257,#REF!, 2,FALSE)</f>
        <v>#REF!</v>
      </c>
      <c r="BM5257" s="97" t="s">
        <v>9959</v>
      </c>
      <c r="BN5257" s="97" t="s">
        <v>631</v>
      </c>
      <c r="BO5257" s="97" t="s">
        <v>6628</v>
      </c>
      <c r="BU5257" s="97" t="s">
        <v>9959</v>
      </c>
      <c r="BV5257" s="97" t="s">
        <v>631</v>
      </c>
      <c r="BW5257" s="97" t="s">
        <v>6628</v>
      </c>
    </row>
    <row r="5258" spans="51:75" x14ac:dyDescent="0.3">
      <c r="AY5258" s="124" t="e">
        <f>VLOOKUP(C5258,#REF!, 2,FALSE)</f>
        <v>#REF!</v>
      </c>
      <c r="BM5258" s="97" t="s">
        <v>1796</v>
      </c>
      <c r="BN5258" s="97" t="s">
        <v>3191</v>
      </c>
      <c r="BO5258" s="97" t="s">
        <v>9960</v>
      </c>
      <c r="BU5258" s="97" t="s">
        <v>1796</v>
      </c>
      <c r="BV5258" s="97" t="s">
        <v>3191</v>
      </c>
      <c r="BW5258" s="97" t="s">
        <v>9960</v>
      </c>
    </row>
    <row r="5259" spans="51:75" x14ac:dyDescent="0.3">
      <c r="AY5259" s="124" t="e">
        <f>VLOOKUP(C5259,#REF!, 2,FALSE)</f>
        <v>#REF!</v>
      </c>
      <c r="BM5259" s="97" t="s">
        <v>9961</v>
      </c>
      <c r="BN5259" s="97" t="s">
        <v>667</v>
      </c>
      <c r="BO5259" s="97" t="s">
        <v>9962</v>
      </c>
      <c r="BU5259" s="97" t="s">
        <v>9961</v>
      </c>
      <c r="BV5259" s="97" t="s">
        <v>667</v>
      </c>
      <c r="BW5259" s="97" t="s">
        <v>9962</v>
      </c>
    </row>
    <row r="5260" spans="51:75" x14ac:dyDescent="0.3">
      <c r="AY5260" s="124" t="e">
        <f>VLOOKUP(C5260,#REF!, 2,FALSE)</f>
        <v>#REF!</v>
      </c>
      <c r="BM5260" s="97" t="s">
        <v>1797</v>
      </c>
      <c r="BN5260" s="97" t="s">
        <v>3191</v>
      </c>
      <c r="BO5260" s="97" t="s">
        <v>9963</v>
      </c>
      <c r="BU5260" s="97" t="s">
        <v>1797</v>
      </c>
      <c r="BV5260" s="97" t="s">
        <v>3191</v>
      </c>
      <c r="BW5260" s="97" t="s">
        <v>9963</v>
      </c>
    </row>
    <row r="5261" spans="51:75" x14ac:dyDescent="0.3">
      <c r="AY5261" s="124" t="e">
        <f>VLOOKUP(C5261,#REF!, 2,FALSE)</f>
        <v>#REF!</v>
      </c>
      <c r="BM5261" s="97" t="s">
        <v>9964</v>
      </c>
      <c r="BN5261" s="97" t="s">
        <v>3237</v>
      </c>
      <c r="BO5261" s="97" t="s">
        <v>9965</v>
      </c>
      <c r="BU5261" s="97" t="s">
        <v>9964</v>
      </c>
      <c r="BV5261" s="97" t="s">
        <v>3237</v>
      </c>
      <c r="BW5261" s="97" t="s">
        <v>9965</v>
      </c>
    </row>
    <row r="5262" spans="51:75" x14ac:dyDescent="0.3">
      <c r="AY5262" s="124" t="e">
        <f>VLOOKUP(C5262,#REF!, 2,FALSE)</f>
        <v>#REF!</v>
      </c>
      <c r="BM5262" s="97" t="s">
        <v>9966</v>
      </c>
      <c r="BN5262" s="97" t="s">
        <v>3191</v>
      </c>
      <c r="BO5262" s="97" t="s">
        <v>6519</v>
      </c>
      <c r="BU5262" s="97" t="s">
        <v>9966</v>
      </c>
      <c r="BV5262" s="97" t="s">
        <v>3191</v>
      </c>
      <c r="BW5262" s="97" t="s">
        <v>6519</v>
      </c>
    </row>
    <row r="5263" spans="51:75" x14ac:dyDescent="0.3">
      <c r="AY5263" s="124" t="e">
        <f>VLOOKUP(C5263,#REF!, 2,FALSE)</f>
        <v>#REF!</v>
      </c>
      <c r="BM5263" s="97" t="s">
        <v>9967</v>
      </c>
      <c r="BN5263" s="97" t="s">
        <v>1272</v>
      </c>
      <c r="BO5263" s="97" t="s">
        <v>8140</v>
      </c>
      <c r="BU5263" s="97" t="s">
        <v>9967</v>
      </c>
      <c r="BV5263" s="97" t="s">
        <v>1272</v>
      </c>
      <c r="BW5263" s="97" t="s">
        <v>8140</v>
      </c>
    </row>
    <row r="5264" spans="51:75" x14ac:dyDescent="0.3">
      <c r="AY5264" s="124" t="e">
        <f>VLOOKUP(C5264,#REF!, 2,FALSE)</f>
        <v>#REF!</v>
      </c>
      <c r="BM5264" s="97" t="s">
        <v>1798</v>
      </c>
      <c r="BN5264" s="97" t="s">
        <v>3003</v>
      </c>
      <c r="BO5264" s="97" t="s">
        <v>9968</v>
      </c>
      <c r="BU5264" s="97" t="s">
        <v>1798</v>
      </c>
      <c r="BV5264" s="97" t="s">
        <v>3003</v>
      </c>
      <c r="BW5264" s="97" t="s">
        <v>9968</v>
      </c>
    </row>
    <row r="5265" spans="51:75" x14ac:dyDescent="0.3">
      <c r="AY5265" s="124" t="e">
        <f>VLOOKUP(C5265,#REF!, 2,FALSE)</f>
        <v>#REF!</v>
      </c>
      <c r="BM5265" s="97" t="s">
        <v>9969</v>
      </c>
      <c r="BN5265" s="97" t="s">
        <v>3191</v>
      </c>
      <c r="BO5265" s="97" t="s">
        <v>1327</v>
      </c>
      <c r="BU5265" s="97" t="s">
        <v>9969</v>
      </c>
      <c r="BV5265" s="97" t="s">
        <v>3191</v>
      </c>
      <c r="BW5265" s="97" t="s">
        <v>1327</v>
      </c>
    </row>
    <row r="5266" spans="51:75" x14ac:dyDescent="0.3">
      <c r="AY5266" s="124" t="e">
        <f>VLOOKUP(C5266,#REF!, 2,FALSE)</f>
        <v>#REF!</v>
      </c>
      <c r="BM5266" s="97" t="s">
        <v>1799</v>
      </c>
      <c r="BN5266" s="97" t="s">
        <v>3000</v>
      </c>
      <c r="BO5266" s="97" t="s">
        <v>2096</v>
      </c>
      <c r="BU5266" s="97" t="s">
        <v>1799</v>
      </c>
      <c r="BV5266" s="97" t="s">
        <v>3000</v>
      </c>
      <c r="BW5266" s="97" t="s">
        <v>2096</v>
      </c>
    </row>
    <row r="5267" spans="51:75" x14ac:dyDescent="0.3">
      <c r="AY5267" s="124" t="e">
        <f>VLOOKUP(C5267,#REF!, 2,FALSE)</f>
        <v>#REF!</v>
      </c>
      <c r="BM5267" s="97" t="s">
        <v>9970</v>
      </c>
      <c r="BN5267" s="97" t="s">
        <v>3191</v>
      </c>
      <c r="BO5267" s="97" t="s">
        <v>2983</v>
      </c>
      <c r="BU5267" s="97" t="s">
        <v>9970</v>
      </c>
      <c r="BV5267" s="97" t="s">
        <v>3191</v>
      </c>
      <c r="BW5267" s="97" t="s">
        <v>2983</v>
      </c>
    </row>
    <row r="5268" spans="51:75" x14ac:dyDescent="0.3">
      <c r="AY5268" s="124" t="e">
        <f>VLOOKUP(C5268,#REF!, 2,FALSE)</f>
        <v>#REF!</v>
      </c>
      <c r="BM5268" s="97" t="s">
        <v>9971</v>
      </c>
      <c r="BN5268" s="97" t="s">
        <v>1279</v>
      </c>
      <c r="BO5268" s="97" t="s">
        <v>9972</v>
      </c>
      <c r="BU5268" s="97" t="s">
        <v>9971</v>
      </c>
      <c r="BV5268" s="97" t="s">
        <v>1279</v>
      </c>
      <c r="BW5268" s="97" t="s">
        <v>9972</v>
      </c>
    </row>
    <row r="5269" spans="51:75" x14ac:dyDescent="0.3">
      <c r="AY5269" s="124" t="e">
        <f>VLOOKUP(C5269,#REF!, 2,FALSE)</f>
        <v>#REF!</v>
      </c>
      <c r="BM5269" s="97" t="s">
        <v>9973</v>
      </c>
      <c r="BN5269" s="97" t="s">
        <v>3003</v>
      </c>
      <c r="BO5269" s="97" t="s">
        <v>9974</v>
      </c>
      <c r="BU5269" s="97" t="s">
        <v>9973</v>
      </c>
      <c r="BV5269" s="97" t="s">
        <v>3003</v>
      </c>
      <c r="BW5269" s="97" t="s">
        <v>9974</v>
      </c>
    </row>
    <row r="5270" spans="51:75" x14ac:dyDescent="0.3">
      <c r="AY5270" s="124" t="e">
        <f>VLOOKUP(C5270,#REF!, 2,FALSE)</f>
        <v>#REF!</v>
      </c>
      <c r="BM5270" s="97" t="s">
        <v>9975</v>
      </c>
      <c r="BN5270" s="97" t="s">
        <v>802</v>
      </c>
      <c r="BO5270" s="97" t="s">
        <v>6154</v>
      </c>
      <c r="BU5270" s="97" t="s">
        <v>9975</v>
      </c>
      <c r="BV5270" s="97" t="s">
        <v>802</v>
      </c>
      <c r="BW5270" s="97" t="s">
        <v>6154</v>
      </c>
    </row>
    <row r="5271" spans="51:75" x14ac:dyDescent="0.3">
      <c r="AY5271" s="124" t="e">
        <f>VLOOKUP(C5271,#REF!, 2,FALSE)</f>
        <v>#REF!</v>
      </c>
      <c r="BM5271" s="97" t="s">
        <v>9976</v>
      </c>
      <c r="BN5271" s="97" t="s">
        <v>639</v>
      </c>
      <c r="BO5271" s="97" t="s">
        <v>9977</v>
      </c>
      <c r="BU5271" s="97" t="s">
        <v>9976</v>
      </c>
      <c r="BV5271" s="97" t="s">
        <v>639</v>
      </c>
      <c r="BW5271" s="97" t="s">
        <v>9977</v>
      </c>
    </row>
    <row r="5272" spans="51:75" x14ac:dyDescent="0.3">
      <c r="AY5272" s="124" t="e">
        <f>VLOOKUP(C5272,#REF!, 2,FALSE)</f>
        <v>#REF!</v>
      </c>
      <c r="BM5272" s="97" t="s">
        <v>9978</v>
      </c>
      <c r="BN5272" s="97" t="s">
        <v>1496</v>
      </c>
      <c r="BO5272" s="97" t="s">
        <v>3076</v>
      </c>
      <c r="BU5272" s="97" t="s">
        <v>9978</v>
      </c>
      <c r="BV5272" s="97" t="s">
        <v>1496</v>
      </c>
      <c r="BW5272" s="97" t="s">
        <v>3076</v>
      </c>
    </row>
    <row r="5273" spans="51:75" x14ac:dyDescent="0.3">
      <c r="AY5273" s="124" t="e">
        <f>VLOOKUP(C5273,#REF!, 2,FALSE)</f>
        <v>#REF!</v>
      </c>
      <c r="BM5273" s="97" t="s">
        <v>9979</v>
      </c>
      <c r="BN5273" s="97" t="s">
        <v>803</v>
      </c>
      <c r="BO5273" s="97" t="s">
        <v>9980</v>
      </c>
      <c r="BU5273" s="97" t="s">
        <v>9979</v>
      </c>
      <c r="BV5273" s="97" t="s">
        <v>803</v>
      </c>
      <c r="BW5273" s="97" t="s">
        <v>9980</v>
      </c>
    </row>
    <row r="5274" spans="51:75" x14ac:dyDescent="0.3">
      <c r="AY5274" s="124" t="e">
        <f>VLOOKUP(C5274,#REF!, 2,FALSE)</f>
        <v>#REF!</v>
      </c>
      <c r="BM5274" s="97" t="s">
        <v>9981</v>
      </c>
      <c r="BN5274" s="97" t="s">
        <v>780</v>
      </c>
      <c r="BO5274" s="97" t="s">
        <v>638</v>
      </c>
      <c r="BU5274" s="97" t="s">
        <v>9981</v>
      </c>
      <c r="BV5274" s="97" t="s">
        <v>780</v>
      </c>
      <c r="BW5274" s="97" t="s">
        <v>638</v>
      </c>
    </row>
    <row r="5275" spans="51:75" x14ac:dyDescent="0.3">
      <c r="AY5275" s="124" t="e">
        <f>VLOOKUP(C5275,#REF!, 2,FALSE)</f>
        <v>#REF!</v>
      </c>
      <c r="BM5275" s="97" t="s">
        <v>9982</v>
      </c>
      <c r="BN5275" s="97" t="s">
        <v>1070</v>
      </c>
      <c r="BO5275" s="97" t="s">
        <v>1448</v>
      </c>
      <c r="BU5275" s="97" t="s">
        <v>9982</v>
      </c>
      <c r="BV5275" s="97" t="s">
        <v>1070</v>
      </c>
      <c r="BW5275" s="97" t="s">
        <v>1448</v>
      </c>
    </row>
    <row r="5276" spans="51:75" x14ac:dyDescent="0.3">
      <c r="AY5276" s="124" t="e">
        <f>VLOOKUP(C5276,#REF!, 2,FALSE)</f>
        <v>#REF!</v>
      </c>
      <c r="BM5276" s="97" t="s">
        <v>9983</v>
      </c>
      <c r="BN5276" s="97" t="s">
        <v>661</v>
      </c>
      <c r="BO5276" s="97" t="s">
        <v>9984</v>
      </c>
      <c r="BU5276" s="97" t="s">
        <v>9983</v>
      </c>
      <c r="BV5276" s="97" t="s">
        <v>661</v>
      </c>
      <c r="BW5276" s="97" t="s">
        <v>9984</v>
      </c>
    </row>
    <row r="5277" spans="51:75" x14ac:dyDescent="0.3">
      <c r="AY5277" s="124" t="e">
        <f>VLOOKUP(C5277,#REF!, 2,FALSE)</f>
        <v>#REF!</v>
      </c>
      <c r="BM5277" s="97" t="s">
        <v>9985</v>
      </c>
      <c r="BN5277" s="97" t="s">
        <v>667</v>
      </c>
      <c r="BO5277" s="97" t="s">
        <v>6795</v>
      </c>
      <c r="BU5277" s="97" t="s">
        <v>9985</v>
      </c>
      <c r="BV5277" s="97" t="s">
        <v>667</v>
      </c>
      <c r="BW5277" s="97" t="s">
        <v>6795</v>
      </c>
    </row>
    <row r="5278" spans="51:75" x14ac:dyDescent="0.3">
      <c r="AY5278" s="124" t="e">
        <f>VLOOKUP(C5278,#REF!, 2,FALSE)</f>
        <v>#REF!</v>
      </c>
      <c r="BM5278" s="97" t="s">
        <v>9986</v>
      </c>
      <c r="BN5278" s="97" t="s">
        <v>16968</v>
      </c>
      <c r="BO5278" s="97" t="s">
        <v>9987</v>
      </c>
      <c r="BU5278" s="97" t="s">
        <v>9986</v>
      </c>
      <c r="BV5278" s="97" t="s">
        <v>16968</v>
      </c>
      <c r="BW5278" s="97" t="s">
        <v>9987</v>
      </c>
    </row>
    <row r="5279" spans="51:75" x14ac:dyDescent="0.3">
      <c r="AY5279" s="124" t="e">
        <f>VLOOKUP(C5279,#REF!, 2,FALSE)</f>
        <v>#REF!</v>
      </c>
      <c r="BM5279" s="97" t="s">
        <v>9989</v>
      </c>
      <c r="BN5279" s="97" t="s">
        <v>631</v>
      </c>
      <c r="BO5279" s="97" t="s">
        <v>2063</v>
      </c>
      <c r="BU5279" s="97" t="s">
        <v>9989</v>
      </c>
      <c r="BV5279" s="97" t="s">
        <v>631</v>
      </c>
      <c r="BW5279" s="97" t="s">
        <v>2063</v>
      </c>
    </row>
    <row r="5280" spans="51:75" x14ac:dyDescent="0.3">
      <c r="AY5280" s="124" t="e">
        <f>VLOOKUP(C5280,#REF!, 2,FALSE)</f>
        <v>#REF!</v>
      </c>
      <c r="BM5280" s="97" t="s">
        <v>330</v>
      </c>
      <c r="BN5280" s="97" t="s">
        <v>2983</v>
      </c>
      <c r="BO5280" s="97" t="s">
        <v>2983</v>
      </c>
      <c r="BU5280" s="97" t="s">
        <v>330</v>
      </c>
      <c r="BV5280" s="97" t="s">
        <v>2983</v>
      </c>
      <c r="BW5280" s="97" t="s">
        <v>2983</v>
      </c>
    </row>
    <row r="5281" spans="51:75" x14ac:dyDescent="0.3">
      <c r="AY5281" s="124" t="e">
        <f>VLOOKUP(C5281,#REF!, 2,FALSE)</f>
        <v>#REF!</v>
      </c>
      <c r="BM5281" s="97" t="s">
        <v>9990</v>
      </c>
      <c r="BN5281" s="97" t="s">
        <v>2983</v>
      </c>
      <c r="BO5281" s="97" t="s">
        <v>1062</v>
      </c>
      <c r="BU5281" s="97" t="s">
        <v>9990</v>
      </c>
      <c r="BV5281" s="97" t="s">
        <v>2983</v>
      </c>
      <c r="BW5281" s="97" t="s">
        <v>1062</v>
      </c>
    </row>
    <row r="5282" spans="51:75" x14ac:dyDescent="0.3">
      <c r="AY5282" s="124" t="e">
        <f>VLOOKUP(C5282,#REF!, 2,FALSE)</f>
        <v>#REF!</v>
      </c>
      <c r="BM5282" s="97" t="s">
        <v>9991</v>
      </c>
      <c r="BN5282" s="97" t="s">
        <v>16968</v>
      </c>
      <c r="BO5282" s="97" t="s">
        <v>2874</v>
      </c>
      <c r="BU5282" s="97" t="s">
        <v>9991</v>
      </c>
      <c r="BV5282" s="97" t="s">
        <v>16968</v>
      </c>
      <c r="BW5282" s="97" t="s">
        <v>2874</v>
      </c>
    </row>
    <row r="5283" spans="51:75" x14ac:dyDescent="0.3">
      <c r="AY5283" s="124" t="e">
        <f>VLOOKUP(C5283,#REF!, 2,FALSE)</f>
        <v>#REF!</v>
      </c>
      <c r="BM5283" s="97" t="s">
        <v>9992</v>
      </c>
      <c r="BN5283" s="97" t="s">
        <v>2983</v>
      </c>
      <c r="BO5283" s="97" t="s">
        <v>2983</v>
      </c>
      <c r="BU5283" s="97" t="s">
        <v>9992</v>
      </c>
      <c r="BV5283" s="97" t="s">
        <v>2983</v>
      </c>
      <c r="BW5283" s="97" t="s">
        <v>2983</v>
      </c>
    </row>
    <row r="5284" spans="51:75" x14ac:dyDescent="0.3">
      <c r="AY5284" s="124" t="e">
        <f>VLOOKUP(C5284,#REF!, 2,FALSE)</f>
        <v>#REF!</v>
      </c>
      <c r="BM5284" s="97" t="s">
        <v>9993</v>
      </c>
      <c r="BN5284" s="97" t="s">
        <v>16968</v>
      </c>
      <c r="BO5284" s="97" t="s">
        <v>9994</v>
      </c>
      <c r="BU5284" s="97" t="s">
        <v>9993</v>
      </c>
      <c r="BV5284" s="97" t="s">
        <v>16968</v>
      </c>
      <c r="BW5284" s="97" t="s">
        <v>9994</v>
      </c>
    </row>
    <row r="5285" spans="51:75" x14ac:dyDescent="0.3">
      <c r="AY5285" s="124" t="e">
        <f>VLOOKUP(C5285,#REF!, 2,FALSE)</f>
        <v>#REF!</v>
      </c>
      <c r="BM5285" s="97" t="s">
        <v>9995</v>
      </c>
      <c r="BN5285" s="97" t="s">
        <v>2983</v>
      </c>
      <c r="BO5285" s="97" t="s">
        <v>9996</v>
      </c>
      <c r="BU5285" s="97" t="s">
        <v>9995</v>
      </c>
      <c r="BV5285" s="97" t="s">
        <v>2983</v>
      </c>
      <c r="BW5285" s="97" t="s">
        <v>9996</v>
      </c>
    </row>
    <row r="5286" spans="51:75" x14ac:dyDescent="0.3">
      <c r="AY5286" s="124" t="e">
        <f>VLOOKUP(C5286,#REF!, 2,FALSE)</f>
        <v>#REF!</v>
      </c>
      <c r="BM5286" s="97" t="s">
        <v>9997</v>
      </c>
      <c r="BN5286" s="97" t="s">
        <v>2983</v>
      </c>
      <c r="BO5286" s="97" t="s">
        <v>1791</v>
      </c>
      <c r="BU5286" s="97" t="s">
        <v>9997</v>
      </c>
      <c r="BV5286" s="97" t="s">
        <v>2983</v>
      </c>
      <c r="BW5286" s="97" t="s">
        <v>1791</v>
      </c>
    </row>
    <row r="5287" spans="51:75" x14ac:dyDescent="0.3">
      <c r="AY5287" s="124" t="e">
        <f>VLOOKUP(C5287,#REF!, 2,FALSE)</f>
        <v>#REF!</v>
      </c>
      <c r="BM5287" s="97" t="s">
        <v>9998</v>
      </c>
      <c r="BN5287" s="97" t="s">
        <v>841</v>
      </c>
      <c r="BO5287" s="97" t="s">
        <v>1386</v>
      </c>
      <c r="BU5287" s="97" t="s">
        <v>9998</v>
      </c>
      <c r="BV5287" s="97" t="s">
        <v>841</v>
      </c>
      <c r="BW5287" s="97" t="s">
        <v>1386</v>
      </c>
    </row>
    <row r="5288" spans="51:75" x14ac:dyDescent="0.3">
      <c r="AY5288" s="124" t="e">
        <f>VLOOKUP(C5288,#REF!, 2,FALSE)</f>
        <v>#REF!</v>
      </c>
      <c r="BM5288" s="97" t="s">
        <v>9999</v>
      </c>
      <c r="BN5288" s="97" t="s">
        <v>928</v>
      </c>
      <c r="BO5288" s="97" t="s">
        <v>2296</v>
      </c>
      <c r="BU5288" s="97" t="s">
        <v>9999</v>
      </c>
      <c r="BV5288" s="97" t="s">
        <v>928</v>
      </c>
      <c r="BW5288" s="97" t="s">
        <v>2296</v>
      </c>
    </row>
    <row r="5289" spans="51:75" x14ac:dyDescent="0.3">
      <c r="AY5289" s="124" t="e">
        <f>VLOOKUP(C5289,#REF!, 2,FALSE)</f>
        <v>#REF!</v>
      </c>
      <c r="BM5289" s="97" t="s">
        <v>10000</v>
      </c>
      <c r="BN5289" s="97" t="s">
        <v>2983</v>
      </c>
      <c r="BO5289" s="97" t="s">
        <v>2983</v>
      </c>
      <c r="BU5289" s="97" t="s">
        <v>10000</v>
      </c>
      <c r="BV5289" s="97" t="s">
        <v>2983</v>
      </c>
      <c r="BW5289" s="97" t="s">
        <v>2983</v>
      </c>
    </row>
    <row r="5290" spans="51:75" x14ac:dyDescent="0.3">
      <c r="AY5290" s="124" t="e">
        <f>VLOOKUP(C5290,#REF!, 2,FALSE)</f>
        <v>#REF!</v>
      </c>
      <c r="BM5290" s="97" t="s">
        <v>10001</v>
      </c>
      <c r="BN5290" s="97" t="s">
        <v>2983</v>
      </c>
      <c r="BO5290" s="97" t="s">
        <v>914</v>
      </c>
      <c r="BU5290" s="97" t="s">
        <v>10001</v>
      </c>
      <c r="BV5290" s="97" t="s">
        <v>2983</v>
      </c>
      <c r="BW5290" s="97" t="s">
        <v>914</v>
      </c>
    </row>
    <row r="5291" spans="51:75" x14ac:dyDescent="0.3">
      <c r="AY5291" s="124" t="e">
        <f>VLOOKUP(C5291,#REF!, 2,FALSE)</f>
        <v>#REF!</v>
      </c>
      <c r="BM5291" s="97" t="s">
        <v>1802</v>
      </c>
      <c r="BN5291" s="97" t="s">
        <v>2983</v>
      </c>
      <c r="BO5291" s="97" t="s">
        <v>6759</v>
      </c>
      <c r="BU5291" s="97" t="s">
        <v>1802</v>
      </c>
      <c r="BV5291" s="97" t="s">
        <v>2983</v>
      </c>
      <c r="BW5291" s="97" t="s">
        <v>6759</v>
      </c>
    </row>
    <row r="5292" spans="51:75" x14ac:dyDescent="0.3">
      <c r="AY5292" s="124" t="e">
        <f>VLOOKUP(C5292,#REF!, 2,FALSE)</f>
        <v>#REF!</v>
      </c>
      <c r="BM5292" s="97" t="s">
        <v>10002</v>
      </c>
      <c r="BN5292" s="97" t="s">
        <v>2983</v>
      </c>
      <c r="BO5292" s="97" t="s">
        <v>10003</v>
      </c>
      <c r="BU5292" s="97" t="s">
        <v>10002</v>
      </c>
      <c r="BV5292" s="97" t="s">
        <v>2983</v>
      </c>
      <c r="BW5292" s="97" t="s">
        <v>10003</v>
      </c>
    </row>
    <row r="5293" spans="51:75" x14ac:dyDescent="0.3">
      <c r="AY5293" s="124" t="e">
        <f>VLOOKUP(C5293,#REF!, 2,FALSE)</f>
        <v>#REF!</v>
      </c>
      <c r="BM5293" s="97" t="s">
        <v>10005</v>
      </c>
      <c r="BN5293" s="97" t="s">
        <v>2983</v>
      </c>
      <c r="BO5293" s="97" t="s">
        <v>10006</v>
      </c>
      <c r="BU5293" s="97" t="s">
        <v>10005</v>
      </c>
      <c r="BV5293" s="97" t="s">
        <v>2983</v>
      </c>
      <c r="BW5293" s="97" t="s">
        <v>10006</v>
      </c>
    </row>
    <row r="5294" spans="51:75" x14ac:dyDescent="0.3">
      <c r="AY5294" s="124" t="e">
        <f>VLOOKUP(C5294,#REF!, 2,FALSE)</f>
        <v>#REF!</v>
      </c>
      <c r="BM5294" s="97" t="s">
        <v>1803</v>
      </c>
      <c r="BN5294" s="97" t="s">
        <v>2983</v>
      </c>
      <c r="BO5294" s="97" t="s">
        <v>2983</v>
      </c>
      <c r="BU5294" s="97" t="s">
        <v>1803</v>
      </c>
      <c r="BV5294" s="97" t="s">
        <v>2983</v>
      </c>
      <c r="BW5294" s="97" t="s">
        <v>2983</v>
      </c>
    </row>
    <row r="5295" spans="51:75" x14ac:dyDescent="0.3">
      <c r="AY5295" s="124" t="e">
        <f>VLOOKUP(C5295,#REF!, 2,FALSE)</f>
        <v>#REF!</v>
      </c>
      <c r="BM5295" s="97" t="s">
        <v>1807</v>
      </c>
      <c r="BN5295" s="97" t="s">
        <v>2983</v>
      </c>
      <c r="BO5295" s="97" t="s">
        <v>10007</v>
      </c>
      <c r="BU5295" s="97" t="s">
        <v>1807</v>
      </c>
      <c r="BV5295" s="97" t="s">
        <v>2983</v>
      </c>
      <c r="BW5295" s="97" t="s">
        <v>10007</v>
      </c>
    </row>
    <row r="5296" spans="51:75" x14ac:dyDescent="0.3">
      <c r="AY5296" s="124" t="e">
        <f>VLOOKUP(C5296,#REF!, 2,FALSE)</f>
        <v>#REF!</v>
      </c>
      <c r="BM5296" s="97" t="s">
        <v>10008</v>
      </c>
      <c r="BN5296" s="97" t="s">
        <v>2983</v>
      </c>
      <c r="BO5296" s="97" t="s">
        <v>9510</v>
      </c>
      <c r="BU5296" s="97" t="s">
        <v>10008</v>
      </c>
      <c r="BV5296" s="97" t="s">
        <v>2983</v>
      </c>
      <c r="BW5296" s="97" t="s">
        <v>9510</v>
      </c>
    </row>
    <row r="5297" spans="51:75" x14ac:dyDescent="0.3">
      <c r="AY5297" s="124" t="e">
        <f>VLOOKUP(C5297,#REF!, 2,FALSE)</f>
        <v>#REF!</v>
      </c>
      <c r="BM5297" s="97" t="s">
        <v>10011</v>
      </c>
      <c r="BN5297" s="97" t="s">
        <v>2983</v>
      </c>
      <c r="BO5297" s="97" t="s">
        <v>9510</v>
      </c>
      <c r="BU5297" s="97" t="s">
        <v>10011</v>
      </c>
      <c r="BV5297" s="97" t="s">
        <v>2983</v>
      </c>
      <c r="BW5297" s="97" t="s">
        <v>9510</v>
      </c>
    </row>
    <row r="5298" spans="51:75" x14ac:dyDescent="0.3">
      <c r="AY5298" s="124" t="e">
        <f>VLOOKUP(C5298,#REF!, 2,FALSE)</f>
        <v>#REF!</v>
      </c>
      <c r="BM5298" s="97" t="s">
        <v>10012</v>
      </c>
      <c r="BN5298" s="97" t="s">
        <v>2983</v>
      </c>
      <c r="BO5298" s="97" t="s">
        <v>10013</v>
      </c>
      <c r="BU5298" s="97" t="s">
        <v>10012</v>
      </c>
      <c r="BV5298" s="97" t="s">
        <v>2983</v>
      </c>
      <c r="BW5298" s="97" t="s">
        <v>10013</v>
      </c>
    </row>
    <row r="5299" spans="51:75" x14ac:dyDescent="0.3">
      <c r="AY5299" s="124" t="e">
        <f>VLOOKUP(C5299,#REF!, 2,FALSE)</f>
        <v>#REF!</v>
      </c>
      <c r="BM5299" s="97" t="s">
        <v>10014</v>
      </c>
      <c r="BN5299" s="97" t="s">
        <v>2983</v>
      </c>
      <c r="BO5299" s="97" t="s">
        <v>4863</v>
      </c>
      <c r="BU5299" s="97" t="s">
        <v>10014</v>
      </c>
      <c r="BV5299" s="97" t="s">
        <v>2983</v>
      </c>
      <c r="BW5299" s="97" t="s">
        <v>4863</v>
      </c>
    </row>
    <row r="5300" spans="51:75" x14ac:dyDescent="0.3">
      <c r="AY5300" s="124" t="e">
        <f>VLOOKUP(C5300,#REF!, 2,FALSE)</f>
        <v>#REF!</v>
      </c>
      <c r="BM5300" s="97" t="s">
        <v>10015</v>
      </c>
      <c r="BN5300" s="97" t="s">
        <v>2983</v>
      </c>
      <c r="BO5300" s="97" t="s">
        <v>10016</v>
      </c>
      <c r="BU5300" s="97" t="s">
        <v>10015</v>
      </c>
      <c r="BV5300" s="97" t="s">
        <v>2983</v>
      </c>
      <c r="BW5300" s="97" t="s">
        <v>10016</v>
      </c>
    </row>
    <row r="5301" spans="51:75" x14ac:dyDescent="0.3">
      <c r="AY5301" s="124" t="e">
        <f>VLOOKUP(C5301,#REF!, 2,FALSE)</f>
        <v>#REF!</v>
      </c>
      <c r="BM5301" s="97" t="s">
        <v>10017</v>
      </c>
      <c r="BN5301" s="97" t="s">
        <v>621</v>
      </c>
      <c r="BO5301" s="97" t="s">
        <v>10018</v>
      </c>
      <c r="BU5301" s="97" t="s">
        <v>10017</v>
      </c>
      <c r="BV5301" s="97" t="s">
        <v>621</v>
      </c>
      <c r="BW5301" s="97" t="s">
        <v>10018</v>
      </c>
    </row>
    <row r="5302" spans="51:75" x14ac:dyDescent="0.3">
      <c r="AY5302" s="124" t="e">
        <f>VLOOKUP(C5302,#REF!, 2,FALSE)</f>
        <v>#REF!</v>
      </c>
      <c r="BM5302" s="97" t="s">
        <v>10019</v>
      </c>
      <c r="BN5302" s="97" t="s">
        <v>637</v>
      </c>
      <c r="BO5302" s="97" t="s">
        <v>7456</v>
      </c>
      <c r="BU5302" s="97" t="s">
        <v>10019</v>
      </c>
      <c r="BV5302" s="97" t="s">
        <v>637</v>
      </c>
      <c r="BW5302" s="97" t="s">
        <v>7456</v>
      </c>
    </row>
    <row r="5303" spans="51:75" x14ac:dyDescent="0.3">
      <c r="AY5303" s="124" t="e">
        <f>VLOOKUP(C5303,#REF!, 2,FALSE)</f>
        <v>#REF!</v>
      </c>
      <c r="BM5303" s="97" t="s">
        <v>10020</v>
      </c>
      <c r="BN5303" s="97" t="s">
        <v>667</v>
      </c>
      <c r="BO5303" s="97" t="s">
        <v>10021</v>
      </c>
      <c r="BU5303" s="97" t="s">
        <v>10020</v>
      </c>
      <c r="BV5303" s="97" t="s">
        <v>667</v>
      </c>
      <c r="BW5303" s="97" t="s">
        <v>10021</v>
      </c>
    </row>
    <row r="5304" spans="51:75" x14ac:dyDescent="0.3">
      <c r="AY5304" s="124" t="e">
        <f>VLOOKUP(C5304,#REF!, 2,FALSE)</f>
        <v>#REF!</v>
      </c>
      <c r="BM5304" s="97" t="s">
        <v>10022</v>
      </c>
      <c r="BN5304" s="97" t="s">
        <v>623</v>
      </c>
      <c r="BO5304" s="97" t="s">
        <v>7656</v>
      </c>
      <c r="BU5304" s="97" t="s">
        <v>10022</v>
      </c>
      <c r="BV5304" s="97" t="s">
        <v>623</v>
      </c>
      <c r="BW5304" s="97" t="s">
        <v>7656</v>
      </c>
    </row>
    <row r="5305" spans="51:75" x14ac:dyDescent="0.3">
      <c r="AY5305" s="124" t="e">
        <f>VLOOKUP(C5305,#REF!, 2,FALSE)</f>
        <v>#REF!</v>
      </c>
      <c r="BM5305" s="97" t="s">
        <v>1808</v>
      </c>
      <c r="BN5305" s="97" t="s">
        <v>655</v>
      </c>
      <c r="BO5305" s="97" t="s">
        <v>10023</v>
      </c>
      <c r="BU5305" s="97" t="s">
        <v>1808</v>
      </c>
      <c r="BV5305" s="97" t="s">
        <v>655</v>
      </c>
      <c r="BW5305" s="97" t="s">
        <v>10023</v>
      </c>
    </row>
    <row r="5306" spans="51:75" x14ac:dyDescent="0.3">
      <c r="AY5306" s="124" t="e">
        <f>VLOOKUP(C5306,#REF!, 2,FALSE)</f>
        <v>#REF!</v>
      </c>
      <c r="BM5306" s="97" t="s">
        <v>10024</v>
      </c>
      <c r="BN5306" s="97" t="s">
        <v>2983</v>
      </c>
      <c r="BO5306" s="97" t="s">
        <v>2983</v>
      </c>
      <c r="BU5306" s="97" t="s">
        <v>10024</v>
      </c>
      <c r="BV5306" s="97" t="s">
        <v>2983</v>
      </c>
      <c r="BW5306" s="97" t="s">
        <v>2983</v>
      </c>
    </row>
    <row r="5307" spans="51:75" x14ac:dyDescent="0.3">
      <c r="AY5307" s="124" t="e">
        <f>VLOOKUP(C5307,#REF!, 2,FALSE)</f>
        <v>#REF!</v>
      </c>
      <c r="BM5307" s="97" t="s">
        <v>10025</v>
      </c>
      <c r="BN5307" s="97" t="s">
        <v>2983</v>
      </c>
      <c r="BO5307" s="97" t="s">
        <v>2983</v>
      </c>
      <c r="BU5307" s="97" t="s">
        <v>10025</v>
      </c>
      <c r="BV5307" s="97" t="s">
        <v>2983</v>
      </c>
      <c r="BW5307" s="97" t="s">
        <v>2983</v>
      </c>
    </row>
    <row r="5308" spans="51:75" x14ac:dyDescent="0.3">
      <c r="AY5308" s="124" t="e">
        <f>VLOOKUP(C5308,#REF!, 2,FALSE)</f>
        <v>#REF!</v>
      </c>
      <c r="BM5308" s="97" t="s">
        <v>10026</v>
      </c>
      <c r="BN5308" s="97" t="s">
        <v>2983</v>
      </c>
      <c r="BO5308" s="97" t="s">
        <v>1054</v>
      </c>
      <c r="BU5308" s="97" t="s">
        <v>10026</v>
      </c>
      <c r="BV5308" s="97" t="s">
        <v>2983</v>
      </c>
      <c r="BW5308" s="97" t="s">
        <v>1054</v>
      </c>
    </row>
    <row r="5309" spans="51:75" x14ac:dyDescent="0.3">
      <c r="AY5309" s="124" t="e">
        <f>VLOOKUP(C5309,#REF!, 2,FALSE)</f>
        <v>#REF!</v>
      </c>
      <c r="BM5309" s="97" t="s">
        <v>10028</v>
      </c>
      <c r="BN5309" s="97" t="s">
        <v>2983</v>
      </c>
      <c r="BO5309" s="97" t="s">
        <v>8901</v>
      </c>
      <c r="BU5309" s="97" t="s">
        <v>10028</v>
      </c>
      <c r="BV5309" s="97" t="s">
        <v>2983</v>
      </c>
      <c r="BW5309" s="97" t="s">
        <v>8901</v>
      </c>
    </row>
    <row r="5310" spans="51:75" x14ac:dyDescent="0.3">
      <c r="AY5310" s="124" t="e">
        <f>VLOOKUP(C5310,#REF!, 2,FALSE)</f>
        <v>#REF!</v>
      </c>
      <c r="BM5310" s="97" t="s">
        <v>10029</v>
      </c>
      <c r="BN5310" s="97" t="s">
        <v>2983</v>
      </c>
      <c r="BO5310" s="97" t="s">
        <v>1054</v>
      </c>
      <c r="BU5310" s="97" t="s">
        <v>10029</v>
      </c>
      <c r="BV5310" s="97" t="s">
        <v>2983</v>
      </c>
      <c r="BW5310" s="97" t="s">
        <v>1054</v>
      </c>
    </row>
    <row r="5311" spans="51:75" x14ac:dyDescent="0.3">
      <c r="AY5311" s="124" t="e">
        <f>VLOOKUP(C5311,#REF!, 2,FALSE)</f>
        <v>#REF!</v>
      </c>
      <c r="BM5311" s="97" t="s">
        <v>10030</v>
      </c>
      <c r="BN5311" s="97" t="s">
        <v>2983</v>
      </c>
      <c r="BO5311" s="97" t="s">
        <v>2983</v>
      </c>
      <c r="BU5311" s="97" t="s">
        <v>10030</v>
      </c>
      <c r="BV5311" s="97" t="s">
        <v>2983</v>
      </c>
      <c r="BW5311" s="97" t="s">
        <v>2983</v>
      </c>
    </row>
    <row r="5312" spans="51:75" x14ac:dyDescent="0.3">
      <c r="AY5312" s="124" t="e">
        <f>VLOOKUP(C5312,#REF!, 2,FALSE)</f>
        <v>#REF!</v>
      </c>
      <c r="BM5312" s="97" t="s">
        <v>1809</v>
      </c>
      <c r="BN5312" s="97" t="s">
        <v>2983</v>
      </c>
      <c r="BO5312" s="97" t="s">
        <v>10031</v>
      </c>
      <c r="BU5312" s="97" t="s">
        <v>1809</v>
      </c>
      <c r="BV5312" s="97" t="s">
        <v>2983</v>
      </c>
      <c r="BW5312" s="97" t="s">
        <v>10031</v>
      </c>
    </row>
    <row r="5313" spans="51:75" x14ac:dyDescent="0.3">
      <c r="AY5313" s="124" t="e">
        <f>VLOOKUP(C5313,#REF!, 2,FALSE)</f>
        <v>#REF!</v>
      </c>
      <c r="BM5313" s="97" t="s">
        <v>337</v>
      </c>
      <c r="BN5313" s="97" t="s">
        <v>2983</v>
      </c>
      <c r="BO5313" s="97" t="s">
        <v>10032</v>
      </c>
      <c r="BU5313" s="97" t="s">
        <v>337</v>
      </c>
      <c r="BV5313" s="97" t="s">
        <v>2983</v>
      </c>
      <c r="BW5313" s="97" t="s">
        <v>10032</v>
      </c>
    </row>
    <row r="5314" spans="51:75" x14ac:dyDescent="0.3">
      <c r="AY5314" s="124" t="e">
        <f>VLOOKUP(C5314,#REF!, 2,FALSE)</f>
        <v>#REF!</v>
      </c>
      <c r="BM5314" s="97" t="s">
        <v>10033</v>
      </c>
      <c r="BN5314" s="97" t="s">
        <v>862</v>
      </c>
      <c r="BO5314" s="97" t="s">
        <v>8234</v>
      </c>
      <c r="BU5314" s="97" t="s">
        <v>10033</v>
      </c>
      <c r="BV5314" s="97" t="s">
        <v>862</v>
      </c>
      <c r="BW5314" s="97" t="s">
        <v>8234</v>
      </c>
    </row>
    <row r="5315" spans="51:75" x14ac:dyDescent="0.3">
      <c r="AY5315" s="124" t="e">
        <f>VLOOKUP(C5315,#REF!, 2,FALSE)</f>
        <v>#REF!</v>
      </c>
      <c r="BM5315" s="97" t="s">
        <v>10034</v>
      </c>
      <c r="BN5315" s="97" t="s">
        <v>2983</v>
      </c>
      <c r="BO5315" s="97" t="s">
        <v>9341</v>
      </c>
      <c r="BU5315" s="97" t="s">
        <v>10034</v>
      </c>
      <c r="BV5315" s="97" t="s">
        <v>2983</v>
      </c>
      <c r="BW5315" s="97" t="s">
        <v>9341</v>
      </c>
    </row>
    <row r="5316" spans="51:75" x14ac:dyDescent="0.3">
      <c r="AY5316" s="124" t="e">
        <f>VLOOKUP(C5316,#REF!, 2,FALSE)</f>
        <v>#REF!</v>
      </c>
      <c r="BM5316" s="97" t="s">
        <v>10035</v>
      </c>
      <c r="BN5316" s="97" t="s">
        <v>2983</v>
      </c>
      <c r="BO5316" s="97" t="s">
        <v>10036</v>
      </c>
      <c r="BU5316" s="97" t="s">
        <v>10035</v>
      </c>
      <c r="BV5316" s="97" t="s">
        <v>2983</v>
      </c>
      <c r="BW5316" s="97" t="s">
        <v>10036</v>
      </c>
    </row>
    <row r="5317" spans="51:75" x14ac:dyDescent="0.3">
      <c r="AY5317" s="124" t="e">
        <f>VLOOKUP(C5317,#REF!, 2,FALSE)</f>
        <v>#REF!</v>
      </c>
      <c r="BM5317" s="97" t="s">
        <v>1810</v>
      </c>
      <c r="BN5317" s="97" t="s">
        <v>2983</v>
      </c>
      <c r="BO5317" s="97" t="s">
        <v>10037</v>
      </c>
      <c r="BU5317" s="97" t="s">
        <v>1810</v>
      </c>
      <c r="BV5317" s="97" t="s">
        <v>2983</v>
      </c>
      <c r="BW5317" s="97" t="s">
        <v>10037</v>
      </c>
    </row>
    <row r="5318" spans="51:75" x14ac:dyDescent="0.3">
      <c r="AY5318" s="124" t="e">
        <f>VLOOKUP(C5318,#REF!, 2,FALSE)</f>
        <v>#REF!</v>
      </c>
      <c r="BM5318" s="97" t="s">
        <v>10038</v>
      </c>
      <c r="BN5318" s="97" t="s">
        <v>2983</v>
      </c>
      <c r="BO5318" s="97" t="s">
        <v>8993</v>
      </c>
      <c r="BU5318" s="97" t="s">
        <v>10038</v>
      </c>
      <c r="BV5318" s="97" t="s">
        <v>2983</v>
      </c>
      <c r="BW5318" s="97" t="s">
        <v>8993</v>
      </c>
    </row>
    <row r="5319" spans="51:75" x14ac:dyDescent="0.3">
      <c r="AY5319" s="124" t="e">
        <f>VLOOKUP(C5319,#REF!, 2,FALSE)</f>
        <v>#REF!</v>
      </c>
      <c r="BM5319" s="97" t="s">
        <v>10039</v>
      </c>
      <c r="BN5319" s="97" t="s">
        <v>2983</v>
      </c>
      <c r="BO5319" s="97" t="s">
        <v>7331</v>
      </c>
      <c r="BU5319" s="97" t="s">
        <v>10039</v>
      </c>
      <c r="BV5319" s="97" t="s">
        <v>2983</v>
      </c>
      <c r="BW5319" s="97" t="s">
        <v>7331</v>
      </c>
    </row>
    <row r="5320" spans="51:75" x14ac:dyDescent="0.3">
      <c r="AY5320" s="124" t="e">
        <f>VLOOKUP(C5320,#REF!, 2,FALSE)</f>
        <v>#REF!</v>
      </c>
      <c r="BM5320" s="97" t="s">
        <v>10040</v>
      </c>
      <c r="BN5320" s="97" t="s">
        <v>2983</v>
      </c>
      <c r="BO5320" s="97" t="s">
        <v>1047</v>
      </c>
      <c r="BU5320" s="97" t="s">
        <v>10040</v>
      </c>
      <c r="BV5320" s="97" t="s">
        <v>2983</v>
      </c>
      <c r="BW5320" s="97" t="s">
        <v>1047</v>
      </c>
    </row>
    <row r="5321" spans="51:75" x14ac:dyDescent="0.3">
      <c r="AY5321" s="124" t="e">
        <f>VLOOKUP(C5321,#REF!, 2,FALSE)</f>
        <v>#REF!</v>
      </c>
      <c r="BM5321" s="97" t="s">
        <v>10041</v>
      </c>
      <c r="BN5321" s="97" t="s">
        <v>3003</v>
      </c>
      <c r="BO5321" s="97" t="s">
        <v>3241</v>
      </c>
      <c r="BU5321" s="97" t="s">
        <v>10041</v>
      </c>
      <c r="BV5321" s="97" t="s">
        <v>3003</v>
      </c>
      <c r="BW5321" s="97" t="s">
        <v>3241</v>
      </c>
    </row>
    <row r="5322" spans="51:75" x14ac:dyDescent="0.3">
      <c r="AY5322" s="124" t="e">
        <f>VLOOKUP(C5322,#REF!, 2,FALSE)</f>
        <v>#REF!</v>
      </c>
      <c r="BM5322" s="97" t="s">
        <v>329</v>
      </c>
      <c r="BN5322" s="97" t="s">
        <v>2983</v>
      </c>
      <c r="BO5322" s="97" t="s">
        <v>2983</v>
      </c>
      <c r="BU5322" s="97" t="s">
        <v>329</v>
      </c>
      <c r="BV5322" s="97" t="s">
        <v>2983</v>
      </c>
      <c r="BW5322" s="97" t="s">
        <v>2983</v>
      </c>
    </row>
    <row r="5323" spans="51:75" x14ac:dyDescent="0.3">
      <c r="AY5323" s="124" t="e">
        <f>VLOOKUP(C5323,#REF!, 2,FALSE)</f>
        <v>#REF!</v>
      </c>
      <c r="BM5323" s="97" t="s">
        <v>10042</v>
      </c>
      <c r="BN5323" s="97" t="s">
        <v>3000</v>
      </c>
      <c r="BO5323" s="97" t="s">
        <v>2983</v>
      </c>
      <c r="BU5323" s="97" t="s">
        <v>10042</v>
      </c>
      <c r="BV5323" s="97" t="s">
        <v>3000</v>
      </c>
      <c r="BW5323" s="97" t="s">
        <v>2983</v>
      </c>
    </row>
    <row r="5324" spans="51:75" x14ac:dyDescent="0.3">
      <c r="AY5324" s="124" t="e">
        <f>VLOOKUP(C5324,#REF!, 2,FALSE)</f>
        <v>#REF!</v>
      </c>
      <c r="BM5324" s="97" t="s">
        <v>10043</v>
      </c>
      <c r="BN5324" s="97" t="s">
        <v>1139</v>
      </c>
      <c r="BO5324" s="97" t="s">
        <v>4995</v>
      </c>
      <c r="BU5324" s="97" t="s">
        <v>10043</v>
      </c>
      <c r="BV5324" s="97" t="s">
        <v>1139</v>
      </c>
      <c r="BW5324" s="97" t="s">
        <v>4995</v>
      </c>
    </row>
    <row r="5325" spans="51:75" x14ac:dyDescent="0.3">
      <c r="AY5325" s="124" t="e">
        <f>VLOOKUP(C5325,#REF!, 2,FALSE)</f>
        <v>#REF!</v>
      </c>
      <c r="BM5325" s="97" t="s">
        <v>10044</v>
      </c>
      <c r="BN5325" s="97" t="s">
        <v>2983</v>
      </c>
      <c r="BO5325" s="97" t="s">
        <v>9717</v>
      </c>
      <c r="BU5325" s="97" t="s">
        <v>10044</v>
      </c>
      <c r="BV5325" s="97" t="s">
        <v>2983</v>
      </c>
      <c r="BW5325" s="97" t="s">
        <v>9717</v>
      </c>
    </row>
    <row r="5326" spans="51:75" x14ac:dyDescent="0.3">
      <c r="AY5326" s="124" t="e">
        <f>VLOOKUP(C5326,#REF!, 2,FALSE)</f>
        <v>#REF!</v>
      </c>
      <c r="BM5326" s="97" t="s">
        <v>10045</v>
      </c>
      <c r="BN5326" s="97" t="s">
        <v>2983</v>
      </c>
      <c r="BO5326" s="97" t="s">
        <v>10046</v>
      </c>
      <c r="BU5326" s="97" t="s">
        <v>10045</v>
      </c>
      <c r="BV5326" s="97" t="s">
        <v>2983</v>
      </c>
      <c r="BW5326" s="97" t="s">
        <v>10046</v>
      </c>
    </row>
    <row r="5327" spans="51:75" x14ac:dyDescent="0.3">
      <c r="AY5327" s="124" t="e">
        <f>VLOOKUP(C5327,#REF!, 2,FALSE)</f>
        <v>#REF!</v>
      </c>
      <c r="BM5327" s="97" t="s">
        <v>10047</v>
      </c>
      <c r="BN5327" s="97" t="s">
        <v>2983</v>
      </c>
      <c r="BO5327" s="97" t="s">
        <v>7356</v>
      </c>
      <c r="BU5327" s="97" t="s">
        <v>10047</v>
      </c>
      <c r="BV5327" s="97" t="s">
        <v>2983</v>
      </c>
      <c r="BW5327" s="97" t="s">
        <v>7356</v>
      </c>
    </row>
    <row r="5328" spans="51:75" x14ac:dyDescent="0.3">
      <c r="AY5328" s="124" t="e">
        <f>VLOOKUP(C5328,#REF!, 2,FALSE)</f>
        <v>#REF!</v>
      </c>
      <c r="BM5328" s="97" t="s">
        <v>10048</v>
      </c>
      <c r="BN5328" s="97" t="s">
        <v>2983</v>
      </c>
      <c r="BO5328" s="97" t="s">
        <v>4608</v>
      </c>
      <c r="BU5328" s="97" t="s">
        <v>10048</v>
      </c>
      <c r="BV5328" s="97" t="s">
        <v>2983</v>
      </c>
      <c r="BW5328" s="97" t="s">
        <v>4608</v>
      </c>
    </row>
    <row r="5329" spans="51:75" x14ac:dyDescent="0.3">
      <c r="AY5329" s="124" t="e">
        <f>VLOOKUP(C5329,#REF!, 2,FALSE)</f>
        <v>#REF!</v>
      </c>
      <c r="BM5329" s="97" t="s">
        <v>10049</v>
      </c>
      <c r="BN5329" s="97" t="s">
        <v>780</v>
      </c>
      <c r="BO5329" s="97" t="s">
        <v>996</v>
      </c>
      <c r="BU5329" s="97" t="s">
        <v>10049</v>
      </c>
      <c r="BV5329" s="97" t="s">
        <v>780</v>
      </c>
      <c r="BW5329" s="97" t="s">
        <v>996</v>
      </c>
    </row>
    <row r="5330" spans="51:75" x14ac:dyDescent="0.3">
      <c r="AY5330" s="124" t="e">
        <f>VLOOKUP(C5330,#REF!, 2,FALSE)</f>
        <v>#REF!</v>
      </c>
      <c r="BM5330" s="97" t="s">
        <v>10050</v>
      </c>
      <c r="BN5330" s="97" t="s">
        <v>655</v>
      </c>
      <c r="BO5330" s="97" t="s">
        <v>8870</v>
      </c>
      <c r="BU5330" s="97" t="s">
        <v>10050</v>
      </c>
      <c r="BV5330" s="97" t="s">
        <v>655</v>
      </c>
      <c r="BW5330" s="97" t="s">
        <v>8870</v>
      </c>
    </row>
    <row r="5331" spans="51:75" x14ac:dyDescent="0.3">
      <c r="AY5331" s="124" t="e">
        <f>VLOOKUP(C5331,#REF!, 2,FALSE)</f>
        <v>#REF!</v>
      </c>
      <c r="BM5331" s="97" t="s">
        <v>1813</v>
      </c>
      <c r="BN5331" s="97" t="s">
        <v>852</v>
      </c>
      <c r="BO5331" s="97" t="s">
        <v>3986</v>
      </c>
      <c r="BU5331" s="97" t="s">
        <v>1813</v>
      </c>
      <c r="BV5331" s="97" t="s">
        <v>852</v>
      </c>
      <c r="BW5331" s="97" t="s">
        <v>3986</v>
      </c>
    </row>
    <row r="5332" spans="51:75" x14ac:dyDescent="0.3">
      <c r="AY5332" s="124" t="e">
        <f>VLOOKUP(C5332,#REF!, 2,FALSE)</f>
        <v>#REF!</v>
      </c>
      <c r="BM5332" s="97" t="s">
        <v>10051</v>
      </c>
      <c r="BN5332" s="97" t="s">
        <v>661</v>
      </c>
      <c r="BO5332" s="97" t="s">
        <v>10052</v>
      </c>
      <c r="BU5332" s="97" t="s">
        <v>10051</v>
      </c>
      <c r="BV5332" s="97" t="s">
        <v>661</v>
      </c>
      <c r="BW5332" s="97" t="s">
        <v>10052</v>
      </c>
    </row>
    <row r="5333" spans="51:75" x14ac:dyDescent="0.3">
      <c r="AY5333" s="124" t="e">
        <f>VLOOKUP(C5333,#REF!, 2,FALSE)</f>
        <v>#REF!</v>
      </c>
      <c r="BM5333" s="97" t="s">
        <v>10054</v>
      </c>
      <c r="BN5333" s="97" t="s">
        <v>655</v>
      </c>
      <c r="BO5333" s="97" t="s">
        <v>10055</v>
      </c>
      <c r="BU5333" s="97" t="s">
        <v>10054</v>
      </c>
      <c r="BV5333" s="97" t="s">
        <v>655</v>
      </c>
      <c r="BW5333" s="97" t="s">
        <v>10055</v>
      </c>
    </row>
    <row r="5334" spans="51:75" x14ac:dyDescent="0.3">
      <c r="AY5334" s="124" t="e">
        <f>VLOOKUP(C5334,#REF!, 2,FALSE)</f>
        <v>#REF!</v>
      </c>
      <c r="BM5334" s="97" t="s">
        <v>10057</v>
      </c>
      <c r="BN5334" s="97" t="s">
        <v>637</v>
      </c>
      <c r="BO5334" s="97" t="s">
        <v>8057</v>
      </c>
      <c r="BU5334" s="97" t="s">
        <v>10057</v>
      </c>
      <c r="BV5334" s="97" t="s">
        <v>637</v>
      </c>
      <c r="BW5334" s="97" t="s">
        <v>8057</v>
      </c>
    </row>
    <row r="5335" spans="51:75" x14ac:dyDescent="0.3">
      <c r="AY5335" s="124" t="e">
        <f>VLOOKUP(C5335,#REF!, 2,FALSE)</f>
        <v>#REF!</v>
      </c>
      <c r="BM5335" s="97" t="s">
        <v>10058</v>
      </c>
      <c r="BN5335" s="97" t="s">
        <v>614</v>
      </c>
      <c r="BO5335" s="97" t="s">
        <v>2008</v>
      </c>
      <c r="BU5335" s="97" t="s">
        <v>10058</v>
      </c>
      <c r="BV5335" s="97" t="s">
        <v>614</v>
      </c>
      <c r="BW5335" s="97" t="s">
        <v>2008</v>
      </c>
    </row>
    <row r="5336" spans="51:75" x14ac:dyDescent="0.3">
      <c r="AY5336" s="124" t="e">
        <f>VLOOKUP(C5336,#REF!, 2,FALSE)</f>
        <v>#REF!</v>
      </c>
      <c r="BM5336" s="97" t="s">
        <v>10059</v>
      </c>
      <c r="BN5336" s="97" t="s">
        <v>631</v>
      </c>
      <c r="BO5336" s="97" t="s">
        <v>10060</v>
      </c>
      <c r="BU5336" s="97" t="s">
        <v>10059</v>
      </c>
      <c r="BV5336" s="97" t="s">
        <v>631</v>
      </c>
      <c r="BW5336" s="97" t="s">
        <v>10060</v>
      </c>
    </row>
    <row r="5337" spans="51:75" x14ac:dyDescent="0.3">
      <c r="AY5337" s="124" t="e">
        <f>VLOOKUP(C5337,#REF!, 2,FALSE)</f>
        <v>#REF!</v>
      </c>
      <c r="BM5337" s="97" t="s">
        <v>10061</v>
      </c>
      <c r="BN5337" s="97" t="s">
        <v>3085</v>
      </c>
      <c r="BO5337" s="97" t="s">
        <v>10062</v>
      </c>
      <c r="BU5337" s="97" t="s">
        <v>10061</v>
      </c>
      <c r="BV5337" s="97" t="s">
        <v>3085</v>
      </c>
      <c r="BW5337" s="97" t="s">
        <v>10062</v>
      </c>
    </row>
    <row r="5338" spans="51:75" x14ac:dyDescent="0.3">
      <c r="AY5338" s="124" t="e">
        <f>VLOOKUP(C5338,#REF!, 2,FALSE)</f>
        <v>#REF!</v>
      </c>
      <c r="BM5338" s="97" t="s">
        <v>10063</v>
      </c>
      <c r="BN5338" s="97" t="s">
        <v>810</v>
      </c>
      <c r="BO5338" s="97" t="s">
        <v>10064</v>
      </c>
      <c r="BU5338" s="97" t="s">
        <v>10063</v>
      </c>
      <c r="BV5338" s="97" t="s">
        <v>810</v>
      </c>
      <c r="BW5338" s="97" t="s">
        <v>10064</v>
      </c>
    </row>
    <row r="5339" spans="51:75" x14ac:dyDescent="0.3">
      <c r="AY5339" s="124" t="e">
        <f>VLOOKUP(C5339,#REF!, 2,FALSE)</f>
        <v>#REF!</v>
      </c>
      <c r="BM5339" s="97" t="s">
        <v>10065</v>
      </c>
      <c r="BN5339" s="97" t="s">
        <v>2983</v>
      </c>
      <c r="BO5339" s="97" t="s">
        <v>2983</v>
      </c>
      <c r="BU5339" s="97" t="s">
        <v>10065</v>
      </c>
      <c r="BV5339" s="97" t="s">
        <v>2983</v>
      </c>
      <c r="BW5339" s="97" t="s">
        <v>2983</v>
      </c>
    </row>
    <row r="5340" spans="51:75" x14ac:dyDescent="0.3">
      <c r="AY5340" s="124" t="e">
        <f>VLOOKUP(C5340,#REF!, 2,FALSE)</f>
        <v>#REF!</v>
      </c>
      <c r="BM5340" s="97" t="s">
        <v>10067</v>
      </c>
      <c r="BN5340" s="97" t="s">
        <v>2983</v>
      </c>
      <c r="BO5340" s="97" t="s">
        <v>2983</v>
      </c>
      <c r="BU5340" s="97" t="s">
        <v>10067</v>
      </c>
      <c r="BV5340" s="97" t="s">
        <v>2983</v>
      </c>
      <c r="BW5340" s="97" t="s">
        <v>2983</v>
      </c>
    </row>
    <row r="5341" spans="51:75" x14ac:dyDescent="0.3">
      <c r="AY5341" s="124" t="e">
        <f>VLOOKUP(C5341,#REF!, 2,FALSE)</f>
        <v>#REF!</v>
      </c>
      <c r="BM5341" s="97" t="s">
        <v>10068</v>
      </c>
      <c r="BN5341" s="97" t="s">
        <v>2983</v>
      </c>
      <c r="BO5341" s="97" t="s">
        <v>2983</v>
      </c>
      <c r="BU5341" s="97" t="s">
        <v>10068</v>
      </c>
      <c r="BV5341" s="97" t="s">
        <v>2983</v>
      </c>
      <c r="BW5341" s="97" t="s">
        <v>2983</v>
      </c>
    </row>
    <row r="5342" spans="51:75" x14ac:dyDescent="0.3">
      <c r="AY5342" s="124" t="e">
        <f>VLOOKUP(C5342,#REF!, 2,FALSE)</f>
        <v>#REF!</v>
      </c>
      <c r="BM5342" s="97" t="s">
        <v>10070</v>
      </c>
      <c r="BN5342" s="97" t="s">
        <v>2983</v>
      </c>
      <c r="BO5342" s="97" t="s">
        <v>2983</v>
      </c>
      <c r="BU5342" s="97" t="s">
        <v>10070</v>
      </c>
      <c r="BV5342" s="97" t="s">
        <v>2983</v>
      </c>
      <c r="BW5342" s="97" t="s">
        <v>2983</v>
      </c>
    </row>
    <row r="5343" spans="51:75" x14ac:dyDescent="0.3">
      <c r="AY5343" s="124" t="e">
        <f>VLOOKUP(C5343,#REF!, 2,FALSE)</f>
        <v>#REF!</v>
      </c>
      <c r="BM5343" s="97" t="s">
        <v>10071</v>
      </c>
      <c r="BN5343" s="97" t="s">
        <v>2983</v>
      </c>
      <c r="BO5343" s="97" t="s">
        <v>2983</v>
      </c>
      <c r="BU5343" s="97" t="s">
        <v>10071</v>
      </c>
      <c r="BV5343" s="97" t="s">
        <v>2983</v>
      </c>
      <c r="BW5343" s="97" t="s">
        <v>2983</v>
      </c>
    </row>
    <row r="5344" spans="51:75" x14ac:dyDescent="0.3">
      <c r="AY5344" s="124" t="e">
        <f>VLOOKUP(C5344,#REF!, 2,FALSE)</f>
        <v>#REF!</v>
      </c>
      <c r="BM5344" s="97" t="s">
        <v>10072</v>
      </c>
      <c r="BN5344" s="97" t="s">
        <v>2983</v>
      </c>
      <c r="BO5344" s="97" t="s">
        <v>2983</v>
      </c>
      <c r="BU5344" s="97" t="s">
        <v>10072</v>
      </c>
      <c r="BV5344" s="97" t="s">
        <v>2983</v>
      </c>
      <c r="BW5344" s="97" t="s">
        <v>2983</v>
      </c>
    </row>
    <row r="5345" spans="51:75" x14ac:dyDescent="0.3">
      <c r="AY5345" s="124" t="e">
        <f>VLOOKUP(C5345,#REF!, 2,FALSE)</f>
        <v>#REF!</v>
      </c>
      <c r="BM5345" s="97" t="s">
        <v>10073</v>
      </c>
      <c r="BN5345" s="97" t="s">
        <v>2983</v>
      </c>
      <c r="BO5345" s="97" t="s">
        <v>2983</v>
      </c>
      <c r="BU5345" s="97" t="s">
        <v>10073</v>
      </c>
      <c r="BV5345" s="97" t="s">
        <v>2983</v>
      </c>
      <c r="BW5345" s="97" t="s">
        <v>2983</v>
      </c>
    </row>
    <row r="5346" spans="51:75" x14ac:dyDescent="0.3">
      <c r="AY5346" s="124" t="e">
        <f>VLOOKUP(C5346,#REF!, 2,FALSE)</f>
        <v>#REF!</v>
      </c>
      <c r="BM5346" s="97" t="s">
        <v>10074</v>
      </c>
      <c r="BN5346" s="97" t="s">
        <v>2983</v>
      </c>
      <c r="BO5346" s="97" t="s">
        <v>2983</v>
      </c>
      <c r="BU5346" s="97" t="s">
        <v>10074</v>
      </c>
      <c r="BV5346" s="97" t="s">
        <v>2983</v>
      </c>
      <c r="BW5346" s="97" t="s">
        <v>2983</v>
      </c>
    </row>
    <row r="5347" spans="51:75" x14ac:dyDescent="0.3">
      <c r="AY5347" s="124" t="e">
        <f>VLOOKUP(C5347,#REF!, 2,FALSE)</f>
        <v>#REF!</v>
      </c>
      <c r="BM5347" s="97" t="s">
        <v>10075</v>
      </c>
      <c r="BN5347" s="97" t="s">
        <v>3191</v>
      </c>
      <c r="BO5347" s="97" t="s">
        <v>3059</v>
      </c>
      <c r="BU5347" s="97" t="s">
        <v>10075</v>
      </c>
      <c r="BV5347" s="97" t="s">
        <v>3191</v>
      </c>
      <c r="BW5347" s="97" t="s">
        <v>3059</v>
      </c>
    </row>
    <row r="5348" spans="51:75" x14ac:dyDescent="0.3">
      <c r="AY5348" s="124" t="e">
        <f>VLOOKUP(C5348,#REF!, 2,FALSE)</f>
        <v>#REF!</v>
      </c>
      <c r="BM5348" s="97" t="s">
        <v>1814</v>
      </c>
      <c r="BN5348" s="97" t="s">
        <v>862</v>
      </c>
      <c r="BO5348" s="97" t="s">
        <v>6645</v>
      </c>
      <c r="BU5348" s="97" t="s">
        <v>1814</v>
      </c>
      <c r="BV5348" s="97" t="s">
        <v>862</v>
      </c>
      <c r="BW5348" s="97" t="s">
        <v>6645</v>
      </c>
    </row>
    <row r="5349" spans="51:75" x14ac:dyDescent="0.3">
      <c r="AY5349" s="124" t="e">
        <f>VLOOKUP(C5349,#REF!, 2,FALSE)</f>
        <v>#REF!</v>
      </c>
      <c r="BM5349" s="97" t="s">
        <v>1815</v>
      </c>
      <c r="BN5349" s="97" t="s">
        <v>862</v>
      </c>
      <c r="BO5349" s="97" t="s">
        <v>10077</v>
      </c>
      <c r="BU5349" s="97" t="s">
        <v>1815</v>
      </c>
      <c r="BV5349" s="97" t="s">
        <v>862</v>
      </c>
      <c r="BW5349" s="97" t="s">
        <v>10077</v>
      </c>
    </row>
    <row r="5350" spans="51:75" x14ac:dyDescent="0.3">
      <c r="AY5350" s="124" t="e">
        <f>VLOOKUP(C5350,#REF!, 2,FALSE)</f>
        <v>#REF!</v>
      </c>
      <c r="BM5350" s="97" t="s">
        <v>10078</v>
      </c>
      <c r="BN5350" s="97" t="s">
        <v>3191</v>
      </c>
      <c r="BO5350" s="97" t="s">
        <v>5698</v>
      </c>
      <c r="BU5350" s="97" t="s">
        <v>10078</v>
      </c>
      <c r="BV5350" s="97" t="s">
        <v>3191</v>
      </c>
      <c r="BW5350" s="97" t="s">
        <v>5698</v>
      </c>
    </row>
    <row r="5351" spans="51:75" x14ac:dyDescent="0.3">
      <c r="AY5351" s="124" t="e">
        <f>VLOOKUP(C5351,#REF!, 2,FALSE)</f>
        <v>#REF!</v>
      </c>
      <c r="BM5351" s="97" t="s">
        <v>10079</v>
      </c>
      <c r="BN5351" s="97" t="s">
        <v>862</v>
      </c>
      <c r="BO5351" s="97" t="s">
        <v>4079</v>
      </c>
      <c r="BU5351" s="97" t="s">
        <v>10079</v>
      </c>
      <c r="BV5351" s="97" t="s">
        <v>862</v>
      </c>
      <c r="BW5351" s="97" t="s">
        <v>4079</v>
      </c>
    </row>
    <row r="5352" spans="51:75" x14ac:dyDescent="0.3">
      <c r="AY5352" s="124" t="e">
        <f>VLOOKUP(C5352,#REF!, 2,FALSE)</f>
        <v>#REF!</v>
      </c>
      <c r="BM5352" s="97" t="s">
        <v>10081</v>
      </c>
      <c r="BN5352" s="97" t="s">
        <v>2983</v>
      </c>
      <c r="BO5352" s="97" t="s">
        <v>2983</v>
      </c>
      <c r="BU5352" s="97" t="s">
        <v>10081</v>
      </c>
      <c r="BV5352" s="97" t="s">
        <v>2983</v>
      </c>
      <c r="BW5352" s="97" t="s">
        <v>2983</v>
      </c>
    </row>
    <row r="5353" spans="51:75" x14ac:dyDescent="0.3">
      <c r="AY5353" s="124" t="e">
        <f>VLOOKUP(C5353,#REF!, 2,FALSE)</f>
        <v>#REF!</v>
      </c>
      <c r="BM5353" s="97" t="s">
        <v>10082</v>
      </c>
      <c r="BN5353" s="97" t="s">
        <v>3000</v>
      </c>
      <c r="BO5353" s="97" t="s">
        <v>10083</v>
      </c>
      <c r="BU5353" s="97" t="s">
        <v>10082</v>
      </c>
      <c r="BV5353" s="97" t="s">
        <v>3000</v>
      </c>
      <c r="BW5353" s="97" t="s">
        <v>10083</v>
      </c>
    </row>
    <row r="5354" spans="51:75" x14ac:dyDescent="0.3">
      <c r="AY5354" s="124" t="e">
        <f>VLOOKUP(C5354,#REF!, 2,FALSE)</f>
        <v>#REF!</v>
      </c>
      <c r="BM5354" s="97" t="s">
        <v>10084</v>
      </c>
      <c r="BN5354" s="97" t="s">
        <v>2979</v>
      </c>
      <c r="BO5354" s="97" t="s">
        <v>6158</v>
      </c>
      <c r="BU5354" s="97" t="s">
        <v>10084</v>
      </c>
      <c r="BV5354" s="97" t="s">
        <v>2979</v>
      </c>
      <c r="BW5354" s="97" t="s">
        <v>6158</v>
      </c>
    </row>
    <row r="5355" spans="51:75" x14ac:dyDescent="0.3">
      <c r="AY5355" s="124" t="e">
        <f>VLOOKUP(C5355,#REF!, 2,FALSE)</f>
        <v>#REF!</v>
      </c>
      <c r="BM5355" s="97" t="s">
        <v>10085</v>
      </c>
      <c r="BN5355" s="97" t="s">
        <v>862</v>
      </c>
      <c r="BO5355" s="97" t="s">
        <v>1281</v>
      </c>
      <c r="BU5355" s="97" t="s">
        <v>10085</v>
      </c>
      <c r="BV5355" s="97" t="s">
        <v>862</v>
      </c>
      <c r="BW5355" s="97" t="s">
        <v>1281</v>
      </c>
    </row>
    <row r="5356" spans="51:75" x14ac:dyDescent="0.3">
      <c r="AY5356" s="124" t="e">
        <f>VLOOKUP(C5356,#REF!, 2,FALSE)</f>
        <v>#REF!</v>
      </c>
      <c r="BM5356" s="97" t="s">
        <v>10086</v>
      </c>
      <c r="BN5356" s="97" t="s">
        <v>3191</v>
      </c>
      <c r="BO5356" s="97" t="s">
        <v>5210</v>
      </c>
      <c r="BU5356" s="97" t="s">
        <v>10086</v>
      </c>
      <c r="BV5356" s="97" t="s">
        <v>3191</v>
      </c>
      <c r="BW5356" s="97" t="s">
        <v>5210</v>
      </c>
    </row>
    <row r="5357" spans="51:75" x14ac:dyDescent="0.3">
      <c r="AY5357" s="124" t="e">
        <f>VLOOKUP(C5357,#REF!, 2,FALSE)</f>
        <v>#REF!</v>
      </c>
      <c r="BM5357" s="97" t="s">
        <v>1816</v>
      </c>
      <c r="BN5357" s="97" t="s">
        <v>862</v>
      </c>
      <c r="BO5357" s="97" t="s">
        <v>6729</v>
      </c>
      <c r="BU5357" s="97" t="s">
        <v>1816</v>
      </c>
      <c r="BV5357" s="97" t="s">
        <v>862</v>
      </c>
      <c r="BW5357" s="97" t="s">
        <v>6729</v>
      </c>
    </row>
    <row r="5358" spans="51:75" x14ac:dyDescent="0.3">
      <c r="AY5358" s="124" t="e">
        <f>VLOOKUP(C5358,#REF!, 2,FALSE)</f>
        <v>#REF!</v>
      </c>
      <c r="BM5358" s="97" t="s">
        <v>10087</v>
      </c>
      <c r="BN5358" s="97" t="s">
        <v>862</v>
      </c>
      <c r="BO5358" s="97" t="s">
        <v>5155</v>
      </c>
      <c r="BU5358" s="97" t="s">
        <v>10087</v>
      </c>
      <c r="BV5358" s="97" t="s">
        <v>862</v>
      </c>
      <c r="BW5358" s="97" t="s">
        <v>5155</v>
      </c>
    </row>
    <row r="5359" spans="51:75" x14ac:dyDescent="0.3">
      <c r="AY5359" s="124" t="e">
        <f>VLOOKUP(C5359,#REF!, 2,FALSE)</f>
        <v>#REF!</v>
      </c>
      <c r="BM5359" s="97" t="s">
        <v>10088</v>
      </c>
      <c r="BN5359" s="97" t="s">
        <v>862</v>
      </c>
      <c r="BO5359" s="97" t="s">
        <v>856</v>
      </c>
      <c r="BU5359" s="97" t="s">
        <v>10088</v>
      </c>
      <c r="BV5359" s="97" t="s">
        <v>862</v>
      </c>
      <c r="BW5359" s="97" t="s">
        <v>856</v>
      </c>
    </row>
    <row r="5360" spans="51:75" x14ac:dyDescent="0.3">
      <c r="AY5360" s="124" t="e">
        <f>VLOOKUP(C5360,#REF!, 2,FALSE)</f>
        <v>#REF!</v>
      </c>
      <c r="BM5360" s="97" t="s">
        <v>10089</v>
      </c>
      <c r="BN5360" s="97" t="s">
        <v>862</v>
      </c>
      <c r="BO5360" s="97" t="s">
        <v>1266</v>
      </c>
      <c r="BU5360" s="97" t="s">
        <v>10089</v>
      </c>
      <c r="BV5360" s="97" t="s">
        <v>862</v>
      </c>
      <c r="BW5360" s="97" t="s">
        <v>1266</v>
      </c>
    </row>
    <row r="5361" spans="51:75" x14ac:dyDescent="0.3">
      <c r="AY5361" s="124" t="e">
        <f>VLOOKUP(C5361,#REF!, 2,FALSE)</f>
        <v>#REF!</v>
      </c>
      <c r="BM5361" s="97" t="s">
        <v>1817</v>
      </c>
      <c r="BN5361" s="97" t="s">
        <v>862</v>
      </c>
      <c r="BO5361" s="97" t="s">
        <v>3700</v>
      </c>
      <c r="BU5361" s="97" t="s">
        <v>1817</v>
      </c>
      <c r="BV5361" s="97" t="s">
        <v>862</v>
      </c>
      <c r="BW5361" s="97" t="s">
        <v>3700</v>
      </c>
    </row>
    <row r="5362" spans="51:75" x14ac:dyDescent="0.3">
      <c r="AY5362" s="124" t="e">
        <f>VLOOKUP(C5362,#REF!, 2,FALSE)</f>
        <v>#REF!</v>
      </c>
      <c r="BM5362" s="97" t="s">
        <v>10090</v>
      </c>
      <c r="BN5362" s="97" t="s">
        <v>862</v>
      </c>
      <c r="BO5362" s="97" t="s">
        <v>3733</v>
      </c>
      <c r="BU5362" s="97" t="s">
        <v>10090</v>
      </c>
      <c r="BV5362" s="97" t="s">
        <v>862</v>
      </c>
      <c r="BW5362" s="97" t="s">
        <v>3733</v>
      </c>
    </row>
    <row r="5363" spans="51:75" x14ac:dyDescent="0.3">
      <c r="AY5363" s="124" t="e">
        <f>VLOOKUP(C5363,#REF!, 2,FALSE)</f>
        <v>#REF!</v>
      </c>
      <c r="BM5363" s="97" t="s">
        <v>10091</v>
      </c>
      <c r="BN5363" s="97" t="s">
        <v>3191</v>
      </c>
      <c r="BO5363" s="97" t="s">
        <v>7848</v>
      </c>
      <c r="BU5363" s="97" t="s">
        <v>10091</v>
      </c>
      <c r="BV5363" s="97" t="s">
        <v>3191</v>
      </c>
      <c r="BW5363" s="97" t="s">
        <v>7848</v>
      </c>
    </row>
    <row r="5364" spans="51:75" x14ac:dyDescent="0.3">
      <c r="AY5364" s="124" t="e">
        <f>VLOOKUP(C5364,#REF!, 2,FALSE)</f>
        <v>#REF!</v>
      </c>
      <c r="BM5364" s="97" t="s">
        <v>1818</v>
      </c>
      <c r="BN5364" s="97" t="s">
        <v>862</v>
      </c>
      <c r="BO5364" s="97" t="s">
        <v>5980</v>
      </c>
      <c r="BU5364" s="97" t="s">
        <v>1818</v>
      </c>
      <c r="BV5364" s="97" t="s">
        <v>862</v>
      </c>
      <c r="BW5364" s="97" t="s">
        <v>5980</v>
      </c>
    </row>
    <row r="5365" spans="51:75" x14ac:dyDescent="0.3">
      <c r="AY5365" s="124" t="e">
        <f>VLOOKUP(C5365,#REF!, 2,FALSE)</f>
        <v>#REF!</v>
      </c>
      <c r="BM5365" s="97" t="s">
        <v>10092</v>
      </c>
      <c r="BN5365" s="97" t="s">
        <v>3191</v>
      </c>
      <c r="BO5365" s="97" t="s">
        <v>9494</v>
      </c>
      <c r="BU5365" s="97" t="s">
        <v>10092</v>
      </c>
      <c r="BV5365" s="97" t="s">
        <v>3191</v>
      </c>
      <c r="BW5365" s="97" t="s">
        <v>9494</v>
      </c>
    </row>
    <row r="5366" spans="51:75" x14ac:dyDescent="0.3">
      <c r="AY5366" s="124" t="e">
        <f>VLOOKUP(C5366,#REF!, 2,FALSE)</f>
        <v>#REF!</v>
      </c>
      <c r="BM5366" s="97" t="s">
        <v>10093</v>
      </c>
      <c r="BN5366" s="97" t="s">
        <v>2979</v>
      </c>
      <c r="BO5366" s="97" t="s">
        <v>5052</v>
      </c>
      <c r="BU5366" s="97" t="s">
        <v>10093</v>
      </c>
      <c r="BV5366" s="97" t="s">
        <v>2979</v>
      </c>
      <c r="BW5366" s="97" t="s">
        <v>5052</v>
      </c>
    </row>
    <row r="5367" spans="51:75" x14ac:dyDescent="0.3">
      <c r="AY5367" s="124" t="e">
        <f>VLOOKUP(C5367,#REF!, 2,FALSE)</f>
        <v>#REF!</v>
      </c>
      <c r="BM5367" s="97" t="s">
        <v>10094</v>
      </c>
      <c r="BN5367" s="97" t="s">
        <v>2979</v>
      </c>
      <c r="BO5367" s="97" t="s">
        <v>2883</v>
      </c>
      <c r="BU5367" s="97" t="s">
        <v>10094</v>
      </c>
      <c r="BV5367" s="97" t="s">
        <v>2979</v>
      </c>
      <c r="BW5367" s="97" t="s">
        <v>2883</v>
      </c>
    </row>
    <row r="5368" spans="51:75" x14ac:dyDescent="0.3">
      <c r="AY5368" s="124" t="e">
        <f>VLOOKUP(C5368,#REF!, 2,FALSE)</f>
        <v>#REF!</v>
      </c>
      <c r="BM5368" s="97" t="s">
        <v>10095</v>
      </c>
      <c r="BN5368" s="97" t="s">
        <v>1269</v>
      </c>
      <c r="BO5368" s="97" t="s">
        <v>2430</v>
      </c>
      <c r="BU5368" s="97" t="s">
        <v>10095</v>
      </c>
      <c r="BV5368" s="97" t="s">
        <v>1269</v>
      </c>
      <c r="BW5368" s="97" t="s">
        <v>2430</v>
      </c>
    </row>
    <row r="5369" spans="51:75" x14ac:dyDescent="0.3">
      <c r="AY5369" s="124" t="e">
        <f>VLOOKUP(C5369,#REF!, 2,FALSE)</f>
        <v>#REF!</v>
      </c>
      <c r="BM5369" s="97" t="s">
        <v>1819</v>
      </c>
      <c r="BN5369" s="97" t="s">
        <v>2979</v>
      </c>
      <c r="BO5369" s="97" t="s">
        <v>2297</v>
      </c>
      <c r="BU5369" s="97" t="s">
        <v>1819</v>
      </c>
      <c r="BV5369" s="97" t="s">
        <v>2979</v>
      </c>
      <c r="BW5369" s="97" t="s">
        <v>2297</v>
      </c>
    </row>
    <row r="5370" spans="51:75" x14ac:dyDescent="0.3">
      <c r="AY5370" s="124" t="e">
        <f>VLOOKUP(C5370,#REF!, 2,FALSE)</f>
        <v>#REF!</v>
      </c>
      <c r="BM5370" s="97" t="s">
        <v>10096</v>
      </c>
      <c r="BN5370" s="97" t="s">
        <v>1269</v>
      </c>
      <c r="BO5370" s="97" t="s">
        <v>10097</v>
      </c>
      <c r="BU5370" s="97" t="s">
        <v>10096</v>
      </c>
      <c r="BV5370" s="97" t="s">
        <v>1269</v>
      </c>
      <c r="BW5370" s="97" t="s">
        <v>10097</v>
      </c>
    </row>
    <row r="5371" spans="51:75" x14ac:dyDescent="0.3">
      <c r="AY5371" s="124" t="e">
        <f>VLOOKUP(C5371,#REF!, 2,FALSE)</f>
        <v>#REF!</v>
      </c>
      <c r="BM5371" s="97" t="s">
        <v>10098</v>
      </c>
      <c r="BN5371" s="97" t="s">
        <v>3237</v>
      </c>
      <c r="BO5371" s="97" t="s">
        <v>6222</v>
      </c>
      <c r="BU5371" s="97" t="s">
        <v>10098</v>
      </c>
      <c r="BV5371" s="97" t="s">
        <v>3237</v>
      </c>
      <c r="BW5371" s="97" t="s">
        <v>6222</v>
      </c>
    </row>
    <row r="5372" spans="51:75" x14ac:dyDescent="0.3">
      <c r="AY5372" s="124" t="e">
        <f>VLOOKUP(C5372,#REF!, 2,FALSE)</f>
        <v>#REF!</v>
      </c>
      <c r="BM5372" s="97" t="s">
        <v>1820</v>
      </c>
      <c r="BN5372" s="97" t="s">
        <v>666</v>
      </c>
      <c r="BO5372" s="97" t="s">
        <v>10100</v>
      </c>
      <c r="BU5372" s="97" t="s">
        <v>1820</v>
      </c>
      <c r="BV5372" s="97" t="s">
        <v>666</v>
      </c>
      <c r="BW5372" s="97" t="s">
        <v>10100</v>
      </c>
    </row>
    <row r="5373" spans="51:75" x14ac:dyDescent="0.3">
      <c r="AY5373" s="124" t="e">
        <f>VLOOKUP(C5373,#REF!, 2,FALSE)</f>
        <v>#REF!</v>
      </c>
      <c r="BM5373" s="97" t="s">
        <v>10101</v>
      </c>
      <c r="BN5373" s="97" t="s">
        <v>621</v>
      </c>
      <c r="BO5373" s="97" t="s">
        <v>10102</v>
      </c>
      <c r="BU5373" s="97" t="s">
        <v>10101</v>
      </c>
      <c r="BV5373" s="97" t="s">
        <v>621</v>
      </c>
      <c r="BW5373" s="97" t="s">
        <v>10102</v>
      </c>
    </row>
    <row r="5374" spans="51:75" x14ac:dyDescent="0.3">
      <c r="AY5374" s="124" t="e">
        <f>VLOOKUP(C5374,#REF!, 2,FALSE)</f>
        <v>#REF!</v>
      </c>
      <c r="BM5374" s="97" t="s">
        <v>1821</v>
      </c>
      <c r="BN5374" s="97" t="s">
        <v>923</v>
      </c>
      <c r="BO5374" s="97" t="s">
        <v>1839</v>
      </c>
      <c r="BU5374" s="97" t="s">
        <v>1821</v>
      </c>
      <c r="BV5374" s="97" t="s">
        <v>923</v>
      </c>
      <c r="BW5374" s="97" t="s">
        <v>1839</v>
      </c>
    </row>
    <row r="5375" spans="51:75" x14ac:dyDescent="0.3">
      <c r="AY5375" s="124" t="e">
        <f>VLOOKUP(C5375,#REF!, 2,FALSE)</f>
        <v>#REF!</v>
      </c>
      <c r="BM5375" s="97" t="s">
        <v>334</v>
      </c>
      <c r="BN5375" s="97" t="s">
        <v>636</v>
      </c>
      <c r="BO5375" s="97" t="s">
        <v>3602</v>
      </c>
      <c r="BU5375" s="97" t="s">
        <v>334</v>
      </c>
      <c r="BV5375" s="97" t="s">
        <v>636</v>
      </c>
      <c r="BW5375" s="97" t="s">
        <v>3602</v>
      </c>
    </row>
    <row r="5376" spans="51:75" x14ac:dyDescent="0.3">
      <c r="AY5376" s="124" t="e">
        <f>VLOOKUP(C5376,#REF!, 2,FALSE)</f>
        <v>#REF!</v>
      </c>
      <c r="BM5376" s="97" t="s">
        <v>10103</v>
      </c>
      <c r="BN5376" s="97" t="s">
        <v>631</v>
      </c>
      <c r="BO5376" s="97" t="s">
        <v>789</v>
      </c>
      <c r="BU5376" s="97" t="s">
        <v>10103</v>
      </c>
      <c r="BV5376" s="97" t="s">
        <v>631</v>
      </c>
      <c r="BW5376" s="97" t="s">
        <v>789</v>
      </c>
    </row>
    <row r="5377" spans="51:75" x14ac:dyDescent="0.3">
      <c r="AY5377" s="124" t="e">
        <f>VLOOKUP(C5377,#REF!, 2,FALSE)</f>
        <v>#REF!</v>
      </c>
      <c r="BM5377" s="97" t="s">
        <v>1822</v>
      </c>
      <c r="BN5377" s="97" t="s">
        <v>928</v>
      </c>
      <c r="BO5377" s="97" t="s">
        <v>10106</v>
      </c>
      <c r="BU5377" s="97" t="s">
        <v>1822</v>
      </c>
      <c r="BV5377" s="97" t="s">
        <v>928</v>
      </c>
      <c r="BW5377" s="97" t="s">
        <v>10106</v>
      </c>
    </row>
    <row r="5378" spans="51:75" x14ac:dyDescent="0.3">
      <c r="AY5378" s="124" t="e">
        <f>VLOOKUP(C5378,#REF!, 2,FALSE)</f>
        <v>#REF!</v>
      </c>
      <c r="BM5378" s="97" t="s">
        <v>10107</v>
      </c>
      <c r="BN5378" s="97" t="s">
        <v>703</v>
      </c>
      <c r="BO5378" s="97" t="s">
        <v>10108</v>
      </c>
      <c r="BU5378" s="97" t="s">
        <v>10107</v>
      </c>
      <c r="BV5378" s="97" t="s">
        <v>703</v>
      </c>
      <c r="BW5378" s="97" t="s">
        <v>10108</v>
      </c>
    </row>
    <row r="5379" spans="51:75" x14ac:dyDescent="0.3">
      <c r="AY5379" s="124" t="e">
        <f>VLOOKUP(C5379,#REF!, 2,FALSE)</f>
        <v>#REF!</v>
      </c>
      <c r="BM5379" s="97" t="s">
        <v>10109</v>
      </c>
      <c r="BN5379" s="97" t="s">
        <v>928</v>
      </c>
      <c r="BO5379" s="97" t="s">
        <v>4309</v>
      </c>
      <c r="BU5379" s="97" t="s">
        <v>10109</v>
      </c>
      <c r="BV5379" s="97" t="s">
        <v>928</v>
      </c>
      <c r="BW5379" s="97" t="s">
        <v>4309</v>
      </c>
    </row>
    <row r="5380" spans="51:75" x14ac:dyDescent="0.3">
      <c r="AY5380" s="124" t="e">
        <f>VLOOKUP(C5380,#REF!, 2,FALSE)</f>
        <v>#REF!</v>
      </c>
      <c r="BM5380" s="97" t="s">
        <v>10110</v>
      </c>
      <c r="BN5380" s="97" t="s">
        <v>3191</v>
      </c>
      <c r="BO5380" s="97" t="s">
        <v>10111</v>
      </c>
      <c r="BU5380" s="97" t="s">
        <v>10110</v>
      </c>
      <c r="BV5380" s="97" t="s">
        <v>3191</v>
      </c>
      <c r="BW5380" s="97" t="s">
        <v>10111</v>
      </c>
    </row>
    <row r="5381" spans="51:75" x14ac:dyDescent="0.3">
      <c r="AY5381" s="124" t="e">
        <f>VLOOKUP(C5381,#REF!, 2,FALSE)</f>
        <v>#REF!</v>
      </c>
      <c r="BM5381" s="97" t="s">
        <v>10112</v>
      </c>
      <c r="BN5381" s="97" t="s">
        <v>2983</v>
      </c>
      <c r="BO5381" s="97" t="s">
        <v>2983</v>
      </c>
      <c r="BU5381" s="97" t="s">
        <v>10112</v>
      </c>
      <c r="BV5381" s="97" t="s">
        <v>2983</v>
      </c>
      <c r="BW5381" s="97" t="s">
        <v>2983</v>
      </c>
    </row>
    <row r="5382" spans="51:75" x14ac:dyDescent="0.3">
      <c r="AY5382" s="124" t="e">
        <f>VLOOKUP(C5382,#REF!, 2,FALSE)</f>
        <v>#REF!</v>
      </c>
      <c r="BM5382" s="97" t="s">
        <v>10114</v>
      </c>
      <c r="BN5382" s="97" t="s">
        <v>2983</v>
      </c>
      <c r="BO5382" s="97" t="s">
        <v>2983</v>
      </c>
      <c r="BU5382" s="97" t="s">
        <v>10114</v>
      </c>
      <c r="BV5382" s="97" t="s">
        <v>2983</v>
      </c>
      <c r="BW5382" s="97" t="s">
        <v>2983</v>
      </c>
    </row>
    <row r="5383" spans="51:75" x14ac:dyDescent="0.3">
      <c r="AY5383" s="124" t="e">
        <f>VLOOKUP(C5383,#REF!, 2,FALSE)</f>
        <v>#REF!</v>
      </c>
      <c r="BM5383" s="97" t="s">
        <v>10116</v>
      </c>
      <c r="BN5383" s="97" t="s">
        <v>2983</v>
      </c>
      <c r="BO5383" s="97" t="s">
        <v>2983</v>
      </c>
      <c r="BU5383" s="97" t="s">
        <v>10116</v>
      </c>
      <c r="BV5383" s="97" t="s">
        <v>2983</v>
      </c>
      <c r="BW5383" s="97" t="s">
        <v>2983</v>
      </c>
    </row>
    <row r="5384" spans="51:75" x14ac:dyDescent="0.3">
      <c r="AY5384" s="124" t="e">
        <f>VLOOKUP(C5384,#REF!, 2,FALSE)</f>
        <v>#REF!</v>
      </c>
      <c r="BM5384" s="97" t="s">
        <v>338</v>
      </c>
      <c r="BN5384" s="97" t="s">
        <v>2983</v>
      </c>
      <c r="BO5384" s="97" t="s">
        <v>2983</v>
      </c>
      <c r="BU5384" s="97" t="s">
        <v>338</v>
      </c>
      <c r="BV5384" s="97" t="s">
        <v>2983</v>
      </c>
      <c r="BW5384" s="97" t="s">
        <v>2983</v>
      </c>
    </row>
    <row r="5385" spans="51:75" x14ac:dyDescent="0.3">
      <c r="AY5385" s="124" t="e">
        <f>VLOOKUP(C5385,#REF!, 2,FALSE)</f>
        <v>#REF!</v>
      </c>
      <c r="BM5385" s="97" t="s">
        <v>1823</v>
      </c>
      <c r="BN5385" s="97" t="s">
        <v>2983</v>
      </c>
      <c r="BO5385" s="97" t="s">
        <v>2983</v>
      </c>
      <c r="BU5385" s="97" t="s">
        <v>1823</v>
      </c>
      <c r="BV5385" s="97" t="s">
        <v>2983</v>
      </c>
      <c r="BW5385" s="97" t="s">
        <v>2983</v>
      </c>
    </row>
    <row r="5386" spans="51:75" x14ac:dyDescent="0.3">
      <c r="AY5386" s="124" t="e">
        <f>VLOOKUP(C5386,#REF!, 2,FALSE)</f>
        <v>#REF!</v>
      </c>
      <c r="BM5386" s="97" t="s">
        <v>10117</v>
      </c>
      <c r="BN5386" s="97" t="s">
        <v>2983</v>
      </c>
      <c r="BO5386" s="97" t="s">
        <v>2983</v>
      </c>
      <c r="BU5386" s="97" t="s">
        <v>10117</v>
      </c>
      <c r="BV5386" s="97" t="s">
        <v>2983</v>
      </c>
      <c r="BW5386" s="97" t="s">
        <v>2983</v>
      </c>
    </row>
    <row r="5387" spans="51:75" x14ac:dyDescent="0.3">
      <c r="AY5387" s="124" t="e">
        <f>VLOOKUP(C5387,#REF!, 2,FALSE)</f>
        <v>#REF!</v>
      </c>
      <c r="BM5387" s="97" t="s">
        <v>10118</v>
      </c>
      <c r="BN5387" s="97" t="s">
        <v>2983</v>
      </c>
      <c r="BO5387" s="97" t="s">
        <v>5366</v>
      </c>
      <c r="BU5387" s="97" t="s">
        <v>10118</v>
      </c>
      <c r="BV5387" s="97" t="s">
        <v>2983</v>
      </c>
      <c r="BW5387" s="97" t="s">
        <v>5366</v>
      </c>
    </row>
    <row r="5388" spans="51:75" x14ac:dyDescent="0.3">
      <c r="AY5388" s="124" t="e">
        <f>VLOOKUP(C5388,#REF!, 2,FALSE)</f>
        <v>#REF!</v>
      </c>
      <c r="BM5388" s="97" t="s">
        <v>10119</v>
      </c>
      <c r="BN5388" s="97" t="s">
        <v>2983</v>
      </c>
      <c r="BO5388" s="97" t="s">
        <v>2983</v>
      </c>
      <c r="BU5388" s="97" t="s">
        <v>10119</v>
      </c>
      <c r="BV5388" s="97" t="s">
        <v>2983</v>
      </c>
      <c r="BW5388" s="97" t="s">
        <v>2983</v>
      </c>
    </row>
    <row r="5389" spans="51:75" x14ac:dyDescent="0.3">
      <c r="AY5389" s="124" t="e">
        <f>VLOOKUP(C5389,#REF!, 2,FALSE)</f>
        <v>#REF!</v>
      </c>
      <c r="BM5389" s="97" t="s">
        <v>10120</v>
      </c>
      <c r="BN5389" s="97" t="s">
        <v>2983</v>
      </c>
      <c r="BO5389" s="97" t="s">
        <v>2983</v>
      </c>
      <c r="BU5389" s="97" t="s">
        <v>10120</v>
      </c>
      <c r="BV5389" s="97" t="s">
        <v>2983</v>
      </c>
      <c r="BW5389" s="97" t="s">
        <v>2983</v>
      </c>
    </row>
    <row r="5390" spans="51:75" x14ac:dyDescent="0.3">
      <c r="AY5390" s="124" t="e">
        <f>VLOOKUP(C5390,#REF!, 2,FALSE)</f>
        <v>#REF!</v>
      </c>
      <c r="BM5390" s="97" t="s">
        <v>10121</v>
      </c>
      <c r="BN5390" s="97" t="s">
        <v>2983</v>
      </c>
      <c r="BO5390" s="97" t="s">
        <v>2983</v>
      </c>
      <c r="BU5390" s="97" t="s">
        <v>10121</v>
      </c>
      <c r="BV5390" s="97" t="s">
        <v>2983</v>
      </c>
      <c r="BW5390" s="97" t="s">
        <v>2983</v>
      </c>
    </row>
    <row r="5391" spans="51:75" x14ac:dyDescent="0.3">
      <c r="AY5391" s="124" t="e">
        <f>VLOOKUP(C5391,#REF!, 2,FALSE)</f>
        <v>#REF!</v>
      </c>
      <c r="BM5391" s="97" t="s">
        <v>10122</v>
      </c>
      <c r="BN5391" s="97" t="s">
        <v>2983</v>
      </c>
      <c r="BO5391" s="97" t="s">
        <v>2983</v>
      </c>
      <c r="BU5391" s="97" t="s">
        <v>10122</v>
      </c>
      <c r="BV5391" s="97" t="s">
        <v>2983</v>
      </c>
      <c r="BW5391" s="97" t="s">
        <v>2983</v>
      </c>
    </row>
    <row r="5392" spans="51:75" x14ac:dyDescent="0.3">
      <c r="AY5392" s="124" t="e">
        <f>VLOOKUP(C5392,#REF!, 2,FALSE)</f>
        <v>#REF!</v>
      </c>
      <c r="BM5392" s="97" t="s">
        <v>10123</v>
      </c>
      <c r="BN5392" s="97" t="s">
        <v>2983</v>
      </c>
      <c r="BO5392" s="97" t="s">
        <v>2983</v>
      </c>
      <c r="BU5392" s="97" t="s">
        <v>10123</v>
      </c>
      <c r="BV5392" s="97" t="s">
        <v>2983</v>
      </c>
      <c r="BW5392" s="97" t="s">
        <v>2983</v>
      </c>
    </row>
    <row r="5393" spans="51:75" x14ac:dyDescent="0.3">
      <c r="AY5393" s="124" t="e">
        <f>VLOOKUP(C5393,#REF!, 2,FALSE)</f>
        <v>#REF!</v>
      </c>
      <c r="BM5393" s="97" t="s">
        <v>10124</v>
      </c>
      <c r="BN5393" s="97" t="s">
        <v>2983</v>
      </c>
      <c r="BO5393" s="97" t="s">
        <v>2983</v>
      </c>
      <c r="BU5393" s="97" t="s">
        <v>10124</v>
      </c>
      <c r="BV5393" s="97" t="s">
        <v>2983</v>
      </c>
      <c r="BW5393" s="97" t="s">
        <v>2983</v>
      </c>
    </row>
    <row r="5394" spans="51:75" x14ac:dyDescent="0.3">
      <c r="AY5394" s="124" t="e">
        <f>VLOOKUP(C5394,#REF!, 2,FALSE)</f>
        <v>#REF!</v>
      </c>
      <c r="BM5394" s="97" t="s">
        <v>10125</v>
      </c>
      <c r="BN5394" s="97" t="s">
        <v>2983</v>
      </c>
      <c r="BO5394" s="97" t="s">
        <v>2983</v>
      </c>
      <c r="BU5394" s="97" t="s">
        <v>10125</v>
      </c>
      <c r="BV5394" s="97" t="s">
        <v>2983</v>
      </c>
      <c r="BW5394" s="97" t="s">
        <v>2983</v>
      </c>
    </row>
    <row r="5395" spans="51:75" x14ac:dyDescent="0.3">
      <c r="AY5395" s="124" t="e">
        <f>VLOOKUP(C5395,#REF!, 2,FALSE)</f>
        <v>#REF!</v>
      </c>
      <c r="BM5395" s="97" t="s">
        <v>10126</v>
      </c>
      <c r="BN5395" s="97" t="s">
        <v>2983</v>
      </c>
      <c r="BO5395" s="97" t="s">
        <v>2983</v>
      </c>
      <c r="BU5395" s="97" t="s">
        <v>10126</v>
      </c>
      <c r="BV5395" s="97" t="s">
        <v>2983</v>
      </c>
      <c r="BW5395" s="97" t="s">
        <v>2983</v>
      </c>
    </row>
    <row r="5396" spans="51:75" x14ac:dyDescent="0.3">
      <c r="AY5396" s="124" t="e">
        <f>VLOOKUP(C5396,#REF!, 2,FALSE)</f>
        <v>#REF!</v>
      </c>
      <c r="BM5396" s="97" t="s">
        <v>10127</v>
      </c>
      <c r="BN5396" s="97" t="s">
        <v>2983</v>
      </c>
      <c r="BO5396" s="97" t="s">
        <v>8879</v>
      </c>
      <c r="BU5396" s="97" t="s">
        <v>10127</v>
      </c>
      <c r="BV5396" s="97" t="s">
        <v>2983</v>
      </c>
      <c r="BW5396" s="97" t="s">
        <v>8879</v>
      </c>
    </row>
    <row r="5397" spans="51:75" x14ac:dyDescent="0.3">
      <c r="AY5397" s="124" t="e">
        <f>VLOOKUP(C5397,#REF!, 2,FALSE)</f>
        <v>#REF!</v>
      </c>
      <c r="BM5397" s="97" t="s">
        <v>10128</v>
      </c>
      <c r="BN5397" s="97" t="s">
        <v>2983</v>
      </c>
      <c r="BO5397" s="97" t="s">
        <v>6121</v>
      </c>
      <c r="BU5397" s="97" t="s">
        <v>10128</v>
      </c>
      <c r="BV5397" s="97" t="s">
        <v>2983</v>
      </c>
      <c r="BW5397" s="97" t="s">
        <v>6121</v>
      </c>
    </row>
    <row r="5398" spans="51:75" x14ac:dyDescent="0.3">
      <c r="AY5398" s="124" t="e">
        <f>VLOOKUP(C5398,#REF!, 2,FALSE)</f>
        <v>#REF!</v>
      </c>
      <c r="BM5398" s="97" t="s">
        <v>10130</v>
      </c>
      <c r="BN5398" s="97" t="s">
        <v>2979</v>
      </c>
      <c r="BO5398" s="97" t="s">
        <v>9858</v>
      </c>
      <c r="BU5398" s="97" t="s">
        <v>10130</v>
      </c>
      <c r="BV5398" s="97" t="s">
        <v>2979</v>
      </c>
      <c r="BW5398" s="97" t="s">
        <v>9858</v>
      </c>
    </row>
    <row r="5399" spans="51:75" x14ac:dyDescent="0.3">
      <c r="AY5399" s="124" t="e">
        <f>VLOOKUP(C5399,#REF!, 2,FALSE)</f>
        <v>#REF!</v>
      </c>
      <c r="BM5399" s="97" t="s">
        <v>10131</v>
      </c>
      <c r="BN5399" s="97" t="s">
        <v>2983</v>
      </c>
      <c r="BO5399" s="97" t="s">
        <v>7641</v>
      </c>
      <c r="BU5399" s="97" t="s">
        <v>10131</v>
      </c>
      <c r="BV5399" s="97" t="s">
        <v>2983</v>
      </c>
      <c r="BW5399" s="97" t="s">
        <v>7641</v>
      </c>
    </row>
    <row r="5400" spans="51:75" x14ac:dyDescent="0.3">
      <c r="AY5400" s="124" t="e">
        <f>VLOOKUP(C5400,#REF!, 2,FALSE)</f>
        <v>#REF!</v>
      </c>
      <c r="BM5400" s="97" t="s">
        <v>10132</v>
      </c>
      <c r="BN5400" s="97" t="s">
        <v>2983</v>
      </c>
      <c r="BO5400" s="97" t="s">
        <v>1376</v>
      </c>
      <c r="BU5400" s="97" t="s">
        <v>10132</v>
      </c>
      <c r="BV5400" s="97" t="s">
        <v>2983</v>
      </c>
      <c r="BW5400" s="97" t="s">
        <v>1376</v>
      </c>
    </row>
    <row r="5401" spans="51:75" x14ac:dyDescent="0.3">
      <c r="AY5401" s="124" t="e">
        <f>VLOOKUP(C5401,#REF!, 2,FALSE)</f>
        <v>#REF!</v>
      </c>
      <c r="BM5401" s="97" t="s">
        <v>10133</v>
      </c>
      <c r="BN5401" s="97" t="s">
        <v>2983</v>
      </c>
      <c r="BO5401" s="97" t="s">
        <v>10134</v>
      </c>
      <c r="BU5401" s="97" t="s">
        <v>10133</v>
      </c>
      <c r="BV5401" s="97" t="s">
        <v>2983</v>
      </c>
      <c r="BW5401" s="97" t="s">
        <v>10134</v>
      </c>
    </row>
    <row r="5402" spans="51:75" x14ac:dyDescent="0.3">
      <c r="AY5402" s="124" t="e">
        <f>VLOOKUP(C5402,#REF!, 2,FALSE)</f>
        <v>#REF!</v>
      </c>
      <c r="BM5402" s="97" t="s">
        <v>10135</v>
      </c>
      <c r="BN5402" s="97" t="s">
        <v>3237</v>
      </c>
      <c r="BO5402" s="97" t="s">
        <v>3723</v>
      </c>
      <c r="BU5402" s="97" t="s">
        <v>10135</v>
      </c>
      <c r="BV5402" s="97" t="s">
        <v>3237</v>
      </c>
      <c r="BW5402" s="97" t="s">
        <v>3723</v>
      </c>
    </row>
    <row r="5403" spans="51:75" x14ac:dyDescent="0.3">
      <c r="AY5403" s="124" t="e">
        <f>VLOOKUP(C5403,#REF!, 2,FALSE)</f>
        <v>#REF!</v>
      </c>
      <c r="BM5403" s="97" t="s">
        <v>10136</v>
      </c>
      <c r="BN5403" s="97" t="s">
        <v>2983</v>
      </c>
      <c r="BO5403" s="97" t="s">
        <v>4352</v>
      </c>
      <c r="BU5403" s="97" t="s">
        <v>10136</v>
      </c>
      <c r="BV5403" s="97" t="s">
        <v>2983</v>
      </c>
      <c r="BW5403" s="97" t="s">
        <v>4352</v>
      </c>
    </row>
    <row r="5404" spans="51:75" x14ac:dyDescent="0.3">
      <c r="AY5404" s="124" t="e">
        <f>VLOOKUP(C5404,#REF!, 2,FALSE)</f>
        <v>#REF!</v>
      </c>
      <c r="BM5404" s="97" t="s">
        <v>1824</v>
      </c>
      <c r="BN5404" s="97" t="s">
        <v>2983</v>
      </c>
      <c r="BO5404" s="97" t="s">
        <v>9012</v>
      </c>
      <c r="BU5404" s="97" t="s">
        <v>1824</v>
      </c>
      <c r="BV5404" s="97" t="s">
        <v>2983</v>
      </c>
      <c r="BW5404" s="97" t="s">
        <v>9012</v>
      </c>
    </row>
    <row r="5405" spans="51:75" x14ac:dyDescent="0.3">
      <c r="AY5405" s="124" t="e">
        <f>VLOOKUP(C5405,#REF!, 2,FALSE)</f>
        <v>#REF!</v>
      </c>
      <c r="BM5405" s="97" t="s">
        <v>10137</v>
      </c>
      <c r="BN5405" s="97" t="s">
        <v>2983</v>
      </c>
      <c r="BO5405" s="97" t="s">
        <v>4051</v>
      </c>
      <c r="BU5405" s="97" t="s">
        <v>10137</v>
      </c>
      <c r="BV5405" s="97" t="s">
        <v>2983</v>
      </c>
      <c r="BW5405" s="97" t="s">
        <v>4051</v>
      </c>
    </row>
    <row r="5406" spans="51:75" x14ac:dyDescent="0.3">
      <c r="AY5406" s="124" t="e">
        <f>VLOOKUP(C5406,#REF!, 2,FALSE)</f>
        <v>#REF!</v>
      </c>
      <c r="BM5406" s="97" t="s">
        <v>10138</v>
      </c>
      <c r="BN5406" s="97" t="s">
        <v>2983</v>
      </c>
      <c r="BO5406" s="97" t="s">
        <v>2068</v>
      </c>
      <c r="BU5406" s="97" t="s">
        <v>10138</v>
      </c>
      <c r="BV5406" s="97" t="s">
        <v>2983</v>
      </c>
      <c r="BW5406" s="97" t="s">
        <v>2068</v>
      </c>
    </row>
    <row r="5407" spans="51:75" x14ac:dyDescent="0.3">
      <c r="AY5407" s="124" t="e">
        <f>VLOOKUP(C5407,#REF!, 2,FALSE)</f>
        <v>#REF!</v>
      </c>
      <c r="BM5407" s="97" t="s">
        <v>1825</v>
      </c>
      <c r="BN5407" s="97" t="s">
        <v>2983</v>
      </c>
      <c r="BO5407" s="97" t="s">
        <v>3988</v>
      </c>
      <c r="BU5407" s="97" t="s">
        <v>1825</v>
      </c>
      <c r="BV5407" s="97" t="s">
        <v>2983</v>
      </c>
      <c r="BW5407" s="97" t="s">
        <v>3988</v>
      </c>
    </row>
    <row r="5408" spans="51:75" x14ac:dyDescent="0.3">
      <c r="AY5408" s="124" t="e">
        <f>VLOOKUP(C5408,#REF!, 2,FALSE)</f>
        <v>#REF!</v>
      </c>
      <c r="BM5408" s="97" t="s">
        <v>10139</v>
      </c>
      <c r="BN5408" s="97" t="s">
        <v>2983</v>
      </c>
      <c r="BO5408" s="97" t="s">
        <v>2983</v>
      </c>
      <c r="BU5408" s="97" t="s">
        <v>10139</v>
      </c>
      <c r="BV5408" s="97" t="s">
        <v>2983</v>
      </c>
      <c r="BW5408" s="97" t="s">
        <v>2983</v>
      </c>
    </row>
    <row r="5409" spans="51:75" x14ac:dyDescent="0.3">
      <c r="AY5409" s="124" t="e">
        <f>VLOOKUP(C5409,#REF!, 2,FALSE)</f>
        <v>#REF!</v>
      </c>
      <c r="BM5409" s="97" t="s">
        <v>10140</v>
      </c>
      <c r="BN5409" s="97" t="s">
        <v>2983</v>
      </c>
      <c r="BO5409" s="97" t="s">
        <v>1595</v>
      </c>
      <c r="BU5409" s="97" t="s">
        <v>10140</v>
      </c>
      <c r="BV5409" s="97" t="s">
        <v>2983</v>
      </c>
      <c r="BW5409" s="97" t="s">
        <v>1595</v>
      </c>
    </row>
    <row r="5410" spans="51:75" x14ac:dyDescent="0.3">
      <c r="AY5410" s="124" t="e">
        <f>VLOOKUP(C5410,#REF!, 2,FALSE)</f>
        <v>#REF!</v>
      </c>
      <c r="BM5410" s="97" t="s">
        <v>10141</v>
      </c>
      <c r="BN5410" s="97" t="s">
        <v>2983</v>
      </c>
      <c r="BO5410" s="97" t="s">
        <v>1523</v>
      </c>
      <c r="BU5410" s="97" t="s">
        <v>10141</v>
      </c>
      <c r="BV5410" s="97" t="s">
        <v>2983</v>
      </c>
      <c r="BW5410" s="97" t="s">
        <v>1523</v>
      </c>
    </row>
    <row r="5411" spans="51:75" x14ac:dyDescent="0.3">
      <c r="AY5411" s="124" t="e">
        <f>VLOOKUP(C5411,#REF!, 2,FALSE)</f>
        <v>#REF!</v>
      </c>
      <c r="BM5411" s="97" t="s">
        <v>10143</v>
      </c>
      <c r="BN5411" s="97" t="s">
        <v>2983</v>
      </c>
      <c r="BO5411" s="97" t="s">
        <v>2983</v>
      </c>
      <c r="BU5411" s="97" t="s">
        <v>10143</v>
      </c>
      <c r="BV5411" s="97" t="s">
        <v>2983</v>
      </c>
      <c r="BW5411" s="97" t="s">
        <v>2983</v>
      </c>
    </row>
    <row r="5412" spans="51:75" x14ac:dyDescent="0.3">
      <c r="AY5412" s="124" t="e">
        <f>VLOOKUP(C5412,#REF!, 2,FALSE)</f>
        <v>#REF!</v>
      </c>
      <c r="BM5412" s="97" t="s">
        <v>10145</v>
      </c>
      <c r="BN5412" s="97" t="s">
        <v>2983</v>
      </c>
      <c r="BO5412" s="97" t="s">
        <v>3741</v>
      </c>
      <c r="BU5412" s="97" t="s">
        <v>10145</v>
      </c>
      <c r="BV5412" s="97" t="s">
        <v>2983</v>
      </c>
      <c r="BW5412" s="97" t="s">
        <v>3741</v>
      </c>
    </row>
    <row r="5413" spans="51:75" x14ac:dyDescent="0.3">
      <c r="AY5413" s="124" t="e">
        <f>VLOOKUP(C5413,#REF!, 2,FALSE)</f>
        <v>#REF!</v>
      </c>
      <c r="BM5413" s="97" t="s">
        <v>10146</v>
      </c>
      <c r="BN5413" s="97" t="s">
        <v>2983</v>
      </c>
      <c r="BO5413" s="97" t="s">
        <v>5176</v>
      </c>
      <c r="BU5413" s="97" t="s">
        <v>10146</v>
      </c>
      <c r="BV5413" s="97" t="s">
        <v>2983</v>
      </c>
      <c r="BW5413" s="97" t="s">
        <v>5176</v>
      </c>
    </row>
    <row r="5414" spans="51:75" x14ac:dyDescent="0.3">
      <c r="AY5414" s="124" t="e">
        <f>VLOOKUP(C5414,#REF!, 2,FALSE)</f>
        <v>#REF!</v>
      </c>
      <c r="BM5414" s="97" t="s">
        <v>10148</v>
      </c>
      <c r="BN5414" s="97" t="s">
        <v>2983</v>
      </c>
      <c r="BO5414" s="97" t="s">
        <v>2983</v>
      </c>
      <c r="BU5414" s="97" t="s">
        <v>10148</v>
      </c>
      <c r="BV5414" s="97" t="s">
        <v>2983</v>
      </c>
      <c r="BW5414" s="97" t="s">
        <v>2983</v>
      </c>
    </row>
    <row r="5415" spans="51:75" x14ac:dyDescent="0.3">
      <c r="AY5415" s="124" t="e">
        <f>VLOOKUP(C5415,#REF!, 2,FALSE)</f>
        <v>#REF!</v>
      </c>
      <c r="BM5415" s="97" t="s">
        <v>10149</v>
      </c>
      <c r="BN5415" s="97" t="s">
        <v>2983</v>
      </c>
      <c r="BO5415" s="97" t="s">
        <v>3518</v>
      </c>
      <c r="BU5415" s="97" t="s">
        <v>10149</v>
      </c>
      <c r="BV5415" s="97" t="s">
        <v>2983</v>
      </c>
      <c r="BW5415" s="97" t="s">
        <v>3518</v>
      </c>
    </row>
    <row r="5416" spans="51:75" x14ac:dyDescent="0.3">
      <c r="AY5416" s="124" t="e">
        <f>VLOOKUP(C5416,#REF!, 2,FALSE)</f>
        <v>#REF!</v>
      </c>
      <c r="BM5416" s="97" t="s">
        <v>10150</v>
      </c>
      <c r="BN5416" s="97" t="s">
        <v>862</v>
      </c>
      <c r="BO5416" s="97" t="s">
        <v>1402</v>
      </c>
      <c r="BU5416" s="97" t="s">
        <v>10150</v>
      </c>
      <c r="BV5416" s="97" t="s">
        <v>862</v>
      </c>
      <c r="BW5416" s="97" t="s">
        <v>1402</v>
      </c>
    </row>
    <row r="5417" spans="51:75" x14ac:dyDescent="0.3">
      <c r="AY5417" s="124" t="e">
        <f>VLOOKUP(C5417,#REF!, 2,FALSE)</f>
        <v>#REF!</v>
      </c>
      <c r="BM5417" s="97" t="s">
        <v>10151</v>
      </c>
      <c r="BN5417" s="97" t="s">
        <v>2983</v>
      </c>
      <c r="BO5417" s="97" t="s">
        <v>2983</v>
      </c>
      <c r="BU5417" s="97" t="s">
        <v>10151</v>
      </c>
      <c r="BV5417" s="97" t="s">
        <v>2983</v>
      </c>
      <c r="BW5417" s="97" t="s">
        <v>2983</v>
      </c>
    </row>
    <row r="5418" spans="51:75" x14ac:dyDescent="0.3">
      <c r="AY5418" s="124" t="e">
        <f>VLOOKUP(C5418,#REF!, 2,FALSE)</f>
        <v>#REF!</v>
      </c>
      <c r="BM5418" s="97" t="s">
        <v>333</v>
      </c>
      <c r="BN5418" s="97" t="s">
        <v>2983</v>
      </c>
      <c r="BO5418" s="97" t="s">
        <v>3988</v>
      </c>
      <c r="BU5418" s="97" t="s">
        <v>333</v>
      </c>
      <c r="BV5418" s="97" t="s">
        <v>2983</v>
      </c>
      <c r="BW5418" s="97" t="s">
        <v>3988</v>
      </c>
    </row>
    <row r="5419" spans="51:75" x14ac:dyDescent="0.3">
      <c r="AY5419" s="124" t="e">
        <f>VLOOKUP(C5419,#REF!, 2,FALSE)</f>
        <v>#REF!</v>
      </c>
      <c r="BM5419" s="97" t="s">
        <v>10152</v>
      </c>
      <c r="BN5419" s="97" t="s">
        <v>1139</v>
      </c>
      <c r="BO5419" s="97" t="s">
        <v>2983</v>
      </c>
      <c r="BU5419" s="97" t="s">
        <v>10152</v>
      </c>
      <c r="BV5419" s="97" t="s">
        <v>1139</v>
      </c>
      <c r="BW5419" s="97" t="s">
        <v>2983</v>
      </c>
    </row>
    <row r="5420" spans="51:75" x14ac:dyDescent="0.3">
      <c r="AY5420" s="124" t="e">
        <f>VLOOKUP(C5420,#REF!, 2,FALSE)</f>
        <v>#REF!</v>
      </c>
      <c r="BM5420" s="97" t="s">
        <v>10153</v>
      </c>
      <c r="BN5420" s="97" t="s">
        <v>3237</v>
      </c>
      <c r="BO5420" s="97" t="s">
        <v>4312</v>
      </c>
      <c r="BU5420" s="97" t="s">
        <v>10153</v>
      </c>
      <c r="BV5420" s="97" t="s">
        <v>3237</v>
      </c>
      <c r="BW5420" s="97" t="s">
        <v>4312</v>
      </c>
    </row>
    <row r="5421" spans="51:75" x14ac:dyDescent="0.3">
      <c r="AY5421" s="124" t="e">
        <f>VLOOKUP(C5421,#REF!, 2,FALSE)</f>
        <v>#REF!</v>
      </c>
      <c r="BM5421" s="97" t="s">
        <v>10155</v>
      </c>
      <c r="BN5421" s="97" t="s">
        <v>862</v>
      </c>
      <c r="BO5421" s="97" t="s">
        <v>638</v>
      </c>
      <c r="BU5421" s="97" t="s">
        <v>10155</v>
      </c>
      <c r="BV5421" s="97" t="s">
        <v>862</v>
      </c>
      <c r="BW5421" s="97" t="s">
        <v>638</v>
      </c>
    </row>
    <row r="5422" spans="51:75" x14ac:dyDescent="0.3">
      <c r="AY5422" s="124" t="e">
        <f>VLOOKUP(C5422,#REF!, 2,FALSE)</f>
        <v>#REF!</v>
      </c>
      <c r="BM5422" s="97" t="s">
        <v>10156</v>
      </c>
      <c r="BN5422" s="97" t="s">
        <v>2983</v>
      </c>
      <c r="BO5422" s="97" t="s">
        <v>1228</v>
      </c>
      <c r="BU5422" s="97" t="s">
        <v>10156</v>
      </c>
      <c r="BV5422" s="97" t="s">
        <v>2983</v>
      </c>
      <c r="BW5422" s="97" t="s">
        <v>1228</v>
      </c>
    </row>
    <row r="5423" spans="51:75" x14ac:dyDescent="0.3">
      <c r="AY5423" s="124" t="e">
        <f>VLOOKUP(C5423,#REF!, 2,FALSE)</f>
        <v>#REF!</v>
      </c>
      <c r="BM5423" s="97" t="s">
        <v>10157</v>
      </c>
      <c r="BN5423" s="97" t="s">
        <v>3000</v>
      </c>
      <c r="BO5423" s="97" t="s">
        <v>4536</v>
      </c>
      <c r="BU5423" s="97" t="s">
        <v>10157</v>
      </c>
      <c r="BV5423" s="97" t="s">
        <v>3000</v>
      </c>
      <c r="BW5423" s="97" t="s">
        <v>4536</v>
      </c>
    </row>
    <row r="5424" spans="51:75" x14ac:dyDescent="0.3">
      <c r="AY5424" s="124" t="e">
        <f>VLOOKUP(C5424,#REF!, 2,FALSE)</f>
        <v>#REF!</v>
      </c>
      <c r="BM5424" s="97" t="s">
        <v>10158</v>
      </c>
      <c r="BN5424" s="97" t="s">
        <v>2983</v>
      </c>
      <c r="BO5424" s="97" t="s">
        <v>1384</v>
      </c>
      <c r="BU5424" s="97" t="s">
        <v>10158</v>
      </c>
      <c r="BV5424" s="97" t="s">
        <v>2983</v>
      </c>
      <c r="BW5424" s="97" t="s">
        <v>1384</v>
      </c>
    </row>
    <row r="5425" spans="51:75" x14ac:dyDescent="0.3">
      <c r="AY5425" s="124" t="e">
        <f>VLOOKUP(C5425,#REF!, 2,FALSE)</f>
        <v>#REF!</v>
      </c>
      <c r="BM5425" s="97" t="s">
        <v>10159</v>
      </c>
      <c r="BN5425" s="97" t="s">
        <v>2983</v>
      </c>
      <c r="BO5425" s="97" t="s">
        <v>2983</v>
      </c>
      <c r="BU5425" s="97" t="s">
        <v>10159</v>
      </c>
      <c r="BV5425" s="97" t="s">
        <v>2983</v>
      </c>
      <c r="BW5425" s="97" t="s">
        <v>2983</v>
      </c>
    </row>
    <row r="5426" spans="51:75" x14ac:dyDescent="0.3">
      <c r="AY5426" s="124" t="e">
        <f>VLOOKUP(C5426,#REF!, 2,FALSE)</f>
        <v>#REF!</v>
      </c>
      <c r="BM5426" s="97" t="s">
        <v>10160</v>
      </c>
      <c r="BN5426" s="97" t="s">
        <v>2983</v>
      </c>
      <c r="BO5426" s="97" t="s">
        <v>1781</v>
      </c>
      <c r="BU5426" s="97" t="s">
        <v>10160</v>
      </c>
      <c r="BV5426" s="97" t="s">
        <v>2983</v>
      </c>
      <c r="BW5426" s="97" t="s">
        <v>1781</v>
      </c>
    </row>
    <row r="5427" spans="51:75" x14ac:dyDescent="0.3">
      <c r="AY5427" s="124" t="e">
        <f>VLOOKUP(C5427,#REF!, 2,FALSE)</f>
        <v>#REF!</v>
      </c>
      <c r="BM5427" s="97" t="s">
        <v>10161</v>
      </c>
      <c r="BN5427" s="97" t="s">
        <v>2983</v>
      </c>
      <c r="BO5427" s="97" t="s">
        <v>10162</v>
      </c>
      <c r="BU5427" s="97" t="s">
        <v>10161</v>
      </c>
      <c r="BV5427" s="97" t="s">
        <v>2983</v>
      </c>
      <c r="BW5427" s="97" t="s">
        <v>10162</v>
      </c>
    </row>
    <row r="5428" spans="51:75" x14ac:dyDescent="0.3">
      <c r="AY5428" s="124" t="e">
        <f>VLOOKUP(C5428,#REF!, 2,FALSE)</f>
        <v>#REF!</v>
      </c>
      <c r="BM5428" s="97" t="s">
        <v>10163</v>
      </c>
      <c r="BN5428" s="97" t="s">
        <v>2983</v>
      </c>
      <c r="BO5428" s="97" t="s">
        <v>2974</v>
      </c>
      <c r="BU5428" s="97" t="s">
        <v>10163</v>
      </c>
      <c r="BV5428" s="97" t="s">
        <v>2983</v>
      </c>
      <c r="BW5428" s="97" t="s">
        <v>2974</v>
      </c>
    </row>
    <row r="5429" spans="51:75" x14ac:dyDescent="0.3">
      <c r="AY5429" s="124" t="e">
        <f>VLOOKUP(C5429,#REF!, 2,FALSE)</f>
        <v>#REF!</v>
      </c>
      <c r="BM5429" s="97" t="s">
        <v>10164</v>
      </c>
      <c r="BN5429" s="97" t="s">
        <v>2983</v>
      </c>
      <c r="BO5429" s="97" t="s">
        <v>8738</v>
      </c>
      <c r="BU5429" s="97" t="s">
        <v>10164</v>
      </c>
      <c r="BV5429" s="97" t="s">
        <v>2983</v>
      </c>
      <c r="BW5429" s="97" t="s">
        <v>8738</v>
      </c>
    </row>
    <row r="5430" spans="51:75" x14ac:dyDescent="0.3">
      <c r="AY5430" s="124" t="e">
        <f>VLOOKUP(C5430,#REF!, 2,FALSE)</f>
        <v>#REF!</v>
      </c>
      <c r="BM5430" s="97" t="s">
        <v>10165</v>
      </c>
      <c r="BN5430" s="97" t="s">
        <v>2983</v>
      </c>
      <c r="BO5430" s="97" t="s">
        <v>10166</v>
      </c>
      <c r="BU5430" s="97" t="s">
        <v>10165</v>
      </c>
      <c r="BV5430" s="97" t="s">
        <v>2983</v>
      </c>
      <c r="BW5430" s="97" t="s">
        <v>10166</v>
      </c>
    </row>
    <row r="5431" spans="51:75" x14ac:dyDescent="0.3">
      <c r="AY5431" s="124" t="e">
        <f>VLOOKUP(C5431,#REF!, 2,FALSE)</f>
        <v>#REF!</v>
      </c>
      <c r="BM5431" s="97" t="s">
        <v>10167</v>
      </c>
      <c r="BN5431" s="97" t="s">
        <v>862</v>
      </c>
      <c r="BO5431" s="97" t="s">
        <v>2173</v>
      </c>
      <c r="BU5431" s="97" t="s">
        <v>10167</v>
      </c>
      <c r="BV5431" s="97" t="s">
        <v>862</v>
      </c>
      <c r="BW5431" s="97" t="s">
        <v>2173</v>
      </c>
    </row>
    <row r="5432" spans="51:75" x14ac:dyDescent="0.3">
      <c r="AY5432" s="124" t="e">
        <f>VLOOKUP(C5432,#REF!, 2,FALSE)</f>
        <v>#REF!</v>
      </c>
      <c r="BM5432" s="97" t="s">
        <v>1826</v>
      </c>
      <c r="BN5432" s="97" t="s">
        <v>2983</v>
      </c>
      <c r="BO5432" s="97" t="s">
        <v>3128</v>
      </c>
      <c r="BU5432" s="97" t="s">
        <v>1826</v>
      </c>
      <c r="BV5432" s="97" t="s">
        <v>2983</v>
      </c>
      <c r="BW5432" s="97" t="s">
        <v>3128</v>
      </c>
    </row>
    <row r="5433" spans="51:75" x14ac:dyDescent="0.3">
      <c r="AY5433" s="124" t="e">
        <f>VLOOKUP(C5433,#REF!, 2,FALSE)</f>
        <v>#REF!</v>
      </c>
      <c r="BM5433" s="97" t="s">
        <v>10168</v>
      </c>
      <c r="BN5433" s="97" t="s">
        <v>2983</v>
      </c>
      <c r="BO5433" s="97" t="s">
        <v>4174</v>
      </c>
      <c r="BU5433" s="97" t="s">
        <v>10168</v>
      </c>
      <c r="BV5433" s="97" t="s">
        <v>2983</v>
      </c>
      <c r="BW5433" s="97" t="s">
        <v>4174</v>
      </c>
    </row>
    <row r="5434" spans="51:75" x14ac:dyDescent="0.3">
      <c r="AY5434" s="124" t="e">
        <f>VLOOKUP(C5434,#REF!, 2,FALSE)</f>
        <v>#REF!</v>
      </c>
      <c r="BM5434" s="97" t="s">
        <v>10169</v>
      </c>
      <c r="BN5434" s="97" t="s">
        <v>2983</v>
      </c>
      <c r="BO5434" s="97" t="s">
        <v>854</v>
      </c>
      <c r="BU5434" s="97" t="s">
        <v>10169</v>
      </c>
      <c r="BV5434" s="97" t="s">
        <v>2983</v>
      </c>
      <c r="BW5434" s="97" t="s">
        <v>854</v>
      </c>
    </row>
    <row r="5435" spans="51:75" x14ac:dyDescent="0.3">
      <c r="AY5435" s="124" t="e">
        <f>VLOOKUP(C5435,#REF!, 2,FALSE)</f>
        <v>#REF!</v>
      </c>
      <c r="BM5435" s="97" t="s">
        <v>10170</v>
      </c>
      <c r="BN5435" s="97" t="s">
        <v>2983</v>
      </c>
      <c r="BO5435" s="97" t="s">
        <v>1054</v>
      </c>
      <c r="BU5435" s="97" t="s">
        <v>10170</v>
      </c>
      <c r="BV5435" s="97" t="s">
        <v>2983</v>
      </c>
      <c r="BW5435" s="97" t="s">
        <v>1054</v>
      </c>
    </row>
    <row r="5436" spans="51:75" x14ac:dyDescent="0.3">
      <c r="AY5436" s="124" t="e">
        <f>VLOOKUP(C5436,#REF!, 2,FALSE)</f>
        <v>#REF!</v>
      </c>
      <c r="BM5436" s="97" t="s">
        <v>10171</v>
      </c>
      <c r="BN5436" s="97" t="s">
        <v>2983</v>
      </c>
      <c r="BO5436" s="97" t="s">
        <v>1508</v>
      </c>
      <c r="BU5436" s="97" t="s">
        <v>10171</v>
      </c>
      <c r="BV5436" s="97" t="s">
        <v>2983</v>
      </c>
      <c r="BW5436" s="97" t="s">
        <v>1508</v>
      </c>
    </row>
    <row r="5437" spans="51:75" x14ac:dyDescent="0.3">
      <c r="AY5437" s="124" t="e">
        <f>VLOOKUP(C5437,#REF!, 2,FALSE)</f>
        <v>#REF!</v>
      </c>
      <c r="BM5437" s="97" t="s">
        <v>10172</v>
      </c>
      <c r="BN5437" s="97" t="s">
        <v>778</v>
      </c>
      <c r="BO5437" s="97" t="s">
        <v>1374</v>
      </c>
      <c r="BU5437" s="97" t="s">
        <v>10172</v>
      </c>
      <c r="BV5437" s="97" t="s">
        <v>778</v>
      </c>
      <c r="BW5437" s="97" t="s">
        <v>1374</v>
      </c>
    </row>
    <row r="5438" spans="51:75" x14ac:dyDescent="0.3">
      <c r="AY5438" s="124" t="e">
        <f>VLOOKUP(C5438,#REF!, 2,FALSE)</f>
        <v>#REF!</v>
      </c>
      <c r="BM5438" s="97" t="s">
        <v>1827</v>
      </c>
      <c r="BN5438" s="97" t="s">
        <v>2983</v>
      </c>
      <c r="BO5438" s="97" t="s">
        <v>10173</v>
      </c>
      <c r="BU5438" s="97" t="s">
        <v>1827</v>
      </c>
      <c r="BV5438" s="97" t="s">
        <v>2983</v>
      </c>
      <c r="BW5438" s="97" t="s">
        <v>10173</v>
      </c>
    </row>
    <row r="5439" spans="51:75" x14ac:dyDescent="0.3">
      <c r="AY5439" s="124" t="e">
        <f>VLOOKUP(C5439,#REF!, 2,FALSE)</f>
        <v>#REF!</v>
      </c>
      <c r="BM5439" s="97" t="s">
        <v>10174</v>
      </c>
      <c r="BN5439" s="97" t="s">
        <v>661</v>
      </c>
      <c r="BO5439" s="97" t="s">
        <v>10175</v>
      </c>
      <c r="BU5439" s="97" t="s">
        <v>10174</v>
      </c>
      <c r="BV5439" s="97" t="s">
        <v>661</v>
      </c>
      <c r="BW5439" s="97" t="s">
        <v>10175</v>
      </c>
    </row>
    <row r="5440" spans="51:75" x14ac:dyDescent="0.3">
      <c r="AY5440" s="124" t="e">
        <f>VLOOKUP(C5440,#REF!, 2,FALSE)</f>
        <v>#REF!</v>
      </c>
      <c r="BM5440" s="97" t="s">
        <v>10176</v>
      </c>
      <c r="BN5440" s="97" t="s">
        <v>639</v>
      </c>
      <c r="BO5440" s="97" t="s">
        <v>2927</v>
      </c>
      <c r="BU5440" s="97" t="s">
        <v>10176</v>
      </c>
      <c r="BV5440" s="97" t="s">
        <v>639</v>
      </c>
      <c r="BW5440" s="97" t="s">
        <v>2927</v>
      </c>
    </row>
    <row r="5441" spans="51:75" x14ac:dyDescent="0.3">
      <c r="AY5441" s="124" t="e">
        <f>VLOOKUP(C5441,#REF!, 2,FALSE)</f>
        <v>#REF!</v>
      </c>
      <c r="BM5441" s="97" t="s">
        <v>10177</v>
      </c>
      <c r="BN5441" s="97" t="s">
        <v>2983</v>
      </c>
      <c r="BO5441" s="97" t="s">
        <v>10178</v>
      </c>
      <c r="BU5441" s="97" t="s">
        <v>10177</v>
      </c>
      <c r="BV5441" s="97" t="s">
        <v>2983</v>
      </c>
      <c r="BW5441" s="97" t="s">
        <v>10178</v>
      </c>
    </row>
    <row r="5442" spans="51:75" x14ac:dyDescent="0.3">
      <c r="AY5442" s="124" t="e">
        <f>VLOOKUP(C5442,#REF!, 2,FALSE)</f>
        <v>#REF!</v>
      </c>
      <c r="BM5442" s="97" t="s">
        <v>10179</v>
      </c>
      <c r="BN5442" s="97" t="s">
        <v>2983</v>
      </c>
      <c r="BO5442" s="97" t="s">
        <v>2462</v>
      </c>
      <c r="BU5442" s="97" t="s">
        <v>10179</v>
      </c>
      <c r="BV5442" s="97" t="s">
        <v>2983</v>
      </c>
      <c r="BW5442" s="97" t="s">
        <v>2462</v>
      </c>
    </row>
    <row r="5443" spans="51:75" x14ac:dyDescent="0.3">
      <c r="AY5443" s="124" t="e">
        <f>VLOOKUP(C5443,#REF!, 2,FALSE)</f>
        <v>#REF!</v>
      </c>
      <c r="BM5443" s="97" t="s">
        <v>10180</v>
      </c>
      <c r="BN5443" s="97" t="s">
        <v>2983</v>
      </c>
      <c r="BO5443" s="97" t="s">
        <v>1263</v>
      </c>
      <c r="BU5443" s="97" t="s">
        <v>10180</v>
      </c>
      <c r="BV5443" s="97" t="s">
        <v>2983</v>
      </c>
      <c r="BW5443" s="97" t="s">
        <v>1263</v>
      </c>
    </row>
    <row r="5444" spans="51:75" x14ac:dyDescent="0.3">
      <c r="AY5444" s="124" t="e">
        <f>VLOOKUP(C5444,#REF!, 2,FALSE)</f>
        <v>#REF!</v>
      </c>
      <c r="BM5444" s="97" t="s">
        <v>10181</v>
      </c>
      <c r="BN5444" s="97" t="s">
        <v>2983</v>
      </c>
      <c r="BO5444" s="97" t="s">
        <v>1405</v>
      </c>
      <c r="BU5444" s="97" t="s">
        <v>10181</v>
      </c>
      <c r="BV5444" s="97" t="s">
        <v>2983</v>
      </c>
      <c r="BW5444" s="97" t="s">
        <v>1405</v>
      </c>
    </row>
    <row r="5445" spans="51:75" x14ac:dyDescent="0.3">
      <c r="AY5445" s="124" t="e">
        <f>VLOOKUP(C5445,#REF!, 2,FALSE)</f>
        <v>#REF!</v>
      </c>
      <c r="BM5445" s="97" t="s">
        <v>1828</v>
      </c>
      <c r="BN5445" s="97" t="s">
        <v>3237</v>
      </c>
      <c r="BO5445" s="97" t="s">
        <v>10182</v>
      </c>
      <c r="BU5445" s="97" t="s">
        <v>1828</v>
      </c>
      <c r="BV5445" s="97" t="s">
        <v>3237</v>
      </c>
      <c r="BW5445" s="97" t="s">
        <v>10182</v>
      </c>
    </row>
    <row r="5446" spans="51:75" x14ac:dyDescent="0.3">
      <c r="AY5446" s="124" t="e">
        <f>VLOOKUP(C5446,#REF!, 2,FALSE)</f>
        <v>#REF!</v>
      </c>
      <c r="BM5446" s="97" t="s">
        <v>10183</v>
      </c>
      <c r="BN5446" s="97" t="s">
        <v>669</v>
      </c>
      <c r="BO5446" s="97" t="s">
        <v>770</v>
      </c>
      <c r="BU5446" s="97" t="s">
        <v>10183</v>
      </c>
      <c r="BV5446" s="97" t="s">
        <v>669</v>
      </c>
      <c r="BW5446" s="97" t="s">
        <v>770</v>
      </c>
    </row>
    <row r="5447" spans="51:75" x14ac:dyDescent="0.3">
      <c r="AY5447" s="124" t="e">
        <f>VLOOKUP(C5447,#REF!, 2,FALSE)</f>
        <v>#REF!</v>
      </c>
      <c r="BM5447" s="97" t="s">
        <v>10184</v>
      </c>
      <c r="BN5447" s="97" t="s">
        <v>2983</v>
      </c>
      <c r="BO5447" s="97" t="s">
        <v>2983</v>
      </c>
      <c r="BU5447" s="97" t="s">
        <v>10184</v>
      </c>
      <c r="BV5447" s="97" t="s">
        <v>2983</v>
      </c>
      <c r="BW5447" s="97" t="s">
        <v>2983</v>
      </c>
    </row>
    <row r="5448" spans="51:75" x14ac:dyDescent="0.3">
      <c r="AY5448" s="124" t="e">
        <f>VLOOKUP(C5448,#REF!, 2,FALSE)</f>
        <v>#REF!</v>
      </c>
      <c r="BM5448" s="97" t="s">
        <v>10185</v>
      </c>
      <c r="BN5448" s="97" t="s">
        <v>2983</v>
      </c>
      <c r="BO5448" s="97" t="s">
        <v>2983</v>
      </c>
      <c r="BU5448" s="97" t="s">
        <v>10185</v>
      </c>
      <c r="BV5448" s="97" t="s">
        <v>2983</v>
      </c>
      <c r="BW5448" s="97" t="s">
        <v>2983</v>
      </c>
    </row>
    <row r="5449" spans="51:75" x14ac:dyDescent="0.3">
      <c r="AY5449" s="124" t="e">
        <f>VLOOKUP(C5449,#REF!, 2,FALSE)</f>
        <v>#REF!</v>
      </c>
      <c r="BM5449" s="97" t="s">
        <v>10186</v>
      </c>
      <c r="BN5449" s="97" t="s">
        <v>2983</v>
      </c>
      <c r="BO5449" s="97" t="s">
        <v>2983</v>
      </c>
      <c r="BU5449" s="97" t="s">
        <v>10186</v>
      </c>
      <c r="BV5449" s="97" t="s">
        <v>2983</v>
      </c>
      <c r="BW5449" s="97" t="s">
        <v>2983</v>
      </c>
    </row>
    <row r="5450" spans="51:75" x14ac:dyDescent="0.3">
      <c r="AY5450" s="124" t="e">
        <f>VLOOKUP(C5450,#REF!, 2,FALSE)</f>
        <v>#REF!</v>
      </c>
      <c r="BM5450" s="97" t="s">
        <v>10187</v>
      </c>
      <c r="BN5450" s="97" t="s">
        <v>2983</v>
      </c>
      <c r="BO5450" s="97" t="s">
        <v>9203</v>
      </c>
      <c r="BU5450" s="97" t="s">
        <v>10187</v>
      </c>
      <c r="BV5450" s="97" t="s">
        <v>2983</v>
      </c>
      <c r="BW5450" s="97" t="s">
        <v>9203</v>
      </c>
    </row>
    <row r="5451" spans="51:75" x14ac:dyDescent="0.3">
      <c r="AY5451" s="124" t="e">
        <f>VLOOKUP(C5451,#REF!, 2,FALSE)</f>
        <v>#REF!</v>
      </c>
      <c r="BM5451" s="97" t="s">
        <v>1829</v>
      </c>
      <c r="BN5451" s="97" t="s">
        <v>2983</v>
      </c>
      <c r="BO5451" s="97" t="s">
        <v>2983</v>
      </c>
      <c r="BU5451" s="97" t="s">
        <v>1829</v>
      </c>
      <c r="BV5451" s="97" t="s">
        <v>2983</v>
      </c>
      <c r="BW5451" s="97" t="s">
        <v>2983</v>
      </c>
    </row>
    <row r="5452" spans="51:75" x14ac:dyDescent="0.3">
      <c r="AY5452" s="124" t="e">
        <f>VLOOKUP(C5452,#REF!, 2,FALSE)</f>
        <v>#REF!</v>
      </c>
      <c r="BM5452" s="97" t="s">
        <v>10188</v>
      </c>
      <c r="BN5452" s="97" t="s">
        <v>2983</v>
      </c>
      <c r="BO5452" s="97" t="s">
        <v>2983</v>
      </c>
      <c r="BU5452" s="97" t="s">
        <v>10188</v>
      </c>
      <c r="BV5452" s="97" t="s">
        <v>2983</v>
      </c>
      <c r="BW5452" s="97" t="s">
        <v>2983</v>
      </c>
    </row>
    <row r="5453" spans="51:75" x14ac:dyDescent="0.3">
      <c r="AY5453" s="124" t="e">
        <f>VLOOKUP(C5453,#REF!, 2,FALSE)</f>
        <v>#REF!</v>
      </c>
      <c r="BM5453" s="97" t="s">
        <v>10189</v>
      </c>
      <c r="BN5453" s="97" t="s">
        <v>2983</v>
      </c>
      <c r="BO5453" s="97" t="s">
        <v>2983</v>
      </c>
      <c r="BU5453" s="97" t="s">
        <v>10189</v>
      </c>
      <c r="BV5453" s="97" t="s">
        <v>2983</v>
      </c>
      <c r="BW5453" s="97" t="s">
        <v>2983</v>
      </c>
    </row>
    <row r="5454" spans="51:75" x14ac:dyDescent="0.3">
      <c r="AY5454" s="124" t="e">
        <f>VLOOKUP(C5454,#REF!, 2,FALSE)</f>
        <v>#REF!</v>
      </c>
      <c r="BM5454" s="97" t="s">
        <v>10190</v>
      </c>
      <c r="BN5454" s="97" t="s">
        <v>2983</v>
      </c>
      <c r="BO5454" s="97" t="s">
        <v>1128</v>
      </c>
      <c r="BU5454" s="97" t="s">
        <v>10190</v>
      </c>
      <c r="BV5454" s="97" t="s">
        <v>2983</v>
      </c>
      <c r="BW5454" s="97" t="s">
        <v>1128</v>
      </c>
    </row>
    <row r="5455" spans="51:75" x14ac:dyDescent="0.3">
      <c r="AY5455" s="124" t="e">
        <f>VLOOKUP(C5455,#REF!, 2,FALSE)</f>
        <v>#REF!</v>
      </c>
      <c r="BM5455" s="97" t="s">
        <v>10192</v>
      </c>
      <c r="BN5455" s="97" t="s">
        <v>2983</v>
      </c>
      <c r="BO5455" s="97" t="s">
        <v>10193</v>
      </c>
      <c r="BU5455" s="97" t="s">
        <v>10192</v>
      </c>
      <c r="BV5455" s="97" t="s">
        <v>2983</v>
      </c>
      <c r="BW5455" s="97" t="s">
        <v>10193</v>
      </c>
    </row>
    <row r="5456" spans="51:75" x14ac:dyDescent="0.3">
      <c r="AY5456" s="124" t="e">
        <f>VLOOKUP(C5456,#REF!, 2,FALSE)</f>
        <v>#REF!</v>
      </c>
      <c r="BM5456" s="97" t="s">
        <v>10194</v>
      </c>
      <c r="BN5456" s="97" t="s">
        <v>2983</v>
      </c>
      <c r="BO5456" s="97" t="s">
        <v>1376</v>
      </c>
      <c r="BU5456" s="97" t="s">
        <v>10194</v>
      </c>
      <c r="BV5456" s="97" t="s">
        <v>2983</v>
      </c>
      <c r="BW5456" s="97" t="s">
        <v>1376</v>
      </c>
    </row>
    <row r="5457" spans="51:75" x14ac:dyDescent="0.3">
      <c r="AY5457" s="124" t="e">
        <f>VLOOKUP(C5457,#REF!, 2,FALSE)</f>
        <v>#REF!</v>
      </c>
      <c r="BM5457" s="97" t="s">
        <v>10195</v>
      </c>
      <c r="BN5457" s="97" t="s">
        <v>2983</v>
      </c>
      <c r="BO5457" s="97" t="s">
        <v>4237</v>
      </c>
      <c r="BU5457" s="97" t="s">
        <v>10195</v>
      </c>
      <c r="BV5457" s="97" t="s">
        <v>2983</v>
      </c>
      <c r="BW5457" s="97" t="s">
        <v>4237</v>
      </c>
    </row>
    <row r="5458" spans="51:75" x14ac:dyDescent="0.3">
      <c r="AY5458" s="124" t="e">
        <f>VLOOKUP(C5458,#REF!, 2,FALSE)</f>
        <v>#REF!</v>
      </c>
      <c r="BM5458" s="97" t="s">
        <v>10196</v>
      </c>
      <c r="BN5458" s="97" t="s">
        <v>2983</v>
      </c>
      <c r="BO5458" s="97" t="s">
        <v>10197</v>
      </c>
      <c r="BU5458" s="97" t="s">
        <v>10196</v>
      </c>
      <c r="BV5458" s="97" t="s">
        <v>2983</v>
      </c>
      <c r="BW5458" s="97" t="s">
        <v>10197</v>
      </c>
    </row>
    <row r="5459" spans="51:75" x14ac:dyDescent="0.3">
      <c r="AY5459" s="124" t="e">
        <f>VLOOKUP(C5459,#REF!, 2,FALSE)</f>
        <v>#REF!</v>
      </c>
      <c r="BM5459" s="97" t="s">
        <v>10198</v>
      </c>
      <c r="BN5459" s="97" t="s">
        <v>3000</v>
      </c>
      <c r="BO5459" s="97" t="s">
        <v>7266</v>
      </c>
      <c r="BU5459" s="97" t="s">
        <v>10198</v>
      </c>
      <c r="BV5459" s="97" t="s">
        <v>3000</v>
      </c>
      <c r="BW5459" s="97" t="s">
        <v>7266</v>
      </c>
    </row>
    <row r="5460" spans="51:75" x14ac:dyDescent="0.3">
      <c r="AY5460" s="124" t="e">
        <f>VLOOKUP(C5460,#REF!, 2,FALSE)</f>
        <v>#REF!</v>
      </c>
      <c r="BM5460" s="97" t="s">
        <v>10199</v>
      </c>
      <c r="BN5460" s="97" t="s">
        <v>2983</v>
      </c>
      <c r="BO5460" s="97" t="s">
        <v>2983</v>
      </c>
      <c r="BU5460" s="97" t="s">
        <v>10199</v>
      </c>
      <c r="BV5460" s="97" t="s">
        <v>2983</v>
      </c>
      <c r="BW5460" s="97" t="s">
        <v>2983</v>
      </c>
    </row>
    <row r="5461" spans="51:75" x14ac:dyDescent="0.3">
      <c r="AY5461" s="124" t="e">
        <f>VLOOKUP(C5461,#REF!, 2,FALSE)</f>
        <v>#REF!</v>
      </c>
      <c r="BM5461" s="97" t="s">
        <v>10200</v>
      </c>
      <c r="BN5461" s="97" t="s">
        <v>2983</v>
      </c>
      <c r="BO5461" s="97" t="s">
        <v>2983</v>
      </c>
      <c r="BU5461" s="97" t="s">
        <v>10200</v>
      </c>
      <c r="BV5461" s="97" t="s">
        <v>2983</v>
      </c>
      <c r="BW5461" s="97" t="s">
        <v>2983</v>
      </c>
    </row>
    <row r="5462" spans="51:75" x14ac:dyDescent="0.3">
      <c r="AY5462" s="124" t="e">
        <f>VLOOKUP(C5462,#REF!, 2,FALSE)</f>
        <v>#REF!</v>
      </c>
      <c r="BM5462" s="97" t="s">
        <v>10201</v>
      </c>
      <c r="BN5462" s="97" t="s">
        <v>2983</v>
      </c>
      <c r="BO5462" s="97" t="s">
        <v>691</v>
      </c>
      <c r="BU5462" s="97" t="s">
        <v>10201</v>
      </c>
      <c r="BV5462" s="97" t="s">
        <v>2983</v>
      </c>
      <c r="BW5462" s="97" t="s">
        <v>691</v>
      </c>
    </row>
    <row r="5463" spans="51:75" x14ac:dyDescent="0.3">
      <c r="AY5463" s="124" t="e">
        <f>VLOOKUP(C5463,#REF!, 2,FALSE)</f>
        <v>#REF!</v>
      </c>
      <c r="BM5463" s="97" t="s">
        <v>10203</v>
      </c>
      <c r="BN5463" s="97" t="s">
        <v>2983</v>
      </c>
      <c r="BO5463" s="97" t="s">
        <v>2983</v>
      </c>
      <c r="BU5463" s="97" t="s">
        <v>10203</v>
      </c>
      <c r="BV5463" s="97" t="s">
        <v>2983</v>
      </c>
      <c r="BW5463" s="97" t="s">
        <v>2983</v>
      </c>
    </row>
    <row r="5464" spans="51:75" x14ac:dyDescent="0.3">
      <c r="AY5464" s="124" t="e">
        <f>VLOOKUP(C5464,#REF!, 2,FALSE)</f>
        <v>#REF!</v>
      </c>
      <c r="BM5464" s="97" t="s">
        <v>10204</v>
      </c>
      <c r="BN5464" s="97" t="s">
        <v>2983</v>
      </c>
      <c r="BO5464" s="97" t="s">
        <v>10205</v>
      </c>
      <c r="BU5464" s="97" t="s">
        <v>10204</v>
      </c>
      <c r="BV5464" s="97" t="s">
        <v>2983</v>
      </c>
      <c r="BW5464" s="97" t="s">
        <v>10205</v>
      </c>
    </row>
    <row r="5465" spans="51:75" x14ac:dyDescent="0.3">
      <c r="AY5465" s="124" t="e">
        <f>VLOOKUP(C5465,#REF!, 2,FALSE)</f>
        <v>#REF!</v>
      </c>
      <c r="BM5465" s="97" t="s">
        <v>10206</v>
      </c>
      <c r="BN5465" s="97" t="s">
        <v>2983</v>
      </c>
      <c r="BO5465" s="97" t="s">
        <v>2983</v>
      </c>
      <c r="BU5465" s="97" t="s">
        <v>10206</v>
      </c>
      <c r="BV5465" s="97" t="s">
        <v>2983</v>
      </c>
      <c r="BW5465" s="97" t="s">
        <v>2983</v>
      </c>
    </row>
    <row r="5466" spans="51:75" x14ac:dyDescent="0.3">
      <c r="AY5466" s="124" t="e">
        <f>VLOOKUP(C5466,#REF!, 2,FALSE)</f>
        <v>#REF!</v>
      </c>
      <c r="BM5466" s="97" t="s">
        <v>10208</v>
      </c>
      <c r="BN5466" s="97" t="s">
        <v>3237</v>
      </c>
      <c r="BO5466" s="97" t="s">
        <v>8699</v>
      </c>
      <c r="BU5466" s="97" t="s">
        <v>10208</v>
      </c>
      <c r="BV5466" s="97" t="s">
        <v>3237</v>
      </c>
      <c r="BW5466" s="97" t="s">
        <v>8699</v>
      </c>
    </row>
    <row r="5467" spans="51:75" x14ac:dyDescent="0.3">
      <c r="AY5467" s="124" t="e">
        <f>VLOOKUP(C5467,#REF!, 2,FALSE)</f>
        <v>#REF!</v>
      </c>
      <c r="BM5467" s="97" t="s">
        <v>10209</v>
      </c>
      <c r="BN5467" s="97" t="s">
        <v>2983</v>
      </c>
      <c r="BO5467" s="97" t="s">
        <v>2983</v>
      </c>
      <c r="BU5467" s="97" t="s">
        <v>10209</v>
      </c>
      <c r="BV5467" s="97" t="s">
        <v>2983</v>
      </c>
      <c r="BW5467" s="97" t="s">
        <v>2983</v>
      </c>
    </row>
    <row r="5468" spans="51:75" x14ac:dyDescent="0.3">
      <c r="AY5468" s="124" t="e">
        <f>VLOOKUP(C5468,#REF!, 2,FALSE)</f>
        <v>#REF!</v>
      </c>
      <c r="BM5468" s="97" t="s">
        <v>10210</v>
      </c>
      <c r="BN5468" s="97" t="s">
        <v>2983</v>
      </c>
      <c r="BO5468" s="97" t="s">
        <v>1689</v>
      </c>
      <c r="BU5468" s="97" t="s">
        <v>10210</v>
      </c>
      <c r="BV5468" s="97" t="s">
        <v>2983</v>
      </c>
      <c r="BW5468" s="97" t="s">
        <v>1689</v>
      </c>
    </row>
    <row r="5469" spans="51:75" x14ac:dyDescent="0.3">
      <c r="AY5469" s="124" t="e">
        <f>VLOOKUP(C5469,#REF!, 2,FALSE)</f>
        <v>#REF!</v>
      </c>
      <c r="BM5469" s="97" t="s">
        <v>10211</v>
      </c>
      <c r="BN5469" s="97" t="s">
        <v>2983</v>
      </c>
      <c r="BO5469" s="97" t="s">
        <v>2983</v>
      </c>
      <c r="BU5469" s="97" t="s">
        <v>10211</v>
      </c>
      <c r="BV5469" s="97" t="s">
        <v>2983</v>
      </c>
      <c r="BW5469" s="97" t="s">
        <v>2983</v>
      </c>
    </row>
    <row r="5470" spans="51:75" x14ac:dyDescent="0.3">
      <c r="AY5470" s="124" t="e">
        <f>VLOOKUP(C5470,#REF!, 2,FALSE)</f>
        <v>#REF!</v>
      </c>
      <c r="BM5470" s="97" t="s">
        <v>10212</v>
      </c>
      <c r="BN5470" s="97" t="s">
        <v>778</v>
      </c>
      <c r="BO5470" s="97" t="s">
        <v>10214</v>
      </c>
      <c r="BU5470" s="97" t="s">
        <v>10212</v>
      </c>
      <c r="BV5470" s="97" t="s">
        <v>778</v>
      </c>
      <c r="BW5470" s="97" t="s">
        <v>10214</v>
      </c>
    </row>
    <row r="5471" spans="51:75" x14ac:dyDescent="0.3">
      <c r="AY5471" s="124" t="e">
        <f>VLOOKUP(C5471,#REF!, 2,FALSE)</f>
        <v>#REF!</v>
      </c>
      <c r="BM5471" s="97" t="s">
        <v>10216</v>
      </c>
      <c r="BN5471" s="97" t="s">
        <v>2983</v>
      </c>
      <c r="BO5471" s="97" t="s">
        <v>2983</v>
      </c>
      <c r="BU5471" s="97" t="s">
        <v>10216</v>
      </c>
      <c r="BV5471" s="97" t="s">
        <v>2983</v>
      </c>
      <c r="BW5471" s="97" t="s">
        <v>2983</v>
      </c>
    </row>
    <row r="5472" spans="51:75" x14ac:dyDescent="0.3">
      <c r="AY5472" s="124" t="e">
        <f>VLOOKUP(C5472,#REF!, 2,FALSE)</f>
        <v>#REF!</v>
      </c>
      <c r="BM5472" s="97" t="s">
        <v>10217</v>
      </c>
      <c r="BN5472" s="97" t="s">
        <v>3000</v>
      </c>
      <c r="BO5472" s="97" t="s">
        <v>10218</v>
      </c>
      <c r="BU5472" s="97" t="s">
        <v>10217</v>
      </c>
      <c r="BV5472" s="97" t="s">
        <v>3000</v>
      </c>
      <c r="BW5472" s="97" t="s">
        <v>10218</v>
      </c>
    </row>
    <row r="5473" spans="51:75" x14ac:dyDescent="0.3">
      <c r="AY5473" s="124" t="e">
        <f>VLOOKUP(C5473,#REF!, 2,FALSE)</f>
        <v>#REF!</v>
      </c>
      <c r="BM5473" s="97" t="s">
        <v>10219</v>
      </c>
      <c r="BN5473" s="97" t="s">
        <v>2983</v>
      </c>
      <c r="BO5473" s="97" t="s">
        <v>10220</v>
      </c>
      <c r="BU5473" s="97" t="s">
        <v>10219</v>
      </c>
      <c r="BV5473" s="97" t="s">
        <v>2983</v>
      </c>
      <c r="BW5473" s="97" t="s">
        <v>10220</v>
      </c>
    </row>
    <row r="5474" spans="51:75" x14ac:dyDescent="0.3">
      <c r="AY5474" s="124" t="e">
        <f>VLOOKUP(C5474,#REF!, 2,FALSE)</f>
        <v>#REF!</v>
      </c>
      <c r="BM5474" s="97" t="s">
        <v>10221</v>
      </c>
      <c r="BN5474" s="97" t="s">
        <v>2983</v>
      </c>
      <c r="BO5474" s="97" t="s">
        <v>10222</v>
      </c>
      <c r="BU5474" s="97" t="s">
        <v>10221</v>
      </c>
      <c r="BV5474" s="97" t="s">
        <v>2983</v>
      </c>
      <c r="BW5474" s="97" t="s">
        <v>10222</v>
      </c>
    </row>
    <row r="5475" spans="51:75" x14ac:dyDescent="0.3">
      <c r="AY5475" s="124" t="e">
        <f>VLOOKUP(C5475,#REF!, 2,FALSE)</f>
        <v>#REF!</v>
      </c>
      <c r="BM5475" s="97" t="s">
        <v>10223</v>
      </c>
      <c r="BN5475" s="97" t="s">
        <v>2983</v>
      </c>
      <c r="BO5475" s="97" t="s">
        <v>10224</v>
      </c>
      <c r="BU5475" s="97" t="s">
        <v>10223</v>
      </c>
      <c r="BV5475" s="97" t="s">
        <v>2983</v>
      </c>
      <c r="BW5475" s="97" t="s">
        <v>10224</v>
      </c>
    </row>
    <row r="5476" spans="51:75" x14ac:dyDescent="0.3">
      <c r="AY5476" s="124" t="e">
        <f>VLOOKUP(C5476,#REF!, 2,FALSE)</f>
        <v>#REF!</v>
      </c>
      <c r="BM5476" s="97" t="s">
        <v>10225</v>
      </c>
      <c r="BN5476" s="97" t="s">
        <v>2983</v>
      </c>
      <c r="BO5476" s="97" t="s">
        <v>10226</v>
      </c>
      <c r="BU5476" s="97" t="s">
        <v>10225</v>
      </c>
      <c r="BV5476" s="97" t="s">
        <v>2983</v>
      </c>
      <c r="BW5476" s="97" t="s">
        <v>10226</v>
      </c>
    </row>
    <row r="5477" spans="51:75" x14ac:dyDescent="0.3">
      <c r="AY5477" s="124" t="e">
        <f>VLOOKUP(C5477,#REF!, 2,FALSE)</f>
        <v>#REF!</v>
      </c>
      <c r="BM5477" s="97" t="s">
        <v>10227</v>
      </c>
      <c r="BN5477" s="97" t="s">
        <v>2983</v>
      </c>
      <c r="BO5477" s="97" t="s">
        <v>6149</v>
      </c>
      <c r="BU5477" s="97" t="s">
        <v>10227</v>
      </c>
      <c r="BV5477" s="97" t="s">
        <v>2983</v>
      </c>
      <c r="BW5477" s="97" t="s">
        <v>6149</v>
      </c>
    </row>
    <row r="5478" spans="51:75" x14ac:dyDescent="0.3">
      <c r="AY5478" s="124" t="e">
        <f>VLOOKUP(C5478,#REF!, 2,FALSE)</f>
        <v>#REF!</v>
      </c>
      <c r="BM5478" s="97" t="s">
        <v>10229</v>
      </c>
      <c r="BN5478" s="97" t="s">
        <v>2983</v>
      </c>
      <c r="BO5478" s="97" t="s">
        <v>4700</v>
      </c>
      <c r="BU5478" s="97" t="s">
        <v>10229</v>
      </c>
      <c r="BV5478" s="97" t="s">
        <v>2983</v>
      </c>
      <c r="BW5478" s="97" t="s">
        <v>4700</v>
      </c>
    </row>
    <row r="5479" spans="51:75" x14ac:dyDescent="0.3">
      <c r="AY5479" s="124" t="e">
        <f>VLOOKUP(C5479,#REF!, 2,FALSE)</f>
        <v>#REF!</v>
      </c>
      <c r="BM5479" s="97" t="s">
        <v>10230</v>
      </c>
      <c r="BN5479" s="97" t="s">
        <v>2983</v>
      </c>
      <c r="BO5479" s="97" t="s">
        <v>2983</v>
      </c>
      <c r="BU5479" s="97" t="s">
        <v>10230</v>
      </c>
      <c r="BV5479" s="97" t="s">
        <v>2983</v>
      </c>
      <c r="BW5479" s="97" t="s">
        <v>2983</v>
      </c>
    </row>
    <row r="5480" spans="51:75" x14ac:dyDescent="0.3">
      <c r="AY5480" s="124" t="e">
        <f>VLOOKUP(C5480,#REF!, 2,FALSE)</f>
        <v>#REF!</v>
      </c>
      <c r="BM5480" s="97" t="s">
        <v>10231</v>
      </c>
      <c r="BN5480" s="97" t="s">
        <v>2983</v>
      </c>
      <c r="BO5480" s="97" t="s">
        <v>2168</v>
      </c>
      <c r="BU5480" s="97" t="s">
        <v>10231</v>
      </c>
      <c r="BV5480" s="97" t="s">
        <v>2983</v>
      </c>
      <c r="BW5480" s="97" t="s">
        <v>2168</v>
      </c>
    </row>
    <row r="5481" spans="51:75" x14ac:dyDescent="0.3">
      <c r="AY5481" s="124" t="e">
        <f>VLOOKUP(C5481,#REF!, 2,FALSE)</f>
        <v>#REF!</v>
      </c>
      <c r="BM5481" s="97" t="s">
        <v>10232</v>
      </c>
      <c r="BN5481" s="97" t="s">
        <v>2983</v>
      </c>
      <c r="BO5481" s="97" t="s">
        <v>1595</v>
      </c>
      <c r="BU5481" s="97" t="s">
        <v>10232</v>
      </c>
      <c r="BV5481" s="97" t="s">
        <v>2983</v>
      </c>
      <c r="BW5481" s="97" t="s">
        <v>1595</v>
      </c>
    </row>
    <row r="5482" spans="51:75" x14ac:dyDescent="0.3">
      <c r="AY5482" s="124" t="e">
        <f>VLOOKUP(C5482,#REF!, 2,FALSE)</f>
        <v>#REF!</v>
      </c>
      <c r="BM5482" s="97" t="s">
        <v>10233</v>
      </c>
      <c r="BN5482" s="97" t="s">
        <v>2983</v>
      </c>
      <c r="BO5482" s="97" t="s">
        <v>1693</v>
      </c>
      <c r="BU5482" s="97" t="s">
        <v>10233</v>
      </c>
      <c r="BV5482" s="97" t="s">
        <v>2983</v>
      </c>
      <c r="BW5482" s="97" t="s">
        <v>1693</v>
      </c>
    </row>
    <row r="5483" spans="51:75" x14ac:dyDescent="0.3">
      <c r="AY5483" s="124" t="e">
        <f>VLOOKUP(C5483,#REF!, 2,FALSE)</f>
        <v>#REF!</v>
      </c>
      <c r="BM5483" s="97" t="s">
        <v>1830</v>
      </c>
      <c r="BN5483" s="97" t="s">
        <v>2983</v>
      </c>
      <c r="BO5483" s="97" t="s">
        <v>7983</v>
      </c>
      <c r="BU5483" s="97" t="s">
        <v>1830</v>
      </c>
      <c r="BV5483" s="97" t="s">
        <v>2983</v>
      </c>
      <c r="BW5483" s="97" t="s">
        <v>7983</v>
      </c>
    </row>
    <row r="5484" spans="51:75" x14ac:dyDescent="0.3">
      <c r="AY5484" s="124" t="e">
        <f>VLOOKUP(C5484,#REF!, 2,FALSE)</f>
        <v>#REF!</v>
      </c>
      <c r="BM5484" s="97" t="s">
        <v>1831</v>
      </c>
      <c r="BN5484" s="97" t="s">
        <v>2983</v>
      </c>
      <c r="BO5484" s="97" t="s">
        <v>4317</v>
      </c>
      <c r="BU5484" s="97" t="s">
        <v>1831</v>
      </c>
      <c r="BV5484" s="97" t="s">
        <v>2983</v>
      </c>
      <c r="BW5484" s="97" t="s">
        <v>4317</v>
      </c>
    </row>
    <row r="5485" spans="51:75" x14ac:dyDescent="0.3">
      <c r="AY5485" s="124" t="e">
        <f>VLOOKUP(C5485,#REF!, 2,FALSE)</f>
        <v>#REF!</v>
      </c>
      <c r="BM5485" s="97" t="s">
        <v>1832</v>
      </c>
      <c r="BN5485" s="97" t="s">
        <v>2983</v>
      </c>
      <c r="BO5485" s="97" t="s">
        <v>10224</v>
      </c>
      <c r="BU5485" s="97" t="s">
        <v>1832</v>
      </c>
      <c r="BV5485" s="97" t="s">
        <v>2983</v>
      </c>
      <c r="BW5485" s="97" t="s">
        <v>10224</v>
      </c>
    </row>
    <row r="5486" spans="51:75" x14ac:dyDescent="0.3">
      <c r="AY5486" s="124" t="e">
        <f>VLOOKUP(C5486,#REF!, 2,FALSE)</f>
        <v>#REF!</v>
      </c>
      <c r="BM5486" s="97" t="s">
        <v>10234</v>
      </c>
      <c r="BN5486" s="97" t="s">
        <v>2983</v>
      </c>
      <c r="BO5486" s="97" t="s">
        <v>3980</v>
      </c>
      <c r="BU5486" s="97" t="s">
        <v>10234</v>
      </c>
      <c r="BV5486" s="97" t="s">
        <v>2983</v>
      </c>
      <c r="BW5486" s="97" t="s">
        <v>3980</v>
      </c>
    </row>
    <row r="5487" spans="51:75" x14ac:dyDescent="0.3">
      <c r="AY5487" s="124" t="e">
        <f>VLOOKUP(C5487,#REF!, 2,FALSE)</f>
        <v>#REF!</v>
      </c>
      <c r="BM5487" s="97" t="s">
        <v>10235</v>
      </c>
      <c r="BN5487" s="97" t="s">
        <v>2983</v>
      </c>
      <c r="BO5487" s="97" t="s">
        <v>2983</v>
      </c>
      <c r="BU5487" s="97" t="s">
        <v>10235</v>
      </c>
      <c r="BV5487" s="97" t="s">
        <v>2983</v>
      </c>
      <c r="BW5487" s="97" t="s">
        <v>2983</v>
      </c>
    </row>
    <row r="5488" spans="51:75" x14ac:dyDescent="0.3">
      <c r="AY5488" s="124" t="e">
        <f>VLOOKUP(C5488,#REF!, 2,FALSE)</f>
        <v>#REF!</v>
      </c>
      <c r="BM5488" s="97" t="s">
        <v>10238</v>
      </c>
      <c r="BN5488" s="97" t="s">
        <v>2983</v>
      </c>
      <c r="BO5488" s="97" t="s">
        <v>2983</v>
      </c>
      <c r="BU5488" s="97" t="s">
        <v>10238</v>
      </c>
      <c r="BV5488" s="97" t="s">
        <v>2983</v>
      </c>
      <c r="BW5488" s="97" t="s">
        <v>2983</v>
      </c>
    </row>
    <row r="5489" spans="51:75" x14ac:dyDescent="0.3">
      <c r="AY5489" s="124" t="e">
        <f>VLOOKUP(C5489,#REF!, 2,FALSE)</f>
        <v>#REF!</v>
      </c>
      <c r="BM5489" s="97" t="s">
        <v>10239</v>
      </c>
      <c r="BN5489" s="97" t="s">
        <v>3000</v>
      </c>
      <c r="BO5489" s="97" t="s">
        <v>2352</v>
      </c>
      <c r="BU5489" s="97" t="s">
        <v>10239</v>
      </c>
      <c r="BV5489" s="97" t="s">
        <v>3000</v>
      </c>
      <c r="BW5489" s="97" t="s">
        <v>2352</v>
      </c>
    </row>
    <row r="5490" spans="51:75" x14ac:dyDescent="0.3">
      <c r="AY5490" s="124" t="e">
        <f>VLOOKUP(C5490,#REF!, 2,FALSE)</f>
        <v>#REF!</v>
      </c>
      <c r="BM5490" s="97" t="s">
        <v>10241</v>
      </c>
      <c r="BN5490" s="97" t="s">
        <v>852</v>
      </c>
      <c r="BO5490" s="97" t="s">
        <v>10242</v>
      </c>
      <c r="BU5490" s="97" t="s">
        <v>10241</v>
      </c>
      <c r="BV5490" s="97" t="s">
        <v>852</v>
      </c>
      <c r="BW5490" s="97" t="s">
        <v>10242</v>
      </c>
    </row>
    <row r="5491" spans="51:75" x14ac:dyDescent="0.3">
      <c r="AY5491" s="124" t="e">
        <f>VLOOKUP(C5491,#REF!, 2,FALSE)</f>
        <v>#REF!</v>
      </c>
      <c r="BM5491" s="97" t="s">
        <v>10244</v>
      </c>
      <c r="BN5491" s="97" t="s">
        <v>852</v>
      </c>
      <c r="BO5491" s="97" t="s">
        <v>7247</v>
      </c>
      <c r="BU5491" s="97" t="s">
        <v>10244</v>
      </c>
      <c r="BV5491" s="97" t="s">
        <v>852</v>
      </c>
      <c r="BW5491" s="97" t="s">
        <v>7247</v>
      </c>
    </row>
    <row r="5492" spans="51:75" x14ac:dyDescent="0.3">
      <c r="AY5492" s="124" t="e">
        <f>VLOOKUP(C5492,#REF!, 2,FALSE)</f>
        <v>#REF!</v>
      </c>
      <c r="BM5492" s="97" t="s">
        <v>10245</v>
      </c>
      <c r="BN5492" s="97" t="s">
        <v>2983</v>
      </c>
      <c r="BO5492" s="97" t="s">
        <v>7366</v>
      </c>
      <c r="BU5492" s="97" t="s">
        <v>10245</v>
      </c>
      <c r="BV5492" s="97" t="s">
        <v>2983</v>
      </c>
      <c r="BW5492" s="97" t="s">
        <v>7366</v>
      </c>
    </row>
    <row r="5493" spans="51:75" x14ac:dyDescent="0.3">
      <c r="AY5493" s="124" t="e">
        <f>VLOOKUP(C5493,#REF!, 2,FALSE)</f>
        <v>#REF!</v>
      </c>
      <c r="BM5493" s="97" t="s">
        <v>10246</v>
      </c>
      <c r="BN5493" s="97" t="s">
        <v>2983</v>
      </c>
      <c r="BO5493" s="97" t="s">
        <v>2983</v>
      </c>
      <c r="BU5493" s="97" t="s">
        <v>10246</v>
      </c>
      <c r="BV5493" s="97" t="s">
        <v>2983</v>
      </c>
      <c r="BW5493" s="97" t="s">
        <v>2983</v>
      </c>
    </row>
    <row r="5494" spans="51:75" x14ac:dyDescent="0.3">
      <c r="AY5494" s="124" t="e">
        <f>VLOOKUP(C5494,#REF!, 2,FALSE)</f>
        <v>#REF!</v>
      </c>
      <c r="BM5494" s="97" t="s">
        <v>10247</v>
      </c>
      <c r="BN5494" s="97" t="s">
        <v>2983</v>
      </c>
      <c r="BO5494" s="97" t="s">
        <v>2983</v>
      </c>
      <c r="BU5494" s="97" t="s">
        <v>10247</v>
      </c>
      <c r="BV5494" s="97" t="s">
        <v>2983</v>
      </c>
      <c r="BW5494" s="97" t="s">
        <v>2983</v>
      </c>
    </row>
    <row r="5495" spans="51:75" x14ac:dyDescent="0.3">
      <c r="AY5495" s="124" t="e">
        <f>VLOOKUP(C5495,#REF!, 2,FALSE)</f>
        <v>#REF!</v>
      </c>
      <c r="BM5495" s="97" t="s">
        <v>10248</v>
      </c>
      <c r="BN5495" s="97" t="s">
        <v>2983</v>
      </c>
      <c r="BO5495" s="97" t="s">
        <v>2983</v>
      </c>
      <c r="BU5495" s="97" t="s">
        <v>10248</v>
      </c>
      <c r="BV5495" s="97" t="s">
        <v>2983</v>
      </c>
      <c r="BW5495" s="97" t="s">
        <v>2983</v>
      </c>
    </row>
    <row r="5496" spans="51:75" x14ac:dyDescent="0.3">
      <c r="AY5496" s="124" t="e">
        <f>VLOOKUP(C5496,#REF!, 2,FALSE)</f>
        <v>#REF!</v>
      </c>
      <c r="BM5496" s="97" t="s">
        <v>10249</v>
      </c>
      <c r="BN5496" s="97" t="s">
        <v>1013</v>
      </c>
      <c r="BO5496" s="97" t="s">
        <v>10250</v>
      </c>
      <c r="BU5496" s="97" t="s">
        <v>10249</v>
      </c>
      <c r="BV5496" s="97" t="s">
        <v>1013</v>
      </c>
      <c r="BW5496" s="97" t="s">
        <v>10250</v>
      </c>
    </row>
    <row r="5497" spans="51:75" x14ac:dyDescent="0.3">
      <c r="AY5497" s="124" t="e">
        <f>VLOOKUP(C5497,#REF!, 2,FALSE)</f>
        <v>#REF!</v>
      </c>
      <c r="BM5497" s="97" t="s">
        <v>10251</v>
      </c>
      <c r="BN5497" s="97" t="s">
        <v>2983</v>
      </c>
      <c r="BO5497" s="97" t="s">
        <v>2983</v>
      </c>
      <c r="BU5497" s="97" t="s">
        <v>10251</v>
      </c>
      <c r="BV5497" s="97" t="s">
        <v>2983</v>
      </c>
      <c r="BW5497" s="97" t="s">
        <v>2983</v>
      </c>
    </row>
    <row r="5498" spans="51:75" x14ac:dyDescent="0.3">
      <c r="AY5498" s="124" t="e">
        <f>VLOOKUP(C5498,#REF!, 2,FALSE)</f>
        <v>#REF!</v>
      </c>
      <c r="BM5498" s="97" t="s">
        <v>10252</v>
      </c>
      <c r="BN5498" s="97" t="s">
        <v>2983</v>
      </c>
      <c r="BO5498" s="97" t="s">
        <v>2983</v>
      </c>
      <c r="BU5498" s="97" t="s">
        <v>10252</v>
      </c>
      <c r="BV5498" s="97" t="s">
        <v>2983</v>
      </c>
      <c r="BW5498" s="97" t="s">
        <v>2983</v>
      </c>
    </row>
    <row r="5499" spans="51:75" x14ac:dyDescent="0.3">
      <c r="AY5499" s="124" t="e">
        <f>VLOOKUP(C5499,#REF!, 2,FALSE)</f>
        <v>#REF!</v>
      </c>
      <c r="BM5499" s="97" t="s">
        <v>10253</v>
      </c>
      <c r="BN5499" s="97" t="s">
        <v>662</v>
      </c>
      <c r="BO5499" s="97" t="s">
        <v>10254</v>
      </c>
      <c r="BU5499" s="97" t="s">
        <v>10253</v>
      </c>
      <c r="BV5499" s="97" t="s">
        <v>662</v>
      </c>
      <c r="BW5499" s="97" t="s">
        <v>10254</v>
      </c>
    </row>
    <row r="5500" spans="51:75" x14ac:dyDescent="0.3">
      <c r="AY5500" s="124" t="e">
        <f>VLOOKUP(C5500,#REF!, 2,FALSE)</f>
        <v>#REF!</v>
      </c>
      <c r="BM5500" s="97" t="s">
        <v>10255</v>
      </c>
      <c r="BN5500" s="97" t="s">
        <v>797</v>
      </c>
      <c r="BO5500" s="97" t="s">
        <v>3851</v>
      </c>
      <c r="BU5500" s="97" t="s">
        <v>10255</v>
      </c>
      <c r="BV5500" s="97" t="s">
        <v>797</v>
      </c>
      <c r="BW5500" s="97" t="s">
        <v>3851</v>
      </c>
    </row>
    <row r="5501" spans="51:75" x14ac:dyDescent="0.3">
      <c r="AY5501" s="124" t="e">
        <f>VLOOKUP(C5501,#REF!, 2,FALSE)</f>
        <v>#REF!</v>
      </c>
      <c r="BM5501" s="97" t="s">
        <v>1842</v>
      </c>
      <c r="BN5501" s="97" t="s">
        <v>662</v>
      </c>
      <c r="BO5501" s="97" t="s">
        <v>2983</v>
      </c>
      <c r="BU5501" s="97" t="s">
        <v>1842</v>
      </c>
      <c r="BV5501" s="97" t="s">
        <v>662</v>
      </c>
      <c r="BW5501" s="97" t="s">
        <v>2983</v>
      </c>
    </row>
    <row r="5502" spans="51:75" x14ac:dyDescent="0.3">
      <c r="AY5502" s="124" t="e">
        <f>VLOOKUP(C5502,#REF!, 2,FALSE)</f>
        <v>#REF!</v>
      </c>
      <c r="BM5502" s="97" t="s">
        <v>10256</v>
      </c>
      <c r="BN5502" s="97" t="s">
        <v>775</v>
      </c>
      <c r="BO5502" s="97" t="s">
        <v>10257</v>
      </c>
      <c r="BU5502" s="97" t="s">
        <v>10256</v>
      </c>
      <c r="BV5502" s="97" t="s">
        <v>775</v>
      </c>
      <c r="BW5502" s="97" t="s">
        <v>10257</v>
      </c>
    </row>
    <row r="5503" spans="51:75" x14ac:dyDescent="0.3">
      <c r="AY5503" s="124" t="e">
        <f>VLOOKUP(C5503,#REF!, 2,FALSE)</f>
        <v>#REF!</v>
      </c>
      <c r="BM5503" s="97" t="s">
        <v>10258</v>
      </c>
      <c r="BN5503" s="97" t="s">
        <v>636</v>
      </c>
      <c r="BO5503" s="97" t="s">
        <v>10259</v>
      </c>
      <c r="BU5503" s="97" t="s">
        <v>10258</v>
      </c>
      <c r="BV5503" s="97" t="s">
        <v>636</v>
      </c>
      <c r="BW5503" s="97" t="s">
        <v>10259</v>
      </c>
    </row>
    <row r="5504" spans="51:75" x14ac:dyDescent="0.3">
      <c r="AY5504" s="124" t="e">
        <f>VLOOKUP(C5504,#REF!, 2,FALSE)</f>
        <v>#REF!</v>
      </c>
      <c r="BM5504" s="97" t="s">
        <v>10260</v>
      </c>
      <c r="BN5504" s="97" t="s">
        <v>694</v>
      </c>
      <c r="BO5504" s="97" t="s">
        <v>10261</v>
      </c>
      <c r="BU5504" s="97" t="s">
        <v>10260</v>
      </c>
      <c r="BV5504" s="97" t="s">
        <v>694</v>
      </c>
      <c r="BW5504" s="97" t="s">
        <v>10261</v>
      </c>
    </row>
    <row r="5505" spans="51:75" x14ac:dyDescent="0.3">
      <c r="AY5505" s="124" t="e">
        <f>VLOOKUP(C5505,#REF!, 2,FALSE)</f>
        <v>#REF!</v>
      </c>
      <c r="BM5505" s="97" t="s">
        <v>328</v>
      </c>
      <c r="BN5505" s="97" t="s">
        <v>666</v>
      </c>
      <c r="BO5505" s="97" t="s">
        <v>10262</v>
      </c>
      <c r="BU5505" s="97" t="s">
        <v>328</v>
      </c>
      <c r="BV5505" s="97" t="s">
        <v>666</v>
      </c>
      <c r="BW5505" s="97" t="s">
        <v>10262</v>
      </c>
    </row>
    <row r="5506" spans="51:75" x14ac:dyDescent="0.3">
      <c r="AY5506" s="124" t="e">
        <f>VLOOKUP(C5506,#REF!, 2,FALSE)</f>
        <v>#REF!</v>
      </c>
      <c r="BM5506" s="97" t="s">
        <v>10263</v>
      </c>
      <c r="BN5506" s="97" t="s">
        <v>2983</v>
      </c>
      <c r="BO5506" s="97" t="s">
        <v>8756</v>
      </c>
      <c r="BU5506" s="97" t="s">
        <v>10263</v>
      </c>
      <c r="BV5506" s="97" t="s">
        <v>2983</v>
      </c>
      <c r="BW5506" s="97" t="s">
        <v>8756</v>
      </c>
    </row>
    <row r="5507" spans="51:75" x14ac:dyDescent="0.3">
      <c r="AY5507" s="124" t="e">
        <f>VLOOKUP(C5507,#REF!, 2,FALSE)</f>
        <v>#REF!</v>
      </c>
      <c r="BM5507" s="97" t="s">
        <v>10264</v>
      </c>
      <c r="BN5507" s="97" t="s">
        <v>661</v>
      </c>
      <c r="BO5507" s="97" t="s">
        <v>4521</v>
      </c>
      <c r="BU5507" s="97" t="s">
        <v>10264</v>
      </c>
      <c r="BV5507" s="97" t="s">
        <v>661</v>
      </c>
      <c r="BW5507" s="97" t="s">
        <v>4521</v>
      </c>
    </row>
    <row r="5508" spans="51:75" x14ac:dyDescent="0.3">
      <c r="AY5508" s="124" t="e">
        <f>VLOOKUP(C5508,#REF!, 2,FALSE)</f>
        <v>#REF!</v>
      </c>
      <c r="BM5508" s="97" t="s">
        <v>10265</v>
      </c>
      <c r="BN5508" s="97" t="s">
        <v>787</v>
      </c>
      <c r="BO5508" s="97" t="s">
        <v>10266</v>
      </c>
      <c r="BU5508" s="97" t="s">
        <v>10265</v>
      </c>
      <c r="BV5508" s="97" t="s">
        <v>787</v>
      </c>
      <c r="BW5508" s="97" t="s">
        <v>10266</v>
      </c>
    </row>
    <row r="5509" spans="51:75" x14ac:dyDescent="0.3">
      <c r="AY5509" s="124" t="e">
        <f>VLOOKUP(C5509,#REF!, 2,FALSE)</f>
        <v>#REF!</v>
      </c>
      <c r="BM5509" s="97" t="s">
        <v>1843</v>
      </c>
      <c r="BN5509" s="97" t="s">
        <v>923</v>
      </c>
      <c r="BO5509" s="97" t="s">
        <v>1962</v>
      </c>
      <c r="BU5509" s="97" t="s">
        <v>1843</v>
      </c>
      <c r="BV5509" s="97" t="s">
        <v>923</v>
      </c>
      <c r="BW5509" s="97" t="s">
        <v>1962</v>
      </c>
    </row>
    <row r="5510" spans="51:75" x14ac:dyDescent="0.3">
      <c r="AY5510" s="124" t="e">
        <f>VLOOKUP(C5510,#REF!, 2,FALSE)</f>
        <v>#REF!</v>
      </c>
      <c r="BM5510" s="97" t="s">
        <v>1844</v>
      </c>
      <c r="BN5510" s="97" t="s">
        <v>923</v>
      </c>
      <c r="BO5510" s="97" t="s">
        <v>1962</v>
      </c>
      <c r="BU5510" s="97" t="s">
        <v>1844</v>
      </c>
      <c r="BV5510" s="97" t="s">
        <v>923</v>
      </c>
      <c r="BW5510" s="97" t="s">
        <v>1962</v>
      </c>
    </row>
    <row r="5511" spans="51:75" x14ac:dyDescent="0.3">
      <c r="AY5511" s="124" t="e">
        <f>VLOOKUP(C5511,#REF!, 2,FALSE)</f>
        <v>#REF!</v>
      </c>
      <c r="BM5511" s="97" t="s">
        <v>1845</v>
      </c>
      <c r="BN5511" s="97" t="s">
        <v>923</v>
      </c>
      <c r="BO5511" s="97" t="s">
        <v>1962</v>
      </c>
      <c r="BU5511" s="97" t="s">
        <v>1845</v>
      </c>
      <c r="BV5511" s="97" t="s">
        <v>923</v>
      </c>
      <c r="BW5511" s="97" t="s">
        <v>1962</v>
      </c>
    </row>
    <row r="5512" spans="51:75" x14ac:dyDescent="0.3">
      <c r="AY5512" s="124" t="e">
        <f>VLOOKUP(C5512,#REF!, 2,FALSE)</f>
        <v>#REF!</v>
      </c>
      <c r="BM5512" s="97" t="s">
        <v>10267</v>
      </c>
      <c r="BN5512" s="97" t="s">
        <v>923</v>
      </c>
      <c r="BO5512" s="97" t="s">
        <v>1962</v>
      </c>
      <c r="BU5512" s="97" t="s">
        <v>10267</v>
      </c>
      <c r="BV5512" s="97" t="s">
        <v>923</v>
      </c>
      <c r="BW5512" s="97" t="s">
        <v>1962</v>
      </c>
    </row>
    <row r="5513" spans="51:75" x14ac:dyDescent="0.3">
      <c r="AY5513" s="124" t="e">
        <f>VLOOKUP(C5513,#REF!, 2,FALSE)</f>
        <v>#REF!</v>
      </c>
      <c r="BM5513" s="97" t="s">
        <v>10268</v>
      </c>
      <c r="BN5513" s="97" t="s">
        <v>2983</v>
      </c>
      <c r="BO5513" s="97" t="s">
        <v>770</v>
      </c>
      <c r="BU5513" s="97" t="s">
        <v>10268</v>
      </c>
      <c r="BV5513" s="97" t="s">
        <v>2983</v>
      </c>
      <c r="BW5513" s="97" t="s">
        <v>770</v>
      </c>
    </row>
    <row r="5514" spans="51:75" x14ac:dyDescent="0.3">
      <c r="AY5514" s="124" t="e">
        <f>VLOOKUP(C5514,#REF!, 2,FALSE)</f>
        <v>#REF!</v>
      </c>
      <c r="BM5514" s="97" t="s">
        <v>10269</v>
      </c>
      <c r="BN5514" s="97" t="s">
        <v>16968</v>
      </c>
      <c r="BO5514" s="97" t="s">
        <v>4621</v>
      </c>
      <c r="BU5514" s="97" t="s">
        <v>10269</v>
      </c>
      <c r="BV5514" s="97" t="s">
        <v>16968</v>
      </c>
      <c r="BW5514" s="97" t="s">
        <v>4621</v>
      </c>
    </row>
    <row r="5515" spans="51:75" x14ac:dyDescent="0.3">
      <c r="AY5515" s="124" t="e">
        <f>VLOOKUP(C5515,#REF!, 2,FALSE)</f>
        <v>#REF!</v>
      </c>
      <c r="BM5515" s="97" t="s">
        <v>10270</v>
      </c>
      <c r="BN5515" s="97" t="s">
        <v>16968</v>
      </c>
      <c r="BO5515" s="97" t="s">
        <v>2983</v>
      </c>
      <c r="BU5515" s="97" t="s">
        <v>10270</v>
      </c>
      <c r="BV5515" s="97" t="s">
        <v>16968</v>
      </c>
      <c r="BW5515" s="97" t="s">
        <v>2983</v>
      </c>
    </row>
    <row r="5516" spans="51:75" x14ac:dyDescent="0.3">
      <c r="AY5516" s="124" t="e">
        <f>VLOOKUP(C5516,#REF!, 2,FALSE)</f>
        <v>#REF!</v>
      </c>
      <c r="BM5516" s="97" t="s">
        <v>10271</v>
      </c>
      <c r="BN5516" s="97" t="s">
        <v>862</v>
      </c>
      <c r="BO5516" s="97" t="s">
        <v>2983</v>
      </c>
      <c r="BU5516" s="97" t="s">
        <v>10271</v>
      </c>
      <c r="BV5516" s="97" t="s">
        <v>862</v>
      </c>
      <c r="BW5516" s="97" t="s">
        <v>2983</v>
      </c>
    </row>
    <row r="5517" spans="51:75" x14ac:dyDescent="0.3">
      <c r="AY5517" s="124" t="e">
        <f>VLOOKUP(C5517,#REF!, 2,FALSE)</f>
        <v>#REF!</v>
      </c>
      <c r="BM5517" s="97" t="s">
        <v>1846</v>
      </c>
      <c r="BN5517" s="97" t="s">
        <v>2983</v>
      </c>
      <c r="BO5517" s="97" t="s">
        <v>2983</v>
      </c>
      <c r="BU5517" s="97" t="s">
        <v>1846</v>
      </c>
      <c r="BV5517" s="97" t="s">
        <v>2983</v>
      </c>
      <c r="BW5517" s="97" t="s">
        <v>2983</v>
      </c>
    </row>
    <row r="5518" spans="51:75" x14ac:dyDescent="0.3">
      <c r="AY5518" s="124" t="e">
        <f>VLOOKUP(C5518,#REF!, 2,FALSE)</f>
        <v>#REF!</v>
      </c>
      <c r="BM5518" s="97" t="s">
        <v>10272</v>
      </c>
      <c r="BN5518" s="97" t="s">
        <v>2983</v>
      </c>
      <c r="BO5518" s="97" t="s">
        <v>2983</v>
      </c>
      <c r="BU5518" s="97" t="s">
        <v>10272</v>
      </c>
      <c r="BV5518" s="97" t="s">
        <v>2983</v>
      </c>
      <c r="BW5518" s="97" t="s">
        <v>2983</v>
      </c>
    </row>
    <row r="5519" spans="51:75" x14ac:dyDescent="0.3">
      <c r="AY5519" s="124" t="e">
        <f>VLOOKUP(C5519,#REF!, 2,FALSE)</f>
        <v>#REF!</v>
      </c>
      <c r="BM5519" s="97" t="s">
        <v>10273</v>
      </c>
      <c r="BN5519" s="97" t="s">
        <v>16968</v>
      </c>
      <c r="BO5519" s="97" t="s">
        <v>10274</v>
      </c>
      <c r="BU5519" s="97" t="s">
        <v>10273</v>
      </c>
      <c r="BV5519" s="97" t="s">
        <v>16968</v>
      </c>
      <c r="BW5519" s="97" t="s">
        <v>10274</v>
      </c>
    </row>
    <row r="5520" spans="51:75" x14ac:dyDescent="0.3">
      <c r="AY5520" s="124" t="e">
        <f>VLOOKUP(C5520,#REF!, 2,FALSE)</f>
        <v>#REF!</v>
      </c>
      <c r="BM5520" s="97" t="s">
        <v>10275</v>
      </c>
      <c r="BN5520" s="97" t="s">
        <v>16968</v>
      </c>
      <c r="BO5520" s="97" t="s">
        <v>10276</v>
      </c>
      <c r="BU5520" s="97" t="s">
        <v>10275</v>
      </c>
      <c r="BV5520" s="97" t="s">
        <v>16968</v>
      </c>
      <c r="BW5520" s="97" t="s">
        <v>10276</v>
      </c>
    </row>
    <row r="5521" spans="51:75" x14ac:dyDescent="0.3">
      <c r="AY5521" s="124" t="e">
        <f>VLOOKUP(C5521,#REF!, 2,FALSE)</f>
        <v>#REF!</v>
      </c>
      <c r="BM5521" s="97" t="s">
        <v>10277</v>
      </c>
      <c r="BN5521" s="97" t="s">
        <v>2983</v>
      </c>
      <c r="BO5521" s="97" t="s">
        <v>2983</v>
      </c>
      <c r="BU5521" s="97" t="s">
        <v>10277</v>
      </c>
      <c r="BV5521" s="97" t="s">
        <v>2983</v>
      </c>
      <c r="BW5521" s="97" t="s">
        <v>2983</v>
      </c>
    </row>
    <row r="5522" spans="51:75" x14ac:dyDescent="0.3">
      <c r="AY5522" s="124" t="e">
        <f>VLOOKUP(C5522,#REF!, 2,FALSE)</f>
        <v>#REF!</v>
      </c>
      <c r="BM5522" s="97" t="s">
        <v>10278</v>
      </c>
      <c r="BN5522" s="97" t="s">
        <v>2983</v>
      </c>
      <c r="BO5522" s="97" t="s">
        <v>2983</v>
      </c>
      <c r="BU5522" s="97" t="s">
        <v>10278</v>
      </c>
      <c r="BV5522" s="97" t="s">
        <v>2983</v>
      </c>
      <c r="BW5522" s="97" t="s">
        <v>2983</v>
      </c>
    </row>
    <row r="5523" spans="51:75" x14ac:dyDescent="0.3">
      <c r="AY5523" s="124" t="e">
        <f>VLOOKUP(C5523,#REF!, 2,FALSE)</f>
        <v>#REF!</v>
      </c>
      <c r="BM5523" s="97" t="s">
        <v>10279</v>
      </c>
      <c r="BN5523" s="97" t="s">
        <v>16968</v>
      </c>
      <c r="BO5523" s="97" t="s">
        <v>2983</v>
      </c>
      <c r="BU5523" s="97" t="s">
        <v>10279</v>
      </c>
      <c r="BV5523" s="97" t="s">
        <v>16968</v>
      </c>
      <c r="BW5523" s="97" t="s">
        <v>2983</v>
      </c>
    </row>
    <row r="5524" spans="51:75" x14ac:dyDescent="0.3">
      <c r="AY5524" s="124" t="e">
        <f>VLOOKUP(C5524,#REF!, 2,FALSE)</f>
        <v>#REF!</v>
      </c>
      <c r="BM5524" s="97" t="s">
        <v>10280</v>
      </c>
      <c r="BN5524" s="97" t="s">
        <v>16968</v>
      </c>
      <c r="BO5524" s="97" t="s">
        <v>2983</v>
      </c>
      <c r="BU5524" s="97" t="s">
        <v>10280</v>
      </c>
      <c r="BV5524" s="97" t="s">
        <v>16968</v>
      </c>
      <c r="BW5524" s="97" t="s">
        <v>2983</v>
      </c>
    </row>
    <row r="5525" spans="51:75" x14ac:dyDescent="0.3">
      <c r="AY5525" s="124" t="e">
        <f>VLOOKUP(C5525,#REF!, 2,FALSE)</f>
        <v>#REF!</v>
      </c>
      <c r="BM5525" s="97" t="s">
        <v>10281</v>
      </c>
      <c r="BN5525" s="97" t="s">
        <v>2983</v>
      </c>
      <c r="BO5525" s="97" t="s">
        <v>10282</v>
      </c>
      <c r="BU5525" s="97" t="s">
        <v>10281</v>
      </c>
      <c r="BV5525" s="97" t="s">
        <v>2983</v>
      </c>
      <c r="BW5525" s="97" t="s">
        <v>10282</v>
      </c>
    </row>
    <row r="5526" spans="51:75" x14ac:dyDescent="0.3">
      <c r="AY5526" s="124" t="e">
        <f>VLOOKUP(C5526,#REF!, 2,FALSE)</f>
        <v>#REF!</v>
      </c>
      <c r="BM5526" s="97" t="s">
        <v>10283</v>
      </c>
      <c r="BN5526" s="97" t="s">
        <v>2983</v>
      </c>
      <c r="BO5526" s="97" t="s">
        <v>2983</v>
      </c>
      <c r="BU5526" s="97" t="s">
        <v>10283</v>
      </c>
      <c r="BV5526" s="97" t="s">
        <v>2983</v>
      </c>
      <c r="BW5526" s="97" t="s">
        <v>2983</v>
      </c>
    </row>
    <row r="5527" spans="51:75" x14ac:dyDescent="0.3">
      <c r="AY5527" s="124" t="e">
        <f>VLOOKUP(C5527,#REF!, 2,FALSE)</f>
        <v>#REF!</v>
      </c>
      <c r="BM5527" s="97" t="s">
        <v>10285</v>
      </c>
      <c r="BN5527" s="97" t="s">
        <v>2983</v>
      </c>
      <c r="BO5527" s="97" t="s">
        <v>10286</v>
      </c>
      <c r="BU5527" s="97" t="s">
        <v>10285</v>
      </c>
      <c r="BV5527" s="97" t="s">
        <v>2983</v>
      </c>
      <c r="BW5527" s="97" t="s">
        <v>10286</v>
      </c>
    </row>
    <row r="5528" spans="51:75" x14ac:dyDescent="0.3">
      <c r="AY5528" s="124" t="e">
        <f>VLOOKUP(C5528,#REF!, 2,FALSE)</f>
        <v>#REF!</v>
      </c>
      <c r="BM5528" s="97" t="s">
        <v>1847</v>
      </c>
      <c r="BN5528" s="97" t="s">
        <v>613</v>
      </c>
      <c r="BO5528" s="97" t="s">
        <v>7860</v>
      </c>
      <c r="BU5528" s="97" t="s">
        <v>1847</v>
      </c>
      <c r="BV5528" s="97" t="s">
        <v>613</v>
      </c>
      <c r="BW5528" s="97" t="s">
        <v>7860</v>
      </c>
    </row>
    <row r="5529" spans="51:75" x14ac:dyDescent="0.3">
      <c r="AY5529" s="124" t="e">
        <f>VLOOKUP(C5529,#REF!, 2,FALSE)</f>
        <v>#REF!</v>
      </c>
      <c r="BM5529" s="97" t="s">
        <v>1848</v>
      </c>
      <c r="BN5529" s="97" t="s">
        <v>2983</v>
      </c>
      <c r="BO5529" s="97" t="s">
        <v>8349</v>
      </c>
      <c r="BU5529" s="97" t="s">
        <v>1848</v>
      </c>
      <c r="BV5529" s="97" t="s">
        <v>2983</v>
      </c>
      <c r="BW5529" s="97" t="s">
        <v>8349</v>
      </c>
    </row>
    <row r="5530" spans="51:75" x14ac:dyDescent="0.3">
      <c r="AY5530" s="124" t="e">
        <f>VLOOKUP(C5530,#REF!, 2,FALSE)</f>
        <v>#REF!</v>
      </c>
      <c r="BM5530" s="97" t="s">
        <v>1849</v>
      </c>
      <c r="BN5530" s="97" t="s">
        <v>16968</v>
      </c>
      <c r="BO5530" s="97" t="s">
        <v>8242</v>
      </c>
      <c r="BU5530" s="97" t="s">
        <v>1849</v>
      </c>
      <c r="BV5530" s="97" t="s">
        <v>16968</v>
      </c>
      <c r="BW5530" s="97" t="s">
        <v>8242</v>
      </c>
    </row>
    <row r="5531" spans="51:75" x14ac:dyDescent="0.3">
      <c r="AY5531" s="124" t="e">
        <f>VLOOKUP(C5531,#REF!, 2,FALSE)</f>
        <v>#REF!</v>
      </c>
      <c r="BM5531" s="97" t="s">
        <v>10288</v>
      </c>
      <c r="BN5531" s="97" t="s">
        <v>3191</v>
      </c>
      <c r="BO5531" s="97" t="s">
        <v>770</v>
      </c>
      <c r="BU5531" s="97" t="s">
        <v>10288</v>
      </c>
      <c r="BV5531" s="97" t="s">
        <v>3191</v>
      </c>
      <c r="BW5531" s="97" t="s">
        <v>770</v>
      </c>
    </row>
    <row r="5532" spans="51:75" x14ac:dyDescent="0.3">
      <c r="AY5532" s="124" t="e">
        <f>VLOOKUP(C5532,#REF!, 2,FALSE)</f>
        <v>#REF!</v>
      </c>
      <c r="BM5532" s="97" t="s">
        <v>10289</v>
      </c>
      <c r="BN5532" s="97" t="s">
        <v>2983</v>
      </c>
      <c r="BO5532" s="97" t="s">
        <v>770</v>
      </c>
      <c r="BU5532" s="97" t="s">
        <v>10289</v>
      </c>
      <c r="BV5532" s="97" t="s">
        <v>2983</v>
      </c>
      <c r="BW5532" s="97" t="s">
        <v>770</v>
      </c>
    </row>
    <row r="5533" spans="51:75" x14ac:dyDescent="0.3">
      <c r="AY5533" s="124" t="e">
        <f>VLOOKUP(C5533,#REF!, 2,FALSE)</f>
        <v>#REF!</v>
      </c>
      <c r="BM5533" s="97" t="s">
        <v>10290</v>
      </c>
      <c r="BN5533" s="97" t="s">
        <v>696</v>
      </c>
      <c r="BO5533" s="97" t="s">
        <v>1838</v>
      </c>
      <c r="BU5533" s="97" t="s">
        <v>10290</v>
      </c>
      <c r="BV5533" s="97" t="s">
        <v>696</v>
      </c>
      <c r="BW5533" s="97" t="s">
        <v>1838</v>
      </c>
    </row>
    <row r="5534" spans="51:75" x14ac:dyDescent="0.3">
      <c r="AY5534" s="124" t="e">
        <f>VLOOKUP(C5534,#REF!, 2,FALSE)</f>
        <v>#REF!</v>
      </c>
      <c r="BM5534" s="97" t="s">
        <v>10292</v>
      </c>
      <c r="BN5534" s="97" t="s">
        <v>661</v>
      </c>
      <c r="BO5534" s="97" t="s">
        <v>1380</v>
      </c>
      <c r="BU5534" s="97" t="s">
        <v>10292</v>
      </c>
      <c r="BV5534" s="97" t="s">
        <v>661</v>
      </c>
      <c r="BW5534" s="97" t="s">
        <v>1380</v>
      </c>
    </row>
    <row r="5535" spans="51:75" x14ac:dyDescent="0.3">
      <c r="AY5535" s="124" t="e">
        <f>VLOOKUP(C5535,#REF!, 2,FALSE)</f>
        <v>#REF!</v>
      </c>
      <c r="BM5535" s="97" t="s">
        <v>10293</v>
      </c>
      <c r="BN5535" s="97" t="s">
        <v>663</v>
      </c>
      <c r="BO5535" s="97" t="s">
        <v>1730</v>
      </c>
      <c r="BU5535" s="97" t="s">
        <v>10293</v>
      </c>
      <c r="BV5535" s="97" t="s">
        <v>663</v>
      </c>
      <c r="BW5535" s="97" t="s">
        <v>1730</v>
      </c>
    </row>
    <row r="5536" spans="51:75" x14ac:dyDescent="0.3">
      <c r="AY5536" s="124" t="e">
        <f>VLOOKUP(C5536,#REF!, 2,FALSE)</f>
        <v>#REF!</v>
      </c>
      <c r="BM5536" s="97" t="s">
        <v>10294</v>
      </c>
      <c r="BN5536" s="97" t="s">
        <v>661</v>
      </c>
      <c r="BO5536" s="97" t="s">
        <v>10295</v>
      </c>
      <c r="BU5536" s="97" t="s">
        <v>10294</v>
      </c>
      <c r="BV5536" s="97" t="s">
        <v>661</v>
      </c>
      <c r="BW5536" s="97" t="s">
        <v>10295</v>
      </c>
    </row>
    <row r="5537" spans="51:75" x14ac:dyDescent="0.3">
      <c r="AY5537" s="124" t="e">
        <f>VLOOKUP(C5537,#REF!, 2,FALSE)</f>
        <v>#REF!</v>
      </c>
      <c r="BM5537" s="97" t="s">
        <v>10297</v>
      </c>
      <c r="BN5537" s="97" t="s">
        <v>2983</v>
      </c>
      <c r="BO5537" s="97" t="s">
        <v>2983</v>
      </c>
      <c r="BU5537" s="97" t="s">
        <v>10297</v>
      </c>
      <c r="BV5537" s="97" t="s">
        <v>2983</v>
      </c>
      <c r="BW5537" s="97" t="s">
        <v>2983</v>
      </c>
    </row>
    <row r="5538" spans="51:75" x14ac:dyDescent="0.3">
      <c r="AY5538" s="124" t="e">
        <f>VLOOKUP(C5538,#REF!, 2,FALSE)</f>
        <v>#REF!</v>
      </c>
      <c r="BM5538" s="97" t="s">
        <v>10299</v>
      </c>
      <c r="BN5538" s="97" t="s">
        <v>849</v>
      </c>
      <c r="BO5538" s="97" t="s">
        <v>2983</v>
      </c>
      <c r="BU5538" s="97" t="s">
        <v>10299</v>
      </c>
      <c r="BV5538" s="97" t="s">
        <v>849</v>
      </c>
      <c r="BW5538" s="97" t="s">
        <v>2983</v>
      </c>
    </row>
    <row r="5539" spans="51:75" x14ac:dyDescent="0.3">
      <c r="AY5539" s="124" t="e">
        <f>VLOOKUP(C5539,#REF!, 2,FALSE)</f>
        <v>#REF!</v>
      </c>
      <c r="BM5539" s="97" t="s">
        <v>10300</v>
      </c>
      <c r="BN5539" s="97" t="s">
        <v>16968</v>
      </c>
      <c r="BO5539" s="97" t="s">
        <v>770</v>
      </c>
      <c r="BU5539" s="97" t="s">
        <v>10300</v>
      </c>
      <c r="BV5539" s="97" t="s">
        <v>16968</v>
      </c>
      <c r="BW5539" s="97" t="s">
        <v>770</v>
      </c>
    </row>
    <row r="5540" spans="51:75" x14ac:dyDescent="0.3">
      <c r="AY5540" s="124" t="e">
        <f>VLOOKUP(C5540,#REF!, 2,FALSE)</f>
        <v>#REF!</v>
      </c>
      <c r="BM5540" s="97" t="s">
        <v>10301</v>
      </c>
      <c r="BN5540" s="97" t="s">
        <v>2983</v>
      </c>
      <c r="BO5540" s="97" t="s">
        <v>2983</v>
      </c>
      <c r="BU5540" s="97" t="s">
        <v>10301</v>
      </c>
      <c r="BV5540" s="97" t="s">
        <v>2983</v>
      </c>
      <c r="BW5540" s="97" t="s">
        <v>2983</v>
      </c>
    </row>
    <row r="5541" spans="51:75" x14ac:dyDescent="0.3">
      <c r="AY5541" s="124" t="e">
        <f>VLOOKUP(C5541,#REF!, 2,FALSE)</f>
        <v>#REF!</v>
      </c>
      <c r="BM5541" s="97" t="s">
        <v>10302</v>
      </c>
      <c r="BN5541" s="97" t="s">
        <v>614</v>
      </c>
      <c r="BO5541" s="97" t="s">
        <v>2983</v>
      </c>
      <c r="BU5541" s="97" t="s">
        <v>10302</v>
      </c>
      <c r="BV5541" s="97" t="s">
        <v>614</v>
      </c>
      <c r="BW5541" s="97" t="s">
        <v>2983</v>
      </c>
    </row>
    <row r="5542" spans="51:75" x14ac:dyDescent="0.3">
      <c r="AY5542" s="124" t="e">
        <f>VLOOKUP(C5542,#REF!, 2,FALSE)</f>
        <v>#REF!</v>
      </c>
      <c r="BM5542" s="97" t="s">
        <v>10303</v>
      </c>
      <c r="BN5542" s="97" t="s">
        <v>667</v>
      </c>
      <c r="BO5542" s="97" t="s">
        <v>2983</v>
      </c>
      <c r="BU5542" s="97" t="s">
        <v>10303</v>
      </c>
      <c r="BV5542" s="97" t="s">
        <v>667</v>
      </c>
      <c r="BW5542" s="97" t="s">
        <v>2983</v>
      </c>
    </row>
    <row r="5543" spans="51:75" x14ac:dyDescent="0.3">
      <c r="AY5543" s="124" t="e">
        <f>VLOOKUP(C5543,#REF!, 2,FALSE)</f>
        <v>#REF!</v>
      </c>
      <c r="BM5543" s="97" t="s">
        <v>10304</v>
      </c>
      <c r="BN5543" s="97" t="s">
        <v>637</v>
      </c>
      <c r="BO5543" s="97" t="s">
        <v>2400</v>
      </c>
      <c r="BU5543" s="97" t="s">
        <v>10304</v>
      </c>
      <c r="BV5543" s="97" t="s">
        <v>637</v>
      </c>
      <c r="BW5543" s="97" t="s">
        <v>2400</v>
      </c>
    </row>
    <row r="5544" spans="51:75" x14ac:dyDescent="0.3">
      <c r="AY5544" s="124" t="e">
        <f>VLOOKUP(C5544,#REF!, 2,FALSE)</f>
        <v>#REF!</v>
      </c>
      <c r="BM5544" s="97" t="s">
        <v>1850</v>
      </c>
      <c r="BN5544" s="97" t="s">
        <v>658</v>
      </c>
      <c r="BO5544" s="97" t="s">
        <v>2983</v>
      </c>
      <c r="BU5544" s="97" t="s">
        <v>1850</v>
      </c>
      <c r="BV5544" s="97" t="s">
        <v>658</v>
      </c>
      <c r="BW5544" s="97" t="s">
        <v>2983</v>
      </c>
    </row>
    <row r="5545" spans="51:75" x14ac:dyDescent="0.3">
      <c r="AY5545" s="124" t="e">
        <f>VLOOKUP(C5545,#REF!, 2,FALSE)</f>
        <v>#REF!</v>
      </c>
      <c r="BM5545" s="97" t="s">
        <v>10305</v>
      </c>
      <c r="BN5545" s="97" t="s">
        <v>694</v>
      </c>
      <c r="BO5545" s="97" t="s">
        <v>3371</v>
      </c>
      <c r="BU5545" s="97" t="s">
        <v>10305</v>
      </c>
      <c r="BV5545" s="97" t="s">
        <v>694</v>
      </c>
      <c r="BW5545" s="97" t="s">
        <v>3371</v>
      </c>
    </row>
    <row r="5546" spans="51:75" x14ac:dyDescent="0.3">
      <c r="AY5546" s="124" t="e">
        <f>VLOOKUP(C5546,#REF!, 2,FALSE)</f>
        <v>#REF!</v>
      </c>
      <c r="BM5546" s="97" t="s">
        <v>10307</v>
      </c>
      <c r="BN5546" s="97" t="s">
        <v>1342</v>
      </c>
      <c r="BO5546" s="97" t="s">
        <v>3732</v>
      </c>
      <c r="BU5546" s="97" t="s">
        <v>10307</v>
      </c>
      <c r="BV5546" s="97" t="s">
        <v>1342</v>
      </c>
      <c r="BW5546" s="97" t="s">
        <v>3732</v>
      </c>
    </row>
    <row r="5547" spans="51:75" x14ac:dyDescent="0.3">
      <c r="AY5547" s="124" t="e">
        <f>VLOOKUP(C5547,#REF!, 2,FALSE)</f>
        <v>#REF!</v>
      </c>
      <c r="BM5547" s="97" t="s">
        <v>10308</v>
      </c>
      <c r="BN5547" s="97" t="s">
        <v>810</v>
      </c>
      <c r="BO5547" s="97" t="s">
        <v>2138</v>
      </c>
      <c r="BU5547" s="97" t="s">
        <v>10308</v>
      </c>
      <c r="BV5547" s="97" t="s">
        <v>810</v>
      </c>
      <c r="BW5547" s="97" t="s">
        <v>2138</v>
      </c>
    </row>
    <row r="5548" spans="51:75" x14ac:dyDescent="0.3">
      <c r="AY5548" s="124" t="e">
        <f>VLOOKUP(C5548,#REF!, 2,FALSE)</f>
        <v>#REF!</v>
      </c>
      <c r="BM5548" s="97" t="s">
        <v>10309</v>
      </c>
      <c r="BN5548" s="97" t="s">
        <v>2979</v>
      </c>
      <c r="BO5548" s="97" t="s">
        <v>10310</v>
      </c>
      <c r="BU5548" s="97" t="s">
        <v>10309</v>
      </c>
      <c r="BV5548" s="97" t="s">
        <v>2979</v>
      </c>
      <c r="BW5548" s="97" t="s">
        <v>10310</v>
      </c>
    </row>
    <row r="5549" spans="51:75" x14ac:dyDescent="0.3">
      <c r="AY5549" s="124" t="e">
        <f>VLOOKUP(C5549,#REF!, 2,FALSE)</f>
        <v>#REF!</v>
      </c>
      <c r="BM5549" s="97" t="s">
        <v>10311</v>
      </c>
      <c r="BN5549" s="97" t="s">
        <v>637</v>
      </c>
      <c r="BO5549" s="97" t="s">
        <v>943</v>
      </c>
      <c r="BU5549" s="97" t="s">
        <v>10311</v>
      </c>
      <c r="BV5549" s="97" t="s">
        <v>637</v>
      </c>
      <c r="BW5549" s="97" t="s">
        <v>943</v>
      </c>
    </row>
    <row r="5550" spans="51:75" x14ac:dyDescent="0.3">
      <c r="AY5550" s="124" t="e">
        <f>VLOOKUP(C5550,#REF!, 2,FALSE)</f>
        <v>#REF!</v>
      </c>
      <c r="BM5550" s="97" t="s">
        <v>10312</v>
      </c>
      <c r="BN5550" s="97" t="s">
        <v>657</v>
      </c>
      <c r="BO5550" s="97" t="s">
        <v>925</v>
      </c>
      <c r="BU5550" s="97" t="s">
        <v>10312</v>
      </c>
      <c r="BV5550" s="97" t="s">
        <v>657</v>
      </c>
      <c r="BW5550" s="97" t="s">
        <v>925</v>
      </c>
    </row>
    <row r="5551" spans="51:75" x14ac:dyDescent="0.3">
      <c r="AY5551" s="124" t="e">
        <f>VLOOKUP(C5551,#REF!, 2,FALSE)</f>
        <v>#REF!</v>
      </c>
      <c r="BM5551" s="97" t="s">
        <v>10313</v>
      </c>
      <c r="BN5551" s="97" t="s">
        <v>783</v>
      </c>
      <c r="BO5551" s="97" t="s">
        <v>10314</v>
      </c>
      <c r="BU5551" s="97" t="s">
        <v>10313</v>
      </c>
      <c r="BV5551" s="97" t="s">
        <v>783</v>
      </c>
      <c r="BW5551" s="97" t="s">
        <v>10314</v>
      </c>
    </row>
    <row r="5552" spans="51:75" x14ac:dyDescent="0.3">
      <c r="AY5552" s="124" t="e">
        <f>VLOOKUP(C5552,#REF!, 2,FALSE)</f>
        <v>#REF!</v>
      </c>
      <c r="BM5552" s="97" t="s">
        <v>10315</v>
      </c>
      <c r="BN5552" s="97" t="s">
        <v>775</v>
      </c>
      <c r="BO5552" s="97" t="s">
        <v>6952</v>
      </c>
      <c r="BU5552" s="97" t="s">
        <v>10315</v>
      </c>
      <c r="BV5552" s="97" t="s">
        <v>775</v>
      </c>
      <c r="BW5552" s="97" t="s">
        <v>6952</v>
      </c>
    </row>
    <row r="5553" spans="51:75" x14ac:dyDescent="0.3">
      <c r="AY5553" s="124" t="e">
        <f>VLOOKUP(C5553,#REF!, 2,FALSE)</f>
        <v>#REF!</v>
      </c>
      <c r="BM5553" s="97" t="s">
        <v>10316</v>
      </c>
      <c r="BN5553" s="97" t="s">
        <v>771</v>
      </c>
      <c r="BO5553" s="97" t="s">
        <v>1283</v>
      </c>
      <c r="BU5553" s="97" t="s">
        <v>10316</v>
      </c>
      <c r="BV5553" s="97" t="s">
        <v>771</v>
      </c>
      <c r="BW5553" s="97" t="s">
        <v>1283</v>
      </c>
    </row>
    <row r="5554" spans="51:75" x14ac:dyDescent="0.3">
      <c r="AY5554" s="124" t="e">
        <f>VLOOKUP(C5554,#REF!, 2,FALSE)</f>
        <v>#REF!</v>
      </c>
      <c r="BM5554" s="97" t="s">
        <v>1851</v>
      </c>
      <c r="BN5554" s="97" t="s">
        <v>3043</v>
      </c>
      <c r="BO5554" s="97" t="s">
        <v>10317</v>
      </c>
      <c r="BU5554" s="97" t="s">
        <v>1851</v>
      </c>
      <c r="BV5554" s="97" t="s">
        <v>3043</v>
      </c>
      <c r="BW5554" s="97" t="s">
        <v>10317</v>
      </c>
    </row>
    <row r="5555" spans="51:75" x14ac:dyDescent="0.3">
      <c r="AY5555" s="124" t="e">
        <f>VLOOKUP(C5555,#REF!, 2,FALSE)</f>
        <v>#REF!</v>
      </c>
      <c r="BM5555" s="97" t="s">
        <v>10319</v>
      </c>
      <c r="BN5555" s="97" t="s">
        <v>658</v>
      </c>
      <c r="BO5555" s="97" t="s">
        <v>2941</v>
      </c>
      <c r="BU5555" s="97" t="s">
        <v>10319</v>
      </c>
      <c r="BV5555" s="97" t="s">
        <v>658</v>
      </c>
      <c r="BW5555" s="97" t="s">
        <v>2941</v>
      </c>
    </row>
    <row r="5556" spans="51:75" x14ac:dyDescent="0.3">
      <c r="AY5556" s="124" t="e">
        <f>VLOOKUP(C5556,#REF!, 2,FALSE)</f>
        <v>#REF!</v>
      </c>
      <c r="BM5556" s="97" t="s">
        <v>10320</v>
      </c>
      <c r="BN5556" s="97" t="s">
        <v>715</v>
      </c>
      <c r="BO5556" s="97" t="s">
        <v>2983</v>
      </c>
      <c r="BU5556" s="97" t="s">
        <v>10320</v>
      </c>
      <c r="BV5556" s="97" t="s">
        <v>715</v>
      </c>
      <c r="BW5556" s="97" t="s">
        <v>2983</v>
      </c>
    </row>
    <row r="5557" spans="51:75" x14ac:dyDescent="0.3">
      <c r="AY5557" s="124" t="e">
        <f>VLOOKUP(C5557,#REF!, 2,FALSE)</f>
        <v>#REF!</v>
      </c>
      <c r="BM5557" s="97" t="s">
        <v>10321</v>
      </c>
      <c r="BN5557" s="97" t="s">
        <v>617</v>
      </c>
      <c r="BO5557" s="97" t="s">
        <v>1262</v>
      </c>
      <c r="BU5557" s="97" t="s">
        <v>10321</v>
      </c>
      <c r="BV5557" s="97" t="s">
        <v>617</v>
      </c>
      <c r="BW5557" s="97" t="s">
        <v>1262</v>
      </c>
    </row>
    <row r="5558" spans="51:75" x14ac:dyDescent="0.3">
      <c r="AY5558" s="124" t="e">
        <f>VLOOKUP(C5558,#REF!, 2,FALSE)</f>
        <v>#REF!</v>
      </c>
      <c r="BM5558" s="97" t="s">
        <v>10322</v>
      </c>
      <c r="BN5558" s="97" t="s">
        <v>787</v>
      </c>
      <c r="BO5558" s="97" t="s">
        <v>911</v>
      </c>
      <c r="BU5558" s="97" t="s">
        <v>10322</v>
      </c>
      <c r="BV5558" s="97" t="s">
        <v>787</v>
      </c>
      <c r="BW5558" s="97" t="s">
        <v>911</v>
      </c>
    </row>
    <row r="5559" spans="51:75" x14ac:dyDescent="0.3">
      <c r="AY5559" s="124" t="e">
        <f>VLOOKUP(C5559,#REF!, 2,FALSE)</f>
        <v>#REF!</v>
      </c>
      <c r="BM5559" s="97" t="s">
        <v>10323</v>
      </c>
      <c r="BN5559" s="97" t="s">
        <v>703</v>
      </c>
      <c r="BO5559" s="97" t="s">
        <v>2983</v>
      </c>
      <c r="BU5559" s="97" t="s">
        <v>10323</v>
      </c>
      <c r="BV5559" s="97" t="s">
        <v>703</v>
      </c>
      <c r="BW5559" s="97" t="s">
        <v>2983</v>
      </c>
    </row>
    <row r="5560" spans="51:75" x14ac:dyDescent="0.3">
      <c r="AY5560" s="124" t="e">
        <f>VLOOKUP(C5560,#REF!, 2,FALSE)</f>
        <v>#REF!</v>
      </c>
      <c r="BM5560" s="97" t="s">
        <v>10324</v>
      </c>
      <c r="BN5560" s="97" t="s">
        <v>736</v>
      </c>
      <c r="BO5560" s="97" t="s">
        <v>4057</v>
      </c>
      <c r="BU5560" s="97" t="s">
        <v>10324</v>
      </c>
      <c r="BV5560" s="97" t="s">
        <v>736</v>
      </c>
      <c r="BW5560" s="97" t="s">
        <v>4057</v>
      </c>
    </row>
    <row r="5561" spans="51:75" x14ac:dyDescent="0.3">
      <c r="AY5561" s="124" t="e">
        <f>VLOOKUP(C5561,#REF!, 2,FALSE)</f>
        <v>#REF!</v>
      </c>
      <c r="BM5561" s="97" t="s">
        <v>10325</v>
      </c>
      <c r="BN5561" s="97" t="s">
        <v>616</v>
      </c>
      <c r="BO5561" s="97" t="s">
        <v>2993</v>
      </c>
      <c r="BU5561" s="97" t="s">
        <v>10325</v>
      </c>
      <c r="BV5561" s="97" t="s">
        <v>616</v>
      </c>
      <c r="BW5561" s="97" t="s">
        <v>2993</v>
      </c>
    </row>
    <row r="5562" spans="51:75" x14ac:dyDescent="0.3">
      <c r="AY5562" s="124" t="e">
        <f>VLOOKUP(C5562,#REF!, 2,FALSE)</f>
        <v>#REF!</v>
      </c>
      <c r="BM5562" s="97" t="s">
        <v>10326</v>
      </c>
      <c r="BN5562" s="97" t="s">
        <v>810</v>
      </c>
      <c r="BO5562" s="97" t="s">
        <v>3249</v>
      </c>
      <c r="BU5562" s="97" t="s">
        <v>10326</v>
      </c>
      <c r="BV5562" s="97" t="s">
        <v>810</v>
      </c>
      <c r="BW5562" s="97" t="s">
        <v>3249</v>
      </c>
    </row>
    <row r="5563" spans="51:75" x14ac:dyDescent="0.3">
      <c r="AY5563" s="124" t="e">
        <f>VLOOKUP(C5563,#REF!, 2,FALSE)</f>
        <v>#REF!</v>
      </c>
      <c r="BM5563" s="97" t="s">
        <v>1852</v>
      </c>
      <c r="BN5563" s="97" t="s">
        <v>636</v>
      </c>
      <c r="BO5563" s="97" t="s">
        <v>2395</v>
      </c>
      <c r="BU5563" s="97" t="s">
        <v>1852</v>
      </c>
      <c r="BV5563" s="97" t="s">
        <v>636</v>
      </c>
      <c r="BW5563" s="97" t="s">
        <v>2395</v>
      </c>
    </row>
    <row r="5564" spans="51:75" x14ac:dyDescent="0.3">
      <c r="AY5564" s="124" t="e">
        <f>VLOOKUP(C5564,#REF!, 2,FALSE)</f>
        <v>#REF!</v>
      </c>
      <c r="BM5564" s="97" t="s">
        <v>1853</v>
      </c>
      <c r="BN5564" s="97" t="s">
        <v>639</v>
      </c>
      <c r="BO5564" s="97" t="s">
        <v>1274</v>
      </c>
      <c r="BU5564" s="97" t="s">
        <v>1853</v>
      </c>
      <c r="BV5564" s="97" t="s">
        <v>639</v>
      </c>
      <c r="BW5564" s="97" t="s">
        <v>1274</v>
      </c>
    </row>
    <row r="5565" spans="51:75" x14ac:dyDescent="0.3">
      <c r="AY5565" s="124" t="e">
        <f>VLOOKUP(C5565,#REF!, 2,FALSE)</f>
        <v>#REF!</v>
      </c>
      <c r="BM5565" s="97" t="s">
        <v>10327</v>
      </c>
      <c r="BN5565" s="97" t="s">
        <v>3043</v>
      </c>
      <c r="BO5565" s="97" t="s">
        <v>10328</v>
      </c>
      <c r="BU5565" s="97" t="s">
        <v>10327</v>
      </c>
      <c r="BV5565" s="97" t="s">
        <v>3043</v>
      </c>
      <c r="BW5565" s="97" t="s">
        <v>10328</v>
      </c>
    </row>
    <row r="5566" spans="51:75" x14ac:dyDescent="0.3">
      <c r="AY5566" s="124" t="e">
        <f>VLOOKUP(C5566,#REF!, 2,FALSE)</f>
        <v>#REF!</v>
      </c>
      <c r="BM5566" s="97" t="s">
        <v>10329</v>
      </c>
      <c r="BN5566" s="97" t="s">
        <v>1342</v>
      </c>
      <c r="BO5566" s="97" t="s">
        <v>10330</v>
      </c>
      <c r="BU5566" s="97" t="s">
        <v>10329</v>
      </c>
      <c r="BV5566" s="97" t="s">
        <v>1342</v>
      </c>
      <c r="BW5566" s="97" t="s">
        <v>10330</v>
      </c>
    </row>
    <row r="5567" spans="51:75" x14ac:dyDescent="0.3">
      <c r="AY5567" s="124" t="e">
        <f>VLOOKUP(C5567,#REF!, 2,FALSE)</f>
        <v>#REF!</v>
      </c>
      <c r="BM5567" s="97" t="s">
        <v>10331</v>
      </c>
      <c r="BN5567" s="97" t="s">
        <v>787</v>
      </c>
      <c r="BO5567" s="97" t="s">
        <v>2983</v>
      </c>
      <c r="BU5567" s="97" t="s">
        <v>10331</v>
      </c>
      <c r="BV5567" s="97" t="s">
        <v>787</v>
      </c>
      <c r="BW5567" s="97" t="s">
        <v>2983</v>
      </c>
    </row>
    <row r="5568" spans="51:75" x14ac:dyDescent="0.3">
      <c r="AY5568" s="124" t="e">
        <f>VLOOKUP(C5568,#REF!, 2,FALSE)</f>
        <v>#REF!</v>
      </c>
      <c r="BM5568" s="97" t="s">
        <v>1860</v>
      </c>
      <c r="BN5568" s="97" t="s">
        <v>639</v>
      </c>
      <c r="BO5568" s="97" t="s">
        <v>3880</v>
      </c>
      <c r="BU5568" s="97" t="s">
        <v>1860</v>
      </c>
      <c r="BV5568" s="97" t="s">
        <v>639</v>
      </c>
      <c r="BW5568" s="97" t="s">
        <v>3880</v>
      </c>
    </row>
    <row r="5569" spans="51:75" x14ac:dyDescent="0.3">
      <c r="AY5569" s="124" t="e">
        <f>VLOOKUP(C5569,#REF!, 2,FALSE)</f>
        <v>#REF!</v>
      </c>
      <c r="BM5569" s="97" t="s">
        <v>10332</v>
      </c>
      <c r="BN5569" s="97" t="s">
        <v>1342</v>
      </c>
      <c r="BO5569" s="97" t="s">
        <v>1138</v>
      </c>
      <c r="BU5569" s="97" t="s">
        <v>10332</v>
      </c>
      <c r="BV5569" s="97" t="s">
        <v>1342</v>
      </c>
      <c r="BW5569" s="97" t="s">
        <v>1138</v>
      </c>
    </row>
    <row r="5570" spans="51:75" x14ac:dyDescent="0.3">
      <c r="AY5570" s="124" t="e">
        <f>VLOOKUP(C5570,#REF!, 2,FALSE)</f>
        <v>#REF!</v>
      </c>
      <c r="BM5570" s="97" t="s">
        <v>10333</v>
      </c>
      <c r="BN5570" s="97" t="s">
        <v>637</v>
      </c>
      <c r="BO5570" s="97" t="s">
        <v>697</v>
      </c>
      <c r="BU5570" s="97" t="s">
        <v>10333</v>
      </c>
      <c r="BV5570" s="97" t="s">
        <v>637</v>
      </c>
      <c r="BW5570" s="97" t="s">
        <v>697</v>
      </c>
    </row>
    <row r="5571" spans="51:75" x14ac:dyDescent="0.3">
      <c r="AY5571" s="124" t="e">
        <f>VLOOKUP(C5571,#REF!, 2,FALSE)</f>
        <v>#REF!</v>
      </c>
      <c r="BM5571" s="97" t="s">
        <v>10334</v>
      </c>
      <c r="BN5571" s="97" t="s">
        <v>803</v>
      </c>
      <c r="BO5571" s="97" t="s">
        <v>8925</v>
      </c>
      <c r="BU5571" s="97" t="s">
        <v>10334</v>
      </c>
      <c r="BV5571" s="97" t="s">
        <v>803</v>
      </c>
      <c r="BW5571" s="97" t="s">
        <v>8925</v>
      </c>
    </row>
    <row r="5572" spans="51:75" x14ac:dyDescent="0.3">
      <c r="AY5572" s="124" t="e">
        <f>VLOOKUP(C5572,#REF!, 2,FALSE)</f>
        <v>#REF!</v>
      </c>
      <c r="BM5572" s="97" t="s">
        <v>10335</v>
      </c>
      <c r="BN5572" s="97" t="s">
        <v>628</v>
      </c>
      <c r="BO5572" s="97" t="s">
        <v>10336</v>
      </c>
      <c r="BU5572" s="97" t="s">
        <v>10335</v>
      </c>
      <c r="BV5572" s="97" t="s">
        <v>628</v>
      </c>
      <c r="BW5572" s="97" t="s">
        <v>10336</v>
      </c>
    </row>
    <row r="5573" spans="51:75" x14ac:dyDescent="0.3">
      <c r="AY5573" s="124" t="e">
        <f>VLOOKUP(C5573,#REF!, 2,FALSE)</f>
        <v>#REF!</v>
      </c>
      <c r="BM5573" s="97" t="s">
        <v>10337</v>
      </c>
      <c r="BN5573" s="97" t="s">
        <v>667</v>
      </c>
      <c r="BO5573" s="97" t="s">
        <v>660</v>
      </c>
      <c r="BU5573" s="97" t="s">
        <v>10337</v>
      </c>
      <c r="BV5573" s="97" t="s">
        <v>667</v>
      </c>
      <c r="BW5573" s="97" t="s">
        <v>660</v>
      </c>
    </row>
    <row r="5574" spans="51:75" x14ac:dyDescent="0.3">
      <c r="AY5574" s="124" t="e">
        <f>VLOOKUP(C5574,#REF!, 2,FALSE)</f>
        <v>#REF!</v>
      </c>
      <c r="BM5574" s="97" t="s">
        <v>10338</v>
      </c>
      <c r="BN5574" s="97" t="s">
        <v>928</v>
      </c>
      <c r="BO5574" s="97" t="s">
        <v>792</v>
      </c>
      <c r="BU5574" s="97" t="s">
        <v>10338</v>
      </c>
      <c r="BV5574" s="97" t="s">
        <v>928</v>
      </c>
      <c r="BW5574" s="97" t="s">
        <v>792</v>
      </c>
    </row>
    <row r="5575" spans="51:75" x14ac:dyDescent="0.3">
      <c r="AY5575" s="124" t="e">
        <f>VLOOKUP(C5575,#REF!, 2,FALSE)</f>
        <v>#REF!</v>
      </c>
      <c r="BM5575" s="97" t="s">
        <v>10339</v>
      </c>
      <c r="BN5575" s="97" t="s">
        <v>1267</v>
      </c>
      <c r="BO5575" s="97" t="s">
        <v>844</v>
      </c>
      <c r="BU5575" s="97" t="s">
        <v>10339</v>
      </c>
      <c r="BV5575" s="97" t="s">
        <v>1267</v>
      </c>
      <c r="BW5575" s="97" t="s">
        <v>844</v>
      </c>
    </row>
    <row r="5576" spans="51:75" x14ac:dyDescent="0.3">
      <c r="AY5576" s="124" t="e">
        <f>VLOOKUP(C5576,#REF!, 2,FALSE)</f>
        <v>#REF!</v>
      </c>
      <c r="BM5576" s="97" t="s">
        <v>10340</v>
      </c>
      <c r="BN5576" s="97" t="s">
        <v>621</v>
      </c>
      <c r="BO5576" s="97" t="s">
        <v>1905</v>
      </c>
      <c r="BU5576" s="97" t="s">
        <v>10340</v>
      </c>
      <c r="BV5576" s="97" t="s">
        <v>621</v>
      </c>
      <c r="BW5576" s="97" t="s">
        <v>1905</v>
      </c>
    </row>
    <row r="5577" spans="51:75" x14ac:dyDescent="0.3">
      <c r="AY5577" s="124" t="e">
        <f>VLOOKUP(C5577,#REF!, 2,FALSE)</f>
        <v>#REF!</v>
      </c>
      <c r="BM5577" s="97" t="s">
        <v>10341</v>
      </c>
      <c r="BN5577" s="97" t="s">
        <v>637</v>
      </c>
      <c r="BO5577" s="97" t="s">
        <v>2983</v>
      </c>
      <c r="BU5577" s="97" t="s">
        <v>10341</v>
      </c>
      <c r="BV5577" s="97" t="s">
        <v>637</v>
      </c>
      <c r="BW5577" s="97" t="s">
        <v>2983</v>
      </c>
    </row>
    <row r="5578" spans="51:75" x14ac:dyDescent="0.3">
      <c r="AY5578" s="124" t="e">
        <f>VLOOKUP(C5578,#REF!, 2,FALSE)</f>
        <v>#REF!</v>
      </c>
      <c r="BM5578" s="97" t="s">
        <v>10342</v>
      </c>
      <c r="BN5578" s="97" t="s">
        <v>667</v>
      </c>
      <c r="BO5578" s="97" t="s">
        <v>2983</v>
      </c>
      <c r="BU5578" s="97" t="s">
        <v>10342</v>
      </c>
      <c r="BV5578" s="97" t="s">
        <v>667</v>
      </c>
      <c r="BW5578" s="97" t="s">
        <v>2983</v>
      </c>
    </row>
    <row r="5579" spans="51:75" x14ac:dyDescent="0.3">
      <c r="AY5579" s="124" t="e">
        <f>VLOOKUP(C5579,#REF!, 2,FALSE)</f>
        <v>#REF!</v>
      </c>
      <c r="BM5579" s="97" t="s">
        <v>10343</v>
      </c>
      <c r="BN5579" s="97" t="s">
        <v>637</v>
      </c>
      <c r="BO5579" s="97" t="s">
        <v>2933</v>
      </c>
      <c r="BU5579" s="97" t="s">
        <v>10343</v>
      </c>
      <c r="BV5579" s="97" t="s">
        <v>637</v>
      </c>
      <c r="BW5579" s="97" t="s">
        <v>2933</v>
      </c>
    </row>
    <row r="5580" spans="51:75" x14ac:dyDescent="0.3">
      <c r="AY5580" s="124" t="e">
        <f>VLOOKUP(C5580,#REF!, 2,FALSE)</f>
        <v>#REF!</v>
      </c>
      <c r="BM5580" s="97" t="s">
        <v>10344</v>
      </c>
      <c r="BN5580" s="97" t="s">
        <v>621</v>
      </c>
      <c r="BO5580" s="97" t="s">
        <v>3715</v>
      </c>
      <c r="BU5580" s="97" t="s">
        <v>10344</v>
      </c>
      <c r="BV5580" s="97" t="s">
        <v>621</v>
      </c>
      <c r="BW5580" s="97" t="s">
        <v>3715</v>
      </c>
    </row>
    <row r="5581" spans="51:75" x14ac:dyDescent="0.3">
      <c r="AY5581" s="124" t="e">
        <f>VLOOKUP(C5581,#REF!, 2,FALSE)</f>
        <v>#REF!</v>
      </c>
      <c r="BM5581" s="97" t="s">
        <v>1861</v>
      </c>
      <c r="BN5581" s="97" t="s">
        <v>669</v>
      </c>
      <c r="BO5581" s="97" t="s">
        <v>1428</v>
      </c>
      <c r="BU5581" s="97" t="s">
        <v>1861</v>
      </c>
      <c r="BV5581" s="97" t="s">
        <v>669</v>
      </c>
      <c r="BW5581" s="97" t="s">
        <v>1428</v>
      </c>
    </row>
    <row r="5582" spans="51:75" x14ac:dyDescent="0.3">
      <c r="AY5582" s="124" t="e">
        <f>VLOOKUP(C5582,#REF!, 2,FALSE)</f>
        <v>#REF!</v>
      </c>
      <c r="BM5582" s="97" t="s">
        <v>1862</v>
      </c>
      <c r="BN5582" s="97" t="s">
        <v>3191</v>
      </c>
      <c r="BO5582" s="97" t="s">
        <v>2190</v>
      </c>
      <c r="BU5582" s="97" t="s">
        <v>1862</v>
      </c>
      <c r="BV5582" s="97" t="s">
        <v>3191</v>
      </c>
      <c r="BW5582" s="97" t="s">
        <v>2190</v>
      </c>
    </row>
    <row r="5583" spans="51:75" x14ac:dyDescent="0.3">
      <c r="AY5583" s="124" t="e">
        <f>VLOOKUP(C5583,#REF!, 2,FALSE)</f>
        <v>#REF!</v>
      </c>
      <c r="BM5583" s="97" t="s">
        <v>1863</v>
      </c>
      <c r="BN5583" s="97" t="s">
        <v>780</v>
      </c>
      <c r="BO5583" s="97" t="s">
        <v>10345</v>
      </c>
      <c r="BU5583" s="97" t="s">
        <v>1863</v>
      </c>
      <c r="BV5583" s="97" t="s">
        <v>780</v>
      </c>
      <c r="BW5583" s="97" t="s">
        <v>10345</v>
      </c>
    </row>
    <row r="5584" spans="51:75" x14ac:dyDescent="0.3">
      <c r="AY5584" s="124" t="e">
        <f>VLOOKUP(C5584,#REF!, 2,FALSE)</f>
        <v>#REF!</v>
      </c>
      <c r="BM5584" s="97" t="s">
        <v>10346</v>
      </c>
      <c r="BN5584" s="97" t="s">
        <v>703</v>
      </c>
      <c r="BO5584" s="97" t="s">
        <v>10347</v>
      </c>
      <c r="BU5584" s="97" t="s">
        <v>10346</v>
      </c>
      <c r="BV5584" s="97" t="s">
        <v>703</v>
      </c>
      <c r="BW5584" s="97" t="s">
        <v>10347</v>
      </c>
    </row>
    <row r="5585" spans="51:75" x14ac:dyDescent="0.3">
      <c r="AY5585" s="124" t="e">
        <f>VLOOKUP(C5585,#REF!, 2,FALSE)</f>
        <v>#REF!</v>
      </c>
      <c r="BM5585" s="97" t="s">
        <v>10348</v>
      </c>
      <c r="BN5585" s="97" t="s">
        <v>736</v>
      </c>
      <c r="BO5585" s="97" t="s">
        <v>801</v>
      </c>
      <c r="BU5585" s="97" t="s">
        <v>10348</v>
      </c>
      <c r="BV5585" s="97" t="s">
        <v>736</v>
      </c>
      <c r="BW5585" s="97" t="s">
        <v>801</v>
      </c>
    </row>
    <row r="5586" spans="51:75" x14ac:dyDescent="0.3">
      <c r="AY5586" s="124" t="e">
        <f>VLOOKUP(C5586,#REF!, 2,FALSE)</f>
        <v>#REF!</v>
      </c>
      <c r="BM5586" s="97" t="s">
        <v>10349</v>
      </c>
      <c r="BN5586" s="97" t="s">
        <v>667</v>
      </c>
      <c r="BO5586" s="97" t="s">
        <v>10350</v>
      </c>
      <c r="BU5586" s="97" t="s">
        <v>10349</v>
      </c>
      <c r="BV5586" s="97" t="s">
        <v>667</v>
      </c>
      <c r="BW5586" s="97" t="s">
        <v>10350</v>
      </c>
    </row>
    <row r="5587" spans="51:75" x14ac:dyDescent="0.3">
      <c r="AY5587" s="124" t="e">
        <f>VLOOKUP(C5587,#REF!, 2,FALSE)</f>
        <v>#REF!</v>
      </c>
      <c r="BM5587" s="97" t="s">
        <v>356</v>
      </c>
      <c r="BN5587" s="97" t="s">
        <v>703</v>
      </c>
      <c r="BO5587" s="97" t="s">
        <v>2265</v>
      </c>
      <c r="BU5587" s="97" t="s">
        <v>356</v>
      </c>
      <c r="BV5587" s="97" t="s">
        <v>703</v>
      </c>
      <c r="BW5587" s="97" t="s">
        <v>2265</v>
      </c>
    </row>
    <row r="5588" spans="51:75" x14ac:dyDescent="0.3">
      <c r="AY5588" s="124" t="e">
        <f>VLOOKUP(C5588,#REF!, 2,FALSE)</f>
        <v>#REF!</v>
      </c>
      <c r="BM5588" s="97" t="s">
        <v>10351</v>
      </c>
      <c r="BN5588" s="97" t="s">
        <v>803</v>
      </c>
      <c r="BO5588" s="97" t="s">
        <v>2372</v>
      </c>
      <c r="BU5588" s="97" t="s">
        <v>10351</v>
      </c>
      <c r="BV5588" s="97" t="s">
        <v>803</v>
      </c>
      <c r="BW5588" s="97" t="s">
        <v>2372</v>
      </c>
    </row>
    <row r="5589" spans="51:75" x14ac:dyDescent="0.3">
      <c r="AY5589" s="124" t="e">
        <f>VLOOKUP(C5589,#REF!, 2,FALSE)</f>
        <v>#REF!</v>
      </c>
      <c r="BM5589" s="97" t="s">
        <v>10352</v>
      </c>
      <c r="BN5589" s="97" t="s">
        <v>923</v>
      </c>
      <c r="BO5589" s="97" t="s">
        <v>2983</v>
      </c>
      <c r="BU5589" s="97" t="s">
        <v>10352</v>
      </c>
      <c r="BV5589" s="97" t="s">
        <v>923</v>
      </c>
      <c r="BW5589" s="97" t="s">
        <v>2983</v>
      </c>
    </row>
    <row r="5590" spans="51:75" x14ac:dyDescent="0.3">
      <c r="AY5590" s="124" t="e">
        <f>VLOOKUP(C5590,#REF!, 2,FALSE)</f>
        <v>#REF!</v>
      </c>
      <c r="BM5590" s="97" t="s">
        <v>10353</v>
      </c>
      <c r="BN5590" s="97" t="s">
        <v>783</v>
      </c>
      <c r="BO5590" s="97" t="s">
        <v>2983</v>
      </c>
      <c r="BU5590" s="97" t="s">
        <v>10353</v>
      </c>
      <c r="BV5590" s="97" t="s">
        <v>783</v>
      </c>
      <c r="BW5590" s="97" t="s">
        <v>2983</v>
      </c>
    </row>
    <row r="5591" spans="51:75" x14ac:dyDescent="0.3">
      <c r="AY5591" s="124" t="e">
        <f>VLOOKUP(C5591,#REF!, 2,FALSE)</f>
        <v>#REF!</v>
      </c>
      <c r="BM5591" s="97" t="s">
        <v>10354</v>
      </c>
      <c r="BN5591" s="97" t="s">
        <v>703</v>
      </c>
      <c r="BO5591" s="97" t="s">
        <v>10355</v>
      </c>
      <c r="BU5591" s="97" t="s">
        <v>10354</v>
      </c>
      <c r="BV5591" s="97" t="s">
        <v>703</v>
      </c>
      <c r="BW5591" s="97" t="s">
        <v>10355</v>
      </c>
    </row>
    <row r="5592" spans="51:75" x14ac:dyDescent="0.3">
      <c r="AY5592" s="124" t="e">
        <f>VLOOKUP(C5592,#REF!, 2,FALSE)</f>
        <v>#REF!</v>
      </c>
      <c r="BM5592" s="97" t="s">
        <v>10356</v>
      </c>
      <c r="BN5592" s="97" t="s">
        <v>771</v>
      </c>
      <c r="BO5592" s="97" t="s">
        <v>1054</v>
      </c>
      <c r="BU5592" s="97" t="s">
        <v>10356</v>
      </c>
      <c r="BV5592" s="97" t="s">
        <v>771</v>
      </c>
      <c r="BW5592" s="97" t="s">
        <v>1054</v>
      </c>
    </row>
    <row r="5593" spans="51:75" x14ac:dyDescent="0.3">
      <c r="AY5593" s="124" t="e">
        <f>VLOOKUP(C5593,#REF!, 2,FALSE)</f>
        <v>#REF!</v>
      </c>
      <c r="BM5593" s="97" t="s">
        <v>10358</v>
      </c>
      <c r="BN5593" s="97" t="s">
        <v>703</v>
      </c>
      <c r="BO5593" s="97" t="s">
        <v>1729</v>
      </c>
      <c r="BU5593" s="97" t="s">
        <v>10358</v>
      </c>
      <c r="BV5593" s="97" t="s">
        <v>703</v>
      </c>
      <c r="BW5593" s="97" t="s">
        <v>1729</v>
      </c>
    </row>
    <row r="5594" spans="51:75" x14ac:dyDescent="0.3">
      <c r="AY5594" s="124" t="e">
        <f>VLOOKUP(C5594,#REF!, 2,FALSE)</f>
        <v>#REF!</v>
      </c>
      <c r="BM5594" s="97" t="s">
        <v>10360</v>
      </c>
      <c r="BN5594" s="97" t="s">
        <v>783</v>
      </c>
      <c r="BO5594" s="97" t="s">
        <v>5176</v>
      </c>
      <c r="BU5594" s="97" t="s">
        <v>10360</v>
      </c>
      <c r="BV5594" s="97" t="s">
        <v>783</v>
      </c>
      <c r="BW5594" s="97" t="s">
        <v>5176</v>
      </c>
    </row>
    <row r="5595" spans="51:75" x14ac:dyDescent="0.3">
      <c r="AY5595" s="124" t="e">
        <f>VLOOKUP(C5595,#REF!, 2,FALSE)</f>
        <v>#REF!</v>
      </c>
      <c r="BM5595" s="97" t="s">
        <v>1864</v>
      </c>
      <c r="BN5595" s="97" t="s">
        <v>614</v>
      </c>
      <c r="BO5595" s="97" t="s">
        <v>2068</v>
      </c>
      <c r="BU5595" s="97" t="s">
        <v>1864</v>
      </c>
      <c r="BV5595" s="97" t="s">
        <v>614</v>
      </c>
      <c r="BW5595" s="97" t="s">
        <v>2068</v>
      </c>
    </row>
    <row r="5596" spans="51:75" x14ac:dyDescent="0.3">
      <c r="AY5596" s="124" t="e">
        <f>VLOOKUP(C5596,#REF!, 2,FALSE)</f>
        <v>#REF!</v>
      </c>
      <c r="BM5596" s="97" t="s">
        <v>10361</v>
      </c>
      <c r="BN5596" s="97" t="s">
        <v>3000</v>
      </c>
      <c r="BO5596" s="97" t="s">
        <v>2992</v>
      </c>
      <c r="BU5596" s="97" t="s">
        <v>10361</v>
      </c>
      <c r="BV5596" s="97" t="s">
        <v>3000</v>
      </c>
      <c r="BW5596" s="97" t="s">
        <v>2992</v>
      </c>
    </row>
    <row r="5597" spans="51:75" x14ac:dyDescent="0.3">
      <c r="AY5597" s="124" t="e">
        <f>VLOOKUP(C5597,#REF!, 2,FALSE)</f>
        <v>#REF!</v>
      </c>
      <c r="BM5597" s="97" t="s">
        <v>10362</v>
      </c>
      <c r="BN5597" s="97" t="s">
        <v>3237</v>
      </c>
      <c r="BO5597" s="97" t="s">
        <v>770</v>
      </c>
      <c r="BU5597" s="97" t="s">
        <v>10362</v>
      </c>
      <c r="BV5597" s="97" t="s">
        <v>3237</v>
      </c>
      <c r="BW5597" s="97" t="s">
        <v>770</v>
      </c>
    </row>
    <row r="5598" spans="51:75" x14ac:dyDescent="0.3">
      <c r="AY5598" s="124" t="e">
        <f>VLOOKUP(C5598,#REF!, 2,FALSE)</f>
        <v>#REF!</v>
      </c>
      <c r="BM5598" s="97" t="s">
        <v>10363</v>
      </c>
      <c r="BN5598" s="97" t="s">
        <v>797</v>
      </c>
      <c r="BO5598" s="97" t="s">
        <v>2509</v>
      </c>
      <c r="BU5598" s="97" t="s">
        <v>10363</v>
      </c>
      <c r="BV5598" s="97" t="s">
        <v>797</v>
      </c>
      <c r="BW5598" s="97" t="s">
        <v>2509</v>
      </c>
    </row>
    <row r="5599" spans="51:75" x14ac:dyDescent="0.3">
      <c r="AY5599" s="124" t="e">
        <f>VLOOKUP(C5599,#REF!, 2,FALSE)</f>
        <v>#REF!</v>
      </c>
      <c r="BM5599" s="97" t="s">
        <v>10364</v>
      </c>
      <c r="BN5599" s="97" t="s">
        <v>3237</v>
      </c>
      <c r="BO5599" s="97" t="s">
        <v>770</v>
      </c>
      <c r="BU5599" s="97" t="s">
        <v>10364</v>
      </c>
      <c r="BV5599" s="97" t="s">
        <v>3237</v>
      </c>
      <c r="BW5599" s="97" t="s">
        <v>770</v>
      </c>
    </row>
    <row r="5600" spans="51:75" x14ac:dyDescent="0.3">
      <c r="AY5600" s="124" t="e">
        <f>VLOOKUP(C5600,#REF!, 2,FALSE)</f>
        <v>#REF!</v>
      </c>
      <c r="BM5600" s="97" t="s">
        <v>10365</v>
      </c>
      <c r="BN5600" s="97" t="s">
        <v>619</v>
      </c>
      <c r="BO5600" s="97" t="s">
        <v>717</v>
      </c>
      <c r="BU5600" s="97" t="s">
        <v>10365</v>
      </c>
      <c r="BV5600" s="97" t="s">
        <v>619</v>
      </c>
      <c r="BW5600" s="97" t="s">
        <v>717</v>
      </c>
    </row>
    <row r="5601" spans="51:75" x14ac:dyDescent="0.3">
      <c r="AY5601" s="124" t="e">
        <f>VLOOKUP(C5601,#REF!, 2,FALSE)</f>
        <v>#REF!</v>
      </c>
      <c r="BM5601" s="97" t="s">
        <v>10366</v>
      </c>
      <c r="BN5601" s="97" t="s">
        <v>1342</v>
      </c>
      <c r="BO5601" s="97" t="s">
        <v>10367</v>
      </c>
      <c r="BU5601" s="97" t="s">
        <v>10366</v>
      </c>
      <c r="BV5601" s="97" t="s">
        <v>1342</v>
      </c>
      <c r="BW5601" s="97" t="s">
        <v>10367</v>
      </c>
    </row>
    <row r="5602" spans="51:75" x14ac:dyDescent="0.3">
      <c r="AY5602" s="124" t="e">
        <f>VLOOKUP(C5602,#REF!, 2,FALSE)</f>
        <v>#REF!</v>
      </c>
      <c r="BM5602" s="97" t="s">
        <v>10368</v>
      </c>
      <c r="BN5602" s="97" t="s">
        <v>617</v>
      </c>
      <c r="BO5602" s="97" t="s">
        <v>1454</v>
      </c>
      <c r="BU5602" s="97" t="s">
        <v>10368</v>
      </c>
      <c r="BV5602" s="97" t="s">
        <v>617</v>
      </c>
      <c r="BW5602" s="97" t="s">
        <v>1454</v>
      </c>
    </row>
    <row r="5603" spans="51:75" x14ac:dyDescent="0.3">
      <c r="AY5603" s="124" t="e">
        <f>VLOOKUP(C5603,#REF!, 2,FALSE)</f>
        <v>#REF!</v>
      </c>
      <c r="BM5603" s="97" t="s">
        <v>10369</v>
      </c>
      <c r="BN5603" s="97" t="s">
        <v>3191</v>
      </c>
      <c r="BO5603" s="97" t="s">
        <v>2983</v>
      </c>
      <c r="BU5603" s="97" t="s">
        <v>10369</v>
      </c>
      <c r="BV5603" s="97" t="s">
        <v>3191</v>
      </c>
      <c r="BW5603" s="97" t="s">
        <v>2983</v>
      </c>
    </row>
    <row r="5604" spans="51:75" x14ac:dyDescent="0.3">
      <c r="AY5604" s="124" t="e">
        <f>VLOOKUP(C5604,#REF!, 2,FALSE)</f>
        <v>#REF!</v>
      </c>
      <c r="BM5604" s="97" t="s">
        <v>10370</v>
      </c>
      <c r="BN5604" s="97" t="s">
        <v>3081</v>
      </c>
      <c r="BO5604" s="97" t="s">
        <v>10372</v>
      </c>
      <c r="BU5604" s="97" t="s">
        <v>10370</v>
      </c>
      <c r="BV5604" s="97" t="s">
        <v>3081</v>
      </c>
      <c r="BW5604" s="97" t="s">
        <v>10372</v>
      </c>
    </row>
    <row r="5605" spans="51:75" x14ac:dyDescent="0.3">
      <c r="AY5605" s="124" t="e">
        <f>VLOOKUP(C5605,#REF!, 2,FALSE)</f>
        <v>#REF!</v>
      </c>
      <c r="BM5605" s="97" t="s">
        <v>355</v>
      </c>
      <c r="BN5605" s="97" t="s">
        <v>775</v>
      </c>
      <c r="BO5605" s="97" t="s">
        <v>9682</v>
      </c>
      <c r="BU5605" s="97" t="s">
        <v>355</v>
      </c>
      <c r="BV5605" s="97" t="s">
        <v>775</v>
      </c>
      <c r="BW5605" s="97" t="s">
        <v>9682</v>
      </c>
    </row>
    <row r="5606" spans="51:75" x14ac:dyDescent="0.3">
      <c r="AY5606" s="124" t="e">
        <f>VLOOKUP(C5606,#REF!, 2,FALSE)</f>
        <v>#REF!</v>
      </c>
      <c r="BM5606" s="97" t="s">
        <v>10373</v>
      </c>
      <c r="BN5606" s="97" t="s">
        <v>626</v>
      </c>
      <c r="BO5606" s="97" t="s">
        <v>1274</v>
      </c>
      <c r="BU5606" s="97" t="s">
        <v>10373</v>
      </c>
      <c r="BV5606" s="97" t="s">
        <v>626</v>
      </c>
      <c r="BW5606" s="97" t="s">
        <v>1274</v>
      </c>
    </row>
    <row r="5607" spans="51:75" x14ac:dyDescent="0.3">
      <c r="AY5607" s="124" t="e">
        <f>VLOOKUP(C5607,#REF!, 2,FALSE)</f>
        <v>#REF!</v>
      </c>
      <c r="BM5607" s="97" t="s">
        <v>1865</v>
      </c>
      <c r="BN5607" s="97" t="s">
        <v>780</v>
      </c>
      <c r="BO5607" s="97" t="s">
        <v>6278</v>
      </c>
      <c r="BU5607" s="97" t="s">
        <v>1865</v>
      </c>
      <c r="BV5607" s="97" t="s">
        <v>780</v>
      </c>
      <c r="BW5607" s="97" t="s">
        <v>6278</v>
      </c>
    </row>
    <row r="5608" spans="51:75" x14ac:dyDescent="0.3">
      <c r="AY5608" s="124" t="e">
        <f>VLOOKUP(C5608,#REF!, 2,FALSE)</f>
        <v>#REF!</v>
      </c>
      <c r="BM5608" s="97" t="s">
        <v>10374</v>
      </c>
      <c r="BN5608" s="97" t="s">
        <v>862</v>
      </c>
      <c r="BO5608" s="97" t="s">
        <v>10375</v>
      </c>
      <c r="BU5608" s="97" t="s">
        <v>10374</v>
      </c>
      <c r="BV5608" s="97" t="s">
        <v>862</v>
      </c>
      <c r="BW5608" s="97" t="s">
        <v>10375</v>
      </c>
    </row>
    <row r="5609" spans="51:75" x14ac:dyDescent="0.3">
      <c r="AY5609" s="124" t="e">
        <f>VLOOKUP(C5609,#REF!, 2,FALSE)</f>
        <v>#REF!</v>
      </c>
      <c r="BM5609" s="97" t="s">
        <v>1866</v>
      </c>
      <c r="BN5609" s="97" t="s">
        <v>614</v>
      </c>
      <c r="BO5609" s="97" t="s">
        <v>10376</v>
      </c>
      <c r="BU5609" s="97" t="s">
        <v>1866</v>
      </c>
      <c r="BV5609" s="97" t="s">
        <v>614</v>
      </c>
      <c r="BW5609" s="97" t="s">
        <v>10376</v>
      </c>
    </row>
    <row r="5610" spans="51:75" x14ac:dyDescent="0.3">
      <c r="AY5610" s="124" t="e">
        <f>VLOOKUP(C5610,#REF!, 2,FALSE)</f>
        <v>#REF!</v>
      </c>
      <c r="BM5610" s="97" t="s">
        <v>10377</v>
      </c>
      <c r="BN5610" s="97" t="s">
        <v>780</v>
      </c>
      <c r="BO5610" s="97" t="s">
        <v>10378</v>
      </c>
      <c r="BU5610" s="97" t="s">
        <v>10377</v>
      </c>
      <c r="BV5610" s="97" t="s">
        <v>780</v>
      </c>
      <c r="BW5610" s="97" t="s">
        <v>10378</v>
      </c>
    </row>
    <row r="5611" spans="51:75" x14ac:dyDescent="0.3">
      <c r="AY5611" s="124" t="e">
        <f>VLOOKUP(C5611,#REF!, 2,FALSE)</f>
        <v>#REF!</v>
      </c>
      <c r="BM5611" s="97" t="s">
        <v>10379</v>
      </c>
      <c r="BN5611" s="97" t="s">
        <v>637</v>
      </c>
      <c r="BO5611" s="97" t="s">
        <v>2054</v>
      </c>
      <c r="BU5611" s="97" t="s">
        <v>10379</v>
      </c>
      <c r="BV5611" s="97" t="s">
        <v>637</v>
      </c>
      <c r="BW5611" s="97" t="s">
        <v>2054</v>
      </c>
    </row>
    <row r="5612" spans="51:75" x14ac:dyDescent="0.3">
      <c r="AY5612" s="124" t="e">
        <f>VLOOKUP(C5612,#REF!, 2,FALSE)</f>
        <v>#REF!</v>
      </c>
      <c r="BM5612" s="97" t="s">
        <v>10381</v>
      </c>
      <c r="BN5612" s="97" t="s">
        <v>1267</v>
      </c>
      <c r="BO5612" s="97" t="s">
        <v>2983</v>
      </c>
      <c r="BU5612" s="97" t="s">
        <v>10381</v>
      </c>
      <c r="BV5612" s="97" t="s">
        <v>1267</v>
      </c>
      <c r="BW5612" s="97" t="s">
        <v>2983</v>
      </c>
    </row>
    <row r="5613" spans="51:75" x14ac:dyDescent="0.3">
      <c r="AY5613" s="124" t="e">
        <f>VLOOKUP(C5613,#REF!, 2,FALSE)</f>
        <v>#REF!</v>
      </c>
      <c r="BM5613" s="97" t="s">
        <v>10382</v>
      </c>
      <c r="BN5613" s="97" t="s">
        <v>923</v>
      </c>
      <c r="BO5613" s="97" t="s">
        <v>2194</v>
      </c>
      <c r="BU5613" s="97" t="s">
        <v>10382</v>
      </c>
      <c r="BV5613" s="97" t="s">
        <v>923</v>
      </c>
      <c r="BW5613" s="97" t="s">
        <v>2194</v>
      </c>
    </row>
    <row r="5614" spans="51:75" x14ac:dyDescent="0.3">
      <c r="AY5614" s="124" t="e">
        <f>VLOOKUP(C5614,#REF!, 2,FALSE)</f>
        <v>#REF!</v>
      </c>
      <c r="BM5614" s="97" t="s">
        <v>10383</v>
      </c>
      <c r="BN5614" s="97" t="s">
        <v>614</v>
      </c>
      <c r="BO5614" s="97" t="s">
        <v>7801</v>
      </c>
      <c r="BU5614" s="97" t="s">
        <v>10383</v>
      </c>
      <c r="BV5614" s="97" t="s">
        <v>614</v>
      </c>
      <c r="BW5614" s="97" t="s">
        <v>7801</v>
      </c>
    </row>
    <row r="5615" spans="51:75" x14ac:dyDescent="0.3">
      <c r="AY5615" s="124" t="e">
        <f>VLOOKUP(C5615,#REF!, 2,FALSE)</f>
        <v>#REF!</v>
      </c>
      <c r="BM5615" s="97" t="s">
        <v>10384</v>
      </c>
      <c r="BN5615" s="97" t="s">
        <v>803</v>
      </c>
      <c r="BO5615" s="97" t="s">
        <v>4102</v>
      </c>
      <c r="BU5615" s="97" t="s">
        <v>10384</v>
      </c>
      <c r="BV5615" s="97" t="s">
        <v>803</v>
      </c>
      <c r="BW5615" s="97" t="s">
        <v>4102</v>
      </c>
    </row>
    <row r="5616" spans="51:75" x14ac:dyDescent="0.3">
      <c r="AY5616" s="124" t="e">
        <f>VLOOKUP(C5616,#REF!, 2,FALSE)</f>
        <v>#REF!</v>
      </c>
      <c r="BM5616" s="97" t="s">
        <v>10385</v>
      </c>
      <c r="BN5616" s="97" t="s">
        <v>703</v>
      </c>
      <c r="BO5616" s="97" t="s">
        <v>1428</v>
      </c>
      <c r="BU5616" s="97" t="s">
        <v>10385</v>
      </c>
      <c r="BV5616" s="97" t="s">
        <v>703</v>
      </c>
      <c r="BW5616" s="97" t="s">
        <v>1428</v>
      </c>
    </row>
    <row r="5617" spans="51:75" x14ac:dyDescent="0.3">
      <c r="AY5617" s="124" t="e">
        <f>VLOOKUP(C5617,#REF!, 2,FALSE)</f>
        <v>#REF!</v>
      </c>
      <c r="BM5617" s="97" t="s">
        <v>10386</v>
      </c>
      <c r="BN5617" s="97" t="s">
        <v>926</v>
      </c>
      <c r="BO5617" s="97" t="s">
        <v>10387</v>
      </c>
      <c r="BU5617" s="97" t="s">
        <v>10386</v>
      </c>
      <c r="BV5617" s="97" t="s">
        <v>926</v>
      </c>
      <c r="BW5617" s="97" t="s">
        <v>10387</v>
      </c>
    </row>
    <row r="5618" spans="51:75" x14ac:dyDescent="0.3">
      <c r="AY5618" s="124" t="e">
        <f>VLOOKUP(C5618,#REF!, 2,FALSE)</f>
        <v>#REF!</v>
      </c>
      <c r="BM5618" s="97" t="s">
        <v>10388</v>
      </c>
      <c r="BN5618" s="97" t="s">
        <v>783</v>
      </c>
      <c r="BO5618" s="97" t="s">
        <v>4274</v>
      </c>
      <c r="BU5618" s="97" t="s">
        <v>10388</v>
      </c>
      <c r="BV5618" s="97" t="s">
        <v>783</v>
      </c>
      <c r="BW5618" s="97" t="s">
        <v>4274</v>
      </c>
    </row>
    <row r="5619" spans="51:75" x14ac:dyDescent="0.3">
      <c r="AY5619" s="124" t="e">
        <f>VLOOKUP(C5619,#REF!, 2,FALSE)</f>
        <v>#REF!</v>
      </c>
      <c r="BM5619" s="97" t="s">
        <v>10389</v>
      </c>
      <c r="BN5619" s="97" t="s">
        <v>1342</v>
      </c>
      <c r="BO5619" s="97" t="s">
        <v>2983</v>
      </c>
      <c r="BU5619" s="97" t="s">
        <v>10389</v>
      </c>
      <c r="BV5619" s="97" t="s">
        <v>1342</v>
      </c>
      <c r="BW5619" s="97" t="s">
        <v>2983</v>
      </c>
    </row>
    <row r="5620" spans="51:75" x14ac:dyDescent="0.3">
      <c r="AY5620" s="124" t="e">
        <f>VLOOKUP(C5620,#REF!, 2,FALSE)</f>
        <v>#REF!</v>
      </c>
      <c r="BM5620" s="97" t="s">
        <v>10390</v>
      </c>
      <c r="BN5620" s="97" t="s">
        <v>1342</v>
      </c>
      <c r="BO5620" s="97" t="s">
        <v>2983</v>
      </c>
      <c r="BU5620" s="97" t="s">
        <v>10390</v>
      </c>
      <c r="BV5620" s="97" t="s">
        <v>1342</v>
      </c>
      <c r="BW5620" s="97" t="s">
        <v>2983</v>
      </c>
    </row>
    <row r="5621" spans="51:75" x14ac:dyDescent="0.3">
      <c r="AY5621" s="124" t="e">
        <f>VLOOKUP(C5621,#REF!, 2,FALSE)</f>
        <v>#REF!</v>
      </c>
      <c r="BM5621" s="97" t="s">
        <v>10391</v>
      </c>
      <c r="BN5621" s="97" t="s">
        <v>731</v>
      </c>
      <c r="BO5621" s="97" t="s">
        <v>2099</v>
      </c>
      <c r="BU5621" s="97" t="s">
        <v>10391</v>
      </c>
      <c r="BV5621" s="97" t="s">
        <v>731</v>
      </c>
      <c r="BW5621" s="97" t="s">
        <v>2099</v>
      </c>
    </row>
    <row r="5622" spans="51:75" x14ac:dyDescent="0.3">
      <c r="AY5622" s="124" t="e">
        <f>VLOOKUP(C5622,#REF!, 2,FALSE)</f>
        <v>#REF!</v>
      </c>
      <c r="BM5622" s="97" t="s">
        <v>10392</v>
      </c>
      <c r="BN5622" s="97" t="s">
        <v>780</v>
      </c>
      <c r="BO5622" s="97" t="s">
        <v>1550</v>
      </c>
      <c r="BU5622" s="97" t="s">
        <v>10392</v>
      </c>
      <c r="BV5622" s="97" t="s">
        <v>780</v>
      </c>
      <c r="BW5622" s="97" t="s">
        <v>1550</v>
      </c>
    </row>
    <row r="5623" spans="51:75" x14ac:dyDescent="0.3">
      <c r="AY5623" s="124" t="e">
        <f>VLOOKUP(C5623,#REF!, 2,FALSE)</f>
        <v>#REF!</v>
      </c>
      <c r="BM5623" s="97" t="s">
        <v>1870</v>
      </c>
      <c r="BN5623" s="97" t="s">
        <v>810</v>
      </c>
      <c r="BO5623" s="97" t="s">
        <v>2644</v>
      </c>
      <c r="BU5623" s="97" t="s">
        <v>1870</v>
      </c>
      <c r="BV5623" s="97" t="s">
        <v>810</v>
      </c>
      <c r="BW5623" s="97" t="s">
        <v>2644</v>
      </c>
    </row>
    <row r="5624" spans="51:75" x14ac:dyDescent="0.3">
      <c r="AY5624" s="124" t="e">
        <f>VLOOKUP(C5624,#REF!, 2,FALSE)</f>
        <v>#REF!</v>
      </c>
      <c r="BM5624" s="97" t="s">
        <v>10393</v>
      </c>
      <c r="BN5624" s="97" t="s">
        <v>1139</v>
      </c>
      <c r="BO5624" s="97" t="s">
        <v>10394</v>
      </c>
      <c r="BU5624" s="97" t="s">
        <v>10393</v>
      </c>
      <c r="BV5624" s="97" t="s">
        <v>1139</v>
      </c>
      <c r="BW5624" s="97" t="s">
        <v>10394</v>
      </c>
    </row>
    <row r="5625" spans="51:75" x14ac:dyDescent="0.3">
      <c r="AY5625" s="124" t="e">
        <f>VLOOKUP(C5625,#REF!, 2,FALSE)</f>
        <v>#REF!</v>
      </c>
      <c r="BM5625" s="97" t="s">
        <v>10395</v>
      </c>
      <c r="BN5625" s="97" t="s">
        <v>2983</v>
      </c>
      <c r="BO5625" s="97" t="s">
        <v>2983</v>
      </c>
      <c r="BU5625" s="97" t="s">
        <v>10395</v>
      </c>
      <c r="BV5625" s="97" t="s">
        <v>2983</v>
      </c>
      <c r="BW5625" s="97" t="s">
        <v>2983</v>
      </c>
    </row>
    <row r="5626" spans="51:75" x14ac:dyDescent="0.3">
      <c r="AY5626" s="124" t="e">
        <f>VLOOKUP(C5626,#REF!, 2,FALSE)</f>
        <v>#REF!</v>
      </c>
      <c r="BM5626" s="97" t="s">
        <v>10396</v>
      </c>
      <c r="BN5626" s="97" t="s">
        <v>3000</v>
      </c>
      <c r="BO5626" s="97" t="s">
        <v>2752</v>
      </c>
      <c r="BU5626" s="97" t="s">
        <v>10396</v>
      </c>
      <c r="BV5626" s="97" t="s">
        <v>3000</v>
      </c>
      <c r="BW5626" s="97" t="s">
        <v>2752</v>
      </c>
    </row>
    <row r="5627" spans="51:75" x14ac:dyDescent="0.3">
      <c r="AY5627" s="124" t="e">
        <f>VLOOKUP(C5627,#REF!, 2,FALSE)</f>
        <v>#REF!</v>
      </c>
      <c r="BM5627" s="97" t="s">
        <v>10397</v>
      </c>
      <c r="BN5627" s="97" t="s">
        <v>2983</v>
      </c>
      <c r="BO5627" s="97" t="s">
        <v>2983</v>
      </c>
      <c r="BU5627" s="97" t="s">
        <v>10397</v>
      </c>
      <c r="BV5627" s="97" t="s">
        <v>2983</v>
      </c>
      <c r="BW5627" s="97" t="s">
        <v>2983</v>
      </c>
    </row>
    <row r="5628" spans="51:75" x14ac:dyDescent="0.3">
      <c r="AY5628" s="124" t="e">
        <f>VLOOKUP(C5628,#REF!, 2,FALSE)</f>
        <v>#REF!</v>
      </c>
      <c r="BM5628" s="97" t="s">
        <v>10398</v>
      </c>
      <c r="BN5628" s="97" t="s">
        <v>616</v>
      </c>
      <c r="BO5628" s="97" t="s">
        <v>717</v>
      </c>
      <c r="BU5628" s="97" t="s">
        <v>10398</v>
      </c>
      <c r="BV5628" s="97" t="s">
        <v>616</v>
      </c>
      <c r="BW5628" s="97" t="s">
        <v>717</v>
      </c>
    </row>
    <row r="5629" spans="51:75" x14ac:dyDescent="0.3">
      <c r="AY5629" s="124" t="e">
        <f>VLOOKUP(C5629,#REF!, 2,FALSE)</f>
        <v>#REF!</v>
      </c>
      <c r="BM5629" s="97" t="s">
        <v>1871</v>
      </c>
      <c r="BN5629" s="97" t="s">
        <v>616</v>
      </c>
      <c r="BO5629" s="97" t="s">
        <v>7319</v>
      </c>
      <c r="BU5629" s="97" t="s">
        <v>1871</v>
      </c>
      <c r="BV5629" s="97" t="s">
        <v>616</v>
      </c>
      <c r="BW5629" s="97" t="s">
        <v>7319</v>
      </c>
    </row>
    <row r="5630" spans="51:75" x14ac:dyDescent="0.3">
      <c r="AY5630" s="124" t="e">
        <f>VLOOKUP(C5630,#REF!, 2,FALSE)</f>
        <v>#REF!</v>
      </c>
      <c r="BM5630" s="97" t="s">
        <v>10399</v>
      </c>
      <c r="BN5630" s="97" t="s">
        <v>614</v>
      </c>
      <c r="BO5630" s="97" t="s">
        <v>3650</v>
      </c>
      <c r="BU5630" s="97" t="s">
        <v>10399</v>
      </c>
      <c r="BV5630" s="97" t="s">
        <v>614</v>
      </c>
      <c r="BW5630" s="97" t="s">
        <v>3650</v>
      </c>
    </row>
    <row r="5631" spans="51:75" x14ac:dyDescent="0.3">
      <c r="AY5631" s="124" t="e">
        <f>VLOOKUP(C5631,#REF!, 2,FALSE)</f>
        <v>#REF!</v>
      </c>
      <c r="BM5631" s="97" t="s">
        <v>10400</v>
      </c>
      <c r="BN5631" s="97" t="s">
        <v>803</v>
      </c>
      <c r="BO5631" s="97" t="s">
        <v>9694</v>
      </c>
      <c r="BU5631" s="97" t="s">
        <v>10400</v>
      </c>
      <c r="BV5631" s="97" t="s">
        <v>803</v>
      </c>
      <c r="BW5631" s="97" t="s">
        <v>9694</v>
      </c>
    </row>
    <row r="5632" spans="51:75" x14ac:dyDescent="0.3">
      <c r="AY5632" s="124" t="e">
        <f>VLOOKUP(C5632,#REF!, 2,FALSE)</f>
        <v>#REF!</v>
      </c>
      <c r="BM5632" s="97" t="s">
        <v>10401</v>
      </c>
      <c r="BN5632" s="97" t="s">
        <v>852</v>
      </c>
      <c r="BO5632" s="97" t="s">
        <v>10402</v>
      </c>
      <c r="BU5632" s="97" t="s">
        <v>10401</v>
      </c>
      <c r="BV5632" s="97" t="s">
        <v>852</v>
      </c>
      <c r="BW5632" s="97" t="s">
        <v>10402</v>
      </c>
    </row>
    <row r="5633" spans="51:75" x14ac:dyDescent="0.3">
      <c r="AY5633" s="124" t="e">
        <f>VLOOKUP(C5633,#REF!, 2,FALSE)</f>
        <v>#REF!</v>
      </c>
      <c r="BM5633" s="97" t="s">
        <v>10403</v>
      </c>
      <c r="BN5633" s="97" t="s">
        <v>736</v>
      </c>
      <c r="BO5633" s="97" t="s">
        <v>957</v>
      </c>
      <c r="BU5633" s="97" t="s">
        <v>10403</v>
      </c>
      <c r="BV5633" s="97" t="s">
        <v>736</v>
      </c>
      <c r="BW5633" s="97" t="s">
        <v>957</v>
      </c>
    </row>
    <row r="5634" spans="51:75" x14ac:dyDescent="0.3">
      <c r="AY5634" s="124" t="e">
        <f>VLOOKUP(C5634,#REF!, 2,FALSE)</f>
        <v>#REF!</v>
      </c>
      <c r="BM5634" s="97" t="s">
        <v>10404</v>
      </c>
      <c r="BN5634" s="97" t="s">
        <v>3237</v>
      </c>
      <c r="BO5634" s="97" t="s">
        <v>10402</v>
      </c>
      <c r="BU5634" s="97" t="s">
        <v>10404</v>
      </c>
      <c r="BV5634" s="97" t="s">
        <v>3237</v>
      </c>
      <c r="BW5634" s="97" t="s">
        <v>10402</v>
      </c>
    </row>
    <row r="5635" spans="51:75" x14ac:dyDescent="0.3">
      <c r="AY5635" s="124" t="e">
        <f>VLOOKUP(C5635,#REF!, 2,FALSE)</f>
        <v>#REF!</v>
      </c>
      <c r="BM5635" s="97" t="s">
        <v>10405</v>
      </c>
      <c r="BN5635" s="97" t="s">
        <v>778</v>
      </c>
      <c r="BO5635" s="97" t="s">
        <v>9145</v>
      </c>
      <c r="BU5635" s="97" t="s">
        <v>10405</v>
      </c>
      <c r="BV5635" s="97" t="s">
        <v>778</v>
      </c>
      <c r="BW5635" s="97" t="s">
        <v>9145</v>
      </c>
    </row>
    <row r="5636" spans="51:75" x14ac:dyDescent="0.3">
      <c r="AY5636" s="124" t="e">
        <f>VLOOKUP(C5636,#REF!, 2,FALSE)</f>
        <v>#REF!</v>
      </c>
      <c r="BM5636" s="97" t="s">
        <v>10406</v>
      </c>
      <c r="BN5636" s="97" t="s">
        <v>803</v>
      </c>
      <c r="BO5636" s="97" t="s">
        <v>2069</v>
      </c>
      <c r="BU5636" s="97" t="s">
        <v>10406</v>
      </c>
      <c r="BV5636" s="97" t="s">
        <v>803</v>
      </c>
      <c r="BW5636" s="97" t="s">
        <v>2069</v>
      </c>
    </row>
    <row r="5637" spans="51:75" x14ac:dyDescent="0.3">
      <c r="AY5637" s="124" t="e">
        <f>VLOOKUP(C5637,#REF!, 2,FALSE)</f>
        <v>#REF!</v>
      </c>
      <c r="BM5637" s="97" t="s">
        <v>10407</v>
      </c>
      <c r="BN5637" s="97" t="s">
        <v>3191</v>
      </c>
      <c r="BO5637" s="97" t="s">
        <v>697</v>
      </c>
      <c r="BU5637" s="97" t="s">
        <v>10407</v>
      </c>
      <c r="BV5637" s="97" t="s">
        <v>3191</v>
      </c>
      <c r="BW5637" s="97" t="s">
        <v>697</v>
      </c>
    </row>
    <row r="5638" spans="51:75" x14ac:dyDescent="0.3">
      <c r="AY5638" s="124" t="e">
        <f>VLOOKUP(C5638,#REF!, 2,FALSE)</f>
        <v>#REF!</v>
      </c>
      <c r="BM5638" s="97" t="s">
        <v>10408</v>
      </c>
      <c r="BN5638" s="97" t="s">
        <v>923</v>
      </c>
      <c r="BO5638" s="97" t="s">
        <v>811</v>
      </c>
      <c r="BU5638" s="97" t="s">
        <v>10408</v>
      </c>
      <c r="BV5638" s="97" t="s">
        <v>923</v>
      </c>
      <c r="BW5638" s="97" t="s">
        <v>811</v>
      </c>
    </row>
    <row r="5639" spans="51:75" x14ac:dyDescent="0.3">
      <c r="AY5639" s="124" t="e">
        <f>VLOOKUP(C5639,#REF!, 2,FALSE)</f>
        <v>#REF!</v>
      </c>
      <c r="BM5639" s="97" t="s">
        <v>10409</v>
      </c>
      <c r="BN5639" s="97" t="s">
        <v>613</v>
      </c>
      <c r="BO5639" s="97" t="s">
        <v>7145</v>
      </c>
      <c r="BU5639" s="97" t="s">
        <v>10409</v>
      </c>
      <c r="BV5639" s="97" t="s">
        <v>613</v>
      </c>
      <c r="BW5639" s="97" t="s">
        <v>7145</v>
      </c>
    </row>
    <row r="5640" spans="51:75" x14ac:dyDescent="0.3">
      <c r="AY5640" s="124" t="e">
        <f>VLOOKUP(C5640,#REF!, 2,FALSE)</f>
        <v>#REF!</v>
      </c>
      <c r="BM5640" s="97" t="s">
        <v>10410</v>
      </c>
      <c r="BN5640" s="97" t="s">
        <v>780</v>
      </c>
      <c r="BO5640" s="97" t="s">
        <v>2260</v>
      </c>
      <c r="BU5640" s="97" t="s">
        <v>10410</v>
      </c>
      <c r="BV5640" s="97" t="s">
        <v>780</v>
      </c>
      <c r="BW5640" s="97" t="s">
        <v>2260</v>
      </c>
    </row>
    <row r="5641" spans="51:75" x14ac:dyDescent="0.3">
      <c r="AY5641" s="124" t="e">
        <f>VLOOKUP(C5641,#REF!, 2,FALSE)</f>
        <v>#REF!</v>
      </c>
      <c r="BM5641" s="97" t="s">
        <v>10411</v>
      </c>
      <c r="BN5641" s="97" t="s">
        <v>667</v>
      </c>
      <c r="BO5641" s="97" t="s">
        <v>10412</v>
      </c>
      <c r="BU5641" s="97" t="s">
        <v>10411</v>
      </c>
      <c r="BV5641" s="97" t="s">
        <v>667</v>
      </c>
      <c r="BW5641" s="97" t="s">
        <v>10412</v>
      </c>
    </row>
    <row r="5642" spans="51:75" x14ac:dyDescent="0.3">
      <c r="AY5642" s="124" t="e">
        <f>VLOOKUP(C5642,#REF!, 2,FALSE)</f>
        <v>#REF!</v>
      </c>
      <c r="BM5642" s="97" t="s">
        <v>10413</v>
      </c>
      <c r="BN5642" s="97" t="s">
        <v>1139</v>
      </c>
      <c r="BO5642" s="97" t="s">
        <v>2983</v>
      </c>
      <c r="BU5642" s="97" t="s">
        <v>10413</v>
      </c>
      <c r="BV5642" s="97" t="s">
        <v>1139</v>
      </c>
      <c r="BW5642" s="97" t="s">
        <v>2983</v>
      </c>
    </row>
    <row r="5643" spans="51:75" x14ac:dyDescent="0.3">
      <c r="AY5643" s="124" t="e">
        <f>VLOOKUP(C5643,#REF!, 2,FALSE)</f>
        <v>#REF!</v>
      </c>
      <c r="BM5643" s="97" t="s">
        <v>1872</v>
      </c>
      <c r="BN5643" s="97" t="s">
        <v>3191</v>
      </c>
      <c r="BO5643" s="97" t="s">
        <v>5603</v>
      </c>
      <c r="BU5643" s="97" t="s">
        <v>1872</v>
      </c>
      <c r="BV5643" s="97" t="s">
        <v>3191</v>
      </c>
      <c r="BW5643" s="97" t="s">
        <v>5603</v>
      </c>
    </row>
    <row r="5644" spans="51:75" x14ac:dyDescent="0.3">
      <c r="AY5644" s="124" t="e">
        <f>VLOOKUP(C5644,#REF!, 2,FALSE)</f>
        <v>#REF!</v>
      </c>
      <c r="BM5644" s="97" t="s">
        <v>10414</v>
      </c>
      <c r="BN5644" s="97" t="s">
        <v>731</v>
      </c>
      <c r="BO5644" s="97" t="s">
        <v>10415</v>
      </c>
      <c r="BU5644" s="97" t="s">
        <v>10414</v>
      </c>
      <c r="BV5644" s="97" t="s">
        <v>731</v>
      </c>
      <c r="BW5644" s="97" t="s">
        <v>10415</v>
      </c>
    </row>
    <row r="5645" spans="51:75" x14ac:dyDescent="0.3">
      <c r="AY5645" s="124" t="e">
        <f>VLOOKUP(C5645,#REF!, 2,FALSE)</f>
        <v>#REF!</v>
      </c>
      <c r="BM5645" s="97" t="s">
        <v>10416</v>
      </c>
      <c r="BN5645" s="97" t="s">
        <v>783</v>
      </c>
      <c r="BO5645" s="97" t="s">
        <v>10417</v>
      </c>
      <c r="BU5645" s="97" t="s">
        <v>10416</v>
      </c>
      <c r="BV5645" s="97" t="s">
        <v>783</v>
      </c>
      <c r="BW5645" s="97" t="s">
        <v>10417</v>
      </c>
    </row>
    <row r="5646" spans="51:75" x14ac:dyDescent="0.3">
      <c r="AY5646" s="124" t="e">
        <f>VLOOKUP(C5646,#REF!, 2,FALSE)</f>
        <v>#REF!</v>
      </c>
      <c r="BM5646" s="97" t="s">
        <v>10418</v>
      </c>
      <c r="BN5646" s="97" t="s">
        <v>3237</v>
      </c>
      <c r="BO5646" s="97" t="s">
        <v>2983</v>
      </c>
      <c r="BU5646" s="97" t="s">
        <v>10418</v>
      </c>
      <c r="BV5646" s="97" t="s">
        <v>3237</v>
      </c>
      <c r="BW5646" s="97" t="s">
        <v>2983</v>
      </c>
    </row>
    <row r="5647" spans="51:75" x14ac:dyDescent="0.3">
      <c r="AY5647" s="124" t="e">
        <f>VLOOKUP(C5647,#REF!, 2,FALSE)</f>
        <v>#REF!</v>
      </c>
      <c r="BM5647" s="97" t="s">
        <v>10420</v>
      </c>
      <c r="BN5647" s="97" t="s">
        <v>3043</v>
      </c>
      <c r="BO5647" s="97" t="s">
        <v>10421</v>
      </c>
      <c r="BU5647" s="97" t="s">
        <v>10420</v>
      </c>
      <c r="BV5647" s="97" t="s">
        <v>3043</v>
      </c>
      <c r="BW5647" s="97" t="s">
        <v>10421</v>
      </c>
    </row>
    <row r="5648" spans="51:75" x14ac:dyDescent="0.3">
      <c r="AY5648" s="124" t="e">
        <f>VLOOKUP(C5648,#REF!, 2,FALSE)</f>
        <v>#REF!</v>
      </c>
      <c r="BM5648" s="97" t="s">
        <v>10422</v>
      </c>
      <c r="BN5648" s="97" t="s">
        <v>2979</v>
      </c>
      <c r="BO5648" s="97" t="s">
        <v>4672</v>
      </c>
      <c r="BU5648" s="97" t="s">
        <v>10422</v>
      </c>
      <c r="BV5648" s="97" t="s">
        <v>2979</v>
      </c>
      <c r="BW5648" s="97" t="s">
        <v>4672</v>
      </c>
    </row>
    <row r="5649" spans="51:75" x14ac:dyDescent="0.3">
      <c r="AY5649" s="124" t="e">
        <f>VLOOKUP(C5649,#REF!, 2,FALSE)</f>
        <v>#REF!</v>
      </c>
      <c r="BM5649" s="97" t="s">
        <v>10423</v>
      </c>
      <c r="BN5649" s="97" t="s">
        <v>614</v>
      </c>
      <c r="BO5649" s="97" t="s">
        <v>8761</v>
      </c>
      <c r="BU5649" s="97" t="s">
        <v>10423</v>
      </c>
      <c r="BV5649" s="97" t="s">
        <v>614</v>
      </c>
      <c r="BW5649" s="97" t="s">
        <v>8761</v>
      </c>
    </row>
    <row r="5650" spans="51:75" x14ac:dyDescent="0.3">
      <c r="AY5650" s="124" t="e">
        <f>VLOOKUP(C5650,#REF!, 2,FALSE)</f>
        <v>#REF!</v>
      </c>
      <c r="BM5650" s="97" t="s">
        <v>10424</v>
      </c>
      <c r="BN5650" s="97" t="s">
        <v>614</v>
      </c>
      <c r="BO5650" s="97" t="s">
        <v>2983</v>
      </c>
      <c r="BU5650" s="97" t="s">
        <v>10424</v>
      </c>
      <c r="BV5650" s="97" t="s">
        <v>614</v>
      </c>
      <c r="BW5650" s="97" t="s">
        <v>2983</v>
      </c>
    </row>
    <row r="5651" spans="51:75" x14ac:dyDescent="0.3">
      <c r="AY5651" s="124" t="e">
        <f>VLOOKUP(C5651,#REF!, 2,FALSE)</f>
        <v>#REF!</v>
      </c>
      <c r="BM5651" s="97" t="s">
        <v>10425</v>
      </c>
      <c r="BN5651" s="97" t="s">
        <v>657</v>
      </c>
      <c r="BO5651" s="97" t="s">
        <v>4305</v>
      </c>
      <c r="BU5651" s="97" t="s">
        <v>10425</v>
      </c>
      <c r="BV5651" s="97" t="s">
        <v>657</v>
      </c>
      <c r="BW5651" s="97" t="s">
        <v>4305</v>
      </c>
    </row>
    <row r="5652" spans="51:75" x14ac:dyDescent="0.3">
      <c r="AY5652" s="124" t="e">
        <f>VLOOKUP(C5652,#REF!, 2,FALSE)</f>
        <v>#REF!</v>
      </c>
      <c r="BM5652" s="97" t="s">
        <v>10426</v>
      </c>
      <c r="BN5652" s="97" t="s">
        <v>3043</v>
      </c>
      <c r="BO5652" s="97" t="s">
        <v>10427</v>
      </c>
      <c r="BU5652" s="97" t="s">
        <v>10426</v>
      </c>
      <c r="BV5652" s="97" t="s">
        <v>3043</v>
      </c>
      <c r="BW5652" s="97" t="s">
        <v>10427</v>
      </c>
    </row>
    <row r="5653" spans="51:75" x14ac:dyDescent="0.3">
      <c r="AY5653" s="124" t="e">
        <f>VLOOKUP(C5653,#REF!, 2,FALSE)</f>
        <v>#REF!</v>
      </c>
      <c r="BM5653" s="97" t="s">
        <v>10428</v>
      </c>
      <c r="BN5653" s="97" t="s">
        <v>928</v>
      </c>
      <c r="BO5653" s="97" t="s">
        <v>697</v>
      </c>
      <c r="BU5653" s="97" t="s">
        <v>10428</v>
      </c>
      <c r="BV5653" s="97" t="s">
        <v>928</v>
      </c>
      <c r="BW5653" s="97" t="s">
        <v>697</v>
      </c>
    </row>
    <row r="5654" spans="51:75" x14ac:dyDescent="0.3">
      <c r="AY5654" s="124" t="e">
        <f>VLOOKUP(C5654,#REF!, 2,FALSE)</f>
        <v>#REF!</v>
      </c>
      <c r="BM5654" s="97" t="s">
        <v>10429</v>
      </c>
      <c r="BN5654" s="97" t="s">
        <v>2979</v>
      </c>
      <c r="BO5654" s="97" t="s">
        <v>2983</v>
      </c>
      <c r="BU5654" s="97" t="s">
        <v>10429</v>
      </c>
      <c r="BV5654" s="97" t="s">
        <v>2979</v>
      </c>
      <c r="BW5654" s="97" t="s">
        <v>2983</v>
      </c>
    </row>
    <row r="5655" spans="51:75" x14ac:dyDescent="0.3">
      <c r="AY5655" s="124" t="e">
        <f>VLOOKUP(C5655,#REF!, 2,FALSE)</f>
        <v>#REF!</v>
      </c>
      <c r="BM5655" s="97" t="s">
        <v>10430</v>
      </c>
      <c r="BN5655" s="97" t="s">
        <v>2979</v>
      </c>
      <c r="BO5655" s="97" t="s">
        <v>2983</v>
      </c>
      <c r="BU5655" s="97" t="s">
        <v>10430</v>
      </c>
      <c r="BV5655" s="97" t="s">
        <v>2979</v>
      </c>
      <c r="BW5655" s="97" t="s">
        <v>2983</v>
      </c>
    </row>
    <row r="5656" spans="51:75" x14ac:dyDescent="0.3">
      <c r="AY5656" s="124" t="e">
        <f>VLOOKUP(C5656,#REF!, 2,FALSE)</f>
        <v>#REF!</v>
      </c>
      <c r="BM5656" s="97" t="s">
        <v>10431</v>
      </c>
      <c r="BN5656" s="97" t="s">
        <v>3000</v>
      </c>
      <c r="BO5656" s="97" t="s">
        <v>2791</v>
      </c>
      <c r="BU5656" s="97" t="s">
        <v>10431</v>
      </c>
      <c r="BV5656" s="97" t="s">
        <v>3000</v>
      </c>
      <c r="BW5656" s="97" t="s">
        <v>2791</v>
      </c>
    </row>
    <row r="5657" spans="51:75" x14ac:dyDescent="0.3">
      <c r="AY5657" s="124" t="e">
        <f>VLOOKUP(C5657,#REF!, 2,FALSE)</f>
        <v>#REF!</v>
      </c>
      <c r="BM5657" s="97" t="s">
        <v>1873</v>
      </c>
      <c r="BN5657" s="97" t="s">
        <v>3003</v>
      </c>
      <c r="BO5657" s="97" t="s">
        <v>8374</v>
      </c>
      <c r="BU5657" s="97" t="s">
        <v>1873</v>
      </c>
      <c r="BV5657" s="97" t="s">
        <v>3003</v>
      </c>
      <c r="BW5657" s="97" t="s">
        <v>8374</v>
      </c>
    </row>
    <row r="5658" spans="51:75" x14ac:dyDescent="0.3">
      <c r="AY5658" s="124" t="e">
        <f>VLOOKUP(C5658,#REF!, 2,FALSE)</f>
        <v>#REF!</v>
      </c>
      <c r="BM5658" s="97" t="s">
        <v>360</v>
      </c>
      <c r="BN5658" s="97" t="s">
        <v>841</v>
      </c>
      <c r="BO5658" s="97" t="s">
        <v>2983</v>
      </c>
      <c r="BU5658" s="97" t="s">
        <v>360</v>
      </c>
      <c r="BV5658" s="97" t="s">
        <v>841</v>
      </c>
      <c r="BW5658" s="97" t="s">
        <v>2983</v>
      </c>
    </row>
    <row r="5659" spans="51:75" x14ac:dyDescent="0.3">
      <c r="AY5659" s="124" t="e">
        <f>VLOOKUP(C5659,#REF!, 2,FALSE)</f>
        <v>#REF!</v>
      </c>
      <c r="BM5659" s="97" t="s">
        <v>10432</v>
      </c>
      <c r="BN5659" s="97" t="s">
        <v>803</v>
      </c>
      <c r="BO5659" s="97" t="s">
        <v>10080</v>
      </c>
      <c r="BU5659" s="97" t="s">
        <v>10432</v>
      </c>
      <c r="BV5659" s="97" t="s">
        <v>803</v>
      </c>
      <c r="BW5659" s="97" t="s">
        <v>10080</v>
      </c>
    </row>
    <row r="5660" spans="51:75" x14ac:dyDescent="0.3">
      <c r="AY5660" s="124" t="e">
        <f>VLOOKUP(C5660,#REF!, 2,FALSE)</f>
        <v>#REF!</v>
      </c>
      <c r="BM5660" s="97" t="s">
        <v>10433</v>
      </c>
      <c r="BN5660" s="97" t="s">
        <v>803</v>
      </c>
      <c r="BO5660" s="97" t="s">
        <v>9419</v>
      </c>
      <c r="BU5660" s="97" t="s">
        <v>10433</v>
      </c>
      <c r="BV5660" s="97" t="s">
        <v>803</v>
      </c>
      <c r="BW5660" s="97" t="s">
        <v>9419</v>
      </c>
    </row>
    <row r="5661" spans="51:75" x14ac:dyDescent="0.3">
      <c r="AY5661" s="124" t="e">
        <f>VLOOKUP(C5661,#REF!, 2,FALSE)</f>
        <v>#REF!</v>
      </c>
      <c r="BM5661" s="97" t="s">
        <v>10434</v>
      </c>
      <c r="BN5661" s="97" t="s">
        <v>3237</v>
      </c>
      <c r="BO5661" s="97" t="s">
        <v>2983</v>
      </c>
      <c r="BU5661" s="97" t="s">
        <v>10434</v>
      </c>
      <c r="BV5661" s="97" t="s">
        <v>3237</v>
      </c>
      <c r="BW5661" s="97" t="s">
        <v>2983</v>
      </c>
    </row>
    <row r="5662" spans="51:75" x14ac:dyDescent="0.3">
      <c r="AY5662" s="124" t="e">
        <f>VLOOKUP(C5662,#REF!, 2,FALSE)</f>
        <v>#REF!</v>
      </c>
      <c r="BM5662" s="97" t="s">
        <v>10435</v>
      </c>
      <c r="BN5662" s="97" t="s">
        <v>3237</v>
      </c>
      <c r="BO5662" s="97" t="s">
        <v>708</v>
      </c>
      <c r="BU5662" s="97" t="s">
        <v>10435</v>
      </c>
      <c r="BV5662" s="97" t="s">
        <v>3237</v>
      </c>
      <c r="BW5662" s="97" t="s">
        <v>708</v>
      </c>
    </row>
    <row r="5663" spans="51:75" x14ac:dyDescent="0.3">
      <c r="AY5663" s="124" t="e">
        <f>VLOOKUP(C5663,#REF!, 2,FALSE)</f>
        <v>#REF!</v>
      </c>
      <c r="BM5663" s="97" t="s">
        <v>10436</v>
      </c>
      <c r="BN5663" s="97" t="s">
        <v>3003</v>
      </c>
      <c r="BO5663" s="97" t="s">
        <v>10296</v>
      </c>
      <c r="BU5663" s="97" t="s">
        <v>10436</v>
      </c>
      <c r="BV5663" s="97" t="s">
        <v>3003</v>
      </c>
      <c r="BW5663" s="97" t="s">
        <v>10296</v>
      </c>
    </row>
    <row r="5664" spans="51:75" x14ac:dyDescent="0.3">
      <c r="AY5664" s="124" t="e">
        <f>VLOOKUP(C5664,#REF!, 2,FALSE)</f>
        <v>#REF!</v>
      </c>
      <c r="BM5664" s="97" t="s">
        <v>10437</v>
      </c>
      <c r="BN5664" s="97" t="s">
        <v>3000</v>
      </c>
      <c r="BO5664" s="97" t="s">
        <v>10438</v>
      </c>
      <c r="BU5664" s="97" t="s">
        <v>10437</v>
      </c>
      <c r="BV5664" s="97" t="s">
        <v>3000</v>
      </c>
      <c r="BW5664" s="97" t="s">
        <v>10438</v>
      </c>
    </row>
    <row r="5665" spans="51:75" x14ac:dyDescent="0.3">
      <c r="AY5665" s="124" t="e">
        <f>VLOOKUP(C5665,#REF!, 2,FALSE)</f>
        <v>#REF!</v>
      </c>
      <c r="BM5665" s="97" t="s">
        <v>10439</v>
      </c>
      <c r="BN5665" s="97" t="s">
        <v>3000</v>
      </c>
      <c r="BO5665" s="97" t="s">
        <v>2983</v>
      </c>
      <c r="BU5665" s="97" t="s">
        <v>10439</v>
      </c>
      <c r="BV5665" s="97" t="s">
        <v>3000</v>
      </c>
      <c r="BW5665" s="97" t="s">
        <v>2983</v>
      </c>
    </row>
    <row r="5666" spans="51:75" x14ac:dyDescent="0.3">
      <c r="AY5666" s="124" t="e">
        <f>VLOOKUP(C5666,#REF!, 2,FALSE)</f>
        <v>#REF!</v>
      </c>
      <c r="BM5666" s="97" t="s">
        <v>10440</v>
      </c>
      <c r="BN5666" s="97" t="s">
        <v>803</v>
      </c>
      <c r="BO5666" s="97" t="s">
        <v>10441</v>
      </c>
      <c r="BU5666" s="97" t="s">
        <v>10440</v>
      </c>
      <c r="BV5666" s="97" t="s">
        <v>803</v>
      </c>
      <c r="BW5666" s="97" t="s">
        <v>10441</v>
      </c>
    </row>
    <row r="5667" spans="51:75" x14ac:dyDescent="0.3">
      <c r="AY5667" s="124" t="e">
        <f>VLOOKUP(C5667,#REF!, 2,FALSE)</f>
        <v>#REF!</v>
      </c>
      <c r="BM5667" s="97" t="s">
        <v>10442</v>
      </c>
      <c r="BN5667" s="97" t="s">
        <v>2983</v>
      </c>
      <c r="BO5667" s="97" t="s">
        <v>2827</v>
      </c>
      <c r="BU5667" s="97" t="s">
        <v>10442</v>
      </c>
      <c r="BV5667" s="97" t="s">
        <v>2983</v>
      </c>
      <c r="BW5667" s="97" t="s">
        <v>2827</v>
      </c>
    </row>
    <row r="5668" spans="51:75" x14ac:dyDescent="0.3">
      <c r="AY5668" s="124" t="e">
        <f>VLOOKUP(C5668,#REF!, 2,FALSE)</f>
        <v>#REF!</v>
      </c>
      <c r="BM5668" s="97" t="s">
        <v>10443</v>
      </c>
      <c r="BN5668" s="97" t="s">
        <v>2983</v>
      </c>
      <c r="BO5668" s="97" t="s">
        <v>10444</v>
      </c>
      <c r="BU5668" s="97" t="s">
        <v>10443</v>
      </c>
      <c r="BV5668" s="97" t="s">
        <v>2983</v>
      </c>
      <c r="BW5668" s="97" t="s">
        <v>10444</v>
      </c>
    </row>
    <row r="5669" spans="51:75" x14ac:dyDescent="0.3">
      <c r="AY5669" s="124" t="e">
        <f>VLOOKUP(C5669,#REF!, 2,FALSE)</f>
        <v>#REF!</v>
      </c>
      <c r="BM5669" s="97" t="s">
        <v>10445</v>
      </c>
      <c r="BN5669" s="97" t="s">
        <v>2983</v>
      </c>
      <c r="BO5669" s="97" t="s">
        <v>10446</v>
      </c>
      <c r="BU5669" s="97" t="s">
        <v>10445</v>
      </c>
      <c r="BV5669" s="97" t="s">
        <v>2983</v>
      </c>
      <c r="BW5669" s="97" t="s">
        <v>10446</v>
      </c>
    </row>
    <row r="5670" spans="51:75" x14ac:dyDescent="0.3">
      <c r="AY5670" s="124" t="e">
        <f>VLOOKUP(C5670,#REF!, 2,FALSE)</f>
        <v>#REF!</v>
      </c>
      <c r="BM5670" s="97" t="s">
        <v>10447</v>
      </c>
      <c r="BN5670" s="97" t="s">
        <v>2983</v>
      </c>
      <c r="BO5670" s="97" t="s">
        <v>10448</v>
      </c>
      <c r="BU5670" s="97" t="s">
        <v>10447</v>
      </c>
      <c r="BV5670" s="97" t="s">
        <v>2983</v>
      </c>
      <c r="BW5670" s="97" t="s">
        <v>10448</v>
      </c>
    </row>
    <row r="5671" spans="51:75" x14ac:dyDescent="0.3">
      <c r="AY5671" s="124" t="e">
        <f>VLOOKUP(C5671,#REF!, 2,FALSE)</f>
        <v>#REF!</v>
      </c>
      <c r="BM5671" s="97" t="s">
        <v>10449</v>
      </c>
      <c r="BN5671" s="97" t="s">
        <v>2983</v>
      </c>
      <c r="BO5671" s="97" t="s">
        <v>8920</v>
      </c>
      <c r="BU5671" s="97" t="s">
        <v>10449</v>
      </c>
      <c r="BV5671" s="97" t="s">
        <v>2983</v>
      </c>
      <c r="BW5671" s="97" t="s">
        <v>8920</v>
      </c>
    </row>
    <row r="5672" spans="51:75" x14ac:dyDescent="0.3">
      <c r="AY5672" s="124" t="e">
        <f>VLOOKUP(C5672,#REF!, 2,FALSE)</f>
        <v>#REF!</v>
      </c>
      <c r="BM5672" s="97" t="s">
        <v>10450</v>
      </c>
      <c r="BN5672" s="97" t="s">
        <v>2983</v>
      </c>
      <c r="BO5672" s="97" t="s">
        <v>2827</v>
      </c>
      <c r="BU5672" s="97" t="s">
        <v>10450</v>
      </c>
      <c r="BV5672" s="97" t="s">
        <v>2983</v>
      </c>
      <c r="BW5672" s="97" t="s">
        <v>2827</v>
      </c>
    </row>
    <row r="5673" spans="51:75" x14ac:dyDescent="0.3">
      <c r="AY5673" s="124" t="e">
        <f>VLOOKUP(C5673,#REF!, 2,FALSE)</f>
        <v>#REF!</v>
      </c>
      <c r="BM5673" s="97" t="s">
        <v>10451</v>
      </c>
      <c r="BN5673" s="97" t="s">
        <v>2983</v>
      </c>
      <c r="BO5673" s="97" t="s">
        <v>7365</v>
      </c>
      <c r="BU5673" s="97" t="s">
        <v>10451</v>
      </c>
      <c r="BV5673" s="97" t="s">
        <v>2983</v>
      </c>
      <c r="BW5673" s="97" t="s">
        <v>7365</v>
      </c>
    </row>
    <row r="5674" spans="51:75" x14ac:dyDescent="0.3">
      <c r="AY5674" s="124" t="e">
        <f>VLOOKUP(C5674,#REF!, 2,FALSE)</f>
        <v>#REF!</v>
      </c>
      <c r="BM5674" s="97" t="s">
        <v>361</v>
      </c>
      <c r="BN5674" s="97" t="s">
        <v>2983</v>
      </c>
      <c r="BO5674" s="97" t="s">
        <v>1599</v>
      </c>
      <c r="BU5674" s="97" t="s">
        <v>361</v>
      </c>
      <c r="BV5674" s="97" t="s">
        <v>2983</v>
      </c>
      <c r="BW5674" s="97" t="s">
        <v>1599</v>
      </c>
    </row>
    <row r="5675" spans="51:75" x14ac:dyDescent="0.3">
      <c r="AY5675" s="124" t="e">
        <f>VLOOKUP(C5675,#REF!, 2,FALSE)</f>
        <v>#REF!</v>
      </c>
      <c r="BM5675" s="97" t="s">
        <v>10452</v>
      </c>
      <c r="BN5675" s="97" t="s">
        <v>1342</v>
      </c>
      <c r="BO5675" s="97" t="s">
        <v>10453</v>
      </c>
      <c r="BU5675" s="97" t="s">
        <v>10452</v>
      </c>
      <c r="BV5675" s="97" t="s">
        <v>1342</v>
      </c>
      <c r="BW5675" s="97" t="s">
        <v>10453</v>
      </c>
    </row>
    <row r="5676" spans="51:75" x14ac:dyDescent="0.3">
      <c r="AY5676" s="124" t="e">
        <f>VLOOKUP(C5676,#REF!, 2,FALSE)</f>
        <v>#REF!</v>
      </c>
      <c r="BM5676" s="97" t="s">
        <v>10454</v>
      </c>
      <c r="BN5676" s="97" t="s">
        <v>783</v>
      </c>
      <c r="BO5676" s="97" t="s">
        <v>4016</v>
      </c>
      <c r="BU5676" s="97" t="s">
        <v>10454</v>
      </c>
      <c r="BV5676" s="97" t="s">
        <v>783</v>
      </c>
      <c r="BW5676" s="97" t="s">
        <v>4016</v>
      </c>
    </row>
    <row r="5677" spans="51:75" x14ac:dyDescent="0.3">
      <c r="AY5677" s="124" t="e">
        <f>VLOOKUP(C5677,#REF!, 2,FALSE)</f>
        <v>#REF!</v>
      </c>
      <c r="BM5677" s="97" t="s">
        <v>10455</v>
      </c>
      <c r="BN5677" s="97" t="s">
        <v>703</v>
      </c>
      <c r="BO5677" s="97" t="s">
        <v>5957</v>
      </c>
      <c r="BU5677" s="97" t="s">
        <v>10455</v>
      </c>
      <c r="BV5677" s="97" t="s">
        <v>703</v>
      </c>
      <c r="BW5677" s="97" t="s">
        <v>5957</v>
      </c>
    </row>
    <row r="5678" spans="51:75" x14ac:dyDescent="0.3">
      <c r="AY5678" s="124" t="e">
        <f>VLOOKUP(C5678,#REF!, 2,FALSE)</f>
        <v>#REF!</v>
      </c>
      <c r="BM5678" s="97" t="s">
        <v>10456</v>
      </c>
      <c r="BN5678" s="97" t="s">
        <v>628</v>
      </c>
      <c r="BO5678" s="97" t="s">
        <v>10457</v>
      </c>
      <c r="BU5678" s="97" t="s">
        <v>10456</v>
      </c>
      <c r="BV5678" s="97" t="s">
        <v>628</v>
      </c>
      <c r="BW5678" s="97" t="s">
        <v>10457</v>
      </c>
    </row>
    <row r="5679" spans="51:75" x14ac:dyDescent="0.3">
      <c r="AY5679" s="124" t="e">
        <f>VLOOKUP(C5679,#REF!, 2,FALSE)</f>
        <v>#REF!</v>
      </c>
      <c r="BM5679" s="97" t="s">
        <v>10458</v>
      </c>
      <c r="BN5679" s="97" t="s">
        <v>1139</v>
      </c>
      <c r="BO5679" s="97" t="s">
        <v>10459</v>
      </c>
      <c r="BU5679" s="97" t="s">
        <v>10458</v>
      </c>
      <c r="BV5679" s="97" t="s">
        <v>1139</v>
      </c>
      <c r="BW5679" s="97" t="s">
        <v>10459</v>
      </c>
    </row>
    <row r="5680" spans="51:75" x14ac:dyDescent="0.3">
      <c r="AY5680" s="124" t="e">
        <f>VLOOKUP(C5680,#REF!, 2,FALSE)</f>
        <v>#REF!</v>
      </c>
      <c r="BM5680" s="97" t="s">
        <v>10460</v>
      </c>
      <c r="BN5680" s="97" t="s">
        <v>928</v>
      </c>
      <c r="BO5680" s="97" t="s">
        <v>10461</v>
      </c>
      <c r="BU5680" s="97" t="s">
        <v>10460</v>
      </c>
      <c r="BV5680" s="97" t="s">
        <v>928</v>
      </c>
      <c r="BW5680" s="97" t="s">
        <v>10461</v>
      </c>
    </row>
    <row r="5681" spans="51:75" x14ac:dyDescent="0.3">
      <c r="AY5681" s="124" t="e">
        <f>VLOOKUP(C5681,#REF!, 2,FALSE)</f>
        <v>#REF!</v>
      </c>
      <c r="BM5681" s="97" t="s">
        <v>10462</v>
      </c>
      <c r="BN5681" s="97" t="s">
        <v>1342</v>
      </c>
      <c r="BO5681" s="97" t="s">
        <v>5138</v>
      </c>
      <c r="BU5681" s="97" t="s">
        <v>10462</v>
      </c>
      <c r="BV5681" s="97" t="s">
        <v>1342</v>
      </c>
      <c r="BW5681" s="97" t="s">
        <v>5138</v>
      </c>
    </row>
    <row r="5682" spans="51:75" x14ac:dyDescent="0.3">
      <c r="AY5682" s="124" t="e">
        <f>VLOOKUP(C5682,#REF!, 2,FALSE)</f>
        <v>#REF!</v>
      </c>
      <c r="BM5682" s="97" t="s">
        <v>1874</v>
      </c>
      <c r="BN5682" s="97" t="s">
        <v>3191</v>
      </c>
      <c r="BO5682" s="97" t="s">
        <v>10463</v>
      </c>
      <c r="BU5682" s="97" t="s">
        <v>1874</v>
      </c>
      <c r="BV5682" s="97" t="s">
        <v>3191</v>
      </c>
      <c r="BW5682" s="97" t="s">
        <v>10463</v>
      </c>
    </row>
    <row r="5683" spans="51:75" x14ac:dyDescent="0.3">
      <c r="AY5683" s="124" t="e">
        <f>VLOOKUP(C5683,#REF!, 2,FALSE)</f>
        <v>#REF!</v>
      </c>
      <c r="BM5683" s="97" t="s">
        <v>10464</v>
      </c>
      <c r="BN5683" s="97" t="s">
        <v>2979</v>
      </c>
      <c r="BO5683" s="97" t="s">
        <v>3980</v>
      </c>
      <c r="BU5683" s="97" t="s">
        <v>10464</v>
      </c>
      <c r="BV5683" s="97" t="s">
        <v>2979</v>
      </c>
      <c r="BW5683" s="97" t="s">
        <v>3980</v>
      </c>
    </row>
    <row r="5684" spans="51:75" x14ac:dyDescent="0.3">
      <c r="AY5684" s="124" t="e">
        <f>VLOOKUP(C5684,#REF!, 2,FALSE)</f>
        <v>#REF!</v>
      </c>
      <c r="BM5684" s="97" t="s">
        <v>10465</v>
      </c>
      <c r="BN5684" s="97" t="s">
        <v>2979</v>
      </c>
      <c r="BO5684" s="97" t="s">
        <v>996</v>
      </c>
      <c r="BU5684" s="97" t="s">
        <v>10465</v>
      </c>
      <c r="BV5684" s="97" t="s">
        <v>2979</v>
      </c>
      <c r="BW5684" s="97" t="s">
        <v>996</v>
      </c>
    </row>
    <row r="5685" spans="51:75" x14ac:dyDescent="0.3">
      <c r="AY5685" s="124" t="e">
        <f>VLOOKUP(C5685,#REF!, 2,FALSE)</f>
        <v>#REF!</v>
      </c>
      <c r="BM5685" s="97" t="s">
        <v>1875</v>
      </c>
      <c r="BN5685" s="97" t="s">
        <v>3191</v>
      </c>
      <c r="BO5685" s="97" t="s">
        <v>4800</v>
      </c>
      <c r="BU5685" s="97" t="s">
        <v>1875</v>
      </c>
      <c r="BV5685" s="97" t="s">
        <v>3191</v>
      </c>
      <c r="BW5685" s="97" t="s">
        <v>4800</v>
      </c>
    </row>
    <row r="5686" spans="51:75" x14ac:dyDescent="0.3">
      <c r="AY5686" s="124" t="e">
        <f>VLOOKUP(C5686,#REF!, 2,FALSE)</f>
        <v>#REF!</v>
      </c>
      <c r="BM5686" s="97" t="s">
        <v>1876</v>
      </c>
      <c r="BN5686" s="97" t="s">
        <v>16968</v>
      </c>
      <c r="BO5686" s="97" t="s">
        <v>10466</v>
      </c>
      <c r="BU5686" s="97" t="s">
        <v>1876</v>
      </c>
      <c r="BV5686" s="97" t="s">
        <v>16968</v>
      </c>
      <c r="BW5686" s="97" t="s">
        <v>10466</v>
      </c>
    </row>
    <row r="5687" spans="51:75" x14ac:dyDescent="0.3">
      <c r="AY5687" s="124" t="e">
        <f>VLOOKUP(C5687,#REF!, 2,FALSE)</f>
        <v>#REF!</v>
      </c>
      <c r="BM5687" s="97" t="s">
        <v>10467</v>
      </c>
      <c r="BN5687" s="97" t="s">
        <v>3237</v>
      </c>
      <c r="BO5687" s="97" t="s">
        <v>10468</v>
      </c>
      <c r="BU5687" s="97" t="s">
        <v>10467</v>
      </c>
      <c r="BV5687" s="97" t="s">
        <v>3237</v>
      </c>
      <c r="BW5687" s="97" t="s">
        <v>10468</v>
      </c>
    </row>
    <row r="5688" spans="51:75" x14ac:dyDescent="0.3">
      <c r="AY5688" s="124" t="e">
        <f>VLOOKUP(C5688,#REF!, 2,FALSE)</f>
        <v>#REF!</v>
      </c>
      <c r="BM5688" s="97" t="s">
        <v>1877</v>
      </c>
      <c r="BN5688" s="97" t="s">
        <v>3237</v>
      </c>
      <c r="BO5688" s="97" t="s">
        <v>10469</v>
      </c>
      <c r="BU5688" s="97" t="s">
        <v>1877</v>
      </c>
      <c r="BV5688" s="97" t="s">
        <v>3237</v>
      </c>
      <c r="BW5688" s="97" t="s">
        <v>10469</v>
      </c>
    </row>
    <row r="5689" spans="51:75" x14ac:dyDescent="0.3">
      <c r="AY5689" s="124" t="e">
        <f>VLOOKUP(C5689,#REF!, 2,FALSE)</f>
        <v>#REF!</v>
      </c>
      <c r="BM5689" s="97" t="s">
        <v>10470</v>
      </c>
      <c r="BN5689" s="97" t="s">
        <v>1342</v>
      </c>
      <c r="BO5689" s="97" t="s">
        <v>6928</v>
      </c>
      <c r="BU5689" s="97" t="s">
        <v>10470</v>
      </c>
      <c r="BV5689" s="97" t="s">
        <v>1342</v>
      </c>
      <c r="BW5689" s="97" t="s">
        <v>6928</v>
      </c>
    </row>
    <row r="5690" spans="51:75" x14ac:dyDescent="0.3">
      <c r="AY5690" s="124" t="e">
        <f>VLOOKUP(C5690,#REF!, 2,FALSE)</f>
        <v>#REF!</v>
      </c>
      <c r="BM5690" s="97" t="s">
        <v>10471</v>
      </c>
      <c r="BN5690" s="97" t="s">
        <v>1139</v>
      </c>
      <c r="BO5690" s="97" t="s">
        <v>10472</v>
      </c>
      <c r="BU5690" s="97" t="s">
        <v>10471</v>
      </c>
      <c r="BV5690" s="97" t="s">
        <v>1139</v>
      </c>
      <c r="BW5690" s="97" t="s">
        <v>10472</v>
      </c>
    </row>
    <row r="5691" spans="51:75" x14ac:dyDescent="0.3">
      <c r="AY5691" s="124" t="e">
        <f>VLOOKUP(C5691,#REF!, 2,FALSE)</f>
        <v>#REF!</v>
      </c>
      <c r="BM5691" s="97" t="s">
        <v>10473</v>
      </c>
      <c r="BN5691" s="97" t="s">
        <v>803</v>
      </c>
      <c r="BO5691" s="97" t="s">
        <v>9250</v>
      </c>
      <c r="BU5691" s="97" t="s">
        <v>10473</v>
      </c>
      <c r="BV5691" s="97" t="s">
        <v>803</v>
      </c>
      <c r="BW5691" s="97" t="s">
        <v>9250</v>
      </c>
    </row>
    <row r="5692" spans="51:75" x14ac:dyDescent="0.3">
      <c r="AY5692" s="124" t="e">
        <f>VLOOKUP(C5692,#REF!, 2,FALSE)</f>
        <v>#REF!</v>
      </c>
      <c r="BM5692" s="97" t="s">
        <v>1878</v>
      </c>
      <c r="BN5692" s="97" t="s">
        <v>3191</v>
      </c>
      <c r="BO5692" s="97" t="s">
        <v>5146</v>
      </c>
      <c r="BU5692" s="97" t="s">
        <v>1878</v>
      </c>
      <c r="BV5692" s="97" t="s">
        <v>3191</v>
      </c>
      <c r="BW5692" s="97" t="s">
        <v>5146</v>
      </c>
    </row>
    <row r="5693" spans="51:75" x14ac:dyDescent="0.3">
      <c r="AY5693" s="124" t="e">
        <f>VLOOKUP(C5693,#REF!, 2,FALSE)</f>
        <v>#REF!</v>
      </c>
      <c r="BM5693" s="97" t="s">
        <v>10474</v>
      </c>
      <c r="BN5693" s="97" t="s">
        <v>3237</v>
      </c>
      <c r="BO5693" s="97" t="s">
        <v>3048</v>
      </c>
      <c r="BU5693" s="97" t="s">
        <v>10474</v>
      </c>
      <c r="BV5693" s="97" t="s">
        <v>3237</v>
      </c>
      <c r="BW5693" s="97" t="s">
        <v>3048</v>
      </c>
    </row>
    <row r="5694" spans="51:75" x14ac:dyDescent="0.3">
      <c r="AY5694" s="124" t="e">
        <f>VLOOKUP(C5694,#REF!, 2,FALSE)</f>
        <v>#REF!</v>
      </c>
      <c r="BM5694" s="97" t="s">
        <v>10475</v>
      </c>
      <c r="BN5694" s="97" t="s">
        <v>3237</v>
      </c>
      <c r="BO5694" s="97" t="s">
        <v>3596</v>
      </c>
      <c r="BU5694" s="97" t="s">
        <v>10475</v>
      </c>
      <c r="BV5694" s="97" t="s">
        <v>3237</v>
      </c>
      <c r="BW5694" s="97" t="s">
        <v>3596</v>
      </c>
    </row>
    <row r="5695" spans="51:75" x14ac:dyDescent="0.3">
      <c r="AY5695" s="124" t="e">
        <f>VLOOKUP(C5695,#REF!, 2,FALSE)</f>
        <v>#REF!</v>
      </c>
      <c r="BM5695" s="97" t="s">
        <v>10477</v>
      </c>
      <c r="BN5695" s="97" t="s">
        <v>3003</v>
      </c>
      <c r="BO5695" s="97" t="s">
        <v>5592</v>
      </c>
      <c r="BU5695" s="97" t="s">
        <v>10477</v>
      </c>
      <c r="BV5695" s="97" t="s">
        <v>3003</v>
      </c>
      <c r="BW5695" s="97" t="s">
        <v>5592</v>
      </c>
    </row>
    <row r="5696" spans="51:75" x14ac:dyDescent="0.3">
      <c r="AY5696" s="124" t="e">
        <f>VLOOKUP(C5696,#REF!, 2,FALSE)</f>
        <v>#REF!</v>
      </c>
      <c r="BM5696" s="97" t="s">
        <v>10478</v>
      </c>
      <c r="BN5696" s="97" t="s">
        <v>731</v>
      </c>
      <c r="BO5696" s="97" t="s">
        <v>10479</v>
      </c>
      <c r="BU5696" s="97" t="s">
        <v>10478</v>
      </c>
      <c r="BV5696" s="97" t="s">
        <v>731</v>
      </c>
      <c r="BW5696" s="97" t="s">
        <v>10479</v>
      </c>
    </row>
    <row r="5697" spans="51:75" x14ac:dyDescent="0.3">
      <c r="AY5697" s="124" t="e">
        <f>VLOOKUP(C5697,#REF!, 2,FALSE)</f>
        <v>#REF!</v>
      </c>
      <c r="BM5697" s="97" t="s">
        <v>10480</v>
      </c>
      <c r="BN5697" s="97" t="s">
        <v>3003</v>
      </c>
      <c r="BO5697" s="97" t="s">
        <v>4755</v>
      </c>
      <c r="BU5697" s="97" t="s">
        <v>10480</v>
      </c>
      <c r="BV5697" s="97" t="s">
        <v>3003</v>
      </c>
      <c r="BW5697" s="97" t="s">
        <v>4755</v>
      </c>
    </row>
    <row r="5698" spans="51:75" x14ac:dyDescent="0.3">
      <c r="AY5698" s="124" t="e">
        <f>VLOOKUP(C5698,#REF!, 2,FALSE)</f>
        <v>#REF!</v>
      </c>
      <c r="BM5698" s="97" t="s">
        <v>10481</v>
      </c>
      <c r="BN5698" s="97" t="s">
        <v>661</v>
      </c>
      <c r="BO5698" s="97" t="s">
        <v>6930</v>
      </c>
      <c r="BU5698" s="97" t="s">
        <v>10481</v>
      </c>
      <c r="BV5698" s="97" t="s">
        <v>661</v>
      </c>
      <c r="BW5698" s="97" t="s">
        <v>6930</v>
      </c>
    </row>
    <row r="5699" spans="51:75" x14ac:dyDescent="0.3">
      <c r="AY5699" s="124" t="e">
        <f>VLOOKUP(C5699,#REF!, 2,FALSE)</f>
        <v>#REF!</v>
      </c>
      <c r="BM5699" s="97" t="s">
        <v>10482</v>
      </c>
      <c r="BN5699" s="97" t="s">
        <v>1342</v>
      </c>
      <c r="BO5699" s="97" t="s">
        <v>10483</v>
      </c>
      <c r="BU5699" s="97" t="s">
        <v>10482</v>
      </c>
      <c r="BV5699" s="97" t="s">
        <v>1342</v>
      </c>
      <c r="BW5699" s="97" t="s">
        <v>10483</v>
      </c>
    </row>
    <row r="5700" spans="51:75" x14ac:dyDescent="0.3">
      <c r="AY5700" s="124" t="e">
        <f>VLOOKUP(C5700,#REF!, 2,FALSE)</f>
        <v>#REF!</v>
      </c>
      <c r="BM5700" s="97" t="s">
        <v>10484</v>
      </c>
      <c r="BN5700" s="97" t="s">
        <v>1139</v>
      </c>
      <c r="BO5700" s="97" t="s">
        <v>3484</v>
      </c>
      <c r="BU5700" s="97" t="s">
        <v>10484</v>
      </c>
      <c r="BV5700" s="97" t="s">
        <v>1139</v>
      </c>
      <c r="BW5700" s="97" t="s">
        <v>3484</v>
      </c>
    </row>
    <row r="5701" spans="51:75" x14ac:dyDescent="0.3">
      <c r="AY5701" s="124" t="e">
        <f>VLOOKUP(C5701,#REF!, 2,FALSE)</f>
        <v>#REF!</v>
      </c>
      <c r="BM5701" s="97" t="s">
        <v>10485</v>
      </c>
      <c r="BN5701" s="97" t="s">
        <v>2979</v>
      </c>
      <c r="BO5701" s="97" t="s">
        <v>8690</v>
      </c>
      <c r="BU5701" s="97" t="s">
        <v>10485</v>
      </c>
      <c r="BV5701" s="97" t="s">
        <v>2979</v>
      </c>
      <c r="BW5701" s="97" t="s">
        <v>8690</v>
      </c>
    </row>
    <row r="5702" spans="51:75" x14ac:dyDescent="0.3">
      <c r="AY5702" s="124" t="e">
        <f>VLOOKUP(C5702,#REF!, 2,FALSE)</f>
        <v>#REF!</v>
      </c>
      <c r="BM5702" s="97" t="s">
        <v>10486</v>
      </c>
      <c r="BN5702" s="97" t="s">
        <v>663</v>
      </c>
      <c r="BO5702" s="97" t="s">
        <v>9587</v>
      </c>
      <c r="BU5702" s="97" t="s">
        <v>10486</v>
      </c>
      <c r="BV5702" s="97" t="s">
        <v>663</v>
      </c>
      <c r="BW5702" s="97" t="s">
        <v>9587</v>
      </c>
    </row>
    <row r="5703" spans="51:75" x14ac:dyDescent="0.3">
      <c r="AY5703" s="124" t="e">
        <f>VLOOKUP(C5703,#REF!, 2,FALSE)</f>
        <v>#REF!</v>
      </c>
      <c r="BM5703" s="97" t="s">
        <v>10487</v>
      </c>
      <c r="BN5703" s="97" t="s">
        <v>775</v>
      </c>
      <c r="BO5703" s="97" t="s">
        <v>3787</v>
      </c>
      <c r="BU5703" s="97" t="s">
        <v>10487</v>
      </c>
      <c r="BV5703" s="97" t="s">
        <v>775</v>
      </c>
      <c r="BW5703" s="97" t="s">
        <v>3787</v>
      </c>
    </row>
    <row r="5704" spans="51:75" x14ac:dyDescent="0.3">
      <c r="AY5704" s="124" t="e">
        <f>VLOOKUP(C5704,#REF!, 2,FALSE)</f>
        <v>#REF!</v>
      </c>
      <c r="BM5704" s="97" t="s">
        <v>10488</v>
      </c>
      <c r="BN5704" s="97" t="s">
        <v>731</v>
      </c>
      <c r="BO5704" s="97" t="s">
        <v>3328</v>
      </c>
      <c r="BU5704" s="97" t="s">
        <v>10488</v>
      </c>
      <c r="BV5704" s="97" t="s">
        <v>731</v>
      </c>
      <c r="BW5704" s="97" t="s">
        <v>3328</v>
      </c>
    </row>
    <row r="5705" spans="51:75" x14ac:dyDescent="0.3">
      <c r="AY5705" s="124" t="e">
        <f>VLOOKUP(C5705,#REF!, 2,FALSE)</f>
        <v>#REF!</v>
      </c>
      <c r="BM5705" s="97" t="s">
        <v>10489</v>
      </c>
      <c r="BN5705" s="97" t="s">
        <v>994</v>
      </c>
      <c r="BO5705" s="97" t="s">
        <v>3416</v>
      </c>
      <c r="BU5705" s="97" t="s">
        <v>10489</v>
      </c>
      <c r="BV5705" s="97" t="s">
        <v>994</v>
      </c>
      <c r="BW5705" s="97" t="s">
        <v>3416</v>
      </c>
    </row>
    <row r="5706" spans="51:75" x14ac:dyDescent="0.3">
      <c r="AY5706" s="124" t="e">
        <f>VLOOKUP(C5706,#REF!, 2,FALSE)</f>
        <v>#REF!</v>
      </c>
      <c r="BM5706" s="97" t="s">
        <v>10490</v>
      </c>
      <c r="BN5706" s="97" t="s">
        <v>862</v>
      </c>
      <c r="BO5706" s="97" t="s">
        <v>9404</v>
      </c>
      <c r="BU5706" s="97" t="s">
        <v>10490</v>
      </c>
      <c r="BV5706" s="97" t="s">
        <v>862</v>
      </c>
      <c r="BW5706" s="97" t="s">
        <v>9404</v>
      </c>
    </row>
    <row r="5707" spans="51:75" x14ac:dyDescent="0.3">
      <c r="AY5707" s="124" t="e">
        <f>VLOOKUP(C5707,#REF!, 2,FALSE)</f>
        <v>#REF!</v>
      </c>
      <c r="BM5707" s="97" t="s">
        <v>1879</v>
      </c>
      <c r="BN5707" s="97" t="s">
        <v>1269</v>
      </c>
      <c r="BO5707" s="97" t="s">
        <v>10491</v>
      </c>
      <c r="BU5707" s="97" t="s">
        <v>1879</v>
      </c>
      <c r="BV5707" s="97" t="s">
        <v>1269</v>
      </c>
      <c r="BW5707" s="97" t="s">
        <v>10491</v>
      </c>
    </row>
    <row r="5708" spans="51:75" x14ac:dyDescent="0.3">
      <c r="AY5708" s="124" t="e">
        <f>VLOOKUP(C5708,#REF!, 2,FALSE)</f>
        <v>#REF!</v>
      </c>
      <c r="BM5708" s="97" t="s">
        <v>10492</v>
      </c>
      <c r="BN5708" s="97" t="s">
        <v>16968</v>
      </c>
      <c r="BO5708" s="97" t="s">
        <v>8997</v>
      </c>
      <c r="BU5708" s="97" t="s">
        <v>10492</v>
      </c>
      <c r="BV5708" s="97" t="s">
        <v>16968</v>
      </c>
      <c r="BW5708" s="97" t="s">
        <v>8997</v>
      </c>
    </row>
    <row r="5709" spans="51:75" x14ac:dyDescent="0.3">
      <c r="AY5709" s="124" t="e">
        <f>VLOOKUP(C5709,#REF!, 2,FALSE)</f>
        <v>#REF!</v>
      </c>
      <c r="BM5709" s="97" t="s">
        <v>1880</v>
      </c>
      <c r="BN5709" s="97" t="s">
        <v>1269</v>
      </c>
      <c r="BO5709" s="97" t="s">
        <v>10493</v>
      </c>
      <c r="BU5709" s="97" t="s">
        <v>1880</v>
      </c>
      <c r="BV5709" s="97" t="s">
        <v>1269</v>
      </c>
      <c r="BW5709" s="97" t="s">
        <v>10493</v>
      </c>
    </row>
    <row r="5710" spans="51:75" x14ac:dyDescent="0.3">
      <c r="AY5710" s="124" t="e">
        <f>VLOOKUP(C5710,#REF!, 2,FALSE)</f>
        <v>#REF!</v>
      </c>
      <c r="BM5710" s="97" t="s">
        <v>10494</v>
      </c>
      <c r="BN5710" s="97" t="s">
        <v>623</v>
      </c>
      <c r="BO5710" s="97" t="s">
        <v>10495</v>
      </c>
      <c r="BU5710" s="97" t="s">
        <v>10494</v>
      </c>
      <c r="BV5710" s="97" t="s">
        <v>623</v>
      </c>
      <c r="BW5710" s="97" t="s">
        <v>10495</v>
      </c>
    </row>
    <row r="5711" spans="51:75" x14ac:dyDescent="0.3">
      <c r="AY5711" s="124" t="e">
        <f>VLOOKUP(C5711,#REF!, 2,FALSE)</f>
        <v>#REF!</v>
      </c>
      <c r="BM5711" s="97" t="s">
        <v>10496</v>
      </c>
      <c r="BN5711" s="97" t="s">
        <v>667</v>
      </c>
      <c r="BO5711" s="97" t="s">
        <v>1406</v>
      </c>
      <c r="BU5711" s="97" t="s">
        <v>10496</v>
      </c>
      <c r="BV5711" s="97" t="s">
        <v>667</v>
      </c>
      <c r="BW5711" s="97" t="s">
        <v>1406</v>
      </c>
    </row>
    <row r="5712" spans="51:75" x14ac:dyDescent="0.3">
      <c r="AY5712" s="124" t="e">
        <f>VLOOKUP(C5712,#REF!, 2,FALSE)</f>
        <v>#REF!</v>
      </c>
      <c r="BM5712" s="97" t="s">
        <v>10497</v>
      </c>
      <c r="BN5712" s="97" t="s">
        <v>661</v>
      </c>
      <c r="BO5712" s="97" t="s">
        <v>9452</v>
      </c>
      <c r="BU5712" s="97" t="s">
        <v>10497</v>
      </c>
      <c r="BV5712" s="97" t="s">
        <v>661</v>
      </c>
      <c r="BW5712" s="97" t="s">
        <v>9452</v>
      </c>
    </row>
    <row r="5713" spans="51:75" x14ac:dyDescent="0.3">
      <c r="AY5713" s="124" t="e">
        <f>VLOOKUP(C5713,#REF!, 2,FALSE)</f>
        <v>#REF!</v>
      </c>
      <c r="BM5713" s="97" t="s">
        <v>10498</v>
      </c>
      <c r="BN5713" s="97" t="s">
        <v>616</v>
      </c>
      <c r="BO5713" s="97" t="s">
        <v>10499</v>
      </c>
      <c r="BU5713" s="97" t="s">
        <v>10498</v>
      </c>
      <c r="BV5713" s="97" t="s">
        <v>616</v>
      </c>
      <c r="BW5713" s="97" t="s">
        <v>10499</v>
      </c>
    </row>
    <row r="5714" spans="51:75" x14ac:dyDescent="0.3">
      <c r="AY5714" s="124" t="e">
        <f>VLOOKUP(C5714,#REF!, 2,FALSE)</f>
        <v>#REF!</v>
      </c>
      <c r="BM5714" s="97" t="s">
        <v>10500</v>
      </c>
      <c r="BN5714" s="97" t="s">
        <v>841</v>
      </c>
      <c r="BO5714" s="97" t="s">
        <v>7479</v>
      </c>
      <c r="BU5714" s="97" t="s">
        <v>10500</v>
      </c>
      <c r="BV5714" s="97" t="s">
        <v>841</v>
      </c>
      <c r="BW5714" s="97" t="s">
        <v>7479</v>
      </c>
    </row>
    <row r="5715" spans="51:75" x14ac:dyDescent="0.3">
      <c r="AY5715" s="124" t="e">
        <f>VLOOKUP(C5715,#REF!, 2,FALSE)</f>
        <v>#REF!</v>
      </c>
      <c r="BM5715" s="97" t="s">
        <v>1881</v>
      </c>
      <c r="BN5715" s="97" t="s">
        <v>669</v>
      </c>
      <c r="BO5715" s="97" t="s">
        <v>3241</v>
      </c>
      <c r="BU5715" s="97" t="s">
        <v>1881</v>
      </c>
      <c r="BV5715" s="97" t="s">
        <v>669</v>
      </c>
      <c r="BW5715" s="97" t="s">
        <v>3241</v>
      </c>
    </row>
    <row r="5716" spans="51:75" x14ac:dyDescent="0.3">
      <c r="AY5716" s="124" t="e">
        <f>VLOOKUP(C5716,#REF!, 2,FALSE)</f>
        <v>#REF!</v>
      </c>
      <c r="BM5716" s="97" t="s">
        <v>1882</v>
      </c>
      <c r="BN5716" s="97" t="s">
        <v>862</v>
      </c>
      <c r="BO5716" s="97" t="s">
        <v>2878</v>
      </c>
      <c r="BU5716" s="97" t="s">
        <v>1882</v>
      </c>
      <c r="BV5716" s="97" t="s">
        <v>862</v>
      </c>
      <c r="BW5716" s="97" t="s">
        <v>2878</v>
      </c>
    </row>
    <row r="5717" spans="51:75" x14ac:dyDescent="0.3">
      <c r="AY5717" s="124" t="e">
        <f>VLOOKUP(C5717,#REF!, 2,FALSE)</f>
        <v>#REF!</v>
      </c>
      <c r="BM5717" s="97" t="s">
        <v>1883</v>
      </c>
      <c r="BN5717" s="97" t="s">
        <v>628</v>
      </c>
      <c r="BO5717" s="97" t="s">
        <v>863</v>
      </c>
      <c r="BU5717" s="97" t="s">
        <v>1883</v>
      </c>
      <c r="BV5717" s="97" t="s">
        <v>628</v>
      </c>
      <c r="BW5717" s="97" t="s">
        <v>863</v>
      </c>
    </row>
    <row r="5718" spans="51:75" x14ac:dyDescent="0.3">
      <c r="AY5718" s="124" t="e">
        <f>VLOOKUP(C5718,#REF!, 2,FALSE)</f>
        <v>#REF!</v>
      </c>
      <c r="BM5718" s="97" t="s">
        <v>1884</v>
      </c>
      <c r="BN5718" s="97" t="s">
        <v>3237</v>
      </c>
      <c r="BO5718" s="97" t="s">
        <v>10501</v>
      </c>
      <c r="BU5718" s="97" t="s">
        <v>1884</v>
      </c>
      <c r="BV5718" s="97" t="s">
        <v>3237</v>
      </c>
      <c r="BW5718" s="97" t="s">
        <v>10501</v>
      </c>
    </row>
    <row r="5719" spans="51:75" x14ac:dyDescent="0.3">
      <c r="AY5719" s="124" t="e">
        <f>VLOOKUP(C5719,#REF!, 2,FALSE)</f>
        <v>#REF!</v>
      </c>
      <c r="BM5719" s="97" t="s">
        <v>10502</v>
      </c>
      <c r="BN5719" s="97" t="s">
        <v>1342</v>
      </c>
      <c r="BO5719" s="97" t="s">
        <v>1387</v>
      </c>
      <c r="BU5719" s="97" t="s">
        <v>10502</v>
      </c>
      <c r="BV5719" s="97" t="s">
        <v>1342</v>
      </c>
      <c r="BW5719" s="97" t="s">
        <v>1387</v>
      </c>
    </row>
    <row r="5720" spans="51:75" x14ac:dyDescent="0.3">
      <c r="AY5720" s="124" t="e">
        <f>VLOOKUP(C5720,#REF!, 2,FALSE)</f>
        <v>#REF!</v>
      </c>
      <c r="BM5720" s="97" t="s">
        <v>1885</v>
      </c>
      <c r="BN5720" s="97" t="s">
        <v>3191</v>
      </c>
      <c r="BO5720" s="97" t="s">
        <v>10503</v>
      </c>
      <c r="BU5720" s="97" t="s">
        <v>1885</v>
      </c>
      <c r="BV5720" s="97" t="s">
        <v>3191</v>
      </c>
      <c r="BW5720" s="97" t="s">
        <v>10503</v>
      </c>
    </row>
    <row r="5721" spans="51:75" x14ac:dyDescent="0.3">
      <c r="AY5721" s="124" t="e">
        <f>VLOOKUP(C5721,#REF!, 2,FALSE)</f>
        <v>#REF!</v>
      </c>
      <c r="BM5721" s="97" t="s">
        <v>10504</v>
      </c>
      <c r="BN5721" s="97" t="s">
        <v>862</v>
      </c>
      <c r="BO5721" s="97" t="s">
        <v>10505</v>
      </c>
      <c r="BU5721" s="97" t="s">
        <v>10504</v>
      </c>
      <c r="BV5721" s="97" t="s">
        <v>862</v>
      </c>
      <c r="BW5721" s="97" t="s">
        <v>10505</v>
      </c>
    </row>
    <row r="5722" spans="51:75" x14ac:dyDescent="0.3">
      <c r="AY5722" s="124" t="e">
        <f>VLOOKUP(C5722,#REF!, 2,FALSE)</f>
        <v>#REF!</v>
      </c>
      <c r="BM5722" s="97" t="s">
        <v>10506</v>
      </c>
      <c r="BN5722" s="97" t="s">
        <v>3043</v>
      </c>
      <c r="BO5722" s="97" t="s">
        <v>4776</v>
      </c>
      <c r="BU5722" s="97" t="s">
        <v>10506</v>
      </c>
      <c r="BV5722" s="97" t="s">
        <v>3043</v>
      </c>
      <c r="BW5722" s="97" t="s">
        <v>4776</v>
      </c>
    </row>
    <row r="5723" spans="51:75" x14ac:dyDescent="0.3">
      <c r="AY5723" s="124" t="e">
        <f>VLOOKUP(C5723,#REF!, 2,FALSE)</f>
        <v>#REF!</v>
      </c>
      <c r="BM5723" s="97" t="s">
        <v>10507</v>
      </c>
      <c r="BN5723" s="97" t="s">
        <v>3237</v>
      </c>
      <c r="BO5723" s="97" t="s">
        <v>10508</v>
      </c>
      <c r="BU5723" s="97" t="s">
        <v>10507</v>
      </c>
      <c r="BV5723" s="97" t="s">
        <v>3237</v>
      </c>
      <c r="BW5723" s="97" t="s">
        <v>10508</v>
      </c>
    </row>
    <row r="5724" spans="51:75" x14ac:dyDescent="0.3">
      <c r="AY5724" s="124" t="e">
        <f>VLOOKUP(C5724,#REF!, 2,FALSE)</f>
        <v>#REF!</v>
      </c>
      <c r="BM5724" s="97" t="s">
        <v>10509</v>
      </c>
      <c r="BN5724" s="97" t="s">
        <v>3043</v>
      </c>
      <c r="BO5724" s="97" t="s">
        <v>10510</v>
      </c>
      <c r="BU5724" s="97" t="s">
        <v>10509</v>
      </c>
      <c r="BV5724" s="97" t="s">
        <v>3043</v>
      </c>
      <c r="BW5724" s="97" t="s">
        <v>10510</v>
      </c>
    </row>
    <row r="5725" spans="51:75" x14ac:dyDescent="0.3">
      <c r="AY5725" s="124" t="e">
        <f>VLOOKUP(C5725,#REF!, 2,FALSE)</f>
        <v>#REF!</v>
      </c>
      <c r="BM5725" s="97" t="s">
        <v>10511</v>
      </c>
      <c r="BN5725" s="97" t="s">
        <v>3191</v>
      </c>
      <c r="BO5725" s="97" t="s">
        <v>10512</v>
      </c>
      <c r="BU5725" s="97" t="s">
        <v>10511</v>
      </c>
      <c r="BV5725" s="97" t="s">
        <v>3191</v>
      </c>
      <c r="BW5725" s="97" t="s">
        <v>10512</v>
      </c>
    </row>
    <row r="5726" spans="51:75" x14ac:dyDescent="0.3">
      <c r="AY5726" s="124" t="e">
        <f>VLOOKUP(C5726,#REF!, 2,FALSE)</f>
        <v>#REF!</v>
      </c>
      <c r="BM5726" s="97" t="s">
        <v>10513</v>
      </c>
      <c r="BN5726" s="97" t="s">
        <v>3003</v>
      </c>
      <c r="BO5726" s="97" t="s">
        <v>5358</v>
      </c>
      <c r="BU5726" s="97" t="s">
        <v>10513</v>
      </c>
      <c r="BV5726" s="97" t="s">
        <v>3003</v>
      </c>
      <c r="BW5726" s="97" t="s">
        <v>5358</v>
      </c>
    </row>
    <row r="5727" spans="51:75" x14ac:dyDescent="0.3">
      <c r="AY5727" s="124" t="e">
        <f>VLOOKUP(C5727,#REF!, 2,FALSE)</f>
        <v>#REF!</v>
      </c>
      <c r="BM5727" s="97" t="s">
        <v>10514</v>
      </c>
      <c r="BN5727" s="97" t="s">
        <v>3003</v>
      </c>
      <c r="BO5727" s="97" t="s">
        <v>2983</v>
      </c>
      <c r="BU5727" s="97" t="s">
        <v>10514</v>
      </c>
      <c r="BV5727" s="97" t="s">
        <v>3003</v>
      </c>
      <c r="BW5727" s="97" t="s">
        <v>2983</v>
      </c>
    </row>
    <row r="5728" spans="51:75" x14ac:dyDescent="0.3">
      <c r="AY5728" s="124" t="e">
        <f>VLOOKUP(C5728,#REF!, 2,FALSE)</f>
        <v>#REF!</v>
      </c>
      <c r="BM5728" s="97" t="s">
        <v>10515</v>
      </c>
      <c r="BN5728" s="97" t="s">
        <v>731</v>
      </c>
      <c r="BO5728" s="97" t="s">
        <v>10516</v>
      </c>
      <c r="BU5728" s="97" t="s">
        <v>10515</v>
      </c>
      <c r="BV5728" s="97" t="s">
        <v>731</v>
      </c>
      <c r="BW5728" s="97" t="s">
        <v>10516</v>
      </c>
    </row>
    <row r="5729" spans="51:75" x14ac:dyDescent="0.3">
      <c r="AY5729" s="124" t="e">
        <f>VLOOKUP(C5729,#REF!, 2,FALSE)</f>
        <v>#REF!</v>
      </c>
      <c r="BM5729" s="97" t="s">
        <v>1886</v>
      </c>
      <c r="BN5729" s="97" t="s">
        <v>731</v>
      </c>
      <c r="BO5729" s="97" t="s">
        <v>1019</v>
      </c>
      <c r="BU5729" s="97" t="s">
        <v>1886</v>
      </c>
      <c r="BV5729" s="97" t="s">
        <v>731</v>
      </c>
      <c r="BW5729" s="97" t="s">
        <v>1019</v>
      </c>
    </row>
    <row r="5730" spans="51:75" x14ac:dyDescent="0.3">
      <c r="AY5730" s="124" t="e">
        <f>VLOOKUP(C5730,#REF!, 2,FALSE)</f>
        <v>#REF!</v>
      </c>
      <c r="BM5730" s="97" t="s">
        <v>10518</v>
      </c>
      <c r="BN5730" s="97" t="s">
        <v>637</v>
      </c>
      <c r="BO5730" s="97" t="s">
        <v>2983</v>
      </c>
      <c r="BU5730" s="97" t="s">
        <v>10518</v>
      </c>
      <c r="BV5730" s="97" t="s">
        <v>637</v>
      </c>
      <c r="BW5730" s="97" t="s">
        <v>2983</v>
      </c>
    </row>
    <row r="5731" spans="51:75" x14ac:dyDescent="0.3">
      <c r="AY5731" s="124" t="e">
        <f>VLOOKUP(C5731,#REF!, 2,FALSE)</f>
        <v>#REF!</v>
      </c>
      <c r="BM5731" s="97" t="s">
        <v>10519</v>
      </c>
      <c r="BN5731" s="97" t="s">
        <v>778</v>
      </c>
      <c r="BO5731" s="97" t="s">
        <v>944</v>
      </c>
      <c r="BU5731" s="97" t="s">
        <v>10519</v>
      </c>
      <c r="BV5731" s="97" t="s">
        <v>778</v>
      </c>
      <c r="BW5731" s="97" t="s">
        <v>944</v>
      </c>
    </row>
    <row r="5732" spans="51:75" x14ac:dyDescent="0.3">
      <c r="AY5732" s="124" t="e">
        <f>VLOOKUP(C5732,#REF!, 2,FALSE)</f>
        <v>#REF!</v>
      </c>
      <c r="BM5732" s="97" t="s">
        <v>10520</v>
      </c>
      <c r="BN5732" s="97" t="s">
        <v>703</v>
      </c>
      <c r="BO5732" s="97" t="s">
        <v>10521</v>
      </c>
      <c r="BU5732" s="97" t="s">
        <v>10520</v>
      </c>
      <c r="BV5732" s="97" t="s">
        <v>703</v>
      </c>
      <c r="BW5732" s="97" t="s">
        <v>10521</v>
      </c>
    </row>
    <row r="5733" spans="51:75" x14ac:dyDescent="0.3">
      <c r="AY5733" s="124" t="e">
        <f>VLOOKUP(C5733,#REF!, 2,FALSE)</f>
        <v>#REF!</v>
      </c>
      <c r="BM5733" s="97" t="s">
        <v>10522</v>
      </c>
      <c r="BN5733" s="97" t="s">
        <v>3000</v>
      </c>
      <c r="BO5733" s="97" t="s">
        <v>10523</v>
      </c>
      <c r="BU5733" s="97" t="s">
        <v>10522</v>
      </c>
      <c r="BV5733" s="97" t="s">
        <v>3000</v>
      </c>
      <c r="BW5733" s="97" t="s">
        <v>10523</v>
      </c>
    </row>
    <row r="5734" spans="51:75" x14ac:dyDescent="0.3">
      <c r="AY5734" s="124" t="e">
        <f>VLOOKUP(C5734,#REF!, 2,FALSE)</f>
        <v>#REF!</v>
      </c>
      <c r="BM5734" s="97" t="s">
        <v>10524</v>
      </c>
      <c r="BN5734" s="97" t="s">
        <v>2979</v>
      </c>
      <c r="BO5734" s="97" t="s">
        <v>10525</v>
      </c>
      <c r="BU5734" s="97" t="s">
        <v>10524</v>
      </c>
      <c r="BV5734" s="97" t="s">
        <v>2979</v>
      </c>
      <c r="BW5734" s="97" t="s">
        <v>10525</v>
      </c>
    </row>
    <row r="5735" spans="51:75" x14ac:dyDescent="0.3">
      <c r="AY5735" s="124" t="e">
        <f>VLOOKUP(C5735,#REF!, 2,FALSE)</f>
        <v>#REF!</v>
      </c>
      <c r="BM5735" s="97" t="s">
        <v>10526</v>
      </c>
      <c r="BN5735" s="97" t="s">
        <v>3000</v>
      </c>
      <c r="BO5735" s="97" t="s">
        <v>847</v>
      </c>
      <c r="BU5735" s="97" t="s">
        <v>10526</v>
      </c>
      <c r="BV5735" s="97" t="s">
        <v>3000</v>
      </c>
      <c r="BW5735" s="97" t="s">
        <v>847</v>
      </c>
    </row>
    <row r="5736" spans="51:75" x14ac:dyDescent="0.3">
      <c r="AY5736" s="124" t="e">
        <f>VLOOKUP(C5736,#REF!, 2,FALSE)</f>
        <v>#REF!</v>
      </c>
      <c r="BM5736" s="97" t="s">
        <v>10528</v>
      </c>
      <c r="BN5736" s="97" t="s">
        <v>703</v>
      </c>
      <c r="BO5736" s="97" t="s">
        <v>2983</v>
      </c>
      <c r="BU5736" s="97" t="s">
        <v>10528</v>
      </c>
      <c r="BV5736" s="97" t="s">
        <v>703</v>
      </c>
      <c r="BW5736" s="97" t="s">
        <v>2983</v>
      </c>
    </row>
    <row r="5737" spans="51:75" x14ac:dyDescent="0.3">
      <c r="AY5737" s="124" t="e">
        <f>VLOOKUP(C5737,#REF!, 2,FALSE)</f>
        <v>#REF!</v>
      </c>
      <c r="BM5737" s="97" t="s">
        <v>10529</v>
      </c>
      <c r="BN5737" s="97" t="s">
        <v>637</v>
      </c>
      <c r="BO5737" s="97" t="s">
        <v>2983</v>
      </c>
      <c r="BU5737" s="97" t="s">
        <v>10529</v>
      </c>
      <c r="BV5737" s="97" t="s">
        <v>637</v>
      </c>
      <c r="BW5737" s="97" t="s">
        <v>2983</v>
      </c>
    </row>
    <row r="5738" spans="51:75" x14ac:dyDescent="0.3">
      <c r="AY5738" s="124" t="e">
        <f>VLOOKUP(C5738,#REF!, 2,FALSE)</f>
        <v>#REF!</v>
      </c>
      <c r="BM5738" s="97" t="s">
        <v>10530</v>
      </c>
      <c r="BN5738" s="97" t="s">
        <v>637</v>
      </c>
      <c r="BO5738" s="97" t="s">
        <v>2983</v>
      </c>
      <c r="BU5738" s="97" t="s">
        <v>10530</v>
      </c>
      <c r="BV5738" s="97" t="s">
        <v>637</v>
      </c>
      <c r="BW5738" s="97" t="s">
        <v>2983</v>
      </c>
    </row>
    <row r="5739" spans="51:75" x14ac:dyDescent="0.3">
      <c r="AY5739" s="124" t="e">
        <f>VLOOKUP(C5739,#REF!, 2,FALSE)</f>
        <v>#REF!</v>
      </c>
      <c r="BM5739" s="97" t="s">
        <v>10532</v>
      </c>
      <c r="BN5739" s="97" t="s">
        <v>3237</v>
      </c>
      <c r="BO5739" s="97" t="s">
        <v>2983</v>
      </c>
      <c r="BU5739" s="97" t="s">
        <v>10532</v>
      </c>
      <c r="BV5739" s="97" t="s">
        <v>3237</v>
      </c>
      <c r="BW5739" s="97" t="s">
        <v>2983</v>
      </c>
    </row>
    <row r="5740" spans="51:75" x14ac:dyDescent="0.3">
      <c r="AY5740" s="124" t="e">
        <f>VLOOKUP(C5740,#REF!, 2,FALSE)</f>
        <v>#REF!</v>
      </c>
      <c r="BM5740" s="97" t="s">
        <v>10534</v>
      </c>
      <c r="BN5740" s="97" t="s">
        <v>3237</v>
      </c>
      <c r="BO5740" s="97" t="s">
        <v>2983</v>
      </c>
      <c r="BU5740" s="97" t="s">
        <v>10534</v>
      </c>
      <c r="BV5740" s="97" t="s">
        <v>3237</v>
      </c>
      <c r="BW5740" s="97" t="s">
        <v>2983</v>
      </c>
    </row>
    <row r="5741" spans="51:75" x14ac:dyDescent="0.3">
      <c r="AY5741" s="124" t="e">
        <f>VLOOKUP(C5741,#REF!, 2,FALSE)</f>
        <v>#REF!</v>
      </c>
      <c r="BM5741" s="97" t="s">
        <v>10535</v>
      </c>
      <c r="BN5741" s="97" t="s">
        <v>3237</v>
      </c>
      <c r="BO5741" s="97" t="s">
        <v>2983</v>
      </c>
      <c r="BU5741" s="97" t="s">
        <v>10535</v>
      </c>
      <c r="BV5741" s="97" t="s">
        <v>3237</v>
      </c>
      <c r="BW5741" s="97" t="s">
        <v>2983</v>
      </c>
    </row>
    <row r="5742" spans="51:75" x14ac:dyDescent="0.3">
      <c r="AY5742" s="124" t="e">
        <f>VLOOKUP(C5742,#REF!, 2,FALSE)</f>
        <v>#REF!</v>
      </c>
      <c r="BM5742" s="97" t="s">
        <v>10536</v>
      </c>
      <c r="BN5742" s="97" t="s">
        <v>661</v>
      </c>
      <c r="BO5742" s="97" t="s">
        <v>3217</v>
      </c>
      <c r="BU5742" s="97" t="s">
        <v>10536</v>
      </c>
      <c r="BV5742" s="97" t="s">
        <v>661</v>
      </c>
      <c r="BW5742" s="97" t="s">
        <v>3217</v>
      </c>
    </row>
    <row r="5743" spans="51:75" x14ac:dyDescent="0.3">
      <c r="AY5743" s="124" t="e">
        <f>VLOOKUP(C5743,#REF!, 2,FALSE)</f>
        <v>#REF!</v>
      </c>
      <c r="BM5743" s="97" t="s">
        <v>10537</v>
      </c>
      <c r="BN5743" s="97" t="s">
        <v>1013</v>
      </c>
      <c r="BO5743" s="97" t="s">
        <v>2983</v>
      </c>
      <c r="BU5743" s="97" t="s">
        <v>10537</v>
      </c>
      <c r="BV5743" s="97" t="s">
        <v>1013</v>
      </c>
      <c r="BW5743" s="97" t="s">
        <v>2983</v>
      </c>
    </row>
    <row r="5744" spans="51:75" x14ac:dyDescent="0.3">
      <c r="AY5744" s="124" t="e">
        <f>VLOOKUP(C5744,#REF!, 2,FALSE)</f>
        <v>#REF!</v>
      </c>
      <c r="BM5744" s="97" t="s">
        <v>10538</v>
      </c>
      <c r="BN5744" s="97" t="s">
        <v>3043</v>
      </c>
      <c r="BO5744" s="97" t="s">
        <v>8213</v>
      </c>
      <c r="BU5744" s="97" t="s">
        <v>10538</v>
      </c>
      <c r="BV5744" s="97" t="s">
        <v>3043</v>
      </c>
      <c r="BW5744" s="97" t="s">
        <v>8213</v>
      </c>
    </row>
    <row r="5745" spans="51:75" x14ac:dyDescent="0.3">
      <c r="AY5745" s="124" t="e">
        <f>VLOOKUP(C5745,#REF!, 2,FALSE)</f>
        <v>#REF!</v>
      </c>
      <c r="BM5745" s="97" t="s">
        <v>10539</v>
      </c>
      <c r="BN5745" s="97" t="s">
        <v>666</v>
      </c>
      <c r="BO5745" s="97" t="s">
        <v>1904</v>
      </c>
      <c r="BU5745" s="97" t="s">
        <v>10539</v>
      </c>
      <c r="BV5745" s="97" t="s">
        <v>666</v>
      </c>
      <c r="BW5745" s="97" t="s">
        <v>1904</v>
      </c>
    </row>
    <row r="5746" spans="51:75" x14ac:dyDescent="0.3">
      <c r="AY5746" s="124" t="e">
        <f>VLOOKUP(C5746,#REF!, 2,FALSE)</f>
        <v>#REF!</v>
      </c>
      <c r="BM5746" s="97" t="s">
        <v>10540</v>
      </c>
      <c r="BN5746" s="97" t="s">
        <v>3000</v>
      </c>
      <c r="BO5746" s="97" t="s">
        <v>10541</v>
      </c>
      <c r="BU5746" s="97" t="s">
        <v>10540</v>
      </c>
      <c r="BV5746" s="97" t="s">
        <v>3000</v>
      </c>
      <c r="BW5746" s="97" t="s">
        <v>10541</v>
      </c>
    </row>
    <row r="5747" spans="51:75" x14ac:dyDescent="0.3">
      <c r="AY5747" s="124" t="e">
        <f>VLOOKUP(C5747,#REF!, 2,FALSE)</f>
        <v>#REF!</v>
      </c>
      <c r="BM5747" s="97" t="s">
        <v>10542</v>
      </c>
      <c r="BN5747" s="97" t="s">
        <v>3000</v>
      </c>
      <c r="BO5747" s="97" t="s">
        <v>10543</v>
      </c>
      <c r="BU5747" s="97" t="s">
        <v>10542</v>
      </c>
      <c r="BV5747" s="97" t="s">
        <v>3000</v>
      </c>
      <c r="BW5747" s="97" t="s">
        <v>10543</v>
      </c>
    </row>
    <row r="5748" spans="51:75" x14ac:dyDescent="0.3">
      <c r="AY5748" s="124" t="e">
        <f>VLOOKUP(C5748,#REF!, 2,FALSE)</f>
        <v>#REF!</v>
      </c>
      <c r="BM5748" s="97" t="s">
        <v>10544</v>
      </c>
      <c r="BN5748" s="97" t="s">
        <v>3000</v>
      </c>
      <c r="BO5748" s="97" t="s">
        <v>4089</v>
      </c>
      <c r="BU5748" s="97" t="s">
        <v>10544</v>
      </c>
      <c r="BV5748" s="97" t="s">
        <v>3000</v>
      </c>
      <c r="BW5748" s="97" t="s">
        <v>4089</v>
      </c>
    </row>
    <row r="5749" spans="51:75" x14ac:dyDescent="0.3">
      <c r="AY5749" s="124" t="e">
        <f>VLOOKUP(C5749,#REF!, 2,FALSE)</f>
        <v>#REF!</v>
      </c>
      <c r="BM5749" s="97" t="s">
        <v>10545</v>
      </c>
      <c r="BN5749" s="97" t="s">
        <v>852</v>
      </c>
      <c r="BO5749" s="97" t="s">
        <v>717</v>
      </c>
      <c r="BU5749" s="97" t="s">
        <v>10545</v>
      </c>
      <c r="BV5749" s="97" t="s">
        <v>852</v>
      </c>
      <c r="BW5749" s="97" t="s">
        <v>717</v>
      </c>
    </row>
    <row r="5750" spans="51:75" x14ac:dyDescent="0.3">
      <c r="AY5750" s="124" t="e">
        <f>VLOOKUP(C5750,#REF!, 2,FALSE)</f>
        <v>#REF!</v>
      </c>
      <c r="BM5750" s="97" t="s">
        <v>10546</v>
      </c>
      <c r="BN5750" s="97" t="s">
        <v>3000</v>
      </c>
      <c r="BO5750" s="97" t="s">
        <v>2983</v>
      </c>
      <c r="BU5750" s="97" t="s">
        <v>10546</v>
      </c>
      <c r="BV5750" s="97" t="s">
        <v>3000</v>
      </c>
      <c r="BW5750" s="97" t="s">
        <v>2983</v>
      </c>
    </row>
    <row r="5751" spans="51:75" x14ac:dyDescent="0.3">
      <c r="AY5751" s="124" t="e">
        <f>VLOOKUP(C5751,#REF!, 2,FALSE)</f>
        <v>#REF!</v>
      </c>
      <c r="BM5751" s="97" t="s">
        <v>10547</v>
      </c>
      <c r="BN5751" s="97" t="s">
        <v>780</v>
      </c>
      <c r="BO5751" s="97" t="s">
        <v>709</v>
      </c>
      <c r="BU5751" s="97" t="s">
        <v>10547</v>
      </c>
      <c r="BV5751" s="97" t="s">
        <v>780</v>
      </c>
      <c r="BW5751" s="97" t="s">
        <v>709</v>
      </c>
    </row>
    <row r="5752" spans="51:75" x14ac:dyDescent="0.3">
      <c r="AY5752" s="124" t="e">
        <f>VLOOKUP(C5752,#REF!, 2,FALSE)</f>
        <v>#REF!</v>
      </c>
      <c r="BM5752" s="97" t="s">
        <v>10548</v>
      </c>
      <c r="BN5752" s="97" t="s">
        <v>3000</v>
      </c>
      <c r="BO5752" s="97" t="s">
        <v>2983</v>
      </c>
      <c r="BU5752" s="97" t="s">
        <v>10548</v>
      </c>
      <c r="BV5752" s="97" t="s">
        <v>3000</v>
      </c>
      <c r="BW5752" s="97" t="s">
        <v>2983</v>
      </c>
    </row>
    <row r="5753" spans="51:75" x14ac:dyDescent="0.3">
      <c r="AY5753" s="124" t="e">
        <f>VLOOKUP(C5753,#REF!, 2,FALSE)</f>
        <v>#REF!</v>
      </c>
      <c r="BM5753" s="97" t="s">
        <v>10550</v>
      </c>
      <c r="BN5753" s="97" t="s">
        <v>3237</v>
      </c>
      <c r="BO5753" s="97" t="s">
        <v>2983</v>
      </c>
      <c r="BU5753" s="97" t="s">
        <v>10550</v>
      </c>
      <c r="BV5753" s="97" t="s">
        <v>3237</v>
      </c>
      <c r="BW5753" s="97" t="s">
        <v>2983</v>
      </c>
    </row>
    <row r="5754" spans="51:75" x14ac:dyDescent="0.3">
      <c r="AY5754" s="124" t="e">
        <f>VLOOKUP(C5754,#REF!, 2,FALSE)</f>
        <v>#REF!</v>
      </c>
      <c r="BM5754" s="97" t="s">
        <v>10551</v>
      </c>
      <c r="BN5754" s="97" t="s">
        <v>736</v>
      </c>
      <c r="BO5754" s="97" t="s">
        <v>2983</v>
      </c>
      <c r="BU5754" s="97" t="s">
        <v>10551</v>
      </c>
      <c r="BV5754" s="97" t="s">
        <v>736</v>
      </c>
      <c r="BW5754" s="97" t="s">
        <v>2983</v>
      </c>
    </row>
    <row r="5755" spans="51:75" x14ac:dyDescent="0.3">
      <c r="AY5755" s="124" t="e">
        <f>VLOOKUP(C5755,#REF!, 2,FALSE)</f>
        <v>#REF!</v>
      </c>
      <c r="BM5755" s="97" t="s">
        <v>10552</v>
      </c>
      <c r="BN5755" s="97" t="s">
        <v>736</v>
      </c>
      <c r="BO5755" s="97" t="s">
        <v>2983</v>
      </c>
      <c r="BU5755" s="97" t="s">
        <v>10552</v>
      </c>
      <c r="BV5755" s="97" t="s">
        <v>736</v>
      </c>
      <c r="BW5755" s="97" t="s">
        <v>2983</v>
      </c>
    </row>
    <row r="5756" spans="51:75" x14ac:dyDescent="0.3">
      <c r="AY5756" s="124" t="e">
        <f>VLOOKUP(C5756,#REF!, 2,FALSE)</f>
        <v>#REF!</v>
      </c>
      <c r="BM5756" s="97" t="s">
        <v>10553</v>
      </c>
      <c r="BN5756" s="97" t="s">
        <v>1342</v>
      </c>
      <c r="BO5756" s="97" t="s">
        <v>9307</v>
      </c>
      <c r="BU5756" s="97" t="s">
        <v>10553</v>
      </c>
      <c r="BV5756" s="97" t="s">
        <v>1342</v>
      </c>
      <c r="BW5756" s="97" t="s">
        <v>9307</v>
      </c>
    </row>
    <row r="5757" spans="51:75" x14ac:dyDescent="0.3">
      <c r="AY5757" s="124" t="e">
        <f>VLOOKUP(C5757,#REF!, 2,FALSE)</f>
        <v>#REF!</v>
      </c>
      <c r="BM5757" s="97" t="s">
        <v>1887</v>
      </c>
      <c r="BN5757" s="97" t="s">
        <v>639</v>
      </c>
      <c r="BO5757" s="97" t="s">
        <v>770</v>
      </c>
      <c r="BU5757" s="97" t="s">
        <v>1887</v>
      </c>
      <c r="BV5757" s="97" t="s">
        <v>639</v>
      </c>
      <c r="BW5757" s="97" t="s">
        <v>770</v>
      </c>
    </row>
    <row r="5758" spans="51:75" x14ac:dyDescent="0.3">
      <c r="AY5758" s="124" t="e">
        <f>VLOOKUP(C5758,#REF!, 2,FALSE)</f>
        <v>#REF!</v>
      </c>
      <c r="BM5758" s="97" t="s">
        <v>1888</v>
      </c>
      <c r="BN5758" s="97" t="s">
        <v>3085</v>
      </c>
      <c r="BO5758" s="97" t="s">
        <v>7201</v>
      </c>
      <c r="BU5758" s="97" t="s">
        <v>1888</v>
      </c>
      <c r="BV5758" s="97" t="s">
        <v>3085</v>
      </c>
      <c r="BW5758" s="97" t="s">
        <v>7201</v>
      </c>
    </row>
    <row r="5759" spans="51:75" x14ac:dyDescent="0.3">
      <c r="AY5759" s="124" t="e">
        <f>VLOOKUP(C5759,#REF!, 2,FALSE)</f>
        <v>#REF!</v>
      </c>
      <c r="BM5759" s="97" t="s">
        <v>1889</v>
      </c>
      <c r="BN5759" s="97" t="s">
        <v>3237</v>
      </c>
      <c r="BO5759" s="97" t="s">
        <v>4444</v>
      </c>
      <c r="BU5759" s="97" t="s">
        <v>1889</v>
      </c>
      <c r="BV5759" s="97" t="s">
        <v>3237</v>
      </c>
      <c r="BW5759" s="97" t="s">
        <v>4444</v>
      </c>
    </row>
    <row r="5760" spans="51:75" x14ac:dyDescent="0.3">
      <c r="AY5760" s="124" t="e">
        <f>VLOOKUP(C5760,#REF!, 2,FALSE)</f>
        <v>#REF!</v>
      </c>
      <c r="BM5760" s="97" t="s">
        <v>10554</v>
      </c>
      <c r="BN5760" s="97" t="s">
        <v>3191</v>
      </c>
      <c r="BO5760" s="97" t="s">
        <v>3453</v>
      </c>
      <c r="BU5760" s="97" t="s">
        <v>10554</v>
      </c>
      <c r="BV5760" s="97" t="s">
        <v>3191</v>
      </c>
      <c r="BW5760" s="97" t="s">
        <v>3453</v>
      </c>
    </row>
    <row r="5761" spans="51:75" x14ac:dyDescent="0.3">
      <c r="AY5761" s="124" t="e">
        <f>VLOOKUP(C5761,#REF!, 2,FALSE)</f>
        <v>#REF!</v>
      </c>
      <c r="BM5761" s="97" t="s">
        <v>10555</v>
      </c>
      <c r="BN5761" s="97" t="s">
        <v>8603</v>
      </c>
      <c r="BO5761" s="97" t="s">
        <v>8636</v>
      </c>
      <c r="BU5761" s="97" t="s">
        <v>10555</v>
      </c>
      <c r="BV5761" s="97" t="s">
        <v>8603</v>
      </c>
      <c r="BW5761" s="97" t="s">
        <v>8636</v>
      </c>
    </row>
    <row r="5762" spans="51:75" x14ac:dyDescent="0.3">
      <c r="AY5762" s="124" t="e">
        <f>VLOOKUP(C5762,#REF!, 2,FALSE)</f>
        <v>#REF!</v>
      </c>
      <c r="BM5762" s="97" t="s">
        <v>1890</v>
      </c>
      <c r="BN5762" s="97" t="s">
        <v>3237</v>
      </c>
      <c r="BO5762" s="97" t="s">
        <v>10556</v>
      </c>
      <c r="BU5762" s="97" t="s">
        <v>1890</v>
      </c>
      <c r="BV5762" s="97" t="s">
        <v>3237</v>
      </c>
      <c r="BW5762" s="97" t="s">
        <v>10556</v>
      </c>
    </row>
    <row r="5763" spans="51:75" x14ac:dyDescent="0.3">
      <c r="AY5763" s="124" t="e">
        <f>VLOOKUP(C5763,#REF!, 2,FALSE)</f>
        <v>#REF!</v>
      </c>
      <c r="BM5763" s="97" t="s">
        <v>357</v>
      </c>
      <c r="BN5763" s="97" t="s">
        <v>16968</v>
      </c>
      <c r="BO5763" s="97" t="s">
        <v>10557</v>
      </c>
      <c r="BU5763" s="97" t="s">
        <v>357</v>
      </c>
      <c r="BV5763" s="97" t="s">
        <v>16968</v>
      </c>
      <c r="BW5763" s="97" t="s">
        <v>10557</v>
      </c>
    </row>
    <row r="5764" spans="51:75" x14ac:dyDescent="0.3">
      <c r="AY5764" s="124" t="e">
        <f>VLOOKUP(C5764,#REF!, 2,FALSE)</f>
        <v>#REF!</v>
      </c>
      <c r="BM5764" s="97" t="s">
        <v>10558</v>
      </c>
      <c r="BN5764" s="97" t="s">
        <v>787</v>
      </c>
      <c r="BO5764" s="97" t="s">
        <v>6992</v>
      </c>
      <c r="BU5764" s="97" t="s">
        <v>10558</v>
      </c>
      <c r="BV5764" s="97" t="s">
        <v>787</v>
      </c>
      <c r="BW5764" s="97" t="s">
        <v>6992</v>
      </c>
    </row>
    <row r="5765" spans="51:75" x14ac:dyDescent="0.3">
      <c r="AY5765" s="124" t="e">
        <f>VLOOKUP(C5765,#REF!, 2,FALSE)</f>
        <v>#REF!</v>
      </c>
      <c r="BM5765" s="97" t="s">
        <v>1891</v>
      </c>
      <c r="BN5765" s="97" t="s">
        <v>1269</v>
      </c>
      <c r="BO5765" s="97" t="s">
        <v>2457</v>
      </c>
      <c r="BU5765" s="97" t="s">
        <v>1891</v>
      </c>
      <c r="BV5765" s="97" t="s">
        <v>1269</v>
      </c>
      <c r="BW5765" s="97" t="s">
        <v>2457</v>
      </c>
    </row>
    <row r="5766" spans="51:75" x14ac:dyDescent="0.3">
      <c r="AY5766" s="124" t="e">
        <f>VLOOKUP(C5766,#REF!, 2,FALSE)</f>
        <v>#REF!</v>
      </c>
      <c r="BM5766" s="97" t="s">
        <v>10559</v>
      </c>
      <c r="BN5766" s="97" t="s">
        <v>16968</v>
      </c>
      <c r="BO5766" s="97" t="s">
        <v>10560</v>
      </c>
      <c r="BU5766" s="97" t="s">
        <v>10559</v>
      </c>
      <c r="BV5766" s="97" t="s">
        <v>16968</v>
      </c>
      <c r="BW5766" s="97" t="s">
        <v>10560</v>
      </c>
    </row>
    <row r="5767" spans="51:75" x14ac:dyDescent="0.3">
      <c r="AY5767" s="124" t="e">
        <f>VLOOKUP(C5767,#REF!, 2,FALSE)</f>
        <v>#REF!</v>
      </c>
      <c r="BM5767" s="97" t="s">
        <v>1892</v>
      </c>
      <c r="BN5767" s="97" t="s">
        <v>1269</v>
      </c>
      <c r="BO5767" s="97" t="s">
        <v>10561</v>
      </c>
      <c r="BU5767" s="97" t="s">
        <v>1892</v>
      </c>
      <c r="BV5767" s="97" t="s">
        <v>1269</v>
      </c>
      <c r="BW5767" s="97" t="s">
        <v>10561</v>
      </c>
    </row>
    <row r="5768" spans="51:75" x14ac:dyDescent="0.3">
      <c r="AY5768" s="124" t="e">
        <f>VLOOKUP(C5768,#REF!, 2,FALSE)</f>
        <v>#REF!</v>
      </c>
      <c r="BM5768" s="97" t="s">
        <v>1893</v>
      </c>
      <c r="BN5768" s="97" t="s">
        <v>16968</v>
      </c>
      <c r="BO5768" s="97" t="s">
        <v>2932</v>
      </c>
      <c r="BU5768" s="97" t="s">
        <v>1893</v>
      </c>
      <c r="BV5768" s="97" t="s">
        <v>16968</v>
      </c>
      <c r="BW5768" s="97" t="s">
        <v>2932</v>
      </c>
    </row>
    <row r="5769" spans="51:75" x14ac:dyDescent="0.3">
      <c r="AY5769" s="124" t="e">
        <f>VLOOKUP(C5769,#REF!, 2,FALSE)</f>
        <v>#REF!</v>
      </c>
      <c r="BM5769" s="97" t="s">
        <v>10562</v>
      </c>
      <c r="BN5769" s="97" t="s">
        <v>731</v>
      </c>
      <c r="BO5769" s="97" t="s">
        <v>10563</v>
      </c>
      <c r="BU5769" s="97" t="s">
        <v>10562</v>
      </c>
      <c r="BV5769" s="97" t="s">
        <v>731</v>
      </c>
      <c r="BW5769" s="97" t="s">
        <v>10563</v>
      </c>
    </row>
    <row r="5770" spans="51:75" x14ac:dyDescent="0.3">
      <c r="AY5770" s="124" t="e">
        <f>VLOOKUP(C5770,#REF!, 2,FALSE)</f>
        <v>#REF!</v>
      </c>
      <c r="BM5770" s="97" t="s">
        <v>1894</v>
      </c>
      <c r="BN5770" s="97" t="s">
        <v>705</v>
      </c>
      <c r="BO5770" s="97" t="s">
        <v>10564</v>
      </c>
      <c r="BU5770" s="97" t="s">
        <v>1894</v>
      </c>
      <c r="BV5770" s="97" t="s">
        <v>705</v>
      </c>
      <c r="BW5770" s="97" t="s">
        <v>10564</v>
      </c>
    </row>
    <row r="5771" spans="51:75" x14ac:dyDescent="0.3">
      <c r="AY5771" s="124" t="e">
        <f>VLOOKUP(C5771,#REF!, 2,FALSE)</f>
        <v>#REF!</v>
      </c>
      <c r="BM5771" s="97" t="s">
        <v>10565</v>
      </c>
      <c r="BN5771" s="97" t="s">
        <v>3237</v>
      </c>
      <c r="BO5771" s="97" t="s">
        <v>9557</v>
      </c>
      <c r="BU5771" s="97" t="s">
        <v>10565</v>
      </c>
      <c r="BV5771" s="97" t="s">
        <v>3237</v>
      </c>
      <c r="BW5771" s="97" t="s">
        <v>9557</v>
      </c>
    </row>
    <row r="5772" spans="51:75" x14ac:dyDescent="0.3">
      <c r="AY5772" s="124" t="e">
        <f>VLOOKUP(C5772,#REF!, 2,FALSE)</f>
        <v>#REF!</v>
      </c>
      <c r="BM5772" s="97" t="s">
        <v>10566</v>
      </c>
      <c r="BN5772" s="97" t="s">
        <v>1139</v>
      </c>
      <c r="BO5772" s="97" t="s">
        <v>2983</v>
      </c>
      <c r="BU5772" s="97" t="s">
        <v>10566</v>
      </c>
      <c r="BV5772" s="97" t="s">
        <v>1139</v>
      </c>
      <c r="BW5772" s="97" t="s">
        <v>2983</v>
      </c>
    </row>
    <row r="5773" spans="51:75" x14ac:dyDescent="0.3">
      <c r="AY5773" s="124" t="e">
        <f>VLOOKUP(C5773,#REF!, 2,FALSE)</f>
        <v>#REF!</v>
      </c>
      <c r="BM5773" s="97" t="s">
        <v>10568</v>
      </c>
      <c r="BN5773" s="97" t="s">
        <v>2979</v>
      </c>
      <c r="BO5773" s="97" t="s">
        <v>2983</v>
      </c>
      <c r="BU5773" s="97" t="s">
        <v>10568</v>
      </c>
      <c r="BV5773" s="97" t="s">
        <v>2979</v>
      </c>
      <c r="BW5773" s="97" t="s">
        <v>2983</v>
      </c>
    </row>
    <row r="5774" spans="51:75" x14ac:dyDescent="0.3">
      <c r="AY5774" s="124" t="e">
        <f>VLOOKUP(C5774,#REF!, 2,FALSE)</f>
        <v>#REF!</v>
      </c>
      <c r="BM5774" s="97" t="s">
        <v>10569</v>
      </c>
      <c r="BN5774" s="97" t="s">
        <v>3237</v>
      </c>
      <c r="BO5774" s="97" t="s">
        <v>2983</v>
      </c>
      <c r="BU5774" s="97" t="s">
        <v>10569</v>
      </c>
      <c r="BV5774" s="97" t="s">
        <v>3237</v>
      </c>
      <c r="BW5774" s="97" t="s">
        <v>2983</v>
      </c>
    </row>
    <row r="5775" spans="51:75" x14ac:dyDescent="0.3">
      <c r="AY5775" s="124" t="e">
        <f>VLOOKUP(C5775,#REF!, 2,FALSE)</f>
        <v>#REF!</v>
      </c>
      <c r="BM5775" s="97" t="s">
        <v>10570</v>
      </c>
      <c r="BN5775" s="97" t="s">
        <v>3000</v>
      </c>
      <c r="BO5775" s="97" t="s">
        <v>2983</v>
      </c>
      <c r="BU5775" s="97" t="s">
        <v>10570</v>
      </c>
      <c r="BV5775" s="97" t="s">
        <v>3000</v>
      </c>
      <c r="BW5775" s="97" t="s">
        <v>2983</v>
      </c>
    </row>
    <row r="5776" spans="51:75" x14ac:dyDescent="0.3">
      <c r="AY5776" s="124" t="e">
        <f>VLOOKUP(C5776,#REF!, 2,FALSE)</f>
        <v>#REF!</v>
      </c>
      <c r="BM5776" s="97" t="s">
        <v>10571</v>
      </c>
      <c r="BN5776" s="97" t="s">
        <v>1139</v>
      </c>
      <c r="BO5776" s="97" t="s">
        <v>2983</v>
      </c>
      <c r="BU5776" s="97" t="s">
        <v>10571</v>
      </c>
      <c r="BV5776" s="97" t="s">
        <v>1139</v>
      </c>
      <c r="BW5776" s="97" t="s">
        <v>2983</v>
      </c>
    </row>
    <row r="5777" spans="51:75" x14ac:dyDescent="0.3">
      <c r="AY5777" s="124" t="e">
        <f>VLOOKUP(C5777,#REF!, 2,FALSE)</f>
        <v>#REF!</v>
      </c>
      <c r="BM5777" s="97" t="s">
        <v>10573</v>
      </c>
      <c r="BN5777" s="97" t="s">
        <v>1139</v>
      </c>
      <c r="BO5777" s="97" t="s">
        <v>2983</v>
      </c>
      <c r="BU5777" s="97" t="s">
        <v>10573</v>
      </c>
      <c r="BV5777" s="97" t="s">
        <v>1139</v>
      </c>
      <c r="BW5777" s="97" t="s">
        <v>2983</v>
      </c>
    </row>
    <row r="5778" spans="51:75" x14ac:dyDescent="0.3">
      <c r="AY5778" s="124" t="e">
        <f>VLOOKUP(C5778,#REF!, 2,FALSE)</f>
        <v>#REF!</v>
      </c>
      <c r="BM5778" s="97" t="s">
        <v>10574</v>
      </c>
      <c r="BN5778" s="97" t="s">
        <v>1139</v>
      </c>
      <c r="BO5778" s="97" t="s">
        <v>2983</v>
      </c>
      <c r="BU5778" s="97" t="s">
        <v>10574</v>
      </c>
      <c r="BV5778" s="97" t="s">
        <v>1139</v>
      </c>
      <c r="BW5778" s="97" t="s">
        <v>2983</v>
      </c>
    </row>
    <row r="5779" spans="51:75" x14ac:dyDescent="0.3">
      <c r="AY5779" s="124" t="e">
        <f>VLOOKUP(C5779,#REF!, 2,FALSE)</f>
        <v>#REF!</v>
      </c>
      <c r="BM5779" s="97" t="s">
        <v>10575</v>
      </c>
      <c r="BN5779" s="97" t="s">
        <v>1139</v>
      </c>
      <c r="BO5779" s="97" t="s">
        <v>2983</v>
      </c>
      <c r="BU5779" s="97" t="s">
        <v>10575</v>
      </c>
      <c r="BV5779" s="97" t="s">
        <v>1139</v>
      </c>
      <c r="BW5779" s="97" t="s">
        <v>2983</v>
      </c>
    </row>
    <row r="5780" spans="51:75" x14ac:dyDescent="0.3">
      <c r="AY5780" s="124" t="e">
        <f>VLOOKUP(C5780,#REF!, 2,FALSE)</f>
        <v>#REF!</v>
      </c>
      <c r="BM5780" s="97" t="s">
        <v>10576</v>
      </c>
      <c r="BN5780" s="97" t="s">
        <v>3043</v>
      </c>
      <c r="BO5780" s="97" t="s">
        <v>3449</v>
      </c>
      <c r="BU5780" s="97" t="s">
        <v>10576</v>
      </c>
      <c r="BV5780" s="97" t="s">
        <v>3043</v>
      </c>
      <c r="BW5780" s="97" t="s">
        <v>3449</v>
      </c>
    </row>
    <row r="5781" spans="51:75" x14ac:dyDescent="0.3">
      <c r="AY5781" s="124" t="e">
        <f>VLOOKUP(C5781,#REF!, 2,FALSE)</f>
        <v>#REF!</v>
      </c>
      <c r="BM5781" s="97" t="s">
        <v>1895</v>
      </c>
      <c r="BN5781" s="97" t="s">
        <v>3191</v>
      </c>
      <c r="BO5781" s="97" t="s">
        <v>10577</v>
      </c>
      <c r="BU5781" s="97" t="s">
        <v>1895</v>
      </c>
      <c r="BV5781" s="97" t="s">
        <v>3191</v>
      </c>
      <c r="BW5781" s="97" t="s">
        <v>10577</v>
      </c>
    </row>
    <row r="5782" spans="51:75" x14ac:dyDescent="0.3">
      <c r="AY5782" s="124" t="e">
        <f>VLOOKUP(C5782,#REF!, 2,FALSE)</f>
        <v>#REF!</v>
      </c>
      <c r="BM5782" s="97" t="s">
        <v>10578</v>
      </c>
      <c r="BN5782" s="97" t="s">
        <v>2979</v>
      </c>
      <c r="BO5782" s="97" t="s">
        <v>8135</v>
      </c>
      <c r="BU5782" s="97" t="s">
        <v>10578</v>
      </c>
      <c r="BV5782" s="97" t="s">
        <v>2979</v>
      </c>
      <c r="BW5782" s="97" t="s">
        <v>8135</v>
      </c>
    </row>
    <row r="5783" spans="51:75" x14ac:dyDescent="0.3">
      <c r="AY5783" s="124" t="e">
        <f>VLOOKUP(C5783,#REF!, 2,FALSE)</f>
        <v>#REF!</v>
      </c>
      <c r="BM5783" s="97" t="s">
        <v>10579</v>
      </c>
      <c r="BN5783" s="97" t="s">
        <v>669</v>
      </c>
      <c r="BO5783" s="97" t="s">
        <v>770</v>
      </c>
      <c r="BU5783" s="97" t="s">
        <v>10579</v>
      </c>
      <c r="BV5783" s="97" t="s">
        <v>669</v>
      </c>
      <c r="BW5783" s="97" t="s">
        <v>770</v>
      </c>
    </row>
    <row r="5784" spans="51:75" x14ac:dyDescent="0.3">
      <c r="AY5784" s="124" t="e">
        <f>VLOOKUP(C5784,#REF!, 2,FALSE)</f>
        <v>#REF!</v>
      </c>
      <c r="BM5784" s="97" t="s">
        <v>10580</v>
      </c>
      <c r="BN5784" s="97" t="s">
        <v>797</v>
      </c>
      <c r="BO5784" s="97" t="s">
        <v>10581</v>
      </c>
      <c r="BU5784" s="97" t="s">
        <v>10580</v>
      </c>
      <c r="BV5784" s="97" t="s">
        <v>797</v>
      </c>
      <c r="BW5784" s="97" t="s">
        <v>10581</v>
      </c>
    </row>
    <row r="5785" spans="51:75" x14ac:dyDescent="0.3">
      <c r="AY5785" s="124" t="e">
        <f>VLOOKUP(C5785,#REF!, 2,FALSE)</f>
        <v>#REF!</v>
      </c>
      <c r="BM5785" s="97" t="s">
        <v>1896</v>
      </c>
      <c r="BN5785" s="97" t="s">
        <v>619</v>
      </c>
      <c r="BO5785" s="97" t="s">
        <v>8825</v>
      </c>
      <c r="BU5785" s="97" t="s">
        <v>1896</v>
      </c>
      <c r="BV5785" s="97" t="s">
        <v>619</v>
      </c>
      <c r="BW5785" s="97" t="s">
        <v>8825</v>
      </c>
    </row>
    <row r="5786" spans="51:75" x14ac:dyDescent="0.3">
      <c r="AY5786" s="124" t="e">
        <f>VLOOKUP(C5786,#REF!, 2,FALSE)</f>
        <v>#REF!</v>
      </c>
      <c r="BM5786" s="97" t="s">
        <v>10582</v>
      </c>
      <c r="BN5786" s="97" t="s">
        <v>616</v>
      </c>
      <c r="BO5786" s="97" t="s">
        <v>10583</v>
      </c>
      <c r="BU5786" s="97" t="s">
        <v>10582</v>
      </c>
      <c r="BV5786" s="97" t="s">
        <v>616</v>
      </c>
      <c r="BW5786" s="97" t="s">
        <v>10583</v>
      </c>
    </row>
    <row r="5787" spans="51:75" x14ac:dyDescent="0.3">
      <c r="AY5787" s="124" t="e">
        <f>VLOOKUP(C5787,#REF!, 2,FALSE)</f>
        <v>#REF!</v>
      </c>
      <c r="BM5787" s="97" t="s">
        <v>10584</v>
      </c>
      <c r="BN5787" s="97" t="s">
        <v>923</v>
      </c>
      <c r="BO5787" s="97" t="s">
        <v>939</v>
      </c>
      <c r="BU5787" s="97" t="s">
        <v>10584</v>
      </c>
      <c r="BV5787" s="97" t="s">
        <v>923</v>
      </c>
      <c r="BW5787" s="97" t="s">
        <v>939</v>
      </c>
    </row>
    <row r="5788" spans="51:75" x14ac:dyDescent="0.3">
      <c r="AY5788" s="124" t="e">
        <f>VLOOKUP(C5788,#REF!, 2,FALSE)</f>
        <v>#REF!</v>
      </c>
      <c r="BM5788" s="97" t="s">
        <v>10585</v>
      </c>
      <c r="BN5788" s="97" t="s">
        <v>655</v>
      </c>
      <c r="BO5788" s="97" t="s">
        <v>10586</v>
      </c>
      <c r="BU5788" s="97" t="s">
        <v>10585</v>
      </c>
      <c r="BV5788" s="97" t="s">
        <v>655</v>
      </c>
      <c r="BW5788" s="97" t="s">
        <v>10586</v>
      </c>
    </row>
    <row r="5789" spans="51:75" x14ac:dyDescent="0.3">
      <c r="AY5789" s="124" t="e">
        <f>VLOOKUP(C5789,#REF!, 2,FALSE)</f>
        <v>#REF!</v>
      </c>
      <c r="BM5789" s="97" t="s">
        <v>10587</v>
      </c>
      <c r="BN5789" s="97" t="s">
        <v>658</v>
      </c>
      <c r="BO5789" s="97" t="s">
        <v>770</v>
      </c>
      <c r="BU5789" s="97" t="s">
        <v>10587</v>
      </c>
      <c r="BV5789" s="97" t="s">
        <v>658</v>
      </c>
      <c r="BW5789" s="97" t="s">
        <v>770</v>
      </c>
    </row>
    <row r="5790" spans="51:75" x14ac:dyDescent="0.3">
      <c r="AY5790" s="124" t="e">
        <f>VLOOKUP(C5790,#REF!, 2,FALSE)</f>
        <v>#REF!</v>
      </c>
      <c r="BM5790" s="97" t="s">
        <v>10588</v>
      </c>
      <c r="BN5790" s="97" t="s">
        <v>617</v>
      </c>
      <c r="BO5790" s="97" t="s">
        <v>10589</v>
      </c>
      <c r="BU5790" s="97" t="s">
        <v>10588</v>
      </c>
      <c r="BV5790" s="97" t="s">
        <v>617</v>
      </c>
      <c r="BW5790" s="97" t="s">
        <v>10589</v>
      </c>
    </row>
    <row r="5791" spans="51:75" x14ac:dyDescent="0.3">
      <c r="AY5791" s="124" t="e">
        <f>VLOOKUP(C5791,#REF!, 2,FALSE)</f>
        <v>#REF!</v>
      </c>
      <c r="BM5791" s="97" t="s">
        <v>10590</v>
      </c>
      <c r="BN5791" s="97" t="s">
        <v>636</v>
      </c>
      <c r="BO5791" s="97" t="s">
        <v>10591</v>
      </c>
      <c r="BU5791" s="97" t="s">
        <v>10590</v>
      </c>
      <c r="BV5791" s="97" t="s">
        <v>636</v>
      </c>
      <c r="BW5791" s="97" t="s">
        <v>10591</v>
      </c>
    </row>
    <row r="5792" spans="51:75" x14ac:dyDescent="0.3">
      <c r="AY5792" s="124" t="e">
        <f>VLOOKUP(C5792,#REF!, 2,FALSE)</f>
        <v>#REF!</v>
      </c>
      <c r="BM5792" s="97" t="s">
        <v>10592</v>
      </c>
      <c r="BN5792" s="97" t="s">
        <v>3003</v>
      </c>
      <c r="BO5792" s="97" t="s">
        <v>10593</v>
      </c>
      <c r="BU5792" s="97" t="s">
        <v>10592</v>
      </c>
      <c r="BV5792" s="97" t="s">
        <v>3003</v>
      </c>
      <c r="BW5792" s="97" t="s">
        <v>10593</v>
      </c>
    </row>
    <row r="5793" spans="51:75" x14ac:dyDescent="0.3">
      <c r="AY5793" s="124" t="e">
        <f>VLOOKUP(C5793,#REF!, 2,FALSE)</f>
        <v>#REF!</v>
      </c>
      <c r="BM5793" s="97" t="s">
        <v>1897</v>
      </c>
      <c r="BN5793" s="97" t="s">
        <v>662</v>
      </c>
      <c r="BO5793" s="97" t="s">
        <v>6660</v>
      </c>
      <c r="BU5793" s="97" t="s">
        <v>1897</v>
      </c>
      <c r="BV5793" s="97" t="s">
        <v>662</v>
      </c>
      <c r="BW5793" s="97" t="s">
        <v>6660</v>
      </c>
    </row>
    <row r="5794" spans="51:75" x14ac:dyDescent="0.3">
      <c r="AY5794" s="124" t="e">
        <f>VLOOKUP(C5794,#REF!, 2,FALSE)</f>
        <v>#REF!</v>
      </c>
      <c r="BM5794" s="97" t="s">
        <v>10594</v>
      </c>
      <c r="BN5794" s="97" t="s">
        <v>778</v>
      </c>
      <c r="BO5794" s="97" t="s">
        <v>10371</v>
      </c>
      <c r="BU5794" s="97" t="s">
        <v>10594</v>
      </c>
      <c r="BV5794" s="97" t="s">
        <v>778</v>
      </c>
      <c r="BW5794" s="97" t="s">
        <v>10371</v>
      </c>
    </row>
    <row r="5795" spans="51:75" x14ac:dyDescent="0.3">
      <c r="AY5795" s="124" t="e">
        <f>VLOOKUP(C5795,#REF!, 2,FALSE)</f>
        <v>#REF!</v>
      </c>
      <c r="BM5795" s="97" t="s">
        <v>10595</v>
      </c>
      <c r="BN5795" s="97" t="s">
        <v>780</v>
      </c>
      <c r="BO5795" s="97" t="s">
        <v>10596</v>
      </c>
      <c r="BU5795" s="97" t="s">
        <v>10595</v>
      </c>
      <c r="BV5795" s="97" t="s">
        <v>780</v>
      </c>
      <c r="BW5795" s="97" t="s">
        <v>10596</v>
      </c>
    </row>
    <row r="5796" spans="51:75" x14ac:dyDescent="0.3">
      <c r="AY5796" s="124" t="e">
        <f>VLOOKUP(C5796,#REF!, 2,FALSE)</f>
        <v>#REF!</v>
      </c>
      <c r="BM5796" s="97" t="s">
        <v>10597</v>
      </c>
      <c r="BN5796" s="97" t="s">
        <v>669</v>
      </c>
      <c r="BO5796" s="97" t="s">
        <v>10598</v>
      </c>
      <c r="BU5796" s="97" t="s">
        <v>10597</v>
      </c>
      <c r="BV5796" s="97" t="s">
        <v>669</v>
      </c>
      <c r="BW5796" s="97" t="s">
        <v>10598</v>
      </c>
    </row>
    <row r="5797" spans="51:75" x14ac:dyDescent="0.3">
      <c r="AY5797" s="124" t="e">
        <f>VLOOKUP(C5797,#REF!, 2,FALSE)</f>
        <v>#REF!</v>
      </c>
      <c r="BM5797" s="97" t="s">
        <v>10599</v>
      </c>
      <c r="BN5797" s="97" t="s">
        <v>666</v>
      </c>
      <c r="BO5797" s="97" t="s">
        <v>6525</v>
      </c>
      <c r="BU5797" s="97" t="s">
        <v>10599</v>
      </c>
      <c r="BV5797" s="97" t="s">
        <v>666</v>
      </c>
      <c r="BW5797" s="97" t="s">
        <v>6525</v>
      </c>
    </row>
    <row r="5798" spans="51:75" x14ac:dyDescent="0.3">
      <c r="AY5798" s="124" t="e">
        <f>VLOOKUP(C5798,#REF!, 2,FALSE)</f>
        <v>#REF!</v>
      </c>
      <c r="BM5798" s="97" t="s">
        <v>10600</v>
      </c>
      <c r="BN5798" s="97" t="s">
        <v>662</v>
      </c>
      <c r="BO5798" s="97" t="s">
        <v>10601</v>
      </c>
      <c r="BU5798" s="97" t="s">
        <v>10600</v>
      </c>
      <c r="BV5798" s="97" t="s">
        <v>662</v>
      </c>
      <c r="BW5798" s="97" t="s">
        <v>10601</v>
      </c>
    </row>
    <row r="5799" spans="51:75" x14ac:dyDescent="0.3">
      <c r="AY5799" s="124" t="e">
        <f>VLOOKUP(C5799,#REF!, 2,FALSE)</f>
        <v>#REF!</v>
      </c>
      <c r="BM5799" s="97" t="s">
        <v>10602</v>
      </c>
      <c r="BN5799" s="97" t="s">
        <v>705</v>
      </c>
      <c r="BO5799" s="97" t="s">
        <v>10603</v>
      </c>
      <c r="BU5799" s="97" t="s">
        <v>10602</v>
      </c>
      <c r="BV5799" s="97" t="s">
        <v>705</v>
      </c>
      <c r="BW5799" s="97" t="s">
        <v>10603</v>
      </c>
    </row>
    <row r="5800" spans="51:75" x14ac:dyDescent="0.3">
      <c r="AY5800" s="124" t="e">
        <f>VLOOKUP(C5800,#REF!, 2,FALSE)</f>
        <v>#REF!</v>
      </c>
      <c r="BM5800" s="97" t="s">
        <v>10604</v>
      </c>
      <c r="BN5800" s="97" t="s">
        <v>657</v>
      </c>
      <c r="BO5800" s="97" t="s">
        <v>2366</v>
      </c>
      <c r="BU5800" s="97" t="s">
        <v>10604</v>
      </c>
      <c r="BV5800" s="97" t="s">
        <v>657</v>
      </c>
      <c r="BW5800" s="97" t="s">
        <v>2366</v>
      </c>
    </row>
    <row r="5801" spans="51:75" x14ac:dyDescent="0.3">
      <c r="AY5801" s="124" t="e">
        <f>VLOOKUP(C5801,#REF!, 2,FALSE)</f>
        <v>#REF!</v>
      </c>
      <c r="BM5801" s="97" t="s">
        <v>10605</v>
      </c>
      <c r="BN5801" s="97" t="s">
        <v>16968</v>
      </c>
      <c r="BO5801" s="97" t="s">
        <v>6494</v>
      </c>
      <c r="BU5801" s="97" t="s">
        <v>10605</v>
      </c>
      <c r="BV5801" s="97" t="s">
        <v>16968</v>
      </c>
      <c r="BW5801" s="97" t="s">
        <v>6494</v>
      </c>
    </row>
    <row r="5802" spans="51:75" x14ac:dyDescent="0.3">
      <c r="AY5802" s="124" t="e">
        <f>VLOOKUP(C5802,#REF!, 2,FALSE)</f>
        <v>#REF!</v>
      </c>
      <c r="BM5802" s="97" t="s">
        <v>1898</v>
      </c>
      <c r="BN5802" s="97" t="s">
        <v>16968</v>
      </c>
      <c r="BO5802" s="97" t="s">
        <v>4057</v>
      </c>
      <c r="BU5802" s="97" t="s">
        <v>1898</v>
      </c>
      <c r="BV5802" s="97" t="s">
        <v>16968</v>
      </c>
      <c r="BW5802" s="97" t="s">
        <v>4057</v>
      </c>
    </row>
    <row r="5803" spans="51:75" x14ac:dyDescent="0.3">
      <c r="AY5803" s="124" t="e">
        <f>VLOOKUP(C5803,#REF!, 2,FALSE)</f>
        <v>#REF!</v>
      </c>
      <c r="BM5803" s="97" t="s">
        <v>10606</v>
      </c>
      <c r="BN5803" s="97" t="s">
        <v>1070</v>
      </c>
      <c r="BO5803" s="97" t="s">
        <v>10549</v>
      </c>
      <c r="BU5803" s="97" t="s">
        <v>10606</v>
      </c>
      <c r="BV5803" s="97" t="s">
        <v>1070</v>
      </c>
      <c r="BW5803" s="97" t="s">
        <v>10549</v>
      </c>
    </row>
    <row r="5804" spans="51:75" x14ac:dyDescent="0.3">
      <c r="AY5804" s="124" t="e">
        <f>VLOOKUP(C5804,#REF!, 2,FALSE)</f>
        <v>#REF!</v>
      </c>
      <c r="BM5804" s="97" t="s">
        <v>10607</v>
      </c>
      <c r="BN5804" s="97" t="s">
        <v>787</v>
      </c>
      <c r="BO5804" s="97" t="s">
        <v>770</v>
      </c>
      <c r="BU5804" s="97" t="s">
        <v>10607</v>
      </c>
      <c r="BV5804" s="97" t="s">
        <v>787</v>
      </c>
      <c r="BW5804" s="97" t="s">
        <v>770</v>
      </c>
    </row>
    <row r="5805" spans="51:75" x14ac:dyDescent="0.3">
      <c r="AY5805" s="124" t="e">
        <f>VLOOKUP(C5805,#REF!, 2,FALSE)</f>
        <v>#REF!</v>
      </c>
      <c r="BM5805" s="97" t="s">
        <v>10608</v>
      </c>
      <c r="BN5805" s="97" t="s">
        <v>3000</v>
      </c>
      <c r="BO5805" s="97" t="s">
        <v>4094</v>
      </c>
      <c r="BU5805" s="97" t="s">
        <v>10608</v>
      </c>
      <c r="BV5805" s="97" t="s">
        <v>3000</v>
      </c>
      <c r="BW5805" s="97" t="s">
        <v>4094</v>
      </c>
    </row>
    <row r="5806" spans="51:75" x14ac:dyDescent="0.3">
      <c r="AY5806" s="124" t="e">
        <f>VLOOKUP(C5806,#REF!, 2,FALSE)</f>
        <v>#REF!</v>
      </c>
      <c r="BM5806" s="97" t="s">
        <v>10609</v>
      </c>
      <c r="BN5806" s="97" t="s">
        <v>631</v>
      </c>
      <c r="BO5806" s="97" t="s">
        <v>4350</v>
      </c>
      <c r="BU5806" s="97" t="s">
        <v>10609</v>
      </c>
      <c r="BV5806" s="97" t="s">
        <v>631</v>
      </c>
      <c r="BW5806" s="97" t="s">
        <v>4350</v>
      </c>
    </row>
    <row r="5807" spans="51:75" x14ac:dyDescent="0.3">
      <c r="AY5807" s="124" t="e">
        <f>VLOOKUP(C5807,#REF!, 2,FALSE)</f>
        <v>#REF!</v>
      </c>
      <c r="BM5807" s="97" t="s">
        <v>10610</v>
      </c>
      <c r="BN5807" s="97" t="s">
        <v>614</v>
      </c>
      <c r="BO5807" s="97" t="s">
        <v>1197</v>
      </c>
      <c r="BU5807" s="97" t="s">
        <v>10610</v>
      </c>
      <c r="BV5807" s="97" t="s">
        <v>614</v>
      </c>
      <c r="BW5807" s="97" t="s">
        <v>1197</v>
      </c>
    </row>
    <row r="5808" spans="51:75" x14ac:dyDescent="0.3">
      <c r="AY5808" s="124" t="e">
        <f>VLOOKUP(C5808,#REF!, 2,FALSE)</f>
        <v>#REF!</v>
      </c>
      <c r="BM5808" s="97" t="s">
        <v>10611</v>
      </c>
      <c r="BN5808" s="97" t="s">
        <v>862</v>
      </c>
      <c r="BO5808" s="97" t="s">
        <v>1867</v>
      </c>
      <c r="BU5808" s="97" t="s">
        <v>10611</v>
      </c>
      <c r="BV5808" s="97" t="s">
        <v>862</v>
      </c>
      <c r="BW5808" s="97" t="s">
        <v>1867</v>
      </c>
    </row>
    <row r="5809" spans="51:75" x14ac:dyDescent="0.3">
      <c r="AY5809" s="124" t="e">
        <f>VLOOKUP(C5809,#REF!, 2,FALSE)</f>
        <v>#REF!</v>
      </c>
      <c r="BM5809" s="97" t="s">
        <v>10612</v>
      </c>
      <c r="BN5809" s="97" t="s">
        <v>16968</v>
      </c>
      <c r="BO5809" s="97" t="s">
        <v>10613</v>
      </c>
      <c r="BU5809" s="97" t="s">
        <v>10612</v>
      </c>
      <c r="BV5809" s="97" t="s">
        <v>16968</v>
      </c>
      <c r="BW5809" s="97" t="s">
        <v>10613</v>
      </c>
    </row>
    <row r="5810" spans="51:75" x14ac:dyDescent="0.3">
      <c r="AY5810" s="124" t="e">
        <f>VLOOKUP(C5810,#REF!, 2,FALSE)</f>
        <v>#REF!</v>
      </c>
      <c r="BM5810" s="97" t="s">
        <v>10614</v>
      </c>
      <c r="BN5810" s="97" t="s">
        <v>655</v>
      </c>
      <c r="BO5810" s="97" t="s">
        <v>7521</v>
      </c>
      <c r="BU5810" s="97" t="s">
        <v>10614</v>
      </c>
      <c r="BV5810" s="97" t="s">
        <v>655</v>
      </c>
      <c r="BW5810" s="97" t="s">
        <v>7521</v>
      </c>
    </row>
    <row r="5811" spans="51:75" x14ac:dyDescent="0.3">
      <c r="AY5811" s="124" t="e">
        <f>VLOOKUP(C5811,#REF!, 2,FALSE)</f>
        <v>#REF!</v>
      </c>
      <c r="BM5811" s="97" t="s">
        <v>1899</v>
      </c>
      <c r="BN5811" s="97" t="s">
        <v>736</v>
      </c>
      <c r="BO5811" s="97" t="s">
        <v>1262</v>
      </c>
      <c r="BU5811" s="97" t="s">
        <v>1899</v>
      </c>
      <c r="BV5811" s="97" t="s">
        <v>736</v>
      </c>
      <c r="BW5811" s="97" t="s">
        <v>1262</v>
      </c>
    </row>
    <row r="5812" spans="51:75" x14ac:dyDescent="0.3">
      <c r="AY5812" s="124" t="e">
        <f>VLOOKUP(C5812,#REF!, 2,FALSE)</f>
        <v>#REF!</v>
      </c>
      <c r="BM5812" s="97" t="s">
        <v>10615</v>
      </c>
      <c r="BN5812" s="97" t="s">
        <v>862</v>
      </c>
      <c r="BO5812" s="97" t="s">
        <v>10616</v>
      </c>
      <c r="BU5812" s="97" t="s">
        <v>10615</v>
      </c>
      <c r="BV5812" s="97" t="s">
        <v>862</v>
      </c>
      <c r="BW5812" s="97" t="s">
        <v>10616</v>
      </c>
    </row>
    <row r="5813" spans="51:75" x14ac:dyDescent="0.3">
      <c r="AY5813" s="124" t="e">
        <f>VLOOKUP(C5813,#REF!, 2,FALSE)</f>
        <v>#REF!</v>
      </c>
      <c r="BM5813" s="97" t="s">
        <v>10618</v>
      </c>
      <c r="BN5813" s="97" t="s">
        <v>700</v>
      </c>
      <c r="BO5813" s="97" t="s">
        <v>5345</v>
      </c>
      <c r="BU5813" s="97" t="s">
        <v>10618</v>
      </c>
      <c r="BV5813" s="97" t="s">
        <v>700</v>
      </c>
      <c r="BW5813" s="97" t="s">
        <v>5345</v>
      </c>
    </row>
    <row r="5814" spans="51:75" x14ac:dyDescent="0.3">
      <c r="AY5814" s="124" t="e">
        <f>VLOOKUP(C5814,#REF!, 2,FALSE)</f>
        <v>#REF!</v>
      </c>
      <c r="BM5814" s="97" t="s">
        <v>10619</v>
      </c>
      <c r="BN5814" s="97" t="s">
        <v>625</v>
      </c>
      <c r="BO5814" s="97" t="s">
        <v>10620</v>
      </c>
      <c r="BU5814" s="97" t="s">
        <v>10619</v>
      </c>
      <c r="BV5814" s="97" t="s">
        <v>625</v>
      </c>
      <c r="BW5814" s="97" t="s">
        <v>10620</v>
      </c>
    </row>
    <row r="5815" spans="51:75" x14ac:dyDescent="0.3">
      <c r="AY5815" s="124" t="e">
        <f>VLOOKUP(C5815,#REF!, 2,FALSE)</f>
        <v>#REF!</v>
      </c>
      <c r="BM5815" s="97" t="s">
        <v>1900</v>
      </c>
      <c r="BN5815" s="97" t="s">
        <v>719</v>
      </c>
      <c r="BO5815" s="97" t="s">
        <v>8236</v>
      </c>
      <c r="BU5815" s="97" t="s">
        <v>1900</v>
      </c>
      <c r="BV5815" s="97" t="s">
        <v>719</v>
      </c>
      <c r="BW5815" s="97" t="s">
        <v>8236</v>
      </c>
    </row>
    <row r="5816" spans="51:75" x14ac:dyDescent="0.3">
      <c r="AY5816" s="124" t="e">
        <f>VLOOKUP(C5816,#REF!, 2,FALSE)</f>
        <v>#REF!</v>
      </c>
      <c r="BM5816" s="97" t="s">
        <v>10621</v>
      </c>
      <c r="BN5816" s="97" t="s">
        <v>625</v>
      </c>
      <c r="BO5816" s="97" t="s">
        <v>1455</v>
      </c>
      <c r="BU5816" s="97" t="s">
        <v>10621</v>
      </c>
      <c r="BV5816" s="97" t="s">
        <v>625</v>
      </c>
      <c r="BW5816" s="97" t="s">
        <v>1455</v>
      </c>
    </row>
    <row r="5817" spans="51:75" x14ac:dyDescent="0.3">
      <c r="AY5817" s="124" t="e">
        <f>VLOOKUP(C5817,#REF!, 2,FALSE)</f>
        <v>#REF!</v>
      </c>
      <c r="BM5817" s="97" t="s">
        <v>10622</v>
      </c>
      <c r="BN5817" s="97" t="s">
        <v>3081</v>
      </c>
      <c r="BO5817" s="97" t="s">
        <v>10623</v>
      </c>
      <c r="BU5817" s="97" t="s">
        <v>10622</v>
      </c>
      <c r="BV5817" s="97" t="s">
        <v>3081</v>
      </c>
      <c r="BW5817" s="97" t="s">
        <v>10623</v>
      </c>
    </row>
    <row r="5818" spans="51:75" x14ac:dyDescent="0.3">
      <c r="AY5818" s="124" t="e">
        <f>VLOOKUP(C5818,#REF!, 2,FALSE)</f>
        <v>#REF!</v>
      </c>
      <c r="BM5818" s="97" t="s">
        <v>10624</v>
      </c>
      <c r="BN5818" s="97" t="s">
        <v>780</v>
      </c>
      <c r="BO5818" s="97" t="s">
        <v>10625</v>
      </c>
      <c r="BU5818" s="97" t="s">
        <v>10624</v>
      </c>
      <c r="BV5818" s="97" t="s">
        <v>780</v>
      </c>
      <c r="BW5818" s="97" t="s">
        <v>10625</v>
      </c>
    </row>
    <row r="5819" spans="51:75" x14ac:dyDescent="0.3">
      <c r="AY5819" s="124" t="e">
        <f>VLOOKUP(C5819,#REF!, 2,FALSE)</f>
        <v>#REF!</v>
      </c>
      <c r="BM5819" s="97" t="s">
        <v>1901</v>
      </c>
      <c r="BN5819" s="97" t="s">
        <v>783</v>
      </c>
      <c r="BO5819" s="97" t="s">
        <v>10626</v>
      </c>
      <c r="BU5819" s="97" t="s">
        <v>1901</v>
      </c>
      <c r="BV5819" s="97" t="s">
        <v>783</v>
      </c>
      <c r="BW5819" s="97" t="s">
        <v>10626</v>
      </c>
    </row>
    <row r="5820" spans="51:75" x14ac:dyDescent="0.3">
      <c r="AY5820" s="124" t="e">
        <f>VLOOKUP(C5820,#REF!, 2,FALSE)</f>
        <v>#REF!</v>
      </c>
      <c r="BM5820" s="97" t="s">
        <v>10627</v>
      </c>
      <c r="BN5820" s="97" t="s">
        <v>614</v>
      </c>
      <c r="BO5820" s="97" t="s">
        <v>2165</v>
      </c>
      <c r="BU5820" s="97" t="s">
        <v>10627</v>
      </c>
      <c r="BV5820" s="97" t="s">
        <v>614</v>
      </c>
      <c r="BW5820" s="97" t="s">
        <v>2165</v>
      </c>
    </row>
    <row r="5821" spans="51:75" x14ac:dyDescent="0.3">
      <c r="AY5821" s="124" t="e">
        <f>VLOOKUP(C5821,#REF!, 2,FALSE)</f>
        <v>#REF!</v>
      </c>
      <c r="BM5821" s="97" t="s">
        <v>10628</v>
      </c>
      <c r="BN5821" s="97" t="s">
        <v>926</v>
      </c>
      <c r="BO5821" s="97" t="s">
        <v>1337</v>
      </c>
      <c r="BU5821" s="97" t="s">
        <v>10628</v>
      </c>
      <c r="BV5821" s="97" t="s">
        <v>926</v>
      </c>
      <c r="BW5821" s="97" t="s">
        <v>1337</v>
      </c>
    </row>
    <row r="5822" spans="51:75" x14ac:dyDescent="0.3">
      <c r="AY5822" s="124" t="e">
        <f>VLOOKUP(C5822,#REF!, 2,FALSE)</f>
        <v>#REF!</v>
      </c>
      <c r="BM5822" s="97" t="s">
        <v>10630</v>
      </c>
      <c r="BN5822" s="97" t="s">
        <v>841</v>
      </c>
      <c r="BO5822" s="97" t="s">
        <v>7879</v>
      </c>
      <c r="BU5822" s="97" t="s">
        <v>10630</v>
      </c>
      <c r="BV5822" s="97" t="s">
        <v>841</v>
      </c>
      <c r="BW5822" s="97" t="s">
        <v>7879</v>
      </c>
    </row>
    <row r="5823" spans="51:75" x14ac:dyDescent="0.3">
      <c r="AY5823" s="124" t="e">
        <f>VLOOKUP(C5823,#REF!, 2,FALSE)</f>
        <v>#REF!</v>
      </c>
      <c r="BM5823" s="97" t="s">
        <v>10631</v>
      </c>
      <c r="BN5823" s="97" t="s">
        <v>926</v>
      </c>
      <c r="BO5823" s="97" t="s">
        <v>10632</v>
      </c>
      <c r="BU5823" s="97" t="s">
        <v>10631</v>
      </c>
      <c r="BV5823" s="97" t="s">
        <v>926</v>
      </c>
      <c r="BW5823" s="97" t="s">
        <v>10632</v>
      </c>
    </row>
    <row r="5824" spans="51:75" x14ac:dyDescent="0.3">
      <c r="AY5824" s="124" t="e">
        <f>VLOOKUP(C5824,#REF!, 2,FALSE)</f>
        <v>#REF!</v>
      </c>
      <c r="BM5824" s="97" t="s">
        <v>10633</v>
      </c>
      <c r="BN5824" s="97" t="s">
        <v>3237</v>
      </c>
      <c r="BO5824" s="97" t="s">
        <v>10634</v>
      </c>
      <c r="BU5824" s="97" t="s">
        <v>10633</v>
      </c>
      <c r="BV5824" s="97" t="s">
        <v>3237</v>
      </c>
      <c r="BW5824" s="97" t="s">
        <v>10634</v>
      </c>
    </row>
    <row r="5825" spans="51:75" x14ac:dyDescent="0.3">
      <c r="AY5825" s="124" t="e">
        <f>VLOOKUP(C5825,#REF!, 2,FALSE)</f>
        <v>#REF!</v>
      </c>
      <c r="BM5825" s="97" t="s">
        <v>10635</v>
      </c>
      <c r="BN5825" s="97" t="s">
        <v>940</v>
      </c>
      <c r="BO5825" s="97" t="s">
        <v>2717</v>
      </c>
      <c r="BU5825" s="97" t="s">
        <v>10635</v>
      </c>
      <c r="BV5825" s="97" t="s">
        <v>940</v>
      </c>
      <c r="BW5825" s="97" t="s">
        <v>2717</v>
      </c>
    </row>
    <row r="5826" spans="51:75" x14ac:dyDescent="0.3">
      <c r="AY5826" s="124" t="e">
        <f>VLOOKUP(C5826,#REF!, 2,FALSE)</f>
        <v>#REF!</v>
      </c>
      <c r="BM5826" s="97" t="s">
        <v>10636</v>
      </c>
      <c r="BN5826" s="97" t="s">
        <v>787</v>
      </c>
      <c r="BO5826" s="97" t="s">
        <v>10637</v>
      </c>
      <c r="BU5826" s="97" t="s">
        <v>10636</v>
      </c>
      <c r="BV5826" s="97" t="s">
        <v>787</v>
      </c>
      <c r="BW5826" s="97" t="s">
        <v>10637</v>
      </c>
    </row>
    <row r="5827" spans="51:75" x14ac:dyDescent="0.3">
      <c r="AY5827" s="124" t="e">
        <f>VLOOKUP(C5827,#REF!, 2,FALSE)</f>
        <v>#REF!</v>
      </c>
      <c r="BM5827" s="97" t="s">
        <v>10639</v>
      </c>
      <c r="BN5827" s="97" t="s">
        <v>3237</v>
      </c>
      <c r="BO5827" s="97" t="s">
        <v>4439</v>
      </c>
      <c r="BU5827" s="97" t="s">
        <v>10639</v>
      </c>
      <c r="BV5827" s="97" t="s">
        <v>3237</v>
      </c>
      <c r="BW5827" s="97" t="s">
        <v>4439</v>
      </c>
    </row>
    <row r="5828" spans="51:75" x14ac:dyDescent="0.3">
      <c r="AY5828" s="124" t="e">
        <f>VLOOKUP(C5828,#REF!, 2,FALSE)</f>
        <v>#REF!</v>
      </c>
      <c r="BM5828" s="97" t="s">
        <v>10640</v>
      </c>
      <c r="BN5828" s="97" t="s">
        <v>636</v>
      </c>
      <c r="BO5828" s="97" t="s">
        <v>7517</v>
      </c>
      <c r="BU5828" s="97" t="s">
        <v>10640</v>
      </c>
      <c r="BV5828" s="97" t="s">
        <v>636</v>
      </c>
      <c r="BW5828" s="97" t="s">
        <v>7517</v>
      </c>
    </row>
    <row r="5829" spans="51:75" x14ac:dyDescent="0.3">
      <c r="AY5829" s="124" t="e">
        <f>VLOOKUP(C5829,#REF!, 2,FALSE)</f>
        <v>#REF!</v>
      </c>
      <c r="BM5829" s="97" t="s">
        <v>10641</v>
      </c>
      <c r="BN5829" s="97" t="s">
        <v>655</v>
      </c>
      <c r="BO5829" s="97" t="s">
        <v>10642</v>
      </c>
      <c r="BU5829" s="97" t="s">
        <v>10641</v>
      </c>
      <c r="BV5829" s="97" t="s">
        <v>655</v>
      </c>
      <c r="BW5829" s="97" t="s">
        <v>10642</v>
      </c>
    </row>
    <row r="5830" spans="51:75" x14ac:dyDescent="0.3">
      <c r="AY5830" s="124" t="e">
        <f>VLOOKUP(C5830,#REF!, 2,FALSE)</f>
        <v>#REF!</v>
      </c>
      <c r="BM5830" s="97" t="s">
        <v>10643</v>
      </c>
      <c r="BN5830" s="97" t="s">
        <v>637</v>
      </c>
      <c r="BO5830" s="97" t="s">
        <v>770</v>
      </c>
      <c r="BU5830" s="97" t="s">
        <v>10643</v>
      </c>
      <c r="BV5830" s="97" t="s">
        <v>637</v>
      </c>
      <c r="BW5830" s="97" t="s">
        <v>770</v>
      </c>
    </row>
    <row r="5831" spans="51:75" x14ac:dyDescent="0.3">
      <c r="AY5831" s="124" t="e">
        <f>VLOOKUP(C5831,#REF!, 2,FALSE)</f>
        <v>#REF!</v>
      </c>
      <c r="BM5831" s="97" t="s">
        <v>10644</v>
      </c>
      <c r="BN5831" s="97" t="s">
        <v>3237</v>
      </c>
      <c r="BO5831" s="97" t="s">
        <v>10274</v>
      </c>
      <c r="BU5831" s="97" t="s">
        <v>10644</v>
      </c>
      <c r="BV5831" s="97" t="s">
        <v>3237</v>
      </c>
      <c r="BW5831" s="97" t="s">
        <v>10274</v>
      </c>
    </row>
    <row r="5832" spans="51:75" x14ac:dyDescent="0.3">
      <c r="AY5832" s="124" t="e">
        <f>VLOOKUP(C5832,#REF!, 2,FALSE)</f>
        <v>#REF!</v>
      </c>
      <c r="BM5832" s="97" t="s">
        <v>10646</v>
      </c>
      <c r="BN5832" s="97" t="s">
        <v>612</v>
      </c>
      <c r="BO5832" s="97" t="s">
        <v>9749</v>
      </c>
      <c r="BU5832" s="97" t="s">
        <v>10646</v>
      </c>
      <c r="BV5832" s="97" t="s">
        <v>612</v>
      </c>
      <c r="BW5832" s="97" t="s">
        <v>9749</v>
      </c>
    </row>
    <row r="5833" spans="51:75" x14ac:dyDescent="0.3">
      <c r="AY5833" s="124" t="e">
        <f>VLOOKUP(C5833,#REF!, 2,FALSE)</f>
        <v>#REF!</v>
      </c>
      <c r="BM5833" s="97" t="s">
        <v>10647</v>
      </c>
      <c r="BN5833" s="97" t="s">
        <v>612</v>
      </c>
      <c r="BO5833" s="97" t="s">
        <v>770</v>
      </c>
      <c r="BU5833" s="97" t="s">
        <v>10647</v>
      </c>
      <c r="BV5833" s="97" t="s">
        <v>612</v>
      </c>
      <c r="BW5833" s="97" t="s">
        <v>770</v>
      </c>
    </row>
    <row r="5834" spans="51:75" x14ac:dyDescent="0.3">
      <c r="AY5834" s="124" t="e">
        <f>VLOOKUP(C5834,#REF!, 2,FALSE)</f>
        <v>#REF!</v>
      </c>
      <c r="BM5834" s="97" t="s">
        <v>10649</v>
      </c>
      <c r="BN5834" s="97" t="s">
        <v>619</v>
      </c>
      <c r="BO5834" s="97" t="s">
        <v>3010</v>
      </c>
      <c r="BU5834" s="97" t="s">
        <v>10649</v>
      </c>
      <c r="BV5834" s="97" t="s">
        <v>619</v>
      </c>
      <c r="BW5834" s="97" t="s">
        <v>3010</v>
      </c>
    </row>
    <row r="5835" spans="51:75" x14ac:dyDescent="0.3">
      <c r="AY5835" s="124" t="e">
        <f>VLOOKUP(C5835,#REF!, 2,FALSE)</f>
        <v>#REF!</v>
      </c>
      <c r="BM5835" s="97" t="s">
        <v>10650</v>
      </c>
      <c r="BN5835" s="97" t="s">
        <v>663</v>
      </c>
      <c r="BO5835" s="97" t="s">
        <v>992</v>
      </c>
      <c r="BU5835" s="97" t="s">
        <v>10650</v>
      </c>
      <c r="BV5835" s="97" t="s">
        <v>663</v>
      </c>
      <c r="BW5835" s="97" t="s">
        <v>992</v>
      </c>
    </row>
    <row r="5836" spans="51:75" x14ac:dyDescent="0.3">
      <c r="AY5836" s="124" t="e">
        <f>VLOOKUP(C5836,#REF!, 2,FALSE)</f>
        <v>#REF!</v>
      </c>
      <c r="BM5836" s="97" t="s">
        <v>10651</v>
      </c>
      <c r="BN5836" s="97" t="s">
        <v>841</v>
      </c>
      <c r="BO5836" s="97" t="s">
        <v>10652</v>
      </c>
      <c r="BU5836" s="97" t="s">
        <v>10651</v>
      </c>
      <c r="BV5836" s="97" t="s">
        <v>841</v>
      </c>
      <c r="BW5836" s="97" t="s">
        <v>10652</v>
      </c>
    </row>
    <row r="5837" spans="51:75" x14ac:dyDescent="0.3">
      <c r="AY5837" s="124" t="e">
        <f>VLOOKUP(C5837,#REF!, 2,FALSE)</f>
        <v>#REF!</v>
      </c>
      <c r="BM5837" s="97" t="s">
        <v>10653</v>
      </c>
      <c r="BN5837" s="97" t="s">
        <v>666</v>
      </c>
      <c r="BO5837" s="97" t="s">
        <v>10654</v>
      </c>
      <c r="BU5837" s="97" t="s">
        <v>10653</v>
      </c>
      <c r="BV5837" s="97" t="s">
        <v>666</v>
      </c>
      <c r="BW5837" s="97" t="s">
        <v>10654</v>
      </c>
    </row>
    <row r="5838" spans="51:75" x14ac:dyDescent="0.3">
      <c r="AY5838" s="124" t="e">
        <f>VLOOKUP(C5838,#REF!, 2,FALSE)</f>
        <v>#REF!</v>
      </c>
      <c r="BM5838" s="97" t="s">
        <v>2960</v>
      </c>
      <c r="BN5838" s="97" t="s">
        <v>1070</v>
      </c>
      <c r="BO5838" s="97" t="s">
        <v>10655</v>
      </c>
      <c r="BU5838" s="97" t="s">
        <v>2960</v>
      </c>
      <c r="BV5838" s="97" t="s">
        <v>1070</v>
      </c>
      <c r="BW5838" s="97" t="s">
        <v>10655</v>
      </c>
    </row>
    <row r="5839" spans="51:75" x14ac:dyDescent="0.3">
      <c r="AY5839" s="124" t="e">
        <f>VLOOKUP(C5839,#REF!, 2,FALSE)</f>
        <v>#REF!</v>
      </c>
      <c r="BM5839" s="97" t="s">
        <v>1914</v>
      </c>
      <c r="BN5839" s="97" t="s">
        <v>1070</v>
      </c>
      <c r="BO5839" s="97" t="s">
        <v>10656</v>
      </c>
      <c r="BU5839" s="97" t="s">
        <v>1914</v>
      </c>
      <c r="BV5839" s="97" t="s">
        <v>1070</v>
      </c>
      <c r="BW5839" s="97" t="s">
        <v>10656</v>
      </c>
    </row>
    <row r="5840" spans="51:75" x14ac:dyDescent="0.3">
      <c r="AY5840" s="124" t="e">
        <f>VLOOKUP(C5840,#REF!, 2,FALSE)</f>
        <v>#REF!</v>
      </c>
      <c r="BM5840" s="97" t="s">
        <v>10657</v>
      </c>
      <c r="BN5840" s="97" t="s">
        <v>1070</v>
      </c>
      <c r="BO5840" s="97" t="s">
        <v>8588</v>
      </c>
      <c r="BU5840" s="97" t="s">
        <v>10657</v>
      </c>
      <c r="BV5840" s="97" t="s">
        <v>1070</v>
      </c>
      <c r="BW5840" s="97" t="s">
        <v>8588</v>
      </c>
    </row>
    <row r="5841" spans="51:75" x14ac:dyDescent="0.3">
      <c r="AY5841" s="124" t="e">
        <f>VLOOKUP(C5841,#REF!, 2,FALSE)</f>
        <v>#REF!</v>
      </c>
      <c r="BM5841" s="97" t="s">
        <v>10658</v>
      </c>
      <c r="BN5841" s="97" t="s">
        <v>636</v>
      </c>
      <c r="BO5841" s="97" t="s">
        <v>10659</v>
      </c>
      <c r="BU5841" s="97" t="s">
        <v>10658</v>
      </c>
      <c r="BV5841" s="97" t="s">
        <v>636</v>
      </c>
      <c r="BW5841" s="97" t="s">
        <v>10659</v>
      </c>
    </row>
    <row r="5842" spans="51:75" x14ac:dyDescent="0.3">
      <c r="AY5842" s="124" t="e">
        <f>VLOOKUP(C5842,#REF!, 2,FALSE)</f>
        <v>#REF!</v>
      </c>
      <c r="BM5842" s="97" t="s">
        <v>10660</v>
      </c>
      <c r="BN5842" s="97" t="s">
        <v>3043</v>
      </c>
      <c r="BO5842" s="97" t="s">
        <v>10661</v>
      </c>
      <c r="BU5842" s="97" t="s">
        <v>10660</v>
      </c>
      <c r="BV5842" s="97" t="s">
        <v>3043</v>
      </c>
      <c r="BW5842" s="97" t="s">
        <v>10661</v>
      </c>
    </row>
    <row r="5843" spans="51:75" x14ac:dyDescent="0.3">
      <c r="AY5843" s="124" t="e">
        <f>VLOOKUP(C5843,#REF!, 2,FALSE)</f>
        <v>#REF!</v>
      </c>
      <c r="BM5843" s="97" t="s">
        <v>10663</v>
      </c>
      <c r="BN5843" s="97" t="s">
        <v>3043</v>
      </c>
      <c r="BO5843" s="97" t="s">
        <v>10664</v>
      </c>
      <c r="BU5843" s="97" t="s">
        <v>10663</v>
      </c>
      <c r="BV5843" s="97" t="s">
        <v>3043</v>
      </c>
      <c r="BW5843" s="97" t="s">
        <v>10664</v>
      </c>
    </row>
    <row r="5844" spans="51:75" x14ac:dyDescent="0.3">
      <c r="AY5844" s="124" t="e">
        <f>VLOOKUP(C5844,#REF!, 2,FALSE)</f>
        <v>#REF!</v>
      </c>
      <c r="BM5844" s="97" t="s">
        <v>10665</v>
      </c>
      <c r="BN5844" s="97" t="s">
        <v>703</v>
      </c>
      <c r="BO5844" s="97" t="s">
        <v>10625</v>
      </c>
      <c r="BU5844" s="97" t="s">
        <v>10665</v>
      </c>
      <c r="BV5844" s="97" t="s">
        <v>703</v>
      </c>
      <c r="BW5844" s="97" t="s">
        <v>10625</v>
      </c>
    </row>
    <row r="5845" spans="51:75" x14ac:dyDescent="0.3">
      <c r="AY5845" s="124" t="e">
        <f>VLOOKUP(C5845,#REF!, 2,FALSE)</f>
        <v>#REF!</v>
      </c>
      <c r="BM5845" s="97" t="s">
        <v>10666</v>
      </c>
      <c r="BN5845" s="97" t="s">
        <v>625</v>
      </c>
      <c r="BO5845" s="97" t="s">
        <v>10667</v>
      </c>
      <c r="BU5845" s="97" t="s">
        <v>10666</v>
      </c>
      <c r="BV5845" s="97" t="s">
        <v>625</v>
      </c>
      <c r="BW5845" s="97" t="s">
        <v>10667</v>
      </c>
    </row>
    <row r="5846" spans="51:75" x14ac:dyDescent="0.3">
      <c r="AY5846" s="124" t="e">
        <f>VLOOKUP(C5846,#REF!, 2,FALSE)</f>
        <v>#REF!</v>
      </c>
      <c r="BM5846" s="97" t="s">
        <v>2950</v>
      </c>
      <c r="BN5846" s="97" t="s">
        <v>803</v>
      </c>
      <c r="BO5846" s="97" t="s">
        <v>6391</v>
      </c>
      <c r="BU5846" s="97" t="s">
        <v>2950</v>
      </c>
      <c r="BV5846" s="97" t="s">
        <v>803</v>
      </c>
      <c r="BW5846" s="97" t="s">
        <v>6391</v>
      </c>
    </row>
    <row r="5847" spans="51:75" x14ac:dyDescent="0.3">
      <c r="AY5847" s="124" t="e">
        <f>VLOOKUP(C5847,#REF!, 2,FALSE)</f>
        <v>#REF!</v>
      </c>
      <c r="BM5847" s="97" t="s">
        <v>10668</v>
      </c>
      <c r="BN5847" s="97" t="s">
        <v>771</v>
      </c>
      <c r="BO5847" s="97" t="s">
        <v>10669</v>
      </c>
      <c r="BU5847" s="97" t="s">
        <v>10668</v>
      </c>
      <c r="BV5847" s="97" t="s">
        <v>771</v>
      </c>
      <c r="BW5847" s="97" t="s">
        <v>10669</v>
      </c>
    </row>
    <row r="5848" spans="51:75" x14ac:dyDescent="0.3">
      <c r="AY5848" s="124" t="e">
        <f>VLOOKUP(C5848,#REF!, 2,FALSE)</f>
        <v>#REF!</v>
      </c>
      <c r="BM5848" s="97" t="s">
        <v>10670</v>
      </c>
      <c r="BN5848" s="97" t="s">
        <v>736</v>
      </c>
      <c r="BO5848" s="97" t="s">
        <v>770</v>
      </c>
      <c r="BU5848" s="97" t="s">
        <v>10670</v>
      </c>
      <c r="BV5848" s="97" t="s">
        <v>736</v>
      </c>
      <c r="BW5848" s="97" t="s">
        <v>770</v>
      </c>
    </row>
    <row r="5849" spans="51:75" x14ac:dyDescent="0.3">
      <c r="AY5849" s="124" t="e">
        <f>VLOOKUP(C5849,#REF!, 2,FALSE)</f>
        <v>#REF!</v>
      </c>
      <c r="BM5849" s="97" t="s">
        <v>10671</v>
      </c>
      <c r="BN5849" s="97" t="s">
        <v>1013</v>
      </c>
      <c r="BO5849" s="97" t="s">
        <v>10672</v>
      </c>
      <c r="BU5849" s="97" t="s">
        <v>10671</v>
      </c>
      <c r="BV5849" s="97" t="s">
        <v>1013</v>
      </c>
      <c r="BW5849" s="97" t="s">
        <v>10672</v>
      </c>
    </row>
    <row r="5850" spans="51:75" x14ac:dyDescent="0.3">
      <c r="AY5850" s="124" t="e">
        <f>VLOOKUP(C5850,#REF!, 2,FALSE)</f>
        <v>#REF!</v>
      </c>
      <c r="BM5850" s="97" t="s">
        <v>10673</v>
      </c>
      <c r="BN5850" s="97" t="s">
        <v>657</v>
      </c>
      <c r="BO5850" s="97" t="s">
        <v>10674</v>
      </c>
      <c r="BU5850" s="97" t="s">
        <v>10673</v>
      </c>
      <c r="BV5850" s="97" t="s">
        <v>657</v>
      </c>
      <c r="BW5850" s="97" t="s">
        <v>10674</v>
      </c>
    </row>
    <row r="5851" spans="51:75" x14ac:dyDescent="0.3">
      <c r="AY5851" s="124" t="e">
        <f>VLOOKUP(C5851,#REF!, 2,FALSE)</f>
        <v>#REF!</v>
      </c>
      <c r="BM5851" s="97" t="s">
        <v>10675</v>
      </c>
      <c r="BN5851" s="97" t="s">
        <v>928</v>
      </c>
      <c r="BO5851" s="97" t="s">
        <v>10676</v>
      </c>
      <c r="BU5851" s="97" t="s">
        <v>10675</v>
      </c>
      <c r="BV5851" s="97" t="s">
        <v>928</v>
      </c>
      <c r="BW5851" s="97" t="s">
        <v>10676</v>
      </c>
    </row>
    <row r="5852" spans="51:75" x14ac:dyDescent="0.3">
      <c r="AY5852" s="124" t="e">
        <f>VLOOKUP(C5852,#REF!, 2,FALSE)</f>
        <v>#REF!</v>
      </c>
      <c r="BM5852" s="97" t="s">
        <v>10677</v>
      </c>
      <c r="BN5852" s="97" t="s">
        <v>731</v>
      </c>
      <c r="BO5852" s="97" t="s">
        <v>6176</v>
      </c>
      <c r="BU5852" s="97" t="s">
        <v>10677</v>
      </c>
      <c r="BV5852" s="97" t="s">
        <v>731</v>
      </c>
      <c r="BW5852" s="97" t="s">
        <v>6176</v>
      </c>
    </row>
    <row r="5853" spans="51:75" x14ac:dyDescent="0.3">
      <c r="AY5853" s="124" t="e">
        <f>VLOOKUP(C5853,#REF!, 2,FALSE)</f>
        <v>#REF!</v>
      </c>
      <c r="BM5853" s="97" t="s">
        <v>10679</v>
      </c>
      <c r="BN5853" s="97" t="s">
        <v>16968</v>
      </c>
      <c r="BO5853" s="97" t="s">
        <v>8763</v>
      </c>
      <c r="BU5853" s="97" t="s">
        <v>10679</v>
      </c>
      <c r="BV5853" s="97" t="s">
        <v>16968</v>
      </c>
      <c r="BW5853" s="97" t="s">
        <v>8763</v>
      </c>
    </row>
    <row r="5854" spans="51:75" x14ac:dyDescent="0.3">
      <c r="AY5854" s="124" t="e">
        <f>VLOOKUP(C5854,#REF!, 2,FALSE)</f>
        <v>#REF!</v>
      </c>
      <c r="BM5854" s="97" t="s">
        <v>10680</v>
      </c>
      <c r="BN5854" s="97" t="s">
        <v>771</v>
      </c>
      <c r="BO5854" s="97" t="s">
        <v>2967</v>
      </c>
      <c r="BU5854" s="97" t="s">
        <v>10680</v>
      </c>
      <c r="BV5854" s="97" t="s">
        <v>771</v>
      </c>
      <c r="BW5854" s="97" t="s">
        <v>2967</v>
      </c>
    </row>
    <row r="5855" spans="51:75" x14ac:dyDescent="0.3">
      <c r="AY5855" s="124" t="e">
        <f>VLOOKUP(C5855,#REF!, 2,FALSE)</f>
        <v>#REF!</v>
      </c>
      <c r="BM5855" s="97" t="s">
        <v>10681</v>
      </c>
      <c r="BN5855" s="97" t="s">
        <v>663</v>
      </c>
      <c r="BO5855" s="97" t="s">
        <v>770</v>
      </c>
      <c r="BU5855" s="97" t="s">
        <v>10681</v>
      </c>
      <c r="BV5855" s="97" t="s">
        <v>663</v>
      </c>
      <c r="BW5855" s="97" t="s">
        <v>770</v>
      </c>
    </row>
    <row r="5856" spans="51:75" x14ac:dyDescent="0.3">
      <c r="AY5856" s="124" t="e">
        <f>VLOOKUP(C5856,#REF!, 2,FALSE)</f>
        <v>#REF!</v>
      </c>
      <c r="BM5856" s="97" t="s">
        <v>10682</v>
      </c>
      <c r="BN5856" s="97" t="s">
        <v>1070</v>
      </c>
      <c r="BO5856" s="97" t="s">
        <v>10683</v>
      </c>
      <c r="BU5856" s="97" t="s">
        <v>10682</v>
      </c>
      <c r="BV5856" s="97" t="s">
        <v>1070</v>
      </c>
      <c r="BW5856" s="97" t="s">
        <v>10683</v>
      </c>
    </row>
    <row r="5857" spans="51:75" x14ac:dyDescent="0.3">
      <c r="AY5857" s="124" t="e">
        <f>VLOOKUP(C5857,#REF!, 2,FALSE)</f>
        <v>#REF!</v>
      </c>
      <c r="BM5857" s="97" t="s">
        <v>10684</v>
      </c>
      <c r="BN5857" s="97" t="s">
        <v>778</v>
      </c>
      <c r="BO5857" s="97" t="s">
        <v>10685</v>
      </c>
      <c r="BU5857" s="97" t="s">
        <v>10684</v>
      </c>
      <c r="BV5857" s="97" t="s">
        <v>778</v>
      </c>
      <c r="BW5857" s="97" t="s">
        <v>10685</v>
      </c>
    </row>
    <row r="5858" spans="51:75" x14ac:dyDescent="0.3">
      <c r="AY5858" s="124" t="e">
        <f>VLOOKUP(C5858,#REF!, 2,FALSE)</f>
        <v>#REF!</v>
      </c>
      <c r="BM5858" s="97" t="s">
        <v>10686</v>
      </c>
      <c r="BN5858" s="97" t="s">
        <v>1070</v>
      </c>
      <c r="BO5858" s="97" t="s">
        <v>10687</v>
      </c>
      <c r="BU5858" s="97" t="s">
        <v>10686</v>
      </c>
      <c r="BV5858" s="97" t="s">
        <v>1070</v>
      </c>
      <c r="BW5858" s="97" t="s">
        <v>10687</v>
      </c>
    </row>
    <row r="5859" spans="51:75" x14ac:dyDescent="0.3">
      <c r="AY5859" s="124" t="e">
        <f>VLOOKUP(C5859,#REF!, 2,FALSE)</f>
        <v>#REF!</v>
      </c>
      <c r="BM5859" s="97" t="s">
        <v>10688</v>
      </c>
      <c r="BN5859" s="97" t="s">
        <v>2979</v>
      </c>
      <c r="BO5859" s="97" t="s">
        <v>10689</v>
      </c>
      <c r="BU5859" s="97" t="s">
        <v>10688</v>
      </c>
      <c r="BV5859" s="97" t="s">
        <v>2979</v>
      </c>
      <c r="BW5859" s="97" t="s">
        <v>10689</v>
      </c>
    </row>
    <row r="5860" spans="51:75" x14ac:dyDescent="0.3">
      <c r="AY5860" s="124" t="e">
        <f>VLOOKUP(C5860,#REF!, 2,FALSE)</f>
        <v>#REF!</v>
      </c>
      <c r="BM5860" s="97" t="s">
        <v>10690</v>
      </c>
      <c r="BN5860" s="97" t="s">
        <v>2979</v>
      </c>
      <c r="BO5860" s="97" t="s">
        <v>1376</v>
      </c>
      <c r="BU5860" s="97" t="s">
        <v>10690</v>
      </c>
      <c r="BV5860" s="97" t="s">
        <v>2979</v>
      </c>
      <c r="BW5860" s="97" t="s">
        <v>1376</v>
      </c>
    </row>
    <row r="5861" spans="51:75" x14ac:dyDescent="0.3">
      <c r="AY5861" s="124" t="e">
        <f>VLOOKUP(C5861,#REF!, 2,FALSE)</f>
        <v>#REF!</v>
      </c>
      <c r="BM5861" s="97" t="s">
        <v>10691</v>
      </c>
      <c r="BN5861" s="97" t="s">
        <v>7803</v>
      </c>
      <c r="BO5861" s="97" t="s">
        <v>5439</v>
      </c>
      <c r="BU5861" s="97" t="s">
        <v>10691</v>
      </c>
      <c r="BV5861" s="97" t="s">
        <v>7803</v>
      </c>
      <c r="BW5861" s="97" t="s">
        <v>5439</v>
      </c>
    </row>
    <row r="5862" spans="51:75" x14ac:dyDescent="0.3">
      <c r="AY5862" s="124" t="e">
        <f>VLOOKUP(C5862,#REF!, 2,FALSE)</f>
        <v>#REF!</v>
      </c>
      <c r="BM5862" s="97" t="s">
        <v>10692</v>
      </c>
      <c r="BN5862" s="97" t="s">
        <v>942</v>
      </c>
      <c r="BO5862" s="97" t="s">
        <v>993</v>
      </c>
      <c r="BU5862" s="97" t="s">
        <v>10692</v>
      </c>
      <c r="BV5862" s="97" t="s">
        <v>942</v>
      </c>
      <c r="BW5862" s="97" t="s">
        <v>993</v>
      </c>
    </row>
    <row r="5863" spans="51:75" x14ac:dyDescent="0.3">
      <c r="AY5863" s="124" t="e">
        <f>VLOOKUP(C5863,#REF!, 2,FALSE)</f>
        <v>#REF!</v>
      </c>
      <c r="BM5863" s="97" t="s">
        <v>10693</v>
      </c>
      <c r="BN5863" s="97" t="s">
        <v>849</v>
      </c>
      <c r="BO5863" s="97" t="s">
        <v>5092</v>
      </c>
      <c r="BU5863" s="97" t="s">
        <v>10693</v>
      </c>
      <c r="BV5863" s="97" t="s">
        <v>849</v>
      </c>
      <c r="BW5863" s="97" t="s">
        <v>5092</v>
      </c>
    </row>
    <row r="5864" spans="51:75" x14ac:dyDescent="0.3">
      <c r="AY5864" s="124" t="e">
        <f>VLOOKUP(C5864,#REF!, 2,FALSE)</f>
        <v>#REF!</v>
      </c>
      <c r="BM5864" s="97" t="s">
        <v>10694</v>
      </c>
      <c r="BN5864" s="97" t="s">
        <v>626</v>
      </c>
      <c r="BO5864" s="97" t="s">
        <v>2983</v>
      </c>
      <c r="BU5864" s="97" t="s">
        <v>10694</v>
      </c>
      <c r="BV5864" s="97" t="s">
        <v>626</v>
      </c>
      <c r="BW5864" s="97" t="s">
        <v>2983</v>
      </c>
    </row>
    <row r="5865" spans="51:75" x14ac:dyDescent="0.3">
      <c r="AY5865" s="124" t="e">
        <f>VLOOKUP(C5865,#REF!, 2,FALSE)</f>
        <v>#REF!</v>
      </c>
      <c r="BM5865" s="97" t="s">
        <v>10696</v>
      </c>
      <c r="BN5865" s="97" t="s">
        <v>1267</v>
      </c>
      <c r="BO5865" s="97" t="s">
        <v>10697</v>
      </c>
      <c r="BU5865" s="97" t="s">
        <v>10696</v>
      </c>
      <c r="BV5865" s="97" t="s">
        <v>1267</v>
      </c>
      <c r="BW5865" s="97" t="s">
        <v>10697</v>
      </c>
    </row>
    <row r="5866" spans="51:75" x14ac:dyDescent="0.3">
      <c r="AY5866" s="124" t="e">
        <f>VLOOKUP(C5866,#REF!, 2,FALSE)</f>
        <v>#REF!</v>
      </c>
      <c r="BM5866" s="97" t="s">
        <v>10698</v>
      </c>
      <c r="BN5866" s="97" t="s">
        <v>787</v>
      </c>
      <c r="BO5866" s="97" t="s">
        <v>1287</v>
      </c>
      <c r="BU5866" s="97" t="s">
        <v>10698</v>
      </c>
      <c r="BV5866" s="97" t="s">
        <v>787</v>
      </c>
      <c r="BW5866" s="97" t="s">
        <v>1287</v>
      </c>
    </row>
    <row r="5867" spans="51:75" x14ac:dyDescent="0.3">
      <c r="AY5867" s="124" t="e">
        <f>VLOOKUP(C5867,#REF!, 2,FALSE)</f>
        <v>#REF!</v>
      </c>
      <c r="BM5867" s="97" t="s">
        <v>2961</v>
      </c>
      <c r="BN5867" s="97" t="s">
        <v>787</v>
      </c>
      <c r="BO5867" s="97" t="s">
        <v>10699</v>
      </c>
      <c r="BU5867" s="97" t="s">
        <v>2961</v>
      </c>
      <c r="BV5867" s="97" t="s">
        <v>787</v>
      </c>
      <c r="BW5867" s="97" t="s">
        <v>10699</v>
      </c>
    </row>
    <row r="5868" spans="51:75" x14ac:dyDescent="0.3">
      <c r="AY5868" s="124" t="e">
        <f>VLOOKUP(C5868,#REF!, 2,FALSE)</f>
        <v>#REF!</v>
      </c>
      <c r="BM5868" s="97" t="s">
        <v>10700</v>
      </c>
      <c r="BN5868" s="97" t="s">
        <v>614</v>
      </c>
      <c r="BO5868" s="97" t="s">
        <v>10701</v>
      </c>
      <c r="BU5868" s="97" t="s">
        <v>10700</v>
      </c>
      <c r="BV5868" s="97" t="s">
        <v>614</v>
      </c>
      <c r="BW5868" s="97" t="s">
        <v>10701</v>
      </c>
    </row>
    <row r="5869" spans="51:75" x14ac:dyDescent="0.3">
      <c r="AY5869" s="124" t="e">
        <f>VLOOKUP(C5869,#REF!, 2,FALSE)</f>
        <v>#REF!</v>
      </c>
      <c r="BM5869" s="97" t="s">
        <v>10702</v>
      </c>
      <c r="BN5869" s="97" t="s">
        <v>669</v>
      </c>
      <c r="BO5869" s="97" t="s">
        <v>10703</v>
      </c>
      <c r="BU5869" s="97" t="s">
        <v>10702</v>
      </c>
      <c r="BV5869" s="97" t="s">
        <v>669</v>
      </c>
      <c r="BW5869" s="97" t="s">
        <v>10703</v>
      </c>
    </row>
    <row r="5870" spans="51:75" x14ac:dyDescent="0.3">
      <c r="AY5870" s="124" t="e">
        <f>VLOOKUP(C5870,#REF!, 2,FALSE)</f>
        <v>#REF!</v>
      </c>
      <c r="BM5870" s="97" t="s">
        <v>10704</v>
      </c>
      <c r="BN5870" s="97" t="s">
        <v>1342</v>
      </c>
      <c r="BO5870" s="97" t="s">
        <v>10705</v>
      </c>
      <c r="BU5870" s="97" t="s">
        <v>10704</v>
      </c>
      <c r="BV5870" s="97" t="s">
        <v>1342</v>
      </c>
      <c r="BW5870" s="97" t="s">
        <v>10705</v>
      </c>
    </row>
    <row r="5871" spans="51:75" x14ac:dyDescent="0.3">
      <c r="AY5871" s="124" t="e">
        <f>VLOOKUP(C5871,#REF!, 2,FALSE)</f>
        <v>#REF!</v>
      </c>
      <c r="BM5871" s="97" t="s">
        <v>10706</v>
      </c>
      <c r="BN5871" s="97" t="s">
        <v>655</v>
      </c>
      <c r="BO5871" s="97" t="s">
        <v>1161</v>
      </c>
      <c r="BU5871" s="97" t="s">
        <v>10706</v>
      </c>
      <c r="BV5871" s="97" t="s">
        <v>655</v>
      </c>
      <c r="BW5871" s="97" t="s">
        <v>1161</v>
      </c>
    </row>
    <row r="5872" spans="51:75" x14ac:dyDescent="0.3">
      <c r="AY5872" s="124" t="e">
        <f>VLOOKUP(C5872,#REF!, 2,FALSE)</f>
        <v>#REF!</v>
      </c>
      <c r="BM5872" s="97" t="s">
        <v>10707</v>
      </c>
      <c r="BN5872" s="97" t="s">
        <v>626</v>
      </c>
      <c r="BO5872" s="97" t="s">
        <v>2983</v>
      </c>
      <c r="BU5872" s="97" t="s">
        <v>10707</v>
      </c>
      <c r="BV5872" s="97" t="s">
        <v>626</v>
      </c>
      <c r="BW5872" s="97" t="s">
        <v>2983</v>
      </c>
    </row>
    <row r="5873" spans="51:75" x14ac:dyDescent="0.3">
      <c r="AY5873" s="124" t="e">
        <f>VLOOKUP(C5873,#REF!, 2,FALSE)</f>
        <v>#REF!</v>
      </c>
      <c r="BM5873" s="97" t="s">
        <v>10708</v>
      </c>
      <c r="BN5873" s="97" t="s">
        <v>810</v>
      </c>
      <c r="BO5873" s="97" t="s">
        <v>8830</v>
      </c>
      <c r="BU5873" s="97" t="s">
        <v>10708</v>
      </c>
      <c r="BV5873" s="97" t="s">
        <v>810</v>
      </c>
      <c r="BW5873" s="97" t="s">
        <v>8830</v>
      </c>
    </row>
    <row r="5874" spans="51:75" x14ac:dyDescent="0.3">
      <c r="AY5874" s="124" t="e">
        <f>VLOOKUP(C5874,#REF!, 2,FALSE)</f>
        <v>#REF!</v>
      </c>
      <c r="BM5874" s="97" t="s">
        <v>10709</v>
      </c>
      <c r="BN5874" s="97" t="s">
        <v>637</v>
      </c>
      <c r="BO5874" s="97" t="s">
        <v>4026</v>
      </c>
      <c r="BU5874" s="97" t="s">
        <v>10709</v>
      </c>
      <c r="BV5874" s="97" t="s">
        <v>637</v>
      </c>
      <c r="BW5874" s="97" t="s">
        <v>4026</v>
      </c>
    </row>
    <row r="5875" spans="51:75" x14ac:dyDescent="0.3">
      <c r="AY5875" s="124" t="e">
        <f>VLOOKUP(C5875,#REF!, 2,FALSE)</f>
        <v>#REF!</v>
      </c>
      <c r="BM5875" s="97" t="s">
        <v>10710</v>
      </c>
      <c r="BN5875" s="97" t="s">
        <v>731</v>
      </c>
      <c r="BO5875" s="97" t="s">
        <v>7748</v>
      </c>
      <c r="BU5875" s="97" t="s">
        <v>10710</v>
      </c>
      <c r="BV5875" s="97" t="s">
        <v>731</v>
      </c>
      <c r="BW5875" s="97" t="s">
        <v>7748</v>
      </c>
    </row>
    <row r="5876" spans="51:75" x14ac:dyDescent="0.3">
      <c r="AY5876" s="124" t="e">
        <f>VLOOKUP(C5876,#REF!, 2,FALSE)</f>
        <v>#REF!</v>
      </c>
      <c r="BM5876" s="97" t="s">
        <v>10711</v>
      </c>
      <c r="BN5876" s="97" t="s">
        <v>849</v>
      </c>
      <c r="BO5876" s="97" t="s">
        <v>4312</v>
      </c>
      <c r="BU5876" s="97" t="s">
        <v>10711</v>
      </c>
      <c r="BV5876" s="97" t="s">
        <v>849</v>
      </c>
      <c r="BW5876" s="97" t="s">
        <v>4312</v>
      </c>
    </row>
    <row r="5877" spans="51:75" x14ac:dyDescent="0.3">
      <c r="AY5877" s="124" t="e">
        <f>VLOOKUP(C5877,#REF!, 2,FALSE)</f>
        <v>#REF!</v>
      </c>
      <c r="BM5877" s="97" t="s">
        <v>10712</v>
      </c>
      <c r="BN5877" s="97" t="s">
        <v>623</v>
      </c>
      <c r="BO5877" s="97" t="s">
        <v>2983</v>
      </c>
      <c r="BU5877" s="97" t="s">
        <v>10712</v>
      </c>
      <c r="BV5877" s="97" t="s">
        <v>623</v>
      </c>
      <c r="BW5877" s="97" t="s">
        <v>2983</v>
      </c>
    </row>
    <row r="5878" spans="51:75" x14ac:dyDescent="0.3">
      <c r="AY5878" s="124" t="e">
        <f>VLOOKUP(C5878,#REF!, 2,FALSE)</f>
        <v>#REF!</v>
      </c>
      <c r="BM5878" s="97" t="s">
        <v>10713</v>
      </c>
      <c r="BN5878" s="97" t="s">
        <v>771</v>
      </c>
      <c r="BO5878" s="97" t="s">
        <v>10714</v>
      </c>
      <c r="BU5878" s="97" t="s">
        <v>10713</v>
      </c>
      <c r="BV5878" s="97" t="s">
        <v>771</v>
      </c>
      <c r="BW5878" s="97" t="s">
        <v>10714</v>
      </c>
    </row>
    <row r="5879" spans="51:75" x14ac:dyDescent="0.3">
      <c r="AY5879" s="124" t="e">
        <f>VLOOKUP(C5879,#REF!, 2,FALSE)</f>
        <v>#REF!</v>
      </c>
      <c r="BM5879" s="97" t="s">
        <v>10716</v>
      </c>
      <c r="BN5879" s="97" t="s">
        <v>923</v>
      </c>
      <c r="BO5879" s="97" t="s">
        <v>3412</v>
      </c>
      <c r="BU5879" s="97" t="s">
        <v>10716</v>
      </c>
      <c r="BV5879" s="97" t="s">
        <v>923</v>
      </c>
      <c r="BW5879" s="97" t="s">
        <v>3412</v>
      </c>
    </row>
    <row r="5880" spans="51:75" x14ac:dyDescent="0.3">
      <c r="AY5880" s="124" t="e">
        <f>VLOOKUP(C5880,#REF!, 2,FALSE)</f>
        <v>#REF!</v>
      </c>
      <c r="BM5880" s="97" t="s">
        <v>10717</v>
      </c>
      <c r="BN5880" s="97" t="s">
        <v>778</v>
      </c>
      <c r="BO5880" s="97" t="s">
        <v>7920</v>
      </c>
      <c r="BU5880" s="97" t="s">
        <v>10717</v>
      </c>
      <c r="BV5880" s="97" t="s">
        <v>778</v>
      </c>
      <c r="BW5880" s="97" t="s">
        <v>7920</v>
      </c>
    </row>
    <row r="5881" spans="51:75" x14ac:dyDescent="0.3">
      <c r="AY5881" s="124" t="e">
        <f>VLOOKUP(C5881,#REF!, 2,FALSE)</f>
        <v>#REF!</v>
      </c>
      <c r="BM5881" s="97" t="s">
        <v>10718</v>
      </c>
      <c r="BN5881" s="97" t="s">
        <v>628</v>
      </c>
      <c r="BO5881" s="97" t="s">
        <v>10719</v>
      </c>
      <c r="BU5881" s="97" t="s">
        <v>10718</v>
      </c>
      <c r="BV5881" s="97" t="s">
        <v>628</v>
      </c>
      <c r="BW5881" s="97" t="s">
        <v>10719</v>
      </c>
    </row>
    <row r="5882" spans="51:75" x14ac:dyDescent="0.3">
      <c r="AY5882" s="124" t="e">
        <f>VLOOKUP(C5882,#REF!, 2,FALSE)</f>
        <v>#REF!</v>
      </c>
      <c r="BM5882" s="97" t="s">
        <v>1915</v>
      </c>
      <c r="BN5882" s="97" t="s">
        <v>637</v>
      </c>
      <c r="BO5882" s="97" t="s">
        <v>7571</v>
      </c>
      <c r="BU5882" s="97" t="s">
        <v>1915</v>
      </c>
      <c r="BV5882" s="97" t="s">
        <v>637</v>
      </c>
      <c r="BW5882" s="97" t="s">
        <v>7571</v>
      </c>
    </row>
    <row r="5883" spans="51:75" x14ac:dyDescent="0.3">
      <c r="AY5883" s="124" t="e">
        <f>VLOOKUP(C5883,#REF!, 2,FALSE)</f>
        <v>#REF!</v>
      </c>
      <c r="BM5883" s="97" t="s">
        <v>10721</v>
      </c>
      <c r="BN5883" s="97" t="s">
        <v>780</v>
      </c>
      <c r="BO5883" s="97" t="s">
        <v>8083</v>
      </c>
      <c r="BU5883" s="97" t="s">
        <v>10721</v>
      </c>
      <c r="BV5883" s="97" t="s">
        <v>780</v>
      </c>
      <c r="BW5883" s="97" t="s">
        <v>8083</v>
      </c>
    </row>
    <row r="5884" spans="51:75" x14ac:dyDescent="0.3">
      <c r="AY5884" s="124" t="e">
        <f>VLOOKUP(C5884,#REF!, 2,FALSE)</f>
        <v>#REF!</v>
      </c>
      <c r="BM5884" s="97" t="s">
        <v>2942</v>
      </c>
      <c r="BN5884" s="97" t="s">
        <v>810</v>
      </c>
      <c r="BO5884" s="97" t="s">
        <v>10722</v>
      </c>
      <c r="BU5884" s="97" t="s">
        <v>2942</v>
      </c>
      <c r="BV5884" s="97" t="s">
        <v>810</v>
      </c>
      <c r="BW5884" s="97" t="s">
        <v>10722</v>
      </c>
    </row>
    <row r="5885" spans="51:75" x14ac:dyDescent="0.3">
      <c r="AY5885" s="124" t="e">
        <f>VLOOKUP(C5885,#REF!, 2,FALSE)</f>
        <v>#REF!</v>
      </c>
      <c r="BM5885" s="97" t="s">
        <v>10723</v>
      </c>
      <c r="BN5885" s="97" t="s">
        <v>810</v>
      </c>
      <c r="BO5885" s="97" t="s">
        <v>7806</v>
      </c>
      <c r="BU5885" s="97" t="s">
        <v>10723</v>
      </c>
      <c r="BV5885" s="97" t="s">
        <v>810</v>
      </c>
      <c r="BW5885" s="97" t="s">
        <v>7806</v>
      </c>
    </row>
    <row r="5886" spans="51:75" x14ac:dyDescent="0.3">
      <c r="AY5886" s="124" t="e">
        <f>VLOOKUP(C5886,#REF!, 2,FALSE)</f>
        <v>#REF!</v>
      </c>
      <c r="BM5886" s="97" t="s">
        <v>10724</v>
      </c>
      <c r="BN5886" s="97" t="s">
        <v>810</v>
      </c>
      <c r="BO5886" s="97" t="s">
        <v>10725</v>
      </c>
      <c r="BU5886" s="97" t="s">
        <v>10724</v>
      </c>
      <c r="BV5886" s="97" t="s">
        <v>810</v>
      </c>
      <c r="BW5886" s="97" t="s">
        <v>10725</v>
      </c>
    </row>
    <row r="5887" spans="51:75" x14ac:dyDescent="0.3">
      <c r="AY5887" s="124" t="e">
        <f>VLOOKUP(C5887,#REF!, 2,FALSE)</f>
        <v>#REF!</v>
      </c>
      <c r="BM5887" s="97" t="s">
        <v>10726</v>
      </c>
      <c r="BN5887" s="97" t="s">
        <v>926</v>
      </c>
      <c r="BO5887" s="97" t="s">
        <v>2788</v>
      </c>
      <c r="BU5887" s="97" t="s">
        <v>10726</v>
      </c>
      <c r="BV5887" s="97" t="s">
        <v>926</v>
      </c>
      <c r="BW5887" s="97" t="s">
        <v>2788</v>
      </c>
    </row>
    <row r="5888" spans="51:75" x14ac:dyDescent="0.3">
      <c r="AY5888" s="124" t="e">
        <f>VLOOKUP(C5888,#REF!, 2,FALSE)</f>
        <v>#REF!</v>
      </c>
      <c r="BM5888" s="97" t="s">
        <v>10728</v>
      </c>
      <c r="BN5888" s="97" t="s">
        <v>661</v>
      </c>
      <c r="BO5888" s="97" t="s">
        <v>10729</v>
      </c>
      <c r="BU5888" s="97" t="s">
        <v>10728</v>
      </c>
      <c r="BV5888" s="97" t="s">
        <v>661</v>
      </c>
      <c r="BW5888" s="97" t="s">
        <v>10729</v>
      </c>
    </row>
    <row r="5889" spans="51:75" x14ac:dyDescent="0.3">
      <c r="AY5889" s="124" t="e">
        <f>VLOOKUP(C5889,#REF!, 2,FALSE)</f>
        <v>#REF!</v>
      </c>
      <c r="BM5889" s="97" t="s">
        <v>10730</v>
      </c>
      <c r="BN5889" s="97" t="s">
        <v>928</v>
      </c>
      <c r="BO5889" s="97" t="s">
        <v>10731</v>
      </c>
      <c r="BU5889" s="97" t="s">
        <v>10730</v>
      </c>
      <c r="BV5889" s="97" t="s">
        <v>928</v>
      </c>
      <c r="BW5889" s="97" t="s">
        <v>10731</v>
      </c>
    </row>
    <row r="5890" spans="51:75" x14ac:dyDescent="0.3">
      <c r="AY5890" s="124" t="e">
        <f>VLOOKUP(C5890,#REF!, 2,FALSE)</f>
        <v>#REF!</v>
      </c>
      <c r="BM5890" s="97" t="s">
        <v>2958</v>
      </c>
      <c r="BN5890" s="97" t="s">
        <v>617</v>
      </c>
      <c r="BO5890" s="97" t="s">
        <v>10732</v>
      </c>
      <c r="BU5890" s="97" t="s">
        <v>2958</v>
      </c>
      <c r="BV5890" s="97" t="s">
        <v>617</v>
      </c>
      <c r="BW5890" s="97" t="s">
        <v>10732</v>
      </c>
    </row>
    <row r="5891" spans="51:75" x14ac:dyDescent="0.3">
      <c r="AY5891" s="124" t="e">
        <f>VLOOKUP(C5891,#REF!, 2,FALSE)</f>
        <v>#REF!</v>
      </c>
      <c r="BM5891" s="97" t="s">
        <v>10733</v>
      </c>
      <c r="BN5891" s="97" t="s">
        <v>616</v>
      </c>
      <c r="BO5891" s="97" t="s">
        <v>10734</v>
      </c>
      <c r="BU5891" s="97" t="s">
        <v>10733</v>
      </c>
      <c r="BV5891" s="97" t="s">
        <v>616</v>
      </c>
      <c r="BW5891" s="97" t="s">
        <v>10734</v>
      </c>
    </row>
    <row r="5892" spans="51:75" x14ac:dyDescent="0.3">
      <c r="AY5892" s="124" t="e">
        <f>VLOOKUP(C5892,#REF!, 2,FALSE)</f>
        <v>#REF!</v>
      </c>
      <c r="BM5892" s="97" t="s">
        <v>2962</v>
      </c>
      <c r="BN5892" s="97" t="s">
        <v>616</v>
      </c>
      <c r="BO5892" s="97" t="s">
        <v>10735</v>
      </c>
      <c r="BU5892" s="97" t="s">
        <v>2962</v>
      </c>
      <c r="BV5892" s="97" t="s">
        <v>616</v>
      </c>
      <c r="BW5892" s="97" t="s">
        <v>10735</v>
      </c>
    </row>
    <row r="5893" spans="51:75" x14ac:dyDescent="0.3">
      <c r="AY5893" s="124" t="e">
        <f>VLOOKUP(C5893,#REF!, 2,FALSE)</f>
        <v>#REF!</v>
      </c>
      <c r="BM5893" s="97" t="s">
        <v>10736</v>
      </c>
      <c r="BN5893" s="97" t="s">
        <v>658</v>
      </c>
      <c r="BO5893" s="97" t="s">
        <v>10737</v>
      </c>
      <c r="BU5893" s="97" t="s">
        <v>10736</v>
      </c>
      <c r="BV5893" s="97" t="s">
        <v>658</v>
      </c>
      <c r="BW5893" s="97" t="s">
        <v>10737</v>
      </c>
    </row>
    <row r="5894" spans="51:75" x14ac:dyDescent="0.3">
      <c r="AY5894" s="124" t="e">
        <f>VLOOKUP(C5894,#REF!, 2,FALSE)</f>
        <v>#REF!</v>
      </c>
      <c r="BM5894" s="97" t="s">
        <v>10738</v>
      </c>
      <c r="BN5894" s="97" t="s">
        <v>771</v>
      </c>
      <c r="BO5894" s="97" t="s">
        <v>6942</v>
      </c>
      <c r="BU5894" s="97" t="s">
        <v>10738</v>
      </c>
      <c r="BV5894" s="97" t="s">
        <v>771</v>
      </c>
      <c r="BW5894" s="97" t="s">
        <v>6942</v>
      </c>
    </row>
    <row r="5895" spans="51:75" x14ac:dyDescent="0.3">
      <c r="AY5895" s="124" t="e">
        <f>VLOOKUP(C5895,#REF!, 2,FALSE)</f>
        <v>#REF!</v>
      </c>
      <c r="BM5895" s="97" t="s">
        <v>10740</v>
      </c>
      <c r="BN5895" s="97" t="s">
        <v>703</v>
      </c>
      <c r="BO5895" s="97" t="s">
        <v>1014</v>
      </c>
      <c r="BU5895" s="97" t="s">
        <v>10740</v>
      </c>
      <c r="BV5895" s="97" t="s">
        <v>703</v>
      </c>
      <c r="BW5895" s="97" t="s">
        <v>1014</v>
      </c>
    </row>
    <row r="5896" spans="51:75" x14ac:dyDescent="0.3">
      <c r="AY5896" s="124" t="e">
        <f>VLOOKUP(C5896,#REF!, 2,FALSE)</f>
        <v>#REF!</v>
      </c>
      <c r="BM5896" s="97" t="s">
        <v>10741</v>
      </c>
      <c r="BN5896" s="97" t="s">
        <v>780</v>
      </c>
      <c r="BO5896" s="97" t="s">
        <v>10742</v>
      </c>
      <c r="BU5896" s="97" t="s">
        <v>10741</v>
      </c>
      <c r="BV5896" s="97" t="s">
        <v>780</v>
      </c>
      <c r="BW5896" s="97" t="s">
        <v>10742</v>
      </c>
    </row>
    <row r="5897" spans="51:75" x14ac:dyDescent="0.3">
      <c r="AY5897" s="124" t="e">
        <f>VLOOKUP(C5897,#REF!, 2,FALSE)</f>
        <v>#REF!</v>
      </c>
      <c r="BM5897" s="97" t="s">
        <v>10743</v>
      </c>
      <c r="BN5897" s="97" t="s">
        <v>3191</v>
      </c>
      <c r="BO5897" s="97" t="s">
        <v>5188</v>
      </c>
      <c r="BU5897" s="97" t="s">
        <v>10743</v>
      </c>
      <c r="BV5897" s="97" t="s">
        <v>3191</v>
      </c>
      <c r="BW5897" s="97" t="s">
        <v>5188</v>
      </c>
    </row>
    <row r="5898" spans="51:75" x14ac:dyDescent="0.3">
      <c r="AY5898" s="124" t="e">
        <f>VLOOKUP(C5898,#REF!, 2,FALSE)</f>
        <v>#REF!</v>
      </c>
      <c r="BM5898" s="97" t="s">
        <v>10744</v>
      </c>
      <c r="BN5898" s="97" t="s">
        <v>3191</v>
      </c>
      <c r="BO5898" s="97" t="s">
        <v>10745</v>
      </c>
      <c r="BU5898" s="97" t="s">
        <v>10744</v>
      </c>
      <c r="BV5898" s="97" t="s">
        <v>3191</v>
      </c>
      <c r="BW5898" s="97" t="s">
        <v>10745</v>
      </c>
    </row>
    <row r="5899" spans="51:75" x14ac:dyDescent="0.3">
      <c r="AY5899" s="124" t="e">
        <f>VLOOKUP(C5899,#REF!, 2,FALSE)</f>
        <v>#REF!</v>
      </c>
      <c r="BM5899" s="97" t="s">
        <v>10746</v>
      </c>
      <c r="BN5899" s="97" t="s">
        <v>3043</v>
      </c>
      <c r="BO5899" s="97" t="s">
        <v>10747</v>
      </c>
      <c r="BU5899" s="97" t="s">
        <v>10746</v>
      </c>
      <c r="BV5899" s="97" t="s">
        <v>3043</v>
      </c>
      <c r="BW5899" s="97" t="s">
        <v>10747</v>
      </c>
    </row>
    <row r="5900" spans="51:75" x14ac:dyDescent="0.3">
      <c r="AY5900" s="124" t="e">
        <f>VLOOKUP(C5900,#REF!, 2,FALSE)</f>
        <v>#REF!</v>
      </c>
      <c r="BM5900" s="97" t="s">
        <v>10748</v>
      </c>
      <c r="BN5900" s="97" t="s">
        <v>3043</v>
      </c>
      <c r="BO5900" s="97" t="s">
        <v>10749</v>
      </c>
      <c r="BU5900" s="97" t="s">
        <v>10748</v>
      </c>
      <c r="BV5900" s="97" t="s">
        <v>3043</v>
      </c>
      <c r="BW5900" s="97" t="s">
        <v>10749</v>
      </c>
    </row>
    <row r="5901" spans="51:75" x14ac:dyDescent="0.3">
      <c r="AY5901" s="124" t="e">
        <f>VLOOKUP(C5901,#REF!, 2,FALSE)</f>
        <v>#REF!</v>
      </c>
      <c r="BM5901" s="97" t="s">
        <v>10750</v>
      </c>
      <c r="BN5901" s="97" t="s">
        <v>625</v>
      </c>
      <c r="BO5901" s="97" t="s">
        <v>9303</v>
      </c>
      <c r="BU5901" s="97" t="s">
        <v>10750</v>
      </c>
      <c r="BV5901" s="97" t="s">
        <v>625</v>
      </c>
      <c r="BW5901" s="97" t="s">
        <v>9303</v>
      </c>
    </row>
    <row r="5902" spans="51:75" x14ac:dyDescent="0.3">
      <c r="AY5902" s="124" t="e">
        <f>VLOOKUP(C5902,#REF!, 2,FALSE)</f>
        <v>#REF!</v>
      </c>
      <c r="BM5902" s="97" t="s">
        <v>10751</v>
      </c>
      <c r="BN5902" s="97" t="s">
        <v>705</v>
      </c>
      <c r="BO5902" s="97" t="s">
        <v>5092</v>
      </c>
      <c r="BU5902" s="97" t="s">
        <v>10751</v>
      </c>
      <c r="BV5902" s="97" t="s">
        <v>705</v>
      </c>
      <c r="BW5902" s="97" t="s">
        <v>5092</v>
      </c>
    </row>
    <row r="5903" spans="51:75" x14ac:dyDescent="0.3">
      <c r="AY5903" s="124" t="e">
        <f>VLOOKUP(C5903,#REF!, 2,FALSE)</f>
        <v>#REF!</v>
      </c>
      <c r="BM5903" s="97" t="s">
        <v>10752</v>
      </c>
      <c r="BN5903" s="97" t="s">
        <v>669</v>
      </c>
      <c r="BO5903" s="97" t="s">
        <v>10753</v>
      </c>
      <c r="BU5903" s="97" t="s">
        <v>10752</v>
      </c>
      <c r="BV5903" s="97" t="s">
        <v>669</v>
      </c>
      <c r="BW5903" s="97" t="s">
        <v>10753</v>
      </c>
    </row>
    <row r="5904" spans="51:75" x14ac:dyDescent="0.3">
      <c r="AY5904" s="124" t="e">
        <f>VLOOKUP(C5904,#REF!, 2,FALSE)</f>
        <v>#REF!</v>
      </c>
      <c r="BM5904" s="97" t="s">
        <v>10754</v>
      </c>
      <c r="BN5904" s="97" t="s">
        <v>662</v>
      </c>
      <c r="BO5904" s="97" t="s">
        <v>10755</v>
      </c>
      <c r="BU5904" s="97" t="s">
        <v>10754</v>
      </c>
      <c r="BV5904" s="97" t="s">
        <v>662</v>
      </c>
      <c r="BW5904" s="97" t="s">
        <v>10755</v>
      </c>
    </row>
    <row r="5905" spans="51:75" x14ac:dyDescent="0.3">
      <c r="AY5905" s="124" t="e">
        <f>VLOOKUP(C5905,#REF!, 2,FALSE)</f>
        <v>#REF!</v>
      </c>
      <c r="BM5905" s="97" t="s">
        <v>10756</v>
      </c>
      <c r="BN5905" s="97" t="s">
        <v>797</v>
      </c>
      <c r="BO5905" s="97" t="s">
        <v>10757</v>
      </c>
      <c r="BU5905" s="97" t="s">
        <v>10756</v>
      </c>
      <c r="BV5905" s="97" t="s">
        <v>797</v>
      </c>
      <c r="BW5905" s="97" t="s">
        <v>10757</v>
      </c>
    </row>
    <row r="5906" spans="51:75" x14ac:dyDescent="0.3">
      <c r="AY5906" s="124" t="e">
        <f>VLOOKUP(C5906,#REF!, 2,FALSE)</f>
        <v>#REF!</v>
      </c>
      <c r="BM5906" s="97" t="s">
        <v>1916</v>
      </c>
      <c r="BN5906" s="97" t="s">
        <v>613</v>
      </c>
      <c r="BO5906" s="97" t="s">
        <v>10758</v>
      </c>
      <c r="BU5906" s="97" t="s">
        <v>1916</v>
      </c>
      <c r="BV5906" s="97" t="s">
        <v>613</v>
      </c>
      <c r="BW5906" s="97" t="s">
        <v>10758</v>
      </c>
    </row>
    <row r="5907" spans="51:75" x14ac:dyDescent="0.3">
      <c r="AY5907" s="124" t="e">
        <f>VLOOKUP(C5907,#REF!, 2,FALSE)</f>
        <v>#REF!</v>
      </c>
      <c r="BM5907" s="97" t="s">
        <v>10759</v>
      </c>
      <c r="BN5907" s="97" t="s">
        <v>631</v>
      </c>
      <c r="BO5907" s="97" t="s">
        <v>708</v>
      </c>
      <c r="BU5907" s="97" t="s">
        <v>10759</v>
      </c>
      <c r="BV5907" s="97" t="s">
        <v>631</v>
      </c>
      <c r="BW5907" s="97" t="s">
        <v>708</v>
      </c>
    </row>
    <row r="5908" spans="51:75" x14ac:dyDescent="0.3">
      <c r="AY5908" s="124" t="e">
        <f>VLOOKUP(C5908,#REF!, 2,FALSE)</f>
        <v>#REF!</v>
      </c>
      <c r="BM5908" s="97" t="s">
        <v>1917</v>
      </c>
      <c r="BN5908" s="97" t="s">
        <v>639</v>
      </c>
      <c r="BO5908" s="97" t="s">
        <v>10760</v>
      </c>
      <c r="BU5908" s="97" t="s">
        <v>1917</v>
      </c>
      <c r="BV5908" s="97" t="s">
        <v>639</v>
      </c>
      <c r="BW5908" s="97" t="s">
        <v>10760</v>
      </c>
    </row>
    <row r="5909" spans="51:75" x14ac:dyDescent="0.3">
      <c r="AY5909" s="124" t="e">
        <f>VLOOKUP(C5909,#REF!, 2,FALSE)</f>
        <v>#REF!</v>
      </c>
      <c r="BM5909" s="97" t="s">
        <v>10761</v>
      </c>
      <c r="BN5909" s="97" t="s">
        <v>619</v>
      </c>
      <c r="BO5909" s="97" t="s">
        <v>10762</v>
      </c>
      <c r="BU5909" s="97" t="s">
        <v>10761</v>
      </c>
      <c r="BV5909" s="97" t="s">
        <v>619</v>
      </c>
      <c r="BW5909" s="97" t="s">
        <v>10762</v>
      </c>
    </row>
    <row r="5910" spans="51:75" x14ac:dyDescent="0.3">
      <c r="AY5910" s="124" t="e">
        <f>VLOOKUP(C5910,#REF!, 2,FALSE)</f>
        <v>#REF!</v>
      </c>
      <c r="BM5910" s="97" t="s">
        <v>10763</v>
      </c>
      <c r="BN5910" s="97" t="s">
        <v>636</v>
      </c>
      <c r="BO5910" s="97" t="s">
        <v>10765</v>
      </c>
      <c r="BU5910" s="97" t="s">
        <v>10763</v>
      </c>
      <c r="BV5910" s="97" t="s">
        <v>636</v>
      </c>
      <c r="BW5910" s="97" t="s">
        <v>10765</v>
      </c>
    </row>
    <row r="5911" spans="51:75" x14ac:dyDescent="0.3">
      <c r="AY5911" s="124" t="e">
        <f>VLOOKUP(C5911,#REF!, 2,FALSE)</f>
        <v>#REF!</v>
      </c>
      <c r="BM5911" s="97" t="s">
        <v>10766</v>
      </c>
      <c r="BN5911" s="97" t="s">
        <v>619</v>
      </c>
      <c r="BO5911" s="97" t="s">
        <v>10767</v>
      </c>
      <c r="BU5911" s="97" t="s">
        <v>10766</v>
      </c>
      <c r="BV5911" s="97" t="s">
        <v>619</v>
      </c>
      <c r="BW5911" s="97" t="s">
        <v>10767</v>
      </c>
    </row>
    <row r="5912" spans="51:75" x14ac:dyDescent="0.3">
      <c r="AY5912" s="124" t="e">
        <f>VLOOKUP(C5912,#REF!, 2,FALSE)</f>
        <v>#REF!</v>
      </c>
      <c r="BM5912" s="97" t="s">
        <v>10768</v>
      </c>
      <c r="BN5912" s="97" t="s">
        <v>636</v>
      </c>
      <c r="BO5912" s="97" t="s">
        <v>10770</v>
      </c>
      <c r="BU5912" s="97" t="s">
        <v>10768</v>
      </c>
      <c r="BV5912" s="97" t="s">
        <v>636</v>
      </c>
      <c r="BW5912" s="97" t="s">
        <v>10770</v>
      </c>
    </row>
    <row r="5913" spans="51:75" x14ac:dyDescent="0.3">
      <c r="AY5913" s="124" t="e">
        <f>VLOOKUP(C5913,#REF!, 2,FALSE)</f>
        <v>#REF!</v>
      </c>
      <c r="BM5913" s="97" t="s">
        <v>10771</v>
      </c>
      <c r="BN5913" s="97" t="s">
        <v>3000</v>
      </c>
      <c r="BO5913" s="97" t="s">
        <v>8199</v>
      </c>
      <c r="BU5913" s="97" t="s">
        <v>10771</v>
      </c>
      <c r="BV5913" s="97" t="s">
        <v>3000</v>
      </c>
      <c r="BW5913" s="97" t="s">
        <v>8199</v>
      </c>
    </row>
    <row r="5914" spans="51:75" x14ac:dyDescent="0.3">
      <c r="AY5914" s="124" t="e">
        <f>VLOOKUP(C5914,#REF!, 2,FALSE)</f>
        <v>#REF!</v>
      </c>
      <c r="BM5914" s="97" t="s">
        <v>10773</v>
      </c>
      <c r="BN5914" s="97" t="s">
        <v>771</v>
      </c>
      <c r="BO5914" s="97" t="s">
        <v>7452</v>
      </c>
      <c r="BU5914" s="97" t="s">
        <v>10773</v>
      </c>
      <c r="BV5914" s="97" t="s">
        <v>771</v>
      </c>
      <c r="BW5914" s="97" t="s">
        <v>7452</v>
      </c>
    </row>
    <row r="5915" spans="51:75" x14ac:dyDescent="0.3">
      <c r="AY5915" s="124" t="e">
        <f>VLOOKUP(C5915,#REF!, 2,FALSE)</f>
        <v>#REF!</v>
      </c>
      <c r="BM5915" s="97" t="s">
        <v>10774</v>
      </c>
      <c r="BN5915" s="97" t="s">
        <v>810</v>
      </c>
      <c r="BO5915" s="97" t="s">
        <v>9387</v>
      </c>
      <c r="BU5915" s="97" t="s">
        <v>10774</v>
      </c>
      <c r="BV5915" s="97" t="s">
        <v>810</v>
      </c>
      <c r="BW5915" s="97" t="s">
        <v>9387</v>
      </c>
    </row>
    <row r="5916" spans="51:75" x14ac:dyDescent="0.3">
      <c r="AY5916" s="124" t="e">
        <f>VLOOKUP(C5916,#REF!, 2,FALSE)</f>
        <v>#REF!</v>
      </c>
      <c r="BM5916" s="97" t="s">
        <v>10776</v>
      </c>
      <c r="BN5916" s="97" t="s">
        <v>736</v>
      </c>
      <c r="BO5916" s="97" t="s">
        <v>10777</v>
      </c>
      <c r="BU5916" s="97" t="s">
        <v>10776</v>
      </c>
      <c r="BV5916" s="97" t="s">
        <v>736</v>
      </c>
      <c r="BW5916" s="97" t="s">
        <v>10777</v>
      </c>
    </row>
    <row r="5917" spans="51:75" x14ac:dyDescent="0.3">
      <c r="AY5917" s="124" t="e">
        <f>VLOOKUP(C5917,#REF!, 2,FALSE)</f>
        <v>#REF!</v>
      </c>
      <c r="BM5917" s="97" t="s">
        <v>10778</v>
      </c>
      <c r="BN5917" s="97" t="s">
        <v>787</v>
      </c>
      <c r="BO5917" s="97" t="s">
        <v>10056</v>
      </c>
      <c r="BU5917" s="97" t="s">
        <v>10778</v>
      </c>
      <c r="BV5917" s="97" t="s">
        <v>787</v>
      </c>
      <c r="BW5917" s="97" t="s">
        <v>10056</v>
      </c>
    </row>
    <row r="5918" spans="51:75" x14ac:dyDescent="0.3">
      <c r="AY5918" s="124" t="e">
        <f>VLOOKUP(C5918,#REF!, 2,FALSE)</f>
        <v>#REF!</v>
      </c>
      <c r="BM5918" s="97" t="s">
        <v>10779</v>
      </c>
      <c r="BN5918" s="97" t="s">
        <v>617</v>
      </c>
      <c r="BO5918" s="97" t="s">
        <v>10780</v>
      </c>
      <c r="BU5918" s="97" t="s">
        <v>10779</v>
      </c>
      <c r="BV5918" s="97" t="s">
        <v>617</v>
      </c>
      <c r="BW5918" s="97" t="s">
        <v>10780</v>
      </c>
    </row>
    <row r="5919" spans="51:75" x14ac:dyDescent="0.3">
      <c r="AY5919" s="124" t="e">
        <f>VLOOKUP(C5919,#REF!, 2,FALSE)</f>
        <v>#REF!</v>
      </c>
      <c r="BM5919" s="97" t="s">
        <v>1918</v>
      </c>
      <c r="BN5919" s="97" t="s">
        <v>616</v>
      </c>
      <c r="BO5919" s="97" t="s">
        <v>10781</v>
      </c>
      <c r="BU5919" s="97" t="s">
        <v>1918</v>
      </c>
      <c r="BV5919" s="97" t="s">
        <v>616</v>
      </c>
      <c r="BW5919" s="97" t="s">
        <v>10781</v>
      </c>
    </row>
    <row r="5920" spans="51:75" x14ac:dyDescent="0.3">
      <c r="AY5920" s="124" t="e">
        <f>VLOOKUP(C5920,#REF!, 2,FALSE)</f>
        <v>#REF!</v>
      </c>
      <c r="BM5920" s="97" t="s">
        <v>10782</v>
      </c>
      <c r="BN5920" s="97" t="s">
        <v>787</v>
      </c>
      <c r="BO5920" s="97" t="s">
        <v>8736</v>
      </c>
      <c r="BU5920" s="97" t="s">
        <v>10782</v>
      </c>
      <c r="BV5920" s="97" t="s">
        <v>787</v>
      </c>
      <c r="BW5920" s="97" t="s">
        <v>8736</v>
      </c>
    </row>
    <row r="5921" spans="51:75" x14ac:dyDescent="0.3">
      <c r="AY5921" s="124" t="e">
        <f>VLOOKUP(C5921,#REF!, 2,FALSE)</f>
        <v>#REF!</v>
      </c>
      <c r="BM5921" s="97" t="s">
        <v>10783</v>
      </c>
      <c r="BN5921" s="97" t="s">
        <v>1272</v>
      </c>
      <c r="BO5921" s="97" t="s">
        <v>5092</v>
      </c>
      <c r="BU5921" s="97" t="s">
        <v>10783</v>
      </c>
      <c r="BV5921" s="97" t="s">
        <v>1272</v>
      </c>
      <c r="BW5921" s="97" t="s">
        <v>5092</v>
      </c>
    </row>
    <row r="5922" spans="51:75" x14ac:dyDescent="0.3">
      <c r="AY5922" s="124" t="e">
        <f>VLOOKUP(C5922,#REF!, 2,FALSE)</f>
        <v>#REF!</v>
      </c>
      <c r="BM5922" s="97" t="s">
        <v>10785</v>
      </c>
      <c r="BN5922" s="97" t="s">
        <v>658</v>
      </c>
      <c r="BO5922" s="97" t="s">
        <v>10786</v>
      </c>
      <c r="BU5922" s="97" t="s">
        <v>10785</v>
      </c>
      <c r="BV5922" s="97" t="s">
        <v>658</v>
      </c>
      <c r="BW5922" s="97" t="s">
        <v>10786</v>
      </c>
    </row>
    <row r="5923" spans="51:75" x14ac:dyDescent="0.3">
      <c r="AY5923" s="124" t="e">
        <f>VLOOKUP(C5923,#REF!, 2,FALSE)</f>
        <v>#REF!</v>
      </c>
      <c r="BM5923" s="97" t="s">
        <v>1919</v>
      </c>
      <c r="BN5923" s="97" t="s">
        <v>621</v>
      </c>
      <c r="BO5923" s="97" t="s">
        <v>9791</v>
      </c>
      <c r="BU5923" s="97" t="s">
        <v>1919</v>
      </c>
      <c r="BV5923" s="97" t="s">
        <v>621</v>
      </c>
      <c r="BW5923" s="97" t="s">
        <v>9791</v>
      </c>
    </row>
    <row r="5924" spans="51:75" x14ac:dyDescent="0.3">
      <c r="AY5924" s="124" t="e">
        <f>VLOOKUP(C5924,#REF!, 2,FALSE)</f>
        <v>#REF!</v>
      </c>
      <c r="BM5924" s="97" t="s">
        <v>10787</v>
      </c>
      <c r="BN5924" s="97" t="s">
        <v>783</v>
      </c>
      <c r="BO5924" s="97" t="s">
        <v>10788</v>
      </c>
      <c r="BU5924" s="97" t="s">
        <v>10787</v>
      </c>
      <c r="BV5924" s="97" t="s">
        <v>783</v>
      </c>
      <c r="BW5924" s="97" t="s">
        <v>10788</v>
      </c>
    </row>
    <row r="5925" spans="51:75" x14ac:dyDescent="0.3">
      <c r="AY5925" s="124" t="e">
        <f>VLOOKUP(C5925,#REF!, 2,FALSE)</f>
        <v>#REF!</v>
      </c>
      <c r="BM5925" s="97" t="s">
        <v>10789</v>
      </c>
      <c r="BN5925" s="97" t="s">
        <v>736</v>
      </c>
      <c r="BO5925" s="97" t="s">
        <v>10142</v>
      </c>
      <c r="BU5925" s="97" t="s">
        <v>10789</v>
      </c>
      <c r="BV5925" s="97" t="s">
        <v>736</v>
      </c>
      <c r="BW5925" s="97" t="s">
        <v>10142</v>
      </c>
    </row>
    <row r="5926" spans="51:75" x14ac:dyDescent="0.3">
      <c r="AY5926" s="124" t="e">
        <f>VLOOKUP(C5926,#REF!, 2,FALSE)</f>
        <v>#REF!</v>
      </c>
      <c r="BM5926" s="97" t="s">
        <v>10790</v>
      </c>
      <c r="BN5926" s="97" t="s">
        <v>1013</v>
      </c>
      <c r="BO5926" s="97" t="s">
        <v>10791</v>
      </c>
      <c r="BU5926" s="97" t="s">
        <v>10790</v>
      </c>
      <c r="BV5926" s="97" t="s">
        <v>1013</v>
      </c>
      <c r="BW5926" s="97" t="s">
        <v>10791</v>
      </c>
    </row>
    <row r="5927" spans="51:75" x14ac:dyDescent="0.3">
      <c r="AY5927" s="124" t="e">
        <f>VLOOKUP(C5927,#REF!, 2,FALSE)</f>
        <v>#REF!</v>
      </c>
      <c r="BM5927" s="97" t="s">
        <v>1920</v>
      </c>
      <c r="BN5927" s="97" t="s">
        <v>783</v>
      </c>
      <c r="BO5927" s="97" t="s">
        <v>1063</v>
      </c>
      <c r="BU5927" s="97" t="s">
        <v>1920</v>
      </c>
      <c r="BV5927" s="97" t="s">
        <v>783</v>
      </c>
      <c r="BW5927" s="97" t="s">
        <v>1063</v>
      </c>
    </row>
    <row r="5928" spans="51:75" x14ac:dyDescent="0.3">
      <c r="AY5928" s="124" t="e">
        <f>VLOOKUP(C5928,#REF!, 2,FALSE)</f>
        <v>#REF!</v>
      </c>
      <c r="BM5928" s="97" t="s">
        <v>10792</v>
      </c>
      <c r="BN5928" s="97" t="s">
        <v>771</v>
      </c>
      <c r="BO5928" s="97" t="s">
        <v>7263</v>
      </c>
      <c r="BU5928" s="97" t="s">
        <v>10792</v>
      </c>
      <c r="BV5928" s="97" t="s">
        <v>771</v>
      </c>
      <c r="BW5928" s="97" t="s">
        <v>7263</v>
      </c>
    </row>
    <row r="5929" spans="51:75" x14ac:dyDescent="0.3">
      <c r="AY5929" s="124" t="e">
        <f>VLOOKUP(C5929,#REF!, 2,FALSE)</f>
        <v>#REF!</v>
      </c>
      <c r="BM5929" s="97" t="s">
        <v>10793</v>
      </c>
      <c r="BN5929" s="97" t="s">
        <v>703</v>
      </c>
      <c r="BO5929" s="97" t="s">
        <v>10794</v>
      </c>
      <c r="BU5929" s="97" t="s">
        <v>10793</v>
      </c>
      <c r="BV5929" s="97" t="s">
        <v>703</v>
      </c>
      <c r="BW5929" s="97" t="s">
        <v>10794</v>
      </c>
    </row>
    <row r="5930" spans="51:75" x14ac:dyDescent="0.3">
      <c r="AY5930" s="124" t="e">
        <f>VLOOKUP(C5930,#REF!, 2,FALSE)</f>
        <v>#REF!</v>
      </c>
      <c r="BM5930" s="97" t="s">
        <v>10795</v>
      </c>
      <c r="BN5930" s="97" t="s">
        <v>703</v>
      </c>
      <c r="BO5930" s="97" t="s">
        <v>2877</v>
      </c>
      <c r="BU5930" s="97" t="s">
        <v>10795</v>
      </c>
      <c r="BV5930" s="97" t="s">
        <v>703</v>
      </c>
      <c r="BW5930" s="97" t="s">
        <v>2877</v>
      </c>
    </row>
    <row r="5931" spans="51:75" x14ac:dyDescent="0.3">
      <c r="AY5931" s="124" t="e">
        <f>VLOOKUP(C5931,#REF!, 2,FALSE)</f>
        <v>#REF!</v>
      </c>
      <c r="BM5931" s="97" t="s">
        <v>1921</v>
      </c>
      <c r="BN5931" s="97" t="s">
        <v>621</v>
      </c>
      <c r="BO5931" s="97" t="s">
        <v>1498</v>
      </c>
      <c r="BU5931" s="97" t="s">
        <v>1921</v>
      </c>
      <c r="BV5931" s="97" t="s">
        <v>621</v>
      </c>
      <c r="BW5931" s="97" t="s">
        <v>1498</v>
      </c>
    </row>
    <row r="5932" spans="51:75" x14ac:dyDescent="0.3">
      <c r="AY5932" s="124" t="e">
        <f>VLOOKUP(C5932,#REF!, 2,FALSE)</f>
        <v>#REF!</v>
      </c>
      <c r="BM5932" s="97" t="s">
        <v>1922</v>
      </c>
      <c r="BN5932" s="97" t="s">
        <v>637</v>
      </c>
      <c r="BO5932" s="97" t="s">
        <v>9603</v>
      </c>
      <c r="BU5932" s="97" t="s">
        <v>1922</v>
      </c>
      <c r="BV5932" s="97" t="s">
        <v>637</v>
      </c>
      <c r="BW5932" s="97" t="s">
        <v>9603</v>
      </c>
    </row>
    <row r="5933" spans="51:75" x14ac:dyDescent="0.3">
      <c r="AY5933" s="124" t="e">
        <f>VLOOKUP(C5933,#REF!, 2,FALSE)</f>
        <v>#REF!</v>
      </c>
      <c r="BM5933" s="97" t="s">
        <v>1923</v>
      </c>
      <c r="BN5933" s="97" t="s">
        <v>783</v>
      </c>
      <c r="BO5933" s="97" t="s">
        <v>3451</v>
      </c>
      <c r="BU5933" s="97" t="s">
        <v>1923</v>
      </c>
      <c r="BV5933" s="97" t="s">
        <v>783</v>
      </c>
      <c r="BW5933" s="97" t="s">
        <v>3451</v>
      </c>
    </row>
    <row r="5934" spans="51:75" x14ac:dyDescent="0.3">
      <c r="AY5934" s="124" t="e">
        <f>VLOOKUP(C5934,#REF!, 2,FALSE)</f>
        <v>#REF!</v>
      </c>
      <c r="BM5934" s="97" t="s">
        <v>1924</v>
      </c>
      <c r="BN5934" s="97" t="s">
        <v>637</v>
      </c>
      <c r="BO5934" s="97" t="s">
        <v>2094</v>
      </c>
      <c r="BU5934" s="97" t="s">
        <v>1924</v>
      </c>
      <c r="BV5934" s="97" t="s">
        <v>637</v>
      </c>
      <c r="BW5934" s="97" t="s">
        <v>2094</v>
      </c>
    </row>
    <row r="5935" spans="51:75" x14ac:dyDescent="0.3">
      <c r="AY5935" s="124" t="e">
        <f>VLOOKUP(C5935,#REF!, 2,FALSE)</f>
        <v>#REF!</v>
      </c>
      <c r="BM5935" s="97" t="s">
        <v>1925</v>
      </c>
      <c r="BN5935" s="97" t="s">
        <v>617</v>
      </c>
      <c r="BO5935" s="97" t="s">
        <v>10796</v>
      </c>
      <c r="BU5935" s="97" t="s">
        <v>1925</v>
      </c>
      <c r="BV5935" s="97" t="s">
        <v>617</v>
      </c>
      <c r="BW5935" s="97" t="s">
        <v>10796</v>
      </c>
    </row>
    <row r="5936" spans="51:75" x14ac:dyDescent="0.3">
      <c r="AY5936" s="124" t="e">
        <f>VLOOKUP(C5936,#REF!, 2,FALSE)</f>
        <v>#REF!</v>
      </c>
      <c r="BM5936" s="97" t="s">
        <v>1926</v>
      </c>
      <c r="BN5936" s="97" t="s">
        <v>613</v>
      </c>
      <c r="BO5936" s="97" t="s">
        <v>10797</v>
      </c>
      <c r="BU5936" s="97" t="s">
        <v>1926</v>
      </c>
      <c r="BV5936" s="97" t="s">
        <v>613</v>
      </c>
      <c r="BW5936" s="97" t="s">
        <v>10797</v>
      </c>
    </row>
    <row r="5937" spans="51:75" x14ac:dyDescent="0.3">
      <c r="AY5937" s="124" t="e">
        <f>VLOOKUP(C5937,#REF!, 2,FALSE)</f>
        <v>#REF!</v>
      </c>
      <c r="BM5937" s="97" t="s">
        <v>10798</v>
      </c>
      <c r="BN5937" s="97" t="s">
        <v>619</v>
      </c>
      <c r="BO5937" s="97" t="s">
        <v>10799</v>
      </c>
      <c r="BU5937" s="97" t="s">
        <v>10798</v>
      </c>
      <c r="BV5937" s="97" t="s">
        <v>619</v>
      </c>
      <c r="BW5937" s="97" t="s">
        <v>10799</v>
      </c>
    </row>
    <row r="5938" spans="51:75" x14ac:dyDescent="0.3">
      <c r="AY5938" s="124" t="e">
        <f>VLOOKUP(C5938,#REF!, 2,FALSE)</f>
        <v>#REF!</v>
      </c>
      <c r="BM5938" s="97" t="s">
        <v>10800</v>
      </c>
      <c r="BN5938" s="97" t="s">
        <v>636</v>
      </c>
      <c r="BO5938" s="97" t="s">
        <v>10801</v>
      </c>
      <c r="BU5938" s="97" t="s">
        <v>10800</v>
      </c>
      <c r="BV5938" s="97" t="s">
        <v>636</v>
      </c>
      <c r="BW5938" s="97" t="s">
        <v>10801</v>
      </c>
    </row>
    <row r="5939" spans="51:75" x14ac:dyDescent="0.3">
      <c r="AY5939" s="124" t="e">
        <f>VLOOKUP(C5939,#REF!, 2,FALSE)</f>
        <v>#REF!</v>
      </c>
      <c r="BM5939" s="97" t="s">
        <v>1927</v>
      </c>
      <c r="BN5939" s="97" t="s">
        <v>639</v>
      </c>
      <c r="BO5939" s="97" t="s">
        <v>6409</v>
      </c>
      <c r="BU5939" s="97" t="s">
        <v>1927</v>
      </c>
      <c r="BV5939" s="97" t="s">
        <v>639</v>
      </c>
      <c r="BW5939" s="97" t="s">
        <v>6409</v>
      </c>
    </row>
    <row r="5940" spans="51:75" x14ac:dyDescent="0.3">
      <c r="AY5940" s="124" t="e">
        <f>VLOOKUP(C5940,#REF!, 2,FALSE)</f>
        <v>#REF!</v>
      </c>
      <c r="BM5940" s="97" t="s">
        <v>10802</v>
      </c>
      <c r="BN5940" s="97" t="s">
        <v>803</v>
      </c>
      <c r="BO5940" s="97" t="s">
        <v>1004</v>
      </c>
      <c r="BU5940" s="97" t="s">
        <v>10802</v>
      </c>
      <c r="BV5940" s="97" t="s">
        <v>803</v>
      </c>
      <c r="BW5940" s="97" t="s">
        <v>1004</v>
      </c>
    </row>
    <row r="5941" spans="51:75" x14ac:dyDescent="0.3">
      <c r="AY5941" s="124" t="e">
        <f>VLOOKUP(C5941,#REF!, 2,FALSE)</f>
        <v>#REF!</v>
      </c>
      <c r="BM5941" s="97" t="s">
        <v>1928</v>
      </c>
      <c r="BN5941" s="97" t="s">
        <v>663</v>
      </c>
      <c r="BO5941" s="97" t="s">
        <v>10803</v>
      </c>
      <c r="BU5941" s="97" t="s">
        <v>1928</v>
      </c>
      <c r="BV5941" s="97" t="s">
        <v>663</v>
      </c>
      <c r="BW5941" s="97" t="s">
        <v>10803</v>
      </c>
    </row>
    <row r="5942" spans="51:75" x14ac:dyDescent="0.3">
      <c r="AY5942" s="124" t="e">
        <f>VLOOKUP(C5942,#REF!, 2,FALSE)</f>
        <v>#REF!</v>
      </c>
      <c r="BM5942" s="97" t="s">
        <v>10804</v>
      </c>
      <c r="BN5942" s="97" t="s">
        <v>787</v>
      </c>
      <c r="BO5942" s="97" t="s">
        <v>6607</v>
      </c>
      <c r="BU5942" s="97" t="s">
        <v>10804</v>
      </c>
      <c r="BV5942" s="97" t="s">
        <v>787</v>
      </c>
      <c r="BW5942" s="97" t="s">
        <v>6607</v>
      </c>
    </row>
    <row r="5943" spans="51:75" x14ac:dyDescent="0.3">
      <c r="AY5943" s="124" t="e">
        <f>VLOOKUP(C5943,#REF!, 2,FALSE)</f>
        <v>#REF!</v>
      </c>
      <c r="BM5943" s="97" t="s">
        <v>10805</v>
      </c>
      <c r="BN5943" s="97" t="s">
        <v>663</v>
      </c>
      <c r="BO5943" s="97" t="s">
        <v>10806</v>
      </c>
      <c r="BU5943" s="97" t="s">
        <v>10805</v>
      </c>
      <c r="BV5943" s="97" t="s">
        <v>663</v>
      </c>
      <c r="BW5943" s="97" t="s">
        <v>10806</v>
      </c>
    </row>
    <row r="5944" spans="51:75" x14ac:dyDescent="0.3">
      <c r="AY5944" s="124" t="e">
        <f>VLOOKUP(C5944,#REF!, 2,FALSE)</f>
        <v>#REF!</v>
      </c>
      <c r="BM5944" s="97" t="s">
        <v>10807</v>
      </c>
      <c r="BN5944" s="97" t="s">
        <v>1139</v>
      </c>
      <c r="BO5944" s="97" t="s">
        <v>10808</v>
      </c>
      <c r="BU5944" s="97" t="s">
        <v>10807</v>
      </c>
      <c r="BV5944" s="97" t="s">
        <v>1139</v>
      </c>
      <c r="BW5944" s="97" t="s">
        <v>10808</v>
      </c>
    </row>
    <row r="5945" spans="51:75" x14ac:dyDescent="0.3">
      <c r="AY5945" s="124" t="e">
        <f>VLOOKUP(C5945,#REF!, 2,FALSE)</f>
        <v>#REF!</v>
      </c>
      <c r="BM5945" s="97" t="s">
        <v>10809</v>
      </c>
      <c r="BN5945" s="97" t="s">
        <v>617</v>
      </c>
      <c r="BO5945" s="97" t="s">
        <v>800</v>
      </c>
      <c r="BU5945" s="97" t="s">
        <v>10809</v>
      </c>
      <c r="BV5945" s="97" t="s">
        <v>617</v>
      </c>
      <c r="BW5945" s="97" t="s">
        <v>800</v>
      </c>
    </row>
    <row r="5946" spans="51:75" x14ac:dyDescent="0.3">
      <c r="AY5946" s="124" t="e">
        <f>VLOOKUP(C5946,#REF!, 2,FALSE)</f>
        <v>#REF!</v>
      </c>
      <c r="BM5946" s="97" t="s">
        <v>10811</v>
      </c>
      <c r="BN5946" s="97" t="s">
        <v>912</v>
      </c>
      <c r="BO5946" s="97" t="s">
        <v>1750</v>
      </c>
      <c r="BU5946" s="97" t="s">
        <v>10811</v>
      </c>
      <c r="BV5946" s="97" t="s">
        <v>912</v>
      </c>
      <c r="BW5946" s="97" t="s">
        <v>1750</v>
      </c>
    </row>
    <row r="5947" spans="51:75" x14ac:dyDescent="0.3">
      <c r="AY5947" s="124" t="e">
        <f>VLOOKUP(C5947,#REF!, 2,FALSE)</f>
        <v>#REF!</v>
      </c>
      <c r="BM5947" s="97" t="s">
        <v>10812</v>
      </c>
      <c r="BN5947" s="97" t="s">
        <v>841</v>
      </c>
      <c r="BO5947" s="97" t="s">
        <v>3508</v>
      </c>
      <c r="BU5947" s="97" t="s">
        <v>10812</v>
      </c>
      <c r="BV5947" s="97" t="s">
        <v>841</v>
      </c>
      <c r="BW5947" s="97" t="s">
        <v>3508</v>
      </c>
    </row>
    <row r="5948" spans="51:75" x14ac:dyDescent="0.3">
      <c r="AY5948" s="124" t="e">
        <f>VLOOKUP(C5948,#REF!, 2,FALSE)</f>
        <v>#REF!</v>
      </c>
      <c r="BM5948" s="97" t="s">
        <v>10813</v>
      </c>
      <c r="BN5948" s="97" t="s">
        <v>841</v>
      </c>
      <c r="BO5948" s="97" t="s">
        <v>10814</v>
      </c>
      <c r="BU5948" s="97" t="s">
        <v>10813</v>
      </c>
      <c r="BV5948" s="97" t="s">
        <v>841</v>
      </c>
      <c r="BW5948" s="97" t="s">
        <v>10814</v>
      </c>
    </row>
    <row r="5949" spans="51:75" x14ac:dyDescent="0.3">
      <c r="AY5949" s="124" t="e">
        <f>VLOOKUP(C5949,#REF!, 2,FALSE)</f>
        <v>#REF!</v>
      </c>
      <c r="BM5949" s="97" t="s">
        <v>10815</v>
      </c>
      <c r="BN5949" s="97" t="s">
        <v>1445</v>
      </c>
      <c r="BO5949" s="97" t="s">
        <v>10816</v>
      </c>
      <c r="BU5949" s="97" t="s">
        <v>10815</v>
      </c>
      <c r="BV5949" s="97" t="s">
        <v>1445</v>
      </c>
      <c r="BW5949" s="97" t="s">
        <v>10816</v>
      </c>
    </row>
    <row r="5950" spans="51:75" x14ac:dyDescent="0.3">
      <c r="AY5950" s="124" t="e">
        <f>VLOOKUP(C5950,#REF!, 2,FALSE)</f>
        <v>#REF!</v>
      </c>
      <c r="BM5950" s="97" t="s">
        <v>10817</v>
      </c>
      <c r="BN5950" s="97" t="s">
        <v>803</v>
      </c>
      <c r="BO5950" s="97" t="s">
        <v>10818</v>
      </c>
      <c r="BU5950" s="97" t="s">
        <v>10817</v>
      </c>
      <c r="BV5950" s="97" t="s">
        <v>803</v>
      </c>
      <c r="BW5950" s="97" t="s">
        <v>10818</v>
      </c>
    </row>
    <row r="5951" spans="51:75" x14ac:dyDescent="0.3">
      <c r="AY5951" s="124" t="e">
        <f>VLOOKUP(C5951,#REF!, 2,FALSE)</f>
        <v>#REF!</v>
      </c>
      <c r="BM5951" s="97" t="s">
        <v>10819</v>
      </c>
      <c r="BN5951" s="97" t="s">
        <v>780</v>
      </c>
      <c r="BO5951" s="97" t="s">
        <v>10775</v>
      </c>
      <c r="BU5951" s="97" t="s">
        <v>10819</v>
      </c>
      <c r="BV5951" s="97" t="s">
        <v>780</v>
      </c>
      <c r="BW5951" s="97" t="s">
        <v>10775</v>
      </c>
    </row>
    <row r="5952" spans="51:75" x14ac:dyDescent="0.3">
      <c r="AY5952" s="124" t="e">
        <f>VLOOKUP(C5952,#REF!, 2,FALSE)</f>
        <v>#REF!</v>
      </c>
      <c r="BM5952" s="97" t="s">
        <v>10820</v>
      </c>
      <c r="BN5952" s="97" t="s">
        <v>3081</v>
      </c>
      <c r="BO5952" s="97" t="s">
        <v>10821</v>
      </c>
      <c r="BU5952" s="97" t="s">
        <v>10820</v>
      </c>
      <c r="BV5952" s="97" t="s">
        <v>3081</v>
      </c>
      <c r="BW5952" s="97" t="s">
        <v>10821</v>
      </c>
    </row>
    <row r="5953" spans="51:75" x14ac:dyDescent="0.3">
      <c r="AY5953" s="124" t="e">
        <f>VLOOKUP(C5953,#REF!, 2,FALSE)</f>
        <v>#REF!</v>
      </c>
      <c r="BM5953" s="97" t="s">
        <v>10822</v>
      </c>
      <c r="BN5953" s="97" t="s">
        <v>780</v>
      </c>
      <c r="BO5953" s="97" t="s">
        <v>10823</v>
      </c>
      <c r="BU5953" s="97" t="s">
        <v>10822</v>
      </c>
      <c r="BV5953" s="97" t="s">
        <v>780</v>
      </c>
      <c r="BW5953" s="97" t="s">
        <v>10823</v>
      </c>
    </row>
    <row r="5954" spans="51:75" x14ac:dyDescent="0.3">
      <c r="AY5954" s="124" t="e">
        <f>VLOOKUP(C5954,#REF!, 2,FALSE)</f>
        <v>#REF!</v>
      </c>
      <c r="BM5954" s="97" t="s">
        <v>10824</v>
      </c>
      <c r="BN5954" s="97" t="s">
        <v>778</v>
      </c>
      <c r="BO5954" s="97" t="s">
        <v>10825</v>
      </c>
      <c r="BU5954" s="97" t="s">
        <v>10824</v>
      </c>
      <c r="BV5954" s="97" t="s">
        <v>778</v>
      </c>
      <c r="BW5954" s="97" t="s">
        <v>10825</v>
      </c>
    </row>
    <row r="5955" spans="51:75" x14ac:dyDescent="0.3">
      <c r="AY5955" s="124" t="e">
        <f>VLOOKUP(C5955,#REF!, 2,FALSE)</f>
        <v>#REF!</v>
      </c>
      <c r="BM5955" s="97" t="s">
        <v>10826</v>
      </c>
      <c r="BN5955" s="97" t="s">
        <v>780</v>
      </c>
      <c r="BO5955" s="97" t="s">
        <v>10828</v>
      </c>
      <c r="BU5955" s="97" t="s">
        <v>10826</v>
      </c>
      <c r="BV5955" s="97" t="s">
        <v>780</v>
      </c>
      <c r="BW5955" s="97" t="s">
        <v>10828</v>
      </c>
    </row>
    <row r="5956" spans="51:75" x14ac:dyDescent="0.3">
      <c r="AY5956" s="124" t="e">
        <f>VLOOKUP(C5956,#REF!, 2,FALSE)</f>
        <v>#REF!</v>
      </c>
      <c r="BM5956" s="97" t="s">
        <v>10829</v>
      </c>
      <c r="BN5956" s="97" t="s">
        <v>3085</v>
      </c>
      <c r="BO5956" s="97" t="s">
        <v>9050</v>
      </c>
      <c r="BU5956" s="97" t="s">
        <v>10829</v>
      </c>
      <c r="BV5956" s="97" t="s">
        <v>3085</v>
      </c>
      <c r="BW5956" s="97" t="s">
        <v>9050</v>
      </c>
    </row>
    <row r="5957" spans="51:75" x14ac:dyDescent="0.3">
      <c r="AY5957" s="124" t="e">
        <f>VLOOKUP(C5957,#REF!, 2,FALSE)</f>
        <v>#REF!</v>
      </c>
      <c r="BM5957" s="97" t="s">
        <v>10830</v>
      </c>
      <c r="BN5957" s="97" t="s">
        <v>778</v>
      </c>
      <c r="BO5957" s="97" t="s">
        <v>10823</v>
      </c>
      <c r="BU5957" s="97" t="s">
        <v>10830</v>
      </c>
      <c r="BV5957" s="97" t="s">
        <v>778</v>
      </c>
      <c r="BW5957" s="97" t="s">
        <v>10823</v>
      </c>
    </row>
    <row r="5958" spans="51:75" x14ac:dyDescent="0.3">
      <c r="AY5958" s="124" t="e">
        <f>VLOOKUP(C5958,#REF!, 2,FALSE)</f>
        <v>#REF!</v>
      </c>
      <c r="BM5958" s="97" t="s">
        <v>10831</v>
      </c>
      <c r="BN5958" s="97" t="s">
        <v>3003</v>
      </c>
      <c r="BO5958" s="97" t="s">
        <v>9237</v>
      </c>
      <c r="BU5958" s="97" t="s">
        <v>10831</v>
      </c>
      <c r="BV5958" s="97" t="s">
        <v>3003</v>
      </c>
      <c r="BW5958" s="97" t="s">
        <v>9237</v>
      </c>
    </row>
    <row r="5959" spans="51:75" x14ac:dyDescent="0.3">
      <c r="AY5959" s="124" t="e">
        <f>VLOOKUP(C5959,#REF!, 2,FALSE)</f>
        <v>#REF!</v>
      </c>
      <c r="BM5959" s="97" t="s">
        <v>10832</v>
      </c>
      <c r="BN5959" s="97" t="s">
        <v>1013</v>
      </c>
      <c r="BO5959" s="97" t="s">
        <v>10833</v>
      </c>
      <c r="BU5959" s="97" t="s">
        <v>10832</v>
      </c>
      <c r="BV5959" s="97" t="s">
        <v>1013</v>
      </c>
      <c r="BW5959" s="97" t="s">
        <v>10833</v>
      </c>
    </row>
    <row r="5960" spans="51:75" x14ac:dyDescent="0.3">
      <c r="AY5960" s="124" t="e">
        <f>VLOOKUP(C5960,#REF!, 2,FALSE)</f>
        <v>#REF!</v>
      </c>
      <c r="BM5960" s="97" t="s">
        <v>10834</v>
      </c>
      <c r="BN5960" s="97" t="s">
        <v>1267</v>
      </c>
      <c r="BO5960" s="97" t="s">
        <v>10835</v>
      </c>
      <c r="BU5960" s="97" t="s">
        <v>10834</v>
      </c>
      <c r="BV5960" s="97" t="s">
        <v>1267</v>
      </c>
      <c r="BW5960" s="97" t="s">
        <v>10835</v>
      </c>
    </row>
    <row r="5961" spans="51:75" x14ac:dyDescent="0.3">
      <c r="AY5961" s="124" t="e">
        <f>VLOOKUP(C5961,#REF!, 2,FALSE)</f>
        <v>#REF!</v>
      </c>
      <c r="BM5961" s="97" t="s">
        <v>10837</v>
      </c>
      <c r="BN5961" s="97" t="s">
        <v>631</v>
      </c>
      <c r="BO5961" s="97" t="s">
        <v>10838</v>
      </c>
      <c r="BU5961" s="97" t="s">
        <v>10837</v>
      </c>
      <c r="BV5961" s="97" t="s">
        <v>631</v>
      </c>
      <c r="BW5961" s="97" t="s">
        <v>10838</v>
      </c>
    </row>
    <row r="5962" spans="51:75" x14ac:dyDescent="0.3">
      <c r="AY5962" s="124" t="e">
        <f>VLOOKUP(C5962,#REF!, 2,FALSE)</f>
        <v>#REF!</v>
      </c>
      <c r="BM5962" s="97" t="s">
        <v>2948</v>
      </c>
      <c r="BN5962" s="97" t="s">
        <v>775</v>
      </c>
      <c r="BO5962" s="97" t="s">
        <v>801</v>
      </c>
      <c r="BU5962" s="97" t="s">
        <v>2948</v>
      </c>
      <c r="BV5962" s="97" t="s">
        <v>775</v>
      </c>
      <c r="BW5962" s="97" t="s">
        <v>801</v>
      </c>
    </row>
    <row r="5963" spans="51:75" x14ac:dyDescent="0.3">
      <c r="AY5963" s="124" t="e">
        <f>VLOOKUP(C5963,#REF!, 2,FALSE)</f>
        <v>#REF!</v>
      </c>
      <c r="BM5963" s="97" t="s">
        <v>1929</v>
      </c>
      <c r="BN5963" s="97" t="s">
        <v>661</v>
      </c>
      <c r="BO5963" s="97" t="s">
        <v>10839</v>
      </c>
      <c r="BU5963" s="97" t="s">
        <v>1929</v>
      </c>
      <c r="BV5963" s="97" t="s">
        <v>661</v>
      </c>
      <c r="BW5963" s="97" t="s">
        <v>10839</v>
      </c>
    </row>
    <row r="5964" spans="51:75" x14ac:dyDescent="0.3">
      <c r="AY5964" s="124" t="e">
        <f>VLOOKUP(C5964,#REF!, 2,FALSE)</f>
        <v>#REF!</v>
      </c>
      <c r="BM5964" s="97" t="s">
        <v>10840</v>
      </c>
      <c r="BN5964" s="97" t="s">
        <v>636</v>
      </c>
      <c r="BO5964" s="97" t="s">
        <v>10841</v>
      </c>
      <c r="BU5964" s="97" t="s">
        <v>10840</v>
      </c>
      <c r="BV5964" s="97" t="s">
        <v>636</v>
      </c>
      <c r="BW5964" s="97" t="s">
        <v>10841</v>
      </c>
    </row>
    <row r="5965" spans="51:75" x14ac:dyDescent="0.3">
      <c r="AY5965" s="124" t="e">
        <f>VLOOKUP(C5965,#REF!, 2,FALSE)</f>
        <v>#REF!</v>
      </c>
      <c r="BM5965" s="97" t="s">
        <v>1930</v>
      </c>
      <c r="BN5965" s="97" t="s">
        <v>662</v>
      </c>
      <c r="BO5965" s="97" t="s">
        <v>2932</v>
      </c>
      <c r="BU5965" s="97" t="s">
        <v>1930</v>
      </c>
      <c r="BV5965" s="97" t="s">
        <v>662</v>
      </c>
      <c r="BW5965" s="97" t="s">
        <v>2932</v>
      </c>
    </row>
    <row r="5966" spans="51:75" x14ac:dyDescent="0.3">
      <c r="AY5966" s="124" t="e">
        <f>VLOOKUP(C5966,#REF!, 2,FALSE)</f>
        <v>#REF!</v>
      </c>
      <c r="BM5966" s="97" t="s">
        <v>10842</v>
      </c>
      <c r="BN5966" s="97" t="s">
        <v>3237</v>
      </c>
      <c r="BO5966" s="97" t="s">
        <v>2424</v>
      </c>
      <c r="BU5966" s="97" t="s">
        <v>10842</v>
      </c>
      <c r="BV5966" s="97" t="s">
        <v>3237</v>
      </c>
      <c r="BW5966" s="97" t="s">
        <v>2424</v>
      </c>
    </row>
    <row r="5967" spans="51:75" x14ac:dyDescent="0.3">
      <c r="AY5967" s="124" t="e">
        <f>VLOOKUP(C5967,#REF!, 2,FALSE)</f>
        <v>#REF!</v>
      </c>
      <c r="BM5967" s="97" t="s">
        <v>10843</v>
      </c>
      <c r="BN5967" s="97" t="s">
        <v>2983</v>
      </c>
      <c r="BO5967" s="97" t="s">
        <v>2499</v>
      </c>
      <c r="BU5967" s="97" t="s">
        <v>10843</v>
      </c>
      <c r="BV5967" s="97" t="s">
        <v>2983</v>
      </c>
      <c r="BW5967" s="97" t="s">
        <v>2499</v>
      </c>
    </row>
    <row r="5968" spans="51:75" x14ac:dyDescent="0.3">
      <c r="AY5968" s="124" t="e">
        <f>VLOOKUP(C5968,#REF!, 2,FALSE)</f>
        <v>#REF!</v>
      </c>
      <c r="BM5968" s="97" t="s">
        <v>10844</v>
      </c>
      <c r="BN5968" s="97" t="s">
        <v>661</v>
      </c>
      <c r="BO5968" s="97" t="s">
        <v>2983</v>
      </c>
      <c r="BU5968" s="97" t="s">
        <v>10844</v>
      </c>
      <c r="BV5968" s="97" t="s">
        <v>661</v>
      </c>
      <c r="BW5968" s="97" t="s">
        <v>2983</v>
      </c>
    </row>
    <row r="5969" spans="51:75" x14ac:dyDescent="0.3">
      <c r="AY5969" s="124" t="e">
        <f>VLOOKUP(C5969,#REF!, 2,FALSE)</f>
        <v>#REF!</v>
      </c>
      <c r="BM5969" s="97" t="s">
        <v>1931</v>
      </c>
      <c r="BN5969" s="97" t="s">
        <v>1342</v>
      </c>
      <c r="BO5969" s="97" t="s">
        <v>905</v>
      </c>
      <c r="BU5969" s="97" t="s">
        <v>1931</v>
      </c>
      <c r="BV5969" s="97" t="s">
        <v>1342</v>
      </c>
      <c r="BW5969" s="97" t="s">
        <v>905</v>
      </c>
    </row>
    <row r="5970" spans="51:75" x14ac:dyDescent="0.3">
      <c r="AY5970" s="124" t="e">
        <f>VLOOKUP(C5970,#REF!, 2,FALSE)</f>
        <v>#REF!</v>
      </c>
      <c r="BM5970" s="97" t="s">
        <v>1932</v>
      </c>
      <c r="BN5970" s="97" t="s">
        <v>703</v>
      </c>
      <c r="BO5970" s="97" t="s">
        <v>9191</v>
      </c>
      <c r="BU5970" s="97" t="s">
        <v>1932</v>
      </c>
      <c r="BV5970" s="97" t="s">
        <v>703</v>
      </c>
      <c r="BW5970" s="97" t="s">
        <v>9191</v>
      </c>
    </row>
    <row r="5971" spans="51:75" x14ac:dyDescent="0.3">
      <c r="AY5971" s="124" t="e">
        <f>VLOOKUP(C5971,#REF!, 2,FALSE)</f>
        <v>#REF!</v>
      </c>
      <c r="BM5971" s="97" t="s">
        <v>10845</v>
      </c>
      <c r="BN5971" s="97" t="s">
        <v>657</v>
      </c>
      <c r="BO5971" s="97" t="s">
        <v>620</v>
      </c>
      <c r="BU5971" s="97" t="s">
        <v>10845</v>
      </c>
      <c r="BV5971" s="97" t="s">
        <v>657</v>
      </c>
      <c r="BW5971" s="97" t="s">
        <v>620</v>
      </c>
    </row>
    <row r="5972" spans="51:75" x14ac:dyDescent="0.3">
      <c r="AY5972" s="124" t="e">
        <f>VLOOKUP(C5972,#REF!, 2,FALSE)</f>
        <v>#REF!</v>
      </c>
      <c r="BM5972" s="97" t="s">
        <v>10846</v>
      </c>
      <c r="BN5972" s="97" t="s">
        <v>1342</v>
      </c>
      <c r="BO5972" s="97" t="s">
        <v>4032</v>
      </c>
      <c r="BU5972" s="97" t="s">
        <v>10846</v>
      </c>
      <c r="BV5972" s="97" t="s">
        <v>1342</v>
      </c>
      <c r="BW5972" s="97" t="s">
        <v>4032</v>
      </c>
    </row>
    <row r="5973" spans="51:75" x14ac:dyDescent="0.3">
      <c r="AY5973" s="124" t="e">
        <f>VLOOKUP(C5973,#REF!, 2,FALSE)</f>
        <v>#REF!</v>
      </c>
      <c r="BM5973" s="97" t="s">
        <v>10847</v>
      </c>
      <c r="BN5973" s="97" t="s">
        <v>775</v>
      </c>
      <c r="BO5973" s="97" t="s">
        <v>10586</v>
      </c>
      <c r="BU5973" s="97" t="s">
        <v>10847</v>
      </c>
      <c r="BV5973" s="97" t="s">
        <v>775</v>
      </c>
      <c r="BW5973" s="97" t="s">
        <v>10586</v>
      </c>
    </row>
    <row r="5974" spans="51:75" x14ac:dyDescent="0.3">
      <c r="AY5974" s="124" t="e">
        <f>VLOOKUP(C5974,#REF!, 2,FALSE)</f>
        <v>#REF!</v>
      </c>
      <c r="BM5974" s="97" t="s">
        <v>2952</v>
      </c>
      <c r="BN5974" s="97" t="s">
        <v>928</v>
      </c>
      <c r="BO5974" s="97" t="s">
        <v>10848</v>
      </c>
      <c r="BU5974" s="97" t="s">
        <v>2952</v>
      </c>
      <c r="BV5974" s="97" t="s">
        <v>928</v>
      </c>
      <c r="BW5974" s="97" t="s">
        <v>10848</v>
      </c>
    </row>
    <row r="5975" spans="51:75" x14ac:dyDescent="0.3">
      <c r="AY5975" s="124" t="e">
        <f>VLOOKUP(C5975,#REF!, 2,FALSE)</f>
        <v>#REF!</v>
      </c>
      <c r="BM5975" s="97" t="s">
        <v>10849</v>
      </c>
      <c r="BN5975" s="97" t="s">
        <v>3237</v>
      </c>
      <c r="BO5975" s="97" t="s">
        <v>10850</v>
      </c>
      <c r="BU5975" s="97" t="s">
        <v>10849</v>
      </c>
      <c r="BV5975" s="97" t="s">
        <v>3237</v>
      </c>
      <c r="BW5975" s="97" t="s">
        <v>10850</v>
      </c>
    </row>
    <row r="5976" spans="51:75" x14ac:dyDescent="0.3">
      <c r="AY5976" s="124" t="e">
        <f>VLOOKUP(C5976,#REF!, 2,FALSE)</f>
        <v>#REF!</v>
      </c>
      <c r="BM5976" s="97" t="s">
        <v>10851</v>
      </c>
      <c r="BN5976" s="97" t="s">
        <v>3237</v>
      </c>
      <c r="BO5976" s="97" t="s">
        <v>5631</v>
      </c>
      <c r="BU5976" s="97" t="s">
        <v>10851</v>
      </c>
      <c r="BV5976" s="97" t="s">
        <v>3237</v>
      </c>
      <c r="BW5976" s="97" t="s">
        <v>5631</v>
      </c>
    </row>
    <row r="5977" spans="51:75" x14ac:dyDescent="0.3">
      <c r="AY5977" s="124" t="e">
        <f>VLOOKUP(C5977,#REF!, 2,FALSE)</f>
        <v>#REF!</v>
      </c>
      <c r="BM5977" s="97" t="s">
        <v>1933</v>
      </c>
      <c r="BN5977" s="97" t="s">
        <v>637</v>
      </c>
      <c r="BO5977" s="97" t="s">
        <v>4968</v>
      </c>
      <c r="BU5977" s="97" t="s">
        <v>1933</v>
      </c>
      <c r="BV5977" s="97" t="s">
        <v>637</v>
      </c>
      <c r="BW5977" s="97" t="s">
        <v>4968</v>
      </c>
    </row>
    <row r="5978" spans="51:75" x14ac:dyDescent="0.3">
      <c r="AY5978" s="124" t="e">
        <f>VLOOKUP(C5978,#REF!, 2,FALSE)</f>
        <v>#REF!</v>
      </c>
      <c r="BM5978" s="97" t="s">
        <v>10852</v>
      </c>
      <c r="BN5978" s="97" t="s">
        <v>862</v>
      </c>
      <c r="BO5978" s="97" t="s">
        <v>958</v>
      </c>
      <c r="BU5978" s="97" t="s">
        <v>10852</v>
      </c>
      <c r="BV5978" s="97" t="s">
        <v>862</v>
      </c>
      <c r="BW5978" s="97" t="s">
        <v>958</v>
      </c>
    </row>
    <row r="5979" spans="51:75" x14ac:dyDescent="0.3">
      <c r="AY5979" s="124" t="e">
        <f>VLOOKUP(C5979,#REF!, 2,FALSE)</f>
        <v>#REF!</v>
      </c>
      <c r="BM5979" s="97" t="s">
        <v>10853</v>
      </c>
      <c r="BN5979" s="97" t="s">
        <v>771</v>
      </c>
      <c r="BO5979" s="97" t="s">
        <v>7869</v>
      </c>
      <c r="BU5979" s="97" t="s">
        <v>10853</v>
      </c>
      <c r="BV5979" s="97" t="s">
        <v>771</v>
      </c>
      <c r="BW5979" s="97" t="s">
        <v>7869</v>
      </c>
    </row>
    <row r="5980" spans="51:75" x14ac:dyDescent="0.3">
      <c r="AY5980" s="124" t="e">
        <f>VLOOKUP(C5980,#REF!, 2,FALSE)</f>
        <v>#REF!</v>
      </c>
      <c r="BM5980" s="97" t="s">
        <v>10854</v>
      </c>
      <c r="BN5980" s="97" t="s">
        <v>616</v>
      </c>
      <c r="BO5980" s="97" t="s">
        <v>770</v>
      </c>
      <c r="BU5980" s="97" t="s">
        <v>10854</v>
      </c>
      <c r="BV5980" s="97" t="s">
        <v>616</v>
      </c>
      <c r="BW5980" s="97" t="s">
        <v>770</v>
      </c>
    </row>
    <row r="5981" spans="51:75" x14ac:dyDescent="0.3">
      <c r="AY5981" s="124" t="e">
        <f>VLOOKUP(C5981,#REF!, 2,FALSE)</f>
        <v>#REF!</v>
      </c>
      <c r="BM5981" s="97" t="s">
        <v>10855</v>
      </c>
      <c r="BN5981" s="97" t="s">
        <v>802</v>
      </c>
      <c r="BO5981" s="97" t="s">
        <v>2983</v>
      </c>
      <c r="BU5981" s="97" t="s">
        <v>10855</v>
      </c>
      <c r="BV5981" s="97" t="s">
        <v>802</v>
      </c>
      <c r="BW5981" s="97" t="s">
        <v>2983</v>
      </c>
    </row>
    <row r="5982" spans="51:75" x14ac:dyDescent="0.3">
      <c r="AY5982" s="124" t="e">
        <f>VLOOKUP(C5982,#REF!, 2,FALSE)</f>
        <v>#REF!</v>
      </c>
      <c r="BM5982" s="97" t="s">
        <v>10856</v>
      </c>
      <c r="BN5982" s="97" t="s">
        <v>780</v>
      </c>
      <c r="BO5982" s="97" t="s">
        <v>10857</v>
      </c>
      <c r="BU5982" s="97" t="s">
        <v>10856</v>
      </c>
      <c r="BV5982" s="97" t="s">
        <v>780</v>
      </c>
      <c r="BW5982" s="97" t="s">
        <v>10857</v>
      </c>
    </row>
    <row r="5983" spans="51:75" x14ac:dyDescent="0.3">
      <c r="AY5983" s="124" t="e">
        <f>VLOOKUP(C5983,#REF!, 2,FALSE)</f>
        <v>#REF!</v>
      </c>
      <c r="BM5983" s="97" t="s">
        <v>1934</v>
      </c>
      <c r="BN5983" s="97" t="s">
        <v>780</v>
      </c>
      <c r="BO5983" s="97" t="s">
        <v>857</v>
      </c>
      <c r="BU5983" s="97" t="s">
        <v>1934</v>
      </c>
      <c r="BV5983" s="97" t="s">
        <v>780</v>
      </c>
      <c r="BW5983" s="97" t="s">
        <v>857</v>
      </c>
    </row>
    <row r="5984" spans="51:75" x14ac:dyDescent="0.3">
      <c r="AY5984" s="124" t="e">
        <f>VLOOKUP(C5984,#REF!, 2,FALSE)</f>
        <v>#REF!</v>
      </c>
      <c r="BM5984" s="97" t="s">
        <v>10858</v>
      </c>
      <c r="BN5984" s="97" t="s">
        <v>923</v>
      </c>
      <c r="BO5984" s="97" t="s">
        <v>709</v>
      </c>
      <c r="BU5984" s="97" t="s">
        <v>10858</v>
      </c>
      <c r="BV5984" s="97" t="s">
        <v>923</v>
      </c>
      <c r="BW5984" s="97" t="s">
        <v>709</v>
      </c>
    </row>
    <row r="5985" spans="51:75" x14ac:dyDescent="0.3">
      <c r="AY5985" s="124" t="e">
        <f>VLOOKUP(C5985,#REF!, 2,FALSE)</f>
        <v>#REF!</v>
      </c>
      <c r="BM5985" s="97" t="s">
        <v>10860</v>
      </c>
      <c r="BN5985" s="97" t="s">
        <v>661</v>
      </c>
      <c r="BO5985" s="97" t="s">
        <v>10861</v>
      </c>
      <c r="BU5985" s="97" t="s">
        <v>10860</v>
      </c>
      <c r="BV5985" s="97" t="s">
        <v>661</v>
      </c>
      <c r="BW5985" s="97" t="s">
        <v>10861</v>
      </c>
    </row>
    <row r="5986" spans="51:75" x14ac:dyDescent="0.3">
      <c r="AY5986" s="124" t="e">
        <f>VLOOKUP(C5986,#REF!, 2,FALSE)</f>
        <v>#REF!</v>
      </c>
      <c r="BM5986" s="97" t="s">
        <v>2943</v>
      </c>
      <c r="BN5986" s="97" t="s">
        <v>787</v>
      </c>
      <c r="BO5986" s="97" t="s">
        <v>1776</v>
      </c>
      <c r="BU5986" s="97" t="s">
        <v>2943</v>
      </c>
      <c r="BV5986" s="97" t="s">
        <v>787</v>
      </c>
      <c r="BW5986" s="97" t="s">
        <v>1776</v>
      </c>
    </row>
    <row r="5987" spans="51:75" x14ac:dyDescent="0.3">
      <c r="AY5987" s="124" t="e">
        <f>VLOOKUP(C5987,#REF!, 2,FALSE)</f>
        <v>#REF!</v>
      </c>
      <c r="BM5987" s="97" t="s">
        <v>10863</v>
      </c>
      <c r="BN5987" s="97" t="s">
        <v>926</v>
      </c>
      <c r="BO5987" s="97" t="s">
        <v>3473</v>
      </c>
      <c r="BU5987" s="97" t="s">
        <v>10863</v>
      </c>
      <c r="BV5987" s="97" t="s">
        <v>926</v>
      </c>
      <c r="BW5987" s="97" t="s">
        <v>3473</v>
      </c>
    </row>
    <row r="5988" spans="51:75" x14ac:dyDescent="0.3">
      <c r="AY5988" s="124" t="e">
        <f>VLOOKUP(C5988,#REF!, 2,FALSE)</f>
        <v>#REF!</v>
      </c>
      <c r="BM5988" s="97" t="s">
        <v>10864</v>
      </c>
      <c r="BN5988" s="97" t="s">
        <v>1070</v>
      </c>
      <c r="BO5988" s="97" t="s">
        <v>10865</v>
      </c>
      <c r="BU5988" s="97" t="s">
        <v>10864</v>
      </c>
      <c r="BV5988" s="97" t="s">
        <v>1070</v>
      </c>
      <c r="BW5988" s="97" t="s">
        <v>10865</v>
      </c>
    </row>
    <row r="5989" spans="51:75" x14ac:dyDescent="0.3">
      <c r="AY5989" s="124" t="e">
        <f>VLOOKUP(C5989,#REF!, 2,FALSE)</f>
        <v>#REF!</v>
      </c>
      <c r="BM5989" s="97" t="s">
        <v>2951</v>
      </c>
      <c r="BN5989" s="97" t="s">
        <v>662</v>
      </c>
      <c r="BO5989" s="97" t="s">
        <v>10866</v>
      </c>
      <c r="BU5989" s="97" t="s">
        <v>2951</v>
      </c>
      <c r="BV5989" s="97" t="s">
        <v>662</v>
      </c>
      <c r="BW5989" s="97" t="s">
        <v>10866</v>
      </c>
    </row>
    <row r="5990" spans="51:75" x14ac:dyDescent="0.3">
      <c r="AY5990" s="124" t="e">
        <f>VLOOKUP(C5990,#REF!, 2,FALSE)</f>
        <v>#REF!</v>
      </c>
      <c r="BM5990" s="97" t="s">
        <v>10867</v>
      </c>
      <c r="BN5990" s="97" t="s">
        <v>849</v>
      </c>
      <c r="BO5990" s="97" t="s">
        <v>8616</v>
      </c>
      <c r="BU5990" s="97" t="s">
        <v>10867</v>
      </c>
      <c r="BV5990" s="97" t="s">
        <v>849</v>
      </c>
      <c r="BW5990" s="97" t="s">
        <v>8616</v>
      </c>
    </row>
    <row r="5991" spans="51:75" x14ac:dyDescent="0.3">
      <c r="AY5991" s="124" t="e">
        <f>VLOOKUP(C5991,#REF!, 2,FALSE)</f>
        <v>#REF!</v>
      </c>
      <c r="BM5991" s="97" t="s">
        <v>1935</v>
      </c>
      <c r="BN5991" s="97" t="s">
        <v>923</v>
      </c>
      <c r="BO5991" s="97" t="s">
        <v>1728</v>
      </c>
      <c r="BU5991" s="97" t="s">
        <v>1935</v>
      </c>
      <c r="BV5991" s="97" t="s">
        <v>923</v>
      </c>
      <c r="BW5991" s="97" t="s">
        <v>1728</v>
      </c>
    </row>
    <row r="5992" spans="51:75" x14ac:dyDescent="0.3">
      <c r="AY5992" s="124" t="e">
        <f>VLOOKUP(C5992,#REF!, 2,FALSE)</f>
        <v>#REF!</v>
      </c>
      <c r="BM5992" s="97" t="s">
        <v>10868</v>
      </c>
      <c r="BN5992" s="97" t="s">
        <v>937</v>
      </c>
      <c r="BO5992" s="97" t="s">
        <v>2983</v>
      </c>
      <c r="BU5992" s="97" t="s">
        <v>10868</v>
      </c>
      <c r="BV5992" s="97" t="s">
        <v>937</v>
      </c>
      <c r="BW5992" s="97" t="s">
        <v>2983</v>
      </c>
    </row>
    <row r="5993" spans="51:75" x14ac:dyDescent="0.3">
      <c r="AY5993" s="124" t="e">
        <f>VLOOKUP(C5993,#REF!, 2,FALSE)</f>
        <v>#REF!</v>
      </c>
      <c r="BM5993" s="97" t="s">
        <v>1936</v>
      </c>
      <c r="BN5993" s="97" t="s">
        <v>621</v>
      </c>
      <c r="BO5993" s="97" t="s">
        <v>10869</v>
      </c>
      <c r="BU5993" s="97" t="s">
        <v>1936</v>
      </c>
      <c r="BV5993" s="97" t="s">
        <v>621</v>
      </c>
      <c r="BW5993" s="97" t="s">
        <v>10869</v>
      </c>
    </row>
    <row r="5994" spans="51:75" x14ac:dyDescent="0.3">
      <c r="AY5994" s="124" t="e">
        <f>VLOOKUP(C5994,#REF!, 2,FALSE)</f>
        <v>#REF!</v>
      </c>
      <c r="BM5994" s="97" t="s">
        <v>10870</v>
      </c>
      <c r="BN5994" s="97" t="s">
        <v>841</v>
      </c>
      <c r="BO5994" s="97" t="s">
        <v>1126</v>
      </c>
      <c r="BU5994" s="97" t="s">
        <v>10870</v>
      </c>
      <c r="BV5994" s="97" t="s">
        <v>841</v>
      </c>
      <c r="BW5994" s="97" t="s">
        <v>1126</v>
      </c>
    </row>
    <row r="5995" spans="51:75" x14ac:dyDescent="0.3">
      <c r="AY5995" s="124" t="e">
        <f>VLOOKUP(C5995,#REF!, 2,FALSE)</f>
        <v>#REF!</v>
      </c>
      <c r="BM5995" s="97" t="s">
        <v>1937</v>
      </c>
      <c r="BN5995" s="97" t="s">
        <v>923</v>
      </c>
      <c r="BO5995" s="97" t="s">
        <v>5229</v>
      </c>
      <c r="BU5995" s="97" t="s">
        <v>1937</v>
      </c>
      <c r="BV5995" s="97" t="s">
        <v>923</v>
      </c>
      <c r="BW5995" s="97" t="s">
        <v>5229</v>
      </c>
    </row>
    <row r="5996" spans="51:75" x14ac:dyDescent="0.3">
      <c r="AY5996" s="124" t="e">
        <f>VLOOKUP(C5996,#REF!, 2,FALSE)</f>
        <v>#REF!</v>
      </c>
      <c r="BM5996" s="97" t="s">
        <v>1938</v>
      </c>
      <c r="BN5996" s="97" t="s">
        <v>3003</v>
      </c>
      <c r="BO5996" s="97" t="s">
        <v>10871</v>
      </c>
      <c r="BU5996" s="97" t="s">
        <v>1938</v>
      </c>
      <c r="BV5996" s="97" t="s">
        <v>3003</v>
      </c>
      <c r="BW5996" s="97" t="s">
        <v>10871</v>
      </c>
    </row>
    <row r="5997" spans="51:75" x14ac:dyDescent="0.3">
      <c r="AY5997" s="124" t="e">
        <f>VLOOKUP(C5997,#REF!, 2,FALSE)</f>
        <v>#REF!</v>
      </c>
      <c r="BM5997" s="97" t="s">
        <v>10872</v>
      </c>
      <c r="BN5997" s="97" t="s">
        <v>612</v>
      </c>
      <c r="BO5997" s="97" t="s">
        <v>10873</v>
      </c>
      <c r="BU5997" s="97" t="s">
        <v>10872</v>
      </c>
      <c r="BV5997" s="97" t="s">
        <v>612</v>
      </c>
      <c r="BW5997" s="97" t="s">
        <v>10873</v>
      </c>
    </row>
    <row r="5998" spans="51:75" x14ac:dyDescent="0.3">
      <c r="AY5998" s="124" t="e">
        <f>VLOOKUP(C5998,#REF!, 2,FALSE)</f>
        <v>#REF!</v>
      </c>
      <c r="BM5998" s="97" t="s">
        <v>10874</v>
      </c>
      <c r="BN5998" s="97" t="s">
        <v>3000</v>
      </c>
      <c r="BO5998" s="97" t="s">
        <v>1333</v>
      </c>
      <c r="BU5998" s="97" t="s">
        <v>10874</v>
      </c>
      <c r="BV5998" s="97" t="s">
        <v>3000</v>
      </c>
      <c r="BW5998" s="97" t="s">
        <v>1333</v>
      </c>
    </row>
    <row r="5999" spans="51:75" x14ac:dyDescent="0.3">
      <c r="AY5999" s="124" t="e">
        <f>VLOOKUP(C5999,#REF!, 2,FALSE)</f>
        <v>#REF!</v>
      </c>
      <c r="BM5999" s="97" t="s">
        <v>1939</v>
      </c>
      <c r="BN5999" s="97" t="s">
        <v>661</v>
      </c>
      <c r="BO5999" s="97" t="s">
        <v>10215</v>
      </c>
      <c r="BU5999" s="97" t="s">
        <v>1939</v>
      </c>
      <c r="BV5999" s="97" t="s">
        <v>661</v>
      </c>
      <c r="BW5999" s="97" t="s">
        <v>10215</v>
      </c>
    </row>
    <row r="6000" spans="51:75" x14ac:dyDescent="0.3">
      <c r="AY6000" s="124" t="e">
        <f>VLOOKUP(C6000,#REF!, 2,FALSE)</f>
        <v>#REF!</v>
      </c>
      <c r="BM6000" s="97" t="s">
        <v>10875</v>
      </c>
      <c r="BN6000" s="97" t="s">
        <v>623</v>
      </c>
      <c r="BO6000" s="97" t="s">
        <v>10876</v>
      </c>
      <c r="BU6000" s="97" t="s">
        <v>10875</v>
      </c>
      <c r="BV6000" s="97" t="s">
        <v>623</v>
      </c>
      <c r="BW6000" s="97" t="s">
        <v>10876</v>
      </c>
    </row>
    <row r="6001" spans="51:75" x14ac:dyDescent="0.3">
      <c r="AY6001" s="124" t="e">
        <f>VLOOKUP(C6001,#REF!, 2,FALSE)</f>
        <v>#REF!</v>
      </c>
      <c r="BM6001" s="97" t="s">
        <v>10877</v>
      </c>
      <c r="BN6001" s="97" t="s">
        <v>3237</v>
      </c>
      <c r="BO6001" s="97" t="s">
        <v>1012</v>
      </c>
      <c r="BU6001" s="97" t="s">
        <v>10877</v>
      </c>
      <c r="BV6001" s="97" t="s">
        <v>3237</v>
      </c>
      <c r="BW6001" s="97" t="s">
        <v>1012</v>
      </c>
    </row>
    <row r="6002" spans="51:75" x14ac:dyDescent="0.3">
      <c r="AY6002" s="124" t="e">
        <f>VLOOKUP(C6002,#REF!, 2,FALSE)</f>
        <v>#REF!</v>
      </c>
      <c r="BM6002" s="97" t="s">
        <v>1940</v>
      </c>
      <c r="BN6002" s="97" t="s">
        <v>3237</v>
      </c>
      <c r="BO6002" s="97" t="s">
        <v>4782</v>
      </c>
      <c r="BU6002" s="97" t="s">
        <v>1940</v>
      </c>
      <c r="BV6002" s="97" t="s">
        <v>3237</v>
      </c>
      <c r="BW6002" s="97" t="s">
        <v>4782</v>
      </c>
    </row>
    <row r="6003" spans="51:75" x14ac:dyDescent="0.3">
      <c r="AY6003" s="124" t="e">
        <f>VLOOKUP(C6003,#REF!, 2,FALSE)</f>
        <v>#REF!</v>
      </c>
      <c r="BM6003" s="97" t="s">
        <v>10878</v>
      </c>
      <c r="BN6003" s="97" t="s">
        <v>3085</v>
      </c>
      <c r="BO6003" s="97" t="s">
        <v>10879</v>
      </c>
      <c r="BU6003" s="97" t="s">
        <v>10878</v>
      </c>
      <c r="BV6003" s="97" t="s">
        <v>3085</v>
      </c>
      <c r="BW6003" s="97" t="s">
        <v>10879</v>
      </c>
    </row>
    <row r="6004" spans="51:75" x14ac:dyDescent="0.3">
      <c r="AY6004" s="124" t="e">
        <f>VLOOKUP(C6004,#REF!, 2,FALSE)</f>
        <v>#REF!</v>
      </c>
      <c r="BM6004" s="97" t="s">
        <v>10880</v>
      </c>
      <c r="BN6004" s="97" t="s">
        <v>3085</v>
      </c>
      <c r="BO6004" s="97" t="s">
        <v>10881</v>
      </c>
      <c r="BU6004" s="97" t="s">
        <v>10880</v>
      </c>
      <c r="BV6004" s="97" t="s">
        <v>3085</v>
      </c>
      <c r="BW6004" s="97" t="s">
        <v>10881</v>
      </c>
    </row>
    <row r="6005" spans="51:75" x14ac:dyDescent="0.3">
      <c r="AY6005" s="124" t="e">
        <f>VLOOKUP(C6005,#REF!, 2,FALSE)</f>
        <v>#REF!</v>
      </c>
      <c r="BM6005" s="97" t="s">
        <v>10882</v>
      </c>
      <c r="BN6005" s="97" t="s">
        <v>669</v>
      </c>
      <c r="BO6005" s="97" t="s">
        <v>7780</v>
      </c>
      <c r="BU6005" s="97" t="s">
        <v>10882</v>
      </c>
      <c r="BV6005" s="97" t="s">
        <v>669</v>
      </c>
      <c r="BW6005" s="97" t="s">
        <v>7780</v>
      </c>
    </row>
    <row r="6006" spans="51:75" x14ac:dyDescent="0.3">
      <c r="AY6006" s="124" t="e">
        <f>VLOOKUP(C6006,#REF!, 2,FALSE)</f>
        <v>#REF!</v>
      </c>
      <c r="BM6006" s="97" t="s">
        <v>10883</v>
      </c>
      <c r="BN6006" s="97" t="s">
        <v>1013</v>
      </c>
      <c r="BO6006" s="97" t="s">
        <v>10884</v>
      </c>
      <c r="BU6006" s="97" t="s">
        <v>10883</v>
      </c>
      <c r="BV6006" s="97" t="s">
        <v>1013</v>
      </c>
      <c r="BW6006" s="97" t="s">
        <v>10884</v>
      </c>
    </row>
    <row r="6007" spans="51:75" x14ac:dyDescent="0.3">
      <c r="AY6007" s="124" t="e">
        <f>VLOOKUP(C6007,#REF!, 2,FALSE)</f>
        <v>#REF!</v>
      </c>
      <c r="BM6007" s="97" t="s">
        <v>2959</v>
      </c>
      <c r="BN6007" s="97" t="s">
        <v>614</v>
      </c>
      <c r="BO6007" s="97" t="s">
        <v>10885</v>
      </c>
      <c r="BU6007" s="97" t="s">
        <v>2959</v>
      </c>
      <c r="BV6007" s="97" t="s">
        <v>614</v>
      </c>
      <c r="BW6007" s="97" t="s">
        <v>10885</v>
      </c>
    </row>
    <row r="6008" spans="51:75" x14ac:dyDescent="0.3">
      <c r="AY6008" s="124" t="e">
        <f>VLOOKUP(C6008,#REF!, 2,FALSE)</f>
        <v>#REF!</v>
      </c>
      <c r="BM6008" s="97" t="s">
        <v>2957</v>
      </c>
      <c r="BN6008" s="97" t="s">
        <v>852</v>
      </c>
      <c r="BO6008" s="97" t="s">
        <v>10886</v>
      </c>
      <c r="BU6008" s="97" t="s">
        <v>2957</v>
      </c>
      <c r="BV6008" s="97" t="s">
        <v>852</v>
      </c>
      <c r="BW6008" s="97" t="s">
        <v>10886</v>
      </c>
    </row>
    <row r="6009" spans="51:75" x14ac:dyDescent="0.3">
      <c r="AY6009" s="124" t="e">
        <f>VLOOKUP(C6009,#REF!, 2,FALSE)</f>
        <v>#REF!</v>
      </c>
      <c r="BM6009" s="97" t="s">
        <v>10888</v>
      </c>
      <c r="BN6009" s="97" t="s">
        <v>3081</v>
      </c>
      <c r="BO6009" s="97" t="s">
        <v>1011</v>
      </c>
      <c r="BU6009" s="97" t="s">
        <v>10888</v>
      </c>
      <c r="BV6009" s="97" t="s">
        <v>3081</v>
      </c>
      <c r="BW6009" s="97" t="s">
        <v>1011</v>
      </c>
    </row>
    <row r="6010" spans="51:75" x14ac:dyDescent="0.3">
      <c r="AY6010" s="124" t="e">
        <f>VLOOKUP(C6010,#REF!, 2,FALSE)</f>
        <v>#REF!</v>
      </c>
      <c r="BM6010" s="97" t="s">
        <v>10889</v>
      </c>
      <c r="BN6010" s="97" t="s">
        <v>852</v>
      </c>
      <c r="BO6010" s="97" t="s">
        <v>4387</v>
      </c>
      <c r="BU6010" s="97" t="s">
        <v>10889</v>
      </c>
      <c r="BV6010" s="97" t="s">
        <v>852</v>
      </c>
      <c r="BW6010" s="97" t="s">
        <v>4387</v>
      </c>
    </row>
    <row r="6011" spans="51:75" x14ac:dyDescent="0.3">
      <c r="AY6011" s="124" t="e">
        <f>VLOOKUP(C6011,#REF!, 2,FALSE)</f>
        <v>#REF!</v>
      </c>
      <c r="BM6011" s="97" t="s">
        <v>10890</v>
      </c>
      <c r="BN6011" s="97" t="s">
        <v>775</v>
      </c>
      <c r="BO6011" s="97" t="s">
        <v>10891</v>
      </c>
      <c r="BU6011" s="97" t="s">
        <v>10890</v>
      </c>
      <c r="BV6011" s="97" t="s">
        <v>775</v>
      </c>
      <c r="BW6011" s="97" t="s">
        <v>10891</v>
      </c>
    </row>
    <row r="6012" spans="51:75" x14ac:dyDescent="0.3">
      <c r="AY6012" s="124" t="e">
        <f>VLOOKUP(C6012,#REF!, 2,FALSE)</f>
        <v>#REF!</v>
      </c>
      <c r="BM6012" s="97" t="s">
        <v>10892</v>
      </c>
      <c r="BN6012" s="97" t="s">
        <v>736</v>
      </c>
      <c r="BO6012" s="97" t="s">
        <v>10893</v>
      </c>
      <c r="BU6012" s="97" t="s">
        <v>10892</v>
      </c>
      <c r="BV6012" s="97" t="s">
        <v>736</v>
      </c>
      <c r="BW6012" s="97" t="s">
        <v>10893</v>
      </c>
    </row>
    <row r="6013" spans="51:75" x14ac:dyDescent="0.3">
      <c r="AY6013" s="124" t="e">
        <f>VLOOKUP(C6013,#REF!, 2,FALSE)</f>
        <v>#REF!</v>
      </c>
      <c r="BM6013" s="97" t="s">
        <v>10894</v>
      </c>
      <c r="BN6013" s="97" t="s">
        <v>803</v>
      </c>
      <c r="BO6013" s="97" t="s">
        <v>10895</v>
      </c>
      <c r="BU6013" s="97" t="s">
        <v>10894</v>
      </c>
      <c r="BV6013" s="97" t="s">
        <v>803</v>
      </c>
      <c r="BW6013" s="97" t="s">
        <v>10895</v>
      </c>
    </row>
    <row r="6014" spans="51:75" x14ac:dyDescent="0.3">
      <c r="AY6014" s="124" t="e">
        <f>VLOOKUP(C6014,#REF!, 2,FALSE)</f>
        <v>#REF!</v>
      </c>
      <c r="BM6014" s="97" t="s">
        <v>10896</v>
      </c>
      <c r="BN6014" s="97" t="s">
        <v>852</v>
      </c>
      <c r="BO6014" s="97" t="s">
        <v>2983</v>
      </c>
      <c r="BU6014" s="97" t="s">
        <v>10896</v>
      </c>
      <c r="BV6014" s="97" t="s">
        <v>852</v>
      </c>
      <c r="BW6014" s="97" t="s">
        <v>2983</v>
      </c>
    </row>
    <row r="6015" spans="51:75" x14ac:dyDescent="0.3">
      <c r="AY6015" s="124" t="e">
        <f>VLOOKUP(C6015,#REF!, 2,FALSE)</f>
        <v>#REF!</v>
      </c>
      <c r="BM6015" s="97" t="s">
        <v>10897</v>
      </c>
      <c r="BN6015" s="97" t="s">
        <v>3237</v>
      </c>
      <c r="BO6015" s="97" t="s">
        <v>8634</v>
      </c>
      <c r="BU6015" s="97" t="s">
        <v>10897</v>
      </c>
      <c r="BV6015" s="97" t="s">
        <v>3237</v>
      </c>
      <c r="BW6015" s="97" t="s">
        <v>8634</v>
      </c>
    </row>
    <row r="6016" spans="51:75" x14ac:dyDescent="0.3">
      <c r="AY6016" s="124" t="e">
        <f>VLOOKUP(C6016,#REF!, 2,FALSE)</f>
        <v>#REF!</v>
      </c>
      <c r="BM6016" s="97" t="s">
        <v>10898</v>
      </c>
      <c r="BN6016" s="97" t="s">
        <v>852</v>
      </c>
      <c r="BO6016" s="97" t="s">
        <v>2983</v>
      </c>
      <c r="BU6016" s="97" t="s">
        <v>10898</v>
      </c>
      <c r="BV6016" s="97" t="s">
        <v>852</v>
      </c>
      <c r="BW6016" s="97" t="s">
        <v>2983</v>
      </c>
    </row>
    <row r="6017" spans="51:75" x14ac:dyDescent="0.3">
      <c r="AY6017" s="124" t="e">
        <f>VLOOKUP(C6017,#REF!, 2,FALSE)</f>
        <v>#REF!</v>
      </c>
      <c r="BM6017" s="97" t="s">
        <v>10899</v>
      </c>
      <c r="BN6017" s="97" t="s">
        <v>3003</v>
      </c>
      <c r="BO6017" s="97" t="s">
        <v>1597</v>
      </c>
      <c r="BU6017" s="97" t="s">
        <v>10899</v>
      </c>
      <c r="BV6017" s="97" t="s">
        <v>3003</v>
      </c>
      <c r="BW6017" s="97" t="s">
        <v>1597</v>
      </c>
    </row>
    <row r="6018" spans="51:75" x14ac:dyDescent="0.3">
      <c r="AY6018" s="124" t="e">
        <f>VLOOKUP(C6018,#REF!, 2,FALSE)</f>
        <v>#REF!</v>
      </c>
      <c r="BM6018" s="97" t="s">
        <v>10900</v>
      </c>
      <c r="BN6018" s="97" t="s">
        <v>1342</v>
      </c>
      <c r="BO6018" s="97" t="s">
        <v>3304</v>
      </c>
      <c r="BU6018" s="97" t="s">
        <v>10900</v>
      </c>
      <c r="BV6018" s="97" t="s">
        <v>1342</v>
      </c>
      <c r="BW6018" s="97" t="s">
        <v>3304</v>
      </c>
    </row>
    <row r="6019" spans="51:75" x14ac:dyDescent="0.3">
      <c r="AY6019" s="124" t="e">
        <f>VLOOKUP(C6019,#REF!, 2,FALSE)</f>
        <v>#REF!</v>
      </c>
      <c r="BM6019" s="97" t="s">
        <v>10901</v>
      </c>
      <c r="BN6019" s="97" t="s">
        <v>617</v>
      </c>
      <c r="BO6019" s="97" t="s">
        <v>10902</v>
      </c>
      <c r="BU6019" s="97" t="s">
        <v>10901</v>
      </c>
      <c r="BV6019" s="97" t="s">
        <v>617</v>
      </c>
      <c r="BW6019" s="97" t="s">
        <v>10902</v>
      </c>
    </row>
    <row r="6020" spans="51:75" x14ac:dyDescent="0.3">
      <c r="AY6020" s="124" t="e">
        <f>VLOOKUP(C6020,#REF!, 2,FALSE)</f>
        <v>#REF!</v>
      </c>
      <c r="BM6020" s="97" t="s">
        <v>10903</v>
      </c>
      <c r="BN6020" s="97" t="s">
        <v>3237</v>
      </c>
      <c r="BO6020" s="97" t="s">
        <v>4094</v>
      </c>
      <c r="BU6020" s="97" t="s">
        <v>10903</v>
      </c>
      <c r="BV6020" s="97" t="s">
        <v>3237</v>
      </c>
      <c r="BW6020" s="97" t="s">
        <v>4094</v>
      </c>
    </row>
    <row r="6021" spans="51:75" x14ac:dyDescent="0.3">
      <c r="AY6021" s="124" t="e">
        <f>VLOOKUP(C6021,#REF!, 2,FALSE)</f>
        <v>#REF!</v>
      </c>
      <c r="BM6021" s="97" t="s">
        <v>10904</v>
      </c>
      <c r="BN6021" s="97" t="s">
        <v>617</v>
      </c>
      <c r="BO6021" s="97" t="s">
        <v>10905</v>
      </c>
      <c r="BU6021" s="97" t="s">
        <v>10904</v>
      </c>
      <c r="BV6021" s="97" t="s">
        <v>617</v>
      </c>
      <c r="BW6021" s="97" t="s">
        <v>10905</v>
      </c>
    </row>
    <row r="6022" spans="51:75" x14ac:dyDescent="0.3">
      <c r="AY6022" s="124" t="e">
        <f>VLOOKUP(C6022,#REF!, 2,FALSE)</f>
        <v>#REF!</v>
      </c>
      <c r="BM6022" s="97" t="s">
        <v>1941</v>
      </c>
      <c r="BN6022" s="97" t="s">
        <v>926</v>
      </c>
      <c r="BO6022" s="97" t="s">
        <v>2774</v>
      </c>
      <c r="BU6022" s="97" t="s">
        <v>1941</v>
      </c>
      <c r="BV6022" s="97" t="s">
        <v>926</v>
      </c>
      <c r="BW6022" s="97" t="s">
        <v>2774</v>
      </c>
    </row>
    <row r="6023" spans="51:75" x14ac:dyDescent="0.3">
      <c r="AY6023" s="124" t="e">
        <f>VLOOKUP(C6023,#REF!, 2,FALSE)</f>
        <v>#REF!</v>
      </c>
      <c r="BM6023" s="97" t="s">
        <v>10906</v>
      </c>
      <c r="BN6023" s="97" t="s">
        <v>625</v>
      </c>
      <c r="BO6023" s="97" t="s">
        <v>4738</v>
      </c>
      <c r="BU6023" s="97" t="s">
        <v>10906</v>
      </c>
      <c r="BV6023" s="97" t="s">
        <v>625</v>
      </c>
      <c r="BW6023" s="97" t="s">
        <v>4738</v>
      </c>
    </row>
    <row r="6024" spans="51:75" x14ac:dyDescent="0.3">
      <c r="AY6024" s="124" t="e">
        <f>VLOOKUP(C6024,#REF!, 2,FALSE)</f>
        <v>#REF!</v>
      </c>
      <c r="BM6024" s="97" t="s">
        <v>10907</v>
      </c>
      <c r="BN6024" s="97" t="s">
        <v>810</v>
      </c>
      <c r="BO6024" s="97" t="s">
        <v>10908</v>
      </c>
      <c r="BU6024" s="97" t="s">
        <v>10907</v>
      </c>
      <c r="BV6024" s="97" t="s">
        <v>810</v>
      </c>
      <c r="BW6024" s="97" t="s">
        <v>10908</v>
      </c>
    </row>
    <row r="6025" spans="51:75" x14ac:dyDescent="0.3">
      <c r="AY6025" s="124" t="e">
        <f>VLOOKUP(C6025,#REF!, 2,FALSE)</f>
        <v>#REF!</v>
      </c>
      <c r="BM6025" s="97" t="s">
        <v>1942</v>
      </c>
      <c r="BN6025" s="97" t="s">
        <v>803</v>
      </c>
      <c r="BO6025" s="97" t="s">
        <v>10909</v>
      </c>
      <c r="BU6025" s="97" t="s">
        <v>1942</v>
      </c>
      <c r="BV6025" s="97" t="s">
        <v>803</v>
      </c>
      <c r="BW6025" s="97" t="s">
        <v>10909</v>
      </c>
    </row>
    <row r="6026" spans="51:75" x14ac:dyDescent="0.3">
      <c r="AY6026" s="124" t="e">
        <f>VLOOKUP(C6026,#REF!, 2,FALSE)</f>
        <v>#REF!</v>
      </c>
      <c r="BM6026" s="97" t="s">
        <v>10910</v>
      </c>
      <c r="BN6026" s="97" t="s">
        <v>637</v>
      </c>
      <c r="BO6026" s="97" t="s">
        <v>9505</v>
      </c>
      <c r="BU6026" s="97" t="s">
        <v>10910</v>
      </c>
      <c r="BV6026" s="97" t="s">
        <v>637</v>
      </c>
      <c r="BW6026" s="97" t="s">
        <v>9505</v>
      </c>
    </row>
    <row r="6027" spans="51:75" x14ac:dyDescent="0.3">
      <c r="AY6027" s="124" t="e">
        <f>VLOOKUP(C6027,#REF!, 2,FALSE)</f>
        <v>#REF!</v>
      </c>
      <c r="BM6027" s="97" t="s">
        <v>10911</v>
      </c>
      <c r="BN6027" s="97" t="s">
        <v>3237</v>
      </c>
      <c r="BO6027" s="97" t="s">
        <v>2877</v>
      </c>
      <c r="BU6027" s="97" t="s">
        <v>10911</v>
      </c>
      <c r="BV6027" s="97" t="s">
        <v>3237</v>
      </c>
      <c r="BW6027" s="97" t="s">
        <v>2877</v>
      </c>
    </row>
    <row r="6028" spans="51:75" x14ac:dyDescent="0.3">
      <c r="AY6028" s="124" t="e">
        <f>VLOOKUP(C6028,#REF!, 2,FALSE)</f>
        <v>#REF!</v>
      </c>
      <c r="BM6028" s="97" t="s">
        <v>10912</v>
      </c>
      <c r="BN6028" s="97" t="s">
        <v>3085</v>
      </c>
      <c r="BO6028" s="97" t="s">
        <v>10913</v>
      </c>
      <c r="BU6028" s="97" t="s">
        <v>10912</v>
      </c>
      <c r="BV6028" s="97" t="s">
        <v>3085</v>
      </c>
      <c r="BW6028" s="97" t="s">
        <v>10913</v>
      </c>
    </row>
    <row r="6029" spans="51:75" x14ac:dyDescent="0.3">
      <c r="AY6029" s="124" t="e">
        <f>VLOOKUP(C6029,#REF!, 2,FALSE)</f>
        <v>#REF!</v>
      </c>
      <c r="BM6029" s="97" t="s">
        <v>1943</v>
      </c>
      <c r="BN6029" s="97" t="s">
        <v>667</v>
      </c>
      <c r="BO6029" s="97" t="s">
        <v>10914</v>
      </c>
      <c r="BU6029" s="97" t="s">
        <v>1943</v>
      </c>
      <c r="BV6029" s="97" t="s">
        <v>667</v>
      </c>
      <c r="BW6029" s="97" t="s">
        <v>10914</v>
      </c>
    </row>
    <row r="6030" spans="51:75" x14ac:dyDescent="0.3">
      <c r="AY6030" s="124" t="e">
        <f>VLOOKUP(C6030,#REF!, 2,FALSE)</f>
        <v>#REF!</v>
      </c>
      <c r="BM6030" s="97" t="s">
        <v>10915</v>
      </c>
      <c r="BN6030" s="97" t="s">
        <v>780</v>
      </c>
      <c r="BO6030" s="97" t="s">
        <v>8576</v>
      </c>
      <c r="BU6030" s="97" t="s">
        <v>10915</v>
      </c>
      <c r="BV6030" s="97" t="s">
        <v>780</v>
      </c>
      <c r="BW6030" s="97" t="s">
        <v>8576</v>
      </c>
    </row>
    <row r="6031" spans="51:75" x14ac:dyDescent="0.3">
      <c r="AY6031" s="124" t="e">
        <f>VLOOKUP(C6031,#REF!, 2,FALSE)</f>
        <v>#REF!</v>
      </c>
      <c r="BM6031" s="97" t="s">
        <v>10916</v>
      </c>
      <c r="BN6031" s="97" t="s">
        <v>1267</v>
      </c>
      <c r="BO6031" s="97" t="s">
        <v>10144</v>
      </c>
      <c r="BU6031" s="97" t="s">
        <v>10916</v>
      </c>
      <c r="BV6031" s="97" t="s">
        <v>1267</v>
      </c>
      <c r="BW6031" s="97" t="s">
        <v>10144</v>
      </c>
    </row>
    <row r="6032" spans="51:75" x14ac:dyDescent="0.3">
      <c r="AY6032" s="124" t="e">
        <f>VLOOKUP(C6032,#REF!, 2,FALSE)</f>
        <v>#REF!</v>
      </c>
      <c r="BM6032" s="97" t="s">
        <v>10917</v>
      </c>
      <c r="BN6032" s="97" t="s">
        <v>803</v>
      </c>
      <c r="BO6032" s="97" t="s">
        <v>8969</v>
      </c>
      <c r="BU6032" s="97" t="s">
        <v>10917</v>
      </c>
      <c r="BV6032" s="97" t="s">
        <v>803</v>
      </c>
      <c r="BW6032" s="97" t="s">
        <v>8969</v>
      </c>
    </row>
    <row r="6033" spans="51:75" x14ac:dyDescent="0.3">
      <c r="AY6033" s="124" t="e">
        <f>VLOOKUP(C6033,#REF!, 2,FALSE)</f>
        <v>#REF!</v>
      </c>
      <c r="BM6033" s="97" t="s">
        <v>10918</v>
      </c>
      <c r="BN6033" s="97" t="s">
        <v>16968</v>
      </c>
      <c r="BO6033" s="97" t="s">
        <v>1776</v>
      </c>
      <c r="BU6033" s="97" t="s">
        <v>10918</v>
      </c>
      <c r="BV6033" s="97" t="s">
        <v>16968</v>
      </c>
      <c r="BW6033" s="97" t="s">
        <v>1776</v>
      </c>
    </row>
    <row r="6034" spans="51:75" x14ac:dyDescent="0.3">
      <c r="AY6034" s="124" t="e">
        <f>VLOOKUP(C6034,#REF!, 2,FALSE)</f>
        <v>#REF!</v>
      </c>
      <c r="BM6034" s="97" t="s">
        <v>10919</v>
      </c>
      <c r="BN6034" s="97" t="s">
        <v>810</v>
      </c>
      <c r="BO6034" s="97" t="s">
        <v>10920</v>
      </c>
      <c r="BU6034" s="97" t="s">
        <v>10919</v>
      </c>
      <c r="BV6034" s="97" t="s">
        <v>810</v>
      </c>
      <c r="BW6034" s="97" t="s">
        <v>10920</v>
      </c>
    </row>
    <row r="6035" spans="51:75" x14ac:dyDescent="0.3">
      <c r="AY6035" s="124" t="e">
        <f>VLOOKUP(C6035,#REF!, 2,FALSE)</f>
        <v>#REF!</v>
      </c>
      <c r="BM6035" s="97" t="s">
        <v>10921</v>
      </c>
      <c r="BN6035" s="97" t="s">
        <v>639</v>
      </c>
      <c r="BO6035" s="97" t="s">
        <v>10922</v>
      </c>
      <c r="BU6035" s="97" t="s">
        <v>10921</v>
      </c>
      <c r="BV6035" s="97" t="s">
        <v>639</v>
      </c>
      <c r="BW6035" s="97" t="s">
        <v>10922</v>
      </c>
    </row>
    <row r="6036" spans="51:75" x14ac:dyDescent="0.3">
      <c r="AY6036" s="124" t="e">
        <f>VLOOKUP(C6036,#REF!, 2,FALSE)</f>
        <v>#REF!</v>
      </c>
      <c r="BM6036" s="97" t="s">
        <v>10923</v>
      </c>
      <c r="BN6036" s="97" t="s">
        <v>639</v>
      </c>
      <c r="BO6036" s="97" t="s">
        <v>10924</v>
      </c>
      <c r="BU6036" s="97" t="s">
        <v>10923</v>
      </c>
      <c r="BV6036" s="97" t="s">
        <v>639</v>
      </c>
      <c r="BW6036" s="97" t="s">
        <v>10924</v>
      </c>
    </row>
    <row r="6037" spans="51:75" x14ac:dyDescent="0.3">
      <c r="AY6037" s="124" t="e">
        <f>VLOOKUP(C6037,#REF!, 2,FALSE)</f>
        <v>#REF!</v>
      </c>
      <c r="BM6037" s="97" t="s">
        <v>10925</v>
      </c>
      <c r="BN6037" s="97" t="s">
        <v>617</v>
      </c>
      <c r="BO6037" s="97" t="s">
        <v>3217</v>
      </c>
      <c r="BU6037" s="97" t="s">
        <v>10925</v>
      </c>
      <c r="BV6037" s="97" t="s">
        <v>617</v>
      </c>
      <c r="BW6037" s="97" t="s">
        <v>3217</v>
      </c>
    </row>
    <row r="6038" spans="51:75" x14ac:dyDescent="0.3">
      <c r="AY6038" s="124" t="e">
        <f>VLOOKUP(C6038,#REF!, 2,FALSE)</f>
        <v>#REF!</v>
      </c>
      <c r="BM6038" s="97" t="s">
        <v>10926</v>
      </c>
      <c r="BN6038" s="97" t="s">
        <v>639</v>
      </c>
      <c r="BO6038" s="97" t="s">
        <v>10927</v>
      </c>
      <c r="BU6038" s="97" t="s">
        <v>10926</v>
      </c>
      <c r="BV6038" s="97" t="s">
        <v>639</v>
      </c>
      <c r="BW6038" s="97" t="s">
        <v>10927</v>
      </c>
    </row>
    <row r="6039" spans="51:75" x14ac:dyDescent="0.3">
      <c r="AY6039" s="124" t="e">
        <f>VLOOKUP(C6039,#REF!, 2,FALSE)</f>
        <v>#REF!</v>
      </c>
      <c r="BM6039" s="97" t="s">
        <v>10928</v>
      </c>
      <c r="BN6039" s="97" t="s">
        <v>736</v>
      </c>
      <c r="BO6039" s="97" t="s">
        <v>2704</v>
      </c>
      <c r="BU6039" s="97" t="s">
        <v>10928</v>
      </c>
      <c r="BV6039" s="97" t="s">
        <v>736</v>
      </c>
      <c r="BW6039" s="97" t="s">
        <v>2704</v>
      </c>
    </row>
    <row r="6040" spans="51:75" x14ac:dyDescent="0.3">
      <c r="AY6040" s="124" t="e">
        <f>VLOOKUP(C6040,#REF!, 2,FALSE)</f>
        <v>#REF!</v>
      </c>
      <c r="BM6040" s="97" t="s">
        <v>1944</v>
      </c>
      <c r="BN6040" s="97" t="s">
        <v>621</v>
      </c>
      <c r="BO6040" s="97" t="s">
        <v>10929</v>
      </c>
      <c r="BU6040" s="97" t="s">
        <v>1944</v>
      </c>
      <c r="BV6040" s="97" t="s">
        <v>621</v>
      </c>
      <c r="BW6040" s="97" t="s">
        <v>10929</v>
      </c>
    </row>
    <row r="6041" spans="51:75" x14ac:dyDescent="0.3">
      <c r="AY6041" s="124" t="e">
        <f>VLOOKUP(C6041,#REF!, 2,FALSE)</f>
        <v>#REF!</v>
      </c>
      <c r="BM6041" s="97" t="s">
        <v>10930</v>
      </c>
      <c r="BN6041" s="97" t="s">
        <v>3081</v>
      </c>
      <c r="BO6041" s="97" t="s">
        <v>10931</v>
      </c>
      <c r="BU6041" s="97" t="s">
        <v>10930</v>
      </c>
      <c r="BV6041" s="97" t="s">
        <v>3081</v>
      </c>
      <c r="BW6041" s="97" t="s">
        <v>10931</v>
      </c>
    </row>
    <row r="6042" spans="51:75" x14ac:dyDescent="0.3">
      <c r="AY6042" s="124" t="e">
        <f>VLOOKUP(C6042,#REF!, 2,FALSE)</f>
        <v>#REF!</v>
      </c>
      <c r="BM6042" s="97" t="s">
        <v>10932</v>
      </c>
      <c r="BN6042" s="97" t="s">
        <v>1013</v>
      </c>
      <c r="BO6042" s="97" t="s">
        <v>6158</v>
      </c>
      <c r="BU6042" s="97" t="s">
        <v>10932</v>
      </c>
      <c r="BV6042" s="97" t="s">
        <v>1013</v>
      </c>
      <c r="BW6042" s="97" t="s">
        <v>6158</v>
      </c>
    </row>
    <row r="6043" spans="51:75" x14ac:dyDescent="0.3">
      <c r="AY6043" s="124" t="e">
        <f>VLOOKUP(C6043,#REF!, 2,FALSE)</f>
        <v>#REF!</v>
      </c>
      <c r="BM6043" s="97" t="s">
        <v>10933</v>
      </c>
      <c r="BN6043" s="97" t="s">
        <v>799</v>
      </c>
      <c r="BO6043" s="97" t="s">
        <v>7804</v>
      </c>
      <c r="BU6043" s="97" t="s">
        <v>10933</v>
      </c>
      <c r="BV6043" s="97" t="s">
        <v>799</v>
      </c>
      <c r="BW6043" s="97" t="s">
        <v>7804</v>
      </c>
    </row>
    <row r="6044" spans="51:75" x14ac:dyDescent="0.3">
      <c r="AY6044" s="124" t="e">
        <f>VLOOKUP(C6044,#REF!, 2,FALSE)</f>
        <v>#REF!</v>
      </c>
      <c r="BM6044" s="97" t="s">
        <v>10934</v>
      </c>
      <c r="BN6044" s="97" t="s">
        <v>799</v>
      </c>
      <c r="BO6044" s="97" t="s">
        <v>10935</v>
      </c>
      <c r="BU6044" s="97" t="s">
        <v>10934</v>
      </c>
      <c r="BV6044" s="97" t="s">
        <v>799</v>
      </c>
      <c r="BW6044" s="97" t="s">
        <v>10935</v>
      </c>
    </row>
    <row r="6045" spans="51:75" x14ac:dyDescent="0.3">
      <c r="AY6045" s="124" t="e">
        <f>VLOOKUP(C6045,#REF!, 2,FALSE)</f>
        <v>#REF!</v>
      </c>
      <c r="BM6045" s="97" t="s">
        <v>10936</v>
      </c>
      <c r="BN6045" s="97" t="s">
        <v>928</v>
      </c>
      <c r="BO6045" s="97" t="s">
        <v>10937</v>
      </c>
      <c r="BU6045" s="97" t="s">
        <v>10936</v>
      </c>
      <c r="BV6045" s="97" t="s">
        <v>928</v>
      </c>
      <c r="BW6045" s="97" t="s">
        <v>10937</v>
      </c>
    </row>
    <row r="6046" spans="51:75" x14ac:dyDescent="0.3">
      <c r="AY6046" s="124" t="e">
        <f>VLOOKUP(C6046,#REF!, 2,FALSE)</f>
        <v>#REF!</v>
      </c>
      <c r="BM6046" s="97" t="s">
        <v>10938</v>
      </c>
      <c r="BN6046" s="97" t="s">
        <v>669</v>
      </c>
      <c r="BO6046" s="97" t="s">
        <v>2136</v>
      </c>
      <c r="BU6046" s="97" t="s">
        <v>10938</v>
      </c>
      <c r="BV6046" s="97" t="s">
        <v>669</v>
      </c>
      <c r="BW6046" s="97" t="s">
        <v>2136</v>
      </c>
    </row>
    <row r="6047" spans="51:75" x14ac:dyDescent="0.3">
      <c r="AY6047" s="124" t="e">
        <f>VLOOKUP(C6047,#REF!, 2,FALSE)</f>
        <v>#REF!</v>
      </c>
      <c r="BM6047" s="97" t="s">
        <v>10939</v>
      </c>
      <c r="BN6047" s="97" t="s">
        <v>666</v>
      </c>
      <c r="BO6047" s="97" t="s">
        <v>3358</v>
      </c>
      <c r="BU6047" s="97" t="s">
        <v>10939</v>
      </c>
      <c r="BV6047" s="97" t="s">
        <v>666</v>
      </c>
      <c r="BW6047" s="97" t="s">
        <v>3358</v>
      </c>
    </row>
    <row r="6048" spans="51:75" x14ac:dyDescent="0.3">
      <c r="AY6048" s="124" t="e">
        <f>VLOOKUP(C6048,#REF!, 2,FALSE)</f>
        <v>#REF!</v>
      </c>
      <c r="BM6048" s="97" t="s">
        <v>10940</v>
      </c>
      <c r="BN6048" s="97" t="s">
        <v>617</v>
      </c>
      <c r="BO6048" s="97" t="s">
        <v>8465</v>
      </c>
      <c r="BU6048" s="97" t="s">
        <v>10940</v>
      </c>
      <c r="BV6048" s="97" t="s">
        <v>617</v>
      </c>
      <c r="BW6048" s="97" t="s">
        <v>8465</v>
      </c>
    </row>
    <row r="6049" spans="51:75" x14ac:dyDescent="0.3">
      <c r="AY6049" s="124" t="e">
        <f>VLOOKUP(C6049,#REF!, 2,FALSE)</f>
        <v>#REF!</v>
      </c>
      <c r="BM6049" s="97" t="s">
        <v>10941</v>
      </c>
      <c r="BN6049" s="97" t="s">
        <v>797</v>
      </c>
      <c r="BO6049" s="97" t="s">
        <v>2983</v>
      </c>
      <c r="BU6049" s="97" t="s">
        <v>10941</v>
      </c>
      <c r="BV6049" s="97" t="s">
        <v>797</v>
      </c>
      <c r="BW6049" s="97" t="s">
        <v>2983</v>
      </c>
    </row>
    <row r="6050" spans="51:75" x14ac:dyDescent="0.3">
      <c r="AY6050" s="124" t="e">
        <f>VLOOKUP(C6050,#REF!, 2,FALSE)</f>
        <v>#REF!</v>
      </c>
      <c r="BM6050" s="97" t="s">
        <v>1945</v>
      </c>
      <c r="BN6050" s="97" t="s">
        <v>669</v>
      </c>
      <c r="BO6050" s="97" t="s">
        <v>10942</v>
      </c>
      <c r="BU6050" s="97" t="s">
        <v>1945</v>
      </c>
      <c r="BV6050" s="97" t="s">
        <v>669</v>
      </c>
      <c r="BW6050" s="97" t="s">
        <v>10942</v>
      </c>
    </row>
    <row r="6051" spans="51:75" x14ac:dyDescent="0.3">
      <c r="AY6051" s="124" t="e">
        <f>VLOOKUP(C6051,#REF!, 2,FALSE)</f>
        <v>#REF!</v>
      </c>
      <c r="BM6051" s="97" t="s">
        <v>10943</v>
      </c>
      <c r="BN6051" s="97" t="s">
        <v>663</v>
      </c>
      <c r="BO6051" s="97" t="s">
        <v>3358</v>
      </c>
      <c r="BU6051" s="97" t="s">
        <v>10943</v>
      </c>
      <c r="BV6051" s="97" t="s">
        <v>663</v>
      </c>
      <c r="BW6051" s="97" t="s">
        <v>3358</v>
      </c>
    </row>
    <row r="6052" spans="51:75" x14ac:dyDescent="0.3">
      <c r="AY6052" s="124" t="e">
        <f>VLOOKUP(C6052,#REF!, 2,FALSE)</f>
        <v>#REF!</v>
      </c>
      <c r="BM6052" s="97" t="s">
        <v>10944</v>
      </c>
      <c r="BN6052" s="97" t="s">
        <v>778</v>
      </c>
      <c r="BO6052" s="97" t="s">
        <v>10945</v>
      </c>
      <c r="BU6052" s="97" t="s">
        <v>10944</v>
      </c>
      <c r="BV6052" s="97" t="s">
        <v>778</v>
      </c>
      <c r="BW6052" s="97" t="s">
        <v>10945</v>
      </c>
    </row>
    <row r="6053" spans="51:75" x14ac:dyDescent="0.3">
      <c r="AY6053" s="124" t="e">
        <f>VLOOKUP(C6053,#REF!, 2,FALSE)</f>
        <v>#REF!</v>
      </c>
      <c r="BM6053" s="97" t="s">
        <v>10946</v>
      </c>
      <c r="BN6053" s="97" t="s">
        <v>703</v>
      </c>
      <c r="BO6053" s="97" t="s">
        <v>2355</v>
      </c>
      <c r="BU6053" s="97" t="s">
        <v>10946</v>
      </c>
      <c r="BV6053" s="97" t="s">
        <v>703</v>
      </c>
      <c r="BW6053" s="97" t="s">
        <v>2355</v>
      </c>
    </row>
    <row r="6054" spans="51:75" x14ac:dyDescent="0.3">
      <c r="AY6054" s="124" t="e">
        <f>VLOOKUP(C6054,#REF!, 2,FALSE)</f>
        <v>#REF!</v>
      </c>
      <c r="BM6054" s="97" t="s">
        <v>1946</v>
      </c>
      <c r="BN6054" s="97" t="s">
        <v>621</v>
      </c>
      <c r="BO6054" s="97" t="s">
        <v>3965</v>
      </c>
      <c r="BU6054" s="97" t="s">
        <v>1946</v>
      </c>
      <c r="BV6054" s="97" t="s">
        <v>621</v>
      </c>
      <c r="BW6054" s="97" t="s">
        <v>3965</v>
      </c>
    </row>
    <row r="6055" spans="51:75" x14ac:dyDescent="0.3">
      <c r="AY6055" s="124" t="e">
        <f>VLOOKUP(C6055,#REF!, 2,FALSE)</f>
        <v>#REF!</v>
      </c>
      <c r="BM6055" s="97" t="s">
        <v>1947</v>
      </c>
      <c r="BN6055" s="97" t="s">
        <v>783</v>
      </c>
      <c r="BO6055" s="97" t="s">
        <v>10948</v>
      </c>
      <c r="BU6055" s="97" t="s">
        <v>1947</v>
      </c>
      <c r="BV6055" s="97" t="s">
        <v>783</v>
      </c>
      <c r="BW6055" s="97" t="s">
        <v>10948</v>
      </c>
    </row>
    <row r="6056" spans="51:75" x14ac:dyDescent="0.3">
      <c r="AY6056" s="124" t="e">
        <f>VLOOKUP(C6056,#REF!, 2,FALSE)</f>
        <v>#REF!</v>
      </c>
      <c r="BM6056" s="97" t="s">
        <v>10949</v>
      </c>
      <c r="BN6056" s="97" t="s">
        <v>662</v>
      </c>
      <c r="BO6056" s="97" t="s">
        <v>6518</v>
      </c>
      <c r="BU6056" s="97" t="s">
        <v>10949</v>
      </c>
      <c r="BV6056" s="97" t="s">
        <v>662</v>
      </c>
      <c r="BW6056" s="97" t="s">
        <v>6518</v>
      </c>
    </row>
    <row r="6057" spans="51:75" x14ac:dyDescent="0.3">
      <c r="AY6057" s="124" t="e">
        <f>VLOOKUP(C6057,#REF!, 2,FALSE)</f>
        <v>#REF!</v>
      </c>
      <c r="BM6057" s="97" t="s">
        <v>10951</v>
      </c>
      <c r="BN6057" s="97" t="s">
        <v>669</v>
      </c>
      <c r="BO6057" s="97" t="s">
        <v>9713</v>
      </c>
      <c r="BU6057" s="97" t="s">
        <v>10951</v>
      </c>
      <c r="BV6057" s="97" t="s">
        <v>669</v>
      </c>
      <c r="BW6057" s="97" t="s">
        <v>9713</v>
      </c>
    </row>
    <row r="6058" spans="51:75" x14ac:dyDescent="0.3">
      <c r="AY6058" s="124" t="e">
        <f>VLOOKUP(C6058,#REF!, 2,FALSE)</f>
        <v>#REF!</v>
      </c>
      <c r="BM6058" s="97" t="s">
        <v>10952</v>
      </c>
      <c r="BN6058" s="97" t="s">
        <v>700</v>
      </c>
      <c r="BO6058" s="97" t="s">
        <v>3917</v>
      </c>
      <c r="BU6058" s="97" t="s">
        <v>10952</v>
      </c>
      <c r="BV6058" s="97" t="s">
        <v>700</v>
      </c>
      <c r="BW6058" s="97" t="s">
        <v>3917</v>
      </c>
    </row>
    <row r="6059" spans="51:75" x14ac:dyDescent="0.3">
      <c r="AY6059" s="124" t="e">
        <f>VLOOKUP(C6059,#REF!, 2,FALSE)</f>
        <v>#REF!</v>
      </c>
      <c r="BM6059" s="97" t="s">
        <v>10953</v>
      </c>
      <c r="BN6059" s="97" t="s">
        <v>614</v>
      </c>
      <c r="BO6059" s="97" t="s">
        <v>2983</v>
      </c>
      <c r="BU6059" s="97" t="s">
        <v>10953</v>
      </c>
      <c r="BV6059" s="97" t="s">
        <v>614</v>
      </c>
      <c r="BW6059" s="97" t="s">
        <v>2983</v>
      </c>
    </row>
    <row r="6060" spans="51:75" x14ac:dyDescent="0.3">
      <c r="AY6060" s="124" t="e">
        <f>VLOOKUP(C6060,#REF!, 2,FALSE)</f>
        <v>#REF!</v>
      </c>
      <c r="BM6060" s="97" t="s">
        <v>10954</v>
      </c>
      <c r="BN6060" s="97" t="s">
        <v>3081</v>
      </c>
      <c r="BO6060" s="97" t="s">
        <v>5492</v>
      </c>
      <c r="BU6060" s="97" t="s">
        <v>10954</v>
      </c>
      <c r="BV6060" s="97" t="s">
        <v>3081</v>
      </c>
      <c r="BW6060" s="97" t="s">
        <v>5492</v>
      </c>
    </row>
    <row r="6061" spans="51:75" x14ac:dyDescent="0.3">
      <c r="AY6061" s="124" t="e">
        <f>VLOOKUP(C6061,#REF!, 2,FALSE)</f>
        <v>#REF!</v>
      </c>
      <c r="BM6061" s="97" t="s">
        <v>10955</v>
      </c>
      <c r="BN6061" s="97" t="s">
        <v>775</v>
      </c>
      <c r="BO6061" s="97" t="s">
        <v>2459</v>
      </c>
      <c r="BU6061" s="97" t="s">
        <v>10955</v>
      </c>
      <c r="BV6061" s="97" t="s">
        <v>775</v>
      </c>
      <c r="BW6061" s="97" t="s">
        <v>2459</v>
      </c>
    </row>
    <row r="6062" spans="51:75" x14ac:dyDescent="0.3">
      <c r="AY6062" s="124" t="e">
        <f>VLOOKUP(C6062,#REF!, 2,FALSE)</f>
        <v>#REF!</v>
      </c>
      <c r="BM6062" s="97" t="s">
        <v>10956</v>
      </c>
      <c r="BN6062" s="97" t="s">
        <v>852</v>
      </c>
      <c r="BO6062" s="97" t="s">
        <v>2788</v>
      </c>
      <c r="BU6062" s="97" t="s">
        <v>10956</v>
      </c>
      <c r="BV6062" s="97" t="s">
        <v>852</v>
      </c>
      <c r="BW6062" s="97" t="s">
        <v>2788</v>
      </c>
    </row>
    <row r="6063" spans="51:75" x14ac:dyDescent="0.3">
      <c r="AY6063" s="124" t="e">
        <f>VLOOKUP(C6063,#REF!, 2,FALSE)</f>
        <v>#REF!</v>
      </c>
      <c r="BM6063" s="97" t="s">
        <v>2949</v>
      </c>
      <c r="BN6063" s="97" t="s">
        <v>926</v>
      </c>
      <c r="BO6063" s="97" t="s">
        <v>9557</v>
      </c>
      <c r="BU6063" s="97" t="s">
        <v>2949</v>
      </c>
      <c r="BV6063" s="97" t="s">
        <v>926</v>
      </c>
      <c r="BW6063" s="97" t="s">
        <v>9557</v>
      </c>
    </row>
    <row r="6064" spans="51:75" x14ac:dyDescent="0.3">
      <c r="AY6064" s="124" t="e">
        <f>VLOOKUP(C6064,#REF!, 2,FALSE)</f>
        <v>#REF!</v>
      </c>
      <c r="BM6064" s="97" t="s">
        <v>10957</v>
      </c>
      <c r="BN6064" s="97" t="s">
        <v>1013</v>
      </c>
      <c r="BO6064" s="97" t="s">
        <v>10958</v>
      </c>
      <c r="BU6064" s="97" t="s">
        <v>10957</v>
      </c>
      <c r="BV6064" s="97" t="s">
        <v>1013</v>
      </c>
      <c r="BW6064" s="97" t="s">
        <v>10958</v>
      </c>
    </row>
    <row r="6065" spans="51:75" x14ac:dyDescent="0.3">
      <c r="AY6065" s="124" t="e">
        <f>VLOOKUP(C6065,#REF!, 2,FALSE)</f>
        <v>#REF!</v>
      </c>
      <c r="BM6065" s="97" t="s">
        <v>1948</v>
      </c>
      <c r="BN6065" s="97" t="s">
        <v>3003</v>
      </c>
      <c r="BO6065" s="97" t="s">
        <v>10959</v>
      </c>
      <c r="BU6065" s="97" t="s">
        <v>1948</v>
      </c>
      <c r="BV6065" s="97" t="s">
        <v>3003</v>
      </c>
      <c r="BW6065" s="97" t="s">
        <v>10959</v>
      </c>
    </row>
    <row r="6066" spans="51:75" x14ac:dyDescent="0.3">
      <c r="AY6066" s="124" t="e">
        <f>VLOOKUP(C6066,#REF!, 2,FALSE)</f>
        <v>#REF!</v>
      </c>
      <c r="BM6066" s="97" t="s">
        <v>10960</v>
      </c>
      <c r="BN6066" s="97" t="s">
        <v>669</v>
      </c>
      <c r="BO6066" s="97" t="s">
        <v>10959</v>
      </c>
      <c r="BU6066" s="97" t="s">
        <v>10960</v>
      </c>
      <c r="BV6066" s="97" t="s">
        <v>669</v>
      </c>
      <c r="BW6066" s="97" t="s">
        <v>10959</v>
      </c>
    </row>
    <row r="6067" spans="51:75" x14ac:dyDescent="0.3">
      <c r="AY6067" s="124" t="e">
        <f>VLOOKUP(C6067,#REF!, 2,FALSE)</f>
        <v>#REF!</v>
      </c>
      <c r="BM6067" s="97" t="s">
        <v>10961</v>
      </c>
      <c r="BN6067" s="97" t="s">
        <v>2983</v>
      </c>
      <c r="BO6067" s="97" t="s">
        <v>2826</v>
      </c>
      <c r="BU6067" s="97" t="s">
        <v>10961</v>
      </c>
      <c r="BV6067" s="97" t="s">
        <v>2983</v>
      </c>
      <c r="BW6067" s="97" t="s">
        <v>2826</v>
      </c>
    </row>
    <row r="6068" spans="51:75" x14ac:dyDescent="0.3">
      <c r="AY6068" s="124" t="e">
        <f>VLOOKUP(C6068,#REF!, 2,FALSE)</f>
        <v>#REF!</v>
      </c>
      <c r="BM6068" s="97" t="s">
        <v>10962</v>
      </c>
      <c r="BN6068" s="97" t="s">
        <v>617</v>
      </c>
      <c r="BO6068" s="97" t="s">
        <v>10963</v>
      </c>
      <c r="BU6068" s="97" t="s">
        <v>10962</v>
      </c>
      <c r="BV6068" s="97" t="s">
        <v>617</v>
      </c>
      <c r="BW6068" s="97" t="s">
        <v>10963</v>
      </c>
    </row>
    <row r="6069" spans="51:75" x14ac:dyDescent="0.3">
      <c r="AY6069" s="124" t="e">
        <f>VLOOKUP(C6069,#REF!, 2,FALSE)</f>
        <v>#REF!</v>
      </c>
      <c r="BM6069" s="97" t="s">
        <v>10964</v>
      </c>
      <c r="BN6069" s="97" t="s">
        <v>1070</v>
      </c>
      <c r="BO6069" s="97" t="s">
        <v>10965</v>
      </c>
      <c r="BU6069" s="97" t="s">
        <v>10964</v>
      </c>
      <c r="BV6069" s="97" t="s">
        <v>1070</v>
      </c>
      <c r="BW6069" s="97" t="s">
        <v>10965</v>
      </c>
    </row>
    <row r="6070" spans="51:75" x14ac:dyDescent="0.3">
      <c r="AY6070" s="124" t="e">
        <f>VLOOKUP(C6070,#REF!, 2,FALSE)</f>
        <v>#REF!</v>
      </c>
      <c r="BM6070" s="97" t="s">
        <v>10966</v>
      </c>
      <c r="BN6070" s="97" t="s">
        <v>3000</v>
      </c>
      <c r="BO6070" s="97" t="s">
        <v>1052</v>
      </c>
      <c r="BU6070" s="97" t="s">
        <v>10966</v>
      </c>
      <c r="BV6070" s="97" t="s">
        <v>3000</v>
      </c>
      <c r="BW6070" s="97" t="s">
        <v>1052</v>
      </c>
    </row>
    <row r="6071" spans="51:75" x14ac:dyDescent="0.3">
      <c r="AY6071" s="124" t="e">
        <f>VLOOKUP(C6071,#REF!, 2,FALSE)</f>
        <v>#REF!</v>
      </c>
      <c r="BM6071" s="97" t="s">
        <v>10967</v>
      </c>
      <c r="BN6071" s="97" t="s">
        <v>3003</v>
      </c>
      <c r="BO6071" s="97" t="s">
        <v>5848</v>
      </c>
      <c r="BU6071" s="97" t="s">
        <v>10967</v>
      </c>
      <c r="BV6071" s="97" t="s">
        <v>3003</v>
      </c>
      <c r="BW6071" s="97" t="s">
        <v>5848</v>
      </c>
    </row>
    <row r="6072" spans="51:75" x14ac:dyDescent="0.3">
      <c r="AY6072" s="124" t="e">
        <f>VLOOKUP(C6072,#REF!, 2,FALSE)</f>
        <v>#REF!</v>
      </c>
      <c r="BM6072" s="97" t="s">
        <v>10968</v>
      </c>
      <c r="BN6072" s="97" t="s">
        <v>783</v>
      </c>
      <c r="BO6072" s="97" t="s">
        <v>5387</v>
      </c>
      <c r="BU6072" s="97" t="s">
        <v>10968</v>
      </c>
      <c r="BV6072" s="97" t="s">
        <v>783</v>
      </c>
      <c r="BW6072" s="97" t="s">
        <v>5387</v>
      </c>
    </row>
    <row r="6073" spans="51:75" x14ac:dyDescent="0.3">
      <c r="AY6073" s="124" t="e">
        <f>VLOOKUP(C6073,#REF!, 2,FALSE)</f>
        <v>#REF!</v>
      </c>
      <c r="BM6073" s="97" t="s">
        <v>10969</v>
      </c>
      <c r="BN6073" s="97" t="s">
        <v>3003</v>
      </c>
      <c r="BO6073" s="97" t="s">
        <v>10970</v>
      </c>
      <c r="BU6073" s="97" t="s">
        <v>10969</v>
      </c>
      <c r="BV6073" s="97" t="s">
        <v>3003</v>
      </c>
      <c r="BW6073" s="97" t="s">
        <v>10970</v>
      </c>
    </row>
    <row r="6074" spans="51:75" x14ac:dyDescent="0.3">
      <c r="AY6074" s="124" t="e">
        <f>VLOOKUP(C6074,#REF!, 2,FALSE)</f>
        <v>#REF!</v>
      </c>
      <c r="BM6074" s="97" t="s">
        <v>1949</v>
      </c>
      <c r="BN6074" s="97" t="s">
        <v>780</v>
      </c>
      <c r="BO6074" s="97" t="s">
        <v>5848</v>
      </c>
      <c r="BU6074" s="97" t="s">
        <v>1949</v>
      </c>
      <c r="BV6074" s="97" t="s">
        <v>780</v>
      </c>
      <c r="BW6074" s="97" t="s">
        <v>5848</v>
      </c>
    </row>
    <row r="6075" spans="51:75" x14ac:dyDescent="0.3">
      <c r="AY6075" s="124" t="e">
        <f>VLOOKUP(C6075,#REF!, 2,FALSE)</f>
        <v>#REF!</v>
      </c>
      <c r="BM6075" s="97" t="s">
        <v>10971</v>
      </c>
      <c r="BN6075" s="97" t="s">
        <v>3000</v>
      </c>
      <c r="BO6075" s="97" t="s">
        <v>10972</v>
      </c>
      <c r="BU6075" s="97" t="s">
        <v>10971</v>
      </c>
      <c r="BV6075" s="97" t="s">
        <v>3000</v>
      </c>
      <c r="BW6075" s="97" t="s">
        <v>10972</v>
      </c>
    </row>
    <row r="6076" spans="51:75" x14ac:dyDescent="0.3">
      <c r="AY6076" s="124" t="e">
        <f>VLOOKUP(C6076,#REF!, 2,FALSE)</f>
        <v>#REF!</v>
      </c>
      <c r="BM6076" s="97" t="s">
        <v>10973</v>
      </c>
      <c r="BN6076" s="97" t="s">
        <v>3003</v>
      </c>
      <c r="BO6076" s="97" t="s">
        <v>5015</v>
      </c>
      <c r="BU6076" s="97" t="s">
        <v>10973</v>
      </c>
      <c r="BV6076" s="97" t="s">
        <v>3003</v>
      </c>
      <c r="BW6076" s="97" t="s">
        <v>5015</v>
      </c>
    </row>
    <row r="6077" spans="51:75" x14ac:dyDescent="0.3">
      <c r="AY6077" s="124" t="e">
        <f>VLOOKUP(C6077,#REF!, 2,FALSE)</f>
        <v>#REF!</v>
      </c>
      <c r="BM6077" s="97" t="s">
        <v>10974</v>
      </c>
      <c r="BN6077" s="97" t="s">
        <v>775</v>
      </c>
      <c r="BO6077" s="97" t="s">
        <v>1434</v>
      </c>
      <c r="BU6077" s="97" t="s">
        <v>10974</v>
      </c>
      <c r="BV6077" s="97" t="s">
        <v>775</v>
      </c>
      <c r="BW6077" s="97" t="s">
        <v>1434</v>
      </c>
    </row>
    <row r="6078" spans="51:75" x14ac:dyDescent="0.3">
      <c r="AY6078" s="124" t="e">
        <f>VLOOKUP(C6078,#REF!, 2,FALSE)</f>
        <v>#REF!</v>
      </c>
      <c r="BM6078" s="97" t="s">
        <v>10975</v>
      </c>
      <c r="BN6078" s="97" t="s">
        <v>928</v>
      </c>
      <c r="BO6078" s="97" t="s">
        <v>10099</v>
      </c>
      <c r="BU6078" s="97" t="s">
        <v>10975</v>
      </c>
      <c r="BV6078" s="97" t="s">
        <v>928</v>
      </c>
      <c r="BW6078" s="97" t="s">
        <v>10099</v>
      </c>
    </row>
    <row r="6079" spans="51:75" x14ac:dyDescent="0.3">
      <c r="AY6079" s="124" t="e">
        <f>VLOOKUP(C6079,#REF!, 2,FALSE)</f>
        <v>#REF!</v>
      </c>
      <c r="BM6079" s="97" t="s">
        <v>10976</v>
      </c>
      <c r="BN6079" s="97" t="s">
        <v>1267</v>
      </c>
      <c r="BO6079" s="97" t="s">
        <v>10885</v>
      </c>
      <c r="BU6079" s="97" t="s">
        <v>10976</v>
      </c>
      <c r="BV6079" s="97" t="s">
        <v>1267</v>
      </c>
      <c r="BW6079" s="97" t="s">
        <v>10885</v>
      </c>
    </row>
    <row r="6080" spans="51:75" x14ac:dyDescent="0.3">
      <c r="AY6080" s="124" t="e">
        <f>VLOOKUP(C6080,#REF!, 2,FALSE)</f>
        <v>#REF!</v>
      </c>
      <c r="BM6080" s="97" t="s">
        <v>1950</v>
      </c>
      <c r="BN6080" s="97" t="s">
        <v>783</v>
      </c>
      <c r="BO6080" s="97" t="s">
        <v>10836</v>
      </c>
      <c r="BU6080" s="97" t="s">
        <v>1950</v>
      </c>
      <c r="BV6080" s="97" t="s">
        <v>783</v>
      </c>
      <c r="BW6080" s="97" t="s">
        <v>10836</v>
      </c>
    </row>
    <row r="6081" spans="51:75" x14ac:dyDescent="0.3">
      <c r="AY6081" s="124" t="e">
        <f>VLOOKUP(C6081,#REF!, 2,FALSE)</f>
        <v>#REF!</v>
      </c>
      <c r="BM6081" s="97" t="s">
        <v>10978</v>
      </c>
      <c r="BN6081" s="97" t="s">
        <v>3237</v>
      </c>
      <c r="BO6081" s="97" t="s">
        <v>10979</v>
      </c>
      <c r="BU6081" s="97" t="s">
        <v>10978</v>
      </c>
      <c r="BV6081" s="97" t="s">
        <v>3237</v>
      </c>
      <c r="BW6081" s="97" t="s">
        <v>10979</v>
      </c>
    </row>
    <row r="6082" spans="51:75" x14ac:dyDescent="0.3">
      <c r="AY6082" s="124" t="e">
        <f>VLOOKUP(C6082,#REF!, 2,FALSE)</f>
        <v>#REF!</v>
      </c>
      <c r="BM6082" s="97" t="s">
        <v>10980</v>
      </c>
      <c r="BN6082" s="97" t="s">
        <v>3000</v>
      </c>
      <c r="BO6082" s="97" t="s">
        <v>10981</v>
      </c>
      <c r="BU6082" s="97" t="s">
        <v>10980</v>
      </c>
      <c r="BV6082" s="97" t="s">
        <v>3000</v>
      </c>
      <c r="BW6082" s="97" t="s">
        <v>10981</v>
      </c>
    </row>
    <row r="6083" spans="51:75" x14ac:dyDescent="0.3">
      <c r="AY6083" s="124" t="e">
        <f>VLOOKUP(C6083,#REF!, 2,FALSE)</f>
        <v>#REF!</v>
      </c>
      <c r="BM6083" s="97" t="s">
        <v>10982</v>
      </c>
      <c r="BN6083" s="97" t="s">
        <v>2983</v>
      </c>
      <c r="BO6083" s="97" t="s">
        <v>2983</v>
      </c>
      <c r="BU6083" s="97" t="s">
        <v>10982</v>
      </c>
      <c r="BV6083" s="97" t="s">
        <v>2983</v>
      </c>
      <c r="BW6083" s="97" t="s">
        <v>2983</v>
      </c>
    </row>
    <row r="6084" spans="51:75" x14ac:dyDescent="0.3">
      <c r="AY6084" s="124" t="e">
        <f>VLOOKUP(C6084,#REF!, 2,FALSE)</f>
        <v>#REF!</v>
      </c>
      <c r="BM6084" s="97" t="s">
        <v>2954</v>
      </c>
      <c r="BN6084" s="97" t="s">
        <v>621</v>
      </c>
      <c r="BO6084" s="97" t="s">
        <v>5389</v>
      </c>
      <c r="BU6084" s="97" t="s">
        <v>2954</v>
      </c>
      <c r="BV6084" s="97" t="s">
        <v>621</v>
      </c>
      <c r="BW6084" s="97" t="s">
        <v>5389</v>
      </c>
    </row>
    <row r="6085" spans="51:75" x14ac:dyDescent="0.3">
      <c r="AY6085" s="124" t="e">
        <f>VLOOKUP(C6085,#REF!, 2,FALSE)</f>
        <v>#REF!</v>
      </c>
      <c r="BM6085" s="97" t="s">
        <v>10983</v>
      </c>
      <c r="BN6085" s="97" t="s">
        <v>16968</v>
      </c>
      <c r="BO6085" s="97" t="s">
        <v>10984</v>
      </c>
      <c r="BU6085" s="97" t="s">
        <v>10983</v>
      </c>
      <c r="BV6085" s="97" t="s">
        <v>16968</v>
      </c>
      <c r="BW6085" s="97" t="s">
        <v>10984</v>
      </c>
    </row>
    <row r="6086" spans="51:75" x14ac:dyDescent="0.3">
      <c r="AY6086" s="124" t="e">
        <f>VLOOKUP(C6086,#REF!, 2,FALSE)</f>
        <v>#REF!</v>
      </c>
      <c r="BM6086" s="97" t="s">
        <v>10985</v>
      </c>
      <c r="BN6086" s="97" t="s">
        <v>3237</v>
      </c>
      <c r="BO6086" s="97" t="s">
        <v>842</v>
      </c>
      <c r="BU6086" s="97" t="s">
        <v>10985</v>
      </c>
      <c r="BV6086" s="97" t="s">
        <v>3237</v>
      </c>
      <c r="BW6086" s="97" t="s">
        <v>842</v>
      </c>
    </row>
    <row r="6087" spans="51:75" x14ac:dyDescent="0.3">
      <c r="AY6087" s="124" t="e">
        <f>VLOOKUP(C6087,#REF!, 2,FALSE)</f>
        <v>#REF!</v>
      </c>
      <c r="BM6087" s="97" t="s">
        <v>10986</v>
      </c>
      <c r="BN6087" s="97" t="s">
        <v>2979</v>
      </c>
      <c r="BO6087" s="97" t="s">
        <v>10387</v>
      </c>
      <c r="BU6087" s="97" t="s">
        <v>10986</v>
      </c>
      <c r="BV6087" s="97" t="s">
        <v>2979</v>
      </c>
      <c r="BW6087" s="97" t="s">
        <v>10387</v>
      </c>
    </row>
    <row r="6088" spans="51:75" x14ac:dyDescent="0.3">
      <c r="AY6088" s="124" t="e">
        <f>VLOOKUP(C6088,#REF!, 2,FALSE)</f>
        <v>#REF!</v>
      </c>
      <c r="BM6088" s="97" t="s">
        <v>10987</v>
      </c>
      <c r="BN6088" s="97" t="s">
        <v>2979</v>
      </c>
      <c r="BO6088" s="97" t="s">
        <v>5136</v>
      </c>
      <c r="BU6088" s="97" t="s">
        <v>10987</v>
      </c>
      <c r="BV6088" s="97" t="s">
        <v>2979</v>
      </c>
      <c r="BW6088" s="97" t="s">
        <v>5136</v>
      </c>
    </row>
    <row r="6089" spans="51:75" x14ac:dyDescent="0.3">
      <c r="AY6089" s="124" t="e">
        <f>VLOOKUP(C6089,#REF!, 2,FALSE)</f>
        <v>#REF!</v>
      </c>
      <c r="BM6089" s="97" t="s">
        <v>10988</v>
      </c>
      <c r="BN6089" s="97" t="s">
        <v>2979</v>
      </c>
      <c r="BO6089" s="97" t="s">
        <v>1287</v>
      </c>
      <c r="BU6089" s="97" t="s">
        <v>10988</v>
      </c>
      <c r="BV6089" s="97" t="s">
        <v>2979</v>
      </c>
      <c r="BW6089" s="97" t="s">
        <v>1287</v>
      </c>
    </row>
    <row r="6090" spans="51:75" x14ac:dyDescent="0.3">
      <c r="AY6090" s="124" t="e">
        <f>VLOOKUP(C6090,#REF!, 2,FALSE)</f>
        <v>#REF!</v>
      </c>
      <c r="BM6090" s="97" t="s">
        <v>10989</v>
      </c>
      <c r="BN6090" s="97" t="s">
        <v>771</v>
      </c>
      <c r="BO6090" s="97" t="s">
        <v>2983</v>
      </c>
      <c r="BU6090" s="97" t="s">
        <v>10989</v>
      </c>
      <c r="BV6090" s="97" t="s">
        <v>771</v>
      </c>
      <c r="BW6090" s="97" t="s">
        <v>2983</v>
      </c>
    </row>
    <row r="6091" spans="51:75" x14ac:dyDescent="0.3">
      <c r="AY6091" s="124" t="e">
        <f>VLOOKUP(C6091,#REF!, 2,FALSE)</f>
        <v>#REF!</v>
      </c>
      <c r="BM6091" s="97" t="s">
        <v>10990</v>
      </c>
      <c r="BN6091" s="97" t="s">
        <v>2983</v>
      </c>
      <c r="BO6091" s="97" t="s">
        <v>2983</v>
      </c>
      <c r="BU6091" s="97" t="s">
        <v>10990</v>
      </c>
      <c r="BV6091" s="97" t="s">
        <v>2983</v>
      </c>
      <c r="BW6091" s="97" t="s">
        <v>2983</v>
      </c>
    </row>
    <row r="6092" spans="51:75" x14ac:dyDescent="0.3">
      <c r="AY6092" s="124" t="e">
        <f>VLOOKUP(C6092,#REF!, 2,FALSE)</f>
        <v>#REF!</v>
      </c>
      <c r="BM6092" s="97" t="s">
        <v>10991</v>
      </c>
      <c r="BN6092" s="97" t="s">
        <v>2983</v>
      </c>
      <c r="BO6092" s="97" t="s">
        <v>2983</v>
      </c>
      <c r="BU6092" s="97" t="s">
        <v>10991</v>
      </c>
      <c r="BV6092" s="97" t="s">
        <v>2983</v>
      </c>
      <c r="BW6092" s="97" t="s">
        <v>2983</v>
      </c>
    </row>
    <row r="6093" spans="51:75" x14ac:dyDescent="0.3">
      <c r="AY6093" s="124" t="e">
        <f>VLOOKUP(C6093,#REF!, 2,FALSE)</f>
        <v>#REF!</v>
      </c>
      <c r="BM6093" s="97" t="s">
        <v>10992</v>
      </c>
      <c r="BN6093" s="97" t="s">
        <v>2983</v>
      </c>
      <c r="BO6093" s="97" t="s">
        <v>2983</v>
      </c>
      <c r="BU6093" s="97" t="s">
        <v>10992</v>
      </c>
      <c r="BV6093" s="97" t="s">
        <v>2983</v>
      </c>
      <c r="BW6093" s="97" t="s">
        <v>2983</v>
      </c>
    </row>
    <row r="6094" spans="51:75" x14ac:dyDescent="0.3">
      <c r="AY6094" s="124" t="e">
        <f>VLOOKUP(C6094,#REF!, 2,FALSE)</f>
        <v>#REF!</v>
      </c>
      <c r="BM6094" s="97" t="s">
        <v>10993</v>
      </c>
      <c r="BN6094" s="97" t="s">
        <v>2983</v>
      </c>
      <c r="BO6094" s="97" t="s">
        <v>2983</v>
      </c>
      <c r="BU6094" s="97" t="s">
        <v>10993</v>
      </c>
      <c r="BV6094" s="97" t="s">
        <v>2983</v>
      </c>
      <c r="BW6094" s="97" t="s">
        <v>2983</v>
      </c>
    </row>
    <row r="6095" spans="51:75" x14ac:dyDescent="0.3">
      <c r="AY6095" s="124" t="e">
        <f>VLOOKUP(C6095,#REF!, 2,FALSE)</f>
        <v>#REF!</v>
      </c>
      <c r="BM6095" s="97" t="s">
        <v>10994</v>
      </c>
      <c r="BN6095" s="97" t="s">
        <v>2983</v>
      </c>
      <c r="BO6095" s="97" t="s">
        <v>2983</v>
      </c>
      <c r="BU6095" s="97" t="s">
        <v>10994</v>
      </c>
      <c r="BV6095" s="97" t="s">
        <v>2983</v>
      </c>
      <c r="BW6095" s="97" t="s">
        <v>2983</v>
      </c>
    </row>
    <row r="6096" spans="51:75" x14ac:dyDescent="0.3">
      <c r="AY6096" s="124" t="e">
        <f>VLOOKUP(C6096,#REF!, 2,FALSE)</f>
        <v>#REF!</v>
      </c>
      <c r="BM6096" s="97" t="s">
        <v>10995</v>
      </c>
      <c r="BN6096" s="97" t="s">
        <v>2983</v>
      </c>
      <c r="BO6096" s="97" t="s">
        <v>2983</v>
      </c>
      <c r="BU6096" s="97" t="s">
        <v>10995</v>
      </c>
      <c r="BV6096" s="97" t="s">
        <v>2983</v>
      </c>
      <c r="BW6096" s="97" t="s">
        <v>2983</v>
      </c>
    </row>
    <row r="6097" spans="51:75" x14ac:dyDescent="0.3">
      <c r="AY6097" s="124" t="e">
        <f>VLOOKUP(C6097,#REF!, 2,FALSE)</f>
        <v>#REF!</v>
      </c>
      <c r="BM6097" s="97" t="s">
        <v>10996</v>
      </c>
      <c r="BN6097" s="97" t="s">
        <v>2983</v>
      </c>
      <c r="BO6097" s="97" t="s">
        <v>2983</v>
      </c>
      <c r="BU6097" s="97" t="s">
        <v>10996</v>
      </c>
      <c r="BV6097" s="97" t="s">
        <v>2983</v>
      </c>
      <c r="BW6097" s="97" t="s">
        <v>2983</v>
      </c>
    </row>
    <row r="6098" spans="51:75" x14ac:dyDescent="0.3">
      <c r="AY6098" s="124" t="e">
        <f>VLOOKUP(C6098,#REF!, 2,FALSE)</f>
        <v>#REF!</v>
      </c>
      <c r="BM6098" s="97" t="s">
        <v>10997</v>
      </c>
      <c r="BN6098" s="97" t="s">
        <v>2983</v>
      </c>
      <c r="BO6098" s="97" t="s">
        <v>2983</v>
      </c>
      <c r="BU6098" s="97" t="s">
        <v>10997</v>
      </c>
      <c r="BV6098" s="97" t="s">
        <v>2983</v>
      </c>
      <c r="BW6098" s="97" t="s">
        <v>2983</v>
      </c>
    </row>
    <row r="6099" spans="51:75" x14ac:dyDescent="0.3">
      <c r="AY6099" s="124" t="e">
        <f>VLOOKUP(C6099,#REF!, 2,FALSE)</f>
        <v>#REF!</v>
      </c>
      <c r="BM6099" s="97" t="s">
        <v>10998</v>
      </c>
      <c r="BN6099" s="97" t="s">
        <v>2983</v>
      </c>
      <c r="BO6099" s="97" t="s">
        <v>2983</v>
      </c>
      <c r="BU6099" s="97" t="s">
        <v>10998</v>
      </c>
      <c r="BV6099" s="97" t="s">
        <v>2983</v>
      </c>
      <c r="BW6099" s="97" t="s">
        <v>2983</v>
      </c>
    </row>
    <row r="6100" spans="51:75" x14ac:dyDescent="0.3">
      <c r="AY6100" s="124" t="e">
        <f>VLOOKUP(C6100,#REF!, 2,FALSE)</f>
        <v>#REF!</v>
      </c>
      <c r="BM6100" s="97" t="s">
        <v>10999</v>
      </c>
      <c r="BN6100" s="97" t="s">
        <v>2983</v>
      </c>
      <c r="BO6100" s="97" t="s">
        <v>2983</v>
      </c>
      <c r="BU6100" s="97" t="s">
        <v>10999</v>
      </c>
      <c r="BV6100" s="97" t="s">
        <v>2983</v>
      </c>
      <c r="BW6100" s="97" t="s">
        <v>2983</v>
      </c>
    </row>
    <row r="6101" spans="51:75" x14ac:dyDescent="0.3">
      <c r="AY6101" s="124" t="e">
        <f>VLOOKUP(C6101,#REF!, 2,FALSE)</f>
        <v>#REF!</v>
      </c>
      <c r="BM6101" s="97" t="s">
        <v>11000</v>
      </c>
      <c r="BN6101" s="97" t="s">
        <v>2983</v>
      </c>
      <c r="BO6101" s="97" t="s">
        <v>2983</v>
      </c>
      <c r="BU6101" s="97" t="s">
        <v>11000</v>
      </c>
      <c r="BV6101" s="97" t="s">
        <v>2983</v>
      </c>
      <c r="BW6101" s="97" t="s">
        <v>2983</v>
      </c>
    </row>
    <row r="6102" spans="51:75" x14ac:dyDescent="0.3">
      <c r="AY6102" s="124" t="e">
        <f>VLOOKUP(C6102,#REF!, 2,FALSE)</f>
        <v>#REF!</v>
      </c>
      <c r="BM6102" s="97" t="s">
        <v>11001</v>
      </c>
      <c r="BN6102" s="97" t="s">
        <v>2983</v>
      </c>
      <c r="BO6102" s="97" t="s">
        <v>2983</v>
      </c>
      <c r="BU6102" s="97" t="s">
        <v>11001</v>
      </c>
      <c r="BV6102" s="97" t="s">
        <v>2983</v>
      </c>
      <c r="BW6102" s="97" t="s">
        <v>2983</v>
      </c>
    </row>
    <row r="6103" spans="51:75" x14ac:dyDescent="0.3">
      <c r="AY6103" s="124" t="e">
        <f>VLOOKUP(C6103,#REF!, 2,FALSE)</f>
        <v>#REF!</v>
      </c>
      <c r="BM6103" s="97" t="s">
        <v>11002</v>
      </c>
      <c r="BN6103" s="97" t="s">
        <v>2983</v>
      </c>
      <c r="BO6103" s="97" t="s">
        <v>2983</v>
      </c>
      <c r="BU6103" s="97" t="s">
        <v>11002</v>
      </c>
      <c r="BV6103" s="97" t="s">
        <v>2983</v>
      </c>
      <c r="BW6103" s="97" t="s">
        <v>2983</v>
      </c>
    </row>
    <row r="6104" spans="51:75" x14ac:dyDescent="0.3">
      <c r="AY6104" s="124" t="e">
        <f>VLOOKUP(C6104,#REF!, 2,FALSE)</f>
        <v>#REF!</v>
      </c>
      <c r="BM6104" s="97" t="s">
        <v>11003</v>
      </c>
      <c r="BN6104" s="97" t="s">
        <v>2983</v>
      </c>
      <c r="BO6104" s="97" t="s">
        <v>2983</v>
      </c>
      <c r="BU6104" s="97" t="s">
        <v>11003</v>
      </c>
      <c r="BV6104" s="97" t="s">
        <v>2983</v>
      </c>
      <c r="BW6104" s="97" t="s">
        <v>2983</v>
      </c>
    </row>
    <row r="6105" spans="51:75" x14ac:dyDescent="0.3">
      <c r="AY6105" s="124" t="e">
        <f>VLOOKUP(C6105,#REF!, 2,FALSE)</f>
        <v>#REF!</v>
      </c>
      <c r="BM6105" s="97" t="s">
        <v>11004</v>
      </c>
      <c r="BN6105" s="97" t="s">
        <v>2983</v>
      </c>
      <c r="BO6105" s="97" t="s">
        <v>2983</v>
      </c>
      <c r="BU6105" s="97" t="s">
        <v>11004</v>
      </c>
      <c r="BV6105" s="97" t="s">
        <v>2983</v>
      </c>
      <c r="BW6105" s="97" t="s">
        <v>2983</v>
      </c>
    </row>
    <row r="6106" spans="51:75" x14ac:dyDescent="0.3">
      <c r="AY6106" s="124" t="e">
        <f>VLOOKUP(C6106,#REF!, 2,FALSE)</f>
        <v>#REF!</v>
      </c>
      <c r="BM6106" s="97" t="s">
        <v>11005</v>
      </c>
      <c r="BN6106" s="97" t="s">
        <v>2983</v>
      </c>
      <c r="BO6106" s="97" t="s">
        <v>2983</v>
      </c>
      <c r="BU6106" s="97" t="s">
        <v>11005</v>
      </c>
      <c r="BV6106" s="97" t="s">
        <v>2983</v>
      </c>
      <c r="BW6106" s="97" t="s">
        <v>2983</v>
      </c>
    </row>
    <row r="6107" spans="51:75" x14ac:dyDescent="0.3">
      <c r="AY6107" s="124" t="e">
        <f>VLOOKUP(C6107,#REF!, 2,FALSE)</f>
        <v>#REF!</v>
      </c>
      <c r="BM6107" s="97" t="s">
        <v>11006</v>
      </c>
      <c r="BN6107" s="97" t="s">
        <v>2983</v>
      </c>
      <c r="BO6107" s="97" t="s">
        <v>2983</v>
      </c>
      <c r="BU6107" s="97" t="s">
        <v>11006</v>
      </c>
      <c r="BV6107" s="97" t="s">
        <v>2983</v>
      </c>
      <c r="BW6107" s="97" t="s">
        <v>2983</v>
      </c>
    </row>
    <row r="6108" spans="51:75" x14ac:dyDescent="0.3">
      <c r="AY6108" s="124" t="e">
        <f>VLOOKUP(C6108,#REF!, 2,FALSE)</f>
        <v>#REF!</v>
      </c>
      <c r="BM6108" s="97" t="s">
        <v>11007</v>
      </c>
      <c r="BN6108" s="97" t="s">
        <v>2983</v>
      </c>
      <c r="BO6108" s="97" t="s">
        <v>2983</v>
      </c>
      <c r="BU6108" s="97" t="s">
        <v>11007</v>
      </c>
      <c r="BV6108" s="97" t="s">
        <v>2983</v>
      </c>
      <c r="BW6108" s="97" t="s">
        <v>2983</v>
      </c>
    </row>
    <row r="6109" spans="51:75" x14ac:dyDescent="0.3">
      <c r="AY6109" s="124" t="e">
        <f>VLOOKUP(C6109,#REF!, 2,FALSE)</f>
        <v>#REF!</v>
      </c>
      <c r="BM6109" s="97" t="s">
        <v>11008</v>
      </c>
      <c r="BN6109" s="97" t="s">
        <v>16968</v>
      </c>
      <c r="BO6109" s="97" t="s">
        <v>1071</v>
      </c>
      <c r="BU6109" s="97" t="s">
        <v>11008</v>
      </c>
      <c r="BV6109" s="97" t="s">
        <v>16968</v>
      </c>
      <c r="BW6109" s="97" t="s">
        <v>1071</v>
      </c>
    </row>
    <row r="6110" spans="51:75" x14ac:dyDescent="0.3">
      <c r="AY6110" s="124" t="e">
        <f>VLOOKUP(C6110,#REF!, 2,FALSE)</f>
        <v>#REF!</v>
      </c>
      <c r="BM6110" s="97" t="s">
        <v>11009</v>
      </c>
      <c r="BN6110" s="97" t="s">
        <v>16968</v>
      </c>
      <c r="BO6110" s="97" t="s">
        <v>2358</v>
      </c>
      <c r="BU6110" s="97" t="s">
        <v>11009</v>
      </c>
      <c r="BV6110" s="97" t="s">
        <v>16968</v>
      </c>
      <c r="BW6110" s="97" t="s">
        <v>2358</v>
      </c>
    </row>
    <row r="6111" spans="51:75" x14ac:dyDescent="0.3">
      <c r="AY6111" s="124" t="e">
        <f>VLOOKUP(C6111,#REF!, 2,FALSE)</f>
        <v>#REF!</v>
      </c>
      <c r="BM6111" s="97" t="s">
        <v>11010</v>
      </c>
      <c r="BN6111" s="97" t="s">
        <v>16968</v>
      </c>
      <c r="BO6111" s="97" t="s">
        <v>992</v>
      </c>
      <c r="BU6111" s="97" t="s">
        <v>11010</v>
      </c>
      <c r="BV6111" s="97" t="s">
        <v>16968</v>
      </c>
      <c r="BW6111" s="97" t="s">
        <v>992</v>
      </c>
    </row>
    <row r="6112" spans="51:75" x14ac:dyDescent="0.3">
      <c r="AY6112" s="124" t="e">
        <f>VLOOKUP(C6112,#REF!, 2,FALSE)</f>
        <v>#REF!</v>
      </c>
      <c r="BM6112" s="97" t="s">
        <v>11011</v>
      </c>
      <c r="BN6112" s="97" t="s">
        <v>16968</v>
      </c>
      <c r="BO6112" s="97" t="s">
        <v>1262</v>
      </c>
      <c r="BU6112" s="97" t="s">
        <v>11011</v>
      </c>
      <c r="BV6112" s="97" t="s">
        <v>16968</v>
      </c>
      <c r="BW6112" s="97" t="s">
        <v>1262</v>
      </c>
    </row>
    <row r="6113" spans="51:75" x14ac:dyDescent="0.3">
      <c r="AY6113" s="124" t="e">
        <f>VLOOKUP(C6113,#REF!, 2,FALSE)</f>
        <v>#REF!</v>
      </c>
      <c r="BM6113" s="97" t="s">
        <v>11013</v>
      </c>
      <c r="BN6113" s="97" t="s">
        <v>16968</v>
      </c>
      <c r="BO6113" s="97" t="s">
        <v>11014</v>
      </c>
      <c r="BU6113" s="97" t="s">
        <v>11013</v>
      </c>
      <c r="BV6113" s="97" t="s">
        <v>16968</v>
      </c>
      <c r="BW6113" s="97" t="s">
        <v>11014</v>
      </c>
    </row>
    <row r="6114" spans="51:75" x14ac:dyDescent="0.3">
      <c r="AY6114" s="124" t="e">
        <f>VLOOKUP(C6114,#REF!, 2,FALSE)</f>
        <v>#REF!</v>
      </c>
      <c r="BM6114" s="97" t="s">
        <v>11015</v>
      </c>
      <c r="BN6114" s="97" t="s">
        <v>3237</v>
      </c>
      <c r="BO6114" s="97" t="s">
        <v>5332</v>
      </c>
      <c r="BU6114" s="97" t="s">
        <v>11015</v>
      </c>
      <c r="BV6114" s="97" t="s">
        <v>3237</v>
      </c>
      <c r="BW6114" s="97" t="s">
        <v>5332</v>
      </c>
    </row>
    <row r="6115" spans="51:75" x14ac:dyDescent="0.3">
      <c r="AY6115" s="124" t="e">
        <f>VLOOKUP(C6115,#REF!, 2,FALSE)</f>
        <v>#REF!</v>
      </c>
      <c r="BM6115" s="97" t="s">
        <v>11016</v>
      </c>
      <c r="BN6115" s="97" t="s">
        <v>16968</v>
      </c>
      <c r="BO6115" s="97" t="s">
        <v>1608</v>
      </c>
      <c r="BU6115" s="97" t="s">
        <v>11016</v>
      </c>
      <c r="BV6115" s="97" t="s">
        <v>16968</v>
      </c>
      <c r="BW6115" s="97" t="s">
        <v>1608</v>
      </c>
    </row>
    <row r="6116" spans="51:75" x14ac:dyDescent="0.3">
      <c r="AY6116" s="124" t="e">
        <f>VLOOKUP(C6116,#REF!, 2,FALSE)</f>
        <v>#REF!</v>
      </c>
      <c r="BM6116" s="97" t="s">
        <v>2944</v>
      </c>
      <c r="BN6116" s="97" t="s">
        <v>16968</v>
      </c>
      <c r="BO6116" s="97" t="s">
        <v>11017</v>
      </c>
      <c r="BU6116" s="97" t="s">
        <v>2944</v>
      </c>
      <c r="BV6116" s="97" t="s">
        <v>16968</v>
      </c>
      <c r="BW6116" s="97" t="s">
        <v>11017</v>
      </c>
    </row>
    <row r="6117" spans="51:75" x14ac:dyDescent="0.3">
      <c r="AY6117" s="124" t="e">
        <f>VLOOKUP(C6117,#REF!, 2,FALSE)</f>
        <v>#REF!</v>
      </c>
      <c r="BM6117" s="97" t="s">
        <v>11018</v>
      </c>
      <c r="BN6117" s="97" t="s">
        <v>16968</v>
      </c>
      <c r="BO6117" s="97" t="s">
        <v>8527</v>
      </c>
      <c r="BU6117" s="97" t="s">
        <v>11018</v>
      </c>
      <c r="BV6117" s="97" t="s">
        <v>16968</v>
      </c>
      <c r="BW6117" s="97" t="s">
        <v>8527</v>
      </c>
    </row>
    <row r="6118" spans="51:75" x14ac:dyDescent="0.3">
      <c r="AY6118" s="124" t="e">
        <f>VLOOKUP(C6118,#REF!, 2,FALSE)</f>
        <v>#REF!</v>
      </c>
      <c r="BM6118" s="97" t="s">
        <v>11019</v>
      </c>
      <c r="BN6118" s="97" t="s">
        <v>16968</v>
      </c>
      <c r="BO6118" s="97" t="s">
        <v>11020</v>
      </c>
      <c r="BU6118" s="97" t="s">
        <v>11019</v>
      </c>
      <c r="BV6118" s="97" t="s">
        <v>16968</v>
      </c>
      <c r="BW6118" s="97" t="s">
        <v>11020</v>
      </c>
    </row>
    <row r="6119" spans="51:75" x14ac:dyDescent="0.3">
      <c r="AY6119" s="124" t="e">
        <f>VLOOKUP(C6119,#REF!, 2,FALSE)</f>
        <v>#REF!</v>
      </c>
      <c r="BM6119" s="97" t="s">
        <v>11022</v>
      </c>
      <c r="BN6119" s="97" t="s">
        <v>16968</v>
      </c>
      <c r="BO6119" s="97" t="s">
        <v>11023</v>
      </c>
      <c r="BU6119" s="97" t="s">
        <v>11022</v>
      </c>
      <c r="BV6119" s="97" t="s">
        <v>16968</v>
      </c>
      <c r="BW6119" s="97" t="s">
        <v>11023</v>
      </c>
    </row>
    <row r="6120" spans="51:75" x14ac:dyDescent="0.3">
      <c r="AY6120" s="124" t="e">
        <f>VLOOKUP(C6120,#REF!, 2,FALSE)</f>
        <v>#REF!</v>
      </c>
      <c r="BM6120" s="97" t="s">
        <v>11024</v>
      </c>
      <c r="BN6120" s="97" t="s">
        <v>16968</v>
      </c>
      <c r="BO6120" s="97" t="s">
        <v>11025</v>
      </c>
      <c r="BU6120" s="97" t="s">
        <v>11024</v>
      </c>
      <c r="BV6120" s="97" t="s">
        <v>16968</v>
      </c>
      <c r="BW6120" s="97" t="s">
        <v>11025</v>
      </c>
    </row>
    <row r="6121" spans="51:75" x14ac:dyDescent="0.3">
      <c r="AY6121" s="124" t="e">
        <f>VLOOKUP(C6121,#REF!, 2,FALSE)</f>
        <v>#REF!</v>
      </c>
      <c r="BM6121" s="97" t="s">
        <v>1951</v>
      </c>
      <c r="BN6121" s="97" t="s">
        <v>16968</v>
      </c>
      <c r="BO6121" s="97" t="s">
        <v>11026</v>
      </c>
      <c r="BU6121" s="97" t="s">
        <v>1951</v>
      </c>
      <c r="BV6121" s="97" t="s">
        <v>16968</v>
      </c>
      <c r="BW6121" s="97" t="s">
        <v>11026</v>
      </c>
    </row>
    <row r="6122" spans="51:75" x14ac:dyDescent="0.3">
      <c r="AY6122" s="124" t="e">
        <f>VLOOKUP(C6122,#REF!, 2,FALSE)</f>
        <v>#REF!</v>
      </c>
      <c r="BM6122" s="97" t="s">
        <v>11027</v>
      </c>
      <c r="BN6122" s="97" t="s">
        <v>16968</v>
      </c>
      <c r="BO6122" s="97" t="s">
        <v>3735</v>
      </c>
      <c r="BU6122" s="97" t="s">
        <v>11027</v>
      </c>
      <c r="BV6122" s="97" t="s">
        <v>16968</v>
      </c>
      <c r="BW6122" s="97" t="s">
        <v>3735</v>
      </c>
    </row>
    <row r="6123" spans="51:75" x14ac:dyDescent="0.3">
      <c r="AY6123" s="124" t="e">
        <f>VLOOKUP(C6123,#REF!, 2,FALSE)</f>
        <v>#REF!</v>
      </c>
      <c r="BM6123" s="97" t="s">
        <v>1952</v>
      </c>
      <c r="BN6123" s="97" t="s">
        <v>16968</v>
      </c>
      <c r="BO6123" s="97" t="s">
        <v>1730</v>
      </c>
      <c r="BU6123" s="97" t="s">
        <v>1952</v>
      </c>
      <c r="BV6123" s="97" t="s">
        <v>16968</v>
      </c>
      <c r="BW6123" s="97" t="s">
        <v>1730</v>
      </c>
    </row>
    <row r="6124" spans="51:75" x14ac:dyDescent="0.3">
      <c r="AY6124" s="124" t="e">
        <f>VLOOKUP(C6124,#REF!, 2,FALSE)</f>
        <v>#REF!</v>
      </c>
      <c r="BM6124" s="97" t="s">
        <v>1953</v>
      </c>
      <c r="BN6124" s="97" t="s">
        <v>16968</v>
      </c>
      <c r="BO6124" s="97" t="s">
        <v>1443</v>
      </c>
      <c r="BU6124" s="97" t="s">
        <v>1953</v>
      </c>
      <c r="BV6124" s="97" t="s">
        <v>16968</v>
      </c>
      <c r="BW6124" s="97" t="s">
        <v>1443</v>
      </c>
    </row>
    <row r="6125" spans="51:75" x14ac:dyDescent="0.3">
      <c r="AY6125" s="124" t="e">
        <f>VLOOKUP(C6125,#REF!, 2,FALSE)</f>
        <v>#REF!</v>
      </c>
      <c r="BM6125" s="97" t="s">
        <v>11028</v>
      </c>
      <c r="BN6125" s="97" t="s">
        <v>16968</v>
      </c>
      <c r="BO6125" s="97" t="s">
        <v>1443</v>
      </c>
      <c r="BU6125" s="97" t="s">
        <v>11028</v>
      </c>
      <c r="BV6125" s="97" t="s">
        <v>16968</v>
      </c>
      <c r="BW6125" s="97" t="s">
        <v>1443</v>
      </c>
    </row>
    <row r="6126" spans="51:75" x14ac:dyDescent="0.3">
      <c r="AY6126" s="124" t="e">
        <f>VLOOKUP(C6126,#REF!, 2,FALSE)</f>
        <v>#REF!</v>
      </c>
      <c r="BM6126" s="97" t="s">
        <v>11030</v>
      </c>
      <c r="BN6126" s="97" t="s">
        <v>2983</v>
      </c>
      <c r="BO6126" s="97" t="s">
        <v>4419</v>
      </c>
      <c r="BU6126" s="97" t="s">
        <v>11030</v>
      </c>
      <c r="BV6126" s="97" t="s">
        <v>2983</v>
      </c>
      <c r="BW6126" s="97" t="s">
        <v>4419</v>
      </c>
    </row>
    <row r="6127" spans="51:75" x14ac:dyDescent="0.3">
      <c r="AY6127" s="124" t="e">
        <f>VLOOKUP(C6127,#REF!, 2,FALSE)</f>
        <v>#REF!</v>
      </c>
      <c r="BM6127" s="97" t="s">
        <v>11031</v>
      </c>
      <c r="BN6127" s="97" t="s">
        <v>1269</v>
      </c>
      <c r="BO6127" s="97" t="s">
        <v>3209</v>
      </c>
      <c r="BU6127" s="97" t="s">
        <v>11031</v>
      </c>
      <c r="BV6127" s="97" t="s">
        <v>1269</v>
      </c>
      <c r="BW6127" s="97" t="s">
        <v>3209</v>
      </c>
    </row>
    <row r="6128" spans="51:75" x14ac:dyDescent="0.3">
      <c r="AY6128" s="124" t="e">
        <f>VLOOKUP(C6128,#REF!, 2,FALSE)</f>
        <v>#REF!</v>
      </c>
      <c r="BM6128" s="97" t="s">
        <v>1969</v>
      </c>
      <c r="BN6128" s="97" t="s">
        <v>2983</v>
      </c>
      <c r="BO6128" s="97" t="s">
        <v>11032</v>
      </c>
      <c r="BU6128" s="97" t="s">
        <v>1969</v>
      </c>
      <c r="BV6128" s="97" t="s">
        <v>2983</v>
      </c>
      <c r="BW6128" s="97" t="s">
        <v>11032</v>
      </c>
    </row>
    <row r="6129" spans="51:75" x14ac:dyDescent="0.3">
      <c r="AY6129" s="124" t="e">
        <f>VLOOKUP(C6129,#REF!, 2,FALSE)</f>
        <v>#REF!</v>
      </c>
      <c r="BM6129" s="97" t="s">
        <v>1970</v>
      </c>
      <c r="BN6129" s="97" t="s">
        <v>2983</v>
      </c>
      <c r="BO6129" s="97" t="s">
        <v>1536</v>
      </c>
      <c r="BU6129" s="97" t="s">
        <v>1970</v>
      </c>
      <c r="BV6129" s="97" t="s">
        <v>2983</v>
      </c>
      <c r="BW6129" s="97" t="s">
        <v>1536</v>
      </c>
    </row>
    <row r="6130" spans="51:75" x14ac:dyDescent="0.3">
      <c r="AY6130" s="124" t="e">
        <f>VLOOKUP(C6130,#REF!, 2,FALSE)</f>
        <v>#REF!</v>
      </c>
      <c r="BM6130" s="97" t="s">
        <v>11033</v>
      </c>
      <c r="BN6130" s="97" t="s">
        <v>3043</v>
      </c>
      <c r="BO6130" s="97" t="s">
        <v>1402</v>
      </c>
      <c r="BU6130" s="97" t="s">
        <v>11033</v>
      </c>
      <c r="BV6130" s="97" t="s">
        <v>3043</v>
      </c>
      <c r="BW6130" s="97" t="s">
        <v>1402</v>
      </c>
    </row>
    <row r="6131" spans="51:75" x14ac:dyDescent="0.3">
      <c r="AY6131" s="124" t="e">
        <f>VLOOKUP(C6131,#REF!, 2,FALSE)</f>
        <v>#REF!</v>
      </c>
      <c r="BM6131" s="97" t="s">
        <v>11034</v>
      </c>
      <c r="BN6131" s="97" t="s">
        <v>2983</v>
      </c>
      <c r="BO6131" s="97" t="s">
        <v>1402</v>
      </c>
      <c r="BU6131" s="97" t="s">
        <v>11034</v>
      </c>
      <c r="BV6131" s="97" t="s">
        <v>2983</v>
      </c>
      <c r="BW6131" s="97" t="s">
        <v>1402</v>
      </c>
    </row>
    <row r="6132" spans="51:75" x14ac:dyDescent="0.3">
      <c r="AY6132" s="124" t="e">
        <f>VLOOKUP(C6132,#REF!, 2,FALSE)</f>
        <v>#REF!</v>
      </c>
      <c r="BM6132" s="97" t="s">
        <v>11035</v>
      </c>
      <c r="BN6132" s="97" t="s">
        <v>16968</v>
      </c>
      <c r="BO6132" s="97" t="s">
        <v>2595</v>
      </c>
      <c r="BU6132" s="97" t="s">
        <v>11035</v>
      </c>
      <c r="BV6132" s="97" t="s">
        <v>16968</v>
      </c>
      <c r="BW6132" s="97" t="s">
        <v>2595</v>
      </c>
    </row>
    <row r="6133" spans="51:75" x14ac:dyDescent="0.3">
      <c r="AY6133" s="124" t="e">
        <f>VLOOKUP(C6133,#REF!, 2,FALSE)</f>
        <v>#REF!</v>
      </c>
      <c r="BM6133" s="97" t="s">
        <v>11036</v>
      </c>
      <c r="BN6133" s="97" t="s">
        <v>16968</v>
      </c>
      <c r="BO6133" s="97" t="s">
        <v>11037</v>
      </c>
      <c r="BU6133" s="97" t="s">
        <v>11036</v>
      </c>
      <c r="BV6133" s="97" t="s">
        <v>16968</v>
      </c>
      <c r="BW6133" s="97" t="s">
        <v>11037</v>
      </c>
    </row>
    <row r="6134" spans="51:75" x14ac:dyDescent="0.3">
      <c r="AY6134" s="124" t="e">
        <f>VLOOKUP(C6134,#REF!, 2,FALSE)</f>
        <v>#REF!</v>
      </c>
      <c r="BM6134" s="97" t="s">
        <v>11038</v>
      </c>
      <c r="BN6134" s="97" t="s">
        <v>16968</v>
      </c>
      <c r="BO6134" s="97" t="s">
        <v>3354</v>
      </c>
      <c r="BU6134" s="97" t="s">
        <v>11038</v>
      </c>
      <c r="BV6134" s="97" t="s">
        <v>16968</v>
      </c>
      <c r="BW6134" s="97" t="s">
        <v>3354</v>
      </c>
    </row>
    <row r="6135" spans="51:75" x14ac:dyDescent="0.3">
      <c r="AY6135" s="124" t="e">
        <f>VLOOKUP(C6135,#REF!, 2,FALSE)</f>
        <v>#REF!</v>
      </c>
      <c r="BM6135" s="97" t="s">
        <v>11039</v>
      </c>
      <c r="BN6135" s="97" t="s">
        <v>16968</v>
      </c>
      <c r="BO6135" s="97" t="s">
        <v>8229</v>
      </c>
      <c r="BU6135" s="97" t="s">
        <v>11039</v>
      </c>
      <c r="BV6135" s="97" t="s">
        <v>16968</v>
      </c>
      <c r="BW6135" s="97" t="s">
        <v>8229</v>
      </c>
    </row>
    <row r="6136" spans="51:75" x14ac:dyDescent="0.3">
      <c r="AY6136" s="124" t="e">
        <f>VLOOKUP(C6136,#REF!, 2,FALSE)</f>
        <v>#REF!</v>
      </c>
      <c r="BM6136" s="97" t="s">
        <v>1971</v>
      </c>
      <c r="BN6136" s="97" t="s">
        <v>2983</v>
      </c>
      <c r="BO6136" s="97" t="s">
        <v>2983</v>
      </c>
      <c r="BU6136" s="97" t="s">
        <v>1971</v>
      </c>
      <c r="BV6136" s="97" t="s">
        <v>2983</v>
      </c>
      <c r="BW6136" s="97" t="s">
        <v>2983</v>
      </c>
    </row>
    <row r="6137" spans="51:75" x14ac:dyDescent="0.3">
      <c r="AY6137" s="124" t="e">
        <f>VLOOKUP(C6137,#REF!, 2,FALSE)</f>
        <v>#REF!</v>
      </c>
      <c r="BM6137" s="97" t="s">
        <v>11041</v>
      </c>
      <c r="BN6137" s="97" t="s">
        <v>2983</v>
      </c>
      <c r="BO6137" s="97" t="s">
        <v>2983</v>
      </c>
      <c r="BU6137" s="97" t="s">
        <v>11041</v>
      </c>
      <c r="BV6137" s="97" t="s">
        <v>2983</v>
      </c>
      <c r="BW6137" s="97" t="s">
        <v>2983</v>
      </c>
    </row>
    <row r="6138" spans="51:75" x14ac:dyDescent="0.3">
      <c r="AY6138" s="124" t="e">
        <f>VLOOKUP(C6138,#REF!, 2,FALSE)</f>
        <v>#REF!</v>
      </c>
      <c r="BM6138" s="97" t="s">
        <v>11042</v>
      </c>
      <c r="BN6138" s="97" t="s">
        <v>2983</v>
      </c>
      <c r="BO6138" s="97" t="s">
        <v>2983</v>
      </c>
      <c r="BU6138" s="97" t="s">
        <v>11042</v>
      </c>
      <c r="BV6138" s="97" t="s">
        <v>2983</v>
      </c>
      <c r="BW6138" s="97" t="s">
        <v>2983</v>
      </c>
    </row>
    <row r="6139" spans="51:75" x14ac:dyDescent="0.3">
      <c r="AY6139" s="124" t="e">
        <f>VLOOKUP(C6139,#REF!, 2,FALSE)</f>
        <v>#REF!</v>
      </c>
      <c r="BM6139" s="97" t="s">
        <v>11043</v>
      </c>
      <c r="BN6139" s="97" t="s">
        <v>2983</v>
      </c>
      <c r="BO6139" s="97" t="s">
        <v>2983</v>
      </c>
      <c r="BU6139" s="97" t="s">
        <v>11043</v>
      </c>
      <c r="BV6139" s="97" t="s">
        <v>2983</v>
      </c>
      <c r="BW6139" s="97" t="s">
        <v>2983</v>
      </c>
    </row>
    <row r="6140" spans="51:75" x14ac:dyDescent="0.3">
      <c r="AY6140" s="124" t="e">
        <f>VLOOKUP(C6140,#REF!, 2,FALSE)</f>
        <v>#REF!</v>
      </c>
      <c r="BM6140" s="97" t="s">
        <v>1972</v>
      </c>
      <c r="BN6140" s="97" t="s">
        <v>2983</v>
      </c>
      <c r="BO6140" s="97" t="s">
        <v>2983</v>
      </c>
      <c r="BU6140" s="97" t="s">
        <v>1972</v>
      </c>
      <c r="BV6140" s="97" t="s">
        <v>2983</v>
      </c>
      <c r="BW6140" s="97" t="s">
        <v>2983</v>
      </c>
    </row>
    <row r="6141" spans="51:75" x14ac:dyDescent="0.3">
      <c r="AY6141" s="124" t="e">
        <f>VLOOKUP(C6141,#REF!, 2,FALSE)</f>
        <v>#REF!</v>
      </c>
      <c r="BM6141" s="97" t="s">
        <v>11044</v>
      </c>
      <c r="BN6141" s="97" t="s">
        <v>2983</v>
      </c>
      <c r="BO6141" s="97" t="s">
        <v>2983</v>
      </c>
      <c r="BU6141" s="97" t="s">
        <v>11044</v>
      </c>
      <c r="BV6141" s="97" t="s">
        <v>2983</v>
      </c>
      <c r="BW6141" s="97" t="s">
        <v>2983</v>
      </c>
    </row>
    <row r="6142" spans="51:75" x14ac:dyDescent="0.3">
      <c r="AY6142" s="124" t="e">
        <f>VLOOKUP(C6142,#REF!, 2,FALSE)</f>
        <v>#REF!</v>
      </c>
      <c r="BM6142" s="97" t="s">
        <v>2963</v>
      </c>
      <c r="BN6142" s="97" t="s">
        <v>2983</v>
      </c>
      <c r="BO6142" s="97" t="s">
        <v>2983</v>
      </c>
      <c r="BU6142" s="97" t="s">
        <v>2963</v>
      </c>
      <c r="BV6142" s="97" t="s">
        <v>2983</v>
      </c>
      <c r="BW6142" s="97" t="s">
        <v>2983</v>
      </c>
    </row>
    <row r="6143" spans="51:75" x14ac:dyDescent="0.3">
      <c r="AY6143" s="124" t="e">
        <f>VLOOKUP(C6143,#REF!, 2,FALSE)</f>
        <v>#REF!</v>
      </c>
      <c r="BM6143" s="97" t="s">
        <v>11045</v>
      </c>
      <c r="BN6143" s="97" t="s">
        <v>2983</v>
      </c>
      <c r="BO6143" s="97" t="s">
        <v>2983</v>
      </c>
      <c r="BU6143" s="97" t="s">
        <v>11045</v>
      </c>
      <c r="BV6143" s="97" t="s">
        <v>2983</v>
      </c>
      <c r="BW6143" s="97" t="s">
        <v>2983</v>
      </c>
    </row>
    <row r="6144" spans="51:75" x14ac:dyDescent="0.3">
      <c r="AY6144" s="124" t="e">
        <f>VLOOKUP(C6144,#REF!, 2,FALSE)</f>
        <v>#REF!</v>
      </c>
      <c r="BM6144" s="97" t="s">
        <v>1974</v>
      </c>
      <c r="BN6144" s="97" t="s">
        <v>16968</v>
      </c>
      <c r="BO6144" s="97" t="s">
        <v>2296</v>
      </c>
      <c r="BU6144" s="97" t="s">
        <v>1974</v>
      </c>
      <c r="BV6144" s="97" t="s">
        <v>16968</v>
      </c>
      <c r="BW6144" s="97" t="s">
        <v>2296</v>
      </c>
    </row>
    <row r="6145" spans="51:75" x14ac:dyDescent="0.3">
      <c r="AY6145" s="124" t="e">
        <f>VLOOKUP(C6145,#REF!, 2,FALSE)</f>
        <v>#REF!</v>
      </c>
      <c r="BM6145" s="97" t="s">
        <v>11046</v>
      </c>
      <c r="BN6145" s="97" t="s">
        <v>2979</v>
      </c>
      <c r="BO6145" s="97" t="s">
        <v>11047</v>
      </c>
      <c r="BU6145" s="97" t="s">
        <v>11046</v>
      </c>
      <c r="BV6145" s="97" t="s">
        <v>2979</v>
      </c>
      <c r="BW6145" s="97" t="s">
        <v>11047</v>
      </c>
    </row>
    <row r="6146" spans="51:75" x14ac:dyDescent="0.3">
      <c r="AY6146" s="124" t="e">
        <f>VLOOKUP(C6146,#REF!, 2,FALSE)</f>
        <v>#REF!</v>
      </c>
      <c r="BM6146" s="97" t="s">
        <v>11048</v>
      </c>
      <c r="BN6146" s="97" t="s">
        <v>1267</v>
      </c>
      <c r="BO6146" s="97" t="s">
        <v>2644</v>
      </c>
      <c r="BU6146" s="97" t="s">
        <v>11048</v>
      </c>
      <c r="BV6146" s="97" t="s">
        <v>1267</v>
      </c>
      <c r="BW6146" s="97" t="s">
        <v>2644</v>
      </c>
    </row>
    <row r="6147" spans="51:75" x14ac:dyDescent="0.3">
      <c r="AY6147" s="124" t="e">
        <f>VLOOKUP(C6147,#REF!, 2,FALSE)</f>
        <v>#REF!</v>
      </c>
      <c r="BM6147" s="97" t="s">
        <v>11049</v>
      </c>
      <c r="BN6147" s="97" t="s">
        <v>2979</v>
      </c>
      <c r="BO6147" s="97" t="s">
        <v>11050</v>
      </c>
      <c r="BU6147" s="97" t="s">
        <v>11049</v>
      </c>
      <c r="BV6147" s="97" t="s">
        <v>2979</v>
      </c>
      <c r="BW6147" s="97" t="s">
        <v>11050</v>
      </c>
    </row>
    <row r="6148" spans="51:75" x14ac:dyDescent="0.3">
      <c r="AY6148" s="124" t="e">
        <f>VLOOKUP(C6148,#REF!, 2,FALSE)</f>
        <v>#REF!</v>
      </c>
      <c r="BM6148" s="97" t="s">
        <v>11051</v>
      </c>
      <c r="BN6148" s="97" t="s">
        <v>923</v>
      </c>
      <c r="BO6148" s="97" t="s">
        <v>2644</v>
      </c>
      <c r="BU6148" s="97" t="s">
        <v>11051</v>
      </c>
      <c r="BV6148" s="97" t="s">
        <v>923</v>
      </c>
      <c r="BW6148" s="97" t="s">
        <v>2644</v>
      </c>
    </row>
    <row r="6149" spans="51:75" x14ac:dyDescent="0.3">
      <c r="AY6149" s="124" t="e">
        <f>VLOOKUP(C6149,#REF!, 2,FALSE)</f>
        <v>#REF!</v>
      </c>
      <c r="BM6149" s="97" t="s">
        <v>11052</v>
      </c>
      <c r="BN6149" s="97" t="s">
        <v>3237</v>
      </c>
      <c r="BO6149" s="97" t="s">
        <v>4044</v>
      </c>
      <c r="BU6149" s="97" t="s">
        <v>11052</v>
      </c>
      <c r="BV6149" s="97" t="s">
        <v>3237</v>
      </c>
      <c r="BW6149" s="97" t="s">
        <v>4044</v>
      </c>
    </row>
    <row r="6150" spans="51:75" x14ac:dyDescent="0.3">
      <c r="AY6150" s="124" t="e">
        <f>VLOOKUP(C6150,#REF!, 2,FALSE)</f>
        <v>#REF!</v>
      </c>
      <c r="BM6150" s="97" t="s">
        <v>2964</v>
      </c>
      <c r="BN6150" s="97" t="s">
        <v>940</v>
      </c>
      <c r="BO6150" s="97" t="s">
        <v>4044</v>
      </c>
      <c r="BU6150" s="97" t="s">
        <v>2964</v>
      </c>
      <c r="BV6150" s="97" t="s">
        <v>940</v>
      </c>
      <c r="BW6150" s="97" t="s">
        <v>4044</v>
      </c>
    </row>
    <row r="6151" spans="51:75" x14ac:dyDescent="0.3">
      <c r="AY6151" s="124" t="e">
        <f>VLOOKUP(C6151,#REF!, 2,FALSE)</f>
        <v>#REF!</v>
      </c>
      <c r="BM6151" s="97" t="s">
        <v>11053</v>
      </c>
      <c r="BN6151" s="97" t="s">
        <v>940</v>
      </c>
      <c r="BO6151" s="97" t="s">
        <v>4044</v>
      </c>
      <c r="BU6151" s="97" t="s">
        <v>11053</v>
      </c>
      <c r="BV6151" s="97" t="s">
        <v>940</v>
      </c>
      <c r="BW6151" s="97" t="s">
        <v>4044</v>
      </c>
    </row>
    <row r="6152" spans="51:75" x14ac:dyDescent="0.3">
      <c r="AY6152" s="124" t="e">
        <f>VLOOKUP(C6152,#REF!, 2,FALSE)</f>
        <v>#REF!</v>
      </c>
      <c r="BM6152" s="97" t="s">
        <v>2945</v>
      </c>
      <c r="BN6152" s="97" t="s">
        <v>2983</v>
      </c>
      <c r="BO6152" s="97" t="s">
        <v>2983</v>
      </c>
      <c r="BU6152" s="97" t="s">
        <v>2945</v>
      </c>
      <c r="BV6152" s="97" t="s">
        <v>2983</v>
      </c>
      <c r="BW6152" s="97" t="s">
        <v>2983</v>
      </c>
    </row>
    <row r="6153" spans="51:75" x14ac:dyDescent="0.3">
      <c r="AY6153" s="124" t="e">
        <f>VLOOKUP(C6153,#REF!, 2,FALSE)</f>
        <v>#REF!</v>
      </c>
      <c r="BM6153" s="97" t="s">
        <v>2953</v>
      </c>
      <c r="BN6153" s="97" t="s">
        <v>2983</v>
      </c>
      <c r="BO6153" s="97" t="s">
        <v>2983</v>
      </c>
      <c r="BU6153" s="97" t="s">
        <v>2953</v>
      </c>
      <c r="BV6153" s="97" t="s">
        <v>2983</v>
      </c>
      <c r="BW6153" s="97" t="s">
        <v>2983</v>
      </c>
    </row>
    <row r="6154" spans="51:75" x14ac:dyDescent="0.3">
      <c r="AY6154" s="124" t="e">
        <f>VLOOKUP(C6154,#REF!, 2,FALSE)</f>
        <v>#REF!</v>
      </c>
      <c r="BM6154" s="97" t="s">
        <v>11054</v>
      </c>
      <c r="BN6154" s="97" t="s">
        <v>2983</v>
      </c>
      <c r="BO6154" s="97" t="s">
        <v>2983</v>
      </c>
      <c r="BU6154" s="97" t="s">
        <v>11054</v>
      </c>
      <c r="BV6154" s="97" t="s">
        <v>2983</v>
      </c>
      <c r="BW6154" s="97" t="s">
        <v>2983</v>
      </c>
    </row>
    <row r="6155" spans="51:75" x14ac:dyDescent="0.3">
      <c r="AY6155" s="124" t="e">
        <f>VLOOKUP(C6155,#REF!, 2,FALSE)</f>
        <v>#REF!</v>
      </c>
      <c r="BM6155" s="97" t="s">
        <v>1975</v>
      </c>
      <c r="BN6155" s="97" t="s">
        <v>2983</v>
      </c>
      <c r="BO6155" s="97" t="s">
        <v>2983</v>
      </c>
      <c r="BU6155" s="97" t="s">
        <v>1975</v>
      </c>
      <c r="BV6155" s="97" t="s">
        <v>2983</v>
      </c>
      <c r="BW6155" s="97" t="s">
        <v>2983</v>
      </c>
    </row>
    <row r="6156" spans="51:75" x14ac:dyDescent="0.3">
      <c r="AY6156" s="124" t="e">
        <f>VLOOKUP(C6156,#REF!, 2,FALSE)</f>
        <v>#REF!</v>
      </c>
      <c r="BM6156" s="97" t="s">
        <v>11055</v>
      </c>
      <c r="BN6156" s="97" t="s">
        <v>2983</v>
      </c>
      <c r="BO6156" s="97" t="s">
        <v>2930</v>
      </c>
      <c r="BU6156" s="97" t="s">
        <v>11055</v>
      </c>
      <c r="BV6156" s="97" t="s">
        <v>2983</v>
      </c>
      <c r="BW6156" s="97" t="s">
        <v>2930</v>
      </c>
    </row>
    <row r="6157" spans="51:75" x14ac:dyDescent="0.3">
      <c r="AY6157" s="124" t="e">
        <f>VLOOKUP(C6157,#REF!, 2,FALSE)</f>
        <v>#REF!</v>
      </c>
      <c r="BM6157" s="97" t="s">
        <v>11056</v>
      </c>
      <c r="BN6157" s="97" t="s">
        <v>2983</v>
      </c>
      <c r="BO6157" s="97" t="s">
        <v>2827</v>
      </c>
      <c r="BU6157" s="97" t="s">
        <v>11056</v>
      </c>
      <c r="BV6157" s="97" t="s">
        <v>2983</v>
      </c>
      <c r="BW6157" s="97" t="s">
        <v>2827</v>
      </c>
    </row>
    <row r="6158" spans="51:75" x14ac:dyDescent="0.3">
      <c r="AY6158" s="124" t="e">
        <f>VLOOKUP(C6158,#REF!, 2,FALSE)</f>
        <v>#REF!</v>
      </c>
      <c r="BM6158" s="97" t="s">
        <v>11057</v>
      </c>
      <c r="BN6158" s="97" t="s">
        <v>928</v>
      </c>
      <c r="BO6158" s="97" t="s">
        <v>2983</v>
      </c>
      <c r="BU6158" s="97" t="s">
        <v>11057</v>
      </c>
      <c r="BV6158" s="97" t="s">
        <v>928</v>
      </c>
      <c r="BW6158" s="97" t="s">
        <v>2983</v>
      </c>
    </row>
    <row r="6159" spans="51:75" x14ac:dyDescent="0.3">
      <c r="AY6159" s="124" t="e">
        <f>VLOOKUP(C6159,#REF!, 2,FALSE)</f>
        <v>#REF!</v>
      </c>
      <c r="BM6159" s="97" t="s">
        <v>11058</v>
      </c>
      <c r="BN6159" s="97" t="s">
        <v>2983</v>
      </c>
      <c r="BO6159" s="97" t="s">
        <v>11059</v>
      </c>
      <c r="BU6159" s="97" t="s">
        <v>11058</v>
      </c>
      <c r="BV6159" s="97" t="s">
        <v>2983</v>
      </c>
      <c r="BW6159" s="97" t="s">
        <v>11059</v>
      </c>
    </row>
    <row r="6160" spans="51:75" x14ac:dyDescent="0.3">
      <c r="AY6160" s="124" t="e">
        <f>VLOOKUP(C6160,#REF!, 2,FALSE)</f>
        <v>#REF!</v>
      </c>
      <c r="BM6160" s="97" t="s">
        <v>11061</v>
      </c>
      <c r="BN6160" s="97" t="s">
        <v>2983</v>
      </c>
      <c r="BO6160" s="97" t="s">
        <v>2983</v>
      </c>
      <c r="BU6160" s="97" t="s">
        <v>11061</v>
      </c>
      <c r="BV6160" s="97" t="s">
        <v>2983</v>
      </c>
      <c r="BW6160" s="97" t="s">
        <v>2983</v>
      </c>
    </row>
    <row r="6161" spans="51:75" x14ac:dyDescent="0.3">
      <c r="AY6161" s="124" t="e">
        <f>VLOOKUP(C6161,#REF!, 2,FALSE)</f>
        <v>#REF!</v>
      </c>
      <c r="BM6161" s="97" t="s">
        <v>11062</v>
      </c>
      <c r="BN6161" s="97" t="s">
        <v>783</v>
      </c>
      <c r="BO6161" s="97" t="s">
        <v>2983</v>
      </c>
      <c r="BU6161" s="97" t="s">
        <v>11062</v>
      </c>
      <c r="BV6161" s="97" t="s">
        <v>783</v>
      </c>
      <c r="BW6161" s="97" t="s">
        <v>2983</v>
      </c>
    </row>
    <row r="6162" spans="51:75" x14ac:dyDescent="0.3">
      <c r="AY6162" s="124" t="e">
        <f>VLOOKUP(C6162,#REF!, 2,FALSE)</f>
        <v>#REF!</v>
      </c>
      <c r="BM6162" s="97" t="s">
        <v>11063</v>
      </c>
      <c r="BN6162" s="97" t="s">
        <v>2983</v>
      </c>
      <c r="BO6162" s="97" t="s">
        <v>1858</v>
      </c>
      <c r="BU6162" s="97" t="s">
        <v>11063</v>
      </c>
      <c r="BV6162" s="97" t="s">
        <v>2983</v>
      </c>
      <c r="BW6162" s="97" t="s">
        <v>1858</v>
      </c>
    </row>
    <row r="6163" spans="51:75" x14ac:dyDescent="0.3">
      <c r="AY6163" s="124" t="e">
        <f>VLOOKUP(C6163,#REF!, 2,FALSE)</f>
        <v>#REF!</v>
      </c>
      <c r="BM6163" s="97" t="s">
        <v>11064</v>
      </c>
      <c r="BN6163" s="97" t="s">
        <v>2983</v>
      </c>
      <c r="BO6163" s="97" t="s">
        <v>1858</v>
      </c>
      <c r="BU6163" s="97" t="s">
        <v>11064</v>
      </c>
      <c r="BV6163" s="97" t="s">
        <v>2983</v>
      </c>
      <c r="BW6163" s="97" t="s">
        <v>1858</v>
      </c>
    </row>
    <row r="6164" spans="51:75" x14ac:dyDescent="0.3">
      <c r="AY6164" s="124" t="e">
        <f>VLOOKUP(C6164,#REF!, 2,FALSE)</f>
        <v>#REF!</v>
      </c>
      <c r="BM6164" s="97" t="s">
        <v>11065</v>
      </c>
      <c r="BN6164" s="97" t="s">
        <v>2983</v>
      </c>
      <c r="BO6164" s="97" t="s">
        <v>11066</v>
      </c>
      <c r="BU6164" s="97" t="s">
        <v>11065</v>
      </c>
      <c r="BV6164" s="97" t="s">
        <v>2983</v>
      </c>
      <c r="BW6164" s="97" t="s">
        <v>11066</v>
      </c>
    </row>
    <row r="6165" spans="51:75" x14ac:dyDescent="0.3">
      <c r="AY6165" s="124" t="e">
        <f>VLOOKUP(C6165,#REF!, 2,FALSE)</f>
        <v>#REF!</v>
      </c>
      <c r="BM6165" s="97" t="s">
        <v>11067</v>
      </c>
      <c r="BN6165" s="97" t="s">
        <v>2979</v>
      </c>
      <c r="BO6165" s="97" t="s">
        <v>4456</v>
      </c>
      <c r="BU6165" s="97" t="s">
        <v>11067</v>
      </c>
      <c r="BV6165" s="97" t="s">
        <v>2979</v>
      </c>
      <c r="BW6165" s="97" t="s">
        <v>4456</v>
      </c>
    </row>
    <row r="6166" spans="51:75" x14ac:dyDescent="0.3">
      <c r="AY6166" s="124" t="e">
        <f>VLOOKUP(C6166,#REF!, 2,FALSE)</f>
        <v>#REF!</v>
      </c>
      <c r="BM6166" s="97" t="s">
        <v>11068</v>
      </c>
      <c r="BN6166" s="97" t="s">
        <v>1342</v>
      </c>
      <c r="BO6166" s="97" t="s">
        <v>11069</v>
      </c>
      <c r="BU6166" s="97" t="s">
        <v>11068</v>
      </c>
      <c r="BV6166" s="97" t="s">
        <v>1342</v>
      </c>
      <c r="BW6166" s="97" t="s">
        <v>11069</v>
      </c>
    </row>
    <row r="6167" spans="51:75" x14ac:dyDescent="0.3">
      <c r="AY6167" s="124" t="e">
        <f>VLOOKUP(C6167,#REF!, 2,FALSE)</f>
        <v>#REF!</v>
      </c>
      <c r="BM6167" s="97" t="s">
        <v>11070</v>
      </c>
      <c r="BN6167" s="97" t="s">
        <v>2979</v>
      </c>
      <c r="BO6167" s="97" t="s">
        <v>1204</v>
      </c>
      <c r="BU6167" s="97" t="s">
        <v>11070</v>
      </c>
      <c r="BV6167" s="97" t="s">
        <v>2979</v>
      </c>
      <c r="BW6167" s="97" t="s">
        <v>1204</v>
      </c>
    </row>
    <row r="6168" spans="51:75" x14ac:dyDescent="0.3">
      <c r="AY6168" s="124" t="e">
        <f>VLOOKUP(C6168,#REF!, 2,FALSE)</f>
        <v>#REF!</v>
      </c>
      <c r="BM6168" s="97" t="s">
        <v>11071</v>
      </c>
      <c r="BN6168" s="97" t="s">
        <v>2983</v>
      </c>
      <c r="BO6168" s="97" t="s">
        <v>8395</v>
      </c>
      <c r="BU6168" s="97" t="s">
        <v>11071</v>
      </c>
      <c r="BV6168" s="97" t="s">
        <v>2983</v>
      </c>
      <c r="BW6168" s="97" t="s">
        <v>8395</v>
      </c>
    </row>
    <row r="6169" spans="51:75" x14ac:dyDescent="0.3">
      <c r="AY6169" s="124" t="e">
        <f>VLOOKUP(C6169,#REF!, 2,FALSE)</f>
        <v>#REF!</v>
      </c>
      <c r="BM6169" s="97" t="s">
        <v>1977</v>
      </c>
      <c r="BN6169" s="97" t="s">
        <v>626</v>
      </c>
      <c r="BO6169" s="97" t="s">
        <v>7923</v>
      </c>
      <c r="BU6169" s="97" t="s">
        <v>1977</v>
      </c>
      <c r="BV6169" s="97" t="s">
        <v>626</v>
      </c>
      <c r="BW6169" s="97" t="s">
        <v>7923</v>
      </c>
    </row>
    <row r="6170" spans="51:75" x14ac:dyDescent="0.3">
      <c r="AY6170" s="124" t="e">
        <f>VLOOKUP(C6170,#REF!, 2,FALSE)</f>
        <v>#REF!</v>
      </c>
      <c r="BM6170" s="97" t="s">
        <v>11072</v>
      </c>
      <c r="BN6170" s="97" t="s">
        <v>3003</v>
      </c>
      <c r="BO6170" s="97" t="s">
        <v>5349</v>
      </c>
      <c r="BU6170" s="97" t="s">
        <v>11072</v>
      </c>
      <c r="BV6170" s="97" t="s">
        <v>3003</v>
      </c>
      <c r="BW6170" s="97" t="s">
        <v>5349</v>
      </c>
    </row>
    <row r="6171" spans="51:75" x14ac:dyDescent="0.3">
      <c r="AY6171" s="124" t="e">
        <f>VLOOKUP(C6171,#REF!, 2,FALSE)</f>
        <v>#REF!</v>
      </c>
      <c r="BM6171" s="97" t="s">
        <v>1978</v>
      </c>
      <c r="BN6171" s="97" t="s">
        <v>626</v>
      </c>
      <c r="BO6171" s="97" t="s">
        <v>7923</v>
      </c>
      <c r="BU6171" s="97" t="s">
        <v>1978</v>
      </c>
      <c r="BV6171" s="97" t="s">
        <v>626</v>
      </c>
      <c r="BW6171" s="97" t="s">
        <v>7923</v>
      </c>
    </row>
    <row r="6172" spans="51:75" x14ac:dyDescent="0.3">
      <c r="AY6172" s="124" t="e">
        <f>VLOOKUP(C6172,#REF!, 2,FALSE)</f>
        <v>#REF!</v>
      </c>
      <c r="BM6172" s="97" t="s">
        <v>11073</v>
      </c>
      <c r="BN6172" s="97" t="s">
        <v>623</v>
      </c>
      <c r="BO6172" s="97" t="s">
        <v>11074</v>
      </c>
      <c r="BU6172" s="97" t="s">
        <v>11073</v>
      </c>
      <c r="BV6172" s="97" t="s">
        <v>623</v>
      </c>
      <c r="BW6172" s="97" t="s">
        <v>11074</v>
      </c>
    </row>
    <row r="6173" spans="51:75" x14ac:dyDescent="0.3">
      <c r="AY6173" s="124" t="e">
        <f>VLOOKUP(C6173,#REF!, 2,FALSE)</f>
        <v>#REF!</v>
      </c>
      <c r="BM6173" s="97" t="s">
        <v>1979</v>
      </c>
      <c r="BN6173" s="97" t="s">
        <v>849</v>
      </c>
      <c r="BO6173" s="97" t="s">
        <v>5599</v>
      </c>
      <c r="BU6173" s="97" t="s">
        <v>1979</v>
      </c>
      <c r="BV6173" s="97" t="s">
        <v>849</v>
      </c>
      <c r="BW6173" s="97" t="s">
        <v>5599</v>
      </c>
    </row>
    <row r="6174" spans="51:75" x14ac:dyDescent="0.3">
      <c r="AY6174" s="124" t="e">
        <f>VLOOKUP(C6174,#REF!, 2,FALSE)</f>
        <v>#REF!</v>
      </c>
      <c r="BM6174" s="97" t="s">
        <v>11075</v>
      </c>
      <c r="BN6174" s="97" t="s">
        <v>3237</v>
      </c>
      <c r="BO6174" s="97" t="s">
        <v>11076</v>
      </c>
      <c r="BU6174" s="97" t="s">
        <v>11075</v>
      </c>
      <c r="BV6174" s="97" t="s">
        <v>3237</v>
      </c>
      <c r="BW6174" s="97" t="s">
        <v>11076</v>
      </c>
    </row>
    <row r="6175" spans="51:75" x14ac:dyDescent="0.3">
      <c r="AY6175" s="124" t="e">
        <f>VLOOKUP(C6175,#REF!, 2,FALSE)</f>
        <v>#REF!</v>
      </c>
      <c r="BM6175" s="97" t="s">
        <v>11077</v>
      </c>
      <c r="BN6175" s="97" t="s">
        <v>1269</v>
      </c>
      <c r="BO6175" s="97" t="s">
        <v>11078</v>
      </c>
      <c r="BU6175" s="97" t="s">
        <v>11077</v>
      </c>
      <c r="BV6175" s="97" t="s">
        <v>1269</v>
      </c>
      <c r="BW6175" s="97" t="s">
        <v>11078</v>
      </c>
    </row>
    <row r="6176" spans="51:75" x14ac:dyDescent="0.3">
      <c r="AY6176" s="124" t="e">
        <f>VLOOKUP(C6176,#REF!, 2,FALSE)</f>
        <v>#REF!</v>
      </c>
      <c r="BM6176" s="97" t="s">
        <v>11079</v>
      </c>
      <c r="BN6176" s="97" t="s">
        <v>2983</v>
      </c>
      <c r="BO6176" s="97" t="s">
        <v>11080</v>
      </c>
      <c r="BU6176" s="97" t="s">
        <v>11079</v>
      </c>
      <c r="BV6176" s="97" t="s">
        <v>2983</v>
      </c>
      <c r="BW6176" s="97" t="s">
        <v>11080</v>
      </c>
    </row>
    <row r="6177" spans="51:75" x14ac:dyDescent="0.3">
      <c r="AY6177" s="124" t="e">
        <f>VLOOKUP(C6177,#REF!, 2,FALSE)</f>
        <v>#REF!</v>
      </c>
      <c r="BM6177" s="97" t="s">
        <v>11081</v>
      </c>
      <c r="BN6177" s="97" t="s">
        <v>1269</v>
      </c>
      <c r="BO6177" s="97" t="s">
        <v>5019</v>
      </c>
      <c r="BU6177" s="97" t="s">
        <v>11081</v>
      </c>
      <c r="BV6177" s="97" t="s">
        <v>1269</v>
      </c>
      <c r="BW6177" s="97" t="s">
        <v>5019</v>
      </c>
    </row>
    <row r="6178" spans="51:75" x14ac:dyDescent="0.3">
      <c r="AY6178" s="124" t="e">
        <f>VLOOKUP(C6178,#REF!, 2,FALSE)</f>
        <v>#REF!</v>
      </c>
      <c r="BM6178" s="97" t="s">
        <v>11082</v>
      </c>
      <c r="BN6178" s="97" t="s">
        <v>3191</v>
      </c>
      <c r="BO6178" s="97" t="s">
        <v>7118</v>
      </c>
      <c r="BU6178" s="97" t="s">
        <v>11082</v>
      </c>
      <c r="BV6178" s="97" t="s">
        <v>3191</v>
      </c>
      <c r="BW6178" s="97" t="s">
        <v>7118</v>
      </c>
    </row>
    <row r="6179" spans="51:75" x14ac:dyDescent="0.3">
      <c r="AY6179" s="124" t="e">
        <f>VLOOKUP(C6179,#REF!, 2,FALSE)</f>
        <v>#REF!</v>
      </c>
      <c r="BM6179" s="97" t="s">
        <v>11083</v>
      </c>
      <c r="BN6179" s="97" t="s">
        <v>3191</v>
      </c>
      <c r="BO6179" s="97" t="s">
        <v>5019</v>
      </c>
      <c r="BU6179" s="97" t="s">
        <v>11083</v>
      </c>
      <c r="BV6179" s="97" t="s">
        <v>3191</v>
      </c>
      <c r="BW6179" s="97" t="s">
        <v>5019</v>
      </c>
    </row>
    <row r="6180" spans="51:75" x14ac:dyDescent="0.3">
      <c r="AY6180" s="124" t="e">
        <f>VLOOKUP(C6180,#REF!, 2,FALSE)</f>
        <v>#REF!</v>
      </c>
      <c r="BM6180" s="97" t="s">
        <v>11084</v>
      </c>
      <c r="BN6180" s="97" t="s">
        <v>3237</v>
      </c>
      <c r="BO6180" s="97" t="s">
        <v>702</v>
      </c>
      <c r="BU6180" s="97" t="s">
        <v>11084</v>
      </c>
      <c r="BV6180" s="97" t="s">
        <v>3237</v>
      </c>
      <c r="BW6180" s="97" t="s">
        <v>702</v>
      </c>
    </row>
    <row r="6181" spans="51:75" x14ac:dyDescent="0.3">
      <c r="AY6181" s="124" t="e">
        <f>VLOOKUP(C6181,#REF!, 2,FALSE)</f>
        <v>#REF!</v>
      </c>
      <c r="BM6181" s="97" t="s">
        <v>11085</v>
      </c>
      <c r="BN6181" s="97" t="s">
        <v>3237</v>
      </c>
      <c r="BO6181" s="97" t="s">
        <v>11086</v>
      </c>
      <c r="BU6181" s="97" t="s">
        <v>11085</v>
      </c>
      <c r="BV6181" s="97" t="s">
        <v>3237</v>
      </c>
      <c r="BW6181" s="97" t="s">
        <v>11086</v>
      </c>
    </row>
    <row r="6182" spans="51:75" x14ac:dyDescent="0.3">
      <c r="AY6182" s="124" t="e">
        <f>VLOOKUP(C6182,#REF!, 2,FALSE)</f>
        <v>#REF!</v>
      </c>
      <c r="BM6182" s="97" t="s">
        <v>11087</v>
      </c>
      <c r="BN6182" s="97" t="s">
        <v>2983</v>
      </c>
      <c r="BO6182" s="97" t="s">
        <v>2297</v>
      </c>
      <c r="BU6182" s="97" t="s">
        <v>11087</v>
      </c>
      <c r="BV6182" s="97" t="s">
        <v>2983</v>
      </c>
      <c r="BW6182" s="97" t="s">
        <v>2297</v>
      </c>
    </row>
    <row r="6183" spans="51:75" x14ac:dyDescent="0.3">
      <c r="AY6183" s="124" t="e">
        <f>VLOOKUP(C6183,#REF!, 2,FALSE)</f>
        <v>#REF!</v>
      </c>
      <c r="BM6183" s="97" t="s">
        <v>11088</v>
      </c>
      <c r="BN6183" s="97" t="s">
        <v>2983</v>
      </c>
      <c r="BO6183" s="97" t="s">
        <v>2983</v>
      </c>
      <c r="BU6183" s="97" t="s">
        <v>11088</v>
      </c>
      <c r="BV6183" s="97" t="s">
        <v>2983</v>
      </c>
      <c r="BW6183" s="97" t="s">
        <v>2983</v>
      </c>
    </row>
    <row r="6184" spans="51:75" x14ac:dyDescent="0.3">
      <c r="AY6184" s="124" t="e">
        <f>VLOOKUP(C6184,#REF!, 2,FALSE)</f>
        <v>#REF!</v>
      </c>
      <c r="BM6184" s="97" t="s">
        <v>11089</v>
      </c>
      <c r="BN6184" s="97" t="s">
        <v>2983</v>
      </c>
      <c r="BO6184" s="97" t="s">
        <v>2983</v>
      </c>
      <c r="BU6184" s="97" t="s">
        <v>11089</v>
      </c>
      <c r="BV6184" s="97" t="s">
        <v>2983</v>
      </c>
      <c r="BW6184" s="97" t="s">
        <v>2983</v>
      </c>
    </row>
    <row r="6185" spans="51:75" x14ac:dyDescent="0.3">
      <c r="AY6185" s="124" t="e">
        <f>VLOOKUP(C6185,#REF!, 2,FALSE)</f>
        <v>#REF!</v>
      </c>
      <c r="BM6185" s="97" t="s">
        <v>11090</v>
      </c>
      <c r="BN6185" s="97" t="s">
        <v>1269</v>
      </c>
      <c r="BO6185" s="97" t="s">
        <v>8634</v>
      </c>
      <c r="BU6185" s="97" t="s">
        <v>11090</v>
      </c>
      <c r="BV6185" s="97" t="s">
        <v>1269</v>
      </c>
      <c r="BW6185" s="97" t="s">
        <v>8634</v>
      </c>
    </row>
    <row r="6186" spans="51:75" x14ac:dyDescent="0.3">
      <c r="AY6186" s="124" t="e">
        <f>VLOOKUP(C6186,#REF!, 2,FALSE)</f>
        <v>#REF!</v>
      </c>
      <c r="BM6186" s="97" t="s">
        <v>11091</v>
      </c>
      <c r="BN6186" s="97" t="s">
        <v>803</v>
      </c>
      <c r="BO6186" s="97" t="s">
        <v>11092</v>
      </c>
      <c r="BU6186" s="97" t="s">
        <v>11091</v>
      </c>
      <c r="BV6186" s="97" t="s">
        <v>803</v>
      </c>
      <c r="BW6186" s="97" t="s">
        <v>11092</v>
      </c>
    </row>
    <row r="6187" spans="51:75" x14ac:dyDescent="0.3">
      <c r="AY6187" s="124" t="e">
        <f>VLOOKUP(C6187,#REF!, 2,FALSE)</f>
        <v>#REF!</v>
      </c>
      <c r="BM6187" s="97" t="s">
        <v>1980</v>
      </c>
      <c r="BN6187" s="97" t="s">
        <v>923</v>
      </c>
      <c r="BO6187" s="97" t="s">
        <v>3742</v>
      </c>
      <c r="BU6187" s="97" t="s">
        <v>1980</v>
      </c>
      <c r="BV6187" s="97" t="s">
        <v>923</v>
      </c>
      <c r="BW6187" s="97" t="s">
        <v>3742</v>
      </c>
    </row>
    <row r="6188" spans="51:75" x14ac:dyDescent="0.3">
      <c r="AY6188" s="124" t="e">
        <f>VLOOKUP(C6188,#REF!, 2,FALSE)</f>
        <v>#REF!</v>
      </c>
      <c r="BM6188" s="97" t="s">
        <v>11093</v>
      </c>
      <c r="BN6188" s="97" t="s">
        <v>623</v>
      </c>
      <c r="BO6188" s="97" t="s">
        <v>11094</v>
      </c>
      <c r="BU6188" s="97" t="s">
        <v>11093</v>
      </c>
      <c r="BV6188" s="97" t="s">
        <v>623</v>
      </c>
      <c r="BW6188" s="97" t="s">
        <v>11094</v>
      </c>
    </row>
    <row r="6189" spans="51:75" x14ac:dyDescent="0.3">
      <c r="AY6189" s="124" t="e">
        <f>VLOOKUP(C6189,#REF!, 2,FALSE)</f>
        <v>#REF!</v>
      </c>
      <c r="BM6189" s="97" t="s">
        <v>11095</v>
      </c>
      <c r="BN6189" s="97" t="s">
        <v>661</v>
      </c>
      <c r="BO6189" s="97" t="s">
        <v>11096</v>
      </c>
      <c r="BU6189" s="97" t="s">
        <v>11095</v>
      </c>
      <c r="BV6189" s="97" t="s">
        <v>661</v>
      </c>
      <c r="BW6189" s="97" t="s">
        <v>11096</v>
      </c>
    </row>
    <row r="6190" spans="51:75" x14ac:dyDescent="0.3">
      <c r="AY6190" s="124" t="e">
        <f>VLOOKUP(C6190,#REF!, 2,FALSE)</f>
        <v>#REF!</v>
      </c>
      <c r="BM6190" s="97" t="s">
        <v>11097</v>
      </c>
      <c r="BN6190" s="97" t="s">
        <v>923</v>
      </c>
      <c r="BO6190" s="97" t="s">
        <v>11098</v>
      </c>
      <c r="BU6190" s="97" t="s">
        <v>11097</v>
      </c>
      <c r="BV6190" s="97" t="s">
        <v>923</v>
      </c>
      <c r="BW6190" s="97" t="s">
        <v>11098</v>
      </c>
    </row>
    <row r="6191" spans="51:75" x14ac:dyDescent="0.3">
      <c r="AY6191" s="124" t="e">
        <f>VLOOKUP(C6191,#REF!, 2,FALSE)</f>
        <v>#REF!</v>
      </c>
      <c r="BM6191" s="97" t="s">
        <v>1981</v>
      </c>
      <c r="BN6191" s="97" t="s">
        <v>700</v>
      </c>
      <c r="BO6191" s="97" t="s">
        <v>3182</v>
      </c>
      <c r="BU6191" s="97" t="s">
        <v>1981</v>
      </c>
      <c r="BV6191" s="97" t="s">
        <v>700</v>
      </c>
      <c r="BW6191" s="97" t="s">
        <v>3182</v>
      </c>
    </row>
    <row r="6192" spans="51:75" x14ac:dyDescent="0.3">
      <c r="AY6192" s="124" t="e">
        <f>VLOOKUP(C6192,#REF!, 2,FALSE)</f>
        <v>#REF!</v>
      </c>
      <c r="BM6192" s="97" t="s">
        <v>1982</v>
      </c>
      <c r="BN6192" s="97" t="s">
        <v>623</v>
      </c>
      <c r="BO6192" s="97" t="s">
        <v>11099</v>
      </c>
      <c r="BU6192" s="97" t="s">
        <v>1982</v>
      </c>
      <c r="BV6192" s="97" t="s">
        <v>623</v>
      </c>
      <c r="BW6192" s="97" t="s">
        <v>11099</v>
      </c>
    </row>
    <row r="6193" spans="51:75" x14ac:dyDescent="0.3">
      <c r="AY6193" s="124" t="e">
        <f>VLOOKUP(C6193,#REF!, 2,FALSE)</f>
        <v>#REF!</v>
      </c>
      <c r="BM6193" s="97" t="s">
        <v>11100</v>
      </c>
      <c r="BN6193" s="97" t="s">
        <v>2983</v>
      </c>
      <c r="BO6193" s="97" t="s">
        <v>5932</v>
      </c>
      <c r="BU6193" s="97" t="s">
        <v>11100</v>
      </c>
      <c r="BV6193" s="97" t="s">
        <v>2983</v>
      </c>
      <c r="BW6193" s="97" t="s">
        <v>5932</v>
      </c>
    </row>
    <row r="6194" spans="51:75" x14ac:dyDescent="0.3">
      <c r="AY6194" s="124" t="e">
        <f>VLOOKUP(C6194,#REF!, 2,FALSE)</f>
        <v>#REF!</v>
      </c>
      <c r="BM6194" s="97" t="s">
        <v>11101</v>
      </c>
      <c r="BN6194" s="97" t="s">
        <v>639</v>
      </c>
      <c r="BO6194" s="97" t="s">
        <v>7991</v>
      </c>
      <c r="BU6194" s="97" t="s">
        <v>11101</v>
      </c>
      <c r="BV6194" s="97" t="s">
        <v>639</v>
      </c>
      <c r="BW6194" s="97" t="s">
        <v>7991</v>
      </c>
    </row>
    <row r="6195" spans="51:75" x14ac:dyDescent="0.3">
      <c r="AY6195" s="124" t="e">
        <f>VLOOKUP(C6195,#REF!, 2,FALSE)</f>
        <v>#REF!</v>
      </c>
      <c r="BM6195" s="97" t="s">
        <v>11102</v>
      </c>
      <c r="BN6195" s="97" t="s">
        <v>694</v>
      </c>
      <c r="BO6195" s="97" t="s">
        <v>993</v>
      </c>
      <c r="BU6195" s="97" t="s">
        <v>11102</v>
      </c>
      <c r="BV6195" s="97" t="s">
        <v>694</v>
      </c>
      <c r="BW6195" s="97" t="s">
        <v>993</v>
      </c>
    </row>
    <row r="6196" spans="51:75" x14ac:dyDescent="0.3">
      <c r="AY6196" s="124" t="e">
        <f>VLOOKUP(C6196,#REF!, 2,FALSE)</f>
        <v>#REF!</v>
      </c>
      <c r="BM6196" s="97" t="s">
        <v>11103</v>
      </c>
      <c r="BN6196" s="97" t="s">
        <v>694</v>
      </c>
      <c r="BO6196" s="97" t="s">
        <v>11104</v>
      </c>
      <c r="BU6196" s="97" t="s">
        <v>11103</v>
      </c>
      <c r="BV6196" s="97" t="s">
        <v>694</v>
      </c>
      <c r="BW6196" s="97" t="s">
        <v>11104</v>
      </c>
    </row>
    <row r="6197" spans="51:75" x14ac:dyDescent="0.3">
      <c r="AY6197" s="124" t="e">
        <f>VLOOKUP(C6197,#REF!, 2,FALSE)</f>
        <v>#REF!</v>
      </c>
      <c r="BM6197" s="97" t="s">
        <v>11105</v>
      </c>
      <c r="BN6197" s="97" t="s">
        <v>612</v>
      </c>
      <c r="BO6197" s="97" t="s">
        <v>1663</v>
      </c>
      <c r="BU6197" s="97" t="s">
        <v>11105</v>
      </c>
      <c r="BV6197" s="97" t="s">
        <v>612</v>
      </c>
      <c r="BW6197" s="97" t="s">
        <v>1663</v>
      </c>
    </row>
    <row r="6198" spans="51:75" x14ac:dyDescent="0.3">
      <c r="AY6198" s="124" t="e">
        <f>VLOOKUP(C6198,#REF!, 2,FALSE)</f>
        <v>#REF!</v>
      </c>
      <c r="BM6198" s="97" t="s">
        <v>11106</v>
      </c>
      <c r="BN6198" s="97" t="s">
        <v>994</v>
      </c>
      <c r="BO6198" s="97" t="s">
        <v>993</v>
      </c>
      <c r="BU6198" s="97" t="s">
        <v>11106</v>
      </c>
      <c r="BV6198" s="97" t="s">
        <v>994</v>
      </c>
      <c r="BW6198" s="97" t="s">
        <v>993</v>
      </c>
    </row>
    <row r="6199" spans="51:75" x14ac:dyDescent="0.3">
      <c r="AY6199" s="124" t="e">
        <f>VLOOKUP(C6199,#REF!, 2,FALSE)</f>
        <v>#REF!</v>
      </c>
      <c r="BM6199" s="97" t="s">
        <v>11107</v>
      </c>
      <c r="BN6199" s="97" t="s">
        <v>1445</v>
      </c>
      <c r="BO6199" s="97" t="s">
        <v>6500</v>
      </c>
      <c r="BU6199" s="97" t="s">
        <v>11107</v>
      </c>
      <c r="BV6199" s="97" t="s">
        <v>1445</v>
      </c>
      <c r="BW6199" s="97" t="s">
        <v>6500</v>
      </c>
    </row>
    <row r="6200" spans="51:75" x14ac:dyDescent="0.3">
      <c r="AY6200" s="124" t="e">
        <f>VLOOKUP(C6200,#REF!, 2,FALSE)</f>
        <v>#REF!</v>
      </c>
      <c r="BM6200" s="97" t="s">
        <v>425</v>
      </c>
      <c r="BN6200" s="97" t="s">
        <v>631</v>
      </c>
      <c r="BO6200" s="97" t="s">
        <v>2983</v>
      </c>
      <c r="BU6200" s="97" t="s">
        <v>425</v>
      </c>
      <c r="BV6200" s="97" t="s">
        <v>631</v>
      </c>
      <c r="BW6200" s="97" t="s">
        <v>2983</v>
      </c>
    </row>
    <row r="6201" spans="51:75" x14ac:dyDescent="0.3">
      <c r="AY6201" s="124" t="e">
        <f>VLOOKUP(C6201,#REF!, 2,FALSE)</f>
        <v>#REF!</v>
      </c>
      <c r="BM6201" s="97" t="s">
        <v>11108</v>
      </c>
      <c r="BN6201" s="97" t="s">
        <v>631</v>
      </c>
      <c r="BO6201" s="97" t="s">
        <v>8351</v>
      </c>
      <c r="BU6201" s="97" t="s">
        <v>11108</v>
      </c>
      <c r="BV6201" s="97" t="s">
        <v>631</v>
      </c>
      <c r="BW6201" s="97" t="s">
        <v>8351</v>
      </c>
    </row>
    <row r="6202" spans="51:75" x14ac:dyDescent="0.3">
      <c r="AY6202" s="124" t="e">
        <f>VLOOKUP(C6202,#REF!, 2,FALSE)</f>
        <v>#REF!</v>
      </c>
      <c r="BM6202" s="97" t="s">
        <v>11109</v>
      </c>
      <c r="BN6202" s="97" t="s">
        <v>3237</v>
      </c>
      <c r="BO6202" s="97" t="s">
        <v>11110</v>
      </c>
      <c r="BU6202" s="97" t="s">
        <v>11109</v>
      </c>
      <c r="BV6202" s="97" t="s">
        <v>3237</v>
      </c>
      <c r="BW6202" s="97" t="s">
        <v>11110</v>
      </c>
    </row>
    <row r="6203" spans="51:75" x14ac:dyDescent="0.3">
      <c r="AY6203" s="124" t="e">
        <f>VLOOKUP(C6203,#REF!, 2,FALSE)</f>
        <v>#REF!</v>
      </c>
      <c r="BM6203" s="97" t="s">
        <v>11111</v>
      </c>
      <c r="BN6203" s="97" t="s">
        <v>613</v>
      </c>
      <c r="BO6203" s="97" t="s">
        <v>2983</v>
      </c>
      <c r="BU6203" s="97" t="s">
        <v>11111</v>
      </c>
      <c r="BV6203" s="97" t="s">
        <v>613</v>
      </c>
      <c r="BW6203" s="97" t="s">
        <v>2983</v>
      </c>
    </row>
    <row r="6204" spans="51:75" x14ac:dyDescent="0.3">
      <c r="AY6204" s="124" t="e">
        <f>VLOOKUP(C6204,#REF!, 2,FALSE)</f>
        <v>#REF!</v>
      </c>
      <c r="BM6204" s="97" t="s">
        <v>11114</v>
      </c>
      <c r="BN6204" s="97" t="s">
        <v>639</v>
      </c>
      <c r="BO6204" s="97" t="s">
        <v>2011</v>
      </c>
      <c r="BU6204" s="97" t="s">
        <v>11114</v>
      </c>
      <c r="BV6204" s="97" t="s">
        <v>639</v>
      </c>
      <c r="BW6204" s="97" t="s">
        <v>2011</v>
      </c>
    </row>
    <row r="6205" spans="51:75" x14ac:dyDescent="0.3">
      <c r="AY6205" s="124" t="e">
        <f>VLOOKUP(C6205,#REF!, 2,FALSE)</f>
        <v>#REF!</v>
      </c>
      <c r="BM6205" s="97" t="s">
        <v>11115</v>
      </c>
      <c r="BN6205" s="97" t="s">
        <v>1279</v>
      </c>
      <c r="BO6205" s="97" t="s">
        <v>773</v>
      </c>
      <c r="BU6205" s="97" t="s">
        <v>11115</v>
      </c>
      <c r="BV6205" s="97" t="s">
        <v>1279</v>
      </c>
      <c r="BW6205" s="97" t="s">
        <v>773</v>
      </c>
    </row>
    <row r="6206" spans="51:75" x14ac:dyDescent="0.3">
      <c r="AY6206" s="124" t="e">
        <f>VLOOKUP(C6206,#REF!, 2,FALSE)</f>
        <v>#REF!</v>
      </c>
      <c r="BM6206" s="97" t="s">
        <v>11116</v>
      </c>
      <c r="BN6206" s="97" t="s">
        <v>637</v>
      </c>
      <c r="BO6206" s="97" t="s">
        <v>936</v>
      </c>
      <c r="BU6206" s="97" t="s">
        <v>11116</v>
      </c>
      <c r="BV6206" s="97" t="s">
        <v>637</v>
      </c>
      <c r="BW6206" s="97" t="s">
        <v>936</v>
      </c>
    </row>
    <row r="6207" spans="51:75" x14ac:dyDescent="0.3">
      <c r="AY6207" s="124" t="e">
        <f>VLOOKUP(C6207,#REF!, 2,FALSE)</f>
        <v>#REF!</v>
      </c>
      <c r="BM6207" s="97" t="s">
        <v>11117</v>
      </c>
      <c r="BN6207" s="97" t="s">
        <v>783</v>
      </c>
      <c r="BO6207" s="97" t="s">
        <v>11118</v>
      </c>
      <c r="BU6207" s="97" t="s">
        <v>11117</v>
      </c>
      <c r="BV6207" s="97" t="s">
        <v>783</v>
      </c>
      <c r="BW6207" s="97" t="s">
        <v>11118</v>
      </c>
    </row>
    <row r="6208" spans="51:75" x14ac:dyDescent="0.3">
      <c r="AY6208" s="124" t="e">
        <f>VLOOKUP(C6208,#REF!, 2,FALSE)</f>
        <v>#REF!</v>
      </c>
      <c r="BM6208" s="97" t="s">
        <v>11119</v>
      </c>
      <c r="BN6208" s="97" t="s">
        <v>3191</v>
      </c>
      <c r="BO6208" s="97" t="s">
        <v>3642</v>
      </c>
      <c r="BU6208" s="97" t="s">
        <v>11119</v>
      </c>
      <c r="BV6208" s="97" t="s">
        <v>3191</v>
      </c>
      <c r="BW6208" s="97" t="s">
        <v>3642</v>
      </c>
    </row>
    <row r="6209" spans="51:75" x14ac:dyDescent="0.3">
      <c r="AY6209" s="124" t="e">
        <f>VLOOKUP(C6209,#REF!, 2,FALSE)</f>
        <v>#REF!</v>
      </c>
      <c r="BM6209" s="97" t="s">
        <v>11120</v>
      </c>
      <c r="BN6209" s="97" t="s">
        <v>2983</v>
      </c>
      <c r="BO6209" s="97" t="s">
        <v>2983</v>
      </c>
      <c r="BU6209" s="97" t="s">
        <v>11120</v>
      </c>
      <c r="BV6209" s="97" t="s">
        <v>2983</v>
      </c>
      <c r="BW6209" s="97" t="s">
        <v>2983</v>
      </c>
    </row>
    <row r="6210" spans="51:75" x14ac:dyDescent="0.3">
      <c r="AY6210" s="124" t="e">
        <f>VLOOKUP(C6210,#REF!, 2,FALSE)</f>
        <v>#REF!</v>
      </c>
      <c r="BM6210" s="97" t="s">
        <v>11121</v>
      </c>
      <c r="BN6210" s="97" t="s">
        <v>658</v>
      </c>
      <c r="BO6210" s="97" t="s">
        <v>11122</v>
      </c>
      <c r="BU6210" s="97" t="s">
        <v>11121</v>
      </c>
      <c r="BV6210" s="97" t="s">
        <v>658</v>
      </c>
      <c r="BW6210" s="97" t="s">
        <v>11122</v>
      </c>
    </row>
    <row r="6211" spans="51:75" x14ac:dyDescent="0.3">
      <c r="AY6211" s="124" t="e">
        <f>VLOOKUP(C6211,#REF!, 2,FALSE)</f>
        <v>#REF!</v>
      </c>
      <c r="BM6211" s="97" t="s">
        <v>1983</v>
      </c>
      <c r="BN6211" s="97" t="s">
        <v>614</v>
      </c>
      <c r="BO6211" s="97" t="s">
        <v>2424</v>
      </c>
      <c r="BU6211" s="97" t="s">
        <v>1983</v>
      </c>
      <c r="BV6211" s="97" t="s">
        <v>614</v>
      </c>
      <c r="BW6211" s="97" t="s">
        <v>2424</v>
      </c>
    </row>
    <row r="6212" spans="51:75" x14ac:dyDescent="0.3">
      <c r="AY6212" s="124" t="e">
        <f>VLOOKUP(C6212,#REF!, 2,FALSE)</f>
        <v>#REF!</v>
      </c>
      <c r="BM6212" s="97" t="s">
        <v>11123</v>
      </c>
      <c r="BN6212" s="97" t="s">
        <v>810</v>
      </c>
      <c r="BO6212" s="97" t="s">
        <v>9383</v>
      </c>
      <c r="BU6212" s="97" t="s">
        <v>11123</v>
      </c>
      <c r="BV6212" s="97" t="s">
        <v>810</v>
      </c>
      <c r="BW6212" s="97" t="s">
        <v>9383</v>
      </c>
    </row>
    <row r="6213" spans="51:75" x14ac:dyDescent="0.3">
      <c r="AY6213" s="124" t="e">
        <f>VLOOKUP(C6213,#REF!, 2,FALSE)</f>
        <v>#REF!</v>
      </c>
      <c r="BM6213" s="97" t="s">
        <v>11124</v>
      </c>
      <c r="BN6213" s="97" t="s">
        <v>663</v>
      </c>
      <c r="BO6213" s="97" t="s">
        <v>1143</v>
      </c>
      <c r="BU6213" s="97" t="s">
        <v>11124</v>
      </c>
      <c r="BV6213" s="97" t="s">
        <v>663</v>
      </c>
      <c r="BW6213" s="97" t="s">
        <v>1143</v>
      </c>
    </row>
    <row r="6214" spans="51:75" x14ac:dyDescent="0.3">
      <c r="AY6214" s="124" t="e">
        <f>VLOOKUP(C6214,#REF!, 2,FALSE)</f>
        <v>#REF!</v>
      </c>
      <c r="BM6214" s="97" t="s">
        <v>1984</v>
      </c>
      <c r="BN6214" s="97" t="s">
        <v>942</v>
      </c>
      <c r="BO6214" s="97" t="s">
        <v>11125</v>
      </c>
      <c r="BU6214" s="97" t="s">
        <v>1984</v>
      </c>
      <c r="BV6214" s="97" t="s">
        <v>942</v>
      </c>
      <c r="BW6214" s="97" t="s">
        <v>11125</v>
      </c>
    </row>
    <row r="6215" spans="51:75" x14ac:dyDescent="0.3">
      <c r="AY6215" s="124" t="e">
        <f>VLOOKUP(C6215,#REF!, 2,FALSE)</f>
        <v>#REF!</v>
      </c>
      <c r="BM6215" s="97" t="s">
        <v>11126</v>
      </c>
      <c r="BN6215" s="97" t="s">
        <v>617</v>
      </c>
      <c r="BO6215" s="97" t="s">
        <v>772</v>
      </c>
      <c r="BU6215" s="97" t="s">
        <v>11126</v>
      </c>
      <c r="BV6215" s="97" t="s">
        <v>617</v>
      </c>
      <c r="BW6215" s="97" t="s">
        <v>772</v>
      </c>
    </row>
    <row r="6216" spans="51:75" x14ac:dyDescent="0.3">
      <c r="AY6216" s="124" t="e">
        <f>VLOOKUP(C6216,#REF!, 2,FALSE)</f>
        <v>#REF!</v>
      </c>
      <c r="BM6216" s="97" t="s">
        <v>11127</v>
      </c>
      <c r="BN6216" s="97" t="s">
        <v>616</v>
      </c>
      <c r="BO6216" s="97" t="s">
        <v>1444</v>
      </c>
      <c r="BU6216" s="97" t="s">
        <v>11127</v>
      </c>
      <c r="BV6216" s="97" t="s">
        <v>616</v>
      </c>
      <c r="BW6216" s="97" t="s">
        <v>1444</v>
      </c>
    </row>
    <row r="6217" spans="51:75" x14ac:dyDescent="0.3">
      <c r="AY6217" s="124" t="e">
        <f>VLOOKUP(C6217,#REF!, 2,FALSE)</f>
        <v>#REF!</v>
      </c>
      <c r="BM6217" s="97" t="s">
        <v>11128</v>
      </c>
      <c r="BN6217" s="97" t="s">
        <v>1267</v>
      </c>
      <c r="BO6217" s="97" t="s">
        <v>11129</v>
      </c>
      <c r="BU6217" s="97" t="s">
        <v>11128</v>
      </c>
      <c r="BV6217" s="97" t="s">
        <v>1267</v>
      </c>
      <c r="BW6217" s="97" t="s">
        <v>11129</v>
      </c>
    </row>
    <row r="6218" spans="51:75" x14ac:dyDescent="0.3">
      <c r="AY6218" s="124" t="e">
        <f>VLOOKUP(C6218,#REF!, 2,FALSE)</f>
        <v>#REF!</v>
      </c>
      <c r="BM6218" s="97" t="s">
        <v>1985</v>
      </c>
      <c r="BN6218" s="97" t="s">
        <v>1013</v>
      </c>
      <c r="BO6218" s="97" t="s">
        <v>2355</v>
      </c>
      <c r="BU6218" s="97" t="s">
        <v>1985</v>
      </c>
      <c r="BV6218" s="97" t="s">
        <v>1013</v>
      </c>
      <c r="BW6218" s="97" t="s">
        <v>2355</v>
      </c>
    </row>
    <row r="6219" spans="51:75" x14ac:dyDescent="0.3">
      <c r="AY6219" s="124" t="e">
        <f>VLOOKUP(C6219,#REF!, 2,FALSE)</f>
        <v>#REF!</v>
      </c>
      <c r="BM6219" s="97" t="s">
        <v>11130</v>
      </c>
      <c r="BN6219" s="97" t="s">
        <v>736</v>
      </c>
      <c r="BO6219" s="97" t="s">
        <v>5920</v>
      </c>
      <c r="BU6219" s="97" t="s">
        <v>11130</v>
      </c>
      <c r="BV6219" s="97" t="s">
        <v>736</v>
      </c>
      <c r="BW6219" s="97" t="s">
        <v>5920</v>
      </c>
    </row>
    <row r="6220" spans="51:75" x14ac:dyDescent="0.3">
      <c r="AY6220" s="124" t="e">
        <f>VLOOKUP(C6220,#REF!, 2,FALSE)</f>
        <v>#REF!</v>
      </c>
      <c r="BM6220" s="97" t="s">
        <v>1986</v>
      </c>
      <c r="BN6220" s="97" t="s">
        <v>736</v>
      </c>
      <c r="BO6220" s="97" t="s">
        <v>11131</v>
      </c>
      <c r="BU6220" s="97" t="s">
        <v>1986</v>
      </c>
      <c r="BV6220" s="97" t="s">
        <v>736</v>
      </c>
      <c r="BW6220" s="97" t="s">
        <v>11131</v>
      </c>
    </row>
    <row r="6221" spans="51:75" x14ac:dyDescent="0.3">
      <c r="AY6221" s="124" t="e">
        <f>VLOOKUP(C6221,#REF!, 2,FALSE)</f>
        <v>#REF!</v>
      </c>
      <c r="BM6221" s="97" t="s">
        <v>1987</v>
      </c>
      <c r="BN6221" s="97" t="s">
        <v>803</v>
      </c>
      <c r="BO6221" s="97" t="s">
        <v>10638</v>
      </c>
      <c r="BU6221" s="97" t="s">
        <v>1987</v>
      </c>
      <c r="BV6221" s="97" t="s">
        <v>803</v>
      </c>
      <c r="BW6221" s="97" t="s">
        <v>10638</v>
      </c>
    </row>
    <row r="6222" spans="51:75" x14ac:dyDescent="0.3">
      <c r="AY6222" s="124" t="e">
        <f>VLOOKUP(C6222,#REF!, 2,FALSE)</f>
        <v>#REF!</v>
      </c>
      <c r="BM6222" s="97" t="s">
        <v>379</v>
      </c>
      <c r="BN6222" s="97" t="s">
        <v>780</v>
      </c>
      <c r="BO6222" s="97" t="s">
        <v>8015</v>
      </c>
      <c r="BU6222" s="97" t="s">
        <v>379</v>
      </c>
      <c r="BV6222" s="97" t="s">
        <v>780</v>
      </c>
      <c r="BW6222" s="97" t="s">
        <v>8015</v>
      </c>
    </row>
    <row r="6223" spans="51:75" x14ac:dyDescent="0.3">
      <c r="AY6223" s="124" t="e">
        <f>VLOOKUP(C6223,#REF!, 2,FALSE)</f>
        <v>#REF!</v>
      </c>
      <c r="BM6223" s="97" t="s">
        <v>11132</v>
      </c>
      <c r="BN6223" s="97" t="s">
        <v>1782</v>
      </c>
      <c r="BO6223" s="97" t="s">
        <v>3700</v>
      </c>
      <c r="BU6223" s="97" t="s">
        <v>11132</v>
      </c>
      <c r="BV6223" s="97" t="s">
        <v>1782</v>
      </c>
      <c r="BW6223" s="97" t="s">
        <v>3700</v>
      </c>
    </row>
    <row r="6224" spans="51:75" x14ac:dyDescent="0.3">
      <c r="AY6224" s="124" t="e">
        <f>VLOOKUP(C6224,#REF!, 2,FALSE)</f>
        <v>#REF!</v>
      </c>
      <c r="BM6224" s="97" t="s">
        <v>11133</v>
      </c>
      <c r="BN6224" s="97" t="s">
        <v>1733</v>
      </c>
      <c r="BO6224" s="97" t="s">
        <v>2983</v>
      </c>
      <c r="BU6224" s="97" t="s">
        <v>11133</v>
      </c>
      <c r="BV6224" s="97" t="s">
        <v>1733</v>
      </c>
      <c r="BW6224" s="97" t="s">
        <v>2983</v>
      </c>
    </row>
    <row r="6225" spans="51:75" x14ac:dyDescent="0.3">
      <c r="AY6225" s="124" t="e">
        <f>VLOOKUP(C6225,#REF!, 2,FALSE)</f>
        <v>#REF!</v>
      </c>
      <c r="BM6225" s="97" t="s">
        <v>11134</v>
      </c>
      <c r="BN6225" s="97" t="s">
        <v>802</v>
      </c>
      <c r="BO6225" s="97" t="s">
        <v>11135</v>
      </c>
      <c r="BU6225" s="97" t="s">
        <v>11134</v>
      </c>
      <c r="BV6225" s="97" t="s">
        <v>802</v>
      </c>
      <c r="BW6225" s="97" t="s">
        <v>11135</v>
      </c>
    </row>
    <row r="6226" spans="51:75" x14ac:dyDescent="0.3">
      <c r="AY6226" s="124" t="e">
        <f>VLOOKUP(C6226,#REF!, 2,FALSE)</f>
        <v>#REF!</v>
      </c>
      <c r="BM6226" s="97" t="s">
        <v>1988</v>
      </c>
      <c r="BN6226" s="97" t="s">
        <v>942</v>
      </c>
      <c r="BO6226" s="97" t="s">
        <v>2983</v>
      </c>
      <c r="BU6226" s="97" t="s">
        <v>1988</v>
      </c>
      <c r="BV6226" s="97" t="s">
        <v>942</v>
      </c>
      <c r="BW6226" s="97" t="s">
        <v>2983</v>
      </c>
    </row>
    <row r="6227" spans="51:75" x14ac:dyDescent="0.3">
      <c r="AY6227" s="124" t="e">
        <f>VLOOKUP(C6227,#REF!, 2,FALSE)</f>
        <v>#REF!</v>
      </c>
      <c r="BM6227" s="97" t="s">
        <v>11136</v>
      </c>
      <c r="BN6227" s="97" t="s">
        <v>928</v>
      </c>
      <c r="BO6227" s="97" t="s">
        <v>2983</v>
      </c>
      <c r="BU6227" s="97" t="s">
        <v>11136</v>
      </c>
      <c r="BV6227" s="97" t="s">
        <v>928</v>
      </c>
      <c r="BW6227" s="97" t="s">
        <v>2983</v>
      </c>
    </row>
    <row r="6228" spans="51:75" x14ac:dyDescent="0.3">
      <c r="AY6228" s="124" t="e">
        <f>VLOOKUP(C6228,#REF!, 2,FALSE)</f>
        <v>#REF!</v>
      </c>
      <c r="BM6228" s="97" t="s">
        <v>1989</v>
      </c>
      <c r="BN6228" s="97" t="s">
        <v>942</v>
      </c>
      <c r="BO6228" s="97" t="s">
        <v>11137</v>
      </c>
      <c r="BU6228" s="97" t="s">
        <v>1989</v>
      </c>
      <c r="BV6228" s="97" t="s">
        <v>942</v>
      </c>
      <c r="BW6228" s="97" t="s">
        <v>11137</v>
      </c>
    </row>
    <row r="6229" spans="51:75" x14ac:dyDescent="0.3">
      <c r="AY6229" s="124" t="e">
        <f>VLOOKUP(C6229,#REF!, 2,FALSE)</f>
        <v>#REF!</v>
      </c>
      <c r="BM6229" s="97" t="s">
        <v>11138</v>
      </c>
      <c r="BN6229" s="97" t="s">
        <v>657</v>
      </c>
      <c r="BO6229" s="97" t="s">
        <v>11139</v>
      </c>
      <c r="BU6229" s="97" t="s">
        <v>11138</v>
      </c>
      <c r="BV6229" s="97" t="s">
        <v>657</v>
      </c>
      <c r="BW6229" s="97" t="s">
        <v>11139</v>
      </c>
    </row>
    <row r="6230" spans="51:75" x14ac:dyDescent="0.3">
      <c r="AY6230" s="124" t="e">
        <f>VLOOKUP(C6230,#REF!, 2,FALSE)</f>
        <v>#REF!</v>
      </c>
      <c r="BM6230" s="97" t="s">
        <v>11140</v>
      </c>
      <c r="BN6230" s="97" t="s">
        <v>771</v>
      </c>
      <c r="BO6230" s="97" t="s">
        <v>11141</v>
      </c>
      <c r="BU6230" s="97" t="s">
        <v>11140</v>
      </c>
      <c r="BV6230" s="97" t="s">
        <v>771</v>
      </c>
      <c r="BW6230" s="97" t="s">
        <v>11141</v>
      </c>
    </row>
    <row r="6231" spans="51:75" x14ac:dyDescent="0.3">
      <c r="AY6231" s="124" t="e">
        <f>VLOOKUP(C6231,#REF!, 2,FALSE)</f>
        <v>#REF!</v>
      </c>
      <c r="BM6231" s="97" t="s">
        <v>11142</v>
      </c>
      <c r="BN6231" s="97" t="s">
        <v>3237</v>
      </c>
      <c r="BO6231" s="97" t="s">
        <v>4456</v>
      </c>
      <c r="BU6231" s="97" t="s">
        <v>11142</v>
      </c>
      <c r="BV6231" s="97" t="s">
        <v>3237</v>
      </c>
      <c r="BW6231" s="97" t="s">
        <v>4456</v>
      </c>
    </row>
    <row r="6232" spans="51:75" x14ac:dyDescent="0.3">
      <c r="AY6232" s="124" t="e">
        <f>VLOOKUP(C6232,#REF!, 2,FALSE)</f>
        <v>#REF!</v>
      </c>
      <c r="BM6232" s="97" t="s">
        <v>11143</v>
      </c>
      <c r="BN6232" s="97" t="s">
        <v>1841</v>
      </c>
      <c r="BO6232" s="97" t="s">
        <v>2983</v>
      </c>
      <c r="BU6232" s="97" t="s">
        <v>11143</v>
      </c>
      <c r="BV6232" s="97" t="s">
        <v>1841</v>
      </c>
      <c r="BW6232" s="97" t="s">
        <v>2983</v>
      </c>
    </row>
    <row r="6233" spans="51:75" x14ac:dyDescent="0.3">
      <c r="AY6233" s="124" t="e">
        <f>VLOOKUP(C6233,#REF!, 2,FALSE)</f>
        <v>#REF!</v>
      </c>
      <c r="BM6233" s="97" t="s">
        <v>11144</v>
      </c>
      <c r="BN6233" s="97" t="s">
        <v>942</v>
      </c>
      <c r="BO6233" s="97" t="s">
        <v>11145</v>
      </c>
      <c r="BU6233" s="97" t="s">
        <v>11144</v>
      </c>
      <c r="BV6233" s="97" t="s">
        <v>942</v>
      </c>
      <c r="BW6233" s="97" t="s">
        <v>11145</v>
      </c>
    </row>
    <row r="6234" spans="51:75" x14ac:dyDescent="0.3">
      <c r="AY6234" s="124" t="e">
        <f>VLOOKUP(C6234,#REF!, 2,FALSE)</f>
        <v>#REF!</v>
      </c>
      <c r="BM6234" s="97" t="s">
        <v>11146</v>
      </c>
      <c r="BN6234" s="97" t="s">
        <v>705</v>
      </c>
      <c r="BO6234" s="97" t="s">
        <v>2983</v>
      </c>
      <c r="BU6234" s="97" t="s">
        <v>11146</v>
      </c>
      <c r="BV6234" s="97" t="s">
        <v>705</v>
      </c>
      <c r="BW6234" s="97" t="s">
        <v>2983</v>
      </c>
    </row>
    <row r="6235" spans="51:75" x14ac:dyDescent="0.3">
      <c r="AY6235" s="124" t="e">
        <f>VLOOKUP(C6235,#REF!, 2,FALSE)</f>
        <v>#REF!</v>
      </c>
      <c r="BM6235" s="97" t="s">
        <v>1990</v>
      </c>
      <c r="BN6235" s="97" t="s">
        <v>942</v>
      </c>
      <c r="BO6235" s="97" t="s">
        <v>2983</v>
      </c>
      <c r="BU6235" s="97" t="s">
        <v>1990</v>
      </c>
      <c r="BV6235" s="97" t="s">
        <v>942</v>
      </c>
      <c r="BW6235" s="97" t="s">
        <v>2983</v>
      </c>
    </row>
    <row r="6236" spans="51:75" x14ac:dyDescent="0.3">
      <c r="AY6236" s="124" t="e">
        <f>VLOOKUP(C6236,#REF!, 2,FALSE)</f>
        <v>#REF!</v>
      </c>
      <c r="BM6236" s="97" t="s">
        <v>1991</v>
      </c>
      <c r="BN6236" s="97" t="s">
        <v>613</v>
      </c>
      <c r="BO6236" s="97" t="s">
        <v>9498</v>
      </c>
      <c r="BU6236" s="97" t="s">
        <v>1991</v>
      </c>
      <c r="BV6236" s="97" t="s">
        <v>613</v>
      </c>
      <c r="BW6236" s="97" t="s">
        <v>9498</v>
      </c>
    </row>
    <row r="6237" spans="51:75" x14ac:dyDescent="0.3">
      <c r="AY6237" s="124" t="e">
        <f>VLOOKUP(C6237,#REF!, 2,FALSE)</f>
        <v>#REF!</v>
      </c>
      <c r="BM6237" s="97" t="s">
        <v>11147</v>
      </c>
      <c r="BN6237" s="97" t="s">
        <v>942</v>
      </c>
      <c r="BO6237" s="97" t="s">
        <v>6258</v>
      </c>
      <c r="BU6237" s="97" t="s">
        <v>11147</v>
      </c>
      <c r="BV6237" s="97" t="s">
        <v>942</v>
      </c>
      <c r="BW6237" s="97" t="s">
        <v>6258</v>
      </c>
    </row>
    <row r="6238" spans="51:75" x14ac:dyDescent="0.3">
      <c r="AY6238" s="124" t="e">
        <f>VLOOKUP(C6238,#REF!, 2,FALSE)</f>
        <v>#REF!</v>
      </c>
      <c r="BM6238" s="97" t="s">
        <v>11148</v>
      </c>
      <c r="BN6238" s="97" t="s">
        <v>946</v>
      </c>
      <c r="BO6238" s="97" t="s">
        <v>11149</v>
      </c>
      <c r="BU6238" s="97" t="s">
        <v>11148</v>
      </c>
      <c r="BV6238" s="97" t="s">
        <v>946</v>
      </c>
      <c r="BW6238" s="97" t="s">
        <v>11149</v>
      </c>
    </row>
    <row r="6239" spans="51:75" x14ac:dyDescent="0.3">
      <c r="AY6239" s="124" t="e">
        <f>VLOOKUP(C6239,#REF!, 2,FALSE)</f>
        <v>#REF!</v>
      </c>
      <c r="BM6239" s="97" t="s">
        <v>11150</v>
      </c>
      <c r="BN6239" s="97" t="s">
        <v>942</v>
      </c>
      <c r="BO6239" s="97" t="s">
        <v>2983</v>
      </c>
      <c r="BU6239" s="97" t="s">
        <v>11150</v>
      </c>
      <c r="BV6239" s="97" t="s">
        <v>942</v>
      </c>
      <c r="BW6239" s="97" t="s">
        <v>2983</v>
      </c>
    </row>
    <row r="6240" spans="51:75" x14ac:dyDescent="0.3">
      <c r="AY6240" s="124" t="e">
        <f>VLOOKUP(C6240,#REF!, 2,FALSE)</f>
        <v>#REF!</v>
      </c>
      <c r="BM6240" s="97" t="s">
        <v>1992</v>
      </c>
      <c r="BN6240" s="97" t="s">
        <v>942</v>
      </c>
      <c r="BO6240" s="97" t="s">
        <v>2644</v>
      </c>
      <c r="BU6240" s="97" t="s">
        <v>1992</v>
      </c>
      <c r="BV6240" s="97" t="s">
        <v>942</v>
      </c>
      <c r="BW6240" s="97" t="s">
        <v>2644</v>
      </c>
    </row>
    <row r="6241" spans="51:75" x14ac:dyDescent="0.3">
      <c r="AY6241" s="124" t="e">
        <f>VLOOKUP(C6241,#REF!, 2,FALSE)</f>
        <v>#REF!</v>
      </c>
      <c r="BM6241" s="97" t="s">
        <v>11152</v>
      </c>
      <c r="BN6241" s="97" t="s">
        <v>942</v>
      </c>
      <c r="BO6241" s="97" t="s">
        <v>906</v>
      </c>
      <c r="BU6241" s="97" t="s">
        <v>11152</v>
      </c>
      <c r="BV6241" s="97" t="s">
        <v>942</v>
      </c>
      <c r="BW6241" s="97" t="s">
        <v>906</v>
      </c>
    </row>
    <row r="6242" spans="51:75" x14ac:dyDescent="0.3">
      <c r="AY6242" s="124" t="e">
        <f>VLOOKUP(C6242,#REF!, 2,FALSE)</f>
        <v>#REF!</v>
      </c>
      <c r="BM6242" s="97" t="s">
        <v>11153</v>
      </c>
      <c r="BN6242" s="97" t="s">
        <v>612</v>
      </c>
      <c r="BO6242" s="97" t="s">
        <v>2983</v>
      </c>
      <c r="BU6242" s="97" t="s">
        <v>11153</v>
      </c>
      <c r="BV6242" s="97" t="s">
        <v>612</v>
      </c>
      <c r="BW6242" s="97" t="s">
        <v>2983</v>
      </c>
    </row>
    <row r="6243" spans="51:75" x14ac:dyDescent="0.3">
      <c r="AY6243" s="124" t="e">
        <f>VLOOKUP(C6243,#REF!, 2,FALSE)</f>
        <v>#REF!</v>
      </c>
      <c r="BM6243" s="97" t="s">
        <v>1993</v>
      </c>
      <c r="BN6243" s="97" t="s">
        <v>942</v>
      </c>
      <c r="BO6243" s="97" t="s">
        <v>6800</v>
      </c>
      <c r="BU6243" s="97" t="s">
        <v>1993</v>
      </c>
      <c r="BV6243" s="97" t="s">
        <v>942</v>
      </c>
      <c r="BW6243" s="97" t="s">
        <v>6800</v>
      </c>
    </row>
    <row r="6244" spans="51:75" x14ac:dyDescent="0.3">
      <c r="AY6244" s="124" t="e">
        <f>VLOOKUP(C6244,#REF!, 2,FALSE)</f>
        <v>#REF!</v>
      </c>
      <c r="BM6244" s="97" t="s">
        <v>11154</v>
      </c>
      <c r="BN6244" s="97" t="s">
        <v>2222</v>
      </c>
      <c r="BO6244" s="97" t="s">
        <v>8817</v>
      </c>
      <c r="BU6244" s="97" t="s">
        <v>11154</v>
      </c>
      <c r="BV6244" s="97" t="s">
        <v>2222</v>
      </c>
      <c r="BW6244" s="97" t="s">
        <v>8817</v>
      </c>
    </row>
    <row r="6245" spans="51:75" x14ac:dyDescent="0.3">
      <c r="AY6245" s="124" t="e">
        <f>VLOOKUP(C6245,#REF!, 2,FALSE)</f>
        <v>#REF!</v>
      </c>
      <c r="BM6245" s="97" t="s">
        <v>11155</v>
      </c>
      <c r="BN6245" s="97" t="s">
        <v>715</v>
      </c>
      <c r="BO6245" s="97" t="s">
        <v>9574</v>
      </c>
      <c r="BU6245" s="97" t="s">
        <v>11155</v>
      </c>
      <c r="BV6245" s="97" t="s">
        <v>715</v>
      </c>
      <c r="BW6245" s="97" t="s">
        <v>9574</v>
      </c>
    </row>
    <row r="6246" spans="51:75" x14ac:dyDescent="0.3">
      <c r="AY6246" s="124" t="e">
        <f>VLOOKUP(C6246,#REF!, 2,FALSE)</f>
        <v>#REF!</v>
      </c>
      <c r="BM6246" s="97" t="s">
        <v>11156</v>
      </c>
      <c r="BN6246" s="97" t="s">
        <v>841</v>
      </c>
      <c r="BO6246" s="97" t="s">
        <v>9242</v>
      </c>
      <c r="BU6246" s="97" t="s">
        <v>11156</v>
      </c>
      <c r="BV6246" s="97" t="s">
        <v>841</v>
      </c>
      <c r="BW6246" s="97" t="s">
        <v>9242</v>
      </c>
    </row>
    <row r="6247" spans="51:75" x14ac:dyDescent="0.3">
      <c r="AY6247" s="124" t="e">
        <f>VLOOKUP(C6247,#REF!, 2,FALSE)</f>
        <v>#REF!</v>
      </c>
      <c r="BM6247" s="97" t="s">
        <v>11157</v>
      </c>
      <c r="BN6247" s="97" t="s">
        <v>3085</v>
      </c>
      <c r="BO6247" s="97" t="s">
        <v>9275</v>
      </c>
      <c r="BU6247" s="97" t="s">
        <v>11157</v>
      </c>
      <c r="BV6247" s="97" t="s">
        <v>3085</v>
      </c>
      <c r="BW6247" s="97" t="s">
        <v>9275</v>
      </c>
    </row>
    <row r="6248" spans="51:75" x14ac:dyDescent="0.3">
      <c r="AY6248" s="124" t="e">
        <f>VLOOKUP(C6248,#REF!, 2,FALSE)</f>
        <v>#REF!</v>
      </c>
      <c r="BM6248" s="97" t="s">
        <v>11158</v>
      </c>
      <c r="BN6248" s="97" t="s">
        <v>715</v>
      </c>
      <c r="BO6248" s="97" t="s">
        <v>6595</v>
      </c>
      <c r="BU6248" s="97" t="s">
        <v>11158</v>
      </c>
      <c r="BV6248" s="97" t="s">
        <v>715</v>
      </c>
      <c r="BW6248" s="97" t="s">
        <v>6595</v>
      </c>
    </row>
    <row r="6249" spans="51:75" x14ac:dyDescent="0.3">
      <c r="AY6249" s="124" t="e">
        <f>VLOOKUP(C6249,#REF!, 2,FALSE)</f>
        <v>#REF!</v>
      </c>
      <c r="BM6249" s="97" t="s">
        <v>11159</v>
      </c>
      <c r="BN6249" s="97" t="s">
        <v>1496</v>
      </c>
      <c r="BO6249" s="97" t="s">
        <v>2993</v>
      </c>
      <c r="BU6249" s="97" t="s">
        <v>11159</v>
      </c>
      <c r="BV6249" s="97" t="s">
        <v>1496</v>
      </c>
      <c r="BW6249" s="97" t="s">
        <v>2993</v>
      </c>
    </row>
    <row r="6250" spans="51:75" x14ac:dyDescent="0.3">
      <c r="AY6250" s="124" t="e">
        <f>VLOOKUP(C6250,#REF!, 2,FALSE)</f>
        <v>#REF!</v>
      </c>
      <c r="BM6250" s="97" t="s">
        <v>11160</v>
      </c>
      <c r="BN6250" s="97" t="s">
        <v>628</v>
      </c>
      <c r="BO6250" s="97" t="s">
        <v>3892</v>
      </c>
      <c r="BU6250" s="97" t="s">
        <v>11160</v>
      </c>
      <c r="BV6250" s="97" t="s">
        <v>628</v>
      </c>
      <c r="BW6250" s="97" t="s">
        <v>3892</v>
      </c>
    </row>
    <row r="6251" spans="51:75" x14ac:dyDescent="0.3">
      <c r="AY6251" s="124" t="e">
        <f>VLOOKUP(C6251,#REF!, 2,FALSE)</f>
        <v>#REF!</v>
      </c>
      <c r="BM6251" s="97" t="s">
        <v>380</v>
      </c>
      <c r="BN6251" s="97" t="s">
        <v>626</v>
      </c>
      <c r="BO6251" s="97" t="s">
        <v>1268</v>
      </c>
      <c r="BU6251" s="97" t="s">
        <v>380</v>
      </c>
      <c r="BV6251" s="97" t="s">
        <v>626</v>
      </c>
      <c r="BW6251" s="97" t="s">
        <v>1268</v>
      </c>
    </row>
    <row r="6252" spans="51:75" x14ac:dyDescent="0.3">
      <c r="AY6252" s="124" t="e">
        <f>VLOOKUP(C6252,#REF!, 2,FALSE)</f>
        <v>#REF!</v>
      </c>
      <c r="BM6252" s="97" t="s">
        <v>11161</v>
      </c>
      <c r="BN6252" s="97" t="s">
        <v>1269</v>
      </c>
      <c r="BO6252" s="97" t="s">
        <v>2379</v>
      </c>
      <c r="BU6252" s="97" t="s">
        <v>11161</v>
      </c>
      <c r="BV6252" s="97" t="s">
        <v>1269</v>
      </c>
      <c r="BW6252" s="97" t="s">
        <v>2379</v>
      </c>
    </row>
    <row r="6253" spans="51:75" x14ac:dyDescent="0.3">
      <c r="AY6253" s="124" t="e">
        <f>VLOOKUP(C6253,#REF!, 2,FALSE)</f>
        <v>#REF!</v>
      </c>
      <c r="BM6253" s="97" t="s">
        <v>1994</v>
      </c>
      <c r="BN6253" s="97" t="s">
        <v>771</v>
      </c>
      <c r="BO6253" s="97" t="s">
        <v>2462</v>
      </c>
      <c r="BU6253" s="97" t="s">
        <v>1994</v>
      </c>
      <c r="BV6253" s="97" t="s">
        <v>771</v>
      </c>
      <c r="BW6253" s="97" t="s">
        <v>2462</v>
      </c>
    </row>
    <row r="6254" spans="51:75" x14ac:dyDescent="0.3">
      <c r="AY6254" s="124" t="e">
        <f>VLOOKUP(C6254,#REF!, 2,FALSE)</f>
        <v>#REF!</v>
      </c>
      <c r="BM6254" s="97" t="s">
        <v>11162</v>
      </c>
      <c r="BN6254" s="97" t="s">
        <v>771</v>
      </c>
      <c r="BO6254" s="97" t="s">
        <v>3061</v>
      </c>
      <c r="BU6254" s="97" t="s">
        <v>11162</v>
      </c>
      <c r="BV6254" s="97" t="s">
        <v>771</v>
      </c>
      <c r="BW6254" s="97" t="s">
        <v>3061</v>
      </c>
    </row>
    <row r="6255" spans="51:75" x14ac:dyDescent="0.3">
      <c r="AY6255" s="124" t="e">
        <f>VLOOKUP(C6255,#REF!, 2,FALSE)</f>
        <v>#REF!</v>
      </c>
      <c r="BM6255" s="97" t="s">
        <v>1995</v>
      </c>
      <c r="BN6255" s="97" t="s">
        <v>942</v>
      </c>
      <c r="BO6255" s="97" t="s">
        <v>2641</v>
      </c>
      <c r="BU6255" s="97" t="s">
        <v>1995</v>
      </c>
      <c r="BV6255" s="97" t="s">
        <v>942</v>
      </c>
      <c r="BW6255" s="97" t="s">
        <v>2641</v>
      </c>
    </row>
    <row r="6256" spans="51:75" x14ac:dyDescent="0.3">
      <c r="AY6256" s="124" t="e">
        <f>VLOOKUP(C6256,#REF!, 2,FALSE)</f>
        <v>#REF!</v>
      </c>
      <c r="BM6256" s="97" t="s">
        <v>11163</v>
      </c>
      <c r="BN6256" s="97" t="s">
        <v>639</v>
      </c>
      <c r="BO6256" s="97" t="s">
        <v>9653</v>
      </c>
      <c r="BU6256" s="97" t="s">
        <v>11163</v>
      </c>
      <c r="BV6256" s="97" t="s">
        <v>639</v>
      </c>
      <c r="BW6256" s="97" t="s">
        <v>9653</v>
      </c>
    </row>
    <row r="6257" spans="51:75" x14ac:dyDescent="0.3">
      <c r="AY6257" s="124" t="e">
        <f>VLOOKUP(C6257,#REF!, 2,FALSE)</f>
        <v>#REF!</v>
      </c>
      <c r="BM6257" s="97" t="s">
        <v>11164</v>
      </c>
      <c r="BN6257" s="97" t="s">
        <v>631</v>
      </c>
      <c r="BO6257" s="97" t="s">
        <v>11165</v>
      </c>
      <c r="BU6257" s="97" t="s">
        <v>11164</v>
      </c>
      <c r="BV6257" s="97" t="s">
        <v>631</v>
      </c>
      <c r="BW6257" s="97" t="s">
        <v>11165</v>
      </c>
    </row>
    <row r="6258" spans="51:75" x14ac:dyDescent="0.3">
      <c r="AY6258" s="124" t="e">
        <f>VLOOKUP(C6258,#REF!, 2,FALSE)</f>
        <v>#REF!</v>
      </c>
      <c r="BM6258" s="97" t="s">
        <v>11166</v>
      </c>
      <c r="BN6258" s="97" t="s">
        <v>771</v>
      </c>
      <c r="BO6258" s="97" t="s">
        <v>11167</v>
      </c>
      <c r="BU6258" s="97" t="s">
        <v>11166</v>
      </c>
      <c r="BV6258" s="97" t="s">
        <v>771</v>
      </c>
      <c r="BW6258" s="97" t="s">
        <v>11167</v>
      </c>
    </row>
    <row r="6259" spans="51:75" x14ac:dyDescent="0.3">
      <c r="AY6259" s="124" t="e">
        <f>VLOOKUP(C6259,#REF!, 2,FALSE)</f>
        <v>#REF!</v>
      </c>
      <c r="BM6259" s="97" t="s">
        <v>11168</v>
      </c>
      <c r="BN6259" s="97" t="s">
        <v>937</v>
      </c>
      <c r="BO6259" s="97" t="s">
        <v>6905</v>
      </c>
      <c r="BU6259" s="97" t="s">
        <v>11168</v>
      </c>
      <c r="BV6259" s="97" t="s">
        <v>937</v>
      </c>
      <c r="BW6259" s="97" t="s">
        <v>6905</v>
      </c>
    </row>
    <row r="6260" spans="51:75" x14ac:dyDescent="0.3">
      <c r="AY6260" s="124" t="e">
        <f>VLOOKUP(C6260,#REF!, 2,FALSE)</f>
        <v>#REF!</v>
      </c>
      <c r="BM6260" s="97" t="s">
        <v>11169</v>
      </c>
      <c r="BN6260" s="97" t="s">
        <v>631</v>
      </c>
      <c r="BO6260" s="97" t="s">
        <v>2240</v>
      </c>
      <c r="BU6260" s="97" t="s">
        <v>11169</v>
      </c>
      <c r="BV6260" s="97" t="s">
        <v>631</v>
      </c>
      <c r="BW6260" s="97" t="s">
        <v>2240</v>
      </c>
    </row>
    <row r="6261" spans="51:75" x14ac:dyDescent="0.3">
      <c r="AY6261" s="124" t="e">
        <f>VLOOKUP(C6261,#REF!, 2,FALSE)</f>
        <v>#REF!</v>
      </c>
      <c r="BM6261" s="97" t="s">
        <v>11170</v>
      </c>
      <c r="BN6261" s="97" t="s">
        <v>619</v>
      </c>
      <c r="BO6261" s="97" t="s">
        <v>2163</v>
      </c>
      <c r="BU6261" s="97" t="s">
        <v>11170</v>
      </c>
      <c r="BV6261" s="97" t="s">
        <v>619</v>
      </c>
      <c r="BW6261" s="97" t="s">
        <v>2163</v>
      </c>
    </row>
    <row r="6262" spans="51:75" x14ac:dyDescent="0.3">
      <c r="AY6262" s="124" t="e">
        <f>VLOOKUP(C6262,#REF!, 2,FALSE)</f>
        <v>#REF!</v>
      </c>
      <c r="BM6262" s="97" t="s">
        <v>381</v>
      </c>
      <c r="BN6262" s="97" t="s">
        <v>667</v>
      </c>
      <c r="BO6262" s="97" t="s">
        <v>1804</v>
      </c>
      <c r="BU6262" s="97" t="s">
        <v>381</v>
      </c>
      <c r="BV6262" s="97" t="s">
        <v>667</v>
      </c>
      <c r="BW6262" s="97" t="s">
        <v>1804</v>
      </c>
    </row>
    <row r="6263" spans="51:75" x14ac:dyDescent="0.3">
      <c r="AY6263" s="124" t="e">
        <f>VLOOKUP(C6263,#REF!, 2,FALSE)</f>
        <v>#REF!</v>
      </c>
      <c r="BM6263" s="97" t="s">
        <v>11172</v>
      </c>
      <c r="BN6263" s="97" t="s">
        <v>797</v>
      </c>
      <c r="BO6263" s="97" t="s">
        <v>4302</v>
      </c>
      <c r="BU6263" s="97" t="s">
        <v>11172</v>
      </c>
      <c r="BV6263" s="97" t="s">
        <v>797</v>
      </c>
      <c r="BW6263" s="97" t="s">
        <v>4302</v>
      </c>
    </row>
    <row r="6264" spans="51:75" x14ac:dyDescent="0.3">
      <c r="AY6264" s="124" t="e">
        <f>VLOOKUP(C6264,#REF!, 2,FALSE)</f>
        <v>#REF!</v>
      </c>
      <c r="BM6264" s="97" t="s">
        <v>11174</v>
      </c>
      <c r="BN6264" s="97" t="s">
        <v>771</v>
      </c>
      <c r="BO6264" s="97" t="s">
        <v>2983</v>
      </c>
      <c r="BU6264" s="97" t="s">
        <v>11174</v>
      </c>
      <c r="BV6264" s="97" t="s">
        <v>771</v>
      </c>
      <c r="BW6264" s="97" t="s">
        <v>2983</v>
      </c>
    </row>
    <row r="6265" spans="51:75" x14ac:dyDescent="0.3">
      <c r="AY6265" s="124" t="e">
        <f>VLOOKUP(C6265,#REF!, 2,FALSE)</f>
        <v>#REF!</v>
      </c>
      <c r="BM6265" s="97" t="s">
        <v>11175</v>
      </c>
      <c r="BN6265" s="97" t="s">
        <v>736</v>
      </c>
      <c r="BO6265" s="97" t="s">
        <v>8909</v>
      </c>
      <c r="BU6265" s="97" t="s">
        <v>11175</v>
      </c>
      <c r="BV6265" s="97" t="s">
        <v>736</v>
      </c>
      <c r="BW6265" s="97" t="s">
        <v>8909</v>
      </c>
    </row>
    <row r="6266" spans="51:75" x14ac:dyDescent="0.3">
      <c r="AY6266" s="124" t="e">
        <f>VLOOKUP(C6266,#REF!, 2,FALSE)</f>
        <v>#REF!</v>
      </c>
      <c r="BM6266" s="97" t="s">
        <v>11176</v>
      </c>
      <c r="BN6266" s="97" t="s">
        <v>946</v>
      </c>
      <c r="BO6266" s="97" t="s">
        <v>2983</v>
      </c>
      <c r="BU6266" s="97" t="s">
        <v>11176</v>
      </c>
      <c r="BV6266" s="97" t="s">
        <v>946</v>
      </c>
      <c r="BW6266" s="97" t="s">
        <v>2983</v>
      </c>
    </row>
    <row r="6267" spans="51:75" x14ac:dyDescent="0.3">
      <c r="AY6267" s="124" t="e">
        <f>VLOOKUP(C6267,#REF!, 2,FALSE)</f>
        <v>#REF!</v>
      </c>
      <c r="BM6267" s="97" t="s">
        <v>11177</v>
      </c>
      <c r="BN6267" s="97" t="s">
        <v>771</v>
      </c>
      <c r="BO6267" s="97" t="s">
        <v>9030</v>
      </c>
      <c r="BU6267" s="97" t="s">
        <v>11177</v>
      </c>
      <c r="BV6267" s="97" t="s">
        <v>771</v>
      </c>
      <c r="BW6267" s="97" t="s">
        <v>9030</v>
      </c>
    </row>
    <row r="6268" spans="51:75" x14ac:dyDescent="0.3">
      <c r="AY6268" s="124" t="e">
        <f>VLOOKUP(C6268,#REF!, 2,FALSE)</f>
        <v>#REF!</v>
      </c>
      <c r="BM6268" s="97" t="s">
        <v>11178</v>
      </c>
      <c r="BN6268" s="97" t="s">
        <v>662</v>
      </c>
      <c r="BO6268" s="97" t="s">
        <v>770</v>
      </c>
      <c r="BU6268" s="97" t="s">
        <v>11178</v>
      </c>
      <c r="BV6268" s="97" t="s">
        <v>662</v>
      </c>
      <c r="BW6268" s="97" t="s">
        <v>770</v>
      </c>
    </row>
    <row r="6269" spans="51:75" x14ac:dyDescent="0.3">
      <c r="AY6269" s="124" t="e">
        <f>VLOOKUP(C6269,#REF!, 2,FALSE)</f>
        <v>#REF!</v>
      </c>
      <c r="BM6269" s="97" t="s">
        <v>11179</v>
      </c>
      <c r="BN6269" s="97" t="s">
        <v>940</v>
      </c>
      <c r="BO6269" s="97" t="s">
        <v>11180</v>
      </c>
      <c r="BU6269" s="97" t="s">
        <v>11179</v>
      </c>
      <c r="BV6269" s="97" t="s">
        <v>940</v>
      </c>
      <c r="BW6269" s="97" t="s">
        <v>11180</v>
      </c>
    </row>
    <row r="6270" spans="51:75" x14ac:dyDescent="0.3">
      <c r="AY6270" s="124" t="e">
        <f>VLOOKUP(C6270,#REF!, 2,FALSE)</f>
        <v>#REF!</v>
      </c>
      <c r="BM6270" s="97" t="s">
        <v>11181</v>
      </c>
      <c r="BN6270" s="97" t="s">
        <v>3237</v>
      </c>
      <c r="BO6270" s="97" t="s">
        <v>11182</v>
      </c>
      <c r="BU6270" s="97" t="s">
        <v>11181</v>
      </c>
      <c r="BV6270" s="97" t="s">
        <v>3237</v>
      </c>
      <c r="BW6270" s="97" t="s">
        <v>11182</v>
      </c>
    </row>
    <row r="6271" spans="51:75" x14ac:dyDescent="0.3">
      <c r="AY6271" s="124" t="e">
        <f>VLOOKUP(C6271,#REF!, 2,FALSE)</f>
        <v>#REF!</v>
      </c>
      <c r="BM6271" s="97" t="s">
        <v>11183</v>
      </c>
      <c r="BN6271" s="97" t="s">
        <v>3085</v>
      </c>
      <c r="BO6271" s="97" t="s">
        <v>11184</v>
      </c>
      <c r="BU6271" s="97" t="s">
        <v>11183</v>
      </c>
      <c r="BV6271" s="97" t="s">
        <v>3085</v>
      </c>
      <c r="BW6271" s="97" t="s">
        <v>11184</v>
      </c>
    </row>
    <row r="6272" spans="51:75" x14ac:dyDescent="0.3">
      <c r="AY6272" s="124" t="e">
        <f>VLOOKUP(C6272,#REF!, 2,FALSE)</f>
        <v>#REF!</v>
      </c>
      <c r="BM6272" s="97" t="s">
        <v>11185</v>
      </c>
      <c r="BN6272" s="97" t="s">
        <v>3081</v>
      </c>
      <c r="BO6272" s="97" t="s">
        <v>2983</v>
      </c>
      <c r="BU6272" s="97" t="s">
        <v>11185</v>
      </c>
      <c r="BV6272" s="97" t="s">
        <v>3081</v>
      </c>
      <c r="BW6272" s="97" t="s">
        <v>2983</v>
      </c>
    </row>
    <row r="6273" spans="51:75" x14ac:dyDescent="0.3">
      <c r="AY6273" s="124" t="e">
        <f>VLOOKUP(C6273,#REF!, 2,FALSE)</f>
        <v>#REF!</v>
      </c>
      <c r="BM6273" s="97" t="s">
        <v>1996</v>
      </c>
      <c r="BN6273" s="97" t="s">
        <v>771</v>
      </c>
      <c r="BO6273" s="97" t="s">
        <v>2983</v>
      </c>
      <c r="BU6273" s="97" t="s">
        <v>1996</v>
      </c>
      <c r="BV6273" s="97" t="s">
        <v>771</v>
      </c>
      <c r="BW6273" s="97" t="s">
        <v>2983</v>
      </c>
    </row>
    <row r="6274" spans="51:75" x14ac:dyDescent="0.3">
      <c r="AY6274" s="124" t="e">
        <f>VLOOKUP(C6274,#REF!, 2,FALSE)</f>
        <v>#REF!</v>
      </c>
      <c r="BM6274" s="97" t="s">
        <v>11186</v>
      </c>
      <c r="BN6274" s="97" t="s">
        <v>1139</v>
      </c>
      <c r="BO6274" s="97" t="s">
        <v>4394</v>
      </c>
      <c r="BU6274" s="97" t="s">
        <v>11186</v>
      </c>
      <c r="BV6274" s="97" t="s">
        <v>1139</v>
      </c>
      <c r="BW6274" s="97" t="s">
        <v>4394</v>
      </c>
    </row>
    <row r="6275" spans="51:75" x14ac:dyDescent="0.3">
      <c r="AY6275" s="124" t="e">
        <f>VLOOKUP(C6275,#REF!, 2,FALSE)</f>
        <v>#REF!</v>
      </c>
      <c r="BM6275" s="97" t="s">
        <v>11187</v>
      </c>
      <c r="BN6275" s="97" t="s">
        <v>3191</v>
      </c>
      <c r="BO6275" s="97" t="s">
        <v>11188</v>
      </c>
      <c r="BU6275" s="97" t="s">
        <v>11187</v>
      </c>
      <c r="BV6275" s="97" t="s">
        <v>3191</v>
      </c>
      <c r="BW6275" s="97" t="s">
        <v>11188</v>
      </c>
    </row>
    <row r="6276" spans="51:75" x14ac:dyDescent="0.3">
      <c r="AY6276" s="124" t="e">
        <f>VLOOKUP(C6276,#REF!, 2,FALSE)</f>
        <v>#REF!</v>
      </c>
      <c r="BM6276" s="97" t="s">
        <v>11189</v>
      </c>
      <c r="BN6276" s="97" t="s">
        <v>1009</v>
      </c>
      <c r="BO6276" s="97" t="s">
        <v>11190</v>
      </c>
      <c r="BU6276" s="97" t="s">
        <v>11189</v>
      </c>
      <c r="BV6276" s="97" t="s">
        <v>1009</v>
      </c>
      <c r="BW6276" s="97" t="s">
        <v>11190</v>
      </c>
    </row>
    <row r="6277" spans="51:75" x14ac:dyDescent="0.3">
      <c r="AY6277" s="124" t="e">
        <f>VLOOKUP(C6277,#REF!, 2,FALSE)</f>
        <v>#REF!</v>
      </c>
      <c r="BM6277" s="97" t="s">
        <v>11191</v>
      </c>
      <c r="BN6277" s="97" t="s">
        <v>994</v>
      </c>
      <c r="BO6277" s="97" t="s">
        <v>7904</v>
      </c>
      <c r="BU6277" s="97" t="s">
        <v>11191</v>
      </c>
      <c r="BV6277" s="97" t="s">
        <v>994</v>
      </c>
      <c r="BW6277" s="97" t="s">
        <v>7904</v>
      </c>
    </row>
    <row r="6278" spans="51:75" x14ac:dyDescent="0.3">
      <c r="AY6278" s="124" t="e">
        <f>VLOOKUP(C6278,#REF!, 2,FALSE)</f>
        <v>#REF!</v>
      </c>
      <c r="BM6278" s="97" t="s">
        <v>1997</v>
      </c>
      <c r="BN6278" s="97" t="s">
        <v>1269</v>
      </c>
      <c r="BO6278" s="97" t="s">
        <v>2983</v>
      </c>
      <c r="BU6278" s="97" t="s">
        <v>1997</v>
      </c>
      <c r="BV6278" s="97" t="s">
        <v>1269</v>
      </c>
      <c r="BW6278" s="97" t="s">
        <v>2983</v>
      </c>
    </row>
    <row r="6279" spans="51:75" x14ac:dyDescent="0.3">
      <c r="AY6279" s="124" t="e">
        <f>VLOOKUP(C6279,#REF!, 2,FALSE)</f>
        <v>#REF!</v>
      </c>
      <c r="BM6279" s="97" t="s">
        <v>11192</v>
      </c>
      <c r="BN6279" s="97" t="s">
        <v>1009</v>
      </c>
      <c r="BO6279" s="97" t="s">
        <v>910</v>
      </c>
      <c r="BU6279" s="97" t="s">
        <v>11192</v>
      </c>
      <c r="BV6279" s="97" t="s">
        <v>1009</v>
      </c>
      <c r="BW6279" s="97" t="s">
        <v>910</v>
      </c>
    </row>
    <row r="6280" spans="51:75" x14ac:dyDescent="0.3">
      <c r="AY6280" s="124" t="e">
        <f>VLOOKUP(C6280,#REF!, 2,FALSE)</f>
        <v>#REF!</v>
      </c>
      <c r="BM6280" s="97" t="s">
        <v>11193</v>
      </c>
      <c r="BN6280" s="97" t="s">
        <v>7054</v>
      </c>
      <c r="BO6280" s="97" t="s">
        <v>2983</v>
      </c>
      <c r="BU6280" s="97" t="s">
        <v>11193</v>
      </c>
      <c r="BV6280" s="97" t="s">
        <v>7054</v>
      </c>
      <c r="BW6280" s="97" t="s">
        <v>2983</v>
      </c>
    </row>
    <row r="6281" spans="51:75" x14ac:dyDescent="0.3">
      <c r="AY6281" s="124" t="e">
        <f>VLOOKUP(C6281,#REF!, 2,FALSE)</f>
        <v>#REF!</v>
      </c>
      <c r="BM6281" s="97" t="s">
        <v>11194</v>
      </c>
      <c r="BN6281" s="97" t="s">
        <v>3003</v>
      </c>
      <c r="BO6281" s="97" t="s">
        <v>11195</v>
      </c>
      <c r="BU6281" s="97" t="s">
        <v>11194</v>
      </c>
      <c r="BV6281" s="97" t="s">
        <v>3003</v>
      </c>
      <c r="BW6281" s="97" t="s">
        <v>11195</v>
      </c>
    </row>
    <row r="6282" spans="51:75" x14ac:dyDescent="0.3">
      <c r="AY6282" s="124" t="e">
        <f>VLOOKUP(C6282,#REF!, 2,FALSE)</f>
        <v>#REF!</v>
      </c>
      <c r="BM6282" s="97" t="s">
        <v>11196</v>
      </c>
      <c r="BN6282" s="97" t="s">
        <v>912</v>
      </c>
      <c r="BO6282" s="97" t="s">
        <v>2380</v>
      </c>
      <c r="BU6282" s="97" t="s">
        <v>11196</v>
      </c>
      <c r="BV6282" s="97" t="s">
        <v>912</v>
      </c>
      <c r="BW6282" s="97" t="s">
        <v>2380</v>
      </c>
    </row>
    <row r="6283" spans="51:75" x14ac:dyDescent="0.3">
      <c r="AY6283" s="124" t="e">
        <f>VLOOKUP(C6283,#REF!, 2,FALSE)</f>
        <v>#REF!</v>
      </c>
      <c r="BM6283" s="97" t="s">
        <v>11197</v>
      </c>
      <c r="BN6283" s="97" t="s">
        <v>3003</v>
      </c>
      <c r="BO6283" s="97" t="s">
        <v>5127</v>
      </c>
      <c r="BU6283" s="97" t="s">
        <v>11197</v>
      </c>
      <c r="BV6283" s="97" t="s">
        <v>3003</v>
      </c>
      <c r="BW6283" s="97" t="s">
        <v>5127</v>
      </c>
    </row>
    <row r="6284" spans="51:75" x14ac:dyDescent="0.3">
      <c r="AY6284" s="124" t="e">
        <f>VLOOKUP(C6284,#REF!, 2,FALSE)</f>
        <v>#REF!</v>
      </c>
      <c r="BM6284" s="97" t="s">
        <v>11198</v>
      </c>
      <c r="BN6284" s="97" t="s">
        <v>1342</v>
      </c>
      <c r="BO6284" s="97" t="s">
        <v>627</v>
      </c>
      <c r="BU6284" s="97" t="s">
        <v>11198</v>
      </c>
      <c r="BV6284" s="97" t="s">
        <v>1342</v>
      </c>
      <c r="BW6284" s="97" t="s">
        <v>627</v>
      </c>
    </row>
    <row r="6285" spans="51:75" x14ac:dyDescent="0.3">
      <c r="AY6285" s="124" t="e">
        <f>VLOOKUP(C6285,#REF!, 2,FALSE)</f>
        <v>#REF!</v>
      </c>
      <c r="BM6285" s="97" t="s">
        <v>11200</v>
      </c>
      <c r="BN6285" s="97" t="s">
        <v>657</v>
      </c>
      <c r="BO6285" s="97" t="s">
        <v>6097</v>
      </c>
      <c r="BU6285" s="97" t="s">
        <v>11200</v>
      </c>
      <c r="BV6285" s="97" t="s">
        <v>657</v>
      </c>
      <c r="BW6285" s="97" t="s">
        <v>6097</v>
      </c>
    </row>
    <row r="6286" spans="51:75" x14ac:dyDescent="0.3">
      <c r="AY6286" s="124" t="e">
        <f>VLOOKUP(C6286,#REF!, 2,FALSE)</f>
        <v>#REF!</v>
      </c>
      <c r="BM6286" s="97" t="s">
        <v>1998</v>
      </c>
      <c r="BN6286" s="97" t="s">
        <v>705</v>
      </c>
      <c r="BO6286" s="97" t="s">
        <v>4269</v>
      </c>
      <c r="BU6286" s="97" t="s">
        <v>1998</v>
      </c>
      <c r="BV6286" s="97" t="s">
        <v>705</v>
      </c>
      <c r="BW6286" s="97" t="s">
        <v>4269</v>
      </c>
    </row>
    <row r="6287" spans="51:75" x14ac:dyDescent="0.3">
      <c r="AY6287" s="124" t="e">
        <f>VLOOKUP(C6287,#REF!, 2,FALSE)</f>
        <v>#REF!</v>
      </c>
      <c r="BM6287" s="97" t="s">
        <v>11201</v>
      </c>
      <c r="BN6287" s="97" t="s">
        <v>3003</v>
      </c>
      <c r="BO6287" s="97" t="s">
        <v>10359</v>
      </c>
      <c r="BU6287" s="97" t="s">
        <v>11201</v>
      </c>
      <c r="BV6287" s="97" t="s">
        <v>3003</v>
      </c>
      <c r="BW6287" s="97" t="s">
        <v>10359</v>
      </c>
    </row>
    <row r="6288" spans="51:75" x14ac:dyDescent="0.3">
      <c r="AY6288" s="124" t="e">
        <f>VLOOKUP(C6288,#REF!, 2,FALSE)</f>
        <v>#REF!</v>
      </c>
      <c r="BM6288" s="97" t="s">
        <v>382</v>
      </c>
      <c r="BN6288" s="97" t="s">
        <v>1272</v>
      </c>
      <c r="BO6288" s="97" t="s">
        <v>11202</v>
      </c>
      <c r="BU6288" s="97" t="s">
        <v>382</v>
      </c>
      <c r="BV6288" s="97" t="s">
        <v>1272</v>
      </c>
      <c r="BW6288" s="97" t="s">
        <v>11202</v>
      </c>
    </row>
    <row r="6289" spans="51:75" x14ac:dyDescent="0.3">
      <c r="AY6289" s="124" t="e">
        <f>VLOOKUP(C6289,#REF!, 2,FALSE)</f>
        <v>#REF!</v>
      </c>
      <c r="BM6289" s="97" t="s">
        <v>11203</v>
      </c>
      <c r="BN6289" s="97" t="s">
        <v>16968</v>
      </c>
      <c r="BO6289" s="97" t="s">
        <v>11204</v>
      </c>
      <c r="BU6289" s="97" t="s">
        <v>11203</v>
      </c>
      <c r="BV6289" s="97" t="s">
        <v>16968</v>
      </c>
      <c r="BW6289" s="97" t="s">
        <v>11204</v>
      </c>
    </row>
    <row r="6290" spans="51:75" x14ac:dyDescent="0.3">
      <c r="AY6290" s="124" t="e">
        <f>VLOOKUP(C6290,#REF!, 2,FALSE)</f>
        <v>#REF!</v>
      </c>
      <c r="BM6290" s="97" t="s">
        <v>11205</v>
      </c>
      <c r="BN6290" s="97" t="s">
        <v>16968</v>
      </c>
      <c r="BO6290" s="97" t="s">
        <v>2983</v>
      </c>
      <c r="BU6290" s="97" t="s">
        <v>11205</v>
      </c>
      <c r="BV6290" s="97" t="s">
        <v>16968</v>
      </c>
      <c r="BW6290" s="97" t="s">
        <v>2983</v>
      </c>
    </row>
    <row r="6291" spans="51:75" x14ac:dyDescent="0.3">
      <c r="AY6291" s="124" t="e">
        <f>VLOOKUP(C6291,#REF!, 2,FALSE)</f>
        <v>#REF!</v>
      </c>
      <c r="BM6291" s="97" t="s">
        <v>11206</v>
      </c>
      <c r="BN6291" s="97" t="s">
        <v>16968</v>
      </c>
      <c r="BO6291" s="97" t="s">
        <v>4753</v>
      </c>
      <c r="BU6291" s="97" t="s">
        <v>11206</v>
      </c>
      <c r="BV6291" s="97" t="s">
        <v>16968</v>
      </c>
      <c r="BW6291" s="97" t="s">
        <v>4753</v>
      </c>
    </row>
    <row r="6292" spans="51:75" x14ac:dyDescent="0.3">
      <c r="AY6292" s="124" t="e">
        <f>VLOOKUP(C6292,#REF!, 2,FALSE)</f>
        <v>#REF!</v>
      </c>
      <c r="BM6292" s="97" t="s">
        <v>11207</v>
      </c>
      <c r="BN6292" s="97" t="s">
        <v>636</v>
      </c>
      <c r="BO6292" s="97" t="s">
        <v>2983</v>
      </c>
      <c r="BU6292" s="97" t="s">
        <v>11207</v>
      </c>
      <c r="BV6292" s="97" t="s">
        <v>636</v>
      </c>
      <c r="BW6292" s="97" t="s">
        <v>2983</v>
      </c>
    </row>
    <row r="6293" spans="51:75" x14ac:dyDescent="0.3">
      <c r="AY6293" s="124" t="e">
        <f>VLOOKUP(C6293,#REF!, 2,FALSE)</f>
        <v>#REF!</v>
      </c>
      <c r="BM6293" s="97" t="s">
        <v>1999</v>
      </c>
      <c r="BN6293" s="97" t="s">
        <v>636</v>
      </c>
      <c r="BO6293" s="97" t="s">
        <v>1127</v>
      </c>
      <c r="BU6293" s="97" t="s">
        <v>1999</v>
      </c>
      <c r="BV6293" s="97" t="s">
        <v>636</v>
      </c>
      <c r="BW6293" s="97" t="s">
        <v>1127</v>
      </c>
    </row>
    <row r="6294" spans="51:75" x14ac:dyDescent="0.3">
      <c r="AY6294" s="124" t="e">
        <f>VLOOKUP(C6294,#REF!, 2,FALSE)</f>
        <v>#REF!</v>
      </c>
      <c r="BM6294" s="97" t="s">
        <v>11208</v>
      </c>
      <c r="BN6294" s="97" t="s">
        <v>636</v>
      </c>
      <c r="BO6294" s="97" t="s">
        <v>844</v>
      </c>
      <c r="BU6294" s="97" t="s">
        <v>11208</v>
      </c>
      <c r="BV6294" s="97" t="s">
        <v>636</v>
      </c>
      <c r="BW6294" s="97" t="s">
        <v>844</v>
      </c>
    </row>
    <row r="6295" spans="51:75" x14ac:dyDescent="0.3">
      <c r="AY6295" s="124" t="e">
        <f>VLOOKUP(C6295,#REF!, 2,FALSE)</f>
        <v>#REF!</v>
      </c>
      <c r="BM6295" s="97" t="s">
        <v>383</v>
      </c>
      <c r="BN6295" s="97" t="s">
        <v>841</v>
      </c>
      <c r="BO6295" s="97" t="s">
        <v>2884</v>
      </c>
      <c r="BU6295" s="97" t="s">
        <v>383</v>
      </c>
      <c r="BV6295" s="97" t="s">
        <v>841</v>
      </c>
      <c r="BW6295" s="97" t="s">
        <v>2884</v>
      </c>
    </row>
    <row r="6296" spans="51:75" x14ac:dyDescent="0.3">
      <c r="AY6296" s="124" t="e">
        <f>VLOOKUP(C6296,#REF!, 2,FALSE)</f>
        <v>#REF!</v>
      </c>
      <c r="BM6296" s="97" t="s">
        <v>384</v>
      </c>
      <c r="BN6296" s="97" t="s">
        <v>662</v>
      </c>
      <c r="BO6296" s="97" t="s">
        <v>3072</v>
      </c>
      <c r="BU6296" s="97" t="s">
        <v>384</v>
      </c>
      <c r="BV6296" s="97" t="s">
        <v>662</v>
      </c>
      <c r="BW6296" s="97" t="s">
        <v>3072</v>
      </c>
    </row>
    <row r="6297" spans="51:75" x14ac:dyDescent="0.3">
      <c r="AY6297" s="124" t="e">
        <f>VLOOKUP(C6297,#REF!, 2,FALSE)</f>
        <v>#REF!</v>
      </c>
      <c r="BM6297" s="97" t="s">
        <v>11210</v>
      </c>
      <c r="BN6297" s="97" t="s">
        <v>662</v>
      </c>
      <c r="BO6297" s="97" t="s">
        <v>7947</v>
      </c>
      <c r="BU6297" s="97" t="s">
        <v>11210</v>
      </c>
      <c r="BV6297" s="97" t="s">
        <v>662</v>
      </c>
      <c r="BW6297" s="97" t="s">
        <v>7947</v>
      </c>
    </row>
    <row r="6298" spans="51:75" x14ac:dyDescent="0.3">
      <c r="AY6298" s="124" t="e">
        <f>VLOOKUP(C6298,#REF!, 2,FALSE)</f>
        <v>#REF!</v>
      </c>
      <c r="BM6298" s="97" t="s">
        <v>11212</v>
      </c>
      <c r="BN6298" s="97" t="s">
        <v>662</v>
      </c>
      <c r="BO6298" s="97" t="s">
        <v>11213</v>
      </c>
      <c r="BU6298" s="97" t="s">
        <v>11212</v>
      </c>
      <c r="BV6298" s="97" t="s">
        <v>662</v>
      </c>
      <c r="BW6298" s="97" t="s">
        <v>11213</v>
      </c>
    </row>
    <row r="6299" spans="51:75" x14ac:dyDescent="0.3">
      <c r="AY6299" s="124" t="e">
        <f>VLOOKUP(C6299,#REF!, 2,FALSE)</f>
        <v>#REF!</v>
      </c>
      <c r="BM6299" s="97" t="s">
        <v>11214</v>
      </c>
      <c r="BN6299" s="97" t="s">
        <v>613</v>
      </c>
      <c r="BO6299" s="97" t="s">
        <v>6907</v>
      </c>
      <c r="BU6299" s="97" t="s">
        <v>11214</v>
      </c>
      <c r="BV6299" s="97" t="s">
        <v>613</v>
      </c>
      <c r="BW6299" s="97" t="s">
        <v>6907</v>
      </c>
    </row>
    <row r="6300" spans="51:75" x14ac:dyDescent="0.3">
      <c r="AY6300" s="124" t="e">
        <f>VLOOKUP(C6300,#REF!, 2,FALSE)</f>
        <v>#REF!</v>
      </c>
      <c r="BM6300" s="97" t="s">
        <v>426</v>
      </c>
      <c r="BN6300" s="97" t="s">
        <v>639</v>
      </c>
      <c r="BO6300" s="97" t="s">
        <v>3518</v>
      </c>
      <c r="BU6300" s="97" t="s">
        <v>426</v>
      </c>
      <c r="BV6300" s="97" t="s">
        <v>639</v>
      </c>
      <c r="BW6300" s="97" t="s">
        <v>3518</v>
      </c>
    </row>
    <row r="6301" spans="51:75" x14ac:dyDescent="0.3">
      <c r="AY6301" s="124" t="e">
        <f>VLOOKUP(C6301,#REF!, 2,FALSE)</f>
        <v>#REF!</v>
      </c>
      <c r="BM6301" s="97" t="s">
        <v>2000</v>
      </c>
      <c r="BN6301" s="97" t="s">
        <v>626</v>
      </c>
      <c r="BO6301" s="97" t="s">
        <v>1381</v>
      </c>
      <c r="BU6301" s="97" t="s">
        <v>2000</v>
      </c>
      <c r="BV6301" s="97" t="s">
        <v>626</v>
      </c>
      <c r="BW6301" s="97" t="s">
        <v>1381</v>
      </c>
    </row>
    <row r="6302" spans="51:75" x14ac:dyDescent="0.3">
      <c r="AY6302" s="124" t="e">
        <f>VLOOKUP(C6302,#REF!, 2,FALSE)</f>
        <v>#REF!</v>
      </c>
      <c r="BM6302" s="97" t="s">
        <v>11215</v>
      </c>
      <c r="BN6302" s="97" t="s">
        <v>2983</v>
      </c>
      <c r="BO6302" s="97" t="s">
        <v>2983</v>
      </c>
      <c r="BU6302" s="97" t="s">
        <v>11215</v>
      </c>
      <c r="BV6302" s="97" t="s">
        <v>2983</v>
      </c>
      <c r="BW6302" s="97" t="s">
        <v>2983</v>
      </c>
    </row>
    <row r="6303" spans="51:75" x14ac:dyDescent="0.3">
      <c r="AY6303" s="124" t="e">
        <f>VLOOKUP(C6303,#REF!, 2,FALSE)</f>
        <v>#REF!</v>
      </c>
      <c r="BM6303" s="97" t="s">
        <v>11216</v>
      </c>
      <c r="BN6303" s="97" t="s">
        <v>849</v>
      </c>
      <c r="BO6303" s="97" t="s">
        <v>11217</v>
      </c>
      <c r="BU6303" s="97" t="s">
        <v>11216</v>
      </c>
      <c r="BV6303" s="97" t="s">
        <v>849</v>
      </c>
      <c r="BW6303" s="97" t="s">
        <v>11217</v>
      </c>
    </row>
    <row r="6304" spans="51:75" x14ac:dyDescent="0.3">
      <c r="AY6304" s="124" t="e">
        <f>VLOOKUP(C6304,#REF!, 2,FALSE)</f>
        <v>#REF!</v>
      </c>
      <c r="BM6304" s="97" t="s">
        <v>11218</v>
      </c>
      <c r="BN6304" s="97" t="s">
        <v>3003</v>
      </c>
      <c r="BO6304" s="97" t="s">
        <v>11219</v>
      </c>
      <c r="BU6304" s="97" t="s">
        <v>11218</v>
      </c>
      <c r="BV6304" s="97" t="s">
        <v>3003</v>
      </c>
      <c r="BW6304" s="97" t="s">
        <v>11219</v>
      </c>
    </row>
    <row r="6305" spans="51:75" x14ac:dyDescent="0.3">
      <c r="AY6305" s="124" t="e">
        <f>VLOOKUP(C6305,#REF!, 2,FALSE)</f>
        <v>#REF!</v>
      </c>
      <c r="BM6305" s="97" t="s">
        <v>11220</v>
      </c>
      <c r="BN6305" s="97" t="s">
        <v>849</v>
      </c>
      <c r="BO6305" s="97" t="s">
        <v>3905</v>
      </c>
      <c r="BU6305" s="97" t="s">
        <v>11220</v>
      </c>
      <c r="BV6305" s="97" t="s">
        <v>849</v>
      </c>
      <c r="BW6305" s="97" t="s">
        <v>3905</v>
      </c>
    </row>
    <row r="6306" spans="51:75" x14ac:dyDescent="0.3">
      <c r="AY6306" s="124" t="e">
        <f>VLOOKUP(C6306,#REF!, 2,FALSE)</f>
        <v>#REF!</v>
      </c>
      <c r="BM6306" s="97" t="s">
        <v>11221</v>
      </c>
      <c r="BN6306" s="97" t="s">
        <v>16968</v>
      </c>
      <c r="BO6306" s="97" t="s">
        <v>11222</v>
      </c>
      <c r="BU6306" s="97" t="s">
        <v>11221</v>
      </c>
      <c r="BV6306" s="97" t="s">
        <v>16968</v>
      </c>
      <c r="BW6306" s="97" t="s">
        <v>11222</v>
      </c>
    </row>
    <row r="6307" spans="51:75" x14ac:dyDescent="0.3">
      <c r="AY6307" s="124" t="e">
        <f>VLOOKUP(C6307,#REF!, 2,FALSE)</f>
        <v>#REF!</v>
      </c>
      <c r="BM6307" s="97" t="s">
        <v>11223</v>
      </c>
      <c r="BN6307" s="97" t="s">
        <v>2979</v>
      </c>
      <c r="BO6307" s="97" t="s">
        <v>1591</v>
      </c>
      <c r="BU6307" s="97" t="s">
        <v>11223</v>
      </c>
      <c r="BV6307" s="97" t="s">
        <v>2979</v>
      </c>
      <c r="BW6307" s="97" t="s">
        <v>1591</v>
      </c>
    </row>
    <row r="6308" spans="51:75" x14ac:dyDescent="0.3">
      <c r="AY6308" s="124" t="e">
        <f>VLOOKUP(C6308,#REF!, 2,FALSE)</f>
        <v>#REF!</v>
      </c>
      <c r="BM6308" s="97" t="s">
        <v>11224</v>
      </c>
      <c r="BN6308" s="97" t="s">
        <v>1139</v>
      </c>
      <c r="BO6308" s="97" t="s">
        <v>4849</v>
      </c>
      <c r="BU6308" s="97" t="s">
        <v>11224</v>
      </c>
      <c r="BV6308" s="97" t="s">
        <v>1139</v>
      </c>
      <c r="BW6308" s="97" t="s">
        <v>4849</v>
      </c>
    </row>
    <row r="6309" spans="51:75" x14ac:dyDescent="0.3">
      <c r="AY6309" s="124" t="e">
        <f>VLOOKUP(C6309,#REF!, 2,FALSE)</f>
        <v>#REF!</v>
      </c>
      <c r="BM6309" s="97" t="s">
        <v>11225</v>
      </c>
      <c r="BN6309" s="97" t="s">
        <v>771</v>
      </c>
      <c r="BO6309" s="97" t="s">
        <v>11226</v>
      </c>
      <c r="BU6309" s="97" t="s">
        <v>11225</v>
      </c>
      <c r="BV6309" s="97" t="s">
        <v>771</v>
      </c>
      <c r="BW6309" s="97" t="s">
        <v>11226</v>
      </c>
    </row>
    <row r="6310" spans="51:75" x14ac:dyDescent="0.3">
      <c r="AY6310" s="124" t="e">
        <f>VLOOKUP(C6310,#REF!, 2,FALSE)</f>
        <v>#REF!</v>
      </c>
      <c r="BM6310" s="97" t="s">
        <v>11227</v>
      </c>
      <c r="BN6310" s="97" t="s">
        <v>16968</v>
      </c>
      <c r="BO6310" s="97" t="s">
        <v>11228</v>
      </c>
      <c r="BU6310" s="97" t="s">
        <v>11227</v>
      </c>
      <c r="BV6310" s="97" t="s">
        <v>16968</v>
      </c>
      <c r="BW6310" s="97" t="s">
        <v>11228</v>
      </c>
    </row>
    <row r="6311" spans="51:75" x14ac:dyDescent="0.3">
      <c r="AY6311" s="124" t="e">
        <f>VLOOKUP(C6311,#REF!, 2,FALSE)</f>
        <v>#REF!</v>
      </c>
      <c r="BM6311" s="97" t="s">
        <v>11229</v>
      </c>
      <c r="BN6311" s="97" t="s">
        <v>612</v>
      </c>
      <c r="BO6311" s="97" t="s">
        <v>11230</v>
      </c>
      <c r="BU6311" s="97" t="s">
        <v>11229</v>
      </c>
      <c r="BV6311" s="97" t="s">
        <v>612</v>
      </c>
      <c r="BW6311" s="97" t="s">
        <v>11230</v>
      </c>
    </row>
    <row r="6312" spans="51:75" x14ac:dyDescent="0.3">
      <c r="AY6312" s="124" t="e">
        <f>VLOOKUP(C6312,#REF!, 2,FALSE)</f>
        <v>#REF!</v>
      </c>
      <c r="BM6312" s="97" t="s">
        <v>11231</v>
      </c>
      <c r="BN6312" s="97" t="s">
        <v>631</v>
      </c>
      <c r="BO6312" s="97" t="s">
        <v>770</v>
      </c>
      <c r="BU6312" s="97" t="s">
        <v>11231</v>
      </c>
      <c r="BV6312" s="97" t="s">
        <v>631</v>
      </c>
      <c r="BW6312" s="97" t="s">
        <v>770</v>
      </c>
    </row>
    <row r="6313" spans="51:75" x14ac:dyDescent="0.3">
      <c r="AY6313" s="124" t="e">
        <f>VLOOKUP(C6313,#REF!, 2,FALSE)</f>
        <v>#REF!</v>
      </c>
      <c r="BM6313" s="97" t="s">
        <v>11232</v>
      </c>
      <c r="BN6313" s="97" t="s">
        <v>775</v>
      </c>
      <c r="BO6313" s="97" t="s">
        <v>10402</v>
      </c>
      <c r="BU6313" s="97" t="s">
        <v>11232</v>
      </c>
      <c r="BV6313" s="97" t="s">
        <v>775</v>
      </c>
      <c r="BW6313" s="97" t="s">
        <v>10402</v>
      </c>
    </row>
    <row r="6314" spans="51:75" x14ac:dyDescent="0.3">
      <c r="AY6314" s="124" t="e">
        <f>VLOOKUP(C6314,#REF!, 2,FALSE)</f>
        <v>#REF!</v>
      </c>
      <c r="BM6314" s="97" t="s">
        <v>2001</v>
      </c>
      <c r="BN6314" s="97" t="s">
        <v>803</v>
      </c>
      <c r="BO6314" s="97" t="s">
        <v>7165</v>
      </c>
      <c r="BU6314" s="97" t="s">
        <v>2001</v>
      </c>
      <c r="BV6314" s="97" t="s">
        <v>803</v>
      </c>
      <c r="BW6314" s="97" t="s">
        <v>7165</v>
      </c>
    </row>
    <row r="6315" spans="51:75" x14ac:dyDescent="0.3">
      <c r="AY6315" s="124" t="e">
        <f>VLOOKUP(C6315,#REF!, 2,FALSE)</f>
        <v>#REF!</v>
      </c>
      <c r="BM6315" s="97" t="s">
        <v>11233</v>
      </c>
      <c r="BN6315" s="97" t="s">
        <v>621</v>
      </c>
      <c r="BO6315" s="97" t="s">
        <v>718</v>
      </c>
      <c r="BU6315" s="97" t="s">
        <v>11233</v>
      </c>
      <c r="BV6315" s="97" t="s">
        <v>621</v>
      </c>
      <c r="BW6315" s="97" t="s">
        <v>718</v>
      </c>
    </row>
    <row r="6316" spans="51:75" x14ac:dyDescent="0.3">
      <c r="AY6316" s="124" t="e">
        <f>VLOOKUP(C6316,#REF!, 2,FALSE)</f>
        <v>#REF!</v>
      </c>
      <c r="BM6316" s="97" t="s">
        <v>11234</v>
      </c>
      <c r="BN6316" s="97" t="s">
        <v>631</v>
      </c>
      <c r="BO6316" s="97" t="s">
        <v>770</v>
      </c>
      <c r="BU6316" s="97" t="s">
        <v>11234</v>
      </c>
      <c r="BV6316" s="97" t="s">
        <v>631</v>
      </c>
      <c r="BW6316" s="97" t="s">
        <v>770</v>
      </c>
    </row>
    <row r="6317" spans="51:75" x14ac:dyDescent="0.3">
      <c r="AY6317" s="124" t="e">
        <f>VLOOKUP(C6317,#REF!, 2,FALSE)</f>
        <v>#REF!</v>
      </c>
      <c r="BM6317" s="97" t="s">
        <v>11235</v>
      </c>
      <c r="BN6317" s="97" t="s">
        <v>696</v>
      </c>
      <c r="BO6317" s="97" t="s">
        <v>1201</v>
      </c>
      <c r="BU6317" s="97" t="s">
        <v>11235</v>
      </c>
      <c r="BV6317" s="97" t="s">
        <v>696</v>
      </c>
      <c r="BW6317" s="97" t="s">
        <v>1201</v>
      </c>
    </row>
    <row r="6318" spans="51:75" x14ac:dyDescent="0.3">
      <c r="AY6318" s="124" t="e">
        <f>VLOOKUP(C6318,#REF!, 2,FALSE)</f>
        <v>#REF!</v>
      </c>
      <c r="BM6318" s="97" t="s">
        <v>11236</v>
      </c>
      <c r="BN6318" s="97" t="s">
        <v>631</v>
      </c>
      <c r="BO6318" s="97" t="s">
        <v>770</v>
      </c>
      <c r="BU6318" s="97" t="s">
        <v>11236</v>
      </c>
      <c r="BV6318" s="97" t="s">
        <v>631</v>
      </c>
      <c r="BW6318" s="97" t="s">
        <v>770</v>
      </c>
    </row>
    <row r="6319" spans="51:75" x14ac:dyDescent="0.3">
      <c r="AY6319" s="124" t="e">
        <f>VLOOKUP(C6319,#REF!, 2,FALSE)</f>
        <v>#REF!</v>
      </c>
      <c r="BM6319" s="97" t="s">
        <v>11237</v>
      </c>
      <c r="BN6319" s="97" t="s">
        <v>631</v>
      </c>
      <c r="BO6319" s="97" t="s">
        <v>770</v>
      </c>
      <c r="BU6319" s="97" t="s">
        <v>11237</v>
      </c>
      <c r="BV6319" s="97" t="s">
        <v>631</v>
      </c>
      <c r="BW6319" s="97" t="s">
        <v>770</v>
      </c>
    </row>
    <row r="6320" spans="51:75" x14ac:dyDescent="0.3">
      <c r="AY6320" s="124" t="e">
        <f>VLOOKUP(C6320,#REF!, 2,FALSE)</f>
        <v>#REF!</v>
      </c>
      <c r="BM6320" s="97" t="s">
        <v>11239</v>
      </c>
      <c r="BN6320" s="97" t="s">
        <v>613</v>
      </c>
      <c r="BO6320" s="97" t="s">
        <v>1201</v>
      </c>
      <c r="BU6320" s="97" t="s">
        <v>11239</v>
      </c>
      <c r="BV6320" s="97" t="s">
        <v>613</v>
      </c>
      <c r="BW6320" s="97" t="s">
        <v>1201</v>
      </c>
    </row>
    <row r="6321" spans="51:75" x14ac:dyDescent="0.3">
      <c r="AY6321" s="124" t="e">
        <f>VLOOKUP(C6321,#REF!, 2,FALSE)</f>
        <v>#REF!</v>
      </c>
      <c r="BM6321" s="97" t="s">
        <v>11240</v>
      </c>
      <c r="BN6321" s="97" t="s">
        <v>631</v>
      </c>
      <c r="BO6321" s="97" t="s">
        <v>9346</v>
      </c>
      <c r="BU6321" s="97" t="s">
        <v>11240</v>
      </c>
      <c r="BV6321" s="97" t="s">
        <v>631</v>
      </c>
      <c r="BW6321" s="97" t="s">
        <v>9346</v>
      </c>
    </row>
    <row r="6322" spans="51:75" x14ac:dyDescent="0.3">
      <c r="AY6322" s="124" t="e">
        <f>VLOOKUP(C6322,#REF!, 2,FALSE)</f>
        <v>#REF!</v>
      </c>
      <c r="BM6322" s="97" t="s">
        <v>11241</v>
      </c>
      <c r="BN6322" s="97" t="s">
        <v>771</v>
      </c>
      <c r="BO6322" s="97" t="s">
        <v>11242</v>
      </c>
      <c r="BU6322" s="97" t="s">
        <v>11241</v>
      </c>
      <c r="BV6322" s="97" t="s">
        <v>771</v>
      </c>
      <c r="BW6322" s="97" t="s">
        <v>11242</v>
      </c>
    </row>
    <row r="6323" spans="51:75" x14ac:dyDescent="0.3">
      <c r="AY6323" s="124" t="e">
        <f>VLOOKUP(C6323,#REF!, 2,FALSE)</f>
        <v>#REF!</v>
      </c>
      <c r="BM6323" s="97" t="s">
        <v>11243</v>
      </c>
      <c r="BN6323" s="97" t="s">
        <v>639</v>
      </c>
      <c r="BO6323" s="97" t="s">
        <v>7733</v>
      </c>
      <c r="BU6323" s="97" t="s">
        <v>11243</v>
      </c>
      <c r="BV6323" s="97" t="s">
        <v>639</v>
      </c>
      <c r="BW6323" s="97" t="s">
        <v>7733</v>
      </c>
    </row>
    <row r="6324" spans="51:75" x14ac:dyDescent="0.3">
      <c r="AY6324" s="124" t="e">
        <f>VLOOKUP(C6324,#REF!, 2,FALSE)</f>
        <v>#REF!</v>
      </c>
      <c r="BM6324" s="97" t="s">
        <v>2002</v>
      </c>
      <c r="BN6324" s="97" t="s">
        <v>731</v>
      </c>
      <c r="BO6324" s="97" t="s">
        <v>1492</v>
      </c>
      <c r="BU6324" s="97" t="s">
        <v>2002</v>
      </c>
      <c r="BV6324" s="97" t="s">
        <v>731</v>
      </c>
      <c r="BW6324" s="97" t="s">
        <v>1492</v>
      </c>
    </row>
    <row r="6325" spans="51:75" x14ac:dyDescent="0.3">
      <c r="AY6325" s="124" t="e">
        <f>VLOOKUP(C6325,#REF!, 2,FALSE)</f>
        <v>#REF!</v>
      </c>
      <c r="BM6325" s="97" t="s">
        <v>11244</v>
      </c>
      <c r="BN6325" s="97" t="s">
        <v>1139</v>
      </c>
      <c r="BO6325" s="97" t="s">
        <v>2983</v>
      </c>
      <c r="BU6325" s="97" t="s">
        <v>11244</v>
      </c>
      <c r="BV6325" s="97" t="s">
        <v>1139</v>
      </c>
      <c r="BW6325" s="97" t="s">
        <v>2983</v>
      </c>
    </row>
    <row r="6326" spans="51:75" x14ac:dyDescent="0.3">
      <c r="AY6326" s="124" t="e">
        <f>VLOOKUP(C6326,#REF!, 2,FALSE)</f>
        <v>#REF!</v>
      </c>
      <c r="BM6326" s="97" t="s">
        <v>11245</v>
      </c>
      <c r="BN6326" s="97" t="s">
        <v>16968</v>
      </c>
      <c r="BO6326" s="97" t="s">
        <v>7685</v>
      </c>
      <c r="BU6326" s="97" t="s">
        <v>11245</v>
      </c>
      <c r="BV6326" s="97" t="s">
        <v>16968</v>
      </c>
      <c r="BW6326" s="97" t="s">
        <v>7685</v>
      </c>
    </row>
    <row r="6327" spans="51:75" x14ac:dyDescent="0.3">
      <c r="AY6327" s="124" t="e">
        <f>VLOOKUP(C6327,#REF!, 2,FALSE)</f>
        <v>#REF!</v>
      </c>
      <c r="BM6327" s="97" t="s">
        <v>11246</v>
      </c>
      <c r="BN6327" s="97" t="s">
        <v>658</v>
      </c>
      <c r="BO6327" s="97" t="s">
        <v>6287</v>
      </c>
      <c r="BU6327" s="97" t="s">
        <v>11246</v>
      </c>
      <c r="BV6327" s="97" t="s">
        <v>658</v>
      </c>
      <c r="BW6327" s="97" t="s">
        <v>6287</v>
      </c>
    </row>
    <row r="6328" spans="51:75" x14ac:dyDescent="0.3">
      <c r="AY6328" s="124" t="e">
        <f>VLOOKUP(C6328,#REF!, 2,FALSE)</f>
        <v>#REF!</v>
      </c>
      <c r="BM6328" s="97" t="s">
        <v>11247</v>
      </c>
      <c r="BN6328" s="97" t="s">
        <v>3003</v>
      </c>
      <c r="BO6328" s="97" t="s">
        <v>6691</v>
      </c>
      <c r="BU6328" s="97" t="s">
        <v>11247</v>
      </c>
      <c r="BV6328" s="97" t="s">
        <v>3003</v>
      </c>
      <c r="BW6328" s="97" t="s">
        <v>6691</v>
      </c>
    </row>
    <row r="6329" spans="51:75" x14ac:dyDescent="0.3">
      <c r="AY6329" s="124" t="e">
        <f>VLOOKUP(C6329,#REF!, 2,FALSE)</f>
        <v>#REF!</v>
      </c>
      <c r="BM6329" s="97" t="s">
        <v>2003</v>
      </c>
      <c r="BN6329" s="97" t="s">
        <v>16968</v>
      </c>
      <c r="BO6329" s="97" t="s">
        <v>1748</v>
      </c>
      <c r="BU6329" s="97" t="s">
        <v>2003</v>
      </c>
      <c r="BV6329" s="97" t="s">
        <v>16968</v>
      </c>
      <c r="BW6329" s="97" t="s">
        <v>1748</v>
      </c>
    </row>
    <row r="6330" spans="51:75" x14ac:dyDescent="0.3">
      <c r="AY6330" s="124" t="e">
        <f>VLOOKUP(C6330,#REF!, 2,FALSE)</f>
        <v>#REF!</v>
      </c>
      <c r="BM6330" s="97" t="s">
        <v>11248</v>
      </c>
      <c r="BN6330" s="97" t="s">
        <v>631</v>
      </c>
      <c r="BO6330" s="97" t="s">
        <v>770</v>
      </c>
      <c r="BU6330" s="97" t="s">
        <v>11248</v>
      </c>
      <c r="BV6330" s="97" t="s">
        <v>631</v>
      </c>
      <c r="BW6330" s="97" t="s">
        <v>770</v>
      </c>
    </row>
    <row r="6331" spans="51:75" x14ac:dyDescent="0.3">
      <c r="AY6331" s="124" t="e">
        <f>VLOOKUP(C6331,#REF!, 2,FALSE)</f>
        <v>#REF!</v>
      </c>
      <c r="BM6331" s="97" t="s">
        <v>11249</v>
      </c>
      <c r="BN6331" s="97" t="s">
        <v>1272</v>
      </c>
      <c r="BO6331" s="97" t="s">
        <v>4519</v>
      </c>
      <c r="BU6331" s="97" t="s">
        <v>11249</v>
      </c>
      <c r="BV6331" s="97" t="s">
        <v>1272</v>
      </c>
      <c r="BW6331" s="97" t="s">
        <v>4519</v>
      </c>
    </row>
    <row r="6332" spans="51:75" x14ac:dyDescent="0.3">
      <c r="AY6332" s="124" t="e">
        <f>VLOOKUP(C6332,#REF!, 2,FALSE)</f>
        <v>#REF!</v>
      </c>
      <c r="BM6332" s="97" t="s">
        <v>11250</v>
      </c>
      <c r="BN6332" s="97" t="s">
        <v>778</v>
      </c>
      <c r="BO6332" s="97" t="s">
        <v>2983</v>
      </c>
      <c r="BU6332" s="97" t="s">
        <v>11250</v>
      </c>
      <c r="BV6332" s="97" t="s">
        <v>778</v>
      </c>
      <c r="BW6332" s="97" t="s">
        <v>2983</v>
      </c>
    </row>
    <row r="6333" spans="51:75" x14ac:dyDescent="0.3">
      <c r="AY6333" s="124" t="e">
        <f>VLOOKUP(C6333,#REF!, 2,FALSE)</f>
        <v>#REF!</v>
      </c>
      <c r="BM6333" s="97" t="s">
        <v>427</v>
      </c>
      <c r="BN6333" s="97" t="s">
        <v>2423</v>
      </c>
      <c r="BO6333" s="97" t="s">
        <v>1397</v>
      </c>
      <c r="BU6333" s="97" t="s">
        <v>427</v>
      </c>
      <c r="BV6333" s="97" t="s">
        <v>2423</v>
      </c>
      <c r="BW6333" s="97" t="s">
        <v>1397</v>
      </c>
    </row>
    <row r="6334" spans="51:75" x14ac:dyDescent="0.3">
      <c r="AY6334" s="124" t="e">
        <f>VLOOKUP(C6334,#REF!, 2,FALSE)</f>
        <v>#REF!</v>
      </c>
      <c r="BM6334" s="97" t="s">
        <v>11252</v>
      </c>
      <c r="BN6334" s="97" t="s">
        <v>636</v>
      </c>
      <c r="BO6334" s="97" t="s">
        <v>770</v>
      </c>
      <c r="BU6334" s="97" t="s">
        <v>11252</v>
      </c>
      <c r="BV6334" s="97" t="s">
        <v>636</v>
      </c>
      <c r="BW6334" s="97" t="s">
        <v>770</v>
      </c>
    </row>
    <row r="6335" spans="51:75" x14ac:dyDescent="0.3">
      <c r="AY6335" s="124" t="e">
        <f>VLOOKUP(C6335,#REF!, 2,FALSE)</f>
        <v>#REF!</v>
      </c>
      <c r="BM6335" s="97" t="s">
        <v>11253</v>
      </c>
      <c r="BN6335" s="97" t="s">
        <v>810</v>
      </c>
      <c r="BO6335" s="97" t="s">
        <v>3761</v>
      </c>
      <c r="BU6335" s="97" t="s">
        <v>11253</v>
      </c>
      <c r="BV6335" s="97" t="s">
        <v>810</v>
      </c>
      <c r="BW6335" s="97" t="s">
        <v>3761</v>
      </c>
    </row>
    <row r="6336" spans="51:75" x14ac:dyDescent="0.3">
      <c r="AY6336" s="124" t="e">
        <f>VLOOKUP(C6336,#REF!, 2,FALSE)</f>
        <v>#REF!</v>
      </c>
      <c r="BM6336" s="97" t="s">
        <v>11254</v>
      </c>
      <c r="BN6336" s="97" t="s">
        <v>631</v>
      </c>
      <c r="BO6336" s="97" t="s">
        <v>770</v>
      </c>
      <c r="BU6336" s="97" t="s">
        <v>11254</v>
      </c>
      <c r="BV6336" s="97" t="s">
        <v>631</v>
      </c>
      <c r="BW6336" s="97" t="s">
        <v>770</v>
      </c>
    </row>
    <row r="6337" spans="51:75" x14ac:dyDescent="0.3">
      <c r="AY6337" s="124" t="e">
        <f>VLOOKUP(C6337,#REF!, 2,FALSE)</f>
        <v>#REF!</v>
      </c>
      <c r="BM6337" s="97" t="s">
        <v>11255</v>
      </c>
      <c r="BN6337" s="97" t="s">
        <v>794</v>
      </c>
      <c r="BO6337" s="97" t="s">
        <v>2360</v>
      </c>
      <c r="BU6337" s="97" t="s">
        <v>11255</v>
      </c>
      <c r="BV6337" s="97" t="s">
        <v>794</v>
      </c>
      <c r="BW6337" s="97" t="s">
        <v>2360</v>
      </c>
    </row>
    <row r="6338" spans="51:75" x14ac:dyDescent="0.3">
      <c r="AY6338" s="124" t="e">
        <f>VLOOKUP(C6338,#REF!, 2,FALSE)</f>
        <v>#REF!</v>
      </c>
      <c r="BM6338" s="97" t="s">
        <v>385</v>
      </c>
      <c r="BN6338" s="97" t="s">
        <v>940</v>
      </c>
      <c r="BO6338" s="97" t="s">
        <v>1904</v>
      </c>
      <c r="BU6338" s="97" t="s">
        <v>385</v>
      </c>
      <c r="BV6338" s="97" t="s">
        <v>940</v>
      </c>
      <c r="BW6338" s="97" t="s">
        <v>1904</v>
      </c>
    </row>
    <row r="6339" spans="51:75" x14ac:dyDescent="0.3">
      <c r="AY6339" s="124" t="e">
        <f>VLOOKUP(C6339,#REF!, 2,FALSE)</f>
        <v>#REF!</v>
      </c>
      <c r="BM6339" s="97" t="s">
        <v>11257</v>
      </c>
      <c r="BN6339" s="97" t="s">
        <v>631</v>
      </c>
      <c r="BO6339" s="97" t="s">
        <v>770</v>
      </c>
      <c r="BU6339" s="97" t="s">
        <v>11257</v>
      </c>
      <c r="BV6339" s="97" t="s">
        <v>631</v>
      </c>
      <c r="BW6339" s="97" t="s">
        <v>770</v>
      </c>
    </row>
    <row r="6340" spans="51:75" x14ac:dyDescent="0.3">
      <c r="AY6340" s="124" t="e">
        <f>VLOOKUP(C6340,#REF!, 2,FALSE)</f>
        <v>#REF!</v>
      </c>
      <c r="BM6340" s="97" t="s">
        <v>11259</v>
      </c>
      <c r="BN6340" s="97" t="s">
        <v>1139</v>
      </c>
      <c r="BO6340" s="97" t="s">
        <v>11260</v>
      </c>
      <c r="BU6340" s="97" t="s">
        <v>11259</v>
      </c>
      <c r="BV6340" s="97" t="s">
        <v>1139</v>
      </c>
      <c r="BW6340" s="97" t="s">
        <v>11260</v>
      </c>
    </row>
    <row r="6341" spans="51:75" x14ac:dyDescent="0.3">
      <c r="AY6341" s="124" t="e">
        <f>VLOOKUP(C6341,#REF!, 2,FALSE)</f>
        <v>#REF!</v>
      </c>
      <c r="BM6341" s="97" t="s">
        <v>11261</v>
      </c>
      <c r="BN6341" s="97" t="s">
        <v>803</v>
      </c>
      <c r="BO6341" s="97" t="s">
        <v>2983</v>
      </c>
      <c r="BU6341" s="97" t="s">
        <v>11261</v>
      </c>
      <c r="BV6341" s="97" t="s">
        <v>803</v>
      </c>
      <c r="BW6341" s="97" t="s">
        <v>2983</v>
      </c>
    </row>
    <row r="6342" spans="51:75" x14ac:dyDescent="0.3">
      <c r="AY6342" s="124" t="e">
        <f>VLOOKUP(C6342,#REF!, 2,FALSE)</f>
        <v>#REF!</v>
      </c>
      <c r="BM6342" s="97" t="s">
        <v>11262</v>
      </c>
      <c r="BN6342" s="97" t="s">
        <v>783</v>
      </c>
      <c r="BO6342" s="97" t="s">
        <v>11263</v>
      </c>
      <c r="BU6342" s="97" t="s">
        <v>11262</v>
      </c>
      <c r="BV6342" s="97" t="s">
        <v>783</v>
      </c>
      <c r="BW6342" s="97" t="s">
        <v>11263</v>
      </c>
    </row>
    <row r="6343" spans="51:75" x14ac:dyDescent="0.3">
      <c r="AY6343" s="124" t="e">
        <f>VLOOKUP(C6343,#REF!, 2,FALSE)</f>
        <v>#REF!</v>
      </c>
      <c r="BM6343" s="97" t="s">
        <v>11264</v>
      </c>
      <c r="BN6343" s="97" t="s">
        <v>696</v>
      </c>
      <c r="BO6343" s="97" t="s">
        <v>660</v>
      </c>
      <c r="BU6343" s="97" t="s">
        <v>11264</v>
      </c>
      <c r="BV6343" s="97" t="s">
        <v>696</v>
      </c>
      <c r="BW6343" s="97" t="s">
        <v>660</v>
      </c>
    </row>
    <row r="6344" spans="51:75" x14ac:dyDescent="0.3">
      <c r="AY6344" s="124" t="e">
        <f>VLOOKUP(C6344,#REF!, 2,FALSE)</f>
        <v>#REF!</v>
      </c>
      <c r="BM6344" s="97" t="s">
        <v>11265</v>
      </c>
      <c r="BN6344" s="97" t="s">
        <v>631</v>
      </c>
      <c r="BO6344" s="97" t="s">
        <v>2983</v>
      </c>
      <c r="BU6344" s="97" t="s">
        <v>11265</v>
      </c>
      <c r="BV6344" s="97" t="s">
        <v>631</v>
      </c>
      <c r="BW6344" s="97" t="s">
        <v>2983</v>
      </c>
    </row>
    <row r="6345" spans="51:75" x14ac:dyDescent="0.3">
      <c r="AY6345" s="124" t="e">
        <f>VLOOKUP(C6345,#REF!, 2,FALSE)</f>
        <v>#REF!</v>
      </c>
      <c r="BM6345" s="97" t="s">
        <v>2004</v>
      </c>
      <c r="BN6345" s="97" t="s">
        <v>810</v>
      </c>
      <c r="BO6345" s="97" t="s">
        <v>11266</v>
      </c>
      <c r="BU6345" s="97" t="s">
        <v>2004</v>
      </c>
      <c r="BV6345" s="97" t="s">
        <v>810</v>
      </c>
      <c r="BW6345" s="97" t="s">
        <v>11266</v>
      </c>
    </row>
    <row r="6346" spans="51:75" x14ac:dyDescent="0.3">
      <c r="AY6346" s="124" t="e">
        <f>VLOOKUP(C6346,#REF!, 2,FALSE)</f>
        <v>#REF!</v>
      </c>
      <c r="BM6346" s="97" t="s">
        <v>11267</v>
      </c>
      <c r="BN6346" s="97" t="s">
        <v>787</v>
      </c>
      <c r="BO6346" s="97" t="s">
        <v>11268</v>
      </c>
      <c r="BU6346" s="97" t="s">
        <v>11267</v>
      </c>
      <c r="BV6346" s="97" t="s">
        <v>787</v>
      </c>
      <c r="BW6346" s="97" t="s">
        <v>11268</v>
      </c>
    </row>
    <row r="6347" spans="51:75" x14ac:dyDescent="0.3">
      <c r="AY6347" s="124" t="e">
        <f>VLOOKUP(C6347,#REF!, 2,FALSE)</f>
        <v>#REF!</v>
      </c>
      <c r="BM6347" s="97" t="s">
        <v>11269</v>
      </c>
      <c r="BN6347" s="97" t="s">
        <v>780</v>
      </c>
      <c r="BO6347" s="97" t="s">
        <v>2983</v>
      </c>
      <c r="BU6347" s="97" t="s">
        <v>11269</v>
      </c>
      <c r="BV6347" s="97" t="s">
        <v>780</v>
      </c>
      <c r="BW6347" s="97" t="s">
        <v>2983</v>
      </c>
    </row>
    <row r="6348" spans="51:75" x14ac:dyDescent="0.3">
      <c r="AY6348" s="124" t="e">
        <f>VLOOKUP(C6348,#REF!, 2,FALSE)</f>
        <v>#REF!</v>
      </c>
      <c r="BM6348" s="97" t="s">
        <v>11271</v>
      </c>
      <c r="BN6348" s="97" t="s">
        <v>3191</v>
      </c>
      <c r="BO6348" s="97" t="s">
        <v>11272</v>
      </c>
      <c r="BU6348" s="97" t="s">
        <v>11271</v>
      </c>
      <c r="BV6348" s="97" t="s">
        <v>3191</v>
      </c>
      <c r="BW6348" s="97" t="s">
        <v>11272</v>
      </c>
    </row>
    <row r="6349" spans="51:75" x14ac:dyDescent="0.3">
      <c r="AY6349" s="124" t="e">
        <f>VLOOKUP(C6349,#REF!, 2,FALSE)</f>
        <v>#REF!</v>
      </c>
      <c r="BM6349" s="97" t="s">
        <v>11273</v>
      </c>
      <c r="BN6349" s="97" t="s">
        <v>3191</v>
      </c>
      <c r="BO6349" s="97" t="s">
        <v>10027</v>
      </c>
      <c r="BU6349" s="97" t="s">
        <v>11273</v>
      </c>
      <c r="BV6349" s="97" t="s">
        <v>3191</v>
      </c>
      <c r="BW6349" s="97" t="s">
        <v>10027</v>
      </c>
    </row>
    <row r="6350" spans="51:75" x14ac:dyDescent="0.3">
      <c r="AY6350" s="124" t="e">
        <f>VLOOKUP(C6350,#REF!, 2,FALSE)</f>
        <v>#REF!</v>
      </c>
      <c r="BM6350" s="97" t="s">
        <v>11274</v>
      </c>
      <c r="BN6350" s="97" t="s">
        <v>787</v>
      </c>
      <c r="BO6350" s="97" t="s">
        <v>2983</v>
      </c>
      <c r="BU6350" s="97" t="s">
        <v>11274</v>
      </c>
      <c r="BV6350" s="97" t="s">
        <v>787</v>
      </c>
      <c r="BW6350" s="97" t="s">
        <v>2983</v>
      </c>
    </row>
    <row r="6351" spans="51:75" x14ac:dyDescent="0.3">
      <c r="AY6351" s="124" t="e">
        <f>VLOOKUP(C6351,#REF!, 2,FALSE)</f>
        <v>#REF!</v>
      </c>
      <c r="BM6351" s="97" t="s">
        <v>11275</v>
      </c>
      <c r="BN6351" s="97" t="s">
        <v>780</v>
      </c>
      <c r="BO6351" s="97" t="s">
        <v>11276</v>
      </c>
      <c r="BU6351" s="97" t="s">
        <v>11275</v>
      </c>
      <c r="BV6351" s="97" t="s">
        <v>780</v>
      </c>
      <c r="BW6351" s="97" t="s">
        <v>11276</v>
      </c>
    </row>
    <row r="6352" spans="51:75" x14ac:dyDescent="0.3">
      <c r="AY6352" s="124" t="e">
        <f>VLOOKUP(C6352,#REF!, 2,FALSE)</f>
        <v>#REF!</v>
      </c>
      <c r="BM6352" s="97" t="s">
        <v>11277</v>
      </c>
      <c r="BN6352" s="97" t="s">
        <v>16968</v>
      </c>
      <c r="BO6352" s="97" t="s">
        <v>10715</v>
      </c>
      <c r="BU6352" s="97" t="s">
        <v>11277</v>
      </c>
      <c r="BV6352" s="97" t="s">
        <v>16968</v>
      </c>
      <c r="BW6352" s="97" t="s">
        <v>10715</v>
      </c>
    </row>
    <row r="6353" spans="51:75" x14ac:dyDescent="0.3">
      <c r="AY6353" s="124" t="e">
        <f>VLOOKUP(C6353,#REF!, 2,FALSE)</f>
        <v>#REF!</v>
      </c>
      <c r="BM6353" s="97" t="s">
        <v>11278</v>
      </c>
      <c r="BN6353" s="97" t="s">
        <v>852</v>
      </c>
      <c r="BO6353" s="97" t="s">
        <v>9540</v>
      </c>
      <c r="BU6353" s="97" t="s">
        <v>11278</v>
      </c>
      <c r="BV6353" s="97" t="s">
        <v>852</v>
      </c>
      <c r="BW6353" s="97" t="s">
        <v>9540</v>
      </c>
    </row>
    <row r="6354" spans="51:75" x14ac:dyDescent="0.3">
      <c r="AY6354" s="124" t="e">
        <f>VLOOKUP(C6354,#REF!, 2,FALSE)</f>
        <v>#REF!</v>
      </c>
      <c r="BM6354" s="97" t="s">
        <v>11279</v>
      </c>
      <c r="BN6354" s="97" t="s">
        <v>1139</v>
      </c>
      <c r="BO6354" s="97" t="s">
        <v>11280</v>
      </c>
      <c r="BU6354" s="97" t="s">
        <v>11279</v>
      </c>
      <c r="BV6354" s="97" t="s">
        <v>1139</v>
      </c>
      <c r="BW6354" s="97" t="s">
        <v>11280</v>
      </c>
    </row>
    <row r="6355" spans="51:75" x14ac:dyDescent="0.3">
      <c r="AY6355" s="124" t="e">
        <f>VLOOKUP(C6355,#REF!, 2,FALSE)</f>
        <v>#REF!</v>
      </c>
      <c r="BM6355" s="97" t="s">
        <v>11281</v>
      </c>
      <c r="BN6355" s="97" t="s">
        <v>803</v>
      </c>
      <c r="BO6355" s="97" t="s">
        <v>2983</v>
      </c>
      <c r="BU6355" s="97" t="s">
        <v>11281</v>
      </c>
      <c r="BV6355" s="97" t="s">
        <v>803</v>
      </c>
      <c r="BW6355" s="97" t="s">
        <v>2983</v>
      </c>
    </row>
    <row r="6356" spans="51:75" x14ac:dyDescent="0.3">
      <c r="AY6356" s="124" t="e">
        <f>VLOOKUP(C6356,#REF!, 2,FALSE)</f>
        <v>#REF!</v>
      </c>
      <c r="BM6356" s="97" t="s">
        <v>2005</v>
      </c>
      <c r="BN6356" s="97" t="s">
        <v>780</v>
      </c>
      <c r="BO6356" s="97" t="s">
        <v>2983</v>
      </c>
      <c r="BU6356" s="97" t="s">
        <v>2005</v>
      </c>
      <c r="BV6356" s="97" t="s">
        <v>780</v>
      </c>
      <c r="BW6356" s="97" t="s">
        <v>2983</v>
      </c>
    </row>
    <row r="6357" spans="51:75" x14ac:dyDescent="0.3">
      <c r="AY6357" s="124" t="e">
        <f>VLOOKUP(C6357,#REF!, 2,FALSE)</f>
        <v>#REF!</v>
      </c>
      <c r="BM6357" s="97" t="s">
        <v>11282</v>
      </c>
      <c r="BN6357" s="97" t="s">
        <v>625</v>
      </c>
      <c r="BO6357" s="97" t="s">
        <v>11283</v>
      </c>
      <c r="BU6357" s="97" t="s">
        <v>11282</v>
      </c>
      <c r="BV6357" s="97" t="s">
        <v>625</v>
      </c>
      <c r="BW6357" s="97" t="s">
        <v>11283</v>
      </c>
    </row>
    <row r="6358" spans="51:75" x14ac:dyDescent="0.3">
      <c r="AY6358" s="124" t="e">
        <f>VLOOKUP(C6358,#REF!, 2,FALSE)</f>
        <v>#REF!</v>
      </c>
      <c r="BM6358" s="97" t="s">
        <v>11284</v>
      </c>
      <c r="BN6358" s="97" t="s">
        <v>803</v>
      </c>
      <c r="BO6358" s="97" t="s">
        <v>2983</v>
      </c>
      <c r="BU6358" s="97" t="s">
        <v>11284</v>
      </c>
      <c r="BV6358" s="97" t="s">
        <v>803</v>
      </c>
      <c r="BW6358" s="97" t="s">
        <v>2983</v>
      </c>
    </row>
    <row r="6359" spans="51:75" x14ac:dyDescent="0.3">
      <c r="AY6359" s="124" t="e">
        <f>VLOOKUP(C6359,#REF!, 2,FALSE)</f>
        <v>#REF!</v>
      </c>
      <c r="BM6359" s="97" t="s">
        <v>386</v>
      </c>
      <c r="BN6359" s="97" t="s">
        <v>631</v>
      </c>
      <c r="BO6359" s="97" t="s">
        <v>4533</v>
      </c>
      <c r="BU6359" s="97" t="s">
        <v>386</v>
      </c>
      <c r="BV6359" s="97" t="s">
        <v>631</v>
      </c>
      <c r="BW6359" s="97" t="s">
        <v>4533</v>
      </c>
    </row>
    <row r="6360" spans="51:75" x14ac:dyDescent="0.3">
      <c r="AY6360" s="124" t="e">
        <f>VLOOKUP(C6360,#REF!, 2,FALSE)</f>
        <v>#REF!</v>
      </c>
      <c r="BM6360" s="97" t="s">
        <v>11285</v>
      </c>
      <c r="BN6360" s="97" t="s">
        <v>16968</v>
      </c>
      <c r="BO6360" s="97" t="s">
        <v>4959</v>
      </c>
      <c r="BU6360" s="97" t="s">
        <v>11285</v>
      </c>
      <c r="BV6360" s="97" t="s">
        <v>16968</v>
      </c>
      <c r="BW6360" s="97" t="s">
        <v>4959</v>
      </c>
    </row>
    <row r="6361" spans="51:75" x14ac:dyDescent="0.3">
      <c r="AY6361" s="124" t="e">
        <f>VLOOKUP(C6361,#REF!, 2,FALSE)</f>
        <v>#REF!</v>
      </c>
      <c r="BM6361" s="97" t="s">
        <v>11286</v>
      </c>
      <c r="BN6361" s="97" t="s">
        <v>16968</v>
      </c>
      <c r="BO6361" s="97" t="s">
        <v>2928</v>
      </c>
      <c r="BU6361" s="97" t="s">
        <v>11286</v>
      </c>
      <c r="BV6361" s="97" t="s">
        <v>16968</v>
      </c>
      <c r="BW6361" s="97" t="s">
        <v>2928</v>
      </c>
    </row>
    <row r="6362" spans="51:75" x14ac:dyDescent="0.3">
      <c r="AY6362" s="124" t="e">
        <f>VLOOKUP(C6362,#REF!, 2,FALSE)</f>
        <v>#REF!</v>
      </c>
      <c r="BM6362" s="97" t="s">
        <v>11288</v>
      </c>
      <c r="BN6362" s="97" t="s">
        <v>787</v>
      </c>
      <c r="BO6362" s="97" t="s">
        <v>2983</v>
      </c>
      <c r="BU6362" s="97" t="s">
        <v>11288</v>
      </c>
      <c r="BV6362" s="97" t="s">
        <v>787</v>
      </c>
      <c r="BW6362" s="97" t="s">
        <v>2983</v>
      </c>
    </row>
    <row r="6363" spans="51:75" x14ac:dyDescent="0.3">
      <c r="AY6363" s="124" t="e">
        <f>VLOOKUP(C6363,#REF!, 2,FALSE)</f>
        <v>#REF!</v>
      </c>
      <c r="BM6363" s="97" t="s">
        <v>11289</v>
      </c>
      <c r="BN6363" s="97" t="s">
        <v>3237</v>
      </c>
      <c r="BO6363" s="97" t="s">
        <v>11291</v>
      </c>
      <c r="BU6363" s="97" t="s">
        <v>11289</v>
      </c>
      <c r="BV6363" s="97" t="s">
        <v>3237</v>
      </c>
      <c r="BW6363" s="97" t="s">
        <v>11291</v>
      </c>
    </row>
    <row r="6364" spans="51:75" x14ac:dyDescent="0.3">
      <c r="AY6364" s="124" t="e">
        <f>VLOOKUP(C6364,#REF!, 2,FALSE)</f>
        <v>#REF!</v>
      </c>
      <c r="BM6364" s="97" t="s">
        <v>11292</v>
      </c>
      <c r="BN6364" s="97" t="s">
        <v>2979</v>
      </c>
      <c r="BO6364" s="97" t="s">
        <v>4377</v>
      </c>
      <c r="BU6364" s="97" t="s">
        <v>11292</v>
      </c>
      <c r="BV6364" s="97" t="s">
        <v>2979</v>
      </c>
      <c r="BW6364" s="97" t="s">
        <v>4377</v>
      </c>
    </row>
    <row r="6365" spans="51:75" x14ac:dyDescent="0.3">
      <c r="AY6365" s="124" t="e">
        <f>VLOOKUP(C6365,#REF!, 2,FALSE)</f>
        <v>#REF!</v>
      </c>
      <c r="BM6365" s="97" t="s">
        <v>11293</v>
      </c>
      <c r="BN6365" s="97" t="s">
        <v>16968</v>
      </c>
      <c r="BO6365" s="97" t="s">
        <v>7954</v>
      </c>
      <c r="BU6365" s="97" t="s">
        <v>11293</v>
      </c>
      <c r="BV6365" s="97" t="s">
        <v>16968</v>
      </c>
      <c r="BW6365" s="97" t="s">
        <v>7954</v>
      </c>
    </row>
    <row r="6366" spans="51:75" x14ac:dyDescent="0.3">
      <c r="AY6366" s="124" t="e">
        <f>VLOOKUP(C6366,#REF!, 2,FALSE)</f>
        <v>#REF!</v>
      </c>
      <c r="BM6366" s="97" t="s">
        <v>2006</v>
      </c>
      <c r="BN6366" s="97" t="s">
        <v>667</v>
      </c>
      <c r="BO6366" s="97" t="s">
        <v>7416</v>
      </c>
      <c r="BU6366" s="97" t="s">
        <v>2006</v>
      </c>
      <c r="BV6366" s="97" t="s">
        <v>667</v>
      </c>
      <c r="BW6366" s="97" t="s">
        <v>7416</v>
      </c>
    </row>
    <row r="6367" spans="51:75" x14ac:dyDescent="0.3">
      <c r="AY6367" s="124" t="e">
        <f>VLOOKUP(C6367,#REF!, 2,FALSE)</f>
        <v>#REF!</v>
      </c>
      <c r="BM6367" s="97" t="s">
        <v>11294</v>
      </c>
      <c r="BN6367" s="97" t="s">
        <v>703</v>
      </c>
      <c r="BO6367" s="97" t="s">
        <v>11295</v>
      </c>
      <c r="BU6367" s="97" t="s">
        <v>11294</v>
      </c>
      <c r="BV6367" s="97" t="s">
        <v>703</v>
      </c>
      <c r="BW6367" s="97" t="s">
        <v>11295</v>
      </c>
    </row>
    <row r="6368" spans="51:75" x14ac:dyDescent="0.3">
      <c r="AY6368" s="124" t="e">
        <f>VLOOKUP(C6368,#REF!, 2,FALSE)</f>
        <v>#REF!</v>
      </c>
      <c r="BM6368" s="97" t="s">
        <v>11296</v>
      </c>
      <c r="BN6368" s="97" t="s">
        <v>696</v>
      </c>
      <c r="BO6368" s="97" t="s">
        <v>9776</v>
      </c>
      <c r="BU6368" s="97" t="s">
        <v>11296</v>
      </c>
      <c r="BV6368" s="97" t="s">
        <v>696</v>
      </c>
      <c r="BW6368" s="97" t="s">
        <v>9776</v>
      </c>
    </row>
    <row r="6369" spans="51:75" x14ac:dyDescent="0.3">
      <c r="AY6369" s="124" t="e">
        <f>VLOOKUP(C6369,#REF!, 2,FALSE)</f>
        <v>#REF!</v>
      </c>
      <c r="BM6369" s="97" t="s">
        <v>2007</v>
      </c>
      <c r="BN6369" s="97" t="s">
        <v>715</v>
      </c>
      <c r="BO6369" s="97" t="s">
        <v>2983</v>
      </c>
      <c r="BU6369" s="97" t="s">
        <v>2007</v>
      </c>
      <c r="BV6369" s="97" t="s">
        <v>715</v>
      </c>
      <c r="BW6369" s="97" t="s">
        <v>2983</v>
      </c>
    </row>
    <row r="6370" spans="51:75" x14ac:dyDescent="0.3">
      <c r="AY6370" s="124" t="e">
        <f>VLOOKUP(C6370,#REF!, 2,FALSE)</f>
        <v>#REF!</v>
      </c>
      <c r="BM6370" s="97" t="s">
        <v>387</v>
      </c>
      <c r="BN6370" s="97" t="s">
        <v>667</v>
      </c>
      <c r="BO6370" s="97" t="s">
        <v>6485</v>
      </c>
      <c r="BU6370" s="97" t="s">
        <v>387</v>
      </c>
      <c r="BV6370" s="97" t="s">
        <v>667</v>
      </c>
      <c r="BW6370" s="97" t="s">
        <v>6485</v>
      </c>
    </row>
    <row r="6371" spans="51:75" x14ac:dyDescent="0.3">
      <c r="AY6371" s="124" t="e">
        <f>VLOOKUP(C6371,#REF!, 2,FALSE)</f>
        <v>#REF!</v>
      </c>
      <c r="BM6371" s="97" t="s">
        <v>11297</v>
      </c>
      <c r="BN6371" s="97" t="s">
        <v>771</v>
      </c>
      <c r="BO6371" s="97" t="s">
        <v>6650</v>
      </c>
      <c r="BU6371" s="97" t="s">
        <v>11297</v>
      </c>
      <c r="BV6371" s="97" t="s">
        <v>771</v>
      </c>
      <c r="BW6371" s="97" t="s">
        <v>6650</v>
      </c>
    </row>
    <row r="6372" spans="51:75" x14ac:dyDescent="0.3">
      <c r="AY6372" s="124" t="e">
        <f>VLOOKUP(C6372,#REF!, 2,FALSE)</f>
        <v>#REF!</v>
      </c>
      <c r="BM6372" s="97" t="s">
        <v>2013</v>
      </c>
      <c r="BN6372" s="97" t="s">
        <v>639</v>
      </c>
      <c r="BO6372" s="97" t="s">
        <v>11298</v>
      </c>
      <c r="BU6372" s="97" t="s">
        <v>2013</v>
      </c>
      <c r="BV6372" s="97" t="s">
        <v>639</v>
      </c>
      <c r="BW6372" s="97" t="s">
        <v>11298</v>
      </c>
    </row>
    <row r="6373" spans="51:75" x14ac:dyDescent="0.3">
      <c r="AY6373" s="124" t="e">
        <f>VLOOKUP(C6373,#REF!, 2,FALSE)</f>
        <v>#REF!</v>
      </c>
      <c r="BM6373" s="97" t="s">
        <v>11299</v>
      </c>
      <c r="BN6373" s="97" t="s">
        <v>631</v>
      </c>
      <c r="BO6373" s="97" t="s">
        <v>11300</v>
      </c>
      <c r="BU6373" s="97" t="s">
        <v>11299</v>
      </c>
      <c r="BV6373" s="97" t="s">
        <v>631</v>
      </c>
      <c r="BW6373" s="97" t="s">
        <v>11300</v>
      </c>
    </row>
    <row r="6374" spans="51:75" x14ac:dyDescent="0.3">
      <c r="AY6374" s="124" t="e">
        <f>VLOOKUP(C6374,#REF!, 2,FALSE)</f>
        <v>#REF!</v>
      </c>
      <c r="BM6374" s="97" t="s">
        <v>2014</v>
      </c>
      <c r="BN6374" s="97" t="s">
        <v>926</v>
      </c>
      <c r="BO6374" s="97" t="s">
        <v>11301</v>
      </c>
      <c r="BU6374" s="97" t="s">
        <v>2014</v>
      </c>
      <c r="BV6374" s="97" t="s">
        <v>926</v>
      </c>
      <c r="BW6374" s="97" t="s">
        <v>11301</v>
      </c>
    </row>
    <row r="6375" spans="51:75" x14ac:dyDescent="0.3">
      <c r="AY6375" s="124" t="e">
        <f>VLOOKUP(C6375,#REF!, 2,FALSE)</f>
        <v>#REF!</v>
      </c>
      <c r="BM6375" s="97" t="s">
        <v>11302</v>
      </c>
      <c r="BN6375" s="97" t="s">
        <v>778</v>
      </c>
      <c r="BO6375" s="97" t="s">
        <v>11303</v>
      </c>
      <c r="BU6375" s="97" t="s">
        <v>11302</v>
      </c>
      <c r="BV6375" s="97" t="s">
        <v>778</v>
      </c>
      <c r="BW6375" s="97" t="s">
        <v>11303</v>
      </c>
    </row>
    <row r="6376" spans="51:75" x14ac:dyDescent="0.3">
      <c r="AY6376" s="124" t="e">
        <f>VLOOKUP(C6376,#REF!, 2,FALSE)</f>
        <v>#REF!</v>
      </c>
      <c r="BM6376" s="97" t="s">
        <v>11304</v>
      </c>
      <c r="BN6376" s="97" t="s">
        <v>803</v>
      </c>
      <c r="BO6376" s="97" t="s">
        <v>11306</v>
      </c>
      <c r="BU6376" s="97" t="s">
        <v>11304</v>
      </c>
      <c r="BV6376" s="97" t="s">
        <v>803</v>
      </c>
      <c r="BW6376" s="97" t="s">
        <v>11306</v>
      </c>
    </row>
    <row r="6377" spans="51:75" x14ac:dyDescent="0.3">
      <c r="AY6377" s="124" t="e">
        <f>VLOOKUP(C6377,#REF!, 2,FALSE)</f>
        <v>#REF!</v>
      </c>
      <c r="BM6377" s="97" t="s">
        <v>11307</v>
      </c>
      <c r="BN6377" s="97" t="s">
        <v>719</v>
      </c>
      <c r="BO6377" s="97" t="s">
        <v>1329</v>
      </c>
      <c r="BU6377" s="97" t="s">
        <v>11307</v>
      </c>
      <c r="BV6377" s="97" t="s">
        <v>719</v>
      </c>
      <c r="BW6377" s="97" t="s">
        <v>1329</v>
      </c>
    </row>
    <row r="6378" spans="51:75" x14ac:dyDescent="0.3">
      <c r="AY6378" s="124" t="e">
        <f>VLOOKUP(C6378,#REF!, 2,FALSE)</f>
        <v>#REF!</v>
      </c>
      <c r="BM6378" s="97" t="s">
        <v>11308</v>
      </c>
      <c r="BN6378" s="97" t="s">
        <v>669</v>
      </c>
      <c r="BO6378" s="97" t="s">
        <v>11309</v>
      </c>
      <c r="BU6378" s="97" t="s">
        <v>11308</v>
      </c>
      <c r="BV6378" s="97" t="s">
        <v>669</v>
      </c>
      <c r="BW6378" s="97" t="s">
        <v>11309</v>
      </c>
    </row>
    <row r="6379" spans="51:75" x14ac:dyDescent="0.3">
      <c r="AY6379" s="124" t="e">
        <f>VLOOKUP(C6379,#REF!, 2,FALSE)</f>
        <v>#REF!</v>
      </c>
      <c r="BM6379" s="97" t="s">
        <v>11310</v>
      </c>
      <c r="BN6379" s="97" t="s">
        <v>669</v>
      </c>
      <c r="BO6379" s="97" t="s">
        <v>11311</v>
      </c>
      <c r="BU6379" s="97" t="s">
        <v>11310</v>
      </c>
      <c r="BV6379" s="97" t="s">
        <v>669</v>
      </c>
      <c r="BW6379" s="97" t="s">
        <v>11311</v>
      </c>
    </row>
    <row r="6380" spans="51:75" x14ac:dyDescent="0.3">
      <c r="AY6380" s="124" t="e">
        <f>VLOOKUP(C6380,#REF!, 2,FALSE)</f>
        <v>#REF!</v>
      </c>
      <c r="BM6380" s="97" t="s">
        <v>11312</v>
      </c>
      <c r="BN6380" s="97" t="s">
        <v>661</v>
      </c>
      <c r="BO6380" s="97" t="s">
        <v>11313</v>
      </c>
      <c r="BU6380" s="97" t="s">
        <v>11312</v>
      </c>
      <c r="BV6380" s="97" t="s">
        <v>661</v>
      </c>
      <c r="BW6380" s="97" t="s">
        <v>11313</v>
      </c>
    </row>
    <row r="6381" spans="51:75" x14ac:dyDescent="0.3">
      <c r="AY6381" s="124" t="e">
        <f>VLOOKUP(C6381,#REF!, 2,FALSE)</f>
        <v>#REF!</v>
      </c>
      <c r="BM6381" s="97" t="s">
        <v>11314</v>
      </c>
      <c r="BN6381" s="97" t="s">
        <v>810</v>
      </c>
      <c r="BO6381" s="97" t="s">
        <v>11315</v>
      </c>
      <c r="BU6381" s="97" t="s">
        <v>11314</v>
      </c>
      <c r="BV6381" s="97" t="s">
        <v>810</v>
      </c>
      <c r="BW6381" s="97" t="s">
        <v>11315</v>
      </c>
    </row>
    <row r="6382" spans="51:75" x14ac:dyDescent="0.3">
      <c r="AY6382" s="124" t="e">
        <f>VLOOKUP(C6382,#REF!, 2,FALSE)</f>
        <v>#REF!</v>
      </c>
      <c r="BM6382" s="97" t="s">
        <v>11316</v>
      </c>
      <c r="BN6382" s="97" t="s">
        <v>666</v>
      </c>
      <c r="BO6382" s="97" t="s">
        <v>1373</v>
      </c>
      <c r="BU6382" s="97" t="s">
        <v>11316</v>
      </c>
      <c r="BV6382" s="97" t="s">
        <v>666</v>
      </c>
      <c r="BW6382" s="97" t="s">
        <v>1373</v>
      </c>
    </row>
    <row r="6383" spans="51:75" x14ac:dyDescent="0.3">
      <c r="AY6383" s="124" t="e">
        <f>VLOOKUP(C6383,#REF!, 2,FALSE)</f>
        <v>#REF!</v>
      </c>
      <c r="BM6383" s="97" t="s">
        <v>11317</v>
      </c>
      <c r="BN6383" s="97" t="s">
        <v>666</v>
      </c>
      <c r="BO6383" s="97" t="s">
        <v>11318</v>
      </c>
      <c r="BU6383" s="97" t="s">
        <v>11317</v>
      </c>
      <c r="BV6383" s="97" t="s">
        <v>666</v>
      </c>
      <c r="BW6383" s="97" t="s">
        <v>11318</v>
      </c>
    </row>
    <row r="6384" spans="51:75" x14ac:dyDescent="0.3">
      <c r="AY6384" s="124" t="e">
        <f>VLOOKUP(C6384,#REF!, 2,FALSE)</f>
        <v>#REF!</v>
      </c>
      <c r="BM6384" s="97" t="s">
        <v>11319</v>
      </c>
      <c r="BN6384" s="97" t="s">
        <v>799</v>
      </c>
      <c r="BO6384" s="97" t="s">
        <v>10009</v>
      </c>
      <c r="BU6384" s="97" t="s">
        <v>11319</v>
      </c>
      <c r="BV6384" s="97" t="s">
        <v>799</v>
      </c>
      <c r="BW6384" s="97" t="s">
        <v>10009</v>
      </c>
    </row>
    <row r="6385" spans="51:75" x14ac:dyDescent="0.3">
      <c r="AY6385" s="124" t="e">
        <f>VLOOKUP(C6385,#REF!, 2,FALSE)</f>
        <v>#REF!</v>
      </c>
      <c r="BM6385" s="97" t="s">
        <v>11321</v>
      </c>
      <c r="BN6385" s="97" t="s">
        <v>799</v>
      </c>
      <c r="BO6385" s="97" t="s">
        <v>11322</v>
      </c>
      <c r="BU6385" s="97" t="s">
        <v>11321</v>
      </c>
      <c r="BV6385" s="97" t="s">
        <v>799</v>
      </c>
      <c r="BW6385" s="97" t="s">
        <v>11322</v>
      </c>
    </row>
    <row r="6386" spans="51:75" x14ac:dyDescent="0.3">
      <c r="AY6386" s="124" t="e">
        <f>VLOOKUP(C6386,#REF!, 2,FALSE)</f>
        <v>#REF!</v>
      </c>
      <c r="BM6386" s="97" t="s">
        <v>11323</v>
      </c>
      <c r="BN6386" s="97" t="s">
        <v>799</v>
      </c>
      <c r="BO6386" s="97" t="s">
        <v>11324</v>
      </c>
      <c r="BU6386" s="97" t="s">
        <v>11323</v>
      </c>
      <c r="BV6386" s="97" t="s">
        <v>799</v>
      </c>
      <c r="BW6386" s="97" t="s">
        <v>11324</v>
      </c>
    </row>
    <row r="6387" spans="51:75" x14ac:dyDescent="0.3">
      <c r="AY6387" s="124" t="e">
        <f>VLOOKUP(C6387,#REF!, 2,FALSE)</f>
        <v>#REF!</v>
      </c>
      <c r="BM6387" s="97" t="s">
        <v>2015</v>
      </c>
      <c r="BN6387" s="97" t="s">
        <v>628</v>
      </c>
      <c r="BO6387" s="97" t="s">
        <v>11325</v>
      </c>
      <c r="BU6387" s="97" t="s">
        <v>2015</v>
      </c>
      <c r="BV6387" s="97" t="s">
        <v>628</v>
      </c>
      <c r="BW6387" s="97" t="s">
        <v>11325</v>
      </c>
    </row>
    <row r="6388" spans="51:75" x14ac:dyDescent="0.3">
      <c r="AY6388" s="124" t="e">
        <f>VLOOKUP(C6388,#REF!, 2,FALSE)</f>
        <v>#REF!</v>
      </c>
      <c r="BM6388" s="97" t="s">
        <v>11326</v>
      </c>
      <c r="BN6388" s="97" t="s">
        <v>3085</v>
      </c>
      <c r="BO6388" s="97" t="s">
        <v>1326</v>
      </c>
      <c r="BU6388" s="97" t="s">
        <v>11326</v>
      </c>
      <c r="BV6388" s="97" t="s">
        <v>3085</v>
      </c>
      <c r="BW6388" s="97" t="s">
        <v>1326</v>
      </c>
    </row>
    <row r="6389" spans="51:75" x14ac:dyDescent="0.3">
      <c r="AY6389" s="124" t="e">
        <f>VLOOKUP(C6389,#REF!, 2,FALSE)</f>
        <v>#REF!</v>
      </c>
      <c r="BM6389" s="97" t="s">
        <v>11327</v>
      </c>
      <c r="BN6389" s="97" t="s">
        <v>799</v>
      </c>
      <c r="BO6389" s="97" t="s">
        <v>4997</v>
      </c>
      <c r="BU6389" s="97" t="s">
        <v>11327</v>
      </c>
      <c r="BV6389" s="97" t="s">
        <v>799</v>
      </c>
      <c r="BW6389" s="97" t="s">
        <v>4997</v>
      </c>
    </row>
    <row r="6390" spans="51:75" x14ac:dyDescent="0.3">
      <c r="AY6390" s="124" t="e">
        <f>VLOOKUP(C6390,#REF!, 2,FALSE)</f>
        <v>#REF!</v>
      </c>
      <c r="BM6390" s="97" t="s">
        <v>11328</v>
      </c>
      <c r="BN6390" s="97" t="s">
        <v>797</v>
      </c>
      <c r="BO6390" s="97" t="s">
        <v>2983</v>
      </c>
      <c r="BU6390" s="97" t="s">
        <v>11328</v>
      </c>
      <c r="BV6390" s="97" t="s">
        <v>797</v>
      </c>
      <c r="BW6390" s="97" t="s">
        <v>2983</v>
      </c>
    </row>
    <row r="6391" spans="51:75" x14ac:dyDescent="0.3">
      <c r="AY6391" s="124" t="e">
        <f>VLOOKUP(C6391,#REF!, 2,FALSE)</f>
        <v>#REF!</v>
      </c>
      <c r="BM6391" s="97" t="s">
        <v>11329</v>
      </c>
      <c r="BN6391" s="97" t="s">
        <v>797</v>
      </c>
      <c r="BO6391" s="97" t="s">
        <v>2983</v>
      </c>
      <c r="BU6391" s="97" t="s">
        <v>11329</v>
      </c>
      <c r="BV6391" s="97" t="s">
        <v>797</v>
      </c>
      <c r="BW6391" s="97" t="s">
        <v>2983</v>
      </c>
    </row>
    <row r="6392" spans="51:75" x14ac:dyDescent="0.3">
      <c r="AY6392" s="124" t="e">
        <f>VLOOKUP(C6392,#REF!, 2,FALSE)</f>
        <v>#REF!</v>
      </c>
      <c r="BM6392" s="97" t="s">
        <v>11330</v>
      </c>
      <c r="BN6392" s="97" t="s">
        <v>662</v>
      </c>
      <c r="BO6392" s="97" t="s">
        <v>10009</v>
      </c>
      <c r="BU6392" s="97" t="s">
        <v>11330</v>
      </c>
      <c r="BV6392" s="97" t="s">
        <v>662</v>
      </c>
      <c r="BW6392" s="97" t="s">
        <v>10009</v>
      </c>
    </row>
    <row r="6393" spans="51:75" x14ac:dyDescent="0.3">
      <c r="AY6393" s="124" t="e">
        <f>VLOOKUP(C6393,#REF!, 2,FALSE)</f>
        <v>#REF!</v>
      </c>
      <c r="BM6393" s="97" t="s">
        <v>11332</v>
      </c>
      <c r="BN6393" s="97" t="s">
        <v>797</v>
      </c>
      <c r="BO6393" s="97" t="s">
        <v>10009</v>
      </c>
      <c r="BU6393" s="97" t="s">
        <v>11332</v>
      </c>
      <c r="BV6393" s="97" t="s">
        <v>797</v>
      </c>
      <c r="BW6393" s="97" t="s">
        <v>10009</v>
      </c>
    </row>
    <row r="6394" spans="51:75" x14ac:dyDescent="0.3">
      <c r="AY6394" s="124" t="e">
        <f>VLOOKUP(C6394,#REF!, 2,FALSE)</f>
        <v>#REF!</v>
      </c>
      <c r="BM6394" s="97" t="s">
        <v>11333</v>
      </c>
      <c r="BN6394" s="97" t="s">
        <v>662</v>
      </c>
      <c r="BO6394" s="97" t="s">
        <v>8105</v>
      </c>
      <c r="BU6394" s="97" t="s">
        <v>11333</v>
      </c>
      <c r="BV6394" s="97" t="s">
        <v>662</v>
      </c>
      <c r="BW6394" s="97" t="s">
        <v>8105</v>
      </c>
    </row>
    <row r="6395" spans="51:75" x14ac:dyDescent="0.3">
      <c r="AY6395" s="124" t="e">
        <f>VLOOKUP(C6395,#REF!, 2,FALSE)</f>
        <v>#REF!</v>
      </c>
      <c r="BM6395" s="97" t="s">
        <v>11334</v>
      </c>
      <c r="BN6395" s="97" t="s">
        <v>662</v>
      </c>
      <c r="BO6395" s="97" t="s">
        <v>2983</v>
      </c>
      <c r="BU6395" s="97" t="s">
        <v>11334</v>
      </c>
      <c r="BV6395" s="97" t="s">
        <v>662</v>
      </c>
      <c r="BW6395" s="97" t="s">
        <v>2983</v>
      </c>
    </row>
    <row r="6396" spans="51:75" x14ac:dyDescent="0.3">
      <c r="AY6396" s="124" t="e">
        <f>VLOOKUP(C6396,#REF!, 2,FALSE)</f>
        <v>#REF!</v>
      </c>
      <c r="BM6396" s="97" t="s">
        <v>11335</v>
      </c>
      <c r="BN6396" s="97" t="s">
        <v>662</v>
      </c>
      <c r="BO6396" s="97" t="s">
        <v>8027</v>
      </c>
      <c r="BU6396" s="97" t="s">
        <v>11335</v>
      </c>
      <c r="BV6396" s="97" t="s">
        <v>662</v>
      </c>
      <c r="BW6396" s="97" t="s">
        <v>8027</v>
      </c>
    </row>
    <row r="6397" spans="51:75" x14ac:dyDescent="0.3">
      <c r="AY6397" s="124" t="e">
        <f>VLOOKUP(C6397,#REF!, 2,FALSE)</f>
        <v>#REF!</v>
      </c>
      <c r="BM6397" s="97" t="s">
        <v>11336</v>
      </c>
      <c r="BN6397" s="97" t="s">
        <v>613</v>
      </c>
      <c r="BO6397" s="97" t="s">
        <v>4067</v>
      </c>
      <c r="BU6397" s="97" t="s">
        <v>11336</v>
      </c>
      <c r="BV6397" s="97" t="s">
        <v>613</v>
      </c>
      <c r="BW6397" s="97" t="s">
        <v>4067</v>
      </c>
    </row>
    <row r="6398" spans="51:75" x14ac:dyDescent="0.3">
      <c r="AY6398" s="124" t="e">
        <f>VLOOKUP(C6398,#REF!, 2,FALSE)</f>
        <v>#REF!</v>
      </c>
      <c r="BM6398" s="97" t="s">
        <v>11337</v>
      </c>
      <c r="BN6398" s="97" t="s">
        <v>637</v>
      </c>
      <c r="BO6398" s="97" t="s">
        <v>2983</v>
      </c>
      <c r="BU6398" s="97" t="s">
        <v>11337</v>
      </c>
      <c r="BV6398" s="97" t="s">
        <v>637</v>
      </c>
      <c r="BW6398" s="97" t="s">
        <v>2983</v>
      </c>
    </row>
    <row r="6399" spans="51:75" x14ac:dyDescent="0.3">
      <c r="AY6399" s="124" t="e">
        <f>VLOOKUP(C6399,#REF!, 2,FALSE)</f>
        <v>#REF!</v>
      </c>
      <c r="BM6399" s="97" t="s">
        <v>11338</v>
      </c>
      <c r="BN6399" s="97" t="s">
        <v>783</v>
      </c>
      <c r="BO6399" s="97" t="s">
        <v>2983</v>
      </c>
      <c r="BU6399" s="97" t="s">
        <v>11338</v>
      </c>
      <c r="BV6399" s="97" t="s">
        <v>783</v>
      </c>
      <c r="BW6399" s="97" t="s">
        <v>2983</v>
      </c>
    </row>
    <row r="6400" spans="51:75" x14ac:dyDescent="0.3">
      <c r="AY6400" s="124" t="e">
        <f>VLOOKUP(C6400,#REF!, 2,FALSE)</f>
        <v>#REF!</v>
      </c>
      <c r="BM6400" s="97" t="s">
        <v>11339</v>
      </c>
      <c r="BN6400" s="97" t="s">
        <v>621</v>
      </c>
      <c r="BO6400" s="97" t="s">
        <v>2983</v>
      </c>
      <c r="BU6400" s="97" t="s">
        <v>11339</v>
      </c>
      <c r="BV6400" s="97" t="s">
        <v>621</v>
      </c>
      <c r="BW6400" s="97" t="s">
        <v>2983</v>
      </c>
    </row>
    <row r="6401" spans="51:75" x14ac:dyDescent="0.3">
      <c r="AY6401" s="124" t="e">
        <f>VLOOKUP(C6401,#REF!, 2,FALSE)</f>
        <v>#REF!</v>
      </c>
      <c r="BM6401" s="97" t="s">
        <v>2016</v>
      </c>
      <c r="BN6401" s="97" t="s">
        <v>923</v>
      </c>
      <c r="BO6401" s="97" t="s">
        <v>11340</v>
      </c>
      <c r="BU6401" s="97" t="s">
        <v>2016</v>
      </c>
      <c r="BV6401" s="97" t="s">
        <v>923</v>
      </c>
      <c r="BW6401" s="97" t="s">
        <v>11340</v>
      </c>
    </row>
    <row r="6402" spans="51:75" x14ac:dyDescent="0.3">
      <c r="AY6402" s="124" t="e">
        <f>VLOOKUP(C6402,#REF!, 2,FALSE)</f>
        <v>#REF!</v>
      </c>
      <c r="BM6402" s="97" t="s">
        <v>2017</v>
      </c>
      <c r="BN6402" s="97" t="s">
        <v>613</v>
      </c>
      <c r="BO6402" s="97" t="s">
        <v>2983</v>
      </c>
      <c r="BU6402" s="97" t="s">
        <v>2017</v>
      </c>
      <c r="BV6402" s="97" t="s">
        <v>613</v>
      </c>
      <c r="BW6402" s="97" t="s">
        <v>2983</v>
      </c>
    </row>
    <row r="6403" spans="51:75" x14ac:dyDescent="0.3">
      <c r="AY6403" s="124" t="e">
        <f>VLOOKUP(C6403,#REF!, 2,FALSE)</f>
        <v>#REF!</v>
      </c>
      <c r="BM6403" s="97" t="s">
        <v>11341</v>
      </c>
      <c r="BN6403" s="97" t="s">
        <v>613</v>
      </c>
      <c r="BO6403" s="97" t="s">
        <v>3378</v>
      </c>
      <c r="BU6403" s="97" t="s">
        <v>11341</v>
      </c>
      <c r="BV6403" s="97" t="s">
        <v>613</v>
      </c>
      <c r="BW6403" s="97" t="s">
        <v>3378</v>
      </c>
    </row>
    <row r="6404" spans="51:75" x14ac:dyDescent="0.3">
      <c r="AY6404" s="124" t="e">
        <f>VLOOKUP(C6404,#REF!, 2,FALSE)</f>
        <v>#REF!</v>
      </c>
      <c r="BM6404" s="97" t="s">
        <v>2018</v>
      </c>
      <c r="BN6404" s="97" t="s">
        <v>639</v>
      </c>
      <c r="BO6404" s="97" t="s">
        <v>2871</v>
      </c>
      <c r="BU6404" s="97" t="s">
        <v>2018</v>
      </c>
      <c r="BV6404" s="97" t="s">
        <v>639</v>
      </c>
      <c r="BW6404" s="97" t="s">
        <v>2871</v>
      </c>
    </row>
    <row r="6405" spans="51:75" x14ac:dyDescent="0.3">
      <c r="AY6405" s="124" t="e">
        <f>VLOOKUP(C6405,#REF!, 2,FALSE)</f>
        <v>#REF!</v>
      </c>
      <c r="BM6405" s="97" t="s">
        <v>11344</v>
      </c>
      <c r="BN6405" s="97" t="s">
        <v>923</v>
      </c>
      <c r="BO6405" s="97" t="s">
        <v>2983</v>
      </c>
      <c r="BU6405" s="97" t="s">
        <v>11344</v>
      </c>
      <c r="BV6405" s="97" t="s">
        <v>923</v>
      </c>
      <c r="BW6405" s="97" t="s">
        <v>2983</v>
      </c>
    </row>
    <row r="6406" spans="51:75" x14ac:dyDescent="0.3">
      <c r="AY6406" s="124" t="e">
        <f>VLOOKUP(C6406,#REF!, 2,FALSE)</f>
        <v>#REF!</v>
      </c>
      <c r="BM6406" s="97" t="s">
        <v>11345</v>
      </c>
      <c r="BN6406" s="97" t="s">
        <v>639</v>
      </c>
      <c r="BO6406" s="97" t="s">
        <v>7991</v>
      </c>
      <c r="BU6406" s="97" t="s">
        <v>11345</v>
      </c>
      <c r="BV6406" s="97" t="s">
        <v>639</v>
      </c>
      <c r="BW6406" s="97" t="s">
        <v>7991</v>
      </c>
    </row>
    <row r="6407" spans="51:75" x14ac:dyDescent="0.3">
      <c r="AY6407" s="124" t="e">
        <f>VLOOKUP(C6407,#REF!, 2,FALSE)</f>
        <v>#REF!</v>
      </c>
      <c r="BM6407" s="97" t="s">
        <v>11346</v>
      </c>
      <c r="BN6407" s="97" t="s">
        <v>639</v>
      </c>
      <c r="BO6407" s="97" t="s">
        <v>2545</v>
      </c>
      <c r="BU6407" s="97" t="s">
        <v>11346</v>
      </c>
      <c r="BV6407" s="97" t="s">
        <v>639</v>
      </c>
      <c r="BW6407" s="97" t="s">
        <v>2545</v>
      </c>
    </row>
    <row r="6408" spans="51:75" x14ac:dyDescent="0.3">
      <c r="AY6408" s="124" t="e">
        <f>VLOOKUP(C6408,#REF!, 2,FALSE)</f>
        <v>#REF!</v>
      </c>
      <c r="BM6408" s="97" t="s">
        <v>388</v>
      </c>
      <c r="BN6408" s="97" t="s">
        <v>775</v>
      </c>
      <c r="BO6408" s="97" t="s">
        <v>3408</v>
      </c>
      <c r="BU6408" s="97" t="s">
        <v>388</v>
      </c>
      <c r="BV6408" s="97" t="s">
        <v>775</v>
      </c>
      <c r="BW6408" s="97" t="s">
        <v>3408</v>
      </c>
    </row>
    <row r="6409" spans="51:75" x14ac:dyDescent="0.3">
      <c r="AY6409" s="124" t="e">
        <f>VLOOKUP(C6409,#REF!, 2,FALSE)</f>
        <v>#REF!</v>
      </c>
      <c r="BM6409" s="97" t="s">
        <v>11347</v>
      </c>
      <c r="BN6409" s="97" t="s">
        <v>1267</v>
      </c>
      <c r="BO6409" s="97" t="s">
        <v>5255</v>
      </c>
      <c r="BU6409" s="97" t="s">
        <v>11347</v>
      </c>
      <c r="BV6409" s="97" t="s">
        <v>1267</v>
      </c>
      <c r="BW6409" s="97" t="s">
        <v>5255</v>
      </c>
    </row>
    <row r="6410" spans="51:75" x14ac:dyDescent="0.3">
      <c r="AY6410" s="124" t="e">
        <f>VLOOKUP(C6410,#REF!, 2,FALSE)</f>
        <v>#REF!</v>
      </c>
      <c r="BM6410" s="97" t="s">
        <v>11348</v>
      </c>
      <c r="BN6410" s="97" t="s">
        <v>731</v>
      </c>
      <c r="BO6410" s="97" t="s">
        <v>11349</v>
      </c>
      <c r="BU6410" s="97" t="s">
        <v>11348</v>
      </c>
      <c r="BV6410" s="97" t="s">
        <v>731</v>
      </c>
      <c r="BW6410" s="97" t="s">
        <v>11349</v>
      </c>
    </row>
    <row r="6411" spans="51:75" x14ac:dyDescent="0.3">
      <c r="AY6411" s="124" t="e">
        <f>VLOOKUP(C6411,#REF!, 2,FALSE)</f>
        <v>#REF!</v>
      </c>
      <c r="BM6411" s="97" t="s">
        <v>11350</v>
      </c>
      <c r="BN6411" s="97" t="s">
        <v>16968</v>
      </c>
      <c r="BO6411" s="97" t="s">
        <v>11351</v>
      </c>
      <c r="BU6411" s="97" t="s">
        <v>11350</v>
      </c>
      <c r="BV6411" s="97" t="s">
        <v>16968</v>
      </c>
      <c r="BW6411" s="97" t="s">
        <v>11351</v>
      </c>
    </row>
    <row r="6412" spans="51:75" x14ac:dyDescent="0.3">
      <c r="AY6412" s="124" t="e">
        <f>VLOOKUP(C6412,#REF!, 2,FALSE)</f>
        <v>#REF!</v>
      </c>
      <c r="BM6412" s="97" t="s">
        <v>11352</v>
      </c>
      <c r="BN6412" s="97" t="s">
        <v>780</v>
      </c>
      <c r="BO6412" s="97" t="s">
        <v>4279</v>
      </c>
      <c r="BU6412" s="97" t="s">
        <v>11352</v>
      </c>
      <c r="BV6412" s="97" t="s">
        <v>780</v>
      </c>
      <c r="BW6412" s="97" t="s">
        <v>4279</v>
      </c>
    </row>
    <row r="6413" spans="51:75" x14ac:dyDescent="0.3">
      <c r="AY6413" s="124" t="e">
        <f>VLOOKUP(C6413,#REF!, 2,FALSE)</f>
        <v>#REF!</v>
      </c>
      <c r="BM6413" s="97" t="s">
        <v>11353</v>
      </c>
      <c r="BN6413" s="97" t="s">
        <v>787</v>
      </c>
      <c r="BO6413" s="97" t="s">
        <v>11355</v>
      </c>
      <c r="BU6413" s="97" t="s">
        <v>11353</v>
      </c>
      <c r="BV6413" s="97" t="s">
        <v>787</v>
      </c>
      <c r="BW6413" s="97" t="s">
        <v>11355</v>
      </c>
    </row>
    <row r="6414" spans="51:75" x14ac:dyDescent="0.3">
      <c r="AY6414" s="124" t="e">
        <f>VLOOKUP(C6414,#REF!, 2,FALSE)</f>
        <v>#REF!</v>
      </c>
      <c r="BM6414" s="97" t="s">
        <v>11356</v>
      </c>
      <c r="BN6414" s="97" t="s">
        <v>771</v>
      </c>
      <c r="BO6414" s="97" t="s">
        <v>11357</v>
      </c>
      <c r="BU6414" s="97" t="s">
        <v>11356</v>
      </c>
      <c r="BV6414" s="97" t="s">
        <v>771</v>
      </c>
      <c r="BW6414" s="97" t="s">
        <v>11357</v>
      </c>
    </row>
    <row r="6415" spans="51:75" x14ac:dyDescent="0.3">
      <c r="AY6415" s="124" t="e">
        <f>VLOOKUP(C6415,#REF!, 2,FALSE)</f>
        <v>#REF!</v>
      </c>
      <c r="BM6415" s="97" t="s">
        <v>2019</v>
      </c>
      <c r="BN6415" s="97" t="s">
        <v>778</v>
      </c>
      <c r="BO6415" s="97" t="s">
        <v>11358</v>
      </c>
      <c r="BU6415" s="97" t="s">
        <v>2019</v>
      </c>
      <c r="BV6415" s="97" t="s">
        <v>778</v>
      </c>
      <c r="BW6415" s="97" t="s">
        <v>11358</v>
      </c>
    </row>
    <row r="6416" spans="51:75" x14ac:dyDescent="0.3">
      <c r="AY6416" s="124" t="e">
        <f>VLOOKUP(C6416,#REF!, 2,FALSE)</f>
        <v>#REF!</v>
      </c>
      <c r="BM6416" s="97" t="s">
        <v>11359</v>
      </c>
      <c r="BN6416" s="97" t="s">
        <v>803</v>
      </c>
      <c r="BO6416" s="97" t="s">
        <v>2983</v>
      </c>
      <c r="BU6416" s="97" t="s">
        <v>11359</v>
      </c>
      <c r="BV6416" s="97" t="s">
        <v>803</v>
      </c>
      <c r="BW6416" s="97" t="s">
        <v>2983</v>
      </c>
    </row>
    <row r="6417" spans="51:75" x14ac:dyDescent="0.3">
      <c r="AY6417" s="124" t="e">
        <f>VLOOKUP(C6417,#REF!, 2,FALSE)</f>
        <v>#REF!</v>
      </c>
      <c r="BM6417" s="97" t="s">
        <v>2020</v>
      </c>
      <c r="BN6417" s="97" t="s">
        <v>778</v>
      </c>
      <c r="BO6417" s="97" t="s">
        <v>8671</v>
      </c>
      <c r="BU6417" s="97" t="s">
        <v>2020</v>
      </c>
      <c r="BV6417" s="97" t="s">
        <v>778</v>
      </c>
      <c r="BW6417" s="97" t="s">
        <v>8671</v>
      </c>
    </row>
    <row r="6418" spans="51:75" x14ac:dyDescent="0.3">
      <c r="AY6418" s="124" t="e">
        <f>VLOOKUP(C6418,#REF!, 2,FALSE)</f>
        <v>#REF!</v>
      </c>
      <c r="BM6418" s="97" t="s">
        <v>389</v>
      </c>
      <c r="BN6418" s="97" t="s">
        <v>1691</v>
      </c>
      <c r="BO6418" s="97" t="s">
        <v>1793</v>
      </c>
      <c r="BU6418" s="97" t="s">
        <v>389</v>
      </c>
      <c r="BV6418" s="97" t="s">
        <v>1691</v>
      </c>
      <c r="BW6418" s="97" t="s">
        <v>1793</v>
      </c>
    </row>
    <row r="6419" spans="51:75" x14ac:dyDescent="0.3">
      <c r="AY6419" s="124" t="e">
        <f>VLOOKUP(C6419,#REF!, 2,FALSE)</f>
        <v>#REF!</v>
      </c>
      <c r="BM6419" s="97" t="s">
        <v>2021</v>
      </c>
      <c r="BN6419" s="97" t="s">
        <v>926</v>
      </c>
      <c r="BO6419" s="97" t="s">
        <v>4790</v>
      </c>
      <c r="BU6419" s="97" t="s">
        <v>2021</v>
      </c>
      <c r="BV6419" s="97" t="s">
        <v>926</v>
      </c>
      <c r="BW6419" s="97" t="s">
        <v>4790</v>
      </c>
    </row>
    <row r="6420" spans="51:75" x14ac:dyDescent="0.3">
      <c r="AY6420" s="124" t="e">
        <f>VLOOKUP(C6420,#REF!, 2,FALSE)</f>
        <v>#REF!</v>
      </c>
      <c r="BM6420" s="97" t="s">
        <v>11360</v>
      </c>
      <c r="BN6420" s="97" t="s">
        <v>1691</v>
      </c>
      <c r="BO6420" s="97" t="s">
        <v>8653</v>
      </c>
      <c r="BU6420" s="97" t="s">
        <v>11360</v>
      </c>
      <c r="BV6420" s="97" t="s">
        <v>1691</v>
      </c>
      <c r="BW6420" s="97" t="s">
        <v>8653</v>
      </c>
    </row>
    <row r="6421" spans="51:75" x14ac:dyDescent="0.3">
      <c r="AY6421" s="124" t="e">
        <f>VLOOKUP(C6421,#REF!, 2,FALSE)</f>
        <v>#REF!</v>
      </c>
      <c r="BM6421" s="97" t="s">
        <v>11361</v>
      </c>
      <c r="BN6421" s="97" t="s">
        <v>625</v>
      </c>
      <c r="BO6421" s="97" t="s">
        <v>11362</v>
      </c>
      <c r="BU6421" s="97" t="s">
        <v>11361</v>
      </c>
      <c r="BV6421" s="97" t="s">
        <v>625</v>
      </c>
      <c r="BW6421" s="97" t="s">
        <v>11362</v>
      </c>
    </row>
    <row r="6422" spans="51:75" x14ac:dyDescent="0.3">
      <c r="AY6422" s="124" t="e">
        <f>VLOOKUP(C6422,#REF!, 2,FALSE)</f>
        <v>#REF!</v>
      </c>
      <c r="BM6422" s="97" t="s">
        <v>11364</v>
      </c>
      <c r="BN6422" s="97" t="s">
        <v>1139</v>
      </c>
      <c r="BO6422" s="97" t="s">
        <v>5348</v>
      </c>
      <c r="BU6422" s="97" t="s">
        <v>11364</v>
      </c>
      <c r="BV6422" s="97" t="s">
        <v>1139</v>
      </c>
      <c r="BW6422" s="97" t="s">
        <v>5348</v>
      </c>
    </row>
    <row r="6423" spans="51:75" x14ac:dyDescent="0.3">
      <c r="AY6423" s="124" t="e">
        <f>VLOOKUP(C6423,#REF!, 2,FALSE)</f>
        <v>#REF!</v>
      </c>
      <c r="BM6423" s="97" t="s">
        <v>11365</v>
      </c>
      <c r="BN6423" s="97" t="s">
        <v>616</v>
      </c>
      <c r="BO6423" s="97" t="s">
        <v>2983</v>
      </c>
      <c r="BU6423" s="97" t="s">
        <v>11365</v>
      </c>
      <c r="BV6423" s="97" t="s">
        <v>616</v>
      </c>
      <c r="BW6423" s="97" t="s">
        <v>2983</v>
      </c>
    </row>
    <row r="6424" spans="51:75" x14ac:dyDescent="0.3">
      <c r="AY6424" s="124" t="e">
        <f>VLOOKUP(C6424,#REF!, 2,FALSE)</f>
        <v>#REF!</v>
      </c>
      <c r="BM6424" s="97" t="s">
        <v>11366</v>
      </c>
      <c r="BN6424" s="97" t="s">
        <v>3191</v>
      </c>
      <c r="BO6424" s="97" t="s">
        <v>1335</v>
      </c>
      <c r="BU6424" s="97" t="s">
        <v>11366</v>
      </c>
      <c r="BV6424" s="97" t="s">
        <v>3191</v>
      </c>
      <c r="BW6424" s="97" t="s">
        <v>1335</v>
      </c>
    </row>
    <row r="6425" spans="51:75" x14ac:dyDescent="0.3">
      <c r="AY6425" s="124" t="e">
        <f>VLOOKUP(C6425,#REF!, 2,FALSE)</f>
        <v>#REF!</v>
      </c>
      <c r="BM6425" s="97" t="s">
        <v>11367</v>
      </c>
      <c r="BN6425" s="97" t="s">
        <v>1342</v>
      </c>
      <c r="BO6425" s="97" t="s">
        <v>9086</v>
      </c>
      <c r="BU6425" s="97" t="s">
        <v>11367</v>
      </c>
      <c r="BV6425" s="97" t="s">
        <v>1342</v>
      </c>
      <c r="BW6425" s="97" t="s">
        <v>9086</v>
      </c>
    </row>
    <row r="6426" spans="51:75" x14ac:dyDescent="0.3">
      <c r="AY6426" s="124" t="e">
        <f>VLOOKUP(C6426,#REF!, 2,FALSE)</f>
        <v>#REF!</v>
      </c>
      <c r="BM6426" s="97" t="s">
        <v>11368</v>
      </c>
      <c r="BN6426" s="97" t="s">
        <v>3237</v>
      </c>
      <c r="BO6426" s="97" t="s">
        <v>11369</v>
      </c>
      <c r="BU6426" s="97" t="s">
        <v>11368</v>
      </c>
      <c r="BV6426" s="97" t="s">
        <v>3237</v>
      </c>
      <c r="BW6426" s="97" t="s">
        <v>11369</v>
      </c>
    </row>
    <row r="6427" spans="51:75" x14ac:dyDescent="0.3">
      <c r="AY6427" s="124" t="e">
        <f>VLOOKUP(C6427,#REF!, 2,FALSE)</f>
        <v>#REF!</v>
      </c>
      <c r="BM6427" s="97" t="s">
        <v>11370</v>
      </c>
      <c r="BN6427" s="97" t="s">
        <v>625</v>
      </c>
      <c r="BO6427" s="97" t="s">
        <v>11112</v>
      </c>
      <c r="BU6427" s="97" t="s">
        <v>11370</v>
      </c>
      <c r="BV6427" s="97" t="s">
        <v>625</v>
      </c>
      <c r="BW6427" s="97" t="s">
        <v>11112</v>
      </c>
    </row>
    <row r="6428" spans="51:75" x14ac:dyDescent="0.3">
      <c r="AY6428" s="124" t="e">
        <f>VLOOKUP(C6428,#REF!, 2,FALSE)</f>
        <v>#REF!</v>
      </c>
      <c r="BM6428" s="97" t="s">
        <v>11371</v>
      </c>
      <c r="BN6428" s="97" t="s">
        <v>3003</v>
      </c>
      <c r="BO6428" s="97" t="s">
        <v>11112</v>
      </c>
      <c r="BU6428" s="97" t="s">
        <v>11371</v>
      </c>
      <c r="BV6428" s="97" t="s">
        <v>3003</v>
      </c>
      <c r="BW6428" s="97" t="s">
        <v>11112</v>
      </c>
    </row>
    <row r="6429" spans="51:75" x14ac:dyDescent="0.3">
      <c r="AY6429" s="124" t="e">
        <f>VLOOKUP(C6429,#REF!, 2,FALSE)</f>
        <v>#REF!</v>
      </c>
      <c r="BM6429" s="97" t="s">
        <v>11372</v>
      </c>
      <c r="BN6429" s="97" t="s">
        <v>3003</v>
      </c>
      <c r="BO6429" s="97" t="s">
        <v>6106</v>
      </c>
      <c r="BU6429" s="97" t="s">
        <v>11372</v>
      </c>
      <c r="BV6429" s="97" t="s">
        <v>3003</v>
      </c>
      <c r="BW6429" s="97" t="s">
        <v>6106</v>
      </c>
    </row>
    <row r="6430" spans="51:75" x14ac:dyDescent="0.3">
      <c r="AY6430" s="124" t="e">
        <f>VLOOKUP(C6430,#REF!, 2,FALSE)</f>
        <v>#REF!</v>
      </c>
      <c r="BM6430" s="97" t="s">
        <v>11373</v>
      </c>
      <c r="BN6430" s="97" t="s">
        <v>1269</v>
      </c>
      <c r="BO6430" s="97" t="s">
        <v>10154</v>
      </c>
      <c r="BU6430" s="97" t="s">
        <v>11373</v>
      </c>
      <c r="BV6430" s="97" t="s">
        <v>1269</v>
      </c>
      <c r="BW6430" s="97" t="s">
        <v>10154</v>
      </c>
    </row>
    <row r="6431" spans="51:75" x14ac:dyDescent="0.3">
      <c r="AY6431" s="124" t="e">
        <f>VLOOKUP(C6431,#REF!, 2,FALSE)</f>
        <v>#REF!</v>
      </c>
      <c r="BM6431" s="97" t="s">
        <v>11374</v>
      </c>
      <c r="BN6431" s="97" t="s">
        <v>1013</v>
      </c>
      <c r="BO6431" s="97" t="s">
        <v>2983</v>
      </c>
      <c r="BU6431" s="97" t="s">
        <v>11374</v>
      </c>
      <c r="BV6431" s="97" t="s">
        <v>1013</v>
      </c>
      <c r="BW6431" s="97" t="s">
        <v>2983</v>
      </c>
    </row>
    <row r="6432" spans="51:75" x14ac:dyDescent="0.3">
      <c r="AY6432" s="124" t="e">
        <f>VLOOKUP(C6432,#REF!, 2,FALSE)</f>
        <v>#REF!</v>
      </c>
      <c r="BM6432" s="97" t="s">
        <v>11375</v>
      </c>
      <c r="BN6432" s="97" t="s">
        <v>663</v>
      </c>
      <c r="BO6432" s="97" t="s">
        <v>2983</v>
      </c>
      <c r="BU6432" s="97" t="s">
        <v>11375</v>
      </c>
      <c r="BV6432" s="97" t="s">
        <v>663</v>
      </c>
      <c r="BW6432" s="97" t="s">
        <v>2983</v>
      </c>
    </row>
    <row r="6433" spans="51:75" x14ac:dyDescent="0.3">
      <c r="AY6433" s="124" t="e">
        <f>VLOOKUP(C6433,#REF!, 2,FALSE)</f>
        <v>#REF!</v>
      </c>
      <c r="BM6433" s="97" t="s">
        <v>11377</v>
      </c>
      <c r="BN6433" s="97" t="s">
        <v>619</v>
      </c>
      <c r="BO6433" s="97" t="s">
        <v>1006</v>
      </c>
      <c r="BU6433" s="97" t="s">
        <v>11377</v>
      </c>
      <c r="BV6433" s="97" t="s">
        <v>619</v>
      </c>
      <c r="BW6433" s="97" t="s">
        <v>1006</v>
      </c>
    </row>
    <row r="6434" spans="51:75" x14ac:dyDescent="0.3">
      <c r="AY6434" s="124" t="e">
        <f>VLOOKUP(C6434,#REF!, 2,FALSE)</f>
        <v>#REF!</v>
      </c>
      <c r="BM6434" s="97" t="s">
        <v>11378</v>
      </c>
      <c r="BN6434" s="97" t="s">
        <v>613</v>
      </c>
      <c r="BO6434" s="97" t="s">
        <v>2983</v>
      </c>
      <c r="BU6434" s="97" t="s">
        <v>11378</v>
      </c>
      <c r="BV6434" s="97" t="s">
        <v>613</v>
      </c>
      <c r="BW6434" s="97" t="s">
        <v>2983</v>
      </c>
    </row>
    <row r="6435" spans="51:75" x14ac:dyDescent="0.3">
      <c r="AY6435" s="124" t="e">
        <f>VLOOKUP(C6435,#REF!, 2,FALSE)</f>
        <v>#REF!</v>
      </c>
      <c r="BM6435" s="97" t="s">
        <v>11379</v>
      </c>
      <c r="BN6435" s="97" t="s">
        <v>923</v>
      </c>
      <c r="BO6435" s="97" t="s">
        <v>11380</v>
      </c>
      <c r="BU6435" s="97" t="s">
        <v>11379</v>
      </c>
      <c r="BV6435" s="97" t="s">
        <v>923</v>
      </c>
      <c r="BW6435" s="97" t="s">
        <v>11380</v>
      </c>
    </row>
    <row r="6436" spans="51:75" x14ac:dyDescent="0.3">
      <c r="AY6436" s="124" t="e">
        <f>VLOOKUP(C6436,#REF!, 2,FALSE)</f>
        <v>#REF!</v>
      </c>
      <c r="BM6436" s="97" t="s">
        <v>11381</v>
      </c>
      <c r="BN6436" s="97" t="s">
        <v>16968</v>
      </c>
      <c r="BO6436" s="97" t="s">
        <v>11300</v>
      </c>
      <c r="BU6436" s="97" t="s">
        <v>11381</v>
      </c>
      <c r="BV6436" s="97" t="s">
        <v>16968</v>
      </c>
      <c r="BW6436" s="97" t="s">
        <v>11300</v>
      </c>
    </row>
    <row r="6437" spans="51:75" x14ac:dyDescent="0.3">
      <c r="AY6437" s="124" t="e">
        <f>VLOOKUP(C6437,#REF!, 2,FALSE)</f>
        <v>#REF!</v>
      </c>
      <c r="BM6437" s="97" t="s">
        <v>11382</v>
      </c>
      <c r="BN6437" s="97" t="s">
        <v>636</v>
      </c>
      <c r="BO6437" s="97" t="s">
        <v>2117</v>
      </c>
      <c r="BU6437" s="97" t="s">
        <v>11382</v>
      </c>
      <c r="BV6437" s="97" t="s">
        <v>636</v>
      </c>
      <c r="BW6437" s="97" t="s">
        <v>2117</v>
      </c>
    </row>
    <row r="6438" spans="51:75" x14ac:dyDescent="0.3">
      <c r="AY6438" s="124" t="e">
        <f>VLOOKUP(C6438,#REF!, 2,FALSE)</f>
        <v>#REF!</v>
      </c>
      <c r="BM6438" s="97" t="s">
        <v>11383</v>
      </c>
      <c r="BN6438" s="97" t="s">
        <v>841</v>
      </c>
      <c r="BO6438" s="97" t="s">
        <v>11300</v>
      </c>
      <c r="BU6438" s="97" t="s">
        <v>11383</v>
      </c>
      <c r="BV6438" s="97" t="s">
        <v>841</v>
      </c>
      <c r="BW6438" s="97" t="s">
        <v>11300</v>
      </c>
    </row>
    <row r="6439" spans="51:75" x14ac:dyDescent="0.3">
      <c r="AY6439" s="124" t="e">
        <f>VLOOKUP(C6439,#REF!, 2,FALSE)</f>
        <v>#REF!</v>
      </c>
      <c r="BM6439" s="97" t="s">
        <v>11384</v>
      </c>
      <c r="BN6439" s="97" t="s">
        <v>3085</v>
      </c>
      <c r="BO6439" s="97" t="s">
        <v>7119</v>
      </c>
      <c r="BU6439" s="97" t="s">
        <v>11384</v>
      </c>
      <c r="BV6439" s="97" t="s">
        <v>3085</v>
      </c>
      <c r="BW6439" s="97" t="s">
        <v>7119</v>
      </c>
    </row>
    <row r="6440" spans="51:75" x14ac:dyDescent="0.3">
      <c r="AY6440" s="124" t="e">
        <f>VLOOKUP(C6440,#REF!, 2,FALSE)</f>
        <v>#REF!</v>
      </c>
      <c r="BM6440" s="97" t="s">
        <v>11385</v>
      </c>
      <c r="BN6440" s="97" t="s">
        <v>658</v>
      </c>
      <c r="BO6440" s="97" t="s">
        <v>5937</v>
      </c>
      <c r="BU6440" s="97" t="s">
        <v>11385</v>
      </c>
      <c r="BV6440" s="97" t="s">
        <v>658</v>
      </c>
      <c r="BW6440" s="97" t="s">
        <v>5937</v>
      </c>
    </row>
    <row r="6441" spans="51:75" x14ac:dyDescent="0.3">
      <c r="AY6441" s="124" t="e">
        <f>VLOOKUP(C6441,#REF!, 2,FALSE)</f>
        <v>#REF!</v>
      </c>
      <c r="BM6441" s="97" t="s">
        <v>2022</v>
      </c>
      <c r="BN6441" s="97" t="s">
        <v>658</v>
      </c>
      <c r="BO6441" s="97" t="s">
        <v>11386</v>
      </c>
      <c r="BU6441" s="97" t="s">
        <v>2022</v>
      </c>
      <c r="BV6441" s="97" t="s">
        <v>658</v>
      </c>
      <c r="BW6441" s="97" t="s">
        <v>11386</v>
      </c>
    </row>
    <row r="6442" spans="51:75" x14ac:dyDescent="0.3">
      <c r="AY6442" s="124" t="e">
        <f>VLOOKUP(C6442,#REF!, 2,FALSE)</f>
        <v>#REF!</v>
      </c>
      <c r="BM6442" s="97" t="s">
        <v>2023</v>
      </c>
      <c r="BN6442" s="97" t="s">
        <v>657</v>
      </c>
      <c r="BO6442" s="97" t="s">
        <v>11387</v>
      </c>
      <c r="BU6442" s="97" t="s">
        <v>2023</v>
      </c>
      <c r="BV6442" s="97" t="s">
        <v>657</v>
      </c>
      <c r="BW6442" s="97" t="s">
        <v>11387</v>
      </c>
    </row>
    <row r="6443" spans="51:75" x14ac:dyDescent="0.3">
      <c r="AY6443" s="124" t="e">
        <f>VLOOKUP(C6443,#REF!, 2,FALSE)</f>
        <v>#REF!</v>
      </c>
      <c r="BM6443" s="97" t="s">
        <v>11388</v>
      </c>
      <c r="BN6443" s="97" t="s">
        <v>3000</v>
      </c>
      <c r="BO6443" s="97" t="s">
        <v>11389</v>
      </c>
      <c r="BU6443" s="97" t="s">
        <v>11388</v>
      </c>
      <c r="BV6443" s="97" t="s">
        <v>3000</v>
      </c>
      <c r="BW6443" s="97" t="s">
        <v>11389</v>
      </c>
    </row>
    <row r="6444" spans="51:75" x14ac:dyDescent="0.3">
      <c r="AY6444" s="124" t="e">
        <f>VLOOKUP(C6444,#REF!, 2,FALSE)</f>
        <v>#REF!</v>
      </c>
      <c r="BM6444" s="97" t="s">
        <v>11390</v>
      </c>
      <c r="BN6444" s="97" t="s">
        <v>3000</v>
      </c>
      <c r="BO6444" s="97" t="s">
        <v>11389</v>
      </c>
      <c r="BU6444" s="97" t="s">
        <v>11390</v>
      </c>
      <c r="BV6444" s="97" t="s">
        <v>3000</v>
      </c>
      <c r="BW6444" s="97" t="s">
        <v>11389</v>
      </c>
    </row>
    <row r="6445" spans="51:75" x14ac:dyDescent="0.3">
      <c r="AY6445" s="124" t="e">
        <f>VLOOKUP(C6445,#REF!, 2,FALSE)</f>
        <v>#REF!</v>
      </c>
      <c r="BM6445" s="97" t="s">
        <v>11391</v>
      </c>
      <c r="BN6445" s="97" t="s">
        <v>3000</v>
      </c>
      <c r="BO6445" s="97" t="s">
        <v>11392</v>
      </c>
      <c r="BU6445" s="97" t="s">
        <v>11391</v>
      </c>
      <c r="BV6445" s="97" t="s">
        <v>3000</v>
      </c>
      <c r="BW6445" s="97" t="s">
        <v>11392</v>
      </c>
    </row>
    <row r="6446" spans="51:75" x14ac:dyDescent="0.3">
      <c r="AY6446" s="124" t="e">
        <f>VLOOKUP(C6446,#REF!, 2,FALSE)</f>
        <v>#REF!</v>
      </c>
      <c r="BM6446" s="97" t="s">
        <v>11393</v>
      </c>
      <c r="BN6446" s="97" t="s">
        <v>661</v>
      </c>
      <c r="BO6446" s="97" t="s">
        <v>7428</v>
      </c>
      <c r="BU6446" s="97" t="s">
        <v>11393</v>
      </c>
      <c r="BV6446" s="97" t="s">
        <v>661</v>
      </c>
      <c r="BW6446" s="97" t="s">
        <v>7428</v>
      </c>
    </row>
    <row r="6447" spans="51:75" x14ac:dyDescent="0.3">
      <c r="AY6447" s="124" t="e">
        <f>VLOOKUP(C6447,#REF!, 2,FALSE)</f>
        <v>#REF!</v>
      </c>
      <c r="BM6447" s="97" t="s">
        <v>11394</v>
      </c>
      <c r="BN6447" s="97" t="s">
        <v>926</v>
      </c>
      <c r="BO6447" s="97" t="s">
        <v>856</v>
      </c>
      <c r="BU6447" s="97" t="s">
        <v>11394</v>
      </c>
      <c r="BV6447" s="97" t="s">
        <v>926</v>
      </c>
      <c r="BW6447" s="97" t="s">
        <v>856</v>
      </c>
    </row>
    <row r="6448" spans="51:75" x14ac:dyDescent="0.3">
      <c r="AY6448" s="124" t="e">
        <f>VLOOKUP(C6448,#REF!, 2,FALSE)</f>
        <v>#REF!</v>
      </c>
      <c r="BM6448" s="97" t="s">
        <v>11395</v>
      </c>
      <c r="BN6448" s="97" t="s">
        <v>1139</v>
      </c>
      <c r="BO6448" s="97" t="s">
        <v>2983</v>
      </c>
      <c r="BU6448" s="97" t="s">
        <v>11395</v>
      </c>
      <c r="BV6448" s="97" t="s">
        <v>1139</v>
      </c>
      <c r="BW6448" s="97" t="s">
        <v>2983</v>
      </c>
    </row>
    <row r="6449" spans="51:75" x14ac:dyDescent="0.3">
      <c r="AY6449" s="124" t="e">
        <f>VLOOKUP(C6449,#REF!, 2,FALSE)</f>
        <v>#REF!</v>
      </c>
      <c r="BM6449" s="97" t="s">
        <v>11396</v>
      </c>
      <c r="BN6449" s="97" t="s">
        <v>614</v>
      </c>
      <c r="BO6449" s="97" t="s">
        <v>11397</v>
      </c>
      <c r="BU6449" s="97" t="s">
        <v>11396</v>
      </c>
      <c r="BV6449" s="97" t="s">
        <v>614</v>
      </c>
      <c r="BW6449" s="97" t="s">
        <v>11397</v>
      </c>
    </row>
    <row r="6450" spans="51:75" x14ac:dyDescent="0.3">
      <c r="AY6450" s="124" t="e">
        <f>VLOOKUP(C6450,#REF!, 2,FALSE)</f>
        <v>#REF!</v>
      </c>
      <c r="BM6450" s="97" t="s">
        <v>2024</v>
      </c>
      <c r="BN6450" s="97" t="s">
        <v>703</v>
      </c>
      <c r="BO6450" s="97" t="s">
        <v>11398</v>
      </c>
      <c r="BU6450" s="97" t="s">
        <v>2024</v>
      </c>
      <c r="BV6450" s="97" t="s">
        <v>703</v>
      </c>
      <c r="BW6450" s="97" t="s">
        <v>11398</v>
      </c>
    </row>
    <row r="6451" spans="51:75" x14ac:dyDescent="0.3">
      <c r="AY6451" s="124" t="e">
        <f>VLOOKUP(C6451,#REF!, 2,FALSE)</f>
        <v>#REF!</v>
      </c>
      <c r="BM6451" s="97" t="s">
        <v>2025</v>
      </c>
      <c r="BN6451" s="97" t="s">
        <v>928</v>
      </c>
      <c r="BO6451" s="97" t="s">
        <v>4374</v>
      </c>
      <c r="BU6451" s="97" t="s">
        <v>2025</v>
      </c>
      <c r="BV6451" s="97" t="s">
        <v>928</v>
      </c>
      <c r="BW6451" s="97" t="s">
        <v>4374</v>
      </c>
    </row>
    <row r="6452" spans="51:75" x14ac:dyDescent="0.3">
      <c r="AY6452" s="124" t="e">
        <f>VLOOKUP(C6452,#REF!, 2,FALSE)</f>
        <v>#REF!</v>
      </c>
      <c r="BM6452" s="97" t="s">
        <v>2026</v>
      </c>
      <c r="BN6452" s="97" t="s">
        <v>926</v>
      </c>
      <c r="BO6452" s="97" t="s">
        <v>769</v>
      </c>
      <c r="BU6452" s="97" t="s">
        <v>2026</v>
      </c>
      <c r="BV6452" s="97" t="s">
        <v>926</v>
      </c>
      <c r="BW6452" s="97" t="s">
        <v>769</v>
      </c>
    </row>
    <row r="6453" spans="51:75" x14ac:dyDescent="0.3">
      <c r="AY6453" s="124" t="e">
        <f>VLOOKUP(C6453,#REF!, 2,FALSE)</f>
        <v>#REF!</v>
      </c>
      <c r="BM6453" s="97" t="s">
        <v>2027</v>
      </c>
      <c r="BN6453" s="97" t="s">
        <v>926</v>
      </c>
      <c r="BO6453" s="97" t="s">
        <v>8210</v>
      </c>
      <c r="BU6453" s="97" t="s">
        <v>2027</v>
      </c>
      <c r="BV6453" s="97" t="s">
        <v>926</v>
      </c>
      <c r="BW6453" s="97" t="s">
        <v>8210</v>
      </c>
    </row>
    <row r="6454" spans="51:75" x14ac:dyDescent="0.3">
      <c r="AY6454" s="124" t="e">
        <f>VLOOKUP(C6454,#REF!, 2,FALSE)</f>
        <v>#REF!</v>
      </c>
      <c r="BM6454" s="97" t="s">
        <v>428</v>
      </c>
      <c r="BN6454" s="97" t="s">
        <v>923</v>
      </c>
      <c r="BO6454" s="97" t="s">
        <v>5350</v>
      </c>
      <c r="BU6454" s="97" t="s">
        <v>428</v>
      </c>
      <c r="BV6454" s="97" t="s">
        <v>923</v>
      </c>
      <c r="BW6454" s="97" t="s">
        <v>5350</v>
      </c>
    </row>
    <row r="6455" spans="51:75" x14ac:dyDescent="0.3">
      <c r="AY6455" s="124" t="e">
        <f>VLOOKUP(C6455,#REF!, 2,FALSE)</f>
        <v>#REF!</v>
      </c>
      <c r="BM6455" s="97" t="s">
        <v>446</v>
      </c>
      <c r="BN6455" s="97" t="s">
        <v>923</v>
      </c>
      <c r="BO6455" s="97" t="s">
        <v>4917</v>
      </c>
      <c r="BU6455" s="97" t="s">
        <v>446</v>
      </c>
      <c r="BV6455" s="97" t="s">
        <v>923</v>
      </c>
      <c r="BW6455" s="97" t="s">
        <v>4917</v>
      </c>
    </row>
    <row r="6456" spans="51:75" x14ac:dyDescent="0.3">
      <c r="AY6456" s="124" t="e">
        <f>VLOOKUP(C6456,#REF!, 2,FALSE)</f>
        <v>#REF!</v>
      </c>
      <c r="BM6456" s="97" t="s">
        <v>2028</v>
      </c>
      <c r="BN6456" s="97" t="s">
        <v>783</v>
      </c>
      <c r="BO6456" s="97" t="s">
        <v>11399</v>
      </c>
      <c r="BU6456" s="97" t="s">
        <v>2028</v>
      </c>
      <c r="BV6456" s="97" t="s">
        <v>783</v>
      </c>
      <c r="BW6456" s="97" t="s">
        <v>11399</v>
      </c>
    </row>
    <row r="6457" spans="51:75" x14ac:dyDescent="0.3">
      <c r="AY6457" s="124" t="e">
        <f>VLOOKUP(C6457,#REF!, 2,FALSE)</f>
        <v>#REF!</v>
      </c>
      <c r="BM6457" s="97" t="s">
        <v>2029</v>
      </c>
      <c r="BN6457" s="97" t="s">
        <v>621</v>
      </c>
      <c r="BO6457" s="97" t="s">
        <v>2058</v>
      </c>
      <c r="BU6457" s="97" t="s">
        <v>2029</v>
      </c>
      <c r="BV6457" s="97" t="s">
        <v>621</v>
      </c>
      <c r="BW6457" s="97" t="s">
        <v>2058</v>
      </c>
    </row>
    <row r="6458" spans="51:75" x14ac:dyDescent="0.3">
      <c r="AY6458" s="124" t="e">
        <f>VLOOKUP(C6458,#REF!, 2,FALSE)</f>
        <v>#REF!</v>
      </c>
      <c r="BM6458" s="97" t="s">
        <v>11400</v>
      </c>
      <c r="BN6458" s="97" t="s">
        <v>667</v>
      </c>
      <c r="BO6458" s="97" t="s">
        <v>7985</v>
      </c>
      <c r="BU6458" s="97" t="s">
        <v>11400</v>
      </c>
      <c r="BV6458" s="97" t="s">
        <v>667</v>
      </c>
      <c r="BW6458" s="97" t="s">
        <v>7985</v>
      </c>
    </row>
    <row r="6459" spans="51:75" x14ac:dyDescent="0.3">
      <c r="AY6459" s="124" t="e">
        <f>VLOOKUP(C6459,#REF!, 2,FALSE)</f>
        <v>#REF!</v>
      </c>
      <c r="BM6459" s="97" t="s">
        <v>11401</v>
      </c>
      <c r="BN6459" s="97" t="s">
        <v>703</v>
      </c>
      <c r="BO6459" s="97" t="s">
        <v>2059</v>
      </c>
      <c r="BU6459" s="97" t="s">
        <v>11401</v>
      </c>
      <c r="BV6459" s="97" t="s">
        <v>703</v>
      </c>
      <c r="BW6459" s="97" t="s">
        <v>2059</v>
      </c>
    </row>
    <row r="6460" spans="51:75" x14ac:dyDescent="0.3">
      <c r="AY6460" s="124" t="e">
        <f>VLOOKUP(C6460,#REF!, 2,FALSE)</f>
        <v>#REF!</v>
      </c>
      <c r="BM6460" s="97" t="s">
        <v>11402</v>
      </c>
      <c r="BN6460" s="97" t="s">
        <v>3003</v>
      </c>
      <c r="BO6460" s="97" t="s">
        <v>2983</v>
      </c>
      <c r="BU6460" s="97" t="s">
        <v>11402</v>
      </c>
      <c r="BV6460" s="97" t="s">
        <v>3003</v>
      </c>
      <c r="BW6460" s="97" t="s">
        <v>2983</v>
      </c>
    </row>
    <row r="6461" spans="51:75" x14ac:dyDescent="0.3">
      <c r="AY6461" s="124" t="e">
        <f>VLOOKUP(C6461,#REF!, 2,FALSE)</f>
        <v>#REF!</v>
      </c>
      <c r="BM6461" s="97" t="s">
        <v>11403</v>
      </c>
      <c r="BN6461" s="97" t="s">
        <v>3000</v>
      </c>
      <c r="BO6461" s="97" t="s">
        <v>1910</v>
      </c>
      <c r="BU6461" s="97" t="s">
        <v>11403</v>
      </c>
      <c r="BV6461" s="97" t="s">
        <v>3000</v>
      </c>
      <c r="BW6461" s="97" t="s">
        <v>1910</v>
      </c>
    </row>
    <row r="6462" spans="51:75" x14ac:dyDescent="0.3">
      <c r="AY6462" s="124" t="e">
        <f>VLOOKUP(C6462,#REF!, 2,FALSE)</f>
        <v>#REF!</v>
      </c>
      <c r="BM6462" s="97" t="s">
        <v>11404</v>
      </c>
      <c r="BN6462" s="97" t="s">
        <v>657</v>
      </c>
      <c r="BO6462" s="97" t="s">
        <v>11405</v>
      </c>
      <c r="BU6462" s="97" t="s">
        <v>11404</v>
      </c>
      <c r="BV6462" s="97" t="s">
        <v>657</v>
      </c>
      <c r="BW6462" s="97" t="s">
        <v>11405</v>
      </c>
    </row>
    <row r="6463" spans="51:75" x14ac:dyDescent="0.3">
      <c r="AY6463" s="124" t="e">
        <f>VLOOKUP(C6463,#REF!, 2,FALSE)</f>
        <v>#REF!</v>
      </c>
      <c r="BM6463" s="97" t="s">
        <v>2030</v>
      </c>
      <c r="BN6463" s="97" t="s">
        <v>667</v>
      </c>
      <c r="BO6463" s="97" t="s">
        <v>1373</v>
      </c>
      <c r="BU6463" s="97" t="s">
        <v>2030</v>
      </c>
      <c r="BV6463" s="97" t="s">
        <v>667</v>
      </c>
      <c r="BW6463" s="97" t="s">
        <v>1373</v>
      </c>
    </row>
    <row r="6464" spans="51:75" x14ac:dyDescent="0.3">
      <c r="AY6464" s="124" t="e">
        <f>VLOOKUP(C6464,#REF!, 2,FALSE)</f>
        <v>#REF!</v>
      </c>
      <c r="BM6464" s="97" t="s">
        <v>11406</v>
      </c>
      <c r="BN6464" s="97" t="s">
        <v>3085</v>
      </c>
      <c r="BO6464" s="97" t="s">
        <v>2983</v>
      </c>
      <c r="BU6464" s="97" t="s">
        <v>11406</v>
      </c>
      <c r="BV6464" s="97" t="s">
        <v>3085</v>
      </c>
      <c r="BW6464" s="97" t="s">
        <v>2983</v>
      </c>
    </row>
    <row r="6465" spans="51:75" x14ac:dyDescent="0.3">
      <c r="AY6465" s="124" t="e">
        <f>VLOOKUP(C6465,#REF!, 2,FALSE)</f>
        <v>#REF!</v>
      </c>
      <c r="BM6465" s="97" t="s">
        <v>11407</v>
      </c>
      <c r="BN6465" s="97" t="s">
        <v>3081</v>
      </c>
      <c r="BO6465" s="97" t="s">
        <v>2983</v>
      </c>
      <c r="BU6465" s="97" t="s">
        <v>11407</v>
      </c>
      <c r="BV6465" s="97" t="s">
        <v>3081</v>
      </c>
      <c r="BW6465" s="97" t="s">
        <v>2983</v>
      </c>
    </row>
    <row r="6466" spans="51:75" x14ac:dyDescent="0.3">
      <c r="AY6466" s="124" t="e">
        <f>VLOOKUP(C6466,#REF!, 2,FALSE)</f>
        <v>#REF!</v>
      </c>
      <c r="BM6466" s="97" t="s">
        <v>11408</v>
      </c>
      <c r="BN6466" s="97" t="s">
        <v>623</v>
      </c>
      <c r="BO6466" s="97" t="s">
        <v>11409</v>
      </c>
      <c r="BU6466" s="97" t="s">
        <v>11408</v>
      </c>
      <c r="BV6466" s="97" t="s">
        <v>623</v>
      </c>
      <c r="BW6466" s="97" t="s">
        <v>11409</v>
      </c>
    </row>
    <row r="6467" spans="51:75" x14ac:dyDescent="0.3">
      <c r="AY6467" s="124" t="e">
        <f>VLOOKUP(C6467,#REF!, 2,FALSE)</f>
        <v>#REF!</v>
      </c>
      <c r="BM6467" s="97" t="s">
        <v>11410</v>
      </c>
      <c r="BN6467" s="97" t="s">
        <v>657</v>
      </c>
      <c r="BO6467" s="97" t="s">
        <v>916</v>
      </c>
      <c r="BU6467" s="97" t="s">
        <v>11410</v>
      </c>
      <c r="BV6467" s="97" t="s">
        <v>657</v>
      </c>
      <c r="BW6467" s="97" t="s">
        <v>916</v>
      </c>
    </row>
    <row r="6468" spans="51:75" x14ac:dyDescent="0.3">
      <c r="AY6468" s="124" t="e">
        <f>VLOOKUP(C6468,#REF!, 2,FALSE)</f>
        <v>#REF!</v>
      </c>
      <c r="BM6468" s="97" t="s">
        <v>11411</v>
      </c>
      <c r="BN6468" s="97" t="s">
        <v>669</v>
      </c>
      <c r="BO6468" s="97" t="s">
        <v>2694</v>
      </c>
      <c r="BU6468" s="97" t="s">
        <v>11411</v>
      </c>
      <c r="BV6468" s="97" t="s">
        <v>669</v>
      </c>
      <c r="BW6468" s="97" t="s">
        <v>2694</v>
      </c>
    </row>
    <row r="6469" spans="51:75" x14ac:dyDescent="0.3">
      <c r="AY6469" s="124" t="e">
        <f>VLOOKUP(C6469,#REF!, 2,FALSE)</f>
        <v>#REF!</v>
      </c>
      <c r="BM6469" s="97" t="s">
        <v>390</v>
      </c>
      <c r="BN6469" s="97" t="s">
        <v>3003</v>
      </c>
      <c r="BO6469" s="97" t="s">
        <v>11412</v>
      </c>
      <c r="BU6469" s="97" t="s">
        <v>390</v>
      </c>
      <c r="BV6469" s="97" t="s">
        <v>3003</v>
      </c>
      <c r="BW6469" s="97" t="s">
        <v>11412</v>
      </c>
    </row>
    <row r="6470" spans="51:75" x14ac:dyDescent="0.3">
      <c r="AY6470" s="124" t="e">
        <f>VLOOKUP(C6470,#REF!, 2,FALSE)</f>
        <v>#REF!</v>
      </c>
      <c r="BM6470" s="97" t="s">
        <v>11413</v>
      </c>
      <c r="BN6470" s="97" t="s">
        <v>3237</v>
      </c>
      <c r="BO6470" s="97" t="s">
        <v>2983</v>
      </c>
      <c r="BU6470" s="97" t="s">
        <v>11413</v>
      </c>
      <c r="BV6470" s="97" t="s">
        <v>3237</v>
      </c>
      <c r="BW6470" s="97" t="s">
        <v>2983</v>
      </c>
    </row>
    <row r="6471" spans="51:75" x14ac:dyDescent="0.3">
      <c r="AY6471" s="124" t="e">
        <f>VLOOKUP(C6471,#REF!, 2,FALSE)</f>
        <v>#REF!</v>
      </c>
      <c r="BM6471" s="97" t="s">
        <v>11414</v>
      </c>
      <c r="BN6471" s="97" t="s">
        <v>616</v>
      </c>
      <c r="BO6471" s="97" t="s">
        <v>7141</v>
      </c>
      <c r="BU6471" s="97" t="s">
        <v>11414</v>
      </c>
      <c r="BV6471" s="97" t="s">
        <v>616</v>
      </c>
      <c r="BW6471" s="97" t="s">
        <v>7141</v>
      </c>
    </row>
    <row r="6472" spans="51:75" x14ac:dyDescent="0.3">
      <c r="AY6472" s="124" t="e">
        <f>VLOOKUP(C6472,#REF!, 2,FALSE)</f>
        <v>#REF!</v>
      </c>
      <c r="BM6472" s="97" t="s">
        <v>11415</v>
      </c>
      <c r="BN6472" s="97" t="s">
        <v>841</v>
      </c>
      <c r="BO6472" s="97" t="s">
        <v>11268</v>
      </c>
      <c r="BU6472" s="97" t="s">
        <v>11415</v>
      </c>
      <c r="BV6472" s="97" t="s">
        <v>841</v>
      </c>
      <c r="BW6472" s="97" t="s">
        <v>11268</v>
      </c>
    </row>
    <row r="6473" spans="51:75" x14ac:dyDescent="0.3">
      <c r="AY6473" s="124" t="e">
        <f>VLOOKUP(C6473,#REF!, 2,FALSE)</f>
        <v>#REF!</v>
      </c>
      <c r="BM6473" s="97" t="s">
        <v>11416</v>
      </c>
      <c r="BN6473" s="97" t="s">
        <v>841</v>
      </c>
      <c r="BO6473" s="97" t="s">
        <v>2983</v>
      </c>
      <c r="BU6473" s="97" t="s">
        <v>11416</v>
      </c>
      <c r="BV6473" s="97" t="s">
        <v>841</v>
      </c>
      <c r="BW6473" s="97" t="s">
        <v>2983</v>
      </c>
    </row>
    <row r="6474" spans="51:75" x14ac:dyDescent="0.3">
      <c r="AY6474" s="124" t="e">
        <f>VLOOKUP(C6474,#REF!, 2,FALSE)</f>
        <v>#REF!</v>
      </c>
      <c r="BM6474" s="97" t="s">
        <v>11417</v>
      </c>
      <c r="BN6474" s="97" t="s">
        <v>626</v>
      </c>
      <c r="BO6474" s="97" t="s">
        <v>2983</v>
      </c>
      <c r="BU6474" s="97" t="s">
        <v>11417</v>
      </c>
      <c r="BV6474" s="97" t="s">
        <v>626</v>
      </c>
      <c r="BW6474" s="97" t="s">
        <v>2983</v>
      </c>
    </row>
    <row r="6475" spans="51:75" x14ac:dyDescent="0.3">
      <c r="AY6475" s="124" t="e">
        <f>VLOOKUP(C6475,#REF!, 2,FALSE)</f>
        <v>#REF!</v>
      </c>
      <c r="BM6475" s="97" t="s">
        <v>11418</v>
      </c>
      <c r="BN6475" s="97" t="s">
        <v>3043</v>
      </c>
      <c r="BO6475" s="97" t="s">
        <v>6439</v>
      </c>
      <c r="BU6475" s="97" t="s">
        <v>11418</v>
      </c>
      <c r="BV6475" s="97" t="s">
        <v>3043</v>
      </c>
      <c r="BW6475" s="97" t="s">
        <v>6439</v>
      </c>
    </row>
    <row r="6476" spans="51:75" x14ac:dyDescent="0.3">
      <c r="AY6476" s="124" t="e">
        <f>VLOOKUP(C6476,#REF!, 2,FALSE)</f>
        <v>#REF!</v>
      </c>
      <c r="BM6476" s="97" t="s">
        <v>11419</v>
      </c>
      <c r="BN6476" s="97" t="s">
        <v>621</v>
      </c>
      <c r="BO6476" s="97" t="s">
        <v>2983</v>
      </c>
      <c r="BU6476" s="97" t="s">
        <v>11419</v>
      </c>
      <c r="BV6476" s="97" t="s">
        <v>621</v>
      </c>
      <c r="BW6476" s="97" t="s">
        <v>2983</v>
      </c>
    </row>
    <row r="6477" spans="51:75" x14ac:dyDescent="0.3">
      <c r="AY6477" s="124" t="e">
        <f>VLOOKUP(C6477,#REF!, 2,FALSE)</f>
        <v>#REF!</v>
      </c>
      <c r="BM6477" s="97" t="s">
        <v>11420</v>
      </c>
      <c r="BN6477" s="97" t="s">
        <v>2979</v>
      </c>
      <c r="BO6477" s="97" t="s">
        <v>11421</v>
      </c>
      <c r="BU6477" s="97" t="s">
        <v>11420</v>
      </c>
      <c r="BV6477" s="97" t="s">
        <v>2979</v>
      </c>
      <c r="BW6477" s="97" t="s">
        <v>11421</v>
      </c>
    </row>
    <row r="6478" spans="51:75" x14ac:dyDescent="0.3">
      <c r="AY6478" s="124" t="e">
        <f>VLOOKUP(C6478,#REF!, 2,FALSE)</f>
        <v>#REF!</v>
      </c>
      <c r="BM6478" s="97" t="s">
        <v>11422</v>
      </c>
      <c r="BN6478" s="97" t="s">
        <v>771</v>
      </c>
      <c r="BO6478" s="97" t="s">
        <v>11423</v>
      </c>
      <c r="BU6478" s="97" t="s">
        <v>11422</v>
      </c>
      <c r="BV6478" s="97" t="s">
        <v>771</v>
      </c>
      <c r="BW6478" s="97" t="s">
        <v>11423</v>
      </c>
    </row>
    <row r="6479" spans="51:75" x14ac:dyDescent="0.3">
      <c r="AY6479" s="124" t="e">
        <f>VLOOKUP(C6479,#REF!, 2,FALSE)</f>
        <v>#REF!</v>
      </c>
      <c r="BM6479" s="97" t="s">
        <v>11424</v>
      </c>
      <c r="BN6479" s="97" t="s">
        <v>775</v>
      </c>
      <c r="BO6479" s="97" t="s">
        <v>11425</v>
      </c>
      <c r="BU6479" s="97" t="s">
        <v>11424</v>
      </c>
      <c r="BV6479" s="97" t="s">
        <v>775</v>
      </c>
      <c r="BW6479" s="97" t="s">
        <v>11425</v>
      </c>
    </row>
    <row r="6480" spans="51:75" x14ac:dyDescent="0.3">
      <c r="AY6480" s="124" t="e">
        <f>VLOOKUP(C6480,#REF!, 2,FALSE)</f>
        <v>#REF!</v>
      </c>
      <c r="BM6480" s="97" t="s">
        <v>11426</v>
      </c>
      <c r="BN6480" s="97" t="s">
        <v>852</v>
      </c>
      <c r="BO6480" s="97" t="s">
        <v>1265</v>
      </c>
      <c r="BU6480" s="97" t="s">
        <v>11426</v>
      </c>
      <c r="BV6480" s="97" t="s">
        <v>852</v>
      </c>
      <c r="BW6480" s="97" t="s">
        <v>1265</v>
      </c>
    </row>
    <row r="6481" spans="51:75" x14ac:dyDescent="0.3">
      <c r="AY6481" s="124" t="e">
        <f>VLOOKUP(C6481,#REF!, 2,FALSE)</f>
        <v>#REF!</v>
      </c>
      <c r="BM6481" s="97" t="s">
        <v>2031</v>
      </c>
      <c r="BN6481" s="97" t="s">
        <v>1139</v>
      </c>
      <c r="BO6481" s="97" t="s">
        <v>9759</v>
      </c>
      <c r="BU6481" s="97" t="s">
        <v>2031</v>
      </c>
      <c r="BV6481" s="97" t="s">
        <v>1139</v>
      </c>
      <c r="BW6481" s="97" t="s">
        <v>9759</v>
      </c>
    </row>
    <row r="6482" spans="51:75" x14ac:dyDescent="0.3">
      <c r="AY6482" s="124" t="e">
        <f>VLOOKUP(C6482,#REF!, 2,FALSE)</f>
        <v>#REF!</v>
      </c>
      <c r="BM6482" s="97" t="s">
        <v>447</v>
      </c>
      <c r="BN6482" s="97" t="s">
        <v>780</v>
      </c>
      <c r="BO6482" s="97" t="s">
        <v>11427</v>
      </c>
      <c r="BU6482" s="97" t="s">
        <v>447</v>
      </c>
      <c r="BV6482" s="97" t="s">
        <v>780</v>
      </c>
      <c r="BW6482" s="97" t="s">
        <v>11427</v>
      </c>
    </row>
    <row r="6483" spans="51:75" x14ac:dyDescent="0.3">
      <c r="AY6483" s="124" t="e">
        <f>VLOOKUP(C6483,#REF!, 2,FALSE)</f>
        <v>#REF!</v>
      </c>
      <c r="BM6483" s="97" t="s">
        <v>11428</v>
      </c>
      <c r="BN6483" s="97" t="s">
        <v>703</v>
      </c>
      <c r="BO6483" s="97" t="s">
        <v>5610</v>
      </c>
      <c r="BU6483" s="97" t="s">
        <v>11428</v>
      </c>
      <c r="BV6483" s="97" t="s">
        <v>703</v>
      </c>
      <c r="BW6483" s="97" t="s">
        <v>5610</v>
      </c>
    </row>
    <row r="6484" spans="51:75" x14ac:dyDescent="0.3">
      <c r="AY6484" s="124" t="e">
        <f>VLOOKUP(C6484,#REF!, 2,FALSE)</f>
        <v>#REF!</v>
      </c>
      <c r="BM6484" s="97" t="s">
        <v>11429</v>
      </c>
      <c r="BN6484" s="97" t="s">
        <v>1013</v>
      </c>
      <c r="BO6484" s="97" t="s">
        <v>1727</v>
      </c>
      <c r="BU6484" s="97" t="s">
        <v>11429</v>
      </c>
      <c r="BV6484" s="97" t="s">
        <v>1013</v>
      </c>
      <c r="BW6484" s="97" t="s">
        <v>1727</v>
      </c>
    </row>
    <row r="6485" spans="51:75" x14ac:dyDescent="0.3">
      <c r="AY6485" s="124" t="e">
        <f>VLOOKUP(C6485,#REF!, 2,FALSE)</f>
        <v>#REF!</v>
      </c>
      <c r="BM6485" s="97" t="s">
        <v>11430</v>
      </c>
      <c r="BN6485" s="97" t="s">
        <v>778</v>
      </c>
      <c r="BO6485" s="97" t="s">
        <v>2983</v>
      </c>
      <c r="BU6485" s="97" t="s">
        <v>11430</v>
      </c>
      <c r="BV6485" s="97" t="s">
        <v>778</v>
      </c>
      <c r="BW6485" s="97" t="s">
        <v>2983</v>
      </c>
    </row>
    <row r="6486" spans="51:75" x14ac:dyDescent="0.3">
      <c r="AY6486" s="124" t="e">
        <f>VLOOKUP(C6486,#REF!, 2,FALSE)</f>
        <v>#REF!</v>
      </c>
      <c r="BM6486" s="97" t="s">
        <v>11431</v>
      </c>
      <c r="BN6486" s="97" t="s">
        <v>778</v>
      </c>
      <c r="BO6486" s="97" t="s">
        <v>2983</v>
      </c>
      <c r="BU6486" s="97" t="s">
        <v>11431</v>
      </c>
      <c r="BV6486" s="97" t="s">
        <v>778</v>
      </c>
      <c r="BW6486" s="97" t="s">
        <v>2983</v>
      </c>
    </row>
    <row r="6487" spans="51:75" x14ac:dyDescent="0.3">
      <c r="AY6487" s="124" t="e">
        <f>VLOOKUP(C6487,#REF!, 2,FALSE)</f>
        <v>#REF!</v>
      </c>
      <c r="BM6487" s="97" t="s">
        <v>11432</v>
      </c>
      <c r="BN6487" s="97" t="s">
        <v>614</v>
      </c>
      <c r="BO6487" s="97" t="s">
        <v>2983</v>
      </c>
      <c r="BU6487" s="97" t="s">
        <v>11432</v>
      </c>
      <c r="BV6487" s="97" t="s">
        <v>614</v>
      </c>
      <c r="BW6487" s="97" t="s">
        <v>2983</v>
      </c>
    </row>
    <row r="6488" spans="51:75" x14ac:dyDescent="0.3">
      <c r="AY6488" s="124" t="e">
        <f>VLOOKUP(C6488,#REF!, 2,FALSE)</f>
        <v>#REF!</v>
      </c>
      <c r="BM6488" s="97" t="s">
        <v>11433</v>
      </c>
      <c r="BN6488" s="97" t="s">
        <v>926</v>
      </c>
      <c r="BO6488" s="97" t="s">
        <v>1490</v>
      </c>
      <c r="BU6488" s="97" t="s">
        <v>11433</v>
      </c>
      <c r="BV6488" s="97" t="s">
        <v>926</v>
      </c>
      <c r="BW6488" s="97" t="s">
        <v>1490</v>
      </c>
    </row>
    <row r="6489" spans="51:75" x14ac:dyDescent="0.3">
      <c r="AY6489" s="124" t="e">
        <f>VLOOKUP(C6489,#REF!, 2,FALSE)</f>
        <v>#REF!</v>
      </c>
      <c r="BM6489" s="97" t="s">
        <v>11434</v>
      </c>
      <c r="BN6489" s="97" t="s">
        <v>703</v>
      </c>
      <c r="BO6489" s="97" t="s">
        <v>11435</v>
      </c>
      <c r="BU6489" s="97" t="s">
        <v>11434</v>
      </c>
      <c r="BV6489" s="97" t="s">
        <v>703</v>
      </c>
      <c r="BW6489" s="97" t="s">
        <v>11435</v>
      </c>
    </row>
    <row r="6490" spans="51:75" x14ac:dyDescent="0.3">
      <c r="AY6490" s="124" t="e">
        <f>VLOOKUP(C6490,#REF!, 2,FALSE)</f>
        <v>#REF!</v>
      </c>
      <c r="BM6490" s="97" t="s">
        <v>11436</v>
      </c>
      <c r="BN6490" s="97" t="s">
        <v>1267</v>
      </c>
      <c r="BO6490" s="97" t="s">
        <v>4091</v>
      </c>
      <c r="BU6490" s="97" t="s">
        <v>11436</v>
      </c>
      <c r="BV6490" s="97" t="s">
        <v>1267</v>
      </c>
      <c r="BW6490" s="97" t="s">
        <v>4091</v>
      </c>
    </row>
    <row r="6491" spans="51:75" x14ac:dyDescent="0.3">
      <c r="AY6491" s="124" t="e">
        <f>VLOOKUP(C6491,#REF!, 2,FALSE)</f>
        <v>#REF!</v>
      </c>
      <c r="BM6491" s="97" t="s">
        <v>11437</v>
      </c>
      <c r="BN6491" s="97" t="s">
        <v>662</v>
      </c>
      <c r="BO6491" s="97" t="s">
        <v>11438</v>
      </c>
      <c r="BU6491" s="97" t="s">
        <v>11437</v>
      </c>
      <c r="BV6491" s="97" t="s">
        <v>662</v>
      </c>
      <c r="BW6491" s="97" t="s">
        <v>11438</v>
      </c>
    </row>
    <row r="6492" spans="51:75" x14ac:dyDescent="0.3">
      <c r="AY6492" s="124" t="e">
        <f>VLOOKUP(C6492,#REF!, 2,FALSE)</f>
        <v>#REF!</v>
      </c>
      <c r="BM6492" s="97" t="s">
        <v>11439</v>
      </c>
      <c r="BN6492" s="97" t="s">
        <v>613</v>
      </c>
      <c r="BO6492" s="97" t="s">
        <v>7476</v>
      </c>
      <c r="BU6492" s="97" t="s">
        <v>11439</v>
      </c>
      <c r="BV6492" s="97" t="s">
        <v>613</v>
      </c>
      <c r="BW6492" s="97" t="s">
        <v>7476</v>
      </c>
    </row>
    <row r="6493" spans="51:75" x14ac:dyDescent="0.3">
      <c r="AY6493" s="124" t="e">
        <f>VLOOKUP(C6493,#REF!, 2,FALSE)</f>
        <v>#REF!</v>
      </c>
      <c r="BM6493" s="97" t="s">
        <v>11440</v>
      </c>
      <c r="BN6493" s="97" t="s">
        <v>613</v>
      </c>
      <c r="BO6493" s="97" t="s">
        <v>8107</v>
      </c>
      <c r="BU6493" s="97" t="s">
        <v>11440</v>
      </c>
      <c r="BV6493" s="97" t="s">
        <v>613</v>
      </c>
      <c r="BW6493" s="97" t="s">
        <v>8107</v>
      </c>
    </row>
    <row r="6494" spans="51:75" x14ac:dyDescent="0.3">
      <c r="AY6494" s="124" t="e">
        <f>VLOOKUP(C6494,#REF!, 2,FALSE)</f>
        <v>#REF!</v>
      </c>
      <c r="BM6494" s="97" t="s">
        <v>11441</v>
      </c>
      <c r="BN6494" s="97" t="s">
        <v>662</v>
      </c>
      <c r="BO6494" s="97" t="s">
        <v>8105</v>
      </c>
      <c r="BU6494" s="97" t="s">
        <v>11441</v>
      </c>
      <c r="BV6494" s="97" t="s">
        <v>662</v>
      </c>
      <c r="BW6494" s="97" t="s">
        <v>8105</v>
      </c>
    </row>
    <row r="6495" spans="51:75" x14ac:dyDescent="0.3">
      <c r="AY6495" s="124" t="e">
        <f>VLOOKUP(C6495,#REF!, 2,FALSE)</f>
        <v>#REF!</v>
      </c>
      <c r="BM6495" s="97" t="s">
        <v>11442</v>
      </c>
      <c r="BN6495" s="97" t="s">
        <v>662</v>
      </c>
      <c r="BO6495" s="97" t="s">
        <v>2983</v>
      </c>
      <c r="BU6495" s="97" t="s">
        <v>11442</v>
      </c>
      <c r="BV6495" s="97" t="s">
        <v>662</v>
      </c>
      <c r="BW6495" s="97" t="s">
        <v>2983</v>
      </c>
    </row>
    <row r="6496" spans="51:75" x14ac:dyDescent="0.3">
      <c r="AY6496" s="124" t="e">
        <f>VLOOKUP(C6496,#REF!, 2,FALSE)</f>
        <v>#REF!</v>
      </c>
      <c r="BM6496" s="97" t="s">
        <v>11443</v>
      </c>
      <c r="BN6496" s="97" t="s">
        <v>621</v>
      </c>
      <c r="BO6496" s="97" t="s">
        <v>11444</v>
      </c>
      <c r="BU6496" s="97" t="s">
        <v>11443</v>
      </c>
      <c r="BV6496" s="97" t="s">
        <v>621</v>
      </c>
      <c r="BW6496" s="97" t="s">
        <v>11444</v>
      </c>
    </row>
    <row r="6497" spans="51:75" x14ac:dyDescent="0.3">
      <c r="AY6497" s="124" t="e">
        <f>VLOOKUP(C6497,#REF!, 2,FALSE)</f>
        <v>#REF!</v>
      </c>
      <c r="BM6497" s="97" t="s">
        <v>391</v>
      </c>
      <c r="BN6497" s="97" t="s">
        <v>661</v>
      </c>
      <c r="BO6497" s="97" t="s">
        <v>11445</v>
      </c>
      <c r="BU6497" s="97" t="s">
        <v>391</v>
      </c>
      <c r="BV6497" s="97" t="s">
        <v>661</v>
      </c>
      <c r="BW6497" s="97" t="s">
        <v>11445</v>
      </c>
    </row>
    <row r="6498" spans="51:75" x14ac:dyDescent="0.3">
      <c r="AY6498" s="124" t="e">
        <f>VLOOKUP(C6498,#REF!, 2,FALSE)</f>
        <v>#REF!</v>
      </c>
      <c r="BM6498" s="97" t="s">
        <v>11446</v>
      </c>
      <c r="BN6498" s="97" t="s">
        <v>625</v>
      </c>
      <c r="BO6498" s="97" t="s">
        <v>1736</v>
      </c>
      <c r="BU6498" s="97" t="s">
        <v>11446</v>
      </c>
      <c r="BV6498" s="97" t="s">
        <v>625</v>
      </c>
      <c r="BW6498" s="97" t="s">
        <v>1736</v>
      </c>
    </row>
    <row r="6499" spans="51:75" x14ac:dyDescent="0.3">
      <c r="AY6499" s="124" t="e">
        <f>VLOOKUP(C6499,#REF!, 2,FALSE)</f>
        <v>#REF!</v>
      </c>
      <c r="BM6499" s="97" t="s">
        <v>11447</v>
      </c>
      <c r="BN6499" s="97" t="s">
        <v>923</v>
      </c>
      <c r="BO6499" s="97" t="s">
        <v>11444</v>
      </c>
      <c r="BU6499" s="97" t="s">
        <v>11447</v>
      </c>
      <c r="BV6499" s="97" t="s">
        <v>923</v>
      </c>
      <c r="BW6499" s="97" t="s">
        <v>11444</v>
      </c>
    </row>
    <row r="6500" spans="51:75" x14ac:dyDescent="0.3">
      <c r="AY6500" s="124" t="e">
        <f>VLOOKUP(C6500,#REF!, 2,FALSE)</f>
        <v>#REF!</v>
      </c>
      <c r="BM6500" s="97" t="s">
        <v>11448</v>
      </c>
      <c r="BN6500" s="97" t="s">
        <v>810</v>
      </c>
      <c r="BO6500" s="97" t="s">
        <v>11449</v>
      </c>
      <c r="BU6500" s="97" t="s">
        <v>11448</v>
      </c>
      <c r="BV6500" s="97" t="s">
        <v>810</v>
      </c>
      <c r="BW6500" s="97" t="s">
        <v>11449</v>
      </c>
    </row>
    <row r="6501" spans="51:75" x14ac:dyDescent="0.3">
      <c r="AY6501" s="124" t="e">
        <f>VLOOKUP(C6501,#REF!, 2,FALSE)</f>
        <v>#REF!</v>
      </c>
      <c r="BM6501" s="97" t="s">
        <v>392</v>
      </c>
      <c r="BN6501" s="97" t="s">
        <v>621</v>
      </c>
      <c r="BO6501" s="97" t="s">
        <v>11450</v>
      </c>
      <c r="BU6501" s="97" t="s">
        <v>392</v>
      </c>
      <c r="BV6501" s="97" t="s">
        <v>621</v>
      </c>
      <c r="BW6501" s="97" t="s">
        <v>11450</v>
      </c>
    </row>
    <row r="6502" spans="51:75" x14ac:dyDescent="0.3">
      <c r="AY6502" s="124" t="e">
        <f>VLOOKUP(C6502,#REF!, 2,FALSE)</f>
        <v>#REF!</v>
      </c>
      <c r="BM6502" s="97" t="s">
        <v>393</v>
      </c>
      <c r="BN6502" s="97" t="s">
        <v>667</v>
      </c>
      <c r="BO6502" s="97" t="s">
        <v>8345</v>
      </c>
      <c r="BU6502" s="97" t="s">
        <v>393</v>
      </c>
      <c r="BV6502" s="97" t="s">
        <v>667</v>
      </c>
      <c r="BW6502" s="97" t="s">
        <v>8345</v>
      </c>
    </row>
    <row r="6503" spans="51:75" x14ac:dyDescent="0.3">
      <c r="AY6503" s="124" t="e">
        <f>VLOOKUP(C6503,#REF!, 2,FALSE)</f>
        <v>#REF!</v>
      </c>
      <c r="BM6503" s="97" t="s">
        <v>11451</v>
      </c>
      <c r="BN6503" s="97" t="s">
        <v>783</v>
      </c>
      <c r="BO6503" s="97" t="s">
        <v>8195</v>
      </c>
      <c r="BU6503" s="97" t="s">
        <v>11451</v>
      </c>
      <c r="BV6503" s="97" t="s">
        <v>783</v>
      </c>
      <c r="BW6503" s="97" t="s">
        <v>8195</v>
      </c>
    </row>
    <row r="6504" spans="51:75" x14ac:dyDescent="0.3">
      <c r="AY6504" s="124" t="e">
        <f>VLOOKUP(C6504,#REF!, 2,FALSE)</f>
        <v>#REF!</v>
      </c>
      <c r="BM6504" s="97" t="s">
        <v>394</v>
      </c>
      <c r="BN6504" s="97" t="s">
        <v>662</v>
      </c>
      <c r="BO6504" s="97" t="s">
        <v>2983</v>
      </c>
      <c r="BU6504" s="97" t="s">
        <v>394</v>
      </c>
      <c r="BV6504" s="97" t="s">
        <v>662</v>
      </c>
      <c r="BW6504" s="97" t="s">
        <v>2983</v>
      </c>
    </row>
    <row r="6505" spans="51:75" x14ac:dyDescent="0.3">
      <c r="AY6505" s="124" t="e">
        <f>VLOOKUP(C6505,#REF!, 2,FALSE)</f>
        <v>#REF!</v>
      </c>
      <c r="BM6505" s="97" t="s">
        <v>11452</v>
      </c>
      <c r="BN6505" s="97" t="s">
        <v>797</v>
      </c>
      <c r="BO6505" s="97" t="s">
        <v>11453</v>
      </c>
      <c r="BU6505" s="97" t="s">
        <v>11452</v>
      </c>
      <c r="BV6505" s="97" t="s">
        <v>797</v>
      </c>
      <c r="BW6505" s="97" t="s">
        <v>11453</v>
      </c>
    </row>
    <row r="6506" spans="51:75" x14ac:dyDescent="0.3">
      <c r="AY6506" s="124" t="e">
        <f>VLOOKUP(C6506,#REF!, 2,FALSE)</f>
        <v>#REF!</v>
      </c>
      <c r="BM6506" s="97" t="s">
        <v>11454</v>
      </c>
      <c r="BN6506" s="97" t="s">
        <v>662</v>
      </c>
      <c r="BO6506" s="97" t="s">
        <v>2983</v>
      </c>
      <c r="BU6506" s="97" t="s">
        <v>11454</v>
      </c>
      <c r="BV6506" s="97" t="s">
        <v>662</v>
      </c>
      <c r="BW6506" s="97" t="s">
        <v>2983</v>
      </c>
    </row>
    <row r="6507" spans="51:75" x14ac:dyDescent="0.3">
      <c r="AY6507" s="124" t="e">
        <f>VLOOKUP(C6507,#REF!, 2,FALSE)</f>
        <v>#REF!</v>
      </c>
      <c r="BM6507" s="97" t="s">
        <v>395</v>
      </c>
      <c r="BN6507" s="97" t="s">
        <v>662</v>
      </c>
      <c r="BO6507" s="97" t="s">
        <v>11455</v>
      </c>
      <c r="BU6507" s="97" t="s">
        <v>395</v>
      </c>
      <c r="BV6507" s="97" t="s">
        <v>662</v>
      </c>
      <c r="BW6507" s="97" t="s">
        <v>11455</v>
      </c>
    </row>
    <row r="6508" spans="51:75" x14ac:dyDescent="0.3">
      <c r="AY6508" s="124" t="e">
        <f>VLOOKUP(C6508,#REF!, 2,FALSE)</f>
        <v>#REF!</v>
      </c>
      <c r="BM6508" s="97" t="s">
        <v>11457</v>
      </c>
      <c r="BN6508" s="97" t="s">
        <v>626</v>
      </c>
      <c r="BO6508" s="97" t="s">
        <v>5401</v>
      </c>
      <c r="BU6508" s="97" t="s">
        <v>11457</v>
      </c>
      <c r="BV6508" s="97" t="s">
        <v>626</v>
      </c>
      <c r="BW6508" s="97" t="s">
        <v>5401</v>
      </c>
    </row>
    <row r="6509" spans="51:75" x14ac:dyDescent="0.3">
      <c r="AY6509" s="124" t="e">
        <f>VLOOKUP(C6509,#REF!, 2,FALSE)</f>
        <v>#REF!</v>
      </c>
      <c r="BM6509" s="97" t="s">
        <v>11458</v>
      </c>
      <c r="BN6509" s="97" t="s">
        <v>780</v>
      </c>
      <c r="BO6509" s="97" t="s">
        <v>3781</v>
      </c>
      <c r="BU6509" s="97" t="s">
        <v>11458</v>
      </c>
      <c r="BV6509" s="97" t="s">
        <v>780</v>
      </c>
      <c r="BW6509" s="97" t="s">
        <v>3781</v>
      </c>
    </row>
    <row r="6510" spans="51:75" x14ac:dyDescent="0.3">
      <c r="AY6510" s="124" t="e">
        <f>VLOOKUP(C6510,#REF!, 2,FALSE)</f>
        <v>#REF!</v>
      </c>
      <c r="BM6510" s="97" t="s">
        <v>11459</v>
      </c>
      <c r="BN6510" s="97" t="s">
        <v>666</v>
      </c>
      <c r="BO6510" s="97" t="s">
        <v>11460</v>
      </c>
      <c r="BU6510" s="97" t="s">
        <v>11459</v>
      </c>
      <c r="BV6510" s="97" t="s">
        <v>666</v>
      </c>
      <c r="BW6510" s="97" t="s">
        <v>11460</v>
      </c>
    </row>
    <row r="6511" spans="51:75" x14ac:dyDescent="0.3">
      <c r="AY6511" s="124" t="e">
        <f>VLOOKUP(C6511,#REF!, 2,FALSE)</f>
        <v>#REF!</v>
      </c>
      <c r="BM6511" s="97" t="s">
        <v>11461</v>
      </c>
      <c r="BN6511" s="97" t="s">
        <v>787</v>
      </c>
      <c r="BO6511" s="97" t="s">
        <v>7012</v>
      </c>
      <c r="BU6511" s="97" t="s">
        <v>11461</v>
      </c>
      <c r="BV6511" s="97" t="s">
        <v>787</v>
      </c>
      <c r="BW6511" s="97" t="s">
        <v>7012</v>
      </c>
    </row>
    <row r="6512" spans="51:75" x14ac:dyDescent="0.3">
      <c r="AY6512" s="124" t="e">
        <f>VLOOKUP(C6512,#REF!, 2,FALSE)</f>
        <v>#REF!</v>
      </c>
      <c r="BM6512" s="97" t="s">
        <v>2032</v>
      </c>
      <c r="BN6512" s="97" t="s">
        <v>928</v>
      </c>
      <c r="BO6512" s="97" t="s">
        <v>11462</v>
      </c>
      <c r="BU6512" s="97" t="s">
        <v>2032</v>
      </c>
      <c r="BV6512" s="97" t="s">
        <v>928</v>
      </c>
      <c r="BW6512" s="97" t="s">
        <v>11462</v>
      </c>
    </row>
    <row r="6513" spans="51:75" x14ac:dyDescent="0.3">
      <c r="AY6513" s="124" t="e">
        <f>VLOOKUP(C6513,#REF!, 2,FALSE)</f>
        <v>#REF!</v>
      </c>
      <c r="BM6513" s="97" t="s">
        <v>11463</v>
      </c>
      <c r="BN6513" s="97" t="s">
        <v>928</v>
      </c>
      <c r="BO6513" s="97" t="s">
        <v>9107</v>
      </c>
      <c r="BU6513" s="97" t="s">
        <v>11463</v>
      </c>
      <c r="BV6513" s="97" t="s">
        <v>928</v>
      </c>
      <c r="BW6513" s="97" t="s">
        <v>9107</v>
      </c>
    </row>
    <row r="6514" spans="51:75" x14ac:dyDescent="0.3">
      <c r="AY6514" s="124" t="e">
        <f>VLOOKUP(C6514,#REF!, 2,FALSE)</f>
        <v>#REF!</v>
      </c>
      <c r="BM6514" s="97" t="s">
        <v>11464</v>
      </c>
      <c r="BN6514" s="97" t="s">
        <v>926</v>
      </c>
      <c r="BO6514" s="97" t="s">
        <v>8263</v>
      </c>
      <c r="BU6514" s="97" t="s">
        <v>11464</v>
      </c>
      <c r="BV6514" s="97" t="s">
        <v>926</v>
      </c>
      <c r="BW6514" s="97" t="s">
        <v>8263</v>
      </c>
    </row>
    <row r="6515" spans="51:75" x14ac:dyDescent="0.3">
      <c r="AY6515" s="124" t="e">
        <f>VLOOKUP(C6515,#REF!, 2,FALSE)</f>
        <v>#REF!</v>
      </c>
      <c r="BM6515" s="97" t="s">
        <v>11465</v>
      </c>
      <c r="BN6515" s="97" t="s">
        <v>928</v>
      </c>
      <c r="BO6515" s="97" t="s">
        <v>11387</v>
      </c>
      <c r="BU6515" s="97" t="s">
        <v>11465</v>
      </c>
      <c r="BV6515" s="97" t="s">
        <v>928</v>
      </c>
      <c r="BW6515" s="97" t="s">
        <v>11387</v>
      </c>
    </row>
    <row r="6516" spans="51:75" x14ac:dyDescent="0.3">
      <c r="AY6516" s="124" t="e">
        <f>VLOOKUP(C6516,#REF!, 2,FALSE)</f>
        <v>#REF!</v>
      </c>
      <c r="BM6516" s="97" t="s">
        <v>11466</v>
      </c>
      <c r="BN6516" s="97" t="s">
        <v>3237</v>
      </c>
      <c r="BO6516" s="97" t="s">
        <v>11467</v>
      </c>
      <c r="BU6516" s="97" t="s">
        <v>11466</v>
      </c>
      <c r="BV6516" s="97" t="s">
        <v>3237</v>
      </c>
      <c r="BW6516" s="97" t="s">
        <v>11467</v>
      </c>
    </row>
    <row r="6517" spans="51:75" x14ac:dyDescent="0.3">
      <c r="AY6517" s="124" t="e">
        <f>VLOOKUP(C6517,#REF!, 2,FALSE)</f>
        <v>#REF!</v>
      </c>
      <c r="BM6517" s="97" t="s">
        <v>11468</v>
      </c>
      <c r="BN6517" s="97" t="s">
        <v>1003</v>
      </c>
      <c r="BO6517" s="97" t="s">
        <v>11469</v>
      </c>
      <c r="BU6517" s="97" t="s">
        <v>11468</v>
      </c>
      <c r="BV6517" s="97" t="s">
        <v>1003</v>
      </c>
      <c r="BW6517" s="97" t="s">
        <v>11469</v>
      </c>
    </row>
    <row r="6518" spans="51:75" x14ac:dyDescent="0.3">
      <c r="AY6518" s="124" t="e">
        <f>VLOOKUP(C6518,#REF!, 2,FALSE)</f>
        <v>#REF!</v>
      </c>
      <c r="BM6518" s="97" t="s">
        <v>11470</v>
      </c>
      <c r="BN6518" s="97" t="s">
        <v>1003</v>
      </c>
      <c r="BO6518" s="97" t="s">
        <v>11472</v>
      </c>
      <c r="BU6518" s="97" t="s">
        <v>11470</v>
      </c>
      <c r="BV6518" s="97" t="s">
        <v>1003</v>
      </c>
      <c r="BW6518" s="97" t="s">
        <v>11472</v>
      </c>
    </row>
    <row r="6519" spans="51:75" x14ac:dyDescent="0.3">
      <c r="AY6519" s="124" t="e">
        <f>VLOOKUP(C6519,#REF!, 2,FALSE)</f>
        <v>#REF!</v>
      </c>
      <c r="BM6519" s="97" t="s">
        <v>11473</v>
      </c>
      <c r="BN6519" s="97" t="s">
        <v>1003</v>
      </c>
      <c r="BO6519" s="97" t="s">
        <v>2983</v>
      </c>
      <c r="BU6519" s="97" t="s">
        <v>11473</v>
      </c>
      <c r="BV6519" s="97" t="s">
        <v>1003</v>
      </c>
      <c r="BW6519" s="97" t="s">
        <v>2983</v>
      </c>
    </row>
    <row r="6520" spans="51:75" x14ac:dyDescent="0.3">
      <c r="AY6520" s="124" t="e">
        <f>VLOOKUP(C6520,#REF!, 2,FALSE)</f>
        <v>#REF!</v>
      </c>
      <c r="BM6520" s="97" t="s">
        <v>11474</v>
      </c>
      <c r="BN6520" s="97" t="s">
        <v>1519</v>
      </c>
      <c r="BO6520" s="97" t="s">
        <v>2983</v>
      </c>
      <c r="BU6520" s="97" t="s">
        <v>11474</v>
      </c>
      <c r="BV6520" s="97" t="s">
        <v>1519</v>
      </c>
      <c r="BW6520" s="97" t="s">
        <v>2983</v>
      </c>
    </row>
    <row r="6521" spans="51:75" x14ac:dyDescent="0.3">
      <c r="AY6521" s="124" t="e">
        <f>VLOOKUP(C6521,#REF!, 2,FALSE)</f>
        <v>#REF!</v>
      </c>
      <c r="BM6521" s="97" t="s">
        <v>11475</v>
      </c>
      <c r="BN6521" s="97" t="s">
        <v>1269</v>
      </c>
      <c r="BO6521" s="97" t="s">
        <v>9112</v>
      </c>
      <c r="BU6521" s="97" t="s">
        <v>11475</v>
      </c>
      <c r="BV6521" s="97" t="s">
        <v>1269</v>
      </c>
      <c r="BW6521" s="97" t="s">
        <v>9112</v>
      </c>
    </row>
    <row r="6522" spans="51:75" x14ac:dyDescent="0.3">
      <c r="AY6522" s="124" t="e">
        <f>VLOOKUP(C6522,#REF!, 2,FALSE)</f>
        <v>#REF!</v>
      </c>
      <c r="BM6522" s="97" t="s">
        <v>11476</v>
      </c>
      <c r="BN6522" s="97" t="s">
        <v>1519</v>
      </c>
      <c r="BO6522" s="97" t="s">
        <v>8660</v>
      </c>
      <c r="BU6522" s="97" t="s">
        <v>11476</v>
      </c>
      <c r="BV6522" s="97" t="s">
        <v>1519</v>
      </c>
      <c r="BW6522" s="97" t="s">
        <v>8660</v>
      </c>
    </row>
    <row r="6523" spans="51:75" x14ac:dyDescent="0.3">
      <c r="AY6523" s="124" t="e">
        <f>VLOOKUP(C6523,#REF!, 2,FALSE)</f>
        <v>#REF!</v>
      </c>
      <c r="BM6523" s="97" t="s">
        <v>11478</v>
      </c>
      <c r="BN6523" s="97" t="s">
        <v>862</v>
      </c>
      <c r="BO6523" s="97" t="s">
        <v>6803</v>
      </c>
      <c r="BU6523" s="97" t="s">
        <v>11478</v>
      </c>
      <c r="BV6523" s="97" t="s">
        <v>862</v>
      </c>
      <c r="BW6523" s="97" t="s">
        <v>6803</v>
      </c>
    </row>
    <row r="6524" spans="51:75" x14ac:dyDescent="0.3">
      <c r="AY6524" s="124" t="e">
        <f>VLOOKUP(C6524,#REF!, 2,FALSE)</f>
        <v>#REF!</v>
      </c>
      <c r="BM6524" s="97" t="s">
        <v>11479</v>
      </c>
      <c r="BN6524" s="97" t="s">
        <v>862</v>
      </c>
      <c r="BO6524" s="97" t="s">
        <v>1604</v>
      </c>
      <c r="BU6524" s="97" t="s">
        <v>11479</v>
      </c>
      <c r="BV6524" s="97" t="s">
        <v>862</v>
      </c>
      <c r="BW6524" s="97" t="s">
        <v>1604</v>
      </c>
    </row>
    <row r="6525" spans="51:75" x14ac:dyDescent="0.3">
      <c r="AY6525" s="124" t="e">
        <f>VLOOKUP(C6525,#REF!, 2,FALSE)</f>
        <v>#REF!</v>
      </c>
      <c r="BM6525" s="97" t="s">
        <v>11480</v>
      </c>
      <c r="BN6525" s="97" t="s">
        <v>715</v>
      </c>
      <c r="BO6525" s="97" t="s">
        <v>7780</v>
      </c>
      <c r="BU6525" s="97" t="s">
        <v>11480</v>
      </c>
      <c r="BV6525" s="97" t="s">
        <v>715</v>
      </c>
      <c r="BW6525" s="97" t="s">
        <v>7780</v>
      </c>
    </row>
    <row r="6526" spans="51:75" x14ac:dyDescent="0.3">
      <c r="AY6526" s="124" t="e">
        <f>VLOOKUP(C6526,#REF!, 2,FALSE)</f>
        <v>#REF!</v>
      </c>
      <c r="BM6526" s="97" t="s">
        <v>11481</v>
      </c>
      <c r="BN6526" s="97" t="s">
        <v>862</v>
      </c>
      <c r="BO6526" s="97" t="s">
        <v>3558</v>
      </c>
      <c r="BU6526" s="97" t="s">
        <v>11481</v>
      </c>
      <c r="BV6526" s="97" t="s">
        <v>862</v>
      </c>
      <c r="BW6526" s="97" t="s">
        <v>3558</v>
      </c>
    </row>
    <row r="6527" spans="51:75" x14ac:dyDescent="0.3">
      <c r="AY6527" s="124" t="e">
        <f>VLOOKUP(C6527,#REF!, 2,FALSE)</f>
        <v>#REF!</v>
      </c>
      <c r="BM6527" s="97" t="s">
        <v>11482</v>
      </c>
      <c r="BN6527" s="97" t="s">
        <v>1003</v>
      </c>
      <c r="BO6527" s="97" t="s">
        <v>2983</v>
      </c>
      <c r="BU6527" s="97" t="s">
        <v>11482</v>
      </c>
      <c r="BV6527" s="97" t="s">
        <v>1003</v>
      </c>
      <c r="BW6527" s="97" t="s">
        <v>2983</v>
      </c>
    </row>
    <row r="6528" spans="51:75" x14ac:dyDescent="0.3">
      <c r="AY6528" s="124" t="e">
        <f>VLOOKUP(C6528,#REF!, 2,FALSE)</f>
        <v>#REF!</v>
      </c>
      <c r="BM6528" s="97" t="s">
        <v>11483</v>
      </c>
      <c r="BN6528" s="97" t="s">
        <v>1003</v>
      </c>
      <c r="BO6528" s="97" t="s">
        <v>2983</v>
      </c>
      <c r="BU6528" s="97" t="s">
        <v>11483</v>
      </c>
      <c r="BV6528" s="97" t="s">
        <v>1003</v>
      </c>
      <c r="BW6528" s="97" t="s">
        <v>2983</v>
      </c>
    </row>
    <row r="6529" spans="51:75" x14ac:dyDescent="0.3">
      <c r="AY6529" s="124" t="e">
        <f>VLOOKUP(C6529,#REF!, 2,FALSE)</f>
        <v>#REF!</v>
      </c>
      <c r="BM6529" s="97" t="s">
        <v>11484</v>
      </c>
      <c r="BN6529" s="97" t="s">
        <v>619</v>
      </c>
      <c r="BO6529" s="97" t="s">
        <v>2983</v>
      </c>
      <c r="BU6529" s="97" t="s">
        <v>11484</v>
      </c>
      <c r="BV6529" s="97" t="s">
        <v>619</v>
      </c>
      <c r="BW6529" s="97" t="s">
        <v>2983</v>
      </c>
    </row>
    <row r="6530" spans="51:75" x14ac:dyDescent="0.3">
      <c r="AY6530" s="124" t="e">
        <f>VLOOKUP(C6530,#REF!, 2,FALSE)</f>
        <v>#REF!</v>
      </c>
      <c r="BM6530" s="97" t="s">
        <v>11485</v>
      </c>
      <c r="BN6530" s="97" t="s">
        <v>661</v>
      </c>
      <c r="BO6530" s="97" t="s">
        <v>1499</v>
      </c>
      <c r="BU6530" s="97" t="s">
        <v>11485</v>
      </c>
      <c r="BV6530" s="97" t="s">
        <v>661</v>
      </c>
      <c r="BW6530" s="97" t="s">
        <v>1499</v>
      </c>
    </row>
    <row r="6531" spans="51:75" x14ac:dyDescent="0.3">
      <c r="AY6531" s="124" t="e">
        <f>VLOOKUP(C6531,#REF!, 2,FALSE)</f>
        <v>#REF!</v>
      </c>
      <c r="BM6531" s="97" t="s">
        <v>11487</v>
      </c>
      <c r="BN6531" s="97" t="s">
        <v>613</v>
      </c>
      <c r="BO6531" s="97" t="s">
        <v>5279</v>
      </c>
      <c r="BU6531" s="97" t="s">
        <v>11487</v>
      </c>
      <c r="BV6531" s="97" t="s">
        <v>613</v>
      </c>
      <c r="BW6531" s="97" t="s">
        <v>5279</v>
      </c>
    </row>
    <row r="6532" spans="51:75" x14ac:dyDescent="0.3">
      <c r="AY6532" s="124" t="e">
        <f>VLOOKUP(C6532,#REF!, 2,FALSE)</f>
        <v>#REF!</v>
      </c>
      <c r="BM6532" s="97" t="s">
        <v>2033</v>
      </c>
      <c r="BN6532" s="97" t="s">
        <v>661</v>
      </c>
      <c r="BO6532" s="97" t="s">
        <v>2983</v>
      </c>
      <c r="BU6532" s="97" t="s">
        <v>2033</v>
      </c>
      <c r="BV6532" s="97" t="s">
        <v>661</v>
      </c>
      <c r="BW6532" s="97" t="s">
        <v>2983</v>
      </c>
    </row>
    <row r="6533" spans="51:75" x14ac:dyDescent="0.3">
      <c r="AY6533" s="124" t="e">
        <f>VLOOKUP(C6533,#REF!, 2,FALSE)</f>
        <v>#REF!</v>
      </c>
      <c r="BM6533" s="97" t="s">
        <v>2034</v>
      </c>
      <c r="BN6533" s="97" t="s">
        <v>639</v>
      </c>
      <c r="BO6533" s="97" t="s">
        <v>2983</v>
      </c>
      <c r="BU6533" s="97" t="s">
        <v>2034</v>
      </c>
      <c r="BV6533" s="97" t="s">
        <v>639</v>
      </c>
      <c r="BW6533" s="97" t="s">
        <v>2983</v>
      </c>
    </row>
    <row r="6534" spans="51:75" x14ac:dyDescent="0.3">
      <c r="AY6534" s="124" t="e">
        <f>VLOOKUP(C6534,#REF!, 2,FALSE)</f>
        <v>#REF!</v>
      </c>
      <c r="BM6534" s="97" t="s">
        <v>11488</v>
      </c>
      <c r="BN6534" s="97" t="s">
        <v>636</v>
      </c>
      <c r="BO6534" s="97" t="s">
        <v>11489</v>
      </c>
      <c r="BU6534" s="97" t="s">
        <v>11488</v>
      </c>
      <c r="BV6534" s="97" t="s">
        <v>636</v>
      </c>
      <c r="BW6534" s="97" t="s">
        <v>11489</v>
      </c>
    </row>
    <row r="6535" spans="51:75" x14ac:dyDescent="0.3">
      <c r="AY6535" s="124" t="e">
        <f>VLOOKUP(C6535,#REF!, 2,FALSE)</f>
        <v>#REF!</v>
      </c>
      <c r="BM6535" s="97" t="s">
        <v>11490</v>
      </c>
      <c r="BN6535" s="97" t="s">
        <v>636</v>
      </c>
      <c r="BO6535" s="97" t="s">
        <v>2983</v>
      </c>
      <c r="BU6535" s="97" t="s">
        <v>11490</v>
      </c>
      <c r="BV6535" s="97" t="s">
        <v>636</v>
      </c>
      <c r="BW6535" s="97" t="s">
        <v>2983</v>
      </c>
    </row>
    <row r="6536" spans="51:75" x14ac:dyDescent="0.3">
      <c r="AY6536" s="124" t="e">
        <f>VLOOKUP(C6536,#REF!, 2,FALSE)</f>
        <v>#REF!</v>
      </c>
      <c r="BM6536" s="97" t="s">
        <v>429</v>
      </c>
      <c r="BN6536" s="97" t="s">
        <v>625</v>
      </c>
      <c r="BO6536" s="97" t="s">
        <v>11491</v>
      </c>
      <c r="BU6536" s="97" t="s">
        <v>429</v>
      </c>
      <c r="BV6536" s="97" t="s">
        <v>625</v>
      </c>
      <c r="BW6536" s="97" t="s">
        <v>11491</v>
      </c>
    </row>
    <row r="6537" spans="51:75" x14ac:dyDescent="0.3">
      <c r="AY6537" s="124" t="e">
        <f>VLOOKUP(C6537,#REF!, 2,FALSE)</f>
        <v>#REF!</v>
      </c>
      <c r="BM6537" s="97" t="s">
        <v>11492</v>
      </c>
      <c r="BN6537" s="97" t="s">
        <v>631</v>
      </c>
      <c r="BO6537" s="97" t="s">
        <v>2825</v>
      </c>
      <c r="BU6537" s="97" t="s">
        <v>11492</v>
      </c>
      <c r="BV6537" s="97" t="s">
        <v>631</v>
      </c>
      <c r="BW6537" s="97" t="s">
        <v>2825</v>
      </c>
    </row>
    <row r="6538" spans="51:75" x14ac:dyDescent="0.3">
      <c r="AY6538" s="124" t="e">
        <f>VLOOKUP(C6538,#REF!, 2,FALSE)</f>
        <v>#REF!</v>
      </c>
      <c r="BM6538" s="97" t="s">
        <v>11493</v>
      </c>
      <c r="BN6538" s="97" t="s">
        <v>625</v>
      </c>
      <c r="BO6538" s="97" t="s">
        <v>2097</v>
      </c>
      <c r="BU6538" s="97" t="s">
        <v>11493</v>
      </c>
      <c r="BV6538" s="97" t="s">
        <v>625</v>
      </c>
      <c r="BW6538" s="97" t="s">
        <v>2097</v>
      </c>
    </row>
    <row r="6539" spans="51:75" x14ac:dyDescent="0.3">
      <c r="AY6539" s="124" t="e">
        <f>VLOOKUP(C6539,#REF!, 2,FALSE)</f>
        <v>#REF!</v>
      </c>
      <c r="BM6539" s="97" t="s">
        <v>11494</v>
      </c>
      <c r="BN6539" s="97" t="s">
        <v>1269</v>
      </c>
      <c r="BO6539" s="97" t="s">
        <v>919</v>
      </c>
      <c r="BU6539" s="97" t="s">
        <v>11494</v>
      </c>
      <c r="BV6539" s="97" t="s">
        <v>1269</v>
      </c>
      <c r="BW6539" s="97" t="s">
        <v>919</v>
      </c>
    </row>
    <row r="6540" spans="51:75" x14ac:dyDescent="0.3">
      <c r="AY6540" s="124" t="e">
        <f>VLOOKUP(C6540,#REF!, 2,FALSE)</f>
        <v>#REF!</v>
      </c>
      <c r="BM6540" s="97" t="s">
        <v>11495</v>
      </c>
      <c r="BN6540" s="97" t="s">
        <v>661</v>
      </c>
      <c r="BO6540" s="97" t="s">
        <v>4048</v>
      </c>
      <c r="BU6540" s="97" t="s">
        <v>11495</v>
      </c>
      <c r="BV6540" s="97" t="s">
        <v>661</v>
      </c>
      <c r="BW6540" s="97" t="s">
        <v>4048</v>
      </c>
    </row>
    <row r="6541" spans="51:75" x14ac:dyDescent="0.3">
      <c r="AY6541" s="124" t="e">
        <f>VLOOKUP(C6541,#REF!, 2,FALSE)</f>
        <v>#REF!</v>
      </c>
      <c r="BM6541" s="97" t="s">
        <v>11496</v>
      </c>
      <c r="BN6541" s="97" t="s">
        <v>783</v>
      </c>
      <c r="BO6541" s="97" t="s">
        <v>725</v>
      </c>
      <c r="BU6541" s="97" t="s">
        <v>11496</v>
      </c>
      <c r="BV6541" s="97" t="s">
        <v>783</v>
      </c>
      <c r="BW6541" s="97" t="s">
        <v>725</v>
      </c>
    </row>
    <row r="6542" spans="51:75" x14ac:dyDescent="0.3">
      <c r="AY6542" s="124" t="e">
        <f>VLOOKUP(C6542,#REF!, 2,FALSE)</f>
        <v>#REF!</v>
      </c>
      <c r="BM6542" s="97" t="s">
        <v>11497</v>
      </c>
      <c r="BN6542" s="97" t="s">
        <v>1003</v>
      </c>
      <c r="BO6542" s="97" t="s">
        <v>2983</v>
      </c>
      <c r="BU6542" s="97" t="s">
        <v>11497</v>
      </c>
      <c r="BV6542" s="97" t="s">
        <v>1003</v>
      </c>
      <c r="BW6542" s="97" t="s">
        <v>2983</v>
      </c>
    </row>
    <row r="6543" spans="51:75" x14ac:dyDescent="0.3">
      <c r="AY6543" s="124" t="e">
        <f>VLOOKUP(C6543,#REF!, 2,FALSE)</f>
        <v>#REF!</v>
      </c>
      <c r="BM6543" s="97" t="s">
        <v>11498</v>
      </c>
      <c r="BN6543" s="97" t="s">
        <v>1003</v>
      </c>
      <c r="BO6543" s="97" t="s">
        <v>2983</v>
      </c>
      <c r="BU6543" s="97" t="s">
        <v>11498</v>
      </c>
      <c r="BV6543" s="97" t="s">
        <v>1003</v>
      </c>
      <c r="BW6543" s="97" t="s">
        <v>2983</v>
      </c>
    </row>
    <row r="6544" spans="51:75" x14ac:dyDescent="0.3">
      <c r="AY6544" s="124" t="e">
        <f>VLOOKUP(C6544,#REF!, 2,FALSE)</f>
        <v>#REF!</v>
      </c>
      <c r="BM6544" s="97" t="s">
        <v>11499</v>
      </c>
      <c r="BN6544" s="97" t="s">
        <v>715</v>
      </c>
      <c r="BO6544" s="97" t="s">
        <v>1403</v>
      </c>
      <c r="BU6544" s="97" t="s">
        <v>11499</v>
      </c>
      <c r="BV6544" s="97" t="s">
        <v>715</v>
      </c>
      <c r="BW6544" s="97" t="s">
        <v>1403</v>
      </c>
    </row>
    <row r="6545" spans="51:75" x14ac:dyDescent="0.3">
      <c r="AY6545" s="124" t="e">
        <f>VLOOKUP(C6545,#REF!, 2,FALSE)</f>
        <v>#REF!</v>
      </c>
      <c r="BM6545" s="97" t="s">
        <v>11500</v>
      </c>
      <c r="BN6545" s="97" t="s">
        <v>1003</v>
      </c>
      <c r="BO6545" s="97" t="s">
        <v>2983</v>
      </c>
      <c r="BU6545" s="97" t="s">
        <v>11500</v>
      </c>
      <c r="BV6545" s="97" t="s">
        <v>1003</v>
      </c>
      <c r="BW6545" s="97" t="s">
        <v>2983</v>
      </c>
    </row>
    <row r="6546" spans="51:75" x14ac:dyDescent="0.3">
      <c r="AY6546" s="124" t="e">
        <f>VLOOKUP(C6546,#REF!, 2,FALSE)</f>
        <v>#REF!</v>
      </c>
      <c r="BM6546" s="97" t="s">
        <v>11501</v>
      </c>
      <c r="BN6546" s="97" t="s">
        <v>16968</v>
      </c>
      <c r="BO6546" s="97" t="s">
        <v>3064</v>
      </c>
      <c r="BU6546" s="97" t="s">
        <v>11501</v>
      </c>
      <c r="BV6546" s="97" t="s">
        <v>16968</v>
      </c>
      <c r="BW6546" s="97" t="s">
        <v>3064</v>
      </c>
    </row>
    <row r="6547" spans="51:75" x14ac:dyDescent="0.3">
      <c r="AY6547" s="124" t="e">
        <f>VLOOKUP(C6547,#REF!, 2,FALSE)</f>
        <v>#REF!</v>
      </c>
      <c r="BM6547" s="97" t="s">
        <v>11502</v>
      </c>
      <c r="BN6547" s="97" t="s">
        <v>625</v>
      </c>
      <c r="BO6547" s="97" t="s">
        <v>11503</v>
      </c>
      <c r="BU6547" s="97" t="s">
        <v>11502</v>
      </c>
      <c r="BV6547" s="97" t="s">
        <v>625</v>
      </c>
      <c r="BW6547" s="97" t="s">
        <v>11503</v>
      </c>
    </row>
    <row r="6548" spans="51:75" x14ac:dyDescent="0.3">
      <c r="AY6548" s="124" t="e">
        <f>VLOOKUP(C6548,#REF!, 2,FALSE)</f>
        <v>#REF!</v>
      </c>
      <c r="BM6548" s="97" t="s">
        <v>11504</v>
      </c>
      <c r="BN6548" s="97" t="s">
        <v>3000</v>
      </c>
      <c r="BO6548" s="97" t="s">
        <v>11505</v>
      </c>
      <c r="BU6548" s="97" t="s">
        <v>11504</v>
      </c>
      <c r="BV6548" s="97" t="s">
        <v>3000</v>
      </c>
      <c r="BW6548" s="97" t="s">
        <v>11505</v>
      </c>
    </row>
    <row r="6549" spans="51:75" x14ac:dyDescent="0.3">
      <c r="AY6549" s="124" t="e">
        <f>VLOOKUP(C6549,#REF!, 2,FALSE)</f>
        <v>#REF!</v>
      </c>
      <c r="BM6549" s="97" t="s">
        <v>2035</v>
      </c>
      <c r="BN6549" s="97" t="s">
        <v>778</v>
      </c>
      <c r="BO6549" s="97" t="s">
        <v>11506</v>
      </c>
      <c r="BU6549" s="97" t="s">
        <v>2035</v>
      </c>
      <c r="BV6549" s="97" t="s">
        <v>778</v>
      </c>
      <c r="BW6549" s="97" t="s">
        <v>11506</v>
      </c>
    </row>
    <row r="6550" spans="51:75" x14ac:dyDescent="0.3">
      <c r="AY6550" s="124" t="e">
        <f>VLOOKUP(C6550,#REF!, 2,FALSE)</f>
        <v>#REF!</v>
      </c>
      <c r="BM6550" s="97" t="s">
        <v>11507</v>
      </c>
      <c r="BN6550" s="97" t="s">
        <v>700</v>
      </c>
      <c r="BO6550" s="97" t="s">
        <v>5504</v>
      </c>
      <c r="BU6550" s="97" t="s">
        <v>11507</v>
      </c>
      <c r="BV6550" s="97" t="s">
        <v>700</v>
      </c>
      <c r="BW6550" s="97" t="s">
        <v>5504</v>
      </c>
    </row>
    <row r="6551" spans="51:75" x14ac:dyDescent="0.3">
      <c r="AY6551" s="124" t="e">
        <f>VLOOKUP(C6551,#REF!, 2,FALSE)</f>
        <v>#REF!</v>
      </c>
      <c r="BM6551" s="97" t="s">
        <v>2036</v>
      </c>
      <c r="BN6551" s="97" t="s">
        <v>1013</v>
      </c>
      <c r="BO6551" s="97" t="s">
        <v>11508</v>
      </c>
      <c r="BU6551" s="97" t="s">
        <v>2036</v>
      </c>
      <c r="BV6551" s="97" t="s">
        <v>1013</v>
      </c>
      <c r="BW6551" s="97" t="s">
        <v>11508</v>
      </c>
    </row>
    <row r="6552" spans="51:75" x14ac:dyDescent="0.3">
      <c r="AY6552" s="124" t="e">
        <f>VLOOKUP(C6552,#REF!, 2,FALSE)</f>
        <v>#REF!</v>
      </c>
      <c r="BM6552" s="97" t="s">
        <v>11509</v>
      </c>
      <c r="BN6552" s="97" t="s">
        <v>926</v>
      </c>
      <c r="BO6552" s="97" t="s">
        <v>11510</v>
      </c>
      <c r="BU6552" s="97" t="s">
        <v>11509</v>
      </c>
      <c r="BV6552" s="97" t="s">
        <v>926</v>
      </c>
      <c r="BW6552" s="97" t="s">
        <v>11510</v>
      </c>
    </row>
    <row r="6553" spans="51:75" x14ac:dyDescent="0.3">
      <c r="AY6553" s="124" t="e">
        <f>VLOOKUP(C6553,#REF!, 2,FALSE)</f>
        <v>#REF!</v>
      </c>
      <c r="BM6553" s="97" t="s">
        <v>11511</v>
      </c>
      <c r="BN6553" s="97" t="s">
        <v>1267</v>
      </c>
      <c r="BO6553" s="97" t="s">
        <v>1229</v>
      </c>
      <c r="BU6553" s="97" t="s">
        <v>11511</v>
      </c>
      <c r="BV6553" s="97" t="s">
        <v>1267</v>
      </c>
      <c r="BW6553" s="97" t="s">
        <v>1229</v>
      </c>
    </row>
    <row r="6554" spans="51:75" x14ac:dyDescent="0.3">
      <c r="AY6554" s="124" t="e">
        <f>VLOOKUP(C6554,#REF!, 2,FALSE)</f>
        <v>#REF!</v>
      </c>
      <c r="BM6554" s="97" t="s">
        <v>11512</v>
      </c>
      <c r="BN6554" s="97" t="s">
        <v>783</v>
      </c>
      <c r="BO6554" s="97" t="s">
        <v>11513</v>
      </c>
      <c r="BU6554" s="97" t="s">
        <v>11512</v>
      </c>
      <c r="BV6554" s="97" t="s">
        <v>783</v>
      </c>
      <c r="BW6554" s="97" t="s">
        <v>11513</v>
      </c>
    </row>
    <row r="6555" spans="51:75" x14ac:dyDescent="0.3">
      <c r="AY6555" s="124" t="e">
        <f>VLOOKUP(C6555,#REF!, 2,FALSE)</f>
        <v>#REF!</v>
      </c>
      <c r="BM6555" s="97" t="s">
        <v>11514</v>
      </c>
      <c r="BN6555" s="97" t="s">
        <v>637</v>
      </c>
      <c r="BO6555" s="97" t="s">
        <v>11515</v>
      </c>
      <c r="BU6555" s="97" t="s">
        <v>11514</v>
      </c>
      <c r="BV6555" s="97" t="s">
        <v>637</v>
      </c>
      <c r="BW6555" s="97" t="s">
        <v>11515</v>
      </c>
    </row>
    <row r="6556" spans="51:75" x14ac:dyDescent="0.3">
      <c r="AY6556" s="124" t="e">
        <f>VLOOKUP(C6556,#REF!, 2,FALSE)</f>
        <v>#REF!</v>
      </c>
      <c r="BM6556" s="97" t="s">
        <v>11516</v>
      </c>
      <c r="BN6556" s="97" t="s">
        <v>661</v>
      </c>
      <c r="BO6556" s="97" t="s">
        <v>1740</v>
      </c>
      <c r="BU6556" s="97" t="s">
        <v>11516</v>
      </c>
      <c r="BV6556" s="97" t="s">
        <v>661</v>
      </c>
      <c r="BW6556" s="97" t="s">
        <v>1740</v>
      </c>
    </row>
    <row r="6557" spans="51:75" x14ac:dyDescent="0.3">
      <c r="AY6557" s="124" t="e">
        <f>VLOOKUP(C6557,#REF!, 2,FALSE)</f>
        <v>#REF!</v>
      </c>
      <c r="BM6557" s="97" t="s">
        <v>11517</v>
      </c>
      <c r="BN6557" s="97" t="s">
        <v>613</v>
      </c>
      <c r="BO6557" s="97" t="s">
        <v>6101</v>
      </c>
      <c r="BU6557" s="97" t="s">
        <v>11517</v>
      </c>
      <c r="BV6557" s="97" t="s">
        <v>613</v>
      </c>
      <c r="BW6557" s="97" t="s">
        <v>6101</v>
      </c>
    </row>
    <row r="6558" spans="51:75" x14ac:dyDescent="0.3">
      <c r="AY6558" s="124" t="e">
        <f>VLOOKUP(C6558,#REF!, 2,FALSE)</f>
        <v>#REF!</v>
      </c>
      <c r="BM6558" s="97" t="s">
        <v>396</v>
      </c>
      <c r="BN6558" s="97" t="s">
        <v>639</v>
      </c>
      <c r="BO6558" s="97" t="s">
        <v>11518</v>
      </c>
      <c r="BU6558" s="97" t="s">
        <v>396</v>
      </c>
      <c r="BV6558" s="97" t="s">
        <v>639</v>
      </c>
      <c r="BW6558" s="97" t="s">
        <v>11518</v>
      </c>
    </row>
    <row r="6559" spans="51:75" x14ac:dyDescent="0.3">
      <c r="AY6559" s="124" t="e">
        <f>VLOOKUP(C6559,#REF!, 2,FALSE)</f>
        <v>#REF!</v>
      </c>
      <c r="BM6559" s="97" t="s">
        <v>11519</v>
      </c>
      <c r="BN6559" s="97" t="s">
        <v>658</v>
      </c>
      <c r="BO6559" s="97" t="s">
        <v>8711</v>
      </c>
      <c r="BU6559" s="97" t="s">
        <v>11519</v>
      </c>
      <c r="BV6559" s="97" t="s">
        <v>658</v>
      </c>
      <c r="BW6559" s="97" t="s">
        <v>8711</v>
      </c>
    </row>
    <row r="6560" spans="51:75" x14ac:dyDescent="0.3">
      <c r="AY6560" s="124" t="e">
        <f>VLOOKUP(C6560,#REF!, 2,FALSE)</f>
        <v>#REF!</v>
      </c>
      <c r="BM6560" s="97" t="s">
        <v>11520</v>
      </c>
      <c r="BN6560" s="97" t="s">
        <v>787</v>
      </c>
      <c r="BO6560" s="97" t="s">
        <v>3308</v>
      </c>
      <c r="BU6560" s="97" t="s">
        <v>11520</v>
      </c>
      <c r="BV6560" s="97" t="s">
        <v>787</v>
      </c>
      <c r="BW6560" s="97" t="s">
        <v>3308</v>
      </c>
    </row>
    <row r="6561" spans="51:75" x14ac:dyDescent="0.3">
      <c r="AY6561" s="124" t="e">
        <f>VLOOKUP(C6561,#REF!, 2,FALSE)</f>
        <v>#REF!</v>
      </c>
      <c r="BM6561" s="97" t="s">
        <v>11521</v>
      </c>
      <c r="BN6561" s="97" t="s">
        <v>636</v>
      </c>
      <c r="BO6561" s="97" t="s">
        <v>3308</v>
      </c>
      <c r="BU6561" s="97" t="s">
        <v>11521</v>
      </c>
      <c r="BV6561" s="97" t="s">
        <v>636</v>
      </c>
      <c r="BW6561" s="97" t="s">
        <v>3308</v>
      </c>
    </row>
    <row r="6562" spans="51:75" x14ac:dyDescent="0.3">
      <c r="AY6562" s="124" t="e">
        <f>VLOOKUP(C6562,#REF!, 2,FALSE)</f>
        <v>#REF!</v>
      </c>
      <c r="BM6562" s="97" t="s">
        <v>11522</v>
      </c>
      <c r="BN6562" s="97" t="s">
        <v>802</v>
      </c>
      <c r="BO6562" s="97" t="s">
        <v>7938</v>
      </c>
      <c r="BU6562" s="97" t="s">
        <v>11522</v>
      </c>
      <c r="BV6562" s="97" t="s">
        <v>802</v>
      </c>
      <c r="BW6562" s="97" t="s">
        <v>7938</v>
      </c>
    </row>
    <row r="6563" spans="51:75" x14ac:dyDescent="0.3">
      <c r="AY6563" s="124" t="e">
        <f>VLOOKUP(C6563,#REF!, 2,FALSE)</f>
        <v>#REF!</v>
      </c>
      <c r="BM6563" s="97" t="s">
        <v>397</v>
      </c>
      <c r="BN6563" s="97" t="s">
        <v>617</v>
      </c>
      <c r="BO6563" s="97" t="s">
        <v>6459</v>
      </c>
      <c r="BU6563" s="97" t="s">
        <v>397</v>
      </c>
      <c r="BV6563" s="97" t="s">
        <v>617</v>
      </c>
      <c r="BW6563" s="97" t="s">
        <v>6459</v>
      </c>
    </row>
    <row r="6564" spans="51:75" x14ac:dyDescent="0.3">
      <c r="AY6564" s="124" t="e">
        <f>VLOOKUP(C6564,#REF!, 2,FALSE)</f>
        <v>#REF!</v>
      </c>
      <c r="BM6564" s="97" t="s">
        <v>11523</v>
      </c>
      <c r="BN6564" s="97" t="s">
        <v>16968</v>
      </c>
      <c r="BO6564" s="97" t="s">
        <v>11524</v>
      </c>
      <c r="BU6564" s="97" t="s">
        <v>11523</v>
      </c>
      <c r="BV6564" s="97" t="s">
        <v>16968</v>
      </c>
      <c r="BW6564" s="97" t="s">
        <v>11524</v>
      </c>
    </row>
    <row r="6565" spans="51:75" x14ac:dyDescent="0.3">
      <c r="AY6565" s="124" t="e">
        <f>VLOOKUP(C6565,#REF!, 2,FALSE)</f>
        <v>#REF!</v>
      </c>
      <c r="BM6565" s="97" t="s">
        <v>11525</v>
      </c>
      <c r="BN6565" s="97" t="s">
        <v>787</v>
      </c>
      <c r="BO6565" s="97" t="s">
        <v>6353</v>
      </c>
      <c r="BU6565" s="97" t="s">
        <v>11525</v>
      </c>
      <c r="BV6565" s="97" t="s">
        <v>787</v>
      </c>
      <c r="BW6565" s="97" t="s">
        <v>6353</v>
      </c>
    </row>
    <row r="6566" spans="51:75" x14ac:dyDescent="0.3">
      <c r="AY6566" s="124" t="e">
        <f>VLOOKUP(C6566,#REF!, 2,FALSE)</f>
        <v>#REF!</v>
      </c>
      <c r="BM6566" s="97" t="s">
        <v>11526</v>
      </c>
      <c r="BN6566" s="97" t="s">
        <v>810</v>
      </c>
      <c r="BO6566" s="97" t="s">
        <v>1340</v>
      </c>
      <c r="BU6566" s="97" t="s">
        <v>11526</v>
      </c>
      <c r="BV6566" s="97" t="s">
        <v>810</v>
      </c>
      <c r="BW6566" s="97" t="s">
        <v>1340</v>
      </c>
    </row>
    <row r="6567" spans="51:75" x14ac:dyDescent="0.3">
      <c r="AY6567" s="124" t="e">
        <f>VLOOKUP(C6567,#REF!, 2,FALSE)</f>
        <v>#REF!</v>
      </c>
      <c r="BM6567" s="97" t="s">
        <v>11527</v>
      </c>
      <c r="BN6567" s="97" t="s">
        <v>780</v>
      </c>
      <c r="BO6567" s="97" t="s">
        <v>1340</v>
      </c>
      <c r="BU6567" s="97" t="s">
        <v>11527</v>
      </c>
      <c r="BV6567" s="97" t="s">
        <v>780</v>
      </c>
      <c r="BW6567" s="97" t="s">
        <v>1340</v>
      </c>
    </row>
    <row r="6568" spans="51:75" x14ac:dyDescent="0.3">
      <c r="AY6568" s="124" t="e">
        <f>VLOOKUP(C6568,#REF!, 2,FALSE)</f>
        <v>#REF!</v>
      </c>
      <c r="BM6568" s="97" t="s">
        <v>11528</v>
      </c>
      <c r="BN6568" s="97" t="s">
        <v>16968</v>
      </c>
      <c r="BO6568" s="97" t="s">
        <v>8193</v>
      </c>
      <c r="BU6568" s="97" t="s">
        <v>11528</v>
      </c>
      <c r="BV6568" s="97" t="s">
        <v>16968</v>
      </c>
      <c r="BW6568" s="97" t="s">
        <v>8193</v>
      </c>
    </row>
    <row r="6569" spans="51:75" x14ac:dyDescent="0.3">
      <c r="AY6569" s="124" t="e">
        <f>VLOOKUP(C6569,#REF!, 2,FALSE)</f>
        <v>#REF!</v>
      </c>
      <c r="BM6569" s="97" t="s">
        <v>11529</v>
      </c>
      <c r="BN6569" s="97" t="s">
        <v>16968</v>
      </c>
      <c r="BO6569" s="97" t="s">
        <v>6214</v>
      </c>
      <c r="BU6569" s="97" t="s">
        <v>11529</v>
      </c>
      <c r="BV6569" s="97" t="s">
        <v>16968</v>
      </c>
      <c r="BW6569" s="97" t="s">
        <v>6214</v>
      </c>
    </row>
    <row r="6570" spans="51:75" x14ac:dyDescent="0.3">
      <c r="AY6570" s="124" t="e">
        <f>VLOOKUP(C6570,#REF!, 2,FALSE)</f>
        <v>#REF!</v>
      </c>
      <c r="BM6570" s="97" t="s">
        <v>11530</v>
      </c>
      <c r="BN6570" s="97" t="s">
        <v>736</v>
      </c>
      <c r="BO6570" s="97" t="s">
        <v>1903</v>
      </c>
      <c r="BU6570" s="97" t="s">
        <v>11530</v>
      </c>
      <c r="BV6570" s="97" t="s">
        <v>736</v>
      </c>
      <c r="BW6570" s="97" t="s">
        <v>1903</v>
      </c>
    </row>
    <row r="6571" spans="51:75" x14ac:dyDescent="0.3">
      <c r="AY6571" s="124" t="e">
        <f>VLOOKUP(C6571,#REF!, 2,FALSE)</f>
        <v>#REF!</v>
      </c>
      <c r="BM6571" s="97" t="s">
        <v>11531</v>
      </c>
      <c r="BN6571" s="97" t="s">
        <v>771</v>
      </c>
      <c r="BO6571" s="97" t="s">
        <v>2983</v>
      </c>
      <c r="BU6571" s="97" t="s">
        <v>11531</v>
      </c>
      <c r="BV6571" s="97" t="s">
        <v>771</v>
      </c>
      <c r="BW6571" s="97" t="s">
        <v>2983</v>
      </c>
    </row>
    <row r="6572" spans="51:75" x14ac:dyDescent="0.3">
      <c r="AY6572" s="124" t="e">
        <f>VLOOKUP(C6572,#REF!, 2,FALSE)</f>
        <v>#REF!</v>
      </c>
      <c r="BM6572" s="97" t="s">
        <v>11532</v>
      </c>
      <c r="BN6572" s="97" t="s">
        <v>771</v>
      </c>
      <c r="BO6572" s="97" t="s">
        <v>11533</v>
      </c>
      <c r="BU6572" s="97" t="s">
        <v>11532</v>
      </c>
      <c r="BV6572" s="97" t="s">
        <v>771</v>
      </c>
      <c r="BW6572" s="97" t="s">
        <v>11533</v>
      </c>
    </row>
    <row r="6573" spans="51:75" x14ac:dyDescent="0.3">
      <c r="AY6573" s="124" t="e">
        <f>VLOOKUP(C6573,#REF!, 2,FALSE)</f>
        <v>#REF!</v>
      </c>
      <c r="BM6573" s="97" t="s">
        <v>2037</v>
      </c>
      <c r="BN6573" s="97" t="s">
        <v>787</v>
      </c>
      <c r="BO6573" s="97" t="s">
        <v>7938</v>
      </c>
      <c r="BU6573" s="97" t="s">
        <v>2037</v>
      </c>
      <c r="BV6573" s="97" t="s">
        <v>787</v>
      </c>
      <c r="BW6573" s="97" t="s">
        <v>7938</v>
      </c>
    </row>
    <row r="6574" spans="51:75" x14ac:dyDescent="0.3">
      <c r="AY6574" s="124" t="e">
        <f>VLOOKUP(C6574,#REF!, 2,FALSE)</f>
        <v>#REF!</v>
      </c>
      <c r="BM6574" s="97" t="s">
        <v>11534</v>
      </c>
      <c r="BN6574" s="97" t="s">
        <v>16968</v>
      </c>
      <c r="BO6574" s="97" t="s">
        <v>5279</v>
      </c>
      <c r="BU6574" s="97" t="s">
        <v>11534</v>
      </c>
      <c r="BV6574" s="97" t="s">
        <v>16968</v>
      </c>
      <c r="BW6574" s="97" t="s">
        <v>5279</v>
      </c>
    </row>
    <row r="6575" spans="51:75" x14ac:dyDescent="0.3">
      <c r="AY6575" s="124" t="e">
        <f>VLOOKUP(C6575,#REF!, 2,FALSE)</f>
        <v>#REF!</v>
      </c>
      <c r="BM6575" s="97" t="s">
        <v>11536</v>
      </c>
      <c r="BN6575" s="97" t="s">
        <v>797</v>
      </c>
      <c r="BO6575" s="97" t="s">
        <v>2983</v>
      </c>
      <c r="BU6575" s="97" t="s">
        <v>11536</v>
      </c>
      <c r="BV6575" s="97" t="s">
        <v>797</v>
      </c>
      <c r="BW6575" s="97" t="s">
        <v>2983</v>
      </c>
    </row>
    <row r="6576" spans="51:75" x14ac:dyDescent="0.3">
      <c r="AY6576" s="124" t="e">
        <f>VLOOKUP(C6576,#REF!, 2,FALSE)</f>
        <v>#REF!</v>
      </c>
      <c r="BM6576" s="97" t="s">
        <v>11538</v>
      </c>
      <c r="BN6576" s="97" t="s">
        <v>797</v>
      </c>
      <c r="BO6576" s="97" t="s">
        <v>10567</v>
      </c>
      <c r="BU6576" s="97" t="s">
        <v>11538</v>
      </c>
      <c r="BV6576" s="97" t="s">
        <v>797</v>
      </c>
      <c r="BW6576" s="97" t="s">
        <v>10567</v>
      </c>
    </row>
    <row r="6577" spans="51:75" x14ac:dyDescent="0.3">
      <c r="AY6577" s="124" t="e">
        <f>VLOOKUP(C6577,#REF!, 2,FALSE)</f>
        <v>#REF!</v>
      </c>
      <c r="BM6577" s="97" t="s">
        <v>11539</v>
      </c>
      <c r="BN6577" s="97" t="s">
        <v>797</v>
      </c>
      <c r="BO6577" s="97" t="s">
        <v>10567</v>
      </c>
      <c r="BU6577" s="97" t="s">
        <v>11539</v>
      </c>
      <c r="BV6577" s="97" t="s">
        <v>797</v>
      </c>
      <c r="BW6577" s="97" t="s">
        <v>10567</v>
      </c>
    </row>
    <row r="6578" spans="51:75" x14ac:dyDescent="0.3">
      <c r="AY6578" s="124" t="e">
        <f>VLOOKUP(C6578,#REF!, 2,FALSE)</f>
        <v>#REF!</v>
      </c>
      <c r="BM6578" s="97" t="s">
        <v>11540</v>
      </c>
      <c r="BN6578" s="97" t="s">
        <v>797</v>
      </c>
      <c r="BO6578" s="97" t="s">
        <v>10567</v>
      </c>
      <c r="BU6578" s="97" t="s">
        <v>11540</v>
      </c>
      <c r="BV6578" s="97" t="s">
        <v>797</v>
      </c>
      <c r="BW6578" s="97" t="s">
        <v>10567</v>
      </c>
    </row>
    <row r="6579" spans="51:75" x14ac:dyDescent="0.3">
      <c r="AY6579" s="124" t="e">
        <f>VLOOKUP(C6579,#REF!, 2,FALSE)</f>
        <v>#REF!</v>
      </c>
      <c r="BM6579" s="97" t="s">
        <v>11541</v>
      </c>
      <c r="BN6579" s="97" t="s">
        <v>662</v>
      </c>
      <c r="BO6579" s="97" t="s">
        <v>10567</v>
      </c>
      <c r="BU6579" s="97" t="s">
        <v>11541</v>
      </c>
      <c r="BV6579" s="97" t="s">
        <v>662</v>
      </c>
      <c r="BW6579" s="97" t="s">
        <v>10567</v>
      </c>
    </row>
    <row r="6580" spans="51:75" x14ac:dyDescent="0.3">
      <c r="AY6580" s="124" t="e">
        <f>VLOOKUP(C6580,#REF!, 2,FALSE)</f>
        <v>#REF!</v>
      </c>
      <c r="BM6580" s="97" t="s">
        <v>11543</v>
      </c>
      <c r="BN6580" s="97" t="s">
        <v>862</v>
      </c>
      <c r="BO6580" s="97" t="s">
        <v>2983</v>
      </c>
      <c r="BU6580" s="97" t="s">
        <v>11543</v>
      </c>
      <c r="BV6580" s="97" t="s">
        <v>862</v>
      </c>
      <c r="BW6580" s="97" t="s">
        <v>2983</v>
      </c>
    </row>
    <row r="6581" spans="51:75" x14ac:dyDescent="0.3">
      <c r="AY6581" s="124" t="e">
        <f>VLOOKUP(C6581,#REF!, 2,FALSE)</f>
        <v>#REF!</v>
      </c>
      <c r="BM6581" s="97" t="s">
        <v>11544</v>
      </c>
      <c r="BN6581" s="97" t="s">
        <v>802</v>
      </c>
      <c r="BO6581" s="97" t="s">
        <v>1327</v>
      </c>
      <c r="BU6581" s="97" t="s">
        <v>11544</v>
      </c>
      <c r="BV6581" s="97" t="s">
        <v>802</v>
      </c>
      <c r="BW6581" s="97" t="s">
        <v>1327</v>
      </c>
    </row>
    <row r="6582" spans="51:75" x14ac:dyDescent="0.3">
      <c r="AY6582" s="124" t="e">
        <f>VLOOKUP(C6582,#REF!, 2,FALSE)</f>
        <v>#REF!</v>
      </c>
      <c r="BM6582" s="97" t="s">
        <v>11545</v>
      </c>
      <c r="BN6582" s="97" t="s">
        <v>637</v>
      </c>
      <c r="BO6582" s="97" t="s">
        <v>2983</v>
      </c>
      <c r="BU6582" s="97" t="s">
        <v>11545</v>
      </c>
      <c r="BV6582" s="97" t="s">
        <v>637</v>
      </c>
      <c r="BW6582" s="97" t="s">
        <v>2983</v>
      </c>
    </row>
    <row r="6583" spans="51:75" x14ac:dyDescent="0.3">
      <c r="AY6583" s="124" t="e">
        <f>VLOOKUP(C6583,#REF!, 2,FALSE)</f>
        <v>#REF!</v>
      </c>
      <c r="BM6583" s="97" t="s">
        <v>11546</v>
      </c>
      <c r="BN6583" s="97" t="s">
        <v>696</v>
      </c>
      <c r="BO6583" s="97" t="s">
        <v>777</v>
      </c>
      <c r="BU6583" s="97" t="s">
        <v>11546</v>
      </c>
      <c r="BV6583" s="97" t="s">
        <v>696</v>
      </c>
      <c r="BW6583" s="97" t="s">
        <v>777</v>
      </c>
    </row>
    <row r="6584" spans="51:75" x14ac:dyDescent="0.3">
      <c r="AY6584" s="124" t="e">
        <f>VLOOKUP(C6584,#REF!, 2,FALSE)</f>
        <v>#REF!</v>
      </c>
      <c r="BM6584" s="97" t="s">
        <v>11547</v>
      </c>
      <c r="BN6584" s="97" t="s">
        <v>16968</v>
      </c>
      <c r="BO6584" s="97" t="s">
        <v>7786</v>
      </c>
      <c r="BU6584" s="97" t="s">
        <v>11547</v>
      </c>
      <c r="BV6584" s="97" t="s">
        <v>16968</v>
      </c>
      <c r="BW6584" s="97" t="s">
        <v>7786</v>
      </c>
    </row>
    <row r="6585" spans="51:75" x14ac:dyDescent="0.3">
      <c r="AY6585" s="124" t="e">
        <f>VLOOKUP(C6585,#REF!, 2,FALSE)</f>
        <v>#REF!</v>
      </c>
      <c r="BM6585" s="97" t="s">
        <v>11548</v>
      </c>
      <c r="BN6585" s="97" t="s">
        <v>662</v>
      </c>
      <c r="BO6585" s="97" t="s">
        <v>11014</v>
      </c>
      <c r="BU6585" s="97" t="s">
        <v>11548</v>
      </c>
      <c r="BV6585" s="97" t="s">
        <v>662</v>
      </c>
      <c r="BW6585" s="97" t="s">
        <v>11014</v>
      </c>
    </row>
    <row r="6586" spans="51:75" x14ac:dyDescent="0.3">
      <c r="AY6586" s="124" t="e">
        <f>VLOOKUP(C6586,#REF!, 2,FALSE)</f>
        <v>#REF!</v>
      </c>
      <c r="BM6586" s="97" t="s">
        <v>11549</v>
      </c>
      <c r="BN6586" s="97" t="s">
        <v>613</v>
      </c>
      <c r="BO6586" s="97" t="s">
        <v>6653</v>
      </c>
      <c r="BU6586" s="97" t="s">
        <v>11549</v>
      </c>
      <c r="BV6586" s="97" t="s">
        <v>613</v>
      </c>
      <c r="BW6586" s="97" t="s">
        <v>6653</v>
      </c>
    </row>
    <row r="6587" spans="51:75" x14ac:dyDescent="0.3">
      <c r="AY6587" s="124" t="e">
        <f>VLOOKUP(C6587,#REF!, 2,FALSE)</f>
        <v>#REF!</v>
      </c>
      <c r="BM6587" s="97" t="s">
        <v>11550</v>
      </c>
      <c r="BN6587" s="97" t="s">
        <v>2983</v>
      </c>
      <c r="BO6587" s="97" t="s">
        <v>7878</v>
      </c>
      <c r="BU6587" s="97" t="s">
        <v>11550</v>
      </c>
      <c r="BV6587" s="97" t="s">
        <v>2983</v>
      </c>
      <c r="BW6587" s="97" t="s">
        <v>7878</v>
      </c>
    </row>
    <row r="6588" spans="51:75" x14ac:dyDescent="0.3">
      <c r="AY6588" s="124" t="e">
        <f>VLOOKUP(C6588,#REF!, 2,FALSE)</f>
        <v>#REF!</v>
      </c>
      <c r="BM6588" s="97" t="s">
        <v>2038</v>
      </c>
      <c r="BN6588" s="97" t="s">
        <v>16968</v>
      </c>
      <c r="BO6588" s="97" t="s">
        <v>3358</v>
      </c>
      <c r="BU6588" s="97" t="s">
        <v>2038</v>
      </c>
      <c r="BV6588" s="97" t="s">
        <v>16968</v>
      </c>
      <c r="BW6588" s="97" t="s">
        <v>3358</v>
      </c>
    </row>
    <row r="6589" spans="51:75" x14ac:dyDescent="0.3">
      <c r="AY6589" s="124" t="e">
        <f>VLOOKUP(C6589,#REF!, 2,FALSE)</f>
        <v>#REF!</v>
      </c>
      <c r="BM6589" s="97" t="s">
        <v>2039</v>
      </c>
      <c r="BN6589" s="97" t="s">
        <v>1139</v>
      </c>
      <c r="BO6589" s="97" t="s">
        <v>1907</v>
      </c>
      <c r="BU6589" s="97" t="s">
        <v>2039</v>
      </c>
      <c r="BV6589" s="97" t="s">
        <v>1139</v>
      </c>
      <c r="BW6589" s="97" t="s">
        <v>1907</v>
      </c>
    </row>
    <row r="6590" spans="51:75" x14ac:dyDescent="0.3">
      <c r="AY6590" s="124" t="e">
        <f>VLOOKUP(C6590,#REF!, 2,FALSE)</f>
        <v>#REF!</v>
      </c>
      <c r="BM6590" s="97" t="s">
        <v>11552</v>
      </c>
      <c r="BN6590" s="97" t="s">
        <v>666</v>
      </c>
      <c r="BO6590" s="97" t="s">
        <v>5217</v>
      </c>
      <c r="BU6590" s="97" t="s">
        <v>11552</v>
      </c>
      <c r="BV6590" s="97" t="s">
        <v>666</v>
      </c>
      <c r="BW6590" s="97" t="s">
        <v>5217</v>
      </c>
    </row>
    <row r="6591" spans="51:75" x14ac:dyDescent="0.3">
      <c r="AY6591" s="124" t="e">
        <f>VLOOKUP(C6591,#REF!, 2,FALSE)</f>
        <v>#REF!</v>
      </c>
      <c r="BM6591" s="97" t="s">
        <v>2040</v>
      </c>
      <c r="BN6591" s="97" t="s">
        <v>783</v>
      </c>
      <c r="BO6591" s="97" t="s">
        <v>2983</v>
      </c>
      <c r="BU6591" s="97" t="s">
        <v>2040</v>
      </c>
      <c r="BV6591" s="97" t="s">
        <v>783</v>
      </c>
      <c r="BW6591" s="97" t="s">
        <v>2983</v>
      </c>
    </row>
    <row r="6592" spans="51:75" x14ac:dyDescent="0.3">
      <c r="AY6592" s="124" t="e">
        <f>VLOOKUP(C6592,#REF!, 2,FALSE)</f>
        <v>#REF!</v>
      </c>
      <c r="BM6592" s="97" t="s">
        <v>11553</v>
      </c>
      <c r="BN6592" s="97" t="s">
        <v>1139</v>
      </c>
      <c r="BO6592" s="97" t="s">
        <v>11554</v>
      </c>
      <c r="BU6592" s="97" t="s">
        <v>11553</v>
      </c>
      <c r="BV6592" s="97" t="s">
        <v>1139</v>
      </c>
      <c r="BW6592" s="97" t="s">
        <v>11554</v>
      </c>
    </row>
    <row r="6593" spans="51:75" x14ac:dyDescent="0.3">
      <c r="AY6593" s="124" t="e">
        <f>VLOOKUP(C6593,#REF!, 2,FALSE)</f>
        <v>#REF!</v>
      </c>
      <c r="BM6593" s="97" t="s">
        <v>11555</v>
      </c>
      <c r="BN6593" s="97" t="s">
        <v>783</v>
      </c>
      <c r="BO6593" s="97" t="s">
        <v>11556</v>
      </c>
      <c r="BU6593" s="97" t="s">
        <v>11555</v>
      </c>
      <c r="BV6593" s="97" t="s">
        <v>783</v>
      </c>
      <c r="BW6593" s="97" t="s">
        <v>11556</v>
      </c>
    </row>
    <row r="6594" spans="51:75" x14ac:dyDescent="0.3">
      <c r="AY6594" s="124" t="e">
        <f>VLOOKUP(C6594,#REF!, 2,FALSE)</f>
        <v>#REF!</v>
      </c>
      <c r="BM6594" s="97" t="s">
        <v>11557</v>
      </c>
      <c r="BN6594" s="97" t="s">
        <v>669</v>
      </c>
      <c r="BO6594" s="97" t="s">
        <v>2983</v>
      </c>
      <c r="BU6594" s="97" t="s">
        <v>11557</v>
      </c>
      <c r="BV6594" s="97" t="s">
        <v>669</v>
      </c>
      <c r="BW6594" s="97" t="s">
        <v>2983</v>
      </c>
    </row>
    <row r="6595" spans="51:75" x14ac:dyDescent="0.3">
      <c r="AY6595" s="124" t="e">
        <f>VLOOKUP(C6595,#REF!, 2,FALSE)</f>
        <v>#REF!</v>
      </c>
      <c r="BM6595" s="97" t="s">
        <v>11558</v>
      </c>
      <c r="BN6595" s="97" t="s">
        <v>778</v>
      </c>
      <c r="BO6595" s="97" t="s">
        <v>11559</v>
      </c>
      <c r="BU6595" s="97" t="s">
        <v>11558</v>
      </c>
      <c r="BV6595" s="97" t="s">
        <v>778</v>
      </c>
      <c r="BW6595" s="97" t="s">
        <v>11559</v>
      </c>
    </row>
    <row r="6596" spans="51:75" x14ac:dyDescent="0.3">
      <c r="AY6596" s="124" t="e">
        <f>VLOOKUP(C6596,#REF!, 2,FALSE)</f>
        <v>#REF!</v>
      </c>
      <c r="BM6596" s="97" t="s">
        <v>11560</v>
      </c>
      <c r="BN6596" s="97" t="s">
        <v>1782</v>
      </c>
      <c r="BO6596" s="97" t="s">
        <v>11561</v>
      </c>
      <c r="BU6596" s="97" t="s">
        <v>11560</v>
      </c>
      <c r="BV6596" s="97" t="s">
        <v>1782</v>
      </c>
      <c r="BW6596" s="97" t="s">
        <v>11561</v>
      </c>
    </row>
    <row r="6597" spans="51:75" x14ac:dyDescent="0.3">
      <c r="AY6597" s="124" t="e">
        <f>VLOOKUP(C6597,#REF!, 2,FALSE)</f>
        <v>#REF!</v>
      </c>
      <c r="BM6597" s="97" t="s">
        <v>11562</v>
      </c>
      <c r="BN6597" s="97" t="s">
        <v>1782</v>
      </c>
      <c r="BO6597" s="97" t="s">
        <v>11563</v>
      </c>
      <c r="BU6597" s="97" t="s">
        <v>11562</v>
      </c>
      <c r="BV6597" s="97" t="s">
        <v>1782</v>
      </c>
      <c r="BW6597" s="97" t="s">
        <v>11563</v>
      </c>
    </row>
    <row r="6598" spans="51:75" x14ac:dyDescent="0.3">
      <c r="AY6598" s="124" t="e">
        <f>VLOOKUP(C6598,#REF!, 2,FALSE)</f>
        <v>#REF!</v>
      </c>
      <c r="BM6598" s="97" t="s">
        <v>11564</v>
      </c>
      <c r="BN6598" s="97" t="s">
        <v>1782</v>
      </c>
      <c r="BO6598" s="97" t="s">
        <v>11565</v>
      </c>
      <c r="BU6598" s="97" t="s">
        <v>11564</v>
      </c>
      <c r="BV6598" s="97" t="s">
        <v>1782</v>
      </c>
      <c r="BW6598" s="97" t="s">
        <v>11565</v>
      </c>
    </row>
    <row r="6599" spans="51:75" x14ac:dyDescent="0.3">
      <c r="AY6599" s="124" t="e">
        <f>VLOOKUP(C6599,#REF!, 2,FALSE)</f>
        <v>#REF!</v>
      </c>
      <c r="BM6599" s="97" t="s">
        <v>11567</v>
      </c>
      <c r="BN6599" s="97" t="s">
        <v>797</v>
      </c>
      <c r="BO6599" s="97" t="s">
        <v>2192</v>
      </c>
      <c r="BU6599" s="97" t="s">
        <v>11567</v>
      </c>
      <c r="BV6599" s="97" t="s">
        <v>797</v>
      </c>
      <c r="BW6599" s="97" t="s">
        <v>2192</v>
      </c>
    </row>
    <row r="6600" spans="51:75" x14ac:dyDescent="0.3">
      <c r="AY6600" s="124" t="e">
        <f>VLOOKUP(C6600,#REF!, 2,FALSE)</f>
        <v>#REF!</v>
      </c>
      <c r="BM6600" s="97" t="s">
        <v>11568</v>
      </c>
      <c r="BN6600" s="97" t="s">
        <v>657</v>
      </c>
      <c r="BO6600" s="97" t="s">
        <v>2983</v>
      </c>
      <c r="BU6600" s="97" t="s">
        <v>11568</v>
      </c>
      <c r="BV6600" s="97" t="s">
        <v>657</v>
      </c>
      <c r="BW6600" s="97" t="s">
        <v>2983</v>
      </c>
    </row>
    <row r="6601" spans="51:75" x14ac:dyDescent="0.3">
      <c r="AY6601" s="124" t="e">
        <f>VLOOKUP(C6601,#REF!, 2,FALSE)</f>
        <v>#REF!</v>
      </c>
      <c r="BM6601" s="97" t="s">
        <v>11569</v>
      </c>
      <c r="BN6601" s="97" t="s">
        <v>1070</v>
      </c>
      <c r="BO6601" s="97" t="s">
        <v>1748</v>
      </c>
      <c r="BU6601" s="97" t="s">
        <v>11569</v>
      </c>
      <c r="BV6601" s="97" t="s">
        <v>1070</v>
      </c>
      <c r="BW6601" s="97" t="s">
        <v>1748</v>
      </c>
    </row>
    <row r="6602" spans="51:75" x14ac:dyDescent="0.3">
      <c r="AY6602" s="124" t="e">
        <f>VLOOKUP(C6602,#REF!, 2,FALSE)</f>
        <v>#REF!</v>
      </c>
      <c r="BM6602" s="97" t="s">
        <v>398</v>
      </c>
      <c r="BN6602" s="97" t="s">
        <v>657</v>
      </c>
      <c r="BO6602" s="97" t="s">
        <v>11570</v>
      </c>
      <c r="BU6602" s="97" t="s">
        <v>398</v>
      </c>
      <c r="BV6602" s="97" t="s">
        <v>657</v>
      </c>
      <c r="BW6602" s="97" t="s">
        <v>11570</v>
      </c>
    </row>
    <row r="6603" spans="51:75" x14ac:dyDescent="0.3">
      <c r="AY6603" s="124" t="e">
        <f>VLOOKUP(C6603,#REF!, 2,FALSE)</f>
        <v>#REF!</v>
      </c>
      <c r="BM6603" s="97" t="s">
        <v>11571</v>
      </c>
      <c r="BN6603" s="97" t="s">
        <v>3085</v>
      </c>
      <c r="BO6603" s="97" t="s">
        <v>2983</v>
      </c>
      <c r="BU6603" s="97" t="s">
        <v>11571</v>
      </c>
      <c r="BV6603" s="97" t="s">
        <v>3085</v>
      </c>
      <c r="BW6603" s="97" t="s">
        <v>2983</v>
      </c>
    </row>
    <row r="6604" spans="51:75" x14ac:dyDescent="0.3">
      <c r="AY6604" s="124" t="e">
        <f>VLOOKUP(C6604,#REF!, 2,FALSE)</f>
        <v>#REF!</v>
      </c>
      <c r="BM6604" s="97" t="s">
        <v>2041</v>
      </c>
      <c r="BN6604" s="97" t="s">
        <v>852</v>
      </c>
      <c r="BO6604" s="97" t="s">
        <v>2983</v>
      </c>
      <c r="BU6604" s="97" t="s">
        <v>2041</v>
      </c>
      <c r="BV6604" s="97" t="s">
        <v>852</v>
      </c>
      <c r="BW6604" s="97" t="s">
        <v>2983</v>
      </c>
    </row>
    <row r="6605" spans="51:75" x14ac:dyDescent="0.3">
      <c r="AY6605" s="124" t="e">
        <f>VLOOKUP(C6605,#REF!, 2,FALSE)</f>
        <v>#REF!</v>
      </c>
      <c r="BM6605" s="97" t="s">
        <v>11572</v>
      </c>
      <c r="BN6605" s="97" t="s">
        <v>3237</v>
      </c>
      <c r="BO6605" s="97" t="s">
        <v>2983</v>
      </c>
      <c r="BU6605" s="97" t="s">
        <v>11572</v>
      </c>
      <c r="BV6605" s="97" t="s">
        <v>3237</v>
      </c>
      <c r="BW6605" s="97" t="s">
        <v>2983</v>
      </c>
    </row>
    <row r="6606" spans="51:75" x14ac:dyDescent="0.3">
      <c r="AY6606" s="124" t="e">
        <f>VLOOKUP(C6606,#REF!, 2,FALSE)</f>
        <v>#REF!</v>
      </c>
      <c r="BM6606" s="97" t="s">
        <v>11573</v>
      </c>
      <c r="BN6606" s="97" t="s">
        <v>3191</v>
      </c>
      <c r="BO6606" s="97" t="s">
        <v>11574</v>
      </c>
      <c r="BU6606" s="97" t="s">
        <v>11573</v>
      </c>
      <c r="BV6606" s="97" t="s">
        <v>3191</v>
      </c>
      <c r="BW6606" s="97" t="s">
        <v>11574</v>
      </c>
    </row>
    <row r="6607" spans="51:75" x14ac:dyDescent="0.3">
      <c r="AY6607" s="124" t="e">
        <f>VLOOKUP(C6607,#REF!, 2,FALSE)</f>
        <v>#REF!</v>
      </c>
      <c r="BM6607" s="97" t="s">
        <v>11575</v>
      </c>
      <c r="BN6607" s="97" t="s">
        <v>841</v>
      </c>
      <c r="BO6607" s="97" t="s">
        <v>2983</v>
      </c>
      <c r="BU6607" s="97" t="s">
        <v>11575</v>
      </c>
      <c r="BV6607" s="97" t="s">
        <v>841</v>
      </c>
      <c r="BW6607" s="97" t="s">
        <v>2983</v>
      </c>
    </row>
    <row r="6608" spans="51:75" x14ac:dyDescent="0.3">
      <c r="AY6608" s="124" t="e">
        <f>VLOOKUP(C6608,#REF!, 2,FALSE)</f>
        <v>#REF!</v>
      </c>
      <c r="BM6608" s="97" t="s">
        <v>11576</v>
      </c>
      <c r="BN6608" s="97" t="s">
        <v>787</v>
      </c>
      <c r="BO6608" s="97" t="s">
        <v>9479</v>
      </c>
      <c r="BU6608" s="97" t="s">
        <v>11576</v>
      </c>
      <c r="BV6608" s="97" t="s">
        <v>787</v>
      </c>
      <c r="BW6608" s="97" t="s">
        <v>9479</v>
      </c>
    </row>
    <row r="6609" spans="51:75" x14ac:dyDescent="0.3">
      <c r="AY6609" s="124" t="e">
        <f>VLOOKUP(C6609,#REF!, 2,FALSE)</f>
        <v>#REF!</v>
      </c>
      <c r="BM6609" s="97" t="s">
        <v>11577</v>
      </c>
      <c r="BN6609" s="97" t="s">
        <v>862</v>
      </c>
      <c r="BO6609" s="97" t="s">
        <v>4950</v>
      </c>
      <c r="BU6609" s="97" t="s">
        <v>11577</v>
      </c>
      <c r="BV6609" s="97" t="s">
        <v>862</v>
      </c>
      <c r="BW6609" s="97" t="s">
        <v>4950</v>
      </c>
    </row>
    <row r="6610" spans="51:75" x14ac:dyDescent="0.3">
      <c r="AY6610" s="124" t="e">
        <f>VLOOKUP(C6610,#REF!, 2,FALSE)</f>
        <v>#REF!</v>
      </c>
      <c r="BM6610" s="97" t="s">
        <v>11578</v>
      </c>
      <c r="BN6610" s="97" t="s">
        <v>617</v>
      </c>
      <c r="BO6610" s="97" t="s">
        <v>2983</v>
      </c>
      <c r="BU6610" s="97" t="s">
        <v>11578</v>
      </c>
      <c r="BV6610" s="97" t="s">
        <v>617</v>
      </c>
      <c r="BW6610" s="97" t="s">
        <v>2983</v>
      </c>
    </row>
    <row r="6611" spans="51:75" x14ac:dyDescent="0.3">
      <c r="AY6611" s="124" t="e">
        <f>VLOOKUP(C6611,#REF!, 2,FALSE)</f>
        <v>#REF!</v>
      </c>
      <c r="BM6611" s="97" t="s">
        <v>11579</v>
      </c>
      <c r="BN6611" s="97" t="s">
        <v>617</v>
      </c>
      <c r="BO6611" s="97" t="s">
        <v>2983</v>
      </c>
      <c r="BU6611" s="97" t="s">
        <v>11579</v>
      </c>
      <c r="BV6611" s="97" t="s">
        <v>617</v>
      </c>
      <c r="BW6611" s="97" t="s">
        <v>2983</v>
      </c>
    </row>
    <row r="6612" spans="51:75" x14ac:dyDescent="0.3">
      <c r="AY6612" s="124" t="e">
        <f>VLOOKUP(C6612,#REF!, 2,FALSE)</f>
        <v>#REF!</v>
      </c>
      <c r="BM6612" s="97" t="s">
        <v>11580</v>
      </c>
      <c r="BN6612" s="97" t="s">
        <v>1342</v>
      </c>
      <c r="BO6612" s="97" t="s">
        <v>3625</v>
      </c>
      <c r="BU6612" s="97" t="s">
        <v>11580</v>
      </c>
      <c r="BV6612" s="97" t="s">
        <v>1342</v>
      </c>
      <c r="BW6612" s="97" t="s">
        <v>3625</v>
      </c>
    </row>
    <row r="6613" spans="51:75" x14ac:dyDescent="0.3">
      <c r="AY6613" s="124" t="e">
        <f>VLOOKUP(C6613,#REF!, 2,FALSE)</f>
        <v>#REF!</v>
      </c>
      <c r="BM6613" s="97" t="s">
        <v>11581</v>
      </c>
      <c r="BN6613" s="97" t="s">
        <v>663</v>
      </c>
      <c r="BO6613" s="97" t="s">
        <v>2983</v>
      </c>
      <c r="BU6613" s="97" t="s">
        <v>11581</v>
      </c>
      <c r="BV6613" s="97" t="s">
        <v>663</v>
      </c>
      <c r="BW6613" s="97" t="s">
        <v>2983</v>
      </c>
    </row>
    <row r="6614" spans="51:75" x14ac:dyDescent="0.3">
      <c r="AY6614" s="124" t="e">
        <f>VLOOKUP(C6614,#REF!, 2,FALSE)</f>
        <v>#REF!</v>
      </c>
      <c r="BM6614" s="97" t="s">
        <v>11582</v>
      </c>
      <c r="BN6614" s="97" t="s">
        <v>663</v>
      </c>
      <c r="BO6614" s="97" t="s">
        <v>2983</v>
      </c>
      <c r="BU6614" s="97" t="s">
        <v>11582</v>
      </c>
      <c r="BV6614" s="97" t="s">
        <v>663</v>
      </c>
      <c r="BW6614" s="97" t="s">
        <v>2983</v>
      </c>
    </row>
    <row r="6615" spans="51:75" x14ac:dyDescent="0.3">
      <c r="AY6615" s="124" t="e">
        <f>VLOOKUP(C6615,#REF!, 2,FALSE)</f>
        <v>#REF!</v>
      </c>
      <c r="BM6615" s="97" t="s">
        <v>11583</v>
      </c>
      <c r="BN6615" s="97" t="s">
        <v>663</v>
      </c>
      <c r="BO6615" s="97" t="s">
        <v>11584</v>
      </c>
      <c r="BU6615" s="97" t="s">
        <v>11583</v>
      </c>
      <c r="BV6615" s="97" t="s">
        <v>663</v>
      </c>
      <c r="BW6615" s="97" t="s">
        <v>11584</v>
      </c>
    </row>
    <row r="6616" spans="51:75" x14ac:dyDescent="0.3">
      <c r="AY6616" s="124" t="e">
        <f>VLOOKUP(C6616,#REF!, 2,FALSE)</f>
        <v>#REF!</v>
      </c>
      <c r="BM6616" s="97" t="s">
        <v>11585</v>
      </c>
      <c r="BN6616" s="97" t="s">
        <v>862</v>
      </c>
      <c r="BO6616" s="97" t="s">
        <v>11586</v>
      </c>
      <c r="BU6616" s="97" t="s">
        <v>11585</v>
      </c>
      <c r="BV6616" s="97" t="s">
        <v>862</v>
      </c>
      <c r="BW6616" s="97" t="s">
        <v>11586</v>
      </c>
    </row>
    <row r="6617" spans="51:75" x14ac:dyDescent="0.3">
      <c r="AY6617" s="124" t="e">
        <f>VLOOKUP(C6617,#REF!, 2,FALSE)</f>
        <v>#REF!</v>
      </c>
      <c r="BM6617" s="97" t="s">
        <v>2042</v>
      </c>
      <c r="BN6617" s="97" t="s">
        <v>623</v>
      </c>
      <c r="BO6617" s="97" t="s">
        <v>11587</v>
      </c>
      <c r="BU6617" s="97" t="s">
        <v>2042</v>
      </c>
      <c r="BV6617" s="97" t="s">
        <v>623</v>
      </c>
      <c r="BW6617" s="97" t="s">
        <v>11587</v>
      </c>
    </row>
    <row r="6618" spans="51:75" x14ac:dyDescent="0.3">
      <c r="AY6618" s="124" t="e">
        <f>VLOOKUP(C6618,#REF!, 2,FALSE)</f>
        <v>#REF!</v>
      </c>
      <c r="BM6618" s="97" t="s">
        <v>11588</v>
      </c>
      <c r="BN6618" s="97" t="s">
        <v>3085</v>
      </c>
      <c r="BO6618" s="97" t="s">
        <v>2983</v>
      </c>
      <c r="BU6618" s="97" t="s">
        <v>11588</v>
      </c>
      <c r="BV6618" s="97" t="s">
        <v>3085</v>
      </c>
      <c r="BW6618" s="97" t="s">
        <v>2983</v>
      </c>
    </row>
    <row r="6619" spans="51:75" x14ac:dyDescent="0.3">
      <c r="AY6619" s="124" t="e">
        <f>VLOOKUP(C6619,#REF!, 2,FALSE)</f>
        <v>#REF!</v>
      </c>
      <c r="BM6619" s="97" t="s">
        <v>11589</v>
      </c>
      <c r="BN6619" s="97" t="s">
        <v>658</v>
      </c>
      <c r="BO6619" s="97" t="s">
        <v>1334</v>
      </c>
      <c r="BU6619" s="97" t="s">
        <v>11589</v>
      </c>
      <c r="BV6619" s="97" t="s">
        <v>658</v>
      </c>
      <c r="BW6619" s="97" t="s">
        <v>1334</v>
      </c>
    </row>
    <row r="6620" spans="51:75" x14ac:dyDescent="0.3">
      <c r="AY6620" s="124" t="e">
        <f>VLOOKUP(C6620,#REF!, 2,FALSE)</f>
        <v>#REF!</v>
      </c>
      <c r="BM6620" s="97" t="s">
        <v>11590</v>
      </c>
      <c r="BN6620" s="97" t="s">
        <v>658</v>
      </c>
      <c r="BO6620" s="97" t="s">
        <v>6474</v>
      </c>
      <c r="BU6620" s="97" t="s">
        <v>11590</v>
      </c>
      <c r="BV6620" s="97" t="s">
        <v>658</v>
      </c>
      <c r="BW6620" s="97" t="s">
        <v>6474</v>
      </c>
    </row>
    <row r="6621" spans="51:75" x14ac:dyDescent="0.3">
      <c r="AY6621" s="124" t="e">
        <f>VLOOKUP(C6621,#REF!, 2,FALSE)</f>
        <v>#REF!</v>
      </c>
      <c r="BM6621" s="97" t="s">
        <v>11591</v>
      </c>
      <c r="BN6621" s="97" t="s">
        <v>731</v>
      </c>
      <c r="BO6621" s="97" t="s">
        <v>2642</v>
      </c>
      <c r="BU6621" s="97" t="s">
        <v>11591</v>
      </c>
      <c r="BV6621" s="97" t="s">
        <v>731</v>
      </c>
      <c r="BW6621" s="97" t="s">
        <v>2642</v>
      </c>
    </row>
    <row r="6622" spans="51:75" x14ac:dyDescent="0.3">
      <c r="AY6622" s="124" t="e">
        <f>VLOOKUP(C6622,#REF!, 2,FALSE)</f>
        <v>#REF!</v>
      </c>
      <c r="BM6622" s="97" t="s">
        <v>11592</v>
      </c>
      <c r="BN6622" s="97" t="s">
        <v>631</v>
      </c>
      <c r="BO6622" s="97" t="s">
        <v>11300</v>
      </c>
      <c r="BU6622" s="97" t="s">
        <v>11592</v>
      </c>
      <c r="BV6622" s="97" t="s">
        <v>631</v>
      </c>
      <c r="BW6622" s="97" t="s">
        <v>11300</v>
      </c>
    </row>
    <row r="6623" spans="51:75" x14ac:dyDescent="0.3">
      <c r="AY6623" s="124" t="e">
        <f>VLOOKUP(C6623,#REF!, 2,FALSE)</f>
        <v>#REF!</v>
      </c>
      <c r="BM6623" s="97" t="s">
        <v>11593</v>
      </c>
      <c r="BN6623" s="97" t="s">
        <v>780</v>
      </c>
      <c r="BO6623" s="97" t="s">
        <v>11594</v>
      </c>
      <c r="BU6623" s="97" t="s">
        <v>11593</v>
      </c>
      <c r="BV6623" s="97" t="s">
        <v>780</v>
      </c>
      <c r="BW6623" s="97" t="s">
        <v>11594</v>
      </c>
    </row>
    <row r="6624" spans="51:75" x14ac:dyDescent="0.3">
      <c r="AY6624" s="124" t="e">
        <f>VLOOKUP(C6624,#REF!, 2,FALSE)</f>
        <v>#REF!</v>
      </c>
      <c r="BM6624" s="97" t="s">
        <v>2043</v>
      </c>
      <c r="BN6624" s="97" t="s">
        <v>852</v>
      </c>
      <c r="BO6624" s="97" t="s">
        <v>9919</v>
      </c>
      <c r="BU6624" s="97" t="s">
        <v>2043</v>
      </c>
      <c r="BV6624" s="97" t="s">
        <v>852</v>
      </c>
      <c r="BW6624" s="97" t="s">
        <v>9919</v>
      </c>
    </row>
    <row r="6625" spans="51:75" x14ac:dyDescent="0.3">
      <c r="AY6625" s="124" t="e">
        <f>VLOOKUP(C6625,#REF!, 2,FALSE)</f>
        <v>#REF!</v>
      </c>
      <c r="BM6625" s="97" t="s">
        <v>11595</v>
      </c>
      <c r="BN6625" s="97" t="s">
        <v>778</v>
      </c>
      <c r="BO6625" s="97" t="s">
        <v>10827</v>
      </c>
      <c r="BU6625" s="97" t="s">
        <v>11595</v>
      </c>
      <c r="BV6625" s="97" t="s">
        <v>778</v>
      </c>
      <c r="BW6625" s="97" t="s">
        <v>10827</v>
      </c>
    </row>
    <row r="6626" spans="51:75" x14ac:dyDescent="0.3">
      <c r="AY6626" s="124" t="e">
        <f>VLOOKUP(C6626,#REF!, 2,FALSE)</f>
        <v>#REF!</v>
      </c>
      <c r="BM6626" s="97" t="s">
        <v>11596</v>
      </c>
      <c r="BN6626" s="97" t="s">
        <v>928</v>
      </c>
      <c r="BO6626" s="97" t="s">
        <v>5304</v>
      </c>
      <c r="BU6626" s="97" t="s">
        <v>11596</v>
      </c>
      <c r="BV6626" s="97" t="s">
        <v>928</v>
      </c>
      <c r="BW6626" s="97" t="s">
        <v>5304</v>
      </c>
    </row>
    <row r="6627" spans="51:75" x14ac:dyDescent="0.3">
      <c r="AY6627" s="124" t="e">
        <f>VLOOKUP(C6627,#REF!, 2,FALSE)</f>
        <v>#REF!</v>
      </c>
      <c r="BM6627" s="97" t="s">
        <v>11597</v>
      </c>
      <c r="BN6627" s="97" t="s">
        <v>778</v>
      </c>
      <c r="BO6627" s="97" t="s">
        <v>11598</v>
      </c>
      <c r="BU6627" s="97" t="s">
        <v>11597</v>
      </c>
      <c r="BV6627" s="97" t="s">
        <v>778</v>
      </c>
      <c r="BW6627" s="97" t="s">
        <v>11598</v>
      </c>
    </row>
    <row r="6628" spans="51:75" x14ac:dyDescent="0.3">
      <c r="AY6628" s="124" t="e">
        <f>VLOOKUP(C6628,#REF!, 2,FALSE)</f>
        <v>#REF!</v>
      </c>
      <c r="BM6628" s="97" t="s">
        <v>11599</v>
      </c>
      <c r="BN6628" s="97" t="s">
        <v>736</v>
      </c>
      <c r="BO6628" s="97" t="s">
        <v>11600</v>
      </c>
      <c r="BU6628" s="97" t="s">
        <v>11599</v>
      </c>
      <c r="BV6628" s="97" t="s">
        <v>736</v>
      </c>
      <c r="BW6628" s="97" t="s">
        <v>11600</v>
      </c>
    </row>
    <row r="6629" spans="51:75" x14ac:dyDescent="0.3">
      <c r="AY6629" s="124" t="e">
        <f>VLOOKUP(C6629,#REF!, 2,FALSE)</f>
        <v>#REF!</v>
      </c>
      <c r="BM6629" s="97" t="s">
        <v>11601</v>
      </c>
      <c r="BN6629" s="97" t="s">
        <v>736</v>
      </c>
      <c r="BO6629" s="97" t="s">
        <v>2983</v>
      </c>
      <c r="BU6629" s="97" t="s">
        <v>11601</v>
      </c>
      <c r="BV6629" s="97" t="s">
        <v>736</v>
      </c>
      <c r="BW6629" s="97" t="s">
        <v>2983</v>
      </c>
    </row>
    <row r="6630" spans="51:75" x14ac:dyDescent="0.3">
      <c r="AY6630" s="124" t="e">
        <f>VLOOKUP(C6630,#REF!, 2,FALSE)</f>
        <v>#REF!</v>
      </c>
      <c r="BM6630" s="97" t="s">
        <v>11602</v>
      </c>
      <c r="BN6630" s="97" t="s">
        <v>2979</v>
      </c>
      <c r="BO6630" s="97" t="s">
        <v>2010</v>
      </c>
      <c r="BU6630" s="97" t="s">
        <v>11602</v>
      </c>
      <c r="BV6630" s="97" t="s">
        <v>2979</v>
      </c>
      <c r="BW6630" s="97" t="s">
        <v>2010</v>
      </c>
    </row>
    <row r="6631" spans="51:75" x14ac:dyDescent="0.3">
      <c r="AY6631" s="124" t="e">
        <f>VLOOKUP(C6631,#REF!, 2,FALSE)</f>
        <v>#REF!</v>
      </c>
      <c r="BM6631" s="97" t="s">
        <v>11603</v>
      </c>
      <c r="BN6631" s="97" t="s">
        <v>1139</v>
      </c>
      <c r="BO6631" s="97" t="s">
        <v>11604</v>
      </c>
      <c r="BU6631" s="97" t="s">
        <v>11603</v>
      </c>
      <c r="BV6631" s="97" t="s">
        <v>1139</v>
      </c>
      <c r="BW6631" s="97" t="s">
        <v>11604</v>
      </c>
    </row>
    <row r="6632" spans="51:75" x14ac:dyDescent="0.3">
      <c r="AY6632" s="124" t="e">
        <f>VLOOKUP(C6632,#REF!, 2,FALSE)</f>
        <v>#REF!</v>
      </c>
      <c r="BM6632" s="97" t="s">
        <v>11605</v>
      </c>
      <c r="BN6632" s="97" t="s">
        <v>778</v>
      </c>
      <c r="BO6632" s="97" t="s">
        <v>11606</v>
      </c>
      <c r="BU6632" s="97" t="s">
        <v>11605</v>
      </c>
      <c r="BV6632" s="97" t="s">
        <v>778</v>
      </c>
      <c r="BW6632" s="97" t="s">
        <v>11606</v>
      </c>
    </row>
    <row r="6633" spans="51:75" x14ac:dyDescent="0.3">
      <c r="AY6633" s="124" t="e">
        <f>VLOOKUP(C6633,#REF!, 2,FALSE)</f>
        <v>#REF!</v>
      </c>
      <c r="BM6633" s="97" t="s">
        <v>11607</v>
      </c>
      <c r="BN6633" s="97" t="s">
        <v>787</v>
      </c>
      <c r="BO6633" s="97" t="s">
        <v>11608</v>
      </c>
      <c r="BU6633" s="97" t="s">
        <v>11607</v>
      </c>
      <c r="BV6633" s="97" t="s">
        <v>787</v>
      </c>
      <c r="BW6633" s="97" t="s">
        <v>11608</v>
      </c>
    </row>
    <row r="6634" spans="51:75" x14ac:dyDescent="0.3">
      <c r="AY6634" s="124" t="e">
        <f>VLOOKUP(C6634,#REF!, 2,FALSE)</f>
        <v>#REF!</v>
      </c>
      <c r="BM6634" s="97" t="s">
        <v>11609</v>
      </c>
      <c r="BN6634" s="97" t="s">
        <v>775</v>
      </c>
      <c r="BO6634" s="97" t="s">
        <v>5698</v>
      </c>
      <c r="BU6634" s="97" t="s">
        <v>11609</v>
      </c>
      <c r="BV6634" s="97" t="s">
        <v>775</v>
      </c>
      <c r="BW6634" s="97" t="s">
        <v>5698</v>
      </c>
    </row>
    <row r="6635" spans="51:75" x14ac:dyDescent="0.3">
      <c r="AY6635" s="124" t="e">
        <f>VLOOKUP(C6635,#REF!, 2,FALSE)</f>
        <v>#REF!</v>
      </c>
      <c r="BM6635" s="97" t="s">
        <v>11610</v>
      </c>
      <c r="BN6635" s="97" t="s">
        <v>803</v>
      </c>
      <c r="BO6635" s="97" t="s">
        <v>1086</v>
      </c>
      <c r="BU6635" s="97" t="s">
        <v>11610</v>
      </c>
      <c r="BV6635" s="97" t="s">
        <v>803</v>
      </c>
      <c r="BW6635" s="97" t="s">
        <v>1086</v>
      </c>
    </row>
    <row r="6636" spans="51:75" x14ac:dyDescent="0.3">
      <c r="AY6636" s="124" t="e">
        <f>VLOOKUP(C6636,#REF!, 2,FALSE)</f>
        <v>#REF!</v>
      </c>
      <c r="BM6636" s="97" t="s">
        <v>11611</v>
      </c>
      <c r="BN6636" s="97" t="s">
        <v>852</v>
      </c>
      <c r="BO6636" s="97" t="s">
        <v>3604</v>
      </c>
      <c r="BU6636" s="97" t="s">
        <v>11611</v>
      </c>
      <c r="BV6636" s="97" t="s">
        <v>852</v>
      </c>
      <c r="BW6636" s="97" t="s">
        <v>3604</v>
      </c>
    </row>
    <row r="6637" spans="51:75" x14ac:dyDescent="0.3">
      <c r="AY6637" s="124" t="e">
        <f>VLOOKUP(C6637,#REF!, 2,FALSE)</f>
        <v>#REF!</v>
      </c>
      <c r="BM6637" s="97" t="s">
        <v>11612</v>
      </c>
      <c r="BN6637" s="97" t="s">
        <v>775</v>
      </c>
      <c r="BO6637" s="97" t="s">
        <v>6094</v>
      </c>
      <c r="BU6637" s="97" t="s">
        <v>11612</v>
      </c>
      <c r="BV6637" s="97" t="s">
        <v>775</v>
      </c>
      <c r="BW6637" s="97" t="s">
        <v>6094</v>
      </c>
    </row>
    <row r="6638" spans="51:75" x14ac:dyDescent="0.3">
      <c r="AY6638" s="124" t="e">
        <f>VLOOKUP(C6638,#REF!, 2,FALSE)</f>
        <v>#REF!</v>
      </c>
      <c r="BM6638" s="97" t="s">
        <v>11613</v>
      </c>
      <c r="BN6638" s="97" t="s">
        <v>631</v>
      </c>
      <c r="BO6638" s="97" t="s">
        <v>11300</v>
      </c>
      <c r="BU6638" s="97" t="s">
        <v>11613</v>
      </c>
      <c r="BV6638" s="97" t="s">
        <v>631</v>
      </c>
      <c r="BW6638" s="97" t="s">
        <v>11300</v>
      </c>
    </row>
    <row r="6639" spans="51:75" x14ac:dyDescent="0.3">
      <c r="AY6639" s="124" t="e">
        <f>VLOOKUP(C6639,#REF!, 2,FALSE)</f>
        <v>#REF!</v>
      </c>
      <c r="BM6639" s="97" t="s">
        <v>11614</v>
      </c>
      <c r="BN6639" s="97" t="s">
        <v>616</v>
      </c>
      <c r="BO6639" s="97" t="s">
        <v>11300</v>
      </c>
      <c r="BU6639" s="97" t="s">
        <v>11614</v>
      </c>
      <c r="BV6639" s="97" t="s">
        <v>616</v>
      </c>
      <c r="BW6639" s="97" t="s">
        <v>11300</v>
      </c>
    </row>
    <row r="6640" spans="51:75" x14ac:dyDescent="0.3">
      <c r="AY6640" s="124" t="e">
        <f>VLOOKUP(C6640,#REF!, 2,FALSE)</f>
        <v>#REF!</v>
      </c>
      <c r="BM6640" s="97" t="s">
        <v>11615</v>
      </c>
      <c r="BN6640" s="97" t="s">
        <v>1733</v>
      </c>
      <c r="BO6640" s="97" t="s">
        <v>11616</v>
      </c>
      <c r="BU6640" s="97" t="s">
        <v>11615</v>
      </c>
      <c r="BV6640" s="97" t="s">
        <v>1733</v>
      </c>
      <c r="BW6640" s="97" t="s">
        <v>11616</v>
      </c>
    </row>
    <row r="6641" spans="51:75" x14ac:dyDescent="0.3">
      <c r="AY6641" s="124" t="e">
        <f>VLOOKUP(C6641,#REF!, 2,FALSE)</f>
        <v>#REF!</v>
      </c>
      <c r="BM6641" s="97" t="s">
        <v>11617</v>
      </c>
      <c r="BN6641" s="97" t="s">
        <v>1733</v>
      </c>
      <c r="BO6641" s="97" t="s">
        <v>2983</v>
      </c>
      <c r="BU6641" s="97" t="s">
        <v>11617</v>
      </c>
      <c r="BV6641" s="97" t="s">
        <v>1733</v>
      </c>
      <c r="BW6641" s="97" t="s">
        <v>2983</v>
      </c>
    </row>
    <row r="6642" spans="51:75" x14ac:dyDescent="0.3">
      <c r="AY6642" s="124" t="e">
        <f>VLOOKUP(C6642,#REF!, 2,FALSE)</f>
        <v>#REF!</v>
      </c>
      <c r="BM6642" s="97" t="s">
        <v>11618</v>
      </c>
      <c r="BN6642" s="97" t="s">
        <v>628</v>
      </c>
      <c r="BO6642" s="97" t="s">
        <v>7685</v>
      </c>
      <c r="BU6642" s="97" t="s">
        <v>11618</v>
      </c>
      <c r="BV6642" s="97" t="s">
        <v>628</v>
      </c>
      <c r="BW6642" s="97" t="s">
        <v>7685</v>
      </c>
    </row>
    <row r="6643" spans="51:75" x14ac:dyDescent="0.3">
      <c r="AY6643" s="124" t="e">
        <f>VLOOKUP(C6643,#REF!, 2,FALSE)</f>
        <v>#REF!</v>
      </c>
      <c r="BM6643" s="97" t="s">
        <v>11619</v>
      </c>
      <c r="BN6643" s="97" t="s">
        <v>1733</v>
      </c>
      <c r="BO6643" s="97" t="s">
        <v>11620</v>
      </c>
      <c r="BU6643" s="97" t="s">
        <v>11619</v>
      </c>
      <c r="BV6643" s="97" t="s">
        <v>1733</v>
      </c>
      <c r="BW6643" s="97" t="s">
        <v>11620</v>
      </c>
    </row>
    <row r="6644" spans="51:75" x14ac:dyDescent="0.3">
      <c r="AY6644" s="124" t="e">
        <f>VLOOKUP(C6644,#REF!, 2,FALSE)</f>
        <v>#REF!</v>
      </c>
      <c r="BM6644" s="97" t="s">
        <v>11621</v>
      </c>
      <c r="BN6644" s="97" t="s">
        <v>1733</v>
      </c>
      <c r="BO6644" s="97" t="s">
        <v>11622</v>
      </c>
      <c r="BU6644" s="97" t="s">
        <v>11621</v>
      </c>
      <c r="BV6644" s="97" t="s">
        <v>1733</v>
      </c>
      <c r="BW6644" s="97" t="s">
        <v>11622</v>
      </c>
    </row>
    <row r="6645" spans="51:75" x14ac:dyDescent="0.3">
      <c r="AY6645" s="124" t="e">
        <f>VLOOKUP(C6645,#REF!, 2,FALSE)</f>
        <v>#REF!</v>
      </c>
      <c r="BM6645" s="97" t="s">
        <v>430</v>
      </c>
      <c r="BN6645" s="97" t="s">
        <v>1733</v>
      </c>
      <c r="BO6645" s="97" t="s">
        <v>2983</v>
      </c>
      <c r="BU6645" s="97" t="s">
        <v>430</v>
      </c>
      <c r="BV6645" s="97" t="s">
        <v>1733</v>
      </c>
      <c r="BW6645" s="97" t="s">
        <v>2983</v>
      </c>
    </row>
    <row r="6646" spans="51:75" x14ac:dyDescent="0.3">
      <c r="AY6646" s="124" t="e">
        <f>VLOOKUP(C6646,#REF!, 2,FALSE)</f>
        <v>#REF!</v>
      </c>
      <c r="BM6646" s="97" t="s">
        <v>11623</v>
      </c>
      <c r="BN6646" s="97" t="s">
        <v>662</v>
      </c>
      <c r="BO6646" s="97" t="s">
        <v>1210</v>
      </c>
      <c r="BU6646" s="97" t="s">
        <v>11623</v>
      </c>
      <c r="BV6646" s="97" t="s">
        <v>662</v>
      </c>
      <c r="BW6646" s="97" t="s">
        <v>1210</v>
      </c>
    </row>
    <row r="6647" spans="51:75" x14ac:dyDescent="0.3">
      <c r="AY6647" s="124" t="e">
        <f>VLOOKUP(C6647,#REF!, 2,FALSE)</f>
        <v>#REF!</v>
      </c>
      <c r="BM6647" s="97" t="s">
        <v>2044</v>
      </c>
      <c r="BN6647" s="97" t="s">
        <v>926</v>
      </c>
      <c r="BO6647" s="97" t="s">
        <v>11624</v>
      </c>
      <c r="BU6647" s="97" t="s">
        <v>2044</v>
      </c>
      <c r="BV6647" s="97" t="s">
        <v>926</v>
      </c>
      <c r="BW6647" s="97" t="s">
        <v>11624</v>
      </c>
    </row>
    <row r="6648" spans="51:75" x14ac:dyDescent="0.3">
      <c r="AY6648" s="124" t="e">
        <f>VLOOKUP(C6648,#REF!, 2,FALSE)</f>
        <v>#REF!</v>
      </c>
      <c r="BM6648" s="97" t="s">
        <v>11625</v>
      </c>
      <c r="BN6648" s="97" t="s">
        <v>797</v>
      </c>
      <c r="BO6648" s="97" t="s">
        <v>2983</v>
      </c>
      <c r="BU6648" s="97" t="s">
        <v>11625</v>
      </c>
      <c r="BV6648" s="97" t="s">
        <v>797</v>
      </c>
      <c r="BW6648" s="97" t="s">
        <v>2983</v>
      </c>
    </row>
    <row r="6649" spans="51:75" x14ac:dyDescent="0.3">
      <c r="AY6649" s="124" t="e">
        <f>VLOOKUP(C6649,#REF!, 2,FALSE)</f>
        <v>#REF!</v>
      </c>
      <c r="BM6649" s="97" t="s">
        <v>11626</v>
      </c>
      <c r="BN6649" s="97" t="s">
        <v>799</v>
      </c>
      <c r="BO6649" s="97" t="s">
        <v>11453</v>
      </c>
      <c r="BU6649" s="97" t="s">
        <v>11626</v>
      </c>
      <c r="BV6649" s="97" t="s">
        <v>799</v>
      </c>
      <c r="BW6649" s="97" t="s">
        <v>11453</v>
      </c>
    </row>
    <row r="6650" spans="51:75" x14ac:dyDescent="0.3">
      <c r="AY6650" s="124" t="e">
        <f>VLOOKUP(C6650,#REF!, 2,FALSE)</f>
        <v>#REF!</v>
      </c>
      <c r="BM6650" s="97" t="s">
        <v>11627</v>
      </c>
      <c r="BN6650" s="97" t="s">
        <v>799</v>
      </c>
      <c r="BO6650" s="97" t="s">
        <v>3335</v>
      </c>
      <c r="BU6650" s="97" t="s">
        <v>11627</v>
      </c>
      <c r="BV6650" s="97" t="s">
        <v>799</v>
      </c>
      <c r="BW6650" s="97" t="s">
        <v>3335</v>
      </c>
    </row>
    <row r="6651" spans="51:75" x14ac:dyDescent="0.3">
      <c r="AY6651" s="124" t="e">
        <f>VLOOKUP(C6651,#REF!, 2,FALSE)</f>
        <v>#REF!</v>
      </c>
      <c r="BM6651" s="97" t="s">
        <v>11628</v>
      </c>
      <c r="BN6651" s="97" t="s">
        <v>661</v>
      </c>
      <c r="BO6651" s="97" t="s">
        <v>1537</v>
      </c>
      <c r="BU6651" s="97" t="s">
        <v>11628</v>
      </c>
      <c r="BV6651" s="97" t="s">
        <v>661</v>
      </c>
      <c r="BW6651" s="97" t="s">
        <v>1537</v>
      </c>
    </row>
    <row r="6652" spans="51:75" x14ac:dyDescent="0.3">
      <c r="AY6652" s="124" t="e">
        <f>VLOOKUP(C6652,#REF!, 2,FALSE)</f>
        <v>#REF!</v>
      </c>
      <c r="BM6652" s="97" t="s">
        <v>11629</v>
      </c>
      <c r="BN6652" s="97" t="s">
        <v>799</v>
      </c>
      <c r="BO6652" s="97" t="s">
        <v>6127</v>
      </c>
      <c r="BU6652" s="97" t="s">
        <v>11629</v>
      </c>
      <c r="BV6652" s="97" t="s">
        <v>799</v>
      </c>
      <c r="BW6652" s="97" t="s">
        <v>6127</v>
      </c>
    </row>
    <row r="6653" spans="51:75" x14ac:dyDescent="0.3">
      <c r="AY6653" s="124" t="e">
        <f>VLOOKUP(C6653,#REF!, 2,FALSE)</f>
        <v>#REF!</v>
      </c>
      <c r="BM6653" s="97" t="s">
        <v>11630</v>
      </c>
      <c r="BN6653" s="97" t="s">
        <v>3000</v>
      </c>
      <c r="BO6653" s="97" t="s">
        <v>11631</v>
      </c>
      <c r="BU6653" s="97" t="s">
        <v>11630</v>
      </c>
      <c r="BV6653" s="97" t="s">
        <v>3000</v>
      </c>
      <c r="BW6653" s="97" t="s">
        <v>11631</v>
      </c>
    </row>
    <row r="6654" spans="51:75" x14ac:dyDescent="0.3">
      <c r="AY6654" s="124" t="e">
        <f>VLOOKUP(C6654,#REF!, 2,FALSE)</f>
        <v>#REF!</v>
      </c>
      <c r="BM6654" s="97" t="s">
        <v>11632</v>
      </c>
      <c r="BN6654" s="97" t="s">
        <v>1139</v>
      </c>
      <c r="BO6654" s="97" t="s">
        <v>11633</v>
      </c>
      <c r="BU6654" s="97" t="s">
        <v>11632</v>
      </c>
      <c r="BV6654" s="97" t="s">
        <v>1139</v>
      </c>
      <c r="BW6654" s="97" t="s">
        <v>11633</v>
      </c>
    </row>
    <row r="6655" spans="51:75" x14ac:dyDescent="0.3">
      <c r="AY6655" s="124" t="e">
        <f>VLOOKUP(C6655,#REF!, 2,FALSE)</f>
        <v>#REF!</v>
      </c>
      <c r="BM6655" s="97" t="s">
        <v>11634</v>
      </c>
      <c r="BN6655" s="97" t="s">
        <v>928</v>
      </c>
      <c r="BO6655" s="97" t="s">
        <v>2983</v>
      </c>
      <c r="BU6655" s="97" t="s">
        <v>11634</v>
      </c>
      <c r="BV6655" s="97" t="s">
        <v>928</v>
      </c>
      <c r="BW6655" s="97" t="s">
        <v>2983</v>
      </c>
    </row>
    <row r="6656" spans="51:75" x14ac:dyDescent="0.3">
      <c r="AY6656" s="124" t="e">
        <f>VLOOKUP(C6656,#REF!, 2,FALSE)</f>
        <v>#REF!</v>
      </c>
      <c r="BM6656" s="97" t="s">
        <v>11635</v>
      </c>
      <c r="BN6656" s="97" t="s">
        <v>1267</v>
      </c>
      <c r="BO6656" s="97" t="s">
        <v>2983</v>
      </c>
      <c r="BU6656" s="97" t="s">
        <v>11635</v>
      </c>
      <c r="BV6656" s="97" t="s">
        <v>1267</v>
      </c>
      <c r="BW6656" s="97" t="s">
        <v>2983</v>
      </c>
    </row>
    <row r="6657" spans="51:75" x14ac:dyDescent="0.3">
      <c r="AY6657" s="124" t="e">
        <f>VLOOKUP(C6657,#REF!, 2,FALSE)</f>
        <v>#REF!</v>
      </c>
      <c r="BM6657" s="97" t="s">
        <v>11636</v>
      </c>
      <c r="BN6657" s="97" t="s">
        <v>3003</v>
      </c>
      <c r="BO6657" s="97" t="s">
        <v>5851</v>
      </c>
      <c r="BU6657" s="97" t="s">
        <v>11636</v>
      </c>
      <c r="BV6657" s="97" t="s">
        <v>3003</v>
      </c>
      <c r="BW6657" s="97" t="s">
        <v>5851</v>
      </c>
    </row>
    <row r="6658" spans="51:75" x14ac:dyDescent="0.3">
      <c r="AY6658" s="124" t="e">
        <f>VLOOKUP(C6658,#REF!, 2,FALSE)</f>
        <v>#REF!</v>
      </c>
      <c r="BM6658" s="97" t="s">
        <v>11637</v>
      </c>
      <c r="BN6658" s="97" t="s">
        <v>16968</v>
      </c>
      <c r="BO6658" s="97" t="s">
        <v>6982</v>
      </c>
      <c r="BU6658" s="97" t="s">
        <v>11637</v>
      </c>
      <c r="BV6658" s="97" t="s">
        <v>16968</v>
      </c>
      <c r="BW6658" s="97" t="s">
        <v>6982</v>
      </c>
    </row>
    <row r="6659" spans="51:75" x14ac:dyDescent="0.3">
      <c r="AY6659" s="124" t="e">
        <f>VLOOKUP(C6659,#REF!, 2,FALSE)</f>
        <v>#REF!</v>
      </c>
      <c r="BM6659" s="97" t="s">
        <v>11638</v>
      </c>
      <c r="BN6659" s="97" t="s">
        <v>1267</v>
      </c>
      <c r="BO6659" s="97" t="s">
        <v>11639</v>
      </c>
      <c r="BU6659" s="97" t="s">
        <v>11638</v>
      </c>
      <c r="BV6659" s="97" t="s">
        <v>1267</v>
      </c>
      <c r="BW6659" s="97" t="s">
        <v>11639</v>
      </c>
    </row>
    <row r="6660" spans="51:75" x14ac:dyDescent="0.3">
      <c r="AY6660" s="124" t="e">
        <f>VLOOKUP(C6660,#REF!, 2,FALSE)</f>
        <v>#REF!</v>
      </c>
      <c r="BM6660" s="97" t="s">
        <v>11640</v>
      </c>
      <c r="BN6660" s="97" t="s">
        <v>1139</v>
      </c>
      <c r="BO6660" s="97" t="s">
        <v>615</v>
      </c>
      <c r="BU6660" s="97" t="s">
        <v>11640</v>
      </c>
      <c r="BV6660" s="97" t="s">
        <v>1139</v>
      </c>
      <c r="BW6660" s="97" t="s">
        <v>615</v>
      </c>
    </row>
    <row r="6661" spans="51:75" x14ac:dyDescent="0.3">
      <c r="AY6661" s="124" t="e">
        <f>VLOOKUP(C6661,#REF!, 2,FALSE)</f>
        <v>#REF!</v>
      </c>
      <c r="BM6661" s="97" t="s">
        <v>11641</v>
      </c>
      <c r="BN6661" s="97" t="s">
        <v>1267</v>
      </c>
      <c r="BO6661" s="97" t="s">
        <v>2983</v>
      </c>
      <c r="BU6661" s="97" t="s">
        <v>11641</v>
      </c>
      <c r="BV6661" s="97" t="s">
        <v>1267</v>
      </c>
      <c r="BW6661" s="97" t="s">
        <v>2983</v>
      </c>
    </row>
    <row r="6662" spans="51:75" x14ac:dyDescent="0.3">
      <c r="AY6662" s="124" t="e">
        <f>VLOOKUP(C6662,#REF!, 2,FALSE)</f>
        <v>#REF!</v>
      </c>
      <c r="BM6662" s="97" t="s">
        <v>11642</v>
      </c>
      <c r="BN6662" s="97" t="s">
        <v>3003</v>
      </c>
      <c r="BO6662" s="97" t="s">
        <v>615</v>
      </c>
      <c r="BU6662" s="97" t="s">
        <v>11642</v>
      </c>
      <c r="BV6662" s="97" t="s">
        <v>3003</v>
      </c>
      <c r="BW6662" s="97" t="s">
        <v>615</v>
      </c>
    </row>
    <row r="6663" spans="51:75" x14ac:dyDescent="0.3">
      <c r="AY6663" s="124" t="e">
        <f>VLOOKUP(C6663,#REF!, 2,FALSE)</f>
        <v>#REF!</v>
      </c>
      <c r="BM6663" s="97" t="s">
        <v>11643</v>
      </c>
      <c r="BN6663" s="97" t="s">
        <v>715</v>
      </c>
      <c r="BO6663" s="97" t="s">
        <v>3787</v>
      </c>
      <c r="BU6663" s="97" t="s">
        <v>11643</v>
      </c>
      <c r="BV6663" s="97" t="s">
        <v>715</v>
      </c>
      <c r="BW6663" s="97" t="s">
        <v>3787</v>
      </c>
    </row>
    <row r="6664" spans="51:75" x14ac:dyDescent="0.3">
      <c r="AY6664" s="124" t="e">
        <f>VLOOKUP(C6664,#REF!, 2,FALSE)</f>
        <v>#REF!</v>
      </c>
      <c r="BM6664" s="97" t="s">
        <v>11644</v>
      </c>
      <c r="BN6664" s="97" t="s">
        <v>614</v>
      </c>
      <c r="BO6664" s="97" t="s">
        <v>11645</v>
      </c>
      <c r="BU6664" s="97" t="s">
        <v>11644</v>
      </c>
      <c r="BV6664" s="97" t="s">
        <v>614</v>
      </c>
      <c r="BW6664" s="97" t="s">
        <v>11645</v>
      </c>
    </row>
    <row r="6665" spans="51:75" x14ac:dyDescent="0.3">
      <c r="AY6665" s="124" t="e">
        <f>VLOOKUP(C6665,#REF!, 2,FALSE)</f>
        <v>#REF!</v>
      </c>
      <c r="BM6665" s="97" t="s">
        <v>11646</v>
      </c>
      <c r="BN6665" s="97" t="s">
        <v>16968</v>
      </c>
      <c r="BO6665" s="97" t="s">
        <v>11647</v>
      </c>
      <c r="BU6665" s="97" t="s">
        <v>11646</v>
      </c>
      <c r="BV6665" s="97" t="s">
        <v>16968</v>
      </c>
      <c r="BW6665" s="97" t="s">
        <v>11647</v>
      </c>
    </row>
    <row r="6666" spans="51:75" x14ac:dyDescent="0.3">
      <c r="AY6666" s="124" t="e">
        <f>VLOOKUP(C6666,#REF!, 2,FALSE)</f>
        <v>#REF!</v>
      </c>
      <c r="BM6666" s="97" t="s">
        <v>11648</v>
      </c>
      <c r="BN6666" s="97" t="s">
        <v>636</v>
      </c>
      <c r="BO6666" s="97" t="s">
        <v>947</v>
      </c>
      <c r="BU6666" s="97" t="s">
        <v>11648</v>
      </c>
      <c r="BV6666" s="97" t="s">
        <v>636</v>
      </c>
      <c r="BW6666" s="97" t="s">
        <v>947</v>
      </c>
    </row>
    <row r="6667" spans="51:75" x14ac:dyDescent="0.3">
      <c r="AY6667" s="124" t="e">
        <f>VLOOKUP(C6667,#REF!, 2,FALSE)</f>
        <v>#REF!</v>
      </c>
      <c r="BM6667" s="97" t="s">
        <v>11649</v>
      </c>
      <c r="BN6667" s="97" t="s">
        <v>16968</v>
      </c>
      <c r="BO6667" s="97" t="s">
        <v>3878</v>
      </c>
      <c r="BU6667" s="97" t="s">
        <v>11649</v>
      </c>
      <c r="BV6667" s="97" t="s">
        <v>16968</v>
      </c>
      <c r="BW6667" s="97" t="s">
        <v>3878</v>
      </c>
    </row>
    <row r="6668" spans="51:75" x14ac:dyDescent="0.3">
      <c r="AY6668" s="124" t="e">
        <f>VLOOKUP(C6668,#REF!, 2,FALSE)</f>
        <v>#REF!</v>
      </c>
      <c r="BM6668" s="97" t="s">
        <v>11650</v>
      </c>
      <c r="BN6668" s="97" t="s">
        <v>797</v>
      </c>
      <c r="BO6668" s="97" t="s">
        <v>3565</v>
      </c>
      <c r="BU6668" s="97" t="s">
        <v>11650</v>
      </c>
      <c r="BV6668" s="97" t="s">
        <v>797</v>
      </c>
      <c r="BW6668" s="97" t="s">
        <v>3565</v>
      </c>
    </row>
    <row r="6669" spans="51:75" x14ac:dyDescent="0.3">
      <c r="AY6669" s="124" t="e">
        <f>VLOOKUP(C6669,#REF!, 2,FALSE)</f>
        <v>#REF!</v>
      </c>
      <c r="BM6669" s="97" t="s">
        <v>11651</v>
      </c>
      <c r="BN6669" s="97" t="s">
        <v>636</v>
      </c>
      <c r="BO6669" s="97" t="s">
        <v>11652</v>
      </c>
      <c r="BU6669" s="97" t="s">
        <v>11651</v>
      </c>
      <c r="BV6669" s="97" t="s">
        <v>636</v>
      </c>
      <c r="BW6669" s="97" t="s">
        <v>11652</v>
      </c>
    </row>
    <row r="6670" spans="51:75" x14ac:dyDescent="0.3">
      <c r="AY6670" s="124" t="e">
        <f>VLOOKUP(C6670,#REF!, 2,FALSE)</f>
        <v>#REF!</v>
      </c>
      <c r="BM6670" s="97" t="s">
        <v>11653</v>
      </c>
      <c r="BN6670" s="97" t="s">
        <v>636</v>
      </c>
      <c r="BO6670" s="97" t="s">
        <v>5300</v>
      </c>
      <c r="BU6670" s="97" t="s">
        <v>11653</v>
      </c>
      <c r="BV6670" s="97" t="s">
        <v>636</v>
      </c>
      <c r="BW6670" s="97" t="s">
        <v>5300</v>
      </c>
    </row>
    <row r="6671" spans="51:75" x14ac:dyDescent="0.3">
      <c r="AY6671" s="124" t="e">
        <f>VLOOKUP(C6671,#REF!, 2,FALSE)</f>
        <v>#REF!</v>
      </c>
      <c r="BM6671" s="97" t="s">
        <v>11654</v>
      </c>
      <c r="BN6671" s="97" t="s">
        <v>3000</v>
      </c>
      <c r="BO6671" s="97" t="s">
        <v>1776</v>
      </c>
      <c r="BU6671" s="97" t="s">
        <v>11654</v>
      </c>
      <c r="BV6671" s="97" t="s">
        <v>3000</v>
      </c>
      <c r="BW6671" s="97" t="s">
        <v>1776</v>
      </c>
    </row>
    <row r="6672" spans="51:75" x14ac:dyDescent="0.3">
      <c r="AY6672" s="124" t="e">
        <f>VLOOKUP(C6672,#REF!, 2,FALSE)</f>
        <v>#REF!</v>
      </c>
      <c r="BM6672" s="97" t="s">
        <v>431</v>
      </c>
      <c r="BN6672" s="97" t="s">
        <v>636</v>
      </c>
      <c r="BO6672" s="97" t="s">
        <v>2983</v>
      </c>
      <c r="BU6672" s="97" t="s">
        <v>431</v>
      </c>
      <c r="BV6672" s="97" t="s">
        <v>636</v>
      </c>
      <c r="BW6672" s="97" t="s">
        <v>2983</v>
      </c>
    </row>
    <row r="6673" spans="51:75" x14ac:dyDescent="0.3">
      <c r="AY6673" s="124" t="e">
        <f>VLOOKUP(C6673,#REF!, 2,FALSE)</f>
        <v>#REF!</v>
      </c>
      <c r="BM6673" s="97" t="s">
        <v>11655</v>
      </c>
      <c r="BN6673" s="97" t="s">
        <v>636</v>
      </c>
      <c r="BO6673" s="97" t="s">
        <v>908</v>
      </c>
      <c r="BU6673" s="97" t="s">
        <v>11655</v>
      </c>
      <c r="BV6673" s="97" t="s">
        <v>636</v>
      </c>
      <c r="BW6673" s="97" t="s">
        <v>908</v>
      </c>
    </row>
    <row r="6674" spans="51:75" x14ac:dyDescent="0.3">
      <c r="AY6674" s="124" t="e">
        <f>VLOOKUP(C6674,#REF!, 2,FALSE)</f>
        <v>#REF!</v>
      </c>
      <c r="BM6674" s="97" t="s">
        <v>11656</v>
      </c>
      <c r="BN6674" s="97" t="s">
        <v>1445</v>
      </c>
      <c r="BO6674" s="97" t="s">
        <v>635</v>
      </c>
      <c r="BU6674" s="97" t="s">
        <v>11656</v>
      </c>
      <c r="BV6674" s="97" t="s">
        <v>1445</v>
      </c>
      <c r="BW6674" s="97" t="s">
        <v>635</v>
      </c>
    </row>
    <row r="6675" spans="51:75" x14ac:dyDescent="0.3">
      <c r="AY6675" s="124" t="e">
        <f>VLOOKUP(C6675,#REF!, 2,FALSE)</f>
        <v>#REF!</v>
      </c>
      <c r="BM6675" s="97" t="s">
        <v>406</v>
      </c>
      <c r="BN6675" s="97" t="s">
        <v>1691</v>
      </c>
      <c r="BO6675" s="97" t="s">
        <v>5115</v>
      </c>
      <c r="BU6675" s="97" t="s">
        <v>406</v>
      </c>
      <c r="BV6675" s="97" t="s">
        <v>1691</v>
      </c>
      <c r="BW6675" s="97" t="s">
        <v>5115</v>
      </c>
    </row>
    <row r="6676" spans="51:75" x14ac:dyDescent="0.3">
      <c r="AY6676" s="124" t="e">
        <f>VLOOKUP(C6676,#REF!, 2,FALSE)</f>
        <v>#REF!</v>
      </c>
      <c r="BM6676" s="97" t="s">
        <v>11657</v>
      </c>
      <c r="BN6676" s="97" t="s">
        <v>940</v>
      </c>
      <c r="BO6676" s="97" t="s">
        <v>6305</v>
      </c>
      <c r="BU6676" s="97" t="s">
        <v>11657</v>
      </c>
      <c r="BV6676" s="97" t="s">
        <v>940</v>
      </c>
      <c r="BW6676" s="97" t="s">
        <v>6305</v>
      </c>
    </row>
    <row r="6677" spans="51:75" x14ac:dyDescent="0.3">
      <c r="AY6677" s="124" t="e">
        <f>VLOOKUP(C6677,#REF!, 2,FALSE)</f>
        <v>#REF!</v>
      </c>
      <c r="BM6677" s="97" t="s">
        <v>11658</v>
      </c>
      <c r="BN6677" s="97" t="s">
        <v>3003</v>
      </c>
      <c r="BO6677" s="97" t="s">
        <v>4196</v>
      </c>
      <c r="BU6677" s="97" t="s">
        <v>11658</v>
      </c>
      <c r="BV6677" s="97" t="s">
        <v>3003</v>
      </c>
      <c r="BW6677" s="97" t="s">
        <v>4196</v>
      </c>
    </row>
    <row r="6678" spans="51:75" x14ac:dyDescent="0.3">
      <c r="AY6678" s="124" t="e">
        <f>VLOOKUP(C6678,#REF!, 2,FALSE)</f>
        <v>#REF!</v>
      </c>
      <c r="BM6678" s="97" t="s">
        <v>11659</v>
      </c>
      <c r="BN6678" s="97" t="s">
        <v>1691</v>
      </c>
      <c r="BO6678" s="97" t="s">
        <v>11660</v>
      </c>
      <c r="BU6678" s="97" t="s">
        <v>11659</v>
      </c>
      <c r="BV6678" s="97" t="s">
        <v>1691</v>
      </c>
      <c r="BW6678" s="97" t="s">
        <v>11660</v>
      </c>
    </row>
    <row r="6679" spans="51:75" x14ac:dyDescent="0.3">
      <c r="AY6679" s="124" t="e">
        <f>VLOOKUP(C6679,#REF!, 2,FALSE)</f>
        <v>#REF!</v>
      </c>
      <c r="BM6679" s="97" t="s">
        <v>2045</v>
      </c>
      <c r="BN6679" s="97" t="s">
        <v>631</v>
      </c>
      <c r="BO6679" s="97" t="s">
        <v>2137</v>
      </c>
      <c r="BU6679" s="97" t="s">
        <v>2045</v>
      </c>
      <c r="BV6679" s="97" t="s">
        <v>631</v>
      </c>
      <c r="BW6679" s="97" t="s">
        <v>2137</v>
      </c>
    </row>
    <row r="6680" spans="51:75" x14ac:dyDescent="0.3">
      <c r="AY6680" s="124" t="e">
        <f>VLOOKUP(C6680,#REF!, 2,FALSE)</f>
        <v>#REF!</v>
      </c>
      <c r="BM6680" s="97" t="s">
        <v>11661</v>
      </c>
      <c r="BN6680" s="97" t="s">
        <v>928</v>
      </c>
      <c r="BO6680" s="97" t="s">
        <v>2983</v>
      </c>
      <c r="BU6680" s="97" t="s">
        <v>11661</v>
      </c>
      <c r="BV6680" s="97" t="s">
        <v>928</v>
      </c>
      <c r="BW6680" s="97" t="s">
        <v>2983</v>
      </c>
    </row>
    <row r="6681" spans="51:75" x14ac:dyDescent="0.3">
      <c r="AY6681" s="124" t="e">
        <f>VLOOKUP(C6681,#REF!, 2,FALSE)</f>
        <v>#REF!</v>
      </c>
      <c r="BM6681" s="97" t="s">
        <v>2046</v>
      </c>
      <c r="BN6681" s="97" t="s">
        <v>700</v>
      </c>
      <c r="BO6681" s="97" t="s">
        <v>2983</v>
      </c>
      <c r="BU6681" s="97" t="s">
        <v>2046</v>
      </c>
      <c r="BV6681" s="97" t="s">
        <v>700</v>
      </c>
      <c r="BW6681" s="97" t="s">
        <v>2983</v>
      </c>
    </row>
    <row r="6682" spans="51:75" x14ac:dyDescent="0.3">
      <c r="AY6682" s="124" t="e">
        <f>VLOOKUP(C6682,#REF!, 2,FALSE)</f>
        <v>#REF!</v>
      </c>
      <c r="BM6682" s="97" t="s">
        <v>11662</v>
      </c>
      <c r="BN6682" s="97" t="s">
        <v>16968</v>
      </c>
      <c r="BO6682" s="97" t="s">
        <v>5241</v>
      </c>
      <c r="BU6682" s="97" t="s">
        <v>11662</v>
      </c>
      <c r="BV6682" s="97" t="s">
        <v>16968</v>
      </c>
      <c r="BW6682" s="97" t="s">
        <v>5241</v>
      </c>
    </row>
    <row r="6683" spans="51:75" x14ac:dyDescent="0.3">
      <c r="AY6683" s="124" t="e">
        <f>VLOOKUP(C6683,#REF!, 2,FALSE)</f>
        <v>#REF!</v>
      </c>
      <c r="BM6683" s="97" t="s">
        <v>11663</v>
      </c>
      <c r="BN6683" s="97" t="s">
        <v>631</v>
      </c>
      <c r="BO6683" s="97" t="s">
        <v>930</v>
      </c>
      <c r="BU6683" s="97" t="s">
        <v>11663</v>
      </c>
      <c r="BV6683" s="97" t="s">
        <v>631</v>
      </c>
      <c r="BW6683" s="97" t="s">
        <v>930</v>
      </c>
    </row>
    <row r="6684" spans="51:75" x14ac:dyDescent="0.3">
      <c r="AY6684" s="124" t="e">
        <f>VLOOKUP(C6684,#REF!, 2,FALSE)</f>
        <v>#REF!</v>
      </c>
      <c r="BM6684" s="97" t="s">
        <v>11664</v>
      </c>
      <c r="BN6684" s="97" t="s">
        <v>694</v>
      </c>
      <c r="BO6684" s="97" t="s">
        <v>2983</v>
      </c>
      <c r="BU6684" s="97" t="s">
        <v>11664</v>
      </c>
      <c r="BV6684" s="97" t="s">
        <v>694</v>
      </c>
      <c r="BW6684" s="97" t="s">
        <v>2983</v>
      </c>
    </row>
    <row r="6685" spans="51:75" x14ac:dyDescent="0.3">
      <c r="AY6685" s="124" t="e">
        <f>VLOOKUP(C6685,#REF!, 2,FALSE)</f>
        <v>#REF!</v>
      </c>
      <c r="BM6685" s="97" t="s">
        <v>2047</v>
      </c>
      <c r="BN6685" s="97" t="s">
        <v>636</v>
      </c>
      <c r="BO6685" s="97" t="s">
        <v>6249</v>
      </c>
      <c r="BU6685" s="97" t="s">
        <v>2047</v>
      </c>
      <c r="BV6685" s="97" t="s">
        <v>636</v>
      </c>
      <c r="BW6685" s="97" t="s">
        <v>6249</v>
      </c>
    </row>
    <row r="6686" spans="51:75" x14ac:dyDescent="0.3">
      <c r="AY6686" s="124" t="e">
        <f>VLOOKUP(C6686,#REF!, 2,FALSE)</f>
        <v>#REF!</v>
      </c>
      <c r="BM6686" s="97" t="s">
        <v>11665</v>
      </c>
      <c r="BN6686" s="97" t="s">
        <v>3000</v>
      </c>
      <c r="BO6686" s="97" t="s">
        <v>11666</v>
      </c>
      <c r="BU6686" s="97" t="s">
        <v>11665</v>
      </c>
      <c r="BV6686" s="97" t="s">
        <v>3000</v>
      </c>
      <c r="BW6686" s="97" t="s">
        <v>11666</v>
      </c>
    </row>
    <row r="6687" spans="51:75" x14ac:dyDescent="0.3">
      <c r="AY6687" s="124" t="e">
        <f>VLOOKUP(C6687,#REF!, 2,FALSE)</f>
        <v>#REF!</v>
      </c>
      <c r="BM6687" s="97" t="s">
        <v>11667</v>
      </c>
      <c r="BN6687" s="97" t="s">
        <v>3003</v>
      </c>
      <c r="BO6687" s="97" t="s">
        <v>4988</v>
      </c>
      <c r="BU6687" s="97" t="s">
        <v>11667</v>
      </c>
      <c r="BV6687" s="97" t="s">
        <v>3003</v>
      </c>
      <c r="BW6687" s="97" t="s">
        <v>4988</v>
      </c>
    </row>
    <row r="6688" spans="51:75" x14ac:dyDescent="0.3">
      <c r="AY6688" s="124" t="e">
        <f>VLOOKUP(C6688,#REF!, 2,FALSE)</f>
        <v>#REF!</v>
      </c>
      <c r="BM6688" s="97" t="s">
        <v>11668</v>
      </c>
      <c r="BN6688" s="97" t="s">
        <v>3237</v>
      </c>
      <c r="BO6688" s="97" t="s">
        <v>8247</v>
      </c>
      <c r="BU6688" s="97" t="s">
        <v>11668</v>
      </c>
      <c r="BV6688" s="97" t="s">
        <v>3237</v>
      </c>
      <c r="BW6688" s="97" t="s">
        <v>8247</v>
      </c>
    </row>
    <row r="6689" spans="51:75" x14ac:dyDescent="0.3">
      <c r="AY6689" s="124" t="e">
        <f>VLOOKUP(C6689,#REF!, 2,FALSE)</f>
        <v>#REF!</v>
      </c>
      <c r="BM6689" s="97" t="s">
        <v>11669</v>
      </c>
      <c r="BN6689" s="97" t="s">
        <v>613</v>
      </c>
      <c r="BO6689" s="97" t="s">
        <v>1857</v>
      </c>
      <c r="BU6689" s="97" t="s">
        <v>11669</v>
      </c>
      <c r="BV6689" s="97" t="s">
        <v>613</v>
      </c>
      <c r="BW6689" s="97" t="s">
        <v>1857</v>
      </c>
    </row>
    <row r="6690" spans="51:75" x14ac:dyDescent="0.3">
      <c r="AY6690" s="124" t="e">
        <f>VLOOKUP(C6690,#REF!, 2,FALSE)</f>
        <v>#REF!</v>
      </c>
      <c r="BM6690" s="97" t="s">
        <v>11670</v>
      </c>
      <c r="BN6690" s="97" t="s">
        <v>3237</v>
      </c>
      <c r="BO6690" s="97" t="s">
        <v>3896</v>
      </c>
      <c r="BU6690" s="97" t="s">
        <v>11670</v>
      </c>
      <c r="BV6690" s="97" t="s">
        <v>3237</v>
      </c>
      <c r="BW6690" s="97" t="s">
        <v>3896</v>
      </c>
    </row>
    <row r="6691" spans="51:75" x14ac:dyDescent="0.3">
      <c r="AY6691" s="124" t="e">
        <f>VLOOKUP(C6691,#REF!, 2,FALSE)</f>
        <v>#REF!</v>
      </c>
      <c r="BM6691" s="97" t="s">
        <v>11671</v>
      </c>
      <c r="BN6691" s="97" t="s">
        <v>3237</v>
      </c>
      <c r="BO6691" s="97" t="s">
        <v>6147</v>
      </c>
      <c r="BU6691" s="97" t="s">
        <v>11671</v>
      </c>
      <c r="BV6691" s="97" t="s">
        <v>3237</v>
      </c>
      <c r="BW6691" s="97" t="s">
        <v>6147</v>
      </c>
    </row>
    <row r="6692" spans="51:75" x14ac:dyDescent="0.3">
      <c r="AY6692" s="124" t="e">
        <f>VLOOKUP(C6692,#REF!, 2,FALSE)</f>
        <v>#REF!</v>
      </c>
      <c r="BM6692" s="97" t="s">
        <v>11672</v>
      </c>
      <c r="BN6692" s="97" t="s">
        <v>705</v>
      </c>
      <c r="BO6692" s="97" t="s">
        <v>11673</v>
      </c>
      <c r="BU6692" s="97" t="s">
        <v>11672</v>
      </c>
      <c r="BV6692" s="97" t="s">
        <v>705</v>
      </c>
      <c r="BW6692" s="97" t="s">
        <v>11673</v>
      </c>
    </row>
    <row r="6693" spans="51:75" x14ac:dyDescent="0.3">
      <c r="AY6693" s="124" t="e">
        <f>VLOOKUP(C6693,#REF!, 2,FALSE)</f>
        <v>#REF!</v>
      </c>
      <c r="BM6693" s="97" t="s">
        <v>11674</v>
      </c>
      <c r="BN6693" s="97" t="s">
        <v>667</v>
      </c>
      <c r="BO6693" s="97" t="s">
        <v>2983</v>
      </c>
      <c r="BU6693" s="97" t="s">
        <v>11674</v>
      </c>
      <c r="BV6693" s="97" t="s">
        <v>667</v>
      </c>
      <c r="BW6693" s="97" t="s">
        <v>2983</v>
      </c>
    </row>
    <row r="6694" spans="51:75" x14ac:dyDescent="0.3">
      <c r="AY6694" s="124" t="e">
        <f>VLOOKUP(C6694,#REF!, 2,FALSE)</f>
        <v>#REF!</v>
      </c>
      <c r="BM6694" s="97" t="s">
        <v>11675</v>
      </c>
      <c r="BN6694" s="97" t="s">
        <v>16968</v>
      </c>
      <c r="BO6694" s="97" t="s">
        <v>11676</v>
      </c>
      <c r="BU6694" s="97" t="s">
        <v>11675</v>
      </c>
      <c r="BV6694" s="97" t="s">
        <v>16968</v>
      </c>
      <c r="BW6694" s="97" t="s">
        <v>11676</v>
      </c>
    </row>
    <row r="6695" spans="51:75" x14ac:dyDescent="0.3">
      <c r="AY6695" s="124" t="e">
        <f>VLOOKUP(C6695,#REF!, 2,FALSE)</f>
        <v>#REF!</v>
      </c>
      <c r="BM6695" s="97" t="s">
        <v>11677</v>
      </c>
      <c r="BN6695" s="97" t="s">
        <v>940</v>
      </c>
      <c r="BO6695" s="97" t="s">
        <v>11678</v>
      </c>
      <c r="BU6695" s="97" t="s">
        <v>11677</v>
      </c>
      <c r="BV6695" s="97" t="s">
        <v>940</v>
      </c>
      <c r="BW6695" s="97" t="s">
        <v>11678</v>
      </c>
    </row>
    <row r="6696" spans="51:75" x14ac:dyDescent="0.3">
      <c r="AY6696" s="124" t="e">
        <f>VLOOKUP(C6696,#REF!, 2,FALSE)</f>
        <v>#REF!</v>
      </c>
      <c r="BM6696" s="97" t="s">
        <v>11679</v>
      </c>
      <c r="BN6696" s="97" t="s">
        <v>16968</v>
      </c>
      <c r="BO6696" s="97" t="s">
        <v>11680</v>
      </c>
      <c r="BU6696" s="97" t="s">
        <v>11679</v>
      </c>
      <c r="BV6696" s="97" t="s">
        <v>16968</v>
      </c>
      <c r="BW6696" s="97" t="s">
        <v>11680</v>
      </c>
    </row>
    <row r="6697" spans="51:75" x14ac:dyDescent="0.3">
      <c r="AY6697" s="124" t="e">
        <f>VLOOKUP(C6697,#REF!, 2,FALSE)</f>
        <v>#REF!</v>
      </c>
      <c r="BM6697" s="97" t="s">
        <v>11681</v>
      </c>
      <c r="BN6697" s="97" t="s">
        <v>3003</v>
      </c>
      <c r="BO6697" s="97" t="s">
        <v>2983</v>
      </c>
      <c r="BU6697" s="97" t="s">
        <v>11681</v>
      </c>
      <c r="BV6697" s="97" t="s">
        <v>3003</v>
      </c>
      <c r="BW6697" s="97" t="s">
        <v>2983</v>
      </c>
    </row>
    <row r="6698" spans="51:75" x14ac:dyDescent="0.3">
      <c r="AY6698" s="124" t="e">
        <f>VLOOKUP(C6698,#REF!, 2,FALSE)</f>
        <v>#REF!</v>
      </c>
      <c r="BM6698" s="97" t="s">
        <v>11682</v>
      </c>
      <c r="BN6698" s="97" t="s">
        <v>940</v>
      </c>
      <c r="BO6698" s="97" t="s">
        <v>8059</v>
      </c>
      <c r="BU6698" s="97" t="s">
        <v>11682</v>
      </c>
      <c r="BV6698" s="97" t="s">
        <v>940</v>
      </c>
      <c r="BW6698" s="97" t="s">
        <v>8059</v>
      </c>
    </row>
    <row r="6699" spans="51:75" x14ac:dyDescent="0.3">
      <c r="AY6699" s="124" t="e">
        <f>VLOOKUP(C6699,#REF!, 2,FALSE)</f>
        <v>#REF!</v>
      </c>
      <c r="BM6699" s="97" t="s">
        <v>11683</v>
      </c>
      <c r="BN6699" s="97" t="s">
        <v>3237</v>
      </c>
      <c r="BO6699" s="97" t="s">
        <v>1973</v>
      </c>
      <c r="BU6699" s="97" t="s">
        <v>11683</v>
      </c>
      <c r="BV6699" s="97" t="s">
        <v>3237</v>
      </c>
      <c r="BW6699" s="97" t="s">
        <v>1973</v>
      </c>
    </row>
    <row r="6700" spans="51:75" x14ac:dyDescent="0.3">
      <c r="AY6700" s="124" t="e">
        <f>VLOOKUP(C6700,#REF!, 2,FALSE)</f>
        <v>#REF!</v>
      </c>
      <c r="BM6700" s="97" t="s">
        <v>11684</v>
      </c>
      <c r="BN6700" s="97" t="s">
        <v>3237</v>
      </c>
      <c r="BO6700" s="97" t="s">
        <v>4788</v>
      </c>
      <c r="BU6700" s="97" t="s">
        <v>11684</v>
      </c>
      <c r="BV6700" s="97" t="s">
        <v>3237</v>
      </c>
      <c r="BW6700" s="97" t="s">
        <v>4788</v>
      </c>
    </row>
    <row r="6701" spans="51:75" x14ac:dyDescent="0.3">
      <c r="AY6701" s="124" t="e">
        <f>VLOOKUP(C6701,#REF!, 2,FALSE)</f>
        <v>#REF!</v>
      </c>
      <c r="BM6701" s="97" t="s">
        <v>11685</v>
      </c>
      <c r="BN6701" s="97" t="s">
        <v>3003</v>
      </c>
      <c r="BO6701" s="97" t="s">
        <v>1672</v>
      </c>
      <c r="BU6701" s="97" t="s">
        <v>11685</v>
      </c>
      <c r="BV6701" s="97" t="s">
        <v>3003</v>
      </c>
      <c r="BW6701" s="97" t="s">
        <v>1672</v>
      </c>
    </row>
    <row r="6702" spans="51:75" x14ac:dyDescent="0.3">
      <c r="AY6702" s="124" t="e">
        <f>VLOOKUP(C6702,#REF!, 2,FALSE)</f>
        <v>#REF!</v>
      </c>
      <c r="BM6702" s="97" t="s">
        <v>2048</v>
      </c>
      <c r="BN6702" s="97" t="s">
        <v>694</v>
      </c>
      <c r="BO6702" s="97" t="s">
        <v>11686</v>
      </c>
      <c r="BU6702" s="97" t="s">
        <v>2048</v>
      </c>
      <c r="BV6702" s="97" t="s">
        <v>694</v>
      </c>
      <c r="BW6702" s="97" t="s">
        <v>11686</v>
      </c>
    </row>
    <row r="6703" spans="51:75" x14ac:dyDescent="0.3">
      <c r="AY6703" s="124" t="e">
        <f>VLOOKUP(C6703,#REF!, 2,FALSE)</f>
        <v>#REF!</v>
      </c>
      <c r="BM6703" s="97" t="s">
        <v>11687</v>
      </c>
      <c r="BN6703" s="97" t="s">
        <v>3003</v>
      </c>
      <c r="BO6703" s="97" t="s">
        <v>2983</v>
      </c>
      <c r="BU6703" s="97" t="s">
        <v>11687</v>
      </c>
      <c r="BV6703" s="97" t="s">
        <v>3003</v>
      </c>
      <c r="BW6703" s="97" t="s">
        <v>2983</v>
      </c>
    </row>
    <row r="6704" spans="51:75" x14ac:dyDescent="0.3">
      <c r="AY6704" s="124" t="e">
        <f>VLOOKUP(C6704,#REF!, 2,FALSE)</f>
        <v>#REF!</v>
      </c>
      <c r="BM6704" s="97" t="s">
        <v>11688</v>
      </c>
      <c r="BN6704" s="97" t="s">
        <v>3237</v>
      </c>
      <c r="BO6704" s="97" t="s">
        <v>1419</v>
      </c>
      <c r="BU6704" s="97" t="s">
        <v>11688</v>
      </c>
      <c r="BV6704" s="97" t="s">
        <v>3237</v>
      </c>
      <c r="BW6704" s="97" t="s">
        <v>1419</v>
      </c>
    </row>
    <row r="6705" spans="51:75" x14ac:dyDescent="0.3">
      <c r="AY6705" s="124" t="e">
        <f>VLOOKUP(C6705,#REF!, 2,FALSE)</f>
        <v>#REF!</v>
      </c>
      <c r="BM6705" s="97" t="s">
        <v>11689</v>
      </c>
      <c r="BN6705" s="97" t="s">
        <v>1139</v>
      </c>
      <c r="BO6705" s="97" t="s">
        <v>6937</v>
      </c>
      <c r="BU6705" s="97" t="s">
        <v>11689</v>
      </c>
      <c r="BV6705" s="97" t="s">
        <v>1139</v>
      </c>
      <c r="BW6705" s="97" t="s">
        <v>6937</v>
      </c>
    </row>
    <row r="6706" spans="51:75" x14ac:dyDescent="0.3">
      <c r="AY6706" s="124" t="e">
        <f>VLOOKUP(C6706,#REF!, 2,FALSE)</f>
        <v>#REF!</v>
      </c>
      <c r="BM6706" s="97" t="s">
        <v>11690</v>
      </c>
      <c r="BN6706" s="97" t="s">
        <v>663</v>
      </c>
      <c r="BO6706" s="97" t="s">
        <v>11691</v>
      </c>
      <c r="BU6706" s="97" t="s">
        <v>11690</v>
      </c>
      <c r="BV6706" s="97" t="s">
        <v>663</v>
      </c>
      <c r="BW6706" s="97" t="s">
        <v>11691</v>
      </c>
    </row>
    <row r="6707" spans="51:75" x14ac:dyDescent="0.3">
      <c r="AY6707" s="124" t="e">
        <f>VLOOKUP(C6707,#REF!, 2,FALSE)</f>
        <v>#REF!</v>
      </c>
      <c r="BM6707" s="97" t="s">
        <v>11692</v>
      </c>
      <c r="BN6707" s="97" t="s">
        <v>3191</v>
      </c>
      <c r="BO6707" s="97" t="s">
        <v>11270</v>
      </c>
      <c r="BU6707" s="97" t="s">
        <v>11692</v>
      </c>
      <c r="BV6707" s="97" t="s">
        <v>3191</v>
      </c>
      <c r="BW6707" s="97" t="s">
        <v>11270</v>
      </c>
    </row>
    <row r="6708" spans="51:75" x14ac:dyDescent="0.3">
      <c r="AY6708" s="124" t="e">
        <f>VLOOKUP(C6708,#REF!, 2,FALSE)</f>
        <v>#REF!</v>
      </c>
      <c r="BM6708" s="97" t="s">
        <v>11693</v>
      </c>
      <c r="BN6708" s="97" t="s">
        <v>1070</v>
      </c>
      <c r="BO6708" s="97" t="s">
        <v>11694</v>
      </c>
      <c r="BU6708" s="97" t="s">
        <v>11693</v>
      </c>
      <c r="BV6708" s="97" t="s">
        <v>1070</v>
      </c>
      <c r="BW6708" s="97" t="s">
        <v>11694</v>
      </c>
    </row>
    <row r="6709" spans="51:75" x14ac:dyDescent="0.3">
      <c r="AY6709" s="124" t="e">
        <f>VLOOKUP(C6709,#REF!, 2,FALSE)</f>
        <v>#REF!</v>
      </c>
      <c r="BM6709" s="97" t="s">
        <v>11695</v>
      </c>
      <c r="BN6709" s="97" t="s">
        <v>657</v>
      </c>
      <c r="BO6709" s="97" t="s">
        <v>2983</v>
      </c>
      <c r="BU6709" s="97" t="s">
        <v>11695</v>
      </c>
      <c r="BV6709" s="97" t="s">
        <v>657</v>
      </c>
      <c r="BW6709" s="97" t="s">
        <v>2983</v>
      </c>
    </row>
    <row r="6710" spans="51:75" x14ac:dyDescent="0.3">
      <c r="AY6710" s="124" t="e">
        <f>VLOOKUP(C6710,#REF!, 2,FALSE)</f>
        <v>#REF!</v>
      </c>
      <c r="BM6710" s="97" t="s">
        <v>11696</v>
      </c>
      <c r="BN6710" s="97" t="s">
        <v>1496</v>
      </c>
      <c r="BO6710" s="97" t="s">
        <v>3894</v>
      </c>
      <c r="BU6710" s="97" t="s">
        <v>11696</v>
      </c>
      <c r="BV6710" s="97" t="s">
        <v>1496</v>
      </c>
      <c r="BW6710" s="97" t="s">
        <v>3894</v>
      </c>
    </row>
    <row r="6711" spans="51:75" x14ac:dyDescent="0.3">
      <c r="AY6711" s="124" t="e">
        <f>VLOOKUP(C6711,#REF!, 2,FALSE)</f>
        <v>#REF!</v>
      </c>
      <c r="BM6711" s="97" t="s">
        <v>2049</v>
      </c>
      <c r="BN6711" s="97" t="s">
        <v>625</v>
      </c>
      <c r="BO6711" s="97" t="s">
        <v>2983</v>
      </c>
      <c r="BU6711" s="97" t="s">
        <v>2049</v>
      </c>
      <c r="BV6711" s="97" t="s">
        <v>625</v>
      </c>
      <c r="BW6711" s="97" t="s">
        <v>2983</v>
      </c>
    </row>
    <row r="6712" spans="51:75" x14ac:dyDescent="0.3">
      <c r="AY6712" s="124" t="e">
        <f>VLOOKUP(C6712,#REF!, 2,FALSE)</f>
        <v>#REF!</v>
      </c>
      <c r="BM6712" s="97" t="s">
        <v>11698</v>
      </c>
      <c r="BN6712" s="97" t="s">
        <v>639</v>
      </c>
      <c r="BO6712" s="97" t="s">
        <v>9498</v>
      </c>
      <c r="BU6712" s="97" t="s">
        <v>11698</v>
      </c>
      <c r="BV6712" s="97" t="s">
        <v>639</v>
      </c>
      <c r="BW6712" s="97" t="s">
        <v>9498</v>
      </c>
    </row>
    <row r="6713" spans="51:75" x14ac:dyDescent="0.3">
      <c r="AY6713" s="124" t="e">
        <f>VLOOKUP(C6713,#REF!, 2,FALSE)</f>
        <v>#REF!</v>
      </c>
      <c r="BM6713" s="97" t="s">
        <v>11699</v>
      </c>
      <c r="BN6713" s="97" t="s">
        <v>3003</v>
      </c>
      <c r="BO6713" s="97" t="s">
        <v>7733</v>
      </c>
      <c r="BU6713" s="97" t="s">
        <v>11699</v>
      </c>
      <c r="BV6713" s="97" t="s">
        <v>3003</v>
      </c>
      <c r="BW6713" s="97" t="s">
        <v>7733</v>
      </c>
    </row>
    <row r="6714" spans="51:75" x14ac:dyDescent="0.3">
      <c r="AY6714" s="124" t="e">
        <f>VLOOKUP(C6714,#REF!, 2,FALSE)</f>
        <v>#REF!</v>
      </c>
      <c r="BM6714" s="97" t="s">
        <v>11700</v>
      </c>
      <c r="BN6714" s="97" t="s">
        <v>613</v>
      </c>
      <c r="BO6714" s="97" t="s">
        <v>6864</v>
      </c>
      <c r="BU6714" s="97" t="s">
        <v>11700</v>
      </c>
      <c r="BV6714" s="97" t="s">
        <v>613</v>
      </c>
      <c r="BW6714" s="97" t="s">
        <v>6864</v>
      </c>
    </row>
    <row r="6715" spans="51:75" x14ac:dyDescent="0.3">
      <c r="AY6715" s="124" t="e">
        <f>VLOOKUP(C6715,#REF!, 2,FALSE)</f>
        <v>#REF!</v>
      </c>
      <c r="BM6715" s="97" t="s">
        <v>2050</v>
      </c>
      <c r="BN6715" s="97" t="s">
        <v>639</v>
      </c>
      <c r="BO6715" s="97" t="s">
        <v>1657</v>
      </c>
      <c r="BU6715" s="97" t="s">
        <v>2050</v>
      </c>
      <c r="BV6715" s="97" t="s">
        <v>639</v>
      </c>
      <c r="BW6715" s="97" t="s">
        <v>1657</v>
      </c>
    </row>
    <row r="6716" spans="51:75" x14ac:dyDescent="0.3">
      <c r="AY6716" s="124" t="e">
        <f>VLOOKUP(C6716,#REF!, 2,FALSE)</f>
        <v>#REF!</v>
      </c>
      <c r="BM6716" s="97" t="s">
        <v>11701</v>
      </c>
      <c r="BN6716" s="97" t="s">
        <v>16968</v>
      </c>
      <c r="BO6716" s="97" t="s">
        <v>11702</v>
      </c>
      <c r="BU6716" s="97" t="s">
        <v>11701</v>
      </c>
      <c r="BV6716" s="97" t="s">
        <v>16968</v>
      </c>
      <c r="BW6716" s="97" t="s">
        <v>11702</v>
      </c>
    </row>
    <row r="6717" spans="51:75" x14ac:dyDescent="0.3">
      <c r="AY6717" s="124" t="e">
        <f>VLOOKUP(C6717,#REF!, 2,FALSE)</f>
        <v>#REF!</v>
      </c>
      <c r="BM6717" s="97" t="s">
        <v>11703</v>
      </c>
      <c r="BN6717" s="97" t="s">
        <v>662</v>
      </c>
      <c r="BO6717" s="97" t="s">
        <v>2983</v>
      </c>
      <c r="BU6717" s="97" t="s">
        <v>11703</v>
      </c>
      <c r="BV6717" s="97" t="s">
        <v>662</v>
      </c>
      <c r="BW6717" s="97" t="s">
        <v>2983</v>
      </c>
    </row>
    <row r="6718" spans="51:75" x14ac:dyDescent="0.3">
      <c r="AY6718" s="124" t="e">
        <f>VLOOKUP(C6718,#REF!, 2,FALSE)</f>
        <v>#REF!</v>
      </c>
      <c r="BM6718" s="97" t="s">
        <v>11704</v>
      </c>
      <c r="BN6718" s="97" t="s">
        <v>696</v>
      </c>
      <c r="BO6718" s="97" t="s">
        <v>864</v>
      </c>
      <c r="BU6718" s="97" t="s">
        <v>11704</v>
      </c>
      <c r="BV6718" s="97" t="s">
        <v>696</v>
      </c>
      <c r="BW6718" s="97" t="s">
        <v>864</v>
      </c>
    </row>
    <row r="6719" spans="51:75" x14ac:dyDescent="0.3">
      <c r="AY6719" s="124" t="e">
        <f>VLOOKUP(C6719,#REF!, 2,FALSE)</f>
        <v>#REF!</v>
      </c>
      <c r="BM6719" s="97" t="s">
        <v>432</v>
      </c>
      <c r="BN6719" s="97" t="s">
        <v>940</v>
      </c>
      <c r="BO6719" s="97" t="s">
        <v>2983</v>
      </c>
      <c r="BU6719" s="97" t="s">
        <v>432</v>
      </c>
      <c r="BV6719" s="97" t="s">
        <v>940</v>
      </c>
      <c r="BW6719" s="97" t="s">
        <v>2983</v>
      </c>
    </row>
    <row r="6720" spans="51:75" x14ac:dyDescent="0.3">
      <c r="AY6720" s="124" t="e">
        <f>VLOOKUP(C6720,#REF!, 2,FALSE)</f>
        <v>#REF!</v>
      </c>
      <c r="BM6720" s="97" t="s">
        <v>11705</v>
      </c>
      <c r="BN6720" s="97" t="s">
        <v>1139</v>
      </c>
      <c r="BO6720" s="97" t="s">
        <v>3100</v>
      </c>
      <c r="BU6720" s="97" t="s">
        <v>11705</v>
      </c>
      <c r="BV6720" s="97" t="s">
        <v>1139</v>
      </c>
      <c r="BW6720" s="97" t="s">
        <v>3100</v>
      </c>
    </row>
    <row r="6721" spans="51:75" x14ac:dyDescent="0.3">
      <c r="AY6721" s="124" t="e">
        <f>VLOOKUP(C6721,#REF!, 2,FALSE)</f>
        <v>#REF!</v>
      </c>
      <c r="BM6721" s="97" t="s">
        <v>11706</v>
      </c>
      <c r="BN6721" s="97" t="s">
        <v>2222</v>
      </c>
      <c r="BO6721" s="97" t="s">
        <v>2983</v>
      </c>
      <c r="BU6721" s="97" t="s">
        <v>11706</v>
      </c>
      <c r="BV6721" s="97" t="s">
        <v>2222</v>
      </c>
      <c r="BW6721" s="97" t="s">
        <v>2983</v>
      </c>
    </row>
    <row r="6722" spans="51:75" x14ac:dyDescent="0.3">
      <c r="AY6722" s="124" t="e">
        <f>VLOOKUP(C6722,#REF!, 2,FALSE)</f>
        <v>#REF!</v>
      </c>
      <c r="BM6722" s="97" t="s">
        <v>11707</v>
      </c>
      <c r="BN6722" s="97" t="s">
        <v>1782</v>
      </c>
      <c r="BO6722" s="97" t="s">
        <v>11708</v>
      </c>
      <c r="BU6722" s="97" t="s">
        <v>11707</v>
      </c>
      <c r="BV6722" s="97" t="s">
        <v>1782</v>
      </c>
      <c r="BW6722" s="97" t="s">
        <v>11708</v>
      </c>
    </row>
    <row r="6723" spans="51:75" x14ac:dyDescent="0.3">
      <c r="AY6723" s="124" t="e">
        <f>VLOOKUP(C6723,#REF!, 2,FALSE)</f>
        <v>#REF!</v>
      </c>
      <c r="BM6723" s="97" t="s">
        <v>11709</v>
      </c>
      <c r="BN6723" s="97" t="s">
        <v>1733</v>
      </c>
      <c r="BO6723" s="97" t="s">
        <v>2890</v>
      </c>
      <c r="BU6723" s="97" t="s">
        <v>11709</v>
      </c>
      <c r="BV6723" s="97" t="s">
        <v>1733</v>
      </c>
      <c r="BW6723" s="97" t="s">
        <v>2890</v>
      </c>
    </row>
    <row r="6724" spans="51:75" x14ac:dyDescent="0.3">
      <c r="AY6724" s="124" t="e">
        <f>VLOOKUP(C6724,#REF!, 2,FALSE)</f>
        <v>#REF!</v>
      </c>
      <c r="BM6724" s="97" t="s">
        <v>11710</v>
      </c>
      <c r="BN6724" s="97" t="s">
        <v>1733</v>
      </c>
      <c r="BO6724" s="97" t="s">
        <v>11300</v>
      </c>
      <c r="BU6724" s="97" t="s">
        <v>11710</v>
      </c>
      <c r="BV6724" s="97" t="s">
        <v>1733</v>
      </c>
      <c r="BW6724" s="97" t="s">
        <v>11300</v>
      </c>
    </row>
    <row r="6725" spans="51:75" x14ac:dyDescent="0.3">
      <c r="AY6725" s="124" t="e">
        <f>VLOOKUP(C6725,#REF!, 2,FALSE)</f>
        <v>#REF!</v>
      </c>
      <c r="BM6725" s="97" t="s">
        <v>11711</v>
      </c>
      <c r="BN6725" s="97" t="s">
        <v>797</v>
      </c>
      <c r="BO6725" s="97" t="s">
        <v>11300</v>
      </c>
      <c r="BU6725" s="97" t="s">
        <v>11711</v>
      </c>
      <c r="BV6725" s="97" t="s">
        <v>797</v>
      </c>
      <c r="BW6725" s="97" t="s">
        <v>11300</v>
      </c>
    </row>
    <row r="6726" spans="51:75" x14ac:dyDescent="0.3">
      <c r="AY6726" s="124" t="e">
        <f>VLOOKUP(C6726,#REF!, 2,FALSE)</f>
        <v>#REF!</v>
      </c>
      <c r="BM6726" s="97" t="s">
        <v>11712</v>
      </c>
      <c r="BN6726" s="97" t="s">
        <v>797</v>
      </c>
      <c r="BO6726" s="97" t="s">
        <v>4713</v>
      </c>
      <c r="BU6726" s="97" t="s">
        <v>11712</v>
      </c>
      <c r="BV6726" s="97" t="s">
        <v>797</v>
      </c>
      <c r="BW6726" s="97" t="s">
        <v>4713</v>
      </c>
    </row>
    <row r="6727" spans="51:75" x14ac:dyDescent="0.3">
      <c r="AY6727" s="124" t="e">
        <f>VLOOKUP(C6727,#REF!, 2,FALSE)</f>
        <v>#REF!</v>
      </c>
      <c r="BM6727" s="97" t="s">
        <v>11713</v>
      </c>
      <c r="BN6727" s="97" t="s">
        <v>663</v>
      </c>
      <c r="BO6727" s="97" t="s">
        <v>11714</v>
      </c>
      <c r="BU6727" s="97" t="s">
        <v>11713</v>
      </c>
      <c r="BV6727" s="97" t="s">
        <v>663</v>
      </c>
      <c r="BW6727" s="97" t="s">
        <v>11714</v>
      </c>
    </row>
    <row r="6728" spans="51:75" x14ac:dyDescent="0.3">
      <c r="AY6728" s="124" t="e">
        <f>VLOOKUP(C6728,#REF!, 2,FALSE)</f>
        <v>#REF!</v>
      </c>
      <c r="BM6728" s="97" t="s">
        <v>11715</v>
      </c>
      <c r="BN6728" s="97" t="s">
        <v>797</v>
      </c>
      <c r="BO6728" s="97" t="s">
        <v>4539</v>
      </c>
      <c r="BU6728" s="97" t="s">
        <v>11715</v>
      </c>
      <c r="BV6728" s="97" t="s">
        <v>797</v>
      </c>
      <c r="BW6728" s="97" t="s">
        <v>4539</v>
      </c>
    </row>
    <row r="6729" spans="51:75" x14ac:dyDescent="0.3">
      <c r="AY6729" s="124" t="e">
        <f>VLOOKUP(C6729,#REF!, 2,FALSE)</f>
        <v>#REF!</v>
      </c>
      <c r="BM6729" s="97" t="s">
        <v>11716</v>
      </c>
      <c r="BN6729" s="97" t="s">
        <v>797</v>
      </c>
      <c r="BO6729" s="97" t="s">
        <v>773</v>
      </c>
      <c r="BU6729" s="97" t="s">
        <v>11716</v>
      </c>
      <c r="BV6729" s="97" t="s">
        <v>797</v>
      </c>
      <c r="BW6729" s="97" t="s">
        <v>773</v>
      </c>
    </row>
    <row r="6730" spans="51:75" x14ac:dyDescent="0.3">
      <c r="AY6730" s="124" t="e">
        <f>VLOOKUP(C6730,#REF!, 2,FALSE)</f>
        <v>#REF!</v>
      </c>
      <c r="BM6730" s="97" t="s">
        <v>11717</v>
      </c>
      <c r="BN6730" s="97" t="s">
        <v>797</v>
      </c>
      <c r="BO6730" s="97" t="s">
        <v>2053</v>
      </c>
      <c r="BU6730" s="97" t="s">
        <v>11717</v>
      </c>
      <c r="BV6730" s="97" t="s">
        <v>797</v>
      </c>
      <c r="BW6730" s="97" t="s">
        <v>2053</v>
      </c>
    </row>
    <row r="6731" spans="51:75" x14ac:dyDescent="0.3">
      <c r="AY6731" s="124" t="e">
        <f>VLOOKUP(C6731,#REF!, 2,FALSE)</f>
        <v>#REF!</v>
      </c>
      <c r="BM6731" s="97" t="s">
        <v>11718</v>
      </c>
      <c r="BN6731" s="97" t="s">
        <v>2979</v>
      </c>
      <c r="BO6731" s="97" t="s">
        <v>11719</v>
      </c>
      <c r="BU6731" s="97" t="s">
        <v>11718</v>
      </c>
      <c r="BV6731" s="97" t="s">
        <v>2979</v>
      </c>
      <c r="BW6731" s="97" t="s">
        <v>11719</v>
      </c>
    </row>
    <row r="6732" spans="51:75" x14ac:dyDescent="0.3">
      <c r="AY6732" s="124" t="e">
        <f>VLOOKUP(C6732,#REF!, 2,FALSE)</f>
        <v>#REF!</v>
      </c>
      <c r="BM6732" s="97" t="s">
        <v>448</v>
      </c>
      <c r="BN6732" s="97" t="s">
        <v>2979</v>
      </c>
      <c r="BO6732" s="97" t="s">
        <v>1283</v>
      </c>
      <c r="BU6732" s="97" t="s">
        <v>448</v>
      </c>
      <c r="BV6732" s="97" t="s">
        <v>2979</v>
      </c>
      <c r="BW6732" s="97" t="s">
        <v>1283</v>
      </c>
    </row>
    <row r="6733" spans="51:75" x14ac:dyDescent="0.3">
      <c r="AY6733" s="124" t="e">
        <f>VLOOKUP(C6733,#REF!, 2,FALSE)</f>
        <v>#REF!</v>
      </c>
      <c r="BM6733" s="97" t="s">
        <v>11720</v>
      </c>
      <c r="BN6733" s="97" t="s">
        <v>797</v>
      </c>
      <c r="BO6733" s="97" t="s">
        <v>2983</v>
      </c>
      <c r="BU6733" s="97" t="s">
        <v>11720</v>
      </c>
      <c r="BV6733" s="97" t="s">
        <v>797</v>
      </c>
      <c r="BW6733" s="97" t="s">
        <v>2983</v>
      </c>
    </row>
    <row r="6734" spans="51:75" x14ac:dyDescent="0.3">
      <c r="AY6734" s="124" t="e">
        <f>VLOOKUP(C6734,#REF!, 2,FALSE)</f>
        <v>#REF!</v>
      </c>
      <c r="BM6734" s="97" t="s">
        <v>11721</v>
      </c>
      <c r="BN6734" s="97" t="s">
        <v>797</v>
      </c>
      <c r="BO6734" s="97" t="s">
        <v>11472</v>
      </c>
      <c r="BU6734" s="97" t="s">
        <v>11721</v>
      </c>
      <c r="BV6734" s="97" t="s">
        <v>797</v>
      </c>
      <c r="BW6734" s="97" t="s">
        <v>11472</v>
      </c>
    </row>
    <row r="6735" spans="51:75" x14ac:dyDescent="0.3">
      <c r="AY6735" s="124" t="e">
        <f>VLOOKUP(C6735,#REF!, 2,FALSE)</f>
        <v>#REF!</v>
      </c>
      <c r="BM6735" s="97" t="s">
        <v>11722</v>
      </c>
      <c r="BN6735" s="97" t="s">
        <v>799</v>
      </c>
      <c r="BO6735" s="97" t="s">
        <v>11616</v>
      </c>
      <c r="BU6735" s="97" t="s">
        <v>11722</v>
      </c>
      <c r="BV6735" s="97" t="s">
        <v>799</v>
      </c>
      <c r="BW6735" s="97" t="s">
        <v>11616</v>
      </c>
    </row>
    <row r="6736" spans="51:75" x14ac:dyDescent="0.3">
      <c r="AY6736" s="124" t="e">
        <f>VLOOKUP(C6736,#REF!, 2,FALSE)</f>
        <v>#REF!</v>
      </c>
      <c r="BM6736" s="97" t="s">
        <v>11723</v>
      </c>
      <c r="BN6736" s="97" t="s">
        <v>797</v>
      </c>
      <c r="BO6736" s="97" t="s">
        <v>2983</v>
      </c>
      <c r="BU6736" s="97" t="s">
        <v>11723</v>
      </c>
      <c r="BV6736" s="97" t="s">
        <v>797</v>
      </c>
      <c r="BW6736" s="97" t="s">
        <v>2983</v>
      </c>
    </row>
    <row r="6737" spans="51:75" x14ac:dyDescent="0.3">
      <c r="AY6737" s="124" t="e">
        <f>VLOOKUP(C6737,#REF!, 2,FALSE)</f>
        <v>#REF!</v>
      </c>
      <c r="BM6737" s="97" t="s">
        <v>11724</v>
      </c>
      <c r="BN6737" s="97" t="s">
        <v>797</v>
      </c>
      <c r="BO6737" s="97" t="s">
        <v>2445</v>
      </c>
      <c r="BU6737" s="97" t="s">
        <v>11724</v>
      </c>
      <c r="BV6737" s="97" t="s">
        <v>797</v>
      </c>
      <c r="BW6737" s="97" t="s">
        <v>2445</v>
      </c>
    </row>
    <row r="6738" spans="51:75" x14ac:dyDescent="0.3">
      <c r="AY6738" s="124" t="e">
        <f>VLOOKUP(C6738,#REF!, 2,FALSE)</f>
        <v>#REF!</v>
      </c>
      <c r="BM6738" s="97" t="s">
        <v>11725</v>
      </c>
      <c r="BN6738" s="97" t="s">
        <v>662</v>
      </c>
      <c r="BO6738" s="97" t="s">
        <v>11726</v>
      </c>
      <c r="BU6738" s="97" t="s">
        <v>11725</v>
      </c>
      <c r="BV6738" s="97" t="s">
        <v>662</v>
      </c>
      <c r="BW6738" s="97" t="s">
        <v>11726</v>
      </c>
    </row>
    <row r="6739" spans="51:75" x14ac:dyDescent="0.3">
      <c r="AY6739" s="124" t="e">
        <f>VLOOKUP(C6739,#REF!, 2,FALSE)</f>
        <v>#REF!</v>
      </c>
      <c r="BM6739" s="97" t="s">
        <v>11727</v>
      </c>
      <c r="BN6739" s="97" t="s">
        <v>662</v>
      </c>
      <c r="BO6739" s="97" t="s">
        <v>11726</v>
      </c>
      <c r="BU6739" s="97" t="s">
        <v>11727</v>
      </c>
      <c r="BV6739" s="97" t="s">
        <v>662</v>
      </c>
      <c r="BW6739" s="97" t="s">
        <v>11726</v>
      </c>
    </row>
    <row r="6740" spans="51:75" x14ac:dyDescent="0.3">
      <c r="AY6740" s="124" t="e">
        <f>VLOOKUP(C6740,#REF!, 2,FALSE)</f>
        <v>#REF!</v>
      </c>
      <c r="BM6740" s="97" t="s">
        <v>11728</v>
      </c>
      <c r="BN6740" s="97" t="s">
        <v>662</v>
      </c>
      <c r="BO6740" s="97" t="s">
        <v>7479</v>
      </c>
      <c r="BU6740" s="97" t="s">
        <v>11728</v>
      </c>
      <c r="BV6740" s="97" t="s">
        <v>662</v>
      </c>
      <c r="BW6740" s="97" t="s">
        <v>7479</v>
      </c>
    </row>
    <row r="6741" spans="51:75" x14ac:dyDescent="0.3">
      <c r="AY6741" s="124" t="e">
        <f>VLOOKUP(C6741,#REF!, 2,FALSE)</f>
        <v>#REF!</v>
      </c>
      <c r="BM6741" s="97" t="s">
        <v>11729</v>
      </c>
      <c r="BN6741" s="97" t="s">
        <v>662</v>
      </c>
      <c r="BO6741" s="97" t="s">
        <v>11542</v>
      </c>
      <c r="BU6741" s="97" t="s">
        <v>11729</v>
      </c>
      <c r="BV6741" s="97" t="s">
        <v>662</v>
      </c>
      <c r="BW6741" s="97" t="s">
        <v>11542</v>
      </c>
    </row>
    <row r="6742" spans="51:75" x14ac:dyDescent="0.3">
      <c r="AY6742" s="124" t="e">
        <f>VLOOKUP(C6742,#REF!, 2,FALSE)</f>
        <v>#REF!</v>
      </c>
      <c r="BM6742" s="97" t="s">
        <v>399</v>
      </c>
      <c r="BN6742" s="97" t="s">
        <v>736</v>
      </c>
      <c r="BO6742" s="97" t="s">
        <v>11730</v>
      </c>
      <c r="BU6742" s="97" t="s">
        <v>399</v>
      </c>
      <c r="BV6742" s="97" t="s">
        <v>736</v>
      </c>
      <c r="BW6742" s="97" t="s">
        <v>11730</v>
      </c>
    </row>
    <row r="6743" spans="51:75" x14ac:dyDescent="0.3">
      <c r="AY6743" s="124" t="e">
        <f>VLOOKUP(C6743,#REF!, 2,FALSE)</f>
        <v>#REF!</v>
      </c>
      <c r="BM6743" s="97" t="s">
        <v>11731</v>
      </c>
      <c r="BN6743" s="97" t="s">
        <v>928</v>
      </c>
      <c r="BO6743" s="97" t="s">
        <v>11732</v>
      </c>
      <c r="BU6743" s="97" t="s">
        <v>11731</v>
      </c>
      <c r="BV6743" s="97" t="s">
        <v>928</v>
      </c>
      <c r="BW6743" s="97" t="s">
        <v>11732</v>
      </c>
    </row>
    <row r="6744" spans="51:75" x14ac:dyDescent="0.3">
      <c r="AY6744" s="124" t="e">
        <f>VLOOKUP(C6744,#REF!, 2,FALSE)</f>
        <v>#REF!</v>
      </c>
      <c r="BM6744" s="97" t="s">
        <v>2051</v>
      </c>
      <c r="BN6744" s="97" t="s">
        <v>639</v>
      </c>
      <c r="BO6744" s="97" t="s">
        <v>1398</v>
      </c>
      <c r="BU6744" s="97" t="s">
        <v>2051</v>
      </c>
      <c r="BV6744" s="97" t="s">
        <v>639</v>
      </c>
      <c r="BW6744" s="97" t="s">
        <v>1398</v>
      </c>
    </row>
    <row r="6745" spans="51:75" x14ac:dyDescent="0.3">
      <c r="AY6745" s="124" t="e">
        <f>VLOOKUP(C6745,#REF!, 2,FALSE)</f>
        <v>#REF!</v>
      </c>
      <c r="BM6745" s="97" t="s">
        <v>11733</v>
      </c>
      <c r="BN6745" s="97" t="s">
        <v>639</v>
      </c>
      <c r="BO6745" s="97" t="s">
        <v>4203</v>
      </c>
      <c r="BU6745" s="97" t="s">
        <v>11733</v>
      </c>
      <c r="BV6745" s="97" t="s">
        <v>639</v>
      </c>
      <c r="BW6745" s="97" t="s">
        <v>4203</v>
      </c>
    </row>
    <row r="6746" spans="51:75" x14ac:dyDescent="0.3">
      <c r="AY6746" s="124" t="e">
        <f>VLOOKUP(C6746,#REF!, 2,FALSE)</f>
        <v>#REF!</v>
      </c>
      <c r="BM6746" s="97" t="s">
        <v>11734</v>
      </c>
      <c r="BN6746" s="97" t="s">
        <v>613</v>
      </c>
      <c r="BO6746" s="97" t="s">
        <v>3412</v>
      </c>
      <c r="BU6746" s="97" t="s">
        <v>11734</v>
      </c>
      <c r="BV6746" s="97" t="s">
        <v>613</v>
      </c>
      <c r="BW6746" s="97" t="s">
        <v>3412</v>
      </c>
    </row>
    <row r="6747" spans="51:75" x14ac:dyDescent="0.3">
      <c r="AY6747" s="124" t="e">
        <f>VLOOKUP(C6747,#REF!, 2,FALSE)</f>
        <v>#REF!</v>
      </c>
      <c r="BM6747" s="97" t="s">
        <v>11735</v>
      </c>
      <c r="BN6747" s="97" t="s">
        <v>639</v>
      </c>
      <c r="BO6747" s="97" t="s">
        <v>2654</v>
      </c>
      <c r="BU6747" s="97" t="s">
        <v>11735</v>
      </c>
      <c r="BV6747" s="97" t="s">
        <v>639</v>
      </c>
      <c r="BW6747" s="97" t="s">
        <v>2654</v>
      </c>
    </row>
    <row r="6748" spans="51:75" x14ac:dyDescent="0.3">
      <c r="AY6748" s="124" t="e">
        <f>VLOOKUP(C6748,#REF!, 2,FALSE)</f>
        <v>#REF!</v>
      </c>
      <c r="BM6748" s="97" t="s">
        <v>11736</v>
      </c>
      <c r="BN6748" s="97" t="s">
        <v>639</v>
      </c>
      <c r="BO6748" s="97" t="s">
        <v>1019</v>
      </c>
      <c r="BU6748" s="97" t="s">
        <v>11736</v>
      </c>
      <c r="BV6748" s="97" t="s">
        <v>639</v>
      </c>
      <c r="BW6748" s="97" t="s">
        <v>1019</v>
      </c>
    </row>
    <row r="6749" spans="51:75" x14ac:dyDescent="0.3">
      <c r="AY6749" s="124" t="e">
        <f>VLOOKUP(C6749,#REF!, 2,FALSE)</f>
        <v>#REF!</v>
      </c>
      <c r="BM6749" s="97" t="s">
        <v>2052</v>
      </c>
      <c r="BN6749" s="97" t="s">
        <v>619</v>
      </c>
      <c r="BO6749" s="97" t="s">
        <v>2545</v>
      </c>
      <c r="BU6749" s="97" t="s">
        <v>2052</v>
      </c>
      <c r="BV6749" s="97" t="s">
        <v>619</v>
      </c>
      <c r="BW6749" s="97" t="s">
        <v>2545</v>
      </c>
    </row>
    <row r="6750" spans="51:75" x14ac:dyDescent="0.3">
      <c r="AY6750" s="124" t="e">
        <f>VLOOKUP(C6750,#REF!, 2,FALSE)</f>
        <v>#REF!</v>
      </c>
      <c r="BM6750" s="97" t="s">
        <v>11737</v>
      </c>
      <c r="BN6750" s="97" t="s">
        <v>636</v>
      </c>
      <c r="BO6750" s="97" t="s">
        <v>842</v>
      </c>
      <c r="BU6750" s="97" t="s">
        <v>11737</v>
      </c>
      <c r="BV6750" s="97" t="s">
        <v>636</v>
      </c>
      <c r="BW6750" s="97" t="s">
        <v>842</v>
      </c>
    </row>
    <row r="6751" spans="51:75" x14ac:dyDescent="0.3">
      <c r="AY6751" s="124" t="e">
        <f>VLOOKUP(C6751,#REF!, 2,FALSE)</f>
        <v>#REF!</v>
      </c>
      <c r="BM6751" s="97" t="s">
        <v>11738</v>
      </c>
      <c r="BN6751" s="97" t="s">
        <v>3237</v>
      </c>
      <c r="BO6751" s="97" t="s">
        <v>2567</v>
      </c>
      <c r="BU6751" s="97" t="s">
        <v>11738</v>
      </c>
      <c r="BV6751" s="97" t="s">
        <v>3237</v>
      </c>
      <c r="BW6751" s="97" t="s">
        <v>2567</v>
      </c>
    </row>
    <row r="6752" spans="51:75" x14ac:dyDescent="0.3">
      <c r="AY6752" s="124" t="e">
        <f>VLOOKUP(C6752,#REF!, 2,FALSE)</f>
        <v>#REF!</v>
      </c>
      <c r="BM6752" s="97" t="s">
        <v>11739</v>
      </c>
      <c r="BN6752" s="97" t="s">
        <v>1272</v>
      </c>
      <c r="BO6752" s="97" t="s">
        <v>2638</v>
      </c>
      <c r="BU6752" s="97" t="s">
        <v>11739</v>
      </c>
      <c r="BV6752" s="97" t="s">
        <v>1272</v>
      </c>
      <c r="BW6752" s="97" t="s">
        <v>2638</v>
      </c>
    </row>
    <row r="6753" spans="51:75" x14ac:dyDescent="0.3">
      <c r="AY6753" s="124" t="e">
        <f>VLOOKUP(C6753,#REF!, 2,FALSE)</f>
        <v>#REF!</v>
      </c>
      <c r="BM6753" s="97" t="s">
        <v>11740</v>
      </c>
      <c r="BN6753" s="97" t="s">
        <v>802</v>
      </c>
      <c r="BO6753" s="97" t="s">
        <v>10678</v>
      </c>
      <c r="BU6753" s="97" t="s">
        <v>11740</v>
      </c>
      <c r="BV6753" s="97" t="s">
        <v>802</v>
      </c>
      <c r="BW6753" s="97" t="s">
        <v>10678</v>
      </c>
    </row>
    <row r="6754" spans="51:75" x14ac:dyDescent="0.3">
      <c r="AY6754" s="124" t="e">
        <f>VLOOKUP(C6754,#REF!, 2,FALSE)</f>
        <v>#REF!</v>
      </c>
      <c r="BM6754" s="97" t="s">
        <v>2071</v>
      </c>
      <c r="BN6754" s="97" t="s">
        <v>1782</v>
      </c>
      <c r="BO6754" s="97" t="s">
        <v>2983</v>
      </c>
      <c r="BU6754" s="97" t="s">
        <v>2071</v>
      </c>
      <c r="BV6754" s="97" t="s">
        <v>1782</v>
      </c>
      <c r="BW6754" s="97" t="s">
        <v>2983</v>
      </c>
    </row>
    <row r="6755" spans="51:75" x14ac:dyDescent="0.3">
      <c r="AY6755" s="124" t="e">
        <f>VLOOKUP(C6755,#REF!, 2,FALSE)</f>
        <v>#REF!</v>
      </c>
      <c r="BM6755" s="97" t="s">
        <v>11741</v>
      </c>
      <c r="BN6755" s="97" t="s">
        <v>657</v>
      </c>
      <c r="BO6755" s="97" t="s">
        <v>2756</v>
      </c>
      <c r="BU6755" s="97" t="s">
        <v>11741</v>
      </c>
      <c r="BV6755" s="97" t="s">
        <v>657</v>
      </c>
      <c r="BW6755" s="97" t="s">
        <v>2756</v>
      </c>
    </row>
    <row r="6756" spans="51:75" x14ac:dyDescent="0.3">
      <c r="AY6756" s="124" t="e">
        <f>VLOOKUP(C6756,#REF!, 2,FALSE)</f>
        <v>#REF!</v>
      </c>
      <c r="BM6756" s="97" t="s">
        <v>2072</v>
      </c>
      <c r="BN6756" s="97" t="s">
        <v>661</v>
      </c>
      <c r="BO6756" s="97" t="s">
        <v>1341</v>
      </c>
      <c r="BU6756" s="97" t="s">
        <v>2072</v>
      </c>
      <c r="BV6756" s="97" t="s">
        <v>661</v>
      </c>
      <c r="BW6756" s="97" t="s">
        <v>1341</v>
      </c>
    </row>
    <row r="6757" spans="51:75" x14ac:dyDescent="0.3">
      <c r="AY6757" s="124" t="e">
        <f>VLOOKUP(C6757,#REF!, 2,FALSE)</f>
        <v>#REF!</v>
      </c>
      <c r="BM6757" s="97" t="s">
        <v>11742</v>
      </c>
      <c r="BN6757" s="97" t="s">
        <v>621</v>
      </c>
      <c r="BO6757" s="97" t="s">
        <v>2983</v>
      </c>
      <c r="BU6757" s="97" t="s">
        <v>11742</v>
      </c>
      <c r="BV6757" s="97" t="s">
        <v>621</v>
      </c>
      <c r="BW6757" s="97" t="s">
        <v>2983</v>
      </c>
    </row>
    <row r="6758" spans="51:75" x14ac:dyDescent="0.3">
      <c r="AY6758" s="124" t="e">
        <f>VLOOKUP(C6758,#REF!, 2,FALSE)</f>
        <v>#REF!</v>
      </c>
      <c r="BM6758" s="97" t="s">
        <v>2073</v>
      </c>
      <c r="BN6758" s="97" t="s">
        <v>667</v>
      </c>
      <c r="BO6758" s="97" t="s">
        <v>6323</v>
      </c>
      <c r="BU6758" s="97" t="s">
        <v>2073</v>
      </c>
      <c r="BV6758" s="97" t="s">
        <v>667</v>
      </c>
      <c r="BW6758" s="97" t="s">
        <v>6323</v>
      </c>
    </row>
    <row r="6759" spans="51:75" x14ac:dyDescent="0.3">
      <c r="AY6759" s="124" t="e">
        <f>VLOOKUP(C6759,#REF!, 2,FALSE)</f>
        <v>#REF!</v>
      </c>
      <c r="BM6759" s="97" t="s">
        <v>11743</v>
      </c>
      <c r="BN6759" s="97" t="s">
        <v>3085</v>
      </c>
      <c r="BO6759" s="97" t="s">
        <v>9630</v>
      </c>
      <c r="BU6759" s="97" t="s">
        <v>11743</v>
      </c>
      <c r="BV6759" s="97" t="s">
        <v>3085</v>
      </c>
      <c r="BW6759" s="97" t="s">
        <v>9630</v>
      </c>
    </row>
    <row r="6760" spans="51:75" x14ac:dyDescent="0.3">
      <c r="AY6760" s="124" t="e">
        <f>VLOOKUP(C6760,#REF!, 2,FALSE)</f>
        <v>#REF!</v>
      </c>
      <c r="BM6760" s="97" t="s">
        <v>11744</v>
      </c>
      <c r="BN6760" s="97" t="s">
        <v>797</v>
      </c>
      <c r="BO6760" s="97" t="s">
        <v>2983</v>
      </c>
      <c r="BU6760" s="97" t="s">
        <v>11744</v>
      </c>
      <c r="BV6760" s="97" t="s">
        <v>797</v>
      </c>
      <c r="BW6760" s="97" t="s">
        <v>2983</v>
      </c>
    </row>
    <row r="6761" spans="51:75" x14ac:dyDescent="0.3">
      <c r="AY6761" s="124" t="e">
        <f>VLOOKUP(C6761,#REF!, 2,FALSE)</f>
        <v>#REF!</v>
      </c>
      <c r="BM6761" s="97" t="s">
        <v>11745</v>
      </c>
      <c r="BN6761" s="97" t="s">
        <v>797</v>
      </c>
      <c r="BO6761" s="97" t="s">
        <v>11746</v>
      </c>
      <c r="BU6761" s="97" t="s">
        <v>11745</v>
      </c>
      <c r="BV6761" s="97" t="s">
        <v>797</v>
      </c>
      <c r="BW6761" s="97" t="s">
        <v>11746</v>
      </c>
    </row>
    <row r="6762" spans="51:75" x14ac:dyDescent="0.3">
      <c r="AY6762" s="124" t="e">
        <f>VLOOKUP(C6762,#REF!, 2,FALSE)</f>
        <v>#REF!</v>
      </c>
      <c r="BM6762" s="97" t="s">
        <v>11747</v>
      </c>
      <c r="BN6762" s="97" t="s">
        <v>662</v>
      </c>
      <c r="BO6762" s="97" t="s">
        <v>11749</v>
      </c>
      <c r="BU6762" s="97" t="s">
        <v>11747</v>
      </c>
      <c r="BV6762" s="97" t="s">
        <v>662</v>
      </c>
      <c r="BW6762" s="97" t="s">
        <v>11749</v>
      </c>
    </row>
    <row r="6763" spans="51:75" x14ac:dyDescent="0.3">
      <c r="AY6763" s="124" t="e">
        <f>VLOOKUP(C6763,#REF!, 2,FALSE)</f>
        <v>#REF!</v>
      </c>
      <c r="BM6763" s="97" t="s">
        <v>11750</v>
      </c>
      <c r="BN6763" s="97" t="s">
        <v>662</v>
      </c>
      <c r="BO6763" s="97" t="s">
        <v>2983</v>
      </c>
      <c r="BU6763" s="97" t="s">
        <v>11750</v>
      </c>
      <c r="BV6763" s="97" t="s">
        <v>662</v>
      </c>
      <c r="BW6763" s="97" t="s">
        <v>2983</v>
      </c>
    </row>
    <row r="6764" spans="51:75" x14ac:dyDescent="0.3">
      <c r="AY6764" s="124" t="e">
        <f>VLOOKUP(C6764,#REF!, 2,FALSE)</f>
        <v>#REF!</v>
      </c>
      <c r="BM6764" s="97" t="s">
        <v>407</v>
      </c>
      <c r="BN6764" s="97" t="s">
        <v>662</v>
      </c>
      <c r="BO6764" s="97" t="s">
        <v>11300</v>
      </c>
      <c r="BU6764" s="97" t="s">
        <v>407</v>
      </c>
      <c r="BV6764" s="97" t="s">
        <v>662</v>
      </c>
      <c r="BW6764" s="97" t="s">
        <v>11300</v>
      </c>
    </row>
    <row r="6765" spans="51:75" x14ac:dyDescent="0.3">
      <c r="AY6765" s="124" t="e">
        <f>VLOOKUP(C6765,#REF!, 2,FALSE)</f>
        <v>#REF!</v>
      </c>
      <c r="BM6765" s="97" t="s">
        <v>11751</v>
      </c>
      <c r="BN6765" s="97" t="s">
        <v>666</v>
      </c>
      <c r="BO6765" s="97" t="s">
        <v>11633</v>
      </c>
      <c r="BU6765" s="97" t="s">
        <v>11751</v>
      </c>
      <c r="BV6765" s="97" t="s">
        <v>666</v>
      </c>
      <c r="BW6765" s="97" t="s">
        <v>11633</v>
      </c>
    </row>
    <row r="6766" spans="51:75" x14ac:dyDescent="0.3">
      <c r="AY6766" s="124" t="e">
        <f>VLOOKUP(C6766,#REF!, 2,FALSE)</f>
        <v>#REF!</v>
      </c>
      <c r="BM6766" s="97" t="s">
        <v>11752</v>
      </c>
      <c r="BN6766" s="97" t="s">
        <v>787</v>
      </c>
      <c r="BO6766" s="97" t="s">
        <v>11633</v>
      </c>
      <c r="BU6766" s="97" t="s">
        <v>11752</v>
      </c>
      <c r="BV6766" s="97" t="s">
        <v>787</v>
      </c>
      <c r="BW6766" s="97" t="s">
        <v>11633</v>
      </c>
    </row>
    <row r="6767" spans="51:75" x14ac:dyDescent="0.3">
      <c r="AY6767" s="124" t="e">
        <f>VLOOKUP(C6767,#REF!, 2,FALSE)</f>
        <v>#REF!</v>
      </c>
      <c r="BM6767" s="97" t="s">
        <v>11753</v>
      </c>
      <c r="BN6767" s="97" t="s">
        <v>810</v>
      </c>
      <c r="BO6767" s="97" t="s">
        <v>930</v>
      </c>
      <c r="BU6767" s="97" t="s">
        <v>11753</v>
      </c>
      <c r="BV6767" s="97" t="s">
        <v>810</v>
      </c>
      <c r="BW6767" s="97" t="s">
        <v>930</v>
      </c>
    </row>
    <row r="6768" spans="51:75" x14ac:dyDescent="0.3">
      <c r="AY6768" s="124" t="e">
        <f>VLOOKUP(C6768,#REF!, 2,FALSE)</f>
        <v>#REF!</v>
      </c>
      <c r="BM6768" s="97" t="s">
        <v>11754</v>
      </c>
      <c r="BN6768" s="97" t="s">
        <v>810</v>
      </c>
      <c r="BO6768" s="97" t="s">
        <v>5109</v>
      </c>
      <c r="BU6768" s="97" t="s">
        <v>11754</v>
      </c>
      <c r="BV6768" s="97" t="s">
        <v>810</v>
      </c>
      <c r="BW6768" s="97" t="s">
        <v>5109</v>
      </c>
    </row>
    <row r="6769" spans="51:75" x14ac:dyDescent="0.3">
      <c r="AY6769" s="124" t="e">
        <f>VLOOKUP(C6769,#REF!, 2,FALSE)</f>
        <v>#REF!</v>
      </c>
      <c r="BM6769" s="97" t="s">
        <v>11755</v>
      </c>
      <c r="BN6769" s="97" t="s">
        <v>3003</v>
      </c>
      <c r="BO6769" s="97" t="s">
        <v>11756</v>
      </c>
      <c r="BU6769" s="97" t="s">
        <v>11755</v>
      </c>
      <c r="BV6769" s="97" t="s">
        <v>3003</v>
      </c>
      <c r="BW6769" s="97" t="s">
        <v>11756</v>
      </c>
    </row>
    <row r="6770" spans="51:75" x14ac:dyDescent="0.3">
      <c r="AY6770" s="124" t="e">
        <f>VLOOKUP(C6770,#REF!, 2,FALSE)</f>
        <v>#REF!</v>
      </c>
      <c r="BM6770" s="97" t="s">
        <v>11757</v>
      </c>
      <c r="BN6770" s="97" t="s">
        <v>16968</v>
      </c>
      <c r="BO6770" s="97" t="s">
        <v>2983</v>
      </c>
      <c r="BU6770" s="97" t="s">
        <v>11757</v>
      </c>
      <c r="BV6770" s="97" t="s">
        <v>16968</v>
      </c>
      <c r="BW6770" s="97" t="s">
        <v>2983</v>
      </c>
    </row>
    <row r="6771" spans="51:75" x14ac:dyDescent="0.3">
      <c r="AY6771" s="124" t="e">
        <f>VLOOKUP(C6771,#REF!, 2,FALSE)</f>
        <v>#REF!</v>
      </c>
      <c r="BM6771" s="97" t="s">
        <v>11758</v>
      </c>
      <c r="BN6771" s="97" t="s">
        <v>16968</v>
      </c>
      <c r="BO6771" s="97" t="s">
        <v>2983</v>
      </c>
      <c r="BU6771" s="97" t="s">
        <v>11758</v>
      </c>
      <c r="BV6771" s="97" t="s">
        <v>16968</v>
      </c>
      <c r="BW6771" s="97" t="s">
        <v>2983</v>
      </c>
    </row>
    <row r="6772" spans="51:75" x14ac:dyDescent="0.3">
      <c r="AY6772" s="124" t="e">
        <f>VLOOKUP(C6772,#REF!, 2,FALSE)</f>
        <v>#REF!</v>
      </c>
      <c r="BM6772" s="97" t="s">
        <v>11759</v>
      </c>
      <c r="BN6772" s="97" t="s">
        <v>1013</v>
      </c>
      <c r="BO6772" s="97" t="s">
        <v>2983</v>
      </c>
      <c r="BU6772" s="97" t="s">
        <v>11759</v>
      </c>
      <c r="BV6772" s="97" t="s">
        <v>1013</v>
      </c>
      <c r="BW6772" s="97" t="s">
        <v>2983</v>
      </c>
    </row>
    <row r="6773" spans="51:75" x14ac:dyDescent="0.3">
      <c r="AY6773" s="124" t="e">
        <f>VLOOKUP(C6773,#REF!, 2,FALSE)</f>
        <v>#REF!</v>
      </c>
      <c r="BM6773" s="97" t="s">
        <v>11760</v>
      </c>
      <c r="BN6773" s="97" t="s">
        <v>3237</v>
      </c>
      <c r="BO6773" s="97" t="s">
        <v>2983</v>
      </c>
      <c r="BU6773" s="97" t="s">
        <v>11760</v>
      </c>
      <c r="BV6773" s="97" t="s">
        <v>3237</v>
      </c>
      <c r="BW6773" s="97" t="s">
        <v>2983</v>
      </c>
    </row>
    <row r="6774" spans="51:75" x14ac:dyDescent="0.3">
      <c r="AY6774" s="124" t="e">
        <f>VLOOKUP(C6774,#REF!, 2,FALSE)</f>
        <v>#REF!</v>
      </c>
      <c r="BM6774" s="97" t="s">
        <v>2074</v>
      </c>
      <c r="BN6774" s="97" t="s">
        <v>616</v>
      </c>
      <c r="BO6774" s="97" t="s">
        <v>11761</v>
      </c>
      <c r="BU6774" s="97" t="s">
        <v>2074</v>
      </c>
      <c r="BV6774" s="97" t="s">
        <v>616</v>
      </c>
      <c r="BW6774" s="97" t="s">
        <v>11761</v>
      </c>
    </row>
    <row r="6775" spans="51:75" x14ac:dyDescent="0.3">
      <c r="AY6775" s="124" t="e">
        <f>VLOOKUP(C6775,#REF!, 2,FALSE)</f>
        <v>#REF!</v>
      </c>
      <c r="BM6775" s="97" t="s">
        <v>11762</v>
      </c>
      <c r="BN6775" s="97" t="s">
        <v>3003</v>
      </c>
      <c r="BO6775" s="97" t="s">
        <v>6109</v>
      </c>
      <c r="BU6775" s="97" t="s">
        <v>11762</v>
      </c>
      <c r="BV6775" s="97" t="s">
        <v>3003</v>
      </c>
      <c r="BW6775" s="97" t="s">
        <v>6109</v>
      </c>
    </row>
    <row r="6776" spans="51:75" x14ac:dyDescent="0.3">
      <c r="AY6776" s="124" t="e">
        <f>VLOOKUP(C6776,#REF!, 2,FALSE)</f>
        <v>#REF!</v>
      </c>
      <c r="BM6776" s="97" t="s">
        <v>449</v>
      </c>
      <c r="BN6776" s="97" t="s">
        <v>663</v>
      </c>
      <c r="BO6776" s="97" t="s">
        <v>11763</v>
      </c>
      <c r="BU6776" s="97" t="s">
        <v>449</v>
      </c>
      <c r="BV6776" s="97" t="s">
        <v>663</v>
      </c>
      <c r="BW6776" s="97" t="s">
        <v>11763</v>
      </c>
    </row>
    <row r="6777" spans="51:75" x14ac:dyDescent="0.3">
      <c r="AY6777" s="124" t="e">
        <f>VLOOKUP(C6777,#REF!, 2,FALSE)</f>
        <v>#REF!</v>
      </c>
      <c r="BM6777" s="97" t="s">
        <v>450</v>
      </c>
      <c r="BN6777" s="97" t="s">
        <v>663</v>
      </c>
      <c r="BO6777" s="97" t="s">
        <v>2983</v>
      </c>
      <c r="BU6777" s="97" t="s">
        <v>450</v>
      </c>
      <c r="BV6777" s="97" t="s">
        <v>663</v>
      </c>
      <c r="BW6777" s="97" t="s">
        <v>2983</v>
      </c>
    </row>
    <row r="6778" spans="51:75" x14ac:dyDescent="0.3">
      <c r="AY6778" s="124" t="e">
        <f>VLOOKUP(C6778,#REF!, 2,FALSE)</f>
        <v>#REF!</v>
      </c>
      <c r="BM6778" s="97" t="s">
        <v>433</v>
      </c>
      <c r="BN6778" s="97" t="s">
        <v>7054</v>
      </c>
      <c r="BO6778" s="97" t="s">
        <v>2983</v>
      </c>
      <c r="BU6778" s="97" t="s">
        <v>433</v>
      </c>
      <c r="BV6778" s="97" t="s">
        <v>7054</v>
      </c>
      <c r="BW6778" s="97" t="s">
        <v>2983</v>
      </c>
    </row>
    <row r="6779" spans="51:75" x14ac:dyDescent="0.3">
      <c r="AY6779" s="124" t="e">
        <f>VLOOKUP(C6779,#REF!, 2,FALSE)</f>
        <v>#REF!</v>
      </c>
      <c r="BM6779" s="97" t="s">
        <v>11764</v>
      </c>
      <c r="BN6779" s="97" t="s">
        <v>794</v>
      </c>
      <c r="BO6779" s="97" t="s">
        <v>8096</v>
      </c>
      <c r="BU6779" s="97" t="s">
        <v>11764</v>
      </c>
      <c r="BV6779" s="97" t="s">
        <v>794</v>
      </c>
      <c r="BW6779" s="97" t="s">
        <v>8096</v>
      </c>
    </row>
    <row r="6780" spans="51:75" x14ac:dyDescent="0.3">
      <c r="AY6780" s="124" t="e">
        <f>VLOOKUP(C6780,#REF!, 2,FALSE)</f>
        <v>#REF!</v>
      </c>
      <c r="BM6780" s="97" t="s">
        <v>434</v>
      </c>
      <c r="BN6780" s="97" t="s">
        <v>736</v>
      </c>
      <c r="BO6780" s="97" t="s">
        <v>11765</v>
      </c>
      <c r="BU6780" s="97" t="s">
        <v>434</v>
      </c>
      <c r="BV6780" s="97" t="s">
        <v>736</v>
      </c>
      <c r="BW6780" s="97" t="s">
        <v>11765</v>
      </c>
    </row>
    <row r="6781" spans="51:75" x14ac:dyDescent="0.3">
      <c r="AY6781" s="124" t="e">
        <f>VLOOKUP(C6781,#REF!, 2,FALSE)</f>
        <v>#REF!</v>
      </c>
      <c r="BM6781" s="97" t="s">
        <v>11767</v>
      </c>
      <c r="BN6781" s="97" t="s">
        <v>3003</v>
      </c>
      <c r="BO6781" s="97" t="s">
        <v>11768</v>
      </c>
      <c r="BU6781" s="97" t="s">
        <v>11767</v>
      </c>
      <c r="BV6781" s="97" t="s">
        <v>3003</v>
      </c>
      <c r="BW6781" s="97" t="s">
        <v>11768</v>
      </c>
    </row>
    <row r="6782" spans="51:75" x14ac:dyDescent="0.3">
      <c r="AY6782" s="124" t="e">
        <f>VLOOKUP(C6782,#REF!, 2,FALSE)</f>
        <v>#REF!</v>
      </c>
      <c r="BM6782" s="97" t="s">
        <v>11769</v>
      </c>
      <c r="BN6782" s="97" t="s">
        <v>3003</v>
      </c>
      <c r="BO6782" s="97" t="s">
        <v>11768</v>
      </c>
      <c r="BU6782" s="97" t="s">
        <v>11769</v>
      </c>
      <c r="BV6782" s="97" t="s">
        <v>3003</v>
      </c>
      <c r="BW6782" s="97" t="s">
        <v>11768</v>
      </c>
    </row>
    <row r="6783" spans="51:75" x14ac:dyDescent="0.3">
      <c r="AY6783" s="124" t="e">
        <f>VLOOKUP(C6783,#REF!, 2,FALSE)</f>
        <v>#REF!</v>
      </c>
      <c r="BM6783" s="97" t="s">
        <v>11770</v>
      </c>
      <c r="BN6783" s="97" t="s">
        <v>710</v>
      </c>
      <c r="BO6783" s="97" t="s">
        <v>2983</v>
      </c>
      <c r="BU6783" s="97" t="s">
        <v>11770</v>
      </c>
      <c r="BV6783" s="97" t="s">
        <v>710</v>
      </c>
      <c r="BW6783" s="97" t="s">
        <v>2983</v>
      </c>
    </row>
    <row r="6784" spans="51:75" x14ac:dyDescent="0.3">
      <c r="AY6784" s="124" t="e">
        <f>VLOOKUP(C6784,#REF!, 2,FALSE)</f>
        <v>#REF!</v>
      </c>
      <c r="BM6784" s="97" t="s">
        <v>11771</v>
      </c>
      <c r="BN6784" s="97" t="s">
        <v>802</v>
      </c>
      <c r="BO6784" s="97" t="s">
        <v>11149</v>
      </c>
      <c r="BU6784" s="97" t="s">
        <v>11771</v>
      </c>
      <c r="BV6784" s="97" t="s">
        <v>802</v>
      </c>
      <c r="BW6784" s="97" t="s">
        <v>11149</v>
      </c>
    </row>
    <row r="6785" spans="51:75" x14ac:dyDescent="0.3">
      <c r="AY6785" s="124" t="e">
        <f>VLOOKUP(C6785,#REF!, 2,FALSE)</f>
        <v>#REF!</v>
      </c>
      <c r="BM6785" s="97" t="s">
        <v>11772</v>
      </c>
      <c r="BN6785" s="97" t="s">
        <v>802</v>
      </c>
      <c r="BO6785" s="97" t="s">
        <v>11149</v>
      </c>
      <c r="BU6785" s="97" t="s">
        <v>11772</v>
      </c>
      <c r="BV6785" s="97" t="s">
        <v>802</v>
      </c>
      <c r="BW6785" s="97" t="s">
        <v>11149</v>
      </c>
    </row>
    <row r="6786" spans="51:75" x14ac:dyDescent="0.3">
      <c r="AY6786" s="124" t="e">
        <f>VLOOKUP(C6786,#REF!, 2,FALSE)</f>
        <v>#REF!</v>
      </c>
      <c r="BM6786" s="97" t="s">
        <v>11773</v>
      </c>
      <c r="BN6786" s="97" t="s">
        <v>3003</v>
      </c>
      <c r="BO6786" s="97" t="s">
        <v>857</v>
      </c>
      <c r="BU6786" s="97" t="s">
        <v>11773</v>
      </c>
      <c r="BV6786" s="97" t="s">
        <v>3003</v>
      </c>
      <c r="BW6786" s="97" t="s">
        <v>857</v>
      </c>
    </row>
    <row r="6787" spans="51:75" x14ac:dyDescent="0.3">
      <c r="AY6787" s="124" t="e">
        <f>VLOOKUP(C6787,#REF!, 2,FALSE)</f>
        <v>#REF!</v>
      </c>
      <c r="BM6787" s="97" t="s">
        <v>11774</v>
      </c>
      <c r="BN6787" s="97" t="s">
        <v>3237</v>
      </c>
      <c r="BO6787" s="97" t="s">
        <v>857</v>
      </c>
      <c r="BU6787" s="97" t="s">
        <v>11774</v>
      </c>
      <c r="BV6787" s="97" t="s">
        <v>3237</v>
      </c>
      <c r="BW6787" s="97" t="s">
        <v>857</v>
      </c>
    </row>
    <row r="6788" spans="51:75" x14ac:dyDescent="0.3">
      <c r="AY6788" s="124" t="e">
        <f>VLOOKUP(C6788,#REF!, 2,FALSE)</f>
        <v>#REF!</v>
      </c>
      <c r="BM6788" s="97" t="s">
        <v>11775</v>
      </c>
      <c r="BN6788" s="97" t="s">
        <v>16968</v>
      </c>
      <c r="BO6788" s="97" t="s">
        <v>2366</v>
      </c>
      <c r="BU6788" s="97" t="s">
        <v>11775</v>
      </c>
      <c r="BV6788" s="97" t="s">
        <v>16968</v>
      </c>
      <c r="BW6788" s="97" t="s">
        <v>2366</v>
      </c>
    </row>
    <row r="6789" spans="51:75" x14ac:dyDescent="0.3">
      <c r="AY6789" s="124" t="e">
        <f>VLOOKUP(C6789,#REF!, 2,FALSE)</f>
        <v>#REF!</v>
      </c>
      <c r="BM6789" s="97" t="s">
        <v>11776</v>
      </c>
      <c r="BN6789" s="97" t="s">
        <v>16968</v>
      </c>
      <c r="BO6789" s="97" t="s">
        <v>2366</v>
      </c>
      <c r="BU6789" s="97" t="s">
        <v>11776</v>
      </c>
      <c r="BV6789" s="97" t="s">
        <v>16968</v>
      </c>
      <c r="BW6789" s="97" t="s">
        <v>2366</v>
      </c>
    </row>
    <row r="6790" spans="51:75" x14ac:dyDescent="0.3">
      <c r="AY6790" s="124" t="e">
        <f>VLOOKUP(C6790,#REF!, 2,FALSE)</f>
        <v>#REF!</v>
      </c>
      <c r="BM6790" s="97" t="s">
        <v>11777</v>
      </c>
      <c r="BN6790" s="97" t="s">
        <v>16968</v>
      </c>
      <c r="BO6790" s="97" t="s">
        <v>2366</v>
      </c>
      <c r="BU6790" s="97" t="s">
        <v>11777</v>
      </c>
      <c r="BV6790" s="97" t="s">
        <v>16968</v>
      </c>
      <c r="BW6790" s="97" t="s">
        <v>2366</v>
      </c>
    </row>
    <row r="6791" spans="51:75" x14ac:dyDescent="0.3">
      <c r="AY6791" s="124" t="e">
        <f>VLOOKUP(C6791,#REF!, 2,FALSE)</f>
        <v>#REF!</v>
      </c>
      <c r="BM6791" s="97" t="s">
        <v>11778</v>
      </c>
      <c r="BN6791" s="97" t="s">
        <v>16968</v>
      </c>
      <c r="BO6791" s="97" t="s">
        <v>2366</v>
      </c>
      <c r="BU6791" s="97" t="s">
        <v>11778</v>
      </c>
      <c r="BV6791" s="97" t="s">
        <v>16968</v>
      </c>
      <c r="BW6791" s="97" t="s">
        <v>2366</v>
      </c>
    </row>
    <row r="6792" spans="51:75" x14ac:dyDescent="0.3">
      <c r="AY6792" s="124" t="e">
        <f>VLOOKUP(C6792,#REF!, 2,FALSE)</f>
        <v>#REF!</v>
      </c>
      <c r="BM6792" s="97" t="s">
        <v>11779</v>
      </c>
      <c r="BN6792" s="97" t="s">
        <v>16968</v>
      </c>
      <c r="BO6792" s="97" t="s">
        <v>2366</v>
      </c>
      <c r="BU6792" s="97" t="s">
        <v>11779</v>
      </c>
      <c r="BV6792" s="97" t="s">
        <v>16968</v>
      </c>
      <c r="BW6792" s="97" t="s">
        <v>2366</v>
      </c>
    </row>
    <row r="6793" spans="51:75" x14ac:dyDescent="0.3">
      <c r="AY6793" s="124" t="e">
        <f>VLOOKUP(C6793,#REF!, 2,FALSE)</f>
        <v>#REF!</v>
      </c>
      <c r="BM6793" s="97" t="s">
        <v>11780</v>
      </c>
      <c r="BN6793" s="97" t="s">
        <v>16968</v>
      </c>
      <c r="BO6793" s="97" t="s">
        <v>2366</v>
      </c>
      <c r="BU6793" s="97" t="s">
        <v>11780</v>
      </c>
      <c r="BV6793" s="97" t="s">
        <v>16968</v>
      </c>
      <c r="BW6793" s="97" t="s">
        <v>2366</v>
      </c>
    </row>
    <row r="6794" spans="51:75" x14ac:dyDescent="0.3">
      <c r="AY6794" s="124" t="e">
        <f>VLOOKUP(C6794,#REF!, 2,FALSE)</f>
        <v>#REF!</v>
      </c>
      <c r="BM6794" s="97" t="s">
        <v>11781</v>
      </c>
      <c r="BN6794" s="97" t="s">
        <v>16968</v>
      </c>
      <c r="BO6794" s="97" t="s">
        <v>2366</v>
      </c>
      <c r="BU6794" s="97" t="s">
        <v>11781</v>
      </c>
      <c r="BV6794" s="97" t="s">
        <v>16968</v>
      </c>
      <c r="BW6794" s="97" t="s">
        <v>2366</v>
      </c>
    </row>
    <row r="6795" spans="51:75" x14ac:dyDescent="0.3">
      <c r="AY6795" s="124" t="e">
        <f>VLOOKUP(C6795,#REF!, 2,FALSE)</f>
        <v>#REF!</v>
      </c>
      <c r="BM6795" s="97" t="s">
        <v>11782</v>
      </c>
      <c r="BN6795" s="97" t="s">
        <v>636</v>
      </c>
      <c r="BO6795" s="97" t="s">
        <v>2366</v>
      </c>
      <c r="BU6795" s="97" t="s">
        <v>11782</v>
      </c>
      <c r="BV6795" s="97" t="s">
        <v>636</v>
      </c>
      <c r="BW6795" s="97" t="s">
        <v>2366</v>
      </c>
    </row>
    <row r="6796" spans="51:75" x14ac:dyDescent="0.3">
      <c r="AY6796" s="124" t="e">
        <f>VLOOKUP(C6796,#REF!, 2,FALSE)</f>
        <v>#REF!</v>
      </c>
      <c r="BM6796" s="97" t="s">
        <v>11783</v>
      </c>
      <c r="BN6796" s="97" t="s">
        <v>783</v>
      </c>
      <c r="BO6796" s="97" t="s">
        <v>2983</v>
      </c>
      <c r="BU6796" s="97" t="s">
        <v>11783</v>
      </c>
      <c r="BV6796" s="97" t="s">
        <v>783</v>
      </c>
      <c r="BW6796" s="97" t="s">
        <v>2983</v>
      </c>
    </row>
    <row r="6797" spans="51:75" x14ac:dyDescent="0.3">
      <c r="AY6797" s="124" t="e">
        <f>VLOOKUP(C6797,#REF!, 2,FALSE)</f>
        <v>#REF!</v>
      </c>
      <c r="BM6797" s="97" t="s">
        <v>11784</v>
      </c>
      <c r="BN6797" s="97" t="s">
        <v>731</v>
      </c>
      <c r="BO6797" s="97" t="s">
        <v>2983</v>
      </c>
      <c r="BU6797" s="97" t="s">
        <v>11784</v>
      </c>
      <c r="BV6797" s="97" t="s">
        <v>731</v>
      </c>
      <c r="BW6797" s="97" t="s">
        <v>2983</v>
      </c>
    </row>
    <row r="6798" spans="51:75" x14ac:dyDescent="0.3">
      <c r="AY6798" s="124" t="e">
        <f>VLOOKUP(C6798,#REF!, 2,FALSE)</f>
        <v>#REF!</v>
      </c>
      <c r="BM6798" s="97" t="s">
        <v>11785</v>
      </c>
      <c r="BN6798" s="97" t="s">
        <v>658</v>
      </c>
      <c r="BO6798" s="97" t="s">
        <v>2983</v>
      </c>
      <c r="BU6798" s="97" t="s">
        <v>11785</v>
      </c>
      <c r="BV6798" s="97" t="s">
        <v>658</v>
      </c>
      <c r="BW6798" s="97" t="s">
        <v>2983</v>
      </c>
    </row>
    <row r="6799" spans="51:75" x14ac:dyDescent="0.3">
      <c r="AY6799" s="124" t="e">
        <f>VLOOKUP(C6799,#REF!, 2,FALSE)</f>
        <v>#REF!</v>
      </c>
      <c r="BM6799" s="97" t="s">
        <v>451</v>
      </c>
      <c r="BN6799" s="97" t="s">
        <v>841</v>
      </c>
      <c r="BO6799" s="97" t="s">
        <v>2983</v>
      </c>
      <c r="BU6799" s="97" t="s">
        <v>451</v>
      </c>
      <c r="BV6799" s="97" t="s">
        <v>841</v>
      </c>
      <c r="BW6799" s="97" t="s">
        <v>2983</v>
      </c>
    </row>
    <row r="6800" spans="51:75" x14ac:dyDescent="0.3">
      <c r="AY6800" s="124" t="e">
        <f>VLOOKUP(C6800,#REF!, 2,FALSE)</f>
        <v>#REF!</v>
      </c>
      <c r="BM6800" s="97" t="s">
        <v>11786</v>
      </c>
      <c r="BN6800" s="97" t="s">
        <v>2983</v>
      </c>
      <c r="BO6800" s="97" t="s">
        <v>2983</v>
      </c>
      <c r="BU6800" s="97" t="s">
        <v>11786</v>
      </c>
      <c r="BV6800" s="97" t="s">
        <v>2983</v>
      </c>
      <c r="BW6800" s="97" t="s">
        <v>2983</v>
      </c>
    </row>
    <row r="6801" spans="51:75" x14ac:dyDescent="0.3">
      <c r="AY6801" s="124" t="e">
        <f>VLOOKUP(C6801,#REF!, 2,FALSE)</f>
        <v>#REF!</v>
      </c>
      <c r="BM6801" s="97" t="s">
        <v>11787</v>
      </c>
      <c r="BN6801" s="97" t="s">
        <v>3081</v>
      </c>
      <c r="BO6801" s="97" t="s">
        <v>2983</v>
      </c>
      <c r="BU6801" s="97" t="s">
        <v>11787</v>
      </c>
      <c r="BV6801" s="97" t="s">
        <v>3081</v>
      </c>
      <c r="BW6801" s="97" t="s">
        <v>2983</v>
      </c>
    </row>
    <row r="6802" spans="51:75" x14ac:dyDescent="0.3">
      <c r="AY6802" s="124" t="e">
        <f>VLOOKUP(C6802,#REF!, 2,FALSE)</f>
        <v>#REF!</v>
      </c>
      <c r="BM6802" s="97" t="s">
        <v>11788</v>
      </c>
      <c r="BN6802" s="97" t="s">
        <v>2983</v>
      </c>
      <c r="BO6802" s="97" t="s">
        <v>2983</v>
      </c>
      <c r="BU6802" s="97" t="s">
        <v>11788</v>
      </c>
      <c r="BV6802" s="97" t="s">
        <v>2983</v>
      </c>
      <c r="BW6802" s="97" t="s">
        <v>2983</v>
      </c>
    </row>
    <row r="6803" spans="51:75" x14ac:dyDescent="0.3">
      <c r="AY6803" s="124" t="e">
        <f>VLOOKUP(C6803,#REF!, 2,FALSE)</f>
        <v>#REF!</v>
      </c>
      <c r="BM6803" s="97" t="s">
        <v>11789</v>
      </c>
      <c r="BN6803" s="97" t="s">
        <v>3085</v>
      </c>
      <c r="BO6803" s="97" t="s">
        <v>11790</v>
      </c>
      <c r="BU6803" s="97" t="s">
        <v>11789</v>
      </c>
      <c r="BV6803" s="97" t="s">
        <v>3085</v>
      </c>
      <c r="BW6803" s="97" t="s">
        <v>11790</v>
      </c>
    </row>
    <row r="6804" spans="51:75" x14ac:dyDescent="0.3">
      <c r="AY6804" s="124" t="e">
        <f>VLOOKUP(C6804,#REF!, 2,FALSE)</f>
        <v>#REF!</v>
      </c>
      <c r="BM6804" s="97" t="s">
        <v>11791</v>
      </c>
      <c r="BN6804" s="97" t="s">
        <v>667</v>
      </c>
      <c r="BO6804" s="97" t="s">
        <v>843</v>
      </c>
      <c r="BU6804" s="97" t="s">
        <v>11791</v>
      </c>
      <c r="BV6804" s="97" t="s">
        <v>667</v>
      </c>
      <c r="BW6804" s="97" t="s">
        <v>843</v>
      </c>
    </row>
    <row r="6805" spans="51:75" x14ac:dyDescent="0.3">
      <c r="AY6805" s="124" t="e">
        <f>VLOOKUP(C6805,#REF!, 2,FALSE)</f>
        <v>#REF!</v>
      </c>
      <c r="BM6805" s="97" t="s">
        <v>11792</v>
      </c>
      <c r="BN6805" s="97" t="s">
        <v>631</v>
      </c>
      <c r="BO6805" s="97" t="s">
        <v>770</v>
      </c>
      <c r="BU6805" s="97" t="s">
        <v>11792</v>
      </c>
      <c r="BV6805" s="97" t="s">
        <v>631</v>
      </c>
      <c r="BW6805" s="97" t="s">
        <v>770</v>
      </c>
    </row>
    <row r="6806" spans="51:75" x14ac:dyDescent="0.3">
      <c r="AY6806" s="124" t="e">
        <f>VLOOKUP(C6806,#REF!, 2,FALSE)</f>
        <v>#REF!</v>
      </c>
      <c r="BM6806" s="97" t="s">
        <v>11793</v>
      </c>
      <c r="BN6806" s="97" t="s">
        <v>928</v>
      </c>
      <c r="BO6806" s="97" t="s">
        <v>859</v>
      </c>
      <c r="BU6806" s="97" t="s">
        <v>11793</v>
      </c>
      <c r="BV6806" s="97" t="s">
        <v>928</v>
      </c>
      <c r="BW6806" s="97" t="s">
        <v>859</v>
      </c>
    </row>
    <row r="6807" spans="51:75" x14ac:dyDescent="0.3">
      <c r="AY6807" s="124" t="e">
        <f>VLOOKUP(C6807,#REF!, 2,FALSE)</f>
        <v>#REF!</v>
      </c>
      <c r="BM6807" s="97" t="s">
        <v>11794</v>
      </c>
      <c r="BN6807" s="97" t="s">
        <v>1013</v>
      </c>
      <c r="BO6807" s="97" t="s">
        <v>692</v>
      </c>
      <c r="BU6807" s="97" t="s">
        <v>11794</v>
      </c>
      <c r="BV6807" s="97" t="s">
        <v>1013</v>
      </c>
      <c r="BW6807" s="97" t="s">
        <v>692</v>
      </c>
    </row>
    <row r="6808" spans="51:75" x14ac:dyDescent="0.3">
      <c r="AY6808" s="124" t="e">
        <f>VLOOKUP(C6808,#REF!, 2,FALSE)</f>
        <v>#REF!</v>
      </c>
      <c r="BM6808" s="97" t="s">
        <v>11795</v>
      </c>
      <c r="BN6808" s="97" t="s">
        <v>16968</v>
      </c>
      <c r="BO6808" s="97" t="s">
        <v>6779</v>
      </c>
      <c r="BU6808" s="97" t="s">
        <v>11795</v>
      </c>
      <c r="BV6808" s="97" t="s">
        <v>16968</v>
      </c>
      <c r="BW6808" s="97" t="s">
        <v>6779</v>
      </c>
    </row>
    <row r="6809" spans="51:75" x14ac:dyDescent="0.3">
      <c r="AY6809" s="124" t="e">
        <f>VLOOKUP(C6809,#REF!, 2,FALSE)</f>
        <v>#REF!</v>
      </c>
      <c r="BM6809" s="97" t="s">
        <v>400</v>
      </c>
      <c r="BN6809" s="97" t="s">
        <v>1267</v>
      </c>
      <c r="BO6809" s="97" t="s">
        <v>2983</v>
      </c>
      <c r="BU6809" s="97" t="s">
        <v>400</v>
      </c>
      <c r="BV6809" s="97" t="s">
        <v>1267</v>
      </c>
      <c r="BW6809" s="97" t="s">
        <v>2983</v>
      </c>
    </row>
    <row r="6810" spans="51:75" x14ac:dyDescent="0.3">
      <c r="AY6810" s="124" t="e">
        <f>VLOOKUP(C6810,#REF!, 2,FALSE)</f>
        <v>#REF!</v>
      </c>
      <c r="BM6810" s="97" t="s">
        <v>2075</v>
      </c>
      <c r="BN6810" s="97" t="s">
        <v>783</v>
      </c>
      <c r="BO6810" s="97" t="s">
        <v>11796</v>
      </c>
      <c r="BU6810" s="97" t="s">
        <v>2075</v>
      </c>
      <c r="BV6810" s="97" t="s">
        <v>783</v>
      </c>
      <c r="BW6810" s="97" t="s">
        <v>11796</v>
      </c>
    </row>
    <row r="6811" spans="51:75" x14ac:dyDescent="0.3">
      <c r="AY6811" s="124" t="e">
        <f>VLOOKUP(C6811,#REF!, 2,FALSE)</f>
        <v>#REF!</v>
      </c>
      <c r="BM6811" s="97" t="s">
        <v>11797</v>
      </c>
      <c r="BN6811" s="97" t="s">
        <v>928</v>
      </c>
      <c r="BO6811" s="97" t="s">
        <v>5143</v>
      </c>
      <c r="BU6811" s="97" t="s">
        <v>11797</v>
      </c>
      <c r="BV6811" s="97" t="s">
        <v>928</v>
      </c>
      <c r="BW6811" s="97" t="s">
        <v>5143</v>
      </c>
    </row>
    <row r="6812" spans="51:75" x14ac:dyDescent="0.3">
      <c r="AY6812" s="124" t="e">
        <f>VLOOKUP(C6812,#REF!, 2,FALSE)</f>
        <v>#REF!</v>
      </c>
      <c r="BM6812" s="97" t="s">
        <v>11798</v>
      </c>
      <c r="BN6812" s="97" t="s">
        <v>926</v>
      </c>
      <c r="BO6812" s="97" t="s">
        <v>5348</v>
      </c>
      <c r="BU6812" s="97" t="s">
        <v>11798</v>
      </c>
      <c r="BV6812" s="97" t="s">
        <v>926</v>
      </c>
      <c r="BW6812" s="97" t="s">
        <v>5348</v>
      </c>
    </row>
    <row r="6813" spans="51:75" x14ac:dyDescent="0.3">
      <c r="AY6813" s="124" t="e">
        <f>VLOOKUP(C6813,#REF!, 2,FALSE)</f>
        <v>#REF!</v>
      </c>
      <c r="BM6813" s="97" t="s">
        <v>11799</v>
      </c>
      <c r="BN6813" s="97" t="s">
        <v>3003</v>
      </c>
      <c r="BO6813" s="97" t="s">
        <v>2983</v>
      </c>
      <c r="BU6813" s="97" t="s">
        <v>11799</v>
      </c>
      <c r="BV6813" s="97" t="s">
        <v>3003</v>
      </c>
      <c r="BW6813" s="97" t="s">
        <v>2983</v>
      </c>
    </row>
    <row r="6814" spans="51:75" x14ac:dyDescent="0.3">
      <c r="AY6814" s="124" t="e">
        <f>VLOOKUP(C6814,#REF!, 2,FALSE)</f>
        <v>#REF!</v>
      </c>
      <c r="BM6814" s="97" t="s">
        <v>11800</v>
      </c>
      <c r="BN6814" s="97" t="s">
        <v>1013</v>
      </c>
      <c r="BO6814" s="97" t="s">
        <v>11801</v>
      </c>
      <c r="BU6814" s="97" t="s">
        <v>11800</v>
      </c>
      <c r="BV6814" s="97" t="s">
        <v>1013</v>
      </c>
      <c r="BW6814" s="97" t="s">
        <v>11801</v>
      </c>
    </row>
    <row r="6815" spans="51:75" x14ac:dyDescent="0.3">
      <c r="AY6815" s="124" t="e">
        <f>VLOOKUP(C6815,#REF!, 2,FALSE)</f>
        <v>#REF!</v>
      </c>
      <c r="BM6815" s="97" t="s">
        <v>11802</v>
      </c>
      <c r="BN6815" s="97" t="s">
        <v>771</v>
      </c>
      <c r="BO6815" s="97" t="s">
        <v>11803</v>
      </c>
      <c r="BU6815" s="97" t="s">
        <v>11802</v>
      </c>
      <c r="BV6815" s="97" t="s">
        <v>771</v>
      </c>
      <c r="BW6815" s="97" t="s">
        <v>11803</v>
      </c>
    </row>
    <row r="6816" spans="51:75" x14ac:dyDescent="0.3">
      <c r="AY6816" s="124" t="e">
        <f>VLOOKUP(C6816,#REF!, 2,FALSE)</f>
        <v>#REF!</v>
      </c>
      <c r="BM6816" s="97" t="s">
        <v>11804</v>
      </c>
      <c r="BN6816" s="97" t="s">
        <v>3043</v>
      </c>
      <c r="BO6816" s="97" t="s">
        <v>7531</v>
      </c>
      <c r="BU6816" s="97" t="s">
        <v>11804</v>
      </c>
      <c r="BV6816" s="97" t="s">
        <v>3043</v>
      </c>
      <c r="BW6816" s="97" t="s">
        <v>7531</v>
      </c>
    </row>
    <row r="6817" spans="51:75" x14ac:dyDescent="0.3">
      <c r="AY6817" s="124" t="e">
        <f>VLOOKUP(C6817,#REF!, 2,FALSE)</f>
        <v>#REF!</v>
      </c>
      <c r="BM6817" s="97" t="s">
        <v>2076</v>
      </c>
      <c r="BN6817" s="97" t="s">
        <v>1342</v>
      </c>
      <c r="BO6817" s="97" t="s">
        <v>11805</v>
      </c>
      <c r="BU6817" s="97" t="s">
        <v>2076</v>
      </c>
      <c r="BV6817" s="97" t="s">
        <v>1342</v>
      </c>
      <c r="BW6817" s="97" t="s">
        <v>11805</v>
      </c>
    </row>
    <row r="6818" spans="51:75" x14ac:dyDescent="0.3">
      <c r="AY6818" s="124" t="e">
        <f>VLOOKUP(C6818,#REF!, 2,FALSE)</f>
        <v>#REF!</v>
      </c>
      <c r="BM6818" s="97" t="s">
        <v>2077</v>
      </c>
      <c r="BN6818" s="97" t="s">
        <v>3191</v>
      </c>
      <c r="BO6818" s="97" t="s">
        <v>709</v>
      </c>
      <c r="BU6818" s="97" t="s">
        <v>2077</v>
      </c>
      <c r="BV6818" s="97" t="s">
        <v>3191</v>
      </c>
      <c r="BW6818" s="97" t="s">
        <v>709</v>
      </c>
    </row>
    <row r="6819" spans="51:75" x14ac:dyDescent="0.3">
      <c r="AY6819" s="124" t="e">
        <f>VLOOKUP(C6819,#REF!, 2,FALSE)</f>
        <v>#REF!</v>
      </c>
      <c r="BM6819" s="97" t="s">
        <v>2078</v>
      </c>
      <c r="BN6819" s="97" t="s">
        <v>639</v>
      </c>
      <c r="BO6819" s="97" t="s">
        <v>11806</v>
      </c>
      <c r="BU6819" s="97" t="s">
        <v>2078</v>
      </c>
      <c r="BV6819" s="97" t="s">
        <v>639</v>
      </c>
      <c r="BW6819" s="97" t="s">
        <v>11806</v>
      </c>
    </row>
    <row r="6820" spans="51:75" x14ac:dyDescent="0.3">
      <c r="AY6820" s="124" t="e">
        <f>VLOOKUP(C6820,#REF!, 2,FALSE)</f>
        <v>#REF!</v>
      </c>
      <c r="BM6820" s="97" t="s">
        <v>2079</v>
      </c>
      <c r="BN6820" s="97" t="s">
        <v>1269</v>
      </c>
      <c r="BO6820" s="97" t="s">
        <v>11807</v>
      </c>
      <c r="BU6820" s="97" t="s">
        <v>2079</v>
      </c>
      <c r="BV6820" s="97" t="s">
        <v>1269</v>
      </c>
      <c r="BW6820" s="97" t="s">
        <v>11807</v>
      </c>
    </row>
    <row r="6821" spans="51:75" x14ac:dyDescent="0.3">
      <c r="AY6821" s="124" t="e">
        <f>VLOOKUP(C6821,#REF!, 2,FALSE)</f>
        <v>#REF!</v>
      </c>
      <c r="BM6821" s="97" t="s">
        <v>2080</v>
      </c>
      <c r="BN6821" s="97" t="s">
        <v>669</v>
      </c>
      <c r="BO6821" s="97" t="s">
        <v>5599</v>
      </c>
      <c r="BU6821" s="97" t="s">
        <v>2080</v>
      </c>
      <c r="BV6821" s="97" t="s">
        <v>669</v>
      </c>
      <c r="BW6821" s="97" t="s">
        <v>5599</v>
      </c>
    </row>
    <row r="6822" spans="51:75" x14ac:dyDescent="0.3">
      <c r="AY6822" s="124" t="e">
        <f>VLOOKUP(C6822,#REF!, 2,FALSE)</f>
        <v>#REF!</v>
      </c>
      <c r="BM6822" s="97" t="s">
        <v>2081</v>
      </c>
      <c r="BN6822" s="97" t="s">
        <v>625</v>
      </c>
      <c r="BO6822" s="97" t="s">
        <v>7817</v>
      </c>
      <c r="BU6822" s="97" t="s">
        <v>2081</v>
      </c>
      <c r="BV6822" s="97" t="s">
        <v>625</v>
      </c>
      <c r="BW6822" s="97" t="s">
        <v>7817</v>
      </c>
    </row>
    <row r="6823" spans="51:75" x14ac:dyDescent="0.3">
      <c r="AY6823" s="124" t="e">
        <f>VLOOKUP(C6823,#REF!, 2,FALSE)</f>
        <v>#REF!</v>
      </c>
      <c r="BM6823" s="97" t="s">
        <v>11808</v>
      </c>
      <c r="BN6823" s="97" t="s">
        <v>2979</v>
      </c>
      <c r="BO6823" s="97" t="s">
        <v>11809</v>
      </c>
      <c r="BU6823" s="97" t="s">
        <v>11808</v>
      </c>
      <c r="BV6823" s="97" t="s">
        <v>2979</v>
      </c>
      <c r="BW6823" s="97" t="s">
        <v>11809</v>
      </c>
    </row>
    <row r="6824" spans="51:75" x14ac:dyDescent="0.3">
      <c r="AY6824" s="124" t="e">
        <f>VLOOKUP(C6824,#REF!, 2,FALSE)</f>
        <v>#REF!</v>
      </c>
      <c r="BM6824" s="97" t="s">
        <v>11810</v>
      </c>
      <c r="BN6824" s="97" t="s">
        <v>667</v>
      </c>
      <c r="BO6824" s="97" t="s">
        <v>2983</v>
      </c>
      <c r="BU6824" s="97" t="s">
        <v>11810</v>
      </c>
      <c r="BV6824" s="97" t="s">
        <v>667</v>
      </c>
      <c r="BW6824" s="97" t="s">
        <v>2983</v>
      </c>
    </row>
    <row r="6825" spans="51:75" x14ac:dyDescent="0.3">
      <c r="AY6825" s="124" t="e">
        <f>VLOOKUP(C6825,#REF!, 2,FALSE)</f>
        <v>#REF!</v>
      </c>
      <c r="BM6825" s="97" t="s">
        <v>11811</v>
      </c>
      <c r="BN6825" s="97" t="s">
        <v>637</v>
      </c>
      <c r="BO6825" s="97" t="s">
        <v>2983</v>
      </c>
      <c r="BU6825" s="97" t="s">
        <v>11811</v>
      </c>
      <c r="BV6825" s="97" t="s">
        <v>637</v>
      </c>
      <c r="BW6825" s="97" t="s">
        <v>2983</v>
      </c>
    </row>
    <row r="6826" spans="51:75" x14ac:dyDescent="0.3">
      <c r="AY6826" s="124" t="e">
        <f>VLOOKUP(C6826,#REF!, 2,FALSE)</f>
        <v>#REF!</v>
      </c>
      <c r="BM6826" s="97" t="s">
        <v>11812</v>
      </c>
      <c r="BN6826" s="97" t="s">
        <v>669</v>
      </c>
      <c r="BO6826" s="97" t="s">
        <v>1056</v>
      </c>
      <c r="BU6826" s="97" t="s">
        <v>11812</v>
      </c>
      <c r="BV6826" s="97" t="s">
        <v>669</v>
      </c>
      <c r="BW6826" s="97" t="s">
        <v>1056</v>
      </c>
    </row>
    <row r="6827" spans="51:75" x14ac:dyDescent="0.3">
      <c r="AY6827" s="124" t="e">
        <f>VLOOKUP(C6827,#REF!, 2,FALSE)</f>
        <v>#REF!</v>
      </c>
      <c r="BM6827" s="97" t="s">
        <v>11813</v>
      </c>
      <c r="BN6827" s="97" t="s">
        <v>669</v>
      </c>
      <c r="BO6827" s="97" t="s">
        <v>2983</v>
      </c>
      <c r="BU6827" s="97" t="s">
        <v>11813</v>
      </c>
      <c r="BV6827" s="97" t="s">
        <v>669</v>
      </c>
      <c r="BW6827" s="97" t="s">
        <v>2983</v>
      </c>
    </row>
    <row r="6828" spans="51:75" x14ac:dyDescent="0.3">
      <c r="AY6828" s="124" t="e">
        <f>VLOOKUP(C6828,#REF!, 2,FALSE)</f>
        <v>#REF!</v>
      </c>
      <c r="BM6828" s="97" t="s">
        <v>11814</v>
      </c>
      <c r="BN6828" s="97" t="s">
        <v>862</v>
      </c>
      <c r="BO6828" s="97" t="s">
        <v>11343</v>
      </c>
      <c r="BU6828" s="97" t="s">
        <v>11814</v>
      </c>
      <c r="BV6828" s="97" t="s">
        <v>862</v>
      </c>
      <c r="BW6828" s="97" t="s">
        <v>11343</v>
      </c>
    </row>
    <row r="6829" spans="51:75" x14ac:dyDescent="0.3">
      <c r="AY6829" s="124" t="e">
        <f>VLOOKUP(C6829,#REF!, 2,FALSE)</f>
        <v>#REF!</v>
      </c>
      <c r="BM6829" s="97" t="s">
        <v>11815</v>
      </c>
      <c r="BN6829" s="97" t="s">
        <v>1139</v>
      </c>
      <c r="BO6829" s="97" t="s">
        <v>11816</v>
      </c>
      <c r="BU6829" s="97" t="s">
        <v>11815</v>
      </c>
      <c r="BV6829" s="97" t="s">
        <v>1139</v>
      </c>
      <c r="BW6829" s="97" t="s">
        <v>11816</v>
      </c>
    </row>
    <row r="6830" spans="51:75" x14ac:dyDescent="0.3">
      <c r="AY6830" s="124" t="e">
        <f>VLOOKUP(C6830,#REF!, 2,FALSE)</f>
        <v>#REF!</v>
      </c>
      <c r="BM6830" s="97" t="s">
        <v>11817</v>
      </c>
      <c r="BN6830" s="97" t="s">
        <v>2979</v>
      </c>
      <c r="BO6830" s="97" t="s">
        <v>11818</v>
      </c>
      <c r="BU6830" s="97" t="s">
        <v>11817</v>
      </c>
      <c r="BV6830" s="97" t="s">
        <v>2979</v>
      </c>
      <c r="BW6830" s="97" t="s">
        <v>11818</v>
      </c>
    </row>
    <row r="6831" spans="51:75" x14ac:dyDescent="0.3">
      <c r="AY6831" s="124" t="e">
        <f>VLOOKUP(C6831,#REF!, 2,FALSE)</f>
        <v>#REF!</v>
      </c>
      <c r="BM6831" s="97" t="s">
        <v>2082</v>
      </c>
      <c r="BN6831" s="97" t="s">
        <v>3191</v>
      </c>
      <c r="BO6831" s="97" t="s">
        <v>6088</v>
      </c>
      <c r="BU6831" s="97" t="s">
        <v>2082</v>
      </c>
      <c r="BV6831" s="97" t="s">
        <v>3191</v>
      </c>
      <c r="BW6831" s="97" t="s">
        <v>6088</v>
      </c>
    </row>
    <row r="6832" spans="51:75" x14ac:dyDescent="0.3">
      <c r="AY6832" s="124" t="e">
        <f>VLOOKUP(C6832,#REF!, 2,FALSE)</f>
        <v>#REF!</v>
      </c>
      <c r="BM6832" s="97" t="s">
        <v>435</v>
      </c>
      <c r="BN6832" s="97" t="s">
        <v>1691</v>
      </c>
      <c r="BO6832" s="97" t="s">
        <v>2372</v>
      </c>
      <c r="BU6832" s="97" t="s">
        <v>435</v>
      </c>
      <c r="BV6832" s="97" t="s">
        <v>1691</v>
      </c>
      <c r="BW6832" s="97" t="s">
        <v>2372</v>
      </c>
    </row>
    <row r="6833" spans="51:75" x14ac:dyDescent="0.3">
      <c r="AY6833" s="124" t="e">
        <f>VLOOKUP(C6833,#REF!, 2,FALSE)</f>
        <v>#REF!</v>
      </c>
      <c r="BM6833" s="97" t="s">
        <v>11819</v>
      </c>
      <c r="BN6833" s="97" t="s">
        <v>1691</v>
      </c>
      <c r="BO6833" s="97" t="s">
        <v>5332</v>
      </c>
      <c r="BU6833" s="97" t="s">
        <v>11819</v>
      </c>
      <c r="BV6833" s="97" t="s">
        <v>1691</v>
      </c>
      <c r="BW6833" s="97" t="s">
        <v>5332</v>
      </c>
    </row>
    <row r="6834" spans="51:75" x14ac:dyDescent="0.3">
      <c r="AY6834" s="124" t="e">
        <f>VLOOKUP(C6834,#REF!, 2,FALSE)</f>
        <v>#REF!</v>
      </c>
      <c r="BM6834" s="97" t="s">
        <v>11820</v>
      </c>
      <c r="BN6834" s="97" t="s">
        <v>1691</v>
      </c>
      <c r="BO6834" s="97" t="s">
        <v>7881</v>
      </c>
      <c r="BU6834" s="97" t="s">
        <v>11820</v>
      </c>
      <c r="BV6834" s="97" t="s">
        <v>1691</v>
      </c>
      <c r="BW6834" s="97" t="s">
        <v>7881</v>
      </c>
    </row>
    <row r="6835" spans="51:75" x14ac:dyDescent="0.3">
      <c r="AY6835" s="124" t="e">
        <f>VLOOKUP(C6835,#REF!, 2,FALSE)</f>
        <v>#REF!</v>
      </c>
      <c r="BM6835" s="97" t="s">
        <v>11821</v>
      </c>
      <c r="BN6835" s="97" t="s">
        <v>1691</v>
      </c>
      <c r="BO6835" s="97" t="s">
        <v>7881</v>
      </c>
      <c r="BU6835" s="97" t="s">
        <v>11821</v>
      </c>
      <c r="BV6835" s="97" t="s">
        <v>1691</v>
      </c>
      <c r="BW6835" s="97" t="s">
        <v>7881</v>
      </c>
    </row>
    <row r="6836" spans="51:75" x14ac:dyDescent="0.3">
      <c r="AY6836" s="124" t="e">
        <f>VLOOKUP(C6836,#REF!, 2,FALSE)</f>
        <v>#REF!</v>
      </c>
      <c r="BM6836" s="97" t="s">
        <v>11823</v>
      </c>
      <c r="BN6836" s="97" t="s">
        <v>1691</v>
      </c>
      <c r="BO6836" s="97" t="s">
        <v>2983</v>
      </c>
      <c r="BU6836" s="97" t="s">
        <v>11823</v>
      </c>
      <c r="BV6836" s="97" t="s">
        <v>1691</v>
      </c>
      <c r="BW6836" s="97" t="s">
        <v>2983</v>
      </c>
    </row>
    <row r="6837" spans="51:75" x14ac:dyDescent="0.3">
      <c r="AY6837" s="124" t="e">
        <f>VLOOKUP(C6837,#REF!, 2,FALSE)</f>
        <v>#REF!</v>
      </c>
      <c r="BM6837" s="97" t="s">
        <v>11824</v>
      </c>
      <c r="BN6837" s="97" t="s">
        <v>783</v>
      </c>
      <c r="BO6837" s="97" t="s">
        <v>6401</v>
      </c>
      <c r="BU6837" s="97" t="s">
        <v>11824</v>
      </c>
      <c r="BV6837" s="97" t="s">
        <v>783</v>
      </c>
      <c r="BW6837" s="97" t="s">
        <v>6401</v>
      </c>
    </row>
    <row r="6838" spans="51:75" x14ac:dyDescent="0.3">
      <c r="AY6838" s="124" t="e">
        <f>VLOOKUP(C6838,#REF!, 2,FALSE)</f>
        <v>#REF!</v>
      </c>
      <c r="BM6838" s="97" t="s">
        <v>408</v>
      </c>
      <c r="BN6838" s="97" t="s">
        <v>3003</v>
      </c>
      <c r="BO6838" s="97" t="s">
        <v>2066</v>
      </c>
      <c r="BU6838" s="97" t="s">
        <v>408</v>
      </c>
      <c r="BV6838" s="97" t="s">
        <v>3003</v>
      </c>
      <c r="BW6838" s="97" t="s">
        <v>2066</v>
      </c>
    </row>
    <row r="6839" spans="51:75" x14ac:dyDescent="0.3">
      <c r="AY6839" s="124" t="e">
        <f>VLOOKUP(C6839,#REF!, 2,FALSE)</f>
        <v>#REF!</v>
      </c>
      <c r="BM6839" s="97" t="s">
        <v>11825</v>
      </c>
      <c r="BN6839" s="97" t="s">
        <v>657</v>
      </c>
      <c r="BO6839" s="97" t="s">
        <v>11826</v>
      </c>
      <c r="BU6839" s="97" t="s">
        <v>11825</v>
      </c>
      <c r="BV6839" s="97" t="s">
        <v>657</v>
      </c>
      <c r="BW6839" s="97" t="s">
        <v>11826</v>
      </c>
    </row>
    <row r="6840" spans="51:75" x14ac:dyDescent="0.3">
      <c r="AY6840" s="124" t="e">
        <f>VLOOKUP(C6840,#REF!, 2,FALSE)</f>
        <v>#REF!</v>
      </c>
      <c r="BM6840" s="97" t="s">
        <v>11827</v>
      </c>
      <c r="BN6840" s="97" t="s">
        <v>797</v>
      </c>
      <c r="BO6840" s="97" t="s">
        <v>638</v>
      </c>
      <c r="BU6840" s="97" t="s">
        <v>11827</v>
      </c>
      <c r="BV6840" s="97" t="s">
        <v>797</v>
      </c>
      <c r="BW6840" s="97" t="s">
        <v>638</v>
      </c>
    </row>
    <row r="6841" spans="51:75" x14ac:dyDescent="0.3">
      <c r="AY6841" s="124" t="e">
        <f>VLOOKUP(C6841,#REF!, 2,FALSE)</f>
        <v>#REF!</v>
      </c>
      <c r="BM6841" s="97" t="s">
        <v>11828</v>
      </c>
      <c r="BN6841" s="97" t="s">
        <v>631</v>
      </c>
      <c r="BO6841" s="97" t="s">
        <v>11829</v>
      </c>
      <c r="BU6841" s="97" t="s">
        <v>11828</v>
      </c>
      <c r="BV6841" s="97" t="s">
        <v>631</v>
      </c>
      <c r="BW6841" s="97" t="s">
        <v>11829</v>
      </c>
    </row>
    <row r="6842" spans="51:75" x14ac:dyDescent="0.3">
      <c r="AY6842" s="124" t="e">
        <f>VLOOKUP(C6842,#REF!, 2,FALSE)</f>
        <v>#REF!</v>
      </c>
      <c r="BM6842" s="97" t="s">
        <v>11830</v>
      </c>
      <c r="BN6842" s="97" t="s">
        <v>694</v>
      </c>
      <c r="BO6842" s="97" t="s">
        <v>697</v>
      </c>
      <c r="BU6842" s="97" t="s">
        <v>11830</v>
      </c>
      <c r="BV6842" s="97" t="s">
        <v>694</v>
      </c>
      <c r="BW6842" s="97" t="s">
        <v>697</v>
      </c>
    </row>
    <row r="6843" spans="51:75" x14ac:dyDescent="0.3">
      <c r="AY6843" s="124" t="e">
        <f>VLOOKUP(C6843,#REF!, 2,FALSE)</f>
        <v>#REF!</v>
      </c>
      <c r="BM6843" s="97" t="s">
        <v>11831</v>
      </c>
      <c r="BN6843" s="97" t="s">
        <v>631</v>
      </c>
      <c r="BO6843" s="97" t="s">
        <v>11832</v>
      </c>
      <c r="BU6843" s="97" t="s">
        <v>11831</v>
      </c>
      <c r="BV6843" s="97" t="s">
        <v>631</v>
      </c>
      <c r="BW6843" s="97" t="s">
        <v>11832</v>
      </c>
    </row>
    <row r="6844" spans="51:75" x14ac:dyDescent="0.3">
      <c r="AY6844" s="124" t="e">
        <f>VLOOKUP(C6844,#REF!, 2,FALSE)</f>
        <v>#REF!</v>
      </c>
      <c r="BM6844" s="97" t="s">
        <v>11833</v>
      </c>
      <c r="BN6844" s="97" t="s">
        <v>613</v>
      </c>
      <c r="BO6844" s="97" t="s">
        <v>5322</v>
      </c>
      <c r="BU6844" s="97" t="s">
        <v>11833</v>
      </c>
      <c r="BV6844" s="97" t="s">
        <v>613</v>
      </c>
      <c r="BW6844" s="97" t="s">
        <v>5322</v>
      </c>
    </row>
    <row r="6845" spans="51:75" x14ac:dyDescent="0.3">
      <c r="AY6845" s="124" t="e">
        <f>VLOOKUP(C6845,#REF!, 2,FALSE)</f>
        <v>#REF!</v>
      </c>
      <c r="BM6845" s="97" t="s">
        <v>401</v>
      </c>
      <c r="BN6845" s="97" t="s">
        <v>662</v>
      </c>
      <c r="BO6845" s="97" t="s">
        <v>697</v>
      </c>
      <c r="BU6845" s="97" t="s">
        <v>401</v>
      </c>
      <c r="BV6845" s="97" t="s">
        <v>662</v>
      </c>
      <c r="BW6845" s="97" t="s">
        <v>697</v>
      </c>
    </row>
    <row r="6846" spans="51:75" x14ac:dyDescent="0.3">
      <c r="AY6846" s="124" t="e">
        <f>VLOOKUP(C6846,#REF!, 2,FALSE)</f>
        <v>#REF!</v>
      </c>
      <c r="BM6846" s="97" t="s">
        <v>402</v>
      </c>
      <c r="BN6846" s="97" t="s">
        <v>639</v>
      </c>
      <c r="BO6846" s="97" t="s">
        <v>993</v>
      </c>
      <c r="BU6846" s="97" t="s">
        <v>402</v>
      </c>
      <c r="BV6846" s="97" t="s">
        <v>639</v>
      </c>
      <c r="BW6846" s="97" t="s">
        <v>993</v>
      </c>
    </row>
    <row r="6847" spans="51:75" x14ac:dyDescent="0.3">
      <c r="AY6847" s="124" t="e">
        <f>VLOOKUP(C6847,#REF!, 2,FALSE)</f>
        <v>#REF!</v>
      </c>
      <c r="BM6847" s="97" t="s">
        <v>11834</v>
      </c>
      <c r="BN6847" s="97" t="s">
        <v>639</v>
      </c>
      <c r="BO6847" s="97" t="s">
        <v>11624</v>
      </c>
      <c r="BU6847" s="97" t="s">
        <v>11834</v>
      </c>
      <c r="BV6847" s="97" t="s">
        <v>639</v>
      </c>
      <c r="BW6847" s="97" t="s">
        <v>11624</v>
      </c>
    </row>
    <row r="6848" spans="51:75" x14ac:dyDescent="0.3">
      <c r="AY6848" s="124" t="e">
        <f>VLOOKUP(C6848,#REF!, 2,FALSE)</f>
        <v>#REF!</v>
      </c>
      <c r="BM6848" s="97" t="s">
        <v>11835</v>
      </c>
      <c r="BN6848" s="97" t="s">
        <v>616</v>
      </c>
      <c r="BO6848" s="97" t="s">
        <v>2983</v>
      </c>
      <c r="BU6848" s="97" t="s">
        <v>11835</v>
      </c>
      <c r="BV6848" s="97" t="s">
        <v>616</v>
      </c>
      <c r="BW6848" s="97" t="s">
        <v>2983</v>
      </c>
    </row>
    <row r="6849" spans="51:75" x14ac:dyDescent="0.3">
      <c r="AY6849" s="124" t="e">
        <f>VLOOKUP(C6849,#REF!, 2,FALSE)</f>
        <v>#REF!</v>
      </c>
      <c r="BM6849" s="97" t="s">
        <v>11836</v>
      </c>
      <c r="BN6849" s="97" t="s">
        <v>616</v>
      </c>
      <c r="BO6849" s="97" t="s">
        <v>2983</v>
      </c>
      <c r="BU6849" s="97" t="s">
        <v>11836</v>
      </c>
      <c r="BV6849" s="97" t="s">
        <v>616</v>
      </c>
      <c r="BW6849" s="97" t="s">
        <v>2983</v>
      </c>
    </row>
    <row r="6850" spans="51:75" x14ac:dyDescent="0.3">
      <c r="AY6850" s="124" t="e">
        <f>VLOOKUP(C6850,#REF!, 2,FALSE)</f>
        <v>#REF!</v>
      </c>
      <c r="BM6850" s="97" t="s">
        <v>11837</v>
      </c>
      <c r="BN6850" s="97" t="s">
        <v>797</v>
      </c>
      <c r="BO6850" s="97" t="s">
        <v>2360</v>
      </c>
      <c r="BU6850" s="97" t="s">
        <v>11837</v>
      </c>
      <c r="BV6850" s="97" t="s">
        <v>797</v>
      </c>
      <c r="BW6850" s="97" t="s">
        <v>2360</v>
      </c>
    </row>
    <row r="6851" spans="51:75" x14ac:dyDescent="0.3">
      <c r="AY6851" s="124" t="e">
        <f>VLOOKUP(C6851,#REF!, 2,FALSE)</f>
        <v>#REF!</v>
      </c>
      <c r="BM6851" s="97" t="s">
        <v>11838</v>
      </c>
      <c r="BN6851" s="97" t="s">
        <v>797</v>
      </c>
      <c r="BO6851" s="97" t="s">
        <v>1284</v>
      </c>
      <c r="BU6851" s="97" t="s">
        <v>11838</v>
      </c>
      <c r="BV6851" s="97" t="s">
        <v>797</v>
      </c>
      <c r="BW6851" s="97" t="s">
        <v>1284</v>
      </c>
    </row>
    <row r="6852" spans="51:75" x14ac:dyDescent="0.3">
      <c r="AY6852" s="124" t="e">
        <f>VLOOKUP(C6852,#REF!, 2,FALSE)</f>
        <v>#REF!</v>
      </c>
      <c r="BM6852" s="97" t="s">
        <v>436</v>
      </c>
      <c r="BN6852" s="97" t="s">
        <v>797</v>
      </c>
      <c r="BO6852" s="97" t="s">
        <v>7991</v>
      </c>
      <c r="BU6852" s="97" t="s">
        <v>436</v>
      </c>
      <c r="BV6852" s="97" t="s">
        <v>797</v>
      </c>
      <c r="BW6852" s="97" t="s">
        <v>7991</v>
      </c>
    </row>
    <row r="6853" spans="51:75" x14ac:dyDescent="0.3">
      <c r="AY6853" s="124" t="e">
        <f>VLOOKUP(C6853,#REF!, 2,FALSE)</f>
        <v>#REF!</v>
      </c>
      <c r="BM6853" s="97" t="s">
        <v>11840</v>
      </c>
      <c r="BN6853" s="97" t="s">
        <v>797</v>
      </c>
      <c r="BO6853" s="97" t="s">
        <v>1284</v>
      </c>
      <c r="BU6853" s="97" t="s">
        <v>11840</v>
      </c>
      <c r="BV6853" s="97" t="s">
        <v>797</v>
      </c>
      <c r="BW6853" s="97" t="s">
        <v>1284</v>
      </c>
    </row>
    <row r="6854" spans="51:75" x14ac:dyDescent="0.3">
      <c r="AY6854" s="124" t="e">
        <f>VLOOKUP(C6854,#REF!, 2,FALSE)</f>
        <v>#REF!</v>
      </c>
      <c r="BM6854" s="97" t="s">
        <v>11841</v>
      </c>
      <c r="BN6854" s="97" t="s">
        <v>797</v>
      </c>
      <c r="BO6854" s="97" t="s">
        <v>1126</v>
      </c>
      <c r="BU6854" s="97" t="s">
        <v>11841</v>
      </c>
      <c r="BV6854" s="97" t="s">
        <v>797</v>
      </c>
      <c r="BW6854" s="97" t="s">
        <v>1126</v>
      </c>
    </row>
    <row r="6855" spans="51:75" x14ac:dyDescent="0.3">
      <c r="AY6855" s="124" t="e">
        <f>VLOOKUP(C6855,#REF!, 2,FALSE)</f>
        <v>#REF!</v>
      </c>
      <c r="BM6855" s="97" t="s">
        <v>11842</v>
      </c>
      <c r="BN6855" s="97" t="s">
        <v>2979</v>
      </c>
      <c r="BO6855" s="97" t="s">
        <v>11843</v>
      </c>
      <c r="BU6855" s="97" t="s">
        <v>11842</v>
      </c>
      <c r="BV6855" s="97" t="s">
        <v>2979</v>
      </c>
      <c r="BW6855" s="97" t="s">
        <v>11843</v>
      </c>
    </row>
    <row r="6856" spans="51:75" x14ac:dyDescent="0.3">
      <c r="AY6856" s="124" t="e">
        <f>VLOOKUP(C6856,#REF!, 2,FALSE)</f>
        <v>#REF!</v>
      </c>
      <c r="BM6856" s="97" t="s">
        <v>11844</v>
      </c>
      <c r="BN6856" s="97" t="s">
        <v>1342</v>
      </c>
      <c r="BO6856" s="97" t="s">
        <v>11845</v>
      </c>
      <c r="BU6856" s="97" t="s">
        <v>11844</v>
      </c>
      <c r="BV6856" s="97" t="s">
        <v>1342</v>
      </c>
      <c r="BW6856" s="97" t="s">
        <v>11845</v>
      </c>
    </row>
    <row r="6857" spans="51:75" x14ac:dyDescent="0.3">
      <c r="AY6857" s="124" t="e">
        <f>VLOOKUP(C6857,#REF!, 2,FALSE)</f>
        <v>#REF!</v>
      </c>
      <c r="BM6857" s="97" t="s">
        <v>11846</v>
      </c>
      <c r="BN6857" s="97" t="s">
        <v>1269</v>
      </c>
      <c r="BO6857" s="97" t="s">
        <v>11847</v>
      </c>
      <c r="BU6857" s="97" t="s">
        <v>11846</v>
      </c>
      <c r="BV6857" s="97" t="s">
        <v>1269</v>
      </c>
      <c r="BW6857" s="97" t="s">
        <v>11847</v>
      </c>
    </row>
    <row r="6858" spans="51:75" x14ac:dyDescent="0.3">
      <c r="AY6858" s="124" t="e">
        <f>VLOOKUP(C6858,#REF!, 2,FALSE)</f>
        <v>#REF!</v>
      </c>
      <c r="BM6858" s="97" t="s">
        <v>11848</v>
      </c>
      <c r="BN6858" s="97" t="s">
        <v>1267</v>
      </c>
      <c r="BO6858" s="97" t="s">
        <v>9506</v>
      </c>
      <c r="BU6858" s="97" t="s">
        <v>11848</v>
      </c>
      <c r="BV6858" s="97" t="s">
        <v>1267</v>
      </c>
      <c r="BW6858" s="97" t="s">
        <v>9506</v>
      </c>
    </row>
    <row r="6859" spans="51:75" x14ac:dyDescent="0.3">
      <c r="AY6859" s="124" t="e">
        <f>VLOOKUP(C6859,#REF!, 2,FALSE)</f>
        <v>#REF!</v>
      </c>
      <c r="BM6859" s="97" t="s">
        <v>11849</v>
      </c>
      <c r="BN6859" s="97" t="s">
        <v>1342</v>
      </c>
      <c r="BO6859" s="97" t="s">
        <v>11850</v>
      </c>
      <c r="BU6859" s="97" t="s">
        <v>11849</v>
      </c>
      <c r="BV6859" s="97" t="s">
        <v>1342</v>
      </c>
      <c r="BW6859" s="97" t="s">
        <v>11850</v>
      </c>
    </row>
    <row r="6860" spans="51:75" x14ac:dyDescent="0.3">
      <c r="AY6860" s="124" t="e">
        <f>VLOOKUP(C6860,#REF!, 2,FALSE)</f>
        <v>#REF!</v>
      </c>
      <c r="BM6860" s="97" t="s">
        <v>11851</v>
      </c>
      <c r="BN6860" s="97" t="s">
        <v>637</v>
      </c>
      <c r="BO6860" s="97" t="s">
        <v>11852</v>
      </c>
      <c r="BU6860" s="97" t="s">
        <v>11851</v>
      </c>
      <c r="BV6860" s="97" t="s">
        <v>637</v>
      </c>
      <c r="BW6860" s="97" t="s">
        <v>11852</v>
      </c>
    </row>
    <row r="6861" spans="51:75" x14ac:dyDescent="0.3">
      <c r="AY6861" s="124" t="e">
        <f>VLOOKUP(C6861,#REF!, 2,FALSE)</f>
        <v>#REF!</v>
      </c>
      <c r="BM6861" s="97" t="s">
        <v>11853</v>
      </c>
      <c r="BN6861" s="97" t="s">
        <v>621</v>
      </c>
      <c r="BO6861" s="97" t="s">
        <v>11854</v>
      </c>
      <c r="BU6861" s="97" t="s">
        <v>11853</v>
      </c>
      <c r="BV6861" s="97" t="s">
        <v>621</v>
      </c>
      <c r="BW6861" s="97" t="s">
        <v>11854</v>
      </c>
    </row>
    <row r="6862" spans="51:75" x14ac:dyDescent="0.3">
      <c r="AY6862" s="124" t="e">
        <f>VLOOKUP(C6862,#REF!, 2,FALSE)</f>
        <v>#REF!</v>
      </c>
      <c r="BM6862" s="97" t="s">
        <v>11855</v>
      </c>
      <c r="BN6862" s="97" t="s">
        <v>780</v>
      </c>
      <c r="BO6862" s="97" t="s">
        <v>11856</v>
      </c>
      <c r="BU6862" s="97" t="s">
        <v>11855</v>
      </c>
      <c r="BV6862" s="97" t="s">
        <v>780</v>
      </c>
      <c r="BW6862" s="97" t="s">
        <v>11856</v>
      </c>
    </row>
    <row r="6863" spans="51:75" x14ac:dyDescent="0.3">
      <c r="AY6863" s="124" t="e">
        <f>VLOOKUP(C6863,#REF!, 2,FALSE)</f>
        <v>#REF!</v>
      </c>
      <c r="BM6863" s="97" t="s">
        <v>11857</v>
      </c>
      <c r="BN6863" s="97" t="s">
        <v>787</v>
      </c>
      <c r="BO6863" s="97" t="s">
        <v>6149</v>
      </c>
      <c r="BU6863" s="97" t="s">
        <v>11857</v>
      </c>
      <c r="BV6863" s="97" t="s">
        <v>787</v>
      </c>
      <c r="BW6863" s="97" t="s">
        <v>6149</v>
      </c>
    </row>
    <row r="6864" spans="51:75" x14ac:dyDescent="0.3">
      <c r="AY6864" s="124" t="e">
        <f>VLOOKUP(C6864,#REF!, 2,FALSE)</f>
        <v>#REF!</v>
      </c>
      <c r="BM6864" s="97" t="s">
        <v>11858</v>
      </c>
      <c r="BN6864" s="97" t="s">
        <v>780</v>
      </c>
      <c r="BO6864" s="97" t="s">
        <v>2983</v>
      </c>
      <c r="BU6864" s="97" t="s">
        <v>11858</v>
      </c>
      <c r="BV6864" s="97" t="s">
        <v>780</v>
      </c>
      <c r="BW6864" s="97" t="s">
        <v>2983</v>
      </c>
    </row>
    <row r="6865" spans="51:75" x14ac:dyDescent="0.3">
      <c r="AY6865" s="124" t="e">
        <f>VLOOKUP(C6865,#REF!, 2,FALSE)</f>
        <v>#REF!</v>
      </c>
      <c r="BM6865" s="97" t="s">
        <v>11859</v>
      </c>
      <c r="BN6865" s="97" t="s">
        <v>994</v>
      </c>
      <c r="BO6865" s="97" t="s">
        <v>2983</v>
      </c>
      <c r="BU6865" s="97" t="s">
        <v>11859</v>
      </c>
      <c r="BV6865" s="97" t="s">
        <v>994</v>
      </c>
      <c r="BW6865" s="97" t="s">
        <v>2983</v>
      </c>
    </row>
    <row r="6866" spans="51:75" x14ac:dyDescent="0.3">
      <c r="AY6866" s="124" t="e">
        <f>VLOOKUP(C6866,#REF!, 2,FALSE)</f>
        <v>#REF!</v>
      </c>
      <c r="BM6866" s="97" t="s">
        <v>11860</v>
      </c>
      <c r="BN6866" s="97" t="s">
        <v>810</v>
      </c>
      <c r="BO6866" s="97" t="s">
        <v>2983</v>
      </c>
      <c r="BU6866" s="97" t="s">
        <v>11860</v>
      </c>
      <c r="BV6866" s="97" t="s">
        <v>810</v>
      </c>
      <c r="BW6866" s="97" t="s">
        <v>2983</v>
      </c>
    </row>
    <row r="6867" spans="51:75" x14ac:dyDescent="0.3">
      <c r="AY6867" s="124" t="e">
        <f>VLOOKUP(C6867,#REF!, 2,FALSE)</f>
        <v>#REF!</v>
      </c>
      <c r="BM6867" s="97" t="s">
        <v>11861</v>
      </c>
      <c r="BN6867" s="97" t="s">
        <v>613</v>
      </c>
      <c r="BO6867" s="97" t="s">
        <v>5420</v>
      </c>
      <c r="BU6867" s="97" t="s">
        <v>11861</v>
      </c>
      <c r="BV6867" s="97" t="s">
        <v>613</v>
      </c>
      <c r="BW6867" s="97" t="s">
        <v>5420</v>
      </c>
    </row>
    <row r="6868" spans="51:75" x14ac:dyDescent="0.3">
      <c r="AY6868" s="124" t="e">
        <f>VLOOKUP(C6868,#REF!, 2,FALSE)</f>
        <v>#REF!</v>
      </c>
      <c r="BM6868" s="97" t="s">
        <v>11862</v>
      </c>
      <c r="BN6868" s="97" t="s">
        <v>636</v>
      </c>
      <c r="BO6868" s="97" t="s">
        <v>9842</v>
      </c>
      <c r="BU6868" s="97" t="s">
        <v>11862</v>
      </c>
      <c r="BV6868" s="97" t="s">
        <v>636</v>
      </c>
      <c r="BW6868" s="97" t="s">
        <v>9842</v>
      </c>
    </row>
    <row r="6869" spans="51:75" x14ac:dyDescent="0.3">
      <c r="AY6869" s="124" t="e">
        <f>VLOOKUP(C6869,#REF!, 2,FALSE)</f>
        <v>#REF!</v>
      </c>
      <c r="BM6869" s="97" t="s">
        <v>11863</v>
      </c>
      <c r="BN6869" s="97" t="s">
        <v>631</v>
      </c>
      <c r="BO6869" s="97" t="s">
        <v>11300</v>
      </c>
      <c r="BU6869" s="97" t="s">
        <v>11863</v>
      </c>
      <c r="BV6869" s="97" t="s">
        <v>631</v>
      </c>
      <c r="BW6869" s="97" t="s">
        <v>11300</v>
      </c>
    </row>
    <row r="6870" spans="51:75" x14ac:dyDescent="0.3">
      <c r="AY6870" s="124" t="e">
        <f>VLOOKUP(C6870,#REF!, 2,FALSE)</f>
        <v>#REF!</v>
      </c>
      <c r="BM6870" s="97" t="s">
        <v>11864</v>
      </c>
      <c r="BN6870" s="97" t="s">
        <v>631</v>
      </c>
      <c r="BO6870" s="97" t="s">
        <v>11300</v>
      </c>
      <c r="BU6870" s="97" t="s">
        <v>11864</v>
      </c>
      <c r="BV6870" s="97" t="s">
        <v>631</v>
      </c>
      <c r="BW6870" s="97" t="s">
        <v>11300</v>
      </c>
    </row>
    <row r="6871" spans="51:75" x14ac:dyDescent="0.3">
      <c r="AY6871" s="124" t="e">
        <f>VLOOKUP(C6871,#REF!, 2,FALSE)</f>
        <v>#REF!</v>
      </c>
      <c r="BM6871" s="97" t="s">
        <v>11865</v>
      </c>
      <c r="BN6871" s="97" t="s">
        <v>639</v>
      </c>
      <c r="BO6871" s="97" t="s">
        <v>11300</v>
      </c>
      <c r="BU6871" s="97" t="s">
        <v>11865</v>
      </c>
      <c r="BV6871" s="97" t="s">
        <v>639</v>
      </c>
      <c r="BW6871" s="97" t="s">
        <v>11300</v>
      </c>
    </row>
    <row r="6872" spans="51:75" x14ac:dyDescent="0.3">
      <c r="AY6872" s="124" t="e">
        <f>VLOOKUP(C6872,#REF!, 2,FALSE)</f>
        <v>#REF!</v>
      </c>
      <c r="BM6872" s="97" t="s">
        <v>11866</v>
      </c>
      <c r="BN6872" s="97" t="s">
        <v>631</v>
      </c>
      <c r="BO6872" s="97" t="s">
        <v>11300</v>
      </c>
      <c r="BU6872" s="97" t="s">
        <v>11866</v>
      </c>
      <c r="BV6872" s="97" t="s">
        <v>631</v>
      </c>
      <c r="BW6872" s="97" t="s">
        <v>11300</v>
      </c>
    </row>
    <row r="6873" spans="51:75" x14ac:dyDescent="0.3">
      <c r="AY6873" s="124" t="e">
        <f>VLOOKUP(C6873,#REF!, 2,FALSE)</f>
        <v>#REF!</v>
      </c>
      <c r="BM6873" s="97" t="s">
        <v>11867</v>
      </c>
      <c r="BN6873" s="97" t="s">
        <v>803</v>
      </c>
      <c r="BO6873" s="97" t="s">
        <v>11868</v>
      </c>
      <c r="BU6873" s="97" t="s">
        <v>11867</v>
      </c>
      <c r="BV6873" s="97" t="s">
        <v>803</v>
      </c>
      <c r="BW6873" s="97" t="s">
        <v>11868</v>
      </c>
    </row>
    <row r="6874" spans="51:75" x14ac:dyDescent="0.3">
      <c r="AY6874" s="124" t="e">
        <f>VLOOKUP(C6874,#REF!, 2,FALSE)</f>
        <v>#REF!</v>
      </c>
      <c r="BM6874" s="97" t="s">
        <v>11869</v>
      </c>
      <c r="BN6874" s="97" t="s">
        <v>775</v>
      </c>
      <c r="BO6874" s="97" t="s">
        <v>3249</v>
      </c>
      <c r="BU6874" s="97" t="s">
        <v>11869</v>
      </c>
      <c r="BV6874" s="97" t="s">
        <v>775</v>
      </c>
      <c r="BW6874" s="97" t="s">
        <v>3249</v>
      </c>
    </row>
    <row r="6875" spans="51:75" x14ac:dyDescent="0.3">
      <c r="AY6875" s="124" t="e">
        <f>VLOOKUP(C6875,#REF!, 2,FALSE)</f>
        <v>#REF!</v>
      </c>
      <c r="BM6875" s="97" t="s">
        <v>11870</v>
      </c>
      <c r="BN6875" s="97" t="s">
        <v>803</v>
      </c>
      <c r="BO6875" s="97" t="s">
        <v>11871</v>
      </c>
      <c r="BU6875" s="97" t="s">
        <v>11870</v>
      </c>
      <c r="BV6875" s="97" t="s">
        <v>803</v>
      </c>
      <c r="BW6875" s="97" t="s">
        <v>11871</v>
      </c>
    </row>
    <row r="6876" spans="51:75" x14ac:dyDescent="0.3">
      <c r="AY6876" s="124" t="e">
        <f>VLOOKUP(C6876,#REF!, 2,FALSE)</f>
        <v>#REF!</v>
      </c>
      <c r="BM6876" s="97" t="s">
        <v>11872</v>
      </c>
      <c r="BN6876" s="97" t="s">
        <v>852</v>
      </c>
      <c r="BO6876" s="97" t="s">
        <v>5276</v>
      </c>
      <c r="BU6876" s="97" t="s">
        <v>11872</v>
      </c>
      <c r="BV6876" s="97" t="s">
        <v>852</v>
      </c>
      <c r="BW6876" s="97" t="s">
        <v>5276</v>
      </c>
    </row>
    <row r="6877" spans="51:75" x14ac:dyDescent="0.3">
      <c r="AY6877" s="124" t="e">
        <f>VLOOKUP(C6877,#REF!, 2,FALSE)</f>
        <v>#REF!</v>
      </c>
      <c r="BM6877" s="97" t="s">
        <v>11873</v>
      </c>
      <c r="BN6877" s="97" t="s">
        <v>614</v>
      </c>
      <c r="BO6877" s="97" t="s">
        <v>11874</v>
      </c>
      <c r="BU6877" s="97" t="s">
        <v>11873</v>
      </c>
      <c r="BV6877" s="97" t="s">
        <v>614</v>
      </c>
      <c r="BW6877" s="97" t="s">
        <v>11874</v>
      </c>
    </row>
    <row r="6878" spans="51:75" x14ac:dyDescent="0.3">
      <c r="AY6878" s="124" t="e">
        <f>VLOOKUP(C6878,#REF!, 2,FALSE)</f>
        <v>#REF!</v>
      </c>
      <c r="BM6878" s="97" t="s">
        <v>11875</v>
      </c>
      <c r="BN6878" s="97" t="s">
        <v>16968</v>
      </c>
      <c r="BO6878" s="97" t="s">
        <v>11876</v>
      </c>
      <c r="BU6878" s="97" t="s">
        <v>11875</v>
      </c>
      <c r="BV6878" s="97" t="s">
        <v>16968</v>
      </c>
      <c r="BW6878" s="97" t="s">
        <v>11876</v>
      </c>
    </row>
    <row r="6879" spans="51:75" x14ac:dyDescent="0.3">
      <c r="AY6879" s="124" t="e">
        <f>VLOOKUP(C6879,#REF!, 2,FALSE)</f>
        <v>#REF!</v>
      </c>
      <c r="BM6879" s="97" t="s">
        <v>11877</v>
      </c>
      <c r="BN6879" s="97" t="s">
        <v>803</v>
      </c>
      <c r="BO6879" s="97" t="s">
        <v>11878</v>
      </c>
      <c r="BU6879" s="97" t="s">
        <v>11877</v>
      </c>
      <c r="BV6879" s="97" t="s">
        <v>803</v>
      </c>
      <c r="BW6879" s="97" t="s">
        <v>11878</v>
      </c>
    </row>
    <row r="6880" spans="51:75" x14ac:dyDescent="0.3">
      <c r="AY6880" s="124" t="e">
        <f>VLOOKUP(C6880,#REF!, 2,FALSE)</f>
        <v>#REF!</v>
      </c>
      <c r="BM6880" s="97" t="s">
        <v>403</v>
      </c>
      <c r="BN6880" s="97" t="s">
        <v>636</v>
      </c>
      <c r="BO6880" s="97" t="s">
        <v>2063</v>
      </c>
      <c r="BU6880" s="97" t="s">
        <v>403</v>
      </c>
      <c r="BV6880" s="97" t="s">
        <v>636</v>
      </c>
      <c r="BW6880" s="97" t="s">
        <v>2063</v>
      </c>
    </row>
    <row r="6881" spans="51:75" x14ac:dyDescent="0.3">
      <c r="AY6881" s="124" t="e">
        <f>VLOOKUP(C6881,#REF!, 2,FALSE)</f>
        <v>#REF!</v>
      </c>
      <c r="BM6881" s="97" t="s">
        <v>11879</v>
      </c>
      <c r="BN6881" s="97" t="s">
        <v>636</v>
      </c>
      <c r="BO6881" s="97" t="s">
        <v>11300</v>
      </c>
      <c r="BU6881" s="97" t="s">
        <v>11879</v>
      </c>
      <c r="BV6881" s="97" t="s">
        <v>636</v>
      </c>
      <c r="BW6881" s="97" t="s">
        <v>11300</v>
      </c>
    </row>
    <row r="6882" spans="51:75" x14ac:dyDescent="0.3">
      <c r="AY6882" s="124" t="e">
        <f>VLOOKUP(C6882,#REF!, 2,FALSE)</f>
        <v>#REF!</v>
      </c>
      <c r="BM6882" s="97" t="s">
        <v>11880</v>
      </c>
      <c r="BN6882" s="97" t="s">
        <v>636</v>
      </c>
      <c r="BO6882" s="97" t="s">
        <v>11300</v>
      </c>
      <c r="BU6882" s="97" t="s">
        <v>11880</v>
      </c>
      <c r="BV6882" s="97" t="s">
        <v>636</v>
      </c>
      <c r="BW6882" s="97" t="s">
        <v>11300</v>
      </c>
    </row>
    <row r="6883" spans="51:75" x14ac:dyDescent="0.3">
      <c r="AY6883" s="124" t="e">
        <f>VLOOKUP(C6883,#REF!, 2,FALSE)</f>
        <v>#REF!</v>
      </c>
      <c r="BM6883" s="97" t="s">
        <v>11881</v>
      </c>
      <c r="BN6883" s="97" t="s">
        <v>631</v>
      </c>
      <c r="BO6883" s="97" t="s">
        <v>11300</v>
      </c>
      <c r="BU6883" s="97" t="s">
        <v>11881</v>
      </c>
      <c r="BV6883" s="97" t="s">
        <v>631</v>
      </c>
      <c r="BW6883" s="97" t="s">
        <v>11300</v>
      </c>
    </row>
    <row r="6884" spans="51:75" x14ac:dyDescent="0.3">
      <c r="AY6884" s="124" t="e">
        <f>VLOOKUP(C6884,#REF!, 2,FALSE)</f>
        <v>#REF!</v>
      </c>
      <c r="BM6884" s="97" t="s">
        <v>11882</v>
      </c>
      <c r="BN6884" s="97" t="s">
        <v>639</v>
      </c>
      <c r="BO6884" s="97" t="s">
        <v>11883</v>
      </c>
      <c r="BU6884" s="97" t="s">
        <v>11882</v>
      </c>
      <c r="BV6884" s="97" t="s">
        <v>639</v>
      </c>
      <c r="BW6884" s="97" t="s">
        <v>11883</v>
      </c>
    </row>
    <row r="6885" spans="51:75" x14ac:dyDescent="0.3">
      <c r="AY6885" s="124" t="e">
        <f>VLOOKUP(C6885,#REF!, 2,FALSE)</f>
        <v>#REF!</v>
      </c>
      <c r="BM6885" s="97" t="s">
        <v>2083</v>
      </c>
      <c r="BN6885" s="97" t="s">
        <v>636</v>
      </c>
      <c r="BO6885" s="97" t="s">
        <v>4295</v>
      </c>
      <c r="BU6885" s="97" t="s">
        <v>2083</v>
      </c>
      <c r="BV6885" s="97" t="s">
        <v>636</v>
      </c>
      <c r="BW6885" s="97" t="s">
        <v>4295</v>
      </c>
    </row>
    <row r="6886" spans="51:75" x14ac:dyDescent="0.3">
      <c r="AY6886" s="124" t="e">
        <f>VLOOKUP(C6886,#REF!, 2,FALSE)</f>
        <v>#REF!</v>
      </c>
      <c r="BM6886" s="97" t="s">
        <v>11884</v>
      </c>
      <c r="BN6886" s="97" t="s">
        <v>613</v>
      </c>
      <c r="BO6886" s="97" t="s">
        <v>8387</v>
      </c>
      <c r="BU6886" s="97" t="s">
        <v>11884</v>
      </c>
      <c r="BV6886" s="97" t="s">
        <v>613</v>
      </c>
      <c r="BW6886" s="97" t="s">
        <v>8387</v>
      </c>
    </row>
    <row r="6887" spans="51:75" x14ac:dyDescent="0.3">
      <c r="AY6887" s="124" t="e">
        <f>VLOOKUP(C6887,#REF!, 2,FALSE)</f>
        <v>#REF!</v>
      </c>
      <c r="BM6887" s="97" t="s">
        <v>2084</v>
      </c>
      <c r="BN6887" s="97" t="s">
        <v>636</v>
      </c>
      <c r="BO6887" s="97" t="s">
        <v>2983</v>
      </c>
      <c r="BU6887" s="97" t="s">
        <v>2084</v>
      </c>
      <c r="BV6887" s="97" t="s">
        <v>636</v>
      </c>
      <c r="BW6887" s="97" t="s">
        <v>2983</v>
      </c>
    </row>
    <row r="6888" spans="51:75" x14ac:dyDescent="0.3">
      <c r="AY6888" s="124" t="e">
        <f>VLOOKUP(C6888,#REF!, 2,FALSE)</f>
        <v>#REF!</v>
      </c>
      <c r="BM6888" s="97" t="s">
        <v>2085</v>
      </c>
      <c r="BN6888" s="97" t="s">
        <v>639</v>
      </c>
      <c r="BO6888" s="97" t="s">
        <v>1454</v>
      </c>
      <c r="BU6888" s="97" t="s">
        <v>2085</v>
      </c>
      <c r="BV6888" s="97" t="s">
        <v>639</v>
      </c>
      <c r="BW6888" s="97" t="s">
        <v>1454</v>
      </c>
    </row>
    <row r="6889" spans="51:75" x14ac:dyDescent="0.3">
      <c r="AY6889" s="124" t="e">
        <f>VLOOKUP(C6889,#REF!, 2,FALSE)</f>
        <v>#REF!</v>
      </c>
      <c r="BM6889" s="97" t="s">
        <v>11885</v>
      </c>
      <c r="BN6889" s="97" t="s">
        <v>636</v>
      </c>
      <c r="BO6889" s="97" t="s">
        <v>3949</v>
      </c>
      <c r="BU6889" s="97" t="s">
        <v>11885</v>
      </c>
      <c r="BV6889" s="97" t="s">
        <v>636</v>
      </c>
      <c r="BW6889" s="97" t="s">
        <v>3949</v>
      </c>
    </row>
    <row r="6890" spans="51:75" x14ac:dyDescent="0.3">
      <c r="AY6890" s="124" t="e">
        <f>VLOOKUP(C6890,#REF!, 2,FALSE)</f>
        <v>#REF!</v>
      </c>
      <c r="BM6890" s="97" t="s">
        <v>11886</v>
      </c>
      <c r="BN6890" s="97" t="s">
        <v>631</v>
      </c>
      <c r="BO6890" s="97" t="s">
        <v>11887</v>
      </c>
      <c r="BU6890" s="97" t="s">
        <v>11886</v>
      </c>
      <c r="BV6890" s="97" t="s">
        <v>631</v>
      </c>
      <c r="BW6890" s="97" t="s">
        <v>11887</v>
      </c>
    </row>
    <row r="6891" spans="51:75" x14ac:dyDescent="0.3">
      <c r="AY6891" s="124" t="e">
        <f>VLOOKUP(C6891,#REF!, 2,FALSE)</f>
        <v>#REF!</v>
      </c>
      <c r="BM6891" s="97" t="s">
        <v>11888</v>
      </c>
      <c r="BN6891" s="97" t="s">
        <v>1519</v>
      </c>
      <c r="BO6891" s="97" t="s">
        <v>2983</v>
      </c>
      <c r="BU6891" s="97" t="s">
        <v>11888</v>
      </c>
      <c r="BV6891" s="97" t="s">
        <v>1519</v>
      </c>
      <c r="BW6891" s="97" t="s">
        <v>2983</v>
      </c>
    </row>
    <row r="6892" spans="51:75" x14ac:dyDescent="0.3">
      <c r="AY6892" s="124" t="e">
        <f>VLOOKUP(C6892,#REF!, 2,FALSE)</f>
        <v>#REF!</v>
      </c>
      <c r="BM6892" s="97" t="s">
        <v>2086</v>
      </c>
      <c r="BN6892" s="97" t="s">
        <v>3003</v>
      </c>
      <c r="BO6892" s="97" t="s">
        <v>772</v>
      </c>
      <c r="BU6892" s="97" t="s">
        <v>2086</v>
      </c>
      <c r="BV6892" s="97" t="s">
        <v>3003</v>
      </c>
      <c r="BW6892" s="97" t="s">
        <v>772</v>
      </c>
    </row>
    <row r="6893" spans="51:75" x14ac:dyDescent="0.3">
      <c r="AY6893" s="124" t="e">
        <f>VLOOKUP(C6893,#REF!, 2,FALSE)</f>
        <v>#REF!</v>
      </c>
      <c r="BM6893" s="97" t="s">
        <v>11889</v>
      </c>
      <c r="BN6893" s="97" t="s">
        <v>3237</v>
      </c>
      <c r="BO6893" s="97" t="s">
        <v>11766</v>
      </c>
      <c r="BU6893" s="97" t="s">
        <v>11889</v>
      </c>
      <c r="BV6893" s="97" t="s">
        <v>3237</v>
      </c>
      <c r="BW6893" s="97" t="s">
        <v>11766</v>
      </c>
    </row>
    <row r="6894" spans="51:75" x14ac:dyDescent="0.3">
      <c r="AY6894" s="124" t="e">
        <f>VLOOKUP(C6894,#REF!, 2,FALSE)</f>
        <v>#REF!</v>
      </c>
      <c r="BM6894" s="97" t="s">
        <v>11890</v>
      </c>
      <c r="BN6894" s="97" t="s">
        <v>661</v>
      </c>
      <c r="BO6894" s="97" t="s">
        <v>1493</v>
      </c>
      <c r="BU6894" s="97" t="s">
        <v>11890</v>
      </c>
      <c r="BV6894" s="97" t="s">
        <v>661</v>
      </c>
      <c r="BW6894" s="97" t="s">
        <v>1493</v>
      </c>
    </row>
    <row r="6895" spans="51:75" x14ac:dyDescent="0.3">
      <c r="AY6895" s="124" t="e">
        <f>VLOOKUP(C6895,#REF!, 2,FALSE)</f>
        <v>#REF!</v>
      </c>
      <c r="BM6895" s="97" t="s">
        <v>11891</v>
      </c>
      <c r="BN6895" s="97" t="s">
        <v>631</v>
      </c>
      <c r="BO6895" s="97" t="s">
        <v>2983</v>
      </c>
      <c r="BU6895" s="97" t="s">
        <v>11891</v>
      </c>
      <c r="BV6895" s="97" t="s">
        <v>631</v>
      </c>
      <c r="BW6895" s="97" t="s">
        <v>2983</v>
      </c>
    </row>
    <row r="6896" spans="51:75" x14ac:dyDescent="0.3">
      <c r="AY6896" s="124" t="e">
        <f>VLOOKUP(C6896,#REF!, 2,FALSE)</f>
        <v>#REF!</v>
      </c>
      <c r="BM6896" s="97" t="s">
        <v>11892</v>
      </c>
      <c r="BN6896" s="97" t="s">
        <v>3237</v>
      </c>
      <c r="BO6896" s="97" t="s">
        <v>9930</v>
      </c>
      <c r="BU6896" s="97" t="s">
        <v>11892</v>
      </c>
      <c r="BV6896" s="97" t="s">
        <v>3237</v>
      </c>
      <c r="BW6896" s="97" t="s">
        <v>9930</v>
      </c>
    </row>
    <row r="6897" spans="51:75" x14ac:dyDescent="0.3">
      <c r="AY6897" s="124" t="e">
        <f>VLOOKUP(C6897,#REF!, 2,FALSE)</f>
        <v>#REF!</v>
      </c>
      <c r="BM6897" s="97" t="s">
        <v>11893</v>
      </c>
      <c r="BN6897" s="97" t="s">
        <v>771</v>
      </c>
      <c r="BO6897" s="97" t="s">
        <v>2983</v>
      </c>
      <c r="BU6897" s="97" t="s">
        <v>11893</v>
      </c>
      <c r="BV6897" s="97" t="s">
        <v>771</v>
      </c>
      <c r="BW6897" s="97" t="s">
        <v>2983</v>
      </c>
    </row>
    <row r="6898" spans="51:75" x14ac:dyDescent="0.3">
      <c r="AY6898" s="124" t="e">
        <f>VLOOKUP(C6898,#REF!, 2,FALSE)</f>
        <v>#REF!</v>
      </c>
      <c r="BM6898" s="97" t="s">
        <v>11894</v>
      </c>
      <c r="BN6898" s="97" t="s">
        <v>3003</v>
      </c>
      <c r="BO6898" s="97" t="s">
        <v>2140</v>
      </c>
      <c r="BU6898" s="97" t="s">
        <v>11894</v>
      </c>
      <c r="BV6898" s="97" t="s">
        <v>3003</v>
      </c>
      <c r="BW6898" s="97" t="s">
        <v>2140</v>
      </c>
    </row>
    <row r="6899" spans="51:75" x14ac:dyDescent="0.3">
      <c r="AY6899" s="124" t="e">
        <f>VLOOKUP(C6899,#REF!, 2,FALSE)</f>
        <v>#REF!</v>
      </c>
      <c r="BM6899" s="97" t="s">
        <v>11895</v>
      </c>
      <c r="BN6899" s="97" t="s">
        <v>803</v>
      </c>
      <c r="BO6899" s="97" t="s">
        <v>2983</v>
      </c>
      <c r="BU6899" s="97" t="s">
        <v>11895</v>
      </c>
      <c r="BV6899" s="97" t="s">
        <v>803</v>
      </c>
      <c r="BW6899" s="97" t="s">
        <v>2983</v>
      </c>
    </row>
    <row r="6900" spans="51:75" x14ac:dyDescent="0.3">
      <c r="AY6900" s="124" t="e">
        <f>VLOOKUP(C6900,#REF!, 2,FALSE)</f>
        <v>#REF!</v>
      </c>
      <c r="BM6900" s="97" t="s">
        <v>11896</v>
      </c>
      <c r="BN6900" s="97" t="s">
        <v>1139</v>
      </c>
      <c r="BO6900" s="97" t="s">
        <v>1422</v>
      </c>
      <c r="BU6900" s="97" t="s">
        <v>11896</v>
      </c>
      <c r="BV6900" s="97" t="s">
        <v>1139</v>
      </c>
      <c r="BW6900" s="97" t="s">
        <v>1422</v>
      </c>
    </row>
    <row r="6901" spans="51:75" x14ac:dyDescent="0.3">
      <c r="AY6901" s="124" t="e">
        <f>VLOOKUP(C6901,#REF!, 2,FALSE)</f>
        <v>#REF!</v>
      </c>
      <c r="BM6901" s="97" t="s">
        <v>11897</v>
      </c>
      <c r="BN6901" s="97" t="s">
        <v>1139</v>
      </c>
      <c r="BO6901" s="97" t="s">
        <v>935</v>
      </c>
      <c r="BU6901" s="97" t="s">
        <v>11897</v>
      </c>
      <c r="BV6901" s="97" t="s">
        <v>1139</v>
      </c>
      <c r="BW6901" s="97" t="s">
        <v>935</v>
      </c>
    </row>
    <row r="6902" spans="51:75" x14ac:dyDescent="0.3">
      <c r="AY6902" s="124" t="e">
        <f>VLOOKUP(C6902,#REF!, 2,FALSE)</f>
        <v>#REF!</v>
      </c>
      <c r="BM6902" s="97" t="s">
        <v>11898</v>
      </c>
      <c r="BN6902" s="97" t="s">
        <v>778</v>
      </c>
      <c r="BO6902" s="97" t="s">
        <v>2694</v>
      </c>
      <c r="BU6902" s="97" t="s">
        <v>11898</v>
      </c>
      <c r="BV6902" s="97" t="s">
        <v>778</v>
      </c>
      <c r="BW6902" s="97" t="s">
        <v>2694</v>
      </c>
    </row>
    <row r="6903" spans="51:75" x14ac:dyDescent="0.3">
      <c r="AY6903" s="124" t="e">
        <f>VLOOKUP(C6903,#REF!, 2,FALSE)</f>
        <v>#REF!</v>
      </c>
      <c r="BM6903" s="97" t="s">
        <v>11899</v>
      </c>
      <c r="BN6903" s="97" t="s">
        <v>780</v>
      </c>
      <c r="BO6903" s="97" t="s">
        <v>9492</v>
      </c>
      <c r="BU6903" s="97" t="s">
        <v>11899</v>
      </c>
      <c r="BV6903" s="97" t="s">
        <v>780</v>
      </c>
      <c r="BW6903" s="97" t="s">
        <v>9492</v>
      </c>
    </row>
    <row r="6904" spans="51:75" x14ac:dyDescent="0.3">
      <c r="AY6904" s="124" t="e">
        <f>VLOOKUP(C6904,#REF!, 2,FALSE)</f>
        <v>#REF!</v>
      </c>
      <c r="BM6904" s="97" t="s">
        <v>11900</v>
      </c>
      <c r="BN6904" s="97" t="s">
        <v>3000</v>
      </c>
      <c r="BO6904" s="97" t="s">
        <v>11901</v>
      </c>
      <c r="BU6904" s="97" t="s">
        <v>11900</v>
      </c>
      <c r="BV6904" s="97" t="s">
        <v>3000</v>
      </c>
      <c r="BW6904" s="97" t="s">
        <v>11901</v>
      </c>
    </row>
    <row r="6905" spans="51:75" x14ac:dyDescent="0.3">
      <c r="AY6905" s="124" t="e">
        <f>VLOOKUP(C6905,#REF!, 2,FALSE)</f>
        <v>#REF!</v>
      </c>
      <c r="BM6905" s="97" t="s">
        <v>11902</v>
      </c>
      <c r="BN6905" s="97" t="s">
        <v>780</v>
      </c>
      <c r="BO6905" s="97" t="s">
        <v>9526</v>
      </c>
      <c r="BU6905" s="97" t="s">
        <v>11902</v>
      </c>
      <c r="BV6905" s="97" t="s">
        <v>780</v>
      </c>
      <c r="BW6905" s="97" t="s">
        <v>9526</v>
      </c>
    </row>
    <row r="6906" spans="51:75" x14ac:dyDescent="0.3">
      <c r="AY6906" s="124" t="e">
        <f>VLOOKUP(C6906,#REF!, 2,FALSE)</f>
        <v>#REF!</v>
      </c>
      <c r="BM6906" s="97" t="s">
        <v>11903</v>
      </c>
      <c r="BN6906" s="97" t="s">
        <v>3000</v>
      </c>
      <c r="BO6906" s="97" t="s">
        <v>11904</v>
      </c>
      <c r="BU6906" s="97" t="s">
        <v>11903</v>
      </c>
      <c r="BV6906" s="97" t="s">
        <v>3000</v>
      </c>
      <c r="BW6906" s="97" t="s">
        <v>11904</v>
      </c>
    </row>
    <row r="6907" spans="51:75" x14ac:dyDescent="0.3">
      <c r="AY6907" s="124" t="e">
        <f>VLOOKUP(C6907,#REF!, 2,FALSE)</f>
        <v>#REF!</v>
      </c>
      <c r="BM6907" s="97" t="s">
        <v>11905</v>
      </c>
      <c r="BN6907" s="97" t="s">
        <v>771</v>
      </c>
      <c r="BO6907" s="97" t="s">
        <v>2983</v>
      </c>
      <c r="BU6907" s="97" t="s">
        <v>11905</v>
      </c>
      <c r="BV6907" s="97" t="s">
        <v>771</v>
      </c>
      <c r="BW6907" s="97" t="s">
        <v>2983</v>
      </c>
    </row>
    <row r="6908" spans="51:75" x14ac:dyDescent="0.3">
      <c r="AY6908" s="124" t="e">
        <f>VLOOKUP(C6908,#REF!, 2,FALSE)</f>
        <v>#REF!</v>
      </c>
      <c r="BM6908" s="97" t="s">
        <v>11906</v>
      </c>
      <c r="BN6908" s="97" t="s">
        <v>926</v>
      </c>
      <c r="BO6908" s="97" t="s">
        <v>2983</v>
      </c>
      <c r="BU6908" s="97" t="s">
        <v>11906</v>
      </c>
      <c r="BV6908" s="97" t="s">
        <v>926</v>
      </c>
      <c r="BW6908" s="97" t="s">
        <v>2983</v>
      </c>
    </row>
    <row r="6909" spans="51:75" x14ac:dyDescent="0.3">
      <c r="AY6909" s="124" t="e">
        <f>VLOOKUP(C6909,#REF!, 2,FALSE)</f>
        <v>#REF!</v>
      </c>
      <c r="BM6909" s="97" t="s">
        <v>11907</v>
      </c>
      <c r="BN6909" s="97" t="s">
        <v>625</v>
      </c>
      <c r="BO6909" s="97" t="s">
        <v>11908</v>
      </c>
      <c r="BU6909" s="97" t="s">
        <v>11907</v>
      </c>
      <c r="BV6909" s="97" t="s">
        <v>625</v>
      </c>
      <c r="BW6909" s="97" t="s">
        <v>11908</v>
      </c>
    </row>
    <row r="6910" spans="51:75" x14ac:dyDescent="0.3">
      <c r="AY6910" s="124" t="e">
        <f>VLOOKUP(C6910,#REF!, 2,FALSE)</f>
        <v>#REF!</v>
      </c>
      <c r="BM6910" s="97" t="s">
        <v>11909</v>
      </c>
      <c r="BN6910" s="97" t="s">
        <v>616</v>
      </c>
      <c r="BO6910" s="97" t="s">
        <v>2983</v>
      </c>
      <c r="BU6910" s="97" t="s">
        <v>11909</v>
      </c>
      <c r="BV6910" s="97" t="s">
        <v>616</v>
      </c>
      <c r="BW6910" s="97" t="s">
        <v>2983</v>
      </c>
    </row>
    <row r="6911" spans="51:75" x14ac:dyDescent="0.3">
      <c r="AY6911" s="124" t="e">
        <f>VLOOKUP(C6911,#REF!, 2,FALSE)</f>
        <v>#REF!</v>
      </c>
      <c r="BM6911" s="97" t="s">
        <v>2087</v>
      </c>
      <c r="BN6911" s="97" t="s">
        <v>636</v>
      </c>
      <c r="BO6911" s="97" t="s">
        <v>2983</v>
      </c>
      <c r="BU6911" s="97" t="s">
        <v>2087</v>
      </c>
      <c r="BV6911" s="97" t="s">
        <v>636</v>
      </c>
      <c r="BW6911" s="97" t="s">
        <v>2983</v>
      </c>
    </row>
    <row r="6912" spans="51:75" x14ac:dyDescent="0.3">
      <c r="AY6912" s="124" t="e">
        <f>VLOOKUP(C6912,#REF!, 2,FALSE)</f>
        <v>#REF!</v>
      </c>
      <c r="BM6912" s="97" t="s">
        <v>11911</v>
      </c>
      <c r="BN6912" s="97" t="s">
        <v>1519</v>
      </c>
      <c r="BO6912" s="97" t="s">
        <v>2983</v>
      </c>
      <c r="BU6912" s="97" t="s">
        <v>11911</v>
      </c>
      <c r="BV6912" s="97" t="s">
        <v>1519</v>
      </c>
      <c r="BW6912" s="97" t="s">
        <v>2983</v>
      </c>
    </row>
    <row r="6913" spans="51:75" x14ac:dyDescent="0.3">
      <c r="AY6913" s="124" t="e">
        <f>VLOOKUP(C6913,#REF!, 2,FALSE)</f>
        <v>#REF!</v>
      </c>
      <c r="BM6913" s="97" t="s">
        <v>11912</v>
      </c>
      <c r="BN6913" s="97" t="s">
        <v>1003</v>
      </c>
      <c r="BO6913" s="97" t="s">
        <v>2983</v>
      </c>
      <c r="BU6913" s="97" t="s">
        <v>11912</v>
      </c>
      <c r="BV6913" s="97" t="s">
        <v>1003</v>
      </c>
      <c r="BW6913" s="97" t="s">
        <v>2983</v>
      </c>
    </row>
    <row r="6914" spans="51:75" x14ac:dyDescent="0.3">
      <c r="AY6914" s="124" t="e">
        <f>VLOOKUP(C6914,#REF!, 2,FALSE)</f>
        <v>#REF!</v>
      </c>
      <c r="BM6914" s="97" t="s">
        <v>11914</v>
      </c>
      <c r="BN6914" s="97" t="s">
        <v>1519</v>
      </c>
      <c r="BO6914" s="97" t="s">
        <v>11915</v>
      </c>
      <c r="BU6914" s="97" t="s">
        <v>11914</v>
      </c>
      <c r="BV6914" s="97" t="s">
        <v>1519</v>
      </c>
      <c r="BW6914" s="97" t="s">
        <v>11915</v>
      </c>
    </row>
    <row r="6915" spans="51:75" x14ac:dyDescent="0.3">
      <c r="AY6915" s="124" t="e">
        <f>VLOOKUP(C6915,#REF!, 2,FALSE)</f>
        <v>#REF!</v>
      </c>
      <c r="BM6915" s="97" t="s">
        <v>11916</v>
      </c>
      <c r="BN6915" s="97" t="s">
        <v>1003</v>
      </c>
      <c r="BO6915" s="97" t="s">
        <v>11915</v>
      </c>
      <c r="BU6915" s="97" t="s">
        <v>11916</v>
      </c>
      <c r="BV6915" s="97" t="s">
        <v>1003</v>
      </c>
      <c r="BW6915" s="97" t="s">
        <v>11915</v>
      </c>
    </row>
    <row r="6916" spans="51:75" x14ac:dyDescent="0.3">
      <c r="AY6916" s="124" t="e">
        <f>VLOOKUP(C6916,#REF!, 2,FALSE)</f>
        <v>#REF!</v>
      </c>
      <c r="BM6916" s="97" t="s">
        <v>11917</v>
      </c>
      <c r="BN6916" s="97" t="s">
        <v>1519</v>
      </c>
      <c r="BO6916" s="97" t="s">
        <v>10626</v>
      </c>
      <c r="BU6916" s="97" t="s">
        <v>11917</v>
      </c>
      <c r="BV6916" s="97" t="s">
        <v>1519</v>
      </c>
      <c r="BW6916" s="97" t="s">
        <v>10626</v>
      </c>
    </row>
    <row r="6917" spans="51:75" x14ac:dyDescent="0.3">
      <c r="AY6917" s="124" t="e">
        <f>VLOOKUP(C6917,#REF!, 2,FALSE)</f>
        <v>#REF!</v>
      </c>
      <c r="BM6917" s="97" t="s">
        <v>409</v>
      </c>
      <c r="BN6917" s="97" t="s">
        <v>1003</v>
      </c>
      <c r="BO6917" s="97" t="s">
        <v>2983</v>
      </c>
      <c r="BU6917" s="97" t="s">
        <v>409</v>
      </c>
      <c r="BV6917" s="97" t="s">
        <v>1003</v>
      </c>
      <c r="BW6917" s="97" t="s">
        <v>2983</v>
      </c>
    </row>
    <row r="6918" spans="51:75" x14ac:dyDescent="0.3">
      <c r="AY6918" s="124" t="e">
        <f>VLOOKUP(C6918,#REF!, 2,FALSE)</f>
        <v>#REF!</v>
      </c>
      <c r="BM6918" s="97" t="s">
        <v>11918</v>
      </c>
      <c r="BN6918" s="97" t="s">
        <v>1519</v>
      </c>
      <c r="BO6918" s="97" t="s">
        <v>11300</v>
      </c>
      <c r="BU6918" s="97" t="s">
        <v>11918</v>
      </c>
      <c r="BV6918" s="97" t="s">
        <v>1519</v>
      </c>
      <c r="BW6918" s="97" t="s">
        <v>11300</v>
      </c>
    </row>
    <row r="6919" spans="51:75" x14ac:dyDescent="0.3">
      <c r="AY6919" s="124" t="e">
        <f>VLOOKUP(C6919,#REF!, 2,FALSE)</f>
        <v>#REF!</v>
      </c>
      <c r="BM6919" s="97" t="s">
        <v>2088</v>
      </c>
      <c r="BN6919" s="97" t="s">
        <v>731</v>
      </c>
      <c r="BO6919" s="97" t="s">
        <v>2983</v>
      </c>
      <c r="BU6919" s="97" t="s">
        <v>2088</v>
      </c>
      <c r="BV6919" s="97" t="s">
        <v>731</v>
      </c>
      <c r="BW6919" s="97" t="s">
        <v>2983</v>
      </c>
    </row>
    <row r="6920" spans="51:75" x14ac:dyDescent="0.3">
      <c r="AY6920" s="124" t="e">
        <f>VLOOKUP(C6920,#REF!, 2,FALSE)</f>
        <v>#REF!</v>
      </c>
      <c r="BM6920" s="97" t="s">
        <v>11919</v>
      </c>
      <c r="BN6920" s="97" t="s">
        <v>11920</v>
      </c>
      <c r="BO6920" s="97" t="s">
        <v>7648</v>
      </c>
      <c r="BU6920" s="97" t="s">
        <v>11919</v>
      </c>
      <c r="BV6920" s="97" t="s">
        <v>11920</v>
      </c>
      <c r="BW6920" s="97" t="s">
        <v>7648</v>
      </c>
    </row>
    <row r="6921" spans="51:75" x14ac:dyDescent="0.3">
      <c r="AY6921" s="124" t="e">
        <f>VLOOKUP(C6921,#REF!, 2,FALSE)</f>
        <v>#REF!</v>
      </c>
      <c r="BM6921" s="97" t="s">
        <v>11921</v>
      </c>
      <c r="BN6921" s="97" t="s">
        <v>841</v>
      </c>
      <c r="BO6921" s="97" t="s">
        <v>2983</v>
      </c>
      <c r="BU6921" s="97" t="s">
        <v>11921</v>
      </c>
      <c r="BV6921" s="97" t="s">
        <v>841</v>
      </c>
      <c r="BW6921" s="97" t="s">
        <v>2983</v>
      </c>
    </row>
    <row r="6922" spans="51:75" x14ac:dyDescent="0.3">
      <c r="AY6922" s="124" t="e">
        <f>VLOOKUP(C6922,#REF!, 2,FALSE)</f>
        <v>#REF!</v>
      </c>
      <c r="BM6922" s="97" t="s">
        <v>437</v>
      </c>
      <c r="BN6922" s="97" t="s">
        <v>942</v>
      </c>
      <c r="BO6922" s="97" t="s">
        <v>2983</v>
      </c>
      <c r="BU6922" s="97" t="s">
        <v>437</v>
      </c>
      <c r="BV6922" s="97" t="s">
        <v>942</v>
      </c>
      <c r="BW6922" s="97" t="s">
        <v>2983</v>
      </c>
    </row>
    <row r="6923" spans="51:75" x14ac:dyDescent="0.3">
      <c r="AY6923" s="124" t="e">
        <f>VLOOKUP(C6923,#REF!, 2,FALSE)</f>
        <v>#REF!</v>
      </c>
      <c r="BM6923" s="97" t="s">
        <v>11922</v>
      </c>
      <c r="BN6923" s="97" t="s">
        <v>771</v>
      </c>
      <c r="BO6923" s="97" t="s">
        <v>11268</v>
      </c>
      <c r="BU6923" s="97" t="s">
        <v>11922</v>
      </c>
      <c r="BV6923" s="97" t="s">
        <v>771</v>
      </c>
      <c r="BW6923" s="97" t="s">
        <v>11268</v>
      </c>
    </row>
    <row r="6924" spans="51:75" x14ac:dyDescent="0.3">
      <c r="AY6924" s="124" t="e">
        <f>VLOOKUP(C6924,#REF!, 2,FALSE)</f>
        <v>#REF!</v>
      </c>
      <c r="BM6924" s="97" t="s">
        <v>2089</v>
      </c>
      <c r="BN6924" s="97" t="s">
        <v>658</v>
      </c>
      <c r="BO6924" s="97" t="s">
        <v>4900</v>
      </c>
      <c r="BU6924" s="97" t="s">
        <v>2089</v>
      </c>
      <c r="BV6924" s="97" t="s">
        <v>658</v>
      </c>
      <c r="BW6924" s="97" t="s">
        <v>4900</v>
      </c>
    </row>
    <row r="6925" spans="51:75" x14ac:dyDescent="0.3">
      <c r="AY6925" s="124" t="e">
        <f>VLOOKUP(C6925,#REF!, 2,FALSE)</f>
        <v>#REF!</v>
      </c>
      <c r="BM6925" s="97" t="s">
        <v>11923</v>
      </c>
      <c r="BN6925" s="97" t="s">
        <v>1421</v>
      </c>
      <c r="BO6925" s="97" t="s">
        <v>10469</v>
      </c>
      <c r="BU6925" s="97" t="s">
        <v>11923</v>
      </c>
      <c r="BV6925" s="97" t="s">
        <v>1421</v>
      </c>
      <c r="BW6925" s="97" t="s">
        <v>10469</v>
      </c>
    </row>
    <row r="6926" spans="51:75" x14ac:dyDescent="0.3">
      <c r="AY6926" s="124" t="e">
        <f>VLOOKUP(C6926,#REF!, 2,FALSE)</f>
        <v>#REF!</v>
      </c>
      <c r="BM6926" s="97" t="s">
        <v>11924</v>
      </c>
      <c r="BN6926" s="97" t="s">
        <v>1421</v>
      </c>
      <c r="BO6926" s="97" t="s">
        <v>8332</v>
      </c>
      <c r="BU6926" s="97" t="s">
        <v>11924</v>
      </c>
      <c r="BV6926" s="97" t="s">
        <v>1421</v>
      </c>
      <c r="BW6926" s="97" t="s">
        <v>8332</v>
      </c>
    </row>
    <row r="6927" spans="51:75" x14ac:dyDescent="0.3">
      <c r="AY6927" s="124" t="e">
        <f>VLOOKUP(C6927,#REF!, 2,FALSE)</f>
        <v>#REF!</v>
      </c>
      <c r="BM6927" s="97" t="s">
        <v>11925</v>
      </c>
      <c r="BN6927" s="97" t="s">
        <v>1421</v>
      </c>
      <c r="BO6927" s="97" t="s">
        <v>11926</v>
      </c>
      <c r="BU6927" s="97" t="s">
        <v>11925</v>
      </c>
      <c r="BV6927" s="97" t="s">
        <v>1421</v>
      </c>
      <c r="BW6927" s="97" t="s">
        <v>11926</v>
      </c>
    </row>
    <row r="6928" spans="51:75" x14ac:dyDescent="0.3">
      <c r="AY6928" s="124" t="e">
        <f>VLOOKUP(C6928,#REF!, 2,FALSE)</f>
        <v>#REF!</v>
      </c>
      <c r="BM6928" s="97" t="s">
        <v>11927</v>
      </c>
      <c r="BN6928" s="97" t="s">
        <v>1445</v>
      </c>
      <c r="BO6928" s="97" t="s">
        <v>2983</v>
      </c>
      <c r="BU6928" s="97" t="s">
        <v>11927</v>
      </c>
      <c r="BV6928" s="97" t="s">
        <v>1445</v>
      </c>
      <c r="BW6928" s="97" t="s">
        <v>2983</v>
      </c>
    </row>
    <row r="6929" spans="51:75" x14ac:dyDescent="0.3">
      <c r="AY6929" s="124" t="e">
        <f>VLOOKUP(C6929,#REF!, 2,FALSE)</f>
        <v>#REF!</v>
      </c>
      <c r="BM6929" s="97" t="s">
        <v>11928</v>
      </c>
      <c r="BN6929" s="97" t="s">
        <v>1691</v>
      </c>
      <c r="BO6929" s="97" t="s">
        <v>2871</v>
      </c>
      <c r="BU6929" s="97" t="s">
        <v>11928</v>
      </c>
      <c r="BV6929" s="97" t="s">
        <v>1691</v>
      </c>
      <c r="BW6929" s="97" t="s">
        <v>2871</v>
      </c>
    </row>
    <row r="6930" spans="51:75" x14ac:dyDescent="0.3">
      <c r="AY6930" s="124" t="e">
        <f>VLOOKUP(C6930,#REF!, 2,FALSE)</f>
        <v>#REF!</v>
      </c>
      <c r="BM6930" s="97" t="s">
        <v>11929</v>
      </c>
      <c r="BN6930" s="97" t="s">
        <v>1421</v>
      </c>
      <c r="BO6930" s="97" t="s">
        <v>2983</v>
      </c>
      <c r="BU6930" s="97" t="s">
        <v>11929</v>
      </c>
      <c r="BV6930" s="97" t="s">
        <v>1421</v>
      </c>
      <c r="BW6930" s="97" t="s">
        <v>2983</v>
      </c>
    </row>
    <row r="6931" spans="51:75" x14ac:dyDescent="0.3">
      <c r="AY6931" s="124" t="e">
        <f>VLOOKUP(C6931,#REF!, 2,FALSE)</f>
        <v>#REF!</v>
      </c>
      <c r="BM6931" s="97" t="s">
        <v>11930</v>
      </c>
      <c r="BN6931" s="97" t="s">
        <v>2139</v>
      </c>
      <c r="BO6931" s="97" t="s">
        <v>2983</v>
      </c>
      <c r="BU6931" s="97" t="s">
        <v>11930</v>
      </c>
      <c r="BV6931" s="97" t="s">
        <v>2139</v>
      </c>
      <c r="BW6931" s="97" t="s">
        <v>2983</v>
      </c>
    </row>
    <row r="6932" spans="51:75" x14ac:dyDescent="0.3">
      <c r="AY6932" s="124" t="e">
        <f>VLOOKUP(C6932,#REF!, 2,FALSE)</f>
        <v>#REF!</v>
      </c>
      <c r="BM6932" s="97" t="s">
        <v>11933</v>
      </c>
      <c r="BN6932" s="97" t="s">
        <v>2139</v>
      </c>
      <c r="BO6932" s="97" t="s">
        <v>2983</v>
      </c>
      <c r="BU6932" s="97" t="s">
        <v>11933</v>
      </c>
      <c r="BV6932" s="97" t="s">
        <v>2139</v>
      </c>
      <c r="BW6932" s="97" t="s">
        <v>2983</v>
      </c>
    </row>
    <row r="6933" spans="51:75" x14ac:dyDescent="0.3">
      <c r="AY6933" s="124" t="e">
        <f>VLOOKUP(C6933,#REF!, 2,FALSE)</f>
        <v>#REF!</v>
      </c>
      <c r="BM6933" s="97" t="s">
        <v>11934</v>
      </c>
      <c r="BN6933" s="97" t="s">
        <v>1445</v>
      </c>
      <c r="BO6933" s="97" t="s">
        <v>11935</v>
      </c>
      <c r="BU6933" s="97" t="s">
        <v>11934</v>
      </c>
      <c r="BV6933" s="97" t="s">
        <v>1445</v>
      </c>
      <c r="BW6933" s="97" t="s">
        <v>11935</v>
      </c>
    </row>
    <row r="6934" spans="51:75" x14ac:dyDescent="0.3">
      <c r="AY6934" s="124" t="e">
        <f>VLOOKUP(C6934,#REF!, 2,FALSE)</f>
        <v>#REF!</v>
      </c>
      <c r="BM6934" s="97" t="s">
        <v>11936</v>
      </c>
      <c r="BN6934" s="97" t="s">
        <v>1445</v>
      </c>
      <c r="BO6934" s="97" t="s">
        <v>11935</v>
      </c>
      <c r="BU6934" s="97" t="s">
        <v>11936</v>
      </c>
      <c r="BV6934" s="97" t="s">
        <v>1445</v>
      </c>
      <c r="BW6934" s="97" t="s">
        <v>11935</v>
      </c>
    </row>
    <row r="6935" spans="51:75" x14ac:dyDescent="0.3">
      <c r="AY6935" s="124" t="e">
        <f>VLOOKUP(C6935,#REF!, 2,FALSE)</f>
        <v>#REF!</v>
      </c>
      <c r="BM6935" s="97" t="s">
        <v>11937</v>
      </c>
      <c r="BN6935" s="97" t="s">
        <v>942</v>
      </c>
      <c r="BO6935" s="97" t="s">
        <v>1833</v>
      </c>
      <c r="BU6935" s="97" t="s">
        <v>11937</v>
      </c>
      <c r="BV6935" s="97" t="s">
        <v>942</v>
      </c>
      <c r="BW6935" s="97" t="s">
        <v>1833</v>
      </c>
    </row>
    <row r="6936" spans="51:75" x14ac:dyDescent="0.3">
      <c r="AY6936" s="124" t="e">
        <f>VLOOKUP(C6936,#REF!, 2,FALSE)</f>
        <v>#REF!</v>
      </c>
      <c r="BM6936" s="97" t="s">
        <v>11938</v>
      </c>
      <c r="BN6936" s="97" t="s">
        <v>663</v>
      </c>
      <c r="BO6936" s="97" t="s">
        <v>2983</v>
      </c>
      <c r="BU6936" s="97" t="s">
        <v>11938</v>
      </c>
      <c r="BV6936" s="97" t="s">
        <v>663</v>
      </c>
      <c r="BW6936" s="97" t="s">
        <v>2983</v>
      </c>
    </row>
    <row r="6937" spans="51:75" x14ac:dyDescent="0.3">
      <c r="AY6937" s="124" t="e">
        <f>VLOOKUP(C6937,#REF!, 2,FALSE)</f>
        <v>#REF!</v>
      </c>
      <c r="BM6937" s="97" t="s">
        <v>11939</v>
      </c>
      <c r="BN6937" s="97" t="s">
        <v>3003</v>
      </c>
      <c r="BO6937" s="97" t="s">
        <v>2983</v>
      </c>
      <c r="BU6937" s="97" t="s">
        <v>11939</v>
      </c>
      <c r="BV6937" s="97" t="s">
        <v>3003</v>
      </c>
      <c r="BW6937" s="97" t="s">
        <v>2983</v>
      </c>
    </row>
    <row r="6938" spans="51:75" x14ac:dyDescent="0.3">
      <c r="AY6938" s="124" t="e">
        <f>VLOOKUP(C6938,#REF!, 2,FALSE)</f>
        <v>#REF!</v>
      </c>
      <c r="BM6938" s="97" t="s">
        <v>11940</v>
      </c>
      <c r="BN6938" s="97" t="s">
        <v>3003</v>
      </c>
      <c r="BO6938" s="97" t="s">
        <v>2983</v>
      </c>
      <c r="BU6938" s="97" t="s">
        <v>11940</v>
      </c>
      <c r="BV6938" s="97" t="s">
        <v>3003</v>
      </c>
      <c r="BW6938" s="97" t="s">
        <v>2983</v>
      </c>
    </row>
    <row r="6939" spans="51:75" x14ac:dyDescent="0.3">
      <c r="AY6939" s="124" t="e">
        <f>VLOOKUP(C6939,#REF!, 2,FALSE)</f>
        <v>#REF!</v>
      </c>
      <c r="BM6939" s="97" t="s">
        <v>11941</v>
      </c>
      <c r="BN6939" s="97" t="s">
        <v>3000</v>
      </c>
      <c r="BO6939" s="97" t="s">
        <v>5192</v>
      </c>
      <c r="BU6939" s="97" t="s">
        <v>11941</v>
      </c>
      <c r="BV6939" s="97" t="s">
        <v>3000</v>
      </c>
      <c r="BW6939" s="97" t="s">
        <v>5192</v>
      </c>
    </row>
    <row r="6940" spans="51:75" x14ac:dyDescent="0.3">
      <c r="AY6940" s="124" t="e">
        <f>VLOOKUP(C6940,#REF!, 2,FALSE)</f>
        <v>#REF!</v>
      </c>
      <c r="BM6940" s="97" t="s">
        <v>11942</v>
      </c>
      <c r="BN6940" s="97" t="s">
        <v>3003</v>
      </c>
      <c r="BO6940" s="97" t="s">
        <v>2983</v>
      </c>
      <c r="BU6940" s="97" t="s">
        <v>11942</v>
      </c>
      <c r="BV6940" s="97" t="s">
        <v>3003</v>
      </c>
      <c r="BW6940" s="97" t="s">
        <v>2983</v>
      </c>
    </row>
    <row r="6941" spans="51:75" x14ac:dyDescent="0.3">
      <c r="AY6941" s="124" t="e">
        <f>VLOOKUP(C6941,#REF!, 2,FALSE)</f>
        <v>#REF!</v>
      </c>
      <c r="BM6941" s="97" t="s">
        <v>2101</v>
      </c>
      <c r="BN6941" s="97" t="s">
        <v>849</v>
      </c>
      <c r="BO6941" s="97" t="s">
        <v>2983</v>
      </c>
      <c r="BU6941" s="97" t="s">
        <v>2101</v>
      </c>
      <c r="BV6941" s="97" t="s">
        <v>849</v>
      </c>
      <c r="BW6941" s="97" t="s">
        <v>2983</v>
      </c>
    </row>
    <row r="6942" spans="51:75" x14ac:dyDescent="0.3">
      <c r="AY6942" s="124" t="e">
        <f>VLOOKUP(C6942,#REF!, 2,FALSE)</f>
        <v>#REF!</v>
      </c>
      <c r="BM6942" s="97" t="s">
        <v>11943</v>
      </c>
      <c r="BN6942" s="97" t="s">
        <v>16968</v>
      </c>
      <c r="BO6942" s="97" t="s">
        <v>11944</v>
      </c>
      <c r="BU6942" s="97" t="s">
        <v>11943</v>
      </c>
      <c r="BV6942" s="97" t="s">
        <v>16968</v>
      </c>
      <c r="BW6942" s="97" t="s">
        <v>11944</v>
      </c>
    </row>
    <row r="6943" spans="51:75" x14ac:dyDescent="0.3">
      <c r="AY6943" s="124" t="e">
        <f>VLOOKUP(C6943,#REF!, 2,FALSE)</f>
        <v>#REF!</v>
      </c>
      <c r="BM6943" s="97" t="s">
        <v>438</v>
      </c>
      <c r="BN6943" s="97" t="s">
        <v>662</v>
      </c>
      <c r="BO6943" s="97" t="s">
        <v>4734</v>
      </c>
      <c r="BU6943" s="97" t="s">
        <v>438</v>
      </c>
      <c r="BV6943" s="97" t="s">
        <v>662</v>
      </c>
      <c r="BW6943" s="97" t="s">
        <v>4734</v>
      </c>
    </row>
    <row r="6944" spans="51:75" x14ac:dyDescent="0.3">
      <c r="AY6944" s="124" t="e">
        <f>VLOOKUP(C6944,#REF!, 2,FALSE)</f>
        <v>#REF!</v>
      </c>
      <c r="BM6944" s="97" t="s">
        <v>11946</v>
      </c>
      <c r="BN6944" s="97" t="s">
        <v>613</v>
      </c>
      <c r="BO6944" s="97" t="s">
        <v>6294</v>
      </c>
      <c r="BU6944" s="97" t="s">
        <v>11946</v>
      </c>
      <c r="BV6944" s="97" t="s">
        <v>613</v>
      </c>
      <c r="BW6944" s="97" t="s">
        <v>6294</v>
      </c>
    </row>
    <row r="6945" spans="51:75" x14ac:dyDescent="0.3">
      <c r="AY6945" s="124" t="e">
        <f>VLOOKUP(C6945,#REF!, 2,FALSE)</f>
        <v>#REF!</v>
      </c>
      <c r="BM6945" s="97" t="s">
        <v>11948</v>
      </c>
      <c r="BN6945" s="97" t="s">
        <v>662</v>
      </c>
      <c r="BO6945" s="97" t="s">
        <v>2302</v>
      </c>
      <c r="BU6945" s="97" t="s">
        <v>11948</v>
      </c>
      <c r="BV6945" s="97" t="s">
        <v>662</v>
      </c>
      <c r="BW6945" s="97" t="s">
        <v>2302</v>
      </c>
    </row>
    <row r="6946" spans="51:75" x14ac:dyDescent="0.3">
      <c r="AY6946" s="124" t="e">
        <f>VLOOKUP(C6946,#REF!, 2,FALSE)</f>
        <v>#REF!</v>
      </c>
      <c r="BM6946" s="97" t="s">
        <v>2102</v>
      </c>
      <c r="BN6946" s="97" t="s">
        <v>639</v>
      </c>
      <c r="BO6946" s="97" t="s">
        <v>2825</v>
      </c>
      <c r="BU6946" s="97" t="s">
        <v>2102</v>
      </c>
      <c r="BV6946" s="97" t="s">
        <v>639</v>
      </c>
      <c r="BW6946" s="97" t="s">
        <v>2825</v>
      </c>
    </row>
    <row r="6947" spans="51:75" x14ac:dyDescent="0.3">
      <c r="AY6947" s="124" t="e">
        <f>VLOOKUP(C6947,#REF!, 2,FALSE)</f>
        <v>#REF!</v>
      </c>
      <c r="BM6947" s="97" t="s">
        <v>11949</v>
      </c>
      <c r="BN6947" s="97" t="s">
        <v>662</v>
      </c>
      <c r="BO6947" s="97" t="s">
        <v>1284</v>
      </c>
      <c r="BU6947" s="97" t="s">
        <v>11949</v>
      </c>
      <c r="BV6947" s="97" t="s">
        <v>662</v>
      </c>
      <c r="BW6947" s="97" t="s">
        <v>1284</v>
      </c>
    </row>
    <row r="6948" spans="51:75" x14ac:dyDescent="0.3">
      <c r="AY6948" s="124" t="e">
        <f>VLOOKUP(C6948,#REF!, 2,FALSE)</f>
        <v>#REF!</v>
      </c>
      <c r="BM6948" s="97" t="s">
        <v>11950</v>
      </c>
      <c r="BN6948" s="97" t="s">
        <v>631</v>
      </c>
      <c r="BO6948" s="97" t="s">
        <v>2054</v>
      </c>
      <c r="BU6948" s="97" t="s">
        <v>11950</v>
      </c>
      <c r="BV6948" s="97" t="s">
        <v>631</v>
      </c>
      <c r="BW6948" s="97" t="s">
        <v>2054</v>
      </c>
    </row>
    <row r="6949" spans="51:75" x14ac:dyDescent="0.3">
      <c r="AY6949" s="124" t="e">
        <f>VLOOKUP(C6949,#REF!, 2,FALSE)</f>
        <v>#REF!</v>
      </c>
      <c r="BM6949" s="97" t="s">
        <v>11951</v>
      </c>
      <c r="BN6949" s="97" t="s">
        <v>631</v>
      </c>
      <c r="BO6949" s="97" t="s">
        <v>2296</v>
      </c>
      <c r="BU6949" s="97" t="s">
        <v>11951</v>
      </c>
      <c r="BV6949" s="97" t="s">
        <v>631</v>
      </c>
      <c r="BW6949" s="97" t="s">
        <v>2296</v>
      </c>
    </row>
    <row r="6950" spans="51:75" x14ac:dyDescent="0.3">
      <c r="AY6950" s="124" t="e">
        <f>VLOOKUP(C6950,#REF!, 2,FALSE)</f>
        <v>#REF!</v>
      </c>
      <c r="BM6950" s="97" t="s">
        <v>11952</v>
      </c>
      <c r="BN6950" s="97" t="s">
        <v>797</v>
      </c>
      <c r="BO6950" s="97" t="s">
        <v>2302</v>
      </c>
      <c r="BU6950" s="97" t="s">
        <v>11952</v>
      </c>
      <c r="BV6950" s="97" t="s">
        <v>797</v>
      </c>
      <c r="BW6950" s="97" t="s">
        <v>2302</v>
      </c>
    </row>
    <row r="6951" spans="51:75" x14ac:dyDescent="0.3">
      <c r="AY6951" s="124" t="e">
        <f>VLOOKUP(C6951,#REF!, 2,FALSE)</f>
        <v>#REF!</v>
      </c>
      <c r="BM6951" s="97" t="s">
        <v>11953</v>
      </c>
      <c r="BN6951" s="97" t="s">
        <v>631</v>
      </c>
      <c r="BO6951" s="97" t="s">
        <v>11300</v>
      </c>
      <c r="BU6951" s="97" t="s">
        <v>11953</v>
      </c>
      <c r="BV6951" s="97" t="s">
        <v>631</v>
      </c>
      <c r="BW6951" s="97" t="s">
        <v>11300</v>
      </c>
    </row>
    <row r="6952" spans="51:75" x14ac:dyDescent="0.3">
      <c r="AY6952" s="124" t="e">
        <f>VLOOKUP(C6952,#REF!, 2,FALSE)</f>
        <v>#REF!</v>
      </c>
      <c r="BM6952" s="97" t="s">
        <v>11954</v>
      </c>
      <c r="BN6952" s="97" t="s">
        <v>613</v>
      </c>
      <c r="BO6952" s="97" t="s">
        <v>8195</v>
      </c>
      <c r="BU6952" s="97" t="s">
        <v>11954</v>
      </c>
      <c r="BV6952" s="97" t="s">
        <v>613</v>
      </c>
      <c r="BW6952" s="97" t="s">
        <v>8195</v>
      </c>
    </row>
    <row r="6953" spans="51:75" x14ac:dyDescent="0.3">
      <c r="AY6953" s="124" t="e">
        <f>VLOOKUP(C6953,#REF!, 2,FALSE)</f>
        <v>#REF!</v>
      </c>
      <c r="BM6953" s="97" t="s">
        <v>410</v>
      </c>
      <c r="BN6953" s="97" t="s">
        <v>613</v>
      </c>
      <c r="BO6953" s="97" t="s">
        <v>2983</v>
      </c>
      <c r="BU6953" s="97" t="s">
        <v>410</v>
      </c>
      <c r="BV6953" s="97" t="s">
        <v>613</v>
      </c>
      <c r="BW6953" s="97" t="s">
        <v>2983</v>
      </c>
    </row>
    <row r="6954" spans="51:75" x14ac:dyDescent="0.3">
      <c r="AY6954" s="124" t="e">
        <f>VLOOKUP(C6954,#REF!, 2,FALSE)</f>
        <v>#REF!</v>
      </c>
      <c r="BM6954" s="97" t="s">
        <v>11955</v>
      </c>
      <c r="BN6954" s="97" t="s">
        <v>613</v>
      </c>
      <c r="BO6954" s="97" t="s">
        <v>4470</v>
      </c>
      <c r="BU6954" s="97" t="s">
        <v>11955</v>
      </c>
      <c r="BV6954" s="97" t="s">
        <v>613</v>
      </c>
      <c r="BW6954" s="97" t="s">
        <v>4470</v>
      </c>
    </row>
    <row r="6955" spans="51:75" x14ac:dyDescent="0.3">
      <c r="AY6955" s="124" t="e">
        <f>VLOOKUP(C6955,#REF!, 2,FALSE)</f>
        <v>#REF!</v>
      </c>
      <c r="BM6955" s="97" t="s">
        <v>11956</v>
      </c>
      <c r="BN6955" s="97" t="s">
        <v>613</v>
      </c>
      <c r="BO6955" s="97" t="s">
        <v>1284</v>
      </c>
      <c r="BU6955" s="97" t="s">
        <v>11956</v>
      </c>
      <c r="BV6955" s="97" t="s">
        <v>613</v>
      </c>
      <c r="BW6955" s="97" t="s">
        <v>1284</v>
      </c>
    </row>
    <row r="6956" spans="51:75" x14ac:dyDescent="0.3">
      <c r="AY6956" s="124" t="e">
        <f>VLOOKUP(C6956,#REF!, 2,FALSE)</f>
        <v>#REF!</v>
      </c>
      <c r="BM6956" s="97" t="s">
        <v>11957</v>
      </c>
      <c r="BN6956" s="97" t="s">
        <v>639</v>
      </c>
      <c r="BO6956" s="97" t="s">
        <v>11958</v>
      </c>
      <c r="BU6956" s="97" t="s">
        <v>11957</v>
      </c>
      <c r="BV6956" s="97" t="s">
        <v>639</v>
      </c>
      <c r="BW6956" s="97" t="s">
        <v>11958</v>
      </c>
    </row>
    <row r="6957" spans="51:75" x14ac:dyDescent="0.3">
      <c r="AY6957" s="124" t="e">
        <f>VLOOKUP(C6957,#REF!, 2,FALSE)</f>
        <v>#REF!</v>
      </c>
      <c r="BM6957" s="97" t="s">
        <v>11959</v>
      </c>
      <c r="BN6957" s="97" t="s">
        <v>613</v>
      </c>
      <c r="BO6957" s="97" t="s">
        <v>2983</v>
      </c>
      <c r="BU6957" s="97" t="s">
        <v>11959</v>
      </c>
      <c r="BV6957" s="97" t="s">
        <v>613</v>
      </c>
      <c r="BW6957" s="97" t="s">
        <v>2983</v>
      </c>
    </row>
    <row r="6958" spans="51:75" x14ac:dyDescent="0.3">
      <c r="AY6958" s="124" t="e">
        <f>VLOOKUP(C6958,#REF!, 2,FALSE)</f>
        <v>#REF!</v>
      </c>
      <c r="BM6958" s="97" t="s">
        <v>11960</v>
      </c>
      <c r="BN6958" s="97" t="s">
        <v>613</v>
      </c>
      <c r="BO6958" s="97" t="s">
        <v>11290</v>
      </c>
      <c r="BU6958" s="97" t="s">
        <v>11960</v>
      </c>
      <c r="BV6958" s="97" t="s">
        <v>613</v>
      </c>
      <c r="BW6958" s="97" t="s">
        <v>11290</v>
      </c>
    </row>
    <row r="6959" spans="51:75" x14ac:dyDescent="0.3">
      <c r="AY6959" s="124" t="e">
        <f>VLOOKUP(C6959,#REF!, 2,FALSE)</f>
        <v>#REF!</v>
      </c>
      <c r="BM6959" s="97" t="s">
        <v>11961</v>
      </c>
      <c r="BN6959" s="97" t="s">
        <v>3085</v>
      </c>
      <c r="BO6959" s="97" t="s">
        <v>11790</v>
      </c>
      <c r="BU6959" s="97" t="s">
        <v>11961</v>
      </c>
      <c r="BV6959" s="97" t="s">
        <v>3085</v>
      </c>
      <c r="BW6959" s="97" t="s">
        <v>11790</v>
      </c>
    </row>
    <row r="6960" spans="51:75" x14ac:dyDescent="0.3">
      <c r="AY6960" s="124" t="e">
        <f>VLOOKUP(C6960,#REF!, 2,FALSE)</f>
        <v>#REF!</v>
      </c>
      <c r="BM6960" s="97" t="s">
        <v>11962</v>
      </c>
      <c r="BN6960" s="97" t="s">
        <v>780</v>
      </c>
      <c r="BO6960" s="97" t="s">
        <v>2983</v>
      </c>
      <c r="BU6960" s="97" t="s">
        <v>11962</v>
      </c>
      <c r="BV6960" s="97" t="s">
        <v>780</v>
      </c>
      <c r="BW6960" s="97" t="s">
        <v>2983</v>
      </c>
    </row>
    <row r="6961" spans="51:75" x14ac:dyDescent="0.3">
      <c r="AY6961" s="124" t="e">
        <f>VLOOKUP(C6961,#REF!, 2,FALSE)</f>
        <v>#REF!</v>
      </c>
      <c r="BM6961" s="97" t="s">
        <v>11963</v>
      </c>
      <c r="BN6961" s="97" t="s">
        <v>663</v>
      </c>
      <c r="BO6961" s="97" t="s">
        <v>5907</v>
      </c>
      <c r="BU6961" s="97" t="s">
        <v>11963</v>
      </c>
      <c r="BV6961" s="97" t="s">
        <v>663</v>
      </c>
      <c r="BW6961" s="97" t="s">
        <v>5907</v>
      </c>
    </row>
    <row r="6962" spans="51:75" x14ac:dyDescent="0.3">
      <c r="AY6962" s="124" t="e">
        <f>VLOOKUP(C6962,#REF!, 2,FALSE)</f>
        <v>#REF!</v>
      </c>
      <c r="BM6962" s="97" t="s">
        <v>2103</v>
      </c>
      <c r="BN6962" s="97" t="s">
        <v>3003</v>
      </c>
      <c r="BO6962" s="97" t="s">
        <v>11965</v>
      </c>
      <c r="BU6962" s="97" t="s">
        <v>2103</v>
      </c>
      <c r="BV6962" s="97" t="s">
        <v>3003</v>
      </c>
      <c r="BW6962" s="97" t="s">
        <v>11965</v>
      </c>
    </row>
    <row r="6963" spans="51:75" x14ac:dyDescent="0.3">
      <c r="AY6963" s="124" t="e">
        <f>VLOOKUP(C6963,#REF!, 2,FALSE)</f>
        <v>#REF!</v>
      </c>
      <c r="BM6963" s="97" t="s">
        <v>11966</v>
      </c>
      <c r="BN6963" s="97" t="s">
        <v>719</v>
      </c>
      <c r="BO6963" s="97" t="s">
        <v>2983</v>
      </c>
      <c r="BU6963" s="97" t="s">
        <v>11966</v>
      </c>
      <c r="BV6963" s="97" t="s">
        <v>719</v>
      </c>
      <c r="BW6963" s="97" t="s">
        <v>2983</v>
      </c>
    </row>
    <row r="6964" spans="51:75" x14ac:dyDescent="0.3">
      <c r="AY6964" s="124" t="e">
        <f>VLOOKUP(C6964,#REF!, 2,FALSE)</f>
        <v>#REF!</v>
      </c>
      <c r="BM6964" s="97" t="s">
        <v>2104</v>
      </c>
      <c r="BN6964" s="97" t="s">
        <v>2979</v>
      </c>
      <c r="BO6964" s="97" t="s">
        <v>8757</v>
      </c>
      <c r="BU6964" s="97" t="s">
        <v>2104</v>
      </c>
      <c r="BV6964" s="97" t="s">
        <v>2979</v>
      </c>
      <c r="BW6964" s="97" t="s">
        <v>8757</v>
      </c>
    </row>
    <row r="6965" spans="51:75" x14ac:dyDescent="0.3">
      <c r="AY6965" s="124" t="e">
        <f>VLOOKUP(C6965,#REF!, 2,FALSE)</f>
        <v>#REF!</v>
      </c>
      <c r="BM6965" s="97" t="s">
        <v>11967</v>
      </c>
      <c r="BN6965" s="97" t="s">
        <v>3003</v>
      </c>
      <c r="BO6965" s="97" t="s">
        <v>11968</v>
      </c>
      <c r="BU6965" s="97" t="s">
        <v>11967</v>
      </c>
      <c r="BV6965" s="97" t="s">
        <v>3003</v>
      </c>
      <c r="BW6965" s="97" t="s">
        <v>11968</v>
      </c>
    </row>
    <row r="6966" spans="51:75" x14ac:dyDescent="0.3">
      <c r="AY6966" s="124" t="e">
        <f>VLOOKUP(C6966,#REF!, 2,FALSE)</f>
        <v>#REF!</v>
      </c>
      <c r="BM6966" s="97" t="s">
        <v>11969</v>
      </c>
      <c r="BN6966" s="97" t="s">
        <v>1139</v>
      </c>
      <c r="BO6966" s="97" t="s">
        <v>2645</v>
      </c>
      <c r="BU6966" s="97" t="s">
        <v>11969</v>
      </c>
      <c r="BV6966" s="97" t="s">
        <v>1139</v>
      </c>
      <c r="BW6966" s="97" t="s">
        <v>2645</v>
      </c>
    </row>
    <row r="6967" spans="51:75" x14ac:dyDescent="0.3">
      <c r="AY6967" s="124" t="e">
        <f>VLOOKUP(C6967,#REF!, 2,FALSE)</f>
        <v>#REF!</v>
      </c>
      <c r="BM6967" s="97" t="s">
        <v>11970</v>
      </c>
      <c r="BN6967" s="97" t="s">
        <v>1139</v>
      </c>
      <c r="BO6967" s="97" t="s">
        <v>921</v>
      </c>
      <c r="BU6967" s="97" t="s">
        <v>11970</v>
      </c>
      <c r="BV6967" s="97" t="s">
        <v>1139</v>
      </c>
      <c r="BW6967" s="97" t="s">
        <v>921</v>
      </c>
    </row>
    <row r="6968" spans="51:75" x14ac:dyDescent="0.3">
      <c r="AY6968" s="124" t="e">
        <f>VLOOKUP(C6968,#REF!, 2,FALSE)</f>
        <v>#REF!</v>
      </c>
      <c r="BM6968" s="97" t="s">
        <v>2105</v>
      </c>
      <c r="BN6968" s="97" t="s">
        <v>1139</v>
      </c>
      <c r="BO6968" s="97" t="s">
        <v>4464</v>
      </c>
      <c r="BU6968" s="97" t="s">
        <v>2105</v>
      </c>
      <c r="BV6968" s="97" t="s">
        <v>1139</v>
      </c>
      <c r="BW6968" s="97" t="s">
        <v>4464</v>
      </c>
    </row>
    <row r="6969" spans="51:75" x14ac:dyDescent="0.3">
      <c r="AY6969" s="124" t="e">
        <f>VLOOKUP(C6969,#REF!, 2,FALSE)</f>
        <v>#REF!</v>
      </c>
      <c r="BM6969" s="97" t="s">
        <v>11971</v>
      </c>
      <c r="BN6969" s="97" t="s">
        <v>1269</v>
      </c>
      <c r="BO6969" s="97" t="s">
        <v>3034</v>
      </c>
      <c r="BU6969" s="97" t="s">
        <v>11971</v>
      </c>
      <c r="BV6969" s="97" t="s">
        <v>1269</v>
      </c>
      <c r="BW6969" s="97" t="s">
        <v>3034</v>
      </c>
    </row>
    <row r="6970" spans="51:75" x14ac:dyDescent="0.3">
      <c r="AY6970" s="124" t="e">
        <f>VLOOKUP(C6970,#REF!, 2,FALSE)</f>
        <v>#REF!</v>
      </c>
      <c r="BM6970" s="97" t="s">
        <v>11972</v>
      </c>
      <c r="BN6970" s="97" t="s">
        <v>663</v>
      </c>
      <c r="BO6970" s="97" t="s">
        <v>2983</v>
      </c>
      <c r="BU6970" s="97" t="s">
        <v>11972</v>
      </c>
      <c r="BV6970" s="97" t="s">
        <v>663</v>
      </c>
      <c r="BW6970" s="97" t="s">
        <v>2983</v>
      </c>
    </row>
    <row r="6971" spans="51:75" x14ac:dyDescent="0.3">
      <c r="AY6971" s="124" t="e">
        <f>VLOOKUP(C6971,#REF!, 2,FALSE)</f>
        <v>#REF!</v>
      </c>
      <c r="BM6971" s="97" t="s">
        <v>11973</v>
      </c>
      <c r="BN6971" s="97" t="s">
        <v>661</v>
      </c>
      <c r="BO6971" s="97" t="s">
        <v>8761</v>
      </c>
      <c r="BU6971" s="97" t="s">
        <v>11973</v>
      </c>
      <c r="BV6971" s="97" t="s">
        <v>661</v>
      </c>
      <c r="BW6971" s="97" t="s">
        <v>8761</v>
      </c>
    </row>
    <row r="6972" spans="51:75" x14ac:dyDescent="0.3">
      <c r="AY6972" s="124" t="e">
        <f>VLOOKUP(C6972,#REF!, 2,FALSE)</f>
        <v>#REF!</v>
      </c>
      <c r="BM6972" s="97" t="s">
        <v>11975</v>
      </c>
      <c r="BN6972" s="97" t="s">
        <v>703</v>
      </c>
      <c r="BO6972" s="97" t="s">
        <v>11976</v>
      </c>
      <c r="BU6972" s="97" t="s">
        <v>11975</v>
      </c>
      <c r="BV6972" s="97" t="s">
        <v>703</v>
      </c>
      <c r="BW6972" s="97" t="s">
        <v>11976</v>
      </c>
    </row>
    <row r="6973" spans="51:75" x14ac:dyDescent="0.3">
      <c r="AY6973" s="124" t="e">
        <f>VLOOKUP(C6973,#REF!, 2,FALSE)</f>
        <v>#REF!</v>
      </c>
      <c r="BM6973" s="97" t="s">
        <v>11977</v>
      </c>
      <c r="BN6973" s="97" t="s">
        <v>16968</v>
      </c>
      <c r="BO6973" s="97" t="s">
        <v>9063</v>
      </c>
      <c r="BU6973" s="97" t="s">
        <v>11977</v>
      </c>
      <c r="BV6973" s="97" t="s">
        <v>16968</v>
      </c>
      <c r="BW6973" s="97" t="s">
        <v>9063</v>
      </c>
    </row>
    <row r="6974" spans="51:75" x14ac:dyDescent="0.3">
      <c r="AY6974" s="124" t="e">
        <f>VLOOKUP(C6974,#REF!, 2,FALSE)</f>
        <v>#REF!</v>
      </c>
      <c r="BM6974" s="97" t="s">
        <v>2106</v>
      </c>
      <c r="BN6974" s="97" t="s">
        <v>942</v>
      </c>
      <c r="BO6974" s="97" t="s">
        <v>2357</v>
      </c>
      <c r="BU6974" s="97" t="s">
        <v>2106</v>
      </c>
      <c r="BV6974" s="97" t="s">
        <v>942</v>
      </c>
      <c r="BW6974" s="97" t="s">
        <v>2357</v>
      </c>
    </row>
    <row r="6975" spans="51:75" x14ac:dyDescent="0.3">
      <c r="AY6975" s="124" t="e">
        <f>VLOOKUP(C6975,#REF!, 2,FALSE)</f>
        <v>#REF!</v>
      </c>
      <c r="BM6975" s="97" t="s">
        <v>11978</v>
      </c>
      <c r="BN6975" s="97" t="s">
        <v>1733</v>
      </c>
      <c r="BO6975" s="97" t="s">
        <v>9265</v>
      </c>
      <c r="BU6975" s="97" t="s">
        <v>11978</v>
      </c>
      <c r="BV6975" s="97" t="s">
        <v>1733</v>
      </c>
      <c r="BW6975" s="97" t="s">
        <v>9265</v>
      </c>
    </row>
    <row r="6976" spans="51:75" x14ac:dyDescent="0.3">
      <c r="AY6976" s="124" t="e">
        <f>VLOOKUP(C6976,#REF!, 2,FALSE)</f>
        <v>#REF!</v>
      </c>
      <c r="BM6976" s="97" t="s">
        <v>411</v>
      </c>
      <c r="BN6976" s="97" t="s">
        <v>731</v>
      </c>
      <c r="BO6976" s="97" t="s">
        <v>9953</v>
      </c>
      <c r="BU6976" s="97" t="s">
        <v>411</v>
      </c>
      <c r="BV6976" s="97" t="s">
        <v>731</v>
      </c>
      <c r="BW6976" s="97" t="s">
        <v>9953</v>
      </c>
    </row>
    <row r="6977" spans="51:75" x14ac:dyDescent="0.3">
      <c r="AY6977" s="124" t="e">
        <f>VLOOKUP(C6977,#REF!, 2,FALSE)</f>
        <v>#REF!</v>
      </c>
      <c r="BM6977" s="97" t="s">
        <v>11979</v>
      </c>
      <c r="BN6977" s="97" t="s">
        <v>810</v>
      </c>
      <c r="BO6977" s="97" t="s">
        <v>4492</v>
      </c>
      <c r="BU6977" s="97" t="s">
        <v>11979</v>
      </c>
      <c r="BV6977" s="97" t="s">
        <v>810</v>
      </c>
      <c r="BW6977" s="97" t="s">
        <v>4492</v>
      </c>
    </row>
    <row r="6978" spans="51:75" x14ac:dyDescent="0.3">
      <c r="AY6978" s="124" t="e">
        <f>VLOOKUP(C6978,#REF!, 2,FALSE)</f>
        <v>#REF!</v>
      </c>
      <c r="BM6978" s="97" t="s">
        <v>11980</v>
      </c>
      <c r="BN6978" s="97" t="s">
        <v>16968</v>
      </c>
      <c r="BO6978" s="97" t="s">
        <v>1964</v>
      </c>
      <c r="BU6978" s="97" t="s">
        <v>11980</v>
      </c>
      <c r="BV6978" s="97" t="s">
        <v>16968</v>
      </c>
      <c r="BW6978" s="97" t="s">
        <v>1964</v>
      </c>
    </row>
    <row r="6979" spans="51:75" x14ac:dyDescent="0.3">
      <c r="AY6979" s="124" t="e">
        <f>VLOOKUP(C6979,#REF!, 2,FALSE)</f>
        <v>#REF!</v>
      </c>
      <c r="BM6979" s="97" t="s">
        <v>11981</v>
      </c>
      <c r="BN6979" s="97" t="s">
        <v>862</v>
      </c>
      <c r="BO6979" s="97" t="s">
        <v>3271</v>
      </c>
      <c r="BU6979" s="97" t="s">
        <v>11981</v>
      </c>
      <c r="BV6979" s="97" t="s">
        <v>862</v>
      </c>
      <c r="BW6979" s="97" t="s">
        <v>3271</v>
      </c>
    </row>
    <row r="6980" spans="51:75" x14ac:dyDescent="0.3">
      <c r="AY6980" s="124" t="e">
        <f>VLOOKUP(C6980,#REF!, 2,FALSE)</f>
        <v>#REF!</v>
      </c>
      <c r="BM6980" s="97" t="s">
        <v>11982</v>
      </c>
      <c r="BN6980" s="97" t="s">
        <v>771</v>
      </c>
      <c r="BO6980" s="97" t="s">
        <v>11983</v>
      </c>
      <c r="BU6980" s="97" t="s">
        <v>11982</v>
      </c>
      <c r="BV6980" s="97" t="s">
        <v>771</v>
      </c>
      <c r="BW6980" s="97" t="s">
        <v>11983</v>
      </c>
    </row>
    <row r="6981" spans="51:75" x14ac:dyDescent="0.3">
      <c r="AY6981" s="124" t="e">
        <f>VLOOKUP(C6981,#REF!, 2,FALSE)</f>
        <v>#REF!</v>
      </c>
      <c r="BM6981" s="97" t="s">
        <v>11984</v>
      </c>
      <c r="BN6981" s="97" t="s">
        <v>799</v>
      </c>
      <c r="BO6981" s="97" t="s">
        <v>2188</v>
      </c>
      <c r="BU6981" s="97" t="s">
        <v>11984</v>
      </c>
      <c r="BV6981" s="97" t="s">
        <v>799</v>
      </c>
      <c r="BW6981" s="97" t="s">
        <v>2188</v>
      </c>
    </row>
    <row r="6982" spans="51:75" x14ac:dyDescent="0.3">
      <c r="AY6982" s="124" t="e">
        <f>VLOOKUP(C6982,#REF!, 2,FALSE)</f>
        <v>#REF!</v>
      </c>
      <c r="BM6982" s="97" t="s">
        <v>11985</v>
      </c>
      <c r="BN6982" s="97" t="s">
        <v>1269</v>
      </c>
      <c r="BO6982" s="97" t="s">
        <v>11986</v>
      </c>
      <c r="BU6982" s="97" t="s">
        <v>11985</v>
      </c>
      <c r="BV6982" s="97" t="s">
        <v>1269</v>
      </c>
      <c r="BW6982" s="97" t="s">
        <v>11986</v>
      </c>
    </row>
    <row r="6983" spans="51:75" x14ac:dyDescent="0.3">
      <c r="AY6983" s="124" t="e">
        <f>VLOOKUP(C6983,#REF!, 2,FALSE)</f>
        <v>#REF!</v>
      </c>
      <c r="BM6983" s="97" t="s">
        <v>11987</v>
      </c>
      <c r="BN6983" s="97" t="s">
        <v>2979</v>
      </c>
      <c r="BO6983" s="97" t="s">
        <v>5220</v>
      </c>
      <c r="BU6983" s="97" t="s">
        <v>11987</v>
      </c>
      <c r="BV6983" s="97" t="s">
        <v>2979</v>
      </c>
      <c r="BW6983" s="97" t="s">
        <v>5220</v>
      </c>
    </row>
    <row r="6984" spans="51:75" x14ac:dyDescent="0.3">
      <c r="AY6984" s="124" t="e">
        <f>VLOOKUP(C6984,#REF!, 2,FALSE)</f>
        <v>#REF!</v>
      </c>
      <c r="BM6984" s="97" t="s">
        <v>11988</v>
      </c>
      <c r="BN6984" s="97" t="s">
        <v>2979</v>
      </c>
      <c r="BO6984" s="97" t="s">
        <v>5129</v>
      </c>
      <c r="BU6984" s="97" t="s">
        <v>11988</v>
      </c>
      <c r="BV6984" s="97" t="s">
        <v>2979</v>
      </c>
      <c r="BW6984" s="97" t="s">
        <v>5129</v>
      </c>
    </row>
    <row r="6985" spans="51:75" x14ac:dyDescent="0.3">
      <c r="AY6985" s="124" t="e">
        <f>VLOOKUP(C6985,#REF!, 2,FALSE)</f>
        <v>#REF!</v>
      </c>
      <c r="BM6985" s="97" t="s">
        <v>11989</v>
      </c>
      <c r="BN6985" s="97" t="s">
        <v>715</v>
      </c>
      <c r="BO6985" s="97" t="s">
        <v>11990</v>
      </c>
      <c r="BU6985" s="97" t="s">
        <v>11989</v>
      </c>
      <c r="BV6985" s="97" t="s">
        <v>715</v>
      </c>
      <c r="BW6985" s="97" t="s">
        <v>11990</v>
      </c>
    </row>
    <row r="6986" spans="51:75" x14ac:dyDescent="0.3">
      <c r="AY6986" s="124" t="e">
        <f>VLOOKUP(C6986,#REF!, 2,FALSE)</f>
        <v>#REF!</v>
      </c>
      <c r="BM6986" s="97" t="s">
        <v>11991</v>
      </c>
      <c r="BN6986" s="97" t="s">
        <v>736</v>
      </c>
      <c r="BO6986" s="97" t="s">
        <v>2983</v>
      </c>
      <c r="BU6986" s="97" t="s">
        <v>11991</v>
      </c>
      <c r="BV6986" s="97" t="s">
        <v>736</v>
      </c>
      <c r="BW6986" s="97" t="s">
        <v>2983</v>
      </c>
    </row>
    <row r="6987" spans="51:75" x14ac:dyDescent="0.3">
      <c r="AY6987" s="124" t="e">
        <f>VLOOKUP(C6987,#REF!, 2,FALSE)</f>
        <v>#REF!</v>
      </c>
      <c r="BM6987" s="97" t="s">
        <v>404</v>
      </c>
      <c r="BN6987" s="97" t="s">
        <v>2979</v>
      </c>
      <c r="BO6987" s="97" t="s">
        <v>1397</v>
      </c>
      <c r="BU6987" s="97" t="s">
        <v>404</v>
      </c>
      <c r="BV6987" s="97" t="s">
        <v>2979</v>
      </c>
      <c r="BW6987" s="97" t="s">
        <v>1397</v>
      </c>
    </row>
    <row r="6988" spans="51:75" x14ac:dyDescent="0.3">
      <c r="AY6988" s="124" t="e">
        <f>VLOOKUP(C6988,#REF!, 2,FALSE)</f>
        <v>#REF!</v>
      </c>
      <c r="BM6988" s="97" t="s">
        <v>11992</v>
      </c>
      <c r="BN6988" s="97" t="s">
        <v>912</v>
      </c>
      <c r="BO6988" s="97" t="s">
        <v>2983</v>
      </c>
      <c r="BU6988" s="97" t="s">
        <v>11992</v>
      </c>
      <c r="BV6988" s="97" t="s">
        <v>912</v>
      </c>
      <c r="BW6988" s="97" t="s">
        <v>2983</v>
      </c>
    </row>
    <row r="6989" spans="51:75" x14ac:dyDescent="0.3">
      <c r="AY6989" s="124" t="e">
        <f>VLOOKUP(C6989,#REF!, 2,FALSE)</f>
        <v>#REF!</v>
      </c>
      <c r="BM6989" s="97" t="s">
        <v>11993</v>
      </c>
      <c r="BN6989" s="97" t="s">
        <v>2979</v>
      </c>
      <c r="BO6989" s="97" t="s">
        <v>11994</v>
      </c>
      <c r="BU6989" s="97" t="s">
        <v>11993</v>
      </c>
      <c r="BV6989" s="97" t="s">
        <v>2979</v>
      </c>
      <c r="BW6989" s="97" t="s">
        <v>11994</v>
      </c>
    </row>
    <row r="6990" spans="51:75" x14ac:dyDescent="0.3">
      <c r="AY6990" s="124" t="e">
        <f>VLOOKUP(C6990,#REF!, 2,FALSE)</f>
        <v>#REF!</v>
      </c>
      <c r="BM6990" s="97" t="s">
        <v>11995</v>
      </c>
      <c r="BN6990" s="97" t="s">
        <v>661</v>
      </c>
      <c r="BO6990" s="97" t="s">
        <v>11996</v>
      </c>
      <c r="BU6990" s="97" t="s">
        <v>11995</v>
      </c>
      <c r="BV6990" s="97" t="s">
        <v>661</v>
      </c>
      <c r="BW6990" s="97" t="s">
        <v>11996</v>
      </c>
    </row>
    <row r="6991" spans="51:75" x14ac:dyDescent="0.3">
      <c r="AY6991" s="124" t="e">
        <f>VLOOKUP(C6991,#REF!, 2,FALSE)</f>
        <v>#REF!</v>
      </c>
      <c r="BM6991" s="97" t="s">
        <v>452</v>
      </c>
      <c r="BN6991" s="97" t="s">
        <v>3000</v>
      </c>
      <c r="BO6991" s="97" t="s">
        <v>3488</v>
      </c>
      <c r="BU6991" s="97" t="s">
        <v>452</v>
      </c>
      <c r="BV6991" s="97" t="s">
        <v>3000</v>
      </c>
      <c r="BW6991" s="97" t="s">
        <v>3488</v>
      </c>
    </row>
    <row r="6992" spans="51:75" x14ac:dyDescent="0.3">
      <c r="AY6992" s="124" t="e">
        <f>VLOOKUP(C6992,#REF!, 2,FALSE)</f>
        <v>#REF!</v>
      </c>
      <c r="BM6992" s="97" t="s">
        <v>11997</v>
      </c>
      <c r="BN6992" s="97" t="s">
        <v>994</v>
      </c>
      <c r="BO6992" s="97" t="s">
        <v>2983</v>
      </c>
      <c r="BU6992" s="97" t="s">
        <v>11997</v>
      </c>
      <c r="BV6992" s="97" t="s">
        <v>994</v>
      </c>
      <c r="BW6992" s="97" t="s">
        <v>2983</v>
      </c>
    </row>
    <row r="6993" spans="51:75" x14ac:dyDescent="0.3">
      <c r="AY6993" s="124" t="e">
        <f>VLOOKUP(C6993,#REF!, 2,FALSE)</f>
        <v>#REF!</v>
      </c>
      <c r="BM6993" s="97" t="s">
        <v>439</v>
      </c>
      <c r="BN6993" s="97" t="s">
        <v>661</v>
      </c>
      <c r="BO6993" s="97" t="s">
        <v>3713</v>
      </c>
      <c r="BU6993" s="97" t="s">
        <v>439</v>
      </c>
      <c r="BV6993" s="97" t="s">
        <v>661</v>
      </c>
      <c r="BW6993" s="97" t="s">
        <v>3713</v>
      </c>
    </row>
    <row r="6994" spans="51:75" x14ac:dyDescent="0.3">
      <c r="AY6994" s="124" t="e">
        <f>VLOOKUP(C6994,#REF!, 2,FALSE)</f>
        <v>#REF!</v>
      </c>
      <c r="BM6994" s="97" t="s">
        <v>11998</v>
      </c>
      <c r="BN6994" s="97" t="s">
        <v>787</v>
      </c>
      <c r="BO6994" s="97" t="s">
        <v>2983</v>
      </c>
      <c r="BU6994" s="97" t="s">
        <v>11998</v>
      </c>
      <c r="BV6994" s="97" t="s">
        <v>787</v>
      </c>
      <c r="BW6994" s="97" t="s">
        <v>2983</v>
      </c>
    </row>
    <row r="6995" spans="51:75" x14ac:dyDescent="0.3">
      <c r="AY6995" s="124" t="e">
        <f>VLOOKUP(C6995,#REF!, 2,FALSE)</f>
        <v>#REF!</v>
      </c>
      <c r="BM6995" s="97" t="s">
        <v>11999</v>
      </c>
      <c r="BN6995" s="97" t="s">
        <v>3191</v>
      </c>
      <c r="BO6995" s="97" t="s">
        <v>12000</v>
      </c>
      <c r="BU6995" s="97" t="s">
        <v>11999</v>
      </c>
      <c r="BV6995" s="97" t="s">
        <v>3191</v>
      </c>
      <c r="BW6995" s="97" t="s">
        <v>12000</v>
      </c>
    </row>
    <row r="6996" spans="51:75" x14ac:dyDescent="0.3">
      <c r="AY6996" s="124" t="e">
        <f>VLOOKUP(C6996,#REF!, 2,FALSE)</f>
        <v>#REF!</v>
      </c>
      <c r="BM6996" s="97" t="s">
        <v>12001</v>
      </c>
      <c r="BN6996" s="97" t="s">
        <v>2979</v>
      </c>
      <c r="BO6996" s="97" t="s">
        <v>8485</v>
      </c>
      <c r="BU6996" s="97" t="s">
        <v>12001</v>
      </c>
      <c r="BV6996" s="97" t="s">
        <v>2979</v>
      </c>
      <c r="BW6996" s="97" t="s">
        <v>8485</v>
      </c>
    </row>
    <row r="6997" spans="51:75" x14ac:dyDescent="0.3">
      <c r="AY6997" s="124" t="e">
        <f>VLOOKUP(C6997,#REF!, 2,FALSE)</f>
        <v>#REF!</v>
      </c>
      <c r="BM6997" s="97" t="s">
        <v>12002</v>
      </c>
      <c r="BN6997" s="97" t="s">
        <v>1269</v>
      </c>
      <c r="BO6997" s="97" t="s">
        <v>3909</v>
      </c>
      <c r="BU6997" s="97" t="s">
        <v>12002</v>
      </c>
      <c r="BV6997" s="97" t="s">
        <v>1269</v>
      </c>
      <c r="BW6997" s="97" t="s">
        <v>3909</v>
      </c>
    </row>
    <row r="6998" spans="51:75" x14ac:dyDescent="0.3">
      <c r="AY6998" s="124" t="e">
        <f>VLOOKUP(C6998,#REF!, 2,FALSE)</f>
        <v>#REF!</v>
      </c>
      <c r="BM6998" s="97" t="s">
        <v>12003</v>
      </c>
      <c r="BN6998" s="97" t="s">
        <v>1003</v>
      </c>
      <c r="BO6998" s="97" t="s">
        <v>2983</v>
      </c>
      <c r="BU6998" s="97" t="s">
        <v>12003</v>
      </c>
      <c r="BV6998" s="97" t="s">
        <v>1003</v>
      </c>
      <c r="BW6998" s="97" t="s">
        <v>2983</v>
      </c>
    </row>
    <row r="6999" spans="51:75" x14ac:dyDescent="0.3">
      <c r="AY6999" s="124" t="e">
        <f>VLOOKUP(C6999,#REF!, 2,FALSE)</f>
        <v>#REF!</v>
      </c>
      <c r="BM6999" s="97" t="s">
        <v>12004</v>
      </c>
      <c r="BN6999" s="97" t="s">
        <v>771</v>
      </c>
      <c r="BO6999" s="97" t="s">
        <v>8463</v>
      </c>
      <c r="BU6999" s="97" t="s">
        <v>12004</v>
      </c>
      <c r="BV6999" s="97" t="s">
        <v>771</v>
      </c>
      <c r="BW6999" s="97" t="s">
        <v>8463</v>
      </c>
    </row>
    <row r="7000" spans="51:75" x14ac:dyDescent="0.3">
      <c r="AY7000" s="124" t="e">
        <f>VLOOKUP(C7000,#REF!, 2,FALSE)</f>
        <v>#REF!</v>
      </c>
      <c r="BM7000" s="97" t="s">
        <v>12005</v>
      </c>
      <c r="BN7000" s="97" t="s">
        <v>1139</v>
      </c>
      <c r="BO7000" s="97" t="s">
        <v>3894</v>
      </c>
      <c r="BU7000" s="97" t="s">
        <v>12005</v>
      </c>
      <c r="BV7000" s="97" t="s">
        <v>1139</v>
      </c>
      <c r="BW7000" s="97" t="s">
        <v>3894</v>
      </c>
    </row>
    <row r="7001" spans="51:75" x14ac:dyDescent="0.3">
      <c r="AY7001" s="124" t="e">
        <f>VLOOKUP(C7001,#REF!, 2,FALSE)</f>
        <v>#REF!</v>
      </c>
      <c r="BM7001" s="97" t="s">
        <v>12006</v>
      </c>
      <c r="BN7001" s="97" t="s">
        <v>1003</v>
      </c>
      <c r="BO7001" s="97" t="s">
        <v>2983</v>
      </c>
      <c r="BU7001" s="97" t="s">
        <v>12006</v>
      </c>
      <c r="BV7001" s="97" t="s">
        <v>1003</v>
      </c>
      <c r="BW7001" s="97" t="s">
        <v>2983</v>
      </c>
    </row>
    <row r="7002" spans="51:75" x14ac:dyDescent="0.3">
      <c r="AY7002" s="124" t="e">
        <f>VLOOKUP(C7002,#REF!, 2,FALSE)</f>
        <v>#REF!</v>
      </c>
      <c r="BM7002" s="97" t="s">
        <v>12007</v>
      </c>
      <c r="BN7002" s="97" t="s">
        <v>3237</v>
      </c>
      <c r="BO7002" s="97" t="s">
        <v>3846</v>
      </c>
      <c r="BU7002" s="97" t="s">
        <v>12007</v>
      </c>
      <c r="BV7002" s="97" t="s">
        <v>3237</v>
      </c>
      <c r="BW7002" s="97" t="s">
        <v>3846</v>
      </c>
    </row>
    <row r="7003" spans="51:75" x14ac:dyDescent="0.3">
      <c r="AY7003" s="124" t="e">
        <f>VLOOKUP(C7003,#REF!, 2,FALSE)</f>
        <v>#REF!</v>
      </c>
      <c r="BM7003" s="97" t="s">
        <v>12008</v>
      </c>
      <c r="BN7003" s="97" t="s">
        <v>3237</v>
      </c>
      <c r="BO7003" s="97" t="s">
        <v>2651</v>
      </c>
      <c r="BU7003" s="97" t="s">
        <v>12008</v>
      </c>
      <c r="BV7003" s="97" t="s">
        <v>3237</v>
      </c>
      <c r="BW7003" s="97" t="s">
        <v>2651</v>
      </c>
    </row>
    <row r="7004" spans="51:75" x14ac:dyDescent="0.3">
      <c r="AY7004" s="124" t="e">
        <f>VLOOKUP(C7004,#REF!, 2,FALSE)</f>
        <v>#REF!</v>
      </c>
      <c r="BM7004" s="97" t="s">
        <v>12010</v>
      </c>
      <c r="BN7004" s="97" t="s">
        <v>1342</v>
      </c>
      <c r="BO7004" s="97" t="s">
        <v>9655</v>
      </c>
      <c r="BU7004" s="97" t="s">
        <v>12010</v>
      </c>
      <c r="BV7004" s="97" t="s">
        <v>1342</v>
      </c>
      <c r="BW7004" s="97" t="s">
        <v>9655</v>
      </c>
    </row>
    <row r="7005" spans="51:75" x14ac:dyDescent="0.3">
      <c r="AY7005" s="124" t="e">
        <f>VLOOKUP(C7005,#REF!, 2,FALSE)</f>
        <v>#REF!</v>
      </c>
      <c r="BM7005" s="97" t="s">
        <v>12011</v>
      </c>
      <c r="BN7005" s="97" t="s">
        <v>3043</v>
      </c>
      <c r="BO7005" s="97" t="s">
        <v>709</v>
      </c>
      <c r="BU7005" s="97" t="s">
        <v>12011</v>
      </c>
      <c r="BV7005" s="97" t="s">
        <v>3043</v>
      </c>
      <c r="BW7005" s="97" t="s">
        <v>709</v>
      </c>
    </row>
    <row r="7006" spans="51:75" x14ac:dyDescent="0.3">
      <c r="AY7006" s="124" t="e">
        <f>VLOOKUP(C7006,#REF!, 2,FALSE)</f>
        <v>#REF!</v>
      </c>
      <c r="BM7006" s="97" t="s">
        <v>12012</v>
      </c>
      <c r="BN7006" s="97" t="s">
        <v>619</v>
      </c>
      <c r="BO7006" s="97" t="s">
        <v>2983</v>
      </c>
      <c r="BU7006" s="97" t="s">
        <v>12012</v>
      </c>
      <c r="BV7006" s="97" t="s">
        <v>619</v>
      </c>
      <c r="BW7006" s="97" t="s">
        <v>2983</v>
      </c>
    </row>
    <row r="7007" spans="51:75" x14ac:dyDescent="0.3">
      <c r="AY7007" s="124" t="e">
        <f>VLOOKUP(C7007,#REF!, 2,FALSE)</f>
        <v>#REF!</v>
      </c>
      <c r="BM7007" s="97" t="s">
        <v>12014</v>
      </c>
      <c r="BN7007" s="97" t="s">
        <v>1269</v>
      </c>
      <c r="BO7007" s="97" t="s">
        <v>7010</v>
      </c>
      <c r="BU7007" s="97" t="s">
        <v>12014</v>
      </c>
      <c r="BV7007" s="97" t="s">
        <v>1269</v>
      </c>
      <c r="BW7007" s="97" t="s">
        <v>7010</v>
      </c>
    </row>
    <row r="7008" spans="51:75" x14ac:dyDescent="0.3">
      <c r="AY7008" s="124" t="e">
        <f>VLOOKUP(C7008,#REF!, 2,FALSE)</f>
        <v>#REF!</v>
      </c>
      <c r="BM7008" s="97" t="s">
        <v>12015</v>
      </c>
      <c r="BN7008" s="97" t="s">
        <v>1342</v>
      </c>
      <c r="BO7008" s="97" t="s">
        <v>7118</v>
      </c>
      <c r="BU7008" s="97" t="s">
        <v>12015</v>
      </c>
      <c r="BV7008" s="97" t="s">
        <v>1342</v>
      </c>
      <c r="BW7008" s="97" t="s">
        <v>7118</v>
      </c>
    </row>
    <row r="7009" spans="51:75" x14ac:dyDescent="0.3">
      <c r="AY7009" s="124" t="e">
        <f>VLOOKUP(C7009,#REF!, 2,FALSE)</f>
        <v>#REF!</v>
      </c>
      <c r="BM7009" s="97" t="s">
        <v>12016</v>
      </c>
      <c r="BN7009" s="97" t="s">
        <v>1139</v>
      </c>
      <c r="BO7009" s="97" t="s">
        <v>1020</v>
      </c>
      <c r="BU7009" s="97" t="s">
        <v>12016</v>
      </c>
      <c r="BV7009" s="97" t="s">
        <v>1139</v>
      </c>
      <c r="BW7009" s="97" t="s">
        <v>1020</v>
      </c>
    </row>
    <row r="7010" spans="51:75" x14ac:dyDescent="0.3">
      <c r="AY7010" s="124" t="e">
        <f>VLOOKUP(C7010,#REF!, 2,FALSE)</f>
        <v>#REF!</v>
      </c>
      <c r="BM7010" s="97" t="s">
        <v>2110</v>
      </c>
      <c r="BN7010" s="97" t="s">
        <v>1269</v>
      </c>
      <c r="BO7010" s="97" t="s">
        <v>934</v>
      </c>
      <c r="BU7010" s="97" t="s">
        <v>2110</v>
      </c>
      <c r="BV7010" s="97" t="s">
        <v>1269</v>
      </c>
      <c r="BW7010" s="97" t="s">
        <v>934</v>
      </c>
    </row>
    <row r="7011" spans="51:75" x14ac:dyDescent="0.3">
      <c r="AY7011" s="124" t="e">
        <f>VLOOKUP(C7011,#REF!, 2,FALSE)</f>
        <v>#REF!</v>
      </c>
      <c r="BM7011" s="97" t="s">
        <v>12017</v>
      </c>
      <c r="BN7011" s="97" t="s">
        <v>719</v>
      </c>
      <c r="BO7011" s="97" t="s">
        <v>2099</v>
      </c>
      <c r="BU7011" s="97" t="s">
        <v>12017</v>
      </c>
      <c r="BV7011" s="97" t="s">
        <v>719</v>
      </c>
      <c r="BW7011" s="97" t="s">
        <v>2099</v>
      </c>
    </row>
    <row r="7012" spans="51:75" x14ac:dyDescent="0.3">
      <c r="AY7012" s="124" t="e">
        <f>VLOOKUP(C7012,#REF!, 2,FALSE)</f>
        <v>#REF!</v>
      </c>
      <c r="BM7012" s="97" t="s">
        <v>12018</v>
      </c>
      <c r="BN7012" s="97" t="s">
        <v>625</v>
      </c>
      <c r="BO7012" s="97" t="s">
        <v>1060</v>
      </c>
      <c r="BU7012" s="97" t="s">
        <v>12018</v>
      </c>
      <c r="BV7012" s="97" t="s">
        <v>625</v>
      </c>
      <c r="BW7012" s="97" t="s">
        <v>1060</v>
      </c>
    </row>
    <row r="7013" spans="51:75" x14ac:dyDescent="0.3">
      <c r="AY7013" s="124" t="e">
        <f>VLOOKUP(C7013,#REF!, 2,FALSE)</f>
        <v>#REF!</v>
      </c>
      <c r="BM7013" s="97" t="s">
        <v>12019</v>
      </c>
      <c r="BN7013" s="97" t="s">
        <v>661</v>
      </c>
      <c r="BO7013" s="97" t="s">
        <v>12020</v>
      </c>
      <c r="BU7013" s="97" t="s">
        <v>12019</v>
      </c>
      <c r="BV7013" s="97" t="s">
        <v>661</v>
      </c>
      <c r="BW7013" s="97" t="s">
        <v>12020</v>
      </c>
    </row>
    <row r="7014" spans="51:75" x14ac:dyDescent="0.3">
      <c r="AY7014" s="124" t="e">
        <f>VLOOKUP(C7014,#REF!, 2,FALSE)</f>
        <v>#REF!</v>
      </c>
      <c r="BM7014" s="97" t="s">
        <v>12021</v>
      </c>
      <c r="BN7014" s="97" t="s">
        <v>1342</v>
      </c>
      <c r="BO7014" s="97" t="s">
        <v>12022</v>
      </c>
      <c r="BU7014" s="97" t="s">
        <v>12021</v>
      </c>
      <c r="BV7014" s="97" t="s">
        <v>1342</v>
      </c>
      <c r="BW7014" s="97" t="s">
        <v>12022</v>
      </c>
    </row>
    <row r="7015" spans="51:75" x14ac:dyDescent="0.3">
      <c r="AY7015" s="124" t="e">
        <f>VLOOKUP(C7015,#REF!, 2,FALSE)</f>
        <v>#REF!</v>
      </c>
      <c r="BM7015" s="97" t="s">
        <v>12023</v>
      </c>
      <c r="BN7015" s="97" t="s">
        <v>661</v>
      </c>
      <c r="BO7015" s="97" t="s">
        <v>10027</v>
      </c>
      <c r="BU7015" s="97" t="s">
        <v>12023</v>
      </c>
      <c r="BV7015" s="97" t="s">
        <v>661</v>
      </c>
      <c r="BW7015" s="97" t="s">
        <v>10027</v>
      </c>
    </row>
    <row r="7016" spans="51:75" x14ac:dyDescent="0.3">
      <c r="AY7016" s="124" t="e">
        <f>VLOOKUP(C7016,#REF!, 2,FALSE)</f>
        <v>#REF!</v>
      </c>
      <c r="BM7016" s="97" t="s">
        <v>2111</v>
      </c>
      <c r="BN7016" s="97" t="s">
        <v>2009</v>
      </c>
      <c r="BO7016" s="97" t="s">
        <v>2983</v>
      </c>
      <c r="BU7016" s="97" t="s">
        <v>2111</v>
      </c>
      <c r="BV7016" s="97" t="s">
        <v>2009</v>
      </c>
      <c r="BW7016" s="97" t="s">
        <v>2983</v>
      </c>
    </row>
    <row r="7017" spans="51:75" x14ac:dyDescent="0.3">
      <c r="AY7017" s="124" t="e">
        <f>VLOOKUP(C7017,#REF!, 2,FALSE)</f>
        <v>#REF!</v>
      </c>
      <c r="BM7017" s="97" t="s">
        <v>12024</v>
      </c>
      <c r="BN7017" s="97" t="s">
        <v>731</v>
      </c>
      <c r="BO7017" s="97" t="s">
        <v>2983</v>
      </c>
      <c r="BU7017" s="97" t="s">
        <v>12024</v>
      </c>
      <c r="BV7017" s="97" t="s">
        <v>731</v>
      </c>
      <c r="BW7017" s="97" t="s">
        <v>2983</v>
      </c>
    </row>
    <row r="7018" spans="51:75" x14ac:dyDescent="0.3">
      <c r="AY7018" s="124" t="e">
        <f>VLOOKUP(C7018,#REF!, 2,FALSE)</f>
        <v>#REF!</v>
      </c>
      <c r="BM7018" s="97" t="s">
        <v>12025</v>
      </c>
      <c r="BN7018" s="97" t="s">
        <v>614</v>
      </c>
      <c r="BO7018" s="97" t="s">
        <v>9059</v>
      </c>
      <c r="BU7018" s="97" t="s">
        <v>12025</v>
      </c>
      <c r="BV7018" s="97" t="s">
        <v>614</v>
      </c>
      <c r="BW7018" s="97" t="s">
        <v>9059</v>
      </c>
    </row>
    <row r="7019" spans="51:75" x14ac:dyDescent="0.3">
      <c r="AY7019" s="124" t="e">
        <f>VLOOKUP(C7019,#REF!, 2,FALSE)</f>
        <v>#REF!</v>
      </c>
      <c r="BM7019" s="97" t="s">
        <v>12026</v>
      </c>
      <c r="BN7019" s="97" t="s">
        <v>16968</v>
      </c>
      <c r="BO7019" s="97" t="s">
        <v>3880</v>
      </c>
      <c r="BU7019" s="97" t="s">
        <v>12026</v>
      </c>
      <c r="BV7019" s="97" t="s">
        <v>16968</v>
      </c>
      <c r="BW7019" s="97" t="s">
        <v>3880</v>
      </c>
    </row>
    <row r="7020" spans="51:75" x14ac:dyDescent="0.3">
      <c r="AY7020" s="124" t="e">
        <f>VLOOKUP(C7020,#REF!, 2,FALSE)</f>
        <v>#REF!</v>
      </c>
      <c r="BM7020" s="97" t="s">
        <v>12028</v>
      </c>
      <c r="BN7020" s="97" t="s">
        <v>797</v>
      </c>
      <c r="BO7020" s="97" t="s">
        <v>2366</v>
      </c>
      <c r="BU7020" s="97" t="s">
        <v>12028</v>
      </c>
      <c r="BV7020" s="97" t="s">
        <v>797</v>
      </c>
      <c r="BW7020" s="97" t="s">
        <v>2366</v>
      </c>
    </row>
    <row r="7021" spans="51:75" x14ac:dyDescent="0.3">
      <c r="AY7021" s="124" t="e">
        <f>VLOOKUP(C7021,#REF!, 2,FALSE)</f>
        <v>#REF!</v>
      </c>
      <c r="BM7021" s="97" t="s">
        <v>2112</v>
      </c>
      <c r="BN7021" s="97" t="s">
        <v>1070</v>
      </c>
      <c r="BO7021" s="97" t="s">
        <v>1668</v>
      </c>
      <c r="BU7021" s="97" t="s">
        <v>2112</v>
      </c>
      <c r="BV7021" s="97" t="s">
        <v>1070</v>
      </c>
      <c r="BW7021" s="97" t="s">
        <v>1668</v>
      </c>
    </row>
    <row r="7022" spans="51:75" x14ac:dyDescent="0.3">
      <c r="AY7022" s="124" t="e">
        <f>VLOOKUP(C7022,#REF!, 2,FALSE)</f>
        <v>#REF!</v>
      </c>
      <c r="BM7022" s="97" t="s">
        <v>12029</v>
      </c>
      <c r="BN7022" s="97" t="s">
        <v>657</v>
      </c>
      <c r="BO7022" s="97" t="s">
        <v>4985</v>
      </c>
      <c r="BU7022" s="97" t="s">
        <v>12029</v>
      </c>
      <c r="BV7022" s="97" t="s">
        <v>657</v>
      </c>
      <c r="BW7022" s="97" t="s">
        <v>4985</v>
      </c>
    </row>
    <row r="7023" spans="51:75" x14ac:dyDescent="0.3">
      <c r="AY7023" s="124" t="e">
        <f>VLOOKUP(C7023,#REF!, 2,FALSE)</f>
        <v>#REF!</v>
      </c>
      <c r="BM7023" s="97" t="s">
        <v>405</v>
      </c>
      <c r="BN7023" s="97" t="s">
        <v>661</v>
      </c>
      <c r="BO7023" s="97" t="s">
        <v>916</v>
      </c>
      <c r="BU7023" s="97" t="s">
        <v>405</v>
      </c>
      <c r="BV7023" s="97" t="s">
        <v>661</v>
      </c>
      <c r="BW7023" s="97" t="s">
        <v>916</v>
      </c>
    </row>
    <row r="7024" spans="51:75" x14ac:dyDescent="0.3">
      <c r="AY7024" s="124" t="e">
        <f>VLOOKUP(C7024,#REF!, 2,FALSE)</f>
        <v>#REF!</v>
      </c>
      <c r="BM7024" s="97" t="s">
        <v>12030</v>
      </c>
      <c r="BN7024" s="97" t="s">
        <v>619</v>
      </c>
      <c r="BO7024" s="97" t="s">
        <v>7263</v>
      </c>
      <c r="BU7024" s="97" t="s">
        <v>12030</v>
      </c>
      <c r="BV7024" s="97" t="s">
        <v>619</v>
      </c>
      <c r="BW7024" s="97" t="s">
        <v>7263</v>
      </c>
    </row>
    <row r="7025" spans="51:75" x14ac:dyDescent="0.3">
      <c r="AY7025" s="124" t="e">
        <f>VLOOKUP(C7025,#REF!, 2,FALSE)</f>
        <v>#REF!</v>
      </c>
      <c r="BM7025" s="97" t="s">
        <v>12031</v>
      </c>
      <c r="BN7025" s="97" t="s">
        <v>619</v>
      </c>
      <c r="BO7025" s="97" t="s">
        <v>2983</v>
      </c>
      <c r="BU7025" s="97" t="s">
        <v>12031</v>
      </c>
      <c r="BV7025" s="97" t="s">
        <v>619</v>
      </c>
      <c r="BW7025" s="97" t="s">
        <v>2983</v>
      </c>
    </row>
    <row r="7026" spans="51:75" x14ac:dyDescent="0.3">
      <c r="AY7026" s="124" t="e">
        <f>VLOOKUP(C7026,#REF!, 2,FALSE)</f>
        <v>#REF!</v>
      </c>
      <c r="BM7026" s="97" t="s">
        <v>12032</v>
      </c>
      <c r="BN7026" s="97" t="s">
        <v>639</v>
      </c>
      <c r="BO7026" s="97" t="s">
        <v>2983</v>
      </c>
      <c r="BU7026" s="97" t="s">
        <v>12032</v>
      </c>
      <c r="BV7026" s="97" t="s">
        <v>639</v>
      </c>
      <c r="BW7026" s="97" t="s">
        <v>2983</v>
      </c>
    </row>
    <row r="7027" spans="51:75" x14ac:dyDescent="0.3">
      <c r="AY7027" s="124" t="e">
        <f>VLOOKUP(C7027,#REF!, 2,FALSE)</f>
        <v>#REF!</v>
      </c>
      <c r="BM7027" s="97" t="s">
        <v>2113</v>
      </c>
      <c r="BN7027" s="97" t="s">
        <v>636</v>
      </c>
      <c r="BO7027" s="97" t="s">
        <v>3741</v>
      </c>
      <c r="BU7027" s="97" t="s">
        <v>2113</v>
      </c>
      <c r="BV7027" s="97" t="s">
        <v>636</v>
      </c>
      <c r="BW7027" s="97" t="s">
        <v>3741</v>
      </c>
    </row>
    <row r="7028" spans="51:75" x14ac:dyDescent="0.3">
      <c r="AY7028" s="124" t="e">
        <f>VLOOKUP(C7028,#REF!, 2,FALSE)</f>
        <v>#REF!</v>
      </c>
      <c r="BM7028" s="97" t="s">
        <v>12033</v>
      </c>
      <c r="BN7028" s="97" t="s">
        <v>639</v>
      </c>
      <c r="BO7028" s="97" t="s">
        <v>2983</v>
      </c>
      <c r="BU7028" s="97" t="s">
        <v>12033</v>
      </c>
      <c r="BV7028" s="97" t="s">
        <v>639</v>
      </c>
      <c r="BW7028" s="97" t="s">
        <v>2983</v>
      </c>
    </row>
    <row r="7029" spans="51:75" x14ac:dyDescent="0.3">
      <c r="AY7029" s="124" t="e">
        <f>VLOOKUP(C7029,#REF!, 2,FALSE)</f>
        <v>#REF!</v>
      </c>
      <c r="BM7029" s="97" t="s">
        <v>12034</v>
      </c>
      <c r="BN7029" s="97" t="s">
        <v>631</v>
      </c>
      <c r="BO7029" s="97" t="s">
        <v>2983</v>
      </c>
      <c r="BU7029" s="97" t="s">
        <v>12034</v>
      </c>
      <c r="BV7029" s="97" t="s">
        <v>631</v>
      </c>
      <c r="BW7029" s="97" t="s">
        <v>2983</v>
      </c>
    </row>
    <row r="7030" spans="51:75" x14ac:dyDescent="0.3">
      <c r="AY7030" s="124" t="e">
        <f>VLOOKUP(C7030,#REF!, 2,FALSE)</f>
        <v>#REF!</v>
      </c>
      <c r="BM7030" s="97" t="s">
        <v>12035</v>
      </c>
      <c r="BN7030" s="97" t="s">
        <v>631</v>
      </c>
      <c r="BO7030" s="97" t="s">
        <v>2983</v>
      </c>
      <c r="BU7030" s="97" t="s">
        <v>12035</v>
      </c>
      <c r="BV7030" s="97" t="s">
        <v>631</v>
      </c>
      <c r="BW7030" s="97" t="s">
        <v>2983</v>
      </c>
    </row>
    <row r="7031" spans="51:75" x14ac:dyDescent="0.3">
      <c r="AY7031" s="124" t="e">
        <f>VLOOKUP(C7031,#REF!, 2,FALSE)</f>
        <v>#REF!</v>
      </c>
      <c r="BM7031" s="97" t="s">
        <v>12036</v>
      </c>
      <c r="BN7031" s="97" t="s">
        <v>631</v>
      </c>
      <c r="BO7031" s="97" t="s">
        <v>2983</v>
      </c>
      <c r="BU7031" s="97" t="s">
        <v>12036</v>
      </c>
      <c r="BV7031" s="97" t="s">
        <v>631</v>
      </c>
      <c r="BW7031" s="97" t="s">
        <v>2983</v>
      </c>
    </row>
    <row r="7032" spans="51:75" x14ac:dyDescent="0.3">
      <c r="AY7032" s="124" t="e">
        <f>VLOOKUP(C7032,#REF!, 2,FALSE)</f>
        <v>#REF!</v>
      </c>
      <c r="BM7032" s="97" t="s">
        <v>12037</v>
      </c>
      <c r="BN7032" s="97" t="s">
        <v>631</v>
      </c>
      <c r="BO7032" s="97" t="s">
        <v>2983</v>
      </c>
      <c r="BU7032" s="97" t="s">
        <v>12037</v>
      </c>
      <c r="BV7032" s="97" t="s">
        <v>631</v>
      </c>
      <c r="BW7032" s="97" t="s">
        <v>2983</v>
      </c>
    </row>
    <row r="7033" spans="51:75" x14ac:dyDescent="0.3">
      <c r="AY7033" s="124" t="e">
        <f>VLOOKUP(C7033,#REF!, 2,FALSE)</f>
        <v>#REF!</v>
      </c>
      <c r="BM7033" s="97" t="s">
        <v>12038</v>
      </c>
      <c r="BN7033" s="97" t="s">
        <v>3003</v>
      </c>
      <c r="BO7033" s="97" t="s">
        <v>12039</v>
      </c>
      <c r="BU7033" s="97" t="s">
        <v>12038</v>
      </c>
      <c r="BV7033" s="97" t="s">
        <v>3003</v>
      </c>
      <c r="BW7033" s="97" t="s">
        <v>12039</v>
      </c>
    </row>
    <row r="7034" spans="51:75" x14ac:dyDescent="0.3">
      <c r="AY7034" s="124" t="e">
        <f>VLOOKUP(C7034,#REF!, 2,FALSE)</f>
        <v>#REF!</v>
      </c>
      <c r="BM7034" s="97" t="s">
        <v>12040</v>
      </c>
      <c r="BN7034" s="97" t="s">
        <v>3003</v>
      </c>
      <c r="BO7034" s="97" t="s">
        <v>7577</v>
      </c>
      <c r="BU7034" s="97" t="s">
        <v>12040</v>
      </c>
      <c r="BV7034" s="97" t="s">
        <v>3003</v>
      </c>
      <c r="BW7034" s="97" t="s">
        <v>7577</v>
      </c>
    </row>
    <row r="7035" spans="51:75" x14ac:dyDescent="0.3">
      <c r="AY7035" s="124" t="e">
        <f>VLOOKUP(C7035,#REF!, 2,FALSE)</f>
        <v>#REF!</v>
      </c>
      <c r="BM7035" s="97" t="s">
        <v>12041</v>
      </c>
      <c r="BN7035" s="97" t="s">
        <v>797</v>
      </c>
      <c r="BO7035" s="97" t="s">
        <v>857</v>
      </c>
      <c r="BU7035" s="97" t="s">
        <v>12041</v>
      </c>
      <c r="BV7035" s="97" t="s">
        <v>797</v>
      </c>
      <c r="BW7035" s="97" t="s">
        <v>857</v>
      </c>
    </row>
    <row r="7036" spans="51:75" x14ac:dyDescent="0.3">
      <c r="AY7036" s="124" t="e">
        <f>VLOOKUP(C7036,#REF!, 2,FALSE)</f>
        <v>#REF!</v>
      </c>
      <c r="BM7036" s="97" t="s">
        <v>412</v>
      </c>
      <c r="BN7036" s="97" t="s">
        <v>662</v>
      </c>
      <c r="BO7036" s="97" t="s">
        <v>2547</v>
      </c>
      <c r="BU7036" s="97" t="s">
        <v>412</v>
      </c>
      <c r="BV7036" s="97" t="s">
        <v>662</v>
      </c>
      <c r="BW7036" s="97" t="s">
        <v>2547</v>
      </c>
    </row>
    <row r="7037" spans="51:75" x14ac:dyDescent="0.3">
      <c r="AY7037" s="124" t="e">
        <f>VLOOKUP(C7037,#REF!, 2,FALSE)</f>
        <v>#REF!</v>
      </c>
      <c r="BM7037" s="97" t="s">
        <v>12042</v>
      </c>
      <c r="BN7037" s="97" t="s">
        <v>1279</v>
      </c>
      <c r="BO7037" s="97" t="s">
        <v>2983</v>
      </c>
      <c r="BU7037" s="97" t="s">
        <v>12042</v>
      </c>
      <c r="BV7037" s="97" t="s">
        <v>1279</v>
      </c>
      <c r="BW7037" s="97" t="s">
        <v>2983</v>
      </c>
    </row>
    <row r="7038" spans="51:75" x14ac:dyDescent="0.3">
      <c r="AY7038" s="124" t="e">
        <f>VLOOKUP(C7038,#REF!, 2,FALSE)</f>
        <v>#REF!</v>
      </c>
      <c r="BM7038" s="97" t="s">
        <v>12043</v>
      </c>
      <c r="BN7038" s="97" t="s">
        <v>1279</v>
      </c>
      <c r="BO7038" s="97" t="s">
        <v>12044</v>
      </c>
      <c r="BU7038" s="97" t="s">
        <v>12043</v>
      </c>
      <c r="BV7038" s="97" t="s">
        <v>1279</v>
      </c>
      <c r="BW7038" s="97" t="s">
        <v>12044</v>
      </c>
    </row>
    <row r="7039" spans="51:75" x14ac:dyDescent="0.3">
      <c r="AY7039" s="124" t="e">
        <f>VLOOKUP(C7039,#REF!, 2,FALSE)</f>
        <v>#REF!</v>
      </c>
      <c r="BM7039" s="97" t="s">
        <v>12045</v>
      </c>
      <c r="BN7039" s="97" t="s">
        <v>613</v>
      </c>
      <c r="BO7039" s="97" t="s">
        <v>3741</v>
      </c>
      <c r="BU7039" s="97" t="s">
        <v>12045</v>
      </c>
      <c r="BV7039" s="97" t="s">
        <v>613</v>
      </c>
      <c r="BW7039" s="97" t="s">
        <v>3741</v>
      </c>
    </row>
    <row r="7040" spans="51:75" x14ac:dyDescent="0.3">
      <c r="AY7040" s="124" t="e">
        <f>VLOOKUP(C7040,#REF!, 2,FALSE)</f>
        <v>#REF!</v>
      </c>
      <c r="BM7040" s="97" t="s">
        <v>12046</v>
      </c>
      <c r="BN7040" s="97" t="s">
        <v>3237</v>
      </c>
      <c r="BO7040" s="97" t="s">
        <v>8221</v>
      </c>
      <c r="BU7040" s="97" t="s">
        <v>12046</v>
      </c>
      <c r="BV7040" s="97" t="s">
        <v>3237</v>
      </c>
      <c r="BW7040" s="97" t="s">
        <v>8221</v>
      </c>
    </row>
    <row r="7041" spans="51:75" x14ac:dyDescent="0.3">
      <c r="AY7041" s="124" t="e">
        <f>VLOOKUP(C7041,#REF!, 2,FALSE)</f>
        <v>#REF!</v>
      </c>
      <c r="BM7041" s="97" t="s">
        <v>2114</v>
      </c>
      <c r="BN7041" s="97" t="s">
        <v>613</v>
      </c>
      <c r="BO7041" s="97" t="s">
        <v>3741</v>
      </c>
      <c r="BU7041" s="97" t="s">
        <v>2114</v>
      </c>
      <c r="BV7041" s="97" t="s">
        <v>613</v>
      </c>
      <c r="BW7041" s="97" t="s">
        <v>3741</v>
      </c>
    </row>
    <row r="7042" spans="51:75" x14ac:dyDescent="0.3">
      <c r="AY7042" s="124" t="e">
        <f>VLOOKUP(C7042,#REF!, 2,FALSE)</f>
        <v>#REF!</v>
      </c>
      <c r="BM7042" s="97" t="s">
        <v>12047</v>
      </c>
      <c r="BN7042" s="97" t="s">
        <v>1013</v>
      </c>
      <c r="BO7042" s="97" t="s">
        <v>12048</v>
      </c>
      <c r="BU7042" s="97" t="s">
        <v>12047</v>
      </c>
      <c r="BV7042" s="97" t="s">
        <v>1013</v>
      </c>
      <c r="BW7042" s="97" t="s">
        <v>12048</v>
      </c>
    </row>
    <row r="7043" spans="51:75" x14ac:dyDescent="0.3">
      <c r="AY7043" s="124" t="e">
        <f>VLOOKUP(C7043,#REF!, 2,FALSE)</f>
        <v>#REF!</v>
      </c>
      <c r="BM7043" s="97" t="s">
        <v>12049</v>
      </c>
      <c r="BN7043" s="97" t="s">
        <v>617</v>
      </c>
      <c r="BO7043" s="97" t="s">
        <v>12050</v>
      </c>
      <c r="BU7043" s="97" t="s">
        <v>12049</v>
      </c>
      <c r="BV7043" s="97" t="s">
        <v>617</v>
      </c>
      <c r="BW7043" s="97" t="s">
        <v>12050</v>
      </c>
    </row>
    <row r="7044" spans="51:75" x14ac:dyDescent="0.3">
      <c r="AY7044" s="124" t="e">
        <f>VLOOKUP(C7044,#REF!, 2,FALSE)</f>
        <v>#REF!</v>
      </c>
      <c r="BM7044" s="97" t="s">
        <v>12051</v>
      </c>
      <c r="BN7044" s="97" t="s">
        <v>926</v>
      </c>
      <c r="BO7044" s="97" t="s">
        <v>2983</v>
      </c>
      <c r="BU7044" s="97" t="s">
        <v>12051</v>
      </c>
      <c r="BV7044" s="97" t="s">
        <v>926</v>
      </c>
      <c r="BW7044" s="97" t="s">
        <v>2983</v>
      </c>
    </row>
    <row r="7045" spans="51:75" x14ac:dyDescent="0.3">
      <c r="AY7045" s="124" t="e">
        <f>VLOOKUP(C7045,#REF!, 2,FALSE)</f>
        <v>#REF!</v>
      </c>
      <c r="BM7045" s="97" t="s">
        <v>12052</v>
      </c>
      <c r="BN7045" s="97" t="s">
        <v>636</v>
      </c>
      <c r="BO7045" s="97" t="s">
        <v>2983</v>
      </c>
      <c r="BU7045" s="97" t="s">
        <v>12052</v>
      </c>
      <c r="BV7045" s="97" t="s">
        <v>636</v>
      </c>
      <c r="BW7045" s="97" t="s">
        <v>2983</v>
      </c>
    </row>
    <row r="7046" spans="51:75" x14ac:dyDescent="0.3">
      <c r="AY7046" s="124" t="e">
        <f>VLOOKUP(C7046,#REF!, 2,FALSE)</f>
        <v>#REF!</v>
      </c>
      <c r="BM7046" s="97" t="s">
        <v>12053</v>
      </c>
      <c r="BN7046" s="97" t="s">
        <v>703</v>
      </c>
      <c r="BO7046" s="97" t="s">
        <v>6196</v>
      </c>
      <c r="BU7046" s="97" t="s">
        <v>12053</v>
      </c>
      <c r="BV7046" s="97" t="s">
        <v>703</v>
      </c>
      <c r="BW7046" s="97" t="s">
        <v>6196</v>
      </c>
    </row>
    <row r="7047" spans="51:75" x14ac:dyDescent="0.3">
      <c r="AY7047" s="124" t="e">
        <f>VLOOKUP(C7047,#REF!, 2,FALSE)</f>
        <v>#REF!</v>
      </c>
      <c r="BM7047" s="97" t="s">
        <v>12054</v>
      </c>
      <c r="BN7047" s="97" t="s">
        <v>926</v>
      </c>
      <c r="BO7047" s="97" t="s">
        <v>2983</v>
      </c>
      <c r="BU7047" s="97" t="s">
        <v>12054</v>
      </c>
      <c r="BV7047" s="97" t="s">
        <v>926</v>
      </c>
      <c r="BW7047" s="97" t="s">
        <v>2983</v>
      </c>
    </row>
    <row r="7048" spans="51:75" x14ac:dyDescent="0.3">
      <c r="AY7048" s="124" t="e">
        <f>VLOOKUP(C7048,#REF!, 2,FALSE)</f>
        <v>#REF!</v>
      </c>
      <c r="BM7048" s="97" t="s">
        <v>12055</v>
      </c>
      <c r="BN7048" s="97" t="s">
        <v>1139</v>
      </c>
      <c r="BO7048" s="97" t="s">
        <v>12056</v>
      </c>
      <c r="BU7048" s="97" t="s">
        <v>12055</v>
      </c>
      <c r="BV7048" s="97" t="s">
        <v>1139</v>
      </c>
      <c r="BW7048" s="97" t="s">
        <v>12056</v>
      </c>
    </row>
    <row r="7049" spans="51:75" x14ac:dyDescent="0.3">
      <c r="AY7049" s="124" t="e">
        <f>VLOOKUP(C7049,#REF!, 2,FALSE)</f>
        <v>#REF!</v>
      </c>
      <c r="BM7049" s="97" t="s">
        <v>12057</v>
      </c>
      <c r="BN7049" s="97" t="s">
        <v>1139</v>
      </c>
      <c r="BO7049" s="97" t="s">
        <v>2459</v>
      </c>
      <c r="BU7049" s="97" t="s">
        <v>12057</v>
      </c>
      <c r="BV7049" s="97" t="s">
        <v>1139</v>
      </c>
      <c r="BW7049" s="97" t="s">
        <v>2459</v>
      </c>
    </row>
    <row r="7050" spans="51:75" x14ac:dyDescent="0.3">
      <c r="AY7050" s="124" t="e">
        <f>VLOOKUP(C7050,#REF!, 2,FALSE)</f>
        <v>#REF!</v>
      </c>
      <c r="BM7050" s="97" t="s">
        <v>2115</v>
      </c>
      <c r="BN7050" s="97" t="s">
        <v>1139</v>
      </c>
      <c r="BO7050" s="97" t="s">
        <v>8903</v>
      </c>
      <c r="BU7050" s="97" t="s">
        <v>2115</v>
      </c>
      <c r="BV7050" s="97" t="s">
        <v>1139</v>
      </c>
      <c r="BW7050" s="97" t="s">
        <v>8903</v>
      </c>
    </row>
    <row r="7051" spans="51:75" x14ac:dyDescent="0.3">
      <c r="AY7051" s="124" t="e">
        <f>VLOOKUP(C7051,#REF!, 2,FALSE)</f>
        <v>#REF!</v>
      </c>
      <c r="BM7051" s="97" t="s">
        <v>12058</v>
      </c>
      <c r="BN7051" s="97" t="s">
        <v>3237</v>
      </c>
      <c r="BO7051" s="97" t="s">
        <v>1199</v>
      </c>
      <c r="BU7051" s="97" t="s">
        <v>12058</v>
      </c>
      <c r="BV7051" s="97" t="s">
        <v>3237</v>
      </c>
      <c r="BW7051" s="97" t="s">
        <v>1199</v>
      </c>
    </row>
    <row r="7052" spans="51:75" x14ac:dyDescent="0.3">
      <c r="AY7052" s="124" t="e">
        <f>VLOOKUP(C7052,#REF!, 2,FALSE)</f>
        <v>#REF!</v>
      </c>
      <c r="BM7052" s="97" t="s">
        <v>12059</v>
      </c>
      <c r="BN7052" s="97" t="s">
        <v>937</v>
      </c>
      <c r="BO7052" s="97" t="s">
        <v>1337</v>
      </c>
      <c r="BU7052" s="97" t="s">
        <v>12059</v>
      </c>
      <c r="BV7052" s="97" t="s">
        <v>937</v>
      </c>
      <c r="BW7052" s="97" t="s">
        <v>1337</v>
      </c>
    </row>
    <row r="7053" spans="51:75" x14ac:dyDescent="0.3">
      <c r="AY7053" s="124" t="e">
        <f>VLOOKUP(C7053,#REF!, 2,FALSE)</f>
        <v>#REF!</v>
      </c>
      <c r="BM7053" s="97" t="s">
        <v>12060</v>
      </c>
      <c r="BN7053" s="97" t="s">
        <v>946</v>
      </c>
      <c r="BO7053" s="97" t="s">
        <v>993</v>
      </c>
      <c r="BU7053" s="97" t="s">
        <v>12060</v>
      </c>
      <c r="BV7053" s="97" t="s">
        <v>946</v>
      </c>
      <c r="BW7053" s="97" t="s">
        <v>993</v>
      </c>
    </row>
    <row r="7054" spans="51:75" x14ac:dyDescent="0.3">
      <c r="AY7054" s="124" t="e">
        <f>VLOOKUP(C7054,#REF!, 2,FALSE)</f>
        <v>#REF!</v>
      </c>
      <c r="BM7054" s="97" t="s">
        <v>12061</v>
      </c>
      <c r="BN7054" s="97" t="s">
        <v>810</v>
      </c>
      <c r="BO7054" s="97" t="s">
        <v>1071</v>
      </c>
      <c r="BU7054" s="97" t="s">
        <v>12061</v>
      </c>
      <c r="BV7054" s="97" t="s">
        <v>810</v>
      </c>
      <c r="BW7054" s="97" t="s">
        <v>1071</v>
      </c>
    </row>
    <row r="7055" spans="51:75" x14ac:dyDescent="0.3">
      <c r="AY7055" s="124" t="e">
        <f>VLOOKUP(C7055,#REF!, 2,FALSE)</f>
        <v>#REF!</v>
      </c>
      <c r="BM7055" s="97" t="s">
        <v>12062</v>
      </c>
      <c r="BN7055" s="97" t="s">
        <v>946</v>
      </c>
      <c r="BO7055" s="97" t="s">
        <v>993</v>
      </c>
      <c r="BU7055" s="97" t="s">
        <v>12062</v>
      </c>
      <c r="BV7055" s="97" t="s">
        <v>946</v>
      </c>
      <c r="BW7055" s="97" t="s">
        <v>993</v>
      </c>
    </row>
    <row r="7056" spans="51:75" x14ac:dyDescent="0.3">
      <c r="AY7056" s="124" t="e">
        <f>VLOOKUP(C7056,#REF!, 2,FALSE)</f>
        <v>#REF!</v>
      </c>
      <c r="BM7056" s="97" t="s">
        <v>12063</v>
      </c>
      <c r="BN7056" s="97" t="s">
        <v>1496</v>
      </c>
      <c r="BO7056" s="97" t="s">
        <v>1337</v>
      </c>
      <c r="BU7056" s="97" t="s">
        <v>12063</v>
      </c>
      <c r="BV7056" s="97" t="s">
        <v>1496</v>
      </c>
      <c r="BW7056" s="97" t="s">
        <v>1337</v>
      </c>
    </row>
    <row r="7057" spans="51:75" x14ac:dyDescent="0.3">
      <c r="AY7057" s="124" t="e">
        <f>VLOOKUP(C7057,#REF!, 2,FALSE)</f>
        <v>#REF!</v>
      </c>
      <c r="BM7057" s="97" t="s">
        <v>12064</v>
      </c>
      <c r="BN7057" s="97" t="s">
        <v>926</v>
      </c>
      <c r="BO7057" s="97" t="s">
        <v>2983</v>
      </c>
      <c r="BU7057" s="97" t="s">
        <v>12064</v>
      </c>
      <c r="BV7057" s="97" t="s">
        <v>926</v>
      </c>
      <c r="BW7057" s="97" t="s">
        <v>2983</v>
      </c>
    </row>
    <row r="7058" spans="51:75" x14ac:dyDescent="0.3">
      <c r="AY7058" s="124" t="e">
        <f>VLOOKUP(C7058,#REF!, 2,FALSE)</f>
        <v>#REF!</v>
      </c>
      <c r="BM7058" s="97" t="s">
        <v>12065</v>
      </c>
      <c r="BN7058" s="97" t="s">
        <v>3237</v>
      </c>
      <c r="BO7058" s="97" t="s">
        <v>2983</v>
      </c>
      <c r="BU7058" s="97" t="s">
        <v>12065</v>
      </c>
      <c r="BV7058" s="97" t="s">
        <v>3237</v>
      </c>
      <c r="BW7058" s="97" t="s">
        <v>2983</v>
      </c>
    </row>
    <row r="7059" spans="51:75" x14ac:dyDescent="0.3">
      <c r="AY7059" s="124" t="e">
        <f>VLOOKUP(C7059,#REF!, 2,FALSE)</f>
        <v>#REF!</v>
      </c>
      <c r="BM7059" s="97" t="s">
        <v>12066</v>
      </c>
      <c r="BN7059" s="97" t="s">
        <v>637</v>
      </c>
      <c r="BO7059" s="97" t="s">
        <v>5210</v>
      </c>
      <c r="BU7059" s="97" t="s">
        <v>12066</v>
      </c>
      <c r="BV7059" s="97" t="s">
        <v>637</v>
      </c>
      <c r="BW7059" s="97" t="s">
        <v>5210</v>
      </c>
    </row>
    <row r="7060" spans="51:75" x14ac:dyDescent="0.3">
      <c r="AY7060" s="124" t="e">
        <f>VLOOKUP(C7060,#REF!, 2,FALSE)</f>
        <v>#REF!</v>
      </c>
      <c r="BM7060" s="97" t="s">
        <v>12067</v>
      </c>
      <c r="BN7060" s="97" t="s">
        <v>613</v>
      </c>
      <c r="BO7060" s="97" t="s">
        <v>8017</v>
      </c>
      <c r="BU7060" s="97" t="s">
        <v>12067</v>
      </c>
      <c r="BV7060" s="97" t="s">
        <v>613</v>
      </c>
      <c r="BW7060" s="97" t="s">
        <v>8017</v>
      </c>
    </row>
    <row r="7061" spans="51:75" x14ac:dyDescent="0.3">
      <c r="AY7061" s="124" t="e">
        <f>VLOOKUP(C7061,#REF!, 2,FALSE)</f>
        <v>#REF!</v>
      </c>
      <c r="BM7061" s="97" t="s">
        <v>12068</v>
      </c>
      <c r="BN7061" s="97" t="s">
        <v>636</v>
      </c>
      <c r="BO7061" s="97" t="s">
        <v>12070</v>
      </c>
      <c r="BU7061" s="97" t="s">
        <v>12068</v>
      </c>
      <c r="BV7061" s="97" t="s">
        <v>636</v>
      </c>
      <c r="BW7061" s="97" t="s">
        <v>12070</v>
      </c>
    </row>
    <row r="7062" spans="51:75" x14ac:dyDescent="0.3">
      <c r="AY7062" s="124" t="e">
        <f>VLOOKUP(C7062,#REF!, 2,FALSE)</f>
        <v>#REF!</v>
      </c>
      <c r="BM7062" s="97" t="s">
        <v>2116</v>
      </c>
      <c r="BN7062" s="97" t="s">
        <v>666</v>
      </c>
      <c r="BO7062" s="97" t="s">
        <v>2507</v>
      </c>
      <c r="BU7062" s="97" t="s">
        <v>2116</v>
      </c>
      <c r="BV7062" s="97" t="s">
        <v>666</v>
      </c>
      <c r="BW7062" s="97" t="s">
        <v>2507</v>
      </c>
    </row>
    <row r="7063" spans="51:75" x14ac:dyDescent="0.3">
      <c r="AY7063" s="124" t="e">
        <f>VLOOKUP(C7063,#REF!, 2,FALSE)</f>
        <v>#REF!</v>
      </c>
      <c r="BM7063" s="97" t="s">
        <v>12072</v>
      </c>
      <c r="BN7063" s="97" t="s">
        <v>946</v>
      </c>
      <c r="BO7063" s="97" t="s">
        <v>10291</v>
      </c>
      <c r="BU7063" s="97" t="s">
        <v>12072</v>
      </c>
      <c r="BV7063" s="97" t="s">
        <v>946</v>
      </c>
      <c r="BW7063" s="97" t="s">
        <v>10291</v>
      </c>
    </row>
    <row r="7064" spans="51:75" x14ac:dyDescent="0.3">
      <c r="AY7064" s="124" t="e">
        <f>VLOOKUP(C7064,#REF!, 2,FALSE)</f>
        <v>#REF!</v>
      </c>
      <c r="BM7064" s="97" t="s">
        <v>443</v>
      </c>
      <c r="BN7064" s="97" t="s">
        <v>696</v>
      </c>
      <c r="BO7064" s="97" t="s">
        <v>4046</v>
      </c>
      <c r="BU7064" s="97" t="s">
        <v>443</v>
      </c>
      <c r="BV7064" s="97" t="s">
        <v>696</v>
      </c>
      <c r="BW7064" s="97" t="s">
        <v>4046</v>
      </c>
    </row>
    <row r="7065" spans="51:75" x14ac:dyDescent="0.3">
      <c r="AY7065" s="124" t="e">
        <f>VLOOKUP(C7065,#REF!, 2,FALSE)</f>
        <v>#REF!</v>
      </c>
      <c r="BM7065" s="97" t="s">
        <v>12073</v>
      </c>
      <c r="BN7065" s="97" t="s">
        <v>658</v>
      </c>
      <c r="BO7065" s="97" t="s">
        <v>2983</v>
      </c>
      <c r="BU7065" s="97" t="s">
        <v>12073</v>
      </c>
      <c r="BV7065" s="97" t="s">
        <v>658</v>
      </c>
      <c r="BW7065" s="97" t="s">
        <v>2983</v>
      </c>
    </row>
    <row r="7066" spans="51:75" x14ac:dyDescent="0.3">
      <c r="AY7066" s="124" t="e">
        <f>VLOOKUP(C7066,#REF!, 2,FALSE)</f>
        <v>#REF!</v>
      </c>
      <c r="BM7066" s="97" t="s">
        <v>12074</v>
      </c>
      <c r="BN7066" s="97" t="s">
        <v>778</v>
      </c>
      <c r="BO7066" s="97" t="s">
        <v>2447</v>
      </c>
      <c r="BU7066" s="97" t="s">
        <v>12074</v>
      </c>
      <c r="BV7066" s="97" t="s">
        <v>778</v>
      </c>
      <c r="BW7066" s="97" t="s">
        <v>2447</v>
      </c>
    </row>
    <row r="7067" spans="51:75" x14ac:dyDescent="0.3">
      <c r="AY7067" s="124" t="e">
        <f>VLOOKUP(C7067,#REF!, 2,FALSE)</f>
        <v>#REF!</v>
      </c>
      <c r="BM7067" s="97" t="s">
        <v>413</v>
      </c>
      <c r="BN7067" s="97" t="s">
        <v>771</v>
      </c>
      <c r="BO7067" s="97" t="s">
        <v>5402</v>
      </c>
      <c r="BU7067" s="97" t="s">
        <v>413</v>
      </c>
      <c r="BV7067" s="97" t="s">
        <v>771</v>
      </c>
      <c r="BW7067" s="97" t="s">
        <v>5402</v>
      </c>
    </row>
    <row r="7068" spans="51:75" x14ac:dyDescent="0.3">
      <c r="AY7068" s="124" t="e">
        <f>VLOOKUP(C7068,#REF!, 2,FALSE)</f>
        <v>#REF!</v>
      </c>
      <c r="BM7068" s="97" t="s">
        <v>12075</v>
      </c>
      <c r="BN7068" s="97" t="s">
        <v>616</v>
      </c>
      <c r="BO7068" s="97" t="s">
        <v>8767</v>
      </c>
      <c r="BU7068" s="97" t="s">
        <v>12075</v>
      </c>
      <c r="BV7068" s="97" t="s">
        <v>616</v>
      </c>
      <c r="BW7068" s="97" t="s">
        <v>8767</v>
      </c>
    </row>
    <row r="7069" spans="51:75" x14ac:dyDescent="0.3">
      <c r="AY7069" s="124" t="e">
        <f>VLOOKUP(C7069,#REF!, 2,FALSE)</f>
        <v>#REF!</v>
      </c>
      <c r="BM7069" s="97" t="s">
        <v>12076</v>
      </c>
      <c r="BN7069" s="97" t="s">
        <v>616</v>
      </c>
      <c r="BO7069" s="97" t="s">
        <v>12077</v>
      </c>
      <c r="BU7069" s="97" t="s">
        <v>12076</v>
      </c>
      <c r="BV7069" s="97" t="s">
        <v>616</v>
      </c>
      <c r="BW7069" s="97" t="s">
        <v>12077</v>
      </c>
    </row>
    <row r="7070" spans="51:75" x14ac:dyDescent="0.3">
      <c r="AY7070" s="124" t="e">
        <f>VLOOKUP(C7070,#REF!, 2,FALSE)</f>
        <v>#REF!</v>
      </c>
      <c r="BM7070" s="97" t="s">
        <v>12078</v>
      </c>
      <c r="BN7070" s="97" t="s">
        <v>942</v>
      </c>
      <c r="BO7070" s="97" t="s">
        <v>2983</v>
      </c>
      <c r="BU7070" s="97" t="s">
        <v>12078</v>
      </c>
      <c r="BV7070" s="97" t="s">
        <v>942</v>
      </c>
      <c r="BW7070" s="97" t="s">
        <v>2983</v>
      </c>
    </row>
    <row r="7071" spans="51:75" x14ac:dyDescent="0.3">
      <c r="AY7071" s="124" t="e">
        <f>VLOOKUP(C7071,#REF!, 2,FALSE)</f>
        <v>#REF!</v>
      </c>
      <c r="BM7071" s="97" t="s">
        <v>12079</v>
      </c>
      <c r="BN7071" s="97" t="s">
        <v>662</v>
      </c>
      <c r="BO7071" s="97" t="s">
        <v>5726</v>
      </c>
      <c r="BU7071" s="97" t="s">
        <v>12079</v>
      </c>
      <c r="BV7071" s="97" t="s">
        <v>662</v>
      </c>
      <c r="BW7071" s="97" t="s">
        <v>5726</v>
      </c>
    </row>
    <row r="7072" spans="51:75" x14ac:dyDescent="0.3">
      <c r="AY7072" s="124" t="e">
        <f>VLOOKUP(C7072,#REF!, 2,FALSE)</f>
        <v>#REF!</v>
      </c>
      <c r="BM7072" s="97" t="s">
        <v>12080</v>
      </c>
      <c r="BN7072" s="97" t="s">
        <v>797</v>
      </c>
      <c r="BO7072" s="97" t="s">
        <v>4248</v>
      </c>
      <c r="BU7072" s="97" t="s">
        <v>12080</v>
      </c>
      <c r="BV7072" s="97" t="s">
        <v>797</v>
      </c>
      <c r="BW7072" s="97" t="s">
        <v>4248</v>
      </c>
    </row>
    <row r="7073" spans="51:75" x14ac:dyDescent="0.3">
      <c r="AY7073" s="124" t="e">
        <f>VLOOKUP(C7073,#REF!, 2,FALSE)</f>
        <v>#REF!</v>
      </c>
      <c r="BM7073" s="97" t="s">
        <v>12081</v>
      </c>
      <c r="BN7073" s="97" t="s">
        <v>662</v>
      </c>
      <c r="BO7073" s="97" t="s">
        <v>1406</v>
      </c>
      <c r="BU7073" s="97" t="s">
        <v>12081</v>
      </c>
      <c r="BV7073" s="97" t="s">
        <v>662</v>
      </c>
      <c r="BW7073" s="97" t="s">
        <v>1406</v>
      </c>
    </row>
    <row r="7074" spans="51:75" x14ac:dyDescent="0.3">
      <c r="AY7074" s="124" t="e">
        <f>VLOOKUP(C7074,#REF!, 2,FALSE)</f>
        <v>#REF!</v>
      </c>
      <c r="BM7074" s="97" t="s">
        <v>12082</v>
      </c>
      <c r="BN7074" s="97" t="s">
        <v>613</v>
      </c>
      <c r="BO7074" s="97" t="s">
        <v>7951</v>
      </c>
      <c r="BU7074" s="97" t="s">
        <v>12082</v>
      </c>
      <c r="BV7074" s="97" t="s">
        <v>613</v>
      </c>
      <c r="BW7074" s="97" t="s">
        <v>7951</v>
      </c>
    </row>
    <row r="7075" spans="51:75" x14ac:dyDescent="0.3">
      <c r="AY7075" s="124" t="e">
        <f>VLOOKUP(C7075,#REF!, 2,FALSE)</f>
        <v>#REF!</v>
      </c>
      <c r="BM7075" s="97" t="s">
        <v>12083</v>
      </c>
      <c r="BN7075" s="97" t="s">
        <v>778</v>
      </c>
      <c r="BO7075" s="97" t="s">
        <v>2983</v>
      </c>
      <c r="BU7075" s="97" t="s">
        <v>12083</v>
      </c>
      <c r="BV7075" s="97" t="s">
        <v>778</v>
      </c>
      <c r="BW7075" s="97" t="s">
        <v>2983</v>
      </c>
    </row>
    <row r="7076" spans="51:75" x14ac:dyDescent="0.3">
      <c r="AY7076" s="124" t="e">
        <f>VLOOKUP(C7076,#REF!, 2,FALSE)</f>
        <v>#REF!</v>
      </c>
      <c r="BM7076" s="97" t="s">
        <v>12084</v>
      </c>
      <c r="BN7076" s="97" t="s">
        <v>16968</v>
      </c>
      <c r="BO7076" s="97" t="s">
        <v>1906</v>
      </c>
      <c r="BU7076" s="97" t="s">
        <v>12084</v>
      </c>
      <c r="BV7076" s="97" t="s">
        <v>16968</v>
      </c>
      <c r="BW7076" s="97" t="s">
        <v>1906</v>
      </c>
    </row>
    <row r="7077" spans="51:75" x14ac:dyDescent="0.3">
      <c r="AY7077" s="124" t="e">
        <f>VLOOKUP(C7077,#REF!, 2,FALSE)</f>
        <v>#REF!</v>
      </c>
      <c r="BM7077" s="97" t="s">
        <v>444</v>
      </c>
      <c r="BN7077" s="97" t="s">
        <v>810</v>
      </c>
      <c r="BO7077" s="97" t="s">
        <v>12085</v>
      </c>
      <c r="BU7077" s="97" t="s">
        <v>444</v>
      </c>
      <c r="BV7077" s="97" t="s">
        <v>810</v>
      </c>
      <c r="BW7077" s="97" t="s">
        <v>12085</v>
      </c>
    </row>
    <row r="7078" spans="51:75" x14ac:dyDescent="0.3">
      <c r="AY7078" s="124" t="e">
        <f>VLOOKUP(C7078,#REF!, 2,FALSE)</f>
        <v>#REF!</v>
      </c>
      <c r="BM7078" s="97" t="s">
        <v>12086</v>
      </c>
      <c r="BN7078" s="97" t="s">
        <v>16968</v>
      </c>
      <c r="BO7078" s="97" t="s">
        <v>660</v>
      </c>
      <c r="BU7078" s="97" t="s">
        <v>12086</v>
      </c>
      <c r="BV7078" s="97" t="s">
        <v>16968</v>
      </c>
      <c r="BW7078" s="97" t="s">
        <v>660</v>
      </c>
    </row>
    <row r="7079" spans="51:75" x14ac:dyDescent="0.3">
      <c r="AY7079" s="124" t="e">
        <f>VLOOKUP(C7079,#REF!, 2,FALSE)</f>
        <v>#REF!</v>
      </c>
      <c r="BM7079" s="97" t="s">
        <v>12087</v>
      </c>
      <c r="BN7079" s="97" t="s">
        <v>783</v>
      </c>
      <c r="BO7079" s="97" t="s">
        <v>2983</v>
      </c>
      <c r="BU7079" s="97" t="s">
        <v>12087</v>
      </c>
      <c r="BV7079" s="97" t="s">
        <v>783</v>
      </c>
      <c r="BW7079" s="97" t="s">
        <v>2983</v>
      </c>
    </row>
    <row r="7080" spans="51:75" x14ac:dyDescent="0.3">
      <c r="AY7080" s="124" t="e">
        <f>VLOOKUP(C7080,#REF!, 2,FALSE)</f>
        <v>#REF!</v>
      </c>
      <c r="BM7080" s="97" t="s">
        <v>12088</v>
      </c>
      <c r="BN7080" s="97" t="s">
        <v>926</v>
      </c>
      <c r="BO7080" s="97" t="s">
        <v>2983</v>
      </c>
      <c r="BU7080" s="97" t="s">
        <v>12088</v>
      </c>
      <c r="BV7080" s="97" t="s">
        <v>926</v>
      </c>
      <c r="BW7080" s="97" t="s">
        <v>2983</v>
      </c>
    </row>
    <row r="7081" spans="51:75" x14ac:dyDescent="0.3">
      <c r="AY7081" s="124" t="e">
        <f>VLOOKUP(C7081,#REF!, 2,FALSE)</f>
        <v>#REF!</v>
      </c>
      <c r="BM7081" s="97" t="s">
        <v>12089</v>
      </c>
      <c r="BN7081" s="97" t="s">
        <v>3081</v>
      </c>
      <c r="BO7081" s="97" t="s">
        <v>2983</v>
      </c>
      <c r="BU7081" s="97" t="s">
        <v>12089</v>
      </c>
      <c r="BV7081" s="97" t="s">
        <v>3081</v>
      </c>
      <c r="BW7081" s="97" t="s">
        <v>2983</v>
      </c>
    </row>
    <row r="7082" spans="51:75" x14ac:dyDescent="0.3">
      <c r="AY7082" s="124" t="e">
        <f>VLOOKUP(C7082,#REF!, 2,FALSE)</f>
        <v>#REF!</v>
      </c>
      <c r="BM7082" s="97" t="s">
        <v>414</v>
      </c>
      <c r="BN7082" s="97" t="s">
        <v>2979</v>
      </c>
      <c r="BO7082" s="97" t="s">
        <v>11910</v>
      </c>
      <c r="BU7082" s="97" t="s">
        <v>414</v>
      </c>
      <c r="BV7082" s="97" t="s">
        <v>2979</v>
      </c>
      <c r="BW7082" s="97" t="s">
        <v>11910</v>
      </c>
    </row>
    <row r="7083" spans="51:75" x14ac:dyDescent="0.3">
      <c r="AY7083" s="124" t="e">
        <f>VLOOKUP(C7083,#REF!, 2,FALSE)</f>
        <v>#REF!</v>
      </c>
      <c r="BM7083" s="97" t="s">
        <v>12091</v>
      </c>
      <c r="BN7083" s="97" t="s">
        <v>657</v>
      </c>
      <c r="BO7083" s="97" t="s">
        <v>1206</v>
      </c>
      <c r="BU7083" s="97" t="s">
        <v>12091</v>
      </c>
      <c r="BV7083" s="97" t="s">
        <v>657</v>
      </c>
      <c r="BW7083" s="97" t="s">
        <v>1206</v>
      </c>
    </row>
    <row r="7084" spans="51:75" x14ac:dyDescent="0.3">
      <c r="AY7084" s="124" t="e">
        <f>VLOOKUP(C7084,#REF!, 2,FALSE)</f>
        <v>#REF!</v>
      </c>
      <c r="BM7084" s="97" t="s">
        <v>12092</v>
      </c>
      <c r="BN7084" s="97" t="s">
        <v>1272</v>
      </c>
      <c r="BO7084" s="97" t="s">
        <v>2983</v>
      </c>
      <c r="BU7084" s="97" t="s">
        <v>12092</v>
      </c>
      <c r="BV7084" s="97" t="s">
        <v>1272</v>
      </c>
      <c r="BW7084" s="97" t="s">
        <v>2983</v>
      </c>
    </row>
    <row r="7085" spans="51:75" x14ac:dyDescent="0.3">
      <c r="AY7085" s="124" t="e">
        <f>VLOOKUP(C7085,#REF!, 2,FALSE)</f>
        <v>#REF!</v>
      </c>
      <c r="BM7085" s="97" t="s">
        <v>12093</v>
      </c>
      <c r="BN7085" s="97" t="s">
        <v>912</v>
      </c>
      <c r="BO7085" s="97" t="s">
        <v>1596</v>
      </c>
      <c r="BU7085" s="97" t="s">
        <v>12093</v>
      </c>
      <c r="BV7085" s="97" t="s">
        <v>912</v>
      </c>
      <c r="BW7085" s="97" t="s">
        <v>1596</v>
      </c>
    </row>
    <row r="7086" spans="51:75" x14ac:dyDescent="0.3">
      <c r="AY7086" s="124" t="e">
        <f>VLOOKUP(C7086,#REF!, 2,FALSE)</f>
        <v>#REF!</v>
      </c>
      <c r="BM7086" s="97" t="s">
        <v>415</v>
      </c>
      <c r="BN7086" s="97" t="s">
        <v>942</v>
      </c>
      <c r="BO7086" s="97" t="s">
        <v>2983</v>
      </c>
      <c r="BU7086" s="97" t="s">
        <v>415</v>
      </c>
      <c r="BV7086" s="97" t="s">
        <v>942</v>
      </c>
      <c r="BW7086" s="97" t="s">
        <v>2983</v>
      </c>
    </row>
    <row r="7087" spans="51:75" x14ac:dyDescent="0.3">
      <c r="AY7087" s="124" t="e">
        <f>VLOOKUP(C7087,#REF!, 2,FALSE)</f>
        <v>#REF!</v>
      </c>
      <c r="BM7087" s="97" t="s">
        <v>12094</v>
      </c>
      <c r="BN7087" s="97" t="s">
        <v>731</v>
      </c>
      <c r="BO7087" s="97" t="s">
        <v>717</v>
      </c>
      <c r="BU7087" s="97" t="s">
        <v>12094</v>
      </c>
      <c r="BV7087" s="97" t="s">
        <v>731</v>
      </c>
      <c r="BW7087" s="97" t="s">
        <v>717</v>
      </c>
    </row>
    <row r="7088" spans="51:75" x14ac:dyDescent="0.3">
      <c r="AY7088" s="124" t="e">
        <f>VLOOKUP(C7088,#REF!, 2,FALSE)</f>
        <v>#REF!</v>
      </c>
      <c r="BM7088" s="97" t="s">
        <v>12095</v>
      </c>
      <c r="BN7088" s="97" t="s">
        <v>696</v>
      </c>
      <c r="BO7088" s="97" t="s">
        <v>2983</v>
      </c>
      <c r="BU7088" s="97" t="s">
        <v>12095</v>
      </c>
      <c r="BV7088" s="97" t="s">
        <v>696</v>
      </c>
      <c r="BW7088" s="97" t="s">
        <v>2983</v>
      </c>
    </row>
    <row r="7089" spans="51:75" x14ac:dyDescent="0.3">
      <c r="AY7089" s="124" t="e">
        <f>VLOOKUP(C7089,#REF!, 2,FALSE)</f>
        <v>#REF!</v>
      </c>
      <c r="BM7089" s="97" t="s">
        <v>12096</v>
      </c>
      <c r="BN7089" s="97" t="s">
        <v>661</v>
      </c>
      <c r="BO7089" s="97" t="s">
        <v>6183</v>
      </c>
      <c r="BU7089" s="97" t="s">
        <v>12096</v>
      </c>
      <c r="BV7089" s="97" t="s">
        <v>661</v>
      </c>
      <c r="BW7089" s="97" t="s">
        <v>6183</v>
      </c>
    </row>
    <row r="7090" spans="51:75" x14ac:dyDescent="0.3">
      <c r="AY7090" s="124" t="e">
        <f>VLOOKUP(C7090,#REF!, 2,FALSE)</f>
        <v>#REF!</v>
      </c>
      <c r="BM7090" s="97" t="s">
        <v>12097</v>
      </c>
      <c r="BN7090" s="97" t="s">
        <v>661</v>
      </c>
      <c r="BO7090" s="97" t="s">
        <v>12098</v>
      </c>
      <c r="BU7090" s="97" t="s">
        <v>12097</v>
      </c>
      <c r="BV7090" s="97" t="s">
        <v>661</v>
      </c>
      <c r="BW7090" s="97" t="s">
        <v>12098</v>
      </c>
    </row>
    <row r="7091" spans="51:75" x14ac:dyDescent="0.3">
      <c r="AY7091" s="124" t="e">
        <f>VLOOKUP(C7091,#REF!, 2,FALSE)</f>
        <v>#REF!</v>
      </c>
      <c r="BM7091" s="97" t="s">
        <v>12099</v>
      </c>
      <c r="BN7091" s="97" t="s">
        <v>616</v>
      </c>
      <c r="BO7091" s="97" t="s">
        <v>2983</v>
      </c>
      <c r="BU7091" s="97" t="s">
        <v>12099</v>
      </c>
      <c r="BV7091" s="97" t="s">
        <v>616</v>
      </c>
      <c r="BW7091" s="97" t="s">
        <v>2983</v>
      </c>
    </row>
    <row r="7092" spans="51:75" x14ac:dyDescent="0.3">
      <c r="AY7092" s="124" t="e">
        <f>VLOOKUP(C7092,#REF!, 2,FALSE)</f>
        <v>#REF!</v>
      </c>
      <c r="BM7092" s="97" t="s">
        <v>12100</v>
      </c>
      <c r="BN7092" s="97" t="s">
        <v>3043</v>
      </c>
      <c r="BO7092" s="97" t="s">
        <v>12101</v>
      </c>
      <c r="BU7092" s="97" t="s">
        <v>12100</v>
      </c>
      <c r="BV7092" s="97" t="s">
        <v>3043</v>
      </c>
      <c r="BW7092" s="97" t="s">
        <v>12101</v>
      </c>
    </row>
    <row r="7093" spans="51:75" x14ac:dyDescent="0.3">
      <c r="AY7093" s="124" t="e">
        <f>VLOOKUP(C7093,#REF!, 2,FALSE)</f>
        <v>#REF!</v>
      </c>
      <c r="BM7093" s="97" t="s">
        <v>12102</v>
      </c>
      <c r="BN7093" s="97" t="s">
        <v>617</v>
      </c>
      <c r="BO7093" s="97" t="s">
        <v>2983</v>
      </c>
      <c r="BU7093" s="97" t="s">
        <v>12102</v>
      </c>
      <c r="BV7093" s="97" t="s">
        <v>617</v>
      </c>
      <c r="BW7093" s="97" t="s">
        <v>2983</v>
      </c>
    </row>
    <row r="7094" spans="51:75" x14ac:dyDescent="0.3">
      <c r="AY7094" s="124" t="e">
        <f>VLOOKUP(C7094,#REF!, 2,FALSE)</f>
        <v>#REF!</v>
      </c>
      <c r="BM7094" s="97" t="s">
        <v>12103</v>
      </c>
      <c r="BN7094" s="97" t="s">
        <v>3003</v>
      </c>
      <c r="BO7094" s="97" t="s">
        <v>8096</v>
      </c>
      <c r="BU7094" s="97" t="s">
        <v>12103</v>
      </c>
      <c r="BV7094" s="97" t="s">
        <v>3003</v>
      </c>
      <c r="BW7094" s="97" t="s">
        <v>8096</v>
      </c>
    </row>
    <row r="7095" spans="51:75" x14ac:dyDescent="0.3">
      <c r="AY7095" s="124" t="e">
        <f>VLOOKUP(C7095,#REF!, 2,FALSE)</f>
        <v>#REF!</v>
      </c>
      <c r="BM7095" s="97" t="s">
        <v>12104</v>
      </c>
      <c r="BN7095" s="97" t="s">
        <v>3000</v>
      </c>
      <c r="BO7095" s="97" t="s">
        <v>11258</v>
      </c>
      <c r="BU7095" s="97" t="s">
        <v>12104</v>
      </c>
      <c r="BV7095" s="97" t="s">
        <v>3000</v>
      </c>
      <c r="BW7095" s="97" t="s">
        <v>11258</v>
      </c>
    </row>
    <row r="7096" spans="51:75" x14ac:dyDescent="0.3">
      <c r="AY7096" s="124" t="e">
        <f>VLOOKUP(C7096,#REF!, 2,FALSE)</f>
        <v>#REF!</v>
      </c>
      <c r="BM7096" s="97" t="s">
        <v>12105</v>
      </c>
      <c r="BN7096" s="97" t="s">
        <v>3237</v>
      </c>
      <c r="BO7096" s="97" t="s">
        <v>12106</v>
      </c>
      <c r="BU7096" s="97" t="s">
        <v>12105</v>
      </c>
      <c r="BV7096" s="97" t="s">
        <v>3237</v>
      </c>
      <c r="BW7096" s="97" t="s">
        <v>12106</v>
      </c>
    </row>
    <row r="7097" spans="51:75" x14ac:dyDescent="0.3">
      <c r="AY7097" s="124" t="e">
        <f>VLOOKUP(C7097,#REF!, 2,FALSE)</f>
        <v>#REF!</v>
      </c>
      <c r="BM7097" s="97" t="s">
        <v>12107</v>
      </c>
      <c r="BN7097" s="97" t="s">
        <v>862</v>
      </c>
      <c r="BO7097" s="97" t="s">
        <v>11566</v>
      </c>
      <c r="BU7097" s="97" t="s">
        <v>12107</v>
      </c>
      <c r="BV7097" s="97" t="s">
        <v>862</v>
      </c>
      <c r="BW7097" s="97" t="s">
        <v>11566</v>
      </c>
    </row>
    <row r="7098" spans="51:75" x14ac:dyDescent="0.3">
      <c r="AY7098" s="124" t="e">
        <f>VLOOKUP(C7098,#REF!, 2,FALSE)</f>
        <v>#REF!</v>
      </c>
      <c r="BM7098" s="97" t="s">
        <v>12108</v>
      </c>
      <c r="BN7098" s="97" t="s">
        <v>923</v>
      </c>
      <c r="BO7098" s="97" t="s">
        <v>2983</v>
      </c>
      <c r="BU7098" s="97" t="s">
        <v>12108</v>
      </c>
      <c r="BV7098" s="97" t="s">
        <v>923</v>
      </c>
      <c r="BW7098" s="97" t="s">
        <v>2983</v>
      </c>
    </row>
    <row r="7099" spans="51:75" x14ac:dyDescent="0.3">
      <c r="AY7099" s="124" t="e">
        <f>VLOOKUP(C7099,#REF!, 2,FALSE)</f>
        <v>#REF!</v>
      </c>
      <c r="BM7099" s="97" t="s">
        <v>416</v>
      </c>
      <c r="BN7099" s="97" t="s">
        <v>2979</v>
      </c>
      <c r="BO7099" s="97" t="s">
        <v>12109</v>
      </c>
      <c r="BU7099" s="97" t="s">
        <v>416</v>
      </c>
      <c r="BV7099" s="97" t="s">
        <v>2979</v>
      </c>
      <c r="BW7099" s="97" t="s">
        <v>12109</v>
      </c>
    </row>
    <row r="7100" spans="51:75" x14ac:dyDescent="0.3">
      <c r="AY7100" s="124" t="e">
        <f>VLOOKUP(C7100,#REF!, 2,FALSE)</f>
        <v>#REF!</v>
      </c>
      <c r="BM7100" s="97" t="s">
        <v>12110</v>
      </c>
      <c r="BN7100" s="97" t="s">
        <v>3003</v>
      </c>
      <c r="BO7100" s="97" t="s">
        <v>2928</v>
      </c>
      <c r="BU7100" s="97" t="s">
        <v>12110</v>
      </c>
      <c r="BV7100" s="97" t="s">
        <v>3003</v>
      </c>
      <c r="BW7100" s="97" t="s">
        <v>2928</v>
      </c>
    </row>
    <row r="7101" spans="51:75" x14ac:dyDescent="0.3">
      <c r="AY7101" s="124" t="e">
        <f>VLOOKUP(C7101,#REF!, 2,FALSE)</f>
        <v>#REF!</v>
      </c>
      <c r="BM7101" s="97" t="s">
        <v>12111</v>
      </c>
      <c r="BN7101" s="97" t="s">
        <v>2979</v>
      </c>
      <c r="BO7101" s="97" t="s">
        <v>11996</v>
      </c>
      <c r="BU7101" s="97" t="s">
        <v>12111</v>
      </c>
      <c r="BV7101" s="97" t="s">
        <v>2979</v>
      </c>
      <c r="BW7101" s="97" t="s">
        <v>11996</v>
      </c>
    </row>
    <row r="7102" spans="51:75" x14ac:dyDescent="0.3">
      <c r="AY7102" s="124" t="e">
        <f>VLOOKUP(C7102,#REF!, 2,FALSE)</f>
        <v>#REF!</v>
      </c>
      <c r="BM7102" s="97" t="s">
        <v>12112</v>
      </c>
      <c r="BN7102" s="97" t="s">
        <v>1342</v>
      </c>
      <c r="BO7102" s="97" t="s">
        <v>5757</v>
      </c>
      <c r="BU7102" s="97" t="s">
        <v>12112</v>
      </c>
      <c r="BV7102" s="97" t="s">
        <v>1342</v>
      </c>
      <c r="BW7102" s="97" t="s">
        <v>5757</v>
      </c>
    </row>
    <row r="7103" spans="51:75" x14ac:dyDescent="0.3">
      <c r="AY7103" s="124" t="e">
        <f>VLOOKUP(C7103,#REF!, 2,FALSE)</f>
        <v>#REF!</v>
      </c>
      <c r="BM7103" s="97" t="s">
        <v>12113</v>
      </c>
      <c r="BN7103" s="97" t="s">
        <v>1139</v>
      </c>
      <c r="BO7103" s="97" t="s">
        <v>6094</v>
      </c>
      <c r="BU7103" s="97" t="s">
        <v>12113</v>
      </c>
      <c r="BV7103" s="97" t="s">
        <v>1139</v>
      </c>
      <c r="BW7103" s="97" t="s">
        <v>6094</v>
      </c>
    </row>
    <row r="7104" spans="51:75" x14ac:dyDescent="0.3">
      <c r="AY7104" s="124" t="e">
        <f>VLOOKUP(C7104,#REF!, 2,FALSE)</f>
        <v>#REF!</v>
      </c>
      <c r="BM7104" s="97" t="s">
        <v>12114</v>
      </c>
      <c r="BN7104" s="97" t="s">
        <v>2979</v>
      </c>
      <c r="BO7104" s="97" t="s">
        <v>3010</v>
      </c>
      <c r="BU7104" s="97" t="s">
        <v>12114</v>
      </c>
      <c r="BV7104" s="97" t="s">
        <v>2979</v>
      </c>
      <c r="BW7104" s="97" t="s">
        <v>3010</v>
      </c>
    </row>
    <row r="7105" spans="51:75" x14ac:dyDescent="0.3">
      <c r="AY7105" s="124" t="e">
        <f>VLOOKUP(C7105,#REF!, 2,FALSE)</f>
        <v>#REF!</v>
      </c>
      <c r="BM7105" s="97" t="s">
        <v>12115</v>
      </c>
      <c r="BN7105" s="97" t="s">
        <v>862</v>
      </c>
      <c r="BO7105" s="97" t="s">
        <v>12116</v>
      </c>
      <c r="BU7105" s="97" t="s">
        <v>12115</v>
      </c>
      <c r="BV7105" s="97" t="s">
        <v>862</v>
      </c>
      <c r="BW7105" s="97" t="s">
        <v>12116</v>
      </c>
    </row>
    <row r="7106" spans="51:75" x14ac:dyDescent="0.3">
      <c r="AY7106" s="124" t="e">
        <f>VLOOKUP(C7106,#REF!, 2,FALSE)</f>
        <v>#REF!</v>
      </c>
      <c r="BM7106" s="97" t="s">
        <v>12117</v>
      </c>
      <c r="BN7106" s="97" t="s">
        <v>994</v>
      </c>
      <c r="BO7106" s="97" t="s">
        <v>2983</v>
      </c>
      <c r="BU7106" s="97" t="s">
        <v>12117</v>
      </c>
      <c r="BV7106" s="97" t="s">
        <v>994</v>
      </c>
      <c r="BW7106" s="97" t="s">
        <v>2983</v>
      </c>
    </row>
    <row r="7107" spans="51:75" x14ac:dyDescent="0.3">
      <c r="AY7107" s="124" t="e">
        <f>VLOOKUP(C7107,#REF!, 2,FALSE)</f>
        <v>#REF!</v>
      </c>
      <c r="BM7107" s="97" t="s">
        <v>12118</v>
      </c>
      <c r="BN7107" s="97" t="s">
        <v>705</v>
      </c>
      <c r="BO7107" s="97" t="s">
        <v>3623</v>
      </c>
      <c r="BU7107" s="97" t="s">
        <v>12118</v>
      </c>
      <c r="BV7107" s="97" t="s">
        <v>705</v>
      </c>
      <c r="BW7107" s="97" t="s">
        <v>3623</v>
      </c>
    </row>
    <row r="7108" spans="51:75" x14ac:dyDescent="0.3">
      <c r="AY7108" s="124" t="e">
        <f>VLOOKUP(C7108,#REF!, 2,FALSE)</f>
        <v>#REF!</v>
      </c>
      <c r="BM7108" s="97" t="s">
        <v>12119</v>
      </c>
      <c r="BN7108" s="97" t="s">
        <v>3085</v>
      </c>
      <c r="BO7108" s="97" t="s">
        <v>7975</v>
      </c>
      <c r="BU7108" s="97" t="s">
        <v>12119</v>
      </c>
      <c r="BV7108" s="97" t="s">
        <v>3085</v>
      </c>
      <c r="BW7108" s="97" t="s">
        <v>7975</v>
      </c>
    </row>
    <row r="7109" spans="51:75" x14ac:dyDescent="0.3">
      <c r="AY7109" s="124" t="e">
        <f>VLOOKUP(C7109,#REF!, 2,FALSE)</f>
        <v>#REF!</v>
      </c>
      <c r="BM7109" s="97" t="s">
        <v>12120</v>
      </c>
      <c r="BN7109" s="97" t="s">
        <v>994</v>
      </c>
      <c r="BO7109" s="97" t="s">
        <v>5888</v>
      </c>
      <c r="BU7109" s="97" t="s">
        <v>12120</v>
      </c>
      <c r="BV7109" s="97" t="s">
        <v>994</v>
      </c>
      <c r="BW7109" s="97" t="s">
        <v>5888</v>
      </c>
    </row>
    <row r="7110" spans="51:75" x14ac:dyDescent="0.3">
      <c r="AY7110" s="124" t="e">
        <f>VLOOKUP(C7110,#REF!, 2,FALSE)</f>
        <v>#REF!</v>
      </c>
      <c r="BM7110" s="97" t="s">
        <v>12121</v>
      </c>
      <c r="BN7110" s="97" t="s">
        <v>940</v>
      </c>
      <c r="BO7110" s="97" t="s">
        <v>2983</v>
      </c>
      <c r="BU7110" s="97" t="s">
        <v>12121</v>
      </c>
      <c r="BV7110" s="97" t="s">
        <v>940</v>
      </c>
      <c r="BW7110" s="97" t="s">
        <v>2983</v>
      </c>
    </row>
    <row r="7111" spans="51:75" x14ac:dyDescent="0.3">
      <c r="AY7111" s="124" t="e">
        <f>VLOOKUP(C7111,#REF!, 2,FALSE)</f>
        <v>#REF!</v>
      </c>
      <c r="BM7111" s="97" t="s">
        <v>12122</v>
      </c>
      <c r="BN7111" s="97" t="s">
        <v>940</v>
      </c>
      <c r="BO7111" s="97" t="s">
        <v>2983</v>
      </c>
      <c r="BU7111" s="97" t="s">
        <v>12122</v>
      </c>
      <c r="BV7111" s="97" t="s">
        <v>940</v>
      </c>
      <c r="BW7111" s="97" t="s">
        <v>2983</v>
      </c>
    </row>
    <row r="7112" spans="51:75" x14ac:dyDescent="0.3">
      <c r="AY7112" s="124" t="e">
        <f>VLOOKUP(C7112,#REF!, 2,FALSE)</f>
        <v>#REF!</v>
      </c>
      <c r="BM7112" s="97" t="s">
        <v>12123</v>
      </c>
      <c r="BN7112" s="97" t="s">
        <v>3237</v>
      </c>
      <c r="BO7112" s="97" t="s">
        <v>12124</v>
      </c>
      <c r="BU7112" s="97" t="s">
        <v>12123</v>
      </c>
      <c r="BV7112" s="97" t="s">
        <v>3237</v>
      </c>
      <c r="BW7112" s="97" t="s">
        <v>12124</v>
      </c>
    </row>
    <row r="7113" spans="51:75" x14ac:dyDescent="0.3">
      <c r="AY7113" s="124" t="e">
        <f>VLOOKUP(C7113,#REF!, 2,FALSE)</f>
        <v>#REF!</v>
      </c>
      <c r="BM7113" s="97" t="s">
        <v>12125</v>
      </c>
      <c r="BN7113" s="97" t="s">
        <v>703</v>
      </c>
      <c r="BO7113" s="97" t="s">
        <v>2983</v>
      </c>
      <c r="BU7113" s="97" t="s">
        <v>12125</v>
      </c>
      <c r="BV7113" s="97" t="s">
        <v>703</v>
      </c>
      <c r="BW7113" s="97" t="s">
        <v>2983</v>
      </c>
    </row>
    <row r="7114" spans="51:75" x14ac:dyDescent="0.3">
      <c r="AY7114" s="124" t="e">
        <f>VLOOKUP(C7114,#REF!, 2,FALSE)</f>
        <v>#REF!</v>
      </c>
      <c r="BM7114" s="97" t="s">
        <v>2120</v>
      </c>
      <c r="BN7114" s="97" t="s">
        <v>3000</v>
      </c>
      <c r="BO7114" s="97" t="s">
        <v>3061</v>
      </c>
      <c r="BU7114" s="97" t="s">
        <v>2120</v>
      </c>
      <c r="BV7114" s="97" t="s">
        <v>3000</v>
      </c>
      <c r="BW7114" s="97" t="s">
        <v>3061</v>
      </c>
    </row>
    <row r="7115" spans="51:75" x14ac:dyDescent="0.3">
      <c r="AY7115" s="124" t="e">
        <f>VLOOKUP(C7115,#REF!, 2,FALSE)</f>
        <v>#REF!</v>
      </c>
      <c r="BM7115" s="97" t="s">
        <v>12126</v>
      </c>
      <c r="BN7115" s="97" t="s">
        <v>783</v>
      </c>
      <c r="BO7115" s="97" t="s">
        <v>2983</v>
      </c>
      <c r="BU7115" s="97" t="s">
        <v>12126</v>
      </c>
      <c r="BV7115" s="97" t="s">
        <v>783</v>
      </c>
      <c r="BW7115" s="97" t="s">
        <v>2983</v>
      </c>
    </row>
    <row r="7116" spans="51:75" x14ac:dyDescent="0.3">
      <c r="AY7116" s="124" t="e">
        <f>VLOOKUP(C7116,#REF!, 2,FALSE)</f>
        <v>#REF!</v>
      </c>
      <c r="BM7116" s="97" t="s">
        <v>2121</v>
      </c>
      <c r="BN7116" s="97" t="s">
        <v>3003</v>
      </c>
      <c r="BO7116" s="97" t="s">
        <v>1742</v>
      </c>
      <c r="BU7116" s="97" t="s">
        <v>2121</v>
      </c>
      <c r="BV7116" s="97" t="s">
        <v>3003</v>
      </c>
      <c r="BW7116" s="97" t="s">
        <v>1742</v>
      </c>
    </row>
    <row r="7117" spans="51:75" x14ac:dyDescent="0.3">
      <c r="AY7117" s="124" t="e">
        <f>VLOOKUP(C7117,#REF!, 2,FALSE)</f>
        <v>#REF!</v>
      </c>
      <c r="BM7117" s="97" t="s">
        <v>12127</v>
      </c>
      <c r="BN7117" s="97" t="s">
        <v>3237</v>
      </c>
      <c r="BO7117" s="97" t="s">
        <v>3958</v>
      </c>
      <c r="BU7117" s="97" t="s">
        <v>12127</v>
      </c>
      <c r="BV7117" s="97" t="s">
        <v>3237</v>
      </c>
      <c r="BW7117" s="97" t="s">
        <v>3958</v>
      </c>
    </row>
    <row r="7118" spans="51:75" x14ac:dyDescent="0.3">
      <c r="AY7118" s="124" t="e">
        <f>VLOOKUP(C7118,#REF!, 2,FALSE)</f>
        <v>#REF!</v>
      </c>
      <c r="BM7118" s="97" t="s">
        <v>12128</v>
      </c>
      <c r="BN7118" s="97" t="s">
        <v>1691</v>
      </c>
      <c r="BO7118" s="97" t="s">
        <v>2983</v>
      </c>
      <c r="BU7118" s="97" t="s">
        <v>12128</v>
      </c>
      <c r="BV7118" s="97" t="s">
        <v>1691</v>
      </c>
      <c r="BW7118" s="97" t="s">
        <v>2983</v>
      </c>
    </row>
    <row r="7119" spans="51:75" x14ac:dyDescent="0.3">
      <c r="AY7119" s="124" t="e">
        <f>VLOOKUP(C7119,#REF!, 2,FALSE)</f>
        <v>#REF!</v>
      </c>
      <c r="BM7119" s="97" t="s">
        <v>12129</v>
      </c>
      <c r="BN7119" s="97" t="s">
        <v>778</v>
      </c>
      <c r="BO7119" s="97" t="s">
        <v>5132</v>
      </c>
      <c r="BU7119" s="97" t="s">
        <v>12129</v>
      </c>
      <c r="BV7119" s="97" t="s">
        <v>778</v>
      </c>
      <c r="BW7119" s="97" t="s">
        <v>5132</v>
      </c>
    </row>
    <row r="7120" spans="51:75" x14ac:dyDescent="0.3">
      <c r="AY7120" s="124" t="e">
        <f>VLOOKUP(C7120,#REF!, 2,FALSE)</f>
        <v>#REF!</v>
      </c>
      <c r="BM7120" s="97" t="s">
        <v>12130</v>
      </c>
      <c r="BN7120" s="97" t="s">
        <v>3237</v>
      </c>
      <c r="BO7120" s="97" t="s">
        <v>2770</v>
      </c>
      <c r="BU7120" s="97" t="s">
        <v>12130</v>
      </c>
      <c r="BV7120" s="97" t="s">
        <v>3237</v>
      </c>
      <c r="BW7120" s="97" t="s">
        <v>2770</v>
      </c>
    </row>
    <row r="7121" spans="51:75" x14ac:dyDescent="0.3">
      <c r="AY7121" s="124" t="e">
        <f>VLOOKUP(C7121,#REF!, 2,FALSE)</f>
        <v>#REF!</v>
      </c>
      <c r="BM7121" s="97" t="s">
        <v>12131</v>
      </c>
      <c r="BN7121" s="97" t="s">
        <v>3003</v>
      </c>
      <c r="BO7121" s="97" t="s">
        <v>2770</v>
      </c>
      <c r="BU7121" s="97" t="s">
        <v>12131</v>
      </c>
      <c r="BV7121" s="97" t="s">
        <v>3003</v>
      </c>
      <c r="BW7121" s="97" t="s">
        <v>2770</v>
      </c>
    </row>
    <row r="7122" spans="51:75" x14ac:dyDescent="0.3">
      <c r="AY7122" s="124" t="e">
        <f>VLOOKUP(C7122,#REF!, 2,FALSE)</f>
        <v>#REF!</v>
      </c>
      <c r="BM7122" s="97" t="s">
        <v>12132</v>
      </c>
      <c r="BN7122" s="97" t="s">
        <v>940</v>
      </c>
      <c r="BO7122" s="97" t="s">
        <v>10243</v>
      </c>
      <c r="BU7122" s="97" t="s">
        <v>12132</v>
      </c>
      <c r="BV7122" s="97" t="s">
        <v>940</v>
      </c>
      <c r="BW7122" s="97" t="s">
        <v>10243</v>
      </c>
    </row>
    <row r="7123" spans="51:75" x14ac:dyDescent="0.3">
      <c r="AY7123" s="124" t="e">
        <f>VLOOKUP(C7123,#REF!, 2,FALSE)</f>
        <v>#REF!</v>
      </c>
      <c r="BM7123" s="97" t="s">
        <v>12133</v>
      </c>
      <c r="BN7123" s="97" t="s">
        <v>16968</v>
      </c>
      <c r="BO7123" s="97" t="s">
        <v>8795</v>
      </c>
      <c r="BU7123" s="97" t="s">
        <v>12133</v>
      </c>
      <c r="BV7123" s="97" t="s">
        <v>16968</v>
      </c>
      <c r="BW7123" s="97" t="s">
        <v>8795</v>
      </c>
    </row>
    <row r="7124" spans="51:75" x14ac:dyDescent="0.3">
      <c r="AY7124" s="124" t="e">
        <f>VLOOKUP(C7124,#REF!, 2,FALSE)</f>
        <v>#REF!</v>
      </c>
      <c r="BM7124" s="97" t="s">
        <v>12134</v>
      </c>
      <c r="BN7124" s="97" t="s">
        <v>1139</v>
      </c>
      <c r="BO7124" s="97" t="s">
        <v>9083</v>
      </c>
      <c r="BU7124" s="97" t="s">
        <v>12134</v>
      </c>
      <c r="BV7124" s="97" t="s">
        <v>1139</v>
      </c>
      <c r="BW7124" s="97" t="s">
        <v>9083</v>
      </c>
    </row>
    <row r="7125" spans="51:75" x14ac:dyDescent="0.3">
      <c r="AY7125" s="124" t="e">
        <f>VLOOKUP(C7125,#REF!, 2,FALSE)</f>
        <v>#REF!</v>
      </c>
      <c r="BM7125" s="97" t="s">
        <v>2122</v>
      </c>
      <c r="BN7125" s="97" t="s">
        <v>731</v>
      </c>
      <c r="BO7125" s="97" t="s">
        <v>2983</v>
      </c>
      <c r="BU7125" s="97" t="s">
        <v>2122</v>
      </c>
      <c r="BV7125" s="97" t="s">
        <v>731</v>
      </c>
      <c r="BW7125" s="97" t="s">
        <v>2983</v>
      </c>
    </row>
    <row r="7126" spans="51:75" x14ac:dyDescent="0.3">
      <c r="AY7126" s="124" t="e">
        <f>VLOOKUP(C7126,#REF!, 2,FALSE)</f>
        <v>#REF!</v>
      </c>
      <c r="BM7126" s="97" t="s">
        <v>12135</v>
      </c>
      <c r="BN7126" s="97" t="s">
        <v>3191</v>
      </c>
      <c r="BO7126" s="97" t="s">
        <v>3217</v>
      </c>
      <c r="BU7126" s="97" t="s">
        <v>12135</v>
      </c>
      <c r="BV7126" s="97" t="s">
        <v>3191</v>
      </c>
      <c r="BW7126" s="97" t="s">
        <v>3217</v>
      </c>
    </row>
    <row r="7127" spans="51:75" x14ac:dyDescent="0.3">
      <c r="AY7127" s="124" t="e">
        <f>VLOOKUP(C7127,#REF!, 2,FALSE)</f>
        <v>#REF!</v>
      </c>
      <c r="BM7127" s="97" t="s">
        <v>12136</v>
      </c>
      <c r="BN7127" s="97" t="s">
        <v>3085</v>
      </c>
      <c r="BO7127" s="97" t="s">
        <v>2983</v>
      </c>
      <c r="BU7127" s="97" t="s">
        <v>12136</v>
      </c>
      <c r="BV7127" s="97" t="s">
        <v>3085</v>
      </c>
      <c r="BW7127" s="97" t="s">
        <v>2983</v>
      </c>
    </row>
    <row r="7128" spans="51:75" x14ac:dyDescent="0.3">
      <c r="AY7128" s="124" t="e">
        <f>VLOOKUP(C7128,#REF!, 2,FALSE)</f>
        <v>#REF!</v>
      </c>
      <c r="BM7128" s="97" t="s">
        <v>12137</v>
      </c>
      <c r="BN7128" s="97" t="s">
        <v>1139</v>
      </c>
      <c r="BO7128" s="97" t="s">
        <v>12138</v>
      </c>
      <c r="BU7128" s="97" t="s">
        <v>12137</v>
      </c>
      <c r="BV7128" s="97" t="s">
        <v>1139</v>
      </c>
      <c r="BW7128" s="97" t="s">
        <v>12138</v>
      </c>
    </row>
    <row r="7129" spans="51:75" x14ac:dyDescent="0.3">
      <c r="AY7129" s="124" t="e">
        <f>VLOOKUP(C7129,#REF!, 2,FALSE)</f>
        <v>#REF!</v>
      </c>
      <c r="BM7129" s="97" t="s">
        <v>12139</v>
      </c>
      <c r="BN7129" s="97" t="s">
        <v>3085</v>
      </c>
      <c r="BO7129" s="97" t="s">
        <v>2983</v>
      </c>
      <c r="BU7129" s="97" t="s">
        <v>12139</v>
      </c>
      <c r="BV7129" s="97" t="s">
        <v>3085</v>
      </c>
      <c r="BW7129" s="97" t="s">
        <v>2983</v>
      </c>
    </row>
    <row r="7130" spans="51:75" x14ac:dyDescent="0.3">
      <c r="AY7130" s="124" t="e">
        <f>VLOOKUP(C7130,#REF!, 2,FALSE)</f>
        <v>#REF!</v>
      </c>
      <c r="BM7130" s="97" t="s">
        <v>12140</v>
      </c>
      <c r="BN7130" s="97" t="s">
        <v>625</v>
      </c>
      <c r="BO7130" s="97" t="s">
        <v>2642</v>
      </c>
      <c r="BU7130" s="97" t="s">
        <v>12140</v>
      </c>
      <c r="BV7130" s="97" t="s">
        <v>625</v>
      </c>
      <c r="BW7130" s="97" t="s">
        <v>2642</v>
      </c>
    </row>
    <row r="7131" spans="51:75" x14ac:dyDescent="0.3">
      <c r="AY7131" s="124" t="e">
        <f>VLOOKUP(C7131,#REF!, 2,FALSE)</f>
        <v>#REF!</v>
      </c>
      <c r="BM7131" s="97" t="s">
        <v>12141</v>
      </c>
      <c r="BN7131" s="97" t="s">
        <v>852</v>
      </c>
      <c r="BO7131" s="97" t="s">
        <v>2983</v>
      </c>
      <c r="BU7131" s="97" t="s">
        <v>12141</v>
      </c>
      <c r="BV7131" s="97" t="s">
        <v>852</v>
      </c>
      <c r="BW7131" s="97" t="s">
        <v>2983</v>
      </c>
    </row>
    <row r="7132" spans="51:75" x14ac:dyDescent="0.3">
      <c r="AY7132" s="124" t="e">
        <f>VLOOKUP(C7132,#REF!, 2,FALSE)</f>
        <v>#REF!</v>
      </c>
      <c r="BM7132" s="97" t="s">
        <v>12142</v>
      </c>
      <c r="BN7132" s="97" t="s">
        <v>3043</v>
      </c>
      <c r="BO7132" s="97" t="s">
        <v>2983</v>
      </c>
      <c r="BU7132" s="97" t="s">
        <v>12142</v>
      </c>
      <c r="BV7132" s="97" t="s">
        <v>3043</v>
      </c>
      <c r="BW7132" s="97" t="s">
        <v>2983</v>
      </c>
    </row>
    <row r="7133" spans="51:75" x14ac:dyDescent="0.3">
      <c r="AY7133" s="124" t="e">
        <f>VLOOKUP(C7133,#REF!, 2,FALSE)</f>
        <v>#REF!</v>
      </c>
      <c r="BM7133" s="97" t="s">
        <v>12143</v>
      </c>
      <c r="BN7133" s="97" t="s">
        <v>1139</v>
      </c>
      <c r="BO7133" s="97" t="s">
        <v>2983</v>
      </c>
      <c r="BU7133" s="97" t="s">
        <v>12143</v>
      </c>
      <c r="BV7133" s="97" t="s">
        <v>1139</v>
      </c>
      <c r="BW7133" s="97" t="s">
        <v>2983</v>
      </c>
    </row>
    <row r="7134" spans="51:75" x14ac:dyDescent="0.3">
      <c r="AY7134" s="124" t="e">
        <f>VLOOKUP(C7134,#REF!, 2,FALSE)</f>
        <v>#REF!</v>
      </c>
      <c r="BM7134" s="97" t="s">
        <v>12144</v>
      </c>
      <c r="BN7134" s="97" t="s">
        <v>625</v>
      </c>
      <c r="BO7134" s="97" t="s">
        <v>12145</v>
      </c>
      <c r="BU7134" s="97" t="s">
        <v>12144</v>
      </c>
      <c r="BV7134" s="97" t="s">
        <v>625</v>
      </c>
      <c r="BW7134" s="97" t="s">
        <v>12145</v>
      </c>
    </row>
    <row r="7135" spans="51:75" x14ac:dyDescent="0.3">
      <c r="AY7135" s="124" t="e">
        <f>VLOOKUP(C7135,#REF!, 2,FALSE)</f>
        <v>#REF!</v>
      </c>
      <c r="BM7135" s="97" t="s">
        <v>12146</v>
      </c>
      <c r="BN7135" s="97" t="s">
        <v>614</v>
      </c>
      <c r="BO7135" s="97" t="s">
        <v>2983</v>
      </c>
      <c r="BU7135" s="97" t="s">
        <v>12146</v>
      </c>
      <c r="BV7135" s="97" t="s">
        <v>614</v>
      </c>
      <c r="BW7135" s="97" t="s">
        <v>2983</v>
      </c>
    </row>
    <row r="7136" spans="51:75" x14ac:dyDescent="0.3">
      <c r="AY7136" s="124" t="e">
        <f>VLOOKUP(C7136,#REF!, 2,FALSE)</f>
        <v>#REF!</v>
      </c>
      <c r="BM7136" s="97" t="s">
        <v>12147</v>
      </c>
      <c r="BN7136" s="97" t="s">
        <v>1013</v>
      </c>
      <c r="BO7136" s="97" t="s">
        <v>2983</v>
      </c>
      <c r="BU7136" s="97" t="s">
        <v>12147</v>
      </c>
      <c r="BV7136" s="97" t="s">
        <v>1013</v>
      </c>
      <c r="BW7136" s="97" t="s">
        <v>2983</v>
      </c>
    </row>
    <row r="7137" spans="51:75" x14ac:dyDescent="0.3">
      <c r="AY7137" s="124" t="e">
        <f>VLOOKUP(C7137,#REF!, 2,FALSE)</f>
        <v>#REF!</v>
      </c>
      <c r="BM7137" s="97" t="s">
        <v>12148</v>
      </c>
      <c r="BN7137" s="97" t="s">
        <v>1139</v>
      </c>
      <c r="BO7137" s="97" t="s">
        <v>12149</v>
      </c>
      <c r="BU7137" s="97" t="s">
        <v>12148</v>
      </c>
      <c r="BV7137" s="97" t="s">
        <v>1139</v>
      </c>
      <c r="BW7137" s="97" t="s">
        <v>12149</v>
      </c>
    </row>
    <row r="7138" spans="51:75" x14ac:dyDescent="0.3">
      <c r="AY7138" s="124" t="e">
        <f>VLOOKUP(C7138,#REF!, 2,FALSE)</f>
        <v>#REF!</v>
      </c>
      <c r="BM7138" s="97" t="s">
        <v>12150</v>
      </c>
      <c r="BN7138" s="97" t="s">
        <v>669</v>
      </c>
      <c r="BO7138" s="97" t="s">
        <v>5542</v>
      </c>
      <c r="BU7138" s="97" t="s">
        <v>12150</v>
      </c>
      <c r="BV7138" s="97" t="s">
        <v>669</v>
      </c>
      <c r="BW7138" s="97" t="s">
        <v>5542</v>
      </c>
    </row>
    <row r="7139" spans="51:75" x14ac:dyDescent="0.3">
      <c r="AY7139" s="124" t="e">
        <f>VLOOKUP(C7139,#REF!, 2,FALSE)</f>
        <v>#REF!</v>
      </c>
      <c r="BM7139" s="97" t="s">
        <v>12151</v>
      </c>
      <c r="BN7139" s="97" t="s">
        <v>658</v>
      </c>
      <c r="BO7139" s="97" t="s">
        <v>12152</v>
      </c>
      <c r="BU7139" s="97" t="s">
        <v>12151</v>
      </c>
      <c r="BV7139" s="97" t="s">
        <v>658</v>
      </c>
      <c r="BW7139" s="97" t="s">
        <v>12152</v>
      </c>
    </row>
    <row r="7140" spans="51:75" x14ac:dyDescent="0.3">
      <c r="AY7140" s="124" t="e">
        <f>VLOOKUP(C7140,#REF!, 2,FALSE)</f>
        <v>#REF!</v>
      </c>
      <c r="BM7140" s="97" t="s">
        <v>12153</v>
      </c>
      <c r="BN7140" s="97" t="s">
        <v>658</v>
      </c>
      <c r="BO7140" s="97" t="s">
        <v>12154</v>
      </c>
      <c r="BU7140" s="97" t="s">
        <v>12153</v>
      </c>
      <c r="BV7140" s="97" t="s">
        <v>658</v>
      </c>
      <c r="BW7140" s="97" t="s">
        <v>12154</v>
      </c>
    </row>
    <row r="7141" spans="51:75" x14ac:dyDescent="0.3">
      <c r="AY7141" s="124" t="e">
        <f>VLOOKUP(C7141,#REF!, 2,FALSE)</f>
        <v>#REF!</v>
      </c>
      <c r="BM7141" s="97" t="s">
        <v>12155</v>
      </c>
      <c r="BN7141" s="97" t="s">
        <v>655</v>
      </c>
      <c r="BO7141" s="97" t="s">
        <v>2647</v>
      </c>
      <c r="BU7141" s="97" t="s">
        <v>12155</v>
      </c>
      <c r="BV7141" s="97" t="s">
        <v>655</v>
      </c>
      <c r="BW7141" s="97" t="s">
        <v>2647</v>
      </c>
    </row>
    <row r="7142" spans="51:75" x14ac:dyDescent="0.3">
      <c r="AY7142" s="124" t="e">
        <f>VLOOKUP(C7142,#REF!, 2,FALSE)</f>
        <v>#REF!</v>
      </c>
      <c r="BM7142" s="97" t="s">
        <v>417</v>
      </c>
      <c r="BN7142" s="97" t="s">
        <v>669</v>
      </c>
      <c r="BO7142" s="97" t="s">
        <v>12090</v>
      </c>
      <c r="BU7142" s="97" t="s">
        <v>417</v>
      </c>
      <c r="BV7142" s="97" t="s">
        <v>669</v>
      </c>
      <c r="BW7142" s="97" t="s">
        <v>12090</v>
      </c>
    </row>
    <row r="7143" spans="51:75" x14ac:dyDescent="0.3">
      <c r="AY7143" s="124" t="e">
        <f>VLOOKUP(C7143,#REF!, 2,FALSE)</f>
        <v>#REF!</v>
      </c>
      <c r="BM7143" s="97" t="s">
        <v>12156</v>
      </c>
      <c r="BN7143" s="97" t="s">
        <v>3003</v>
      </c>
      <c r="BO7143" s="97" t="s">
        <v>12157</v>
      </c>
      <c r="BU7143" s="97" t="s">
        <v>12156</v>
      </c>
      <c r="BV7143" s="97" t="s">
        <v>3003</v>
      </c>
      <c r="BW7143" s="97" t="s">
        <v>12157</v>
      </c>
    </row>
    <row r="7144" spans="51:75" x14ac:dyDescent="0.3">
      <c r="AY7144" s="124" t="e">
        <f>VLOOKUP(C7144,#REF!, 2,FALSE)</f>
        <v>#REF!</v>
      </c>
      <c r="BM7144" s="97" t="s">
        <v>2125</v>
      </c>
      <c r="BN7144" s="97" t="s">
        <v>655</v>
      </c>
      <c r="BO7144" s="97" t="s">
        <v>3068</v>
      </c>
      <c r="BU7144" s="97" t="s">
        <v>2125</v>
      </c>
      <c r="BV7144" s="97" t="s">
        <v>655</v>
      </c>
      <c r="BW7144" s="97" t="s">
        <v>3068</v>
      </c>
    </row>
    <row r="7145" spans="51:75" x14ac:dyDescent="0.3">
      <c r="AY7145" s="124" t="e">
        <f>VLOOKUP(C7145,#REF!, 2,FALSE)</f>
        <v>#REF!</v>
      </c>
      <c r="BM7145" s="97" t="s">
        <v>12158</v>
      </c>
      <c r="BN7145" s="97" t="s">
        <v>3003</v>
      </c>
      <c r="BO7145" s="97" t="s">
        <v>12159</v>
      </c>
      <c r="BU7145" s="97" t="s">
        <v>12158</v>
      </c>
      <c r="BV7145" s="97" t="s">
        <v>3003</v>
      </c>
      <c r="BW7145" s="97" t="s">
        <v>12159</v>
      </c>
    </row>
    <row r="7146" spans="51:75" x14ac:dyDescent="0.3">
      <c r="AY7146" s="124" t="e">
        <f>VLOOKUP(C7146,#REF!, 2,FALSE)</f>
        <v>#REF!</v>
      </c>
      <c r="BM7146" s="97" t="s">
        <v>12160</v>
      </c>
      <c r="BN7146" s="97" t="s">
        <v>3237</v>
      </c>
      <c r="BO7146" s="97" t="s">
        <v>12161</v>
      </c>
      <c r="BU7146" s="97" t="s">
        <v>12160</v>
      </c>
      <c r="BV7146" s="97" t="s">
        <v>3237</v>
      </c>
      <c r="BW7146" s="97" t="s">
        <v>12161</v>
      </c>
    </row>
    <row r="7147" spans="51:75" x14ac:dyDescent="0.3">
      <c r="AY7147" s="124" t="e">
        <f>VLOOKUP(C7147,#REF!, 2,FALSE)</f>
        <v>#REF!</v>
      </c>
      <c r="BM7147" s="97" t="s">
        <v>12162</v>
      </c>
      <c r="BN7147" s="97" t="s">
        <v>3237</v>
      </c>
      <c r="BO7147" s="97" t="s">
        <v>12163</v>
      </c>
      <c r="BU7147" s="97" t="s">
        <v>12162</v>
      </c>
      <c r="BV7147" s="97" t="s">
        <v>3237</v>
      </c>
      <c r="BW7147" s="97" t="s">
        <v>12163</v>
      </c>
    </row>
    <row r="7148" spans="51:75" x14ac:dyDescent="0.3">
      <c r="AY7148" s="124" t="e">
        <f>VLOOKUP(C7148,#REF!, 2,FALSE)</f>
        <v>#REF!</v>
      </c>
      <c r="BM7148" s="97" t="s">
        <v>12164</v>
      </c>
      <c r="BN7148" s="97" t="s">
        <v>3237</v>
      </c>
      <c r="BO7148" s="97" t="s">
        <v>2983</v>
      </c>
      <c r="BU7148" s="97" t="s">
        <v>12164</v>
      </c>
      <c r="BV7148" s="97" t="s">
        <v>3237</v>
      </c>
      <c r="BW7148" s="97" t="s">
        <v>2983</v>
      </c>
    </row>
    <row r="7149" spans="51:75" x14ac:dyDescent="0.3">
      <c r="AY7149" s="124" t="e">
        <f>VLOOKUP(C7149,#REF!, 2,FALSE)</f>
        <v>#REF!</v>
      </c>
      <c r="BM7149" s="97" t="s">
        <v>12165</v>
      </c>
      <c r="BN7149" s="97" t="s">
        <v>3043</v>
      </c>
      <c r="BO7149" s="97" t="s">
        <v>2983</v>
      </c>
      <c r="BU7149" s="97" t="s">
        <v>12165</v>
      </c>
      <c r="BV7149" s="97" t="s">
        <v>3043</v>
      </c>
      <c r="BW7149" s="97" t="s">
        <v>2983</v>
      </c>
    </row>
    <row r="7150" spans="51:75" x14ac:dyDescent="0.3">
      <c r="AY7150" s="124" t="e">
        <f>VLOOKUP(C7150,#REF!, 2,FALSE)</f>
        <v>#REF!</v>
      </c>
      <c r="BM7150" s="97" t="s">
        <v>12166</v>
      </c>
      <c r="BN7150" s="97" t="s">
        <v>1139</v>
      </c>
      <c r="BO7150" s="97" t="s">
        <v>7118</v>
      </c>
      <c r="BU7150" s="97" t="s">
        <v>12166</v>
      </c>
      <c r="BV7150" s="97" t="s">
        <v>1139</v>
      </c>
      <c r="BW7150" s="97" t="s">
        <v>7118</v>
      </c>
    </row>
    <row r="7151" spans="51:75" x14ac:dyDescent="0.3">
      <c r="AY7151" s="124" t="e">
        <f>VLOOKUP(C7151,#REF!, 2,FALSE)</f>
        <v>#REF!</v>
      </c>
      <c r="BM7151" s="97" t="s">
        <v>12167</v>
      </c>
      <c r="BN7151" s="97" t="s">
        <v>669</v>
      </c>
      <c r="BO7151" s="97" t="s">
        <v>1334</v>
      </c>
      <c r="BU7151" s="97" t="s">
        <v>12167</v>
      </c>
      <c r="BV7151" s="97" t="s">
        <v>669</v>
      </c>
      <c r="BW7151" s="97" t="s">
        <v>1334</v>
      </c>
    </row>
    <row r="7152" spans="51:75" x14ac:dyDescent="0.3">
      <c r="AY7152" s="124" t="e">
        <f>VLOOKUP(C7152,#REF!, 2,FALSE)</f>
        <v>#REF!</v>
      </c>
      <c r="BM7152" s="97" t="s">
        <v>12168</v>
      </c>
      <c r="BN7152" s="97" t="s">
        <v>862</v>
      </c>
      <c r="BO7152" s="97" t="s">
        <v>2983</v>
      </c>
      <c r="BU7152" s="97" t="s">
        <v>12168</v>
      </c>
      <c r="BV7152" s="97" t="s">
        <v>862</v>
      </c>
      <c r="BW7152" s="97" t="s">
        <v>2983</v>
      </c>
    </row>
    <row r="7153" spans="51:75" x14ac:dyDescent="0.3">
      <c r="AY7153" s="124" t="e">
        <f>VLOOKUP(C7153,#REF!, 2,FALSE)</f>
        <v>#REF!</v>
      </c>
      <c r="BM7153" s="97" t="s">
        <v>12169</v>
      </c>
      <c r="BN7153" s="97" t="s">
        <v>3191</v>
      </c>
      <c r="BO7153" s="97" t="s">
        <v>12170</v>
      </c>
      <c r="BU7153" s="97" t="s">
        <v>12169</v>
      </c>
      <c r="BV7153" s="97" t="s">
        <v>3191</v>
      </c>
      <c r="BW7153" s="97" t="s">
        <v>12170</v>
      </c>
    </row>
    <row r="7154" spans="51:75" x14ac:dyDescent="0.3">
      <c r="AY7154" s="124" t="e">
        <f>VLOOKUP(C7154,#REF!, 2,FALSE)</f>
        <v>#REF!</v>
      </c>
      <c r="BM7154" s="97" t="s">
        <v>12171</v>
      </c>
      <c r="BN7154" s="97" t="s">
        <v>625</v>
      </c>
      <c r="BO7154" s="97" t="s">
        <v>2983</v>
      </c>
      <c r="BU7154" s="97" t="s">
        <v>12171</v>
      </c>
      <c r="BV7154" s="97" t="s">
        <v>625</v>
      </c>
      <c r="BW7154" s="97" t="s">
        <v>2983</v>
      </c>
    </row>
    <row r="7155" spans="51:75" x14ac:dyDescent="0.3">
      <c r="AY7155" s="124" t="e">
        <f>VLOOKUP(C7155,#REF!, 2,FALSE)</f>
        <v>#REF!</v>
      </c>
      <c r="BM7155" s="97" t="s">
        <v>12172</v>
      </c>
      <c r="BN7155" s="97" t="s">
        <v>661</v>
      </c>
      <c r="BO7155" s="97" t="s">
        <v>4435</v>
      </c>
      <c r="BU7155" s="97" t="s">
        <v>12172</v>
      </c>
      <c r="BV7155" s="97" t="s">
        <v>661</v>
      </c>
      <c r="BW7155" s="97" t="s">
        <v>4435</v>
      </c>
    </row>
    <row r="7156" spans="51:75" x14ac:dyDescent="0.3">
      <c r="AY7156" s="124" t="e">
        <f>VLOOKUP(C7156,#REF!, 2,FALSE)</f>
        <v>#REF!</v>
      </c>
      <c r="BM7156" s="97" t="s">
        <v>12173</v>
      </c>
      <c r="BN7156" s="97" t="s">
        <v>623</v>
      </c>
      <c r="BO7156" s="97" t="s">
        <v>2642</v>
      </c>
      <c r="BU7156" s="97" t="s">
        <v>12173</v>
      </c>
      <c r="BV7156" s="97" t="s">
        <v>623</v>
      </c>
      <c r="BW7156" s="97" t="s">
        <v>2642</v>
      </c>
    </row>
    <row r="7157" spans="51:75" x14ac:dyDescent="0.3">
      <c r="AY7157" s="124" t="e">
        <f>VLOOKUP(C7157,#REF!, 2,FALSE)</f>
        <v>#REF!</v>
      </c>
      <c r="BM7157" s="97" t="s">
        <v>12174</v>
      </c>
      <c r="BN7157" s="97" t="s">
        <v>705</v>
      </c>
      <c r="BO7157" s="97" t="s">
        <v>1748</v>
      </c>
      <c r="BU7157" s="97" t="s">
        <v>12174</v>
      </c>
      <c r="BV7157" s="97" t="s">
        <v>705</v>
      </c>
      <c r="BW7157" s="97" t="s">
        <v>1748</v>
      </c>
    </row>
    <row r="7158" spans="51:75" x14ac:dyDescent="0.3">
      <c r="AY7158" s="124" t="e">
        <f>VLOOKUP(C7158,#REF!, 2,FALSE)</f>
        <v>#REF!</v>
      </c>
      <c r="BM7158" s="97" t="s">
        <v>12175</v>
      </c>
      <c r="BN7158" s="97" t="s">
        <v>705</v>
      </c>
      <c r="BO7158" s="97" t="s">
        <v>2647</v>
      </c>
      <c r="BU7158" s="97" t="s">
        <v>12175</v>
      </c>
      <c r="BV7158" s="97" t="s">
        <v>705</v>
      </c>
      <c r="BW7158" s="97" t="s">
        <v>2647</v>
      </c>
    </row>
    <row r="7159" spans="51:75" x14ac:dyDescent="0.3">
      <c r="AY7159" s="124" t="e">
        <f>VLOOKUP(C7159,#REF!, 2,FALSE)</f>
        <v>#REF!</v>
      </c>
      <c r="BM7159" s="97" t="s">
        <v>12176</v>
      </c>
      <c r="BN7159" s="97" t="s">
        <v>657</v>
      </c>
      <c r="BO7159" s="97" t="s">
        <v>629</v>
      </c>
      <c r="BU7159" s="97" t="s">
        <v>12176</v>
      </c>
      <c r="BV7159" s="97" t="s">
        <v>657</v>
      </c>
      <c r="BW7159" s="97" t="s">
        <v>629</v>
      </c>
    </row>
    <row r="7160" spans="51:75" x14ac:dyDescent="0.3">
      <c r="AY7160" s="124" t="e">
        <f>VLOOKUP(C7160,#REF!, 2,FALSE)</f>
        <v>#REF!</v>
      </c>
      <c r="BM7160" s="97" t="s">
        <v>12177</v>
      </c>
      <c r="BN7160" s="97" t="s">
        <v>2983</v>
      </c>
      <c r="BO7160" s="97" t="s">
        <v>2983</v>
      </c>
      <c r="BU7160" s="97" t="s">
        <v>12177</v>
      </c>
      <c r="BV7160" s="97" t="s">
        <v>2983</v>
      </c>
      <c r="BW7160" s="97" t="s">
        <v>2983</v>
      </c>
    </row>
    <row r="7161" spans="51:75" x14ac:dyDescent="0.3">
      <c r="AY7161" s="124" t="e">
        <f>VLOOKUP(C7161,#REF!, 2,FALSE)</f>
        <v>#REF!</v>
      </c>
      <c r="BM7161" s="97" t="s">
        <v>12178</v>
      </c>
      <c r="BN7161" s="97" t="s">
        <v>661</v>
      </c>
      <c r="BO7161" s="97" t="s">
        <v>2983</v>
      </c>
      <c r="BU7161" s="97" t="s">
        <v>12178</v>
      </c>
      <c r="BV7161" s="97" t="s">
        <v>661</v>
      </c>
      <c r="BW7161" s="97" t="s">
        <v>2983</v>
      </c>
    </row>
    <row r="7162" spans="51:75" x14ac:dyDescent="0.3">
      <c r="AY7162" s="124" t="e">
        <f>VLOOKUP(C7162,#REF!, 2,FALSE)</f>
        <v>#REF!</v>
      </c>
      <c r="BM7162" s="97" t="s">
        <v>12179</v>
      </c>
      <c r="BN7162" s="97" t="s">
        <v>736</v>
      </c>
      <c r="BO7162" s="97" t="s">
        <v>2983</v>
      </c>
      <c r="BU7162" s="97" t="s">
        <v>12179</v>
      </c>
      <c r="BV7162" s="97" t="s">
        <v>736</v>
      </c>
      <c r="BW7162" s="97" t="s">
        <v>2983</v>
      </c>
    </row>
    <row r="7163" spans="51:75" x14ac:dyDescent="0.3">
      <c r="AY7163" s="124" t="e">
        <f>VLOOKUP(C7163,#REF!, 2,FALSE)</f>
        <v>#REF!</v>
      </c>
      <c r="BM7163" s="97" t="s">
        <v>12180</v>
      </c>
      <c r="BN7163" s="97" t="s">
        <v>715</v>
      </c>
      <c r="BO7163" s="97" t="s">
        <v>12181</v>
      </c>
      <c r="BU7163" s="97" t="s">
        <v>12180</v>
      </c>
      <c r="BV7163" s="97" t="s">
        <v>715</v>
      </c>
      <c r="BW7163" s="97" t="s">
        <v>12181</v>
      </c>
    </row>
    <row r="7164" spans="51:75" x14ac:dyDescent="0.3">
      <c r="AY7164" s="124" t="e">
        <f>VLOOKUP(C7164,#REF!, 2,FALSE)</f>
        <v>#REF!</v>
      </c>
      <c r="BM7164" s="97" t="s">
        <v>12182</v>
      </c>
      <c r="BN7164" s="97" t="s">
        <v>942</v>
      </c>
      <c r="BO7164" s="97" t="s">
        <v>2983</v>
      </c>
      <c r="BU7164" s="97" t="s">
        <v>12182</v>
      </c>
      <c r="BV7164" s="97" t="s">
        <v>942</v>
      </c>
      <c r="BW7164" s="97" t="s">
        <v>2983</v>
      </c>
    </row>
    <row r="7165" spans="51:75" x14ac:dyDescent="0.3">
      <c r="AY7165" s="124" t="e">
        <f>VLOOKUP(C7165,#REF!, 2,FALSE)</f>
        <v>#REF!</v>
      </c>
      <c r="BM7165" s="97" t="s">
        <v>12183</v>
      </c>
      <c r="BN7165" s="97" t="s">
        <v>16968</v>
      </c>
      <c r="BO7165" s="97" t="s">
        <v>6398</v>
      </c>
      <c r="BU7165" s="97" t="s">
        <v>12183</v>
      </c>
      <c r="BV7165" s="97" t="s">
        <v>16968</v>
      </c>
      <c r="BW7165" s="97" t="s">
        <v>6398</v>
      </c>
    </row>
    <row r="7166" spans="51:75" x14ac:dyDescent="0.3">
      <c r="AY7166" s="124" t="e">
        <f>VLOOKUP(C7166,#REF!, 2,FALSE)</f>
        <v>#REF!</v>
      </c>
      <c r="BM7166" s="97" t="s">
        <v>12184</v>
      </c>
      <c r="BN7166" s="97" t="s">
        <v>16968</v>
      </c>
      <c r="BO7166" s="97" t="s">
        <v>12185</v>
      </c>
      <c r="BU7166" s="97" t="s">
        <v>12184</v>
      </c>
      <c r="BV7166" s="97" t="s">
        <v>16968</v>
      </c>
      <c r="BW7166" s="97" t="s">
        <v>12185</v>
      </c>
    </row>
    <row r="7167" spans="51:75" x14ac:dyDescent="0.3">
      <c r="AY7167" s="124" t="e">
        <f>VLOOKUP(C7167,#REF!, 2,FALSE)</f>
        <v>#REF!</v>
      </c>
      <c r="BM7167" s="97" t="s">
        <v>12186</v>
      </c>
      <c r="BN7167" s="97" t="s">
        <v>16968</v>
      </c>
      <c r="BO7167" s="97" t="s">
        <v>3736</v>
      </c>
      <c r="BU7167" s="97" t="s">
        <v>12186</v>
      </c>
      <c r="BV7167" s="97" t="s">
        <v>16968</v>
      </c>
      <c r="BW7167" s="97" t="s">
        <v>3736</v>
      </c>
    </row>
    <row r="7168" spans="51:75" x14ac:dyDescent="0.3">
      <c r="AY7168" s="124" t="e">
        <f>VLOOKUP(C7168,#REF!, 2,FALSE)</f>
        <v>#REF!</v>
      </c>
      <c r="BM7168" s="97" t="s">
        <v>12187</v>
      </c>
      <c r="BN7168" s="97" t="s">
        <v>3000</v>
      </c>
      <c r="BO7168" s="97" t="s">
        <v>770</v>
      </c>
      <c r="BU7168" s="97" t="s">
        <v>12187</v>
      </c>
      <c r="BV7168" s="97" t="s">
        <v>3000</v>
      </c>
      <c r="BW7168" s="97" t="s">
        <v>770</v>
      </c>
    </row>
    <row r="7169" spans="51:75" x14ac:dyDescent="0.3">
      <c r="AY7169" s="124" t="e">
        <f>VLOOKUP(C7169,#REF!, 2,FALSE)</f>
        <v>#REF!</v>
      </c>
      <c r="BM7169" s="97" t="s">
        <v>12188</v>
      </c>
      <c r="BN7169" s="97" t="s">
        <v>3237</v>
      </c>
      <c r="BO7169" s="97" t="s">
        <v>2983</v>
      </c>
      <c r="BU7169" s="97" t="s">
        <v>12188</v>
      </c>
      <c r="BV7169" s="97" t="s">
        <v>3237</v>
      </c>
      <c r="BW7169" s="97" t="s">
        <v>2983</v>
      </c>
    </row>
    <row r="7170" spans="51:75" x14ac:dyDescent="0.3">
      <c r="AY7170" s="124" t="e">
        <f>VLOOKUP(C7170,#REF!, 2,FALSE)</f>
        <v>#REF!</v>
      </c>
      <c r="BM7170" s="97" t="s">
        <v>2126</v>
      </c>
      <c r="BN7170" s="97" t="s">
        <v>658</v>
      </c>
      <c r="BO7170" s="97" t="s">
        <v>12189</v>
      </c>
      <c r="BU7170" s="97" t="s">
        <v>2126</v>
      </c>
      <c r="BV7170" s="97" t="s">
        <v>658</v>
      </c>
      <c r="BW7170" s="97" t="s">
        <v>12189</v>
      </c>
    </row>
    <row r="7171" spans="51:75" x14ac:dyDescent="0.3">
      <c r="AY7171" s="124" t="e">
        <f>VLOOKUP(C7171,#REF!, 2,FALSE)</f>
        <v>#REF!</v>
      </c>
      <c r="BM7171" s="97" t="s">
        <v>12190</v>
      </c>
      <c r="BN7171" s="97" t="s">
        <v>1782</v>
      </c>
      <c r="BO7171" s="97" t="s">
        <v>12191</v>
      </c>
      <c r="BU7171" s="97" t="s">
        <v>12190</v>
      </c>
      <c r="BV7171" s="97" t="s">
        <v>1782</v>
      </c>
      <c r="BW7171" s="97" t="s">
        <v>12191</v>
      </c>
    </row>
    <row r="7172" spans="51:75" x14ac:dyDescent="0.3">
      <c r="AY7172" s="124" t="e">
        <f>VLOOKUP(C7172,#REF!, 2,FALSE)</f>
        <v>#REF!</v>
      </c>
      <c r="BM7172" s="97" t="s">
        <v>12192</v>
      </c>
      <c r="BN7172" s="97" t="s">
        <v>1782</v>
      </c>
      <c r="BO7172" s="97" t="s">
        <v>2983</v>
      </c>
      <c r="BU7172" s="97" t="s">
        <v>12192</v>
      </c>
      <c r="BV7172" s="97" t="s">
        <v>1782</v>
      </c>
      <c r="BW7172" s="97" t="s">
        <v>2983</v>
      </c>
    </row>
    <row r="7173" spans="51:75" x14ac:dyDescent="0.3">
      <c r="AY7173" s="124" t="e">
        <f>VLOOKUP(C7173,#REF!, 2,FALSE)</f>
        <v>#REF!</v>
      </c>
      <c r="BM7173" s="97" t="s">
        <v>12193</v>
      </c>
      <c r="BN7173" s="97" t="s">
        <v>1733</v>
      </c>
      <c r="BO7173" s="97" t="s">
        <v>12194</v>
      </c>
      <c r="BU7173" s="97" t="s">
        <v>12193</v>
      </c>
      <c r="BV7173" s="97" t="s">
        <v>1733</v>
      </c>
      <c r="BW7173" s="97" t="s">
        <v>12194</v>
      </c>
    </row>
    <row r="7174" spans="51:75" x14ac:dyDescent="0.3">
      <c r="AY7174" s="124" t="e">
        <f>VLOOKUP(C7174,#REF!, 2,FALSE)</f>
        <v>#REF!</v>
      </c>
      <c r="BM7174" s="97" t="s">
        <v>12195</v>
      </c>
      <c r="BN7174" s="97" t="s">
        <v>1782</v>
      </c>
      <c r="BO7174" s="97" t="s">
        <v>12196</v>
      </c>
      <c r="BU7174" s="97" t="s">
        <v>12195</v>
      </c>
      <c r="BV7174" s="97" t="s">
        <v>1782</v>
      </c>
      <c r="BW7174" s="97" t="s">
        <v>12196</v>
      </c>
    </row>
    <row r="7175" spans="51:75" x14ac:dyDescent="0.3">
      <c r="AY7175" s="124" t="e">
        <f>VLOOKUP(C7175,#REF!, 2,FALSE)</f>
        <v>#REF!</v>
      </c>
      <c r="BM7175" s="97" t="s">
        <v>12197</v>
      </c>
      <c r="BN7175" s="97" t="s">
        <v>1733</v>
      </c>
      <c r="BO7175" s="97" t="s">
        <v>2983</v>
      </c>
      <c r="BU7175" s="97" t="s">
        <v>12197</v>
      </c>
      <c r="BV7175" s="97" t="s">
        <v>1733</v>
      </c>
      <c r="BW7175" s="97" t="s">
        <v>2983</v>
      </c>
    </row>
    <row r="7176" spans="51:75" x14ac:dyDescent="0.3">
      <c r="AY7176" s="124" t="e">
        <f>VLOOKUP(C7176,#REF!, 2,FALSE)</f>
        <v>#REF!</v>
      </c>
      <c r="BM7176" s="97" t="s">
        <v>12198</v>
      </c>
      <c r="BN7176" s="97" t="s">
        <v>1782</v>
      </c>
      <c r="BO7176" s="97" t="s">
        <v>12199</v>
      </c>
      <c r="BU7176" s="97" t="s">
        <v>12198</v>
      </c>
      <c r="BV7176" s="97" t="s">
        <v>1782</v>
      </c>
      <c r="BW7176" s="97" t="s">
        <v>12199</v>
      </c>
    </row>
    <row r="7177" spans="51:75" x14ac:dyDescent="0.3">
      <c r="AY7177" s="124" t="e">
        <f>VLOOKUP(C7177,#REF!, 2,FALSE)</f>
        <v>#REF!</v>
      </c>
      <c r="BM7177" s="97" t="s">
        <v>445</v>
      </c>
      <c r="BN7177" s="97" t="s">
        <v>928</v>
      </c>
      <c r="BO7177" s="97" t="s">
        <v>10291</v>
      </c>
      <c r="BU7177" s="97" t="s">
        <v>445</v>
      </c>
      <c r="BV7177" s="97" t="s">
        <v>928</v>
      </c>
      <c r="BW7177" s="97" t="s">
        <v>10291</v>
      </c>
    </row>
    <row r="7178" spans="51:75" x14ac:dyDescent="0.3">
      <c r="AY7178" s="124" t="e">
        <f>VLOOKUP(C7178,#REF!, 2,FALSE)</f>
        <v>#REF!</v>
      </c>
      <c r="BM7178" s="97" t="s">
        <v>12200</v>
      </c>
      <c r="BN7178" s="97" t="s">
        <v>3003</v>
      </c>
      <c r="BO7178" s="97" t="s">
        <v>727</v>
      </c>
      <c r="BU7178" s="97" t="s">
        <v>12200</v>
      </c>
      <c r="BV7178" s="97" t="s">
        <v>3003</v>
      </c>
      <c r="BW7178" s="97" t="s">
        <v>727</v>
      </c>
    </row>
    <row r="7179" spans="51:75" x14ac:dyDescent="0.3">
      <c r="AY7179" s="124" t="e">
        <f>VLOOKUP(C7179,#REF!, 2,FALSE)</f>
        <v>#REF!</v>
      </c>
      <c r="BM7179" s="97" t="s">
        <v>418</v>
      </c>
      <c r="BN7179" s="97" t="s">
        <v>1733</v>
      </c>
      <c r="BO7179" s="97" t="s">
        <v>2983</v>
      </c>
      <c r="BU7179" s="97" t="s">
        <v>418</v>
      </c>
      <c r="BV7179" s="97" t="s">
        <v>1733</v>
      </c>
      <c r="BW7179" s="97" t="s">
        <v>2983</v>
      </c>
    </row>
    <row r="7180" spans="51:75" x14ac:dyDescent="0.3">
      <c r="AY7180" s="124" t="e">
        <f>VLOOKUP(C7180,#REF!, 2,FALSE)</f>
        <v>#REF!</v>
      </c>
      <c r="BM7180" s="97" t="s">
        <v>12201</v>
      </c>
      <c r="BN7180" s="97" t="s">
        <v>667</v>
      </c>
      <c r="BO7180" s="97" t="s">
        <v>2983</v>
      </c>
      <c r="BU7180" s="97" t="s">
        <v>12201</v>
      </c>
      <c r="BV7180" s="97" t="s">
        <v>667</v>
      </c>
      <c r="BW7180" s="97" t="s">
        <v>2983</v>
      </c>
    </row>
    <row r="7181" spans="51:75" x14ac:dyDescent="0.3">
      <c r="AY7181" s="124" t="e">
        <f>VLOOKUP(C7181,#REF!, 2,FALSE)</f>
        <v>#REF!</v>
      </c>
      <c r="BM7181" s="97" t="s">
        <v>12202</v>
      </c>
      <c r="BN7181" s="97" t="s">
        <v>1733</v>
      </c>
      <c r="BO7181" s="97" t="s">
        <v>9708</v>
      </c>
      <c r="BU7181" s="97" t="s">
        <v>12202</v>
      </c>
      <c r="BV7181" s="97" t="s">
        <v>1733</v>
      </c>
      <c r="BW7181" s="97" t="s">
        <v>9708</v>
      </c>
    </row>
    <row r="7182" spans="51:75" x14ac:dyDescent="0.3">
      <c r="AY7182" s="124" t="e">
        <f>VLOOKUP(C7182,#REF!, 2,FALSE)</f>
        <v>#REF!</v>
      </c>
      <c r="BM7182" s="97" t="s">
        <v>12203</v>
      </c>
      <c r="BN7182" s="97" t="s">
        <v>16968</v>
      </c>
      <c r="BO7182" s="97" t="s">
        <v>10476</v>
      </c>
      <c r="BU7182" s="97" t="s">
        <v>12203</v>
      </c>
      <c r="BV7182" s="97" t="s">
        <v>16968</v>
      </c>
      <c r="BW7182" s="97" t="s">
        <v>10476</v>
      </c>
    </row>
    <row r="7183" spans="51:75" x14ac:dyDescent="0.3">
      <c r="AY7183" s="124" t="e">
        <f>VLOOKUP(C7183,#REF!, 2,FALSE)</f>
        <v>#REF!</v>
      </c>
      <c r="BM7183" s="97" t="s">
        <v>12204</v>
      </c>
      <c r="BN7183" s="97" t="s">
        <v>617</v>
      </c>
      <c r="BO7183" s="97" t="s">
        <v>2803</v>
      </c>
      <c r="BU7183" s="97" t="s">
        <v>12204</v>
      </c>
      <c r="BV7183" s="97" t="s">
        <v>617</v>
      </c>
      <c r="BW7183" s="97" t="s">
        <v>2803</v>
      </c>
    </row>
    <row r="7184" spans="51:75" x14ac:dyDescent="0.3">
      <c r="AY7184" s="124" t="e">
        <f>VLOOKUP(C7184,#REF!, 2,FALSE)</f>
        <v>#REF!</v>
      </c>
      <c r="BM7184" s="97" t="s">
        <v>12205</v>
      </c>
      <c r="BN7184" s="97" t="s">
        <v>3003</v>
      </c>
      <c r="BO7184" s="97" t="s">
        <v>12206</v>
      </c>
      <c r="BU7184" s="97" t="s">
        <v>12205</v>
      </c>
      <c r="BV7184" s="97" t="s">
        <v>3003</v>
      </c>
      <c r="BW7184" s="97" t="s">
        <v>12206</v>
      </c>
    </row>
    <row r="7185" spans="51:75" x14ac:dyDescent="0.3">
      <c r="AY7185" s="124" t="e">
        <f>VLOOKUP(C7185,#REF!, 2,FALSE)</f>
        <v>#REF!</v>
      </c>
      <c r="BM7185" s="97" t="s">
        <v>12207</v>
      </c>
      <c r="BN7185" s="97" t="s">
        <v>799</v>
      </c>
      <c r="BO7185" s="97" t="s">
        <v>1443</v>
      </c>
      <c r="BU7185" s="97" t="s">
        <v>12207</v>
      </c>
      <c r="BV7185" s="97" t="s">
        <v>799</v>
      </c>
      <c r="BW7185" s="97" t="s">
        <v>1443</v>
      </c>
    </row>
    <row r="7186" spans="51:75" x14ac:dyDescent="0.3">
      <c r="AY7186" s="124" t="e">
        <f>VLOOKUP(C7186,#REF!, 2,FALSE)</f>
        <v>#REF!</v>
      </c>
      <c r="BM7186" s="97" t="s">
        <v>12208</v>
      </c>
      <c r="BN7186" s="97" t="s">
        <v>787</v>
      </c>
      <c r="BO7186" s="97" t="s">
        <v>3053</v>
      </c>
      <c r="BU7186" s="97" t="s">
        <v>12208</v>
      </c>
      <c r="BV7186" s="97" t="s">
        <v>787</v>
      </c>
      <c r="BW7186" s="97" t="s">
        <v>3053</v>
      </c>
    </row>
    <row r="7187" spans="51:75" x14ac:dyDescent="0.3">
      <c r="AY7187" s="124" t="e">
        <f>VLOOKUP(C7187,#REF!, 2,FALSE)</f>
        <v>#REF!</v>
      </c>
      <c r="BM7187" s="97" t="s">
        <v>12209</v>
      </c>
      <c r="BN7187" s="97" t="s">
        <v>639</v>
      </c>
      <c r="BO7187" s="97" t="s">
        <v>1904</v>
      </c>
      <c r="BU7187" s="97" t="s">
        <v>12209</v>
      </c>
      <c r="BV7187" s="97" t="s">
        <v>639</v>
      </c>
      <c r="BW7187" s="97" t="s">
        <v>1904</v>
      </c>
    </row>
    <row r="7188" spans="51:75" x14ac:dyDescent="0.3">
      <c r="AY7188" s="124" t="e">
        <f>VLOOKUP(C7188,#REF!, 2,FALSE)</f>
        <v>#REF!</v>
      </c>
      <c r="BM7188" s="97" t="s">
        <v>12210</v>
      </c>
      <c r="BN7188" s="97" t="s">
        <v>736</v>
      </c>
      <c r="BO7188" s="97" t="s">
        <v>12211</v>
      </c>
      <c r="BU7188" s="97" t="s">
        <v>12210</v>
      </c>
      <c r="BV7188" s="97" t="s">
        <v>736</v>
      </c>
      <c r="BW7188" s="97" t="s">
        <v>12211</v>
      </c>
    </row>
    <row r="7189" spans="51:75" x14ac:dyDescent="0.3">
      <c r="AY7189" s="124" t="e">
        <f>VLOOKUP(C7189,#REF!, 2,FALSE)</f>
        <v>#REF!</v>
      </c>
      <c r="BM7189" s="97" t="s">
        <v>12212</v>
      </c>
      <c r="BN7189" s="97" t="s">
        <v>797</v>
      </c>
      <c r="BO7189" s="97" t="s">
        <v>1126</v>
      </c>
      <c r="BU7189" s="97" t="s">
        <v>12212</v>
      </c>
      <c r="BV7189" s="97" t="s">
        <v>797</v>
      </c>
      <c r="BW7189" s="97" t="s">
        <v>1126</v>
      </c>
    </row>
    <row r="7190" spans="51:75" x14ac:dyDescent="0.3">
      <c r="AY7190" s="124" t="e">
        <f>VLOOKUP(C7190,#REF!, 2,FALSE)</f>
        <v>#REF!</v>
      </c>
      <c r="BM7190" s="97" t="s">
        <v>2127</v>
      </c>
      <c r="BN7190" s="97" t="s">
        <v>614</v>
      </c>
      <c r="BO7190" s="97" t="s">
        <v>12213</v>
      </c>
      <c r="BU7190" s="97" t="s">
        <v>2127</v>
      </c>
      <c r="BV7190" s="97" t="s">
        <v>614</v>
      </c>
      <c r="BW7190" s="97" t="s">
        <v>12213</v>
      </c>
    </row>
    <row r="7191" spans="51:75" x14ac:dyDescent="0.3">
      <c r="AY7191" s="124" t="e">
        <f>VLOOKUP(C7191,#REF!, 2,FALSE)</f>
        <v>#REF!</v>
      </c>
      <c r="BM7191" s="97" t="s">
        <v>12214</v>
      </c>
      <c r="BN7191" s="97" t="s">
        <v>797</v>
      </c>
      <c r="BO7191" s="97" t="s">
        <v>1126</v>
      </c>
      <c r="BU7191" s="97" t="s">
        <v>12214</v>
      </c>
      <c r="BV7191" s="97" t="s">
        <v>797</v>
      </c>
      <c r="BW7191" s="97" t="s">
        <v>1126</v>
      </c>
    </row>
    <row r="7192" spans="51:75" x14ac:dyDescent="0.3">
      <c r="AY7192" s="124" t="e">
        <f>VLOOKUP(C7192,#REF!, 2,FALSE)</f>
        <v>#REF!</v>
      </c>
      <c r="BM7192" s="97" t="s">
        <v>440</v>
      </c>
      <c r="BN7192" s="97" t="s">
        <v>797</v>
      </c>
      <c r="BO7192" s="97" t="s">
        <v>1126</v>
      </c>
      <c r="BU7192" s="97" t="s">
        <v>440</v>
      </c>
      <c r="BV7192" s="97" t="s">
        <v>797</v>
      </c>
      <c r="BW7192" s="97" t="s">
        <v>1126</v>
      </c>
    </row>
    <row r="7193" spans="51:75" x14ac:dyDescent="0.3">
      <c r="AY7193" s="124" t="e">
        <f>VLOOKUP(C7193,#REF!, 2,FALSE)</f>
        <v>#REF!</v>
      </c>
      <c r="BM7193" s="97" t="s">
        <v>12215</v>
      </c>
      <c r="BN7193" s="97" t="s">
        <v>797</v>
      </c>
      <c r="BO7193" s="97" t="s">
        <v>1126</v>
      </c>
      <c r="BU7193" s="97" t="s">
        <v>12215</v>
      </c>
      <c r="BV7193" s="97" t="s">
        <v>797</v>
      </c>
      <c r="BW7193" s="97" t="s">
        <v>1126</v>
      </c>
    </row>
    <row r="7194" spans="51:75" x14ac:dyDescent="0.3">
      <c r="AY7194" s="124" t="e">
        <f>VLOOKUP(C7194,#REF!, 2,FALSE)</f>
        <v>#REF!</v>
      </c>
      <c r="BM7194" s="97" t="s">
        <v>12216</v>
      </c>
      <c r="BN7194" s="97" t="s">
        <v>797</v>
      </c>
      <c r="BO7194" s="97" t="s">
        <v>1126</v>
      </c>
      <c r="BU7194" s="97" t="s">
        <v>12216</v>
      </c>
      <c r="BV7194" s="97" t="s">
        <v>797</v>
      </c>
      <c r="BW7194" s="97" t="s">
        <v>1126</v>
      </c>
    </row>
    <row r="7195" spans="51:75" x14ac:dyDescent="0.3">
      <c r="AY7195" s="124" t="e">
        <f>VLOOKUP(C7195,#REF!, 2,FALSE)</f>
        <v>#REF!</v>
      </c>
      <c r="BM7195" s="97" t="s">
        <v>12217</v>
      </c>
      <c r="BN7195" s="97" t="s">
        <v>621</v>
      </c>
      <c r="BO7195" s="97" t="s">
        <v>3527</v>
      </c>
      <c r="BU7195" s="97" t="s">
        <v>12217</v>
      </c>
      <c r="BV7195" s="97" t="s">
        <v>621</v>
      </c>
      <c r="BW7195" s="97" t="s">
        <v>3527</v>
      </c>
    </row>
    <row r="7196" spans="51:75" x14ac:dyDescent="0.3">
      <c r="AY7196" s="124" t="e">
        <f>VLOOKUP(C7196,#REF!, 2,FALSE)</f>
        <v>#REF!</v>
      </c>
      <c r="BM7196" s="97" t="s">
        <v>12218</v>
      </c>
      <c r="BN7196" s="97" t="s">
        <v>636</v>
      </c>
      <c r="BO7196" s="97" t="s">
        <v>5335</v>
      </c>
      <c r="BU7196" s="97" t="s">
        <v>12218</v>
      </c>
      <c r="BV7196" s="97" t="s">
        <v>636</v>
      </c>
      <c r="BW7196" s="97" t="s">
        <v>5335</v>
      </c>
    </row>
    <row r="7197" spans="51:75" x14ac:dyDescent="0.3">
      <c r="AY7197" s="124" t="e">
        <f>VLOOKUP(C7197,#REF!, 2,FALSE)</f>
        <v>#REF!</v>
      </c>
      <c r="BM7197" s="97" t="s">
        <v>2128</v>
      </c>
      <c r="BN7197" s="97" t="s">
        <v>780</v>
      </c>
      <c r="BO7197" s="97" t="s">
        <v>933</v>
      </c>
      <c r="BU7197" s="97" t="s">
        <v>2128</v>
      </c>
      <c r="BV7197" s="97" t="s">
        <v>780</v>
      </c>
      <c r="BW7197" s="97" t="s">
        <v>933</v>
      </c>
    </row>
    <row r="7198" spans="51:75" x14ac:dyDescent="0.3">
      <c r="AY7198" s="124" t="e">
        <f>VLOOKUP(C7198,#REF!, 2,FALSE)</f>
        <v>#REF!</v>
      </c>
      <c r="BM7198" s="97" t="s">
        <v>12219</v>
      </c>
      <c r="BN7198" s="97" t="s">
        <v>3085</v>
      </c>
      <c r="BO7198" s="97" t="s">
        <v>2983</v>
      </c>
      <c r="BU7198" s="97" t="s">
        <v>12219</v>
      </c>
      <c r="BV7198" s="97" t="s">
        <v>3085</v>
      </c>
      <c r="BW7198" s="97" t="s">
        <v>2983</v>
      </c>
    </row>
    <row r="7199" spans="51:75" x14ac:dyDescent="0.3">
      <c r="AY7199" s="124" t="e">
        <f>VLOOKUP(C7199,#REF!, 2,FALSE)</f>
        <v>#REF!</v>
      </c>
      <c r="BM7199" s="97" t="s">
        <v>12220</v>
      </c>
      <c r="BN7199" s="97" t="s">
        <v>797</v>
      </c>
      <c r="BO7199" s="97" t="s">
        <v>1904</v>
      </c>
      <c r="BU7199" s="97" t="s">
        <v>12220</v>
      </c>
      <c r="BV7199" s="97" t="s">
        <v>797</v>
      </c>
      <c r="BW7199" s="97" t="s">
        <v>1904</v>
      </c>
    </row>
    <row r="7200" spans="51:75" x14ac:dyDescent="0.3">
      <c r="AY7200" s="124" t="e">
        <f>VLOOKUP(C7200,#REF!, 2,FALSE)</f>
        <v>#REF!</v>
      </c>
      <c r="BM7200" s="97" t="s">
        <v>12221</v>
      </c>
      <c r="BN7200" s="97" t="s">
        <v>797</v>
      </c>
      <c r="BO7200" s="97" t="s">
        <v>1904</v>
      </c>
      <c r="BU7200" s="97" t="s">
        <v>12221</v>
      </c>
      <c r="BV7200" s="97" t="s">
        <v>797</v>
      </c>
      <c r="BW7200" s="97" t="s">
        <v>1904</v>
      </c>
    </row>
    <row r="7201" spans="51:75" x14ac:dyDescent="0.3">
      <c r="AY7201" s="124" t="e">
        <f>VLOOKUP(C7201,#REF!, 2,FALSE)</f>
        <v>#REF!</v>
      </c>
      <c r="BM7201" s="97" t="s">
        <v>2129</v>
      </c>
      <c r="BN7201" s="97" t="s">
        <v>617</v>
      </c>
      <c r="BO7201" s="97" t="s">
        <v>2188</v>
      </c>
      <c r="BU7201" s="97" t="s">
        <v>2129</v>
      </c>
      <c r="BV7201" s="97" t="s">
        <v>617</v>
      </c>
      <c r="BW7201" s="97" t="s">
        <v>2188</v>
      </c>
    </row>
    <row r="7202" spans="51:75" x14ac:dyDescent="0.3">
      <c r="AY7202" s="124" t="e">
        <f>VLOOKUP(C7202,#REF!, 2,FALSE)</f>
        <v>#REF!</v>
      </c>
      <c r="BM7202" s="97" t="s">
        <v>12222</v>
      </c>
      <c r="BN7202" s="97" t="s">
        <v>797</v>
      </c>
      <c r="BO7202" s="97" t="s">
        <v>1284</v>
      </c>
      <c r="BU7202" s="97" t="s">
        <v>12222</v>
      </c>
      <c r="BV7202" s="97" t="s">
        <v>797</v>
      </c>
      <c r="BW7202" s="97" t="s">
        <v>1284</v>
      </c>
    </row>
    <row r="7203" spans="51:75" x14ac:dyDescent="0.3">
      <c r="AY7203" s="124" t="e">
        <f>VLOOKUP(C7203,#REF!, 2,FALSE)</f>
        <v>#REF!</v>
      </c>
      <c r="BM7203" s="97" t="s">
        <v>12223</v>
      </c>
      <c r="BN7203" s="97" t="s">
        <v>619</v>
      </c>
      <c r="BO7203" s="97" t="s">
        <v>1738</v>
      </c>
      <c r="BU7203" s="97" t="s">
        <v>12223</v>
      </c>
      <c r="BV7203" s="97" t="s">
        <v>619</v>
      </c>
      <c r="BW7203" s="97" t="s">
        <v>1738</v>
      </c>
    </row>
    <row r="7204" spans="51:75" x14ac:dyDescent="0.3">
      <c r="AY7204" s="124" t="e">
        <f>VLOOKUP(C7204,#REF!, 2,FALSE)</f>
        <v>#REF!</v>
      </c>
      <c r="BM7204" s="97" t="s">
        <v>2130</v>
      </c>
      <c r="BN7204" s="97" t="s">
        <v>841</v>
      </c>
      <c r="BO7204" s="97" t="s">
        <v>931</v>
      </c>
      <c r="BU7204" s="97" t="s">
        <v>2130</v>
      </c>
      <c r="BV7204" s="97" t="s">
        <v>841</v>
      </c>
      <c r="BW7204" s="97" t="s">
        <v>931</v>
      </c>
    </row>
    <row r="7205" spans="51:75" x14ac:dyDescent="0.3">
      <c r="AY7205" s="124" t="e">
        <f>VLOOKUP(C7205,#REF!, 2,FALSE)</f>
        <v>#REF!</v>
      </c>
      <c r="BM7205" s="97" t="s">
        <v>12224</v>
      </c>
      <c r="BN7205" s="97" t="s">
        <v>783</v>
      </c>
      <c r="BO7205" s="97" t="s">
        <v>2366</v>
      </c>
      <c r="BU7205" s="97" t="s">
        <v>12224</v>
      </c>
      <c r="BV7205" s="97" t="s">
        <v>783</v>
      </c>
      <c r="BW7205" s="97" t="s">
        <v>2366</v>
      </c>
    </row>
    <row r="7206" spans="51:75" x14ac:dyDescent="0.3">
      <c r="AY7206" s="124" t="e">
        <f>VLOOKUP(C7206,#REF!, 2,FALSE)</f>
        <v>#REF!</v>
      </c>
      <c r="BM7206" s="97" t="s">
        <v>12225</v>
      </c>
      <c r="BN7206" s="97" t="s">
        <v>16968</v>
      </c>
      <c r="BO7206" s="97" t="s">
        <v>12226</v>
      </c>
      <c r="BU7206" s="97" t="s">
        <v>12225</v>
      </c>
      <c r="BV7206" s="97" t="s">
        <v>16968</v>
      </c>
      <c r="BW7206" s="97" t="s">
        <v>12226</v>
      </c>
    </row>
    <row r="7207" spans="51:75" x14ac:dyDescent="0.3">
      <c r="AY7207" s="124" t="e">
        <f>VLOOKUP(C7207,#REF!, 2,FALSE)</f>
        <v>#REF!</v>
      </c>
      <c r="BM7207" s="97" t="s">
        <v>12227</v>
      </c>
      <c r="BN7207" s="97" t="s">
        <v>810</v>
      </c>
      <c r="BO7207" s="97" t="s">
        <v>4158</v>
      </c>
      <c r="BU7207" s="97" t="s">
        <v>12227</v>
      </c>
      <c r="BV7207" s="97" t="s">
        <v>810</v>
      </c>
      <c r="BW7207" s="97" t="s">
        <v>4158</v>
      </c>
    </row>
    <row r="7208" spans="51:75" x14ac:dyDescent="0.3">
      <c r="AY7208" s="124" t="e">
        <f>VLOOKUP(C7208,#REF!, 2,FALSE)</f>
        <v>#REF!</v>
      </c>
      <c r="BM7208" s="97" t="s">
        <v>441</v>
      </c>
      <c r="BN7208" s="97" t="s">
        <v>639</v>
      </c>
      <c r="BO7208" s="97" t="s">
        <v>2983</v>
      </c>
      <c r="BU7208" s="97" t="s">
        <v>441</v>
      </c>
      <c r="BV7208" s="97" t="s">
        <v>639</v>
      </c>
      <c r="BW7208" s="97" t="s">
        <v>2983</v>
      </c>
    </row>
    <row r="7209" spans="51:75" x14ac:dyDescent="0.3">
      <c r="AY7209" s="124" t="e">
        <f>VLOOKUP(C7209,#REF!, 2,FALSE)</f>
        <v>#REF!</v>
      </c>
      <c r="BM7209" s="97" t="s">
        <v>12228</v>
      </c>
      <c r="BN7209" s="97" t="s">
        <v>631</v>
      </c>
      <c r="BO7209" s="97" t="s">
        <v>2983</v>
      </c>
      <c r="BU7209" s="97" t="s">
        <v>12228</v>
      </c>
      <c r="BV7209" s="97" t="s">
        <v>631</v>
      </c>
      <c r="BW7209" s="97" t="s">
        <v>2983</v>
      </c>
    </row>
    <row r="7210" spans="51:75" x14ac:dyDescent="0.3">
      <c r="AY7210" s="124" t="e">
        <f>VLOOKUP(C7210,#REF!, 2,FALSE)</f>
        <v>#REF!</v>
      </c>
      <c r="BM7210" s="97" t="s">
        <v>12229</v>
      </c>
      <c r="BN7210" s="97" t="s">
        <v>3237</v>
      </c>
      <c r="BO7210" s="97" t="s">
        <v>2792</v>
      </c>
      <c r="BU7210" s="97" t="s">
        <v>12229</v>
      </c>
      <c r="BV7210" s="97" t="s">
        <v>3237</v>
      </c>
      <c r="BW7210" s="97" t="s">
        <v>2792</v>
      </c>
    </row>
    <row r="7211" spans="51:75" x14ac:dyDescent="0.3">
      <c r="AY7211" s="124" t="e">
        <f>VLOOKUP(C7211,#REF!, 2,FALSE)</f>
        <v>#REF!</v>
      </c>
      <c r="BM7211" s="97" t="s">
        <v>12230</v>
      </c>
      <c r="BN7211" s="97" t="s">
        <v>940</v>
      </c>
      <c r="BO7211" s="97" t="s">
        <v>2983</v>
      </c>
      <c r="BU7211" s="97" t="s">
        <v>12230</v>
      </c>
      <c r="BV7211" s="97" t="s">
        <v>940</v>
      </c>
      <c r="BW7211" s="97" t="s">
        <v>2983</v>
      </c>
    </row>
    <row r="7212" spans="51:75" x14ac:dyDescent="0.3">
      <c r="AY7212" s="124" t="e">
        <f>VLOOKUP(C7212,#REF!, 2,FALSE)</f>
        <v>#REF!</v>
      </c>
      <c r="BM7212" s="97" t="s">
        <v>12232</v>
      </c>
      <c r="BN7212" s="97" t="s">
        <v>625</v>
      </c>
      <c r="BO7212" s="97" t="s">
        <v>12233</v>
      </c>
      <c r="BU7212" s="97" t="s">
        <v>12232</v>
      </c>
      <c r="BV7212" s="97" t="s">
        <v>625</v>
      </c>
      <c r="BW7212" s="97" t="s">
        <v>12233</v>
      </c>
    </row>
    <row r="7213" spans="51:75" x14ac:dyDescent="0.3">
      <c r="AY7213" s="124" t="e">
        <f>VLOOKUP(C7213,#REF!, 2,FALSE)</f>
        <v>#REF!</v>
      </c>
      <c r="BM7213" s="97" t="s">
        <v>419</v>
      </c>
      <c r="BN7213" s="97" t="s">
        <v>16968</v>
      </c>
      <c r="BO7213" s="97" t="s">
        <v>7857</v>
      </c>
      <c r="BU7213" s="97" t="s">
        <v>419</v>
      </c>
      <c r="BV7213" s="97" t="s">
        <v>16968</v>
      </c>
      <c r="BW7213" s="97" t="s">
        <v>7857</v>
      </c>
    </row>
    <row r="7214" spans="51:75" x14ac:dyDescent="0.3">
      <c r="AY7214" s="124" t="e">
        <f>VLOOKUP(C7214,#REF!, 2,FALSE)</f>
        <v>#REF!</v>
      </c>
      <c r="BM7214" s="97" t="s">
        <v>12234</v>
      </c>
      <c r="BN7214" s="97" t="s">
        <v>639</v>
      </c>
      <c r="BO7214" s="97" t="s">
        <v>12236</v>
      </c>
      <c r="BU7214" s="97" t="s">
        <v>12234</v>
      </c>
      <c r="BV7214" s="97" t="s">
        <v>639</v>
      </c>
      <c r="BW7214" s="97" t="s">
        <v>12236</v>
      </c>
    </row>
    <row r="7215" spans="51:75" x14ac:dyDescent="0.3">
      <c r="AY7215" s="124" t="e">
        <f>VLOOKUP(C7215,#REF!, 2,FALSE)</f>
        <v>#REF!</v>
      </c>
      <c r="BM7215" s="97" t="s">
        <v>12237</v>
      </c>
      <c r="BN7215" s="97" t="s">
        <v>16968</v>
      </c>
      <c r="BO7215" s="97" t="s">
        <v>12238</v>
      </c>
      <c r="BU7215" s="97" t="s">
        <v>12237</v>
      </c>
      <c r="BV7215" s="97" t="s">
        <v>16968</v>
      </c>
      <c r="BW7215" s="97" t="s">
        <v>12238</v>
      </c>
    </row>
    <row r="7216" spans="51:75" x14ac:dyDescent="0.3">
      <c r="AY7216" s="124" t="e">
        <f>VLOOKUP(C7216,#REF!, 2,FALSE)</f>
        <v>#REF!</v>
      </c>
      <c r="BM7216" s="97" t="s">
        <v>12239</v>
      </c>
      <c r="BN7216" s="97" t="s">
        <v>1342</v>
      </c>
      <c r="BO7216" s="97" t="s">
        <v>12240</v>
      </c>
      <c r="BU7216" s="97" t="s">
        <v>12239</v>
      </c>
      <c r="BV7216" s="97" t="s">
        <v>1342</v>
      </c>
      <c r="BW7216" s="97" t="s">
        <v>12240</v>
      </c>
    </row>
    <row r="7217" spans="51:75" x14ac:dyDescent="0.3">
      <c r="AY7217" s="124" t="e">
        <f>VLOOKUP(C7217,#REF!, 2,FALSE)</f>
        <v>#REF!</v>
      </c>
      <c r="BM7217" s="97" t="s">
        <v>12241</v>
      </c>
      <c r="BN7217" s="97" t="s">
        <v>3000</v>
      </c>
      <c r="BO7217" s="97" t="s">
        <v>12242</v>
      </c>
      <c r="BU7217" s="97" t="s">
        <v>12241</v>
      </c>
      <c r="BV7217" s="97" t="s">
        <v>3000</v>
      </c>
      <c r="BW7217" s="97" t="s">
        <v>12242</v>
      </c>
    </row>
    <row r="7218" spans="51:75" x14ac:dyDescent="0.3">
      <c r="AY7218" s="124" t="e">
        <f>VLOOKUP(C7218,#REF!, 2,FALSE)</f>
        <v>#REF!</v>
      </c>
      <c r="BM7218" s="97" t="s">
        <v>421</v>
      </c>
      <c r="BN7218" s="97" t="s">
        <v>667</v>
      </c>
      <c r="BO7218" s="97" t="s">
        <v>2983</v>
      </c>
      <c r="BU7218" s="97" t="s">
        <v>421</v>
      </c>
      <c r="BV7218" s="97" t="s">
        <v>667</v>
      </c>
      <c r="BW7218" s="97" t="s">
        <v>2983</v>
      </c>
    </row>
    <row r="7219" spans="51:75" x14ac:dyDescent="0.3">
      <c r="AY7219" s="124" t="e">
        <f>VLOOKUP(C7219,#REF!, 2,FALSE)</f>
        <v>#REF!</v>
      </c>
      <c r="BM7219" s="97" t="s">
        <v>12243</v>
      </c>
      <c r="BN7219" s="97" t="s">
        <v>3000</v>
      </c>
      <c r="BO7219" s="97" t="s">
        <v>2983</v>
      </c>
      <c r="BU7219" s="97" t="s">
        <v>12243</v>
      </c>
      <c r="BV7219" s="97" t="s">
        <v>3000</v>
      </c>
      <c r="BW7219" s="97" t="s">
        <v>2983</v>
      </c>
    </row>
    <row r="7220" spans="51:75" x14ac:dyDescent="0.3">
      <c r="AY7220" s="124" t="e">
        <f>VLOOKUP(C7220,#REF!, 2,FALSE)</f>
        <v>#REF!</v>
      </c>
      <c r="BM7220" s="97" t="s">
        <v>12244</v>
      </c>
      <c r="BN7220" s="97" t="s">
        <v>1013</v>
      </c>
      <c r="BO7220" s="97" t="s">
        <v>4700</v>
      </c>
      <c r="BU7220" s="97" t="s">
        <v>12244</v>
      </c>
      <c r="BV7220" s="97" t="s">
        <v>1013</v>
      </c>
      <c r="BW7220" s="97" t="s">
        <v>4700</v>
      </c>
    </row>
    <row r="7221" spans="51:75" x14ac:dyDescent="0.3">
      <c r="AY7221" s="124" t="e">
        <f>VLOOKUP(C7221,#REF!, 2,FALSE)</f>
        <v>#REF!</v>
      </c>
      <c r="BM7221" s="97" t="s">
        <v>12245</v>
      </c>
      <c r="BN7221" s="97" t="s">
        <v>16968</v>
      </c>
      <c r="BO7221" s="97" t="s">
        <v>10645</v>
      </c>
      <c r="BU7221" s="97" t="s">
        <v>12245</v>
      </c>
      <c r="BV7221" s="97" t="s">
        <v>16968</v>
      </c>
      <c r="BW7221" s="97" t="s">
        <v>10645</v>
      </c>
    </row>
    <row r="7222" spans="51:75" x14ac:dyDescent="0.3">
      <c r="AY7222" s="124" t="e">
        <f>VLOOKUP(C7222,#REF!, 2,FALSE)</f>
        <v>#REF!</v>
      </c>
      <c r="BM7222" s="97" t="s">
        <v>2131</v>
      </c>
      <c r="BN7222" s="97" t="s">
        <v>803</v>
      </c>
      <c r="BO7222" s="97" t="s">
        <v>12246</v>
      </c>
      <c r="BU7222" s="97" t="s">
        <v>2131</v>
      </c>
      <c r="BV7222" s="97" t="s">
        <v>803</v>
      </c>
      <c r="BW7222" s="97" t="s">
        <v>12246</v>
      </c>
    </row>
    <row r="7223" spans="51:75" x14ac:dyDescent="0.3">
      <c r="AY7223" s="124" t="e">
        <f>VLOOKUP(C7223,#REF!, 2,FALSE)</f>
        <v>#REF!</v>
      </c>
      <c r="BM7223" s="97" t="s">
        <v>12247</v>
      </c>
      <c r="BN7223" s="97" t="s">
        <v>1267</v>
      </c>
      <c r="BO7223" s="97" t="s">
        <v>1615</v>
      </c>
      <c r="BU7223" s="97" t="s">
        <v>12247</v>
      </c>
      <c r="BV7223" s="97" t="s">
        <v>1267</v>
      </c>
      <c r="BW7223" s="97" t="s">
        <v>1615</v>
      </c>
    </row>
    <row r="7224" spans="51:75" x14ac:dyDescent="0.3">
      <c r="AY7224" s="124" t="e">
        <f>VLOOKUP(C7224,#REF!, 2,FALSE)</f>
        <v>#REF!</v>
      </c>
      <c r="BM7224" s="97" t="s">
        <v>12248</v>
      </c>
      <c r="BN7224" s="97" t="s">
        <v>928</v>
      </c>
      <c r="BO7224" s="97" t="s">
        <v>12249</v>
      </c>
      <c r="BU7224" s="97" t="s">
        <v>12248</v>
      </c>
      <c r="BV7224" s="97" t="s">
        <v>928</v>
      </c>
      <c r="BW7224" s="97" t="s">
        <v>12249</v>
      </c>
    </row>
    <row r="7225" spans="51:75" x14ac:dyDescent="0.3">
      <c r="AY7225" s="124" t="e">
        <f>VLOOKUP(C7225,#REF!, 2,FALSE)</f>
        <v>#REF!</v>
      </c>
      <c r="BM7225" s="97" t="s">
        <v>420</v>
      </c>
      <c r="BN7225" s="97" t="s">
        <v>703</v>
      </c>
      <c r="BO7225" s="97" t="s">
        <v>12250</v>
      </c>
      <c r="BU7225" s="97" t="s">
        <v>420</v>
      </c>
      <c r="BV7225" s="97" t="s">
        <v>703</v>
      </c>
      <c r="BW7225" s="97" t="s">
        <v>12250</v>
      </c>
    </row>
    <row r="7226" spans="51:75" x14ac:dyDescent="0.3">
      <c r="AY7226" s="124" t="e">
        <f>VLOOKUP(C7226,#REF!, 2,FALSE)</f>
        <v>#REF!</v>
      </c>
      <c r="BM7226" s="97" t="s">
        <v>12251</v>
      </c>
      <c r="BN7226" s="97" t="s">
        <v>621</v>
      </c>
      <c r="BO7226" s="97" t="s">
        <v>2983</v>
      </c>
      <c r="BU7226" s="97" t="s">
        <v>12251</v>
      </c>
      <c r="BV7226" s="97" t="s">
        <v>621</v>
      </c>
      <c r="BW7226" s="97" t="s">
        <v>2983</v>
      </c>
    </row>
    <row r="7227" spans="51:75" x14ac:dyDescent="0.3">
      <c r="AY7227" s="124" t="e">
        <f>VLOOKUP(C7227,#REF!, 2,FALSE)</f>
        <v>#REF!</v>
      </c>
      <c r="BM7227" s="97" t="s">
        <v>12252</v>
      </c>
      <c r="BN7227" s="97" t="s">
        <v>852</v>
      </c>
      <c r="BO7227" s="97" t="s">
        <v>1904</v>
      </c>
      <c r="BU7227" s="97" t="s">
        <v>12252</v>
      </c>
      <c r="BV7227" s="97" t="s">
        <v>852</v>
      </c>
      <c r="BW7227" s="97" t="s">
        <v>1904</v>
      </c>
    </row>
    <row r="7228" spans="51:75" x14ac:dyDescent="0.3">
      <c r="AY7228" s="124" t="e">
        <f>VLOOKUP(C7228,#REF!, 2,FALSE)</f>
        <v>#REF!</v>
      </c>
      <c r="BM7228" s="97" t="s">
        <v>12253</v>
      </c>
      <c r="BN7228" s="97" t="s">
        <v>736</v>
      </c>
      <c r="BO7228" s="97" t="s">
        <v>1736</v>
      </c>
      <c r="BU7228" s="97" t="s">
        <v>12253</v>
      </c>
      <c r="BV7228" s="97" t="s">
        <v>736</v>
      </c>
      <c r="BW7228" s="97" t="s">
        <v>1736</v>
      </c>
    </row>
    <row r="7229" spans="51:75" x14ac:dyDescent="0.3">
      <c r="AY7229" s="124" t="e">
        <f>VLOOKUP(C7229,#REF!, 2,FALSE)</f>
        <v>#REF!</v>
      </c>
      <c r="BM7229" s="97" t="s">
        <v>12254</v>
      </c>
      <c r="BN7229" s="97" t="s">
        <v>1009</v>
      </c>
      <c r="BO7229" s="97" t="s">
        <v>1443</v>
      </c>
      <c r="BU7229" s="97" t="s">
        <v>12254</v>
      </c>
      <c r="BV7229" s="97" t="s">
        <v>1009</v>
      </c>
      <c r="BW7229" s="97" t="s">
        <v>1443</v>
      </c>
    </row>
    <row r="7230" spans="51:75" x14ac:dyDescent="0.3">
      <c r="AY7230" s="124" t="e">
        <f>VLOOKUP(C7230,#REF!, 2,FALSE)</f>
        <v>#REF!</v>
      </c>
      <c r="BM7230" s="97" t="s">
        <v>12255</v>
      </c>
      <c r="BN7230" s="97" t="s">
        <v>797</v>
      </c>
      <c r="BO7230" s="97" t="s">
        <v>3018</v>
      </c>
      <c r="BU7230" s="97" t="s">
        <v>12255</v>
      </c>
      <c r="BV7230" s="97" t="s">
        <v>797</v>
      </c>
      <c r="BW7230" s="97" t="s">
        <v>3018</v>
      </c>
    </row>
    <row r="7231" spans="51:75" x14ac:dyDescent="0.3">
      <c r="AY7231" s="124" t="e">
        <f>VLOOKUP(C7231,#REF!, 2,FALSE)</f>
        <v>#REF!</v>
      </c>
      <c r="BM7231" s="97" t="s">
        <v>12256</v>
      </c>
      <c r="BN7231" s="97" t="s">
        <v>797</v>
      </c>
      <c r="BO7231" s="97" t="s">
        <v>11624</v>
      </c>
      <c r="BU7231" s="97" t="s">
        <v>12256</v>
      </c>
      <c r="BV7231" s="97" t="s">
        <v>797</v>
      </c>
      <c r="BW7231" s="97" t="s">
        <v>11624</v>
      </c>
    </row>
    <row r="7232" spans="51:75" x14ac:dyDescent="0.3">
      <c r="AY7232" s="124" t="e">
        <f>VLOOKUP(C7232,#REF!, 2,FALSE)</f>
        <v>#REF!</v>
      </c>
      <c r="BM7232" s="97" t="s">
        <v>12257</v>
      </c>
      <c r="BN7232" s="97" t="s">
        <v>797</v>
      </c>
      <c r="BO7232" s="97" t="s">
        <v>11624</v>
      </c>
      <c r="BU7232" s="97" t="s">
        <v>12257</v>
      </c>
      <c r="BV7232" s="97" t="s">
        <v>797</v>
      </c>
      <c r="BW7232" s="97" t="s">
        <v>11624</v>
      </c>
    </row>
    <row r="7233" spans="51:75" x14ac:dyDescent="0.3">
      <c r="AY7233" s="124" t="e">
        <f>VLOOKUP(C7233,#REF!, 2,FALSE)</f>
        <v>#REF!</v>
      </c>
      <c r="BM7233" s="97" t="s">
        <v>12258</v>
      </c>
      <c r="BN7233" s="97" t="s">
        <v>797</v>
      </c>
      <c r="BO7233" s="97" t="s">
        <v>11624</v>
      </c>
      <c r="BU7233" s="97" t="s">
        <v>12258</v>
      </c>
      <c r="BV7233" s="97" t="s">
        <v>797</v>
      </c>
      <c r="BW7233" s="97" t="s">
        <v>11624</v>
      </c>
    </row>
    <row r="7234" spans="51:75" x14ac:dyDescent="0.3">
      <c r="AY7234" s="124" t="e">
        <f>VLOOKUP(C7234,#REF!, 2,FALSE)</f>
        <v>#REF!</v>
      </c>
      <c r="BM7234" s="97" t="s">
        <v>12260</v>
      </c>
      <c r="BN7234" s="97" t="s">
        <v>852</v>
      </c>
      <c r="BO7234" s="97" t="s">
        <v>4523</v>
      </c>
      <c r="BU7234" s="97" t="s">
        <v>12260</v>
      </c>
      <c r="BV7234" s="97" t="s">
        <v>852</v>
      </c>
      <c r="BW7234" s="97" t="s">
        <v>4523</v>
      </c>
    </row>
    <row r="7235" spans="51:75" x14ac:dyDescent="0.3">
      <c r="AY7235" s="124" t="e">
        <f>VLOOKUP(C7235,#REF!, 2,FALSE)</f>
        <v>#REF!</v>
      </c>
      <c r="BM7235" s="97" t="s">
        <v>12261</v>
      </c>
      <c r="BN7235" s="97" t="s">
        <v>787</v>
      </c>
      <c r="BO7235" s="97" t="s">
        <v>12262</v>
      </c>
      <c r="BU7235" s="97" t="s">
        <v>12261</v>
      </c>
      <c r="BV7235" s="97" t="s">
        <v>787</v>
      </c>
      <c r="BW7235" s="97" t="s">
        <v>12262</v>
      </c>
    </row>
    <row r="7236" spans="51:75" x14ac:dyDescent="0.3">
      <c r="AY7236" s="124" t="e">
        <f>VLOOKUP(C7236,#REF!, 2,FALSE)</f>
        <v>#REF!</v>
      </c>
      <c r="BM7236" s="97" t="s">
        <v>12263</v>
      </c>
      <c r="BN7236" s="97" t="s">
        <v>663</v>
      </c>
      <c r="BO7236" s="97" t="s">
        <v>12264</v>
      </c>
      <c r="BU7236" s="97" t="s">
        <v>12263</v>
      </c>
      <c r="BV7236" s="97" t="s">
        <v>663</v>
      </c>
      <c r="BW7236" s="97" t="s">
        <v>12264</v>
      </c>
    </row>
    <row r="7237" spans="51:75" x14ac:dyDescent="0.3">
      <c r="AY7237" s="124" t="e">
        <f>VLOOKUP(C7237,#REF!, 2,FALSE)</f>
        <v>#REF!</v>
      </c>
      <c r="BM7237" s="97" t="s">
        <v>12265</v>
      </c>
      <c r="BN7237" s="97" t="s">
        <v>1009</v>
      </c>
      <c r="BO7237" s="97" t="s">
        <v>1443</v>
      </c>
      <c r="BU7237" s="97" t="s">
        <v>12265</v>
      </c>
      <c r="BV7237" s="97" t="s">
        <v>1009</v>
      </c>
      <c r="BW7237" s="97" t="s">
        <v>1443</v>
      </c>
    </row>
    <row r="7238" spans="51:75" x14ac:dyDescent="0.3">
      <c r="AY7238" s="124" t="e">
        <f>VLOOKUP(C7238,#REF!, 2,FALSE)</f>
        <v>#REF!</v>
      </c>
      <c r="BM7238" s="97" t="s">
        <v>12266</v>
      </c>
      <c r="BN7238" s="97" t="s">
        <v>787</v>
      </c>
      <c r="BO7238" s="97" t="s">
        <v>1277</v>
      </c>
      <c r="BU7238" s="97" t="s">
        <v>12266</v>
      </c>
      <c r="BV7238" s="97" t="s">
        <v>787</v>
      </c>
      <c r="BW7238" s="97" t="s">
        <v>1277</v>
      </c>
    </row>
    <row r="7239" spans="51:75" x14ac:dyDescent="0.3">
      <c r="AY7239" s="124" t="e">
        <f>VLOOKUP(C7239,#REF!, 2,FALSE)</f>
        <v>#REF!</v>
      </c>
      <c r="BM7239" s="97" t="s">
        <v>422</v>
      </c>
      <c r="BN7239" s="97" t="s">
        <v>1009</v>
      </c>
      <c r="BO7239" s="97" t="s">
        <v>7815</v>
      </c>
      <c r="BU7239" s="97" t="s">
        <v>422</v>
      </c>
      <c r="BV7239" s="97" t="s">
        <v>1009</v>
      </c>
      <c r="BW7239" s="97" t="s">
        <v>7815</v>
      </c>
    </row>
    <row r="7240" spans="51:75" x14ac:dyDescent="0.3">
      <c r="AY7240" s="124" t="e">
        <f>VLOOKUP(C7240,#REF!, 2,FALSE)</f>
        <v>#REF!</v>
      </c>
      <c r="BM7240" s="97" t="s">
        <v>12267</v>
      </c>
      <c r="BN7240" s="97" t="s">
        <v>787</v>
      </c>
      <c r="BO7240" s="97" t="s">
        <v>2983</v>
      </c>
      <c r="BU7240" s="97" t="s">
        <v>12267</v>
      </c>
      <c r="BV7240" s="97" t="s">
        <v>787</v>
      </c>
      <c r="BW7240" s="97" t="s">
        <v>2983</v>
      </c>
    </row>
    <row r="7241" spans="51:75" x14ac:dyDescent="0.3">
      <c r="AY7241" s="124" t="e">
        <f>VLOOKUP(C7241,#REF!, 2,FALSE)</f>
        <v>#REF!</v>
      </c>
      <c r="BM7241" s="97" t="s">
        <v>12268</v>
      </c>
      <c r="BN7241" s="97" t="s">
        <v>803</v>
      </c>
      <c r="BO7241" s="97" t="s">
        <v>1198</v>
      </c>
      <c r="BU7241" s="97" t="s">
        <v>12268</v>
      </c>
      <c r="BV7241" s="97" t="s">
        <v>803</v>
      </c>
      <c r="BW7241" s="97" t="s">
        <v>1198</v>
      </c>
    </row>
    <row r="7242" spans="51:75" x14ac:dyDescent="0.3">
      <c r="AY7242" s="124" t="e">
        <f>VLOOKUP(C7242,#REF!, 2,FALSE)</f>
        <v>#REF!</v>
      </c>
      <c r="BM7242" s="97" t="s">
        <v>12269</v>
      </c>
      <c r="BN7242" s="97" t="s">
        <v>778</v>
      </c>
      <c r="BO7242" s="97" t="s">
        <v>6380</v>
      </c>
      <c r="BU7242" s="97" t="s">
        <v>12269</v>
      </c>
      <c r="BV7242" s="97" t="s">
        <v>778</v>
      </c>
      <c r="BW7242" s="97" t="s">
        <v>6380</v>
      </c>
    </row>
    <row r="7243" spans="51:75" x14ac:dyDescent="0.3">
      <c r="AY7243" s="124" t="e">
        <f>VLOOKUP(C7243,#REF!, 2,FALSE)</f>
        <v>#REF!</v>
      </c>
      <c r="BM7243" s="97" t="s">
        <v>12270</v>
      </c>
      <c r="BN7243" s="97" t="s">
        <v>778</v>
      </c>
      <c r="BO7243" s="97" t="s">
        <v>2983</v>
      </c>
      <c r="BU7243" s="97" t="s">
        <v>12270</v>
      </c>
      <c r="BV7243" s="97" t="s">
        <v>778</v>
      </c>
      <c r="BW7243" s="97" t="s">
        <v>2983</v>
      </c>
    </row>
    <row r="7244" spans="51:75" x14ac:dyDescent="0.3">
      <c r="AY7244" s="124" t="e">
        <f>VLOOKUP(C7244,#REF!, 2,FALSE)</f>
        <v>#REF!</v>
      </c>
      <c r="BM7244" s="97" t="s">
        <v>12271</v>
      </c>
      <c r="BN7244" s="97" t="s">
        <v>775</v>
      </c>
      <c r="BO7244" s="97" t="s">
        <v>2983</v>
      </c>
      <c r="BU7244" s="97" t="s">
        <v>12271</v>
      </c>
      <c r="BV7244" s="97" t="s">
        <v>775</v>
      </c>
      <c r="BW7244" s="97" t="s">
        <v>2983</v>
      </c>
    </row>
    <row r="7245" spans="51:75" x14ac:dyDescent="0.3">
      <c r="AY7245" s="124" t="e">
        <f>VLOOKUP(C7245,#REF!, 2,FALSE)</f>
        <v>#REF!</v>
      </c>
      <c r="BM7245" s="97" t="s">
        <v>12272</v>
      </c>
      <c r="BN7245" s="97" t="s">
        <v>3237</v>
      </c>
      <c r="BO7245" s="97" t="s">
        <v>11551</v>
      </c>
      <c r="BU7245" s="97" t="s">
        <v>12272</v>
      </c>
      <c r="BV7245" s="97" t="s">
        <v>3237</v>
      </c>
      <c r="BW7245" s="97" t="s">
        <v>11551</v>
      </c>
    </row>
    <row r="7246" spans="51:75" x14ac:dyDescent="0.3">
      <c r="AY7246" s="124" t="e">
        <f>VLOOKUP(C7246,#REF!, 2,FALSE)</f>
        <v>#REF!</v>
      </c>
      <c r="BM7246" s="97" t="s">
        <v>12273</v>
      </c>
      <c r="BN7246" s="97" t="s">
        <v>841</v>
      </c>
      <c r="BO7246" s="97" t="s">
        <v>1002</v>
      </c>
      <c r="BU7246" s="97" t="s">
        <v>12273</v>
      </c>
      <c r="BV7246" s="97" t="s">
        <v>841</v>
      </c>
      <c r="BW7246" s="97" t="s">
        <v>1002</v>
      </c>
    </row>
    <row r="7247" spans="51:75" x14ac:dyDescent="0.3">
      <c r="AY7247" s="124" t="e">
        <f>VLOOKUP(C7247,#REF!, 2,FALSE)</f>
        <v>#REF!</v>
      </c>
      <c r="BM7247" s="97" t="s">
        <v>12274</v>
      </c>
      <c r="BN7247" s="97" t="s">
        <v>614</v>
      </c>
      <c r="BO7247" s="97" t="s">
        <v>4069</v>
      </c>
      <c r="BU7247" s="97" t="s">
        <v>12274</v>
      </c>
      <c r="BV7247" s="97" t="s">
        <v>614</v>
      </c>
      <c r="BW7247" s="97" t="s">
        <v>4069</v>
      </c>
    </row>
    <row r="7248" spans="51:75" x14ac:dyDescent="0.3">
      <c r="AY7248" s="124" t="e">
        <f>VLOOKUP(C7248,#REF!, 2,FALSE)</f>
        <v>#REF!</v>
      </c>
      <c r="BM7248" s="97" t="s">
        <v>12275</v>
      </c>
      <c r="BN7248" s="97" t="s">
        <v>619</v>
      </c>
      <c r="BO7248" s="97" t="s">
        <v>2983</v>
      </c>
      <c r="BU7248" s="97" t="s">
        <v>12275</v>
      </c>
      <c r="BV7248" s="97" t="s">
        <v>619</v>
      </c>
      <c r="BW7248" s="97" t="s">
        <v>2983</v>
      </c>
    </row>
    <row r="7249" spans="51:75" x14ac:dyDescent="0.3">
      <c r="AY7249" s="124" t="e">
        <f>VLOOKUP(C7249,#REF!, 2,FALSE)</f>
        <v>#REF!</v>
      </c>
      <c r="BM7249" s="97" t="s">
        <v>12276</v>
      </c>
      <c r="BN7249" s="97" t="s">
        <v>617</v>
      </c>
      <c r="BO7249" s="97" t="s">
        <v>2983</v>
      </c>
      <c r="BU7249" s="97" t="s">
        <v>12276</v>
      </c>
      <c r="BV7249" s="97" t="s">
        <v>617</v>
      </c>
      <c r="BW7249" s="97" t="s">
        <v>2983</v>
      </c>
    </row>
    <row r="7250" spans="51:75" x14ac:dyDescent="0.3">
      <c r="AY7250" s="124" t="e">
        <f>VLOOKUP(C7250,#REF!, 2,FALSE)</f>
        <v>#REF!</v>
      </c>
      <c r="BM7250" s="97" t="s">
        <v>12277</v>
      </c>
      <c r="BN7250" s="97" t="s">
        <v>614</v>
      </c>
      <c r="BO7250" s="97" t="s">
        <v>12278</v>
      </c>
      <c r="BU7250" s="97" t="s">
        <v>12277</v>
      </c>
      <c r="BV7250" s="97" t="s">
        <v>614</v>
      </c>
      <c r="BW7250" s="97" t="s">
        <v>12278</v>
      </c>
    </row>
    <row r="7251" spans="51:75" x14ac:dyDescent="0.3">
      <c r="AY7251" s="124" t="e">
        <f>VLOOKUP(C7251,#REF!, 2,FALSE)</f>
        <v>#REF!</v>
      </c>
      <c r="BM7251" s="97" t="s">
        <v>12279</v>
      </c>
      <c r="BN7251" s="97" t="s">
        <v>862</v>
      </c>
      <c r="BO7251" s="97" t="s">
        <v>2983</v>
      </c>
      <c r="BU7251" s="97" t="s">
        <v>12279</v>
      </c>
      <c r="BV7251" s="97" t="s">
        <v>862</v>
      </c>
      <c r="BW7251" s="97" t="s">
        <v>2983</v>
      </c>
    </row>
    <row r="7252" spans="51:75" x14ac:dyDescent="0.3">
      <c r="AY7252" s="124" t="e">
        <f>VLOOKUP(C7252,#REF!, 2,FALSE)</f>
        <v>#REF!</v>
      </c>
      <c r="BM7252" s="97" t="s">
        <v>12280</v>
      </c>
      <c r="BN7252" s="97" t="s">
        <v>803</v>
      </c>
      <c r="BO7252" s="97" t="s">
        <v>4392</v>
      </c>
      <c r="BU7252" s="97" t="s">
        <v>12280</v>
      </c>
      <c r="BV7252" s="97" t="s">
        <v>803</v>
      </c>
      <c r="BW7252" s="97" t="s">
        <v>4392</v>
      </c>
    </row>
    <row r="7253" spans="51:75" x14ac:dyDescent="0.3">
      <c r="AY7253" s="124" t="e">
        <f>VLOOKUP(C7253,#REF!, 2,FALSE)</f>
        <v>#REF!</v>
      </c>
      <c r="BM7253" s="97" t="s">
        <v>423</v>
      </c>
      <c r="BN7253" s="97" t="s">
        <v>667</v>
      </c>
      <c r="BO7253" s="97" t="s">
        <v>12281</v>
      </c>
      <c r="BU7253" s="97" t="s">
        <v>423</v>
      </c>
      <c r="BV7253" s="97" t="s">
        <v>667</v>
      </c>
      <c r="BW7253" s="97" t="s">
        <v>12281</v>
      </c>
    </row>
    <row r="7254" spans="51:75" x14ac:dyDescent="0.3">
      <c r="AY7254" s="124" t="e">
        <f>VLOOKUP(C7254,#REF!, 2,FALSE)</f>
        <v>#REF!</v>
      </c>
      <c r="BM7254" s="97" t="s">
        <v>12282</v>
      </c>
      <c r="BN7254" s="97" t="s">
        <v>16968</v>
      </c>
      <c r="BO7254" s="97" t="s">
        <v>12284</v>
      </c>
      <c r="BU7254" s="97" t="s">
        <v>12282</v>
      </c>
      <c r="BV7254" s="97" t="s">
        <v>16968</v>
      </c>
      <c r="BW7254" s="97" t="s">
        <v>12284</v>
      </c>
    </row>
    <row r="7255" spans="51:75" x14ac:dyDescent="0.3">
      <c r="AY7255" s="124" t="e">
        <f>VLOOKUP(C7255,#REF!, 2,FALSE)</f>
        <v>#REF!</v>
      </c>
      <c r="BM7255" s="97" t="s">
        <v>12285</v>
      </c>
      <c r="BN7255" s="97" t="s">
        <v>3003</v>
      </c>
      <c r="BO7255" s="97" t="s">
        <v>2983</v>
      </c>
      <c r="BU7255" s="97" t="s">
        <v>12285</v>
      </c>
      <c r="BV7255" s="97" t="s">
        <v>3003</v>
      </c>
      <c r="BW7255" s="97" t="s">
        <v>2983</v>
      </c>
    </row>
    <row r="7256" spans="51:75" x14ac:dyDescent="0.3">
      <c r="AY7256" s="124" t="e">
        <f>VLOOKUP(C7256,#REF!, 2,FALSE)</f>
        <v>#REF!</v>
      </c>
      <c r="BM7256" s="97" t="s">
        <v>12286</v>
      </c>
      <c r="BN7256" s="97" t="s">
        <v>12287</v>
      </c>
      <c r="BO7256" s="97" t="s">
        <v>1500</v>
      </c>
      <c r="BU7256" s="97" t="s">
        <v>12286</v>
      </c>
      <c r="BV7256" s="97" t="s">
        <v>12287</v>
      </c>
      <c r="BW7256" s="97" t="s">
        <v>1500</v>
      </c>
    </row>
    <row r="7257" spans="51:75" x14ac:dyDescent="0.3">
      <c r="AY7257" s="124" t="e">
        <f>VLOOKUP(C7257,#REF!, 2,FALSE)</f>
        <v>#REF!</v>
      </c>
      <c r="BM7257" s="97" t="s">
        <v>12288</v>
      </c>
      <c r="BN7257" s="97" t="s">
        <v>662</v>
      </c>
      <c r="BO7257" s="97" t="s">
        <v>2983</v>
      </c>
      <c r="BU7257" s="97" t="s">
        <v>12288</v>
      </c>
      <c r="BV7257" s="97" t="s">
        <v>662</v>
      </c>
      <c r="BW7257" s="97" t="s">
        <v>2983</v>
      </c>
    </row>
    <row r="7258" spans="51:75" x14ac:dyDescent="0.3">
      <c r="AY7258" s="124" t="e">
        <f>VLOOKUP(C7258,#REF!, 2,FALSE)</f>
        <v>#REF!</v>
      </c>
      <c r="BM7258" s="97" t="s">
        <v>12289</v>
      </c>
      <c r="BN7258" s="97" t="s">
        <v>631</v>
      </c>
      <c r="BO7258" s="97" t="s">
        <v>8653</v>
      </c>
      <c r="BU7258" s="97" t="s">
        <v>12289</v>
      </c>
      <c r="BV7258" s="97" t="s">
        <v>631</v>
      </c>
      <c r="BW7258" s="97" t="s">
        <v>8653</v>
      </c>
    </row>
    <row r="7259" spans="51:75" x14ac:dyDescent="0.3">
      <c r="AY7259" s="124" t="e">
        <f>VLOOKUP(C7259,#REF!, 2,FALSE)</f>
        <v>#REF!</v>
      </c>
      <c r="BM7259" s="97" t="s">
        <v>12290</v>
      </c>
      <c r="BN7259" s="97" t="s">
        <v>942</v>
      </c>
      <c r="BO7259" s="97" t="s">
        <v>2983</v>
      </c>
      <c r="BU7259" s="97" t="s">
        <v>12290</v>
      </c>
      <c r="BV7259" s="97" t="s">
        <v>942</v>
      </c>
      <c r="BW7259" s="97" t="s">
        <v>2983</v>
      </c>
    </row>
    <row r="7260" spans="51:75" x14ac:dyDescent="0.3">
      <c r="AY7260" s="124" t="e">
        <f>VLOOKUP(C7260,#REF!, 2,FALSE)</f>
        <v>#REF!</v>
      </c>
      <c r="BM7260" s="97" t="s">
        <v>12291</v>
      </c>
      <c r="BN7260" s="97" t="s">
        <v>616</v>
      </c>
      <c r="BO7260" s="97" t="s">
        <v>2983</v>
      </c>
      <c r="BU7260" s="97" t="s">
        <v>12291</v>
      </c>
      <c r="BV7260" s="97" t="s">
        <v>616</v>
      </c>
      <c r="BW7260" s="97" t="s">
        <v>2983</v>
      </c>
    </row>
    <row r="7261" spans="51:75" x14ac:dyDescent="0.3">
      <c r="AY7261" s="124" t="e">
        <f>VLOOKUP(C7261,#REF!, 2,FALSE)</f>
        <v>#REF!</v>
      </c>
      <c r="BM7261" s="97" t="s">
        <v>12292</v>
      </c>
      <c r="BN7261" s="97" t="s">
        <v>928</v>
      </c>
      <c r="BO7261" s="97" t="s">
        <v>11477</v>
      </c>
      <c r="BU7261" s="97" t="s">
        <v>12292</v>
      </c>
      <c r="BV7261" s="97" t="s">
        <v>928</v>
      </c>
      <c r="BW7261" s="97" t="s">
        <v>11477</v>
      </c>
    </row>
    <row r="7262" spans="51:75" x14ac:dyDescent="0.3">
      <c r="AY7262" s="124" t="e">
        <f>VLOOKUP(C7262,#REF!, 2,FALSE)</f>
        <v>#REF!</v>
      </c>
      <c r="BM7262" s="97" t="s">
        <v>2132</v>
      </c>
      <c r="BN7262" s="97" t="s">
        <v>3085</v>
      </c>
      <c r="BO7262" s="97" t="s">
        <v>5112</v>
      </c>
      <c r="BU7262" s="97" t="s">
        <v>2132</v>
      </c>
      <c r="BV7262" s="97" t="s">
        <v>3085</v>
      </c>
      <c r="BW7262" s="97" t="s">
        <v>5112</v>
      </c>
    </row>
    <row r="7263" spans="51:75" x14ac:dyDescent="0.3">
      <c r="AY7263" s="124" t="e">
        <f>VLOOKUP(C7263,#REF!, 2,FALSE)</f>
        <v>#REF!</v>
      </c>
      <c r="BM7263" s="97" t="s">
        <v>12293</v>
      </c>
      <c r="BN7263" s="97" t="s">
        <v>1267</v>
      </c>
      <c r="BO7263" s="97" t="s">
        <v>2983</v>
      </c>
      <c r="BU7263" s="97" t="s">
        <v>12293</v>
      </c>
      <c r="BV7263" s="97" t="s">
        <v>1267</v>
      </c>
      <c r="BW7263" s="97" t="s">
        <v>2983</v>
      </c>
    </row>
    <row r="7264" spans="51:75" x14ac:dyDescent="0.3">
      <c r="AY7264" s="124" t="e">
        <f>VLOOKUP(C7264,#REF!, 2,FALSE)</f>
        <v>#REF!</v>
      </c>
      <c r="BM7264" s="97" t="s">
        <v>2133</v>
      </c>
      <c r="BN7264" s="97" t="s">
        <v>628</v>
      </c>
      <c r="BO7264" s="97" t="s">
        <v>2983</v>
      </c>
      <c r="BU7264" s="97" t="s">
        <v>2133</v>
      </c>
      <c r="BV7264" s="97" t="s">
        <v>628</v>
      </c>
      <c r="BW7264" s="97" t="s">
        <v>2983</v>
      </c>
    </row>
    <row r="7265" spans="51:75" x14ac:dyDescent="0.3">
      <c r="AY7265" s="124" t="e">
        <f>VLOOKUP(C7265,#REF!, 2,FALSE)</f>
        <v>#REF!</v>
      </c>
      <c r="BM7265" s="97" t="s">
        <v>2134</v>
      </c>
      <c r="BN7265" s="97" t="s">
        <v>612</v>
      </c>
      <c r="BO7265" s="97" t="s">
        <v>2983</v>
      </c>
      <c r="BU7265" s="97" t="s">
        <v>2134</v>
      </c>
      <c r="BV7265" s="97" t="s">
        <v>612</v>
      </c>
      <c r="BW7265" s="97" t="s">
        <v>2983</v>
      </c>
    </row>
    <row r="7266" spans="51:75" x14ac:dyDescent="0.3">
      <c r="AY7266" s="124" t="e">
        <f>VLOOKUP(C7266,#REF!, 2,FALSE)</f>
        <v>#REF!</v>
      </c>
      <c r="BM7266" s="97" t="s">
        <v>12294</v>
      </c>
      <c r="BN7266" s="97" t="s">
        <v>1013</v>
      </c>
      <c r="BO7266" s="97" t="s">
        <v>12295</v>
      </c>
      <c r="BU7266" s="97" t="s">
        <v>12294</v>
      </c>
      <c r="BV7266" s="97" t="s">
        <v>1013</v>
      </c>
      <c r="BW7266" s="97" t="s">
        <v>12295</v>
      </c>
    </row>
    <row r="7267" spans="51:75" x14ac:dyDescent="0.3">
      <c r="AY7267" s="124" t="e">
        <f>VLOOKUP(C7267,#REF!, 2,FALSE)</f>
        <v>#REF!</v>
      </c>
      <c r="BM7267" s="97" t="s">
        <v>12296</v>
      </c>
      <c r="BN7267" s="97" t="s">
        <v>3003</v>
      </c>
      <c r="BO7267" s="97" t="s">
        <v>5320</v>
      </c>
      <c r="BU7267" s="97" t="s">
        <v>12296</v>
      </c>
      <c r="BV7267" s="97" t="s">
        <v>3003</v>
      </c>
      <c r="BW7267" s="97" t="s">
        <v>5320</v>
      </c>
    </row>
    <row r="7268" spans="51:75" x14ac:dyDescent="0.3">
      <c r="AY7268" s="124" t="e">
        <f>VLOOKUP(C7268,#REF!, 2,FALSE)</f>
        <v>#REF!</v>
      </c>
      <c r="BM7268" s="97" t="s">
        <v>12297</v>
      </c>
      <c r="BN7268" s="97" t="s">
        <v>3085</v>
      </c>
      <c r="BO7268" s="97" t="s">
        <v>1344</v>
      </c>
      <c r="BU7268" s="97" t="s">
        <v>12297</v>
      </c>
      <c r="BV7268" s="97" t="s">
        <v>3085</v>
      </c>
      <c r="BW7268" s="97" t="s">
        <v>1344</v>
      </c>
    </row>
    <row r="7269" spans="51:75" x14ac:dyDescent="0.3">
      <c r="AY7269" s="124" t="e">
        <f>VLOOKUP(C7269,#REF!, 2,FALSE)</f>
        <v>#REF!</v>
      </c>
      <c r="BM7269" s="97" t="s">
        <v>12298</v>
      </c>
      <c r="BN7269" s="97" t="s">
        <v>736</v>
      </c>
      <c r="BO7269" s="97" t="s">
        <v>2983</v>
      </c>
      <c r="BU7269" s="97" t="s">
        <v>12298</v>
      </c>
      <c r="BV7269" s="97" t="s">
        <v>736</v>
      </c>
      <c r="BW7269" s="97" t="s">
        <v>2983</v>
      </c>
    </row>
    <row r="7270" spans="51:75" x14ac:dyDescent="0.3">
      <c r="AY7270" s="124" t="e">
        <f>VLOOKUP(C7270,#REF!, 2,FALSE)</f>
        <v>#REF!</v>
      </c>
      <c r="BM7270" s="97" t="s">
        <v>12299</v>
      </c>
      <c r="BN7270" s="97" t="s">
        <v>3085</v>
      </c>
      <c r="BO7270" s="97" t="s">
        <v>12300</v>
      </c>
      <c r="BU7270" s="97" t="s">
        <v>12299</v>
      </c>
      <c r="BV7270" s="97" t="s">
        <v>3085</v>
      </c>
      <c r="BW7270" s="97" t="s">
        <v>12300</v>
      </c>
    </row>
    <row r="7271" spans="51:75" x14ac:dyDescent="0.3">
      <c r="AY7271" s="124" t="e">
        <f>VLOOKUP(C7271,#REF!, 2,FALSE)</f>
        <v>#REF!</v>
      </c>
      <c r="BM7271" s="97" t="s">
        <v>12301</v>
      </c>
      <c r="BN7271" s="97" t="s">
        <v>1782</v>
      </c>
      <c r="BO7271" s="97" t="s">
        <v>2983</v>
      </c>
      <c r="BU7271" s="97" t="s">
        <v>12301</v>
      </c>
      <c r="BV7271" s="97" t="s">
        <v>1782</v>
      </c>
      <c r="BW7271" s="97" t="s">
        <v>2983</v>
      </c>
    </row>
    <row r="7272" spans="51:75" x14ac:dyDescent="0.3">
      <c r="AY7272" s="124" t="e">
        <f>VLOOKUP(C7272,#REF!, 2,FALSE)</f>
        <v>#REF!</v>
      </c>
      <c r="BM7272" s="97" t="s">
        <v>12302</v>
      </c>
      <c r="BN7272" s="97" t="s">
        <v>1782</v>
      </c>
      <c r="BO7272" s="97" t="s">
        <v>2983</v>
      </c>
      <c r="BU7272" s="97" t="s">
        <v>12302</v>
      </c>
      <c r="BV7272" s="97" t="s">
        <v>1782</v>
      </c>
      <c r="BW7272" s="97" t="s">
        <v>2983</v>
      </c>
    </row>
    <row r="7273" spans="51:75" x14ac:dyDescent="0.3">
      <c r="AY7273" s="124" t="e">
        <f>VLOOKUP(C7273,#REF!, 2,FALSE)</f>
        <v>#REF!</v>
      </c>
      <c r="BM7273" s="97" t="s">
        <v>12303</v>
      </c>
      <c r="BN7273" s="97" t="s">
        <v>3003</v>
      </c>
      <c r="BO7273" s="97" t="s">
        <v>3628</v>
      </c>
      <c r="BU7273" s="97" t="s">
        <v>12303</v>
      </c>
      <c r="BV7273" s="97" t="s">
        <v>3003</v>
      </c>
      <c r="BW7273" s="97" t="s">
        <v>3628</v>
      </c>
    </row>
    <row r="7274" spans="51:75" x14ac:dyDescent="0.3">
      <c r="AY7274" s="124" t="e">
        <f>VLOOKUP(C7274,#REF!, 2,FALSE)</f>
        <v>#REF!</v>
      </c>
      <c r="BM7274" s="97" t="s">
        <v>12304</v>
      </c>
      <c r="BN7274" s="97" t="s">
        <v>613</v>
      </c>
      <c r="BO7274" s="97" t="s">
        <v>712</v>
      </c>
      <c r="BU7274" s="97" t="s">
        <v>12304</v>
      </c>
      <c r="BV7274" s="97" t="s">
        <v>613</v>
      </c>
      <c r="BW7274" s="97" t="s">
        <v>712</v>
      </c>
    </row>
    <row r="7275" spans="51:75" x14ac:dyDescent="0.3">
      <c r="AY7275" s="124" t="e">
        <f>VLOOKUP(C7275,#REF!, 2,FALSE)</f>
        <v>#REF!</v>
      </c>
      <c r="BM7275" s="97" t="s">
        <v>12305</v>
      </c>
      <c r="BN7275" s="97" t="s">
        <v>631</v>
      </c>
      <c r="BO7275" s="97" t="s">
        <v>1741</v>
      </c>
      <c r="BU7275" s="97" t="s">
        <v>12305</v>
      </c>
      <c r="BV7275" s="97" t="s">
        <v>631</v>
      </c>
      <c r="BW7275" s="97" t="s">
        <v>1741</v>
      </c>
    </row>
    <row r="7276" spans="51:75" x14ac:dyDescent="0.3">
      <c r="AY7276" s="124" t="e">
        <f>VLOOKUP(C7276,#REF!, 2,FALSE)</f>
        <v>#REF!</v>
      </c>
      <c r="BM7276" s="97" t="s">
        <v>12306</v>
      </c>
      <c r="BN7276" s="97" t="s">
        <v>658</v>
      </c>
      <c r="BO7276" s="97" t="s">
        <v>2983</v>
      </c>
      <c r="BU7276" s="97" t="s">
        <v>12306</v>
      </c>
      <c r="BV7276" s="97" t="s">
        <v>658</v>
      </c>
      <c r="BW7276" s="97" t="s">
        <v>2983</v>
      </c>
    </row>
    <row r="7277" spans="51:75" x14ac:dyDescent="0.3">
      <c r="AY7277" s="124" t="e">
        <f>VLOOKUP(C7277,#REF!, 2,FALSE)</f>
        <v>#REF!</v>
      </c>
      <c r="BM7277" s="97" t="s">
        <v>12307</v>
      </c>
      <c r="BN7277" s="97" t="s">
        <v>783</v>
      </c>
      <c r="BO7277" s="97" t="s">
        <v>12308</v>
      </c>
      <c r="BU7277" s="97" t="s">
        <v>12307</v>
      </c>
      <c r="BV7277" s="97" t="s">
        <v>783</v>
      </c>
      <c r="BW7277" s="97" t="s">
        <v>12308</v>
      </c>
    </row>
    <row r="7278" spans="51:75" x14ac:dyDescent="0.3">
      <c r="AY7278" s="124" t="e">
        <f>VLOOKUP(C7278,#REF!, 2,FALSE)</f>
        <v>#REF!</v>
      </c>
      <c r="BM7278" s="97" t="s">
        <v>12309</v>
      </c>
      <c r="BN7278" s="97" t="s">
        <v>16968</v>
      </c>
      <c r="BO7278" s="97" t="s">
        <v>11357</v>
      </c>
      <c r="BU7278" s="97" t="s">
        <v>12309</v>
      </c>
      <c r="BV7278" s="97" t="s">
        <v>16968</v>
      </c>
      <c r="BW7278" s="97" t="s">
        <v>11357</v>
      </c>
    </row>
    <row r="7279" spans="51:75" x14ac:dyDescent="0.3">
      <c r="AY7279" s="124" t="e">
        <f>VLOOKUP(C7279,#REF!, 2,FALSE)</f>
        <v>#REF!</v>
      </c>
      <c r="BM7279" s="97" t="s">
        <v>12310</v>
      </c>
      <c r="BN7279" s="97" t="s">
        <v>636</v>
      </c>
      <c r="BO7279" s="97" t="s">
        <v>3112</v>
      </c>
      <c r="BU7279" s="97" t="s">
        <v>12310</v>
      </c>
      <c r="BV7279" s="97" t="s">
        <v>636</v>
      </c>
      <c r="BW7279" s="97" t="s">
        <v>3112</v>
      </c>
    </row>
    <row r="7280" spans="51:75" x14ac:dyDescent="0.3">
      <c r="AY7280" s="124" t="e">
        <f>VLOOKUP(C7280,#REF!, 2,FALSE)</f>
        <v>#REF!</v>
      </c>
      <c r="BM7280" s="97" t="s">
        <v>442</v>
      </c>
      <c r="BN7280" s="97" t="s">
        <v>636</v>
      </c>
      <c r="BO7280" s="97" t="s">
        <v>2983</v>
      </c>
      <c r="BU7280" s="97" t="s">
        <v>442</v>
      </c>
      <c r="BV7280" s="97" t="s">
        <v>636</v>
      </c>
      <c r="BW7280" s="97" t="s">
        <v>2983</v>
      </c>
    </row>
    <row r="7281" spans="51:75" x14ac:dyDescent="0.3">
      <c r="AY7281" s="124" t="e">
        <f>VLOOKUP(C7281,#REF!, 2,FALSE)</f>
        <v>#REF!</v>
      </c>
      <c r="BM7281" s="97" t="s">
        <v>12311</v>
      </c>
      <c r="BN7281" s="97" t="s">
        <v>783</v>
      </c>
      <c r="BO7281" s="97" t="s">
        <v>2983</v>
      </c>
      <c r="BU7281" s="97" t="s">
        <v>12311</v>
      </c>
      <c r="BV7281" s="97" t="s">
        <v>783</v>
      </c>
      <c r="BW7281" s="97" t="s">
        <v>2983</v>
      </c>
    </row>
    <row r="7282" spans="51:75" x14ac:dyDescent="0.3">
      <c r="AY7282" s="124" t="e">
        <f>VLOOKUP(C7282,#REF!, 2,FALSE)</f>
        <v>#REF!</v>
      </c>
      <c r="BM7282" s="97" t="s">
        <v>424</v>
      </c>
      <c r="BN7282" s="97" t="s">
        <v>771</v>
      </c>
      <c r="BO7282" s="97" t="s">
        <v>3776</v>
      </c>
      <c r="BU7282" s="97" t="s">
        <v>424</v>
      </c>
      <c r="BV7282" s="97" t="s">
        <v>771</v>
      </c>
      <c r="BW7282" s="97" t="s">
        <v>3776</v>
      </c>
    </row>
    <row r="7283" spans="51:75" x14ac:dyDescent="0.3">
      <c r="AY7283" s="124" t="e">
        <f>VLOOKUP(C7283,#REF!, 2,FALSE)</f>
        <v>#REF!</v>
      </c>
      <c r="BM7283" s="97" t="s">
        <v>2135</v>
      </c>
      <c r="BN7283" s="97" t="s">
        <v>658</v>
      </c>
      <c r="BO7283" s="97" t="s">
        <v>5092</v>
      </c>
      <c r="BU7283" s="97" t="s">
        <v>2135</v>
      </c>
      <c r="BV7283" s="97" t="s">
        <v>658</v>
      </c>
      <c r="BW7283" s="97" t="s">
        <v>5092</v>
      </c>
    </row>
    <row r="7284" spans="51:75" x14ac:dyDescent="0.3">
      <c r="AY7284" s="124" t="e">
        <f>VLOOKUP(C7284,#REF!, 2,FALSE)</f>
        <v>#REF!</v>
      </c>
      <c r="BM7284" s="97" t="s">
        <v>12312</v>
      </c>
      <c r="BN7284" s="97" t="s">
        <v>1342</v>
      </c>
      <c r="BO7284" s="97" t="s">
        <v>660</v>
      </c>
      <c r="BU7284" s="97" t="s">
        <v>12312</v>
      </c>
      <c r="BV7284" s="97" t="s">
        <v>1342</v>
      </c>
      <c r="BW7284" s="97" t="s">
        <v>660</v>
      </c>
    </row>
    <row r="7285" spans="51:75" x14ac:dyDescent="0.3">
      <c r="AY7285" s="124" t="e">
        <f>VLOOKUP(C7285,#REF!, 2,FALSE)</f>
        <v>#REF!</v>
      </c>
      <c r="BM7285" s="97" t="s">
        <v>12313</v>
      </c>
      <c r="BN7285" s="97" t="s">
        <v>942</v>
      </c>
      <c r="BO7285" s="97" t="s">
        <v>2983</v>
      </c>
      <c r="BU7285" s="97" t="s">
        <v>12313</v>
      </c>
      <c r="BV7285" s="97" t="s">
        <v>942</v>
      </c>
      <c r="BW7285" s="97" t="s">
        <v>2983</v>
      </c>
    </row>
    <row r="7286" spans="51:75" x14ac:dyDescent="0.3">
      <c r="AY7286" s="124" t="e">
        <f>VLOOKUP(C7286,#REF!, 2,FALSE)</f>
        <v>#REF!</v>
      </c>
      <c r="BM7286" s="97" t="s">
        <v>12314</v>
      </c>
      <c r="BN7286" s="97" t="s">
        <v>2983</v>
      </c>
      <c r="BO7286" s="97" t="s">
        <v>12315</v>
      </c>
      <c r="BU7286" s="97" t="s">
        <v>12314</v>
      </c>
      <c r="BV7286" s="97" t="s">
        <v>2983</v>
      </c>
      <c r="BW7286" s="97" t="s">
        <v>12315</v>
      </c>
    </row>
    <row r="7287" spans="51:75" x14ac:dyDescent="0.3">
      <c r="AY7287" s="124" t="e">
        <f>VLOOKUP(C7287,#REF!, 2,FALSE)</f>
        <v>#REF!</v>
      </c>
      <c r="BM7287" s="97" t="s">
        <v>12316</v>
      </c>
      <c r="BN7287" s="97" t="s">
        <v>636</v>
      </c>
      <c r="BO7287" s="97" t="s">
        <v>12317</v>
      </c>
      <c r="BU7287" s="97" t="s">
        <v>12316</v>
      </c>
      <c r="BV7287" s="97" t="s">
        <v>636</v>
      </c>
      <c r="BW7287" s="97" t="s">
        <v>12317</v>
      </c>
    </row>
    <row r="7288" spans="51:75" x14ac:dyDescent="0.3">
      <c r="AY7288" s="124" t="e">
        <f>VLOOKUP(C7288,#REF!, 2,FALSE)</f>
        <v>#REF!</v>
      </c>
      <c r="BM7288" s="97" t="s">
        <v>12318</v>
      </c>
      <c r="BN7288" s="97" t="s">
        <v>16968</v>
      </c>
      <c r="BO7288" s="97" t="s">
        <v>2363</v>
      </c>
      <c r="BU7288" s="97" t="s">
        <v>12318</v>
      </c>
      <c r="BV7288" s="97" t="s">
        <v>16968</v>
      </c>
      <c r="BW7288" s="97" t="s">
        <v>2363</v>
      </c>
    </row>
    <row r="7289" spans="51:75" x14ac:dyDescent="0.3">
      <c r="AY7289" s="124" t="e">
        <f>VLOOKUP(C7289,#REF!, 2,FALSE)</f>
        <v>#REF!</v>
      </c>
      <c r="BM7289" s="97" t="s">
        <v>12319</v>
      </c>
      <c r="BN7289" s="97" t="s">
        <v>2983</v>
      </c>
      <c r="BO7289" s="97" t="s">
        <v>7151</v>
      </c>
      <c r="BU7289" s="97" t="s">
        <v>12319</v>
      </c>
      <c r="BV7289" s="97" t="s">
        <v>2983</v>
      </c>
      <c r="BW7289" s="97" t="s">
        <v>7151</v>
      </c>
    </row>
    <row r="7290" spans="51:75" x14ac:dyDescent="0.3">
      <c r="AY7290" s="124" t="e">
        <f>VLOOKUP(C7290,#REF!, 2,FALSE)</f>
        <v>#REF!</v>
      </c>
      <c r="BM7290" s="97" t="s">
        <v>12320</v>
      </c>
      <c r="BN7290" s="97" t="s">
        <v>787</v>
      </c>
      <c r="BO7290" s="97" t="s">
        <v>10066</v>
      </c>
      <c r="BU7290" s="97" t="s">
        <v>12320</v>
      </c>
      <c r="BV7290" s="97" t="s">
        <v>787</v>
      </c>
      <c r="BW7290" s="97" t="s">
        <v>10066</v>
      </c>
    </row>
    <row r="7291" spans="51:75" x14ac:dyDescent="0.3">
      <c r="AY7291" s="124" t="e">
        <f>VLOOKUP(C7291,#REF!, 2,FALSE)</f>
        <v>#REF!</v>
      </c>
      <c r="BM7291" s="97" t="s">
        <v>12321</v>
      </c>
      <c r="BN7291" s="97" t="s">
        <v>16968</v>
      </c>
      <c r="BO7291" s="97" t="s">
        <v>8716</v>
      </c>
      <c r="BU7291" s="97" t="s">
        <v>12321</v>
      </c>
      <c r="BV7291" s="97" t="s">
        <v>16968</v>
      </c>
      <c r="BW7291" s="97" t="s">
        <v>8716</v>
      </c>
    </row>
    <row r="7292" spans="51:75" x14ac:dyDescent="0.3">
      <c r="AY7292" s="124" t="e">
        <f>VLOOKUP(C7292,#REF!, 2,FALSE)</f>
        <v>#REF!</v>
      </c>
      <c r="BM7292" s="97" t="s">
        <v>12322</v>
      </c>
      <c r="BN7292" s="97" t="s">
        <v>16968</v>
      </c>
      <c r="BO7292" s="97" t="s">
        <v>12315</v>
      </c>
      <c r="BU7292" s="97" t="s">
        <v>12322</v>
      </c>
      <c r="BV7292" s="97" t="s">
        <v>16968</v>
      </c>
      <c r="BW7292" s="97" t="s">
        <v>12315</v>
      </c>
    </row>
    <row r="7293" spans="51:75" x14ac:dyDescent="0.3">
      <c r="AY7293" s="124" t="e">
        <f>VLOOKUP(C7293,#REF!, 2,FALSE)</f>
        <v>#REF!</v>
      </c>
      <c r="BM7293" s="97" t="s">
        <v>12323</v>
      </c>
      <c r="BN7293" s="97" t="s">
        <v>16968</v>
      </c>
      <c r="BO7293" s="97" t="s">
        <v>6904</v>
      </c>
      <c r="BU7293" s="97" t="s">
        <v>12323</v>
      </c>
      <c r="BV7293" s="97" t="s">
        <v>16968</v>
      </c>
      <c r="BW7293" s="97" t="s">
        <v>6904</v>
      </c>
    </row>
    <row r="7294" spans="51:75" x14ac:dyDescent="0.3">
      <c r="AY7294" s="124" t="e">
        <f>VLOOKUP(C7294,#REF!, 2,FALSE)</f>
        <v>#REF!</v>
      </c>
      <c r="BM7294" s="97" t="s">
        <v>12324</v>
      </c>
      <c r="BN7294" s="97" t="s">
        <v>16968</v>
      </c>
      <c r="BO7294" s="97" t="s">
        <v>2378</v>
      </c>
      <c r="BU7294" s="97" t="s">
        <v>12324</v>
      </c>
      <c r="BV7294" s="97" t="s">
        <v>16968</v>
      </c>
      <c r="BW7294" s="97" t="s">
        <v>2378</v>
      </c>
    </row>
    <row r="7295" spans="51:75" x14ac:dyDescent="0.3">
      <c r="AY7295" s="124" t="e">
        <f>VLOOKUP(C7295,#REF!, 2,FALSE)</f>
        <v>#REF!</v>
      </c>
      <c r="BM7295" s="97" t="s">
        <v>12325</v>
      </c>
      <c r="BN7295" s="97" t="s">
        <v>16968</v>
      </c>
      <c r="BO7295" s="97" t="s">
        <v>4816</v>
      </c>
      <c r="BU7295" s="97" t="s">
        <v>12325</v>
      </c>
      <c r="BV7295" s="97" t="s">
        <v>16968</v>
      </c>
      <c r="BW7295" s="97" t="s">
        <v>4816</v>
      </c>
    </row>
    <row r="7296" spans="51:75" x14ac:dyDescent="0.3">
      <c r="AY7296" s="124" t="e">
        <f>VLOOKUP(C7296,#REF!, 2,FALSE)</f>
        <v>#REF!</v>
      </c>
      <c r="BM7296" s="97" t="s">
        <v>12326</v>
      </c>
      <c r="BN7296" s="97" t="s">
        <v>2983</v>
      </c>
      <c r="BO7296" s="97" t="s">
        <v>1598</v>
      </c>
      <c r="BU7296" s="97" t="s">
        <v>12326</v>
      </c>
      <c r="BV7296" s="97" t="s">
        <v>2983</v>
      </c>
      <c r="BW7296" s="97" t="s">
        <v>1598</v>
      </c>
    </row>
    <row r="7297" spans="51:75" x14ac:dyDescent="0.3">
      <c r="AY7297" s="124" t="e">
        <f>VLOOKUP(C7297,#REF!, 2,FALSE)</f>
        <v>#REF!</v>
      </c>
      <c r="BM7297" s="97" t="s">
        <v>12327</v>
      </c>
      <c r="BN7297" s="97" t="s">
        <v>2983</v>
      </c>
      <c r="BO7297" s="97" t="s">
        <v>2354</v>
      </c>
      <c r="BU7297" s="97" t="s">
        <v>12327</v>
      </c>
      <c r="BV7297" s="97" t="s">
        <v>2983</v>
      </c>
      <c r="BW7297" s="97" t="s">
        <v>2354</v>
      </c>
    </row>
    <row r="7298" spans="51:75" x14ac:dyDescent="0.3">
      <c r="AY7298" s="124" t="e">
        <f>VLOOKUP(C7298,#REF!, 2,FALSE)</f>
        <v>#REF!</v>
      </c>
      <c r="BM7298" s="97" t="s">
        <v>43</v>
      </c>
      <c r="BN7298" s="97" t="s">
        <v>803</v>
      </c>
      <c r="BO7298" s="97" t="s">
        <v>3697</v>
      </c>
      <c r="BU7298" s="97" t="s">
        <v>43</v>
      </c>
      <c r="BV7298" s="97" t="s">
        <v>803</v>
      </c>
      <c r="BW7298" s="97" t="s">
        <v>3697</v>
      </c>
    </row>
    <row r="7299" spans="51:75" x14ac:dyDescent="0.3">
      <c r="AY7299" s="124" t="e">
        <f>VLOOKUP(C7299,#REF!, 2,FALSE)</f>
        <v>#REF!</v>
      </c>
      <c r="BM7299" s="97" t="s">
        <v>12328</v>
      </c>
      <c r="BN7299" s="97" t="s">
        <v>2983</v>
      </c>
      <c r="BO7299" s="97" t="s">
        <v>12329</v>
      </c>
      <c r="BU7299" s="97" t="s">
        <v>12328</v>
      </c>
      <c r="BV7299" s="97" t="s">
        <v>2983</v>
      </c>
      <c r="BW7299" s="97" t="s">
        <v>12329</v>
      </c>
    </row>
    <row r="7300" spans="51:75" x14ac:dyDescent="0.3">
      <c r="AY7300" s="124" t="e">
        <f>VLOOKUP(C7300,#REF!, 2,FALSE)</f>
        <v>#REF!</v>
      </c>
      <c r="BM7300" s="97" t="s">
        <v>12330</v>
      </c>
      <c r="BN7300" s="97" t="s">
        <v>2983</v>
      </c>
      <c r="BO7300" s="97" t="s">
        <v>12331</v>
      </c>
      <c r="BU7300" s="97" t="s">
        <v>12330</v>
      </c>
      <c r="BV7300" s="97" t="s">
        <v>2983</v>
      </c>
      <c r="BW7300" s="97" t="s">
        <v>12331</v>
      </c>
    </row>
    <row r="7301" spans="51:75" x14ac:dyDescent="0.3">
      <c r="AY7301" s="124" t="e">
        <f>VLOOKUP(C7301,#REF!, 2,FALSE)</f>
        <v>#REF!</v>
      </c>
      <c r="BM7301" s="97" t="s">
        <v>42</v>
      </c>
      <c r="BN7301" s="97" t="s">
        <v>2983</v>
      </c>
      <c r="BO7301" s="97" t="s">
        <v>12332</v>
      </c>
      <c r="BU7301" s="97" t="s">
        <v>42</v>
      </c>
      <c r="BV7301" s="97" t="s">
        <v>2983</v>
      </c>
      <c r="BW7301" s="97" t="s">
        <v>12332</v>
      </c>
    </row>
    <row r="7302" spans="51:75" x14ac:dyDescent="0.3">
      <c r="AY7302" s="124" t="e">
        <f>VLOOKUP(C7302,#REF!, 2,FALSE)</f>
        <v>#REF!</v>
      </c>
      <c r="BM7302" s="97" t="s">
        <v>12334</v>
      </c>
      <c r="BN7302" s="97" t="s">
        <v>2983</v>
      </c>
      <c r="BO7302" s="97" t="s">
        <v>1912</v>
      </c>
      <c r="BU7302" s="97" t="s">
        <v>12334</v>
      </c>
      <c r="BV7302" s="97" t="s">
        <v>2983</v>
      </c>
      <c r="BW7302" s="97" t="s">
        <v>1912</v>
      </c>
    </row>
    <row r="7303" spans="51:75" x14ac:dyDescent="0.3">
      <c r="AY7303" s="124" t="e">
        <f>VLOOKUP(C7303,#REF!, 2,FALSE)</f>
        <v>#REF!</v>
      </c>
      <c r="BM7303" s="97" t="s">
        <v>12335</v>
      </c>
      <c r="BN7303" s="97" t="s">
        <v>2983</v>
      </c>
      <c r="BO7303" s="97" t="s">
        <v>7799</v>
      </c>
      <c r="BU7303" s="97" t="s">
        <v>12335</v>
      </c>
      <c r="BV7303" s="97" t="s">
        <v>2983</v>
      </c>
      <c r="BW7303" s="97" t="s">
        <v>7799</v>
      </c>
    </row>
    <row r="7304" spans="51:75" x14ac:dyDescent="0.3">
      <c r="AY7304" s="124" t="e">
        <f>VLOOKUP(C7304,#REF!, 2,FALSE)</f>
        <v>#REF!</v>
      </c>
      <c r="BM7304" s="97" t="s">
        <v>12336</v>
      </c>
      <c r="BN7304" s="97" t="s">
        <v>2983</v>
      </c>
      <c r="BO7304" s="97" t="s">
        <v>2983</v>
      </c>
      <c r="BU7304" s="97" t="s">
        <v>12336</v>
      </c>
      <c r="BV7304" s="97" t="s">
        <v>2983</v>
      </c>
      <c r="BW7304" s="97" t="s">
        <v>2983</v>
      </c>
    </row>
    <row r="7305" spans="51:75" x14ac:dyDescent="0.3">
      <c r="AY7305" s="124" t="e">
        <f>VLOOKUP(C7305,#REF!, 2,FALSE)</f>
        <v>#REF!</v>
      </c>
      <c r="BM7305" s="97" t="s">
        <v>12337</v>
      </c>
      <c r="BN7305" s="97" t="s">
        <v>2983</v>
      </c>
      <c r="BO7305" s="97" t="s">
        <v>2983</v>
      </c>
      <c r="BU7305" s="97" t="s">
        <v>12337</v>
      </c>
      <c r="BV7305" s="97" t="s">
        <v>2983</v>
      </c>
      <c r="BW7305" s="97" t="s">
        <v>2983</v>
      </c>
    </row>
    <row r="7306" spans="51:75" x14ac:dyDescent="0.3">
      <c r="AY7306" s="124" t="e">
        <f>VLOOKUP(C7306,#REF!, 2,FALSE)</f>
        <v>#REF!</v>
      </c>
      <c r="BM7306" s="97" t="s">
        <v>12338</v>
      </c>
      <c r="BN7306" s="97" t="s">
        <v>2983</v>
      </c>
      <c r="BO7306" s="97" t="s">
        <v>2983</v>
      </c>
      <c r="BU7306" s="97" t="s">
        <v>12338</v>
      </c>
      <c r="BV7306" s="97" t="s">
        <v>2983</v>
      </c>
      <c r="BW7306" s="97" t="s">
        <v>2983</v>
      </c>
    </row>
    <row r="7307" spans="51:75" x14ac:dyDescent="0.3">
      <c r="AY7307" s="124" t="e">
        <f>VLOOKUP(C7307,#REF!, 2,FALSE)</f>
        <v>#REF!</v>
      </c>
      <c r="BM7307" s="97" t="s">
        <v>12339</v>
      </c>
      <c r="BN7307" s="97" t="s">
        <v>2983</v>
      </c>
      <c r="BO7307" s="97" t="s">
        <v>9924</v>
      </c>
      <c r="BU7307" s="97" t="s">
        <v>12339</v>
      </c>
      <c r="BV7307" s="97" t="s">
        <v>2983</v>
      </c>
      <c r="BW7307" s="97" t="s">
        <v>9924</v>
      </c>
    </row>
    <row r="7308" spans="51:75" x14ac:dyDescent="0.3">
      <c r="AY7308" s="124" t="e">
        <f>VLOOKUP(C7308,#REF!, 2,FALSE)</f>
        <v>#REF!</v>
      </c>
      <c r="BM7308" s="97" t="s">
        <v>12340</v>
      </c>
      <c r="BN7308" s="97" t="s">
        <v>2983</v>
      </c>
      <c r="BO7308" s="97" t="s">
        <v>2983</v>
      </c>
      <c r="BU7308" s="97" t="s">
        <v>12340</v>
      </c>
      <c r="BV7308" s="97" t="s">
        <v>2983</v>
      </c>
      <c r="BW7308" s="97" t="s">
        <v>2983</v>
      </c>
    </row>
    <row r="7309" spans="51:75" x14ac:dyDescent="0.3">
      <c r="AY7309" s="124" t="e">
        <f>VLOOKUP(C7309,#REF!, 2,FALSE)</f>
        <v>#REF!</v>
      </c>
      <c r="BM7309" s="97" t="s">
        <v>37</v>
      </c>
      <c r="BN7309" s="97" t="s">
        <v>2983</v>
      </c>
      <c r="BO7309" s="97" t="s">
        <v>2391</v>
      </c>
      <c r="BU7309" s="97" t="s">
        <v>37</v>
      </c>
      <c r="BV7309" s="97" t="s">
        <v>2983</v>
      </c>
      <c r="BW7309" s="97" t="s">
        <v>2391</v>
      </c>
    </row>
    <row r="7310" spans="51:75" x14ac:dyDescent="0.3">
      <c r="AY7310" s="124" t="e">
        <f>VLOOKUP(C7310,#REF!, 2,FALSE)</f>
        <v>#REF!</v>
      </c>
      <c r="BM7310" s="97" t="s">
        <v>2142</v>
      </c>
      <c r="BN7310" s="97" t="s">
        <v>2983</v>
      </c>
      <c r="BO7310" s="97" t="s">
        <v>6289</v>
      </c>
      <c r="BU7310" s="97" t="s">
        <v>2142</v>
      </c>
      <c r="BV7310" s="97" t="s">
        <v>2983</v>
      </c>
      <c r="BW7310" s="97" t="s">
        <v>6289</v>
      </c>
    </row>
    <row r="7311" spans="51:75" x14ac:dyDescent="0.3">
      <c r="AY7311" s="124" t="e">
        <f>VLOOKUP(C7311,#REF!, 2,FALSE)</f>
        <v>#REF!</v>
      </c>
      <c r="BM7311" s="97" t="s">
        <v>12341</v>
      </c>
      <c r="BN7311" s="97" t="s">
        <v>2983</v>
      </c>
      <c r="BO7311" s="97" t="s">
        <v>10947</v>
      </c>
      <c r="BU7311" s="97" t="s">
        <v>12341</v>
      </c>
      <c r="BV7311" s="97" t="s">
        <v>2983</v>
      </c>
      <c r="BW7311" s="97" t="s">
        <v>10947</v>
      </c>
    </row>
    <row r="7312" spans="51:75" x14ac:dyDescent="0.3">
      <c r="AY7312" s="124" t="e">
        <f>VLOOKUP(C7312,#REF!, 2,FALSE)</f>
        <v>#REF!</v>
      </c>
      <c r="BM7312" s="97" t="s">
        <v>12342</v>
      </c>
      <c r="BN7312" s="97" t="s">
        <v>2983</v>
      </c>
      <c r="BO7312" s="97" t="s">
        <v>2575</v>
      </c>
      <c r="BU7312" s="97" t="s">
        <v>12342</v>
      </c>
      <c r="BV7312" s="97" t="s">
        <v>2983</v>
      </c>
      <c r="BW7312" s="97" t="s">
        <v>2575</v>
      </c>
    </row>
    <row r="7313" spans="51:75" x14ac:dyDescent="0.3">
      <c r="AY7313" s="124" t="e">
        <f>VLOOKUP(C7313,#REF!, 2,FALSE)</f>
        <v>#REF!</v>
      </c>
      <c r="BM7313" s="97" t="s">
        <v>12343</v>
      </c>
      <c r="BN7313" s="97" t="s">
        <v>2979</v>
      </c>
      <c r="BO7313" s="97" t="s">
        <v>1226</v>
      </c>
      <c r="BU7313" s="97" t="s">
        <v>12343</v>
      </c>
      <c r="BV7313" s="97" t="s">
        <v>2979</v>
      </c>
      <c r="BW7313" s="97" t="s">
        <v>1226</v>
      </c>
    </row>
    <row r="7314" spans="51:75" x14ac:dyDescent="0.3">
      <c r="AY7314" s="124" t="e">
        <f>VLOOKUP(C7314,#REF!, 2,FALSE)</f>
        <v>#REF!</v>
      </c>
      <c r="BM7314" s="97" t="s">
        <v>12344</v>
      </c>
      <c r="BN7314" s="97" t="s">
        <v>2983</v>
      </c>
      <c r="BO7314" s="97" t="s">
        <v>12345</v>
      </c>
      <c r="BU7314" s="97" t="s">
        <v>12344</v>
      </c>
      <c r="BV7314" s="97" t="s">
        <v>2983</v>
      </c>
      <c r="BW7314" s="97" t="s">
        <v>12345</v>
      </c>
    </row>
    <row r="7315" spans="51:75" x14ac:dyDescent="0.3">
      <c r="AY7315" s="124" t="e">
        <f>VLOOKUP(C7315,#REF!, 2,FALSE)</f>
        <v>#REF!</v>
      </c>
      <c r="BM7315" s="97" t="s">
        <v>12346</v>
      </c>
      <c r="BN7315" s="97" t="s">
        <v>2983</v>
      </c>
      <c r="BO7315" s="97" t="s">
        <v>2935</v>
      </c>
      <c r="BU7315" s="97" t="s">
        <v>12346</v>
      </c>
      <c r="BV7315" s="97" t="s">
        <v>2983</v>
      </c>
      <c r="BW7315" s="97" t="s">
        <v>2935</v>
      </c>
    </row>
    <row r="7316" spans="51:75" x14ac:dyDescent="0.3">
      <c r="AY7316" s="124" t="e">
        <f>VLOOKUP(C7316,#REF!, 2,FALSE)</f>
        <v>#REF!</v>
      </c>
      <c r="BM7316" s="97" t="s">
        <v>49</v>
      </c>
      <c r="BN7316" s="97" t="s">
        <v>2979</v>
      </c>
      <c r="BO7316" s="97" t="s">
        <v>1611</v>
      </c>
      <c r="BU7316" s="97" t="s">
        <v>49</v>
      </c>
      <c r="BV7316" s="97" t="s">
        <v>2979</v>
      </c>
      <c r="BW7316" s="97" t="s">
        <v>1611</v>
      </c>
    </row>
    <row r="7317" spans="51:75" x14ac:dyDescent="0.3">
      <c r="AY7317" s="124" t="e">
        <f>VLOOKUP(C7317,#REF!, 2,FALSE)</f>
        <v>#REF!</v>
      </c>
      <c r="BM7317" s="97" t="s">
        <v>2143</v>
      </c>
      <c r="BN7317" s="97" t="s">
        <v>1139</v>
      </c>
      <c r="BO7317" s="97" t="s">
        <v>2447</v>
      </c>
      <c r="BU7317" s="97" t="s">
        <v>2143</v>
      </c>
      <c r="BV7317" s="97" t="s">
        <v>1139</v>
      </c>
      <c r="BW7317" s="97" t="s">
        <v>2447</v>
      </c>
    </row>
    <row r="7318" spans="51:75" x14ac:dyDescent="0.3">
      <c r="AY7318" s="124" t="e">
        <f>VLOOKUP(C7318,#REF!, 2,FALSE)</f>
        <v>#REF!</v>
      </c>
      <c r="BM7318" s="97" t="s">
        <v>12347</v>
      </c>
      <c r="BN7318" s="97" t="s">
        <v>694</v>
      </c>
      <c r="BO7318" s="97" t="s">
        <v>8229</v>
      </c>
      <c r="BU7318" s="97" t="s">
        <v>12347</v>
      </c>
      <c r="BV7318" s="97" t="s">
        <v>694</v>
      </c>
      <c r="BW7318" s="97" t="s">
        <v>8229</v>
      </c>
    </row>
    <row r="7319" spans="51:75" x14ac:dyDescent="0.3">
      <c r="AY7319" s="124" t="e">
        <f>VLOOKUP(C7319,#REF!, 2,FALSE)</f>
        <v>#REF!</v>
      </c>
      <c r="BM7319" s="97" t="s">
        <v>12348</v>
      </c>
      <c r="BN7319" s="97" t="s">
        <v>928</v>
      </c>
      <c r="BO7319" s="97" t="s">
        <v>4550</v>
      </c>
      <c r="BU7319" s="97" t="s">
        <v>12348</v>
      </c>
      <c r="BV7319" s="97" t="s">
        <v>928</v>
      </c>
      <c r="BW7319" s="97" t="s">
        <v>4550</v>
      </c>
    </row>
    <row r="7320" spans="51:75" x14ac:dyDescent="0.3">
      <c r="AY7320" s="124" t="e">
        <f>VLOOKUP(C7320,#REF!, 2,FALSE)</f>
        <v>#REF!</v>
      </c>
      <c r="BM7320" s="97" t="s">
        <v>35</v>
      </c>
      <c r="BN7320" s="97" t="s">
        <v>1139</v>
      </c>
      <c r="BO7320" s="97" t="s">
        <v>12349</v>
      </c>
      <c r="BU7320" s="97" t="s">
        <v>35</v>
      </c>
      <c r="BV7320" s="97" t="s">
        <v>1139</v>
      </c>
      <c r="BW7320" s="97" t="s">
        <v>12349</v>
      </c>
    </row>
    <row r="7321" spans="51:75" x14ac:dyDescent="0.3">
      <c r="AY7321" s="124" t="e">
        <f>VLOOKUP(C7321,#REF!, 2,FALSE)</f>
        <v>#REF!</v>
      </c>
      <c r="BM7321" s="97" t="s">
        <v>50</v>
      </c>
      <c r="BN7321" s="97" t="s">
        <v>614</v>
      </c>
      <c r="BO7321" s="97" t="s">
        <v>1611</v>
      </c>
      <c r="BU7321" s="97" t="s">
        <v>50</v>
      </c>
      <c r="BV7321" s="97" t="s">
        <v>614</v>
      </c>
      <c r="BW7321" s="97" t="s">
        <v>1611</v>
      </c>
    </row>
    <row r="7322" spans="51:75" x14ac:dyDescent="0.3">
      <c r="AY7322" s="124" t="e">
        <f>VLOOKUP(C7322,#REF!, 2,FALSE)</f>
        <v>#REF!</v>
      </c>
      <c r="BM7322" s="97" t="s">
        <v>12350</v>
      </c>
      <c r="BN7322" s="97" t="s">
        <v>2983</v>
      </c>
      <c r="BO7322" s="97" t="s">
        <v>1833</v>
      </c>
      <c r="BU7322" s="97" t="s">
        <v>12350</v>
      </c>
      <c r="BV7322" s="97" t="s">
        <v>2983</v>
      </c>
      <c r="BW7322" s="97" t="s">
        <v>1833</v>
      </c>
    </row>
    <row r="7323" spans="51:75" x14ac:dyDescent="0.3">
      <c r="AY7323" s="124" t="e">
        <f>VLOOKUP(C7323,#REF!, 2,FALSE)</f>
        <v>#REF!</v>
      </c>
      <c r="BM7323" s="97" t="s">
        <v>12351</v>
      </c>
      <c r="BN7323" s="97" t="s">
        <v>2983</v>
      </c>
      <c r="BO7323" s="97" t="s">
        <v>8330</v>
      </c>
      <c r="BU7323" s="97" t="s">
        <v>12351</v>
      </c>
      <c r="BV7323" s="97" t="s">
        <v>2983</v>
      </c>
      <c r="BW7323" s="97" t="s">
        <v>8330</v>
      </c>
    </row>
    <row r="7324" spans="51:75" x14ac:dyDescent="0.3">
      <c r="AY7324" s="124" t="e">
        <f>VLOOKUP(C7324,#REF!, 2,FALSE)</f>
        <v>#REF!</v>
      </c>
      <c r="BM7324" s="97" t="s">
        <v>12352</v>
      </c>
      <c r="BN7324" s="97" t="s">
        <v>2983</v>
      </c>
      <c r="BO7324" s="97" t="s">
        <v>6895</v>
      </c>
      <c r="BU7324" s="97" t="s">
        <v>12352</v>
      </c>
      <c r="BV7324" s="97" t="s">
        <v>2983</v>
      </c>
      <c r="BW7324" s="97" t="s">
        <v>6895</v>
      </c>
    </row>
    <row r="7325" spans="51:75" x14ac:dyDescent="0.3">
      <c r="AY7325" s="124" t="e">
        <f>VLOOKUP(C7325,#REF!, 2,FALSE)</f>
        <v>#REF!</v>
      </c>
      <c r="BM7325" s="97" t="s">
        <v>12353</v>
      </c>
      <c r="BN7325" s="97" t="s">
        <v>780</v>
      </c>
      <c r="BO7325" s="97" t="s">
        <v>11915</v>
      </c>
      <c r="BU7325" s="97" t="s">
        <v>12353</v>
      </c>
      <c r="BV7325" s="97" t="s">
        <v>780</v>
      </c>
      <c r="BW7325" s="97" t="s">
        <v>11915</v>
      </c>
    </row>
    <row r="7326" spans="51:75" x14ac:dyDescent="0.3">
      <c r="AY7326" s="124" t="e">
        <f>VLOOKUP(C7326,#REF!, 2,FALSE)</f>
        <v>#REF!</v>
      </c>
      <c r="BM7326" s="97" t="s">
        <v>12354</v>
      </c>
      <c r="BN7326" s="97" t="s">
        <v>2983</v>
      </c>
      <c r="BO7326" s="97" t="s">
        <v>2983</v>
      </c>
      <c r="BU7326" s="97" t="s">
        <v>12354</v>
      </c>
      <c r="BV7326" s="97" t="s">
        <v>2983</v>
      </c>
      <c r="BW7326" s="97" t="s">
        <v>2983</v>
      </c>
    </row>
    <row r="7327" spans="51:75" x14ac:dyDescent="0.3">
      <c r="AY7327" s="124" t="e">
        <f>VLOOKUP(C7327,#REF!, 2,FALSE)</f>
        <v>#REF!</v>
      </c>
      <c r="BM7327" s="97" t="s">
        <v>2144</v>
      </c>
      <c r="BN7327" s="97" t="s">
        <v>666</v>
      </c>
      <c r="BO7327" s="97" t="s">
        <v>2983</v>
      </c>
      <c r="BU7327" s="97" t="s">
        <v>2144</v>
      </c>
      <c r="BV7327" s="97" t="s">
        <v>666</v>
      </c>
      <c r="BW7327" s="97" t="s">
        <v>2983</v>
      </c>
    </row>
    <row r="7328" spans="51:75" x14ac:dyDescent="0.3">
      <c r="AY7328" s="124" t="e">
        <f>VLOOKUP(C7328,#REF!, 2,FALSE)</f>
        <v>#REF!</v>
      </c>
      <c r="BM7328" s="97" t="s">
        <v>12355</v>
      </c>
      <c r="BN7328" s="97" t="s">
        <v>778</v>
      </c>
      <c r="BO7328" s="97" t="s">
        <v>2983</v>
      </c>
      <c r="BU7328" s="97" t="s">
        <v>12355</v>
      </c>
      <c r="BV7328" s="97" t="s">
        <v>778</v>
      </c>
      <c r="BW7328" s="97" t="s">
        <v>2983</v>
      </c>
    </row>
    <row r="7329" spans="51:75" x14ac:dyDescent="0.3">
      <c r="AY7329" s="124" t="e">
        <f>VLOOKUP(C7329,#REF!, 2,FALSE)</f>
        <v>#REF!</v>
      </c>
      <c r="BM7329" s="97" t="s">
        <v>12356</v>
      </c>
      <c r="BN7329" s="97" t="s">
        <v>614</v>
      </c>
      <c r="BO7329" s="97" t="s">
        <v>2983</v>
      </c>
      <c r="BU7329" s="97" t="s">
        <v>12356</v>
      </c>
      <c r="BV7329" s="97" t="s">
        <v>614</v>
      </c>
      <c r="BW7329" s="97" t="s">
        <v>2983</v>
      </c>
    </row>
    <row r="7330" spans="51:75" x14ac:dyDescent="0.3">
      <c r="AY7330" s="124" t="e">
        <f>VLOOKUP(C7330,#REF!, 2,FALSE)</f>
        <v>#REF!</v>
      </c>
      <c r="BM7330" s="97" t="s">
        <v>12357</v>
      </c>
      <c r="BN7330" s="97" t="s">
        <v>1013</v>
      </c>
      <c r="BO7330" s="97" t="s">
        <v>2983</v>
      </c>
      <c r="BU7330" s="97" t="s">
        <v>12357</v>
      </c>
      <c r="BV7330" s="97" t="s">
        <v>1013</v>
      </c>
      <c r="BW7330" s="97" t="s">
        <v>2983</v>
      </c>
    </row>
    <row r="7331" spans="51:75" x14ac:dyDescent="0.3">
      <c r="AY7331" s="124" t="e">
        <f>VLOOKUP(C7331,#REF!, 2,FALSE)</f>
        <v>#REF!</v>
      </c>
      <c r="BM7331" s="97" t="s">
        <v>12358</v>
      </c>
      <c r="BN7331" s="97" t="s">
        <v>667</v>
      </c>
      <c r="BO7331" s="97" t="s">
        <v>2983</v>
      </c>
      <c r="BU7331" s="97" t="s">
        <v>12358</v>
      </c>
      <c r="BV7331" s="97" t="s">
        <v>667</v>
      </c>
      <c r="BW7331" s="97" t="s">
        <v>2983</v>
      </c>
    </row>
    <row r="7332" spans="51:75" x14ac:dyDescent="0.3">
      <c r="AY7332" s="124" t="e">
        <f>VLOOKUP(C7332,#REF!, 2,FALSE)</f>
        <v>#REF!</v>
      </c>
      <c r="BM7332" s="97" t="s">
        <v>12359</v>
      </c>
      <c r="BN7332" s="97" t="s">
        <v>2983</v>
      </c>
      <c r="BO7332" s="97" t="s">
        <v>2983</v>
      </c>
      <c r="BU7332" s="97" t="s">
        <v>12359</v>
      </c>
      <c r="BV7332" s="97" t="s">
        <v>2983</v>
      </c>
      <c r="BW7332" s="97" t="s">
        <v>2983</v>
      </c>
    </row>
    <row r="7333" spans="51:75" x14ac:dyDescent="0.3">
      <c r="AY7333" s="124" t="e">
        <f>VLOOKUP(C7333,#REF!, 2,FALSE)</f>
        <v>#REF!</v>
      </c>
      <c r="BM7333" s="97" t="s">
        <v>12360</v>
      </c>
      <c r="BN7333" s="97" t="s">
        <v>2983</v>
      </c>
      <c r="BO7333" s="97" t="s">
        <v>2983</v>
      </c>
      <c r="BU7333" s="97" t="s">
        <v>12360</v>
      </c>
      <c r="BV7333" s="97" t="s">
        <v>2983</v>
      </c>
      <c r="BW7333" s="97" t="s">
        <v>2983</v>
      </c>
    </row>
    <row r="7334" spans="51:75" x14ac:dyDescent="0.3">
      <c r="AY7334" s="124" t="e">
        <f>VLOOKUP(C7334,#REF!, 2,FALSE)</f>
        <v>#REF!</v>
      </c>
      <c r="BM7334" s="97" t="s">
        <v>12361</v>
      </c>
      <c r="BN7334" s="97" t="s">
        <v>1070</v>
      </c>
      <c r="BO7334" s="97" t="s">
        <v>2983</v>
      </c>
      <c r="BU7334" s="97" t="s">
        <v>12361</v>
      </c>
      <c r="BV7334" s="97" t="s">
        <v>1070</v>
      </c>
      <c r="BW7334" s="97" t="s">
        <v>2983</v>
      </c>
    </row>
    <row r="7335" spans="51:75" x14ac:dyDescent="0.3">
      <c r="AY7335" s="124" t="e">
        <f>VLOOKUP(C7335,#REF!, 2,FALSE)</f>
        <v>#REF!</v>
      </c>
      <c r="BM7335" s="97" t="s">
        <v>12362</v>
      </c>
      <c r="BN7335" s="97" t="s">
        <v>2983</v>
      </c>
      <c r="BO7335" s="97" t="s">
        <v>2983</v>
      </c>
      <c r="BU7335" s="97" t="s">
        <v>12362</v>
      </c>
      <c r="BV7335" s="97" t="s">
        <v>2983</v>
      </c>
      <c r="BW7335" s="97" t="s">
        <v>2983</v>
      </c>
    </row>
    <row r="7336" spans="51:75" x14ac:dyDescent="0.3">
      <c r="AY7336" s="124" t="e">
        <f>VLOOKUP(C7336,#REF!, 2,FALSE)</f>
        <v>#REF!</v>
      </c>
      <c r="BM7336" s="97" t="s">
        <v>12363</v>
      </c>
      <c r="BN7336" s="97" t="s">
        <v>3043</v>
      </c>
      <c r="BO7336" s="97" t="s">
        <v>2353</v>
      </c>
      <c r="BU7336" s="97" t="s">
        <v>12363</v>
      </c>
      <c r="BV7336" s="97" t="s">
        <v>3043</v>
      </c>
      <c r="BW7336" s="97" t="s">
        <v>2353</v>
      </c>
    </row>
    <row r="7337" spans="51:75" x14ac:dyDescent="0.3">
      <c r="AY7337" s="124" t="e">
        <f>VLOOKUP(C7337,#REF!, 2,FALSE)</f>
        <v>#REF!</v>
      </c>
      <c r="BM7337" s="97" t="s">
        <v>12364</v>
      </c>
      <c r="BN7337" s="97" t="s">
        <v>2983</v>
      </c>
      <c r="BO7337" s="97" t="s">
        <v>12365</v>
      </c>
      <c r="BU7337" s="97" t="s">
        <v>12364</v>
      </c>
      <c r="BV7337" s="97" t="s">
        <v>2983</v>
      </c>
      <c r="BW7337" s="97" t="s">
        <v>12365</v>
      </c>
    </row>
    <row r="7338" spans="51:75" x14ac:dyDescent="0.3">
      <c r="AY7338" s="124" t="e">
        <f>VLOOKUP(C7338,#REF!, 2,FALSE)</f>
        <v>#REF!</v>
      </c>
      <c r="BM7338" s="97" t="s">
        <v>12366</v>
      </c>
      <c r="BN7338" s="97" t="s">
        <v>2983</v>
      </c>
      <c r="BO7338" s="97" t="s">
        <v>2542</v>
      </c>
      <c r="BU7338" s="97" t="s">
        <v>12366</v>
      </c>
      <c r="BV7338" s="97" t="s">
        <v>2983</v>
      </c>
      <c r="BW7338" s="97" t="s">
        <v>2542</v>
      </c>
    </row>
    <row r="7339" spans="51:75" x14ac:dyDescent="0.3">
      <c r="AY7339" s="124" t="e">
        <f>VLOOKUP(C7339,#REF!, 2,FALSE)</f>
        <v>#REF!</v>
      </c>
      <c r="BM7339" s="97" t="s">
        <v>12367</v>
      </c>
      <c r="BN7339" s="97" t="s">
        <v>2983</v>
      </c>
      <c r="BO7339" s="97" t="s">
        <v>10237</v>
      </c>
      <c r="BU7339" s="97" t="s">
        <v>12367</v>
      </c>
      <c r="BV7339" s="97" t="s">
        <v>2983</v>
      </c>
      <c r="BW7339" s="97" t="s">
        <v>10237</v>
      </c>
    </row>
    <row r="7340" spans="51:75" x14ac:dyDescent="0.3">
      <c r="AY7340" s="124" t="e">
        <f>VLOOKUP(C7340,#REF!, 2,FALSE)</f>
        <v>#REF!</v>
      </c>
      <c r="BM7340" s="97" t="s">
        <v>12368</v>
      </c>
      <c r="BN7340" s="97" t="s">
        <v>2983</v>
      </c>
      <c r="BO7340" s="97" t="s">
        <v>4400</v>
      </c>
      <c r="BU7340" s="97" t="s">
        <v>12368</v>
      </c>
      <c r="BV7340" s="97" t="s">
        <v>2983</v>
      </c>
      <c r="BW7340" s="97" t="s">
        <v>4400</v>
      </c>
    </row>
    <row r="7341" spans="51:75" x14ac:dyDescent="0.3">
      <c r="AY7341" s="124" t="e">
        <f>VLOOKUP(C7341,#REF!, 2,FALSE)</f>
        <v>#REF!</v>
      </c>
      <c r="BM7341" s="97" t="s">
        <v>12370</v>
      </c>
      <c r="BN7341" s="97" t="s">
        <v>2983</v>
      </c>
      <c r="BO7341" s="97" t="s">
        <v>6796</v>
      </c>
      <c r="BU7341" s="97" t="s">
        <v>12370</v>
      </c>
      <c r="BV7341" s="97" t="s">
        <v>2983</v>
      </c>
      <c r="BW7341" s="97" t="s">
        <v>6796</v>
      </c>
    </row>
    <row r="7342" spans="51:75" x14ac:dyDescent="0.3">
      <c r="AY7342" s="124" t="e">
        <f>VLOOKUP(C7342,#REF!, 2,FALSE)</f>
        <v>#REF!</v>
      </c>
      <c r="BM7342" s="97" t="s">
        <v>2145</v>
      </c>
      <c r="BN7342" s="97" t="s">
        <v>696</v>
      </c>
      <c r="BO7342" s="97" t="s">
        <v>12371</v>
      </c>
      <c r="BU7342" s="97" t="s">
        <v>2145</v>
      </c>
      <c r="BV7342" s="97" t="s">
        <v>696</v>
      </c>
      <c r="BW7342" s="97" t="s">
        <v>12371</v>
      </c>
    </row>
    <row r="7343" spans="51:75" x14ac:dyDescent="0.3">
      <c r="AY7343" s="124" t="e">
        <f>VLOOKUP(C7343,#REF!, 2,FALSE)</f>
        <v>#REF!</v>
      </c>
      <c r="BM7343" s="97" t="s">
        <v>12372</v>
      </c>
      <c r="BN7343" s="97" t="s">
        <v>2983</v>
      </c>
      <c r="BO7343" s="97" t="s">
        <v>2303</v>
      </c>
      <c r="BU7343" s="97" t="s">
        <v>12372</v>
      </c>
      <c r="BV7343" s="97" t="s">
        <v>2983</v>
      </c>
      <c r="BW7343" s="97" t="s">
        <v>2303</v>
      </c>
    </row>
    <row r="7344" spans="51:75" x14ac:dyDescent="0.3">
      <c r="AY7344" s="124" t="e">
        <f>VLOOKUP(C7344,#REF!, 2,FALSE)</f>
        <v>#REF!</v>
      </c>
      <c r="BM7344" s="97" t="s">
        <v>2146</v>
      </c>
      <c r="BN7344" s="97" t="s">
        <v>2983</v>
      </c>
      <c r="BO7344" s="97" t="s">
        <v>9153</v>
      </c>
      <c r="BU7344" s="97" t="s">
        <v>2146</v>
      </c>
      <c r="BV7344" s="97" t="s">
        <v>2983</v>
      </c>
      <c r="BW7344" s="97" t="s">
        <v>9153</v>
      </c>
    </row>
    <row r="7345" spans="51:75" x14ac:dyDescent="0.3">
      <c r="AY7345" s="124" t="e">
        <f>VLOOKUP(C7345,#REF!, 2,FALSE)</f>
        <v>#REF!</v>
      </c>
      <c r="BM7345" s="97" t="s">
        <v>12373</v>
      </c>
      <c r="BN7345" s="97" t="s">
        <v>2983</v>
      </c>
      <c r="BO7345" s="97" t="s">
        <v>3318</v>
      </c>
      <c r="BU7345" s="97" t="s">
        <v>12373</v>
      </c>
      <c r="BV7345" s="97" t="s">
        <v>2983</v>
      </c>
      <c r="BW7345" s="97" t="s">
        <v>3318</v>
      </c>
    </row>
    <row r="7346" spans="51:75" x14ac:dyDescent="0.3">
      <c r="AY7346" s="124" t="e">
        <f>VLOOKUP(C7346,#REF!, 2,FALSE)</f>
        <v>#REF!</v>
      </c>
      <c r="BM7346" s="97" t="s">
        <v>12374</v>
      </c>
      <c r="BN7346" s="97" t="s">
        <v>2983</v>
      </c>
      <c r="BO7346" s="97" t="s">
        <v>12375</v>
      </c>
      <c r="BU7346" s="97" t="s">
        <v>12374</v>
      </c>
      <c r="BV7346" s="97" t="s">
        <v>2983</v>
      </c>
      <c r="BW7346" s="97" t="s">
        <v>12375</v>
      </c>
    </row>
    <row r="7347" spans="51:75" x14ac:dyDescent="0.3">
      <c r="AY7347" s="124" t="e">
        <f>VLOOKUP(C7347,#REF!, 2,FALSE)</f>
        <v>#REF!</v>
      </c>
      <c r="BM7347" s="97" t="s">
        <v>12376</v>
      </c>
      <c r="BN7347" s="97" t="s">
        <v>2983</v>
      </c>
      <c r="BO7347" s="97" t="s">
        <v>12377</v>
      </c>
      <c r="BU7347" s="97" t="s">
        <v>12376</v>
      </c>
      <c r="BV7347" s="97" t="s">
        <v>2983</v>
      </c>
      <c r="BW7347" s="97" t="s">
        <v>12377</v>
      </c>
    </row>
    <row r="7348" spans="51:75" x14ac:dyDescent="0.3">
      <c r="AY7348" s="124" t="e">
        <f>VLOOKUP(C7348,#REF!, 2,FALSE)</f>
        <v>#REF!</v>
      </c>
      <c r="BM7348" s="97" t="s">
        <v>12378</v>
      </c>
      <c r="BN7348" s="97" t="s">
        <v>2983</v>
      </c>
      <c r="BO7348" s="97" t="s">
        <v>8652</v>
      </c>
      <c r="BU7348" s="97" t="s">
        <v>12378</v>
      </c>
      <c r="BV7348" s="97" t="s">
        <v>2983</v>
      </c>
      <c r="BW7348" s="97" t="s">
        <v>8652</v>
      </c>
    </row>
    <row r="7349" spans="51:75" x14ac:dyDescent="0.3">
      <c r="AY7349" s="124" t="e">
        <f>VLOOKUP(C7349,#REF!, 2,FALSE)</f>
        <v>#REF!</v>
      </c>
      <c r="BM7349" s="97" t="s">
        <v>12379</v>
      </c>
      <c r="BN7349" s="97" t="s">
        <v>2983</v>
      </c>
      <c r="BO7349" s="97" t="s">
        <v>5138</v>
      </c>
      <c r="BU7349" s="97" t="s">
        <v>12379</v>
      </c>
      <c r="BV7349" s="97" t="s">
        <v>2983</v>
      </c>
      <c r="BW7349" s="97" t="s">
        <v>5138</v>
      </c>
    </row>
    <row r="7350" spans="51:75" x14ac:dyDescent="0.3">
      <c r="AY7350" s="124" t="e">
        <f>VLOOKUP(C7350,#REF!, 2,FALSE)</f>
        <v>#REF!</v>
      </c>
      <c r="BM7350" s="97" t="s">
        <v>12380</v>
      </c>
      <c r="BN7350" s="97" t="s">
        <v>2983</v>
      </c>
      <c r="BO7350" s="97" t="s">
        <v>12381</v>
      </c>
      <c r="BU7350" s="97" t="s">
        <v>12380</v>
      </c>
      <c r="BV7350" s="97" t="s">
        <v>2983</v>
      </c>
      <c r="BW7350" s="97" t="s">
        <v>12381</v>
      </c>
    </row>
    <row r="7351" spans="51:75" x14ac:dyDescent="0.3">
      <c r="AY7351" s="124" t="e">
        <f>VLOOKUP(C7351,#REF!, 2,FALSE)</f>
        <v>#REF!</v>
      </c>
      <c r="BM7351" s="97" t="s">
        <v>2147</v>
      </c>
      <c r="BN7351" s="97" t="s">
        <v>2983</v>
      </c>
      <c r="BO7351" s="97" t="s">
        <v>2983</v>
      </c>
      <c r="BU7351" s="97" t="s">
        <v>2147</v>
      </c>
      <c r="BV7351" s="97" t="s">
        <v>2983</v>
      </c>
      <c r="BW7351" s="97" t="s">
        <v>2983</v>
      </c>
    </row>
    <row r="7352" spans="51:75" x14ac:dyDescent="0.3">
      <c r="AY7352" s="124" t="e">
        <f>VLOOKUP(C7352,#REF!, 2,FALSE)</f>
        <v>#REF!</v>
      </c>
      <c r="BM7352" s="97" t="s">
        <v>12382</v>
      </c>
      <c r="BN7352" s="97" t="s">
        <v>775</v>
      </c>
      <c r="BO7352" s="97" t="s">
        <v>3298</v>
      </c>
      <c r="BU7352" s="97" t="s">
        <v>12382</v>
      </c>
      <c r="BV7352" s="97" t="s">
        <v>775</v>
      </c>
      <c r="BW7352" s="97" t="s">
        <v>3298</v>
      </c>
    </row>
    <row r="7353" spans="51:75" x14ac:dyDescent="0.3">
      <c r="AY7353" s="124" t="e">
        <f>VLOOKUP(C7353,#REF!, 2,FALSE)</f>
        <v>#REF!</v>
      </c>
      <c r="BM7353" s="97" t="s">
        <v>12383</v>
      </c>
      <c r="BN7353" s="97" t="s">
        <v>2983</v>
      </c>
      <c r="BO7353" s="97" t="s">
        <v>2983</v>
      </c>
      <c r="BU7353" s="97" t="s">
        <v>12383</v>
      </c>
      <c r="BV7353" s="97" t="s">
        <v>2983</v>
      </c>
      <c r="BW7353" s="97" t="s">
        <v>2983</v>
      </c>
    </row>
    <row r="7354" spans="51:75" x14ac:dyDescent="0.3">
      <c r="AY7354" s="124" t="e">
        <f>VLOOKUP(C7354,#REF!, 2,FALSE)</f>
        <v>#REF!</v>
      </c>
      <c r="BM7354" s="97" t="s">
        <v>12384</v>
      </c>
      <c r="BN7354" s="97" t="s">
        <v>2983</v>
      </c>
      <c r="BO7354" s="97" t="s">
        <v>2983</v>
      </c>
      <c r="BU7354" s="97" t="s">
        <v>12384</v>
      </c>
      <c r="BV7354" s="97" t="s">
        <v>2983</v>
      </c>
      <c r="BW7354" s="97" t="s">
        <v>2983</v>
      </c>
    </row>
    <row r="7355" spans="51:75" x14ac:dyDescent="0.3">
      <c r="AY7355" s="124" t="e">
        <f>VLOOKUP(C7355,#REF!, 2,FALSE)</f>
        <v>#REF!</v>
      </c>
      <c r="BM7355" s="97" t="s">
        <v>12385</v>
      </c>
      <c r="BN7355" s="97" t="s">
        <v>3000</v>
      </c>
      <c r="BO7355" s="97" t="s">
        <v>12386</v>
      </c>
      <c r="BU7355" s="97" t="s">
        <v>12385</v>
      </c>
      <c r="BV7355" s="97" t="s">
        <v>3000</v>
      </c>
      <c r="BW7355" s="97" t="s">
        <v>12386</v>
      </c>
    </row>
    <row r="7356" spans="51:75" x14ac:dyDescent="0.3">
      <c r="AY7356" s="124" t="e">
        <f>VLOOKUP(C7356,#REF!, 2,FALSE)</f>
        <v>#REF!</v>
      </c>
      <c r="BM7356" s="97" t="s">
        <v>12387</v>
      </c>
      <c r="BN7356" s="97" t="s">
        <v>2983</v>
      </c>
      <c r="BO7356" s="97" t="s">
        <v>2983</v>
      </c>
      <c r="BU7356" s="97" t="s">
        <v>12387</v>
      </c>
      <c r="BV7356" s="97" t="s">
        <v>2983</v>
      </c>
      <c r="BW7356" s="97" t="s">
        <v>2983</v>
      </c>
    </row>
    <row r="7357" spans="51:75" x14ac:dyDescent="0.3">
      <c r="AY7357" s="124" t="e">
        <f>VLOOKUP(C7357,#REF!, 2,FALSE)</f>
        <v>#REF!</v>
      </c>
      <c r="BM7357" s="97" t="s">
        <v>12388</v>
      </c>
      <c r="BN7357" s="97" t="s">
        <v>612</v>
      </c>
      <c r="BO7357" s="97" t="s">
        <v>8003</v>
      </c>
      <c r="BU7357" s="97" t="s">
        <v>12388</v>
      </c>
      <c r="BV7357" s="97" t="s">
        <v>612</v>
      </c>
      <c r="BW7357" s="97" t="s">
        <v>8003</v>
      </c>
    </row>
    <row r="7358" spans="51:75" x14ac:dyDescent="0.3">
      <c r="AY7358" s="124" t="e">
        <f>VLOOKUP(C7358,#REF!, 2,FALSE)</f>
        <v>#REF!</v>
      </c>
      <c r="BM7358" s="97" t="s">
        <v>2148</v>
      </c>
      <c r="BN7358" s="97" t="s">
        <v>2983</v>
      </c>
      <c r="BO7358" s="97" t="s">
        <v>1402</v>
      </c>
      <c r="BU7358" s="97" t="s">
        <v>2148</v>
      </c>
      <c r="BV7358" s="97" t="s">
        <v>2983</v>
      </c>
      <c r="BW7358" s="97" t="s">
        <v>1402</v>
      </c>
    </row>
    <row r="7359" spans="51:75" x14ac:dyDescent="0.3">
      <c r="AY7359" s="124" t="e">
        <f>VLOOKUP(C7359,#REF!, 2,FALSE)</f>
        <v>#REF!</v>
      </c>
      <c r="BM7359" s="97" t="s">
        <v>41</v>
      </c>
      <c r="BN7359" s="97" t="s">
        <v>619</v>
      </c>
      <c r="BO7359" s="97" t="s">
        <v>855</v>
      </c>
      <c r="BU7359" s="97" t="s">
        <v>41</v>
      </c>
      <c r="BV7359" s="97" t="s">
        <v>619</v>
      </c>
      <c r="BW7359" s="97" t="s">
        <v>855</v>
      </c>
    </row>
    <row r="7360" spans="51:75" x14ac:dyDescent="0.3">
      <c r="AY7360" s="124" t="e">
        <f>VLOOKUP(C7360,#REF!, 2,FALSE)</f>
        <v>#REF!</v>
      </c>
      <c r="BM7360" s="97" t="s">
        <v>12391</v>
      </c>
      <c r="BN7360" s="97" t="s">
        <v>16968</v>
      </c>
      <c r="BO7360" s="97" t="s">
        <v>4046</v>
      </c>
      <c r="BU7360" s="97" t="s">
        <v>12391</v>
      </c>
      <c r="BV7360" s="97" t="s">
        <v>16968</v>
      </c>
      <c r="BW7360" s="97" t="s">
        <v>4046</v>
      </c>
    </row>
    <row r="7361" spans="51:75" x14ac:dyDescent="0.3">
      <c r="AY7361" s="124" t="e">
        <f>VLOOKUP(C7361,#REF!, 2,FALSE)</f>
        <v>#REF!</v>
      </c>
      <c r="BM7361" s="97" t="s">
        <v>12392</v>
      </c>
      <c r="BN7361" s="97" t="s">
        <v>16968</v>
      </c>
      <c r="BO7361" s="97" t="s">
        <v>784</v>
      </c>
      <c r="BU7361" s="97" t="s">
        <v>12392</v>
      </c>
      <c r="BV7361" s="97" t="s">
        <v>16968</v>
      </c>
      <c r="BW7361" s="97" t="s">
        <v>784</v>
      </c>
    </row>
    <row r="7362" spans="51:75" x14ac:dyDescent="0.3">
      <c r="AY7362" s="124" t="e">
        <f>VLOOKUP(C7362,#REF!, 2,FALSE)</f>
        <v>#REF!</v>
      </c>
      <c r="BM7362" s="97" t="s">
        <v>44</v>
      </c>
      <c r="BN7362" s="97" t="s">
        <v>16968</v>
      </c>
      <c r="BO7362" s="97" t="s">
        <v>5888</v>
      </c>
      <c r="BU7362" s="97" t="s">
        <v>44</v>
      </c>
      <c r="BV7362" s="97" t="s">
        <v>16968</v>
      </c>
      <c r="BW7362" s="97" t="s">
        <v>5888</v>
      </c>
    </row>
    <row r="7363" spans="51:75" x14ac:dyDescent="0.3">
      <c r="AY7363" s="124" t="e">
        <f>VLOOKUP(C7363,#REF!, 2,FALSE)</f>
        <v>#REF!</v>
      </c>
      <c r="BM7363" s="97" t="s">
        <v>12393</v>
      </c>
      <c r="BN7363" s="97" t="s">
        <v>810</v>
      </c>
      <c r="BO7363" s="97" t="s">
        <v>660</v>
      </c>
      <c r="BU7363" s="97" t="s">
        <v>12393</v>
      </c>
      <c r="BV7363" s="97" t="s">
        <v>810</v>
      </c>
      <c r="BW7363" s="97" t="s">
        <v>660</v>
      </c>
    </row>
    <row r="7364" spans="51:75" x14ac:dyDescent="0.3">
      <c r="AY7364" s="124" t="e">
        <f>VLOOKUP(C7364,#REF!, 2,FALSE)</f>
        <v>#REF!</v>
      </c>
      <c r="BM7364" s="97" t="s">
        <v>12394</v>
      </c>
      <c r="BN7364" s="97" t="s">
        <v>667</v>
      </c>
      <c r="BO7364" s="97" t="s">
        <v>12395</v>
      </c>
      <c r="BU7364" s="97" t="s">
        <v>12394</v>
      </c>
      <c r="BV7364" s="97" t="s">
        <v>667</v>
      </c>
      <c r="BW7364" s="97" t="s">
        <v>12395</v>
      </c>
    </row>
    <row r="7365" spans="51:75" x14ac:dyDescent="0.3">
      <c r="AY7365" s="124" t="e">
        <f>VLOOKUP(C7365,#REF!, 2,FALSE)</f>
        <v>#REF!</v>
      </c>
      <c r="BM7365" s="97" t="s">
        <v>12396</v>
      </c>
      <c r="BN7365" s="97" t="s">
        <v>696</v>
      </c>
      <c r="BO7365" s="97" t="s">
        <v>4346</v>
      </c>
      <c r="BU7365" s="97" t="s">
        <v>12396</v>
      </c>
      <c r="BV7365" s="97" t="s">
        <v>696</v>
      </c>
      <c r="BW7365" s="97" t="s">
        <v>4346</v>
      </c>
    </row>
    <row r="7366" spans="51:75" x14ac:dyDescent="0.3">
      <c r="AY7366" s="124" t="e">
        <f>VLOOKUP(C7366,#REF!, 2,FALSE)</f>
        <v>#REF!</v>
      </c>
      <c r="BM7366" s="97" t="s">
        <v>12397</v>
      </c>
      <c r="BN7366" s="97" t="s">
        <v>612</v>
      </c>
      <c r="BO7366" s="97" t="s">
        <v>784</v>
      </c>
      <c r="BU7366" s="97" t="s">
        <v>12397</v>
      </c>
      <c r="BV7366" s="97" t="s">
        <v>612</v>
      </c>
      <c r="BW7366" s="97" t="s">
        <v>784</v>
      </c>
    </row>
    <row r="7367" spans="51:75" x14ac:dyDescent="0.3">
      <c r="AY7367" s="124" t="e">
        <f>VLOOKUP(C7367,#REF!, 2,FALSE)</f>
        <v>#REF!</v>
      </c>
      <c r="BM7367" s="97" t="s">
        <v>2149</v>
      </c>
      <c r="BN7367" s="97" t="s">
        <v>841</v>
      </c>
      <c r="BO7367" s="97" t="s">
        <v>2983</v>
      </c>
      <c r="BU7367" s="97" t="s">
        <v>2149</v>
      </c>
      <c r="BV7367" s="97" t="s">
        <v>841</v>
      </c>
      <c r="BW7367" s="97" t="s">
        <v>2983</v>
      </c>
    </row>
    <row r="7368" spans="51:75" x14ac:dyDescent="0.3">
      <c r="AY7368" s="124" t="e">
        <f>VLOOKUP(C7368,#REF!, 2,FALSE)</f>
        <v>#REF!</v>
      </c>
      <c r="BM7368" s="97" t="s">
        <v>12398</v>
      </c>
      <c r="BN7368" s="97" t="s">
        <v>612</v>
      </c>
      <c r="BO7368" s="97" t="s">
        <v>7899</v>
      </c>
      <c r="BU7368" s="97" t="s">
        <v>12398</v>
      </c>
      <c r="BV7368" s="97" t="s">
        <v>612</v>
      </c>
      <c r="BW7368" s="97" t="s">
        <v>7899</v>
      </c>
    </row>
    <row r="7369" spans="51:75" x14ac:dyDescent="0.3">
      <c r="AY7369" s="124" t="e">
        <f>VLOOKUP(C7369,#REF!, 2,FALSE)</f>
        <v>#REF!</v>
      </c>
      <c r="BM7369" s="97" t="s">
        <v>12399</v>
      </c>
      <c r="BN7369" s="97" t="s">
        <v>16968</v>
      </c>
      <c r="BO7369" s="97" t="s">
        <v>7899</v>
      </c>
      <c r="BU7369" s="97" t="s">
        <v>12399</v>
      </c>
      <c r="BV7369" s="97" t="s">
        <v>16968</v>
      </c>
      <c r="BW7369" s="97" t="s">
        <v>7899</v>
      </c>
    </row>
    <row r="7370" spans="51:75" x14ac:dyDescent="0.3">
      <c r="AY7370" s="124" t="e">
        <f>VLOOKUP(C7370,#REF!, 2,FALSE)</f>
        <v>#REF!</v>
      </c>
      <c r="BM7370" s="97" t="s">
        <v>12400</v>
      </c>
      <c r="BN7370" s="97" t="s">
        <v>16968</v>
      </c>
      <c r="BO7370" s="97" t="s">
        <v>4346</v>
      </c>
      <c r="BU7370" s="97" t="s">
        <v>12400</v>
      </c>
      <c r="BV7370" s="97" t="s">
        <v>16968</v>
      </c>
      <c r="BW7370" s="97" t="s">
        <v>4346</v>
      </c>
    </row>
    <row r="7371" spans="51:75" x14ac:dyDescent="0.3">
      <c r="AY7371" s="124" t="e">
        <f>VLOOKUP(C7371,#REF!, 2,FALSE)</f>
        <v>#REF!</v>
      </c>
      <c r="BM7371" s="97" t="s">
        <v>12401</v>
      </c>
      <c r="BN7371" s="97" t="s">
        <v>3003</v>
      </c>
      <c r="BO7371" s="97" t="s">
        <v>1283</v>
      </c>
      <c r="BU7371" s="97" t="s">
        <v>12401</v>
      </c>
      <c r="BV7371" s="97" t="s">
        <v>3003</v>
      </c>
      <c r="BW7371" s="97" t="s">
        <v>1283</v>
      </c>
    </row>
    <row r="7372" spans="51:75" x14ac:dyDescent="0.3">
      <c r="AY7372" s="124" t="e">
        <f>VLOOKUP(C7372,#REF!, 2,FALSE)</f>
        <v>#REF!</v>
      </c>
      <c r="BM7372" s="97" t="s">
        <v>12402</v>
      </c>
      <c r="BN7372" s="97" t="s">
        <v>3003</v>
      </c>
      <c r="BO7372" s="97" t="s">
        <v>6316</v>
      </c>
      <c r="BU7372" s="97" t="s">
        <v>12402</v>
      </c>
      <c r="BV7372" s="97" t="s">
        <v>3003</v>
      </c>
      <c r="BW7372" s="97" t="s">
        <v>6316</v>
      </c>
    </row>
    <row r="7373" spans="51:75" x14ac:dyDescent="0.3">
      <c r="AY7373" s="124" t="e">
        <f>VLOOKUP(C7373,#REF!, 2,FALSE)</f>
        <v>#REF!</v>
      </c>
      <c r="BM7373" s="97" t="s">
        <v>12403</v>
      </c>
      <c r="BN7373" s="97" t="s">
        <v>3237</v>
      </c>
      <c r="BO7373" s="97" t="s">
        <v>12404</v>
      </c>
      <c r="BU7373" s="97" t="s">
        <v>12403</v>
      </c>
      <c r="BV7373" s="97" t="s">
        <v>3237</v>
      </c>
      <c r="BW7373" s="97" t="s">
        <v>12404</v>
      </c>
    </row>
    <row r="7374" spans="51:75" x14ac:dyDescent="0.3">
      <c r="AY7374" s="124" t="e">
        <f>VLOOKUP(C7374,#REF!, 2,FALSE)</f>
        <v>#REF!</v>
      </c>
      <c r="BM7374" s="97" t="s">
        <v>12405</v>
      </c>
      <c r="BN7374" s="97" t="s">
        <v>3237</v>
      </c>
      <c r="BO7374" s="97" t="s">
        <v>12406</v>
      </c>
      <c r="BU7374" s="97" t="s">
        <v>12405</v>
      </c>
      <c r="BV7374" s="97" t="s">
        <v>3237</v>
      </c>
      <c r="BW7374" s="97" t="s">
        <v>12406</v>
      </c>
    </row>
    <row r="7375" spans="51:75" x14ac:dyDescent="0.3">
      <c r="AY7375" s="124" t="e">
        <f>VLOOKUP(C7375,#REF!, 2,FALSE)</f>
        <v>#REF!</v>
      </c>
      <c r="BM7375" s="97" t="s">
        <v>12407</v>
      </c>
      <c r="BN7375" s="97" t="s">
        <v>2983</v>
      </c>
      <c r="BO7375" s="97" t="s">
        <v>5442</v>
      </c>
      <c r="BU7375" s="97" t="s">
        <v>12407</v>
      </c>
      <c r="BV7375" s="97" t="s">
        <v>2983</v>
      </c>
      <c r="BW7375" s="97" t="s">
        <v>5442</v>
      </c>
    </row>
    <row r="7376" spans="51:75" x14ac:dyDescent="0.3">
      <c r="AY7376" s="124" t="e">
        <f>VLOOKUP(C7376,#REF!, 2,FALSE)</f>
        <v>#REF!</v>
      </c>
      <c r="BM7376" s="97" t="s">
        <v>12408</v>
      </c>
      <c r="BN7376" s="97" t="s">
        <v>2983</v>
      </c>
      <c r="BO7376" s="97" t="s">
        <v>12409</v>
      </c>
      <c r="BU7376" s="97" t="s">
        <v>12408</v>
      </c>
      <c r="BV7376" s="97" t="s">
        <v>2983</v>
      </c>
      <c r="BW7376" s="97" t="s">
        <v>12409</v>
      </c>
    </row>
    <row r="7377" spans="51:75" x14ac:dyDescent="0.3">
      <c r="AY7377" s="124" t="e">
        <f>VLOOKUP(C7377,#REF!, 2,FALSE)</f>
        <v>#REF!</v>
      </c>
      <c r="BM7377" s="97" t="s">
        <v>12410</v>
      </c>
      <c r="BN7377" s="97" t="s">
        <v>2983</v>
      </c>
      <c r="BO7377" s="97" t="s">
        <v>5594</v>
      </c>
      <c r="BU7377" s="97" t="s">
        <v>12410</v>
      </c>
      <c r="BV7377" s="97" t="s">
        <v>2983</v>
      </c>
      <c r="BW7377" s="97" t="s">
        <v>5594</v>
      </c>
    </row>
    <row r="7378" spans="51:75" x14ac:dyDescent="0.3">
      <c r="AY7378" s="124" t="e">
        <f>VLOOKUP(C7378,#REF!, 2,FALSE)</f>
        <v>#REF!</v>
      </c>
      <c r="BM7378" s="97" t="s">
        <v>12411</v>
      </c>
      <c r="BN7378" s="97" t="s">
        <v>2983</v>
      </c>
      <c r="BO7378" s="97" t="s">
        <v>4085</v>
      </c>
      <c r="BU7378" s="97" t="s">
        <v>12411</v>
      </c>
      <c r="BV7378" s="97" t="s">
        <v>2983</v>
      </c>
      <c r="BW7378" s="97" t="s">
        <v>4085</v>
      </c>
    </row>
    <row r="7379" spans="51:75" x14ac:dyDescent="0.3">
      <c r="AY7379" s="124" t="e">
        <f>VLOOKUP(C7379,#REF!, 2,FALSE)</f>
        <v>#REF!</v>
      </c>
      <c r="BM7379" s="97" t="s">
        <v>12412</v>
      </c>
      <c r="BN7379" s="97" t="s">
        <v>2983</v>
      </c>
      <c r="BO7379" s="97" t="s">
        <v>9468</v>
      </c>
      <c r="BU7379" s="97" t="s">
        <v>12412</v>
      </c>
      <c r="BV7379" s="97" t="s">
        <v>2983</v>
      </c>
      <c r="BW7379" s="97" t="s">
        <v>9468</v>
      </c>
    </row>
    <row r="7380" spans="51:75" x14ac:dyDescent="0.3">
      <c r="AY7380" s="124" t="e">
        <f>VLOOKUP(C7380,#REF!, 2,FALSE)</f>
        <v>#REF!</v>
      </c>
      <c r="BM7380" s="97" t="s">
        <v>12413</v>
      </c>
      <c r="BN7380" s="97" t="s">
        <v>2983</v>
      </c>
      <c r="BO7380" s="97" t="s">
        <v>7324</v>
      </c>
      <c r="BU7380" s="97" t="s">
        <v>12413</v>
      </c>
      <c r="BV7380" s="97" t="s">
        <v>2983</v>
      </c>
      <c r="BW7380" s="97" t="s">
        <v>7324</v>
      </c>
    </row>
    <row r="7381" spans="51:75" x14ac:dyDescent="0.3">
      <c r="AY7381" s="124" t="e">
        <f>VLOOKUP(C7381,#REF!, 2,FALSE)</f>
        <v>#REF!</v>
      </c>
      <c r="BM7381" s="97" t="s">
        <v>12414</v>
      </c>
      <c r="BN7381" s="97" t="s">
        <v>2983</v>
      </c>
      <c r="BO7381" s="97" t="s">
        <v>2069</v>
      </c>
      <c r="BU7381" s="97" t="s">
        <v>12414</v>
      </c>
      <c r="BV7381" s="97" t="s">
        <v>2983</v>
      </c>
      <c r="BW7381" s="97" t="s">
        <v>2069</v>
      </c>
    </row>
    <row r="7382" spans="51:75" x14ac:dyDescent="0.3">
      <c r="AY7382" s="124" t="e">
        <f>VLOOKUP(C7382,#REF!, 2,FALSE)</f>
        <v>#REF!</v>
      </c>
      <c r="BM7382" s="97" t="s">
        <v>12415</v>
      </c>
      <c r="BN7382" s="97" t="s">
        <v>2983</v>
      </c>
      <c r="BO7382" s="97" t="s">
        <v>11945</v>
      </c>
      <c r="BU7382" s="97" t="s">
        <v>12415</v>
      </c>
      <c r="BV7382" s="97" t="s">
        <v>2983</v>
      </c>
      <c r="BW7382" s="97" t="s">
        <v>11945</v>
      </c>
    </row>
    <row r="7383" spans="51:75" x14ac:dyDescent="0.3">
      <c r="AY7383" s="124" t="e">
        <f>VLOOKUP(C7383,#REF!, 2,FALSE)</f>
        <v>#REF!</v>
      </c>
      <c r="BM7383" s="97" t="s">
        <v>12416</v>
      </c>
      <c r="BN7383" s="97" t="s">
        <v>2983</v>
      </c>
      <c r="BO7383" s="97" t="s">
        <v>2751</v>
      </c>
      <c r="BU7383" s="97" t="s">
        <v>12416</v>
      </c>
      <c r="BV7383" s="97" t="s">
        <v>2983</v>
      </c>
      <c r="BW7383" s="97" t="s">
        <v>2751</v>
      </c>
    </row>
    <row r="7384" spans="51:75" x14ac:dyDescent="0.3">
      <c r="AY7384" s="124" t="e">
        <f>VLOOKUP(C7384,#REF!, 2,FALSE)</f>
        <v>#REF!</v>
      </c>
      <c r="BM7384" s="97" t="s">
        <v>12417</v>
      </c>
      <c r="BN7384" s="97" t="s">
        <v>2983</v>
      </c>
      <c r="BO7384" s="97" t="s">
        <v>698</v>
      </c>
      <c r="BU7384" s="97" t="s">
        <v>12417</v>
      </c>
      <c r="BV7384" s="97" t="s">
        <v>2983</v>
      </c>
      <c r="BW7384" s="97" t="s">
        <v>698</v>
      </c>
    </row>
    <row r="7385" spans="51:75" x14ac:dyDescent="0.3">
      <c r="AY7385" s="124" t="e">
        <f>VLOOKUP(C7385,#REF!, 2,FALSE)</f>
        <v>#REF!</v>
      </c>
      <c r="BM7385" s="97" t="s">
        <v>12418</v>
      </c>
      <c r="BN7385" s="97" t="s">
        <v>2983</v>
      </c>
      <c r="BO7385" s="97" t="s">
        <v>12419</v>
      </c>
      <c r="BU7385" s="97" t="s">
        <v>12418</v>
      </c>
      <c r="BV7385" s="97" t="s">
        <v>2983</v>
      </c>
      <c r="BW7385" s="97" t="s">
        <v>12419</v>
      </c>
    </row>
    <row r="7386" spans="51:75" x14ac:dyDescent="0.3">
      <c r="AY7386" s="124" t="e">
        <f>VLOOKUP(C7386,#REF!, 2,FALSE)</f>
        <v>#REF!</v>
      </c>
      <c r="BM7386" s="97" t="s">
        <v>12420</v>
      </c>
      <c r="BN7386" s="97" t="s">
        <v>2983</v>
      </c>
      <c r="BO7386" s="97" t="s">
        <v>12421</v>
      </c>
      <c r="BU7386" s="97" t="s">
        <v>12420</v>
      </c>
      <c r="BV7386" s="97" t="s">
        <v>2983</v>
      </c>
      <c r="BW7386" s="97" t="s">
        <v>12421</v>
      </c>
    </row>
    <row r="7387" spans="51:75" x14ac:dyDescent="0.3">
      <c r="AY7387" s="124" t="e">
        <f>VLOOKUP(C7387,#REF!, 2,FALSE)</f>
        <v>#REF!</v>
      </c>
      <c r="BM7387" s="97" t="s">
        <v>12423</v>
      </c>
      <c r="BN7387" s="97" t="s">
        <v>2983</v>
      </c>
      <c r="BO7387" s="97" t="s">
        <v>4375</v>
      </c>
      <c r="BU7387" s="97" t="s">
        <v>12423</v>
      </c>
      <c r="BV7387" s="97" t="s">
        <v>2983</v>
      </c>
      <c r="BW7387" s="97" t="s">
        <v>4375</v>
      </c>
    </row>
    <row r="7388" spans="51:75" x14ac:dyDescent="0.3">
      <c r="AY7388" s="124" t="e">
        <f>VLOOKUP(C7388,#REF!, 2,FALSE)</f>
        <v>#REF!</v>
      </c>
      <c r="BM7388" s="97" t="s">
        <v>12425</v>
      </c>
      <c r="BN7388" s="97" t="s">
        <v>2983</v>
      </c>
      <c r="BO7388" s="97" t="s">
        <v>2068</v>
      </c>
      <c r="BU7388" s="97" t="s">
        <v>12425</v>
      </c>
      <c r="BV7388" s="97" t="s">
        <v>2983</v>
      </c>
      <c r="BW7388" s="97" t="s">
        <v>2068</v>
      </c>
    </row>
    <row r="7389" spans="51:75" x14ac:dyDescent="0.3">
      <c r="AY7389" s="124" t="e">
        <f>VLOOKUP(C7389,#REF!, 2,FALSE)</f>
        <v>#REF!</v>
      </c>
      <c r="BM7389" s="97" t="s">
        <v>12426</v>
      </c>
      <c r="BN7389" s="97" t="s">
        <v>2983</v>
      </c>
      <c r="BO7389" s="97" t="s">
        <v>12427</v>
      </c>
      <c r="BU7389" s="97" t="s">
        <v>12426</v>
      </c>
      <c r="BV7389" s="97" t="s">
        <v>2983</v>
      </c>
      <c r="BW7389" s="97" t="s">
        <v>12427</v>
      </c>
    </row>
    <row r="7390" spans="51:75" x14ac:dyDescent="0.3">
      <c r="AY7390" s="124" t="e">
        <f>VLOOKUP(C7390,#REF!, 2,FALSE)</f>
        <v>#REF!</v>
      </c>
      <c r="BM7390" s="97" t="s">
        <v>12428</v>
      </c>
      <c r="BN7390" s="97" t="s">
        <v>2983</v>
      </c>
      <c r="BO7390" s="97" t="s">
        <v>8451</v>
      </c>
      <c r="BU7390" s="97" t="s">
        <v>12428</v>
      </c>
      <c r="BV7390" s="97" t="s">
        <v>2983</v>
      </c>
      <c r="BW7390" s="97" t="s">
        <v>8451</v>
      </c>
    </row>
    <row r="7391" spans="51:75" x14ac:dyDescent="0.3">
      <c r="AY7391" s="124" t="e">
        <f>VLOOKUP(C7391,#REF!, 2,FALSE)</f>
        <v>#REF!</v>
      </c>
      <c r="BM7391" s="97" t="s">
        <v>2150</v>
      </c>
      <c r="BN7391" s="97" t="s">
        <v>2983</v>
      </c>
      <c r="BO7391" s="97" t="s">
        <v>10147</v>
      </c>
      <c r="BU7391" s="97" t="s">
        <v>2150</v>
      </c>
      <c r="BV7391" s="97" t="s">
        <v>2983</v>
      </c>
      <c r="BW7391" s="97" t="s">
        <v>10147</v>
      </c>
    </row>
    <row r="7392" spans="51:75" x14ac:dyDescent="0.3">
      <c r="AY7392" s="124" t="e">
        <f>VLOOKUP(C7392,#REF!, 2,FALSE)</f>
        <v>#REF!</v>
      </c>
      <c r="BM7392" s="97" t="s">
        <v>12429</v>
      </c>
      <c r="BN7392" s="97" t="s">
        <v>2983</v>
      </c>
      <c r="BO7392" s="97" t="s">
        <v>7939</v>
      </c>
      <c r="BU7392" s="97" t="s">
        <v>12429</v>
      </c>
      <c r="BV7392" s="97" t="s">
        <v>2983</v>
      </c>
      <c r="BW7392" s="97" t="s">
        <v>7939</v>
      </c>
    </row>
    <row r="7393" spans="51:75" x14ac:dyDescent="0.3">
      <c r="AY7393" s="124" t="e">
        <f>VLOOKUP(C7393,#REF!, 2,FALSE)</f>
        <v>#REF!</v>
      </c>
      <c r="BM7393" s="97" t="s">
        <v>12430</v>
      </c>
      <c r="BN7393" s="97" t="s">
        <v>2983</v>
      </c>
      <c r="BO7393" s="97" t="s">
        <v>8384</v>
      </c>
      <c r="BU7393" s="97" t="s">
        <v>12430</v>
      </c>
      <c r="BV7393" s="97" t="s">
        <v>2983</v>
      </c>
      <c r="BW7393" s="97" t="s">
        <v>8384</v>
      </c>
    </row>
    <row r="7394" spans="51:75" x14ac:dyDescent="0.3">
      <c r="AY7394" s="124" t="e">
        <f>VLOOKUP(C7394,#REF!, 2,FALSE)</f>
        <v>#REF!</v>
      </c>
      <c r="BM7394" s="97" t="s">
        <v>12431</v>
      </c>
      <c r="BN7394" s="97" t="s">
        <v>2983</v>
      </c>
      <c r="BO7394" s="97" t="s">
        <v>12432</v>
      </c>
      <c r="BU7394" s="97" t="s">
        <v>12431</v>
      </c>
      <c r="BV7394" s="97" t="s">
        <v>2983</v>
      </c>
      <c r="BW7394" s="97" t="s">
        <v>12432</v>
      </c>
    </row>
    <row r="7395" spans="51:75" x14ac:dyDescent="0.3">
      <c r="AY7395" s="124" t="e">
        <f>VLOOKUP(C7395,#REF!, 2,FALSE)</f>
        <v>#REF!</v>
      </c>
      <c r="BM7395" s="97" t="s">
        <v>2151</v>
      </c>
      <c r="BN7395" s="97" t="s">
        <v>2983</v>
      </c>
      <c r="BO7395" s="97" t="s">
        <v>12433</v>
      </c>
      <c r="BU7395" s="97" t="s">
        <v>2151</v>
      </c>
      <c r="BV7395" s="97" t="s">
        <v>2983</v>
      </c>
      <c r="BW7395" s="97" t="s">
        <v>12433</v>
      </c>
    </row>
    <row r="7396" spans="51:75" x14ac:dyDescent="0.3">
      <c r="AY7396" s="124" t="e">
        <f>VLOOKUP(C7396,#REF!, 2,FALSE)</f>
        <v>#REF!</v>
      </c>
      <c r="BM7396" s="97" t="s">
        <v>12434</v>
      </c>
      <c r="BN7396" s="97" t="s">
        <v>2983</v>
      </c>
      <c r="BO7396" s="97" t="s">
        <v>3669</v>
      </c>
      <c r="BU7396" s="97" t="s">
        <v>12434</v>
      </c>
      <c r="BV7396" s="97" t="s">
        <v>2983</v>
      </c>
      <c r="BW7396" s="97" t="s">
        <v>3669</v>
      </c>
    </row>
    <row r="7397" spans="51:75" x14ac:dyDescent="0.3">
      <c r="AY7397" s="124" t="e">
        <f>VLOOKUP(C7397,#REF!, 2,FALSE)</f>
        <v>#REF!</v>
      </c>
      <c r="BM7397" s="97" t="s">
        <v>12435</v>
      </c>
      <c r="BN7397" s="97" t="s">
        <v>2983</v>
      </c>
      <c r="BO7397" s="97" t="s">
        <v>12436</v>
      </c>
      <c r="BU7397" s="97" t="s">
        <v>12435</v>
      </c>
      <c r="BV7397" s="97" t="s">
        <v>2983</v>
      </c>
      <c r="BW7397" s="97" t="s">
        <v>12436</v>
      </c>
    </row>
    <row r="7398" spans="51:75" x14ac:dyDescent="0.3">
      <c r="AY7398" s="124" t="e">
        <f>VLOOKUP(C7398,#REF!, 2,FALSE)</f>
        <v>#REF!</v>
      </c>
      <c r="BM7398" s="97" t="s">
        <v>12437</v>
      </c>
      <c r="BN7398" s="97" t="s">
        <v>2983</v>
      </c>
      <c r="BO7398" s="97" t="s">
        <v>12438</v>
      </c>
      <c r="BU7398" s="97" t="s">
        <v>12437</v>
      </c>
      <c r="BV7398" s="97" t="s">
        <v>2983</v>
      </c>
      <c r="BW7398" s="97" t="s">
        <v>12438</v>
      </c>
    </row>
    <row r="7399" spans="51:75" x14ac:dyDescent="0.3">
      <c r="AY7399" s="124" t="e">
        <f>VLOOKUP(C7399,#REF!, 2,FALSE)</f>
        <v>#REF!</v>
      </c>
      <c r="BM7399" s="97" t="s">
        <v>12439</v>
      </c>
      <c r="BN7399" s="97" t="s">
        <v>2983</v>
      </c>
      <c r="BO7399" s="97" t="s">
        <v>920</v>
      </c>
      <c r="BU7399" s="97" t="s">
        <v>12439</v>
      </c>
      <c r="BV7399" s="97" t="s">
        <v>2983</v>
      </c>
      <c r="BW7399" s="97" t="s">
        <v>920</v>
      </c>
    </row>
    <row r="7400" spans="51:75" x14ac:dyDescent="0.3">
      <c r="AY7400" s="124" t="e">
        <f>VLOOKUP(C7400,#REF!, 2,FALSE)</f>
        <v>#REF!</v>
      </c>
      <c r="BM7400" s="97" t="s">
        <v>12440</v>
      </c>
      <c r="BN7400" s="97" t="s">
        <v>2983</v>
      </c>
      <c r="BO7400" s="97" t="s">
        <v>2983</v>
      </c>
      <c r="BU7400" s="97" t="s">
        <v>12440</v>
      </c>
      <c r="BV7400" s="97" t="s">
        <v>2983</v>
      </c>
      <c r="BW7400" s="97" t="s">
        <v>2983</v>
      </c>
    </row>
    <row r="7401" spans="51:75" x14ac:dyDescent="0.3">
      <c r="AY7401" s="124" t="e">
        <f>VLOOKUP(C7401,#REF!, 2,FALSE)</f>
        <v>#REF!</v>
      </c>
      <c r="BM7401" s="97" t="s">
        <v>12441</v>
      </c>
      <c r="BN7401" s="97" t="s">
        <v>2983</v>
      </c>
      <c r="BO7401" s="97" t="s">
        <v>7883</v>
      </c>
      <c r="BU7401" s="97" t="s">
        <v>12441</v>
      </c>
      <c r="BV7401" s="97" t="s">
        <v>2983</v>
      </c>
      <c r="BW7401" s="97" t="s">
        <v>7883</v>
      </c>
    </row>
    <row r="7402" spans="51:75" x14ac:dyDescent="0.3">
      <c r="AY7402" s="124" t="e">
        <f>VLOOKUP(C7402,#REF!, 2,FALSE)</f>
        <v>#REF!</v>
      </c>
      <c r="BM7402" s="97" t="s">
        <v>12442</v>
      </c>
      <c r="BN7402" s="97" t="s">
        <v>2983</v>
      </c>
      <c r="BO7402" s="97" t="s">
        <v>12443</v>
      </c>
      <c r="BU7402" s="97" t="s">
        <v>12442</v>
      </c>
      <c r="BV7402" s="97" t="s">
        <v>2983</v>
      </c>
      <c r="BW7402" s="97" t="s">
        <v>12443</v>
      </c>
    </row>
    <row r="7403" spans="51:75" x14ac:dyDescent="0.3">
      <c r="AY7403" s="124" t="e">
        <f>VLOOKUP(C7403,#REF!, 2,FALSE)</f>
        <v>#REF!</v>
      </c>
      <c r="BM7403" s="97" t="s">
        <v>12444</v>
      </c>
      <c r="BN7403" s="97" t="s">
        <v>2983</v>
      </c>
      <c r="BO7403" s="97" t="s">
        <v>8870</v>
      </c>
      <c r="BU7403" s="97" t="s">
        <v>12444</v>
      </c>
      <c r="BV7403" s="97" t="s">
        <v>2983</v>
      </c>
      <c r="BW7403" s="97" t="s">
        <v>8870</v>
      </c>
    </row>
    <row r="7404" spans="51:75" x14ac:dyDescent="0.3">
      <c r="AY7404" s="124" t="e">
        <f>VLOOKUP(C7404,#REF!, 2,FALSE)</f>
        <v>#REF!</v>
      </c>
      <c r="BM7404" s="97" t="s">
        <v>2152</v>
      </c>
      <c r="BN7404" s="97" t="s">
        <v>2983</v>
      </c>
      <c r="BO7404" s="97" t="s">
        <v>5904</v>
      </c>
      <c r="BU7404" s="97" t="s">
        <v>2152</v>
      </c>
      <c r="BV7404" s="97" t="s">
        <v>2983</v>
      </c>
      <c r="BW7404" s="97" t="s">
        <v>5904</v>
      </c>
    </row>
    <row r="7405" spans="51:75" x14ac:dyDescent="0.3">
      <c r="AY7405" s="124" t="e">
        <f>VLOOKUP(C7405,#REF!, 2,FALSE)</f>
        <v>#REF!</v>
      </c>
      <c r="BM7405" s="97" t="s">
        <v>12445</v>
      </c>
      <c r="BN7405" s="97" t="s">
        <v>2983</v>
      </c>
      <c r="BO7405" s="97" t="s">
        <v>7603</v>
      </c>
      <c r="BU7405" s="97" t="s">
        <v>12445</v>
      </c>
      <c r="BV7405" s="97" t="s">
        <v>2983</v>
      </c>
      <c r="BW7405" s="97" t="s">
        <v>7603</v>
      </c>
    </row>
    <row r="7406" spans="51:75" x14ac:dyDescent="0.3">
      <c r="AY7406" s="124" t="e">
        <f>VLOOKUP(C7406,#REF!, 2,FALSE)</f>
        <v>#REF!</v>
      </c>
      <c r="BM7406" s="97" t="s">
        <v>12446</v>
      </c>
      <c r="BN7406" s="97" t="s">
        <v>2983</v>
      </c>
      <c r="BO7406" s="97" t="s">
        <v>12447</v>
      </c>
      <c r="BU7406" s="97" t="s">
        <v>12446</v>
      </c>
      <c r="BV7406" s="97" t="s">
        <v>2983</v>
      </c>
      <c r="BW7406" s="97" t="s">
        <v>12447</v>
      </c>
    </row>
    <row r="7407" spans="51:75" x14ac:dyDescent="0.3">
      <c r="AY7407" s="124" t="e">
        <f>VLOOKUP(C7407,#REF!, 2,FALSE)</f>
        <v>#REF!</v>
      </c>
      <c r="BM7407" s="97" t="s">
        <v>12448</v>
      </c>
      <c r="BN7407" s="97" t="s">
        <v>2983</v>
      </c>
      <c r="BO7407" s="97" t="s">
        <v>10695</v>
      </c>
      <c r="BU7407" s="97" t="s">
        <v>12448</v>
      </c>
      <c r="BV7407" s="97" t="s">
        <v>2983</v>
      </c>
      <c r="BW7407" s="97" t="s">
        <v>10695</v>
      </c>
    </row>
    <row r="7408" spans="51:75" x14ac:dyDescent="0.3">
      <c r="AY7408" s="124" t="e">
        <f>VLOOKUP(C7408,#REF!, 2,FALSE)</f>
        <v>#REF!</v>
      </c>
      <c r="BM7408" s="97" t="s">
        <v>12449</v>
      </c>
      <c r="BN7408" s="97" t="s">
        <v>802</v>
      </c>
      <c r="BO7408" s="97" t="s">
        <v>8657</v>
      </c>
      <c r="BU7408" s="97" t="s">
        <v>12449</v>
      </c>
      <c r="BV7408" s="97" t="s">
        <v>802</v>
      </c>
      <c r="BW7408" s="97" t="s">
        <v>8657</v>
      </c>
    </row>
    <row r="7409" spans="51:75" x14ac:dyDescent="0.3">
      <c r="AY7409" s="124" t="e">
        <f>VLOOKUP(C7409,#REF!, 2,FALSE)</f>
        <v>#REF!</v>
      </c>
      <c r="BM7409" s="97" t="s">
        <v>12450</v>
      </c>
      <c r="BN7409" s="97" t="s">
        <v>799</v>
      </c>
      <c r="BO7409" s="97" t="s">
        <v>9557</v>
      </c>
      <c r="BU7409" s="97" t="s">
        <v>12450</v>
      </c>
      <c r="BV7409" s="97" t="s">
        <v>799</v>
      </c>
      <c r="BW7409" s="97" t="s">
        <v>9557</v>
      </c>
    </row>
    <row r="7410" spans="51:75" x14ac:dyDescent="0.3">
      <c r="AY7410" s="124" t="e">
        <f>VLOOKUP(C7410,#REF!, 2,FALSE)</f>
        <v>#REF!</v>
      </c>
      <c r="BM7410" s="97" t="s">
        <v>12451</v>
      </c>
      <c r="BN7410" s="97" t="s">
        <v>2983</v>
      </c>
      <c r="BO7410" s="97" t="s">
        <v>1834</v>
      </c>
      <c r="BU7410" s="97" t="s">
        <v>12451</v>
      </c>
      <c r="BV7410" s="97" t="s">
        <v>2983</v>
      </c>
      <c r="BW7410" s="97" t="s">
        <v>1834</v>
      </c>
    </row>
    <row r="7411" spans="51:75" x14ac:dyDescent="0.3">
      <c r="AY7411" s="124" t="e">
        <f>VLOOKUP(C7411,#REF!, 2,FALSE)</f>
        <v>#REF!</v>
      </c>
      <c r="BM7411" s="97" t="s">
        <v>12452</v>
      </c>
      <c r="BN7411" s="97" t="s">
        <v>2983</v>
      </c>
      <c r="BO7411" s="97" t="s">
        <v>12453</v>
      </c>
      <c r="BU7411" s="97" t="s">
        <v>12452</v>
      </c>
      <c r="BV7411" s="97" t="s">
        <v>2983</v>
      </c>
      <c r="BW7411" s="97" t="s">
        <v>12453</v>
      </c>
    </row>
    <row r="7412" spans="51:75" x14ac:dyDescent="0.3">
      <c r="AY7412" s="124" t="e">
        <f>VLOOKUP(C7412,#REF!, 2,FALSE)</f>
        <v>#REF!</v>
      </c>
      <c r="BM7412" s="97" t="s">
        <v>12454</v>
      </c>
      <c r="BN7412" s="97" t="s">
        <v>2983</v>
      </c>
      <c r="BO7412" s="97" t="s">
        <v>1442</v>
      </c>
      <c r="BU7412" s="97" t="s">
        <v>12454</v>
      </c>
      <c r="BV7412" s="97" t="s">
        <v>2983</v>
      </c>
      <c r="BW7412" s="97" t="s">
        <v>1442</v>
      </c>
    </row>
    <row r="7413" spans="51:75" x14ac:dyDescent="0.3">
      <c r="AY7413" s="124" t="e">
        <f>VLOOKUP(C7413,#REF!, 2,FALSE)</f>
        <v>#REF!</v>
      </c>
      <c r="BM7413" s="97" t="s">
        <v>12455</v>
      </c>
      <c r="BN7413" s="97" t="s">
        <v>2983</v>
      </c>
      <c r="BO7413" s="97" t="s">
        <v>12456</v>
      </c>
      <c r="BU7413" s="97" t="s">
        <v>12455</v>
      </c>
      <c r="BV7413" s="97" t="s">
        <v>2983</v>
      </c>
      <c r="BW7413" s="97" t="s">
        <v>12456</v>
      </c>
    </row>
    <row r="7414" spans="51:75" x14ac:dyDescent="0.3">
      <c r="AY7414" s="124" t="e">
        <f>VLOOKUP(C7414,#REF!, 2,FALSE)</f>
        <v>#REF!</v>
      </c>
      <c r="BM7414" s="97" t="s">
        <v>12457</v>
      </c>
      <c r="BN7414" s="97" t="s">
        <v>2983</v>
      </c>
      <c r="BO7414" s="97" t="s">
        <v>12458</v>
      </c>
      <c r="BU7414" s="97" t="s">
        <v>12457</v>
      </c>
      <c r="BV7414" s="97" t="s">
        <v>2983</v>
      </c>
      <c r="BW7414" s="97" t="s">
        <v>12458</v>
      </c>
    </row>
    <row r="7415" spans="51:75" x14ac:dyDescent="0.3">
      <c r="AY7415" s="124" t="e">
        <f>VLOOKUP(C7415,#REF!, 2,FALSE)</f>
        <v>#REF!</v>
      </c>
      <c r="BM7415" s="97" t="s">
        <v>12459</v>
      </c>
      <c r="BN7415" s="97" t="s">
        <v>2983</v>
      </c>
      <c r="BO7415" s="97" t="s">
        <v>938</v>
      </c>
      <c r="BU7415" s="97" t="s">
        <v>12459</v>
      </c>
      <c r="BV7415" s="97" t="s">
        <v>2983</v>
      </c>
      <c r="BW7415" s="97" t="s">
        <v>938</v>
      </c>
    </row>
    <row r="7416" spans="51:75" x14ac:dyDescent="0.3">
      <c r="AY7416" s="124" t="e">
        <f>VLOOKUP(C7416,#REF!, 2,FALSE)</f>
        <v>#REF!</v>
      </c>
      <c r="BM7416" s="97" t="s">
        <v>12460</v>
      </c>
      <c r="BN7416" s="97" t="s">
        <v>2983</v>
      </c>
      <c r="BO7416" s="97" t="s">
        <v>1200</v>
      </c>
      <c r="BU7416" s="97" t="s">
        <v>12460</v>
      </c>
      <c r="BV7416" s="97" t="s">
        <v>2983</v>
      </c>
      <c r="BW7416" s="97" t="s">
        <v>1200</v>
      </c>
    </row>
    <row r="7417" spans="51:75" x14ac:dyDescent="0.3">
      <c r="AY7417" s="124" t="e">
        <f>VLOOKUP(C7417,#REF!, 2,FALSE)</f>
        <v>#REF!</v>
      </c>
      <c r="BM7417" s="97" t="s">
        <v>12461</v>
      </c>
      <c r="BN7417" s="97" t="s">
        <v>2983</v>
      </c>
      <c r="BO7417" s="97" t="s">
        <v>2067</v>
      </c>
      <c r="BU7417" s="97" t="s">
        <v>12461</v>
      </c>
      <c r="BV7417" s="97" t="s">
        <v>2983</v>
      </c>
      <c r="BW7417" s="97" t="s">
        <v>2067</v>
      </c>
    </row>
    <row r="7418" spans="51:75" x14ac:dyDescent="0.3">
      <c r="AY7418" s="124" t="e">
        <f>VLOOKUP(C7418,#REF!, 2,FALSE)</f>
        <v>#REF!</v>
      </c>
      <c r="BM7418" s="97" t="s">
        <v>2153</v>
      </c>
      <c r="BN7418" s="97" t="s">
        <v>2983</v>
      </c>
      <c r="BO7418" s="97" t="s">
        <v>12462</v>
      </c>
      <c r="BU7418" s="97" t="s">
        <v>2153</v>
      </c>
      <c r="BV7418" s="97" t="s">
        <v>2983</v>
      </c>
      <c r="BW7418" s="97" t="s">
        <v>12462</v>
      </c>
    </row>
    <row r="7419" spans="51:75" x14ac:dyDescent="0.3">
      <c r="AY7419" s="124" t="e">
        <f>VLOOKUP(C7419,#REF!, 2,FALSE)</f>
        <v>#REF!</v>
      </c>
      <c r="BM7419" s="97" t="s">
        <v>12463</v>
      </c>
      <c r="BN7419" s="97" t="s">
        <v>3003</v>
      </c>
      <c r="BO7419" s="97" t="s">
        <v>2137</v>
      </c>
      <c r="BU7419" s="97" t="s">
        <v>12463</v>
      </c>
      <c r="BV7419" s="97" t="s">
        <v>3003</v>
      </c>
      <c r="BW7419" s="97" t="s">
        <v>2137</v>
      </c>
    </row>
    <row r="7420" spans="51:75" x14ac:dyDescent="0.3">
      <c r="AY7420" s="124" t="e">
        <f>VLOOKUP(C7420,#REF!, 2,FALSE)</f>
        <v>#REF!</v>
      </c>
      <c r="BM7420" s="97" t="s">
        <v>12464</v>
      </c>
      <c r="BN7420" s="97" t="s">
        <v>2983</v>
      </c>
      <c r="BO7420" s="97" t="s">
        <v>5060</v>
      </c>
      <c r="BU7420" s="97" t="s">
        <v>12464</v>
      </c>
      <c r="BV7420" s="97" t="s">
        <v>2983</v>
      </c>
      <c r="BW7420" s="97" t="s">
        <v>5060</v>
      </c>
    </row>
    <row r="7421" spans="51:75" x14ac:dyDescent="0.3">
      <c r="AY7421" s="124" t="e">
        <f>VLOOKUP(C7421,#REF!, 2,FALSE)</f>
        <v>#REF!</v>
      </c>
      <c r="BM7421" s="97" t="s">
        <v>12465</v>
      </c>
      <c r="BN7421" s="97" t="s">
        <v>2983</v>
      </c>
      <c r="BO7421" s="97" t="s">
        <v>7298</v>
      </c>
      <c r="BU7421" s="97" t="s">
        <v>12465</v>
      </c>
      <c r="BV7421" s="97" t="s">
        <v>2983</v>
      </c>
      <c r="BW7421" s="97" t="s">
        <v>7298</v>
      </c>
    </row>
    <row r="7422" spans="51:75" x14ac:dyDescent="0.3">
      <c r="AY7422" s="124" t="e">
        <f>VLOOKUP(C7422,#REF!, 2,FALSE)</f>
        <v>#REF!</v>
      </c>
      <c r="BM7422" s="97" t="s">
        <v>12466</v>
      </c>
      <c r="BN7422" s="97" t="s">
        <v>2983</v>
      </c>
      <c r="BO7422" s="97" t="s">
        <v>2983</v>
      </c>
      <c r="BU7422" s="97" t="s">
        <v>12466</v>
      </c>
      <c r="BV7422" s="97" t="s">
        <v>2983</v>
      </c>
      <c r="BW7422" s="97" t="s">
        <v>2983</v>
      </c>
    </row>
    <row r="7423" spans="51:75" x14ac:dyDescent="0.3">
      <c r="AY7423" s="124" t="e">
        <f>VLOOKUP(C7423,#REF!, 2,FALSE)</f>
        <v>#REF!</v>
      </c>
      <c r="BM7423" s="97" t="s">
        <v>2154</v>
      </c>
      <c r="BN7423" s="97" t="s">
        <v>2983</v>
      </c>
      <c r="BO7423" s="97" t="s">
        <v>3508</v>
      </c>
      <c r="BU7423" s="97" t="s">
        <v>2154</v>
      </c>
      <c r="BV7423" s="97" t="s">
        <v>2983</v>
      </c>
      <c r="BW7423" s="97" t="s">
        <v>3508</v>
      </c>
    </row>
    <row r="7424" spans="51:75" x14ac:dyDescent="0.3">
      <c r="AY7424" s="124" t="e">
        <f>VLOOKUP(C7424,#REF!, 2,FALSE)</f>
        <v>#REF!</v>
      </c>
      <c r="BM7424" s="97" t="s">
        <v>2155</v>
      </c>
      <c r="BN7424" s="97" t="s">
        <v>736</v>
      </c>
      <c r="BO7424" s="97" t="s">
        <v>12467</v>
      </c>
      <c r="BU7424" s="97" t="s">
        <v>2155</v>
      </c>
      <c r="BV7424" s="97" t="s">
        <v>736</v>
      </c>
      <c r="BW7424" s="97" t="s">
        <v>12467</v>
      </c>
    </row>
    <row r="7425" spans="51:75" x14ac:dyDescent="0.3">
      <c r="AY7425" s="124" t="e">
        <f>VLOOKUP(C7425,#REF!, 2,FALSE)</f>
        <v>#REF!</v>
      </c>
      <c r="BM7425" s="97" t="s">
        <v>12468</v>
      </c>
      <c r="BN7425" s="97" t="s">
        <v>2983</v>
      </c>
      <c r="BO7425" s="97" t="s">
        <v>12469</v>
      </c>
      <c r="BU7425" s="97" t="s">
        <v>12468</v>
      </c>
      <c r="BV7425" s="97" t="s">
        <v>2983</v>
      </c>
      <c r="BW7425" s="97" t="s">
        <v>12469</v>
      </c>
    </row>
    <row r="7426" spans="51:75" x14ac:dyDescent="0.3">
      <c r="AY7426" s="124" t="e">
        <f>VLOOKUP(C7426,#REF!, 2,FALSE)</f>
        <v>#REF!</v>
      </c>
      <c r="BM7426" s="97" t="s">
        <v>12470</v>
      </c>
      <c r="BN7426" s="97" t="s">
        <v>636</v>
      </c>
      <c r="BO7426" s="97" t="s">
        <v>11839</v>
      </c>
      <c r="BU7426" s="97" t="s">
        <v>12470</v>
      </c>
      <c r="BV7426" s="97" t="s">
        <v>636</v>
      </c>
      <c r="BW7426" s="97" t="s">
        <v>11839</v>
      </c>
    </row>
    <row r="7427" spans="51:75" x14ac:dyDescent="0.3">
      <c r="AY7427" s="124" t="e">
        <f>VLOOKUP(C7427,#REF!, 2,FALSE)</f>
        <v>#REF!</v>
      </c>
      <c r="BM7427" s="97" t="s">
        <v>47</v>
      </c>
      <c r="BN7427" s="97" t="s">
        <v>2983</v>
      </c>
      <c r="BO7427" s="97" t="s">
        <v>11438</v>
      </c>
      <c r="BU7427" s="97" t="s">
        <v>47</v>
      </c>
      <c r="BV7427" s="97" t="s">
        <v>2983</v>
      </c>
      <c r="BW7427" s="97" t="s">
        <v>11438</v>
      </c>
    </row>
    <row r="7428" spans="51:75" x14ac:dyDescent="0.3">
      <c r="AY7428" s="124" t="e">
        <f>VLOOKUP(C7428,#REF!, 2,FALSE)</f>
        <v>#REF!</v>
      </c>
      <c r="BM7428" s="97" t="s">
        <v>12471</v>
      </c>
      <c r="BN7428" s="97" t="s">
        <v>2983</v>
      </c>
      <c r="BO7428" s="97" t="s">
        <v>2188</v>
      </c>
      <c r="BU7428" s="97" t="s">
        <v>12471</v>
      </c>
      <c r="BV7428" s="97" t="s">
        <v>2983</v>
      </c>
      <c r="BW7428" s="97" t="s">
        <v>2188</v>
      </c>
    </row>
    <row r="7429" spans="51:75" x14ac:dyDescent="0.3">
      <c r="AY7429" s="124" t="e">
        <f>VLOOKUP(C7429,#REF!, 2,FALSE)</f>
        <v>#REF!</v>
      </c>
      <c r="BM7429" s="97" t="s">
        <v>12472</v>
      </c>
      <c r="BN7429" s="97" t="s">
        <v>2983</v>
      </c>
      <c r="BO7429" s="97" t="s">
        <v>8294</v>
      </c>
      <c r="BU7429" s="97" t="s">
        <v>12472</v>
      </c>
      <c r="BV7429" s="97" t="s">
        <v>2983</v>
      </c>
      <c r="BW7429" s="97" t="s">
        <v>8294</v>
      </c>
    </row>
    <row r="7430" spans="51:75" x14ac:dyDescent="0.3">
      <c r="AY7430" s="124" t="e">
        <f>VLOOKUP(C7430,#REF!, 2,FALSE)</f>
        <v>#REF!</v>
      </c>
      <c r="BM7430" s="97" t="s">
        <v>12473</v>
      </c>
      <c r="BN7430" s="97" t="s">
        <v>2983</v>
      </c>
      <c r="BO7430" s="97" t="s">
        <v>5142</v>
      </c>
      <c r="BU7430" s="97" t="s">
        <v>12473</v>
      </c>
      <c r="BV7430" s="97" t="s">
        <v>2983</v>
      </c>
      <c r="BW7430" s="97" t="s">
        <v>5142</v>
      </c>
    </row>
    <row r="7431" spans="51:75" x14ac:dyDescent="0.3">
      <c r="AY7431" s="124" t="e">
        <f>VLOOKUP(C7431,#REF!, 2,FALSE)</f>
        <v>#REF!</v>
      </c>
      <c r="BM7431" s="97" t="s">
        <v>2156</v>
      </c>
      <c r="BN7431" s="97" t="s">
        <v>2983</v>
      </c>
      <c r="BO7431" s="97" t="s">
        <v>5619</v>
      </c>
      <c r="BU7431" s="97" t="s">
        <v>2156</v>
      </c>
      <c r="BV7431" s="97" t="s">
        <v>2983</v>
      </c>
      <c r="BW7431" s="97" t="s">
        <v>5619</v>
      </c>
    </row>
    <row r="7432" spans="51:75" x14ac:dyDescent="0.3">
      <c r="AY7432" s="124" t="e">
        <f>VLOOKUP(C7432,#REF!, 2,FALSE)</f>
        <v>#REF!</v>
      </c>
      <c r="BM7432" s="97" t="s">
        <v>12474</v>
      </c>
      <c r="BN7432" s="97" t="s">
        <v>2983</v>
      </c>
      <c r="BO7432" s="97" t="s">
        <v>8782</v>
      </c>
      <c r="BU7432" s="97" t="s">
        <v>12474</v>
      </c>
      <c r="BV7432" s="97" t="s">
        <v>2983</v>
      </c>
      <c r="BW7432" s="97" t="s">
        <v>8782</v>
      </c>
    </row>
    <row r="7433" spans="51:75" x14ac:dyDescent="0.3">
      <c r="AY7433" s="124" t="e">
        <f>VLOOKUP(C7433,#REF!, 2,FALSE)</f>
        <v>#REF!</v>
      </c>
      <c r="BM7433" s="97" t="s">
        <v>12475</v>
      </c>
      <c r="BN7433" s="97" t="s">
        <v>2983</v>
      </c>
      <c r="BO7433" s="97" t="s">
        <v>10236</v>
      </c>
      <c r="BU7433" s="97" t="s">
        <v>12475</v>
      </c>
      <c r="BV7433" s="97" t="s">
        <v>2983</v>
      </c>
      <c r="BW7433" s="97" t="s">
        <v>10236</v>
      </c>
    </row>
    <row r="7434" spans="51:75" x14ac:dyDescent="0.3">
      <c r="AY7434" s="124" t="e">
        <f>VLOOKUP(C7434,#REF!, 2,FALSE)</f>
        <v>#REF!</v>
      </c>
      <c r="BM7434" s="97" t="s">
        <v>12476</v>
      </c>
      <c r="BN7434" s="97" t="s">
        <v>2983</v>
      </c>
      <c r="BO7434" s="97" t="s">
        <v>12071</v>
      </c>
      <c r="BU7434" s="97" t="s">
        <v>12476</v>
      </c>
      <c r="BV7434" s="97" t="s">
        <v>2983</v>
      </c>
      <c r="BW7434" s="97" t="s">
        <v>12071</v>
      </c>
    </row>
    <row r="7435" spans="51:75" x14ac:dyDescent="0.3">
      <c r="AY7435" s="124" t="e">
        <f>VLOOKUP(C7435,#REF!, 2,FALSE)</f>
        <v>#REF!</v>
      </c>
      <c r="BM7435" s="97" t="s">
        <v>12477</v>
      </c>
      <c r="BN7435" s="97" t="s">
        <v>2983</v>
      </c>
      <c r="BO7435" s="97" t="s">
        <v>7356</v>
      </c>
      <c r="BU7435" s="97" t="s">
        <v>12477</v>
      </c>
      <c r="BV7435" s="97" t="s">
        <v>2983</v>
      </c>
      <c r="BW7435" s="97" t="s">
        <v>7356</v>
      </c>
    </row>
    <row r="7436" spans="51:75" x14ac:dyDescent="0.3">
      <c r="AY7436" s="124" t="e">
        <f>VLOOKUP(C7436,#REF!, 2,FALSE)</f>
        <v>#REF!</v>
      </c>
      <c r="BM7436" s="97" t="s">
        <v>12478</v>
      </c>
      <c r="BN7436" s="97" t="s">
        <v>2983</v>
      </c>
      <c r="BO7436" s="97" t="s">
        <v>12479</v>
      </c>
      <c r="BU7436" s="97" t="s">
        <v>12478</v>
      </c>
      <c r="BV7436" s="97" t="s">
        <v>2983</v>
      </c>
      <c r="BW7436" s="97" t="s">
        <v>12479</v>
      </c>
    </row>
    <row r="7437" spans="51:75" x14ac:dyDescent="0.3">
      <c r="AY7437" s="124" t="e">
        <f>VLOOKUP(C7437,#REF!, 2,FALSE)</f>
        <v>#REF!</v>
      </c>
      <c r="BM7437" s="97" t="s">
        <v>12480</v>
      </c>
      <c r="BN7437" s="97" t="s">
        <v>2983</v>
      </c>
      <c r="BO7437" s="97" t="s">
        <v>12481</v>
      </c>
      <c r="BU7437" s="97" t="s">
        <v>12480</v>
      </c>
      <c r="BV7437" s="97" t="s">
        <v>2983</v>
      </c>
      <c r="BW7437" s="97" t="s">
        <v>12481</v>
      </c>
    </row>
    <row r="7438" spans="51:75" x14ac:dyDescent="0.3">
      <c r="AY7438" s="124" t="e">
        <f>VLOOKUP(C7438,#REF!, 2,FALSE)</f>
        <v>#REF!</v>
      </c>
      <c r="BM7438" s="97" t="s">
        <v>12482</v>
      </c>
      <c r="BN7438" s="97" t="s">
        <v>2983</v>
      </c>
      <c r="BO7438" s="97" t="s">
        <v>9459</v>
      </c>
      <c r="BU7438" s="97" t="s">
        <v>12482</v>
      </c>
      <c r="BV7438" s="97" t="s">
        <v>2983</v>
      </c>
      <c r="BW7438" s="97" t="s">
        <v>9459</v>
      </c>
    </row>
    <row r="7439" spans="51:75" x14ac:dyDescent="0.3">
      <c r="AY7439" s="124" t="e">
        <f>VLOOKUP(C7439,#REF!, 2,FALSE)</f>
        <v>#REF!</v>
      </c>
      <c r="BM7439" s="97" t="s">
        <v>39</v>
      </c>
      <c r="BN7439" s="97" t="s">
        <v>2983</v>
      </c>
      <c r="BO7439" s="97" t="s">
        <v>4333</v>
      </c>
      <c r="BU7439" s="97" t="s">
        <v>39</v>
      </c>
      <c r="BV7439" s="97" t="s">
        <v>2983</v>
      </c>
      <c r="BW7439" s="97" t="s">
        <v>4333</v>
      </c>
    </row>
    <row r="7440" spans="51:75" x14ac:dyDescent="0.3">
      <c r="AY7440" s="124" t="e">
        <f>VLOOKUP(C7440,#REF!, 2,FALSE)</f>
        <v>#REF!</v>
      </c>
      <c r="BM7440" s="97" t="s">
        <v>12483</v>
      </c>
      <c r="BN7440" s="97" t="s">
        <v>2983</v>
      </c>
      <c r="BO7440" s="97" t="s">
        <v>2803</v>
      </c>
      <c r="BU7440" s="97" t="s">
        <v>12483</v>
      </c>
      <c r="BV7440" s="97" t="s">
        <v>2983</v>
      </c>
      <c r="BW7440" s="97" t="s">
        <v>2803</v>
      </c>
    </row>
    <row r="7441" spans="51:75" x14ac:dyDescent="0.3">
      <c r="AY7441" s="124" t="e">
        <f>VLOOKUP(C7441,#REF!, 2,FALSE)</f>
        <v>#REF!</v>
      </c>
      <c r="BM7441" s="97" t="s">
        <v>2157</v>
      </c>
      <c r="BN7441" s="97" t="s">
        <v>2983</v>
      </c>
      <c r="BO7441" s="97" t="s">
        <v>8439</v>
      </c>
      <c r="BU7441" s="97" t="s">
        <v>2157</v>
      </c>
      <c r="BV7441" s="97" t="s">
        <v>2983</v>
      </c>
      <c r="BW7441" s="97" t="s">
        <v>8439</v>
      </c>
    </row>
    <row r="7442" spans="51:75" x14ac:dyDescent="0.3">
      <c r="AY7442" s="124" t="e">
        <f>VLOOKUP(C7442,#REF!, 2,FALSE)</f>
        <v>#REF!</v>
      </c>
      <c r="BM7442" s="97" t="s">
        <v>12484</v>
      </c>
      <c r="BN7442" s="97" t="s">
        <v>2983</v>
      </c>
      <c r="BO7442" s="97" t="s">
        <v>8868</v>
      </c>
      <c r="BU7442" s="97" t="s">
        <v>12484</v>
      </c>
      <c r="BV7442" s="97" t="s">
        <v>2983</v>
      </c>
      <c r="BW7442" s="97" t="s">
        <v>8868</v>
      </c>
    </row>
    <row r="7443" spans="51:75" x14ac:dyDescent="0.3">
      <c r="AY7443" s="124" t="e">
        <f>VLOOKUP(C7443,#REF!, 2,FALSE)</f>
        <v>#REF!</v>
      </c>
      <c r="BM7443" s="97" t="s">
        <v>12485</v>
      </c>
      <c r="BN7443" s="97" t="s">
        <v>2983</v>
      </c>
      <c r="BO7443" s="97" t="s">
        <v>7888</v>
      </c>
      <c r="BU7443" s="97" t="s">
        <v>12485</v>
      </c>
      <c r="BV7443" s="97" t="s">
        <v>2983</v>
      </c>
      <c r="BW7443" s="97" t="s">
        <v>7888</v>
      </c>
    </row>
    <row r="7444" spans="51:75" x14ac:dyDescent="0.3">
      <c r="AY7444" s="124" t="e">
        <f>VLOOKUP(C7444,#REF!, 2,FALSE)</f>
        <v>#REF!</v>
      </c>
      <c r="BM7444" s="97" t="s">
        <v>12486</v>
      </c>
      <c r="BN7444" s="97" t="s">
        <v>2983</v>
      </c>
      <c r="BO7444" s="97" t="s">
        <v>11931</v>
      </c>
      <c r="BU7444" s="97" t="s">
        <v>12486</v>
      </c>
      <c r="BV7444" s="97" t="s">
        <v>2983</v>
      </c>
      <c r="BW7444" s="97" t="s">
        <v>11931</v>
      </c>
    </row>
    <row r="7445" spans="51:75" x14ac:dyDescent="0.3">
      <c r="AY7445" s="124" t="e">
        <f>VLOOKUP(C7445,#REF!, 2,FALSE)</f>
        <v>#REF!</v>
      </c>
      <c r="BM7445" s="97" t="s">
        <v>12487</v>
      </c>
      <c r="BN7445" s="97" t="s">
        <v>2983</v>
      </c>
      <c r="BO7445" s="97" t="s">
        <v>12488</v>
      </c>
      <c r="BU7445" s="97" t="s">
        <v>12487</v>
      </c>
      <c r="BV7445" s="97" t="s">
        <v>2983</v>
      </c>
      <c r="BW7445" s="97" t="s">
        <v>12488</v>
      </c>
    </row>
    <row r="7446" spans="51:75" x14ac:dyDescent="0.3">
      <c r="AY7446" s="124" t="e">
        <f>VLOOKUP(C7446,#REF!, 2,FALSE)</f>
        <v>#REF!</v>
      </c>
      <c r="BM7446" s="97" t="s">
        <v>12489</v>
      </c>
      <c r="BN7446" s="97" t="s">
        <v>2983</v>
      </c>
      <c r="BO7446" s="97" t="s">
        <v>6119</v>
      </c>
      <c r="BU7446" s="97" t="s">
        <v>12489</v>
      </c>
      <c r="BV7446" s="97" t="s">
        <v>2983</v>
      </c>
      <c r="BW7446" s="97" t="s">
        <v>6119</v>
      </c>
    </row>
    <row r="7447" spans="51:75" x14ac:dyDescent="0.3">
      <c r="AY7447" s="124" t="e">
        <f>VLOOKUP(C7447,#REF!, 2,FALSE)</f>
        <v>#REF!</v>
      </c>
      <c r="BM7447" s="97" t="s">
        <v>12490</v>
      </c>
      <c r="BN7447" s="97" t="s">
        <v>2983</v>
      </c>
      <c r="BO7447" s="97" t="s">
        <v>5241</v>
      </c>
      <c r="BU7447" s="97" t="s">
        <v>12490</v>
      </c>
      <c r="BV7447" s="97" t="s">
        <v>2983</v>
      </c>
      <c r="BW7447" s="97" t="s">
        <v>5241</v>
      </c>
    </row>
    <row r="7448" spans="51:75" x14ac:dyDescent="0.3">
      <c r="AY7448" s="124" t="e">
        <f>VLOOKUP(C7448,#REF!, 2,FALSE)</f>
        <v>#REF!</v>
      </c>
      <c r="BM7448" s="97" t="s">
        <v>12491</v>
      </c>
      <c r="BN7448" s="97" t="s">
        <v>2983</v>
      </c>
      <c r="BO7448" s="97" t="s">
        <v>8720</v>
      </c>
      <c r="BU7448" s="97" t="s">
        <v>12491</v>
      </c>
      <c r="BV7448" s="97" t="s">
        <v>2983</v>
      </c>
      <c r="BW7448" s="97" t="s">
        <v>8720</v>
      </c>
    </row>
    <row r="7449" spans="51:75" x14ac:dyDescent="0.3">
      <c r="AY7449" s="124" t="e">
        <f>VLOOKUP(C7449,#REF!, 2,FALSE)</f>
        <v>#REF!</v>
      </c>
      <c r="BM7449" s="97" t="s">
        <v>12492</v>
      </c>
      <c r="BN7449" s="97" t="s">
        <v>2983</v>
      </c>
      <c r="BO7449" s="97" t="s">
        <v>1442</v>
      </c>
      <c r="BU7449" s="97" t="s">
        <v>12492</v>
      </c>
      <c r="BV7449" s="97" t="s">
        <v>2983</v>
      </c>
      <c r="BW7449" s="97" t="s">
        <v>1442</v>
      </c>
    </row>
    <row r="7450" spans="51:75" x14ac:dyDescent="0.3">
      <c r="AY7450" s="124" t="e">
        <f>VLOOKUP(C7450,#REF!, 2,FALSE)</f>
        <v>#REF!</v>
      </c>
      <c r="BM7450" s="97" t="s">
        <v>46</v>
      </c>
      <c r="BN7450" s="97" t="s">
        <v>2983</v>
      </c>
      <c r="BO7450" s="97" t="s">
        <v>1489</v>
      </c>
      <c r="BU7450" s="97" t="s">
        <v>46</v>
      </c>
      <c r="BV7450" s="97" t="s">
        <v>2983</v>
      </c>
      <c r="BW7450" s="97" t="s">
        <v>1489</v>
      </c>
    </row>
    <row r="7451" spans="51:75" x14ac:dyDescent="0.3">
      <c r="AY7451" s="124" t="e">
        <f>VLOOKUP(C7451,#REF!, 2,FALSE)</f>
        <v>#REF!</v>
      </c>
      <c r="BM7451" s="97" t="s">
        <v>12493</v>
      </c>
      <c r="BN7451" s="97" t="s">
        <v>2983</v>
      </c>
      <c r="BO7451" s="97" t="s">
        <v>8132</v>
      </c>
      <c r="BU7451" s="97" t="s">
        <v>12493</v>
      </c>
      <c r="BV7451" s="97" t="s">
        <v>2983</v>
      </c>
      <c r="BW7451" s="97" t="s">
        <v>8132</v>
      </c>
    </row>
    <row r="7452" spans="51:75" x14ac:dyDescent="0.3">
      <c r="AY7452" s="124" t="e">
        <f>VLOOKUP(C7452,#REF!, 2,FALSE)</f>
        <v>#REF!</v>
      </c>
      <c r="BM7452" s="97" t="s">
        <v>12494</v>
      </c>
      <c r="BN7452" s="97" t="s">
        <v>2983</v>
      </c>
      <c r="BO7452" s="97" t="s">
        <v>2983</v>
      </c>
      <c r="BU7452" s="97" t="s">
        <v>12494</v>
      </c>
      <c r="BV7452" s="97" t="s">
        <v>2983</v>
      </c>
      <c r="BW7452" s="97" t="s">
        <v>2983</v>
      </c>
    </row>
    <row r="7453" spans="51:75" x14ac:dyDescent="0.3">
      <c r="AY7453" s="124" t="e">
        <f>VLOOKUP(C7453,#REF!, 2,FALSE)</f>
        <v>#REF!</v>
      </c>
      <c r="BM7453" s="97" t="s">
        <v>12495</v>
      </c>
      <c r="BN7453" s="97" t="s">
        <v>2983</v>
      </c>
      <c r="BO7453" s="97" t="s">
        <v>660</v>
      </c>
      <c r="BU7453" s="97" t="s">
        <v>12495</v>
      </c>
      <c r="BV7453" s="97" t="s">
        <v>2983</v>
      </c>
      <c r="BW7453" s="97" t="s">
        <v>660</v>
      </c>
    </row>
    <row r="7454" spans="51:75" x14ac:dyDescent="0.3">
      <c r="AY7454" s="124" t="e">
        <f>VLOOKUP(C7454,#REF!, 2,FALSE)</f>
        <v>#REF!</v>
      </c>
      <c r="BM7454" s="97" t="s">
        <v>12496</v>
      </c>
      <c r="BN7454" s="97" t="s">
        <v>2983</v>
      </c>
      <c r="BO7454" s="97" t="s">
        <v>1690</v>
      </c>
      <c r="BU7454" s="97" t="s">
        <v>12496</v>
      </c>
      <c r="BV7454" s="97" t="s">
        <v>2983</v>
      </c>
      <c r="BW7454" s="97" t="s">
        <v>1690</v>
      </c>
    </row>
    <row r="7455" spans="51:75" x14ac:dyDescent="0.3">
      <c r="AY7455" s="124" t="e">
        <f>VLOOKUP(C7455,#REF!, 2,FALSE)</f>
        <v>#REF!</v>
      </c>
      <c r="BM7455" s="97" t="s">
        <v>12497</v>
      </c>
      <c r="BN7455" s="97" t="s">
        <v>2983</v>
      </c>
      <c r="BO7455" s="97" t="s">
        <v>12498</v>
      </c>
      <c r="BU7455" s="97" t="s">
        <v>12497</v>
      </c>
      <c r="BV7455" s="97" t="s">
        <v>2983</v>
      </c>
      <c r="BW7455" s="97" t="s">
        <v>12498</v>
      </c>
    </row>
    <row r="7456" spans="51:75" x14ac:dyDescent="0.3">
      <c r="AY7456" s="124" t="e">
        <f>VLOOKUP(C7456,#REF!, 2,FALSE)</f>
        <v>#REF!</v>
      </c>
      <c r="BM7456" s="97" t="s">
        <v>12499</v>
      </c>
      <c r="BN7456" s="97" t="s">
        <v>2983</v>
      </c>
      <c r="BO7456" s="97" t="s">
        <v>12500</v>
      </c>
      <c r="BU7456" s="97" t="s">
        <v>12499</v>
      </c>
      <c r="BV7456" s="97" t="s">
        <v>2983</v>
      </c>
      <c r="BW7456" s="97" t="s">
        <v>12500</v>
      </c>
    </row>
    <row r="7457" spans="51:75" x14ac:dyDescent="0.3">
      <c r="AY7457" s="124" t="e">
        <f>VLOOKUP(C7457,#REF!, 2,FALSE)</f>
        <v>#REF!</v>
      </c>
      <c r="BM7457" s="97" t="s">
        <v>12501</v>
      </c>
      <c r="BN7457" s="97" t="s">
        <v>2983</v>
      </c>
      <c r="BO7457" s="97" t="s">
        <v>2983</v>
      </c>
      <c r="BU7457" s="97" t="s">
        <v>12501</v>
      </c>
      <c r="BV7457" s="97" t="s">
        <v>2983</v>
      </c>
      <c r="BW7457" s="97" t="s">
        <v>2983</v>
      </c>
    </row>
    <row r="7458" spans="51:75" x14ac:dyDescent="0.3">
      <c r="AY7458" s="124" t="e">
        <f>VLOOKUP(C7458,#REF!, 2,FALSE)</f>
        <v>#REF!</v>
      </c>
      <c r="BM7458" s="97" t="s">
        <v>12502</v>
      </c>
      <c r="BN7458" s="97" t="s">
        <v>2983</v>
      </c>
      <c r="BO7458" s="97" t="s">
        <v>4342</v>
      </c>
      <c r="BU7458" s="97" t="s">
        <v>12502</v>
      </c>
      <c r="BV7458" s="97" t="s">
        <v>2983</v>
      </c>
      <c r="BW7458" s="97" t="s">
        <v>4342</v>
      </c>
    </row>
    <row r="7459" spans="51:75" x14ac:dyDescent="0.3">
      <c r="AY7459" s="124" t="e">
        <f>VLOOKUP(C7459,#REF!, 2,FALSE)</f>
        <v>#REF!</v>
      </c>
      <c r="BM7459" s="97" t="s">
        <v>12503</v>
      </c>
      <c r="BN7459" s="97" t="s">
        <v>2983</v>
      </c>
      <c r="BO7459" s="97" t="s">
        <v>792</v>
      </c>
      <c r="BU7459" s="97" t="s">
        <v>12503</v>
      </c>
      <c r="BV7459" s="97" t="s">
        <v>2983</v>
      </c>
      <c r="BW7459" s="97" t="s">
        <v>792</v>
      </c>
    </row>
    <row r="7460" spans="51:75" x14ac:dyDescent="0.3">
      <c r="AY7460" s="124" t="e">
        <f>VLOOKUP(C7460,#REF!, 2,FALSE)</f>
        <v>#REF!</v>
      </c>
      <c r="BM7460" s="97" t="s">
        <v>12504</v>
      </c>
      <c r="BN7460" s="97" t="s">
        <v>2983</v>
      </c>
      <c r="BO7460" s="97" t="s">
        <v>3690</v>
      </c>
      <c r="BU7460" s="97" t="s">
        <v>12504</v>
      </c>
      <c r="BV7460" s="97" t="s">
        <v>2983</v>
      </c>
      <c r="BW7460" s="97" t="s">
        <v>3690</v>
      </c>
    </row>
    <row r="7461" spans="51:75" x14ac:dyDescent="0.3">
      <c r="AY7461" s="124" t="e">
        <f>VLOOKUP(C7461,#REF!, 2,FALSE)</f>
        <v>#REF!</v>
      </c>
      <c r="BM7461" s="97" t="s">
        <v>12505</v>
      </c>
      <c r="BN7461" s="97" t="s">
        <v>2983</v>
      </c>
      <c r="BO7461" s="97" t="s">
        <v>12506</v>
      </c>
      <c r="BU7461" s="97" t="s">
        <v>12505</v>
      </c>
      <c r="BV7461" s="97" t="s">
        <v>2983</v>
      </c>
      <c r="BW7461" s="97" t="s">
        <v>12506</v>
      </c>
    </row>
    <row r="7462" spans="51:75" x14ac:dyDescent="0.3">
      <c r="AY7462" s="124" t="e">
        <f>VLOOKUP(C7462,#REF!, 2,FALSE)</f>
        <v>#REF!</v>
      </c>
      <c r="BM7462" s="97" t="s">
        <v>12507</v>
      </c>
      <c r="BN7462" s="97" t="s">
        <v>2983</v>
      </c>
      <c r="BO7462" s="97" t="s">
        <v>10531</v>
      </c>
      <c r="BU7462" s="97" t="s">
        <v>12507</v>
      </c>
      <c r="BV7462" s="97" t="s">
        <v>2983</v>
      </c>
      <c r="BW7462" s="97" t="s">
        <v>10531</v>
      </c>
    </row>
    <row r="7463" spans="51:75" x14ac:dyDescent="0.3">
      <c r="AY7463" s="124" t="e">
        <f>VLOOKUP(C7463,#REF!, 2,FALSE)</f>
        <v>#REF!</v>
      </c>
      <c r="BM7463" s="97" t="s">
        <v>2158</v>
      </c>
      <c r="BN7463" s="97" t="s">
        <v>2983</v>
      </c>
      <c r="BO7463" s="97" t="s">
        <v>9553</v>
      </c>
      <c r="BU7463" s="97" t="s">
        <v>2158</v>
      </c>
      <c r="BV7463" s="97" t="s">
        <v>2983</v>
      </c>
      <c r="BW7463" s="97" t="s">
        <v>9553</v>
      </c>
    </row>
    <row r="7464" spans="51:75" x14ac:dyDescent="0.3">
      <c r="AY7464" s="124" t="e">
        <f>VLOOKUP(C7464,#REF!, 2,FALSE)</f>
        <v>#REF!</v>
      </c>
      <c r="BM7464" s="97" t="s">
        <v>12508</v>
      </c>
      <c r="BN7464" s="97" t="s">
        <v>2983</v>
      </c>
      <c r="BO7464" s="97" t="s">
        <v>2069</v>
      </c>
      <c r="BU7464" s="97" t="s">
        <v>12508</v>
      </c>
      <c r="BV7464" s="97" t="s">
        <v>2983</v>
      </c>
      <c r="BW7464" s="97" t="s">
        <v>2069</v>
      </c>
    </row>
    <row r="7465" spans="51:75" x14ac:dyDescent="0.3">
      <c r="AY7465" s="124" t="e">
        <f>VLOOKUP(C7465,#REF!, 2,FALSE)</f>
        <v>#REF!</v>
      </c>
      <c r="BM7465" s="97" t="s">
        <v>12509</v>
      </c>
      <c r="BN7465" s="97" t="s">
        <v>2983</v>
      </c>
      <c r="BO7465" s="97" t="s">
        <v>12510</v>
      </c>
      <c r="BU7465" s="97" t="s">
        <v>12509</v>
      </c>
      <c r="BV7465" s="97" t="s">
        <v>2983</v>
      </c>
      <c r="BW7465" s="97" t="s">
        <v>12510</v>
      </c>
    </row>
    <row r="7466" spans="51:75" x14ac:dyDescent="0.3">
      <c r="AY7466" s="124" t="e">
        <f>VLOOKUP(C7466,#REF!, 2,FALSE)</f>
        <v>#REF!</v>
      </c>
      <c r="BM7466" s="97" t="s">
        <v>12511</v>
      </c>
      <c r="BN7466" s="97" t="s">
        <v>2983</v>
      </c>
      <c r="BO7466" s="97" t="s">
        <v>11209</v>
      </c>
      <c r="BU7466" s="97" t="s">
        <v>12511</v>
      </c>
      <c r="BV7466" s="97" t="s">
        <v>2983</v>
      </c>
      <c r="BW7466" s="97" t="s">
        <v>11209</v>
      </c>
    </row>
    <row r="7467" spans="51:75" x14ac:dyDescent="0.3">
      <c r="AY7467" s="124" t="e">
        <f>VLOOKUP(C7467,#REF!, 2,FALSE)</f>
        <v>#REF!</v>
      </c>
      <c r="BM7467" s="97" t="s">
        <v>12512</v>
      </c>
      <c r="BN7467" s="97" t="s">
        <v>2983</v>
      </c>
      <c r="BO7467" s="97" t="s">
        <v>6903</v>
      </c>
      <c r="BU7467" s="97" t="s">
        <v>12512</v>
      </c>
      <c r="BV7467" s="97" t="s">
        <v>2983</v>
      </c>
      <c r="BW7467" s="97" t="s">
        <v>6903</v>
      </c>
    </row>
    <row r="7468" spans="51:75" x14ac:dyDescent="0.3">
      <c r="AY7468" s="124" t="e">
        <f>VLOOKUP(C7468,#REF!, 2,FALSE)</f>
        <v>#REF!</v>
      </c>
      <c r="BM7468" s="97" t="s">
        <v>12513</v>
      </c>
      <c r="BN7468" s="97" t="s">
        <v>2983</v>
      </c>
      <c r="BO7468" s="97" t="s">
        <v>5409</v>
      </c>
      <c r="BU7468" s="97" t="s">
        <v>12513</v>
      </c>
      <c r="BV7468" s="97" t="s">
        <v>2983</v>
      </c>
      <c r="BW7468" s="97" t="s">
        <v>5409</v>
      </c>
    </row>
    <row r="7469" spans="51:75" x14ac:dyDescent="0.3">
      <c r="AY7469" s="124" t="e">
        <f>VLOOKUP(C7469,#REF!, 2,FALSE)</f>
        <v>#REF!</v>
      </c>
      <c r="BM7469" s="97" t="s">
        <v>12514</v>
      </c>
      <c r="BN7469" s="97" t="s">
        <v>2983</v>
      </c>
      <c r="BO7469" s="97" t="s">
        <v>2374</v>
      </c>
      <c r="BU7469" s="97" t="s">
        <v>12514</v>
      </c>
      <c r="BV7469" s="97" t="s">
        <v>2983</v>
      </c>
      <c r="BW7469" s="97" t="s">
        <v>2374</v>
      </c>
    </row>
    <row r="7470" spans="51:75" x14ac:dyDescent="0.3">
      <c r="AY7470" s="124" t="e">
        <f>VLOOKUP(C7470,#REF!, 2,FALSE)</f>
        <v>#REF!</v>
      </c>
      <c r="BM7470" s="97" t="s">
        <v>12515</v>
      </c>
      <c r="BN7470" s="97" t="s">
        <v>2983</v>
      </c>
      <c r="BO7470" s="97" t="s">
        <v>3012</v>
      </c>
      <c r="BU7470" s="97" t="s">
        <v>12515</v>
      </c>
      <c r="BV7470" s="97" t="s">
        <v>2983</v>
      </c>
      <c r="BW7470" s="97" t="s">
        <v>3012</v>
      </c>
    </row>
    <row r="7471" spans="51:75" x14ac:dyDescent="0.3">
      <c r="AY7471" s="124" t="e">
        <f>VLOOKUP(C7471,#REF!, 2,FALSE)</f>
        <v>#REF!</v>
      </c>
      <c r="BM7471" s="97" t="s">
        <v>12516</v>
      </c>
      <c r="BN7471" s="97" t="s">
        <v>2983</v>
      </c>
      <c r="BO7471" s="97" t="s">
        <v>8887</v>
      </c>
      <c r="BU7471" s="97" t="s">
        <v>12516</v>
      </c>
      <c r="BV7471" s="97" t="s">
        <v>2983</v>
      </c>
      <c r="BW7471" s="97" t="s">
        <v>8887</v>
      </c>
    </row>
    <row r="7472" spans="51:75" x14ac:dyDescent="0.3">
      <c r="AY7472" s="124" t="e">
        <f>VLOOKUP(C7472,#REF!, 2,FALSE)</f>
        <v>#REF!</v>
      </c>
      <c r="BM7472" s="97" t="s">
        <v>2159</v>
      </c>
      <c r="BN7472" s="97" t="s">
        <v>2983</v>
      </c>
      <c r="BO7472" s="97" t="s">
        <v>11258</v>
      </c>
      <c r="BU7472" s="97" t="s">
        <v>2159</v>
      </c>
      <c r="BV7472" s="97" t="s">
        <v>2983</v>
      </c>
      <c r="BW7472" s="97" t="s">
        <v>11258</v>
      </c>
    </row>
    <row r="7473" spans="51:75" x14ac:dyDescent="0.3">
      <c r="AY7473" s="124" t="e">
        <f>VLOOKUP(C7473,#REF!, 2,FALSE)</f>
        <v>#REF!</v>
      </c>
      <c r="BM7473" s="97" t="s">
        <v>12518</v>
      </c>
      <c r="BN7473" s="97" t="s">
        <v>2983</v>
      </c>
      <c r="BO7473" s="97" t="s">
        <v>11768</v>
      </c>
      <c r="BU7473" s="97" t="s">
        <v>12518</v>
      </c>
      <c r="BV7473" s="97" t="s">
        <v>2983</v>
      </c>
      <c r="BW7473" s="97" t="s">
        <v>11768</v>
      </c>
    </row>
    <row r="7474" spans="51:75" x14ac:dyDescent="0.3">
      <c r="AY7474" s="124" t="e">
        <f>VLOOKUP(C7474,#REF!, 2,FALSE)</f>
        <v>#REF!</v>
      </c>
      <c r="BM7474" s="97" t="s">
        <v>12519</v>
      </c>
      <c r="BN7474" s="97" t="s">
        <v>2983</v>
      </c>
      <c r="BO7474" s="97" t="s">
        <v>2983</v>
      </c>
      <c r="BU7474" s="97" t="s">
        <v>12519</v>
      </c>
      <c r="BV7474" s="97" t="s">
        <v>2983</v>
      </c>
      <c r="BW7474" s="97" t="s">
        <v>2983</v>
      </c>
    </row>
    <row r="7475" spans="51:75" x14ac:dyDescent="0.3">
      <c r="AY7475" s="124" t="e">
        <f>VLOOKUP(C7475,#REF!, 2,FALSE)</f>
        <v>#REF!</v>
      </c>
      <c r="BM7475" s="97" t="s">
        <v>12520</v>
      </c>
      <c r="BN7475" s="97" t="s">
        <v>2983</v>
      </c>
      <c r="BO7475" s="97" t="s">
        <v>3470</v>
      </c>
      <c r="BU7475" s="97" t="s">
        <v>12520</v>
      </c>
      <c r="BV7475" s="97" t="s">
        <v>2983</v>
      </c>
      <c r="BW7475" s="97" t="s">
        <v>3470</v>
      </c>
    </row>
    <row r="7476" spans="51:75" x14ac:dyDescent="0.3">
      <c r="AY7476" s="124" t="e">
        <f>VLOOKUP(C7476,#REF!, 2,FALSE)</f>
        <v>#REF!</v>
      </c>
      <c r="BM7476" s="97" t="s">
        <v>12521</v>
      </c>
      <c r="BN7476" s="97" t="s">
        <v>2983</v>
      </c>
      <c r="BO7476" s="97" t="s">
        <v>12522</v>
      </c>
      <c r="BU7476" s="97" t="s">
        <v>12521</v>
      </c>
      <c r="BV7476" s="97" t="s">
        <v>2983</v>
      </c>
      <c r="BW7476" s="97" t="s">
        <v>12522</v>
      </c>
    </row>
    <row r="7477" spans="51:75" x14ac:dyDescent="0.3">
      <c r="AY7477" s="124" t="e">
        <f>VLOOKUP(C7477,#REF!, 2,FALSE)</f>
        <v>#REF!</v>
      </c>
      <c r="BM7477" s="97" t="s">
        <v>12523</v>
      </c>
      <c r="BN7477" s="97" t="s">
        <v>2983</v>
      </c>
      <c r="BO7477" s="97" t="s">
        <v>1066</v>
      </c>
      <c r="BU7477" s="97" t="s">
        <v>12523</v>
      </c>
      <c r="BV7477" s="97" t="s">
        <v>2983</v>
      </c>
      <c r="BW7477" s="97" t="s">
        <v>1066</v>
      </c>
    </row>
    <row r="7478" spans="51:75" x14ac:dyDescent="0.3">
      <c r="AY7478" s="124" t="e">
        <f>VLOOKUP(C7478,#REF!, 2,FALSE)</f>
        <v>#REF!</v>
      </c>
      <c r="BM7478" s="97" t="s">
        <v>12524</v>
      </c>
      <c r="BN7478" s="97" t="s">
        <v>2983</v>
      </c>
      <c r="BO7478" s="97" t="s">
        <v>2983</v>
      </c>
      <c r="BU7478" s="97" t="s">
        <v>12524</v>
      </c>
      <c r="BV7478" s="97" t="s">
        <v>2983</v>
      </c>
      <c r="BW7478" s="97" t="s">
        <v>2983</v>
      </c>
    </row>
    <row r="7479" spans="51:75" x14ac:dyDescent="0.3">
      <c r="AY7479" s="124" t="e">
        <f>VLOOKUP(C7479,#REF!, 2,FALSE)</f>
        <v>#REF!</v>
      </c>
      <c r="BM7479" s="97" t="s">
        <v>12525</v>
      </c>
      <c r="BN7479" s="97" t="s">
        <v>2983</v>
      </c>
      <c r="BO7479" s="97" t="s">
        <v>2653</v>
      </c>
      <c r="BU7479" s="97" t="s">
        <v>12525</v>
      </c>
      <c r="BV7479" s="97" t="s">
        <v>2983</v>
      </c>
      <c r="BW7479" s="97" t="s">
        <v>2653</v>
      </c>
    </row>
    <row r="7480" spans="51:75" x14ac:dyDescent="0.3">
      <c r="AY7480" s="124" t="e">
        <f>VLOOKUP(C7480,#REF!, 2,FALSE)</f>
        <v>#REF!</v>
      </c>
      <c r="BM7480" s="97" t="s">
        <v>12526</v>
      </c>
      <c r="BN7480" s="97" t="s">
        <v>736</v>
      </c>
      <c r="BO7480" s="97" t="s">
        <v>7372</v>
      </c>
      <c r="BU7480" s="97" t="s">
        <v>12526</v>
      </c>
      <c r="BV7480" s="97" t="s">
        <v>736</v>
      </c>
      <c r="BW7480" s="97" t="s">
        <v>7372</v>
      </c>
    </row>
    <row r="7481" spans="51:75" x14ac:dyDescent="0.3">
      <c r="AY7481" s="124" t="e">
        <f>VLOOKUP(C7481,#REF!, 2,FALSE)</f>
        <v>#REF!</v>
      </c>
      <c r="BM7481" s="97" t="s">
        <v>12527</v>
      </c>
      <c r="BN7481" s="97" t="s">
        <v>1267</v>
      </c>
      <c r="BO7481" s="97" t="s">
        <v>3476</v>
      </c>
      <c r="BU7481" s="97" t="s">
        <v>12527</v>
      </c>
      <c r="BV7481" s="97" t="s">
        <v>1267</v>
      </c>
      <c r="BW7481" s="97" t="s">
        <v>3476</v>
      </c>
    </row>
    <row r="7482" spans="51:75" x14ac:dyDescent="0.3">
      <c r="AY7482" s="124" t="e">
        <f>VLOOKUP(C7482,#REF!, 2,FALSE)</f>
        <v>#REF!</v>
      </c>
      <c r="BM7482" s="97" t="s">
        <v>12528</v>
      </c>
      <c r="BN7482" s="97" t="s">
        <v>771</v>
      </c>
      <c r="BO7482" s="97" t="s">
        <v>9654</v>
      </c>
      <c r="BU7482" s="97" t="s">
        <v>12528</v>
      </c>
      <c r="BV7482" s="97" t="s">
        <v>771</v>
      </c>
      <c r="BW7482" s="97" t="s">
        <v>9654</v>
      </c>
    </row>
    <row r="7483" spans="51:75" x14ac:dyDescent="0.3">
      <c r="AY7483" s="124" t="e">
        <f>VLOOKUP(C7483,#REF!, 2,FALSE)</f>
        <v>#REF!</v>
      </c>
      <c r="BM7483" s="97" t="s">
        <v>12529</v>
      </c>
      <c r="BN7483" s="97" t="s">
        <v>667</v>
      </c>
      <c r="BO7483" s="97" t="s">
        <v>11932</v>
      </c>
      <c r="BU7483" s="97" t="s">
        <v>12529</v>
      </c>
      <c r="BV7483" s="97" t="s">
        <v>667</v>
      </c>
      <c r="BW7483" s="97" t="s">
        <v>11932</v>
      </c>
    </row>
    <row r="7484" spans="51:75" x14ac:dyDescent="0.3">
      <c r="AY7484" s="124" t="e">
        <f>VLOOKUP(C7484,#REF!, 2,FALSE)</f>
        <v>#REF!</v>
      </c>
      <c r="BM7484" s="97" t="s">
        <v>12530</v>
      </c>
      <c r="BN7484" s="97" t="s">
        <v>617</v>
      </c>
      <c r="BO7484" s="97" t="s">
        <v>5888</v>
      </c>
      <c r="BU7484" s="97" t="s">
        <v>12530</v>
      </c>
      <c r="BV7484" s="97" t="s">
        <v>617</v>
      </c>
      <c r="BW7484" s="97" t="s">
        <v>5888</v>
      </c>
    </row>
    <row r="7485" spans="51:75" x14ac:dyDescent="0.3">
      <c r="AY7485" s="124" t="e">
        <f>VLOOKUP(C7485,#REF!, 2,FALSE)</f>
        <v>#REF!</v>
      </c>
      <c r="BM7485" s="97" t="s">
        <v>12531</v>
      </c>
      <c r="BN7485" s="97" t="s">
        <v>2983</v>
      </c>
      <c r="BO7485" s="97" t="s">
        <v>10207</v>
      </c>
      <c r="BU7485" s="97" t="s">
        <v>12531</v>
      </c>
      <c r="BV7485" s="97" t="s">
        <v>2983</v>
      </c>
      <c r="BW7485" s="97" t="s">
        <v>10207</v>
      </c>
    </row>
    <row r="7486" spans="51:75" x14ac:dyDescent="0.3">
      <c r="AY7486" s="124" t="e">
        <f>VLOOKUP(C7486,#REF!, 2,FALSE)</f>
        <v>#REF!</v>
      </c>
      <c r="BM7486" s="97" t="s">
        <v>12532</v>
      </c>
      <c r="BN7486" s="97" t="s">
        <v>617</v>
      </c>
      <c r="BO7486" s="97" t="s">
        <v>2983</v>
      </c>
      <c r="BU7486" s="97" t="s">
        <v>12532</v>
      </c>
      <c r="BV7486" s="97" t="s">
        <v>617</v>
      </c>
      <c r="BW7486" s="97" t="s">
        <v>2983</v>
      </c>
    </row>
    <row r="7487" spans="51:75" x14ac:dyDescent="0.3">
      <c r="AY7487" s="124" t="e">
        <f>VLOOKUP(C7487,#REF!, 2,FALSE)</f>
        <v>#REF!</v>
      </c>
      <c r="BM7487" s="97" t="s">
        <v>2160</v>
      </c>
      <c r="BN7487" s="97" t="s">
        <v>2983</v>
      </c>
      <c r="BO7487" s="97" t="s">
        <v>2788</v>
      </c>
      <c r="BU7487" s="97" t="s">
        <v>2160</v>
      </c>
      <c r="BV7487" s="97" t="s">
        <v>2983</v>
      </c>
      <c r="BW7487" s="97" t="s">
        <v>2788</v>
      </c>
    </row>
    <row r="7488" spans="51:75" x14ac:dyDescent="0.3">
      <c r="AY7488" s="124" t="e">
        <f>VLOOKUP(C7488,#REF!, 2,FALSE)</f>
        <v>#REF!</v>
      </c>
      <c r="BM7488" s="97" t="s">
        <v>2161</v>
      </c>
      <c r="BN7488" s="97" t="s">
        <v>810</v>
      </c>
      <c r="BO7488" s="97" t="s">
        <v>3981</v>
      </c>
      <c r="BU7488" s="97" t="s">
        <v>2161</v>
      </c>
      <c r="BV7488" s="97" t="s">
        <v>810</v>
      </c>
      <c r="BW7488" s="97" t="s">
        <v>3981</v>
      </c>
    </row>
    <row r="7489" spans="51:75" x14ac:dyDescent="0.3">
      <c r="AY7489" s="124" t="e">
        <f>VLOOKUP(C7489,#REF!, 2,FALSE)</f>
        <v>#REF!</v>
      </c>
      <c r="BM7489" s="97" t="s">
        <v>12533</v>
      </c>
      <c r="BN7489" s="97" t="s">
        <v>912</v>
      </c>
      <c r="BO7489" s="97" t="s">
        <v>12534</v>
      </c>
      <c r="BU7489" s="97" t="s">
        <v>12533</v>
      </c>
      <c r="BV7489" s="97" t="s">
        <v>912</v>
      </c>
      <c r="BW7489" s="97" t="s">
        <v>12534</v>
      </c>
    </row>
    <row r="7490" spans="51:75" x14ac:dyDescent="0.3">
      <c r="AY7490" s="124" t="e">
        <f>VLOOKUP(C7490,#REF!, 2,FALSE)</f>
        <v>#REF!</v>
      </c>
      <c r="BM7490" s="97" t="s">
        <v>12535</v>
      </c>
      <c r="BN7490" s="97" t="s">
        <v>912</v>
      </c>
      <c r="BO7490" s="97" t="s">
        <v>12536</v>
      </c>
      <c r="BU7490" s="97" t="s">
        <v>12535</v>
      </c>
      <c r="BV7490" s="97" t="s">
        <v>912</v>
      </c>
      <c r="BW7490" s="97" t="s">
        <v>12536</v>
      </c>
    </row>
    <row r="7491" spans="51:75" x14ac:dyDescent="0.3">
      <c r="AY7491" s="124" t="e">
        <f>VLOOKUP(C7491,#REF!, 2,FALSE)</f>
        <v>#REF!</v>
      </c>
      <c r="BM7491" s="97" t="s">
        <v>12537</v>
      </c>
      <c r="BN7491" s="97" t="s">
        <v>852</v>
      </c>
      <c r="BO7491" s="97" t="s">
        <v>7140</v>
      </c>
      <c r="BU7491" s="97" t="s">
        <v>12537</v>
      </c>
      <c r="BV7491" s="97" t="s">
        <v>852</v>
      </c>
      <c r="BW7491" s="97" t="s">
        <v>7140</v>
      </c>
    </row>
    <row r="7492" spans="51:75" x14ac:dyDescent="0.3">
      <c r="AY7492" s="124" t="e">
        <f>VLOOKUP(C7492,#REF!, 2,FALSE)</f>
        <v>#REF!</v>
      </c>
      <c r="BM7492" s="97" t="s">
        <v>12538</v>
      </c>
      <c r="BN7492" s="97" t="s">
        <v>662</v>
      </c>
      <c r="BO7492" s="97" t="s">
        <v>1855</v>
      </c>
      <c r="BU7492" s="97" t="s">
        <v>12538</v>
      </c>
      <c r="BV7492" s="97" t="s">
        <v>662</v>
      </c>
      <c r="BW7492" s="97" t="s">
        <v>1855</v>
      </c>
    </row>
    <row r="7493" spans="51:75" x14ac:dyDescent="0.3">
      <c r="AY7493" s="124" t="e">
        <f>VLOOKUP(C7493,#REF!, 2,FALSE)</f>
        <v>#REF!</v>
      </c>
      <c r="BM7493" s="97" t="s">
        <v>12539</v>
      </c>
      <c r="BN7493" s="97" t="s">
        <v>2983</v>
      </c>
      <c r="BO7493" s="97" t="s">
        <v>2983</v>
      </c>
      <c r="BU7493" s="97" t="s">
        <v>12539</v>
      </c>
      <c r="BV7493" s="97" t="s">
        <v>2983</v>
      </c>
      <c r="BW7493" s="97" t="s">
        <v>2983</v>
      </c>
    </row>
    <row r="7494" spans="51:75" x14ac:dyDescent="0.3">
      <c r="AY7494" s="124" t="e">
        <f>VLOOKUP(C7494,#REF!, 2,FALSE)</f>
        <v>#REF!</v>
      </c>
      <c r="BM7494" s="97" t="s">
        <v>12540</v>
      </c>
      <c r="BN7494" s="97" t="s">
        <v>2983</v>
      </c>
      <c r="BO7494" s="97" t="s">
        <v>2983</v>
      </c>
      <c r="BU7494" s="97" t="s">
        <v>12540</v>
      </c>
      <c r="BV7494" s="97" t="s">
        <v>2983</v>
      </c>
      <c r="BW7494" s="97" t="s">
        <v>2983</v>
      </c>
    </row>
    <row r="7495" spans="51:75" x14ac:dyDescent="0.3">
      <c r="AY7495" s="124" t="e">
        <f>VLOOKUP(C7495,#REF!, 2,FALSE)</f>
        <v>#REF!</v>
      </c>
      <c r="BM7495" s="97" t="s">
        <v>12541</v>
      </c>
      <c r="BN7495" s="97" t="s">
        <v>2983</v>
      </c>
      <c r="BO7495" s="97" t="s">
        <v>2433</v>
      </c>
      <c r="BU7495" s="97" t="s">
        <v>12541</v>
      </c>
      <c r="BV7495" s="97" t="s">
        <v>2983</v>
      </c>
      <c r="BW7495" s="97" t="s">
        <v>2433</v>
      </c>
    </row>
    <row r="7496" spans="51:75" x14ac:dyDescent="0.3">
      <c r="AY7496" s="124" t="e">
        <f>VLOOKUP(C7496,#REF!, 2,FALSE)</f>
        <v>#REF!</v>
      </c>
      <c r="BM7496" s="97" t="s">
        <v>2162</v>
      </c>
      <c r="BN7496" s="97" t="s">
        <v>2983</v>
      </c>
      <c r="BO7496" s="97" t="s">
        <v>1596</v>
      </c>
      <c r="BU7496" s="97" t="s">
        <v>2162</v>
      </c>
      <c r="BV7496" s="97" t="s">
        <v>2983</v>
      </c>
      <c r="BW7496" s="97" t="s">
        <v>1596</v>
      </c>
    </row>
    <row r="7497" spans="51:75" x14ac:dyDescent="0.3">
      <c r="AY7497" s="124" t="e">
        <f>VLOOKUP(C7497,#REF!, 2,FALSE)</f>
        <v>#REF!</v>
      </c>
      <c r="BM7497" s="97" t="s">
        <v>2176</v>
      </c>
      <c r="BN7497" s="97" t="s">
        <v>2983</v>
      </c>
      <c r="BO7497" s="97" t="s">
        <v>2355</v>
      </c>
      <c r="BU7497" s="97" t="s">
        <v>2176</v>
      </c>
      <c r="BV7497" s="97" t="s">
        <v>2983</v>
      </c>
      <c r="BW7497" s="97" t="s">
        <v>2355</v>
      </c>
    </row>
    <row r="7498" spans="51:75" x14ac:dyDescent="0.3">
      <c r="AY7498" s="124" t="e">
        <f>VLOOKUP(C7498,#REF!, 2,FALSE)</f>
        <v>#REF!</v>
      </c>
      <c r="BM7498" s="97" t="s">
        <v>2177</v>
      </c>
      <c r="BN7498" s="97" t="s">
        <v>2983</v>
      </c>
      <c r="BO7498" s="97" t="s">
        <v>10357</v>
      </c>
      <c r="BU7498" s="97" t="s">
        <v>2177</v>
      </c>
      <c r="BV7498" s="97" t="s">
        <v>2983</v>
      </c>
      <c r="BW7498" s="97" t="s">
        <v>10357</v>
      </c>
    </row>
    <row r="7499" spans="51:75" x14ac:dyDescent="0.3">
      <c r="AY7499" s="124" t="e">
        <f>VLOOKUP(C7499,#REF!, 2,FALSE)</f>
        <v>#REF!</v>
      </c>
      <c r="BM7499" s="97" t="s">
        <v>2178</v>
      </c>
      <c r="BN7499" s="97" t="s">
        <v>2983</v>
      </c>
      <c r="BO7499" s="97" t="s">
        <v>2983</v>
      </c>
      <c r="BU7499" s="97" t="s">
        <v>2178</v>
      </c>
      <c r="BV7499" s="97" t="s">
        <v>2983</v>
      </c>
      <c r="BW7499" s="97" t="s">
        <v>2983</v>
      </c>
    </row>
    <row r="7500" spans="51:75" x14ac:dyDescent="0.3">
      <c r="AY7500" s="124" t="e">
        <f>VLOOKUP(C7500,#REF!, 2,FALSE)</f>
        <v>#REF!</v>
      </c>
      <c r="BM7500" s="97" t="s">
        <v>12542</v>
      </c>
      <c r="BN7500" s="97" t="s">
        <v>2983</v>
      </c>
      <c r="BO7500" s="97" t="s">
        <v>1502</v>
      </c>
      <c r="BU7500" s="97" t="s">
        <v>12542</v>
      </c>
      <c r="BV7500" s="97" t="s">
        <v>2983</v>
      </c>
      <c r="BW7500" s="97" t="s">
        <v>1502</v>
      </c>
    </row>
    <row r="7501" spans="51:75" x14ac:dyDescent="0.3">
      <c r="AY7501" s="124" t="e">
        <f>VLOOKUP(C7501,#REF!, 2,FALSE)</f>
        <v>#REF!</v>
      </c>
      <c r="BM7501" s="97" t="s">
        <v>12543</v>
      </c>
      <c r="BN7501" s="97" t="s">
        <v>2983</v>
      </c>
      <c r="BO7501" s="97" t="s">
        <v>1227</v>
      </c>
      <c r="BU7501" s="97" t="s">
        <v>12543</v>
      </c>
      <c r="BV7501" s="97" t="s">
        <v>2983</v>
      </c>
      <c r="BW7501" s="97" t="s">
        <v>1227</v>
      </c>
    </row>
    <row r="7502" spans="51:75" x14ac:dyDescent="0.3">
      <c r="AY7502" s="124" t="e">
        <f>VLOOKUP(C7502,#REF!, 2,FALSE)</f>
        <v>#REF!</v>
      </c>
      <c r="BM7502" s="97" t="s">
        <v>12544</v>
      </c>
      <c r="BN7502" s="97" t="s">
        <v>2983</v>
      </c>
      <c r="BO7502" s="97" t="s">
        <v>12545</v>
      </c>
      <c r="BU7502" s="97" t="s">
        <v>12544</v>
      </c>
      <c r="BV7502" s="97" t="s">
        <v>2983</v>
      </c>
      <c r="BW7502" s="97" t="s">
        <v>12545</v>
      </c>
    </row>
    <row r="7503" spans="51:75" x14ac:dyDescent="0.3">
      <c r="AY7503" s="124" t="e">
        <f>VLOOKUP(C7503,#REF!, 2,FALSE)</f>
        <v>#REF!</v>
      </c>
      <c r="BM7503" s="97" t="s">
        <v>12546</v>
      </c>
      <c r="BN7503" s="97" t="s">
        <v>2983</v>
      </c>
      <c r="BO7503" s="97" t="s">
        <v>11060</v>
      </c>
      <c r="BU7503" s="97" t="s">
        <v>12546</v>
      </c>
      <c r="BV7503" s="97" t="s">
        <v>2983</v>
      </c>
      <c r="BW7503" s="97" t="s">
        <v>11060</v>
      </c>
    </row>
    <row r="7504" spans="51:75" x14ac:dyDescent="0.3">
      <c r="AY7504" s="124" t="e">
        <f>VLOOKUP(C7504,#REF!, 2,FALSE)</f>
        <v>#REF!</v>
      </c>
      <c r="BM7504" s="97" t="s">
        <v>12547</v>
      </c>
      <c r="BN7504" s="97" t="s">
        <v>2983</v>
      </c>
      <c r="BO7504" s="97" t="s">
        <v>12548</v>
      </c>
      <c r="BU7504" s="97" t="s">
        <v>12547</v>
      </c>
      <c r="BV7504" s="97" t="s">
        <v>2983</v>
      </c>
      <c r="BW7504" s="97" t="s">
        <v>12548</v>
      </c>
    </row>
    <row r="7505" spans="51:75" x14ac:dyDescent="0.3">
      <c r="AY7505" s="124" t="e">
        <f>VLOOKUP(C7505,#REF!, 2,FALSE)</f>
        <v>#REF!</v>
      </c>
      <c r="BM7505" s="97" t="s">
        <v>12549</v>
      </c>
      <c r="BN7505" s="97" t="s">
        <v>2983</v>
      </c>
      <c r="BO7505" s="97" t="s">
        <v>2983</v>
      </c>
      <c r="BU7505" s="97" t="s">
        <v>12549</v>
      </c>
      <c r="BV7505" s="97" t="s">
        <v>2983</v>
      </c>
      <c r="BW7505" s="97" t="s">
        <v>2983</v>
      </c>
    </row>
    <row r="7506" spans="51:75" x14ac:dyDescent="0.3">
      <c r="AY7506" s="124" t="e">
        <f>VLOOKUP(C7506,#REF!, 2,FALSE)</f>
        <v>#REF!</v>
      </c>
      <c r="BM7506" s="97" t="s">
        <v>12550</v>
      </c>
      <c r="BN7506" s="97" t="s">
        <v>2983</v>
      </c>
      <c r="BO7506" s="97" t="s">
        <v>2433</v>
      </c>
      <c r="BU7506" s="97" t="s">
        <v>12550</v>
      </c>
      <c r="BV7506" s="97" t="s">
        <v>2983</v>
      </c>
      <c r="BW7506" s="97" t="s">
        <v>2433</v>
      </c>
    </row>
    <row r="7507" spans="51:75" x14ac:dyDescent="0.3">
      <c r="AY7507" s="124" t="e">
        <f>VLOOKUP(C7507,#REF!, 2,FALSE)</f>
        <v>#REF!</v>
      </c>
      <c r="BM7507" s="97" t="s">
        <v>12551</v>
      </c>
      <c r="BN7507" s="97" t="s">
        <v>2983</v>
      </c>
      <c r="BO7507" s="97" t="s">
        <v>1857</v>
      </c>
      <c r="BU7507" s="97" t="s">
        <v>12551</v>
      </c>
      <c r="BV7507" s="97" t="s">
        <v>2983</v>
      </c>
      <c r="BW7507" s="97" t="s">
        <v>1857</v>
      </c>
    </row>
    <row r="7508" spans="51:75" x14ac:dyDescent="0.3">
      <c r="AY7508" s="124" t="e">
        <f>VLOOKUP(C7508,#REF!, 2,FALSE)</f>
        <v>#REF!</v>
      </c>
      <c r="BM7508" s="97" t="s">
        <v>12552</v>
      </c>
      <c r="BN7508" s="97" t="s">
        <v>2983</v>
      </c>
      <c r="BO7508" s="97" t="s">
        <v>2191</v>
      </c>
      <c r="BU7508" s="97" t="s">
        <v>12552</v>
      </c>
      <c r="BV7508" s="97" t="s">
        <v>2983</v>
      </c>
      <c r="BW7508" s="97" t="s">
        <v>2191</v>
      </c>
    </row>
    <row r="7509" spans="51:75" x14ac:dyDescent="0.3">
      <c r="AY7509" s="124" t="e">
        <f>VLOOKUP(C7509,#REF!, 2,FALSE)</f>
        <v>#REF!</v>
      </c>
      <c r="BM7509" s="97" t="s">
        <v>2179</v>
      </c>
      <c r="BN7509" s="97" t="s">
        <v>2983</v>
      </c>
      <c r="BO7509" s="97" t="s">
        <v>1287</v>
      </c>
      <c r="BU7509" s="97" t="s">
        <v>2179</v>
      </c>
      <c r="BV7509" s="97" t="s">
        <v>2983</v>
      </c>
      <c r="BW7509" s="97" t="s">
        <v>1287</v>
      </c>
    </row>
    <row r="7510" spans="51:75" x14ac:dyDescent="0.3">
      <c r="AY7510" s="124" t="e">
        <f>VLOOKUP(C7510,#REF!, 2,FALSE)</f>
        <v>#REF!</v>
      </c>
      <c r="BM7510" s="97" t="s">
        <v>12553</v>
      </c>
      <c r="BN7510" s="97" t="s">
        <v>2983</v>
      </c>
      <c r="BO7510" s="97" t="s">
        <v>1656</v>
      </c>
      <c r="BU7510" s="97" t="s">
        <v>12553</v>
      </c>
      <c r="BV7510" s="97" t="s">
        <v>2983</v>
      </c>
      <c r="BW7510" s="97" t="s">
        <v>1656</v>
      </c>
    </row>
    <row r="7511" spans="51:75" x14ac:dyDescent="0.3">
      <c r="AY7511" s="124" t="e">
        <f>VLOOKUP(C7511,#REF!, 2,FALSE)</f>
        <v>#REF!</v>
      </c>
      <c r="BM7511" s="97" t="s">
        <v>12554</v>
      </c>
      <c r="BN7511" s="97" t="s">
        <v>2983</v>
      </c>
      <c r="BO7511" s="97" t="s">
        <v>6866</v>
      </c>
      <c r="BU7511" s="97" t="s">
        <v>12554</v>
      </c>
      <c r="BV7511" s="97" t="s">
        <v>2983</v>
      </c>
      <c r="BW7511" s="97" t="s">
        <v>6866</v>
      </c>
    </row>
    <row r="7512" spans="51:75" x14ac:dyDescent="0.3">
      <c r="AY7512" s="124" t="e">
        <f>VLOOKUP(C7512,#REF!, 2,FALSE)</f>
        <v>#REF!</v>
      </c>
      <c r="BM7512" s="97" t="s">
        <v>51</v>
      </c>
      <c r="BN7512" s="97" t="s">
        <v>2983</v>
      </c>
      <c r="BO7512" s="97" t="s">
        <v>4085</v>
      </c>
      <c r="BU7512" s="97" t="s">
        <v>51</v>
      </c>
      <c r="BV7512" s="97" t="s">
        <v>2983</v>
      </c>
      <c r="BW7512" s="97" t="s">
        <v>4085</v>
      </c>
    </row>
    <row r="7513" spans="51:75" x14ac:dyDescent="0.3">
      <c r="AY7513" s="124" t="e">
        <f>VLOOKUP(C7513,#REF!, 2,FALSE)</f>
        <v>#REF!</v>
      </c>
      <c r="BM7513" s="97" t="s">
        <v>12555</v>
      </c>
      <c r="BN7513" s="97" t="s">
        <v>2983</v>
      </c>
      <c r="BO7513" s="97" t="s">
        <v>12556</v>
      </c>
      <c r="BU7513" s="97" t="s">
        <v>12555</v>
      </c>
      <c r="BV7513" s="97" t="s">
        <v>2983</v>
      </c>
      <c r="BW7513" s="97" t="s">
        <v>12556</v>
      </c>
    </row>
    <row r="7514" spans="51:75" x14ac:dyDescent="0.3">
      <c r="AY7514" s="124" t="e">
        <f>VLOOKUP(C7514,#REF!, 2,FALSE)</f>
        <v>#REF!</v>
      </c>
      <c r="BM7514" s="97" t="s">
        <v>2180</v>
      </c>
      <c r="BN7514" s="97" t="s">
        <v>2983</v>
      </c>
      <c r="BO7514" s="97" t="s">
        <v>12557</v>
      </c>
      <c r="BU7514" s="97" t="s">
        <v>2180</v>
      </c>
      <c r="BV7514" s="97" t="s">
        <v>2983</v>
      </c>
      <c r="BW7514" s="97" t="s">
        <v>12557</v>
      </c>
    </row>
    <row r="7515" spans="51:75" x14ac:dyDescent="0.3">
      <c r="AY7515" s="124" t="e">
        <f>VLOOKUP(C7515,#REF!, 2,FALSE)</f>
        <v>#REF!</v>
      </c>
      <c r="BM7515" s="97" t="s">
        <v>2181</v>
      </c>
      <c r="BN7515" s="97" t="s">
        <v>2983</v>
      </c>
      <c r="BO7515" s="97" t="s">
        <v>7892</v>
      </c>
      <c r="BU7515" s="97" t="s">
        <v>2181</v>
      </c>
      <c r="BV7515" s="97" t="s">
        <v>2983</v>
      </c>
      <c r="BW7515" s="97" t="s">
        <v>7892</v>
      </c>
    </row>
    <row r="7516" spans="51:75" x14ac:dyDescent="0.3">
      <c r="AY7516" s="124" t="e">
        <f>VLOOKUP(C7516,#REF!, 2,FALSE)</f>
        <v>#REF!</v>
      </c>
      <c r="BM7516" s="97" t="s">
        <v>2182</v>
      </c>
      <c r="BN7516" s="97" t="s">
        <v>2983</v>
      </c>
      <c r="BO7516" s="97" t="s">
        <v>12559</v>
      </c>
      <c r="BU7516" s="97" t="s">
        <v>2182</v>
      </c>
      <c r="BV7516" s="97" t="s">
        <v>2983</v>
      </c>
      <c r="BW7516" s="97" t="s">
        <v>12559</v>
      </c>
    </row>
    <row r="7517" spans="51:75" x14ac:dyDescent="0.3">
      <c r="AY7517" s="124" t="e">
        <f>VLOOKUP(C7517,#REF!, 2,FALSE)</f>
        <v>#REF!</v>
      </c>
      <c r="BM7517" s="97" t="s">
        <v>48</v>
      </c>
      <c r="BN7517" s="97" t="s">
        <v>2983</v>
      </c>
      <c r="BO7517" s="97" t="s">
        <v>2983</v>
      </c>
      <c r="BU7517" s="97" t="s">
        <v>48</v>
      </c>
      <c r="BV7517" s="97" t="s">
        <v>2983</v>
      </c>
      <c r="BW7517" s="97" t="s">
        <v>2983</v>
      </c>
    </row>
    <row r="7518" spans="51:75" x14ac:dyDescent="0.3">
      <c r="AY7518" s="124" t="e">
        <f>VLOOKUP(C7518,#REF!, 2,FALSE)</f>
        <v>#REF!</v>
      </c>
      <c r="BM7518" s="97" t="s">
        <v>12560</v>
      </c>
      <c r="BN7518" s="97" t="s">
        <v>2983</v>
      </c>
      <c r="BO7518" s="97" t="s">
        <v>2983</v>
      </c>
      <c r="BU7518" s="97" t="s">
        <v>12560</v>
      </c>
      <c r="BV7518" s="97" t="s">
        <v>2983</v>
      </c>
      <c r="BW7518" s="97" t="s">
        <v>2983</v>
      </c>
    </row>
    <row r="7519" spans="51:75" x14ac:dyDescent="0.3">
      <c r="AY7519" s="124" t="e">
        <f>VLOOKUP(C7519,#REF!, 2,FALSE)</f>
        <v>#REF!</v>
      </c>
      <c r="BM7519" s="97" t="s">
        <v>12561</v>
      </c>
      <c r="BN7519" s="97" t="s">
        <v>2983</v>
      </c>
      <c r="BO7519" s="97" t="s">
        <v>2983</v>
      </c>
      <c r="BU7519" s="97" t="s">
        <v>12561</v>
      </c>
      <c r="BV7519" s="97" t="s">
        <v>2983</v>
      </c>
      <c r="BW7519" s="97" t="s">
        <v>2983</v>
      </c>
    </row>
    <row r="7520" spans="51:75" x14ac:dyDescent="0.3">
      <c r="AY7520" s="124" t="e">
        <f>VLOOKUP(C7520,#REF!, 2,FALSE)</f>
        <v>#REF!</v>
      </c>
      <c r="BM7520" s="97" t="s">
        <v>12562</v>
      </c>
      <c r="BN7520" s="97" t="s">
        <v>2983</v>
      </c>
      <c r="BO7520" s="97" t="s">
        <v>12563</v>
      </c>
      <c r="BU7520" s="97" t="s">
        <v>12562</v>
      </c>
      <c r="BV7520" s="97" t="s">
        <v>2983</v>
      </c>
      <c r="BW7520" s="97" t="s">
        <v>12563</v>
      </c>
    </row>
    <row r="7521" spans="51:75" x14ac:dyDescent="0.3">
      <c r="AY7521" s="124" t="e">
        <f>VLOOKUP(C7521,#REF!, 2,FALSE)</f>
        <v>#REF!</v>
      </c>
      <c r="BM7521" s="97" t="s">
        <v>2183</v>
      </c>
      <c r="BN7521" s="97" t="s">
        <v>2983</v>
      </c>
      <c r="BO7521" s="97" t="s">
        <v>2983</v>
      </c>
      <c r="BU7521" s="97" t="s">
        <v>2183</v>
      </c>
      <c r="BV7521" s="97" t="s">
        <v>2983</v>
      </c>
      <c r="BW7521" s="97" t="s">
        <v>2983</v>
      </c>
    </row>
    <row r="7522" spans="51:75" x14ac:dyDescent="0.3">
      <c r="AY7522" s="124" t="e">
        <f>VLOOKUP(C7522,#REF!, 2,FALSE)</f>
        <v>#REF!</v>
      </c>
      <c r="BM7522" s="97" t="s">
        <v>2184</v>
      </c>
      <c r="BN7522" s="97" t="s">
        <v>2983</v>
      </c>
      <c r="BO7522" s="97" t="s">
        <v>10113</v>
      </c>
      <c r="BU7522" s="97" t="s">
        <v>2184</v>
      </c>
      <c r="BV7522" s="97" t="s">
        <v>2983</v>
      </c>
      <c r="BW7522" s="97" t="s">
        <v>10113</v>
      </c>
    </row>
    <row r="7523" spans="51:75" x14ac:dyDescent="0.3">
      <c r="AY7523" s="124" t="e">
        <f>VLOOKUP(C7523,#REF!, 2,FALSE)</f>
        <v>#REF!</v>
      </c>
      <c r="BM7523" s="97" t="s">
        <v>12564</v>
      </c>
      <c r="BN7523" s="97" t="s">
        <v>2983</v>
      </c>
      <c r="BO7523" s="97" t="s">
        <v>12565</v>
      </c>
      <c r="BU7523" s="97" t="s">
        <v>12564</v>
      </c>
      <c r="BV7523" s="97" t="s">
        <v>2983</v>
      </c>
      <c r="BW7523" s="97" t="s">
        <v>12565</v>
      </c>
    </row>
    <row r="7524" spans="51:75" x14ac:dyDescent="0.3">
      <c r="AY7524" s="124" t="e">
        <f>VLOOKUP(C7524,#REF!, 2,FALSE)</f>
        <v>#REF!</v>
      </c>
      <c r="BM7524" s="97" t="s">
        <v>12566</v>
      </c>
      <c r="BN7524" s="97" t="s">
        <v>2983</v>
      </c>
      <c r="BO7524" s="97" t="s">
        <v>924</v>
      </c>
      <c r="BU7524" s="97" t="s">
        <v>12566</v>
      </c>
      <c r="BV7524" s="97" t="s">
        <v>2983</v>
      </c>
      <c r="BW7524" s="97" t="s">
        <v>924</v>
      </c>
    </row>
    <row r="7525" spans="51:75" x14ac:dyDescent="0.3">
      <c r="AY7525" s="124" t="e">
        <f>VLOOKUP(C7525,#REF!, 2,FALSE)</f>
        <v>#REF!</v>
      </c>
      <c r="BM7525" s="97" t="s">
        <v>12567</v>
      </c>
      <c r="BN7525" s="97" t="s">
        <v>2983</v>
      </c>
      <c r="BO7525" s="97" t="s">
        <v>2983</v>
      </c>
      <c r="BU7525" s="97" t="s">
        <v>12567</v>
      </c>
      <c r="BV7525" s="97" t="s">
        <v>2983</v>
      </c>
      <c r="BW7525" s="97" t="s">
        <v>2983</v>
      </c>
    </row>
    <row r="7526" spans="51:75" x14ac:dyDescent="0.3">
      <c r="AY7526" s="124" t="e">
        <f>VLOOKUP(C7526,#REF!, 2,FALSE)</f>
        <v>#REF!</v>
      </c>
      <c r="BM7526" s="97" t="s">
        <v>12568</v>
      </c>
      <c r="BN7526" s="97" t="s">
        <v>771</v>
      </c>
      <c r="BO7526" s="97" t="s">
        <v>12569</v>
      </c>
      <c r="BU7526" s="97" t="s">
        <v>12568</v>
      </c>
      <c r="BV7526" s="97" t="s">
        <v>771</v>
      </c>
      <c r="BW7526" s="97" t="s">
        <v>12569</v>
      </c>
    </row>
    <row r="7527" spans="51:75" x14ac:dyDescent="0.3">
      <c r="AY7527" s="124" t="e">
        <f>VLOOKUP(C7527,#REF!, 2,FALSE)</f>
        <v>#REF!</v>
      </c>
      <c r="BM7527" s="97" t="s">
        <v>12570</v>
      </c>
      <c r="BN7527" s="97" t="s">
        <v>703</v>
      </c>
      <c r="BO7527" s="97" t="s">
        <v>2069</v>
      </c>
      <c r="BU7527" s="97" t="s">
        <v>12570</v>
      </c>
      <c r="BV7527" s="97" t="s">
        <v>703</v>
      </c>
      <c r="BW7527" s="97" t="s">
        <v>2069</v>
      </c>
    </row>
    <row r="7528" spans="51:75" x14ac:dyDescent="0.3">
      <c r="AY7528" s="124" t="e">
        <f>VLOOKUP(C7528,#REF!, 2,FALSE)</f>
        <v>#REF!</v>
      </c>
      <c r="BM7528" s="97" t="s">
        <v>2185</v>
      </c>
      <c r="BN7528" s="97" t="s">
        <v>703</v>
      </c>
      <c r="BO7528" s="97" t="s">
        <v>3697</v>
      </c>
      <c r="BU7528" s="97" t="s">
        <v>2185</v>
      </c>
      <c r="BV7528" s="97" t="s">
        <v>703</v>
      </c>
      <c r="BW7528" s="97" t="s">
        <v>3697</v>
      </c>
    </row>
    <row r="7529" spans="51:75" x14ac:dyDescent="0.3">
      <c r="AY7529" s="124" t="e">
        <f>VLOOKUP(C7529,#REF!, 2,FALSE)</f>
        <v>#REF!</v>
      </c>
      <c r="BM7529" s="97" t="s">
        <v>12571</v>
      </c>
      <c r="BN7529" s="97" t="s">
        <v>1267</v>
      </c>
      <c r="BO7529" s="97" t="s">
        <v>10859</v>
      </c>
      <c r="BU7529" s="97" t="s">
        <v>12571</v>
      </c>
      <c r="BV7529" s="97" t="s">
        <v>1267</v>
      </c>
      <c r="BW7529" s="97" t="s">
        <v>10859</v>
      </c>
    </row>
    <row r="7530" spans="51:75" x14ac:dyDescent="0.3">
      <c r="AY7530" s="124" t="e">
        <f>VLOOKUP(C7530,#REF!, 2,FALSE)</f>
        <v>#REF!</v>
      </c>
      <c r="BM7530" s="97" t="s">
        <v>12572</v>
      </c>
      <c r="BN7530" s="97" t="s">
        <v>2983</v>
      </c>
      <c r="BO7530" s="97" t="s">
        <v>10129</v>
      </c>
      <c r="BU7530" s="97" t="s">
        <v>12572</v>
      </c>
      <c r="BV7530" s="97" t="s">
        <v>2983</v>
      </c>
      <c r="BW7530" s="97" t="s">
        <v>10129</v>
      </c>
    </row>
    <row r="7531" spans="51:75" x14ac:dyDescent="0.3">
      <c r="AY7531" s="124" t="e">
        <f>VLOOKUP(C7531,#REF!, 2,FALSE)</f>
        <v>#REF!</v>
      </c>
      <c r="BM7531" s="97" t="s">
        <v>12573</v>
      </c>
      <c r="BN7531" s="97" t="s">
        <v>2983</v>
      </c>
      <c r="BO7531" s="97" t="s">
        <v>2983</v>
      </c>
      <c r="BU7531" s="97" t="s">
        <v>12573</v>
      </c>
      <c r="BV7531" s="97" t="s">
        <v>2983</v>
      </c>
      <c r="BW7531" s="97" t="s">
        <v>2983</v>
      </c>
    </row>
    <row r="7532" spans="51:75" x14ac:dyDescent="0.3">
      <c r="AY7532" s="124" t="e">
        <f>VLOOKUP(C7532,#REF!, 2,FALSE)</f>
        <v>#REF!</v>
      </c>
      <c r="BM7532" s="97" t="s">
        <v>12574</v>
      </c>
      <c r="BN7532" s="97" t="s">
        <v>2983</v>
      </c>
      <c r="BO7532" s="97" t="s">
        <v>3965</v>
      </c>
      <c r="BU7532" s="97" t="s">
        <v>12574</v>
      </c>
      <c r="BV7532" s="97" t="s">
        <v>2983</v>
      </c>
      <c r="BW7532" s="97" t="s">
        <v>3965</v>
      </c>
    </row>
    <row r="7533" spans="51:75" x14ac:dyDescent="0.3">
      <c r="AY7533" s="124" t="e">
        <f>VLOOKUP(C7533,#REF!, 2,FALSE)</f>
        <v>#REF!</v>
      </c>
      <c r="BM7533" s="97" t="s">
        <v>12575</v>
      </c>
      <c r="BN7533" s="97" t="s">
        <v>1267</v>
      </c>
      <c r="BO7533" s="97" t="s">
        <v>12369</v>
      </c>
      <c r="BU7533" s="97" t="s">
        <v>12575</v>
      </c>
      <c r="BV7533" s="97" t="s">
        <v>1267</v>
      </c>
      <c r="BW7533" s="97" t="s">
        <v>12369</v>
      </c>
    </row>
    <row r="7534" spans="51:75" x14ac:dyDescent="0.3">
      <c r="AY7534" s="124" t="e">
        <f>VLOOKUP(C7534,#REF!, 2,FALSE)</f>
        <v>#REF!</v>
      </c>
      <c r="BM7534" s="97" t="s">
        <v>12576</v>
      </c>
      <c r="BN7534" s="97" t="s">
        <v>2983</v>
      </c>
      <c r="BO7534" s="97" t="s">
        <v>2983</v>
      </c>
      <c r="BU7534" s="97" t="s">
        <v>12576</v>
      </c>
      <c r="BV7534" s="97" t="s">
        <v>2983</v>
      </c>
      <c r="BW7534" s="97" t="s">
        <v>2983</v>
      </c>
    </row>
    <row r="7535" spans="51:75" x14ac:dyDescent="0.3">
      <c r="AY7535" s="124" t="e">
        <f>VLOOKUP(C7535,#REF!, 2,FALSE)</f>
        <v>#REF!</v>
      </c>
      <c r="BM7535" s="97" t="s">
        <v>12577</v>
      </c>
      <c r="BN7535" s="97" t="s">
        <v>2983</v>
      </c>
      <c r="BO7535" s="97" t="s">
        <v>801</v>
      </c>
      <c r="BU7535" s="97" t="s">
        <v>12577</v>
      </c>
      <c r="BV7535" s="97" t="s">
        <v>2983</v>
      </c>
      <c r="BW7535" s="97" t="s">
        <v>801</v>
      </c>
    </row>
    <row r="7536" spans="51:75" x14ac:dyDescent="0.3">
      <c r="AY7536" s="124" t="e">
        <f>VLOOKUP(C7536,#REF!, 2,FALSE)</f>
        <v>#REF!</v>
      </c>
      <c r="BM7536" s="97" t="s">
        <v>12578</v>
      </c>
      <c r="BN7536" s="97" t="s">
        <v>2983</v>
      </c>
      <c r="BO7536" s="97" t="s">
        <v>4788</v>
      </c>
      <c r="BU7536" s="97" t="s">
        <v>12578</v>
      </c>
      <c r="BV7536" s="97" t="s">
        <v>2983</v>
      </c>
      <c r="BW7536" s="97" t="s">
        <v>4788</v>
      </c>
    </row>
    <row r="7537" spans="51:75" x14ac:dyDescent="0.3">
      <c r="AY7537" s="124" t="e">
        <f>VLOOKUP(C7537,#REF!, 2,FALSE)</f>
        <v>#REF!</v>
      </c>
      <c r="BM7537" s="97" t="s">
        <v>12579</v>
      </c>
      <c r="BN7537" s="97" t="s">
        <v>2983</v>
      </c>
      <c r="BO7537" s="97" t="s">
        <v>2983</v>
      </c>
      <c r="BU7537" s="97" t="s">
        <v>12579</v>
      </c>
      <c r="BV7537" s="97" t="s">
        <v>2983</v>
      </c>
      <c r="BW7537" s="97" t="s">
        <v>2983</v>
      </c>
    </row>
    <row r="7538" spans="51:75" x14ac:dyDescent="0.3">
      <c r="AY7538" s="124" t="e">
        <f>VLOOKUP(C7538,#REF!, 2,FALSE)</f>
        <v>#REF!</v>
      </c>
      <c r="BM7538" s="97" t="s">
        <v>12580</v>
      </c>
      <c r="BN7538" s="97" t="s">
        <v>2983</v>
      </c>
      <c r="BO7538" s="97" t="s">
        <v>2983</v>
      </c>
      <c r="BU7538" s="97" t="s">
        <v>12580</v>
      </c>
      <c r="BV7538" s="97" t="s">
        <v>2983</v>
      </c>
      <c r="BW7538" s="97" t="s">
        <v>2983</v>
      </c>
    </row>
    <row r="7539" spans="51:75" x14ac:dyDescent="0.3">
      <c r="AY7539" s="124" t="e">
        <f>VLOOKUP(C7539,#REF!, 2,FALSE)</f>
        <v>#REF!</v>
      </c>
      <c r="BM7539" s="97" t="s">
        <v>12581</v>
      </c>
      <c r="BN7539" s="97" t="s">
        <v>2983</v>
      </c>
      <c r="BO7539" s="97" t="s">
        <v>2983</v>
      </c>
      <c r="BU7539" s="97" t="s">
        <v>12581</v>
      </c>
      <c r="BV7539" s="97" t="s">
        <v>2983</v>
      </c>
      <c r="BW7539" s="97" t="s">
        <v>2983</v>
      </c>
    </row>
    <row r="7540" spans="51:75" x14ac:dyDescent="0.3">
      <c r="AY7540" s="124" t="e">
        <f>VLOOKUP(C7540,#REF!, 2,FALSE)</f>
        <v>#REF!</v>
      </c>
      <c r="BM7540" s="97" t="s">
        <v>12582</v>
      </c>
      <c r="BN7540" s="97" t="s">
        <v>3000</v>
      </c>
      <c r="BO7540" s="97" t="s">
        <v>2983</v>
      </c>
      <c r="BU7540" s="97" t="s">
        <v>12582</v>
      </c>
      <c r="BV7540" s="97" t="s">
        <v>3000</v>
      </c>
      <c r="BW7540" s="97" t="s">
        <v>2983</v>
      </c>
    </row>
    <row r="7541" spans="51:75" x14ac:dyDescent="0.3">
      <c r="AY7541" s="124" t="e">
        <f>VLOOKUP(C7541,#REF!, 2,FALSE)</f>
        <v>#REF!</v>
      </c>
      <c r="BM7541" s="97" t="s">
        <v>12583</v>
      </c>
      <c r="BN7541" s="97" t="s">
        <v>3003</v>
      </c>
      <c r="BO7541" s="97" t="s">
        <v>2983</v>
      </c>
      <c r="BU7541" s="97" t="s">
        <v>12583</v>
      </c>
      <c r="BV7541" s="97" t="s">
        <v>3003</v>
      </c>
      <c r="BW7541" s="97" t="s">
        <v>2983</v>
      </c>
    </row>
    <row r="7542" spans="51:75" x14ac:dyDescent="0.3">
      <c r="AY7542" s="124" t="e">
        <f>VLOOKUP(C7542,#REF!, 2,FALSE)</f>
        <v>#REF!</v>
      </c>
      <c r="BM7542" s="97" t="s">
        <v>12584</v>
      </c>
      <c r="BN7542" s="97" t="s">
        <v>2979</v>
      </c>
      <c r="BO7542" s="97" t="s">
        <v>12585</v>
      </c>
      <c r="BU7542" s="97" t="s">
        <v>12584</v>
      </c>
      <c r="BV7542" s="97" t="s">
        <v>2979</v>
      </c>
      <c r="BW7542" s="97" t="s">
        <v>12585</v>
      </c>
    </row>
    <row r="7543" spans="51:75" x14ac:dyDescent="0.3">
      <c r="AY7543" s="124" t="e">
        <f>VLOOKUP(C7543,#REF!, 2,FALSE)</f>
        <v>#REF!</v>
      </c>
      <c r="BM7543" s="97" t="s">
        <v>2186</v>
      </c>
      <c r="BN7543" s="97" t="s">
        <v>3095</v>
      </c>
      <c r="BO7543" s="97" t="s">
        <v>3871</v>
      </c>
      <c r="BU7543" s="97" t="s">
        <v>2186</v>
      </c>
      <c r="BV7543" s="97" t="s">
        <v>3095</v>
      </c>
      <c r="BW7543" s="97" t="s">
        <v>3871</v>
      </c>
    </row>
    <row r="7544" spans="51:75" x14ac:dyDescent="0.3">
      <c r="AY7544" s="124" t="e">
        <f>VLOOKUP(C7544,#REF!, 2,FALSE)</f>
        <v>#REF!</v>
      </c>
      <c r="BM7544" s="97" t="s">
        <v>12586</v>
      </c>
      <c r="BN7544" s="97" t="s">
        <v>3000</v>
      </c>
      <c r="BO7544" s="97" t="s">
        <v>2983</v>
      </c>
      <c r="BU7544" s="97" t="s">
        <v>12586</v>
      </c>
      <c r="BV7544" s="97" t="s">
        <v>3000</v>
      </c>
      <c r="BW7544" s="97" t="s">
        <v>2983</v>
      </c>
    </row>
    <row r="7545" spans="51:75" x14ac:dyDescent="0.3">
      <c r="AY7545" s="124" t="e">
        <f>VLOOKUP(C7545,#REF!, 2,FALSE)</f>
        <v>#REF!</v>
      </c>
      <c r="BM7545" s="97" t="s">
        <v>12587</v>
      </c>
      <c r="BN7545" s="97" t="s">
        <v>3000</v>
      </c>
      <c r="BO7545" s="97" t="s">
        <v>2983</v>
      </c>
      <c r="BU7545" s="97" t="s">
        <v>12587</v>
      </c>
      <c r="BV7545" s="97" t="s">
        <v>3000</v>
      </c>
      <c r="BW7545" s="97" t="s">
        <v>2983</v>
      </c>
    </row>
    <row r="7546" spans="51:75" x14ac:dyDescent="0.3">
      <c r="AY7546" s="124" t="e">
        <f>VLOOKUP(C7546,#REF!, 2,FALSE)</f>
        <v>#REF!</v>
      </c>
      <c r="BM7546" s="97" t="s">
        <v>12588</v>
      </c>
      <c r="BN7546" s="97" t="s">
        <v>3003</v>
      </c>
      <c r="BO7546" s="97" t="s">
        <v>12589</v>
      </c>
      <c r="BU7546" s="97" t="s">
        <v>12588</v>
      </c>
      <c r="BV7546" s="97" t="s">
        <v>3003</v>
      </c>
      <c r="BW7546" s="97" t="s">
        <v>12589</v>
      </c>
    </row>
    <row r="7547" spans="51:75" x14ac:dyDescent="0.3">
      <c r="AY7547" s="124" t="e">
        <f>VLOOKUP(C7547,#REF!, 2,FALSE)</f>
        <v>#REF!</v>
      </c>
      <c r="BM7547" s="97" t="s">
        <v>12590</v>
      </c>
      <c r="BN7547" s="97" t="s">
        <v>3003</v>
      </c>
      <c r="BO7547" s="97" t="s">
        <v>12591</v>
      </c>
      <c r="BU7547" s="97" t="s">
        <v>12590</v>
      </c>
      <c r="BV7547" s="97" t="s">
        <v>3003</v>
      </c>
      <c r="BW7547" s="97" t="s">
        <v>12591</v>
      </c>
    </row>
    <row r="7548" spans="51:75" x14ac:dyDescent="0.3">
      <c r="AY7548" s="124" t="e">
        <f>VLOOKUP(C7548,#REF!, 2,FALSE)</f>
        <v>#REF!</v>
      </c>
      <c r="BM7548" s="97" t="s">
        <v>12592</v>
      </c>
      <c r="BN7548" s="97" t="s">
        <v>2979</v>
      </c>
      <c r="BO7548" s="97" t="s">
        <v>12593</v>
      </c>
      <c r="BU7548" s="97" t="s">
        <v>12592</v>
      </c>
      <c r="BV7548" s="97" t="s">
        <v>2979</v>
      </c>
      <c r="BW7548" s="97" t="s">
        <v>12593</v>
      </c>
    </row>
    <row r="7549" spans="51:75" x14ac:dyDescent="0.3">
      <c r="AY7549" s="124" t="e">
        <f>VLOOKUP(C7549,#REF!, 2,FALSE)</f>
        <v>#REF!</v>
      </c>
      <c r="BM7549" s="97" t="s">
        <v>12594</v>
      </c>
      <c r="BN7549" s="97" t="s">
        <v>2979</v>
      </c>
      <c r="BO7549" s="97" t="s">
        <v>2983</v>
      </c>
      <c r="BU7549" s="97" t="s">
        <v>12594</v>
      </c>
      <c r="BV7549" s="97" t="s">
        <v>2979</v>
      </c>
      <c r="BW7549" s="97" t="s">
        <v>2983</v>
      </c>
    </row>
    <row r="7550" spans="51:75" x14ac:dyDescent="0.3">
      <c r="AY7550" s="124" t="e">
        <f>VLOOKUP(C7550,#REF!, 2,FALSE)</f>
        <v>#REF!</v>
      </c>
      <c r="BM7550" s="97" t="s">
        <v>12595</v>
      </c>
      <c r="BN7550" s="97" t="s">
        <v>2979</v>
      </c>
      <c r="BO7550" s="97" t="s">
        <v>12596</v>
      </c>
      <c r="BU7550" s="97" t="s">
        <v>12595</v>
      </c>
      <c r="BV7550" s="97" t="s">
        <v>2979</v>
      </c>
      <c r="BW7550" s="97" t="s">
        <v>12596</v>
      </c>
    </row>
    <row r="7551" spans="51:75" x14ac:dyDescent="0.3">
      <c r="AY7551" s="124" t="e">
        <f>VLOOKUP(C7551,#REF!, 2,FALSE)</f>
        <v>#REF!</v>
      </c>
      <c r="BM7551" s="97" t="s">
        <v>12597</v>
      </c>
      <c r="BN7551" s="97" t="s">
        <v>3237</v>
      </c>
      <c r="BO7551" s="97" t="s">
        <v>10357</v>
      </c>
      <c r="BU7551" s="97" t="s">
        <v>12597</v>
      </c>
      <c r="BV7551" s="97" t="s">
        <v>3237</v>
      </c>
      <c r="BW7551" s="97" t="s">
        <v>10357</v>
      </c>
    </row>
    <row r="7552" spans="51:75" x14ac:dyDescent="0.3">
      <c r="AY7552" s="124" t="e">
        <f>VLOOKUP(C7552,#REF!, 2,FALSE)</f>
        <v>#REF!</v>
      </c>
      <c r="BM7552" s="97" t="s">
        <v>12598</v>
      </c>
      <c r="BN7552" s="97" t="s">
        <v>613</v>
      </c>
      <c r="BO7552" s="97" t="s">
        <v>2983</v>
      </c>
      <c r="BU7552" s="97" t="s">
        <v>12598</v>
      </c>
      <c r="BV7552" s="97" t="s">
        <v>613</v>
      </c>
      <c r="BW7552" s="97" t="s">
        <v>2983</v>
      </c>
    </row>
    <row r="7553" spans="51:75" x14ac:dyDescent="0.3">
      <c r="AY7553" s="124" t="e">
        <f>VLOOKUP(C7553,#REF!, 2,FALSE)</f>
        <v>#REF!</v>
      </c>
      <c r="BM7553" s="97" t="s">
        <v>12599</v>
      </c>
      <c r="BN7553" s="97" t="s">
        <v>3085</v>
      </c>
      <c r="BO7553" s="97" t="s">
        <v>2646</v>
      </c>
      <c r="BU7553" s="97" t="s">
        <v>12599</v>
      </c>
      <c r="BV7553" s="97" t="s">
        <v>3085</v>
      </c>
      <c r="BW7553" s="97" t="s">
        <v>2646</v>
      </c>
    </row>
    <row r="7554" spans="51:75" x14ac:dyDescent="0.3">
      <c r="AY7554" s="124" t="e">
        <f>VLOOKUP(C7554,#REF!, 2,FALSE)</f>
        <v>#REF!</v>
      </c>
      <c r="BM7554" s="97" t="s">
        <v>12600</v>
      </c>
      <c r="BN7554" s="97" t="s">
        <v>1496</v>
      </c>
      <c r="BO7554" s="97" t="s">
        <v>2983</v>
      </c>
      <c r="BU7554" s="97" t="s">
        <v>12600</v>
      </c>
      <c r="BV7554" s="97" t="s">
        <v>1496</v>
      </c>
      <c r="BW7554" s="97" t="s">
        <v>2983</v>
      </c>
    </row>
    <row r="7555" spans="51:75" x14ac:dyDescent="0.3">
      <c r="AY7555" s="124" t="e">
        <f>VLOOKUP(C7555,#REF!, 2,FALSE)</f>
        <v>#REF!</v>
      </c>
      <c r="BM7555" s="97" t="s">
        <v>12601</v>
      </c>
      <c r="BN7555" s="97" t="s">
        <v>1733</v>
      </c>
      <c r="BO7555" s="97" t="s">
        <v>2983</v>
      </c>
      <c r="BU7555" s="97" t="s">
        <v>12601</v>
      </c>
      <c r="BV7555" s="97" t="s">
        <v>1733</v>
      </c>
      <c r="BW7555" s="97" t="s">
        <v>2983</v>
      </c>
    </row>
    <row r="7556" spans="51:75" x14ac:dyDescent="0.3">
      <c r="AY7556" s="124" t="e">
        <f>VLOOKUP(C7556,#REF!, 2,FALSE)</f>
        <v>#REF!</v>
      </c>
      <c r="BM7556" s="97" t="s">
        <v>12602</v>
      </c>
      <c r="BN7556" s="97" t="s">
        <v>1782</v>
      </c>
      <c r="BO7556" s="97" t="s">
        <v>2983</v>
      </c>
      <c r="BU7556" s="97" t="s">
        <v>12602</v>
      </c>
      <c r="BV7556" s="97" t="s">
        <v>1782</v>
      </c>
      <c r="BW7556" s="97" t="s">
        <v>2983</v>
      </c>
    </row>
    <row r="7557" spans="51:75" x14ac:dyDescent="0.3">
      <c r="AY7557" s="124" t="e">
        <f>VLOOKUP(C7557,#REF!, 2,FALSE)</f>
        <v>#REF!</v>
      </c>
      <c r="BM7557" s="97" t="s">
        <v>12603</v>
      </c>
      <c r="BN7557" s="97" t="s">
        <v>616</v>
      </c>
      <c r="BO7557" s="97" t="s">
        <v>811</v>
      </c>
      <c r="BU7557" s="97" t="s">
        <v>12603</v>
      </c>
      <c r="BV7557" s="97" t="s">
        <v>616</v>
      </c>
      <c r="BW7557" s="97" t="s">
        <v>811</v>
      </c>
    </row>
    <row r="7558" spans="51:75" x14ac:dyDescent="0.3">
      <c r="AY7558" s="124" t="e">
        <f>VLOOKUP(C7558,#REF!, 2,FALSE)</f>
        <v>#REF!</v>
      </c>
      <c r="BM7558" s="97" t="s">
        <v>2187</v>
      </c>
      <c r="BN7558" s="97" t="s">
        <v>926</v>
      </c>
      <c r="BO7558" s="97" t="s">
        <v>2983</v>
      </c>
      <c r="BU7558" s="97" t="s">
        <v>2187</v>
      </c>
      <c r="BV7558" s="97" t="s">
        <v>926</v>
      </c>
      <c r="BW7558" s="97" t="s">
        <v>2983</v>
      </c>
    </row>
    <row r="7559" spans="51:75" x14ac:dyDescent="0.3">
      <c r="AY7559" s="124" t="e">
        <f>VLOOKUP(C7559,#REF!, 2,FALSE)</f>
        <v>#REF!</v>
      </c>
      <c r="BM7559" s="97" t="s">
        <v>12605</v>
      </c>
      <c r="BN7559" s="97" t="s">
        <v>787</v>
      </c>
      <c r="BO7559" s="97" t="s">
        <v>12606</v>
      </c>
      <c r="BU7559" s="97" t="s">
        <v>12605</v>
      </c>
      <c r="BV7559" s="97" t="s">
        <v>787</v>
      </c>
      <c r="BW7559" s="97" t="s">
        <v>12606</v>
      </c>
    </row>
    <row r="7560" spans="51:75" x14ac:dyDescent="0.3">
      <c r="AY7560" s="124" t="e">
        <f>VLOOKUP(C7560,#REF!, 2,FALSE)</f>
        <v>#REF!</v>
      </c>
      <c r="BM7560" s="97" t="s">
        <v>12607</v>
      </c>
      <c r="BN7560" s="97" t="s">
        <v>1421</v>
      </c>
      <c r="BO7560" s="97" t="s">
        <v>2983</v>
      </c>
      <c r="BU7560" s="97" t="s">
        <v>12607</v>
      </c>
      <c r="BV7560" s="97" t="s">
        <v>1421</v>
      </c>
      <c r="BW7560" s="97" t="s">
        <v>2983</v>
      </c>
    </row>
    <row r="7561" spans="51:75" x14ac:dyDescent="0.3">
      <c r="AY7561" s="124" t="e">
        <f>VLOOKUP(C7561,#REF!, 2,FALSE)</f>
        <v>#REF!</v>
      </c>
      <c r="BM7561" s="97" t="s">
        <v>12608</v>
      </c>
      <c r="BN7561" s="97" t="s">
        <v>1421</v>
      </c>
      <c r="BO7561" s="97" t="s">
        <v>2983</v>
      </c>
      <c r="BU7561" s="97" t="s">
        <v>12608</v>
      </c>
      <c r="BV7561" s="97" t="s">
        <v>1421</v>
      </c>
      <c r="BW7561" s="97" t="s">
        <v>2983</v>
      </c>
    </row>
    <row r="7562" spans="51:75" x14ac:dyDescent="0.3">
      <c r="AY7562" s="124" t="e">
        <f>VLOOKUP(C7562,#REF!, 2,FALSE)</f>
        <v>#REF!</v>
      </c>
      <c r="BM7562" s="97" t="s">
        <v>353</v>
      </c>
      <c r="BN7562" s="97" t="s">
        <v>912</v>
      </c>
      <c r="BO7562" s="97" t="s">
        <v>2983</v>
      </c>
      <c r="BU7562" s="97" t="s">
        <v>353</v>
      </c>
      <c r="BV7562" s="97" t="s">
        <v>912</v>
      </c>
      <c r="BW7562" s="97" t="s">
        <v>2983</v>
      </c>
    </row>
    <row r="7563" spans="51:75" x14ac:dyDescent="0.3">
      <c r="AY7563" s="124" t="e">
        <f>VLOOKUP(C7563,#REF!, 2,FALSE)</f>
        <v>#REF!</v>
      </c>
      <c r="BM7563" s="97" t="s">
        <v>12610</v>
      </c>
      <c r="BN7563" s="97" t="s">
        <v>1691</v>
      </c>
      <c r="BO7563" s="97" t="s">
        <v>2983</v>
      </c>
      <c r="BU7563" s="97" t="s">
        <v>12610</v>
      </c>
      <c r="BV7563" s="97" t="s">
        <v>1691</v>
      </c>
      <c r="BW7563" s="97" t="s">
        <v>2983</v>
      </c>
    </row>
    <row r="7564" spans="51:75" x14ac:dyDescent="0.3">
      <c r="AY7564" s="124" t="e">
        <f>VLOOKUP(C7564,#REF!, 2,FALSE)</f>
        <v>#REF!</v>
      </c>
      <c r="BM7564" s="97" t="s">
        <v>12611</v>
      </c>
      <c r="BN7564" s="97" t="s">
        <v>616</v>
      </c>
      <c r="BO7564" s="97" t="s">
        <v>2983</v>
      </c>
      <c r="BU7564" s="97" t="s">
        <v>12611</v>
      </c>
      <c r="BV7564" s="97" t="s">
        <v>616</v>
      </c>
      <c r="BW7564" s="97" t="s">
        <v>2983</v>
      </c>
    </row>
    <row r="7565" spans="51:75" x14ac:dyDescent="0.3">
      <c r="AY7565" s="124" t="e">
        <f>VLOOKUP(C7565,#REF!, 2,FALSE)</f>
        <v>#REF!</v>
      </c>
      <c r="BM7565" s="97" t="s">
        <v>12612</v>
      </c>
      <c r="BN7565" s="97" t="s">
        <v>3237</v>
      </c>
      <c r="BO7565" s="97" t="s">
        <v>4623</v>
      </c>
      <c r="BU7565" s="97" t="s">
        <v>12612</v>
      </c>
      <c r="BV7565" s="97" t="s">
        <v>3237</v>
      </c>
      <c r="BW7565" s="97" t="s">
        <v>4623</v>
      </c>
    </row>
    <row r="7566" spans="51:75" x14ac:dyDescent="0.3">
      <c r="AY7566" s="124" t="e">
        <f>VLOOKUP(C7566,#REF!, 2,FALSE)</f>
        <v>#REF!</v>
      </c>
      <c r="BM7566" s="97" t="s">
        <v>12613</v>
      </c>
      <c r="BN7566" s="97" t="s">
        <v>912</v>
      </c>
      <c r="BO7566" s="97" t="s">
        <v>12614</v>
      </c>
      <c r="BU7566" s="97" t="s">
        <v>12613</v>
      </c>
      <c r="BV7566" s="97" t="s">
        <v>912</v>
      </c>
      <c r="BW7566" s="97" t="s">
        <v>12614</v>
      </c>
    </row>
    <row r="7567" spans="51:75" x14ac:dyDescent="0.3">
      <c r="AY7567" s="124" t="e">
        <f>VLOOKUP(C7567,#REF!, 2,FALSE)</f>
        <v>#REF!</v>
      </c>
      <c r="BM7567" s="97" t="s">
        <v>340</v>
      </c>
      <c r="BN7567" s="97" t="s">
        <v>1421</v>
      </c>
      <c r="BO7567" s="97" t="s">
        <v>2983</v>
      </c>
      <c r="BU7567" s="97" t="s">
        <v>340</v>
      </c>
      <c r="BV7567" s="97" t="s">
        <v>1421</v>
      </c>
      <c r="BW7567" s="97" t="s">
        <v>2983</v>
      </c>
    </row>
    <row r="7568" spans="51:75" x14ac:dyDescent="0.3">
      <c r="AY7568" s="124" t="e">
        <f>VLOOKUP(C7568,#REF!, 2,FALSE)</f>
        <v>#REF!</v>
      </c>
      <c r="BM7568" s="97" t="s">
        <v>339</v>
      </c>
      <c r="BN7568" s="97" t="s">
        <v>1445</v>
      </c>
      <c r="BO7568" s="97" t="s">
        <v>2983</v>
      </c>
      <c r="BU7568" s="97" t="s">
        <v>339</v>
      </c>
      <c r="BV7568" s="97" t="s">
        <v>1445</v>
      </c>
      <c r="BW7568" s="97" t="s">
        <v>2983</v>
      </c>
    </row>
    <row r="7569" spans="51:75" x14ac:dyDescent="0.3">
      <c r="AY7569" s="124" t="e">
        <f>VLOOKUP(C7569,#REF!, 2,FALSE)</f>
        <v>#REF!</v>
      </c>
      <c r="BM7569" s="97" t="s">
        <v>12615</v>
      </c>
      <c r="BN7569" s="97" t="s">
        <v>631</v>
      </c>
      <c r="BO7569" s="97" t="s">
        <v>2983</v>
      </c>
      <c r="BU7569" s="97" t="s">
        <v>12615</v>
      </c>
      <c r="BV7569" s="97" t="s">
        <v>631</v>
      </c>
      <c r="BW7569" s="97" t="s">
        <v>2983</v>
      </c>
    </row>
    <row r="7570" spans="51:75" x14ac:dyDescent="0.3">
      <c r="AY7570" s="124" t="e">
        <f>VLOOKUP(C7570,#REF!, 2,FALSE)</f>
        <v>#REF!</v>
      </c>
      <c r="BM7570" s="97" t="s">
        <v>12616</v>
      </c>
      <c r="BN7570" s="97" t="s">
        <v>631</v>
      </c>
      <c r="BO7570" s="97" t="s">
        <v>2983</v>
      </c>
      <c r="BU7570" s="97" t="s">
        <v>12616</v>
      </c>
      <c r="BV7570" s="97" t="s">
        <v>631</v>
      </c>
      <c r="BW7570" s="97" t="s">
        <v>2983</v>
      </c>
    </row>
    <row r="7571" spans="51:75" x14ac:dyDescent="0.3">
      <c r="AY7571" s="124" t="e">
        <f>VLOOKUP(C7571,#REF!, 2,FALSE)</f>
        <v>#REF!</v>
      </c>
      <c r="BM7571" s="97" t="s">
        <v>12618</v>
      </c>
      <c r="BN7571" s="97" t="s">
        <v>636</v>
      </c>
      <c r="BO7571" s="97" t="s">
        <v>2983</v>
      </c>
      <c r="BU7571" s="97" t="s">
        <v>12618</v>
      </c>
      <c r="BV7571" s="97" t="s">
        <v>636</v>
      </c>
      <c r="BW7571" s="97" t="s">
        <v>2983</v>
      </c>
    </row>
    <row r="7572" spans="51:75" x14ac:dyDescent="0.3">
      <c r="AY7572" s="124" t="e">
        <f>VLOOKUP(C7572,#REF!, 2,FALSE)</f>
        <v>#REF!</v>
      </c>
      <c r="BM7572" s="97" t="s">
        <v>12619</v>
      </c>
      <c r="BN7572" s="97" t="s">
        <v>3081</v>
      </c>
      <c r="BO7572" s="97" t="s">
        <v>1259</v>
      </c>
      <c r="BU7572" s="97" t="s">
        <v>12619</v>
      </c>
      <c r="BV7572" s="97" t="s">
        <v>3081</v>
      </c>
      <c r="BW7572" s="97" t="s">
        <v>1259</v>
      </c>
    </row>
    <row r="7573" spans="51:75" x14ac:dyDescent="0.3">
      <c r="AY7573" s="124" t="e">
        <f>VLOOKUP(C7573,#REF!, 2,FALSE)</f>
        <v>#REF!</v>
      </c>
      <c r="BM7573" s="97" t="s">
        <v>12620</v>
      </c>
      <c r="BN7573" s="97" t="s">
        <v>1013</v>
      </c>
      <c r="BO7573" s="97" t="s">
        <v>12621</v>
      </c>
      <c r="BU7573" s="97" t="s">
        <v>12620</v>
      </c>
      <c r="BV7573" s="97" t="s">
        <v>1013</v>
      </c>
      <c r="BW7573" s="97" t="s">
        <v>12621</v>
      </c>
    </row>
    <row r="7574" spans="51:75" x14ac:dyDescent="0.3">
      <c r="AY7574" s="124" t="e">
        <f>VLOOKUP(C7574,#REF!, 2,FALSE)</f>
        <v>#REF!</v>
      </c>
      <c r="BM7574" s="97" t="s">
        <v>12622</v>
      </c>
      <c r="BN7574" s="97" t="s">
        <v>3085</v>
      </c>
      <c r="BO7574" s="97" t="s">
        <v>2765</v>
      </c>
      <c r="BU7574" s="97" t="s">
        <v>12622</v>
      </c>
      <c r="BV7574" s="97" t="s">
        <v>3085</v>
      </c>
      <c r="BW7574" s="97" t="s">
        <v>2765</v>
      </c>
    </row>
    <row r="7575" spans="51:75" x14ac:dyDescent="0.3">
      <c r="AY7575" s="124" t="e">
        <f>VLOOKUP(C7575,#REF!, 2,FALSE)</f>
        <v>#REF!</v>
      </c>
      <c r="BM7575" s="97" t="s">
        <v>12623</v>
      </c>
      <c r="BN7575" s="97" t="s">
        <v>841</v>
      </c>
      <c r="BO7575" s="97" t="s">
        <v>2983</v>
      </c>
      <c r="BU7575" s="97" t="s">
        <v>12623</v>
      </c>
      <c r="BV7575" s="97" t="s">
        <v>841</v>
      </c>
      <c r="BW7575" s="97" t="s">
        <v>2983</v>
      </c>
    </row>
    <row r="7576" spans="51:75" x14ac:dyDescent="0.3">
      <c r="AY7576" s="124" t="e">
        <f>VLOOKUP(C7576,#REF!, 2,FALSE)</f>
        <v>#REF!</v>
      </c>
      <c r="BM7576" s="97" t="s">
        <v>12624</v>
      </c>
      <c r="BN7576" s="97" t="s">
        <v>778</v>
      </c>
      <c r="BO7576" s="97" t="s">
        <v>856</v>
      </c>
      <c r="BU7576" s="97" t="s">
        <v>12624</v>
      </c>
      <c r="BV7576" s="97" t="s">
        <v>778</v>
      </c>
      <c r="BW7576" s="97" t="s">
        <v>856</v>
      </c>
    </row>
    <row r="7577" spans="51:75" x14ac:dyDescent="0.3">
      <c r="AY7577" s="124" t="e">
        <f>VLOOKUP(C7577,#REF!, 2,FALSE)</f>
        <v>#REF!</v>
      </c>
      <c r="BM7577" s="97" t="s">
        <v>12625</v>
      </c>
      <c r="BN7577" s="97" t="s">
        <v>1342</v>
      </c>
      <c r="BO7577" s="97" t="s">
        <v>12626</v>
      </c>
      <c r="BU7577" s="97" t="s">
        <v>12625</v>
      </c>
      <c r="BV7577" s="97" t="s">
        <v>1342</v>
      </c>
      <c r="BW7577" s="97" t="s">
        <v>12626</v>
      </c>
    </row>
    <row r="7578" spans="51:75" x14ac:dyDescent="0.3">
      <c r="AY7578" s="124" t="e">
        <f>VLOOKUP(C7578,#REF!, 2,FALSE)</f>
        <v>#REF!</v>
      </c>
      <c r="BM7578" s="97" t="s">
        <v>12627</v>
      </c>
      <c r="BN7578" s="97" t="s">
        <v>780</v>
      </c>
      <c r="BO7578" s="97" t="s">
        <v>2983</v>
      </c>
      <c r="BU7578" s="97" t="s">
        <v>12627</v>
      </c>
      <c r="BV7578" s="97" t="s">
        <v>780</v>
      </c>
      <c r="BW7578" s="97" t="s">
        <v>2983</v>
      </c>
    </row>
    <row r="7579" spans="51:75" x14ac:dyDescent="0.3">
      <c r="AY7579" s="124" t="e">
        <f>VLOOKUP(C7579,#REF!, 2,FALSE)</f>
        <v>#REF!</v>
      </c>
      <c r="BM7579" s="97" t="s">
        <v>12628</v>
      </c>
      <c r="BN7579" s="97" t="s">
        <v>2979</v>
      </c>
      <c r="BO7579" s="97" t="s">
        <v>2983</v>
      </c>
      <c r="BU7579" s="97" t="s">
        <v>12628</v>
      </c>
      <c r="BV7579" s="97" t="s">
        <v>2979</v>
      </c>
      <c r="BW7579" s="97" t="s">
        <v>2983</v>
      </c>
    </row>
    <row r="7580" spans="51:75" x14ac:dyDescent="0.3">
      <c r="AY7580" s="124" t="e">
        <f>VLOOKUP(C7580,#REF!, 2,FALSE)</f>
        <v>#REF!</v>
      </c>
      <c r="BM7580" s="97" t="s">
        <v>12629</v>
      </c>
      <c r="BN7580" s="97" t="s">
        <v>3000</v>
      </c>
      <c r="BO7580" s="97" t="s">
        <v>2983</v>
      </c>
      <c r="BU7580" s="97" t="s">
        <v>12629</v>
      </c>
      <c r="BV7580" s="97" t="s">
        <v>3000</v>
      </c>
      <c r="BW7580" s="97" t="s">
        <v>2983</v>
      </c>
    </row>
    <row r="7581" spans="51:75" x14ac:dyDescent="0.3">
      <c r="AY7581" s="124" t="e">
        <f>VLOOKUP(C7581,#REF!, 2,FALSE)</f>
        <v>#REF!</v>
      </c>
      <c r="BM7581" s="97" t="s">
        <v>12630</v>
      </c>
      <c r="BN7581" s="97" t="s">
        <v>631</v>
      </c>
      <c r="BO7581" s="97" t="s">
        <v>2092</v>
      </c>
      <c r="BU7581" s="97" t="s">
        <v>12630</v>
      </c>
      <c r="BV7581" s="97" t="s">
        <v>631</v>
      </c>
      <c r="BW7581" s="97" t="s">
        <v>2092</v>
      </c>
    </row>
    <row r="7582" spans="51:75" x14ac:dyDescent="0.3">
      <c r="AY7582" s="124" t="e">
        <f>VLOOKUP(C7582,#REF!, 2,FALSE)</f>
        <v>#REF!</v>
      </c>
      <c r="BM7582" s="97" t="s">
        <v>2197</v>
      </c>
      <c r="BN7582" s="97" t="s">
        <v>2983</v>
      </c>
      <c r="BO7582" s="97" t="s">
        <v>5775</v>
      </c>
      <c r="BU7582" s="97" t="s">
        <v>2197</v>
      </c>
      <c r="BV7582" s="97" t="s">
        <v>2983</v>
      </c>
      <c r="BW7582" s="97" t="s">
        <v>5775</v>
      </c>
    </row>
    <row r="7583" spans="51:75" x14ac:dyDescent="0.3">
      <c r="AY7583" s="124" t="e">
        <f>VLOOKUP(C7583,#REF!, 2,FALSE)</f>
        <v>#REF!</v>
      </c>
      <c r="BM7583" s="97" t="s">
        <v>12631</v>
      </c>
      <c r="BN7583" s="97" t="s">
        <v>780</v>
      </c>
      <c r="BO7583" s="97" t="s">
        <v>2375</v>
      </c>
      <c r="BU7583" s="97" t="s">
        <v>12631</v>
      </c>
      <c r="BV7583" s="97" t="s">
        <v>780</v>
      </c>
      <c r="BW7583" s="97" t="s">
        <v>2375</v>
      </c>
    </row>
    <row r="7584" spans="51:75" x14ac:dyDescent="0.3">
      <c r="AY7584" s="124" t="e">
        <f>VLOOKUP(C7584,#REF!, 2,FALSE)</f>
        <v>#REF!</v>
      </c>
      <c r="BM7584" s="97" t="s">
        <v>12632</v>
      </c>
      <c r="BN7584" s="97" t="s">
        <v>810</v>
      </c>
      <c r="BO7584" s="97" t="s">
        <v>2983</v>
      </c>
      <c r="BU7584" s="97" t="s">
        <v>12632</v>
      </c>
      <c r="BV7584" s="97" t="s">
        <v>810</v>
      </c>
      <c r="BW7584" s="97" t="s">
        <v>2983</v>
      </c>
    </row>
    <row r="7585" spans="51:75" x14ac:dyDescent="0.3">
      <c r="AY7585" s="124" t="e">
        <f>VLOOKUP(C7585,#REF!, 2,FALSE)</f>
        <v>#REF!</v>
      </c>
      <c r="BM7585" s="97" t="s">
        <v>12633</v>
      </c>
      <c r="BN7585" s="97" t="s">
        <v>3003</v>
      </c>
      <c r="BO7585" s="97" t="s">
        <v>2983</v>
      </c>
      <c r="BU7585" s="97" t="s">
        <v>12633</v>
      </c>
      <c r="BV7585" s="97" t="s">
        <v>3003</v>
      </c>
      <c r="BW7585" s="97" t="s">
        <v>2983</v>
      </c>
    </row>
    <row r="7586" spans="51:75" x14ac:dyDescent="0.3">
      <c r="AY7586" s="124" t="e">
        <f>VLOOKUP(C7586,#REF!, 2,FALSE)</f>
        <v>#REF!</v>
      </c>
      <c r="BM7586" s="97" t="s">
        <v>12634</v>
      </c>
      <c r="BN7586" s="97" t="s">
        <v>3003</v>
      </c>
      <c r="BO7586" s="97" t="s">
        <v>5260</v>
      </c>
      <c r="BU7586" s="97" t="s">
        <v>12634</v>
      </c>
      <c r="BV7586" s="97" t="s">
        <v>3003</v>
      </c>
      <c r="BW7586" s="97" t="s">
        <v>5260</v>
      </c>
    </row>
    <row r="7587" spans="51:75" x14ac:dyDescent="0.3">
      <c r="AY7587" s="124" t="e">
        <f>VLOOKUP(C7587,#REF!, 2,FALSE)</f>
        <v>#REF!</v>
      </c>
      <c r="BM7587" s="97" t="s">
        <v>2198</v>
      </c>
      <c r="BN7587" s="97" t="s">
        <v>3191</v>
      </c>
      <c r="BO7587" s="97" t="s">
        <v>2983</v>
      </c>
      <c r="BU7587" s="97" t="s">
        <v>2198</v>
      </c>
      <c r="BV7587" s="97" t="s">
        <v>3191</v>
      </c>
      <c r="BW7587" s="97" t="s">
        <v>2983</v>
      </c>
    </row>
    <row r="7588" spans="51:75" x14ac:dyDescent="0.3">
      <c r="AY7588" s="124" t="e">
        <f>VLOOKUP(C7588,#REF!, 2,FALSE)</f>
        <v>#REF!</v>
      </c>
      <c r="BM7588" s="97" t="s">
        <v>12635</v>
      </c>
      <c r="BN7588" s="97" t="s">
        <v>771</v>
      </c>
      <c r="BO7588" s="97" t="s">
        <v>2983</v>
      </c>
      <c r="BU7588" s="97" t="s">
        <v>12635</v>
      </c>
      <c r="BV7588" s="97" t="s">
        <v>771</v>
      </c>
      <c r="BW7588" s="97" t="s">
        <v>2983</v>
      </c>
    </row>
    <row r="7589" spans="51:75" x14ac:dyDescent="0.3">
      <c r="AY7589" s="124" t="e">
        <f>VLOOKUP(C7589,#REF!, 2,FALSE)</f>
        <v>#REF!</v>
      </c>
      <c r="BM7589" s="97" t="s">
        <v>2199</v>
      </c>
      <c r="BN7589" s="97" t="s">
        <v>3003</v>
      </c>
      <c r="BO7589" s="97" t="s">
        <v>2983</v>
      </c>
      <c r="BU7589" s="97" t="s">
        <v>2199</v>
      </c>
      <c r="BV7589" s="97" t="s">
        <v>3003</v>
      </c>
      <c r="BW7589" s="97" t="s">
        <v>2983</v>
      </c>
    </row>
    <row r="7590" spans="51:75" x14ac:dyDescent="0.3">
      <c r="AY7590" s="124" t="e">
        <f>VLOOKUP(C7590,#REF!, 2,FALSE)</f>
        <v>#REF!</v>
      </c>
      <c r="BM7590" s="97" t="s">
        <v>12636</v>
      </c>
      <c r="BN7590" s="97" t="s">
        <v>3003</v>
      </c>
      <c r="BO7590" s="97" t="s">
        <v>2983</v>
      </c>
      <c r="BU7590" s="97" t="s">
        <v>12636</v>
      </c>
      <c r="BV7590" s="97" t="s">
        <v>3003</v>
      </c>
      <c r="BW7590" s="97" t="s">
        <v>2983</v>
      </c>
    </row>
    <row r="7591" spans="51:75" x14ac:dyDescent="0.3">
      <c r="AY7591" s="124" t="e">
        <f>VLOOKUP(C7591,#REF!, 2,FALSE)</f>
        <v>#REF!</v>
      </c>
      <c r="BM7591" s="97" t="s">
        <v>12637</v>
      </c>
      <c r="BN7591" s="97" t="s">
        <v>3003</v>
      </c>
      <c r="BO7591" s="97" t="s">
        <v>2983</v>
      </c>
      <c r="BU7591" s="97" t="s">
        <v>12637</v>
      </c>
      <c r="BV7591" s="97" t="s">
        <v>3003</v>
      </c>
      <c r="BW7591" s="97" t="s">
        <v>2983</v>
      </c>
    </row>
    <row r="7592" spans="51:75" x14ac:dyDescent="0.3">
      <c r="AY7592" s="124" t="e">
        <f>VLOOKUP(C7592,#REF!, 2,FALSE)</f>
        <v>#REF!</v>
      </c>
      <c r="BM7592" s="97" t="s">
        <v>12638</v>
      </c>
      <c r="BN7592" s="97" t="s">
        <v>1269</v>
      </c>
      <c r="BO7592" s="97" t="s">
        <v>2983</v>
      </c>
      <c r="BU7592" s="97" t="s">
        <v>12638</v>
      </c>
      <c r="BV7592" s="97" t="s">
        <v>1269</v>
      </c>
      <c r="BW7592" s="97" t="s">
        <v>2983</v>
      </c>
    </row>
    <row r="7593" spans="51:75" x14ac:dyDescent="0.3">
      <c r="AY7593" s="124" t="e">
        <f>VLOOKUP(C7593,#REF!, 2,FALSE)</f>
        <v>#REF!</v>
      </c>
      <c r="BM7593" s="97" t="s">
        <v>12639</v>
      </c>
      <c r="BN7593" s="97" t="s">
        <v>2222</v>
      </c>
      <c r="BO7593" s="97" t="s">
        <v>2983</v>
      </c>
      <c r="BU7593" s="97" t="s">
        <v>12639</v>
      </c>
      <c r="BV7593" s="97" t="s">
        <v>2222</v>
      </c>
      <c r="BW7593" s="97" t="s">
        <v>2983</v>
      </c>
    </row>
    <row r="7594" spans="51:75" x14ac:dyDescent="0.3">
      <c r="AY7594" s="124" t="e">
        <f>VLOOKUP(C7594,#REF!, 2,FALSE)</f>
        <v>#REF!</v>
      </c>
      <c r="BM7594" s="97" t="s">
        <v>12640</v>
      </c>
      <c r="BN7594" s="97" t="s">
        <v>636</v>
      </c>
      <c r="BO7594" s="97" t="s">
        <v>2983</v>
      </c>
      <c r="BU7594" s="97" t="s">
        <v>12640</v>
      </c>
      <c r="BV7594" s="97" t="s">
        <v>636</v>
      </c>
      <c r="BW7594" s="97" t="s">
        <v>2983</v>
      </c>
    </row>
    <row r="7595" spans="51:75" x14ac:dyDescent="0.3">
      <c r="AY7595" s="124" t="e">
        <f>VLOOKUP(C7595,#REF!, 2,FALSE)</f>
        <v>#REF!</v>
      </c>
      <c r="BM7595" s="97" t="s">
        <v>12641</v>
      </c>
      <c r="BN7595" s="97" t="s">
        <v>613</v>
      </c>
      <c r="BO7595" s="97" t="s">
        <v>3217</v>
      </c>
      <c r="BU7595" s="97" t="s">
        <v>12641</v>
      </c>
      <c r="BV7595" s="97" t="s">
        <v>613</v>
      </c>
      <c r="BW7595" s="97" t="s">
        <v>3217</v>
      </c>
    </row>
    <row r="7596" spans="51:75" x14ac:dyDescent="0.3">
      <c r="AY7596" s="124" t="e">
        <f>VLOOKUP(C7596,#REF!, 2,FALSE)</f>
        <v>#REF!</v>
      </c>
      <c r="BM7596" s="97" t="s">
        <v>2200</v>
      </c>
      <c r="BN7596" s="97" t="s">
        <v>1400</v>
      </c>
      <c r="BO7596" s="97" t="s">
        <v>2983</v>
      </c>
      <c r="BU7596" s="97" t="s">
        <v>2200</v>
      </c>
      <c r="BV7596" s="97" t="s">
        <v>1400</v>
      </c>
      <c r="BW7596" s="97" t="s">
        <v>2983</v>
      </c>
    </row>
    <row r="7597" spans="51:75" x14ac:dyDescent="0.3">
      <c r="AY7597" s="124" t="e">
        <f>VLOOKUP(C7597,#REF!, 2,FALSE)</f>
        <v>#REF!</v>
      </c>
      <c r="BM7597" s="97" t="s">
        <v>12642</v>
      </c>
      <c r="BN7597" s="97" t="s">
        <v>923</v>
      </c>
      <c r="BO7597" s="97" t="s">
        <v>1749</v>
      </c>
      <c r="BU7597" s="97" t="s">
        <v>12642</v>
      </c>
      <c r="BV7597" s="97" t="s">
        <v>923</v>
      </c>
      <c r="BW7597" s="97" t="s">
        <v>1749</v>
      </c>
    </row>
    <row r="7598" spans="51:75" x14ac:dyDescent="0.3">
      <c r="AY7598" s="124" t="e">
        <f>VLOOKUP(C7598,#REF!, 2,FALSE)</f>
        <v>#REF!</v>
      </c>
      <c r="BM7598" s="97" t="s">
        <v>12643</v>
      </c>
      <c r="BN7598" s="97" t="s">
        <v>661</v>
      </c>
      <c r="BO7598" s="97" t="s">
        <v>1749</v>
      </c>
      <c r="BU7598" s="97" t="s">
        <v>12643</v>
      </c>
      <c r="BV7598" s="97" t="s">
        <v>661</v>
      </c>
      <c r="BW7598" s="97" t="s">
        <v>1749</v>
      </c>
    </row>
    <row r="7599" spans="51:75" x14ac:dyDescent="0.3">
      <c r="AY7599" s="124" t="e">
        <f>VLOOKUP(C7599,#REF!, 2,FALSE)</f>
        <v>#REF!</v>
      </c>
      <c r="BM7599" s="97" t="s">
        <v>12644</v>
      </c>
      <c r="BN7599" s="97" t="s">
        <v>923</v>
      </c>
      <c r="BO7599" s="97" t="s">
        <v>2983</v>
      </c>
      <c r="BU7599" s="97" t="s">
        <v>12644</v>
      </c>
      <c r="BV7599" s="97" t="s">
        <v>923</v>
      </c>
      <c r="BW7599" s="97" t="s">
        <v>2983</v>
      </c>
    </row>
    <row r="7600" spans="51:75" x14ac:dyDescent="0.3">
      <c r="AY7600" s="124" t="e">
        <f>VLOOKUP(C7600,#REF!, 2,FALSE)</f>
        <v>#REF!</v>
      </c>
      <c r="BM7600" s="97" t="s">
        <v>12645</v>
      </c>
      <c r="BN7600" s="97" t="s">
        <v>637</v>
      </c>
      <c r="BO7600" s="97" t="s">
        <v>2983</v>
      </c>
      <c r="BU7600" s="97" t="s">
        <v>12645</v>
      </c>
      <c r="BV7600" s="97" t="s">
        <v>637</v>
      </c>
      <c r="BW7600" s="97" t="s">
        <v>2983</v>
      </c>
    </row>
    <row r="7601" spans="51:75" x14ac:dyDescent="0.3">
      <c r="AY7601" s="124" t="e">
        <f>VLOOKUP(C7601,#REF!, 2,FALSE)</f>
        <v>#REF!</v>
      </c>
      <c r="BM7601" s="97" t="s">
        <v>12646</v>
      </c>
      <c r="BN7601" s="97" t="s">
        <v>731</v>
      </c>
      <c r="BO7601" s="97" t="s">
        <v>2983</v>
      </c>
      <c r="BU7601" s="97" t="s">
        <v>12646</v>
      </c>
      <c r="BV7601" s="97" t="s">
        <v>731</v>
      </c>
      <c r="BW7601" s="97" t="s">
        <v>2983</v>
      </c>
    </row>
    <row r="7602" spans="51:75" x14ac:dyDescent="0.3">
      <c r="AY7602" s="124" t="e">
        <f>VLOOKUP(C7602,#REF!, 2,FALSE)</f>
        <v>#REF!</v>
      </c>
      <c r="BM7602" s="97" t="s">
        <v>12647</v>
      </c>
      <c r="BN7602" s="97" t="s">
        <v>849</v>
      </c>
      <c r="BO7602" s="97" t="s">
        <v>2983</v>
      </c>
      <c r="BU7602" s="97" t="s">
        <v>12647</v>
      </c>
      <c r="BV7602" s="97" t="s">
        <v>849</v>
      </c>
      <c r="BW7602" s="97" t="s">
        <v>2983</v>
      </c>
    </row>
    <row r="7603" spans="51:75" x14ac:dyDescent="0.3">
      <c r="AY7603" s="124" t="e">
        <f>VLOOKUP(C7603,#REF!, 2,FALSE)</f>
        <v>#REF!</v>
      </c>
      <c r="BM7603" s="97" t="s">
        <v>12648</v>
      </c>
      <c r="BN7603" s="97" t="s">
        <v>3081</v>
      </c>
      <c r="BO7603" s="97" t="s">
        <v>2983</v>
      </c>
      <c r="BU7603" s="97" t="s">
        <v>12648</v>
      </c>
      <c r="BV7603" s="97" t="s">
        <v>3081</v>
      </c>
      <c r="BW7603" s="97" t="s">
        <v>2983</v>
      </c>
    </row>
    <row r="7604" spans="51:75" x14ac:dyDescent="0.3">
      <c r="AY7604" s="124" t="e">
        <f>VLOOKUP(C7604,#REF!, 2,FALSE)</f>
        <v>#REF!</v>
      </c>
      <c r="BM7604" s="97" t="s">
        <v>2201</v>
      </c>
      <c r="BN7604" s="97" t="s">
        <v>3081</v>
      </c>
      <c r="BO7604" s="97" t="s">
        <v>12649</v>
      </c>
      <c r="BU7604" s="97" t="s">
        <v>2201</v>
      </c>
      <c r="BV7604" s="97" t="s">
        <v>3081</v>
      </c>
      <c r="BW7604" s="97" t="s">
        <v>12649</v>
      </c>
    </row>
    <row r="7605" spans="51:75" x14ac:dyDescent="0.3">
      <c r="AY7605" s="124" t="e">
        <f>VLOOKUP(C7605,#REF!, 2,FALSE)</f>
        <v>#REF!</v>
      </c>
      <c r="BM7605" s="97" t="s">
        <v>12650</v>
      </c>
      <c r="BN7605" s="97" t="s">
        <v>2983</v>
      </c>
      <c r="BO7605" s="97" t="s">
        <v>4470</v>
      </c>
      <c r="BU7605" s="97" t="s">
        <v>12650</v>
      </c>
      <c r="BV7605" s="97" t="s">
        <v>2983</v>
      </c>
      <c r="BW7605" s="97" t="s">
        <v>4470</v>
      </c>
    </row>
    <row r="7606" spans="51:75" x14ac:dyDescent="0.3">
      <c r="AY7606" s="124" t="e">
        <f>VLOOKUP(C7606,#REF!, 2,FALSE)</f>
        <v>#REF!</v>
      </c>
      <c r="BM7606" s="97" t="s">
        <v>12651</v>
      </c>
      <c r="BN7606" s="97" t="s">
        <v>661</v>
      </c>
      <c r="BO7606" s="97" t="s">
        <v>2983</v>
      </c>
      <c r="BU7606" s="97" t="s">
        <v>12651</v>
      </c>
      <c r="BV7606" s="97" t="s">
        <v>661</v>
      </c>
      <c r="BW7606" s="97" t="s">
        <v>2983</v>
      </c>
    </row>
    <row r="7607" spans="51:75" x14ac:dyDescent="0.3">
      <c r="AY7607" s="124" t="e">
        <f>VLOOKUP(C7607,#REF!, 2,FALSE)</f>
        <v>#REF!</v>
      </c>
      <c r="BM7607" s="97" t="s">
        <v>12652</v>
      </c>
      <c r="BN7607" s="97" t="s">
        <v>1445</v>
      </c>
      <c r="BO7607" s="97" t="s">
        <v>2983</v>
      </c>
      <c r="BU7607" s="97" t="s">
        <v>12652</v>
      </c>
      <c r="BV7607" s="97" t="s">
        <v>1445</v>
      </c>
      <c r="BW7607" s="97" t="s">
        <v>2983</v>
      </c>
    </row>
    <row r="7608" spans="51:75" x14ac:dyDescent="0.3">
      <c r="AY7608" s="124" t="e">
        <f>VLOOKUP(C7608,#REF!, 2,FALSE)</f>
        <v>#REF!</v>
      </c>
      <c r="BM7608" s="97" t="s">
        <v>12653</v>
      </c>
      <c r="BN7608" s="97" t="s">
        <v>623</v>
      </c>
      <c r="BO7608" s="97" t="s">
        <v>2983</v>
      </c>
      <c r="BU7608" s="97" t="s">
        <v>12653</v>
      </c>
      <c r="BV7608" s="97" t="s">
        <v>623</v>
      </c>
      <c r="BW7608" s="97" t="s">
        <v>2983</v>
      </c>
    </row>
    <row r="7609" spans="51:75" x14ac:dyDescent="0.3">
      <c r="AY7609" s="124" t="e">
        <f>VLOOKUP(C7609,#REF!, 2,FALSE)</f>
        <v>#REF!</v>
      </c>
      <c r="BM7609" s="97" t="s">
        <v>12654</v>
      </c>
      <c r="BN7609" s="97" t="s">
        <v>631</v>
      </c>
      <c r="BO7609" s="97" t="s">
        <v>2983</v>
      </c>
      <c r="BU7609" s="97" t="s">
        <v>12654</v>
      </c>
      <c r="BV7609" s="97" t="s">
        <v>631</v>
      </c>
      <c r="BW7609" s="97" t="s">
        <v>2983</v>
      </c>
    </row>
    <row r="7610" spans="51:75" x14ac:dyDescent="0.3">
      <c r="AY7610" s="124" t="e">
        <f>VLOOKUP(C7610,#REF!, 2,FALSE)</f>
        <v>#REF!</v>
      </c>
      <c r="BM7610" s="97" t="s">
        <v>12655</v>
      </c>
      <c r="BN7610" s="97" t="s">
        <v>2979</v>
      </c>
      <c r="BO7610" s="97" t="s">
        <v>2983</v>
      </c>
      <c r="BU7610" s="97" t="s">
        <v>12655</v>
      </c>
      <c r="BV7610" s="97" t="s">
        <v>2979</v>
      </c>
      <c r="BW7610" s="97" t="s">
        <v>2983</v>
      </c>
    </row>
    <row r="7611" spans="51:75" x14ac:dyDescent="0.3">
      <c r="AY7611" s="124" t="e">
        <f>VLOOKUP(C7611,#REF!, 2,FALSE)</f>
        <v>#REF!</v>
      </c>
      <c r="BM7611" s="97" t="s">
        <v>12656</v>
      </c>
      <c r="BN7611" s="97" t="s">
        <v>619</v>
      </c>
      <c r="BO7611" s="97" t="s">
        <v>12317</v>
      </c>
      <c r="BU7611" s="97" t="s">
        <v>12656</v>
      </c>
      <c r="BV7611" s="97" t="s">
        <v>619</v>
      </c>
      <c r="BW7611" s="97" t="s">
        <v>12317</v>
      </c>
    </row>
    <row r="7612" spans="51:75" x14ac:dyDescent="0.3">
      <c r="AY7612" s="124" t="e">
        <f>VLOOKUP(C7612,#REF!, 2,FALSE)</f>
        <v>#REF!</v>
      </c>
      <c r="BM7612" s="97" t="s">
        <v>12657</v>
      </c>
      <c r="BN7612" s="97" t="s">
        <v>619</v>
      </c>
      <c r="BO7612" s="97" t="s">
        <v>2983</v>
      </c>
      <c r="BU7612" s="97" t="s">
        <v>12657</v>
      </c>
      <c r="BV7612" s="97" t="s">
        <v>619</v>
      </c>
      <c r="BW7612" s="97" t="s">
        <v>2983</v>
      </c>
    </row>
    <row r="7613" spans="51:75" x14ac:dyDescent="0.3">
      <c r="AY7613" s="124" t="e">
        <f>VLOOKUP(C7613,#REF!, 2,FALSE)</f>
        <v>#REF!</v>
      </c>
      <c r="BM7613" s="97" t="s">
        <v>12658</v>
      </c>
      <c r="BN7613" s="97" t="s">
        <v>810</v>
      </c>
      <c r="BO7613" s="97" t="s">
        <v>2983</v>
      </c>
      <c r="BU7613" s="97" t="s">
        <v>12658</v>
      </c>
      <c r="BV7613" s="97" t="s">
        <v>810</v>
      </c>
      <c r="BW7613" s="97" t="s">
        <v>2983</v>
      </c>
    </row>
    <row r="7614" spans="51:75" x14ac:dyDescent="0.3">
      <c r="AY7614" s="124" t="e">
        <f>VLOOKUP(C7614,#REF!, 2,FALSE)</f>
        <v>#REF!</v>
      </c>
      <c r="BM7614" s="97" t="s">
        <v>12659</v>
      </c>
      <c r="BN7614" s="97" t="s">
        <v>666</v>
      </c>
      <c r="BO7614" s="97" t="s">
        <v>2983</v>
      </c>
      <c r="BU7614" s="97" t="s">
        <v>12659</v>
      </c>
      <c r="BV7614" s="97" t="s">
        <v>666</v>
      </c>
      <c r="BW7614" s="97" t="s">
        <v>2983</v>
      </c>
    </row>
    <row r="7615" spans="51:75" x14ac:dyDescent="0.3">
      <c r="AY7615" s="124" t="e">
        <f>VLOOKUP(C7615,#REF!, 2,FALSE)</f>
        <v>#REF!</v>
      </c>
      <c r="BM7615" s="97" t="s">
        <v>12660</v>
      </c>
      <c r="BN7615" s="97" t="s">
        <v>3003</v>
      </c>
      <c r="BO7615" s="97" t="s">
        <v>2983</v>
      </c>
      <c r="BU7615" s="97" t="s">
        <v>12660</v>
      </c>
      <c r="BV7615" s="97" t="s">
        <v>3003</v>
      </c>
      <c r="BW7615" s="97" t="s">
        <v>2983</v>
      </c>
    </row>
    <row r="7616" spans="51:75" x14ac:dyDescent="0.3">
      <c r="AY7616" s="124" t="e">
        <f>VLOOKUP(C7616,#REF!, 2,FALSE)</f>
        <v>#REF!</v>
      </c>
      <c r="BM7616" s="97" t="s">
        <v>12661</v>
      </c>
      <c r="BN7616" s="97" t="s">
        <v>3000</v>
      </c>
      <c r="BO7616" s="97" t="s">
        <v>2983</v>
      </c>
      <c r="BU7616" s="97" t="s">
        <v>12661</v>
      </c>
      <c r="BV7616" s="97" t="s">
        <v>3000</v>
      </c>
      <c r="BW7616" s="97" t="s">
        <v>2983</v>
      </c>
    </row>
    <row r="7617" spans="51:75" x14ac:dyDescent="0.3">
      <c r="AY7617" s="124" t="e">
        <f>VLOOKUP(C7617,#REF!, 2,FALSE)</f>
        <v>#REF!</v>
      </c>
      <c r="BM7617" s="97" t="s">
        <v>2202</v>
      </c>
      <c r="BN7617" s="97" t="s">
        <v>637</v>
      </c>
      <c r="BO7617" s="97" t="s">
        <v>2983</v>
      </c>
      <c r="BU7617" s="97" t="s">
        <v>2202</v>
      </c>
      <c r="BV7617" s="97" t="s">
        <v>637</v>
      </c>
      <c r="BW7617" s="97" t="s">
        <v>2983</v>
      </c>
    </row>
    <row r="7618" spans="51:75" x14ac:dyDescent="0.3">
      <c r="AY7618" s="124" t="e">
        <f>VLOOKUP(C7618,#REF!, 2,FALSE)</f>
        <v>#REF!</v>
      </c>
      <c r="BM7618" s="97" t="s">
        <v>12662</v>
      </c>
      <c r="BN7618" s="97" t="s">
        <v>3003</v>
      </c>
      <c r="BO7618" s="97" t="s">
        <v>2983</v>
      </c>
      <c r="BU7618" s="97" t="s">
        <v>12662</v>
      </c>
      <c r="BV7618" s="97" t="s">
        <v>3003</v>
      </c>
      <c r="BW7618" s="97" t="s">
        <v>2983</v>
      </c>
    </row>
    <row r="7619" spans="51:75" x14ac:dyDescent="0.3">
      <c r="AY7619" s="124" t="e">
        <f>VLOOKUP(C7619,#REF!, 2,FALSE)</f>
        <v>#REF!</v>
      </c>
      <c r="BM7619" s="97" t="s">
        <v>12663</v>
      </c>
      <c r="BN7619" s="97" t="s">
        <v>3003</v>
      </c>
      <c r="BO7619" s="97" t="s">
        <v>2983</v>
      </c>
      <c r="BU7619" s="97" t="s">
        <v>12663</v>
      </c>
      <c r="BV7619" s="97" t="s">
        <v>3003</v>
      </c>
      <c r="BW7619" s="97" t="s">
        <v>2983</v>
      </c>
    </row>
    <row r="7620" spans="51:75" x14ac:dyDescent="0.3">
      <c r="AY7620" s="124" t="e">
        <f>VLOOKUP(C7620,#REF!, 2,FALSE)</f>
        <v>#REF!</v>
      </c>
      <c r="BM7620" s="97" t="s">
        <v>12664</v>
      </c>
      <c r="BN7620" s="97" t="s">
        <v>705</v>
      </c>
      <c r="BO7620" s="97" t="s">
        <v>2983</v>
      </c>
      <c r="BU7620" s="97" t="s">
        <v>12664</v>
      </c>
      <c r="BV7620" s="97" t="s">
        <v>705</v>
      </c>
      <c r="BW7620" s="97" t="s">
        <v>2983</v>
      </c>
    </row>
    <row r="7621" spans="51:75" x14ac:dyDescent="0.3">
      <c r="AY7621" s="124" t="e">
        <f>VLOOKUP(C7621,#REF!, 2,FALSE)</f>
        <v>#REF!</v>
      </c>
      <c r="BM7621" s="97" t="s">
        <v>346</v>
      </c>
      <c r="BN7621" s="97" t="s">
        <v>736</v>
      </c>
      <c r="BO7621" s="97" t="s">
        <v>2983</v>
      </c>
      <c r="BU7621" s="97" t="s">
        <v>346</v>
      </c>
      <c r="BV7621" s="97" t="s">
        <v>736</v>
      </c>
      <c r="BW7621" s="97" t="s">
        <v>2983</v>
      </c>
    </row>
    <row r="7622" spans="51:75" x14ac:dyDescent="0.3">
      <c r="AY7622" s="124" t="e">
        <f>VLOOKUP(C7622,#REF!, 2,FALSE)</f>
        <v>#REF!</v>
      </c>
      <c r="BM7622" s="97" t="s">
        <v>12665</v>
      </c>
      <c r="BN7622" s="97" t="s">
        <v>3237</v>
      </c>
      <c r="BO7622" s="97" t="s">
        <v>4456</v>
      </c>
      <c r="BU7622" s="97" t="s">
        <v>12665</v>
      </c>
      <c r="BV7622" s="97" t="s">
        <v>3237</v>
      </c>
      <c r="BW7622" s="97" t="s">
        <v>4456</v>
      </c>
    </row>
    <row r="7623" spans="51:75" x14ac:dyDescent="0.3">
      <c r="AY7623" s="124" t="e">
        <f>VLOOKUP(C7623,#REF!, 2,FALSE)</f>
        <v>#REF!</v>
      </c>
      <c r="BM7623" s="97" t="s">
        <v>12666</v>
      </c>
      <c r="BN7623" s="97" t="s">
        <v>771</v>
      </c>
      <c r="BO7623" s="97" t="s">
        <v>2983</v>
      </c>
      <c r="BU7623" s="97" t="s">
        <v>12666</v>
      </c>
      <c r="BV7623" s="97" t="s">
        <v>771</v>
      </c>
      <c r="BW7623" s="97" t="s">
        <v>2983</v>
      </c>
    </row>
    <row r="7624" spans="51:75" x14ac:dyDescent="0.3">
      <c r="AY7624" s="124" t="e">
        <f>VLOOKUP(C7624,#REF!, 2,FALSE)</f>
        <v>#REF!</v>
      </c>
      <c r="BM7624" s="97" t="s">
        <v>12667</v>
      </c>
      <c r="BN7624" s="97" t="s">
        <v>852</v>
      </c>
      <c r="BO7624" s="97" t="s">
        <v>2983</v>
      </c>
      <c r="BU7624" s="97" t="s">
        <v>12667</v>
      </c>
      <c r="BV7624" s="97" t="s">
        <v>852</v>
      </c>
      <c r="BW7624" s="97" t="s">
        <v>2983</v>
      </c>
    </row>
    <row r="7625" spans="51:75" x14ac:dyDescent="0.3">
      <c r="AY7625" s="124" t="e">
        <f>VLOOKUP(C7625,#REF!, 2,FALSE)</f>
        <v>#REF!</v>
      </c>
      <c r="BM7625" s="97" t="s">
        <v>12668</v>
      </c>
      <c r="BN7625" s="97" t="s">
        <v>928</v>
      </c>
      <c r="BO7625" s="97" t="s">
        <v>2983</v>
      </c>
      <c r="BU7625" s="97" t="s">
        <v>12668</v>
      </c>
      <c r="BV7625" s="97" t="s">
        <v>928</v>
      </c>
      <c r="BW7625" s="97" t="s">
        <v>2983</v>
      </c>
    </row>
    <row r="7626" spans="51:75" x14ac:dyDescent="0.3">
      <c r="AY7626" s="124" t="e">
        <f>VLOOKUP(C7626,#REF!, 2,FALSE)</f>
        <v>#REF!</v>
      </c>
      <c r="BM7626" s="97" t="s">
        <v>12669</v>
      </c>
      <c r="BN7626" s="97" t="s">
        <v>783</v>
      </c>
      <c r="BO7626" s="97" t="s">
        <v>2983</v>
      </c>
      <c r="BU7626" s="97" t="s">
        <v>12669</v>
      </c>
      <c r="BV7626" s="97" t="s">
        <v>783</v>
      </c>
      <c r="BW7626" s="97" t="s">
        <v>2983</v>
      </c>
    </row>
    <row r="7627" spans="51:75" x14ac:dyDescent="0.3">
      <c r="AY7627" s="124" t="e">
        <f>VLOOKUP(C7627,#REF!, 2,FALSE)</f>
        <v>#REF!</v>
      </c>
      <c r="BM7627" s="97" t="s">
        <v>12670</v>
      </c>
      <c r="BN7627" s="97" t="s">
        <v>1342</v>
      </c>
      <c r="BO7627" s="97" t="s">
        <v>2983</v>
      </c>
      <c r="BU7627" s="97" t="s">
        <v>12670</v>
      </c>
      <c r="BV7627" s="97" t="s">
        <v>1342</v>
      </c>
      <c r="BW7627" s="97" t="s">
        <v>2983</v>
      </c>
    </row>
    <row r="7628" spans="51:75" x14ac:dyDescent="0.3">
      <c r="AY7628" s="124" t="e">
        <f>VLOOKUP(C7628,#REF!, 2,FALSE)</f>
        <v>#REF!</v>
      </c>
      <c r="BM7628" s="97" t="s">
        <v>12672</v>
      </c>
      <c r="BN7628" s="97" t="s">
        <v>614</v>
      </c>
      <c r="BO7628" s="97" t="s">
        <v>2983</v>
      </c>
      <c r="BU7628" s="97" t="s">
        <v>12672</v>
      </c>
      <c r="BV7628" s="97" t="s">
        <v>614</v>
      </c>
      <c r="BW7628" s="97" t="s">
        <v>2983</v>
      </c>
    </row>
    <row r="7629" spans="51:75" x14ac:dyDescent="0.3">
      <c r="AY7629" s="124" t="e">
        <f>VLOOKUP(C7629,#REF!, 2,FALSE)</f>
        <v>#REF!</v>
      </c>
      <c r="BM7629" s="97" t="s">
        <v>12673</v>
      </c>
      <c r="BN7629" s="97" t="s">
        <v>658</v>
      </c>
      <c r="BO7629" s="97" t="s">
        <v>2983</v>
      </c>
      <c r="BU7629" s="97" t="s">
        <v>12673</v>
      </c>
      <c r="BV7629" s="97" t="s">
        <v>658</v>
      </c>
      <c r="BW7629" s="97" t="s">
        <v>2983</v>
      </c>
    </row>
    <row r="7630" spans="51:75" x14ac:dyDescent="0.3">
      <c r="AY7630" s="124" t="e">
        <f>VLOOKUP(C7630,#REF!, 2,FALSE)</f>
        <v>#REF!</v>
      </c>
      <c r="BM7630" s="97" t="s">
        <v>2203</v>
      </c>
      <c r="BN7630" s="97" t="s">
        <v>1267</v>
      </c>
      <c r="BO7630" s="97" t="s">
        <v>2983</v>
      </c>
      <c r="BU7630" s="97" t="s">
        <v>2203</v>
      </c>
      <c r="BV7630" s="97" t="s">
        <v>1267</v>
      </c>
      <c r="BW7630" s="97" t="s">
        <v>2983</v>
      </c>
    </row>
    <row r="7631" spans="51:75" x14ac:dyDescent="0.3">
      <c r="AY7631" s="124" t="e">
        <f>VLOOKUP(C7631,#REF!, 2,FALSE)</f>
        <v>#REF!</v>
      </c>
      <c r="BM7631" s="97" t="s">
        <v>12674</v>
      </c>
      <c r="BN7631" s="97" t="s">
        <v>803</v>
      </c>
      <c r="BO7631" s="97" t="s">
        <v>2983</v>
      </c>
      <c r="BU7631" s="97" t="s">
        <v>12674</v>
      </c>
      <c r="BV7631" s="97" t="s">
        <v>803</v>
      </c>
      <c r="BW7631" s="97" t="s">
        <v>2983</v>
      </c>
    </row>
    <row r="7632" spans="51:75" x14ac:dyDescent="0.3">
      <c r="AY7632" s="124" t="e">
        <f>VLOOKUP(C7632,#REF!, 2,FALSE)</f>
        <v>#REF!</v>
      </c>
      <c r="BM7632" s="97" t="s">
        <v>12675</v>
      </c>
      <c r="BN7632" s="97" t="s">
        <v>852</v>
      </c>
      <c r="BO7632" s="97" t="s">
        <v>2983</v>
      </c>
      <c r="BU7632" s="97" t="s">
        <v>12675</v>
      </c>
      <c r="BV7632" s="97" t="s">
        <v>852</v>
      </c>
      <c r="BW7632" s="97" t="s">
        <v>2983</v>
      </c>
    </row>
    <row r="7633" spans="51:75" x14ac:dyDescent="0.3">
      <c r="AY7633" s="124" t="e">
        <f>VLOOKUP(C7633,#REF!, 2,FALSE)</f>
        <v>#REF!</v>
      </c>
      <c r="BM7633" s="97" t="s">
        <v>2204</v>
      </c>
      <c r="BN7633" s="97" t="s">
        <v>3085</v>
      </c>
      <c r="BO7633" s="97" t="s">
        <v>2983</v>
      </c>
      <c r="BU7633" s="97" t="s">
        <v>2204</v>
      </c>
      <c r="BV7633" s="97" t="s">
        <v>3085</v>
      </c>
      <c r="BW7633" s="97" t="s">
        <v>2983</v>
      </c>
    </row>
    <row r="7634" spans="51:75" x14ac:dyDescent="0.3">
      <c r="AY7634" s="124" t="e">
        <f>VLOOKUP(C7634,#REF!, 2,FALSE)</f>
        <v>#REF!</v>
      </c>
      <c r="BM7634" s="97" t="s">
        <v>12676</v>
      </c>
      <c r="BN7634" s="97" t="s">
        <v>3000</v>
      </c>
      <c r="BO7634" s="97" t="s">
        <v>2983</v>
      </c>
      <c r="BU7634" s="97" t="s">
        <v>12676</v>
      </c>
      <c r="BV7634" s="97" t="s">
        <v>3000</v>
      </c>
      <c r="BW7634" s="97" t="s">
        <v>2983</v>
      </c>
    </row>
    <row r="7635" spans="51:75" x14ac:dyDescent="0.3">
      <c r="AY7635" s="124" t="e">
        <f>VLOOKUP(C7635,#REF!, 2,FALSE)</f>
        <v>#REF!</v>
      </c>
      <c r="BM7635" s="97" t="s">
        <v>12677</v>
      </c>
      <c r="BN7635" s="97" t="s">
        <v>731</v>
      </c>
      <c r="BO7635" s="97" t="s">
        <v>2983</v>
      </c>
      <c r="BU7635" s="97" t="s">
        <v>12677</v>
      </c>
      <c r="BV7635" s="97" t="s">
        <v>731</v>
      </c>
      <c r="BW7635" s="97" t="s">
        <v>2983</v>
      </c>
    </row>
    <row r="7636" spans="51:75" x14ac:dyDescent="0.3">
      <c r="AY7636" s="124" t="e">
        <f>VLOOKUP(C7636,#REF!, 2,FALSE)</f>
        <v>#REF!</v>
      </c>
      <c r="BM7636" s="97" t="s">
        <v>350</v>
      </c>
      <c r="BN7636" s="97" t="s">
        <v>780</v>
      </c>
      <c r="BO7636" s="97" t="s">
        <v>2983</v>
      </c>
      <c r="BU7636" s="97" t="s">
        <v>350</v>
      </c>
      <c r="BV7636" s="97" t="s">
        <v>780</v>
      </c>
      <c r="BW7636" s="97" t="s">
        <v>2983</v>
      </c>
    </row>
    <row r="7637" spans="51:75" x14ac:dyDescent="0.3">
      <c r="AY7637" s="124" t="e">
        <f>VLOOKUP(C7637,#REF!, 2,FALSE)</f>
        <v>#REF!</v>
      </c>
      <c r="BM7637" s="97" t="s">
        <v>12678</v>
      </c>
      <c r="BN7637" s="97" t="s">
        <v>775</v>
      </c>
      <c r="BO7637" s="97" t="s">
        <v>2983</v>
      </c>
      <c r="BU7637" s="97" t="s">
        <v>12678</v>
      </c>
      <c r="BV7637" s="97" t="s">
        <v>775</v>
      </c>
      <c r="BW7637" s="97" t="s">
        <v>2983</v>
      </c>
    </row>
    <row r="7638" spans="51:75" x14ac:dyDescent="0.3">
      <c r="AY7638" s="124" t="e">
        <f>VLOOKUP(C7638,#REF!, 2,FALSE)</f>
        <v>#REF!</v>
      </c>
      <c r="BM7638" s="97" t="s">
        <v>12679</v>
      </c>
      <c r="BN7638" s="97" t="s">
        <v>3085</v>
      </c>
      <c r="BO7638" s="97" t="s">
        <v>2983</v>
      </c>
      <c r="BU7638" s="97" t="s">
        <v>12679</v>
      </c>
      <c r="BV7638" s="97" t="s">
        <v>3085</v>
      </c>
      <c r="BW7638" s="97" t="s">
        <v>2983</v>
      </c>
    </row>
    <row r="7639" spans="51:75" x14ac:dyDescent="0.3">
      <c r="AY7639" s="124" t="e">
        <f>VLOOKUP(C7639,#REF!, 2,FALSE)</f>
        <v>#REF!</v>
      </c>
      <c r="BM7639" s="97" t="s">
        <v>12680</v>
      </c>
      <c r="BN7639" s="97" t="s">
        <v>778</v>
      </c>
      <c r="BO7639" s="97" t="s">
        <v>2983</v>
      </c>
      <c r="BU7639" s="97" t="s">
        <v>12680</v>
      </c>
      <c r="BV7639" s="97" t="s">
        <v>778</v>
      </c>
      <c r="BW7639" s="97" t="s">
        <v>2983</v>
      </c>
    </row>
    <row r="7640" spans="51:75" x14ac:dyDescent="0.3">
      <c r="AY7640" s="124" t="e">
        <f>VLOOKUP(C7640,#REF!, 2,FALSE)</f>
        <v>#REF!</v>
      </c>
      <c r="BM7640" s="97" t="s">
        <v>2205</v>
      </c>
      <c r="BN7640" s="97" t="s">
        <v>3003</v>
      </c>
      <c r="BO7640" s="97" t="s">
        <v>2983</v>
      </c>
      <c r="BU7640" s="97" t="s">
        <v>2205</v>
      </c>
      <c r="BV7640" s="97" t="s">
        <v>3003</v>
      </c>
      <c r="BW7640" s="97" t="s">
        <v>2983</v>
      </c>
    </row>
    <row r="7641" spans="51:75" x14ac:dyDescent="0.3">
      <c r="AY7641" s="124" t="e">
        <f>VLOOKUP(C7641,#REF!, 2,FALSE)</f>
        <v>#REF!</v>
      </c>
      <c r="BM7641" s="97" t="s">
        <v>12681</v>
      </c>
      <c r="BN7641" s="97" t="s">
        <v>3081</v>
      </c>
      <c r="BO7641" s="97" t="s">
        <v>12682</v>
      </c>
      <c r="BU7641" s="97" t="s">
        <v>12681</v>
      </c>
      <c r="BV7641" s="97" t="s">
        <v>3081</v>
      </c>
      <c r="BW7641" s="97" t="s">
        <v>12682</v>
      </c>
    </row>
    <row r="7642" spans="51:75" x14ac:dyDescent="0.3">
      <c r="AY7642" s="124" t="e">
        <f>VLOOKUP(C7642,#REF!, 2,FALSE)</f>
        <v>#REF!</v>
      </c>
      <c r="BM7642" s="97" t="s">
        <v>12683</v>
      </c>
      <c r="BN7642" s="97" t="s">
        <v>2983</v>
      </c>
      <c r="BO7642" s="97" t="s">
        <v>12684</v>
      </c>
      <c r="BU7642" s="97" t="s">
        <v>12683</v>
      </c>
      <c r="BV7642" s="97" t="s">
        <v>2983</v>
      </c>
      <c r="BW7642" s="97" t="s">
        <v>12684</v>
      </c>
    </row>
    <row r="7643" spans="51:75" x14ac:dyDescent="0.3">
      <c r="AY7643" s="124" t="e">
        <f>VLOOKUP(C7643,#REF!, 2,FALSE)</f>
        <v>#REF!</v>
      </c>
      <c r="BM7643" s="97" t="s">
        <v>12685</v>
      </c>
      <c r="BN7643" s="97" t="s">
        <v>731</v>
      </c>
      <c r="BO7643" s="97" t="s">
        <v>921</v>
      </c>
      <c r="BU7643" s="97" t="s">
        <v>12685</v>
      </c>
      <c r="BV7643" s="97" t="s">
        <v>731</v>
      </c>
      <c r="BW7643" s="97" t="s">
        <v>921</v>
      </c>
    </row>
    <row r="7644" spans="51:75" x14ac:dyDescent="0.3">
      <c r="AY7644" s="124" t="e">
        <f>VLOOKUP(C7644,#REF!, 2,FALSE)</f>
        <v>#REF!</v>
      </c>
      <c r="BM7644" s="97" t="s">
        <v>12686</v>
      </c>
      <c r="BN7644" s="97" t="s">
        <v>669</v>
      </c>
      <c r="BO7644" s="97" t="s">
        <v>5255</v>
      </c>
      <c r="BU7644" s="97" t="s">
        <v>12686</v>
      </c>
      <c r="BV7644" s="97" t="s">
        <v>669</v>
      </c>
      <c r="BW7644" s="97" t="s">
        <v>5255</v>
      </c>
    </row>
    <row r="7645" spans="51:75" x14ac:dyDescent="0.3">
      <c r="AY7645" s="124" t="e">
        <f>VLOOKUP(C7645,#REF!, 2,FALSE)</f>
        <v>#REF!</v>
      </c>
      <c r="BM7645" s="97" t="s">
        <v>2206</v>
      </c>
      <c r="BN7645" s="97" t="s">
        <v>3003</v>
      </c>
      <c r="BO7645" s="97" t="s">
        <v>12687</v>
      </c>
      <c r="BU7645" s="97" t="s">
        <v>2206</v>
      </c>
      <c r="BV7645" s="97" t="s">
        <v>3003</v>
      </c>
      <c r="BW7645" s="97" t="s">
        <v>12687</v>
      </c>
    </row>
    <row r="7646" spans="51:75" x14ac:dyDescent="0.3">
      <c r="AY7646" s="124" t="e">
        <f>VLOOKUP(C7646,#REF!, 2,FALSE)</f>
        <v>#REF!</v>
      </c>
      <c r="BM7646" s="97" t="s">
        <v>2207</v>
      </c>
      <c r="BN7646" s="97" t="s">
        <v>3003</v>
      </c>
      <c r="BO7646" s="97" t="s">
        <v>845</v>
      </c>
      <c r="BU7646" s="97" t="s">
        <v>2207</v>
      </c>
      <c r="BV7646" s="97" t="s">
        <v>3003</v>
      </c>
      <c r="BW7646" s="97" t="s">
        <v>845</v>
      </c>
    </row>
    <row r="7647" spans="51:75" x14ac:dyDescent="0.3">
      <c r="AY7647" s="124" t="e">
        <f>VLOOKUP(C7647,#REF!, 2,FALSE)</f>
        <v>#REF!</v>
      </c>
      <c r="BM7647" s="97" t="s">
        <v>12688</v>
      </c>
      <c r="BN7647" s="97" t="s">
        <v>3085</v>
      </c>
      <c r="BO7647" s="97" t="s">
        <v>12689</v>
      </c>
      <c r="BU7647" s="97" t="s">
        <v>12688</v>
      </c>
      <c r="BV7647" s="97" t="s">
        <v>3085</v>
      </c>
      <c r="BW7647" s="97" t="s">
        <v>12689</v>
      </c>
    </row>
    <row r="7648" spans="51:75" x14ac:dyDescent="0.3">
      <c r="AY7648" s="124" t="e">
        <f>VLOOKUP(C7648,#REF!, 2,FALSE)</f>
        <v>#REF!</v>
      </c>
      <c r="BM7648" s="97" t="s">
        <v>12690</v>
      </c>
      <c r="BN7648" s="97" t="s">
        <v>3003</v>
      </c>
      <c r="BO7648" s="97" t="s">
        <v>12691</v>
      </c>
      <c r="BU7648" s="97" t="s">
        <v>12690</v>
      </c>
      <c r="BV7648" s="97" t="s">
        <v>3003</v>
      </c>
      <c r="BW7648" s="97" t="s">
        <v>12691</v>
      </c>
    </row>
    <row r="7649" spans="51:75" x14ac:dyDescent="0.3">
      <c r="AY7649" s="124" t="e">
        <f>VLOOKUP(C7649,#REF!, 2,FALSE)</f>
        <v>#REF!</v>
      </c>
      <c r="BM7649" s="97" t="s">
        <v>2208</v>
      </c>
      <c r="BN7649" s="97" t="s">
        <v>3081</v>
      </c>
      <c r="BO7649" s="97" t="s">
        <v>12692</v>
      </c>
      <c r="BU7649" s="97" t="s">
        <v>2208</v>
      </c>
      <c r="BV7649" s="97" t="s">
        <v>3081</v>
      </c>
      <c r="BW7649" s="97" t="s">
        <v>12692</v>
      </c>
    </row>
    <row r="7650" spans="51:75" x14ac:dyDescent="0.3">
      <c r="AY7650" s="124" t="e">
        <f>VLOOKUP(C7650,#REF!, 2,FALSE)</f>
        <v>#REF!</v>
      </c>
      <c r="BM7650" s="97" t="s">
        <v>12693</v>
      </c>
      <c r="BN7650" s="97" t="s">
        <v>16968</v>
      </c>
      <c r="BO7650" s="97" t="s">
        <v>12694</v>
      </c>
      <c r="BU7650" s="97" t="s">
        <v>12693</v>
      </c>
      <c r="BV7650" s="97" t="s">
        <v>16968</v>
      </c>
      <c r="BW7650" s="97" t="s">
        <v>12694</v>
      </c>
    </row>
    <row r="7651" spans="51:75" x14ac:dyDescent="0.3">
      <c r="AY7651" s="124" t="e">
        <f>VLOOKUP(C7651,#REF!, 2,FALSE)</f>
        <v>#REF!</v>
      </c>
      <c r="BM7651" s="97" t="s">
        <v>12695</v>
      </c>
      <c r="BN7651" s="97" t="s">
        <v>3085</v>
      </c>
      <c r="BO7651" s="97" t="s">
        <v>12696</v>
      </c>
      <c r="BU7651" s="97" t="s">
        <v>12695</v>
      </c>
      <c r="BV7651" s="97" t="s">
        <v>3085</v>
      </c>
      <c r="BW7651" s="97" t="s">
        <v>12696</v>
      </c>
    </row>
    <row r="7652" spans="51:75" x14ac:dyDescent="0.3">
      <c r="AY7652" s="124" t="e">
        <f>VLOOKUP(C7652,#REF!, 2,FALSE)</f>
        <v>#REF!</v>
      </c>
      <c r="BM7652" s="97" t="s">
        <v>2209</v>
      </c>
      <c r="BN7652" s="97" t="s">
        <v>3085</v>
      </c>
      <c r="BO7652" s="97" t="s">
        <v>12697</v>
      </c>
      <c r="BU7652" s="97" t="s">
        <v>2209</v>
      </c>
      <c r="BV7652" s="97" t="s">
        <v>3085</v>
      </c>
      <c r="BW7652" s="97" t="s">
        <v>12697</v>
      </c>
    </row>
    <row r="7653" spans="51:75" x14ac:dyDescent="0.3">
      <c r="AY7653" s="124" t="e">
        <f>VLOOKUP(C7653,#REF!, 2,FALSE)</f>
        <v>#REF!</v>
      </c>
      <c r="BM7653" s="97" t="s">
        <v>12698</v>
      </c>
      <c r="BN7653" s="97" t="s">
        <v>3081</v>
      </c>
      <c r="BO7653" s="97" t="s">
        <v>1386</v>
      </c>
      <c r="BU7653" s="97" t="s">
        <v>12698</v>
      </c>
      <c r="BV7653" s="97" t="s">
        <v>3081</v>
      </c>
      <c r="BW7653" s="97" t="s">
        <v>1386</v>
      </c>
    </row>
    <row r="7654" spans="51:75" x14ac:dyDescent="0.3">
      <c r="AY7654" s="124" t="e">
        <f>VLOOKUP(C7654,#REF!, 2,FALSE)</f>
        <v>#REF!</v>
      </c>
      <c r="BM7654" s="97" t="s">
        <v>12699</v>
      </c>
      <c r="BN7654" s="97" t="s">
        <v>3085</v>
      </c>
      <c r="BO7654" s="97" t="s">
        <v>10016</v>
      </c>
      <c r="BU7654" s="97" t="s">
        <v>12699</v>
      </c>
      <c r="BV7654" s="97" t="s">
        <v>3085</v>
      </c>
      <c r="BW7654" s="97" t="s">
        <v>10016</v>
      </c>
    </row>
    <row r="7655" spans="51:75" x14ac:dyDescent="0.3">
      <c r="AY7655" s="124" t="e">
        <f>VLOOKUP(C7655,#REF!, 2,FALSE)</f>
        <v>#REF!</v>
      </c>
      <c r="BM7655" s="97" t="s">
        <v>12700</v>
      </c>
      <c r="BN7655" s="97" t="s">
        <v>783</v>
      </c>
      <c r="BO7655" s="97" t="s">
        <v>2983</v>
      </c>
      <c r="BU7655" s="97" t="s">
        <v>12700</v>
      </c>
      <c r="BV7655" s="97" t="s">
        <v>783</v>
      </c>
      <c r="BW7655" s="97" t="s">
        <v>2983</v>
      </c>
    </row>
    <row r="7656" spans="51:75" x14ac:dyDescent="0.3">
      <c r="AY7656" s="124" t="e">
        <f>VLOOKUP(C7656,#REF!, 2,FALSE)</f>
        <v>#REF!</v>
      </c>
      <c r="BM7656" s="97" t="s">
        <v>12701</v>
      </c>
      <c r="BN7656" s="97" t="s">
        <v>799</v>
      </c>
      <c r="BO7656" s="97" t="s">
        <v>2983</v>
      </c>
      <c r="BU7656" s="97" t="s">
        <v>12701</v>
      </c>
      <c r="BV7656" s="97" t="s">
        <v>799</v>
      </c>
      <c r="BW7656" s="97" t="s">
        <v>2983</v>
      </c>
    </row>
    <row r="7657" spans="51:75" x14ac:dyDescent="0.3">
      <c r="AY7657" s="124" t="e">
        <f>VLOOKUP(C7657,#REF!, 2,FALSE)</f>
        <v>#REF!</v>
      </c>
      <c r="BM7657" s="97" t="s">
        <v>12702</v>
      </c>
      <c r="BN7657" s="97" t="s">
        <v>3081</v>
      </c>
      <c r="BO7657" s="97" t="s">
        <v>2370</v>
      </c>
      <c r="BU7657" s="97" t="s">
        <v>12702</v>
      </c>
      <c r="BV7657" s="97" t="s">
        <v>3081</v>
      </c>
      <c r="BW7657" s="97" t="s">
        <v>2370</v>
      </c>
    </row>
    <row r="7658" spans="51:75" x14ac:dyDescent="0.3">
      <c r="AY7658" s="124" t="e">
        <f>VLOOKUP(C7658,#REF!, 2,FALSE)</f>
        <v>#REF!</v>
      </c>
      <c r="BM7658" s="97" t="s">
        <v>12703</v>
      </c>
      <c r="BN7658" s="97" t="s">
        <v>626</v>
      </c>
      <c r="BO7658" s="97" t="s">
        <v>2983</v>
      </c>
      <c r="BU7658" s="97" t="s">
        <v>12703</v>
      </c>
      <c r="BV7658" s="97" t="s">
        <v>626</v>
      </c>
      <c r="BW7658" s="97" t="s">
        <v>2983</v>
      </c>
    </row>
    <row r="7659" spans="51:75" x14ac:dyDescent="0.3">
      <c r="AY7659" s="124" t="e">
        <f>VLOOKUP(C7659,#REF!, 2,FALSE)</f>
        <v>#REF!</v>
      </c>
      <c r="BM7659" s="97" t="s">
        <v>12705</v>
      </c>
      <c r="BN7659" s="97" t="s">
        <v>799</v>
      </c>
      <c r="BO7659" s="97" t="s">
        <v>9465</v>
      </c>
      <c r="BU7659" s="97" t="s">
        <v>12705</v>
      </c>
      <c r="BV7659" s="97" t="s">
        <v>799</v>
      </c>
      <c r="BW7659" s="97" t="s">
        <v>9465</v>
      </c>
    </row>
    <row r="7660" spans="51:75" x14ac:dyDescent="0.3">
      <c r="AY7660" s="124" t="e">
        <f>VLOOKUP(C7660,#REF!, 2,FALSE)</f>
        <v>#REF!</v>
      </c>
      <c r="BM7660" s="97" t="s">
        <v>12706</v>
      </c>
      <c r="BN7660" s="97" t="s">
        <v>3003</v>
      </c>
      <c r="BO7660" s="97" t="s">
        <v>7771</v>
      </c>
      <c r="BU7660" s="97" t="s">
        <v>12706</v>
      </c>
      <c r="BV7660" s="97" t="s">
        <v>3003</v>
      </c>
      <c r="BW7660" s="97" t="s">
        <v>7771</v>
      </c>
    </row>
    <row r="7661" spans="51:75" x14ac:dyDescent="0.3">
      <c r="AY7661" s="124" t="e">
        <f>VLOOKUP(C7661,#REF!, 2,FALSE)</f>
        <v>#REF!</v>
      </c>
      <c r="BM7661" s="97" t="s">
        <v>12707</v>
      </c>
      <c r="BN7661" s="97" t="s">
        <v>2979</v>
      </c>
      <c r="BO7661" s="97" t="s">
        <v>2983</v>
      </c>
      <c r="BU7661" s="97" t="s">
        <v>12707</v>
      </c>
      <c r="BV7661" s="97" t="s">
        <v>2979</v>
      </c>
      <c r="BW7661" s="97" t="s">
        <v>2983</v>
      </c>
    </row>
    <row r="7662" spans="51:75" x14ac:dyDescent="0.3">
      <c r="AY7662" s="124" t="e">
        <f>VLOOKUP(C7662,#REF!, 2,FALSE)</f>
        <v>#REF!</v>
      </c>
      <c r="BM7662" s="97" t="s">
        <v>12708</v>
      </c>
      <c r="BN7662" s="97" t="s">
        <v>1139</v>
      </c>
      <c r="BO7662" s="97" t="s">
        <v>4773</v>
      </c>
      <c r="BU7662" s="97" t="s">
        <v>12708</v>
      </c>
      <c r="BV7662" s="97" t="s">
        <v>1139</v>
      </c>
      <c r="BW7662" s="97" t="s">
        <v>4773</v>
      </c>
    </row>
    <row r="7663" spans="51:75" x14ac:dyDescent="0.3">
      <c r="AY7663" s="124" t="e">
        <f>VLOOKUP(C7663,#REF!, 2,FALSE)</f>
        <v>#REF!</v>
      </c>
      <c r="BM7663" s="97" t="s">
        <v>12709</v>
      </c>
      <c r="BN7663" s="97" t="s">
        <v>3085</v>
      </c>
      <c r="BO7663" s="97" t="s">
        <v>12710</v>
      </c>
      <c r="BU7663" s="97" t="s">
        <v>12709</v>
      </c>
      <c r="BV7663" s="97" t="s">
        <v>3085</v>
      </c>
      <c r="BW7663" s="97" t="s">
        <v>12710</v>
      </c>
    </row>
    <row r="7664" spans="51:75" x14ac:dyDescent="0.3">
      <c r="AY7664" s="124" t="e">
        <f>VLOOKUP(C7664,#REF!, 2,FALSE)</f>
        <v>#REF!</v>
      </c>
      <c r="BM7664" s="97" t="s">
        <v>12711</v>
      </c>
      <c r="BN7664" s="97" t="s">
        <v>3003</v>
      </c>
      <c r="BO7664" s="97" t="s">
        <v>10577</v>
      </c>
      <c r="BU7664" s="97" t="s">
        <v>12711</v>
      </c>
      <c r="BV7664" s="97" t="s">
        <v>3003</v>
      </c>
      <c r="BW7664" s="97" t="s">
        <v>10577</v>
      </c>
    </row>
    <row r="7665" spans="51:75" x14ac:dyDescent="0.3">
      <c r="AY7665" s="124" t="e">
        <f>VLOOKUP(C7665,#REF!, 2,FALSE)</f>
        <v>#REF!</v>
      </c>
      <c r="BM7665" s="97" t="s">
        <v>12712</v>
      </c>
      <c r="BN7665" s="97" t="s">
        <v>3003</v>
      </c>
      <c r="BO7665" s="97" t="s">
        <v>10577</v>
      </c>
      <c r="BU7665" s="97" t="s">
        <v>12712</v>
      </c>
      <c r="BV7665" s="97" t="s">
        <v>3003</v>
      </c>
      <c r="BW7665" s="97" t="s">
        <v>10577</v>
      </c>
    </row>
    <row r="7666" spans="51:75" x14ac:dyDescent="0.3">
      <c r="AY7666" s="124" t="e">
        <f>VLOOKUP(C7666,#REF!, 2,FALSE)</f>
        <v>#REF!</v>
      </c>
      <c r="BM7666" s="97" t="s">
        <v>12713</v>
      </c>
      <c r="BN7666" s="97" t="s">
        <v>3043</v>
      </c>
      <c r="BO7666" s="97" t="s">
        <v>12714</v>
      </c>
      <c r="BU7666" s="97" t="s">
        <v>12713</v>
      </c>
      <c r="BV7666" s="97" t="s">
        <v>3043</v>
      </c>
      <c r="BW7666" s="97" t="s">
        <v>12714</v>
      </c>
    </row>
    <row r="7667" spans="51:75" x14ac:dyDescent="0.3">
      <c r="AY7667" s="124" t="e">
        <f>VLOOKUP(C7667,#REF!, 2,FALSE)</f>
        <v>#REF!</v>
      </c>
      <c r="BM7667" s="97" t="s">
        <v>12715</v>
      </c>
      <c r="BN7667" s="97" t="s">
        <v>3081</v>
      </c>
      <c r="BO7667" s="97" t="s">
        <v>6362</v>
      </c>
      <c r="BU7667" s="97" t="s">
        <v>12715</v>
      </c>
      <c r="BV7667" s="97" t="s">
        <v>3081</v>
      </c>
      <c r="BW7667" s="97" t="s">
        <v>6362</v>
      </c>
    </row>
    <row r="7668" spans="51:75" x14ac:dyDescent="0.3">
      <c r="AY7668" s="124" t="e">
        <f>VLOOKUP(C7668,#REF!, 2,FALSE)</f>
        <v>#REF!</v>
      </c>
      <c r="BM7668" s="97" t="s">
        <v>12716</v>
      </c>
      <c r="BN7668" s="97" t="s">
        <v>3081</v>
      </c>
      <c r="BO7668" s="97" t="s">
        <v>1962</v>
      </c>
      <c r="BU7668" s="97" t="s">
        <v>12716</v>
      </c>
      <c r="BV7668" s="97" t="s">
        <v>3081</v>
      </c>
      <c r="BW7668" s="97" t="s">
        <v>1962</v>
      </c>
    </row>
    <row r="7669" spans="51:75" x14ac:dyDescent="0.3">
      <c r="AY7669" s="124" t="e">
        <f>VLOOKUP(C7669,#REF!, 2,FALSE)</f>
        <v>#REF!</v>
      </c>
      <c r="BM7669" s="97" t="s">
        <v>12717</v>
      </c>
      <c r="BN7669" s="97" t="s">
        <v>783</v>
      </c>
      <c r="BO7669" s="97" t="s">
        <v>2983</v>
      </c>
      <c r="BU7669" s="97" t="s">
        <v>12717</v>
      </c>
      <c r="BV7669" s="97" t="s">
        <v>783</v>
      </c>
      <c r="BW7669" s="97" t="s">
        <v>2983</v>
      </c>
    </row>
    <row r="7670" spans="51:75" x14ac:dyDescent="0.3">
      <c r="AY7670" s="124" t="e">
        <f>VLOOKUP(C7670,#REF!, 2,FALSE)</f>
        <v>#REF!</v>
      </c>
      <c r="BM7670" s="97" t="s">
        <v>12718</v>
      </c>
      <c r="BN7670" s="97" t="s">
        <v>3003</v>
      </c>
      <c r="BO7670" s="97" t="s">
        <v>2174</v>
      </c>
      <c r="BU7670" s="97" t="s">
        <v>12718</v>
      </c>
      <c r="BV7670" s="97" t="s">
        <v>3003</v>
      </c>
      <c r="BW7670" s="97" t="s">
        <v>2174</v>
      </c>
    </row>
    <row r="7671" spans="51:75" x14ac:dyDescent="0.3">
      <c r="AY7671" s="124" t="e">
        <f>VLOOKUP(C7671,#REF!, 2,FALSE)</f>
        <v>#REF!</v>
      </c>
      <c r="BM7671" s="97" t="s">
        <v>12719</v>
      </c>
      <c r="BN7671" s="97" t="s">
        <v>3085</v>
      </c>
      <c r="BO7671" s="97" t="s">
        <v>12720</v>
      </c>
      <c r="BU7671" s="97" t="s">
        <v>12719</v>
      </c>
      <c r="BV7671" s="97" t="s">
        <v>3085</v>
      </c>
      <c r="BW7671" s="97" t="s">
        <v>12720</v>
      </c>
    </row>
    <row r="7672" spans="51:75" x14ac:dyDescent="0.3">
      <c r="AY7672" s="124" t="e">
        <f>VLOOKUP(C7672,#REF!, 2,FALSE)</f>
        <v>#REF!</v>
      </c>
      <c r="BM7672" s="97" t="s">
        <v>12721</v>
      </c>
      <c r="BN7672" s="97" t="s">
        <v>3003</v>
      </c>
      <c r="BO7672" s="97" t="s">
        <v>12720</v>
      </c>
      <c r="BU7672" s="97" t="s">
        <v>12721</v>
      </c>
      <c r="BV7672" s="97" t="s">
        <v>3003</v>
      </c>
      <c r="BW7672" s="97" t="s">
        <v>12720</v>
      </c>
    </row>
    <row r="7673" spans="51:75" x14ac:dyDescent="0.3">
      <c r="AY7673" s="124" t="e">
        <f>VLOOKUP(C7673,#REF!, 2,FALSE)</f>
        <v>#REF!</v>
      </c>
      <c r="BM7673" s="97" t="s">
        <v>12722</v>
      </c>
      <c r="BN7673" s="97" t="s">
        <v>3003</v>
      </c>
      <c r="BO7673" s="97" t="s">
        <v>1384</v>
      </c>
      <c r="BU7673" s="97" t="s">
        <v>12722</v>
      </c>
      <c r="BV7673" s="97" t="s">
        <v>3003</v>
      </c>
      <c r="BW7673" s="97" t="s">
        <v>1384</v>
      </c>
    </row>
    <row r="7674" spans="51:75" x14ac:dyDescent="0.3">
      <c r="AY7674" s="124" t="e">
        <f>VLOOKUP(C7674,#REF!, 2,FALSE)</f>
        <v>#REF!</v>
      </c>
      <c r="BM7674" s="97" t="s">
        <v>12723</v>
      </c>
      <c r="BN7674" s="97" t="s">
        <v>3085</v>
      </c>
      <c r="BO7674" s="97" t="s">
        <v>9526</v>
      </c>
      <c r="BU7674" s="97" t="s">
        <v>12723</v>
      </c>
      <c r="BV7674" s="97" t="s">
        <v>3085</v>
      </c>
      <c r="BW7674" s="97" t="s">
        <v>9526</v>
      </c>
    </row>
    <row r="7675" spans="51:75" x14ac:dyDescent="0.3">
      <c r="AY7675" s="124" t="e">
        <f>VLOOKUP(C7675,#REF!, 2,FALSE)</f>
        <v>#REF!</v>
      </c>
      <c r="BM7675" s="97" t="s">
        <v>12724</v>
      </c>
      <c r="BN7675" s="97" t="s">
        <v>3000</v>
      </c>
      <c r="BO7675" s="97" t="s">
        <v>2983</v>
      </c>
      <c r="BU7675" s="97" t="s">
        <v>12724</v>
      </c>
      <c r="BV7675" s="97" t="s">
        <v>3000</v>
      </c>
      <c r="BW7675" s="97" t="s">
        <v>2983</v>
      </c>
    </row>
    <row r="7676" spans="51:75" x14ac:dyDescent="0.3">
      <c r="AY7676" s="124" t="e">
        <f>VLOOKUP(C7676,#REF!, 2,FALSE)</f>
        <v>#REF!</v>
      </c>
      <c r="BM7676" s="97" t="s">
        <v>12725</v>
      </c>
      <c r="BN7676" s="97" t="s">
        <v>3237</v>
      </c>
      <c r="BO7676" s="97" t="s">
        <v>1379</v>
      </c>
      <c r="BU7676" s="97" t="s">
        <v>12725</v>
      </c>
      <c r="BV7676" s="97" t="s">
        <v>3237</v>
      </c>
      <c r="BW7676" s="97" t="s">
        <v>1379</v>
      </c>
    </row>
    <row r="7677" spans="51:75" x14ac:dyDescent="0.3">
      <c r="AY7677" s="124" t="e">
        <f>VLOOKUP(C7677,#REF!, 2,FALSE)</f>
        <v>#REF!</v>
      </c>
      <c r="BM7677" s="97" t="s">
        <v>12726</v>
      </c>
      <c r="BN7677" s="97" t="s">
        <v>3003</v>
      </c>
      <c r="BO7677" s="97" t="s">
        <v>2983</v>
      </c>
      <c r="BU7677" s="97" t="s">
        <v>12726</v>
      </c>
      <c r="BV7677" s="97" t="s">
        <v>3003</v>
      </c>
      <c r="BW7677" s="97" t="s">
        <v>2983</v>
      </c>
    </row>
    <row r="7678" spans="51:75" x14ac:dyDescent="0.3">
      <c r="AY7678" s="124" t="e">
        <f>VLOOKUP(C7678,#REF!, 2,FALSE)</f>
        <v>#REF!</v>
      </c>
      <c r="BM7678" s="97" t="s">
        <v>12727</v>
      </c>
      <c r="BN7678" s="97" t="s">
        <v>617</v>
      </c>
      <c r="BO7678" s="97" t="s">
        <v>2983</v>
      </c>
      <c r="BU7678" s="97" t="s">
        <v>12727</v>
      </c>
      <c r="BV7678" s="97" t="s">
        <v>617</v>
      </c>
      <c r="BW7678" s="97" t="s">
        <v>2983</v>
      </c>
    </row>
    <row r="7679" spans="51:75" x14ac:dyDescent="0.3">
      <c r="AY7679" s="124" t="e">
        <f>VLOOKUP(C7679,#REF!, 2,FALSE)</f>
        <v>#REF!</v>
      </c>
      <c r="BM7679" s="97" t="s">
        <v>12728</v>
      </c>
      <c r="BN7679" s="97" t="s">
        <v>3003</v>
      </c>
      <c r="BO7679" s="97" t="s">
        <v>1609</v>
      </c>
      <c r="BU7679" s="97" t="s">
        <v>12728</v>
      </c>
      <c r="BV7679" s="97" t="s">
        <v>3003</v>
      </c>
      <c r="BW7679" s="97" t="s">
        <v>1609</v>
      </c>
    </row>
    <row r="7680" spans="51:75" x14ac:dyDescent="0.3">
      <c r="AY7680" s="124" t="e">
        <f>VLOOKUP(C7680,#REF!, 2,FALSE)</f>
        <v>#REF!</v>
      </c>
      <c r="BM7680" s="97" t="s">
        <v>12729</v>
      </c>
      <c r="BN7680" s="97" t="s">
        <v>3081</v>
      </c>
      <c r="BO7680" s="97" t="s">
        <v>2876</v>
      </c>
      <c r="BU7680" s="97" t="s">
        <v>12729</v>
      </c>
      <c r="BV7680" s="97" t="s">
        <v>3081</v>
      </c>
      <c r="BW7680" s="97" t="s">
        <v>2876</v>
      </c>
    </row>
    <row r="7681" spans="51:75" x14ac:dyDescent="0.3">
      <c r="AY7681" s="124" t="e">
        <f>VLOOKUP(C7681,#REF!, 2,FALSE)</f>
        <v>#REF!</v>
      </c>
      <c r="BM7681" s="97" t="s">
        <v>12730</v>
      </c>
      <c r="BN7681" s="97" t="s">
        <v>3085</v>
      </c>
      <c r="BO7681" s="97" t="s">
        <v>7220</v>
      </c>
      <c r="BU7681" s="97" t="s">
        <v>12730</v>
      </c>
      <c r="BV7681" s="97" t="s">
        <v>3085</v>
      </c>
      <c r="BW7681" s="97" t="s">
        <v>7220</v>
      </c>
    </row>
    <row r="7682" spans="51:75" x14ac:dyDescent="0.3">
      <c r="AY7682" s="124" t="e">
        <f>VLOOKUP(C7682,#REF!, 2,FALSE)</f>
        <v>#REF!</v>
      </c>
      <c r="BM7682" s="97" t="s">
        <v>12731</v>
      </c>
      <c r="BN7682" s="97" t="s">
        <v>3000</v>
      </c>
      <c r="BO7682" s="97" t="s">
        <v>12732</v>
      </c>
      <c r="BU7682" s="97" t="s">
        <v>12731</v>
      </c>
      <c r="BV7682" s="97" t="s">
        <v>3000</v>
      </c>
      <c r="BW7682" s="97" t="s">
        <v>12732</v>
      </c>
    </row>
    <row r="7683" spans="51:75" x14ac:dyDescent="0.3">
      <c r="AY7683" s="124" t="e">
        <f>VLOOKUP(C7683,#REF!, 2,FALSE)</f>
        <v>#REF!</v>
      </c>
      <c r="BM7683" s="97" t="s">
        <v>12733</v>
      </c>
      <c r="BN7683" s="97" t="s">
        <v>3081</v>
      </c>
      <c r="BO7683" s="97" t="s">
        <v>6686</v>
      </c>
      <c r="BU7683" s="97" t="s">
        <v>12733</v>
      </c>
      <c r="BV7683" s="97" t="s">
        <v>3081</v>
      </c>
      <c r="BW7683" s="97" t="s">
        <v>6686</v>
      </c>
    </row>
    <row r="7684" spans="51:75" x14ac:dyDescent="0.3">
      <c r="AY7684" s="124" t="e">
        <f>VLOOKUP(C7684,#REF!, 2,FALSE)</f>
        <v>#REF!</v>
      </c>
      <c r="BM7684" s="97" t="s">
        <v>12734</v>
      </c>
      <c r="BN7684" s="97" t="s">
        <v>803</v>
      </c>
      <c r="BO7684" s="97" t="s">
        <v>2983</v>
      </c>
      <c r="BU7684" s="97" t="s">
        <v>12734</v>
      </c>
      <c r="BV7684" s="97" t="s">
        <v>803</v>
      </c>
      <c r="BW7684" s="97" t="s">
        <v>2983</v>
      </c>
    </row>
    <row r="7685" spans="51:75" x14ac:dyDescent="0.3">
      <c r="AY7685" s="124" t="e">
        <f>VLOOKUP(C7685,#REF!, 2,FALSE)</f>
        <v>#REF!</v>
      </c>
      <c r="BM7685" s="97" t="s">
        <v>12735</v>
      </c>
      <c r="BN7685" s="97" t="s">
        <v>3000</v>
      </c>
      <c r="BO7685" s="97" t="s">
        <v>12736</v>
      </c>
      <c r="BU7685" s="97" t="s">
        <v>12735</v>
      </c>
      <c r="BV7685" s="97" t="s">
        <v>3000</v>
      </c>
      <c r="BW7685" s="97" t="s">
        <v>12736</v>
      </c>
    </row>
    <row r="7686" spans="51:75" x14ac:dyDescent="0.3">
      <c r="AY7686" s="124" t="e">
        <f>VLOOKUP(C7686,#REF!, 2,FALSE)</f>
        <v>#REF!</v>
      </c>
      <c r="BM7686" s="97" t="s">
        <v>12737</v>
      </c>
      <c r="BN7686" s="97" t="s">
        <v>3003</v>
      </c>
      <c r="BO7686" s="97" t="s">
        <v>2983</v>
      </c>
      <c r="BU7686" s="97" t="s">
        <v>12737</v>
      </c>
      <c r="BV7686" s="97" t="s">
        <v>3003</v>
      </c>
      <c r="BW7686" s="97" t="s">
        <v>2983</v>
      </c>
    </row>
    <row r="7687" spans="51:75" x14ac:dyDescent="0.3">
      <c r="AY7687" s="124" t="e">
        <f>VLOOKUP(C7687,#REF!, 2,FALSE)</f>
        <v>#REF!</v>
      </c>
      <c r="BM7687" s="97" t="s">
        <v>12738</v>
      </c>
      <c r="BN7687" s="97" t="s">
        <v>639</v>
      </c>
      <c r="BO7687" s="97" t="s">
        <v>2983</v>
      </c>
      <c r="BU7687" s="97" t="s">
        <v>12738</v>
      </c>
      <c r="BV7687" s="97" t="s">
        <v>639</v>
      </c>
      <c r="BW7687" s="97" t="s">
        <v>2983</v>
      </c>
    </row>
    <row r="7688" spans="51:75" x14ac:dyDescent="0.3">
      <c r="AY7688" s="124" t="e">
        <f>VLOOKUP(C7688,#REF!, 2,FALSE)</f>
        <v>#REF!</v>
      </c>
      <c r="BM7688" s="97" t="s">
        <v>12739</v>
      </c>
      <c r="BN7688" s="97" t="s">
        <v>3081</v>
      </c>
      <c r="BO7688" s="97" t="s">
        <v>2983</v>
      </c>
      <c r="BU7688" s="97" t="s">
        <v>12739</v>
      </c>
      <c r="BV7688" s="97" t="s">
        <v>3081</v>
      </c>
      <c r="BW7688" s="97" t="s">
        <v>2983</v>
      </c>
    </row>
    <row r="7689" spans="51:75" x14ac:dyDescent="0.3">
      <c r="AY7689" s="124" t="e">
        <f>VLOOKUP(C7689,#REF!, 2,FALSE)</f>
        <v>#REF!</v>
      </c>
      <c r="BM7689" s="97" t="s">
        <v>12740</v>
      </c>
      <c r="BN7689" s="97" t="s">
        <v>3043</v>
      </c>
      <c r="BO7689" s="97" t="s">
        <v>2983</v>
      </c>
      <c r="BU7689" s="97" t="s">
        <v>12740</v>
      </c>
      <c r="BV7689" s="97" t="s">
        <v>3043</v>
      </c>
      <c r="BW7689" s="97" t="s">
        <v>2983</v>
      </c>
    </row>
    <row r="7690" spans="51:75" x14ac:dyDescent="0.3">
      <c r="AY7690" s="124" t="e">
        <f>VLOOKUP(C7690,#REF!, 2,FALSE)</f>
        <v>#REF!</v>
      </c>
      <c r="BM7690" s="97" t="s">
        <v>12741</v>
      </c>
      <c r="BN7690" s="97" t="s">
        <v>3081</v>
      </c>
      <c r="BO7690" s="97" t="s">
        <v>6149</v>
      </c>
      <c r="BU7690" s="97" t="s">
        <v>12741</v>
      </c>
      <c r="BV7690" s="97" t="s">
        <v>3081</v>
      </c>
      <c r="BW7690" s="97" t="s">
        <v>6149</v>
      </c>
    </row>
    <row r="7691" spans="51:75" x14ac:dyDescent="0.3">
      <c r="AY7691" s="124" t="e">
        <f>VLOOKUP(C7691,#REF!, 2,FALSE)</f>
        <v>#REF!</v>
      </c>
      <c r="BM7691" s="97" t="s">
        <v>12742</v>
      </c>
      <c r="BN7691" s="97" t="s">
        <v>3000</v>
      </c>
      <c r="BO7691" s="97" t="s">
        <v>2983</v>
      </c>
      <c r="BU7691" s="97" t="s">
        <v>12742</v>
      </c>
      <c r="BV7691" s="97" t="s">
        <v>3000</v>
      </c>
      <c r="BW7691" s="97" t="s">
        <v>2983</v>
      </c>
    </row>
    <row r="7692" spans="51:75" x14ac:dyDescent="0.3">
      <c r="AY7692" s="124" t="e">
        <f>VLOOKUP(C7692,#REF!, 2,FALSE)</f>
        <v>#REF!</v>
      </c>
      <c r="BM7692" s="97" t="s">
        <v>12743</v>
      </c>
      <c r="BN7692" s="97" t="s">
        <v>3081</v>
      </c>
      <c r="BO7692" s="97" t="s">
        <v>2012</v>
      </c>
      <c r="BU7692" s="97" t="s">
        <v>12743</v>
      </c>
      <c r="BV7692" s="97" t="s">
        <v>3081</v>
      </c>
      <c r="BW7692" s="97" t="s">
        <v>2012</v>
      </c>
    </row>
    <row r="7693" spans="51:75" x14ac:dyDescent="0.3">
      <c r="AY7693" s="124" t="e">
        <f>VLOOKUP(C7693,#REF!, 2,FALSE)</f>
        <v>#REF!</v>
      </c>
      <c r="BM7693" s="97" t="s">
        <v>12744</v>
      </c>
      <c r="BN7693" s="97" t="s">
        <v>1342</v>
      </c>
      <c r="BO7693" s="97" t="s">
        <v>7222</v>
      </c>
      <c r="BU7693" s="97" t="s">
        <v>12744</v>
      </c>
      <c r="BV7693" s="97" t="s">
        <v>1342</v>
      </c>
      <c r="BW7693" s="97" t="s">
        <v>7222</v>
      </c>
    </row>
    <row r="7694" spans="51:75" x14ac:dyDescent="0.3">
      <c r="AY7694" s="124" t="e">
        <f>VLOOKUP(C7694,#REF!, 2,FALSE)</f>
        <v>#REF!</v>
      </c>
      <c r="BM7694" s="97" t="s">
        <v>12745</v>
      </c>
      <c r="BN7694" s="97" t="s">
        <v>628</v>
      </c>
      <c r="BO7694" s="97" t="s">
        <v>2983</v>
      </c>
      <c r="BU7694" s="97" t="s">
        <v>12745</v>
      </c>
      <c r="BV7694" s="97" t="s">
        <v>628</v>
      </c>
      <c r="BW7694" s="97" t="s">
        <v>2983</v>
      </c>
    </row>
    <row r="7695" spans="51:75" x14ac:dyDescent="0.3">
      <c r="AY7695" s="124" t="e">
        <f>VLOOKUP(C7695,#REF!, 2,FALSE)</f>
        <v>#REF!</v>
      </c>
      <c r="BM7695" s="97" t="s">
        <v>12746</v>
      </c>
      <c r="BN7695" s="97" t="s">
        <v>1139</v>
      </c>
      <c r="BO7695" s="97" t="s">
        <v>12589</v>
      </c>
      <c r="BU7695" s="97" t="s">
        <v>12746</v>
      </c>
      <c r="BV7695" s="97" t="s">
        <v>1139</v>
      </c>
      <c r="BW7695" s="97" t="s">
        <v>12589</v>
      </c>
    </row>
    <row r="7696" spans="51:75" x14ac:dyDescent="0.3">
      <c r="AY7696" s="124" t="e">
        <f>VLOOKUP(C7696,#REF!, 2,FALSE)</f>
        <v>#REF!</v>
      </c>
      <c r="BM7696" s="97" t="s">
        <v>12748</v>
      </c>
      <c r="BN7696" s="97" t="s">
        <v>703</v>
      </c>
      <c r="BO7696" s="97" t="s">
        <v>12749</v>
      </c>
      <c r="BU7696" s="97" t="s">
        <v>12748</v>
      </c>
      <c r="BV7696" s="97" t="s">
        <v>703</v>
      </c>
      <c r="BW7696" s="97" t="s">
        <v>12749</v>
      </c>
    </row>
    <row r="7697" spans="51:75" x14ac:dyDescent="0.3">
      <c r="AY7697" s="124" t="e">
        <f>VLOOKUP(C7697,#REF!, 2,FALSE)</f>
        <v>#REF!</v>
      </c>
      <c r="BM7697" s="97" t="s">
        <v>12750</v>
      </c>
      <c r="BN7697" s="97" t="s">
        <v>3003</v>
      </c>
      <c r="BO7697" s="97" t="s">
        <v>11535</v>
      </c>
      <c r="BU7697" s="97" t="s">
        <v>12750</v>
      </c>
      <c r="BV7697" s="97" t="s">
        <v>3003</v>
      </c>
      <c r="BW7697" s="97" t="s">
        <v>11535</v>
      </c>
    </row>
    <row r="7698" spans="51:75" x14ac:dyDescent="0.3">
      <c r="AY7698" s="124" t="e">
        <f>VLOOKUP(C7698,#REF!, 2,FALSE)</f>
        <v>#REF!</v>
      </c>
      <c r="BM7698" s="97" t="s">
        <v>12751</v>
      </c>
      <c r="BN7698" s="97" t="s">
        <v>3095</v>
      </c>
      <c r="BO7698" s="97" t="s">
        <v>1060</v>
      </c>
      <c r="BU7698" s="97" t="s">
        <v>12751</v>
      </c>
      <c r="BV7698" s="97" t="s">
        <v>3095</v>
      </c>
      <c r="BW7698" s="97" t="s">
        <v>1060</v>
      </c>
    </row>
    <row r="7699" spans="51:75" x14ac:dyDescent="0.3">
      <c r="AY7699" s="124" t="e">
        <f>VLOOKUP(C7699,#REF!, 2,FALSE)</f>
        <v>#REF!</v>
      </c>
      <c r="BM7699" s="97" t="s">
        <v>12752</v>
      </c>
      <c r="BN7699" s="97" t="s">
        <v>771</v>
      </c>
      <c r="BO7699" s="97" t="s">
        <v>10371</v>
      </c>
      <c r="BU7699" s="97" t="s">
        <v>12752</v>
      </c>
      <c r="BV7699" s="97" t="s">
        <v>771</v>
      </c>
      <c r="BW7699" s="97" t="s">
        <v>10371</v>
      </c>
    </row>
    <row r="7700" spans="51:75" x14ac:dyDescent="0.3">
      <c r="AY7700" s="124" t="e">
        <f>VLOOKUP(C7700,#REF!, 2,FALSE)</f>
        <v>#REF!</v>
      </c>
      <c r="BM7700" s="97" t="s">
        <v>12753</v>
      </c>
      <c r="BN7700" s="97" t="s">
        <v>3000</v>
      </c>
      <c r="BO7700" s="97" t="s">
        <v>2983</v>
      </c>
      <c r="BU7700" s="97" t="s">
        <v>12753</v>
      </c>
      <c r="BV7700" s="97" t="s">
        <v>3000</v>
      </c>
      <c r="BW7700" s="97" t="s">
        <v>2983</v>
      </c>
    </row>
    <row r="7701" spans="51:75" x14ac:dyDescent="0.3">
      <c r="AY7701" s="124" t="e">
        <f>VLOOKUP(C7701,#REF!, 2,FALSE)</f>
        <v>#REF!</v>
      </c>
      <c r="BM7701" s="97" t="s">
        <v>12754</v>
      </c>
      <c r="BN7701" s="97" t="s">
        <v>3000</v>
      </c>
      <c r="BO7701" s="97" t="s">
        <v>12755</v>
      </c>
      <c r="BU7701" s="97" t="s">
        <v>12754</v>
      </c>
      <c r="BV7701" s="97" t="s">
        <v>3000</v>
      </c>
      <c r="BW7701" s="97" t="s">
        <v>12755</v>
      </c>
    </row>
    <row r="7702" spans="51:75" x14ac:dyDescent="0.3">
      <c r="AY7702" s="124" t="e">
        <f>VLOOKUP(C7702,#REF!, 2,FALSE)</f>
        <v>#REF!</v>
      </c>
      <c r="BM7702" s="97" t="s">
        <v>12756</v>
      </c>
      <c r="BN7702" s="97" t="s">
        <v>663</v>
      </c>
      <c r="BO7702" s="97" t="s">
        <v>2983</v>
      </c>
      <c r="BU7702" s="97" t="s">
        <v>12756</v>
      </c>
      <c r="BV7702" s="97" t="s">
        <v>663</v>
      </c>
      <c r="BW7702" s="97" t="s">
        <v>2983</v>
      </c>
    </row>
    <row r="7703" spans="51:75" x14ac:dyDescent="0.3">
      <c r="AY7703" s="124" t="e">
        <f>VLOOKUP(C7703,#REF!, 2,FALSE)</f>
        <v>#REF!</v>
      </c>
      <c r="BM7703" s="97" t="s">
        <v>12757</v>
      </c>
      <c r="BN7703" s="97" t="s">
        <v>3000</v>
      </c>
      <c r="BO7703" s="97" t="s">
        <v>1011</v>
      </c>
      <c r="BU7703" s="97" t="s">
        <v>12757</v>
      </c>
      <c r="BV7703" s="97" t="s">
        <v>3000</v>
      </c>
      <c r="BW7703" s="97" t="s">
        <v>1011</v>
      </c>
    </row>
    <row r="7704" spans="51:75" x14ac:dyDescent="0.3">
      <c r="AY7704" s="124" t="e">
        <f>VLOOKUP(C7704,#REF!, 2,FALSE)</f>
        <v>#REF!</v>
      </c>
      <c r="BM7704" s="97" t="s">
        <v>2210</v>
      </c>
      <c r="BN7704" s="97" t="s">
        <v>1267</v>
      </c>
      <c r="BO7704" s="97" t="s">
        <v>2983</v>
      </c>
      <c r="BU7704" s="97" t="s">
        <v>2210</v>
      </c>
      <c r="BV7704" s="97" t="s">
        <v>1267</v>
      </c>
      <c r="BW7704" s="97" t="s">
        <v>2983</v>
      </c>
    </row>
    <row r="7705" spans="51:75" x14ac:dyDescent="0.3">
      <c r="AY7705" s="124" t="e">
        <f>VLOOKUP(C7705,#REF!, 2,FALSE)</f>
        <v>#REF!</v>
      </c>
      <c r="BM7705" s="97" t="s">
        <v>12758</v>
      </c>
      <c r="BN7705" s="97" t="s">
        <v>2983</v>
      </c>
      <c r="BO7705" s="97" t="s">
        <v>8910</v>
      </c>
      <c r="BU7705" s="97" t="s">
        <v>12758</v>
      </c>
      <c r="BV7705" s="97" t="s">
        <v>2983</v>
      </c>
      <c r="BW7705" s="97" t="s">
        <v>8910</v>
      </c>
    </row>
    <row r="7706" spans="51:75" x14ac:dyDescent="0.3">
      <c r="AY7706" s="124" t="e">
        <f>VLOOKUP(C7706,#REF!, 2,FALSE)</f>
        <v>#REF!</v>
      </c>
      <c r="BM7706" s="97" t="s">
        <v>12759</v>
      </c>
      <c r="BN7706" s="97" t="s">
        <v>655</v>
      </c>
      <c r="BO7706" s="97" t="s">
        <v>856</v>
      </c>
      <c r="BU7706" s="97" t="s">
        <v>12759</v>
      </c>
      <c r="BV7706" s="97" t="s">
        <v>655</v>
      </c>
      <c r="BW7706" s="97" t="s">
        <v>856</v>
      </c>
    </row>
    <row r="7707" spans="51:75" x14ac:dyDescent="0.3">
      <c r="AY7707" s="124" t="e">
        <f>VLOOKUP(C7707,#REF!, 2,FALSE)</f>
        <v>#REF!</v>
      </c>
      <c r="BM7707" s="97" t="s">
        <v>12760</v>
      </c>
      <c r="BN7707" s="97" t="s">
        <v>3085</v>
      </c>
      <c r="BO7707" s="97" t="s">
        <v>12761</v>
      </c>
      <c r="BU7707" s="97" t="s">
        <v>12760</v>
      </c>
      <c r="BV7707" s="97" t="s">
        <v>3085</v>
      </c>
      <c r="BW7707" s="97" t="s">
        <v>12761</v>
      </c>
    </row>
    <row r="7708" spans="51:75" x14ac:dyDescent="0.3">
      <c r="AY7708" s="124" t="e">
        <f>VLOOKUP(C7708,#REF!, 2,FALSE)</f>
        <v>#REF!</v>
      </c>
      <c r="BM7708" s="97" t="s">
        <v>12762</v>
      </c>
      <c r="BN7708" s="97" t="s">
        <v>3085</v>
      </c>
      <c r="BO7708" s="97" t="s">
        <v>12761</v>
      </c>
      <c r="BU7708" s="97" t="s">
        <v>12762</v>
      </c>
      <c r="BV7708" s="97" t="s">
        <v>3085</v>
      </c>
      <c r="BW7708" s="97" t="s">
        <v>12761</v>
      </c>
    </row>
    <row r="7709" spans="51:75" x14ac:dyDescent="0.3">
      <c r="AY7709" s="124" t="e">
        <f>VLOOKUP(C7709,#REF!, 2,FALSE)</f>
        <v>#REF!</v>
      </c>
      <c r="BM7709" s="97" t="s">
        <v>12763</v>
      </c>
      <c r="BN7709" s="97" t="s">
        <v>3081</v>
      </c>
      <c r="BO7709" s="97" t="s">
        <v>11471</v>
      </c>
      <c r="BU7709" s="97" t="s">
        <v>12763</v>
      </c>
      <c r="BV7709" s="97" t="s">
        <v>3081</v>
      </c>
      <c r="BW7709" s="97" t="s">
        <v>11471</v>
      </c>
    </row>
    <row r="7710" spans="51:75" x14ac:dyDescent="0.3">
      <c r="AY7710" s="124" t="e">
        <f>VLOOKUP(C7710,#REF!, 2,FALSE)</f>
        <v>#REF!</v>
      </c>
      <c r="BM7710" s="97" t="s">
        <v>12764</v>
      </c>
      <c r="BN7710" s="97" t="s">
        <v>3085</v>
      </c>
      <c r="BO7710" s="97" t="s">
        <v>1788</v>
      </c>
      <c r="BU7710" s="97" t="s">
        <v>12764</v>
      </c>
      <c r="BV7710" s="97" t="s">
        <v>3085</v>
      </c>
      <c r="BW7710" s="97" t="s">
        <v>1788</v>
      </c>
    </row>
    <row r="7711" spans="51:75" x14ac:dyDescent="0.3">
      <c r="AY7711" s="124" t="e">
        <f>VLOOKUP(C7711,#REF!, 2,FALSE)</f>
        <v>#REF!</v>
      </c>
      <c r="BM7711" s="97" t="s">
        <v>12765</v>
      </c>
      <c r="BN7711" s="97" t="s">
        <v>3081</v>
      </c>
      <c r="BO7711" s="97" t="s">
        <v>12766</v>
      </c>
      <c r="BU7711" s="97" t="s">
        <v>12765</v>
      </c>
      <c r="BV7711" s="97" t="s">
        <v>3081</v>
      </c>
      <c r="BW7711" s="97" t="s">
        <v>12766</v>
      </c>
    </row>
    <row r="7712" spans="51:75" x14ac:dyDescent="0.3">
      <c r="AY7712" s="124" t="e">
        <f>VLOOKUP(C7712,#REF!, 2,FALSE)</f>
        <v>#REF!</v>
      </c>
      <c r="BM7712" s="97" t="s">
        <v>12767</v>
      </c>
      <c r="BN7712" s="97" t="s">
        <v>2983</v>
      </c>
      <c r="BO7712" s="97" t="s">
        <v>2770</v>
      </c>
      <c r="BU7712" s="97" t="s">
        <v>12767</v>
      </c>
      <c r="BV7712" s="97" t="s">
        <v>2983</v>
      </c>
      <c r="BW7712" s="97" t="s">
        <v>2770</v>
      </c>
    </row>
    <row r="7713" spans="51:75" x14ac:dyDescent="0.3">
      <c r="AY7713" s="124" t="e">
        <f>VLOOKUP(C7713,#REF!, 2,FALSE)</f>
        <v>#REF!</v>
      </c>
      <c r="BM7713" s="97" t="s">
        <v>12768</v>
      </c>
      <c r="BN7713" s="97" t="s">
        <v>3081</v>
      </c>
      <c r="BO7713" s="97" t="s">
        <v>12769</v>
      </c>
      <c r="BU7713" s="97" t="s">
        <v>12768</v>
      </c>
      <c r="BV7713" s="97" t="s">
        <v>3081</v>
      </c>
      <c r="BW7713" s="97" t="s">
        <v>12769</v>
      </c>
    </row>
    <row r="7714" spans="51:75" x14ac:dyDescent="0.3">
      <c r="AY7714" s="124" t="e">
        <f>VLOOKUP(C7714,#REF!, 2,FALSE)</f>
        <v>#REF!</v>
      </c>
      <c r="BM7714" s="97" t="s">
        <v>12770</v>
      </c>
      <c r="BN7714" s="97" t="s">
        <v>662</v>
      </c>
      <c r="BO7714" s="97" t="s">
        <v>2983</v>
      </c>
      <c r="BU7714" s="97" t="s">
        <v>12770</v>
      </c>
      <c r="BV7714" s="97" t="s">
        <v>662</v>
      </c>
      <c r="BW7714" s="97" t="s">
        <v>2983</v>
      </c>
    </row>
    <row r="7715" spans="51:75" x14ac:dyDescent="0.3">
      <c r="AY7715" s="124" t="e">
        <f>VLOOKUP(C7715,#REF!, 2,FALSE)</f>
        <v>#REF!</v>
      </c>
      <c r="BM7715" s="97" t="s">
        <v>2211</v>
      </c>
      <c r="BN7715" s="97" t="s">
        <v>696</v>
      </c>
      <c r="BO7715" s="97" t="s">
        <v>2983</v>
      </c>
      <c r="BU7715" s="97" t="s">
        <v>2211</v>
      </c>
      <c r="BV7715" s="97" t="s">
        <v>696</v>
      </c>
      <c r="BW7715" s="97" t="s">
        <v>2983</v>
      </c>
    </row>
    <row r="7716" spans="51:75" x14ac:dyDescent="0.3">
      <c r="AY7716" s="124" t="e">
        <f>VLOOKUP(C7716,#REF!, 2,FALSE)</f>
        <v>#REF!</v>
      </c>
      <c r="BM7716" s="97" t="s">
        <v>2212</v>
      </c>
      <c r="BN7716" s="97" t="s">
        <v>696</v>
      </c>
      <c r="BO7716" s="97" t="s">
        <v>2983</v>
      </c>
      <c r="BU7716" s="97" t="s">
        <v>2212</v>
      </c>
      <c r="BV7716" s="97" t="s">
        <v>696</v>
      </c>
      <c r="BW7716" s="97" t="s">
        <v>2983</v>
      </c>
    </row>
    <row r="7717" spans="51:75" x14ac:dyDescent="0.3">
      <c r="AY7717" s="124" t="e">
        <f>VLOOKUP(C7717,#REF!, 2,FALSE)</f>
        <v>#REF!</v>
      </c>
      <c r="BM7717" s="97" t="s">
        <v>12771</v>
      </c>
      <c r="BN7717" s="97" t="s">
        <v>994</v>
      </c>
      <c r="BO7717" s="97" t="s">
        <v>2983</v>
      </c>
      <c r="BU7717" s="97" t="s">
        <v>12771</v>
      </c>
      <c r="BV7717" s="97" t="s">
        <v>994</v>
      </c>
      <c r="BW7717" s="97" t="s">
        <v>2983</v>
      </c>
    </row>
    <row r="7718" spans="51:75" x14ac:dyDescent="0.3">
      <c r="AY7718" s="124" t="e">
        <f>VLOOKUP(C7718,#REF!, 2,FALSE)</f>
        <v>#REF!</v>
      </c>
      <c r="BM7718" s="97" t="s">
        <v>2213</v>
      </c>
      <c r="BN7718" s="97" t="s">
        <v>694</v>
      </c>
      <c r="BO7718" s="97" t="s">
        <v>2983</v>
      </c>
      <c r="BU7718" s="97" t="s">
        <v>2213</v>
      </c>
      <c r="BV7718" s="97" t="s">
        <v>694</v>
      </c>
      <c r="BW7718" s="97" t="s">
        <v>2983</v>
      </c>
    </row>
    <row r="7719" spans="51:75" x14ac:dyDescent="0.3">
      <c r="AY7719" s="124" t="e">
        <f>VLOOKUP(C7719,#REF!, 2,FALSE)</f>
        <v>#REF!</v>
      </c>
      <c r="BM7719" s="97" t="s">
        <v>12772</v>
      </c>
      <c r="BN7719" s="97" t="s">
        <v>994</v>
      </c>
      <c r="BO7719" s="97" t="s">
        <v>2983</v>
      </c>
      <c r="BU7719" s="97" t="s">
        <v>12772</v>
      </c>
      <c r="BV7719" s="97" t="s">
        <v>994</v>
      </c>
      <c r="BW7719" s="97" t="s">
        <v>2983</v>
      </c>
    </row>
    <row r="7720" spans="51:75" x14ac:dyDescent="0.3">
      <c r="AY7720" s="124" t="e">
        <f>VLOOKUP(C7720,#REF!, 2,FALSE)</f>
        <v>#REF!</v>
      </c>
      <c r="BM7720" s="97" t="s">
        <v>2214</v>
      </c>
      <c r="BN7720" s="97" t="s">
        <v>694</v>
      </c>
      <c r="BO7720" s="97" t="s">
        <v>2983</v>
      </c>
      <c r="BU7720" s="97" t="s">
        <v>2214</v>
      </c>
      <c r="BV7720" s="97" t="s">
        <v>694</v>
      </c>
      <c r="BW7720" s="97" t="s">
        <v>2983</v>
      </c>
    </row>
    <row r="7721" spans="51:75" x14ac:dyDescent="0.3">
      <c r="AY7721" s="124" t="e">
        <f>VLOOKUP(C7721,#REF!, 2,FALSE)</f>
        <v>#REF!</v>
      </c>
      <c r="BM7721" s="97" t="s">
        <v>12773</v>
      </c>
      <c r="BN7721" s="97" t="s">
        <v>994</v>
      </c>
      <c r="BO7721" s="97" t="s">
        <v>2983</v>
      </c>
      <c r="BU7721" s="97" t="s">
        <v>12773</v>
      </c>
      <c r="BV7721" s="97" t="s">
        <v>994</v>
      </c>
      <c r="BW7721" s="97" t="s">
        <v>2983</v>
      </c>
    </row>
    <row r="7722" spans="51:75" x14ac:dyDescent="0.3">
      <c r="AY7722" s="124" t="e">
        <f>VLOOKUP(C7722,#REF!, 2,FALSE)</f>
        <v>#REF!</v>
      </c>
      <c r="BM7722" s="97" t="s">
        <v>12774</v>
      </c>
      <c r="BN7722" s="97" t="s">
        <v>994</v>
      </c>
      <c r="BO7722" s="97" t="s">
        <v>2983</v>
      </c>
      <c r="BU7722" s="97" t="s">
        <v>12774</v>
      </c>
      <c r="BV7722" s="97" t="s">
        <v>994</v>
      </c>
      <c r="BW7722" s="97" t="s">
        <v>2983</v>
      </c>
    </row>
    <row r="7723" spans="51:75" x14ac:dyDescent="0.3">
      <c r="AY7723" s="124" t="e">
        <f>VLOOKUP(C7723,#REF!, 2,FALSE)</f>
        <v>#REF!</v>
      </c>
      <c r="BM7723" s="97" t="s">
        <v>12775</v>
      </c>
      <c r="BN7723" s="97" t="s">
        <v>2979</v>
      </c>
      <c r="BO7723" s="97" t="s">
        <v>2983</v>
      </c>
      <c r="BU7723" s="97" t="s">
        <v>12775</v>
      </c>
      <c r="BV7723" s="97" t="s">
        <v>2979</v>
      </c>
      <c r="BW7723" s="97" t="s">
        <v>2983</v>
      </c>
    </row>
    <row r="7724" spans="51:75" x14ac:dyDescent="0.3">
      <c r="AY7724" s="124" t="e">
        <f>VLOOKUP(C7724,#REF!, 2,FALSE)</f>
        <v>#REF!</v>
      </c>
      <c r="BM7724" s="97" t="s">
        <v>349</v>
      </c>
      <c r="BN7724" s="97" t="s">
        <v>940</v>
      </c>
      <c r="BO7724" s="97" t="s">
        <v>2983</v>
      </c>
      <c r="BU7724" s="97" t="s">
        <v>349</v>
      </c>
      <c r="BV7724" s="97" t="s">
        <v>940</v>
      </c>
      <c r="BW7724" s="97" t="s">
        <v>2983</v>
      </c>
    </row>
    <row r="7725" spans="51:75" x14ac:dyDescent="0.3">
      <c r="AY7725" s="124" t="e">
        <f>VLOOKUP(C7725,#REF!, 2,FALSE)</f>
        <v>#REF!</v>
      </c>
      <c r="BM7725" s="97" t="s">
        <v>12776</v>
      </c>
      <c r="BN7725" s="97" t="s">
        <v>940</v>
      </c>
      <c r="BO7725" s="97" t="s">
        <v>2983</v>
      </c>
      <c r="BU7725" s="97" t="s">
        <v>12776</v>
      </c>
      <c r="BV7725" s="97" t="s">
        <v>940</v>
      </c>
      <c r="BW7725" s="97" t="s">
        <v>2983</v>
      </c>
    </row>
    <row r="7726" spans="51:75" x14ac:dyDescent="0.3">
      <c r="AY7726" s="124" t="e">
        <f>VLOOKUP(C7726,#REF!, 2,FALSE)</f>
        <v>#REF!</v>
      </c>
      <c r="BM7726" s="97" t="s">
        <v>12777</v>
      </c>
      <c r="BN7726" s="97" t="s">
        <v>775</v>
      </c>
      <c r="BO7726" s="97" t="s">
        <v>2983</v>
      </c>
      <c r="BU7726" s="97" t="s">
        <v>12777</v>
      </c>
      <c r="BV7726" s="97" t="s">
        <v>775</v>
      </c>
      <c r="BW7726" s="97" t="s">
        <v>2983</v>
      </c>
    </row>
    <row r="7727" spans="51:75" x14ac:dyDescent="0.3">
      <c r="AY7727" s="124" t="e">
        <f>VLOOKUP(C7727,#REF!, 2,FALSE)</f>
        <v>#REF!</v>
      </c>
      <c r="BM7727" s="97" t="s">
        <v>12778</v>
      </c>
      <c r="BN7727" s="97" t="s">
        <v>3081</v>
      </c>
      <c r="BO7727" s="97" t="s">
        <v>943</v>
      </c>
      <c r="BU7727" s="97" t="s">
        <v>12778</v>
      </c>
      <c r="BV7727" s="97" t="s">
        <v>3081</v>
      </c>
      <c r="BW7727" s="97" t="s">
        <v>943</v>
      </c>
    </row>
    <row r="7728" spans="51:75" x14ac:dyDescent="0.3">
      <c r="AY7728" s="124" t="e">
        <f>VLOOKUP(C7728,#REF!, 2,FALSE)</f>
        <v>#REF!</v>
      </c>
      <c r="BM7728" s="97" t="s">
        <v>12779</v>
      </c>
      <c r="BN7728" s="97" t="s">
        <v>3003</v>
      </c>
      <c r="BO7728" s="97" t="s">
        <v>3053</v>
      </c>
      <c r="BU7728" s="97" t="s">
        <v>12779</v>
      </c>
      <c r="BV7728" s="97" t="s">
        <v>3003</v>
      </c>
      <c r="BW7728" s="97" t="s">
        <v>3053</v>
      </c>
    </row>
    <row r="7729" spans="51:75" x14ac:dyDescent="0.3">
      <c r="AY7729" s="124" t="e">
        <f>VLOOKUP(C7729,#REF!, 2,FALSE)</f>
        <v>#REF!</v>
      </c>
      <c r="BM7729" s="97" t="s">
        <v>12780</v>
      </c>
      <c r="BN7729" s="97" t="s">
        <v>3003</v>
      </c>
      <c r="BO7729" s="97" t="s">
        <v>2983</v>
      </c>
      <c r="BU7729" s="97" t="s">
        <v>12780</v>
      </c>
      <c r="BV7729" s="97" t="s">
        <v>3003</v>
      </c>
      <c r="BW7729" s="97" t="s">
        <v>2983</v>
      </c>
    </row>
    <row r="7730" spans="51:75" x14ac:dyDescent="0.3">
      <c r="AY7730" s="124" t="e">
        <f>VLOOKUP(C7730,#REF!, 2,FALSE)</f>
        <v>#REF!</v>
      </c>
      <c r="BM7730" s="97" t="s">
        <v>2215</v>
      </c>
      <c r="BN7730" s="97" t="s">
        <v>928</v>
      </c>
      <c r="BO7730" s="97" t="s">
        <v>3028</v>
      </c>
      <c r="BU7730" s="97" t="s">
        <v>2215</v>
      </c>
      <c r="BV7730" s="97" t="s">
        <v>928</v>
      </c>
      <c r="BW7730" s="97" t="s">
        <v>3028</v>
      </c>
    </row>
    <row r="7731" spans="51:75" x14ac:dyDescent="0.3">
      <c r="AY7731" s="124" t="e">
        <f>VLOOKUP(C7731,#REF!, 2,FALSE)</f>
        <v>#REF!</v>
      </c>
      <c r="BM7731" s="97" t="s">
        <v>12781</v>
      </c>
      <c r="BN7731" s="97" t="s">
        <v>3081</v>
      </c>
      <c r="BO7731" s="97" t="s">
        <v>615</v>
      </c>
      <c r="BU7731" s="97" t="s">
        <v>12781</v>
      </c>
      <c r="BV7731" s="97" t="s">
        <v>3081</v>
      </c>
      <c r="BW7731" s="97" t="s">
        <v>615</v>
      </c>
    </row>
    <row r="7732" spans="51:75" x14ac:dyDescent="0.3">
      <c r="AY7732" s="124" t="e">
        <f>VLOOKUP(C7732,#REF!, 2,FALSE)</f>
        <v>#REF!</v>
      </c>
      <c r="BM7732" s="97" t="s">
        <v>12782</v>
      </c>
      <c r="BN7732" s="97" t="s">
        <v>3237</v>
      </c>
      <c r="BO7732" s="97" t="s">
        <v>1867</v>
      </c>
      <c r="BU7732" s="97" t="s">
        <v>12782</v>
      </c>
      <c r="BV7732" s="97" t="s">
        <v>3237</v>
      </c>
      <c r="BW7732" s="97" t="s">
        <v>1867</v>
      </c>
    </row>
    <row r="7733" spans="51:75" x14ac:dyDescent="0.3">
      <c r="AY7733" s="124" t="e">
        <f>VLOOKUP(C7733,#REF!, 2,FALSE)</f>
        <v>#REF!</v>
      </c>
      <c r="BM7733" s="97" t="s">
        <v>12783</v>
      </c>
      <c r="BN7733" s="97" t="s">
        <v>613</v>
      </c>
      <c r="BO7733" s="97" t="s">
        <v>2983</v>
      </c>
      <c r="BU7733" s="97" t="s">
        <v>12783</v>
      </c>
      <c r="BV7733" s="97" t="s">
        <v>613</v>
      </c>
      <c r="BW7733" s="97" t="s">
        <v>2983</v>
      </c>
    </row>
    <row r="7734" spans="51:75" x14ac:dyDescent="0.3">
      <c r="AY7734" s="124" t="e">
        <f>VLOOKUP(C7734,#REF!, 2,FALSE)</f>
        <v>#REF!</v>
      </c>
      <c r="BM7734" s="97" t="s">
        <v>12784</v>
      </c>
      <c r="BN7734" s="97" t="s">
        <v>797</v>
      </c>
      <c r="BO7734" s="97" t="s">
        <v>2983</v>
      </c>
      <c r="BU7734" s="97" t="s">
        <v>12784</v>
      </c>
      <c r="BV7734" s="97" t="s">
        <v>797</v>
      </c>
      <c r="BW7734" s="97" t="s">
        <v>2983</v>
      </c>
    </row>
    <row r="7735" spans="51:75" x14ac:dyDescent="0.3">
      <c r="AY7735" s="124" t="e">
        <f>VLOOKUP(C7735,#REF!, 2,FALSE)</f>
        <v>#REF!</v>
      </c>
      <c r="BM7735" s="97" t="s">
        <v>12785</v>
      </c>
      <c r="BN7735" s="97" t="s">
        <v>700</v>
      </c>
      <c r="BO7735" s="97" t="s">
        <v>6755</v>
      </c>
      <c r="BU7735" s="97" t="s">
        <v>12785</v>
      </c>
      <c r="BV7735" s="97" t="s">
        <v>700</v>
      </c>
      <c r="BW7735" s="97" t="s">
        <v>6755</v>
      </c>
    </row>
    <row r="7736" spans="51:75" x14ac:dyDescent="0.3">
      <c r="AY7736" s="124" t="e">
        <f>VLOOKUP(C7736,#REF!, 2,FALSE)</f>
        <v>#REF!</v>
      </c>
      <c r="BM7736" s="97" t="s">
        <v>12786</v>
      </c>
      <c r="BN7736" s="97" t="s">
        <v>700</v>
      </c>
      <c r="BO7736" s="97" t="s">
        <v>2983</v>
      </c>
      <c r="BU7736" s="97" t="s">
        <v>12786</v>
      </c>
      <c r="BV7736" s="97" t="s">
        <v>700</v>
      </c>
      <c r="BW7736" s="97" t="s">
        <v>2983</v>
      </c>
    </row>
    <row r="7737" spans="51:75" x14ac:dyDescent="0.3">
      <c r="AY7737" s="124" t="e">
        <f>VLOOKUP(C7737,#REF!, 2,FALSE)</f>
        <v>#REF!</v>
      </c>
      <c r="BM7737" s="97" t="s">
        <v>12787</v>
      </c>
      <c r="BN7737" s="97" t="s">
        <v>626</v>
      </c>
      <c r="BO7737" s="97" t="s">
        <v>2983</v>
      </c>
      <c r="BU7737" s="97" t="s">
        <v>12787</v>
      </c>
      <c r="BV7737" s="97" t="s">
        <v>626</v>
      </c>
      <c r="BW7737" s="97" t="s">
        <v>2983</v>
      </c>
    </row>
    <row r="7738" spans="51:75" x14ac:dyDescent="0.3">
      <c r="AY7738" s="124" t="e">
        <f>VLOOKUP(C7738,#REF!, 2,FALSE)</f>
        <v>#REF!</v>
      </c>
      <c r="BM7738" s="97" t="s">
        <v>12788</v>
      </c>
      <c r="BN7738" s="97" t="s">
        <v>1272</v>
      </c>
      <c r="BO7738" s="97" t="s">
        <v>654</v>
      </c>
      <c r="BU7738" s="97" t="s">
        <v>12788</v>
      </c>
      <c r="BV7738" s="97" t="s">
        <v>1272</v>
      </c>
      <c r="BW7738" s="97" t="s">
        <v>654</v>
      </c>
    </row>
    <row r="7739" spans="51:75" x14ac:dyDescent="0.3">
      <c r="AY7739" s="124" t="e">
        <f>VLOOKUP(C7739,#REF!, 2,FALSE)</f>
        <v>#REF!</v>
      </c>
      <c r="BM7739" s="97" t="s">
        <v>12789</v>
      </c>
      <c r="BN7739" s="97" t="s">
        <v>626</v>
      </c>
      <c r="BO7739" s="97" t="s">
        <v>2983</v>
      </c>
      <c r="BU7739" s="97" t="s">
        <v>12789</v>
      </c>
      <c r="BV7739" s="97" t="s">
        <v>626</v>
      </c>
      <c r="BW7739" s="97" t="s">
        <v>2983</v>
      </c>
    </row>
    <row r="7740" spans="51:75" x14ac:dyDescent="0.3">
      <c r="AY7740" s="124" t="e">
        <f>VLOOKUP(C7740,#REF!, 2,FALSE)</f>
        <v>#REF!</v>
      </c>
      <c r="BM7740" s="97" t="s">
        <v>12790</v>
      </c>
      <c r="BN7740" s="97" t="s">
        <v>700</v>
      </c>
      <c r="BO7740" s="97" t="s">
        <v>654</v>
      </c>
      <c r="BU7740" s="97" t="s">
        <v>12790</v>
      </c>
      <c r="BV7740" s="97" t="s">
        <v>700</v>
      </c>
      <c r="BW7740" s="97" t="s">
        <v>654</v>
      </c>
    </row>
    <row r="7741" spans="51:75" x14ac:dyDescent="0.3">
      <c r="AY7741" s="124" t="e">
        <f>VLOOKUP(C7741,#REF!, 2,FALSE)</f>
        <v>#REF!</v>
      </c>
      <c r="BM7741" s="97" t="s">
        <v>2216</v>
      </c>
      <c r="BN7741" s="97" t="s">
        <v>700</v>
      </c>
      <c r="BO7741" s="97" t="s">
        <v>2983</v>
      </c>
      <c r="BU7741" s="97" t="s">
        <v>2216</v>
      </c>
      <c r="BV7741" s="97" t="s">
        <v>700</v>
      </c>
      <c r="BW7741" s="97" t="s">
        <v>2983</v>
      </c>
    </row>
    <row r="7742" spans="51:75" x14ac:dyDescent="0.3">
      <c r="AY7742" s="124" t="e">
        <f>VLOOKUP(C7742,#REF!, 2,FALSE)</f>
        <v>#REF!</v>
      </c>
      <c r="BM7742" s="97" t="s">
        <v>12791</v>
      </c>
      <c r="BN7742" s="97" t="s">
        <v>3081</v>
      </c>
      <c r="BO7742" s="97" t="s">
        <v>2720</v>
      </c>
      <c r="BU7742" s="97" t="s">
        <v>12791</v>
      </c>
      <c r="BV7742" s="97" t="s">
        <v>3081</v>
      </c>
      <c r="BW7742" s="97" t="s">
        <v>2720</v>
      </c>
    </row>
    <row r="7743" spans="51:75" x14ac:dyDescent="0.3">
      <c r="AY7743" s="124" t="e">
        <f>VLOOKUP(C7743,#REF!, 2,FALSE)</f>
        <v>#REF!</v>
      </c>
      <c r="BM7743" s="97" t="s">
        <v>12792</v>
      </c>
      <c r="BN7743" s="97" t="s">
        <v>623</v>
      </c>
      <c r="BO7743" s="97" t="s">
        <v>2983</v>
      </c>
      <c r="BU7743" s="97" t="s">
        <v>12792</v>
      </c>
      <c r="BV7743" s="97" t="s">
        <v>623</v>
      </c>
      <c r="BW7743" s="97" t="s">
        <v>2983</v>
      </c>
    </row>
    <row r="7744" spans="51:75" x14ac:dyDescent="0.3">
      <c r="AY7744" s="124" t="e">
        <f>VLOOKUP(C7744,#REF!, 2,FALSE)</f>
        <v>#REF!</v>
      </c>
      <c r="BM7744" s="97" t="s">
        <v>12793</v>
      </c>
      <c r="BN7744" s="97" t="s">
        <v>3081</v>
      </c>
      <c r="BO7744" s="97" t="s">
        <v>12794</v>
      </c>
      <c r="BU7744" s="97" t="s">
        <v>12793</v>
      </c>
      <c r="BV7744" s="97" t="s">
        <v>3081</v>
      </c>
      <c r="BW7744" s="97" t="s">
        <v>12794</v>
      </c>
    </row>
    <row r="7745" spans="51:75" x14ac:dyDescent="0.3">
      <c r="AY7745" s="124" t="e">
        <f>VLOOKUP(C7745,#REF!, 2,FALSE)</f>
        <v>#REF!</v>
      </c>
      <c r="BM7745" s="97" t="s">
        <v>12795</v>
      </c>
      <c r="BN7745" s="97" t="s">
        <v>2983</v>
      </c>
      <c r="BO7745" s="97" t="s">
        <v>9298</v>
      </c>
      <c r="BU7745" s="97" t="s">
        <v>12795</v>
      </c>
      <c r="BV7745" s="97" t="s">
        <v>2983</v>
      </c>
      <c r="BW7745" s="97" t="s">
        <v>9298</v>
      </c>
    </row>
    <row r="7746" spans="51:75" x14ac:dyDescent="0.3">
      <c r="AY7746" s="124" t="e">
        <f>VLOOKUP(C7746,#REF!, 2,FALSE)</f>
        <v>#REF!</v>
      </c>
      <c r="BM7746" s="97" t="s">
        <v>12796</v>
      </c>
      <c r="BN7746" s="97" t="s">
        <v>3000</v>
      </c>
      <c r="BO7746" s="97" t="s">
        <v>2872</v>
      </c>
      <c r="BU7746" s="97" t="s">
        <v>12796</v>
      </c>
      <c r="BV7746" s="97" t="s">
        <v>3000</v>
      </c>
      <c r="BW7746" s="97" t="s">
        <v>2872</v>
      </c>
    </row>
    <row r="7747" spans="51:75" x14ac:dyDescent="0.3">
      <c r="AY7747" s="124" t="e">
        <f>VLOOKUP(C7747,#REF!, 2,FALSE)</f>
        <v>#REF!</v>
      </c>
      <c r="BM7747" s="97" t="s">
        <v>12797</v>
      </c>
      <c r="BN7747" s="97" t="s">
        <v>3081</v>
      </c>
      <c r="BO7747" s="97" t="s">
        <v>3884</v>
      </c>
      <c r="BU7747" s="97" t="s">
        <v>12797</v>
      </c>
      <c r="BV7747" s="97" t="s">
        <v>3081</v>
      </c>
      <c r="BW7747" s="97" t="s">
        <v>3884</v>
      </c>
    </row>
    <row r="7748" spans="51:75" x14ac:dyDescent="0.3">
      <c r="AY7748" s="124" t="e">
        <f>VLOOKUP(C7748,#REF!, 2,FALSE)</f>
        <v>#REF!</v>
      </c>
      <c r="BM7748" s="97" t="s">
        <v>12798</v>
      </c>
      <c r="BN7748" s="97" t="s">
        <v>3003</v>
      </c>
      <c r="BO7748" s="97" t="s">
        <v>2983</v>
      </c>
      <c r="BU7748" s="97" t="s">
        <v>12798</v>
      </c>
      <c r="BV7748" s="97" t="s">
        <v>3003</v>
      </c>
      <c r="BW7748" s="97" t="s">
        <v>2983</v>
      </c>
    </row>
    <row r="7749" spans="51:75" x14ac:dyDescent="0.3">
      <c r="AY7749" s="124" t="e">
        <f>VLOOKUP(C7749,#REF!, 2,FALSE)</f>
        <v>#REF!</v>
      </c>
      <c r="BM7749" s="97" t="s">
        <v>12799</v>
      </c>
      <c r="BN7749" s="97" t="s">
        <v>3003</v>
      </c>
      <c r="BO7749" s="97" t="s">
        <v>2983</v>
      </c>
      <c r="BU7749" s="97" t="s">
        <v>12799</v>
      </c>
      <c r="BV7749" s="97" t="s">
        <v>3003</v>
      </c>
      <c r="BW7749" s="97" t="s">
        <v>2983</v>
      </c>
    </row>
    <row r="7750" spans="51:75" x14ac:dyDescent="0.3">
      <c r="AY7750" s="124" t="e">
        <f>VLOOKUP(C7750,#REF!, 2,FALSE)</f>
        <v>#REF!</v>
      </c>
      <c r="BM7750" s="97" t="s">
        <v>12800</v>
      </c>
      <c r="BN7750" s="97" t="s">
        <v>637</v>
      </c>
      <c r="BO7750" s="97" t="s">
        <v>2983</v>
      </c>
      <c r="BU7750" s="97" t="s">
        <v>12800</v>
      </c>
      <c r="BV7750" s="97" t="s">
        <v>637</v>
      </c>
      <c r="BW7750" s="97" t="s">
        <v>2983</v>
      </c>
    </row>
    <row r="7751" spans="51:75" x14ac:dyDescent="0.3">
      <c r="AY7751" s="124" t="e">
        <f>VLOOKUP(C7751,#REF!, 2,FALSE)</f>
        <v>#REF!</v>
      </c>
      <c r="BM7751" s="97" t="s">
        <v>12801</v>
      </c>
      <c r="BN7751" s="97" t="s">
        <v>3003</v>
      </c>
      <c r="BO7751" s="97" t="s">
        <v>2983</v>
      </c>
      <c r="BU7751" s="97" t="s">
        <v>12801</v>
      </c>
      <c r="BV7751" s="97" t="s">
        <v>3003</v>
      </c>
      <c r="BW7751" s="97" t="s">
        <v>2983</v>
      </c>
    </row>
    <row r="7752" spans="51:75" x14ac:dyDescent="0.3">
      <c r="AY7752" s="124" t="e">
        <f>VLOOKUP(C7752,#REF!, 2,FALSE)</f>
        <v>#REF!</v>
      </c>
      <c r="BM7752" s="97" t="s">
        <v>12802</v>
      </c>
      <c r="BN7752" s="97" t="s">
        <v>3003</v>
      </c>
      <c r="BO7752" s="97" t="s">
        <v>4499</v>
      </c>
      <c r="BU7752" s="97" t="s">
        <v>12802</v>
      </c>
      <c r="BV7752" s="97" t="s">
        <v>3003</v>
      </c>
      <c r="BW7752" s="97" t="s">
        <v>4499</v>
      </c>
    </row>
    <row r="7753" spans="51:75" x14ac:dyDescent="0.3">
      <c r="AY7753" s="124" t="e">
        <f>VLOOKUP(C7753,#REF!, 2,FALSE)</f>
        <v>#REF!</v>
      </c>
      <c r="BM7753" s="97" t="s">
        <v>12803</v>
      </c>
      <c r="BN7753" s="97" t="s">
        <v>997</v>
      </c>
      <c r="BO7753" s="97" t="s">
        <v>1787</v>
      </c>
      <c r="BU7753" s="97" t="s">
        <v>12803</v>
      </c>
      <c r="BV7753" s="97" t="s">
        <v>997</v>
      </c>
      <c r="BW7753" s="97" t="s">
        <v>1787</v>
      </c>
    </row>
    <row r="7754" spans="51:75" x14ac:dyDescent="0.3">
      <c r="AY7754" s="124" t="e">
        <f>VLOOKUP(C7754,#REF!, 2,FALSE)</f>
        <v>#REF!</v>
      </c>
      <c r="BM7754" s="97" t="s">
        <v>12804</v>
      </c>
      <c r="BN7754" s="97" t="s">
        <v>3085</v>
      </c>
      <c r="BO7754" s="97" t="s">
        <v>692</v>
      </c>
      <c r="BU7754" s="97" t="s">
        <v>12804</v>
      </c>
      <c r="BV7754" s="97" t="s">
        <v>3085</v>
      </c>
      <c r="BW7754" s="97" t="s">
        <v>692</v>
      </c>
    </row>
    <row r="7755" spans="51:75" x14ac:dyDescent="0.3">
      <c r="AY7755" s="124" t="e">
        <f>VLOOKUP(C7755,#REF!, 2,FALSE)</f>
        <v>#REF!</v>
      </c>
      <c r="BM7755" s="97" t="s">
        <v>2217</v>
      </c>
      <c r="BN7755" s="97" t="s">
        <v>2983</v>
      </c>
      <c r="BO7755" s="97" t="s">
        <v>2934</v>
      </c>
      <c r="BU7755" s="97" t="s">
        <v>2217</v>
      </c>
      <c r="BV7755" s="97" t="s">
        <v>2983</v>
      </c>
      <c r="BW7755" s="97" t="s">
        <v>2934</v>
      </c>
    </row>
    <row r="7756" spans="51:75" x14ac:dyDescent="0.3">
      <c r="AY7756" s="124" t="e">
        <f>VLOOKUP(C7756,#REF!, 2,FALSE)</f>
        <v>#REF!</v>
      </c>
      <c r="BM7756" s="97" t="s">
        <v>12805</v>
      </c>
      <c r="BN7756" s="97" t="s">
        <v>1496</v>
      </c>
      <c r="BO7756" s="97" t="s">
        <v>12806</v>
      </c>
      <c r="BU7756" s="97" t="s">
        <v>12805</v>
      </c>
      <c r="BV7756" s="97" t="s">
        <v>1496</v>
      </c>
      <c r="BW7756" s="97" t="s">
        <v>12806</v>
      </c>
    </row>
    <row r="7757" spans="51:75" x14ac:dyDescent="0.3">
      <c r="AY7757" s="124" t="e">
        <f>VLOOKUP(C7757,#REF!, 2,FALSE)</f>
        <v>#REF!</v>
      </c>
      <c r="BM7757" s="97" t="s">
        <v>12807</v>
      </c>
      <c r="BN7757" s="97" t="s">
        <v>16968</v>
      </c>
      <c r="BO7757" s="97" t="s">
        <v>660</v>
      </c>
      <c r="BU7757" s="97" t="s">
        <v>12807</v>
      </c>
      <c r="BV7757" s="97" t="s">
        <v>16968</v>
      </c>
      <c r="BW7757" s="97" t="s">
        <v>660</v>
      </c>
    </row>
    <row r="7758" spans="51:75" x14ac:dyDescent="0.3">
      <c r="AY7758" s="124" t="e">
        <f>VLOOKUP(C7758,#REF!, 2,FALSE)</f>
        <v>#REF!</v>
      </c>
      <c r="BM7758" s="97" t="s">
        <v>12808</v>
      </c>
      <c r="BN7758" s="97" t="s">
        <v>1733</v>
      </c>
      <c r="BO7758" s="97" t="s">
        <v>4048</v>
      </c>
      <c r="BU7758" s="97" t="s">
        <v>12808</v>
      </c>
      <c r="BV7758" s="97" t="s">
        <v>1733</v>
      </c>
      <c r="BW7758" s="97" t="s">
        <v>4048</v>
      </c>
    </row>
    <row r="7759" spans="51:75" x14ac:dyDescent="0.3">
      <c r="AY7759" s="124" t="e">
        <f>VLOOKUP(C7759,#REF!, 2,FALSE)</f>
        <v>#REF!</v>
      </c>
      <c r="BM7759" s="97" t="s">
        <v>12809</v>
      </c>
      <c r="BN7759" s="97" t="s">
        <v>12810</v>
      </c>
      <c r="BO7759" s="97" t="s">
        <v>622</v>
      </c>
      <c r="BU7759" s="97" t="s">
        <v>12809</v>
      </c>
      <c r="BV7759" s="97" t="s">
        <v>12810</v>
      </c>
      <c r="BW7759" s="97" t="s">
        <v>622</v>
      </c>
    </row>
    <row r="7760" spans="51:75" x14ac:dyDescent="0.3">
      <c r="AY7760" s="124" t="e">
        <f>VLOOKUP(C7760,#REF!, 2,FALSE)</f>
        <v>#REF!</v>
      </c>
      <c r="BM7760" s="97" t="s">
        <v>12811</v>
      </c>
      <c r="BN7760" s="97" t="s">
        <v>3085</v>
      </c>
      <c r="BO7760" s="97" t="s">
        <v>3711</v>
      </c>
      <c r="BU7760" s="97" t="s">
        <v>12811</v>
      </c>
      <c r="BV7760" s="97" t="s">
        <v>3085</v>
      </c>
      <c r="BW7760" s="97" t="s">
        <v>3711</v>
      </c>
    </row>
    <row r="7761" spans="51:75" x14ac:dyDescent="0.3">
      <c r="AY7761" s="124" t="e">
        <f>VLOOKUP(C7761,#REF!, 2,FALSE)</f>
        <v>#REF!</v>
      </c>
      <c r="BM7761" s="97" t="s">
        <v>12812</v>
      </c>
      <c r="BN7761" s="97" t="s">
        <v>794</v>
      </c>
      <c r="BO7761" s="97" t="s">
        <v>1332</v>
      </c>
      <c r="BU7761" s="97" t="s">
        <v>12812</v>
      </c>
      <c r="BV7761" s="97" t="s">
        <v>794</v>
      </c>
      <c r="BW7761" s="97" t="s">
        <v>1332</v>
      </c>
    </row>
    <row r="7762" spans="51:75" x14ac:dyDescent="0.3">
      <c r="AY7762" s="124" t="e">
        <f>VLOOKUP(C7762,#REF!, 2,FALSE)</f>
        <v>#REF!</v>
      </c>
      <c r="BM7762" s="97" t="s">
        <v>12813</v>
      </c>
      <c r="BN7762" s="97" t="s">
        <v>3081</v>
      </c>
      <c r="BO7762" s="97" t="s">
        <v>2933</v>
      </c>
      <c r="BU7762" s="97" t="s">
        <v>12813</v>
      </c>
      <c r="BV7762" s="97" t="s">
        <v>3081</v>
      </c>
      <c r="BW7762" s="97" t="s">
        <v>2933</v>
      </c>
    </row>
    <row r="7763" spans="51:75" x14ac:dyDescent="0.3">
      <c r="AY7763" s="124" t="e">
        <f>VLOOKUP(C7763,#REF!, 2,FALSE)</f>
        <v>#REF!</v>
      </c>
      <c r="BM7763" s="97" t="s">
        <v>12814</v>
      </c>
      <c r="BN7763" s="97" t="s">
        <v>3085</v>
      </c>
      <c r="BO7763" s="97" t="s">
        <v>1332</v>
      </c>
      <c r="BU7763" s="97" t="s">
        <v>12814</v>
      </c>
      <c r="BV7763" s="97" t="s">
        <v>3085</v>
      </c>
      <c r="BW7763" s="97" t="s">
        <v>1332</v>
      </c>
    </row>
    <row r="7764" spans="51:75" x14ac:dyDescent="0.3">
      <c r="AY7764" s="124" t="e">
        <f>VLOOKUP(C7764,#REF!, 2,FALSE)</f>
        <v>#REF!</v>
      </c>
      <c r="BM7764" s="97" t="s">
        <v>12815</v>
      </c>
      <c r="BN7764" s="97" t="s">
        <v>3085</v>
      </c>
      <c r="BO7764" s="97" t="s">
        <v>2168</v>
      </c>
      <c r="BU7764" s="97" t="s">
        <v>12815</v>
      </c>
      <c r="BV7764" s="97" t="s">
        <v>3085</v>
      </c>
      <c r="BW7764" s="97" t="s">
        <v>2168</v>
      </c>
    </row>
    <row r="7765" spans="51:75" x14ac:dyDescent="0.3">
      <c r="AY7765" s="124" t="e">
        <f>VLOOKUP(C7765,#REF!, 2,FALSE)</f>
        <v>#REF!</v>
      </c>
      <c r="BM7765" s="97" t="s">
        <v>12816</v>
      </c>
      <c r="BN7765" s="97" t="s">
        <v>639</v>
      </c>
      <c r="BO7765" s="97" t="s">
        <v>12817</v>
      </c>
      <c r="BU7765" s="97" t="s">
        <v>12816</v>
      </c>
      <c r="BV7765" s="97" t="s">
        <v>639</v>
      </c>
      <c r="BW7765" s="97" t="s">
        <v>12817</v>
      </c>
    </row>
    <row r="7766" spans="51:75" x14ac:dyDescent="0.3">
      <c r="AY7766" s="124" t="e">
        <f>VLOOKUP(C7766,#REF!, 2,FALSE)</f>
        <v>#REF!</v>
      </c>
      <c r="BM7766" s="97" t="s">
        <v>12818</v>
      </c>
      <c r="BN7766" s="97" t="s">
        <v>3081</v>
      </c>
      <c r="BO7766" s="97" t="s">
        <v>6044</v>
      </c>
      <c r="BU7766" s="97" t="s">
        <v>12818</v>
      </c>
      <c r="BV7766" s="97" t="s">
        <v>3081</v>
      </c>
      <c r="BW7766" s="97" t="s">
        <v>6044</v>
      </c>
    </row>
    <row r="7767" spans="51:75" x14ac:dyDescent="0.3">
      <c r="AY7767" s="124" t="e">
        <f>VLOOKUP(C7767,#REF!, 2,FALSE)</f>
        <v>#REF!</v>
      </c>
      <c r="BM7767" s="97" t="s">
        <v>12819</v>
      </c>
      <c r="BN7767" s="97" t="s">
        <v>639</v>
      </c>
      <c r="BO7767" s="97" t="s">
        <v>2168</v>
      </c>
      <c r="BU7767" s="97" t="s">
        <v>12819</v>
      </c>
      <c r="BV7767" s="97" t="s">
        <v>639</v>
      </c>
      <c r="BW7767" s="97" t="s">
        <v>2168</v>
      </c>
    </row>
    <row r="7768" spans="51:75" x14ac:dyDescent="0.3">
      <c r="AY7768" s="124" t="e">
        <f>VLOOKUP(C7768,#REF!, 2,FALSE)</f>
        <v>#REF!</v>
      </c>
      <c r="BM7768" s="97" t="s">
        <v>12820</v>
      </c>
      <c r="BN7768" s="97" t="s">
        <v>797</v>
      </c>
      <c r="BO7768" s="97" t="s">
        <v>6044</v>
      </c>
      <c r="BU7768" s="97" t="s">
        <v>12820</v>
      </c>
      <c r="BV7768" s="97" t="s">
        <v>797</v>
      </c>
      <c r="BW7768" s="97" t="s">
        <v>6044</v>
      </c>
    </row>
    <row r="7769" spans="51:75" x14ac:dyDescent="0.3">
      <c r="AY7769" s="124" t="e">
        <f>VLOOKUP(C7769,#REF!, 2,FALSE)</f>
        <v>#REF!</v>
      </c>
      <c r="BM7769" s="97" t="s">
        <v>12821</v>
      </c>
      <c r="BN7769" s="97" t="s">
        <v>623</v>
      </c>
      <c r="BO7769" s="97" t="s">
        <v>2983</v>
      </c>
      <c r="BU7769" s="97" t="s">
        <v>12821</v>
      </c>
      <c r="BV7769" s="97" t="s">
        <v>623</v>
      </c>
      <c r="BW7769" s="97" t="s">
        <v>2983</v>
      </c>
    </row>
    <row r="7770" spans="51:75" x14ac:dyDescent="0.3">
      <c r="AY7770" s="124" t="e">
        <f>VLOOKUP(C7770,#REF!, 2,FALSE)</f>
        <v>#REF!</v>
      </c>
      <c r="BM7770" s="97" t="s">
        <v>12822</v>
      </c>
      <c r="BN7770" s="97" t="s">
        <v>626</v>
      </c>
      <c r="BO7770" s="97" t="s">
        <v>2983</v>
      </c>
      <c r="BU7770" s="97" t="s">
        <v>12822</v>
      </c>
      <c r="BV7770" s="97" t="s">
        <v>626</v>
      </c>
      <c r="BW7770" s="97" t="s">
        <v>2983</v>
      </c>
    </row>
    <row r="7771" spans="51:75" x14ac:dyDescent="0.3">
      <c r="AY7771" s="124" t="e">
        <f>VLOOKUP(C7771,#REF!, 2,FALSE)</f>
        <v>#REF!</v>
      </c>
      <c r="BM7771" s="97" t="s">
        <v>2218</v>
      </c>
      <c r="BN7771" s="97" t="s">
        <v>928</v>
      </c>
      <c r="BO7771" s="97" t="s">
        <v>2983</v>
      </c>
      <c r="BU7771" s="97" t="s">
        <v>2218</v>
      </c>
      <c r="BV7771" s="97" t="s">
        <v>928</v>
      </c>
      <c r="BW7771" s="97" t="s">
        <v>2983</v>
      </c>
    </row>
    <row r="7772" spans="51:75" x14ac:dyDescent="0.3">
      <c r="AY7772" s="124" t="e">
        <f>VLOOKUP(C7772,#REF!, 2,FALSE)</f>
        <v>#REF!</v>
      </c>
      <c r="BM7772" s="97" t="s">
        <v>2219</v>
      </c>
      <c r="BN7772" s="97" t="s">
        <v>926</v>
      </c>
      <c r="BO7772" s="97" t="s">
        <v>2983</v>
      </c>
      <c r="BU7772" s="97" t="s">
        <v>2219</v>
      </c>
      <c r="BV7772" s="97" t="s">
        <v>926</v>
      </c>
      <c r="BW7772" s="97" t="s">
        <v>2983</v>
      </c>
    </row>
    <row r="7773" spans="51:75" x14ac:dyDescent="0.3">
      <c r="AY7773" s="124" t="e">
        <f>VLOOKUP(C7773,#REF!, 2,FALSE)</f>
        <v>#REF!</v>
      </c>
      <c r="BM7773" s="97" t="s">
        <v>12823</v>
      </c>
      <c r="BN7773" s="97" t="s">
        <v>783</v>
      </c>
      <c r="BO7773" s="97" t="s">
        <v>2983</v>
      </c>
      <c r="BU7773" s="97" t="s">
        <v>12823</v>
      </c>
      <c r="BV7773" s="97" t="s">
        <v>783</v>
      </c>
      <c r="BW7773" s="97" t="s">
        <v>2983</v>
      </c>
    </row>
    <row r="7774" spans="51:75" x14ac:dyDescent="0.3">
      <c r="AY7774" s="124" t="e">
        <f>VLOOKUP(C7774,#REF!, 2,FALSE)</f>
        <v>#REF!</v>
      </c>
      <c r="BM7774" s="97" t="s">
        <v>12824</v>
      </c>
      <c r="BN7774" s="97" t="s">
        <v>3000</v>
      </c>
      <c r="BO7774" s="97" t="s">
        <v>2983</v>
      </c>
      <c r="BU7774" s="97" t="s">
        <v>12824</v>
      </c>
      <c r="BV7774" s="97" t="s">
        <v>3000</v>
      </c>
      <c r="BW7774" s="97" t="s">
        <v>2983</v>
      </c>
    </row>
    <row r="7775" spans="51:75" x14ac:dyDescent="0.3">
      <c r="AY7775" s="124" t="e">
        <f>VLOOKUP(C7775,#REF!, 2,FALSE)</f>
        <v>#REF!</v>
      </c>
      <c r="BM7775" s="97" t="s">
        <v>2220</v>
      </c>
      <c r="BN7775" s="97" t="s">
        <v>3003</v>
      </c>
      <c r="BO7775" s="97" t="s">
        <v>2983</v>
      </c>
      <c r="BU7775" s="97" t="s">
        <v>2220</v>
      </c>
      <c r="BV7775" s="97" t="s">
        <v>3003</v>
      </c>
      <c r="BW7775" s="97" t="s">
        <v>2983</v>
      </c>
    </row>
    <row r="7776" spans="51:75" x14ac:dyDescent="0.3">
      <c r="AY7776" s="124" t="e">
        <f>VLOOKUP(C7776,#REF!, 2,FALSE)</f>
        <v>#REF!</v>
      </c>
      <c r="BM7776" s="97" t="s">
        <v>12825</v>
      </c>
      <c r="BN7776" s="97" t="s">
        <v>2983</v>
      </c>
      <c r="BO7776" s="97" t="s">
        <v>5572</v>
      </c>
      <c r="BU7776" s="97" t="s">
        <v>12825</v>
      </c>
      <c r="BV7776" s="97" t="s">
        <v>2983</v>
      </c>
      <c r="BW7776" s="97" t="s">
        <v>5572</v>
      </c>
    </row>
    <row r="7777" spans="51:75" x14ac:dyDescent="0.3">
      <c r="AY7777" s="124" t="e">
        <f>VLOOKUP(C7777,#REF!, 2,FALSE)</f>
        <v>#REF!</v>
      </c>
      <c r="BM7777" s="97" t="s">
        <v>12826</v>
      </c>
      <c r="BN7777" s="97" t="s">
        <v>3081</v>
      </c>
      <c r="BO7777" s="97" t="s">
        <v>12827</v>
      </c>
      <c r="BU7777" s="97" t="s">
        <v>12826</v>
      </c>
      <c r="BV7777" s="97" t="s">
        <v>3081</v>
      </c>
      <c r="BW7777" s="97" t="s">
        <v>12827</v>
      </c>
    </row>
    <row r="7778" spans="51:75" x14ac:dyDescent="0.3">
      <c r="AY7778" s="124" t="e">
        <f>VLOOKUP(C7778,#REF!, 2,FALSE)</f>
        <v>#REF!</v>
      </c>
      <c r="BM7778" s="97" t="s">
        <v>12828</v>
      </c>
      <c r="BN7778" s="97" t="s">
        <v>1269</v>
      </c>
      <c r="BO7778" s="97" t="s">
        <v>2983</v>
      </c>
      <c r="BU7778" s="97" t="s">
        <v>12828</v>
      </c>
      <c r="BV7778" s="97" t="s">
        <v>1269</v>
      </c>
      <c r="BW7778" s="97" t="s">
        <v>2983</v>
      </c>
    </row>
    <row r="7779" spans="51:75" x14ac:dyDescent="0.3">
      <c r="AY7779" s="124" t="e">
        <f>VLOOKUP(C7779,#REF!, 2,FALSE)</f>
        <v>#REF!</v>
      </c>
      <c r="BM7779" s="97" t="s">
        <v>12829</v>
      </c>
      <c r="BN7779" s="97" t="s">
        <v>3000</v>
      </c>
      <c r="BO7779" s="97" t="s">
        <v>2983</v>
      </c>
      <c r="BU7779" s="97" t="s">
        <v>12829</v>
      </c>
      <c r="BV7779" s="97" t="s">
        <v>3000</v>
      </c>
      <c r="BW7779" s="97" t="s">
        <v>2983</v>
      </c>
    </row>
    <row r="7780" spans="51:75" x14ac:dyDescent="0.3">
      <c r="AY7780" s="124" t="e">
        <f>VLOOKUP(C7780,#REF!, 2,FALSE)</f>
        <v>#REF!</v>
      </c>
      <c r="BM7780" s="97" t="s">
        <v>12830</v>
      </c>
      <c r="BN7780" s="97" t="s">
        <v>3000</v>
      </c>
      <c r="BO7780" s="97" t="s">
        <v>12831</v>
      </c>
      <c r="BU7780" s="97" t="s">
        <v>12830</v>
      </c>
      <c r="BV7780" s="97" t="s">
        <v>3000</v>
      </c>
      <c r="BW7780" s="97" t="s">
        <v>12831</v>
      </c>
    </row>
    <row r="7781" spans="51:75" x14ac:dyDescent="0.3">
      <c r="AY7781" s="124" t="e">
        <f>VLOOKUP(C7781,#REF!, 2,FALSE)</f>
        <v>#REF!</v>
      </c>
      <c r="BM7781" s="97" t="s">
        <v>12832</v>
      </c>
      <c r="BN7781" s="97" t="s">
        <v>1342</v>
      </c>
      <c r="BO7781" s="97" t="s">
        <v>2983</v>
      </c>
      <c r="BU7781" s="97" t="s">
        <v>12832</v>
      </c>
      <c r="BV7781" s="97" t="s">
        <v>1342</v>
      </c>
      <c r="BW7781" s="97" t="s">
        <v>2983</v>
      </c>
    </row>
    <row r="7782" spans="51:75" x14ac:dyDescent="0.3">
      <c r="AY7782" s="124" t="e">
        <f>VLOOKUP(C7782,#REF!, 2,FALSE)</f>
        <v>#REF!</v>
      </c>
      <c r="BM7782" s="97" t="s">
        <v>12833</v>
      </c>
      <c r="BN7782" s="97" t="s">
        <v>3000</v>
      </c>
      <c r="BO7782" s="97" t="s">
        <v>12834</v>
      </c>
      <c r="BU7782" s="97" t="s">
        <v>12833</v>
      </c>
      <c r="BV7782" s="97" t="s">
        <v>3000</v>
      </c>
      <c r="BW7782" s="97" t="s">
        <v>12834</v>
      </c>
    </row>
    <row r="7783" spans="51:75" x14ac:dyDescent="0.3">
      <c r="AY7783" s="124" t="e">
        <f>VLOOKUP(C7783,#REF!, 2,FALSE)</f>
        <v>#REF!</v>
      </c>
      <c r="BM7783" s="97" t="s">
        <v>12835</v>
      </c>
      <c r="BN7783" s="97" t="s">
        <v>2983</v>
      </c>
      <c r="BO7783" s="97" t="s">
        <v>2983</v>
      </c>
      <c r="BU7783" s="97" t="s">
        <v>12835</v>
      </c>
      <c r="BV7783" s="97" t="s">
        <v>2983</v>
      </c>
      <c r="BW7783" s="97" t="s">
        <v>2983</v>
      </c>
    </row>
    <row r="7784" spans="51:75" x14ac:dyDescent="0.3">
      <c r="AY7784" s="124" t="e">
        <f>VLOOKUP(C7784,#REF!, 2,FALSE)</f>
        <v>#REF!</v>
      </c>
      <c r="BM7784" s="97" t="s">
        <v>12836</v>
      </c>
      <c r="BN7784" s="97" t="s">
        <v>810</v>
      </c>
      <c r="BO7784" s="97" t="s">
        <v>2983</v>
      </c>
      <c r="BU7784" s="97" t="s">
        <v>12836</v>
      </c>
      <c r="BV7784" s="97" t="s">
        <v>810</v>
      </c>
      <c r="BW7784" s="97" t="s">
        <v>2983</v>
      </c>
    </row>
    <row r="7785" spans="51:75" x14ac:dyDescent="0.3">
      <c r="AY7785" s="124" t="e">
        <f>VLOOKUP(C7785,#REF!, 2,FALSE)</f>
        <v>#REF!</v>
      </c>
      <c r="BM7785" s="97" t="s">
        <v>12837</v>
      </c>
      <c r="BN7785" s="97" t="s">
        <v>658</v>
      </c>
      <c r="BO7785" s="97" t="s">
        <v>2983</v>
      </c>
      <c r="BU7785" s="97" t="s">
        <v>12837</v>
      </c>
      <c r="BV7785" s="97" t="s">
        <v>658</v>
      </c>
      <c r="BW7785" s="97" t="s">
        <v>2983</v>
      </c>
    </row>
    <row r="7786" spans="51:75" x14ac:dyDescent="0.3">
      <c r="AY7786" s="124" t="e">
        <f>VLOOKUP(C7786,#REF!, 2,FALSE)</f>
        <v>#REF!</v>
      </c>
      <c r="BM7786" s="97" t="s">
        <v>12838</v>
      </c>
      <c r="BN7786" s="97" t="s">
        <v>3237</v>
      </c>
      <c r="BO7786" s="97" t="s">
        <v>1195</v>
      </c>
      <c r="BU7786" s="97" t="s">
        <v>12838</v>
      </c>
      <c r="BV7786" s="97" t="s">
        <v>3237</v>
      </c>
      <c r="BW7786" s="97" t="s">
        <v>1195</v>
      </c>
    </row>
    <row r="7787" spans="51:75" x14ac:dyDescent="0.3">
      <c r="AY7787" s="124" t="e">
        <f>VLOOKUP(C7787,#REF!, 2,FALSE)</f>
        <v>#REF!</v>
      </c>
      <c r="BM7787" s="97" t="s">
        <v>12839</v>
      </c>
      <c r="BN7787" s="97" t="s">
        <v>797</v>
      </c>
      <c r="BO7787" s="97" t="s">
        <v>2983</v>
      </c>
      <c r="BU7787" s="97" t="s">
        <v>12839</v>
      </c>
      <c r="BV7787" s="97" t="s">
        <v>797</v>
      </c>
      <c r="BW7787" s="97" t="s">
        <v>2983</v>
      </c>
    </row>
    <row r="7788" spans="51:75" x14ac:dyDescent="0.3">
      <c r="AY7788" s="124" t="e">
        <f>VLOOKUP(C7788,#REF!, 2,FALSE)</f>
        <v>#REF!</v>
      </c>
      <c r="BM7788" s="97" t="s">
        <v>12841</v>
      </c>
      <c r="BN7788" s="97" t="s">
        <v>662</v>
      </c>
      <c r="BO7788" s="97" t="s">
        <v>2983</v>
      </c>
      <c r="BU7788" s="97" t="s">
        <v>12841</v>
      </c>
      <c r="BV7788" s="97" t="s">
        <v>662</v>
      </c>
      <c r="BW7788" s="97" t="s">
        <v>2983</v>
      </c>
    </row>
    <row r="7789" spans="51:75" x14ac:dyDescent="0.3">
      <c r="AY7789" s="124" t="e">
        <f>VLOOKUP(C7789,#REF!, 2,FALSE)</f>
        <v>#REF!</v>
      </c>
      <c r="BM7789" s="97" t="s">
        <v>2223</v>
      </c>
      <c r="BN7789" s="97" t="s">
        <v>928</v>
      </c>
      <c r="BO7789" s="97" t="s">
        <v>2983</v>
      </c>
      <c r="BU7789" s="97" t="s">
        <v>2223</v>
      </c>
      <c r="BV7789" s="97" t="s">
        <v>928</v>
      </c>
      <c r="BW7789" s="97" t="s">
        <v>2983</v>
      </c>
    </row>
    <row r="7790" spans="51:75" x14ac:dyDescent="0.3">
      <c r="AY7790" s="124" t="e">
        <f>VLOOKUP(C7790,#REF!, 2,FALSE)</f>
        <v>#REF!</v>
      </c>
      <c r="BM7790" s="97" t="s">
        <v>2224</v>
      </c>
      <c r="BN7790" s="97" t="s">
        <v>3003</v>
      </c>
      <c r="BO7790" s="97" t="s">
        <v>2983</v>
      </c>
      <c r="BU7790" s="97" t="s">
        <v>2224</v>
      </c>
      <c r="BV7790" s="97" t="s">
        <v>3003</v>
      </c>
      <c r="BW7790" s="97" t="s">
        <v>2983</v>
      </c>
    </row>
    <row r="7791" spans="51:75" x14ac:dyDescent="0.3">
      <c r="AY7791" s="124" t="e">
        <f>VLOOKUP(C7791,#REF!, 2,FALSE)</f>
        <v>#REF!</v>
      </c>
      <c r="BM7791" s="97" t="s">
        <v>12842</v>
      </c>
      <c r="BN7791" s="97" t="s">
        <v>3003</v>
      </c>
      <c r="BO7791" s="97" t="s">
        <v>2983</v>
      </c>
      <c r="BU7791" s="97" t="s">
        <v>12842</v>
      </c>
      <c r="BV7791" s="97" t="s">
        <v>3003</v>
      </c>
      <c r="BW7791" s="97" t="s">
        <v>2983</v>
      </c>
    </row>
    <row r="7792" spans="51:75" x14ac:dyDescent="0.3">
      <c r="AY7792" s="124" t="e">
        <f>VLOOKUP(C7792,#REF!, 2,FALSE)</f>
        <v>#REF!</v>
      </c>
      <c r="BM7792" s="97" t="s">
        <v>12843</v>
      </c>
      <c r="BN7792" s="97" t="s">
        <v>3081</v>
      </c>
      <c r="BO7792" s="97" t="s">
        <v>936</v>
      </c>
      <c r="BU7792" s="97" t="s">
        <v>12843</v>
      </c>
      <c r="BV7792" s="97" t="s">
        <v>3081</v>
      </c>
      <c r="BW7792" s="97" t="s">
        <v>936</v>
      </c>
    </row>
    <row r="7793" spans="51:75" x14ac:dyDescent="0.3">
      <c r="AY7793" s="124" t="e">
        <f>VLOOKUP(C7793,#REF!, 2,FALSE)</f>
        <v>#REF!</v>
      </c>
      <c r="BM7793" s="97" t="s">
        <v>12844</v>
      </c>
      <c r="BN7793" s="97" t="s">
        <v>3081</v>
      </c>
      <c r="BO7793" s="97" t="s">
        <v>8821</v>
      </c>
      <c r="BU7793" s="97" t="s">
        <v>12844</v>
      </c>
      <c r="BV7793" s="97" t="s">
        <v>3081</v>
      </c>
      <c r="BW7793" s="97" t="s">
        <v>8821</v>
      </c>
    </row>
    <row r="7794" spans="51:75" x14ac:dyDescent="0.3">
      <c r="AY7794" s="124" t="e">
        <f>VLOOKUP(C7794,#REF!, 2,FALSE)</f>
        <v>#REF!</v>
      </c>
      <c r="BM7794" s="97" t="s">
        <v>12845</v>
      </c>
      <c r="BN7794" s="97" t="s">
        <v>3085</v>
      </c>
      <c r="BO7794" s="97" t="s">
        <v>6686</v>
      </c>
      <c r="BU7794" s="97" t="s">
        <v>12845</v>
      </c>
      <c r="BV7794" s="97" t="s">
        <v>3085</v>
      </c>
      <c r="BW7794" s="97" t="s">
        <v>6686</v>
      </c>
    </row>
    <row r="7795" spans="51:75" x14ac:dyDescent="0.3">
      <c r="AY7795" s="124" t="e">
        <f>VLOOKUP(C7795,#REF!, 2,FALSE)</f>
        <v>#REF!</v>
      </c>
      <c r="BM7795" s="97" t="s">
        <v>12846</v>
      </c>
      <c r="BN7795" s="97" t="s">
        <v>3081</v>
      </c>
      <c r="BO7795" s="97" t="s">
        <v>6281</v>
      </c>
      <c r="BU7795" s="97" t="s">
        <v>12846</v>
      </c>
      <c r="BV7795" s="97" t="s">
        <v>3081</v>
      </c>
      <c r="BW7795" s="97" t="s">
        <v>6281</v>
      </c>
    </row>
    <row r="7796" spans="51:75" x14ac:dyDescent="0.3">
      <c r="AY7796" s="124" t="e">
        <f>VLOOKUP(C7796,#REF!, 2,FALSE)</f>
        <v>#REF!</v>
      </c>
      <c r="BM7796" s="97" t="s">
        <v>12847</v>
      </c>
      <c r="BN7796" s="97" t="s">
        <v>2983</v>
      </c>
      <c r="BO7796" s="97" t="s">
        <v>12848</v>
      </c>
      <c r="BU7796" s="97" t="s">
        <v>12847</v>
      </c>
      <c r="BV7796" s="97" t="s">
        <v>2983</v>
      </c>
      <c r="BW7796" s="97" t="s">
        <v>12848</v>
      </c>
    </row>
    <row r="7797" spans="51:75" x14ac:dyDescent="0.3">
      <c r="AY7797" s="124" t="e">
        <f>VLOOKUP(C7797,#REF!, 2,FALSE)</f>
        <v>#REF!</v>
      </c>
      <c r="BM7797" s="97" t="s">
        <v>12849</v>
      </c>
      <c r="BN7797" s="97" t="s">
        <v>2983</v>
      </c>
      <c r="BO7797" s="97" t="s">
        <v>12850</v>
      </c>
      <c r="BU7797" s="97" t="s">
        <v>12849</v>
      </c>
      <c r="BV7797" s="97" t="s">
        <v>2983</v>
      </c>
      <c r="BW7797" s="97" t="s">
        <v>12850</v>
      </c>
    </row>
    <row r="7798" spans="51:75" x14ac:dyDescent="0.3">
      <c r="AY7798" s="124" t="e">
        <f>VLOOKUP(C7798,#REF!, 2,FALSE)</f>
        <v>#REF!</v>
      </c>
      <c r="BM7798" s="97" t="s">
        <v>12851</v>
      </c>
      <c r="BN7798" s="97" t="s">
        <v>669</v>
      </c>
      <c r="BO7798" s="97" t="s">
        <v>3534</v>
      </c>
      <c r="BU7798" s="97" t="s">
        <v>12851</v>
      </c>
      <c r="BV7798" s="97" t="s">
        <v>669</v>
      </c>
      <c r="BW7798" s="97" t="s">
        <v>3534</v>
      </c>
    </row>
    <row r="7799" spans="51:75" x14ac:dyDescent="0.3">
      <c r="AY7799" s="124" t="e">
        <f>VLOOKUP(C7799,#REF!, 2,FALSE)</f>
        <v>#REF!</v>
      </c>
      <c r="BM7799" s="97" t="s">
        <v>12852</v>
      </c>
      <c r="BN7799" s="97" t="s">
        <v>3003</v>
      </c>
      <c r="BO7799" s="97" t="s">
        <v>12853</v>
      </c>
      <c r="BU7799" s="97" t="s">
        <v>12852</v>
      </c>
      <c r="BV7799" s="97" t="s">
        <v>3003</v>
      </c>
      <c r="BW7799" s="97" t="s">
        <v>12853</v>
      </c>
    </row>
    <row r="7800" spans="51:75" x14ac:dyDescent="0.3">
      <c r="AY7800" s="124" t="e">
        <f>VLOOKUP(C7800,#REF!, 2,FALSE)</f>
        <v>#REF!</v>
      </c>
      <c r="BM7800" s="97" t="s">
        <v>12854</v>
      </c>
      <c r="BN7800" s="97" t="s">
        <v>3000</v>
      </c>
      <c r="BO7800" s="97" t="s">
        <v>1489</v>
      </c>
      <c r="BU7800" s="97" t="s">
        <v>12854</v>
      </c>
      <c r="BV7800" s="97" t="s">
        <v>3000</v>
      </c>
      <c r="BW7800" s="97" t="s">
        <v>1489</v>
      </c>
    </row>
    <row r="7801" spans="51:75" x14ac:dyDescent="0.3">
      <c r="AY7801" s="124" t="e">
        <f>VLOOKUP(C7801,#REF!, 2,FALSE)</f>
        <v>#REF!</v>
      </c>
      <c r="BM7801" s="97" t="s">
        <v>12855</v>
      </c>
      <c r="BN7801" s="97" t="s">
        <v>994</v>
      </c>
      <c r="BO7801" s="97" t="s">
        <v>2983</v>
      </c>
      <c r="BU7801" s="97" t="s">
        <v>12855</v>
      </c>
      <c r="BV7801" s="97" t="s">
        <v>994</v>
      </c>
      <c r="BW7801" s="97" t="s">
        <v>2983</v>
      </c>
    </row>
    <row r="7802" spans="51:75" x14ac:dyDescent="0.3">
      <c r="AY7802" s="124" t="e">
        <f>VLOOKUP(C7802,#REF!, 2,FALSE)</f>
        <v>#REF!</v>
      </c>
      <c r="BM7802" s="97" t="s">
        <v>12856</v>
      </c>
      <c r="BN7802" s="97" t="s">
        <v>994</v>
      </c>
      <c r="BO7802" s="97" t="s">
        <v>2983</v>
      </c>
      <c r="BU7802" s="97" t="s">
        <v>12856</v>
      </c>
      <c r="BV7802" s="97" t="s">
        <v>994</v>
      </c>
      <c r="BW7802" s="97" t="s">
        <v>2983</v>
      </c>
    </row>
    <row r="7803" spans="51:75" x14ac:dyDescent="0.3">
      <c r="AY7803" s="124" t="e">
        <f>VLOOKUP(C7803,#REF!, 2,FALSE)</f>
        <v>#REF!</v>
      </c>
      <c r="BM7803" s="97" t="s">
        <v>12857</v>
      </c>
      <c r="BN7803" s="97" t="s">
        <v>783</v>
      </c>
      <c r="BO7803" s="97" t="s">
        <v>9508</v>
      </c>
      <c r="BU7803" s="97" t="s">
        <v>12857</v>
      </c>
      <c r="BV7803" s="97" t="s">
        <v>783</v>
      </c>
      <c r="BW7803" s="97" t="s">
        <v>9508</v>
      </c>
    </row>
    <row r="7804" spans="51:75" x14ac:dyDescent="0.3">
      <c r="AY7804" s="124" t="e">
        <f>VLOOKUP(C7804,#REF!, 2,FALSE)</f>
        <v>#REF!</v>
      </c>
      <c r="BM7804" s="97" t="s">
        <v>2225</v>
      </c>
      <c r="BN7804" s="97" t="s">
        <v>994</v>
      </c>
      <c r="BO7804" s="97" t="s">
        <v>9623</v>
      </c>
      <c r="BU7804" s="97" t="s">
        <v>2225</v>
      </c>
      <c r="BV7804" s="97" t="s">
        <v>994</v>
      </c>
      <c r="BW7804" s="97" t="s">
        <v>9623</v>
      </c>
    </row>
    <row r="7805" spans="51:75" x14ac:dyDescent="0.3">
      <c r="AY7805" s="124" t="e">
        <f>VLOOKUP(C7805,#REF!, 2,FALSE)</f>
        <v>#REF!</v>
      </c>
      <c r="BM7805" s="97" t="s">
        <v>12858</v>
      </c>
      <c r="BN7805" s="97" t="s">
        <v>636</v>
      </c>
      <c r="BO7805" s="97" t="s">
        <v>2983</v>
      </c>
      <c r="BU7805" s="97" t="s">
        <v>12858</v>
      </c>
      <c r="BV7805" s="97" t="s">
        <v>636</v>
      </c>
      <c r="BW7805" s="97" t="s">
        <v>2983</v>
      </c>
    </row>
    <row r="7806" spans="51:75" x14ac:dyDescent="0.3">
      <c r="AY7806" s="124" t="e">
        <f>VLOOKUP(C7806,#REF!, 2,FALSE)</f>
        <v>#REF!</v>
      </c>
      <c r="BM7806" s="97" t="s">
        <v>12859</v>
      </c>
      <c r="BN7806" s="97" t="s">
        <v>639</v>
      </c>
      <c r="BO7806" s="97" t="s">
        <v>2983</v>
      </c>
      <c r="BU7806" s="97" t="s">
        <v>12859</v>
      </c>
      <c r="BV7806" s="97" t="s">
        <v>639</v>
      </c>
      <c r="BW7806" s="97" t="s">
        <v>2983</v>
      </c>
    </row>
    <row r="7807" spans="51:75" x14ac:dyDescent="0.3">
      <c r="AY7807" s="124" t="e">
        <f>VLOOKUP(C7807,#REF!, 2,FALSE)</f>
        <v>#REF!</v>
      </c>
      <c r="BM7807" s="97" t="s">
        <v>12860</v>
      </c>
      <c r="BN7807" s="97" t="s">
        <v>3043</v>
      </c>
      <c r="BO7807" s="97" t="s">
        <v>12861</v>
      </c>
      <c r="BU7807" s="97" t="s">
        <v>12860</v>
      </c>
      <c r="BV7807" s="97" t="s">
        <v>3043</v>
      </c>
      <c r="BW7807" s="97" t="s">
        <v>12861</v>
      </c>
    </row>
    <row r="7808" spans="51:75" x14ac:dyDescent="0.3">
      <c r="AY7808" s="124" t="e">
        <f>VLOOKUP(C7808,#REF!, 2,FALSE)</f>
        <v>#REF!</v>
      </c>
      <c r="BM7808" s="97" t="s">
        <v>12862</v>
      </c>
      <c r="BN7808" s="97" t="s">
        <v>3003</v>
      </c>
      <c r="BO7808" s="97" t="s">
        <v>2983</v>
      </c>
      <c r="BU7808" s="97" t="s">
        <v>12862</v>
      </c>
      <c r="BV7808" s="97" t="s">
        <v>3003</v>
      </c>
      <c r="BW7808" s="97" t="s">
        <v>2983</v>
      </c>
    </row>
    <row r="7809" spans="51:75" x14ac:dyDescent="0.3">
      <c r="AY7809" s="124" t="e">
        <f>VLOOKUP(C7809,#REF!, 2,FALSE)</f>
        <v>#REF!</v>
      </c>
      <c r="BM7809" s="97" t="s">
        <v>12863</v>
      </c>
      <c r="BN7809" s="97" t="s">
        <v>2983</v>
      </c>
      <c r="BO7809" s="97" t="s">
        <v>2254</v>
      </c>
      <c r="BU7809" s="97" t="s">
        <v>12863</v>
      </c>
      <c r="BV7809" s="97" t="s">
        <v>2983</v>
      </c>
      <c r="BW7809" s="97" t="s">
        <v>2254</v>
      </c>
    </row>
    <row r="7810" spans="51:75" x14ac:dyDescent="0.3">
      <c r="AY7810" s="124" t="e">
        <f>VLOOKUP(C7810,#REF!, 2,FALSE)</f>
        <v>#REF!</v>
      </c>
      <c r="BM7810" s="97" t="s">
        <v>12864</v>
      </c>
      <c r="BN7810" s="97" t="s">
        <v>631</v>
      </c>
      <c r="BO7810" s="97" t="s">
        <v>2983</v>
      </c>
      <c r="BU7810" s="97" t="s">
        <v>12864</v>
      </c>
      <c r="BV7810" s="97" t="s">
        <v>631</v>
      </c>
      <c r="BW7810" s="97" t="s">
        <v>2983</v>
      </c>
    </row>
    <row r="7811" spans="51:75" x14ac:dyDescent="0.3">
      <c r="AY7811" s="124" t="e">
        <f>VLOOKUP(C7811,#REF!, 2,FALSE)</f>
        <v>#REF!</v>
      </c>
      <c r="BM7811" s="97" t="s">
        <v>12865</v>
      </c>
      <c r="BN7811" s="97" t="s">
        <v>1267</v>
      </c>
      <c r="BO7811" s="97" t="s">
        <v>2983</v>
      </c>
      <c r="BU7811" s="97" t="s">
        <v>12865</v>
      </c>
      <c r="BV7811" s="97" t="s">
        <v>1267</v>
      </c>
      <c r="BW7811" s="97" t="s">
        <v>2983</v>
      </c>
    </row>
    <row r="7812" spans="51:75" x14ac:dyDescent="0.3">
      <c r="AY7812" s="124" t="e">
        <f>VLOOKUP(C7812,#REF!, 2,FALSE)</f>
        <v>#REF!</v>
      </c>
      <c r="BM7812" s="97" t="s">
        <v>12866</v>
      </c>
      <c r="BN7812" s="97" t="s">
        <v>1461</v>
      </c>
      <c r="BO7812" s="97" t="s">
        <v>2983</v>
      </c>
      <c r="BU7812" s="97" t="s">
        <v>12866</v>
      </c>
      <c r="BV7812" s="97" t="s">
        <v>1461</v>
      </c>
      <c r="BW7812" s="97" t="s">
        <v>2983</v>
      </c>
    </row>
    <row r="7813" spans="51:75" x14ac:dyDescent="0.3">
      <c r="AY7813" s="124" t="e">
        <f>VLOOKUP(C7813,#REF!, 2,FALSE)</f>
        <v>#REF!</v>
      </c>
      <c r="BM7813" s="97" t="s">
        <v>12867</v>
      </c>
      <c r="BN7813" s="97" t="s">
        <v>700</v>
      </c>
      <c r="BO7813" s="97" t="s">
        <v>9508</v>
      </c>
      <c r="BU7813" s="97" t="s">
        <v>12867</v>
      </c>
      <c r="BV7813" s="97" t="s">
        <v>700</v>
      </c>
      <c r="BW7813" s="97" t="s">
        <v>9508</v>
      </c>
    </row>
    <row r="7814" spans="51:75" x14ac:dyDescent="0.3">
      <c r="AY7814" s="124" t="e">
        <f>VLOOKUP(C7814,#REF!, 2,FALSE)</f>
        <v>#REF!</v>
      </c>
      <c r="BM7814" s="97" t="s">
        <v>2226</v>
      </c>
      <c r="BN7814" s="97" t="s">
        <v>771</v>
      </c>
      <c r="BO7814" s="97" t="s">
        <v>2983</v>
      </c>
      <c r="BU7814" s="97" t="s">
        <v>2226</v>
      </c>
      <c r="BV7814" s="97" t="s">
        <v>771</v>
      </c>
      <c r="BW7814" s="97" t="s">
        <v>2983</v>
      </c>
    </row>
    <row r="7815" spans="51:75" x14ac:dyDescent="0.3">
      <c r="AY7815" s="124" t="e">
        <f>VLOOKUP(C7815,#REF!, 2,FALSE)</f>
        <v>#REF!</v>
      </c>
      <c r="BM7815" s="97" t="s">
        <v>12868</v>
      </c>
      <c r="BN7815" s="97" t="s">
        <v>700</v>
      </c>
      <c r="BO7815" s="97" t="s">
        <v>2983</v>
      </c>
      <c r="BU7815" s="97" t="s">
        <v>12868</v>
      </c>
      <c r="BV7815" s="97" t="s">
        <v>700</v>
      </c>
      <c r="BW7815" s="97" t="s">
        <v>2983</v>
      </c>
    </row>
    <row r="7816" spans="51:75" x14ac:dyDescent="0.3">
      <c r="AY7816" s="124" t="e">
        <f>VLOOKUP(C7816,#REF!, 2,FALSE)</f>
        <v>#REF!</v>
      </c>
      <c r="BM7816" s="97" t="s">
        <v>12869</v>
      </c>
      <c r="BN7816" s="97" t="s">
        <v>700</v>
      </c>
      <c r="BO7816" s="97" t="s">
        <v>2983</v>
      </c>
      <c r="BU7816" s="97" t="s">
        <v>12869</v>
      </c>
      <c r="BV7816" s="97" t="s">
        <v>700</v>
      </c>
      <c r="BW7816" s="97" t="s">
        <v>2983</v>
      </c>
    </row>
    <row r="7817" spans="51:75" x14ac:dyDescent="0.3">
      <c r="AY7817" s="124" t="e">
        <f>VLOOKUP(C7817,#REF!, 2,FALSE)</f>
        <v>#REF!</v>
      </c>
      <c r="BM7817" s="97" t="s">
        <v>12870</v>
      </c>
      <c r="BN7817" s="97" t="s">
        <v>3191</v>
      </c>
      <c r="BO7817" s="97" t="s">
        <v>2983</v>
      </c>
      <c r="BU7817" s="97" t="s">
        <v>12870</v>
      </c>
      <c r="BV7817" s="97" t="s">
        <v>3191</v>
      </c>
      <c r="BW7817" s="97" t="s">
        <v>2983</v>
      </c>
    </row>
    <row r="7818" spans="51:75" x14ac:dyDescent="0.3">
      <c r="AY7818" s="124" t="e">
        <f>VLOOKUP(C7818,#REF!, 2,FALSE)</f>
        <v>#REF!</v>
      </c>
      <c r="BM7818" s="97" t="s">
        <v>12871</v>
      </c>
      <c r="BN7818" s="97" t="s">
        <v>3237</v>
      </c>
      <c r="BO7818" s="97" t="s">
        <v>2983</v>
      </c>
      <c r="BU7818" s="97" t="s">
        <v>12871</v>
      </c>
      <c r="BV7818" s="97" t="s">
        <v>3237</v>
      </c>
      <c r="BW7818" s="97" t="s">
        <v>2983</v>
      </c>
    </row>
    <row r="7819" spans="51:75" x14ac:dyDescent="0.3">
      <c r="AY7819" s="124" t="e">
        <f>VLOOKUP(C7819,#REF!, 2,FALSE)</f>
        <v>#REF!</v>
      </c>
      <c r="BM7819" s="97" t="s">
        <v>12872</v>
      </c>
      <c r="BN7819" s="97" t="s">
        <v>639</v>
      </c>
      <c r="BO7819" s="97" t="s">
        <v>2983</v>
      </c>
      <c r="BU7819" s="97" t="s">
        <v>12872</v>
      </c>
      <c r="BV7819" s="97" t="s">
        <v>639</v>
      </c>
      <c r="BW7819" s="97" t="s">
        <v>2983</v>
      </c>
    </row>
    <row r="7820" spans="51:75" x14ac:dyDescent="0.3">
      <c r="AY7820" s="124" t="e">
        <f>VLOOKUP(C7820,#REF!, 2,FALSE)</f>
        <v>#REF!</v>
      </c>
      <c r="BM7820" s="97" t="s">
        <v>12873</v>
      </c>
      <c r="BN7820" s="97" t="s">
        <v>923</v>
      </c>
      <c r="BO7820" s="97" t="s">
        <v>2983</v>
      </c>
      <c r="BU7820" s="97" t="s">
        <v>12873</v>
      </c>
      <c r="BV7820" s="97" t="s">
        <v>923</v>
      </c>
      <c r="BW7820" s="97" t="s">
        <v>2983</v>
      </c>
    </row>
    <row r="7821" spans="51:75" x14ac:dyDescent="0.3">
      <c r="AY7821" s="124" t="e">
        <f>VLOOKUP(C7821,#REF!, 2,FALSE)</f>
        <v>#REF!</v>
      </c>
      <c r="BM7821" s="97" t="s">
        <v>12874</v>
      </c>
      <c r="BN7821" s="97" t="s">
        <v>3003</v>
      </c>
      <c r="BO7821" s="97" t="s">
        <v>2983</v>
      </c>
      <c r="BU7821" s="97" t="s">
        <v>12874</v>
      </c>
      <c r="BV7821" s="97" t="s">
        <v>3003</v>
      </c>
      <c r="BW7821" s="97" t="s">
        <v>2983</v>
      </c>
    </row>
    <row r="7822" spans="51:75" x14ac:dyDescent="0.3">
      <c r="AY7822" s="124" t="e">
        <f>VLOOKUP(C7822,#REF!, 2,FALSE)</f>
        <v>#REF!</v>
      </c>
      <c r="BM7822" s="97" t="s">
        <v>2227</v>
      </c>
      <c r="BN7822" s="97" t="s">
        <v>694</v>
      </c>
      <c r="BO7822" s="97" t="s">
        <v>2983</v>
      </c>
      <c r="BU7822" s="97" t="s">
        <v>2227</v>
      </c>
      <c r="BV7822" s="97" t="s">
        <v>694</v>
      </c>
      <c r="BW7822" s="97" t="s">
        <v>2983</v>
      </c>
    </row>
    <row r="7823" spans="51:75" x14ac:dyDescent="0.3">
      <c r="AY7823" s="124" t="e">
        <f>VLOOKUP(C7823,#REF!, 2,FALSE)</f>
        <v>#REF!</v>
      </c>
      <c r="BM7823" s="97" t="s">
        <v>12876</v>
      </c>
      <c r="BN7823" s="97" t="s">
        <v>3081</v>
      </c>
      <c r="BO7823" s="97" t="s">
        <v>9049</v>
      </c>
      <c r="BU7823" s="97" t="s">
        <v>12876</v>
      </c>
      <c r="BV7823" s="97" t="s">
        <v>3081</v>
      </c>
      <c r="BW7823" s="97" t="s">
        <v>9049</v>
      </c>
    </row>
    <row r="7824" spans="51:75" x14ac:dyDescent="0.3">
      <c r="AY7824" s="124" t="e">
        <f>VLOOKUP(C7824,#REF!, 2,FALSE)</f>
        <v>#REF!</v>
      </c>
      <c r="BM7824" s="97" t="s">
        <v>12877</v>
      </c>
      <c r="BN7824" s="97" t="s">
        <v>3081</v>
      </c>
      <c r="BO7824" s="97" t="s">
        <v>12878</v>
      </c>
      <c r="BU7824" s="97" t="s">
        <v>12877</v>
      </c>
      <c r="BV7824" s="97" t="s">
        <v>3081</v>
      </c>
      <c r="BW7824" s="97" t="s">
        <v>12878</v>
      </c>
    </row>
    <row r="7825" spans="51:75" x14ac:dyDescent="0.3">
      <c r="AY7825" s="124" t="e">
        <f>VLOOKUP(C7825,#REF!, 2,FALSE)</f>
        <v>#REF!</v>
      </c>
      <c r="BM7825" s="97" t="s">
        <v>12879</v>
      </c>
      <c r="BN7825" s="97" t="s">
        <v>3003</v>
      </c>
      <c r="BO7825" s="97" t="s">
        <v>5460</v>
      </c>
      <c r="BU7825" s="97" t="s">
        <v>12879</v>
      </c>
      <c r="BV7825" s="97" t="s">
        <v>3003</v>
      </c>
      <c r="BW7825" s="97" t="s">
        <v>5460</v>
      </c>
    </row>
    <row r="7826" spans="51:75" x14ac:dyDescent="0.3">
      <c r="AY7826" s="124" t="e">
        <f>VLOOKUP(C7826,#REF!, 2,FALSE)</f>
        <v>#REF!</v>
      </c>
      <c r="BM7826" s="97" t="s">
        <v>12880</v>
      </c>
      <c r="BN7826" s="97" t="s">
        <v>923</v>
      </c>
      <c r="BO7826" s="97" t="s">
        <v>4655</v>
      </c>
      <c r="BU7826" s="97" t="s">
        <v>12880</v>
      </c>
      <c r="BV7826" s="97" t="s">
        <v>923</v>
      </c>
      <c r="BW7826" s="97" t="s">
        <v>4655</v>
      </c>
    </row>
    <row r="7827" spans="51:75" x14ac:dyDescent="0.3">
      <c r="AY7827" s="124" t="e">
        <f>VLOOKUP(C7827,#REF!, 2,FALSE)</f>
        <v>#REF!</v>
      </c>
      <c r="BM7827" s="97" t="s">
        <v>12881</v>
      </c>
      <c r="BN7827" s="97" t="s">
        <v>3081</v>
      </c>
      <c r="BO7827" s="97" t="s">
        <v>11305</v>
      </c>
      <c r="BU7827" s="97" t="s">
        <v>12881</v>
      </c>
      <c r="BV7827" s="97" t="s">
        <v>3081</v>
      </c>
      <c r="BW7827" s="97" t="s">
        <v>11305</v>
      </c>
    </row>
    <row r="7828" spans="51:75" x14ac:dyDescent="0.3">
      <c r="AY7828" s="124" t="e">
        <f>VLOOKUP(C7828,#REF!, 2,FALSE)</f>
        <v>#REF!</v>
      </c>
      <c r="BM7828" s="97" t="s">
        <v>12882</v>
      </c>
      <c r="BN7828" s="97" t="s">
        <v>1269</v>
      </c>
      <c r="BO7828" s="97" t="s">
        <v>3396</v>
      </c>
      <c r="BU7828" s="97" t="s">
        <v>12882</v>
      </c>
      <c r="BV7828" s="97" t="s">
        <v>1269</v>
      </c>
      <c r="BW7828" s="97" t="s">
        <v>3396</v>
      </c>
    </row>
    <row r="7829" spans="51:75" x14ac:dyDescent="0.3">
      <c r="AY7829" s="124" t="e">
        <f>VLOOKUP(C7829,#REF!, 2,FALSE)</f>
        <v>#REF!</v>
      </c>
      <c r="BM7829" s="97" t="s">
        <v>12883</v>
      </c>
      <c r="BN7829" s="97" t="s">
        <v>2983</v>
      </c>
      <c r="BO7829" s="97" t="s">
        <v>2754</v>
      </c>
      <c r="BU7829" s="97" t="s">
        <v>12883</v>
      </c>
      <c r="BV7829" s="97" t="s">
        <v>2983</v>
      </c>
      <c r="BW7829" s="97" t="s">
        <v>2754</v>
      </c>
    </row>
    <row r="7830" spans="51:75" x14ac:dyDescent="0.3">
      <c r="AY7830" s="124" t="e">
        <f>VLOOKUP(C7830,#REF!, 2,FALSE)</f>
        <v>#REF!</v>
      </c>
      <c r="BM7830" s="97" t="s">
        <v>12884</v>
      </c>
      <c r="BN7830" s="97" t="s">
        <v>3191</v>
      </c>
      <c r="BO7830" s="97" t="s">
        <v>2303</v>
      </c>
      <c r="BU7830" s="97" t="s">
        <v>12884</v>
      </c>
      <c r="BV7830" s="97" t="s">
        <v>3191</v>
      </c>
      <c r="BW7830" s="97" t="s">
        <v>2303</v>
      </c>
    </row>
    <row r="7831" spans="51:75" x14ac:dyDescent="0.3">
      <c r="AY7831" s="124" t="e">
        <f>VLOOKUP(C7831,#REF!, 2,FALSE)</f>
        <v>#REF!</v>
      </c>
      <c r="BM7831" s="97" t="s">
        <v>12885</v>
      </c>
      <c r="BN7831" s="97" t="s">
        <v>3191</v>
      </c>
      <c r="BO7831" s="97" t="s">
        <v>4259</v>
      </c>
      <c r="BU7831" s="97" t="s">
        <v>12885</v>
      </c>
      <c r="BV7831" s="97" t="s">
        <v>3191</v>
      </c>
      <c r="BW7831" s="97" t="s">
        <v>4259</v>
      </c>
    </row>
    <row r="7832" spans="51:75" x14ac:dyDescent="0.3">
      <c r="AY7832" s="124" t="e">
        <f>VLOOKUP(C7832,#REF!, 2,FALSE)</f>
        <v>#REF!</v>
      </c>
      <c r="BM7832" s="97" t="s">
        <v>12886</v>
      </c>
      <c r="BN7832" s="97" t="s">
        <v>3000</v>
      </c>
      <c r="BO7832" s="97" t="s">
        <v>1277</v>
      </c>
      <c r="BU7832" s="97" t="s">
        <v>12886</v>
      </c>
      <c r="BV7832" s="97" t="s">
        <v>3000</v>
      </c>
      <c r="BW7832" s="97" t="s">
        <v>1277</v>
      </c>
    </row>
    <row r="7833" spans="51:75" x14ac:dyDescent="0.3">
      <c r="AY7833" s="124" t="e">
        <f>VLOOKUP(C7833,#REF!, 2,FALSE)</f>
        <v>#REF!</v>
      </c>
      <c r="BM7833" s="97" t="s">
        <v>12887</v>
      </c>
      <c r="BN7833" s="97" t="s">
        <v>669</v>
      </c>
      <c r="BO7833" s="97" t="s">
        <v>2983</v>
      </c>
      <c r="BU7833" s="97" t="s">
        <v>12887</v>
      </c>
      <c r="BV7833" s="97" t="s">
        <v>669</v>
      </c>
      <c r="BW7833" s="97" t="s">
        <v>2983</v>
      </c>
    </row>
    <row r="7834" spans="51:75" x14ac:dyDescent="0.3">
      <c r="AY7834" s="124" t="e">
        <f>VLOOKUP(C7834,#REF!, 2,FALSE)</f>
        <v>#REF!</v>
      </c>
      <c r="BM7834" s="97" t="s">
        <v>12888</v>
      </c>
      <c r="BN7834" s="97" t="s">
        <v>623</v>
      </c>
      <c r="BO7834" s="97" t="s">
        <v>2983</v>
      </c>
      <c r="BU7834" s="97" t="s">
        <v>12888</v>
      </c>
      <c r="BV7834" s="97" t="s">
        <v>623</v>
      </c>
      <c r="BW7834" s="97" t="s">
        <v>2983</v>
      </c>
    </row>
    <row r="7835" spans="51:75" x14ac:dyDescent="0.3">
      <c r="AY7835" s="124" t="e">
        <f>VLOOKUP(C7835,#REF!, 2,FALSE)</f>
        <v>#REF!</v>
      </c>
      <c r="BM7835" s="97" t="s">
        <v>12889</v>
      </c>
      <c r="BN7835" s="97" t="s">
        <v>994</v>
      </c>
      <c r="BO7835" s="97" t="s">
        <v>2983</v>
      </c>
      <c r="BU7835" s="97" t="s">
        <v>12889</v>
      </c>
      <c r="BV7835" s="97" t="s">
        <v>994</v>
      </c>
      <c r="BW7835" s="97" t="s">
        <v>2983</v>
      </c>
    </row>
    <row r="7836" spans="51:75" x14ac:dyDescent="0.3">
      <c r="AY7836" s="124" t="e">
        <f>VLOOKUP(C7836,#REF!, 2,FALSE)</f>
        <v>#REF!</v>
      </c>
      <c r="BM7836" s="97" t="s">
        <v>12891</v>
      </c>
      <c r="BN7836" s="97" t="s">
        <v>940</v>
      </c>
      <c r="BO7836" s="97" t="s">
        <v>2983</v>
      </c>
      <c r="BU7836" s="97" t="s">
        <v>12891</v>
      </c>
      <c r="BV7836" s="97" t="s">
        <v>940</v>
      </c>
      <c r="BW7836" s="97" t="s">
        <v>2983</v>
      </c>
    </row>
    <row r="7837" spans="51:75" x14ac:dyDescent="0.3">
      <c r="AY7837" s="124" t="e">
        <f>VLOOKUP(C7837,#REF!, 2,FALSE)</f>
        <v>#REF!</v>
      </c>
      <c r="BM7837" s="97" t="s">
        <v>12892</v>
      </c>
      <c r="BN7837" s="97" t="s">
        <v>3003</v>
      </c>
      <c r="BO7837" s="97" t="s">
        <v>2167</v>
      </c>
      <c r="BU7837" s="97" t="s">
        <v>12892</v>
      </c>
      <c r="BV7837" s="97" t="s">
        <v>3003</v>
      </c>
      <c r="BW7837" s="97" t="s">
        <v>2167</v>
      </c>
    </row>
    <row r="7838" spans="51:75" x14ac:dyDescent="0.3">
      <c r="AY7838" s="124" t="e">
        <f>VLOOKUP(C7838,#REF!, 2,FALSE)</f>
        <v>#REF!</v>
      </c>
      <c r="BM7838" s="97" t="s">
        <v>12893</v>
      </c>
      <c r="BN7838" s="97" t="s">
        <v>3085</v>
      </c>
      <c r="BO7838" s="97" t="s">
        <v>2983</v>
      </c>
      <c r="BU7838" s="97" t="s">
        <v>12893</v>
      </c>
      <c r="BV7838" s="97" t="s">
        <v>3085</v>
      </c>
      <c r="BW7838" s="97" t="s">
        <v>2983</v>
      </c>
    </row>
    <row r="7839" spans="51:75" x14ac:dyDescent="0.3">
      <c r="AY7839" s="124" t="e">
        <f>VLOOKUP(C7839,#REF!, 2,FALSE)</f>
        <v>#REF!</v>
      </c>
      <c r="BM7839" s="97" t="s">
        <v>12894</v>
      </c>
      <c r="BN7839" s="97" t="s">
        <v>1445</v>
      </c>
      <c r="BO7839" s="97" t="s">
        <v>2983</v>
      </c>
      <c r="BU7839" s="97" t="s">
        <v>12894</v>
      </c>
      <c r="BV7839" s="97" t="s">
        <v>1445</v>
      </c>
      <c r="BW7839" s="97" t="s">
        <v>2983</v>
      </c>
    </row>
    <row r="7840" spans="51:75" x14ac:dyDescent="0.3">
      <c r="AY7840" s="124" t="e">
        <f>VLOOKUP(C7840,#REF!, 2,FALSE)</f>
        <v>#REF!</v>
      </c>
      <c r="BM7840" s="97" t="s">
        <v>12896</v>
      </c>
      <c r="BN7840" s="97" t="s">
        <v>2979</v>
      </c>
      <c r="BO7840" s="97" t="s">
        <v>12897</v>
      </c>
      <c r="BU7840" s="97" t="s">
        <v>12896</v>
      </c>
      <c r="BV7840" s="97" t="s">
        <v>2979</v>
      </c>
      <c r="BW7840" s="97" t="s">
        <v>12897</v>
      </c>
    </row>
    <row r="7841" spans="51:75" x14ac:dyDescent="0.3">
      <c r="AY7841" s="124" t="e">
        <f>VLOOKUP(C7841,#REF!, 2,FALSE)</f>
        <v>#REF!</v>
      </c>
      <c r="BM7841" s="97" t="s">
        <v>12898</v>
      </c>
      <c r="BN7841" s="97" t="s">
        <v>3003</v>
      </c>
      <c r="BO7841" s="97" t="s">
        <v>12899</v>
      </c>
      <c r="BU7841" s="97" t="s">
        <v>12898</v>
      </c>
      <c r="BV7841" s="97" t="s">
        <v>3003</v>
      </c>
      <c r="BW7841" s="97" t="s">
        <v>12899</v>
      </c>
    </row>
    <row r="7842" spans="51:75" x14ac:dyDescent="0.3">
      <c r="AY7842" s="124" t="e">
        <f>VLOOKUP(C7842,#REF!, 2,FALSE)</f>
        <v>#REF!</v>
      </c>
      <c r="BM7842" s="97" t="s">
        <v>2228</v>
      </c>
      <c r="BN7842" s="97" t="s">
        <v>1267</v>
      </c>
      <c r="BO7842" s="97" t="s">
        <v>2983</v>
      </c>
      <c r="BU7842" s="97" t="s">
        <v>2228</v>
      </c>
      <c r="BV7842" s="97" t="s">
        <v>1267</v>
      </c>
      <c r="BW7842" s="97" t="s">
        <v>2983</v>
      </c>
    </row>
    <row r="7843" spans="51:75" x14ac:dyDescent="0.3">
      <c r="AY7843" s="124" t="e">
        <f>VLOOKUP(C7843,#REF!, 2,FALSE)</f>
        <v>#REF!</v>
      </c>
      <c r="BM7843" s="97" t="s">
        <v>12900</v>
      </c>
      <c r="BN7843" s="97" t="s">
        <v>3000</v>
      </c>
      <c r="BO7843" s="97" t="s">
        <v>2983</v>
      </c>
      <c r="BU7843" s="97" t="s">
        <v>12900</v>
      </c>
      <c r="BV7843" s="97" t="s">
        <v>3000</v>
      </c>
      <c r="BW7843" s="97" t="s">
        <v>2983</v>
      </c>
    </row>
    <row r="7844" spans="51:75" x14ac:dyDescent="0.3">
      <c r="AY7844" s="124" t="e">
        <f>VLOOKUP(C7844,#REF!, 2,FALSE)</f>
        <v>#REF!</v>
      </c>
      <c r="BM7844" s="97" t="s">
        <v>12901</v>
      </c>
      <c r="BN7844" s="97" t="s">
        <v>3000</v>
      </c>
      <c r="BO7844" s="97" t="s">
        <v>2983</v>
      </c>
      <c r="BU7844" s="97" t="s">
        <v>12901</v>
      </c>
      <c r="BV7844" s="97" t="s">
        <v>3000</v>
      </c>
      <c r="BW7844" s="97" t="s">
        <v>2983</v>
      </c>
    </row>
    <row r="7845" spans="51:75" x14ac:dyDescent="0.3">
      <c r="AY7845" s="124" t="e">
        <f>VLOOKUP(C7845,#REF!, 2,FALSE)</f>
        <v>#REF!</v>
      </c>
      <c r="BM7845" s="97" t="s">
        <v>2229</v>
      </c>
      <c r="BN7845" s="97" t="s">
        <v>1841</v>
      </c>
      <c r="BO7845" s="97" t="s">
        <v>4067</v>
      </c>
      <c r="BU7845" s="97" t="s">
        <v>2229</v>
      </c>
      <c r="BV7845" s="97" t="s">
        <v>1841</v>
      </c>
      <c r="BW7845" s="97" t="s">
        <v>4067</v>
      </c>
    </row>
    <row r="7846" spans="51:75" x14ac:dyDescent="0.3">
      <c r="AY7846" s="124" t="e">
        <f>VLOOKUP(C7846,#REF!, 2,FALSE)</f>
        <v>#REF!</v>
      </c>
      <c r="BM7846" s="97" t="s">
        <v>2230</v>
      </c>
      <c r="BN7846" s="97" t="s">
        <v>719</v>
      </c>
      <c r="BO7846" s="97" t="s">
        <v>2983</v>
      </c>
      <c r="BU7846" s="97" t="s">
        <v>2230</v>
      </c>
      <c r="BV7846" s="97" t="s">
        <v>719</v>
      </c>
      <c r="BW7846" s="97" t="s">
        <v>2983</v>
      </c>
    </row>
    <row r="7847" spans="51:75" x14ac:dyDescent="0.3">
      <c r="AY7847" s="124" t="e">
        <f>VLOOKUP(C7847,#REF!, 2,FALSE)</f>
        <v>#REF!</v>
      </c>
      <c r="BM7847" s="97" t="s">
        <v>12902</v>
      </c>
      <c r="BN7847" s="97" t="s">
        <v>719</v>
      </c>
      <c r="BO7847" s="97" t="s">
        <v>2983</v>
      </c>
      <c r="BU7847" s="97" t="s">
        <v>12902</v>
      </c>
      <c r="BV7847" s="97" t="s">
        <v>719</v>
      </c>
      <c r="BW7847" s="97" t="s">
        <v>2983</v>
      </c>
    </row>
    <row r="7848" spans="51:75" x14ac:dyDescent="0.3">
      <c r="AY7848" s="124" t="e">
        <f>VLOOKUP(C7848,#REF!, 2,FALSE)</f>
        <v>#REF!</v>
      </c>
      <c r="BM7848" s="97" t="s">
        <v>12903</v>
      </c>
      <c r="BN7848" s="97" t="s">
        <v>1272</v>
      </c>
      <c r="BO7848" s="97" t="s">
        <v>2983</v>
      </c>
      <c r="BU7848" s="97" t="s">
        <v>12903</v>
      </c>
      <c r="BV7848" s="97" t="s">
        <v>1272</v>
      </c>
      <c r="BW7848" s="97" t="s">
        <v>2983</v>
      </c>
    </row>
    <row r="7849" spans="51:75" x14ac:dyDescent="0.3">
      <c r="AY7849" s="124" t="e">
        <f>VLOOKUP(C7849,#REF!, 2,FALSE)</f>
        <v>#REF!</v>
      </c>
      <c r="BM7849" s="97" t="s">
        <v>12904</v>
      </c>
      <c r="BN7849" s="97" t="s">
        <v>1139</v>
      </c>
      <c r="BO7849" s="97" t="s">
        <v>2983</v>
      </c>
      <c r="BU7849" s="97" t="s">
        <v>12904</v>
      </c>
      <c r="BV7849" s="97" t="s">
        <v>1139</v>
      </c>
      <c r="BW7849" s="97" t="s">
        <v>2983</v>
      </c>
    </row>
    <row r="7850" spans="51:75" x14ac:dyDescent="0.3">
      <c r="AY7850" s="124" t="e">
        <f>VLOOKUP(C7850,#REF!, 2,FALSE)</f>
        <v>#REF!</v>
      </c>
      <c r="BM7850" s="97" t="s">
        <v>12905</v>
      </c>
      <c r="BN7850" s="97" t="s">
        <v>3000</v>
      </c>
      <c r="BO7850" s="97" t="s">
        <v>6401</v>
      </c>
      <c r="BU7850" s="97" t="s">
        <v>12905</v>
      </c>
      <c r="BV7850" s="97" t="s">
        <v>3000</v>
      </c>
      <c r="BW7850" s="97" t="s">
        <v>6401</v>
      </c>
    </row>
    <row r="7851" spans="51:75" x14ac:dyDescent="0.3">
      <c r="AY7851" s="124" t="e">
        <f>VLOOKUP(C7851,#REF!, 2,FALSE)</f>
        <v>#REF!</v>
      </c>
      <c r="BM7851" s="97" t="s">
        <v>12906</v>
      </c>
      <c r="BN7851" s="97" t="s">
        <v>3003</v>
      </c>
      <c r="BO7851" s="97" t="s">
        <v>12907</v>
      </c>
      <c r="BU7851" s="97" t="s">
        <v>12906</v>
      </c>
      <c r="BV7851" s="97" t="s">
        <v>3003</v>
      </c>
      <c r="BW7851" s="97" t="s">
        <v>12907</v>
      </c>
    </row>
    <row r="7852" spans="51:75" x14ac:dyDescent="0.3">
      <c r="AY7852" s="124" t="e">
        <f>VLOOKUP(C7852,#REF!, 2,FALSE)</f>
        <v>#REF!</v>
      </c>
      <c r="BM7852" s="97" t="s">
        <v>12908</v>
      </c>
      <c r="BN7852" s="97" t="s">
        <v>616</v>
      </c>
      <c r="BO7852" s="97" t="s">
        <v>2983</v>
      </c>
      <c r="BU7852" s="97" t="s">
        <v>12908</v>
      </c>
      <c r="BV7852" s="97" t="s">
        <v>616</v>
      </c>
      <c r="BW7852" s="97" t="s">
        <v>2983</v>
      </c>
    </row>
    <row r="7853" spans="51:75" x14ac:dyDescent="0.3">
      <c r="AY7853" s="124" t="e">
        <f>VLOOKUP(C7853,#REF!, 2,FALSE)</f>
        <v>#REF!</v>
      </c>
      <c r="BM7853" s="97" t="s">
        <v>12909</v>
      </c>
      <c r="BN7853" s="97" t="s">
        <v>2222</v>
      </c>
      <c r="BO7853" s="97" t="s">
        <v>2983</v>
      </c>
      <c r="BU7853" s="97" t="s">
        <v>12909</v>
      </c>
      <c r="BV7853" s="97" t="s">
        <v>2222</v>
      </c>
      <c r="BW7853" s="97" t="s">
        <v>2983</v>
      </c>
    </row>
    <row r="7854" spans="51:75" x14ac:dyDescent="0.3">
      <c r="AY7854" s="124" t="e">
        <f>VLOOKUP(C7854,#REF!, 2,FALSE)</f>
        <v>#REF!</v>
      </c>
      <c r="BM7854" s="97" t="s">
        <v>351</v>
      </c>
      <c r="BN7854" s="97" t="s">
        <v>794</v>
      </c>
      <c r="BO7854" s="97" t="s">
        <v>2983</v>
      </c>
      <c r="BU7854" s="97" t="s">
        <v>351</v>
      </c>
      <c r="BV7854" s="97" t="s">
        <v>794</v>
      </c>
      <c r="BW7854" s="97" t="s">
        <v>2983</v>
      </c>
    </row>
    <row r="7855" spans="51:75" x14ac:dyDescent="0.3">
      <c r="AY7855" s="124" t="e">
        <f>VLOOKUP(C7855,#REF!, 2,FALSE)</f>
        <v>#REF!</v>
      </c>
      <c r="BM7855" s="97" t="s">
        <v>352</v>
      </c>
      <c r="BN7855" s="97" t="s">
        <v>794</v>
      </c>
      <c r="BO7855" s="97" t="s">
        <v>2983</v>
      </c>
      <c r="BU7855" s="97" t="s">
        <v>352</v>
      </c>
      <c r="BV7855" s="97" t="s">
        <v>794</v>
      </c>
      <c r="BW7855" s="97" t="s">
        <v>2983</v>
      </c>
    </row>
    <row r="7856" spans="51:75" x14ac:dyDescent="0.3">
      <c r="AY7856" s="124" t="e">
        <f>VLOOKUP(C7856,#REF!, 2,FALSE)</f>
        <v>#REF!</v>
      </c>
      <c r="BM7856" s="97" t="s">
        <v>12911</v>
      </c>
      <c r="BN7856" s="97" t="s">
        <v>637</v>
      </c>
      <c r="BO7856" s="97" t="s">
        <v>4037</v>
      </c>
      <c r="BU7856" s="97" t="s">
        <v>12911</v>
      </c>
      <c r="BV7856" s="97" t="s">
        <v>637</v>
      </c>
      <c r="BW7856" s="97" t="s">
        <v>4037</v>
      </c>
    </row>
    <row r="7857" spans="51:75" x14ac:dyDescent="0.3">
      <c r="AY7857" s="124" t="e">
        <f>VLOOKUP(C7857,#REF!, 2,FALSE)</f>
        <v>#REF!</v>
      </c>
      <c r="BM7857" s="97" t="s">
        <v>12912</v>
      </c>
      <c r="BN7857" s="97" t="s">
        <v>783</v>
      </c>
      <c r="BO7857" s="97" t="s">
        <v>1601</v>
      </c>
      <c r="BU7857" s="97" t="s">
        <v>12912</v>
      </c>
      <c r="BV7857" s="97" t="s">
        <v>783</v>
      </c>
      <c r="BW7857" s="97" t="s">
        <v>1601</v>
      </c>
    </row>
    <row r="7858" spans="51:75" x14ac:dyDescent="0.3">
      <c r="AY7858" s="124" t="e">
        <f>VLOOKUP(C7858,#REF!, 2,FALSE)</f>
        <v>#REF!</v>
      </c>
      <c r="BM7858" s="97" t="s">
        <v>12913</v>
      </c>
      <c r="BN7858" s="97" t="s">
        <v>705</v>
      </c>
      <c r="BO7858" s="97" t="s">
        <v>2983</v>
      </c>
      <c r="BU7858" s="97" t="s">
        <v>12913</v>
      </c>
      <c r="BV7858" s="97" t="s">
        <v>705</v>
      </c>
      <c r="BW7858" s="97" t="s">
        <v>2983</v>
      </c>
    </row>
    <row r="7859" spans="51:75" x14ac:dyDescent="0.3">
      <c r="AY7859" s="124" t="e">
        <f>VLOOKUP(C7859,#REF!, 2,FALSE)</f>
        <v>#REF!</v>
      </c>
      <c r="BM7859" s="97" t="s">
        <v>2231</v>
      </c>
      <c r="BN7859" s="97" t="s">
        <v>2979</v>
      </c>
      <c r="BO7859" s="97" t="s">
        <v>2983</v>
      </c>
      <c r="BU7859" s="97" t="s">
        <v>2231</v>
      </c>
      <c r="BV7859" s="97" t="s">
        <v>2979</v>
      </c>
      <c r="BW7859" s="97" t="s">
        <v>2983</v>
      </c>
    </row>
    <row r="7860" spans="51:75" x14ac:dyDescent="0.3">
      <c r="AY7860" s="124" t="e">
        <f>VLOOKUP(C7860,#REF!, 2,FALSE)</f>
        <v>#REF!</v>
      </c>
      <c r="BM7860" s="97" t="s">
        <v>12914</v>
      </c>
      <c r="BN7860" s="97" t="s">
        <v>3085</v>
      </c>
      <c r="BO7860" s="97" t="s">
        <v>622</v>
      </c>
      <c r="BU7860" s="97" t="s">
        <v>12914</v>
      </c>
      <c r="BV7860" s="97" t="s">
        <v>3085</v>
      </c>
      <c r="BW7860" s="97" t="s">
        <v>622</v>
      </c>
    </row>
    <row r="7861" spans="51:75" x14ac:dyDescent="0.3">
      <c r="AY7861" s="124" t="e">
        <f>VLOOKUP(C7861,#REF!, 2,FALSE)</f>
        <v>#REF!</v>
      </c>
      <c r="BM7861" s="97" t="s">
        <v>12915</v>
      </c>
      <c r="BN7861" s="97" t="s">
        <v>841</v>
      </c>
      <c r="BO7861" s="97" t="s">
        <v>2983</v>
      </c>
      <c r="BU7861" s="97" t="s">
        <v>12915</v>
      </c>
      <c r="BV7861" s="97" t="s">
        <v>841</v>
      </c>
      <c r="BW7861" s="97" t="s">
        <v>2983</v>
      </c>
    </row>
    <row r="7862" spans="51:75" x14ac:dyDescent="0.3">
      <c r="AY7862" s="124" t="e">
        <f>VLOOKUP(C7862,#REF!, 2,FALSE)</f>
        <v>#REF!</v>
      </c>
      <c r="BM7862" s="97" t="s">
        <v>12916</v>
      </c>
      <c r="BN7862" s="97" t="s">
        <v>3000</v>
      </c>
      <c r="BO7862" s="97" t="s">
        <v>12917</v>
      </c>
      <c r="BU7862" s="97" t="s">
        <v>12916</v>
      </c>
      <c r="BV7862" s="97" t="s">
        <v>3000</v>
      </c>
      <c r="BW7862" s="97" t="s">
        <v>12917</v>
      </c>
    </row>
    <row r="7863" spans="51:75" x14ac:dyDescent="0.3">
      <c r="AY7863" s="124" t="e">
        <f>VLOOKUP(C7863,#REF!, 2,FALSE)</f>
        <v>#REF!</v>
      </c>
      <c r="BM7863" s="97" t="s">
        <v>2232</v>
      </c>
      <c r="BN7863" s="97" t="s">
        <v>614</v>
      </c>
      <c r="BO7863" s="97" t="s">
        <v>2983</v>
      </c>
      <c r="BU7863" s="97" t="s">
        <v>2232</v>
      </c>
      <c r="BV7863" s="97" t="s">
        <v>614</v>
      </c>
      <c r="BW7863" s="97" t="s">
        <v>2983</v>
      </c>
    </row>
    <row r="7864" spans="51:75" x14ac:dyDescent="0.3">
      <c r="AY7864" s="124" t="e">
        <f>VLOOKUP(C7864,#REF!, 2,FALSE)</f>
        <v>#REF!</v>
      </c>
      <c r="BM7864" s="97" t="s">
        <v>12918</v>
      </c>
      <c r="BN7864" s="97" t="s">
        <v>1445</v>
      </c>
      <c r="BO7864" s="97" t="s">
        <v>2983</v>
      </c>
      <c r="BU7864" s="97" t="s">
        <v>12918</v>
      </c>
      <c r="BV7864" s="97" t="s">
        <v>1445</v>
      </c>
      <c r="BW7864" s="97" t="s">
        <v>2983</v>
      </c>
    </row>
    <row r="7865" spans="51:75" x14ac:dyDescent="0.3">
      <c r="AY7865" s="124" t="e">
        <f>VLOOKUP(C7865,#REF!, 2,FALSE)</f>
        <v>#REF!</v>
      </c>
      <c r="BM7865" s="97" t="s">
        <v>2233</v>
      </c>
      <c r="BN7865" s="97" t="s">
        <v>696</v>
      </c>
      <c r="BO7865" s="97" t="s">
        <v>2983</v>
      </c>
      <c r="BU7865" s="97" t="s">
        <v>2233</v>
      </c>
      <c r="BV7865" s="97" t="s">
        <v>696</v>
      </c>
      <c r="BW7865" s="97" t="s">
        <v>2983</v>
      </c>
    </row>
    <row r="7866" spans="51:75" x14ac:dyDescent="0.3">
      <c r="AY7866" s="124" t="e">
        <f>VLOOKUP(C7866,#REF!, 2,FALSE)</f>
        <v>#REF!</v>
      </c>
      <c r="BM7866" s="97" t="s">
        <v>2234</v>
      </c>
      <c r="BN7866" s="97" t="s">
        <v>694</v>
      </c>
      <c r="BO7866" s="97" t="s">
        <v>2983</v>
      </c>
      <c r="BU7866" s="97" t="s">
        <v>2234</v>
      </c>
      <c r="BV7866" s="97" t="s">
        <v>694</v>
      </c>
      <c r="BW7866" s="97" t="s">
        <v>2983</v>
      </c>
    </row>
    <row r="7867" spans="51:75" x14ac:dyDescent="0.3">
      <c r="AY7867" s="124" t="e">
        <f>VLOOKUP(C7867,#REF!, 2,FALSE)</f>
        <v>#REF!</v>
      </c>
      <c r="BM7867" s="97" t="s">
        <v>12919</v>
      </c>
      <c r="BN7867" s="97" t="s">
        <v>1445</v>
      </c>
      <c r="BO7867" s="97" t="s">
        <v>2983</v>
      </c>
      <c r="BU7867" s="97" t="s">
        <v>12919</v>
      </c>
      <c r="BV7867" s="97" t="s">
        <v>1445</v>
      </c>
      <c r="BW7867" s="97" t="s">
        <v>2983</v>
      </c>
    </row>
    <row r="7868" spans="51:75" x14ac:dyDescent="0.3">
      <c r="AY7868" s="124" t="e">
        <f>VLOOKUP(C7868,#REF!, 2,FALSE)</f>
        <v>#REF!</v>
      </c>
      <c r="BM7868" s="97" t="s">
        <v>12920</v>
      </c>
      <c r="BN7868" s="97" t="s">
        <v>623</v>
      </c>
      <c r="BO7868" s="97" t="s">
        <v>1410</v>
      </c>
      <c r="BU7868" s="97" t="s">
        <v>12920</v>
      </c>
      <c r="BV7868" s="97" t="s">
        <v>623</v>
      </c>
      <c r="BW7868" s="97" t="s">
        <v>1410</v>
      </c>
    </row>
    <row r="7869" spans="51:75" x14ac:dyDescent="0.3">
      <c r="AY7869" s="124" t="e">
        <f>VLOOKUP(C7869,#REF!, 2,FALSE)</f>
        <v>#REF!</v>
      </c>
      <c r="BM7869" s="97" t="s">
        <v>12921</v>
      </c>
      <c r="BN7869" s="97" t="s">
        <v>787</v>
      </c>
      <c r="BO7869" s="97" t="s">
        <v>2983</v>
      </c>
      <c r="BU7869" s="97" t="s">
        <v>12921</v>
      </c>
      <c r="BV7869" s="97" t="s">
        <v>787</v>
      </c>
      <c r="BW7869" s="97" t="s">
        <v>2983</v>
      </c>
    </row>
    <row r="7870" spans="51:75" x14ac:dyDescent="0.3">
      <c r="AY7870" s="124" t="e">
        <f>VLOOKUP(C7870,#REF!, 2,FALSE)</f>
        <v>#REF!</v>
      </c>
      <c r="BM7870" s="97" t="s">
        <v>12922</v>
      </c>
      <c r="BN7870" s="97" t="s">
        <v>613</v>
      </c>
      <c r="BO7870" s="97" t="s">
        <v>2983</v>
      </c>
      <c r="BU7870" s="97" t="s">
        <v>12922</v>
      </c>
      <c r="BV7870" s="97" t="s">
        <v>613</v>
      </c>
      <c r="BW7870" s="97" t="s">
        <v>2983</v>
      </c>
    </row>
    <row r="7871" spans="51:75" x14ac:dyDescent="0.3">
      <c r="AY7871" s="124" t="e">
        <f>VLOOKUP(C7871,#REF!, 2,FALSE)</f>
        <v>#REF!</v>
      </c>
      <c r="BM7871" s="97" t="s">
        <v>12923</v>
      </c>
      <c r="BN7871" s="97" t="s">
        <v>2983</v>
      </c>
      <c r="BO7871" s="97" t="s">
        <v>2447</v>
      </c>
      <c r="BU7871" s="97" t="s">
        <v>12923</v>
      </c>
      <c r="BV7871" s="97" t="s">
        <v>2983</v>
      </c>
      <c r="BW7871" s="97" t="s">
        <v>2447</v>
      </c>
    </row>
    <row r="7872" spans="51:75" x14ac:dyDescent="0.3">
      <c r="AY7872" s="124" t="e">
        <f>VLOOKUP(C7872,#REF!, 2,FALSE)</f>
        <v>#REF!</v>
      </c>
      <c r="BM7872" s="97" t="s">
        <v>12924</v>
      </c>
      <c r="BN7872" s="97" t="s">
        <v>2983</v>
      </c>
      <c r="BO7872" s="97" t="s">
        <v>2983</v>
      </c>
      <c r="BU7872" s="97" t="s">
        <v>12924</v>
      </c>
      <c r="BV7872" s="97" t="s">
        <v>2983</v>
      </c>
      <c r="BW7872" s="97" t="s">
        <v>2983</v>
      </c>
    </row>
    <row r="7873" spans="51:75" x14ac:dyDescent="0.3">
      <c r="AY7873" s="124" t="e">
        <f>VLOOKUP(C7873,#REF!, 2,FALSE)</f>
        <v>#REF!</v>
      </c>
      <c r="BM7873" s="97" t="s">
        <v>12925</v>
      </c>
      <c r="BN7873" s="97" t="s">
        <v>639</v>
      </c>
      <c r="BO7873" s="97" t="s">
        <v>2983</v>
      </c>
      <c r="BU7873" s="97" t="s">
        <v>12925</v>
      </c>
      <c r="BV7873" s="97" t="s">
        <v>639</v>
      </c>
      <c r="BW7873" s="97" t="s">
        <v>2983</v>
      </c>
    </row>
    <row r="7874" spans="51:75" x14ac:dyDescent="0.3">
      <c r="AY7874" s="124" t="e">
        <f>VLOOKUP(C7874,#REF!, 2,FALSE)</f>
        <v>#REF!</v>
      </c>
      <c r="BM7874" s="97" t="s">
        <v>12926</v>
      </c>
      <c r="BN7874" s="97" t="s">
        <v>803</v>
      </c>
      <c r="BO7874" s="97" t="s">
        <v>660</v>
      </c>
      <c r="BU7874" s="97" t="s">
        <v>12926</v>
      </c>
      <c r="BV7874" s="97" t="s">
        <v>803</v>
      </c>
      <c r="BW7874" s="97" t="s">
        <v>660</v>
      </c>
    </row>
    <row r="7875" spans="51:75" x14ac:dyDescent="0.3">
      <c r="AY7875" s="124" t="e">
        <f>VLOOKUP(C7875,#REF!, 2,FALSE)</f>
        <v>#REF!</v>
      </c>
      <c r="BM7875" s="97" t="s">
        <v>12927</v>
      </c>
      <c r="BN7875" s="97" t="s">
        <v>787</v>
      </c>
      <c r="BO7875" s="97" t="s">
        <v>2983</v>
      </c>
      <c r="BU7875" s="97" t="s">
        <v>12927</v>
      </c>
      <c r="BV7875" s="97" t="s">
        <v>787</v>
      </c>
      <c r="BW7875" s="97" t="s">
        <v>2983</v>
      </c>
    </row>
    <row r="7876" spans="51:75" x14ac:dyDescent="0.3">
      <c r="AY7876" s="124" t="e">
        <f>VLOOKUP(C7876,#REF!, 2,FALSE)</f>
        <v>#REF!</v>
      </c>
      <c r="BM7876" s="97" t="s">
        <v>12928</v>
      </c>
      <c r="BN7876" s="97" t="s">
        <v>661</v>
      </c>
      <c r="BO7876" s="97" t="s">
        <v>3110</v>
      </c>
      <c r="BU7876" s="97" t="s">
        <v>12928</v>
      </c>
      <c r="BV7876" s="97" t="s">
        <v>661</v>
      </c>
      <c r="BW7876" s="97" t="s">
        <v>3110</v>
      </c>
    </row>
    <row r="7877" spans="51:75" x14ac:dyDescent="0.3">
      <c r="AY7877" s="124" t="e">
        <f>VLOOKUP(C7877,#REF!, 2,FALSE)</f>
        <v>#REF!</v>
      </c>
      <c r="BM7877" s="97" t="s">
        <v>12929</v>
      </c>
      <c r="BN7877" s="97" t="s">
        <v>2983</v>
      </c>
      <c r="BO7877" s="97" t="s">
        <v>12930</v>
      </c>
      <c r="BU7877" s="97" t="s">
        <v>12929</v>
      </c>
      <c r="BV7877" s="97" t="s">
        <v>2983</v>
      </c>
      <c r="BW7877" s="97" t="s">
        <v>12930</v>
      </c>
    </row>
    <row r="7878" spans="51:75" x14ac:dyDescent="0.3">
      <c r="AY7878" s="124" t="e">
        <f>VLOOKUP(C7878,#REF!, 2,FALSE)</f>
        <v>#REF!</v>
      </c>
      <c r="BM7878" s="97" t="s">
        <v>12931</v>
      </c>
      <c r="BN7878" s="97" t="s">
        <v>3003</v>
      </c>
      <c r="BO7878" s="97" t="s">
        <v>2983</v>
      </c>
      <c r="BU7878" s="97" t="s">
        <v>12931</v>
      </c>
      <c r="BV7878" s="97" t="s">
        <v>3003</v>
      </c>
      <c r="BW7878" s="97" t="s">
        <v>2983</v>
      </c>
    </row>
    <row r="7879" spans="51:75" x14ac:dyDescent="0.3">
      <c r="AY7879" s="124" t="e">
        <f>VLOOKUP(C7879,#REF!, 2,FALSE)</f>
        <v>#REF!</v>
      </c>
      <c r="BM7879" s="97" t="s">
        <v>12932</v>
      </c>
      <c r="BN7879" s="97" t="s">
        <v>3081</v>
      </c>
      <c r="BO7879" s="97" t="s">
        <v>12933</v>
      </c>
      <c r="BU7879" s="97" t="s">
        <v>12932</v>
      </c>
      <c r="BV7879" s="97" t="s">
        <v>3081</v>
      </c>
      <c r="BW7879" s="97" t="s">
        <v>12933</v>
      </c>
    </row>
    <row r="7880" spans="51:75" x14ac:dyDescent="0.3">
      <c r="AY7880" s="124" t="e">
        <f>VLOOKUP(C7880,#REF!, 2,FALSE)</f>
        <v>#REF!</v>
      </c>
      <c r="BM7880" s="97" t="s">
        <v>2235</v>
      </c>
      <c r="BN7880" s="97" t="s">
        <v>655</v>
      </c>
      <c r="BO7880" s="97" t="s">
        <v>12934</v>
      </c>
      <c r="BU7880" s="97" t="s">
        <v>2235</v>
      </c>
      <c r="BV7880" s="97" t="s">
        <v>655</v>
      </c>
      <c r="BW7880" s="97" t="s">
        <v>12934</v>
      </c>
    </row>
    <row r="7881" spans="51:75" x14ac:dyDescent="0.3">
      <c r="AY7881" s="124" t="e">
        <f>VLOOKUP(C7881,#REF!, 2,FALSE)</f>
        <v>#REF!</v>
      </c>
      <c r="BM7881" s="97" t="s">
        <v>2236</v>
      </c>
      <c r="BN7881" s="97" t="s">
        <v>1272</v>
      </c>
      <c r="BO7881" s="97" t="s">
        <v>2983</v>
      </c>
      <c r="BU7881" s="97" t="s">
        <v>2236</v>
      </c>
      <c r="BV7881" s="97" t="s">
        <v>1272</v>
      </c>
      <c r="BW7881" s="97" t="s">
        <v>2983</v>
      </c>
    </row>
    <row r="7882" spans="51:75" x14ac:dyDescent="0.3">
      <c r="AY7882" s="124" t="e">
        <f>VLOOKUP(C7882,#REF!, 2,FALSE)</f>
        <v>#REF!</v>
      </c>
      <c r="BM7882" s="97" t="s">
        <v>2237</v>
      </c>
      <c r="BN7882" s="97" t="s">
        <v>3003</v>
      </c>
      <c r="BO7882" s="97" t="s">
        <v>12935</v>
      </c>
      <c r="BU7882" s="97" t="s">
        <v>2237</v>
      </c>
      <c r="BV7882" s="97" t="s">
        <v>3003</v>
      </c>
      <c r="BW7882" s="97" t="s">
        <v>12935</v>
      </c>
    </row>
    <row r="7883" spans="51:75" x14ac:dyDescent="0.3">
      <c r="AY7883" s="124" t="e">
        <f>VLOOKUP(C7883,#REF!, 2,FALSE)</f>
        <v>#REF!</v>
      </c>
      <c r="BM7883" s="97" t="s">
        <v>12936</v>
      </c>
      <c r="BN7883" s="97" t="s">
        <v>3085</v>
      </c>
      <c r="BO7883" s="97" t="s">
        <v>12937</v>
      </c>
      <c r="BU7883" s="97" t="s">
        <v>12936</v>
      </c>
      <c r="BV7883" s="97" t="s">
        <v>3085</v>
      </c>
      <c r="BW7883" s="97" t="s">
        <v>12937</v>
      </c>
    </row>
    <row r="7884" spans="51:75" x14ac:dyDescent="0.3">
      <c r="AY7884" s="124" t="e">
        <f>VLOOKUP(C7884,#REF!, 2,FALSE)</f>
        <v>#REF!</v>
      </c>
      <c r="BM7884" s="97" t="s">
        <v>12938</v>
      </c>
      <c r="BN7884" s="97" t="s">
        <v>669</v>
      </c>
      <c r="BO7884" s="97" t="s">
        <v>12937</v>
      </c>
      <c r="BU7884" s="97" t="s">
        <v>12938</v>
      </c>
      <c r="BV7884" s="97" t="s">
        <v>669</v>
      </c>
      <c r="BW7884" s="97" t="s">
        <v>12937</v>
      </c>
    </row>
    <row r="7885" spans="51:75" x14ac:dyDescent="0.3">
      <c r="AY7885" s="124" t="e">
        <f>VLOOKUP(C7885,#REF!, 2,FALSE)</f>
        <v>#REF!</v>
      </c>
      <c r="BM7885" s="97" t="s">
        <v>2238</v>
      </c>
      <c r="BN7885" s="97" t="s">
        <v>3081</v>
      </c>
      <c r="BO7885" s="97" t="s">
        <v>12939</v>
      </c>
      <c r="BU7885" s="97" t="s">
        <v>2238</v>
      </c>
      <c r="BV7885" s="97" t="s">
        <v>3081</v>
      </c>
      <c r="BW7885" s="97" t="s">
        <v>12939</v>
      </c>
    </row>
    <row r="7886" spans="51:75" x14ac:dyDescent="0.3">
      <c r="AY7886" s="124" t="e">
        <f>VLOOKUP(C7886,#REF!, 2,FALSE)</f>
        <v>#REF!</v>
      </c>
      <c r="BM7886" s="97" t="s">
        <v>12940</v>
      </c>
      <c r="BN7886" s="97" t="s">
        <v>3003</v>
      </c>
      <c r="BO7886" s="97" t="s">
        <v>12941</v>
      </c>
      <c r="BU7886" s="97" t="s">
        <v>12940</v>
      </c>
      <c r="BV7886" s="97" t="s">
        <v>3003</v>
      </c>
      <c r="BW7886" s="97" t="s">
        <v>12941</v>
      </c>
    </row>
    <row r="7887" spans="51:75" x14ac:dyDescent="0.3">
      <c r="AY7887" s="124" t="e">
        <f>VLOOKUP(C7887,#REF!, 2,FALSE)</f>
        <v>#REF!</v>
      </c>
      <c r="BM7887" s="97" t="s">
        <v>12942</v>
      </c>
      <c r="BN7887" s="97" t="s">
        <v>3081</v>
      </c>
      <c r="BO7887" s="97" t="s">
        <v>12943</v>
      </c>
      <c r="BU7887" s="97" t="s">
        <v>12942</v>
      </c>
      <c r="BV7887" s="97" t="s">
        <v>3081</v>
      </c>
      <c r="BW7887" s="97" t="s">
        <v>12943</v>
      </c>
    </row>
    <row r="7888" spans="51:75" x14ac:dyDescent="0.3">
      <c r="AY7888" s="124" t="e">
        <f>VLOOKUP(C7888,#REF!, 2,FALSE)</f>
        <v>#REF!</v>
      </c>
      <c r="BM7888" s="97" t="s">
        <v>2239</v>
      </c>
      <c r="BN7888" s="97" t="s">
        <v>3081</v>
      </c>
      <c r="BO7888" s="97" t="s">
        <v>7738</v>
      </c>
      <c r="BU7888" s="97" t="s">
        <v>2239</v>
      </c>
      <c r="BV7888" s="97" t="s">
        <v>3081</v>
      </c>
      <c r="BW7888" s="97" t="s">
        <v>7738</v>
      </c>
    </row>
    <row r="7889" spans="51:75" x14ac:dyDescent="0.3">
      <c r="AY7889" s="124" t="e">
        <f>VLOOKUP(C7889,#REF!, 2,FALSE)</f>
        <v>#REF!</v>
      </c>
      <c r="BM7889" s="97" t="s">
        <v>12944</v>
      </c>
      <c r="BN7889" s="97" t="s">
        <v>3081</v>
      </c>
      <c r="BO7889" s="97" t="s">
        <v>12517</v>
      </c>
      <c r="BU7889" s="97" t="s">
        <v>12944</v>
      </c>
      <c r="BV7889" s="97" t="s">
        <v>3081</v>
      </c>
      <c r="BW7889" s="97" t="s">
        <v>12517</v>
      </c>
    </row>
    <row r="7890" spans="51:75" x14ac:dyDescent="0.3">
      <c r="AY7890" s="124" t="e">
        <f>VLOOKUP(C7890,#REF!, 2,FALSE)</f>
        <v>#REF!</v>
      </c>
      <c r="BM7890" s="97" t="s">
        <v>12945</v>
      </c>
      <c r="BN7890" s="97" t="s">
        <v>3085</v>
      </c>
      <c r="BO7890" s="97" t="s">
        <v>12946</v>
      </c>
      <c r="BU7890" s="97" t="s">
        <v>12945</v>
      </c>
      <c r="BV7890" s="97" t="s">
        <v>3085</v>
      </c>
      <c r="BW7890" s="97" t="s">
        <v>12946</v>
      </c>
    </row>
    <row r="7891" spans="51:75" x14ac:dyDescent="0.3">
      <c r="AY7891" s="124" t="e">
        <f>VLOOKUP(C7891,#REF!, 2,FALSE)</f>
        <v>#REF!</v>
      </c>
      <c r="BM7891" s="97" t="s">
        <v>12947</v>
      </c>
      <c r="BN7891" s="97" t="s">
        <v>1445</v>
      </c>
      <c r="BO7891" s="97" t="s">
        <v>2983</v>
      </c>
      <c r="BU7891" s="97" t="s">
        <v>12947</v>
      </c>
      <c r="BV7891" s="97" t="s">
        <v>1445</v>
      </c>
      <c r="BW7891" s="97" t="s">
        <v>2983</v>
      </c>
    </row>
    <row r="7892" spans="51:75" x14ac:dyDescent="0.3">
      <c r="AY7892" s="124" t="e">
        <f>VLOOKUP(C7892,#REF!, 2,FALSE)</f>
        <v>#REF!</v>
      </c>
      <c r="BM7892" s="97" t="s">
        <v>12948</v>
      </c>
      <c r="BN7892" s="97" t="s">
        <v>3003</v>
      </c>
      <c r="BO7892" s="97" t="s">
        <v>2983</v>
      </c>
      <c r="BU7892" s="97" t="s">
        <v>12948</v>
      </c>
      <c r="BV7892" s="97" t="s">
        <v>3003</v>
      </c>
      <c r="BW7892" s="97" t="s">
        <v>2983</v>
      </c>
    </row>
    <row r="7893" spans="51:75" x14ac:dyDescent="0.3">
      <c r="AY7893" s="124" t="e">
        <f>VLOOKUP(C7893,#REF!, 2,FALSE)</f>
        <v>#REF!</v>
      </c>
      <c r="BM7893" s="97" t="s">
        <v>12949</v>
      </c>
      <c r="BN7893" s="97" t="s">
        <v>3191</v>
      </c>
      <c r="BO7893" s="97" t="s">
        <v>2983</v>
      </c>
      <c r="BU7893" s="97" t="s">
        <v>12949</v>
      </c>
      <c r="BV7893" s="97" t="s">
        <v>3191</v>
      </c>
      <c r="BW7893" s="97" t="s">
        <v>2983</v>
      </c>
    </row>
    <row r="7894" spans="51:75" x14ac:dyDescent="0.3">
      <c r="AY7894" s="124" t="e">
        <f>VLOOKUP(C7894,#REF!, 2,FALSE)</f>
        <v>#REF!</v>
      </c>
      <c r="BM7894" s="97" t="s">
        <v>12950</v>
      </c>
      <c r="BN7894" s="97" t="s">
        <v>16968</v>
      </c>
      <c r="BO7894" s="97" t="s">
        <v>2983</v>
      </c>
      <c r="BU7894" s="97" t="s">
        <v>12950</v>
      </c>
      <c r="BV7894" s="97" t="s">
        <v>16968</v>
      </c>
      <c r="BW7894" s="97" t="s">
        <v>2983</v>
      </c>
    </row>
    <row r="7895" spans="51:75" x14ac:dyDescent="0.3">
      <c r="AY7895" s="124" t="e">
        <f>VLOOKUP(C7895,#REF!, 2,FALSE)</f>
        <v>#REF!</v>
      </c>
      <c r="BM7895" s="97" t="s">
        <v>2242</v>
      </c>
      <c r="BN7895" s="97" t="s">
        <v>626</v>
      </c>
      <c r="BO7895" s="97" t="s">
        <v>2983</v>
      </c>
      <c r="BU7895" s="97" t="s">
        <v>2242</v>
      </c>
      <c r="BV7895" s="97" t="s">
        <v>626</v>
      </c>
      <c r="BW7895" s="97" t="s">
        <v>2983</v>
      </c>
    </row>
    <row r="7896" spans="51:75" x14ac:dyDescent="0.3">
      <c r="AY7896" s="124" t="e">
        <f>VLOOKUP(C7896,#REF!, 2,FALSE)</f>
        <v>#REF!</v>
      </c>
      <c r="BM7896" s="97" t="s">
        <v>2243</v>
      </c>
      <c r="BN7896" s="97" t="s">
        <v>700</v>
      </c>
      <c r="BO7896" s="97" t="s">
        <v>2983</v>
      </c>
      <c r="BU7896" s="97" t="s">
        <v>2243</v>
      </c>
      <c r="BV7896" s="97" t="s">
        <v>700</v>
      </c>
      <c r="BW7896" s="97" t="s">
        <v>2983</v>
      </c>
    </row>
    <row r="7897" spans="51:75" x14ac:dyDescent="0.3">
      <c r="AY7897" s="124" t="e">
        <f>VLOOKUP(C7897,#REF!, 2,FALSE)</f>
        <v>#REF!</v>
      </c>
      <c r="BM7897" s="97" t="s">
        <v>2244</v>
      </c>
      <c r="BN7897" s="97" t="s">
        <v>719</v>
      </c>
      <c r="BO7897" s="97" t="s">
        <v>2983</v>
      </c>
      <c r="BU7897" s="97" t="s">
        <v>2244</v>
      </c>
      <c r="BV7897" s="97" t="s">
        <v>719</v>
      </c>
      <c r="BW7897" s="97" t="s">
        <v>2983</v>
      </c>
    </row>
    <row r="7898" spans="51:75" x14ac:dyDescent="0.3">
      <c r="AY7898" s="124" t="e">
        <f>VLOOKUP(C7898,#REF!, 2,FALSE)</f>
        <v>#REF!</v>
      </c>
      <c r="BM7898" s="97" t="s">
        <v>347</v>
      </c>
      <c r="BN7898" s="97" t="s">
        <v>623</v>
      </c>
      <c r="BO7898" s="97" t="s">
        <v>2983</v>
      </c>
      <c r="BU7898" s="97" t="s">
        <v>347</v>
      </c>
      <c r="BV7898" s="97" t="s">
        <v>623</v>
      </c>
      <c r="BW7898" s="97" t="s">
        <v>2983</v>
      </c>
    </row>
    <row r="7899" spans="51:75" x14ac:dyDescent="0.3">
      <c r="AY7899" s="124" t="e">
        <f>VLOOKUP(C7899,#REF!, 2,FALSE)</f>
        <v>#REF!</v>
      </c>
      <c r="BM7899" s="97" t="s">
        <v>12952</v>
      </c>
      <c r="BN7899" s="97" t="s">
        <v>3085</v>
      </c>
      <c r="BO7899" s="97" t="s">
        <v>2983</v>
      </c>
      <c r="BU7899" s="97" t="s">
        <v>12952</v>
      </c>
      <c r="BV7899" s="97" t="s">
        <v>3085</v>
      </c>
      <c r="BW7899" s="97" t="s">
        <v>2983</v>
      </c>
    </row>
    <row r="7900" spans="51:75" x14ac:dyDescent="0.3">
      <c r="AY7900" s="124" t="e">
        <f>VLOOKUP(C7900,#REF!, 2,FALSE)</f>
        <v>#REF!</v>
      </c>
      <c r="BM7900" s="97" t="s">
        <v>12953</v>
      </c>
      <c r="BN7900" s="97" t="s">
        <v>631</v>
      </c>
      <c r="BO7900" s="97" t="s">
        <v>2983</v>
      </c>
      <c r="BU7900" s="97" t="s">
        <v>12953</v>
      </c>
      <c r="BV7900" s="97" t="s">
        <v>631</v>
      </c>
      <c r="BW7900" s="97" t="s">
        <v>2983</v>
      </c>
    </row>
    <row r="7901" spans="51:75" x14ac:dyDescent="0.3">
      <c r="AY7901" s="124" t="e">
        <f>VLOOKUP(C7901,#REF!, 2,FALSE)</f>
        <v>#REF!</v>
      </c>
      <c r="BM7901" s="97" t="s">
        <v>12954</v>
      </c>
      <c r="BN7901" s="97" t="s">
        <v>3237</v>
      </c>
      <c r="BO7901" s="97" t="s">
        <v>2983</v>
      </c>
      <c r="BU7901" s="97" t="s">
        <v>12954</v>
      </c>
      <c r="BV7901" s="97" t="s">
        <v>3237</v>
      </c>
      <c r="BW7901" s="97" t="s">
        <v>2983</v>
      </c>
    </row>
    <row r="7902" spans="51:75" x14ac:dyDescent="0.3">
      <c r="AY7902" s="124" t="e">
        <f>VLOOKUP(C7902,#REF!, 2,FALSE)</f>
        <v>#REF!</v>
      </c>
      <c r="BM7902" s="97" t="s">
        <v>12955</v>
      </c>
      <c r="BN7902" s="97" t="s">
        <v>613</v>
      </c>
      <c r="BO7902" s="97" t="s">
        <v>2983</v>
      </c>
      <c r="BU7902" s="97" t="s">
        <v>12955</v>
      </c>
      <c r="BV7902" s="97" t="s">
        <v>613</v>
      </c>
      <c r="BW7902" s="97" t="s">
        <v>2983</v>
      </c>
    </row>
    <row r="7903" spans="51:75" x14ac:dyDescent="0.3">
      <c r="AY7903" s="124" t="e">
        <f>VLOOKUP(C7903,#REF!, 2,FALSE)</f>
        <v>#REF!</v>
      </c>
      <c r="BM7903" s="97" t="s">
        <v>12956</v>
      </c>
      <c r="BN7903" s="97" t="s">
        <v>700</v>
      </c>
      <c r="BO7903" s="97" t="s">
        <v>2983</v>
      </c>
      <c r="BU7903" s="97" t="s">
        <v>12956</v>
      </c>
      <c r="BV7903" s="97" t="s">
        <v>700</v>
      </c>
      <c r="BW7903" s="97" t="s">
        <v>2983</v>
      </c>
    </row>
    <row r="7904" spans="51:75" x14ac:dyDescent="0.3">
      <c r="AY7904" s="124" t="e">
        <f>VLOOKUP(C7904,#REF!, 2,FALSE)</f>
        <v>#REF!</v>
      </c>
      <c r="BM7904" s="97" t="s">
        <v>12957</v>
      </c>
      <c r="BN7904" s="97" t="s">
        <v>636</v>
      </c>
      <c r="BO7904" s="97" t="s">
        <v>2983</v>
      </c>
      <c r="BU7904" s="97" t="s">
        <v>12957</v>
      </c>
      <c r="BV7904" s="97" t="s">
        <v>636</v>
      </c>
      <c r="BW7904" s="97" t="s">
        <v>2983</v>
      </c>
    </row>
    <row r="7905" spans="51:75" x14ac:dyDescent="0.3">
      <c r="AY7905" s="124" t="e">
        <f>VLOOKUP(C7905,#REF!, 2,FALSE)</f>
        <v>#REF!</v>
      </c>
      <c r="BM7905" s="97" t="s">
        <v>12958</v>
      </c>
      <c r="BN7905" s="97" t="s">
        <v>700</v>
      </c>
      <c r="BO7905" s="97" t="s">
        <v>2983</v>
      </c>
      <c r="BU7905" s="97" t="s">
        <v>12958</v>
      </c>
      <c r="BV7905" s="97" t="s">
        <v>700</v>
      </c>
      <c r="BW7905" s="97" t="s">
        <v>2983</v>
      </c>
    </row>
    <row r="7906" spans="51:75" x14ac:dyDescent="0.3">
      <c r="AY7906" s="124" t="e">
        <f>VLOOKUP(C7906,#REF!, 2,FALSE)</f>
        <v>#REF!</v>
      </c>
      <c r="BM7906" s="97" t="s">
        <v>12960</v>
      </c>
      <c r="BN7906" s="97" t="s">
        <v>631</v>
      </c>
      <c r="BO7906" s="97" t="s">
        <v>2983</v>
      </c>
      <c r="BU7906" s="97" t="s">
        <v>12960</v>
      </c>
      <c r="BV7906" s="97" t="s">
        <v>631</v>
      </c>
      <c r="BW7906" s="97" t="s">
        <v>2983</v>
      </c>
    </row>
    <row r="7907" spans="51:75" x14ac:dyDescent="0.3">
      <c r="AY7907" s="124" t="e">
        <f>VLOOKUP(C7907,#REF!, 2,FALSE)</f>
        <v>#REF!</v>
      </c>
      <c r="BM7907" s="97" t="s">
        <v>12961</v>
      </c>
      <c r="BN7907" s="97" t="s">
        <v>623</v>
      </c>
      <c r="BO7907" s="97" t="s">
        <v>2983</v>
      </c>
      <c r="BU7907" s="97" t="s">
        <v>12961</v>
      </c>
      <c r="BV7907" s="97" t="s">
        <v>623</v>
      </c>
      <c r="BW7907" s="97" t="s">
        <v>2983</v>
      </c>
    </row>
    <row r="7908" spans="51:75" x14ac:dyDescent="0.3">
      <c r="AY7908" s="124" t="e">
        <f>VLOOKUP(C7908,#REF!, 2,FALSE)</f>
        <v>#REF!</v>
      </c>
      <c r="BM7908" s="97" t="s">
        <v>2245</v>
      </c>
      <c r="BN7908" s="97" t="s">
        <v>623</v>
      </c>
      <c r="BO7908" s="97" t="s">
        <v>2983</v>
      </c>
      <c r="BU7908" s="97" t="s">
        <v>2245</v>
      </c>
      <c r="BV7908" s="97" t="s">
        <v>623</v>
      </c>
      <c r="BW7908" s="97" t="s">
        <v>2983</v>
      </c>
    </row>
    <row r="7909" spans="51:75" x14ac:dyDescent="0.3">
      <c r="AY7909" s="124" t="e">
        <f>VLOOKUP(C7909,#REF!, 2,FALSE)</f>
        <v>#REF!</v>
      </c>
      <c r="BM7909" s="97" t="s">
        <v>12962</v>
      </c>
      <c r="BN7909" s="97" t="s">
        <v>3000</v>
      </c>
      <c r="BO7909" s="97" t="s">
        <v>1613</v>
      </c>
      <c r="BU7909" s="97" t="s">
        <v>12962</v>
      </c>
      <c r="BV7909" s="97" t="s">
        <v>3000</v>
      </c>
      <c r="BW7909" s="97" t="s">
        <v>1613</v>
      </c>
    </row>
    <row r="7910" spans="51:75" x14ac:dyDescent="0.3">
      <c r="AY7910" s="124" t="e">
        <f>VLOOKUP(C7910,#REF!, 2,FALSE)</f>
        <v>#REF!</v>
      </c>
      <c r="BM7910" s="97" t="s">
        <v>12963</v>
      </c>
      <c r="BN7910" s="97" t="s">
        <v>16968</v>
      </c>
      <c r="BO7910" s="97" t="s">
        <v>770</v>
      </c>
      <c r="BU7910" s="97" t="s">
        <v>12963</v>
      </c>
      <c r="BV7910" s="97" t="s">
        <v>16968</v>
      </c>
      <c r="BW7910" s="97" t="s">
        <v>770</v>
      </c>
    </row>
    <row r="7911" spans="51:75" x14ac:dyDescent="0.3">
      <c r="AY7911" s="124" t="e">
        <f>VLOOKUP(C7911,#REF!, 2,FALSE)</f>
        <v>#REF!</v>
      </c>
      <c r="BM7911" s="97" t="s">
        <v>12964</v>
      </c>
      <c r="BN7911" s="97" t="s">
        <v>636</v>
      </c>
      <c r="BO7911" s="97" t="s">
        <v>12965</v>
      </c>
      <c r="BU7911" s="97" t="s">
        <v>12964</v>
      </c>
      <c r="BV7911" s="97" t="s">
        <v>636</v>
      </c>
      <c r="BW7911" s="97" t="s">
        <v>12965</v>
      </c>
    </row>
    <row r="7912" spans="51:75" x14ac:dyDescent="0.3">
      <c r="AY7912" s="124" t="e">
        <f>VLOOKUP(C7912,#REF!, 2,FALSE)</f>
        <v>#REF!</v>
      </c>
      <c r="BM7912" s="97" t="s">
        <v>12966</v>
      </c>
      <c r="BN7912" s="97" t="s">
        <v>3000</v>
      </c>
      <c r="BO7912" s="97" t="s">
        <v>8610</v>
      </c>
      <c r="BU7912" s="97" t="s">
        <v>12966</v>
      </c>
      <c r="BV7912" s="97" t="s">
        <v>3000</v>
      </c>
      <c r="BW7912" s="97" t="s">
        <v>8610</v>
      </c>
    </row>
    <row r="7913" spans="51:75" x14ac:dyDescent="0.3">
      <c r="AY7913" s="124" t="e">
        <f>VLOOKUP(C7913,#REF!, 2,FALSE)</f>
        <v>#REF!</v>
      </c>
      <c r="BM7913" s="97" t="s">
        <v>12967</v>
      </c>
      <c r="BN7913" s="97" t="s">
        <v>3237</v>
      </c>
      <c r="BO7913" s="97" t="s">
        <v>770</v>
      </c>
      <c r="BU7913" s="97" t="s">
        <v>12967</v>
      </c>
      <c r="BV7913" s="97" t="s">
        <v>3237</v>
      </c>
      <c r="BW7913" s="97" t="s">
        <v>770</v>
      </c>
    </row>
    <row r="7914" spans="51:75" x14ac:dyDescent="0.3">
      <c r="AY7914" s="124" t="e">
        <f>VLOOKUP(C7914,#REF!, 2,FALSE)</f>
        <v>#REF!</v>
      </c>
      <c r="BM7914" s="97" t="s">
        <v>12968</v>
      </c>
      <c r="BN7914" s="97" t="s">
        <v>16968</v>
      </c>
      <c r="BO7914" s="97" t="s">
        <v>855</v>
      </c>
      <c r="BU7914" s="97" t="s">
        <v>12968</v>
      </c>
      <c r="BV7914" s="97" t="s">
        <v>16968</v>
      </c>
      <c r="BW7914" s="97" t="s">
        <v>855</v>
      </c>
    </row>
    <row r="7915" spans="51:75" x14ac:dyDescent="0.3">
      <c r="AY7915" s="124" t="e">
        <f>VLOOKUP(C7915,#REF!, 2,FALSE)</f>
        <v>#REF!</v>
      </c>
      <c r="BM7915" s="97" t="s">
        <v>12969</v>
      </c>
      <c r="BN7915" s="97" t="s">
        <v>16968</v>
      </c>
      <c r="BO7915" s="97" t="s">
        <v>2818</v>
      </c>
      <c r="BU7915" s="97" t="s">
        <v>12969</v>
      </c>
      <c r="BV7915" s="97" t="s">
        <v>16968</v>
      </c>
      <c r="BW7915" s="97" t="s">
        <v>2818</v>
      </c>
    </row>
    <row r="7916" spans="51:75" x14ac:dyDescent="0.3">
      <c r="AY7916" s="124" t="e">
        <f>VLOOKUP(C7916,#REF!, 2,FALSE)</f>
        <v>#REF!</v>
      </c>
      <c r="BM7916" s="97" t="s">
        <v>12970</v>
      </c>
      <c r="BN7916" s="97" t="s">
        <v>16968</v>
      </c>
      <c r="BO7916" s="97" t="s">
        <v>770</v>
      </c>
      <c r="BU7916" s="97" t="s">
        <v>12970</v>
      </c>
      <c r="BV7916" s="97" t="s">
        <v>16968</v>
      </c>
      <c r="BW7916" s="97" t="s">
        <v>770</v>
      </c>
    </row>
    <row r="7917" spans="51:75" x14ac:dyDescent="0.3">
      <c r="AY7917" s="124" t="e">
        <f>VLOOKUP(C7917,#REF!, 2,FALSE)</f>
        <v>#REF!</v>
      </c>
      <c r="BM7917" s="97" t="s">
        <v>12971</v>
      </c>
      <c r="BN7917" s="97" t="s">
        <v>3000</v>
      </c>
      <c r="BO7917" s="97" t="s">
        <v>3819</v>
      </c>
      <c r="BU7917" s="97" t="s">
        <v>12971</v>
      </c>
      <c r="BV7917" s="97" t="s">
        <v>3000</v>
      </c>
      <c r="BW7917" s="97" t="s">
        <v>3819</v>
      </c>
    </row>
    <row r="7918" spans="51:75" x14ac:dyDescent="0.3">
      <c r="AY7918" s="124" t="e">
        <f>VLOOKUP(C7918,#REF!, 2,FALSE)</f>
        <v>#REF!</v>
      </c>
      <c r="BM7918" s="97" t="s">
        <v>12972</v>
      </c>
      <c r="BN7918" s="97" t="s">
        <v>16968</v>
      </c>
      <c r="BO7918" s="97" t="s">
        <v>770</v>
      </c>
      <c r="BU7918" s="97" t="s">
        <v>12972</v>
      </c>
      <c r="BV7918" s="97" t="s">
        <v>16968</v>
      </c>
      <c r="BW7918" s="97" t="s">
        <v>770</v>
      </c>
    </row>
    <row r="7919" spans="51:75" x14ac:dyDescent="0.3">
      <c r="AY7919" s="124" t="e">
        <f>VLOOKUP(C7919,#REF!, 2,FALSE)</f>
        <v>#REF!</v>
      </c>
      <c r="BM7919" s="97" t="s">
        <v>12973</v>
      </c>
      <c r="BN7919" s="97" t="s">
        <v>775</v>
      </c>
      <c r="BO7919" s="97" t="s">
        <v>2983</v>
      </c>
      <c r="BU7919" s="97" t="s">
        <v>12973</v>
      </c>
      <c r="BV7919" s="97" t="s">
        <v>775</v>
      </c>
      <c r="BW7919" s="97" t="s">
        <v>2983</v>
      </c>
    </row>
    <row r="7920" spans="51:75" x14ac:dyDescent="0.3">
      <c r="AY7920" s="124" t="e">
        <f>VLOOKUP(C7920,#REF!, 2,FALSE)</f>
        <v>#REF!</v>
      </c>
      <c r="BM7920" s="97" t="s">
        <v>2246</v>
      </c>
      <c r="BN7920" s="97" t="s">
        <v>16968</v>
      </c>
      <c r="BO7920" s="97" t="s">
        <v>1195</v>
      </c>
      <c r="BU7920" s="97" t="s">
        <v>2246</v>
      </c>
      <c r="BV7920" s="97" t="s">
        <v>16968</v>
      </c>
      <c r="BW7920" s="97" t="s">
        <v>1195</v>
      </c>
    </row>
    <row r="7921" spans="51:75" x14ac:dyDescent="0.3">
      <c r="AY7921" s="124" t="e">
        <f>VLOOKUP(C7921,#REF!, 2,FALSE)</f>
        <v>#REF!</v>
      </c>
      <c r="BM7921" s="97" t="s">
        <v>12974</v>
      </c>
      <c r="BN7921" s="97" t="s">
        <v>16968</v>
      </c>
      <c r="BO7921" s="97" t="s">
        <v>2983</v>
      </c>
      <c r="BU7921" s="97" t="s">
        <v>12974</v>
      </c>
      <c r="BV7921" s="97" t="s">
        <v>16968</v>
      </c>
      <c r="BW7921" s="97" t="s">
        <v>2983</v>
      </c>
    </row>
    <row r="7922" spans="51:75" x14ac:dyDescent="0.3">
      <c r="AY7922" s="124" t="e">
        <f>VLOOKUP(C7922,#REF!, 2,FALSE)</f>
        <v>#REF!</v>
      </c>
      <c r="BM7922" s="97" t="s">
        <v>12975</v>
      </c>
      <c r="BN7922" s="97" t="s">
        <v>3000</v>
      </c>
      <c r="BO7922" s="97" t="s">
        <v>5743</v>
      </c>
      <c r="BU7922" s="97" t="s">
        <v>12975</v>
      </c>
      <c r="BV7922" s="97" t="s">
        <v>3000</v>
      </c>
      <c r="BW7922" s="97" t="s">
        <v>5743</v>
      </c>
    </row>
    <row r="7923" spans="51:75" x14ac:dyDescent="0.3">
      <c r="AY7923" s="124" t="e">
        <f>VLOOKUP(C7923,#REF!, 2,FALSE)</f>
        <v>#REF!</v>
      </c>
      <c r="BM7923" s="97" t="s">
        <v>2247</v>
      </c>
      <c r="BN7923" s="97" t="s">
        <v>3095</v>
      </c>
      <c r="BO7923" s="97" t="s">
        <v>709</v>
      </c>
      <c r="BU7923" s="97" t="s">
        <v>2247</v>
      </c>
      <c r="BV7923" s="97" t="s">
        <v>3095</v>
      </c>
      <c r="BW7923" s="97" t="s">
        <v>709</v>
      </c>
    </row>
    <row r="7924" spans="51:75" x14ac:dyDescent="0.3">
      <c r="AY7924" s="124" t="e">
        <f>VLOOKUP(C7924,#REF!, 2,FALSE)</f>
        <v>#REF!</v>
      </c>
      <c r="BM7924" s="97" t="s">
        <v>12976</v>
      </c>
      <c r="BN7924" s="97" t="s">
        <v>3237</v>
      </c>
      <c r="BO7924" s="97" t="s">
        <v>2983</v>
      </c>
      <c r="BU7924" s="97" t="s">
        <v>12976</v>
      </c>
      <c r="BV7924" s="97" t="s">
        <v>3237</v>
      </c>
      <c r="BW7924" s="97" t="s">
        <v>2983</v>
      </c>
    </row>
    <row r="7925" spans="51:75" x14ac:dyDescent="0.3">
      <c r="AY7925" s="124" t="e">
        <f>VLOOKUP(C7925,#REF!, 2,FALSE)</f>
        <v>#REF!</v>
      </c>
      <c r="BM7925" s="97" t="s">
        <v>12977</v>
      </c>
      <c r="BN7925" s="97" t="s">
        <v>923</v>
      </c>
      <c r="BO7925" s="97" t="s">
        <v>1959</v>
      </c>
      <c r="BU7925" s="97" t="s">
        <v>12977</v>
      </c>
      <c r="BV7925" s="97" t="s">
        <v>923</v>
      </c>
      <c r="BW7925" s="97" t="s">
        <v>1959</v>
      </c>
    </row>
    <row r="7926" spans="51:75" x14ac:dyDescent="0.3">
      <c r="AY7926" s="124" t="e">
        <f>VLOOKUP(C7926,#REF!, 2,FALSE)</f>
        <v>#REF!</v>
      </c>
      <c r="BM7926" s="97" t="s">
        <v>2248</v>
      </c>
      <c r="BN7926" s="97" t="s">
        <v>661</v>
      </c>
      <c r="BO7926" s="97" t="s">
        <v>1083</v>
      </c>
      <c r="BU7926" s="97" t="s">
        <v>2248</v>
      </c>
      <c r="BV7926" s="97" t="s">
        <v>661</v>
      </c>
      <c r="BW7926" s="97" t="s">
        <v>1083</v>
      </c>
    </row>
    <row r="7927" spans="51:75" x14ac:dyDescent="0.3">
      <c r="AY7927" s="124" t="e">
        <f>VLOOKUP(C7927,#REF!, 2,FALSE)</f>
        <v>#REF!</v>
      </c>
      <c r="BM7927" s="97" t="s">
        <v>12978</v>
      </c>
      <c r="BN7927" s="97" t="s">
        <v>16968</v>
      </c>
      <c r="BO7927" s="97" t="s">
        <v>12979</v>
      </c>
      <c r="BU7927" s="97" t="s">
        <v>12978</v>
      </c>
      <c r="BV7927" s="97" t="s">
        <v>16968</v>
      </c>
      <c r="BW7927" s="97" t="s">
        <v>12979</v>
      </c>
    </row>
    <row r="7928" spans="51:75" x14ac:dyDescent="0.3">
      <c r="AY7928" s="124" t="e">
        <f>VLOOKUP(C7928,#REF!, 2,FALSE)</f>
        <v>#REF!</v>
      </c>
      <c r="BM7928" s="97" t="s">
        <v>12980</v>
      </c>
      <c r="BN7928" s="97" t="s">
        <v>700</v>
      </c>
      <c r="BO7928" s="97" t="s">
        <v>2983</v>
      </c>
      <c r="BU7928" s="97" t="s">
        <v>12980</v>
      </c>
      <c r="BV7928" s="97" t="s">
        <v>700</v>
      </c>
      <c r="BW7928" s="97" t="s">
        <v>2983</v>
      </c>
    </row>
    <row r="7929" spans="51:75" x14ac:dyDescent="0.3">
      <c r="AY7929" s="124" t="e">
        <f>VLOOKUP(C7929,#REF!, 2,FALSE)</f>
        <v>#REF!</v>
      </c>
      <c r="BM7929" s="97" t="s">
        <v>12981</v>
      </c>
      <c r="BN7929" s="97" t="s">
        <v>16968</v>
      </c>
      <c r="BO7929" s="97" t="s">
        <v>2983</v>
      </c>
      <c r="BU7929" s="97" t="s">
        <v>12981</v>
      </c>
      <c r="BV7929" s="97" t="s">
        <v>16968</v>
      </c>
      <c r="BW7929" s="97" t="s">
        <v>2983</v>
      </c>
    </row>
    <row r="7930" spans="51:75" x14ac:dyDescent="0.3">
      <c r="AY7930" s="124" t="e">
        <f>VLOOKUP(C7930,#REF!, 2,FALSE)</f>
        <v>#REF!</v>
      </c>
      <c r="BM7930" s="97" t="s">
        <v>12982</v>
      </c>
      <c r="BN7930" s="97" t="s">
        <v>16968</v>
      </c>
      <c r="BO7930" s="97" t="s">
        <v>11029</v>
      </c>
      <c r="BU7930" s="97" t="s">
        <v>12982</v>
      </c>
      <c r="BV7930" s="97" t="s">
        <v>16968</v>
      </c>
      <c r="BW7930" s="97" t="s">
        <v>11029</v>
      </c>
    </row>
    <row r="7931" spans="51:75" x14ac:dyDescent="0.3">
      <c r="AY7931" s="124" t="e">
        <f>VLOOKUP(C7931,#REF!, 2,FALSE)</f>
        <v>#REF!</v>
      </c>
      <c r="BM7931" s="97" t="s">
        <v>12983</v>
      </c>
      <c r="BN7931" s="97" t="s">
        <v>16968</v>
      </c>
      <c r="BO7931" s="97" t="s">
        <v>2983</v>
      </c>
      <c r="BU7931" s="97" t="s">
        <v>12983</v>
      </c>
      <c r="BV7931" s="97" t="s">
        <v>16968</v>
      </c>
      <c r="BW7931" s="97" t="s">
        <v>2983</v>
      </c>
    </row>
    <row r="7932" spans="51:75" x14ac:dyDescent="0.3">
      <c r="AY7932" s="124" t="e">
        <f>VLOOKUP(C7932,#REF!, 2,FALSE)</f>
        <v>#REF!</v>
      </c>
      <c r="BM7932" s="97" t="s">
        <v>12984</v>
      </c>
      <c r="BN7932" s="97" t="s">
        <v>16968</v>
      </c>
      <c r="BO7932" s="97" t="s">
        <v>12985</v>
      </c>
      <c r="BU7932" s="97" t="s">
        <v>12984</v>
      </c>
      <c r="BV7932" s="97" t="s">
        <v>16968</v>
      </c>
      <c r="BW7932" s="97" t="s">
        <v>12985</v>
      </c>
    </row>
    <row r="7933" spans="51:75" x14ac:dyDescent="0.3">
      <c r="AY7933" s="124" t="e">
        <f>VLOOKUP(C7933,#REF!, 2,FALSE)</f>
        <v>#REF!</v>
      </c>
      <c r="BM7933" s="97" t="s">
        <v>12986</v>
      </c>
      <c r="BN7933" s="97" t="s">
        <v>658</v>
      </c>
      <c r="BO7933" s="97" t="s">
        <v>10417</v>
      </c>
      <c r="BU7933" s="97" t="s">
        <v>12986</v>
      </c>
      <c r="BV7933" s="97" t="s">
        <v>658</v>
      </c>
      <c r="BW7933" s="97" t="s">
        <v>10417</v>
      </c>
    </row>
    <row r="7934" spans="51:75" x14ac:dyDescent="0.3">
      <c r="AY7934" s="124" t="e">
        <f>VLOOKUP(C7934,#REF!, 2,FALSE)</f>
        <v>#REF!</v>
      </c>
      <c r="BM7934" s="97" t="s">
        <v>12987</v>
      </c>
      <c r="BN7934" s="97" t="s">
        <v>16968</v>
      </c>
      <c r="BO7934" s="97" t="s">
        <v>7228</v>
      </c>
      <c r="BU7934" s="97" t="s">
        <v>12987</v>
      </c>
      <c r="BV7934" s="97" t="s">
        <v>16968</v>
      </c>
      <c r="BW7934" s="97" t="s">
        <v>7228</v>
      </c>
    </row>
    <row r="7935" spans="51:75" x14ac:dyDescent="0.3">
      <c r="AY7935" s="124" t="e">
        <f>VLOOKUP(C7935,#REF!, 2,FALSE)</f>
        <v>#REF!</v>
      </c>
      <c r="BM7935" s="97" t="s">
        <v>12988</v>
      </c>
      <c r="BN7935" s="97" t="s">
        <v>16968</v>
      </c>
      <c r="BO7935" s="97" t="s">
        <v>2983</v>
      </c>
      <c r="BU7935" s="97" t="s">
        <v>12988</v>
      </c>
      <c r="BV7935" s="97" t="s">
        <v>16968</v>
      </c>
      <c r="BW7935" s="97" t="s">
        <v>2983</v>
      </c>
    </row>
    <row r="7936" spans="51:75" x14ac:dyDescent="0.3">
      <c r="AY7936" s="124" t="e">
        <f>VLOOKUP(C7936,#REF!, 2,FALSE)</f>
        <v>#REF!</v>
      </c>
      <c r="BM7936" s="97" t="s">
        <v>12989</v>
      </c>
      <c r="BN7936" s="97" t="s">
        <v>2983</v>
      </c>
      <c r="BO7936" s="97" t="s">
        <v>2296</v>
      </c>
      <c r="BU7936" s="97" t="s">
        <v>12989</v>
      </c>
      <c r="BV7936" s="97" t="s">
        <v>2983</v>
      </c>
      <c r="BW7936" s="97" t="s">
        <v>2296</v>
      </c>
    </row>
    <row r="7937" spans="51:75" x14ac:dyDescent="0.3">
      <c r="AY7937" s="124" t="e">
        <f>VLOOKUP(C7937,#REF!, 2,FALSE)</f>
        <v>#REF!</v>
      </c>
      <c r="BM7937" s="97" t="s">
        <v>12990</v>
      </c>
      <c r="BN7937" s="97" t="s">
        <v>16968</v>
      </c>
      <c r="BO7937" s="97" t="s">
        <v>770</v>
      </c>
      <c r="BU7937" s="97" t="s">
        <v>12990</v>
      </c>
      <c r="BV7937" s="97" t="s">
        <v>16968</v>
      </c>
      <c r="BW7937" s="97" t="s">
        <v>770</v>
      </c>
    </row>
    <row r="7938" spans="51:75" x14ac:dyDescent="0.3">
      <c r="AY7938" s="124" t="e">
        <f>VLOOKUP(C7938,#REF!, 2,FALSE)</f>
        <v>#REF!</v>
      </c>
      <c r="BM7938" s="97" t="s">
        <v>12991</v>
      </c>
      <c r="BN7938" s="97" t="s">
        <v>1269</v>
      </c>
      <c r="BO7938" s="97" t="s">
        <v>8841</v>
      </c>
      <c r="BU7938" s="97" t="s">
        <v>12991</v>
      </c>
      <c r="BV7938" s="97" t="s">
        <v>1269</v>
      </c>
      <c r="BW7938" s="97" t="s">
        <v>8841</v>
      </c>
    </row>
    <row r="7939" spans="51:75" x14ac:dyDescent="0.3">
      <c r="AY7939" s="124" t="e">
        <f>VLOOKUP(C7939,#REF!, 2,FALSE)</f>
        <v>#REF!</v>
      </c>
      <c r="BM7939" s="97" t="s">
        <v>12992</v>
      </c>
      <c r="BN7939" s="97" t="s">
        <v>780</v>
      </c>
      <c r="BO7939" s="97" t="s">
        <v>11974</v>
      </c>
      <c r="BU7939" s="97" t="s">
        <v>12992</v>
      </c>
      <c r="BV7939" s="97" t="s">
        <v>780</v>
      </c>
      <c r="BW7939" s="97" t="s">
        <v>11974</v>
      </c>
    </row>
    <row r="7940" spans="51:75" x14ac:dyDescent="0.3">
      <c r="AY7940" s="124" t="e">
        <f>VLOOKUP(C7940,#REF!, 2,FALSE)</f>
        <v>#REF!</v>
      </c>
      <c r="BM7940" s="97" t="s">
        <v>12993</v>
      </c>
      <c r="BN7940" s="97" t="s">
        <v>16968</v>
      </c>
      <c r="BO7940" s="97" t="s">
        <v>12994</v>
      </c>
      <c r="BU7940" s="97" t="s">
        <v>12993</v>
      </c>
      <c r="BV7940" s="97" t="s">
        <v>16968</v>
      </c>
      <c r="BW7940" s="97" t="s">
        <v>12994</v>
      </c>
    </row>
    <row r="7941" spans="51:75" x14ac:dyDescent="0.3">
      <c r="AY7941" s="124" t="e">
        <f>VLOOKUP(C7941,#REF!, 2,FALSE)</f>
        <v>#REF!</v>
      </c>
      <c r="BM7941" s="97" t="s">
        <v>343</v>
      </c>
      <c r="BN7941" s="97" t="s">
        <v>16968</v>
      </c>
      <c r="BO7941" s="97" t="s">
        <v>3382</v>
      </c>
      <c r="BU7941" s="97" t="s">
        <v>343</v>
      </c>
      <c r="BV7941" s="97" t="s">
        <v>16968</v>
      </c>
      <c r="BW7941" s="97" t="s">
        <v>3382</v>
      </c>
    </row>
    <row r="7942" spans="51:75" x14ac:dyDescent="0.3">
      <c r="AY7942" s="124" t="e">
        <f>VLOOKUP(C7942,#REF!, 2,FALSE)</f>
        <v>#REF!</v>
      </c>
      <c r="BM7942" s="97" t="s">
        <v>12995</v>
      </c>
      <c r="BN7942" s="97" t="s">
        <v>3000</v>
      </c>
      <c r="BO7942" s="97" t="s">
        <v>3369</v>
      </c>
      <c r="BU7942" s="97" t="s">
        <v>12995</v>
      </c>
      <c r="BV7942" s="97" t="s">
        <v>3000</v>
      </c>
      <c r="BW7942" s="97" t="s">
        <v>3369</v>
      </c>
    </row>
    <row r="7943" spans="51:75" x14ac:dyDescent="0.3">
      <c r="AY7943" s="124" t="e">
        <f>VLOOKUP(C7943,#REF!, 2,FALSE)</f>
        <v>#REF!</v>
      </c>
      <c r="BM7943" s="97" t="s">
        <v>12997</v>
      </c>
      <c r="BN7943" s="97" t="s">
        <v>3191</v>
      </c>
      <c r="BO7943" s="97" t="s">
        <v>10517</v>
      </c>
      <c r="BU7943" s="97" t="s">
        <v>12997</v>
      </c>
      <c r="BV7943" s="97" t="s">
        <v>3191</v>
      </c>
      <c r="BW7943" s="97" t="s">
        <v>10517</v>
      </c>
    </row>
    <row r="7944" spans="51:75" x14ac:dyDescent="0.3">
      <c r="AY7944" s="124" t="e">
        <f>VLOOKUP(C7944,#REF!, 2,FALSE)</f>
        <v>#REF!</v>
      </c>
      <c r="BM7944" s="97" t="s">
        <v>2250</v>
      </c>
      <c r="BN7944" s="97" t="s">
        <v>2983</v>
      </c>
      <c r="BO7944" s="97" t="s">
        <v>2983</v>
      </c>
      <c r="BU7944" s="97" t="s">
        <v>2250</v>
      </c>
      <c r="BV7944" s="97" t="s">
        <v>2983</v>
      </c>
      <c r="BW7944" s="97" t="s">
        <v>2983</v>
      </c>
    </row>
    <row r="7945" spans="51:75" x14ac:dyDescent="0.3">
      <c r="AY7945" s="124" t="e">
        <f>VLOOKUP(C7945,#REF!, 2,FALSE)</f>
        <v>#REF!</v>
      </c>
      <c r="BM7945" s="97" t="s">
        <v>2251</v>
      </c>
      <c r="BN7945" s="97" t="s">
        <v>616</v>
      </c>
      <c r="BO7945" s="97" t="s">
        <v>1126</v>
      </c>
      <c r="BU7945" s="97" t="s">
        <v>2251</v>
      </c>
      <c r="BV7945" s="97" t="s">
        <v>616</v>
      </c>
      <c r="BW7945" s="97" t="s">
        <v>1126</v>
      </c>
    </row>
    <row r="7946" spans="51:75" x14ac:dyDescent="0.3">
      <c r="AY7946" s="124" t="e">
        <f>VLOOKUP(C7946,#REF!, 2,FALSE)</f>
        <v>#REF!</v>
      </c>
      <c r="BM7946" s="97" t="s">
        <v>12998</v>
      </c>
      <c r="BN7946" s="97" t="s">
        <v>16968</v>
      </c>
      <c r="BO7946" s="97" t="s">
        <v>13000</v>
      </c>
      <c r="BU7946" s="97" t="s">
        <v>12998</v>
      </c>
      <c r="BV7946" s="97" t="s">
        <v>16968</v>
      </c>
      <c r="BW7946" s="97" t="s">
        <v>13000</v>
      </c>
    </row>
    <row r="7947" spans="51:75" x14ac:dyDescent="0.3">
      <c r="AY7947" s="124" t="e">
        <f>VLOOKUP(C7947,#REF!, 2,FALSE)</f>
        <v>#REF!</v>
      </c>
      <c r="BM7947" s="97" t="s">
        <v>13001</v>
      </c>
      <c r="BN7947" s="97" t="s">
        <v>16968</v>
      </c>
      <c r="BO7947" s="97" t="s">
        <v>13002</v>
      </c>
      <c r="BU7947" s="97" t="s">
        <v>13001</v>
      </c>
      <c r="BV7947" s="97" t="s">
        <v>16968</v>
      </c>
      <c r="BW7947" s="97" t="s">
        <v>13002</v>
      </c>
    </row>
    <row r="7948" spans="51:75" x14ac:dyDescent="0.3">
      <c r="AY7948" s="124" t="e">
        <f>VLOOKUP(C7948,#REF!, 2,FALSE)</f>
        <v>#REF!</v>
      </c>
      <c r="BM7948" s="97" t="s">
        <v>13003</v>
      </c>
      <c r="BN7948" s="97" t="s">
        <v>16968</v>
      </c>
      <c r="BO7948" s="97" t="s">
        <v>2545</v>
      </c>
      <c r="BU7948" s="97" t="s">
        <v>13003</v>
      </c>
      <c r="BV7948" s="97" t="s">
        <v>16968</v>
      </c>
      <c r="BW7948" s="97" t="s">
        <v>2545</v>
      </c>
    </row>
    <row r="7949" spans="51:75" x14ac:dyDescent="0.3">
      <c r="AY7949" s="124" t="e">
        <f>VLOOKUP(C7949,#REF!, 2,FALSE)</f>
        <v>#REF!</v>
      </c>
      <c r="BM7949" s="97" t="s">
        <v>13004</v>
      </c>
      <c r="BN7949" s="97" t="s">
        <v>16968</v>
      </c>
      <c r="BO7949" s="97" t="s">
        <v>13005</v>
      </c>
      <c r="BU7949" s="97" t="s">
        <v>13004</v>
      </c>
      <c r="BV7949" s="97" t="s">
        <v>16968</v>
      </c>
      <c r="BW7949" s="97" t="s">
        <v>13005</v>
      </c>
    </row>
    <row r="7950" spans="51:75" x14ac:dyDescent="0.3">
      <c r="AY7950" s="124" t="e">
        <f>VLOOKUP(C7950,#REF!, 2,FALSE)</f>
        <v>#REF!</v>
      </c>
      <c r="BM7950" s="97" t="s">
        <v>13006</v>
      </c>
      <c r="BN7950" s="97" t="s">
        <v>2983</v>
      </c>
      <c r="BO7950" s="97" t="s">
        <v>770</v>
      </c>
      <c r="BU7950" s="97" t="s">
        <v>13006</v>
      </c>
      <c r="BV7950" s="97" t="s">
        <v>2983</v>
      </c>
      <c r="BW7950" s="97" t="s">
        <v>770</v>
      </c>
    </row>
    <row r="7951" spans="51:75" x14ac:dyDescent="0.3">
      <c r="AY7951" s="124" t="e">
        <f>VLOOKUP(C7951,#REF!, 2,FALSE)</f>
        <v>#REF!</v>
      </c>
      <c r="BM7951" s="97" t="s">
        <v>13007</v>
      </c>
      <c r="BN7951" s="97" t="s">
        <v>666</v>
      </c>
      <c r="BO7951" s="97" t="s">
        <v>7066</v>
      </c>
      <c r="BU7951" s="97" t="s">
        <v>13007</v>
      </c>
      <c r="BV7951" s="97" t="s">
        <v>666</v>
      </c>
      <c r="BW7951" s="97" t="s">
        <v>7066</v>
      </c>
    </row>
    <row r="7952" spans="51:75" x14ac:dyDescent="0.3">
      <c r="AY7952" s="124" t="e">
        <f>VLOOKUP(C7952,#REF!, 2,FALSE)</f>
        <v>#REF!</v>
      </c>
      <c r="BM7952" s="97" t="s">
        <v>13008</v>
      </c>
      <c r="BN7952" s="97" t="s">
        <v>852</v>
      </c>
      <c r="BO7952" s="97" t="s">
        <v>10794</v>
      </c>
      <c r="BU7952" s="97" t="s">
        <v>13008</v>
      </c>
      <c r="BV7952" s="97" t="s">
        <v>852</v>
      </c>
      <c r="BW7952" s="97" t="s">
        <v>10794</v>
      </c>
    </row>
    <row r="7953" spans="51:75" x14ac:dyDescent="0.3">
      <c r="AY7953" s="124" t="e">
        <f>VLOOKUP(C7953,#REF!, 2,FALSE)</f>
        <v>#REF!</v>
      </c>
      <c r="BM7953" s="97" t="s">
        <v>2252</v>
      </c>
      <c r="BN7953" s="97" t="s">
        <v>16968</v>
      </c>
      <c r="BO7953" s="97" t="s">
        <v>2395</v>
      </c>
      <c r="BU7953" s="97" t="s">
        <v>2252</v>
      </c>
      <c r="BV7953" s="97" t="s">
        <v>16968</v>
      </c>
      <c r="BW7953" s="97" t="s">
        <v>2395</v>
      </c>
    </row>
    <row r="7954" spans="51:75" x14ac:dyDescent="0.3">
      <c r="AY7954" s="124" t="e">
        <f>VLOOKUP(C7954,#REF!, 2,FALSE)</f>
        <v>#REF!</v>
      </c>
      <c r="BM7954" s="97" t="s">
        <v>2253</v>
      </c>
      <c r="BN7954" s="97" t="s">
        <v>731</v>
      </c>
      <c r="BO7954" s="97" t="s">
        <v>2983</v>
      </c>
      <c r="BU7954" s="97" t="s">
        <v>2253</v>
      </c>
      <c r="BV7954" s="97" t="s">
        <v>731</v>
      </c>
      <c r="BW7954" s="97" t="s">
        <v>2983</v>
      </c>
    </row>
    <row r="7955" spans="51:75" x14ac:dyDescent="0.3">
      <c r="AY7955" s="124" t="e">
        <f>VLOOKUP(C7955,#REF!, 2,FALSE)</f>
        <v>#REF!</v>
      </c>
      <c r="BM7955" s="97" t="s">
        <v>13009</v>
      </c>
      <c r="BN7955" s="97" t="s">
        <v>3000</v>
      </c>
      <c r="BO7955" s="97" t="s">
        <v>2983</v>
      </c>
      <c r="BU7955" s="97" t="s">
        <v>13009</v>
      </c>
      <c r="BV7955" s="97" t="s">
        <v>3000</v>
      </c>
      <c r="BW7955" s="97" t="s">
        <v>2983</v>
      </c>
    </row>
    <row r="7956" spans="51:75" x14ac:dyDescent="0.3">
      <c r="AY7956" s="124" t="e">
        <f>VLOOKUP(C7956,#REF!, 2,FALSE)</f>
        <v>#REF!</v>
      </c>
      <c r="BM7956" s="97" t="s">
        <v>13010</v>
      </c>
      <c r="BN7956" s="97" t="s">
        <v>619</v>
      </c>
      <c r="BO7956" s="97" t="s">
        <v>2983</v>
      </c>
      <c r="BU7956" s="97" t="s">
        <v>13010</v>
      </c>
      <c r="BV7956" s="97" t="s">
        <v>619</v>
      </c>
      <c r="BW7956" s="97" t="s">
        <v>2983</v>
      </c>
    </row>
    <row r="7957" spans="51:75" x14ac:dyDescent="0.3">
      <c r="AY7957" s="124" t="e">
        <f>VLOOKUP(C7957,#REF!, 2,FALSE)</f>
        <v>#REF!</v>
      </c>
      <c r="BM7957" s="97" t="s">
        <v>13011</v>
      </c>
      <c r="BN7957" s="97" t="s">
        <v>3237</v>
      </c>
      <c r="BO7957" s="97" t="s">
        <v>1594</v>
      </c>
      <c r="BU7957" s="97" t="s">
        <v>13011</v>
      </c>
      <c r="BV7957" s="97" t="s">
        <v>3237</v>
      </c>
      <c r="BW7957" s="97" t="s">
        <v>1594</v>
      </c>
    </row>
    <row r="7958" spans="51:75" x14ac:dyDescent="0.3">
      <c r="AY7958" s="124" t="e">
        <f>VLOOKUP(C7958,#REF!, 2,FALSE)</f>
        <v>#REF!</v>
      </c>
      <c r="BM7958" s="97" t="s">
        <v>13012</v>
      </c>
      <c r="BN7958" s="97" t="s">
        <v>619</v>
      </c>
      <c r="BO7958" s="97" t="s">
        <v>2983</v>
      </c>
      <c r="BU7958" s="97" t="s">
        <v>13012</v>
      </c>
      <c r="BV7958" s="97" t="s">
        <v>619</v>
      </c>
      <c r="BW7958" s="97" t="s">
        <v>2983</v>
      </c>
    </row>
    <row r="7959" spans="51:75" x14ac:dyDescent="0.3">
      <c r="AY7959" s="124" t="e">
        <f>VLOOKUP(C7959,#REF!, 2,FALSE)</f>
        <v>#REF!</v>
      </c>
      <c r="BM7959" s="97" t="s">
        <v>13013</v>
      </c>
      <c r="BN7959" s="97" t="s">
        <v>3003</v>
      </c>
      <c r="BO7959" s="97" t="s">
        <v>7324</v>
      </c>
      <c r="BU7959" s="97" t="s">
        <v>13013</v>
      </c>
      <c r="BV7959" s="97" t="s">
        <v>3003</v>
      </c>
      <c r="BW7959" s="97" t="s">
        <v>7324</v>
      </c>
    </row>
    <row r="7960" spans="51:75" x14ac:dyDescent="0.3">
      <c r="AY7960" s="124" t="e">
        <f>VLOOKUP(C7960,#REF!, 2,FALSE)</f>
        <v>#REF!</v>
      </c>
      <c r="BM7960" s="97" t="s">
        <v>13014</v>
      </c>
      <c r="BN7960" s="97" t="s">
        <v>3237</v>
      </c>
      <c r="BO7960" s="97" t="s">
        <v>4102</v>
      </c>
      <c r="BU7960" s="97" t="s">
        <v>13014</v>
      </c>
      <c r="BV7960" s="97" t="s">
        <v>3237</v>
      </c>
      <c r="BW7960" s="97" t="s">
        <v>4102</v>
      </c>
    </row>
    <row r="7961" spans="51:75" x14ac:dyDescent="0.3">
      <c r="AY7961" s="124" t="e">
        <f>VLOOKUP(C7961,#REF!, 2,FALSE)</f>
        <v>#REF!</v>
      </c>
      <c r="BM7961" s="97" t="s">
        <v>13015</v>
      </c>
      <c r="BN7961" s="97" t="s">
        <v>16968</v>
      </c>
      <c r="BO7961" s="97" t="s">
        <v>2983</v>
      </c>
      <c r="BU7961" s="97" t="s">
        <v>13015</v>
      </c>
      <c r="BV7961" s="97" t="s">
        <v>16968</v>
      </c>
      <c r="BW7961" s="97" t="s">
        <v>2983</v>
      </c>
    </row>
    <row r="7962" spans="51:75" x14ac:dyDescent="0.3">
      <c r="AY7962" s="124" t="e">
        <f>VLOOKUP(C7962,#REF!, 2,FALSE)</f>
        <v>#REF!</v>
      </c>
      <c r="BM7962" s="97" t="s">
        <v>13016</v>
      </c>
      <c r="BN7962" s="97" t="s">
        <v>16968</v>
      </c>
      <c r="BO7962" s="97" t="s">
        <v>13017</v>
      </c>
      <c r="BU7962" s="97" t="s">
        <v>13016</v>
      </c>
      <c r="BV7962" s="97" t="s">
        <v>16968</v>
      </c>
      <c r="BW7962" s="97" t="s">
        <v>13017</v>
      </c>
    </row>
    <row r="7963" spans="51:75" x14ac:dyDescent="0.3">
      <c r="AY7963" s="124" t="e">
        <f>VLOOKUP(C7963,#REF!, 2,FALSE)</f>
        <v>#REF!</v>
      </c>
      <c r="BM7963" s="97" t="s">
        <v>13018</v>
      </c>
      <c r="BN7963" s="97" t="s">
        <v>703</v>
      </c>
      <c r="BO7963" s="97" t="s">
        <v>4011</v>
      </c>
      <c r="BU7963" s="97" t="s">
        <v>13018</v>
      </c>
      <c r="BV7963" s="97" t="s">
        <v>703</v>
      </c>
      <c r="BW7963" s="97" t="s">
        <v>4011</v>
      </c>
    </row>
    <row r="7964" spans="51:75" x14ac:dyDescent="0.3">
      <c r="AY7964" s="124" t="e">
        <f>VLOOKUP(C7964,#REF!, 2,FALSE)</f>
        <v>#REF!</v>
      </c>
      <c r="BM7964" s="97" t="s">
        <v>13019</v>
      </c>
      <c r="BN7964" s="97" t="s">
        <v>703</v>
      </c>
      <c r="BO7964" s="97" t="s">
        <v>2983</v>
      </c>
      <c r="BU7964" s="97" t="s">
        <v>13019</v>
      </c>
      <c r="BV7964" s="97" t="s">
        <v>703</v>
      </c>
      <c r="BW7964" s="97" t="s">
        <v>2983</v>
      </c>
    </row>
    <row r="7965" spans="51:75" x14ac:dyDescent="0.3">
      <c r="AY7965" s="124" t="e">
        <f>VLOOKUP(C7965,#REF!, 2,FALSE)</f>
        <v>#REF!</v>
      </c>
      <c r="BM7965" s="97" t="s">
        <v>13020</v>
      </c>
      <c r="BN7965" s="97" t="s">
        <v>16968</v>
      </c>
      <c r="BO7965" s="97" t="s">
        <v>2450</v>
      </c>
      <c r="BU7965" s="97" t="s">
        <v>13020</v>
      </c>
      <c r="BV7965" s="97" t="s">
        <v>16968</v>
      </c>
      <c r="BW7965" s="97" t="s">
        <v>2450</v>
      </c>
    </row>
    <row r="7966" spans="51:75" x14ac:dyDescent="0.3">
      <c r="AY7966" s="124" t="e">
        <f>VLOOKUP(C7966,#REF!, 2,FALSE)</f>
        <v>#REF!</v>
      </c>
      <c r="BM7966" s="97" t="s">
        <v>13022</v>
      </c>
      <c r="BN7966" s="97" t="s">
        <v>16968</v>
      </c>
      <c r="BO7966" s="97" t="s">
        <v>1608</v>
      </c>
      <c r="BU7966" s="97" t="s">
        <v>13022</v>
      </c>
      <c r="BV7966" s="97" t="s">
        <v>16968</v>
      </c>
      <c r="BW7966" s="97" t="s">
        <v>1608</v>
      </c>
    </row>
    <row r="7967" spans="51:75" x14ac:dyDescent="0.3">
      <c r="AY7967" s="124" t="e">
        <f>VLOOKUP(C7967,#REF!, 2,FALSE)</f>
        <v>#REF!</v>
      </c>
      <c r="BM7967" s="97" t="s">
        <v>13023</v>
      </c>
      <c r="BN7967" s="97" t="s">
        <v>16968</v>
      </c>
      <c r="BO7967" s="97" t="s">
        <v>8114</v>
      </c>
      <c r="BU7967" s="97" t="s">
        <v>13023</v>
      </c>
      <c r="BV7967" s="97" t="s">
        <v>16968</v>
      </c>
      <c r="BW7967" s="97" t="s">
        <v>8114</v>
      </c>
    </row>
    <row r="7968" spans="51:75" x14ac:dyDescent="0.3">
      <c r="AY7968" s="124" t="e">
        <f>VLOOKUP(C7968,#REF!, 2,FALSE)</f>
        <v>#REF!</v>
      </c>
      <c r="BM7968" s="97" t="s">
        <v>13024</v>
      </c>
      <c r="BN7968" s="97" t="s">
        <v>16968</v>
      </c>
      <c r="BO7968" s="97" t="s">
        <v>919</v>
      </c>
      <c r="BU7968" s="97" t="s">
        <v>13024</v>
      </c>
      <c r="BV7968" s="97" t="s">
        <v>16968</v>
      </c>
      <c r="BW7968" s="97" t="s">
        <v>919</v>
      </c>
    </row>
    <row r="7969" spans="51:75" x14ac:dyDescent="0.3">
      <c r="AY7969" s="124" t="e">
        <f>VLOOKUP(C7969,#REF!, 2,FALSE)</f>
        <v>#REF!</v>
      </c>
      <c r="BM7969" s="97" t="s">
        <v>13026</v>
      </c>
      <c r="BN7969" s="97" t="s">
        <v>16968</v>
      </c>
      <c r="BO7969" s="97" t="s">
        <v>2124</v>
      </c>
      <c r="BU7969" s="97" t="s">
        <v>13026</v>
      </c>
      <c r="BV7969" s="97" t="s">
        <v>16968</v>
      </c>
      <c r="BW7969" s="97" t="s">
        <v>2124</v>
      </c>
    </row>
    <row r="7970" spans="51:75" x14ac:dyDescent="0.3">
      <c r="AY7970" s="124" t="e">
        <f>VLOOKUP(C7970,#REF!, 2,FALSE)</f>
        <v>#REF!</v>
      </c>
      <c r="BM7970" s="97" t="s">
        <v>13027</v>
      </c>
      <c r="BN7970" s="97" t="s">
        <v>16968</v>
      </c>
      <c r="BO7970" s="97" t="s">
        <v>844</v>
      </c>
      <c r="BU7970" s="97" t="s">
        <v>13027</v>
      </c>
      <c r="BV7970" s="97" t="s">
        <v>16968</v>
      </c>
      <c r="BW7970" s="97" t="s">
        <v>844</v>
      </c>
    </row>
    <row r="7971" spans="51:75" x14ac:dyDescent="0.3">
      <c r="AY7971" s="124" t="e">
        <f>VLOOKUP(C7971,#REF!, 2,FALSE)</f>
        <v>#REF!</v>
      </c>
      <c r="BM7971" s="97" t="s">
        <v>13028</v>
      </c>
      <c r="BN7971" s="97" t="s">
        <v>616</v>
      </c>
      <c r="BO7971" s="97" t="s">
        <v>12999</v>
      </c>
      <c r="BU7971" s="97" t="s">
        <v>13028</v>
      </c>
      <c r="BV7971" s="97" t="s">
        <v>616</v>
      </c>
      <c r="BW7971" s="97" t="s">
        <v>12999</v>
      </c>
    </row>
    <row r="7972" spans="51:75" x14ac:dyDescent="0.3">
      <c r="AY7972" s="124" t="e">
        <f>VLOOKUP(C7972,#REF!, 2,FALSE)</f>
        <v>#REF!</v>
      </c>
      <c r="BM7972" s="97" t="s">
        <v>13029</v>
      </c>
      <c r="BN7972" s="97" t="s">
        <v>16968</v>
      </c>
      <c r="BO7972" s="97" t="s">
        <v>1068</v>
      </c>
      <c r="BU7972" s="97" t="s">
        <v>13029</v>
      </c>
      <c r="BV7972" s="97" t="s">
        <v>16968</v>
      </c>
      <c r="BW7972" s="97" t="s">
        <v>1068</v>
      </c>
    </row>
    <row r="7973" spans="51:75" x14ac:dyDescent="0.3">
      <c r="AY7973" s="124" t="e">
        <f>VLOOKUP(C7973,#REF!, 2,FALSE)</f>
        <v>#REF!</v>
      </c>
      <c r="BM7973" s="97" t="s">
        <v>13030</v>
      </c>
      <c r="BN7973" s="97" t="s">
        <v>663</v>
      </c>
      <c r="BO7973" s="97" t="s">
        <v>3018</v>
      </c>
      <c r="BU7973" s="97" t="s">
        <v>13030</v>
      </c>
      <c r="BV7973" s="97" t="s">
        <v>663</v>
      </c>
      <c r="BW7973" s="97" t="s">
        <v>3018</v>
      </c>
    </row>
    <row r="7974" spans="51:75" x14ac:dyDescent="0.3">
      <c r="AY7974" s="124" t="e">
        <f>VLOOKUP(C7974,#REF!, 2,FALSE)</f>
        <v>#REF!</v>
      </c>
      <c r="BM7974" s="97" t="s">
        <v>13031</v>
      </c>
      <c r="BN7974" s="97" t="s">
        <v>771</v>
      </c>
      <c r="BO7974" s="97" t="s">
        <v>624</v>
      </c>
      <c r="BU7974" s="97" t="s">
        <v>13031</v>
      </c>
      <c r="BV7974" s="97" t="s">
        <v>771</v>
      </c>
      <c r="BW7974" s="97" t="s">
        <v>624</v>
      </c>
    </row>
    <row r="7975" spans="51:75" x14ac:dyDescent="0.3">
      <c r="AY7975" s="124" t="e">
        <f>VLOOKUP(C7975,#REF!, 2,FALSE)</f>
        <v>#REF!</v>
      </c>
      <c r="BM7975" s="97" t="s">
        <v>13032</v>
      </c>
      <c r="BN7975" s="97" t="s">
        <v>663</v>
      </c>
      <c r="BO7975" s="97" t="s">
        <v>2255</v>
      </c>
      <c r="BU7975" s="97" t="s">
        <v>13032</v>
      </c>
      <c r="BV7975" s="97" t="s">
        <v>663</v>
      </c>
      <c r="BW7975" s="97" t="s">
        <v>2255</v>
      </c>
    </row>
    <row r="7976" spans="51:75" x14ac:dyDescent="0.3">
      <c r="AY7976" s="124" t="e">
        <f>VLOOKUP(C7976,#REF!, 2,FALSE)</f>
        <v>#REF!</v>
      </c>
      <c r="BM7976" s="97" t="s">
        <v>13033</v>
      </c>
      <c r="BN7976" s="97" t="s">
        <v>661</v>
      </c>
      <c r="BO7976" s="97" t="s">
        <v>1068</v>
      </c>
      <c r="BU7976" s="97" t="s">
        <v>13033</v>
      </c>
      <c r="BV7976" s="97" t="s">
        <v>661</v>
      </c>
      <c r="BW7976" s="97" t="s">
        <v>1068</v>
      </c>
    </row>
    <row r="7977" spans="51:75" x14ac:dyDescent="0.3">
      <c r="AY7977" s="124" t="e">
        <f>VLOOKUP(C7977,#REF!, 2,FALSE)</f>
        <v>#REF!</v>
      </c>
      <c r="BM7977" s="97" t="s">
        <v>13034</v>
      </c>
      <c r="BN7977" s="97" t="s">
        <v>666</v>
      </c>
      <c r="BO7977" s="97" t="s">
        <v>1336</v>
      </c>
      <c r="BU7977" s="97" t="s">
        <v>13034</v>
      </c>
      <c r="BV7977" s="97" t="s">
        <v>666</v>
      </c>
      <c r="BW7977" s="97" t="s">
        <v>1336</v>
      </c>
    </row>
    <row r="7978" spans="51:75" x14ac:dyDescent="0.3">
      <c r="AY7978" s="124" t="e">
        <f>VLOOKUP(C7978,#REF!, 2,FALSE)</f>
        <v>#REF!</v>
      </c>
      <c r="BM7978" s="97" t="s">
        <v>13035</v>
      </c>
      <c r="BN7978" s="97" t="s">
        <v>614</v>
      </c>
      <c r="BO7978" s="97" t="s">
        <v>2296</v>
      </c>
      <c r="BU7978" s="97" t="s">
        <v>13035</v>
      </c>
      <c r="BV7978" s="97" t="s">
        <v>614</v>
      </c>
      <c r="BW7978" s="97" t="s">
        <v>2296</v>
      </c>
    </row>
    <row r="7979" spans="51:75" x14ac:dyDescent="0.3">
      <c r="AY7979" s="124" t="e">
        <f>VLOOKUP(C7979,#REF!, 2,FALSE)</f>
        <v>#REF!</v>
      </c>
      <c r="BM7979" s="97" t="s">
        <v>13036</v>
      </c>
      <c r="BN7979" s="97" t="s">
        <v>16983</v>
      </c>
      <c r="BO7979" s="97" t="s">
        <v>992</v>
      </c>
      <c r="BU7979" s="97" t="s">
        <v>13036</v>
      </c>
      <c r="BV7979" s="97" t="s">
        <v>16983</v>
      </c>
      <c r="BW7979" s="97" t="s">
        <v>992</v>
      </c>
    </row>
    <row r="7980" spans="51:75" x14ac:dyDescent="0.3">
      <c r="AY7980" s="124" t="e">
        <f>VLOOKUP(C7980,#REF!, 2,FALSE)</f>
        <v>#REF!</v>
      </c>
      <c r="BM7980" s="97" t="s">
        <v>13037</v>
      </c>
      <c r="BN7980" s="97" t="s">
        <v>616</v>
      </c>
      <c r="BO7980" s="97" t="s">
        <v>2255</v>
      </c>
      <c r="BU7980" s="97" t="s">
        <v>13037</v>
      </c>
      <c r="BV7980" s="97" t="s">
        <v>616</v>
      </c>
      <c r="BW7980" s="97" t="s">
        <v>2255</v>
      </c>
    </row>
    <row r="7981" spans="51:75" x14ac:dyDescent="0.3">
      <c r="AY7981" s="124" t="e">
        <f>VLOOKUP(C7981,#REF!, 2,FALSE)</f>
        <v>#REF!</v>
      </c>
      <c r="BM7981" s="97" t="s">
        <v>13039</v>
      </c>
      <c r="BN7981" s="97" t="s">
        <v>3237</v>
      </c>
      <c r="BO7981" s="97" t="s">
        <v>2983</v>
      </c>
      <c r="BU7981" s="97" t="s">
        <v>13039</v>
      </c>
      <c r="BV7981" s="97" t="s">
        <v>3237</v>
      </c>
      <c r="BW7981" s="97" t="s">
        <v>2983</v>
      </c>
    </row>
    <row r="7982" spans="51:75" x14ac:dyDescent="0.3">
      <c r="AY7982" s="124" t="e">
        <f>VLOOKUP(C7982,#REF!, 2,FALSE)</f>
        <v>#REF!</v>
      </c>
      <c r="BM7982" s="97" t="s">
        <v>13040</v>
      </c>
      <c r="BN7982" s="97" t="s">
        <v>619</v>
      </c>
      <c r="BO7982" s="97" t="s">
        <v>2983</v>
      </c>
      <c r="BU7982" s="97" t="s">
        <v>13040</v>
      </c>
      <c r="BV7982" s="97" t="s">
        <v>619</v>
      </c>
      <c r="BW7982" s="97" t="s">
        <v>2983</v>
      </c>
    </row>
    <row r="7983" spans="51:75" x14ac:dyDescent="0.3">
      <c r="AY7983" s="124" t="e">
        <f>VLOOKUP(C7983,#REF!, 2,FALSE)</f>
        <v>#REF!</v>
      </c>
      <c r="BM7983" s="97" t="s">
        <v>13041</v>
      </c>
      <c r="BN7983" s="97" t="s">
        <v>852</v>
      </c>
      <c r="BO7983" s="97" t="s">
        <v>2983</v>
      </c>
      <c r="BU7983" s="97" t="s">
        <v>13041</v>
      </c>
      <c r="BV7983" s="97" t="s">
        <v>852</v>
      </c>
      <c r="BW7983" s="97" t="s">
        <v>2983</v>
      </c>
    </row>
    <row r="7984" spans="51:75" x14ac:dyDescent="0.3">
      <c r="AY7984" s="124" t="e">
        <f>VLOOKUP(C7984,#REF!, 2,FALSE)</f>
        <v>#REF!</v>
      </c>
      <c r="BM7984" s="97" t="s">
        <v>13042</v>
      </c>
      <c r="BN7984" s="97" t="s">
        <v>923</v>
      </c>
      <c r="BO7984" s="97" t="s">
        <v>2983</v>
      </c>
      <c r="BU7984" s="97" t="s">
        <v>13042</v>
      </c>
      <c r="BV7984" s="97" t="s">
        <v>923</v>
      </c>
      <c r="BW7984" s="97" t="s">
        <v>2983</v>
      </c>
    </row>
    <row r="7985" spans="51:75" x14ac:dyDescent="0.3">
      <c r="AY7985" s="124" t="e">
        <f>VLOOKUP(C7985,#REF!, 2,FALSE)</f>
        <v>#REF!</v>
      </c>
      <c r="BM7985" s="97" t="s">
        <v>2257</v>
      </c>
      <c r="BN7985" s="97" t="s">
        <v>2983</v>
      </c>
      <c r="BO7985" s="97" t="s">
        <v>2983</v>
      </c>
      <c r="BU7985" s="97" t="s">
        <v>2257</v>
      </c>
      <c r="BV7985" s="97" t="s">
        <v>2983</v>
      </c>
      <c r="BW7985" s="97" t="s">
        <v>2983</v>
      </c>
    </row>
    <row r="7986" spans="51:75" x14ac:dyDescent="0.3">
      <c r="AY7986" s="124" t="e">
        <f>VLOOKUP(C7986,#REF!, 2,FALSE)</f>
        <v>#REF!</v>
      </c>
      <c r="BM7986" s="97" t="s">
        <v>13043</v>
      </c>
      <c r="BN7986" s="97" t="s">
        <v>2983</v>
      </c>
      <c r="BO7986" s="97" t="s">
        <v>2983</v>
      </c>
      <c r="BU7986" s="97" t="s">
        <v>13043</v>
      </c>
      <c r="BV7986" s="97" t="s">
        <v>2983</v>
      </c>
      <c r="BW7986" s="97" t="s">
        <v>2983</v>
      </c>
    </row>
    <row r="7987" spans="51:75" x14ac:dyDescent="0.3">
      <c r="AY7987" s="124" t="e">
        <f>VLOOKUP(C7987,#REF!, 2,FALSE)</f>
        <v>#REF!</v>
      </c>
      <c r="BM7987" s="97" t="s">
        <v>13044</v>
      </c>
      <c r="BN7987" s="97" t="s">
        <v>2983</v>
      </c>
      <c r="BO7987" s="97" t="s">
        <v>1397</v>
      </c>
      <c r="BU7987" s="97" t="s">
        <v>13044</v>
      </c>
      <c r="BV7987" s="97" t="s">
        <v>2983</v>
      </c>
      <c r="BW7987" s="97" t="s">
        <v>1397</v>
      </c>
    </row>
    <row r="7988" spans="51:75" x14ac:dyDescent="0.3">
      <c r="AY7988" s="124" t="e">
        <f>VLOOKUP(C7988,#REF!, 2,FALSE)</f>
        <v>#REF!</v>
      </c>
      <c r="BM7988" s="97" t="s">
        <v>2258</v>
      </c>
      <c r="BN7988" s="97" t="s">
        <v>2983</v>
      </c>
      <c r="BO7988" s="97" t="s">
        <v>3880</v>
      </c>
      <c r="BU7988" s="97" t="s">
        <v>2258</v>
      </c>
      <c r="BV7988" s="97" t="s">
        <v>2983</v>
      </c>
      <c r="BW7988" s="97" t="s">
        <v>3880</v>
      </c>
    </row>
    <row r="7989" spans="51:75" x14ac:dyDescent="0.3">
      <c r="AY7989" s="124" t="e">
        <f>VLOOKUP(C7989,#REF!, 2,FALSE)</f>
        <v>#REF!</v>
      </c>
      <c r="BM7989" s="97" t="s">
        <v>2259</v>
      </c>
      <c r="BN7989" s="97" t="s">
        <v>2983</v>
      </c>
      <c r="BO7989" s="97" t="s">
        <v>11467</v>
      </c>
      <c r="BU7989" s="97" t="s">
        <v>2259</v>
      </c>
      <c r="BV7989" s="97" t="s">
        <v>2983</v>
      </c>
      <c r="BW7989" s="97" t="s">
        <v>11467</v>
      </c>
    </row>
    <row r="7990" spans="51:75" x14ac:dyDescent="0.3">
      <c r="AY7990" s="124" t="e">
        <f>VLOOKUP(C7990,#REF!, 2,FALSE)</f>
        <v>#REF!</v>
      </c>
      <c r="BM7990" s="97" t="s">
        <v>2261</v>
      </c>
      <c r="BN7990" s="97" t="s">
        <v>2983</v>
      </c>
      <c r="BO7990" s="97" t="s">
        <v>1222</v>
      </c>
      <c r="BU7990" s="97" t="s">
        <v>2261</v>
      </c>
      <c r="BV7990" s="97" t="s">
        <v>2983</v>
      </c>
      <c r="BW7990" s="97" t="s">
        <v>1222</v>
      </c>
    </row>
    <row r="7991" spans="51:75" x14ac:dyDescent="0.3">
      <c r="AY7991" s="124" t="e">
        <f>VLOOKUP(C7991,#REF!, 2,FALSE)</f>
        <v>#REF!</v>
      </c>
      <c r="BM7991" s="97" t="s">
        <v>13045</v>
      </c>
      <c r="BN7991" s="97" t="s">
        <v>2983</v>
      </c>
      <c r="BO7991" s="97" t="s">
        <v>2927</v>
      </c>
      <c r="BU7991" s="97" t="s">
        <v>13045</v>
      </c>
      <c r="BV7991" s="97" t="s">
        <v>2983</v>
      </c>
      <c r="BW7991" s="97" t="s">
        <v>2927</v>
      </c>
    </row>
    <row r="7992" spans="51:75" x14ac:dyDescent="0.3">
      <c r="AY7992" s="124" t="e">
        <f>VLOOKUP(C7992,#REF!, 2,FALSE)</f>
        <v>#REF!</v>
      </c>
      <c r="BM7992" s="97" t="s">
        <v>2262</v>
      </c>
      <c r="BN7992" s="97" t="s">
        <v>2983</v>
      </c>
      <c r="BO7992" s="97" t="s">
        <v>10318</v>
      </c>
      <c r="BU7992" s="97" t="s">
        <v>2262</v>
      </c>
      <c r="BV7992" s="97" t="s">
        <v>2983</v>
      </c>
      <c r="BW7992" s="97" t="s">
        <v>10318</v>
      </c>
    </row>
    <row r="7993" spans="51:75" x14ac:dyDescent="0.3">
      <c r="AY7993" s="124" t="e">
        <f>VLOOKUP(C7993,#REF!, 2,FALSE)</f>
        <v>#REF!</v>
      </c>
      <c r="BM7993" s="97" t="s">
        <v>2263</v>
      </c>
      <c r="BN7993" s="97" t="s">
        <v>2983</v>
      </c>
      <c r="BO7993" s="97" t="s">
        <v>8808</v>
      </c>
      <c r="BU7993" s="97" t="s">
        <v>2263</v>
      </c>
      <c r="BV7993" s="97" t="s">
        <v>2983</v>
      </c>
      <c r="BW7993" s="97" t="s">
        <v>8808</v>
      </c>
    </row>
    <row r="7994" spans="51:75" x14ac:dyDescent="0.3">
      <c r="AY7994" s="124" t="e">
        <f>VLOOKUP(C7994,#REF!, 2,FALSE)</f>
        <v>#REF!</v>
      </c>
      <c r="BM7994" s="97" t="s">
        <v>2264</v>
      </c>
      <c r="BN7994" s="97" t="s">
        <v>16968</v>
      </c>
      <c r="BO7994" s="97" t="s">
        <v>13047</v>
      </c>
      <c r="BU7994" s="97" t="s">
        <v>2264</v>
      </c>
      <c r="BV7994" s="97" t="s">
        <v>16968</v>
      </c>
      <c r="BW7994" s="97" t="s">
        <v>13047</v>
      </c>
    </row>
    <row r="7995" spans="51:75" x14ac:dyDescent="0.3">
      <c r="AY7995" s="124" t="e">
        <f>VLOOKUP(C7995,#REF!, 2,FALSE)</f>
        <v>#REF!</v>
      </c>
      <c r="BM7995" s="97" t="s">
        <v>13048</v>
      </c>
      <c r="BN7995" s="97" t="s">
        <v>2983</v>
      </c>
      <c r="BO7995" s="97" t="s">
        <v>1776</v>
      </c>
      <c r="BU7995" s="97" t="s">
        <v>13048</v>
      </c>
      <c r="BV7995" s="97" t="s">
        <v>2983</v>
      </c>
      <c r="BW7995" s="97" t="s">
        <v>1776</v>
      </c>
    </row>
    <row r="7996" spans="51:75" x14ac:dyDescent="0.3">
      <c r="AY7996" s="124" t="e">
        <f>VLOOKUP(C7996,#REF!, 2,FALSE)</f>
        <v>#REF!</v>
      </c>
      <c r="BM7996" s="97" t="s">
        <v>13049</v>
      </c>
      <c r="BN7996" s="97" t="s">
        <v>2983</v>
      </c>
      <c r="BO7996" s="97" t="s">
        <v>13050</v>
      </c>
      <c r="BU7996" s="97" t="s">
        <v>13049</v>
      </c>
      <c r="BV7996" s="97" t="s">
        <v>2983</v>
      </c>
      <c r="BW7996" s="97" t="s">
        <v>13050</v>
      </c>
    </row>
    <row r="7997" spans="51:75" x14ac:dyDescent="0.3">
      <c r="AY7997" s="124" t="e">
        <f>VLOOKUP(C7997,#REF!, 2,FALSE)</f>
        <v>#REF!</v>
      </c>
      <c r="BM7997" s="97" t="s">
        <v>13051</v>
      </c>
      <c r="BN7997" s="97" t="s">
        <v>2983</v>
      </c>
      <c r="BO7997" s="97" t="s">
        <v>1401</v>
      </c>
      <c r="BU7997" s="97" t="s">
        <v>13051</v>
      </c>
      <c r="BV7997" s="97" t="s">
        <v>2983</v>
      </c>
      <c r="BW7997" s="97" t="s">
        <v>1401</v>
      </c>
    </row>
    <row r="7998" spans="51:75" x14ac:dyDescent="0.3">
      <c r="AY7998" s="124" t="e">
        <f>VLOOKUP(C7998,#REF!, 2,FALSE)</f>
        <v>#REF!</v>
      </c>
      <c r="BM7998" s="97" t="s">
        <v>13052</v>
      </c>
      <c r="BN7998" s="97" t="s">
        <v>3000</v>
      </c>
      <c r="BO7998" s="97" t="s">
        <v>2983</v>
      </c>
      <c r="BU7998" s="97" t="s">
        <v>13052</v>
      </c>
      <c r="BV7998" s="97" t="s">
        <v>3000</v>
      </c>
      <c r="BW7998" s="97" t="s">
        <v>2983</v>
      </c>
    </row>
    <row r="7999" spans="51:75" x14ac:dyDescent="0.3">
      <c r="AY7999" s="124" t="e">
        <f>VLOOKUP(C7999,#REF!, 2,FALSE)</f>
        <v>#REF!</v>
      </c>
      <c r="BM7999" s="97" t="s">
        <v>13053</v>
      </c>
      <c r="BN7999" s="97" t="s">
        <v>657</v>
      </c>
      <c r="BO7999" s="97" t="s">
        <v>1068</v>
      </c>
      <c r="BU7999" s="97" t="s">
        <v>13053</v>
      </c>
      <c r="BV7999" s="97" t="s">
        <v>657</v>
      </c>
      <c r="BW7999" s="97" t="s">
        <v>1068</v>
      </c>
    </row>
    <row r="8000" spans="51:75" x14ac:dyDescent="0.3">
      <c r="AY8000" s="124" t="e">
        <f>VLOOKUP(C8000,#REF!, 2,FALSE)</f>
        <v>#REF!</v>
      </c>
      <c r="BM8000" s="97" t="s">
        <v>13054</v>
      </c>
      <c r="BN8000" s="97" t="s">
        <v>923</v>
      </c>
      <c r="BO8000" s="97" t="s">
        <v>1068</v>
      </c>
      <c r="BU8000" s="97" t="s">
        <v>13054</v>
      </c>
      <c r="BV8000" s="97" t="s">
        <v>923</v>
      </c>
      <c r="BW8000" s="97" t="s">
        <v>1068</v>
      </c>
    </row>
    <row r="8001" spans="51:75" x14ac:dyDescent="0.3">
      <c r="AY8001" s="124" t="e">
        <f>VLOOKUP(C8001,#REF!, 2,FALSE)</f>
        <v>#REF!</v>
      </c>
      <c r="BM8001" s="97" t="s">
        <v>2266</v>
      </c>
      <c r="BN8001" s="97" t="s">
        <v>926</v>
      </c>
      <c r="BO8001" s="97" t="s">
        <v>1068</v>
      </c>
      <c r="BU8001" s="97" t="s">
        <v>2266</v>
      </c>
      <c r="BV8001" s="97" t="s">
        <v>926</v>
      </c>
      <c r="BW8001" s="97" t="s">
        <v>1068</v>
      </c>
    </row>
    <row r="8002" spans="51:75" x14ac:dyDescent="0.3">
      <c r="AY8002" s="124" t="e">
        <f>VLOOKUP(C8002,#REF!, 2,FALSE)</f>
        <v>#REF!</v>
      </c>
      <c r="BM8002" s="97" t="s">
        <v>13055</v>
      </c>
      <c r="BN8002" s="97" t="s">
        <v>1267</v>
      </c>
      <c r="BO8002" s="97" t="s">
        <v>1068</v>
      </c>
      <c r="BU8002" s="97" t="s">
        <v>13055</v>
      </c>
      <c r="BV8002" s="97" t="s">
        <v>1267</v>
      </c>
      <c r="BW8002" s="97" t="s">
        <v>1068</v>
      </c>
    </row>
    <row r="8003" spans="51:75" x14ac:dyDescent="0.3">
      <c r="AY8003" s="124" t="e">
        <f>VLOOKUP(C8003,#REF!, 2,FALSE)</f>
        <v>#REF!</v>
      </c>
      <c r="BM8003" s="97" t="s">
        <v>2267</v>
      </c>
      <c r="BN8003" s="97" t="s">
        <v>923</v>
      </c>
      <c r="BO8003" s="97" t="s">
        <v>1068</v>
      </c>
      <c r="BU8003" s="97" t="s">
        <v>2267</v>
      </c>
      <c r="BV8003" s="97" t="s">
        <v>923</v>
      </c>
      <c r="BW8003" s="97" t="s">
        <v>1068</v>
      </c>
    </row>
    <row r="8004" spans="51:75" x14ac:dyDescent="0.3">
      <c r="AY8004" s="124" t="e">
        <f>VLOOKUP(C8004,#REF!, 2,FALSE)</f>
        <v>#REF!</v>
      </c>
      <c r="BM8004" s="97" t="s">
        <v>345</v>
      </c>
      <c r="BN8004" s="97" t="s">
        <v>775</v>
      </c>
      <c r="BO8004" s="97" t="s">
        <v>3884</v>
      </c>
      <c r="BU8004" s="97" t="s">
        <v>345</v>
      </c>
      <c r="BV8004" s="97" t="s">
        <v>775</v>
      </c>
      <c r="BW8004" s="97" t="s">
        <v>3884</v>
      </c>
    </row>
    <row r="8005" spans="51:75" x14ac:dyDescent="0.3">
      <c r="AY8005" s="124" t="e">
        <f>VLOOKUP(C8005,#REF!, 2,FALSE)</f>
        <v>#REF!</v>
      </c>
      <c r="BM8005" s="97" t="s">
        <v>13056</v>
      </c>
      <c r="BN8005" s="97" t="s">
        <v>810</v>
      </c>
      <c r="BO8005" s="97" t="s">
        <v>1049</v>
      </c>
      <c r="BU8005" s="97" t="s">
        <v>13056</v>
      </c>
      <c r="BV8005" s="97" t="s">
        <v>810</v>
      </c>
      <c r="BW8005" s="97" t="s">
        <v>1049</v>
      </c>
    </row>
    <row r="8006" spans="51:75" x14ac:dyDescent="0.3">
      <c r="AY8006" s="124" t="e">
        <f>VLOOKUP(C8006,#REF!, 2,FALSE)</f>
        <v>#REF!</v>
      </c>
      <c r="BM8006" s="97" t="s">
        <v>13057</v>
      </c>
      <c r="BN8006" s="97" t="s">
        <v>666</v>
      </c>
      <c r="BO8006" s="97" t="s">
        <v>1336</v>
      </c>
      <c r="BU8006" s="97" t="s">
        <v>13057</v>
      </c>
      <c r="BV8006" s="97" t="s">
        <v>666</v>
      </c>
      <c r="BW8006" s="97" t="s">
        <v>1336</v>
      </c>
    </row>
    <row r="8007" spans="51:75" x14ac:dyDescent="0.3">
      <c r="AY8007" s="124" t="e">
        <f>VLOOKUP(C8007,#REF!, 2,FALSE)</f>
        <v>#REF!</v>
      </c>
      <c r="BM8007" s="97" t="s">
        <v>13058</v>
      </c>
      <c r="BN8007" s="97" t="s">
        <v>637</v>
      </c>
      <c r="BO8007" s="97" t="s">
        <v>1663</v>
      </c>
      <c r="BU8007" s="97" t="s">
        <v>13058</v>
      </c>
      <c r="BV8007" s="97" t="s">
        <v>637</v>
      </c>
      <c r="BW8007" s="97" t="s">
        <v>1663</v>
      </c>
    </row>
    <row r="8008" spans="51:75" x14ac:dyDescent="0.3">
      <c r="AY8008" s="124" t="e">
        <f>VLOOKUP(C8008,#REF!, 2,FALSE)</f>
        <v>#REF!</v>
      </c>
      <c r="BM8008" s="97" t="s">
        <v>2268</v>
      </c>
      <c r="BN8008" s="97" t="s">
        <v>16968</v>
      </c>
      <c r="BO8008" s="97" t="s">
        <v>9293</v>
      </c>
      <c r="BU8008" s="97" t="s">
        <v>2268</v>
      </c>
      <c r="BV8008" s="97" t="s">
        <v>16968</v>
      </c>
      <c r="BW8008" s="97" t="s">
        <v>9293</v>
      </c>
    </row>
    <row r="8009" spans="51:75" x14ac:dyDescent="0.3">
      <c r="AY8009" s="124" t="e">
        <f>VLOOKUP(C8009,#REF!, 2,FALSE)</f>
        <v>#REF!</v>
      </c>
      <c r="BM8009" s="97" t="s">
        <v>2269</v>
      </c>
      <c r="BN8009" s="97" t="s">
        <v>16968</v>
      </c>
      <c r="BO8009" s="97" t="s">
        <v>1663</v>
      </c>
      <c r="BU8009" s="97" t="s">
        <v>2269</v>
      </c>
      <c r="BV8009" s="97" t="s">
        <v>16968</v>
      </c>
      <c r="BW8009" s="97" t="s">
        <v>1663</v>
      </c>
    </row>
    <row r="8010" spans="51:75" x14ac:dyDescent="0.3">
      <c r="AY8010" s="124" t="e">
        <f>VLOOKUP(C8010,#REF!, 2,FALSE)</f>
        <v>#REF!</v>
      </c>
      <c r="BM8010" s="97" t="s">
        <v>13059</v>
      </c>
      <c r="BN8010" s="97" t="s">
        <v>783</v>
      </c>
      <c r="BO8010" s="97" t="s">
        <v>1068</v>
      </c>
      <c r="BU8010" s="97" t="s">
        <v>13059</v>
      </c>
      <c r="BV8010" s="97" t="s">
        <v>783</v>
      </c>
      <c r="BW8010" s="97" t="s">
        <v>1068</v>
      </c>
    </row>
    <row r="8011" spans="51:75" x14ac:dyDescent="0.3">
      <c r="AY8011" s="124" t="e">
        <f>VLOOKUP(C8011,#REF!, 2,FALSE)</f>
        <v>#REF!</v>
      </c>
      <c r="BM8011" s="97" t="s">
        <v>13060</v>
      </c>
      <c r="BN8011" s="97" t="s">
        <v>783</v>
      </c>
      <c r="BO8011" s="97" t="s">
        <v>1068</v>
      </c>
      <c r="BU8011" s="97" t="s">
        <v>13060</v>
      </c>
      <c r="BV8011" s="97" t="s">
        <v>783</v>
      </c>
      <c r="BW8011" s="97" t="s">
        <v>1068</v>
      </c>
    </row>
    <row r="8012" spans="51:75" x14ac:dyDescent="0.3">
      <c r="AY8012" s="124" t="e">
        <f>VLOOKUP(C8012,#REF!, 2,FALSE)</f>
        <v>#REF!</v>
      </c>
      <c r="BM8012" s="97" t="s">
        <v>13061</v>
      </c>
      <c r="BN8012" s="97" t="s">
        <v>617</v>
      </c>
      <c r="BO8012" s="97" t="s">
        <v>1068</v>
      </c>
      <c r="BU8012" s="97" t="s">
        <v>13061</v>
      </c>
      <c r="BV8012" s="97" t="s">
        <v>617</v>
      </c>
      <c r="BW8012" s="97" t="s">
        <v>1068</v>
      </c>
    </row>
    <row r="8013" spans="51:75" x14ac:dyDescent="0.3">
      <c r="AY8013" s="124" t="e">
        <f>VLOOKUP(C8013,#REF!, 2,FALSE)</f>
        <v>#REF!</v>
      </c>
      <c r="BM8013" s="97" t="s">
        <v>13062</v>
      </c>
      <c r="BN8013" s="97" t="s">
        <v>663</v>
      </c>
      <c r="BO8013" s="97" t="s">
        <v>1068</v>
      </c>
      <c r="BU8013" s="97" t="s">
        <v>13062</v>
      </c>
      <c r="BV8013" s="97" t="s">
        <v>663</v>
      </c>
      <c r="BW8013" s="97" t="s">
        <v>1068</v>
      </c>
    </row>
    <row r="8014" spans="51:75" x14ac:dyDescent="0.3">
      <c r="AY8014" s="124" t="e">
        <f>VLOOKUP(C8014,#REF!, 2,FALSE)</f>
        <v>#REF!</v>
      </c>
      <c r="BM8014" s="97" t="s">
        <v>13063</v>
      </c>
      <c r="BN8014" s="97" t="s">
        <v>787</v>
      </c>
      <c r="BO8014" s="97" t="s">
        <v>1068</v>
      </c>
      <c r="BU8014" s="97" t="s">
        <v>13063</v>
      </c>
      <c r="BV8014" s="97" t="s">
        <v>787</v>
      </c>
      <c r="BW8014" s="97" t="s">
        <v>1068</v>
      </c>
    </row>
    <row r="8015" spans="51:75" x14ac:dyDescent="0.3">
      <c r="AY8015" s="124" t="e">
        <f>VLOOKUP(C8015,#REF!, 2,FALSE)</f>
        <v>#REF!</v>
      </c>
      <c r="BM8015" s="97" t="s">
        <v>13064</v>
      </c>
      <c r="BN8015" s="97" t="s">
        <v>666</v>
      </c>
      <c r="BO8015" s="97" t="s">
        <v>1071</v>
      </c>
      <c r="BU8015" s="97" t="s">
        <v>13064</v>
      </c>
      <c r="BV8015" s="97" t="s">
        <v>666</v>
      </c>
      <c r="BW8015" s="97" t="s">
        <v>1071</v>
      </c>
    </row>
    <row r="8016" spans="51:75" x14ac:dyDescent="0.3">
      <c r="AY8016" s="124" t="e">
        <f>VLOOKUP(C8016,#REF!, 2,FALSE)</f>
        <v>#REF!</v>
      </c>
      <c r="BM8016" s="97" t="s">
        <v>13065</v>
      </c>
      <c r="BN8016" s="97" t="s">
        <v>810</v>
      </c>
      <c r="BO8016" s="97" t="s">
        <v>4738</v>
      </c>
      <c r="BU8016" s="97" t="s">
        <v>13065</v>
      </c>
      <c r="BV8016" s="97" t="s">
        <v>810</v>
      </c>
      <c r="BW8016" s="97" t="s">
        <v>4738</v>
      </c>
    </row>
    <row r="8017" spans="51:75" x14ac:dyDescent="0.3">
      <c r="AY8017" s="124" t="e">
        <f>VLOOKUP(C8017,#REF!, 2,FALSE)</f>
        <v>#REF!</v>
      </c>
      <c r="BM8017" s="97" t="s">
        <v>2270</v>
      </c>
      <c r="BN8017" s="97" t="s">
        <v>16968</v>
      </c>
      <c r="BO8017" s="97" t="s">
        <v>1663</v>
      </c>
      <c r="BU8017" s="97" t="s">
        <v>2270</v>
      </c>
      <c r="BV8017" s="97" t="s">
        <v>16968</v>
      </c>
      <c r="BW8017" s="97" t="s">
        <v>1663</v>
      </c>
    </row>
    <row r="8018" spans="51:75" x14ac:dyDescent="0.3">
      <c r="AY8018" s="124" t="e">
        <f>VLOOKUP(C8018,#REF!, 2,FALSE)</f>
        <v>#REF!</v>
      </c>
      <c r="BM8018" s="97" t="s">
        <v>2271</v>
      </c>
      <c r="BN8018" s="97" t="s">
        <v>703</v>
      </c>
      <c r="BO8018" s="97" t="s">
        <v>1663</v>
      </c>
      <c r="BU8018" s="97" t="s">
        <v>2271</v>
      </c>
      <c r="BV8018" s="97" t="s">
        <v>703</v>
      </c>
      <c r="BW8018" s="97" t="s">
        <v>1663</v>
      </c>
    </row>
    <row r="8019" spans="51:75" x14ac:dyDescent="0.3">
      <c r="AY8019" s="124" t="e">
        <f>VLOOKUP(C8019,#REF!, 2,FALSE)</f>
        <v>#REF!</v>
      </c>
      <c r="BM8019" s="97" t="s">
        <v>2272</v>
      </c>
      <c r="BN8019" s="97" t="s">
        <v>703</v>
      </c>
      <c r="BO8019" s="97" t="s">
        <v>8527</v>
      </c>
      <c r="BU8019" s="97" t="s">
        <v>2272</v>
      </c>
      <c r="BV8019" s="97" t="s">
        <v>703</v>
      </c>
      <c r="BW8019" s="97" t="s">
        <v>8527</v>
      </c>
    </row>
    <row r="8020" spans="51:75" x14ac:dyDescent="0.3">
      <c r="AY8020" s="124" t="e">
        <f>VLOOKUP(C8020,#REF!, 2,FALSE)</f>
        <v>#REF!</v>
      </c>
      <c r="BM8020" s="97" t="s">
        <v>13066</v>
      </c>
      <c r="BN8020" s="97" t="s">
        <v>928</v>
      </c>
      <c r="BO8020" s="97" t="s">
        <v>1663</v>
      </c>
      <c r="BU8020" s="97" t="s">
        <v>13066</v>
      </c>
      <c r="BV8020" s="97" t="s">
        <v>928</v>
      </c>
      <c r="BW8020" s="97" t="s">
        <v>1663</v>
      </c>
    </row>
    <row r="8021" spans="51:75" x14ac:dyDescent="0.3">
      <c r="AY8021" s="124" t="e">
        <f>VLOOKUP(C8021,#REF!, 2,FALSE)</f>
        <v>#REF!</v>
      </c>
      <c r="BM8021" s="97" t="s">
        <v>13067</v>
      </c>
      <c r="BN8021" s="97" t="s">
        <v>926</v>
      </c>
      <c r="BO8021" s="97" t="s">
        <v>993</v>
      </c>
      <c r="BU8021" s="97" t="s">
        <v>13067</v>
      </c>
      <c r="BV8021" s="97" t="s">
        <v>926</v>
      </c>
      <c r="BW8021" s="97" t="s">
        <v>993</v>
      </c>
    </row>
    <row r="8022" spans="51:75" x14ac:dyDescent="0.3">
      <c r="AY8022" s="124" t="e">
        <f>VLOOKUP(C8022,#REF!, 2,FALSE)</f>
        <v>#REF!</v>
      </c>
      <c r="BM8022" s="97" t="s">
        <v>13068</v>
      </c>
      <c r="BN8022" s="97" t="s">
        <v>810</v>
      </c>
      <c r="BO8022" s="97" t="s">
        <v>1071</v>
      </c>
      <c r="BU8022" s="97" t="s">
        <v>13068</v>
      </c>
      <c r="BV8022" s="97" t="s">
        <v>810</v>
      </c>
      <c r="BW8022" s="97" t="s">
        <v>1071</v>
      </c>
    </row>
    <row r="8023" spans="51:75" x14ac:dyDescent="0.3">
      <c r="AY8023" s="124" t="e">
        <f>VLOOKUP(C8023,#REF!, 2,FALSE)</f>
        <v>#REF!</v>
      </c>
      <c r="BM8023" s="97" t="s">
        <v>13069</v>
      </c>
      <c r="BN8023" s="97" t="s">
        <v>778</v>
      </c>
      <c r="BO8023" s="97" t="s">
        <v>1663</v>
      </c>
      <c r="BU8023" s="97" t="s">
        <v>13069</v>
      </c>
      <c r="BV8023" s="97" t="s">
        <v>778</v>
      </c>
      <c r="BW8023" s="97" t="s">
        <v>1663</v>
      </c>
    </row>
    <row r="8024" spans="51:75" x14ac:dyDescent="0.3">
      <c r="AY8024" s="124" t="e">
        <f>VLOOKUP(C8024,#REF!, 2,FALSE)</f>
        <v>#REF!</v>
      </c>
      <c r="BM8024" s="97" t="s">
        <v>2273</v>
      </c>
      <c r="BN8024" s="97" t="s">
        <v>926</v>
      </c>
      <c r="BO8024" s="97" t="s">
        <v>1607</v>
      </c>
      <c r="BU8024" s="97" t="s">
        <v>2273</v>
      </c>
      <c r="BV8024" s="97" t="s">
        <v>926</v>
      </c>
      <c r="BW8024" s="97" t="s">
        <v>1607</v>
      </c>
    </row>
    <row r="8025" spans="51:75" x14ac:dyDescent="0.3">
      <c r="AY8025" s="124" t="e">
        <f>VLOOKUP(C8025,#REF!, 2,FALSE)</f>
        <v>#REF!</v>
      </c>
      <c r="BM8025" s="97" t="s">
        <v>13070</v>
      </c>
      <c r="BN8025" s="97" t="s">
        <v>1267</v>
      </c>
      <c r="BO8025" s="97" t="s">
        <v>4004</v>
      </c>
      <c r="BU8025" s="97" t="s">
        <v>13070</v>
      </c>
      <c r="BV8025" s="97" t="s">
        <v>1267</v>
      </c>
      <c r="BW8025" s="97" t="s">
        <v>4004</v>
      </c>
    </row>
    <row r="8026" spans="51:75" x14ac:dyDescent="0.3">
      <c r="AY8026" s="124" t="e">
        <f>VLOOKUP(C8026,#REF!, 2,FALSE)</f>
        <v>#REF!</v>
      </c>
      <c r="BM8026" s="97" t="s">
        <v>2274</v>
      </c>
      <c r="BN8026" s="97" t="s">
        <v>666</v>
      </c>
      <c r="BO8026" s="97" t="s">
        <v>8003</v>
      </c>
      <c r="BU8026" s="97" t="s">
        <v>2274</v>
      </c>
      <c r="BV8026" s="97" t="s">
        <v>666</v>
      </c>
      <c r="BW8026" s="97" t="s">
        <v>8003</v>
      </c>
    </row>
    <row r="8027" spans="51:75" x14ac:dyDescent="0.3">
      <c r="AY8027" s="124" t="e">
        <f>VLOOKUP(C8027,#REF!, 2,FALSE)</f>
        <v>#REF!</v>
      </c>
      <c r="BM8027" s="97" t="s">
        <v>13071</v>
      </c>
      <c r="BN8027" s="97" t="s">
        <v>1269</v>
      </c>
      <c r="BO8027" s="97" t="s">
        <v>6335</v>
      </c>
      <c r="BU8027" s="97" t="s">
        <v>13071</v>
      </c>
      <c r="BV8027" s="97" t="s">
        <v>1269</v>
      </c>
      <c r="BW8027" s="97" t="s">
        <v>6335</v>
      </c>
    </row>
    <row r="8028" spans="51:75" x14ac:dyDescent="0.3">
      <c r="AY8028" s="124" t="e">
        <f>VLOOKUP(C8028,#REF!, 2,FALSE)</f>
        <v>#REF!</v>
      </c>
      <c r="BM8028" s="97" t="s">
        <v>13072</v>
      </c>
      <c r="BN8028" s="97" t="s">
        <v>803</v>
      </c>
      <c r="BO8028" s="97" t="s">
        <v>13073</v>
      </c>
      <c r="BU8028" s="97" t="s">
        <v>13072</v>
      </c>
      <c r="BV8028" s="97" t="s">
        <v>803</v>
      </c>
      <c r="BW8028" s="97" t="s">
        <v>13073</v>
      </c>
    </row>
    <row r="8029" spans="51:75" x14ac:dyDescent="0.3">
      <c r="AY8029" s="124" t="e">
        <f>VLOOKUP(C8029,#REF!, 2,FALSE)</f>
        <v>#REF!</v>
      </c>
      <c r="BM8029" s="97" t="s">
        <v>13074</v>
      </c>
      <c r="BN8029" s="97" t="s">
        <v>3003</v>
      </c>
      <c r="BO8029" s="97" t="s">
        <v>13075</v>
      </c>
      <c r="BU8029" s="97" t="s">
        <v>13074</v>
      </c>
      <c r="BV8029" s="97" t="s">
        <v>3003</v>
      </c>
      <c r="BW8029" s="97" t="s">
        <v>13075</v>
      </c>
    </row>
    <row r="8030" spans="51:75" x14ac:dyDescent="0.3">
      <c r="AY8030" s="124" t="e">
        <f>VLOOKUP(C8030,#REF!, 2,FALSE)</f>
        <v>#REF!</v>
      </c>
      <c r="BM8030" s="97" t="s">
        <v>13076</v>
      </c>
      <c r="BN8030" s="97" t="s">
        <v>663</v>
      </c>
      <c r="BO8030" s="97" t="s">
        <v>13075</v>
      </c>
      <c r="BU8030" s="97" t="s">
        <v>13076</v>
      </c>
      <c r="BV8030" s="97" t="s">
        <v>663</v>
      </c>
      <c r="BW8030" s="97" t="s">
        <v>13075</v>
      </c>
    </row>
    <row r="8031" spans="51:75" x14ac:dyDescent="0.3">
      <c r="AY8031" s="124" t="e">
        <f>VLOOKUP(C8031,#REF!, 2,FALSE)</f>
        <v>#REF!</v>
      </c>
      <c r="BM8031" s="97" t="s">
        <v>13077</v>
      </c>
      <c r="BN8031" s="97" t="s">
        <v>3000</v>
      </c>
      <c r="BO8031" s="97" t="s">
        <v>13078</v>
      </c>
      <c r="BU8031" s="97" t="s">
        <v>13077</v>
      </c>
      <c r="BV8031" s="97" t="s">
        <v>3000</v>
      </c>
      <c r="BW8031" s="97" t="s">
        <v>13078</v>
      </c>
    </row>
    <row r="8032" spans="51:75" x14ac:dyDescent="0.3">
      <c r="AY8032" s="124" t="e">
        <f>VLOOKUP(C8032,#REF!, 2,FALSE)</f>
        <v>#REF!</v>
      </c>
      <c r="BM8032" s="97" t="s">
        <v>13079</v>
      </c>
      <c r="BN8032" s="97" t="s">
        <v>3043</v>
      </c>
      <c r="BO8032" s="97" t="s">
        <v>2694</v>
      </c>
      <c r="BU8032" s="97" t="s">
        <v>13079</v>
      </c>
      <c r="BV8032" s="97" t="s">
        <v>3043</v>
      </c>
      <c r="BW8032" s="97" t="s">
        <v>2694</v>
      </c>
    </row>
    <row r="8033" spans="51:75" x14ac:dyDescent="0.3">
      <c r="AY8033" s="124" t="e">
        <f>VLOOKUP(C8033,#REF!, 2,FALSE)</f>
        <v>#REF!</v>
      </c>
      <c r="BM8033" s="97" t="s">
        <v>13080</v>
      </c>
      <c r="BN8033" s="97" t="s">
        <v>3237</v>
      </c>
      <c r="BO8033" s="97" t="s">
        <v>10284</v>
      </c>
      <c r="BU8033" s="97" t="s">
        <v>13080</v>
      </c>
      <c r="BV8033" s="97" t="s">
        <v>3237</v>
      </c>
      <c r="BW8033" s="97" t="s">
        <v>10284</v>
      </c>
    </row>
    <row r="8034" spans="51:75" x14ac:dyDescent="0.3">
      <c r="AY8034" s="124" t="e">
        <f>VLOOKUP(C8034,#REF!, 2,FALSE)</f>
        <v>#REF!</v>
      </c>
      <c r="BM8034" s="97" t="s">
        <v>13081</v>
      </c>
      <c r="BN8034" s="97" t="s">
        <v>1269</v>
      </c>
      <c r="BO8034" s="97" t="s">
        <v>3733</v>
      </c>
      <c r="BU8034" s="97" t="s">
        <v>13081</v>
      </c>
      <c r="BV8034" s="97" t="s">
        <v>1269</v>
      </c>
      <c r="BW8034" s="97" t="s">
        <v>3733</v>
      </c>
    </row>
    <row r="8035" spans="51:75" x14ac:dyDescent="0.3">
      <c r="AY8035" s="124" t="e">
        <f>VLOOKUP(C8035,#REF!, 2,FALSE)</f>
        <v>#REF!</v>
      </c>
      <c r="BM8035" s="97" t="s">
        <v>13082</v>
      </c>
      <c r="BN8035" s="97" t="s">
        <v>1269</v>
      </c>
      <c r="BO8035" s="97" t="s">
        <v>1379</v>
      </c>
      <c r="BU8035" s="97" t="s">
        <v>13082</v>
      </c>
      <c r="BV8035" s="97" t="s">
        <v>1269</v>
      </c>
      <c r="BW8035" s="97" t="s">
        <v>1379</v>
      </c>
    </row>
    <row r="8036" spans="51:75" x14ac:dyDescent="0.3">
      <c r="AY8036" s="124" t="e">
        <f>VLOOKUP(C8036,#REF!, 2,FALSE)</f>
        <v>#REF!</v>
      </c>
      <c r="BM8036" s="97" t="s">
        <v>377</v>
      </c>
      <c r="BN8036" s="97" t="s">
        <v>636</v>
      </c>
      <c r="BO8036" s="97" t="s">
        <v>13083</v>
      </c>
      <c r="BU8036" s="97" t="s">
        <v>377</v>
      </c>
      <c r="BV8036" s="97" t="s">
        <v>636</v>
      </c>
      <c r="BW8036" s="97" t="s">
        <v>13083</v>
      </c>
    </row>
    <row r="8037" spans="51:75" x14ac:dyDescent="0.3">
      <c r="AY8037" s="124" t="e">
        <f>VLOOKUP(C8037,#REF!, 2,FALSE)</f>
        <v>#REF!</v>
      </c>
      <c r="BM8037" s="97" t="s">
        <v>13084</v>
      </c>
      <c r="BN8037" s="97" t="s">
        <v>657</v>
      </c>
      <c r="BO8037" s="97" t="s">
        <v>1489</v>
      </c>
      <c r="BU8037" s="97" t="s">
        <v>13084</v>
      </c>
      <c r="BV8037" s="97" t="s">
        <v>657</v>
      </c>
      <c r="BW8037" s="97" t="s">
        <v>1489</v>
      </c>
    </row>
    <row r="8038" spans="51:75" x14ac:dyDescent="0.3">
      <c r="AY8038" s="124" t="e">
        <f>VLOOKUP(C8038,#REF!, 2,FALSE)</f>
        <v>#REF!</v>
      </c>
      <c r="BM8038" s="97" t="s">
        <v>13085</v>
      </c>
      <c r="BN8038" s="97" t="s">
        <v>1342</v>
      </c>
      <c r="BO8038" s="97" t="s">
        <v>13086</v>
      </c>
      <c r="BU8038" s="97" t="s">
        <v>13085</v>
      </c>
      <c r="BV8038" s="97" t="s">
        <v>1342</v>
      </c>
      <c r="BW8038" s="97" t="s">
        <v>13086</v>
      </c>
    </row>
    <row r="8039" spans="51:75" x14ac:dyDescent="0.3">
      <c r="AY8039" s="124" t="e">
        <f>VLOOKUP(C8039,#REF!, 2,FALSE)</f>
        <v>#REF!</v>
      </c>
      <c r="BM8039" s="97" t="s">
        <v>2275</v>
      </c>
      <c r="BN8039" s="97" t="s">
        <v>2979</v>
      </c>
      <c r="BO8039" s="97" t="s">
        <v>1337</v>
      </c>
      <c r="BU8039" s="97" t="s">
        <v>2275</v>
      </c>
      <c r="BV8039" s="97" t="s">
        <v>2979</v>
      </c>
      <c r="BW8039" s="97" t="s">
        <v>1337</v>
      </c>
    </row>
    <row r="8040" spans="51:75" x14ac:dyDescent="0.3">
      <c r="AY8040" s="124" t="e">
        <f>VLOOKUP(C8040,#REF!, 2,FALSE)</f>
        <v>#REF!</v>
      </c>
      <c r="BM8040" s="97" t="s">
        <v>2276</v>
      </c>
      <c r="BN8040" s="97" t="s">
        <v>1269</v>
      </c>
      <c r="BO8040" s="97" t="s">
        <v>9014</v>
      </c>
      <c r="BU8040" s="97" t="s">
        <v>2276</v>
      </c>
      <c r="BV8040" s="97" t="s">
        <v>1269</v>
      </c>
      <c r="BW8040" s="97" t="s">
        <v>9014</v>
      </c>
    </row>
    <row r="8041" spans="51:75" x14ac:dyDescent="0.3">
      <c r="AY8041" s="124" t="e">
        <f>VLOOKUP(C8041,#REF!, 2,FALSE)</f>
        <v>#REF!</v>
      </c>
      <c r="BM8041" s="97" t="s">
        <v>13087</v>
      </c>
      <c r="BN8041" s="97" t="s">
        <v>3191</v>
      </c>
      <c r="BO8041" s="97" t="s">
        <v>4456</v>
      </c>
      <c r="BU8041" s="97" t="s">
        <v>13087</v>
      </c>
      <c r="BV8041" s="97" t="s">
        <v>3191</v>
      </c>
      <c r="BW8041" s="97" t="s">
        <v>4456</v>
      </c>
    </row>
    <row r="8042" spans="51:75" x14ac:dyDescent="0.3">
      <c r="AY8042" s="124" t="e">
        <f>VLOOKUP(C8042,#REF!, 2,FALSE)</f>
        <v>#REF!</v>
      </c>
      <c r="BM8042" s="97" t="s">
        <v>13088</v>
      </c>
      <c r="BN8042" s="97" t="s">
        <v>1342</v>
      </c>
      <c r="BO8042" s="97" t="s">
        <v>3786</v>
      </c>
      <c r="BU8042" s="97" t="s">
        <v>13088</v>
      </c>
      <c r="BV8042" s="97" t="s">
        <v>1342</v>
      </c>
      <c r="BW8042" s="97" t="s">
        <v>3786</v>
      </c>
    </row>
    <row r="8043" spans="51:75" x14ac:dyDescent="0.3">
      <c r="AY8043" s="124" t="e">
        <f>VLOOKUP(C8043,#REF!, 2,FALSE)</f>
        <v>#REF!</v>
      </c>
      <c r="BM8043" s="97" t="s">
        <v>13089</v>
      </c>
      <c r="BN8043" s="97" t="s">
        <v>803</v>
      </c>
      <c r="BO8043" s="97" t="s">
        <v>13090</v>
      </c>
      <c r="BU8043" s="97" t="s">
        <v>13089</v>
      </c>
      <c r="BV8043" s="97" t="s">
        <v>803</v>
      </c>
      <c r="BW8043" s="97" t="s">
        <v>13090</v>
      </c>
    </row>
    <row r="8044" spans="51:75" x14ac:dyDescent="0.3">
      <c r="AY8044" s="124" t="e">
        <f>VLOOKUP(C8044,#REF!, 2,FALSE)</f>
        <v>#REF!</v>
      </c>
      <c r="BM8044" s="97" t="s">
        <v>374</v>
      </c>
      <c r="BN8044" s="97" t="s">
        <v>621</v>
      </c>
      <c r="BO8044" s="97" t="s">
        <v>13091</v>
      </c>
      <c r="BU8044" s="97" t="s">
        <v>374</v>
      </c>
      <c r="BV8044" s="97" t="s">
        <v>621</v>
      </c>
      <c r="BW8044" s="97" t="s">
        <v>13091</v>
      </c>
    </row>
    <row r="8045" spans="51:75" x14ac:dyDescent="0.3">
      <c r="AY8045" s="124" t="e">
        <f>VLOOKUP(C8045,#REF!, 2,FALSE)</f>
        <v>#REF!</v>
      </c>
      <c r="BM8045" s="97" t="s">
        <v>13092</v>
      </c>
      <c r="BN8045" s="97" t="s">
        <v>663</v>
      </c>
      <c r="BO8045" s="97" t="s">
        <v>1344</v>
      </c>
      <c r="BU8045" s="97" t="s">
        <v>13092</v>
      </c>
      <c r="BV8045" s="97" t="s">
        <v>663</v>
      </c>
      <c r="BW8045" s="97" t="s">
        <v>1344</v>
      </c>
    </row>
    <row r="8046" spans="51:75" x14ac:dyDescent="0.3">
      <c r="AY8046" s="124" t="e">
        <f>VLOOKUP(C8046,#REF!, 2,FALSE)</f>
        <v>#REF!</v>
      </c>
      <c r="BM8046" s="97" t="s">
        <v>13093</v>
      </c>
      <c r="BN8046" s="97" t="s">
        <v>736</v>
      </c>
      <c r="BO8046" s="97" t="s">
        <v>10655</v>
      </c>
      <c r="BU8046" s="97" t="s">
        <v>13093</v>
      </c>
      <c r="BV8046" s="97" t="s">
        <v>736</v>
      </c>
      <c r="BW8046" s="97" t="s">
        <v>10655</v>
      </c>
    </row>
    <row r="8047" spans="51:75" x14ac:dyDescent="0.3">
      <c r="AY8047" s="124" t="e">
        <f>VLOOKUP(C8047,#REF!, 2,FALSE)</f>
        <v>#REF!</v>
      </c>
      <c r="BM8047" s="97" t="s">
        <v>13094</v>
      </c>
      <c r="BN8047" s="97" t="s">
        <v>3191</v>
      </c>
      <c r="BO8047" s="97" t="s">
        <v>6923</v>
      </c>
      <c r="BU8047" s="97" t="s">
        <v>13094</v>
      </c>
      <c r="BV8047" s="97" t="s">
        <v>3191</v>
      </c>
      <c r="BW8047" s="97" t="s">
        <v>6923</v>
      </c>
    </row>
    <row r="8048" spans="51:75" x14ac:dyDescent="0.3">
      <c r="AY8048" s="124" t="e">
        <f>VLOOKUP(C8048,#REF!, 2,FALSE)</f>
        <v>#REF!</v>
      </c>
      <c r="BM8048" s="97" t="s">
        <v>13095</v>
      </c>
      <c r="BN8048" s="97" t="s">
        <v>631</v>
      </c>
      <c r="BO8048" s="97" t="s">
        <v>1913</v>
      </c>
      <c r="BU8048" s="97" t="s">
        <v>13095</v>
      </c>
      <c r="BV8048" s="97" t="s">
        <v>631</v>
      </c>
      <c r="BW8048" s="97" t="s">
        <v>1913</v>
      </c>
    </row>
    <row r="8049" spans="51:75" x14ac:dyDescent="0.3">
      <c r="AY8049" s="124" t="e">
        <f>VLOOKUP(C8049,#REF!, 2,FALSE)</f>
        <v>#REF!</v>
      </c>
      <c r="BM8049" s="97" t="s">
        <v>13096</v>
      </c>
      <c r="BN8049" s="97" t="s">
        <v>3237</v>
      </c>
      <c r="BO8049" s="97" t="s">
        <v>1913</v>
      </c>
      <c r="BU8049" s="97" t="s">
        <v>13096</v>
      </c>
      <c r="BV8049" s="97" t="s">
        <v>3237</v>
      </c>
      <c r="BW8049" s="97" t="s">
        <v>1913</v>
      </c>
    </row>
    <row r="8050" spans="51:75" x14ac:dyDescent="0.3">
      <c r="AY8050" s="124" t="e">
        <f>VLOOKUP(C8050,#REF!, 2,FALSE)</f>
        <v>#REF!</v>
      </c>
      <c r="BM8050" s="97" t="s">
        <v>2277</v>
      </c>
      <c r="BN8050" s="97" t="s">
        <v>926</v>
      </c>
      <c r="BO8050" s="97" t="s">
        <v>13097</v>
      </c>
      <c r="BU8050" s="97" t="s">
        <v>2277</v>
      </c>
      <c r="BV8050" s="97" t="s">
        <v>926</v>
      </c>
      <c r="BW8050" s="97" t="s">
        <v>13097</v>
      </c>
    </row>
    <row r="8051" spans="51:75" x14ac:dyDescent="0.3">
      <c r="AY8051" s="124" t="e">
        <f>VLOOKUP(C8051,#REF!, 2,FALSE)</f>
        <v>#REF!</v>
      </c>
      <c r="BM8051" s="97" t="s">
        <v>13098</v>
      </c>
      <c r="BN8051" s="97" t="s">
        <v>3191</v>
      </c>
      <c r="BO8051" s="97" t="s">
        <v>3304</v>
      </c>
      <c r="BU8051" s="97" t="s">
        <v>13098</v>
      </c>
      <c r="BV8051" s="97" t="s">
        <v>3191</v>
      </c>
      <c r="BW8051" s="97" t="s">
        <v>3304</v>
      </c>
    </row>
    <row r="8052" spans="51:75" x14ac:dyDescent="0.3">
      <c r="AY8052" s="124" t="e">
        <f>VLOOKUP(C8052,#REF!, 2,FALSE)</f>
        <v>#REF!</v>
      </c>
      <c r="BM8052" s="97" t="s">
        <v>13099</v>
      </c>
      <c r="BN8052" s="97" t="s">
        <v>3191</v>
      </c>
      <c r="BO8052" s="97" t="s">
        <v>13100</v>
      </c>
      <c r="BU8052" s="97" t="s">
        <v>13099</v>
      </c>
      <c r="BV8052" s="97" t="s">
        <v>3191</v>
      </c>
      <c r="BW8052" s="97" t="s">
        <v>13100</v>
      </c>
    </row>
    <row r="8053" spans="51:75" x14ac:dyDescent="0.3">
      <c r="AY8053" s="124" t="e">
        <f>VLOOKUP(C8053,#REF!, 2,FALSE)</f>
        <v>#REF!</v>
      </c>
      <c r="BM8053" s="97" t="s">
        <v>13101</v>
      </c>
      <c r="BN8053" s="97" t="s">
        <v>1342</v>
      </c>
      <c r="BO8053" s="97" t="s">
        <v>3290</v>
      </c>
      <c r="BU8053" s="97" t="s">
        <v>13101</v>
      </c>
      <c r="BV8053" s="97" t="s">
        <v>1342</v>
      </c>
      <c r="BW8053" s="97" t="s">
        <v>3290</v>
      </c>
    </row>
    <row r="8054" spans="51:75" x14ac:dyDescent="0.3">
      <c r="AY8054" s="124" t="e">
        <f>VLOOKUP(C8054,#REF!, 2,FALSE)</f>
        <v>#REF!</v>
      </c>
      <c r="BM8054" s="97" t="s">
        <v>2278</v>
      </c>
      <c r="BN8054" s="97" t="s">
        <v>1342</v>
      </c>
      <c r="BO8054" s="97" t="s">
        <v>13102</v>
      </c>
      <c r="BU8054" s="97" t="s">
        <v>2278</v>
      </c>
      <c r="BV8054" s="97" t="s">
        <v>1342</v>
      </c>
      <c r="BW8054" s="97" t="s">
        <v>13102</v>
      </c>
    </row>
    <row r="8055" spans="51:75" x14ac:dyDescent="0.3">
      <c r="AY8055" s="124" t="e">
        <f>VLOOKUP(C8055,#REF!, 2,FALSE)</f>
        <v>#REF!</v>
      </c>
      <c r="BM8055" s="97" t="s">
        <v>13103</v>
      </c>
      <c r="BN8055" s="97" t="s">
        <v>1342</v>
      </c>
      <c r="BO8055" s="97" t="s">
        <v>13104</v>
      </c>
      <c r="BU8055" s="97" t="s">
        <v>13103</v>
      </c>
      <c r="BV8055" s="97" t="s">
        <v>1342</v>
      </c>
      <c r="BW8055" s="97" t="s">
        <v>13104</v>
      </c>
    </row>
    <row r="8056" spans="51:75" x14ac:dyDescent="0.3">
      <c r="AY8056" s="124" t="e">
        <f>VLOOKUP(C8056,#REF!, 2,FALSE)</f>
        <v>#REF!</v>
      </c>
      <c r="BM8056" s="97" t="s">
        <v>13105</v>
      </c>
      <c r="BN8056" s="97" t="s">
        <v>736</v>
      </c>
      <c r="BO8056" s="97" t="s">
        <v>4132</v>
      </c>
      <c r="BU8056" s="97" t="s">
        <v>13105</v>
      </c>
      <c r="BV8056" s="97" t="s">
        <v>736</v>
      </c>
      <c r="BW8056" s="97" t="s">
        <v>4132</v>
      </c>
    </row>
    <row r="8057" spans="51:75" x14ac:dyDescent="0.3">
      <c r="AY8057" s="124" t="e">
        <f>VLOOKUP(C8057,#REF!, 2,FALSE)</f>
        <v>#REF!</v>
      </c>
      <c r="BM8057" s="97" t="s">
        <v>13106</v>
      </c>
      <c r="BN8057" s="97" t="s">
        <v>619</v>
      </c>
      <c r="BO8057" s="97" t="s">
        <v>13107</v>
      </c>
      <c r="BU8057" s="97" t="s">
        <v>13106</v>
      </c>
      <c r="BV8057" s="97" t="s">
        <v>619</v>
      </c>
      <c r="BW8057" s="97" t="s">
        <v>13107</v>
      </c>
    </row>
    <row r="8058" spans="51:75" x14ac:dyDescent="0.3">
      <c r="AY8058" s="124" t="e">
        <f>VLOOKUP(C8058,#REF!, 2,FALSE)</f>
        <v>#REF!</v>
      </c>
      <c r="BM8058" s="97" t="s">
        <v>13108</v>
      </c>
      <c r="BN8058" s="97" t="s">
        <v>3237</v>
      </c>
      <c r="BO8058" s="97" t="s">
        <v>13109</v>
      </c>
      <c r="BU8058" s="97" t="s">
        <v>13108</v>
      </c>
      <c r="BV8058" s="97" t="s">
        <v>3237</v>
      </c>
      <c r="BW8058" s="97" t="s">
        <v>13109</v>
      </c>
    </row>
    <row r="8059" spans="51:75" x14ac:dyDescent="0.3">
      <c r="AY8059" s="124" t="e">
        <f>VLOOKUP(C8059,#REF!, 2,FALSE)</f>
        <v>#REF!</v>
      </c>
      <c r="BM8059" s="97" t="s">
        <v>13110</v>
      </c>
      <c r="BN8059" s="97" t="s">
        <v>803</v>
      </c>
      <c r="BO8059" s="97" t="s">
        <v>4048</v>
      </c>
      <c r="BU8059" s="97" t="s">
        <v>13110</v>
      </c>
      <c r="BV8059" s="97" t="s">
        <v>803</v>
      </c>
      <c r="BW8059" s="97" t="s">
        <v>4048</v>
      </c>
    </row>
    <row r="8060" spans="51:75" x14ac:dyDescent="0.3">
      <c r="AY8060" s="124" t="e">
        <f>VLOOKUP(C8060,#REF!, 2,FALSE)</f>
        <v>#REF!</v>
      </c>
      <c r="BM8060" s="97" t="s">
        <v>13111</v>
      </c>
      <c r="BN8060" s="97" t="s">
        <v>997</v>
      </c>
      <c r="BO8060" s="97" t="s">
        <v>9138</v>
      </c>
      <c r="BU8060" s="97" t="s">
        <v>13111</v>
      </c>
      <c r="BV8060" s="97" t="s">
        <v>997</v>
      </c>
      <c r="BW8060" s="97" t="s">
        <v>9138</v>
      </c>
    </row>
    <row r="8061" spans="51:75" x14ac:dyDescent="0.3">
      <c r="AY8061" s="124" t="e">
        <f>VLOOKUP(C8061,#REF!, 2,FALSE)</f>
        <v>#REF!</v>
      </c>
      <c r="BM8061" s="97" t="s">
        <v>13112</v>
      </c>
      <c r="BN8061" s="97" t="s">
        <v>3191</v>
      </c>
      <c r="BO8061" s="97" t="s">
        <v>13113</v>
      </c>
      <c r="BU8061" s="97" t="s">
        <v>13112</v>
      </c>
      <c r="BV8061" s="97" t="s">
        <v>3191</v>
      </c>
      <c r="BW8061" s="97" t="s">
        <v>13113</v>
      </c>
    </row>
    <row r="8062" spans="51:75" x14ac:dyDescent="0.3">
      <c r="AY8062" s="124" t="e">
        <f>VLOOKUP(C8062,#REF!, 2,FALSE)</f>
        <v>#REF!</v>
      </c>
      <c r="BM8062" s="97" t="s">
        <v>13114</v>
      </c>
      <c r="BN8062" s="97" t="s">
        <v>700</v>
      </c>
      <c r="BO8062" s="97" t="s">
        <v>11021</v>
      </c>
      <c r="BU8062" s="97" t="s">
        <v>13114</v>
      </c>
      <c r="BV8062" s="97" t="s">
        <v>700</v>
      </c>
      <c r="BW8062" s="97" t="s">
        <v>11021</v>
      </c>
    </row>
    <row r="8063" spans="51:75" x14ac:dyDescent="0.3">
      <c r="AY8063" s="124" t="e">
        <f>VLOOKUP(C8063,#REF!, 2,FALSE)</f>
        <v>#REF!</v>
      </c>
      <c r="BM8063" s="97" t="s">
        <v>13115</v>
      </c>
      <c r="BN8063" s="97" t="s">
        <v>1342</v>
      </c>
      <c r="BO8063" s="97" t="s">
        <v>13116</v>
      </c>
      <c r="BU8063" s="97" t="s">
        <v>13115</v>
      </c>
      <c r="BV8063" s="97" t="s">
        <v>1342</v>
      </c>
      <c r="BW8063" s="97" t="s">
        <v>13116</v>
      </c>
    </row>
    <row r="8064" spans="51:75" x14ac:dyDescent="0.3">
      <c r="AY8064" s="124" t="e">
        <f>VLOOKUP(C8064,#REF!, 2,FALSE)</f>
        <v>#REF!</v>
      </c>
      <c r="BM8064" s="97" t="s">
        <v>13117</v>
      </c>
      <c r="BN8064" s="97" t="s">
        <v>1342</v>
      </c>
      <c r="BO8064" s="97" t="s">
        <v>1325</v>
      </c>
      <c r="BU8064" s="97" t="s">
        <v>13117</v>
      </c>
      <c r="BV8064" s="97" t="s">
        <v>1342</v>
      </c>
      <c r="BW8064" s="97" t="s">
        <v>1325</v>
      </c>
    </row>
    <row r="8065" spans="51:75" x14ac:dyDescent="0.3">
      <c r="AY8065" s="124" t="e">
        <f>VLOOKUP(C8065,#REF!, 2,FALSE)</f>
        <v>#REF!</v>
      </c>
      <c r="BM8065" s="97" t="s">
        <v>13118</v>
      </c>
      <c r="BN8065" s="97" t="s">
        <v>3043</v>
      </c>
      <c r="BO8065" s="97" t="s">
        <v>2983</v>
      </c>
      <c r="BU8065" s="97" t="s">
        <v>13118</v>
      </c>
      <c r="BV8065" s="97" t="s">
        <v>3043</v>
      </c>
      <c r="BW8065" s="97" t="s">
        <v>2983</v>
      </c>
    </row>
    <row r="8066" spans="51:75" x14ac:dyDescent="0.3">
      <c r="AY8066" s="124" t="e">
        <f>VLOOKUP(C8066,#REF!, 2,FALSE)</f>
        <v>#REF!</v>
      </c>
      <c r="BM8066" s="97" t="s">
        <v>13119</v>
      </c>
      <c r="BN8066" s="97" t="s">
        <v>940</v>
      </c>
      <c r="BO8066" s="97" t="s">
        <v>13120</v>
      </c>
      <c r="BU8066" s="97" t="s">
        <v>13119</v>
      </c>
      <c r="BV8066" s="97" t="s">
        <v>940</v>
      </c>
      <c r="BW8066" s="97" t="s">
        <v>13120</v>
      </c>
    </row>
    <row r="8067" spans="51:75" x14ac:dyDescent="0.3">
      <c r="AY8067" s="124" t="e">
        <f>VLOOKUP(C8067,#REF!, 2,FALSE)</f>
        <v>#REF!</v>
      </c>
      <c r="BM8067" s="97" t="s">
        <v>13122</v>
      </c>
      <c r="BN8067" s="97" t="s">
        <v>940</v>
      </c>
      <c r="BO8067" s="97" t="s">
        <v>13120</v>
      </c>
      <c r="BU8067" s="97" t="s">
        <v>13122</v>
      </c>
      <c r="BV8067" s="97" t="s">
        <v>940</v>
      </c>
      <c r="BW8067" s="97" t="s">
        <v>13120</v>
      </c>
    </row>
    <row r="8068" spans="51:75" x14ac:dyDescent="0.3">
      <c r="AY8068" s="124" t="e">
        <f>VLOOKUP(C8068,#REF!, 2,FALSE)</f>
        <v>#REF!</v>
      </c>
      <c r="BM8068" s="97" t="s">
        <v>13123</v>
      </c>
      <c r="BN8068" s="97" t="s">
        <v>928</v>
      </c>
      <c r="BO8068" s="97" t="s">
        <v>8955</v>
      </c>
      <c r="BU8068" s="97" t="s">
        <v>13123</v>
      </c>
      <c r="BV8068" s="97" t="s">
        <v>928</v>
      </c>
      <c r="BW8068" s="97" t="s">
        <v>8955</v>
      </c>
    </row>
    <row r="8069" spans="51:75" x14ac:dyDescent="0.3">
      <c r="AY8069" s="124" t="e">
        <f>VLOOKUP(C8069,#REF!, 2,FALSE)</f>
        <v>#REF!</v>
      </c>
      <c r="BM8069" s="97" t="s">
        <v>2279</v>
      </c>
      <c r="BN8069" s="97" t="s">
        <v>783</v>
      </c>
      <c r="BO8069" s="97" t="s">
        <v>2983</v>
      </c>
      <c r="BU8069" s="97" t="s">
        <v>2279</v>
      </c>
      <c r="BV8069" s="97" t="s">
        <v>783</v>
      </c>
      <c r="BW8069" s="97" t="s">
        <v>2983</v>
      </c>
    </row>
    <row r="8070" spans="51:75" x14ac:dyDescent="0.3">
      <c r="AY8070" s="124" t="e">
        <f>VLOOKUP(C8070,#REF!, 2,FALSE)</f>
        <v>#REF!</v>
      </c>
      <c r="BM8070" s="97" t="s">
        <v>13124</v>
      </c>
      <c r="BN8070" s="97" t="s">
        <v>3191</v>
      </c>
      <c r="BO8070" s="97" t="s">
        <v>8619</v>
      </c>
      <c r="BU8070" s="97" t="s">
        <v>13124</v>
      </c>
      <c r="BV8070" s="97" t="s">
        <v>3191</v>
      </c>
      <c r="BW8070" s="97" t="s">
        <v>8619</v>
      </c>
    </row>
    <row r="8071" spans="51:75" x14ac:dyDescent="0.3">
      <c r="AY8071" s="124" t="e">
        <f>VLOOKUP(C8071,#REF!, 2,FALSE)</f>
        <v>#REF!</v>
      </c>
      <c r="BM8071" s="97" t="s">
        <v>13125</v>
      </c>
      <c r="BN8071" s="97" t="s">
        <v>1342</v>
      </c>
      <c r="BO8071" s="97" t="s">
        <v>13126</v>
      </c>
      <c r="BU8071" s="97" t="s">
        <v>13125</v>
      </c>
      <c r="BV8071" s="97" t="s">
        <v>1342</v>
      </c>
      <c r="BW8071" s="97" t="s">
        <v>13126</v>
      </c>
    </row>
    <row r="8072" spans="51:75" x14ac:dyDescent="0.3">
      <c r="AY8072" s="124" t="e">
        <f>VLOOKUP(C8072,#REF!, 2,FALSE)</f>
        <v>#REF!</v>
      </c>
      <c r="BM8072" s="97" t="s">
        <v>13127</v>
      </c>
      <c r="BN8072" s="97" t="s">
        <v>614</v>
      </c>
      <c r="BO8072" s="97" t="s">
        <v>13128</v>
      </c>
      <c r="BU8072" s="97" t="s">
        <v>13127</v>
      </c>
      <c r="BV8072" s="97" t="s">
        <v>614</v>
      </c>
      <c r="BW8072" s="97" t="s">
        <v>13128</v>
      </c>
    </row>
    <row r="8073" spans="51:75" x14ac:dyDescent="0.3">
      <c r="AY8073" s="124" t="e">
        <f>VLOOKUP(C8073,#REF!, 2,FALSE)</f>
        <v>#REF!</v>
      </c>
      <c r="BM8073" s="97" t="s">
        <v>13129</v>
      </c>
      <c r="BN8073" s="97" t="s">
        <v>1691</v>
      </c>
      <c r="BO8073" s="97" t="s">
        <v>13130</v>
      </c>
      <c r="BU8073" s="97" t="s">
        <v>13129</v>
      </c>
      <c r="BV8073" s="97" t="s">
        <v>1691</v>
      </c>
      <c r="BW8073" s="97" t="s">
        <v>13130</v>
      </c>
    </row>
    <row r="8074" spans="51:75" x14ac:dyDescent="0.3">
      <c r="AY8074" s="124" t="e">
        <f>VLOOKUP(C8074,#REF!, 2,FALSE)</f>
        <v>#REF!</v>
      </c>
      <c r="BM8074" s="97" t="s">
        <v>2280</v>
      </c>
      <c r="BN8074" s="97" t="s">
        <v>1342</v>
      </c>
      <c r="BO8074" s="97" t="s">
        <v>13131</v>
      </c>
      <c r="BU8074" s="97" t="s">
        <v>2280</v>
      </c>
      <c r="BV8074" s="97" t="s">
        <v>1342</v>
      </c>
      <c r="BW8074" s="97" t="s">
        <v>13131</v>
      </c>
    </row>
    <row r="8075" spans="51:75" x14ac:dyDescent="0.3">
      <c r="AY8075" s="124" t="e">
        <f>VLOOKUP(C8075,#REF!, 2,FALSE)</f>
        <v>#REF!</v>
      </c>
      <c r="BM8075" s="97" t="s">
        <v>2281</v>
      </c>
      <c r="BN8075" s="97" t="s">
        <v>1342</v>
      </c>
      <c r="BO8075" s="97" t="s">
        <v>1670</v>
      </c>
      <c r="BU8075" s="97" t="s">
        <v>2281</v>
      </c>
      <c r="BV8075" s="97" t="s">
        <v>1342</v>
      </c>
      <c r="BW8075" s="97" t="s">
        <v>1670</v>
      </c>
    </row>
    <row r="8076" spans="51:75" x14ac:dyDescent="0.3">
      <c r="AY8076" s="124" t="e">
        <f>VLOOKUP(C8076,#REF!, 2,FALSE)</f>
        <v>#REF!</v>
      </c>
      <c r="BM8076" s="97" t="s">
        <v>13132</v>
      </c>
      <c r="BN8076" s="97" t="s">
        <v>636</v>
      </c>
      <c r="BO8076" s="97" t="s">
        <v>8319</v>
      </c>
      <c r="BU8076" s="97" t="s">
        <v>13132</v>
      </c>
      <c r="BV8076" s="97" t="s">
        <v>636</v>
      </c>
      <c r="BW8076" s="97" t="s">
        <v>8319</v>
      </c>
    </row>
    <row r="8077" spans="51:75" x14ac:dyDescent="0.3">
      <c r="AY8077" s="124" t="e">
        <f>VLOOKUP(C8077,#REF!, 2,FALSE)</f>
        <v>#REF!</v>
      </c>
      <c r="BM8077" s="97" t="s">
        <v>13133</v>
      </c>
      <c r="BN8077" s="97" t="s">
        <v>1342</v>
      </c>
      <c r="BO8077" s="97" t="s">
        <v>1337</v>
      </c>
      <c r="BU8077" s="97" t="s">
        <v>13133</v>
      </c>
      <c r="BV8077" s="97" t="s">
        <v>1342</v>
      </c>
      <c r="BW8077" s="97" t="s">
        <v>1337</v>
      </c>
    </row>
    <row r="8078" spans="51:75" x14ac:dyDescent="0.3">
      <c r="AY8078" s="124" t="e">
        <f>VLOOKUP(C8078,#REF!, 2,FALSE)</f>
        <v>#REF!</v>
      </c>
      <c r="BM8078" s="97" t="s">
        <v>13134</v>
      </c>
      <c r="BN8078" s="97" t="s">
        <v>1342</v>
      </c>
      <c r="BO8078" s="97" t="s">
        <v>1337</v>
      </c>
      <c r="BU8078" s="97" t="s">
        <v>13134</v>
      </c>
      <c r="BV8078" s="97" t="s">
        <v>1342</v>
      </c>
      <c r="BW8078" s="97" t="s">
        <v>1337</v>
      </c>
    </row>
    <row r="8079" spans="51:75" x14ac:dyDescent="0.3">
      <c r="AY8079" s="124" t="e">
        <f>VLOOKUP(C8079,#REF!, 2,FALSE)</f>
        <v>#REF!</v>
      </c>
      <c r="BM8079" s="97" t="s">
        <v>2282</v>
      </c>
      <c r="BN8079" s="97" t="s">
        <v>1342</v>
      </c>
      <c r="BO8079" s="97" t="s">
        <v>13135</v>
      </c>
      <c r="BU8079" s="97" t="s">
        <v>2282</v>
      </c>
      <c r="BV8079" s="97" t="s">
        <v>1342</v>
      </c>
      <c r="BW8079" s="97" t="s">
        <v>13135</v>
      </c>
    </row>
    <row r="8080" spans="51:75" x14ac:dyDescent="0.3">
      <c r="AY8080" s="124" t="e">
        <f>VLOOKUP(C8080,#REF!, 2,FALSE)</f>
        <v>#REF!</v>
      </c>
      <c r="BM8080" s="97" t="s">
        <v>13136</v>
      </c>
      <c r="BN8080" s="97" t="s">
        <v>3085</v>
      </c>
      <c r="BO8080" s="97" t="s">
        <v>13137</v>
      </c>
      <c r="BU8080" s="97" t="s">
        <v>13136</v>
      </c>
      <c r="BV8080" s="97" t="s">
        <v>3085</v>
      </c>
      <c r="BW8080" s="97" t="s">
        <v>13137</v>
      </c>
    </row>
    <row r="8081" spans="51:75" x14ac:dyDescent="0.3">
      <c r="AY8081" s="124" t="e">
        <f>VLOOKUP(C8081,#REF!, 2,FALSE)</f>
        <v>#REF!</v>
      </c>
      <c r="BM8081" s="97" t="s">
        <v>13138</v>
      </c>
      <c r="BN8081" s="97" t="s">
        <v>3191</v>
      </c>
      <c r="BO8081" s="97" t="s">
        <v>1964</v>
      </c>
      <c r="BU8081" s="97" t="s">
        <v>13138</v>
      </c>
      <c r="BV8081" s="97" t="s">
        <v>3191</v>
      </c>
      <c r="BW8081" s="97" t="s">
        <v>1964</v>
      </c>
    </row>
    <row r="8082" spans="51:75" x14ac:dyDescent="0.3">
      <c r="AY8082" s="124" t="e">
        <f>VLOOKUP(C8082,#REF!, 2,FALSE)</f>
        <v>#REF!</v>
      </c>
      <c r="BM8082" s="97" t="s">
        <v>13139</v>
      </c>
      <c r="BN8082" s="97" t="s">
        <v>1342</v>
      </c>
      <c r="BO8082" s="97" t="s">
        <v>2983</v>
      </c>
      <c r="BU8082" s="97" t="s">
        <v>13139</v>
      </c>
      <c r="BV8082" s="97" t="s">
        <v>1342</v>
      </c>
      <c r="BW8082" s="97" t="s">
        <v>2983</v>
      </c>
    </row>
    <row r="8083" spans="51:75" x14ac:dyDescent="0.3">
      <c r="AY8083" s="124" t="e">
        <f>VLOOKUP(C8083,#REF!, 2,FALSE)</f>
        <v>#REF!</v>
      </c>
      <c r="BM8083" s="97" t="s">
        <v>13140</v>
      </c>
      <c r="BN8083" s="97" t="s">
        <v>1342</v>
      </c>
      <c r="BO8083" s="97" t="s">
        <v>3342</v>
      </c>
      <c r="BU8083" s="97" t="s">
        <v>13140</v>
      </c>
      <c r="BV8083" s="97" t="s">
        <v>1342</v>
      </c>
      <c r="BW8083" s="97" t="s">
        <v>3342</v>
      </c>
    </row>
    <row r="8084" spans="51:75" x14ac:dyDescent="0.3">
      <c r="AY8084" s="124" t="e">
        <f>VLOOKUP(C8084,#REF!, 2,FALSE)</f>
        <v>#REF!</v>
      </c>
      <c r="BM8084" s="97" t="s">
        <v>13142</v>
      </c>
      <c r="BN8084" s="97" t="s">
        <v>1342</v>
      </c>
      <c r="BO8084" s="97" t="s">
        <v>1599</v>
      </c>
      <c r="BU8084" s="97" t="s">
        <v>13142</v>
      </c>
      <c r="BV8084" s="97" t="s">
        <v>1342</v>
      </c>
      <c r="BW8084" s="97" t="s">
        <v>1599</v>
      </c>
    </row>
    <row r="8085" spans="51:75" x14ac:dyDescent="0.3">
      <c r="AY8085" s="124" t="e">
        <f>VLOOKUP(C8085,#REF!, 2,FALSE)</f>
        <v>#REF!</v>
      </c>
      <c r="BM8085" s="97" t="s">
        <v>13143</v>
      </c>
      <c r="BN8085" s="97" t="s">
        <v>1342</v>
      </c>
      <c r="BO8085" s="97" t="s">
        <v>1592</v>
      </c>
      <c r="BU8085" s="97" t="s">
        <v>13143</v>
      </c>
      <c r="BV8085" s="97" t="s">
        <v>1342</v>
      </c>
      <c r="BW8085" s="97" t="s">
        <v>1592</v>
      </c>
    </row>
    <row r="8086" spans="51:75" x14ac:dyDescent="0.3">
      <c r="AY8086" s="124" t="e">
        <f>VLOOKUP(C8086,#REF!, 2,FALSE)</f>
        <v>#REF!</v>
      </c>
      <c r="BM8086" s="97" t="s">
        <v>376</v>
      </c>
      <c r="BN8086" s="97" t="s">
        <v>1342</v>
      </c>
      <c r="BO8086" s="97" t="s">
        <v>920</v>
      </c>
      <c r="BU8086" s="97" t="s">
        <v>376</v>
      </c>
      <c r="BV8086" s="97" t="s">
        <v>1342</v>
      </c>
      <c r="BW8086" s="97" t="s">
        <v>920</v>
      </c>
    </row>
    <row r="8087" spans="51:75" x14ac:dyDescent="0.3">
      <c r="AY8087" s="124" t="e">
        <f>VLOOKUP(C8087,#REF!, 2,FALSE)</f>
        <v>#REF!</v>
      </c>
      <c r="BM8087" s="97" t="s">
        <v>372</v>
      </c>
      <c r="BN8087" s="97" t="s">
        <v>736</v>
      </c>
      <c r="BO8087" s="97" t="s">
        <v>2638</v>
      </c>
      <c r="BU8087" s="97" t="s">
        <v>372</v>
      </c>
      <c r="BV8087" s="97" t="s">
        <v>736</v>
      </c>
      <c r="BW8087" s="97" t="s">
        <v>2638</v>
      </c>
    </row>
    <row r="8088" spans="51:75" x14ac:dyDescent="0.3">
      <c r="AY8088" s="124" t="e">
        <f>VLOOKUP(C8088,#REF!, 2,FALSE)</f>
        <v>#REF!</v>
      </c>
      <c r="BM8088" s="97" t="s">
        <v>13144</v>
      </c>
      <c r="BN8088" s="97" t="s">
        <v>1342</v>
      </c>
      <c r="BO8088" s="97" t="s">
        <v>13145</v>
      </c>
      <c r="BU8088" s="97" t="s">
        <v>13144</v>
      </c>
      <c r="BV8088" s="97" t="s">
        <v>1342</v>
      </c>
      <c r="BW8088" s="97" t="s">
        <v>13145</v>
      </c>
    </row>
    <row r="8089" spans="51:75" x14ac:dyDescent="0.3">
      <c r="AY8089" s="124" t="e">
        <f>VLOOKUP(C8089,#REF!, 2,FALSE)</f>
        <v>#REF!</v>
      </c>
      <c r="BM8089" s="97" t="s">
        <v>13146</v>
      </c>
      <c r="BN8089" s="97" t="s">
        <v>2979</v>
      </c>
      <c r="BO8089" s="97" t="s">
        <v>13147</v>
      </c>
      <c r="BU8089" s="97" t="s">
        <v>13146</v>
      </c>
      <c r="BV8089" s="97" t="s">
        <v>2979</v>
      </c>
      <c r="BW8089" s="97" t="s">
        <v>13147</v>
      </c>
    </row>
    <row r="8090" spans="51:75" x14ac:dyDescent="0.3">
      <c r="AY8090" s="124" t="e">
        <f>VLOOKUP(C8090,#REF!, 2,FALSE)</f>
        <v>#REF!</v>
      </c>
      <c r="BM8090" s="97" t="s">
        <v>13148</v>
      </c>
      <c r="BN8090" s="97" t="s">
        <v>3000</v>
      </c>
      <c r="BO8090" s="97" t="s">
        <v>13149</v>
      </c>
      <c r="BU8090" s="97" t="s">
        <v>13148</v>
      </c>
      <c r="BV8090" s="97" t="s">
        <v>3000</v>
      </c>
      <c r="BW8090" s="97" t="s">
        <v>13149</v>
      </c>
    </row>
    <row r="8091" spans="51:75" x14ac:dyDescent="0.3">
      <c r="AY8091" s="124" t="e">
        <f>VLOOKUP(C8091,#REF!, 2,FALSE)</f>
        <v>#REF!</v>
      </c>
      <c r="BM8091" s="97" t="s">
        <v>2283</v>
      </c>
      <c r="BN8091" s="97" t="s">
        <v>3191</v>
      </c>
      <c r="BO8091" s="97" t="s">
        <v>4032</v>
      </c>
      <c r="BU8091" s="97" t="s">
        <v>2283</v>
      </c>
      <c r="BV8091" s="97" t="s">
        <v>3191</v>
      </c>
      <c r="BW8091" s="97" t="s">
        <v>4032</v>
      </c>
    </row>
    <row r="8092" spans="51:75" x14ac:dyDescent="0.3">
      <c r="AY8092" s="124" t="e">
        <f>VLOOKUP(C8092,#REF!, 2,FALSE)</f>
        <v>#REF!</v>
      </c>
      <c r="BM8092" s="97" t="s">
        <v>13150</v>
      </c>
      <c r="BN8092" s="97" t="s">
        <v>614</v>
      </c>
      <c r="BO8092" s="97" t="s">
        <v>2553</v>
      </c>
      <c r="BU8092" s="97" t="s">
        <v>13150</v>
      </c>
      <c r="BV8092" s="97" t="s">
        <v>614</v>
      </c>
      <c r="BW8092" s="97" t="s">
        <v>2553</v>
      </c>
    </row>
    <row r="8093" spans="51:75" x14ac:dyDescent="0.3">
      <c r="AY8093" s="124" t="e">
        <f>VLOOKUP(C8093,#REF!, 2,FALSE)</f>
        <v>#REF!</v>
      </c>
      <c r="BM8093" s="97" t="s">
        <v>13151</v>
      </c>
      <c r="BN8093" s="97" t="s">
        <v>946</v>
      </c>
      <c r="BO8093" s="97" t="s">
        <v>13152</v>
      </c>
      <c r="BU8093" s="97" t="s">
        <v>13151</v>
      </c>
      <c r="BV8093" s="97" t="s">
        <v>946</v>
      </c>
      <c r="BW8093" s="97" t="s">
        <v>13152</v>
      </c>
    </row>
    <row r="8094" spans="51:75" x14ac:dyDescent="0.3">
      <c r="AY8094" s="124" t="e">
        <f>VLOOKUP(C8094,#REF!, 2,FALSE)</f>
        <v>#REF!</v>
      </c>
      <c r="BM8094" s="97" t="s">
        <v>13153</v>
      </c>
      <c r="BN8094" s="97" t="s">
        <v>862</v>
      </c>
      <c r="BO8094" s="97" t="s">
        <v>1687</v>
      </c>
      <c r="BU8094" s="97" t="s">
        <v>13153</v>
      </c>
      <c r="BV8094" s="97" t="s">
        <v>862</v>
      </c>
      <c r="BW8094" s="97" t="s">
        <v>1687</v>
      </c>
    </row>
    <row r="8095" spans="51:75" x14ac:dyDescent="0.3">
      <c r="AY8095" s="124" t="e">
        <f>VLOOKUP(C8095,#REF!, 2,FALSE)</f>
        <v>#REF!</v>
      </c>
      <c r="BM8095" s="97" t="s">
        <v>13154</v>
      </c>
      <c r="BN8095" s="97" t="s">
        <v>658</v>
      </c>
      <c r="BO8095" s="97" t="s">
        <v>2983</v>
      </c>
      <c r="BU8095" s="97" t="s">
        <v>13154</v>
      </c>
      <c r="BV8095" s="97" t="s">
        <v>658</v>
      </c>
      <c r="BW8095" s="97" t="s">
        <v>2983</v>
      </c>
    </row>
    <row r="8096" spans="51:75" x14ac:dyDescent="0.3">
      <c r="AY8096" s="124" t="e">
        <f>VLOOKUP(C8096,#REF!, 2,FALSE)</f>
        <v>#REF!</v>
      </c>
      <c r="BM8096" s="97" t="s">
        <v>13155</v>
      </c>
      <c r="BN8096" s="97" t="s">
        <v>1342</v>
      </c>
      <c r="BO8096" s="97" t="s">
        <v>2983</v>
      </c>
      <c r="BU8096" s="97" t="s">
        <v>13155</v>
      </c>
      <c r="BV8096" s="97" t="s">
        <v>1342</v>
      </c>
      <c r="BW8096" s="97" t="s">
        <v>2983</v>
      </c>
    </row>
    <row r="8097" spans="51:75" x14ac:dyDescent="0.3">
      <c r="AY8097" s="124" t="e">
        <f>VLOOKUP(C8097,#REF!, 2,FALSE)</f>
        <v>#REF!</v>
      </c>
      <c r="BM8097" s="97" t="s">
        <v>13156</v>
      </c>
      <c r="BN8097" s="97" t="s">
        <v>3191</v>
      </c>
      <c r="BO8097" s="97" t="s">
        <v>13157</v>
      </c>
      <c r="BU8097" s="97" t="s">
        <v>13156</v>
      </c>
      <c r="BV8097" s="97" t="s">
        <v>3191</v>
      </c>
      <c r="BW8097" s="97" t="s">
        <v>13157</v>
      </c>
    </row>
    <row r="8098" spans="51:75" x14ac:dyDescent="0.3">
      <c r="AY8098" s="124" t="e">
        <f>VLOOKUP(C8098,#REF!, 2,FALSE)</f>
        <v>#REF!</v>
      </c>
      <c r="BM8098" s="97" t="s">
        <v>13158</v>
      </c>
      <c r="BN8098" s="97" t="s">
        <v>3043</v>
      </c>
      <c r="BO8098" s="97" t="s">
        <v>13159</v>
      </c>
      <c r="BU8098" s="97" t="s">
        <v>13158</v>
      </c>
      <c r="BV8098" s="97" t="s">
        <v>3043</v>
      </c>
      <c r="BW8098" s="97" t="s">
        <v>13159</v>
      </c>
    </row>
    <row r="8099" spans="51:75" x14ac:dyDescent="0.3">
      <c r="AY8099" s="124" t="e">
        <f>VLOOKUP(C8099,#REF!, 2,FALSE)</f>
        <v>#REF!</v>
      </c>
      <c r="BM8099" s="97" t="s">
        <v>13160</v>
      </c>
      <c r="BN8099" s="97" t="s">
        <v>1342</v>
      </c>
      <c r="BO8099" s="97" t="s">
        <v>6396</v>
      </c>
      <c r="BU8099" s="97" t="s">
        <v>13160</v>
      </c>
      <c r="BV8099" s="97" t="s">
        <v>1342</v>
      </c>
      <c r="BW8099" s="97" t="s">
        <v>6396</v>
      </c>
    </row>
    <row r="8100" spans="51:75" x14ac:dyDescent="0.3">
      <c r="AY8100" s="124" t="e">
        <f>VLOOKUP(C8100,#REF!, 2,FALSE)</f>
        <v>#REF!</v>
      </c>
      <c r="BM8100" s="97" t="s">
        <v>13161</v>
      </c>
      <c r="BN8100" s="97" t="s">
        <v>1342</v>
      </c>
      <c r="BO8100" s="97" t="s">
        <v>6396</v>
      </c>
      <c r="BU8100" s="97" t="s">
        <v>13161</v>
      </c>
      <c r="BV8100" s="97" t="s">
        <v>1342</v>
      </c>
      <c r="BW8100" s="97" t="s">
        <v>6396</v>
      </c>
    </row>
    <row r="8101" spans="51:75" x14ac:dyDescent="0.3">
      <c r="AY8101" s="124" t="e">
        <f>VLOOKUP(C8101,#REF!, 2,FALSE)</f>
        <v>#REF!</v>
      </c>
      <c r="BM8101" s="97" t="s">
        <v>13162</v>
      </c>
      <c r="BN8101" s="97" t="s">
        <v>3000</v>
      </c>
      <c r="BO8101" s="97" t="s">
        <v>6854</v>
      </c>
      <c r="BU8101" s="97" t="s">
        <v>13162</v>
      </c>
      <c r="BV8101" s="97" t="s">
        <v>3000</v>
      </c>
      <c r="BW8101" s="97" t="s">
        <v>6854</v>
      </c>
    </row>
    <row r="8102" spans="51:75" x14ac:dyDescent="0.3">
      <c r="AY8102" s="124" t="e">
        <f>VLOOKUP(C8102,#REF!, 2,FALSE)</f>
        <v>#REF!</v>
      </c>
      <c r="BM8102" s="97" t="s">
        <v>13163</v>
      </c>
      <c r="BN8102" s="97" t="s">
        <v>1342</v>
      </c>
      <c r="BO8102" s="97" t="s">
        <v>6396</v>
      </c>
      <c r="BU8102" s="97" t="s">
        <v>13163</v>
      </c>
      <c r="BV8102" s="97" t="s">
        <v>1342</v>
      </c>
      <c r="BW8102" s="97" t="s">
        <v>6396</v>
      </c>
    </row>
    <row r="8103" spans="51:75" x14ac:dyDescent="0.3">
      <c r="AY8103" s="124" t="e">
        <f>VLOOKUP(C8103,#REF!, 2,FALSE)</f>
        <v>#REF!</v>
      </c>
      <c r="BM8103" s="97" t="s">
        <v>13164</v>
      </c>
      <c r="BN8103" s="97" t="s">
        <v>1269</v>
      </c>
      <c r="BO8103" s="97" t="s">
        <v>13165</v>
      </c>
      <c r="BU8103" s="97" t="s">
        <v>13164</v>
      </c>
      <c r="BV8103" s="97" t="s">
        <v>1269</v>
      </c>
      <c r="BW8103" s="97" t="s">
        <v>13165</v>
      </c>
    </row>
    <row r="8104" spans="51:75" x14ac:dyDescent="0.3">
      <c r="AY8104" s="124" t="e">
        <f>VLOOKUP(C8104,#REF!, 2,FALSE)</f>
        <v>#REF!</v>
      </c>
      <c r="BM8104" s="97" t="s">
        <v>13166</v>
      </c>
      <c r="BN8104" s="97" t="s">
        <v>3085</v>
      </c>
      <c r="BO8104" s="97" t="s">
        <v>920</v>
      </c>
      <c r="BU8104" s="97" t="s">
        <v>13166</v>
      </c>
      <c r="BV8104" s="97" t="s">
        <v>3085</v>
      </c>
      <c r="BW8104" s="97" t="s">
        <v>920</v>
      </c>
    </row>
    <row r="8105" spans="51:75" x14ac:dyDescent="0.3">
      <c r="AY8105" s="124" t="e">
        <f>VLOOKUP(C8105,#REF!, 2,FALSE)</f>
        <v>#REF!</v>
      </c>
      <c r="BM8105" s="97" t="s">
        <v>13167</v>
      </c>
      <c r="BN8105" s="97" t="s">
        <v>1013</v>
      </c>
      <c r="BO8105" s="97" t="s">
        <v>4735</v>
      </c>
      <c r="BU8105" s="97" t="s">
        <v>13167</v>
      </c>
      <c r="BV8105" s="97" t="s">
        <v>1013</v>
      </c>
      <c r="BW8105" s="97" t="s">
        <v>4735</v>
      </c>
    </row>
    <row r="8106" spans="51:75" x14ac:dyDescent="0.3">
      <c r="AY8106" s="124" t="e">
        <f>VLOOKUP(C8106,#REF!, 2,FALSE)</f>
        <v>#REF!</v>
      </c>
      <c r="BM8106" s="97" t="s">
        <v>2284</v>
      </c>
      <c r="BN8106" s="97" t="s">
        <v>926</v>
      </c>
      <c r="BO8106" s="97" t="s">
        <v>13168</v>
      </c>
      <c r="BU8106" s="97" t="s">
        <v>2284</v>
      </c>
      <c r="BV8106" s="97" t="s">
        <v>926</v>
      </c>
      <c r="BW8106" s="97" t="s">
        <v>13168</v>
      </c>
    </row>
    <row r="8107" spans="51:75" x14ac:dyDescent="0.3">
      <c r="AY8107" s="124" t="e">
        <f>VLOOKUP(C8107,#REF!, 2,FALSE)</f>
        <v>#REF!</v>
      </c>
      <c r="BM8107" s="97" t="s">
        <v>13169</v>
      </c>
      <c r="BN8107" s="97" t="s">
        <v>3191</v>
      </c>
      <c r="BO8107" s="97" t="s">
        <v>4456</v>
      </c>
      <c r="BU8107" s="97" t="s">
        <v>13169</v>
      </c>
      <c r="BV8107" s="97" t="s">
        <v>3191</v>
      </c>
      <c r="BW8107" s="97" t="s">
        <v>4456</v>
      </c>
    </row>
    <row r="8108" spans="51:75" x14ac:dyDescent="0.3">
      <c r="AY8108" s="124" t="e">
        <f>VLOOKUP(C8108,#REF!, 2,FALSE)</f>
        <v>#REF!</v>
      </c>
      <c r="BM8108" s="97" t="s">
        <v>13170</v>
      </c>
      <c r="BN8108" s="97" t="s">
        <v>1013</v>
      </c>
      <c r="BO8108" s="97" t="s">
        <v>4735</v>
      </c>
      <c r="BU8108" s="97" t="s">
        <v>13170</v>
      </c>
      <c r="BV8108" s="97" t="s">
        <v>1013</v>
      </c>
      <c r="BW8108" s="97" t="s">
        <v>4735</v>
      </c>
    </row>
    <row r="8109" spans="51:75" x14ac:dyDescent="0.3">
      <c r="AY8109" s="124" t="e">
        <f>VLOOKUP(C8109,#REF!, 2,FALSE)</f>
        <v>#REF!</v>
      </c>
      <c r="BM8109" s="97" t="s">
        <v>13171</v>
      </c>
      <c r="BN8109" s="97" t="s">
        <v>3237</v>
      </c>
      <c r="BO8109" s="97" t="s">
        <v>1676</v>
      </c>
      <c r="BU8109" s="97" t="s">
        <v>13171</v>
      </c>
      <c r="BV8109" s="97" t="s">
        <v>3237</v>
      </c>
      <c r="BW8109" s="97" t="s">
        <v>1676</v>
      </c>
    </row>
    <row r="8110" spans="51:75" x14ac:dyDescent="0.3">
      <c r="AY8110" s="124" t="e">
        <f>VLOOKUP(C8110,#REF!, 2,FALSE)</f>
        <v>#REF!</v>
      </c>
      <c r="BM8110" s="97" t="s">
        <v>13172</v>
      </c>
      <c r="BN8110" s="97" t="s">
        <v>3191</v>
      </c>
      <c r="BO8110" s="97" t="s">
        <v>13173</v>
      </c>
      <c r="BU8110" s="97" t="s">
        <v>13172</v>
      </c>
      <c r="BV8110" s="97" t="s">
        <v>3191</v>
      </c>
      <c r="BW8110" s="97" t="s">
        <v>13173</v>
      </c>
    </row>
    <row r="8111" spans="51:75" x14ac:dyDescent="0.3">
      <c r="AY8111" s="124" t="e">
        <f>VLOOKUP(C8111,#REF!, 2,FALSE)</f>
        <v>#REF!</v>
      </c>
      <c r="BM8111" s="97" t="s">
        <v>13174</v>
      </c>
      <c r="BN8111" s="97" t="s">
        <v>3191</v>
      </c>
      <c r="BO8111" s="97" t="s">
        <v>7581</v>
      </c>
      <c r="BU8111" s="97" t="s">
        <v>13174</v>
      </c>
      <c r="BV8111" s="97" t="s">
        <v>3191</v>
      </c>
      <c r="BW8111" s="97" t="s">
        <v>7581</v>
      </c>
    </row>
    <row r="8112" spans="51:75" x14ac:dyDescent="0.3">
      <c r="AY8112" s="124" t="e">
        <f>VLOOKUP(C8112,#REF!, 2,FALSE)</f>
        <v>#REF!</v>
      </c>
      <c r="BM8112" s="97" t="s">
        <v>13175</v>
      </c>
      <c r="BN8112" s="97" t="s">
        <v>1342</v>
      </c>
      <c r="BO8112" s="97" t="s">
        <v>2070</v>
      </c>
      <c r="BU8112" s="97" t="s">
        <v>13175</v>
      </c>
      <c r="BV8112" s="97" t="s">
        <v>1342</v>
      </c>
      <c r="BW8112" s="97" t="s">
        <v>2070</v>
      </c>
    </row>
    <row r="8113" spans="51:75" x14ac:dyDescent="0.3">
      <c r="AY8113" s="124" t="e">
        <f>VLOOKUP(C8113,#REF!, 2,FALSE)</f>
        <v>#REF!</v>
      </c>
      <c r="BM8113" s="97" t="s">
        <v>13176</v>
      </c>
      <c r="BN8113" s="97" t="s">
        <v>787</v>
      </c>
      <c r="BO8113" s="97" t="s">
        <v>11342</v>
      </c>
      <c r="BU8113" s="97" t="s">
        <v>13176</v>
      </c>
      <c r="BV8113" s="97" t="s">
        <v>787</v>
      </c>
      <c r="BW8113" s="97" t="s">
        <v>11342</v>
      </c>
    </row>
    <row r="8114" spans="51:75" x14ac:dyDescent="0.3">
      <c r="AY8114" s="124" t="e">
        <f>VLOOKUP(C8114,#REF!, 2,FALSE)</f>
        <v>#REF!</v>
      </c>
      <c r="BM8114" s="97" t="s">
        <v>13177</v>
      </c>
      <c r="BN8114" s="97" t="s">
        <v>3191</v>
      </c>
      <c r="BO8114" s="97" t="s">
        <v>13178</v>
      </c>
      <c r="BU8114" s="97" t="s">
        <v>13177</v>
      </c>
      <c r="BV8114" s="97" t="s">
        <v>3191</v>
      </c>
      <c r="BW8114" s="97" t="s">
        <v>13178</v>
      </c>
    </row>
    <row r="8115" spans="51:75" x14ac:dyDescent="0.3">
      <c r="AY8115" s="124" t="e">
        <f>VLOOKUP(C8115,#REF!, 2,FALSE)</f>
        <v>#REF!</v>
      </c>
      <c r="BM8115" s="97" t="s">
        <v>2285</v>
      </c>
      <c r="BN8115" s="97" t="s">
        <v>3191</v>
      </c>
      <c r="BO8115" s="97" t="s">
        <v>2391</v>
      </c>
      <c r="BU8115" s="97" t="s">
        <v>2285</v>
      </c>
      <c r="BV8115" s="97" t="s">
        <v>3191</v>
      </c>
      <c r="BW8115" s="97" t="s">
        <v>2391</v>
      </c>
    </row>
    <row r="8116" spans="51:75" x14ac:dyDescent="0.3">
      <c r="AY8116" s="124" t="e">
        <f>VLOOKUP(C8116,#REF!, 2,FALSE)</f>
        <v>#REF!</v>
      </c>
      <c r="BM8116" s="97" t="s">
        <v>13179</v>
      </c>
      <c r="BN8116" s="97" t="s">
        <v>841</v>
      </c>
      <c r="BO8116" s="97" t="s">
        <v>9004</v>
      </c>
      <c r="BU8116" s="97" t="s">
        <v>13179</v>
      </c>
      <c r="BV8116" s="97" t="s">
        <v>841</v>
      </c>
      <c r="BW8116" s="97" t="s">
        <v>9004</v>
      </c>
    </row>
    <row r="8117" spans="51:75" x14ac:dyDescent="0.3">
      <c r="AY8117" s="124" t="e">
        <f>VLOOKUP(C8117,#REF!, 2,FALSE)</f>
        <v>#REF!</v>
      </c>
      <c r="BM8117" s="97" t="s">
        <v>13180</v>
      </c>
      <c r="BN8117" s="97" t="s">
        <v>16968</v>
      </c>
      <c r="BO8117" s="97" t="s">
        <v>1064</v>
      </c>
      <c r="BU8117" s="97" t="s">
        <v>13180</v>
      </c>
      <c r="BV8117" s="97" t="s">
        <v>16968</v>
      </c>
      <c r="BW8117" s="97" t="s">
        <v>1064</v>
      </c>
    </row>
    <row r="8118" spans="51:75" x14ac:dyDescent="0.3">
      <c r="AY8118" s="124" t="e">
        <f>VLOOKUP(C8118,#REF!, 2,FALSE)</f>
        <v>#REF!</v>
      </c>
      <c r="BM8118" s="97" t="s">
        <v>13181</v>
      </c>
      <c r="BN8118" s="97" t="s">
        <v>16968</v>
      </c>
      <c r="BO8118" s="97" t="s">
        <v>10908</v>
      </c>
      <c r="BU8118" s="97" t="s">
        <v>13181</v>
      </c>
      <c r="BV8118" s="97" t="s">
        <v>16968</v>
      </c>
      <c r="BW8118" s="97" t="s">
        <v>10908</v>
      </c>
    </row>
    <row r="8119" spans="51:75" x14ac:dyDescent="0.3">
      <c r="AY8119" s="124" t="e">
        <f>VLOOKUP(C8119,#REF!, 2,FALSE)</f>
        <v>#REF!</v>
      </c>
      <c r="BM8119" s="97" t="s">
        <v>2286</v>
      </c>
      <c r="BN8119" s="97" t="s">
        <v>16968</v>
      </c>
      <c r="BO8119" s="97" t="s">
        <v>2792</v>
      </c>
      <c r="BU8119" s="97" t="s">
        <v>2286</v>
      </c>
      <c r="BV8119" s="97" t="s">
        <v>16968</v>
      </c>
      <c r="BW8119" s="97" t="s">
        <v>2792</v>
      </c>
    </row>
    <row r="8120" spans="51:75" x14ac:dyDescent="0.3">
      <c r="AY8120" s="124" t="e">
        <f>VLOOKUP(C8120,#REF!, 2,FALSE)</f>
        <v>#REF!</v>
      </c>
      <c r="BM8120" s="97" t="s">
        <v>13182</v>
      </c>
      <c r="BN8120" s="97" t="s">
        <v>1342</v>
      </c>
      <c r="BO8120" s="97" t="s">
        <v>10004</v>
      </c>
      <c r="BU8120" s="97" t="s">
        <v>13182</v>
      </c>
      <c r="BV8120" s="97" t="s">
        <v>1342</v>
      </c>
      <c r="BW8120" s="97" t="s">
        <v>10004</v>
      </c>
    </row>
    <row r="8121" spans="51:75" x14ac:dyDescent="0.3">
      <c r="AY8121" s="124" t="e">
        <f>VLOOKUP(C8121,#REF!, 2,FALSE)</f>
        <v>#REF!</v>
      </c>
      <c r="BM8121" s="97" t="s">
        <v>2287</v>
      </c>
      <c r="BN8121" s="97" t="s">
        <v>923</v>
      </c>
      <c r="BO8121" s="97" t="s">
        <v>13183</v>
      </c>
      <c r="BU8121" s="97" t="s">
        <v>2287</v>
      </c>
      <c r="BV8121" s="97" t="s">
        <v>923</v>
      </c>
      <c r="BW8121" s="97" t="s">
        <v>13183</v>
      </c>
    </row>
    <row r="8122" spans="51:75" x14ac:dyDescent="0.3">
      <c r="AY8122" s="124" t="e">
        <f>VLOOKUP(C8122,#REF!, 2,FALSE)</f>
        <v>#REF!</v>
      </c>
      <c r="BM8122" s="97" t="s">
        <v>2288</v>
      </c>
      <c r="BN8122" s="97" t="s">
        <v>926</v>
      </c>
      <c r="BO8122" s="97" t="s">
        <v>2983</v>
      </c>
      <c r="BU8122" s="97" t="s">
        <v>2288</v>
      </c>
      <c r="BV8122" s="97" t="s">
        <v>926</v>
      </c>
      <c r="BW8122" s="97" t="s">
        <v>2983</v>
      </c>
    </row>
    <row r="8123" spans="51:75" x14ac:dyDescent="0.3">
      <c r="AY8123" s="124" t="e">
        <f>VLOOKUP(C8123,#REF!, 2,FALSE)</f>
        <v>#REF!</v>
      </c>
      <c r="BM8123" s="97" t="s">
        <v>2289</v>
      </c>
      <c r="BN8123" s="97" t="s">
        <v>926</v>
      </c>
      <c r="BO8123" s="97" t="s">
        <v>2983</v>
      </c>
      <c r="BU8123" s="97" t="s">
        <v>2289</v>
      </c>
      <c r="BV8123" s="97" t="s">
        <v>926</v>
      </c>
      <c r="BW8123" s="97" t="s">
        <v>2983</v>
      </c>
    </row>
    <row r="8124" spans="51:75" x14ac:dyDescent="0.3">
      <c r="AY8124" s="124" t="e">
        <f>VLOOKUP(C8124,#REF!, 2,FALSE)</f>
        <v>#REF!</v>
      </c>
      <c r="BM8124" s="97" t="s">
        <v>13185</v>
      </c>
      <c r="BN8124" s="97" t="s">
        <v>619</v>
      </c>
      <c r="BO8124" s="97" t="s">
        <v>2983</v>
      </c>
      <c r="BU8124" s="97" t="s">
        <v>13185</v>
      </c>
      <c r="BV8124" s="97" t="s">
        <v>619</v>
      </c>
      <c r="BW8124" s="97" t="s">
        <v>2983</v>
      </c>
    </row>
    <row r="8125" spans="51:75" x14ac:dyDescent="0.3">
      <c r="AY8125" s="124" t="e">
        <f>VLOOKUP(C8125,#REF!, 2,FALSE)</f>
        <v>#REF!</v>
      </c>
      <c r="BM8125" s="97" t="s">
        <v>13186</v>
      </c>
      <c r="BN8125" s="97" t="s">
        <v>3191</v>
      </c>
      <c r="BO8125" s="97" t="s">
        <v>8845</v>
      </c>
      <c r="BU8125" s="97" t="s">
        <v>13186</v>
      </c>
      <c r="BV8125" s="97" t="s">
        <v>3191</v>
      </c>
      <c r="BW8125" s="97" t="s">
        <v>8845</v>
      </c>
    </row>
    <row r="8126" spans="51:75" x14ac:dyDescent="0.3">
      <c r="AY8126" s="124" t="e">
        <f>VLOOKUP(C8126,#REF!, 2,FALSE)</f>
        <v>#REF!</v>
      </c>
      <c r="BM8126" s="97" t="s">
        <v>13187</v>
      </c>
      <c r="BN8126" s="97" t="s">
        <v>619</v>
      </c>
      <c r="BO8126" s="97" t="s">
        <v>2983</v>
      </c>
      <c r="BU8126" s="97" t="s">
        <v>13187</v>
      </c>
      <c r="BV8126" s="97" t="s">
        <v>619</v>
      </c>
      <c r="BW8126" s="97" t="s">
        <v>2983</v>
      </c>
    </row>
    <row r="8127" spans="51:75" x14ac:dyDescent="0.3">
      <c r="AY8127" s="124" t="e">
        <f>VLOOKUP(C8127,#REF!, 2,FALSE)</f>
        <v>#REF!</v>
      </c>
      <c r="BM8127" s="97" t="s">
        <v>13188</v>
      </c>
      <c r="BN8127" s="97" t="s">
        <v>2979</v>
      </c>
      <c r="BO8127" s="97" t="s">
        <v>2069</v>
      </c>
      <c r="BU8127" s="97" t="s">
        <v>13188</v>
      </c>
      <c r="BV8127" s="97" t="s">
        <v>2979</v>
      </c>
      <c r="BW8127" s="97" t="s">
        <v>2069</v>
      </c>
    </row>
    <row r="8128" spans="51:75" x14ac:dyDescent="0.3">
      <c r="AY8128" s="124" t="e">
        <f>VLOOKUP(C8128,#REF!, 2,FALSE)</f>
        <v>#REF!</v>
      </c>
      <c r="BM8128" s="97" t="s">
        <v>13189</v>
      </c>
      <c r="BN8128" s="97" t="s">
        <v>16968</v>
      </c>
      <c r="BO8128" s="97" t="s">
        <v>2069</v>
      </c>
      <c r="BU8128" s="97" t="s">
        <v>13189</v>
      </c>
      <c r="BV8128" s="97" t="s">
        <v>16968</v>
      </c>
      <c r="BW8128" s="97" t="s">
        <v>2069</v>
      </c>
    </row>
    <row r="8129" spans="51:75" x14ac:dyDescent="0.3">
      <c r="AY8129" s="124" t="e">
        <f>VLOOKUP(C8129,#REF!, 2,FALSE)</f>
        <v>#REF!</v>
      </c>
      <c r="BM8129" s="97" t="s">
        <v>13190</v>
      </c>
      <c r="BN8129" s="97" t="s">
        <v>2983</v>
      </c>
      <c r="BO8129" s="97" t="s">
        <v>2983</v>
      </c>
      <c r="BU8129" s="97" t="s">
        <v>13190</v>
      </c>
      <c r="BV8129" s="97" t="s">
        <v>2983</v>
      </c>
      <c r="BW8129" s="97" t="s">
        <v>2983</v>
      </c>
    </row>
    <row r="8130" spans="51:75" x14ac:dyDescent="0.3">
      <c r="AY8130" s="124" t="e">
        <f>VLOOKUP(C8130,#REF!, 2,FALSE)</f>
        <v>#REF!</v>
      </c>
      <c r="BM8130" s="97" t="s">
        <v>2290</v>
      </c>
      <c r="BN8130" s="97" t="s">
        <v>16968</v>
      </c>
      <c r="BO8130" s="97" t="s">
        <v>8482</v>
      </c>
      <c r="BU8130" s="97" t="s">
        <v>2290</v>
      </c>
      <c r="BV8130" s="97" t="s">
        <v>16968</v>
      </c>
      <c r="BW8130" s="97" t="s">
        <v>8482</v>
      </c>
    </row>
    <row r="8131" spans="51:75" x14ac:dyDescent="0.3">
      <c r="AY8131" s="124" t="e">
        <f>VLOOKUP(C8131,#REF!, 2,FALSE)</f>
        <v>#REF!</v>
      </c>
      <c r="BM8131" s="97" t="s">
        <v>2291</v>
      </c>
      <c r="BN8131" s="97" t="s">
        <v>3043</v>
      </c>
      <c r="BO8131" s="97" t="s">
        <v>9988</v>
      </c>
      <c r="BU8131" s="97" t="s">
        <v>2291</v>
      </c>
      <c r="BV8131" s="97" t="s">
        <v>3043</v>
      </c>
      <c r="BW8131" s="97" t="s">
        <v>9988</v>
      </c>
    </row>
    <row r="8132" spans="51:75" x14ac:dyDescent="0.3">
      <c r="AY8132" s="124" t="e">
        <f>VLOOKUP(C8132,#REF!, 2,FALSE)</f>
        <v>#REF!</v>
      </c>
      <c r="BM8132" s="97" t="s">
        <v>2292</v>
      </c>
      <c r="BN8132" s="97" t="s">
        <v>2983</v>
      </c>
      <c r="BO8132" s="97" t="s">
        <v>1604</v>
      </c>
      <c r="BU8132" s="97" t="s">
        <v>2292</v>
      </c>
      <c r="BV8132" s="97" t="s">
        <v>2983</v>
      </c>
      <c r="BW8132" s="97" t="s">
        <v>1604</v>
      </c>
    </row>
    <row r="8133" spans="51:75" x14ac:dyDescent="0.3">
      <c r="AY8133" s="124" t="e">
        <f>VLOOKUP(C8133,#REF!, 2,FALSE)</f>
        <v>#REF!</v>
      </c>
      <c r="BM8133" s="97" t="s">
        <v>2293</v>
      </c>
      <c r="BN8133" s="97" t="s">
        <v>616</v>
      </c>
      <c r="BO8133" s="97" t="s">
        <v>2983</v>
      </c>
      <c r="BU8133" s="97" t="s">
        <v>2293</v>
      </c>
      <c r="BV8133" s="97" t="s">
        <v>616</v>
      </c>
      <c r="BW8133" s="97" t="s">
        <v>2983</v>
      </c>
    </row>
    <row r="8134" spans="51:75" x14ac:dyDescent="0.3">
      <c r="AY8134" s="124" t="e">
        <f>VLOOKUP(C8134,#REF!, 2,FALSE)</f>
        <v>#REF!</v>
      </c>
      <c r="BM8134" s="97" t="s">
        <v>2294</v>
      </c>
      <c r="BN8134" s="97" t="s">
        <v>616</v>
      </c>
      <c r="BO8134" s="97" t="s">
        <v>2983</v>
      </c>
      <c r="BU8134" s="97" t="s">
        <v>2294</v>
      </c>
      <c r="BV8134" s="97" t="s">
        <v>616</v>
      </c>
      <c r="BW8134" s="97" t="s">
        <v>2983</v>
      </c>
    </row>
    <row r="8135" spans="51:75" x14ac:dyDescent="0.3">
      <c r="AY8135" s="124" t="e">
        <f>VLOOKUP(C8135,#REF!, 2,FALSE)</f>
        <v>#REF!</v>
      </c>
      <c r="BM8135" s="97" t="s">
        <v>13192</v>
      </c>
      <c r="BN8135" s="97" t="s">
        <v>16968</v>
      </c>
      <c r="BO8135" s="97" t="s">
        <v>13193</v>
      </c>
      <c r="BU8135" s="97" t="s">
        <v>13192</v>
      </c>
      <c r="BV8135" s="97" t="s">
        <v>16968</v>
      </c>
      <c r="BW8135" s="97" t="s">
        <v>13193</v>
      </c>
    </row>
    <row r="8136" spans="51:75" x14ac:dyDescent="0.3">
      <c r="AY8136" s="124" t="e">
        <f>VLOOKUP(C8136,#REF!, 2,FALSE)</f>
        <v>#REF!</v>
      </c>
      <c r="BM8136" s="97" t="s">
        <v>13194</v>
      </c>
      <c r="BN8136" s="97" t="s">
        <v>780</v>
      </c>
      <c r="BO8136" s="97" t="s">
        <v>5263</v>
      </c>
      <c r="BU8136" s="97" t="s">
        <v>13194</v>
      </c>
      <c r="BV8136" s="97" t="s">
        <v>780</v>
      </c>
      <c r="BW8136" s="97" t="s">
        <v>5263</v>
      </c>
    </row>
    <row r="8137" spans="51:75" x14ac:dyDescent="0.3">
      <c r="AY8137" s="124" t="e">
        <f>VLOOKUP(C8137,#REF!, 2,FALSE)</f>
        <v>#REF!</v>
      </c>
      <c r="BM8137" s="97" t="s">
        <v>2304</v>
      </c>
      <c r="BN8137" s="97" t="s">
        <v>2979</v>
      </c>
      <c r="BO8137" s="97" t="s">
        <v>13195</v>
      </c>
      <c r="BU8137" s="97" t="s">
        <v>2304</v>
      </c>
      <c r="BV8137" s="97" t="s">
        <v>2979</v>
      </c>
      <c r="BW8137" s="97" t="s">
        <v>13195</v>
      </c>
    </row>
    <row r="8138" spans="51:75" x14ac:dyDescent="0.3">
      <c r="AY8138" s="124" t="e">
        <f>VLOOKUP(C8138,#REF!, 2,FALSE)</f>
        <v>#REF!</v>
      </c>
      <c r="BM8138" s="97" t="s">
        <v>13196</v>
      </c>
      <c r="BN8138" s="97" t="s">
        <v>1342</v>
      </c>
      <c r="BO8138" s="97" t="s">
        <v>13197</v>
      </c>
      <c r="BU8138" s="97" t="s">
        <v>13196</v>
      </c>
      <c r="BV8138" s="97" t="s">
        <v>1342</v>
      </c>
      <c r="BW8138" s="97" t="s">
        <v>13197</v>
      </c>
    </row>
    <row r="8139" spans="51:75" x14ac:dyDescent="0.3">
      <c r="AY8139" s="124" t="e">
        <f>VLOOKUP(C8139,#REF!, 2,FALSE)</f>
        <v>#REF!</v>
      </c>
      <c r="BM8139" s="97" t="s">
        <v>13198</v>
      </c>
      <c r="BN8139" s="97" t="s">
        <v>3191</v>
      </c>
      <c r="BO8139" s="97" t="s">
        <v>9223</v>
      </c>
      <c r="BU8139" s="97" t="s">
        <v>13198</v>
      </c>
      <c r="BV8139" s="97" t="s">
        <v>3191</v>
      </c>
      <c r="BW8139" s="97" t="s">
        <v>9223</v>
      </c>
    </row>
    <row r="8140" spans="51:75" x14ac:dyDescent="0.3">
      <c r="AY8140" s="124" t="e">
        <f>VLOOKUP(C8140,#REF!, 2,FALSE)</f>
        <v>#REF!</v>
      </c>
      <c r="BM8140" s="97" t="s">
        <v>13199</v>
      </c>
      <c r="BN8140" s="97" t="s">
        <v>3237</v>
      </c>
      <c r="BO8140" s="97" t="s">
        <v>9845</v>
      </c>
      <c r="BU8140" s="97" t="s">
        <v>13199</v>
      </c>
      <c r="BV8140" s="97" t="s">
        <v>3237</v>
      </c>
      <c r="BW8140" s="97" t="s">
        <v>9845</v>
      </c>
    </row>
    <row r="8141" spans="51:75" x14ac:dyDescent="0.3">
      <c r="AY8141" s="124" t="e">
        <f>VLOOKUP(C8141,#REF!, 2,FALSE)</f>
        <v>#REF!</v>
      </c>
      <c r="BM8141" s="97" t="s">
        <v>2305</v>
      </c>
      <c r="BN8141" s="97" t="s">
        <v>16970</v>
      </c>
      <c r="BO8141" s="97" t="s">
        <v>2380</v>
      </c>
      <c r="BU8141" s="97" t="s">
        <v>2305</v>
      </c>
      <c r="BV8141" s="97" t="s">
        <v>16970</v>
      </c>
      <c r="BW8141" s="97" t="s">
        <v>2380</v>
      </c>
    </row>
    <row r="8142" spans="51:75" x14ac:dyDescent="0.3">
      <c r="AY8142" s="124" t="e">
        <f>VLOOKUP(C8142,#REF!, 2,FALSE)</f>
        <v>#REF!</v>
      </c>
      <c r="BM8142" s="97" t="s">
        <v>2306</v>
      </c>
      <c r="BN8142" s="97" t="s">
        <v>2983</v>
      </c>
      <c r="BO8142" s="97" t="s">
        <v>3894</v>
      </c>
      <c r="BU8142" s="97" t="s">
        <v>2306</v>
      </c>
      <c r="BV8142" s="97" t="s">
        <v>2983</v>
      </c>
      <c r="BW8142" s="97" t="s">
        <v>3894</v>
      </c>
    </row>
    <row r="8143" spans="51:75" x14ac:dyDescent="0.3">
      <c r="AY8143" s="124" t="e">
        <f>VLOOKUP(C8143,#REF!, 2,FALSE)</f>
        <v>#REF!</v>
      </c>
      <c r="BM8143" s="97" t="s">
        <v>13200</v>
      </c>
      <c r="BN8143" s="97" t="s">
        <v>2983</v>
      </c>
      <c r="BO8143" s="97" t="s">
        <v>2983</v>
      </c>
      <c r="BU8143" s="97" t="s">
        <v>13200</v>
      </c>
      <c r="BV8143" s="97" t="s">
        <v>2983</v>
      </c>
      <c r="BW8143" s="97" t="s">
        <v>2983</v>
      </c>
    </row>
    <row r="8144" spans="51:75" x14ac:dyDescent="0.3">
      <c r="AY8144" s="124" t="e">
        <f>VLOOKUP(C8144,#REF!, 2,FALSE)</f>
        <v>#REF!</v>
      </c>
      <c r="BM8144" s="97" t="s">
        <v>13201</v>
      </c>
      <c r="BN8144" s="97" t="s">
        <v>2983</v>
      </c>
      <c r="BO8144" s="97" t="s">
        <v>2983</v>
      </c>
      <c r="BU8144" s="97" t="s">
        <v>13201</v>
      </c>
      <c r="BV8144" s="97" t="s">
        <v>2983</v>
      </c>
      <c r="BW8144" s="97" t="s">
        <v>2983</v>
      </c>
    </row>
    <row r="8145" spans="51:75" x14ac:dyDescent="0.3">
      <c r="AY8145" s="124" t="e">
        <f>VLOOKUP(C8145,#REF!, 2,FALSE)</f>
        <v>#REF!</v>
      </c>
      <c r="BM8145" s="97" t="s">
        <v>13202</v>
      </c>
      <c r="BN8145" s="97" t="s">
        <v>2983</v>
      </c>
      <c r="BO8145" s="97" t="s">
        <v>2983</v>
      </c>
      <c r="BU8145" s="97" t="s">
        <v>13202</v>
      </c>
      <c r="BV8145" s="97" t="s">
        <v>2983</v>
      </c>
      <c r="BW8145" s="97" t="s">
        <v>2983</v>
      </c>
    </row>
    <row r="8146" spans="51:75" x14ac:dyDescent="0.3">
      <c r="AY8146" s="124" t="e">
        <f>VLOOKUP(C8146,#REF!, 2,FALSE)</f>
        <v>#REF!</v>
      </c>
      <c r="BM8146" s="97" t="s">
        <v>13203</v>
      </c>
      <c r="BN8146" s="97" t="s">
        <v>3043</v>
      </c>
      <c r="BO8146" s="97" t="s">
        <v>1047</v>
      </c>
      <c r="BU8146" s="97" t="s">
        <v>13203</v>
      </c>
      <c r="BV8146" s="97" t="s">
        <v>3043</v>
      </c>
      <c r="BW8146" s="97" t="s">
        <v>1047</v>
      </c>
    </row>
    <row r="8147" spans="51:75" x14ac:dyDescent="0.3">
      <c r="AY8147" s="124" t="e">
        <f>VLOOKUP(C8147,#REF!, 2,FALSE)</f>
        <v>#REF!</v>
      </c>
      <c r="BM8147" s="97" t="s">
        <v>13204</v>
      </c>
      <c r="BN8147" s="97" t="s">
        <v>775</v>
      </c>
      <c r="BO8147" s="97" t="s">
        <v>11806</v>
      </c>
      <c r="BU8147" s="97" t="s">
        <v>13204</v>
      </c>
      <c r="BV8147" s="97" t="s">
        <v>775</v>
      </c>
      <c r="BW8147" s="97" t="s">
        <v>11806</v>
      </c>
    </row>
    <row r="8148" spans="51:75" x14ac:dyDescent="0.3">
      <c r="AY8148" s="124" t="e">
        <f>VLOOKUP(C8148,#REF!, 2,FALSE)</f>
        <v>#REF!</v>
      </c>
      <c r="BM8148" s="97" t="s">
        <v>13205</v>
      </c>
      <c r="BN8148" s="97" t="s">
        <v>2979</v>
      </c>
      <c r="BO8148" s="97" t="s">
        <v>9268</v>
      </c>
      <c r="BU8148" s="97" t="s">
        <v>13205</v>
      </c>
      <c r="BV8148" s="97" t="s">
        <v>2979</v>
      </c>
      <c r="BW8148" s="97" t="s">
        <v>9268</v>
      </c>
    </row>
    <row r="8149" spans="51:75" x14ac:dyDescent="0.3">
      <c r="AY8149" s="124" t="e">
        <f>VLOOKUP(C8149,#REF!, 2,FALSE)</f>
        <v>#REF!</v>
      </c>
      <c r="BM8149" s="97" t="s">
        <v>13206</v>
      </c>
      <c r="BN8149" s="97" t="s">
        <v>2979</v>
      </c>
      <c r="BO8149" s="97" t="s">
        <v>2691</v>
      </c>
      <c r="BU8149" s="97" t="s">
        <v>13206</v>
      </c>
      <c r="BV8149" s="97" t="s">
        <v>2979</v>
      </c>
      <c r="BW8149" s="97" t="s">
        <v>2691</v>
      </c>
    </row>
    <row r="8150" spans="51:75" x14ac:dyDescent="0.3">
      <c r="AY8150" s="124" t="e">
        <f>VLOOKUP(C8150,#REF!, 2,FALSE)</f>
        <v>#REF!</v>
      </c>
      <c r="BM8150" s="97" t="s">
        <v>13207</v>
      </c>
      <c r="BN8150" s="97" t="s">
        <v>787</v>
      </c>
      <c r="BO8150" s="97" t="s">
        <v>2983</v>
      </c>
      <c r="BU8150" s="97" t="s">
        <v>13207</v>
      </c>
      <c r="BV8150" s="97" t="s">
        <v>787</v>
      </c>
      <c r="BW8150" s="97" t="s">
        <v>2983</v>
      </c>
    </row>
    <row r="8151" spans="51:75" x14ac:dyDescent="0.3">
      <c r="AY8151" s="124" t="e">
        <f>VLOOKUP(C8151,#REF!, 2,FALSE)</f>
        <v>#REF!</v>
      </c>
      <c r="BM8151" s="97" t="s">
        <v>2307</v>
      </c>
      <c r="BN8151" s="97" t="s">
        <v>3191</v>
      </c>
      <c r="BO8151" s="97" t="s">
        <v>1908</v>
      </c>
      <c r="BU8151" s="97" t="s">
        <v>2307</v>
      </c>
      <c r="BV8151" s="97" t="s">
        <v>3191</v>
      </c>
      <c r="BW8151" s="97" t="s">
        <v>1908</v>
      </c>
    </row>
    <row r="8152" spans="51:75" x14ac:dyDescent="0.3">
      <c r="AY8152" s="124" t="e">
        <f>VLOOKUP(C8152,#REF!, 2,FALSE)</f>
        <v>#REF!</v>
      </c>
      <c r="BM8152" s="97" t="s">
        <v>13208</v>
      </c>
      <c r="BN8152" s="97" t="s">
        <v>703</v>
      </c>
      <c r="BO8152" s="97" t="s">
        <v>13209</v>
      </c>
      <c r="BU8152" s="97" t="s">
        <v>13208</v>
      </c>
      <c r="BV8152" s="97" t="s">
        <v>703</v>
      </c>
      <c r="BW8152" s="97" t="s">
        <v>13209</v>
      </c>
    </row>
    <row r="8153" spans="51:75" x14ac:dyDescent="0.3">
      <c r="AY8153" s="124" t="e">
        <f>VLOOKUP(C8153,#REF!, 2,FALSE)</f>
        <v>#REF!</v>
      </c>
      <c r="BM8153" s="97" t="s">
        <v>2308</v>
      </c>
      <c r="BN8153" s="97" t="s">
        <v>2979</v>
      </c>
      <c r="BO8153" s="97" t="s">
        <v>3102</v>
      </c>
      <c r="BU8153" s="97" t="s">
        <v>2308</v>
      </c>
      <c r="BV8153" s="97" t="s">
        <v>2979</v>
      </c>
      <c r="BW8153" s="97" t="s">
        <v>3102</v>
      </c>
    </row>
    <row r="8154" spans="51:75" x14ac:dyDescent="0.3">
      <c r="AY8154" s="124" t="e">
        <f>VLOOKUP(C8154,#REF!, 2,FALSE)</f>
        <v>#REF!</v>
      </c>
      <c r="BM8154" s="97" t="s">
        <v>375</v>
      </c>
      <c r="BN8154" s="97" t="s">
        <v>3191</v>
      </c>
      <c r="BO8154" s="97" t="s">
        <v>13210</v>
      </c>
      <c r="BU8154" s="97" t="s">
        <v>375</v>
      </c>
      <c r="BV8154" s="97" t="s">
        <v>3191</v>
      </c>
      <c r="BW8154" s="97" t="s">
        <v>13210</v>
      </c>
    </row>
    <row r="8155" spans="51:75" x14ac:dyDescent="0.3">
      <c r="AY8155" s="124" t="e">
        <f>VLOOKUP(C8155,#REF!, 2,FALSE)</f>
        <v>#REF!</v>
      </c>
      <c r="BM8155" s="97" t="s">
        <v>13212</v>
      </c>
      <c r="BN8155" s="97" t="s">
        <v>2979</v>
      </c>
      <c r="BO8155" s="97" t="s">
        <v>5146</v>
      </c>
      <c r="BU8155" s="97" t="s">
        <v>13212</v>
      </c>
      <c r="BV8155" s="97" t="s">
        <v>2979</v>
      </c>
      <c r="BW8155" s="97" t="s">
        <v>5146</v>
      </c>
    </row>
    <row r="8156" spans="51:75" x14ac:dyDescent="0.3">
      <c r="AY8156" s="124" t="e">
        <f>VLOOKUP(C8156,#REF!, 2,FALSE)</f>
        <v>#REF!</v>
      </c>
      <c r="BM8156" s="97" t="s">
        <v>2313</v>
      </c>
      <c r="BN8156" s="97" t="s">
        <v>1342</v>
      </c>
      <c r="BO8156" s="97" t="s">
        <v>2099</v>
      </c>
      <c r="BU8156" s="97" t="s">
        <v>2313</v>
      </c>
      <c r="BV8156" s="97" t="s">
        <v>1342</v>
      </c>
      <c r="BW8156" s="97" t="s">
        <v>2099</v>
      </c>
    </row>
    <row r="8157" spans="51:75" x14ac:dyDescent="0.3">
      <c r="AY8157" s="124" t="e">
        <f>VLOOKUP(C8157,#REF!, 2,FALSE)</f>
        <v>#REF!</v>
      </c>
      <c r="BM8157" s="97" t="s">
        <v>13213</v>
      </c>
      <c r="BN8157" s="97" t="s">
        <v>1342</v>
      </c>
      <c r="BO8157" s="97" t="s">
        <v>2099</v>
      </c>
      <c r="BU8157" s="97" t="s">
        <v>13213</v>
      </c>
      <c r="BV8157" s="97" t="s">
        <v>1342</v>
      </c>
      <c r="BW8157" s="97" t="s">
        <v>2099</v>
      </c>
    </row>
    <row r="8158" spans="51:75" x14ac:dyDescent="0.3">
      <c r="AY8158" s="124" t="e">
        <f>VLOOKUP(C8158,#REF!, 2,FALSE)</f>
        <v>#REF!</v>
      </c>
      <c r="BM8158" s="97" t="s">
        <v>13214</v>
      </c>
      <c r="BN8158" s="97" t="s">
        <v>3191</v>
      </c>
      <c r="BO8158" s="97" t="s">
        <v>10884</v>
      </c>
      <c r="BU8158" s="97" t="s">
        <v>13214</v>
      </c>
      <c r="BV8158" s="97" t="s">
        <v>3191</v>
      </c>
      <c r="BW8158" s="97" t="s">
        <v>10884</v>
      </c>
    </row>
    <row r="8159" spans="51:75" x14ac:dyDescent="0.3">
      <c r="AY8159" s="124" t="e">
        <f>VLOOKUP(C8159,#REF!, 2,FALSE)</f>
        <v>#REF!</v>
      </c>
      <c r="BM8159" s="97" t="s">
        <v>13215</v>
      </c>
      <c r="BN8159" s="97" t="s">
        <v>3237</v>
      </c>
      <c r="BO8159" s="97" t="s">
        <v>10950</v>
      </c>
      <c r="BU8159" s="97" t="s">
        <v>13215</v>
      </c>
      <c r="BV8159" s="97" t="s">
        <v>3237</v>
      </c>
      <c r="BW8159" s="97" t="s">
        <v>10950</v>
      </c>
    </row>
    <row r="8160" spans="51:75" x14ac:dyDescent="0.3">
      <c r="AY8160" s="124" t="e">
        <f>VLOOKUP(C8160,#REF!, 2,FALSE)</f>
        <v>#REF!</v>
      </c>
      <c r="BM8160" s="97" t="s">
        <v>371</v>
      </c>
      <c r="BN8160" s="97" t="s">
        <v>1139</v>
      </c>
      <c r="BO8160" s="97" t="s">
        <v>13216</v>
      </c>
      <c r="BU8160" s="97" t="s">
        <v>371</v>
      </c>
      <c r="BV8160" s="97" t="s">
        <v>1139</v>
      </c>
      <c r="BW8160" s="97" t="s">
        <v>13216</v>
      </c>
    </row>
    <row r="8161" spans="51:75" x14ac:dyDescent="0.3">
      <c r="AY8161" s="124" t="e">
        <f>VLOOKUP(C8161,#REF!, 2,FALSE)</f>
        <v>#REF!</v>
      </c>
      <c r="BM8161" s="97" t="s">
        <v>13217</v>
      </c>
      <c r="BN8161" s="97" t="s">
        <v>2979</v>
      </c>
      <c r="BO8161" s="97" t="s">
        <v>13216</v>
      </c>
      <c r="BU8161" s="97" t="s">
        <v>13217</v>
      </c>
      <c r="BV8161" s="97" t="s">
        <v>2979</v>
      </c>
      <c r="BW8161" s="97" t="s">
        <v>13216</v>
      </c>
    </row>
    <row r="8162" spans="51:75" x14ac:dyDescent="0.3">
      <c r="AY8162" s="124" t="e">
        <f>VLOOKUP(C8162,#REF!, 2,FALSE)</f>
        <v>#REF!</v>
      </c>
      <c r="BM8162" s="97" t="s">
        <v>13218</v>
      </c>
      <c r="BN8162" s="97" t="s">
        <v>3043</v>
      </c>
      <c r="BO8162" s="97" t="s">
        <v>13219</v>
      </c>
      <c r="BU8162" s="97" t="s">
        <v>13218</v>
      </c>
      <c r="BV8162" s="97" t="s">
        <v>3043</v>
      </c>
      <c r="BW8162" s="97" t="s">
        <v>13219</v>
      </c>
    </row>
    <row r="8163" spans="51:75" x14ac:dyDescent="0.3">
      <c r="AY8163" s="124" t="e">
        <f>VLOOKUP(C8163,#REF!, 2,FALSE)</f>
        <v>#REF!</v>
      </c>
      <c r="BM8163" s="97" t="s">
        <v>13220</v>
      </c>
      <c r="BN8163" s="97" t="s">
        <v>1342</v>
      </c>
      <c r="BO8163" s="97" t="s">
        <v>3775</v>
      </c>
      <c r="BU8163" s="97" t="s">
        <v>13220</v>
      </c>
      <c r="BV8163" s="97" t="s">
        <v>1342</v>
      </c>
      <c r="BW8163" s="97" t="s">
        <v>3775</v>
      </c>
    </row>
    <row r="8164" spans="51:75" x14ac:dyDescent="0.3">
      <c r="AY8164" s="124" t="e">
        <f>VLOOKUP(C8164,#REF!, 2,FALSE)</f>
        <v>#REF!</v>
      </c>
      <c r="BM8164" s="97" t="s">
        <v>13221</v>
      </c>
      <c r="BN8164" s="97" t="s">
        <v>2983</v>
      </c>
      <c r="BO8164" s="97" t="s">
        <v>2983</v>
      </c>
      <c r="BU8164" s="97" t="s">
        <v>13221</v>
      </c>
      <c r="BV8164" s="97" t="s">
        <v>2983</v>
      </c>
      <c r="BW8164" s="97" t="s">
        <v>2983</v>
      </c>
    </row>
    <row r="8165" spans="51:75" x14ac:dyDescent="0.3">
      <c r="AY8165" s="124" t="e">
        <f>VLOOKUP(C8165,#REF!, 2,FALSE)</f>
        <v>#REF!</v>
      </c>
      <c r="BM8165" s="97" t="s">
        <v>13222</v>
      </c>
      <c r="BN8165" s="97" t="s">
        <v>3191</v>
      </c>
      <c r="BO8165" s="97" t="s">
        <v>1604</v>
      </c>
      <c r="BU8165" s="97" t="s">
        <v>13222</v>
      </c>
      <c r="BV8165" s="97" t="s">
        <v>3191</v>
      </c>
      <c r="BW8165" s="97" t="s">
        <v>1604</v>
      </c>
    </row>
    <row r="8166" spans="51:75" x14ac:dyDescent="0.3">
      <c r="AY8166" s="124" t="e">
        <f>VLOOKUP(C8166,#REF!, 2,FALSE)</f>
        <v>#REF!</v>
      </c>
      <c r="BM8166" s="97" t="s">
        <v>2314</v>
      </c>
      <c r="BN8166" s="97" t="s">
        <v>3191</v>
      </c>
      <c r="BO8166" s="97" t="s">
        <v>1604</v>
      </c>
      <c r="BU8166" s="97" t="s">
        <v>2314</v>
      </c>
      <c r="BV8166" s="97" t="s">
        <v>3191</v>
      </c>
      <c r="BW8166" s="97" t="s">
        <v>1604</v>
      </c>
    </row>
    <row r="8167" spans="51:75" x14ac:dyDescent="0.3">
      <c r="AY8167" s="124" t="e">
        <f>VLOOKUP(C8167,#REF!, 2,FALSE)</f>
        <v>#REF!</v>
      </c>
      <c r="BM8167" s="97" t="s">
        <v>2315</v>
      </c>
      <c r="BN8167" s="97" t="s">
        <v>3191</v>
      </c>
      <c r="BO8167" s="97" t="s">
        <v>10884</v>
      </c>
      <c r="BU8167" s="97" t="s">
        <v>2315</v>
      </c>
      <c r="BV8167" s="97" t="s">
        <v>3191</v>
      </c>
      <c r="BW8167" s="97" t="s">
        <v>10884</v>
      </c>
    </row>
    <row r="8168" spans="51:75" x14ac:dyDescent="0.3">
      <c r="AY8168" s="124" t="e">
        <f>VLOOKUP(C8168,#REF!, 2,FALSE)</f>
        <v>#REF!</v>
      </c>
      <c r="BM8168" s="97" t="s">
        <v>13223</v>
      </c>
      <c r="BN8168" s="97" t="s">
        <v>778</v>
      </c>
      <c r="BO8168" s="97" t="s">
        <v>5603</v>
      </c>
      <c r="BU8168" s="97" t="s">
        <v>13223</v>
      </c>
      <c r="BV8168" s="97" t="s">
        <v>778</v>
      </c>
      <c r="BW8168" s="97" t="s">
        <v>5603</v>
      </c>
    </row>
    <row r="8169" spans="51:75" x14ac:dyDescent="0.3">
      <c r="AY8169" s="124" t="e">
        <f>VLOOKUP(C8169,#REF!, 2,FALSE)</f>
        <v>#REF!</v>
      </c>
      <c r="BM8169" s="97" t="s">
        <v>13224</v>
      </c>
      <c r="BN8169" s="97" t="s">
        <v>3043</v>
      </c>
      <c r="BO8169" s="97" t="s">
        <v>7132</v>
      </c>
      <c r="BU8169" s="97" t="s">
        <v>13224</v>
      </c>
      <c r="BV8169" s="97" t="s">
        <v>3043</v>
      </c>
      <c r="BW8169" s="97" t="s">
        <v>7132</v>
      </c>
    </row>
    <row r="8170" spans="51:75" x14ac:dyDescent="0.3">
      <c r="AY8170" s="124" t="e">
        <f>VLOOKUP(C8170,#REF!, 2,FALSE)</f>
        <v>#REF!</v>
      </c>
      <c r="BM8170" s="97" t="s">
        <v>2316</v>
      </c>
      <c r="BN8170" s="97" t="s">
        <v>3191</v>
      </c>
      <c r="BO8170" s="97" t="s">
        <v>1730</v>
      </c>
      <c r="BU8170" s="97" t="s">
        <v>2316</v>
      </c>
      <c r="BV8170" s="97" t="s">
        <v>3191</v>
      </c>
      <c r="BW8170" s="97" t="s">
        <v>1730</v>
      </c>
    </row>
    <row r="8171" spans="51:75" x14ac:dyDescent="0.3">
      <c r="AY8171" s="124" t="e">
        <f>VLOOKUP(C8171,#REF!, 2,FALSE)</f>
        <v>#REF!</v>
      </c>
      <c r="BM8171" s="97" t="s">
        <v>13225</v>
      </c>
      <c r="BN8171" s="97" t="s">
        <v>16968</v>
      </c>
      <c r="BO8171" s="97" t="s">
        <v>9461</v>
      </c>
      <c r="BU8171" s="97" t="s">
        <v>13225</v>
      </c>
      <c r="BV8171" s="97" t="s">
        <v>16968</v>
      </c>
      <c r="BW8171" s="97" t="s">
        <v>9461</v>
      </c>
    </row>
    <row r="8172" spans="51:75" x14ac:dyDescent="0.3">
      <c r="AY8172" s="124" t="e">
        <f>VLOOKUP(C8172,#REF!, 2,FALSE)</f>
        <v>#REF!</v>
      </c>
      <c r="BM8172" s="97" t="s">
        <v>13226</v>
      </c>
      <c r="BN8172" s="97" t="s">
        <v>3191</v>
      </c>
      <c r="BO8172" s="97" t="s">
        <v>8716</v>
      </c>
      <c r="BU8172" s="97" t="s">
        <v>13226</v>
      </c>
      <c r="BV8172" s="97" t="s">
        <v>3191</v>
      </c>
      <c r="BW8172" s="97" t="s">
        <v>8716</v>
      </c>
    </row>
    <row r="8173" spans="51:75" x14ac:dyDescent="0.3">
      <c r="AY8173" s="124" t="e">
        <f>VLOOKUP(C8173,#REF!, 2,FALSE)</f>
        <v>#REF!</v>
      </c>
      <c r="BM8173" s="97" t="s">
        <v>13227</v>
      </c>
      <c r="BN8173" s="97" t="s">
        <v>16968</v>
      </c>
      <c r="BO8173" s="97" t="s">
        <v>2424</v>
      </c>
      <c r="BU8173" s="97" t="s">
        <v>13227</v>
      </c>
      <c r="BV8173" s="97" t="s">
        <v>16968</v>
      </c>
      <c r="BW8173" s="97" t="s">
        <v>2424</v>
      </c>
    </row>
    <row r="8174" spans="51:75" x14ac:dyDescent="0.3">
      <c r="AY8174" s="124" t="e">
        <f>VLOOKUP(C8174,#REF!, 2,FALSE)</f>
        <v>#REF!</v>
      </c>
      <c r="BM8174" s="97" t="s">
        <v>13228</v>
      </c>
      <c r="BN8174" s="97" t="s">
        <v>1342</v>
      </c>
      <c r="BO8174" s="97" t="s">
        <v>4980</v>
      </c>
      <c r="BU8174" s="97" t="s">
        <v>13228</v>
      </c>
      <c r="BV8174" s="97" t="s">
        <v>1342</v>
      </c>
      <c r="BW8174" s="97" t="s">
        <v>4980</v>
      </c>
    </row>
    <row r="8175" spans="51:75" x14ac:dyDescent="0.3">
      <c r="AY8175" s="124" t="e">
        <f>VLOOKUP(C8175,#REF!, 2,FALSE)</f>
        <v>#REF!</v>
      </c>
      <c r="BM8175" s="97" t="s">
        <v>13230</v>
      </c>
      <c r="BN8175" s="97" t="s">
        <v>3191</v>
      </c>
      <c r="BO8175" s="97" t="s">
        <v>8799</v>
      </c>
      <c r="BU8175" s="97" t="s">
        <v>13230</v>
      </c>
      <c r="BV8175" s="97" t="s">
        <v>3191</v>
      </c>
      <c r="BW8175" s="97" t="s">
        <v>8799</v>
      </c>
    </row>
    <row r="8176" spans="51:75" x14ac:dyDescent="0.3">
      <c r="AY8176" s="124" t="e">
        <f>VLOOKUP(C8176,#REF!, 2,FALSE)</f>
        <v>#REF!</v>
      </c>
      <c r="BM8176" s="97" t="s">
        <v>13231</v>
      </c>
      <c r="BN8176" s="97" t="s">
        <v>2979</v>
      </c>
      <c r="BO8176" s="97" t="s">
        <v>8799</v>
      </c>
      <c r="BU8176" s="97" t="s">
        <v>13231</v>
      </c>
      <c r="BV8176" s="97" t="s">
        <v>2979</v>
      </c>
      <c r="BW8176" s="97" t="s">
        <v>8799</v>
      </c>
    </row>
    <row r="8177" spans="51:75" x14ac:dyDescent="0.3">
      <c r="AY8177" s="124" t="e">
        <f>VLOOKUP(C8177,#REF!, 2,FALSE)</f>
        <v>#REF!</v>
      </c>
      <c r="BM8177" s="97" t="s">
        <v>13232</v>
      </c>
      <c r="BN8177" s="97" t="s">
        <v>2979</v>
      </c>
      <c r="BO8177" s="97" t="s">
        <v>4060</v>
      </c>
      <c r="BU8177" s="97" t="s">
        <v>13232</v>
      </c>
      <c r="BV8177" s="97" t="s">
        <v>2979</v>
      </c>
      <c r="BW8177" s="97" t="s">
        <v>4060</v>
      </c>
    </row>
    <row r="8178" spans="51:75" x14ac:dyDescent="0.3">
      <c r="AY8178" s="124" t="e">
        <f>VLOOKUP(C8178,#REF!, 2,FALSE)</f>
        <v>#REF!</v>
      </c>
      <c r="BM8178" s="97" t="s">
        <v>13233</v>
      </c>
      <c r="BN8178" s="97" t="s">
        <v>3191</v>
      </c>
      <c r="BO8178" s="97" t="s">
        <v>8799</v>
      </c>
      <c r="BU8178" s="97" t="s">
        <v>13233</v>
      </c>
      <c r="BV8178" s="97" t="s">
        <v>3191</v>
      </c>
      <c r="BW8178" s="97" t="s">
        <v>8799</v>
      </c>
    </row>
    <row r="8179" spans="51:75" x14ac:dyDescent="0.3">
      <c r="AY8179" s="124" t="e">
        <f>VLOOKUP(C8179,#REF!, 2,FALSE)</f>
        <v>#REF!</v>
      </c>
      <c r="BM8179" s="97" t="s">
        <v>13234</v>
      </c>
      <c r="BN8179" s="97" t="s">
        <v>2979</v>
      </c>
      <c r="BO8179" s="97" t="s">
        <v>8799</v>
      </c>
      <c r="BU8179" s="97" t="s">
        <v>13234</v>
      </c>
      <c r="BV8179" s="97" t="s">
        <v>2979</v>
      </c>
      <c r="BW8179" s="97" t="s">
        <v>8799</v>
      </c>
    </row>
    <row r="8180" spans="51:75" x14ac:dyDescent="0.3">
      <c r="AY8180" s="124" t="e">
        <f>VLOOKUP(C8180,#REF!, 2,FALSE)</f>
        <v>#REF!</v>
      </c>
      <c r="BM8180" s="97" t="s">
        <v>13235</v>
      </c>
      <c r="BN8180" s="97" t="s">
        <v>3191</v>
      </c>
      <c r="BO8180" s="97" t="s">
        <v>8799</v>
      </c>
      <c r="BU8180" s="97" t="s">
        <v>13235</v>
      </c>
      <c r="BV8180" s="97" t="s">
        <v>3191</v>
      </c>
      <c r="BW8180" s="97" t="s">
        <v>8799</v>
      </c>
    </row>
    <row r="8181" spans="51:75" x14ac:dyDescent="0.3">
      <c r="AY8181" s="124" t="e">
        <f>VLOOKUP(C8181,#REF!, 2,FALSE)</f>
        <v>#REF!</v>
      </c>
      <c r="BM8181" s="97" t="s">
        <v>13236</v>
      </c>
      <c r="BN8181" s="97" t="s">
        <v>2979</v>
      </c>
      <c r="BO8181" s="97" t="s">
        <v>4470</v>
      </c>
      <c r="BU8181" s="97" t="s">
        <v>13236</v>
      </c>
      <c r="BV8181" s="97" t="s">
        <v>2979</v>
      </c>
      <c r="BW8181" s="97" t="s">
        <v>4470</v>
      </c>
    </row>
    <row r="8182" spans="51:75" x14ac:dyDescent="0.3">
      <c r="AY8182" s="124" t="e">
        <f>VLOOKUP(C8182,#REF!, 2,FALSE)</f>
        <v>#REF!</v>
      </c>
      <c r="BM8182" s="97" t="s">
        <v>2317</v>
      </c>
      <c r="BN8182" s="97" t="s">
        <v>3191</v>
      </c>
      <c r="BO8182" s="97" t="s">
        <v>13191</v>
      </c>
      <c r="BU8182" s="97" t="s">
        <v>2317</v>
      </c>
      <c r="BV8182" s="97" t="s">
        <v>3191</v>
      </c>
      <c r="BW8182" s="97" t="s">
        <v>13191</v>
      </c>
    </row>
    <row r="8183" spans="51:75" x14ac:dyDescent="0.3">
      <c r="AY8183" s="124" t="e">
        <f>VLOOKUP(C8183,#REF!, 2,FALSE)</f>
        <v>#REF!</v>
      </c>
      <c r="BM8183" s="97" t="s">
        <v>13237</v>
      </c>
      <c r="BN8183" s="97" t="s">
        <v>2983</v>
      </c>
      <c r="BO8183" s="97" t="s">
        <v>2983</v>
      </c>
      <c r="BU8183" s="97" t="s">
        <v>13237</v>
      </c>
      <c r="BV8183" s="97" t="s">
        <v>2983</v>
      </c>
      <c r="BW8183" s="97" t="s">
        <v>2983</v>
      </c>
    </row>
    <row r="8184" spans="51:75" x14ac:dyDescent="0.3">
      <c r="AY8184" s="124" t="e">
        <f>VLOOKUP(C8184,#REF!, 2,FALSE)</f>
        <v>#REF!</v>
      </c>
      <c r="BM8184" s="97" t="s">
        <v>13238</v>
      </c>
      <c r="BN8184" s="97" t="s">
        <v>2983</v>
      </c>
      <c r="BO8184" s="97" t="s">
        <v>2983</v>
      </c>
      <c r="BU8184" s="97" t="s">
        <v>13238</v>
      </c>
      <c r="BV8184" s="97" t="s">
        <v>2983</v>
      </c>
      <c r="BW8184" s="97" t="s">
        <v>2983</v>
      </c>
    </row>
    <row r="8185" spans="51:75" x14ac:dyDescent="0.3">
      <c r="AY8185" s="124" t="e">
        <f>VLOOKUP(C8185,#REF!, 2,FALSE)</f>
        <v>#REF!</v>
      </c>
      <c r="BM8185" s="97" t="s">
        <v>13239</v>
      </c>
      <c r="BN8185" s="97" t="s">
        <v>2983</v>
      </c>
      <c r="BO8185" s="97" t="s">
        <v>2983</v>
      </c>
      <c r="BU8185" s="97" t="s">
        <v>13239</v>
      </c>
      <c r="BV8185" s="97" t="s">
        <v>2983</v>
      </c>
      <c r="BW8185" s="97" t="s">
        <v>2983</v>
      </c>
    </row>
    <row r="8186" spans="51:75" x14ac:dyDescent="0.3">
      <c r="AY8186" s="124" t="e">
        <f>VLOOKUP(C8186,#REF!, 2,FALSE)</f>
        <v>#REF!</v>
      </c>
      <c r="BM8186" s="97" t="s">
        <v>13240</v>
      </c>
      <c r="BN8186" s="97" t="s">
        <v>2983</v>
      </c>
      <c r="BO8186" s="97" t="s">
        <v>2983</v>
      </c>
      <c r="BU8186" s="97" t="s">
        <v>13240</v>
      </c>
      <c r="BV8186" s="97" t="s">
        <v>2983</v>
      </c>
      <c r="BW8186" s="97" t="s">
        <v>2983</v>
      </c>
    </row>
    <row r="8187" spans="51:75" x14ac:dyDescent="0.3">
      <c r="AY8187" s="124" t="e">
        <f>VLOOKUP(C8187,#REF!, 2,FALSE)</f>
        <v>#REF!</v>
      </c>
      <c r="BM8187" s="97" t="s">
        <v>13241</v>
      </c>
      <c r="BN8187" s="97" t="s">
        <v>2983</v>
      </c>
      <c r="BO8187" s="97" t="s">
        <v>2983</v>
      </c>
      <c r="BU8187" s="97" t="s">
        <v>13241</v>
      </c>
      <c r="BV8187" s="97" t="s">
        <v>2983</v>
      </c>
      <c r="BW8187" s="97" t="s">
        <v>2983</v>
      </c>
    </row>
    <row r="8188" spans="51:75" x14ac:dyDescent="0.3">
      <c r="AY8188" s="124" t="e">
        <f>VLOOKUP(C8188,#REF!, 2,FALSE)</f>
        <v>#REF!</v>
      </c>
      <c r="BM8188" s="97" t="s">
        <v>13242</v>
      </c>
      <c r="BN8188" s="97" t="s">
        <v>2983</v>
      </c>
      <c r="BO8188" s="97" t="s">
        <v>2983</v>
      </c>
      <c r="BU8188" s="97" t="s">
        <v>13242</v>
      </c>
      <c r="BV8188" s="97" t="s">
        <v>2983</v>
      </c>
      <c r="BW8188" s="97" t="s">
        <v>2983</v>
      </c>
    </row>
    <row r="8189" spans="51:75" x14ac:dyDescent="0.3">
      <c r="AY8189" s="124" t="e">
        <f>VLOOKUP(C8189,#REF!, 2,FALSE)</f>
        <v>#REF!</v>
      </c>
      <c r="BM8189" s="97" t="s">
        <v>13243</v>
      </c>
      <c r="BN8189" s="97" t="s">
        <v>2983</v>
      </c>
      <c r="BO8189" s="97" t="s">
        <v>2983</v>
      </c>
      <c r="BU8189" s="97" t="s">
        <v>13243</v>
      </c>
      <c r="BV8189" s="97" t="s">
        <v>2983</v>
      </c>
      <c r="BW8189" s="97" t="s">
        <v>2983</v>
      </c>
    </row>
    <row r="8190" spans="51:75" x14ac:dyDescent="0.3">
      <c r="AY8190" s="124" t="e">
        <f>VLOOKUP(C8190,#REF!, 2,FALSE)</f>
        <v>#REF!</v>
      </c>
      <c r="BM8190" s="97" t="s">
        <v>13244</v>
      </c>
      <c r="BN8190" s="97" t="s">
        <v>2983</v>
      </c>
      <c r="BO8190" s="97" t="s">
        <v>2983</v>
      </c>
      <c r="BU8190" s="97" t="s">
        <v>13244</v>
      </c>
      <c r="BV8190" s="97" t="s">
        <v>2983</v>
      </c>
      <c r="BW8190" s="97" t="s">
        <v>2983</v>
      </c>
    </row>
    <row r="8191" spans="51:75" x14ac:dyDescent="0.3">
      <c r="AY8191" s="124" t="e">
        <f>VLOOKUP(C8191,#REF!, 2,FALSE)</f>
        <v>#REF!</v>
      </c>
      <c r="BM8191" s="97" t="s">
        <v>13245</v>
      </c>
      <c r="BN8191" s="97" t="s">
        <v>2983</v>
      </c>
      <c r="BO8191" s="97" t="s">
        <v>2983</v>
      </c>
      <c r="BU8191" s="97" t="s">
        <v>13245</v>
      </c>
      <c r="BV8191" s="97" t="s">
        <v>2983</v>
      </c>
      <c r="BW8191" s="97" t="s">
        <v>2983</v>
      </c>
    </row>
    <row r="8192" spans="51:75" x14ac:dyDescent="0.3">
      <c r="AY8192" s="124" t="e">
        <f>VLOOKUP(C8192,#REF!, 2,FALSE)</f>
        <v>#REF!</v>
      </c>
      <c r="BM8192" s="97" t="s">
        <v>13246</v>
      </c>
      <c r="BN8192" s="97" t="s">
        <v>2983</v>
      </c>
      <c r="BO8192" s="97" t="s">
        <v>2983</v>
      </c>
      <c r="BU8192" s="97" t="s">
        <v>13246</v>
      </c>
      <c r="BV8192" s="97" t="s">
        <v>2983</v>
      </c>
      <c r="BW8192" s="97" t="s">
        <v>2983</v>
      </c>
    </row>
    <row r="8193" spans="51:75" x14ac:dyDescent="0.3">
      <c r="AY8193" s="124" t="e">
        <f>VLOOKUP(C8193,#REF!, 2,FALSE)</f>
        <v>#REF!</v>
      </c>
      <c r="BM8193" s="97" t="s">
        <v>13247</v>
      </c>
      <c r="BN8193" s="97" t="s">
        <v>2983</v>
      </c>
      <c r="BO8193" s="97" t="s">
        <v>2983</v>
      </c>
      <c r="BU8193" s="97" t="s">
        <v>13247</v>
      </c>
      <c r="BV8193" s="97" t="s">
        <v>2983</v>
      </c>
      <c r="BW8193" s="97" t="s">
        <v>2983</v>
      </c>
    </row>
    <row r="8194" spans="51:75" x14ac:dyDescent="0.3">
      <c r="AY8194" s="124" t="e">
        <f>VLOOKUP(C8194,#REF!, 2,FALSE)</f>
        <v>#REF!</v>
      </c>
      <c r="BM8194" s="97" t="s">
        <v>13248</v>
      </c>
      <c r="BN8194" s="97" t="s">
        <v>2983</v>
      </c>
      <c r="BO8194" s="97" t="s">
        <v>2983</v>
      </c>
      <c r="BU8194" s="97" t="s">
        <v>13248</v>
      </c>
      <c r="BV8194" s="97" t="s">
        <v>2983</v>
      </c>
      <c r="BW8194" s="97" t="s">
        <v>2983</v>
      </c>
    </row>
    <row r="8195" spans="51:75" x14ac:dyDescent="0.3">
      <c r="AY8195" s="124" t="e">
        <f>VLOOKUP(C8195,#REF!, 2,FALSE)</f>
        <v>#REF!</v>
      </c>
      <c r="BM8195" s="97" t="s">
        <v>13249</v>
      </c>
      <c r="BN8195" s="97" t="s">
        <v>2983</v>
      </c>
      <c r="BO8195" s="97" t="s">
        <v>2983</v>
      </c>
      <c r="BU8195" s="97" t="s">
        <v>13249</v>
      </c>
      <c r="BV8195" s="97" t="s">
        <v>2983</v>
      </c>
      <c r="BW8195" s="97" t="s">
        <v>2983</v>
      </c>
    </row>
    <row r="8196" spans="51:75" x14ac:dyDescent="0.3">
      <c r="AY8196" s="124" t="e">
        <f>VLOOKUP(C8196,#REF!, 2,FALSE)</f>
        <v>#REF!</v>
      </c>
      <c r="BM8196" s="97" t="s">
        <v>13250</v>
      </c>
      <c r="BN8196" s="97" t="s">
        <v>2983</v>
      </c>
      <c r="BO8196" s="97" t="s">
        <v>2983</v>
      </c>
      <c r="BU8196" s="97" t="s">
        <v>13250</v>
      </c>
      <c r="BV8196" s="97" t="s">
        <v>2983</v>
      </c>
      <c r="BW8196" s="97" t="s">
        <v>2983</v>
      </c>
    </row>
    <row r="8197" spans="51:75" x14ac:dyDescent="0.3">
      <c r="AY8197" s="124" t="e">
        <f>VLOOKUP(C8197,#REF!, 2,FALSE)</f>
        <v>#REF!</v>
      </c>
      <c r="BM8197" s="97" t="s">
        <v>13251</v>
      </c>
      <c r="BN8197" s="97" t="s">
        <v>2983</v>
      </c>
      <c r="BO8197" s="97" t="s">
        <v>2983</v>
      </c>
      <c r="BU8197" s="97" t="s">
        <v>13251</v>
      </c>
      <c r="BV8197" s="97" t="s">
        <v>2983</v>
      </c>
      <c r="BW8197" s="97" t="s">
        <v>2983</v>
      </c>
    </row>
    <row r="8198" spans="51:75" x14ac:dyDescent="0.3">
      <c r="AY8198" s="124" t="e">
        <f>VLOOKUP(C8198,#REF!, 2,FALSE)</f>
        <v>#REF!</v>
      </c>
      <c r="BM8198" s="97" t="s">
        <v>13252</v>
      </c>
      <c r="BN8198" s="97" t="s">
        <v>2983</v>
      </c>
      <c r="BO8198" s="97" t="s">
        <v>2983</v>
      </c>
      <c r="BU8198" s="97" t="s">
        <v>13252</v>
      </c>
      <c r="BV8198" s="97" t="s">
        <v>2983</v>
      </c>
      <c r="BW8198" s="97" t="s">
        <v>2983</v>
      </c>
    </row>
    <row r="8199" spans="51:75" x14ac:dyDescent="0.3">
      <c r="AY8199" s="124" t="e">
        <f>VLOOKUP(C8199,#REF!, 2,FALSE)</f>
        <v>#REF!</v>
      </c>
      <c r="BM8199" s="97" t="s">
        <v>202</v>
      </c>
      <c r="BN8199" s="97" t="s">
        <v>3043</v>
      </c>
      <c r="BO8199" s="97" t="s">
        <v>1523</v>
      </c>
      <c r="BU8199" s="97" t="s">
        <v>202</v>
      </c>
      <c r="BV8199" s="97" t="s">
        <v>3043</v>
      </c>
      <c r="BW8199" s="97" t="s">
        <v>1523</v>
      </c>
    </row>
    <row r="8200" spans="51:75" x14ac:dyDescent="0.3">
      <c r="AY8200" s="124" t="e">
        <f>VLOOKUP(C8200,#REF!, 2,FALSE)</f>
        <v>#REF!</v>
      </c>
      <c r="BM8200" s="97" t="s">
        <v>13253</v>
      </c>
      <c r="BN8200" s="97" t="s">
        <v>16968</v>
      </c>
      <c r="BO8200" s="97" t="s">
        <v>1336</v>
      </c>
      <c r="BU8200" s="97" t="s">
        <v>13253</v>
      </c>
      <c r="BV8200" s="97" t="s">
        <v>16968</v>
      </c>
      <c r="BW8200" s="97" t="s">
        <v>1336</v>
      </c>
    </row>
    <row r="8201" spans="51:75" x14ac:dyDescent="0.3">
      <c r="AY8201" s="124" t="e">
        <f>VLOOKUP(C8201,#REF!, 2,FALSE)</f>
        <v>#REF!</v>
      </c>
      <c r="BM8201" s="97" t="s">
        <v>13255</v>
      </c>
      <c r="BN8201" s="97" t="s">
        <v>3043</v>
      </c>
      <c r="BO8201" s="97" t="s">
        <v>1200</v>
      </c>
      <c r="BU8201" s="97" t="s">
        <v>13255</v>
      </c>
      <c r="BV8201" s="97" t="s">
        <v>3043</v>
      </c>
      <c r="BW8201" s="97" t="s">
        <v>1200</v>
      </c>
    </row>
    <row r="8202" spans="51:75" x14ac:dyDescent="0.3">
      <c r="AY8202" s="124" t="e">
        <f>VLOOKUP(C8202,#REF!, 2,FALSE)</f>
        <v>#REF!</v>
      </c>
      <c r="BM8202" s="97" t="s">
        <v>13256</v>
      </c>
      <c r="BN8202" s="97" t="s">
        <v>862</v>
      </c>
      <c r="BO8202" s="97" t="s">
        <v>8863</v>
      </c>
      <c r="BU8202" s="97" t="s">
        <v>13256</v>
      </c>
      <c r="BV8202" s="97" t="s">
        <v>862</v>
      </c>
      <c r="BW8202" s="97" t="s">
        <v>8863</v>
      </c>
    </row>
    <row r="8203" spans="51:75" x14ac:dyDescent="0.3">
      <c r="AY8203" s="124" t="e">
        <f>VLOOKUP(C8203,#REF!, 2,FALSE)</f>
        <v>#REF!</v>
      </c>
      <c r="BM8203" s="97" t="s">
        <v>13257</v>
      </c>
      <c r="BN8203" s="97" t="s">
        <v>16968</v>
      </c>
      <c r="BO8203" s="97" t="s">
        <v>1520</v>
      </c>
      <c r="BU8203" s="97" t="s">
        <v>13257</v>
      </c>
      <c r="BV8203" s="97" t="s">
        <v>16968</v>
      </c>
      <c r="BW8203" s="97" t="s">
        <v>1520</v>
      </c>
    </row>
    <row r="8204" spans="51:75" x14ac:dyDescent="0.3">
      <c r="AY8204" s="124" t="e">
        <f>VLOOKUP(C8204,#REF!, 2,FALSE)</f>
        <v>#REF!</v>
      </c>
      <c r="BM8204" s="97" t="s">
        <v>13258</v>
      </c>
      <c r="BN8204" s="97" t="s">
        <v>2983</v>
      </c>
      <c r="BO8204" s="97" t="s">
        <v>13259</v>
      </c>
      <c r="BU8204" s="97" t="s">
        <v>13258</v>
      </c>
      <c r="BV8204" s="97" t="s">
        <v>2983</v>
      </c>
      <c r="BW8204" s="97" t="s">
        <v>13259</v>
      </c>
    </row>
    <row r="8205" spans="51:75" x14ac:dyDescent="0.3">
      <c r="AY8205" s="124" t="e">
        <f>VLOOKUP(C8205,#REF!, 2,FALSE)</f>
        <v>#REF!</v>
      </c>
      <c r="BM8205" s="97" t="s">
        <v>2318</v>
      </c>
      <c r="BN8205" s="97" t="s">
        <v>16968</v>
      </c>
      <c r="BO8205" s="97" t="s">
        <v>8231</v>
      </c>
      <c r="BU8205" s="97" t="s">
        <v>2318</v>
      </c>
      <c r="BV8205" s="97" t="s">
        <v>16968</v>
      </c>
      <c r="BW8205" s="97" t="s">
        <v>8231</v>
      </c>
    </row>
    <row r="8206" spans="51:75" x14ac:dyDescent="0.3">
      <c r="AY8206" s="124" t="e">
        <f>VLOOKUP(C8206,#REF!, 2,FALSE)</f>
        <v>#REF!</v>
      </c>
      <c r="BM8206" s="97" t="s">
        <v>13260</v>
      </c>
      <c r="BN8206" s="97" t="s">
        <v>3095</v>
      </c>
      <c r="BO8206" s="97" t="s">
        <v>2983</v>
      </c>
      <c r="BU8206" s="97" t="s">
        <v>13260</v>
      </c>
      <c r="BV8206" s="97" t="s">
        <v>3095</v>
      </c>
      <c r="BW8206" s="97" t="s">
        <v>2983</v>
      </c>
    </row>
    <row r="8207" spans="51:75" x14ac:dyDescent="0.3">
      <c r="AY8207" s="124" t="e">
        <f>VLOOKUP(C8207,#REF!, 2,FALSE)</f>
        <v>#REF!</v>
      </c>
      <c r="BM8207" s="97" t="s">
        <v>13261</v>
      </c>
      <c r="BN8207" s="97" t="s">
        <v>3095</v>
      </c>
      <c r="BO8207" s="97" t="s">
        <v>3529</v>
      </c>
      <c r="BU8207" s="97" t="s">
        <v>13261</v>
      </c>
      <c r="BV8207" s="97" t="s">
        <v>3095</v>
      </c>
      <c r="BW8207" s="97" t="s">
        <v>3529</v>
      </c>
    </row>
    <row r="8208" spans="51:75" x14ac:dyDescent="0.3">
      <c r="AY8208" s="124" t="e">
        <f>VLOOKUP(C8208,#REF!, 2,FALSE)</f>
        <v>#REF!</v>
      </c>
      <c r="BM8208" s="97" t="s">
        <v>13262</v>
      </c>
      <c r="BN8208" s="97" t="s">
        <v>3095</v>
      </c>
      <c r="BO8208" s="97" t="s">
        <v>2983</v>
      </c>
      <c r="BU8208" s="97" t="s">
        <v>13262</v>
      </c>
      <c r="BV8208" s="97" t="s">
        <v>3095</v>
      </c>
      <c r="BW8208" s="97" t="s">
        <v>2983</v>
      </c>
    </row>
    <row r="8209" spans="51:75" x14ac:dyDescent="0.3">
      <c r="AY8209" s="124" t="e">
        <f>VLOOKUP(C8209,#REF!, 2,FALSE)</f>
        <v>#REF!</v>
      </c>
      <c r="BM8209" s="97" t="s">
        <v>13263</v>
      </c>
      <c r="BN8209" s="97" t="s">
        <v>637</v>
      </c>
      <c r="BO8209" s="97" t="s">
        <v>2983</v>
      </c>
      <c r="BU8209" s="97" t="s">
        <v>13263</v>
      </c>
      <c r="BV8209" s="97" t="s">
        <v>637</v>
      </c>
      <c r="BW8209" s="97" t="s">
        <v>2983</v>
      </c>
    </row>
    <row r="8210" spans="51:75" x14ac:dyDescent="0.3">
      <c r="AY8210" s="124" t="e">
        <f>VLOOKUP(C8210,#REF!, 2,FALSE)</f>
        <v>#REF!</v>
      </c>
      <c r="BM8210" s="97" t="s">
        <v>13264</v>
      </c>
      <c r="BN8210" s="97" t="s">
        <v>1139</v>
      </c>
      <c r="BO8210" s="97" t="s">
        <v>6262</v>
      </c>
      <c r="BU8210" s="97" t="s">
        <v>13264</v>
      </c>
      <c r="BV8210" s="97" t="s">
        <v>1139</v>
      </c>
      <c r="BW8210" s="97" t="s">
        <v>6262</v>
      </c>
    </row>
    <row r="8211" spans="51:75" x14ac:dyDescent="0.3">
      <c r="AY8211" s="124" t="e">
        <f>VLOOKUP(C8211,#REF!, 2,FALSE)</f>
        <v>#REF!</v>
      </c>
      <c r="BM8211" s="97" t="s">
        <v>13265</v>
      </c>
      <c r="BN8211" s="97" t="s">
        <v>2983</v>
      </c>
      <c r="BO8211" s="97" t="s">
        <v>13266</v>
      </c>
      <c r="BU8211" s="97" t="s">
        <v>13265</v>
      </c>
      <c r="BV8211" s="97" t="s">
        <v>2983</v>
      </c>
      <c r="BW8211" s="97" t="s">
        <v>13266</v>
      </c>
    </row>
    <row r="8212" spans="51:75" x14ac:dyDescent="0.3">
      <c r="AY8212" s="124" t="e">
        <f>VLOOKUP(C8212,#REF!, 2,FALSE)</f>
        <v>#REF!</v>
      </c>
      <c r="BM8212" s="97" t="s">
        <v>13267</v>
      </c>
      <c r="BN8212" s="97" t="s">
        <v>2983</v>
      </c>
      <c r="BO8212" s="97" t="s">
        <v>2983</v>
      </c>
      <c r="BU8212" s="97" t="s">
        <v>13267</v>
      </c>
      <c r="BV8212" s="97" t="s">
        <v>2983</v>
      </c>
      <c r="BW8212" s="97" t="s">
        <v>2983</v>
      </c>
    </row>
    <row r="8213" spans="51:75" x14ac:dyDescent="0.3">
      <c r="AY8213" s="124" t="e">
        <f>VLOOKUP(C8213,#REF!, 2,FALSE)</f>
        <v>#REF!</v>
      </c>
      <c r="BM8213" s="97" t="s">
        <v>13268</v>
      </c>
      <c r="BN8213" s="97" t="s">
        <v>2983</v>
      </c>
      <c r="BO8213" s="97" t="s">
        <v>2983</v>
      </c>
      <c r="BU8213" s="97" t="s">
        <v>13268</v>
      </c>
      <c r="BV8213" s="97" t="s">
        <v>2983</v>
      </c>
      <c r="BW8213" s="97" t="s">
        <v>2983</v>
      </c>
    </row>
    <row r="8214" spans="51:75" x14ac:dyDescent="0.3">
      <c r="AY8214" s="124" t="e">
        <f>VLOOKUP(C8214,#REF!, 2,FALSE)</f>
        <v>#REF!</v>
      </c>
      <c r="BM8214" s="97" t="s">
        <v>13269</v>
      </c>
      <c r="BN8214" s="97" t="s">
        <v>2983</v>
      </c>
      <c r="BO8214" s="97" t="s">
        <v>2375</v>
      </c>
      <c r="BU8214" s="97" t="s">
        <v>13269</v>
      </c>
      <c r="BV8214" s="97" t="s">
        <v>2983</v>
      </c>
      <c r="BW8214" s="97" t="s">
        <v>2375</v>
      </c>
    </row>
    <row r="8215" spans="51:75" x14ac:dyDescent="0.3">
      <c r="AY8215" s="124" t="e">
        <f>VLOOKUP(C8215,#REF!, 2,FALSE)</f>
        <v>#REF!</v>
      </c>
      <c r="BM8215" s="97" t="s">
        <v>13270</v>
      </c>
      <c r="BN8215" s="97" t="s">
        <v>2983</v>
      </c>
      <c r="BO8215" s="97" t="s">
        <v>13271</v>
      </c>
      <c r="BU8215" s="97" t="s">
        <v>13270</v>
      </c>
      <c r="BV8215" s="97" t="s">
        <v>2983</v>
      </c>
      <c r="BW8215" s="97" t="s">
        <v>13271</v>
      </c>
    </row>
    <row r="8216" spans="51:75" x14ac:dyDescent="0.3">
      <c r="AY8216" s="124" t="e">
        <f>VLOOKUP(C8216,#REF!, 2,FALSE)</f>
        <v>#REF!</v>
      </c>
      <c r="BM8216" s="97" t="s">
        <v>13272</v>
      </c>
      <c r="BN8216" s="97" t="s">
        <v>2983</v>
      </c>
      <c r="BO8216" s="97" t="s">
        <v>3469</v>
      </c>
      <c r="BU8216" s="97" t="s">
        <v>13272</v>
      </c>
      <c r="BV8216" s="97" t="s">
        <v>2983</v>
      </c>
      <c r="BW8216" s="97" t="s">
        <v>3469</v>
      </c>
    </row>
    <row r="8217" spans="51:75" x14ac:dyDescent="0.3">
      <c r="AY8217" s="124" t="e">
        <f>VLOOKUP(C8217,#REF!, 2,FALSE)</f>
        <v>#REF!</v>
      </c>
      <c r="BM8217" s="97" t="s">
        <v>13273</v>
      </c>
      <c r="BN8217" s="97" t="s">
        <v>2983</v>
      </c>
      <c r="BO8217" s="97" t="s">
        <v>13274</v>
      </c>
      <c r="BU8217" s="97" t="s">
        <v>13273</v>
      </c>
      <c r="BV8217" s="97" t="s">
        <v>2983</v>
      </c>
      <c r="BW8217" s="97" t="s">
        <v>13274</v>
      </c>
    </row>
    <row r="8218" spans="51:75" x14ac:dyDescent="0.3">
      <c r="AY8218" s="124" t="e">
        <f>VLOOKUP(C8218,#REF!, 2,FALSE)</f>
        <v>#REF!</v>
      </c>
      <c r="BM8218" s="97" t="s">
        <v>13275</v>
      </c>
      <c r="BN8218" s="97" t="s">
        <v>2983</v>
      </c>
      <c r="BO8218" s="97" t="s">
        <v>864</v>
      </c>
      <c r="BU8218" s="97" t="s">
        <v>13275</v>
      </c>
      <c r="BV8218" s="97" t="s">
        <v>2983</v>
      </c>
      <c r="BW8218" s="97" t="s">
        <v>864</v>
      </c>
    </row>
    <row r="8219" spans="51:75" x14ac:dyDescent="0.3">
      <c r="AY8219" s="124" t="e">
        <f>VLOOKUP(C8219,#REF!, 2,FALSE)</f>
        <v>#REF!</v>
      </c>
      <c r="BM8219" s="97" t="s">
        <v>13276</v>
      </c>
      <c r="BN8219" s="97" t="s">
        <v>3003</v>
      </c>
      <c r="BO8219" s="97" t="s">
        <v>2983</v>
      </c>
      <c r="BU8219" s="97" t="s">
        <v>13276</v>
      </c>
      <c r="BV8219" s="97" t="s">
        <v>3003</v>
      </c>
      <c r="BW8219" s="97" t="s">
        <v>2983</v>
      </c>
    </row>
    <row r="8220" spans="51:75" x14ac:dyDescent="0.3">
      <c r="AY8220" s="124" t="e">
        <f>VLOOKUP(C8220,#REF!, 2,FALSE)</f>
        <v>#REF!</v>
      </c>
      <c r="BM8220" s="97" t="s">
        <v>13277</v>
      </c>
      <c r="BN8220" s="97" t="s">
        <v>667</v>
      </c>
      <c r="BO8220" s="97" t="s">
        <v>2983</v>
      </c>
      <c r="BU8220" s="97" t="s">
        <v>13277</v>
      </c>
      <c r="BV8220" s="97" t="s">
        <v>667</v>
      </c>
      <c r="BW8220" s="97" t="s">
        <v>2983</v>
      </c>
    </row>
    <row r="8221" spans="51:75" x14ac:dyDescent="0.3">
      <c r="AY8221" s="124" t="e">
        <f>VLOOKUP(C8221,#REF!, 2,FALSE)</f>
        <v>#REF!</v>
      </c>
      <c r="BM8221" s="97" t="s">
        <v>13278</v>
      </c>
      <c r="BN8221" s="97" t="s">
        <v>2983</v>
      </c>
      <c r="BO8221" s="97" t="s">
        <v>2983</v>
      </c>
      <c r="BU8221" s="97" t="s">
        <v>13278</v>
      </c>
      <c r="BV8221" s="97" t="s">
        <v>2983</v>
      </c>
      <c r="BW8221" s="97" t="s">
        <v>2983</v>
      </c>
    </row>
    <row r="8222" spans="51:75" x14ac:dyDescent="0.3">
      <c r="AY8222" s="124" t="e">
        <f>VLOOKUP(C8222,#REF!, 2,FALSE)</f>
        <v>#REF!</v>
      </c>
      <c r="BM8222" s="97" t="s">
        <v>13279</v>
      </c>
      <c r="BN8222" s="97" t="s">
        <v>613</v>
      </c>
      <c r="BO8222" s="97" t="s">
        <v>10885</v>
      </c>
      <c r="BU8222" s="97" t="s">
        <v>13279</v>
      </c>
      <c r="BV8222" s="97" t="s">
        <v>613</v>
      </c>
      <c r="BW8222" s="97" t="s">
        <v>10885</v>
      </c>
    </row>
    <row r="8223" spans="51:75" x14ac:dyDescent="0.3">
      <c r="AY8223" s="124" t="e">
        <f>VLOOKUP(C8223,#REF!, 2,FALSE)</f>
        <v>#REF!</v>
      </c>
      <c r="BM8223" s="97" t="s">
        <v>13280</v>
      </c>
      <c r="BN8223" s="97" t="s">
        <v>2983</v>
      </c>
      <c r="BO8223" s="97" t="s">
        <v>8859</v>
      </c>
      <c r="BU8223" s="97" t="s">
        <v>13280</v>
      </c>
      <c r="BV8223" s="97" t="s">
        <v>2983</v>
      </c>
      <c r="BW8223" s="97" t="s">
        <v>8859</v>
      </c>
    </row>
    <row r="8224" spans="51:75" x14ac:dyDescent="0.3">
      <c r="AY8224" s="124" t="e">
        <f>VLOOKUP(C8224,#REF!, 2,FALSE)</f>
        <v>#REF!</v>
      </c>
      <c r="BM8224" s="97" t="s">
        <v>13281</v>
      </c>
      <c r="BN8224" s="97" t="s">
        <v>16968</v>
      </c>
      <c r="BO8224" s="97" t="s">
        <v>2983</v>
      </c>
      <c r="BU8224" s="97" t="s">
        <v>13281</v>
      </c>
      <c r="BV8224" s="97" t="s">
        <v>16968</v>
      </c>
      <c r="BW8224" s="97" t="s">
        <v>2983</v>
      </c>
    </row>
    <row r="8225" spans="51:75" x14ac:dyDescent="0.3">
      <c r="AY8225" s="124" t="e">
        <f>VLOOKUP(C8225,#REF!, 2,FALSE)</f>
        <v>#REF!</v>
      </c>
      <c r="BM8225" s="97" t="s">
        <v>13282</v>
      </c>
      <c r="BN8225" s="97" t="s">
        <v>16968</v>
      </c>
      <c r="BO8225" s="97" t="s">
        <v>13283</v>
      </c>
      <c r="BU8225" s="97" t="s">
        <v>13282</v>
      </c>
      <c r="BV8225" s="97" t="s">
        <v>16968</v>
      </c>
      <c r="BW8225" s="97" t="s">
        <v>13283</v>
      </c>
    </row>
    <row r="8226" spans="51:75" x14ac:dyDescent="0.3">
      <c r="AY8226" s="124" t="e">
        <f>VLOOKUP(C8226,#REF!, 2,FALSE)</f>
        <v>#REF!</v>
      </c>
      <c r="BM8226" s="97" t="s">
        <v>13284</v>
      </c>
      <c r="BN8226" s="97" t="s">
        <v>2983</v>
      </c>
      <c r="BO8226" s="97" t="s">
        <v>2983</v>
      </c>
      <c r="BU8226" s="97" t="s">
        <v>13284</v>
      </c>
      <c r="BV8226" s="97" t="s">
        <v>2983</v>
      </c>
      <c r="BW8226" s="97" t="s">
        <v>2983</v>
      </c>
    </row>
    <row r="8227" spans="51:75" x14ac:dyDescent="0.3">
      <c r="AY8227" s="124" t="e">
        <f>VLOOKUP(C8227,#REF!, 2,FALSE)</f>
        <v>#REF!</v>
      </c>
      <c r="BM8227" s="97" t="s">
        <v>13285</v>
      </c>
      <c r="BN8227" s="97" t="s">
        <v>2983</v>
      </c>
      <c r="BO8227" s="97" t="s">
        <v>1286</v>
      </c>
      <c r="BU8227" s="97" t="s">
        <v>13285</v>
      </c>
      <c r="BV8227" s="97" t="s">
        <v>2983</v>
      </c>
      <c r="BW8227" s="97" t="s">
        <v>1286</v>
      </c>
    </row>
    <row r="8228" spans="51:75" x14ac:dyDescent="0.3">
      <c r="AY8228" s="124" t="e">
        <f>VLOOKUP(C8228,#REF!, 2,FALSE)</f>
        <v>#REF!</v>
      </c>
      <c r="BM8228" s="97" t="s">
        <v>13286</v>
      </c>
      <c r="BN8228" s="97" t="s">
        <v>2983</v>
      </c>
      <c r="BO8228" s="97" t="s">
        <v>1212</v>
      </c>
      <c r="BU8228" s="97" t="s">
        <v>13286</v>
      </c>
      <c r="BV8228" s="97" t="s">
        <v>2983</v>
      </c>
      <c r="BW8228" s="97" t="s">
        <v>1212</v>
      </c>
    </row>
    <row r="8229" spans="51:75" x14ac:dyDescent="0.3">
      <c r="AY8229" s="124" t="e">
        <f>VLOOKUP(C8229,#REF!, 2,FALSE)</f>
        <v>#REF!</v>
      </c>
      <c r="BM8229" s="97" t="s">
        <v>13287</v>
      </c>
      <c r="BN8229" s="97" t="s">
        <v>3043</v>
      </c>
      <c r="BO8229" s="97" t="s">
        <v>13288</v>
      </c>
      <c r="BU8229" s="97" t="s">
        <v>13287</v>
      </c>
      <c r="BV8229" s="97" t="s">
        <v>3043</v>
      </c>
      <c r="BW8229" s="97" t="s">
        <v>13288</v>
      </c>
    </row>
    <row r="8230" spans="51:75" x14ac:dyDescent="0.3">
      <c r="AY8230" s="124" t="e">
        <f>VLOOKUP(C8230,#REF!, 2,FALSE)</f>
        <v>#REF!</v>
      </c>
      <c r="BM8230" s="97" t="s">
        <v>13289</v>
      </c>
      <c r="BN8230" s="97" t="s">
        <v>2983</v>
      </c>
      <c r="BO8230" s="97" t="s">
        <v>2983</v>
      </c>
      <c r="BU8230" s="97" t="s">
        <v>13289</v>
      </c>
      <c r="BV8230" s="97" t="s">
        <v>2983</v>
      </c>
      <c r="BW8230" s="97" t="s">
        <v>2983</v>
      </c>
    </row>
    <row r="8231" spans="51:75" x14ac:dyDescent="0.3">
      <c r="AY8231" s="124" t="e">
        <f>VLOOKUP(C8231,#REF!, 2,FALSE)</f>
        <v>#REF!</v>
      </c>
      <c r="BM8231" s="97" t="s">
        <v>13290</v>
      </c>
      <c r="BN8231" s="97" t="s">
        <v>1139</v>
      </c>
      <c r="BO8231" s="97" t="s">
        <v>4993</v>
      </c>
      <c r="BU8231" s="97" t="s">
        <v>13290</v>
      </c>
      <c r="BV8231" s="97" t="s">
        <v>1139</v>
      </c>
      <c r="BW8231" s="97" t="s">
        <v>4993</v>
      </c>
    </row>
    <row r="8232" spans="51:75" x14ac:dyDescent="0.3">
      <c r="AY8232" s="124" t="e">
        <f>VLOOKUP(C8232,#REF!, 2,FALSE)</f>
        <v>#REF!</v>
      </c>
      <c r="BM8232" s="97" t="s">
        <v>13291</v>
      </c>
      <c r="BN8232" s="97" t="s">
        <v>2983</v>
      </c>
      <c r="BO8232" s="97" t="s">
        <v>4836</v>
      </c>
      <c r="BU8232" s="97" t="s">
        <v>13291</v>
      </c>
      <c r="BV8232" s="97" t="s">
        <v>2983</v>
      </c>
      <c r="BW8232" s="97" t="s">
        <v>4836</v>
      </c>
    </row>
    <row r="8233" spans="51:75" x14ac:dyDescent="0.3">
      <c r="AY8233" s="124" t="e">
        <f>VLOOKUP(C8233,#REF!, 2,FALSE)</f>
        <v>#REF!</v>
      </c>
      <c r="BM8233" s="97" t="s">
        <v>13292</v>
      </c>
      <c r="BN8233" s="97" t="s">
        <v>2983</v>
      </c>
      <c r="BO8233" s="97" t="s">
        <v>13293</v>
      </c>
      <c r="BU8233" s="97" t="s">
        <v>13292</v>
      </c>
      <c r="BV8233" s="97" t="s">
        <v>2983</v>
      </c>
      <c r="BW8233" s="97" t="s">
        <v>13293</v>
      </c>
    </row>
    <row r="8234" spans="51:75" x14ac:dyDescent="0.3">
      <c r="AY8234" s="124" t="e">
        <f>VLOOKUP(C8234,#REF!, 2,FALSE)</f>
        <v>#REF!</v>
      </c>
      <c r="BM8234" s="97" t="s">
        <v>2319</v>
      </c>
      <c r="BN8234" s="97" t="s">
        <v>2983</v>
      </c>
      <c r="BO8234" s="97" t="s">
        <v>1494</v>
      </c>
      <c r="BU8234" s="97" t="s">
        <v>2319</v>
      </c>
      <c r="BV8234" s="97" t="s">
        <v>2983</v>
      </c>
      <c r="BW8234" s="97" t="s">
        <v>1494</v>
      </c>
    </row>
    <row r="8235" spans="51:75" x14ac:dyDescent="0.3">
      <c r="AY8235" s="124" t="e">
        <f>VLOOKUP(C8235,#REF!, 2,FALSE)</f>
        <v>#REF!</v>
      </c>
      <c r="BM8235" s="97" t="s">
        <v>13294</v>
      </c>
      <c r="BN8235" s="97" t="s">
        <v>16970</v>
      </c>
      <c r="BO8235" s="97" t="s">
        <v>5058</v>
      </c>
      <c r="BU8235" s="97" t="s">
        <v>13294</v>
      </c>
      <c r="BV8235" s="97" t="s">
        <v>16970</v>
      </c>
      <c r="BW8235" s="97" t="s">
        <v>5058</v>
      </c>
    </row>
    <row r="8236" spans="51:75" x14ac:dyDescent="0.3">
      <c r="AY8236" s="124" t="e">
        <f>VLOOKUP(C8236,#REF!, 2,FALSE)</f>
        <v>#REF!</v>
      </c>
      <c r="BM8236" s="97" t="s">
        <v>185</v>
      </c>
      <c r="BN8236" s="97" t="s">
        <v>2983</v>
      </c>
      <c r="BO8236" s="97" t="s">
        <v>2056</v>
      </c>
      <c r="BU8236" s="97" t="s">
        <v>185</v>
      </c>
      <c r="BV8236" s="97" t="s">
        <v>2983</v>
      </c>
      <c r="BW8236" s="97" t="s">
        <v>2056</v>
      </c>
    </row>
    <row r="8237" spans="51:75" x14ac:dyDescent="0.3">
      <c r="AY8237" s="124" t="e">
        <f>VLOOKUP(C8237,#REF!, 2,FALSE)</f>
        <v>#REF!</v>
      </c>
      <c r="BM8237" s="97" t="s">
        <v>13295</v>
      </c>
      <c r="BN8237" s="97" t="s">
        <v>2983</v>
      </c>
      <c r="BO8237" s="97" t="s">
        <v>13296</v>
      </c>
      <c r="BU8237" s="97" t="s">
        <v>13295</v>
      </c>
      <c r="BV8237" s="97" t="s">
        <v>2983</v>
      </c>
      <c r="BW8237" s="97" t="s">
        <v>13296</v>
      </c>
    </row>
    <row r="8238" spans="51:75" x14ac:dyDescent="0.3">
      <c r="AY8238" s="124" t="e">
        <f>VLOOKUP(C8238,#REF!, 2,FALSE)</f>
        <v>#REF!</v>
      </c>
      <c r="BM8238" s="97" t="s">
        <v>13297</v>
      </c>
      <c r="BN8238" s="97" t="s">
        <v>2983</v>
      </c>
      <c r="BO8238" s="97" t="s">
        <v>1727</v>
      </c>
      <c r="BU8238" s="97" t="s">
        <v>13297</v>
      </c>
      <c r="BV8238" s="97" t="s">
        <v>2983</v>
      </c>
      <c r="BW8238" s="97" t="s">
        <v>1727</v>
      </c>
    </row>
    <row r="8239" spans="51:75" x14ac:dyDescent="0.3">
      <c r="AY8239" s="124" t="e">
        <f>VLOOKUP(C8239,#REF!, 2,FALSE)</f>
        <v>#REF!</v>
      </c>
      <c r="BM8239" s="97" t="s">
        <v>13298</v>
      </c>
      <c r="BN8239" s="97" t="s">
        <v>2983</v>
      </c>
      <c r="BO8239" s="97" t="s">
        <v>13299</v>
      </c>
      <c r="BU8239" s="97" t="s">
        <v>13298</v>
      </c>
      <c r="BV8239" s="97" t="s">
        <v>2983</v>
      </c>
      <c r="BW8239" s="97" t="s">
        <v>13299</v>
      </c>
    </row>
    <row r="8240" spans="51:75" x14ac:dyDescent="0.3">
      <c r="AY8240" s="124" t="e">
        <f>VLOOKUP(C8240,#REF!, 2,FALSE)</f>
        <v>#REF!</v>
      </c>
      <c r="BM8240" s="97" t="s">
        <v>13300</v>
      </c>
      <c r="BN8240" s="97" t="s">
        <v>2983</v>
      </c>
      <c r="BO8240" s="97" t="s">
        <v>13301</v>
      </c>
      <c r="BU8240" s="97" t="s">
        <v>13300</v>
      </c>
      <c r="BV8240" s="97" t="s">
        <v>2983</v>
      </c>
      <c r="BW8240" s="97" t="s">
        <v>13301</v>
      </c>
    </row>
    <row r="8241" spans="51:75" x14ac:dyDescent="0.3">
      <c r="AY8241" s="124" t="e">
        <f>VLOOKUP(C8241,#REF!, 2,FALSE)</f>
        <v>#REF!</v>
      </c>
      <c r="BM8241" s="97" t="s">
        <v>13302</v>
      </c>
      <c r="BN8241" s="97" t="s">
        <v>2983</v>
      </c>
      <c r="BO8241" s="97" t="s">
        <v>1592</v>
      </c>
      <c r="BU8241" s="97" t="s">
        <v>13302</v>
      </c>
      <c r="BV8241" s="97" t="s">
        <v>2983</v>
      </c>
      <c r="BW8241" s="97" t="s">
        <v>1592</v>
      </c>
    </row>
    <row r="8242" spans="51:75" x14ac:dyDescent="0.3">
      <c r="AY8242" s="124" t="e">
        <f>VLOOKUP(C8242,#REF!, 2,FALSE)</f>
        <v>#REF!</v>
      </c>
      <c r="BM8242" s="97" t="s">
        <v>13303</v>
      </c>
      <c r="BN8242" s="97" t="s">
        <v>2983</v>
      </c>
      <c r="BO8242" s="97" t="s">
        <v>13304</v>
      </c>
      <c r="BU8242" s="97" t="s">
        <v>13303</v>
      </c>
      <c r="BV8242" s="97" t="s">
        <v>2983</v>
      </c>
      <c r="BW8242" s="97" t="s">
        <v>13304</v>
      </c>
    </row>
    <row r="8243" spans="51:75" x14ac:dyDescent="0.3">
      <c r="AY8243" s="124" t="e">
        <f>VLOOKUP(C8243,#REF!, 2,FALSE)</f>
        <v>#REF!</v>
      </c>
      <c r="BM8243" s="97" t="s">
        <v>13305</v>
      </c>
      <c r="BN8243" s="97" t="s">
        <v>2983</v>
      </c>
      <c r="BO8243" s="97" t="s">
        <v>13306</v>
      </c>
      <c r="BU8243" s="97" t="s">
        <v>13305</v>
      </c>
      <c r="BV8243" s="97" t="s">
        <v>2983</v>
      </c>
      <c r="BW8243" s="97" t="s">
        <v>13306</v>
      </c>
    </row>
    <row r="8244" spans="51:75" x14ac:dyDescent="0.3">
      <c r="AY8244" s="124" t="e">
        <f>VLOOKUP(C8244,#REF!, 2,FALSE)</f>
        <v>#REF!</v>
      </c>
      <c r="BM8244" s="97" t="s">
        <v>13307</v>
      </c>
      <c r="BN8244" s="97" t="s">
        <v>2983</v>
      </c>
      <c r="BO8244" s="97" t="s">
        <v>2983</v>
      </c>
      <c r="BU8244" s="97" t="s">
        <v>13307</v>
      </c>
      <c r="BV8244" s="97" t="s">
        <v>2983</v>
      </c>
      <c r="BW8244" s="97" t="s">
        <v>2983</v>
      </c>
    </row>
    <row r="8245" spans="51:75" x14ac:dyDescent="0.3">
      <c r="AY8245" s="124" t="e">
        <f>VLOOKUP(C8245,#REF!, 2,FALSE)</f>
        <v>#REF!</v>
      </c>
      <c r="BM8245" s="97" t="s">
        <v>13308</v>
      </c>
      <c r="BN8245" s="97" t="s">
        <v>2983</v>
      </c>
      <c r="BO8245" s="97" t="s">
        <v>2983</v>
      </c>
      <c r="BU8245" s="97" t="s">
        <v>13308</v>
      </c>
      <c r="BV8245" s="97" t="s">
        <v>2983</v>
      </c>
      <c r="BW8245" s="97" t="s">
        <v>2983</v>
      </c>
    </row>
    <row r="8246" spans="51:75" x14ac:dyDescent="0.3">
      <c r="AY8246" s="124" t="e">
        <f>VLOOKUP(C8246,#REF!, 2,FALSE)</f>
        <v>#REF!</v>
      </c>
      <c r="BM8246" s="97" t="s">
        <v>13309</v>
      </c>
      <c r="BN8246" s="97" t="s">
        <v>799</v>
      </c>
      <c r="BO8246" s="97" t="s">
        <v>1495</v>
      </c>
      <c r="BU8246" s="97" t="s">
        <v>13309</v>
      </c>
      <c r="BV8246" s="97" t="s">
        <v>799</v>
      </c>
      <c r="BW8246" s="97" t="s">
        <v>1495</v>
      </c>
    </row>
    <row r="8247" spans="51:75" x14ac:dyDescent="0.3">
      <c r="AY8247" s="124" t="e">
        <f>VLOOKUP(C8247,#REF!, 2,FALSE)</f>
        <v>#REF!</v>
      </c>
      <c r="BM8247" s="97" t="s">
        <v>2320</v>
      </c>
      <c r="BN8247" s="97" t="s">
        <v>662</v>
      </c>
      <c r="BO8247" s="97" t="s">
        <v>2360</v>
      </c>
      <c r="BU8247" s="97" t="s">
        <v>2320</v>
      </c>
      <c r="BV8247" s="97" t="s">
        <v>662</v>
      </c>
      <c r="BW8247" s="97" t="s">
        <v>2360</v>
      </c>
    </row>
    <row r="8248" spans="51:75" x14ac:dyDescent="0.3">
      <c r="AY8248" s="124" t="e">
        <f>VLOOKUP(C8248,#REF!, 2,FALSE)</f>
        <v>#REF!</v>
      </c>
      <c r="BM8248" s="97" t="s">
        <v>13310</v>
      </c>
      <c r="BN8248" s="97" t="s">
        <v>2983</v>
      </c>
      <c r="BO8248" s="97" t="s">
        <v>2983</v>
      </c>
      <c r="BU8248" s="97" t="s">
        <v>13310</v>
      </c>
      <c r="BV8248" s="97" t="s">
        <v>2983</v>
      </c>
      <c r="BW8248" s="97" t="s">
        <v>2983</v>
      </c>
    </row>
    <row r="8249" spans="51:75" x14ac:dyDescent="0.3">
      <c r="AY8249" s="124" t="e">
        <f>VLOOKUP(C8249,#REF!, 2,FALSE)</f>
        <v>#REF!</v>
      </c>
      <c r="BM8249" s="97" t="s">
        <v>13311</v>
      </c>
      <c r="BN8249" s="97" t="s">
        <v>639</v>
      </c>
      <c r="BO8249" s="97" t="s">
        <v>788</v>
      </c>
      <c r="BU8249" s="97" t="s">
        <v>13311</v>
      </c>
      <c r="BV8249" s="97" t="s">
        <v>639</v>
      </c>
      <c r="BW8249" s="97" t="s">
        <v>788</v>
      </c>
    </row>
    <row r="8250" spans="51:75" x14ac:dyDescent="0.3">
      <c r="AY8250" s="124" t="e">
        <f>VLOOKUP(C8250,#REF!, 2,FALSE)</f>
        <v>#REF!</v>
      </c>
      <c r="BM8250" s="97" t="s">
        <v>2321</v>
      </c>
      <c r="BN8250" s="97" t="s">
        <v>2983</v>
      </c>
      <c r="BO8250" s="97" t="s">
        <v>13312</v>
      </c>
      <c r="BU8250" s="97" t="s">
        <v>2321</v>
      </c>
      <c r="BV8250" s="97" t="s">
        <v>2983</v>
      </c>
      <c r="BW8250" s="97" t="s">
        <v>13312</v>
      </c>
    </row>
    <row r="8251" spans="51:75" x14ac:dyDescent="0.3">
      <c r="AY8251" s="124" t="e">
        <f>VLOOKUP(C8251,#REF!, 2,FALSE)</f>
        <v>#REF!</v>
      </c>
      <c r="BM8251" s="97" t="s">
        <v>13313</v>
      </c>
      <c r="BN8251" s="97" t="s">
        <v>2983</v>
      </c>
      <c r="BO8251" s="97" t="s">
        <v>622</v>
      </c>
      <c r="BU8251" s="97" t="s">
        <v>13313</v>
      </c>
      <c r="BV8251" s="97" t="s">
        <v>2983</v>
      </c>
      <c r="BW8251" s="97" t="s">
        <v>622</v>
      </c>
    </row>
    <row r="8252" spans="51:75" x14ac:dyDescent="0.3">
      <c r="AY8252" s="124" t="e">
        <f>VLOOKUP(C8252,#REF!, 2,FALSE)</f>
        <v>#REF!</v>
      </c>
      <c r="BM8252" s="97" t="s">
        <v>13314</v>
      </c>
      <c r="BN8252" s="97" t="s">
        <v>694</v>
      </c>
      <c r="BO8252" s="97" t="s">
        <v>1011</v>
      </c>
      <c r="BU8252" s="97" t="s">
        <v>13314</v>
      </c>
      <c r="BV8252" s="97" t="s">
        <v>694</v>
      </c>
      <c r="BW8252" s="97" t="s">
        <v>1011</v>
      </c>
    </row>
    <row r="8253" spans="51:75" x14ac:dyDescent="0.3">
      <c r="AY8253" s="124" t="e">
        <f>VLOOKUP(C8253,#REF!, 2,FALSE)</f>
        <v>#REF!</v>
      </c>
      <c r="BM8253" s="97" t="s">
        <v>13315</v>
      </c>
      <c r="BN8253" s="97" t="s">
        <v>2983</v>
      </c>
      <c r="BO8253" s="97" t="s">
        <v>4317</v>
      </c>
      <c r="BU8253" s="97" t="s">
        <v>13315</v>
      </c>
      <c r="BV8253" s="97" t="s">
        <v>2983</v>
      </c>
      <c r="BW8253" s="97" t="s">
        <v>4317</v>
      </c>
    </row>
    <row r="8254" spans="51:75" x14ac:dyDescent="0.3">
      <c r="AY8254" s="124" t="e">
        <f>VLOOKUP(C8254,#REF!, 2,FALSE)</f>
        <v>#REF!</v>
      </c>
      <c r="BM8254" s="97" t="s">
        <v>2322</v>
      </c>
      <c r="BN8254" s="97" t="s">
        <v>912</v>
      </c>
      <c r="BO8254" s="97" t="s">
        <v>1616</v>
      </c>
      <c r="BU8254" s="97" t="s">
        <v>2322</v>
      </c>
      <c r="BV8254" s="97" t="s">
        <v>912</v>
      </c>
      <c r="BW8254" s="97" t="s">
        <v>1616</v>
      </c>
    </row>
    <row r="8255" spans="51:75" x14ac:dyDescent="0.3">
      <c r="AY8255" s="124" t="e">
        <f>VLOOKUP(C8255,#REF!, 2,FALSE)</f>
        <v>#REF!</v>
      </c>
      <c r="BM8255" s="97" t="s">
        <v>13317</v>
      </c>
      <c r="BN8255" s="97" t="s">
        <v>613</v>
      </c>
      <c r="BO8255" s="97" t="s">
        <v>3514</v>
      </c>
      <c r="BU8255" s="97" t="s">
        <v>13317</v>
      </c>
      <c r="BV8255" s="97" t="s">
        <v>613</v>
      </c>
      <c r="BW8255" s="97" t="s">
        <v>3514</v>
      </c>
    </row>
    <row r="8256" spans="51:75" x14ac:dyDescent="0.3">
      <c r="AY8256" s="124" t="e">
        <f>VLOOKUP(C8256,#REF!, 2,FALSE)</f>
        <v>#REF!</v>
      </c>
      <c r="BM8256" s="97" t="s">
        <v>13318</v>
      </c>
      <c r="BN8256" s="97" t="s">
        <v>2983</v>
      </c>
      <c r="BO8256" s="97" t="s">
        <v>2311</v>
      </c>
      <c r="BU8256" s="97" t="s">
        <v>13318</v>
      </c>
      <c r="BV8256" s="97" t="s">
        <v>2983</v>
      </c>
      <c r="BW8256" s="97" t="s">
        <v>2311</v>
      </c>
    </row>
    <row r="8257" spans="51:75" x14ac:dyDescent="0.3">
      <c r="AY8257" s="124" t="e">
        <f>VLOOKUP(C8257,#REF!, 2,FALSE)</f>
        <v>#REF!</v>
      </c>
      <c r="BM8257" s="97" t="s">
        <v>13319</v>
      </c>
      <c r="BN8257" s="97" t="s">
        <v>2983</v>
      </c>
      <c r="BO8257" s="97" t="s">
        <v>2168</v>
      </c>
      <c r="BU8257" s="97" t="s">
        <v>13319</v>
      </c>
      <c r="BV8257" s="97" t="s">
        <v>2983</v>
      </c>
      <c r="BW8257" s="97" t="s">
        <v>2168</v>
      </c>
    </row>
    <row r="8258" spans="51:75" x14ac:dyDescent="0.3">
      <c r="AY8258" s="124" t="e">
        <f>VLOOKUP(C8258,#REF!, 2,FALSE)</f>
        <v>#REF!</v>
      </c>
      <c r="BM8258" s="97" t="s">
        <v>13320</v>
      </c>
      <c r="BN8258" s="97" t="s">
        <v>2983</v>
      </c>
      <c r="BO8258" s="97" t="s">
        <v>909</v>
      </c>
      <c r="BU8258" s="97" t="s">
        <v>13320</v>
      </c>
      <c r="BV8258" s="97" t="s">
        <v>2983</v>
      </c>
      <c r="BW8258" s="97" t="s">
        <v>909</v>
      </c>
    </row>
    <row r="8259" spans="51:75" x14ac:dyDescent="0.3">
      <c r="AY8259" s="124" t="e">
        <f>VLOOKUP(C8259,#REF!, 2,FALSE)</f>
        <v>#REF!</v>
      </c>
      <c r="BM8259" s="97" t="s">
        <v>13321</v>
      </c>
      <c r="BN8259" s="97" t="s">
        <v>2983</v>
      </c>
      <c r="BO8259" s="97" t="s">
        <v>13322</v>
      </c>
      <c r="BU8259" s="97" t="s">
        <v>13321</v>
      </c>
      <c r="BV8259" s="97" t="s">
        <v>2983</v>
      </c>
      <c r="BW8259" s="97" t="s">
        <v>13322</v>
      </c>
    </row>
    <row r="8260" spans="51:75" x14ac:dyDescent="0.3">
      <c r="AY8260" s="124" t="e">
        <f>VLOOKUP(C8260,#REF!, 2,FALSE)</f>
        <v>#REF!</v>
      </c>
      <c r="BM8260" s="97" t="s">
        <v>13323</v>
      </c>
      <c r="BN8260" s="97" t="s">
        <v>2983</v>
      </c>
      <c r="BO8260" s="97" t="s">
        <v>2983</v>
      </c>
      <c r="BU8260" s="97" t="s">
        <v>13323</v>
      </c>
      <c r="BV8260" s="97" t="s">
        <v>2983</v>
      </c>
      <c r="BW8260" s="97" t="s">
        <v>2983</v>
      </c>
    </row>
    <row r="8261" spans="51:75" x14ac:dyDescent="0.3">
      <c r="AY8261" s="124" t="e">
        <f>VLOOKUP(C8261,#REF!, 2,FALSE)</f>
        <v>#REF!</v>
      </c>
      <c r="BM8261" s="97" t="s">
        <v>13324</v>
      </c>
      <c r="BN8261" s="97" t="s">
        <v>16968</v>
      </c>
      <c r="BO8261" s="97" t="s">
        <v>5831</v>
      </c>
      <c r="BU8261" s="97" t="s">
        <v>13324</v>
      </c>
      <c r="BV8261" s="97" t="s">
        <v>16968</v>
      </c>
      <c r="BW8261" s="97" t="s">
        <v>5831</v>
      </c>
    </row>
    <row r="8262" spans="51:75" x14ac:dyDescent="0.3">
      <c r="AY8262" s="124" t="e">
        <f>VLOOKUP(C8262,#REF!, 2,FALSE)</f>
        <v>#REF!</v>
      </c>
      <c r="BM8262" s="97" t="s">
        <v>13325</v>
      </c>
      <c r="BN8262" s="97" t="s">
        <v>2983</v>
      </c>
      <c r="BO8262" s="97" t="s">
        <v>2746</v>
      </c>
      <c r="BU8262" s="97" t="s">
        <v>13325</v>
      </c>
      <c r="BV8262" s="97" t="s">
        <v>2983</v>
      </c>
      <c r="BW8262" s="97" t="s">
        <v>2746</v>
      </c>
    </row>
    <row r="8263" spans="51:75" x14ac:dyDescent="0.3">
      <c r="AY8263" s="124" t="e">
        <f>VLOOKUP(C8263,#REF!, 2,FALSE)</f>
        <v>#REF!</v>
      </c>
      <c r="BM8263" s="97" t="s">
        <v>13326</v>
      </c>
      <c r="BN8263" s="97" t="s">
        <v>2983</v>
      </c>
      <c r="BO8263" s="97" t="s">
        <v>2364</v>
      </c>
      <c r="BU8263" s="97" t="s">
        <v>13326</v>
      </c>
      <c r="BV8263" s="97" t="s">
        <v>2983</v>
      </c>
      <c r="BW8263" s="97" t="s">
        <v>2364</v>
      </c>
    </row>
    <row r="8264" spans="51:75" x14ac:dyDescent="0.3">
      <c r="AY8264" s="124" t="e">
        <f>VLOOKUP(C8264,#REF!, 2,FALSE)</f>
        <v>#REF!</v>
      </c>
      <c r="BM8264" s="97" t="s">
        <v>13327</v>
      </c>
      <c r="BN8264" s="97" t="s">
        <v>696</v>
      </c>
      <c r="BO8264" s="97" t="s">
        <v>13328</v>
      </c>
      <c r="BU8264" s="97" t="s">
        <v>13327</v>
      </c>
      <c r="BV8264" s="97" t="s">
        <v>696</v>
      </c>
      <c r="BW8264" s="97" t="s">
        <v>13328</v>
      </c>
    </row>
    <row r="8265" spans="51:75" x14ac:dyDescent="0.3">
      <c r="AY8265" s="124" t="e">
        <f>VLOOKUP(C8265,#REF!, 2,FALSE)</f>
        <v>#REF!</v>
      </c>
      <c r="BM8265" s="97" t="s">
        <v>2323</v>
      </c>
      <c r="BN8265" s="97" t="s">
        <v>694</v>
      </c>
      <c r="BO8265" s="97" t="s">
        <v>7479</v>
      </c>
      <c r="BU8265" s="97" t="s">
        <v>2323</v>
      </c>
      <c r="BV8265" s="97" t="s">
        <v>694</v>
      </c>
      <c r="BW8265" s="97" t="s">
        <v>7479</v>
      </c>
    </row>
    <row r="8266" spans="51:75" x14ac:dyDescent="0.3">
      <c r="AY8266" s="124" t="e">
        <f>VLOOKUP(C8266,#REF!, 2,FALSE)</f>
        <v>#REF!</v>
      </c>
      <c r="BM8266" s="97" t="s">
        <v>13329</v>
      </c>
      <c r="BN8266" s="97" t="s">
        <v>2983</v>
      </c>
      <c r="BO8266" s="97" t="s">
        <v>2983</v>
      </c>
      <c r="BU8266" s="97" t="s">
        <v>13329</v>
      </c>
      <c r="BV8266" s="97" t="s">
        <v>2983</v>
      </c>
      <c r="BW8266" s="97" t="s">
        <v>2983</v>
      </c>
    </row>
    <row r="8267" spans="51:75" x14ac:dyDescent="0.3">
      <c r="AY8267" s="124" t="e">
        <f>VLOOKUP(C8267,#REF!, 2,FALSE)</f>
        <v>#REF!</v>
      </c>
      <c r="BM8267" s="97" t="s">
        <v>2324</v>
      </c>
      <c r="BN8267" s="97" t="s">
        <v>2983</v>
      </c>
      <c r="BO8267" s="97" t="s">
        <v>13330</v>
      </c>
      <c r="BU8267" s="97" t="s">
        <v>2324</v>
      </c>
      <c r="BV8267" s="97" t="s">
        <v>2983</v>
      </c>
      <c r="BW8267" s="97" t="s">
        <v>13330</v>
      </c>
    </row>
    <row r="8268" spans="51:75" x14ac:dyDescent="0.3">
      <c r="AY8268" s="124" t="e">
        <f>VLOOKUP(C8268,#REF!, 2,FALSE)</f>
        <v>#REF!</v>
      </c>
      <c r="BM8268" s="97" t="s">
        <v>2325</v>
      </c>
      <c r="BN8268" s="97" t="s">
        <v>2983</v>
      </c>
      <c r="BO8268" s="97" t="s">
        <v>13332</v>
      </c>
      <c r="BU8268" s="97" t="s">
        <v>2325</v>
      </c>
      <c r="BV8268" s="97" t="s">
        <v>2983</v>
      </c>
      <c r="BW8268" s="97" t="s">
        <v>13332</v>
      </c>
    </row>
    <row r="8269" spans="51:75" x14ac:dyDescent="0.3">
      <c r="AY8269" s="124" t="e">
        <f>VLOOKUP(C8269,#REF!, 2,FALSE)</f>
        <v>#REF!</v>
      </c>
      <c r="BM8269" s="97" t="s">
        <v>13333</v>
      </c>
      <c r="BN8269" s="97" t="s">
        <v>2983</v>
      </c>
      <c r="BO8269" s="97" t="s">
        <v>1224</v>
      </c>
      <c r="BU8269" s="97" t="s">
        <v>13333</v>
      </c>
      <c r="BV8269" s="97" t="s">
        <v>2983</v>
      </c>
      <c r="BW8269" s="97" t="s">
        <v>1224</v>
      </c>
    </row>
    <row r="8270" spans="51:75" x14ac:dyDescent="0.3">
      <c r="AY8270" s="124" t="e">
        <f>VLOOKUP(C8270,#REF!, 2,FALSE)</f>
        <v>#REF!</v>
      </c>
      <c r="BM8270" s="97" t="s">
        <v>13334</v>
      </c>
      <c r="BN8270" s="97" t="s">
        <v>2983</v>
      </c>
      <c r="BO8270" s="97" t="s">
        <v>2983</v>
      </c>
      <c r="BU8270" s="97" t="s">
        <v>13334</v>
      </c>
      <c r="BV8270" s="97" t="s">
        <v>2983</v>
      </c>
      <c r="BW8270" s="97" t="s">
        <v>2983</v>
      </c>
    </row>
    <row r="8271" spans="51:75" x14ac:dyDescent="0.3">
      <c r="AY8271" s="124" t="e">
        <f>VLOOKUP(C8271,#REF!, 2,FALSE)</f>
        <v>#REF!</v>
      </c>
      <c r="BM8271" s="97" t="s">
        <v>2326</v>
      </c>
      <c r="BN8271" s="97" t="s">
        <v>2983</v>
      </c>
      <c r="BO8271" s="97" t="s">
        <v>2361</v>
      </c>
      <c r="BU8271" s="97" t="s">
        <v>2326</v>
      </c>
      <c r="BV8271" s="97" t="s">
        <v>2983</v>
      </c>
      <c r="BW8271" s="97" t="s">
        <v>2361</v>
      </c>
    </row>
    <row r="8272" spans="51:75" x14ac:dyDescent="0.3">
      <c r="AY8272" s="124" t="e">
        <f>VLOOKUP(C8272,#REF!, 2,FALSE)</f>
        <v>#REF!</v>
      </c>
      <c r="BM8272" s="97" t="s">
        <v>13335</v>
      </c>
      <c r="BN8272" s="97" t="s">
        <v>2983</v>
      </c>
      <c r="BO8272" s="97" t="s">
        <v>13336</v>
      </c>
      <c r="BU8272" s="97" t="s">
        <v>13335</v>
      </c>
      <c r="BV8272" s="97" t="s">
        <v>2983</v>
      </c>
      <c r="BW8272" s="97" t="s">
        <v>13336</v>
      </c>
    </row>
    <row r="8273" spans="51:75" x14ac:dyDescent="0.3">
      <c r="AY8273" s="124" t="e">
        <f>VLOOKUP(C8273,#REF!, 2,FALSE)</f>
        <v>#REF!</v>
      </c>
      <c r="BM8273" s="97" t="s">
        <v>13337</v>
      </c>
      <c r="BN8273" s="97" t="s">
        <v>2983</v>
      </c>
      <c r="BO8273" s="97" t="s">
        <v>13338</v>
      </c>
      <c r="BU8273" s="97" t="s">
        <v>13337</v>
      </c>
      <c r="BV8273" s="97" t="s">
        <v>2983</v>
      </c>
      <c r="BW8273" s="97" t="s">
        <v>13338</v>
      </c>
    </row>
    <row r="8274" spans="51:75" x14ac:dyDescent="0.3">
      <c r="AY8274" s="124" t="e">
        <f>VLOOKUP(C8274,#REF!, 2,FALSE)</f>
        <v>#REF!</v>
      </c>
      <c r="BM8274" s="97" t="s">
        <v>13339</v>
      </c>
      <c r="BN8274" s="97" t="s">
        <v>2983</v>
      </c>
      <c r="BO8274" s="97" t="s">
        <v>1004</v>
      </c>
      <c r="BU8274" s="97" t="s">
        <v>13339</v>
      </c>
      <c r="BV8274" s="97" t="s">
        <v>2983</v>
      </c>
      <c r="BW8274" s="97" t="s">
        <v>1004</v>
      </c>
    </row>
    <row r="8275" spans="51:75" x14ac:dyDescent="0.3">
      <c r="AY8275" s="124" t="e">
        <f>VLOOKUP(C8275,#REF!, 2,FALSE)</f>
        <v>#REF!</v>
      </c>
      <c r="BM8275" s="97" t="s">
        <v>13340</v>
      </c>
      <c r="BN8275" s="97" t="s">
        <v>2983</v>
      </c>
      <c r="BO8275" s="97" t="s">
        <v>2983</v>
      </c>
      <c r="BU8275" s="97" t="s">
        <v>13340</v>
      </c>
      <c r="BV8275" s="97" t="s">
        <v>2983</v>
      </c>
      <c r="BW8275" s="97" t="s">
        <v>2983</v>
      </c>
    </row>
    <row r="8276" spans="51:75" x14ac:dyDescent="0.3">
      <c r="AY8276" s="124" t="e">
        <f>VLOOKUP(C8276,#REF!, 2,FALSE)</f>
        <v>#REF!</v>
      </c>
      <c r="BM8276" s="97" t="s">
        <v>13341</v>
      </c>
      <c r="BN8276" s="97" t="s">
        <v>2983</v>
      </c>
      <c r="BO8276" s="97" t="s">
        <v>915</v>
      </c>
      <c r="BU8276" s="97" t="s">
        <v>13341</v>
      </c>
      <c r="BV8276" s="97" t="s">
        <v>2983</v>
      </c>
      <c r="BW8276" s="97" t="s">
        <v>915</v>
      </c>
    </row>
    <row r="8277" spans="51:75" x14ac:dyDescent="0.3">
      <c r="AY8277" s="124" t="e">
        <f>VLOOKUP(C8277,#REF!, 2,FALSE)</f>
        <v>#REF!</v>
      </c>
      <c r="BM8277" s="97" t="s">
        <v>13342</v>
      </c>
      <c r="BN8277" s="97" t="s">
        <v>2983</v>
      </c>
      <c r="BO8277" s="97" t="s">
        <v>7525</v>
      </c>
      <c r="BU8277" s="97" t="s">
        <v>13342</v>
      </c>
      <c r="BV8277" s="97" t="s">
        <v>2983</v>
      </c>
      <c r="BW8277" s="97" t="s">
        <v>7525</v>
      </c>
    </row>
    <row r="8278" spans="51:75" x14ac:dyDescent="0.3">
      <c r="AY8278" s="124" t="e">
        <f>VLOOKUP(C8278,#REF!, 2,FALSE)</f>
        <v>#REF!</v>
      </c>
      <c r="BM8278" s="97" t="s">
        <v>2327</v>
      </c>
      <c r="BN8278" s="97" t="s">
        <v>2983</v>
      </c>
      <c r="BO8278" s="97" t="s">
        <v>2983</v>
      </c>
      <c r="BU8278" s="97" t="s">
        <v>2327</v>
      </c>
      <c r="BV8278" s="97" t="s">
        <v>2983</v>
      </c>
      <c r="BW8278" s="97" t="s">
        <v>2983</v>
      </c>
    </row>
    <row r="8279" spans="51:75" x14ac:dyDescent="0.3">
      <c r="AY8279" s="124" t="e">
        <f>VLOOKUP(C8279,#REF!, 2,FALSE)</f>
        <v>#REF!</v>
      </c>
      <c r="BM8279" s="97" t="s">
        <v>13343</v>
      </c>
      <c r="BN8279" s="97" t="s">
        <v>2983</v>
      </c>
      <c r="BO8279" s="97" t="s">
        <v>615</v>
      </c>
      <c r="BU8279" s="97" t="s">
        <v>13343</v>
      </c>
      <c r="BV8279" s="97" t="s">
        <v>2983</v>
      </c>
      <c r="BW8279" s="97" t="s">
        <v>615</v>
      </c>
    </row>
    <row r="8280" spans="51:75" x14ac:dyDescent="0.3">
      <c r="AY8280" s="124" t="e">
        <f>VLOOKUP(C8280,#REF!, 2,FALSE)</f>
        <v>#REF!</v>
      </c>
      <c r="BM8280" s="97" t="s">
        <v>2328</v>
      </c>
      <c r="BN8280" s="97" t="s">
        <v>940</v>
      </c>
      <c r="BO8280" s="97" t="s">
        <v>4959</v>
      </c>
      <c r="BU8280" s="97" t="s">
        <v>2328</v>
      </c>
      <c r="BV8280" s="97" t="s">
        <v>940</v>
      </c>
      <c r="BW8280" s="97" t="s">
        <v>4959</v>
      </c>
    </row>
    <row r="8281" spans="51:75" x14ac:dyDescent="0.3">
      <c r="AY8281" s="124" t="e">
        <f>VLOOKUP(C8281,#REF!, 2,FALSE)</f>
        <v>#REF!</v>
      </c>
      <c r="BM8281" s="97" t="s">
        <v>2329</v>
      </c>
      <c r="BN8281" s="97" t="s">
        <v>1279</v>
      </c>
      <c r="BO8281" s="97" t="s">
        <v>13345</v>
      </c>
      <c r="BU8281" s="97" t="s">
        <v>2329</v>
      </c>
      <c r="BV8281" s="97" t="s">
        <v>1279</v>
      </c>
      <c r="BW8281" s="97" t="s">
        <v>13345</v>
      </c>
    </row>
    <row r="8282" spans="51:75" x14ac:dyDescent="0.3">
      <c r="AY8282" s="124" t="e">
        <f>VLOOKUP(C8282,#REF!, 2,FALSE)</f>
        <v>#REF!</v>
      </c>
      <c r="BM8282" s="97" t="s">
        <v>2330</v>
      </c>
      <c r="BN8282" s="97" t="s">
        <v>2983</v>
      </c>
      <c r="BO8282" s="97" t="s">
        <v>2983</v>
      </c>
      <c r="BU8282" s="97" t="s">
        <v>2330</v>
      </c>
      <c r="BV8282" s="97" t="s">
        <v>2983</v>
      </c>
      <c r="BW8282" s="97" t="s">
        <v>2983</v>
      </c>
    </row>
    <row r="8283" spans="51:75" x14ac:dyDescent="0.3">
      <c r="AY8283" s="124" t="e">
        <f>VLOOKUP(C8283,#REF!, 2,FALSE)</f>
        <v>#REF!</v>
      </c>
      <c r="BM8283" s="97" t="s">
        <v>13346</v>
      </c>
      <c r="BN8283" s="97" t="s">
        <v>912</v>
      </c>
      <c r="BO8283" s="97" t="s">
        <v>13347</v>
      </c>
      <c r="BU8283" s="97" t="s">
        <v>13346</v>
      </c>
      <c r="BV8283" s="97" t="s">
        <v>912</v>
      </c>
      <c r="BW8283" s="97" t="s">
        <v>13347</v>
      </c>
    </row>
    <row r="8284" spans="51:75" x14ac:dyDescent="0.3">
      <c r="AY8284" s="124" t="e">
        <f>VLOOKUP(C8284,#REF!, 2,FALSE)</f>
        <v>#REF!</v>
      </c>
      <c r="BM8284" s="97" t="s">
        <v>2331</v>
      </c>
      <c r="BN8284" s="97" t="s">
        <v>2367</v>
      </c>
      <c r="BO8284" s="97" t="s">
        <v>13348</v>
      </c>
      <c r="BU8284" s="97" t="s">
        <v>2331</v>
      </c>
      <c r="BV8284" s="97" t="s">
        <v>2367</v>
      </c>
      <c r="BW8284" s="97" t="s">
        <v>13348</v>
      </c>
    </row>
    <row r="8285" spans="51:75" x14ac:dyDescent="0.3">
      <c r="AY8285" s="124" t="e">
        <f>VLOOKUP(C8285,#REF!, 2,FALSE)</f>
        <v>#REF!</v>
      </c>
      <c r="BM8285" s="97" t="s">
        <v>13349</v>
      </c>
      <c r="BN8285" s="97" t="s">
        <v>1272</v>
      </c>
      <c r="BO8285" s="97" t="s">
        <v>10380</v>
      </c>
      <c r="BU8285" s="97" t="s">
        <v>13349</v>
      </c>
      <c r="BV8285" s="97" t="s">
        <v>1272</v>
      </c>
      <c r="BW8285" s="97" t="s">
        <v>10380</v>
      </c>
    </row>
    <row r="8286" spans="51:75" x14ac:dyDescent="0.3">
      <c r="AY8286" s="124" t="e">
        <f>VLOOKUP(C8286,#REF!, 2,FALSE)</f>
        <v>#REF!</v>
      </c>
      <c r="BM8286" s="97" t="s">
        <v>13350</v>
      </c>
      <c r="BN8286" s="97" t="s">
        <v>2983</v>
      </c>
      <c r="BO8286" s="97" t="s">
        <v>2983</v>
      </c>
      <c r="BU8286" s="97" t="s">
        <v>13350</v>
      </c>
      <c r="BV8286" s="97" t="s">
        <v>2983</v>
      </c>
      <c r="BW8286" s="97" t="s">
        <v>2983</v>
      </c>
    </row>
    <row r="8287" spans="51:75" x14ac:dyDescent="0.3">
      <c r="AY8287" s="124" t="e">
        <f>VLOOKUP(C8287,#REF!, 2,FALSE)</f>
        <v>#REF!</v>
      </c>
      <c r="BM8287" s="97" t="s">
        <v>13351</v>
      </c>
      <c r="BN8287" s="97" t="s">
        <v>637</v>
      </c>
      <c r="BO8287" s="97" t="s">
        <v>1338</v>
      </c>
      <c r="BU8287" s="97" t="s">
        <v>13351</v>
      </c>
      <c r="BV8287" s="97" t="s">
        <v>637</v>
      </c>
      <c r="BW8287" s="97" t="s">
        <v>1338</v>
      </c>
    </row>
    <row r="8288" spans="51:75" x14ac:dyDescent="0.3">
      <c r="AY8288" s="124" t="e">
        <f>VLOOKUP(C8288,#REF!, 2,FALSE)</f>
        <v>#REF!</v>
      </c>
      <c r="BM8288" s="97" t="s">
        <v>2332</v>
      </c>
      <c r="BN8288" s="97" t="s">
        <v>2983</v>
      </c>
      <c r="BO8288" s="97" t="s">
        <v>13353</v>
      </c>
      <c r="BU8288" s="97" t="s">
        <v>2332</v>
      </c>
      <c r="BV8288" s="97" t="s">
        <v>2983</v>
      </c>
      <c r="BW8288" s="97" t="s">
        <v>13353</v>
      </c>
    </row>
    <row r="8289" spans="51:75" x14ac:dyDescent="0.3">
      <c r="AY8289" s="124" t="e">
        <f>VLOOKUP(C8289,#REF!, 2,FALSE)</f>
        <v>#REF!</v>
      </c>
      <c r="BM8289" s="97" t="s">
        <v>2333</v>
      </c>
      <c r="BN8289" s="97" t="s">
        <v>937</v>
      </c>
      <c r="BO8289" s="97" t="s">
        <v>4343</v>
      </c>
      <c r="BU8289" s="97" t="s">
        <v>2333</v>
      </c>
      <c r="BV8289" s="97" t="s">
        <v>937</v>
      </c>
      <c r="BW8289" s="97" t="s">
        <v>4343</v>
      </c>
    </row>
    <row r="8290" spans="51:75" x14ac:dyDescent="0.3">
      <c r="AY8290" s="124" t="e">
        <f>VLOOKUP(C8290,#REF!, 2,FALSE)</f>
        <v>#REF!</v>
      </c>
      <c r="BM8290" s="97" t="s">
        <v>13354</v>
      </c>
      <c r="BN8290" s="97" t="s">
        <v>16968</v>
      </c>
      <c r="BO8290" s="97" t="s">
        <v>4986</v>
      </c>
      <c r="BU8290" s="97" t="s">
        <v>13354</v>
      </c>
      <c r="BV8290" s="97" t="s">
        <v>16968</v>
      </c>
      <c r="BW8290" s="97" t="s">
        <v>4986</v>
      </c>
    </row>
    <row r="8291" spans="51:75" x14ac:dyDescent="0.3">
      <c r="AY8291" s="124" t="e">
        <f>VLOOKUP(C8291,#REF!, 2,FALSE)</f>
        <v>#REF!</v>
      </c>
      <c r="BM8291" s="97" t="s">
        <v>13355</v>
      </c>
      <c r="BN8291" s="97" t="s">
        <v>2983</v>
      </c>
      <c r="BO8291" s="97" t="s">
        <v>1209</v>
      </c>
      <c r="BU8291" s="97" t="s">
        <v>13355</v>
      </c>
      <c r="BV8291" s="97" t="s">
        <v>2983</v>
      </c>
      <c r="BW8291" s="97" t="s">
        <v>1209</v>
      </c>
    </row>
    <row r="8292" spans="51:75" x14ac:dyDescent="0.3">
      <c r="AY8292" s="124" t="e">
        <f>VLOOKUP(C8292,#REF!, 2,FALSE)</f>
        <v>#REF!</v>
      </c>
      <c r="BM8292" s="97" t="s">
        <v>13356</v>
      </c>
      <c r="BN8292" s="97" t="s">
        <v>2983</v>
      </c>
      <c r="BO8292" s="97" t="s">
        <v>2983</v>
      </c>
      <c r="BU8292" s="97" t="s">
        <v>13356</v>
      </c>
      <c r="BV8292" s="97" t="s">
        <v>2983</v>
      </c>
      <c r="BW8292" s="97" t="s">
        <v>2983</v>
      </c>
    </row>
    <row r="8293" spans="51:75" x14ac:dyDescent="0.3">
      <c r="AY8293" s="124" t="e">
        <f>VLOOKUP(C8293,#REF!, 2,FALSE)</f>
        <v>#REF!</v>
      </c>
      <c r="BM8293" s="97" t="s">
        <v>2334</v>
      </c>
      <c r="BN8293" s="97" t="s">
        <v>1342</v>
      </c>
      <c r="BO8293" s="97" t="s">
        <v>2369</v>
      </c>
      <c r="BU8293" s="97" t="s">
        <v>2334</v>
      </c>
      <c r="BV8293" s="97" t="s">
        <v>1342</v>
      </c>
      <c r="BW8293" s="97" t="s">
        <v>2369</v>
      </c>
    </row>
    <row r="8294" spans="51:75" x14ac:dyDescent="0.3">
      <c r="AY8294" s="124" t="e">
        <f>VLOOKUP(C8294,#REF!, 2,FALSE)</f>
        <v>#REF!</v>
      </c>
      <c r="BM8294" s="97" t="s">
        <v>13357</v>
      </c>
      <c r="BN8294" s="97" t="s">
        <v>3085</v>
      </c>
      <c r="BO8294" s="97" t="s">
        <v>8863</v>
      </c>
      <c r="BU8294" s="97" t="s">
        <v>13357</v>
      </c>
      <c r="BV8294" s="97" t="s">
        <v>3085</v>
      </c>
      <c r="BW8294" s="97" t="s">
        <v>8863</v>
      </c>
    </row>
    <row r="8295" spans="51:75" x14ac:dyDescent="0.3">
      <c r="AY8295" s="124" t="e">
        <f>VLOOKUP(C8295,#REF!, 2,FALSE)</f>
        <v>#REF!</v>
      </c>
      <c r="BM8295" s="97" t="s">
        <v>13358</v>
      </c>
      <c r="BN8295" s="97" t="s">
        <v>2983</v>
      </c>
      <c r="BO8295" s="97" t="s">
        <v>5427</v>
      </c>
      <c r="BU8295" s="97" t="s">
        <v>13358</v>
      </c>
      <c r="BV8295" s="97" t="s">
        <v>2983</v>
      </c>
      <c r="BW8295" s="97" t="s">
        <v>5427</v>
      </c>
    </row>
    <row r="8296" spans="51:75" x14ac:dyDescent="0.3">
      <c r="AY8296" s="124" t="e">
        <f>VLOOKUP(C8296,#REF!, 2,FALSE)</f>
        <v>#REF!</v>
      </c>
      <c r="BM8296" s="97" t="s">
        <v>13359</v>
      </c>
      <c r="BN8296" s="97" t="s">
        <v>2983</v>
      </c>
      <c r="BO8296" s="97" t="s">
        <v>13360</v>
      </c>
      <c r="BU8296" s="97" t="s">
        <v>13359</v>
      </c>
      <c r="BV8296" s="97" t="s">
        <v>2983</v>
      </c>
      <c r="BW8296" s="97" t="s">
        <v>13360</v>
      </c>
    </row>
    <row r="8297" spans="51:75" x14ac:dyDescent="0.3">
      <c r="AY8297" s="124" t="e">
        <f>VLOOKUP(C8297,#REF!, 2,FALSE)</f>
        <v>#REF!</v>
      </c>
      <c r="BM8297" s="97" t="s">
        <v>13361</v>
      </c>
      <c r="BN8297" s="97" t="s">
        <v>2983</v>
      </c>
      <c r="BO8297" s="97" t="s">
        <v>6278</v>
      </c>
      <c r="BU8297" s="97" t="s">
        <v>13361</v>
      </c>
      <c r="BV8297" s="97" t="s">
        <v>2983</v>
      </c>
      <c r="BW8297" s="97" t="s">
        <v>6278</v>
      </c>
    </row>
    <row r="8298" spans="51:75" x14ac:dyDescent="0.3">
      <c r="AY8298" s="124" t="e">
        <f>VLOOKUP(C8298,#REF!, 2,FALSE)</f>
        <v>#REF!</v>
      </c>
      <c r="BM8298" s="97" t="s">
        <v>13362</v>
      </c>
      <c r="BN8298" s="97" t="s">
        <v>2983</v>
      </c>
      <c r="BO8298" s="97" t="s">
        <v>2983</v>
      </c>
      <c r="BU8298" s="97" t="s">
        <v>13362</v>
      </c>
      <c r="BV8298" s="97" t="s">
        <v>2983</v>
      </c>
      <c r="BW8298" s="97" t="s">
        <v>2983</v>
      </c>
    </row>
    <row r="8299" spans="51:75" x14ac:dyDescent="0.3">
      <c r="AY8299" s="124" t="e">
        <f>VLOOKUP(C8299,#REF!, 2,FALSE)</f>
        <v>#REF!</v>
      </c>
      <c r="BM8299" s="97" t="s">
        <v>13363</v>
      </c>
      <c r="BN8299" s="97" t="s">
        <v>2983</v>
      </c>
      <c r="BO8299" s="97" t="s">
        <v>13364</v>
      </c>
      <c r="BU8299" s="97" t="s">
        <v>13363</v>
      </c>
      <c r="BV8299" s="97" t="s">
        <v>2983</v>
      </c>
      <c r="BW8299" s="97" t="s">
        <v>13364</v>
      </c>
    </row>
    <row r="8300" spans="51:75" x14ac:dyDescent="0.3">
      <c r="AY8300" s="124" t="e">
        <f>VLOOKUP(C8300,#REF!, 2,FALSE)</f>
        <v>#REF!</v>
      </c>
      <c r="BM8300" s="97" t="s">
        <v>13365</v>
      </c>
      <c r="BN8300" s="97" t="s">
        <v>2983</v>
      </c>
      <c r="BO8300" s="97" t="s">
        <v>7701</v>
      </c>
      <c r="BU8300" s="97" t="s">
        <v>13365</v>
      </c>
      <c r="BV8300" s="97" t="s">
        <v>2983</v>
      </c>
      <c r="BW8300" s="97" t="s">
        <v>7701</v>
      </c>
    </row>
    <row r="8301" spans="51:75" x14ac:dyDescent="0.3">
      <c r="AY8301" s="124" t="e">
        <f>VLOOKUP(C8301,#REF!, 2,FALSE)</f>
        <v>#REF!</v>
      </c>
      <c r="BM8301" s="97" t="s">
        <v>13366</v>
      </c>
      <c r="BN8301" s="97" t="s">
        <v>2983</v>
      </c>
      <c r="BO8301" s="97" t="s">
        <v>2983</v>
      </c>
      <c r="BU8301" s="97" t="s">
        <v>13366</v>
      </c>
      <c r="BV8301" s="97" t="s">
        <v>2983</v>
      </c>
      <c r="BW8301" s="97" t="s">
        <v>2983</v>
      </c>
    </row>
    <row r="8302" spans="51:75" x14ac:dyDescent="0.3">
      <c r="AY8302" s="124" t="e">
        <f>VLOOKUP(C8302,#REF!, 2,FALSE)</f>
        <v>#REF!</v>
      </c>
      <c r="BM8302" s="97" t="s">
        <v>13367</v>
      </c>
      <c r="BN8302" s="97" t="s">
        <v>1269</v>
      </c>
      <c r="BO8302" s="97" t="s">
        <v>4435</v>
      </c>
      <c r="BU8302" s="97" t="s">
        <v>13367</v>
      </c>
      <c r="BV8302" s="97" t="s">
        <v>1269</v>
      </c>
      <c r="BW8302" s="97" t="s">
        <v>4435</v>
      </c>
    </row>
    <row r="8303" spans="51:75" x14ac:dyDescent="0.3">
      <c r="AY8303" s="124" t="e">
        <f>VLOOKUP(C8303,#REF!, 2,FALSE)</f>
        <v>#REF!</v>
      </c>
      <c r="BM8303" s="97" t="s">
        <v>2335</v>
      </c>
      <c r="BN8303" s="97" t="s">
        <v>1139</v>
      </c>
      <c r="BO8303" s="97" t="s">
        <v>2983</v>
      </c>
      <c r="BU8303" s="97" t="s">
        <v>2335</v>
      </c>
      <c r="BV8303" s="97" t="s">
        <v>1139</v>
      </c>
      <c r="BW8303" s="97" t="s">
        <v>2983</v>
      </c>
    </row>
    <row r="8304" spans="51:75" x14ac:dyDescent="0.3">
      <c r="AY8304" s="124" t="e">
        <f>VLOOKUP(C8304,#REF!, 2,FALSE)</f>
        <v>#REF!</v>
      </c>
      <c r="BM8304" s="97" t="s">
        <v>13368</v>
      </c>
      <c r="BN8304" s="97" t="s">
        <v>2983</v>
      </c>
      <c r="BO8304" s="97" t="s">
        <v>2983</v>
      </c>
      <c r="BU8304" s="97" t="s">
        <v>13368</v>
      </c>
      <c r="BV8304" s="97" t="s">
        <v>2983</v>
      </c>
      <c r="BW8304" s="97" t="s">
        <v>2983</v>
      </c>
    </row>
    <row r="8305" spans="51:75" x14ac:dyDescent="0.3">
      <c r="AY8305" s="124" t="e">
        <f>VLOOKUP(C8305,#REF!, 2,FALSE)</f>
        <v>#REF!</v>
      </c>
      <c r="BM8305" s="97" t="s">
        <v>13369</v>
      </c>
      <c r="BN8305" s="97" t="s">
        <v>2983</v>
      </c>
      <c r="BO8305" s="97" t="s">
        <v>2983</v>
      </c>
      <c r="BU8305" s="97" t="s">
        <v>13369</v>
      </c>
      <c r="BV8305" s="97" t="s">
        <v>2983</v>
      </c>
      <c r="BW8305" s="97" t="s">
        <v>2983</v>
      </c>
    </row>
    <row r="8306" spans="51:75" x14ac:dyDescent="0.3">
      <c r="AY8306" s="124" t="e">
        <f>VLOOKUP(C8306,#REF!, 2,FALSE)</f>
        <v>#REF!</v>
      </c>
      <c r="BM8306" s="97" t="s">
        <v>13370</v>
      </c>
      <c r="BN8306" s="97" t="s">
        <v>2983</v>
      </c>
      <c r="BO8306" s="97" t="s">
        <v>2983</v>
      </c>
      <c r="BU8306" s="97" t="s">
        <v>13370</v>
      </c>
      <c r="BV8306" s="97" t="s">
        <v>2983</v>
      </c>
      <c r="BW8306" s="97" t="s">
        <v>2983</v>
      </c>
    </row>
    <row r="8307" spans="51:75" x14ac:dyDescent="0.3">
      <c r="AY8307" s="124" t="e">
        <f>VLOOKUP(C8307,#REF!, 2,FALSE)</f>
        <v>#REF!</v>
      </c>
      <c r="BM8307" s="97" t="s">
        <v>13371</v>
      </c>
      <c r="BN8307" s="97" t="s">
        <v>2983</v>
      </c>
      <c r="BO8307" s="97" t="s">
        <v>11409</v>
      </c>
      <c r="BU8307" s="97" t="s">
        <v>13371</v>
      </c>
      <c r="BV8307" s="97" t="s">
        <v>2983</v>
      </c>
      <c r="BW8307" s="97" t="s">
        <v>11409</v>
      </c>
    </row>
    <row r="8308" spans="51:75" x14ac:dyDescent="0.3">
      <c r="AY8308" s="124" t="e">
        <f>VLOOKUP(C8308,#REF!, 2,FALSE)</f>
        <v>#REF!</v>
      </c>
      <c r="BM8308" s="97" t="s">
        <v>13372</v>
      </c>
      <c r="BN8308" s="97" t="s">
        <v>662</v>
      </c>
      <c r="BO8308" s="97" t="s">
        <v>13373</v>
      </c>
      <c r="BU8308" s="97" t="s">
        <v>13372</v>
      </c>
      <c r="BV8308" s="97" t="s">
        <v>662</v>
      </c>
      <c r="BW8308" s="97" t="s">
        <v>13373</v>
      </c>
    </row>
    <row r="8309" spans="51:75" x14ac:dyDescent="0.3">
      <c r="AY8309" s="124" t="e">
        <f>VLOOKUP(C8309,#REF!, 2,FALSE)</f>
        <v>#REF!</v>
      </c>
      <c r="BM8309" s="97" t="s">
        <v>2336</v>
      </c>
      <c r="BN8309" s="97" t="s">
        <v>2983</v>
      </c>
      <c r="BO8309" s="97" t="s">
        <v>7171</v>
      </c>
      <c r="BU8309" s="97" t="s">
        <v>2336</v>
      </c>
      <c r="BV8309" s="97" t="s">
        <v>2983</v>
      </c>
      <c r="BW8309" s="97" t="s">
        <v>7171</v>
      </c>
    </row>
    <row r="8310" spans="51:75" x14ac:dyDescent="0.3">
      <c r="AY8310" s="124" t="e">
        <f>VLOOKUP(C8310,#REF!, 2,FALSE)</f>
        <v>#REF!</v>
      </c>
      <c r="BM8310" s="97" t="s">
        <v>13374</v>
      </c>
      <c r="BN8310" s="97" t="s">
        <v>736</v>
      </c>
      <c r="BO8310" s="97" t="s">
        <v>3059</v>
      </c>
      <c r="BU8310" s="97" t="s">
        <v>13374</v>
      </c>
      <c r="BV8310" s="97" t="s">
        <v>736</v>
      </c>
      <c r="BW8310" s="97" t="s">
        <v>3059</v>
      </c>
    </row>
    <row r="8311" spans="51:75" x14ac:dyDescent="0.3">
      <c r="AY8311" s="124" t="e">
        <f>VLOOKUP(C8311,#REF!, 2,FALSE)</f>
        <v>#REF!</v>
      </c>
      <c r="BM8311" s="97" t="s">
        <v>13375</v>
      </c>
      <c r="BN8311" s="97" t="s">
        <v>2983</v>
      </c>
      <c r="BO8311" s="97" t="s">
        <v>2426</v>
      </c>
      <c r="BU8311" s="97" t="s">
        <v>13375</v>
      </c>
      <c r="BV8311" s="97" t="s">
        <v>2983</v>
      </c>
      <c r="BW8311" s="97" t="s">
        <v>2426</v>
      </c>
    </row>
    <row r="8312" spans="51:75" x14ac:dyDescent="0.3">
      <c r="AY8312" s="124" t="e">
        <f>VLOOKUP(C8312,#REF!, 2,FALSE)</f>
        <v>#REF!</v>
      </c>
      <c r="BM8312" s="97" t="s">
        <v>13376</v>
      </c>
      <c r="BN8312" s="97" t="s">
        <v>780</v>
      </c>
      <c r="BO8312" s="97" t="s">
        <v>4806</v>
      </c>
      <c r="BU8312" s="97" t="s">
        <v>13376</v>
      </c>
      <c r="BV8312" s="97" t="s">
        <v>780</v>
      </c>
      <c r="BW8312" s="97" t="s">
        <v>4806</v>
      </c>
    </row>
    <row r="8313" spans="51:75" x14ac:dyDescent="0.3">
      <c r="AY8313" s="124" t="e">
        <f>VLOOKUP(C8313,#REF!, 2,FALSE)</f>
        <v>#REF!</v>
      </c>
      <c r="BM8313" s="97" t="s">
        <v>13377</v>
      </c>
      <c r="BN8313" s="97" t="s">
        <v>797</v>
      </c>
      <c r="BO8313" s="97" t="s">
        <v>1050</v>
      </c>
      <c r="BU8313" s="97" t="s">
        <v>13377</v>
      </c>
      <c r="BV8313" s="97" t="s">
        <v>797</v>
      </c>
      <c r="BW8313" s="97" t="s">
        <v>1050</v>
      </c>
    </row>
    <row r="8314" spans="51:75" x14ac:dyDescent="0.3">
      <c r="AY8314" s="124" t="e">
        <f>VLOOKUP(C8314,#REF!, 2,FALSE)</f>
        <v>#REF!</v>
      </c>
      <c r="BM8314" s="97" t="s">
        <v>2337</v>
      </c>
      <c r="BN8314" s="97" t="s">
        <v>2983</v>
      </c>
      <c r="BO8314" s="97" t="s">
        <v>2983</v>
      </c>
      <c r="BU8314" s="97" t="s">
        <v>2337</v>
      </c>
      <c r="BV8314" s="97" t="s">
        <v>2983</v>
      </c>
      <c r="BW8314" s="97" t="s">
        <v>2983</v>
      </c>
    </row>
    <row r="8315" spans="51:75" x14ac:dyDescent="0.3">
      <c r="AY8315" s="124" t="e">
        <f>VLOOKUP(C8315,#REF!, 2,FALSE)</f>
        <v>#REF!</v>
      </c>
      <c r="BM8315" s="97" t="s">
        <v>13379</v>
      </c>
      <c r="BN8315" s="97" t="s">
        <v>637</v>
      </c>
      <c r="BO8315" s="97" t="s">
        <v>2719</v>
      </c>
      <c r="BU8315" s="97" t="s">
        <v>13379</v>
      </c>
      <c r="BV8315" s="97" t="s">
        <v>637</v>
      </c>
      <c r="BW8315" s="97" t="s">
        <v>2719</v>
      </c>
    </row>
    <row r="8316" spans="51:75" x14ac:dyDescent="0.3">
      <c r="AY8316" s="124" t="e">
        <f>VLOOKUP(C8316,#REF!, 2,FALSE)</f>
        <v>#REF!</v>
      </c>
      <c r="BM8316" s="97" t="s">
        <v>2338</v>
      </c>
      <c r="BN8316" s="97" t="s">
        <v>694</v>
      </c>
      <c r="BO8316" s="97" t="s">
        <v>8073</v>
      </c>
      <c r="BU8316" s="97" t="s">
        <v>2338</v>
      </c>
      <c r="BV8316" s="97" t="s">
        <v>694</v>
      </c>
      <c r="BW8316" s="97" t="s">
        <v>8073</v>
      </c>
    </row>
    <row r="8317" spans="51:75" x14ac:dyDescent="0.3">
      <c r="AY8317" s="124" t="e">
        <f>VLOOKUP(C8317,#REF!, 2,FALSE)</f>
        <v>#REF!</v>
      </c>
      <c r="BM8317" s="97" t="s">
        <v>13380</v>
      </c>
      <c r="BN8317" s="97" t="s">
        <v>612</v>
      </c>
      <c r="BO8317" s="97" t="s">
        <v>13381</v>
      </c>
      <c r="BU8317" s="97" t="s">
        <v>13380</v>
      </c>
      <c r="BV8317" s="97" t="s">
        <v>612</v>
      </c>
      <c r="BW8317" s="97" t="s">
        <v>13381</v>
      </c>
    </row>
    <row r="8318" spans="51:75" x14ac:dyDescent="0.3">
      <c r="AY8318" s="124" t="e">
        <f>VLOOKUP(C8318,#REF!, 2,FALSE)</f>
        <v>#REF!</v>
      </c>
      <c r="BM8318" s="97" t="s">
        <v>2339</v>
      </c>
      <c r="BN8318" s="97" t="s">
        <v>1733</v>
      </c>
      <c r="BO8318" s="97" t="s">
        <v>13382</v>
      </c>
      <c r="BU8318" s="97" t="s">
        <v>2339</v>
      </c>
      <c r="BV8318" s="97" t="s">
        <v>1733</v>
      </c>
      <c r="BW8318" s="97" t="s">
        <v>13382</v>
      </c>
    </row>
    <row r="8319" spans="51:75" x14ac:dyDescent="0.3">
      <c r="AY8319" s="124" t="e">
        <f>VLOOKUP(C8319,#REF!, 2,FALSE)</f>
        <v>#REF!</v>
      </c>
      <c r="BM8319" s="97" t="s">
        <v>2340</v>
      </c>
      <c r="BN8319" s="97" t="s">
        <v>1691</v>
      </c>
      <c r="BO8319" s="97" t="s">
        <v>12333</v>
      </c>
      <c r="BU8319" s="97" t="s">
        <v>2340</v>
      </c>
      <c r="BV8319" s="97" t="s">
        <v>1691</v>
      </c>
      <c r="BW8319" s="97" t="s">
        <v>12333</v>
      </c>
    </row>
    <row r="8320" spans="51:75" x14ac:dyDescent="0.3">
      <c r="AY8320" s="124" t="e">
        <f>VLOOKUP(C8320,#REF!, 2,FALSE)</f>
        <v>#REF!</v>
      </c>
      <c r="BM8320" s="97" t="s">
        <v>13383</v>
      </c>
      <c r="BN8320" s="97" t="s">
        <v>2983</v>
      </c>
      <c r="BO8320" s="97" t="s">
        <v>13384</v>
      </c>
      <c r="BU8320" s="97" t="s">
        <v>13383</v>
      </c>
      <c r="BV8320" s="97" t="s">
        <v>2983</v>
      </c>
      <c r="BW8320" s="97" t="s">
        <v>13384</v>
      </c>
    </row>
    <row r="8321" spans="51:75" x14ac:dyDescent="0.3">
      <c r="AY8321" s="124" t="e">
        <f>VLOOKUP(C8321,#REF!, 2,FALSE)</f>
        <v>#REF!</v>
      </c>
      <c r="BM8321" s="97" t="s">
        <v>13385</v>
      </c>
      <c r="BN8321" s="97" t="s">
        <v>799</v>
      </c>
      <c r="BO8321" s="97" t="s">
        <v>13386</v>
      </c>
      <c r="BU8321" s="97" t="s">
        <v>13385</v>
      </c>
      <c r="BV8321" s="97" t="s">
        <v>799</v>
      </c>
      <c r="BW8321" s="97" t="s">
        <v>13386</v>
      </c>
    </row>
    <row r="8322" spans="51:75" x14ac:dyDescent="0.3">
      <c r="AY8322" s="124" t="e">
        <f>VLOOKUP(C8322,#REF!, 2,FALSE)</f>
        <v>#REF!</v>
      </c>
      <c r="BM8322" s="97" t="s">
        <v>13387</v>
      </c>
      <c r="BN8322" s="97" t="s">
        <v>799</v>
      </c>
      <c r="BO8322" s="97" t="s">
        <v>13388</v>
      </c>
      <c r="BU8322" s="97" t="s">
        <v>13387</v>
      </c>
      <c r="BV8322" s="97" t="s">
        <v>799</v>
      </c>
      <c r="BW8322" s="97" t="s">
        <v>13388</v>
      </c>
    </row>
    <row r="8323" spans="51:75" x14ac:dyDescent="0.3">
      <c r="AY8323" s="124" t="e">
        <f>VLOOKUP(C8323,#REF!, 2,FALSE)</f>
        <v>#REF!</v>
      </c>
      <c r="BM8323" s="97" t="s">
        <v>13389</v>
      </c>
      <c r="BN8323" s="97" t="s">
        <v>799</v>
      </c>
      <c r="BO8323" s="97" t="s">
        <v>13390</v>
      </c>
      <c r="BU8323" s="97" t="s">
        <v>13389</v>
      </c>
      <c r="BV8323" s="97" t="s">
        <v>799</v>
      </c>
      <c r="BW8323" s="97" t="s">
        <v>13390</v>
      </c>
    </row>
    <row r="8324" spans="51:75" x14ac:dyDescent="0.3">
      <c r="AY8324" s="124" t="e">
        <f>VLOOKUP(C8324,#REF!, 2,FALSE)</f>
        <v>#REF!</v>
      </c>
      <c r="BM8324" s="97" t="s">
        <v>2341</v>
      </c>
      <c r="BN8324" s="97" t="s">
        <v>639</v>
      </c>
      <c r="BO8324" s="97" t="s">
        <v>10162</v>
      </c>
      <c r="BU8324" s="97" t="s">
        <v>2341</v>
      </c>
      <c r="BV8324" s="97" t="s">
        <v>639</v>
      </c>
      <c r="BW8324" s="97" t="s">
        <v>10162</v>
      </c>
    </row>
    <row r="8325" spans="51:75" x14ac:dyDescent="0.3">
      <c r="AY8325" s="124" t="e">
        <f>VLOOKUP(C8325,#REF!, 2,FALSE)</f>
        <v>#REF!</v>
      </c>
      <c r="BM8325" s="97" t="s">
        <v>13391</v>
      </c>
      <c r="BN8325" s="97" t="s">
        <v>799</v>
      </c>
      <c r="BO8325" s="97" t="s">
        <v>13392</v>
      </c>
      <c r="BU8325" s="97" t="s">
        <v>13391</v>
      </c>
      <c r="BV8325" s="97" t="s">
        <v>799</v>
      </c>
      <c r="BW8325" s="97" t="s">
        <v>13392</v>
      </c>
    </row>
    <row r="8326" spans="51:75" x14ac:dyDescent="0.3">
      <c r="AY8326" s="124" t="e">
        <f>VLOOKUP(C8326,#REF!, 2,FALSE)</f>
        <v>#REF!</v>
      </c>
      <c r="BM8326" s="97" t="s">
        <v>13393</v>
      </c>
      <c r="BN8326" s="97" t="s">
        <v>639</v>
      </c>
      <c r="BO8326" s="97" t="s">
        <v>3474</v>
      </c>
      <c r="BU8326" s="97" t="s">
        <v>13393</v>
      </c>
      <c r="BV8326" s="97" t="s">
        <v>639</v>
      </c>
      <c r="BW8326" s="97" t="s">
        <v>3474</v>
      </c>
    </row>
    <row r="8327" spans="51:75" x14ac:dyDescent="0.3">
      <c r="AY8327" s="124" t="e">
        <f>VLOOKUP(C8327,#REF!, 2,FALSE)</f>
        <v>#REF!</v>
      </c>
      <c r="BM8327" s="97" t="s">
        <v>13394</v>
      </c>
      <c r="BN8327" s="97" t="s">
        <v>1342</v>
      </c>
      <c r="BO8327" s="97" t="s">
        <v>3732</v>
      </c>
      <c r="BU8327" s="97" t="s">
        <v>13394</v>
      </c>
      <c r="BV8327" s="97" t="s">
        <v>1342</v>
      </c>
      <c r="BW8327" s="97" t="s">
        <v>3732</v>
      </c>
    </row>
    <row r="8328" spans="51:75" x14ac:dyDescent="0.3">
      <c r="AY8328" s="124" t="e">
        <f>VLOOKUP(C8328,#REF!, 2,FALSE)</f>
        <v>#REF!</v>
      </c>
      <c r="BM8328" s="97" t="s">
        <v>13395</v>
      </c>
      <c r="BN8328" s="97" t="s">
        <v>1013</v>
      </c>
      <c r="BO8328" s="97" t="s">
        <v>945</v>
      </c>
      <c r="BU8328" s="97" t="s">
        <v>13395</v>
      </c>
      <c r="BV8328" s="97" t="s">
        <v>1013</v>
      </c>
      <c r="BW8328" s="97" t="s">
        <v>945</v>
      </c>
    </row>
    <row r="8329" spans="51:75" x14ac:dyDescent="0.3">
      <c r="AY8329" s="124" t="e">
        <f>VLOOKUP(C8329,#REF!, 2,FALSE)</f>
        <v>#REF!</v>
      </c>
      <c r="BM8329" s="97" t="s">
        <v>13396</v>
      </c>
      <c r="BN8329" s="97" t="s">
        <v>923</v>
      </c>
      <c r="BO8329" s="97" t="s">
        <v>1196</v>
      </c>
      <c r="BU8329" s="97" t="s">
        <v>13396</v>
      </c>
      <c r="BV8329" s="97" t="s">
        <v>923</v>
      </c>
      <c r="BW8329" s="97" t="s">
        <v>1196</v>
      </c>
    </row>
    <row r="8330" spans="51:75" x14ac:dyDescent="0.3">
      <c r="AY8330" s="124" t="e">
        <f>VLOOKUP(C8330,#REF!, 2,FALSE)</f>
        <v>#REF!</v>
      </c>
      <c r="BM8330" s="97" t="s">
        <v>13397</v>
      </c>
      <c r="BN8330" s="97" t="s">
        <v>637</v>
      </c>
      <c r="BO8330" s="97" t="s">
        <v>13398</v>
      </c>
      <c r="BU8330" s="97" t="s">
        <v>13397</v>
      </c>
      <c r="BV8330" s="97" t="s">
        <v>637</v>
      </c>
      <c r="BW8330" s="97" t="s">
        <v>13398</v>
      </c>
    </row>
    <row r="8331" spans="51:75" x14ac:dyDescent="0.3">
      <c r="AY8331" s="124" t="e">
        <f>VLOOKUP(C8331,#REF!, 2,FALSE)</f>
        <v>#REF!</v>
      </c>
      <c r="BM8331" s="97" t="s">
        <v>13399</v>
      </c>
      <c r="BN8331" s="97" t="s">
        <v>2983</v>
      </c>
      <c r="BO8331" s="97" t="s">
        <v>2983</v>
      </c>
      <c r="BU8331" s="97" t="s">
        <v>13399</v>
      </c>
      <c r="BV8331" s="97" t="s">
        <v>2983</v>
      </c>
      <c r="BW8331" s="97" t="s">
        <v>2983</v>
      </c>
    </row>
    <row r="8332" spans="51:75" x14ac:dyDescent="0.3">
      <c r="AY8332" s="124" t="e">
        <f>VLOOKUP(C8332,#REF!, 2,FALSE)</f>
        <v>#REF!</v>
      </c>
      <c r="BM8332" s="97" t="s">
        <v>13400</v>
      </c>
      <c r="BN8332" s="97" t="s">
        <v>3043</v>
      </c>
      <c r="BO8332" s="97" t="s">
        <v>697</v>
      </c>
      <c r="BU8332" s="97" t="s">
        <v>13400</v>
      </c>
      <c r="BV8332" s="97" t="s">
        <v>3043</v>
      </c>
      <c r="BW8332" s="97" t="s">
        <v>697</v>
      </c>
    </row>
    <row r="8333" spans="51:75" x14ac:dyDescent="0.3">
      <c r="AY8333" s="124" t="e">
        <f>VLOOKUP(C8333,#REF!, 2,FALSE)</f>
        <v>#REF!</v>
      </c>
      <c r="BM8333" s="97" t="s">
        <v>13401</v>
      </c>
      <c r="BN8333" s="97" t="s">
        <v>703</v>
      </c>
      <c r="BO8333" s="97" t="s">
        <v>13402</v>
      </c>
      <c r="BU8333" s="97" t="s">
        <v>13401</v>
      </c>
      <c r="BV8333" s="97" t="s">
        <v>703</v>
      </c>
      <c r="BW8333" s="97" t="s">
        <v>13402</v>
      </c>
    </row>
    <row r="8334" spans="51:75" x14ac:dyDescent="0.3">
      <c r="AY8334" s="124" t="e">
        <f>VLOOKUP(C8334,#REF!, 2,FALSE)</f>
        <v>#REF!</v>
      </c>
      <c r="BM8334" s="97" t="s">
        <v>13403</v>
      </c>
      <c r="BN8334" s="97" t="s">
        <v>1342</v>
      </c>
      <c r="BO8334" s="97" t="s">
        <v>5070</v>
      </c>
      <c r="BU8334" s="97" t="s">
        <v>13403</v>
      </c>
      <c r="BV8334" s="97" t="s">
        <v>1342</v>
      </c>
      <c r="BW8334" s="97" t="s">
        <v>5070</v>
      </c>
    </row>
    <row r="8335" spans="51:75" x14ac:dyDescent="0.3">
      <c r="AY8335" s="124" t="e">
        <f>VLOOKUP(C8335,#REF!, 2,FALSE)</f>
        <v>#REF!</v>
      </c>
      <c r="BM8335" s="97" t="s">
        <v>13404</v>
      </c>
      <c r="BN8335" s="97" t="s">
        <v>3237</v>
      </c>
      <c r="BO8335" s="97" t="s">
        <v>6481</v>
      </c>
      <c r="BU8335" s="97" t="s">
        <v>13404</v>
      </c>
      <c r="BV8335" s="97" t="s">
        <v>3237</v>
      </c>
      <c r="BW8335" s="97" t="s">
        <v>6481</v>
      </c>
    </row>
    <row r="8336" spans="51:75" x14ac:dyDescent="0.3">
      <c r="AY8336" s="124" t="e">
        <f>VLOOKUP(C8336,#REF!, 2,FALSE)</f>
        <v>#REF!</v>
      </c>
      <c r="BM8336" s="97" t="s">
        <v>13405</v>
      </c>
      <c r="BN8336" s="97" t="s">
        <v>3237</v>
      </c>
      <c r="BO8336" s="97" t="s">
        <v>13406</v>
      </c>
      <c r="BU8336" s="97" t="s">
        <v>13405</v>
      </c>
      <c r="BV8336" s="97" t="s">
        <v>3237</v>
      </c>
      <c r="BW8336" s="97" t="s">
        <v>13406</v>
      </c>
    </row>
    <row r="8337" spans="51:75" x14ac:dyDescent="0.3">
      <c r="AY8337" s="124" t="e">
        <f>VLOOKUP(C8337,#REF!, 2,FALSE)</f>
        <v>#REF!</v>
      </c>
      <c r="BM8337" s="97" t="s">
        <v>13407</v>
      </c>
      <c r="BN8337" s="97" t="s">
        <v>2983</v>
      </c>
      <c r="BO8337" s="97" t="s">
        <v>2983</v>
      </c>
      <c r="BU8337" s="97" t="s">
        <v>13407</v>
      </c>
      <c r="BV8337" s="97" t="s">
        <v>2983</v>
      </c>
      <c r="BW8337" s="97" t="s">
        <v>2983</v>
      </c>
    </row>
    <row r="8338" spans="51:75" x14ac:dyDescent="0.3">
      <c r="AY8338" s="124" t="e">
        <f>VLOOKUP(C8338,#REF!, 2,FALSE)</f>
        <v>#REF!</v>
      </c>
      <c r="BM8338" s="97" t="s">
        <v>13408</v>
      </c>
      <c r="BN8338" s="97" t="s">
        <v>1269</v>
      </c>
      <c r="BO8338" s="97" t="s">
        <v>11376</v>
      </c>
      <c r="BU8338" s="97" t="s">
        <v>13408</v>
      </c>
      <c r="BV8338" s="97" t="s">
        <v>1269</v>
      </c>
      <c r="BW8338" s="97" t="s">
        <v>11376</v>
      </c>
    </row>
    <row r="8339" spans="51:75" x14ac:dyDescent="0.3">
      <c r="AY8339" s="124" t="e">
        <f>VLOOKUP(C8339,#REF!, 2,FALSE)</f>
        <v>#REF!</v>
      </c>
      <c r="BM8339" s="97" t="s">
        <v>13409</v>
      </c>
      <c r="BN8339" s="97" t="s">
        <v>3003</v>
      </c>
      <c r="BO8339" s="97" t="s">
        <v>1737</v>
      </c>
      <c r="BU8339" s="97" t="s">
        <v>13409</v>
      </c>
      <c r="BV8339" s="97" t="s">
        <v>3003</v>
      </c>
      <c r="BW8339" s="97" t="s">
        <v>1737</v>
      </c>
    </row>
    <row r="8340" spans="51:75" x14ac:dyDescent="0.3">
      <c r="AY8340" s="124" t="e">
        <f>VLOOKUP(C8340,#REF!, 2,FALSE)</f>
        <v>#REF!</v>
      </c>
      <c r="BM8340" s="97" t="s">
        <v>2342</v>
      </c>
      <c r="BN8340" s="97" t="s">
        <v>1342</v>
      </c>
      <c r="BO8340" s="97" t="s">
        <v>999</v>
      </c>
      <c r="BU8340" s="97" t="s">
        <v>2342</v>
      </c>
      <c r="BV8340" s="97" t="s">
        <v>1342</v>
      </c>
      <c r="BW8340" s="97" t="s">
        <v>999</v>
      </c>
    </row>
    <row r="8341" spans="51:75" x14ac:dyDescent="0.3">
      <c r="AY8341" s="124" t="e">
        <f>VLOOKUP(C8341,#REF!, 2,FALSE)</f>
        <v>#REF!</v>
      </c>
      <c r="BM8341" s="97" t="s">
        <v>13410</v>
      </c>
      <c r="BN8341" s="97" t="s">
        <v>2983</v>
      </c>
      <c r="BO8341" s="97" t="s">
        <v>13411</v>
      </c>
      <c r="BU8341" s="97" t="s">
        <v>13410</v>
      </c>
      <c r="BV8341" s="97" t="s">
        <v>2983</v>
      </c>
      <c r="BW8341" s="97" t="s">
        <v>13411</v>
      </c>
    </row>
    <row r="8342" spans="51:75" x14ac:dyDescent="0.3">
      <c r="AY8342" s="124" t="e">
        <f>VLOOKUP(C8342,#REF!, 2,FALSE)</f>
        <v>#REF!</v>
      </c>
      <c r="BM8342" s="97" t="s">
        <v>13412</v>
      </c>
      <c r="BN8342" s="97" t="s">
        <v>2983</v>
      </c>
      <c r="BO8342" s="97" t="s">
        <v>2399</v>
      </c>
      <c r="BU8342" s="97" t="s">
        <v>13412</v>
      </c>
      <c r="BV8342" s="97" t="s">
        <v>2983</v>
      </c>
      <c r="BW8342" s="97" t="s">
        <v>2399</v>
      </c>
    </row>
    <row r="8343" spans="51:75" x14ac:dyDescent="0.3">
      <c r="AY8343" s="124" t="e">
        <f>VLOOKUP(C8343,#REF!, 2,FALSE)</f>
        <v>#REF!</v>
      </c>
      <c r="BM8343" s="97" t="s">
        <v>2343</v>
      </c>
      <c r="BN8343" s="97" t="s">
        <v>2983</v>
      </c>
      <c r="BO8343" s="97" t="s">
        <v>1780</v>
      </c>
      <c r="BU8343" s="97" t="s">
        <v>2343</v>
      </c>
      <c r="BV8343" s="97" t="s">
        <v>2983</v>
      </c>
      <c r="BW8343" s="97" t="s">
        <v>1780</v>
      </c>
    </row>
    <row r="8344" spans="51:75" x14ac:dyDescent="0.3">
      <c r="AY8344" s="124" t="e">
        <f>VLOOKUP(C8344,#REF!, 2,FALSE)</f>
        <v>#REF!</v>
      </c>
      <c r="BM8344" s="97" t="s">
        <v>13413</v>
      </c>
      <c r="BN8344" s="97" t="s">
        <v>2983</v>
      </c>
      <c r="BO8344" s="97" t="s">
        <v>2983</v>
      </c>
      <c r="BU8344" s="97" t="s">
        <v>13413</v>
      </c>
      <c r="BV8344" s="97" t="s">
        <v>2983</v>
      </c>
      <c r="BW8344" s="97" t="s">
        <v>2983</v>
      </c>
    </row>
    <row r="8345" spans="51:75" x14ac:dyDescent="0.3">
      <c r="AY8345" s="124" t="e">
        <f>VLOOKUP(C8345,#REF!, 2,FALSE)</f>
        <v>#REF!</v>
      </c>
      <c r="BM8345" s="97" t="s">
        <v>13414</v>
      </c>
      <c r="BN8345" s="97" t="s">
        <v>2983</v>
      </c>
      <c r="BO8345" s="97" t="s">
        <v>4045</v>
      </c>
      <c r="BU8345" s="97" t="s">
        <v>13414</v>
      </c>
      <c r="BV8345" s="97" t="s">
        <v>2983</v>
      </c>
      <c r="BW8345" s="97" t="s">
        <v>4045</v>
      </c>
    </row>
    <row r="8346" spans="51:75" x14ac:dyDescent="0.3">
      <c r="AY8346" s="124" t="e">
        <f>VLOOKUP(C8346,#REF!, 2,FALSE)</f>
        <v>#REF!</v>
      </c>
      <c r="BM8346" s="97" t="s">
        <v>2344</v>
      </c>
      <c r="BN8346" s="97" t="s">
        <v>1445</v>
      </c>
      <c r="BO8346" s="97" t="s">
        <v>13415</v>
      </c>
      <c r="BU8346" s="97" t="s">
        <v>2344</v>
      </c>
      <c r="BV8346" s="97" t="s">
        <v>1445</v>
      </c>
      <c r="BW8346" s="97" t="s">
        <v>13415</v>
      </c>
    </row>
    <row r="8347" spans="51:75" x14ac:dyDescent="0.3">
      <c r="AY8347" s="124" t="e">
        <f>VLOOKUP(C8347,#REF!, 2,FALSE)</f>
        <v>#REF!</v>
      </c>
      <c r="BM8347" s="97" t="s">
        <v>13416</v>
      </c>
      <c r="BN8347" s="97" t="s">
        <v>2983</v>
      </c>
      <c r="BO8347" s="97" t="s">
        <v>3518</v>
      </c>
      <c r="BU8347" s="97" t="s">
        <v>13416</v>
      </c>
      <c r="BV8347" s="97" t="s">
        <v>2983</v>
      </c>
      <c r="BW8347" s="97" t="s">
        <v>3518</v>
      </c>
    </row>
    <row r="8348" spans="51:75" x14ac:dyDescent="0.3">
      <c r="AY8348" s="124" t="e">
        <f>VLOOKUP(C8348,#REF!, 2,FALSE)</f>
        <v>#REF!</v>
      </c>
      <c r="BM8348" s="97" t="s">
        <v>13417</v>
      </c>
      <c r="BN8348" s="97" t="s">
        <v>2983</v>
      </c>
      <c r="BO8348" s="97" t="s">
        <v>2983</v>
      </c>
      <c r="BU8348" s="97" t="s">
        <v>13417</v>
      </c>
      <c r="BV8348" s="97" t="s">
        <v>2983</v>
      </c>
      <c r="BW8348" s="97" t="s">
        <v>2983</v>
      </c>
    </row>
    <row r="8349" spans="51:75" x14ac:dyDescent="0.3">
      <c r="AY8349" s="124" t="e">
        <f>VLOOKUP(C8349,#REF!, 2,FALSE)</f>
        <v>#REF!</v>
      </c>
      <c r="BM8349" s="97" t="s">
        <v>13418</v>
      </c>
      <c r="BN8349" s="97" t="s">
        <v>2983</v>
      </c>
      <c r="BO8349" s="97" t="s">
        <v>13419</v>
      </c>
      <c r="BU8349" s="97" t="s">
        <v>13418</v>
      </c>
      <c r="BV8349" s="97" t="s">
        <v>2983</v>
      </c>
      <c r="BW8349" s="97" t="s">
        <v>13419</v>
      </c>
    </row>
    <row r="8350" spans="51:75" x14ac:dyDescent="0.3">
      <c r="AY8350" s="124" t="e">
        <f>VLOOKUP(C8350,#REF!, 2,FALSE)</f>
        <v>#REF!</v>
      </c>
      <c r="BM8350" s="97" t="s">
        <v>13420</v>
      </c>
      <c r="BN8350" s="97" t="s">
        <v>613</v>
      </c>
      <c r="BO8350" s="97" t="s">
        <v>3354</v>
      </c>
      <c r="BU8350" s="97" t="s">
        <v>13420</v>
      </c>
      <c r="BV8350" s="97" t="s">
        <v>613</v>
      </c>
      <c r="BW8350" s="97" t="s">
        <v>3354</v>
      </c>
    </row>
    <row r="8351" spans="51:75" x14ac:dyDescent="0.3">
      <c r="AY8351" s="124" t="e">
        <f>VLOOKUP(C8351,#REF!, 2,FALSE)</f>
        <v>#REF!</v>
      </c>
      <c r="BM8351" s="97" t="s">
        <v>13421</v>
      </c>
      <c r="BN8351" s="97" t="s">
        <v>2983</v>
      </c>
      <c r="BO8351" s="97" t="s">
        <v>2983</v>
      </c>
      <c r="BU8351" s="97" t="s">
        <v>13421</v>
      </c>
      <c r="BV8351" s="97" t="s">
        <v>2983</v>
      </c>
      <c r="BW8351" s="97" t="s">
        <v>2983</v>
      </c>
    </row>
    <row r="8352" spans="51:75" x14ac:dyDescent="0.3">
      <c r="AY8352" s="124" t="e">
        <f>VLOOKUP(C8352,#REF!, 2,FALSE)</f>
        <v>#REF!</v>
      </c>
      <c r="BM8352" s="97" t="s">
        <v>13422</v>
      </c>
      <c r="BN8352" s="97" t="s">
        <v>2983</v>
      </c>
      <c r="BO8352" s="97" t="s">
        <v>2983</v>
      </c>
      <c r="BU8352" s="97" t="s">
        <v>13422</v>
      </c>
      <c r="BV8352" s="97" t="s">
        <v>2983</v>
      </c>
      <c r="BW8352" s="97" t="s">
        <v>2983</v>
      </c>
    </row>
    <row r="8353" spans="51:75" x14ac:dyDescent="0.3">
      <c r="AY8353" s="124" t="e">
        <f>VLOOKUP(C8353,#REF!, 2,FALSE)</f>
        <v>#REF!</v>
      </c>
      <c r="BM8353" s="97" t="s">
        <v>13423</v>
      </c>
      <c r="BN8353" s="97" t="s">
        <v>2983</v>
      </c>
      <c r="BO8353" s="97" t="s">
        <v>2983</v>
      </c>
      <c r="BU8353" s="97" t="s">
        <v>13423</v>
      </c>
      <c r="BV8353" s="97" t="s">
        <v>2983</v>
      </c>
      <c r="BW8353" s="97" t="s">
        <v>2983</v>
      </c>
    </row>
    <row r="8354" spans="51:75" x14ac:dyDescent="0.3">
      <c r="AY8354" s="124" t="e">
        <f>VLOOKUP(C8354,#REF!, 2,FALSE)</f>
        <v>#REF!</v>
      </c>
      <c r="BM8354" s="97" t="s">
        <v>13424</v>
      </c>
      <c r="BN8354" s="97" t="s">
        <v>2983</v>
      </c>
      <c r="BO8354" s="97" t="s">
        <v>2983</v>
      </c>
      <c r="BU8354" s="97" t="s">
        <v>13424</v>
      </c>
      <c r="BV8354" s="97" t="s">
        <v>2983</v>
      </c>
      <c r="BW8354" s="97" t="s">
        <v>2983</v>
      </c>
    </row>
    <row r="8355" spans="51:75" x14ac:dyDescent="0.3">
      <c r="AY8355" s="124" t="e">
        <f>VLOOKUP(C8355,#REF!, 2,FALSE)</f>
        <v>#REF!</v>
      </c>
      <c r="BM8355" s="97" t="s">
        <v>2345</v>
      </c>
      <c r="BN8355" s="97" t="s">
        <v>2222</v>
      </c>
      <c r="BO8355" s="97" t="s">
        <v>1262</v>
      </c>
      <c r="BU8355" s="97" t="s">
        <v>2345</v>
      </c>
      <c r="BV8355" s="97" t="s">
        <v>2222</v>
      </c>
      <c r="BW8355" s="97" t="s">
        <v>1262</v>
      </c>
    </row>
    <row r="8356" spans="51:75" x14ac:dyDescent="0.3">
      <c r="AY8356" s="124" t="e">
        <f>VLOOKUP(C8356,#REF!, 2,FALSE)</f>
        <v>#REF!</v>
      </c>
      <c r="BM8356" s="97" t="s">
        <v>13425</v>
      </c>
      <c r="BN8356" s="97" t="s">
        <v>791</v>
      </c>
      <c r="BO8356" s="97" t="s">
        <v>2378</v>
      </c>
      <c r="BU8356" s="97" t="s">
        <v>13425</v>
      </c>
      <c r="BV8356" s="97" t="s">
        <v>791</v>
      </c>
      <c r="BW8356" s="97" t="s">
        <v>2378</v>
      </c>
    </row>
    <row r="8357" spans="51:75" x14ac:dyDescent="0.3">
      <c r="AY8357" s="124" t="e">
        <f>VLOOKUP(C8357,#REF!, 2,FALSE)</f>
        <v>#REF!</v>
      </c>
      <c r="BM8357" s="97" t="s">
        <v>2346</v>
      </c>
      <c r="BN8357" s="97" t="s">
        <v>1400</v>
      </c>
      <c r="BO8357" s="97" t="s">
        <v>3778</v>
      </c>
      <c r="BU8357" s="97" t="s">
        <v>2346</v>
      </c>
      <c r="BV8357" s="97" t="s">
        <v>1400</v>
      </c>
      <c r="BW8357" s="97" t="s">
        <v>3778</v>
      </c>
    </row>
    <row r="8358" spans="51:75" x14ac:dyDescent="0.3">
      <c r="AY8358" s="124" t="e">
        <f>VLOOKUP(C8358,#REF!, 2,FALSE)</f>
        <v>#REF!</v>
      </c>
      <c r="BM8358" s="97" t="s">
        <v>2347</v>
      </c>
      <c r="BN8358" s="97" t="s">
        <v>2222</v>
      </c>
      <c r="BO8358" s="97" t="s">
        <v>6915</v>
      </c>
      <c r="BU8358" s="97" t="s">
        <v>2347</v>
      </c>
      <c r="BV8358" s="97" t="s">
        <v>2222</v>
      </c>
      <c r="BW8358" s="97" t="s">
        <v>6915</v>
      </c>
    </row>
    <row r="8359" spans="51:75" x14ac:dyDescent="0.3">
      <c r="AY8359" s="124" t="e">
        <f>VLOOKUP(C8359,#REF!, 2,FALSE)</f>
        <v>#REF!</v>
      </c>
      <c r="BM8359" s="97" t="s">
        <v>13426</v>
      </c>
      <c r="BN8359" s="97" t="s">
        <v>994</v>
      </c>
      <c r="BO8359" s="97" t="s">
        <v>7197</v>
      </c>
      <c r="BU8359" s="97" t="s">
        <v>13426</v>
      </c>
      <c r="BV8359" s="97" t="s">
        <v>994</v>
      </c>
      <c r="BW8359" s="97" t="s">
        <v>7197</v>
      </c>
    </row>
    <row r="8360" spans="51:75" x14ac:dyDescent="0.3">
      <c r="AY8360" s="124" t="e">
        <f>VLOOKUP(C8360,#REF!, 2,FALSE)</f>
        <v>#REF!</v>
      </c>
      <c r="BM8360" s="97" t="s">
        <v>13427</v>
      </c>
      <c r="BN8360" s="97" t="s">
        <v>3237</v>
      </c>
      <c r="BO8360" s="97" t="s">
        <v>2427</v>
      </c>
      <c r="BU8360" s="97" t="s">
        <v>13427</v>
      </c>
      <c r="BV8360" s="97" t="s">
        <v>3237</v>
      </c>
      <c r="BW8360" s="97" t="s">
        <v>2427</v>
      </c>
    </row>
    <row r="8361" spans="51:75" x14ac:dyDescent="0.3">
      <c r="AY8361" s="124" t="e">
        <f>VLOOKUP(C8361,#REF!, 2,FALSE)</f>
        <v>#REF!</v>
      </c>
      <c r="BM8361" s="97" t="s">
        <v>13428</v>
      </c>
      <c r="BN8361" s="97" t="s">
        <v>3085</v>
      </c>
      <c r="BO8361" s="97" t="s">
        <v>1672</v>
      </c>
      <c r="BU8361" s="97" t="s">
        <v>13428</v>
      </c>
      <c r="BV8361" s="97" t="s">
        <v>3085</v>
      </c>
      <c r="BW8361" s="97" t="s">
        <v>1672</v>
      </c>
    </row>
    <row r="8362" spans="51:75" x14ac:dyDescent="0.3">
      <c r="AY8362" s="124" t="e">
        <f>VLOOKUP(C8362,#REF!, 2,FALSE)</f>
        <v>#REF!</v>
      </c>
      <c r="BM8362" s="97" t="s">
        <v>13429</v>
      </c>
      <c r="BN8362" s="97" t="s">
        <v>797</v>
      </c>
      <c r="BO8362" s="97" t="s">
        <v>7918</v>
      </c>
      <c r="BU8362" s="97" t="s">
        <v>13429</v>
      </c>
      <c r="BV8362" s="97" t="s">
        <v>797</v>
      </c>
      <c r="BW8362" s="97" t="s">
        <v>7918</v>
      </c>
    </row>
    <row r="8363" spans="51:75" x14ac:dyDescent="0.3">
      <c r="AY8363" s="124" t="e">
        <f>VLOOKUP(C8363,#REF!, 2,FALSE)</f>
        <v>#REF!</v>
      </c>
      <c r="BM8363" s="97" t="s">
        <v>13430</v>
      </c>
      <c r="BN8363" s="97" t="s">
        <v>619</v>
      </c>
      <c r="BO8363" s="97" t="s">
        <v>3100</v>
      </c>
      <c r="BU8363" s="97" t="s">
        <v>13430</v>
      </c>
      <c r="BV8363" s="97" t="s">
        <v>619</v>
      </c>
      <c r="BW8363" s="97" t="s">
        <v>3100</v>
      </c>
    </row>
    <row r="8364" spans="51:75" x14ac:dyDescent="0.3">
      <c r="AY8364" s="124" t="e">
        <f>VLOOKUP(C8364,#REF!, 2,FALSE)</f>
        <v>#REF!</v>
      </c>
      <c r="BM8364" s="97" t="s">
        <v>2348</v>
      </c>
      <c r="BN8364" s="97" t="s">
        <v>940</v>
      </c>
      <c r="BO8364" s="97" t="s">
        <v>13431</v>
      </c>
      <c r="BU8364" s="97" t="s">
        <v>2348</v>
      </c>
      <c r="BV8364" s="97" t="s">
        <v>940</v>
      </c>
      <c r="BW8364" s="97" t="s">
        <v>13431</v>
      </c>
    </row>
    <row r="8365" spans="51:75" x14ac:dyDescent="0.3">
      <c r="AY8365" s="124" t="e">
        <f>VLOOKUP(C8365,#REF!, 2,FALSE)</f>
        <v>#REF!</v>
      </c>
      <c r="BM8365" s="97" t="s">
        <v>13432</v>
      </c>
      <c r="BN8365" s="97" t="s">
        <v>787</v>
      </c>
      <c r="BO8365" s="97" t="s">
        <v>1138</v>
      </c>
      <c r="BU8365" s="97" t="s">
        <v>13432</v>
      </c>
      <c r="BV8365" s="97" t="s">
        <v>787</v>
      </c>
      <c r="BW8365" s="97" t="s">
        <v>1138</v>
      </c>
    </row>
    <row r="8366" spans="51:75" x14ac:dyDescent="0.3">
      <c r="AY8366" s="124" t="e">
        <f>VLOOKUP(C8366,#REF!, 2,FALSE)</f>
        <v>#REF!</v>
      </c>
      <c r="BM8366" s="97" t="s">
        <v>13433</v>
      </c>
      <c r="BN8366" s="97" t="s">
        <v>799</v>
      </c>
      <c r="BO8366" s="97" t="s">
        <v>13434</v>
      </c>
      <c r="BU8366" s="97" t="s">
        <v>13433</v>
      </c>
      <c r="BV8366" s="97" t="s">
        <v>799</v>
      </c>
      <c r="BW8366" s="97" t="s">
        <v>13434</v>
      </c>
    </row>
    <row r="8367" spans="51:75" x14ac:dyDescent="0.3">
      <c r="AY8367" s="124" t="e">
        <f>VLOOKUP(C8367,#REF!, 2,FALSE)</f>
        <v>#REF!</v>
      </c>
      <c r="BM8367" s="97" t="s">
        <v>205</v>
      </c>
      <c r="BN8367" s="97" t="s">
        <v>612</v>
      </c>
      <c r="BO8367" s="97" t="s">
        <v>5794</v>
      </c>
      <c r="BU8367" s="97" t="s">
        <v>205</v>
      </c>
      <c r="BV8367" s="97" t="s">
        <v>612</v>
      </c>
      <c r="BW8367" s="97" t="s">
        <v>5794</v>
      </c>
    </row>
    <row r="8368" spans="51:75" x14ac:dyDescent="0.3">
      <c r="AY8368" s="124" t="e">
        <f>VLOOKUP(C8368,#REF!, 2,FALSE)</f>
        <v>#REF!</v>
      </c>
      <c r="BM8368" s="97" t="s">
        <v>13435</v>
      </c>
      <c r="BN8368" s="97" t="s">
        <v>662</v>
      </c>
      <c r="BO8368" s="97" t="s">
        <v>13436</v>
      </c>
      <c r="BU8368" s="97" t="s">
        <v>13435</v>
      </c>
      <c r="BV8368" s="97" t="s">
        <v>662</v>
      </c>
      <c r="BW8368" s="97" t="s">
        <v>13436</v>
      </c>
    </row>
    <row r="8369" spans="51:75" x14ac:dyDescent="0.3">
      <c r="AY8369" s="124" t="e">
        <f>VLOOKUP(C8369,#REF!, 2,FALSE)</f>
        <v>#REF!</v>
      </c>
      <c r="BM8369" s="97" t="s">
        <v>13437</v>
      </c>
      <c r="BN8369" s="97" t="s">
        <v>2983</v>
      </c>
      <c r="BO8369" s="97" t="s">
        <v>2192</v>
      </c>
      <c r="BU8369" s="97" t="s">
        <v>13437</v>
      </c>
      <c r="BV8369" s="97" t="s">
        <v>2983</v>
      </c>
      <c r="BW8369" s="97" t="s">
        <v>2192</v>
      </c>
    </row>
    <row r="8370" spans="51:75" x14ac:dyDescent="0.3">
      <c r="AY8370" s="124" t="e">
        <f>VLOOKUP(C8370,#REF!, 2,FALSE)</f>
        <v>#REF!</v>
      </c>
      <c r="BM8370" s="97" t="s">
        <v>13438</v>
      </c>
      <c r="BN8370" s="97" t="s">
        <v>3237</v>
      </c>
      <c r="BO8370" s="97" t="s">
        <v>13439</v>
      </c>
      <c r="BU8370" s="97" t="s">
        <v>13438</v>
      </c>
      <c r="BV8370" s="97" t="s">
        <v>3237</v>
      </c>
      <c r="BW8370" s="97" t="s">
        <v>13439</v>
      </c>
    </row>
    <row r="8371" spans="51:75" x14ac:dyDescent="0.3">
      <c r="AY8371" s="124" t="e">
        <f>VLOOKUP(C8371,#REF!, 2,FALSE)</f>
        <v>#REF!</v>
      </c>
      <c r="BM8371" s="97" t="s">
        <v>2349</v>
      </c>
      <c r="BN8371" s="97" t="s">
        <v>940</v>
      </c>
      <c r="BO8371" s="97" t="s">
        <v>9075</v>
      </c>
      <c r="BU8371" s="97" t="s">
        <v>2349</v>
      </c>
      <c r="BV8371" s="97" t="s">
        <v>940</v>
      </c>
      <c r="BW8371" s="97" t="s">
        <v>9075</v>
      </c>
    </row>
    <row r="8372" spans="51:75" x14ac:dyDescent="0.3">
      <c r="AY8372" s="124" t="e">
        <f>VLOOKUP(C8372,#REF!, 2,FALSE)</f>
        <v>#REF!</v>
      </c>
      <c r="BM8372" s="97" t="s">
        <v>2350</v>
      </c>
      <c r="BN8372" s="97" t="s">
        <v>1009</v>
      </c>
      <c r="BO8372" s="97" t="s">
        <v>11748</v>
      </c>
      <c r="BU8372" s="97" t="s">
        <v>2350</v>
      </c>
      <c r="BV8372" s="97" t="s">
        <v>1009</v>
      </c>
      <c r="BW8372" s="97" t="s">
        <v>11748</v>
      </c>
    </row>
    <row r="8373" spans="51:75" x14ac:dyDescent="0.3">
      <c r="AY8373" s="124" t="e">
        <f>VLOOKUP(C8373,#REF!, 2,FALSE)</f>
        <v>#REF!</v>
      </c>
      <c r="BM8373" s="97" t="s">
        <v>13440</v>
      </c>
      <c r="BN8373" s="97" t="s">
        <v>2983</v>
      </c>
      <c r="BO8373" s="97" t="s">
        <v>8527</v>
      </c>
      <c r="BU8373" s="97" t="s">
        <v>13440</v>
      </c>
      <c r="BV8373" s="97" t="s">
        <v>2983</v>
      </c>
      <c r="BW8373" s="97" t="s">
        <v>8527</v>
      </c>
    </row>
    <row r="8374" spans="51:75" x14ac:dyDescent="0.3">
      <c r="AY8374" s="124" t="e">
        <f>VLOOKUP(C8374,#REF!, 2,FALSE)</f>
        <v>#REF!</v>
      </c>
      <c r="BM8374" s="97" t="s">
        <v>2351</v>
      </c>
      <c r="BN8374" s="97" t="s">
        <v>637</v>
      </c>
      <c r="BO8374" s="97" t="s">
        <v>13441</v>
      </c>
      <c r="BU8374" s="97" t="s">
        <v>2351</v>
      </c>
      <c r="BV8374" s="97" t="s">
        <v>637</v>
      </c>
      <c r="BW8374" s="97" t="s">
        <v>13441</v>
      </c>
    </row>
    <row r="8375" spans="51:75" x14ac:dyDescent="0.3">
      <c r="AY8375" s="124" t="e">
        <f>VLOOKUP(C8375,#REF!, 2,FALSE)</f>
        <v>#REF!</v>
      </c>
      <c r="BM8375" s="97" t="s">
        <v>2382</v>
      </c>
      <c r="BN8375" s="97" t="s">
        <v>1342</v>
      </c>
      <c r="BO8375" s="97" t="s">
        <v>944</v>
      </c>
      <c r="BU8375" s="97" t="s">
        <v>2382</v>
      </c>
      <c r="BV8375" s="97" t="s">
        <v>1342</v>
      </c>
      <c r="BW8375" s="97" t="s">
        <v>944</v>
      </c>
    </row>
    <row r="8376" spans="51:75" x14ac:dyDescent="0.3">
      <c r="AY8376" s="124" t="e">
        <f>VLOOKUP(C8376,#REF!, 2,FALSE)</f>
        <v>#REF!</v>
      </c>
      <c r="BM8376" s="97" t="s">
        <v>13442</v>
      </c>
      <c r="BN8376" s="97" t="s">
        <v>628</v>
      </c>
      <c r="BO8376" s="97" t="s">
        <v>13046</v>
      </c>
      <c r="BU8376" s="97" t="s">
        <v>13442</v>
      </c>
      <c r="BV8376" s="97" t="s">
        <v>628</v>
      </c>
      <c r="BW8376" s="97" t="s">
        <v>13046</v>
      </c>
    </row>
    <row r="8377" spans="51:75" x14ac:dyDescent="0.3">
      <c r="AY8377" s="124" t="e">
        <f>VLOOKUP(C8377,#REF!, 2,FALSE)</f>
        <v>#REF!</v>
      </c>
      <c r="BM8377" s="97" t="s">
        <v>13443</v>
      </c>
      <c r="BN8377" s="97" t="s">
        <v>639</v>
      </c>
      <c r="BO8377" s="97" t="s">
        <v>4167</v>
      </c>
      <c r="BU8377" s="97" t="s">
        <v>13443</v>
      </c>
      <c r="BV8377" s="97" t="s">
        <v>639</v>
      </c>
      <c r="BW8377" s="97" t="s">
        <v>4167</v>
      </c>
    </row>
    <row r="8378" spans="51:75" x14ac:dyDescent="0.3">
      <c r="AY8378" s="124" t="e">
        <f>VLOOKUP(C8378,#REF!, 2,FALSE)</f>
        <v>#REF!</v>
      </c>
      <c r="BM8378" s="97" t="s">
        <v>13444</v>
      </c>
      <c r="BN8378" s="97" t="s">
        <v>3081</v>
      </c>
      <c r="BO8378" s="97" t="s">
        <v>13445</v>
      </c>
      <c r="BU8378" s="97" t="s">
        <v>13444</v>
      </c>
      <c r="BV8378" s="97" t="s">
        <v>3081</v>
      </c>
      <c r="BW8378" s="97" t="s">
        <v>13445</v>
      </c>
    </row>
    <row r="8379" spans="51:75" x14ac:dyDescent="0.3">
      <c r="AY8379" s="124" t="e">
        <f>VLOOKUP(C8379,#REF!, 2,FALSE)</f>
        <v>#REF!</v>
      </c>
      <c r="BM8379" s="97" t="s">
        <v>13446</v>
      </c>
      <c r="BN8379" s="97" t="s">
        <v>775</v>
      </c>
      <c r="BO8379" s="97" t="s">
        <v>730</v>
      </c>
      <c r="BU8379" s="97" t="s">
        <v>13446</v>
      </c>
      <c r="BV8379" s="97" t="s">
        <v>775</v>
      </c>
      <c r="BW8379" s="97" t="s">
        <v>730</v>
      </c>
    </row>
    <row r="8380" spans="51:75" x14ac:dyDescent="0.3">
      <c r="AY8380" s="124" t="e">
        <f>VLOOKUP(C8380,#REF!, 2,FALSE)</f>
        <v>#REF!</v>
      </c>
      <c r="BM8380" s="97" t="s">
        <v>13447</v>
      </c>
      <c r="BN8380" s="97" t="s">
        <v>2979</v>
      </c>
      <c r="BO8380" s="97" t="s">
        <v>2983</v>
      </c>
      <c r="BU8380" s="97" t="s">
        <v>13447</v>
      </c>
      <c r="BV8380" s="97" t="s">
        <v>2979</v>
      </c>
      <c r="BW8380" s="97" t="s">
        <v>2983</v>
      </c>
    </row>
    <row r="8381" spans="51:75" x14ac:dyDescent="0.3">
      <c r="AY8381" s="124" t="e">
        <f>VLOOKUP(C8381,#REF!, 2,FALSE)</f>
        <v>#REF!</v>
      </c>
      <c r="BM8381" s="97" t="s">
        <v>13448</v>
      </c>
      <c r="BN8381" s="97" t="s">
        <v>2983</v>
      </c>
      <c r="BO8381" s="97" t="s">
        <v>2983</v>
      </c>
      <c r="BU8381" s="97" t="s">
        <v>13448</v>
      </c>
      <c r="BV8381" s="97" t="s">
        <v>2983</v>
      </c>
      <c r="BW8381" s="97" t="s">
        <v>2983</v>
      </c>
    </row>
    <row r="8382" spans="51:75" x14ac:dyDescent="0.3">
      <c r="AY8382" s="124" t="e">
        <f>VLOOKUP(C8382,#REF!, 2,FALSE)</f>
        <v>#REF!</v>
      </c>
      <c r="BM8382" s="97" t="s">
        <v>13449</v>
      </c>
      <c r="BN8382" s="97" t="s">
        <v>787</v>
      </c>
      <c r="BO8382" s="97" t="s">
        <v>2057</v>
      </c>
      <c r="BU8382" s="97" t="s">
        <v>13449</v>
      </c>
      <c r="BV8382" s="97" t="s">
        <v>787</v>
      </c>
      <c r="BW8382" s="97" t="s">
        <v>2057</v>
      </c>
    </row>
    <row r="8383" spans="51:75" x14ac:dyDescent="0.3">
      <c r="AY8383" s="124" t="e">
        <f>VLOOKUP(C8383,#REF!, 2,FALSE)</f>
        <v>#REF!</v>
      </c>
      <c r="BM8383" s="97" t="s">
        <v>13450</v>
      </c>
      <c r="BN8383" s="97" t="s">
        <v>667</v>
      </c>
      <c r="BO8383" s="97" t="s">
        <v>2431</v>
      </c>
      <c r="BU8383" s="97" t="s">
        <v>13450</v>
      </c>
      <c r="BV8383" s="97" t="s">
        <v>667</v>
      </c>
      <c r="BW8383" s="97" t="s">
        <v>2431</v>
      </c>
    </row>
    <row r="8384" spans="51:75" x14ac:dyDescent="0.3">
      <c r="AY8384" s="124" t="e">
        <f>VLOOKUP(C8384,#REF!, 2,FALSE)</f>
        <v>#REF!</v>
      </c>
      <c r="BM8384" s="97" t="s">
        <v>13451</v>
      </c>
      <c r="BN8384" s="97" t="s">
        <v>637</v>
      </c>
      <c r="BO8384" s="97" t="s">
        <v>2983</v>
      </c>
      <c r="BU8384" s="97" t="s">
        <v>13451</v>
      </c>
      <c r="BV8384" s="97" t="s">
        <v>637</v>
      </c>
      <c r="BW8384" s="97" t="s">
        <v>2983</v>
      </c>
    </row>
    <row r="8385" spans="51:75" x14ac:dyDescent="0.3">
      <c r="AY8385" s="124" t="e">
        <f>VLOOKUP(C8385,#REF!, 2,FALSE)</f>
        <v>#REF!</v>
      </c>
      <c r="BM8385" s="97" t="s">
        <v>13452</v>
      </c>
      <c r="BN8385" s="97" t="s">
        <v>658</v>
      </c>
      <c r="BO8385" s="97" t="s">
        <v>2983</v>
      </c>
      <c r="BU8385" s="97" t="s">
        <v>13452</v>
      </c>
      <c r="BV8385" s="97" t="s">
        <v>658</v>
      </c>
      <c r="BW8385" s="97" t="s">
        <v>2983</v>
      </c>
    </row>
    <row r="8386" spans="51:75" x14ac:dyDescent="0.3">
      <c r="AY8386" s="124" t="e">
        <f>VLOOKUP(C8386,#REF!, 2,FALSE)</f>
        <v>#REF!</v>
      </c>
      <c r="BM8386" s="97" t="s">
        <v>13453</v>
      </c>
      <c r="BN8386" s="97" t="s">
        <v>661</v>
      </c>
      <c r="BO8386" s="97" t="s">
        <v>627</v>
      </c>
      <c r="BU8386" s="97" t="s">
        <v>13453</v>
      </c>
      <c r="BV8386" s="97" t="s">
        <v>661</v>
      </c>
      <c r="BW8386" s="97" t="s">
        <v>627</v>
      </c>
    </row>
    <row r="8387" spans="51:75" x14ac:dyDescent="0.3">
      <c r="AY8387" s="124" t="e">
        <f>VLOOKUP(C8387,#REF!, 2,FALSE)</f>
        <v>#REF!</v>
      </c>
      <c r="BM8387" s="97" t="s">
        <v>13454</v>
      </c>
      <c r="BN8387" s="97" t="s">
        <v>658</v>
      </c>
      <c r="BO8387" s="97" t="s">
        <v>3054</v>
      </c>
      <c r="BU8387" s="97" t="s">
        <v>13454</v>
      </c>
      <c r="BV8387" s="97" t="s">
        <v>658</v>
      </c>
      <c r="BW8387" s="97" t="s">
        <v>3054</v>
      </c>
    </row>
    <row r="8388" spans="51:75" x14ac:dyDescent="0.3">
      <c r="AY8388" s="124" t="e">
        <f>VLOOKUP(C8388,#REF!, 2,FALSE)</f>
        <v>#REF!</v>
      </c>
      <c r="BM8388" s="97" t="s">
        <v>13455</v>
      </c>
      <c r="BN8388" s="97" t="s">
        <v>2983</v>
      </c>
      <c r="BO8388" s="97" t="s">
        <v>2983</v>
      </c>
      <c r="BU8388" s="97" t="s">
        <v>13455</v>
      </c>
      <c r="BV8388" s="97" t="s">
        <v>2983</v>
      </c>
      <c r="BW8388" s="97" t="s">
        <v>2983</v>
      </c>
    </row>
    <row r="8389" spans="51:75" x14ac:dyDescent="0.3">
      <c r="AY8389" s="124" t="e">
        <f>VLOOKUP(C8389,#REF!, 2,FALSE)</f>
        <v>#REF!</v>
      </c>
      <c r="BM8389" s="97" t="s">
        <v>13456</v>
      </c>
      <c r="BN8389" s="97" t="s">
        <v>2983</v>
      </c>
      <c r="BO8389" s="97" t="s">
        <v>2375</v>
      </c>
      <c r="BU8389" s="97" t="s">
        <v>13456</v>
      </c>
      <c r="BV8389" s="97" t="s">
        <v>2983</v>
      </c>
      <c r="BW8389" s="97" t="s">
        <v>2375</v>
      </c>
    </row>
    <row r="8390" spans="51:75" x14ac:dyDescent="0.3">
      <c r="AY8390" s="124" t="e">
        <f>VLOOKUP(C8390,#REF!, 2,FALSE)</f>
        <v>#REF!</v>
      </c>
      <c r="BM8390" s="97" t="s">
        <v>13457</v>
      </c>
      <c r="BN8390" s="97" t="s">
        <v>3043</v>
      </c>
      <c r="BO8390" s="97" t="s">
        <v>13458</v>
      </c>
      <c r="BU8390" s="97" t="s">
        <v>13457</v>
      </c>
      <c r="BV8390" s="97" t="s">
        <v>3043</v>
      </c>
      <c r="BW8390" s="97" t="s">
        <v>13458</v>
      </c>
    </row>
    <row r="8391" spans="51:75" x14ac:dyDescent="0.3">
      <c r="AY8391" s="124" t="e">
        <f>VLOOKUP(C8391,#REF!, 2,FALSE)</f>
        <v>#REF!</v>
      </c>
      <c r="BM8391" s="97" t="s">
        <v>13459</v>
      </c>
      <c r="BN8391" s="97" t="s">
        <v>1342</v>
      </c>
      <c r="BO8391" s="97" t="s">
        <v>1204</v>
      </c>
      <c r="BU8391" s="97" t="s">
        <v>13459</v>
      </c>
      <c r="BV8391" s="97" t="s">
        <v>1342</v>
      </c>
      <c r="BW8391" s="97" t="s">
        <v>1204</v>
      </c>
    </row>
    <row r="8392" spans="51:75" x14ac:dyDescent="0.3">
      <c r="AY8392" s="124" t="e">
        <f>VLOOKUP(C8392,#REF!, 2,FALSE)</f>
        <v>#REF!</v>
      </c>
      <c r="BM8392" s="97" t="s">
        <v>13460</v>
      </c>
      <c r="BN8392" s="97" t="s">
        <v>3085</v>
      </c>
      <c r="BO8392" s="97" t="s">
        <v>2983</v>
      </c>
      <c r="BU8392" s="97" t="s">
        <v>13460</v>
      </c>
      <c r="BV8392" s="97" t="s">
        <v>3085</v>
      </c>
      <c r="BW8392" s="97" t="s">
        <v>2983</v>
      </c>
    </row>
    <row r="8393" spans="51:75" x14ac:dyDescent="0.3">
      <c r="AY8393" s="124" t="e">
        <f>VLOOKUP(C8393,#REF!, 2,FALSE)</f>
        <v>#REF!</v>
      </c>
      <c r="BM8393" s="97" t="s">
        <v>13461</v>
      </c>
      <c r="BN8393" s="97" t="s">
        <v>775</v>
      </c>
      <c r="BO8393" s="97" t="s">
        <v>3909</v>
      </c>
      <c r="BU8393" s="97" t="s">
        <v>13461</v>
      </c>
      <c r="BV8393" s="97" t="s">
        <v>775</v>
      </c>
      <c r="BW8393" s="97" t="s">
        <v>3909</v>
      </c>
    </row>
    <row r="8394" spans="51:75" x14ac:dyDescent="0.3">
      <c r="AY8394" s="124" t="e">
        <f>VLOOKUP(C8394,#REF!, 2,FALSE)</f>
        <v>#REF!</v>
      </c>
      <c r="BM8394" s="97" t="s">
        <v>13462</v>
      </c>
      <c r="BN8394" s="97" t="s">
        <v>2983</v>
      </c>
      <c r="BO8394" s="97" t="s">
        <v>5143</v>
      </c>
      <c r="BU8394" s="97" t="s">
        <v>13462</v>
      </c>
      <c r="BV8394" s="97" t="s">
        <v>2983</v>
      </c>
      <c r="BW8394" s="97" t="s">
        <v>5143</v>
      </c>
    </row>
    <row r="8395" spans="51:75" x14ac:dyDescent="0.3">
      <c r="AY8395" s="124" t="e">
        <f>VLOOKUP(C8395,#REF!, 2,FALSE)</f>
        <v>#REF!</v>
      </c>
      <c r="BM8395" s="97" t="s">
        <v>13463</v>
      </c>
      <c r="BN8395" s="97" t="s">
        <v>639</v>
      </c>
      <c r="BO8395" s="97" t="s">
        <v>13464</v>
      </c>
      <c r="BU8395" s="97" t="s">
        <v>13463</v>
      </c>
      <c r="BV8395" s="97" t="s">
        <v>639</v>
      </c>
      <c r="BW8395" s="97" t="s">
        <v>13464</v>
      </c>
    </row>
    <row r="8396" spans="51:75" x14ac:dyDescent="0.3">
      <c r="AY8396" s="124" t="e">
        <f>VLOOKUP(C8396,#REF!, 2,FALSE)</f>
        <v>#REF!</v>
      </c>
      <c r="BM8396" s="97" t="s">
        <v>13465</v>
      </c>
      <c r="BN8396" s="97" t="s">
        <v>1342</v>
      </c>
      <c r="BO8396" s="97" t="s">
        <v>2985</v>
      </c>
      <c r="BU8396" s="97" t="s">
        <v>13465</v>
      </c>
      <c r="BV8396" s="97" t="s">
        <v>1342</v>
      </c>
      <c r="BW8396" s="97" t="s">
        <v>2985</v>
      </c>
    </row>
    <row r="8397" spans="51:75" x14ac:dyDescent="0.3">
      <c r="AY8397" s="124" t="e">
        <f>VLOOKUP(C8397,#REF!, 2,FALSE)</f>
        <v>#REF!</v>
      </c>
      <c r="BM8397" s="97" t="s">
        <v>13466</v>
      </c>
      <c r="BN8397" s="97" t="s">
        <v>940</v>
      </c>
      <c r="BO8397" s="97" t="s">
        <v>3718</v>
      </c>
      <c r="BU8397" s="97" t="s">
        <v>13466</v>
      </c>
      <c r="BV8397" s="97" t="s">
        <v>940</v>
      </c>
      <c r="BW8397" s="97" t="s">
        <v>3718</v>
      </c>
    </row>
    <row r="8398" spans="51:75" x14ac:dyDescent="0.3">
      <c r="AY8398" s="124" t="e">
        <f>VLOOKUP(C8398,#REF!, 2,FALSE)</f>
        <v>#REF!</v>
      </c>
      <c r="BM8398" s="97" t="s">
        <v>13467</v>
      </c>
      <c r="BN8398" s="97" t="s">
        <v>2983</v>
      </c>
      <c r="BO8398" s="97" t="s">
        <v>2642</v>
      </c>
      <c r="BU8398" s="97" t="s">
        <v>13467</v>
      </c>
      <c r="BV8398" s="97" t="s">
        <v>2983</v>
      </c>
      <c r="BW8398" s="97" t="s">
        <v>2642</v>
      </c>
    </row>
    <row r="8399" spans="51:75" x14ac:dyDescent="0.3">
      <c r="AY8399" s="124" t="e">
        <f>VLOOKUP(C8399,#REF!, 2,FALSE)</f>
        <v>#REF!</v>
      </c>
      <c r="BM8399" s="97" t="s">
        <v>2383</v>
      </c>
      <c r="BN8399" s="97" t="s">
        <v>628</v>
      </c>
      <c r="BO8399" s="97" t="s">
        <v>2934</v>
      </c>
      <c r="BU8399" s="97" t="s">
        <v>2383</v>
      </c>
      <c r="BV8399" s="97" t="s">
        <v>628</v>
      </c>
      <c r="BW8399" s="97" t="s">
        <v>2934</v>
      </c>
    </row>
    <row r="8400" spans="51:75" x14ac:dyDescent="0.3">
      <c r="AY8400" s="124" t="e">
        <f>VLOOKUP(C8400,#REF!, 2,FALSE)</f>
        <v>#REF!</v>
      </c>
      <c r="BM8400" s="97" t="s">
        <v>13468</v>
      </c>
      <c r="BN8400" s="97" t="s">
        <v>2983</v>
      </c>
      <c r="BO8400" s="97" t="s">
        <v>10617</v>
      </c>
      <c r="BU8400" s="97" t="s">
        <v>13468</v>
      </c>
      <c r="BV8400" s="97" t="s">
        <v>2983</v>
      </c>
      <c r="BW8400" s="97" t="s">
        <v>10617</v>
      </c>
    </row>
    <row r="8401" spans="51:75" x14ac:dyDescent="0.3">
      <c r="AY8401" s="124" t="e">
        <f>VLOOKUP(C8401,#REF!, 2,FALSE)</f>
        <v>#REF!</v>
      </c>
      <c r="BM8401" s="97" t="s">
        <v>13469</v>
      </c>
      <c r="BN8401" s="97" t="s">
        <v>2983</v>
      </c>
      <c r="BO8401" s="97" t="s">
        <v>6525</v>
      </c>
      <c r="BU8401" s="97" t="s">
        <v>13469</v>
      </c>
      <c r="BV8401" s="97" t="s">
        <v>2983</v>
      </c>
      <c r="BW8401" s="97" t="s">
        <v>6525</v>
      </c>
    </row>
    <row r="8402" spans="51:75" x14ac:dyDescent="0.3">
      <c r="AY8402" s="124" t="e">
        <f>VLOOKUP(C8402,#REF!, 2,FALSE)</f>
        <v>#REF!</v>
      </c>
      <c r="BM8402" s="97" t="s">
        <v>13470</v>
      </c>
      <c r="BN8402" s="97" t="s">
        <v>662</v>
      </c>
      <c r="BO8402" s="97" t="s">
        <v>1410</v>
      </c>
      <c r="BU8402" s="97" t="s">
        <v>13470</v>
      </c>
      <c r="BV8402" s="97" t="s">
        <v>662</v>
      </c>
      <c r="BW8402" s="97" t="s">
        <v>1410</v>
      </c>
    </row>
    <row r="8403" spans="51:75" x14ac:dyDescent="0.3">
      <c r="AY8403" s="124" t="e">
        <f>VLOOKUP(C8403,#REF!, 2,FALSE)</f>
        <v>#REF!</v>
      </c>
      <c r="BM8403" s="97" t="s">
        <v>2384</v>
      </c>
      <c r="BN8403" s="97" t="s">
        <v>2983</v>
      </c>
      <c r="BO8403" s="97" t="s">
        <v>856</v>
      </c>
      <c r="BU8403" s="97" t="s">
        <v>2384</v>
      </c>
      <c r="BV8403" s="97" t="s">
        <v>2983</v>
      </c>
      <c r="BW8403" s="97" t="s">
        <v>856</v>
      </c>
    </row>
    <row r="8404" spans="51:75" x14ac:dyDescent="0.3">
      <c r="AY8404" s="124" t="e">
        <f>VLOOKUP(C8404,#REF!, 2,FALSE)</f>
        <v>#REF!</v>
      </c>
      <c r="BM8404" s="97" t="s">
        <v>2385</v>
      </c>
      <c r="BN8404" s="97" t="s">
        <v>2983</v>
      </c>
      <c r="BO8404" s="97" t="s">
        <v>1418</v>
      </c>
      <c r="BU8404" s="97" t="s">
        <v>2385</v>
      </c>
      <c r="BV8404" s="97" t="s">
        <v>2983</v>
      </c>
      <c r="BW8404" s="97" t="s">
        <v>1418</v>
      </c>
    </row>
    <row r="8405" spans="51:75" x14ac:dyDescent="0.3">
      <c r="AY8405" s="124" t="e">
        <f>VLOOKUP(C8405,#REF!, 2,FALSE)</f>
        <v>#REF!</v>
      </c>
      <c r="BM8405" s="97" t="s">
        <v>207</v>
      </c>
      <c r="BN8405" s="97" t="s">
        <v>3081</v>
      </c>
      <c r="BO8405" s="97" t="s">
        <v>2983</v>
      </c>
      <c r="BU8405" s="97" t="s">
        <v>207</v>
      </c>
      <c r="BV8405" s="97" t="s">
        <v>3081</v>
      </c>
      <c r="BW8405" s="97" t="s">
        <v>2983</v>
      </c>
    </row>
    <row r="8406" spans="51:75" x14ac:dyDescent="0.3">
      <c r="AY8406" s="124" t="e">
        <f>VLOOKUP(C8406,#REF!, 2,FALSE)</f>
        <v>#REF!</v>
      </c>
      <c r="BM8406" s="97" t="s">
        <v>13471</v>
      </c>
      <c r="BN8406" s="97" t="s">
        <v>994</v>
      </c>
      <c r="BO8406" s="97" t="s">
        <v>4958</v>
      </c>
      <c r="BU8406" s="97" t="s">
        <v>13471</v>
      </c>
      <c r="BV8406" s="97" t="s">
        <v>994</v>
      </c>
      <c r="BW8406" s="97" t="s">
        <v>4958</v>
      </c>
    </row>
    <row r="8407" spans="51:75" x14ac:dyDescent="0.3">
      <c r="AY8407" s="124" t="e">
        <f>VLOOKUP(C8407,#REF!, 2,FALSE)</f>
        <v>#REF!</v>
      </c>
      <c r="BM8407" s="97" t="s">
        <v>13472</v>
      </c>
      <c r="BN8407" s="97" t="s">
        <v>2983</v>
      </c>
      <c r="BO8407" s="97" t="s">
        <v>13473</v>
      </c>
      <c r="BU8407" s="97" t="s">
        <v>13472</v>
      </c>
      <c r="BV8407" s="97" t="s">
        <v>2983</v>
      </c>
      <c r="BW8407" s="97" t="s">
        <v>13473</v>
      </c>
    </row>
    <row r="8408" spans="51:75" x14ac:dyDescent="0.3">
      <c r="AY8408" s="124" t="e">
        <f>VLOOKUP(C8408,#REF!, 2,FALSE)</f>
        <v>#REF!</v>
      </c>
      <c r="BM8408" s="97" t="s">
        <v>13474</v>
      </c>
      <c r="BN8408" s="97" t="s">
        <v>2983</v>
      </c>
      <c r="BO8408" s="97" t="s">
        <v>2983</v>
      </c>
      <c r="BU8408" s="97" t="s">
        <v>13474</v>
      </c>
      <c r="BV8408" s="97" t="s">
        <v>2983</v>
      </c>
      <c r="BW8408" s="97" t="s">
        <v>2983</v>
      </c>
    </row>
    <row r="8409" spans="51:75" x14ac:dyDescent="0.3">
      <c r="AY8409" s="124" t="e">
        <f>VLOOKUP(C8409,#REF!, 2,FALSE)</f>
        <v>#REF!</v>
      </c>
      <c r="BM8409" s="97" t="s">
        <v>13475</v>
      </c>
      <c r="BN8409" s="97" t="s">
        <v>2983</v>
      </c>
      <c r="BO8409" s="97" t="s">
        <v>2693</v>
      </c>
      <c r="BU8409" s="97" t="s">
        <v>13475</v>
      </c>
      <c r="BV8409" s="97" t="s">
        <v>2983</v>
      </c>
      <c r="BW8409" s="97" t="s">
        <v>2693</v>
      </c>
    </row>
    <row r="8410" spans="51:75" x14ac:dyDescent="0.3">
      <c r="AY8410" s="124" t="e">
        <f>VLOOKUP(C8410,#REF!, 2,FALSE)</f>
        <v>#REF!</v>
      </c>
      <c r="BM8410" s="97" t="s">
        <v>2386</v>
      </c>
      <c r="BN8410" s="97" t="s">
        <v>2393</v>
      </c>
      <c r="BO8410" s="97" t="s">
        <v>13476</v>
      </c>
      <c r="BU8410" s="97" t="s">
        <v>2386</v>
      </c>
      <c r="BV8410" s="97" t="s">
        <v>2393</v>
      </c>
      <c r="BW8410" s="97" t="s">
        <v>13476</v>
      </c>
    </row>
    <row r="8411" spans="51:75" x14ac:dyDescent="0.3">
      <c r="AY8411" s="124" t="e">
        <f>VLOOKUP(C8411,#REF!, 2,FALSE)</f>
        <v>#REF!</v>
      </c>
      <c r="BM8411" s="97" t="s">
        <v>13477</v>
      </c>
      <c r="BN8411" s="97" t="s">
        <v>1013</v>
      </c>
      <c r="BO8411" s="97" t="s">
        <v>2983</v>
      </c>
      <c r="BU8411" s="97" t="s">
        <v>13477</v>
      </c>
      <c r="BV8411" s="97" t="s">
        <v>1013</v>
      </c>
      <c r="BW8411" s="97" t="s">
        <v>2983</v>
      </c>
    </row>
    <row r="8412" spans="51:75" x14ac:dyDescent="0.3">
      <c r="AY8412" s="124" t="e">
        <f>VLOOKUP(C8412,#REF!, 2,FALSE)</f>
        <v>#REF!</v>
      </c>
      <c r="BM8412" s="97" t="s">
        <v>13478</v>
      </c>
      <c r="BN8412" s="97" t="s">
        <v>775</v>
      </c>
      <c r="BO8412" s="97" t="s">
        <v>2983</v>
      </c>
      <c r="BU8412" s="97" t="s">
        <v>13478</v>
      </c>
      <c r="BV8412" s="97" t="s">
        <v>775</v>
      </c>
      <c r="BW8412" s="97" t="s">
        <v>2983</v>
      </c>
    </row>
    <row r="8413" spans="51:75" x14ac:dyDescent="0.3">
      <c r="AY8413" s="124" t="e">
        <f>VLOOKUP(C8413,#REF!, 2,FALSE)</f>
        <v>#REF!</v>
      </c>
      <c r="BM8413" s="97" t="s">
        <v>13479</v>
      </c>
      <c r="BN8413" s="97" t="s">
        <v>797</v>
      </c>
      <c r="BO8413" s="97" t="s">
        <v>2983</v>
      </c>
      <c r="BU8413" s="97" t="s">
        <v>13479</v>
      </c>
      <c r="BV8413" s="97" t="s">
        <v>797</v>
      </c>
      <c r="BW8413" s="97" t="s">
        <v>2983</v>
      </c>
    </row>
    <row r="8414" spans="51:75" x14ac:dyDescent="0.3">
      <c r="AY8414" s="124" t="e">
        <f>VLOOKUP(C8414,#REF!, 2,FALSE)</f>
        <v>#REF!</v>
      </c>
      <c r="BM8414" s="97" t="s">
        <v>13480</v>
      </c>
      <c r="BN8414" s="97" t="s">
        <v>2983</v>
      </c>
      <c r="BO8414" s="97" t="s">
        <v>2983</v>
      </c>
      <c r="BU8414" s="97" t="s">
        <v>13480</v>
      </c>
      <c r="BV8414" s="97" t="s">
        <v>2983</v>
      </c>
      <c r="BW8414" s="97" t="s">
        <v>2983</v>
      </c>
    </row>
    <row r="8415" spans="51:75" x14ac:dyDescent="0.3">
      <c r="AY8415" s="124" t="e">
        <f>VLOOKUP(C8415,#REF!, 2,FALSE)</f>
        <v>#REF!</v>
      </c>
      <c r="BM8415" s="97" t="s">
        <v>13482</v>
      </c>
      <c r="BN8415" s="97" t="s">
        <v>5940</v>
      </c>
      <c r="BO8415" s="97" t="s">
        <v>13483</v>
      </c>
      <c r="BU8415" s="97" t="s">
        <v>13482</v>
      </c>
      <c r="BV8415" s="97" t="s">
        <v>5940</v>
      </c>
      <c r="BW8415" s="97" t="s">
        <v>13483</v>
      </c>
    </row>
    <row r="8416" spans="51:75" x14ac:dyDescent="0.3">
      <c r="AY8416" s="124" t="e">
        <f>VLOOKUP(C8416,#REF!, 2,FALSE)</f>
        <v>#REF!</v>
      </c>
      <c r="BM8416" s="97" t="s">
        <v>13484</v>
      </c>
      <c r="BN8416" s="97" t="s">
        <v>942</v>
      </c>
      <c r="BO8416" s="97" t="s">
        <v>13485</v>
      </c>
      <c r="BU8416" s="97" t="s">
        <v>13484</v>
      </c>
      <c r="BV8416" s="97" t="s">
        <v>942</v>
      </c>
      <c r="BW8416" s="97" t="s">
        <v>13485</v>
      </c>
    </row>
    <row r="8417" spans="51:75" x14ac:dyDescent="0.3">
      <c r="AY8417" s="124" t="e">
        <f>VLOOKUP(C8417,#REF!, 2,FALSE)</f>
        <v>#REF!</v>
      </c>
      <c r="BM8417" s="97" t="s">
        <v>13486</v>
      </c>
      <c r="BN8417" s="97" t="s">
        <v>1501</v>
      </c>
      <c r="BO8417" s="97" t="s">
        <v>13487</v>
      </c>
      <c r="BU8417" s="97" t="s">
        <v>13486</v>
      </c>
      <c r="BV8417" s="97" t="s">
        <v>1501</v>
      </c>
      <c r="BW8417" s="97" t="s">
        <v>13487</v>
      </c>
    </row>
    <row r="8418" spans="51:75" x14ac:dyDescent="0.3">
      <c r="AY8418" s="124" t="e">
        <f>VLOOKUP(C8418,#REF!, 2,FALSE)</f>
        <v>#REF!</v>
      </c>
      <c r="BM8418" s="97" t="s">
        <v>13488</v>
      </c>
      <c r="BN8418" s="97" t="s">
        <v>2983</v>
      </c>
      <c r="BO8418" s="97" t="s">
        <v>13489</v>
      </c>
      <c r="BU8418" s="97" t="s">
        <v>13488</v>
      </c>
      <c r="BV8418" s="97" t="s">
        <v>2983</v>
      </c>
      <c r="BW8418" s="97" t="s">
        <v>13489</v>
      </c>
    </row>
    <row r="8419" spans="51:75" x14ac:dyDescent="0.3">
      <c r="AY8419" s="124" t="e">
        <f>VLOOKUP(C8419,#REF!, 2,FALSE)</f>
        <v>#REF!</v>
      </c>
      <c r="BM8419" s="97" t="s">
        <v>13490</v>
      </c>
      <c r="BN8419" s="97" t="s">
        <v>2983</v>
      </c>
      <c r="BO8419" s="97" t="s">
        <v>10572</v>
      </c>
      <c r="BU8419" s="97" t="s">
        <v>13490</v>
      </c>
      <c r="BV8419" s="97" t="s">
        <v>2983</v>
      </c>
      <c r="BW8419" s="97" t="s">
        <v>10572</v>
      </c>
    </row>
    <row r="8420" spans="51:75" x14ac:dyDescent="0.3">
      <c r="AY8420" s="124" t="e">
        <f>VLOOKUP(C8420,#REF!, 2,FALSE)</f>
        <v>#REF!</v>
      </c>
      <c r="BM8420" s="97" t="s">
        <v>13491</v>
      </c>
      <c r="BN8420" s="97" t="s">
        <v>2983</v>
      </c>
      <c r="BO8420" s="97" t="s">
        <v>3909</v>
      </c>
      <c r="BU8420" s="97" t="s">
        <v>13491</v>
      </c>
      <c r="BV8420" s="97" t="s">
        <v>2983</v>
      </c>
      <c r="BW8420" s="97" t="s">
        <v>3909</v>
      </c>
    </row>
    <row r="8421" spans="51:75" x14ac:dyDescent="0.3">
      <c r="AY8421" s="124" t="e">
        <f>VLOOKUP(C8421,#REF!, 2,FALSE)</f>
        <v>#REF!</v>
      </c>
      <c r="BM8421" s="97" t="s">
        <v>208</v>
      </c>
      <c r="BN8421" s="97" t="s">
        <v>2983</v>
      </c>
      <c r="BO8421" s="97" t="s">
        <v>13492</v>
      </c>
      <c r="BU8421" s="97" t="s">
        <v>208</v>
      </c>
      <c r="BV8421" s="97" t="s">
        <v>2983</v>
      </c>
      <c r="BW8421" s="97" t="s">
        <v>13492</v>
      </c>
    </row>
    <row r="8422" spans="51:75" x14ac:dyDescent="0.3">
      <c r="AY8422" s="124" t="e">
        <f>VLOOKUP(C8422,#REF!, 2,FALSE)</f>
        <v>#REF!</v>
      </c>
      <c r="BM8422" s="97" t="s">
        <v>13493</v>
      </c>
      <c r="BN8422" s="97" t="s">
        <v>2983</v>
      </c>
      <c r="BO8422" s="97" t="s">
        <v>4349</v>
      </c>
      <c r="BU8422" s="97" t="s">
        <v>13493</v>
      </c>
      <c r="BV8422" s="97" t="s">
        <v>2983</v>
      </c>
      <c r="BW8422" s="97" t="s">
        <v>4349</v>
      </c>
    </row>
    <row r="8423" spans="51:75" x14ac:dyDescent="0.3">
      <c r="AY8423" s="124" t="e">
        <f>VLOOKUP(C8423,#REF!, 2,FALSE)</f>
        <v>#REF!</v>
      </c>
      <c r="BM8423" s="97" t="s">
        <v>13494</v>
      </c>
      <c r="BN8423" s="97" t="s">
        <v>937</v>
      </c>
      <c r="BO8423" s="97" t="s">
        <v>1597</v>
      </c>
      <c r="BU8423" s="97" t="s">
        <v>13494</v>
      </c>
      <c r="BV8423" s="97" t="s">
        <v>937</v>
      </c>
      <c r="BW8423" s="97" t="s">
        <v>1597</v>
      </c>
    </row>
    <row r="8424" spans="51:75" x14ac:dyDescent="0.3">
      <c r="AY8424" s="124" t="e">
        <f>VLOOKUP(C8424,#REF!, 2,FALSE)</f>
        <v>#REF!</v>
      </c>
      <c r="BM8424" s="97" t="s">
        <v>13495</v>
      </c>
      <c r="BN8424" s="97" t="s">
        <v>2983</v>
      </c>
      <c r="BO8424" s="97" t="s">
        <v>13496</v>
      </c>
      <c r="BU8424" s="97" t="s">
        <v>13495</v>
      </c>
      <c r="BV8424" s="97" t="s">
        <v>2983</v>
      </c>
      <c r="BW8424" s="97" t="s">
        <v>13496</v>
      </c>
    </row>
    <row r="8425" spans="51:75" x14ac:dyDescent="0.3">
      <c r="AY8425" s="124" t="e">
        <f>VLOOKUP(C8425,#REF!, 2,FALSE)</f>
        <v>#REF!</v>
      </c>
      <c r="BM8425" s="97" t="s">
        <v>13497</v>
      </c>
      <c r="BN8425" s="97" t="s">
        <v>2983</v>
      </c>
      <c r="BO8425" s="97" t="s">
        <v>3270</v>
      </c>
      <c r="BU8425" s="97" t="s">
        <v>13497</v>
      </c>
      <c r="BV8425" s="97" t="s">
        <v>2983</v>
      </c>
      <c r="BW8425" s="97" t="s">
        <v>3270</v>
      </c>
    </row>
    <row r="8426" spans="51:75" x14ac:dyDescent="0.3">
      <c r="AY8426" s="124" t="e">
        <f>VLOOKUP(C8426,#REF!, 2,FALSE)</f>
        <v>#REF!</v>
      </c>
      <c r="BM8426" s="97" t="s">
        <v>13498</v>
      </c>
      <c r="BN8426" s="97" t="s">
        <v>2983</v>
      </c>
      <c r="BO8426" s="97" t="s">
        <v>9002</v>
      </c>
      <c r="BU8426" s="97" t="s">
        <v>13498</v>
      </c>
      <c r="BV8426" s="97" t="s">
        <v>2983</v>
      </c>
      <c r="BW8426" s="97" t="s">
        <v>9002</v>
      </c>
    </row>
    <row r="8427" spans="51:75" x14ac:dyDescent="0.3">
      <c r="AY8427" s="124" t="e">
        <f>VLOOKUP(C8427,#REF!, 2,FALSE)</f>
        <v>#REF!</v>
      </c>
      <c r="BM8427" s="97" t="s">
        <v>13499</v>
      </c>
      <c r="BN8427" s="97" t="s">
        <v>2983</v>
      </c>
      <c r="BO8427" s="97" t="s">
        <v>1064</v>
      </c>
      <c r="BU8427" s="97" t="s">
        <v>13499</v>
      </c>
      <c r="BV8427" s="97" t="s">
        <v>2983</v>
      </c>
      <c r="BW8427" s="97" t="s">
        <v>1064</v>
      </c>
    </row>
    <row r="8428" spans="51:75" x14ac:dyDescent="0.3">
      <c r="AY8428" s="124" t="e">
        <f>VLOOKUP(C8428,#REF!, 2,FALSE)</f>
        <v>#REF!</v>
      </c>
      <c r="BM8428" s="97" t="s">
        <v>13501</v>
      </c>
      <c r="BN8428" s="97" t="s">
        <v>2983</v>
      </c>
      <c r="BO8428" s="97" t="s">
        <v>1800</v>
      </c>
      <c r="BU8428" s="97" t="s">
        <v>13501</v>
      </c>
      <c r="BV8428" s="97" t="s">
        <v>2983</v>
      </c>
      <c r="BW8428" s="97" t="s">
        <v>1800</v>
      </c>
    </row>
    <row r="8429" spans="51:75" x14ac:dyDescent="0.3">
      <c r="AY8429" s="124" t="e">
        <f>VLOOKUP(C8429,#REF!, 2,FALSE)</f>
        <v>#REF!</v>
      </c>
      <c r="BM8429" s="97" t="s">
        <v>13502</v>
      </c>
      <c r="BN8429" s="97" t="s">
        <v>2983</v>
      </c>
      <c r="BO8429" s="97" t="s">
        <v>2983</v>
      </c>
      <c r="BU8429" s="97" t="s">
        <v>13502</v>
      </c>
      <c r="BV8429" s="97" t="s">
        <v>2983</v>
      </c>
      <c r="BW8429" s="97" t="s">
        <v>2983</v>
      </c>
    </row>
    <row r="8430" spans="51:75" x14ac:dyDescent="0.3">
      <c r="AY8430" s="124" t="e">
        <f>VLOOKUP(C8430,#REF!, 2,FALSE)</f>
        <v>#REF!</v>
      </c>
      <c r="BM8430" s="97" t="s">
        <v>13503</v>
      </c>
      <c r="BN8430" s="97" t="s">
        <v>2983</v>
      </c>
      <c r="BO8430" s="97" t="s">
        <v>1443</v>
      </c>
      <c r="BU8430" s="97" t="s">
        <v>13503</v>
      </c>
      <c r="BV8430" s="97" t="s">
        <v>2983</v>
      </c>
      <c r="BW8430" s="97" t="s">
        <v>1443</v>
      </c>
    </row>
    <row r="8431" spans="51:75" x14ac:dyDescent="0.3">
      <c r="AY8431" s="124" t="e">
        <f>VLOOKUP(C8431,#REF!, 2,FALSE)</f>
        <v>#REF!</v>
      </c>
      <c r="BM8431" s="97" t="s">
        <v>13504</v>
      </c>
      <c r="BN8431" s="97" t="s">
        <v>2983</v>
      </c>
      <c r="BO8431" s="97" t="s">
        <v>2983</v>
      </c>
      <c r="BU8431" s="97" t="s">
        <v>13504</v>
      </c>
      <c r="BV8431" s="97" t="s">
        <v>2983</v>
      </c>
      <c r="BW8431" s="97" t="s">
        <v>2983</v>
      </c>
    </row>
    <row r="8432" spans="51:75" x14ac:dyDescent="0.3">
      <c r="AY8432" s="124" t="e">
        <f>VLOOKUP(C8432,#REF!, 2,FALSE)</f>
        <v>#REF!</v>
      </c>
      <c r="BM8432" s="97" t="s">
        <v>13505</v>
      </c>
      <c r="BN8432" s="97" t="s">
        <v>2983</v>
      </c>
      <c r="BO8432" s="97" t="s">
        <v>992</v>
      </c>
      <c r="BU8432" s="97" t="s">
        <v>13505</v>
      </c>
      <c r="BV8432" s="97" t="s">
        <v>2983</v>
      </c>
      <c r="BW8432" s="97" t="s">
        <v>992</v>
      </c>
    </row>
    <row r="8433" spans="51:75" x14ac:dyDescent="0.3">
      <c r="AY8433" s="124" t="e">
        <f>VLOOKUP(C8433,#REF!, 2,FALSE)</f>
        <v>#REF!</v>
      </c>
      <c r="BM8433" s="97" t="s">
        <v>13506</v>
      </c>
      <c r="BN8433" s="97" t="s">
        <v>1003</v>
      </c>
      <c r="BO8433" s="97" t="s">
        <v>11456</v>
      </c>
      <c r="BU8433" s="97" t="s">
        <v>13506</v>
      </c>
      <c r="BV8433" s="97" t="s">
        <v>1003</v>
      </c>
      <c r="BW8433" s="97" t="s">
        <v>11456</v>
      </c>
    </row>
    <row r="8434" spans="51:75" x14ac:dyDescent="0.3">
      <c r="AY8434" s="124" t="e">
        <f>VLOOKUP(C8434,#REF!, 2,FALSE)</f>
        <v>#REF!</v>
      </c>
      <c r="BM8434" s="97" t="s">
        <v>2387</v>
      </c>
      <c r="BN8434" s="97" t="s">
        <v>2983</v>
      </c>
      <c r="BO8434" s="97" t="s">
        <v>2395</v>
      </c>
      <c r="BU8434" s="97" t="s">
        <v>2387</v>
      </c>
      <c r="BV8434" s="97" t="s">
        <v>2983</v>
      </c>
      <c r="BW8434" s="97" t="s">
        <v>2395</v>
      </c>
    </row>
    <row r="8435" spans="51:75" x14ac:dyDescent="0.3">
      <c r="AY8435" s="124" t="e">
        <f>VLOOKUP(C8435,#REF!, 2,FALSE)</f>
        <v>#REF!</v>
      </c>
      <c r="BM8435" s="97" t="s">
        <v>2388</v>
      </c>
      <c r="BN8435" s="97" t="s">
        <v>1003</v>
      </c>
      <c r="BO8435" s="97" t="s">
        <v>7931</v>
      </c>
      <c r="BU8435" s="97" t="s">
        <v>2388</v>
      </c>
      <c r="BV8435" s="97" t="s">
        <v>1003</v>
      </c>
      <c r="BW8435" s="97" t="s">
        <v>7931</v>
      </c>
    </row>
    <row r="8436" spans="51:75" x14ac:dyDescent="0.3">
      <c r="AY8436" s="124" t="e">
        <f>VLOOKUP(C8436,#REF!, 2,FALSE)</f>
        <v>#REF!</v>
      </c>
      <c r="BM8436" s="97" t="s">
        <v>13507</v>
      </c>
      <c r="BN8436" s="97" t="s">
        <v>797</v>
      </c>
      <c r="BO8436" s="97" t="s">
        <v>13508</v>
      </c>
      <c r="BU8436" s="97" t="s">
        <v>13507</v>
      </c>
      <c r="BV8436" s="97" t="s">
        <v>797</v>
      </c>
      <c r="BW8436" s="97" t="s">
        <v>13508</v>
      </c>
    </row>
    <row r="8437" spans="51:75" x14ac:dyDescent="0.3">
      <c r="AY8437" s="124" t="e">
        <f>VLOOKUP(C8437,#REF!, 2,FALSE)</f>
        <v>#REF!</v>
      </c>
      <c r="BM8437" s="97" t="s">
        <v>13509</v>
      </c>
      <c r="BN8437" s="97" t="s">
        <v>703</v>
      </c>
      <c r="BO8437" s="97" t="s">
        <v>2887</v>
      </c>
      <c r="BU8437" s="97" t="s">
        <v>13509</v>
      </c>
      <c r="BV8437" s="97" t="s">
        <v>703</v>
      </c>
      <c r="BW8437" s="97" t="s">
        <v>2887</v>
      </c>
    </row>
    <row r="8438" spans="51:75" x14ac:dyDescent="0.3">
      <c r="AY8438" s="124" t="e">
        <f>VLOOKUP(C8438,#REF!, 2,FALSE)</f>
        <v>#REF!</v>
      </c>
      <c r="BM8438" s="97" t="s">
        <v>2389</v>
      </c>
      <c r="BN8438" s="97" t="s">
        <v>2983</v>
      </c>
      <c r="BO8438" s="97" t="s">
        <v>2983</v>
      </c>
      <c r="BU8438" s="97" t="s">
        <v>2389</v>
      </c>
      <c r="BV8438" s="97" t="s">
        <v>2983</v>
      </c>
      <c r="BW8438" s="97" t="s">
        <v>2983</v>
      </c>
    </row>
    <row r="8439" spans="51:75" x14ac:dyDescent="0.3">
      <c r="AY8439" s="124" t="e">
        <f>VLOOKUP(C8439,#REF!, 2,FALSE)</f>
        <v>#REF!</v>
      </c>
      <c r="BM8439" s="97" t="s">
        <v>13510</v>
      </c>
      <c r="BN8439" s="97" t="s">
        <v>803</v>
      </c>
      <c r="BO8439" s="97" t="s">
        <v>4346</v>
      </c>
      <c r="BU8439" s="97" t="s">
        <v>13510</v>
      </c>
      <c r="BV8439" s="97" t="s">
        <v>803</v>
      </c>
      <c r="BW8439" s="97" t="s">
        <v>4346</v>
      </c>
    </row>
    <row r="8440" spans="51:75" x14ac:dyDescent="0.3">
      <c r="AY8440" s="124" t="e">
        <f>VLOOKUP(C8440,#REF!, 2,FALSE)</f>
        <v>#REF!</v>
      </c>
      <c r="BM8440" s="97" t="s">
        <v>13511</v>
      </c>
      <c r="BN8440" s="97" t="s">
        <v>614</v>
      </c>
      <c r="BO8440" s="97" t="s">
        <v>11217</v>
      </c>
      <c r="BU8440" s="97" t="s">
        <v>13511</v>
      </c>
      <c r="BV8440" s="97" t="s">
        <v>614</v>
      </c>
      <c r="BW8440" s="97" t="s">
        <v>11217</v>
      </c>
    </row>
    <row r="8441" spans="51:75" x14ac:dyDescent="0.3">
      <c r="AY8441" s="124" t="e">
        <f>VLOOKUP(C8441,#REF!, 2,FALSE)</f>
        <v>#REF!</v>
      </c>
      <c r="BM8441" s="97" t="s">
        <v>13512</v>
      </c>
      <c r="BN8441" s="97" t="s">
        <v>2983</v>
      </c>
      <c r="BO8441" s="97" t="s">
        <v>2061</v>
      </c>
      <c r="BU8441" s="97" t="s">
        <v>13512</v>
      </c>
      <c r="BV8441" s="97" t="s">
        <v>2983</v>
      </c>
      <c r="BW8441" s="97" t="s">
        <v>2061</v>
      </c>
    </row>
    <row r="8442" spans="51:75" x14ac:dyDescent="0.3">
      <c r="AY8442" s="124" t="e">
        <f>VLOOKUP(C8442,#REF!, 2,FALSE)</f>
        <v>#REF!</v>
      </c>
      <c r="BM8442" s="97" t="s">
        <v>2390</v>
      </c>
      <c r="BN8442" s="97" t="s">
        <v>1279</v>
      </c>
      <c r="BO8442" s="97" t="s">
        <v>13513</v>
      </c>
      <c r="BU8442" s="97" t="s">
        <v>2390</v>
      </c>
      <c r="BV8442" s="97" t="s">
        <v>1279</v>
      </c>
      <c r="BW8442" s="97" t="s">
        <v>13513</v>
      </c>
    </row>
    <row r="8443" spans="51:75" x14ac:dyDescent="0.3">
      <c r="AY8443" s="124" t="e">
        <f>VLOOKUP(C8443,#REF!, 2,FALSE)</f>
        <v>#REF!</v>
      </c>
      <c r="BM8443" s="97" t="s">
        <v>13514</v>
      </c>
      <c r="BN8443" s="97" t="s">
        <v>2983</v>
      </c>
      <c r="BO8443" s="97" t="s">
        <v>13515</v>
      </c>
      <c r="BU8443" s="97" t="s">
        <v>13514</v>
      </c>
      <c r="BV8443" s="97" t="s">
        <v>2983</v>
      </c>
      <c r="BW8443" s="97" t="s">
        <v>13515</v>
      </c>
    </row>
    <row r="8444" spans="51:75" x14ac:dyDescent="0.3">
      <c r="AY8444" s="124" t="e">
        <f>VLOOKUP(C8444,#REF!, 2,FALSE)</f>
        <v>#REF!</v>
      </c>
      <c r="BM8444" s="97" t="s">
        <v>13516</v>
      </c>
      <c r="BN8444" s="97" t="s">
        <v>16968</v>
      </c>
      <c r="BO8444" s="97" t="s">
        <v>842</v>
      </c>
      <c r="BU8444" s="97" t="s">
        <v>13516</v>
      </c>
      <c r="BV8444" s="97" t="s">
        <v>16968</v>
      </c>
      <c r="BW8444" s="97" t="s">
        <v>842</v>
      </c>
    </row>
    <row r="8445" spans="51:75" x14ac:dyDescent="0.3">
      <c r="AY8445" s="124" t="e">
        <f>VLOOKUP(C8445,#REF!, 2,FALSE)</f>
        <v>#REF!</v>
      </c>
      <c r="BM8445" s="97" t="s">
        <v>13517</v>
      </c>
      <c r="BN8445" s="97" t="s">
        <v>3237</v>
      </c>
      <c r="BO8445" s="97" t="s">
        <v>13518</v>
      </c>
      <c r="BU8445" s="97" t="s">
        <v>13517</v>
      </c>
      <c r="BV8445" s="97" t="s">
        <v>3237</v>
      </c>
      <c r="BW8445" s="97" t="s">
        <v>13518</v>
      </c>
    </row>
    <row r="8446" spans="51:75" x14ac:dyDescent="0.3">
      <c r="AY8446" s="124" t="e">
        <f>VLOOKUP(C8446,#REF!, 2,FALSE)</f>
        <v>#REF!</v>
      </c>
      <c r="BM8446" s="97" t="s">
        <v>13519</v>
      </c>
      <c r="BN8446" s="97" t="s">
        <v>16968</v>
      </c>
      <c r="BO8446" s="97" t="s">
        <v>13520</v>
      </c>
      <c r="BU8446" s="97" t="s">
        <v>13519</v>
      </c>
      <c r="BV8446" s="97" t="s">
        <v>16968</v>
      </c>
      <c r="BW8446" s="97" t="s">
        <v>13520</v>
      </c>
    </row>
    <row r="8447" spans="51:75" x14ac:dyDescent="0.3">
      <c r="AY8447" s="124" t="e">
        <f>VLOOKUP(C8447,#REF!, 2,FALSE)</f>
        <v>#REF!</v>
      </c>
      <c r="BM8447" s="97" t="s">
        <v>13521</v>
      </c>
      <c r="BN8447" s="97" t="s">
        <v>2983</v>
      </c>
      <c r="BO8447" s="97" t="s">
        <v>2983</v>
      </c>
      <c r="BU8447" s="97" t="s">
        <v>13521</v>
      </c>
      <c r="BV8447" s="97" t="s">
        <v>2983</v>
      </c>
      <c r="BW8447" s="97" t="s">
        <v>2983</v>
      </c>
    </row>
    <row r="8448" spans="51:75" x14ac:dyDescent="0.3">
      <c r="AY8448" s="124" t="e">
        <f>VLOOKUP(C8448,#REF!, 2,FALSE)</f>
        <v>#REF!</v>
      </c>
      <c r="BM8448" s="97" t="s">
        <v>2397</v>
      </c>
      <c r="BN8448" s="97" t="s">
        <v>613</v>
      </c>
      <c r="BO8448" s="97" t="s">
        <v>13522</v>
      </c>
      <c r="BU8448" s="97" t="s">
        <v>2397</v>
      </c>
      <c r="BV8448" s="97" t="s">
        <v>613</v>
      </c>
      <c r="BW8448" s="97" t="s">
        <v>13522</v>
      </c>
    </row>
    <row r="8449" spans="51:75" x14ac:dyDescent="0.3">
      <c r="AY8449" s="124" t="e">
        <f>VLOOKUP(C8449,#REF!, 2,FALSE)</f>
        <v>#REF!</v>
      </c>
      <c r="BM8449" s="97" t="s">
        <v>13523</v>
      </c>
      <c r="BN8449" s="97" t="s">
        <v>636</v>
      </c>
      <c r="BO8449" s="97" t="s">
        <v>4560</v>
      </c>
      <c r="BU8449" s="97" t="s">
        <v>13523</v>
      </c>
      <c r="BV8449" s="97" t="s">
        <v>636</v>
      </c>
      <c r="BW8449" s="97" t="s">
        <v>4560</v>
      </c>
    </row>
    <row r="8450" spans="51:75" x14ac:dyDescent="0.3">
      <c r="AY8450" s="124" t="e">
        <f>VLOOKUP(C8450,#REF!, 2,FALSE)</f>
        <v>#REF!</v>
      </c>
      <c r="BM8450" s="97" t="s">
        <v>13524</v>
      </c>
      <c r="BN8450" s="97" t="s">
        <v>2983</v>
      </c>
      <c r="BO8450" s="97" t="s">
        <v>13525</v>
      </c>
      <c r="BU8450" s="97" t="s">
        <v>13524</v>
      </c>
      <c r="BV8450" s="97" t="s">
        <v>2983</v>
      </c>
      <c r="BW8450" s="97" t="s">
        <v>13525</v>
      </c>
    </row>
    <row r="8451" spans="51:75" x14ac:dyDescent="0.3">
      <c r="AY8451" s="124" t="e">
        <f>VLOOKUP(C8451,#REF!, 2,FALSE)</f>
        <v>#REF!</v>
      </c>
      <c r="BM8451" s="97" t="s">
        <v>13526</v>
      </c>
      <c r="BN8451" s="97" t="s">
        <v>2983</v>
      </c>
      <c r="BO8451" s="97" t="s">
        <v>3819</v>
      </c>
      <c r="BU8451" s="97" t="s">
        <v>13526</v>
      </c>
      <c r="BV8451" s="97" t="s">
        <v>2983</v>
      </c>
      <c r="BW8451" s="97" t="s">
        <v>3819</v>
      </c>
    </row>
    <row r="8452" spans="51:75" x14ac:dyDescent="0.3">
      <c r="AY8452" s="124" t="e">
        <f>VLOOKUP(C8452,#REF!, 2,FALSE)</f>
        <v>#REF!</v>
      </c>
      <c r="BM8452" s="97" t="s">
        <v>203</v>
      </c>
      <c r="BN8452" s="97" t="s">
        <v>2983</v>
      </c>
      <c r="BO8452" s="97" t="s">
        <v>2983</v>
      </c>
      <c r="BU8452" s="97" t="s">
        <v>203</v>
      </c>
      <c r="BV8452" s="97" t="s">
        <v>2983</v>
      </c>
      <c r="BW8452" s="97" t="s">
        <v>2983</v>
      </c>
    </row>
    <row r="8453" spans="51:75" x14ac:dyDescent="0.3">
      <c r="AY8453" s="124" t="e">
        <f>VLOOKUP(C8453,#REF!, 2,FALSE)</f>
        <v>#REF!</v>
      </c>
      <c r="BM8453" s="97" t="s">
        <v>13527</v>
      </c>
      <c r="BN8453" s="97" t="s">
        <v>1445</v>
      </c>
      <c r="BO8453" s="97" t="s">
        <v>3024</v>
      </c>
      <c r="BU8453" s="97" t="s">
        <v>13527</v>
      </c>
      <c r="BV8453" s="97" t="s">
        <v>1445</v>
      </c>
      <c r="BW8453" s="97" t="s">
        <v>3024</v>
      </c>
    </row>
    <row r="8454" spans="51:75" x14ac:dyDescent="0.3">
      <c r="AY8454" s="124" t="e">
        <f>VLOOKUP(C8454,#REF!, 2,FALSE)</f>
        <v>#REF!</v>
      </c>
      <c r="BM8454" s="97" t="s">
        <v>13528</v>
      </c>
      <c r="BN8454" s="97" t="s">
        <v>771</v>
      </c>
      <c r="BO8454" s="97" t="s">
        <v>921</v>
      </c>
      <c r="BU8454" s="97" t="s">
        <v>13528</v>
      </c>
      <c r="BV8454" s="97" t="s">
        <v>771</v>
      </c>
      <c r="BW8454" s="97" t="s">
        <v>921</v>
      </c>
    </row>
    <row r="8455" spans="51:75" x14ac:dyDescent="0.3">
      <c r="AY8455" s="124" t="e">
        <f>VLOOKUP(C8455,#REF!, 2,FALSE)</f>
        <v>#REF!</v>
      </c>
      <c r="BM8455" s="97" t="s">
        <v>13529</v>
      </c>
      <c r="BN8455" s="97" t="s">
        <v>1013</v>
      </c>
      <c r="BO8455" s="97" t="s">
        <v>8513</v>
      </c>
      <c r="BU8455" s="97" t="s">
        <v>13529</v>
      </c>
      <c r="BV8455" s="97" t="s">
        <v>1013</v>
      </c>
      <c r="BW8455" s="97" t="s">
        <v>8513</v>
      </c>
    </row>
    <row r="8456" spans="51:75" x14ac:dyDescent="0.3">
      <c r="AY8456" s="124" t="e">
        <f>VLOOKUP(C8456,#REF!, 2,FALSE)</f>
        <v>#REF!</v>
      </c>
      <c r="BM8456" s="97" t="s">
        <v>13530</v>
      </c>
      <c r="BN8456" s="97" t="s">
        <v>778</v>
      </c>
      <c r="BO8456" s="97" t="s">
        <v>11211</v>
      </c>
      <c r="BU8456" s="97" t="s">
        <v>13530</v>
      </c>
      <c r="BV8456" s="97" t="s">
        <v>778</v>
      </c>
      <c r="BW8456" s="97" t="s">
        <v>11211</v>
      </c>
    </row>
    <row r="8457" spans="51:75" x14ac:dyDescent="0.3">
      <c r="AY8457" s="124" t="e">
        <f>VLOOKUP(C8457,#REF!, 2,FALSE)</f>
        <v>#REF!</v>
      </c>
      <c r="BM8457" s="97" t="s">
        <v>13531</v>
      </c>
      <c r="BN8457" s="97" t="s">
        <v>2983</v>
      </c>
      <c r="BO8457" s="97" t="s">
        <v>2983</v>
      </c>
      <c r="BU8457" s="97" t="s">
        <v>13531</v>
      </c>
      <c r="BV8457" s="97" t="s">
        <v>2983</v>
      </c>
      <c r="BW8457" s="97" t="s">
        <v>2983</v>
      </c>
    </row>
    <row r="8458" spans="51:75" x14ac:dyDescent="0.3">
      <c r="AY8458" s="124" t="e">
        <f>VLOOKUP(C8458,#REF!, 2,FALSE)</f>
        <v>#REF!</v>
      </c>
      <c r="BM8458" s="97" t="s">
        <v>13532</v>
      </c>
      <c r="BN8458" s="97" t="s">
        <v>1013</v>
      </c>
      <c r="BO8458" s="97" t="s">
        <v>5229</v>
      </c>
      <c r="BU8458" s="97" t="s">
        <v>13532</v>
      </c>
      <c r="BV8458" s="97" t="s">
        <v>1013</v>
      </c>
      <c r="BW8458" s="97" t="s">
        <v>5229</v>
      </c>
    </row>
    <row r="8459" spans="51:75" x14ac:dyDescent="0.3">
      <c r="AY8459" s="124" t="e">
        <f>VLOOKUP(C8459,#REF!, 2,FALSE)</f>
        <v>#REF!</v>
      </c>
      <c r="BM8459" s="97" t="s">
        <v>13533</v>
      </c>
      <c r="BN8459" s="97" t="s">
        <v>2983</v>
      </c>
      <c r="BO8459" s="97" t="s">
        <v>2983</v>
      </c>
      <c r="BU8459" s="97" t="s">
        <v>13533</v>
      </c>
      <c r="BV8459" s="97" t="s">
        <v>2983</v>
      </c>
      <c r="BW8459" s="97" t="s">
        <v>2983</v>
      </c>
    </row>
    <row r="8460" spans="51:75" x14ac:dyDescent="0.3">
      <c r="AY8460" s="124" t="e">
        <f>VLOOKUP(C8460,#REF!, 2,FALSE)</f>
        <v>#REF!</v>
      </c>
      <c r="BM8460" s="97" t="s">
        <v>13534</v>
      </c>
      <c r="BN8460" s="97" t="s">
        <v>628</v>
      </c>
      <c r="BO8460" s="97" t="s">
        <v>2967</v>
      </c>
      <c r="BU8460" s="97" t="s">
        <v>13534</v>
      </c>
      <c r="BV8460" s="97" t="s">
        <v>628</v>
      </c>
      <c r="BW8460" s="97" t="s">
        <v>2967</v>
      </c>
    </row>
    <row r="8461" spans="51:75" x14ac:dyDescent="0.3">
      <c r="AY8461" s="124" t="e">
        <f>VLOOKUP(C8461,#REF!, 2,FALSE)</f>
        <v>#REF!</v>
      </c>
      <c r="BM8461" s="97" t="s">
        <v>204</v>
      </c>
      <c r="BN8461" s="97" t="s">
        <v>613</v>
      </c>
      <c r="BO8461" s="97" t="s">
        <v>1202</v>
      </c>
      <c r="BU8461" s="97" t="s">
        <v>204</v>
      </c>
      <c r="BV8461" s="97" t="s">
        <v>613</v>
      </c>
      <c r="BW8461" s="97" t="s">
        <v>1202</v>
      </c>
    </row>
    <row r="8462" spans="51:75" x14ac:dyDescent="0.3">
      <c r="AY8462" s="124" t="e">
        <f>VLOOKUP(C8462,#REF!, 2,FALSE)</f>
        <v>#REF!</v>
      </c>
      <c r="BM8462" s="97" t="s">
        <v>201</v>
      </c>
      <c r="BN8462" s="97" t="s">
        <v>636</v>
      </c>
      <c r="BO8462" s="97" t="s">
        <v>1202</v>
      </c>
      <c r="BU8462" s="97" t="s">
        <v>201</v>
      </c>
      <c r="BV8462" s="97" t="s">
        <v>636</v>
      </c>
      <c r="BW8462" s="97" t="s">
        <v>1202</v>
      </c>
    </row>
    <row r="8463" spans="51:75" x14ac:dyDescent="0.3">
      <c r="AY8463" s="124" t="e">
        <f>VLOOKUP(C8463,#REF!, 2,FALSE)</f>
        <v>#REF!</v>
      </c>
      <c r="BM8463" s="97" t="s">
        <v>13535</v>
      </c>
      <c r="BN8463" s="97" t="s">
        <v>2983</v>
      </c>
      <c r="BO8463" s="97" t="s">
        <v>770</v>
      </c>
      <c r="BU8463" s="97" t="s">
        <v>13535</v>
      </c>
      <c r="BV8463" s="97" t="s">
        <v>2983</v>
      </c>
      <c r="BW8463" s="97" t="s">
        <v>770</v>
      </c>
    </row>
    <row r="8464" spans="51:75" x14ac:dyDescent="0.3">
      <c r="AY8464" s="124" t="e">
        <f>VLOOKUP(C8464,#REF!, 2,FALSE)</f>
        <v>#REF!</v>
      </c>
      <c r="BM8464" s="97" t="s">
        <v>13536</v>
      </c>
      <c r="BN8464" s="97" t="s">
        <v>3237</v>
      </c>
      <c r="BO8464" s="97" t="s">
        <v>1410</v>
      </c>
      <c r="BU8464" s="97" t="s">
        <v>13536</v>
      </c>
      <c r="BV8464" s="97" t="s">
        <v>3237</v>
      </c>
      <c r="BW8464" s="97" t="s">
        <v>1410</v>
      </c>
    </row>
    <row r="8465" spans="51:75" x14ac:dyDescent="0.3">
      <c r="AY8465" s="124" t="e">
        <f>VLOOKUP(C8465,#REF!, 2,FALSE)</f>
        <v>#REF!</v>
      </c>
      <c r="BM8465" s="97" t="s">
        <v>13537</v>
      </c>
      <c r="BN8465" s="97" t="s">
        <v>3003</v>
      </c>
      <c r="BO8465" s="97" t="s">
        <v>13538</v>
      </c>
      <c r="BU8465" s="97" t="s">
        <v>13537</v>
      </c>
      <c r="BV8465" s="97" t="s">
        <v>3003</v>
      </c>
      <c r="BW8465" s="97" t="s">
        <v>13538</v>
      </c>
    </row>
    <row r="8466" spans="51:75" x14ac:dyDescent="0.3">
      <c r="AY8466" s="124" t="e">
        <f>VLOOKUP(C8466,#REF!, 2,FALSE)</f>
        <v>#REF!</v>
      </c>
      <c r="BM8466" s="97" t="s">
        <v>13539</v>
      </c>
      <c r="BN8466" s="97" t="s">
        <v>628</v>
      </c>
      <c r="BO8466" s="97" t="s">
        <v>2983</v>
      </c>
      <c r="BU8466" s="97" t="s">
        <v>13539</v>
      </c>
      <c r="BV8466" s="97" t="s">
        <v>628</v>
      </c>
      <c r="BW8466" s="97" t="s">
        <v>2983</v>
      </c>
    </row>
    <row r="8467" spans="51:75" x14ac:dyDescent="0.3">
      <c r="AY8467" s="124" t="e">
        <f>VLOOKUP(C8467,#REF!, 2,FALSE)</f>
        <v>#REF!</v>
      </c>
      <c r="BM8467" s="97" t="s">
        <v>13540</v>
      </c>
      <c r="BN8467" s="97" t="s">
        <v>637</v>
      </c>
      <c r="BO8467" s="97" t="s">
        <v>615</v>
      </c>
      <c r="BU8467" s="97" t="s">
        <v>13540</v>
      </c>
      <c r="BV8467" s="97" t="s">
        <v>637</v>
      </c>
      <c r="BW8467" s="97" t="s">
        <v>615</v>
      </c>
    </row>
    <row r="8468" spans="51:75" x14ac:dyDescent="0.3">
      <c r="AY8468" s="124" t="e">
        <f>VLOOKUP(C8468,#REF!, 2,FALSE)</f>
        <v>#REF!</v>
      </c>
      <c r="BM8468" s="97" t="s">
        <v>13541</v>
      </c>
      <c r="BN8468" s="97" t="s">
        <v>2983</v>
      </c>
      <c r="BO8468" s="97" t="s">
        <v>915</v>
      </c>
      <c r="BU8468" s="97" t="s">
        <v>13541</v>
      </c>
      <c r="BV8468" s="97" t="s">
        <v>2983</v>
      </c>
      <c r="BW8468" s="97" t="s">
        <v>915</v>
      </c>
    </row>
    <row r="8469" spans="51:75" x14ac:dyDescent="0.3">
      <c r="AY8469" s="124" t="e">
        <f>VLOOKUP(C8469,#REF!, 2,FALSE)</f>
        <v>#REF!</v>
      </c>
      <c r="BM8469" s="97" t="s">
        <v>13542</v>
      </c>
      <c r="BN8469" s="97" t="s">
        <v>639</v>
      </c>
      <c r="BO8469" s="97" t="s">
        <v>1804</v>
      </c>
      <c r="BU8469" s="97" t="s">
        <v>13542</v>
      </c>
      <c r="BV8469" s="97" t="s">
        <v>639</v>
      </c>
      <c r="BW8469" s="97" t="s">
        <v>1804</v>
      </c>
    </row>
    <row r="8470" spans="51:75" x14ac:dyDescent="0.3">
      <c r="AY8470" s="124" t="e">
        <f>VLOOKUP(C8470,#REF!, 2,FALSE)</f>
        <v>#REF!</v>
      </c>
      <c r="BM8470" s="97" t="s">
        <v>13543</v>
      </c>
      <c r="BN8470" s="97" t="s">
        <v>1342</v>
      </c>
      <c r="BO8470" s="97" t="s">
        <v>782</v>
      </c>
      <c r="BU8470" s="97" t="s">
        <v>13543</v>
      </c>
      <c r="BV8470" s="97" t="s">
        <v>1342</v>
      </c>
      <c r="BW8470" s="97" t="s">
        <v>782</v>
      </c>
    </row>
    <row r="8471" spans="51:75" x14ac:dyDescent="0.3">
      <c r="AY8471" s="124" t="e">
        <f>VLOOKUP(C8471,#REF!, 2,FALSE)</f>
        <v>#REF!</v>
      </c>
      <c r="BM8471" s="97" t="s">
        <v>13544</v>
      </c>
      <c r="BN8471" s="97" t="s">
        <v>2983</v>
      </c>
      <c r="BO8471" s="97" t="s">
        <v>1122</v>
      </c>
      <c r="BU8471" s="97" t="s">
        <v>13544</v>
      </c>
      <c r="BV8471" s="97" t="s">
        <v>2983</v>
      </c>
      <c r="BW8471" s="97" t="s">
        <v>1122</v>
      </c>
    </row>
    <row r="8472" spans="51:75" x14ac:dyDescent="0.3">
      <c r="AY8472" s="124" t="e">
        <f>VLOOKUP(C8472,#REF!, 2,FALSE)</f>
        <v>#REF!</v>
      </c>
      <c r="BM8472" s="97" t="s">
        <v>13545</v>
      </c>
      <c r="BN8472" s="97" t="s">
        <v>2983</v>
      </c>
      <c r="BO8472" s="97" t="s">
        <v>782</v>
      </c>
      <c r="BU8472" s="97" t="s">
        <v>13545</v>
      </c>
      <c r="BV8472" s="97" t="s">
        <v>2983</v>
      </c>
      <c r="BW8472" s="97" t="s">
        <v>782</v>
      </c>
    </row>
    <row r="8473" spans="51:75" x14ac:dyDescent="0.3">
      <c r="AY8473" s="124" t="e">
        <f>VLOOKUP(C8473,#REF!, 2,FALSE)</f>
        <v>#REF!</v>
      </c>
      <c r="BM8473" s="97" t="s">
        <v>13546</v>
      </c>
      <c r="BN8473" s="97" t="s">
        <v>2983</v>
      </c>
      <c r="BO8473" s="97" t="s">
        <v>6686</v>
      </c>
      <c r="BU8473" s="97" t="s">
        <v>13546</v>
      </c>
      <c r="BV8473" s="97" t="s">
        <v>2983</v>
      </c>
      <c r="BW8473" s="97" t="s">
        <v>6686</v>
      </c>
    </row>
    <row r="8474" spans="51:75" x14ac:dyDescent="0.3">
      <c r="AY8474" s="124" t="e">
        <f>VLOOKUP(C8474,#REF!, 2,FALSE)</f>
        <v>#REF!</v>
      </c>
      <c r="BM8474" s="97" t="s">
        <v>13547</v>
      </c>
      <c r="BN8474" s="97" t="s">
        <v>2983</v>
      </c>
      <c r="BO8474" s="97" t="s">
        <v>7145</v>
      </c>
      <c r="BU8474" s="97" t="s">
        <v>13547</v>
      </c>
      <c r="BV8474" s="97" t="s">
        <v>2983</v>
      </c>
      <c r="BW8474" s="97" t="s">
        <v>7145</v>
      </c>
    </row>
    <row r="8475" spans="51:75" x14ac:dyDescent="0.3">
      <c r="AY8475" s="124" t="e">
        <f>VLOOKUP(C8475,#REF!, 2,FALSE)</f>
        <v>#REF!</v>
      </c>
      <c r="BM8475" s="97" t="s">
        <v>13549</v>
      </c>
      <c r="BN8475" s="97" t="s">
        <v>2983</v>
      </c>
      <c r="BO8475" s="97" t="s">
        <v>13550</v>
      </c>
      <c r="BU8475" s="97" t="s">
        <v>13549</v>
      </c>
      <c r="BV8475" s="97" t="s">
        <v>2983</v>
      </c>
      <c r="BW8475" s="97" t="s">
        <v>13550</v>
      </c>
    </row>
    <row r="8476" spans="51:75" x14ac:dyDescent="0.3">
      <c r="AY8476" s="124" t="e">
        <f>VLOOKUP(C8476,#REF!, 2,FALSE)</f>
        <v>#REF!</v>
      </c>
      <c r="BM8476" s="97" t="s">
        <v>13551</v>
      </c>
      <c r="BN8476" s="97" t="s">
        <v>2983</v>
      </c>
      <c r="BO8476" s="97" t="s">
        <v>13552</v>
      </c>
      <c r="BU8476" s="97" t="s">
        <v>13551</v>
      </c>
      <c r="BV8476" s="97" t="s">
        <v>2983</v>
      </c>
      <c r="BW8476" s="97" t="s">
        <v>13552</v>
      </c>
    </row>
    <row r="8477" spans="51:75" x14ac:dyDescent="0.3">
      <c r="AY8477" s="124" t="e">
        <f>VLOOKUP(C8477,#REF!, 2,FALSE)</f>
        <v>#REF!</v>
      </c>
      <c r="BM8477" s="97" t="s">
        <v>13553</v>
      </c>
      <c r="BN8477" s="97" t="s">
        <v>731</v>
      </c>
      <c r="BO8477" s="97" t="s">
        <v>13554</v>
      </c>
      <c r="BU8477" s="97" t="s">
        <v>13553</v>
      </c>
      <c r="BV8477" s="97" t="s">
        <v>731</v>
      </c>
      <c r="BW8477" s="97" t="s">
        <v>13554</v>
      </c>
    </row>
    <row r="8478" spans="51:75" x14ac:dyDescent="0.3">
      <c r="AY8478" s="124" t="e">
        <f>VLOOKUP(C8478,#REF!, 2,FALSE)</f>
        <v>#REF!</v>
      </c>
      <c r="BM8478" s="97" t="s">
        <v>13555</v>
      </c>
      <c r="BN8478" s="97" t="s">
        <v>1733</v>
      </c>
      <c r="BO8478" s="97" t="s">
        <v>8716</v>
      </c>
      <c r="BU8478" s="97" t="s">
        <v>13555</v>
      </c>
      <c r="BV8478" s="97" t="s">
        <v>1733</v>
      </c>
      <c r="BW8478" s="97" t="s">
        <v>8716</v>
      </c>
    </row>
    <row r="8479" spans="51:75" x14ac:dyDescent="0.3">
      <c r="AY8479" s="124" t="e">
        <f>VLOOKUP(C8479,#REF!, 2,FALSE)</f>
        <v>#REF!</v>
      </c>
      <c r="BM8479" s="97" t="s">
        <v>2398</v>
      </c>
      <c r="BN8479" s="97" t="s">
        <v>1342</v>
      </c>
      <c r="BO8479" s="97" t="s">
        <v>13556</v>
      </c>
      <c r="BU8479" s="97" t="s">
        <v>2398</v>
      </c>
      <c r="BV8479" s="97" t="s">
        <v>1342</v>
      </c>
      <c r="BW8479" s="97" t="s">
        <v>13556</v>
      </c>
    </row>
    <row r="8480" spans="51:75" x14ac:dyDescent="0.3">
      <c r="AY8480" s="124" t="e">
        <f>VLOOKUP(C8480,#REF!, 2,FALSE)</f>
        <v>#REF!</v>
      </c>
      <c r="BM8480" s="97" t="s">
        <v>13557</v>
      </c>
      <c r="BN8480" s="97" t="s">
        <v>2983</v>
      </c>
      <c r="BO8480" s="97" t="s">
        <v>1520</v>
      </c>
      <c r="BU8480" s="97" t="s">
        <v>13557</v>
      </c>
      <c r="BV8480" s="97" t="s">
        <v>2983</v>
      </c>
      <c r="BW8480" s="97" t="s">
        <v>1520</v>
      </c>
    </row>
    <row r="8481" spans="51:75" x14ac:dyDescent="0.3">
      <c r="AY8481" s="124" t="e">
        <f>VLOOKUP(C8481,#REF!, 2,FALSE)</f>
        <v>#REF!</v>
      </c>
      <c r="BM8481" s="97" t="s">
        <v>13558</v>
      </c>
      <c r="BN8481" s="97" t="s">
        <v>2983</v>
      </c>
      <c r="BO8481" s="97" t="s">
        <v>716</v>
      </c>
      <c r="BU8481" s="97" t="s">
        <v>13558</v>
      </c>
      <c r="BV8481" s="97" t="s">
        <v>2983</v>
      </c>
      <c r="BW8481" s="97" t="s">
        <v>716</v>
      </c>
    </row>
    <row r="8482" spans="51:75" x14ac:dyDescent="0.3">
      <c r="AY8482" s="124" t="e">
        <f>VLOOKUP(C8482,#REF!, 2,FALSE)</f>
        <v>#REF!</v>
      </c>
      <c r="BM8482" s="97" t="s">
        <v>13559</v>
      </c>
      <c r="BN8482" s="97" t="s">
        <v>2983</v>
      </c>
      <c r="BO8482" s="97" t="s">
        <v>2983</v>
      </c>
      <c r="BU8482" s="97" t="s">
        <v>13559</v>
      </c>
      <c r="BV8482" s="97" t="s">
        <v>2983</v>
      </c>
      <c r="BW8482" s="97" t="s">
        <v>2983</v>
      </c>
    </row>
    <row r="8483" spans="51:75" x14ac:dyDescent="0.3">
      <c r="AY8483" s="124" t="e">
        <f>VLOOKUP(C8483,#REF!, 2,FALSE)</f>
        <v>#REF!</v>
      </c>
      <c r="BM8483" s="97" t="s">
        <v>13560</v>
      </c>
      <c r="BN8483" s="97" t="s">
        <v>2983</v>
      </c>
      <c r="BO8483" s="97" t="s">
        <v>3880</v>
      </c>
      <c r="BU8483" s="97" t="s">
        <v>13560</v>
      </c>
      <c r="BV8483" s="97" t="s">
        <v>2983</v>
      </c>
      <c r="BW8483" s="97" t="s">
        <v>3880</v>
      </c>
    </row>
    <row r="8484" spans="51:75" x14ac:dyDescent="0.3">
      <c r="AY8484" s="124" t="e">
        <f>VLOOKUP(C8484,#REF!, 2,FALSE)</f>
        <v>#REF!</v>
      </c>
      <c r="BM8484" s="97" t="s">
        <v>13561</v>
      </c>
      <c r="BN8484" s="97" t="s">
        <v>2983</v>
      </c>
      <c r="BO8484" s="97" t="s">
        <v>665</v>
      </c>
      <c r="BU8484" s="97" t="s">
        <v>13561</v>
      </c>
      <c r="BV8484" s="97" t="s">
        <v>2983</v>
      </c>
      <c r="BW8484" s="97" t="s">
        <v>665</v>
      </c>
    </row>
    <row r="8485" spans="51:75" x14ac:dyDescent="0.3">
      <c r="AY8485" s="124" t="e">
        <f>VLOOKUP(C8485,#REF!, 2,FALSE)</f>
        <v>#REF!</v>
      </c>
      <c r="BM8485" s="97" t="s">
        <v>13562</v>
      </c>
      <c r="BN8485" s="97" t="s">
        <v>662</v>
      </c>
      <c r="BO8485" s="97" t="s">
        <v>1747</v>
      </c>
      <c r="BU8485" s="97" t="s">
        <v>13562</v>
      </c>
      <c r="BV8485" s="97" t="s">
        <v>662</v>
      </c>
      <c r="BW8485" s="97" t="s">
        <v>1747</v>
      </c>
    </row>
    <row r="8486" spans="51:75" x14ac:dyDescent="0.3">
      <c r="AY8486" s="124" t="e">
        <f>VLOOKUP(C8486,#REF!, 2,FALSE)</f>
        <v>#REF!</v>
      </c>
      <c r="BM8486" s="97" t="s">
        <v>13564</v>
      </c>
      <c r="BN8486" s="97" t="s">
        <v>2983</v>
      </c>
      <c r="BO8486" s="97" t="s">
        <v>2983</v>
      </c>
      <c r="BU8486" s="97" t="s">
        <v>13564</v>
      </c>
      <c r="BV8486" s="97" t="s">
        <v>2983</v>
      </c>
      <c r="BW8486" s="97" t="s">
        <v>2983</v>
      </c>
    </row>
    <row r="8487" spans="51:75" x14ac:dyDescent="0.3">
      <c r="AY8487" s="124" t="e">
        <f>VLOOKUP(C8487,#REF!, 2,FALSE)</f>
        <v>#REF!</v>
      </c>
      <c r="BM8487" s="97" t="s">
        <v>13565</v>
      </c>
      <c r="BN8487" s="97" t="s">
        <v>780</v>
      </c>
      <c r="BO8487" s="97" t="s">
        <v>13566</v>
      </c>
      <c r="BU8487" s="97" t="s">
        <v>13565</v>
      </c>
      <c r="BV8487" s="97" t="s">
        <v>780</v>
      </c>
      <c r="BW8487" s="97" t="s">
        <v>13566</v>
      </c>
    </row>
    <row r="8488" spans="51:75" x14ac:dyDescent="0.3">
      <c r="AY8488" s="124" t="e">
        <f>VLOOKUP(C8488,#REF!, 2,FALSE)</f>
        <v>#REF!</v>
      </c>
      <c r="BM8488" s="97" t="s">
        <v>13567</v>
      </c>
      <c r="BN8488" s="97" t="s">
        <v>1269</v>
      </c>
      <c r="BO8488" s="97" t="s">
        <v>13568</v>
      </c>
      <c r="BU8488" s="97" t="s">
        <v>13567</v>
      </c>
      <c r="BV8488" s="97" t="s">
        <v>1269</v>
      </c>
      <c r="BW8488" s="97" t="s">
        <v>13568</v>
      </c>
    </row>
    <row r="8489" spans="51:75" x14ac:dyDescent="0.3">
      <c r="AY8489" s="124" t="e">
        <f>VLOOKUP(C8489,#REF!, 2,FALSE)</f>
        <v>#REF!</v>
      </c>
      <c r="BM8489" s="97" t="s">
        <v>13569</v>
      </c>
      <c r="BN8489" s="97" t="s">
        <v>3237</v>
      </c>
      <c r="BO8489" s="97" t="s">
        <v>1337</v>
      </c>
      <c r="BU8489" s="97" t="s">
        <v>13569</v>
      </c>
      <c r="BV8489" s="97" t="s">
        <v>3237</v>
      </c>
      <c r="BW8489" s="97" t="s">
        <v>1337</v>
      </c>
    </row>
    <row r="8490" spans="51:75" x14ac:dyDescent="0.3">
      <c r="AY8490" s="124" t="e">
        <f>VLOOKUP(C8490,#REF!, 2,FALSE)</f>
        <v>#REF!</v>
      </c>
      <c r="BM8490" s="97" t="s">
        <v>13570</v>
      </c>
      <c r="BN8490" s="97" t="s">
        <v>1139</v>
      </c>
      <c r="BO8490" s="97" t="s">
        <v>13571</v>
      </c>
      <c r="BU8490" s="97" t="s">
        <v>13570</v>
      </c>
      <c r="BV8490" s="97" t="s">
        <v>1139</v>
      </c>
      <c r="BW8490" s="97" t="s">
        <v>13571</v>
      </c>
    </row>
    <row r="8491" spans="51:75" x14ac:dyDescent="0.3">
      <c r="AY8491" s="124" t="e">
        <f>VLOOKUP(C8491,#REF!, 2,FALSE)</f>
        <v>#REF!</v>
      </c>
      <c r="BM8491" s="97" t="s">
        <v>13572</v>
      </c>
      <c r="BN8491" s="97" t="s">
        <v>2979</v>
      </c>
      <c r="BO8491" s="97" t="s">
        <v>6852</v>
      </c>
      <c r="BU8491" s="97" t="s">
        <v>13572</v>
      </c>
      <c r="BV8491" s="97" t="s">
        <v>2979</v>
      </c>
      <c r="BW8491" s="97" t="s">
        <v>6852</v>
      </c>
    </row>
    <row r="8492" spans="51:75" x14ac:dyDescent="0.3">
      <c r="AY8492" s="124" t="e">
        <f>VLOOKUP(C8492,#REF!, 2,FALSE)</f>
        <v>#REF!</v>
      </c>
      <c r="BM8492" s="97" t="s">
        <v>2401</v>
      </c>
      <c r="BN8492" s="97" t="s">
        <v>2983</v>
      </c>
      <c r="BO8492" s="97" t="s">
        <v>2983</v>
      </c>
      <c r="BU8492" s="97" t="s">
        <v>2401</v>
      </c>
      <c r="BV8492" s="97" t="s">
        <v>2983</v>
      </c>
      <c r="BW8492" s="97" t="s">
        <v>2983</v>
      </c>
    </row>
    <row r="8493" spans="51:75" x14ac:dyDescent="0.3">
      <c r="AY8493" s="124" t="e">
        <f>VLOOKUP(C8493,#REF!, 2,FALSE)</f>
        <v>#REF!</v>
      </c>
      <c r="BM8493" s="97" t="s">
        <v>2402</v>
      </c>
      <c r="BN8493" s="97" t="s">
        <v>639</v>
      </c>
      <c r="BO8493" s="97" t="s">
        <v>2357</v>
      </c>
      <c r="BU8493" s="97" t="s">
        <v>2402</v>
      </c>
      <c r="BV8493" s="97" t="s">
        <v>639</v>
      </c>
      <c r="BW8493" s="97" t="s">
        <v>2357</v>
      </c>
    </row>
    <row r="8494" spans="51:75" x14ac:dyDescent="0.3">
      <c r="AY8494" s="124" t="e">
        <f>VLOOKUP(C8494,#REF!, 2,FALSE)</f>
        <v>#REF!</v>
      </c>
      <c r="BM8494" s="97" t="s">
        <v>2403</v>
      </c>
      <c r="BN8494" s="97" t="s">
        <v>2423</v>
      </c>
      <c r="BO8494" s="97" t="s">
        <v>13573</v>
      </c>
      <c r="BU8494" s="97" t="s">
        <v>2403</v>
      </c>
      <c r="BV8494" s="97" t="s">
        <v>2423</v>
      </c>
      <c r="BW8494" s="97" t="s">
        <v>13573</v>
      </c>
    </row>
    <row r="8495" spans="51:75" x14ac:dyDescent="0.3">
      <c r="AY8495" s="124" t="e">
        <f>VLOOKUP(C8495,#REF!, 2,FALSE)</f>
        <v>#REF!</v>
      </c>
      <c r="BM8495" s="97" t="s">
        <v>13574</v>
      </c>
      <c r="BN8495" s="97" t="s">
        <v>639</v>
      </c>
      <c r="BO8495" s="97" t="s">
        <v>10468</v>
      </c>
      <c r="BU8495" s="97" t="s">
        <v>13574</v>
      </c>
      <c r="BV8495" s="97" t="s">
        <v>639</v>
      </c>
      <c r="BW8495" s="97" t="s">
        <v>10468</v>
      </c>
    </row>
    <row r="8496" spans="51:75" x14ac:dyDescent="0.3">
      <c r="AY8496" s="124" t="e">
        <f>VLOOKUP(C8496,#REF!, 2,FALSE)</f>
        <v>#REF!</v>
      </c>
      <c r="BM8496" s="97" t="s">
        <v>13575</v>
      </c>
      <c r="BN8496" s="97" t="s">
        <v>2983</v>
      </c>
      <c r="BO8496" s="97" t="s">
        <v>13576</v>
      </c>
      <c r="BU8496" s="97" t="s">
        <v>13575</v>
      </c>
      <c r="BV8496" s="97" t="s">
        <v>2983</v>
      </c>
      <c r="BW8496" s="97" t="s">
        <v>13576</v>
      </c>
    </row>
    <row r="8497" spans="51:75" x14ac:dyDescent="0.3">
      <c r="AY8497" s="124" t="e">
        <f>VLOOKUP(C8497,#REF!, 2,FALSE)</f>
        <v>#REF!</v>
      </c>
      <c r="BM8497" s="97" t="s">
        <v>13577</v>
      </c>
      <c r="BN8497" s="97" t="s">
        <v>2983</v>
      </c>
      <c r="BO8497" s="97" t="s">
        <v>2983</v>
      </c>
      <c r="BU8497" s="97" t="s">
        <v>13577</v>
      </c>
      <c r="BV8497" s="97" t="s">
        <v>2983</v>
      </c>
      <c r="BW8497" s="97" t="s">
        <v>2983</v>
      </c>
    </row>
    <row r="8498" spans="51:75" x14ac:dyDescent="0.3">
      <c r="AY8498" s="124" t="e">
        <f>VLOOKUP(C8498,#REF!, 2,FALSE)</f>
        <v>#REF!</v>
      </c>
      <c r="BM8498" s="97" t="s">
        <v>13578</v>
      </c>
      <c r="BN8498" s="97" t="s">
        <v>2983</v>
      </c>
      <c r="BO8498" s="97" t="s">
        <v>2983</v>
      </c>
      <c r="BU8498" s="97" t="s">
        <v>13578</v>
      </c>
      <c r="BV8498" s="97" t="s">
        <v>2983</v>
      </c>
      <c r="BW8498" s="97" t="s">
        <v>2983</v>
      </c>
    </row>
    <row r="8499" spans="51:75" x14ac:dyDescent="0.3">
      <c r="AY8499" s="124" t="e">
        <f>VLOOKUP(C8499,#REF!, 2,FALSE)</f>
        <v>#REF!</v>
      </c>
      <c r="BM8499" s="97" t="s">
        <v>13579</v>
      </c>
      <c r="BN8499" s="97" t="s">
        <v>1342</v>
      </c>
      <c r="BO8499" s="97" t="s">
        <v>13580</v>
      </c>
      <c r="BU8499" s="97" t="s">
        <v>13579</v>
      </c>
      <c r="BV8499" s="97" t="s">
        <v>1342</v>
      </c>
      <c r="BW8499" s="97" t="s">
        <v>13580</v>
      </c>
    </row>
    <row r="8500" spans="51:75" x14ac:dyDescent="0.3">
      <c r="AY8500" s="124" t="e">
        <f>VLOOKUP(C8500,#REF!, 2,FALSE)</f>
        <v>#REF!</v>
      </c>
      <c r="BM8500" s="97" t="s">
        <v>13581</v>
      </c>
      <c r="BN8500" s="97" t="s">
        <v>940</v>
      </c>
      <c r="BO8500" s="97" t="s">
        <v>3006</v>
      </c>
      <c r="BU8500" s="97" t="s">
        <v>13581</v>
      </c>
      <c r="BV8500" s="97" t="s">
        <v>940</v>
      </c>
      <c r="BW8500" s="97" t="s">
        <v>3006</v>
      </c>
    </row>
    <row r="8501" spans="51:75" x14ac:dyDescent="0.3">
      <c r="AY8501" s="124" t="e">
        <f>VLOOKUP(C8501,#REF!, 2,FALSE)</f>
        <v>#REF!</v>
      </c>
      <c r="BM8501" s="97" t="s">
        <v>13582</v>
      </c>
      <c r="BN8501" s="97" t="s">
        <v>797</v>
      </c>
      <c r="BO8501" s="97" t="s">
        <v>7536</v>
      </c>
      <c r="BU8501" s="97" t="s">
        <v>13582</v>
      </c>
      <c r="BV8501" s="97" t="s">
        <v>797</v>
      </c>
      <c r="BW8501" s="97" t="s">
        <v>7536</v>
      </c>
    </row>
    <row r="8502" spans="51:75" x14ac:dyDescent="0.3">
      <c r="AY8502" s="124" t="e">
        <f>VLOOKUP(C8502,#REF!, 2,FALSE)</f>
        <v>#REF!</v>
      </c>
      <c r="BM8502" s="97" t="s">
        <v>13583</v>
      </c>
      <c r="BN8502" s="97" t="s">
        <v>862</v>
      </c>
      <c r="BO8502" s="97" t="s">
        <v>1675</v>
      </c>
      <c r="BU8502" s="97" t="s">
        <v>13583</v>
      </c>
      <c r="BV8502" s="97" t="s">
        <v>862</v>
      </c>
      <c r="BW8502" s="97" t="s">
        <v>1675</v>
      </c>
    </row>
    <row r="8503" spans="51:75" x14ac:dyDescent="0.3">
      <c r="AY8503" s="124" t="e">
        <f>VLOOKUP(C8503,#REF!, 2,FALSE)</f>
        <v>#REF!</v>
      </c>
      <c r="BM8503" s="97" t="s">
        <v>13584</v>
      </c>
      <c r="BN8503" s="97" t="s">
        <v>997</v>
      </c>
      <c r="BO8503" s="97" t="s">
        <v>8460</v>
      </c>
      <c r="BU8503" s="97" t="s">
        <v>13584</v>
      </c>
      <c r="BV8503" s="97" t="s">
        <v>997</v>
      </c>
      <c r="BW8503" s="97" t="s">
        <v>8460</v>
      </c>
    </row>
    <row r="8504" spans="51:75" x14ac:dyDescent="0.3">
      <c r="AY8504" s="124" t="e">
        <f>VLOOKUP(C8504,#REF!, 2,FALSE)</f>
        <v>#REF!</v>
      </c>
      <c r="BM8504" s="97" t="s">
        <v>13585</v>
      </c>
      <c r="BN8504" s="97" t="s">
        <v>2983</v>
      </c>
      <c r="BO8504" s="97" t="s">
        <v>13586</v>
      </c>
      <c r="BU8504" s="97" t="s">
        <v>13585</v>
      </c>
      <c r="BV8504" s="97" t="s">
        <v>2983</v>
      </c>
      <c r="BW8504" s="97" t="s">
        <v>13586</v>
      </c>
    </row>
    <row r="8505" spans="51:75" x14ac:dyDescent="0.3">
      <c r="AY8505" s="124" t="e">
        <f>VLOOKUP(C8505,#REF!, 2,FALSE)</f>
        <v>#REF!</v>
      </c>
      <c r="BM8505" s="97" t="s">
        <v>13587</v>
      </c>
      <c r="BN8505" s="97" t="s">
        <v>2983</v>
      </c>
      <c r="BO8505" s="97" t="s">
        <v>4345</v>
      </c>
      <c r="BU8505" s="97" t="s">
        <v>13587</v>
      </c>
      <c r="BV8505" s="97" t="s">
        <v>2983</v>
      </c>
      <c r="BW8505" s="97" t="s">
        <v>4345</v>
      </c>
    </row>
    <row r="8506" spans="51:75" x14ac:dyDescent="0.3">
      <c r="AY8506" s="124" t="e">
        <f>VLOOKUP(C8506,#REF!, 2,FALSE)</f>
        <v>#REF!</v>
      </c>
      <c r="BM8506" s="97" t="s">
        <v>13588</v>
      </c>
      <c r="BN8506" s="97" t="s">
        <v>2983</v>
      </c>
      <c r="BO8506" s="97" t="s">
        <v>2983</v>
      </c>
      <c r="BU8506" s="97" t="s">
        <v>13588</v>
      </c>
      <c r="BV8506" s="97" t="s">
        <v>2983</v>
      </c>
      <c r="BW8506" s="97" t="s">
        <v>2983</v>
      </c>
    </row>
    <row r="8507" spans="51:75" x14ac:dyDescent="0.3">
      <c r="AY8507" s="124" t="e">
        <f>VLOOKUP(C8507,#REF!, 2,FALSE)</f>
        <v>#REF!</v>
      </c>
      <c r="BM8507" s="97" t="s">
        <v>13589</v>
      </c>
      <c r="BN8507" s="97" t="s">
        <v>1139</v>
      </c>
      <c r="BO8507" s="97" t="s">
        <v>2803</v>
      </c>
      <c r="BU8507" s="97" t="s">
        <v>13589</v>
      </c>
      <c r="BV8507" s="97" t="s">
        <v>1139</v>
      </c>
      <c r="BW8507" s="97" t="s">
        <v>2803</v>
      </c>
    </row>
    <row r="8508" spans="51:75" x14ac:dyDescent="0.3">
      <c r="AY8508" s="124" t="e">
        <f>VLOOKUP(C8508,#REF!, 2,FALSE)</f>
        <v>#REF!</v>
      </c>
      <c r="BM8508" s="97" t="s">
        <v>13590</v>
      </c>
      <c r="BN8508" s="97" t="s">
        <v>637</v>
      </c>
      <c r="BO8508" s="97" t="s">
        <v>1098</v>
      </c>
      <c r="BU8508" s="97" t="s">
        <v>13590</v>
      </c>
      <c r="BV8508" s="97" t="s">
        <v>637</v>
      </c>
      <c r="BW8508" s="97" t="s">
        <v>1098</v>
      </c>
    </row>
    <row r="8509" spans="51:75" x14ac:dyDescent="0.3">
      <c r="AY8509" s="124" t="e">
        <f>VLOOKUP(C8509,#REF!, 2,FALSE)</f>
        <v>#REF!</v>
      </c>
      <c r="BM8509" s="97" t="s">
        <v>13591</v>
      </c>
      <c r="BN8509" s="97" t="s">
        <v>617</v>
      </c>
      <c r="BO8509" s="97" t="s">
        <v>5841</v>
      </c>
      <c r="BU8509" s="97" t="s">
        <v>13591</v>
      </c>
      <c r="BV8509" s="97" t="s">
        <v>617</v>
      </c>
      <c r="BW8509" s="97" t="s">
        <v>5841</v>
      </c>
    </row>
    <row r="8510" spans="51:75" x14ac:dyDescent="0.3">
      <c r="AY8510" s="124" t="e">
        <f>VLOOKUP(C8510,#REF!, 2,FALSE)</f>
        <v>#REF!</v>
      </c>
      <c r="BM8510" s="97" t="s">
        <v>13592</v>
      </c>
      <c r="BN8510" s="97" t="s">
        <v>663</v>
      </c>
      <c r="BO8510" s="97" t="s">
        <v>5841</v>
      </c>
      <c r="BU8510" s="97" t="s">
        <v>13592</v>
      </c>
      <c r="BV8510" s="97" t="s">
        <v>663</v>
      </c>
      <c r="BW8510" s="97" t="s">
        <v>5841</v>
      </c>
    </row>
    <row r="8511" spans="51:75" x14ac:dyDescent="0.3">
      <c r="AY8511" s="124" t="e">
        <f>VLOOKUP(C8511,#REF!, 2,FALSE)</f>
        <v>#REF!</v>
      </c>
      <c r="BM8511" s="97" t="s">
        <v>13593</v>
      </c>
      <c r="BN8511" s="97" t="s">
        <v>2983</v>
      </c>
      <c r="BO8511" s="97" t="s">
        <v>11964</v>
      </c>
      <c r="BU8511" s="97" t="s">
        <v>13593</v>
      </c>
      <c r="BV8511" s="97" t="s">
        <v>2983</v>
      </c>
      <c r="BW8511" s="97" t="s">
        <v>11964</v>
      </c>
    </row>
    <row r="8512" spans="51:75" x14ac:dyDescent="0.3">
      <c r="AY8512" s="124" t="e">
        <f>VLOOKUP(C8512,#REF!, 2,FALSE)</f>
        <v>#REF!</v>
      </c>
      <c r="BM8512" s="97" t="s">
        <v>13594</v>
      </c>
      <c r="BN8512" s="97" t="s">
        <v>616</v>
      </c>
      <c r="BO8512" s="97" t="s">
        <v>5143</v>
      </c>
      <c r="BU8512" s="97" t="s">
        <v>13594</v>
      </c>
      <c r="BV8512" s="97" t="s">
        <v>616</v>
      </c>
      <c r="BW8512" s="97" t="s">
        <v>5143</v>
      </c>
    </row>
    <row r="8513" spans="51:75" x14ac:dyDescent="0.3">
      <c r="AY8513" s="124" t="e">
        <f>VLOOKUP(C8513,#REF!, 2,FALSE)</f>
        <v>#REF!</v>
      </c>
      <c r="BM8513" s="97" t="s">
        <v>13595</v>
      </c>
      <c r="BN8513" s="97" t="s">
        <v>841</v>
      </c>
      <c r="BO8513" s="97" t="s">
        <v>6611</v>
      </c>
      <c r="BU8513" s="97" t="s">
        <v>13595</v>
      </c>
      <c r="BV8513" s="97" t="s">
        <v>841</v>
      </c>
      <c r="BW8513" s="97" t="s">
        <v>6611</v>
      </c>
    </row>
    <row r="8514" spans="51:75" x14ac:dyDescent="0.3">
      <c r="AY8514" s="124" t="e">
        <f>VLOOKUP(C8514,#REF!, 2,FALSE)</f>
        <v>#REF!</v>
      </c>
      <c r="BM8514" s="97" t="s">
        <v>13596</v>
      </c>
      <c r="BN8514" s="97" t="s">
        <v>2983</v>
      </c>
      <c r="BO8514" s="97" t="s">
        <v>770</v>
      </c>
      <c r="BU8514" s="97" t="s">
        <v>13596</v>
      </c>
      <c r="BV8514" s="97" t="s">
        <v>2983</v>
      </c>
      <c r="BW8514" s="97" t="s">
        <v>770</v>
      </c>
    </row>
    <row r="8515" spans="51:75" x14ac:dyDescent="0.3">
      <c r="AY8515" s="124" t="e">
        <f>VLOOKUP(C8515,#REF!, 2,FALSE)</f>
        <v>#REF!</v>
      </c>
      <c r="BM8515" s="97" t="s">
        <v>13597</v>
      </c>
      <c r="BN8515" s="97" t="s">
        <v>2983</v>
      </c>
      <c r="BO8515" s="97" t="s">
        <v>7724</v>
      </c>
      <c r="BU8515" s="97" t="s">
        <v>13597</v>
      </c>
      <c r="BV8515" s="97" t="s">
        <v>2983</v>
      </c>
      <c r="BW8515" s="97" t="s">
        <v>7724</v>
      </c>
    </row>
    <row r="8516" spans="51:75" x14ac:dyDescent="0.3">
      <c r="AY8516" s="124" t="e">
        <f>VLOOKUP(C8516,#REF!, 2,FALSE)</f>
        <v>#REF!</v>
      </c>
      <c r="BM8516" s="97" t="s">
        <v>13598</v>
      </c>
      <c r="BN8516" s="97" t="s">
        <v>2983</v>
      </c>
      <c r="BO8516" s="97" t="s">
        <v>10516</v>
      </c>
      <c r="BU8516" s="97" t="s">
        <v>13598</v>
      </c>
      <c r="BV8516" s="97" t="s">
        <v>2983</v>
      </c>
      <c r="BW8516" s="97" t="s">
        <v>10516</v>
      </c>
    </row>
    <row r="8517" spans="51:75" x14ac:dyDescent="0.3">
      <c r="AY8517" s="124" t="e">
        <f>VLOOKUP(C8517,#REF!, 2,FALSE)</f>
        <v>#REF!</v>
      </c>
      <c r="BM8517" s="97" t="s">
        <v>13599</v>
      </c>
      <c r="BN8517" s="97" t="s">
        <v>16968</v>
      </c>
      <c r="BO8517" s="97" t="s">
        <v>13600</v>
      </c>
      <c r="BU8517" s="97" t="s">
        <v>13599</v>
      </c>
      <c r="BV8517" s="97" t="s">
        <v>16968</v>
      </c>
      <c r="BW8517" s="97" t="s">
        <v>13600</v>
      </c>
    </row>
    <row r="8518" spans="51:75" x14ac:dyDescent="0.3">
      <c r="AY8518" s="124" t="e">
        <f>VLOOKUP(C8518,#REF!, 2,FALSE)</f>
        <v>#REF!</v>
      </c>
      <c r="BM8518" s="97" t="s">
        <v>13601</v>
      </c>
      <c r="BN8518" s="97" t="s">
        <v>2983</v>
      </c>
      <c r="BO8518" s="97" t="s">
        <v>2983</v>
      </c>
      <c r="BU8518" s="97" t="s">
        <v>13601</v>
      </c>
      <c r="BV8518" s="97" t="s">
        <v>2983</v>
      </c>
      <c r="BW8518" s="97" t="s">
        <v>2983</v>
      </c>
    </row>
    <row r="8519" spans="51:75" x14ac:dyDescent="0.3">
      <c r="AY8519" s="124" t="e">
        <f>VLOOKUP(C8519,#REF!, 2,FALSE)</f>
        <v>#REF!</v>
      </c>
      <c r="BM8519" s="97" t="s">
        <v>13602</v>
      </c>
      <c r="BN8519" s="97" t="s">
        <v>612</v>
      </c>
      <c r="BO8519" s="97" t="s">
        <v>13603</v>
      </c>
      <c r="BU8519" s="97" t="s">
        <v>13602</v>
      </c>
      <c r="BV8519" s="97" t="s">
        <v>612</v>
      </c>
      <c r="BW8519" s="97" t="s">
        <v>13603</v>
      </c>
    </row>
    <row r="8520" spans="51:75" x14ac:dyDescent="0.3">
      <c r="AY8520" s="124" t="e">
        <f>VLOOKUP(C8520,#REF!, 2,FALSE)</f>
        <v>#REF!</v>
      </c>
      <c r="BM8520" s="97" t="s">
        <v>13604</v>
      </c>
      <c r="BN8520" s="97" t="s">
        <v>1342</v>
      </c>
      <c r="BO8520" s="97" t="s">
        <v>13605</v>
      </c>
      <c r="BU8520" s="97" t="s">
        <v>13604</v>
      </c>
      <c r="BV8520" s="97" t="s">
        <v>1342</v>
      </c>
      <c r="BW8520" s="97" t="s">
        <v>13605</v>
      </c>
    </row>
    <row r="8521" spans="51:75" x14ac:dyDescent="0.3">
      <c r="AY8521" s="124" t="e">
        <f>VLOOKUP(C8521,#REF!, 2,FALSE)</f>
        <v>#REF!</v>
      </c>
      <c r="BM8521" s="97" t="s">
        <v>2404</v>
      </c>
      <c r="BN8521" s="97" t="s">
        <v>2983</v>
      </c>
      <c r="BO8521" s="97" t="s">
        <v>13606</v>
      </c>
      <c r="BU8521" s="97" t="s">
        <v>2404</v>
      </c>
      <c r="BV8521" s="97" t="s">
        <v>2983</v>
      </c>
      <c r="BW8521" s="97" t="s">
        <v>13606</v>
      </c>
    </row>
    <row r="8522" spans="51:75" x14ac:dyDescent="0.3">
      <c r="AY8522" s="124" t="e">
        <f>VLOOKUP(C8522,#REF!, 2,FALSE)</f>
        <v>#REF!</v>
      </c>
      <c r="BM8522" s="97" t="s">
        <v>13607</v>
      </c>
      <c r="BN8522" s="97" t="s">
        <v>2983</v>
      </c>
      <c r="BO8522" s="97" t="s">
        <v>13608</v>
      </c>
      <c r="BU8522" s="97" t="s">
        <v>13607</v>
      </c>
      <c r="BV8522" s="97" t="s">
        <v>2983</v>
      </c>
      <c r="BW8522" s="97" t="s">
        <v>13608</v>
      </c>
    </row>
    <row r="8523" spans="51:75" x14ac:dyDescent="0.3">
      <c r="AY8523" s="124" t="e">
        <f>VLOOKUP(C8523,#REF!, 2,FALSE)</f>
        <v>#REF!</v>
      </c>
      <c r="BM8523" s="97" t="s">
        <v>13609</v>
      </c>
      <c r="BN8523" s="97" t="s">
        <v>16968</v>
      </c>
      <c r="BO8523" s="97" t="s">
        <v>1158</v>
      </c>
      <c r="BU8523" s="97" t="s">
        <v>13609</v>
      </c>
      <c r="BV8523" s="97" t="s">
        <v>16968</v>
      </c>
      <c r="BW8523" s="97" t="s">
        <v>1158</v>
      </c>
    </row>
    <row r="8524" spans="51:75" x14ac:dyDescent="0.3">
      <c r="AY8524" s="124" t="e">
        <f>VLOOKUP(C8524,#REF!, 2,FALSE)</f>
        <v>#REF!</v>
      </c>
      <c r="BM8524" s="97" t="s">
        <v>191</v>
      </c>
      <c r="BN8524" s="97" t="s">
        <v>1342</v>
      </c>
      <c r="BO8524" s="97" t="s">
        <v>3604</v>
      </c>
      <c r="BU8524" s="97" t="s">
        <v>191</v>
      </c>
      <c r="BV8524" s="97" t="s">
        <v>1342</v>
      </c>
      <c r="BW8524" s="97" t="s">
        <v>3604</v>
      </c>
    </row>
    <row r="8525" spans="51:75" x14ac:dyDescent="0.3">
      <c r="AY8525" s="124" t="e">
        <f>VLOOKUP(C8525,#REF!, 2,FALSE)</f>
        <v>#REF!</v>
      </c>
      <c r="BM8525" s="97" t="s">
        <v>13610</v>
      </c>
      <c r="BN8525" s="97" t="s">
        <v>841</v>
      </c>
      <c r="BO8525" s="97" t="s">
        <v>8675</v>
      </c>
      <c r="BU8525" s="97" t="s">
        <v>13610</v>
      </c>
      <c r="BV8525" s="97" t="s">
        <v>841</v>
      </c>
      <c r="BW8525" s="97" t="s">
        <v>8675</v>
      </c>
    </row>
    <row r="8526" spans="51:75" x14ac:dyDescent="0.3">
      <c r="AY8526" s="124" t="e">
        <f>VLOOKUP(C8526,#REF!, 2,FALSE)</f>
        <v>#REF!</v>
      </c>
      <c r="BM8526" s="97" t="s">
        <v>13611</v>
      </c>
      <c r="BN8526" s="97" t="s">
        <v>3237</v>
      </c>
      <c r="BO8526" s="97" t="s">
        <v>10003</v>
      </c>
      <c r="BU8526" s="97" t="s">
        <v>13611</v>
      </c>
      <c r="BV8526" s="97" t="s">
        <v>3237</v>
      </c>
      <c r="BW8526" s="97" t="s">
        <v>10003</v>
      </c>
    </row>
    <row r="8527" spans="51:75" x14ac:dyDescent="0.3">
      <c r="AY8527" s="124" t="e">
        <f>VLOOKUP(C8527,#REF!, 2,FALSE)</f>
        <v>#REF!</v>
      </c>
      <c r="BM8527" s="97" t="s">
        <v>13612</v>
      </c>
      <c r="BN8527" s="97" t="s">
        <v>2983</v>
      </c>
      <c r="BO8527" s="97" t="s">
        <v>2983</v>
      </c>
      <c r="BU8527" s="97" t="s">
        <v>13612</v>
      </c>
      <c r="BV8527" s="97" t="s">
        <v>2983</v>
      </c>
      <c r="BW8527" s="97" t="s">
        <v>2983</v>
      </c>
    </row>
    <row r="8528" spans="51:75" x14ac:dyDescent="0.3">
      <c r="AY8528" s="124" t="e">
        <f>VLOOKUP(C8528,#REF!, 2,FALSE)</f>
        <v>#REF!</v>
      </c>
      <c r="BM8528" s="97" t="s">
        <v>13613</v>
      </c>
      <c r="BN8528" s="97" t="s">
        <v>16968</v>
      </c>
      <c r="BO8528" s="97" t="s">
        <v>6218</v>
      </c>
      <c r="BU8528" s="97" t="s">
        <v>13613</v>
      </c>
      <c r="BV8528" s="97" t="s">
        <v>16968</v>
      </c>
      <c r="BW8528" s="97" t="s">
        <v>6218</v>
      </c>
    </row>
    <row r="8529" spans="51:75" x14ac:dyDescent="0.3">
      <c r="AY8529" s="124" t="e">
        <f>VLOOKUP(C8529,#REF!, 2,FALSE)</f>
        <v>#REF!</v>
      </c>
      <c r="BM8529" s="97" t="s">
        <v>13614</v>
      </c>
      <c r="BN8529" s="97" t="s">
        <v>2983</v>
      </c>
      <c r="BO8529" s="97" t="s">
        <v>2788</v>
      </c>
      <c r="BU8529" s="97" t="s">
        <v>13614</v>
      </c>
      <c r="BV8529" s="97" t="s">
        <v>2983</v>
      </c>
      <c r="BW8529" s="97" t="s">
        <v>2788</v>
      </c>
    </row>
    <row r="8530" spans="51:75" x14ac:dyDescent="0.3">
      <c r="AY8530" s="124" t="e">
        <f>VLOOKUP(C8530,#REF!, 2,FALSE)</f>
        <v>#REF!</v>
      </c>
      <c r="BM8530" s="97" t="s">
        <v>13615</v>
      </c>
      <c r="BN8530" s="97" t="s">
        <v>662</v>
      </c>
      <c r="BO8530" s="97" t="s">
        <v>9042</v>
      </c>
      <c r="BU8530" s="97" t="s">
        <v>13615</v>
      </c>
      <c r="BV8530" s="97" t="s">
        <v>662</v>
      </c>
      <c r="BW8530" s="97" t="s">
        <v>9042</v>
      </c>
    </row>
    <row r="8531" spans="51:75" x14ac:dyDescent="0.3">
      <c r="AY8531" s="124" t="e">
        <f>VLOOKUP(C8531,#REF!, 2,FALSE)</f>
        <v>#REF!</v>
      </c>
      <c r="BM8531" s="97" t="s">
        <v>2405</v>
      </c>
      <c r="BN8531" s="97" t="s">
        <v>2983</v>
      </c>
      <c r="BO8531" s="97" t="s">
        <v>7648</v>
      </c>
      <c r="BU8531" s="97" t="s">
        <v>2405</v>
      </c>
      <c r="BV8531" s="97" t="s">
        <v>2983</v>
      </c>
      <c r="BW8531" s="97" t="s">
        <v>7648</v>
      </c>
    </row>
    <row r="8532" spans="51:75" x14ac:dyDescent="0.3">
      <c r="AY8532" s="124" t="e">
        <f>VLOOKUP(C8532,#REF!, 2,FALSE)</f>
        <v>#REF!</v>
      </c>
      <c r="BM8532" s="97" t="s">
        <v>13616</v>
      </c>
      <c r="BN8532" s="97" t="s">
        <v>613</v>
      </c>
      <c r="BO8532" s="97" t="s">
        <v>13617</v>
      </c>
      <c r="BU8532" s="97" t="s">
        <v>13616</v>
      </c>
      <c r="BV8532" s="97" t="s">
        <v>613</v>
      </c>
      <c r="BW8532" s="97" t="s">
        <v>13617</v>
      </c>
    </row>
    <row r="8533" spans="51:75" x14ac:dyDescent="0.3">
      <c r="AY8533" s="124" t="e">
        <f>VLOOKUP(C8533,#REF!, 2,FALSE)</f>
        <v>#REF!</v>
      </c>
      <c r="BM8533" s="97" t="s">
        <v>13619</v>
      </c>
      <c r="BN8533" s="97" t="s">
        <v>631</v>
      </c>
      <c r="BO8533" s="97" t="s">
        <v>13620</v>
      </c>
      <c r="BU8533" s="97" t="s">
        <v>13619</v>
      </c>
      <c r="BV8533" s="97" t="s">
        <v>631</v>
      </c>
      <c r="BW8533" s="97" t="s">
        <v>13620</v>
      </c>
    </row>
    <row r="8534" spans="51:75" x14ac:dyDescent="0.3">
      <c r="AY8534" s="124" t="e">
        <f>VLOOKUP(C8534,#REF!, 2,FALSE)</f>
        <v>#REF!</v>
      </c>
      <c r="BM8534" s="97" t="s">
        <v>13621</v>
      </c>
      <c r="BN8534" s="97" t="s">
        <v>1342</v>
      </c>
      <c r="BO8534" s="97" t="s">
        <v>668</v>
      </c>
      <c r="BU8534" s="97" t="s">
        <v>13621</v>
      </c>
      <c r="BV8534" s="97" t="s">
        <v>1342</v>
      </c>
      <c r="BW8534" s="97" t="s">
        <v>668</v>
      </c>
    </row>
    <row r="8535" spans="51:75" x14ac:dyDescent="0.3">
      <c r="AY8535" s="124" t="e">
        <f>VLOOKUP(C8535,#REF!, 2,FALSE)</f>
        <v>#REF!</v>
      </c>
      <c r="BM8535" s="97" t="s">
        <v>13622</v>
      </c>
      <c r="BN8535" s="97" t="s">
        <v>662</v>
      </c>
      <c r="BO8535" s="97" t="s">
        <v>956</v>
      </c>
      <c r="BU8535" s="97" t="s">
        <v>13622</v>
      </c>
      <c r="BV8535" s="97" t="s">
        <v>662</v>
      </c>
      <c r="BW8535" s="97" t="s">
        <v>956</v>
      </c>
    </row>
    <row r="8536" spans="51:75" x14ac:dyDescent="0.3">
      <c r="AY8536" s="124" t="e">
        <f>VLOOKUP(C8536,#REF!, 2,FALSE)</f>
        <v>#REF!</v>
      </c>
      <c r="BM8536" s="97" t="s">
        <v>2406</v>
      </c>
      <c r="BN8536" s="97" t="s">
        <v>2983</v>
      </c>
      <c r="BO8536" s="97" t="s">
        <v>701</v>
      </c>
      <c r="BU8536" s="97" t="s">
        <v>2406</v>
      </c>
      <c r="BV8536" s="97" t="s">
        <v>2983</v>
      </c>
      <c r="BW8536" s="97" t="s">
        <v>701</v>
      </c>
    </row>
    <row r="8537" spans="51:75" x14ac:dyDescent="0.3">
      <c r="AY8537" s="124" t="e">
        <f>VLOOKUP(C8537,#REF!, 2,FALSE)</f>
        <v>#REF!</v>
      </c>
      <c r="BM8537" s="97" t="s">
        <v>13623</v>
      </c>
      <c r="BN8537" s="97" t="s">
        <v>2983</v>
      </c>
      <c r="BO8537" s="97" t="s">
        <v>1858</v>
      </c>
      <c r="BU8537" s="97" t="s">
        <v>13623</v>
      </c>
      <c r="BV8537" s="97" t="s">
        <v>2983</v>
      </c>
      <c r="BW8537" s="97" t="s">
        <v>1858</v>
      </c>
    </row>
    <row r="8538" spans="51:75" x14ac:dyDescent="0.3">
      <c r="AY8538" s="124" t="e">
        <f>VLOOKUP(C8538,#REF!, 2,FALSE)</f>
        <v>#REF!</v>
      </c>
      <c r="BM8538" s="97" t="s">
        <v>13624</v>
      </c>
      <c r="BN8538" s="97" t="s">
        <v>636</v>
      </c>
      <c r="BO8538" s="97" t="s">
        <v>5765</v>
      </c>
      <c r="BU8538" s="97" t="s">
        <v>13624</v>
      </c>
      <c r="BV8538" s="97" t="s">
        <v>636</v>
      </c>
      <c r="BW8538" s="97" t="s">
        <v>5765</v>
      </c>
    </row>
    <row r="8539" spans="51:75" x14ac:dyDescent="0.3">
      <c r="AY8539" s="124" t="e">
        <f>VLOOKUP(C8539,#REF!, 2,FALSE)</f>
        <v>#REF!</v>
      </c>
      <c r="BM8539" s="97" t="s">
        <v>13626</v>
      </c>
      <c r="BN8539" s="97" t="s">
        <v>2983</v>
      </c>
      <c r="BO8539" s="97" t="s">
        <v>3453</v>
      </c>
      <c r="BU8539" s="97" t="s">
        <v>13626</v>
      </c>
      <c r="BV8539" s="97" t="s">
        <v>2983</v>
      </c>
      <c r="BW8539" s="97" t="s">
        <v>3453</v>
      </c>
    </row>
    <row r="8540" spans="51:75" x14ac:dyDescent="0.3">
      <c r="AY8540" s="124" t="e">
        <f>VLOOKUP(C8540,#REF!, 2,FALSE)</f>
        <v>#REF!</v>
      </c>
      <c r="BM8540" s="97" t="s">
        <v>13627</v>
      </c>
      <c r="BN8540" s="97" t="s">
        <v>1342</v>
      </c>
      <c r="BO8540" s="97" t="s">
        <v>4537</v>
      </c>
      <c r="BU8540" s="97" t="s">
        <v>13627</v>
      </c>
      <c r="BV8540" s="97" t="s">
        <v>1342</v>
      </c>
      <c r="BW8540" s="97" t="s">
        <v>4537</v>
      </c>
    </row>
    <row r="8541" spans="51:75" x14ac:dyDescent="0.3">
      <c r="AY8541" s="124" t="e">
        <f>VLOOKUP(C8541,#REF!, 2,FALSE)</f>
        <v>#REF!</v>
      </c>
      <c r="BM8541" s="97" t="s">
        <v>13628</v>
      </c>
      <c r="BN8541" s="97" t="s">
        <v>797</v>
      </c>
      <c r="BO8541" s="97" t="s">
        <v>3880</v>
      </c>
      <c r="BU8541" s="97" t="s">
        <v>13628</v>
      </c>
      <c r="BV8541" s="97" t="s">
        <v>797</v>
      </c>
      <c r="BW8541" s="97" t="s">
        <v>3880</v>
      </c>
    </row>
    <row r="8542" spans="51:75" x14ac:dyDescent="0.3">
      <c r="AY8542" s="124" t="e">
        <f>VLOOKUP(C8542,#REF!, 2,FALSE)</f>
        <v>#REF!</v>
      </c>
      <c r="BM8542" s="97" t="s">
        <v>13629</v>
      </c>
      <c r="BN8542" s="97" t="s">
        <v>613</v>
      </c>
      <c r="BO8542" s="97" t="s">
        <v>13038</v>
      </c>
      <c r="BU8542" s="97" t="s">
        <v>13629</v>
      </c>
      <c r="BV8542" s="97" t="s">
        <v>613</v>
      </c>
      <c r="BW8542" s="97" t="s">
        <v>13038</v>
      </c>
    </row>
    <row r="8543" spans="51:75" x14ac:dyDescent="0.3">
      <c r="AY8543" s="124" t="e">
        <f>VLOOKUP(C8543,#REF!, 2,FALSE)</f>
        <v>#REF!</v>
      </c>
      <c r="BM8543" s="97" t="s">
        <v>13630</v>
      </c>
      <c r="BN8543" s="97" t="s">
        <v>2979</v>
      </c>
      <c r="BO8543" s="97" t="s">
        <v>2983</v>
      </c>
      <c r="BU8543" s="97" t="s">
        <v>13630</v>
      </c>
      <c r="BV8543" s="97" t="s">
        <v>2979</v>
      </c>
      <c r="BW8543" s="97" t="s">
        <v>2983</v>
      </c>
    </row>
    <row r="8544" spans="51:75" x14ac:dyDescent="0.3">
      <c r="AY8544" s="124" t="e">
        <f>VLOOKUP(C8544,#REF!, 2,FALSE)</f>
        <v>#REF!</v>
      </c>
      <c r="BM8544" s="97" t="s">
        <v>13631</v>
      </c>
      <c r="BN8544" s="97" t="s">
        <v>639</v>
      </c>
      <c r="BO8544" s="97" t="s">
        <v>2381</v>
      </c>
      <c r="BU8544" s="97" t="s">
        <v>13631</v>
      </c>
      <c r="BV8544" s="97" t="s">
        <v>639</v>
      </c>
      <c r="BW8544" s="97" t="s">
        <v>2381</v>
      </c>
    </row>
    <row r="8545" spans="51:75" x14ac:dyDescent="0.3">
      <c r="AY8545" s="124" t="e">
        <f>VLOOKUP(C8545,#REF!, 2,FALSE)</f>
        <v>#REF!</v>
      </c>
      <c r="BM8545" s="97" t="s">
        <v>2407</v>
      </c>
      <c r="BN8545" s="97" t="s">
        <v>613</v>
      </c>
      <c r="BO8545" s="97" t="s">
        <v>3162</v>
      </c>
      <c r="BU8545" s="97" t="s">
        <v>2407</v>
      </c>
      <c r="BV8545" s="97" t="s">
        <v>613</v>
      </c>
      <c r="BW8545" s="97" t="s">
        <v>3162</v>
      </c>
    </row>
    <row r="8546" spans="51:75" x14ac:dyDescent="0.3">
      <c r="AY8546" s="124" t="e">
        <f>VLOOKUP(C8546,#REF!, 2,FALSE)</f>
        <v>#REF!</v>
      </c>
      <c r="BM8546" s="97" t="s">
        <v>2408</v>
      </c>
      <c r="BN8546" s="97" t="s">
        <v>613</v>
      </c>
      <c r="BO8546" s="97" t="s">
        <v>2195</v>
      </c>
      <c r="BU8546" s="97" t="s">
        <v>2408</v>
      </c>
      <c r="BV8546" s="97" t="s">
        <v>613</v>
      </c>
      <c r="BW8546" s="97" t="s">
        <v>2195</v>
      </c>
    </row>
    <row r="8547" spans="51:75" x14ac:dyDescent="0.3">
      <c r="AY8547" s="124" t="e">
        <f>VLOOKUP(C8547,#REF!, 2,FALSE)</f>
        <v>#REF!</v>
      </c>
      <c r="BM8547" s="97" t="s">
        <v>13632</v>
      </c>
      <c r="BN8547" s="97" t="s">
        <v>639</v>
      </c>
      <c r="BO8547" s="97" t="s">
        <v>1805</v>
      </c>
      <c r="BU8547" s="97" t="s">
        <v>13632</v>
      </c>
      <c r="BV8547" s="97" t="s">
        <v>639</v>
      </c>
      <c r="BW8547" s="97" t="s">
        <v>1805</v>
      </c>
    </row>
    <row r="8548" spans="51:75" x14ac:dyDescent="0.3">
      <c r="AY8548" s="124" t="e">
        <f>VLOOKUP(C8548,#REF!, 2,FALSE)</f>
        <v>#REF!</v>
      </c>
      <c r="BM8548" s="97" t="s">
        <v>13633</v>
      </c>
      <c r="BN8548" s="97" t="s">
        <v>639</v>
      </c>
      <c r="BO8548" s="97" t="s">
        <v>4741</v>
      </c>
      <c r="BU8548" s="97" t="s">
        <v>13633</v>
      </c>
      <c r="BV8548" s="97" t="s">
        <v>639</v>
      </c>
      <c r="BW8548" s="97" t="s">
        <v>4741</v>
      </c>
    </row>
    <row r="8549" spans="51:75" x14ac:dyDescent="0.3">
      <c r="AY8549" s="124" t="e">
        <f>VLOOKUP(C8549,#REF!, 2,FALSE)</f>
        <v>#REF!</v>
      </c>
      <c r="BM8549" s="97" t="s">
        <v>13634</v>
      </c>
      <c r="BN8549" s="97" t="s">
        <v>3043</v>
      </c>
      <c r="BO8549" s="97" t="s">
        <v>13635</v>
      </c>
      <c r="BU8549" s="97" t="s">
        <v>13634</v>
      </c>
      <c r="BV8549" s="97" t="s">
        <v>3043</v>
      </c>
      <c r="BW8549" s="97" t="s">
        <v>13635</v>
      </c>
    </row>
    <row r="8550" spans="51:75" x14ac:dyDescent="0.3">
      <c r="AY8550" s="124" t="e">
        <f>VLOOKUP(C8550,#REF!, 2,FALSE)</f>
        <v>#REF!</v>
      </c>
      <c r="BM8550" s="97" t="s">
        <v>13636</v>
      </c>
      <c r="BN8550" s="97" t="s">
        <v>787</v>
      </c>
      <c r="BO8550" s="97" t="s">
        <v>1686</v>
      </c>
      <c r="BU8550" s="97" t="s">
        <v>13636</v>
      </c>
      <c r="BV8550" s="97" t="s">
        <v>787</v>
      </c>
      <c r="BW8550" s="97" t="s">
        <v>1686</v>
      </c>
    </row>
    <row r="8551" spans="51:75" x14ac:dyDescent="0.3">
      <c r="AY8551" s="124" t="e">
        <f>VLOOKUP(C8551,#REF!, 2,FALSE)</f>
        <v>#REF!</v>
      </c>
      <c r="BM8551" s="97" t="s">
        <v>13637</v>
      </c>
      <c r="BN8551" s="97" t="s">
        <v>666</v>
      </c>
      <c r="BO8551" s="97" t="s">
        <v>13638</v>
      </c>
      <c r="BU8551" s="97" t="s">
        <v>13637</v>
      </c>
      <c r="BV8551" s="97" t="s">
        <v>666</v>
      </c>
      <c r="BW8551" s="97" t="s">
        <v>13638</v>
      </c>
    </row>
    <row r="8552" spans="51:75" x14ac:dyDescent="0.3">
      <c r="AY8552" s="124" t="e">
        <f>VLOOKUP(C8552,#REF!, 2,FALSE)</f>
        <v>#REF!</v>
      </c>
      <c r="BM8552" s="97" t="s">
        <v>13639</v>
      </c>
      <c r="BN8552" s="97" t="s">
        <v>2983</v>
      </c>
      <c r="BO8552" s="97" t="s">
        <v>12050</v>
      </c>
      <c r="BU8552" s="97" t="s">
        <v>13639</v>
      </c>
      <c r="BV8552" s="97" t="s">
        <v>2983</v>
      </c>
      <c r="BW8552" s="97" t="s">
        <v>12050</v>
      </c>
    </row>
    <row r="8553" spans="51:75" x14ac:dyDescent="0.3">
      <c r="AY8553" s="124" t="e">
        <f>VLOOKUP(C8553,#REF!, 2,FALSE)</f>
        <v>#REF!</v>
      </c>
      <c r="BM8553" s="97" t="s">
        <v>13640</v>
      </c>
      <c r="BN8553" s="97" t="s">
        <v>666</v>
      </c>
      <c r="BO8553" s="97" t="s">
        <v>922</v>
      </c>
      <c r="BU8553" s="97" t="s">
        <v>13640</v>
      </c>
      <c r="BV8553" s="97" t="s">
        <v>666</v>
      </c>
      <c r="BW8553" s="97" t="s">
        <v>922</v>
      </c>
    </row>
    <row r="8554" spans="51:75" x14ac:dyDescent="0.3">
      <c r="AY8554" s="124" t="e">
        <f>VLOOKUP(C8554,#REF!, 2,FALSE)</f>
        <v>#REF!</v>
      </c>
      <c r="BM8554" s="97" t="s">
        <v>13641</v>
      </c>
      <c r="BN8554" s="97" t="s">
        <v>2983</v>
      </c>
      <c r="BO8554" s="97" t="s">
        <v>6077</v>
      </c>
      <c r="BU8554" s="97" t="s">
        <v>13641</v>
      </c>
      <c r="BV8554" s="97" t="s">
        <v>2983</v>
      </c>
      <c r="BW8554" s="97" t="s">
        <v>6077</v>
      </c>
    </row>
    <row r="8555" spans="51:75" x14ac:dyDescent="0.3">
      <c r="AY8555" s="124" t="e">
        <f>VLOOKUP(C8555,#REF!, 2,FALSE)</f>
        <v>#REF!</v>
      </c>
      <c r="BM8555" s="97" t="s">
        <v>13642</v>
      </c>
      <c r="BN8555" s="97" t="s">
        <v>2983</v>
      </c>
      <c r="BO8555" s="97" t="s">
        <v>2371</v>
      </c>
      <c r="BU8555" s="97" t="s">
        <v>13642</v>
      </c>
      <c r="BV8555" s="97" t="s">
        <v>2983</v>
      </c>
      <c r="BW8555" s="97" t="s">
        <v>2371</v>
      </c>
    </row>
    <row r="8556" spans="51:75" x14ac:dyDescent="0.3">
      <c r="AY8556" s="124" t="e">
        <f>VLOOKUP(C8556,#REF!, 2,FALSE)</f>
        <v>#REF!</v>
      </c>
      <c r="BM8556" s="97" t="s">
        <v>13643</v>
      </c>
      <c r="BN8556" s="97" t="s">
        <v>783</v>
      </c>
      <c r="BO8556" s="97" t="s">
        <v>5713</v>
      </c>
      <c r="BU8556" s="97" t="s">
        <v>13643</v>
      </c>
      <c r="BV8556" s="97" t="s">
        <v>783</v>
      </c>
      <c r="BW8556" s="97" t="s">
        <v>5713</v>
      </c>
    </row>
    <row r="8557" spans="51:75" x14ac:dyDescent="0.3">
      <c r="AY8557" s="124" t="e">
        <f>VLOOKUP(C8557,#REF!, 2,FALSE)</f>
        <v>#REF!</v>
      </c>
      <c r="BM8557" s="97" t="s">
        <v>13644</v>
      </c>
      <c r="BN8557" s="97" t="s">
        <v>667</v>
      </c>
      <c r="BO8557" s="97" t="s">
        <v>2296</v>
      </c>
      <c r="BU8557" s="97" t="s">
        <v>13644</v>
      </c>
      <c r="BV8557" s="97" t="s">
        <v>667</v>
      </c>
      <c r="BW8557" s="97" t="s">
        <v>2296</v>
      </c>
    </row>
    <row r="8558" spans="51:75" x14ac:dyDescent="0.3">
      <c r="AY8558" s="124" t="e">
        <f>VLOOKUP(C8558,#REF!, 2,FALSE)</f>
        <v>#REF!</v>
      </c>
      <c r="BM8558" s="97" t="s">
        <v>13645</v>
      </c>
      <c r="BN8558" s="97" t="s">
        <v>797</v>
      </c>
      <c r="BO8558" s="97" t="s">
        <v>2874</v>
      </c>
      <c r="BU8558" s="97" t="s">
        <v>13645</v>
      </c>
      <c r="BV8558" s="97" t="s">
        <v>797</v>
      </c>
      <c r="BW8558" s="97" t="s">
        <v>2874</v>
      </c>
    </row>
    <row r="8559" spans="51:75" x14ac:dyDescent="0.3">
      <c r="AY8559" s="124" t="e">
        <f>VLOOKUP(C8559,#REF!, 2,FALSE)</f>
        <v>#REF!</v>
      </c>
      <c r="BM8559" s="97" t="s">
        <v>13646</v>
      </c>
      <c r="BN8559" s="97" t="s">
        <v>797</v>
      </c>
      <c r="BO8559" s="97" t="s">
        <v>8218</v>
      </c>
      <c r="BU8559" s="97" t="s">
        <v>13646</v>
      </c>
      <c r="BV8559" s="97" t="s">
        <v>797</v>
      </c>
      <c r="BW8559" s="97" t="s">
        <v>8218</v>
      </c>
    </row>
    <row r="8560" spans="51:75" x14ac:dyDescent="0.3">
      <c r="AY8560" s="124" t="e">
        <f>VLOOKUP(C8560,#REF!, 2,FALSE)</f>
        <v>#REF!</v>
      </c>
      <c r="BM8560" s="97" t="s">
        <v>2409</v>
      </c>
      <c r="BN8560" s="97" t="s">
        <v>2983</v>
      </c>
      <c r="BO8560" s="97" t="s">
        <v>13647</v>
      </c>
      <c r="BU8560" s="97" t="s">
        <v>2409</v>
      </c>
      <c r="BV8560" s="97" t="s">
        <v>2983</v>
      </c>
      <c r="BW8560" s="97" t="s">
        <v>13647</v>
      </c>
    </row>
    <row r="8561" spans="51:75" x14ac:dyDescent="0.3">
      <c r="AY8561" s="124" t="e">
        <f>VLOOKUP(C8561,#REF!, 2,FALSE)</f>
        <v>#REF!</v>
      </c>
      <c r="BM8561" s="97" t="s">
        <v>2410</v>
      </c>
      <c r="BN8561" s="97" t="s">
        <v>2983</v>
      </c>
      <c r="BO8561" s="97" t="s">
        <v>2983</v>
      </c>
      <c r="BU8561" s="97" t="s">
        <v>2410</v>
      </c>
      <c r="BV8561" s="97" t="s">
        <v>2983</v>
      </c>
      <c r="BW8561" s="97" t="s">
        <v>2983</v>
      </c>
    </row>
    <row r="8562" spans="51:75" x14ac:dyDescent="0.3">
      <c r="AY8562" s="124" t="e">
        <f>VLOOKUP(C8562,#REF!, 2,FALSE)</f>
        <v>#REF!</v>
      </c>
      <c r="BM8562" s="97" t="s">
        <v>13648</v>
      </c>
      <c r="BN8562" s="97" t="s">
        <v>1501</v>
      </c>
      <c r="BO8562" s="97" t="s">
        <v>13649</v>
      </c>
      <c r="BU8562" s="97" t="s">
        <v>13648</v>
      </c>
      <c r="BV8562" s="97" t="s">
        <v>1501</v>
      </c>
      <c r="BW8562" s="97" t="s">
        <v>13649</v>
      </c>
    </row>
    <row r="8563" spans="51:75" x14ac:dyDescent="0.3">
      <c r="AY8563" s="124" t="e">
        <f>VLOOKUP(C8563,#REF!, 2,FALSE)</f>
        <v>#REF!</v>
      </c>
      <c r="BM8563" s="97" t="s">
        <v>13650</v>
      </c>
      <c r="BN8563" s="97" t="s">
        <v>3000</v>
      </c>
      <c r="BO8563" s="97" t="s">
        <v>5217</v>
      </c>
      <c r="BU8563" s="97" t="s">
        <v>13650</v>
      </c>
      <c r="BV8563" s="97" t="s">
        <v>3000</v>
      </c>
      <c r="BW8563" s="97" t="s">
        <v>5217</v>
      </c>
    </row>
    <row r="8564" spans="51:75" x14ac:dyDescent="0.3">
      <c r="AY8564" s="124" t="e">
        <f>VLOOKUP(C8564,#REF!, 2,FALSE)</f>
        <v>#REF!</v>
      </c>
      <c r="BM8564" s="97" t="s">
        <v>13651</v>
      </c>
      <c r="BN8564" s="97" t="s">
        <v>1269</v>
      </c>
      <c r="BO8564" s="97" t="s">
        <v>9514</v>
      </c>
      <c r="BU8564" s="97" t="s">
        <v>13651</v>
      </c>
      <c r="BV8564" s="97" t="s">
        <v>1269</v>
      </c>
      <c r="BW8564" s="97" t="s">
        <v>9514</v>
      </c>
    </row>
    <row r="8565" spans="51:75" x14ac:dyDescent="0.3">
      <c r="AY8565" s="124" t="e">
        <f>VLOOKUP(C8565,#REF!, 2,FALSE)</f>
        <v>#REF!</v>
      </c>
      <c r="BM8565" s="97" t="s">
        <v>13652</v>
      </c>
      <c r="BN8565" s="97" t="s">
        <v>797</v>
      </c>
      <c r="BO8565" s="97" t="s">
        <v>13653</v>
      </c>
      <c r="BU8565" s="97" t="s">
        <v>13652</v>
      </c>
      <c r="BV8565" s="97" t="s">
        <v>797</v>
      </c>
      <c r="BW8565" s="97" t="s">
        <v>13653</v>
      </c>
    </row>
    <row r="8566" spans="51:75" x14ac:dyDescent="0.3">
      <c r="AY8566" s="124" t="e">
        <f>VLOOKUP(C8566,#REF!, 2,FALSE)</f>
        <v>#REF!</v>
      </c>
      <c r="BM8566" s="97" t="s">
        <v>13655</v>
      </c>
      <c r="BN8566" s="97" t="s">
        <v>2983</v>
      </c>
      <c r="BO8566" s="97" t="s">
        <v>2983</v>
      </c>
      <c r="BU8566" s="97" t="s">
        <v>13655</v>
      </c>
      <c r="BV8566" s="97" t="s">
        <v>2983</v>
      </c>
      <c r="BW8566" s="97" t="s">
        <v>2983</v>
      </c>
    </row>
    <row r="8567" spans="51:75" x14ac:dyDescent="0.3">
      <c r="AY8567" s="124" t="e">
        <f>VLOOKUP(C8567,#REF!, 2,FALSE)</f>
        <v>#REF!</v>
      </c>
      <c r="BM8567" s="97" t="s">
        <v>13656</v>
      </c>
      <c r="BN8567" s="97" t="s">
        <v>2983</v>
      </c>
      <c r="BO8567" s="97" t="s">
        <v>13657</v>
      </c>
      <c r="BU8567" s="97" t="s">
        <v>13656</v>
      </c>
      <c r="BV8567" s="97" t="s">
        <v>2983</v>
      </c>
      <c r="BW8567" s="97" t="s">
        <v>13657</v>
      </c>
    </row>
    <row r="8568" spans="51:75" x14ac:dyDescent="0.3">
      <c r="AY8568" s="124" t="e">
        <f>VLOOKUP(C8568,#REF!, 2,FALSE)</f>
        <v>#REF!</v>
      </c>
      <c r="BM8568" s="97" t="s">
        <v>13658</v>
      </c>
      <c r="BN8568" s="97" t="s">
        <v>1731</v>
      </c>
      <c r="BO8568" s="97" t="s">
        <v>13659</v>
      </c>
      <c r="BU8568" s="97" t="s">
        <v>13658</v>
      </c>
      <c r="BV8568" s="97" t="s">
        <v>1731</v>
      </c>
      <c r="BW8568" s="97" t="s">
        <v>13659</v>
      </c>
    </row>
    <row r="8569" spans="51:75" x14ac:dyDescent="0.3">
      <c r="AY8569" s="124" t="e">
        <f>VLOOKUP(C8569,#REF!, 2,FALSE)</f>
        <v>#REF!</v>
      </c>
      <c r="BM8569" s="97" t="s">
        <v>13660</v>
      </c>
      <c r="BN8569" s="97" t="s">
        <v>1342</v>
      </c>
      <c r="BO8569" s="97" t="s">
        <v>13661</v>
      </c>
      <c r="BU8569" s="97" t="s">
        <v>13660</v>
      </c>
      <c r="BV8569" s="97" t="s">
        <v>1342</v>
      </c>
      <c r="BW8569" s="97" t="s">
        <v>13661</v>
      </c>
    </row>
    <row r="8570" spans="51:75" x14ac:dyDescent="0.3">
      <c r="AY8570" s="124" t="e">
        <f>VLOOKUP(C8570,#REF!, 2,FALSE)</f>
        <v>#REF!</v>
      </c>
      <c r="BM8570" s="97" t="s">
        <v>13662</v>
      </c>
      <c r="BN8570" s="97" t="s">
        <v>1342</v>
      </c>
      <c r="BO8570" s="97" t="s">
        <v>2241</v>
      </c>
      <c r="BU8570" s="97" t="s">
        <v>13662</v>
      </c>
      <c r="BV8570" s="97" t="s">
        <v>1342</v>
      </c>
      <c r="BW8570" s="97" t="s">
        <v>2241</v>
      </c>
    </row>
    <row r="8571" spans="51:75" x14ac:dyDescent="0.3">
      <c r="AY8571" s="124" t="e">
        <f>VLOOKUP(C8571,#REF!, 2,FALSE)</f>
        <v>#REF!</v>
      </c>
      <c r="BM8571" s="97" t="s">
        <v>13663</v>
      </c>
      <c r="BN8571" s="97" t="s">
        <v>797</v>
      </c>
      <c r="BO8571" s="97" t="s">
        <v>13664</v>
      </c>
      <c r="BU8571" s="97" t="s">
        <v>13663</v>
      </c>
      <c r="BV8571" s="97" t="s">
        <v>797</v>
      </c>
      <c r="BW8571" s="97" t="s">
        <v>13664</v>
      </c>
    </row>
    <row r="8572" spans="51:75" x14ac:dyDescent="0.3">
      <c r="AY8572" s="124" t="e">
        <f>VLOOKUP(C8572,#REF!, 2,FALSE)</f>
        <v>#REF!</v>
      </c>
      <c r="BM8572" s="97" t="s">
        <v>13665</v>
      </c>
      <c r="BN8572" s="97" t="s">
        <v>928</v>
      </c>
      <c r="BO8572" s="97" t="s">
        <v>2983</v>
      </c>
      <c r="BU8572" s="97" t="s">
        <v>13665</v>
      </c>
      <c r="BV8572" s="97" t="s">
        <v>928</v>
      </c>
      <c r="BW8572" s="97" t="s">
        <v>2983</v>
      </c>
    </row>
    <row r="8573" spans="51:75" x14ac:dyDescent="0.3">
      <c r="AY8573" s="124" t="e">
        <f>VLOOKUP(C8573,#REF!, 2,FALSE)</f>
        <v>#REF!</v>
      </c>
      <c r="BM8573" s="97" t="s">
        <v>13666</v>
      </c>
      <c r="BN8573" s="97" t="s">
        <v>636</v>
      </c>
      <c r="BO8573" s="97" t="s">
        <v>13667</v>
      </c>
      <c r="BU8573" s="97" t="s">
        <v>13666</v>
      </c>
      <c r="BV8573" s="97" t="s">
        <v>636</v>
      </c>
      <c r="BW8573" s="97" t="s">
        <v>13667</v>
      </c>
    </row>
    <row r="8574" spans="51:75" x14ac:dyDescent="0.3">
      <c r="AY8574" s="124" t="e">
        <f>VLOOKUP(C8574,#REF!, 2,FALSE)</f>
        <v>#REF!</v>
      </c>
      <c r="BM8574" s="97" t="s">
        <v>13668</v>
      </c>
      <c r="BN8574" s="97" t="s">
        <v>2983</v>
      </c>
      <c r="BO8574" s="97" t="s">
        <v>2366</v>
      </c>
      <c r="BU8574" s="97" t="s">
        <v>13668</v>
      </c>
      <c r="BV8574" s="97" t="s">
        <v>2983</v>
      </c>
      <c r="BW8574" s="97" t="s">
        <v>2366</v>
      </c>
    </row>
    <row r="8575" spans="51:75" x14ac:dyDescent="0.3">
      <c r="AY8575" s="124" t="e">
        <f>VLOOKUP(C8575,#REF!, 2,FALSE)</f>
        <v>#REF!</v>
      </c>
      <c r="BM8575" s="97" t="s">
        <v>192</v>
      </c>
      <c r="BN8575" s="97" t="s">
        <v>619</v>
      </c>
      <c r="BO8575" s="97" t="s">
        <v>3974</v>
      </c>
      <c r="BU8575" s="97" t="s">
        <v>192</v>
      </c>
      <c r="BV8575" s="97" t="s">
        <v>619</v>
      </c>
      <c r="BW8575" s="97" t="s">
        <v>3974</v>
      </c>
    </row>
    <row r="8576" spans="51:75" x14ac:dyDescent="0.3">
      <c r="AY8576" s="124" t="e">
        <f>VLOOKUP(C8576,#REF!, 2,FALSE)</f>
        <v>#REF!</v>
      </c>
      <c r="BM8576" s="97" t="s">
        <v>13669</v>
      </c>
      <c r="BN8576" s="97" t="s">
        <v>662</v>
      </c>
      <c r="BO8576" s="97" t="s">
        <v>13670</v>
      </c>
      <c r="BU8576" s="97" t="s">
        <v>13669</v>
      </c>
      <c r="BV8576" s="97" t="s">
        <v>662</v>
      </c>
      <c r="BW8576" s="97" t="s">
        <v>13670</v>
      </c>
    </row>
    <row r="8577" spans="51:75" x14ac:dyDescent="0.3">
      <c r="AY8577" s="124" t="e">
        <f>VLOOKUP(C8577,#REF!, 2,FALSE)</f>
        <v>#REF!</v>
      </c>
      <c r="BM8577" s="97" t="s">
        <v>13671</v>
      </c>
      <c r="BN8577" s="97" t="s">
        <v>619</v>
      </c>
      <c r="BO8577" s="97" t="s">
        <v>2939</v>
      </c>
      <c r="BU8577" s="97" t="s">
        <v>13671</v>
      </c>
      <c r="BV8577" s="97" t="s">
        <v>619</v>
      </c>
      <c r="BW8577" s="97" t="s">
        <v>2939</v>
      </c>
    </row>
    <row r="8578" spans="51:75" x14ac:dyDescent="0.3">
      <c r="AY8578" s="124" t="e">
        <f>VLOOKUP(C8578,#REF!, 2,FALSE)</f>
        <v>#REF!</v>
      </c>
      <c r="BM8578" s="97" t="s">
        <v>13672</v>
      </c>
      <c r="BN8578" s="97" t="s">
        <v>2983</v>
      </c>
      <c r="BO8578" s="97" t="s">
        <v>5650</v>
      </c>
      <c r="BU8578" s="97" t="s">
        <v>13672</v>
      </c>
      <c r="BV8578" s="97" t="s">
        <v>2983</v>
      </c>
      <c r="BW8578" s="97" t="s">
        <v>5650</v>
      </c>
    </row>
    <row r="8579" spans="51:75" x14ac:dyDescent="0.3">
      <c r="AY8579" s="124" t="e">
        <f>VLOOKUP(C8579,#REF!, 2,FALSE)</f>
        <v>#REF!</v>
      </c>
      <c r="BM8579" s="97" t="s">
        <v>13673</v>
      </c>
      <c r="BN8579" s="97" t="s">
        <v>3237</v>
      </c>
      <c r="BO8579" s="97" t="s">
        <v>13674</v>
      </c>
      <c r="BU8579" s="97" t="s">
        <v>13673</v>
      </c>
      <c r="BV8579" s="97" t="s">
        <v>3237</v>
      </c>
      <c r="BW8579" s="97" t="s">
        <v>13674</v>
      </c>
    </row>
    <row r="8580" spans="51:75" x14ac:dyDescent="0.3">
      <c r="AY8580" s="124" t="e">
        <f>VLOOKUP(C8580,#REF!, 2,FALSE)</f>
        <v>#REF!</v>
      </c>
      <c r="BM8580" s="97" t="s">
        <v>13675</v>
      </c>
      <c r="BN8580" s="97" t="s">
        <v>3003</v>
      </c>
      <c r="BO8580" s="97" t="s">
        <v>13676</v>
      </c>
      <c r="BU8580" s="97" t="s">
        <v>13675</v>
      </c>
      <c r="BV8580" s="97" t="s">
        <v>3003</v>
      </c>
      <c r="BW8580" s="97" t="s">
        <v>13676</v>
      </c>
    </row>
    <row r="8581" spans="51:75" x14ac:dyDescent="0.3">
      <c r="AY8581" s="124" t="e">
        <f>VLOOKUP(C8581,#REF!, 2,FALSE)</f>
        <v>#REF!</v>
      </c>
      <c r="BM8581" s="97" t="s">
        <v>13677</v>
      </c>
      <c r="BN8581" s="97" t="s">
        <v>3237</v>
      </c>
      <c r="BO8581" s="97" t="s">
        <v>13678</v>
      </c>
      <c r="BU8581" s="97" t="s">
        <v>13677</v>
      </c>
      <c r="BV8581" s="97" t="s">
        <v>3237</v>
      </c>
      <c r="BW8581" s="97" t="s">
        <v>13678</v>
      </c>
    </row>
    <row r="8582" spans="51:75" x14ac:dyDescent="0.3">
      <c r="AY8582" s="124" t="e">
        <f>VLOOKUP(C8582,#REF!, 2,FALSE)</f>
        <v>#REF!</v>
      </c>
      <c r="BM8582" s="97" t="s">
        <v>13679</v>
      </c>
      <c r="BN8582" s="97" t="s">
        <v>16968</v>
      </c>
      <c r="BO8582" s="97" t="s">
        <v>13680</v>
      </c>
      <c r="BU8582" s="97" t="s">
        <v>13679</v>
      </c>
      <c r="BV8582" s="97" t="s">
        <v>16968</v>
      </c>
      <c r="BW8582" s="97" t="s">
        <v>13680</v>
      </c>
    </row>
    <row r="8583" spans="51:75" x14ac:dyDescent="0.3">
      <c r="AY8583" s="124" t="e">
        <f>VLOOKUP(C8583,#REF!, 2,FALSE)</f>
        <v>#REF!</v>
      </c>
      <c r="BM8583" s="97" t="s">
        <v>13681</v>
      </c>
      <c r="BN8583" s="97" t="s">
        <v>2983</v>
      </c>
      <c r="BO8583" s="97" t="s">
        <v>2983</v>
      </c>
      <c r="BU8583" s="97" t="s">
        <v>13681</v>
      </c>
      <c r="BV8583" s="97" t="s">
        <v>2983</v>
      </c>
      <c r="BW8583" s="97" t="s">
        <v>2983</v>
      </c>
    </row>
    <row r="8584" spans="51:75" x14ac:dyDescent="0.3">
      <c r="AY8584" s="124" t="e">
        <f>VLOOKUP(C8584,#REF!, 2,FALSE)</f>
        <v>#REF!</v>
      </c>
      <c r="BM8584" s="97" t="s">
        <v>13682</v>
      </c>
      <c r="BN8584" s="97" t="s">
        <v>2983</v>
      </c>
      <c r="BO8584" s="97" t="s">
        <v>7624</v>
      </c>
      <c r="BU8584" s="97" t="s">
        <v>13682</v>
      </c>
      <c r="BV8584" s="97" t="s">
        <v>2983</v>
      </c>
      <c r="BW8584" s="97" t="s">
        <v>7624</v>
      </c>
    </row>
    <row r="8585" spans="51:75" x14ac:dyDescent="0.3">
      <c r="AY8585" s="124" t="e">
        <f>VLOOKUP(C8585,#REF!, 2,FALSE)</f>
        <v>#REF!</v>
      </c>
      <c r="BM8585" s="97" t="s">
        <v>2411</v>
      </c>
      <c r="BN8585" s="97" t="s">
        <v>2428</v>
      </c>
      <c r="BO8585" s="97" t="s">
        <v>3715</v>
      </c>
      <c r="BU8585" s="97" t="s">
        <v>2411</v>
      </c>
      <c r="BV8585" s="97" t="s">
        <v>2428</v>
      </c>
      <c r="BW8585" s="97" t="s">
        <v>3715</v>
      </c>
    </row>
    <row r="8586" spans="51:75" x14ac:dyDescent="0.3">
      <c r="AY8586" s="124" t="e">
        <f>VLOOKUP(C8586,#REF!, 2,FALSE)</f>
        <v>#REF!</v>
      </c>
      <c r="BM8586" s="97" t="s">
        <v>13683</v>
      </c>
      <c r="BN8586" s="97" t="s">
        <v>799</v>
      </c>
      <c r="BO8586" s="97" t="s">
        <v>697</v>
      </c>
      <c r="BU8586" s="97" t="s">
        <v>13683</v>
      </c>
      <c r="BV8586" s="97" t="s">
        <v>799</v>
      </c>
      <c r="BW8586" s="97" t="s">
        <v>697</v>
      </c>
    </row>
    <row r="8587" spans="51:75" x14ac:dyDescent="0.3">
      <c r="AY8587" s="124" t="e">
        <f>VLOOKUP(C8587,#REF!, 2,FALSE)</f>
        <v>#REF!</v>
      </c>
      <c r="BM8587" s="97" t="s">
        <v>13684</v>
      </c>
      <c r="BN8587" s="97" t="s">
        <v>912</v>
      </c>
      <c r="BO8587" s="97" t="s">
        <v>3454</v>
      </c>
      <c r="BU8587" s="97" t="s">
        <v>13684</v>
      </c>
      <c r="BV8587" s="97" t="s">
        <v>912</v>
      </c>
      <c r="BW8587" s="97" t="s">
        <v>3454</v>
      </c>
    </row>
    <row r="8588" spans="51:75" x14ac:dyDescent="0.3">
      <c r="AY8588" s="124" t="e">
        <f>VLOOKUP(C8588,#REF!, 2,FALSE)</f>
        <v>#REF!</v>
      </c>
      <c r="BM8588" s="97" t="s">
        <v>13685</v>
      </c>
      <c r="BN8588" s="97" t="s">
        <v>8052</v>
      </c>
      <c r="BO8588" s="97" t="s">
        <v>914</v>
      </c>
      <c r="BU8588" s="97" t="s">
        <v>13685</v>
      </c>
      <c r="BV8588" s="97" t="s">
        <v>8052</v>
      </c>
      <c r="BW8588" s="97" t="s">
        <v>914</v>
      </c>
    </row>
    <row r="8589" spans="51:75" x14ac:dyDescent="0.3">
      <c r="AY8589" s="124" t="e">
        <f>VLOOKUP(C8589,#REF!, 2,FALSE)</f>
        <v>#REF!</v>
      </c>
      <c r="BM8589" s="97" t="s">
        <v>13686</v>
      </c>
      <c r="BN8589" s="97" t="s">
        <v>2983</v>
      </c>
      <c r="BO8589" s="97" t="s">
        <v>2983</v>
      </c>
      <c r="BU8589" s="97" t="s">
        <v>13686</v>
      </c>
      <c r="BV8589" s="97" t="s">
        <v>2983</v>
      </c>
      <c r="BW8589" s="97" t="s">
        <v>2983</v>
      </c>
    </row>
    <row r="8590" spans="51:75" x14ac:dyDescent="0.3">
      <c r="AY8590" s="124" t="e">
        <f>VLOOKUP(C8590,#REF!, 2,FALSE)</f>
        <v>#REF!</v>
      </c>
      <c r="BM8590" s="97" t="s">
        <v>13687</v>
      </c>
      <c r="BN8590" s="97" t="s">
        <v>2983</v>
      </c>
      <c r="BO8590" s="97" t="s">
        <v>4435</v>
      </c>
      <c r="BU8590" s="97" t="s">
        <v>13687</v>
      </c>
      <c r="BV8590" s="97" t="s">
        <v>2983</v>
      </c>
      <c r="BW8590" s="97" t="s">
        <v>4435</v>
      </c>
    </row>
    <row r="8591" spans="51:75" x14ac:dyDescent="0.3">
      <c r="AY8591" s="124" t="e">
        <f>VLOOKUP(C8591,#REF!, 2,FALSE)</f>
        <v>#REF!</v>
      </c>
      <c r="BM8591" s="97" t="s">
        <v>13688</v>
      </c>
      <c r="BN8591" s="97" t="s">
        <v>13481</v>
      </c>
      <c r="BO8591" s="97" t="s">
        <v>13689</v>
      </c>
      <c r="BU8591" s="97" t="s">
        <v>13688</v>
      </c>
      <c r="BV8591" s="97" t="s">
        <v>13481</v>
      </c>
      <c r="BW8591" s="97" t="s">
        <v>13689</v>
      </c>
    </row>
    <row r="8592" spans="51:75" x14ac:dyDescent="0.3">
      <c r="AY8592" s="124" t="e">
        <f>VLOOKUP(C8592,#REF!, 2,FALSE)</f>
        <v>#REF!</v>
      </c>
      <c r="BM8592" s="97" t="s">
        <v>13690</v>
      </c>
      <c r="BN8592" s="97" t="s">
        <v>2983</v>
      </c>
      <c r="BO8592" s="97" t="s">
        <v>2983</v>
      </c>
      <c r="BU8592" s="97" t="s">
        <v>13690</v>
      </c>
      <c r="BV8592" s="97" t="s">
        <v>2983</v>
      </c>
      <c r="BW8592" s="97" t="s">
        <v>2983</v>
      </c>
    </row>
    <row r="8593" spans="51:75" x14ac:dyDescent="0.3">
      <c r="AY8593" s="124" t="e">
        <f>VLOOKUP(C8593,#REF!, 2,FALSE)</f>
        <v>#REF!</v>
      </c>
      <c r="BM8593" s="97" t="s">
        <v>13691</v>
      </c>
      <c r="BN8593" s="97" t="s">
        <v>2983</v>
      </c>
      <c r="BO8593" s="97" t="s">
        <v>13692</v>
      </c>
      <c r="BU8593" s="97" t="s">
        <v>13691</v>
      </c>
      <c r="BV8593" s="97" t="s">
        <v>2983</v>
      </c>
      <c r="BW8593" s="97" t="s">
        <v>13692</v>
      </c>
    </row>
    <row r="8594" spans="51:75" x14ac:dyDescent="0.3">
      <c r="AY8594" s="124" t="e">
        <f>VLOOKUP(C8594,#REF!, 2,FALSE)</f>
        <v>#REF!</v>
      </c>
      <c r="BM8594" s="97" t="s">
        <v>13693</v>
      </c>
      <c r="BN8594" s="97" t="s">
        <v>2983</v>
      </c>
      <c r="BO8594" s="97" t="s">
        <v>920</v>
      </c>
      <c r="BU8594" s="97" t="s">
        <v>13693</v>
      </c>
      <c r="BV8594" s="97" t="s">
        <v>2983</v>
      </c>
      <c r="BW8594" s="97" t="s">
        <v>920</v>
      </c>
    </row>
    <row r="8595" spans="51:75" x14ac:dyDescent="0.3">
      <c r="AY8595" s="124" t="e">
        <f>VLOOKUP(C8595,#REF!, 2,FALSE)</f>
        <v>#REF!</v>
      </c>
      <c r="BM8595" s="97" t="s">
        <v>13694</v>
      </c>
      <c r="BN8595" s="97" t="s">
        <v>631</v>
      </c>
      <c r="BO8595" s="97" t="s">
        <v>709</v>
      </c>
      <c r="BU8595" s="97" t="s">
        <v>13694</v>
      </c>
      <c r="BV8595" s="97" t="s">
        <v>631</v>
      </c>
      <c r="BW8595" s="97" t="s">
        <v>709</v>
      </c>
    </row>
    <row r="8596" spans="51:75" x14ac:dyDescent="0.3">
      <c r="AY8596" s="124" t="e">
        <f>VLOOKUP(C8596,#REF!, 2,FALSE)</f>
        <v>#REF!</v>
      </c>
      <c r="BM8596" s="97" t="s">
        <v>13695</v>
      </c>
      <c r="BN8596" s="97" t="s">
        <v>2983</v>
      </c>
      <c r="BO8596" s="97" t="s">
        <v>2983</v>
      </c>
      <c r="BU8596" s="97" t="s">
        <v>13695</v>
      </c>
      <c r="BV8596" s="97" t="s">
        <v>2983</v>
      </c>
      <c r="BW8596" s="97" t="s">
        <v>2983</v>
      </c>
    </row>
    <row r="8597" spans="51:75" x14ac:dyDescent="0.3">
      <c r="AY8597" s="124" t="e">
        <f>VLOOKUP(C8597,#REF!, 2,FALSE)</f>
        <v>#REF!</v>
      </c>
      <c r="BM8597" s="97" t="s">
        <v>13696</v>
      </c>
      <c r="BN8597" s="97" t="s">
        <v>2983</v>
      </c>
      <c r="BO8597" s="97" t="s">
        <v>5532</v>
      </c>
      <c r="BU8597" s="97" t="s">
        <v>13696</v>
      </c>
      <c r="BV8597" s="97" t="s">
        <v>2983</v>
      </c>
      <c r="BW8597" s="97" t="s">
        <v>5532</v>
      </c>
    </row>
    <row r="8598" spans="51:75" x14ac:dyDescent="0.3">
      <c r="AY8598" s="124" t="e">
        <f>VLOOKUP(C8598,#REF!, 2,FALSE)</f>
        <v>#REF!</v>
      </c>
      <c r="BM8598" s="97" t="s">
        <v>13697</v>
      </c>
      <c r="BN8598" s="97" t="s">
        <v>2983</v>
      </c>
      <c r="BO8598" s="97" t="s">
        <v>2983</v>
      </c>
      <c r="BU8598" s="97" t="s">
        <v>13697</v>
      </c>
      <c r="BV8598" s="97" t="s">
        <v>2983</v>
      </c>
      <c r="BW8598" s="97" t="s">
        <v>2983</v>
      </c>
    </row>
    <row r="8599" spans="51:75" x14ac:dyDescent="0.3">
      <c r="AY8599" s="124" t="e">
        <f>VLOOKUP(C8599,#REF!, 2,FALSE)</f>
        <v>#REF!</v>
      </c>
      <c r="BM8599" s="97" t="s">
        <v>13698</v>
      </c>
      <c r="BN8599" s="97" t="s">
        <v>619</v>
      </c>
      <c r="BO8599" s="97" t="s">
        <v>10662</v>
      </c>
      <c r="BU8599" s="97" t="s">
        <v>13698</v>
      </c>
      <c r="BV8599" s="97" t="s">
        <v>619</v>
      </c>
      <c r="BW8599" s="97" t="s">
        <v>10662</v>
      </c>
    </row>
    <row r="8600" spans="51:75" x14ac:dyDescent="0.3">
      <c r="AY8600" s="124" t="e">
        <f>VLOOKUP(C8600,#REF!, 2,FALSE)</f>
        <v>#REF!</v>
      </c>
      <c r="BM8600" s="97" t="s">
        <v>13699</v>
      </c>
      <c r="BN8600" s="97" t="s">
        <v>2983</v>
      </c>
      <c r="BO8600" s="97" t="s">
        <v>2498</v>
      </c>
      <c r="BU8600" s="97" t="s">
        <v>13699</v>
      </c>
      <c r="BV8600" s="97" t="s">
        <v>2983</v>
      </c>
      <c r="BW8600" s="97" t="s">
        <v>2498</v>
      </c>
    </row>
    <row r="8601" spans="51:75" x14ac:dyDescent="0.3">
      <c r="AY8601" s="124" t="e">
        <f>VLOOKUP(C8601,#REF!, 2,FALSE)</f>
        <v>#REF!</v>
      </c>
      <c r="BM8601" s="97" t="s">
        <v>13700</v>
      </c>
      <c r="BN8601" s="97" t="s">
        <v>2983</v>
      </c>
      <c r="BO8601" s="97" t="s">
        <v>2983</v>
      </c>
      <c r="BU8601" s="97" t="s">
        <v>13700</v>
      </c>
      <c r="BV8601" s="97" t="s">
        <v>2983</v>
      </c>
      <c r="BW8601" s="97" t="s">
        <v>2983</v>
      </c>
    </row>
    <row r="8602" spans="51:75" x14ac:dyDescent="0.3">
      <c r="AY8602" s="124" t="e">
        <f>VLOOKUP(C8602,#REF!, 2,FALSE)</f>
        <v>#REF!</v>
      </c>
      <c r="BM8602" s="97" t="s">
        <v>13701</v>
      </c>
      <c r="BN8602" s="97" t="s">
        <v>940</v>
      </c>
      <c r="BO8602" s="97" t="s">
        <v>708</v>
      </c>
      <c r="BU8602" s="97" t="s">
        <v>13701</v>
      </c>
      <c r="BV8602" s="97" t="s">
        <v>940</v>
      </c>
      <c r="BW8602" s="97" t="s">
        <v>708</v>
      </c>
    </row>
    <row r="8603" spans="51:75" x14ac:dyDescent="0.3">
      <c r="AY8603" s="124" t="e">
        <f>VLOOKUP(C8603,#REF!, 2,FALSE)</f>
        <v>#REF!</v>
      </c>
      <c r="BM8603" s="97" t="s">
        <v>13702</v>
      </c>
      <c r="BN8603" s="97" t="s">
        <v>616</v>
      </c>
      <c r="BO8603" s="97" t="s">
        <v>2983</v>
      </c>
      <c r="BU8603" s="97" t="s">
        <v>13702</v>
      </c>
      <c r="BV8603" s="97" t="s">
        <v>616</v>
      </c>
      <c r="BW8603" s="97" t="s">
        <v>2983</v>
      </c>
    </row>
    <row r="8604" spans="51:75" x14ac:dyDescent="0.3">
      <c r="AY8604" s="124" t="e">
        <f>VLOOKUP(C8604,#REF!, 2,FALSE)</f>
        <v>#REF!</v>
      </c>
      <c r="BM8604" s="97" t="s">
        <v>13703</v>
      </c>
      <c r="BN8604" s="97" t="s">
        <v>926</v>
      </c>
      <c r="BO8604" s="97" t="s">
        <v>1520</v>
      </c>
      <c r="BU8604" s="97" t="s">
        <v>13703</v>
      </c>
      <c r="BV8604" s="97" t="s">
        <v>926</v>
      </c>
      <c r="BW8604" s="97" t="s">
        <v>1520</v>
      </c>
    </row>
    <row r="8605" spans="51:75" x14ac:dyDescent="0.3">
      <c r="AY8605" s="124" t="e">
        <f>VLOOKUP(C8605,#REF!, 2,FALSE)</f>
        <v>#REF!</v>
      </c>
      <c r="BM8605" s="97" t="s">
        <v>13704</v>
      </c>
      <c r="BN8605" s="97" t="s">
        <v>703</v>
      </c>
      <c r="BO8605" s="97" t="s">
        <v>3291</v>
      </c>
      <c r="BU8605" s="97" t="s">
        <v>13704</v>
      </c>
      <c r="BV8605" s="97" t="s">
        <v>703</v>
      </c>
      <c r="BW8605" s="97" t="s">
        <v>3291</v>
      </c>
    </row>
    <row r="8606" spans="51:75" x14ac:dyDescent="0.3">
      <c r="AY8606" s="124" t="e">
        <f>VLOOKUP(C8606,#REF!, 2,FALSE)</f>
        <v>#REF!</v>
      </c>
      <c r="BM8606" s="97" t="s">
        <v>13705</v>
      </c>
      <c r="BN8606" s="97" t="s">
        <v>928</v>
      </c>
      <c r="BO8606" s="97" t="s">
        <v>3949</v>
      </c>
      <c r="BU8606" s="97" t="s">
        <v>13705</v>
      </c>
      <c r="BV8606" s="97" t="s">
        <v>928</v>
      </c>
      <c r="BW8606" s="97" t="s">
        <v>3949</v>
      </c>
    </row>
    <row r="8607" spans="51:75" x14ac:dyDescent="0.3">
      <c r="AY8607" s="124" t="e">
        <f>VLOOKUP(C8607,#REF!, 2,FALSE)</f>
        <v>#REF!</v>
      </c>
      <c r="BM8607" s="97" t="s">
        <v>13706</v>
      </c>
      <c r="BN8607" s="97" t="s">
        <v>775</v>
      </c>
      <c r="BO8607" s="97" t="s">
        <v>3529</v>
      </c>
      <c r="BU8607" s="97" t="s">
        <v>13706</v>
      </c>
      <c r="BV8607" s="97" t="s">
        <v>775</v>
      </c>
      <c r="BW8607" s="97" t="s">
        <v>3529</v>
      </c>
    </row>
    <row r="8608" spans="51:75" x14ac:dyDescent="0.3">
      <c r="AY8608" s="124" t="e">
        <f>VLOOKUP(C8608,#REF!, 2,FALSE)</f>
        <v>#REF!</v>
      </c>
      <c r="BM8608" s="97" t="s">
        <v>13707</v>
      </c>
      <c r="BN8608" s="97" t="s">
        <v>631</v>
      </c>
      <c r="BO8608" s="97" t="s">
        <v>13708</v>
      </c>
      <c r="BU8608" s="97" t="s">
        <v>13707</v>
      </c>
      <c r="BV8608" s="97" t="s">
        <v>631</v>
      </c>
      <c r="BW8608" s="97" t="s">
        <v>13708</v>
      </c>
    </row>
    <row r="8609" spans="51:75" x14ac:dyDescent="0.3">
      <c r="AY8609" s="124" t="e">
        <f>VLOOKUP(C8609,#REF!, 2,FALSE)</f>
        <v>#REF!</v>
      </c>
      <c r="BM8609" s="97" t="s">
        <v>13709</v>
      </c>
      <c r="BN8609" s="97" t="s">
        <v>631</v>
      </c>
      <c r="BO8609" s="97" t="s">
        <v>13271</v>
      </c>
      <c r="BU8609" s="97" t="s">
        <v>13709</v>
      </c>
      <c r="BV8609" s="97" t="s">
        <v>631</v>
      </c>
      <c r="BW8609" s="97" t="s">
        <v>13271</v>
      </c>
    </row>
    <row r="8610" spans="51:75" x14ac:dyDescent="0.3">
      <c r="AY8610" s="124" t="e">
        <f>VLOOKUP(C8610,#REF!, 2,FALSE)</f>
        <v>#REF!</v>
      </c>
      <c r="BM8610" s="97" t="s">
        <v>13710</v>
      </c>
      <c r="BN8610" s="97" t="s">
        <v>639</v>
      </c>
      <c r="BO8610" s="97" t="s">
        <v>11287</v>
      </c>
      <c r="BU8610" s="97" t="s">
        <v>13710</v>
      </c>
      <c r="BV8610" s="97" t="s">
        <v>639</v>
      </c>
      <c r="BW8610" s="97" t="s">
        <v>11287</v>
      </c>
    </row>
    <row r="8611" spans="51:75" x14ac:dyDescent="0.3">
      <c r="AY8611" s="124" t="e">
        <f>VLOOKUP(C8611,#REF!, 2,FALSE)</f>
        <v>#REF!</v>
      </c>
      <c r="BM8611" s="97" t="s">
        <v>13711</v>
      </c>
      <c r="BN8611" s="97" t="s">
        <v>3085</v>
      </c>
      <c r="BO8611" s="97" t="s">
        <v>1019</v>
      </c>
      <c r="BU8611" s="97" t="s">
        <v>13711</v>
      </c>
      <c r="BV8611" s="97" t="s">
        <v>3085</v>
      </c>
      <c r="BW8611" s="97" t="s">
        <v>1019</v>
      </c>
    </row>
    <row r="8612" spans="51:75" x14ac:dyDescent="0.3">
      <c r="AY8612" s="124" t="e">
        <f>VLOOKUP(C8612,#REF!, 2,FALSE)</f>
        <v>#REF!</v>
      </c>
      <c r="BM8612" s="97" t="s">
        <v>13712</v>
      </c>
      <c r="BN8612" s="97" t="s">
        <v>3095</v>
      </c>
      <c r="BO8612" s="97" t="s">
        <v>13713</v>
      </c>
      <c r="BU8612" s="97" t="s">
        <v>13712</v>
      </c>
      <c r="BV8612" s="97" t="s">
        <v>3095</v>
      </c>
      <c r="BW8612" s="97" t="s">
        <v>13713</v>
      </c>
    </row>
    <row r="8613" spans="51:75" x14ac:dyDescent="0.3">
      <c r="AY8613" s="124" t="e">
        <f>VLOOKUP(C8613,#REF!, 2,FALSE)</f>
        <v>#REF!</v>
      </c>
      <c r="BM8613" s="97" t="s">
        <v>2412</v>
      </c>
      <c r="BN8613" s="97" t="s">
        <v>3237</v>
      </c>
      <c r="BO8613" s="97" t="s">
        <v>2066</v>
      </c>
      <c r="BU8613" s="97" t="s">
        <v>2412</v>
      </c>
      <c r="BV8613" s="97" t="s">
        <v>3237</v>
      </c>
      <c r="BW8613" s="97" t="s">
        <v>2066</v>
      </c>
    </row>
    <row r="8614" spans="51:75" x14ac:dyDescent="0.3">
      <c r="AY8614" s="124" t="e">
        <f>VLOOKUP(C8614,#REF!, 2,FALSE)</f>
        <v>#REF!</v>
      </c>
      <c r="BM8614" s="97" t="s">
        <v>13714</v>
      </c>
      <c r="BN8614" s="97" t="s">
        <v>666</v>
      </c>
      <c r="BO8614" s="97" t="s">
        <v>5427</v>
      </c>
      <c r="BU8614" s="97" t="s">
        <v>13714</v>
      </c>
      <c r="BV8614" s="97" t="s">
        <v>666</v>
      </c>
      <c r="BW8614" s="97" t="s">
        <v>5427</v>
      </c>
    </row>
    <row r="8615" spans="51:75" x14ac:dyDescent="0.3">
      <c r="AY8615" s="124" t="e">
        <f>VLOOKUP(C8615,#REF!, 2,FALSE)</f>
        <v>#REF!</v>
      </c>
      <c r="BM8615" s="97" t="s">
        <v>13715</v>
      </c>
      <c r="BN8615" s="97" t="s">
        <v>3237</v>
      </c>
      <c r="BO8615" s="97" t="s">
        <v>1046</v>
      </c>
      <c r="BU8615" s="97" t="s">
        <v>13715</v>
      </c>
      <c r="BV8615" s="97" t="s">
        <v>3237</v>
      </c>
      <c r="BW8615" s="97" t="s">
        <v>1046</v>
      </c>
    </row>
    <row r="8616" spans="51:75" x14ac:dyDescent="0.3">
      <c r="AY8616" s="124" t="e">
        <f>VLOOKUP(C8616,#REF!, 2,FALSE)</f>
        <v>#REF!</v>
      </c>
      <c r="BM8616" s="97" t="s">
        <v>13716</v>
      </c>
      <c r="BN8616" s="97" t="s">
        <v>3095</v>
      </c>
      <c r="BO8616" s="97" t="s">
        <v>5427</v>
      </c>
      <c r="BU8616" s="97" t="s">
        <v>13716</v>
      </c>
      <c r="BV8616" s="97" t="s">
        <v>3095</v>
      </c>
      <c r="BW8616" s="97" t="s">
        <v>5427</v>
      </c>
    </row>
    <row r="8617" spans="51:75" x14ac:dyDescent="0.3">
      <c r="AY8617" s="124" t="e">
        <f>VLOOKUP(C8617,#REF!, 2,FALSE)</f>
        <v>#REF!</v>
      </c>
      <c r="BM8617" s="97" t="s">
        <v>13717</v>
      </c>
      <c r="BN8617" s="97" t="s">
        <v>3085</v>
      </c>
      <c r="BO8617" s="97" t="s">
        <v>2983</v>
      </c>
      <c r="BU8617" s="97" t="s">
        <v>13717</v>
      </c>
      <c r="BV8617" s="97" t="s">
        <v>3085</v>
      </c>
      <c r="BW8617" s="97" t="s">
        <v>2983</v>
      </c>
    </row>
    <row r="8618" spans="51:75" x14ac:dyDescent="0.3">
      <c r="AY8618" s="124" t="e">
        <f>VLOOKUP(C8618,#REF!, 2,FALSE)</f>
        <v>#REF!</v>
      </c>
      <c r="BM8618" s="97" t="s">
        <v>13718</v>
      </c>
      <c r="BN8618" s="97" t="s">
        <v>1342</v>
      </c>
      <c r="BO8618" s="97" t="s">
        <v>2983</v>
      </c>
      <c r="BU8618" s="97" t="s">
        <v>13718</v>
      </c>
      <c r="BV8618" s="97" t="s">
        <v>1342</v>
      </c>
      <c r="BW8618" s="97" t="s">
        <v>2983</v>
      </c>
    </row>
    <row r="8619" spans="51:75" x14ac:dyDescent="0.3">
      <c r="AY8619" s="124" t="e">
        <f>VLOOKUP(C8619,#REF!, 2,FALSE)</f>
        <v>#REF!</v>
      </c>
      <c r="BM8619" s="97" t="s">
        <v>13719</v>
      </c>
      <c r="BN8619" s="97" t="s">
        <v>663</v>
      </c>
      <c r="BO8619" s="97" t="s">
        <v>2983</v>
      </c>
      <c r="BU8619" s="97" t="s">
        <v>13719</v>
      </c>
      <c r="BV8619" s="97" t="s">
        <v>663</v>
      </c>
      <c r="BW8619" s="97" t="s">
        <v>2983</v>
      </c>
    </row>
    <row r="8620" spans="51:75" x14ac:dyDescent="0.3">
      <c r="AY8620" s="124" t="e">
        <f>VLOOKUP(C8620,#REF!, 2,FALSE)</f>
        <v>#REF!</v>
      </c>
      <c r="BM8620" s="97" t="s">
        <v>13720</v>
      </c>
      <c r="BN8620" s="97" t="s">
        <v>3003</v>
      </c>
      <c r="BO8620" s="97" t="s">
        <v>13721</v>
      </c>
      <c r="BU8620" s="97" t="s">
        <v>13720</v>
      </c>
      <c r="BV8620" s="97" t="s">
        <v>3003</v>
      </c>
      <c r="BW8620" s="97" t="s">
        <v>13721</v>
      </c>
    </row>
    <row r="8621" spans="51:75" x14ac:dyDescent="0.3">
      <c r="AY8621" s="124" t="e">
        <f>VLOOKUP(C8621,#REF!, 2,FALSE)</f>
        <v>#REF!</v>
      </c>
      <c r="BM8621" s="97" t="s">
        <v>13722</v>
      </c>
      <c r="BN8621" s="97" t="s">
        <v>617</v>
      </c>
      <c r="BO8621" s="97" t="s">
        <v>2983</v>
      </c>
      <c r="BU8621" s="97" t="s">
        <v>13722</v>
      </c>
      <c r="BV8621" s="97" t="s">
        <v>617</v>
      </c>
      <c r="BW8621" s="97" t="s">
        <v>2983</v>
      </c>
    </row>
    <row r="8622" spans="51:75" x14ac:dyDescent="0.3">
      <c r="AY8622" s="124" t="e">
        <f>VLOOKUP(C8622,#REF!, 2,FALSE)</f>
        <v>#REF!</v>
      </c>
      <c r="BM8622" s="97" t="s">
        <v>13723</v>
      </c>
      <c r="BN8622" s="97" t="s">
        <v>2983</v>
      </c>
      <c r="BO8622" s="97" t="s">
        <v>3555</v>
      </c>
      <c r="BU8622" s="97" t="s">
        <v>13723</v>
      </c>
      <c r="BV8622" s="97" t="s">
        <v>2983</v>
      </c>
      <c r="BW8622" s="97" t="s">
        <v>3555</v>
      </c>
    </row>
    <row r="8623" spans="51:75" x14ac:dyDescent="0.3">
      <c r="AY8623" s="124" t="e">
        <f>VLOOKUP(C8623,#REF!, 2,FALSE)</f>
        <v>#REF!</v>
      </c>
      <c r="BM8623" s="97" t="s">
        <v>13724</v>
      </c>
      <c r="BN8623" s="97" t="s">
        <v>3095</v>
      </c>
      <c r="BO8623" s="97" t="s">
        <v>2983</v>
      </c>
      <c r="BU8623" s="97" t="s">
        <v>13724</v>
      </c>
      <c r="BV8623" s="97" t="s">
        <v>3095</v>
      </c>
      <c r="BW8623" s="97" t="s">
        <v>2983</v>
      </c>
    </row>
    <row r="8624" spans="51:75" x14ac:dyDescent="0.3">
      <c r="AY8624" s="124" t="e">
        <f>VLOOKUP(C8624,#REF!, 2,FALSE)</f>
        <v>#REF!</v>
      </c>
      <c r="BM8624" s="97" t="s">
        <v>13725</v>
      </c>
      <c r="BN8624" s="97" t="s">
        <v>852</v>
      </c>
      <c r="BO8624" s="97" t="s">
        <v>5427</v>
      </c>
      <c r="BU8624" s="97" t="s">
        <v>13725</v>
      </c>
      <c r="BV8624" s="97" t="s">
        <v>852</v>
      </c>
      <c r="BW8624" s="97" t="s">
        <v>5427</v>
      </c>
    </row>
    <row r="8625" spans="51:75" x14ac:dyDescent="0.3">
      <c r="AY8625" s="124" t="e">
        <f>VLOOKUP(C8625,#REF!, 2,FALSE)</f>
        <v>#REF!</v>
      </c>
      <c r="BM8625" s="97" t="s">
        <v>13726</v>
      </c>
      <c r="BN8625" s="97" t="s">
        <v>771</v>
      </c>
      <c r="BO8625" s="97" t="s">
        <v>2983</v>
      </c>
      <c r="BU8625" s="97" t="s">
        <v>13726</v>
      </c>
      <c r="BV8625" s="97" t="s">
        <v>771</v>
      </c>
      <c r="BW8625" s="97" t="s">
        <v>2983</v>
      </c>
    </row>
    <row r="8626" spans="51:75" x14ac:dyDescent="0.3">
      <c r="AY8626" s="124" t="e">
        <f>VLOOKUP(C8626,#REF!, 2,FALSE)</f>
        <v>#REF!</v>
      </c>
      <c r="BM8626" s="97" t="s">
        <v>13727</v>
      </c>
      <c r="BN8626" s="97" t="s">
        <v>703</v>
      </c>
      <c r="BO8626" s="97" t="s">
        <v>1406</v>
      </c>
      <c r="BU8626" s="97" t="s">
        <v>13727</v>
      </c>
      <c r="BV8626" s="97" t="s">
        <v>703</v>
      </c>
      <c r="BW8626" s="97" t="s">
        <v>1406</v>
      </c>
    </row>
    <row r="8627" spans="51:75" x14ac:dyDescent="0.3">
      <c r="AY8627" s="124" t="e">
        <f>VLOOKUP(C8627,#REF!, 2,FALSE)</f>
        <v>#REF!</v>
      </c>
      <c r="BM8627" s="97" t="s">
        <v>13728</v>
      </c>
      <c r="BN8627" s="97" t="s">
        <v>16971</v>
      </c>
      <c r="BO8627" s="97" t="s">
        <v>2983</v>
      </c>
      <c r="BU8627" s="97" t="s">
        <v>13728</v>
      </c>
      <c r="BV8627" s="97" t="s">
        <v>16971</v>
      </c>
      <c r="BW8627" s="97" t="s">
        <v>2983</v>
      </c>
    </row>
    <row r="8628" spans="51:75" x14ac:dyDescent="0.3">
      <c r="AY8628" s="124" t="e">
        <f>VLOOKUP(C8628,#REF!, 2,FALSE)</f>
        <v>#REF!</v>
      </c>
      <c r="BM8628" s="97" t="s">
        <v>13729</v>
      </c>
      <c r="BN8628" s="97" t="s">
        <v>994</v>
      </c>
      <c r="BO8628" s="97" t="s">
        <v>2983</v>
      </c>
      <c r="BU8628" s="97" t="s">
        <v>13729</v>
      </c>
      <c r="BV8628" s="97" t="s">
        <v>994</v>
      </c>
      <c r="BW8628" s="97" t="s">
        <v>2983</v>
      </c>
    </row>
    <row r="8629" spans="51:75" x14ac:dyDescent="0.3">
      <c r="AY8629" s="124" t="e">
        <f>VLOOKUP(C8629,#REF!, 2,FALSE)</f>
        <v>#REF!</v>
      </c>
      <c r="BM8629" s="97" t="s">
        <v>13730</v>
      </c>
      <c r="BN8629" s="97" t="s">
        <v>3026</v>
      </c>
      <c r="BO8629" s="97" t="s">
        <v>2983</v>
      </c>
      <c r="BU8629" s="97" t="s">
        <v>13730</v>
      </c>
      <c r="BV8629" s="97" t="s">
        <v>3026</v>
      </c>
      <c r="BW8629" s="97" t="s">
        <v>2983</v>
      </c>
    </row>
    <row r="8630" spans="51:75" x14ac:dyDescent="0.3">
      <c r="AY8630" s="124" t="e">
        <f>VLOOKUP(C8630,#REF!, 2,FALSE)</f>
        <v>#REF!</v>
      </c>
      <c r="BM8630" s="97" t="s">
        <v>13731</v>
      </c>
      <c r="BN8630" s="97" t="s">
        <v>2983</v>
      </c>
      <c r="BO8630" s="97" t="s">
        <v>2983</v>
      </c>
      <c r="BU8630" s="97" t="s">
        <v>13731</v>
      </c>
      <c r="BV8630" s="97" t="s">
        <v>2983</v>
      </c>
      <c r="BW8630" s="97" t="s">
        <v>2983</v>
      </c>
    </row>
    <row r="8631" spans="51:75" x14ac:dyDescent="0.3">
      <c r="AY8631" s="124" t="e">
        <f>VLOOKUP(C8631,#REF!, 2,FALSE)</f>
        <v>#REF!</v>
      </c>
      <c r="BM8631" s="97" t="s">
        <v>13732</v>
      </c>
      <c r="BN8631" s="97" t="s">
        <v>613</v>
      </c>
      <c r="BO8631" s="97" t="s">
        <v>2983</v>
      </c>
      <c r="BU8631" s="97" t="s">
        <v>13732</v>
      </c>
      <c r="BV8631" s="97" t="s">
        <v>613</v>
      </c>
      <c r="BW8631" s="97" t="s">
        <v>2983</v>
      </c>
    </row>
    <row r="8632" spans="51:75" x14ac:dyDescent="0.3">
      <c r="AY8632" s="124" t="e">
        <f>VLOOKUP(C8632,#REF!, 2,FALSE)</f>
        <v>#REF!</v>
      </c>
      <c r="BM8632" s="97" t="s">
        <v>13733</v>
      </c>
      <c r="BN8632" s="97" t="s">
        <v>666</v>
      </c>
      <c r="BO8632" s="97" t="s">
        <v>2983</v>
      </c>
      <c r="BU8632" s="97" t="s">
        <v>13733</v>
      </c>
      <c r="BV8632" s="97" t="s">
        <v>666</v>
      </c>
      <c r="BW8632" s="97" t="s">
        <v>2983</v>
      </c>
    </row>
    <row r="8633" spans="51:75" x14ac:dyDescent="0.3">
      <c r="AY8633" s="124" t="e">
        <f>VLOOKUP(C8633,#REF!, 2,FALSE)</f>
        <v>#REF!</v>
      </c>
      <c r="BM8633" s="97" t="s">
        <v>2413</v>
      </c>
      <c r="BN8633" s="97" t="s">
        <v>862</v>
      </c>
      <c r="BO8633" s="97" t="s">
        <v>2983</v>
      </c>
      <c r="BU8633" s="97" t="s">
        <v>2413</v>
      </c>
      <c r="BV8633" s="97" t="s">
        <v>862</v>
      </c>
      <c r="BW8633" s="97" t="s">
        <v>2983</v>
      </c>
    </row>
    <row r="8634" spans="51:75" x14ac:dyDescent="0.3">
      <c r="AY8634" s="124" t="e">
        <f>VLOOKUP(C8634,#REF!, 2,FALSE)</f>
        <v>#REF!</v>
      </c>
      <c r="BM8634" s="97" t="s">
        <v>13734</v>
      </c>
      <c r="BN8634" s="97" t="s">
        <v>2983</v>
      </c>
      <c r="BO8634" s="97" t="s">
        <v>13735</v>
      </c>
      <c r="BU8634" s="97" t="s">
        <v>13734</v>
      </c>
      <c r="BV8634" s="97" t="s">
        <v>2983</v>
      </c>
      <c r="BW8634" s="97" t="s">
        <v>13735</v>
      </c>
    </row>
    <row r="8635" spans="51:75" x14ac:dyDescent="0.3">
      <c r="AY8635" s="124" t="e">
        <f>VLOOKUP(C8635,#REF!, 2,FALSE)</f>
        <v>#REF!</v>
      </c>
      <c r="BM8635" s="97" t="s">
        <v>13736</v>
      </c>
      <c r="BN8635" s="97" t="s">
        <v>666</v>
      </c>
      <c r="BO8635" s="97" t="s">
        <v>13338</v>
      </c>
      <c r="BU8635" s="97" t="s">
        <v>13736</v>
      </c>
      <c r="BV8635" s="97" t="s">
        <v>666</v>
      </c>
      <c r="BW8635" s="97" t="s">
        <v>13338</v>
      </c>
    </row>
    <row r="8636" spans="51:75" x14ac:dyDescent="0.3">
      <c r="AY8636" s="124" t="e">
        <f>VLOOKUP(C8636,#REF!, 2,FALSE)</f>
        <v>#REF!</v>
      </c>
      <c r="BM8636" s="97" t="s">
        <v>13737</v>
      </c>
      <c r="BN8636" s="97" t="s">
        <v>780</v>
      </c>
      <c r="BO8636" s="97" t="s">
        <v>2983</v>
      </c>
      <c r="BU8636" s="97" t="s">
        <v>13737</v>
      </c>
      <c r="BV8636" s="97" t="s">
        <v>780</v>
      </c>
      <c r="BW8636" s="97" t="s">
        <v>2983</v>
      </c>
    </row>
    <row r="8637" spans="51:75" x14ac:dyDescent="0.3">
      <c r="AY8637" s="124" t="e">
        <f>VLOOKUP(C8637,#REF!, 2,FALSE)</f>
        <v>#REF!</v>
      </c>
      <c r="BM8637" s="97" t="s">
        <v>13738</v>
      </c>
      <c r="BN8637" s="97" t="s">
        <v>3237</v>
      </c>
      <c r="BO8637" s="97" t="s">
        <v>660</v>
      </c>
      <c r="BU8637" s="97" t="s">
        <v>13738</v>
      </c>
      <c r="BV8637" s="97" t="s">
        <v>3237</v>
      </c>
      <c r="BW8637" s="97" t="s">
        <v>660</v>
      </c>
    </row>
    <row r="8638" spans="51:75" x14ac:dyDescent="0.3">
      <c r="AY8638" s="124" t="e">
        <f>VLOOKUP(C8638,#REF!, 2,FALSE)</f>
        <v>#REF!</v>
      </c>
      <c r="BM8638" s="97" t="s">
        <v>13739</v>
      </c>
      <c r="BN8638" s="97" t="s">
        <v>3003</v>
      </c>
      <c r="BO8638" s="97" t="s">
        <v>2983</v>
      </c>
      <c r="BU8638" s="97" t="s">
        <v>13739</v>
      </c>
      <c r="BV8638" s="97" t="s">
        <v>3003</v>
      </c>
      <c r="BW8638" s="97" t="s">
        <v>2983</v>
      </c>
    </row>
    <row r="8639" spans="51:75" x14ac:dyDescent="0.3">
      <c r="AY8639" s="124" t="e">
        <f>VLOOKUP(C8639,#REF!, 2,FALSE)</f>
        <v>#REF!</v>
      </c>
      <c r="BM8639" s="97" t="s">
        <v>13740</v>
      </c>
      <c r="BN8639" s="97" t="s">
        <v>810</v>
      </c>
      <c r="BO8639" s="97" t="s">
        <v>2983</v>
      </c>
      <c r="BU8639" s="97" t="s">
        <v>13740</v>
      </c>
      <c r="BV8639" s="97" t="s">
        <v>810</v>
      </c>
      <c r="BW8639" s="97" t="s">
        <v>2983</v>
      </c>
    </row>
    <row r="8640" spans="51:75" x14ac:dyDescent="0.3">
      <c r="AY8640" s="124" t="e">
        <f>VLOOKUP(C8640,#REF!, 2,FALSE)</f>
        <v>#REF!</v>
      </c>
      <c r="BM8640" s="97" t="s">
        <v>13741</v>
      </c>
      <c r="BN8640" s="97" t="s">
        <v>862</v>
      </c>
      <c r="BO8640" s="97" t="s">
        <v>2983</v>
      </c>
      <c r="BU8640" s="97" t="s">
        <v>13741</v>
      </c>
      <c r="BV8640" s="97" t="s">
        <v>862</v>
      </c>
      <c r="BW8640" s="97" t="s">
        <v>2983</v>
      </c>
    </row>
    <row r="8641" spans="51:75" x14ac:dyDescent="0.3">
      <c r="AY8641" s="124" t="e">
        <f>VLOOKUP(C8641,#REF!, 2,FALSE)</f>
        <v>#REF!</v>
      </c>
      <c r="BM8641" s="97" t="s">
        <v>13742</v>
      </c>
      <c r="BN8641" s="97" t="s">
        <v>2983</v>
      </c>
      <c r="BO8641" s="97" t="s">
        <v>2983</v>
      </c>
      <c r="BU8641" s="97" t="s">
        <v>13742</v>
      </c>
      <c r="BV8641" s="97" t="s">
        <v>2983</v>
      </c>
      <c r="BW8641" s="97" t="s">
        <v>2983</v>
      </c>
    </row>
    <row r="8642" spans="51:75" x14ac:dyDescent="0.3">
      <c r="AY8642" s="124" t="e">
        <f>VLOOKUP(C8642,#REF!, 2,FALSE)</f>
        <v>#REF!</v>
      </c>
      <c r="BM8642" s="97" t="s">
        <v>13743</v>
      </c>
      <c r="BN8642" s="97" t="s">
        <v>862</v>
      </c>
      <c r="BO8642" s="97" t="s">
        <v>6525</v>
      </c>
      <c r="BU8642" s="97" t="s">
        <v>13743</v>
      </c>
      <c r="BV8642" s="97" t="s">
        <v>862</v>
      </c>
      <c r="BW8642" s="97" t="s">
        <v>6525</v>
      </c>
    </row>
    <row r="8643" spans="51:75" x14ac:dyDescent="0.3">
      <c r="AY8643" s="124" t="e">
        <f>VLOOKUP(C8643,#REF!, 2,FALSE)</f>
        <v>#REF!</v>
      </c>
      <c r="BM8643" s="97" t="s">
        <v>13744</v>
      </c>
      <c r="BN8643" s="97" t="s">
        <v>923</v>
      </c>
      <c r="BO8643" s="97" t="s">
        <v>13745</v>
      </c>
      <c r="BU8643" s="97" t="s">
        <v>13744</v>
      </c>
      <c r="BV8643" s="97" t="s">
        <v>923</v>
      </c>
      <c r="BW8643" s="97" t="s">
        <v>13745</v>
      </c>
    </row>
    <row r="8644" spans="51:75" x14ac:dyDescent="0.3">
      <c r="AY8644" s="124" t="e">
        <f>VLOOKUP(C8644,#REF!, 2,FALSE)</f>
        <v>#REF!</v>
      </c>
      <c r="BM8644" s="97" t="s">
        <v>13746</v>
      </c>
      <c r="BN8644" s="97" t="s">
        <v>3000</v>
      </c>
      <c r="BO8644" s="97" t="s">
        <v>1275</v>
      </c>
      <c r="BU8644" s="97" t="s">
        <v>13746</v>
      </c>
      <c r="BV8644" s="97" t="s">
        <v>3000</v>
      </c>
      <c r="BW8644" s="97" t="s">
        <v>1275</v>
      </c>
    </row>
    <row r="8645" spans="51:75" x14ac:dyDescent="0.3">
      <c r="AY8645" s="124" t="e">
        <f>VLOOKUP(C8645,#REF!, 2,FALSE)</f>
        <v>#REF!</v>
      </c>
      <c r="BM8645" s="97" t="s">
        <v>13747</v>
      </c>
      <c r="BN8645" s="97" t="s">
        <v>621</v>
      </c>
      <c r="BO8645" s="97" t="s">
        <v>13500</v>
      </c>
      <c r="BU8645" s="97" t="s">
        <v>13747</v>
      </c>
      <c r="BV8645" s="97" t="s">
        <v>621</v>
      </c>
      <c r="BW8645" s="97" t="s">
        <v>13500</v>
      </c>
    </row>
    <row r="8646" spans="51:75" x14ac:dyDescent="0.3">
      <c r="AY8646" s="124" t="e">
        <f>VLOOKUP(C8646,#REF!, 2,FALSE)</f>
        <v>#REF!</v>
      </c>
      <c r="BM8646" s="97" t="s">
        <v>13748</v>
      </c>
      <c r="BN8646" s="97" t="s">
        <v>621</v>
      </c>
      <c r="BO8646" s="97" t="s">
        <v>4456</v>
      </c>
      <c r="BU8646" s="97" t="s">
        <v>13748</v>
      </c>
      <c r="BV8646" s="97" t="s">
        <v>621</v>
      </c>
      <c r="BW8646" s="97" t="s">
        <v>4456</v>
      </c>
    </row>
    <row r="8647" spans="51:75" x14ac:dyDescent="0.3">
      <c r="AY8647" s="124" t="e">
        <f>VLOOKUP(C8647,#REF!, 2,FALSE)</f>
        <v>#REF!</v>
      </c>
      <c r="BM8647" s="97" t="s">
        <v>13749</v>
      </c>
      <c r="BN8647" s="97" t="s">
        <v>621</v>
      </c>
      <c r="BO8647" s="97" t="s">
        <v>1012</v>
      </c>
      <c r="BU8647" s="97" t="s">
        <v>13749</v>
      </c>
      <c r="BV8647" s="97" t="s">
        <v>621</v>
      </c>
      <c r="BW8647" s="97" t="s">
        <v>1012</v>
      </c>
    </row>
    <row r="8648" spans="51:75" x14ac:dyDescent="0.3">
      <c r="AY8648" s="124" t="e">
        <f>VLOOKUP(C8648,#REF!, 2,FALSE)</f>
        <v>#REF!</v>
      </c>
      <c r="BM8648" s="97" t="s">
        <v>13750</v>
      </c>
      <c r="BN8648" s="97" t="s">
        <v>621</v>
      </c>
      <c r="BO8648" s="97" t="s">
        <v>13751</v>
      </c>
      <c r="BU8648" s="97" t="s">
        <v>13750</v>
      </c>
      <c r="BV8648" s="97" t="s">
        <v>621</v>
      </c>
      <c r="BW8648" s="97" t="s">
        <v>13751</v>
      </c>
    </row>
    <row r="8649" spans="51:75" x14ac:dyDescent="0.3">
      <c r="AY8649" s="124" t="e">
        <f>VLOOKUP(C8649,#REF!, 2,FALSE)</f>
        <v>#REF!</v>
      </c>
      <c r="BM8649" s="97" t="s">
        <v>13752</v>
      </c>
      <c r="BN8649" s="97" t="s">
        <v>2983</v>
      </c>
      <c r="BO8649" s="97" t="s">
        <v>795</v>
      </c>
      <c r="BU8649" s="97" t="s">
        <v>13752</v>
      </c>
      <c r="BV8649" s="97" t="s">
        <v>2983</v>
      </c>
      <c r="BW8649" s="97" t="s">
        <v>795</v>
      </c>
    </row>
    <row r="8650" spans="51:75" x14ac:dyDescent="0.3">
      <c r="AY8650" s="124" t="e">
        <f>VLOOKUP(C8650,#REF!, 2,FALSE)</f>
        <v>#REF!</v>
      </c>
      <c r="BM8650" s="97" t="s">
        <v>13753</v>
      </c>
      <c r="BN8650" s="97" t="s">
        <v>3026</v>
      </c>
      <c r="BO8650" s="97" t="s">
        <v>2983</v>
      </c>
      <c r="BU8650" s="97" t="s">
        <v>13753</v>
      </c>
      <c r="BV8650" s="97" t="s">
        <v>3026</v>
      </c>
      <c r="BW8650" s="97" t="s">
        <v>2983</v>
      </c>
    </row>
    <row r="8651" spans="51:75" x14ac:dyDescent="0.3">
      <c r="AY8651" s="124" t="e">
        <f>VLOOKUP(C8651,#REF!, 2,FALSE)</f>
        <v>#REF!</v>
      </c>
      <c r="BM8651" s="97" t="s">
        <v>13754</v>
      </c>
      <c r="BN8651" s="97" t="s">
        <v>626</v>
      </c>
      <c r="BO8651" s="97" t="s">
        <v>13755</v>
      </c>
      <c r="BU8651" s="97" t="s">
        <v>13754</v>
      </c>
      <c r="BV8651" s="97" t="s">
        <v>626</v>
      </c>
      <c r="BW8651" s="97" t="s">
        <v>13755</v>
      </c>
    </row>
    <row r="8652" spans="51:75" x14ac:dyDescent="0.3">
      <c r="AY8652" s="124" t="e">
        <f>VLOOKUP(C8652,#REF!, 2,FALSE)</f>
        <v>#REF!</v>
      </c>
      <c r="BM8652" s="97" t="s">
        <v>2414</v>
      </c>
      <c r="BN8652" s="97" t="s">
        <v>1003</v>
      </c>
      <c r="BO8652" s="97" t="s">
        <v>2983</v>
      </c>
      <c r="BU8652" s="97" t="s">
        <v>2414</v>
      </c>
      <c r="BV8652" s="97" t="s">
        <v>1003</v>
      </c>
      <c r="BW8652" s="97" t="s">
        <v>2983</v>
      </c>
    </row>
    <row r="8653" spans="51:75" x14ac:dyDescent="0.3">
      <c r="AY8653" s="124" t="e">
        <f>VLOOKUP(C8653,#REF!, 2,FALSE)</f>
        <v>#REF!</v>
      </c>
      <c r="BM8653" s="97" t="s">
        <v>2415</v>
      </c>
      <c r="BN8653" s="97" t="s">
        <v>1342</v>
      </c>
      <c r="BO8653" s="97" t="s">
        <v>13756</v>
      </c>
      <c r="BU8653" s="97" t="s">
        <v>2415</v>
      </c>
      <c r="BV8653" s="97" t="s">
        <v>1342</v>
      </c>
      <c r="BW8653" s="97" t="s">
        <v>13756</v>
      </c>
    </row>
    <row r="8654" spans="51:75" x14ac:dyDescent="0.3">
      <c r="AY8654" s="124" t="e">
        <f>VLOOKUP(C8654,#REF!, 2,FALSE)</f>
        <v>#REF!</v>
      </c>
      <c r="BM8654" s="97" t="s">
        <v>13757</v>
      </c>
      <c r="BN8654" s="97" t="s">
        <v>2983</v>
      </c>
      <c r="BO8654" s="97" t="s">
        <v>2983</v>
      </c>
      <c r="BU8654" s="97" t="s">
        <v>13757</v>
      </c>
      <c r="BV8654" s="97" t="s">
        <v>2983</v>
      </c>
      <c r="BW8654" s="97" t="s">
        <v>2983</v>
      </c>
    </row>
    <row r="8655" spans="51:75" x14ac:dyDescent="0.3">
      <c r="AY8655" s="124" t="e">
        <f>VLOOKUP(C8655,#REF!, 2,FALSE)</f>
        <v>#REF!</v>
      </c>
      <c r="BM8655" s="97" t="s">
        <v>13758</v>
      </c>
      <c r="BN8655" s="97" t="s">
        <v>2983</v>
      </c>
      <c r="BO8655" s="97" t="s">
        <v>2983</v>
      </c>
      <c r="BU8655" s="97" t="s">
        <v>13758</v>
      </c>
      <c r="BV8655" s="97" t="s">
        <v>2983</v>
      </c>
      <c r="BW8655" s="97" t="s">
        <v>2983</v>
      </c>
    </row>
    <row r="8656" spans="51:75" x14ac:dyDescent="0.3">
      <c r="AY8656" s="124" t="e">
        <f>VLOOKUP(C8656,#REF!, 2,FALSE)</f>
        <v>#REF!</v>
      </c>
      <c r="BM8656" s="97" t="s">
        <v>2416</v>
      </c>
      <c r="BN8656" s="97" t="s">
        <v>862</v>
      </c>
      <c r="BO8656" s="97" t="s">
        <v>13759</v>
      </c>
      <c r="BU8656" s="97" t="s">
        <v>2416</v>
      </c>
      <c r="BV8656" s="97" t="s">
        <v>862</v>
      </c>
      <c r="BW8656" s="97" t="s">
        <v>13759</v>
      </c>
    </row>
    <row r="8657" spans="51:75" x14ac:dyDescent="0.3">
      <c r="AY8657" s="124" t="e">
        <f>VLOOKUP(C8657,#REF!, 2,FALSE)</f>
        <v>#REF!</v>
      </c>
      <c r="BM8657" s="97" t="s">
        <v>210</v>
      </c>
      <c r="BN8657" s="97" t="s">
        <v>787</v>
      </c>
      <c r="BO8657" s="97" t="s">
        <v>13760</v>
      </c>
      <c r="BU8657" s="97" t="s">
        <v>210</v>
      </c>
      <c r="BV8657" s="97" t="s">
        <v>787</v>
      </c>
      <c r="BW8657" s="97" t="s">
        <v>13760</v>
      </c>
    </row>
    <row r="8658" spans="51:75" x14ac:dyDescent="0.3">
      <c r="AY8658" s="124" t="e">
        <f>VLOOKUP(C8658,#REF!, 2,FALSE)</f>
        <v>#REF!</v>
      </c>
      <c r="BM8658" s="97" t="s">
        <v>13761</v>
      </c>
      <c r="BN8658" s="97" t="s">
        <v>841</v>
      </c>
      <c r="BO8658" s="97" t="s">
        <v>10527</v>
      </c>
      <c r="BU8658" s="97" t="s">
        <v>13761</v>
      </c>
      <c r="BV8658" s="97" t="s">
        <v>841</v>
      </c>
      <c r="BW8658" s="97" t="s">
        <v>10527</v>
      </c>
    </row>
    <row r="8659" spans="51:75" x14ac:dyDescent="0.3">
      <c r="AY8659" s="124" t="e">
        <f>VLOOKUP(C8659,#REF!, 2,FALSE)</f>
        <v>#REF!</v>
      </c>
      <c r="BM8659" s="97" t="s">
        <v>13762</v>
      </c>
      <c r="BN8659" s="97" t="s">
        <v>2983</v>
      </c>
      <c r="BO8659" s="97" t="s">
        <v>624</v>
      </c>
      <c r="BU8659" s="97" t="s">
        <v>13762</v>
      </c>
      <c r="BV8659" s="97" t="s">
        <v>2983</v>
      </c>
      <c r="BW8659" s="97" t="s">
        <v>624</v>
      </c>
    </row>
    <row r="8660" spans="51:75" x14ac:dyDescent="0.3">
      <c r="AY8660" s="124" t="e">
        <f>VLOOKUP(C8660,#REF!, 2,FALSE)</f>
        <v>#REF!</v>
      </c>
      <c r="BM8660" s="97" t="s">
        <v>13763</v>
      </c>
      <c r="BN8660" s="97" t="s">
        <v>2983</v>
      </c>
      <c r="BO8660" s="97" t="s">
        <v>1448</v>
      </c>
      <c r="BU8660" s="97" t="s">
        <v>13763</v>
      </c>
      <c r="BV8660" s="97" t="s">
        <v>2983</v>
      </c>
      <c r="BW8660" s="97" t="s">
        <v>1448</v>
      </c>
    </row>
    <row r="8661" spans="51:75" x14ac:dyDescent="0.3">
      <c r="AY8661" s="124" t="e">
        <f>VLOOKUP(C8661,#REF!, 2,FALSE)</f>
        <v>#REF!</v>
      </c>
      <c r="BM8661" s="97" t="s">
        <v>2417</v>
      </c>
      <c r="BN8661" s="97" t="s">
        <v>2983</v>
      </c>
      <c r="BO8661" s="97" t="s">
        <v>5440</v>
      </c>
      <c r="BU8661" s="97" t="s">
        <v>2417</v>
      </c>
      <c r="BV8661" s="97" t="s">
        <v>2983</v>
      </c>
      <c r="BW8661" s="97" t="s">
        <v>5440</v>
      </c>
    </row>
    <row r="8662" spans="51:75" x14ac:dyDescent="0.3">
      <c r="AY8662" s="124" t="e">
        <f>VLOOKUP(C8662,#REF!, 2,FALSE)</f>
        <v>#REF!</v>
      </c>
      <c r="BM8662" s="97" t="s">
        <v>13764</v>
      </c>
      <c r="BN8662" s="97" t="s">
        <v>2983</v>
      </c>
      <c r="BO8662" s="97" t="s">
        <v>13765</v>
      </c>
      <c r="BU8662" s="97" t="s">
        <v>13764</v>
      </c>
      <c r="BV8662" s="97" t="s">
        <v>2983</v>
      </c>
      <c r="BW8662" s="97" t="s">
        <v>13765</v>
      </c>
    </row>
    <row r="8663" spans="51:75" x14ac:dyDescent="0.3">
      <c r="AY8663" s="124" t="e">
        <f>VLOOKUP(C8663,#REF!, 2,FALSE)</f>
        <v>#REF!</v>
      </c>
      <c r="BM8663" s="97" t="s">
        <v>13766</v>
      </c>
      <c r="BN8663" s="97" t="s">
        <v>2983</v>
      </c>
      <c r="BO8663" s="97" t="s">
        <v>13767</v>
      </c>
      <c r="BU8663" s="97" t="s">
        <v>13766</v>
      </c>
      <c r="BV8663" s="97" t="s">
        <v>2983</v>
      </c>
      <c r="BW8663" s="97" t="s">
        <v>13767</v>
      </c>
    </row>
    <row r="8664" spans="51:75" x14ac:dyDescent="0.3">
      <c r="AY8664" s="124" t="e">
        <f>VLOOKUP(C8664,#REF!, 2,FALSE)</f>
        <v>#REF!</v>
      </c>
      <c r="BM8664" s="97" t="s">
        <v>13768</v>
      </c>
      <c r="BN8664" s="97" t="s">
        <v>2983</v>
      </c>
      <c r="BO8664" s="97" t="s">
        <v>13769</v>
      </c>
      <c r="BU8664" s="97" t="s">
        <v>13768</v>
      </c>
      <c r="BV8664" s="97" t="s">
        <v>2983</v>
      </c>
      <c r="BW8664" s="97" t="s">
        <v>13769</v>
      </c>
    </row>
    <row r="8665" spans="51:75" x14ac:dyDescent="0.3">
      <c r="AY8665" s="124" t="e">
        <f>VLOOKUP(C8665,#REF!, 2,FALSE)</f>
        <v>#REF!</v>
      </c>
      <c r="BM8665" s="97" t="s">
        <v>13770</v>
      </c>
      <c r="BN8665" s="97" t="s">
        <v>2983</v>
      </c>
      <c r="BO8665" s="97" t="s">
        <v>3647</v>
      </c>
      <c r="BU8665" s="97" t="s">
        <v>13770</v>
      </c>
      <c r="BV8665" s="97" t="s">
        <v>2983</v>
      </c>
      <c r="BW8665" s="97" t="s">
        <v>3647</v>
      </c>
    </row>
    <row r="8666" spans="51:75" x14ac:dyDescent="0.3">
      <c r="AY8666" s="124" t="e">
        <f>VLOOKUP(C8666,#REF!, 2,FALSE)</f>
        <v>#REF!</v>
      </c>
      <c r="BM8666" s="97" t="s">
        <v>13771</v>
      </c>
      <c r="BN8666" s="97" t="s">
        <v>1139</v>
      </c>
      <c r="BO8666" s="97" t="s">
        <v>13772</v>
      </c>
      <c r="BU8666" s="97" t="s">
        <v>13771</v>
      </c>
      <c r="BV8666" s="97" t="s">
        <v>1139</v>
      </c>
      <c r="BW8666" s="97" t="s">
        <v>13772</v>
      </c>
    </row>
    <row r="8667" spans="51:75" x14ac:dyDescent="0.3">
      <c r="AY8667" s="124" t="e">
        <f>VLOOKUP(C8667,#REF!, 2,FALSE)</f>
        <v>#REF!</v>
      </c>
      <c r="BM8667" s="97" t="s">
        <v>13773</v>
      </c>
      <c r="BN8667" s="97" t="s">
        <v>1139</v>
      </c>
      <c r="BO8667" s="97" t="s">
        <v>10419</v>
      </c>
      <c r="BU8667" s="97" t="s">
        <v>13773</v>
      </c>
      <c r="BV8667" s="97" t="s">
        <v>1139</v>
      </c>
      <c r="BW8667" s="97" t="s">
        <v>10419</v>
      </c>
    </row>
    <row r="8668" spans="51:75" x14ac:dyDescent="0.3">
      <c r="AY8668" s="124" t="e">
        <f>VLOOKUP(C8668,#REF!, 2,FALSE)</f>
        <v>#REF!</v>
      </c>
      <c r="BM8668" s="97" t="s">
        <v>13774</v>
      </c>
      <c r="BN8668" s="97" t="s">
        <v>16968</v>
      </c>
      <c r="BO8668" s="97" t="s">
        <v>13775</v>
      </c>
      <c r="BU8668" s="97" t="s">
        <v>13774</v>
      </c>
      <c r="BV8668" s="97" t="s">
        <v>16968</v>
      </c>
      <c r="BW8668" s="97" t="s">
        <v>13775</v>
      </c>
    </row>
    <row r="8669" spans="51:75" x14ac:dyDescent="0.3">
      <c r="AY8669" s="124" t="e">
        <f>VLOOKUP(C8669,#REF!, 2,FALSE)</f>
        <v>#REF!</v>
      </c>
      <c r="BM8669" s="97" t="s">
        <v>13776</v>
      </c>
      <c r="BN8669" s="97" t="s">
        <v>803</v>
      </c>
      <c r="BO8669" s="97" t="s">
        <v>2983</v>
      </c>
      <c r="BU8669" s="97" t="s">
        <v>13776</v>
      </c>
      <c r="BV8669" s="97" t="s">
        <v>803</v>
      </c>
      <c r="BW8669" s="97" t="s">
        <v>2983</v>
      </c>
    </row>
    <row r="8670" spans="51:75" x14ac:dyDescent="0.3">
      <c r="AY8670" s="124" t="e">
        <f>VLOOKUP(C8670,#REF!, 2,FALSE)</f>
        <v>#REF!</v>
      </c>
      <c r="BM8670" s="97" t="s">
        <v>13777</v>
      </c>
      <c r="BN8670" s="97" t="s">
        <v>694</v>
      </c>
      <c r="BO8670" s="97" t="s">
        <v>13778</v>
      </c>
      <c r="BU8670" s="97" t="s">
        <v>13777</v>
      </c>
      <c r="BV8670" s="97" t="s">
        <v>694</v>
      </c>
      <c r="BW8670" s="97" t="s">
        <v>13778</v>
      </c>
    </row>
    <row r="8671" spans="51:75" x14ac:dyDescent="0.3">
      <c r="AY8671" s="124" t="e">
        <f>VLOOKUP(C8671,#REF!, 2,FALSE)</f>
        <v>#REF!</v>
      </c>
      <c r="BM8671" s="97" t="s">
        <v>2418</v>
      </c>
      <c r="BN8671" s="97" t="s">
        <v>1272</v>
      </c>
      <c r="BO8671" s="97" t="s">
        <v>7493</v>
      </c>
      <c r="BU8671" s="97" t="s">
        <v>2418</v>
      </c>
      <c r="BV8671" s="97" t="s">
        <v>1272</v>
      </c>
      <c r="BW8671" s="97" t="s">
        <v>7493</v>
      </c>
    </row>
    <row r="8672" spans="51:75" x14ac:dyDescent="0.3">
      <c r="AY8672" s="124" t="e">
        <f>VLOOKUP(C8672,#REF!, 2,FALSE)</f>
        <v>#REF!</v>
      </c>
      <c r="BM8672" s="97" t="s">
        <v>13779</v>
      </c>
      <c r="BN8672" s="97" t="s">
        <v>780</v>
      </c>
      <c r="BO8672" s="97" t="s">
        <v>8629</v>
      </c>
      <c r="BU8672" s="97" t="s">
        <v>13779</v>
      </c>
      <c r="BV8672" s="97" t="s">
        <v>780</v>
      </c>
      <c r="BW8672" s="97" t="s">
        <v>8629</v>
      </c>
    </row>
    <row r="8673" spans="51:75" x14ac:dyDescent="0.3">
      <c r="AY8673" s="124" t="e">
        <f>VLOOKUP(C8673,#REF!, 2,FALSE)</f>
        <v>#REF!</v>
      </c>
      <c r="BM8673" s="97" t="s">
        <v>13780</v>
      </c>
      <c r="BN8673" s="97" t="s">
        <v>662</v>
      </c>
      <c r="BO8673" s="97" t="s">
        <v>13781</v>
      </c>
      <c r="BU8673" s="97" t="s">
        <v>13780</v>
      </c>
      <c r="BV8673" s="97" t="s">
        <v>662</v>
      </c>
      <c r="BW8673" s="97" t="s">
        <v>13781</v>
      </c>
    </row>
    <row r="8674" spans="51:75" x14ac:dyDescent="0.3">
      <c r="AY8674" s="124" t="e">
        <f>VLOOKUP(C8674,#REF!, 2,FALSE)</f>
        <v>#REF!</v>
      </c>
      <c r="BM8674" s="97" t="s">
        <v>13782</v>
      </c>
      <c r="BN8674" s="97" t="s">
        <v>2983</v>
      </c>
      <c r="BO8674" s="97" t="s">
        <v>2983</v>
      </c>
      <c r="BU8674" s="97" t="s">
        <v>13782</v>
      </c>
      <c r="BV8674" s="97" t="s">
        <v>2983</v>
      </c>
      <c r="BW8674" s="97" t="s">
        <v>2983</v>
      </c>
    </row>
    <row r="8675" spans="51:75" x14ac:dyDescent="0.3">
      <c r="AY8675" s="124" t="e">
        <f>VLOOKUP(C8675,#REF!, 2,FALSE)</f>
        <v>#REF!</v>
      </c>
      <c r="BM8675" s="97" t="s">
        <v>13783</v>
      </c>
      <c r="BN8675" s="97" t="s">
        <v>3237</v>
      </c>
      <c r="BO8675" s="97" t="s">
        <v>13784</v>
      </c>
      <c r="BU8675" s="97" t="s">
        <v>13783</v>
      </c>
      <c r="BV8675" s="97" t="s">
        <v>3237</v>
      </c>
      <c r="BW8675" s="97" t="s">
        <v>13784</v>
      </c>
    </row>
    <row r="8676" spans="51:75" x14ac:dyDescent="0.3">
      <c r="AY8676" s="124" t="e">
        <f>VLOOKUP(C8676,#REF!, 2,FALSE)</f>
        <v>#REF!</v>
      </c>
      <c r="BM8676" s="97" t="s">
        <v>13785</v>
      </c>
      <c r="BN8676" s="97" t="s">
        <v>2983</v>
      </c>
      <c r="BO8676" s="97" t="s">
        <v>2983</v>
      </c>
      <c r="BU8676" s="97" t="s">
        <v>13785</v>
      </c>
      <c r="BV8676" s="97" t="s">
        <v>2983</v>
      </c>
      <c r="BW8676" s="97" t="s">
        <v>2983</v>
      </c>
    </row>
    <row r="8677" spans="51:75" x14ac:dyDescent="0.3">
      <c r="AY8677" s="124" t="e">
        <f>VLOOKUP(C8677,#REF!, 2,FALSE)</f>
        <v>#REF!</v>
      </c>
      <c r="BM8677" s="97" t="s">
        <v>13786</v>
      </c>
      <c r="BN8677" s="97" t="s">
        <v>1342</v>
      </c>
      <c r="BO8677" s="97" t="s">
        <v>4156</v>
      </c>
      <c r="BU8677" s="97" t="s">
        <v>13786</v>
      </c>
      <c r="BV8677" s="97" t="s">
        <v>1342</v>
      </c>
      <c r="BW8677" s="97" t="s">
        <v>4156</v>
      </c>
    </row>
    <row r="8678" spans="51:75" x14ac:dyDescent="0.3">
      <c r="AY8678" s="124" t="e">
        <f>VLOOKUP(C8678,#REF!, 2,FALSE)</f>
        <v>#REF!</v>
      </c>
      <c r="BM8678" s="97" t="s">
        <v>13787</v>
      </c>
      <c r="BN8678" s="97" t="s">
        <v>787</v>
      </c>
      <c r="BO8678" s="97" t="s">
        <v>13788</v>
      </c>
      <c r="BU8678" s="97" t="s">
        <v>13787</v>
      </c>
      <c r="BV8678" s="97" t="s">
        <v>787</v>
      </c>
      <c r="BW8678" s="97" t="s">
        <v>13788</v>
      </c>
    </row>
    <row r="8679" spans="51:75" x14ac:dyDescent="0.3">
      <c r="AY8679" s="124" t="e">
        <f>VLOOKUP(C8679,#REF!, 2,FALSE)</f>
        <v>#REF!</v>
      </c>
      <c r="BM8679" s="97" t="s">
        <v>13789</v>
      </c>
      <c r="BN8679" s="97" t="s">
        <v>2983</v>
      </c>
      <c r="BO8679" s="97" t="s">
        <v>2983</v>
      </c>
      <c r="BU8679" s="97" t="s">
        <v>13789</v>
      </c>
      <c r="BV8679" s="97" t="s">
        <v>2983</v>
      </c>
      <c r="BW8679" s="97" t="s">
        <v>2983</v>
      </c>
    </row>
    <row r="8680" spans="51:75" x14ac:dyDescent="0.3">
      <c r="AY8680" s="124" t="e">
        <f>VLOOKUP(C8680,#REF!, 2,FALSE)</f>
        <v>#REF!</v>
      </c>
      <c r="BM8680" s="97" t="s">
        <v>13790</v>
      </c>
      <c r="BN8680" s="97" t="s">
        <v>2983</v>
      </c>
      <c r="BO8680" s="97" t="s">
        <v>2983</v>
      </c>
      <c r="BU8680" s="97" t="s">
        <v>13790</v>
      </c>
      <c r="BV8680" s="97" t="s">
        <v>2983</v>
      </c>
      <c r="BW8680" s="97" t="s">
        <v>2983</v>
      </c>
    </row>
    <row r="8681" spans="51:75" x14ac:dyDescent="0.3">
      <c r="AY8681" s="124" t="e">
        <f>VLOOKUP(C8681,#REF!, 2,FALSE)</f>
        <v>#REF!</v>
      </c>
      <c r="BM8681" s="97" t="s">
        <v>13791</v>
      </c>
      <c r="BN8681" s="97" t="s">
        <v>2979</v>
      </c>
      <c r="BO8681" s="97" t="s">
        <v>13792</v>
      </c>
      <c r="BU8681" s="97" t="s">
        <v>13791</v>
      </c>
      <c r="BV8681" s="97" t="s">
        <v>2979</v>
      </c>
      <c r="BW8681" s="97" t="s">
        <v>13792</v>
      </c>
    </row>
    <row r="8682" spans="51:75" x14ac:dyDescent="0.3">
      <c r="AY8682" s="124" t="e">
        <f>VLOOKUP(C8682,#REF!, 2,FALSE)</f>
        <v>#REF!</v>
      </c>
      <c r="BM8682" s="97" t="s">
        <v>13793</v>
      </c>
      <c r="BN8682" s="97" t="s">
        <v>2983</v>
      </c>
      <c r="BO8682" s="97" t="s">
        <v>2298</v>
      </c>
      <c r="BU8682" s="97" t="s">
        <v>13793</v>
      </c>
      <c r="BV8682" s="97" t="s">
        <v>2983</v>
      </c>
      <c r="BW8682" s="97" t="s">
        <v>2298</v>
      </c>
    </row>
    <row r="8683" spans="51:75" x14ac:dyDescent="0.3">
      <c r="AY8683" s="124" t="e">
        <f>VLOOKUP(C8683,#REF!, 2,FALSE)</f>
        <v>#REF!</v>
      </c>
      <c r="BM8683" s="97" t="s">
        <v>13794</v>
      </c>
      <c r="BN8683" s="97" t="s">
        <v>2979</v>
      </c>
      <c r="BO8683" s="97" t="s">
        <v>3729</v>
      </c>
      <c r="BU8683" s="97" t="s">
        <v>13794</v>
      </c>
      <c r="BV8683" s="97" t="s">
        <v>2979</v>
      </c>
      <c r="BW8683" s="97" t="s">
        <v>3729</v>
      </c>
    </row>
    <row r="8684" spans="51:75" x14ac:dyDescent="0.3">
      <c r="AY8684" s="124" t="e">
        <f>VLOOKUP(C8684,#REF!, 2,FALSE)</f>
        <v>#REF!</v>
      </c>
      <c r="BM8684" s="97" t="s">
        <v>13795</v>
      </c>
      <c r="BN8684" s="97" t="s">
        <v>731</v>
      </c>
      <c r="BO8684" s="97" t="s">
        <v>2983</v>
      </c>
      <c r="BU8684" s="97" t="s">
        <v>13795</v>
      </c>
      <c r="BV8684" s="97" t="s">
        <v>731</v>
      </c>
      <c r="BW8684" s="97" t="s">
        <v>2983</v>
      </c>
    </row>
    <row r="8685" spans="51:75" x14ac:dyDescent="0.3">
      <c r="AY8685" s="124" t="e">
        <f>VLOOKUP(C8685,#REF!, 2,FALSE)</f>
        <v>#REF!</v>
      </c>
      <c r="BM8685" s="97" t="s">
        <v>13796</v>
      </c>
      <c r="BN8685" s="97" t="s">
        <v>3095</v>
      </c>
      <c r="BO8685" s="97" t="s">
        <v>1390</v>
      </c>
      <c r="BU8685" s="97" t="s">
        <v>13796</v>
      </c>
      <c r="BV8685" s="97" t="s">
        <v>3095</v>
      </c>
      <c r="BW8685" s="97" t="s">
        <v>1390</v>
      </c>
    </row>
    <row r="8686" spans="51:75" x14ac:dyDescent="0.3">
      <c r="AY8686" s="124" t="e">
        <f>VLOOKUP(C8686,#REF!, 2,FALSE)</f>
        <v>#REF!</v>
      </c>
      <c r="BM8686" s="97" t="s">
        <v>13797</v>
      </c>
      <c r="BN8686" s="97" t="s">
        <v>661</v>
      </c>
      <c r="BO8686" s="97" t="s">
        <v>13271</v>
      </c>
      <c r="BU8686" s="97" t="s">
        <v>13797</v>
      </c>
      <c r="BV8686" s="97" t="s">
        <v>661</v>
      </c>
      <c r="BW8686" s="97" t="s">
        <v>13271</v>
      </c>
    </row>
    <row r="8687" spans="51:75" x14ac:dyDescent="0.3">
      <c r="AY8687" s="124" t="e">
        <f>VLOOKUP(C8687,#REF!, 2,FALSE)</f>
        <v>#REF!</v>
      </c>
      <c r="BM8687" s="97" t="s">
        <v>13798</v>
      </c>
      <c r="BN8687" s="97" t="s">
        <v>2983</v>
      </c>
      <c r="BO8687" s="97" t="s">
        <v>13799</v>
      </c>
      <c r="BU8687" s="97" t="s">
        <v>13798</v>
      </c>
      <c r="BV8687" s="97" t="s">
        <v>2983</v>
      </c>
      <c r="BW8687" s="97" t="s">
        <v>13799</v>
      </c>
    </row>
    <row r="8688" spans="51:75" x14ac:dyDescent="0.3">
      <c r="AY8688" s="124" t="e">
        <f>VLOOKUP(C8688,#REF!, 2,FALSE)</f>
        <v>#REF!</v>
      </c>
      <c r="BM8688" s="97" t="s">
        <v>13800</v>
      </c>
      <c r="BN8688" s="97" t="s">
        <v>926</v>
      </c>
      <c r="BO8688" s="97" t="s">
        <v>2983</v>
      </c>
      <c r="BU8688" s="97" t="s">
        <v>13800</v>
      </c>
      <c r="BV8688" s="97" t="s">
        <v>926</v>
      </c>
      <c r="BW8688" s="97" t="s">
        <v>2983</v>
      </c>
    </row>
    <row r="8689" spans="51:75" x14ac:dyDescent="0.3">
      <c r="AY8689" s="124" t="e">
        <f>VLOOKUP(C8689,#REF!, 2,FALSE)</f>
        <v>#REF!</v>
      </c>
      <c r="BM8689" s="97" t="s">
        <v>13801</v>
      </c>
      <c r="BN8689" s="97" t="s">
        <v>2983</v>
      </c>
      <c r="BO8689" s="97" t="s">
        <v>2983</v>
      </c>
      <c r="BU8689" s="97" t="s">
        <v>13801</v>
      </c>
      <c r="BV8689" s="97" t="s">
        <v>2983</v>
      </c>
      <c r="BW8689" s="97" t="s">
        <v>2983</v>
      </c>
    </row>
    <row r="8690" spans="51:75" x14ac:dyDescent="0.3">
      <c r="AY8690" s="124" t="e">
        <f>VLOOKUP(C8690,#REF!, 2,FALSE)</f>
        <v>#REF!</v>
      </c>
      <c r="BM8690" s="97" t="s">
        <v>13802</v>
      </c>
      <c r="BN8690" s="97" t="s">
        <v>3237</v>
      </c>
      <c r="BO8690" s="97" t="s">
        <v>1389</v>
      </c>
      <c r="BU8690" s="97" t="s">
        <v>13802</v>
      </c>
      <c r="BV8690" s="97" t="s">
        <v>3237</v>
      </c>
      <c r="BW8690" s="97" t="s">
        <v>1389</v>
      </c>
    </row>
    <row r="8691" spans="51:75" x14ac:dyDescent="0.3">
      <c r="AY8691" s="124" t="e">
        <f>VLOOKUP(C8691,#REF!, 2,FALSE)</f>
        <v>#REF!</v>
      </c>
      <c r="BM8691" s="97" t="s">
        <v>13803</v>
      </c>
      <c r="BN8691" s="97" t="s">
        <v>3095</v>
      </c>
      <c r="BO8691" s="97" t="s">
        <v>2983</v>
      </c>
      <c r="BU8691" s="97" t="s">
        <v>13803</v>
      </c>
      <c r="BV8691" s="97" t="s">
        <v>3095</v>
      </c>
      <c r="BW8691" s="97" t="s">
        <v>2983</v>
      </c>
    </row>
    <row r="8692" spans="51:75" x14ac:dyDescent="0.3">
      <c r="AY8692" s="124" t="e">
        <f>VLOOKUP(C8692,#REF!, 2,FALSE)</f>
        <v>#REF!</v>
      </c>
      <c r="BM8692" s="97" t="s">
        <v>13804</v>
      </c>
      <c r="BN8692" s="97" t="s">
        <v>667</v>
      </c>
      <c r="BO8692" s="97" t="s">
        <v>2983</v>
      </c>
      <c r="BU8692" s="97" t="s">
        <v>13804</v>
      </c>
      <c r="BV8692" s="97" t="s">
        <v>667</v>
      </c>
      <c r="BW8692" s="97" t="s">
        <v>2983</v>
      </c>
    </row>
    <row r="8693" spans="51:75" x14ac:dyDescent="0.3">
      <c r="AY8693" s="124" t="e">
        <f>VLOOKUP(C8693,#REF!, 2,FALSE)</f>
        <v>#REF!</v>
      </c>
      <c r="BM8693" s="97" t="s">
        <v>13805</v>
      </c>
      <c r="BN8693" s="97" t="s">
        <v>2983</v>
      </c>
      <c r="BO8693" s="97" t="s">
        <v>2983</v>
      </c>
      <c r="BU8693" s="97" t="s">
        <v>13805</v>
      </c>
      <c r="BV8693" s="97" t="s">
        <v>2983</v>
      </c>
      <c r="BW8693" s="97" t="s">
        <v>2983</v>
      </c>
    </row>
    <row r="8694" spans="51:75" x14ac:dyDescent="0.3">
      <c r="AY8694" s="124" t="e">
        <f>VLOOKUP(C8694,#REF!, 2,FALSE)</f>
        <v>#REF!</v>
      </c>
      <c r="BM8694" s="97" t="s">
        <v>13806</v>
      </c>
      <c r="BN8694" s="97" t="s">
        <v>8052</v>
      </c>
      <c r="BO8694" s="97" t="s">
        <v>13807</v>
      </c>
      <c r="BU8694" s="97" t="s">
        <v>13806</v>
      </c>
      <c r="BV8694" s="97" t="s">
        <v>8052</v>
      </c>
      <c r="BW8694" s="97" t="s">
        <v>13807</v>
      </c>
    </row>
    <row r="8695" spans="51:75" x14ac:dyDescent="0.3">
      <c r="AY8695" s="124" t="e">
        <f>VLOOKUP(C8695,#REF!, 2,FALSE)</f>
        <v>#REF!</v>
      </c>
      <c r="BM8695" s="97" t="s">
        <v>13808</v>
      </c>
      <c r="BN8695" s="97" t="s">
        <v>16968</v>
      </c>
      <c r="BO8695" s="97" t="s">
        <v>1273</v>
      </c>
      <c r="BU8695" s="97" t="s">
        <v>13808</v>
      </c>
      <c r="BV8695" s="97" t="s">
        <v>16968</v>
      </c>
      <c r="BW8695" s="97" t="s">
        <v>1273</v>
      </c>
    </row>
    <row r="8696" spans="51:75" x14ac:dyDescent="0.3">
      <c r="AY8696" s="124" t="e">
        <f>VLOOKUP(C8696,#REF!, 2,FALSE)</f>
        <v>#REF!</v>
      </c>
      <c r="BM8696" s="97" t="s">
        <v>13809</v>
      </c>
      <c r="BN8696" s="97" t="s">
        <v>2983</v>
      </c>
      <c r="BO8696" s="97" t="s">
        <v>2298</v>
      </c>
      <c r="BU8696" s="97" t="s">
        <v>13809</v>
      </c>
      <c r="BV8696" s="97" t="s">
        <v>2983</v>
      </c>
      <c r="BW8696" s="97" t="s">
        <v>2298</v>
      </c>
    </row>
    <row r="8697" spans="51:75" x14ac:dyDescent="0.3">
      <c r="AY8697" s="124" t="e">
        <f>VLOOKUP(C8697,#REF!, 2,FALSE)</f>
        <v>#REF!</v>
      </c>
      <c r="BM8697" s="97" t="s">
        <v>13810</v>
      </c>
      <c r="BN8697" s="97" t="s">
        <v>663</v>
      </c>
      <c r="BO8697" s="97" t="s">
        <v>4177</v>
      </c>
      <c r="BU8697" s="97" t="s">
        <v>13810</v>
      </c>
      <c r="BV8697" s="97" t="s">
        <v>663</v>
      </c>
      <c r="BW8697" s="97" t="s">
        <v>4177</v>
      </c>
    </row>
    <row r="8698" spans="51:75" x14ac:dyDescent="0.3">
      <c r="AY8698" s="124" t="e">
        <f>VLOOKUP(C8698,#REF!, 2,FALSE)</f>
        <v>#REF!</v>
      </c>
      <c r="BM8698" s="97" t="s">
        <v>13811</v>
      </c>
      <c r="BN8698" s="97" t="s">
        <v>2983</v>
      </c>
      <c r="BO8698" s="97" t="s">
        <v>2818</v>
      </c>
      <c r="BU8698" s="97" t="s">
        <v>13811</v>
      </c>
      <c r="BV8698" s="97" t="s">
        <v>2983</v>
      </c>
      <c r="BW8698" s="97" t="s">
        <v>2818</v>
      </c>
    </row>
    <row r="8699" spans="51:75" x14ac:dyDescent="0.3">
      <c r="AY8699" s="124" t="e">
        <f>VLOOKUP(C8699,#REF!, 2,FALSE)</f>
        <v>#REF!</v>
      </c>
      <c r="BM8699" s="97" t="s">
        <v>13812</v>
      </c>
      <c r="BN8699" s="97" t="s">
        <v>2983</v>
      </c>
      <c r="BO8699" s="97" t="s">
        <v>1056</v>
      </c>
      <c r="BU8699" s="97" t="s">
        <v>13812</v>
      </c>
      <c r="BV8699" s="97" t="s">
        <v>2983</v>
      </c>
      <c r="BW8699" s="97" t="s">
        <v>1056</v>
      </c>
    </row>
    <row r="8700" spans="51:75" x14ac:dyDescent="0.3">
      <c r="AY8700" s="124" t="e">
        <f>VLOOKUP(C8700,#REF!, 2,FALSE)</f>
        <v>#REF!</v>
      </c>
      <c r="BM8700" s="97" t="s">
        <v>13813</v>
      </c>
      <c r="BN8700" s="97" t="s">
        <v>2983</v>
      </c>
      <c r="BO8700" s="97" t="s">
        <v>11342</v>
      </c>
      <c r="BU8700" s="97" t="s">
        <v>13813</v>
      </c>
      <c r="BV8700" s="97" t="s">
        <v>2983</v>
      </c>
      <c r="BW8700" s="97" t="s">
        <v>11342</v>
      </c>
    </row>
    <row r="8701" spans="51:75" x14ac:dyDescent="0.3">
      <c r="AY8701" s="124" t="e">
        <f>VLOOKUP(C8701,#REF!, 2,FALSE)</f>
        <v>#REF!</v>
      </c>
      <c r="BM8701" s="97" t="s">
        <v>13814</v>
      </c>
      <c r="BN8701" s="97" t="s">
        <v>3003</v>
      </c>
      <c r="BO8701" s="97" t="s">
        <v>2818</v>
      </c>
      <c r="BU8701" s="97" t="s">
        <v>13814</v>
      </c>
      <c r="BV8701" s="97" t="s">
        <v>3003</v>
      </c>
      <c r="BW8701" s="97" t="s">
        <v>2818</v>
      </c>
    </row>
    <row r="8702" spans="51:75" x14ac:dyDescent="0.3">
      <c r="AY8702" s="124" t="e">
        <f>VLOOKUP(C8702,#REF!, 2,FALSE)</f>
        <v>#REF!</v>
      </c>
      <c r="BM8702" s="97" t="s">
        <v>13815</v>
      </c>
      <c r="BN8702" s="97" t="s">
        <v>1139</v>
      </c>
      <c r="BO8702" s="97" t="s">
        <v>9031</v>
      </c>
      <c r="BU8702" s="97" t="s">
        <v>13815</v>
      </c>
      <c r="BV8702" s="97" t="s">
        <v>1139</v>
      </c>
      <c r="BW8702" s="97" t="s">
        <v>9031</v>
      </c>
    </row>
    <row r="8703" spans="51:75" x14ac:dyDescent="0.3">
      <c r="AY8703" s="124" t="e">
        <f>VLOOKUP(C8703,#REF!, 2,FALSE)</f>
        <v>#REF!</v>
      </c>
      <c r="BM8703" s="97" t="s">
        <v>13817</v>
      </c>
      <c r="BN8703" s="97" t="s">
        <v>662</v>
      </c>
      <c r="BO8703" s="97" t="s">
        <v>2192</v>
      </c>
      <c r="BU8703" s="97" t="s">
        <v>13817</v>
      </c>
      <c r="BV8703" s="97" t="s">
        <v>662</v>
      </c>
      <c r="BW8703" s="97" t="s">
        <v>2192</v>
      </c>
    </row>
    <row r="8704" spans="51:75" x14ac:dyDescent="0.3">
      <c r="AY8704" s="124" t="e">
        <f>VLOOKUP(C8704,#REF!, 2,FALSE)</f>
        <v>#REF!</v>
      </c>
      <c r="BM8704" s="97" t="s">
        <v>211</v>
      </c>
      <c r="BN8704" s="97" t="s">
        <v>2983</v>
      </c>
      <c r="BO8704" s="97" t="s">
        <v>1833</v>
      </c>
      <c r="BU8704" s="97" t="s">
        <v>211</v>
      </c>
      <c r="BV8704" s="97" t="s">
        <v>2983</v>
      </c>
      <c r="BW8704" s="97" t="s">
        <v>1833</v>
      </c>
    </row>
    <row r="8705" spans="51:75" x14ac:dyDescent="0.3">
      <c r="AY8705" s="124" t="e">
        <f>VLOOKUP(C8705,#REF!, 2,FALSE)</f>
        <v>#REF!</v>
      </c>
      <c r="BM8705" s="97" t="s">
        <v>13818</v>
      </c>
      <c r="BN8705" s="97" t="s">
        <v>2983</v>
      </c>
      <c r="BO8705" s="97" t="s">
        <v>13819</v>
      </c>
      <c r="BU8705" s="97" t="s">
        <v>13818</v>
      </c>
      <c r="BV8705" s="97" t="s">
        <v>2983</v>
      </c>
      <c r="BW8705" s="97" t="s">
        <v>13819</v>
      </c>
    </row>
    <row r="8706" spans="51:75" x14ac:dyDescent="0.3">
      <c r="AY8706" s="124" t="e">
        <f>VLOOKUP(C8706,#REF!, 2,FALSE)</f>
        <v>#REF!</v>
      </c>
      <c r="BM8706" s="97" t="s">
        <v>13820</v>
      </c>
      <c r="BN8706" s="97" t="s">
        <v>2983</v>
      </c>
      <c r="BO8706" s="97" t="s">
        <v>1194</v>
      </c>
      <c r="BU8706" s="97" t="s">
        <v>13820</v>
      </c>
      <c r="BV8706" s="97" t="s">
        <v>2983</v>
      </c>
      <c r="BW8706" s="97" t="s">
        <v>1194</v>
      </c>
    </row>
    <row r="8707" spans="51:75" x14ac:dyDescent="0.3">
      <c r="AY8707" s="124" t="e">
        <f>VLOOKUP(C8707,#REF!, 2,FALSE)</f>
        <v>#REF!</v>
      </c>
      <c r="BM8707" s="97" t="s">
        <v>13821</v>
      </c>
      <c r="BN8707" s="97" t="s">
        <v>2983</v>
      </c>
      <c r="BO8707" s="97" t="s">
        <v>13822</v>
      </c>
      <c r="BU8707" s="97" t="s">
        <v>13821</v>
      </c>
      <c r="BV8707" s="97" t="s">
        <v>2983</v>
      </c>
      <c r="BW8707" s="97" t="s">
        <v>13822</v>
      </c>
    </row>
    <row r="8708" spans="51:75" x14ac:dyDescent="0.3">
      <c r="AY8708" s="124" t="e">
        <f>VLOOKUP(C8708,#REF!, 2,FALSE)</f>
        <v>#REF!</v>
      </c>
      <c r="BM8708" s="97" t="s">
        <v>13823</v>
      </c>
      <c r="BN8708" s="97" t="s">
        <v>16970</v>
      </c>
      <c r="BO8708" s="97" t="s">
        <v>998</v>
      </c>
      <c r="BU8708" s="97" t="s">
        <v>13823</v>
      </c>
      <c r="BV8708" s="97" t="s">
        <v>16970</v>
      </c>
      <c r="BW8708" s="97" t="s">
        <v>998</v>
      </c>
    </row>
    <row r="8709" spans="51:75" x14ac:dyDescent="0.3">
      <c r="AY8709" s="124" t="e">
        <f>VLOOKUP(C8709,#REF!, 2,FALSE)</f>
        <v>#REF!</v>
      </c>
      <c r="BM8709" s="97" t="s">
        <v>13824</v>
      </c>
      <c r="BN8709" s="97" t="s">
        <v>2983</v>
      </c>
      <c r="BO8709" s="97" t="s">
        <v>959</v>
      </c>
      <c r="BU8709" s="97" t="s">
        <v>13824</v>
      </c>
      <c r="BV8709" s="97" t="s">
        <v>2983</v>
      </c>
      <c r="BW8709" s="97" t="s">
        <v>959</v>
      </c>
    </row>
    <row r="8710" spans="51:75" x14ac:dyDescent="0.3">
      <c r="AY8710" s="124" t="e">
        <f>VLOOKUP(C8710,#REF!, 2,FALSE)</f>
        <v>#REF!</v>
      </c>
      <c r="BM8710" s="97" t="s">
        <v>13825</v>
      </c>
      <c r="BN8710" s="97" t="s">
        <v>16968</v>
      </c>
      <c r="BO8710" s="97" t="s">
        <v>13826</v>
      </c>
      <c r="BU8710" s="97" t="s">
        <v>13825</v>
      </c>
      <c r="BV8710" s="97" t="s">
        <v>16968</v>
      </c>
      <c r="BW8710" s="97" t="s">
        <v>13826</v>
      </c>
    </row>
    <row r="8711" spans="51:75" x14ac:dyDescent="0.3">
      <c r="AY8711" s="124" t="e">
        <f>VLOOKUP(C8711,#REF!, 2,FALSE)</f>
        <v>#REF!</v>
      </c>
      <c r="BM8711" s="97" t="s">
        <v>209</v>
      </c>
      <c r="BN8711" s="97" t="s">
        <v>662</v>
      </c>
      <c r="BO8711" s="97" t="s">
        <v>913</v>
      </c>
      <c r="BU8711" s="97" t="s">
        <v>209</v>
      </c>
      <c r="BV8711" s="97" t="s">
        <v>662</v>
      </c>
      <c r="BW8711" s="97" t="s">
        <v>913</v>
      </c>
    </row>
    <row r="8712" spans="51:75" x14ac:dyDescent="0.3">
      <c r="AY8712" s="124" t="e">
        <f>VLOOKUP(C8712,#REF!, 2,FALSE)</f>
        <v>#REF!</v>
      </c>
      <c r="BM8712" s="97" t="s">
        <v>13827</v>
      </c>
      <c r="BN8712" s="97" t="s">
        <v>2983</v>
      </c>
      <c r="BO8712" s="97" t="s">
        <v>2983</v>
      </c>
      <c r="BU8712" s="97" t="s">
        <v>13827</v>
      </c>
      <c r="BV8712" s="97" t="s">
        <v>2983</v>
      </c>
      <c r="BW8712" s="97" t="s">
        <v>2983</v>
      </c>
    </row>
    <row r="8713" spans="51:75" x14ac:dyDescent="0.3">
      <c r="AY8713" s="124" t="e">
        <f>VLOOKUP(C8713,#REF!, 2,FALSE)</f>
        <v>#REF!</v>
      </c>
      <c r="BM8713" s="97" t="s">
        <v>13828</v>
      </c>
      <c r="BN8713" s="97" t="s">
        <v>616</v>
      </c>
      <c r="BO8713" s="97" t="s">
        <v>1126</v>
      </c>
      <c r="BU8713" s="97" t="s">
        <v>13828</v>
      </c>
      <c r="BV8713" s="97" t="s">
        <v>616</v>
      </c>
      <c r="BW8713" s="97" t="s">
        <v>1126</v>
      </c>
    </row>
    <row r="8714" spans="51:75" x14ac:dyDescent="0.3">
      <c r="AY8714" s="124" t="e">
        <f>VLOOKUP(C8714,#REF!, 2,FALSE)</f>
        <v>#REF!</v>
      </c>
      <c r="BM8714" s="97" t="s">
        <v>13829</v>
      </c>
      <c r="BN8714" s="97" t="s">
        <v>16968</v>
      </c>
      <c r="BO8714" s="97" t="s">
        <v>2061</v>
      </c>
      <c r="BU8714" s="97" t="s">
        <v>13829</v>
      </c>
      <c r="BV8714" s="97" t="s">
        <v>16968</v>
      </c>
      <c r="BW8714" s="97" t="s">
        <v>2061</v>
      </c>
    </row>
    <row r="8715" spans="51:75" x14ac:dyDescent="0.3">
      <c r="AY8715" s="124" t="e">
        <f>VLOOKUP(C8715,#REF!, 2,FALSE)</f>
        <v>#REF!</v>
      </c>
      <c r="BM8715" s="97" t="s">
        <v>13830</v>
      </c>
      <c r="BN8715" s="97" t="s">
        <v>16968</v>
      </c>
      <c r="BO8715" s="97" t="s">
        <v>2983</v>
      </c>
      <c r="BU8715" s="97" t="s">
        <v>13830</v>
      </c>
      <c r="BV8715" s="97" t="s">
        <v>16968</v>
      </c>
      <c r="BW8715" s="97" t="s">
        <v>2983</v>
      </c>
    </row>
    <row r="8716" spans="51:75" x14ac:dyDescent="0.3">
      <c r="AY8716" s="124" t="e">
        <f>VLOOKUP(C8716,#REF!, 2,FALSE)</f>
        <v>#REF!</v>
      </c>
      <c r="BM8716" s="97" t="s">
        <v>13831</v>
      </c>
      <c r="BN8716" s="97" t="s">
        <v>940</v>
      </c>
      <c r="BO8716" s="97" t="s">
        <v>1068</v>
      </c>
      <c r="BU8716" s="97" t="s">
        <v>13831</v>
      </c>
      <c r="BV8716" s="97" t="s">
        <v>940</v>
      </c>
      <c r="BW8716" s="97" t="s">
        <v>1068</v>
      </c>
    </row>
    <row r="8717" spans="51:75" x14ac:dyDescent="0.3">
      <c r="AY8717" s="124" t="e">
        <f>VLOOKUP(C8717,#REF!, 2,FALSE)</f>
        <v>#REF!</v>
      </c>
      <c r="BM8717" s="97" t="s">
        <v>2419</v>
      </c>
      <c r="BN8717" s="97" t="s">
        <v>637</v>
      </c>
      <c r="BO8717" s="97" t="s">
        <v>2983</v>
      </c>
      <c r="BU8717" s="97" t="s">
        <v>2419</v>
      </c>
      <c r="BV8717" s="97" t="s">
        <v>637</v>
      </c>
      <c r="BW8717" s="97" t="s">
        <v>2983</v>
      </c>
    </row>
    <row r="8718" spans="51:75" x14ac:dyDescent="0.3">
      <c r="AY8718" s="124" t="e">
        <f>VLOOKUP(C8718,#REF!, 2,FALSE)</f>
        <v>#REF!</v>
      </c>
      <c r="BM8718" s="97" t="s">
        <v>13832</v>
      </c>
      <c r="BN8718" s="97" t="s">
        <v>3085</v>
      </c>
      <c r="BO8718" s="97" t="s">
        <v>2983</v>
      </c>
      <c r="BU8718" s="97" t="s">
        <v>13832</v>
      </c>
      <c r="BV8718" s="97" t="s">
        <v>3085</v>
      </c>
      <c r="BW8718" s="97" t="s">
        <v>2983</v>
      </c>
    </row>
    <row r="8719" spans="51:75" x14ac:dyDescent="0.3">
      <c r="AY8719" s="124" t="e">
        <f>VLOOKUP(C8719,#REF!, 2,FALSE)</f>
        <v>#REF!</v>
      </c>
      <c r="BM8719" s="97" t="s">
        <v>13833</v>
      </c>
      <c r="BN8719" s="97" t="s">
        <v>16971</v>
      </c>
      <c r="BO8719" s="97" t="s">
        <v>1727</v>
      </c>
      <c r="BU8719" s="97" t="s">
        <v>13833</v>
      </c>
      <c r="BV8719" s="97" t="s">
        <v>16971</v>
      </c>
      <c r="BW8719" s="97" t="s">
        <v>1727</v>
      </c>
    </row>
    <row r="8720" spans="51:75" x14ac:dyDescent="0.3">
      <c r="AY8720" s="124" t="e">
        <f>VLOOKUP(C8720,#REF!, 2,FALSE)</f>
        <v>#REF!</v>
      </c>
      <c r="BM8720" s="97" t="s">
        <v>13834</v>
      </c>
      <c r="BN8720" s="97" t="s">
        <v>3026</v>
      </c>
      <c r="BO8720" s="97" t="s">
        <v>2983</v>
      </c>
      <c r="BU8720" s="97" t="s">
        <v>13834</v>
      </c>
      <c r="BV8720" s="97" t="s">
        <v>3026</v>
      </c>
      <c r="BW8720" s="97" t="s">
        <v>2983</v>
      </c>
    </row>
    <row r="8721" spans="51:75" x14ac:dyDescent="0.3">
      <c r="AY8721" s="124" t="e">
        <f>VLOOKUP(C8721,#REF!, 2,FALSE)</f>
        <v>#REF!</v>
      </c>
      <c r="BM8721" s="97" t="s">
        <v>2420</v>
      </c>
      <c r="BN8721" s="97" t="s">
        <v>613</v>
      </c>
      <c r="BO8721" s="97" t="s">
        <v>9184</v>
      </c>
      <c r="BU8721" s="97" t="s">
        <v>2420</v>
      </c>
      <c r="BV8721" s="97" t="s">
        <v>613</v>
      </c>
      <c r="BW8721" s="97" t="s">
        <v>9184</v>
      </c>
    </row>
    <row r="8722" spans="51:75" x14ac:dyDescent="0.3">
      <c r="AY8722" s="124" t="e">
        <f>VLOOKUP(C8722,#REF!, 2,FALSE)</f>
        <v>#REF!</v>
      </c>
      <c r="BM8722" s="97" t="s">
        <v>13835</v>
      </c>
      <c r="BN8722" s="97" t="s">
        <v>797</v>
      </c>
      <c r="BO8722" s="97" t="s">
        <v>6628</v>
      </c>
      <c r="BU8722" s="97" t="s">
        <v>13835</v>
      </c>
      <c r="BV8722" s="97" t="s">
        <v>797</v>
      </c>
      <c r="BW8722" s="97" t="s">
        <v>6628</v>
      </c>
    </row>
    <row r="8723" spans="51:75" x14ac:dyDescent="0.3">
      <c r="AY8723" s="124" t="e">
        <f>VLOOKUP(C8723,#REF!, 2,FALSE)</f>
        <v>#REF!</v>
      </c>
      <c r="BM8723" s="97" t="s">
        <v>13836</v>
      </c>
      <c r="BN8723" s="97" t="s">
        <v>797</v>
      </c>
      <c r="BO8723" s="97" t="s">
        <v>6628</v>
      </c>
      <c r="BU8723" s="97" t="s">
        <v>13836</v>
      </c>
      <c r="BV8723" s="97" t="s">
        <v>797</v>
      </c>
      <c r="BW8723" s="97" t="s">
        <v>6628</v>
      </c>
    </row>
    <row r="8724" spans="51:75" x14ac:dyDescent="0.3">
      <c r="AY8724" s="124" t="e">
        <f>VLOOKUP(C8724,#REF!, 2,FALSE)</f>
        <v>#REF!</v>
      </c>
      <c r="BM8724" s="97" t="s">
        <v>13837</v>
      </c>
      <c r="BN8724" s="97" t="s">
        <v>799</v>
      </c>
      <c r="BO8724" s="97" t="s">
        <v>9063</v>
      </c>
      <c r="BU8724" s="97" t="s">
        <v>13837</v>
      </c>
      <c r="BV8724" s="97" t="s">
        <v>799</v>
      </c>
      <c r="BW8724" s="97" t="s">
        <v>9063</v>
      </c>
    </row>
    <row r="8725" spans="51:75" x14ac:dyDescent="0.3">
      <c r="AY8725" s="124" t="e">
        <f>VLOOKUP(C8725,#REF!, 2,FALSE)</f>
        <v>#REF!</v>
      </c>
      <c r="BM8725" s="97" t="s">
        <v>13838</v>
      </c>
      <c r="BN8725" s="97" t="s">
        <v>2983</v>
      </c>
      <c r="BO8725" s="97" t="s">
        <v>1806</v>
      </c>
      <c r="BU8725" s="97" t="s">
        <v>13838</v>
      </c>
      <c r="BV8725" s="97" t="s">
        <v>2983</v>
      </c>
      <c r="BW8725" s="97" t="s">
        <v>1806</v>
      </c>
    </row>
    <row r="8726" spans="51:75" x14ac:dyDescent="0.3">
      <c r="AY8726" s="124" t="e">
        <f>VLOOKUP(C8726,#REF!, 2,FALSE)</f>
        <v>#REF!</v>
      </c>
      <c r="BM8726" s="97" t="s">
        <v>13839</v>
      </c>
      <c r="BN8726" s="97" t="s">
        <v>2983</v>
      </c>
      <c r="BO8726" s="97" t="s">
        <v>2983</v>
      </c>
      <c r="BU8726" s="97" t="s">
        <v>13839</v>
      </c>
      <c r="BV8726" s="97" t="s">
        <v>2983</v>
      </c>
      <c r="BW8726" s="97" t="s">
        <v>2983</v>
      </c>
    </row>
    <row r="8727" spans="51:75" x14ac:dyDescent="0.3">
      <c r="AY8727" s="124" t="e">
        <f>VLOOKUP(C8727,#REF!, 2,FALSE)</f>
        <v>#REF!</v>
      </c>
      <c r="BM8727" s="97" t="s">
        <v>13840</v>
      </c>
      <c r="BN8727" s="97" t="s">
        <v>2983</v>
      </c>
      <c r="BO8727" s="97" t="s">
        <v>8377</v>
      </c>
      <c r="BU8727" s="97" t="s">
        <v>13840</v>
      </c>
      <c r="BV8727" s="97" t="s">
        <v>2983</v>
      </c>
      <c r="BW8727" s="97" t="s">
        <v>8377</v>
      </c>
    </row>
    <row r="8728" spans="51:75" x14ac:dyDescent="0.3">
      <c r="AY8728" s="124" t="e">
        <f>VLOOKUP(C8728,#REF!, 2,FALSE)</f>
        <v>#REF!</v>
      </c>
      <c r="BM8728" s="97" t="s">
        <v>13841</v>
      </c>
      <c r="BN8728" s="97" t="s">
        <v>662</v>
      </c>
      <c r="BO8728" s="97" t="s">
        <v>2175</v>
      </c>
      <c r="BU8728" s="97" t="s">
        <v>13841</v>
      </c>
      <c r="BV8728" s="97" t="s">
        <v>662</v>
      </c>
      <c r="BW8728" s="97" t="s">
        <v>2175</v>
      </c>
    </row>
    <row r="8729" spans="51:75" x14ac:dyDescent="0.3">
      <c r="AY8729" s="124" t="e">
        <f>VLOOKUP(C8729,#REF!, 2,FALSE)</f>
        <v>#REF!</v>
      </c>
      <c r="BM8729" s="97" t="s">
        <v>2421</v>
      </c>
      <c r="BN8729" s="97" t="s">
        <v>613</v>
      </c>
      <c r="BO8729" s="97" t="s">
        <v>1806</v>
      </c>
      <c r="BU8729" s="97" t="s">
        <v>2421</v>
      </c>
      <c r="BV8729" s="97" t="s">
        <v>613</v>
      </c>
      <c r="BW8729" s="97" t="s">
        <v>1806</v>
      </c>
    </row>
    <row r="8730" spans="51:75" x14ac:dyDescent="0.3">
      <c r="AY8730" s="124" t="e">
        <f>VLOOKUP(C8730,#REF!, 2,FALSE)</f>
        <v>#REF!</v>
      </c>
      <c r="BM8730" s="97" t="s">
        <v>13842</v>
      </c>
      <c r="BN8730" s="97" t="s">
        <v>662</v>
      </c>
      <c r="BO8730" s="97" t="s">
        <v>1806</v>
      </c>
      <c r="BU8730" s="97" t="s">
        <v>13842</v>
      </c>
      <c r="BV8730" s="97" t="s">
        <v>662</v>
      </c>
      <c r="BW8730" s="97" t="s">
        <v>1806</v>
      </c>
    </row>
    <row r="8731" spans="51:75" x14ac:dyDescent="0.3">
      <c r="AY8731" s="124" t="e">
        <f>VLOOKUP(C8731,#REF!, 2,FALSE)</f>
        <v>#REF!</v>
      </c>
      <c r="BM8731" s="97" t="s">
        <v>13843</v>
      </c>
      <c r="BN8731" s="97" t="s">
        <v>797</v>
      </c>
      <c r="BO8731" s="97" t="s">
        <v>13844</v>
      </c>
      <c r="BU8731" s="97" t="s">
        <v>13843</v>
      </c>
      <c r="BV8731" s="97" t="s">
        <v>797</v>
      </c>
      <c r="BW8731" s="97" t="s">
        <v>13844</v>
      </c>
    </row>
    <row r="8732" spans="51:75" x14ac:dyDescent="0.3">
      <c r="AY8732" s="124" t="e">
        <f>VLOOKUP(C8732,#REF!, 2,FALSE)</f>
        <v>#REF!</v>
      </c>
      <c r="BM8732" s="97" t="s">
        <v>13845</v>
      </c>
      <c r="BN8732" s="97" t="s">
        <v>2983</v>
      </c>
      <c r="BO8732" s="97" t="s">
        <v>2983</v>
      </c>
      <c r="BU8732" s="97" t="s">
        <v>13845</v>
      </c>
      <c r="BV8732" s="97" t="s">
        <v>2983</v>
      </c>
      <c r="BW8732" s="97" t="s">
        <v>2983</v>
      </c>
    </row>
    <row r="8733" spans="51:75" x14ac:dyDescent="0.3">
      <c r="AY8733" s="124" t="e">
        <f>VLOOKUP(C8733,#REF!, 2,FALSE)</f>
        <v>#REF!</v>
      </c>
      <c r="BM8733" s="97" t="s">
        <v>13846</v>
      </c>
      <c r="BN8733" s="97" t="s">
        <v>636</v>
      </c>
      <c r="BO8733" s="97" t="s">
        <v>8388</v>
      </c>
      <c r="BU8733" s="97" t="s">
        <v>13846</v>
      </c>
      <c r="BV8733" s="97" t="s">
        <v>636</v>
      </c>
      <c r="BW8733" s="97" t="s">
        <v>8388</v>
      </c>
    </row>
    <row r="8734" spans="51:75" x14ac:dyDescent="0.3">
      <c r="AY8734" s="124" t="e">
        <f>VLOOKUP(C8734,#REF!, 2,FALSE)</f>
        <v>#REF!</v>
      </c>
      <c r="BM8734" s="97" t="s">
        <v>193</v>
      </c>
      <c r="BN8734" s="97" t="s">
        <v>631</v>
      </c>
      <c r="BO8734" s="97" t="s">
        <v>13847</v>
      </c>
      <c r="BU8734" s="97" t="s">
        <v>193</v>
      </c>
      <c r="BV8734" s="97" t="s">
        <v>631</v>
      </c>
      <c r="BW8734" s="97" t="s">
        <v>13847</v>
      </c>
    </row>
    <row r="8735" spans="51:75" x14ac:dyDescent="0.3">
      <c r="AY8735" s="124" t="e">
        <f>VLOOKUP(C8735,#REF!, 2,FALSE)</f>
        <v>#REF!</v>
      </c>
      <c r="BM8735" s="97" t="s">
        <v>194</v>
      </c>
      <c r="BN8735" s="97" t="s">
        <v>636</v>
      </c>
      <c r="BO8735" s="97" t="s">
        <v>8546</v>
      </c>
      <c r="BU8735" s="97" t="s">
        <v>194</v>
      </c>
      <c r="BV8735" s="97" t="s">
        <v>636</v>
      </c>
      <c r="BW8735" s="97" t="s">
        <v>8546</v>
      </c>
    </row>
    <row r="8736" spans="51:75" x14ac:dyDescent="0.3">
      <c r="AY8736" s="124" t="e">
        <f>VLOOKUP(C8736,#REF!, 2,FALSE)</f>
        <v>#REF!</v>
      </c>
      <c r="BM8736" s="97" t="s">
        <v>13848</v>
      </c>
      <c r="BN8736" s="97" t="s">
        <v>619</v>
      </c>
      <c r="BO8736" s="97" t="s">
        <v>3884</v>
      </c>
      <c r="BU8736" s="97" t="s">
        <v>13848</v>
      </c>
      <c r="BV8736" s="97" t="s">
        <v>619</v>
      </c>
      <c r="BW8736" s="97" t="s">
        <v>3884</v>
      </c>
    </row>
    <row r="8737" spans="51:75" x14ac:dyDescent="0.3">
      <c r="AY8737" s="124" t="e">
        <f>VLOOKUP(C8737,#REF!, 2,FALSE)</f>
        <v>#REF!</v>
      </c>
      <c r="BM8737" s="97" t="s">
        <v>13849</v>
      </c>
      <c r="BN8737" s="97" t="s">
        <v>636</v>
      </c>
      <c r="BO8737" s="97" t="s">
        <v>2940</v>
      </c>
      <c r="BU8737" s="97" t="s">
        <v>13849</v>
      </c>
      <c r="BV8737" s="97" t="s">
        <v>636</v>
      </c>
      <c r="BW8737" s="97" t="s">
        <v>2940</v>
      </c>
    </row>
    <row r="8738" spans="51:75" x14ac:dyDescent="0.3">
      <c r="AY8738" s="124" t="e">
        <f>VLOOKUP(C8738,#REF!, 2,FALSE)</f>
        <v>#REF!</v>
      </c>
      <c r="BM8738" s="97" t="s">
        <v>13850</v>
      </c>
      <c r="BN8738" s="97" t="s">
        <v>636</v>
      </c>
      <c r="BO8738" s="97" t="s">
        <v>4826</v>
      </c>
      <c r="BU8738" s="97" t="s">
        <v>13850</v>
      </c>
      <c r="BV8738" s="97" t="s">
        <v>636</v>
      </c>
      <c r="BW8738" s="97" t="s">
        <v>4826</v>
      </c>
    </row>
    <row r="8739" spans="51:75" x14ac:dyDescent="0.3">
      <c r="AY8739" s="124" t="e">
        <f>VLOOKUP(C8739,#REF!, 2,FALSE)</f>
        <v>#REF!</v>
      </c>
      <c r="BM8739" s="97" t="s">
        <v>13851</v>
      </c>
      <c r="BN8739" s="97" t="s">
        <v>613</v>
      </c>
      <c r="BO8739" s="97" t="s">
        <v>1160</v>
      </c>
      <c r="BU8739" s="97" t="s">
        <v>13851</v>
      </c>
      <c r="BV8739" s="97" t="s">
        <v>613</v>
      </c>
      <c r="BW8739" s="97" t="s">
        <v>1160</v>
      </c>
    </row>
    <row r="8740" spans="51:75" x14ac:dyDescent="0.3">
      <c r="AY8740" s="124" t="e">
        <f>VLOOKUP(C8740,#REF!, 2,FALSE)</f>
        <v>#REF!</v>
      </c>
      <c r="BM8740" s="97" t="s">
        <v>206</v>
      </c>
      <c r="BN8740" s="97" t="s">
        <v>3043</v>
      </c>
      <c r="BO8740" s="97" t="s">
        <v>4040</v>
      </c>
      <c r="BU8740" s="97" t="s">
        <v>206</v>
      </c>
      <c r="BV8740" s="97" t="s">
        <v>3043</v>
      </c>
      <c r="BW8740" s="97" t="s">
        <v>4040</v>
      </c>
    </row>
    <row r="8741" spans="51:75" x14ac:dyDescent="0.3">
      <c r="AY8741" s="124" t="e">
        <f>VLOOKUP(C8741,#REF!, 2,FALSE)</f>
        <v>#REF!</v>
      </c>
      <c r="BM8741" s="97" t="s">
        <v>13852</v>
      </c>
      <c r="BN8741" s="97" t="s">
        <v>662</v>
      </c>
      <c r="BO8741" s="97" t="s">
        <v>1063</v>
      </c>
      <c r="BU8741" s="97" t="s">
        <v>13852</v>
      </c>
      <c r="BV8741" s="97" t="s">
        <v>662</v>
      </c>
      <c r="BW8741" s="97" t="s">
        <v>1063</v>
      </c>
    </row>
    <row r="8742" spans="51:75" x14ac:dyDescent="0.3">
      <c r="AY8742" s="124" t="e">
        <f>VLOOKUP(C8742,#REF!, 2,FALSE)</f>
        <v>#REF!</v>
      </c>
      <c r="BM8742" s="97" t="s">
        <v>13853</v>
      </c>
      <c r="BN8742" s="97" t="s">
        <v>639</v>
      </c>
      <c r="BO8742" s="97" t="s">
        <v>4040</v>
      </c>
      <c r="BU8742" s="97" t="s">
        <v>13853</v>
      </c>
      <c r="BV8742" s="97" t="s">
        <v>639</v>
      </c>
      <c r="BW8742" s="97" t="s">
        <v>4040</v>
      </c>
    </row>
    <row r="8743" spans="51:75" x14ac:dyDescent="0.3">
      <c r="AY8743" s="124" t="e">
        <f>VLOOKUP(C8743,#REF!, 2,FALSE)</f>
        <v>#REF!</v>
      </c>
      <c r="BM8743" s="97" t="s">
        <v>13854</v>
      </c>
      <c r="BN8743" s="97" t="s">
        <v>928</v>
      </c>
      <c r="BO8743" s="97" t="s">
        <v>12747</v>
      </c>
      <c r="BU8743" s="97" t="s">
        <v>13854</v>
      </c>
      <c r="BV8743" s="97" t="s">
        <v>928</v>
      </c>
      <c r="BW8743" s="97" t="s">
        <v>12747</v>
      </c>
    </row>
    <row r="8744" spans="51:75" x14ac:dyDescent="0.3">
      <c r="AY8744" s="124" t="e">
        <f>VLOOKUP(C8744,#REF!, 2,FALSE)</f>
        <v>#REF!</v>
      </c>
      <c r="BM8744" s="97" t="s">
        <v>13855</v>
      </c>
      <c r="BN8744" s="97" t="s">
        <v>16968</v>
      </c>
      <c r="BO8744" s="97" t="s">
        <v>1064</v>
      </c>
      <c r="BU8744" s="97" t="s">
        <v>13855</v>
      </c>
      <c r="BV8744" s="97" t="s">
        <v>16968</v>
      </c>
      <c r="BW8744" s="97" t="s">
        <v>1064</v>
      </c>
    </row>
    <row r="8745" spans="51:75" x14ac:dyDescent="0.3">
      <c r="AY8745" s="124" t="e">
        <f>VLOOKUP(C8745,#REF!, 2,FALSE)</f>
        <v>#REF!</v>
      </c>
      <c r="BM8745" s="97" t="s">
        <v>13856</v>
      </c>
      <c r="BN8745" s="97" t="s">
        <v>16970</v>
      </c>
      <c r="BO8745" s="97" t="s">
        <v>1610</v>
      </c>
      <c r="BU8745" s="97" t="s">
        <v>13856</v>
      </c>
      <c r="BV8745" s="97" t="s">
        <v>16970</v>
      </c>
      <c r="BW8745" s="97" t="s">
        <v>1610</v>
      </c>
    </row>
    <row r="8746" spans="51:75" x14ac:dyDescent="0.3">
      <c r="AY8746" s="124" t="e">
        <f>VLOOKUP(C8746,#REF!, 2,FALSE)</f>
        <v>#REF!</v>
      </c>
      <c r="BM8746" s="97" t="s">
        <v>13857</v>
      </c>
      <c r="BN8746" s="97" t="s">
        <v>1269</v>
      </c>
      <c r="BO8746" s="97" t="s">
        <v>4992</v>
      </c>
      <c r="BU8746" s="97" t="s">
        <v>13857</v>
      </c>
      <c r="BV8746" s="97" t="s">
        <v>1269</v>
      </c>
      <c r="BW8746" s="97" t="s">
        <v>4992</v>
      </c>
    </row>
    <row r="8747" spans="51:75" x14ac:dyDescent="0.3">
      <c r="AY8747" s="124" t="e">
        <f>VLOOKUP(C8747,#REF!, 2,FALSE)</f>
        <v>#REF!</v>
      </c>
      <c r="BM8747" s="97" t="s">
        <v>13858</v>
      </c>
      <c r="BN8747" s="97" t="s">
        <v>663</v>
      </c>
      <c r="BO8747" s="97" t="s">
        <v>6278</v>
      </c>
      <c r="BU8747" s="97" t="s">
        <v>13858</v>
      </c>
      <c r="BV8747" s="97" t="s">
        <v>663</v>
      </c>
      <c r="BW8747" s="97" t="s">
        <v>6278</v>
      </c>
    </row>
    <row r="8748" spans="51:75" x14ac:dyDescent="0.3">
      <c r="AY8748" s="124" t="e">
        <f>VLOOKUP(C8748,#REF!, 2,FALSE)</f>
        <v>#REF!</v>
      </c>
      <c r="BM8748" s="97" t="s">
        <v>13859</v>
      </c>
      <c r="BN8748" s="97" t="s">
        <v>2983</v>
      </c>
      <c r="BO8748" s="97" t="s">
        <v>4402</v>
      </c>
      <c r="BU8748" s="97" t="s">
        <v>13859</v>
      </c>
      <c r="BV8748" s="97" t="s">
        <v>2983</v>
      </c>
      <c r="BW8748" s="97" t="s">
        <v>4402</v>
      </c>
    </row>
    <row r="8749" spans="51:75" x14ac:dyDescent="0.3">
      <c r="AY8749" s="124" t="e">
        <f>VLOOKUP(C8749,#REF!, 2,FALSE)</f>
        <v>#REF!</v>
      </c>
      <c r="BM8749" s="97" t="s">
        <v>13860</v>
      </c>
      <c r="BN8749" s="97" t="s">
        <v>946</v>
      </c>
      <c r="BO8749" s="97" t="s">
        <v>1746</v>
      </c>
      <c r="BU8749" s="97" t="s">
        <v>13860</v>
      </c>
      <c r="BV8749" s="97" t="s">
        <v>946</v>
      </c>
      <c r="BW8749" s="97" t="s">
        <v>1746</v>
      </c>
    </row>
    <row r="8750" spans="51:75" x14ac:dyDescent="0.3">
      <c r="AY8750" s="124" t="e">
        <f>VLOOKUP(C8750,#REF!, 2,FALSE)</f>
        <v>#REF!</v>
      </c>
      <c r="BM8750" s="97" t="s">
        <v>13861</v>
      </c>
      <c r="BN8750" s="97" t="s">
        <v>2983</v>
      </c>
      <c r="BO8750" s="97" t="s">
        <v>2983</v>
      </c>
      <c r="BU8750" s="97" t="s">
        <v>13861</v>
      </c>
      <c r="BV8750" s="97" t="s">
        <v>2983</v>
      </c>
      <c r="BW8750" s="97" t="s">
        <v>2983</v>
      </c>
    </row>
    <row r="8751" spans="51:75" x14ac:dyDescent="0.3">
      <c r="AY8751" s="124" t="e">
        <f>VLOOKUP(C8751,#REF!, 2,FALSE)</f>
        <v>#REF!</v>
      </c>
      <c r="BM8751" s="97" t="s">
        <v>13862</v>
      </c>
      <c r="BN8751" s="97" t="s">
        <v>3191</v>
      </c>
      <c r="BO8751" s="97" t="s">
        <v>5676</v>
      </c>
      <c r="BU8751" s="97" t="s">
        <v>13862</v>
      </c>
      <c r="BV8751" s="97" t="s">
        <v>3191</v>
      </c>
      <c r="BW8751" s="97" t="s">
        <v>5676</v>
      </c>
    </row>
    <row r="8752" spans="51:75" x14ac:dyDescent="0.3">
      <c r="AY8752" s="124" t="e">
        <f>VLOOKUP(C8752,#REF!, 2,FALSE)</f>
        <v>#REF!</v>
      </c>
      <c r="BM8752" s="97" t="s">
        <v>13863</v>
      </c>
      <c r="BN8752" s="97" t="s">
        <v>2983</v>
      </c>
      <c r="BO8752" s="97" t="s">
        <v>5060</v>
      </c>
      <c r="BU8752" s="97" t="s">
        <v>13863</v>
      </c>
      <c r="BV8752" s="97" t="s">
        <v>2983</v>
      </c>
      <c r="BW8752" s="97" t="s">
        <v>5060</v>
      </c>
    </row>
    <row r="8753" spans="51:75" x14ac:dyDescent="0.3">
      <c r="AY8753" s="124" t="e">
        <f>VLOOKUP(C8753,#REF!, 2,FALSE)</f>
        <v>#REF!</v>
      </c>
      <c r="BM8753" s="97" t="s">
        <v>13864</v>
      </c>
      <c r="BN8753" s="97" t="s">
        <v>3043</v>
      </c>
      <c r="BO8753" s="97" t="s">
        <v>9665</v>
      </c>
      <c r="BU8753" s="97" t="s">
        <v>13864</v>
      </c>
      <c r="BV8753" s="97" t="s">
        <v>3043</v>
      </c>
      <c r="BW8753" s="97" t="s">
        <v>9665</v>
      </c>
    </row>
    <row r="8754" spans="51:75" x14ac:dyDescent="0.3">
      <c r="AY8754" s="124" t="e">
        <f>VLOOKUP(C8754,#REF!, 2,FALSE)</f>
        <v>#REF!</v>
      </c>
      <c r="BM8754" s="97" t="s">
        <v>195</v>
      </c>
      <c r="BN8754" s="97" t="s">
        <v>2983</v>
      </c>
      <c r="BO8754" s="97" t="s">
        <v>2983</v>
      </c>
      <c r="BU8754" s="97" t="s">
        <v>195</v>
      </c>
      <c r="BV8754" s="97" t="s">
        <v>2983</v>
      </c>
      <c r="BW8754" s="97" t="s">
        <v>2983</v>
      </c>
    </row>
    <row r="8755" spans="51:75" x14ac:dyDescent="0.3">
      <c r="AY8755" s="124" t="e">
        <f>VLOOKUP(C8755,#REF!, 2,FALSE)</f>
        <v>#REF!</v>
      </c>
      <c r="BM8755" s="97" t="s">
        <v>13865</v>
      </c>
      <c r="BN8755" s="97" t="s">
        <v>2983</v>
      </c>
      <c r="BO8755" s="97" t="s">
        <v>2983</v>
      </c>
      <c r="BU8755" s="97" t="s">
        <v>13865</v>
      </c>
      <c r="BV8755" s="97" t="s">
        <v>2983</v>
      </c>
      <c r="BW8755" s="97" t="s">
        <v>2983</v>
      </c>
    </row>
    <row r="8756" spans="51:75" x14ac:dyDescent="0.3">
      <c r="AY8756" s="124" t="e">
        <f>VLOOKUP(C8756,#REF!, 2,FALSE)</f>
        <v>#REF!</v>
      </c>
      <c r="BM8756" s="97" t="s">
        <v>2422</v>
      </c>
      <c r="BN8756" s="97" t="s">
        <v>631</v>
      </c>
      <c r="BO8756" s="97" t="s">
        <v>13866</v>
      </c>
      <c r="BU8756" s="97" t="s">
        <v>2422</v>
      </c>
      <c r="BV8756" s="97" t="s">
        <v>631</v>
      </c>
      <c r="BW8756" s="97" t="s">
        <v>13866</v>
      </c>
    </row>
    <row r="8757" spans="51:75" x14ac:dyDescent="0.3">
      <c r="AY8757" s="124" t="e">
        <f>VLOOKUP(C8757,#REF!, 2,FALSE)</f>
        <v>#REF!</v>
      </c>
      <c r="BM8757" s="97" t="s">
        <v>13867</v>
      </c>
      <c r="BN8757" s="97" t="s">
        <v>3003</v>
      </c>
      <c r="BO8757" s="97" t="s">
        <v>13868</v>
      </c>
      <c r="BU8757" s="97" t="s">
        <v>13867</v>
      </c>
      <c r="BV8757" s="97" t="s">
        <v>3003</v>
      </c>
      <c r="BW8757" s="97" t="s">
        <v>13868</v>
      </c>
    </row>
    <row r="8758" spans="51:75" x14ac:dyDescent="0.3">
      <c r="AY8758" s="124" t="e">
        <f>VLOOKUP(C8758,#REF!, 2,FALSE)</f>
        <v>#REF!</v>
      </c>
      <c r="BM8758" s="97" t="s">
        <v>13869</v>
      </c>
      <c r="BN8758" s="97" t="s">
        <v>2983</v>
      </c>
      <c r="BO8758" s="97" t="s">
        <v>1386</v>
      </c>
      <c r="BU8758" s="97" t="s">
        <v>13869</v>
      </c>
      <c r="BV8758" s="97" t="s">
        <v>2983</v>
      </c>
      <c r="BW8758" s="97" t="s">
        <v>1386</v>
      </c>
    </row>
    <row r="8759" spans="51:75" x14ac:dyDescent="0.3">
      <c r="AY8759" s="124" t="e">
        <f>VLOOKUP(C8759,#REF!, 2,FALSE)</f>
        <v>#REF!</v>
      </c>
      <c r="BM8759" s="97" t="s">
        <v>13870</v>
      </c>
      <c r="BN8759" s="97" t="s">
        <v>16968</v>
      </c>
      <c r="BO8759" s="97" t="s">
        <v>1202</v>
      </c>
      <c r="BU8759" s="97" t="s">
        <v>13870</v>
      </c>
      <c r="BV8759" s="97" t="s">
        <v>16968</v>
      </c>
      <c r="BW8759" s="97" t="s">
        <v>1202</v>
      </c>
    </row>
    <row r="8760" spans="51:75" x14ac:dyDescent="0.3">
      <c r="AY8760" s="124" t="e">
        <f>VLOOKUP(C8760,#REF!, 2,FALSE)</f>
        <v>#REF!</v>
      </c>
      <c r="BM8760" s="97" t="s">
        <v>13871</v>
      </c>
      <c r="BN8760" s="97" t="s">
        <v>2983</v>
      </c>
      <c r="BO8760" s="97" t="s">
        <v>9508</v>
      </c>
      <c r="BU8760" s="97" t="s">
        <v>13871</v>
      </c>
      <c r="BV8760" s="97" t="s">
        <v>2983</v>
      </c>
      <c r="BW8760" s="97" t="s">
        <v>9508</v>
      </c>
    </row>
    <row r="8761" spans="51:75" x14ac:dyDescent="0.3">
      <c r="AY8761" s="124" t="e">
        <f>VLOOKUP(C8761,#REF!, 2,FALSE)</f>
        <v>#REF!</v>
      </c>
      <c r="BM8761" s="97" t="s">
        <v>13872</v>
      </c>
      <c r="BN8761" s="97" t="s">
        <v>2983</v>
      </c>
      <c r="BO8761" s="97" t="s">
        <v>8846</v>
      </c>
      <c r="BU8761" s="97" t="s">
        <v>13872</v>
      </c>
      <c r="BV8761" s="97" t="s">
        <v>2983</v>
      </c>
      <c r="BW8761" s="97" t="s">
        <v>8846</v>
      </c>
    </row>
    <row r="8762" spans="51:75" x14ac:dyDescent="0.3">
      <c r="AY8762" s="124" t="e">
        <f>VLOOKUP(C8762,#REF!, 2,FALSE)</f>
        <v>#REF!</v>
      </c>
      <c r="BM8762" s="97" t="s">
        <v>2434</v>
      </c>
      <c r="BN8762" s="97" t="s">
        <v>1009</v>
      </c>
      <c r="BO8762" s="97" t="s">
        <v>3880</v>
      </c>
      <c r="BU8762" s="97" t="s">
        <v>2434</v>
      </c>
      <c r="BV8762" s="97" t="s">
        <v>1009</v>
      </c>
      <c r="BW8762" s="97" t="s">
        <v>3880</v>
      </c>
    </row>
    <row r="8763" spans="51:75" x14ac:dyDescent="0.3">
      <c r="AY8763" s="124" t="e">
        <f>VLOOKUP(C8763,#REF!, 2,FALSE)</f>
        <v>#REF!</v>
      </c>
      <c r="BM8763" s="97" t="s">
        <v>213</v>
      </c>
      <c r="BN8763" s="97" t="s">
        <v>2983</v>
      </c>
      <c r="BO8763" s="97" t="s">
        <v>2392</v>
      </c>
      <c r="BU8763" s="97" t="s">
        <v>213</v>
      </c>
      <c r="BV8763" s="97" t="s">
        <v>2983</v>
      </c>
      <c r="BW8763" s="97" t="s">
        <v>2392</v>
      </c>
    </row>
    <row r="8764" spans="51:75" x14ac:dyDescent="0.3">
      <c r="AY8764" s="124" t="e">
        <f>VLOOKUP(C8764,#REF!, 2,FALSE)</f>
        <v>#REF!</v>
      </c>
      <c r="BM8764" s="97" t="s">
        <v>2435</v>
      </c>
      <c r="BN8764" s="97" t="s">
        <v>2983</v>
      </c>
      <c r="BO8764" s="97" t="s">
        <v>3217</v>
      </c>
      <c r="BU8764" s="97" t="s">
        <v>2435</v>
      </c>
      <c r="BV8764" s="97" t="s">
        <v>2983</v>
      </c>
      <c r="BW8764" s="97" t="s">
        <v>3217</v>
      </c>
    </row>
    <row r="8765" spans="51:75" x14ac:dyDescent="0.3">
      <c r="AY8765" s="124" t="e">
        <f>VLOOKUP(C8765,#REF!, 2,FALSE)</f>
        <v>#REF!</v>
      </c>
      <c r="BM8765" s="97" t="s">
        <v>13873</v>
      </c>
      <c r="BN8765" s="97" t="s">
        <v>3043</v>
      </c>
      <c r="BO8765" s="97" t="s">
        <v>13874</v>
      </c>
      <c r="BU8765" s="97" t="s">
        <v>13873</v>
      </c>
      <c r="BV8765" s="97" t="s">
        <v>3043</v>
      </c>
      <c r="BW8765" s="97" t="s">
        <v>13874</v>
      </c>
    </row>
    <row r="8766" spans="51:75" x14ac:dyDescent="0.3">
      <c r="AY8766" s="124" t="e">
        <f>VLOOKUP(C8766,#REF!, 2,FALSE)</f>
        <v>#REF!</v>
      </c>
      <c r="BM8766" s="97" t="s">
        <v>13875</v>
      </c>
      <c r="BN8766" s="97" t="s">
        <v>2983</v>
      </c>
      <c r="BO8766" s="97" t="s">
        <v>2983</v>
      </c>
      <c r="BU8766" s="97" t="s">
        <v>13875</v>
      </c>
      <c r="BV8766" s="97" t="s">
        <v>2983</v>
      </c>
      <c r="BW8766" s="97" t="s">
        <v>2983</v>
      </c>
    </row>
    <row r="8767" spans="51:75" x14ac:dyDescent="0.3">
      <c r="AY8767" s="124" t="e">
        <f>VLOOKUP(C8767,#REF!, 2,FALSE)</f>
        <v>#REF!</v>
      </c>
      <c r="BM8767" s="97" t="s">
        <v>197</v>
      </c>
      <c r="BN8767" s="97" t="s">
        <v>2983</v>
      </c>
      <c r="BO8767" s="97" t="s">
        <v>2817</v>
      </c>
      <c r="BU8767" s="97" t="s">
        <v>197</v>
      </c>
      <c r="BV8767" s="97" t="s">
        <v>2983</v>
      </c>
      <c r="BW8767" s="97" t="s">
        <v>2817</v>
      </c>
    </row>
    <row r="8768" spans="51:75" x14ac:dyDescent="0.3">
      <c r="AY8768" s="124" t="e">
        <f>VLOOKUP(C8768,#REF!, 2,FALSE)</f>
        <v>#REF!</v>
      </c>
      <c r="BM8768" s="97" t="s">
        <v>13876</v>
      </c>
      <c r="BN8768" s="97" t="s">
        <v>852</v>
      </c>
      <c r="BO8768" s="97" t="s">
        <v>717</v>
      </c>
      <c r="BU8768" s="97" t="s">
        <v>13876</v>
      </c>
      <c r="BV8768" s="97" t="s">
        <v>852</v>
      </c>
      <c r="BW8768" s="97" t="s">
        <v>717</v>
      </c>
    </row>
    <row r="8769" spans="51:75" x14ac:dyDescent="0.3">
      <c r="AY8769" s="124" t="e">
        <f>VLOOKUP(C8769,#REF!, 2,FALSE)</f>
        <v>#REF!</v>
      </c>
      <c r="BM8769" s="97" t="s">
        <v>13877</v>
      </c>
      <c r="BN8769" s="97" t="s">
        <v>2983</v>
      </c>
      <c r="BO8769" s="97" t="s">
        <v>918</v>
      </c>
      <c r="BU8769" s="97" t="s">
        <v>13877</v>
      </c>
      <c r="BV8769" s="97" t="s">
        <v>2983</v>
      </c>
      <c r="BW8769" s="97" t="s">
        <v>918</v>
      </c>
    </row>
    <row r="8770" spans="51:75" x14ac:dyDescent="0.3">
      <c r="AY8770" s="124" t="e">
        <f>VLOOKUP(C8770,#REF!, 2,FALSE)</f>
        <v>#REF!</v>
      </c>
      <c r="BM8770" s="97" t="s">
        <v>13878</v>
      </c>
      <c r="BN8770" s="97" t="s">
        <v>2983</v>
      </c>
      <c r="BO8770" s="97" t="s">
        <v>1004</v>
      </c>
      <c r="BU8770" s="97" t="s">
        <v>13878</v>
      </c>
      <c r="BV8770" s="97" t="s">
        <v>2983</v>
      </c>
      <c r="BW8770" s="97" t="s">
        <v>1004</v>
      </c>
    </row>
    <row r="8771" spans="51:75" x14ac:dyDescent="0.3">
      <c r="AY8771" s="124" t="e">
        <f>VLOOKUP(C8771,#REF!, 2,FALSE)</f>
        <v>#REF!</v>
      </c>
      <c r="BM8771" s="97" t="s">
        <v>2436</v>
      </c>
      <c r="BN8771" s="97" t="s">
        <v>16968</v>
      </c>
      <c r="BO8771" s="97" t="s">
        <v>13708</v>
      </c>
      <c r="BU8771" s="97" t="s">
        <v>2436</v>
      </c>
      <c r="BV8771" s="97" t="s">
        <v>16968</v>
      </c>
      <c r="BW8771" s="97" t="s">
        <v>13708</v>
      </c>
    </row>
    <row r="8772" spans="51:75" x14ac:dyDescent="0.3">
      <c r="AY8772" s="124" t="e">
        <f>VLOOKUP(C8772,#REF!, 2,FALSE)</f>
        <v>#REF!</v>
      </c>
      <c r="BM8772" s="97" t="s">
        <v>13879</v>
      </c>
      <c r="BN8772" s="97" t="s">
        <v>3043</v>
      </c>
      <c r="BO8772" s="97" t="s">
        <v>3533</v>
      </c>
      <c r="BU8772" s="97" t="s">
        <v>13879</v>
      </c>
      <c r="BV8772" s="97" t="s">
        <v>3043</v>
      </c>
      <c r="BW8772" s="97" t="s">
        <v>3533</v>
      </c>
    </row>
    <row r="8773" spans="51:75" x14ac:dyDescent="0.3">
      <c r="AY8773" s="124" t="e">
        <f>VLOOKUP(C8773,#REF!, 2,FALSE)</f>
        <v>#REF!</v>
      </c>
      <c r="BM8773" s="97" t="s">
        <v>13880</v>
      </c>
      <c r="BN8773" s="97" t="s">
        <v>2983</v>
      </c>
      <c r="BO8773" s="97" t="s">
        <v>13881</v>
      </c>
      <c r="BU8773" s="97" t="s">
        <v>13880</v>
      </c>
      <c r="BV8773" s="97" t="s">
        <v>2983</v>
      </c>
      <c r="BW8773" s="97" t="s">
        <v>13881</v>
      </c>
    </row>
    <row r="8774" spans="51:75" x14ac:dyDescent="0.3">
      <c r="AY8774" s="124" t="e">
        <f>VLOOKUP(C8774,#REF!, 2,FALSE)</f>
        <v>#REF!</v>
      </c>
      <c r="BM8774" s="97" t="s">
        <v>13882</v>
      </c>
      <c r="BN8774" s="97" t="s">
        <v>2983</v>
      </c>
      <c r="BO8774" s="97" t="s">
        <v>11113</v>
      </c>
      <c r="BU8774" s="97" t="s">
        <v>13882</v>
      </c>
      <c r="BV8774" s="97" t="s">
        <v>2983</v>
      </c>
      <c r="BW8774" s="97" t="s">
        <v>11113</v>
      </c>
    </row>
    <row r="8775" spans="51:75" x14ac:dyDescent="0.3">
      <c r="AY8775" s="124" t="e">
        <f>VLOOKUP(C8775,#REF!, 2,FALSE)</f>
        <v>#REF!</v>
      </c>
      <c r="BM8775" s="97" t="s">
        <v>13883</v>
      </c>
      <c r="BN8775" s="97" t="s">
        <v>2428</v>
      </c>
      <c r="BO8775" s="97" t="s">
        <v>13884</v>
      </c>
      <c r="BU8775" s="97" t="s">
        <v>13883</v>
      </c>
      <c r="BV8775" s="97" t="s">
        <v>2428</v>
      </c>
      <c r="BW8775" s="97" t="s">
        <v>13884</v>
      </c>
    </row>
    <row r="8776" spans="51:75" x14ac:dyDescent="0.3">
      <c r="AY8776" s="124" t="e">
        <f>VLOOKUP(C8776,#REF!, 2,FALSE)</f>
        <v>#REF!</v>
      </c>
      <c r="BM8776" s="97" t="s">
        <v>13885</v>
      </c>
      <c r="BN8776" s="97" t="s">
        <v>2983</v>
      </c>
      <c r="BO8776" s="97" t="s">
        <v>12910</v>
      </c>
      <c r="BU8776" s="97" t="s">
        <v>13885</v>
      </c>
      <c r="BV8776" s="97" t="s">
        <v>2983</v>
      </c>
      <c r="BW8776" s="97" t="s">
        <v>12910</v>
      </c>
    </row>
    <row r="8777" spans="51:75" x14ac:dyDescent="0.3">
      <c r="AY8777" s="124" t="e">
        <f>VLOOKUP(C8777,#REF!, 2,FALSE)</f>
        <v>#REF!</v>
      </c>
      <c r="BM8777" s="97" t="s">
        <v>2437</v>
      </c>
      <c r="BN8777" s="97" t="s">
        <v>639</v>
      </c>
      <c r="BO8777" s="97" t="s">
        <v>2011</v>
      </c>
      <c r="BU8777" s="97" t="s">
        <v>2437</v>
      </c>
      <c r="BV8777" s="97" t="s">
        <v>639</v>
      </c>
      <c r="BW8777" s="97" t="s">
        <v>2011</v>
      </c>
    </row>
    <row r="8778" spans="51:75" x14ac:dyDescent="0.3">
      <c r="AY8778" s="124" t="e">
        <f>VLOOKUP(C8778,#REF!, 2,FALSE)</f>
        <v>#REF!</v>
      </c>
      <c r="BM8778" s="97" t="s">
        <v>2438</v>
      </c>
      <c r="BN8778" s="97" t="s">
        <v>2983</v>
      </c>
      <c r="BO8778" s="97" t="s">
        <v>2310</v>
      </c>
      <c r="BU8778" s="97" t="s">
        <v>2438</v>
      </c>
      <c r="BV8778" s="97" t="s">
        <v>2983</v>
      </c>
      <c r="BW8778" s="97" t="s">
        <v>2310</v>
      </c>
    </row>
    <row r="8779" spans="51:75" x14ac:dyDescent="0.3">
      <c r="AY8779" s="124" t="e">
        <f>VLOOKUP(C8779,#REF!, 2,FALSE)</f>
        <v>#REF!</v>
      </c>
      <c r="BM8779" s="97" t="s">
        <v>13886</v>
      </c>
      <c r="BN8779" s="97" t="s">
        <v>2983</v>
      </c>
      <c r="BO8779" s="97" t="s">
        <v>2983</v>
      </c>
      <c r="BU8779" s="97" t="s">
        <v>13886</v>
      </c>
      <c r="BV8779" s="97" t="s">
        <v>2983</v>
      </c>
      <c r="BW8779" s="97" t="s">
        <v>2983</v>
      </c>
    </row>
    <row r="8780" spans="51:75" x14ac:dyDescent="0.3">
      <c r="AY8780" s="124" t="e">
        <f>VLOOKUP(C8780,#REF!, 2,FALSE)</f>
        <v>#REF!</v>
      </c>
      <c r="BM8780" s="97" t="s">
        <v>13887</v>
      </c>
      <c r="BN8780" s="97" t="s">
        <v>2983</v>
      </c>
      <c r="BO8780" s="97" t="s">
        <v>2983</v>
      </c>
      <c r="BU8780" s="97" t="s">
        <v>13887</v>
      </c>
      <c r="BV8780" s="97" t="s">
        <v>2983</v>
      </c>
      <c r="BW8780" s="97" t="s">
        <v>2983</v>
      </c>
    </row>
    <row r="8781" spans="51:75" x14ac:dyDescent="0.3">
      <c r="AY8781" s="124" t="e">
        <f>VLOOKUP(C8781,#REF!, 2,FALSE)</f>
        <v>#REF!</v>
      </c>
      <c r="BM8781" s="97" t="s">
        <v>13888</v>
      </c>
      <c r="BN8781" s="97" t="s">
        <v>2983</v>
      </c>
      <c r="BO8781" s="97" t="s">
        <v>2983</v>
      </c>
      <c r="BU8781" s="97" t="s">
        <v>13888</v>
      </c>
      <c r="BV8781" s="97" t="s">
        <v>2983</v>
      </c>
      <c r="BW8781" s="97" t="s">
        <v>2983</v>
      </c>
    </row>
    <row r="8782" spans="51:75" x14ac:dyDescent="0.3">
      <c r="AY8782" s="124" t="e">
        <f>VLOOKUP(C8782,#REF!, 2,FALSE)</f>
        <v>#REF!</v>
      </c>
      <c r="BM8782" s="97" t="s">
        <v>13889</v>
      </c>
      <c r="BN8782" s="97" t="s">
        <v>926</v>
      </c>
      <c r="BO8782" s="97" t="s">
        <v>2303</v>
      </c>
      <c r="BU8782" s="97" t="s">
        <v>13889</v>
      </c>
      <c r="BV8782" s="97" t="s">
        <v>926</v>
      </c>
      <c r="BW8782" s="97" t="s">
        <v>2303</v>
      </c>
    </row>
    <row r="8783" spans="51:75" x14ac:dyDescent="0.3">
      <c r="AY8783" s="124" t="e">
        <f>VLOOKUP(C8783,#REF!, 2,FALSE)</f>
        <v>#REF!</v>
      </c>
      <c r="BM8783" s="97" t="s">
        <v>13890</v>
      </c>
      <c r="BN8783" s="97" t="s">
        <v>862</v>
      </c>
      <c r="BO8783" s="97" t="s">
        <v>709</v>
      </c>
      <c r="BU8783" s="97" t="s">
        <v>13890</v>
      </c>
      <c r="BV8783" s="97" t="s">
        <v>862</v>
      </c>
      <c r="BW8783" s="97" t="s">
        <v>709</v>
      </c>
    </row>
    <row r="8784" spans="51:75" x14ac:dyDescent="0.3">
      <c r="AY8784" s="124" t="e">
        <f>VLOOKUP(C8784,#REF!, 2,FALSE)</f>
        <v>#REF!</v>
      </c>
      <c r="BM8784" s="97" t="s">
        <v>13891</v>
      </c>
      <c r="BN8784" s="97" t="s">
        <v>3237</v>
      </c>
      <c r="BO8784" s="97" t="s">
        <v>2097</v>
      </c>
      <c r="BU8784" s="97" t="s">
        <v>13891</v>
      </c>
      <c r="BV8784" s="97" t="s">
        <v>3237</v>
      </c>
      <c r="BW8784" s="97" t="s">
        <v>2097</v>
      </c>
    </row>
    <row r="8785" spans="51:75" x14ac:dyDescent="0.3">
      <c r="AY8785" s="124" t="e">
        <f>VLOOKUP(C8785,#REF!, 2,FALSE)</f>
        <v>#REF!</v>
      </c>
      <c r="BM8785" s="97" t="s">
        <v>13892</v>
      </c>
      <c r="BN8785" s="97" t="s">
        <v>3237</v>
      </c>
      <c r="BO8785" s="97" t="s">
        <v>692</v>
      </c>
      <c r="BU8785" s="97" t="s">
        <v>13892</v>
      </c>
      <c r="BV8785" s="97" t="s">
        <v>3237</v>
      </c>
      <c r="BW8785" s="97" t="s">
        <v>692</v>
      </c>
    </row>
    <row r="8786" spans="51:75" x14ac:dyDescent="0.3">
      <c r="AY8786" s="124" t="e">
        <f>VLOOKUP(C8786,#REF!, 2,FALSE)</f>
        <v>#REF!</v>
      </c>
      <c r="BM8786" s="97" t="s">
        <v>13893</v>
      </c>
      <c r="BN8786" s="97" t="s">
        <v>628</v>
      </c>
      <c r="BO8786" s="97" t="s">
        <v>2983</v>
      </c>
      <c r="BU8786" s="97" t="s">
        <v>13893</v>
      </c>
      <c r="BV8786" s="97" t="s">
        <v>628</v>
      </c>
      <c r="BW8786" s="97" t="s">
        <v>2983</v>
      </c>
    </row>
    <row r="8787" spans="51:75" x14ac:dyDescent="0.3">
      <c r="AY8787" s="124" t="e">
        <f>VLOOKUP(C8787,#REF!, 2,FALSE)</f>
        <v>#REF!</v>
      </c>
      <c r="BM8787" s="97" t="s">
        <v>13894</v>
      </c>
      <c r="BN8787" s="97" t="s">
        <v>16971</v>
      </c>
      <c r="BO8787" s="97" t="s">
        <v>2983</v>
      </c>
      <c r="BU8787" s="97" t="s">
        <v>13894</v>
      </c>
      <c r="BV8787" s="97" t="s">
        <v>16971</v>
      </c>
      <c r="BW8787" s="97" t="s">
        <v>2983</v>
      </c>
    </row>
    <row r="8788" spans="51:75" x14ac:dyDescent="0.3">
      <c r="AY8788" s="124" t="e">
        <f>VLOOKUP(C8788,#REF!, 2,FALSE)</f>
        <v>#REF!</v>
      </c>
      <c r="BM8788" s="97" t="s">
        <v>13895</v>
      </c>
      <c r="BN8788" s="97" t="s">
        <v>628</v>
      </c>
      <c r="BO8788" s="97" t="s">
        <v>2983</v>
      </c>
      <c r="BU8788" s="97" t="s">
        <v>13895</v>
      </c>
      <c r="BV8788" s="97" t="s">
        <v>628</v>
      </c>
      <c r="BW8788" s="97" t="s">
        <v>2983</v>
      </c>
    </row>
    <row r="8789" spans="51:75" x14ac:dyDescent="0.3">
      <c r="AY8789" s="124" t="e">
        <f>VLOOKUP(C8789,#REF!, 2,FALSE)</f>
        <v>#REF!</v>
      </c>
      <c r="BM8789" s="97" t="s">
        <v>13896</v>
      </c>
      <c r="BN8789" s="97" t="s">
        <v>639</v>
      </c>
      <c r="BO8789" s="97" t="s">
        <v>2983</v>
      </c>
      <c r="BU8789" s="97" t="s">
        <v>13896</v>
      </c>
      <c r="BV8789" s="97" t="s">
        <v>639</v>
      </c>
      <c r="BW8789" s="97" t="s">
        <v>2983</v>
      </c>
    </row>
    <row r="8790" spans="51:75" x14ac:dyDescent="0.3">
      <c r="AY8790" s="124" t="e">
        <f>VLOOKUP(C8790,#REF!, 2,FALSE)</f>
        <v>#REF!</v>
      </c>
      <c r="BM8790" s="97" t="s">
        <v>2439</v>
      </c>
      <c r="BN8790" s="97" t="s">
        <v>797</v>
      </c>
      <c r="BO8790" s="97" t="s">
        <v>13897</v>
      </c>
      <c r="BU8790" s="97" t="s">
        <v>2439</v>
      </c>
      <c r="BV8790" s="97" t="s">
        <v>797</v>
      </c>
      <c r="BW8790" s="97" t="s">
        <v>13897</v>
      </c>
    </row>
    <row r="8791" spans="51:75" x14ac:dyDescent="0.3">
      <c r="AY8791" s="124" t="e">
        <f>VLOOKUP(C8791,#REF!, 2,FALSE)</f>
        <v>#REF!</v>
      </c>
      <c r="BM8791" s="97" t="s">
        <v>13898</v>
      </c>
      <c r="BN8791" s="97" t="s">
        <v>797</v>
      </c>
      <c r="BO8791" s="97" t="s">
        <v>2983</v>
      </c>
      <c r="BU8791" s="97" t="s">
        <v>13898</v>
      </c>
      <c r="BV8791" s="97" t="s">
        <v>797</v>
      </c>
      <c r="BW8791" s="97" t="s">
        <v>2983</v>
      </c>
    </row>
    <row r="8792" spans="51:75" x14ac:dyDescent="0.3">
      <c r="AY8792" s="124" t="e">
        <f>VLOOKUP(C8792,#REF!, 2,FALSE)</f>
        <v>#REF!</v>
      </c>
      <c r="BM8792" s="97" t="s">
        <v>13899</v>
      </c>
      <c r="BN8792" s="97" t="s">
        <v>771</v>
      </c>
      <c r="BO8792" s="97" t="s">
        <v>2983</v>
      </c>
      <c r="BU8792" s="97" t="s">
        <v>13899</v>
      </c>
      <c r="BV8792" s="97" t="s">
        <v>771</v>
      </c>
      <c r="BW8792" s="97" t="s">
        <v>2983</v>
      </c>
    </row>
    <row r="8793" spans="51:75" x14ac:dyDescent="0.3">
      <c r="AY8793" s="124" t="e">
        <f>VLOOKUP(C8793,#REF!, 2,FALSE)</f>
        <v>#REF!</v>
      </c>
      <c r="BM8793" s="97" t="s">
        <v>2440</v>
      </c>
      <c r="BN8793" s="97" t="s">
        <v>16971</v>
      </c>
      <c r="BO8793" s="97" t="s">
        <v>2983</v>
      </c>
      <c r="BU8793" s="97" t="s">
        <v>2440</v>
      </c>
      <c r="BV8793" s="97" t="s">
        <v>16971</v>
      </c>
      <c r="BW8793" s="97" t="s">
        <v>2983</v>
      </c>
    </row>
    <row r="8794" spans="51:75" x14ac:dyDescent="0.3">
      <c r="AY8794" s="124" t="e">
        <f>VLOOKUP(C8794,#REF!, 2,FALSE)</f>
        <v>#REF!</v>
      </c>
      <c r="BM8794" s="97" t="s">
        <v>13900</v>
      </c>
      <c r="BN8794" s="97" t="s">
        <v>16971</v>
      </c>
      <c r="BO8794" s="97" t="s">
        <v>13901</v>
      </c>
      <c r="BU8794" s="97" t="s">
        <v>13900</v>
      </c>
      <c r="BV8794" s="97" t="s">
        <v>16971</v>
      </c>
      <c r="BW8794" s="97" t="s">
        <v>13901</v>
      </c>
    </row>
    <row r="8795" spans="51:75" x14ac:dyDescent="0.3">
      <c r="AY8795" s="124" t="e">
        <f>VLOOKUP(C8795,#REF!, 2,FALSE)</f>
        <v>#REF!</v>
      </c>
      <c r="BM8795" s="97" t="s">
        <v>2441</v>
      </c>
      <c r="BN8795" s="97" t="s">
        <v>841</v>
      </c>
      <c r="BO8795" s="97" t="s">
        <v>2983</v>
      </c>
      <c r="BU8795" s="97" t="s">
        <v>2441</v>
      </c>
      <c r="BV8795" s="97" t="s">
        <v>841</v>
      </c>
      <c r="BW8795" s="97" t="s">
        <v>2983</v>
      </c>
    </row>
    <row r="8796" spans="51:75" x14ac:dyDescent="0.3">
      <c r="AY8796" s="124" t="e">
        <f>VLOOKUP(C8796,#REF!, 2,FALSE)</f>
        <v>#REF!</v>
      </c>
      <c r="BM8796" s="97" t="s">
        <v>13902</v>
      </c>
      <c r="BN8796" s="97" t="s">
        <v>787</v>
      </c>
      <c r="BO8796" s="97" t="s">
        <v>2983</v>
      </c>
      <c r="BU8796" s="97" t="s">
        <v>13902</v>
      </c>
      <c r="BV8796" s="97" t="s">
        <v>787</v>
      </c>
      <c r="BW8796" s="97" t="s">
        <v>2983</v>
      </c>
    </row>
    <row r="8797" spans="51:75" x14ac:dyDescent="0.3">
      <c r="AY8797" s="124" t="e">
        <f>VLOOKUP(C8797,#REF!, 2,FALSE)</f>
        <v>#REF!</v>
      </c>
      <c r="BM8797" s="97" t="s">
        <v>13903</v>
      </c>
      <c r="BN8797" s="97" t="s">
        <v>1267</v>
      </c>
      <c r="BO8797" s="97" t="s">
        <v>2983</v>
      </c>
      <c r="BU8797" s="97" t="s">
        <v>13903</v>
      </c>
      <c r="BV8797" s="97" t="s">
        <v>1267</v>
      </c>
      <c r="BW8797" s="97" t="s">
        <v>2983</v>
      </c>
    </row>
    <row r="8798" spans="51:75" x14ac:dyDescent="0.3">
      <c r="AY8798" s="124" t="e">
        <f>VLOOKUP(C8798,#REF!, 2,FALSE)</f>
        <v>#REF!</v>
      </c>
      <c r="BM8798" s="97" t="s">
        <v>13904</v>
      </c>
      <c r="BN8798" s="97" t="s">
        <v>614</v>
      </c>
      <c r="BO8798" s="97" t="s">
        <v>2983</v>
      </c>
      <c r="BU8798" s="97" t="s">
        <v>13904</v>
      </c>
      <c r="BV8798" s="97" t="s">
        <v>614</v>
      </c>
      <c r="BW8798" s="97" t="s">
        <v>2983</v>
      </c>
    </row>
    <row r="8799" spans="51:75" x14ac:dyDescent="0.3">
      <c r="AY8799" s="124" t="e">
        <f>VLOOKUP(C8799,#REF!, 2,FALSE)</f>
        <v>#REF!</v>
      </c>
      <c r="BM8799" s="97" t="s">
        <v>13905</v>
      </c>
      <c r="BN8799" s="97" t="s">
        <v>619</v>
      </c>
      <c r="BO8799" s="97" t="s">
        <v>2983</v>
      </c>
      <c r="BU8799" s="97" t="s">
        <v>13905</v>
      </c>
      <c r="BV8799" s="97" t="s">
        <v>619</v>
      </c>
      <c r="BW8799" s="97" t="s">
        <v>2983</v>
      </c>
    </row>
    <row r="8800" spans="51:75" x14ac:dyDescent="0.3">
      <c r="AY8800" s="124" t="e">
        <f>VLOOKUP(C8800,#REF!, 2,FALSE)</f>
        <v>#REF!</v>
      </c>
      <c r="BM8800" s="97" t="s">
        <v>13906</v>
      </c>
      <c r="BN8800" s="97" t="s">
        <v>2983</v>
      </c>
      <c r="BO8800" s="97" t="s">
        <v>2983</v>
      </c>
      <c r="BU8800" s="97" t="s">
        <v>13906</v>
      </c>
      <c r="BV8800" s="97" t="s">
        <v>2983</v>
      </c>
      <c r="BW8800" s="97" t="s">
        <v>2983</v>
      </c>
    </row>
    <row r="8801" spans="51:75" x14ac:dyDescent="0.3">
      <c r="AY8801" s="124" t="e">
        <f>VLOOKUP(C8801,#REF!, 2,FALSE)</f>
        <v>#REF!</v>
      </c>
      <c r="BM8801" s="97" t="s">
        <v>13907</v>
      </c>
      <c r="BN8801" s="97" t="s">
        <v>16971</v>
      </c>
      <c r="BO8801" s="97" t="s">
        <v>2983</v>
      </c>
      <c r="BU8801" s="97" t="s">
        <v>13907</v>
      </c>
      <c r="BV8801" s="97" t="s">
        <v>16971</v>
      </c>
      <c r="BW8801" s="97" t="s">
        <v>2983</v>
      </c>
    </row>
    <row r="8802" spans="51:75" x14ac:dyDescent="0.3">
      <c r="AY8802" s="124" t="e">
        <f>VLOOKUP(C8802,#REF!, 2,FALSE)</f>
        <v>#REF!</v>
      </c>
      <c r="BM8802" s="97" t="s">
        <v>13908</v>
      </c>
      <c r="BN8802" s="97" t="s">
        <v>628</v>
      </c>
      <c r="BO8802" s="97" t="s">
        <v>2983</v>
      </c>
      <c r="BU8802" s="97" t="s">
        <v>13908</v>
      </c>
      <c r="BV8802" s="97" t="s">
        <v>628</v>
      </c>
      <c r="BW8802" s="97" t="s">
        <v>2983</v>
      </c>
    </row>
    <row r="8803" spans="51:75" x14ac:dyDescent="0.3">
      <c r="AY8803" s="124" t="e">
        <f>VLOOKUP(C8803,#REF!, 2,FALSE)</f>
        <v>#REF!</v>
      </c>
      <c r="BM8803" s="97" t="s">
        <v>2442</v>
      </c>
      <c r="BN8803" s="97" t="s">
        <v>802</v>
      </c>
      <c r="BO8803" s="97" t="s">
        <v>13909</v>
      </c>
      <c r="BU8803" s="97" t="s">
        <v>2442</v>
      </c>
      <c r="BV8803" s="97" t="s">
        <v>802</v>
      </c>
      <c r="BW8803" s="97" t="s">
        <v>13909</v>
      </c>
    </row>
    <row r="8804" spans="51:75" x14ac:dyDescent="0.3">
      <c r="AY8804" s="124" t="e">
        <f>VLOOKUP(C8804,#REF!, 2,FALSE)</f>
        <v>#REF!</v>
      </c>
      <c r="BM8804" s="97" t="s">
        <v>2443</v>
      </c>
      <c r="BN8804" s="97" t="s">
        <v>639</v>
      </c>
      <c r="BO8804" s="97" t="s">
        <v>2360</v>
      </c>
      <c r="BU8804" s="97" t="s">
        <v>2443</v>
      </c>
      <c r="BV8804" s="97" t="s">
        <v>639</v>
      </c>
      <c r="BW8804" s="97" t="s">
        <v>2360</v>
      </c>
    </row>
    <row r="8805" spans="51:75" x14ac:dyDescent="0.3">
      <c r="AY8805" s="124" t="e">
        <f>VLOOKUP(C8805,#REF!, 2,FALSE)</f>
        <v>#REF!</v>
      </c>
      <c r="BM8805" s="97" t="s">
        <v>13910</v>
      </c>
      <c r="BN8805" s="97" t="s">
        <v>661</v>
      </c>
      <c r="BO8805" s="97" t="s">
        <v>5492</v>
      </c>
      <c r="BU8805" s="97" t="s">
        <v>13910</v>
      </c>
      <c r="BV8805" s="97" t="s">
        <v>661</v>
      </c>
      <c r="BW8805" s="97" t="s">
        <v>5492</v>
      </c>
    </row>
    <row r="8806" spans="51:75" x14ac:dyDescent="0.3">
      <c r="AY8806" s="124" t="e">
        <f>VLOOKUP(C8806,#REF!, 2,FALSE)</f>
        <v>#REF!</v>
      </c>
      <c r="BM8806" s="97" t="s">
        <v>2444</v>
      </c>
      <c r="BN8806" s="97" t="s">
        <v>661</v>
      </c>
      <c r="BO8806" s="97" t="s">
        <v>2983</v>
      </c>
      <c r="BU8806" s="97" t="s">
        <v>2444</v>
      </c>
      <c r="BV8806" s="97" t="s">
        <v>661</v>
      </c>
      <c r="BW8806" s="97" t="s">
        <v>2983</v>
      </c>
    </row>
    <row r="8807" spans="51:75" x14ac:dyDescent="0.3">
      <c r="AY8807" s="124" t="e">
        <f>VLOOKUP(C8807,#REF!, 2,FALSE)</f>
        <v>#REF!</v>
      </c>
      <c r="BM8807" s="97" t="s">
        <v>13911</v>
      </c>
      <c r="BN8807" s="97" t="s">
        <v>2983</v>
      </c>
      <c r="BO8807" s="97" t="s">
        <v>2983</v>
      </c>
      <c r="BU8807" s="97" t="s">
        <v>13911</v>
      </c>
      <c r="BV8807" s="97" t="s">
        <v>2983</v>
      </c>
      <c r="BW8807" s="97" t="s">
        <v>2983</v>
      </c>
    </row>
    <row r="8808" spans="51:75" x14ac:dyDescent="0.3">
      <c r="AY8808" s="124" t="e">
        <f>VLOOKUP(C8808,#REF!, 2,FALSE)</f>
        <v>#REF!</v>
      </c>
      <c r="BM8808" s="97" t="s">
        <v>13912</v>
      </c>
      <c r="BN8808" s="97" t="s">
        <v>2983</v>
      </c>
      <c r="BO8808" s="97" t="s">
        <v>2983</v>
      </c>
      <c r="BU8808" s="97" t="s">
        <v>13912</v>
      </c>
      <c r="BV8808" s="97" t="s">
        <v>2983</v>
      </c>
      <c r="BW8808" s="97" t="s">
        <v>2983</v>
      </c>
    </row>
    <row r="8809" spans="51:75" x14ac:dyDescent="0.3">
      <c r="AY8809" s="124" t="e">
        <f>VLOOKUP(C8809,#REF!, 2,FALSE)</f>
        <v>#REF!</v>
      </c>
      <c r="BM8809" s="97" t="s">
        <v>13913</v>
      </c>
      <c r="BN8809" s="97" t="s">
        <v>2983</v>
      </c>
      <c r="BO8809" s="97" t="s">
        <v>2983</v>
      </c>
      <c r="BU8809" s="97" t="s">
        <v>13913</v>
      </c>
      <c r="BV8809" s="97" t="s">
        <v>2983</v>
      </c>
      <c r="BW8809" s="97" t="s">
        <v>2983</v>
      </c>
    </row>
    <row r="8810" spans="51:75" x14ac:dyDescent="0.3">
      <c r="AY8810" s="124" t="e">
        <f>VLOOKUP(C8810,#REF!, 2,FALSE)</f>
        <v>#REF!</v>
      </c>
      <c r="BM8810" s="97" t="s">
        <v>13914</v>
      </c>
      <c r="BN8810" s="97" t="s">
        <v>16968</v>
      </c>
      <c r="BO8810" s="97" t="s">
        <v>13915</v>
      </c>
      <c r="BU8810" s="97" t="s">
        <v>13914</v>
      </c>
      <c r="BV8810" s="97" t="s">
        <v>16968</v>
      </c>
      <c r="BW8810" s="97" t="s">
        <v>13915</v>
      </c>
    </row>
    <row r="8811" spans="51:75" x14ac:dyDescent="0.3">
      <c r="AY8811" s="124" t="e">
        <f>VLOOKUP(C8811,#REF!, 2,FALSE)</f>
        <v>#REF!</v>
      </c>
      <c r="BM8811" s="97" t="s">
        <v>13916</v>
      </c>
      <c r="BN8811" s="97" t="s">
        <v>613</v>
      </c>
      <c r="BO8811" s="97" t="s">
        <v>12389</v>
      </c>
      <c r="BU8811" s="97" t="s">
        <v>13916</v>
      </c>
      <c r="BV8811" s="97" t="s">
        <v>613</v>
      </c>
      <c r="BW8811" s="97" t="s">
        <v>12389</v>
      </c>
    </row>
    <row r="8812" spans="51:75" x14ac:dyDescent="0.3">
      <c r="AY8812" s="124" t="e">
        <f>VLOOKUP(C8812,#REF!, 2,FALSE)</f>
        <v>#REF!</v>
      </c>
      <c r="BM8812" s="97" t="s">
        <v>13917</v>
      </c>
      <c r="BN8812" s="97" t="s">
        <v>636</v>
      </c>
      <c r="BO8812" s="97" t="s">
        <v>1068</v>
      </c>
      <c r="BU8812" s="97" t="s">
        <v>13917</v>
      </c>
      <c r="BV8812" s="97" t="s">
        <v>636</v>
      </c>
      <c r="BW8812" s="97" t="s">
        <v>1068</v>
      </c>
    </row>
    <row r="8813" spans="51:75" x14ac:dyDescent="0.3">
      <c r="AY8813" s="124" t="e">
        <f>VLOOKUP(C8813,#REF!, 2,FALSE)</f>
        <v>#REF!</v>
      </c>
      <c r="BM8813" s="97" t="s">
        <v>13918</v>
      </c>
      <c r="BN8813" s="97" t="s">
        <v>700</v>
      </c>
      <c r="BO8813" s="97" t="s">
        <v>2983</v>
      </c>
      <c r="BU8813" s="97" t="s">
        <v>13918</v>
      </c>
      <c r="BV8813" s="97" t="s">
        <v>700</v>
      </c>
      <c r="BW8813" s="97" t="s">
        <v>2983</v>
      </c>
    </row>
    <row r="8814" spans="51:75" x14ac:dyDescent="0.3">
      <c r="AY8814" s="124" t="e">
        <f>VLOOKUP(C8814,#REF!, 2,FALSE)</f>
        <v>#REF!</v>
      </c>
      <c r="BM8814" s="97" t="s">
        <v>13919</v>
      </c>
      <c r="BN8814" s="97" t="s">
        <v>2983</v>
      </c>
      <c r="BO8814" s="97" t="s">
        <v>2983</v>
      </c>
      <c r="BU8814" s="97" t="s">
        <v>13919</v>
      </c>
      <c r="BV8814" s="97" t="s">
        <v>2983</v>
      </c>
      <c r="BW8814" s="97" t="s">
        <v>2983</v>
      </c>
    </row>
    <row r="8815" spans="51:75" x14ac:dyDescent="0.3">
      <c r="AY8815" s="124" t="e">
        <f>VLOOKUP(C8815,#REF!, 2,FALSE)</f>
        <v>#REF!</v>
      </c>
      <c r="BM8815" s="97" t="s">
        <v>13920</v>
      </c>
      <c r="BN8815" s="97" t="s">
        <v>3003</v>
      </c>
      <c r="BO8815" s="97" t="s">
        <v>5948</v>
      </c>
      <c r="BU8815" s="97" t="s">
        <v>13920</v>
      </c>
      <c r="BV8815" s="97" t="s">
        <v>3003</v>
      </c>
      <c r="BW8815" s="97" t="s">
        <v>5948</v>
      </c>
    </row>
    <row r="8816" spans="51:75" x14ac:dyDescent="0.3">
      <c r="AY8816" s="124" t="e">
        <f>VLOOKUP(C8816,#REF!, 2,FALSE)</f>
        <v>#REF!</v>
      </c>
      <c r="BM8816" s="97" t="s">
        <v>196</v>
      </c>
      <c r="BN8816" s="97" t="s">
        <v>696</v>
      </c>
      <c r="BO8816" s="97" t="s">
        <v>13921</v>
      </c>
      <c r="BU8816" s="97" t="s">
        <v>196</v>
      </c>
      <c r="BV8816" s="97" t="s">
        <v>696</v>
      </c>
      <c r="BW8816" s="97" t="s">
        <v>13921</v>
      </c>
    </row>
    <row r="8817" spans="51:75" x14ac:dyDescent="0.3">
      <c r="AY8817" s="124" t="e">
        <f>VLOOKUP(C8817,#REF!, 2,FALSE)</f>
        <v>#REF!</v>
      </c>
      <c r="BM8817" s="97" t="s">
        <v>13922</v>
      </c>
      <c r="BN8817" s="97" t="s">
        <v>719</v>
      </c>
      <c r="BO8817" s="97" t="s">
        <v>938</v>
      </c>
      <c r="BU8817" s="97" t="s">
        <v>13922</v>
      </c>
      <c r="BV8817" s="97" t="s">
        <v>719</v>
      </c>
      <c r="BW8817" s="97" t="s">
        <v>938</v>
      </c>
    </row>
    <row r="8818" spans="51:75" x14ac:dyDescent="0.3">
      <c r="AY8818" s="124" t="e">
        <f>VLOOKUP(C8818,#REF!, 2,FALSE)</f>
        <v>#REF!</v>
      </c>
      <c r="BM8818" s="97" t="s">
        <v>13923</v>
      </c>
      <c r="BN8818" s="97" t="s">
        <v>2889</v>
      </c>
      <c r="BO8818" s="97" t="s">
        <v>2983</v>
      </c>
      <c r="BU8818" s="97" t="s">
        <v>13923</v>
      </c>
      <c r="BV8818" s="97" t="s">
        <v>2889</v>
      </c>
      <c r="BW8818" s="97" t="s">
        <v>2983</v>
      </c>
    </row>
    <row r="8819" spans="51:75" x14ac:dyDescent="0.3">
      <c r="AY8819" s="124" t="e">
        <f>VLOOKUP(C8819,#REF!, 2,FALSE)</f>
        <v>#REF!</v>
      </c>
      <c r="BM8819" s="97" t="s">
        <v>13924</v>
      </c>
      <c r="BN8819" s="97" t="s">
        <v>1269</v>
      </c>
      <c r="BO8819" s="97" t="s">
        <v>2983</v>
      </c>
      <c r="BU8819" s="97" t="s">
        <v>13924</v>
      </c>
      <c r="BV8819" s="97" t="s">
        <v>1269</v>
      </c>
      <c r="BW8819" s="97" t="s">
        <v>2983</v>
      </c>
    </row>
    <row r="8820" spans="51:75" x14ac:dyDescent="0.3">
      <c r="AY8820" s="124" t="e">
        <f>VLOOKUP(C8820,#REF!, 2,FALSE)</f>
        <v>#REF!</v>
      </c>
      <c r="BM8820" s="97" t="s">
        <v>13925</v>
      </c>
      <c r="BN8820" s="97" t="s">
        <v>1139</v>
      </c>
      <c r="BO8820" s="97" t="s">
        <v>13926</v>
      </c>
      <c r="BU8820" s="97" t="s">
        <v>13925</v>
      </c>
      <c r="BV8820" s="97" t="s">
        <v>1139</v>
      </c>
      <c r="BW8820" s="97" t="s">
        <v>13926</v>
      </c>
    </row>
    <row r="8821" spans="51:75" x14ac:dyDescent="0.3">
      <c r="AY8821" s="124" t="e">
        <f>VLOOKUP(C8821,#REF!, 2,FALSE)</f>
        <v>#REF!</v>
      </c>
      <c r="BM8821" s="97" t="s">
        <v>13927</v>
      </c>
      <c r="BN8821" s="97" t="s">
        <v>16968</v>
      </c>
      <c r="BO8821" s="97" t="s">
        <v>13928</v>
      </c>
      <c r="BU8821" s="97" t="s">
        <v>13927</v>
      </c>
      <c r="BV8821" s="97" t="s">
        <v>16968</v>
      </c>
      <c r="BW8821" s="97" t="s">
        <v>13928</v>
      </c>
    </row>
    <row r="8822" spans="51:75" x14ac:dyDescent="0.3">
      <c r="AY8822" s="124" t="e">
        <f>VLOOKUP(C8822,#REF!, 2,FALSE)</f>
        <v>#REF!</v>
      </c>
      <c r="BM8822" s="97" t="s">
        <v>13929</v>
      </c>
      <c r="BN8822" s="97" t="s">
        <v>1445</v>
      </c>
      <c r="BO8822" s="97" t="s">
        <v>13930</v>
      </c>
      <c r="BU8822" s="97" t="s">
        <v>13929</v>
      </c>
      <c r="BV8822" s="97" t="s">
        <v>1445</v>
      </c>
      <c r="BW8822" s="97" t="s">
        <v>13930</v>
      </c>
    </row>
    <row r="8823" spans="51:75" x14ac:dyDescent="0.3">
      <c r="AY8823" s="124" t="e">
        <f>VLOOKUP(C8823,#REF!, 2,FALSE)</f>
        <v>#REF!</v>
      </c>
      <c r="BM8823" s="97" t="s">
        <v>13931</v>
      </c>
      <c r="BN8823" s="97" t="s">
        <v>2983</v>
      </c>
      <c r="BO8823" s="97" t="s">
        <v>10317</v>
      </c>
      <c r="BU8823" s="97" t="s">
        <v>13931</v>
      </c>
      <c r="BV8823" s="97" t="s">
        <v>2983</v>
      </c>
      <c r="BW8823" s="97" t="s">
        <v>10317</v>
      </c>
    </row>
    <row r="8824" spans="51:75" x14ac:dyDescent="0.3">
      <c r="AY8824" s="124" t="e">
        <f>VLOOKUP(C8824,#REF!, 2,FALSE)</f>
        <v>#REF!</v>
      </c>
      <c r="BM8824" s="97" t="s">
        <v>13932</v>
      </c>
      <c r="BN8824" s="97" t="s">
        <v>2983</v>
      </c>
      <c r="BO8824" s="97" t="s">
        <v>13934</v>
      </c>
      <c r="BU8824" s="97" t="s">
        <v>13932</v>
      </c>
      <c r="BV8824" s="97" t="s">
        <v>2983</v>
      </c>
      <c r="BW8824" s="97" t="s">
        <v>13934</v>
      </c>
    </row>
    <row r="8825" spans="51:75" x14ac:dyDescent="0.3">
      <c r="AY8825" s="124" t="e">
        <f>VLOOKUP(C8825,#REF!, 2,FALSE)</f>
        <v>#REF!</v>
      </c>
      <c r="BM8825" s="97" t="s">
        <v>13935</v>
      </c>
      <c r="BN8825" s="97" t="s">
        <v>2983</v>
      </c>
      <c r="BO8825" s="97" t="s">
        <v>1523</v>
      </c>
      <c r="BU8825" s="97" t="s">
        <v>13935</v>
      </c>
      <c r="BV8825" s="97" t="s">
        <v>2983</v>
      </c>
      <c r="BW8825" s="97" t="s">
        <v>1523</v>
      </c>
    </row>
    <row r="8826" spans="51:75" x14ac:dyDescent="0.3">
      <c r="AY8826" s="124" t="e">
        <f>VLOOKUP(C8826,#REF!, 2,FALSE)</f>
        <v>#REF!</v>
      </c>
      <c r="BM8826" s="97" t="s">
        <v>13936</v>
      </c>
      <c r="BN8826" s="97" t="s">
        <v>994</v>
      </c>
      <c r="BO8826" s="97" t="s">
        <v>8356</v>
      </c>
      <c r="BU8826" s="97" t="s">
        <v>13936</v>
      </c>
      <c r="BV8826" s="97" t="s">
        <v>994</v>
      </c>
      <c r="BW8826" s="97" t="s">
        <v>8356</v>
      </c>
    </row>
    <row r="8827" spans="51:75" x14ac:dyDescent="0.3">
      <c r="AY8827" s="124" t="e">
        <f>VLOOKUP(C8827,#REF!, 2,FALSE)</f>
        <v>#REF!</v>
      </c>
      <c r="BM8827" s="97" t="s">
        <v>13937</v>
      </c>
      <c r="BN8827" s="97" t="s">
        <v>810</v>
      </c>
      <c r="BO8827" s="97" t="s">
        <v>13938</v>
      </c>
      <c r="BU8827" s="97" t="s">
        <v>13937</v>
      </c>
      <c r="BV8827" s="97" t="s">
        <v>810</v>
      </c>
      <c r="BW8827" s="97" t="s">
        <v>13938</v>
      </c>
    </row>
    <row r="8828" spans="51:75" x14ac:dyDescent="0.3">
      <c r="AY8828" s="124" t="e">
        <f>VLOOKUP(C8828,#REF!, 2,FALSE)</f>
        <v>#REF!</v>
      </c>
      <c r="BM8828" s="97" t="s">
        <v>13939</v>
      </c>
      <c r="BN8828" s="97" t="s">
        <v>810</v>
      </c>
      <c r="BO8828" s="97" t="s">
        <v>4806</v>
      </c>
      <c r="BU8828" s="97" t="s">
        <v>13939</v>
      </c>
      <c r="BV8828" s="97" t="s">
        <v>810</v>
      </c>
      <c r="BW8828" s="97" t="s">
        <v>4806</v>
      </c>
    </row>
    <row r="8829" spans="51:75" x14ac:dyDescent="0.3">
      <c r="AY8829" s="124" t="e">
        <f>VLOOKUP(C8829,#REF!, 2,FALSE)</f>
        <v>#REF!</v>
      </c>
      <c r="BM8829" s="97" t="s">
        <v>13941</v>
      </c>
      <c r="BN8829" s="97" t="s">
        <v>16968</v>
      </c>
      <c r="BO8829" s="97" t="s">
        <v>4321</v>
      </c>
      <c r="BU8829" s="97" t="s">
        <v>13941</v>
      </c>
      <c r="BV8829" s="97" t="s">
        <v>16968</v>
      </c>
      <c r="BW8829" s="97" t="s">
        <v>4321</v>
      </c>
    </row>
    <row r="8830" spans="51:75" x14ac:dyDescent="0.3">
      <c r="AY8830" s="124" t="e">
        <f>VLOOKUP(C8830,#REF!, 2,FALSE)</f>
        <v>#REF!</v>
      </c>
      <c r="BM8830" s="97" t="s">
        <v>13942</v>
      </c>
      <c r="BN8830" s="97" t="s">
        <v>912</v>
      </c>
      <c r="BO8830" s="97" t="s">
        <v>1068</v>
      </c>
      <c r="BU8830" s="97" t="s">
        <v>13942</v>
      </c>
      <c r="BV8830" s="97" t="s">
        <v>912</v>
      </c>
      <c r="BW8830" s="97" t="s">
        <v>1068</v>
      </c>
    </row>
    <row r="8831" spans="51:75" x14ac:dyDescent="0.3">
      <c r="AY8831" s="124" t="e">
        <f>VLOOKUP(C8831,#REF!, 2,FALSE)</f>
        <v>#REF!</v>
      </c>
      <c r="BM8831" s="97" t="s">
        <v>13943</v>
      </c>
      <c r="BN8831" s="97" t="s">
        <v>619</v>
      </c>
      <c r="BO8831" s="97" t="s">
        <v>2983</v>
      </c>
      <c r="BU8831" s="97" t="s">
        <v>13943</v>
      </c>
      <c r="BV8831" s="97" t="s">
        <v>619</v>
      </c>
      <c r="BW8831" s="97" t="s">
        <v>2983</v>
      </c>
    </row>
    <row r="8832" spans="51:75" x14ac:dyDescent="0.3">
      <c r="AY8832" s="124" t="e">
        <f>VLOOKUP(C8832,#REF!, 2,FALSE)</f>
        <v>#REF!</v>
      </c>
      <c r="BM8832" s="97" t="s">
        <v>13944</v>
      </c>
      <c r="BN8832" s="97" t="s">
        <v>2983</v>
      </c>
      <c r="BO8832" s="97" t="s">
        <v>13945</v>
      </c>
      <c r="BU8832" s="97" t="s">
        <v>13944</v>
      </c>
      <c r="BV8832" s="97" t="s">
        <v>2983</v>
      </c>
      <c r="BW8832" s="97" t="s">
        <v>13945</v>
      </c>
    </row>
    <row r="8833" spans="51:75" x14ac:dyDescent="0.3">
      <c r="AY8833" s="124" t="e">
        <f>VLOOKUP(C8833,#REF!, 2,FALSE)</f>
        <v>#REF!</v>
      </c>
      <c r="BM8833" s="97" t="s">
        <v>13946</v>
      </c>
      <c r="BN8833" s="97" t="s">
        <v>2983</v>
      </c>
      <c r="BO8833" s="97" t="s">
        <v>7325</v>
      </c>
      <c r="BU8833" s="97" t="s">
        <v>13946</v>
      </c>
      <c r="BV8833" s="97" t="s">
        <v>2983</v>
      </c>
      <c r="BW8833" s="97" t="s">
        <v>7325</v>
      </c>
    </row>
    <row r="8834" spans="51:75" x14ac:dyDescent="0.3">
      <c r="AY8834" s="124" t="e">
        <f>VLOOKUP(C8834,#REF!, 2,FALSE)</f>
        <v>#REF!</v>
      </c>
      <c r="BM8834" s="97" t="s">
        <v>13947</v>
      </c>
      <c r="BN8834" s="97" t="s">
        <v>2983</v>
      </c>
      <c r="BO8834" s="97" t="s">
        <v>8974</v>
      </c>
      <c r="BU8834" s="97" t="s">
        <v>13947</v>
      </c>
      <c r="BV8834" s="97" t="s">
        <v>2983</v>
      </c>
      <c r="BW8834" s="97" t="s">
        <v>8974</v>
      </c>
    </row>
    <row r="8835" spans="51:75" x14ac:dyDescent="0.3">
      <c r="AY8835" s="124" t="e">
        <f>VLOOKUP(C8835,#REF!, 2,FALSE)</f>
        <v>#REF!</v>
      </c>
      <c r="BM8835" s="97" t="s">
        <v>13948</v>
      </c>
      <c r="BN8835" s="97" t="s">
        <v>1400</v>
      </c>
      <c r="BO8835" s="97" t="s">
        <v>8518</v>
      </c>
      <c r="BU8835" s="97" t="s">
        <v>13948</v>
      </c>
      <c r="BV8835" s="97" t="s">
        <v>1400</v>
      </c>
      <c r="BW8835" s="97" t="s">
        <v>8518</v>
      </c>
    </row>
    <row r="8836" spans="51:75" x14ac:dyDescent="0.3">
      <c r="AY8836" s="124" t="e">
        <f>VLOOKUP(C8836,#REF!, 2,FALSE)</f>
        <v>#REF!</v>
      </c>
      <c r="BM8836" s="97" t="s">
        <v>13949</v>
      </c>
      <c r="BN8836" s="97" t="s">
        <v>669</v>
      </c>
      <c r="BO8836" s="97" t="s">
        <v>13950</v>
      </c>
      <c r="BU8836" s="97" t="s">
        <v>13949</v>
      </c>
      <c r="BV8836" s="97" t="s">
        <v>669</v>
      </c>
      <c r="BW8836" s="97" t="s">
        <v>13950</v>
      </c>
    </row>
    <row r="8837" spans="51:75" x14ac:dyDescent="0.3">
      <c r="AY8837" s="124" t="e">
        <f>VLOOKUP(C8837,#REF!, 2,FALSE)</f>
        <v>#REF!</v>
      </c>
      <c r="BM8837" s="97" t="s">
        <v>13951</v>
      </c>
      <c r="BN8837" s="97" t="s">
        <v>662</v>
      </c>
      <c r="BO8837" s="97" t="s">
        <v>13952</v>
      </c>
      <c r="BU8837" s="97" t="s">
        <v>13951</v>
      </c>
      <c r="BV8837" s="97" t="s">
        <v>662</v>
      </c>
      <c r="BW8837" s="97" t="s">
        <v>13952</v>
      </c>
    </row>
    <row r="8838" spans="51:75" x14ac:dyDescent="0.3">
      <c r="AY8838" s="124" t="e">
        <f>VLOOKUP(C8838,#REF!, 2,FALSE)</f>
        <v>#REF!</v>
      </c>
      <c r="BM8838" s="97" t="s">
        <v>13953</v>
      </c>
      <c r="BN8838" s="97" t="s">
        <v>666</v>
      </c>
      <c r="BO8838" s="97" t="s">
        <v>13954</v>
      </c>
      <c r="BU8838" s="97" t="s">
        <v>13953</v>
      </c>
      <c r="BV8838" s="97" t="s">
        <v>666</v>
      </c>
      <c r="BW8838" s="97" t="s">
        <v>13954</v>
      </c>
    </row>
    <row r="8839" spans="51:75" x14ac:dyDescent="0.3">
      <c r="AY8839" s="124" t="e">
        <f>VLOOKUP(C8839,#REF!, 2,FALSE)</f>
        <v>#REF!</v>
      </c>
      <c r="BM8839" s="97" t="s">
        <v>13955</v>
      </c>
      <c r="BN8839" s="97" t="s">
        <v>1267</v>
      </c>
      <c r="BO8839" s="97" t="s">
        <v>1018</v>
      </c>
      <c r="BU8839" s="97" t="s">
        <v>13955</v>
      </c>
      <c r="BV8839" s="97" t="s">
        <v>1267</v>
      </c>
      <c r="BW8839" s="97" t="s">
        <v>1018</v>
      </c>
    </row>
    <row r="8840" spans="51:75" x14ac:dyDescent="0.3">
      <c r="AY8840" s="124" t="e">
        <f>VLOOKUP(C8840,#REF!, 2,FALSE)</f>
        <v>#REF!</v>
      </c>
      <c r="BM8840" s="97" t="s">
        <v>13956</v>
      </c>
      <c r="BN8840" s="97" t="s">
        <v>2983</v>
      </c>
      <c r="BO8840" s="97" t="s">
        <v>2983</v>
      </c>
      <c r="BU8840" s="97" t="s">
        <v>13956</v>
      </c>
      <c r="BV8840" s="97" t="s">
        <v>2983</v>
      </c>
      <c r="BW8840" s="97" t="s">
        <v>2983</v>
      </c>
    </row>
    <row r="8841" spans="51:75" x14ac:dyDescent="0.3">
      <c r="AY8841" s="124" t="e">
        <f>VLOOKUP(C8841,#REF!, 2,FALSE)</f>
        <v>#REF!</v>
      </c>
      <c r="BM8841" s="97" t="s">
        <v>13957</v>
      </c>
      <c r="BN8841" s="97" t="s">
        <v>3003</v>
      </c>
      <c r="BO8841" s="97" t="s">
        <v>2983</v>
      </c>
      <c r="BU8841" s="97" t="s">
        <v>13957</v>
      </c>
      <c r="BV8841" s="97" t="s">
        <v>3003</v>
      </c>
      <c r="BW8841" s="97" t="s">
        <v>2983</v>
      </c>
    </row>
    <row r="8842" spans="51:75" x14ac:dyDescent="0.3">
      <c r="AY8842" s="124" t="e">
        <f>VLOOKUP(C8842,#REF!, 2,FALSE)</f>
        <v>#REF!</v>
      </c>
      <c r="BM8842" s="97" t="s">
        <v>13958</v>
      </c>
      <c r="BN8842" s="97" t="s">
        <v>810</v>
      </c>
      <c r="BO8842" s="97" t="s">
        <v>13959</v>
      </c>
      <c r="BU8842" s="97" t="s">
        <v>13958</v>
      </c>
      <c r="BV8842" s="97" t="s">
        <v>810</v>
      </c>
      <c r="BW8842" s="97" t="s">
        <v>13959</v>
      </c>
    </row>
    <row r="8843" spans="51:75" x14ac:dyDescent="0.3">
      <c r="AY8843" s="124" t="e">
        <f>VLOOKUP(C8843,#REF!, 2,FALSE)</f>
        <v>#REF!</v>
      </c>
      <c r="BM8843" s="97" t="s">
        <v>13960</v>
      </c>
      <c r="BN8843" s="97" t="s">
        <v>1070</v>
      </c>
      <c r="BO8843" s="97" t="s">
        <v>3343</v>
      </c>
      <c r="BU8843" s="97" t="s">
        <v>13960</v>
      </c>
      <c r="BV8843" s="97" t="s">
        <v>1070</v>
      </c>
      <c r="BW8843" s="97" t="s">
        <v>3343</v>
      </c>
    </row>
    <row r="8844" spans="51:75" x14ac:dyDescent="0.3">
      <c r="AY8844" s="124" t="e">
        <f>VLOOKUP(C8844,#REF!, 2,FALSE)</f>
        <v>#REF!</v>
      </c>
      <c r="BM8844" s="97" t="s">
        <v>13961</v>
      </c>
      <c r="BN8844" s="97" t="s">
        <v>787</v>
      </c>
      <c r="BO8844" s="97" t="s">
        <v>2983</v>
      </c>
      <c r="BU8844" s="97" t="s">
        <v>13961</v>
      </c>
      <c r="BV8844" s="97" t="s">
        <v>787</v>
      </c>
      <c r="BW8844" s="97" t="s">
        <v>2983</v>
      </c>
    </row>
    <row r="8845" spans="51:75" x14ac:dyDescent="0.3">
      <c r="AY8845" s="124" t="e">
        <f>VLOOKUP(C8845,#REF!, 2,FALSE)</f>
        <v>#REF!</v>
      </c>
      <c r="BM8845" s="97" t="s">
        <v>13962</v>
      </c>
      <c r="BN8845" s="97" t="s">
        <v>3237</v>
      </c>
      <c r="BO8845" s="97" t="s">
        <v>13963</v>
      </c>
      <c r="BU8845" s="97" t="s">
        <v>13962</v>
      </c>
      <c r="BV8845" s="97" t="s">
        <v>3237</v>
      </c>
      <c r="BW8845" s="97" t="s">
        <v>13963</v>
      </c>
    </row>
    <row r="8846" spans="51:75" x14ac:dyDescent="0.3">
      <c r="AY8846" s="124" t="e">
        <f>VLOOKUP(C8846,#REF!, 2,FALSE)</f>
        <v>#REF!</v>
      </c>
      <c r="BM8846" s="97" t="s">
        <v>13964</v>
      </c>
      <c r="BN8846" s="97" t="s">
        <v>3237</v>
      </c>
      <c r="BO8846" s="97" t="s">
        <v>4781</v>
      </c>
      <c r="BU8846" s="97" t="s">
        <v>13964</v>
      </c>
      <c r="BV8846" s="97" t="s">
        <v>3237</v>
      </c>
      <c r="BW8846" s="97" t="s">
        <v>4781</v>
      </c>
    </row>
    <row r="8847" spans="51:75" x14ac:dyDescent="0.3">
      <c r="AY8847" s="124" t="e">
        <f>VLOOKUP(C8847,#REF!, 2,FALSE)</f>
        <v>#REF!</v>
      </c>
      <c r="BM8847" s="97" t="s">
        <v>13965</v>
      </c>
      <c r="BN8847" s="97" t="s">
        <v>2983</v>
      </c>
      <c r="BO8847" s="97" t="s">
        <v>10929</v>
      </c>
      <c r="BU8847" s="97" t="s">
        <v>13965</v>
      </c>
      <c r="BV8847" s="97" t="s">
        <v>2983</v>
      </c>
      <c r="BW8847" s="97" t="s">
        <v>10929</v>
      </c>
    </row>
    <row r="8848" spans="51:75" x14ac:dyDescent="0.3">
      <c r="AY8848" s="124" t="e">
        <f>VLOOKUP(C8848,#REF!, 2,FALSE)</f>
        <v>#REF!</v>
      </c>
      <c r="BM8848" s="97" t="s">
        <v>13966</v>
      </c>
      <c r="BN8848" s="97" t="s">
        <v>928</v>
      </c>
      <c r="BO8848" s="97" t="s">
        <v>1967</v>
      </c>
      <c r="BU8848" s="97" t="s">
        <v>13966</v>
      </c>
      <c r="BV8848" s="97" t="s">
        <v>928</v>
      </c>
      <c r="BW8848" s="97" t="s">
        <v>1967</v>
      </c>
    </row>
    <row r="8849" spans="51:75" x14ac:dyDescent="0.3">
      <c r="AY8849" s="124" t="e">
        <f>VLOOKUP(C8849,#REF!, 2,FALSE)</f>
        <v>#REF!</v>
      </c>
      <c r="BM8849" s="97" t="s">
        <v>13967</v>
      </c>
      <c r="BN8849" s="97" t="s">
        <v>2983</v>
      </c>
      <c r="BO8849" s="97" t="s">
        <v>2983</v>
      </c>
      <c r="BU8849" s="97" t="s">
        <v>13967</v>
      </c>
      <c r="BV8849" s="97" t="s">
        <v>2983</v>
      </c>
      <c r="BW8849" s="97" t="s">
        <v>2983</v>
      </c>
    </row>
    <row r="8850" spans="51:75" x14ac:dyDescent="0.3">
      <c r="AY8850" s="124" t="e">
        <f>VLOOKUP(C8850,#REF!, 2,FALSE)</f>
        <v>#REF!</v>
      </c>
      <c r="BM8850" s="97" t="s">
        <v>13968</v>
      </c>
      <c r="BN8850" s="97" t="s">
        <v>3043</v>
      </c>
      <c r="BO8850" s="97" t="s">
        <v>5362</v>
      </c>
      <c r="BU8850" s="97" t="s">
        <v>13968</v>
      </c>
      <c r="BV8850" s="97" t="s">
        <v>3043</v>
      </c>
      <c r="BW8850" s="97" t="s">
        <v>5362</v>
      </c>
    </row>
    <row r="8851" spans="51:75" x14ac:dyDescent="0.3">
      <c r="AY8851" s="124" t="e">
        <f>VLOOKUP(C8851,#REF!, 2,FALSE)</f>
        <v>#REF!</v>
      </c>
      <c r="BM8851" s="97" t="s">
        <v>13969</v>
      </c>
      <c r="BN8851" s="97" t="s">
        <v>2983</v>
      </c>
      <c r="BO8851" s="97" t="s">
        <v>2983</v>
      </c>
      <c r="BU8851" s="97" t="s">
        <v>13969</v>
      </c>
      <c r="BV8851" s="97" t="s">
        <v>2983</v>
      </c>
      <c r="BW8851" s="97" t="s">
        <v>2983</v>
      </c>
    </row>
    <row r="8852" spans="51:75" x14ac:dyDescent="0.3">
      <c r="AY8852" s="124" t="e">
        <f>VLOOKUP(C8852,#REF!, 2,FALSE)</f>
        <v>#REF!</v>
      </c>
      <c r="BM8852" s="97" t="s">
        <v>13970</v>
      </c>
      <c r="BN8852" s="97" t="s">
        <v>2983</v>
      </c>
      <c r="BO8852" s="97" t="s">
        <v>2983</v>
      </c>
      <c r="BU8852" s="97" t="s">
        <v>13970</v>
      </c>
      <c r="BV8852" s="97" t="s">
        <v>2983</v>
      </c>
      <c r="BW8852" s="97" t="s">
        <v>2983</v>
      </c>
    </row>
    <row r="8853" spans="51:75" x14ac:dyDescent="0.3">
      <c r="AY8853" s="124" t="e">
        <f>VLOOKUP(C8853,#REF!, 2,FALSE)</f>
        <v>#REF!</v>
      </c>
      <c r="BM8853" s="97" t="s">
        <v>13971</v>
      </c>
      <c r="BN8853" s="97" t="s">
        <v>657</v>
      </c>
      <c r="BO8853" s="97" t="s">
        <v>2095</v>
      </c>
      <c r="BU8853" s="97" t="s">
        <v>13971</v>
      </c>
      <c r="BV8853" s="97" t="s">
        <v>657</v>
      </c>
      <c r="BW8853" s="97" t="s">
        <v>2095</v>
      </c>
    </row>
    <row r="8854" spans="51:75" x14ac:dyDescent="0.3">
      <c r="AY8854" s="124" t="e">
        <f>VLOOKUP(C8854,#REF!, 2,FALSE)</f>
        <v>#REF!</v>
      </c>
      <c r="BM8854" s="97" t="s">
        <v>13972</v>
      </c>
      <c r="BN8854" s="97" t="s">
        <v>657</v>
      </c>
      <c r="BO8854" s="97" t="s">
        <v>1057</v>
      </c>
      <c r="BU8854" s="97" t="s">
        <v>13972</v>
      </c>
      <c r="BV8854" s="97" t="s">
        <v>657</v>
      </c>
      <c r="BW8854" s="97" t="s">
        <v>1057</v>
      </c>
    </row>
    <row r="8855" spans="51:75" x14ac:dyDescent="0.3">
      <c r="AY8855" s="124" t="e">
        <f>VLOOKUP(C8855,#REF!, 2,FALSE)</f>
        <v>#REF!</v>
      </c>
      <c r="BM8855" s="97" t="s">
        <v>188</v>
      </c>
      <c r="BN8855" s="97" t="s">
        <v>655</v>
      </c>
      <c r="BO8855" s="97" t="s">
        <v>4556</v>
      </c>
      <c r="BU8855" s="97" t="s">
        <v>188</v>
      </c>
      <c r="BV8855" s="97" t="s">
        <v>655</v>
      </c>
      <c r="BW8855" s="97" t="s">
        <v>4556</v>
      </c>
    </row>
    <row r="8856" spans="51:75" x14ac:dyDescent="0.3">
      <c r="AY8856" s="124" t="e">
        <f>VLOOKUP(C8856,#REF!, 2,FALSE)</f>
        <v>#REF!</v>
      </c>
      <c r="BM8856" s="97" t="s">
        <v>13973</v>
      </c>
      <c r="BN8856" s="97" t="s">
        <v>1445</v>
      </c>
      <c r="BO8856" s="97" t="s">
        <v>8484</v>
      </c>
      <c r="BU8856" s="97" t="s">
        <v>13973</v>
      </c>
      <c r="BV8856" s="97" t="s">
        <v>1445</v>
      </c>
      <c r="BW8856" s="97" t="s">
        <v>8484</v>
      </c>
    </row>
    <row r="8857" spans="51:75" x14ac:dyDescent="0.3">
      <c r="AY8857" s="124" t="e">
        <f>VLOOKUP(C8857,#REF!, 2,FALSE)</f>
        <v>#REF!</v>
      </c>
      <c r="BM8857" s="97" t="s">
        <v>13974</v>
      </c>
      <c r="BN8857" s="97" t="s">
        <v>2983</v>
      </c>
      <c r="BO8857" s="97" t="s">
        <v>8885</v>
      </c>
      <c r="BU8857" s="97" t="s">
        <v>13974</v>
      </c>
      <c r="BV8857" s="97" t="s">
        <v>2983</v>
      </c>
      <c r="BW8857" s="97" t="s">
        <v>8885</v>
      </c>
    </row>
    <row r="8858" spans="51:75" x14ac:dyDescent="0.3">
      <c r="AY8858" s="124" t="e">
        <f>VLOOKUP(C8858,#REF!, 2,FALSE)</f>
        <v>#REF!</v>
      </c>
      <c r="BM8858" s="97" t="s">
        <v>13975</v>
      </c>
      <c r="BN8858" s="97" t="s">
        <v>1841</v>
      </c>
      <c r="BO8858" s="97" t="s">
        <v>13976</v>
      </c>
      <c r="BU8858" s="97" t="s">
        <v>13975</v>
      </c>
      <c r="BV8858" s="97" t="s">
        <v>1841</v>
      </c>
      <c r="BW8858" s="97" t="s">
        <v>13976</v>
      </c>
    </row>
    <row r="8859" spans="51:75" x14ac:dyDescent="0.3">
      <c r="AY8859" s="124" t="e">
        <f>VLOOKUP(C8859,#REF!, 2,FALSE)</f>
        <v>#REF!</v>
      </c>
      <c r="BM8859" s="97" t="s">
        <v>13977</v>
      </c>
      <c r="BN8859" s="97" t="s">
        <v>662</v>
      </c>
      <c r="BO8859" s="97" t="s">
        <v>9212</v>
      </c>
      <c r="BU8859" s="97" t="s">
        <v>13977</v>
      </c>
      <c r="BV8859" s="97" t="s">
        <v>662</v>
      </c>
      <c r="BW8859" s="97" t="s">
        <v>9212</v>
      </c>
    </row>
    <row r="8860" spans="51:75" x14ac:dyDescent="0.3">
      <c r="AY8860" s="124" t="e">
        <f>VLOOKUP(C8860,#REF!, 2,FALSE)</f>
        <v>#REF!</v>
      </c>
      <c r="BM8860" s="97" t="s">
        <v>13978</v>
      </c>
      <c r="BN8860" s="97" t="s">
        <v>1400</v>
      </c>
      <c r="BO8860" s="97" t="s">
        <v>13979</v>
      </c>
      <c r="BU8860" s="97" t="s">
        <v>13978</v>
      </c>
      <c r="BV8860" s="97" t="s">
        <v>1400</v>
      </c>
      <c r="BW8860" s="97" t="s">
        <v>13979</v>
      </c>
    </row>
    <row r="8861" spans="51:75" x14ac:dyDescent="0.3">
      <c r="AY8861" s="124" t="e">
        <f>VLOOKUP(C8861,#REF!, 2,FALSE)</f>
        <v>#REF!</v>
      </c>
      <c r="BM8861" s="97" t="s">
        <v>13980</v>
      </c>
      <c r="BN8861" s="97" t="s">
        <v>841</v>
      </c>
      <c r="BO8861" s="97" t="s">
        <v>13981</v>
      </c>
      <c r="BU8861" s="97" t="s">
        <v>13980</v>
      </c>
      <c r="BV8861" s="97" t="s">
        <v>841</v>
      </c>
      <c r="BW8861" s="97" t="s">
        <v>13981</v>
      </c>
    </row>
    <row r="8862" spans="51:75" x14ac:dyDescent="0.3">
      <c r="AY8862" s="124" t="e">
        <f>VLOOKUP(C8862,#REF!, 2,FALSE)</f>
        <v>#REF!</v>
      </c>
      <c r="BM8862" s="97" t="s">
        <v>13982</v>
      </c>
      <c r="BN8862" s="97" t="s">
        <v>2983</v>
      </c>
      <c r="BO8862" s="97" t="s">
        <v>2983</v>
      </c>
      <c r="BU8862" s="97" t="s">
        <v>13982</v>
      </c>
      <c r="BV8862" s="97" t="s">
        <v>2983</v>
      </c>
      <c r="BW8862" s="97" t="s">
        <v>2983</v>
      </c>
    </row>
    <row r="8863" spans="51:75" x14ac:dyDescent="0.3">
      <c r="AY8863" s="124" t="e">
        <f>VLOOKUP(C8863,#REF!, 2,FALSE)</f>
        <v>#REF!</v>
      </c>
      <c r="BM8863" s="97" t="s">
        <v>13984</v>
      </c>
      <c r="BN8863" s="97" t="s">
        <v>2983</v>
      </c>
      <c r="BO8863" s="97" t="s">
        <v>2983</v>
      </c>
      <c r="BU8863" s="97" t="s">
        <v>13984</v>
      </c>
      <c r="BV8863" s="97" t="s">
        <v>2983</v>
      </c>
      <c r="BW8863" s="97" t="s">
        <v>2983</v>
      </c>
    </row>
    <row r="8864" spans="51:75" x14ac:dyDescent="0.3">
      <c r="AY8864" s="124" t="e">
        <f>VLOOKUP(C8864,#REF!, 2,FALSE)</f>
        <v>#REF!</v>
      </c>
      <c r="BM8864" s="97" t="s">
        <v>13985</v>
      </c>
      <c r="BN8864" s="97" t="s">
        <v>631</v>
      </c>
      <c r="BO8864" s="97" t="s">
        <v>2983</v>
      </c>
      <c r="BU8864" s="97" t="s">
        <v>13985</v>
      </c>
      <c r="BV8864" s="97" t="s">
        <v>631</v>
      </c>
      <c r="BW8864" s="97" t="s">
        <v>2983</v>
      </c>
    </row>
    <row r="8865" spans="51:75" x14ac:dyDescent="0.3">
      <c r="AY8865" s="124" t="e">
        <f>VLOOKUP(C8865,#REF!, 2,FALSE)</f>
        <v>#REF!</v>
      </c>
      <c r="BM8865" s="97" t="s">
        <v>13986</v>
      </c>
      <c r="BN8865" s="97" t="s">
        <v>2983</v>
      </c>
      <c r="BO8865" s="97" t="s">
        <v>13987</v>
      </c>
      <c r="BU8865" s="97" t="s">
        <v>13986</v>
      </c>
      <c r="BV8865" s="97" t="s">
        <v>2983</v>
      </c>
      <c r="BW8865" s="97" t="s">
        <v>13987</v>
      </c>
    </row>
    <row r="8866" spans="51:75" x14ac:dyDescent="0.3">
      <c r="AY8866" s="124" t="e">
        <f>VLOOKUP(C8866,#REF!, 2,FALSE)</f>
        <v>#REF!</v>
      </c>
      <c r="BM8866" s="97" t="s">
        <v>13988</v>
      </c>
      <c r="BN8866" s="97" t="s">
        <v>2983</v>
      </c>
      <c r="BO8866" s="97" t="s">
        <v>2983</v>
      </c>
      <c r="BU8866" s="97" t="s">
        <v>13988</v>
      </c>
      <c r="BV8866" s="97" t="s">
        <v>2983</v>
      </c>
      <c r="BW8866" s="97" t="s">
        <v>2983</v>
      </c>
    </row>
    <row r="8867" spans="51:75" x14ac:dyDescent="0.3">
      <c r="AY8867" s="124" t="e">
        <f>VLOOKUP(C8867,#REF!, 2,FALSE)</f>
        <v>#REF!</v>
      </c>
      <c r="BM8867" s="97" t="s">
        <v>13989</v>
      </c>
      <c r="BN8867" s="97" t="s">
        <v>2983</v>
      </c>
      <c r="BO8867" s="97" t="s">
        <v>13990</v>
      </c>
      <c r="BU8867" s="97" t="s">
        <v>13989</v>
      </c>
      <c r="BV8867" s="97" t="s">
        <v>2983</v>
      </c>
      <c r="BW8867" s="97" t="s">
        <v>13990</v>
      </c>
    </row>
    <row r="8868" spans="51:75" x14ac:dyDescent="0.3">
      <c r="AY8868" s="124" t="e">
        <f>VLOOKUP(C8868,#REF!, 2,FALSE)</f>
        <v>#REF!</v>
      </c>
      <c r="BM8868" s="97" t="s">
        <v>2448</v>
      </c>
      <c r="BN8868" s="97" t="s">
        <v>2451</v>
      </c>
      <c r="BO8868" s="97" t="s">
        <v>13991</v>
      </c>
      <c r="BU8868" s="97" t="s">
        <v>2448</v>
      </c>
      <c r="BV8868" s="97" t="s">
        <v>2451</v>
      </c>
      <c r="BW8868" s="97" t="s">
        <v>13991</v>
      </c>
    </row>
    <row r="8869" spans="51:75" x14ac:dyDescent="0.3">
      <c r="AY8869" s="124" t="e">
        <f>VLOOKUP(C8869,#REF!, 2,FALSE)</f>
        <v>#REF!</v>
      </c>
      <c r="BM8869" s="97" t="s">
        <v>2449</v>
      </c>
      <c r="BN8869" s="97" t="s">
        <v>2983</v>
      </c>
      <c r="BO8869" s="97" t="s">
        <v>8468</v>
      </c>
      <c r="BU8869" s="97" t="s">
        <v>2449</v>
      </c>
      <c r="BV8869" s="97" t="s">
        <v>2983</v>
      </c>
      <c r="BW8869" s="97" t="s">
        <v>8468</v>
      </c>
    </row>
    <row r="8870" spans="51:75" x14ac:dyDescent="0.3">
      <c r="AY8870" s="124" t="e">
        <f>VLOOKUP(C8870,#REF!, 2,FALSE)</f>
        <v>#REF!</v>
      </c>
      <c r="BM8870" s="97" t="s">
        <v>13993</v>
      </c>
      <c r="BN8870" s="97" t="s">
        <v>657</v>
      </c>
      <c r="BO8870" s="97" t="s">
        <v>12617</v>
      </c>
      <c r="BU8870" s="97" t="s">
        <v>13993</v>
      </c>
      <c r="BV8870" s="97" t="s">
        <v>657</v>
      </c>
      <c r="BW8870" s="97" t="s">
        <v>12617</v>
      </c>
    </row>
    <row r="8871" spans="51:75" x14ac:dyDescent="0.3">
      <c r="AY8871" s="124" t="e">
        <f>VLOOKUP(C8871,#REF!, 2,FALSE)</f>
        <v>#REF!</v>
      </c>
      <c r="BM8871" s="97" t="s">
        <v>13994</v>
      </c>
      <c r="BN8871" s="97" t="s">
        <v>778</v>
      </c>
      <c r="BO8871" s="97" t="s">
        <v>4398</v>
      </c>
      <c r="BU8871" s="97" t="s">
        <v>13994</v>
      </c>
      <c r="BV8871" s="97" t="s">
        <v>778</v>
      </c>
      <c r="BW8871" s="97" t="s">
        <v>4398</v>
      </c>
    </row>
    <row r="8872" spans="51:75" x14ac:dyDescent="0.3">
      <c r="AY8872" s="124" t="e">
        <f>VLOOKUP(C8872,#REF!, 2,FALSE)</f>
        <v>#REF!</v>
      </c>
      <c r="BM8872" s="97" t="s">
        <v>13995</v>
      </c>
      <c r="BN8872" s="97" t="s">
        <v>803</v>
      </c>
      <c r="BO8872" s="97" t="s">
        <v>2647</v>
      </c>
      <c r="BU8872" s="97" t="s">
        <v>13995</v>
      </c>
      <c r="BV8872" s="97" t="s">
        <v>803</v>
      </c>
      <c r="BW8872" s="97" t="s">
        <v>2647</v>
      </c>
    </row>
    <row r="8873" spans="51:75" x14ac:dyDescent="0.3">
      <c r="AY8873" s="124" t="e">
        <f>VLOOKUP(C8873,#REF!, 2,FALSE)</f>
        <v>#REF!</v>
      </c>
      <c r="BM8873" s="97" t="s">
        <v>13996</v>
      </c>
      <c r="BN8873" s="97" t="s">
        <v>2983</v>
      </c>
      <c r="BO8873" s="97" t="s">
        <v>3409</v>
      </c>
      <c r="BU8873" s="97" t="s">
        <v>13996</v>
      </c>
      <c r="BV8873" s="97" t="s">
        <v>2983</v>
      </c>
      <c r="BW8873" s="97" t="s">
        <v>3409</v>
      </c>
    </row>
    <row r="8874" spans="51:75" x14ac:dyDescent="0.3">
      <c r="AY8874" s="124" t="e">
        <f>VLOOKUP(C8874,#REF!, 2,FALSE)</f>
        <v>#REF!</v>
      </c>
      <c r="BM8874" s="97" t="s">
        <v>13997</v>
      </c>
      <c r="BN8874" s="97" t="s">
        <v>2983</v>
      </c>
      <c r="BO8874" s="97" t="s">
        <v>2983</v>
      </c>
      <c r="BU8874" s="97" t="s">
        <v>13997</v>
      </c>
      <c r="BV8874" s="97" t="s">
        <v>2983</v>
      </c>
      <c r="BW8874" s="97" t="s">
        <v>2983</v>
      </c>
    </row>
    <row r="8875" spans="51:75" x14ac:dyDescent="0.3">
      <c r="AY8875" s="124" t="e">
        <f>VLOOKUP(C8875,#REF!, 2,FALSE)</f>
        <v>#REF!</v>
      </c>
      <c r="BM8875" s="97" t="s">
        <v>13998</v>
      </c>
      <c r="BN8875" s="97" t="s">
        <v>13999</v>
      </c>
      <c r="BO8875" s="97" t="s">
        <v>1062</v>
      </c>
      <c r="BU8875" s="97" t="s">
        <v>13998</v>
      </c>
      <c r="BV8875" s="97" t="s">
        <v>13999</v>
      </c>
      <c r="BW8875" s="97" t="s">
        <v>1062</v>
      </c>
    </row>
    <row r="8876" spans="51:75" x14ac:dyDescent="0.3">
      <c r="AY8876" s="124" t="e">
        <f>VLOOKUP(C8876,#REF!, 2,FALSE)</f>
        <v>#REF!</v>
      </c>
      <c r="BM8876" s="97" t="s">
        <v>2453</v>
      </c>
      <c r="BN8876" s="97" t="s">
        <v>1269</v>
      </c>
      <c r="BO8876" s="97" t="s">
        <v>2938</v>
      </c>
      <c r="BU8876" s="97" t="s">
        <v>2453</v>
      </c>
      <c r="BV8876" s="97" t="s">
        <v>1269</v>
      </c>
      <c r="BW8876" s="97" t="s">
        <v>2938</v>
      </c>
    </row>
    <row r="8877" spans="51:75" x14ac:dyDescent="0.3">
      <c r="AY8877" s="124" t="e">
        <f>VLOOKUP(C8877,#REF!, 2,FALSE)</f>
        <v>#REF!</v>
      </c>
      <c r="BM8877" s="97" t="s">
        <v>14000</v>
      </c>
      <c r="BN8877" s="97" t="s">
        <v>16968</v>
      </c>
      <c r="BO8877" s="97" t="s">
        <v>4806</v>
      </c>
      <c r="BU8877" s="97" t="s">
        <v>14000</v>
      </c>
      <c r="BV8877" s="97" t="s">
        <v>16968</v>
      </c>
      <c r="BW8877" s="97" t="s">
        <v>4806</v>
      </c>
    </row>
    <row r="8878" spans="51:75" x14ac:dyDescent="0.3">
      <c r="AY8878" s="124" t="e">
        <f>VLOOKUP(C8878,#REF!, 2,FALSE)</f>
        <v>#REF!</v>
      </c>
      <c r="BM8878" s="97" t="s">
        <v>14001</v>
      </c>
      <c r="BN8878" s="97" t="s">
        <v>2983</v>
      </c>
      <c r="BO8878" s="97" t="s">
        <v>14002</v>
      </c>
      <c r="BU8878" s="97" t="s">
        <v>14001</v>
      </c>
      <c r="BV8878" s="97" t="s">
        <v>2983</v>
      </c>
      <c r="BW8878" s="97" t="s">
        <v>14002</v>
      </c>
    </row>
    <row r="8879" spans="51:75" x14ac:dyDescent="0.3">
      <c r="AY8879" s="124" t="e">
        <f>VLOOKUP(C8879,#REF!, 2,FALSE)</f>
        <v>#REF!</v>
      </c>
      <c r="BM8879" s="97" t="s">
        <v>14003</v>
      </c>
      <c r="BN8879" s="97" t="s">
        <v>778</v>
      </c>
      <c r="BO8879" s="97" t="s">
        <v>2983</v>
      </c>
      <c r="BU8879" s="97" t="s">
        <v>14003</v>
      </c>
      <c r="BV8879" s="97" t="s">
        <v>778</v>
      </c>
      <c r="BW8879" s="97" t="s">
        <v>2983</v>
      </c>
    </row>
    <row r="8880" spans="51:75" x14ac:dyDescent="0.3">
      <c r="AY8880" s="124" t="e">
        <f>VLOOKUP(C8880,#REF!, 2,FALSE)</f>
        <v>#REF!</v>
      </c>
      <c r="BM8880" s="97" t="s">
        <v>217</v>
      </c>
      <c r="BN8880" s="97" t="s">
        <v>787</v>
      </c>
      <c r="BO8880" s="97" t="s">
        <v>2983</v>
      </c>
      <c r="BU8880" s="97" t="s">
        <v>217</v>
      </c>
      <c r="BV8880" s="97" t="s">
        <v>787</v>
      </c>
      <c r="BW8880" s="97" t="s">
        <v>2983</v>
      </c>
    </row>
    <row r="8881" spans="51:75" x14ac:dyDescent="0.3">
      <c r="AY8881" s="124" t="e">
        <f>VLOOKUP(C8881,#REF!, 2,FALSE)</f>
        <v>#REF!</v>
      </c>
      <c r="BM8881" s="97" t="s">
        <v>14004</v>
      </c>
      <c r="BN8881" s="97" t="s">
        <v>1139</v>
      </c>
      <c r="BO8881" s="97" t="s">
        <v>2983</v>
      </c>
      <c r="BU8881" s="97" t="s">
        <v>14004</v>
      </c>
      <c r="BV8881" s="97" t="s">
        <v>1139</v>
      </c>
      <c r="BW8881" s="97" t="s">
        <v>2983</v>
      </c>
    </row>
    <row r="8882" spans="51:75" x14ac:dyDescent="0.3">
      <c r="AY8882" s="124" t="e">
        <f>VLOOKUP(C8882,#REF!, 2,FALSE)</f>
        <v>#REF!</v>
      </c>
      <c r="BM8882" s="97" t="s">
        <v>14005</v>
      </c>
      <c r="BN8882" s="97" t="s">
        <v>2983</v>
      </c>
      <c r="BO8882" s="97" t="s">
        <v>2983</v>
      </c>
      <c r="BU8882" s="97" t="s">
        <v>14005</v>
      </c>
      <c r="BV8882" s="97" t="s">
        <v>2983</v>
      </c>
      <c r="BW8882" s="97" t="s">
        <v>2983</v>
      </c>
    </row>
    <row r="8883" spans="51:75" x14ac:dyDescent="0.3">
      <c r="AY8883" s="124" t="e">
        <f>VLOOKUP(C8883,#REF!, 2,FALSE)</f>
        <v>#REF!</v>
      </c>
      <c r="BM8883" s="97" t="s">
        <v>14006</v>
      </c>
      <c r="BN8883" s="97" t="s">
        <v>1269</v>
      </c>
      <c r="BO8883" s="97" t="s">
        <v>14007</v>
      </c>
      <c r="BU8883" s="97" t="s">
        <v>14006</v>
      </c>
      <c r="BV8883" s="97" t="s">
        <v>1269</v>
      </c>
      <c r="BW8883" s="97" t="s">
        <v>14007</v>
      </c>
    </row>
    <row r="8884" spans="51:75" x14ac:dyDescent="0.3">
      <c r="AY8884" s="124" t="e">
        <f>VLOOKUP(C8884,#REF!, 2,FALSE)</f>
        <v>#REF!</v>
      </c>
      <c r="BM8884" s="97" t="s">
        <v>14008</v>
      </c>
      <c r="BN8884" s="97" t="s">
        <v>2983</v>
      </c>
      <c r="BO8884" s="97" t="s">
        <v>3479</v>
      </c>
      <c r="BU8884" s="97" t="s">
        <v>14008</v>
      </c>
      <c r="BV8884" s="97" t="s">
        <v>2983</v>
      </c>
      <c r="BW8884" s="97" t="s">
        <v>3479</v>
      </c>
    </row>
    <row r="8885" spans="51:75" x14ac:dyDescent="0.3">
      <c r="AY8885" s="124" t="e">
        <f>VLOOKUP(C8885,#REF!, 2,FALSE)</f>
        <v>#REF!</v>
      </c>
      <c r="BM8885" s="97" t="s">
        <v>14009</v>
      </c>
      <c r="BN8885" s="97" t="s">
        <v>1269</v>
      </c>
      <c r="BO8885" s="97" t="s">
        <v>2983</v>
      </c>
      <c r="BU8885" s="97" t="s">
        <v>14009</v>
      </c>
      <c r="BV8885" s="97" t="s">
        <v>1269</v>
      </c>
      <c r="BW8885" s="97" t="s">
        <v>2983</v>
      </c>
    </row>
    <row r="8886" spans="51:75" x14ac:dyDescent="0.3">
      <c r="AY8886" s="124" t="e">
        <f>VLOOKUP(C8886,#REF!, 2,FALSE)</f>
        <v>#REF!</v>
      </c>
      <c r="BM8886" s="97" t="s">
        <v>14010</v>
      </c>
      <c r="BN8886" s="97" t="s">
        <v>1342</v>
      </c>
      <c r="BO8886" s="97" t="s">
        <v>3413</v>
      </c>
      <c r="BU8886" s="97" t="s">
        <v>14010</v>
      </c>
      <c r="BV8886" s="97" t="s">
        <v>1342</v>
      </c>
      <c r="BW8886" s="97" t="s">
        <v>3413</v>
      </c>
    </row>
    <row r="8887" spans="51:75" x14ac:dyDescent="0.3">
      <c r="AY8887" s="124" t="e">
        <f>VLOOKUP(C8887,#REF!, 2,FALSE)</f>
        <v>#REF!</v>
      </c>
      <c r="BM8887" s="97" t="s">
        <v>14011</v>
      </c>
      <c r="BN8887" s="97" t="s">
        <v>3003</v>
      </c>
      <c r="BO8887" s="97" t="s">
        <v>14012</v>
      </c>
      <c r="BU8887" s="97" t="s">
        <v>14011</v>
      </c>
      <c r="BV8887" s="97" t="s">
        <v>3003</v>
      </c>
      <c r="BW8887" s="97" t="s">
        <v>14012</v>
      </c>
    </row>
    <row r="8888" spans="51:75" x14ac:dyDescent="0.3">
      <c r="AY8888" s="124" t="e">
        <f>VLOOKUP(C8888,#REF!, 2,FALSE)</f>
        <v>#REF!</v>
      </c>
      <c r="BM8888" s="97" t="s">
        <v>14013</v>
      </c>
      <c r="BN8888" s="97" t="s">
        <v>783</v>
      </c>
      <c r="BO8888" s="97" t="s">
        <v>14014</v>
      </c>
      <c r="BU8888" s="97" t="s">
        <v>14013</v>
      </c>
      <c r="BV8888" s="97" t="s">
        <v>783</v>
      </c>
      <c r="BW8888" s="97" t="s">
        <v>14014</v>
      </c>
    </row>
    <row r="8889" spans="51:75" x14ac:dyDescent="0.3">
      <c r="AY8889" s="124" t="e">
        <f>VLOOKUP(C8889,#REF!, 2,FALSE)</f>
        <v>#REF!</v>
      </c>
      <c r="BM8889" s="97" t="s">
        <v>2454</v>
      </c>
      <c r="BN8889" s="97" t="s">
        <v>2979</v>
      </c>
      <c r="BO8889" s="97" t="s">
        <v>14015</v>
      </c>
      <c r="BU8889" s="97" t="s">
        <v>2454</v>
      </c>
      <c r="BV8889" s="97" t="s">
        <v>2979</v>
      </c>
      <c r="BW8889" s="97" t="s">
        <v>14015</v>
      </c>
    </row>
    <row r="8890" spans="51:75" x14ac:dyDescent="0.3">
      <c r="AY8890" s="124" t="e">
        <f>VLOOKUP(C8890,#REF!, 2,FALSE)</f>
        <v>#REF!</v>
      </c>
      <c r="BM8890" s="97" t="s">
        <v>14016</v>
      </c>
      <c r="BN8890" s="97" t="s">
        <v>661</v>
      </c>
      <c r="BO8890" s="97" t="s">
        <v>5009</v>
      </c>
      <c r="BU8890" s="97" t="s">
        <v>14016</v>
      </c>
      <c r="BV8890" s="97" t="s">
        <v>661</v>
      </c>
      <c r="BW8890" s="97" t="s">
        <v>5009</v>
      </c>
    </row>
    <row r="8891" spans="51:75" x14ac:dyDescent="0.3">
      <c r="AY8891" s="124" t="e">
        <f>VLOOKUP(C8891,#REF!, 2,FALSE)</f>
        <v>#REF!</v>
      </c>
      <c r="BM8891" s="97" t="s">
        <v>2455</v>
      </c>
      <c r="BN8891" s="97" t="s">
        <v>1139</v>
      </c>
      <c r="BO8891" s="97" t="s">
        <v>2983</v>
      </c>
      <c r="BU8891" s="97" t="s">
        <v>2455</v>
      </c>
      <c r="BV8891" s="97" t="s">
        <v>1139</v>
      </c>
      <c r="BW8891" s="97" t="s">
        <v>2983</v>
      </c>
    </row>
    <row r="8892" spans="51:75" x14ac:dyDescent="0.3">
      <c r="AY8892" s="124" t="e">
        <f>VLOOKUP(C8892,#REF!, 2,FALSE)</f>
        <v>#REF!</v>
      </c>
      <c r="BM8892" s="97" t="s">
        <v>2456</v>
      </c>
      <c r="BN8892" s="97" t="s">
        <v>1445</v>
      </c>
      <c r="BO8892" s="97" t="s">
        <v>14017</v>
      </c>
      <c r="BU8892" s="97" t="s">
        <v>2456</v>
      </c>
      <c r="BV8892" s="97" t="s">
        <v>1445</v>
      </c>
      <c r="BW8892" s="97" t="s">
        <v>14017</v>
      </c>
    </row>
    <row r="8893" spans="51:75" x14ac:dyDescent="0.3">
      <c r="AY8893" s="124" t="e">
        <f>VLOOKUP(C8893,#REF!, 2,FALSE)</f>
        <v>#REF!</v>
      </c>
      <c r="BM8893" s="97" t="s">
        <v>14018</v>
      </c>
      <c r="BN8893" s="97" t="s">
        <v>3237</v>
      </c>
      <c r="BO8893" s="97" t="s">
        <v>1006</v>
      </c>
      <c r="BU8893" s="97" t="s">
        <v>14018</v>
      </c>
      <c r="BV8893" s="97" t="s">
        <v>3237</v>
      </c>
      <c r="BW8893" s="97" t="s">
        <v>1006</v>
      </c>
    </row>
    <row r="8894" spans="51:75" x14ac:dyDescent="0.3">
      <c r="AY8894" s="124" t="e">
        <f>VLOOKUP(C8894,#REF!, 2,FALSE)</f>
        <v>#REF!</v>
      </c>
      <c r="BM8894" s="97" t="s">
        <v>14019</v>
      </c>
      <c r="BN8894" s="97" t="s">
        <v>3000</v>
      </c>
      <c r="BO8894" s="97" t="s">
        <v>9397</v>
      </c>
      <c r="BU8894" s="97" t="s">
        <v>14019</v>
      </c>
      <c r="BV8894" s="97" t="s">
        <v>3000</v>
      </c>
      <c r="BW8894" s="97" t="s">
        <v>9397</v>
      </c>
    </row>
    <row r="8895" spans="51:75" x14ac:dyDescent="0.3">
      <c r="AY8895" s="124" t="e">
        <f>VLOOKUP(C8895,#REF!, 2,FALSE)</f>
        <v>#REF!</v>
      </c>
      <c r="BM8895" s="97" t="s">
        <v>14020</v>
      </c>
      <c r="BN8895" s="97" t="s">
        <v>942</v>
      </c>
      <c r="BO8895" s="97" t="s">
        <v>14021</v>
      </c>
      <c r="BU8895" s="97" t="s">
        <v>14020</v>
      </c>
      <c r="BV8895" s="97" t="s">
        <v>942</v>
      </c>
      <c r="BW8895" s="97" t="s">
        <v>14021</v>
      </c>
    </row>
    <row r="8896" spans="51:75" x14ac:dyDescent="0.3">
      <c r="AY8896" s="124" t="e">
        <f>VLOOKUP(C8896,#REF!, 2,FALSE)</f>
        <v>#REF!</v>
      </c>
      <c r="BM8896" s="97" t="s">
        <v>14022</v>
      </c>
      <c r="BN8896" s="97" t="s">
        <v>2983</v>
      </c>
      <c r="BO8896" s="97" t="s">
        <v>14023</v>
      </c>
      <c r="BU8896" s="97" t="s">
        <v>14022</v>
      </c>
      <c r="BV8896" s="97" t="s">
        <v>2983</v>
      </c>
      <c r="BW8896" s="97" t="s">
        <v>14023</v>
      </c>
    </row>
    <row r="8897" spans="51:75" x14ac:dyDescent="0.3">
      <c r="AY8897" s="124" t="e">
        <f>VLOOKUP(C8897,#REF!, 2,FALSE)</f>
        <v>#REF!</v>
      </c>
      <c r="BM8897" s="97" t="s">
        <v>14024</v>
      </c>
      <c r="BN8897" s="97" t="s">
        <v>2983</v>
      </c>
      <c r="BO8897" s="97" t="s">
        <v>14025</v>
      </c>
      <c r="BU8897" s="97" t="s">
        <v>14024</v>
      </c>
      <c r="BV8897" s="97" t="s">
        <v>2983</v>
      </c>
      <c r="BW8897" s="97" t="s">
        <v>14025</v>
      </c>
    </row>
    <row r="8898" spans="51:75" x14ac:dyDescent="0.3">
      <c r="AY8898" s="124" t="e">
        <f>VLOOKUP(C8898,#REF!, 2,FALSE)</f>
        <v>#REF!</v>
      </c>
      <c r="BM8898" s="97" t="s">
        <v>14026</v>
      </c>
      <c r="BN8898" s="97" t="s">
        <v>636</v>
      </c>
      <c r="BO8898" s="97" t="s">
        <v>2983</v>
      </c>
      <c r="BU8898" s="97" t="s">
        <v>14026</v>
      </c>
      <c r="BV8898" s="97" t="s">
        <v>636</v>
      </c>
      <c r="BW8898" s="97" t="s">
        <v>2983</v>
      </c>
    </row>
    <row r="8899" spans="51:75" x14ac:dyDescent="0.3">
      <c r="AY8899" s="124" t="e">
        <f>VLOOKUP(C8899,#REF!, 2,FALSE)</f>
        <v>#REF!</v>
      </c>
      <c r="BM8899" s="97" t="s">
        <v>14027</v>
      </c>
      <c r="BN8899" s="97" t="s">
        <v>613</v>
      </c>
      <c r="BO8899" s="97" t="s">
        <v>2983</v>
      </c>
      <c r="BU8899" s="97" t="s">
        <v>14027</v>
      </c>
      <c r="BV8899" s="97" t="s">
        <v>613</v>
      </c>
      <c r="BW8899" s="97" t="s">
        <v>2983</v>
      </c>
    </row>
    <row r="8900" spans="51:75" x14ac:dyDescent="0.3">
      <c r="AY8900" s="124" t="e">
        <f>VLOOKUP(C8900,#REF!, 2,FALSE)</f>
        <v>#REF!</v>
      </c>
      <c r="BM8900" s="97" t="s">
        <v>14028</v>
      </c>
      <c r="BN8900" s="97" t="s">
        <v>2983</v>
      </c>
      <c r="BO8900" s="97" t="s">
        <v>2983</v>
      </c>
      <c r="BU8900" s="97" t="s">
        <v>14028</v>
      </c>
      <c r="BV8900" s="97" t="s">
        <v>2983</v>
      </c>
      <c r="BW8900" s="97" t="s">
        <v>2983</v>
      </c>
    </row>
    <row r="8901" spans="51:75" x14ac:dyDescent="0.3">
      <c r="AY8901" s="124" t="e">
        <f>VLOOKUP(C8901,#REF!, 2,FALSE)</f>
        <v>#REF!</v>
      </c>
      <c r="BM8901" s="97" t="s">
        <v>14029</v>
      </c>
      <c r="BN8901" s="97" t="s">
        <v>2983</v>
      </c>
      <c r="BO8901" s="97" t="s">
        <v>10010</v>
      </c>
      <c r="BU8901" s="97" t="s">
        <v>14029</v>
      </c>
      <c r="BV8901" s="97" t="s">
        <v>2983</v>
      </c>
      <c r="BW8901" s="97" t="s">
        <v>10010</v>
      </c>
    </row>
    <row r="8902" spans="51:75" x14ac:dyDescent="0.3">
      <c r="AY8902" s="124" t="e">
        <f>VLOOKUP(C8902,#REF!, 2,FALSE)</f>
        <v>#REF!</v>
      </c>
      <c r="BM8902" s="97" t="s">
        <v>14030</v>
      </c>
      <c r="BN8902" s="97" t="s">
        <v>619</v>
      </c>
      <c r="BO8902" s="97" t="s">
        <v>14031</v>
      </c>
      <c r="BU8902" s="97" t="s">
        <v>14030</v>
      </c>
      <c r="BV8902" s="97" t="s">
        <v>619</v>
      </c>
      <c r="BW8902" s="97" t="s">
        <v>14031</v>
      </c>
    </row>
    <row r="8903" spans="51:75" x14ac:dyDescent="0.3">
      <c r="AY8903" s="124" t="e">
        <f>VLOOKUP(C8903,#REF!, 2,FALSE)</f>
        <v>#REF!</v>
      </c>
      <c r="BM8903" s="97" t="s">
        <v>14032</v>
      </c>
      <c r="BN8903" s="97" t="s">
        <v>1342</v>
      </c>
      <c r="BO8903" s="97" t="s">
        <v>6366</v>
      </c>
      <c r="BU8903" s="97" t="s">
        <v>14032</v>
      </c>
      <c r="BV8903" s="97" t="s">
        <v>1342</v>
      </c>
      <c r="BW8903" s="97" t="s">
        <v>6366</v>
      </c>
    </row>
    <row r="8904" spans="51:75" x14ac:dyDescent="0.3">
      <c r="AY8904" s="124" t="e">
        <f>VLOOKUP(C8904,#REF!, 2,FALSE)</f>
        <v>#REF!</v>
      </c>
      <c r="BM8904" s="97" t="s">
        <v>14033</v>
      </c>
      <c r="BN8904" s="97" t="s">
        <v>613</v>
      </c>
      <c r="BO8904" s="97" t="s">
        <v>14034</v>
      </c>
      <c r="BU8904" s="97" t="s">
        <v>14033</v>
      </c>
      <c r="BV8904" s="97" t="s">
        <v>613</v>
      </c>
      <c r="BW8904" s="97" t="s">
        <v>14034</v>
      </c>
    </row>
    <row r="8905" spans="51:75" x14ac:dyDescent="0.3">
      <c r="AY8905" s="124" t="e">
        <f>VLOOKUP(C8905,#REF!, 2,FALSE)</f>
        <v>#REF!</v>
      </c>
      <c r="BM8905" s="97" t="s">
        <v>14035</v>
      </c>
      <c r="BN8905" s="97" t="s">
        <v>3237</v>
      </c>
      <c r="BO8905" s="97" t="s">
        <v>6106</v>
      </c>
      <c r="BU8905" s="97" t="s">
        <v>14035</v>
      </c>
      <c r="BV8905" s="97" t="s">
        <v>3237</v>
      </c>
      <c r="BW8905" s="97" t="s">
        <v>6106</v>
      </c>
    </row>
    <row r="8906" spans="51:75" x14ac:dyDescent="0.3">
      <c r="AY8906" s="124" t="e">
        <f>VLOOKUP(C8906,#REF!, 2,FALSE)</f>
        <v>#REF!</v>
      </c>
      <c r="BM8906" s="97" t="s">
        <v>14036</v>
      </c>
      <c r="BN8906" s="97" t="s">
        <v>3043</v>
      </c>
      <c r="BO8906" s="97" t="s">
        <v>855</v>
      </c>
      <c r="BU8906" s="97" t="s">
        <v>14036</v>
      </c>
      <c r="BV8906" s="97" t="s">
        <v>3043</v>
      </c>
      <c r="BW8906" s="97" t="s">
        <v>855</v>
      </c>
    </row>
    <row r="8907" spans="51:75" x14ac:dyDescent="0.3">
      <c r="AY8907" s="124" t="e">
        <f>VLOOKUP(C8907,#REF!, 2,FALSE)</f>
        <v>#REF!</v>
      </c>
      <c r="BM8907" s="97" t="s">
        <v>215</v>
      </c>
      <c r="BN8907" s="97" t="s">
        <v>797</v>
      </c>
      <c r="BO8907" s="97" t="s">
        <v>3856</v>
      </c>
      <c r="BU8907" s="97" t="s">
        <v>215</v>
      </c>
      <c r="BV8907" s="97" t="s">
        <v>797</v>
      </c>
      <c r="BW8907" s="97" t="s">
        <v>3856</v>
      </c>
    </row>
    <row r="8908" spans="51:75" x14ac:dyDescent="0.3">
      <c r="AY8908" s="124" t="e">
        <f>VLOOKUP(C8908,#REF!, 2,FALSE)</f>
        <v>#REF!</v>
      </c>
      <c r="BM8908" s="97" t="s">
        <v>14037</v>
      </c>
      <c r="BN8908" s="97" t="s">
        <v>797</v>
      </c>
      <c r="BO8908" s="97" t="s">
        <v>695</v>
      </c>
      <c r="BU8908" s="97" t="s">
        <v>14037</v>
      </c>
      <c r="BV8908" s="97" t="s">
        <v>797</v>
      </c>
      <c r="BW8908" s="97" t="s">
        <v>695</v>
      </c>
    </row>
    <row r="8909" spans="51:75" x14ac:dyDescent="0.3">
      <c r="AY8909" s="124" t="e">
        <f>VLOOKUP(C8909,#REF!, 2,FALSE)</f>
        <v>#REF!</v>
      </c>
      <c r="BM8909" s="97" t="s">
        <v>14038</v>
      </c>
      <c r="BN8909" s="97" t="s">
        <v>2983</v>
      </c>
      <c r="BO8909" s="97" t="s">
        <v>2983</v>
      </c>
      <c r="BU8909" s="97" t="s">
        <v>14038</v>
      </c>
      <c r="BV8909" s="97" t="s">
        <v>2983</v>
      </c>
      <c r="BW8909" s="97" t="s">
        <v>2983</v>
      </c>
    </row>
    <row r="8910" spans="51:75" x14ac:dyDescent="0.3">
      <c r="AY8910" s="124" t="e">
        <f>VLOOKUP(C8910,#REF!, 2,FALSE)</f>
        <v>#REF!</v>
      </c>
      <c r="BM8910" s="97" t="s">
        <v>14039</v>
      </c>
      <c r="BN8910" s="97" t="s">
        <v>663</v>
      </c>
      <c r="BO8910" s="97" t="s">
        <v>13940</v>
      </c>
      <c r="BU8910" s="97" t="s">
        <v>14039</v>
      </c>
      <c r="BV8910" s="97" t="s">
        <v>663</v>
      </c>
      <c r="BW8910" s="97" t="s">
        <v>13940</v>
      </c>
    </row>
    <row r="8911" spans="51:75" x14ac:dyDescent="0.3">
      <c r="AY8911" s="124" t="e">
        <f>VLOOKUP(C8911,#REF!, 2,FALSE)</f>
        <v>#REF!</v>
      </c>
      <c r="BM8911" s="97" t="s">
        <v>14040</v>
      </c>
      <c r="BN8911" s="97" t="s">
        <v>3043</v>
      </c>
      <c r="BO8911" s="97" t="s">
        <v>4600</v>
      </c>
      <c r="BU8911" s="97" t="s">
        <v>14040</v>
      </c>
      <c r="BV8911" s="97" t="s">
        <v>3043</v>
      </c>
      <c r="BW8911" s="97" t="s">
        <v>4600</v>
      </c>
    </row>
    <row r="8912" spans="51:75" x14ac:dyDescent="0.3">
      <c r="AY8912" s="124" t="e">
        <f>VLOOKUP(C8912,#REF!, 2,FALSE)</f>
        <v>#REF!</v>
      </c>
      <c r="BM8912" s="97" t="s">
        <v>14041</v>
      </c>
      <c r="BN8912" s="97" t="s">
        <v>1342</v>
      </c>
      <c r="BO8912" s="97" t="s">
        <v>1163</v>
      </c>
      <c r="BU8912" s="97" t="s">
        <v>14041</v>
      </c>
      <c r="BV8912" s="97" t="s">
        <v>1342</v>
      </c>
      <c r="BW8912" s="97" t="s">
        <v>1163</v>
      </c>
    </row>
    <row r="8913" spans="51:75" x14ac:dyDescent="0.3">
      <c r="AY8913" s="124" t="e">
        <f>VLOOKUP(C8913,#REF!, 2,FALSE)</f>
        <v>#REF!</v>
      </c>
      <c r="BM8913" s="97" t="s">
        <v>14042</v>
      </c>
      <c r="BN8913" s="97" t="s">
        <v>2983</v>
      </c>
      <c r="BO8913" s="97" t="s">
        <v>14043</v>
      </c>
      <c r="BU8913" s="97" t="s">
        <v>14042</v>
      </c>
      <c r="BV8913" s="97" t="s">
        <v>2983</v>
      </c>
      <c r="BW8913" s="97" t="s">
        <v>14043</v>
      </c>
    </row>
    <row r="8914" spans="51:75" x14ac:dyDescent="0.3">
      <c r="AY8914" s="124" t="e">
        <f>VLOOKUP(C8914,#REF!, 2,FALSE)</f>
        <v>#REF!</v>
      </c>
      <c r="BM8914" s="97" t="s">
        <v>14044</v>
      </c>
      <c r="BN8914" s="97" t="s">
        <v>3237</v>
      </c>
      <c r="BO8914" s="97" t="s">
        <v>14045</v>
      </c>
      <c r="BU8914" s="97" t="s">
        <v>14044</v>
      </c>
      <c r="BV8914" s="97" t="s">
        <v>3237</v>
      </c>
      <c r="BW8914" s="97" t="s">
        <v>14045</v>
      </c>
    </row>
    <row r="8915" spans="51:75" x14ac:dyDescent="0.3">
      <c r="AY8915" s="124" t="e">
        <f>VLOOKUP(C8915,#REF!, 2,FALSE)</f>
        <v>#REF!</v>
      </c>
      <c r="BM8915" s="97" t="s">
        <v>14046</v>
      </c>
      <c r="BN8915" s="97" t="s">
        <v>780</v>
      </c>
      <c r="BO8915" s="97" t="s">
        <v>14047</v>
      </c>
      <c r="BU8915" s="97" t="s">
        <v>14046</v>
      </c>
      <c r="BV8915" s="97" t="s">
        <v>780</v>
      </c>
      <c r="BW8915" s="97" t="s">
        <v>14047</v>
      </c>
    </row>
    <row r="8916" spans="51:75" x14ac:dyDescent="0.3">
      <c r="AY8916" s="124" t="e">
        <f>VLOOKUP(C8916,#REF!, 2,FALSE)</f>
        <v>#REF!</v>
      </c>
      <c r="BM8916" s="97" t="s">
        <v>14048</v>
      </c>
      <c r="BN8916" s="97" t="s">
        <v>666</v>
      </c>
      <c r="BO8916" s="97" t="s">
        <v>14049</v>
      </c>
      <c r="BU8916" s="97" t="s">
        <v>14048</v>
      </c>
      <c r="BV8916" s="97" t="s">
        <v>666</v>
      </c>
      <c r="BW8916" s="97" t="s">
        <v>14049</v>
      </c>
    </row>
    <row r="8917" spans="51:75" x14ac:dyDescent="0.3">
      <c r="AY8917" s="124" t="e">
        <f>VLOOKUP(C8917,#REF!, 2,FALSE)</f>
        <v>#REF!</v>
      </c>
      <c r="BM8917" s="97" t="s">
        <v>14050</v>
      </c>
      <c r="BN8917" s="97" t="s">
        <v>3003</v>
      </c>
      <c r="BO8917" s="97" t="s">
        <v>1001</v>
      </c>
      <c r="BU8917" s="97" t="s">
        <v>14050</v>
      </c>
      <c r="BV8917" s="97" t="s">
        <v>3003</v>
      </c>
      <c r="BW8917" s="97" t="s">
        <v>1001</v>
      </c>
    </row>
    <row r="8918" spans="51:75" x14ac:dyDescent="0.3">
      <c r="AY8918" s="124" t="e">
        <f>VLOOKUP(C8918,#REF!, 2,FALSE)</f>
        <v>#REF!</v>
      </c>
      <c r="BM8918" s="97" t="s">
        <v>14051</v>
      </c>
      <c r="BN8918" s="97" t="s">
        <v>655</v>
      </c>
      <c r="BO8918" s="97" t="s">
        <v>12834</v>
      </c>
      <c r="BU8918" s="97" t="s">
        <v>14051</v>
      </c>
      <c r="BV8918" s="97" t="s">
        <v>655</v>
      </c>
      <c r="BW8918" s="97" t="s">
        <v>12834</v>
      </c>
    </row>
    <row r="8919" spans="51:75" x14ac:dyDescent="0.3">
      <c r="AY8919" s="124" t="e">
        <f>VLOOKUP(C8919,#REF!, 2,FALSE)</f>
        <v>#REF!</v>
      </c>
      <c r="BM8919" s="97" t="s">
        <v>14052</v>
      </c>
      <c r="BN8919" s="97" t="s">
        <v>1013</v>
      </c>
      <c r="BO8919" s="97" t="s">
        <v>14053</v>
      </c>
      <c r="BU8919" s="97" t="s">
        <v>14052</v>
      </c>
      <c r="BV8919" s="97" t="s">
        <v>1013</v>
      </c>
      <c r="BW8919" s="97" t="s">
        <v>14053</v>
      </c>
    </row>
    <row r="8920" spans="51:75" x14ac:dyDescent="0.3">
      <c r="AY8920" s="124" t="e">
        <f>VLOOKUP(C8920,#REF!, 2,FALSE)</f>
        <v>#REF!</v>
      </c>
      <c r="BM8920" s="97" t="s">
        <v>14054</v>
      </c>
      <c r="BN8920" s="97" t="s">
        <v>2983</v>
      </c>
      <c r="BO8920" s="97" t="s">
        <v>9155</v>
      </c>
      <c r="BU8920" s="97" t="s">
        <v>14054</v>
      </c>
      <c r="BV8920" s="97" t="s">
        <v>2983</v>
      </c>
      <c r="BW8920" s="97" t="s">
        <v>9155</v>
      </c>
    </row>
    <row r="8921" spans="51:75" x14ac:dyDescent="0.3">
      <c r="AY8921" s="124" t="e">
        <f>VLOOKUP(C8921,#REF!, 2,FALSE)</f>
        <v>#REF!</v>
      </c>
      <c r="BM8921" s="97" t="s">
        <v>14055</v>
      </c>
      <c r="BN8921" s="97" t="s">
        <v>2983</v>
      </c>
      <c r="BO8921" s="97" t="s">
        <v>7187</v>
      </c>
      <c r="BU8921" s="97" t="s">
        <v>14055</v>
      </c>
      <c r="BV8921" s="97" t="s">
        <v>2983</v>
      </c>
      <c r="BW8921" s="97" t="s">
        <v>7187</v>
      </c>
    </row>
    <row r="8922" spans="51:75" x14ac:dyDescent="0.3">
      <c r="AY8922" s="124" t="e">
        <f>VLOOKUP(C8922,#REF!, 2,FALSE)</f>
        <v>#REF!</v>
      </c>
      <c r="BM8922" s="97" t="s">
        <v>14056</v>
      </c>
      <c r="BN8922" s="97" t="s">
        <v>636</v>
      </c>
      <c r="BO8922" s="97" t="s">
        <v>14057</v>
      </c>
      <c r="BU8922" s="97" t="s">
        <v>14056</v>
      </c>
      <c r="BV8922" s="97" t="s">
        <v>636</v>
      </c>
      <c r="BW8922" s="97" t="s">
        <v>14057</v>
      </c>
    </row>
    <row r="8923" spans="51:75" x14ac:dyDescent="0.3">
      <c r="AY8923" s="124" t="e">
        <f>VLOOKUP(C8923,#REF!, 2,FALSE)</f>
        <v>#REF!</v>
      </c>
      <c r="BM8923" s="97" t="s">
        <v>14058</v>
      </c>
      <c r="BN8923" s="97" t="s">
        <v>942</v>
      </c>
      <c r="BO8923" s="97" t="s">
        <v>14059</v>
      </c>
      <c r="BU8923" s="97" t="s">
        <v>14058</v>
      </c>
      <c r="BV8923" s="97" t="s">
        <v>942</v>
      </c>
      <c r="BW8923" s="97" t="s">
        <v>14059</v>
      </c>
    </row>
    <row r="8924" spans="51:75" x14ac:dyDescent="0.3">
      <c r="AY8924" s="124" t="e">
        <f>VLOOKUP(C8924,#REF!, 2,FALSE)</f>
        <v>#REF!</v>
      </c>
      <c r="BM8924" s="97" t="s">
        <v>14060</v>
      </c>
      <c r="BN8924" s="97" t="s">
        <v>1269</v>
      </c>
      <c r="BO8924" s="97" t="s">
        <v>8850</v>
      </c>
      <c r="BU8924" s="97" t="s">
        <v>14060</v>
      </c>
      <c r="BV8924" s="97" t="s">
        <v>1269</v>
      </c>
      <c r="BW8924" s="97" t="s">
        <v>8850</v>
      </c>
    </row>
    <row r="8925" spans="51:75" x14ac:dyDescent="0.3">
      <c r="AY8925" s="124" t="e">
        <f>VLOOKUP(C8925,#REF!, 2,FALSE)</f>
        <v>#REF!</v>
      </c>
      <c r="BM8925" s="97" t="s">
        <v>14061</v>
      </c>
      <c r="BN8925" s="97" t="s">
        <v>778</v>
      </c>
      <c r="BO8925" s="97" t="s">
        <v>14062</v>
      </c>
      <c r="BU8925" s="97" t="s">
        <v>14061</v>
      </c>
      <c r="BV8925" s="97" t="s">
        <v>778</v>
      </c>
      <c r="BW8925" s="97" t="s">
        <v>14062</v>
      </c>
    </row>
    <row r="8926" spans="51:75" x14ac:dyDescent="0.3">
      <c r="AY8926" s="124" t="e">
        <f>VLOOKUP(C8926,#REF!, 2,FALSE)</f>
        <v>#REF!</v>
      </c>
      <c r="BM8926" s="97" t="s">
        <v>14063</v>
      </c>
      <c r="BN8926" s="97" t="s">
        <v>3003</v>
      </c>
      <c r="BO8926" s="97" t="s">
        <v>14064</v>
      </c>
      <c r="BU8926" s="97" t="s">
        <v>14063</v>
      </c>
      <c r="BV8926" s="97" t="s">
        <v>3003</v>
      </c>
      <c r="BW8926" s="97" t="s">
        <v>14064</v>
      </c>
    </row>
    <row r="8927" spans="51:75" x14ac:dyDescent="0.3">
      <c r="AY8927" s="124" t="e">
        <f>VLOOKUP(C8927,#REF!, 2,FALSE)</f>
        <v>#REF!</v>
      </c>
      <c r="BM8927" s="97" t="s">
        <v>2460</v>
      </c>
      <c r="BN8927" s="97" t="s">
        <v>1841</v>
      </c>
      <c r="BO8927" s="97" t="s">
        <v>911</v>
      </c>
      <c r="BU8927" s="97" t="s">
        <v>2460</v>
      </c>
      <c r="BV8927" s="97" t="s">
        <v>1841</v>
      </c>
      <c r="BW8927" s="97" t="s">
        <v>911</v>
      </c>
    </row>
    <row r="8928" spans="51:75" x14ac:dyDescent="0.3">
      <c r="AY8928" s="124" t="e">
        <f>VLOOKUP(C8928,#REF!, 2,FALSE)</f>
        <v>#REF!</v>
      </c>
      <c r="BM8928" s="97" t="s">
        <v>14065</v>
      </c>
      <c r="BN8928" s="97" t="s">
        <v>2983</v>
      </c>
      <c r="BO8928" s="97" t="s">
        <v>2983</v>
      </c>
      <c r="BU8928" s="97" t="s">
        <v>14065</v>
      </c>
      <c r="BV8928" s="97" t="s">
        <v>2983</v>
      </c>
      <c r="BW8928" s="97" t="s">
        <v>2983</v>
      </c>
    </row>
    <row r="8929" spans="51:75" x14ac:dyDescent="0.3">
      <c r="AY8929" s="124" t="e">
        <f>VLOOKUP(C8929,#REF!, 2,FALSE)</f>
        <v>#REF!</v>
      </c>
      <c r="BM8929" s="97" t="s">
        <v>2461</v>
      </c>
      <c r="BN8929" s="97" t="s">
        <v>1841</v>
      </c>
      <c r="BO8929" s="97" t="s">
        <v>2462</v>
      </c>
      <c r="BU8929" s="97" t="s">
        <v>2461</v>
      </c>
      <c r="BV8929" s="97" t="s">
        <v>1841</v>
      </c>
      <c r="BW8929" s="97" t="s">
        <v>2462</v>
      </c>
    </row>
    <row r="8930" spans="51:75" x14ac:dyDescent="0.3">
      <c r="AY8930" s="124" t="e">
        <f>VLOOKUP(C8930,#REF!, 2,FALSE)</f>
        <v>#REF!</v>
      </c>
      <c r="BM8930" s="97" t="s">
        <v>14066</v>
      </c>
      <c r="BN8930" s="97" t="s">
        <v>2983</v>
      </c>
      <c r="BO8930" s="97" t="s">
        <v>2983</v>
      </c>
      <c r="BU8930" s="97" t="s">
        <v>14066</v>
      </c>
      <c r="BV8930" s="97" t="s">
        <v>2983</v>
      </c>
      <c r="BW8930" s="97" t="s">
        <v>2983</v>
      </c>
    </row>
    <row r="8931" spans="51:75" x14ac:dyDescent="0.3">
      <c r="AY8931" s="124" t="e">
        <f>VLOOKUP(C8931,#REF!, 2,FALSE)</f>
        <v>#REF!</v>
      </c>
      <c r="BM8931" s="97" t="s">
        <v>14067</v>
      </c>
      <c r="BN8931" s="97" t="s">
        <v>666</v>
      </c>
      <c r="BO8931" s="97" t="s">
        <v>14068</v>
      </c>
      <c r="BU8931" s="97" t="s">
        <v>14067</v>
      </c>
      <c r="BV8931" s="97" t="s">
        <v>666</v>
      </c>
      <c r="BW8931" s="97" t="s">
        <v>14068</v>
      </c>
    </row>
    <row r="8932" spans="51:75" x14ac:dyDescent="0.3">
      <c r="AY8932" s="124" t="e">
        <f>VLOOKUP(C8932,#REF!, 2,FALSE)</f>
        <v>#REF!</v>
      </c>
      <c r="BM8932" s="97" t="s">
        <v>14069</v>
      </c>
      <c r="BN8932" s="97" t="s">
        <v>2983</v>
      </c>
      <c r="BO8932" s="97" t="s">
        <v>2983</v>
      </c>
      <c r="BU8932" s="97" t="s">
        <v>14069</v>
      </c>
      <c r="BV8932" s="97" t="s">
        <v>2983</v>
      </c>
      <c r="BW8932" s="97" t="s">
        <v>2983</v>
      </c>
    </row>
    <row r="8933" spans="51:75" x14ac:dyDescent="0.3">
      <c r="AY8933" s="124" t="e">
        <f>VLOOKUP(C8933,#REF!, 2,FALSE)</f>
        <v>#REF!</v>
      </c>
      <c r="BM8933" s="97" t="s">
        <v>14070</v>
      </c>
      <c r="BN8933" s="97" t="s">
        <v>997</v>
      </c>
      <c r="BO8933" s="97" t="s">
        <v>14071</v>
      </c>
      <c r="BU8933" s="97" t="s">
        <v>14070</v>
      </c>
      <c r="BV8933" s="97" t="s">
        <v>997</v>
      </c>
      <c r="BW8933" s="97" t="s">
        <v>14071</v>
      </c>
    </row>
    <row r="8934" spans="51:75" x14ac:dyDescent="0.3">
      <c r="AY8934" s="124" t="e">
        <f>VLOOKUP(C8934,#REF!, 2,FALSE)</f>
        <v>#REF!</v>
      </c>
      <c r="BM8934" s="97" t="s">
        <v>14072</v>
      </c>
      <c r="BN8934" s="97" t="s">
        <v>997</v>
      </c>
      <c r="BO8934" s="97" t="s">
        <v>6212</v>
      </c>
      <c r="BU8934" s="97" t="s">
        <v>14072</v>
      </c>
      <c r="BV8934" s="97" t="s">
        <v>997</v>
      </c>
      <c r="BW8934" s="97" t="s">
        <v>6212</v>
      </c>
    </row>
    <row r="8935" spans="51:75" x14ac:dyDescent="0.3">
      <c r="AY8935" s="124" t="e">
        <f>VLOOKUP(C8935,#REF!, 2,FALSE)</f>
        <v>#REF!</v>
      </c>
      <c r="BM8935" s="97" t="s">
        <v>2463</v>
      </c>
      <c r="BN8935" s="97" t="s">
        <v>2983</v>
      </c>
      <c r="BO8935" s="97" t="s">
        <v>9070</v>
      </c>
      <c r="BU8935" s="97" t="s">
        <v>2463</v>
      </c>
      <c r="BV8935" s="97" t="s">
        <v>2983</v>
      </c>
      <c r="BW8935" s="97" t="s">
        <v>9070</v>
      </c>
    </row>
    <row r="8936" spans="51:75" x14ac:dyDescent="0.3">
      <c r="AY8936" s="124" t="e">
        <f>VLOOKUP(C8936,#REF!, 2,FALSE)</f>
        <v>#REF!</v>
      </c>
      <c r="BM8936" s="97" t="s">
        <v>14073</v>
      </c>
      <c r="BN8936" s="97" t="s">
        <v>2979</v>
      </c>
      <c r="BO8936" s="97" t="s">
        <v>14074</v>
      </c>
      <c r="BU8936" s="97" t="s">
        <v>14073</v>
      </c>
      <c r="BV8936" s="97" t="s">
        <v>2979</v>
      </c>
      <c r="BW8936" s="97" t="s">
        <v>14074</v>
      </c>
    </row>
    <row r="8937" spans="51:75" x14ac:dyDescent="0.3">
      <c r="AY8937" s="124" t="e">
        <f>VLOOKUP(C8937,#REF!, 2,FALSE)</f>
        <v>#REF!</v>
      </c>
      <c r="BM8937" s="97" t="s">
        <v>14075</v>
      </c>
      <c r="BN8937" s="97" t="s">
        <v>2983</v>
      </c>
      <c r="BO8937" s="97" t="s">
        <v>14076</v>
      </c>
      <c r="BU8937" s="97" t="s">
        <v>14075</v>
      </c>
      <c r="BV8937" s="97" t="s">
        <v>2983</v>
      </c>
      <c r="BW8937" s="97" t="s">
        <v>14076</v>
      </c>
    </row>
    <row r="8938" spans="51:75" x14ac:dyDescent="0.3">
      <c r="AY8938" s="124" t="e">
        <f>VLOOKUP(C8938,#REF!, 2,FALSE)</f>
        <v>#REF!</v>
      </c>
      <c r="BM8938" s="97" t="s">
        <v>2464</v>
      </c>
      <c r="BN8938" s="97" t="s">
        <v>2983</v>
      </c>
      <c r="BO8938" s="97" t="s">
        <v>1337</v>
      </c>
      <c r="BU8938" s="97" t="s">
        <v>2464</v>
      </c>
      <c r="BV8938" s="97" t="s">
        <v>2983</v>
      </c>
      <c r="BW8938" s="97" t="s">
        <v>1337</v>
      </c>
    </row>
    <row r="8939" spans="51:75" x14ac:dyDescent="0.3">
      <c r="AY8939" s="124" t="e">
        <f>VLOOKUP(C8939,#REF!, 2,FALSE)</f>
        <v>#REF!</v>
      </c>
      <c r="BM8939" s="97" t="s">
        <v>14077</v>
      </c>
      <c r="BN8939" s="97" t="s">
        <v>797</v>
      </c>
      <c r="BO8939" s="97" t="s">
        <v>8195</v>
      </c>
      <c r="BU8939" s="97" t="s">
        <v>14077</v>
      </c>
      <c r="BV8939" s="97" t="s">
        <v>797</v>
      </c>
      <c r="BW8939" s="97" t="s">
        <v>8195</v>
      </c>
    </row>
    <row r="8940" spans="51:75" x14ac:dyDescent="0.3">
      <c r="AY8940" s="124" t="e">
        <f>VLOOKUP(C8940,#REF!, 2,FALSE)</f>
        <v>#REF!</v>
      </c>
      <c r="BM8940" s="97" t="s">
        <v>14078</v>
      </c>
      <c r="BN8940" s="97" t="s">
        <v>623</v>
      </c>
      <c r="BO8940" s="97" t="s">
        <v>7604</v>
      </c>
      <c r="BU8940" s="97" t="s">
        <v>14078</v>
      </c>
      <c r="BV8940" s="97" t="s">
        <v>623</v>
      </c>
      <c r="BW8940" s="97" t="s">
        <v>7604</v>
      </c>
    </row>
    <row r="8941" spans="51:75" x14ac:dyDescent="0.3">
      <c r="AY8941" s="124" t="e">
        <f>VLOOKUP(C8941,#REF!, 2,FALSE)</f>
        <v>#REF!</v>
      </c>
      <c r="BM8941" s="97" t="s">
        <v>14079</v>
      </c>
      <c r="BN8941" s="97" t="s">
        <v>16968</v>
      </c>
      <c r="BO8941" s="97" t="s">
        <v>2983</v>
      </c>
      <c r="BU8941" s="97" t="s">
        <v>14079</v>
      </c>
      <c r="BV8941" s="97" t="s">
        <v>16968</v>
      </c>
      <c r="BW8941" s="97" t="s">
        <v>2983</v>
      </c>
    </row>
    <row r="8942" spans="51:75" x14ac:dyDescent="0.3">
      <c r="AY8942" s="124" t="e">
        <f>VLOOKUP(C8942,#REF!, 2,FALSE)</f>
        <v>#REF!</v>
      </c>
      <c r="BM8942" s="97" t="s">
        <v>14080</v>
      </c>
      <c r="BN8942" s="97" t="s">
        <v>705</v>
      </c>
      <c r="BO8942" s="97" t="s">
        <v>2716</v>
      </c>
      <c r="BU8942" s="97" t="s">
        <v>14080</v>
      </c>
      <c r="BV8942" s="97" t="s">
        <v>705</v>
      </c>
      <c r="BW8942" s="97" t="s">
        <v>2716</v>
      </c>
    </row>
    <row r="8943" spans="51:75" x14ac:dyDescent="0.3">
      <c r="AY8943" s="124" t="e">
        <f>VLOOKUP(C8943,#REF!, 2,FALSE)</f>
        <v>#REF!</v>
      </c>
      <c r="BM8943" s="97" t="s">
        <v>14081</v>
      </c>
      <c r="BN8943" s="97" t="s">
        <v>1342</v>
      </c>
      <c r="BO8943" s="97" t="s">
        <v>6693</v>
      </c>
      <c r="BU8943" s="97" t="s">
        <v>14081</v>
      </c>
      <c r="BV8943" s="97" t="s">
        <v>1342</v>
      </c>
      <c r="BW8943" s="97" t="s">
        <v>6693</v>
      </c>
    </row>
    <row r="8944" spans="51:75" x14ac:dyDescent="0.3">
      <c r="AY8944" s="124" t="e">
        <f>VLOOKUP(C8944,#REF!, 2,FALSE)</f>
        <v>#REF!</v>
      </c>
      <c r="BM8944" s="97" t="s">
        <v>14082</v>
      </c>
      <c r="BN8944" s="97" t="s">
        <v>731</v>
      </c>
      <c r="BO8944" s="97" t="s">
        <v>2431</v>
      </c>
      <c r="BU8944" s="97" t="s">
        <v>14082</v>
      </c>
      <c r="BV8944" s="97" t="s">
        <v>731</v>
      </c>
      <c r="BW8944" s="97" t="s">
        <v>2431</v>
      </c>
    </row>
    <row r="8945" spans="51:75" x14ac:dyDescent="0.3">
      <c r="AY8945" s="124" t="e">
        <f>VLOOKUP(C8945,#REF!, 2,FALSE)</f>
        <v>#REF!</v>
      </c>
      <c r="BM8945" s="97" t="s">
        <v>14083</v>
      </c>
      <c r="BN8945" s="97" t="s">
        <v>637</v>
      </c>
      <c r="BO8945" s="97" t="s">
        <v>2983</v>
      </c>
      <c r="BU8945" s="97" t="s">
        <v>14083</v>
      </c>
      <c r="BV8945" s="97" t="s">
        <v>637</v>
      </c>
      <c r="BW8945" s="97" t="s">
        <v>2983</v>
      </c>
    </row>
    <row r="8946" spans="51:75" x14ac:dyDescent="0.3">
      <c r="AY8946" s="124" t="e">
        <f>VLOOKUP(C8946,#REF!, 2,FALSE)</f>
        <v>#REF!</v>
      </c>
      <c r="BM8946" s="97" t="s">
        <v>14084</v>
      </c>
      <c r="BN8946" s="97" t="s">
        <v>2983</v>
      </c>
      <c r="BO8946" s="97" t="s">
        <v>1071</v>
      </c>
      <c r="BU8946" s="97" t="s">
        <v>14084</v>
      </c>
      <c r="BV8946" s="97" t="s">
        <v>2983</v>
      </c>
      <c r="BW8946" s="97" t="s">
        <v>1071</v>
      </c>
    </row>
    <row r="8947" spans="51:75" x14ac:dyDescent="0.3">
      <c r="AY8947" s="124" t="e">
        <f>VLOOKUP(C8947,#REF!, 2,FALSE)</f>
        <v>#REF!</v>
      </c>
      <c r="BM8947" s="97" t="s">
        <v>14085</v>
      </c>
      <c r="BN8947" s="97" t="s">
        <v>2983</v>
      </c>
      <c r="BO8947" s="97" t="s">
        <v>14086</v>
      </c>
      <c r="BU8947" s="97" t="s">
        <v>14085</v>
      </c>
      <c r="BV8947" s="97" t="s">
        <v>2983</v>
      </c>
      <c r="BW8947" s="97" t="s">
        <v>14086</v>
      </c>
    </row>
    <row r="8948" spans="51:75" x14ac:dyDescent="0.3">
      <c r="AY8948" s="124" t="e">
        <f>VLOOKUP(C8948,#REF!, 2,FALSE)</f>
        <v>#REF!</v>
      </c>
      <c r="BM8948" s="97" t="s">
        <v>14087</v>
      </c>
      <c r="BN8948" s="97" t="s">
        <v>2983</v>
      </c>
      <c r="BO8948" s="97" t="s">
        <v>13331</v>
      </c>
      <c r="BU8948" s="97" t="s">
        <v>14087</v>
      </c>
      <c r="BV8948" s="97" t="s">
        <v>2983</v>
      </c>
      <c r="BW8948" s="97" t="s">
        <v>13331</v>
      </c>
    </row>
    <row r="8949" spans="51:75" x14ac:dyDescent="0.3">
      <c r="AY8949" s="124" t="e">
        <f>VLOOKUP(C8949,#REF!, 2,FALSE)</f>
        <v>#REF!</v>
      </c>
      <c r="BM8949" s="97" t="s">
        <v>14088</v>
      </c>
      <c r="BN8949" s="97" t="s">
        <v>2983</v>
      </c>
      <c r="BO8949" s="97" t="s">
        <v>992</v>
      </c>
      <c r="BU8949" s="97" t="s">
        <v>14088</v>
      </c>
      <c r="BV8949" s="97" t="s">
        <v>2983</v>
      </c>
      <c r="BW8949" s="97" t="s">
        <v>992</v>
      </c>
    </row>
    <row r="8950" spans="51:75" x14ac:dyDescent="0.3">
      <c r="AY8950" s="124" t="e">
        <f>VLOOKUP(C8950,#REF!, 2,FALSE)</f>
        <v>#REF!</v>
      </c>
      <c r="BM8950" s="97" t="s">
        <v>14089</v>
      </c>
      <c r="BN8950" s="97" t="s">
        <v>2983</v>
      </c>
      <c r="BO8950" s="97" t="s">
        <v>2983</v>
      </c>
      <c r="BU8950" s="97" t="s">
        <v>14089</v>
      </c>
      <c r="BV8950" s="97" t="s">
        <v>2983</v>
      </c>
      <c r="BW8950" s="97" t="s">
        <v>2983</v>
      </c>
    </row>
    <row r="8951" spans="51:75" x14ac:dyDescent="0.3">
      <c r="AY8951" s="124" t="e">
        <f>VLOOKUP(C8951,#REF!, 2,FALSE)</f>
        <v>#REF!</v>
      </c>
      <c r="BM8951" s="97" t="s">
        <v>14090</v>
      </c>
      <c r="BN8951" s="97" t="s">
        <v>2983</v>
      </c>
      <c r="BO8951" s="97" t="s">
        <v>2983</v>
      </c>
      <c r="BU8951" s="97" t="s">
        <v>14090</v>
      </c>
      <c r="BV8951" s="97" t="s">
        <v>2983</v>
      </c>
      <c r="BW8951" s="97" t="s">
        <v>2983</v>
      </c>
    </row>
    <row r="8952" spans="51:75" x14ac:dyDescent="0.3">
      <c r="AY8952" s="124" t="e">
        <f>VLOOKUP(C8952,#REF!, 2,FALSE)</f>
        <v>#REF!</v>
      </c>
      <c r="BM8952" s="97" t="s">
        <v>14091</v>
      </c>
      <c r="BN8952" s="97" t="s">
        <v>2983</v>
      </c>
      <c r="BO8952" s="97" t="s">
        <v>2068</v>
      </c>
      <c r="BU8952" s="97" t="s">
        <v>14091</v>
      </c>
      <c r="BV8952" s="97" t="s">
        <v>2983</v>
      </c>
      <c r="BW8952" s="97" t="s">
        <v>2068</v>
      </c>
    </row>
    <row r="8953" spans="51:75" x14ac:dyDescent="0.3">
      <c r="AY8953" s="124" t="e">
        <f>VLOOKUP(C8953,#REF!, 2,FALSE)</f>
        <v>#REF!</v>
      </c>
      <c r="BM8953" s="97" t="s">
        <v>14092</v>
      </c>
      <c r="BN8953" s="97" t="s">
        <v>3085</v>
      </c>
      <c r="BO8953" s="97" t="s">
        <v>1489</v>
      </c>
      <c r="BU8953" s="97" t="s">
        <v>14092</v>
      </c>
      <c r="BV8953" s="97" t="s">
        <v>3085</v>
      </c>
      <c r="BW8953" s="97" t="s">
        <v>1489</v>
      </c>
    </row>
    <row r="8954" spans="51:75" x14ac:dyDescent="0.3">
      <c r="AY8954" s="124" t="e">
        <f>VLOOKUP(C8954,#REF!, 2,FALSE)</f>
        <v>#REF!</v>
      </c>
      <c r="BM8954" s="97" t="s">
        <v>2465</v>
      </c>
      <c r="BN8954" s="97" t="s">
        <v>2983</v>
      </c>
      <c r="BO8954" s="97" t="s">
        <v>14093</v>
      </c>
      <c r="BU8954" s="97" t="s">
        <v>2465</v>
      </c>
      <c r="BV8954" s="97" t="s">
        <v>2983</v>
      </c>
      <c r="BW8954" s="97" t="s">
        <v>14093</v>
      </c>
    </row>
    <row r="8955" spans="51:75" x14ac:dyDescent="0.3">
      <c r="AY8955" s="124" t="e">
        <f>VLOOKUP(C8955,#REF!, 2,FALSE)</f>
        <v>#REF!</v>
      </c>
      <c r="BM8955" s="97" t="s">
        <v>14094</v>
      </c>
      <c r="BN8955" s="97" t="s">
        <v>2983</v>
      </c>
      <c r="BO8955" s="97" t="s">
        <v>1100</v>
      </c>
      <c r="BU8955" s="97" t="s">
        <v>14094</v>
      </c>
      <c r="BV8955" s="97" t="s">
        <v>2983</v>
      </c>
      <c r="BW8955" s="97" t="s">
        <v>1100</v>
      </c>
    </row>
    <row r="8956" spans="51:75" x14ac:dyDescent="0.3">
      <c r="AY8956" s="124" t="e">
        <f>VLOOKUP(C8956,#REF!, 2,FALSE)</f>
        <v>#REF!</v>
      </c>
      <c r="BM8956" s="97" t="s">
        <v>2466</v>
      </c>
      <c r="BN8956" s="97" t="s">
        <v>2983</v>
      </c>
      <c r="BO8956" s="97" t="s">
        <v>856</v>
      </c>
      <c r="BU8956" s="97" t="s">
        <v>2466</v>
      </c>
      <c r="BV8956" s="97" t="s">
        <v>2983</v>
      </c>
      <c r="BW8956" s="97" t="s">
        <v>856</v>
      </c>
    </row>
    <row r="8957" spans="51:75" x14ac:dyDescent="0.3">
      <c r="AY8957" s="124" t="e">
        <f>VLOOKUP(C8957,#REF!, 2,FALSE)</f>
        <v>#REF!</v>
      </c>
      <c r="BM8957" s="97" t="s">
        <v>14095</v>
      </c>
      <c r="BN8957" s="97" t="s">
        <v>2983</v>
      </c>
      <c r="BO8957" s="97" t="s">
        <v>12013</v>
      </c>
      <c r="BU8957" s="97" t="s">
        <v>14095</v>
      </c>
      <c r="BV8957" s="97" t="s">
        <v>2983</v>
      </c>
      <c r="BW8957" s="97" t="s">
        <v>12013</v>
      </c>
    </row>
    <row r="8958" spans="51:75" x14ac:dyDescent="0.3">
      <c r="AY8958" s="124" t="e">
        <f>VLOOKUP(C8958,#REF!, 2,FALSE)</f>
        <v>#REF!</v>
      </c>
      <c r="BM8958" s="97" t="s">
        <v>14096</v>
      </c>
      <c r="BN8958" s="97" t="s">
        <v>2983</v>
      </c>
      <c r="BO8958" s="97" t="s">
        <v>8263</v>
      </c>
      <c r="BU8958" s="97" t="s">
        <v>14096</v>
      </c>
      <c r="BV8958" s="97" t="s">
        <v>2983</v>
      </c>
      <c r="BW8958" s="97" t="s">
        <v>8263</v>
      </c>
    </row>
    <row r="8959" spans="51:75" x14ac:dyDescent="0.3">
      <c r="AY8959" s="124" t="e">
        <f>VLOOKUP(C8959,#REF!, 2,FALSE)</f>
        <v>#REF!</v>
      </c>
      <c r="BM8959" s="97" t="s">
        <v>14097</v>
      </c>
      <c r="BN8959" s="97" t="s">
        <v>2983</v>
      </c>
      <c r="BO8959" s="97" t="s">
        <v>2694</v>
      </c>
      <c r="BU8959" s="97" t="s">
        <v>14097</v>
      </c>
      <c r="BV8959" s="97" t="s">
        <v>2983</v>
      </c>
      <c r="BW8959" s="97" t="s">
        <v>2694</v>
      </c>
    </row>
    <row r="8960" spans="51:75" x14ac:dyDescent="0.3">
      <c r="AY8960" s="124" t="e">
        <f>VLOOKUP(C8960,#REF!, 2,FALSE)</f>
        <v>#REF!</v>
      </c>
      <c r="BM8960" s="97" t="s">
        <v>14098</v>
      </c>
      <c r="BN8960" s="97" t="s">
        <v>2983</v>
      </c>
      <c r="BO8960" s="97" t="s">
        <v>7923</v>
      </c>
      <c r="BU8960" s="97" t="s">
        <v>14098</v>
      </c>
      <c r="BV8960" s="97" t="s">
        <v>2983</v>
      </c>
      <c r="BW8960" s="97" t="s">
        <v>7923</v>
      </c>
    </row>
    <row r="8961" spans="51:75" x14ac:dyDescent="0.3">
      <c r="AY8961" s="124" t="e">
        <f>VLOOKUP(C8961,#REF!, 2,FALSE)</f>
        <v>#REF!</v>
      </c>
      <c r="BM8961" s="97" t="s">
        <v>14099</v>
      </c>
      <c r="BN8961" s="97" t="s">
        <v>2983</v>
      </c>
      <c r="BO8961" s="97" t="s">
        <v>6829</v>
      </c>
      <c r="BU8961" s="97" t="s">
        <v>14099</v>
      </c>
      <c r="BV8961" s="97" t="s">
        <v>2983</v>
      </c>
      <c r="BW8961" s="97" t="s">
        <v>6829</v>
      </c>
    </row>
    <row r="8962" spans="51:75" x14ac:dyDescent="0.3">
      <c r="AY8962" s="124" t="e">
        <f>VLOOKUP(C8962,#REF!, 2,FALSE)</f>
        <v>#REF!</v>
      </c>
      <c r="BM8962" s="97" t="s">
        <v>2467</v>
      </c>
      <c r="BN8962" s="97" t="s">
        <v>912</v>
      </c>
      <c r="BO8962" s="97" t="s">
        <v>12386</v>
      </c>
      <c r="BU8962" s="97" t="s">
        <v>2467</v>
      </c>
      <c r="BV8962" s="97" t="s">
        <v>912</v>
      </c>
      <c r="BW8962" s="97" t="s">
        <v>12386</v>
      </c>
    </row>
    <row r="8963" spans="51:75" x14ac:dyDescent="0.3">
      <c r="AY8963" s="124" t="e">
        <f>VLOOKUP(C8963,#REF!, 2,FALSE)</f>
        <v>#REF!</v>
      </c>
      <c r="BM8963" s="97" t="s">
        <v>14100</v>
      </c>
      <c r="BN8963" s="97" t="s">
        <v>2983</v>
      </c>
      <c r="BO8963" s="97" t="s">
        <v>2983</v>
      </c>
      <c r="BU8963" s="97" t="s">
        <v>14100</v>
      </c>
      <c r="BV8963" s="97" t="s">
        <v>2983</v>
      </c>
      <c r="BW8963" s="97" t="s">
        <v>2983</v>
      </c>
    </row>
    <row r="8964" spans="51:75" x14ac:dyDescent="0.3">
      <c r="AY8964" s="124" t="e">
        <f>VLOOKUP(C8964,#REF!, 2,FALSE)</f>
        <v>#REF!</v>
      </c>
      <c r="BM8964" s="97" t="s">
        <v>14101</v>
      </c>
      <c r="BN8964" s="97" t="s">
        <v>2983</v>
      </c>
      <c r="BO8964" s="97" t="s">
        <v>10287</v>
      </c>
      <c r="BU8964" s="97" t="s">
        <v>14101</v>
      </c>
      <c r="BV8964" s="97" t="s">
        <v>2983</v>
      </c>
      <c r="BW8964" s="97" t="s">
        <v>10287</v>
      </c>
    </row>
    <row r="8965" spans="51:75" x14ac:dyDescent="0.3">
      <c r="AY8965" s="124" t="e">
        <f>VLOOKUP(C8965,#REF!, 2,FALSE)</f>
        <v>#REF!</v>
      </c>
      <c r="BM8965" s="97" t="s">
        <v>14102</v>
      </c>
      <c r="BN8965" s="97" t="s">
        <v>1269</v>
      </c>
      <c r="BO8965" s="97" t="s">
        <v>14103</v>
      </c>
      <c r="BU8965" s="97" t="s">
        <v>14102</v>
      </c>
      <c r="BV8965" s="97" t="s">
        <v>1269</v>
      </c>
      <c r="BW8965" s="97" t="s">
        <v>14103</v>
      </c>
    </row>
    <row r="8966" spans="51:75" x14ac:dyDescent="0.3">
      <c r="AY8966" s="124" t="e">
        <f>VLOOKUP(C8966,#REF!, 2,FALSE)</f>
        <v>#REF!</v>
      </c>
      <c r="BM8966" s="97" t="s">
        <v>14104</v>
      </c>
      <c r="BN8966" s="97" t="s">
        <v>1342</v>
      </c>
      <c r="BO8966" s="97" t="s">
        <v>14105</v>
      </c>
      <c r="BU8966" s="97" t="s">
        <v>14104</v>
      </c>
      <c r="BV8966" s="97" t="s">
        <v>1342</v>
      </c>
      <c r="BW8966" s="97" t="s">
        <v>14105</v>
      </c>
    </row>
    <row r="8967" spans="51:75" x14ac:dyDescent="0.3">
      <c r="AY8967" s="124" t="e">
        <f>VLOOKUP(C8967,#REF!, 2,FALSE)</f>
        <v>#REF!</v>
      </c>
      <c r="BM8967" s="97" t="s">
        <v>14106</v>
      </c>
      <c r="BN8967" s="97" t="s">
        <v>2983</v>
      </c>
      <c r="BO8967" s="97" t="s">
        <v>2983</v>
      </c>
      <c r="BU8967" s="97" t="s">
        <v>14106</v>
      </c>
      <c r="BV8967" s="97" t="s">
        <v>2983</v>
      </c>
      <c r="BW8967" s="97" t="s">
        <v>2983</v>
      </c>
    </row>
    <row r="8968" spans="51:75" x14ac:dyDescent="0.3">
      <c r="AY8968" s="124" t="e">
        <f>VLOOKUP(C8968,#REF!, 2,FALSE)</f>
        <v>#REF!</v>
      </c>
      <c r="BM8968" s="97" t="s">
        <v>2468</v>
      </c>
      <c r="BN8968" s="97" t="s">
        <v>2983</v>
      </c>
      <c r="BO8968" s="97" t="s">
        <v>14107</v>
      </c>
      <c r="BU8968" s="97" t="s">
        <v>2468</v>
      </c>
      <c r="BV8968" s="97" t="s">
        <v>2983</v>
      </c>
      <c r="BW8968" s="97" t="s">
        <v>14107</v>
      </c>
    </row>
    <row r="8969" spans="51:75" x14ac:dyDescent="0.3">
      <c r="AY8969" s="124" t="e">
        <f>VLOOKUP(C8969,#REF!, 2,FALSE)</f>
        <v>#REF!</v>
      </c>
      <c r="BM8969" s="97" t="s">
        <v>14108</v>
      </c>
      <c r="BN8969" s="97" t="s">
        <v>1342</v>
      </c>
      <c r="BO8969" s="97" t="s">
        <v>1598</v>
      </c>
      <c r="BU8969" s="97" t="s">
        <v>14108</v>
      </c>
      <c r="BV8969" s="97" t="s">
        <v>1342</v>
      </c>
      <c r="BW8969" s="97" t="s">
        <v>1598</v>
      </c>
    </row>
    <row r="8970" spans="51:75" x14ac:dyDescent="0.3">
      <c r="AY8970" s="124" t="e">
        <f>VLOOKUP(C8970,#REF!, 2,FALSE)</f>
        <v>#REF!</v>
      </c>
      <c r="BM8970" s="97" t="s">
        <v>14109</v>
      </c>
      <c r="BN8970" s="97" t="s">
        <v>1003</v>
      </c>
      <c r="BO8970" s="97" t="s">
        <v>2983</v>
      </c>
      <c r="BU8970" s="97" t="s">
        <v>14109</v>
      </c>
      <c r="BV8970" s="97" t="s">
        <v>1003</v>
      </c>
      <c r="BW8970" s="97" t="s">
        <v>2983</v>
      </c>
    </row>
    <row r="8971" spans="51:75" x14ac:dyDescent="0.3">
      <c r="AY8971" s="124" t="e">
        <f>VLOOKUP(C8971,#REF!, 2,FALSE)</f>
        <v>#REF!</v>
      </c>
      <c r="BM8971" s="97" t="s">
        <v>2469</v>
      </c>
      <c r="BN8971" s="97" t="s">
        <v>1003</v>
      </c>
      <c r="BO8971" s="97" t="s">
        <v>8454</v>
      </c>
      <c r="BU8971" s="97" t="s">
        <v>2469</v>
      </c>
      <c r="BV8971" s="97" t="s">
        <v>1003</v>
      </c>
      <c r="BW8971" s="97" t="s">
        <v>8454</v>
      </c>
    </row>
    <row r="8972" spans="51:75" x14ac:dyDescent="0.3">
      <c r="AY8972" s="124" t="e">
        <f>VLOOKUP(C8972,#REF!, 2,FALSE)</f>
        <v>#REF!</v>
      </c>
      <c r="BM8972" s="97" t="s">
        <v>2470</v>
      </c>
      <c r="BN8972" s="97" t="s">
        <v>694</v>
      </c>
      <c r="BO8972" s="97" t="s">
        <v>2983</v>
      </c>
      <c r="BU8972" s="97" t="s">
        <v>2470</v>
      </c>
      <c r="BV8972" s="97" t="s">
        <v>694</v>
      </c>
      <c r="BW8972" s="97" t="s">
        <v>2983</v>
      </c>
    </row>
    <row r="8973" spans="51:75" x14ac:dyDescent="0.3">
      <c r="AY8973" s="124" t="e">
        <f>VLOOKUP(C8973,#REF!, 2,FALSE)</f>
        <v>#REF!</v>
      </c>
      <c r="BM8973" s="97" t="s">
        <v>216</v>
      </c>
      <c r="BN8973" s="97" t="s">
        <v>1003</v>
      </c>
      <c r="BO8973" s="97" t="s">
        <v>6681</v>
      </c>
      <c r="BU8973" s="97" t="s">
        <v>216</v>
      </c>
      <c r="BV8973" s="97" t="s">
        <v>1003</v>
      </c>
      <c r="BW8973" s="97" t="s">
        <v>6681</v>
      </c>
    </row>
    <row r="8974" spans="51:75" x14ac:dyDescent="0.3">
      <c r="AY8974" s="124" t="e">
        <f>VLOOKUP(C8974,#REF!, 2,FALSE)</f>
        <v>#REF!</v>
      </c>
      <c r="BM8974" s="97" t="s">
        <v>14110</v>
      </c>
      <c r="BN8974" s="97" t="s">
        <v>2983</v>
      </c>
      <c r="BO8974" s="97" t="s">
        <v>2983</v>
      </c>
      <c r="BU8974" s="97" t="s">
        <v>14110</v>
      </c>
      <c r="BV8974" s="97" t="s">
        <v>2983</v>
      </c>
      <c r="BW8974" s="97" t="s">
        <v>2983</v>
      </c>
    </row>
    <row r="8975" spans="51:75" x14ac:dyDescent="0.3">
      <c r="AY8975" s="124" t="e">
        <f>VLOOKUP(C8975,#REF!, 2,FALSE)</f>
        <v>#REF!</v>
      </c>
      <c r="BM8975" s="97" t="s">
        <v>14111</v>
      </c>
      <c r="BN8975" s="97" t="s">
        <v>926</v>
      </c>
      <c r="BO8975" s="97" t="s">
        <v>2983</v>
      </c>
      <c r="BU8975" s="97" t="s">
        <v>14111</v>
      </c>
      <c r="BV8975" s="97" t="s">
        <v>926</v>
      </c>
      <c r="BW8975" s="97" t="s">
        <v>2983</v>
      </c>
    </row>
    <row r="8976" spans="51:75" x14ac:dyDescent="0.3">
      <c r="AY8976" s="124" t="e">
        <f>VLOOKUP(C8976,#REF!, 2,FALSE)</f>
        <v>#REF!</v>
      </c>
      <c r="BM8976" s="97" t="s">
        <v>14112</v>
      </c>
      <c r="BN8976" s="97" t="s">
        <v>1519</v>
      </c>
      <c r="BO8976" s="97" t="s">
        <v>2983</v>
      </c>
      <c r="BU8976" s="97" t="s">
        <v>14112</v>
      </c>
      <c r="BV8976" s="97" t="s">
        <v>1519</v>
      </c>
      <c r="BW8976" s="97" t="s">
        <v>2983</v>
      </c>
    </row>
    <row r="8977" spans="51:75" x14ac:dyDescent="0.3">
      <c r="AY8977" s="124" t="e">
        <f>VLOOKUP(C8977,#REF!, 2,FALSE)</f>
        <v>#REF!</v>
      </c>
      <c r="BM8977" s="97" t="s">
        <v>14113</v>
      </c>
      <c r="BN8977" s="97" t="s">
        <v>2222</v>
      </c>
      <c r="BO8977" s="97" t="s">
        <v>2983</v>
      </c>
      <c r="BU8977" s="97" t="s">
        <v>14113</v>
      </c>
      <c r="BV8977" s="97" t="s">
        <v>2222</v>
      </c>
      <c r="BW8977" s="97" t="s">
        <v>2983</v>
      </c>
    </row>
    <row r="8978" spans="51:75" x14ac:dyDescent="0.3">
      <c r="AY8978" s="124" t="e">
        <f>VLOOKUP(C8978,#REF!, 2,FALSE)</f>
        <v>#REF!</v>
      </c>
      <c r="BM8978" s="97" t="s">
        <v>14114</v>
      </c>
      <c r="BN8978" s="97" t="s">
        <v>2222</v>
      </c>
      <c r="BO8978" s="97" t="s">
        <v>2983</v>
      </c>
      <c r="BU8978" s="97" t="s">
        <v>14114</v>
      </c>
      <c r="BV8978" s="97" t="s">
        <v>2222</v>
      </c>
      <c r="BW8978" s="97" t="s">
        <v>2983</v>
      </c>
    </row>
    <row r="8979" spans="51:75" x14ac:dyDescent="0.3">
      <c r="AY8979" s="124" t="e">
        <f>VLOOKUP(C8979,#REF!, 2,FALSE)</f>
        <v>#REF!</v>
      </c>
      <c r="BM8979" s="97" t="s">
        <v>2471</v>
      </c>
      <c r="BN8979" s="97" t="s">
        <v>2222</v>
      </c>
      <c r="BO8979" s="97" t="s">
        <v>2983</v>
      </c>
      <c r="BU8979" s="97" t="s">
        <v>2471</v>
      </c>
      <c r="BV8979" s="97" t="s">
        <v>2222</v>
      </c>
      <c r="BW8979" s="97" t="s">
        <v>2983</v>
      </c>
    </row>
    <row r="8980" spans="51:75" x14ac:dyDescent="0.3">
      <c r="AY8980" s="124" t="e">
        <f>VLOOKUP(C8980,#REF!, 2,FALSE)</f>
        <v>#REF!</v>
      </c>
      <c r="BM8980" s="97" t="s">
        <v>2472</v>
      </c>
      <c r="BN8980" s="97" t="s">
        <v>2983</v>
      </c>
      <c r="BO8980" s="97" t="s">
        <v>14115</v>
      </c>
      <c r="BU8980" s="97" t="s">
        <v>2472</v>
      </c>
      <c r="BV8980" s="97" t="s">
        <v>2983</v>
      </c>
      <c r="BW8980" s="97" t="s">
        <v>14115</v>
      </c>
    </row>
    <row r="8981" spans="51:75" x14ac:dyDescent="0.3">
      <c r="AY8981" s="124" t="e">
        <f>VLOOKUP(C8981,#REF!, 2,FALSE)</f>
        <v>#REF!</v>
      </c>
      <c r="BM8981" s="97" t="s">
        <v>14116</v>
      </c>
      <c r="BN8981" s="97" t="s">
        <v>1003</v>
      </c>
      <c r="BO8981" s="97" t="s">
        <v>14117</v>
      </c>
      <c r="BU8981" s="97" t="s">
        <v>14116</v>
      </c>
      <c r="BV8981" s="97" t="s">
        <v>1003</v>
      </c>
      <c r="BW8981" s="97" t="s">
        <v>14117</v>
      </c>
    </row>
    <row r="8982" spans="51:75" x14ac:dyDescent="0.3">
      <c r="AY8982" s="124" t="e">
        <f>VLOOKUP(C8982,#REF!, 2,FALSE)</f>
        <v>#REF!</v>
      </c>
      <c r="BM8982" s="97" t="s">
        <v>14118</v>
      </c>
      <c r="BN8982" s="97" t="s">
        <v>1445</v>
      </c>
      <c r="BO8982" s="97" t="s">
        <v>14119</v>
      </c>
      <c r="BU8982" s="97" t="s">
        <v>14118</v>
      </c>
      <c r="BV8982" s="97" t="s">
        <v>1445</v>
      </c>
      <c r="BW8982" s="97" t="s">
        <v>14119</v>
      </c>
    </row>
    <row r="8983" spans="51:75" x14ac:dyDescent="0.3">
      <c r="AY8983" s="124" t="e">
        <f>VLOOKUP(C8983,#REF!, 2,FALSE)</f>
        <v>#REF!</v>
      </c>
      <c r="BM8983" s="97" t="s">
        <v>14120</v>
      </c>
      <c r="BN8983" s="97" t="s">
        <v>2983</v>
      </c>
      <c r="BO8983" s="97" t="s">
        <v>2983</v>
      </c>
      <c r="BU8983" s="97" t="s">
        <v>14120</v>
      </c>
      <c r="BV8983" s="97" t="s">
        <v>2983</v>
      </c>
      <c r="BW8983" s="97" t="s">
        <v>2983</v>
      </c>
    </row>
    <row r="8984" spans="51:75" x14ac:dyDescent="0.3">
      <c r="AY8984" s="124" t="e">
        <f>VLOOKUP(C8984,#REF!, 2,FALSE)</f>
        <v>#REF!</v>
      </c>
      <c r="BM8984" s="97" t="s">
        <v>14121</v>
      </c>
      <c r="BN8984" s="97" t="s">
        <v>2983</v>
      </c>
      <c r="BO8984" s="97" t="s">
        <v>14122</v>
      </c>
      <c r="BU8984" s="97" t="s">
        <v>14121</v>
      </c>
      <c r="BV8984" s="97" t="s">
        <v>2983</v>
      </c>
      <c r="BW8984" s="97" t="s">
        <v>14122</v>
      </c>
    </row>
    <row r="8985" spans="51:75" x14ac:dyDescent="0.3">
      <c r="AY8985" s="124" t="e">
        <f>VLOOKUP(C8985,#REF!, 2,FALSE)</f>
        <v>#REF!</v>
      </c>
      <c r="BM8985" s="97" t="s">
        <v>200</v>
      </c>
      <c r="BN8985" s="97" t="s">
        <v>612</v>
      </c>
      <c r="BO8985" s="97" t="s">
        <v>2107</v>
      </c>
      <c r="BU8985" s="97" t="s">
        <v>200</v>
      </c>
      <c r="BV8985" s="97" t="s">
        <v>612</v>
      </c>
      <c r="BW8985" s="97" t="s">
        <v>2107</v>
      </c>
    </row>
    <row r="8986" spans="51:75" x14ac:dyDescent="0.3">
      <c r="AY8986" s="124" t="e">
        <f>VLOOKUP(C8986,#REF!, 2,FALSE)</f>
        <v>#REF!</v>
      </c>
      <c r="BM8986" s="97" t="s">
        <v>14123</v>
      </c>
      <c r="BN8986" s="97" t="s">
        <v>696</v>
      </c>
      <c r="BO8986" s="97" t="s">
        <v>14124</v>
      </c>
      <c r="BU8986" s="97" t="s">
        <v>14123</v>
      </c>
      <c r="BV8986" s="97" t="s">
        <v>696</v>
      </c>
      <c r="BW8986" s="97" t="s">
        <v>14124</v>
      </c>
    </row>
    <row r="8987" spans="51:75" x14ac:dyDescent="0.3">
      <c r="AY8987" s="124" t="e">
        <f>VLOOKUP(C8987,#REF!, 2,FALSE)</f>
        <v>#REF!</v>
      </c>
      <c r="BM8987" s="97" t="s">
        <v>14126</v>
      </c>
      <c r="BN8987" s="97" t="s">
        <v>612</v>
      </c>
      <c r="BO8987" s="97" t="s">
        <v>14127</v>
      </c>
      <c r="BU8987" s="97" t="s">
        <v>14126</v>
      </c>
      <c r="BV8987" s="97" t="s">
        <v>612</v>
      </c>
      <c r="BW8987" s="97" t="s">
        <v>14127</v>
      </c>
    </row>
    <row r="8988" spans="51:75" x14ac:dyDescent="0.3">
      <c r="AY8988" s="124" t="e">
        <f>VLOOKUP(C8988,#REF!, 2,FALSE)</f>
        <v>#REF!</v>
      </c>
      <c r="BM8988" s="97" t="s">
        <v>14128</v>
      </c>
      <c r="BN8988" s="97" t="s">
        <v>694</v>
      </c>
      <c r="BO8988" s="97" t="s">
        <v>14129</v>
      </c>
      <c r="BU8988" s="97" t="s">
        <v>14128</v>
      </c>
      <c r="BV8988" s="97" t="s">
        <v>694</v>
      </c>
      <c r="BW8988" s="97" t="s">
        <v>14129</v>
      </c>
    </row>
    <row r="8989" spans="51:75" x14ac:dyDescent="0.3">
      <c r="AY8989" s="124" t="e">
        <f>VLOOKUP(C8989,#REF!, 2,FALSE)</f>
        <v>#REF!</v>
      </c>
      <c r="BM8989" s="97" t="s">
        <v>14130</v>
      </c>
      <c r="BN8989" s="97" t="s">
        <v>942</v>
      </c>
      <c r="BO8989" s="97" t="s">
        <v>14131</v>
      </c>
      <c r="BU8989" s="97" t="s">
        <v>14130</v>
      </c>
      <c r="BV8989" s="97" t="s">
        <v>942</v>
      </c>
      <c r="BW8989" s="97" t="s">
        <v>14131</v>
      </c>
    </row>
    <row r="8990" spans="51:75" x14ac:dyDescent="0.3">
      <c r="AY8990" s="124" t="e">
        <f>VLOOKUP(C8990,#REF!, 2,FALSE)</f>
        <v>#REF!</v>
      </c>
      <c r="BM8990" s="97" t="s">
        <v>14132</v>
      </c>
      <c r="BN8990" s="97" t="s">
        <v>2983</v>
      </c>
      <c r="BO8990" s="97" t="s">
        <v>7862</v>
      </c>
      <c r="BU8990" s="97" t="s">
        <v>14132</v>
      </c>
      <c r="BV8990" s="97" t="s">
        <v>2983</v>
      </c>
      <c r="BW8990" s="97" t="s">
        <v>7862</v>
      </c>
    </row>
    <row r="8991" spans="51:75" x14ac:dyDescent="0.3">
      <c r="AY8991" s="124" t="e">
        <f>VLOOKUP(C8991,#REF!, 2,FALSE)</f>
        <v>#REF!</v>
      </c>
      <c r="BM8991" s="97" t="s">
        <v>14133</v>
      </c>
      <c r="BN8991" s="97" t="s">
        <v>2983</v>
      </c>
      <c r="BO8991" s="97" t="s">
        <v>14134</v>
      </c>
      <c r="BU8991" s="97" t="s">
        <v>14133</v>
      </c>
      <c r="BV8991" s="97" t="s">
        <v>2983</v>
      </c>
      <c r="BW8991" s="97" t="s">
        <v>14134</v>
      </c>
    </row>
    <row r="8992" spans="51:75" x14ac:dyDescent="0.3">
      <c r="AY8992" s="124" t="e">
        <f>VLOOKUP(C8992,#REF!, 2,FALSE)</f>
        <v>#REF!</v>
      </c>
      <c r="BM8992" s="97" t="s">
        <v>14135</v>
      </c>
      <c r="BN8992" s="97" t="s">
        <v>8052</v>
      </c>
      <c r="BO8992" s="97" t="s">
        <v>14136</v>
      </c>
      <c r="BU8992" s="97" t="s">
        <v>14135</v>
      </c>
      <c r="BV8992" s="97" t="s">
        <v>8052</v>
      </c>
      <c r="BW8992" s="97" t="s">
        <v>14136</v>
      </c>
    </row>
    <row r="8993" spans="51:75" x14ac:dyDescent="0.3">
      <c r="AY8993" s="124" t="e">
        <f>VLOOKUP(C8993,#REF!, 2,FALSE)</f>
        <v>#REF!</v>
      </c>
      <c r="BM8993" s="97" t="s">
        <v>14137</v>
      </c>
      <c r="BN8993" s="97" t="s">
        <v>926</v>
      </c>
      <c r="BO8993" s="97" t="s">
        <v>1658</v>
      </c>
      <c r="BU8993" s="97" t="s">
        <v>14137</v>
      </c>
      <c r="BV8993" s="97" t="s">
        <v>926</v>
      </c>
      <c r="BW8993" s="97" t="s">
        <v>1658</v>
      </c>
    </row>
    <row r="8994" spans="51:75" x14ac:dyDescent="0.3">
      <c r="AY8994" s="124" t="e">
        <f>VLOOKUP(C8994,#REF!, 2,FALSE)</f>
        <v>#REF!</v>
      </c>
      <c r="BM8994" s="97" t="s">
        <v>14138</v>
      </c>
      <c r="BN8994" s="97" t="s">
        <v>912</v>
      </c>
      <c r="BO8994" s="97" t="s">
        <v>14139</v>
      </c>
      <c r="BU8994" s="97" t="s">
        <v>14138</v>
      </c>
      <c r="BV8994" s="97" t="s">
        <v>912</v>
      </c>
      <c r="BW8994" s="97" t="s">
        <v>14139</v>
      </c>
    </row>
    <row r="8995" spans="51:75" x14ac:dyDescent="0.3">
      <c r="AY8995" s="124" t="e">
        <f>VLOOKUP(C8995,#REF!, 2,FALSE)</f>
        <v>#REF!</v>
      </c>
      <c r="BM8995" s="97" t="s">
        <v>2475</v>
      </c>
      <c r="BN8995" s="97" t="s">
        <v>705</v>
      </c>
      <c r="BO8995" s="97" t="s">
        <v>14140</v>
      </c>
      <c r="BU8995" s="97" t="s">
        <v>2475</v>
      </c>
      <c r="BV8995" s="97" t="s">
        <v>705</v>
      </c>
      <c r="BW8995" s="97" t="s">
        <v>14140</v>
      </c>
    </row>
    <row r="8996" spans="51:75" x14ac:dyDescent="0.3">
      <c r="AY8996" s="124" t="e">
        <f>VLOOKUP(C8996,#REF!, 2,FALSE)</f>
        <v>#REF!</v>
      </c>
      <c r="BM8996" s="97" t="s">
        <v>14141</v>
      </c>
      <c r="BN8996" s="97" t="s">
        <v>731</v>
      </c>
      <c r="BO8996" s="97" t="s">
        <v>14142</v>
      </c>
      <c r="BU8996" s="97" t="s">
        <v>14141</v>
      </c>
      <c r="BV8996" s="97" t="s">
        <v>731</v>
      </c>
      <c r="BW8996" s="97" t="s">
        <v>14142</v>
      </c>
    </row>
    <row r="8997" spans="51:75" x14ac:dyDescent="0.3">
      <c r="AY8997" s="124" t="e">
        <f>VLOOKUP(C8997,#REF!, 2,FALSE)</f>
        <v>#REF!</v>
      </c>
      <c r="BM8997" s="97" t="s">
        <v>14143</v>
      </c>
      <c r="BN8997" s="97" t="s">
        <v>661</v>
      </c>
      <c r="BO8997" s="97" t="s">
        <v>5500</v>
      </c>
      <c r="BU8997" s="97" t="s">
        <v>14143</v>
      </c>
      <c r="BV8997" s="97" t="s">
        <v>661</v>
      </c>
      <c r="BW8997" s="97" t="s">
        <v>5500</v>
      </c>
    </row>
    <row r="8998" spans="51:75" x14ac:dyDescent="0.3">
      <c r="AY8998" s="124" t="e">
        <f>VLOOKUP(C8998,#REF!, 2,FALSE)</f>
        <v>#REF!</v>
      </c>
      <c r="BM8998" s="97" t="s">
        <v>14144</v>
      </c>
      <c r="BN8998" s="97" t="s">
        <v>1269</v>
      </c>
      <c r="BO8998" s="97" t="s">
        <v>11012</v>
      </c>
      <c r="BU8998" s="97" t="s">
        <v>14144</v>
      </c>
      <c r="BV8998" s="97" t="s">
        <v>1269</v>
      </c>
      <c r="BW8998" s="97" t="s">
        <v>11012</v>
      </c>
    </row>
    <row r="8999" spans="51:75" x14ac:dyDescent="0.3">
      <c r="AY8999" s="124" t="e">
        <f>VLOOKUP(C8999,#REF!, 2,FALSE)</f>
        <v>#REF!</v>
      </c>
      <c r="BM8999" s="97" t="s">
        <v>14145</v>
      </c>
      <c r="BN8999" s="97" t="s">
        <v>923</v>
      </c>
      <c r="BO8999" s="97" t="s">
        <v>622</v>
      </c>
      <c r="BU8999" s="97" t="s">
        <v>14145</v>
      </c>
      <c r="BV8999" s="97" t="s">
        <v>923</v>
      </c>
      <c r="BW8999" s="97" t="s">
        <v>622</v>
      </c>
    </row>
    <row r="9000" spans="51:75" x14ac:dyDescent="0.3">
      <c r="AY9000" s="124" t="e">
        <f>VLOOKUP(C9000,#REF!, 2,FALSE)</f>
        <v>#REF!</v>
      </c>
      <c r="BM9000" s="97" t="s">
        <v>14146</v>
      </c>
      <c r="BN9000" s="97" t="s">
        <v>942</v>
      </c>
      <c r="BO9000" s="97" t="s">
        <v>14147</v>
      </c>
      <c r="BU9000" s="97" t="s">
        <v>14146</v>
      </c>
      <c r="BV9000" s="97" t="s">
        <v>942</v>
      </c>
      <c r="BW9000" s="97" t="s">
        <v>14147</v>
      </c>
    </row>
    <row r="9001" spans="51:75" x14ac:dyDescent="0.3">
      <c r="AY9001" s="124" t="e">
        <f>VLOOKUP(C9001,#REF!, 2,FALSE)</f>
        <v>#REF!</v>
      </c>
      <c r="BM9001" s="97" t="s">
        <v>14148</v>
      </c>
      <c r="BN9001" s="97" t="s">
        <v>2983</v>
      </c>
      <c r="BO9001" s="97" t="s">
        <v>5098</v>
      </c>
      <c r="BU9001" s="97" t="s">
        <v>14148</v>
      </c>
      <c r="BV9001" s="97" t="s">
        <v>2983</v>
      </c>
      <c r="BW9001" s="97" t="s">
        <v>5098</v>
      </c>
    </row>
    <row r="9002" spans="51:75" x14ac:dyDescent="0.3">
      <c r="AY9002" s="124" t="e">
        <f>VLOOKUP(C9002,#REF!, 2,FALSE)</f>
        <v>#REF!</v>
      </c>
      <c r="BM9002" s="97" t="s">
        <v>14149</v>
      </c>
      <c r="BN9002" s="97" t="s">
        <v>1269</v>
      </c>
      <c r="BO9002" s="97" t="s">
        <v>1726</v>
      </c>
      <c r="BU9002" s="97" t="s">
        <v>14149</v>
      </c>
      <c r="BV9002" s="97" t="s">
        <v>1269</v>
      </c>
      <c r="BW9002" s="97" t="s">
        <v>1726</v>
      </c>
    </row>
    <row r="9003" spans="51:75" x14ac:dyDescent="0.3">
      <c r="AY9003" s="124" t="e">
        <f>VLOOKUP(C9003,#REF!, 2,FALSE)</f>
        <v>#REF!</v>
      </c>
      <c r="BM9003" s="97" t="s">
        <v>14150</v>
      </c>
      <c r="BN9003" s="97" t="s">
        <v>662</v>
      </c>
      <c r="BO9003" s="97" t="s">
        <v>14151</v>
      </c>
      <c r="BU9003" s="97" t="s">
        <v>14150</v>
      </c>
      <c r="BV9003" s="97" t="s">
        <v>662</v>
      </c>
      <c r="BW9003" s="97" t="s">
        <v>14151</v>
      </c>
    </row>
    <row r="9004" spans="51:75" x14ac:dyDescent="0.3">
      <c r="AY9004" s="124" t="e">
        <f>VLOOKUP(C9004,#REF!, 2,FALSE)</f>
        <v>#REF!</v>
      </c>
      <c r="BM9004" s="97" t="s">
        <v>14152</v>
      </c>
      <c r="BN9004" s="97" t="s">
        <v>619</v>
      </c>
      <c r="BO9004" s="97" t="s">
        <v>2983</v>
      </c>
      <c r="BU9004" s="97" t="s">
        <v>14152</v>
      </c>
      <c r="BV9004" s="97" t="s">
        <v>619</v>
      </c>
      <c r="BW9004" s="97" t="s">
        <v>2983</v>
      </c>
    </row>
    <row r="9005" spans="51:75" x14ac:dyDescent="0.3">
      <c r="AY9005" s="124" t="e">
        <f>VLOOKUP(C9005,#REF!, 2,FALSE)</f>
        <v>#REF!</v>
      </c>
      <c r="BM9005" s="97" t="s">
        <v>14153</v>
      </c>
      <c r="BN9005" s="97" t="s">
        <v>2979</v>
      </c>
      <c r="BO9005" s="97" t="s">
        <v>14154</v>
      </c>
      <c r="BU9005" s="97" t="s">
        <v>14153</v>
      </c>
      <c r="BV9005" s="97" t="s">
        <v>2979</v>
      </c>
      <c r="BW9005" s="97" t="s">
        <v>14154</v>
      </c>
    </row>
    <row r="9006" spans="51:75" x14ac:dyDescent="0.3">
      <c r="AY9006" s="124" t="e">
        <f>VLOOKUP(C9006,#REF!, 2,FALSE)</f>
        <v>#REF!</v>
      </c>
      <c r="BM9006" s="97" t="s">
        <v>14155</v>
      </c>
      <c r="BN9006" s="97" t="s">
        <v>7932</v>
      </c>
      <c r="BO9006" s="97" t="s">
        <v>11092</v>
      </c>
      <c r="BU9006" s="97" t="s">
        <v>14155</v>
      </c>
      <c r="BV9006" s="97" t="s">
        <v>7932</v>
      </c>
      <c r="BW9006" s="97" t="s">
        <v>11092</v>
      </c>
    </row>
    <row r="9007" spans="51:75" x14ac:dyDescent="0.3">
      <c r="AY9007" s="124" t="e">
        <f>VLOOKUP(C9007,#REF!, 2,FALSE)</f>
        <v>#REF!</v>
      </c>
      <c r="BM9007" s="97" t="s">
        <v>14156</v>
      </c>
      <c r="BN9007" s="97" t="s">
        <v>619</v>
      </c>
      <c r="BO9007" s="97" t="s">
        <v>2983</v>
      </c>
      <c r="BU9007" s="97" t="s">
        <v>14156</v>
      </c>
      <c r="BV9007" s="97" t="s">
        <v>619</v>
      </c>
      <c r="BW9007" s="97" t="s">
        <v>2983</v>
      </c>
    </row>
    <row r="9008" spans="51:75" x14ac:dyDescent="0.3">
      <c r="AY9008" s="124" t="e">
        <f>VLOOKUP(C9008,#REF!, 2,FALSE)</f>
        <v>#REF!</v>
      </c>
      <c r="BM9008" s="97" t="s">
        <v>14157</v>
      </c>
      <c r="BN9008" s="97" t="s">
        <v>2983</v>
      </c>
      <c r="BO9008" s="97" t="s">
        <v>14158</v>
      </c>
      <c r="BU9008" s="97" t="s">
        <v>14157</v>
      </c>
      <c r="BV9008" s="97" t="s">
        <v>2983</v>
      </c>
      <c r="BW9008" s="97" t="s">
        <v>14158</v>
      </c>
    </row>
    <row r="9009" spans="51:75" x14ac:dyDescent="0.3">
      <c r="AY9009" s="124" t="e">
        <f>VLOOKUP(C9009,#REF!, 2,FALSE)</f>
        <v>#REF!</v>
      </c>
      <c r="BM9009" s="97" t="s">
        <v>14159</v>
      </c>
      <c r="BN9009" s="97" t="s">
        <v>2979</v>
      </c>
      <c r="BO9009" s="97" t="s">
        <v>959</v>
      </c>
      <c r="BU9009" s="97" t="s">
        <v>14159</v>
      </c>
      <c r="BV9009" s="97" t="s">
        <v>2979</v>
      </c>
      <c r="BW9009" s="97" t="s">
        <v>959</v>
      </c>
    </row>
    <row r="9010" spans="51:75" x14ac:dyDescent="0.3">
      <c r="AY9010" s="124" t="e">
        <f>VLOOKUP(C9010,#REF!, 2,FALSE)</f>
        <v>#REF!</v>
      </c>
      <c r="BM9010" s="97" t="s">
        <v>14160</v>
      </c>
      <c r="BN9010" s="97" t="s">
        <v>783</v>
      </c>
      <c r="BO9010" s="97" t="s">
        <v>14161</v>
      </c>
      <c r="BU9010" s="97" t="s">
        <v>14160</v>
      </c>
      <c r="BV9010" s="97" t="s">
        <v>783</v>
      </c>
      <c r="BW9010" s="97" t="s">
        <v>14161</v>
      </c>
    </row>
    <row r="9011" spans="51:75" x14ac:dyDescent="0.3">
      <c r="AY9011" s="124" t="e">
        <f>VLOOKUP(C9011,#REF!, 2,FALSE)</f>
        <v>#REF!</v>
      </c>
      <c r="BM9011" s="97" t="s">
        <v>14162</v>
      </c>
      <c r="BN9011" s="97" t="s">
        <v>2983</v>
      </c>
      <c r="BO9011" s="97" t="s">
        <v>14163</v>
      </c>
      <c r="BU9011" s="97" t="s">
        <v>14162</v>
      </c>
      <c r="BV9011" s="97" t="s">
        <v>2983</v>
      </c>
      <c r="BW9011" s="97" t="s">
        <v>14163</v>
      </c>
    </row>
    <row r="9012" spans="51:75" x14ac:dyDescent="0.3">
      <c r="AY9012" s="124" t="e">
        <f>VLOOKUP(C9012,#REF!, 2,FALSE)</f>
        <v>#REF!</v>
      </c>
      <c r="BM9012" s="97" t="s">
        <v>14164</v>
      </c>
      <c r="BN9012" s="97" t="s">
        <v>2983</v>
      </c>
      <c r="BO9012" s="97" t="s">
        <v>2983</v>
      </c>
      <c r="BU9012" s="97" t="s">
        <v>14164</v>
      </c>
      <c r="BV9012" s="97" t="s">
        <v>2983</v>
      </c>
      <c r="BW9012" s="97" t="s">
        <v>2983</v>
      </c>
    </row>
    <row r="9013" spans="51:75" x14ac:dyDescent="0.3">
      <c r="AY9013" s="124" t="e">
        <f>VLOOKUP(C9013,#REF!, 2,FALSE)</f>
        <v>#REF!</v>
      </c>
      <c r="BM9013" s="97" t="s">
        <v>2477</v>
      </c>
      <c r="BN9013" s="97" t="s">
        <v>2983</v>
      </c>
      <c r="BO9013" s="97" t="s">
        <v>2983</v>
      </c>
      <c r="BU9013" s="97" t="s">
        <v>2477</v>
      </c>
      <c r="BV9013" s="97" t="s">
        <v>2983</v>
      </c>
      <c r="BW9013" s="97" t="s">
        <v>2983</v>
      </c>
    </row>
    <row r="9014" spans="51:75" x14ac:dyDescent="0.3">
      <c r="AY9014" s="124" t="e">
        <f>VLOOKUP(C9014,#REF!, 2,FALSE)</f>
        <v>#REF!</v>
      </c>
      <c r="BM9014" s="97" t="s">
        <v>14165</v>
      </c>
      <c r="BN9014" s="97" t="s">
        <v>2983</v>
      </c>
      <c r="BO9014" s="97" t="s">
        <v>2983</v>
      </c>
      <c r="BU9014" s="97" t="s">
        <v>14165</v>
      </c>
      <c r="BV9014" s="97" t="s">
        <v>2983</v>
      </c>
      <c r="BW9014" s="97" t="s">
        <v>2983</v>
      </c>
    </row>
    <row r="9015" spans="51:75" x14ac:dyDescent="0.3">
      <c r="AY9015" s="124" t="e">
        <f>VLOOKUP(C9015,#REF!, 2,FALSE)</f>
        <v>#REF!</v>
      </c>
      <c r="BM9015" s="97" t="s">
        <v>14166</v>
      </c>
      <c r="BN9015" s="97" t="s">
        <v>2983</v>
      </c>
      <c r="BO9015" s="97" t="s">
        <v>2983</v>
      </c>
      <c r="BU9015" s="97" t="s">
        <v>14166</v>
      </c>
      <c r="BV9015" s="97" t="s">
        <v>2983</v>
      </c>
      <c r="BW9015" s="97" t="s">
        <v>2983</v>
      </c>
    </row>
    <row r="9016" spans="51:75" x14ac:dyDescent="0.3">
      <c r="AY9016" s="124" t="e">
        <f>VLOOKUP(C9016,#REF!, 2,FALSE)</f>
        <v>#REF!</v>
      </c>
      <c r="BM9016" s="97" t="s">
        <v>2479</v>
      </c>
      <c r="BN9016" s="97" t="s">
        <v>2983</v>
      </c>
      <c r="BO9016" s="97" t="s">
        <v>2881</v>
      </c>
      <c r="BU9016" s="97" t="s">
        <v>2479</v>
      </c>
      <c r="BV9016" s="97" t="s">
        <v>2983</v>
      </c>
      <c r="BW9016" s="97" t="s">
        <v>2881</v>
      </c>
    </row>
    <row r="9017" spans="51:75" x14ac:dyDescent="0.3">
      <c r="AY9017" s="124" t="e">
        <f>VLOOKUP(C9017,#REF!, 2,FALSE)</f>
        <v>#REF!</v>
      </c>
      <c r="BM9017" s="97" t="s">
        <v>2480</v>
      </c>
      <c r="BN9017" s="97" t="s">
        <v>1003</v>
      </c>
      <c r="BO9017" s="97" t="s">
        <v>2983</v>
      </c>
      <c r="BU9017" s="97" t="s">
        <v>2480</v>
      </c>
      <c r="BV9017" s="97" t="s">
        <v>1003</v>
      </c>
      <c r="BW9017" s="97" t="s">
        <v>2983</v>
      </c>
    </row>
    <row r="9018" spans="51:75" x14ac:dyDescent="0.3">
      <c r="AY9018" s="124" t="e">
        <f>VLOOKUP(C9018,#REF!, 2,FALSE)</f>
        <v>#REF!</v>
      </c>
      <c r="BM9018" s="97" t="s">
        <v>14167</v>
      </c>
      <c r="BN9018" s="97" t="s">
        <v>613</v>
      </c>
      <c r="BO9018" s="97" t="s">
        <v>1495</v>
      </c>
      <c r="BU9018" s="97" t="s">
        <v>14167</v>
      </c>
      <c r="BV9018" s="97" t="s">
        <v>613</v>
      </c>
      <c r="BW9018" s="97" t="s">
        <v>1495</v>
      </c>
    </row>
    <row r="9019" spans="51:75" x14ac:dyDescent="0.3">
      <c r="AY9019" s="124" t="e">
        <f>VLOOKUP(C9019,#REF!, 2,FALSE)</f>
        <v>#REF!</v>
      </c>
      <c r="BM9019" s="97" t="s">
        <v>14168</v>
      </c>
      <c r="BN9019" s="97" t="s">
        <v>2983</v>
      </c>
      <c r="BO9019" s="97" t="s">
        <v>2983</v>
      </c>
      <c r="BU9019" s="97" t="s">
        <v>14168</v>
      </c>
      <c r="BV9019" s="97" t="s">
        <v>2983</v>
      </c>
      <c r="BW9019" s="97" t="s">
        <v>2983</v>
      </c>
    </row>
    <row r="9020" spans="51:75" x14ac:dyDescent="0.3">
      <c r="AY9020" s="124" t="e">
        <f>VLOOKUP(C9020,#REF!, 2,FALSE)</f>
        <v>#REF!</v>
      </c>
      <c r="BM9020" s="97" t="s">
        <v>14169</v>
      </c>
      <c r="BN9020" s="97" t="s">
        <v>2983</v>
      </c>
      <c r="BO9020" s="97" t="s">
        <v>4474</v>
      </c>
      <c r="BU9020" s="97" t="s">
        <v>14169</v>
      </c>
      <c r="BV9020" s="97" t="s">
        <v>2983</v>
      </c>
      <c r="BW9020" s="97" t="s">
        <v>4474</v>
      </c>
    </row>
    <row r="9021" spans="51:75" x14ac:dyDescent="0.3">
      <c r="AY9021" s="124" t="e">
        <f>VLOOKUP(C9021,#REF!, 2,FALSE)</f>
        <v>#REF!</v>
      </c>
      <c r="BM9021" s="97" t="s">
        <v>14170</v>
      </c>
      <c r="BN9021" s="97" t="s">
        <v>2983</v>
      </c>
      <c r="BO9021" s="97" t="s">
        <v>2983</v>
      </c>
      <c r="BU9021" s="97" t="s">
        <v>14170</v>
      </c>
      <c r="BV9021" s="97" t="s">
        <v>2983</v>
      </c>
      <c r="BW9021" s="97" t="s">
        <v>2983</v>
      </c>
    </row>
    <row r="9022" spans="51:75" x14ac:dyDescent="0.3">
      <c r="AY9022" s="124" t="e">
        <f>VLOOKUP(C9022,#REF!, 2,FALSE)</f>
        <v>#REF!</v>
      </c>
      <c r="BM9022" s="97" t="s">
        <v>14171</v>
      </c>
      <c r="BN9022" s="97" t="s">
        <v>639</v>
      </c>
      <c r="BO9022" s="97" t="s">
        <v>5999</v>
      </c>
      <c r="BU9022" s="97" t="s">
        <v>14171</v>
      </c>
      <c r="BV9022" s="97" t="s">
        <v>639</v>
      </c>
      <c r="BW9022" s="97" t="s">
        <v>5999</v>
      </c>
    </row>
    <row r="9023" spans="51:75" x14ac:dyDescent="0.3">
      <c r="AY9023" s="124" t="e">
        <f>VLOOKUP(C9023,#REF!, 2,FALSE)</f>
        <v>#REF!</v>
      </c>
      <c r="BM9023" s="97" t="s">
        <v>186</v>
      </c>
      <c r="BN9023" s="97" t="s">
        <v>705</v>
      </c>
      <c r="BO9023" s="97" t="s">
        <v>12875</v>
      </c>
      <c r="BU9023" s="97" t="s">
        <v>186</v>
      </c>
      <c r="BV9023" s="97" t="s">
        <v>705</v>
      </c>
      <c r="BW9023" s="97" t="s">
        <v>12875</v>
      </c>
    </row>
    <row r="9024" spans="51:75" x14ac:dyDescent="0.3">
      <c r="AY9024" s="124" t="e">
        <f>VLOOKUP(C9024,#REF!, 2,FALSE)</f>
        <v>#REF!</v>
      </c>
      <c r="BM9024" s="97" t="s">
        <v>2481</v>
      </c>
      <c r="BN9024" s="97" t="s">
        <v>669</v>
      </c>
      <c r="BO9024" s="97" t="s">
        <v>660</v>
      </c>
      <c r="BU9024" s="97" t="s">
        <v>2481</v>
      </c>
      <c r="BV9024" s="97" t="s">
        <v>669</v>
      </c>
      <c r="BW9024" s="97" t="s">
        <v>660</v>
      </c>
    </row>
    <row r="9025" spans="51:75" x14ac:dyDescent="0.3">
      <c r="AY9025" s="124" t="e">
        <f>VLOOKUP(C9025,#REF!, 2,FALSE)</f>
        <v>#REF!</v>
      </c>
      <c r="BM9025" s="97" t="s">
        <v>14172</v>
      </c>
      <c r="BN9025" s="97" t="s">
        <v>2983</v>
      </c>
      <c r="BO9025" s="97" t="s">
        <v>2983</v>
      </c>
      <c r="BU9025" s="97" t="s">
        <v>14172</v>
      </c>
      <c r="BV9025" s="97" t="s">
        <v>2983</v>
      </c>
      <c r="BW9025" s="97" t="s">
        <v>2983</v>
      </c>
    </row>
    <row r="9026" spans="51:75" x14ac:dyDescent="0.3">
      <c r="AY9026" s="124" t="e">
        <f>VLOOKUP(C9026,#REF!, 2,FALSE)</f>
        <v>#REF!</v>
      </c>
      <c r="BM9026" s="97" t="s">
        <v>14173</v>
      </c>
      <c r="BN9026" s="97" t="s">
        <v>16968</v>
      </c>
      <c r="BO9026" s="97" t="s">
        <v>770</v>
      </c>
      <c r="BU9026" s="97" t="s">
        <v>14173</v>
      </c>
      <c r="BV9026" s="97" t="s">
        <v>16968</v>
      </c>
      <c r="BW9026" s="97" t="s">
        <v>770</v>
      </c>
    </row>
    <row r="9027" spans="51:75" x14ac:dyDescent="0.3">
      <c r="AY9027" s="124" t="e">
        <f>VLOOKUP(C9027,#REF!, 2,FALSE)</f>
        <v>#REF!</v>
      </c>
      <c r="BM9027" s="97" t="s">
        <v>14174</v>
      </c>
      <c r="BN9027" s="97" t="s">
        <v>797</v>
      </c>
      <c r="BO9027" s="97" t="s">
        <v>14175</v>
      </c>
      <c r="BU9027" s="97" t="s">
        <v>14174</v>
      </c>
      <c r="BV9027" s="97" t="s">
        <v>797</v>
      </c>
      <c r="BW9027" s="97" t="s">
        <v>14175</v>
      </c>
    </row>
    <row r="9028" spans="51:75" x14ac:dyDescent="0.3">
      <c r="AY9028" s="124" t="e">
        <f>VLOOKUP(C9028,#REF!, 2,FALSE)</f>
        <v>#REF!</v>
      </c>
      <c r="BM9028" s="97" t="s">
        <v>14176</v>
      </c>
      <c r="BN9028" s="97" t="s">
        <v>3043</v>
      </c>
      <c r="BO9028" s="97" t="s">
        <v>14177</v>
      </c>
      <c r="BU9028" s="97" t="s">
        <v>14176</v>
      </c>
      <c r="BV9028" s="97" t="s">
        <v>3043</v>
      </c>
      <c r="BW9028" s="97" t="s">
        <v>14177</v>
      </c>
    </row>
    <row r="9029" spans="51:75" x14ac:dyDescent="0.3">
      <c r="AY9029" s="124" t="e">
        <f>VLOOKUP(C9029,#REF!, 2,FALSE)</f>
        <v>#REF!</v>
      </c>
      <c r="BM9029" s="97" t="s">
        <v>14178</v>
      </c>
      <c r="BN9029" s="97" t="s">
        <v>662</v>
      </c>
      <c r="BO9029" s="97" t="s">
        <v>14179</v>
      </c>
      <c r="BU9029" s="97" t="s">
        <v>14178</v>
      </c>
      <c r="BV9029" s="97" t="s">
        <v>662</v>
      </c>
      <c r="BW9029" s="97" t="s">
        <v>14179</v>
      </c>
    </row>
    <row r="9030" spans="51:75" x14ac:dyDescent="0.3">
      <c r="AY9030" s="124" t="e">
        <f>VLOOKUP(C9030,#REF!, 2,FALSE)</f>
        <v>#REF!</v>
      </c>
      <c r="BM9030" s="97" t="s">
        <v>14180</v>
      </c>
      <c r="BN9030" s="97" t="s">
        <v>797</v>
      </c>
      <c r="BO9030" s="97" t="s">
        <v>14181</v>
      </c>
      <c r="BU9030" s="97" t="s">
        <v>14180</v>
      </c>
      <c r="BV9030" s="97" t="s">
        <v>797</v>
      </c>
      <c r="BW9030" s="97" t="s">
        <v>14181</v>
      </c>
    </row>
    <row r="9031" spans="51:75" x14ac:dyDescent="0.3">
      <c r="AY9031" s="124" t="e">
        <f>VLOOKUP(C9031,#REF!, 2,FALSE)</f>
        <v>#REF!</v>
      </c>
      <c r="BM9031" s="97" t="s">
        <v>14182</v>
      </c>
      <c r="BN9031" s="97" t="s">
        <v>3043</v>
      </c>
      <c r="BO9031" s="97" t="s">
        <v>2983</v>
      </c>
      <c r="BU9031" s="97" t="s">
        <v>14182</v>
      </c>
      <c r="BV9031" s="97" t="s">
        <v>3043</v>
      </c>
      <c r="BW9031" s="97" t="s">
        <v>2983</v>
      </c>
    </row>
    <row r="9032" spans="51:75" x14ac:dyDescent="0.3">
      <c r="AY9032" s="124" t="e">
        <f>VLOOKUP(C9032,#REF!, 2,FALSE)</f>
        <v>#REF!</v>
      </c>
      <c r="BM9032" s="97" t="s">
        <v>14183</v>
      </c>
      <c r="BN9032" s="97" t="s">
        <v>662</v>
      </c>
      <c r="BO9032" s="97" t="s">
        <v>14184</v>
      </c>
      <c r="BU9032" s="97" t="s">
        <v>14183</v>
      </c>
      <c r="BV9032" s="97" t="s">
        <v>662</v>
      </c>
      <c r="BW9032" s="97" t="s">
        <v>14184</v>
      </c>
    </row>
    <row r="9033" spans="51:75" x14ac:dyDescent="0.3">
      <c r="AY9033" s="124" t="e">
        <f>VLOOKUP(C9033,#REF!, 2,FALSE)</f>
        <v>#REF!</v>
      </c>
      <c r="BM9033" s="97" t="s">
        <v>14185</v>
      </c>
      <c r="BN9033" s="97" t="s">
        <v>2983</v>
      </c>
      <c r="BO9033" s="97" t="s">
        <v>2983</v>
      </c>
      <c r="BU9033" s="97" t="s">
        <v>14185</v>
      </c>
      <c r="BV9033" s="97" t="s">
        <v>2983</v>
      </c>
      <c r="BW9033" s="97" t="s">
        <v>2983</v>
      </c>
    </row>
    <row r="9034" spans="51:75" x14ac:dyDescent="0.3">
      <c r="AY9034" s="124" t="e">
        <f>VLOOKUP(C9034,#REF!, 2,FALSE)</f>
        <v>#REF!</v>
      </c>
      <c r="BM9034" s="97" t="s">
        <v>14186</v>
      </c>
      <c r="BN9034" s="97" t="s">
        <v>700</v>
      </c>
      <c r="BO9034" s="97" t="s">
        <v>4283</v>
      </c>
      <c r="BU9034" s="97" t="s">
        <v>14186</v>
      </c>
      <c r="BV9034" s="97" t="s">
        <v>700</v>
      </c>
      <c r="BW9034" s="97" t="s">
        <v>4283</v>
      </c>
    </row>
    <row r="9035" spans="51:75" x14ac:dyDescent="0.3">
      <c r="AY9035" s="124" t="e">
        <f>VLOOKUP(C9035,#REF!, 2,FALSE)</f>
        <v>#REF!</v>
      </c>
      <c r="BM9035" s="97" t="s">
        <v>14187</v>
      </c>
      <c r="BN9035" s="97" t="s">
        <v>639</v>
      </c>
      <c r="BO9035" s="97" t="s">
        <v>2749</v>
      </c>
      <c r="BU9035" s="97" t="s">
        <v>14187</v>
      </c>
      <c r="BV9035" s="97" t="s">
        <v>639</v>
      </c>
      <c r="BW9035" s="97" t="s">
        <v>2749</v>
      </c>
    </row>
    <row r="9036" spans="51:75" x14ac:dyDescent="0.3">
      <c r="AY9036" s="124" t="e">
        <f>VLOOKUP(C9036,#REF!, 2,FALSE)</f>
        <v>#REF!</v>
      </c>
      <c r="BM9036" s="97" t="s">
        <v>14188</v>
      </c>
      <c r="BN9036" s="97" t="s">
        <v>2983</v>
      </c>
      <c r="BO9036" s="97" t="s">
        <v>2983</v>
      </c>
      <c r="BU9036" s="97" t="s">
        <v>14188</v>
      </c>
      <c r="BV9036" s="97" t="s">
        <v>2983</v>
      </c>
      <c r="BW9036" s="97" t="s">
        <v>2983</v>
      </c>
    </row>
    <row r="9037" spans="51:75" x14ac:dyDescent="0.3">
      <c r="AY9037" s="124" t="e">
        <f>VLOOKUP(C9037,#REF!, 2,FALSE)</f>
        <v>#REF!</v>
      </c>
      <c r="BM9037" s="97" t="s">
        <v>187</v>
      </c>
      <c r="BN9037" s="97" t="s">
        <v>2983</v>
      </c>
      <c r="BO9037" s="97" t="s">
        <v>2983</v>
      </c>
      <c r="BU9037" s="97" t="s">
        <v>187</v>
      </c>
      <c r="BV9037" s="97" t="s">
        <v>2983</v>
      </c>
      <c r="BW9037" s="97" t="s">
        <v>2983</v>
      </c>
    </row>
    <row r="9038" spans="51:75" x14ac:dyDescent="0.3">
      <c r="AY9038" s="124" t="e">
        <f>VLOOKUP(C9038,#REF!, 2,FALSE)</f>
        <v>#REF!</v>
      </c>
      <c r="BM9038" s="97" t="s">
        <v>14189</v>
      </c>
      <c r="BN9038" s="97" t="s">
        <v>2983</v>
      </c>
      <c r="BO9038" s="97" t="s">
        <v>2983</v>
      </c>
      <c r="BU9038" s="97" t="s">
        <v>14189</v>
      </c>
      <c r="BV9038" s="97" t="s">
        <v>2983</v>
      </c>
      <c r="BW9038" s="97" t="s">
        <v>2983</v>
      </c>
    </row>
    <row r="9039" spans="51:75" x14ac:dyDescent="0.3">
      <c r="AY9039" s="124" t="e">
        <f>VLOOKUP(C9039,#REF!, 2,FALSE)</f>
        <v>#REF!</v>
      </c>
      <c r="BM9039" s="97" t="s">
        <v>14190</v>
      </c>
      <c r="BN9039" s="97" t="s">
        <v>2983</v>
      </c>
      <c r="BO9039" s="97" t="s">
        <v>2983</v>
      </c>
      <c r="BU9039" s="97" t="s">
        <v>14190</v>
      </c>
      <c r="BV9039" s="97" t="s">
        <v>2983</v>
      </c>
      <c r="BW9039" s="97" t="s">
        <v>2983</v>
      </c>
    </row>
    <row r="9040" spans="51:75" x14ac:dyDescent="0.3">
      <c r="AY9040" s="124" t="e">
        <f>VLOOKUP(C9040,#REF!, 2,FALSE)</f>
        <v>#REF!</v>
      </c>
      <c r="BM9040" s="97" t="s">
        <v>14191</v>
      </c>
      <c r="BN9040" s="97" t="s">
        <v>2983</v>
      </c>
      <c r="BO9040" s="97" t="s">
        <v>2983</v>
      </c>
      <c r="BU9040" s="97" t="s">
        <v>14191</v>
      </c>
      <c r="BV9040" s="97" t="s">
        <v>2983</v>
      </c>
      <c r="BW9040" s="97" t="s">
        <v>2983</v>
      </c>
    </row>
    <row r="9041" spans="51:75" x14ac:dyDescent="0.3">
      <c r="AY9041" s="124" t="e">
        <f>VLOOKUP(C9041,#REF!, 2,FALSE)</f>
        <v>#REF!</v>
      </c>
      <c r="BM9041" s="97" t="s">
        <v>14192</v>
      </c>
      <c r="BN9041" s="97" t="s">
        <v>2983</v>
      </c>
      <c r="BO9041" s="97" t="s">
        <v>2983</v>
      </c>
      <c r="BU9041" s="97" t="s">
        <v>14192</v>
      </c>
      <c r="BV9041" s="97" t="s">
        <v>2983</v>
      </c>
      <c r="BW9041" s="97" t="s">
        <v>2983</v>
      </c>
    </row>
    <row r="9042" spans="51:75" x14ac:dyDescent="0.3">
      <c r="AY9042" s="124" t="e">
        <f>VLOOKUP(C9042,#REF!, 2,FALSE)</f>
        <v>#REF!</v>
      </c>
      <c r="BM9042" s="97" t="s">
        <v>14193</v>
      </c>
      <c r="BN9042" s="97" t="s">
        <v>2983</v>
      </c>
      <c r="BO9042" s="97" t="s">
        <v>2983</v>
      </c>
      <c r="BU9042" s="97" t="s">
        <v>14193</v>
      </c>
      <c r="BV9042" s="97" t="s">
        <v>2983</v>
      </c>
      <c r="BW9042" s="97" t="s">
        <v>2983</v>
      </c>
    </row>
    <row r="9043" spans="51:75" x14ac:dyDescent="0.3">
      <c r="AY9043" s="124" t="e">
        <f>VLOOKUP(C9043,#REF!, 2,FALSE)</f>
        <v>#REF!</v>
      </c>
      <c r="BM9043" s="97" t="s">
        <v>2482</v>
      </c>
      <c r="BN9043" s="97" t="s">
        <v>663</v>
      </c>
      <c r="BO9043" s="97" t="s">
        <v>14194</v>
      </c>
      <c r="BU9043" s="97" t="s">
        <v>2482</v>
      </c>
      <c r="BV9043" s="97" t="s">
        <v>663</v>
      </c>
      <c r="BW9043" s="97" t="s">
        <v>14194</v>
      </c>
    </row>
    <row r="9044" spans="51:75" x14ac:dyDescent="0.3">
      <c r="AY9044" s="124" t="e">
        <f>VLOOKUP(C9044,#REF!, 2,FALSE)</f>
        <v>#REF!</v>
      </c>
      <c r="BM9044" s="97" t="s">
        <v>14195</v>
      </c>
      <c r="BN9044" s="97" t="s">
        <v>2983</v>
      </c>
      <c r="BO9044" s="97" t="s">
        <v>2983</v>
      </c>
      <c r="BU9044" s="97" t="s">
        <v>14195</v>
      </c>
      <c r="BV9044" s="97" t="s">
        <v>2983</v>
      </c>
      <c r="BW9044" s="97" t="s">
        <v>2983</v>
      </c>
    </row>
    <row r="9045" spans="51:75" x14ac:dyDescent="0.3">
      <c r="AY9045" s="124" t="e">
        <f>VLOOKUP(C9045,#REF!, 2,FALSE)</f>
        <v>#REF!</v>
      </c>
      <c r="BM9045" s="97" t="s">
        <v>14196</v>
      </c>
      <c r="BN9045" s="97" t="s">
        <v>771</v>
      </c>
      <c r="BO9045" s="97" t="s">
        <v>1903</v>
      </c>
      <c r="BU9045" s="97" t="s">
        <v>14196</v>
      </c>
      <c r="BV9045" s="97" t="s">
        <v>771</v>
      </c>
      <c r="BW9045" s="97" t="s">
        <v>1903</v>
      </c>
    </row>
    <row r="9046" spans="51:75" x14ac:dyDescent="0.3">
      <c r="AY9046" s="124" t="e">
        <f>VLOOKUP(C9046,#REF!, 2,FALSE)</f>
        <v>#REF!</v>
      </c>
      <c r="BM9046" s="97" t="s">
        <v>14197</v>
      </c>
      <c r="BN9046" s="97" t="s">
        <v>1279</v>
      </c>
      <c r="BO9046" s="97" t="s">
        <v>2983</v>
      </c>
      <c r="BU9046" s="97" t="s">
        <v>14197</v>
      </c>
      <c r="BV9046" s="97" t="s">
        <v>1279</v>
      </c>
      <c r="BW9046" s="97" t="s">
        <v>2983</v>
      </c>
    </row>
    <row r="9047" spans="51:75" x14ac:dyDescent="0.3">
      <c r="AY9047" s="124" t="e">
        <f>VLOOKUP(C9047,#REF!, 2,FALSE)</f>
        <v>#REF!</v>
      </c>
      <c r="BM9047" s="97" t="s">
        <v>14198</v>
      </c>
      <c r="BN9047" s="97" t="s">
        <v>700</v>
      </c>
      <c r="BO9047" s="97" t="s">
        <v>14199</v>
      </c>
      <c r="BU9047" s="97" t="s">
        <v>14198</v>
      </c>
      <c r="BV9047" s="97" t="s">
        <v>700</v>
      </c>
      <c r="BW9047" s="97" t="s">
        <v>14199</v>
      </c>
    </row>
    <row r="9048" spans="51:75" x14ac:dyDescent="0.3">
      <c r="AY9048" s="124" t="e">
        <f>VLOOKUP(C9048,#REF!, 2,FALSE)</f>
        <v>#REF!</v>
      </c>
      <c r="BM9048" s="97" t="s">
        <v>14200</v>
      </c>
      <c r="BN9048" s="97" t="s">
        <v>1445</v>
      </c>
      <c r="BO9048" s="97" t="s">
        <v>2983</v>
      </c>
      <c r="BU9048" s="97" t="s">
        <v>14200</v>
      </c>
      <c r="BV9048" s="97" t="s">
        <v>1445</v>
      </c>
      <c r="BW9048" s="97" t="s">
        <v>2983</v>
      </c>
    </row>
    <row r="9049" spans="51:75" x14ac:dyDescent="0.3">
      <c r="AY9049" s="124" t="e">
        <f>VLOOKUP(C9049,#REF!, 2,FALSE)</f>
        <v>#REF!</v>
      </c>
      <c r="BM9049" s="97" t="s">
        <v>14201</v>
      </c>
      <c r="BN9049" s="97" t="s">
        <v>912</v>
      </c>
      <c r="BO9049" s="97" t="s">
        <v>14202</v>
      </c>
      <c r="BU9049" s="97" t="s">
        <v>14201</v>
      </c>
      <c r="BV9049" s="97" t="s">
        <v>912</v>
      </c>
      <c r="BW9049" s="97" t="s">
        <v>14202</v>
      </c>
    </row>
    <row r="9050" spans="51:75" x14ac:dyDescent="0.3">
      <c r="AY9050" s="124" t="e">
        <f>VLOOKUP(C9050,#REF!, 2,FALSE)</f>
        <v>#REF!</v>
      </c>
      <c r="BM9050" s="97" t="s">
        <v>2483</v>
      </c>
      <c r="BN9050" s="97" t="s">
        <v>1445</v>
      </c>
      <c r="BO9050" s="97" t="s">
        <v>2746</v>
      </c>
      <c r="BU9050" s="97" t="s">
        <v>2483</v>
      </c>
      <c r="BV9050" s="97" t="s">
        <v>1445</v>
      </c>
      <c r="BW9050" s="97" t="s">
        <v>2746</v>
      </c>
    </row>
    <row r="9051" spans="51:75" x14ac:dyDescent="0.3">
      <c r="AY9051" s="124" t="e">
        <f>VLOOKUP(C9051,#REF!, 2,FALSE)</f>
        <v>#REF!</v>
      </c>
      <c r="BM9051" s="97" t="s">
        <v>14203</v>
      </c>
      <c r="BN9051" s="97" t="s">
        <v>1445</v>
      </c>
      <c r="BO9051" s="97" t="s">
        <v>14125</v>
      </c>
      <c r="BU9051" s="97" t="s">
        <v>14203</v>
      </c>
      <c r="BV9051" s="97" t="s">
        <v>1445</v>
      </c>
      <c r="BW9051" s="97" t="s">
        <v>14125</v>
      </c>
    </row>
    <row r="9052" spans="51:75" x14ac:dyDescent="0.3">
      <c r="AY9052" s="124" t="e">
        <f>VLOOKUP(C9052,#REF!, 2,FALSE)</f>
        <v>#REF!</v>
      </c>
      <c r="BM9052" s="97" t="s">
        <v>14205</v>
      </c>
      <c r="BN9052" s="97" t="s">
        <v>2983</v>
      </c>
      <c r="BO9052" s="97" t="s">
        <v>2983</v>
      </c>
      <c r="BU9052" s="97" t="s">
        <v>14205</v>
      </c>
      <c r="BV9052" s="97" t="s">
        <v>2983</v>
      </c>
      <c r="BW9052" s="97" t="s">
        <v>2983</v>
      </c>
    </row>
    <row r="9053" spans="51:75" x14ac:dyDescent="0.3">
      <c r="AY9053" s="124" t="e">
        <f>VLOOKUP(C9053,#REF!, 2,FALSE)</f>
        <v>#REF!</v>
      </c>
      <c r="BM9053" s="97" t="s">
        <v>14206</v>
      </c>
      <c r="BN9053" s="97" t="s">
        <v>639</v>
      </c>
      <c r="BO9053" s="97" t="s">
        <v>2983</v>
      </c>
      <c r="BU9053" s="97" t="s">
        <v>14206</v>
      </c>
      <c r="BV9053" s="97" t="s">
        <v>639</v>
      </c>
      <c r="BW9053" s="97" t="s">
        <v>2983</v>
      </c>
    </row>
    <row r="9054" spans="51:75" x14ac:dyDescent="0.3">
      <c r="AY9054" s="124" t="e">
        <f>VLOOKUP(C9054,#REF!, 2,FALSE)</f>
        <v>#REF!</v>
      </c>
      <c r="BM9054" s="97" t="s">
        <v>14207</v>
      </c>
      <c r="BN9054" s="97" t="s">
        <v>2983</v>
      </c>
      <c r="BO9054" s="97" t="s">
        <v>2983</v>
      </c>
      <c r="BU9054" s="97" t="s">
        <v>14207</v>
      </c>
      <c r="BV9054" s="97" t="s">
        <v>2983</v>
      </c>
      <c r="BW9054" s="97" t="s">
        <v>2983</v>
      </c>
    </row>
    <row r="9055" spans="51:75" x14ac:dyDescent="0.3">
      <c r="AY9055" s="124" t="e">
        <f>VLOOKUP(C9055,#REF!, 2,FALSE)</f>
        <v>#REF!</v>
      </c>
      <c r="BM9055" s="97" t="s">
        <v>14208</v>
      </c>
      <c r="BN9055" s="97" t="s">
        <v>612</v>
      </c>
      <c r="BO9055" s="97" t="s">
        <v>2983</v>
      </c>
      <c r="BU9055" s="97" t="s">
        <v>14208</v>
      </c>
      <c r="BV9055" s="97" t="s">
        <v>612</v>
      </c>
      <c r="BW9055" s="97" t="s">
        <v>2983</v>
      </c>
    </row>
    <row r="9056" spans="51:75" x14ac:dyDescent="0.3">
      <c r="AY9056" s="124" t="e">
        <f>VLOOKUP(C9056,#REF!, 2,FALSE)</f>
        <v>#REF!</v>
      </c>
      <c r="BM9056" s="97" t="s">
        <v>2484</v>
      </c>
      <c r="BN9056" s="97" t="s">
        <v>694</v>
      </c>
      <c r="BO9056" s="97" t="s">
        <v>14209</v>
      </c>
      <c r="BU9056" s="97" t="s">
        <v>2484</v>
      </c>
      <c r="BV9056" s="97" t="s">
        <v>694</v>
      </c>
      <c r="BW9056" s="97" t="s">
        <v>14209</v>
      </c>
    </row>
    <row r="9057" spans="51:75" x14ac:dyDescent="0.3">
      <c r="AY9057" s="124" t="e">
        <f>VLOOKUP(C9057,#REF!, 2,FALSE)</f>
        <v>#REF!</v>
      </c>
      <c r="BM9057" s="97" t="s">
        <v>14210</v>
      </c>
      <c r="BN9057" s="97" t="s">
        <v>2983</v>
      </c>
      <c r="BO9057" s="97" t="s">
        <v>2983</v>
      </c>
      <c r="BU9057" s="97" t="s">
        <v>14210</v>
      </c>
      <c r="BV9057" s="97" t="s">
        <v>2983</v>
      </c>
      <c r="BW9057" s="97" t="s">
        <v>2983</v>
      </c>
    </row>
    <row r="9058" spans="51:75" x14ac:dyDescent="0.3">
      <c r="AY9058" s="124" t="e">
        <f>VLOOKUP(C9058,#REF!, 2,FALSE)</f>
        <v>#REF!</v>
      </c>
      <c r="BM9058" s="97" t="s">
        <v>14211</v>
      </c>
      <c r="BN9058" s="97" t="s">
        <v>2983</v>
      </c>
      <c r="BO9058" s="97" t="s">
        <v>2983</v>
      </c>
      <c r="BU9058" s="97" t="s">
        <v>14211</v>
      </c>
      <c r="BV9058" s="97" t="s">
        <v>2983</v>
      </c>
      <c r="BW9058" s="97" t="s">
        <v>2983</v>
      </c>
    </row>
    <row r="9059" spans="51:75" x14ac:dyDescent="0.3">
      <c r="AY9059" s="124" t="e">
        <f>VLOOKUP(C9059,#REF!, 2,FALSE)</f>
        <v>#REF!</v>
      </c>
      <c r="BM9059" s="97" t="s">
        <v>2485</v>
      </c>
      <c r="BN9059" s="97" t="s">
        <v>1260</v>
      </c>
      <c r="BO9059" s="97" t="s">
        <v>9826</v>
      </c>
      <c r="BU9059" s="97" t="s">
        <v>2485</v>
      </c>
      <c r="BV9059" s="97" t="s">
        <v>1260</v>
      </c>
      <c r="BW9059" s="97" t="s">
        <v>9826</v>
      </c>
    </row>
    <row r="9060" spans="51:75" x14ac:dyDescent="0.3">
      <c r="AY9060" s="124" t="e">
        <f>VLOOKUP(C9060,#REF!, 2,FALSE)</f>
        <v>#REF!</v>
      </c>
      <c r="BM9060" s="97" t="s">
        <v>14212</v>
      </c>
      <c r="BN9060" s="97" t="s">
        <v>662</v>
      </c>
      <c r="BO9060" s="97" t="s">
        <v>14213</v>
      </c>
      <c r="BU9060" s="97" t="s">
        <v>14212</v>
      </c>
      <c r="BV9060" s="97" t="s">
        <v>662</v>
      </c>
      <c r="BW9060" s="97" t="s">
        <v>14213</v>
      </c>
    </row>
    <row r="9061" spans="51:75" x14ac:dyDescent="0.3">
      <c r="AY9061" s="124" t="e">
        <f>VLOOKUP(C9061,#REF!, 2,FALSE)</f>
        <v>#REF!</v>
      </c>
      <c r="BM9061" s="97" t="s">
        <v>14214</v>
      </c>
      <c r="BN9061" s="97" t="s">
        <v>631</v>
      </c>
      <c r="BO9061" s="97" t="s">
        <v>14215</v>
      </c>
      <c r="BU9061" s="97" t="s">
        <v>14214</v>
      </c>
      <c r="BV9061" s="97" t="s">
        <v>631</v>
      </c>
      <c r="BW9061" s="97" t="s">
        <v>14215</v>
      </c>
    </row>
    <row r="9062" spans="51:75" x14ac:dyDescent="0.3">
      <c r="AY9062" s="124" t="e">
        <f>VLOOKUP(C9062,#REF!, 2,FALSE)</f>
        <v>#REF!</v>
      </c>
      <c r="BM9062" s="97" t="s">
        <v>14216</v>
      </c>
      <c r="BN9062" s="97" t="s">
        <v>2983</v>
      </c>
      <c r="BO9062" s="97" t="s">
        <v>2983</v>
      </c>
      <c r="BU9062" s="97" t="s">
        <v>14216</v>
      </c>
      <c r="BV9062" s="97" t="s">
        <v>2983</v>
      </c>
      <c r="BW9062" s="97" t="s">
        <v>2983</v>
      </c>
    </row>
    <row r="9063" spans="51:75" x14ac:dyDescent="0.3">
      <c r="AY9063" s="124" t="e">
        <f>VLOOKUP(C9063,#REF!, 2,FALSE)</f>
        <v>#REF!</v>
      </c>
      <c r="BM9063" s="97" t="s">
        <v>14217</v>
      </c>
      <c r="BN9063" s="97" t="s">
        <v>639</v>
      </c>
      <c r="BO9063" s="97" t="s">
        <v>14218</v>
      </c>
      <c r="BU9063" s="97" t="s">
        <v>14217</v>
      </c>
      <c r="BV9063" s="97" t="s">
        <v>639</v>
      </c>
      <c r="BW9063" s="97" t="s">
        <v>14218</v>
      </c>
    </row>
    <row r="9064" spans="51:75" x14ac:dyDescent="0.3">
      <c r="AY9064" s="124" t="e">
        <f>VLOOKUP(C9064,#REF!, 2,FALSE)</f>
        <v>#REF!</v>
      </c>
      <c r="BM9064" s="97" t="s">
        <v>14219</v>
      </c>
      <c r="BN9064" s="97" t="s">
        <v>3237</v>
      </c>
      <c r="BO9064" s="97" t="s">
        <v>1385</v>
      </c>
      <c r="BU9064" s="97" t="s">
        <v>14219</v>
      </c>
      <c r="BV9064" s="97" t="s">
        <v>3237</v>
      </c>
      <c r="BW9064" s="97" t="s">
        <v>1385</v>
      </c>
    </row>
    <row r="9065" spans="51:75" x14ac:dyDescent="0.3">
      <c r="AY9065" s="124" t="e">
        <f>VLOOKUP(C9065,#REF!, 2,FALSE)</f>
        <v>#REF!</v>
      </c>
      <c r="BM9065" s="97" t="s">
        <v>14220</v>
      </c>
      <c r="BN9065" s="97" t="s">
        <v>3237</v>
      </c>
      <c r="BO9065" s="97" t="s">
        <v>14221</v>
      </c>
      <c r="BU9065" s="97" t="s">
        <v>14220</v>
      </c>
      <c r="BV9065" s="97" t="s">
        <v>3237</v>
      </c>
      <c r="BW9065" s="97" t="s">
        <v>14221</v>
      </c>
    </row>
    <row r="9066" spans="51:75" x14ac:dyDescent="0.3">
      <c r="AY9066" s="124" t="e">
        <f>VLOOKUP(C9066,#REF!, 2,FALSE)</f>
        <v>#REF!</v>
      </c>
      <c r="BM9066" s="97" t="s">
        <v>14222</v>
      </c>
      <c r="BN9066" s="97" t="s">
        <v>1139</v>
      </c>
      <c r="BO9066" s="97" t="s">
        <v>2092</v>
      </c>
      <c r="BU9066" s="97" t="s">
        <v>14222</v>
      </c>
      <c r="BV9066" s="97" t="s">
        <v>1139</v>
      </c>
      <c r="BW9066" s="97" t="s">
        <v>2092</v>
      </c>
    </row>
    <row r="9067" spans="51:75" x14ac:dyDescent="0.3">
      <c r="AY9067" s="124" t="e">
        <f>VLOOKUP(C9067,#REF!, 2,FALSE)</f>
        <v>#REF!</v>
      </c>
      <c r="BM9067" s="97" t="s">
        <v>2486</v>
      </c>
      <c r="BN9067" s="97" t="s">
        <v>997</v>
      </c>
      <c r="BO9067" s="97" t="s">
        <v>14223</v>
      </c>
      <c r="BU9067" s="97" t="s">
        <v>2486</v>
      </c>
      <c r="BV9067" s="97" t="s">
        <v>997</v>
      </c>
      <c r="BW9067" s="97" t="s">
        <v>14223</v>
      </c>
    </row>
    <row r="9068" spans="51:75" x14ac:dyDescent="0.3">
      <c r="AY9068" s="124" t="e">
        <f>VLOOKUP(C9068,#REF!, 2,FALSE)</f>
        <v>#REF!</v>
      </c>
      <c r="BM9068" s="97" t="s">
        <v>14224</v>
      </c>
      <c r="BN9068" s="97" t="s">
        <v>3191</v>
      </c>
      <c r="BO9068" s="97" t="s">
        <v>3986</v>
      </c>
      <c r="BU9068" s="97" t="s">
        <v>14224</v>
      </c>
      <c r="BV9068" s="97" t="s">
        <v>3191</v>
      </c>
      <c r="BW9068" s="97" t="s">
        <v>3986</v>
      </c>
    </row>
    <row r="9069" spans="51:75" x14ac:dyDescent="0.3">
      <c r="AY9069" s="124" t="e">
        <f>VLOOKUP(C9069,#REF!, 2,FALSE)</f>
        <v>#REF!</v>
      </c>
      <c r="BM9069" s="97" t="s">
        <v>14225</v>
      </c>
      <c r="BN9069" s="97" t="s">
        <v>3000</v>
      </c>
      <c r="BO9069" s="97" t="s">
        <v>8554</v>
      </c>
      <c r="BU9069" s="97" t="s">
        <v>14225</v>
      </c>
      <c r="BV9069" s="97" t="s">
        <v>3000</v>
      </c>
      <c r="BW9069" s="97" t="s">
        <v>8554</v>
      </c>
    </row>
    <row r="9070" spans="51:75" x14ac:dyDescent="0.3">
      <c r="AY9070" s="124" t="e">
        <f>VLOOKUP(C9070,#REF!, 2,FALSE)</f>
        <v>#REF!</v>
      </c>
      <c r="BM9070" s="97" t="s">
        <v>14226</v>
      </c>
      <c r="BN9070" s="97" t="s">
        <v>3237</v>
      </c>
      <c r="BO9070" s="97" t="s">
        <v>10317</v>
      </c>
      <c r="BU9070" s="97" t="s">
        <v>14226</v>
      </c>
      <c r="BV9070" s="97" t="s">
        <v>3237</v>
      </c>
      <c r="BW9070" s="97" t="s">
        <v>10317</v>
      </c>
    </row>
    <row r="9071" spans="51:75" x14ac:dyDescent="0.3">
      <c r="AY9071" s="124" t="e">
        <f>VLOOKUP(C9071,#REF!, 2,FALSE)</f>
        <v>#REF!</v>
      </c>
      <c r="BM9071" s="97" t="s">
        <v>14227</v>
      </c>
      <c r="BN9071" s="97" t="s">
        <v>2983</v>
      </c>
      <c r="BO9071" s="97" t="s">
        <v>5229</v>
      </c>
      <c r="BU9071" s="97" t="s">
        <v>14227</v>
      </c>
      <c r="BV9071" s="97" t="s">
        <v>2983</v>
      </c>
      <c r="BW9071" s="97" t="s">
        <v>5229</v>
      </c>
    </row>
    <row r="9072" spans="51:75" x14ac:dyDescent="0.3">
      <c r="AY9072" s="124" t="e">
        <f>VLOOKUP(C9072,#REF!, 2,FALSE)</f>
        <v>#REF!</v>
      </c>
      <c r="BM9072" s="97" t="s">
        <v>14228</v>
      </c>
      <c r="BN9072" s="97" t="s">
        <v>2983</v>
      </c>
      <c r="BO9072" s="97" t="s">
        <v>14229</v>
      </c>
      <c r="BU9072" s="97" t="s">
        <v>14228</v>
      </c>
      <c r="BV9072" s="97" t="s">
        <v>2983</v>
      </c>
      <c r="BW9072" s="97" t="s">
        <v>14229</v>
      </c>
    </row>
    <row r="9073" spans="51:75" x14ac:dyDescent="0.3">
      <c r="AY9073" s="124" t="e">
        <f>VLOOKUP(C9073,#REF!, 2,FALSE)</f>
        <v>#REF!</v>
      </c>
      <c r="BM9073" s="97" t="s">
        <v>14230</v>
      </c>
      <c r="BN9073" s="97" t="s">
        <v>2983</v>
      </c>
      <c r="BO9073" s="97" t="s">
        <v>13522</v>
      </c>
      <c r="BU9073" s="97" t="s">
        <v>14230</v>
      </c>
      <c r="BV9073" s="97" t="s">
        <v>2983</v>
      </c>
      <c r="BW9073" s="97" t="s">
        <v>13522</v>
      </c>
    </row>
    <row r="9074" spans="51:75" x14ac:dyDescent="0.3">
      <c r="AY9074" s="124" t="e">
        <f>VLOOKUP(C9074,#REF!, 2,FALSE)</f>
        <v>#REF!</v>
      </c>
      <c r="BM9074" s="97" t="s">
        <v>14231</v>
      </c>
      <c r="BN9074" s="97" t="s">
        <v>3237</v>
      </c>
      <c r="BO9074" s="97" t="s">
        <v>3520</v>
      </c>
      <c r="BU9074" s="97" t="s">
        <v>14231</v>
      </c>
      <c r="BV9074" s="97" t="s">
        <v>3237</v>
      </c>
      <c r="BW9074" s="97" t="s">
        <v>3520</v>
      </c>
    </row>
    <row r="9075" spans="51:75" x14ac:dyDescent="0.3">
      <c r="AY9075" s="124" t="e">
        <f>VLOOKUP(C9075,#REF!, 2,FALSE)</f>
        <v>#REF!</v>
      </c>
      <c r="BM9075" s="97" t="s">
        <v>14232</v>
      </c>
      <c r="BN9075" s="97" t="s">
        <v>2983</v>
      </c>
      <c r="BO9075" s="97" t="s">
        <v>2983</v>
      </c>
      <c r="BU9075" s="97" t="s">
        <v>14232</v>
      </c>
      <c r="BV9075" s="97" t="s">
        <v>2983</v>
      </c>
      <c r="BW9075" s="97" t="s">
        <v>2983</v>
      </c>
    </row>
    <row r="9076" spans="51:75" x14ac:dyDescent="0.3">
      <c r="AY9076" s="124" t="e">
        <f>VLOOKUP(C9076,#REF!, 2,FALSE)</f>
        <v>#REF!</v>
      </c>
      <c r="BM9076" s="97" t="s">
        <v>14233</v>
      </c>
      <c r="BN9076" s="97" t="s">
        <v>2983</v>
      </c>
      <c r="BO9076" s="97" t="s">
        <v>2983</v>
      </c>
      <c r="BU9076" s="97" t="s">
        <v>14233</v>
      </c>
      <c r="BV9076" s="97" t="s">
        <v>2983</v>
      </c>
      <c r="BW9076" s="97" t="s">
        <v>2983</v>
      </c>
    </row>
    <row r="9077" spans="51:75" x14ac:dyDescent="0.3">
      <c r="AY9077" s="124" t="e">
        <f>VLOOKUP(C9077,#REF!, 2,FALSE)</f>
        <v>#REF!</v>
      </c>
      <c r="BM9077" s="97" t="s">
        <v>14234</v>
      </c>
      <c r="BN9077" s="97" t="s">
        <v>1342</v>
      </c>
      <c r="BO9077" s="97" t="s">
        <v>2095</v>
      </c>
      <c r="BU9077" s="97" t="s">
        <v>14234</v>
      </c>
      <c r="BV9077" s="97" t="s">
        <v>1342</v>
      </c>
      <c r="BW9077" s="97" t="s">
        <v>2095</v>
      </c>
    </row>
    <row r="9078" spans="51:75" x14ac:dyDescent="0.3">
      <c r="AY9078" s="124" t="e">
        <f>VLOOKUP(C9078,#REF!, 2,FALSE)</f>
        <v>#REF!</v>
      </c>
      <c r="BM9078" s="97" t="s">
        <v>14235</v>
      </c>
      <c r="BN9078" s="97" t="s">
        <v>2983</v>
      </c>
      <c r="BO9078" s="97" t="s">
        <v>2983</v>
      </c>
      <c r="BU9078" s="97" t="s">
        <v>14235</v>
      </c>
      <c r="BV9078" s="97" t="s">
        <v>2983</v>
      </c>
      <c r="BW9078" s="97" t="s">
        <v>2983</v>
      </c>
    </row>
    <row r="9079" spans="51:75" x14ac:dyDescent="0.3">
      <c r="AY9079" s="124" t="e">
        <f>VLOOKUP(C9079,#REF!, 2,FALSE)</f>
        <v>#REF!</v>
      </c>
      <c r="BM9079" s="97" t="s">
        <v>14236</v>
      </c>
      <c r="BN9079" s="97" t="s">
        <v>2983</v>
      </c>
      <c r="BO9079" s="97" t="s">
        <v>2983</v>
      </c>
      <c r="BU9079" s="97" t="s">
        <v>14236</v>
      </c>
      <c r="BV9079" s="97" t="s">
        <v>2983</v>
      </c>
      <c r="BW9079" s="97" t="s">
        <v>2983</v>
      </c>
    </row>
    <row r="9080" spans="51:75" x14ac:dyDescent="0.3">
      <c r="AY9080" s="124" t="e">
        <f>VLOOKUP(C9080,#REF!, 2,FALSE)</f>
        <v>#REF!</v>
      </c>
      <c r="BM9080" s="97" t="s">
        <v>14237</v>
      </c>
      <c r="BN9080" s="97" t="s">
        <v>2983</v>
      </c>
      <c r="BO9080" s="97" t="s">
        <v>2983</v>
      </c>
      <c r="BU9080" s="97" t="s">
        <v>14237</v>
      </c>
      <c r="BV9080" s="97" t="s">
        <v>2983</v>
      </c>
      <c r="BW9080" s="97" t="s">
        <v>2983</v>
      </c>
    </row>
    <row r="9081" spans="51:75" x14ac:dyDescent="0.3">
      <c r="AY9081" s="124" t="e">
        <f>VLOOKUP(C9081,#REF!, 2,FALSE)</f>
        <v>#REF!</v>
      </c>
      <c r="BM9081" s="97" t="s">
        <v>2487</v>
      </c>
      <c r="BN9081" s="97" t="s">
        <v>703</v>
      </c>
      <c r="BO9081" s="97" t="s">
        <v>14238</v>
      </c>
      <c r="BU9081" s="97" t="s">
        <v>2487</v>
      </c>
      <c r="BV9081" s="97" t="s">
        <v>703</v>
      </c>
      <c r="BW9081" s="97" t="s">
        <v>14238</v>
      </c>
    </row>
    <row r="9082" spans="51:75" x14ac:dyDescent="0.3">
      <c r="AY9082" s="124" t="e">
        <f>VLOOKUP(C9082,#REF!, 2,FALSE)</f>
        <v>#REF!</v>
      </c>
      <c r="BM9082" s="97" t="s">
        <v>14239</v>
      </c>
      <c r="BN9082" s="97" t="s">
        <v>715</v>
      </c>
      <c r="BO9082" s="97" t="s">
        <v>14240</v>
      </c>
      <c r="BU9082" s="97" t="s">
        <v>14239</v>
      </c>
      <c r="BV9082" s="97" t="s">
        <v>715</v>
      </c>
      <c r="BW9082" s="97" t="s">
        <v>14240</v>
      </c>
    </row>
    <row r="9083" spans="51:75" x14ac:dyDescent="0.3">
      <c r="AY9083" s="124" t="e">
        <f>VLOOKUP(C9083,#REF!, 2,FALSE)</f>
        <v>#REF!</v>
      </c>
      <c r="BM9083" s="97" t="s">
        <v>14241</v>
      </c>
      <c r="BN9083" s="97" t="s">
        <v>2983</v>
      </c>
      <c r="BO9083" s="97" t="s">
        <v>2983</v>
      </c>
      <c r="BU9083" s="97" t="s">
        <v>14241</v>
      </c>
      <c r="BV9083" s="97" t="s">
        <v>2983</v>
      </c>
      <c r="BW9083" s="97" t="s">
        <v>2983</v>
      </c>
    </row>
    <row r="9084" spans="51:75" x14ac:dyDescent="0.3">
      <c r="AY9084" s="124" t="e">
        <f>VLOOKUP(C9084,#REF!, 2,FALSE)</f>
        <v>#REF!</v>
      </c>
      <c r="BM9084" s="97" t="s">
        <v>14242</v>
      </c>
      <c r="BN9084" s="97" t="s">
        <v>2983</v>
      </c>
      <c r="BO9084" s="97" t="s">
        <v>2983</v>
      </c>
      <c r="BU9084" s="97" t="s">
        <v>14242</v>
      </c>
      <c r="BV9084" s="97" t="s">
        <v>2983</v>
      </c>
      <c r="BW9084" s="97" t="s">
        <v>2983</v>
      </c>
    </row>
    <row r="9085" spans="51:75" x14ac:dyDescent="0.3">
      <c r="AY9085" s="124" t="e">
        <f>VLOOKUP(C9085,#REF!, 2,FALSE)</f>
        <v>#REF!</v>
      </c>
      <c r="BM9085" s="97" t="s">
        <v>14243</v>
      </c>
      <c r="BN9085" s="97" t="s">
        <v>2983</v>
      </c>
      <c r="BO9085" s="97" t="s">
        <v>2983</v>
      </c>
      <c r="BU9085" s="97" t="s">
        <v>14243</v>
      </c>
      <c r="BV9085" s="97" t="s">
        <v>2983</v>
      </c>
      <c r="BW9085" s="97" t="s">
        <v>2983</v>
      </c>
    </row>
    <row r="9086" spans="51:75" x14ac:dyDescent="0.3">
      <c r="AY9086" s="124" t="e">
        <f>VLOOKUP(C9086,#REF!, 2,FALSE)</f>
        <v>#REF!</v>
      </c>
      <c r="BM9086" s="97" t="s">
        <v>14244</v>
      </c>
      <c r="BN9086" s="97" t="s">
        <v>3237</v>
      </c>
      <c r="BO9086" s="97" t="s">
        <v>5078</v>
      </c>
      <c r="BU9086" s="97" t="s">
        <v>14244</v>
      </c>
      <c r="BV9086" s="97" t="s">
        <v>3237</v>
      </c>
      <c r="BW9086" s="97" t="s">
        <v>5078</v>
      </c>
    </row>
    <row r="9087" spans="51:75" x14ac:dyDescent="0.3">
      <c r="AY9087" s="124" t="e">
        <f>VLOOKUP(C9087,#REF!, 2,FALSE)</f>
        <v>#REF!</v>
      </c>
      <c r="BM9087" s="97" t="s">
        <v>189</v>
      </c>
      <c r="BN9087" s="97" t="s">
        <v>700</v>
      </c>
      <c r="BO9087" s="97" t="s">
        <v>2983</v>
      </c>
      <c r="BU9087" s="97" t="s">
        <v>189</v>
      </c>
      <c r="BV9087" s="97" t="s">
        <v>700</v>
      </c>
      <c r="BW9087" s="97" t="s">
        <v>2983</v>
      </c>
    </row>
    <row r="9088" spans="51:75" x14ac:dyDescent="0.3">
      <c r="AY9088" s="124" t="e">
        <f>VLOOKUP(C9088,#REF!, 2,FALSE)</f>
        <v>#REF!</v>
      </c>
      <c r="BM9088" s="97" t="s">
        <v>14245</v>
      </c>
      <c r="BN9088" s="97" t="s">
        <v>3003</v>
      </c>
      <c r="BO9088" s="97" t="s">
        <v>12235</v>
      </c>
      <c r="BU9088" s="97" t="s">
        <v>14245</v>
      </c>
      <c r="BV9088" s="97" t="s">
        <v>3003</v>
      </c>
      <c r="BW9088" s="97" t="s">
        <v>12235</v>
      </c>
    </row>
    <row r="9089" spans="51:75" x14ac:dyDescent="0.3">
      <c r="AY9089" s="124" t="e">
        <f>VLOOKUP(C9089,#REF!, 2,FALSE)</f>
        <v>#REF!</v>
      </c>
      <c r="BM9089" s="97" t="s">
        <v>14246</v>
      </c>
      <c r="BN9089" s="97" t="s">
        <v>780</v>
      </c>
      <c r="BO9089" s="97" t="s">
        <v>6389</v>
      </c>
      <c r="BU9089" s="97" t="s">
        <v>14246</v>
      </c>
      <c r="BV9089" s="97" t="s">
        <v>780</v>
      </c>
      <c r="BW9089" s="97" t="s">
        <v>6389</v>
      </c>
    </row>
    <row r="9090" spans="51:75" x14ac:dyDescent="0.3">
      <c r="AY9090" s="124" t="e">
        <f>VLOOKUP(C9090,#REF!, 2,FALSE)</f>
        <v>#REF!</v>
      </c>
      <c r="BM9090" s="97" t="s">
        <v>14247</v>
      </c>
      <c r="BN9090" s="97" t="s">
        <v>1342</v>
      </c>
      <c r="BO9090" s="97" t="s">
        <v>2100</v>
      </c>
      <c r="BU9090" s="97" t="s">
        <v>14247</v>
      </c>
      <c r="BV9090" s="97" t="s">
        <v>1342</v>
      </c>
      <c r="BW9090" s="97" t="s">
        <v>2100</v>
      </c>
    </row>
    <row r="9091" spans="51:75" x14ac:dyDescent="0.3">
      <c r="AY9091" s="124" t="e">
        <f>VLOOKUP(C9091,#REF!, 2,FALSE)</f>
        <v>#REF!</v>
      </c>
      <c r="BM9091" s="97" t="s">
        <v>14248</v>
      </c>
      <c r="BN9091" s="97" t="s">
        <v>2983</v>
      </c>
      <c r="BO9091" s="97" t="s">
        <v>14249</v>
      </c>
      <c r="BU9091" s="97" t="s">
        <v>14248</v>
      </c>
      <c r="BV9091" s="97" t="s">
        <v>2983</v>
      </c>
      <c r="BW9091" s="97" t="s">
        <v>14249</v>
      </c>
    </row>
    <row r="9092" spans="51:75" x14ac:dyDescent="0.3">
      <c r="AY9092" s="124" t="e">
        <f>VLOOKUP(C9092,#REF!, 2,FALSE)</f>
        <v>#REF!</v>
      </c>
      <c r="BM9092" s="97" t="s">
        <v>14250</v>
      </c>
      <c r="BN9092" s="97" t="s">
        <v>617</v>
      </c>
      <c r="BO9092" s="97" t="s">
        <v>1840</v>
      </c>
      <c r="BU9092" s="97" t="s">
        <v>14250</v>
      </c>
      <c r="BV9092" s="97" t="s">
        <v>617</v>
      </c>
      <c r="BW9092" s="97" t="s">
        <v>1840</v>
      </c>
    </row>
    <row r="9093" spans="51:75" x14ac:dyDescent="0.3">
      <c r="AY9093" s="124" t="e">
        <f>VLOOKUP(C9093,#REF!, 2,FALSE)</f>
        <v>#REF!</v>
      </c>
      <c r="BM9093" s="97" t="s">
        <v>14252</v>
      </c>
      <c r="BN9093" s="97" t="s">
        <v>810</v>
      </c>
      <c r="BO9093" s="97" t="s">
        <v>14253</v>
      </c>
      <c r="BU9093" s="97" t="s">
        <v>14252</v>
      </c>
      <c r="BV9093" s="97" t="s">
        <v>810</v>
      </c>
      <c r="BW9093" s="97" t="s">
        <v>14253</v>
      </c>
    </row>
    <row r="9094" spans="51:75" x14ac:dyDescent="0.3">
      <c r="AY9094" s="124" t="e">
        <f>VLOOKUP(C9094,#REF!, 2,FALSE)</f>
        <v>#REF!</v>
      </c>
      <c r="BM9094" s="97" t="s">
        <v>14254</v>
      </c>
      <c r="BN9094" s="97" t="s">
        <v>636</v>
      </c>
      <c r="BO9094" s="97" t="s">
        <v>14255</v>
      </c>
      <c r="BU9094" s="97" t="s">
        <v>14254</v>
      </c>
      <c r="BV9094" s="97" t="s">
        <v>636</v>
      </c>
      <c r="BW9094" s="97" t="s">
        <v>14255</v>
      </c>
    </row>
    <row r="9095" spans="51:75" x14ac:dyDescent="0.3">
      <c r="AY9095" s="124" t="e">
        <f>VLOOKUP(C9095,#REF!, 2,FALSE)</f>
        <v>#REF!</v>
      </c>
      <c r="BM9095" s="97" t="s">
        <v>14256</v>
      </c>
      <c r="BN9095" s="97" t="s">
        <v>1139</v>
      </c>
      <c r="BO9095" s="97" t="s">
        <v>14257</v>
      </c>
      <c r="BU9095" s="97" t="s">
        <v>14256</v>
      </c>
      <c r="BV9095" s="97" t="s">
        <v>1139</v>
      </c>
      <c r="BW9095" s="97" t="s">
        <v>14257</v>
      </c>
    </row>
    <row r="9096" spans="51:75" x14ac:dyDescent="0.3">
      <c r="AY9096" s="124" t="e">
        <f>VLOOKUP(C9096,#REF!, 2,FALSE)</f>
        <v>#REF!</v>
      </c>
      <c r="BM9096" s="97" t="s">
        <v>2488</v>
      </c>
      <c r="BN9096" s="97" t="s">
        <v>631</v>
      </c>
      <c r="BO9096" s="97" t="s">
        <v>14258</v>
      </c>
      <c r="BU9096" s="97" t="s">
        <v>2488</v>
      </c>
      <c r="BV9096" s="97" t="s">
        <v>631</v>
      </c>
      <c r="BW9096" s="97" t="s">
        <v>14258</v>
      </c>
    </row>
    <row r="9097" spans="51:75" x14ac:dyDescent="0.3">
      <c r="AY9097" s="124" t="e">
        <f>VLOOKUP(C9097,#REF!, 2,FALSE)</f>
        <v>#REF!</v>
      </c>
      <c r="BM9097" s="97" t="s">
        <v>2489</v>
      </c>
      <c r="BN9097" s="97" t="s">
        <v>2983</v>
      </c>
      <c r="BO9097" s="97" t="s">
        <v>14259</v>
      </c>
      <c r="BU9097" s="97" t="s">
        <v>2489</v>
      </c>
      <c r="BV9097" s="97" t="s">
        <v>2983</v>
      </c>
      <c r="BW9097" s="97" t="s">
        <v>14259</v>
      </c>
    </row>
    <row r="9098" spans="51:75" x14ac:dyDescent="0.3">
      <c r="AY9098" s="124" t="e">
        <f>VLOOKUP(C9098,#REF!, 2,FALSE)</f>
        <v>#REF!</v>
      </c>
      <c r="BM9098" s="97" t="s">
        <v>14260</v>
      </c>
      <c r="BN9098" s="97" t="s">
        <v>16968</v>
      </c>
      <c r="BO9098" s="97" t="s">
        <v>2983</v>
      </c>
      <c r="BU9098" s="97" t="s">
        <v>14260</v>
      </c>
      <c r="BV9098" s="97" t="s">
        <v>16968</v>
      </c>
      <c r="BW9098" s="97" t="s">
        <v>2983</v>
      </c>
    </row>
    <row r="9099" spans="51:75" x14ac:dyDescent="0.3">
      <c r="AY9099" s="124" t="e">
        <f>VLOOKUP(C9099,#REF!, 2,FALSE)</f>
        <v>#REF!</v>
      </c>
      <c r="BM9099" s="97" t="s">
        <v>14261</v>
      </c>
      <c r="BN9099" s="97" t="s">
        <v>2983</v>
      </c>
      <c r="BO9099" s="97" t="s">
        <v>996</v>
      </c>
      <c r="BU9099" s="97" t="s">
        <v>14261</v>
      </c>
      <c r="BV9099" s="97" t="s">
        <v>2983</v>
      </c>
      <c r="BW9099" s="97" t="s">
        <v>996</v>
      </c>
    </row>
    <row r="9100" spans="51:75" x14ac:dyDescent="0.3">
      <c r="AY9100" s="124" t="e">
        <f>VLOOKUP(C9100,#REF!, 2,FALSE)</f>
        <v>#REF!</v>
      </c>
      <c r="BM9100" s="97" t="s">
        <v>14262</v>
      </c>
      <c r="BN9100" s="97" t="s">
        <v>2983</v>
      </c>
      <c r="BO9100" s="97" t="s">
        <v>4888</v>
      </c>
      <c r="BU9100" s="97" t="s">
        <v>14262</v>
      </c>
      <c r="BV9100" s="97" t="s">
        <v>2983</v>
      </c>
      <c r="BW9100" s="97" t="s">
        <v>4888</v>
      </c>
    </row>
    <row r="9101" spans="51:75" x14ac:dyDescent="0.3">
      <c r="AY9101" s="124" t="e">
        <f>VLOOKUP(C9101,#REF!, 2,FALSE)</f>
        <v>#REF!</v>
      </c>
      <c r="BM9101" s="97" t="s">
        <v>14263</v>
      </c>
      <c r="BN9101" s="97" t="s">
        <v>797</v>
      </c>
      <c r="BO9101" s="97" t="s">
        <v>2123</v>
      </c>
      <c r="BU9101" s="97" t="s">
        <v>14263</v>
      </c>
      <c r="BV9101" s="97" t="s">
        <v>797</v>
      </c>
      <c r="BW9101" s="97" t="s">
        <v>2123</v>
      </c>
    </row>
    <row r="9102" spans="51:75" x14ac:dyDescent="0.3">
      <c r="AY9102" s="124" t="e">
        <f>VLOOKUP(C9102,#REF!, 2,FALSE)</f>
        <v>#REF!</v>
      </c>
      <c r="BM9102" s="97" t="s">
        <v>14264</v>
      </c>
      <c r="BN9102" s="97" t="s">
        <v>2983</v>
      </c>
      <c r="BO9102" s="97" t="s">
        <v>2983</v>
      </c>
      <c r="BU9102" s="97" t="s">
        <v>14264</v>
      </c>
      <c r="BV9102" s="97" t="s">
        <v>2983</v>
      </c>
      <c r="BW9102" s="97" t="s">
        <v>2983</v>
      </c>
    </row>
    <row r="9103" spans="51:75" x14ac:dyDescent="0.3">
      <c r="AY9103" s="124" t="e">
        <f>VLOOKUP(C9103,#REF!, 2,FALSE)</f>
        <v>#REF!</v>
      </c>
      <c r="BM9103" s="97" t="s">
        <v>14265</v>
      </c>
      <c r="BN9103" s="97" t="s">
        <v>619</v>
      </c>
      <c r="BO9103" s="97" t="s">
        <v>793</v>
      </c>
      <c r="BU9103" s="97" t="s">
        <v>14265</v>
      </c>
      <c r="BV9103" s="97" t="s">
        <v>619</v>
      </c>
      <c r="BW9103" s="97" t="s">
        <v>793</v>
      </c>
    </row>
    <row r="9104" spans="51:75" x14ac:dyDescent="0.3">
      <c r="AY9104" s="124" t="e">
        <f>VLOOKUP(C9104,#REF!, 2,FALSE)</f>
        <v>#REF!</v>
      </c>
      <c r="BM9104" s="97" t="s">
        <v>14266</v>
      </c>
      <c r="BN9104" s="97" t="s">
        <v>16968</v>
      </c>
      <c r="BO9104" s="97" t="s">
        <v>996</v>
      </c>
      <c r="BU9104" s="97" t="s">
        <v>14266</v>
      </c>
      <c r="BV9104" s="97" t="s">
        <v>16968</v>
      </c>
      <c r="BW9104" s="97" t="s">
        <v>996</v>
      </c>
    </row>
    <row r="9105" spans="51:75" x14ac:dyDescent="0.3">
      <c r="AY9105" s="124" t="e">
        <f>VLOOKUP(C9105,#REF!, 2,FALSE)</f>
        <v>#REF!</v>
      </c>
      <c r="BM9105" s="97" t="s">
        <v>14267</v>
      </c>
      <c r="BN9105" s="97" t="s">
        <v>2983</v>
      </c>
      <c r="BO9105" s="97" t="s">
        <v>2983</v>
      </c>
      <c r="BU9105" s="97" t="s">
        <v>14267</v>
      </c>
      <c r="BV9105" s="97" t="s">
        <v>2983</v>
      </c>
      <c r="BW9105" s="97" t="s">
        <v>2983</v>
      </c>
    </row>
    <row r="9106" spans="51:75" x14ac:dyDescent="0.3">
      <c r="AY9106" s="124" t="e">
        <f>VLOOKUP(C9106,#REF!, 2,FALSE)</f>
        <v>#REF!</v>
      </c>
      <c r="BM9106" s="97" t="s">
        <v>14268</v>
      </c>
      <c r="BN9106" s="97" t="s">
        <v>940</v>
      </c>
      <c r="BO9106" s="97" t="s">
        <v>2301</v>
      </c>
      <c r="BU9106" s="97" t="s">
        <v>14268</v>
      </c>
      <c r="BV9106" s="97" t="s">
        <v>940</v>
      </c>
      <c r="BW9106" s="97" t="s">
        <v>2301</v>
      </c>
    </row>
    <row r="9107" spans="51:75" x14ac:dyDescent="0.3">
      <c r="AY9107" s="124" t="e">
        <f>VLOOKUP(C9107,#REF!, 2,FALSE)</f>
        <v>#REF!</v>
      </c>
      <c r="BM9107" s="97" t="s">
        <v>14269</v>
      </c>
      <c r="BN9107" s="97" t="s">
        <v>3237</v>
      </c>
      <c r="BO9107" s="97" t="s">
        <v>6106</v>
      </c>
      <c r="BU9107" s="97" t="s">
        <v>14269</v>
      </c>
      <c r="BV9107" s="97" t="s">
        <v>3237</v>
      </c>
      <c r="BW9107" s="97" t="s">
        <v>6106</v>
      </c>
    </row>
    <row r="9108" spans="51:75" x14ac:dyDescent="0.3">
      <c r="AY9108" s="124" t="e">
        <f>VLOOKUP(C9108,#REF!, 2,FALSE)</f>
        <v>#REF!</v>
      </c>
      <c r="BM9108" s="97" t="s">
        <v>14270</v>
      </c>
      <c r="BN9108" s="97" t="s">
        <v>2983</v>
      </c>
      <c r="BO9108" s="97" t="s">
        <v>772</v>
      </c>
      <c r="BU9108" s="97" t="s">
        <v>14270</v>
      </c>
      <c r="BV9108" s="97" t="s">
        <v>2983</v>
      </c>
      <c r="BW9108" s="97" t="s">
        <v>772</v>
      </c>
    </row>
    <row r="9109" spans="51:75" x14ac:dyDescent="0.3">
      <c r="AY9109" s="124" t="e">
        <f>VLOOKUP(C9109,#REF!, 2,FALSE)</f>
        <v>#REF!</v>
      </c>
      <c r="BM9109" s="97" t="s">
        <v>14271</v>
      </c>
      <c r="BN9109" s="97" t="s">
        <v>912</v>
      </c>
      <c r="BO9109" s="97" t="s">
        <v>1390</v>
      </c>
      <c r="BU9109" s="97" t="s">
        <v>14271</v>
      </c>
      <c r="BV9109" s="97" t="s">
        <v>912</v>
      </c>
      <c r="BW9109" s="97" t="s">
        <v>1390</v>
      </c>
    </row>
    <row r="9110" spans="51:75" x14ac:dyDescent="0.3">
      <c r="AY9110" s="124" t="e">
        <f>VLOOKUP(C9110,#REF!, 2,FALSE)</f>
        <v>#REF!</v>
      </c>
      <c r="BM9110" s="97" t="s">
        <v>14272</v>
      </c>
      <c r="BN9110" s="97" t="s">
        <v>994</v>
      </c>
      <c r="BO9110" s="97" t="s">
        <v>14273</v>
      </c>
      <c r="BU9110" s="97" t="s">
        <v>14272</v>
      </c>
      <c r="BV9110" s="97" t="s">
        <v>994</v>
      </c>
      <c r="BW9110" s="97" t="s">
        <v>14273</v>
      </c>
    </row>
    <row r="9111" spans="51:75" x14ac:dyDescent="0.3">
      <c r="AY9111" s="124" t="e">
        <f>VLOOKUP(C9111,#REF!, 2,FALSE)</f>
        <v>#REF!</v>
      </c>
      <c r="BM9111" s="97" t="s">
        <v>2490</v>
      </c>
      <c r="BN9111" s="97" t="s">
        <v>636</v>
      </c>
      <c r="BO9111" s="97" t="s">
        <v>772</v>
      </c>
      <c r="BU9111" s="97" t="s">
        <v>2490</v>
      </c>
      <c r="BV9111" s="97" t="s">
        <v>636</v>
      </c>
      <c r="BW9111" s="97" t="s">
        <v>772</v>
      </c>
    </row>
    <row r="9112" spans="51:75" x14ac:dyDescent="0.3">
      <c r="AY9112" s="124" t="e">
        <f>VLOOKUP(C9112,#REF!, 2,FALSE)</f>
        <v>#REF!</v>
      </c>
      <c r="BM9112" s="97" t="s">
        <v>14274</v>
      </c>
      <c r="BN9112" s="97" t="s">
        <v>1445</v>
      </c>
      <c r="BO9112" s="97" t="s">
        <v>1275</v>
      </c>
      <c r="BU9112" s="97" t="s">
        <v>14274</v>
      </c>
      <c r="BV9112" s="97" t="s">
        <v>1445</v>
      </c>
      <c r="BW9112" s="97" t="s">
        <v>1275</v>
      </c>
    </row>
    <row r="9113" spans="51:75" x14ac:dyDescent="0.3">
      <c r="AY9113" s="124" t="e">
        <f>VLOOKUP(C9113,#REF!, 2,FALSE)</f>
        <v>#REF!</v>
      </c>
      <c r="BM9113" s="97" t="s">
        <v>14275</v>
      </c>
      <c r="BN9113" s="97" t="s">
        <v>775</v>
      </c>
      <c r="BO9113" s="97" t="s">
        <v>2983</v>
      </c>
      <c r="BU9113" s="97" t="s">
        <v>14275</v>
      </c>
      <c r="BV9113" s="97" t="s">
        <v>775</v>
      </c>
      <c r="BW9113" s="97" t="s">
        <v>2983</v>
      </c>
    </row>
    <row r="9114" spans="51:75" x14ac:dyDescent="0.3">
      <c r="AY9114" s="124" t="e">
        <f>VLOOKUP(C9114,#REF!, 2,FALSE)</f>
        <v>#REF!</v>
      </c>
      <c r="BM9114" s="97" t="s">
        <v>14276</v>
      </c>
      <c r="BN9114" s="97" t="s">
        <v>2983</v>
      </c>
      <c r="BO9114" s="97" t="s">
        <v>12951</v>
      </c>
      <c r="BU9114" s="97" t="s">
        <v>14276</v>
      </c>
      <c r="BV9114" s="97" t="s">
        <v>2983</v>
      </c>
      <c r="BW9114" s="97" t="s">
        <v>12951</v>
      </c>
    </row>
    <row r="9115" spans="51:75" x14ac:dyDescent="0.3">
      <c r="AY9115" s="124" t="e">
        <f>VLOOKUP(C9115,#REF!, 2,FALSE)</f>
        <v>#REF!</v>
      </c>
      <c r="BM9115" s="97" t="s">
        <v>14277</v>
      </c>
      <c r="BN9115" s="97" t="s">
        <v>1342</v>
      </c>
      <c r="BO9115" s="97" t="s">
        <v>725</v>
      </c>
      <c r="BU9115" s="97" t="s">
        <v>14277</v>
      </c>
      <c r="BV9115" s="97" t="s">
        <v>1342</v>
      </c>
      <c r="BW9115" s="97" t="s">
        <v>725</v>
      </c>
    </row>
    <row r="9116" spans="51:75" x14ac:dyDescent="0.3">
      <c r="AY9116" s="124" t="e">
        <f>VLOOKUP(C9116,#REF!, 2,FALSE)</f>
        <v>#REF!</v>
      </c>
      <c r="BM9116" s="97" t="s">
        <v>14278</v>
      </c>
      <c r="BN9116" s="97" t="s">
        <v>2983</v>
      </c>
      <c r="BO9116" s="97" t="s">
        <v>14279</v>
      </c>
      <c r="BU9116" s="97" t="s">
        <v>14278</v>
      </c>
      <c r="BV9116" s="97" t="s">
        <v>2983</v>
      </c>
      <c r="BW9116" s="97" t="s">
        <v>14279</v>
      </c>
    </row>
    <row r="9117" spans="51:75" x14ac:dyDescent="0.3">
      <c r="AY9117" s="124" t="e">
        <f>VLOOKUP(C9117,#REF!, 2,FALSE)</f>
        <v>#REF!</v>
      </c>
      <c r="BM9117" s="97" t="s">
        <v>14280</v>
      </c>
      <c r="BN9117" s="97" t="s">
        <v>2983</v>
      </c>
      <c r="BO9117" s="97" t="s">
        <v>3389</v>
      </c>
      <c r="BU9117" s="97" t="s">
        <v>14280</v>
      </c>
      <c r="BV9117" s="97" t="s">
        <v>2983</v>
      </c>
      <c r="BW9117" s="97" t="s">
        <v>3389</v>
      </c>
    </row>
    <row r="9118" spans="51:75" x14ac:dyDescent="0.3">
      <c r="AY9118" s="124" t="e">
        <f>VLOOKUP(C9118,#REF!, 2,FALSE)</f>
        <v>#REF!</v>
      </c>
      <c r="BM9118" s="97" t="s">
        <v>2491</v>
      </c>
      <c r="BN9118" s="97" t="s">
        <v>2983</v>
      </c>
      <c r="BO9118" s="97" t="s">
        <v>14281</v>
      </c>
      <c r="BU9118" s="97" t="s">
        <v>2491</v>
      </c>
      <c r="BV9118" s="97" t="s">
        <v>2983</v>
      </c>
      <c r="BW9118" s="97" t="s">
        <v>14281</v>
      </c>
    </row>
    <row r="9119" spans="51:75" x14ac:dyDescent="0.3">
      <c r="AY9119" s="124" t="e">
        <f>VLOOKUP(C9119,#REF!, 2,FALSE)</f>
        <v>#REF!</v>
      </c>
      <c r="BM9119" s="97" t="s">
        <v>14282</v>
      </c>
      <c r="BN9119" s="97" t="s">
        <v>2983</v>
      </c>
      <c r="BO9119" s="97" t="s">
        <v>4786</v>
      </c>
      <c r="BU9119" s="97" t="s">
        <v>14282</v>
      </c>
      <c r="BV9119" s="97" t="s">
        <v>2983</v>
      </c>
      <c r="BW9119" s="97" t="s">
        <v>4786</v>
      </c>
    </row>
    <row r="9120" spans="51:75" x14ac:dyDescent="0.3">
      <c r="AY9120" s="124" t="e">
        <f>VLOOKUP(C9120,#REF!, 2,FALSE)</f>
        <v>#REF!</v>
      </c>
      <c r="BM9120" s="97" t="s">
        <v>14283</v>
      </c>
      <c r="BN9120" s="97" t="s">
        <v>2983</v>
      </c>
      <c r="BO9120" s="97" t="s">
        <v>14284</v>
      </c>
      <c r="BU9120" s="97" t="s">
        <v>14283</v>
      </c>
      <c r="BV9120" s="97" t="s">
        <v>2983</v>
      </c>
      <c r="BW9120" s="97" t="s">
        <v>14284</v>
      </c>
    </row>
    <row r="9121" spans="51:75" x14ac:dyDescent="0.3">
      <c r="AY9121" s="124" t="e">
        <f>VLOOKUP(C9121,#REF!, 2,FALSE)</f>
        <v>#REF!</v>
      </c>
      <c r="BM9121" s="97" t="s">
        <v>14285</v>
      </c>
      <c r="BN9121" s="97" t="s">
        <v>2983</v>
      </c>
      <c r="BO9121" s="97" t="s">
        <v>2396</v>
      </c>
      <c r="BU9121" s="97" t="s">
        <v>14285</v>
      </c>
      <c r="BV9121" s="97" t="s">
        <v>2983</v>
      </c>
      <c r="BW9121" s="97" t="s">
        <v>2396</v>
      </c>
    </row>
    <row r="9122" spans="51:75" x14ac:dyDescent="0.3">
      <c r="AY9122" s="124" t="e">
        <f>VLOOKUP(C9122,#REF!, 2,FALSE)</f>
        <v>#REF!</v>
      </c>
      <c r="BM9122" s="97" t="s">
        <v>14286</v>
      </c>
      <c r="BN9122" s="97" t="s">
        <v>2983</v>
      </c>
      <c r="BO9122" s="97" t="s">
        <v>4239</v>
      </c>
      <c r="BU9122" s="97" t="s">
        <v>14286</v>
      </c>
      <c r="BV9122" s="97" t="s">
        <v>2983</v>
      </c>
      <c r="BW9122" s="97" t="s">
        <v>4239</v>
      </c>
    </row>
    <row r="9123" spans="51:75" x14ac:dyDescent="0.3">
      <c r="AY9123" s="124" t="e">
        <f>VLOOKUP(C9123,#REF!, 2,FALSE)</f>
        <v>#REF!</v>
      </c>
      <c r="BM9123" s="97" t="s">
        <v>14287</v>
      </c>
      <c r="BN9123" s="97" t="s">
        <v>2983</v>
      </c>
      <c r="BO9123" s="97" t="s">
        <v>8379</v>
      </c>
      <c r="BU9123" s="97" t="s">
        <v>14287</v>
      </c>
      <c r="BV9123" s="97" t="s">
        <v>2983</v>
      </c>
      <c r="BW9123" s="97" t="s">
        <v>8379</v>
      </c>
    </row>
    <row r="9124" spans="51:75" x14ac:dyDescent="0.3">
      <c r="AY9124" s="124" t="e">
        <f>VLOOKUP(C9124,#REF!, 2,FALSE)</f>
        <v>#REF!</v>
      </c>
      <c r="BM9124" s="97" t="s">
        <v>14288</v>
      </c>
      <c r="BN9124" s="97" t="s">
        <v>2983</v>
      </c>
      <c r="BO9124" s="97" t="s">
        <v>7055</v>
      </c>
      <c r="BU9124" s="97" t="s">
        <v>14288</v>
      </c>
      <c r="BV9124" s="97" t="s">
        <v>2983</v>
      </c>
      <c r="BW9124" s="97" t="s">
        <v>7055</v>
      </c>
    </row>
    <row r="9125" spans="51:75" x14ac:dyDescent="0.3">
      <c r="AY9125" s="124" t="e">
        <f>VLOOKUP(C9125,#REF!, 2,FALSE)</f>
        <v>#REF!</v>
      </c>
      <c r="BM9125" s="97" t="s">
        <v>2492</v>
      </c>
      <c r="BN9125" s="97" t="s">
        <v>2983</v>
      </c>
      <c r="BO9125" s="97" t="s">
        <v>2940</v>
      </c>
      <c r="BU9125" s="97" t="s">
        <v>2492</v>
      </c>
      <c r="BV9125" s="97" t="s">
        <v>2983</v>
      </c>
      <c r="BW9125" s="97" t="s">
        <v>2940</v>
      </c>
    </row>
    <row r="9126" spans="51:75" x14ac:dyDescent="0.3">
      <c r="AY9126" s="124" t="e">
        <f>VLOOKUP(C9126,#REF!, 2,FALSE)</f>
        <v>#REF!</v>
      </c>
      <c r="BM9126" s="97" t="s">
        <v>2493</v>
      </c>
      <c r="BN9126" s="97" t="s">
        <v>2983</v>
      </c>
      <c r="BO9126" s="97" t="s">
        <v>14289</v>
      </c>
      <c r="BU9126" s="97" t="s">
        <v>2493</v>
      </c>
      <c r="BV9126" s="97" t="s">
        <v>2983</v>
      </c>
      <c r="BW9126" s="97" t="s">
        <v>14289</v>
      </c>
    </row>
    <row r="9127" spans="51:75" x14ac:dyDescent="0.3">
      <c r="AY9127" s="124" t="e">
        <f>VLOOKUP(C9127,#REF!, 2,FALSE)</f>
        <v>#REF!</v>
      </c>
      <c r="BM9127" s="97" t="s">
        <v>14290</v>
      </c>
      <c r="BN9127" s="97" t="s">
        <v>2983</v>
      </c>
      <c r="BO9127" s="97" t="s">
        <v>14291</v>
      </c>
      <c r="BU9127" s="97" t="s">
        <v>14290</v>
      </c>
      <c r="BV9127" s="97" t="s">
        <v>2983</v>
      </c>
      <c r="BW9127" s="97" t="s">
        <v>14291</v>
      </c>
    </row>
    <row r="9128" spans="51:75" x14ac:dyDescent="0.3">
      <c r="AY9128" s="124" t="e">
        <f>VLOOKUP(C9128,#REF!, 2,FALSE)</f>
        <v>#REF!</v>
      </c>
      <c r="BM9128" s="97" t="s">
        <v>14292</v>
      </c>
      <c r="BN9128" s="97" t="s">
        <v>2983</v>
      </c>
      <c r="BO9128" s="97" t="s">
        <v>14293</v>
      </c>
      <c r="BU9128" s="97" t="s">
        <v>14292</v>
      </c>
      <c r="BV9128" s="97" t="s">
        <v>2983</v>
      </c>
      <c r="BW9128" s="97" t="s">
        <v>14293</v>
      </c>
    </row>
    <row r="9129" spans="51:75" x14ac:dyDescent="0.3">
      <c r="AY9129" s="124" t="e">
        <f>VLOOKUP(C9129,#REF!, 2,FALSE)</f>
        <v>#REF!</v>
      </c>
      <c r="BM9129" s="97" t="s">
        <v>14294</v>
      </c>
      <c r="BN9129" s="97" t="s">
        <v>2983</v>
      </c>
      <c r="BO9129" s="97" t="s">
        <v>7991</v>
      </c>
      <c r="BU9129" s="97" t="s">
        <v>14294</v>
      </c>
      <c r="BV9129" s="97" t="s">
        <v>2983</v>
      </c>
      <c r="BW9129" s="97" t="s">
        <v>7991</v>
      </c>
    </row>
    <row r="9130" spans="51:75" x14ac:dyDescent="0.3">
      <c r="AY9130" s="124" t="e">
        <f>VLOOKUP(C9130,#REF!, 2,FALSE)</f>
        <v>#REF!</v>
      </c>
      <c r="BM9130" s="97" t="s">
        <v>14295</v>
      </c>
      <c r="BN9130" s="97" t="s">
        <v>2983</v>
      </c>
      <c r="BO9130" s="97" t="s">
        <v>9000</v>
      </c>
      <c r="BU9130" s="97" t="s">
        <v>14295</v>
      </c>
      <c r="BV9130" s="97" t="s">
        <v>2983</v>
      </c>
      <c r="BW9130" s="97" t="s">
        <v>9000</v>
      </c>
    </row>
    <row r="9131" spans="51:75" x14ac:dyDescent="0.3">
      <c r="AY9131" s="124" t="e">
        <f>VLOOKUP(C9131,#REF!, 2,FALSE)</f>
        <v>#REF!</v>
      </c>
      <c r="BM9131" s="97" t="s">
        <v>14296</v>
      </c>
      <c r="BN9131" s="97" t="s">
        <v>2983</v>
      </c>
      <c r="BO9131" s="97" t="s">
        <v>9000</v>
      </c>
      <c r="BU9131" s="97" t="s">
        <v>14296</v>
      </c>
      <c r="BV9131" s="97" t="s">
        <v>2983</v>
      </c>
      <c r="BW9131" s="97" t="s">
        <v>9000</v>
      </c>
    </row>
    <row r="9132" spans="51:75" x14ac:dyDescent="0.3">
      <c r="AY9132" s="124" t="e">
        <f>VLOOKUP(C9132,#REF!, 2,FALSE)</f>
        <v>#REF!</v>
      </c>
      <c r="BM9132" s="97" t="s">
        <v>14297</v>
      </c>
      <c r="BN9132" s="97" t="s">
        <v>2983</v>
      </c>
      <c r="BO9132" s="97" t="s">
        <v>14298</v>
      </c>
      <c r="BU9132" s="97" t="s">
        <v>14297</v>
      </c>
      <c r="BV9132" s="97" t="s">
        <v>2983</v>
      </c>
      <c r="BW9132" s="97" t="s">
        <v>14298</v>
      </c>
    </row>
    <row r="9133" spans="51:75" x14ac:dyDescent="0.3">
      <c r="AY9133" s="124" t="e">
        <f>VLOOKUP(C9133,#REF!, 2,FALSE)</f>
        <v>#REF!</v>
      </c>
      <c r="BM9133" s="97" t="s">
        <v>14299</v>
      </c>
      <c r="BN9133" s="97" t="s">
        <v>2983</v>
      </c>
      <c r="BO9133" s="97" t="s">
        <v>7324</v>
      </c>
      <c r="BU9133" s="97" t="s">
        <v>14299</v>
      </c>
      <c r="BV9133" s="97" t="s">
        <v>2983</v>
      </c>
      <c r="BW9133" s="97" t="s">
        <v>7324</v>
      </c>
    </row>
    <row r="9134" spans="51:75" x14ac:dyDescent="0.3">
      <c r="AY9134" s="124" t="e">
        <f>VLOOKUP(C9134,#REF!, 2,FALSE)</f>
        <v>#REF!</v>
      </c>
      <c r="BM9134" s="97" t="s">
        <v>14300</v>
      </c>
      <c r="BN9134" s="97" t="s">
        <v>2983</v>
      </c>
      <c r="BO9134" s="97" t="s">
        <v>6176</v>
      </c>
      <c r="BU9134" s="97" t="s">
        <v>14300</v>
      </c>
      <c r="BV9134" s="97" t="s">
        <v>2983</v>
      </c>
      <c r="BW9134" s="97" t="s">
        <v>6176</v>
      </c>
    </row>
    <row r="9135" spans="51:75" x14ac:dyDescent="0.3">
      <c r="AY9135" s="124" t="e">
        <f>VLOOKUP(C9135,#REF!, 2,FALSE)</f>
        <v>#REF!</v>
      </c>
      <c r="BM9135" s="97" t="s">
        <v>14301</v>
      </c>
      <c r="BN9135" s="97" t="s">
        <v>1139</v>
      </c>
      <c r="BO9135" s="97" t="s">
        <v>2983</v>
      </c>
      <c r="BU9135" s="97" t="s">
        <v>14301</v>
      </c>
      <c r="BV9135" s="97" t="s">
        <v>1139</v>
      </c>
      <c r="BW9135" s="97" t="s">
        <v>2983</v>
      </c>
    </row>
    <row r="9136" spans="51:75" x14ac:dyDescent="0.3">
      <c r="AY9136" s="124" t="e">
        <f>VLOOKUP(C9136,#REF!, 2,FALSE)</f>
        <v>#REF!</v>
      </c>
      <c r="BM9136" s="97" t="s">
        <v>14302</v>
      </c>
      <c r="BN9136" s="97" t="s">
        <v>2983</v>
      </c>
      <c r="BO9136" s="97" t="s">
        <v>6759</v>
      </c>
      <c r="BU9136" s="97" t="s">
        <v>14302</v>
      </c>
      <c r="BV9136" s="97" t="s">
        <v>2983</v>
      </c>
      <c r="BW9136" s="97" t="s">
        <v>6759</v>
      </c>
    </row>
    <row r="9137" spans="51:75" x14ac:dyDescent="0.3">
      <c r="AY9137" s="124" t="e">
        <f>VLOOKUP(C9137,#REF!, 2,FALSE)</f>
        <v>#REF!</v>
      </c>
      <c r="BM9137" s="97" t="s">
        <v>2494</v>
      </c>
      <c r="BN9137" s="97" t="s">
        <v>1267</v>
      </c>
      <c r="BO9137" s="97" t="s">
        <v>726</v>
      </c>
      <c r="BU9137" s="97" t="s">
        <v>2494</v>
      </c>
      <c r="BV9137" s="97" t="s">
        <v>1267</v>
      </c>
      <c r="BW9137" s="97" t="s">
        <v>726</v>
      </c>
    </row>
    <row r="9138" spans="51:75" x14ac:dyDescent="0.3">
      <c r="AY9138" s="124" t="e">
        <f>VLOOKUP(C9138,#REF!, 2,FALSE)</f>
        <v>#REF!</v>
      </c>
      <c r="BM9138" s="97" t="s">
        <v>14303</v>
      </c>
      <c r="BN9138" s="97" t="s">
        <v>841</v>
      </c>
      <c r="BO9138" s="97" t="s">
        <v>14304</v>
      </c>
      <c r="BU9138" s="97" t="s">
        <v>14303</v>
      </c>
      <c r="BV9138" s="97" t="s">
        <v>841</v>
      </c>
      <c r="BW9138" s="97" t="s">
        <v>14304</v>
      </c>
    </row>
    <row r="9139" spans="51:75" x14ac:dyDescent="0.3">
      <c r="AY9139" s="124" t="e">
        <f>VLOOKUP(C9139,#REF!, 2,FALSE)</f>
        <v>#REF!</v>
      </c>
      <c r="BM9139" s="97" t="s">
        <v>14305</v>
      </c>
      <c r="BN9139" s="97" t="s">
        <v>2983</v>
      </c>
      <c r="BO9139" s="97" t="s">
        <v>14306</v>
      </c>
      <c r="BU9139" s="97" t="s">
        <v>14305</v>
      </c>
      <c r="BV9139" s="97" t="s">
        <v>2983</v>
      </c>
      <c r="BW9139" s="97" t="s">
        <v>14306</v>
      </c>
    </row>
    <row r="9140" spans="51:75" x14ac:dyDescent="0.3">
      <c r="AY9140" s="124" t="e">
        <f>VLOOKUP(C9140,#REF!, 2,FALSE)</f>
        <v>#REF!</v>
      </c>
      <c r="BM9140" s="97" t="s">
        <v>14307</v>
      </c>
      <c r="BN9140" s="97" t="s">
        <v>2983</v>
      </c>
      <c r="BO9140" s="97" t="s">
        <v>7151</v>
      </c>
      <c r="BU9140" s="97" t="s">
        <v>14307</v>
      </c>
      <c r="BV9140" s="97" t="s">
        <v>2983</v>
      </c>
      <c r="BW9140" s="97" t="s">
        <v>7151</v>
      </c>
    </row>
    <row r="9141" spans="51:75" x14ac:dyDescent="0.3">
      <c r="AY9141" s="124" t="e">
        <f>VLOOKUP(C9141,#REF!, 2,FALSE)</f>
        <v>#REF!</v>
      </c>
      <c r="BM9141" s="97" t="s">
        <v>14308</v>
      </c>
      <c r="BN9141" s="97" t="s">
        <v>2983</v>
      </c>
      <c r="BO9141" s="97" t="s">
        <v>2983</v>
      </c>
      <c r="BU9141" s="97" t="s">
        <v>14308</v>
      </c>
      <c r="BV9141" s="97" t="s">
        <v>2983</v>
      </c>
      <c r="BW9141" s="97" t="s">
        <v>2983</v>
      </c>
    </row>
    <row r="9142" spans="51:75" x14ac:dyDescent="0.3">
      <c r="AY9142" s="124" t="e">
        <f>VLOOKUP(C9142,#REF!, 2,FALSE)</f>
        <v>#REF!</v>
      </c>
      <c r="BM9142" s="97" t="s">
        <v>14309</v>
      </c>
      <c r="BN9142" s="97" t="s">
        <v>2983</v>
      </c>
      <c r="BO9142" s="97" t="s">
        <v>14310</v>
      </c>
      <c r="BU9142" s="97" t="s">
        <v>14309</v>
      </c>
      <c r="BV9142" s="97" t="s">
        <v>2983</v>
      </c>
      <c r="BW9142" s="97" t="s">
        <v>14310</v>
      </c>
    </row>
    <row r="9143" spans="51:75" x14ac:dyDescent="0.3">
      <c r="AY9143" s="124" t="e">
        <f>VLOOKUP(C9143,#REF!, 2,FALSE)</f>
        <v>#REF!</v>
      </c>
      <c r="BM9143" s="97" t="s">
        <v>14311</v>
      </c>
      <c r="BN9143" s="97" t="s">
        <v>2983</v>
      </c>
      <c r="BO9143" s="97" t="s">
        <v>11032</v>
      </c>
      <c r="BU9143" s="97" t="s">
        <v>14311</v>
      </c>
      <c r="BV9143" s="97" t="s">
        <v>2983</v>
      </c>
      <c r="BW9143" s="97" t="s">
        <v>11032</v>
      </c>
    </row>
    <row r="9144" spans="51:75" x14ac:dyDescent="0.3">
      <c r="AY9144" s="124" t="e">
        <f>VLOOKUP(C9144,#REF!, 2,FALSE)</f>
        <v>#REF!</v>
      </c>
      <c r="BM9144" s="97" t="s">
        <v>14312</v>
      </c>
      <c r="BN9144" s="97" t="s">
        <v>2983</v>
      </c>
      <c r="BO9144" s="97" t="s">
        <v>2983</v>
      </c>
      <c r="BU9144" s="97" t="s">
        <v>14312</v>
      </c>
      <c r="BV9144" s="97" t="s">
        <v>2983</v>
      </c>
      <c r="BW9144" s="97" t="s">
        <v>2983</v>
      </c>
    </row>
    <row r="9145" spans="51:75" x14ac:dyDescent="0.3">
      <c r="AY9145" s="124" t="e">
        <f>VLOOKUP(C9145,#REF!, 2,FALSE)</f>
        <v>#REF!</v>
      </c>
      <c r="BM9145" s="97" t="s">
        <v>14312</v>
      </c>
      <c r="BN9145" s="97" t="s">
        <v>2983</v>
      </c>
      <c r="BO9145" s="97" t="s">
        <v>2983</v>
      </c>
      <c r="BU9145" s="97" t="s">
        <v>14312</v>
      </c>
      <c r="BV9145" s="97" t="s">
        <v>2983</v>
      </c>
      <c r="BW9145" s="97" t="s">
        <v>2983</v>
      </c>
    </row>
    <row r="9146" spans="51:75" x14ac:dyDescent="0.3">
      <c r="AY9146" s="124" t="e">
        <f>VLOOKUP(C9146,#REF!, 2,FALSE)</f>
        <v>#REF!</v>
      </c>
      <c r="BM9146" s="97" t="s">
        <v>14313</v>
      </c>
      <c r="BN9146" s="97" t="s">
        <v>2983</v>
      </c>
      <c r="BO9146" s="97" t="s">
        <v>2983</v>
      </c>
      <c r="BU9146" s="97" t="s">
        <v>14313</v>
      </c>
      <c r="BV9146" s="97" t="s">
        <v>2983</v>
      </c>
      <c r="BW9146" s="97" t="s">
        <v>2983</v>
      </c>
    </row>
    <row r="9147" spans="51:75" x14ac:dyDescent="0.3">
      <c r="AY9147" s="124" t="e">
        <f>VLOOKUP(C9147,#REF!, 2,FALSE)</f>
        <v>#REF!</v>
      </c>
      <c r="BM9147" s="97" t="s">
        <v>14313</v>
      </c>
      <c r="BN9147" s="97" t="s">
        <v>2983</v>
      </c>
      <c r="BO9147" s="97" t="s">
        <v>2983</v>
      </c>
      <c r="BU9147" s="97" t="s">
        <v>14313</v>
      </c>
      <c r="BV9147" s="97" t="s">
        <v>2983</v>
      </c>
      <c r="BW9147" s="97" t="s">
        <v>2983</v>
      </c>
    </row>
    <row r="9148" spans="51:75" x14ac:dyDescent="0.3">
      <c r="AY9148" s="124" t="e">
        <f>VLOOKUP(C9148,#REF!, 2,FALSE)</f>
        <v>#REF!</v>
      </c>
      <c r="BM9148" s="97" t="s">
        <v>14314</v>
      </c>
      <c r="BN9148" s="97" t="s">
        <v>2983</v>
      </c>
      <c r="BO9148" s="97" t="s">
        <v>2983</v>
      </c>
      <c r="BU9148" s="97" t="s">
        <v>14314</v>
      </c>
      <c r="BV9148" s="97" t="s">
        <v>2983</v>
      </c>
      <c r="BW9148" s="97" t="s">
        <v>2983</v>
      </c>
    </row>
    <row r="9149" spans="51:75" x14ac:dyDescent="0.3">
      <c r="AY9149" s="124" t="e">
        <f>VLOOKUP(C9149,#REF!, 2,FALSE)</f>
        <v>#REF!</v>
      </c>
      <c r="BM9149" s="97" t="s">
        <v>14314</v>
      </c>
      <c r="BN9149" s="97" t="s">
        <v>2983</v>
      </c>
      <c r="BO9149" s="97" t="s">
        <v>2983</v>
      </c>
      <c r="BU9149" s="97" t="s">
        <v>14314</v>
      </c>
      <c r="BV9149" s="97" t="s">
        <v>2983</v>
      </c>
      <c r="BW9149" s="97" t="s">
        <v>2983</v>
      </c>
    </row>
    <row r="9150" spans="51:75" x14ac:dyDescent="0.3">
      <c r="AY9150" s="124" t="e">
        <f>VLOOKUP(C9150,#REF!, 2,FALSE)</f>
        <v>#REF!</v>
      </c>
      <c r="BM9150" s="97" t="s">
        <v>14315</v>
      </c>
      <c r="BN9150" s="97" t="s">
        <v>2983</v>
      </c>
      <c r="BO9150" s="97" t="s">
        <v>8820</v>
      </c>
      <c r="BU9150" s="97" t="s">
        <v>14315</v>
      </c>
      <c r="BV9150" s="97" t="s">
        <v>2983</v>
      </c>
      <c r="BW9150" s="97" t="s">
        <v>8820</v>
      </c>
    </row>
    <row r="9151" spans="51:75" x14ac:dyDescent="0.3">
      <c r="AY9151" s="124" t="e">
        <f>VLOOKUP(C9151,#REF!, 2,FALSE)</f>
        <v>#REF!</v>
      </c>
      <c r="BM9151" s="97" t="s">
        <v>14315</v>
      </c>
      <c r="BN9151" s="97" t="s">
        <v>2983</v>
      </c>
      <c r="BO9151" s="97" t="s">
        <v>8820</v>
      </c>
      <c r="BU9151" s="97" t="s">
        <v>14315</v>
      </c>
      <c r="BV9151" s="97" t="s">
        <v>2983</v>
      </c>
      <c r="BW9151" s="97" t="s">
        <v>8820</v>
      </c>
    </row>
    <row r="9152" spans="51:75" x14ac:dyDescent="0.3">
      <c r="AY9152" s="124" t="e">
        <f>VLOOKUP(C9152,#REF!, 2,FALSE)</f>
        <v>#REF!</v>
      </c>
      <c r="BM9152" s="97" t="s">
        <v>2495</v>
      </c>
      <c r="BN9152" s="97" t="s">
        <v>2983</v>
      </c>
      <c r="BO9152" s="97" t="s">
        <v>14316</v>
      </c>
      <c r="BU9152" s="97" t="s">
        <v>2495</v>
      </c>
      <c r="BV9152" s="97" t="s">
        <v>2983</v>
      </c>
      <c r="BW9152" s="97" t="s">
        <v>14316</v>
      </c>
    </row>
    <row r="9153" spans="51:75" x14ac:dyDescent="0.3">
      <c r="AY9153" s="124" t="e">
        <f>VLOOKUP(C9153,#REF!, 2,FALSE)</f>
        <v>#REF!</v>
      </c>
      <c r="BM9153" s="97" t="s">
        <v>2495</v>
      </c>
      <c r="BN9153" s="97" t="s">
        <v>2983</v>
      </c>
      <c r="BO9153" s="97" t="s">
        <v>14316</v>
      </c>
      <c r="BU9153" s="97" t="s">
        <v>2495</v>
      </c>
      <c r="BV9153" s="97" t="s">
        <v>2983</v>
      </c>
      <c r="BW9153" s="97" t="s">
        <v>14316</v>
      </c>
    </row>
    <row r="9154" spans="51:75" x14ac:dyDescent="0.3">
      <c r="AY9154" s="124" t="e">
        <f>VLOOKUP(C9154,#REF!, 2,FALSE)</f>
        <v>#REF!</v>
      </c>
      <c r="BM9154" s="97" t="s">
        <v>2496</v>
      </c>
      <c r="BN9154" s="97" t="s">
        <v>2983</v>
      </c>
      <c r="BO9154" s="97" t="s">
        <v>14317</v>
      </c>
      <c r="BU9154" s="97" t="s">
        <v>2496</v>
      </c>
      <c r="BV9154" s="97" t="s">
        <v>2983</v>
      </c>
      <c r="BW9154" s="97" t="s">
        <v>14317</v>
      </c>
    </row>
    <row r="9155" spans="51:75" x14ac:dyDescent="0.3">
      <c r="AY9155" s="124" t="e">
        <f>VLOOKUP(C9155,#REF!, 2,FALSE)</f>
        <v>#REF!</v>
      </c>
      <c r="BM9155" s="97" t="s">
        <v>2496</v>
      </c>
      <c r="BN9155" s="97" t="s">
        <v>2983</v>
      </c>
      <c r="BO9155" s="97" t="s">
        <v>14317</v>
      </c>
      <c r="BU9155" s="97" t="s">
        <v>2496</v>
      </c>
      <c r="BV9155" s="97" t="s">
        <v>2983</v>
      </c>
      <c r="BW9155" s="97" t="s">
        <v>14317</v>
      </c>
    </row>
    <row r="9156" spans="51:75" x14ac:dyDescent="0.3">
      <c r="AY9156" s="124" t="e">
        <f>VLOOKUP(C9156,#REF!, 2,FALSE)</f>
        <v>#REF!</v>
      </c>
      <c r="BM9156" s="97" t="s">
        <v>14318</v>
      </c>
      <c r="BN9156" s="97" t="s">
        <v>2983</v>
      </c>
      <c r="BO9156" s="97" t="s">
        <v>14319</v>
      </c>
      <c r="BU9156" s="97" t="s">
        <v>14318</v>
      </c>
      <c r="BV9156" s="97" t="s">
        <v>2983</v>
      </c>
      <c r="BW9156" s="97" t="s">
        <v>14319</v>
      </c>
    </row>
    <row r="9157" spans="51:75" x14ac:dyDescent="0.3">
      <c r="AY9157" s="124" t="e">
        <f>VLOOKUP(C9157,#REF!, 2,FALSE)</f>
        <v>#REF!</v>
      </c>
      <c r="BM9157" s="97" t="s">
        <v>14318</v>
      </c>
      <c r="BN9157" s="97" t="s">
        <v>2983</v>
      </c>
      <c r="BO9157" s="97" t="s">
        <v>14319</v>
      </c>
      <c r="BU9157" s="97" t="s">
        <v>14318</v>
      </c>
      <c r="BV9157" s="97" t="s">
        <v>2983</v>
      </c>
      <c r="BW9157" s="97" t="s">
        <v>14319</v>
      </c>
    </row>
    <row r="9158" spans="51:75" x14ac:dyDescent="0.3">
      <c r="AY9158" s="124" t="e">
        <f>VLOOKUP(C9158,#REF!, 2,FALSE)</f>
        <v>#REF!</v>
      </c>
      <c r="BM9158" s="97" t="s">
        <v>14320</v>
      </c>
      <c r="BN9158" s="97" t="s">
        <v>16968</v>
      </c>
      <c r="BO9158" s="97" t="s">
        <v>14321</v>
      </c>
      <c r="BU9158" s="97" t="s">
        <v>14320</v>
      </c>
      <c r="BV9158" s="97" t="s">
        <v>16968</v>
      </c>
      <c r="BW9158" s="97" t="s">
        <v>14321</v>
      </c>
    </row>
    <row r="9159" spans="51:75" x14ac:dyDescent="0.3">
      <c r="AY9159" s="124" t="e">
        <f>VLOOKUP(C9159,#REF!, 2,FALSE)</f>
        <v>#REF!</v>
      </c>
      <c r="BM9159" s="97" t="s">
        <v>14320</v>
      </c>
      <c r="BN9159" s="97" t="s">
        <v>16968</v>
      </c>
      <c r="BO9159" s="97" t="s">
        <v>14321</v>
      </c>
      <c r="BU9159" s="97" t="s">
        <v>14320</v>
      </c>
      <c r="BV9159" s="97" t="s">
        <v>16968</v>
      </c>
      <c r="BW9159" s="97" t="s">
        <v>14321</v>
      </c>
    </row>
    <row r="9160" spans="51:75" x14ac:dyDescent="0.3">
      <c r="AY9160" s="124" t="e">
        <f>VLOOKUP(C9160,#REF!, 2,FALSE)</f>
        <v>#REF!</v>
      </c>
      <c r="BM9160" s="97" t="s">
        <v>14322</v>
      </c>
      <c r="BN9160" s="97" t="s">
        <v>16968</v>
      </c>
      <c r="BO9160" s="97" t="s">
        <v>2875</v>
      </c>
      <c r="BU9160" s="97" t="s">
        <v>14322</v>
      </c>
      <c r="BV9160" s="97" t="s">
        <v>16968</v>
      </c>
      <c r="BW9160" s="97" t="s">
        <v>2875</v>
      </c>
    </row>
    <row r="9161" spans="51:75" x14ac:dyDescent="0.3">
      <c r="AY9161" s="124" t="e">
        <f>VLOOKUP(C9161,#REF!, 2,FALSE)</f>
        <v>#REF!</v>
      </c>
      <c r="BM9161" s="97" t="s">
        <v>14322</v>
      </c>
      <c r="BN9161" s="97" t="s">
        <v>16968</v>
      </c>
      <c r="BO9161" s="97" t="s">
        <v>2875</v>
      </c>
      <c r="BU9161" s="97" t="s">
        <v>14322</v>
      </c>
      <c r="BV9161" s="97" t="s">
        <v>16968</v>
      </c>
      <c r="BW9161" s="97" t="s">
        <v>2875</v>
      </c>
    </row>
    <row r="9162" spans="51:75" x14ac:dyDescent="0.3">
      <c r="AY9162" s="124" t="e">
        <f>VLOOKUP(C9162,#REF!, 2,FALSE)</f>
        <v>#REF!</v>
      </c>
      <c r="BM9162" s="97" t="s">
        <v>14323</v>
      </c>
      <c r="BN9162" s="97" t="s">
        <v>16968</v>
      </c>
      <c r="BO9162" s="97" t="s">
        <v>6311</v>
      </c>
      <c r="BU9162" s="97" t="s">
        <v>14323</v>
      </c>
      <c r="BV9162" s="97" t="s">
        <v>16968</v>
      </c>
      <c r="BW9162" s="97" t="s">
        <v>6311</v>
      </c>
    </row>
    <row r="9163" spans="51:75" x14ac:dyDescent="0.3">
      <c r="AY9163" s="124" t="e">
        <f>VLOOKUP(C9163,#REF!, 2,FALSE)</f>
        <v>#REF!</v>
      </c>
      <c r="BM9163" s="97" t="s">
        <v>14323</v>
      </c>
      <c r="BN9163" s="97" t="s">
        <v>16968</v>
      </c>
      <c r="BO9163" s="97" t="s">
        <v>6311</v>
      </c>
      <c r="BU9163" s="97" t="s">
        <v>14323</v>
      </c>
      <c r="BV9163" s="97" t="s">
        <v>16968</v>
      </c>
      <c r="BW9163" s="97" t="s">
        <v>6311</v>
      </c>
    </row>
    <row r="9164" spans="51:75" x14ac:dyDescent="0.3">
      <c r="AY9164" s="124" t="e">
        <f>VLOOKUP(C9164,#REF!, 2,FALSE)</f>
        <v>#REF!</v>
      </c>
      <c r="BM9164" s="97" t="s">
        <v>14324</v>
      </c>
      <c r="BN9164" s="97" t="s">
        <v>2983</v>
      </c>
      <c r="BO9164" s="97" t="s">
        <v>2983</v>
      </c>
      <c r="BU9164" s="97" t="s">
        <v>14324</v>
      </c>
      <c r="BV9164" s="97" t="s">
        <v>2983</v>
      </c>
      <c r="BW9164" s="97" t="s">
        <v>2983</v>
      </c>
    </row>
    <row r="9165" spans="51:75" x14ac:dyDescent="0.3">
      <c r="AY9165" s="124" t="e">
        <f>VLOOKUP(C9165,#REF!, 2,FALSE)</f>
        <v>#REF!</v>
      </c>
      <c r="BM9165" s="97" t="s">
        <v>14324</v>
      </c>
      <c r="BN9165" s="97" t="s">
        <v>2983</v>
      </c>
      <c r="BO9165" s="97" t="s">
        <v>2983</v>
      </c>
      <c r="BU9165" s="97" t="s">
        <v>14324</v>
      </c>
      <c r="BV9165" s="97" t="s">
        <v>2983</v>
      </c>
      <c r="BW9165" s="97" t="s">
        <v>2983</v>
      </c>
    </row>
    <row r="9166" spans="51:75" x14ac:dyDescent="0.3">
      <c r="AY9166" s="124" t="e">
        <f>VLOOKUP(C9166,#REF!, 2,FALSE)</f>
        <v>#REF!</v>
      </c>
      <c r="BM9166" s="97" t="s">
        <v>14325</v>
      </c>
      <c r="BN9166" s="97" t="s">
        <v>16968</v>
      </c>
      <c r="BO9166" s="97" t="s">
        <v>9189</v>
      </c>
      <c r="BU9166" s="97" t="s">
        <v>14325</v>
      </c>
      <c r="BV9166" s="97" t="s">
        <v>16968</v>
      </c>
      <c r="BW9166" s="97" t="s">
        <v>9189</v>
      </c>
    </row>
    <row r="9167" spans="51:75" x14ac:dyDescent="0.3">
      <c r="AY9167" s="124" t="e">
        <f>VLOOKUP(C9167,#REF!, 2,FALSE)</f>
        <v>#REF!</v>
      </c>
      <c r="BM9167" s="97" t="s">
        <v>14325</v>
      </c>
      <c r="BN9167" s="97" t="s">
        <v>16968</v>
      </c>
      <c r="BO9167" s="97" t="s">
        <v>9189</v>
      </c>
      <c r="BU9167" s="97" t="s">
        <v>14325</v>
      </c>
      <c r="BV9167" s="97" t="s">
        <v>16968</v>
      </c>
      <c r="BW9167" s="97" t="s">
        <v>9189</v>
      </c>
    </row>
    <row r="9168" spans="51:75" x14ac:dyDescent="0.3">
      <c r="AY9168" s="124" t="e">
        <f>VLOOKUP(C9168,#REF!, 2,FALSE)</f>
        <v>#REF!</v>
      </c>
      <c r="BM9168" s="97" t="s">
        <v>14326</v>
      </c>
      <c r="BN9168" s="97" t="s">
        <v>663</v>
      </c>
      <c r="BO9168" s="97" t="s">
        <v>2983</v>
      </c>
      <c r="BU9168" s="97" t="s">
        <v>14326</v>
      </c>
      <c r="BV9168" s="97" t="s">
        <v>663</v>
      </c>
      <c r="BW9168" s="97" t="s">
        <v>2983</v>
      </c>
    </row>
    <row r="9169" spans="51:75" x14ac:dyDescent="0.3">
      <c r="AY9169" s="124" t="e">
        <f>VLOOKUP(C9169,#REF!, 2,FALSE)</f>
        <v>#REF!</v>
      </c>
      <c r="BM9169" s="97" t="s">
        <v>14326</v>
      </c>
      <c r="BN9169" s="97" t="s">
        <v>663</v>
      </c>
      <c r="BO9169" s="97" t="s">
        <v>2983</v>
      </c>
      <c r="BU9169" s="97" t="s">
        <v>14326</v>
      </c>
      <c r="BV9169" s="97" t="s">
        <v>663</v>
      </c>
      <c r="BW9169" s="97" t="s">
        <v>2983</v>
      </c>
    </row>
    <row r="9170" spans="51:75" x14ac:dyDescent="0.3">
      <c r="AY9170" s="124" t="e">
        <f>VLOOKUP(C9170,#REF!, 2,FALSE)</f>
        <v>#REF!</v>
      </c>
      <c r="BM9170" s="97" t="s">
        <v>14327</v>
      </c>
      <c r="BN9170" s="97" t="s">
        <v>2983</v>
      </c>
      <c r="BO9170" s="97" t="s">
        <v>2983</v>
      </c>
      <c r="BU9170" s="97" t="s">
        <v>14327</v>
      </c>
      <c r="BV9170" s="97" t="s">
        <v>2983</v>
      </c>
      <c r="BW9170" s="97" t="s">
        <v>2983</v>
      </c>
    </row>
    <row r="9171" spans="51:75" x14ac:dyDescent="0.3">
      <c r="AY9171" s="124" t="e">
        <f>VLOOKUP(C9171,#REF!, 2,FALSE)</f>
        <v>#REF!</v>
      </c>
      <c r="BM9171" s="97" t="s">
        <v>14327</v>
      </c>
      <c r="BN9171" s="97" t="s">
        <v>2983</v>
      </c>
      <c r="BO9171" s="97" t="s">
        <v>2983</v>
      </c>
      <c r="BU9171" s="97" t="s">
        <v>14327</v>
      </c>
      <c r="BV9171" s="97" t="s">
        <v>2983</v>
      </c>
      <c r="BW9171" s="97" t="s">
        <v>2983</v>
      </c>
    </row>
    <row r="9172" spans="51:75" x14ac:dyDescent="0.3">
      <c r="AY9172" s="124" t="e">
        <f>VLOOKUP(C9172,#REF!, 2,FALSE)</f>
        <v>#REF!</v>
      </c>
      <c r="BM9172" s="97" t="s">
        <v>14328</v>
      </c>
      <c r="BN9172" s="97" t="s">
        <v>666</v>
      </c>
      <c r="BO9172" s="97" t="s">
        <v>2983</v>
      </c>
      <c r="BU9172" s="97" t="s">
        <v>14328</v>
      </c>
      <c r="BV9172" s="97" t="s">
        <v>666</v>
      </c>
      <c r="BW9172" s="97" t="s">
        <v>2983</v>
      </c>
    </row>
    <row r="9173" spans="51:75" x14ac:dyDescent="0.3">
      <c r="AY9173" s="124" t="e">
        <f>VLOOKUP(C9173,#REF!, 2,FALSE)</f>
        <v>#REF!</v>
      </c>
      <c r="BM9173" s="97" t="s">
        <v>14328</v>
      </c>
      <c r="BN9173" s="97" t="s">
        <v>666</v>
      </c>
      <c r="BO9173" s="97" t="s">
        <v>2983</v>
      </c>
      <c r="BU9173" s="97" t="s">
        <v>14328</v>
      </c>
      <c r="BV9173" s="97" t="s">
        <v>666</v>
      </c>
      <c r="BW9173" s="97" t="s">
        <v>2983</v>
      </c>
    </row>
    <row r="9174" spans="51:75" x14ac:dyDescent="0.3">
      <c r="AY9174" s="124" t="e">
        <f>VLOOKUP(C9174,#REF!, 2,FALSE)</f>
        <v>#REF!</v>
      </c>
      <c r="BM9174" s="97" t="s">
        <v>14329</v>
      </c>
      <c r="BN9174" s="97" t="s">
        <v>637</v>
      </c>
      <c r="BO9174" s="97" t="s">
        <v>2983</v>
      </c>
      <c r="BU9174" s="97" t="s">
        <v>14329</v>
      </c>
      <c r="BV9174" s="97" t="s">
        <v>637</v>
      </c>
      <c r="BW9174" s="97" t="s">
        <v>2983</v>
      </c>
    </row>
    <row r="9175" spans="51:75" x14ac:dyDescent="0.3">
      <c r="AY9175" s="124" t="e">
        <f>VLOOKUP(C9175,#REF!, 2,FALSE)</f>
        <v>#REF!</v>
      </c>
      <c r="BM9175" s="97" t="s">
        <v>14329</v>
      </c>
      <c r="BN9175" s="97" t="s">
        <v>637</v>
      </c>
      <c r="BO9175" s="97" t="s">
        <v>2983</v>
      </c>
      <c r="BU9175" s="97" t="s">
        <v>14329</v>
      </c>
      <c r="BV9175" s="97" t="s">
        <v>637</v>
      </c>
      <c r="BW9175" s="97" t="s">
        <v>2983</v>
      </c>
    </row>
    <row r="9176" spans="51:75" x14ac:dyDescent="0.3">
      <c r="AY9176" s="124" t="e">
        <f>VLOOKUP(C9176,#REF!, 2,FALSE)</f>
        <v>#REF!</v>
      </c>
      <c r="BM9176" s="97" t="s">
        <v>14330</v>
      </c>
      <c r="BN9176" s="97" t="s">
        <v>16968</v>
      </c>
      <c r="BO9176" s="97" t="s">
        <v>2983</v>
      </c>
      <c r="BU9176" s="97" t="s">
        <v>14330</v>
      </c>
      <c r="BV9176" s="97" t="s">
        <v>16968</v>
      </c>
      <c r="BW9176" s="97" t="s">
        <v>2983</v>
      </c>
    </row>
    <row r="9177" spans="51:75" x14ac:dyDescent="0.3">
      <c r="AY9177" s="124" t="e">
        <f>VLOOKUP(C9177,#REF!, 2,FALSE)</f>
        <v>#REF!</v>
      </c>
      <c r="BM9177" s="97" t="s">
        <v>14330</v>
      </c>
      <c r="BN9177" s="97" t="s">
        <v>16968</v>
      </c>
      <c r="BO9177" s="97" t="s">
        <v>2983</v>
      </c>
      <c r="BU9177" s="97" t="s">
        <v>14330</v>
      </c>
      <c r="BV9177" s="97" t="s">
        <v>16968</v>
      </c>
      <c r="BW9177" s="97" t="s">
        <v>2983</v>
      </c>
    </row>
    <row r="9178" spans="51:75" x14ac:dyDescent="0.3">
      <c r="AY9178" s="124" t="e">
        <f>VLOOKUP(C9178,#REF!, 2,FALSE)</f>
        <v>#REF!</v>
      </c>
      <c r="BM9178" s="97" t="s">
        <v>14331</v>
      </c>
      <c r="BN9178" s="97" t="s">
        <v>2983</v>
      </c>
      <c r="BO9178" s="97" t="s">
        <v>11287</v>
      </c>
      <c r="BU9178" s="97" t="s">
        <v>14331</v>
      </c>
      <c r="BV9178" s="97" t="s">
        <v>2983</v>
      </c>
      <c r="BW9178" s="97" t="s">
        <v>11287</v>
      </c>
    </row>
    <row r="9179" spans="51:75" x14ac:dyDescent="0.3">
      <c r="AY9179" s="124" t="e">
        <f>VLOOKUP(C9179,#REF!, 2,FALSE)</f>
        <v>#REF!</v>
      </c>
      <c r="BM9179" s="97" t="s">
        <v>14331</v>
      </c>
      <c r="BN9179" s="97" t="s">
        <v>2983</v>
      </c>
      <c r="BO9179" s="97" t="s">
        <v>11287</v>
      </c>
      <c r="BU9179" s="97" t="s">
        <v>14331</v>
      </c>
      <c r="BV9179" s="97" t="s">
        <v>2983</v>
      </c>
      <c r="BW9179" s="97" t="s">
        <v>11287</v>
      </c>
    </row>
    <row r="9180" spans="51:75" x14ac:dyDescent="0.3">
      <c r="AY9180" s="124" t="e">
        <f>VLOOKUP(C9180,#REF!, 2,FALSE)</f>
        <v>#REF!</v>
      </c>
      <c r="BM9180" s="97" t="s">
        <v>14332</v>
      </c>
      <c r="BN9180" s="97" t="s">
        <v>16968</v>
      </c>
      <c r="BO9180" s="97" t="s">
        <v>8524</v>
      </c>
      <c r="BU9180" s="97" t="s">
        <v>14332</v>
      </c>
      <c r="BV9180" s="97" t="s">
        <v>16968</v>
      </c>
      <c r="BW9180" s="97" t="s">
        <v>8524</v>
      </c>
    </row>
    <row r="9181" spans="51:75" x14ac:dyDescent="0.3">
      <c r="AY9181" s="124" t="e">
        <f>VLOOKUP(C9181,#REF!, 2,FALSE)</f>
        <v>#REF!</v>
      </c>
      <c r="BM9181" s="97" t="s">
        <v>14332</v>
      </c>
      <c r="BN9181" s="97" t="s">
        <v>16968</v>
      </c>
      <c r="BO9181" s="97" t="s">
        <v>8524</v>
      </c>
      <c r="BU9181" s="97" t="s">
        <v>14332</v>
      </c>
      <c r="BV9181" s="97" t="s">
        <v>16968</v>
      </c>
      <c r="BW9181" s="97" t="s">
        <v>8524</v>
      </c>
    </row>
    <row r="9182" spans="51:75" x14ac:dyDescent="0.3">
      <c r="AY9182" s="124" t="e">
        <f>VLOOKUP(C9182,#REF!, 2,FALSE)</f>
        <v>#REF!</v>
      </c>
      <c r="BM9182" s="97" t="s">
        <v>14333</v>
      </c>
      <c r="BN9182" s="97" t="s">
        <v>2983</v>
      </c>
      <c r="BO9182" s="97" t="s">
        <v>2983</v>
      </c>
      <c r="BU9182" s="97" t="s">
        <v>14333</v>
      </c>
      <c r="BV9182" s="97" t="s">
        <v>2983</v>
      </c>
      <c r="BW9182" s="97" t="s">
        <v>2983</v>
      </c>
    </row>
    <row r="9183" spans="51:75" x14ac:dyDescent="0.3">
      <c r="AY9183" s="124" t="e">
        <f>VLOOKUP(C9183,#REF!, 2,FALSE)</f>
        <v>#REF!</v>
      </c>
      <c r="BM9183" s="97" t="s">
        <v>14333</v>
      </c>
      <c r="BN9183" s="97" t="s">
        <v>2983</v>
      </c>
      <c r="BO9183" s="97" t="s">
        <v>2983</v>
      </c>
      <c r="BU9183" s="97" t="s">
        <v>14333</v>
      </c>
      <c r="BV9183" s="97" t="s">
        <v>2983</v>
      </c>
      <c r="BW9183" s="97" t="s">
        <v>2983</v>
      </c>
    </row>
    <row r="9184" spans="51:75" x14ac:dyDescent="0.3">
      <c r="AY9184" s="124" t="e">
        <f>VLOOKUP(C9184,#REF!, 2,FALSE)</f>
        <v>#REF!</v>
      </c>
      <c r="BM9184" s="97" t="s">
        <v>2502</v>
      </c>
      <c r="BN9184" s="97" t="s">
        <v>2983</v>
      </c>
      <c r="BO9184" s="97" t="s">
        <v>13756</v>
      </c>
      <c r="BU9184" s="97" t="s">
        <v>2502</v>
      </c>
      <c r="BV9184" s="97" t="s">
        <v>2983</v>
      </c>
      <c r="BW9184" s="97" t="s">
        <v>13756</v>
      </c>
    </row>
    <row r="9185" spans="51:75" x14ac:dyDescent="0.3">
      <c r="AY9185" s="124" t="e">
        <f>VLOOKUP(C9185,#REF!, 2,FALSE)</f>
        <v>#REF!</v>
      </c>
      <c r="BM9185" s="97" t="s">
        <v>2502</v>
      </c>
      <c r="BN9185" s="97" t="s">
        <v>2983</v>
      </c>
      <c r="BO9185" s="97" t="s">
        <v>13756</v>
      </c>
      <c r="BU9185" s="97" t="s">
        <v>2502</v>
      </c>
      <c r="BV9185" s="97" t="s">
        <v>2983</v>
      </c>
      <c r="BW9185" s="97" t="s">
        <v>13756</v>
      </c>
    </row>
    <row r="9186" spans="51:75" x14ac:dyDescent="0.3">
      <c r="AY9186" s="124" t="e">
        <f>VLOOKUP(C9186,#REF!, 2,FALSE)</f>
        <v>#REF!</v>
      </c>
      <c r="BM9186" s="97" t="s">
        <v>14334</v>
      </c>
      <c r="BN9186" s="97" t="s">
        <v>2983</v>
      </c>
      <c r="BO9186" s="97" t="s">
        <v>14335</v>
      </c>
      <c r="BU9186" s="97" t="s">
        <v>14334</v>
      </c>
      <c r="BV9186" s="97" t="s">
        <v>2983</v>
      </c>
      <c r="BW9186" s="97" t="s">
        <v>14335</v>
      </c>
    </row>
    <row r="9187" spans="51:75" x14ac:dyDescent="0.3">
      <c r="AY9187" s="124" t="e">
        <f>VLOOKUP(C9187,#REF!, 2,FALSE)</f>
        <v>#REF!</v>
      </c>
      <c r="BM9187" s="97" t="s">
        <v>14334</v>
      </c>
      <c r="BN9187" s="97" t="s">
        <v>2983</v>
      </c>
      <c r="BO9187" s="97" t="s">
        <v>14335</v>
      </c>
      <c r="BU9187" s="97" t="s">
        <v>14334</v>
      </c>
      <c r="BV9187" s="97" t="s">
        <v>2983</v>
      </c>
      <c r="BW9187" s="97" t="s">
        <v>14335</v>
      </c>
    </row>
    <row r="9188" spans="51:75" x14ac:dyDescent="0.3">
      <c r="AY9188" s="124" t="e">
        <f>VLOOKUP(C9188,#REF!, 2,FALSE)</f>
        <v>#REF!</v>
      </c>
      <c r="BM9188" s="97" t="s">
        <v>2503</v>
      </c>
      <c r="BN9188" s="97" t="s">
        <v>2983</v>
      </c>
      <c r="BO9188" s="97" t="s">
        <v>14336</v>
      </c>
      <c r="BU9188" s="97" t="s">
        <v>2503</v>
      </c>
      <c r="BV9188" s="97" t="s">
        <v>2983</v>
      </c>
      <c r="BW9188" s="97" t="s">
        <v>14336</v>
      </c>
    </row>
    <row r="9189" spans="51:75" x14ac:dyDescent="0.3">
      <c r="AY9189" s="124" t="e">
        <f>VLOOKUP(C9189,#REF!, 2,FALSE)</f>
        <v>#REF!</v>
      </c>
      <c r="BM9189" s="97" t="s">
        <v>2503</v>
      </c>
      <c r="BN9189" s="97" t="s">
        <v>2983</v>
      </c>
      <c r="BO9189" s="97" t="s">
        <v>14336</v>
      </c>
      <c r="BU9189" s="97" t="s">
        <v>2503</v>
      </c>
      <c r="BV9189" s="97" t="s">
        <v>2983</v>
      </c>
      <c r="BW9189" s="97" t="s">
        <v>14336</v>
      </c>
    </row>
    <row r="9190" spans="51:75" x14ac:dyDescent="0.3">
      <c r="AY9190" s="124" t="e">
        <f>VLOOKUP(C9190,#REF!, 2,FALSE)</f>
        <v>#REF!</v>
      </c>
      <c r="BM9190" s="97" t="s">
        <v>14337</v>
      </c>
      <c r="BN9190" s="97" t="s">
        <v>3237</v>
      </c>
      <c r="BO9190" s="97" t="s">
        <v>14338</v>
      </c>
      <c r="BU9190" s="97" t="s">
        <v>14337</v>
      </c>
      <c r="BV9190" s="97" t="s">
        <v>3237</v>
      </c>
      <c r="BW9190" s="97" t="s">
        <v>14338</v>
      </c>
    </row>
    <row r="9191" spans="51:75" x14ac:dyDescent="0.3">
      <c r="AY9191" s="124" t="e">
        <f>VLOOKUP(C9191,#REF!, 2,FALSE)</f>
        <v>#REF!</v>
      </c>
      <c r="BM9191" s="97" t="s">
        <v>14337</v>
      </c>
      <c r="BN9191" s="97" t="s">
        <v>3237</v>
      </c>
      <c r="BO9191" s="97" t="s">
        <v>14338</v>
      </c>
      <c r="BU9191" s="97" t="s">
        <v>14337</v>
      </c>
      <c r="BV9191" s="97" t="s">
        <v>3237</v>
      </c>
      <c r="BW9191" s="97" t="s">
        <v>14338</v>
      </c>
    </row>
    <row r="9192" spans="51:75" x14ac:dyDescent="0.3">
      <c r="AY9192" s="124" t="e">
        <f>VLOOKUP(C9192,#REF!, 2,FALSE)</f>
        <v>#REF!</v>
      </c>
      <c r="BM9192" s="97" t="s">
        <v>14339</v>
      </c>
      <c r="BN9192" s="97" t="s">
        <v>2983</v>
      </c>
      <c r="BO9192" s="97" t="s">
        <v>1202</v>
      </c>
      <c r="BU9192" s="97" t="s">
        <v>14339</v>
      </c>
      <c r="BV9192" s="97" t="s">
        <v>2983</v>
      </c>
      <c r="BW9192" s="97" t="s">
        <v>1202</v>
      </c>
    </row>
    <row r="9193" spans="51:75" x14ac:dyDescent="0.3">
      <c r="AY9193" s="124" t="e">
        <f>VLOOKUP(C9193,#REF!, 2,FALSE)</f>
        <v>#REF!</v>
      </c>
      <c r="BM9193" s="97" t="s">
        <v>14340</v>
      </c>
      <c r="BN9193" s="97" t="s">
        <v>803</v>
      </c>
      <c r="BO9193" s="97" t="s">
        <v>1491</v>
      </c>
      <c r="BU9193" s="97" t="s">
        <v>14340</v>
      </c>
      <c r="BV9193" s="97" t="s">
        <v>803</v>
      </c>
      <c r="BW9193" s="97" t="s">
        <v>1491</v>
      </c>
    </row>
    <row r="9194" spans="51:75" x14ac:dyDescent="0.3">
      <c r="AY9194" s="124" t="e">
        <f>VLOOKUP(C9194,#REF!, 2,FALSE)</f>
        <v>#REF!</v>
      </c>
      <c r="BM9194" s="97" t="s">
        <v>14341</v>
      </c>
      <c r="BN9194" s="97" t="s">
        <v>771</v>
      </c>
      <c r="BO9194" s="97" t="s">
        <v>1410</v>
      </c>
      <c r="BU9194" s="97" t="s">
        <v>14341</v>
      </c>
      <c r="BV9194" s="97" t="s">
        <v>771</v>
      </c>
      <c r="BW9194" s="97" t="s">
        <v>1410</v>
      </c>
    </row>
    <row r="9195" spans="51:75" x14ac:dyDescent="0.3">
      <c r="AY9195" s="124" t="e">
        <f>VLOOKUP(C9195,#REF!, 2,FALSE)</f>
        <v>#REF!</v>
      </c>
      <c r="BM9195" s="97" t="s">
        <v>14342</v>
      </c>
      <c r="BN9195" s="97" t="s">
        <v>1267</v>
      </c>
      <c r="BO9195" s="97" t="s">
        <v>1006</v>
      </c>
      <c r="BU9195" s="97" t="s">
        <v>14342</v>
      </c>
      <c r="BV9195" s="97" t="s">
        <v>1267</v>
      </c>
      <c r="BW9195" s="97" t="s">
        <v>1006</v>
      </c>
    </row>
    <row r="9196" spans="51:75" x14ac:dyDescent="0.3">
      <c r="AY9196" s="124" t="e">
        <f>VLOOKUP(C9196,#REF!, 2,FALSE)</f>
        <v>#REF!</v>
      </c>
      <c r="BM9196" s="97" t="s">
        <v>14343</v>
      </c>
      <c r="BN9196" s="97" t="s">
        <v>1267</v>
      </c>
      <c r="BO9196" s="97" t="s">
        <v>1410</v>
      </c>
      <c r="BU9196" s="97" t="s">
        <v>14343</v>
      </c>
      <c r="BV9196" s="97" t="s">
        <v>1267</v>
      </c>
      <c r="BW9196" s="97" t="s">
        <v>1410</v>
      </c>
    </row>
    <row r="9197" spans="51:75" x14ac:dyDescent="0.3">
      <c r="AY9197" s="124" t="e">
        <f>VLOOKUP(C9197,#REF!, 2,FALSE)</f>
        <v>#REF!</v>
      </c>
      <c r="BM9197" s="97" t="s">
        <v>14344</v>
      </c>
      <c r="BN9197" s="97" t="s">
        <v>736</v>
      </c>
      <c r="BO9197" s="97" t="s">
        <v>3894</v>
      </c>
      <c r="BU9197" s="97" t="s">
        <v>14344</v>
      </c>
      <c r="BV9197" s="97" t="s">
        <v>736</v>
      </c>
      <c r="BW9197" s="97" t="s">
        <v>3894</v>
      </c>
    </row>
    <row r="9198" spans="51:75" x14ac:dyDescent="0.3">
      <c r="AY9198" s="124" t="e">
        <f>VLOOKUP(C9198,#REF!, 2,FALSE)</f>
        <v>#REF!</v>
      </c>
      <c r="BM9198" s="97" t="s">
        <v>2504</v>
      </c>
      <c r="BN9198" s="97" t="s">
        <v>631</v>
      </c>
      <c r="BO9198" s="97" t="s">
        <v>8373</v>
      </c>
      <c r="BU9198" s="97" t="s">
        <v>2504</v>
      </c>
      <c r="BV9198" s="97" t="s">
        <v>631</v>
      </c>
      <c r="BW9198" s="97" t="s">
        <v>8373</v>
      </c>
    </row>
    <row r="9199" spans="51:75" x14ac:dyDescent="0.3">
      <c r="AY9199" s="124" t="e">
        <f>VLOOKUP(C9199,#REF!, 2,FALSE)</f>
        <v>#REF!</v>
      </c>
      <c r="BM9199" s="97" t="s">
        <v>2504</v>
      </c>
      <c r="BN9199" s="97" t="s">
        <v>631</v>
      </c>
      <c r="BO9199" s="97" t="s">
        <v>8373</v>
      </c>
      <c r="BU9199" s="97" t="s">
        <v>2504</v>
      </c>
      <c r="BV9199" s="97" t="s">
        <v>631</v>
      </c>
      <c r="BW9199" s="97" t="s">
        <v>8373</v>
      </c>
    </row>
    <row r="9200" spans="51:75" x14ac:dyDescent="0.3">
      <c r="AY9200" s="124" t="e">
        <f>VLOOKUP(C9200,#REF!, 2,FALSE)</f>
        <v>#REF!</v>
      </c>
      <c r="BM9200" s="97" t="s">
        <v>14345</v>
      </c>
      <c r="BN9200" s="97" t="s">
        <v>614</v>
      </c>
      <c r="BO9200" s="97" t="s">
        <v>9511</v>
      </c>
      <c r="BU9200" s="97" t="s">
        <v>14345</v>
      </c>
      <c r="BV9200" s="97" t="s">
        <v>614</v>
      </c>
      <c r="BW9200" s="97" t="s">
        <v>9511</v>
      </c>
    </row>
    <row r="9201" spans="51:75" x14ac:dyDescent="0.3">
      <c r="AY9201" s="124" t="e">
        <f>VLOOKUP(C9201,#REF!, 2,FALSE)</f>
        <v>#REF!</v>
      </c>
      <c r="BM9201" s="97" t="s">
        <v>14345</v>
      </c>
      <c r="BN9201" s="97" t="s">
        <v>614</v>
      </c>
      <c r="BO9201" s="97" t="s">
        <v>9511</v>
      </c>
      <c r="BU9201" s="97" t="s">
        <v>14345</v>
      </c>
      <c r="BV9201" s="97" t="s">
        <v>614</v>
      </c>
      <c r="BW9201" s="97" t="s">
        <v>9511</v>
      </c>
    </row>
    <row r="9202" spans="51:75" x14ac:dyDescent="0.3">
      <c r="AY9202" s="124" t="e">
        <f>VLOOKUP(C9202,#REF!, 2,FALSE)</f>
        <v>#REF!</v>
      </c>
      <c r="BM9202" s="97" t="s">
        <v>2505</v>
      </c>
      <c r="BN9202" s="97" t="s">
        <v>771</v>
      </c>
      <c r="BO9202" s="97" t="s">
        <v>2508</v>
      </c>
      <c r="BU9202" s="97" t="s">
        <v>2505</v>
      </c>
      <c r="BV9202" s="97" t="s">
        <v>771</v>
      </c>
      <c r="BW9202" s="97" t="s">
        <v>2508</v>
      </c>
    </row>
    <row r="9203" spans="51:75" x14ac:dyDescent="0.3">
      <c r="AY9203" s="124" t="e">
        <f>VLOOKUP(C9203,#REF!, 2,FALSE)</f>
        <v>#REF!</v>
      </c>
      <c r="BM9203" s="97" t="s">
        <v>2505</v>
      </c>
      <c r="BN9203" s="97" t="s">
        <v>771</v>
      </c>
      <c r="BO9203" s="97" t="s">
        <v>2508</v>
      </c>
      <c r="BU9203" s="97" t="s">
        <v>2505</v>
      </c>
      <c r="BV9203" s="97" t="s">
        <v>771</v>
      </c>
      <c r="BW9203" s="97" t="s">
        <v>2508</v>
      </c>
    </row>
    <row r="9204" spans="51:75" x14ac:dyDescent="0.3">
      <c r="AY9204" s="124" t="e">
        <f>VLOOKUP(C9204,#REF!, 2,FALSE)</f>
        <v>#REF!</v>
      </c>
      <c r="BM9204" s="97" t="s">
        <v>14346</v>
      </c>
      <c r="BN9204" s="97" t="s">
        <v>703</v>
      </c>
      <c r="BO9204" s="97" t="s">
        <v>3449</v>
      </c>
      <c r="BU9204" s="97" t="s">
        <v>14346</v>
      </c>
      <c r="BV9204" s="97" t="s">
        <v>703</v>
      </c>
      <c r="BW9204" s="97" t="s">
        <v>3449</v>
      </c>
    </row>
    <row r="9205" spans="51:75" x14ac:dyDescent="0.3">
      <c r="AY9205" s="124" t="e">
        <f>VLOOKUP(C9205,#REF!, 2,FALSE)</f>
        <v>#REF!</v>
      </c>
      <c r="BM9205" s="97" t="s">
        <v>14346</v>
      </c>
      <c r="BN9205" s="97" t="s">
        <v>703</v>
      </c>
      <c r="BO9205" s="97" t="s">
        <v>3449</v>
      </c>
      <c r="BU9205" s="97" t="s">
        <v>14346</v>
      </c>
      <c r="BV9205" s="97" t="s">
        <v>703</v>
      </c>
      <c r="BW9205" s="97" t="s">
        <v>3449</v>
      </c>
    </row>
    <row r="9206" spans="51:75" x14ac:dyDescent="0.3">
      <c r="AY9206" s="124" t="e">
        <f>VLOOKUP(C9206,#REF!, 2,FALSE)</f>
        <v>#REF!</v>
      </c>
      <c r="BM9206" s="97" t="s">
        <v>14347</v>
      </c>
      <c r="BN9206" s="97" t="s">
        <v>926</v>
      </c>
      <c r="BO9206" s="97" t="s">
        <v>9127</v>
      </c>
      <c r="BU9206" s="97" t="s">
        <v>14347</v>
      </c>
      <c r="BV9206" s="97" t="s">
        <v>926</v>
      </c>
      <c r="BW9206" s="97" t="s">
        <v>9127</v>
      </c>
    </row>
    <row r="9207" spans="51:75" x14ac:dyDescent="0.3">
      <c r="AY9207" s="124" t="e">
        <f>VLOOKUP(C9207,#REF!, 2,FALSE)</f>
        <v>#REF!</v>
      </c>
      <c r="BM9207" s="97" t="s">
        <v>14347</v>
      </c>
      <c r="BN9207" s="97" t="s">
        <v>926</v>
      </c>
      <c r="BO9207" s="97" t="s">
        <v>9127</v>
      </c>
      <c r="BU9207" s="97" t="s">
        <v>14347</v>
      </c>
      <c r="BV9207" s="97" t="s">
        <v>926</v>
      </c>
      <c r="BW9207" s="97" t="s">
        <v>9127</v>
      </c>
    </row>
    <row r="9208" spans="51:75" x14ac:dyDescent="0.3">
      <c r="AY9208" s="124" t="e">
        <f>VLOOKUP(C9208,#REF!, 2,FALSE)</f>
        <v>#REF!</v>
      </c>
      <c r="BM9208" s="97" t="s">
        <v>14348</v>
      </c>
      <c r="BN9208" s="97" t="s">
        <v>787</v>
      </c>
      <c r="BO9208" s="97" t="s">
        <v>1019</v>
      </c>
      <c r="BU9208" s="97" t="s">
        <v>14348</v>
      </c>
      <c r="BV9208" s="97" t="s">
        <v>787</v>
      </c>
      <c r="BW9208" s="97" t="s">
        <v>1019</v>
      </c>
    </row>
    <row r="9209" spans="51:75" x14ac:dyDescent="0.3">
      <c r="AY9209" s="124" t="e">
        <f>VLOOKUP(C9209,#REF!, 2,FALSE)</f>
        <v>#REF!</v>
      </c>
      <c r="BM9209" s="97" t="s">
        <v>14348</v>
      </c>
      <c r="BN9209" s="97" t="s">
        <v>787</v>
      </c>
      <c r="BO9209" s="97" t="s">
        <v>1019</v>
      </c>
      <c r="BU9209" s="97" t="s">
        <v>14348</v>
      </c>
      <c r="BV9209" s="97" t="s">
        <v>787</v>
      </c>
      <c r="BW9209" s="97" t="s">
        <v>1019</v>
      </c>
    </row>
    <row r="9210" spans="51:75" x14ac:dyDescent="0.3">
      <c r="AY9210" s="124" t="e">
        <f>VLOOKUP(C9210,#REF!, 2,FALSE)</f>
        <v>#REF!</v>
      </c>
      <c r="BM9210" s="97" t="s">
        <v>14349</v>
      </c>
      <c r="BN9210" s="97" t="s">
        <v>780</v>
      </c>
      <c r="BO9210" s="97" t="s">
        <v>10655</v>
      </c>
      <c r="BU9210" s="97" t="s">
        <v>14349</v>
      </c>
      <c r="BV9210" s="97" t="s">
        <v>780</v>
      </c>
      <c r="BW9210" s="97" t="s">
        <v>10655</v>
      </c>
    </row>
    <row r="9211" spans="51:75" x14ac:dyDescent="0.3">
      <c r="AY9211" s="124" t="e">
        <f>VLOOKUP(C9211,#REF!, 2,FALSE)</f>
        <v>#REF!</v>
      </c>
      <c r="BM9211" s="97" t="s">
        <v>14349</v>
      </c>
      <c r="BN9211" s="97" t="s">
        <v>780</v>
      </c>
      <c r="BO9211" s="97" t="s">
        <v>10655</v>
      </c>
      <c r="BU9211" s="97" t="s">
        <v>14349</v>
      </c>
      <c r="BV9211" s="97" t="s">
        <v>780</v>
      </c>
      <c r="BW9211" s="97" t="s">
        <v>10655</v>
      </c>
    </row>
    <row r="9212" spans="51:75" x14ac:dyDescent="0.3">
      <c r="AY9212" s="124" t="e">
        <f>VLOOKUP(C9212,#REF!, 2,FALSE)</f>
        <v>#REF!</v>
      </c>
      <c r="BM9212" s="97" t="s">
        <v>14350</v>
      </c>
      <c r="BN9212" s="97" t="s">
        <v>16970</v>
      </c>
      <c r="BO9212" s="97" t="s">
        <v>14351</v>
      </c>
      <c r="BU9212" s="97" t="s">
        <v>14350</v>
      </c>
      <c r="BV9212" s="97" t="s">
        <v>16970</v>
      </c>
      <c r="BW9212" s="97" t="s">
        <v>14351</v>
      </c>
    </row>
    <row r="9213" spans="51:75" x14ac:dyDescent="0.3">
      <c r="AY9213" s="124" t="e">
        <f>VLOOKUP(C9213,#REF!, 2,FALSE)</f>
        <v>#REF!</v>
      </c>
      <c r="BM9213" s="97" t="s">
        <v>14350</v>
      </c>
      <c r="BN9213" s="97" t="s">
        <v>16970</v>
      </c>
      <c r="BO9213" s="97" t="s">
        <v>14351</v>
      </c>
      <c r="BU9213" s="97" t="s">
        <v>14350</v>
      </c>
      <c r="BV9213" s="97" t="s">
        <v>16970</v>
      </c>
      <c r="BW9213" s="97" t="s">
        <v>14351</v>
      </c>
    </row>
    <row r="9214" spans="51:75" x14ac:dyDescent="0.3">
      <c r="AY9214" s="124" t="e">
        <f>VLOOKUP(C9214,#REF!, 2,FALSE)</f>
        <v>#REF!</v>
      </c>
      <c r="BM9214" s="97" t="s">
        <v>198</v>
      </c>
      <c r="BN9214" s="97" t="s">
        <v>771</v>
      </c>
      <c r="BO9214" s="97" t="s">
        <v>12704</v>
      </c>
      <c r="BU9214" s="97" t="s">
        <v>198</v>
      </c>
      <c r="BV9214" s="97" t="s">
        <v>771</v>
      </c>
      <c r="BW9214" s="97" t="s">
        <v>12704</v>
      </c>
    </row>
    <row r="9215" spans="51:75" x14ac:dyDescent="0.3">
      <c r="AY9215" s="124" t="e">
        <f>VLOOKUP(C9215,#REF!, 2,FALSE)</f>
        <v>#REF!</v>
      </c>
      <c r="BM9215" s="97" t="s">
        <v>198</v>
      </c>
      <c r="BN9215" s="97" t="s">
        <v>771</v>
      </c>
      <c r="BO9215" s="97" t="s">
        <v>12704</v>
      </c>
      <c r="BU9215" s="97" t="s">
        <v>198</v>
      </c>
      <c r="BV9215" s="97" t="s">
        <v>771</v>
      </c>
      <c r="BW9215" s="97" t="s">
        <v>12704</v>
      </c>
    </row>
    <row r="9216" spans="51:75" x14ac:dyDescent="0.3">
      <c r="AY9216" s="124" t="e">
        <f>VLOOKUP(C9216,#REF!, 2,FALSE)</f>
        <v>#REF!</v>
      </c>
      <c r="BM9216" s="97" t="s">
        <v>14352</v>
      </c>
      <c r="BN9216" s="97" t="s">
        <v>703</v>
      </c>
      <c r="BO9216" s="97" t="s">
        <v>3769</v>
      </c>
      <c r="BU9216" s="97" t="s">
        <v>14352</v>
      </c>
      <c r="BV9216" s="97" t="s">
        <v>703</v>
      </c>
      <c r="BW9216" s="97" t="s">
        <v>3769</v>
      </c>
    </row>
    <row r="9217" spans="51:75" x14ac:dyDescent="0.3">
      <c r="AY9217" s="124" t="e">
        <f>VLOOKUP(C9217,#REF!, 2,FALSE)</f>
        <v>#REF!</v>
      </c>
      <c r="BM9217" s="97" t="s">
        <v>14352</v>
      </c>
      <c r="BN9217" s="97" t="s">
        <v>703</v>
      </c>
      <c r="BO9217" s="97" t="s">
        <v>3769</v>
      </c>
      <c r="BU9217" s="97" t="s">
        <v>14352</v>
      </c>
      <c r="BV9217" s="97" t="s">
        <v>703</v>
      </c>
      <c r="BW9217" s="97" t="s">
        <v>3769</v>
      </c>
    </row>
    <row r="9218" spans="51:75" x14ac:dyDescent="0.3">
      <c r="AY9218" s="124" t="e">
        <f>VLOOKUP(C9218,#REF!, 2,FALSE)</f>
        <v>#REF!</v>
      </c>
      <c r="BM9218" s="97" t="s">
        <v>14353</v>
      </c>
      <c r="BN9218" s="97" t="s">
        <v>703</v>
      </c>
      <c r="BO9218" s="97" t="s">
        <v>14355</v>
      </c>
      <c r="BU9218" s="97" t="s">
        <v>14353</v>
      </c>
      <c r="BV9218" s="97" t="s">
        <v>703</v>
      </c>
      <c r="BW9218" s="97" t="s">
        <v>14355</v>
      </c>
    </row>
    <row r="9219" spans="51:75" x14ac:dyDescent="0.3">
      <c r="AY9219" s="124" t="e">
        <f>VLOOKUP(C9219,#REF!, 2,FALSE)</f>
        <v>#REF!</v>
      </c>
      <c r="BM9219" s="97" t="s">
        <v>14353</v>
      </c>
      <c r="BN9219" s="97" t="s">
        <v>703</v>
      </c>
      <c r="BO9219" s="97" t="s">
        <v>14355</v>
      </c>
      <c r="BU9219" s="97" t="s">
        <v>14353</v>
      </c>
      <c r="BV9219" s="97" t="s">
        <v>703</v>
      </c>
      <c r="BW9219" s="97" t="s">
        <v>14355</v>
      </c>
    </row>
    <row r="9220" spans="51:75" x14ac:dyDescent="0.3">
      <c r="AY9220" s="124" t="e">
        <f>VLOOKUP(C9220,#REF!, 2,FALSE)</f>
        <v>#REF!</v>
      </c>
      <c r="BM9220" s="97" t="s">
        <v>14356</v>
      </c>
      <c r="BN9220" s="97" t="s">
        <v>639</v>
      </c>
      <c r="BO9220" s="97" t="s">
        <v>1019</v>
      </c>
      <c r="BU9220" s="97" t="s">
        <v>14356</v>
      </c>
      <c r="BV9220" s="97" t="s">
        <v>639</v>
      </c>
      <c r="BW9220" s="97" t="s">
        <v>1019</v>
      </c>
    </row>
    <row r="9221" spans="51:75" x14ac:dyDescent="0.3">
      <c r="AY9221" s="124" t="e">
        <f>VLOOKUP(C9221,#REF!, 2,FALSE)</f>
        <v>#REF!</v>
      </c>
      <c r="BM9221" s="97" t="s">
        <v>14356</v>
      </c>
      <c r="BN9221" s="97" t="s">
        <v>639</v>
      </c>
      <c r="BO9221" s="97" t="s">
        <v>1019</v>
      </c>
      <c r="BU9221" s="97" t="s">
        <v>14356</v>
      </c>
      <c r="BV9221" s="97" t="s">
        <v>639</v>
      </c>
      <c r="BW9221" s="97" t="s">
        <v>1019</v>
      </c>
    </row>
    <row r="9222" spans="51:75" x14ac:dyDescent="0.3">
      <c r="AY9222" s="124" t="e">
        <f>VLOOKUP(C9222,#REF!, 2,FALSE)</f>
        <v>#REF!</v>
      </c>
      <c r="BM9222" s="97" t="s">
        <v>14357</v>
      </c>
      <c r="BN9222" s="97" t="s">
        <v>613</v>
      </c>
      <c r="BO9222" s="97" t="s">
        <v>14358</v>
      </c>
      <c r="BU9222" s="97" t="s">
        <v>14357</v>
      </c>
      <c r="BV9222" s="97" t="s">
        <v>613</v>
      </c>
      <c r="BW9222" s="97" t="s">
        <v>14358</v>
      </c>
    </row>
    <row r="9223" spans="51:75" x14ac:dyDescent="0.3">
      <c r="AY9223" s="124" t="e">
        <f>VLOOKUP(C9223,#REF!, 2,FALSE)</f>
        <v>#REF!</v>
      </c>
      <c r="BM9223" s="97" t="s">
        <v>14357</v>
      </c>
      <c r="BN9223" s="97" t="s">
        <v>613</v>
      </c>
      <c r="BO9223" s="97" t="s">
        <v>14358</v>
      </c>
      <c r="BU9223" s="97" t="s">
        <v>14357</v>
      </c>
      <c r="BV9223" s="97" t="s">
        <v>613</v>
      </c>
      <c r="BW9223" s="97" t="s">
        <v>14358</v>
      </c>
    </row>
    <row r="9224" spans="51:75" x14ac:dyDescent="0.3">
      <c r="AY9224" s="124" t="e">
        <f>VLOOKUP(C9224,#REF!, 2,FALSE)</f>
        <v>#REF!</v>
      </c>
      <c r="BM9224" s="97" t="s">
        <v>14359</v>
      </c>
      <c r="BN9224" s="97" t="s">
        <v>663</v>
      </c>
      <c r="BO9224" s="97" t="s">
        <v>14360</v>
      </c>
      <c r="BU9224" s="97" t="s">
        <v>14359</v>
      </c>
      <c r="BV9224" s="97" t="s">
        <v>663</v>
      </c>
      <c r="BW9224" s="97" t="s">
        <v>14360</v>
      </c>
    </row>
    <row r="9225" spans="51:75" x14ac:dyDescent="0.3">
      <c r="AY9225" s="124" t="e">
        <f>VLOOKUP(C9225,#REF!, 2,FALSE)</f>
        <v>#REF!</v>
      </c>
      <c r="BM9225" s="97" t="s">
        <v>14359</v>
      </c>
      <c r="BN9225" s="97" t="s">
        <v>663</v>
      </c>
      <c r="BO9225" s="97" t="s">
        <v>14360</v>
      </c>
      <c r="BU9225" s="97" t="s">
        <v>14359</v>
      </c>
      <c r="BV9225" s="97" t="s">
        <v>663</v>
      </c>
      <c r="BW9225" s="97" t="s">
        <v>14360</v>
      </c>
    </row>
    <row r="9226" spans="51:75" x14ac:dyDescent="0.3">
      <c r="AY9226" s="124" t="e">
        <f>VLOOKUP(C9226,#REF!, 2,FALSE)</f>
        <v>#REF!</v>
      </c>
      <c r="BM9226" s="97" t="s">
        <v>14361</v>
      </c>
      <c r="BN9226" s="97" t="s">
        <v>663</v>
      </c>
      <c r="BO9226" s="97" t="s">
        <v>10685</v>
      </c>
      <c r="BU9226" s="97" t="s">
        <v>14361</v>
      </c>
      <c r="BV9226" s="97" t="s">
        <v>663</v>
      </c>
      <c r="BW9226" s="97" t="s">
        <v>10685</v>
      </c>
    </row>
    <row r="9227" spans="51:75" x14ac:dyDescent="0.3">
      <c r="AY9227" s="124" t="e">
        <f>VLOOKUP(C9227,#REF!, 2,FALSE)</f>
        <v>#REF!</v>
      </c>
      <c r="BM9227" s="97" t="s">
        <v>14361</v>
      </c>
      <c r="BN9227" s="97" t="s">
        <v>663</v>
      </c>
      <c r="BO9227" s="97" t="s">
        <v>10685</v>
      </c>
      <c r="BU9227" s="97" t="s">
        <v>14361</v>
      </c>
      <c r="BV9227" s="97" t="s">
        <v>663</v>
      </c>
      <c r="BW9227" s="97" t="s">
        <v>10685</v>
      </c>
    </row>
    <row r="9228" spans="51:75" x14ac:dyDescent="0.3">
      <c r="AY9228" s="124" t="e">
        <f>VLOOKUP(C9228,#REF!, 2,FALSE)</f>
        <v>#REF!</v>
      </c>
      <c r="BM9228" s="97" t="s">
        <v>14362</v>
      </c>
      <c r="BN9228" s="97" t="s">
        <v>799</v>
      </c>
      <c r="BO9228" s="97" t="s">
        <v>9272</v>
      </c>
      <c r="BU9228" s="97" t="s">
        <v>14362</v>
      </c>
      <c r="BV9228" s="97" t="s">
        <v>799</v>
      </c>
      <c r="BW9228" s="97" t="s">
        <v>9272</v>
      </c>
    </row>
    <row r="9229" spans="51:75" x14ac:dyDescent="0.3">
      <c r="AY9229" s="124" t="e">
        <f>VLOOKUP(C9229,#REF!, 2,FALSE)</f>
        <v>#REF!</v>
      </c>
      <c r="BM9229" s="97" t="s">
        <v>14362</v>
      </c>
      <c r="BN9229" s="97" t="s">
        <v>799</v>
      </c>
      <c r="BO9229" s="97" t="s">
        <v>9272</v>
      </c>
      <c r="BU9229" s="97" t="s">
        <v>14362</v>
      </c>
      <c r="BV9229" s="97" t="s">
        <v>799</v>
      </c>
      <c r="BW9229" s="97" t="s">
        <v>9272</v>
      </c>
    </row>
    <row r="9230" spans="51:75" x14ac:dyDescent="0.3">
      <c r="AY9230" s="124" t="e">
        <f>VLOOKUP(C9230,#REF!, 2,FALSE)</f>
        <v>#REF!</v>
      </c>
      <c r="BM9230" s="97" t="s">
        <v>2506</v>
      </c>
      <c r="BN9230" s="97" t="s">
        <v>636</v>
      </c>
      <c r="BO9230" s="97" t="s">
        <v>1443</v>
      </c>
      <c r="BU9230" s="97" t="s">
        <v>2506</v>
      </c>
      <c r="BV9230" s="97" t="s">
        <v>636</v>
      </c>
      <c r="BW9230" s="97" t="s">
        <v>1443</v>
      </c>
    </row>
    <row r="9231" spans="51:75" x14ac:dyDescent="0.3">
      <c r="AY9231" s="124" t="e">
        <f>VLOOKUP(C9231,#REF!, 2,FALSE)</f>
        <v>#REF!</v>
      </c>
      <c r="BM9231" s="97" t="s">
        <v>2506</v>
      </c>
      <c r="BN9231" s="97" t="s">
        <v>636</v>
      </c>
      <c r="BO9231" s="97" t="s">
        <v>1443</v>
      </c>
      <c r="BU9231" s="97" t="s">
        <v>2506</v>
      </c>
      <c r="BV9231" s="97" t="s">
        <v>636</v>
      </c>
      <c r="BW9231" s="97" t="s">
        <v>1443</v>
      </c>
    </row>
    <row r="9232" spans="51:75" x14ac:dyDescent="0.3">
      <c r="AY9232" s="124" t="e">
        <f>VLOOKUP(C9232,#REF!, 2,FALSE)</f>
        <v>#REF!</v>
      </c>
      <c r="BM9232" s="97" t="s">
        <v>214</v>
      </c>
      <c r="BN9232" s="97" t="s">
        <v>2983</v>
      </c>
      <c r="BO9232" s="97" t="s">
        <v>2983</v>
      </c>
      <c r="BU9232" s="97" t="s">
        <v>214</v>
      </c>
      <c r="BV9232" s="97" t="s">
        <v>2983</v>
      </c>
      <c r="BW9232" s="97" t="s">
        <v>2983</v>
      </c>
    </row>
    <row r="9233" spans="51:75" x14ac:dyDescent="0.3">
      <c r="AY9233" s="124" t="e">
        <f>VLOOKUP(C9233,#REF!, 2,FALSE)</f>
        <v>#REF!</v>
      </c>
      <c r="BM9233" s="97" t="s">
        <v>214</v>
      </c>
      <c r="BN9233" s="97" t="s">
        <v>2983</v>
      </c>
      <c r="BO9233" s="97" t="s">
        <v>2983</v>
      </c>
      <c r="BU9233" s="97" t="s">
        <v>214</v>
      </c>
      <c r="BV9233" s="97" t="s">
        <v>2983</v>
      </c>
      <c r="BW9233" s="97" t="s">
        <v>2983</v>
      </c>
    </row>
    <row r="9234" spans="51:75" x14ac:dyDescent="0.3">
      <c r="AY9234" s="124" t="e">
        <f>VLOOKUP(C9234,#REF!, 2,FALSE)</f>
        <v>#REF!</v>
      </c>
      <c r="BM9234" s="97" t="s">
        <v>14363</v>
      </c>
      <c r="BN9234" s="97" t="s">
        <v>926</v>
      </c>
      <c r="BO9234" s="97" t="s">
        <v>1671</v>
      </c>
      <c r="BU9234" s="97" t="s">
        <v>14363</v>
      </c>
      <c r="BV9234" s="97" t="s">
        <v>926</v>
      </c>
      <c r="BW9234" s="97" t="s">
        <v>1671</v>
      </c>
    </row>
    <row r="9235" spans="51:75" x14ac:dyDescent="0.3">
      <c r="AY9235" s="124" t="e">
        <f>VLOOKUP(C9235,#REF!, 2,FALSE)</f>
        <v>#REF!</v>
      </c>
      <c r="BM9235" s="97" t="s">
        <v>14363</v>
      </c>
      <c r="BN9235" s="97" t="s">
        <v>926</v>
      </c>
      <c r="BO9235" s="97" t="s">
        <v>1671</v>
      </c>
      <c r="BU9235" s="97" t="s">
        <v>14363</v>
      </c>
      <c r="BV9235" s="97" t="s">
        <v>926</v>
      </c>
      <c r="BW9235" s="97" t="s">
        <v>1671</v>
      </c>
    </row>
    <row r="9236" spans="51:75" x14ac:dyDescent="0.3">
      <c r="AY9236" s="124" t="e">
        <f>VLOOKUP(C9236,#REF!, 2,FALSE)</f>
        <v>#REF!</v>
      </c>
      <c r="BM9236" s="97" t="s">
        <v>2511</v>
      </c>
      <c r="BN9236" s="97" t="s">
        <v>926</v>
      </c>
      <c r="BO9236" s="97" t="s">
        <v>4435</v>
      </c>
      <c r="BU9236" s="97" t="s">
        <v>2511</v>
      </c>
      <c r="BV9236" s="97" t="s">
        <v>926</v>
      </c>
      <c r="BW9236" s="97" t="s">
        <v>4435</v>
      </c>
    </row>
    <row r="9237" spans="51:75" x14ac:dyDescent="0.3">
      <c r="AY9237" s="124" t="e">
        <f>VLOOKUP(C9237,#REF!, 2,FALSE)</f>
        <v>#REF!</v>
      </c>
      <c r="BM9237" s="97" t="s">
        <v>2511</v>
      </c>
      <c r="BN9237" s="97" t="s">
        <v>926</v>
      </c>
      <c r="BO9237" s="97" t="s">
        <v>4435</v>
      </c>
      <c r="BU9237" s="97" t="s">
        <v>2511</v>
      </c>
      <c r="BV9237" s="97" t="s">
        <v>926</v>
      </c>
      <c r="BW9237" s="97" t="s">
        <v>4435</v>
      </c>
    </row>
    <row r="9238" spans="51:75" x14ac:dyDescent="0.3">
      <c r="AY9238" s="124" t="e">
        <f>VLOOKUP(C9238,#REF!, 2,FALSE)</f>
        <v>#REF!</v>
      </c>
      <c r="BM9238" s="97" t="s">
        <v>2512</v>
      </c>
      <c r="BN9238" s="97" t="s">
        <v>923</v>
      </c>
      <c r="BO9238" s="97" t="s">
        <v>4435</v>
      </c>
      <c r="BU9238" s="97" t="s">
        <v>2512</v>
      </c>
      <c r="BV9238" s="97" t="s">
        <v>923</v>
      </c>
      <c r="BW9238" s="97" t="s">
        <v>4435</v>
      </c>
    </row>
    <row r="9239" spans="51:75" x14ac:dyDescent="0.3">
      <c r="AY9239" s="124" t="e">
        <f>VLOOKUP(C9239,#REF!, 2,FALSE)</f>
        <v>#REF!</v>
      </c>
      <c r="BM9239" s="97" t="s">
        <v>2512</v>
      </c>
      <c r="BN9239" s="97" t="s">
        <v>923</v>
      </c>
      <c r="BO9239" s="97" t="s">
        <v>4435</v>
      </c>
      <c r="BU9239" s="97" t="s">
        <v>2512</v>
      </c>
      <c r="BV9239" s="97" t="s">
        <v>923</v>
      </c>
      <c r="BW9239" s="97" t="s">
        <v>4435</v>
      </c>
    </row>
    <row r="9240" spans="51:75" x14ac:dyDescent="0.3">
      <c r="AY9240" s="124" t="e">
        <f>VLOOKUP(C9240,#REF!, 2,FALSE)</f>
        <v>#REF!</v>
      </c>
      <c r="BM9240" s="97" t="s">
        <v>14364</v>
      </c>
      <c r="BN9240" s="97" t="s">
        <v>657</v>
      </c>
      <c r="BO9240" s="97" t="s">
        <v>13025</v>
      </c>
      <c r="BU9240" s="97" t="s">
        <v>14364</v>
      </c>
      <c r="BV9240" s="97" t="s">
        <v>657</v>
      </c>
      <c r="BW9240" s="97" t="s">
        <v>13025</v>
      </c>
    </row>
    <row r="9241" spans="51:75" x14ac:dyDescent="0.3">
      <c r="AY9241" s="124" t="e">
        <f>VLOOKUP(C9241,#REF!, 2,FALSE)</f>
        <v>#REF!</v>
      </c>
      <c r="BM9241" s="97" t="s">
        <v>14364</v>
      </c>
      <c r="BN9241" s="97" t="s">
        <v>657</v>
      </c>
      <c r="BO9241" s="97" t="s">
        <v>13025</v>
      </c>
      <c r="BU9241" s="97" t="s">
        <v>14364</v>
      </c>
      <c r="BV9241" s="97" t="s">
        <v>657</v>
      </c>
      <c r="BW9241" s="97" t="s">
        <v>13025</v>
      </c>
    </row>
    <row r="9242" spans="51:75" x14ac:dyDescent="0.3">
      <c r="AY9242" s="124" t="e">
        <f>VLOOKUP(C9242,#REF!, 2,FALSE)</f>
        <v>#REF!</v>
      </c>
      <c r="BM9242" s="97" t="s">
        <v>14365</v>
      </c>
      <c r="BN9242" s="97" t="s">
        <v>661</v>
      </c>
      <c r="BO9242" s="97" t="s">
        <v>1595</v>
      </c>
      <c r="BU9242" s="97" t="s">
        <v>14365</v>
      </c>
      <c r="BV9242" s="97" t="s">
        <v>661</v>
      </c>
      <c r="BW9242" s="97" t="s">
        <v>1595</v>
      </c>
    </row>
    <row r="9243" spans="51:75" x14ac:dyDescent="0.3">
      <c r="AY9243" s="124" t="e">
        <f>VLOOKUP(C9243,#REF!, 2,FALSE)</f>
        <v>#REF!</v>
      </c>
      <c r="BM9243" s="97" t="s">
        <v>14365</v>
      </c>
      <c r="BN9243" s="97" t="s">
        <v>661</v>
      </c>
      <c r="BO9243" s="97" t="s">
        <v>1595</v>
      </c>
      <c r="BU9243" s="97" t="s">
        <v>14365</v>
      </c>
      <c r="BV9243" s="97" t="s">
        <v>661</v>
      </c>
      <c r="BW9243" s="97" t="s">
        <v>1595</v>
      </c>
    </row>
    <row r="9244" spans="51:75" x14ac:dyDescent="0.3">
      <c r="AY9244" s="124" t="e">
        <f>VLOOKUP(C9244,#REF!, 2,FALSE)</f>
        <v>#REF!</v>
      </c>
      <c r="BM9244" s="97" t="s">
        <v>14366</v>
      </c>
      <c r="BN9244" s="97" t="s">
        <v>2983</v>
      </c>
      <c r="BO9244" s="97" t="s">
        <v>14367</v>
      </c>
      <c r="BU9244" s="97" t="s">
        <v>14366</v>
      </c>
      <c r="BV9244" s="97" t="s">
        <v>2983</v>
      </c>
      <c r="BW9244" s="97" t="s">
        <v>14367</v>
      </c>
    </row>
    <row r="9245" spans="51:75" x14ac:dyDescent="0.3">
      <c r="AY9245" s="124" t="e">
        <f>VLOOKUP(C9245,#REF!, 2,FALSE)</f>
        <v>#REF!</v>
      </c>
      <c r="BM9245" s="97" t="s">
        <v>14368</v>
      </c>
      <c r="BN9245" s="97" t="s">
        <v>2983</v>
      </c>
      <c r="BO9245" s="97" t="s">
        <v>14369</v>
      </c>
      <c r="BU9245" s="97" t="s">
        <v>14368</v>
      </c>
      <c r="BV9245" s="97" t="s">
        <v>2983</v>
      </c>
      <c r="BW9245" s="97" t="s">
        <v>14369</v>
      </c>
    </row>
    <row r="9246" spans="51:75" x14ac:dyDescent="0.3">
      <c r="AY9246" s="124" t="e">
        <f>VLOOKUP(C9246,#REF!, 2,FALSE)</f>
        <v>#REF!</v>
      </c>
      <c r="BM9246" s="97" t="s">
        <v>2513</v>
      </c>
      <c r="BN9246" s="97" t="s">
        <v>2983</v>
      </c>
      <c r="BO9246" s="97" t="s">
        <v>14370</v>
      </c>
      <c r="BU9246" s="97" t="s">
        <v>2513</v>
      </c>
      <c r="BV9246" s="97" t="s">
        <v>2983</v>
      </c>
      <c r="BW9246" s="97" t="s">
        <v>14370</v>
      </c>
    </row>
    <row r="9247" spans="51:75" x14ac:dyDescent="0.3">
      <c r="AY9247" s="124" t="e">
        <f>VLOOKUP(C9247,#REF!, 2,FALSE)</f>
        <v>#REF!</v>
      </c>
      <c r="BM9247" s="97" t="s">
        <v>14371</v>
      </c>
      <c r="BN9247" s="97" t="s">
        <v>2983</v>
      </c>
      <c r="BO9247" s="97" t="s">
        <v>1833</v>
      </c>
      <c r="BU9247" s="97" t="s">
        <v>14371</v>
      </c>
      <c r="BV9247" s="97" t="s">
        <v>2983</v>
      </c>
      <c r="BW9247" s="97" t="s">
        <v>1833</v>
      </c>
    </row>
    <row r="9248" spans="51:75" x14ac:dyDescent="0.3">
      <c r="AY9248" s="124" t="e">
        <f>VLOOKUP(C9248,#REF!, 2,FALSE)</f>
        <v>#REF!</v>
      </c>
      <c r="BM9248" s="97" t="s">
        <v>2514</v>
      </c>
      <c r="BN9248" s="97" t="s">
        <v>2983</v>
      </c>
      <c r="BO9248" s="97" t="s">
        <v>8849</v>
      </c>
      <c r="BU9248" s="97" t="s">
        <v>2514</v>
      </c>
      <c r="BV9248" s="97" t="s">
        <v>2983</v>
      </c>
      <c r="BW9248" s="97" t="s">
        <v>8849</v>
      </c>
    </row>
    <row r="9249" spans="51:75" x14ac:dyDescent="0.3">
      <c r="AY9249" s="124" t="e">
        <f>VLOOKUP(C9249,#REF!, 2,FALSE)</f>
        <v>#REF!</v>
      </c>
      <c r="BM9249" s="97" t="s">
        <v>2515</v>
      </c>
      <c r="BN9249" s="97" t="s">
        <v>2983</v>
      </c>
      <c r="BO9249" s="97" t="s">
        <v>14372</v>
      </c>
      <c r="BU9249" s="97" t="s">
        <v>2515</v>
      </c>
      <c r="BV9249" s="97" t="s">
        <v>2983</v>
      </c>
      <c r="BW9249" s="97" t="s">
        <v>14372</v>
      </c>
    </row>
    <row r="9250" spans="51:75" x14ac:dyDescent="0.3">
      <c r="AY9250" s="124" t="e">
        <f>VLOOKUP(C9250,#REF!, 2,FALSE)</f>
        <v>#REF!</v>
      </c>
      <c r="BM9250" s="97" t="s">
        <v>14373</v>
      </c>
      <c r="BN9250" s="97" t="s">
        <v>2983</v>
      </c>
      <c r="BO9250" s="97" t="s">
        <v>4693</v>
      </c>
      <c r="BU9250" s="97" t="s">
        <v>14373</v>
      </c>
      <c r="BV9250" s="97" t="s">
        <v>2983</v>
      </c>
      <c r="BW9250" s="97" t="s">
        <v>4693</v>
      </c>
    </row>
    <row r="9251" spans="51:75" x14ac:dyDescent="0.3">
      <c r="AY9251" s="124" t="e">
        <f>VLOOKUP(C9251,#REF!, 2,FALSE)</f>
        <v>#REF!</v>
      </c>
      <c r="BM9251" s="97" t="s">
        <v>14374</v>
      </c>
      <c r="BN9251" s="97" t="s">
        <v>2983</v>
      </c>
      <c r="BO9251" s="97" t="s">
        <v>14375</v>
      </c>
      <c r="BU9251" s="97" t="s">
        <v>14374</v>
      </c>
      <c r="BV9251" s="97" t="s">
        <v>2983</v>
      </c>
      <c r="BW9251" s="97" t="s">
        <v>14375</v>
      </c>
    </row>
    <row r="9252" spans="51:75" x14ac:dyDescent="0.3">
      <c r="AY9252" s="124" t="e">
        <f>VLOOKUP(C9252,#REF!, 2,FALSE)</f>
        <v>#REF!</v>
      </c>
      <c r="BM9252" s="97" t="s">
        <v>14374</v>
      </c>
      <c r="BN9252" s="97" t="s">
        <v>2983</v>
      </c>
      <c r="BO9252" s="97" t="s">
        <v>14375</v>
      </c>
      <c r="BU9252" s="97" t="s">
        <v>14374</v>
      </c>
      <c r="BV9252" s="97" t="s">
        <v>2983</v>
      </c>
      <c r="BW9252" s="97" t="s">
        <v>14375</v>
      </c>
    </row>
    <row r="9253" spans="51:75" x14ac:dyDescent="0.3">
      <c r="AY9253" s="124" t="e">
        <f>VLOOKUP(C9253,#REF!, 2,FALSE)</f>
        <v>#REF!</v>
      </c>
      <c r="BM9253" s="97" t="s">
        <v>2516</v>
      </c>
      <c r="BN9253" s="97" t="s">
        <v>1400</v>
      </c>
      <c r="BO9253" s="97" t="s">
        <v>7151</v>
      </c>
      <c r="BU9253" s="97" t="s">
        <v>2516</v>
      </c>
      <c r="BV9253" s="97" t="s">
        <v>1400</v>
      </c>
      <c r="BW9253" s="97" t="s">
        <v>7151</v>
      </c>
    </row>
    <row r="9254" spans="51:75" x14ac:dyDescent="0.3">
      <c r="AY9254" s="124" t="e">
        <f>VLOOKUP(C9254,#REF!, 2,FALSE)</f>
        <v>#REF!</v>
      </c>
      <c r="BM9254" s="97" t="s">
        <v>2516</v>
      </c>
      <c r="BN9254" s="97" t="s">
        <v>1400</v>
      </c>
      <c r="BO9254" s="97" t="s">
        <v>7151</v>
      </c>
      <c r="BU9254" s="97" t="s">
        <v>2516</v>
      </c>
      <c r="BV9254" s="97" t="s">
        <v>1400</v>
      </c>
      <c r="BW9254" s="97" t="s">
        <v>7151</v>
      </c>
    </row>
    <row r="9255" spans="51:75" x14ac:dyDescent="0.3">
      <c r="AY9255" s="124" t="e">
        <f>VLOOKUP(C9255,#REF!, 2,FALSE)</f>
        <v>#REF!</v>
      </c>
      <c r="BM9255" s="97" t="s">
        <v>2517</v>
      </c>
      <c r="BN9255" s="97" t="s">
        <v>2983</v>
      </c>
      <c r="BO9255" s="97" t="s">
        <v>14376</v>
      </c>
      <c r="BU9255" s="97" t="s">
        <v>2517</v>
      </c>
      <c r="BV9255" s="97" t="s">
        <v>2983</v>
      </c>
      <c r="BW9255" s="97" t="s">
        <v>14376</v>
      </c>
    </row>
    <row r="9256" spans="51:75" x14ac:dyDescent="0.3">
      <c r="AY9256" s="124" t="e">
        <f>VLOOKUP(C9256,#REF!, 2,FALSE)</f>
        <v>#REF!</v>
      </c>
      <c r="BM9256" s="97" t="s">
        <v>2517</v>
      </c>
      <c r="BN9256" s="97" t="s">
        <v>2983</v>
      </c>
      <c r="BO9256" s="97" t="s">
        <v>14376</v>
      </c>
      <c r="BU9256" s="97" t="s">
        <v>2517</v>
      </c>
      <c r="BV9256" s="97" t="s">
        <v>2983</v>
      </c>
      <c r="BW9256" s="97" t="s">
        <v>14376</v>
      </c>
    </row>
    <row r="9257" spans="51:75" x14ac:dyDescent="0.3">
      <c r="AY9257" s="124" t="e">
        <f>VLOOKUP(C9257,#REF!, 2,FALSE)</f>
        <v>#REF!</v>
      </c>
      <c r="BM9257" s="97" t="s">
        <v>14377</v>
      </c>
      <c r="BN9257" s="97" t="s">
        <v>797</v>
      </c>
      <c r="BO9257" s="97" t="s">
        <v>14378</v>
      </c>
      <c r="BU9257" s="97" t="s">
        <v>14377</v>
      </c>
      <c r="BV9257" s="97" t="s">
        <v>797</v>
      </c>
      <c r="BW9257" s="97" t="s">
        <v>14378</v>
      </c>
    </row>
    <row r="9258" spans="51:75" x14ac:dyDescent="0.3">
      <c r="AY9258" s="124" t="e">
        <f>VLOOKUP(C9258,#REF!, 2,FALSE)</f>
        <v>#REF!</v>
      </c>
      <c r="BM9258" s="97" t="s">
        <v>14377</v>
      </c>
      <c r="BN9258" s="97" t="s">
        <v>797</v>
      </c>
      <c r="BO9258" s="97" t="s">
        <v>14378</v>
      </c>
      <c r="BU9258" s="97" t="s">
        <v>14377</v>
      </c>
      <c r="BV9258" s="97" t="s">
        <v>797</v>
      </c>
      <c r="BW9258" s="97" t="s">
        <v>14378</v>
      </c>
    </row>
    <row r="9259" spans="51:75" x14ac:dyDescent="0.3">
      <c r="AY9259" s="124" t="e">
        <f>VLOOKUP(C9259,#REF!, 2,FALSE)</f>
        <v>#REF!</v>
      </c>
      <c r="BM9259" s="97" t="s">
        <v>14379</v>
      </c>
      <c r="BN9259" s="97" t="s">
        <v>662</v>
      </c>
      <c r="BO9259" s="97" t="s">
        <v>5088</v>
      </c>
      <c r="BU9259" s="97" t="s">
        <v>14379</v>
      </c>
      <c r="BV9259" s="97" t="s">
        <v>662</v>
      </c>
      <c r="BW9259" s="97" t="s">
        <v>5088</v>
      </c>
    </row>
    <row r="9260" spans="51:75" x14ac:dyDescent="0.3">
      <c r="AY9260" s="124" t="e">
        <f>VLOOKUP(C9260,#REF!, 2,FALSE)</f>
        <v>#REF!</v>
      </c>
      <c r="BM9260" s="97" t="s">
        <v>14379</v>
      </c>
      <c r="BN9260" s="97" t="s">
        <v>662</v>
      </c>
      <c r="BO9260" s="97" t="s">
        <v>5088</v>
      </c>
      <c r="BU9260" s="97" t="s">
        <v>14379</v>
      </c>
      <c r="BV9260" s="97" t="s">
        <v>662</v>
      </c>
      <c r="BW9260" s="97" t="s">
        <v>5088</v>
      </c>
    </row>
    <row r="9261" spans="51:75" x14ac:dyDescent="0.3">
      <c r="AY9261" s="124" t="e">
        <f>VLOOKUP(C9261,#REF!, 2,FALSE)</f>
        <v>#REF!</v>
      </c>
      <c r="BM9261" s="97" t="s">
        <v>14380</v>
      </c>
      <c r="BN9261" s="97" t="s">
        <v>16968</v>
      </c>
      <c r="BO9261" s="97" t="s">
        <v>14381</v>
      </c>
      <c r="BU9261" s="97" t="s">
        <v>14380</v>
      </c>
      <c r="BV9261" s="97" t="s">
        <v>16968</v>
      </c>
      <c r="BW9261" s="97" t="s">
        <v>14381</v>
      </c>
    </row>
    <row r="9262" spans="51:75" x14ac:dyDescent="0.3">
      <c r="AY9262" s="124" t="e">
        <f>VLOOKUP(C9262,#REF!, 2,FALSE)</f>
        <v>#REF!</v>
      </c>
      <c r="BM9262" s="97" t="s">
        <v>14380</v>
      </c>
      <c r="BN9262" s="97" t="s">
        <v>16968</v>
      </c>
      <c r="BO9262" s="97" t="s">
        <v>14381</v>
      </c>
      <c r="BU9262" s="97" t="s">
        <v>14380</v>
      </c>
      <c r="BV9262" s="97" t="s">
        <v>16968</v>
      </c>
      <c r="BW9262" s="97" t="s">
        <v>14381</v>
      </c>
    </row>
    <row r="9263" spans="51:75" x14ac:dyDescent="0.3">
      <c r="AY9263" s="124" t="e">
        <f>VLOOKUP(C9263,#REF!, 2,FALSE)</f>
        <v>#REF!</v>
      </c>
      <c r="BM9263" s="97" t="s">
        <v>14382</v>
      </c>
      <c r="BN9263" s="97" t="s">
        <v>613</v>
      </c>
      <c r="BO9263" s="97" t="s">
        <v>2983</v>
      </c>
      <c r="BU9263" s="97" t="s">
        <v>14382</v>
      </c>
      <c r="BV9263" s="97" t="s">
        <v>613</v>
      </c>
      <c r="BW9263" s="97" t="s">
        <v>2983</v>
      </c>
    </row>
    <row r="9264" spans="51:75" x14ac:dyDescent="0.3">
      <c r="AY9264" s="124" t="e">
        <f>VLOOKUP(C9264,#REF!, 2,FALSE)</f>
        <v>#REF!</v>
      </c>
      <c r="BM9264" s="97" t="s">
        <v>14382</v>
      </c>
      <c r="BN9264" s="97" t="s">
        <v>613</v>
      </c>
      <c r="BO9264" s="97" t="s">
        <v>2983</v>
      </c>
      <c r="BU9264" s="97" t="s">
        <v>14382</v>
      </c>
      <c r="BV9264" s="97" t="s">
        <v>613</v>
      </c>
      <c r="BW9264" s="97" t="s">
        <v>2983</v>
      </c>
    </row>
    <row r="9265" spans="51:75" x14ac:dyDescent="0.3">
      <c r="AY9265" s="124" t="e">
        <f>VLOOKUP(C9265,#REF!, 2,FALSE)</f>
        <v>#REF!</v>
      </c>
      <c r="BM9265" s="97" t="s">
        <v>14383</v>
      </c>
      <c r="BN9265" s="97" t="s">
        <v>16968</v>
      </c>
      <c r="BO9265" s="97" t="s">
        <v>8032</v>
      </c>
      <c r="BU9265" s="97" t="s">
        <v>14383</v>
      </c>
      <c r="BV9265" s="97" t="s">
        <v>16968</v>
      </c>
      <c r="BW9265" s="97" t="s">
        <v>8032</v>
      </c>
    </row>
    <row r="9266" spans="51:75" x14ac:dyDescent="0.3">
      <c r="AY9266" s="124" t="e">
        <f>VLOOKUP(C9266,#REF!, 2,FALSE)</f>
        <v>#REF!</v>
      </c>
      <c r="BM9266" s="97" t="s">
        <v>14383</v>
      </c>
      <c r="BN9266" s="97" t="s">
        <v>16968</v>
      </c>
      <c r="BO9266" s="97" t="s">
        <v>8032</v>
      </c>
      <c r="BU9266" s="97" t="s">
        <v>14383</v>
      </c>
      <c r="BV9266" s="97" t="s">
        <v>16968</v>
      </c>
      <c r="BW9266" s="97" t="s">
        <v>8032</v>
      </c>
    </row>
    <row r="9267" spans="51:75" x14ac:dyDescent="0.3">
      <c r="AY9267" s="124" t="e">
        <f>VLOOKUP(C9267,#REF!, 2,FALSE)</f>
        <v>#REF!</v>
      </c>
      <c r="BM9267" s="97" t="s">
        <v>14384</v>
      </c>
      <c r="BN9267" s="97" t="s">
        <v>16968</v>
      </c>
      <c r="BO9267" s="97" t="s">
        <v>14385</v>
      </c>
      <c r="BU9267" s="97" t="s">
        <v>14384</v>
      </c>
      <c r="BV9267" s="97" t="s">
        <v>16968</v>
      </c>
      <c r="BW9267" s="97" t="s">
        <v>14385</v>
      </c>
    </row>
    <row r="9268" spans="51:75" x14ac:dyDescent="0.3">
      <c r="AY9268" s="124" t="e">
        <f>VLOOKUP(C9268,#REF!, 2,FALSE)</f>
        <v>#REF!</v>
      </c>
      <c r="BM9268" s="97" t="s">
        <v>14384</v>
      </c>
      <c r="BN9268" s="97" t="s">
        <v>16968</v>
      </c>
      <c r="BO9268" s="97" t="s">
        <v>14385</v>
      </c>
      <c r="BU9268" s="97" t="s">
        <v>14384</v>
      </c>
      <c r="BV9268" s="97" t="s">
        <v>16968</v>
      </c>
      <c r="BW9268" s="97" t="s">
        <v>14385</v>
      </c>
    </row>
    <row r="9269" spans="51:75" x14ac:dyDescent="0.3">
      <c r="AY9269" s="124" t="e">
        <f>VLOOKUP(C9269,#REF!, 2,FALSE)</f>
        <v>#REF!</v>
      </c>
      <c r="BM9269" s="97" t="s">
        <v>14386</v>
      </c>
      <c r="BN9269" s="97" t="s">
        <v>16968</v>
      </c>
      <c r="BO9269" s="97" t="s">
        <v>14387</v>
      </c>
      <c r="BU9269" s="97" t="s">
        <v>14386</v>
      </c>
      <c r="BV9269" s="97" t="s">
        <v>16968</v>
      </c>
      <c r="BW9269" s="97" t="s">
        <v>14387</v>
      </c>
    </row>
    <row r="9270" spans="51:75" x14ac:dyDescent="0.3">
      <c r="AY9270" s="124" t="e">
        <f>VLOOKUP(C9270,#REF!, 2,FALSE)</f>
        <v>#REF!</v>
      </c>
      <c r="BM9270" s="97" t="s">
        <v>14386</v>
      </c>
      <c r="BN9270" s="97" t="s">
        <v>16968</v>
      </c>
      <c r="BO9270" s="97" t="s">
        <v>14387</v>
      </c>
      <c r="BU9270" s="97" t="s">
        <v>14386</v>
      </c>
      <c r="BV9270" s="97" t="s">
        <v>16968</v>
      </c>
      <c r="BW9270" s="97" t="s">
        <v>14387</v>
      </c>
    </row>
    <row r="9271" spans="51:75" x14ac:dyDescent="0.3">
      <c r="AY9271" s="124" t="e">
        <f>VLOOKUP(C9271,#REF!, 2,FALSE)</f>
        <v>#REF!</v>
      </c>
      <c r="BM9271" s="97" t="s">
        <v>14388</v>
      </c>
      <c r="BN9271" s="97" t="s">
        <v>994</v>
      </c>
      <c r="BO9271" s="97" t="s">
        <v>2983</v>
      </c>
      <c r="BU9271" s="97" t="s">
        <v>14388</v>
      </c>
      <c r="BV9271" s="97" t="s">
        <v>994</v>
      </c>
      <c r="BW9271" s="97" t="s">
        <v>2983</v>
      </c>
    </row>
    <row r="9272" spans="51:75" x14ac:dyDescent="0.3">
      <c r="AY9272" s="124" t="e">
        <f>VLOOKUP(C9272,#REF!, 2,FALSE)</f>
        <v>#REF!</v>
      </c>
      <c r="BM9272" s="97" t="s">
        <v>14388</v>
      </c>
      <c r="BN9272" s="97" t="s">
        <v>994</v>
      </c>
      <c r="BO9272" s="97" t="s">
        <v>2983</v>
      </c>
      <c r="BU9272" s="97" t="s">
        <v>14388</v>
      </c>
      <c r="BV9272" s="97" t="s">
        <v>994</v>
      </c>
      <c r="BW9272" s="97" t="s">
        <v>2983</v>
      </c>
    </row>
    <row r="9273" spans="51:75" x14ac:dyDescent="0.3">
      <c r="AY9273" s="124" t="e">
        <f>VLOOKUP(C9273,#REF!, 2,FALSE)</f>
        <v>#REF!</v>
      </c>
      <c r="BM9273" s="97" t="s">
        <v>14389</v>
      </c>
      <c r="BN9273" s="97" t="s">
        <v>16968</v>
      </c>
      <c r="BO9273" s="97" t="s">
        <v>3919</v>
      </c>
      <c r="BU9273" s="97" t="s">
        <v>14389</v>
      </c>
      <c r="BV9273" s="97" t="s">
        <v>16968</v>
      </c>
      <c r="BW9273" s="97" t="s">
        <v>3919</v>
      </c>
    </row>
    <row r="9274" spans="51:75" x14ac:dyDescent="0.3">
      <c r="AY9274" s="124" t="e">
        <f>VLOOKUP(C9274,#REF!, 2,FALSE)</f>
        <v>#REF!</v>
      </c>
      <c r="BM9274" s="97" t="s">
        <v>14389</v>
      </c>
      <c r="BN9274" s="97" t="s">
        <v>16968</v>
      </c>
      <c r="BO9274" s="97" t="s">
        <v>3919</v>
      </c>
      <c r="BU9274" s="97" t="s">
        <v>14389</v>
      </c>
      <c r="BV9274" s="97" t="s">
        <v>16968</v>
      </c>
      <c r="BW9274" s="97" t="s">
        <v>3919</v>
      </c>
    </row>
    <row r="9275" spans="51:75" x14ac:dyDescent="0.3">
      <c r="AY9275" s="124" t="e">
        <f>VLOOKUP(C9275,#REF!, 2,FALSE)</f>
        <v>#REF!</v>
      </c>
      <c r="BM9275" s="97" t="s">
        <v>14390</v>
      </c>
      <c r="BN9275" s="97" t="s">
        <v>16968</v>
      </c>
      <c r="BO9275" s="97" t="s">
        <v>14391</v>
      </c>
      <c r="BU9275" s="97" t="s">
        <v>14390</v>
      </c>
      <c r="BV9275" s="97" t="s">
        <v>16968</v>
      </c>
      <c r="BW9275" s="97" t="s">
        <v>14391</v>
      </c>
    </row>
    <row r="9276" spans="51:75" x14ac:dyDescent="0.3">
      <c r="AY9276" s="124" t="e">
        <f>VLOOKUP(C9276,#REF!, 2,FALSE)</f>
        <v>#REF!</v>
      </c>
      <c r="BM9276" s="97" t="s">
        <v>14390</v>
      </c>
      <c r="BN9276" s="97" t="s">
        <v>16968</v>
      </c>
      <c r="BO9276" s="97" t="s">
        <v>14391</v>
      </c>
      <c r="BU9276" s="97" t="s">
        <v>14390</v>
      </c>
      <c r="BV9276" s="97" t="s">
        <v>16968</v>
      </c>
      <c r="BW9276" s="97" t="s">
        <v>14391</v>
      </c>
    </row>
    <row r="9277" spans="51:75" x14ac:dyDescent="0.3">
      <c r="AY9277" s="124" t="e">
        <f>VLOOKUP(C9277,#REF!, 2,FALSE)</f>
        <v>#REF!</v>
      </c>
      <c r="BM9277" s="97" t="s">
        <v>14392</v>
      </c>
      <c r="BN9277" s="97" t="s">
        <v>1342</v>
      </c>
      <c r="BO9277" s="97" t="s">
        <v>2983</v>
      </c>
      <c r="BU9277" s="97" t="s">
        <v>14392</v>
      </c>
      <c r="BV9277" s="97" t="s">
        <v>1342</v>
      </c>
      <c r="BW9277" s="97" t="s">
        <v>2983</v>
      </c>
    </row>
    <row r="9278" spans="51:75" x14ac:dyDescent="0.3">
      <c r="AY9278" s="124" t="e">
        <f>VLOOKUP(C9278,#REF!, 2,FALSE)</f>
        <v>#REF!</v>
      </c>
      <c r="BM9278" s="97" t="s">
        <v>14392</v>
      </c>
      <c r="BN9278" s="97" t="s">
        <v>1342</v>
      </c>
      <c r="BO9278" s="97" t="s">
        <v>2983</v>
      </c>
      <c r="BU9278" s="97" t="s">
        <v>14392</v>
      </c>
      <c r="BV9278" s="97" t="s">
        <v>1342</v>
      </c>
      <c r="BW9278" s="97" t="s">
        <v>2983</v>
      </c>
    </row>
    <row r="9279" spans="51:75" x14ac:dyDescent="0.3">
      <c r="AY9279" s="124" t="e">
        <f>VLOOKUP(C9279,#REF!, 2,FALSE)</f>
        <v>#REF!</v>
      </c>
      <c r="BM9279" s="97" t="s">
        <v>14393</v>
      </c>
      <c r="BN9279" s="97" t="s">
        <v>2983</v>
      </c>
      <c r="BO9279" s="97" t="s">
        <v>7472</v>
      </c>
      <c r="BU9279" s="97" t="s">
        <v>14393</v>
      </c>
      <c r="BV9279" s="97" t="s">
        <v>2983</v>
      </c>
      <c r="BW9279" s="97" t="s">
        <v>7472</v>
      </c>
    </row>
    <row r="9280" spans="51:75" x14ac:dyDescent="0.3">
      <c r="AY9280" s="124" t="e">
        <f>VLOOKUP(C9280,#REF!, 2,FALSE)</f>
        <v>#REF!</v>
      </c>
      <c r="BM9280" s="97" t="s">
        <v>14393</v>
      </c>
      <c r="BN9280" s="97" t="s">
        <v>2983</v>
      </c>
      <c r="BO9280" s="97" t="s">
        <v>7472</v>
      </c>
      <c r="BU9280" s="97" t="s">
        <v>14393</v>
      </c>
      <c r="BV9280" s="97" t="s">
        <v>2983</v>
      </c>
      <c r="BW9280" s="97" t="s">
        <v>7472</v>
      </c>
    </row>
    <row r="9281" spans="51:75" x14ac:dyDescent="0.3">
      <c r="AY9281" s="124" t="e">
        <f>VLOOKUP(C9281,#REF!, 2,FALSE)</f>
        <v>#REF!</v>
      </c>
      <c r="BM9281" s="97" t="s">
        <v>218</v>
      </c>
      <c r="BN9281" s="97" t="s">
        <v>2983</v>
      </c>
      <c r="BO9281" s="97" t="s">
        <v>3560</v>
      </c>
      <c r="BU9281" s="97" t="s">
        <v>218</v>
      </c>
      <c r="BV9281" s="97" t="s">
        <v>2983</v>
      </c>
      <c r="BW9281" s="97" t="s">
        <v>3560</v>
      </c>
    </row>
    <row r="9282" spans="51:75" x14ac:dyDescent="0.3">
      <c r="AY9282" s="124" t="e">
        <f>VLOOKUP(C9282,#REF!, 2,FALSE)</f>
        <v>#REF!</v>
      </c>
      <c r="BM9282" s="97" t="s">
        <v>218</v>
      </c>
      <c r="BN9282" s="97" t="s">
        <v>2983</v>
      </c>
      <c r="BO9282" s="97" t="s">
        <v>3560</v>
      </c>
      <c r="BU9282" s="97" t="s">
        <v>218</v>
      </c>
      <c r="BV9282" s="97" t="s">
        <v>2983</v>
      </c>
      <c r="BW9282" s="97" t="s">
        <v>3560</v>
      </c>
    </row>
    <row r="9283" spans="51:75" x14ac:dyDescent="0.3">
      <c r="AY9283" s="124" t="e">
        <f>VLOOKUP(C9283,#REF!, 2,FALSE)</f>
        <v>#REF!</v>
      </c>
      <c r="BM9283" s="97" t="s">
        <v>14394</v>
      </c>
      <c r="BN9283" s="97" t="s">
        <v>940</v>
      </c>
      <c r="BO9283" s="97" t="s">
        <v>2983</v>
      </c>
      <c r="BU9283" s="97" t="s">
        <v>14394</v>
      </c>
      <c r="BV9283" s="97" t="s">
        <v>940</v>
      </c>
      <c r="BW9283" s="97" t="s">
        <v>2983</v>
      </c>
    </row>
    <row r="9284" spans="51:75" x14ac:dyDescent="0.3">
      <c r="AY9284" s="124" t="e">
        <f>VLOOKUP(C9284,#REF!, 2,FALSE)</f>
        <v>#REF!</v>
      </c>
      <c r="BM9284" s="97" t="s">
        <v>14394</v>
      </c>
      <c r="BN9284" s="97" t="s">
        <v>940</v>
      </c>
      <c r="BO9284" s="97" t="s">
        <v>2983</v>
      </c>
      <c r="BU9284" s="97" t="s">
        <v>14394</v>
      </c>
      <c r="BV9284" s="97" t="s">
        <v>940</v>
      </c>
      <c r="BW9284" s="97" t="s">
        <v>2983</v>
      </c>
    </row>
    <row r="9285" spans="51:75" x14ac:dyDescent="0.3">
      <c r="AY9285" s="124" t="e">
        <f>VLOOKUP(C9285,#REF!, 2,FALSE)</f>
        <v>#REF!</v>
      </c>
      <c r="BM9285" s="97" t="s">
        <v>14395</v>
      </c>
      <c r="BN9285" s="97" t="s">
        <v>2983</v>
      </c>
      <c r="BO9285" s="97" t="s">
        <v>2983</v>
      </c>
      <c r="BU9285" s="97" t="s">
        <v>14395</v>
      </c>
      <c r="BV9285" s="97" t="s">
        <v>2983</v>
      </c>
      <c r="BW9285" s="97" t="s">
        <v>2983</v>
      </c>
    </row>
    <row r="9286" spans="51:75" x14ac:dyDescent="0.3">
      <c r="AY9286" s="124" t="e">
        <f>VLOOKUP(C9286,#REF!, 2,FALSE)</f>
        <v>#REF!</v>
      </c>
      <c r="BM9286" s="97" t="s">
        <v>14395</v>
      </c>
      <c r="BN9286" s="97" t="s">
        <v>2983</v>
      </c>
      <c r="BO9286" s="97" t="s">
        <v>2983</v>
      </c>
      <c r="BU9286" s="97" t="s">
        <v>14395</v>
      </c>
      <c r="BV9286" s="97" t="s">
        <v>2983</v>
      </c>
      <c r="BW9286" s="97" t="s">
        <v>2983</v>
      </c>
    </row>
    <row r="9287" spans="51:75" x14ac:dyDescent="0.3">
      <c r="AY9287" s="124" t="e">
        <f>VLOOKUP(C9287,#REF!, 2,FALSE)</f>
        <v>#REF!</v>
      </c>
      <c r="BM9287" s="97" t="s">
        <v>14396</v>
      </c>
      <c r="BN9287" s="97" t="s">
        <v>2983</v>
      </c>
      <c r="BO9287" s="97" t="s">
        <v>2983</v>
      </c>
      <c r="BU9287" s="97" t="s">
        <v>14396</v>
      </c>
      <c r="BV9287" s="97" t="s">
        <v>2983</v>
      </c>
      <c r="BW9287" s="97" t="s">
        <v>2983</v>
      </c>
    </row>
    <row r="9288" spans="51:75" x14ac:dyDescent="0.3">
      <c r="AY9288" s="124" t="e">
        <f>VLOOKUP(C9288,#REF!, 2,FALSE)</f>
        <v>#REF!</v>
      </c>
      <c r="BM9288" s="97" t="s">
        <v>14396</v>
      </c>
      <c r="BN9288" s="97" t="s">
        <v>2983</v>
      </c>
      <c r="BO9288" s="97" t="s">
        <v>2983</v>
      </c>
      <c r="BU9288" s="97" t="s">
        <v>14396</v>
      </c>
      <c r="BV9288" s="97" t="s">
        <v>2983</v>
      </c>
      <c r="BW9288" s="97" t="s">
        <v>2983</v>
      </c>
    </row>
    <row r="9289" spans="51:75" x14ac:dyDescent="0.3">
      <c r="AY9289" s="124" t="e">
        <f>VLOOKUP(C9289,#REF!, 2,FALSE)</f>
        <v>#REF!</v>
      </c>
      <c r="BM9289" s="97" t="s">
        <v>14397</v>
      </c>
      <c r="BN9289" s="97" t="s">
        <v>2983</v>
      </c>
      <c r="BO9289" s="97" t="s">
        <v>3332</v>
      </c>
      <c r="BU9289" s="97" t="s">
        <v>14397</v>
      </c>
      <c r="BV9289" s="97" t="s">
        <v>2983</v>
      </c>
      <c r="BW9289" s="97" t="s">
        <v>3332</v>
      </c>
    </row>
    <row r="9290" spans="51:75" x14ac:dyDescent="0.3">
      <c r="AY9290" s="124" t="e">
        <f>VLOOKUP(C9290,#REF!, 2,FALSE)</f>
        <v>#REF!</v>
      </c>
      <c r="BM9290" s="97" t="s">
        <v>14397</v>
      </c>
      <c r="BN9290" s="97" t="s">
        <v>2983</v>
      </c>
      <c r="BO9290" s="97" t="s">
        <v>3332</v>
      </c>
      <c r="BU9290" s="97" t="s">
        <v>14397</v>
      </c>
      <c r="BV9290" s="97" t="s">
        <v>2983</v>
      </c>
      <c r="BW9290" s="97" t="s">
        <v>3332</v>
      </c>
    </row>
    <row r="9291" spans="51:75" x14ac:dyDescent="0.3">
      <c r="AY9291" s="124" t="e">
        <f>VLOOKUP(C9291,#REF!, 2,FALSE)</f>
        <v>#REF!</v>
      </c>
      <c r="BM9291" s="97" t="s">
        <v>14398</v>
      </c>
      <c r="BN9291" s="97" t="s">
        <v>2983</v>
      </c>
      <c r="BO9291" s="97" t="s">
        <v>4006</v>
      </c>
      <c r="BU9291" s="97" t="s">
        <v>14398</v>
      </c>
      <c r="BV9291" s="97" t="s">
        <v>2983</v>
      </c>
      <c r="BW9291" s="97" t="s">
        <v>4006</v>
      </c>
    </row>
    <row r="9292" spans="51:75" x14ac:dyDescent="0.3">
      <c r="AY9292" s="124" t="e">
        <f>VLOOKUP(C9292,#REF!, 2,FALSE)</f>
        <v>#REF!</v>
      </c>
      <c r="BM9292" s="97" t="s">
        <v>14398</v>
      </c>
      <c r="BN9292" s="97" t="s">
        <v>2983</v>
      </c>
      <c r="BO9292" s="97" t="s">
        <v>4006</v>
      </c>
      <c r="BU9292" s="97" t="s">
        <v>14398</v>
      </c>
      <c r="BV9292" s="97" t="s">
        <v>2983</v>
      </c>
      <c r="BW9292" s="97" t="s">
        <v>4006</v>
      </c>
    </row>
    <row r="9293" spans="51:75" x14ac:dyDescent="0.3">
      <c r="AY9293" s="124" t="e">
        <f>VLOOKUP(C9293,#REF!, 2,FALSE)</f>
        <v>#REF!</v>
      </c>
      <c r="BM9293" s="97" t="s">
        <v>14399</v>
      </c>
      <c r="BN9293" s="97" t="s">
        <v>3191</v>
      </c>
      <c r="BO9293" s="97" t="s">
        <v>2983</v>
      </c>
      <c r="BU9293" s="97" t="s">
        <v>14399</v>
      </c>
      <c r="BV9293" s="97" t="s">
        <v>3191</v>
      </c>
      <c r="BW9293" s="97" t="s">
        <v>2983</v>
      </c>
    </row>
    <row r="9294" spans="51:75" x14ac:dyDescent="0.3">
      <c r="AY9294" s="124" t="e">
        <f>VLOOKUP(C9294,#REF!, 2,FALSE)</f>
        <v>#REF!</v>
      </c>
      <c r="BM9294" s="97" t="s">
        <v>14400</v>
      </c>
      <c r="BN9294" s="97" t="s">
        <v>636</v>
      </c>
      <c r="BO9294" s="97" t="s">
        <v>2109</v>
      </c>
      <c r="BU9294" s="97" t="s">
        <v>14400</v>
      </c>
      <c r="BV9294" s="97" t="s">
        <v>636</v>
      </c>
      <c r="BW9294" s="97" t="s">
        <v>2109</v>
      </c>
    </row>
    <row r="9295" spans="51:75" x14ac:dyDescent="0.3">
      <c r="AY9295" s="124" t="e">
        <f>VLOOKUP(C9295,#REF!, 2,FALSE)</f>
        <v>#REF!</v>
      </c>
      <c r="BM9295" s="97" t="s">
        <v>14401</v>
      </c>
      <c r="BN9295" s="97" t="s">
        <v>2979</v>
      </c>
      <c r="BO9295" s="97" t="s">
        <v>4309</v>
      </c>
      <c r="BU9295" s="97" t="s">
        <v>14401</v>
      </c>
      <c r="BV9295" s="97" t="s">
        <v>2979</v>
      </c>
      <c r="BW9295" s="97" t="s">
        <v>4309</v>
      </c>
    </row>
    <row r="9296" spans="51:75" x14ac:dyDescent="0.3">
      <c r="AY9296" s="124" t="e">
        <f>VLOOKUP(C9296,#REF!, 2,FALSE)</f>
        <v>#REF!</v>
      </c>
      <c r="BM9296" s="97" t="s">
        <v>2518</v>
      </c>
      <c r="BN9296" s="97" t="s">
        <v>926</v>
      </c>
      <c r="BO9296" s="97" t="s">
        <v>2983</v>
      </c>
      <c r="BU9296" s="97" t="s">
        <v>2518</v>
      </c>
      <c r="BV9296" s="97" t="s">
        <v>926</v>
      </c>
      <c r="BW9296" s="97" t="s">
        <v>2983</v>
      </c>
    </row>
    <row r="9297" spans="51:75" x14ac:dyDescent="0.3">
      <c r="AY9297" s="124" t="e">
        <f>VLOOKUP(C9297,#REF!, 2,FALSE)</f>
        <v>#REF!</v>
      </c>
      <c r="BM9297" s="97" t="s">
        <v>14402</v>
      </c>
      <c r="BN9297" s="97" t="s">
        <v>3191</v>
      </c>
      <c r="BO9297" s="97" t="s">
        <v>2109</v>
      </c>
      <c r="BU9297" s="97" t="s">
        <v>14402</v>
      </c>
      <c r="BV9297" s="97" t="s">
        <v>3191</v>
      </c>
      <c r="BW9297" s="97" t="s">
        <v>2109</v>
      </c>
    </row>
    <row r="9298" spans="51:75" x14ac:dyDescent="0.3">
      <c r="AY9298" s="124" t="e">
        <f>VLOOKUP(C9298,#REF!, 2,FALSE)</f>
        <v>#REF!</v>
      </c>
      <c r="BM9298" s="97" t="s">
        <v>14403</v>
      </c>
      <c r="BN9298" s="97" t="s">
        <v>3191</v>
      </c>
      <c r="BO9298" s="97" t="s">
        <v>2983</v>
      </c>
      <c r="BU9298" s="97" t="s">
        <v>14403</v>
      </c>
      <c r="BV9298" s="97" t="s">
        <v>3191</v>
      </c>
      <c r="BW9298" s="97" t="s">
        <v>2983</v>
      </c>
    </row>
    <row r="9299" spans="51:75" x14ac:dyDescent="0.3">
      <c r="AY9299" s="124" t="e">
        <f>VLOOKUP(C9299,#REF!, 2,FALSE)</f>
        <v>#REF!</v>
      </c>
      <c r="BM9299" s="97" t="s">
        <v>14404</v>
      </c>
      <c r="BN9299" s="97" t="s">
        <v>803</v>
      </c>
      <c r="BO9299" s="97" t="s">
        <v>1956</v>
      </c>
      <c r="BU9299" s="97" t="s">
        <v>14404</v>
      </c>
      <c r="BV9299" s="97" t="s">
        <v>803</v>
      </c>
      <c r="BW9299" s="97" t="s">
        <v>1956</v>
      </c>
    </row>
    <row r="9300" spans="51:75" x14ac:dyDescent="0.3">
      <c r="AY9300" s="124" t="e">
        <f>VLOOKUP(C9300,#REF!, 2,FALSE)</f>
        <v>#REF!</v>
      </c>
      <c r="BM9300" s="97" t="s">
        <v>2519</v>
      </c>
      <c r="BN9300" s="97" t="s">
        <v>771</v>
      </c>
      <c r="BO9300" s="97" t="s">
        <v>2433</v>
      </c>
      <c r="BU9300" s="97" t="s">
        <v>2519</v>
      </c>
      <c r="BV9300" s="97" t="s">
        <v>771</v>
      </c>
      <c r="BW9300" s="97" t="s">
        <v>2433</v>
      </c>
    </row>
    <row r="9301" spans="51:75" x14ac:dyDescent="0.3">
      <c r="AY9301" s="124" t="e">
        <f>VLOOKUP(C9301,#REF!, 2,FALSE)</f>
        <v>#REF!</v>
      </c>
      <c r="BM9301" s="97" t="s">
        <v>2520</v>
      </c>
      <c r="BN9301" s="97" t="s">
        <v>923</v>
      </c>
      <c r="BO9301" s="97" t="s">
        <v>14251</v>
      </c>
      <c r="BU9301" s="97" t="s">
        <v>2520</v>
      </c>
      <c r="BV9301" s="97" t="s">
        <v>923</v>
      </c>
      <c r="BW9301" s="97" t="s">
        <v>14251</v>
      </c>
    </row>
    <row r="9302" spans="51:75" x14ac:dyDescent="0.3">
      <c r="AY9302" s="124" t="e">
        <f>VLOOKUP(C9302,#REF!, 2,FALSE)</f>
        <v>#REF!</v>
      </c>
      <c r="BM9302" s="97" t="s">
        <v>14405</v>
      </c>
      <c r="BN9302" s="97" t="s">
        <v>666</v>
      </c>
      <c r="BO9302" s="97" t="s">
        <v>14406</v>
      </c>
      <c r="BU9302" s="97" t="s">
        <v>14405</v>
      </c>
      <c r="BV9302" s="97" t="s">
        <v>666</v>
      </c>
      <c r="BW9302" s="97" t="s">
        <v>14406</v>
      </c>
    </row>
    <row r="9303" spans="51:75" x14ac:dyDescent="0.3">
      <c r="AY9303" s="124" t="e">
        <f>VLOOKUP(C9303,#REF!, 2,FALSE)</f>
        <v>#REF!</v>
      </c>
      <c r="BM9303" s="97" t="s">
        <v>14407</v>
      </c>
      <c r="BN9303" s="97" t="s">
        <v>661</v>
      </c>
      <c r="BO9303" s="97" t="s">
        <v>14408</v>
      </c>
      <c r="BU9303" s="97" t="s">
        <v>14407</v>
      </c>
      <c r="BV9303" s="97" t="s">
        <v>661</v>
      </c>
      <c r="BW9303" s="97" t="s">
        <v>14408</v>
      </c>
    </row>
    <row r="9304" spans="51:75" x14ac:dyDescent="0.3">
      <c r="AY9304" s="124" t="e">
        <f>VLOOKUP(C9304,#REF!, 2,FALSE)</f>
        <v>#REF!</v>
      </c>
      <c r="BM9304" s="97" t="s">
        <v>14409</v>
      </c>
      <c r="BN9304" s="97" t="s">
        <v>923</v>
      </c>
      <c r="BO9304" s="97" t="s">
        <v>2983</v>
      </c>
      <c r="BU9304" s="97" t="s">
        <v>14409</v>
      </c>
      <c r="BV9304" s="97" t="s">
        <v>923</v>
      </c>
      <c r="BW9304" s="97" t="s">
        <v>2983</v>
      </c>
    </row>
    <row r="9305" spans="51:75" x14ac:dyDescent="0.3">
      <c r="AY9305" s="124" t="e">
        <f>VLOOKUP(C9305,#REF!, 2,FALSE)</f>
        <v>#REF!</v>
      </c>
      <c r="BM9305" s="97" t="s">
        <v>14410</v>
      </c>
      <c r="BN9305" s="97" t="s">
        <v>778</v>
      </c>
      <c r="BO9305" s="97" t="s">
        <v>2983</v>
      </c>
      <c r="BU9305" s="97" t="s">
        <v>14410</v>
      </c>
      <c r="BV9305" s="97" t="s">
        <v>778</v>
      </c>
      <c r="BW9305" s="97" t="s">
        <v>2983</v>
      </c>
    </row>
    <row r="9306" spans="51:75" x14ac:dyDescent="0.3">
      <c r="AY9306" s="124" t="e">
        <f>VLOOKUP(C9306,#REF!, 2,FALSE)</f>
        <v>#REF!</v>
      </c>
      <c r="BM9306" s="97" t="s">
        <v>14411</v>
      </c>
      <c r="BN9306" s="97" t="s">
        <v>810</v>
      </c>
      <c r="BO9306" s="97" t="s">
        <v>2983</v>
      </c>
      <c r="BU9306" s="97" t="s">
        <v>14411</v>
      </c>
      <c r="BV9306" s="97" t="s">
        <v>810</v>
      </c>
      <c r="BW9306" s="97" t="s">
        <v>2983</v>
      </c>
    </row>
    <row r="9307" spans="51:75" x14ac:dyDescent="0.3">
      <c r="AY9307" s="124" t="e">
        <f>VLOOKUP(C9307,#REF!, 2,FALSE)</f>
        <v>#REF!</v>
      </c>
      <c r="BM9307" s="97" t="s">
        <v>2521</v>
      </c>
      <c r="BN9307" s="97" t="s">
        <v>1267</v>
      </c>
      <c r="BO9307" s="97" t="s">
        <v>2983</v>
      </c>
      <c r="BU9307" s="97" t="s">
        <v>2521</v>
      </c>
      <c r="BV9307" s="97" t="s">
        <v>1267</v>
      </c>
      <c r="BW9307" s="97" t="s">
        <v>2983</v>
      </c>
    </row>
    <row r="9308" spans="51:75" x14ac:dyDescent="0.3">
      <c r="AY9308" s="124" t="e">
        <f>VLOOKUP(C9308,#REF!, 2,FALSE)</f>
        <v>#REF!</v>
      </c>
      <c r="BM9308" s="97" t="s">
        <v>14412</v>
      </c>
      <c r="BN9308" s="97" t="s">
        <v>666</v>
      </c>
      <c r="BO9308" s="97" t="s">
        <v>2983</v>
      </c>
      <c r="BU9308" s="97" t="s">
        <v>14412</v>
      </c>
      <c r="BV9308" s="97" t="s">
        <v>666</v>
      </c>
      <c r="BW9308" s="97" t="s">
        <v>2983</v>
      </c>
    </row>
    <row r="9309" spans="51:75" x14ac:dyDescent="0.3">
      <c r="AY9309" s="124" t="e">
        <f>VLOOKUP(C9309,#REF!, 2,FALSE)</f>
        <v>#REF!</v>
      </c>
      <c r="BM9309" s="97" t="s">
        <v>14413</v>
      </c>
      <c r="BN9309" s="97" t="s">
        <v>666</v>
      </c>
      <c r="BO9309" s="97" t="s">
        <v>2983</v>
      </c>
      <c r="BU9309" s="97" t="s">
        <v>14413</v>
      </c>
      <c r="BV9309" s="97" t="s">
        <v>666</v>
      </c>
      <c r="BW9309" s="97" t="s">
        <v>2983</v>
      </c>
    </row>
    <row r="9310" spans="51:75" x14ac:dyDescent="0.3">
      <c r="AY9310" s="124" t="e">
        <f>VLOOKUP(C9310,#REF!, 2,FALSE)</f>
        <v>#REF!</v>
      </c>
      <c r="BM9310" s="97" t="s">
        <v>14414</v>
      </c>
      <c r="BN9310" s="97" t="s">
        <v>731</v>
      </c>
      <c r="BO9310" s="97" t="s">
        <v>2983</v>
      </c>
      <c r="BU9310" s="97" t="s">
        <v>14414</v>
      </c>
      <c r="BV9310" s="97" t="s">
        <v>731</v>
      </c>
      <c r="BW9310" s="97" t="s">
        <v>2983</v>
      </c>
    </row>
    <row r="9311" spans="51:75" x14ac:dyDescent="0.3">
      <c r="AY9311" s="124" t="e">
        <f>VLOOKUP(C9311,#REF!, 2,FALSE)</f>
        <v>#REF!</v>
      </c>
      <c r="BM9311" s="97" t="s">
        <v>14415</v>
      </c>
      <c r="BN9311" s="97" t="s">
        <v>655</v>
      </c>
      <c r="BO9311" s="97" t="s">
        <v>2983</v>
      </c>
      <c r="BU9311" s="97" t="s">
        <v>14415</v>
      </c>
      <c r="BV9311" s="97" t="s">
        <v>655</v>
      </c>
      <c r="BW9311" s="97" t="s">
        <v>2983</v>
      </c>
    </row>
    <row r="9312" spans="51:75" x14ac:dyDescent="0.3">
      <c r="AY9312" s="124" t="e">
        <f>VLOOKUP(C9312,#REF!, 2,FALSE)</f>
        <v>#REF!</v>
      </c>
      <c r="BM9312" s="97" t="s">
        <v>14416</v>
      </c>
      <c r="BN9312" s="97" t="s">
        <v>667</v>
      </c>
      <c r="BO9312" s="97" t="s">
        <v>2983</v>
      </c>
      <c r="BU9312" s="97" t="s">
        <v>14416</v>
      </c>
      <c r="BV9312" s="97" t="s">
        <v>667</v>
      </c>
      <c r="BW9312" s="97" t="s">
        <v>2983</v>
      </c>
    </row>
    <row r="9313" spans="51:75" x14ac:dyDescent="0.3">
      <c r="AY9313" s="124" t="e">
        <f>VLOOKUP(C9313,#REF!, 2,FALSE)</f>
        <v>#REF!</v>
      </c>
      <c r="BM9313" s="97" t="s">
        <v>14417</v>
      </c>
      <c r="BN9313" s="97" t="s">
        <v>658</v>
      </c>
      <c r="BO9313" s="97" t="s">
        <v>2983</v>
      </c>
      <c r="BU9313" s="97" t="s">
        <v>14417</v>
      </c>
      <c r="BV9313" s="97" t="s">
        <v>658</v>
      </c>
      <c r="BW9313" s="97" t="s">
        <v>2983</v>
      </c>
    </row>
    <row r="9314" spans="51:75" x14ac:dyDescent="0.3">
      <c r="AY9314" s="124" t="e">
        <f>VLOOKUP(C9314,#REF!, 2,FALSE)</f>
        <v>#REF!</v>
      </c>
      <c r="BM9314" s="97" t="s">
        <v>14418</v>
      </c>
      <c r="BN9314" s="97" t="s">
        <v>625</v>
      </c>
      <c r="BO9314" s="97" t="s">
        <v>8401</v>
      </c>
      <c r="BU9314" s="97" t="s">
        <v>14418</v>
      </c>
      <c r="BV9314" s="97" t="s">
        <v>625</v>
      </c>
      <c r="BW9314" s="97" t="s">
        <v>8401</v>
      </c>
    </row>
    <row r="9315" spans="51:75" x14ac:dyDescent="0.3">
      <c r="AY9315" s="124" t="e">
        <f>VLOOKUP(C9315,#REF!, 2,FALSE)</f>
        <v>#REF!</v>
      </c>
      <c r="BM9315" s="97" t="s">
        <v>236</v>
      </c>
      <c r="BN9315" s="97" t="s">
        <v>862</v>
      </c>
      <c r="BO9315" s="97" t="s">
        <v>14419</v>
      </c>
      <c r="BU9315" s="97" t="s">
        <v>236</v>
      </c>
      <c r="BV9315" s="97" t="s">
        <v>862</v>
      </c>
      <c r="BW9315" s="97" t="s">
        <v>14419</v>
      </c>
    </row>
    <row r="9316" spans="51:75" x14ac:dyDescent="0.3">
      <c r="AY9316" s="124" t="e">
        <f>VLOOKUP(C9316,#REF!, 2,FALSE)</f>
        <v>#REF!</v>
      </c>
      <c r="BM9316" s="97" t="s">
        <v>2522</v>
      </c>
      <c r="BN9316" s="97" t="s">
        <v>775</v>
      </c>
      <c r="BO9316" s="97" t="s">
        <v>2983</v>
      </c>
      <c r="BU9316" s="97" t="s">
        <v>2522</v>
      </c>
      <c r="BV9316" s="97" t="s">
        <v>775</v>
      </c>
      <c r="BW9316" s="97" t="s">
        <v>2983</v>
      </c>
    </row>
    <row r="9317" spans="51:75" x14ac:dyDescent="0.3">
      <c r="AY9317" s="124" t="e">
        <f>VLOOKUP(C9317,#REF!, 2,FALSE)</f>
        <v>#REF!</v>
      </c>
      <c r="BM9317" s="97" t="s">
        <v>14420</v>
      </c>
      <c r="BN9317" s="97" t="s">
        <v>810</v>
      </c>
      <c r="BO9317" s="97" t="s">
        <v>13735</v>
      </c>
      <c r="BU9317" s="97" t="s">
        <v>14420</v>
      </c>
      <c r="BV9317" s="97" t="s">
        <v>810</v>
      </c>
      <c r="BW9317" s="97" t="s">
        <v>13735</v>
      </c>
    </row>
    <row r="9318" spans="51:75" x14ac:dyDescent="0.3">
      <c r="AY9318" s="124" t="e">
        <f>VLOOKUP(C9318,#REF!, 2,FALSE)</f>
        <v>#REF!</v>
      </c>
      <c r="BM9318" s="97" t="s">
        <v>14421</v>
      </c>
      <c r="BN9318" s="97" t="s">
        <v>3000</v>
      </c>
      <c r="BO9318" s="97" t="s">
        <v>2983</v>
      </c>
      <c r="BU9318" s="97" t="s">
        <v>14421</v>
      </c>
      <c r="BV9318" s="97" t="s">
        <v>3000</v>
      </c>
      <c r="BW9318" s="97" t="s">
        <v>2983</v>
      </c>
    </row>
    <row r="9319" spans="51:75" x14ac:dyDescent="0.3">
      <c r="AY9319" s="124" t="e">
        <f>VLOOKUP(C9319,#REF!, 2,FALSE)</f>
        <v>#REF!</v>
      </c>
      <c r="BM9319" s="97" t="s">
        <v>2523</v>
      </c>
      <c r="BN9319" s="97" t="s">
        <v>926</v>
      </c>
      <c r="BO9319" s="97" t="s">
        <v>2983</v>
      </c>
      <c r="BU9319" s="97" t="s">
        <v>2523</v>
      </c>
      <c r="BV9319" s="97" t="s">
        <v>926</v>
      </c>
      <c r="BW9319" s="97" t="s">
        <v>2983</v>
      </c>
    </row>
    <row r="9320" spans="51:75" x14ac:dyDescent="0.3">
      <c r="AY9320" s="124" t="e">
        <f>VLOOKUP(C9320,#REF!, 2,FALSE)</f>
        <v>#REF!</v>
      </c>
      <c r="BM9320" s="97" t="s">
        <v>2524</v>
      </c>
      <c r="BN9320" s="97" t="s">
        <v>736</v>
      </c>
      <c r="BO9320" s="97" t="s">
        <v>2983</v>
      </c>
      <c r="BU9320" s="97" t="s">
        <v>2524</v>
      </c>
      <c r="BV9320" s="97" t="s">
        <v>736</v>
      </c>
      <c r="BW9320" s="97" t="s">
        <v>2983</v>
      </c>
    </row>
    <row r="9321" spans="51:75" x14ac:dyDescent="0.3">
      <c r="AY9321" s="124" t="e">
        <f>VLOOKUP(C9321,#REF!, 2,FALSE)</f>
        <v>#REF!</v>
      </c>
      <c r="BM9321" s="97" t="s">
        <v>14422</v>
      </c>
      <c r="BN9321" s="97" t="s">
        <v>775</v>
      </c>
      <c r="BO9321" s="97" t="s">
        <v>2983</v>
      </c>
      <c r="BU9321" s="97" t="s">
        <v>14422</v>
      </c>
      <c r="BV9321" s="97" t="s">
        <v>775</v>
      </c>
      <c r="BW9321" s="97" t="s">
        <v>2983</v>
      </c>
    </row>
    <row r="9322" spans="51:75" x14ac:dyDescent="0.3">
      <c r="AY9322" s="124" t="e">
        <f>VLOOKUP(C9322,#REF!, 2,FALSE)</f>
        <v>#REF!</v>
      </c>
      <c r="BM9322" s="97" t="s">
        <v>14423</v>
      </c>
      <c r="BN9322" s="97" t="s">
        <v>852</v>
      </c>
      <c r="BO9322" s="97" t="s">
        <v>2983</v>
      </c>
      <c r="BU9322" s="97" t="s">
        <v>14423</v>
      </c>
      <c r="BV9322" s="97" t="s">
        <v>852</v>
      </c>
      <c r="BW9322" s="97" t="s">
        <v>2983</v>
      </c>
    </row>
    <row r="9323" spans="51:75" x14ac:dyDescent="0.3">
      <c r="AY9323" s="124" t="e">
        <f>VLOOKUP(C9323,#REF!, 2,FALSE)</f>
        <v>#REF!</v>
      </c>
      <c r="BM9323" s="97" t="s">
        <v>14424</v>
      </c>
      <c r="BN9323" s="97" t="s">
        <v>621</v>
      </c>
      <c r="BO9323" s="97" t="s">
        <v>2983</v>
      </c>
      <c r="BU9323" s="97" t="s">
        <v>14424</v>
      </c>
      <c r="BV9323" s="97" t="s">
        <v>621</v>
      </c>
      <c r="BW9323" s="97" t="s">
        <v>2983</v>
      </c>
    </row>
    <row r="9324" spans="51:75" x14ac:dyDescent="0.3">
      <c r="AY9324" s="124" t="e">
        <f>VLOOKUP(C9324,#REF!, 2,FALSE)</f>
        <v>#REF!</v>
      </c>
      <c r="BM9324" s="97" t="s">
        <v>2525</v>
      </c>
      <c r="BN9324" s="97" t="s">
        <v>703</v>
      </c>
      <c r="BO9324" s="97" t="s">
        <v>2983</v>
      </c>
      <c r="BU9324" s="97" t="s">
        <v>2525</v>
      </c>
      <c r="BV9324" s="97" t="s">
        <v>703</v>
      </c>
      <c r="BW9324" s="97" t="s">
        <v>2983</v>
      </c>
    </row>
    <row r="9325" spans="51:75" x14ac:dyDescent="0.3">
      <c r="AY9325" s="124" t="e">
        <f>VLOOKUP(C9325,#REF!, 2,FALSE)</f>
        <v>#REF!</v>
      </c>
      <c r="BM9325" s="97" t="s">
        <v>14425</v>
      </c>
      <c r="BN9325" s="97" t="s">
        <v>637</v>
      </c>
      <c r="BO9325" s="97" t="s">
        <v>2983</v>
      </c>
      <c r="BU9325" s="97" t="s">
        <v>14425</v>
      </c>
      <c r="BV9325" s="97" t="s">
        <v>637</v>
      </c>
      <c r="BW9325" s="97" t="s">
        <v>2983</v>
      </c>
    </row>
    <row r="9326" spans="51:75" x14ac:dyDescent="0.3">
      <c r="AY9326" s="124" t="e">
        <f>VLOOKUP(C9326,#REF!, 2,FALSE)</f>
        <v>#REF!</v>
      </c>
      <c r="BM9326" s="97" t="s">
        <v>14426</v>
      </c>
      <c r="BN9326" s="97" t="s">
        <v>928</v>
      </c>
      <c r="BO9326" s="97" t="s">
        <v>2983</v>
      </c>
      <c r="BU9326" s="97" t="s">
        <v>14426</v>
      </c>
      <c r="BV9326" s="97" t="s">
        <v>928</v>
      </c>
      <c r="BW9326" s="97" t="s">
        <v>2983</v>
      </c>
    </row>
    <row r="9327" spans="51:75" x14ac:dyDescent="0.3">
      <c r="AY9327" s="124" t="e">
        <f>VLOOKUP(C9327,#REF!, 2,FALSE)</f>
        <v>#REF!</v>
      </c>
      <c r="BM9327" s="97" t="s">
        <v>14427</v>
      </c>
      <c r="BN9327" s="97" t="s">
        <v>3000</v>
      </c>
      <c r="BO9327" s="97" t="s">
        <v>2983</v>
      </c>
      <c r="BU9327" s="97" t="s">
        <v>14427</v>
      </c>
      <c r="BV9327" s="97" t="s">
        <v>3000</v>
      </c>
      <c r="BW9327" s="97" t="s">
        <v>2983</v>
      </c>
    </row>
    <row r="9328" spans="51:75" x14ac:dyDescent="0.3">
      <c r="AY9328" s="124" t="e">
        <f>VLOOKUP(C9328,#REF!, 2,FALSE)</f>
        <v>#REF!</v>
      </c>
      <c r="BM9328" s="97" t="s">
        <v>14428</v>
      </c>
      <c r="BN9328" s="97" t="s">
        <v>926</v>
      </c>
      <c r="BO9328" s="97" t="s">
        <v>2983</v>
      </c>
      <c r="BU9328" s="97" t="s">
        <v>14428</v>
      </c>
      <c r="BV9328" s="97" t="s">
        <v>926</v>
      </c>
      <c r="BW9328" s="97" t="s">
        <v>2983</v>
      </c>
    </row>
    <row r="9329" spans="51:75" x14ac:dyDescent="0.3">
      <c r="AY9329" s="124" t="e">
        <f>VLOOKUP(C9329,#REF!, 2,FALSE)</f>
        <v>#REF!</v>
      </c>
      <c r="BM9329" s="97" t="s">
        <v>14429</v>
      </c>
      <c r="BN9329" s="97" t="s">
        <v>783</v>
      </c>
      <c r="BO9329" s="97" t="s">
        <v>2983</v>
      </c>
      <c r="BU9329" s="97" t="s">
        <v>14429</v>
      </c>
      <c r="BV9329" s="97" t="s">
        <v>783</v>
      </c>
      <c r="BW9329" s="97" t="s">
        <v>2983</v>
      </c>
    </row>
    <row r="9330" spans="51:75" x14ac:dyDescent="0.3">
      <c r="AY9330" s="124" t="e">
        <f>VLOOKUP(C9330,#REF!, 2,FALSE)</f>
        <v>#REF!</v>
      </c>
      <c r="BM9330" s="97" t="s">
        <v>14430</v>
      </c>
      <c r="BN9330" s="97" t="s">
        <v>655</v>
      </c>
      <c r="BO9330" s="97" t="s">
        <v>2983</v>
      </c>
      <c r="BU9330" s="97" t="s">
        <v>14430</v>
      </c>
      <c r="BV9330" s="97" t="s">
        <v>655</v>
      </c>
      <c r="BW9330" s="97" t="s">
        <v>2983</v>
      </c>
    </row>
    <row r="9331" spans="51:75" x14ac:dyDescent="0.3">
      <c r="AY9331" s="124" t="e">
        <f>VLOOKUP(C9331,#REF!, 2,FALSE)</f>
        <v>#REF!</v>
      </c>
      <c r="BM9331" s="97" t="s">
        <v>14431</v>
      </c>
      <c r="BN9331" s="97" t="s">
        <v>923</v>
      </c>
      <c r="BO9331" s="97" t="s">
        <v>2983</v>
      </c>
      <c r="BU9331" s="97" t="s">
        <v>14431</v>
      </c>
      <c r="BV9331" s="97" t="s">
        <v>923</v>
      </c>
      <c r="BW9331" s="97" t="s">
        <v>2983</v>
      </c>
    </row>
    <row r="9332" spans="51:75" x14ac:dyDescent="0.3">
      <c r="AY9332" s="124" t="e">
        <f>VLOOKUP(C9332,#REF!, 2,FALSE)</f>
        <v>#REF!</v>
      </c>
      <c r="BM9332" s="97" t="s">
        <v>14432</v>
      </c>
      <c r="BN9332" s="97" t="s">
        <v>626</v>
      </c>
      <c r="BO9332" s="97" t="s">
        <v>2983</v>
      </c>
      <c r="BU9332" s="97" t="s">
        <v>14432</v>
      </c>
      <c r="BV9332" s="97" t="s">
        <v>626</v>
      </c>
      <c r="BW9332" s="97" t="s">
        <v>2983</v>
      </c>
    </row>
    <row r="9333" spans="51:75" x14ac:dyDescent="0.3">
      <c r="AY9333" s="124" t="e">
        <f>VLOOKUP(C9333,#REF!, 2,FALSE)</f>
        <v>#REF!</v>
      </c>
      <c r="BM9333" s="97" t="s">
        <v>14434</v>
      </c>
      <c r="BN9333" s="97" t="s">
        <v>2983</v>
      </c>
      <c r="BO9333" s="97" t="s">
        <v>2983</v>
      </c>
      <c r="BU9333" s="97" t="s">
        <v>14434</v>
      </c>
      <c r="BV9333" s="97" t="s">
        <v>2983</v>
      </c>
      <c r="BW9333" s="97" t="s">
        <v>2983</v>
      </c>
    </row>
    <row r="9334" spans="51:75" x14ac:dyDescent="0.3">
      <c r="AY9334" s="124" t="e">
        <f>VLOOKUP(C9334,#REF!, 2,FALSE)</f>
        <v>#REF!</v>
      </c>
      <c r="BM9334" s="97" t="s">
        <v>14435</v>
      </c>
      <c r="BN9334" s="97" t="s">
        <v>16968</v>
      </c>
      <c r="BO9334" s="97" t="s">
        <v>2983</v>
      </c>
      <c r="BU9334" s="97" t="s">
        <v>14435</v>
      </c>
      <c r="BV9334" s="97" t="s">
        <v>16968</v>
      </c>
      <c r="BW9334" s="97" t="s">
        <v>2983</v>
      </c>
    </row>
    <row r="9335" spans="51:75" x14ac:dyDescent="0.3">
      <c r="AY9335" s="124" t="e">
        <f>VLOOKUP(C9335,#REF!, 2,FALSE)</f>
        <v>#REF!</v>
      </c>
      <c r="BM9335" s="97" t="s">
        <v>14436</v>
      </c>
      <c r="BN9335" s="97" t="s">
        <v>3000</v>
      </c>
      <c r="BO9335" s="97" t="s">
        <v>2983</v>
      </c>
      <c r="BU9335" s="97" t="s">
        <v>14436</v>
      </c>
      <c r="BV9335" s="97" t="s">
        <v>3000</v>
      </c>
      <c r="BW9335" s="97" t="s">
        <v>2983</v>
      </c>
    </row>
    <row r="9336" spans="51:75" x14ac:dyDescent="0.3">
      <c r="AY9336" s="124" t="e">
        <f>VLOOKUP(C9336,#REF!, 2,FALSE)</f>
        <v>#REF!</v>
      </c>
      <c r="BM9336" s="97" t="s">
        <v>14437</v>
      </c>
      <c r="BN9336" s="97" t="s">
        <v>614</v>
      </c>
      <c r="BO9336" s="97" t="s">
        <v>2983</v>
      </c>
      <c r="BU9336" s="97" t="s">
        <v>14437</v>
      </c>
      <c r="BV9336" s="97" t="s">
        <v>614</v>
      </c>
      <c r="BW9336" s="97" t="s">
        <v>2983</v>
      </c>
    </row>
    <row r="9337" spans="51:75" x14ac:dyDescent="0.3">
      <c r="AY9337" s="124" t="e">
        <f>VLOOKUP(C9337,#REF!, 2,FALSE)</f>
        <v>#REF!</v>
      </c>
      <c r="BM9337" s="97" t="s">
        <v>248</v>
      </c>
      <c r="BN9337" s="97" t="s">
        <v>803</v>
      </c>
      <c r="BO9337" s="97" t="s">
        <v>11199</v>
      </c>
      <c r="BU9337" s="97" t="s">
        <v>248</v>
      </c>
      <c r="BV9337" s="97" t="s">
        <v>803</v>
      </c>
      <c r="BW9337" s="97" t="s">
        <v>11199</v>
      </c>
    </row>
    <row r="9338" spans="51:75" x14ac:dyDescent="0.3">
      <c r="AY9338" s="124" t="e">
        <f>VLOOKUP(C9338,#REF!, 2,FALSE)</f>
        <v>#REF!</v>
      </c>
      <c r="BM9338" s="97" t="s">
        <v>14438</v>
      </c>
      <c r="BN9338" s="97" t="s">
        <v>1013</v>
      </c>
      <c r="BO9338" s="97" t="s">
        <v>2983</v>
      </c>
      <c r="BU9338" s="97" t="s">
        <v>14438</v>
      </c>
      <c r="BV9338" s="97" t="s">
        <v>1013</v>
      </c>
      <c r="BW9338" s="97" t="s">
        <v>2983</v>
      </c>
    </row>
    <row r="9339" spans="51:75" x14ac:dyDescent="0.3">
      <c r="AY9339" s="124" t="e">
        <f>VLOOKUP(C9339,#REF!, 2,FALSE)</f>
        <v>#REF!</v>
      </c>
      <c r="BM9339" s="97" t="s">
        <v>14439</v>
      </c>
      <c r="BN9339" s="97" t="s">
        <v>803</v>
      </c>
      <c r="BO9339" s="97" t="s">
        <v>14440</v>
      </c>
      <c r="BU9339" s="97" t="s">
        <v>14439</v>
      </c>
      <c r="BV9339" s="97" t="s">
        <v>803</v>
      </c>
      <c r="BW9339" s="97" t="s">
        <v>14440</v>
      </c>
    </row>
    <row r="9340" spans="51:75" x14ac:dyDescent="0.3">
      <c r="AY9340" s="124" t="e">
        <f>VLOOKUP(C9340,#REF!, 2,FALSE)</f>
        <v>#REF!</v>
      </c>
      <c r="BM9340" s="97" t="s">
        <v>14441</v>
      </c>
      <c r="BN9340" s="97" t="s">
        <v>942</v>
      </c>
      <c r="BO9340" s="97" t="s">
        <v>14442</v>
      </c>
      <c r="BU9340" s="97" t="s">
        <v>14441</v>
      </c>
      <c r="BV9340" s="97" t="s">
        <v>942</v>
      </c>
      <c r="BW9340" s="97" t="s">
        <v>14442</v>
      </c>
    </row>
    <row r="9341" spans="51:75" x14ac:dyDescent="0.3">
      <c r="AY9341" s="124" t="e">
        <f>VLOOKUP(C9341,#REF!, 2,FALSE)</f>
        <v>#REF!</v>
      </c>
      <c r="BM9341" s="97" t="s">
        <v>250</v>
      </c>
      <c r="BN9341" s="97" t="s">
        <v>852</v>
      </c>
      <c r="BO9341" s="97" t="s">
        <v>8522</v>
      </c>
      <c r="BU9341" s="97" t="s">
        <v>250</v>
      </c>
      <c r="BV9341" s="97" t="s">
        <v>852</v>
      </c>
      <c r="BW9341" s="97" t="s">
        <v>8522</v>
      </c>
    </row>
    <row r="9342" spans="51:75" x14ac:dyDescent="0.3">
      <c r="AY9342" s="124" t="e">
        <f>VLOOKUP(C9342,#REF!, 2,FALSE)</f>
        <v>#REF!</v>
      </c>
      <c r="BM9342" s="97" t="s">
        <v>2526</v>
      </c>
      <c r="BN9342" s="97" t="s">
        <v>1267</v>
      </c>
      <c r="BO9342" s="97" t="s">
        <v>6794</v>
      </c>
      <c r="BU9342" s="97" t="s">
        <v>2526</v>
      </c>
      <c r="BV9342" s="97" t="s">
        <v>1267</v>
      </c>
      <c r="BW9342" s="97" t="s">
        <v>6794</v>
      </c>
    </row>
    <row r="9343" spans="51:75" x14ac:dyDescent="0.3">
      <c r="AY9343" s="124" t="e">
        <f>VLOOKUP(C9343,#REF!, 2,FALSE)</f>
        <v>#REF!</v>
      </c>
      <c r="BM9343" s="97" t="s">
        <v>14443</v>
      </c>
      <c r="BN9343" s="97" t="s">
        <v>803</v>
      </c>
      <c r="BO9343" s="97" t="s">
        <v>920</v>
      </c>
      <c r="BU9343" s="97" t="s">
        <v>14443</v>
      </c>
      <c r="BV9343" s="97" t="s">
        <v>803</v>
      </c>
      <c r="BW9343" s="97" t="s">
        <v>920</v>
      </c>
    </row>
    <row r="9344" spans="51:75" x14ac:dyDescent="0.3">
      <c r="AY9344" s="124" t="e">
        <f>VLOOKUP(C9344,#REF!, 2,FALSE)</f>
        <v>#REF!</v>
      </c>
      <c r="BM9344" s="97" t="s">
        <v>14444</v>
      </c>
      <c r="BN9344" s="97" t="s">
        <v>614</v>
      </c>
      <c r="BO9344" s="97" t="s">
        <v>10963</v>
      </c>
      <c r="BU9344" s="97" t="s">
        <v>14444</v>
      </c>
      <c r="BV9344" s="97" t="s">
        <v>614</v>
      </c>
      <c r="BW9344" s="97" t="s">
        <v>10963</v>
      </c>
    </row>
    <row r="9345" spans="51:75" x14ac:dyDescent="0.3">
      <c r="AY9345" s="124" t="e">
        <f>VLOOKUP(C9345,#REF!, 2,FALSE)</f>
        <v>#REF!</v>
      </c>
      <c r="BM9345" s="97" t="s">
        <v>14445</v>
      </c>
      <c r="BN9345" s="97" t="s">
        <v>614</v>
      </c>
      <c r="BO9345" s="97" t="s">
        <v>14446</v>
      </c>
      <c r="BU9345" s="97" t="s">
        <v>14445</v>
      </c>
      <c r="BV9345" s="97" t="s">
        <v>614</v>
      </c>
      <c r="BW9345" s="97" t="s">
        <v>14446</v>
      </c>
    </row>
    <row r="9346" spans="51:75" x14ac:dyDescent="0.3">
      <c r="AY9346" s="124" t="e">
        <f>VLOOKUP(C9346,#REF!, 2,FALSE)</f>
        <v>#REF!</v>
      </c>
      <c r="BM9346" s="97" t="s">
        <v>14447</v>
      </c>
      <c r="BN9346" s="97" t="s">
        <v>736</v>
      </c>
      <c r="BO9346" s="97" t="s">
        <v>3669</v>
      </c>
      <c r="BU9346" s="97" t="s">
        <v>14447</v>
      </c>
      <c r="BV9346" s="97" t="s">
        <v>736</v>
      </c>
      <c r="BW9346" s="97" t="s">
        <v>3669</v>
      </c>
    </row>
    <row r="9347" spans="51:75" x14ac:dyDescent="0.3">
      <c r="AY9347" s="124" t="e">
        <f>VLOOKUP(C9347,#REF!, 2,FALSE)</f>
        <v>#REF!</v>
      </c>
      <c r="BM9347" s="97" t="s">
        <v>14448</v>
      </c>
      <c r="BN9347" s="97" t="s">
        <v>1013</v>
      </c>
      <c r="BO9347" s="97" t="s">
        <v>958</v>
      </c>
      <c r="BU9347" s="97" t="s">
        <v>14448</v>
      </c>
      <c r="BV9347" s="97" t="s">
        <v>1013</v>
      </c>
      <c r="BW9347" s="97" t="s">
        <v>958</v>
      </c>
    </row>
    <row r="9348" spans="51:75" x14ac:dyDescent="0.3">
      <c r="AY9348" s="124" t="e">
        <f>VLOOKUP(C9348,#REF!, 2,FALSE)</f>
        <v>#REF!</v>
      </c>
      <c r="BM9348" s="97" t="s">
        <v>14450</v>
      </c>
      <c r="BN9348" s="97" t="s">
        <v>621</v>
      </c>
      <c r="BO9348" s="97" t="s">
        <v>14451</v>
      </c>
      <c r="BU9348" s="97" t="s">
        <v>14450</v>
      </c>
      <c r="BV9348" s="97" t="s">
        <v>621</v>
      </c>
      <c r="BW9348" s="97" t="s">
        <v>14451</v>
      </c>
    </row>
    <row r="9349" spans="51:75" x14ac:dyDescent="0.3">
      <c r="AY9349" s="124" t="e">
        <f>VLOOKUP(C9349,#REF!, 2,FALSE)</f>
        <v>#REF!</v>
      </c>
      <c r="BM9349" s="97" t="s">
        <v>14452</v>
      </c>
      <c r="BN9349" s="97" t="s">
        <v>2983</v>
      </c>
      <c r="BO9349" s="97" t="s">
        <v>14453</v>
      </c>
      <c r="BU9349" s="97" t="s">
        <v>14452</v>
      </c>
      <c r="BV9349" s="97" t="s">
        <v>2983</v>
      </c>
      <c r="BW9349" s="97" t="s">
        <v>14453</v>
      </c>
    </row>
    <row r="9350" spans="51:75" x14ac:dyDescent="0.3">
      <c r="AY9350" s="124" t="e">
        <f>VLOOKUP(C9350,#REF!, 2,FALSE)</f>
        <v>#REF!</v>
      </c>
      <c r="BM9350" s="97" t="s">
        <v>14454</v>
      </c>
      <c r="BN9350" s="97" t="s">
        <v>613</v>
      </c>
      <c r="BO9350" s="97" t="s">
        <v>7303</v>
      </c>
      <c r="BU9350" s="97" t="s">
        <v>14454</v>
      </c>
      <c r="BV9350" s="97" t="s">
        <v>613</v>
      </c>
      <c r="BW9350" s="97" t="s">
        <v>7303</v>
      </c>
    </row>
    <row r="9351" spans="51:75" x14ac:dyDescent="0.3">
      <c r="AY9351" s="124" t="e">
        <f>VLOOKUP(C9351,#REF!, 2,FALSE)</f>
        <v>#REF!</v>
      </c>
      <c r="BM9351" s="97" t="s">
        <v>2527</v>
      </c>
      <c r="BN9351" s="97" t="s">
        <v>16968</v>
      </c>
      <c r="BO9351" s="97" t="s">
        <v>7303</v>
      </c>
      <c r="BU9351" s="97" t="s">
        <v>2527</v>
      </c>
      <c r="BV9351" s="97" t="s">
        <v>16968</v>
      </c>
      <c r="BW9351" s="97" t="s">
        <v>7303</v>
      </c>
    </row>
    <row r="9352" spans="51:75" x14ac:dyDescent="0.3">
      <c r="AY9352" s="124" t="e">
        <f>VLOOKUP(C9352,#REF!, 2,FALSE)</f>
        <v>#REF!</v>
      </c>
      <c r="BM9352" s="97" t="s">
        <v>14455</v>
      </c>
      <c r="BN9352" s="97" t="s">
        <v>16968</v>
      </c>
      <c r="BO9352" s="97" t="s">
        <v>14456</v>
      </c>
      <c r="BU9352" s="97" t="s">
        <v>14455</v>
      </c>
      <c r="BV9352" s="97" t="s">
        <v>16968</v>
      </c>
      <c r="BW9352" s="97" t="s">
        <v>14456</v>
      </c>
    </row>
    <row r="9353" spans="51:75" x14ac:dyDescent="0.3">
      <c r="AY9353" s="124" t="e">
        <f>VLOOKUP(C9353,#REF!, 2,FALSE)</f>
        <v>#REF!</v>
      </c>
      <c r="BM9353" s="97" t="s">
        <v>14457</v>
      </c>
      <c r="BN9353" s="97" t="s">
        <v>16968</v>
      </c>
      <c r="BO9353" s="97" t="s">
        <v>14458</v>
      </c>
      <c r="BU9353" s="97" t="s">
        <v>14457</v>
      </c>
      <c r="BV9353" s="97" t="s">
        <v>16968</v>
      </c>
      <c r="BW9353" s="97" t="s">
        <v>14458</v>
      </c>
    </row>
    <row r="9354" spans="51:75" x14ac:dyDescent="0.3">
      <c r="AY9354" s="124" t="e">
        <f>VLOOKUP(C9354,#REF!, 2,FALSE)</f>
        <v>#REF!</v>
      </c>
      <c r="BM9354" s="97" t="s">
        <v>2528</v>
      </c>
      <c r="BN9354" s="97" t="s">
        <v>16968</v>
      </c>
      <c r="BO9354" s="97" t="s">
        <v>14459</v>
      </c>
      <c r="BU9354" s="97" t="s">
        <v>2528</v>
      </c>
      <c r="BV9354" s="97" t="s">
        <v>16968</v>
      </c>
      <c r="BW9354" s="97" t="s">
        <v>14459</v>
      </c>
    </row>
    <row r="9355" spans="51:75" x14ac:dyDescent="0.3">
      <c r="AY9355" s="124" t="e">
        <f>VLOOKUP(C9355,#REF!, 2,FALSE)</f>
        <v>#REF!</v>
      </c>
      <c r="BM9355" s="97" t="s">
        <v>14460</v>
      </c>
      <c r="BN9355" s="97" t="s">
        <v>16968</v>
      </c>
      <c r="BO9355" s="97" t="s">
        <v>14461</v>
      </c>
      <c r="BU9355" s="97" t="s">
        <v>14460</v>
      </c>
      <c r="BV9355" s="97" t="s">
        <v>16968</v>
      </c>
      <c r="BW9355" s="97" t="s">
        <v>14461</v>
      </c>
    </row>
    <row r="9356" spans="51:75" x14ac:dyDescent="0.3">
      <c r="AY9356" s="124" t="e">
        <f>VLOOKUP(C9356,#REF!, 2,FALSE)</f>
        <v>#REF!</v>
      </c>
      <c r="BM9356" s="97" t="s">
        <v>14462</v>
      </c>
      <c r="BN9356" s="97" t="s">
        <v>16968</v>
      </c>
      <c r="BO9356" s="97" t="s">
        <v>5233</v>
      </c>
      <c r="BU9356" s="97" t="s">
        <v>14462</v>
      </c>
      <c r="BV9356" s="97" t="s">
        <v>16968</v>
      </c>
      <c r="BW9356" s="97" t="s">
        <v>5233</v>
      </c>
    </row>
    <row r="9357" spans="51:75" x14ac:dyDescent="0.3">
      <c r="AY9357" s="124" t="e">
        <f>VLOOKUP(C9357,#REF!, 2,FALSE)</f>
        <v>#REF!</v>
      </c>
      <c r="BM9357" s="97" t="s">
        <v>14463</v>
      </c>
      <c r="BN9357" s="97" t="s">
        <v>16968</v>
      </c>
      <c r="BO9357" s="97" t="s">
        <v>5241</v>
      </c>
      <c r="BU9357" s="97" t="s">
        <v>14463</v>
      </c>
      <c r="BV9357" s="97" t="s">
        <v>16968</v>
      </c>
      <c r="BW9357" s="97" t="s">
        <v>5241</v>
      </c>
    </row>
    <row r="9358" spans="51:75" x14ac:dyDescent="0.3">
      <c r="AY9358" s="124" t="e">
        <f>VLOOKUP(C9358,#REF!, 2,FALSE)</f>
        <v>#REF!</v>
      </c>
      <c r="BM9358" s="97" t="s">
        <v>14464</v>
      </c>
      <c r="BN9358" s="97" t="s">
        <v>16968</v>
      </c>
      <c r="BO9358" s="97" t="s">
        <v>7339</v>
      </c>
      <c r="BU9358" s="97" t="s">
        <v>14464</v>
      </c>
      <c r="BV9358" s="97" t="s">
        <v>16968</v>
      </c>
      <c r="BW9358" s="97" t="s">
        <v>7339</v>
      </c>
    </row>
    <row r="9359" spans="51:75" x14ac:dyDescent="0.3">
      <c r="AY9359" s="124" t="e">
        <f>VLOOKUP(C9359,#REF!, 2,FALSE)</f>
        <v>#REF!</v>
      </c>
      <c r="BM9359" s="97" t="s">
        <v>14465</v>
      </c>
      <c r="BN9359" s="97" t="s">
        <v>2983</v>
      </c>
      <c r="BO9359" s="97" t="s">
        <v>2983</v>
      </c>
      <c r="BU9359" s="97" t="s">
        <v>14465</v>
      </c>
      <c r="BV9359" s="97" t="s">
        <v>2983</v>
      </c>
      <c r="BW9359" s="97" t="s">
        <v>2983</v>
      </c>
    </row>
    <row r="9360" spans="51:75" x14ac:dyDescent="0.3">
      <c r="AY9360" s="124" t="e">
        <f>VLOOKUP(C9360,#REF!, 2,FALSE)</f>
        <v>#REF!</v>
      </c>
      <c r="BM9360" s="97" t="s">
        <v>14466</v>
      </c>
      <c r="BN9360" s="97" t="s">
        <v>16968</v>
      </c>
      <c r="BO9360" s="97" t="s">
        <v>13075</v>
      </c>
      <c r="BU9360" s="97" t="s">
        <v>14466</v>
      </c>
      <c r="BV9360" s="97" t="s">
        <v>16968</v>
      </c>
      <c r="BW9360" s="97" t="s">
        <v>13075</v>
      </c>
    </row>
    <row r="9361" spans="51:75" x14ac:dyDescent="0.3">
      <c r="AY9361" s="124" t="e">
        <f>VLOOKUP(C9361,#REF!, 2,FALSE)</f>
        <v>#REF!</v>
      </c>
      <c r="BM9361" s="97" t="s">
        <v>2529</v>
      </c>
      <c r="BN9361" s="97" t="s">
        <v>940</v>
      </c>
      <c r="BO9361" s="97" t="s">
        <v>6772</v>
      </c>
      <c r="BU9361" s="97" t="s">
        <v>2529</v>
      </c>
      <c r="BV9361" s="97" t="s">
        <v>940</v>
      </c>
      <c r="BW9361" s="97" t="s">
        <v>6772</v>
      </c>
    </row>
    <row r="9362" spans="51:75" x14ac:dyDescent="0.3">
      <c r="AY9362" s="124" t="e">
        <f>VLOOKUP(C9362,#REF!, 2,FALSE)</f>
        <v>#REF!</v>
      </c>
      <c r="BM9362" s="97" t="s">
        <v>14467</v>
      </c>
      <c r="BN9362" s="97" t="s">
        <v>16968</v>
      </c>
      <c r="BO9362" s="97" t="s">
        <v>3993</v>
      </c>
      <c r="BU9362" s="97" t="s">
        <v>14467</v>
      </c>
      <c r="BV9362" s="97" t="s">
        <v>16968</v>
      </c>
      <c r="BW9362" s="97" t="s">
        <v>3993</v>
      </c>
    </row>
    <row r="9363" spans="51:75" x14ac:dyDescent="0.3">
      <c r="AY9363" s="124" t="e">
        <f>VLOOKUP(C9363,#REF!, 2,FALSE)</f>
        <v>#REF!</v>
      </c>
      <c r="BM9363" s="97" t="s">
        <v>14468</v>
      </c>
      <c r="BN9363" s="97" t="s">
        <v>16968</v>
      </c>
      <c r="BO9363" s="97" t="s">
        <v>12747</v>
      </c>
      <c r="BU9363" s="97" t="s">
        <v>14468</v>
      </c>
      <c r="BV9363" s="97" t="s">
        <v>16968</v>
      </c>
      <c r="BW9363" s="97" t="s">
        <v>12747</v>
      </c>
    </row>
    <row r="9364" spans="51:75" x14ac:dyDescent="0.3">
      <c r="AY9364" s="124" t="e">
        <f>VLOOKUP(C9364,#REF!, 2,FALSE)</f>
        <v>#REF!</v>
      </c>
      <c r="BM9364" s="97" t="s">
        <v>14469</v>
      </c>
      <c r="BN9364" s="97" t="s">
        <v>16968</v>
      </c>
      <c r="BO9364" s="97" t="s">
        <v>14470</v>
      </c>
      <c r="BU9364" s="97" t="s">
        <v>14469</v>
      </c>
      <c r="BV9364" s="97" t="s">
        <v>16968</v>
      </c>
      <c r="BW9364" s="97" t="s">
        <v>14470</v>
      </c>
    </row>
    <row r="9365" spans="51:75" x14ac:dyDescent="0.3">
      <c r="AY9365" s="124" t="e">
        <f>VLOOKUP(C9365,#REF!, 2,FALSE)</f>
        <v>#REF!</v>
      </c>
      <c r="BM9365" s="97" t="s">
        <v>14471</v>
      </c>
      <c r="BN9365" s="97" t="s">
        <v>16968</v>
      </c>
      <c r="BO9365" s="97" t="s">
        <v>11908</v>
      </c>
      <c r="BU9365" s="97" t="s">
        <v>14471</v>
      </c>
      <c r="BV9365" s="97" t="s">
        <v>16968</v>
      </c>
      <c r="BW9365" s="97" t="s">
        <v>11908</v>
      </c>
    </row>
    <row r="9366" spans="51:75" x14ac:dyDescent="0.3">
      <c r="AY9366" s="124" t="e">
        <f>VLOOKUP(C9366,#REF!, 2,FALSE)</f>
        <v>#REF!</v>
      </c>
      <c r="BM9366" s="97" t="s">
        <v>14472</v>
      </c>
      <c r="BN9366" s="97" t="s">
        <v>2983</v>
      </c>
      <c r="BO9366" s="97" t="s">
        <v>14473</v>
      </c>
      <c r="BU9366" s="97" t="s">
        <v>14472</v>
      </c>
      <c r="BV9366" s="97" t="s">
        <v>2983</v>
      </c>
      <c r="BW9366" s="97" t="s">
        <v>14473</v>
      </c>
    </row>
    <row r="9367" spans="51:75" x14ac:dyDescent="0.3">
      <c r="AY9367" s="124" t="e">
        <f>VLOOKUP(C9367,#REF!, 2,FALSE)</f>
        <v>#REF!</v>
      </c>
      <c r="BM9367" s="97" t="s">
        <v>14474</v>
      </c>
      <c r="BN9367" s="97" t="s">
        <v>2983</v>
      </c>
      <c r="BO9367" s="97" t="s">
        <v>14475</v>
      </c>
      <c r="BU9367" s="97" t="s">
        <v>14474</v>
      </c>
      <c r="BV9367" s="97" t="s">
        <v>2983</v>
      </c>
      <c r="BW9367" s="97" t="s">
        <v>14475</v>
      </c>
    </row>
    <row r="9368" spans="51:75" x14ac:dyDescent="0.3">
      <c r="AY9368" s="124" t="e">
        <f>VLOOKUP(C9368,#REF!, 2,FALSE)</f>
        <v>#REF!</v>
      </c>
      <c r="BM9368" s="97" t="s">
        <v>14476</v>
      </c>
      <c r="BN9368" s="97" t="s">
        <v>2983</v>
      </c>
      <c r="BO9368" s="97" t="s">
        <v>14477</v>
      </c>
      <c r="BU9368" s="97" t="s">
        <v>14476</v>
      </c>
      <c r="BV9368" s="97" t="s">
        <v>2983</v>
      </c>
      <c r="BW9368" s="97" t="s">
        <v>14477</v>
      </c>
    </row>
    <row r="9369" spans="51:75" x14ac:dyDescent="0.3">
      <c r="AY9369" s="124" t="e">
        <f>VLOOKUP(C9369,#REF!, 2,FALSE)</f>
        <v>#REF!</v>
      </c>
      <c r="BM9369" s="97" t="s">
        <v>14478</v>
      </c>
      <c r="BN9369" s="97" t="s">
        <v>2983</v>
      </c>
      <c r="BO9369" s="97" t="s">
        <v>3304</v>
      </c>
      <c r="BU9369" s="97" t="s">
        <v>14478</v>
      </c>
      <c r="BV9369" s="97" t="s">
        <v>2983</v>
      </c>
      <c r="BW9369" s="97" t="s">
        <v>3304</v>
      </c>
    </row>
    <row r="9370" spans="51:75" x14ac:dyDescent="0.3">
      <c r="AY9370" s="124" t="e">
        <f>VLOOKUP(C9370,#REF!, 2,FALSE)</f>
        <v>#REF!</v>
      </c>
      <c r="BM9370" s="97" t="s">
        <v>14479</v>
      </c>
      <c r="BN9370" s="97" t="s">
        <v>2983</v>
      </c>
      <c r="BO9370" s="97" t="s">
        <v>2792</v>
      </c>
      <c r="BU9370" s="97" t="s">
        <v>14479</v>
      </c>
      <c r="BV9370" s="97" t="s">
        <v>2983</v>
      </c>
      <c r="BW9370" s="97" t="s">
        <v>2792</v>
      </c>
    </row>
    <row r="9371" spans="51:75" x14ac:dyDescent="0.3">
      <c r="AY9371" s="124" t="e">
        <f>VLOOKUP(C9371,#REF!, 2,FALSE)</f>
        <v>#REF!</v>
      </c>
      <c r="BM9371" s="97" t="s">
        <v>14480</v>
      </c>
      <c r="BN9371" s="97" t="s">
        <v>2983</v>
      </c>
      <c r="BO9371" s="97" t="s">
        <v>13021</v>
      </c>
      <c r="BU9371" s="97" t="s">
        <v>14480</v>
      </c>
      <c r="BV9371" s="97" t="s">
        <v>2983</v>
      </c>
      <c r="BW9371" s="97" t="s">
        <v>13021</v>
      </c>
    </row>
    <row r="9372" spans="51:75" x14ac:dyDescent="0.3">
      <c r="AY9372" s="124" t="e">
        <f>VLOOKUP(C9372,#REF!, 2,FALSE)</f>
        <v>#REF!</v>
      </c>
      <c r="BM9372" s="97" t="s">
        <v>14481</v>
      </c>
      <c r="BN9372" s="97" t="s">
        <v>2983</v>
      </c>
      <c r="BO9372" s="97" t="s">
        <v>14482</v>
      </c>
      <c r="BU9372" s="97" t="s">
        <v>14481</v>
      </c>
      <c r="BV9372" s="97" t="s">
        <v>2983</v>
      </c>
      <c r="BW9372" s="97" t="s">
        <v>14482</v>
      </c>
    </row>
    <row r="9373" spans="51:75" x14ac:dyDescent="0.3">
      <c r="AY9373" s="124" t="e">
        <f>VLOOKUP(C9373,#REF!, 2,FALSE)</f>
        <v>#REF!</v>
      </c>
      <c r="BM9373" s="97" t="s">
        <v>14483</v>
      </c>
      <c r="BN9373" s="97" t="s">
        <v>2983</v>
      </c>
      <c r="BO9373" s="97" t="s">
        <v>14485</v>
      </c>
      <c r="BU9373" s="97" t="s">
        <v>14483</v>
      </c>
      <c r="BV9373" s="97" t="s">
        <v>2983</v>
      </c>
      <c r="BW9373" s="97" t="s">
        <v>14485</v>
      </c>
    </row>
    <row r="9374" spans="51:75" x14ac:dyDescent="0.3">
      <c r="AY9374" s="124" t="e">
        <f>VLOOKUP(C9374,#REF!, 2,FALSE)</f>
        <v>#REF!</v>
      </c>
      <c r="BM9374" s="97" t="s">
        <v>14486</v>
      </c>
      <c r="BN9374" s="97" t="s">
        <v>2983</v>
      </c>
      <c r="BO9374" s="97" t="s">
        <v>8114</v>
      </c>
      <c r="BU9374" s="97" t="s">
        <v>14486</v>
      </c>
      <c r="BV9374" s="97" t="s">
        <v>2983</v>
      </c>
      <c r="BW9374" s="97" t="s">
        <v>8114</v>
      </c>
    </row>
    <row r="9375" spans="51:75" x14ac:dyDescent="0.3">
      <c r="AY9375" s="124" t="e">
        <f>VLOOKUP(C9375,#REF!, 2,FALSE)</f>
        <v>#REF!</v>
      </c>
      <c r="BM9375" s="97" t="s">
        <v>14487</v>
      </c>
      <c r="BN9375" s="97" t="s">
        <v>2983</v>
      </c>
      <c r="BO9375" s="97" t="s">
        <v>2983</v>
      </c>
      <c r="BU9375" s="97" t="s">
        <v>14487</v>
      </c>
      <c r="BV9375" s="97" t="s">
        <v>2983</v>
      </c>
      <c r="BW9375" s="97" t="s">
        <v>2983</v>
      </c>
    </row>
    <row r="9376" spans="51:75" x14ac:dyDescent="0.3">
      <c r="AY9376" s="124" t="e">
        <f>VLOOKUP(C9376,#REF!, 2,FALSE)</f>
        <v>#REF!</v>
      </c>
      <c r="BM9376" s="97" t="s">
        <v>14488</v>
      </c>
      <c r="BN9376" s="97" t="s">
        <v>2983</v>
      </c>
      <c r="BO9376" s="97" t="s">
        <v>2983</v>
      </c>
      <c r="BU9376" s="97" t="s">
        <v>14488</v>
      </c>
      <c r="BV9376" s="97" t="s">
        <v>2983</v>
      </c>
      <c r="BW9376" s="97" t="s">
        <v>2983</v>
      </c>
    </row>
    <row r="9377" spans="51:75" x14ac:dyDescent="0.3">
      <c r="AY9377" s="124" t="e">
        <f>VLOOKUP(C9377,#REF!, 2,FALSE)</f>
        <v>#REF!</v>
      </c>
      <c r="BM9377" s="97" t="s">
        <v>14489</v>
      </c>
      <c r="BN9377" s="97" t="s">
        <v>2983</v>
      </c>
      <c r="BO9377" s="97" t="s">
        <v>3884</v>
      </c>
      <c r="BU9377" s="97" t="s">
        <v>14489</v>
      </c>
      <c r="BV9377" s="97" t="s">
        <v>2983</v>
      </c>
      <c r="BW9377" s="97" t="s">
        <v>3884</v>
      </c>
    </row>
    <row r="9378" spans="51:75" x14ac:dyDescent="0.3">
      <c r="AY9378" s="124" t="e">
        <f>VLOOKUP(C9378,#REF!, 2,FALSE)</f>
        <v>#REF!</v>
      </c>
      <c r="BM9378" s="97" t="s">
        <v>14490</v>
      </c>
      <c r="BN9378" s="97" t="s">
        <v>2983</v>
      </c>
      <c r="BO9378" s="97" t="s">
        <v>2983</v>
      </c>
      <c r="BU9378" s="97" t="s">
        <v>14490</v>
      </c>
      <c r="BV9378" s="97" t="s">
        <v>2983</v>
      </c>
      <c r="BW9378" s="97" t="s">
        <v>2983</v>
      </c>
    </row>
    <row r="9379" spans="51:75" x14ac:dyDescent="0.3">
      <c r="AY9379" s="124" t="e">
        <f>VLOOKUP(C9379,#REF!, 2,FALSE)</f>
        <v>#REF!</v>
      </c>
      <c r="BM9379" s="97" t="s">
        <v>14491</v>
      </c>
      <c r="BN9379" s="97" t="s">
        <v>2983</v>
      </c>
      <c r="BO9379" s="97" t="s">
        <v>6176</v>
      </c>
      <c r="BU9379" s="97" t="s">
        <v>14491</v>
      </c>
      <c r="BV9379" s="97" t="s">
        <v>2983</v>
      </c>
      <c r="BW9379" s="97" t="s">
        <v>6176</v>
      </c>
    </row>
    <row r="9380" spans="51:75" x14ac:dyDescent="0.3">
      <c r="AY9380" s="124" t="e">
        <f>VLOOKUP(C9380,#REF!, 2,FALSE)</f>
        <v>#REF!</v>
      </c>
      <c r="BM9380" s="97" t="s">
        <v>14492</v>
      </c>
      <c r="BN9380" s="97" t="s">
        <v>2983</v>
      </c>
      <c r="BO9380" s="97" t="s">
        <v>6176</v>
      </c>
      <c r="BU9380" s="97" t="s">
        <v>14492</v>
      </c>
      <c r="BV9380" s="97" t="s">
        <v>2983</v>
      </c>
      <c r="BW9380" s="97" t="s">
        <v>6176</v>
      </c>
    </row>
    <row r="9381" spans="51:75" x14ac:dyDescent="0.3">
      <c r="AY9381" s="124" t="e">
        <f>VLOOKUP(C9381,#REF!, 2,FALSE)</f>
        <v>#REF!</v>
      </c>
      <c r="BM9381" s="97" t="s">
        <v>14493</v>
      </c>
      <c r="BN9381" s="97" t="s">
        <v>2983</v>
      </c>
      <c r="BO9381" s="97" t="s">
        <v>770</v>
      </c>
      <c r="BU9381" s="97" t="s">
        <v>14493</v>
      </c>
      <c r="BV9381" s="97" t="s">
        <v>2983</v>
      </c>
      <c r="BW9381" s="97" t="s">
        <v>770</v>
      </c>
    </row>
    <row r="9382" spans="51:75" x14ac:dyDescent="0.3">
      <c r="AY9382" s="124" t="e">
        <f>VLOOKUP(C9382,#REF!, 2,FALSE)</f>
        <v>#REF!</v>
      </c>
      <c r="BM9382" s="97" t="s">
        <v>14494</v>
      </c>
      <c r="BN9382" s="97" t="s">
        <v>16968</v>
      </c>
      <c r="BO9382" s="97" t="s">
        <v>5854</v>
      </c>
      <c r="BU9382" s="97" t="s">
        <v>14494</v>
      </c>
      <c r="BV9382" s="97" t="s">
        <v>16968</v>
      </c>
      <c r="BW9382" s="97" t="s">
        <v>5854</v>
      </c>
    </row>
    <row r="9383" spans="51:75" x14ac:dyDescent="0.3">
      <c r="AY9383" s="124" t="e">
        <f>VLOOKUP(C9383,#REF!, 2,FALSE)</f>
        <v>#REF!</v>
      </c>
      <c r="BM9383" s="97" t="s">
        <v>14495</v>
      </c>
      <c r="BN9383" s="97" t="s">
        <v>16968</v>
      </c>
      <c r="BO9383" s="97" t="s">
        <v>4233</v>
      </c>
      <c r="BU9383" s="97" t="s">
        <v>14495</v>
      </c>
      <c r="BV9383" s="97" t="s">
        <v>16968</v>
      </c>
      <c r="BW9383" s="97" t="s">
        <v>4233</v>
      </c>
    </row>
    <row r="9384" spans="51:75" x14ac:dyDescent="0.3">
      <c r="AY9384" s="124" t="e">
        <f>VLOOKUP(C9384,#REF!, 2,FALSE)</f>
        <v>#REF!</v>
      </c>
      <c r="BM9384" s="97" t="s">
        <v>14496</v>
      </c>
      <c r="BN9384" s="97" t="s">
        <v>2983</v>
      </c>
      <c r="BO9384" s="97" t="s">
        <v>6892</v>
      </c>
      <c r="BU9384" s="97" t="s">
        <v>14496</v>
      </c>
      <c r="BV9384" s="97" t="s">
        <v>2983</v>
      </c>
      <c r="BW9384" s="97" t="s">
        <v>6892</v>
      </c>
    </row>
    <row r="9385" spans="51:75" x14ac:dyDescent="0.3">
      <c r="AY9385" s="124" t="e">
        <f>VLOOKUP(C9385,#REF!, 2,FALSE)</f>
        <v>#REF!</v>
      </c>
      <c r="BM9385" s="97" t="s">
        <v>14497</v>
      </c>
      <c r="BN9385" s="97" t="s">
        <v>16968</v>
      </c>
      <c r="BO9385" s="97" t="s">
        <v>14498</v>
      </c>
      <c r="BU9385" s="97" t="s">
        <v>14497</v>
      </c>
      <c r="BV9385" s="97" t="s">
        <v>16968</v>
      </c>
      <c r="BW9385" s="97" t="s">
        <v>14498</v>
      </c>
    </row>
    <row r="9386" spans="51:75" x14ac:dyDescent="0.3">
      <c r="AY9386" s="124" t="e">
        <f>VLOOKUP(C9386,#REF!, 2,FALSE)</f>
        <v>#REF!</v>
      </c>
      <c r="BM9386" s="97" t="s">
        <v>14499</v>
      </c>
      <c r="BN9386" s="97" t="s">
        <v>16968</v>
      </c>
      <c r="BO9386" s="97" t="s">
        <v>10557</v>
      </c>
      <c r="BU9386" s="97" t="s">
        <v>14499</v>
      </c>
      <c r="BV9386" s="97" t="s">
        <v>16968</v>
      </c>
      <c r="BW9386" s="97" t="s">
        <v>10557</v>
      </c>
    </row>
    <row r="9387" spans="51:75" x14ac:dyDescent="0.3">
      <c r="AY9387" s="124" t="e">
        <f>VLOOKUP(C9387,#REF!, 2,FALSE)</f>
        <v>#REF!</v>
      </c>
      <c r="BM9387" s="97" t="s">
        <v>14500</v>
      </c>
      <c r="BN9387" s="97" t="s">
        <v>16968</v>
      </c>
      <c r="BO9387" s="97" t="s">
        <v>14501</v>
      </c>
      <c r="BU9387" s="97" t="s">
        <v>14500</v>
      </c>
      <c r="BV9387" s="97" t="s">
        <v>16968</v>
      </c>
      <c r="BW9387" s="97" t="s">
        <v>14501</v>
      </c>
    </row>
    <row r="9388" spans="51:75" x14ac:dyDescent="0.3">
      <c r="AY9388" s="124" t="e">
        <f>VLOOKUP(C9388,#REF!, 2,FALSE)</f>
        <v>#REF!</v>
      </c>
      <c r="BM9388" s="97" t="s">
        <v>14502</v>
      </c>
      <c r="BN9388" s="97" t="s">
        <v>16968</v>
      </c>
      <c r="BO9388" s="97" t="s">
        <v>5159</v>
      </c>
      <c r="BU9388" s="97" t="s">
        <v>14502</v>
      </c>
      <c r="BV9388" s="97" t="s">
        <v>16968</v>
      </c>
      <c r="BW9388" s="97" t="s">
        <v>5159</v>
      </c>
    </row>
    <row r="9389" spans="51:75" x14ac:dyDescent="0.3">
      <c r="AY9389" s="124" t="e">
        <f>VLOOKUP(C9389,#REF!, 2,FALSE)</f>
        <v>#REF!</v>
      </c>
      <c r="BM9389" s="97" t="s">
        <v>14503</v>
      </c>
      <c r="BN9389" s="97" t="s">
        <v>16968</v>
      </c>
      <c r="BO9389" s="97" t="s">
        <v>10069</v>
      </c>
      <c r="BU9389" s="97" t="s">
        <v>14503</v>
      </c>
      <c r="BV9389" s="97" t="s">
        <v>16968</v>
      </c>
      <c r="BW9389" s="97" t="s">
        <v>10069</v>
      </c>
    </row>
    <row r="9390" spans="51:75" x14ac:dyDescent="0.3">
      <c r="AY9390" s="124" t="e">
        <f>VLOOKUP(C9390,#REF!, 2,FALSE)</f>
        <v>#REF!</v>
      </c>
      <c r="BM9390" s="97" t="s">
        <v>14504</v>
      </c>
      <c r="BN9390" s="97" t="s">
        <v>16968</v>
      </c>
      <c r="BO9390" s="97" t="s">
        <v>13121</v>
      </c>
      <c r="BU9390" s="97" t="s">
        <v>14504</v>
      </c>
      <c r="BV9390" s="97" t="s">
        <v>16968</v>
      </c>
      <c r="BW9390" s="97" t="s">
        <v>13121</v>
      </c>
    </row>
    <row r="9391" spans="51:75" x14ac:dyDescent="0.3">
      <c r="AY9391" s="124" t="e">
        <f>VLOOKUP(C9391,#REF!, 2,FALSE)</f>
        <v>#REF!</v>
      </c>
      <c r="BM9391" s="97" t="s">
        <v>14505</v>
      </c>
      <c r="BN9391" s="97" t="s">
        <v>803</v>
      </c>
      <c r="BO9391" s="97" t="s">
        <v>14506</v>
      </c>
      <c r="BU9391" s="97" t="s">
        <v>14505</v>
      </c>
      <c r="BV9391" s="97" t="s">
        <v>803</v>
      </c>
      <c r="BW9391" s="97" t="s">
        <v>14506</v>
      </c>
    </row>
    <row r="9392" spans="51:75" x14ac:dyDescent="0.3">
      <c r="AY9392" s="124" t="e">
        <f>VLOOKUP(C9392,#REF!, 2,FALSE)</f>
        <v>#REF!</v>
      </c>
      <c r="BM9392" s="97" t="s">
        <v>14507</v>
      </c>
      <c r="BN9392" s="97" t="s">
        <v>16968</v>
      </c>
      <c r="BO9392" s="97" t="s">
        <v>14508</v>
      </c>
      <c r="BU9392" s="97" t="s">
        <v>14507</v>
      </c>
      <c r="BV9392" s="97" t="s">
        <v>16968</v>
      </c>
      <c r="BW9392" s="97" t="s">
        <v>14508</v>
      </c>
    </row>
    <row r="9393" spans="51:75" x14ac:dyDescent="0.3">
      <c r="AY9393" s="124" t="e">
        <f>VLOOKUP(C9393,#REF!, 2,FALSE)</f>
        <v>#REF!</v>
      </c>
      <c r="BM9393" s="97" t="s">
        <v>14509</v>
      </c>
      <c r="BN9393" s="97" t="s">
        <v>16968</v>
      </c>
      <c r="BO9393" s="97" t="s">
        <v>770</v>
      </c>
      <c r="BU9393" s="97" t="s">
        <v>14509</v>
      </c>
      <c r="BV9393" s="97" t="s">
        <v>16968</v>
      </c>
      <c r="BW9393" s="97" t="s">
        <v>770</v>
      </c>
    </row>
    <row r="9394" spans="51:75" x14ac:dyDescent="0.3">
      <c r="AY9394" s="124" t="e">
        <f>VLOOKUP(C9394,#REF!, 2,FALSE)</f>
        <v>#REF!</v>
      </c>
      <c r="BM9394" s="97" t="s">
        <v>14510</v>
      </c>
      <c r="BN9394" s="97" t="s">
        <v>16968</v>
      </c>
      <c r="BO9394" s="97" t="s">
        <v>1792</v>
      </c>
      <c r="BU9394" s="97" t="s">
        <v>14510</v>
      </c>
      <c r="BV9394" s="97" t="s">
        <v>16968</v>
      </c>
      <c r="BW9394" s="97" t="s">
        <v>1792</v>
      </c>
    </row>
    <row r="9395" spans="51:75" x14ac:dyDescent="0.3">
      <c r="AY9395" s="124" t="e">
        <f>VLOOKUP(C9395,#REF!, 2,FALSE)</f>
        <v>#REF!</v>
      </c>
      <c r="BM9395" s="97" t="s">
        <v>14511</v>
      </c>
      <c r="BN9395" s="97" t="s">
        <v>16968</v>
      </c>
      <c r="BO9395" s="97" t="s">
        <v>2983</v>
      </c>
      <c r="BU9395" s="97" t="s">
        <v>14511</v>
      </c>
      <c r="BV9395" s="97" t="s">
        <v>16968</v>
      </c>
      <c r="BW9395" s="97" t="s">
        <v>2983</v>
      </c>
    </row>
    <row r="9396" spans="51:75" x14ac:dyDescent="0.3">
      <c r="AY9396" s="124" t="e">
        <f>VLOOKUP(C9396,#REF!, 2,FALSE)</f>
        <v>#REF!</v>
      </c>
      <c r="BM9396" s="97" t="s">
        <v>14512</v>
      </c>
      <c r="BN9396" s="97" t="s">
        <v>16968</v>
      </c>
      <c r="BO9396" s="97" t="s">
        <v>770</v>
      </c>
      <c r="BU9396" s="97" t="s">
        <v>14512</v>
      </c>
      <c r="BV9396" s="97" t="s">
        <v>16968</v>
      </c>
      <c r="BW9396" s="97" t="s">
        <v>770</v>
      </c>
    </row>
    <row r="9397" spans="51:75" x14ac:dyDescent="0.3">
      <c r="AY9397" s="124" t="e">
        <f>VLOOKUP(C9397,#REF!, 2,FALSE)</f>
        <v>#REF!</v>
      </c>
      <c r="BM9397" s="97" t="s">
        <v>2530</v>
      </c>
      <c r="BN9397" s="97" t="s">
        <v>16968</v>
      </c>
      <c r="BO9397" s="97" t="s">
        <v>14513</v>
      </c>
      <c r="BU9397" s="97" t="s">
        <v>2530</v>
      </c>
      <c r="BV9397" s="97" t="s">
        <v>16968</v>
      </c>
      <c r="BW9397" s="97" t="s">
        <v>14513</v>
      </c>
    </row>
    <row r="9398" spans="51:75" x14ac:dyDescent="0.3">
      <c r="AY9398" s="124" t="e">
        <f>VLOOKUP(C9398,#REF!, 2,FALSE)</f>
        <v>#REF!</v>
      </c>
      <c r="BM9398" s="97" t="s">
        <v>14514</v>
      </c>
      <c r="BN9398" s="97" t="s">
        <v>16968</v>
      </c>
      <c r="BO9398" s="97" t="s">
        <v>14515</v>
      </c>
      <c r="BU9398" s="97" t="s">
        <v>14514</v>
      </c>
      <c r="BV9398" s="97" t="s">
        <v>16968</v>
      </c>
      <c r="BW9398" s="97" t="s">
        <v>14515</v>
      </c>
    </row>
    <row r="9399" spans="51:75" x14ac:dyDescent="0.3">
      <c r="AY9399" s="124" t="e">
        <f>VLOOKUP(C9399,#REF!, 2,FALSE)</f>
        <v>#REF!</v>
      </c>
      <c r="BM9399" s="97" t="s">
        <v>14516</v>
      </c>
      <c r="BN9399" s="97" t="s">
        <v>16968</v>
      </c>
      <c r="BO9399" s="97" t="s">
        <v>14517</v>
      </c>
      <c r="BU9399" s="97" t="s">
        <v>14516</v>
      </c>
      <c r="BV9399" s="97" t="s">
        <v>16968</v>
      </c>
      <c r="BW9399" s="97" t="s">
        <v>14517</v>
      </c>
    </row>
    <row r="9400" spans="51:75" x14ac:dyDescent="0.3">
      <c r="AY9400" s="124" t="e">
        <f>VLOOKUP(C9400,#REF!, 2,FALSE)</f>
        <v>#REF!</v>
      </c>
      <c r="BM9400" s="97" t="s">
        <v>14518</v>
      </c>
      <c r="BN9400" s="97" t="s">
        <v>639</v>
      </c>
      <c r="BO9400" s="97" t="s">
        <v>770</v>
      </c>
      <c r="BU9400" s="97" t="s">
        <v>14518</v>
      </c>
      <c r="BV9400" s="97" t="s">
        <v>639</v>
      </c>
      <c r="BW9400" s="97" t="s">
        <v>770</v>
      </c>
    </row>
    <row r="9401" spans="51:75" x14ac:dyDescent="0.3">
      <c r="AY9401" s="124" t="e">
        <f>VLOOKUP(C9401,#REF!, 2,FALSE)</f>
        <v>#REF!</v>
      </c>
      <c r="BM9401" s="97" t="s">
        <v>14519</v>
      </c>
      <c r="BN9401" s="97" t="s">
        <v>16968</v>
      </c>
      <c r="BO9401" s="97" t="s">
        <v>14520</v>
      </c>
      <c r="BU9401" s="97" t="s">
        <v>14519</v>
      </c>
      <c r="BV9401" s="97" t="s">
        <v>16968</v>
      </c>
      <c r="BW9401" s="97" t="s">
        <v>14520</v>
      </c>
    </row>
    <row r="9402" spans="51:75" x14ac:dyDescent="0.3">
      <c r="AY9402" s="124" t="e">
        <f>VLOOKUP(C9402,#REF!, 2,FALSE)</f>
        <v>#REF!</v>
      </c>
      <c r="BM9402" s="97" t="s">
        <v>14521</v>
      </c>
      <c r="BN9402" s="97" t="s">
        <v>1342</v>
      </c>
      <c r="BO9402" s="97" t="s">
        <v>14522</v>
      </c>
      <c r="BU9402" s="97" t="s">
        <v>14521</v>
      </c>
      <c r="BV9402" s="97" t="s">
        <v>1342</v>
      </c>
      <c r="BW9402" s="97" t="s">
        <v>14522</v>
      </c>
    </row>
    <row r="9403" spans="51:75" x14ac:dyDescent="0.3">
      <c r="AY9403" s="124" t="e">
        <f>VLOOKUP(C9403,#REF!, 2,FALSE)</f>
        <v>#REF!</v>
      </c>
      <c r="BM9403" s="97" t="s">
        <v>14523</v>
      </c>
      <c r="BN9403" s="97" t="s">
        <v>16968</v>
      </c>
      <c r="BO9403" s="97" t="s">
        <v>7817</v>
      </c>
      <c r="BU9403" s="97" t="s">
        <v>14523</v>
      </c>
      <c r="BV9403" s="97" t="s">
        <v>16968</v>
      </c>
      <c r="BW9403" s="97" t="s">
        <v>7817</v>
      </c>
    </row>
    <row r="9404" spans="51:75" x14ac:dyDescent="0.3">
      <c r="AY9404" s="124" t="e">
        <f>VLOOKUP(C9404,#REF!, 2,FALSE)</f>
        <v>#REF!</v>
      </c>
      <c r="BM9404" s="97" t="s">
        <v>14524</v>
      </c>
      <c r="BN9404" s="97" t="s">
        <v>16968</v>
      </c>
      <c r="BO9404" s="97" t="s">
        <v>14525</v>
      </c>
      <c r="BU9404" s="97" t="s">
        <v>14524</v>
      </c>
      <c r="BV9404" s="97" t="s">
        <v>16968</v>
      </c>
      <c r="BW9404" s="97" t="s">
        <v>14525</v>
      </c>
    </row>
    <row r="9405" spans="51:75" x14ac:dyDescent="0.3">
      <c r="AY9405" s="124" t="e">
        <f>VLOOKUP(C9405,#REF!, 2,FALSE)</f>
        <v>#REF!</v>
      </c>
      <c r="BM9405" s="97" t="s">
        <v>14526</v>
      </c>
      <c r="BN9405" s="97" t="s">
        <v>928</v>
      </c>
      <c r="BO9405" s="97" t="s">
        <v>3111</v>
      </c>
      <c r="BU9405" s="97" t="s">
        <v>14526</v>
      </c>
      <c r="BV9405" s="97" t="s">
        <v>928</v>
      </c>
      <c r="BW9405" s="97" t="s">
        <v>3111</v>
      </c>
    </row>
    <row r="9406" spans="51:75" x14ac:dyDescent="0.3">
      <c r="AY9406" s="124" t="e">
        <f>VLOOKUP(C9406,#REF!, 2,FALSE)</f>
        <v>#REF!</v>
      </c>
      <c r="BM9406" s="97" t="s">
        <v>14527</v>
      </c>
      <c r="BN9406" s="97" t="s">
        <v>780</v>
      </c>
      <c r="BO9406" s="97" t="s">
        <v>3669</v>
      </c>
      <c r="BU9406" s="97" t="s">
        <v>14527</v>
      </c>
      <c r="BV9406" s="97" t="s">
        <v>780</v>
      </c>
      <c r="BW9406" s="97" t="s">
        <v>3669</v>
      </c>
    </row>
    <row r="9407" spans="51:75" x14ac:dyDescent="0.3">
      <c r="AY9407" s="124" t="e">
        <f>VLOOKUP(C9407,#REF!, 2,FALSE)</f>
        <v>#REF!</v>
      </c>
      <c r="BM9407" s="97" t="s">
        <v>14528</v>
      </c>
      <c r="BN9407" s="97" t="s">
        <v>3000</v>
      </c>
      <c r="BO9407" s="97" t="s">
        <v>14529</v>
      </c>
      <c r="BU9407" s="97" t="s">
        <v>14528</v>
      </c>
      <c r="BV9407" s="97" t="s">
        <v>3000</v>
      </c>
      <c r="BW9407" s="97" t="s">
        <v>14529</v>
      </c>
    </row>
    <row r="9408" spans="51:75" x14ac:dyDescent="0.3">
      <c r="AY9408" s="124" t="e">
        <f>VLOOKUP(C9408,#REF!, 2,FALSE)</f>
        <v>#REF!</v>
      </c>
      <c r="BM9408" s="97" t="s">
        <v>14530</v>
      </c>
      <c r="BN9408" s="97" t="s">
        <v>1139</v>
      </c>
      <c r="BO9408" s="97" t="s">
        <v>848</v>
      </c>
      <c r="BU9408" s="97" t="s">
        <v>14530</v>
      </c>
      <c r="BV9408" s="97" t="s">
        <v>1139</v>
      </c>
      <c r="BW9408" s="97" t="s">
        <v>848</v>
      </c>
    </row>
    <row r="9409" spans="51:75" x14ac:dyDescent="0.3">
      <c r="AY9409" s="124" t="e">
        <f>VLOOKUP(C9409,#REF!, 2,FALSE)</f>
        <v>#REF!</v>
      </c>
      <c r="BM9409" s="97" t="s">
        <v>14531</v>
      </c>
      <c r="BN9409" s="97" t="s">
        <v>3000</v>
      </c>
      <c r="BO9409" s="97" t="s">
        <v>14532</v>
      </c>
      <c r="BU9409" s="97" t="s">
        <v>14531</v>
      </c>
      <c r="BV9409" s="97" t="s">
        <v>3000</v>
      </c>
      <c r="BW9409" s="97" t="s">
        <v>14532</v>
      </c>
    </row>
    <row r="9410" spans="51:75" x14ac:dyDescent="0.3">
      <c r="AY9410" s="124" t="e">
        <f>VLOOKUP(C9410,#REF!, 2,FALSE)</f>
        <v>#REF!</v>
      </c>
      <c r="BM9410" s="97" t="s">
        <v>2531</v>
      </c>
      <c r="BN9410" s="97" t="s">
        <v>3085</v>
      </c>
      <c r="BO9410" s="97" t="s">
        <v>14533</v>
      </c>
      <c r="BU9410" s="97" t="s">
        <v>2531</v>
      </c>
      <c r="BV9410" s="97" t="s">
        <v>3085</v>
      </c>
      <c r="BW9410" s="97" t="s">
        <v>14533</v>
      </c>
    </row>
    <row r="9411" spans="51:75" x14ac:dyDescent="0.3">
      <c r="AY9411" s="124" t="e">
        <f>VLOOKUP(C9411,#REF!, 2,FALSE)</f>
        <v>#REF!</v>
      </c>
      <c r="BM9411" s="97" t="s">
        <v>14534</v>
      </c>
      <c r="BN9411" s="97" t="s">
        <v>1139</v>
      </c>
      <c r="BO9411" s="97" t="s">
        <v>14535</v>
      </c>
      <c r="BU9411" s="97" t="s">
        <v>14534</v>
      </c>
      <c r="BV9411" s="97" t="s">
        <v>1139</v>
      </c>
      <c r="BW9411" s="97" t="s">
        <v>14535</v>
      </c>
    </row>
    <row r="9412" spans="51:75" x14ac:dyDescent="0.3">
      <c r="AY9412" s="124" t="e">
        <f>VLOOKUP(C9412,#REF!, 2,FALSE)</f>
        <v>#REF!</v>
      </c>
      <c r="BM9412" s="97" t="s">
        <v>237</v>
      </c>
      <c r="BN9412" s="97" t="s">
        <v>3043</v>
      </c>
      <c r="BO9412" s="97" t="s">
        <v>14536</v>
      </c>
      <c r="BU9412" s="97" t="s">
        <v>237</v>
      </c>
      <c r="BV9412" s="97" t="s">
        <v>3043</v>
      </c>
      <c r="BW9412" s="97" t="s">
        <v>14536</v>
      </c>
    </row>
    <row r="9413" spans="51:75" x14ac:dyDescent="0.3">
      <c r="AY9413" s="124" t="e">
        <f>VLOOKUP(C9413,#REF!, 2,FALSE)</f>
        <v>#REF!</v>
      </c>
      <c r="BM9413" s="97" t="s">
        <v>14537</v>
      </c>
      <c r="BN9413" s="97" t="s">
        <v>2979</v>
      </c>
      <c r="BO9413" s="97" t="s">
        <v>14538</v>
      </c>
      <c r="BU9413" s="97" t="s">
        <v>14537</v>
      </c>
      <c r="BV9413" s="97" t="s">
        <v>2979</v>
      </c>
      <c r="BW9413" s="97" t="s">
        <v>14538</v>
      </c>
    </row>
    <row r="9414" spans="51:75" x14ac:dyDescent="0.3">
      <c r="AY9414" s="124" t="e">
        <f>VLOOKUP(C9414,#REF!, 2,FALSE)</f>
        <v>#REF!</v>
      </c>
      <c r="BM9414" s="97" t="s">
        <v>14539</v>
      </c>
      <c r="BN9414" s="97" t="s">
        <v>3237</v>
      </c>
      <c r="BO9414" s="97" t="s">
        <v>14540</v>
      </c>
      <c r="BU9414" s="97" t="s">
        <v>14539</v>
      </c>
      <c r="BV9414" s="97" t="s">
        <v>3237</v>
      </c>
      <c r="BW9414" s="97" t="s">
        <v>14540</v>
      </c>
    </row>
    <row r="9415" spans="51:75" x14ac:dyDescent="0.3">
      <c r="AY9415" s="124" t="e">
        <f>VLOOKUP(C9415,#REF!, 2,FALSE)</f>
        <v>#REF!</v>
      </c>
      <c r="BM9415" s="97" t="s">
        <v>14541</v>
      </c>
      <c r="BN9415" s="97" t="s">
        <v>3000</v>
      </c>
      <c r="BO9415" s="97" t="s">
        <v>4233</v>
      </c>
      <c r="BU9415" s="97" t="s">
        <v>14541</v>
      </c>
      <c r="BV9415" s="97" t="s">
        <v>3000</v>
      </c>
      <c r="BW9415" s="97" t="s">
        <v>4233</v>
      </c>
    </row>
    <row r="9416" spans="51:75" x14ac:dyDescent="0.3">
      <c r="AY9416" s="124" t="e">
        <f>VLOOKUP(C9416,#REF!, 2,FALSE)</f>
        <v>#REF!</v>
      </c>
      <c r="BM9416" s="97" t="s">
        <v>14542</v>
      </c>
      <c r="BN9416" s="97" t="s">
        <v>3085</v>
      </c>
      <c r="BO9416" s="97" t="s">
        <v>11112</v>
      </c>
      <c r="BU9416" s="97" t="s">
        <v>14542</v>
      </c>
      <c r="BV9416" s="97" t="s">
        <v>3085</v>
      </c>
      <c r="BW9416" s="97" t="s">
        <v>11112</v>
      </c>
    </row>
    <row r="9417" spans="51:75" x14ac:dyDescent="0.3">
      <c r="AY9417" s="124" t="e">
        <f>VLOOKUP(C9417,#REF!, 2,FALSE)</f>
        <v>#REF!</v>
      </c>
      <c r="BM9417" s="97" t="s">
        <v>14543</v>
      </c>
      <c r="BN9417" s="97" t="s">
        <v>3000</v>
      </c>
      <c r="BO9417" s="97" t="s">
        <v>2364</v>
      </c>
      <c r="BU9417" s="97" t="s">
        <v>14543</v>
      </c>
      <c r="BV9417" s="97" t="s">
        <v>3000</v>
      </c>
      <c r="BW9417" s="97" t="s">
        <v>2364</v>
      </c>
    </row>
    <row r="9418" spans="51:75" x14ac:dyDescent="0.3">
      <c r="AY9418" s="124" t="e">
        <f>VLOOKUP(C9418,#REF!, 2,FALSE)</f>
        <v>#REF!</v>
      </c>
      <c r="BM9418" s="97" t="s">
        <v>14544</v>
      </c>
      <c r="BN9418" s="97" t="s">
        <v>2979</v>
      </c>
      <c r="BO9418" s="97" t="s">
        <v>5323</v>
      </c>
      <c r="BU9418" s="97" t="s">
        <v>14544</v>
      </c>
      <c r="BV9418" s="97" t="s">
        <v>2979</v>
      </c>
      <c r="BW9418" s="97" t="s">
        <v>5323</v>
      </c>
    </row>
    <row r="9419" spans="51:75" x14ac:dyDescent="0.3">
      <c r="AY9419" s="124" t="e">
        <f>VLOOKUP(C9419,#REF!, 2,FALSE)</f>
        <v>#REF!</v>
      </c>
      <c r="BM9419" s="97" t="s">
        <v>14545</v>
      </c>
      <c r="BN9419" s="97" t="s">
        <v>631</v>
      </c>
      <c r="BO9419" s="97" t="s">
        <v>10380</v>
      </c>
      <c r="BU9419" s="97" t="s">
        <v>14545</v>
      </c>
      <c r="BV9419" s="97" t="s">
        <v>631</v>
      </c>
      <c r="BW9419" s="97" t="s">
        <v>10380</v>
      </c>
    </row>
    <row r="9420" spans="51:75" x14ac:dyDescent="0.3">
      <c r="AY9420" s="124" t="e">
        <f>VLOOKUP(C9420,#REF!, 2,FALSE)</f>
        <v>#REF!</v>
      </c>
      <c r="BM9420" s="97" t="s">
        <v>14546</v>
      </c>
      <c r="BN9420" s="97" t="s">
        <v>625</v>
      </c>
      <c r="BO9420" s="97" t="s">
        <v>916</v>
      </c>
      <c r="BU9420" s="97" t="s">
        <v>14546</v>
      </c>
      <c r="BV9420" s="97" t="s">
        <v>625</v>
      </c>
      <c r="BW9420" s="97" t="s">
        <v>916</v>
      </c>
    </row>
    <row r="9421" spans="51:75" x14ac:dyDescent="0.3">
      <c r="AY9421" s="124" t="e">
        <f>VLOOKUP(C9421,#REF!, 2,FALSE)</f>
        <v>#REF!</v>
      </c>
      <c r="BM9421" s="97" t="s">
        <v>14547</v>
      </c>
      <c r="BN9421" s="97" t="s">
        <v>619</v>
      </c>
      <c r="BO9421" s="97" t="s">
        <v>13104</v>
      </c>
      <c r="BU9421" s="97" t="s">
        <v>14547</v>
      </c>
      <c r="BV9421" s="97" t="s">
        <v>619</v>
      </c>
      <c r="BW9421" s="97" t="s">
        <v>13104</v>
      </c>
    </row>
    <row r="9422" spans="51:75" x14ac:dyDescent="0.3">
      <c r="AY9422" s="124" t="e">
        <f>VLOOKUP(C9422,#REF!, 2,FALSE)</f>
        <v>#REF!</v>
      </c>
      <c r="BM9422" s="97" t="s">
        <v>14549</v>
      </c>
      <c r="BN9422" s="97" t="s">
        <v>778</v>
      </c>
      <c r="BO9422" s="97" t="s">
        <v>2983</v>
      </c>
      <c r="BU9422" s="97" t="s">
        <v>14549</v>
      </c>
      <c r="BV9422" s="97" t="s">
        <v>778</v>
      </c>
      <c r="BW9422" s="97" t="s">
        <v>2983</v>
      </c>
    </row>
    <row r="9423" spans="51:75" x14ac:dyDescent="0.3">
      <c r="AY9423" s="124" t="e">
        <f>VLOOKUP(C9423,#REF!, 2,FALSE)</f>
        <v>#REF!</v>
      </c>
      <c r="BM9423" s="97" t="s">
        <v>14550</v>
      </c>
      <c r="BN9423" s="97" t="s">
        <v>667</v>
      </c>
      <c r="BO9423" s="97" t="s">
        <v>14551</v>
      </c>
      <c r="BU9423" s="97" t="s">
        <v>14550</v>
      </c>
      <c r="BV9423" s="97" t="s">
        <v>667</v>
      </c>
      <c r="BW9423" s="97" t="s">
        <v>14551</v>
      </c>
    </row>
    <row r="9424" spans="51:75" x14ac:dyDescent="0.3">
      <c r="AY9424" s="124" t="e">
        <f>VLOOKUP(C9424,#REF!, 2,FALSE)</f>
        <v>#REF!</v>
      </c>
      <c r="BM9424" s="97" t="s">
        <v>14552</v>
      </c>
      <c r="BN9424" s="97" t="s">
        <v>16968</v>
      </c>
      <c r="BO9424" s="97" t="s">
        <v>14553</v>
      </c>
      <c r="BU9424" s="97" t="s">
        <v>14552</v>
      </c>
      <c r="BV9424" s="97" t="s">
        <v>16968</v>
      </c>
      <c r="BW9424" s="97" t="s">
        <v>14553</v>
      </c>
    </row>
    <row r="9425" spans="51:75" x14ac:dyDescent="0.3">
      <c r="AY9425" s="124" t="e">
        <f>VLOOKUP(C9425,#REF!, 2,FALSE)</f>
        <v>#REF!</v>
      </c>
      <c r="BM9425" s="97" t="s">
        <v>14554</v>
      </c>
      <c r="BN9425" s="97" t="s">
        <v>2983</v>
      </c>
      <c r="BO9425" s="97" t="s">
        <v>2983</v>
      </c>
      <c r="BU9425" s="97" t="s">
        <v>14554</v>
      </c>
      <c r="BV9425" s="97" t="s">
        <v>2983</v>
      </c>
      <c r="BW9425" s="97" t="s">
        <v>2983</v>
      </c>
    </row>
    <row r="9426" spans="51:75" x14ac:dyDescent="0.3">
      <c r="AY9426" s="124" t="e">
        <f>VLOOKUP(C9426,#REF!, 2,FALSE)</f>
        <v>#REF!</v>
      </c>
      <c r="BM9426" s="97" t="s">
        <v>14555</v>
      </c>
      <c r="BN9426" s="97" t="s">
        <v>2983</v>
      </c>
      <c r="BO9426" s="97" t="s">
        <v>2983</v>
      </c>
      <c r="BU9426" s="97" t="s">
        <v>14555</v>
      </c>
      <c r="BV9426" s="97" t="s">
        <v>2983</v>
      </c>
      <c r="BW9426" s="97" t="s">
        <v>2983</v>
      </c>
    </row>
    <row r="9427" spans="51:75" x14ac:dyDescent="0.3">
      <c r="AY9427" s="124" t="e">
        <f>VLOOKUP(C9427,#REF!, 2,FALSE)</f>
        <v>#REF!</v>
      </c>
      <c r="BM9427" s="97" t="s">
        <v>14556</v>
      </c>
      <c r="BN9427" s="97" t="s">
        <v>2983</v>
      </c>
      <c r="BO9427" s="97" t="s">
        <v>2983</v>
      </c>
      <c r="BU9427" s="97" t="s">
        <v>14556</v>
      </c>
      <c r="BV9427" s="97" t="s">
        <v>2983</v>
      </c>
      <c r="BW9427" s="97" t="s">
        <v>2983</v>
      </c>
    </row>
    <row r="9428" spans="51:75" x14ac:dyDescent="0.3">
      <c r="AY9428" s="124" t="e">
        <f>VLOOKUP(C9428,#REF!, 2,FALSE)</f>
        <v>#REF!</v>
      </c>
      <c r="BM9428" s="97" t="s">
        <v>14557</v>
      </c>
      <c r="BN9428" s="97" t="s">
        <v>2983</v>
      </c>
      <c r="BO9428" s="97" t="s">
        <v>2983</v>
      </c>
      <c r="BU9428" s="97" t="s">
        <v>14557</v>
      </c>
      <c r="BV9428" s="97" t="s">
        <v>2983</v>
      </c>
      <c r="BW9428" s="97" t="s">
        <v>2983</v>
      </c>
    </row>
    <row r="9429" spans="51:75" x14ac:dyDescent="0.3">
      <c r="AY9429" s="124" t="e">
        <f>VLOOKUP(C9429,#REF!, 2,FALSE)</f>
        <v>#REF!</v>
      </c>
      <c r="BM9429" s="97" t="s">
        <v>14558</v>
      </c>
      <c r="BN9429" s="97" t="s">
        <v>666</v>
      </c>
      <c r="BO9429" s="97" t="s">
        <v>8205</v>
      </c>
      <c r="BU9429" s="97" t="s">
        <v>14558</v>
      </c>
      <c r="BV9429" s="97" t="s">
        <v>666</v>
      </c>
      <c r="BW9429" s="97" t="s">
        <v>8205</v>
      </c>
    </row>
    <row r="9430" spans="51:75" x14ac:dyDescent="0.3">
      <c r="AY9430" s="124" t="e">
        <f>VLOOKUP(C9430,#REF!, 2,FALSE)</f>
        <v>#REF!</v>
      </c>
      <c r="BM9430" s="97" t="s">
        <v>14559</v>
      </c>
      <c r="BN9430" s="97" t="s">
        <v>667</v>
      </c>
      <c r="BO9430" s="97" t="s">
        <v>3478</v>
      </c>
      <c r="BU9430" s="97" t="s">
        <v>14559</v>
      </c>
      <c r="BV9430" s="97" t="s">
        <v>667</v>
      </c>
      <c r="BW9430" s="97" t="s">
        <v>3478</v>
      </c>
    </row>
    <row r="9431" spans="51:75" x14ac:dyDescent="0.3">
      <c r="AY9431" s="124" t="e">
        <f>VLOOKUP(C9431,#REF!, 2,FALSE)</f>
        <v>#REF!</v>
      </c>
      <c r="BM9431" s="97" t="s">
        <v>14560</v>
      </c>
      <c r="BN9431" s="97" t="s">
        <v>862</v>
      </c>
      <c r="BO9431" s="97" t="s">
        <v>14561</v>
      </c>
      <c r="BU9431" s="97" t="s">
        <v>14560</v>
      </c>
      <c r="BV9431" s="97" t="s">
        <v>862</v>
      </c>
      <c r="BW9431" s="97" t="s">
        <v>14561</v>
      </c>
    </row>
    <row r="9432" spans="51:75" x14ac:dyDescent="0.3">
      <c r="AY9432" s="124" t="e">
        <f>VLOOKUP(C9432,#REF!, 2,FALSE)</f>
        <v>#REF!</v>
      </c>
      <c r="BM9432" s="97" t="s">
        <v>2532</v>
      </c>
      <c r="BN9432" s="97" t="s">
        <v>2979</v>
      </c>
      <c r="BO9432" s="97" t="s">
        <v>14562</v>
      </c>
      <c r="BU9432" s="97" t="s">
        <v>2532</v>
      </c>
      <c r="BV9432" s="97" t="s">
        <v>2979</v>
      </c>
      <c r="BW9432" s="97" t="s">
        <v>14562</v>
      </c>
    </row>
    <row r="9433" spans="51:75" x14ac:dyDescent="0.3">
      <c r="AY9433" s="124" t="e">
        <f>VLOOKUP(C9433,#REF!, 2,FALSE)</f>
        <v>#REF!</v>
      </c>
      <c r="BM9433" s="97" t="s">
        <v>14563</v>
      </c>
      <c r="BN9433" s="97" t="s">
        <v>3003</v>
      </c>
      <c r="BO9433" s="97" t="s">
        <v>2254</v>
      </c>
      <c r="BU9433" s="97" t="s">
        <v>14563</v>
      </c>
      <c r="BV9433" s="97" t="s">
        <v>3003</v>
      </c>
      <c r="BW9433" s="97" t="s">
        <v>2254</v>
      </c>
    </row>
    <row r="9434" spans="51:75" x14ac:dyDescent="0.3">
      <c r="AY9434" s="124" t="e">
        <f>VLOOKUP(C9434,#REF!, 2,FALSE)</f>
        <v>#REF!</v>
      </c>
      <c r="BM9434" s="97" t="s">
        <v>14564</v>
      </c>
      <c r="BN9434" s="97" t="s">
        <v>2983</v>
      </c>
      <c r="BO9434" s="97" t="s">
        <v>14565</v>
      </c>
      <c r="BU9434" s="97" t="s">
        <v>14564</v>
      </c>
      <c r="BV9434" s="97" t="s">
        <v>2983</v>
      </c>
      <c r="BW9434" s="97" t="s">
        <v>14565</v>
      </c>
    </row>
    <row r="9435" spans="51:75" x14ac:dyDescent="0.3">
      <c r="AY9435" s="124" t="e">
        <f>VLOOKUP(C9435,#REF!, 2,FALSE)</f>
        <v>#REF!</v>
      </c>
      <c r="BM9435" s="97" t="s">
        <v>14566</v>
      </c>
      <c r="BN9435" s="97" t="s">
        <v>928</v>
      </c>
      <c r="BO9435" s="97" t="s">
        <v>11256</v>
      </c>
      <c r="BU9435" s="97" t="s">
        <v>14566</v>
      </c>
      <c r="BV9435" s="97" t="s">
        <v>928</v>
      </c>
      <c r="BW9435" s="97" t="s">
        <v>11256</v>
      </c>
    </row>
    <row r="9436" spans="51:75" x14ac:dyDescent="0.3">
      <c r="AY9436" s="124" t="e">
        <f>VLOOKUP(C9436,#REF!, 2,FALSE)</f>
        <v>#REF!</v>
      </c>
      <c r="BM9436" s="97" t="s">
        <v>14567</v>
      </c>
      <c r="BN9436" s="97" t="s">
        <v>1267</v>
      </c>
      <c r="BO9436" s="97" t="s">
        <v>5300</v>
      </c>
      <c r="BU9436" s="97" t="s">
        <v>14567</v>
      </c>
      <c r="BV9436" s="97" t="s">
        <v>1267</v>
      </c>
      <c r="BW9436" s="97" t="s">
        <v>5300</v>
      </c>
    </row>
    <row r="9437" spans="51:75" x14ac:dyDescent="0.3">
      <c r="AY9437" s="124" t="e">
        <f>VLOOKUP(C9437,#REF!, 2,FALSE)</f>
        <v>#REF!</v>
      </c>
      <c r="BM9437" s="97" t="s">
        <v>2533</v>
      </c>
      <c r="BN9437" s="97" t="s">
        <v>3003</v>
      </c>
      <c r="BO9437" s="97" t="s">
        <v>8791</v>
      </c>
      <c r="BU9437" s="97" t="s">
        <v>2533</v>
      </c>
      <c r="BV9437" s="97" t="s">
        <v>3003</v>
      </c>
      <c r="BW9437" s="97" t="s">
        <v>8791</v>
      </c>
    </row>
    <row r="9438" spans="51:75" x14ac:dyDescent="0.3">
      <c r="AY9438" s="124" t="e">
        <f>VLOOKUP(C9438,#REF!, 2,FALSE)</f>
        <v>#REF!</v>
      </c>
      <c r="BM9438" s="97" t="s">
        <v>251</v>
      </c>
      <c r="BN9438" s="97" t="s">
        <v>1267</v>
      </c>
      <c r="BO9438" s="97" t="s">
        <v>2550</v>
      </c>
      <c r="BU9438" s="97" t="s">
        <v>251</v>
      </c>
      <c r="BV9438" s="97" t="s">
        <v>1267</v>
      </c>
      <c r="BW9438" s="97" t="s">
        <v>2550</v>
      </c>
    </row>
    <row r="9439" spans="51:75" x14ac:dyDescent="0.3">
      <c r="AY9439" s="124" t="e">
        <f>VLOOKUP(C9439,#REF!, 2,FALSE)</f>
        <v>#REF!</v>
      </c>
      <c r="BM9439" s="97" t="s">
        <v>228</v>
      </c>
      <c r="BN9439" s="97" t="s">
        <v>2983</v>
      </c>
      <c r="BO9439" s="97" t="s">
        <v>14568</v>
      </c>
      <c r="BU9439" s="97" t="s">
        <v>228</v>
      </c>
      <c r="BV9439" s="97" t="s">
        <v>2983</v>
      </c>
      <c r="BW9439" s="97" t="s">
        <v>14568</v>
      </c>
    </row>
    <row r="9440" spans="51:75" x14ac:dyDescent="0.3">
      <c r="AY9440" s="124" t="e">
        <f>VLOOKUP(C9440,#REF!, 2,FALSE)</f>
        <v>#REF!</v>
      </c>
      <c r="BM9440" s="97" t="s">
        <v>14569</v>
      </c>
      <c r="BN9440" s="97" t="s">
        <v>1139</v>
      </c>
      <c r="BO9440" s="97" t="s">
        <v>14570</v>
      </c>
      <c r="BU9440" s="97" t="s">
        <v>14569</v>
      </c>
      <c r="BV9440" s="97" t="s">
        <v>1139</v>
      </c>
      <c r="BW9440" s="97" t="s">
        <v>14570</v>
      </c>
    </row>
    <row r="9441" spans="51:75" x14ac:dyDescent="0.3">
      <c r="AY9441" s="124" t="e">
        <f>VLOOKUP(C9441,#REF!, 2,FALSE)</f>
        <v>#REF!</v>
      </c>
      <c r="BM9441" s="97" t="s">
        <v>14571</v>
      </c>
      <c r="BN9441" s="97" t="s">
        <v>661</v>
      </c>
      <c r="BO9441" s="97" t="s">
        <v>13316</v>
      </c>
      <c r="BU9441" s="97" t="s">
        <v>14571</v>
      </c>
      <c r="BV9441" s="97" t="s">
        <v>661</v>
      </c>
      <c r="BW9441" s="97" t="s">
        <v>13316</v>
      </c>
    </row>
    <row r="9442" spans="51:75" x14ac:dyDescent="0.3">
      <c r="AY9442" s="124" t="e">
        <f>VLOOKUP(C9442,#REF!, 2,FALSE)</f>
        <v>#REF!</v>
      </c>
      <c r="BM9442" s="97" t="s">
        <v>14572</v>
      </c>
      <c r="BN9442" s="97" t="s">
        <v>617</v>
      </c>
      <c r="BO9442" s="97" t="s">
        <v>709</v>
      </c>
      <c r="BU9442" s="97" t="s">
        <v>14572</v>
      </c>
      <c r="BV9442" s="97" t="s">
        <v>617</v>
      </c>
      <c r="BW9442" s="97" t="s">
        <v>709</v>
      </c>
    </row>
    <row r="9443" spans="51:75" x14ac:dyDescent="0.3">
      <c r="AY9443" s="124" t="e">
        <f>VLOOKUP(C9443,#REF!, 2,FALSE)</f>
        <v>#REF!</v>
      </c>
      <c r="BM9443" s="97" t="s">
        <v>14573</v>
      </c>
      <c r="BN9443" s="97" t="s">
        <v>614</v>
      </c>
      <c r="BO9443" s="97" t="s">
        <v>770</v>
      </c>
      <c r="BU9443" s="97" t="s">
        <v>14573</v>
      </c>
      <c r="BV9443" s="97" t="s">
        <v>614</v>
      </c>
      <c r="BW9443" s="97" t="s">
        <v>770</v>
      </c>
    </row>
    <row r="9444" spans="51:75" x14ac:dyDescent="0.3">
      <c r="AY9444" s="124" t="e">
        <f>VLOOKUP(C9444,#REF!, 2,FALSE)</f>
        <v>#REF!</v>
      </c>
      <c r="BM9444" s="97" t="s">
        <v>14574</v>
      </c>
      <c r="BN9444" s="97" t="s">
        <v>616</v>
      </c>
      <c r="BO9444" s="97" t="s">
        <v>14575</v>
      </c>
      <c r="BU9444" s="97" t="s">
        <v>14574</v>
      </c>
      <c r="BV9444" s="97" t="s">
        <v>616</v>
      </c>
      <c r="BW9444" s="97" t="s">
        <v>14575</v>
      </c>
    </row>
    <row r="9445" spans="51:75" x14ac:dyDescent="0.3">
      <c r="AY9445" s="124" t="e">
        <f>VLOOKUP(C9445,#REF!, 2,FALSE)</f>
        <v>#REF!</v>
      </c>
      <c r="BM9445" s="97" t="s">
        <v>14576</v>
      </c>
      <c r="BN9445" s="97" t="s">
        <v>862</v>
      </c>
      <c r="BO9445" s="97" t="s">
        <v>9842</v>
      </c>
      <c r="BU9445" s="97" t="s">
        <v>14576</v>
      </c>
      <c r="BV9445" s="97" t="s">
        <v>862</v>
      </c>
      <c r="BW9445" s="97" t="s">
        <v>9842</v>
      </c>
    </row>
    <row r="9446" spans="51:75" x14ac:dyDescent="0.3">
      <c r="AY9446" s="124" t="e">
        <f>VLOOKUP(C9446,#REF!, 2,FALSE)</f>
        <v>#REF!</v>
      </c>
      <c r="BM9446" s="97" t="s">
        <v>14577</v>
      </c>
      <c r="BN9446" s="97" t="s">
        <v>862</v>
      </c>
      <c r="BO9446" s="97" t="s">
        <v>5368</v>
      </c>
      <c r="BU9446" s="97" t="s">
        <v>14577</v>
      </c>
      <c r="BV9446" s="97" t="s">
        <v>862</v>
      </c>
      <c r="BW9446" s="97" t="s">
        <v>5368</v>
      </c>
    </row>
    <row r="9447" spans="51:75" x14ac:dyDescent="0.3">
      <c r="AY9447" s="124" t="e">
        <f>VLOOKUP(C9447,#REF!, 2,FALSE)</f>
        <v>#REF!</v>
      </c>
      <c r="BM9447" s="97" t="s">
        <v>14578</v>
      </c>
      <c r="BN9447" s="97" t="s">
        <v>614</v>
      </c>
      <c r="BO9447" s="97" t="s">
        <v>2983</v>
      </c>
      <c r="BU9447" s="97" t="s">
        <v>14578</v>
      </c>
      <c r="BV9447" s="97" t="s">
        <v>614</v>
      </c>
      <c r="BW9447" s="97" t="s">
        <v>2983</v>
      </c>
    </row>
    <row r="9448" spans="51:75" x14ac:dyDescent="0.3">
      <c r="AY9448" s="124" t="e">
        <f>VLOOKUP(C9448,#REF!, 2,FALSE)</f>
        <v>#REF!</v>
      </c>
      <c r="BM9448" s="97" t="s">
        <v>14579</v>
      </c>
      <c r="BN9448" s="97" t="s">
        <v>2983</v>
      </c>
      <c r="BO9448" s="97" t="s">
        <v>2983</v>
      </c>
      <c r="BU9448" s="97" t="s">
        <v>14579</v>
      </c>
      <c r="BV9448" s="97" t="s">
        <v>2983</v>
      </c>
      <c r="BW9448" s="97" t="s">
        <v>2983</v>
      </c>
    </row>
    <row r="9449" spans="51:75" x14ac:dyDescent="0.3">
      <c r="AY9449" s="124" t="e">
        <f>VLOOKUP(C9449,#REF!, 2,FALSE)</f>
        <v>#REF!</v>
      </c>
      <c r="BM9449" s="97" t="s">
        <v>14580</v>
      </c>
      <c r="BN9449" s="97" t="s">
        <v>2983</v>
      </c>
      <c r="BO9449" s="97" t="s">
        <v>2983</v>
      </c>
      <c r="BU9449" s="97" t="s">
        <v>14580</v>
      </c>
      <c r="BV9449" s="97" t="s">
        <v>2983</v>
      </c>
      <c r="BW9449" s="97" t="s">
        <v>2983</v>
      </c>
    </row>
    <row r="9450" spans="51:75" x14ac:dyDescent="0.3">
      <c r="AY9450" s="124" t="e">
        <f>VLOOKUP(C9450,#REF!, 2,FALSE)</f>
        <v>#REF!</v>
      </c>
      <c r="BM9450" s="97" t="s">
        <v>14581</v>
      </c>
      <c r="BN9450" s="97" t="s">
        <v>2983</v>
      </c>
      <c r="BO9450" s="97" t="s">
        <v>2983</v>
      </c>
      <c r="BU9450" s="97" t="s">
        <v>14581</v>
      </c>
      <c r="BV9450" s="97" t="s">
        <v>2983</v>
      </c>
      <c r="BW9450" s="97" t="s">
        <v>2983</v>
      </c>
    </row>
    <row r="9451" spans="51:75" x14ac:dyDescent="0.3">
      <c r="AY9451" s="124" t="e">
        <f>VLOOKUP(C9451,#REF!, 2,FALSE)</f>
        <v>#REF!</v>
      </c>
      <c r="BM9451" s="97" t="s">
        <v>14582</v>
      </c>
      <c r="BN9451" s="97" t="s">
        <v>2983</v>
      </c>
      <c r="BO9451" s="97" t="s">
        <v>2983</v>
      </c>
      <c r="BU9451" s="97" t="s">
        <v>14582</v>
      </c>
      <c r="BV9451" s="97" t="s">
        <v>2983</v>
      </c>
      <c r="BW9451" s="97" t="s">
        <v>2983</v>
      </c>
    </row>
    <row r="9452" spans="51:75" x14ac:dyDescent="0.3">
      <c r="AY9452" s="124" t="e">
        <f>VLOOKUP(C9452,#REF!, 2,FALSE)</f>
        <v>#REF!</v>
      </c>
      <c r="BM9452" s="97" t="s">
        <v>14583</v>
      </c>
      <c r="BN9452" s="97" t="s">
        <v>2983</v>
      </c>
      <c r="BO9452" s="97" t="s">
        <v>2983</v>
      </c>
      <c r="BU9452" s="97" t="s">
        <v>14583</v>
      </c>
      <c r="BV9452" s="97" t="s">
        <v>2983</v>
      </c>
      <c r="BW9452" s="97" t="s">
        <v>2983</v>
      </c>
    </row>
    <row r="9453" spans="51:75" x14ac:dyDescent="0.3">
      <c r="AY9453" s="124" t="e">
        <f>VLOOKUP(C9453,#REF!, 2,FALSE)</f>
        <v>#REF!</v>
      </c>
      <c r="BM9453" s="97" t="s">
        <v>14584</v>
      </c>
      <c r="BN9453" s="97" t="s">
        <v>2983</v>
      </c>
      <c r="BO9453" s="97" t="s">
        <v>2983</v>
      </c>
      <c r="BU9453" s="97" t="s">
        <v>14584</v>
      </c>
      <c r="BV9453" s="97" t="s">
        <v>2983</v>
      </c>
      <c r="BW9453" s="97" t="s">
        <v>2983</v>
      </c>
    </row>
    <row r="9454" spans="51:75" x14ac:dyDescent="0.3">
      <c r="AY9454" s="124" t="e">
        <f>VLOOKUP(C9454,#REF!, 2,FALSE)</f>
        <v>#REF!</v>
      </c>
      <c r="BM9454" s="97" t="s">
        <v>14585</v>
      </c>
      <c r="BN9454" s="97" t="s">
        <v>2983</v>
      </c>
      <c r="BO9454" s="97" t="s">
        <v>2983</v>
      </c>
      <c r="BU9454" s="97" t="s">
        <v>14585</v>
      </c>
      <c r="BV9454" s="97" t="s">
        <v>2983</v>
      </c>
      <c r="BW9454" s="97" t="s">
        <v>2983</v>
      </c>
    </row>
    <row r="9455" spans="51:75" x14ac:dyDescent="0.3">
      <c r="AY9455" s="124" t="e">
        <f>VLOOKUP(C9455,#REF!, 2,FALSE)</f>
        <v>#REF!</v>
      </c>
      <c r="BM9455" s="97" t="s">
        <v>14586</v>
      </c>
      <c r="BN9455" s="97" t="s">
        <v>2983</v>
      </c>
      <c r="BO9455" s="97" t="s">
        <v>2983</v>
      </c>
      <c r="BU9455" s="97" t="s">
        <v>14586</v>
      </c>
      <c r="BV9455" s="97" t="s">
        <v>2983</v>
      </c>
      <c r="BW9455" s="97" t="s">
        <v>2983</v>
      </c>
    </row>
    <row r="9456" spans="51:75" x14ac:dyDescent="0.3">
      <c r="AY9456" s="124" t="e">
        <f>VLOOKUP(C9456,#REF!, 2,FALSE)</f>
        <v>#REF!</v>
      </c>
      <c r="BM9456" s="97" t="s">
        <v>14587</v>
      </c>
      <c r="BN9456" s="97" t="s">
        <v>2983</v>
      </c>
      <c r="BO9456" s="97" t="s">
        <v>2983</v>
      </c>
      <c r="BU9456" s="97" t="s">
        <v>14587</v>
      </c>
      <c r="BV9456" s="97" t="s">
        <v>2983</v>
      </c>
      <c r="BW9456" s="97" t="s">
        <v>2983</v>
      </c>
    </row>
    <row r="9457" spans="51:75" x14ac:dyDescent="0.3">
      <c r="AY9457" s="124" t="e">
        <f>VLOOKUP(C9457,#REF!, 2,FALSE)</f>
        <v>#REF!</v>
      </c>
      <c r="BM9457" s="97" t="s">
        <v>14588</v>
      </c>
      <c r="BN9457" s="97" t="s">
        <v>2983</v>
      </c>
      <c r="BO9457" s="97" t="s">
        <v>2983</v>
      </c>
      <c r="BU9457" s="97" t="s">
        <v>14588</v>
      </c>
      <c r="BV9457" s="97" t="s">
        <v>2983</v>
      </c>
      <c r="BW9457" s="97" t="s">
        <v>2983</v>
      </c>
    </row>
    <row r="9458" spans="51:75" x14ac:dyDescent="0.3">
      <c r="AY9458" s="124" t="e">
        <f>VLOOKUP(C9458,#REF!, 2,FALSE)</f>
        <v>#REF!</v>
      </c>
      <c r="BM9458" s="97" t="s">
        <v>14589</v>
      </c>
      <c r="BN9458" s="97" t="s">
        <v>3003</v>
      </c>
      <c r="BO9458" s="97" t="s">
        <v>6389</v>
      </c>
      <c r="BU9458" s="97" t="s">
        <v>14589</v>
      </c>
      <c r="BV9458" s="97" t="s">
        <v>3003</v>
      </c>
      <c r="BW9458" s="97" t="s">
        <v>6389</v>
      </c>
    </row>
    <row r="9459" spans="51:75" x14ac:dyDescent="0.3">
      <c r="AY9459" s="124" t="e">
        <f>VLOOKUP(C9459,#REF!, 2,FALSE)</f>
        <v>#REF!</v>
      </c>
      <c r="BM9459" s="97" t="s">
        <v>14590</v>
      </c>
      <c r="BN9459" s="97" t="s">
        <v>16968</v>
      </c>
      <c r="BO9459" s="97" t="s">
        <v>14591</v>
      </c>
      <c r="BU9459" s="97" t="s">
        <v>14590</v>
      </c>
      <c r="BV9459" s="97" t="s">
        <v>16968</v>
      </c>
      <c r="BW9459" s="97" t="s">
        <v>14591</v>
      </c>
    </row>
    <row r="9460" spans="51:75" x14ac:dyDescent="0.3">
      <c r="AY9460" s="124" t="e">
        <f>VLOOKUP(C9460,#REF!, 2,FALSE)</f>
        <v>#REF!</v>
      </c>
      <c r="BM9460" s="97" t="s">
        <v>247</v>
      </c>
      <c r="BN9460" s="97" t="s">
        <v>1013</v>
      </c>
      <c r="BO9460" s="97" t="s">
        <v>10213</v>
      </c>
      <c r="BU9460" s="97" t="s">
        <v>247</v>
      </c>
      <c r="BV9460" s="97" t="s">
        <v>1013</v>
      </c>
      <c r="BW9460" s="97" t="s">
        <v>10213</v>
      </c>
    </row>
    <row r="9461" spans="51:75" x14ac:dyDescent="0.3">
      <c r="AY9461" s="124" t="e">
        <f>VLOOKUP(C9461,#REF!, 2,FALSE)</f>
        <v>#REF!</v>
      </c>
      <c r="BM9461" s="97" t="s">
        <v>14592</v>
      </c>
      <c r="BN9461" s="97" t="s">
        <v>3000</v>
      </c>
      <c r="BO9461" s="97" t="s">
        <v>11354</v>
      </c>
      <c r="BU9461" s="97" t="s">
        <v>14592</v>
      </c>
      <c r="BV9461" s="97" t="s">
        <v>3000</v>
      </c>
      <c r="BW9461" s="97" t="s">
        <v>11354</v>
      </c>
    </row>
    <row r="9462" spans="51:75" x14ac:dyDescent="0.3">
      <c r="AY9462" s="124" t="e">
        <f>VLOOKUP(C9462,#REF!, 2,FALSE)</f>
        <v>#REF!</v>
      </c>
      <c r="BM9462" s="97" t="s">
        <v>14593</v>
      </c>
      <c r="BN9462" s="97" t="s">
        <v>614</v>
      </c>
      <c r="BO9462" s="97" t="s">
        <v>14594</v>
      </c>
      <c r="BU9462" s="97" t="s">
        <v>14593</v>
      </c>
      <c r="BV9462" s="97" t="s">
        <v>614</v>
      </c>
      <c r="BW9462" s="97" t="s">
        <v>14594</v>
      </c>
    </row>
    <row r="9463" spans="51:75" x14ac:dyDescent="0.3">
      <c r="AY9463" s="124" t="e">
        <f>VLOOKUP(C9463,#REF!, 2,FALSE)</f>
        <v>#REF!</v>
      </c>
      <c r="BM9463" s="97" t="s">
        <v>2534</v>
      </c>
      <c r="BN9463" s="97" t="s">
        <v>862</v>
      </c>
      <c r="BO9463" s="97" t="s">
        <v>14595</v>
      </c>
      <c r="BU9463" s="97" t="s">
        <v>2534</v>
      </c>
      <c r="BV9463" s="97" t="s">
        <v>862</v>
      </c>
      <c r="BW9463" s="97" t="s">
        <v>14595</v>
      </c>
    </row>
    <row r="9464" spans="51:75" x14ac:dyDescent="0.3">
      <c r="AY9464" s="124" t="e">
        <f>VLOOKUP(C9464,#REF!, 2,FALSE)</f>
        <v>#REF!</v>
      </c>
      <c r="BM9464" s="97" t="s">
        <v>14596</v>
      </c>
      <c r="BN9464" s="97" t="s">
        <v>3003</v>
      </c>
      <c r="BO9464" s="97" t="s">
        <v>14597</v>
      </c>
      <c r="BU9464" s="97" t="s">
        <v>14596</v>
      </c>
      <c r="BV9464" s="97" t="s">
        <v>3003</v>
      </c>
      <c r="BW9464" s="97" t="s">
        <v>14597</v>
      </c>
    </row>
    <row r="9465" spans="51:75" x14ac:dyDescent="0.3">
      <c r="AY9465" s="124" t="e">
        <f>VLOOKUP(C9465,#REF!, 2,FALSE)</f>
        <v>#REF!</v>
      </c>
      <c r="BM9465" s="97" t="s">
        <v>14598</v>
      </c>
      <c r="BN9465" s="97" t="s">
        <v>3000</v>
      </c>
      <c r="BO9465" s="97" t="s">
        <v>1401</v>
      </c>
      <c r="BU9465" s="97" t="s">
        <v>14598</v>
      </c>
      <c r="BV9465" s="97" t="s">
        <v>3000</v>
      </c>
      <c r="BW9465" s="97" t="s">
        <v>1401</v>
      </c>
    </row>
    <row r="9466" spans="51:75" x14ac:dyDescent="0.3">
      <c r="AY9466" s="124" t="e">
        <f>VLOOKUP(C9466,#REF!, 2,FALSE)</f>
        <v>#REF!</v>
      </c>
      <c r="BM9466" s="97" t="s">
        <v>14599</v>
      </c>
      <c r="BN9466" s="97" t="s">
        <v>667</v>
      </c>
      <c r="BO9466" s="97" t="s">
        <v>14600</v>
      </c>
      <c r="BU9466" s="97" t="s">
        <v>14599</v>
      </c>
      <c r="BV9466" s="97" t="s">
        <v>667</v>
      </c>
      <c r="BW9466" s="97" t="s">
        <v>14600</v>
      </c>
    </row>
    <row r="9467" spans="51:75" x14ac:dyDescent="0.3">
      <c r="AY9467" s="124" t="e">
        <f>VLOOKUP(C9467,#REF!, 2,FALSE)</f>
        <v>#REF!</v>
      </c>
      <c r="BM9467" s="97" t="s">
        <v>2535</v>
      </c>
      <c r="BN9467" s="97" t="s">
        <v>16968</v>
      </c>
      <c r="BO9467" s="97" t="s">
        <v>14601</v>
      </c>
      <c r="BU9467" s="97" t="s">
        <v>2535</v>
      </c>
      <c r="BV9467" s="97" t="s">
        <v>16968</v>
      </c>
      <c r="BW9467" s="97" t="s">
        <v>14601</v>
      </c>
    </row>
    <row r="9468" spans="51:75" x14ac:dyDescent="0.3">
      <c r="AY9468" s="124" t="e">
        <f>VLOOKUP(C9468,#REF!, 2,FALSE)</f>
        <v>#REF!</v>
      </c>
      <c r="BM9468" s="97" t="s">
        <v>14602</v>
      </c>
      <c r="BN9468" s="97" t="s">
        <v>802</v>
      </c>
      <c r="BO9468" s="97" t="s">
        <v>3066</v>
      </c>
      <c r="BU9468" s="97" t="s">
        <v>14602</v>
      </c>
      <c r="BV9468" s="97" t="s">
        <v>802</v>
      </c>
      <c r="BW9468" s="97" t="s">
        <v>3066</v>
      </c>
    </row>
    <row r="9469" spans="51:75" x14ac:dyDescent="0.3">
      <c r="AY9469" s="124" t="e">
        <f>VLOOKUP(C9469,#REF!, 2,FALSE)</f>
        <v>#REF!</v>
      </c>
      <c r="BM9469" s="97" t="s">
        <v>14603</v>
      </c>
      <c r="BN9469" s="97" t="s">
        <v>2983</v>
      </c>
      <c r="BO9469" s="97" t="s">
        <v>10947</v>
      </c>
      <c r="BU9469" s="97" t="s">
        <v>14603</v>
      </c>
      <c r="BV9469" s="97" t="s">
        <v>2983</v>
      </c>
      <c r="BW9469" s="97" t="s">
        <v>10947</v>
      </c>
    </row>
    <row r="9470" spans="51:75" x14ac:dyDescent="0.3">
      <c r="AY9470" s="124" t="e">
        <f>VLOOKUP(C9470,#REF!, 2,FALSE)</f>
        <v>#REF!</v>
      </c>
      <c r="BM9470" s="97" t="s">
        <v>14604</v>
      </c>
      <c r="BN9470" s="97" t="s">
        <v>803</v>
      </c>
      <c r="BO9470" s="97" t="s">
        <v>14605</v>
      </c>
      <c r="BU9470" s="97" t="s">
        <v>14604</v>
      </c>
      <c r="BV9470" s="97" t="s">
        <v>803</v>
      </c>
      <c r="BW9470" s="97" t="s">
        <v>14605</v>
      </c>
    </row>
    <row r="9471" spans="51:75" x14ac:dyDescent="0.3">
      <c r="AY9471" s="124" t="e">
        <f>VLOOKUP(C9471,#REF!, 2,FALSE)</f>
        <v>#REF!</v>
      </c>
      <c r="BM9471" s="97" t="s">
        <v>14606</v>
      </c>
      <c r="BN9471" s="97" t="s">
        <v>928</v>
      </c>
      <c r="BO9471" s="97" t="s">
        <v>1688</v>
      </c>
      <c r="BU9471" s="97" t="s">
        <v>14606</v>
      </c>
      <c r="BV9471" s="97" t="s">
        <v>928</v>
      </c>
      <c r="BW9471" s="97" t="s">
        <v>1688</v>
      </c>
    </row>
    <row r="9472" spans="51:75" x14ac:dyDescent="0.3">
      <c r="AY9472" s="124" t="e">
        <f>VLOOKUP(C9472,#REF!, 2,FALSE)</f>
        <v>#REF!</v>
      </c>
      <c r="BM9472" s="97" t="s">
        <v>14607</v>
      </c>
      <c r="BN9472" s="97" t="s">
        <v>16968</v>
      </c>
      <c r="BO9472" s="97" t="s">
        <v>14608</v>
      </c>
      <c r="BU9472" s="97" t="s">
        <v>14607</v>
      </c>
      <c r="BV9472" s="97" t="s">
        <v>16968</v>
      </c>
      <c r="BW9472" s="97" t="s">
        <v>14608</v>
      </c>
    </row>
    <row r="9473" spans="51:75" x14ac:dyDescent="0.3">
      <c r="AY9473" s="124" t="e">
        <f>VLOOKUP(C9473,#REF!, 2,FALSE)</f>
        <v>#REF!</v>
      </c>
      <c r="BM9473" s="97" t="s">
        <v>14609</v>
      </c>
      <c r="BN9473" s="97" t="s">
        <v>3000</v>
      </c>
      <c r="BO9473" s="97" t="s">
        <v>11697</v>
      </c>
      <c r="BU9473" s="97" t="s">
        <v>14609</v>
      </c>
      <c r="BV9473" s="97" t="s">
        <v>3000</v>
      </c>
      <c r="BW9473" s="97" t="s">
        <v>11697</v>
      </c>
    </row>
    <row r="9474" spans="51:75" x14ac:dyDescent="0.3">
      <c r="AY9474" s="124" t="e">
        <f>VLOOKUP(C9474,#REF!, 2,FALSE)</f>
        <v>#REF!</v>
      </c>
      <c r="BM9474" s="97" t="s">
        <v>14610</v>
      </c>
      <c r="BN9474" s="97" t="s">
        <v>803</v>
      </c>
      <c r="BO9474" s="97" t="s">
        <v>4180</v>
      </c>
      <c r="BU9474" s="97" t="s">
        <v>14610</v>
      </c>
      <c r="BV9474" s="97" t="s">
        <v>803</v>
      </c>
      <c r="BW9474" s="97" t="s">
        <v>4180</v>
      </c>
    </row>
    <row r="9475" spans="51:75" x14ac:dyDescent="0.3">
      <c r="AY9475" s="124" t="e">
        <f>VLOOKUP(C9475,#REF!, 2,FALSE)</f>
        <v>#REF!</v>
      </c>
      <c r="BM9475" s="97" t="s">
        <v>14611</v>
      </c>
      <c r="BN9475" s="97" t="s">
        <v>3191</v>
      </c>
      <c r="BO9475" s="97" t="s">
        <v>770</v>
      </c>
      <c r="BU9475" s="97" t="s">
        <v>14611</v>
      </c>
      <c r="BV9475" s="97" t="s">
        <v>3191</v>
      </c>
      <c r="BW9475" s="97" t="s">
        <v>770</v>
      </c>
    </row>
    <row r="9476" spans="51:75" x14ac:dyDescent="0.3">
      <c r="AY9476" s="124" t="e">
        <f>VLOOKUP(C9476,#REF!, 2,FALSE)</f>
        <v>#REF!</v>
      </c>
      <c r="BM9476" s="97" t="s">
        <v>14612</v>
      </c>
      <c r="BN9476" s="97" t="s">
        <v>663</v>
      </c>
      <c r="BO9476" s="97" t="s">
        <v>14613</v>
      </c>
      <c r="BU9476" s="97" t="s">
        <v>14612</v>
      </c>
      <c r="BV9476" s="97" t="s">
        <v>663</v>
      </c>
      <c r="BW9476" s="97" t="s">
        <v>14613</v>
      </c>
    </row>
    <row r="9477" spans="51:75" x14ac:dyDescent="0.3">
      <c r="AY9477" s="124" t="e">
        <f>VLOOKUP(C9477,#REF!, 2,FALSE)</f>
        <v>#REF!</v>
      </c>
      <c r="BM9477" s="97" t="s">
        <v>14614</v>
      </c>
      <c r="BN9477" s="97" t="s">
        <v>3000</v>
      </c>
      <c r="BO9477" s="97" t="s">
        <v>2928</v>
      </c>
      <c r="BU9477" s="97" t="s">
        <v>14614</v>
      </c>
      <c r="BV9477" s="97" t="s">
        <v>3000</v>
      </c>
      <c r="BW9477" s="97" t="s">
        <v>2928</v>
      </c>
    </row>
    <row r="9478" spans="51:75" x14ac:dyDescent="0.3">
      <c r="AY9478" s="124" t="e">
        <f>VLOOKUP(C9478,#REF!, 2,FALSE)</f>
        <v>#REF!</v>
      </c>
      <c r="BM9478" s="97" t="s">
        <v>14615</v>
      </c>
      <c r="BN9478" s="97" t="s">
        <v>736</v>
      </c>
      <c r="BO9478" s="97" t="s">
        <v>4204</v>
      </c>
      <c r="BU9478" s="97" t="s">
        <v>14615</v>
      </c>
      <c r="BV9478" s="97" t="s">
        <v>736</v>
      </c>
      <c r="BW9478" s="97" t="s">
        <v>4204</v>
      </c>
    </row>
    <row r="9479" spans="51:75" x14ac:dyDescent="0.3">
      <c r="AY9479" s="124" t="e">
        <f>VLOOKUP(C9479,#REF!, 2,FALSE)</f>
        <v>#REF!</v>
      </c>
      <c r="BM9479" s="97" t="s">
        <v>14616</v>
      </c>
      <c r="BN9479" s="97" t="s">
        <v>16968</v>
      </c>
      <c r="BO9479" s="97" t="s">
        <v>8033</v>
      </c>
      <c r="BU9479" s="97" t="s">
        <v>14616</v>
      </c>
      <c r="BV9479" s="97" t="s">
        <v>16968</v>
      </c>
      <c r="BW9479" s="97" t="s">
        <v>8033</v>
      </c>
    </row>
    <row r="9480" spans="51:75" x14ac:dyDescent="0.3">
      <c r="AY9480" s="124" t="e">
        <f>VLOOKUP(C9480,#REF!, 2,FALSE)</f>
        <v>#REF!</v>
      </c>
      <c r="BM9480" s="97" t="s">
        <v>14617</v>
      </c>
      <c r="BN9480" s="97" t="s">
        <v>16968</v>
      </c>
      <c r="BO9480" s="97" t="s">
        <v>3875</v>
      </c>
      <c r="BU9480" s="97" t="s">
        <v>14617</v>
      </c>
      <c r="BV9480" s="97" t="s">
        <v>16968</v>
      </c>
      <c r="BW9480" s="97" t="s">
        <v>3875</v>
      </c>
    </row>
    <row r="9481" spans="51:75" x14ac:dyDescent="0.3">
      <c r="AY9481" s="124" t="e">
        <f>VLOOKUP(C9481,#REF!, 2,FALSE)</f>
        <v>#REF!</v>
      </c>
      <c r="BM9481" s="97" t="s">
        <v>14618</v>
      </c>
      <c r="BN9481" s="97" t="s">
        <v>3003</v>
      </c>
      <c r="BO9481" s="97" t="s">
        <v>4364</v>
      </c>
      <c r="BU9481" s="97" t="s">
        <v>14618</v>
      </c>
      <c r="BV9481" s="97" t="s">
        <v>3003</v>
      </c>
      <c r="BW9481" s="97" t="s">
        <v>4364</v>
      </c>
    </row>
    <row r="9482" spans="51:75" x14ac:dyDescent="0.3">
      <c r="AY9482" s="124" t="e">
        <f>VLOOKUP(C9482,#REF!, 2,FALSE)</f>
        <v>#REF!</v>
      </c>
      <c r="BM9482" s="97" t="s">
        <v>2536</v>
      </c>
      <c r="BN9482" s="97" t="s">
        <v>862</v>
      </c>
      <c r="BO9482" s="97" t="s">
        <v>14619</v>
      </c>
      <c r="BU9482" s="97" t="s">
        <v>2536</v>
      </c>
      <c r="BV9482" s="97" t="s">
        <v>862</v>
      </c>
      <c r="BW9482" s="97" t="s">
        <v>14619</v>
      </c>
    </row>
    <row r="9483" spans="51:75" x14ac:dyDescent="0.3">
      <c r="AY9483" s="124" t="e">
        <f>VLOOKUP(C9483,#REF!, 2,FALSE)</f>
        <v>#REF!</v>
      </c>
      <c r="BM9483" s="97" t="s">
        <v>14620</v>
      </c>
      <c r="BN9483" s="97" t="s">
        <v>923</v>
      </c>
      <c r="BO9483" s="97" t="s">
        <v>6414</v>
      </c>
      <c r="BU9483" s="97" t="s">
        <v>14620</v>
      </c>
      <c r="BV9483" s="97" t="s">
        <v>923</v>
      </c>
      <c r="BW9483" s="97" t="s">
        <v>6414</v>
      </c>
    </row>
    <row r="9484" spans="51:75" x14ac:dyDescent="0.3">
      <c r="AY9484" s="124" t="e">
        <f>VLOOKUP(C9484,#REF!, 2,FALSE)</f>
        <v>#REF!</v>
      </c>
      <c r="BM9484" s="97" t="s">
        <v>14621</v>
      </c>
      <c r="BN9484" s="97" t="s">
        <v>3000</v>
      </c>
      <c r="BO9484" s="97" t="s">
        <v>14622</v>
      </c>
      <c r="BU9484" s="97" t="s">
        <v>14621</v>
      </c>
      <c r="BV9484" s="97" t="s">
        <v>3000</v>
      </c>
      <c r="BW9484" s="97" t="s">
        <v>14622</v>
      </c>
    </row>
    <row r="9485" spans="51:75" x14ac:dyDescent="0.3">
      <c r="AY9485" s="124" t="e">
        <f>VLOOKUP(C9485,#REF!, 2,FALSE)</f>
        <v>#REF!</v>
      </c>
      <c r="BM9485" s="97" t="s">
        <v>2537</v>
      </c>
      <c r="BN9485" s="97" t="s">
        <v>862</v>
      </c>
      <c r="BO9485" s="97" t="s">
        <v>4785</v>
      </c>
      <c r="BU9485" s="97" t="s">
        <v>2537</v>
      </c>
      <c r="BV9485" s="97" t="s">
        <v>862</v>
      </c>
      <c r="BW9485" s="97" t="s">
        <v>4785</v>
      </c>
    </row>
    <row r="9486" spans="51:75" x14ac:dyDescent="0.3">
      <c r="AY9486" s="124" t="e">
        <f>VLOOKUP(C9486,#REF!, 2,FALSE)</f>
        <v>#REF!</v>
      </c>
      <c r="BM9486" s="97" t="s">
        <v>14623</v>
      </c>
      <c r="BN9486" s="97" t="s">
        <v>3000</v>
      </c>
      <c r="BO9486" s="97" t="s">
        <v>1017</v>
      </c>
      <c r="BU9486" s="97" t="s">
        <v>14623</v>
      </c>
      <c r="BV9486" s="97" t="s">
        <v>3000</v>
      </c>
      <c r="BW9486" s="97" t="s">
        <v>1017</v>
      </c>
    </row>
    <row r="9487" spans="51:75" x14ac:dyDescent="0.3">
      <c r="AY9487" s="124" t="e">
        <f>VLOOKUP(C9487,#REF!, 2,FALSE)</f>
        <v>#REF!</v>
      </c>
      <c r="BM9487" s="97" t="s">
        <v>14624</v>
      </c>
      <c r="BN9487" s="97" t="s">
        <v>3237</v>
      </c>
      <c r="BO9487" s="97" t="s">
        <v>3479</v>
      </c>
      <c r="BU9487" s="97" t="s">
        <v>14624</v>
      </c>
      <c r="BV9487" s="97" t="s">
        <v>3237</v>
      </c>
      <c r="BW9487" s="97" t="s">
        <v>3479</v>
      </c>
    </row>
    <row r="9488" spans="51:75" x14ac:dyDescent="0.3">
      <c r="AY9488" s="124" t="e">
        <f>VLOOKUP(C9488,#REF!, 2,FALSE)</f>
        <v>#REF!</v>
      </c>
      <c r="BM9488" s="97" t="s">
        <v>2538</v>
      </c>
      <c r="BN9488" s="97" t="s">
        <v>3237</v>
      </c>
      <c r="BO9488" s="97" t="s">
        <v>12283</v>
      </c>
      <c r="BU9488" s="97" t="s">
        <v>2538</v>
      </c>
      <c r="BV9488" s="97" t="s">
        <v>3237</v>
      </c>
      <c r="BW9488" s="97" t="s">
        <v>12283</v>
      </c>
    </row>
    <row r="9489" spans="51:75" x14ac:dyDescent="0.3">
      <c r="AY9489" s="124" t="e">
        <f>VLOOKUP(C9489,#REF!, 2,FALSE)</f>
        <v>#REF!</v>
      </c>
      <c r="BM9489" s="97" t="s">
        <v>14625</v>
      </c>
      <c r="BN9489" s="97" t="s">
        <v>926</v>
      </c>
      <c r="BO9489" s="97" t="s">
        <v>2983</v>
      </c>
      <c r="BU9489" s="97" t="s">
        <v>14625</v>
      </c>
      <c r="BV9489" s="97" t="s">
        <v>926</v>
      </c>
      <c r="BW9489" s="97" t="s">
        <v>2983</v>
      </c>
    </row>
    <row r="9490" spans="51:75" x14ac:dyDescent="0.3">
      <c r="AY9490" s="124" t="e">
        <f>VLOOKUP(C9490,#REF!, 2,FALSE)</f>
        <v>#REF!</v>
      </c>
      <c r="BM9490" s="97" t="s">
        <v>14626</v>
      </c>
      <c r="BN9490" s="97" t="s">
        <v>1267</v>
      </c>
      <c r="BO9490" s="97" t="s">
        <v>2983</v>
      </c>
      <c r="BU9490" s="97" t="s">
        <v>14626</v>
      </c>
      <c r="BV9490" s="97" t="s">
        <v>1267</v>
      </c>
      <c r="BW9490" s="97" t="s">
        <v>2983</v>
      </c>
    </row>
    <row r="9491" spans="51:75" x14ac:dyDescent="0.3">
      <c r="AY9491" s="124" t="e">
        <f>VLOOKUP(C9491,#REF!, 2,FALSE)</f>
        <v>#REF!</v>
      </c>
      <c r="BM9491" s="97" t="s">
        <v>14627</v>
      </c>
      <c r="BN9491" s="97" t="s">
        <v>2983</v>
      </c>
      <c r="BO9491" s="97" t="s">
        <v>2983</v>
      </c>
      <c r="BU9491" s="97" t="s">
        <v>14627</v>
      </c>
      <c r="BV9491" s="97" t="s">
        <v>2983</v>
      </c>
      <c r="BW9491" s="97" t="s">
        <v>2983</v>
      </c>
    </row>
    <row r="9492" spans="51:75" x14ac:dyDescent="0.3">
      <c r="AY9492" s="124" t="e">
        <f>VLOOKUP(C9492,#REF!, 2,FALSE)</f>
        <v>#REF!</v>
      </c>
      <c r="BM9492" s="97" t="s">
        <v>14628</v>
      </c>
      <c r="BN9492" s="97" t="s">
        <v>1342</v>
      </c>
      <c r="BO9492" s="97" t="s">
        <v>14629</v>
      </c>
      <c r="BU9492" s="97" t="s">
        <v>14628</v>
      </c>
      <c r="BV9492" s="97" t="s">
        <v>1342</v>
      </c>
      <c r="BW9492" s="97" t="s">
        <v>14629</v>
      </c>
    </row>
    <row r="9493" spans="51:75" x14ac:dyDescent="0.3">
      <c r="AY9493" s="124" t="e">
        <f>VLOOKUP(C9493,#REF!, 2,FALSE)</f>
        <v>#REF!</v>
      </c>
      <c r="BM9493" s="97" t="s">
        <v>14630</v>
      </c>
      <c r="BN9493" s="97" t="s">
        <v>783</v>
      </c>
      <c r="BO9493" s="97" t="s">
        <v>5330</v>
      </c>
      <c r="BU9493" s="97" t="s">
        <v>14630</v>
      </c>
      <c r="BV9493" s="97" t="s">
        <v>783</v>
      </c>
      <c r="BW9493" s="97" t="s">
        <v>5330</v>
      </c>
    </row>
    <row r="9494" spans="51:75" x14ac:dyDescent="0.3">
      <c r="AY9494" s="124" t="e">
        <f>VLOOKUP(C9494,#REF!, 2,FALSE)</f>
        <v>#REF!</v>
      </c>
      <c r="BM9494" s="97" t="s">
        <v>14631</v>
      </c>
      <c r="BN9494" s="97" t="s">
        <v>852</v>
      </c>
      <c r="BO9494" s="97" t="s">
        <v>14632</v>
      </c>
      <c r="BU9494" s="97" t="s">
        <v>14631</v>
      </c>
      <c r="BV9494" s="97" t="s">
        <v>852</v>
      </c>
      <c r="BW9494" s="97" t="s">
        <v>14632</v>
      </c>
    </row>
    <row r="9495" spans="51:75" x14ac:dyDescent="0.3">
      <c r="AY9495" s="124" t="e">
        <f>VLOOKUP(C9495,#REF!, 2,FALSE)</f>
        <v>#REF!</v>
      </c>
      <c r="BM9495" s="97" t="s">
        <v>14633</v>
      </c>
      <c r="BN9495" s="97" t="s">
        <v>1269</v>
      </c>
      <c r="BO9495" s="97" t="s">
        <v>1056</v>
      </c>
      <c r="BU9495" s="97" t="s">
        <v>14633</v>
      </c>
      <c r="BV9495" s="97" t="s">
        <v>1269</v>
      </c>
      <c r="BW9495" s="97" t="s">
        <v>1056</v>
      </c>
    </row>
    <row r="9496" spans="51:75" x14ac:dyDescent="0.3">
      <c r="AY9496" s="124" t="e">
        <f>VLOOKUP(C9496,#REF!, 2,FALSE)</f>
        <v>#REF!</v>
      </c>
      <c r="BM9496" s="97" t="s">
        <v>2539</v>
      </c>
      <c r="BN9496" s="97" t="s">
        <v>1013</v>
      </c>
      <c r="BO9496" s="97" t="s">
        <v>14634</v>
      </c>
      <c r="BU9496" s="97" t="s">
        <v>2539</v>
      </c>
      <c r="BV9496" s="97" t="s">
        <v>1013</v>
      </c>
      <c r="BW9496" s="97" t="s">
        <v>14634</v>
      </c>
    </row>
    <row r="9497" spans="51:75" x14ac:dyDescent="0.3">
      <c r="AY9497" s="124" t="e">
        <f>VLOOKUP(C9497,#REF!, 2,FALSE)</f>
        <v>#REF!</v>
      </c>
      <c r="BM9497" s="97" t="s">
        <v>14635</v>
      </c>
      <c r="BN9497" s="97" t="s">
        <v>3043</v>
      </c>
      <c r="BO9497" s="97" t="s">
        <v>14636</v>
      </c>
      <c r="BU9497" s="97" t="s">
        <v>14635</v>
      </c>
      <c r="BV9497" s="97" t="s">
        <v>3043</v>
      </c>
      <c r="BW9497" s="97" t="s">
        <v>14636</v>
      </c>
    </row>
    <row r="9498" spans="51:75" x14ac:dyDescent="0.3">
      <c r="AY9498" s="124" t="e">
        <f>VLOOKUP(C9498,#REF!, 2,FALSE)</f>
        <v>#REF!</v>
      </c>
      <c r="BM9498" s="97" t="s">
        <v>14637</v>
      </c>
      <c r="BN9498" s="97" t="s">
        <v>1342</v>
      </c>
      <c r="BO9498" s="97" t="s">
        <v>3769</v>
      </c>
      <c r="BU9498" s="97" t="s">
        <v>14637</v>
      </c>
      <c r="BV9498" s="97" t="s">
        <v>1342</v>
      </c>
      <c r="BW9498" s="97" t="s">
        <v>3769</v>
      </c>
    </row>
    <row r="9499" spans="51:75" x14ac:dyDescent="0.3">
      <c r="AY9499" s="124" t="e">
        <f>VLOOKUP(C9499,#REF!, 2,FALSE)</f>
        <v>#REF!</v>
      </c>
      <c r="BM9499" s="97" t="s">
        <v>14638</v>
      </c>
      <c r="BN9499" s="97" t="s">
        <v>1267</v>
      </c>
      <c r="BO9499" s="97" t="s">
        <v>14639</v>
      </c>
      <c r="BU9499" s="97" t="s">
        <v>14638</v>
      </c>
      <c r="BV9499" s="97" t="s">
        <v>1267</v>
      </c>
      <c r="BW9499" s="97" t="s">
        <v>14639</v>
      </c>
    </row>
    <row r="9500" spans="51:75" x14ac:dyDescent="0.3">
      <c r="AY9500" s="124" t="e">
        <f>VLOOKUP(C9500,#REF!, 2,FALSE)</f>
        <v>#REF!</v>
      </c>
      <c r="BM9500" s="97" t="s">
        <v>14641</v>
      </c>
      <c r="BN9500" s="97" t="s">
        <v>923</v>
      </c>
      <c r="BO9500" s="97" t="s">
        <v>6599</v>
      </c>
      <c r="BU9500" s="97" t="s">
        <v>14641</v>
      </c>
      <c r="BV9500" s="97" t="s">
        <v>923</v>
      </c>
      <c r="BW9500" s="97" t="s">
        <v>6599</v>
      </c>
    </row>
    <row r="9501" spans="51:75" x14ac:dyDescent="0.3">
      <c r="AY9501" s="124" t="e">
        <f>VLOOKUP(C9501,#REF!, 2,FALSE)</f>
        <v>#REF!</v>
      </c>
      <c r="BM9501" s="97" t="s">
        <v>14642</v>
      </c>
      <c r="BN9501" s="97" t="s">
        <v>783</v>
      </c>
      <c r="BO9501" s="97" t="s">
        <v>14643</v>
      </c>
      <c r="BU9501" s="97" t="s">
        <v>14642</v>
      </c>
      <c r="BV9501" s="97" t="s">
        <v>783</v>
      </c>
      <c r="BW9501" s="97" t="s">
        <v>14643</v>
      </c>
    </row>
    <row r="9502" spans="51:75" x14ac:dyDescent="0.3">
      <c r="AY9502" s="124" t="e">
        <f>VLOOKUP(C9502,#REF!, 2,FALSE)</f>
        <v>#REF!</v>
      </c>
      <c r="BM9502" s="97" t="s">
        <v>14644</v>
      </c>
      <c r="BN9502" s="97" t="s">
        <v>1013</v>
      </c>
      <c r="BO9502" s="97" t="s">
        <v>927</v>
      </c>
      <c r="BU9502" s="97" t="s">
        <v>14644</v>
      </c>
      <c r="BV9502" s="97" t="s">
        <v>1013</v>
      </c>
      <c r="BW9502" s="97" t="s">
        <v>927</v>
      </c>
    </row>
    <row r="9503" spans="51:75" x14ac:dyDescent="0.3">
      <c r="AY9503" s="124" t="e">
        <f>VLOOKUP(C9503,#REF!, 2,FALSE)</f>
        <v>#REF!</v>
      </c>
      <c r="BM9503" s="97" t="s">
        <v>14646</v>
      </c>
      <c r="BN9503" s="97" t="s">
        <v>617</v>
      </c>
      <c r="BO9503" s="97" t="s">
        <v>11822</v>
      </c>
      <c r="BU9503" s="97" t="s">
        <v>14646</v>
      </c>
      <c r="BV9503" s="97" t="s">
        <v>617</v>
      </c>
      <c r="BW9503" s="97" t="s">
        <v>11822</v>
      </c>
    </row>
    <row r="9504" spans="51:75" x14ac:dyDescent="0.3">
      <c r="AY9504" s="124" t="e">
        <f>VLOOKUP(C9504,#REF!, 2,FALSE)</f>
        <v>#REF!</v>
      </c>
      <c r="BM9504" s="97" t="s">
        <v>14647</v>
      </c>
      <c r="BN9504" s="97" t="s">
        <v>613</v>
      </c>
      <c r="BO9504" s="97" t="s">
        <v>3089</v>
      </c>
      <c r="BU9504" s="97" t="s">
        <v>14647</v>
      </c>
      <c r="BV9504" s="97" t="s">
        <v>613</v>
      </c>
      <c r="BW9504" s="97" t="s">
        <v>3089</v>
      </c>
    </row>
    <row r="9505" spans="51:75" x14ac:dyDescent="0.3">
      <c r="AY9505" s="124" t="e">
        <f>VLOOKUP(C9505,#REF!, 2,FALSE)</f>
        <v>#REF!</v>
      </c>
      <c r="BM9505" s="97" t="s">
        <v>2540</v>
      </c>
      <c r="BN9505" s="97" t="s">
        <v>928</v>
      </c>
      <c r="BO9505" s="97" t="s">
        <v>14648</v>
      </c>
      <c r="BU9505" s="97" t="s">
        <v>2540</v>
      </c>
      <c r="BV9505" s="97" t="s">
        <v>928</v>
      </c>
      <c r="BW9505" s="97" t="s">
        <v>14648</v>
      </c>
    </row>
    <row r="9506" spans="51:75" x14ac:dyDescent="0.3">
      <c r="AY9506" s="124" t="e">
        <f>VLOOKUP(C9506,#REF!, 2,FALSE)</f>
        <v>#REF!</v>
      </c>
      <c r="BM9506" s="97" t="s">
        <v>14650</v>
      </c>
      <c r="BN9506" s="97" t="s">
        <v>637</v>
      </c>
      <c r="BO9506" s="97" t="s">
        <v>1330</v>
      </c>
      <c r="BU9506" s="97" t="s">
        <v>14650</v>
      </c>
      <c r="BV9506" s="97" t="s">
        <v>637</v>
      </c>
      <c r="BW9506" s="97" t="s">
        <v>1330</v>
      </c>
    </row>
    <row r="9507" spans="51:75" x14ac:dyDescent="0.3">
      <c r="AY9507" s="124" t="e">
        <f>VLOOKUP(C9507,#REF!, 2,FALSE)</f>
        <v>#REF!</v>
      </c>
      <c r="BM9507" s="97" t="s">
        <v>14651</v>
      </c>
      <c r="BN9507" s="97" t="s">
        <v>667</v>
      </c>
      <c r="BO9507" s="97" t="s">
        <v>1330</v>
      </c>
      <c r="BU9507" s="97" t="s">
        <v>14651</v>
      </c>
      <c r="BV9507" s="97" t="s">
        <v>667</v>
      </c>
      <c r="BW9507" s="97" t="s">
        <v>1330</v>
      </c>
    </row>
    <row r="9508" spans="51:75" x14ac:dyDescent="0.3">
      <c r="AY9508" s="124" t="e">
        <f>VLOOKUP(C9508,#REF!, 2,FALSE)</f>
        <v>#REF!</v>
      </c>
      <c r="BM9508" s="97" t="s">
        <v>14652</v>
      </c>
      <c r="BN9508" s="97" t="s">
        <v>619</v>
      </c>
      <c r="BO9508" s="97" t="s">
        <v>1908</v>
      </c>
      <c r="BU9508" s="97" t="s">
        <v>14652</v>
      </c>
      <c r="BV9508" s="97" t="s">
        <v>619</v>
      </c>
      <c r="BW9508" s="97" t="s">
        <v>1908</v>
      </c>
    </row>
    <row r="9509" spans="51:75" x14ac:dyDescent="0.3">
      <c r="AY9509" s="124" t="e">
        <f>VLOOKUP(C9509,#REF!, 2,FALSE)</f>
        <v>#REF!</v>
      </c>
      <c r="BM9509" s="97" t="s">
        <v>14653</v>
      </c>
      <c r="BN9509" s="97" t="s">
        <v>619</v>
      </c>
      <c r="BO9509" s="97" t="s">
        <v>709</v>
      </c>
      <c r="BU9509" s="97" t="s">
        <v>14653</v>
      </c>
      <c r="BV9509" s="97" t="s">
        <v>619</v>
      </c>
      <c r="BW9509" s="97" t="s">
        <v>709</v>
      </c>
    </row>
    <row r="9510" spans="51:75" x14ac:dyDescent="0.3">
      <c r="AY9510" s="124" t="e">
        <f>VLOOKUP(C9510,#REF!, 2,FALSE)</f>
        <v>#REF!</v>
      </c>
      <c r="BM9510" s="97" t="s">
        <v>227</v>
      </c>
      <c r="BN9510" s="97" t="s">
        <v>663</v>
      </c>
      <c r="BO9510" s="97" t="s">
        <v>3881</v>
      </c>
      <c r="BU9510" s="97" t="s">
        <v>227</v>
      </c>
      <c r="BV9510" s="97" t="s">
        <v>663</v>
      </c>
      <c r="BW9510" s="97" t="s">
        <v>3881</v>
      </c>
    </row>
    <row r="9511" spans="51:75" x14ac:dyDescent="0.3">
      <c r="AY9511" s="124" t="e">
        <f>VLOOKUP(C9511,#REF!, 2,FALSE)</f>
        <v>#REF!</v>
      </c>
      <c r="BM9511" s="97" t="s">
        <v>243</v>
      </c>
      <c r="BN9511" s="97" t="s">
        <v>666</v>
      </c>
      <c r="BO9511" s="97" t="s">
        <v>7842</v>
      </c>
      <c r="BU9511" s="97" t="s">
        <v>243</v>
      </c>
      <c r="BV9511" s="97" t="s">
        <v>666</v>
      </c>
      <c r="BW9511" s="97" t="s">
        <v>7842</v>
      </c>
    </row>
    <row r="9512" spans="51:75" x14ac:dyDescent="0.3">
      <c r="AY9512" s="124" t="e">
        <f>VLOOKUP(C9512,#REF!, 2,FALSE)</f>
        <v>#REF!</v>
      </c>
      <c r="BM9512" s="97" t="s">
        <v>240</v>
      </c>
      <c r="BN9512" s="97" t="s">
        <v>736</v>
      </c>
      <c r="BO9512" s="97" t="s">
        <v>2374</v>
      </c>
      <c r="BU9512" s="97" t="s">
        <v>240</v>
      </c>
      <c r="BV9512" s="97" t="s">
        <v>736</v>
      </c>
      <c r="BW9512" s="97" t="s">
        <v>2374</v>
      </c>
    </row>
    <row r="9513" spans="51:75" x14ac:dyDescent="0.3">
      <c r="AY9513" s="124" t="e">
        <f>VLOOKUP(C9513,#REF!, 2,FALSE)</f>
        <v>#REF!</v>
      </c>
      <c r="BM9513" s="97" t="s">
        <v>2541</v>
      </c>
      <c r="BN9513" s="97" t="s">
        <v>1013</v>
      </c>
      <c r="BO9513" s="97" t="s">
        <v>847</v>
      </c>
      <c r="BU9513" s="97" t="s">
        <v>2541</v>
      </c>
      <c r="BV9513" s="97" t="s">
        <v>1013</v>
      </c>
      <c r="BW9513" s="97" t="s">
        <v>847</v>
      </c>
    </row>
    <row r="9514" spans="51:75" x14ac:dyDescent="0.3">
      <c r="AY9514" s="124" t="e">
        <f>VLOOKUP(C9514,#REF!, 2,FALSE)</f>
        <v>#REF!</v>
      </c>
      <c r="BM9514" s="97" t="s">
        <v>14654</v>
      </c>
      <c r="BN9514" s="97" t="s">
        <v>736</v>
      </c>
      <c r="BO9514" s="97" t="s">
        <v>847</v>
      </c>
      <c r="BU9514" s="97" t="s">
        <v>14654</v>
      </c>
      <c r="BV9514" s="97" t="s">
        <v>736</v>
      </c>
      <c r="BW9514" s="97" t="s">
        <v>847</v>
      </c>
    </row>
    <row r="9515" spans="51:75" x14ac:dyDescent="0.3">
      <c r="AY9515" s="124" t="e">
        <f>VLOOKUP(C9515,#REF!, 2,FALSE)</f>
        <v>#REF!</v>
      </c>
      <c r="BM9515" s="97" t="s">
        <v>14655</v>
      </c>
      <c r="BN9515" s="97" t="s">
        <v>621</v>
      </c>
      <c r="BO9515" s="97" t="s">
        <v>9406</v>
      </c>
      <c r="BU9515" s="97" t="s">
        <v>14655</v>
      </c>
      <c r="BV9515" s="97" t="s">
        <v>621</v>
      </c>
      <c r="BW9515" s="97" t="s">
        <v>9406</v>
      </c>
    </row>
    <row r="9516" spans="51:75" x14ac:dyDescent="0.3">
      <c r="AY9516" s="124" t="e">
        <f>VLOOKUP(C9516,#REF!, 2,FALSE)</f>
        <v>#REF!</v>
      </c>
      <c r="BM9516" s="97" t="s">
        <v>14656</v>
      </c>
      <c r="BN9516" s="97" t="s">
        <v>661</v>
      </c>
      <c r="BO9516" s="97" t="s">
        <v>2931</v>
      </c>
      <c r="BU9516" s="97" t="s">
        <v>14656</v>
      </c>
      <c r="BV9516" s="97" t="s">
        <v>661</v>
      </c>
      <c r="BW9516" s="97" t="s">
        <v>2931</v>
      </c>
    </row>
    <row r="9517" spans="51:75" x14ac:dyDescent="0.3">
      <c r="AY9517" s="124" t="e">
        <f>VLOOKUP(C9517,#REF!, 2,FALSE)</f>
        <v>#REF!</v>
      </c>
      <c r="BM9517" s="97" t="s">
        <v>14657</v>
      </c>
      <c r="BN9517" s="97" t="s">
        <v>841</v>
      </c>
      <c r="BO9517" s="97" t="s">
        <v>14658</v>
      </c>
      <c r="BU9517" s="97" t="s">
        <v>14657</v>
      </c>
      <c r="BV9517" s="97" t="s">
        <v>841</v>
      </c>
      <c r="BW9517" s="97" t="s">
        <v>14658</v>
      </c>
    </row>
    <row r="9518" spans="51:75" x14ac:dyDescent="0.3">
      <c r="AY9518" s="124" t="e">
        <f>VLOOKUP(C9518,#REF!, 2,FALSE)</f>
        <v>#REF!</v>
      </c>
      <c r="BM9518" s="97" t="s">
        <v>14659</v>
      </c>
      <c r="BN9518" s="97" t="s">
        <v>1013</v>
      </c>
      <c r="BO9518" s="97" t="s">
        <v>4330</v>
      </c>
      <c r="BU9518" s="97" t="s">
        <v>14659</v>
      </c>
      <c r="BV9518" s="97" t="s">
        <v>1013</v>
      </c>
      <c r="BW9518" s="97" t="s">
        <v>4330</v>
      </c>
    </row>
    <row r="9519" spans="51:75" x14ac:dyDescent="0.3">
      <c r="AY9519" s="124" t="e">
        <f>VLOOKUP(C9519,#REF!, 2,FALSE)</f>
        <v>#REF!</v>
      </c>
      <c r="BM9519" s="97" t="s">
        <v>2555</v>
      </c>
      <c r="BN9519" s="97" t="s">
        <v>703</v>
      </c>
      <c r="BO9519" s="97" t="s">
        <v>14660</v>
      </c>
      <c r="BU9519" s="97" t="s">
        <v>2555</v>
      </c>
      <c r="BV9519" s="97" t="s">
        <v>703</v>
      </c>
      <c r="BW9519" s="97" t="s">
        <v>14660</v>
      </c>
    </row>
    <row r="9520" spans="51:75" x14ac:dyDescent="0.3">
      <c r="AY9520" s="124" t="e">
        <f>VLOOKUP(C9520,#REF!, 2,FALSE)</f>
        <v>#REF!</v>
      </c>
      <c r="BM9520" s="97" t="s">
        <v>2556</v>
      </c>
      <c r="BN9520" s="97" t="s">
        <v>926</v>
      </c>
      <c r="BO9520" s="97" t="s">
        <v>4330</v>
      </c>
      <c r="BU9520" s="97" t="s">
        <v>2556</v>
      </c>
      <c r="BV9520" s="97" t="s">
        <v>926</v>
      </c>
      <c r="BW9520" s="97" t="s">
        <v>4330</v>
      </c>
    </row>
    <row r="9521" spans="51:75" x14ac:dyDescent="0.3">
      <c r="AY9521" s="124" t="e">
        <f>VLOOKUP(C9521,#REF!, 2,FALSE)</f>
        <v>#REF!</v>
      </c>
      <c r="BM9521" s="97" t="s">
        <v>14661</v>
      </c>
      <c r="BN9521" s="97" t="s">
        <v>621</v>
      </c>
      <c r="BO9521" s="97" t="s">
        <v>4561</v>
      </c>
      <c r="BU9521" s="97" t="s">
        <v>14661</v>
      </c>
      <c r="BV9521" s="97" t="s">
        <v>621</v>
      </c>
      <c r="BW9521" s="97" t="s">
        <v>4561</v>
      </c>
    </row>
    <row r="9522" spans="51:75" x14ac:dyDescent="0.3">
      <c r="AY9522" s="124" t="e">
        <f>VLOOKUP(C9522,#REF!, 2,FALSE)</f>
        <v>#REF!</v>
      </c>
      <c r="BM9522" s="97" t="s">
        <v>233</v>
      </c>
      <c r="BN9522" s="97" t="s">
        <v>780</v>
      </c>
      <c r="BO9522" s="97" t="s">
        <v>14662</v>
      </c>
      <c r="BU9522" s="97" t="s">
        <v>233</v>
      </c>
      <c r="BV9522" s="97" t="s">
        <v>780</v>
      </c>
      <c r="BW9522" s="97" t="s">
        <v>14662</v>
      </c>
    </row>
    <row r="9523" spans="51:75" x14ac:dyDescent="0.3">
      <c r="AY9523" s="124" t="e">
        <f>VLOOKUP(C9523,#REF!, 2,FALSE)</f>
        <v>#REF!</v>
      </c>
      <c r="BM9523" s="97" t="s">
        <v>14663</v>
      </c>
      <c r="BN9523" s="97" t="s">
        <v>775</v>
      </c>
      <c r="BO9523" s="97" t="s">
        <v>14664</v>
      </c>
      <c r="BU9523" s="97" t="s">
        <v>14663</v>
      </c>
      <c r="BV9523" s="97" t="s">
        <v>775</v>
      </c>
      <c r="BW9523" s="97" t="s">
        <v>14664</v>
      </c>
    </row>
    <row r="9524" spans="51:75" x14ac:dyDescent="0.3">
      <c r="AY9524" s="124" t="e">
        <f>VLOOKUP(C9524,#REF!, 2,FALSE)</f>
        <v>#REF!</v>
      </c>
      <c r="BM9524" s="97" t="s">
        <v>14665</v>
      </c>
      <c r="BN9524" s="97" t="s">
        <v>775</v>
      </c>
      <c r="BO9524" s="97" t="s">
        <v>2191</v>
      </c>
      <c r="BU9524" s="97" t="s">
        <v>14665</v>
      </c>
      <c r="BV9524" s="97" t="s">
        <v>775</v>
      </c>
      <c r="BW9524" s="97" t="s">
        <v>2191</v>
      </c>
    </row>
    <row r="9525" spans="51:75" x14ac:dyDescent="0.3">
      <c r="AY9525" s="124" t="e">
        <f>VLOOKUP(C9525,#REF!, 2,FALSE)</f>
        <v>#REF!</v>
      </c>
      <c r="BM9525" s="97" t="s">
        <v>14666</v>
      </c>
      <c r="BN9525" s="97" t="s">
        <v>775</v>
      </c>
      <c r="BO9525" s="97" t="s">
        <v>14667</v>
      </c>
      <c r="BU9525" s="97" t="s">
        <v>14666</v>
      </c>
      <c r="BV9525" s="97" t="s">
        <v>775</v>
      </c>
      <c r="BW9525" s="97" t="s">
        <v>14667</v>
      </c>
    </row>
    <row r="9526" spans="51:75" x14ac:dyDescent="0.3">
      <c r="AY9526" s="124" t="e">
        <f>VLOOKUP(C9526,#REF!, 2,FALSE)</f>
        <v>#REF!</v>
      </c>
      <c r="BM9526" s="97" t="s">
        <v>14668</v>
      </c>
      <c r="BN9526" s="97" t="s">
        <v>803</v>
      </c>
      <c r="BO9526" s="97" t="s">
        <v>9717</v>
      </c>
      <c r="BU9526" s="97" t="s">
        <v>14668</v>
      </c>
      <c r="BV9526" s="97" t="s">
        <v>803</v>
      </c>
      <c r="BW9526" s="97" t="s">
        <v>9717</v>
      </c>
    </row>
    <row r="9527" spans="51:75" x14ac:dyDescent="0.3">
      <c r="AY9527" s="124" t="e">
        <f>VLOOKUP(C9527,#REF!, 2,FALSE)</f>
        <v>#REF!</v>
      </c>
      <c r="BM9527" s="97" t="s">
        <v>14669</v>
      </c>
      <c r="BN9527" s="97" t="s">
        <v>614</v>
      </c>
      <c r="BO9527" s="97" t="s">
        <v>5613</v>
      </c>
      <c r="BU9527" s="97" t="s">
        <v>14669</v>
      </c>
      <c r="BV9527" s="97" t="s">
        <v>614</v>
      </c>
      <c r="BW9527" s="97" t="s">
        <v>5613</v>
      </c>
    </row>
    <row r="9528" spans="51:75" x14ac:dyDescent="0.3">
      <c r="AY9528" s="124" t="e">
        <f>VLOOKUP(C9528,#REF!, 2,FALSE)</f>
        <v>#REF!</v>
      </c>
      <c r="BM9528" s="97" t="s">
        <v>14670</v>
      </c>
      <c r="BN9528" s="97" t="s">
        <v>736</v>
      </c>
      <c r="BO9528" s="97" t="s">
        <v>14672</v>
      </c>
      <c r="BU9528" s="97" t="s">
        <v>14670</v>
      </c>
      <c r="BV9528" s="97" t="s">
        <v>736</v>
      </c>
      <c r="BW9528" s="97" t="s">
        <v>14672</v>
      </c>
    </row>
    <row r="9529" spans="51:75" x14ac:dyDescent="0.3">
      <c r="AY9529" s="124" t="e">
        <f>VLOOKUP(C9529,#REF!, 2,FALSE)</f>
        <v>#REF!</v>
      </c>
      <c r="BM9529" s="97" t="s">
        <v>14673</v>
      </c>
      <c r="BN9529" s="97" t="s">
        <v>736</v>
      </c>
      <c r="BO9529" s="97" t="s">
        <v>14674</v>
      </c>
      <c r="BU9529" s="97" t="s">
        <v>14673</v>
      </c>
      <c r="BV9529" s="97" t="s">
        <v>736</v>
      </c>
      <c r="BW9529" s="97" t="s">
        <v>14674</v>
      </c>
    </row>
    <row r="9530" spans="51:75" x14ac:dyDescent="0.3">
      <c r="AY9530" s="124" t="e">
        <f>VLOOKUP(C9530,#REF!, 2,FALSE)</f>
        <v>#REF!</v>
      </c>
      <c r="BM9530" s="97" t="s">
        <v>14675</v>
      </c>
      <c r="BN9530" s="97" t="s">
        <v>616</v>
      </c>
      <c r="BO9530" s="97" t="s">
        <v>1689</v>
      </c>
      <c r="BU9530" s="97" t="s">
        <v>14675</v>
      </c>
      <c r="BV9530" s="97" t="s">
        <v>616</v>
      </c>
      <c r="BW9530" s="97" t="s">
        <v>1689</v>
      </c>
    </row>
    <row r="9531" spans="51:75" x14ac:dyDescent="0.3">
      <c r="AY9531" s="124" t="e">
        <f>VLOOKUP(C9531,#REF!, 2,FALSE)</f>
        <v>#REF!</v>
      </c>
      <c r="BM9531" s="97" t="s">
        <v>14676</v>
      </c>
      <c r="BN9531" s="97" t="s">
        <v>3237</v>
      </c>
      <c r="BO9531" s="97" t="s">
        <v>14677</v>
      </c>
      <c r="BU9531" s="97" t="s">
        <v>14676</v>
      </c>
      <c r="BV9531" s="97" t="s">
        <v>3237</v>
      </c>
      <c r="BW9531" s="97" t="s">
        <v>14677</v>
      </c>
    </row>
    <row r="9532" spans="51:75" x14ac:dyDescent="0.3">
      <c r="AY9532" s="124" t="e">
        <f>VLOOKUP(C9532,#REF!, 2,FALSE)</f>
        <v>#REF!</v>
      </c>
      <c r="BM9532" s="97" t="s">
        <v>14678</v>
      </c>
      <c r="BN9532" s="97" t="s">
        <v>926</v>
      </c>
      <c r="BO9532" s="97" t="s">
        <v>8249</v>
      </c>
      <c r="BU9532" s="97" t="s">
        <v>14678</v>
      </c>
      <c r="BV9532" s="97" t="s">
        <v>926</v>
      </c>
      <c r="BW9532" s="97" t="s">
        <v>8249</v>
      </c>
    </row>
    <row r="9533" spans="51:75" x14ac:dyDescent="0.3">
      <c r="AY9533" s="124" t="e">
        <f>VLOOKUP(C9533,#REF!, 2,FALSE)</f>
        <v>#REF!</v>
      </c>
      <c r="BM9533" s="97" t="s">
        <v>2557</v>
      </c>
      <c r="BN9533" s="97" t="s">
        <v>1013</v>
      </c>
      <c r="BO9533" s="97" t="s">
        <v>2983</v>
      </c>
      <c r="BU9533" s="97" t="s">
        <v>2557</v>
      </c>
      <c r="BV9533" s="97" t="s">
        <v>1013</v>
      </c>
      <c r="BW9533" s="97" t="s">
        <v>2983</v>
      </c>
    </row>
    <row r="9534" spans="51:75" x14ac:dyDescent="0.3">
      <c r="AY9534" s="124" t="e">
        <f>VLOOKUP(C9534,#REF!, 2,FALSE)</f>
        <v>#REF!</v>
      </c>
      <c r="BM9534" s="97" t="s">
        <v>14679</v>
      </c>
      <c r="BN9534" s="97" t="s">
        <v>628</v>
      </c>
      <c r="BO9534" s="97" t="s">
        <v>4429</v>
      </c>
      <c r="BU9534" s="97" t="s">
        <v>14679</v>
      </c>
      <c r="BV9534" s="97" t="s">
        <v>628</v>
      </c>
      <c r="BW9534" s="97" t="s">
        <v>4429</v>
      </c>
    </row>
    <row r="9535" spans="51:75" x14ac:dyDescent="0.3">
      <c r="AY9535" s="124" t="e">
        <f>VLOOKUP(C9535,#REF!, 2,FALSE)</f>
        <v>#REF!</v>
      </c>
      <c r="BM9535" s="97" t="s">
        <v>14680</v>
      </c>
      <c r="BN9535" s="97" t="s">
        <v>3191</v>
      </c>
      <c r="BO9535" s="97" t="s">
        <v>14681</v>
      </c>
      <c r="BU9535" s="97" t="s">
        <v>14680</v>
      </c>
      <c r="BV9535" s="97" t="s">
        <v>3191</v>
      </c>
      <c r="BW9535" s="97" t="s">
        <v>14681</v>
      </c>
    </row>
    <row r="9536" spans="51:75" x14ac:dyDescent="0.3">
      <c r="AY9536" s="124" t="e">
        <f>VLOOKUP(C9536,#REF!, 2,FALSE)</f>
        <v>#REF!</v>
      </c>
      <c r="BM9536" s="97" t="s">
        <v>14682</v>
      </c>
      <c r="BN9536" s="97" t="s">
        <v>637</v>
      </c>
      <c r="BO9536" s="97" t="s">
        <v>14681</v>
      </c>
      <c r="BU9536" s="97" t="s">
        <v>14682</v>
      </c>
      <c r="BV9536" s="97" t="s">
        <v>637</v>
      </c>
      <c r="BW9536" s="97" t="s">
        <v>14681</v>
      </c>
    </row>
    <row r="9537" spans="51:75" x14ac:dyDescent="0.3">
      <c r="AY9537" s="124" t="e">
        <f>VLOOKUP(C9537,#REF!, 2,FALSE)</f>
        <v>#REF!</v>
      </c>
      <c r="BM9537" s="97" t="s">
        <v>2558</v>
      </c>
      <c r="BN9537" s="97" t="s">
        <v>923</v>
      </c>
      <c r="BO9537" s="97" t="s">
        <v>2983</v>
      </c>
      <c r="BU9537" s="97" t="s">
        <v>2558</v>
      </c>
      <c r="BV9537" s="97" t="s">
        <v>923</v>
      </c>
      <c r="BW9537" s="97" t="s">
        <v>2983</v>
      </c>
    </row>
    <row r="9538" spans="51:75" x14ac:dyDescent="0.3">
      <c r="AY9538" s="124" t="e">
        <f>VLOOKUP(C9538,#REF!, 2,FALSE)</f>
        <v>#REF!</v>
      </c>
      <c r="BM9538" s="97" t="s">
        <v>2559</v>
      </c>
      <c r="BN9538" s="97" t="s">
        <v>703</v>
      </c>
      <c r="BO9538" s="97" t="s">
        <v>14683</v>
      </c>
      <c r="BU9538" s="97" t="s">
        <v>2559</v>
      </c>
      <c r="BV9538" s="97" t="s">
        <v>703</v>
      </c>
      <c r="BW9538" s="97" t="s">
        <v>14683</v>
      </c>
    </row>
    <row r="9539" spans="51:75" x14ac:dyDescent="0.3">
      <c r="AY9539" s="124" t="e">
        <f>VLOOKUP(C9539,#REF!, 2,FALSE)</f>
        <v>#REF!</v>
      </c>
      <c r="BM9539" s="97" t="s">
        <v>14684</v>
      </c>
      <c r="BN9539" s="97" t="s">
        <v>616</v>
      </c>
      <c r="BO9539" s="97" t="s">
        <v>14685</v>
      </c>
      <c r="BU9539" s="97" t="s">
        <v>14684</v>
      </c>
      <c r="BV9539" s="97" t="s">
        <v>616</v>
      </c>
      <c r="BW9539" s="97" t="s">
        <v>14685</v>
      </c>
    </row>
    <row r="9540" spans="51:75" x14ac:dyDescent="0.3">
      <c r="AY9540" s="124" t="e">
        <f>VLOOKUP(C9540,#REF!, 2,FALSE)</f>
        <v>#REF!</v>
      </c>
      <c r="BM9540" s="97" t="s">
        <v>14686</v>
      </c>
      <c r="BN9540" s="97" t="s">
        <v>787</v>
      </c>
      <c r="BO9540" s="97" t="s">
        <v>1835</v>
      </c>
      <c r="BU9540" s="97" t="s">
        <v>14686</v>
      </c>
      <c r="BV9540" s="97" t="s">
        <v>787</v>
      </c>
      <c r="BW9540" s="97" t="s">
        <v>1835</v>
      </c>
    </row>
    <row r="9541" spans="51:75" x14ac:dyDescent="0.3">
      <c r="AY9541" s="124" t="e">
        <f>VLOOKUP(C9541,#REF!, 2,FALSE)</f>
        <v>#REF!</v>
      </c>
      <c r="BM9541" s="97" t="s">
        <v>14687</v>
      </c>
      <c r="BN9541" s="97" t="s">
        <v>2979</v>
      </c>
      <c r="BO9541" s="97" t="s">
        <v>2391</v>
      </c>
      <c r="BU9541" s="97" t="s">
        <v>14687</v>
      </c>
      <c r="BV9541" s="97" t="s">
        <v>2979</v>
      </c>
      <c r="BW9541" s="97" t="s">
        <v>2391</v>
      </c>
    </row>
    <row r="9542" spans="51:75" x14ac:dyDescent="0.3">
      <c r="AY9542" s="124" t="e">
        <f>VLOOKUP(C9542,#REF!, 2,FALSE)</f>
        <v>#REF!</v>
      </c>
      <c r="BM9542" s="97" t="s">
        <v>14688</v>
      </c>
      <c r="BN9542" s="97" t="s">
        <v>787</v>
      </c>
      <c r="BO9542" s="97" t="s">
        <v>14689</v>
      </c>
      <c r="BU9542" s="97" t="s">
        <v>14688</v>
      </c>
      <c r="BV9542" s="97" t="s">
        <v>787</v>
      </c>
      <c r="BW9542" s="97" t="s">
        <v>14689</v>
      </c>
    </row>
    <row r="9543" spans="51:75" x14ac:dyDescent="0.3">
      <c r="AY9543" s="124" t="e">
        <f>VLOOKUP(C9543,#REF!, 2,FALSE)</f>
        <v>#REF!</v>
      </c>
      <c r="BM9543" s="97" t="s">
        <v>14690</v>
      </c>
      <c r="BN9543" s="97" t="s">
        <v>3191</v>
      </c>
      <c r="BO9543" s="97" t="s">
        <v>620</v>
      </c>
      <c r="BU9543" s="97" t="s">
        <v>14690</v>
      </c>
      <c r="BV9543" s="97" t="s">
        <v>3191</v>
      </c>
      <c r="BW9543" s="97" t="s">
        <v>620</v>
      </c>
    </row>
    <row r="9544" spans="51:75" x14ac:dyDescent="0.3">
      <c r="AY9544" s="124" t="e">
        <f>VLOOKUP(C9544,#REF!, 2,FALSE)</f>
        <v>#REF!</v>
      </c>
      <c r="BM9544" s="97" t="s">
        <v>14691</v>
      </c>
      <c r="BN9544" s="97" t="s">
        <v>787</v>
      </c>
      <c r="BO9544" s="97" t="s">
        <v>14692</v>
      </c>
      <c r="BU9544" s="97" t="s">
        <v>14691</v>
      </c>
      <c r="BV9544" s="97" t="s">
        <v>787</v>
      </c>
      <c r="BW9544" s="97" t="s">
        <v>14692</v>
      </c>
    </row>
    <row r="9545" spans="51:75" x14ac:dyDescent="0.3">
      <c r="AY9545" s="124" t="e">
        <f>VLOOKUP(C9545,#REF!, 2,FALSE)</f>
        <v>#REF!</v>
      </c>
      <c r="BM9545" s="97" t="s">
        <v>2560</v>
      </c>
      <c r="BN9545" s="97" t="s">
        <v>715</v>
      </c>
      <c r="BO9545" s="97" t="s">
        <v>14693</v>
      </c>
      <c r="BU9545" s="97" t="s">
        <v>2560</v>
      </c>
      <c r="BV9545" s="97" t="s">
        <v>715</v>
      </c>
      <c r="BW9545" s="97" t="s">
        <v>14693</v>
      </c>
    </row>
    <row r="9546" spans="51:75" x14ac:dyDescent="0.3">
      <c r="AY9546" s="124" t="e">
        <f>VLOOKUP(C9546,#REF!, 2,FALSE)</f>
        <v>#REF!</v>
      </c>
      <c r="BM9546" s="97" t="s">
        <v>14694</v>
      </c>
      <c r="BN9546" s="97" t="s">
        <v>628</v>
      </c>
      <c r="BO9546" s="97" t="s">
        <v>14695</v>
      </c>
      <c r="BU9546" s="97" t="s">
        <v>14694</v>
      </c>
      <c r="BV9546" s="97" t="s">
        <v>628</v>
      </c>
      <c r="BW9546" s="97" t="s">
        <v>14695</v>
      </c>
    </row>
    <row r="9547" spans="51:75" x14ac:dyDescent="0.3">
      <c r="AY9547" s="124" t="e">
        <f>VLOOKUP(C9547,#REF!, 2,FALSE)</f>
        <v>#REF!</v>
      </c>
      <c r="BM9547" s="97" t="s">
        <v>14696</v>
      </c>
      <c r="BN9547" s="97" t="s">
        <v>1342</v>
      </c>
      <c r="BO9547" s="97" t="s">
        <v>14697</v>
      </c>
      <c r="BU9547" s="97" t="s">
        <v>14696</v>
      </c>
      <c r="BV9547" s="97" t="s">
        <v>1342</v>
      </c>
      <c r="BW9547" s="97" t="s">
        <v>14697</v>
      </c>
    </row>
    <row r="9548" spans="51:75" x14ac:dyDescent="0.3">
      <c r="AY9548" s="124" t="e">
        <f>VLOOKUP(C9548,#REF!, 2,FALSE)</f>
        <v>#REF!</v>
      </c>
      <c r="BM9548" s="97" t="s">
        <v>14698</v>
      </c>
      <c r="BN9548" s="97" t="s">
        <v>3043</v>
      </c>
      <c r="BO9548" s="97" t="s">
        <v>11238</v>
      </c>
      <c r="BU9548" s="97" t="s">
        <v>14698</v>
      </c>
      <c r="BV9548" s="97" t="s">
        <v>3043</v>
      </c>
      <c r="BW9548" s="97" t="s">
        <v>11238</v>
      </c>
    </row>
    <row r="9549" spans="51:75" x14ac:dyDescent="0.3">
      <c r="AY9549" s="124" t="e">
        <f>VLOOKUP(C9549,#REF!, 2,FALSE)</f>
        <v>#REF!</v>
      </c>
      <c r="BM9549" s="97" t="s">
        <v>14699</v>
      </c>
      <c r="BN9549" s="97" t="s">
        <v>1269</v>
      </c>
      <c r="BO9549" s="97" t="s">
        <v>14700</v>
      </c>
      <c r="BU9549" s="97" t="s">
        <v>14699</v>
      </c>
      <c r="BV9549" s="97" t="s">
        <v>1269</v>
      </c>
      <c r="BW9549" s="97" t="s">
        <v>14700</v>
      </c>
    </row>
    <row r="9550" spans="51:75" x14ac:dyDescent="0.3">
      <c r="AY9550" s="124" t="e">
        <f>VLOOKUP(C9550,#REF!, 2,FALSE)</f>
        <v>#REF!</v>
      </c>
      <c r="BM9550" s="97" t="s">
        <v>14701</v>
      </c>
      <c r="BN9550" s="97" t="s">
        <v>617</v>
      </c>
      <c r="BO9550" s="97" t="s">
        <v>7560</v>
      </c>
      <c r="BU9550" s="97" t="s">
        <v>14701</v>
      </c>
      <c r="BV9550" s="97" t="s">
        <v>617</v>
      </c>
      <c r="BW9550" s="97" t="s">
        <v>7560</v>
      </c>
    </row>
    <row r="9551" spans="51:75" x14ac:dyDescent="0.3">
      <c r="AY9551" s="124" t="e">
        <f>VLOOKUP(C9551,#REF!, 2,FALSE)</f>
        <v>#REF!</v>
      </c>
      <c r="BM9551" s="97" t="s">
        <v>14702</v>
      </c>
      <c r="BN9551" s="97" t="s">
        <v>3191</v>
      </c>
      <c r="BO9551" s="97" t="s">
        <v>11173</v>
      </c>
      <c r="BU9551" s="97" t="s">
        <v>14702</v>
      </c>
      <c r="BV9551" s="97" t="s">
        <v>3191</v>
      </c>
      <c r="BW9551" s="97" t="s">
        <v>11173</v>
      </c>
    </row>
    <row r="9552" spans="51:75" x14ac:dyDescent="0.3">
      <c r="AY9552" s="124" t="e">
        <f>VLOOKUP(C9552,#REF!, 2,FALSE)</f>
        <v>#REF!</v>
      </c>
      <c r="BM9552" s="97" t="s">
        <v>14703</v>
      </c>
      <c r="BN9552" s="97" t="s">
        <v>2983</v>
      </c>
      <c r="BO9552" s="97" t="s">
        <v>14704</v>
      </c>
      <c r="BU9552" s="97" t="s">
        <v>14703</v>
      </c>
      <c r="BV9552" s="97" t="s">
        <v>2983</v>
      </c>
      <c r="BW9552" s="97" t="s">
        <v>14704</v>
      </c>
    </row>
    <row r="9553" spans="51:75" x14ac:dyDescent="0.3">
      <c r="AY9553" s="124" t="e">
        <f>VLOOKUP(C9553,#REF!, 2,FALSE)</f>
        <v>#REF!</v>
      </c>
      <c r="BM9553" s="97" t="s">
        <v>14705</v>
      </c>
      <c r="BN9553" s="97" t="s">
        <v>2983</v>
      </c>
      <c r="BO9553" s="97" t="s">
        <v>2983</v>
      </c>
      <c r="BU9553" s="97" t="s">
        <v>14705</v>
      </c>
      <c r="BV9553" s="97" t="s">
        <v>2983</v>
      </c>
      <c r="BW9553" s="97" t="s">
        <v>2983</v>
      </c>
    </row>
    <row r="9554" spans="51:75" x14ac:dyDescent="0.3">
      <c r="AY9554" s="124" t="e">
        <f>VLOOKUP(C9554,#REF!, 2,FALSE)</f>
        <v>#REF!</v>
      </c>
      <c r="BM9554" s="97" t="s">
        <v>14706</v>
      </c>
      <c r="BN9554" s="97" t="s">
        <v>705</v>
      </c>
      <c r="BO9554" s="97" t="s">
        <v>14707</v>
      </c>
      <c r="BU9554" s="97" t="s">
        <v>14706</v>
      </c>
      <c r="BV9554" s="97" t="s">
        <v>705</v>
      </c>
      <c r="BW9554" s="97" t="s">
        <v>14707</v>
      </c>
    </row>
    <row r="9555" spans="51:75" x14ac:dyDescent="0.3">
      <c r="AY9555" s="124" t="e">
        <f>VLOOKUP(C9555,#REF!, 2,FALSE)</f>
        <v>#REF!</v>
      </c>
      <c r="BM9555" s="97" t="s">
        <v>14708</v>
      </c>
      <c r="BN9555" s="97" t="s">
        <v>2983</v>
      </c>
      <c r="BO9555" s="97" t="s">
        <v>2983</v>
      </c>
      <c r="BU9555" s="97" t="s">
        <v>14708</v>
      </c>
      <c r="BV9555" s="97" t="s">
        <v>2983</v>
      </c>
      <c r="BW9555" s="97" t="s">
        <v>2983</v>
      </c>
    </row>
    <row r="9556" spans="51:75" x14ac:dyDescent="0.3">
      <c r="AY9556" s="124" t="e">
        <f>VLOOKUP(C9556,#REF!, 2,FALSE)</f>
        <v>#REF!</v>
      </c>
      <c r="BM9556" s="97" t="s">
        <v>14709</v>
      </c>
      <c r="BN9556" s="97" t="s">
        <v>663</v>
      </c>
      <c r="BO9556" s="97" t="s">
        <v>2983</v>
      </c>
      <c r="BU9556" s="97" t="s">
        <v>14709</v>
      </c>
      <c r="BV9556" s="97" t="s">
        <v>663</v>
      </c>
      <c r="BW9556" s="97" t="s">
        <v>2983</v>
      </c>
    </row>
    <row r="9557" spans="51:75" x14ac:dyDescent="0.3">
      <c r="AY9557" s="124" t="e">
        <f>VLOOKUP(C9557,#REF!, 2,FALSE)</f>
        <v>#REF!</v>
      </c>
      <c r="BM9557" s="97" t="s">
        <v>14710</v>
      </c>
      <c r="BN9557" s="97" t="s">
        <v>616</v>
      </c>
      <c r="BO9557" s="97" t="s">
        <v>2983</v>
      </c>
      <c r="BU9557" s="97" t="s">
        <v>14710</v>
      </c>
      <c r="BV9557" s="97" t="s">
        <v>616</v>
      </c>
      <c r="BW9557" s="97" t="s">
        <v>2983</v>
      </c>
    </row>
    <row r="9558" spans="51:75" x14ac:dyDescent="0.3">
      <c r="AY9558" s="124" t="e">
        <f>VLOOKUP(C9558,#REF!, 2,FALSE)</f>
        <v>#REF!</v>
      </c>
      <c r="BM9558" s="97" t="s">
        <v>14711</v>
      </c>
      <c r="BN9558" s="97" t="s">
        <v>614</v>
      </c>
      <c r="BO9558" s="97" t="s">
        <v>14712</v>
      </c>
      <c r="BU9558" s="97" t="s">
        <v>14711</v>
      </c>
      <c r="BV9558" s="97" t="s">
        <v>614</v>
      </c>
      <c r="BW9558" s="97" t="s">
        <v>14712</v>
      </c>
    </row>
    <row r="9559" spans="51:75" x14ac:dyDescent="0.3">
      <c r="AY9559" s="124" t="e">
        <f>VLOOKUP(C9559,#REF!, 2,FALSE)</f>
        <v>#REF!</v>
      </c>
      <c r="BM9559" s="97" t="s">
        <v>225</v>
      </c>
      <c r="BN9559" s="97" t="s">
        <v>617</v>
      </c>
      <c r="BO9559" s="97" t="s">
        <v>2983</v>
      </c>
      <c r="BU9559" s="97" t="s">
        <v>225</v>
      </c>
      <c r="BV9559" s="97" t="s">
        <v>617</v>
      </c>
      <c r="BW9559" s="97" t="s">
        <v>2983</v>
      </c>
    </row>
    <row r="9560" spans="51:75" x14ac:dyDescent="0.3">
      <c r="AY9560" s="124" t="e">
        <f>VLOOKUP(C9560,#REF!, 2,FALSE)</f>
        <v>#REF!</v>
      </c>
      <c r="BM9560" s="97" t="s">
        <v>14713</v>
      </c>
      <c r="BN9560" s="97" t="s">
        <v>662</v>
      </c>
      <c r="BO9560" s="97" t="s">
        <v>1128</v>
      </c>
      <c r="BU9560" s="97" t="s">
        <v>14713</v>
      </c>
      <c r="BV9560" s="97" t="s">
        <v>662</v>
      </c>
      <c r="BW9560" s="97" t="s">
        <v>1128</v>
      </c>
    </row>
    <row r="9561" spans="51:75" x14ac:dyDescent="0.3">
      <c r="AY9561" s="124" t="e">
        <f>VLOOKUP(C9561,#REF!, 2,FALSE)</f>
        <v>#REF!</v>
      </c>
      <c r="BM9561" s="97" t="s">
        <v>14714</v>
      </c>
      <c r="BN9561" s="97" t="s">
        <v>616</v>
      </c>
      <c r="BO9561" s="97" t="s">
        <v>2983</v>
      </c>
      <c r="BU9561" s="97" t="s">
        <v>14714</v>
      </c>
      <c r="BV9561" s="97" t="s">
        <v>616</v>
      </c>
      <c r="BW9561" s="97" t="s">
        <v>2983</v>
      </c>
    </row>
    <row r="9562" spans="51:75" x14ac:dyDescent="0.3">
      <c r="AY9562" s="124" t="e">
        <f>VLOOKUP(C9562,#REF!, 2,FALSE)</f>
        <v>#REF!</v>
      </c>
      <c r="BM9562" s="97" t="s">
        <v>14715</v>
      </c>
      <c r="BN9562" s="97" t="s">
        <v>16968</v>
      </c>
      <c r="BO9562" s="97" t="s">
        <v>4072</v>
      </c>
      <c r="BU9562" s="97" t="s">
        <v>14715</v>
      </c>
      <c r="BV9562" s="97" t="s">
        <v>16968</v>
      </c>
      <c r="BW9562" s="97" t="s">
        <v>4072</v>
      </c>
    </row>
    <row r="9563" spans="51:75" x14ac:dyDescent="0.3">
      <c r="AY9563" s="124" t="e">
        <f>VLOOKUP(C9563,#REF!, 2,FALSE)</f>
        <v>#REF!</v>
      </c>
      <c r="BM9563" s="97" t="s">
        <v>14716</v>
      </c>
      <c r="BN9563" s="97" t="s">
        <v>775</v>
      </c>
      <c r="BO9563" s="97" t="s">
        <v>2983</v>
      </c>
      <c r="BU9563" s="97" t="s">
        <v>14716</v>
      </c>
      <c r="BV9563" s="97" t="s">
        <v>775</v>
      </c>
      <c r="BW9563" s="97" t="s">
        <v>2983</v>
      </c>
    </row>
    <row r="9564" spans="51:75" x14ac:dyDescent="0.3">
      <c r="AY9564" s="124" t="e">
        <f>VLOOKUP(C9564,#REF!, 2,FALSE)</f>
        <v>#REF!</v>
      </c>
      <c r="BM9564" s="97" t="s">
        <v>2561</v>
      </c>
      <c r="BN9564" s="97" t="s">
        <v>780</v>
      </c>
      <c r="BO9564" s="97" t="s">
        <v>2983</v>
      </c>
      <c r="BU9564" s="97" t="s">
        <v>2561</v>
      </c>
      <c r="BV9564" s="97" t="s">
        <v>780</v>
      </c>
      <c r="BW9564" s="97" t="s">
        <v>2983</v>
      </c>
    </row>
    <row r="9565" spans="51:75" x14ac:dyDescent="0.3">
      <c r="AY9565" s="124" t="e">
        <f>VLOOKUP(C9565,#REF!, 2,FALSE)</f>
        <v>#REF!</v>
      </c>
      <c r="BM9565" s="97" t="s">
        <v>2562</v>
      </c>
      <c r="BN9565" s="97" t="s">
        <v>703</v>
      </c>
      <c r="BO9565" s="97" t="s">
        <v>2983</v>
      </c>
      <c r="BU9565" s="97" t="s">
        <v>2562</v>
      </c>
      <c r="BV9565" s="97" t="s">
        <v>703</v>
      </c>
      <c r="BW9565" s="97" t="s">
        <v>2983</v>
      </c>
    </row>
    <row r="9566" spans="51:75" x14ac:dyDescent="0.3">
      <c r="AY9566" s="124" t="e">
        <f>VLOOKUP(C9566,#REF!, 2,FALSE)</f>
        <v>#REF!</v>
      </c>
      <c r="BM9566" s="97" t="s">
        <v>14717</v>
      </c>
      <c r="BN9566" s="97" t="s">
        <v>787</v>
      </c>
      <c r="BO9566" s="97" t="s">
        <v>2983</v>
      </c>
      <c r="BU9566" s="97" t="s">
        <v>14717</v>
      </c>
      <c r="BV9566" s="97" t="s">
        <v>787</v>
      </c>
      <c r="BW9566" s="97" t="s">
        <v>2983</v>
      </c>
    </row>
    <row r="9567" spans="51:75" x14ac:dyDescent="0.3">
      <c r="AY9567" s="124" t="e">
        <f>VLOOKUP(C9567,#REF!, 2,FALSE)</f>
        <v>#REF!</v>
      </c>
      <c r="BM9567" s="97" t="s">
        <v>2563</v>
      </c>
      <c r="BN9567" s="97" t="s">
        <v>631</v>
      </c>
      <c r="BO9567" s="97" t="s">
        <v>2983</v>
      </c>
      <c r="BU9567" s="97" t="s">
        <v>2563</v>
      </c>
      <c r="BV9567" s="97" t="s">
        <v>631</v>
      </c>
      <c r="BW9567" s="97" t="s">
        <v>2983</v>
      </c>
    </row>
    <row r="9568" spans="51:75" x14ac:dyDescent="0.3">
      <c r="AY9568" s="124" t="e">
        <f>VLOOKUP(C9568,#REF!, 2,FALSE)</f>
        <v>#REF!</v>
      </c>
      <c r="BM9568" s="97" t="s">
        <v>14718</v>
      </c>
      <c r="BN9568" s="97" t="s">
        <v>631</v>
      </c>
      <c r="BO9568" s="97" t="s">
        <v>2983</v>
      </c>
      <c r="BU9568" s="97" t="s">
        <v>14718</v>
      </c>
      <c r="BV9568" s="97" t="s">
        <v>631</v>
      </c>
      <c r="BW9568" s="97" t="s">
        <v>2983</v>
      </c>
    </row>
    <row r="9569" spans="51:75" x14ac:dyDescent="0.3">
      <c r="AY9569" s="124" t="e">
        <f>VLOOKUP(C9569,#REF!, 2,FALSE)</f>
        <v>#REF!</v>
      </c>
      <c r="BM9569" s="97" t="s">
        <v>14719</v>
      </c>
      <c r="BN9569" s="97" t="s">
        <v>775</v>
      </c>
      <c r="BO9569" s="97" t="s">
        <v>14720</v>
      </c>
      <c r="BU9569" s="97" t="s">
        <v>14719</v>
      </c>
      <c r="BV9569" s="97" t="s">
        <v>775</v>
      </c>
      <c r="BW9569" s="97" t="s">
        <v>14720</v>
      </c>
    </row>
    <row r="9570" spans="51:75" x14ac:dyDescent="0.3">
      <c r="AY9570" s="124" t="e">
        <f>VLOOKUP(C9570,#REF!, 2,FALSE)</f>
        <v>#REF!</v>
      </c>
      <c r="BM9570" s="97" t="s">
        <v>14721</v>
      </c>
      <c r="BN9570" s="97" t="s">
        <v>731</v>
      </c>
      <c r="BO9570" s="97" t="s">
        <v>14722</v>
      </c>
      <c r="BU9570" s="97" t="s">
        <v>14721</v>
      </c>
      <c r="BV9570" s="97" t="s">
        <v>731</v>
      </c>
      <c r="BW9570" s="97" t="s">
        <v>14722</v>
      </c>
    </row>
    <row r="9571" spans="51:75" x14ac:dyDescent="0.3">
      <c r="AY9571" s="124" t="e">
        <f>VLOOKUP(C9571,#REF!, 2,FALSE)</f>
        <v>#REF!</v>
      </c>
      <c r="BM9571" s="97" t="s">
        <v>14723</v>
      </c>
      <c r="BN9571" s="97" t="s">
        <v>2983</v>
      </c>
      <c r="BO9571" s="97" t="s">
        <v>2983</v>
      </c>
      <c r="BU9571" s="97" t="s">
        <v>14723</v>
      </c>
      <c r="BV9571" s="97" t="s">
        <v>2983</v>
      </c>
      <c r="BW9571" s="97" t="s">
        <v>2983</v>
      </c>
    </row>
    <row r="9572" spans="51:75" x14ac:dyDescent="0.3">
      <c r="AY9572" s="124" t="e">
        <f>VLOOKUP(C9572,#REF!, 2,FALSE)</f>
        <v>#REF!</v>
      </c>
      <c r="BM9572" s="97" t="s">
        <v>14724</v>
      </c>
      <c r="BN9572" s="97" t="s">
        <v>2983</v>
      </c>
      <c r="BO9572" s="97" t="s">
        <v>2983</v>
      </c>
      <c r="BU9572" s="97" t="s">
        <v>14724</v>
      </c>
      <c r="BV9572" s="97" t="s">
        <v>2983</v>
      </c>
      <c r="BW9572" s="97" t="s">
        <v>2983</v>
      </c>
    </row>
    <row r="9573" spans="51:75" x14ac:dyDescent="0.3">
      <c r="AY9573" s="124" t="e">
        <f>VLOOKUP(C9573,#REF!, 2,FALSE)</f>
        <v>#REF!</v>
      </c>
      <c r="BM9573" s="97" t="s">
        <v>14725</v>
      </c>
      <c r="BN9573" s="97" t="s">
        <v>2983</v>
      </c>
      <c r="BO9573" s="97" t="s">
        <v>2983</v>
      </c>
      <c r="BU9573" s="97" t="s">
        <v>14725</v>
      </c>
      <c r="BV9573" s="97" t="s">
        <v>2983</v>
      </c>
      <c r="BW9573" s="97" t="s">
        <v>2983</v>
      </c>
    </row>
    <row r="9574" spans="51:75" x14ac:dyDescent="0.3">
      <c r="AY9574" s="124" t="e">
        <f>VLOOKUP(C9574,#REF!, 2,FALSE)</f>
        <v>#REF!</v>
      </c>
      <c r="BM9574" s="97" t="s">
        <v>14726</v>
      </c>
      <c r="BN9574" s="97" t="s">
        <v>2983</v>
      </c>
      <c r="BO9574" s="97" t="s">
        <v>2983</v>
      </c>
      <c r="BU9574" s="97" t="s">
        <v>14726</v>
      </c>
      <c r="BV9574" s="97" t="s">
        <v>2983</v>
      </c>
      <c r="BW9574" s="97" t="s">
        <v>2983</v>
      </c>
    </row>
    <row r="9575" spans="51:75" x14ac:dyDescent="0.3">
      <c r="AY9575" s="124" t="e">
        <f>VLOOKUP(C9575,#REF!, 2,FALSE)</f>
        <v>#REF!</v>
      </c>
      <c r="BM9575" s="97" t="s">
        <v>2564</v>
      </c>
      <c r="BN9575" s="97" t="s">
        <v>780</v>
      </c>
      <c r="BO9575" s="97" t="s">
        <v>14727</v>
      </c>
      <c r="BU9575" s="97" t="s">
        <v>2564</v>
      </c>
      <c r="BV9575" s="97" t="s">
        <v>780</v>
      </c>
      <c r="BW9575" s="97" t="s">
        <v>14727</v>
      </c>
    </row>
    <row r="9576" spans="51:75" x14ac:dyDescent="0.3">
      <c r="AY9576" s="124" t="e">
        <f>VLOOKUP(C9576,#REF!, 2,FALSE)</f>
        <v>#REF!</v>
      </c>
      <c r="BM9576" s="97" t="s">
        <v>14728</v>
      </c>
      <c r="BN9576" s="97" t="s">
        <v>3237</v>
      </c>
      <c r="BO9576" s="97" t="s">
        <v>2983</v>
      </c>
      <c r="BU9576" s="97" t="s">
        <v>14728</v>
      </c>
      <c r="BV9576" s="97" t="s">
        <v>3237</v>
      </c>
      <c r="BW9576" s="97" t="s">
        <v>2983</v>
      </c>
    </row>
    <row r="9577" spans="51:75" x14ac:dyDescent="0.3">
      <c r="AY9577" s="124" t="e">
        <f>VLOOKUP(C9577,#REF!, 2,FALSE)</f>
        <v>#REF!</v>
      </c>
      <c r="BM9577" s="97" t="s">
        <v>14729</v>
      </c>
      <c r="BN9577" s="97" t="s">
        <v>2979</v>
      </c>
      <c r="BO9577" s="97" t="s">
        <v>14730</v>
      </c>
      <c r="BU9577" s="97" t="s">
        <v>14729</v>
      </c>
      <c r="BV9577" s="97" t="s">
        <v>2979</v>
      </c>
      <c r="BW9577" s="97" t="s">
        <v>14730</v>
      </c>
    </row>
    <row r="9578" spans="51:75" x14ac:dyDescent="0.3">
      <c r="AY9578" s="124" t="e">
        <f>VLOOKUP(C9578,#REF!, 2,FALSE)</f>
        <v>#REF!</v>
      </c>
      <c r="BM9578" s="97" t="s">
        <v>2565</v>
      </c>
      <c r="BN9578" s="97" t="s">
        <v>923</v>
      </c>
      <c r="BO9578" s="97" t="s">
        <v>2983</v>
      </c>
      <c r="BU9578" s="97" t="s">
        <v>2565</v>
      </c>
      <c r="BV9578" s="97" t="s">
        <v>923</v>
      </c>
      <c r="BW9578" s="97" t="s">
        <v>2983</v>
      </c>
    </row>
    <row r="9579" spans="51:75" x14ac:dyDescent="0.3">
      <c r="AY9579" s="124" t="e">
        <f>VLOOKUP(C9579,#REF!, 2,FALSE)</f>
        <v>#REF!</v>
      </c>
      <c r="BM9579" s="97" t="s">
        <v>2566</v>
      </c>
      <c r="BN9579" s="97" t="s">
        <v>619</v>
      </c>
      <c r="BO9579" s="97" t="s">
        <v>7733</v>
      </c>
      <c r="BU9579" s="97" t="s">
        <v>2566</v>
      </c>
      <c r="BV9579" s="97" t="s">
        <v>619</v>
      </c>
      <c r="BW9579" s="97" t="s">
        <v>7733</v>
      </c>
    </row>
    <row r="9580" spans="51:75" x14ac:dyDescent="0.3">
      <c r="AY9580" s="124" t="e">
        <f>VLOOKUP(C9580,#REF!, 2,FALSE)</f>
        <v>#REF!</v>
      </c>
      <c r="BM9580" s="97" t="s">
        <v>14731</v>
      </c>
      <c r="BN9580" s="97" t="s">
        <v>619</v>
      </c>
      <c r="BO9580" s="97" t="s">
        <v>2983</v>
      </c>
      <c r="BU9580" s="97" t="s">
        <v>14731</v>
      </c>
      <c r="BV9580" s="97" t="s">
        <v>619</v>
      </c>
      <c r="BW9580" s="97" t="s">
        <v>2983</v>
      </c>
    </row>
    <row r="9581" spans="51:75" x14ac:dyDescent="0.3">
      <c r="AY9581" s="124" t="e">
        <f>VLOOKUP(C9581,#REF!, 2,FALSE)</f>
        <v>#REF!</v>
      </c>
      <c r="BM9581" s="97" t="s">
        <v>14732</v>
      </c>
      <c r="BN9581" s="97" t="s">
        <v>661</v>
      </c>
      <c r="BO9581" s="97" t="s">
        <v>14733</v>
      </c>
      <c r="BU9581" s="97" t="s">
        <v>14732</v>
      </c>
      <c r="BV9581" s="97" t="s">
        <v>661</v>
      </c>
      <c r="BW9581" s="97" t="s">
        <v>14733</v>
      </c>
    </row>
    <row r="9582" spans="51:75" x14ac:dyDescent="0.3">
      <c r="AY9582" s="124" t="e">
        <f>VLOOKUP(C9582,#REF!, 2,FALSE)</f>
        <v>#REF!</v>
      </c>
      <c r="BM9582" s="97" t="s">
        <v>14734</v>
      </c>
      <c r="BN9582" s="97" t="s">
        <v>2983</v>
      </c>
      <c r="BO9582" s="97" t="s">
        <v>2983</v>
      </c>
      <c r="BU9582" s="97" t="s">
        <v>14734</v>
      </c>
      <c r="BV9582" s="97" t="s">
        <v>2983</v>
      </c>
      <c r="BW9582" s="97" t="s">
        <v>2983</v>
      </c>
    </row>
    <row r="9583" spans="51:75" x14ac:dyDescent="0.3">
      <c r="AY9583" s="124" t="e">
        <f>VLOOKUP(C9583,#REF!, 2,FALSE)</f>
        <v>#REF!</v>
      </c>
      <c r="BM9583" s="97" t="s">
        <v>14735</v>
      </c>
      <c r="BN9583" s="97" t="s">
        <v>621</v>
      </c>
      <c r="BO9583" s="97" t="s">
        <v>2983</v>
      </c>
      <c r="BU9583" s="97" t="s">
        <v>14735</v>
      </c>
      <c r="BV9583" s="97" t="s">
        <v>621</v>
      </c>
      <c r="BW9583" s="97" t="s">
        <v>2983</v>
      </c>
    </row>
    <row r="9584" spans="51:75" x14ac:dyDescent="0.3">
      <c r="AY9584" s="124" t="e">
        <f>VLOOKUP(C9584,#REF!, 2,FALSE)</f>
        <v>#REF!</v>
      </c>
      <c r="BM9584" s="97" t="s">
        <v>14736</v>
      </c>
      <c r="BN9584" s="97" t="s">
        <v>661</v>
      </c>
      <c r="BO9584" s="97" t="s">
        <v>2983</v>
      </c>
      <c r="BU9584" s="97" t="s">
        <v>14736</v>
      </c>
      <c r="BV9584" s="97" t="s">
        <v>661</v>
      </c>
      <c r="BW9584" s="97" t="s">
        <v>2983</v>
      </c>
    </row>
    <row r="9585" spans="51:75" x14ac:dyDescent="0.3">
      <c r="AY9585" s="124" t="e">
        <f>VLOOKUP(C9585,#REF!, 2,FALSE)</f>
        <v>#REF!</v>
      </c>
      <c r="BM9585" s="97" t="s">
        <v>14737</v>
      </c>
      <c r="BN9585" s="97" t="s">
        <v>667</v>
      </c>
      <c r="BO9585" s="97" t="s">
        <v>2983</v>
      </c>
      <c r="BU9585" s="97" t="s">
        <v>14737</v>
      </c>
      <c r="BV9585" s="97" t="s">
        <v>667</v>
      </c>
      <c r="BW9585" s="97" t="s">
        <v>2983</v>
      </c>
    </row>
    <row r="9586" spans="51:75" x14ac:dyDescent="0.3">
      <c r="AY9586" s="124" t="e">
        <f>VLOOKUP(C9586,#REF!, 2,FALSE)</f>
        <v>#REF!</v>
      </c>
      <c r="BM9586" s="97" t="s">
        <v>14738</v>
      </c>
      <c r="BN9586" s="97" t="s">
        <v>849</v>
      </c>
      <c r="BO9586" s="97" t="s">
        <v>14739</v>
      </c>
      <c r="BU9586" s="97" t="s">
        <v>14738</v>
      </c>
      <c r="BV9586" s="97" t="s">
        <v>849</v>
      </c>
      <c r="BW9586" s="97" t="s">
        <v>14739</v>
      </c>
    </row>
    <row r="9587" spans="51:75" x14ac:dyDescent="0.3">
      <c r="AY9587" s="124" t="e">
        <f>VLOOKUP(C9587,#REF!, 2,FALSE)</f>
        <v>#REF!</v>
      </c>
      <c r="BM9587" s="97" t="s">
        <v>14740</v>
      </c>
      <c r="BN9587" s="97" t="s">
        <v>778</v>
      </c>
      <c r="BO9587" s="97" t="s">
        <v>2983</v>
      </c>
      <c r="BU9587" s="97" t="s">
        <v>14740</v>
      </c>
      <c r="BV9587" s="97" t="s">
        <v>778</v>
      </c>
      <c r="BW9587" s="97" t="s">
        <v>2983</v>
      </c>
    </row>
    <row r="9588" spans="51:75" x14ac:dyDescent="0.3">
      <c r="AY9588" s="124" t="e">
        <f>VLOOKUP(C9588,#REF!, 2,FALSE)</f>
        <v>#REF!</v>
      </c>
      <c r="BM9588" s="97" t="s">
        <v>14741</v>
      </c>
      <c r="BN9588" s="97" t="s">
        <v>736</v>
      </c>
      <c r="BO9588" s="97" t="s">
        <v>2983</v>
      </c>
      <c r="BU9588" s="97" t="s">
        <v>14741</v>
      </c>
      <c r="BV9588" s="97" t="s">
        <v>736</v>
      </c>
      <c r="BW9588" s="97" t="s">
        <v>2983</v>
      </c>
    </row>
    <row r="9589" spans="51:75" x14ac:dyDescent="0.3">
      <c r="AY9589" s="124" t="e">
        <f>VLOOKUP(C9589,#REF!, 2,FALSE)</f>
        <v>#REF!</v>
      </c>
      <c r="BM9589" s="97" t="s">
        <v>14742</v>
      </c>
      <c r="BN9589" s="97" t="s">
        <v>787</v>
      </c>
      <c r="BO9589" s="97" t="s">
        <v>4375</v>
      </c>
      <c r="BU9589" s="97" t="s">
        <v>14742</v>
      </c>
      <c r="BV9589" s="97" t="s">
        <v>787</v>
      </c>
      <c r="BW9589" s="97" t="s">
        <v>4375</v>
      </c>
    </row>
    <row r="9590" spans="51:75" x14ac:dyDescent="0.3">
      <c r="AY9590" s="124" t="e">
        <f>VLOOKUP(C9590,#REF!, 2,FALSE)</f>
        <v>#REF!</v>
      </c>
      <c r="BM9590" s="97" t="s">
        <v>14743</v>
      </c>
      <c r="BN9590" s="97" t="s">
        <v>2983</v>
      </c>
      <c r="BO9590" s="97" t="s">
        <v>14744</v>
      </c>
      <c r="BU9590" s="97" t="s">
        <v>14743</v>
      </c>
      <c r="BV9590" s="97" t="s">
        <v>2983</v>
      </c>
      <c r="BW9590" s="97" t="s">
        <v>14744</v>
      </c>
    </row>
    <row r="9591" spans="51:75" x14ac:dyDescent="0.3">
      <c r="AY9591" s="124" t="e">
        <f>VLOOKUP(C9591,#REF!, 2,FALSE)</f>
        <v>#REF!</v>
      </c>
      <c r="BM9591" s="97" t="s">
        <v>14745</v>
      </c>
      <c r="BN9591" s="97" t="s">
        <v>2983</v>
      </c>
      <c r="BO9591" s="97" t="s">
        <v>1555</v>
      </c>
      <c r="BU9591" s="97" t="s">
        <v>14745</v>
      </c>
      <c r="BV9591" s="97" t="s">
        <v>2983</v>
      </c>
      <c r="BW9591" s="97" t="s">
        <v>1555</v>
      </c>
    </row>
    <row r="9592" spans="51:75" x14ac:dyDescent="0.3">
      <c r="AY9592" s="124" t="e">
        <f>VLOOKUP(C9592,#REF!, 2,FALSE)</f>
        <v>#REF!</v>
      </c>
      <c r="BM9592" s="97" t="s">
        <v>14746</v>
      </c>
      <c r="BN9592" s="97" t="s">
        <v>841</v>
      </c>
      <c r="BO9592" s="97" t="s">
        <v>3012</v>
      </c>
      <c r="BU9592" s="97" t="s">
        <v>14746</v>
      </c>
      <c r="BV9592" s="97" t="s">
        <v>841</v>
      </c>
      <c r="BW9592" s="97" t="s">
        <v>3012</v>
      </c>
    </row>
    <row r="9593" spans="51:75" x14ac:dyDescent="0.3">
      <c r="AY9593" s="124" t="e">
        <f>VLOOKUP(C9593,#REF!, 2,FALSE)</f>
        <v>#REF!</v>
      </c>
      <c r="BM9593" s="97" t="s">
        <v>14747</v>
      </c>
      <c r="BN9593" s="97" t="s">
        <v>2983</v>
      </c>
      <c r="BO9593" s="97" t="s">
        <v>14748</v>
      </c>
      <c r="BU9593" s="97" t="s">
        <v>14747</v>
      </c>
      <c r="BV9593" s="97" t="s">
        <v>2983</v>
      </c>
      <c r="BW9593" s="97" t="s">
        <v>14748</v>
      </c>
    </row>
    <row r="9594" spans="51:75" x14ac:dyDescent="0.3">
      <c r="AY9594" s="124" t="e">
        <f>VLOOKUP(C9594,#REF!, 2,FALSE)</f>
        <v>#REF!</v>
      </c>
      <c r="BM9594" s="97" t="s">
        <v>14750</v>
      </c>
      <c r="BN9594" s="97" t="s">
        <v>2983</v>
      </c>
      <c r="BO9594" s="97" t="s">
        <v>11251</v>
      </c>
      <c r="BU9594" s="97" t="s">
        <v>14750</v>
      </c>
      <c r="BV9594" s="97" t="s">
        <v>2983</v>
      </c>
      <c r="BW9594" s="97" t="s">
        <v>11251</v>
      </c>
    </row>
    <row r="9595" spans="51:75" x14ac:dyDescent="0.3">
      <c r="AY9595" s="124" t="e">
        <f>VLOOKUP(C9595,#REF!, 2,FALSE)</f>
        <v>#REF!</v>
      </c>
      <c r="BM9595" s="97" t="s">
        <v>14751</v>
      </c>
      <c r="BN9595" s="97" t="s">
        <v>2983</v>
      </c>
      <c r="BO9595" s="97" t="s">
        <v>14752</v>
      </c>
      <c r="BU9595" s="97" t="s">
        <v>14751</v>
      </c>
      <c r="BV9595" s="97" t="s">
        <v>2983</v>
      </c>
      <c r="BW9595" s="97" t="s">
        <v>14752</v>
      </c>
    </row>
    <row r="9596" spans="51:75" x14ac:dyDescent="0.3">
      <c r="AY9596" s="124" t="e">
        <f>VLOOKUP(C9596,#REF!, 2,FALSE)</f>
        <v>#REF!</v>
      </c>
      <c r="BM9596" s="97" t="s">
        <v>242</v>
      </c>
      <c r="BN9596" s="97" t="s">
        <v>2983</v>
      </c>
      <c r="BO9596" s="97" t="s">
        <v>14753</v>
      </c>
      <c r="BU9596" s="97" t="s">
        <v>242</v>
      </c>
      <c r="BV9596" s="97" t="s">
        <v>2983</v>
      </c>
      <c r="BW9596" s="97" t="s">
        <v>14753</v>
      </c>
    </row>
    <row r="9597" spans="51:75" x14ac:dyDescent="0.3">
      <c r="AY9597" s="124" t="e">
        <f>VLOOKUP(C9597,#REF!, 2,FALSE)</f>
        <v>#REF!</v>
      </c>
      <c r="BM9597" s="97" t="s">
        <v>14754</v>
      </c>
      <c r="BN9597" s="97" t="s">
        <v>2983</v>
      </c>
      <c r="BO9597" s="97" t="s">
        <v>2983</v>
      </c>
      <c r="BU9597" s="97" t="s">
        <v>14754</v>
      </c>
      <c r="BV9597" s="97" t="s">
        <v>2983</v>
      </c>
      <c r="BW9597" s="97" t="s">
        <v>2983</v>
      </c>
    </row>
    <row r="9598" spans="51:75" x14ac:dyDescent="0.3">
      <c r="AY9598" s="124" t="e">
        <f>VLOOKUP(C9598,#REF!, 2,FALSE)</f>
        <v>#REF!</v>
      </c>
      <c r="BM9598" s="97" t="s">
        <v>14756</v>
      </c>
      <c r="BN9598" s="97" t="s">
        <v>928</v>
      </c>
      <c r="BO9598" s="97" t="s">
        <v>8161</v>
      </c>
      <c r="BU9598" s="97" t="s">
        <v>14756</v>
      </c>
      <c r="BV9598" s="97" t="s">
        <v>928</v>
      </c>
      <c r="BW9598" s="97" t="s">
        <v>8161</v>
      </c>
    </row>
    <row r="9599" spans="51:75" x14ac:dyDescent="0.3">
      <c r="AY9599" s="124" t="e">
        <f>VLOOKUP(C9599,#REF!, 2,FALSE)</f>
        <v>#REF!</v>
      </c>
      <c r="BM9599" s="97" t="s">
        <v>14757</v>
      </c>
      <c r="BN9599" s="97" t="s">
        <v>928</v>
      </c>
      <c r="BO9599" s="97" t="s">
        <v>3073</v>
      </c>
      <c r="BU9599" s="97" t="s">
        <v>14757</v>
      </c>
      <c r="BV9599" s="97" t="s">
        <v>928</v>
      </c>
      <c r="BW9599" s="97" t="s">
        <v>3073</v>
      </c>
    </row>
    <row r="9600" spans="51:75" x14ac:dyDescent="0.3">
      <c r="AY9600" s="124" t="e">
        <f>VLOOKUP(C9600,#REF!, 2,FALSE)</f>
        <v>#REF!</v>
      </c>
      <c r="BM9600" s="97" t="s">
        <v>2569</v>
      </c>
      <c r="BN9600" s="97" t="s">
        <v>3003</v>
      </c>
      <c r="BO9600" s="97" t="s">
        <v>14758</v>
      </c>
      <c r="BU9600" s="97" t="s">
        <v>2569</v>
      </c>
      <c r="BV9600" s="97" t="s">
        <v>3003</v>
      </c>
      <c r="BW9600" s="97" t="s">
        <v>14758</v>
      </c>
    </row>
    <row r="9601" spans="51:75" x14ac:dyDescent="0.3">
      <c r="AY9601" s="124" t="e">
        <f>VLOOKUP(C9601,#REF!, 2,FALSE)</f>
        <v>#REF!</v>
      </c>
      <c r="BM9601" s="97" t="s">
        <v>14759</v>
      </c>
      <c r="BN9601" s="97" t="s">
        <v>3237</v>
      </c>
      <c r="BO9601" s="97" t="s">
        <v>2983</v>
      </c>
      <c r="BU9601" s="97" t="s">
        <v>14759</v>
      </c>
      <c r="BV9601" s="97" t="s">
        <v>3237</v>
      </c>
      <c r="BW9601" s="97" t="s">
        <v>2983</v>
      </c>
    </row>
    <row r="9602" spans="51:75" x14ac:dyDescent="0.3">
      <c r="AY9602" s="124" t="e">
        <f>VLOOKUP(C9602,#REF!, 2,FALSE)</f>
        <v>#REF!</v>
      </c>
      <c r="BM9602" s="97" t="s">
        <v>14760</v>
      </c>
      <c r="BN9602" s="97" t="s">
        <v>2983</v>
      </c>
      <c r="BO9602" s="97" t="s">
        <v>2983</v>
      </c>
      <c r="BU9602" s="97" t="s">
        <v>14760</v>
      </c>
      <c r="BV9602" s="97" t="s">
        <v>2983</v>
      </c>
      <c r="BW9602" s="97" t="s">
        <v>2983</v>
      </c>
    </row>
    <row r="9603" spans="51:75" x14ac:dyDescent="0.3">
      <c r="AY9603" s="124" t="e">
        <f>VLOOKUP(C9603,#REF!, 2,FALSE)</f>
        <v>#REF!</v>
      </c>
      <c r="BM9603" s="97" t="s">
        <v>14761</v>
      </c>
      <c r="BN9603" s="97" t="s">
        <v>2983</v>
      </c>
      <c r="BO9603" s="97" t="s">
        <v>2983</v>
      </c>
      <c r="BU9603" s="97" t="s">
        <v>14761</v>
      </c>
      <c r="BV9603" s="97" t="s">
        <v>2983</v>
      </c>
      <c r="BW9603" s="97" t="s">
        <v>2983</v>
      </c>
    </row>
    <row r="9604" spans="51:75" x14ac:dyDescent="0.3">
      <c r="AY9604" s="124" t="e">
        <f>VLOOKUP(C9604,#REF!, 2,FALSE)</f>
        <v>#REF!</v>
      </c>
      <c r="BM9604" s="97" t="s">
        <v>14762</v>
      </c>
      <c r="BN9604" s="97" t="s">
        <v>661</v>
      </c>
      <c r="BO9604" s="97" t="s">
        <v>2983</v>
      </c>
      <c r="BU9604" s="97" t="s">
        <v>14762</v>
      </c>
      <c r="BV9604" s="97" t="s">
        <v>661</v>
      </c>
      <c r="BW9604" s="97" t="s">
        <v>2983</v>
      </c>
    </row>
    <row r="9605" spans="51:75" x14ac:dyDescent="0.3">
      <c r="AY9605" s="124" t="e">
        <f>VLOOKUP(C9605,#REF!, 2,FALSE)</f>
        <v>#REF!</v>
      </c>
      <c r="BM9605" s="97" t="s">
        <v>14763</v>
      </c>
      <c r="BN9605" s="97" t="s">
        <v>2983</v>
      </c>
      <c r="BO9605" s="97" t="s">
        <v>14764</v>
      </c>
      <c r="BU9605" s="97" t="s">
        <v>14763</v>
      </c>
      <c r="BV9605" s="97" t="s">
        <v>2983</v>
      </c>
      <c r="BW9605" s="97" t="s">
        <v>14764</v>
      </c>
    </row>
    <row r="9606" spans="51:75" x14ac:dyDescent="0.3">
      <c r="AY9606" s="124" t="e">
        <f>VLOOKUP(C9606,#REF!, 2,FALSE)</f>
        <v>#REF!</v>
      </c>
      <c r="BM9606" s="97" t="s">
        <v>14765</v>
      </c>
      <c r="BN9606" s="97" t="s">
        <v>2983</v>
      </c>
      <c r="BO9606" s="97" t="s">
        <v>14473</v>
      </c>
      <c r="BU9606" s="97" t="s">
        <v>14765</v>
      </c>
      <c r="BV9606" s="97" t="s">
        <v>2983</v>
      </c>
      <c r="BW9606" s="97" t="s">
        <v>14473</v>
      </c>
    </row>
    <row r="9607" spans="51:75" x14ac:dyDescent="0.3">
      <c r="AY9607" s="124" t="e">
        <f>VLOOKUP(C9607,#REF!, 2,FALSE)</f>
        <v>#REF!</v>
      </c>
      <c r="BM9607" s="97" t="s">
        <v>14766</v>
      </c>
      <c r="BN9607" s="97" t="s">
        <v>2983</v>
      </c>
      <c r="BO9607" s="97" t="s">
        <v>14767</v>
      </c>
      <c r="BU9607" s="97" t="s">
        <v>14766</v>
      </c>
      <c r="BV9607" s="97" t="s">
        <v>2983</v>
      </c>
      <c r="BW9607" s="97" t="s">
        <v>14767</v>
      </c>
    </row>
    <row r="9608" spans="51:75" x14ac:dyDescent="0.3">
      <c r="AY9608" s="124" t="e">
        <f>VLOOKUP(C9608,#REF!, 2,FALSE)</f>
        <v>#REF!</v>
      </c>
      <c r="BM9608" s="97" t="s">
        <v>14768</v>
      </c>
      <c r="BN9608" s="97" t="s">
        <v>1013</v>
      </c>
      <c r="BO9608" s="97" t="s">
        <v>2983</v>
      </c>
      <c r="BU9608" s="97" t="s">
        <v>14768</v>
      </c>
      <c r="BV9608" s="97" t="s">
        <v>1013</v>
      </c>
      <c r="BW9608" s="97" t="s">
        <v>2983</v>
      </c>
    </row>
    <row r="9609" spans="51:75" x14ac:dyDescent="0.3">
      <c r="AY9609" s="124" t="e">
        <f>VLOOKUP(C9609,#REF!, 2,FALSE)</f>
        <v>#REF!</v>
      </c>
      <c r="BM9609" s="97" t="s">
        <v>14769</v>
      </c>
      <c r="BN9609" s="97" t="s">
        <v>2983</v>
      </c>
      <c r="BO9609" s="97" t="s">
        <v>14770</v>
      </c>
      <c r="BU9609" s="97" t="s">
        <v>14769</v>
      </c>
      <c r="BV9609" s="97" t="s">
        <v>2983</v>
      </c>
      <c r="BW9609" s="97" t="s">
        <v>14770</v>
      </c>
    </row>
    <row r="9610" spans="51:75" x14ac:dyDescent="0.3">
      <c r="AY9610" s="124" t="e">
        <f>VLOOKUP(C9610,#REF!, 2,FALSE)</f>
        <v>#REF!</v>
      </c>
      <c r="BM9610" s="97" t="s">
        <v>2570</v>
      </c>
      <c r="BN9610" s="97" t="s">
        <v>928</v>
      </c>
      <c r="BO9610" s="97" t="s">
        <v>2983</v>
      </c>
      <c r="BU9610" s="97" t="s">
        <v>2570</v>
      </c>
      <c r="BV9610" s="97" t="s">
        <v>928</v>
      </c>
      <c r="BW9610" s="97" t="s">
        <v>2983</v>
      </c>
    </row>
    <row r="9611" spans="51:75" x14ac:dyDescent="0.3">
      <c r="AY9611" s="124" t="e">
        <f>VLOOKUP(C9611,#REF!, 2,FALSE)</f>
        <v>#REF!</v>
      </c>
      <c r="BM9611" s="97" t="s">
        <v>14771</v>
      </c>
      <c r="BN9611" s="97" t="s">
        <v>1272</v>
      </c>
      <c r="BO9611" s="97" t="s">
        <v>14772</v>
      </c>
      <c r="BU9611" s="97" t="s">
        <v>14771</v>
      </c>
      <c r="BV9611" s="97" t="s">
        <v>1272</v>
      </c>
      <c r="BW9611" s="97" t="s">
        <v>14772</v>
      </c>
    </row>
    <row r="9612" spans="51:75" x14ac:dyDescent="0.3">
      <c r="AY9612" s="124" t="e">
        <f>VLOOKUP(C9612,#REF!, 2,FALSE)</f>
        <v>#REF!</v>
      </c>
      <c r="BM9612" s="97" t="s">
        <v>14773</v>
      </c>
      <c r="BN9612" s="97" t="s">
        <v>736</v>
      </c>
      <c r="BO9612" s="97" t="s">
        <v>2983</v>
      </c>
      <c r="BU9612" s="97" t="s">
        <v>14773</v>
      </c>
      <c r="BV9612" s="97" t="s">
        <v>736</v>
      </c>
      <c r="BW9612" s="97" t="s">
        <v>2983</v>
      </c>
    </row>
    <row r="9613" spans="51:75" x14ac:dyDescent="0.3">
      <c r="AY9613" s="124" t="e">
        <f>VLOOKUP(C9613,#REF!, 2,FALSE)</f>
        <v>#REF!</v>
      </c>
      <c r="BM9613" s="97" t="s">
        <v>14774</v>
      </c>
      <c r="BN9613" s="97" t="s">
        <v>852</v>
      </c>
      <c r="BO9613" s="97" t="s">
        <v>2983</v>
      </c>
      <c r="BU9613" s="97" t="s">
        <v>14774</v>
      </c>
      <c r="BV9613" s="97" t="s">
        <v>852</v>
      </c>
      <c r="BW9613" s="97" t="s">
        <v>2983</v>
      </c>
    </row>
    <row r="9614" spans="51:75" x14ac:dyDescent="0.3">
      <c r="AY9614" s="124" t="e">
        <f>VLOOKUP(C9614,#REF!, 2,FALSE)</f>
        <v>#REF!</v>
      </c>
      <c r="BM9614" s="97" t="s">
        <v>14775</v>
      </c>
      <c r="BN9614" s="97" t="s">
        <v>2983</v>
      </c>
      <c r="BO9614" s="97" t="s">
        <v>2983</v>
      </c>
      <c r="BU9614" s="97" t="s">
        <v>14775</v>
      </c>
      <c r="BV9614" s="97" t="s">
        <v>2983</v>
      </c>
      <c r="BW9614" s="97" t="s">
        <v>2983</v>
      </c>
    </row>
    <row r="9615" spans="51:75" x14ac:dyDescent="0.3">
      <c r="AY9615" s="124" t="e">
        <f>VLOOKUP(C9615,#REF!, 2,FALSE)</f>
        <v>#REF!</v>
      </c>
      <c r="BM9615" s="97" t="s">
        <v>14776</v>
      </c>
      <c r="BN9615" s="97" t="s">
        <v>3003</v>
      </c>
      <c r="BO9615" s="97" t="s">
        <v>2983</v>
      </c>
      <c r="BU9615" s="97" t="s">
        <v>14776</v>
      </c>
      <c r="BV9615" s="97" t="s">
        <v>3003</v>
      </c>
      <c r="BW9615" s="97" t="s">
        <v>2983</v>
      </c>
    </row>
    <row r="9616" spans="51:75" x14ac:dyDescent="0.3">
      <c r="AY9616" s="124" t="e">
        <f>VLOOKUP(C9616,#REF!, 2,FALSE)</f>
        <v>#REF!</v>
      </c>
      <c r="BM9616" s="97" t="s">
        <v>14777</v>
      </c>
      <c r="BN9616" s="97" t="s">
        <v>3237</v>
      </c>
      <c r="BO9616" s="97" t="s">
        <v>2983</v>
      </c>
      <c r="BU9616" s="97" t="s">
        <v>14777</v>
      </c>
      <c r="BV9616" s="97" t="s">
        <v>3237</v>
      </c>
      <c r="BW9616" s="97" t="s">
        <v>2983</v>
      </c>
    </row>
    <row r="9617" spans="51:75" x14ac:dyDescent="0.3">
      <c r="AY9617" s="124" t="e">
        <f>VLOOKUP(C9617,#REF!, 2,FALSE)</f>
        <v>#REF!</v>
      </c>
      <c r="BM9617" s="97" t="s">
        <v>241</v>
      </c>
      <c r="BN9617" s="97" t="s">
        <v>852</v>
      </c>
      <c r="BO9617" s="97" t="s">
        <v>2983</v>
      </c>
      <c r="BU9617" s="97" t="s">
        <v>241</v>
      </c>
      <c r="BV9617" s="97" t="s">
        <v>852</v>
      </c>
      <c r="BW9617" s="97" t="s">
        <v>2983</v>
      </c>
    </row>
    <row r="9618" spans="51:75" x14ac:dyDescent="0.3">
      <c r="AY9618" s="124" t="e">
        <f>VLOOKUP(C9618,#REF!, 2,FALSE)</f>
        <v>#REF!</v>
      </c>
      <c r="BM9618" s="97" t="s">
        <v>14778</v>
      </c>
      <c r="BN9618" s="97" t="s">
        <v>3003</v>
      </c>
      <c r="BO9618" s="97" t="s">
        <v>2983</v>
      </c>
      <c r="BU9618" s="97" t="s">
        <v>14778</v>
      </c>
      <c r="BV9618" s="97" t="s">
        <v>3003</v>
      </c>
      <c r="BW9618" s="97" t="s">
        <v>2983</v>
      </c>
    </row>
    <row r="9619" spans="51:75" x14ac:dyDescent="0.3">
      <c r="AY9619" s="124" t="e">
        <f>VLOOKUP(C9619,#REF!, 2,FALSE)</f>
        <v>#REF!</v>
      </c>
      <c r="BM9619" s="97" t="s">
        <v>14779</v>
      </c>
      <c r="BN9619" s="97" t="s">
        <v>2983</v>
      </c>
      <c r="BO9619" s="97" t="s">
        <v>2983</v>
      </c>
      <c r="BU9619" s="97" t="s">
        <v>14779</v>
      </c>
      <c r="BV9619" s="97" t="s">
        <v>2983</v>
      </c>
      <c r="BW9619" s="97" t="s">
        <v>2983</v>
      </c>
    </row>
    <row r="9620" spans="51:75" x14ac:dyDescent="0.3">
      <c r="AY9620" s="124" t="e">
        <f>VLOOKUP(C9620,#REF!, 2,FALSE)</f>
        <v>#REF!</v>
      </c>
      <c r="BM9620" s="97" t="s">
        <v>14780</v>
      </c>
      <c r="BN9620" s="97" t="s">
        <v>16976</v>
      </c>
      <c r="BO9620" s="97" t="s">
        <v>14781</v>
      </c>
      <c r="BU9620" s="97" t="s">
        <v>14780</v>
      </c>
      <c r="BV9620" s="97" t="s">
        <v>16976</v>
      </c>
      <c r="BW9620" s="97" t="s">
        <v>14781</v>
      </c>
    </row>
    <row r="9621" spans="51:75" x14ac:dyDescent="0.3">
      <c r="AY9621" s="124" t="e">
        <f>VLOOKUP(C9621,#REF!, 2,FALSE)</f>
        <v>#REF!</v>
      </c>
      <c r="BM9621" s="97" t="s">
        <v>14782</v>
      </c>
      <c r="BN9621" s="97" t="s">
        <v>2983</v>
      </c>
      <c r="BO9621" s="97" t="s">
        <v>3822</v>
      </c>
      <c r="BU9621" s="97" t="s">
        <v>14782</v>
      </c>
      <c r="BV9621" s="97" t="s">
        <v>2983</v>
      </c>
      <c r="BW9621" s="97" t="s">
        <v>3822</v>
      </c>
    </row>
    <row r="9622" spans="51:75" x14ac:dyDescent="0.3">
      <c r="AY9622" s="124" t="e">
        <f>VLOOKUP(C9622,#REF!, 2,FALSE)</f>
        <v>#REF!</v>
      </c>
      <c r="BM9622" s="97" t="s">
        <v>14783</v>
      </c>
      <c r="BN9622" s="97" t="s">
        <v>2983</v>
      </c>
      <c r="BO9622" s="97" t="s">
        <v>1212</v>
      </c>
      <c r="BU9622" s="97" t="s">
        <v>14783</v>
      </c>
      <c r="BV9622" s="97" t="s">
        <v>2983</v>
      </c>
      <c r="BW9622" s="97" t="s">
        <v>1212</v>
      </c>
    </row>
    <row r="9623" spans="51:75" x14ac:dyDescent="0.3">
      <c r="AY9623" s="124" t="e">
        <f>VLOOKUP(C9623,#REF!, 2,FALSE)</f>
        <v>#REF!</v>
      </c>
      <c r="BM9623" s="97" t="s">
        <v>14784</v>
      </c>
      <c r="BN9623" s="97" t="s">
        <v>2983</v>
      </c>
      <c r="BO9623" s="97" t="s">
        <v>2983</v>
      </c>
      <c r="BU9623" s="97" t="s">
        <v>14784</v>
      </c>
      <c r="BV9623" s="97" t="s">
        <v>2983</v>
      </c>
      <c r="BW9623" s="97" t="s">
        <v>2983</v>
      </c>
    </row>
    <row r="9624" spans="51:75" x14ac:dyDescent="0.3">
      <c r="AY9624" s="124" t="e">
        <f>VLOOKUP(C9624,#REF!, 2,FALSE)</f>
        <v>#REF!</v>
      </c>
      <c r="BM9624" s="97" t="s">
        <v>14785</v>
      </c>
      <c r="BN9624" s="97" t="s">
        <v>2983</v>
      </c>
      <c r="BO9624" s="97" t="s">
        <v>2983</v>
      </c>
      <c r="BU9624" s="97" t="s">
        <v>14785</v>
      </c>
      <c r="BV9624" s="97" t="s">
        <v>2983</v>
      </c>
      <c r="BW9624" s="97" t="s">
        <v>2983</v>
      </c>
    </row>
    <row r="9625" spans="51:75" x14ac:dyDescent="0.3">
      <c r="AY9625" s="124" t="e">
        <f>VLOOKUP(C9625,#REF!, 2,FALSE)</f>
        <v>#REF!</v>
      </c>
      <c r="BM9625" s="97" t="s">
        <v>14786</v>
      </c>
      <c r="BN9625" s="97" t="s">
        <v>2983</v>
      </c>
      <c r="BO9625" s="97" t="s">
        <v>2983</v>
      </c>
      <c r="BU9625" s="97" t="s">
        <v>14786</v>
      </c>
      <c r="BV9625" s="97" t="s">
        <v>2983</v>
      </c>
      <c r="BW9625" s="97" t="s">
        <v>2983</v>
      </c>
    </row>
    <row r="9626" spans="51:75" x14ac:dyDescent="0.3">
      <c r="AY9626" s="124" t="e">
        <f>VLOOKUP(C9626,#REF!, 2,FALSE)</f>
        <v>#REF!</v>
      </c>
      <c r="BM9626" s="97" t="s">
        <v>14787</v>
      </c>
      <c r="BN9626" s="97" t="s">
        <v>2983</v>
      </c>
      <c r="BO9626" s="97" t="s">
        <v>2983</v>
      </c>
      <c r="BU9626" s="97" t="s">
        <v>14787</v>
      </c>
      <c r="BV9626" s="97" t="s">
        <v>2983</v>
      </c>
      <c r="BW9626" s="97" t="s">
        <v>2983</v>
      </c>
    </row>
    <row r="9627" spans="51:75" x14ac:dyDescent="0.3">
      <c r="AY9627" s="124" t="e">
        <f>VLOOKUP(C9627,#REF!, 2,FALSE)</f>
        <v>#REF!</v>
      </c>
      <c r="BM9627" s="97" t="s">
        <v>14788</v>
      </c>
      <c r="BN9627" s="97" t="s">
        <v>2983</v>
      </c>
      <c r="BO9627" s="97" t="s">
        <v>2983</v>
      </c>
      <c r="BU9627" s="97" t="s">
        <v>14788</v>
      </c>
      <c r="BV9627" s="97" t="s">
        <v>2983</v>
      </c>
      <c r="BW9627" s="97" t="s">
        <v>2983</v>
      </c>
    </row>
    <row r="9628" spans="51:75" x14ac:dyDescent="0.3">
      <c r="AY9628" s="124" t="e">
        <f>VLOOKUP(C9628,#REF!, 2,FALSE)</f>
        <v>#REF!</v>
      </c>
      <c r="BM9628" s="97" t="s">
        <v>2571</v>
      </c>
      <c r="BN9628" s="97" t="s">
        <v>1013</v>
      </c>
      <c r="BO9628" s="97" t="s">
        <v>2983</v>
      </c>
      <c r="BU9628" s="97" t="s">
        <v>2571</v>
      </c>
      <c r="BV9628" s="97" t="s">
        <v>1013</v>
      </c>
      <c r="BW9628" s="97" t="s">
        <v>2983</v>
      </c>
    </row>
    <row r="9629" spans="51:75" x14ac:dyDescent="0.3">
      <c r="AY9629" s="124" t="e">
        <f>VLOOKUP(C9629,#REF!, 2,FALSE)</f>
        <v>#REF!</v>
      </c>
      <c r="BM9629" s="97" t="s">
        <v>2572</v>
      </c>
      <c r="BN9629" s="97" t="s">
        <v>2983</v>
      </c>
      <c r="BO9629" s="97" t="s">
        <v>14789</v>
      </c>
      <c r="BU9629" s="97" t="s">
        <v>2572</v>
      </c>
      <c r="BV9629" s="97" t="s">
        <v>2983</v>
      </c>
      <c r="BW9629" s="97" t="s">
        <v>14789</v>
      </c>
    </row>
    <row r="9630" spans="51:75" x14ac:dyDescent="0.3">
      <c r="AY9630" s="124" t="e">
        <f>VLOOKUP(C9630,#REF!, 2,FALSE)</f>
        <v>#REF!</v>
      </c>
      <c r="BM9630" s="97" t="s">
        <v>14790</v>
      </c>
      <c r="BN9630" s="97" t="s">
        <v>2983</v>
      </c>
      <c r="BO9630" s="97" t="s">
        <v>14791</v>
      </c>
      <c r="BU9630" s="97" t="s">
        <v>14790</v>
      </c>
      <c r="BV9630" s="97" t="s">
        <v>2983</v>
      </c>
      <c r="BW9630" s="97" t="s">
        <v>14791</v>
      </c>
    </row>
    <row r="9631" spans="51:75" x14ac:dyDescent="0.3">
      <c r="AY9631" s="124" t="e">
        <f>VLOOKUP(C9631,#REF!, 2,FALSE)</f>
        <v>#REF!</v>
      </c>
      <c r="BM9631" s="97" t="s">
        <v>245</v>
      </c>
      <c r="BN9631" s="97" t="s">
        <v>2983</v>
      </c>
      <c r="BO9631" s="97" t="s">
        <v>717</v>
      </c>
      <c r="BU9631" s="97" t="s">
        <v>245</v>
      </c>
      <c r="BV9631" s="97" t="s">
        <v>2983</v>
      </c>
      <c r="BW9631" s="97" t="s">
        <v>717</v>
      </c>
    </row>
    <row r="9632" spans="51:75" x14ac:dyDescent="0.3">
      <c r="AY9632" s="124" t="e">
        <f>VLOOKUP(C9632,#REF!, 2,FALSE)</f>
        <v>#REF!</v>
      </c>
      <c r="BM9632" s="97" t="s">
        <v>2573</v>
      </c>
      <c r="BN9632" s="97" t="s">
        <v>926</v>
      </c>
      <c r="BO9632" s="97" t="s">
        <v>2983</v>
      </c>
      <c r="BU9632" s="97" t="s">
        <v>2573</v>
      </c>
      <c r="BV9632" s="97" t="s">
        <v>926</v>
      </c>
      <c r="BW9632" s="97" t="s">
        <v>2983</v>
      </c>
    </row>
    <row r="9633" spans="51:75" x14ac:dyDescent="0.3">
      <c r="AY9633" s="124" t="e">
        <f>VLOOKUP(C9633,#REF!, 2,FALSE)</f>
        <v>#REF!</v>
      </c>
      <c r="BM9633" s="97" t="s">
        <v>14792</v>
      </c>
      <c r="BN9633" s="97" t="s">
        <v>2983</v>
      </c>
      <c r="BO9633" s="97" t="s">
        <v>2983</v>
      </c>
      <c r="BU9633" s="97" t="s">
        <v>14792</v>
      </c>
      <c r="BV9633" s="97" t="s">
        <v>2983</v>
      </c>
      <c r="BW9633" s="97" t="s">
        <v>2983</v>
      </c>
    </row>
    <row r="9634" spans="51:75" x14ac:dyDescent="0.3">
      <c r="AY9634" s="124" t="e">
        <f>VLOOKUP(C9634,#REF!, 2,FALSE)</f>
        <v>#REF!</v>
      </c>
      <c r="BM9634" s="97" t="s">
        <v>14793</v>
      </c>
      <c r="BN9634" s="97" t="s">
        <v>2983</v>
      </c>
      <c r="BO9634" s="97" t="s">
        <v>2983</v>
      </c>
      <c r="BU9634" s="97" t="s">
        <v>14793</v>
      </c>
      <c r="BV9634" s="97" t="s">
        <v>2983</v>
      </c>
      <c r="BW9634" s="97" t="s">
        <v>2983</v>
      </c>
    </row>
    <row r="9635" spans="51:75" x14ac:dyDescent="0.3">
      <c r="AY9635" s="124" t="e">
        <f>VLOOKUP(C9635,#REF!, 2,FALSE)</f>
        <v>#REF!</v>
      </c>
      <c r="BM9635" s="97" t="s">
        <v>14794</v>
      </c>
      <c r="BN9635" s="97" t="s">
        <v>797</v>
      </c>
      <c r="BO9635" s="97" t="s">
        <v>2983</v>
      </c>
      <c r="BU9635" s="97" t="s">
        <v>14794</v>
      </c>
      <c r="BV9635" s="97" t="s">
        <v>797</v>
      </c>
      <c r="BW9635" s="97" t="s">
        <v>2983</v>
      </c>
    </row>
    <row r="9636" spans="51:75" x14ac:dyDescent="0.3">
      <c r="AY9636" s="124" t="e">
        <f>VLOOKUP(C9636,#REF!, 2,FALSE)</f>
        <v>#REF!</v>
      </c>
      <c r="BM9636" s="97" t="s">
        <v>14795</v>
      </c>
      <c r="BN9636" s="97" t="s">
        <v>787</v>
      </c>
      <c r="BO9636" s="97" t="s">
        <v>14796</v>
      </c>
      <c r="BU9636" s="97" t="s">
        <v>14795</v>
      </c>
      <c r="BV9636" s="97" t="s">
        <v>787</v>
      </c>
      <c r="BW9636" s="97" t="s">
        <v>14796</v>
      </c>
    </row>
    <row r="9637" spans="51:75" x14ac:dyDescent="0.3">
      <c r="AY9637" s="124" t="e">
        <f>VLOOKUP(C9637,#REF!, 2,FALSE)</f>
        <v>#REF!</v>
      </c>
      <c r="BM9637" s="97" t="s">
        <v>2574</v>
      </c>
      <c r="BN9637" s="97" t="s">
        <v>3237</v>
      </c>
      <c r="BO9637" s="97" t="s">
        <v>14797</v>
      </c>
      <c r="BU9637" s="97" t="s">
        <v>2574</v>
      </c>
      <c r="BV9637" s="97" t="s">
        <v>3237</v>
      </c>
      <c r="BW9637" s="97" t="s">
        <v>14797</v>
      </c>
    </row>
    <row r="9638" spans="51:75" x14ac:dyDescent="0.3">
      <c r="AY9638" s="124" t="e">
        <f>VLOOKUP(C9638,#REF!, 2,FALSE)</f>
        <v>#REF!</v>
      </c>
      <c r="BM9638" s="97" t="s">
        <v>14798</v>
      </c>
      <c r="BN9638" s="97" t="s">
        <v>705</v>
      </c>
      <c r="BO9638" s="97" t="s">
        <v>2983</v>
      </c>
      <c r="BU9638" s="97" t="s">
        <v>14798</v>
      </c>
      <c r="BV9638" s="97" t="s">
        <v>705</v>
      </c>
      <c r="BW9638" s="97" t="s">
        <v>2983</v>
      </c>
    </row>
    <row r="9639" spans="51:75" x14ac:dyDescent="0.3">
      <c r="AY9639" s="124" t="e">
        <f>VLOOKUP(C9639,#REF!, 2,FALSE)</f>
        <v>#REF!</v>
      </c>
      <c r="BM9639" s="97" t="s">
        <v>14799</v>
      </c>
      <c r="BN9639" s="97" t="s">
        <v>775</v>
      </c>
      <c r="BO9639" s="97" t="s">
        <v>2983</v>
      </c>
      <c r="BU9639" s="97" t="s">
        <v>14799</v>
      </c>
      <c r="BV9639" s="97" t="s">
        <v>775</v>
      </c>
      <c r="BW9639" s="97" t="s">
        <v>2983</v>
      </c>
    </row>
    <row r="9640" spans="51:75" x14ac:dyDescent="0.3">
      <c r="AY9640" s="124" t="e">
        <f>VLOOKUP(C9640,#REF!, 2,FALSE)</f>
        <v>#REF!</v>
      </c>
      <c r="BM9640" s="97" t="s">
        <v>14800</v>
      </c>
      <c r="BN9640" s="97" t="s">
        <v>803</v>
      </c>
      <c r="BO9640" s="97" t="s">
        <v>2983</v>
      </c>
      <c r="BU9640" s="97" t="s">
        <v>14800</v>
      </c>
      <c r="BV9640" s="97" t="s">
        <v>803</v>
      </c>
      <c r="BW9640" s="97" t="s">
        <v>2983</v>
      </c>
    </row>
    <row r="9641" spans="51:75" x14ac:dyDescent="0.3">
      <c r="AY9641" s="124" t="e">
        <f>VLOOKUP(C9641,#REF!, 2,FALSE)</f>
        <v>#REF!</v>
      </c>
      <c r="BM9641" s="97" t="s">
        <v>14801</v>
      </c>
      <c r="BN9641" s="97" t="s">
        <v>614</v>
      </c>
      <c r="BO9641" s="97" t="s">
        <v>2983</v>
      </c>
      <c r="BU9641" s="97" t="s">
        <v>14801</v>
      </c>
      <c r="BV9641" s="97" t="s">
        <v>614</v>
      </c>
      <c r="BW9641" s="97" t="s">
        <v>2983</v>
      </c>
    </row>
    <row r="9642" spans="51:75" x14ac:dyDescent="0.3">
      <c r="AY9642" s="124" t="e">
        <f>VLOOKUP(C9642,#REF!, 2,FALSE)</f>
        <v>#REF!</v>
      </c>
      <c r="BM9642" s="97" t="s">
        <v>14802</v>
      </c>
      <c r="BN9642" s="97" t="s">
        <v>2983</v>
      </c>
      <c r="BO9642" s="97" t="s">
        <v>2983</v>
      </c>
      <c r="BU9642" s="97" t="s">
        <v>14802</v>
      </c>
      <c r="BV9642" s="97" t="s">
        <v>2983</v>
      </c>
      <c r="BW9642" s="97" t="s">
        <v>2983</v>
      </c>
    </row>
    <row r="9643" spans="51:75" x14ac:dyDescent="0.3">
      <c r="AY9643" s="124" t="e">
        <f>VLOOKUP(C9643,#REF!, 2,FALSE)</f>
        <v>#REF!</v>
      </c>
      <c r="BM9643" s="97" t="s">
        <v>14803</v>
      </c>
      <c r="BN9643" s="97" t="s">
        <v>2983</v>
      </c>
      <c r="BO9643" s="97" t="s">
        <v>2983</v>
      </c>
      <c r="BU9643" s="97" t="s">
        <v>14803</v>
      </c>
      <c r="BV9643" s="97" t="s">
        <v>2983</v>
      </c>
      <c r="BW9643" s="97" t="s">
        <v>2983</v>
      </c>
    </row>
    <row r="9644" spans="51:75" x14ac:dyDescent="0.3">
      <c r="AY9644" s="124" t="e">
        <f>VLOOKUP(C9644,#REF!, 2,FALSE)</f>
        <v>#REF!</v>
      </c>
      <c r="BM9644" s="97" t="s">
        <v>14804</v>
      </c>
      <c r="BN9644" s="97" t="s">
        <v>705</v>
      </c>
      <c r="BO9644" s="97" t="s">
        <v>14805</v>
      </c>
      <c r="BU9644" s="97" t="s">
        <v>14804</v>
      </c>
      <c r="BV9644" s="97" t="s">
        <v>705</v>
      </c>
      <c r="BW9644" s="97" t="s">
        <v>14805</v>
      </c>
    </row>
    <row r="9645" spans="51:75" x14ac:dyDescent="0.3">
      <c r="AY9645" s="124" t="e">
        <f>VLOOKUP(C9645,#REF!, 2,FALSE)</f>
        <v>#REF!</v>
      </c>
      <c r="BM9645" s="97" t="s">
        <v>14806</v>
      </c>
      <c r="BN9645" s="97" t="s">
        <v>703</v>
      </c>
      <c r="BO9645" s="97" t="s">
        <v>2983</v>
      </c>
      <c r="BU9645" s="97" t="s">
        <v>14806</v>
      </c>
      <c r="BV9645" s="97" t="s">
        <v>703</v>
      </c>
      <c r="BW9645" s="97" t="s">
        <v>2983</v>
      </c>
    </row>
    <row r="9646" spans="51:75" x14ac:dyDescent="0.3">
      <c r="AY9646" s="124" t="e">
        <f>VLOOKUP(C9646,#REF!, 2,FALSE)</f>
        <v>#REF!</v>
      </c>
      <c r="BM9646" s="97" t="s">
        <v>14807</v>
      </c>
      <c r="BN9646" s="97" t="s">
        <v>1269</v>
      </c>
      <c r="BO9646" s="97" t="s">
        <v>14808</v>
      </c>
      <c r="BU9646" s="97" t="s">
        <v>14807</v>
      </c>
      <c r="BV9646" s="97" t="s">
        <v>1269</v>
      </c>
      <c r="BW9646" s="97" t="s">
        <v>14808</v>
      </c>
    </row>
    <row r="9647" spans="51:75" x14ac:dyDescent="0.3">
      <c r="AY9647" s="124" t="e">
        <f>VLOOKUP(C9647,#REF!, 2,FALSE)</f>
        <v>#REF!</v>
      </c>
      <c r="BM9647" s="97" t="s">
        <v>14809</v>
      </c>
      <c r="BN9647" s="97" t="s">
        <v>787</v>
      </c>
      <c r="BO9647" s="97" t="s">
        <v>14810</v>
      </c>
      <c r="BU9647" s="97" t="s">
        <v>14809</v>
      </c>
      <c r="BV9647" s="97" t="s">
        <v>787</v>
      </c>
      <c r="BW9647" s="97" t="s">
        <v>14810</v>
      </c>
    </row>
    <row r="9648" spans="51:75" x14ac:dyDescent="0.3">
      <c r="AY9648" s="124" t="e">
        <f>VLOOKUP(C9648,#REF!, 2,FALSE)</f>
        <v>#REF!</v>
      </c>
      <c r="BM9648" s="97" t="s">
        <v>14811</v>
      </c>
      <c r="BN9648" s="97" t="s">
        <v>852</v>
      </c>
      <c r="BO9648" s="97" t="s">
        <v>2983</v>
      </c>
      <c r="BU9648" s="97" t="s">
        <v>14811</v>
      </c>
      <c r="BV9648" s="97" t="s">
        <v>852</v>
      </c>
      <c r="BW9648" s="97" t="s">
        <v>2983</v>
      </c>
    </row>
    <row r="9649" spans="51:75" x14ac:dyDescent="0.3">
      <c r="AY9649" s="124" t="e">
        <f>VLOOKUP(C9649,#REF!, 2,FALSE)</f>
        <v>#REF!</v>
      </c>
      <c r="BM9649" s="97" t="s">
        <v>14812</v>
      </c>
      <c r="BN9649" s="97" t="s">
        <v>1139</v>
      </c>
      <c r="BO9649" s="97" t="s">
        <v>14813</v>
      </c>
      <c r="BU9649" s="97" t="s">
        <v>14812</v>
      </c>
      <c r="BV9649" s="97" t="s">
        <v>1139</v>
      </c>
      <c r="BW9649" s="97" t="s">
        <v>14813</v>
      </c>
    </row>
    <row r="9650" spans="51:75" x14ac:dyDescent="0.3">
      <c r="AY9650" s="124" t="e">
        <f>VLOOKUP(C9650,#REF!, 2,FALSE)</f>
        <v>#REF!</v>
      </c>
      <c r="BM9650" s="97" t="s">
        <v>246</v>
      </c>
      <c r="BN9650" s="97" t="s">
        <v>614</v>
      </c>
      <c r="BO9650" s="97" t="s">
        <v>2983</v>
      </c>
      <c r="BU9650" s="97" t="s">
        <v>246</v>
      </c>
      <c r="BV9650" s="97" t="s">
        <v>614</v>
      </c>
      <c r="BW9650" s="97" t="s">
        <v>2983</v>
      </c>
    </row>
    <row r="9651" spans="51:75" x14ac:dyDescent="0.3">
      <c r="AY9651" s="124" t="e">
        <f>VLOOKUP(C9651,#REF!, 2,FALSE)</f>
        <v>#REF!</v>
      </c>
      <c r="BM9651" s="97" t="s">
        <v>14814</v>
      </c>
      <c r="BN9651" s="97" t="s">
        <v>1342</v>
      </c>
      <c r="BO9651" s="97" t="s">
        <v>14815</v>
      </c>
      <c r="BU9651" s="97" t="s">
        <v>14814</v>
      </c>
      <c r="BV9651" s="97" t="s">
        <v>1342</v>
      </c>
      <c r="BW9651" s="97" t="s">
        <v>14815</v>
      </c>
    </row>
    <row r="9652" spans="51:75" x14ac:dyDescent="0.3">
      <c r="AY9652" s="124" t="e">
        <f>VLOOKUP(C9652,#REF!, 2,FALSE)</f>
        <v>#REF!</v>
      </c>
      <c r="BM9652" s="97" t="s">
        <v>14816</v>
      </c>
      <c r="BN9652" s="97" t="s">
        <v>1342</v>
      </c>
      <c r="BO9652" s="97" t="s">
        <v>14817</v>
      </c>
      <c r="BU9652" s="97" t="s">
        <v>14816</v>
      </c>
      <c r="BV9652" s="97" t="s">
        <v>1342</v>
      </c>
      <c r="BW9652" s="97" t="s">
        <v>14817</v>
      </c>
    </row>
    <row r="9653" spans="51:75" x14ac:dyDescent="0.3">
      <c r="AY9653" s="124" t="e">
        <f>VLOOKUP(C9653,#REF!, 2,FALSE)</f>
        <v>#REF!</v>
      </c>
      <c r="BM9653" s="97" t="s">
        <v>226</v>
      </c>
      <c r="BN9653" s="97" t="s">
        <v>636</v>
      </c>
      <c r="BO9653" s="97" t="s">
        <v>2983</v>
      </c>
      <c r="BU9653" s="97" t="s">
        <v>226</v>
      </c>
      <c r="BV9653" s="97" t="s">
        <v>636</v>
      </c>
      <c r="BW9653" s="97" t="s">
        <v>2983</v>
      </c>
    </row>
    <row r="9654" spans="51:75" x14ac:dyDescent="0.3">
      <c r="AY9654" s="124" t="e">
        <f>VLOOKUP(C9654,#REF!, 2,FALSE)</f>
        <v>#REF!</v>
      </c>
      <c r="BM9654" s="97" t="s">
        <v>14818</v>
      </c>
      <c r="BN9654" s="97" t="s">
        <v>619</v>
      </c>
      <c r="BO9654" s="97" t="s">
        <v>2983</v>
      </c>
      <c r="BU9654" s="97" t="s">
        <v>14818</v>
      </c>
      <c r="BV9654" s="97" t="s">
        <v>619</v>
      </c>
      <c r="BW9654" s="97" t="s">
        <v>2983</v>
      </c>
    </row>
    <row r="9655" spans="51:75" x14ac:dyDescent="0.3">
      <c r="AY9655" s="124" t="e">
        <f>VLOOKUP(C9655,#REF!, 2,FALSE)</f>
        <v>#REF!</v>
      </c>
      <c r="BM9655" s="97" t="s">
        <v>14819</v>
      </c>
      <c r="BN9655" s="97" t="s">
        <v>636</v>
      </c>
      <c r="BO9655" s="97" t="s">
        <v>2983</v>
      </c>
      <c r="BU9655" s="97" t="s">
        <v>14819</v>
      </c>
      <c r="BV9655" s="97" t="s">
        <v>636</v>
      </c>
      <c r="BW9655" s="97" t="s">
        <v>2983</v>
      </c>
    </row>
    <row r="9656" spans="51:75" x14ac:dyDescent="0.3">
      <c r="AY9656" s="124" t="e">
        <f>VLOOKUP(C9656,#REF!, 2,FALSE)</f>
        <v>#REF!</v>
      </c>
      <c r="BM9656" s="97" t="s">
        <v>14820</v>
      </c>
      <c r="BN9656" s="97" t="s">
        <v>619</v>
      </c>
      <c r="BO9656" s="97" t="s">
        <v>2983</v>
      </c>
      <c r="BU9656" s="97" t="s">
        <v>14820</v>
      </c>
      <c r="BV9656" s="97" t="s">
        <v>619</v>
      </c>
      <c r="BW9656" s="97" t="s">
        <v>2983</v>
      </c>
    </row>
    <row r="9657" spans="51:75" x14ac:dyDescent="0.3">
      <c r="AY9657" s="124" t="e">
        <f>VLOOKUP(C9657,#REF!, 2,FALSE)</f>
        <v>#REF!</v>
      </c>
      <c r="BM9657" s="97" t="s">
        <v>14821</v>
      </c>
      <c r="BN9657" s="97" t="s">
        <v>617</v>
      </c>
      <c r="BO9657" s="97" t="s">
        <v>2983</v>
      </c>
      <c r="BU9657" s="97" t="s">
        <v>14821</v>
      </c>
      <c r="BV9657" s="97" t="s">
        <v>617</v>
      </c>
      <c r="BW9657" s="97" t="s">
        <v>2983</v>
      </c>
    </row>
    <row r="9658" spans="51:75" x14ac:dyDescent="0.3">
      <c r="AY9658" s="124" t="e">
        <f>VLOOKUP(C9658,#REF!, 2,FALSE)</f>
        <v>#REF!</v>
      </c>
      <c r="BM9658" s="97" t="s">
        <v>14822</v>
      </c>
      <c r="BN9658" s="97" t="s">
        <v>663</v>
      </c>
      <c r="BO9658" s="97" t="s">
        <v>2983</v>
      </c>
      <c r="BU9658" s="97" t="s">
        <v>14822</v>
      </c>
      <c r="BV9658" s="97" t="s">
        <v>663</v>
      </c>
      <c r="BW9658" s="97" t="s">
        <v>2983</v>
      </c>
    </row>
    <row r="9659" spans="51:75" x14ac:dyDescent="0.3">
      <c r="AY9659" s="124" t="e">
        <f>VLOOKUP(C9659,#REF!, 2,FALSE)</f>
        <v>#REF!</v>
      </c>
      <c r="BM9659" s="97" t="s">
        <v>14823</v>
      </c>
      <c r="BN9659" s="97" t="s">
        <v>663</v>
      </c>
      <c r="BO9659" s="97" t="s">
        <v>2983</v>
      </c>
      <c r="BU9659" s="97" t="s">
        <v>14823</v>
      </c>
      <c r="BV9659" s="97" t="s">
        <v>663</v>
      </c>
      <c r="BW9659" s="97" t="s">
        <v>2983</v>
      </c>
    </row>
    <row r="9660" spans="51:75" x14ac:dyDescent="0.3">
      <c r="AY9660" s="124" t="e">
        <f>VLOOKUP(C9660,#REF!, 2,FALSE)</f>
        <v>#REF!</v>
      </c>
      <c r="BM9660" s="97" t="s">
        <v>2578</v>
      </c>
      <c r="BN9660" s="97" t="s">
        <v>780</v>
      </c>
      <c r="BO9660" s="97" t="s">
        <v>770</v>
      </c>
      <c r="BU9660" s="97" t="s">
        <v>2578</v>
      </c>
      <c r="BV9660" s="97" t="s">
        <v>780</v>
      </c>
      <c r="BW9660" s="97" t="s">
        <v>770</v>
      </c>
    </row>
    <row r="9661" spans="51:75" x14ac:dyDescent="0.3">
      <c r="AY9661" s="124" t="e">
        <f>VLOOKUP(C9661,#REF!, 2,FALSE)</f>
        <v>#REF!</v>
      </c>
      <c r="BM9661" s="97" t="s">
        <v>14824</v>
      </c>
      <c r="BN9661" s="97" t="s">
        <v>617</v>
      </c>
      <c r="BO9661" s="97" t="s">
        <v>1271</v>
      </c>
      <c r="BU9661" s="97" t="s">
        <v>14824</v>
      </c>
      <c r="BV9661" s="97" t="s">
        <v>617</v>
      </c>
      <c r="BW9661" s="97" t="s">
        <v>1271</v>
      </c>
    </row>
    <row r="9662" spans="51:75" x14ac:dyDescent="0.3">
      <c r="AY9662" s="124" t="e">
        <f>VLOOKUP(C9662,#REF!, 2,FALSE)</f>
        <v>#REF!</v>
      </c>
      <c r="BM9662" s="97" t="s">
        <v>14825</v>
      </c>
      <c r="BN9662" s="97" t="s">
        <v>778</v>
      </c>
      <c r="BO9662" s="97" t="s">
        <v>1833</v>
      </c>
      <c r="BU9662" s="97" t="s">
        <v>14825</v>
      </c>
      <c r="BV9662" s="97" t="s">
        <v>778</v>
      </c>
      <c r="BW9662" s="97" t="s">
        <v>1833</v>
      </c>
    </row>
    <row r="9663" spans="51:75" x14ac:dyDescent="0.3">
      <c r="AY9663" s="124" t="e">
        <f>VLOOKUP(C9663,#REF!, 2,FALSE)</f>
        <v>#REF!</v>
      </c>
      <c r="BM9663" s="97" t="s">
        <v>2579</v>
      </c>
      <c r="BN9663" s="97" t="s">
        <v>1267</v>
      </c>
      <c r="BO9663" s="97" t="s">
        <v>2983</v>
      </c>
      <c r="BU9663" s="97" t="s">
        <v>2579</v>
      </c>
      <c r="BV9663" s="97" t="s">
        <v>1267</v>
      </c>
      <c r="BW9663" s="97" t="s">
        <v>2983</v>
      </c>
    </row>
    <row r="9664" spans="51:75" x14ac:dyDescent="0.3">
      <c r="AY9664" s="124" t="e">
        <f>VLOOKUP(C9664,#REF!, 2,FALSE)</f>
        <v>#REF!</v>
      </c>
      <c r="BM9664" s="97" t="s">
        <v>2580</v>
      </c>
      <c r="BN9664" s="97" t="s">
        <v>1267</v>
      </c>
      <c r="BO9664" s="97" t="s">
        <v>2983</v>
      </c>
      <c r="BU9664" s="97" t="s">
        <v>2580</v>
      </c>
      <c r="BV9664" s="97" t="s">
        <v>1267</v>
      </c>
      <c r="BW9664" s="97" t="s">
        <v>2983</v>
      </c>
    </row>
    <row r="9665" spans="51:75" x14ac:dyDescent="0.3">
      <c r="AY9665" s="124" t="e">
        <f>VLOOKUP(C9665,#REF!, 2,FALSE)</f>
        <v>#REF!</v>
      </c>
      <c r="BM9665" s="97" t="s">
        <v>244</v>
      </c>
      <c r="BN9665" s="97" t="s">
        <v>775</v>
      </c>
      <c r="BO9665" s="97" t="s">
        <v>14826</v>
      </c>
      <c r="BU9665" s="97" t="s">
        <v>244</v>
      </c>
      <c r="BV9665" s="97" t="s">
        <v>775</v>
      </c>
      <c r="BW9665" s="97" t="s">
        <v>14826</v>
      </c>
    </row>
    <row r="9666" spans="51:75" x14ac:dyDescent="0.3">
      <c r="AY9666" s="124" t="e">
        <f>VLOOKUP(C9666,#REF!, 2,FALSE)</f>
        <v>#REF!</v>
      </c>
      <c r="BM9666" s="97" t="s">
        <v>14827</v>
      </c>
      <c r="BN9666" s="97" t="s">
        <v>636</v>
      </c>
      <c r="BO9666" s="97" t="s">
        <v>2983</v>
      </c>
      <c r="BU9666" s="97" t="s">
        <v>14827</v>
      </c>
      <c r="BV9666" s="97" t="s">
        <v>636</v>
      </c>
      <c r="BW9666" s="97" t="s">
        <v>2983</v>
      </c>
    </row>
    <row r="9667" spans="51:75" x14ac:dyDescent="0.3">
      <c r="AY9667" s="124" t="e">
        <f>VLOOKUP(C9667,#REF!, 2,FALSE)</f>
        <v>#REF!</v>
      </c>
      <c r="BM9667" s="97" t="s">
        <v>14828</v>
      </c>
      <c r="BN9667" s="97" t="s">
        <v>639</v>
      </c>
      <c r="BO9667" s="97" t="s">
        <v>14829</v>
      </c>
      <c r="BU9667" s="97" t="s">
        <v>14828</v>
      </c>
      <c r="BV9667" s="97" t="s">
        <v>639</v>
      </c>
      <c r="BW9667" s="97" t="s">
        <v>14829</v>
      </c>
    </row>
    <row r="9668" spans="51:75" x14ac:dyDescent="0.3">
      <c r="AY9668" s="124" t="e">
        <f>VLOOKUP(C9668,#REF!, 2,FALSE)</f>
        <v>#REF!</v>
      </c>
      <c r="BM9668" s="97" t="s">
        <v>2581</v>
      </c>
      <c r="BN9668" s="97" t="s">
        <v>3237</v>
      </c>
      <c r="BO9668" s="97" t="s">
        <v>770</v>
      </c>
      <c r="BU9668" s="97" t="s">
        <v>2581</v>
      </c>
      <c r="BV9668" s="97" t="s">
        <v>3237</v>
      </c>
      <c r="BW9668" s="97" t="s">
        <v>770</v>
      </c>
    </row>
    <row r="9669" spans="51:75" x14ac:dyDescent="0.3">
      <c r="AY9669" s="124" t="e">
        <f>VLOOKUP(C9669,#REF!, 2,FALSE)</f>
        <v>#REF!</v>
      </c>
      <c r="BM9669" s="97" t="s">
        <v>14830</v>
      </c>
      <c r="BN9669" s="97" t="s">
        <v>1013</v>
      </c>
      <c r="BO9669" s="97" t="s">
        <v>1551</v>
      </c>
      <c r="BU9669" s="97" t="s">
        <v>14830</v>
      </c>
      <c r="BV9669" s="97" t="s">
        <v>1013</v>
      </c>
      <c r="BW9669" s="97" t="s">
        <v>1551</v>
      </c>
    </row>
    <row r="9670" spans="51:75" x14ac:dyDescent="0.3">
      <c r="AY9670" s="124" t="e">
        <f>VLOOKUP(C9670,#REF!, 2,FALSE)</f>
        <v>#REF!</v>
      </c>
      <c r="BM9670" s="97" t="s">
        <v>14831</v>
      </c>
      <c r="BN9670" s="97" t="s">
        <v>736</v>
      </c>
      <c r="BO9670" s="97" t="s">
        <v>2983</v>
      </c>
      <c r="BU9670" s="97" t="s">
        <v>14831</v>
      </c>
      <c r="BV9670" s="97" t="s">
        <v>736</v>
      </c>
      <c r="BW9670" s="97" t="s">
        <v>2983</v>
      </c>
    </row>
    <row r="9671" spans="51:75" x14ac:dyDescent="0.3">
      <c r="AY9671" s="124" t="e">
        <f>VLOOKUP(C9671,#REF!, 2,FALSE)</f>
        <v>#REF!</v>
      </c>
      <c r="BM9671" s="97" t="s">
        <v>2582</v>
      </c>
      <c r="BN9671" s="97" t="s">
        <v>1007</v>
      </c>
      <c r="BO9671" s="97" t="s">
        <v>12009</v>
      </c>
      <c r="BU9671" s="97" t="s">
        <v>2582</v>
      </c>
      <c r="BV9671" s="97" t="s">
        <v>1007</v>
      </c>
      <c r="BW9671" s="97" t="s">
        <v>12009</v>
      </c>
    </row>
    <row r="9672" spans="51:75" x14ac:dyDescent="0.3">
      <c r="AY9672" s="124" t="e">
        <f>VLOOKUP(C9672,#REF!, 2,FALSE)</f>
        <v>#REF!</v>
      </c>
      <c r="BM9672" s="97" t="s">
        <v>14832</v>
      </c>
      <c r="BN9672" s="97" t="s">
        <v>619</v>
      </c>
      <c r="BO9672" s="97" t="s">
        <v>13254</v>
      </c>
      <c r="BU9672" s="97" t="s">
        <v>14832</v>
      </c>
      <c r="BV9672" s="97" t="s">
        <v>619</v>
      </c>
      <c r="BW9672" s="97" t="s">
        <v>13254</v>
      </c>
    </row>
    <row r="9673" spans="51:75" x14ac:dyDescent="0.3">
      <c r="AY9673" s="124" t="e">
        <f>VLOOKUP(C9673,#REF!, 2,FALSE)</f>
        <v>#REF!</v>
      </c>
      <c r="BM9673" s="97" t="s">
        <v>14833</v>
      </c>
      <c r="BN9673" s="97" t="s">
        <v>780</v>
      </c>
      <c r="BO9673" s="97" t="s">
        <v>14834</v>
      </c>
      <c r="BU9673" s="97" t="s">
        <v>14833</v>
      </c>
      <c r="BV9673" s="97" t="s">
        <v>780</v>
      </c>
      <c r="BW9673" s="97" t="s">
        <v>14834</v>
      </c>
    </row>
    <row r="9674" spans="51:75" x14ac:dyDescent="0.3">
      <c r="AY9674" s="124" t="e">
        <f>VLOOKUP(C9674,#REF!, 2,FALSE)</f>
        <v>#REF!</v>
      </c>
      <c r="BM9674" s="97" t="s">
        <v>14835</v>
      </c>
      <c r="BN9674" s="97" t="s">
        <v>616</v>
      </c>
      <c r="BO9674" s="97" t="s">
        <v>14836</v>
      </c>
      <c r="BU9674" s="97" t="s">
        <v>14835</v>
      </c>
      <c r="BV9674" s="97" t="s">
        <v>616</v>
      </c>
      <c r="BW9674" s="97" t="s">
        <v>14836</v>
      </c>
    </row>
    <row r="9675" spans="51:75" x14ac:dyDescent="0.3">
      <c r="AY9675" s="124" t="e">
        <f>VLOOKUP(C9675,#REF!, 2,FALSE)</f>
        <v>#REF!</v>
      </c>
      <c r="BM9675" s="97" t="s">
        <v>14837</v>
      </c>
      <c r="BN9675" s="97" t="s">
        <v>636</v>
      </c>
      <c r="BO9675" s="97" t="s">
        <v>14838</v>
      </c>
      <c r="BU9675" s="97" t="s">
        <v>14837</v>
      </c>
      <c r="BV9675" s="97" t="s">
        <v>636</v>
      </c>
      <c r="BW9675" s="97" t="s">
        <v>14838</v>
      </c>
    </row>
    <row r="9676" spans="51:75" x14ac:dyDescent="0.3">
      <c r="AY9676" s="124" t="e">
        <f>VLOOKUP(C9676,#REF!, 2,FALSE)</f>
        <v>#REF!</v>
      </c>
      <c r="BM9676" s="97" t="s">
        <v>14839</v>
      </c>
      <c r="BN9676" s="97" t="s">
        <v>3191</v>
      </c>
      <c r="BO9676" s="97" t="s">
        <v>14840</v>
      </c>
      <c r="BU9676" s="97" t="s">
        <v>14839</v>
      </c>
      <c r="BV9676" s="97" t="s">
        <v>3191</v>
      </c>
      <c r="BW9676" s="97" t="s">
        <v>14840</v>
      </c>
    </row>
    <row r="9677" spans="51:75" x14ac:dyDescent="0.3">
      <c r="AY9677" s="124" t="e">
        <f>VLOOKUP(C9677,#REF!, 2,FALSE)</f>
        <v>#REF!</v>
      </c>
      <c r="BM9677" s="97" t="s">
        <v>14841</v>
      </c>
      <c r="BN9677" s="97" t="s">
        <v>3191</v>
      </c>
      <c r="BO9677" s="97" t="s">
        <v>6596</v>
      </c>
      <c r="BU9677" s="97" t="s">
        <v>14841</v>
      </c>
      <c r="BV9677" s="97" t="s">
        <v>3191</v>
      </c>
      <c r="BW9677" s="97" t="s">
        <v>6596</v>
      </c>
    </row>
    <row r="9678" spans="51:75" x14ac:dyDescent="0.3">
      <c r="AY9678" s="124" t="e">
        <f>VLOOKUP(C9678,#REF!, 2,FALSE)</f>
        <v>#REF!</v>
      </c>
      <c r="BM9678" s="97" t="s">
        <v>234</v>
      </c>
      <c r="BN9678" s="97" t="s">
        <v>617</v>
      </c>
      <c r="BO9678" s="97" t="s">
        <v>14842</v>
      </c>
      <c r="BU9678" s="97" t="s">
        <v>234</v>
      </c>
      <c r="BV9678" s="97" t="s">
        <v>617</v>
      </c>
      <c r="BW9678" s="97" t="s">
        <v>14842</v>
      </c>
    </row>
    <row r="9679" spans="51:75" x14ac:dyDescent="0.3">
      <c r="AY9679" s="124" t="e">
        <f>VLOOKUP(C9679,#REF!, 2,FALSE)</f>
        <v>#REF!</v>
      </c>
      <c r="BM9679" s="97" t="s">
        <v>14843</v>
      </c>
      <c r="BN9679" s="97" t="s">
        <v>639</v>
      </c>
      <c r="BO9679" s="97" t="s">
        <v>4467</v>
      </c>
      <c r="BU9679" s="97" t="s">
        <v>14843</v>
      </c>
      <c r="BV9679" s="97" t="s">
        <v>639</v>
      </c>
      <c r="BW9679" s="97" t="s">
        <v>4467</v>
      </c>
    </row>
    <row r="9680" spans="51:75" x14ac:dyDescent="0.3">
      <c r="AY9680" s="124" t="e">
        <f>VLOOKUP(C9680,#REF!, 2,FALSE)</f>
        <v>#REF!</v>
      </c>
      <c r="BM9680" s="97" t="s">
        <v>14844</v>
      </c>
      <c r="BN9680" s="97" t="s">
        <v>852</v>
      </c>
      <c r="BO9680" s="97" t="s">
        <v>2190</v>
      </c>
      <c r="BU9680" s="97" t="s">
        <v>14844</v>
      </c>
      <c r="BV9680" s="97" t="s">
        <v>852</v>
      </c>
      <c r="BW9680" s="97" t="s">
        <v>2190</v>
      </c>
    </row>
    <row r="9681" spans="51:75" x14ac:dyDescent="0.3">
      <c r="AY9681" s="124" t="e">
        <f>VLOOKUP(C9681,#REF!, 2,FALSE)</f>
        <v>#REF!</v>
      </c>
      <c r="BM9681" s="97" t="s">
        <v>14845</v>
      </c>
      <c r="BN9681" s="97" t="s">
        <v>1342</v>
      </c>
      <c r="BO9681" s="97" t="s">
        <v>9421</v>
      </c>
      <c r="BU9681" s="97" t="s">
        <v>14845</v>
      </c>
      <c r="BV9681" s="97" t="s">
        <v>1342</v>
      </c>
      <c r="BW9681" s="97" t="s">
        <v>9421</v>
      </c>
    </row>
    <row r="9682" spans="51:75" x14ac:dyDescent="0.3">
      <c r="AY9682" s="124" t="e">
        <f>VLOOKUP(C9682,#REF!, 2,FALSE)</f>
        <v>#REF!</v>
      </c>
      <c r="BM9682" s="97" t="s">
        <v>14846</v>
      </c>
      <c r="BN9682" s="97" t="s">
        <v>852</v>
      </c>
      <c r="BO9682" s="97" t="s">
        <v>1968</v>
      </c>
      <c r="BU9682" s="97" t="s">
        <v>14846</v>
      </c>
      <c r="BV9682" s="97" t="s">
        <v>852</v>
      </c>
      <c r="BW9682" s="97" t="s">
        <v>1968</v>
      </c>
    </row>
    <row r="9683" spans="51:75" x14ac:dyDescent="0.3">
      <c r="AY9683" s="124" t="e">
        <f>VLOOKUP(C9683,#REF!, 2,FALSE)</f>
        <v>#REF!</v>
      </c>
      <c r="BM9683" s="97" t="s">
        <v>14847</v>
      </c>
      <c r="BN9683" s="97" t="s">
        <v>3043</v>
      </c>
      <c r="BO9683" s="97" t="s">
        <v>14848</v>
      </c>
      <c r="BU9683" s="97" t="s">
        <v>14847</v>
      </c>
      <c r="BV9683" s="97" t="s">
        <v>3043</v>
      </c>
      <c r="BW9683" s="97" t="s">
        <v>14848</v>
      </c>
    </row>
    <row r="9684" spans="51:75" x14ac:dyDescent="0.3">
      <c r="AY9684" s="124" t="e">
        <f>VLOOKUP(C9684,#REF!, 2,FALSE)</f>
        <v>#REF!</v>
      </c>
      <c r="BM9684" s="97" t="s">
        <v>14849</v>
      </c>
      <c r="BN9684" s="97" t="s">
        <v>3191</v>
      </c>
      <c r="BO9684" s="97" t="s">
        <v>9399</v>
      </c>
      <c r="BU9684" s="97" t="s">
        <v>14849</v>
      </c>
      <c r="BV9684" s="97" t="s">
        <v>3191</v>
      </c>
      <c r="BW9684" s="97" t="s">
        <v>9399</v>
      </c>
    </row>
    <row r="9685" spans="51:75" x14ac:dyDescent="0.3">
      <c r="AY9685" s="124" t="e">
        <f>VLOOKUP(C9685,#REF!, 2,FALSE)</f>
        <v>#REF!</v>
      </c>
      <c r="BM9685" s="97" t="s">
        <v>14850</v>
      </c>
      <c r="BN9685" s="97" t="s">
        <v>923</v>
      </c>
      <c r="BO9685" s="97" t="s">
        <v>14851</v>
      </c>
      <c r="BU9685" s="97" t="s">
        <v>14850</v>
      </c>
      <c r="BV9685" s="97" t="s">
        <v>923</v>
      </c>
      <c r="BW9685" s="97" t="s">
        <v>14851</v>
      </c>
    </row>
    <row r="9686" spans="51:75" x14ac:dyDescent="0.3">
      <c r="AY9686" s="124" t="e">
        <f>VLOOKUP(C9686,#REF!, 2,FALSE)</f>
        <v>#REF!</v>
      </c>
      <c r="BM9686" s="97" t="s">
        <v>14852</v>
      </c>
      <c r="BN9686" s="97" t="s">
        <v>797</v>
      </c>
      <c r="BO9686" s="97" t="s">
        <v>14853</v>
      </c>
      <c r="BU9686" s="97" t="s">
        <v>14852</v>
      </c>
      <c r="BV9686" s="97" t="s">
        <v>797</v>
      </c>
      <c r="BW9686" s="97" t="s">
        <v>14853</v>
      </c>
    </row>
    <row r="9687" spans="51:75" x14ac:dyDescent="0.3">
      <c r="AY9687" s="124" t="e">
        <f>VLOOKUP(C9687,#REF!, 2,FALSE)</f>
        <v>#REF!</v>
      </c>
      <c r="BM9687" s="97" t="s">
        <v>2583</v>
      </c>
      <c r="BN9687" s="97" t="s">
        <v>926</v>
      </c>
      <c r="BO9687" s="97" t="s">
        <v>14854</v>
      </c>
      <c r="BU9687" s="97" t="s">
        <v>2583</v>
      </c>
      <c r="BV9687" s="97" t="s">
        <v>926</v>
      </c>
      <c r="BW9687" s="97" t="s">
        <v>14854</v>
      </c>
    </row>
    <row r="9688" spans="51:75" x14ac:dyDescent="0.3">
      <c r="AY9688" s="124" t="e">
        <f>VLOOKUP(C9688,#REF!, 2,FALSE)</f>
        <v>#REF!</v>
      </c>
      <c r="BM9688" s="97" t="s">
        <v>14855</v>
      </c>
      <c r="BN9688" s="97" t="s">
        <v>3043</v>
      </c>
      <c r="BO9688" s="97" t="s">
        <v>3324</v>
      </c>
      <c r="BU9688" s="97" t="s">
        <v>14855</v>
      </c>
      <c r="BV9688" s="97" t="s">
        <v>3043</v>
      </c>
      <c r="BW9688" s="97" t="s">
        <v>3324</v>
      </c>
    </row>
    <row r="9689" spans="51:75" x14ac:dyDescent="0.3">
      <c r="AY9689" s="124" t="e">
        <f>VLOOKUP(C9689,#REF!, 2,FALSE)</f>
        <v>#REF!</v>
      </c>
      <c r="BM9689" s="97" t="s">
        <v>2584</v>
      </c>
      <c r="BN9689" s="97" t="s">
        <v>797</v>
      </c>
      <c r="BO9689" s="97" t="s">
        <v>1332</v>
      </c>
      <c r="BU9689" s="97" t="s">
        <v>2584</v>
      </c>
      <c r="BV9689" s="97" t="s">
        <v>797</v>
      </c>
      <c r="BW9689" s="97" t="s">
        <v>1332</v>
      </c>
    </row>
    <row r="9690" spans="51:75" x14ac:dyDescent="0.3">
      <c r="AY9690" s="124" t="e">
        <f>VLOOKUP(C9690,#REF!, 2,FALSE)</f>
        <v>#REF!</v>
      </c>
      <c r="BM9690" s="97" t="s">
        <v>14856</v>
      </c>
      <c r="BN9690" s="97" t="s">
        <v>666</v>
      </c>
      <c r="BO9690" s="97" t="s">
        <v>14857</v>
      </c>
      <c r="BU9690" s="97" t="s">
        <v>14856</v>
      </c>
      <c r="BV9690" s="97" t="s">
        <v>666</v>
      </c>
      <c r="BW9690" s="97" t="s">
        <v>14857</v>
      </c>
    </row>
    <row r="9691" spans="51:75" x14ac:dyDescent="0.3">
      <c r="AY9691" s="124" t="e">
        <f>VLOOKUP(C9691,#REF!, 2,FALSE)</f>
        <v>#REF!</v>
      </c>
      <c r="BM9691" s="97" t="s">
        <v>14858</v>
      </c>
      <c r="BN9691" s="97" t="s">
        <v>2983</v>
      </c>
      <c r="BO9691" s="97" t="s">
        <v>12959</v>
      </c>
      <c r="BU9691" s="97" t="s">
        <v>14858</v>
      </c>
      <c r="BV9691" s="97" t="s">
        <v>2983</v>
      </c>
      <c r="BW9691" s="97" t="s">
        <v>12959</v>
      </c>
    </row>
    <row r="9692" spans="51:75" x14ac:dyDescent="0.3">
      <c r="AY9692" s="124" t="e">
        <f>VLOOKUP(C9692,#REF!, 2,FALSE)</f>
        <v>#REF!</v>
      </c>
      <c r="BM9692" s="97" t="s">
        <v>14859</v>
      </c>
      <c r="BN9692" s="97" t="s">
        <v>16968</v>
      </c>
      <c r="BO9692" s="97" t="s">
        <v>14860</v>
      </c>
      <c r="BU9692" s="97" t="s">
        <v>14859</v>
      </c>
      <c r="BV9692" s="97" t="s">
        <v>16968</v>
      </c>
      <c r="BW9692" s="97" t="s">
        <v>14860</v>
      </c>
    </row>
    <row r="9693" spans="51:75" x14ac:dyDescent="0.3">
      <c r="AY9693" s="124" t="e">
        <f>VLOOKUP(C9693,#REF!, 2,FALSE)</f>
        <v>#REF!</v>
      </c>
      <c r="BM9693" s="97" t="s">
        <v>14861</v>
      </c>
      <c r="BN9693" s="97" t="s">
        <v>2983</v>
      </c>
      <c r="BO9693" s="97" t="s">
        <v>14862</v>
      </c>
      <c r="BU9693" s="97" t="s">
        <v>14861</v>
      </c>
      <c r="BV9693" s="97" t="s">
        <v>2983</v>
      </c>
      <c r="BW9693" s="97" t="s">
        <v>14862</v>
      </c>
    </row>
    <row r="9694" spans="51:75" x14ac:dyDescent="0.3">
      <c r="AY9694" s="124" t="e">
        <f>VLOOKUP(C9694,#REF!, 2,FALSE)</f>
        <v>#REF!</v>
      </c>
      <c r="BM9694" s="97" t="s">
        <v>14863</v>
      </c>
      <c r="BN9694" s="97" t="s">
        <v>3043</v>
      </c>
      <c r="BO9694" s="97" t="s">
        <v>7894</v>
      </c>
      <c r="BU9694" s="97" t="s">
        <v>14863</v>
      </c>
      <c r="BV9694" s="97" t="s">
        <v>3043</v>
      </c>
      <c r="BW9694" s="97" t="s">
        <v>7894</v>
      </c>
    </row>
    <row r="9695" spans="51:75" x14ac:dyDescent="0.3">
      <c r="AY9695" s="124" t="e">
        <f>VLOOKUP(C9695,#REF!, 2,FALSE)</f>
        <v>#REF!</v>
      </c>
      <c r="BM9695" s="97" t="s">
        <v>14864</v>
      </c>
      <c r="BN9695" s="97" t="s">
        <v>3003</v>
      </c>
      <c r="BO9695" s="97" t="s">
        <v>14865</v>
      </c>
      <c r="BU9695" s="97" t="s">
        <v>14864</v>
      </c>
      <c r="BV9695" s="97" t="s">
        <v>3003</v>
      </c>
      <c r="BW9695" s="97" t="s">
        <v>14865</v>
      </c>
    </row>
    <row r="9696" spans="51:75" x14ac:dyDescent="0.3">
      <c r="AY9696" s="124" t="e">
        <f>VLOOKUP(C9696,#REF!, 2,FALSE)</f>
        <v>#REF!</v>
      </c>
      <c r="BM9696" s="97" t="s">
        <v>14866</v>
      </c>
      <c r="BN9696" s="97" t="s">
        <v>16968</v>
      </c>
      <c r="BO9696" s="97" t="s">
        <v>11996</v>
      </c>
      <c r="BU9696" s="97" t="s">
        <v>14866</v>
      </c>
      <c r="BV9696" s="97" t="s">
        <v>16968</v>
      </c>
      <c r="BW9696" s="97" t="s">
        <v>11996</v>
      </c>
    </row>
    <row r="9697" spans="51:75" x14ac:dyDescent="0.3">
      <c r="AY9697" s="124" t="e">
        <f>VLOOKUP(C9697,#REF!, 2,FALSE)</f>
        <v>#REF!</v>
      </c>
      <c r="BM9697" s="97" t="s">
        <v>14867</v>
      </c>
      <c r="BN9697" s="97" t="s">
        <v>16968</v>
      </c>
      <c r="BO9697" s="97" t="s">
        <v>14868</v>
      </c>
      <c r="BU9697" s="97" t="s">
        <v>14867</v>
      </c>
      <c r="BV9697" s="97" t="s">
        <v>16968</v>
      </c>
      <c r="BW9697" s="97" t="s">
        <v>14868</v>
      </c>
    </row>
    <row r="9698" spans="51:75" x14ac:dyDescent="0.3">
      <c r="AY9698" s="124" t="e">
        <f>VLOOKUP(C9698,#REF!, 2,FALSE)</f>
        <v>#REF!</v>
      </c>
      <c r="BM9698" s="97" t="s">
        <v>14869</v>
      </c>
      <c r="BN9698" s="97" t="s">
        <v>16968</v>
      </c>
      <c r="BO9698" s="97" t="s">
        <v>7894</v>
      </c>
      <c r="BU9698" s="97" t="s">
        <v>14869</v>
      </c>
      <c r="BV9698" s="97" t="s">
        <v>16968</v>
      </c>
      <c r="BW9698" s="97" t="s">
        <v>7894</v>
      </c>
    </row>
    <row r="9699" spans="51:75" x14ac:dyDescent="0.3">
      <c r="AY9699" s="124" t="e">
        <f>VLOOKUP(C9699,#REF!, 2,FALSE)</f>
        <v>#REF!</v>
      </c>
      <c r="BM9699" s="97" t="s">
        <v>14871</v>
      </c>
      <c r="BN9699" s="97" t="s">
        <v>2983</v>
      </c>
      <c r="BO9699" s="97" t="s">
        <v>14872</v>
      </c>
      <c r="BU9699" s="97" t="s">
        <v>14871</v>
      </c>
      <c r="BV9699" s="97" t="s">
        <v>2983</v>
      </c>
      <c r="BW9699" s="97" t="s">
        <v>14872</v>
      </c>
    </row>
    <row r="9700" spans="51:75" x14ac:dyDescent="0.3">
      <c r="AY9700" s="124" t="e">
        <f>VLOOKUP(C9700,#REF!, 2,FALSE)</f>
        <v>#REF!</v>
      </c>
      <c r="BM9700" s="97" t="s">
        <v>2585</v>
      </c>
      <c r="BN9700" s="97" t="s">
        <v>2983</v>
      </c>
      <c r="BO9700" s="97" t="s">
        <v>3586</v>
      </c>
      <c r="BU9700" s="97" t="s">
        <v>2585</v>
      </c>
      <c r="BV9700" s="97" t="s">
        <v>2983</v>
      </c>
      <c r="BW9700" s="97" t="s">
        <v>3586</v>
      </c>
    </row>
    <row r="9701" spans="51:75" x14ac:dyDescent="0.3">
      <c r="AY9701" s="124" t="e">
        <f>VLOOKUP(C9701,#REF!, 2,FALSE)</f>
        <v>#REF!</v>
      </c>
      <c r="BM9701" s="97" t="s">
        <v>14873</v>
      </c>
      <c r="BN9701" s="97" t="s">
        <v>16968</v>
      </c>
      <c r="BO9701" s="97" t="s">
        <v>14874</v>
      </c>
      <c r="BU9701" s="97" t="s">
        <v>14873</v>
      </c>
      <c r="BV9701" s="97" t="s">
        <v>16968</v>
      </c>
      <c r="BW9701" s="97" t="s">
        <v>14874</v>
      </c>
    </row>
    <row r="9702" spans="51:75" x14ac:dyDescent="0.3">
      <c r="AY9702" s="124" t="e">
        <f>VLOOKUP(C9702,#REF!, 2,FALSE)</f>
        <v>#REF!</v>
      </c>
      <c r="BM9702" s="97" t="s">
        <v>2586</v>
      </c>
      <c r="BN9702" s="97" t="s">
        <v>16968</v>
      </c>
      <c r="BO9702" s="97" t="s">
        <v>4450</v>
      </c>
      <c r="BU9702" s="97" t="s">
        <v>2586</v>
      </c>
      <c r="BV9702" s="97" t="s">
        <v>16968</v>
      </c>
      <c r="BW9702" s="97" t="s">
        <v>4450</v>
      </c>
    </row>
    <row r="9703" spans="51:75" x14ac:dyDescent="0.3">
      <c r="AY9703" s="124" t="e">
        <f>VLOOKUP(C9703,#REF!, 2,FALSE)</f>
        <v>#REF!</v>
      </c>
      <c r="BM9703" s="97" t="s">
        <v>14875</v>
      </c>
      <c r="BN9703" s="97" t="s">
        <v>780</v>
      </c>
      <c r="BO9703" s="97" t="s">
        <v>14876</v>
      </c>
      <c r="BU9703" s="97" t="s">
        <v>14875</v>
      </c>
      <c r="BV9703" s="97" t="s">
        <v>780</v>
      </c>
      <c r="BW9703" s="97" t="s">
        <v>14876</v>
      </c>
    </row>
    <row r="9704" spans="51:75" x14ac:dyDescent="0.3">
      <c r="AY9704" s="124" t="e">
        <f>VLOOKUP(C9704,#REF!, 2,FALSE)</f>
        <v>#REF!</v>
      </c>
      <c r="BM9704" s="97" t="s">
        <v>14877</v>
      </c>
      <c r="BN9704" s="97" t="s">
        <v>16968</v>
      </c>
      <c r="BO9704" s="97" t="s">
        <v>14878</v>
      </c>
      <c r="BU9704" s="97" t="s">
        <v>14877</v>
      </c>
      <c r="BV9704" s="97" t="s">
        <v>16968</v>
      </c>
      <c r="BW9704" s="97" t="s">
        <v>14878</v>
      </c>
    </row>
    <row r="9705" spans="51:75" x14ac:dyDescent="0.3">
      <c r="AY9705" s="124" t="e">
        <f>VLOOKUP(C9705,#REF!, 2,FALSE)</f>
        <v>#REF!</v>
      </c>
      <c r="BM9705" s="97" t="s">
        <v>14879</v>
      </c>
      <c r="BN9705" s="97" t="s">
        <v>3191</v>
      </c>
      <c r="BO9705" s="97" t="s">
        <v>14880</v>
      </c>
      <c r="BU9705" s="97" t="s">
        <v>14879</v>
      </c>
      <c r="BV9705" s="97" t="s">
        <v>3191</v>
      </c>
      <c r="BW9705" s="97" t="s">
        <v>14880</v>
      </c>
    </row>
    <row r="9706" spans="51:75" x14ac:dyDescent="0.3">
      <c r="AY9706" s="124" t="e">
        <f>VLOOKUP(C9706,#REF!, 2,FALSE)</f>
        <v>#REF!</v>
      </c>
      <c r="BM9706" s="97" t="s">
        <v>14881</v>
      </c>
      <c r="BN9706" s="97" t="s">
        <v>2983</v>
      </c>
      <c r="BO9706" s="97" t="s">
        <v>14882</v>
      </c>
      <c r="BU9706" s="97" t="s">
        <v>14881</v>
      </c>
      <c r="BV9706" s="97" t="s">
        <v>2983</v>
      </c>
      <c r="BW9706" s="97" t="s">
        <v>14882</v>
      </c>
    </row>
    <row r="9707" spans="51:75" x14ac:dyDescent="0.3">
      <c r="AY9707" s="124" t="e">
        <f>VLOOKUP(C9707,#REF!, 2,FALSE)</f>
        <v>#REF!</v>
      </c>
      <c r="BM9707" s="97" t="s">
        <v>14883</v>
      </c>
      <c r="BN9707" s="97" t="s">
        <v>797</v>
      </c>
      <c r="BO9707" s="97" t="s">
        <v>14755</v>
      </c>
      <c r="BU9707" s="97" t="s">
        <v>14883</v>
      </c>
      <c r="BV9707" s="97" t="s">
        <v>797</v>
      </c>
      <c r="BW9707" s="97" t="s">
        <v>14755</v>
      </c>
    </row>
    <row r="9708" spans="51:75" x14ac:dyDescent="0.3">
      <c r="AY9708" s="124" t="e">
        <f>VLOOKUP(C9708,#REF!, 2,FALSE)</f>
        <v>#REF!</v>
      </c>
      <c r="BM9708" s="97" t="s">
        <v>14884</v>
      </c>
      <c r="BN9708" s="97" t="s">
        <v>1139</v>
      </c>
      <c r="BO9708" s="97" t="s">
        <v>14885</v>
      </c>
      <c r="BU9708" s="97" t="s">
        <v>14884</v>
      </c>
      <c r="BV9708" s="97" t="s">
        <v>1139</v>
      </c>
      <c r="BW9708" s="97" t="s">
        <v>14885</v>
      </c>
    </row>
    <row r="9709" spans="51:75" x14ac:dyDescent="0.3">
      <c r="AY9709" s="124" t="e">
        <f>VLOOKUP(C9709,#REF!, 2,FALSE)</f>
        <v>#REF!</v>
      </c>
      <c r="BM9709" s="97" t="s">
        <v>14886</v>
      </c>
      <c r="BN9709" s="97" t="s">
        <v>1342</v>
      </c>
      <c r="BO9709" s="97" t="s">
        <v>9002</v>
      </c>
      <c r="BU9709" s="97" t="s">
        <v>14886</v>
      </c>
      <c r="BV9709" s="97" t="s">
        <v>1342</v>
      </c>
      <c r="BW9709" s="97" t="s">
        <v>9002</v>
      </c>
    </row>
    <row r="9710" spans="51:75" x14ac:dyDescent="0.3">
      <c r="AY9710" s="124" t="e">
        <f>VLOOKUP(C9710,#REF!, 2,FALSE)</f>
        <v>#REF!</v>
      </c>
      <c r="BM9710" s="97" t="s">
        <v>14887</v>
      </c>
      <c r="BN9710" s="97" t="s">
        <v>666</v>
      </c>
      <c r="BO9710" s="97" t="s">
        <v>14888</v>
      </c>
      <c r="BU9710" s="97" t="s">
        <v>14887</v>
      </c>
      <c r="BV9710" s="97" t="s">
        <v>666</v>
      </c>
      <c r="BW9710" s="97" t="s">
        <v>14888</v>
      </c>
    </row>
    <row r="9711" spans="51:75" x14ac:dyDescent="0.3">
      <c r="AY9711" s="124" t="e">
        <f>VLOOKUP(C9711,#REF!, 2,FALSE)</f>
        <v>#REF!</v>
      </c>
      <c r="BM9711" s="97" t="s">
        <v>2587</v>
      </c>
      <c r="BN9711" s="97" t="s">
        <v>787</v>
      </c>
      <c r="BO9711" s="97" t="s">
        <v>14889</v>
      </c>
      <c r="BU9711" s="97" t="s">
        <v>2587</v>
      </c>
      <c r="BV9711" s="97" t="s">
        <v>787</v>
      </c>
      <c r="BW9711" s="97" t="s">
        <v>14889</v>
      </c>
    </row>
    <row r="9712" spans="51:75" x14ac:dyDescent="0.3">
      <c r="AY9712" s="124" t="e">
        <f>VLOOKUP(C9712,#REF!, 2,FALSE)</f>
        <v>#REF!</v>
      </c>
      <c r="BM9712" s="97" t="s">
        <v>14890</v>
      </c>
      <c r="BN9712" s="97" t="s">
        <v>928</v>
      </c>
      <c r="BO9712" s="97" t="s">
        <v>14891</v>
      </c>
      <c r="BU9712" s="97" t="s">
        <v>14890</v>
      </c>
      <c r="BV9712" s="97" t="s">
        <v>928</v>
      </c>
      <c r="BW9712" s="97" t="s">
        <v>14891</v>
      </c>
    </row>
    <row r="9713" spans="51:75" x14ac:dyDescent="0.3">
      <c r="AY9713" s="124" t="e">
        <f>VLOOKUP(C9713,#REF!, 2,FALSE)</f>
        <v>#REF!</v>
      </c>
      <c r="BM9713" s="97" t="s">
        <v>2588</v>
      </c>
      <c r="BN9713" s="97" t="s">
        <v>778</v>
      </c>
      <c r="BO9713" s="97" t="s">
        <v>14892</v>
      </c>
      <c r="BU9713" s="97" t="s">
        <v>2588</v>
      </c>
      <c r="BV9713" s="97" t="s">
        <v>778</v>
      </c>
      <c r="BW9713" s="97" t="s">
        <v>14892</v>
      </c>
    </row>
    <row r="9714" spans="51:75" x14ac:dyDescent="0.3">
      <c r="AY9714" s="124" t="e">
        <f>VLOOKUP(C9714,#REF!, 2,FALSE)</f>
        <v>#REF!</v>
      </c>
      <c r="BM9714" s="97" t="s">
        <v>14893</v>
      </c>
      <c r="BN9714" s="97" t="s">
        <v>3003</v>
      </c>
      <c r="BO9714" s="97" t="s">
        <v>9230</v>
      </c>
      <c r="BU9714" s="97" t="s">
        <v>14893</v>
      </c>
      <c r="BV9714" s="97" t="s">
        <v>3003</v>
      </c>
      <c r="BW9714" s="97" t="s">
        <v>9230</v>
      </c>
    </row>
    <row r="9715" spans="51:75" x14ac:dyDescent="0.3">
      <c r="AY9715" s="124" t="e">
        <f>VLOOKUP(C9715,#REF!, 2,FALSE)</f>
        <v>#REF!</v>
      </c>
      <c r="BM9715" s="97" t="s">
        <v>14894</v>
      </c>
      <c r="BN9715" s="97" t="s">
        <v>3237</v>
      </c>
      <c r="BO9715" s="97" t="s">
        <v>14895</v>
      </c>
      <c r="BU9715" s="97" t="s">
        <v>14894</v>
      </c>
      <c r="BV9715" s="97" t="s">
        <v>3237</v>
      </c>
      <c r="BW9715" s="97" t="s">
        <v>14895</v>
      </c>
    </row>
    <row r="9716" spans="51:75" x14ac:dyDescent="0.3">
      <c r="AY9716" s="124" t="e">
        <f>VLOOKUP(C9716,#REF!, 2,FALSE)</f>
        <v>#REF!</v>
      </c>
      <c r="BM9716" s="97" t="s">
        <v>14896</v>
      </c>
      <c r="BN9716" s="97" t="s">
        <v>3191</v>
      </c>
      <c r="BO9716" s="97" t="s">
        <v>14897</v>
      </c>
      <c r="BU9716" s="97" t="s">
        <v>14896</v>
      </c>
      <c r="BV9716" s="97" t="s">
        <v>3191</v>
      </c>
      <c r="BW9716" s="97" t="s">
        <v>14897</v>
      </c>
    </row>
    <row r="9717" spans="51:75" x14ac:dyDescent="0.3">
      <c r="AY9717" s="124" t="e">
        <f>VLOOKUP(C9717,#REF!, 2,FALSE)</f>
        <v>#REF!</v>
      </c>
      <c r="BM9717" s="97" t="s">
        <v>2589</v>
      </c>
      <c r="BN9717" s="97" t="s">
        <v>16970</v>
      </c>
      <c r="BO9717" s="97" t="s">
        <v>9413</v>
      </c>
      <c r="BU9717" s="97" t="s">
        <v>2589</v>
      </c>
      <c r="BV9717" s="97" t="s">
        <v>16970</v>
      </c>
      <c r="BW9717" s="97" t="s">
        <v>9413</v>
      </c>
    </row>
    <row r="9718" spans="51:75" x14ac:dyDescent="0.3">
      <c r="AY9718" s="124" t="e">
        <f>VLOOKUP(C9718,#REF!, 2,FALSE)</f>
        <v>#REF!</v>
      </c>
      <c r="BM9718" s="97" t="s">
        <v>14898</v>
      </c>
      <c r="BN9718" s="97" t="s">
        <v>2983</v>
      </c>
      <c r="BO9718" s="97" t="s">
        <v>14899</v>
      </c>
      <c r="BU9718" s="97" t="s">
        <v>14898</v>
      </c>
      <c r="BV9718" s="97" t="s">
        <v>2983</v>
      </c>
      <c r="BW9718" s="97" t="s">
        <v>14899</v>
      </c>
    </row>
    <row r="9719" spans="51:75" x14ac:dyDescent="0.3">
      <c r="AY9719" s="124" t="e">
        <f>VLOOKUP(C9719,#REF!, 2,FALSE)</f>
        <v>#REF!</v>
      </c>
      <c r="BM9719" s="97" t="s">
        <v>14900</v>
      </c>
      <c r="BN9719" s="97" t="s">
        <v>3191</v>
      </c>
      <c r="BO9719" s="97" t="s">
        <v>14901</v>
      </c>
      <c r="BU9719" s="97" t="s">
        <v>14900</v>
      </c>
      <c r="BV9719" s="97" t="s">
        <v>3191</v>
      </c>
      <c r="BW9719" s="97" t="s">
        <v>14901</v>
      </c>
    </row>
    <row r="9720" spans="51:75" x14ac:dyDescent="0.3">
      <c r="AY9720" s="124" t="e">
        <f>VLOOKUP(C9720,#REF!, 2,FALSE)</f>
        <v>#REF!</v>
      </c>
      <c r="BM9720" s="97" t="s">
        <v>14902</v>
      </c>
      <c r="BN9720" s="97" t="s">
        <v>16968</v>
      </c>
      <c r="BO9720" s="97" t="s">
        <v>14903</v>
      </c>
      <c r="BU9720" s="97" t="s">
        <v>14902</v>
      </c>
      <c r="BV9720" s="97" t="s">
        <v>16968</v>
      </c>
      <c r="BW9720" s="97" t="s">
        <v>14903</v>
      </c>
    </row>
    <row r="9721" spans="51:75" x14ac:dyDescent="0.3">
      <c r="AY9721" s="124" t="e">
        <f>VLOOKUP(C9721,#REF!, 2,FALSE)</f>
        <v>#REF!</v>
      </c>
      <c r="BM9721" s="97" t="s">
        <v>14904</v>
      </c>
      <c r="BN9721" s="97" t="s">
        <v>3003</v>
      </c>
      <c r="BO9721" s="97" t="s">
        <v>11768</v>
      </c>
      <c r="BU9721" s="97" t="s">
        <v>14904</v>
      </c>
      <c r="BV9721" s="97" t="s">
        <v>3003</v>
      </c>
      <c r="BW9721" s="97" t="s">
        <v>11768</v>
      </c>
    </row>
    <row r="9722" spans="51:75" x14ac:dyDescent="0.3">
      <c r="AY9722" s="124" t="e">
        <f>VLOOKUP(C9722,#REF!, 2,FALSE)</f>
        <v>#REF!</v>
      </c>
      <c r="BM9722" s="97" t="s">
        <v>14905</v>
      </c>
      <c r="BN9722" s="97" t="s">
        <v>16968</v>
      </c>
      <c r="BO9722" s="97" t="s">
        <v>9473</v>
      </c>
      <c r="BU9722" s="97" t="s">
        <v>14905</v>
      </c>
      <c r="BV9722" s="97" t="s">
        <v>16968</v>
      </c>
      <c r="BW9722" s="97" t="s">
        <v>9473</v>
      </c>
    </row>
    <row r="9723" spans="51:75" x14ac:dyDescent="0.3">
      <c r="AY9723" s="124" t="e">
        <f>VLOOKUP(C9723,#REF!, 2,FALSE)</f>
        <v>#REF!</v>
      </c>
      <c r="BM9723" s="97" t="s">
        <v>14906</v>
      </c>
      <c r="BN9723" s="97" t="s">
        <v>3003</v>
      </c>
      <c r="BO9723" s="97" t="s">
        <v>12671</v>
      </c>
      <c r="BU9723" s="97" t="s">
        <v>14906</v>
      </c>
      <c r="BV9723" s="97" t="s">
        <v>3003</v>
      </c>
      <c r="BW9723" s="97" t="s">
        <v>12671</v>
      </c>
    </row>
    <row r="9724" spans="51:75" x14ac:dyDescent="0.3">
      <c r="AY9724" s="124" t="e">
        <f>VLOOKUP(C9724,#REF!, 2,FALSE)</f>
        <v>#REF!</v>
      </c>
      <c r="BM9724" s="97" t="s">
        <v>14907</v>
      </c>
      <c r="BN9724" s="97" t="s">
        <v>631</v>
      </c>
      <c r="BO9724" s="97" t="s">
        <v>7483</v>
      </c>
      <c r="BU9724" s="97" t="s">
        <v>14907</v>
      </c>
      <c r="BV9724" s="97" t="s">
        <v>631</v>
      </c>
      <c r="BW9724" s="97" t="s">
        <v>7483</v>
      </c>
    </row>
    <row r="9725" spans="51:75" x14ac:dyDescent="0.3">
      <c r="AY9725" s="124" t="e">
        <f>VLOOKUP(C9725,#REF!, 2,FALSE)</f>
        <v>#REF!</v>
      </c>
      <c r="BM9725" s="97" t="s">
        <v>14908</v>
      </c>
      <c r="BN9725" s="97" t="s">
        <v>16968</v>
      </c>
      <c r="BO9725" s="97" t="s">
        <v>12890</v>
      </c>
      <c r="BU9725" s="97" t="s">
        <v>14908</v>
      </c>
      <c r="BV9725" s="97" t="s">
        <v>16968</v>
      </c>
      <c r="BW9725" s="97" t="s">
        <v>12890</v>
      </c>
    </row>
    <row r="9726" spans="51:75" x14ac:dyDescent="0.3">
      <c r="AY9726" s="124" t="e">
        <f>VLOOKUP(C9726,#REF!, 2,FALSE)</f>
        <v>#REF!</v>
      </c>
      <c r="BM9726" s="97" t="s">
        <v>14909</v>
      </c>
      <c r="BN9726" s="97" t="s">
        <v>16968</v>
      </c>
      <c r="BO9726" s="97" t="s">
        <v>14910</v>
      </c>
      <c r="BU9726" s="97" t="s">
        <v>14909</v>
      </c>
      <c r="BV9726" s="97" t="s">
        <v>16968</v>
      </c>
      <c r="BW9726" s="97" t="s">
        <v>14910</v>
      </c>
    </row>
    <row r="9727" spans="51:75" x14ac:dyDescent="0.3">
      <c r="AY9727" s="124" t="e">
        <f>VLOOKUP(C9727,#REF!, 2,FALSE)</f>
        <v>#REF!</v>
      </c>
      <c r="BM9727" s="97" t="s">
        <v>14911</v>
      </c>
      <c r="BN9727" s="97" t="s">
        <v>3000</v>
      </c>
      <c r="BO9727" s="97" t="s">
        <v>14912</v>
      </c>
      <c r="BU9727" s="97" t="s">
        <v>14911</v>
      </c>
      <c r="BV9727" s="97" t="s">
        <v>3000</v>
      </c>
      <c r="BW9727" s="97" t="s">
        <v>14912</v>
      </c>
    </row>
    <row r="9728" spans="51:75" x14ac:dyDescent="0.3">
      <c r="AY9728" s="124" t="e">
        <f>VLOOKUP(C9728,#REF!, 2,FALSE)</f>
        <v>#REF!</v>
      </c>
      <c r="BM9728" s="97" t="s">
        <v>14913</v>
      </c>
      <c r="BN9728" s="97" t="s">
        <v>3237</v>
      </c>
      <c r="BO9728" s="97" t="s">
        <v>14914</v>
      </c>
      <c r="BU9728" s="97" t="s">
        <v>14913</v>
      </c>
      <c r="BV9728" s="97" t="s">
        <v>3237</v>
      </c>
      <c r="BW9728" s="97" t="s">
        <v>14914</v>
      </c>
    </row>
    <row r="9729" spans="51:75" x14ac:dyDescent="0.3">
      <c r="AY9729" s="124" t="e">
        <f>VLOOKUP(C9729,#REF!, 2,FALSE)</f>
        <v>#REF!</v>
      </c>
      <c r="BM9729" s="97" t="s">
        <v>14915</v>
      </c>
      <c r="BN9729" s="97" t="s">
        <v>3003</v>
      </c>
      <c r="BO9729" s="97" t="s">
        <v>2640</v>
      </c>
      <c r="BU9729" s="97" t="s">
        <v>14915</v>
      </c>
      <c r="BV9729" s="97" t="s">
        <v>3003</v>
      </c>
      <c r="BW9729" s="97" t="s">
        <v>2640</v>
      </c>
    </row>
    <row r="9730" spans="51:75" x14ac:dyDescent="0.3">
      <c r="AY9730" s="124" t="e">
        <f>VLOOKUP(C9730,#REF!, 2,FALSE)</f>
        <v>#REF!</v>
      </c>
      <c r="BM9730" s="97" t="s">
        <v>2590</v>
      </c>
      <c r="BN9730" s="97" t="s">
        <v>787</v>
      </c>
      <c r="BO9730" s="97" t="s">
        <v>1776</v>
      </c>
      <c r="BU9730" s="97" t="s">
        <v>2590</v>
      </c>
      <c r="BV9730" s="97" t="s">
        <v>787</v>
      </c>
      <c r="BW9730" s="97" t="s">
        <v>1776</v>
      </c>
    </row>
    <row r="9731" spans="51:75" x14ac:dyDescent="0.3">
      <c r="AY9731" s="124" t="e">
        <f>VLOOKUP(C9731,#REF!, 2,FALSE)</f>
        <v>#REF!</v>
      </c>
      <c r="BM9731" s="97" t="s">
        <v>238</v>
      </c>
      <c r="BN9731" s="97" t="s">
        <v>3043</v>
      </c>
      <c r="BO9731" s="97" t="s">
        <v>14916</v>
      </c>
      <c r="BU9731" s="97" t="s">
        <v>238</v>
      </c>
      <c r="BV9731" s="97" t="s">
        <v>3043</v>
      </c>
      <c r="BW9731" s="97" t="s">
        <v>14916</v>
      </c>
    </row>
    <row r="9732" spans="51:75" x14ac:dyDescent="0.3">
      <c r="AY9732" s="124" t="e">
        <f>VLOOKUP(C9732,#REF!, 2,FALSE)</f>
        <v>#REF!</v>
      </c>
      <c r="BM9732" s="97" t="s">
        <v>14917</v>
      </c>
      <c r="BN9732" s="97" t="s">
        <v>16968</v>
      </c>
      <c r="BO9732" s="97" t="s">
        <v>1911</v>
      </c>
      <c r="BU9732" s="97" t="s">
        <v>14917</v>
      </c>
      <c r="BV9732" s="97" t="s">
        <v>16968</v>
      </c>
      <c r="BW9732" s="97" t="s">
        <v>1911</v>
      </c>
    </row>
    <row r="9733" spans="51:75" x14ac:dyDescent="0.3">
      <c r="AY9733" s="124" t="e">
        <f>VLOOKUP(C9733,#REF!, 2,FALSE)</f>
        <v>#REF!</v>
      </c>
      <c r="BM9733" s="97" t="s">
        <v>2591</v>
      </c>
      <c r="BN9733" s="97" t="s">
        <v>3003</v>
      </c>
      <c r="BO9733" s="97" t="s">
        <v>14918</v>
      </c>
      <c r="BU9733" s="97" t="s">
        <v>2591</v>
      </c>
      <c r="BV9733" s="97" t="s">
        <v>3003</v>
      </c>
      <c r="BW9733" s="97" t="s">
        <v>14918</v>
      </c>
    </row>
    <row r="9734" spans="51:75" x14ac:dyDescent="0.3">
      <c r="AY9734" s="124" t="e">
        <f>VLOOKUP(C9734,#REF!, 2,FALSE)</f>
        <v>#REF!</v>
      </c>
      <c r="BM9734" s="97" t="s">
        <v>14919</v>
      </c>
      <c r="BN9734" s="97" t="s">
        <v>3191</v>
      </c>
      <c r="BO9734" s="97" t="s">
        <v>1198</v>
      </c>
      <c r="BU9734" s="97" t="s">
        <v>14919</v>
      </c>
      <c r="BV9734" s="97" t="s">
        <v>3191</v>
      </c>
      <c r="BW9734" s="97" t="s">
        <v>1198</v>
      </c>
    </row>
    <row r="9735" spans="51:75" x14ac:dyDescent="0.3">
      <c r="AY9735" s="124" t="e">
        <f>VLOOKUP(C9735,#REF!, 2,FALSE)</f>
        <v>#REF!</v>
      </c>
      <c r="BM9735" s="97" t="s">
        <v>14920</v>
      </c>
      <c r="BN9735" s="97" t="s">
        <v>1139</v>
      </c>
      <c r="BO9735" s="97" t="s">
        <v>14921</v>
      </c>
      <c r="BU9735" s="97" t="s">
        <v>14920</v>
      </c>
      <c r="BV9735" s="97" t="s">
        <v>1139</v>
      </c>
      <c r="BW9735" s="97" t="s">
        <v>14921</v>
      </c>
    </row>
    <row r="9736" spans="51:75" x14ac:dyDescent="0.3">
      <c r="AY9736" s="124" t="e">
        <f>VLOOKUP(C9736,#REF!, 2,FALSE)</f>
        <v>#REF!</v>
      </c>
      <c r="BM9736" s="97" t="s">
        <v>14922</v>
      </c>
      <c r="BN9736" s="97" t="s">
        <v>16968</v>
      </c>
      <c r="BO9736" s="97" t="s">
        <v>7553</v>
      </c>
      <c r="BU9736" s="97" t="s">
        <v>14922</v>
      </c>
      <c r="BV9736" s="97" t="s">
        <v>16968</v>
      </c>
      <c r="BW9736" s="97" t="s">
        <v>7553</v>
      </c>
    </row>
    <row r="9737" spans="51:75" x14ac:dyDescent="0.3">
      <c r="AY9737" s="124" t="e">
        <f>VLOOKUP(C9737,#REF!, 2,FALSE)</f>
        <v>#REF!</v>
      </c>
      <c r="BM9737" s="97" t="s">
        <v>14923</v>
      </c>
      <c r="BN9737" s="97" t="s">
        <v>3043</v>
      </c>
      <c r="BO9737" s="97" t="s">
        <v>14924</v>
      </c>
      <c r="BU9737" s="97" t="s">
        <v>14923</v>
      </c>
      <c r="BV9737" s="97" t="s">
        <v>3043</v>
      </c>
      <c r="BW9737" s="97" t="s">
        <v>14924</v>
      </c>
    </row>
    <row r="9738" spans="51:75" x14ac:dyDescent="0.3">
      <c r="AY9738" s="124" t="e">
        <f>VLOOKUP(C9738,#REF!, 2,FALSE)</f>
        <v>#REF!</v>
      </c>
      <c r="BM9738" s="97" t="s">
        <v>14925</v>
      </c>
      <c r="BN9738" s="97" t="s">
        <v>3003</v>
      </c>
      <c r="BO9738" s="97" t="s">
        <v>14926</v>
      </c>
      <c r="BU9738" s="97" t="s">
        <v>14925</v>
      </c>
      <c r="BV9738" s="97" t="s">
        <v>3003</v>
      </c>
      <c r="BW9738" s="97" t="s">
        <v>14926</v>
      </c>
    </row>
    <row r="9739" spans="51:75" x14ac:dyDescent="0.3">
      <c r="AY9739" s="124" t="e">
        <f>VLOOKUP(C9739,#REF!, 2,FALSE)</f>
        <v>#REF!</v>
      </c>
      <c r="BM9739" s="97" t="s">
        <v>14927</v>
      </c>
      <c r="BN9739" s="97" t="s">
        <v>3237</v>
      </c>
      <c r="BO9739" s="97" t="s">
        <v>14928</v>
      </c>
      <c r="BU9739" s="97" t="s">
        <v>14927</v>
      </c>
      <c r="BV9739" s="97" t="s">
        <v>3237</v>
      </c>
      <c r="BW9739" s="97" t="s">
        <v>14928</v>
      </c>
    </row>
    <row r="9740" spans="51:75" x14ac:dyDescent="0.3">
      <c r="AY9740" s="124" t="e">
        <f>VLOOKUP(C9740,#REF!, 2,FALSE)</f>
        <v>#REF!</v>
      </c>
      <c r="BM9740" s="97" t="s">
        <v>232</v>
      </c>
      <c r="BN9740" s="97" t="s">
        <v>3237</v>
      </c>
      <c r="BO9740" s="97" t="s">
        <v>14929</v>
      </c>
      <c r="BU9740" s="97" t="s">
        <v>232</v>
      </c>
      <c r="BV9740" s="97" t="s">
        <v>3237</v>
      </c>
      <c r="BW9740" s="97" t="s">
        <v>14929</v>
      </c>
    </row>
    <row r="9741" spans="51:75" x14ac:dyDescent="0.3">
      <c r="AY9741" s="124" t="e">
        <f>VLOOKUP(C9741,#REF!, 2,FALSE)</f>
        <v>#REF!</v>
      </c>
      <c r="BM9741" s="97" t="s">
        <v>2592</v>
      </c>
      <c r="BN9741" s="97" t="s">
        <v>16968</v>
      </c>
      <c r="BO9741" s="97" t="s">
        <v>14930</v>
      </c>
      <c r="BU9741" s="97" t="s">
        <v>2592</v>
      </c>
      <c r="BV9741" s="97" t="s">
        <v>16968</v>
      </c>
      <c r="BW9741" s="97" t="s">
        <v>14930</v>
      </c>
    </row>
    <row r="9742" spans="51:75" x14ac:dyDescent="0.3">
      <c r="AY9742" s="124" t="e">
        <f>VLOOKUP(C9742,#REF!, 2,FALSE)</f>
        <v>#REF!</v>
      </c>
      <c r="BM9742" s="97" t="s">
        <v>2593</v>
      </c>
      <c r="BN9742" s="97" t="s">
        <v>16968</v>
      </c>
      <c r="BO9742" s="97" t="s">
        <v>1963</v>
      </c>
      <c r="BU9742" s="97" t="s">
        <v>2593</v>
      </c>
      <c r="BV9742" s="97" t="s">
        <v>16968</v>
      </c>
      <c r="BW9742" s="97" t="s">
        <v>1963</v>
      </c>
    </row>
    <row r="9743" spans="51:75" x14ac:dyDescent="0.3">
      <c r="AY9743" s="124" t="e">
        <f>VLOOKUP(C9743,#REF!, 2,FALSE)</f>
        <v>#REF!</v>
      </c>
      <c r="BM9743" s="97" t="s">
        <v>14931</v>
      </c>
      <c r="BN9743" s="97" t="s">
        <v>3237</v>
      </c>
      <c r="BO9743" s="97" t="s">
        <v>14932</v>
      </c>
      <c r="BU9743" s="97" t="s">
        <v>14931</v>
      </c>
      <c r="BV9743" s="97" t="s">
        <v>3237</v>
      </c>
      <c r="BW9743" s="97" t="s">
        <v>14932</v>
      </c>
    </row>
    <row r="9744" spans="51:75" x14ac:dyDescent="0.3">
      <c r="AY9744" s="124" t="e">
        <f>VLOOKUP(C9744,#REF!, 2,FALSE)</f>
        <v>#REF!</v>
      </c>
      <c r="BM9744" s="97" t="s">
        <v>252</v>
      </c>
      <c r="BN9744" s="97" t="s">
        <v>3237</v>
      </c>
      <c r="BO9744" s="97" t="s">
        <v>14933</v>
      </c>
      <c r="BU9744" s="97" t="s">
        <v>252</v>
      </c>
      <c r="BV9744" s="97" t="s">
        <v>3237</v>
      </c>
      <c r="BW9744" s="97" t="s">
        <v>14933</v>
      </c>
    </row>
    <row r="9745" spans="51:75" x14ac:dyDescent="0.3">
      <c r="AY9745" s="124" t="e">
        <f>VLOOKUP(C9745,#REF!, 2,FALSE)</f>
        <v>#REF!</v>
      </c>
      <c r="BM9745" s="97" t="s">
        <v>14934</v>
      </c>
      <c r="BN9745" s="97" t="s">
        <v>2979</v>
      </c>
      <c r="BO9745" s="97" t="s">
        <v>2310</v>
      </c>
      <c r="BU9745" s="97" t="s">
        <v>14934</v>
      </c>
      <c r="BV9745" s="97" t="s">
        <v>2979</v>
      </c>
      <c r="BW9745" s="97" t="s">
        <v>2310</v>
      </c>
    </row>
    <row r="9746" spans="51:75" x14ac:dyDescent="0.3">
      <c r="AY9746" s="124" t="e">
        <f>VLOOKUP(C9746,#REF!, 2,FALSE)</f>
        <v>#REF!</v>
      </c>
      <c r="BM9746" s="97" t="s">
        <v>2594</v>
      </c>
      <c r="BN9746" s="97" t="s">
        <v>3237</v>
      </c>
      <c r="BO9746" s="97" t="s">
        <v>2309</v>
      </c>
      <c r="BU9746" s="97" t="s">
        <v>2594</v>
      </c>
      <c r="BV9746" s="97" t="s">
        <v>3237</v>
      </c>
      <c r="BW9746" s="97" t="s">
        <v>2309</v>
      </c>
    </row>
    <row r="9747" spans="51:75" x14ac:dyDescent="0.3">
      <c r="AY9747" s="124" t="e">
        <f>VLOOKUP(C9747,#REF!, 2,FALSE)</f>
        <v>#REF!</v>
      </c>
      <c r="BM9747" s="97" t="s">
        <v>14935</v>
      </c>
      <c r="BN9747" s="97" t="s">
        <v>1342</v>
      </c>
      <c r="BO9747" s="97" t="s">
        <v>14936</v>
      </c>
      <c r="BU9747" s="97" t="s">
        <v>14935</v>
      </c>
      <c r="BV9747" s="97" t="s">
        <v>1342</v>
      </c>
      <c r="BW9747" s="97" t="s">
        <v>14936</v>
      </c>
    </row>
    <row r="9748" spans="51:75" x14ac:dyDescent="0.3">
      <c r="AY9748" s="124" t="e">
        <f>VLOOKUP(C9748,#REF!, 2,FALSE)</f>
        <v>#REF!</v>
      </c>
      <c r="BM9748" s="97" t="s">
        <v>14937</v>
      </c>
      <c r="BN9748" s="97" t="s">
        <v>3043</v>
      </c>
      <c r="BO9748" s="97" t="s">
        <v>14932</v>
      </c>
      <c r="BU9748" s="97" t="s">
        <v>14937</v>
      </c>
      <c r="BV9748" s="97" t="s">
        <v>3043</v>
      </c>
      <c r="BW9748" s="97" t="s">
        <v>14932</v>
      </c>
    </row>
    <row r="9749" spans="51:75" x14ac:dyDescent="0.3">
      <c r="AY9749" s="124" t="e">
        <f>VLOOKUP(C9749,#REF!, 2,FALSE)</f>
        <v>#REF!</v>
      </c>
      <c r="BM9749" s="97" t="s">
        <v>14938</v>
      </c>
      <c r="BN9749" s="97" t="s">
        <v>16968</v>
      </c>
      <c r="BO9749" s="97" t="s">
        <v>14939</v>
      </c>
      <c r="BU9749" s="97" t="s">
        <v>14938</v>
      </c>
      <c r="BV9749" s="97" t="s">
        <v>16968</v>
      </c>
      <c r="BW9749" s="97" t="s">
        <v>14939</v>
      </c>
    </row>
    <row r="9750" spans="51:75" x14ac:dyDescent="0.3">
      <c r="AY9750" s="124" t="e">
        <f>VLOOKUP(C9750,#REF!, 2,FALSE)</f>
        <v>#REF!</v>
      </c>
      <c r="BM9750" s="97" t="s">
        <v>14940</v>
      </c>
      <c r="BN9750" s="97" t="s">
        <v>2979</v>
      </c>
      <c r="BO9750" s="97" t="s">
        <v>14932</v>
      </c>
      <c r="BU9750" s="97" t="s">
        <v>14940</v>
      </c>
      <c r="BV9750" s="97" t="s">
        <v>2979</v>
      </c>
      <c r="BW9750" s="97" t="s">
        <v>14932</v>
      </c>
    </row>
    <row r="9751" spans="51:75" x14ac:dyDescent="0.3">
      <c r="AY9751" s="124" t="e">
        <f>VLOOKUP(C9751,#REF!, 2,FALSE)</f>
        <v>#REF!</v>
      </c>
      <c r="BM9751" s="97" t="s">
        <v>14941</v>
      </c>
      <c r="BN9751" s="97" t="s">
        <v>1269</v>
      </c>
      <c r="BO9751" s="97" t="s">
        <v>14942</v>
      </c>
      <c r="BU9751" s="97" t="s">
        <v>14941</v>
      </c>
      <c r="BV9751" s="97" t="s">
        <v>1269</v>
      </c>
      <c r="BW9751" s="97" t="s">
        <v>14942</v>
      </c>
    </row>
    <row r="9752" spans="51:75" x14ac:dyDescent="0.3">
      <c r="AY9752" s="124" t="e">
        <f>VLOOKUP(C9752,#REF!, 2,FALSE)</f>
        <v>#REF!</v>
      </c>
      <c r="BM9752" s="97" t="s">
        <v>2598</v>
      </c>
      <c r="BN9752" s="97" t="s">
        <v>3237</v>
      </c>
      <c r="BO9752" s="97" t="s">
        <v>14943</v>
      </c>
      <c r="BU9752" s="97" t="s">
        <v>2598</v>
      </c>
      <c r="BV9752" s="97" t="s">
        <v>3237</v>
      </c>
      <c r="BW9752" s="97" t="s">
        <v>14943</v>
      </c>
    </row>
    <row r="9753" spans="51:75" x14ac:dyDescent="0.3">
      <c r="AY9753" s="124" t="e">
        <f>VLOOKUP(C9753,#REF!, 2,FALSE)</f>
        <v>#REF!</v>
      </c>
      <c r="BM9753" s="97" t="s">
        <v>14944</v>
      </c>
      <c r="BN9753" s="97" t="s">
        <v>1269</v>
      </c>
      <c r="BO9753" s="97" t="s">
        <v>14945</v>
      </c>
      <c r="BU9753" s="97" t="s">
        <v>14944</v>
      </c>
      <c r="BV9753" s="97" t="s">
        <v>1269</v>
      </c>
      <c r="BW9753" s="97" t="s">
        <v>14945</v>
      </c>
    </row>
    <row r="9754" spans="51:75" x14ac:dyDescent="0.3">
      <c r="AY9754" s="124" t="e">
        <f>VLOOKUP(C9754,#REF!, 2,FALSE)</f>
        <v>#REF!</v>
      </c>
      <c r="BM9754" s="97" t="s">
        <v>14946</v>
      </c>
      <c r="BN9754" s="97" t="s">
        <v>3003</v>
      </c>
      <c r="BO9754" s="97" t="s">
        <v>14947</v>
      </c>
      <c r="BU9754" s="97" t="s">
        <v>14946</v>
      </c>
      <c r="BV9754" s="97" t="s">
        <v>3003</v>
      </c>
      <c r="BW9754" s="97" t="s">
        <v>14947</v>
      </c>
    </row>
    <row r="9755" spans="51:75" x14ac:dyDescent="0.3">
      <c r="AY9755" s="124" t="e">
        <f>VLOOKUP(C9755,#REF!, 2,FALSE)</f>
        <v>#REF!</v>
      </c>
      <c r="BM9755" s="97" t="s">
        <v>14948</v>
      </c>
      <c r="BN9755" s="97" t="s">
        <v>3237</v>
      </c>
      <c r="BO9755" s="97" t="s">
        <v>14949</v>
      </c>
      <c r="BU9755" s="97" t="s">
        <v>14948</v>
      </c>
      <c r="BV9755" s="97" t="s">
        <v>3237</v>
      </c>
      <c r="BW9755" s="97" t="s">
        <v>14949</v>
      </c>
    </row>
    <row r="9756" spans="51:75" x14ac:dyDescent="0.3">
      <c r="AY9756" s="124" t="e">
        <f>VLOOKUP(C9756,#REF!, 2,FALSE)</f>
        <v>#REF!</v>
      </c>
      <c r="BM9756" s="97" t="s">
        <v>14950</v>
      </c>
      <c r="BN9756" s="97" t="s">
        <v>3237</v>
      </c>
      <c r="BO9756" s="97" t="s">
        <v>10891</v>
      </c>
      <c r="BU9756" s="97" t="s">
        <v>14950</v>
      </c>
      <c r="BV9756" s="97" t="s">
        <v>3237</v>
      </c>
      <c r="BW9756" s="97" t="s">
        <v>10891</v>
      </c>
    </row>
    <row r="9757" spans="51:75" x14ac:dyDescent="0.3">
      <c r="AY9757" s="124" t="e">
        <f>VLOOKUP(C9757,#REF!, 2,FALSE)</f>
        <v>#REF!</v>
      </c>
      <c r="BM9757" s="97" t="s">
        <v>14951</v>
      </c>
      <c r="BN9757" s="97" t="s">
        <v>16968</v>
      </c>
      <c r="BO9757" s="97" t="s">
        <v>14952</v>
      </c>
      <c r="BU9757" s="97" t="s">
        <v>14951</v>
      </c>
      <c r="BV9757" s="97" t="s">
        <v>16968</v>
      </c>
      <c r="BW9757" s="97" t="s">
        <v>14952</v>
      </c>
    </row>
    <row r="9758" spans="51:75" x14ac:dyDescent="0.3">
      <c r="AY9758" s="124" t="e">
        <f>VLOOKUP(C9758,#REF!, 2,FALSE)</f>
        <v>#REF!</v>
      </c>
      <c r="BM9758" s="97" t="s">
        <v>14953</v>
      </c>
      <c r="BN9758" s="97" t="s">
        <v>661</v>
      </c>
      <c r="BO9758" s="97" t="s">
        <v>14954</v>
      </c>
      <c r="BU9758" s="97" t="s">
        <v>14953</v>
      </c>
      <c r="BV9758" s="97" t="s">
        <v>661</v>
      </c>
      <c r="BW9758" s="97" t="s">
        <v>14954</v>
      </c>
    </row>
    <row r="9759" spans="51:75" x14ac:dyDescent="0.3">
      <c r="AY9759" s="124" t="e">
        <f>VLOOKUP(C9759,#REF!, 2,FALSE)</f>
        <v>#REF!</v>
      </c>
      <c r="BM9759" s="97" t="s">
        <v>14955</v>
      </c>
      <c r="BN9759" s="97" t="s">
        <v>1139</v>
      </c>
      <c r="BO9759" s="97" t="s">
        <v>2696</v>
      </c>
      <c r="BU9759" s="97" t="s">
        <v>14955</v>
      </c>
      <c r="BV9759" s="97" t="s">
        <v>1139</v>
      </c>
      <c r="BW9759" s="97" t="s">
        <v>2696</v>
      </c>
    </row>
    <row r="9760" spans="51:75" x14ac:dyDescent="0.3">
      <c r="AY9760" s="124" t="e">
        <f>VLOOKUP(C9760,#REF!, 2,FALSE)</f>
        <v>#REF!</v>
      </c>
      <c r="BM9760" s="97" t="s">
        <v>14956</v>
      </c>
      <c r="BN9760" s="97" t="s">
        <v>2983</v>
      </c>
      <c r="BO9760" s="97" t="s">
        <v>2983</v>
      </c>
      <c r="BU9760" s="97" t="s">
        <v>14956</v>
      </c>
      <c r="BV9760" s="97" t="s">
        <v>2983</v>
      </c>
      <c r="BW9760" s="97" t="s">
        <v>2983</v>
      </c>
    </row>
    <row r="9761" spans="51:75" x14ac:dyDescent="0.3">
      <c r="AY9761" s="124" t="e">
        <f>VLOOKUP(C9761,#REF!, 2,FALSE)</f>
        <v>#REF!</v>
      </c>
      <c r="BM9761" s="97" t="s">
        <v>14957</v>
      </c>
      <c r="BN9761" s="97" t="s">
        <v>16968</v>
      </c>
      <c r="BO9761" s="97" t="s">
        <v>10357</v>
      </c>
      <c r="BU9761" s="97" t="s">
        <v>14957</v>
      </c>
      <c r="BV9761" s="97" t="s">
        <v>16968</v>
      </c>
      <c r="BW9761" s="97" t="s">
        <v>10357</v>
      </c>
    </row>
    <row r="9762" spans="51:75" x14ac:dyDescent="0.3">
      <c r="AY9762" s="124" t="e">
        <f>VLOOKUP(C9762,#REF!, 2,FALSE)</f>
        <v>#REF!</v>
      </c>
      <c r="BM9762" s="97" t="s">
        <v>14958</v>
      </c>
      <c r="BN9762" s="97" t="s">
        <v>1342</v>
      </c>
      <c r="BO9762" s="97" t="s">
        <v>14959</v>
      </c>
      <c r="BU9762" s="97" t="s">
        <v>14958</v>
      </c>
      <c r="BV9762" s="97" t="s">
        <v>1342</v>
      </c>
      <c r="BW9762" s="97" t="s">
        <v>14959</v>
      </c>
    </row>
    <row r="9763" spans="51:75" x14ac:dyDescent="0.3">
      <c r="AY9763" s="124" t="e">
        <f>VLOOKUP(C9763,#REF!, 2,FALSE)</f>
        <v>#REF!</v>
      </c>
      <c r="BM9763" s="97" t="s">
        <v>2599</v>
      </c>
      <c r="BN9763" s="97" t="s">
        <v>3237</v>
      </c>
      <c r="BO9763" s="97" t="s">
        <v>14960</v>
      </c>
      <c r="BU9763" s="97" t="s">
        <v>2599</v>
      </c>
      <c r="BV9763" s="97" t="s">
        <v>3237</v>
      </c>
      <c r="BW9763" s="97" t="s">
        <v>14960</v>
      </c>
    </row>
    <row r="9764" spans="51:75" x14ac:dyDescent="0.3">
      <c r="AY9764" s="124" t="e">
        <f>VLOOKUP(C9764,#REF!, 2,FALSE)</f>
        <v>#REF!</v>
      </c>
      <c r="BM9764" s="97" t="s">
        <v>14961</v>
      </c>
      <c r="BN9764" s="97" t="s">
        <v>3237</v>
      </c>
      <c r="BO9764" s="97" t="s">
        <v>14962</v>
      </c>
      <c r="BU9764" s="97" t="s">
        <v>14961</v>
      </c>
      <c r="BV9764" s="97" t="s">
        <v>3237</v>
      </c>
      <c r="BW9764" s="97" t="s">
        <v>14962</v>
      </c>
    </row>
    <row r="9765" spans="51:75" x14ac:dyDescent="0.3">
      <c r="AY9765" s="124" t="e">
        <f>VLOOKUP(C9765,#REF!, 2,FALSE)</f>
        <v>#REF!</v>
      </c>
      <c r="BM9765" s="97" t="s">
        <v>14963</v>
      </c>
      <c r="BN9765" s="97" t="s">
        <v>2983</v>
      </c>
      <c r="BO9765" s="97" t="s">
        <v>2983</v>
      </c>
      <c r="BU9765" s="97" t="s">
        <v>14963</v>
      </c>
      <c r="BV9765" s="97" t="s">
        <v>2983</v>
      </c>
      <c r="BW9765" s="97" t="s">
        <v>2983</v>
      </c>
    </row>
    <row r="9766" spans="51:75" x14ac:dyDescent="0.3">
      <c r="AY9766" s="124" t="e">
        <f>VLOOKUP(C9766,#REF!, 2,FALSE)</f>
        <v>#REF!</v>
      </c>
      <c r="BM9766" s="97" t="s">
        <v>14964</v>
      </c>
      <c r="BN9766" s="97" t="s">
        <v>3237</v>
      </c>
      <c r="BO9766" s="97" t="s">
        <v>3657</v>
      </c>
      <c r="BU9766" s="97" t="s">
        <v>14964</v>
      </c>
      <c r="BV9766" s="97" t="s">
        <v>3237</v>
      </c>
      <c r="BW9766" s="97" t="s">
        <v>3657</v>
      </c>
    </row>
    <row r="9767" spans="51:75" x14ac:dyDescent="0.3">
      <c r="AY9767" s="124" t="e">
        <f>VLOOKUP(C9767,#REF!, 2,FALSE)</f>
        <v>#REF!</v>
      </c>
      <c r="BM9767" s="97" t="s">
        <v>14965</v>
      </c>
      <c r="BN9767" s="97" t="s">
        <v>3191</v>
      </c>
      <c r="BO9767" s="97" t="s">
        <v>9683</v>
      </c>
      <c r="BU9767" s="97" t="s">
        <v>14965</v>
      </c>
      <c r="BV9767" s="97" t="s">
        <v>3191</v>
      </c>
      <c r="BW9767" s="97" t="s">
        <v>9683</v>
      </c>
    </row>
    <row r="9768" spans="51:75" x14ac:dyDescent="0.3">
      <c r="AY9768" s="124" t="e">
        <f>VLOOKUP(C9768,#REF!, 2,FALSE)</f>
        <v>#REF!</v>
      </c>
      <c r="BM9768" s="97" t="s">
        <v>14966</v>
      </c>
      <c r="BN9768" s="97" t="s">
        <v>3237</v>
      </c>
      <c r="BO9768" s="97" t="s">
        <v>14967</v>
      </c>
      <c r="BU9768" s="97" t="s">
        <v>14966</v>
      </c>
      <c r="BV9768" s="97" t="s">
        <v>3237</v>
      </c>
      <c r="BW9768" s="97" t="s">
        <v>14967</v>
      </c>
    </row>
    <row r="9769" spans="51:75" x14ac:dyDescent="0.3">
      <c r="AY9769" s="124" t="e">
        <f>VLOOKUP(C9769,#REF!, 2,FALSE)</f>
        <v>#REF!</v>
      </c>
      <c r="BM9769" s="97" t="s">
        <v>14968</v>
      </c>
      <c r="BN9769" s="97" t="s">
        <v>16968</v>
      </c>
      <c r="BO9769" s="97" t="s">
        <v>13141</v>
      </c>
      <c r="BU9769" s="97" t="s">
        <v>14968</v>
      </c>
      <c r="BV9769" s="97" t="s">
        <v>16968</v>
      </c>
      <c r="BW9769" s="97" t="s">
        <v>13141</v>
      </c>
    </row>
    <row r="9770" spans="51:75" x14ac:dyDescent="0.3">
      <c r="AY9770" s="124" t="e">
        <f>VLOOKUP(C9770,#REF!, 2,FALSE)</f>
        <v>#REF!</v>
      </c>
      <c r="BM9770" s="97" t="s">
        <v>2600</v>
      </c>
      <c r="BN9770" s="97" t="s">
        <v>940</v>
      </c>
      <c r="BO9770" s="97" t="s">
        <v>3456</v>
      </c>
      <c r="BU9770" s="97" t="s">
        <v>2600</v>
      </c>
      <c r="BV9770" s="97" t="s">
        <v>940</v>
      </c>
      <c r="BW9770" s="97" t="s">
        <v>3456</v>
      </c>
    </row>
    <row r="9771" spans="51:75" x14ac:dyDescent="0.3">
      <c r="AY9771" s="124" t="e">
        <f>VLOOKUP(C9771,#REF!, 2,FALSE)</f>
        <v>#REF!</v>
      </c>
      <c r="BM9771" s="97" t="s">
        <v>14969</v>
      </c>
      <c r="BN9771" s="97" t="s">
        <v>3237</v>
      </c>
      <c r="BO9771" s="97" t="s">
        <v>14970</v>
      </c>
      <c r="BU9771" s="97" t="s">
        <v>14969</v>
      </c>
      <c r="BV9771" s="97" t="s">
        <v>3237</v>
      </c>
      <c r="BW9771" s="97" t="s">
        <v>14970</v>
      </c>
    </row>
    <row r="9772" spans="51:75" x14ac:dyDescent="0.3">
      <c r="AY9772" s="124" t="e">
        <f>VLOOKUP(C9772,#REF!, 2,FALSE)</f>
        <v>#REF!</v>
      </c>
      <c r="BM9772" s="97" t="s">
        <v>14971</v>
      </c>
      <c r="BN9772" s="97" t="s">
        <v>3191</v>
      </c>
      <c r="BO9772" s="97" t="s">
        <v>14972</v>
      </c>
      <c r="BU9772" s="97" t="s">
        <v>14971</v>
      </c>
      <c r="BV9772" s="97" t="s">
        <v>3191</v>
      </c>
      <c r="BW9772" s="97" t="s">
        <v>14972</v>
      </c>
    </row>
    <row r="9773" spans="51:75" x14ac:dyDescent="0.3">
      <c r="AY9773" s="124" t="e">
        <f>VLOOKUP(C9773,#REF!, 2,FALSE)</f>
        <v>#REF!</v>
      </c>
      <c r="BM9773" s="97" t="s">
        <v>14973</v>
      </c>
      <c r="BN9773" s="97" t="s">
        <v>628</v>
      </c>
      <c r="BO9773" s="97" t="s">
        <v>14974</v>
      </c>
      <c r="BU9773" s="97" t="s">
        <v>14973</v>
      </c>
      <c r="BV9773" s="97" t="s">
        <v>628</v>
      </c>
      <c r="BW9773" s="97" t="s">
        <v>14974</v>
      </c>
    </row>
    <row r="9774" spans="51:75" x14ac:dyDescent="0.3">
      <c r="AY9774" s="124" t="e">
        <f>VLOOKUP(C9774,#REF!, 2,FALSE)</f>
        <v>#REF!</v>
      </c>
      <c r="BM9774" s="97" t="s">
        <v>14975</v>
      </c>
      <c r="BN9774" s="97" t="s">
        <v>3003</v>
      </c>
      <c r="BO9774" s="97" t="s">
        <v>2361</v>
      </c>
      <c r="BU9774" s="97" t="s">
        <v>14975</v>
      </c>
      <c r="BV9774" s="97" t="s">
        <v>3003</v>
      </c>
      <c r="BW9774" s="97" t="s">
        <v>2361</v>
      </c>
    </row>
    <row r="9775" spans="51:75" x14ac:dyDescent="0.3">
      <c r="AY9775" s="124" t="e">
        <f>VLOOKUP(C9775,#REF!, 2,FALSE)</f>
        <v>#REF!</v>
      </c>
      <c r="BM9775" s="97" t="s">
        <v>2601</v>
      </c>
      <c r="BN9775" s="97" t="s">
        <v>16968</v>
      </c>
      <c r="BO9775" s="97" t="s">
        <v>4295</v>
      </c>
      <c r="BU9775" s="97" t="s">
        <v>2601</v>
      </c>
      <c r="BV9775" s="97" t="s">
        <v>16968</v>
      </c>
      <c r="BW9775" s="97" t="s">
        <v>4295</v>
      </c>
    </row>
    <row r="9776" spans="51:75" x14ac:dyDescent="0.3">
      <c r="AY9776" s="124" t="e">
        <f>VLOOKUP(C9776,#REF!, 2,FALSE)</f>
        <v>#REF!</v>
      </c>
      <c r="BM9776" s="97" t="s">
        <v>14976</v>
      </c>
      <c r="BN9776" s="97" t="s">
        <v>3191</v>
      </c>
      <c r="BO9776" s="97" t="s">
        <v>14977</v>
      </c>
      <c r="BU9776" s="97" t="s">
        <v>14976</v>
      </c>
      <c r="BV9776" s="97" t="s">
        <v>3191</v>
      </c>
      <c r="BW9776" s="97" t="s">
        <v>14977</v>
      </c>
    </row>
    <row r="9777" spans="51:75" x14ac:dyDescent="0.3">
      <c r="AY9777" s="124" t="e">
        <f>VLOOKUP(C9777,#REF!, 2,FALSE)</f>
        <v>#REF!</v>
      </c>
      <c r="BM9777" s="97" t="s">
        <v>14978</v>
      </c>
      <c r="BN9777" s="97" t="s">
        <v>780</v>
      </c>
      <c r="BO9777" s="97" t="s">
        <v>14979</v>
      </c>
      <c r="BU9777" s="97" t="s">
        <v>14978</v>
      </c>
      <c r="BV9777" s="97" t="s">
        <v>780</v>
      </c>
      <c r="BW9777" s="97" t="s">
        <v>14979</v>
      </c>
    </row>
    <row r="9778" spans="51:75" x14ac:dyDescent="0.3">
      <c r="AY9778" s="124" t="e">
        <f>VLOOKUP(C9778,#REF!, 2,FALSE)</f>
        <v>#REF!</v>
      </c>
      <c r="BM9778" s="97" t="s">
        <v>2602</v>
      </c>
      <c r="BN9778" s="97" t="s">
        <v>2983</v>
      </c>
      <c r="BO9778" s="97" t="s">
        <v>14980</v>
      </c>
      <c r="BU9778" s="97" t="s">
        <v>2602</v>
      </c>
      <c r="BV9778" s="97" t="s">
        <v>2983</v>
      </c>
      <c r="BW9778" s="97" t="s">
        <v>14980</v>
      </c>
    </row>
    <row r="9779" spans="51:75" x14ac:dyDescent="0.3">
      <c r="AY9779" s="124" t="e">
        <f>VLOOKUP(C9779,#REF!, 2,FALSE)</f>
        <v>#REF!</v>
      </c>
      <c r="BM9779" s="97" t="s">
        <v>2603</v>
      </c>
      <c r="BN9779" s="97" t="s">
        <v>928</v>
      </c>
      <c r="BO9779" s="97" t="s">
        <v>7883</v>
      </c>
      <c r="BU9779" s="97" t="s">
        <v>2603</v>
      </c>
      <c r="BV9779" s="97" t="s">
        <v>928</v>
      </c>
      <c r="BW9779" s="97" t="s">
        <v>7883</v>
      </c>
    </row>
    <row r="9780" spans="51:75" x14ac:dyDescent="0.3">
      <c r="AY9780" s="124" t="e">
        <f>VLOOKUP(C9780,#REF!, 2,FALSE)</f>
        <v>#REF!</v>
      </c>
      <c r="BM9780" s="97" t="s">
        <v>14981</v>
      </c>
      <c r="BN9780" s="97" t="s">
        <v>3003</v>
      </c>
      <c r="BO9780" s="97" t="s">
        <v>8330</v>
      </c>
      <c r="BU9780" s="97" t="s">
        <v>14981</v>
      </c>
      <c r="BV9780" s="97" t="s">
        <v>3003</v>
      </c>
      <c r="BW9780" s="97" t="s">
        <v>8330</v>
      </c>
    </row>
    <row r="9781" spans="51:75" x14ac:dyDescent="0.3">
      <c r="AY9781" s="124" t="e">
        <f>VLOOKUP(C9781,#REF!, 2,FALSE)</f>
        <v>#REF!</v>
      </c>
      <c r="BM9781" s="97" t="s">
        <v>14982</v>
      </c>
      <c r="BN9781" s="97" t="s">
        <v>617</v>
      </c>
      <c r="BO9781" s="97" t="s">
        <v>14983</v>
      </c>
      <c r="BU9781" s="97" t="s">
        <v>14982</v>
      </c>
      <c r="BV9781" s="97" t="s">
        <v>617</v>
      </c>
      <c r="BW9781" s="97" t="s">
        <v>14983</v>
      </c>
    </row>
    <row r="9782" spans="51:75" x14ac:dyDescent="0.3">
      <c r="AY9782" s="124" t="e">
        <f>VLOOKUP(C9782,#REF!, 2,FALSE)</f>
        <v>#REF!</v>
      </c>
      <c r="BM9782" s="97" t="s">
        <v>14984</v>
      </c>
      <c r="BN9782" s="97" t="s">
        <v>669</v>
      </c>
      <c r="BO9782" s="97" t="s">
        <v>14985</v>
      </c>
      <c r="BU9782" s="97" t="s">
        <v>14984</v>
      </c>
      <c r="BV9782" s="97" t="s">
        <v>669</v>
      </c>
      <c r="BW9782" s="97" t="s">
        <v>14985</v>
      </c>
    </row>
    <row r="9783" spans="51:75" x14ac:dyDescent="0.3">
      <c r="AY9783" s="124" t="e">
        <f>VLOOKUP(C9783,#REF!, 2,FALSE)</f>
        <v>#REF!</v>
      </c>
      <c r="BM9783" s="97" t="s">
        <v>14986</v>
      </c>
      <c r="BN9783" s="97" t="s">
        <v>2983</v>
      </c>
      <c r="BO9783" s="97" t="s">
        <v>14987</v>
      </c>
      <c r="BU9783" s="97" t="s">
        <v>14986</v>
      </c>
      <c r="BV9783" s="97" t="s">
        <v>2983</v>
      </c>
      <c r="BW9783" s="97" t="s">
        <v>14987</v>
      </c>
    </row>
    <row r="9784" spans="51:75" x14ac:dyDescent="0.3">
      <c r="AY9784" s="124" t="e">
        <f>VLOOKUP(C9784,#REF!, 2,FALSE)</f>
        <v>#REF!</v>
      </c>
      <c r="BM9784" s="97" t="s">
        <v>14988</v>
      </c>
      <c r="BN9784" s="97" t="s">
        <v>2979</v>
      </c>
      <c r="BO9784" s="97" t="s">
        <v>14989</v>
      </c>
      <c r="BU9784" s="97" t="s">
        <v>14988</v>
      </c>
      <c r="BV9784" s="97" t="s">
        <v>2979</v>
      </c>
      <c r="BW9784" s="97" t="s">
        <v>14989</v>
      </c>
    </row>
    <row r="9785" spans="51:75" x14ac:dyDescent="0.3">
      <c r="AY9785" s="124" t="e">
        <f>VLOOKUP(C9785,#REF!, 2,FALSE)</f>
        <v>#REF!</v>
      </c>
      <c r="BM9785" s="97" t="s">
        <v>14990</v>
      </c>
      <c r="BN9785" s="97" t="s">
        <v>2983</v>
      </c>
      <c r="BO9785" s="97" t="s">
        <v>14991</v>
      </c>
      <c r="BU9785" s="97" t="s">
        <v>14990</v>
      </c>
      <c r="BV9785" s="97" t="s">
        <v>2983</v>
      </c>
      <c r="BW9785" s="97" t="s">
        <v>14991</v>
      </c>
    </row>
    <row r="9786" spans="51:75" x14ac:dyDescent="0.3">
      <c r="AY9786" s="124" t="e">
        <f>VLOOKUP(C9786,#REF!, 2,FALSE)</f>
        <v>#REF!</v>
      </c>
      <c r="BM9786" s="97" t="s">
        <v>14992</v>
      </c>
      <c r="BN9786" s="97" t="s">
        <v>736</v>
      </c>
      <c r="BO9786" s="97" t="s">
        <v>14993</v>
      </c>
      <c r="BU9786" s="97" t="s">
        <v>14992</v>
      </c>
      <c r="BV9786" s="97" t="s">
        <v>736</v>
      </c>
      <c r="BW9786" s="97" t="s">
        <v>14993</v>
      </c>
    </row>
    <row r="9787" spans="51:75" x14ac:dyDescent="0.3">
      <c r="AY9787" s="124" t="e">
        <f>VLOOKUP(C9787,#REF!, 2,FALSE)</f>
        <v>#REF!</v>
      </c>
      <c r="BM9787" s="97" t="s">
        <v>14994</v>
      </c>
      <c r="BN9787" s="97" t="s">
        <v>1269</v>
      </c>
      <c r="BO9787" s="97" t="s">
        <v>14995</v>
      </c>
      <c r="BU9787" s="97" t="s">
        <v>14994</v>
      </c>
      <c r="BV9787" s="97" t="s">
        <v>1269</v>
      </c>
      <c r="BW9787" s="97" t="s">
        <v>14995</v>
      </c>
    </row>
    <row r="9788" spans="51:75" x14ac:dyDescent="0.3">
      <c r="AY9788" s="124" t="e">
        <f>VLOOKUP(C9788,#REF!, 2,FALSE)</f>
        <v>#REF!</v>
      </c>
      <c r="BM9788" s="97" t="s">
        <v>14996</v>
      </c>
      <c r="BN9788" s="97" t="s">
        <v>1269</v>
      </c>
      <c r="BO9788" s="97" t="s">
        <v>14997</v>
      </c>
      <c r="BU9788" s="97" t="s">
        <v>14996</v>
      </c>
      <c r="BV9788" s="97" t="s">
        <v>1269</v>
      </c>
      <c r="BW9788" s="97" t="s">
        <v>14997</v>
      </c>
    </row>
    <row r="9789" spans="51:75" x14ac:dyDescent="0.3">
      <c r="AY9789" s="124" t="e">
        <f>VLOOKUP(C9789,#REF!, 2,FALSE)</f>
        <v>#REF!</v>
      </c>
      <c r="BM9789" s="97" t="s">
        <v>2604</v>
      </c>
      <c r="BN9789" s="97" t="s">
        <v>2983</v>
      </c>
      <c r="BO9789" s="97" t="s">
        <v>6500</v>
      </c>
      <c r="BU9789" s="97" t="s">
        <v>2604</v>
      </c>
      <c r="BV9789" s="97" t="s">
        <v>2983</v>
      </c>
      <c r="BW9789" s="97" t="s">
        <v>6500</v>
      </c>
    </row>
    <row r="9790" spans="51:75" x14ac:dyDescent="0.3">
      <c r="AY9790" s="124" t="e">
        <f>VLOOKUP(C9790,#REF!, 2,FALSE)</f>
        <v>#REF!</v>
      </c>
      <c r="BM9790" s="97" t="s">
        <v>229</v>
      </c>
      <c r="BN9790" s="97" t="s">
        <v>1342</v>
      </c>
      <c r="BO9790" s="97" t="s">
        <v>6154</v>
      </c>
      <c r="BU9790" s="97" t="s">
        <v>229</v>
      </c>
      <c r="BV9790" s="97" t="s">
        <v>1342</v>
      </c>
      <c r="BW9790" s="97" t="s">
        <v>6154</v>
      </c>
    </row>
    <row r="9791" spans="51:75" x14ac:dyDescent="0.3">
      <c r="AY9791" s="124" t="e">
        <f>VLOOKUP(C9791,#REF!, 2,FALSE)</f>
        <v>#REF!</v>
      </c>
      <c r="BM9791" s="97" t="s">
        <v>14998</v>
      </c>
      <c r="BN9791" s="97" t="s">
        <v>3191</v>
      </c>
      <c r="BO9791" s="97" t="s">
        <v>1161</v>
      </c>
      <c r="BU9791" s="97" t="s">
        <v>14998</v>
      </c>
      <c r="BV9791" s="97" t="s">
        <v>3191</v>
      </c>
      <c r="BW9791" s="97" t="s">
        <v>1161</v>
      </c>
    </row>
    <row r="9792" spans="51:75" x14ac:dyDescent="0.3">
      <c r="AY9792" s="124" t="e">
        <f>VLOOKUP(C9792,#REF!, 2,FALSE)</f>
        <v>#REF!</v>
      </c>
      <c r="BM9792" s="97" t="s">
        <v>14999</v>
      </c>
      <c r="BN9792" s="97" t="s">
        <v>16968</v>
      </c>
      <c r="BO9792" s="97" t="s">
        <v>4051</v>
      </c>
      <c r="BU9792" s="97" t="s">
        <v>14999</v>
      </c>
      <c r="BV9792" s="97" t="s">
        <v>16968</v>
      </c>
      <c r="BW9792" s="97" t="s">
        <v>4051</v>
      </c>
    </row>
    <row r="9793" spans="51:75" x14ac:dyDescent="0.3">
      <c r="AY9793" s="124" t="e">
        <f>VLOOKUP(C9793,#REF!, 2,FALSE)</f>
        <v>#REF!</v>
      </c>
      <c r="BM9793" s="97" t="s">
        <v>15000</v>
      </c>
      <c r="BN9793" s="97" t="s">
        <v>841</v>
      </c>
      <c r="BO9793" s="97" t="s">
        <v>15001</v>
      </c>
      <c r="BU9793" s="97" t="s">
        <v>15000</v>
      </c>
      <c r="BV9793" s="97" t="s">
        <v>841</v>
      </c>
      <c r="BW9793" s="97" t="s">
        <v>15001</v>
      </c>
    </row>
    <row r="9794" spans="51:75" x14ac:dyDescent="0.3">
      <c r="AY9794" s="124" t="e">
        <f>VLOOKUP(C9794,#REF!, 2,FALSE)</f>
        <v>#REF!</v>
      </c>
      <c r="BM9794" s="97" t="s">
        <v>15002</v>
      </c>
      <c r="BN9794" s="97" t="s">
        <v>2983</v>
      </c>
      <c r="BO9794" s="97" t="s">
        <v>2983</v>
      </c>
      <c r="BU9794" s="97" t="s">
        <v>15002</v>
      </c>
      <c r="BV9794" s="97" t="s">
        <v>2983</v>
      </c>
      <c r="BW9794" s="97" t="s">
        <v>2983</v>
      </c>
    </row>
    <row r="9795" spans="51:75" x14ac:dyDescent="0.3">
      <c r="AY9795" s="124" t="e">
        <f>VLOOKUP(C9795,#REF!, 2,FALSE)</f>
        <v>#REF!</v>
      </c>
      <c r="BM9795" s="97" t="s">
        <v>2605</v>
      </c>
      <c r="BN9795" s="97" t="s">
        <v>1342</v>
      </c>
      <c r="BO9795" s="97" t="s">
        <v>1689</v>
      </c>
      <c r="BU9795" s="97" t="s">
        <v>2605</v>
      </c>
      <c r="BV9795" s="97" t="s">
        <v>1342</v>
      </c>
      <c r="BW9795" s="97" t="s">
        <v>1689</v>
      </c>
    </row>
    <row r="9796" spans="51:75" x14ac:dyDescent="0.3">
      <c r="AY9796" s="124" t="e">
        <f>VLOOKUP(C9796,#REF!, 2,FALSE)</f>
        <v>#REF!</v>
      </c>
      <c r="BM9796" s="97" t="s">
        <v>253</v>
      </c>
      <c r="BN9796" s="97" t="s">
        <v>1139</v>
      </c>
      <c r="BO9796" s="97" t="s">
        <v>15003</v>
      </c>
      <c r="BU9796" s="97" t="s">
        <v>253</v>
      </c>
      <c r="BV9796" s="97" t="s">
        <v>1139</v>
      </c>
      <c r="BW9796" s="97" t="s">
        <v>15003</v>
      </c>
    </row>
    <row r="9797" spans="51:75" x14ac:dyDescent="0.3">
      <c r="AY9797" s="124" t="e">
        <f>VLOOKUP(C9797,#REF!, 2,FALSE)</f>
        <v>#REF!</v>
      </c>
      <c r="BM9797" s="97" t="s">
        <v>15004</v>
      </c>
      <c r="BN9797" s="97" t="s">
        <v>16968</v>
      </c>
      <c r="BO9797" s="97" t="s">
        <v>3880</v>
      </c>
      <c r="BU9797" s="97" t="s">
        <v>15004</v>
      </c>
      <c r="BV9797" s="97" t="s">
        <v>16968</v>
      </c>
      <c r="BW9797" s="97" t="s">
        <v>3880</v>
      </c>
    </row>
    <row r="9798" spans="51:75" x14ac:dyDescent="0.3">
      <c r="AY9798" s="124" t="e">
        <f>VLOOKUP(C9798,#REF!, 2,FALSE)</f>
        <v>#REF!</v>
      </c>
      <c r="BM9798" s="97" t="s">
        <v>255</v>
      </c>
      <c r="BN9798" s="97" t="s">
        <v>16968</v>
      </c>
      <c r="BO9798" s="97" t="s">
        <v>1669</v>
      </c>
      <c r="BU9798" s="97" t="s">
        <v>255</v>
      </c>
      <c r="BV9798" s="97" t="s">
        <v>16968</v>
      </c>
      <c r="BW9798" s="97" t="s">
        <v>1669</v>
      </c>
    </row>
    <row r="9799" spans="51:75" x14ac:dyDescent="0.3">
      <c r="AY9799" s="124" t="e">
        <f>VLOOKUP(C9799,#REF!, 2,FALSE)</f>
        <v>#REF!</v>
      </c>
      <c r="BM9799" s="97" t="s">
        <v>15005</v>
      </c>
      <c r="BN9799" s="97" t="s">
        <v>639</v>
      </c>
      <c r="BO9799" s="97" t="s">
        <v>15006</v>
      </c>
      <c r="BU9799" s="97" t="s">
        <v>15005</v>
      </c>
      <c r="BV9799" s="97" t="s">
        <v>639</v>
      </c>
      <c r="BW9799" s="97" t="s">
        <v>15006</v>
      </c>
    </row>
    <row r="9800" spans="51:75" x14ac:dyDescent="0.3">
      <c r="AY9800" s="124" t="e">
        <f>VLOOKUP(C9800,#REF!, 2,FALSE)</f>
        <v>#REF!</v>
      </c>
      <c r="BM9800" s="97" t="s">
        <v>254</v>
      </c>
      <c r="BN9800" s="97" t="s">
        <v>636</v>
      </c>
      <c r="BO9800" s="97" t="s">
        <v>6500</v>
      </c>
      <c r="BU9800" s="97" t="s">
        <v>254</v>
      </c>
      <c r="BV9800" s="97" t="s">
        <v>636</v>
      </c>
      <c r="BW9800" s="97" t="s">
        <v>6500</v>
      </c>
    </row>
    <row r="9801" spans="51:75" x14ac:dyDescent="0.3">
      <c r="AY9801" s="124" t="e">
        <f>VLOOKUP(C9801,#REF!, 2,FALSE)</f>
        <v>#REF!</v>
      </c>
      <c r="BM9801" s="97" t="s">
        <v>15007</v>
      </c>
      <c r="BN9801" s="97" t="s">
        <v>2983</v>
      </c>
      <c r="BO9801" s="97" t="s">
        <v>10228</v>
      </c>
      <c r="BU9801" s="97" t="s">
        <v>15007</v>
      </c>
      <c r="BV9801" s="97" t="s">
        <v>2983</v>
      </c>
      <c r="BW9801" s="97" t="s">
        <v>10228</v>
      </c>
    </row>
    <row r="9802" spans="51:75" x14ac:dyDescent="0.3">
      <c r="AY9802" s="124" t="e">
        <f>VLOOKUP(C9802,#REF!, 2,FALSE)</f>
        <v>#REF!</v>
      </c>
      <c r="BM9802" s="97" t="s">
        <v>15008</v>
      </c>
      <c r="BN9802" s="97" t="s">
        <v>663</v>
      </c>
      <c r="BO9802" s="97" t="s">
        <v>2983</v>
      </c>
      <c r="BU9802" s="97" t="s">
        <v>15008</v>
      </c>
      <c r="BV9802" s="97" t="s">
        <v>663</v>
      </c>
      <c r="BW9802" s="97" t="s">
        <v>2983</v>
      </c>
    </row>
    <row r="9803" spans="51:75" x14ac:dyDescent="0.3">
      <c r="AY9803" s="124" t="e">
        <f>VLOOKUP(C9803,#REF!, 2,FALSE)</f>
        <v>#REF!</v>
      </c>
      <c r="BM9803" s="97" t="s">
        <v>15009</v>
      </c>
      <c r="BN9803" s="97" t="s">
        <v>3043</v>
      </c>
      <c r="BO9803" s="97" t="s">
        <v>2932</v>
      </c>
      <c r="BU9803" s="97" t="s">
        <v>15009</v>
      </c>
      <c r="BV9803" s="97" t="s">
        <v>3043</v>
      </c>
      <c r="BW9803" s="97" t="s">
        <v>2932</v>
      </c>
    </row>
    <row r="9804" spans="51:75" x14ac:dyDescent="0.3">
      <c r="AY9804" s="124" t="e">
        <f>VLOOKUP(C9804,#REF!, 2,FALSE)</f>
        <v>#REF!</v>
      </c>
      <c r="BM9804" s="97" t="s">
        <v>230</v>
      </c>
      <c r="BN9804" s="97" t="s">
        <v>3043</v>
      </c>
      <c r="BO9804" s="97" t="s">
        <v>665</v>
      </c>
      <c r="BU9804" s="97" t="s">
        <v>230</v>
      </c>
      <c r="BV9804" s="97" t="s">
        <v>3043</v>
      </c>
      <c r="BW9804" s="97" t="s">
        <v>665</v>
      </c>
    </row>
    <row r="9805" spans="51:75" x14ac:dyDescent="0.3">
      <c r="AY9805" s="124" t="e">
        <f>VLOOKUP(C9805,#REF!, 2,FALSE)</f>
        <v>#REF!</v>
      </c>
      <c r="BM9805" s="97" t="s">
        <v>15010</v>
      </c>
      <c r="BN9805" s="97" t="s">
        <v>849</v>
      </c>
      <c r="BO9805" s="97" t="s">
        <v>2173</v>
      </c>
      <c r="BU9805" s="97" t="s">
        <v>15010</v>
      </c>
      <c r="BV9805" s="97" t="s">
        <v>849</v>
      </c>
      <c r="BW9805" s="97" t="s">
        <v>2173</v>
      </c>
    </row>
    <row r="9806" spans="51:75" x14ac:dyDescent="0.3">
      <c r="AY9806" s="124" t="e">
        <f>VLOOKUP(C9806,#REF!, 2,FALSE)</f>
        <v>#REF!</v>
      </c>
      <c r="BM9806" s="97" t="s">
        <v>2606</v>
      </c>
      <c r="BN9806" s="97" t="s">
        <v>799</v>
      </c>
      <c r="BO9806" s="97" t="s">
        <v>4057</v>
      </c>
      <c r="BU9806" s="97" t="s">
        <v>2606</v>
      </c>
      <c r="BV9806" s="97" t="s">
        <v>799</v>
      </c>
      <c r="BW9806" s="97" t="s">
        <v>4057</v>
      </c>
    </row>
    <row r="9807" spans="51:75" x14ac:dyDescent="0.3">
      <c r="AY9807" s="124" t="e">
        <f>VLOOKUP(C9807,#REF!, 2,FALSE)</f>
        <v>#REF!</v>
      </c>
      <c r="BM9807" s="97" t="s">
        <v>15011</v>
      </c>
      <c r="BN9807" s="97" t="s">
        <v>3003</v>
      </c>
      <c r="BO9807" s="97" t="s">
        <v>15012</v>
      </c>
      <c r="BU9807" s="97" t="s">
        <v>15011</v>
      </c>
      <c r="BV9807" s="97" t="s">
        <v>3003</v>
      </c>
      <c r="BW9807" s="97" t="s">
        <v>15012</v>
      </c>
    </row>
    <row r="9808" spans="51:75" x14ac:dyDescent="0.3">
      <c r="AY9808" s="124" t="e">
        <f>VLOOKUP(C9808,#REF!, 2,FALSE)</f>
        <v>#REF!</v>
      </c>
      <c r="BM9808" s="97" t="s">
        <v>15013</v>
      </c>
      <c r="BN9808" s="97" t="s">
        <v>616</v>
      </c>
      <c r="BO9808" s="97" t="s">
        <v>1590</v>
      </c>
      <c r="BU9808" s="97" t="s">
        <v>15013</v>
      </c>
      <c r="BV9808" s="97" t="s">
        <v>616</v>
      </c>
      <c r="BW9808" s="97" t="s">
        <v>1590</v>
      </c>
    </row>
    <row r="9809" spans="51:75" x14ac:dyDescent="0.3">
      <c r="AY9809" s="124" t="e">
        <f>VLOOKUP(C9809,#REF!, 2,FALSE)</f>
        <v>#REF!</v>
      </c>
      <c r="BM9809" s="97" t="s">
        <v>15015</v>
      </c>
      <c r="BN9809" s="97" t="s">
        <v>3003</v>
      </c>
      <c r="BO9809" s="97" t="s">
        <v>3479</v>
      </c>
      <c r="BU9809" s="97" t="s">
        <v>15015</v>
      </c>
      <c r="BV9809" s="97" t="s">
        <v>3003</v>
      </c>
      <c r="BW9809" s="97" t="s">
        <v>3479</v>
      </c>
    </row>
    <row r="9810" spans="51:75" x14ac:dyDescent="0.3">
      <c r="AY9810" s="124" t="e">
        <f>VLOOKUP(C9810,#REF!, 2,FALSE)</f>
        <v>#REF!</v>
      </c>
      <c r="BM9810" s="97" t="s">
        <v>2607</v>
      </c>
      <c r="BN9810" s="97" t="s">
        <v>3191</v>
      </c>
      <c r="BO9810" s="97" t="s">
        <v>15016</v>
      </c>
      <c r="BU9810" s="97" t="s">
        <v>2607</v>
      </c>
      <c r="BV9810" s="97" t="s">
        <v>3191</v>
      </c>
      <c r="BW9810" s="97" t="s">
        <v>15016</v>
      </c>
    </row>
    <row r="9811" spans="51:75" x14ac:dyDescent="0.3">
      <c r="AY9811" s="124" t="e">
        <f>VLOOKUP(C9811,#REF!, 2,FALSE)</f>
        <v>#REF!</v>
      </c>
      <c r="BM9811" s="97" t="s">
        <v>15018</v>
      </c>
      <c r="BN9811" s="97" t="s">
        <v>639</v>
      </c>
      <c r="BO9811" s="97" t="s">
        <v>2998</v>
      </c>
      <c r="BU9811" s="97" t="s">
        <v>15018</v>
      </c>
      <c r="BV9811" s="97" t="s">
        <v>639</v>
      </c>
      <c r="BW9811" s="97" t="s">
        <v>2998</v>
      </c>
    </row>
    <row r="9812" spans="51:75" x14ac:dyDescent="0.3">
      <c r="AY9812" s="124" t="e">
        <f>VLOOKUP(C9812,#REF!, 2,FALSE)</f>
        <v>#REF!</v>
      </c>
      <c r="BM9812" s="97" t="s">
        <v>15019</v>
      </c>
      <c r="BN9812" s="97" t="s">
        <v>639</v>
      </c>
      <c r="BO9812" s="97" t="s">
        <v>4481</v>
      </c>
      <c r="BU9812" s="97" t="s">
        <v>15019</v>
      </c>
      <c r="BV9812" s="97" t="s">
        <v>639</v>
      </c>
      <c r="BW9812" s="97" t="s">
        <v>4481</v>
      </c>
    </row>
    <row r="9813" spans="51:75" x14ac:dyDescent="0.3">
      <c r="AY9813" s="124" t="e">
        <f>VLOOKUP(C9813,#REF!, 2,FALSE)</f>
        <v>#REF!</v>
      </c>
      <c r="BM9813" s="97" t="s">
        <v>15020</v>
      </c>
      <c r="BN9813" s="97" t="s">
        <v>1139</v>
      </c>
      <c r="BO9813" s="97" t="s">
        <v>3124</v>
      </c>
      <c r="BU9813" s="97" t="s">
        <v>15020</v>
      </c>
      <c r="BV9813" s="97" t="s">
        <v>1139</v>
      </c>
      <c r="BW9813" s="97" t="s">
        <v>3124</v>
      </c>
    </row>
    <row r="9814" spans="51:75" x14ac:dyDescent="0.3">
      <c r="AY9814" s="124" t="e">
        <f>VLOOKUP(C9814,#REF!, 2,FALSE)</f>
        <v>#REF!</v>
      </c>
      <c r="BM9814" s="97" t="s">
        <v>15021</v>
      </c>
      <c r="BN9814" s="97" t="s">
        <v>2983</v>
      </c>
      <c r="BO9814" s="97" t="s">
        <v>4776</v>
      </c>
      <c r="BU9814" s="97" t="s">
        <v>15021</v>
      </c>
      <c r="BV9814" s="97" t="s">
        <v>2983</v>
      </c>
      <c r="BW9814" s="97" t="s">
        <v>4776</v>
      </c>
    </row>
    <row r="9815" spans="51:75" x14ac:dyDescent="0.3">
      <c r="AY9815" s="124" t="e">
        <f>VLOOKUP(C9815,#REF!, 2,FALSE)</f>
        <v>#REF!</v>
      </c>
      <c r="BM9815" s="97" t="s">
        <v>15022</v>
      </c>
      <c r="BN9815" s="97" t="s">
        <v>1139</v>
      </c>
      <c r="BO9815" s="97" t="s">
        <v>1612</v>
      </c>
      <c r="BU9815" s="97" t="s">
        <v>15022</v>
      </c>
      <c r="BV9815" s="97" t="s">
        <v>1139</v>
      </c>
      <c r="BW9815" s="97" t="s">
        <v>1612</v>
      </c>
    </row>
    <row r="9816" spans="51:75" x14ac:dyDescent="0.3">
      <c r="AY9816" s="124" t="e">
        <f>VLOOKUP(C9816,#REF!, 2,FALSE)</f>
        <v>#REF!</v>
      </c>
      <c r="BM9816" s="97" t="s">
        <v>15023</v>
      </c>
      <c r="BN9816" s="97" t="s">
        <v>3191</v>
      </c>
      <c r="BO9816" s="97" t="s">
        <v>15024</v>
      </c>
      <c r="BU9816" s="97" t="s">
        <v>15023</v>
      </c>
      <c r="BV9816" s="97" t="s">
        <v>3191</v>
      </c>
      <c r="BW9816" s="97" t="s">
        <v>15024</v>
      </c>
    </row>
    <row r="9817" spans="51:75" x14ac:dyDescent="0.3">
      <c r="AY9817" s="124" t="e">
        <f>VLOOKUP(C9817,#REF!, 2,FALSE)</f>
        <v>#REF!</v>
      </c>
      <c r="BM9817" s="97" t="s">
        <v>2608</v>
      </c>
      <c r="BN9817" s="97" t="s">
        <v>2983</v>
      </c>
      <c r="BO9817" s="97" t="s">
        <v>15025</v>
      </c>
      <c r="BU9817" s="97" t="s">
        <v>2608</v>
      </c>
      <c r="BV9817" s="97" t="s">
        <v>2983</v>
      </c>
      <c r="BW9817" s="97" t="s">
        <v>15025</v>
      </c>
    </row>
    <row r="9818" spans="51:75" x14ac:dyDescent="0.3">
      <c r="AY9818" s="124" t="e">
        <f>VLOOKUP(C9818,#REF!, 2,FALSE)</f>
        <v>#REF!</v>
      </c>
      <c r="BM9818" s="97" t="s">
        <v>2609</v>
      </c>
      <c r="BN9818" s="97" t="s">
        <v>2983</v>
      </c>
      <c r="BO9818" s="97" t="s">
        <v>15026</v>
      </c>
      <c r="BU9818" s="97" t="s">
        <v>2609</v>
      </c>
      <c r="BV9818" s="97" t="s">
        <v>2983</v>
      </c>
      <c r="BW9818" s="97" t="s">
        <v>15026</v>
      </c>
    </row>
    <row r="9819" spans="51:75" x14ac:dyDescent="0.3">
      <c r="AY9819" s="124" t="e">
        <f>VLOOKUP(C9819,#REF!, 2,FALSE)</f>
        <v>#REF!</v>
      </c>
      <c r="BM9819" s="97" t="s">
        <v>15027</v>
      </c>
      <c r="BN9819" s="97" t="s">
        <v>2979</v>
      </c>
      <c r="BO9819" s="97" t="s">
        <v>7413</v>
      </c>
      <c r="BU9819" s="97" t="s">
        <v>15027</v>
      </c>
      <c r="BV9819" s="97" t="s">
        <v>2979</v>
      </c>
      <c r="BW9819" s="97" t="s">
        <v>7413</v>
      </c>
    </row>
    <row r="9820" spans="51:75" x14ac:dyDescent="0.3">
      <c r="AY9820" s="124" t="e">
        <f>VLOOKUP(C9820,#REF!, 2,FALSE)</f>
        <v>#REF!</v>
      </c>
      <c r="BM9820" s="97" t="s">
        <v>2610</v>
      </c>
      <c r="BN9820" s="97" t="s">
        <v>2983</v>
      </c>
      <c r="BO9820" s="97" t="s">
        <v>15025</v>
      </c>
      <c r="BU9820" s="97" t="s">
        <v>2610</v>
      </c>
      <c r="BV9820" s="97" t="s">
        <v>2983</v>
      </c>
      <c r="BW9820" s="97" t="s">
        <v>15025</v>
      </c>
    </row>
    <row r="9821" spans="51:75" x14ac:dyDescent="0.3">
      <c r="AY9821" s="124" t="e">
        <f>VLOOKUP(C9821,#REF!, 2,FALSE)</f>
        <v>#REF!</v>
      </c>
      <c r="BM9821" s="97" t="s">
        <v>15028</v>
      </c>
      <c r="BN9821" s="97" t="s">
        <v>3237</v>
      </c>
      <c r="BO9821" s="97" t="s">
        <v>15029</v>
      </c>
      <c r="BU9821" s="97" t="s">
        <v>15028</v>
      </c>
      <c r="BV9821" s="97" t="s">
        <v>3237</v>
      </c>
      <c r="BW9821" s="97" t="s">
        <v>15029</v>
      </c>
    </row>
    <row r="9822" spans="51:75" x14ac:dyDescent="0.3">
      <c r="AY9822" s="124" t="e">
        <f>VLOOKUP(C9822,#REF!, 2,FALSE)</f>
        <v>#REF!</v>
      </c>
      <c r="BM9822" s="97" t="s">
        <v>15030</v>
      </c>
      <c r="BN9822" s="97" t="s">
        <v>2983</v>
      </c>
      <c r="BO9822" s="97" t="s">
        <v>9766</v>
      </c>
      <c r="BU9822" s="97" t="s">
        <v>15030</v>
      </c>
      <c r="BV9822" s="97" t="s">
        <v>2983</v>
      </c>
      <c r="BW9822" s="97" t="s">
        <v>9766</v>
      </c>
    </row>
    <row r="9823" spans="51:75" x14ac:dyDescent="0.3">
      <c r="AY9823" s="124" t="e">
        <f>VLOOKUP(C9823,#REF!, 2,FALSE)</f>
        <v>#REF!</v>
      </c>
      <c r="BM9823" s="97" t="s">
        <v>15031</v>
      </c>
      <c r="BN9823" s="97" t="s">
        <v>667</v>
      </c>
      <c r="BO9823" s="97" t="s">
        <v>15026</v>
      </c>
      <c r="BU9823" s="97" t="s">
        <v>15031</v>
      </c>
      <c r="BV9823" s="97" t="s">
        <v>667</v>
      </c>
      <c r="BW9823" s="97" t="s">
        <v>15026</v>
      </c>
    </row>
    <row r="9824" spans="51:75" x14ac:dyDescent="0.3">
      <c r="AY9824" s="124" t="e">
        <f>VLOOKUP(C9824,#REF!, 2,FALSE)</f>
        <v>#REF!</v>
      </c>
      <c r="BM9824" s="97" t="s">
        <v>15032</v>
      </c>
      <c r="BN9824" s="97" t="s">
        <v>2983</v>
      </c>
      <c r="BO9824" s="97" t="s">
        <v>15033</v>
      </c>
      <c r="BU9824" s="97" t="s">
        <v>15032</v>
      </c>
      <c r="BV9824" s="97" t="s">
        <v>2983</v>
      </c>
      <c r="BW9824" s="97" t="s">
        <v>15033</v>
      </c>
    </row>
    <row r="9825" spans="51:75" x14ac:dyDescent="0.3">
      <c r="AY9825" s="124" t="e">
        <f>VLOOKUP(C9825,#REF!, 2,FALSE)</f>
        <v>#REF!</v>
      </c>
      <c r="BM9825" s="97" t="s">
        <v>15034</v>
      </c>
      <c r="BN9825" s="97" t="s">
        <v>926</v>
      </c>
      <c r="BO9825" s="97" t="s">
        <v>15035</v>
      </c>
      <c r="BU9825" s="97" t="s">
        <v>15034</v>
      </c>
      <c r="BV9825" s="97" t="s">
        <v>926</v>
      </c>
      <c r="BW9825" s="97" t="s">
        <v>15035</v>
      </c>
    </row>
    <row r="9826" spans="51:75" x14ac:dyDescent="0.3">
      <c r="AY9826" s="124" t="e">
        <f>VLOOKUP(C9826,#REF!, 2,FALSE)</f>
        <v>#REF!</v>
      </c>
      <c r="BM9826" s="97" t="s">
        <v>2611</v>
      </c>
      <c r="BN9826" s="97" t="s">
        <v>928</v>
      </c>
      <c r="BO9826" s="97" t="s">
        <v>15036</v>
      </c>
      <c r="BU9826" s="97" t="s">
        <v>2611</v>
      </c>
      <c r="BV9826" s="97" t="s">
        <v>928</v>
      </c>
      <c r="BW9826" s="97" t="s">
        <v>15036</v>
      </c>
    </row>
    <row r="9827" spans="51:75" x14ac:dyDescent="0.3">
      <c r="AY9827" s="124" t="e">
        <f>VLOOKUP(C9827,#REF!, 2,FALSE)</f>
        <v>#REF!</v>
      </c>
      <c r="BM9827" s="97" t="s">
        <v>15037</v>
      </c>
      <c r="BN9827" s="97" t="s">
        <v>2983</v>
      </c>
      <c r="BO9827" s="97" t="s">
        <v>8399</v>
      </c>
      <c r="BU9827" s="97" t="s">
        <v>15037</v>
      </c>
      <c r="BV9827" s="97" t="s">
        <v>2983</v>
      </c>
      <c r="BW9827" s="97" t="s">
        <v>8399</v>
      </c>
    </row>
    <row r="9828" spans="51:75" x14ac:dyDescent="0.3">
      <c r="AY9828" s="124" t="e">
        <f>VLOOKUP(C9828,#REF!, 2,FALSE)</f>
        <v>#REF!</v>
      </c>
      <c r="BM9828" s="97" t="s">
        <v>239</v>
      </c>
      <c r="BN9828" s="97" t="s">
        <v>2983</v>
      </c>
      <c r="BO9828" s="97" t="s">
        <v>15038</v>
      </c>
      <c r="BU9828" s="97" t="s">
        <v>239</v>
      </c>
      <c r="BV9828" s="97" t="s">
        <v>2983</v>
      </c>
      <c r="BW9828" s="97" t="s">
        <v>15038</v>
      </c>
    </row>
    <row r="9829" spans="51:75" x14ac:dyDescent="0.3">
      <c r="AY9829" s="124" t="e">
        <f>VLOOKUP(C9829,#REF!, 2,FALSE)</f>
        <v>#REF!</v>
      </c>
      <c r="BM9829" s="97" t="s">
        <v>231</v>
      </c>
      <c r="BN9829" s="97" t="s">
        <v>631</v>
      </c>
      <c r="BO9829" s="97" t="s">
        <v>9014</v>
      </c>
      <c r="BU9829" s="97" t="s">
        <v>231</v>
      </c>
      <c r="BV9829" s="97" t="s">
        <v>631</v>
      </c>
      <c r="BW9829" s="97" t="s">
        <v>9014</v>
      </c>
    </row>
    <row r="9830" spans="51:75" x14ac:dyDescent="0.3">
      <c r="AY9830" s="124" t="e">
        <f>VLOOKUP(C9830,#REF!, 2,FALSE)</f>
        <v>#REF!</v>
      </c>
      <c r="BM9830" s="97" t="s">
        <v>15039</v>
      </c>
      <c r="BN9830" s="97" t="s">
        <v>2983</v>
      </c>
      <c r="BO9830" s="97" t="s">
        <v>9965</v>
      </c>
      <c r="BU9830" s="97" t="s">
        <v>15039</v>
      </c>
      <c r="BV9830" s="97" t="s">
        <v>2983</v>
      </c>
      <c r="BW9830" s="97" t="s">
        <v>9965</v>
      </c>
    </row>
    <row r="9831" spans="51:75" x14ac:dyDescent="0.3">
      <c r="AY9831" s="124" t="e">
        <f>VLOOKUP(C9831,#REF!, 2,FALSE)</f>
        <v>#REF!</v>
      </c>
      <c r="BM9831" s="97" t="s">
        <v>15040</v>
      </c>
      <c r="BN9831" s="97" t="s">
        <v>705</v>
      </c>
      <c r="BO9831" s="97" t="s">
        <v>15041</v>
      </c>
      <c r="BU9831" s="97" t="s">
        <v>15040</v>
      </c>
      <c r="BV9831" s="97" t="s">
        <v>705</v>
      </c>
      <c r="BW9831" s="97" t="s">
        <v>15041</v>
      </c>
    </row>
    <row r="9832" spans="51:75" x14ac:dyDescent="0.3">
      <c r="AY9832" s="124" t="e">
        <f>VLOOKUP(C9832,#REF!, 2,FALSE)</f>
        <v>#REF!</v>
      </c>
      <c r="BM9832" s="97" t="s">
        <v>2612</v>
      </c>
      <c r="BN9832" s="97" t="s">
        <v>2983</v>
      </c>
      <c r="BO9832" s="97" t="s">
        <v>6829</v>
      </c>
      <c r="BU9832" s="97" t="s">
        <v>2612</v>
      </c>
      <c r="BV9832" s="97" t="s">
        <v>2983</v>
      </c>
      <c r="BW9832" s="97" t="s">
        <v>6829</v>
      </c>
    </row>
    <row r="9833" spans="51:75" x14ac:dyDescent="0.3">
      <c r="AY9833" s="124" t="e">
        <f>VLOOKUP(C9833,#REF!, 2,FALSE)</f>
        <v>#REF!</v>
      </c>
      <c r="BM9833" s="97" t="s">
        <v>15042</v>
      </c>
      <c r="BN9833" s="97" t="s">
        <v>2983</v>
      </c>
      <c r="BO9833" s="97" t="s">
        <v>15043</v>
      </c>
      <c r="BU9833" s="97" t="s">
        <v>15042</v>
      </c>
      <c r="BV9833" s="97" t="s">
        <v>2983</v>
      </c>
      <c r="BW9833" s="97" t="s">
        <v>15043</v>
      </c>
    </row>
    <row r="9834" spans="51:75" x14ac:dyDescent="0.3">
      <c r="AY9834" s="124" t="e">
        <f>VLOOKUP(C9834,#REF!, 2,FALSE)</f>
        <v>#REF!</v>
      </c>
      <c r="BM9834" s="97" t="s">
        <v>15044</v>
      </c>
      <c r="BN9834" s="97" t="s">
        <v>2983</v>
      </c>
      <c r="BO9834" s="97" t="s">
        <v>1611</v>
      </c>
      <c r="BU9834" s="97" t="s">
        <v>15044</v>
      </c>
      <c r="BV9834" s="97" t="s">
        <v>2983</v>
      </c>
      <c r="BW9834" s="97" t="s">
        <v>1611</v>
      </c>
    </row>
    <row r="9835" spans="51:75" x14ac:dyDescent="0.3">
      <c r="AY9835" s="124" t="e">
        <f>VLOOKUP(C9835,#REF!, 2,FALSE)</f>
        <v>#REF!</v>
      </c>
      <c r="BM9835" s="97" t="s">
        <v>256</v>
      </c>
      <c r="BN9835" s="97" t="s">
        <v>657</v>
      </c>
      <c r="BO9835" s="97" t="s">
        <v>15045</v>
      </c>
      <c r="BU9835" s="97" t="s">
        <v>256</v>
      </c>
      <c r="BV9835" s="97" t="s">
        <v>657</v>
      </c>
      <c r="BW9835" s="97" t="s">
        <v>15045</v>
      </c>
    </row>
    <row r="9836" spans="51:75" x14ac:dyDescent="0.3">
      <c r="AY9836" s="124" t="e">
        <f>VLOOKUP(C9836,#REF!, 2,FALSE)</f>
        <v>#REF!</v>
      </c>
      <c r="BM9836" s="97" t="s">
        <v>15046</v>
      </c>
      <c r="BN9836" s="97" t="s">
        <v>2983</v>
      </c>
      <c r="BO9836" s="97" t="s">
        <v>7506</v>
      </c>
      <c r="BU9836" s="97" t="s">
        <v>15046</v>
      </c>
      <c r="BV9836" s="97" t="s">
        <v>2983</v>
      </c>
      <c r="BW9836" s="97" t="s">
        <v>7506</v>
      </c>
    </row>
    <row r="9837" spans="51:75" x14ac:dyDescent="0.3">
      <c r="AY9837" s="124" t="e">
        <f>VLOOKUP(C9837,#REF!, 2,FALSE)</f>
        <v>#REF!</v>
      </c>
      <c r="BM9837" s="97" t="s">
        <v>15047</v>
      </c>
      <c r="BN9837" s="97" t="s">
        <v>2983</v>
      </c>
      <c r="BO9837" s="97" t="s">
        <v>15048</v>
      </c>
      <c r="BU9837" s="97" t="s">
        <v>15047</v>
      </c>
      <c r="BV9837" s="97" t="s">
        <v>2983</v>
      </c>
      <c r="BW9837" s="97" t="s">
        <v>15048</v>
      </c>
    </row>
    <row r="9838" spans="51:75" x14ac:dyDescent="0.3">
      <c r="AY9838" s="124" t="e">
        <f>VLOOKUP(C9838,#REF!, 2,FALSE)</f>
        <v>#REF!</v>
      </c>
      <c r="BM9838" s="97" t="s">
        <v>15049</v>
      </c>
      <c r="BN9838" s="97" t="s">
        <v>2983</v>
      </c>
      <c r="BO9838" s="97" t="s">
        <v>15050</v>
      </c>
      <c r="BU9838" s="97" t="s">
        <v>15049</v>
      </c>
      <c r="BV9838" s="97" t="s">
        <v>2983</v>
      </c>
      <c r="BW9838" s="97" t="s">
        <v>15050</v>
      </c>
    </row>
    <row r="9839" spans="51:75" x14ac:dyDescent="0.3">
      <c r="AY9839" s="124" t="e">
        <f>VLOOKUP(C9839,#REF!, 2,FALSE)</f>
        <v>#REF!</v>
      </c>
      <c r="BM9839" s="97" t="s">
        <v>15051</v>
      </c>
      <c r="BN9839" s="97" t="s">
        <v>2983</v>
      </c>
      <c r="BO9839" s="97" t="s">
        <v>2983</v>
      </c>
      <c r="BU9839" s="97" t="s">
        <v>15051</v>
      </c>
      <c r="BV9839" s="97" t="s">
        <v>2983</v>
      </c>
      <c r="BW9839" s="97" t="s">
        <v>2983</v>
      </c>
    </row>
    <row r="9840" spans="51:75" x14ac:dyDescent="0.3">
      <c r="AY9840" s="124" t="e">
        <f>VLOOKUP(C9840,#REF!, 2,FALSE)</f>
        <v>#REF!</v>
      </c>
      <c r="BM9840" s="97" t="s">
        <v>15052</v>
      </c>
      <c r="BN9840" s="97" t="s">
        <v>628</v>
      </c>
      <c r="BO9840" s="97" t="s">
        <v>15053</v>
      </c>
      <c r="BU9840" s="97" t="s">
        <v>15052</v>
      </c>
      <c r="BV9840" s="97" t="s">
        <v>628</v>
      </c>
      <c r="BW9840" s="97" t="s">
        <v>15053</v>
      </c>
    </row>
    <row r="9841" spans="51:75" x14ac:dyDescent="0.3">
      <c r="AY9841" s="124" t="e">
        <f>VLOOKUP(C9841,#REF!, 2,FALSE)</f>
        <v>#REF!</v>
      </c>
      <c r="BM9841" s="97" t="s">
        <v>15054</v>
      </c>
      <c r="BN9841" s="97" t="s">
        <v>2983</v>
      </c>
      <c r="BO9841" s="97" t="s">
        <v>1660</v>
      </c>
      <c r="BU9841" s="97" t="s">
        <v>15054</v>
      </c>
      <c r="BV9841" s="97" t="s">
        <v>2983</v>
      </c>
      <c r="BW9841" s="97" t="s">
        <v>1660</v>
      </c>
    </row>
    <row r="9842" spans="51:75" x14ac:dyDescent="0.3">
      <c r="AY9842" s="124" t="e">
        <f>VLOOKUP(C9842,#REF!, 2,FALSE)</f>
        <v>#REF!</v>
      </c>
      <c r="BM9842" s="97" t="s">
        <v>15055</v>
      </c>
      <c r="BN9842" s="97" t="s">
        <v>639</v>
      </c>
      <c r="BO9842" s="97" t="s">
        <v>790</v>
      </c>
      <c r="BU9842" s="97" t="s">
        <v>15055</v>
      </c>
      <c r="BV9842" s="97" t="s">
        <v>639</v>
      </c>
      <c r="BW9842" s="97" t="s">
        <v>790</v>
      </c>
    </row>
    <row r="9843" spans="51:75" x14ac:dyDescent="0.3">
      <c r="AY9843" s="124" t="e">
        <f>VLOOKUP(C9843,#REF!, 2,FALSE)</f>
        <v>#REF!</v>
      </c>
      <c r="BM9843" s="97" t="s">
        <v>15056</v>
      </c>
      <c r="BN9843" s="97" t="s">
        <v>16968</v>
      </c>
      <c r="BO9843" s="97" t="s">
        <v>9432</v>
      </c>
      <c r="BU9843" s="97" t="s">
        <v>15056</v>
      </c>
      <c r="BV9843" s="97" t="s">
        <v>16968</v>
      </c>
      <c r="BW9843" s="97" t="s">
        <v>9432</v>
      </c>
    </row>
    <row r="9844" spans="51:75" x14ac:dyDescent="0.3">
      <c r="AY9844" s="124" t="e">
        <f>VLOOKUP(C9844,#REF!, 2,FALSE)</f>
        <v>#REF!</v>
      </c>
      <c r="BM9844" s="97" t="s">
        <v>15057</v>
      </c>
      <c r="BN9844" s="97" t="s">
        <v>2983</v>
      </c>
      <c r="BO9844" s="97" t="s">
        <v>15058</v>
      </c>
      <c r="BU9844" s="97" t="s">
        <v>15057</v>
      </c>
      <c r="BV9844" s="97" t="s">
        <v>2983</v>
      </c>
      <c r="BW9844" s="97" t="s">
        <v>15058</v>
      </c>
    </row>
    <row r="9845" spans="51:75" x14ac:dyDescent="0.3">
      <c r="AY9845" s="124" t="e">
        <f>VLOOKUP(C9845,#REF!, 2,FALSE)</f>
        <v>#REF!</v>
      </c>
      <c r="BM9845" s="97" t="s">
        <v>15059</v>
      </c>
      <c r="BN9845" s="97" t="s">
        <v>669</v>
      </c>
      <c r="BO9845" s="97" t="s">
        <v>15060</v>
      </c>
      <c r="BU9845" s="97" t="s">
        <v>15059</v>
      </c>
      <c r="BV9845" s="97" t="s">
        <v>669</v>
      </c>
      <c r="BW9845" s="97" t="s">
        <v>15060</v>
      </c>
    </row>
    <row r="9846" spans="51:75" x14ac:dyDescent="0.3">
      <c r="AY9846" s="124" t="e">
        <f>VLOOKUP(C9846,#REF!, 2,FALSE)</f>
        <v>#REF!</v>
      </c>
      <c r="BM9846" s="97" t="s">
        <v>15061</v>
      </c>
      <c r="BN9846" s="97" t="s">
        <v>2983</v>
      </c>
      <c r="BO9846" s="97" t="s">
        <v>10102</v>
      </c>
      <c r="BU9846" s="97" t="s">
        <v>15061</v>
      </c>
      <c r="BV9846" s="97" t="s">
        <v>2983</v>
      </c>
      <c r="BW9846" s="97" t="s">
        <v>10102</v>
      </c>
    </row>
    <row r="9847" spans="51:75" x14ac:dyDescent="0.3">
      <c r="AY9847" s="124" t="e">
        <f>VLOOKUP(C9847,#REF!, 2,FALSE)</f>
        <v>#REF!</v>
      </c>
      <c r="BM9847" s="97" t="s">
        <v>15062</v>
      </c>
      <c r="BN9847" s="97" t="s">
        <v>797</v>
      </c>
      <c r="BO9847" s="97" t="s">
        <v>10298</v>
      </c>
      <c r="BU9847" s="97" t="s">
        <v>15062</v>
      </c>
      <c r="BV9847" s="97" t="s">
        <v>797</v>
      </c>
      <c r="BW9847" s="97" t="s">
        <v>10298</v>
      </c>
    </row>
    <row r="9848" spans="51:75" x14ac:dyDescent="0.3">
      <c r="AY9848" s="124" t="e">
        <f>VLOOKUP(C9848,#REF!, 2,FALSE)</f>
        <v>#REF!</v>
      </c>
      <c r="BM9848" s="97" t="s">
        <v>15063</v>
      </c>
      <c r="BN9848" s="97" t="s">
        <v>2983</v>
      </c>
      <c r="BO9848" s="97" t="s">
        <v>5040</v>
      </c>
      <c r="BU9848" s="97" t="s">
        <v>15063</v>
      </c>
      <c r="BV9848" s="97" t="s">
        <v>2983</v>
      </c>
      <c r="BW9848" s="97" t="s">
        <v>5040</v>
      </c>
    </row>
    <row r="9849" spans="51:75" x14ac:dyDescent="0.3">
      <c r="AY9849" s="124" t="e">
        <f>VLOOKUP(C9849,#REF!, 2,FALSE)</f>
        <v>#REF!</v>
      </c>
      <c r="BM9849" s="97" t="s">
        <v>15064</v>
      </c>
      <c r="BN9849" s="97" t="s">
        <v>803</v>
      </c>
      <c r="BO9849" s="97" t="s">
        <v>4560</v>
      </c>
      <c r="BU9849" s="97" t="s">
        <v>15064</v>
      </c>
      <c r="BV9849" s="97" t="s">
        <v>803</v>
      </c>
      <c r="BW9849" s="97" t="s">
        <v>4560</v>
      </c>
    </row>
    <row r="9850" spans="51:75" x14ac:dyDescent="0.3">
      <c r="AY9850" s="124" t="e">
        <f>VLOOKUP(C9850,#REF!, 2,FALSE)</f>
        <v>#REF!</v>
      </c>
      <c r="BM9850" s="97" t="s">
        <v>15065</v>
      </c>
      <c r="BN9850" s="97" t="s">
        <v>852</v>
      </c>
      <c r="BO9850" s="97" t="s">
        <v>1420</v>
      </c>
      <c r="BU9850" s="97" t="s">
        <v>15065</v>
      </c>
      <c r="BV9850" s="97" t="s">
        <v>852</v>
      </c>
      <c r="BW9850" s="97" t="s">
        <v>1420</v>
      </c>
    </row>
    <row r="9851" spans="51:75" x14ac:dyDescent="0.3">
      <c r="AY9851" s="124" t="e">
        <f>VLOOKUP(C9851,#REF!, 2,FALSE)</f>
        <v>#REF!</v>
      </c>
      <c r="BM9851" s="97" t="s">
        <v>15066</v>
      </c>
      <c r="BN9851" s="97" t="s">
        <v>852</v>
      </c>
      <c r="BO9851" s="97" t="s">
        <v>14449</v>
      </c>
      <c r="BU9851" s="97" t="s">
        <v>15066</v>
      </c>
      <c r="BV9851" s="97" t="s">
        <v>852</v>
      </c>
      <c r="BW9851" s="97" t="s">
        <v>14449</v>
      </c>
    </row>
    <row r="9852" spans="51:75" x14ac:dyDescent="0.3">
      <c r="AY9852" s="124" t="e">
        <f>VLOOKUP(C9852,#REF!, 2,FALSE)</f>
        <v>#REF!</v>
      </c>
      <c r="BM9852" s="97" t="s">
        <v>15067</v>
      </c>
      <c r="BN9852" s="97" t="s">
        <v>852</v>
      </c>
      <c r="BO9852" s="97" t="s">
        <v>15068</v>
      </c>
      <c r="BU9852" s="97" t="s">
        <v>15067</v>
      </c>
      <c r="BV9852" s="97" t="s">
        <v>852</v>
      </c>
      <c r="BW9852" s="97" t="s">
        <v>15068</v>
      </c>
    </row>
    <row r="9853" spans="51:75" x14ac:dyDescent="0.3">
      <c r="AY9853" s="124" t="e">
        <f>VLOOKUP(C9853,#REF!, 2,FALSE)</f>
        <v>#REF!</v>
      </c>
      <c r="BM9853" s="97" t="s">
        <v>2613</v>
      </c>
      <c r="BN9853" s="97" t="s">
        <v>703</v>
      </c>
      <c r="BO9853" s="97" t="s">
        <v>4383</v>
      </c>
      <c r="BU9853" s="97" t="s">
        <v>2613</v>
      </c>
      <c r="BV9853" s="97" t="s">
        <v>703</v>
      </c>
      <c r="BW9853" s="97" t="s">
        <v>4383</v>
      </c>
    </row>
    <row r="9854" spans="51:75" x14ac:dyDescent="0.3">
      <c r="AY9854" s="124" t="e">
        <f>VLOOKUP(C9854,#REF!, 2,FALSE)</f>
        <v>#REF!</v>
      </c>
      <c r="BM9854" s="97" t="s">
        <v>15069</v>
      </c>
      <c r="BN9854" s="97" t="s">
        <v>614</v>
      </c>
      <c r="BO9854" s="97" t="s">
        <v>3949</v>
      </c>
      <c r="BU9854" s="97" t="s">
        <v>15069</v>
      </c>
      <c r="BV9854" s="97" t="s">
        <v>614</v>
      </c>
      <c r="BW9854" s="97" t="s">
        <v>3949</v>
      </c>
    </row>
    <row r="9855" spans="51:75" x14ac:dyDescent="0.3">
      <c r="AY9855" s="124" t="e">
        <f>VLOOKUP(C9855,#REF!, 2,FALSE)</f>
        <v>#REF!</v>
      </c>
      <c r="BM9855" s="97" t="s">
        <v>15070</v>
      </c>
      <c r="BN9855" s="97" t="s">
        <v>1013</v>
      </c>
      <c r="BO9855" s="97" t="s">
        <v>3358</v>
      </c>
      <c r="BU9855" s="97" t="s">
        <v>15070</v>
      </c>
      <c r="BV9855" s="97" t="s">
        <v>1013</v>
      </c>
      <c r="BW9855" s="97" t="s">
        <v>3358</v>
      </c>
    </row>
    <row r="9856" spans="51:75" x14ac:dyDescent="0.3">
      <c r="AY9856" s="124" t="e">
        <f>VLOOKUP(C9856,#REF!, 2,FALSE)</f>
        <v>#REF!</v>
      </c>
      <c r="BM9856" s="97" t="s">
        <v>15071</v>
      </c>
      <c r="BN9856" s="97" t="s">
        <v>1013</v>
      </c>
      <c r="BO9856" s="97" t="s">
        <v>12389</v>
      </c>
      <c r="BU9856" s="97" t="s">
        <v>15071</v>
      </c>
      <c r="BV9856" s="97" t="s">
        <v>1013</v>
      </c>
      <c r="BW9856" s="97" t="s">
        <v>12389</v>
      </c>
    </row>
    <row r="9857" spans="51:75" x14ac:dyDescent="0.3">
      <c r="AY9857" s="124" t="e">
        <f>VLOOKUP(C9857,#REF!, 2,FALSE)</f>
        <v>#REF!</v>
      </c>
      <c r="BM9857" s="97" t="s">
        <v>2614</v>
      </c>
      <c r="BN9857" s="97" t="s">
        <v>614</v>
      </c>
      <c r="BO9857" s="97" t="s">
        <v>15072</v>
      </c>
      <c r="BU9857" s="97" t="s">
        <v>2614</v>
      </c>
      <c r="BV9857" s="97" t="s">
        <v>614</v>
      </c>
      <c r="BW9857" s="97" t="s">
        <v>15072</v>
      </c>
    </row>
    <row r="9858" spans="51:75" x14ac:dyDescent="0.3">
      <c r="AY9858" s="124" t="e">
        <f>VLOOKUP(C9858,#REF!, 2,FALSE)</f>
        <v>#REF!</v>
      </c>
      <c r="BM9858" s="97" t="s">
        <v>2615</v>
      </c>
      <c r="BN9858" s="97" t="s">
        <v>1013</v>
      </c>
      <c r="BO9858" s="97" t="s">
        <v>15073</v>
      </c>
      <c r="BU9858" s="97" t="s">
        <v>2615</v>
      </c>
      <c r="BV9858" s="97" t="s">
        <v>1013</v>
      </c>
      <c r="BW9858" s="97" t="s">
        <v>15073</v>
      </c>
    </row>
    <row r="9859" spans="51:75" x14ac:dyDescent="0.3">
      <c r="AY9859" s="124" t="e">
        <f>VLOOKUP(C9859,#REF!, 2,FALSE)</f>
        <v>#REF!</v>
      </c>
      <c r="BM9859" s="97" t="s">
        <v>15074</v>
      </c>
      <c r="BN9859" s="97" t="s">
        <v>736</v>
      </c>
      <c r="BO9859" s="97" t="s">
        <v>15075</v>
      </c>
      <c r="BU9859" s="97" t="s">
        <v>15074</v>
      </c>
      <c r="BV9859" s="97" t="s">
        <v>736</v>
      </c>
      <c r="BW9859" s="97" t="s">
        <v>15075</v>
      </c>
    </row>
    <row r="9860" spans="51:75" x14ac:dyDescent="0.3">
      <c r="AY9860" s="124" t="e">
        <f>VLOOKUP(C9860,#REF!, 2,FALSE)</f>
        <v>#REF!</v>
      </c>
      <c r="BM9860" s="97" t="s">
        <v>15076</v>
      </c>
      <c r="BN9860" s="97" t="s">
        <v>703</v>
      </c>
      <c r="BO9860" s="97" t="s">
        <v>10784</v>
      </c>
      <c r="BU9860" s="97" t="s">
        <v>15076</v>
      </c>
      <c r="BV9860" s="97" t="s">
        <v>703</v>
      </c>
      <c r="BW9860" s="97" t="s">
        <v>10784</v>
      </c>
    </row>
    <row r="9861" spans="51:75" x14ac:dyDescent="0.3">
      <c r="AY9861" s="124" t="e">
        <f>VLOOKUP(C9861,#REF!, 2,FALSE)</f>
        <v>#REF!</v>
      </c>
      <c r="BM9861" s="97" t="s">
        <v>15077</v>
      </c>
      <c r="BN9861" s="97" t="s">
        <v>778</v>
      </c>
      <c r="BO9861" s="97" t="s">
        <v>6440</v>
      </c>
      <c r="BU9861" s="97" t="s">
        <v>15077</v>
      </c>
      <c r="BV9861" s="97" t="s">
        <v>778</v>
      </c>
      <c r="BW9861" s="97" t="s">
        <v>6440</v>
      </c>
    </row>
    <row r="9862" spans="51:75" x14ac:dyDescent="0.3">
      <c r="AY9862" s="124" t="e">
        <f>VLOOKUP(C9862,#REF!, 2,FALSE)</f>
        <v>#REF!</v>
      </c>
      <c r="BM9862" s="97" t="s">
        <v>15078</v>
      </c>
      <c r="BN9862" s="97" t="s">
        <v>703</v>
      </c>
      <c r="BO9862" s="97" t="s">
        <v>15079</v>
      </c>
      <c r="BU9862" s="97" t="s">
        <v>15078</v>
      </c>
      <c r="BV9862" s="97" t="s">
        <v>703</v>
      </c>
      <c r="BW9862" s="97" t="s">
        <v>15079</v>
      </c>
    </row>
    <row r="9863" spans="51:75" x14ac:dyDescent="0.3">
      <c r="AY9863" s="124" t="e">
        <f>VLOOKUP(C9863,#REF!, 2,FALSE)</f>
        <v>#REF!</v>
      </c>
      <c r="BM9863" s="97" t="s">
        <v>15080</v>
      </c>
      <c r="BN9863" s="97" t="s">
        <v>771</v>
      </c>
      <c r="BO9863" s="97" t="s">
        <v>4897</v>
      </c>
      <c r="BU9863" s="97" t="s">
        <v>15080</v>
      </c>
      <c r="BV9863" s="97" t="s">
        <v>771</v>
      </c>
      <c r="BW9863" s="97" t="s">
        <v>4897</v>
      </c>
    </row>
    <row r="9864" spans="51:75" x14ac:dyDescent="0.3">
      <c r="AY9864" s="124" t="e">
        <f>VLOOKUP(C9864,#REF!, 2,FALSE)</f>
        <v>#REF!</v>
      </c>
      <c r="BM9864" s="97" t="s">
        <v>2616</v>
      </c>
      <c r="BN9864" s="97" t="s">
        <v>703</v>
      </c>
      <c r="BO9864" s="97" t="s">
        <v>15081</v>
      </c>
      <c r="BU9864" s="97" t="s">
        <v>2616</v>
      </c>
      <c r="BV9864" s="97" t="s">
        <v>703</v>
      </c>
      <c r="BW9864" s="97" t="s">
        <v>15081</v>
      </c>
    </row>
    <row r="9865" spans="51:75" x14ac:dyDescent="0.3">
      <c r="AY9865" s="124" t="e">
        <f>VLOOKUP(C9865,#REF!, 2,FALSE)</f>
        <v>#REF!</v>
      </c>
      <c r="BM9865" s="97" t="s">
        <v>2617</v>
      </c>
      <c r="BN9865" s="97" t="s">
        <v>703</v>
      </c>
      <c r="BO9865" s="97" t="s">
        <v>15082</v>
      </c>
      <c r="BU9865" s="97" t="s">
        <v>2617</v>
      </c>
      <c r="BV9865" s="97" t="s">
        <v>703</v>
      </c>
      <c r="BW9865" s="97" t="s">
        <v>15082</v>
      </c>
    </row>
    <row r="9866" spans="51:75" x14ac:dyDescent="0.3">
      <c r="AY9866" s="124" t="e">
        <f>VLOOKUP(C9866,#REF!, 2,FALSE)</f>
        <v>#REF!</v>
      </c>
      <c r="BM9866" s="97" t="s">
        <v>2618</v>
      </c>
      <c r="BN9866" s="97" t="s">
        <v>703</v>
      </c>
      <c r="BO9866" s="97" t="s">
        <v>15083</v>
      </c>
      <c r="BU9866" s="97" t="s">
        <v>2618</v>
      </c>
      <c r="BV9866" s="97" t="s">
        <v>703</v>
      </c>
      <c r="BW9866" s="97" t="s">
        <v>15083</v>
      </c>
    </row>
    <row r="9867" spans="51:75" x14ac:dyDescent="0.3">
      <c r="AY9867" s="124" t="e">
        <f>VLOOKUP(C9867,#REF!, 2,FALSE)</f>
        <v>#REF!</v>
      </c>
      <c r="BM9867" s="97" t="s">
        <v>2619</v>
      </c>
      <c r="BN9867" s="97" t="s">
        <v>928</v>
      </c>
      <c r="BO9867" s="97" t="s">
        <v>5502</v>
      </c>
      <c r="BU9867" s="97" t="s">
        <v>2619</v>
      </c>
      <c r="BV9867" s="97" t="s">
        <v>928</v>
      </c>
      <c r="BW9867" s="97" t="s">
        <v>5502</v>
      </c>
    </row>
    <row r="9868" spans="51:75" x14ac:dyDescent="0.3">
      <c r="AY9868" s="124" t="e">
        <f>VLOOKUP(C9868,#REF!, 2,FALSE)</f>
        <v>#REF!</v>
      </c>
      <c r="BM9868" s="97" t="s">
        <v>2620</v>
      </c>
      <c r="BN9868" s="97" t="s">
        <v>926</v>
      </c>
      <c r="BO9868" s="97" t="s">
        <v>10749</v>
      </c>
      <c r="BU9868" s="97" t="s">
        <v>2620</v>
      </c>
      <c r="BV9868" s="97" t="s">
        <v>926</v>
      </c>
      <c r="BW9868" s="97" t="s">
        <v>10749</v>
      </c>
    </row>
    <row r="9869" spans="51:75" x14ac:dyDescent="0.3">
      <c r="AY9869" s="124" t="e">
        <f>VLOOKUP(C9869,#REF!, 2,FALSE)</f>
        <v>#REF!</v>
      </c>
      <c r="BM9869" s="97" t="s">
        <v>2621</v>
      </c>
      <c r="BN9869" s="97" t="s">
        <v>1267</v>
      </c>
      <c r="BO9869" s="97" t="s">
        <v>6482</v>
      </c>
      <c r="BU9869" s="97" t="s">
        <v>2621</v>
      </c>
      <c r="BV9869" s="97" t="s">
        <v>1267</v>
      </c>
      <c r="BW9869" s="97" t="s">
        <v>6482</v>
      </c>
    </row>
    <row r="9870" spans="51:75" x14ac:dyDescent="0.3">
      <c r="AY9870" s="124" t="e">
        <f>VLOOKUP(C9870,#REF!, 2,FALSE)</f>
        <v>#REF!</v>
      </c>
      <c r="BM9870" s="97" t="s">
        <v>15084</v>
      </c>
      <c r="BN9870" s="97" t="s">
        <v>637</v>
      </c>
      <c r="BO9870" s="97" t="s">
        <v>15085</v>
      </c>
      <c r="BU9870" s="97" t="s">
        <v>15084</v>
      </c>
      <c r="BV9870" s="97" t="s">
        <v>637</v>
      </c>
      <c r="BW9870" s="97" t="s">
        <v>15085</v>
      </c>
    </row>
    <row r="9871" spans="51:75" x14ac:dyDescent="0.3">
      <c r="AY9871" s="124" t="e">
        <f>VLOOKUP(C9871,#REF!, 2,FALSE)</f>
        <v>#REF!</v>
      </c>
      <c r="BM9871" s="97" t="s">
        <v>15086</v>
      </c>
      <c r="BN9871" s="97" t="s">
        <v>778</v>
      </c>
      <c r="BO9871" s="97" t="s">
        <v>15068</v>
      </c>
      <c r="BU9871" s="97" t="s">
        <v>15086</v>
      </c>
      <c r="BV9871" s="97" t="s">
        <v>778</v>
      </c>
      <c r="BW9871" s="97" t="s">
        <v>15068</v>
      </c>
    </row>
    <row r="9872" spans="51:75" x14ac:dyDescent="0.3">
      <c r="AY9872" s="124" t="e">
        <f>VLOOKUP(C9872,#REF!, 2,FALSE)</f>
        <v>#REF!</v>
      </c>
      <c r="BM9872" s="97" t="s">
        <v>320</v>
      </c>
      <c r="BN9872" s="97" t="s">
        <v>923</v>
      </c>
      <c r="BO9872" s="97" t="s">
        <v>15087</v>
      </c>
      <c r="BU9872" s="97" t="s">
        <v>320</v>
      </c>
      <c r="BV9872" s="97" t="s">
        <v>923</v>
      </c>
      <c r="BW9872" s="97" t="s">
        <v>15087</v>
      </c>
    </row>
    <row r="9873" spans="51:75" x14ac:dyDescent="0.3">
      <c r="AY9873" s="124" t="e">
        <f>VLOOKUP(C9873,#REF!, 2,FALSE)</f>
        <v>#REF!</v>
      </c>
      <c r="BM9873" s="97" t="s">
        <v>15088</v>
      </c>
      <c r="BN9873" s="97" t="s">
        <v>923</v>
      </c>
      <c r="BO9873" s="97" t="s">
        <v>15089</v>
      </c>
      <c r="BU9873" s="97" t="s">
        <v>15088</v>
      </c>
      <c r="BV9873" s="97" t="s">
        <v>923</v>
      </c>
      <c r="BW9873" s="97" t="s">
        <v>15089</v>
      </c>
    </row>
    <row r="9874" spans="51:75" x14ac:dyDescent="0.3">
      <c r="AY9874" s="124" t="e">
        <f>VLOOKUP(C9874,#REF!, 2,FALSE)</f>
        <v>#REF!</v>
      </c>
      <c r="BM9874" s="97" t="s">
        <v>15090</v>
      </c>
      <c r="BN9874" s="97" t="s">
        <v>621</v>
      </c>
      <c r="BO9874" s="97" t="s">
        <v>15085</v>
      </c>
      <c r="BU9874" s="97" t="s">
        <v>15090</v>
      </c>
      <c r="BV9874" s="97" t="s">
        <v>621</v>
      </c>
      <c r="BW9874" s="97" t="s">
        <v>15085</v>
      </c>
    </row>
    <row r="9875" spans="51:75" x14ac:dyDescent="0.3">
      <c r="AY9875" s="124" t="e">
        <f>VLOOKUP(C9875,#REF!, 2,FALSE)</f>
        <v>#REF!</v>
      </c>
      <c r="BM9875" s="97" t="s">
        <v>322</v>
      </c>
      <c r="BN9875" s="97" t="s">
        <v>1267</v>
      </c>
      <c r="BO9875" s="97" t="s">
        <v>4398</v>
      </c>
      <c r="BU9875" s="97" t="s">
        <v>322</v>
      </c>
      <c r="BV9875" s="97" t="s">
        <v>1267</v>
      </c>
      <c r="BW9875" s="97" t="s">
        <v>4398</v>
      </c>
    </row>
    <row r="9876" spans="51:75" x14ac:dyDescent="0.3">
      <c r="AY9876" s="124" t="e">
        <f>VLOOKUP(C9876,#REF!, 2,FALSE)</f>
        <v>#REF!</v>
      </c>
      <c r="BM9876" s="97" t="s">
        <v>316</v>
      </c>
      <c r="BN9876" s="97" t="s">
        <v>700</v>
      </c>
      <c r="BO9876" s="97" t="s">
        <v>15085</v>
      </c>
      <c r="BU9876" s="97" t="s">
        <v>316</v>
      </c>
      <c r="BV9876" s="97" t="s">
        <v>700</v>
      </c>
      <c r="BW9876" s="97" t="s">
        <v>15085</v>
      </c>
    </row>
    <row r="9877" spans="51:75" x14ac:dyDescent="0.3">
      <c r="AY9877" s="124" t="e">
        <f>VLOOKUP(C9877,#REF!, 2,FALSE)</f>
        <v>#REF!</v>
      </c>
      <c r="BM9877" s="97" t="s">
        <v>15091</v>
      </c>
      <c r="BN9877" s="97" t="s">
        <v>926</v>
      </c>
      <c r="BO9877" s="97" t="s">
        <v>14204</v>
      </c>
      <c r="BU9877" s="97" t="s">
        <v>15091</v>
      </c>
      <c r="BV9877" s="97" t="s">
        <v>926</v>
      </c>
      <c r="BW9877" s="97" t="s">
        <v>14204</v>
      </c>
    </row>
    <row r="9878" spans="51:75" x14ac:dyDescent="0.3">
      <c r="AY9878" s="124" t="e">
        <f>VLOOKUP(C9878,#REF!, 2,FALSE)</f>
        <v>#REF!</v>
      </c>
      <c r="BM9878" s="97" t="s">
        <v>321</v>
      </c>
      <c r="BN9878" s="97" t="s">
        <v>928</v>
      </c>
      <c r="BO9878" s="97" t="s">
        <v>15092</v>
      </c>
      <c r="BU9878" s="97" t="s">
        <v>321</v>
      </c>
      <c r="BV9878" s="97" t="s">
        <v>928</v>
      </c>
      <c r="BW9878" s="97" t="s">
        <v>15092</v>
      </c>
    </row>
    <row r="9879" spans="51:75" x14ac:dyDescent="0.3">
      <c r="AY9879" s="124" t="e">
        <f>VLOOKUP(C9879,#REF!, 2,FALSE)</f>
        <v>#REF!</v>
      </c>
      <c r="BM9879" s="97" t="s">
        <v>15093</v>
      </c>
      <c r="BN9879" s="97" t="s">
        <v>928</v>
      </c>
      <c r="BO9879" s="97" t="s">
        <v>15082</v>
      </c>
      <c r="BU9879" s="97" t="s">
        <v>15093</v>
      </c>
      <c r="BV9879" s="97" t="s">
        <v>928</v>
      </c>
      <c r="BW9879" s="97" t="s">
        <v>15082</v>
      </c>
    </row>
    <row r="9880" spans="51:75" x14ac:dyDescent="0.3">
      <c r="AY9880" s="124" t="e">
        <f>VLOOKUP(C9880,#REF!, 2,FALSE)</f>
        <v>#REF!</v>
      </c>
      <c r="BM9880" s="97" t="s">
        <v>2622</v>
      </c>
      <c r="BN9880" s="97" t="s">
        <v>775</v>
      </c>
      <c r="BO9880" s="97" t="s">
        <v>15094</v>
      </c>
      <c r="BU9880" s="97" t="s">
        <v>2622</v>
      </c>
      <c r="BV9880" s="97" t="s">
        <v>775</v>
      </c>
      <c r="BW9880" s="97" t="s">
        <v>15094</v>
      </c>
    </row>
    <row r="9881" spans="51:75" x14ac:dyDescent="0.3">
      <c r="AY9881" s="124" t="e">
        <f>VLOOKUP(C9881,#REF!, 2,FALSE)</f>
        <v>#REF!</v>
      </c>
      <c r="BM9881" s="97" t="s">
        <v>2623</v>
      </c>
      <c r="BN9881" s="97" t="s">
        <v>775</v>
      </c>
      <c r="BO9881" s="97" t="s">
        <v>3676</v>
      </c>
      <c r="BU9881" s="97" t="s">
        <v>2623</v>
      </c>
      <c r="BV9881" s="97" t="s">
        <v>775</v>
      </c>
      <c r="BW9881" s="97" t="s">
        <v>3676</v>
      </c>
    </row>
    <row r="9882" spans="51:75" x14ac:dyDescent="0.3">
      <c r="AY9882" s="124" t="e">
        <f>VLOOKUP(C9882,#REF!, 2,FALSE)</f>
        <v>#REF!</v>
      </c>
      <c r="BM9882" s="97" t="s">
        <v>15095</v>
      </c>
      <c r="BN9882" s="97" t="s">
        <v>803</v>
      </c>
      <c r="BO9882" s="97" t="s">
        <v>1906</v>
      </c>
      <c r="BU9882" s="97" t="s">
        <v>15095</v>
      </c>
      <c r="BV9882" s="97" t="s">
        <v>803</v>
      </c>
      <c r="BW9882" s="97" t="s">
        <v>1906</v>
      </c>
    </row>
    <row r="9883" spans="51:75" x14ac:dyDescent="0.3">
      <c r="AY9883" s="124" t="e">
        <f>VLOOKUP(C9883,#REF!, 2,FALSE)</f>
        <v>#REF!</v>
      </c>
      <c r="BM9883" s="97" t="s">
        <v>2624</v>
      </c>
      <c r="BN9883" s="97" t="s">
        <v>778</v>
      </c>
      <c r="BO9883" s="97" t="s">
        <v>6493</v>
      </c>
      <c r="BU9883" s="97" t="s">
        <v>2624</v>
      </c>
      <c r="BV9883" s="97" t="s">
        <v>778</v>
      </c>
      <c r="BW9883" s="97" t="s">
        <v>6493</v>
      </c>
    </row>
    <row r="9884" spans="51:75" x14ac:dyDescent="0.3">
      <c r="AY9884" s="124" t="e">
        <f>VLOOKUP(C9884,#REF!, 2,FALSE)</f>
        <v>#REF!</v>
      </c>
      <c r="BM9884" s="97" t="s">
        <v>15096</v>
      </c>
      <c r="BN9884" s="97" t="s">
        <v>1013</v>
      </c>
      <c r="BO9884" s="97" t="s">
        <v>6379</v>
      </c>
      <c r="BU9884" s="97" t="s">
        <v>15096</v>
      </c>
      <c r="BV9884" s="97" t="s">
        <v>1013</v>
      </c>
      <c r="BW9884" s="97" t="s">
        <v>6379</v>
      </c>
    </row>
    <row r="9885" spans="51:75" x14ac:dyDescent="0.3">
      <c r="AY9885" s="124" t="e">
        <f>VLOOKUP(C9885,#REF!, 2,FALSE)</f>
        <v>#REF!</v>
      </c>
      <c r="BM9885" s="97" t="s">
        <v>15097</v>
      </c>
      <c r="BN9885" s="97" t="s">
        <v>803</v>
      </c>
      <c r="BO9885" s="97" t="s">
        <v>8629</v>
      </c>
      <c r="BU9885" s="97" t="s">
        <v>15097</v>
      </c>
      <c r="BV9885" s="97" t="s">
        <v>803</v>
      </c>
      <c r="BW9885" s="97" t="s">
        <v>8629</v>
      </c>
    </row>
    <row r="9886" spans="51:75" x14ac:dyDescent="0.3">
      <c r="AY9886" s="124" t="e">
        <f>VLOOKUP(C9886,#REF!, 2,FALSE)</f>
        <v>#REF!</v>
      </c>
      <c r="BM9886" s="97" t="s">
        <v>15098</v>
      </c>
      <c r="BN9886" s="97" t="s">
        <v>3000</v>
      </c>
      <c r="BO9886" s="97" t="s">
        <v>13816</v>
      </c>
      <c r="BU9886" s="97" t="s">
        <v>15098</v>
      </c>
      <c r="BV9886" s="97" t="s">
        <v>3000</v>
      </c>
      <c r="BW9886" s="97" t="s">
        <v>13816</v>
      </c>
    </row>
    <row r="9887" spans="51:75" x14ac:dyDescent="0.3">
      <c r="AY9887" s="124" t="e">
        <f>VLOOKUP(C9887,#REF!, 2,FALSE)</f>
        <v>#REF!</v>
      </c>
      <c r="BM9887" s="97" t="s">
        <v>15099</v>
      </c>
      <c r="BN9887" s="97" t="s">
        <v>3003</v>
      </c>
      <c r="BO9887" s="97" t="s">
        <v>2929</v>
      </c>
      <c r="BU9887" s="97" t="s">
        <v>15099</v>
      </c>
      <c r="BV9887" s="97" t="s">
        <v>3003</v>
      </c>
      <c r="BW9887" s="97" t="s">
        <v>2929</v>
      </c>
    </row>
    <row r="9888" spans="51:75" x14ac:dyDescent="0.3">
      <c r="AY9888" s="124" t="e">
        <f>VLOOKUP(C9888,#REF!, 2,FALSE)</f>
        <v>#REF!</v>
      </c>
      <c r="BM9888" s="97" t="s">
        <v>15100</v>
      </c>
      <c r="BN9888" s="97" t="s">
        <v>667</v>
      </c>
      <c r="BO9888" s="97" t="s">
        <v>4477</v>
      </c>
      <c r="BU9888" s="97" t="s">
        <v>15100</v>
      </c>
      <c r="BV9888" s="97" t="s">
        <v>667</v>
      </c>
      <c r="BW9888" s="97" t="s">
        <v>4477</v>
      </c>
    </row>
    <row r="9889" spans="51:75" x14ac:dyDescent="0.3">
      <c r="AY9889" s="124" t="e">
        <f>VLOOKUP(C9889,#REF!, 2,FALSE)</f>
        <v>#REF!</v>
      </c>
      <c r="BM9889" s="97" t="s">
        <v>15101</v>
      </c>
      <c r="BN9889" s="97" t="s">
        <v>661</v>
      </c>
      <c r="BO9889" s="97" t="s">
        <v>14649</v>
      </c>
      <c r="BU9889" s="97" t="s">
        <v>15101</v>
      </c>
      <c r="BV9889" s="97" t="s">
        <v>661</v>
      </c>
      <c r="BW9889" s="97" t="s">
        <v>14649</v>
      </c>
    </row>
    <row r="9890" spans="51:75" x14ac:dyDescent="0.3">
      <c r="AY9890" s="124" t="e">
        <f>VLOOKUP(C9890,#REF!, 2,FALSE)</f>
        <v>#REF!</v>
      </c>
      <c r="BM9890" s="97" t="s">
        <v>15102</v>
      </c>
      <c r="BN9890" s="97" t="s">
        <v>661</v>
      </c>
      <c r="BO9890" s="97" t="s">
        <v>14870</v>
      </c>
      <c r="BU9890" s="97" t="s">
        <v>15102</v>
      </c>
      <c r="BV9890" s="97" t="s">
        <v>661</v>
      </c>
      <c r="BW9890" s="97" t="s">
        <v>14870</v>
      </c>
    </row>
    <row r="9891" spans="51:75" x14ac:dyDescent="0.3">
      <c r="AY9891" s="124" t="e">
        <f>VLOOKUP(C9891,#REF!, 2,FALSE)</f>
        <v>#REF!</v>
      </c>
      <c r="BM9891" s="97" t="s">
        <v>15103</v>
      </c>
      <c r="BN9891" s="97" t="s">
        <v>657</v>
      </c>
      <c r="BO9891" s="97" t="s">
        <v>5250</v>
      </c>
      <c r="BU9891" s="97" t="s">
        <v>15103</v>
      </c>
      <c r="BV9891" s="97" t="s">
        <v>657</v>
      </c>
      <c r="BW9891" s="97" t="s">
        <v>5250</v>
      </c>
    </row>
    <row r="9892" spans="51:75" x14ac:dyDescent="0.3">
      <c r="AY9892" s="124" t="e">
        <f>VLOOKUP(C9892,#REF!, 2,FALSE)</f>
        <v>#REF!</v>
      </c>
      <c r="BM9892" s="97" t="s">
        <v>15104</v>
      </c>
      <c r="BN9892" s="97" t="s">
        <v>3191</v>
      </c>
      <c r="BO9892" s="97" t="s">
        <v>2983</v>
      </c>
      <c r="BU9892" s="97" t="s">
        <v>15104</v>
      </c>
      <c r="BV9892" s="97" t="s">
        <v>3191</v>
      </c>
      <c r="BW9892" s="97" t="s">
        <v>2983</v>
      </c>
    </row>
    <row r="9893" spans="51:75" x14ac:dyDescent="0.3">
      <c r="AY9893" s="124" t="e">
        <f>VLOOKUP(C9893,#REF!, 2,FALSE)</f>
        <v>#REF!</v>
      </c>
      <c r="BM9893" s="97" t="s">
        <v>15105</v>
      </c>
      <c r="BN9893" s="97" t="s">
        <v>661</v>
      </c>
      <c r="BO9893" s="97" t="s">
        <v>12231</v>
      </c>
      <c r="BU9893" s="97" t="s">
        <v>15105</v>
      </c>
      <c r="BV9893" s="97" t="s">
        <v>661</v>
      </c>
      <c r="BW9893" s="97" t="s">
        <v>12231</v>
      </c>
    </row>
    <row r="9894" spans="51:75" x14ac:dyDescent="0.3">
      <c r="AY9894" s="124" t="e">
        <f>VLOOKUP(C9894,#REF!, 2,FALSE)</f>
        <v>#REF!</v>
      </c>
      <c r="BM9894" s="97" t="s">
        <v>15106</v>
      </c>
      <c r="BN9894" s="97" t="s">
        <v>661</v>
      </c>
      <c r="BO9894" s="97" t="s">
        <v>15107</v>
      </c>
      <c r="BU9894" s="97" t="s">
        <v>15106</v>
      </c>
      <c r="BV9894" s="97" t="s">
        <v>661</v>
      </c>
      <c r="BW9894" s="97" t="s">
        <v>15107</v>
      </c>
    </row>
    <row r="9895" spans="51:75" x14ac:dyDescent="0.3">
      <c r="AY9895" s="124" t="e">
        <f>VLOOKUP(C9895,#REF!, 2,FALSE)</f>
        <v>#REF!</v>
      </c>
      <c r="BM9895" s="97" t="s">
        <v>324</v>
      </c>
      <c r="BN9895" s="97" t="s">
        <v>3003</v>
      </c>
      <c r="BO9895" s="97" t="s">
        <v>15108</v>
      </c>
      <c r="BU9895" s="97" t="s">
        <v>324</v>
      </c>
      <c r="BV9895" s="97" t="s">
        <v>3003</v>
      </c>
      <c r="BW9895" s="97" t="s">
        <v>15108</v>
      </c>
    </row>
    <row r="9896" spans="51:75" x14ac:dyDescent="0.3">
      <c r="AY9896" s="124" t="e">
        <f>VLOOKUP(C9896,#REF!, 2,FALSE)</f>
        <v>#REF!</v>
      </c>
      <c r="BM9896" s="97" t="s">
        <v>15109</v>
      </c>
      <c r="BN9896" s="97" t="s">
        <v>3003</v>
      </c>
      <c r="BO9896" s="97" t="s">
        <v>15110</v>
      </c>
      <c r="BU9896" s="97" t="s">
        <v>15109</v>
      </c>
      <c r="BV9896" s="97" t="s">
        <v>3003</v>
      </c>
      <c r="BW9896" s="97" t="s">
        <v>15110</v>
      </c>
    </row>
    <row r="9897" spans="51:75" x14ac:dyDescent="0.3">
      <c r="AY9897" s="124" t="e">
        <f>VLOOKUP(C9897,#REF!, 2,FALSE)</f>
        <v>#REF!</v>
      </c>
      <c r="BM9897" s="97" t="s">
        <v>318</v>
      </c>
      <c r="BN9897" s="97" t="s">
        <v>705</v>
      </c>
      <c r="BO9897" s="97" t="s">
        <v>15111</v>
      </c>
      <c r="BU9897" s="97" t="s">
        <v>318</v>
      </c>
      <c r="BV9897" s="97" t="s">
        <v>705</v>
      </c>
      <c r="BW9897" s="97" t="s">
        <v>15111</v>
      </c>
    </row>
    <row r="9898" spans="51:75" x14ac:dyDescent="0.3">
      <c r="AY9898" s="124" t="e">
        <f>VLOOKUP(C9898,#REF!, 2,FALSE)</f>
        <v>#REF!</v>
      </c>
      <c r="BM9898" s="97" t="s">
        <v>15112</v>
      </c>
      <c r="BN9898" s="97" t="s">
        <v>928</v>
      </c>
      <c r="BO9898" s="97" t="s">
        <v>15113</v>
      </c>
      <c r="BU9898" s="97" t="s">
        <v>15112</v>
      </c>
      <c r="BV9898" s="97" t="s">
        <v>928</v>
      </c>
      <c r="BW9898" s="97" t="s">
        <v>15113</v>
      </c>
    </row>
    <row r="9899" spans="51:75" x14ac:dyDescent="0.3">
      <c r="AY9899" s="124" t="e">
        <f>VLOOKUP(C9899,#REF!, 2,FALSE)</f>
        <v>#REF!</v>
      </c>
      <c r="BM9899" s="97" t="s">
        <v>15114</v>
      </c>
      <c r="BN9899" s="97" t="s">
        <v>621</v>
      </c>
      <c r="BO9899" s="97" t="s">
        <v>15107</v>
      </c>
      <c r="BU9899" s="97" t="s">
        <v>15114</v>
      </c>
      <c r="BV9899" s="97" t="s">
        <v>621</v>
      </c>
      <c r="BW9899" s="97" t="s">
        <v>15107</v>
      </c>
    </row>
    <row r="9900" spans="51:75" x14ac:dyDescent="0.3">
      <c r="AY9900" s="124" t="e">
        <f>VLOOKUP(C9900,#REF!, 2,FALSE)</f>
        <v>#REF!</v>
      </c>
      <c r="BM9900" s="97" t="s">
        <v>15115</v>
      </c>
      <c r="BN9900" s="97" t="s">
        <v>3003</v>
      </c>
      <c r="BO9900" s="97" t="s">
        <v>7575</v>
      </c>
      <c r="BU9900" s="97" t="s">
        <v>15115</v>
      </c>
      <c r="BV9900" s="97" t="s">
        <v>3003</v>
      </c>
      <c r="BW9900" s="97" t="s">
        <v>7575</v>
      </c>
    </row>
    <row r="9901" spans="51:75" x14ac:dyDescent="0.3">
      <c r="AY9901" s="124" t="e">
        <f>VLOOKUP(C9901,#REF!, 2,FALSE)</f>
        <v>#REF!</v>
      </c>
      <c r="BM9901" s="97" t="s">
        <v>15116</v>
      </c>
      <c r="BN9901" s="97" t="s">
        <v>2979</v>
      </c>
      <c r="BO9901" s="97" t="s">
        <v>13816</v>
      </c>
      <c r="BU9901" s="97" t="s">
        <v>15116</v>
      </c>
      <c r="BV9901" s="97" t="s">
        <v>2979</v>
      </c>
      <c r="BW9901" s="97" t="s">
        <v>13816</v>
      </c>
    </row>
    <row r="9902" spans="51:75" x14ac:dyDescent="0.3">
      <c r="AY9902" s="124" t="e">
        <f>VLOOKUP(C9902,#REF!, 2,FALSE)</f>
        <v>#REF!</v>
      </c>
      <c r="BM9902" s="97" t="s">
        <v>15117</v>
      </c>
      <c r="BN9902" s="97" t="s">
        <v>637</v>
      </c>
      <c r="BO9902" s="97" t="s">
        <v>3727</v>
      </c>
      <c r="BU9902" s="97" t="s">
        <v>15117</v>
      </c>
      <c r="BV9902" s="97" t="s">
        <v>637</v>
      </c>
      <c r="BW9902" s="97" t="s">
        <v>3727</v>
      </c>
    </row>
    <row r="9903" spans="51:75" x14ac:dyDescent="0.3">
      <c r="AY9903" s="124" t="e">
        <f>VLOOKUP(C9903,#REF!, 2,FALSE)</f>
        <v>#REF!</v>
      </c>
      <c r="BM9903" s="97" t="s">
        <v>15118</v>
      </c>
      <c r="BN9903" s="97" t="s">
        <v>783</v>
      </c>
      <c r="BO9903" s="97" t="s">
        <v>5015</v>
      </c>
      <c r="BU9903" s="97" t="s">
        <v>15118</v>
      </c>
      <c r="BV9903" s="97" t="s">
        <v>783</v>
      </c>
      <c r="BW9903" s="97" t="s">
        <v>5015</v>
      </c>
    </row>
    <row r="9904" spans="51:75" x14ac:dyDescent="0.3">
      <c r="AY9904" s="124" t="e">
        <f>VLOOKUP(C9904,#REF!, 2,FALSE)</f>
        <v>#REF!</v>
      </c>
      <c r="BM9904" s="97" t="s">
        <v>323</v>
      </c>
      <c r="BN9904" s="97" t="s">
        <v>1070</v>
      </c>
      <c r="BO9904" s="97" t="s">
        <v>15119</v>
      </c>
      <c r="BU9904" s="97" t="s">
        <v>323</v>
      </c>
      <c r="BV9904" s="97" t="s">
        <v>1070</v>
      </c>
      <c r="BW9904" s="97" t="s">
        <v>15119</v>
      </c>
    </row>
    <row r="9905" spans="51:75" x14ac:dyDescent="0.3">
      <c r="AY9905" s="124" t="e">
        <f>VLOOKUP(C9905,#REF!, 2,FALSE)</f>
        <v>#REF!</v>
      </c>
      <c r="BM9905" s="97" t="s">
        <v>15120</v>
      </c>
      <c r="BN9905" s="97" t="s">
        <v>700</v>
      </c>
      <c r="BO9905" s="97" t="s">
        <v>15121</v>
      </c>
      <c r="BU9905" s="97" t="s">
        <v>15120</v>
      </c>
      <c r="BV9905" s="97" t="s">
        <v>700</v>
      </c>
      <c r="BW9905" s="97" t="s">
        <v>15121</v>
      </c>
    </row>
    <row r="9906" spans="51:75" x14ac:dyDescent="0.3">
      <c r="AY9906" s="124" t="e">
        <f>VLOOKUP(C9906,#REF!, 2,FALSE)</f>
        <v>#REF!</v>
      </c>
      <c r="BM9906" s="97" t="s">
        <v>15122</v>
      </c>
      <c r="BN9906" s="97" t="s">
        <v>719</v>
      </c>
      <c r="BO9906" s="97" t="s">
        <v>5041</v>
      </c>
      <c r="BU9906" s="97" t="s">
        <v>15122</v>
      </c>
      <c r="BV9906" s="97" t="s">
        <v>719</v>
      </c>
      <c r="BW9906" s="97" t="s">
        <v>5041</v>
      </c>
    </row>
    <row r="9907" spans="51:75" x14ac:dyDescent="0.3">
      <c r="AY9907" s="124" t="e">
        <f>VLOOKUP(C9907,#REF!, 2,FALSE)</f>
        <v>#REF!</v>
      </c>
      <c r="BM9907" s="97" t="s">
        <v>319</v>
      </c>
      <c r="BN9907" s="97" t="s">
        <v>623</v>
      </c>
      <c r="BO9907" s="97" t="s">
        <v>15123</v>
      </c>
      <c r="BU9907" s="97" t="s">
        <v>319</v>
      </c>
      <c r="BV9907" s="97" t="s">
        <v>623</v>
      </c>
      <c r="BW9907" s="97" t="s">
        <v>15123</v>
      </c>
    </row>
    <row r="9908" spans="51:75" x14ac:dyDescent="0.3">
      <c r="AY9908" s="124" t="e">
        <f>VLOOKUP(C9908,#REF!, 2,FALSE)</f>
        <v>#REF!</v>
      </c>
      <c r="BM9908" s="97" t="s">
        <v>15124</v>
      </c>
      <c r="BN9908" s="97" t="s">
        <v>926</v>
      </c>
      <c r="BO9908" s="97" t="s">
        <v>15113</v>
      </c>
      <c r="BU9908" s="97" t="s">
        <v>15124</v>
      </c>
      <c r="BV9908" s="97" t="s">
        <v>926</v>
      </c>
      <c r="BW9908" s="97" t="s">
        <v>15113</v>
      </c>
    </row>
    <row r="9909" spans="51:75" x14ac:dyDescent="0.3">
      <c r="AY9909" s="124" t="e">
        <f>VLOOKUP(C9909,#REF!, 2,FALSE)</f>
        <v>#REF!</v>
      </c>
      <c r="BM9909" s="97" t="s">
        <v>15125</v>
      </c>
      <c r="BN9909" s="97" t="s">
        <v>719</v>
      </c>
      <c r="BO9909" s="97" t="s">
        <v>15126</v>
      </c>
      <c r="BU9909" s="97" t="s">
        <v>15125</v>
      </c>
      <c r="BV9909" s="97" t="s">
        <v>719</v>
      </c>
      <c r="BW9909" s="97" t="s">
        <v>15126</v>
      </c>
    </row>
    <row r="9910" spans="51:75" x14ac:dyDescent="0.3">
      <c r="AY9910" s="124" t="e">
        <f>VLOOKUP(C9910,#REF!, 2,FALSE)</f>
        <v>#REF!</v>
      </c>
      <c r="BM9910" s="97" t="s">
        <v>15127</v>
      </c>
      <c r="BN9910" s="97" t="s">
        <v>625</v>
      </c>
      <c r="BO9910" s="97" t="s">
        <v>15128</v>
      </c>
      <c r="BU9910" s="97" t="s">
        <v>15127</v>
      </c>
      <c r="BV9910" s="97" t="s">
        <v>625</v>
      </c>
      <c r="BW9910" s="97" t="s">
        <v>15128</v>
      </c>
    </row>
    <row r="9911" spans="51:75" x14ac:dyDescent="0.3">
      <c r="AY9911" s="124" t="e">
        <f>VLOOKUP(C9911,#REF!, 2,FALSE)</f>
        <v>#REF!</v>
      </c>
      <c r="BM9911" s="97" t="s">
        <v>15129</v>
      </c>
      <c r="BN9911" s="97" t="s">
        <v>625</v>
      </c>
      <c r="BO9911" s="97" t="s">
        <v>15130</v>
      </c>
      <c r="BU9911" s="97" t="s">
        <v>15129</v>
      </c>
      <c r="BV9911" s="97" t="s">
        <v>625</v>
      </c>
      <c r="BW9911" s="97" t="s">
        <v>15130</v>
      </c>
    </row>
    <row r="9912" spans="51:75" x14ac:dyDescent="0.3">
      <c r="AY9912" s="124" t="e">
        <f>VLOOKUP(C9912,#REF!, 2,FALSE)</f>
        <v>#REF!</v>
      </c>
      <c r="BM9912" s="97" t="s">
        <v>15131</v>
      </c>
      <c r="BN9912" s="97" t="s">
        <v>628</v>
      </c>
      <c r="BO9912" s="97" t="s">
        <v>15132</v>
      </c>
      <c r="BU9912" s="97" t="s">
        <v>15131</v>
      </c>
      <c r="BV9912" s="97" t="s">
        <v>628</v>
      </c>
      <c r="BW9912" s="97" t="s">
        <v>15132</v>
      </c>
    </row>
    <row r="9913" spans="51:75" x14ac:dyDescent="0.3">
      <c r="AY9913" s="124" t="e">
        <f>VLOOKUP(C9913,#REF!, 2,FALSE)</f>
        <v>#REF!</v>
      </c>
      <c r="BM9913" s="97" t="s">
        <v>317</v>
      </c>
      <c r="BN9913" s="97" t="s">
        <v>658</v>
      </c>
      <c r="BO9913" s="97" t="s">
        <v>12424</v>
      </c>
      <c r="BU9913" s="97" t="s">
        <v>317</v>
      </c>
      <c r="BV9913" s="97" t="s">
        <v>658</v>
      </c>
      <c r="BW9913" s="97" t="s">
        <v>12424</v>
      </c>
    </row>
    <row r="9914" spans="51:75" x14ac:dyDescent="0.3">
      <c r="AY9914" s="124" t="e">
        <f>VLOOKUP(C9914,#REF!, 2,FALSE)</f>
        <v>#REF!</v>
      </c>
      <c r="BM9914" s="97" t="s">
        <v>15133</v>
      </c>
      <c r="BN9914" s="97" t="s">
        <v>637</v>
      </c>
      <c r="BO9914" s="97" t="s">
        <v>5073</v>
      </c>
      <c r="BU9914" s="97" t="s">
        <v>15133</v>
      </c>
      <c r="BV9914" s="97" t="s">
        <v>637</v>
      </c>
      <c r="BW9914" s="97" t="s">
        <v>5073</v>
      </c>
    </row>
    <row r="9915" spans="51:75" x14ac:dyDescent="0.3">
      <c r="AY9915" s="124" t="e">
        <f>VLOOKUP(C9915,#REF!, 2,FALSE)</f>
        <v>#REF!</v>
      </c>
      <c r="BM9915" s="97" t="s">
        <v>15134</v>
      </c>
      <c r="BN9915" s="97" t="s">
        <v>926</v>
      </c>
      <c r="BO9915" s="97" t="s">
        <v>4709</v>
      </c>
      <c r="BU9915" s="97" t="s">
        <v>15134</v>
      </c>
      <c r="BV9915" s="97" t="s">
        <v>926</v>
      </c>
      <c r="BW9915" s="97" t="s">
        <v>4709</v>
      </c>
    </row>
    <row r="9916" spans="51:75" x14ac:dyDescent="0.3">
      <c r="AY9916" s="124" t="e">
        <f>VLOOKUP(C9916,#REF!, 2,FALSE)</f>
        <v>#REF!</v>
      </c>
      <c r="BM9916" s="97" t="s">
        <v>15135</v>
      </c>
      <c r="BN9916" s="97" t="s">
        <v>783</v>
      </c>
      <c r="BO9916" s="97" t="s">
        <v>15068</v>
      </c>
      <c r="BU9916" s="97" t="s">
        <v>15135</v>
      </c>
      <c r="BV9916" s="97" t="s">
        <v>783</v>
      </c>
      <c r="BW9916" s="97" t="s">
        <v>15068</v>
      </c>
    </row>
    <row r="9917" spans="51:75" x14ac:dyDescent="0.3">
      <c r="AY9917" s="124" t="e">
        <f>VLOOKUP(C9917,#REF!, 2,FALSE)</f>
        <v>#REF!</v>
      </c>
      <c r="BM9917" s="97" t="s">
        <v>15136</v>
      </c>
      <c r="BN9917" s="97" t="s">
        <v>621</v>
      </c>
      <c r="BO9917" s="97" t="s">
        <v>8883</v>
      </c>
      <c r="BU9917" s="97" t="s">
        <v>15136</v>
      </c>
      <c r="BV9917" s="97" t="s">
        <v>621</v>
      </c>
      <c r="BW9917" s="97" t="s">
        <v>8883</v>
      </c>
    </row>
    <row r="9918" spans="51:75" x14ac:dyDescent="0.3">
      <c r="AY9918" s="124" t="e">
        <f>VLOOKUP(C9918,#REF!, 2,FALSE)</f>
        <v>#REF!</v>
      </c>
      <c r="BM9918" s="97" t="s">
        <v>15137</v>
      </c>
      <c r="BN9918" s="97" t="s">
        <v>731</v>
      </c>
      <c r="BO9918" s="97" t="s">
        <v>11295</v>
      </c>
      <c r="BU9918" s="97" t="s">
        <v>15137</v>
      </c>
      <c r="BV9918" s="97" t="s">
        <v>731</v>
      </c>
      <c r="BW9918" s="97" t="s">
        <v>11295</v>
      </c>
    </row>
    <row r="9919" spans="51:75" x14ac:dyDescent="0.3">
      <c r="AY9919" s="124" t="e">
        <f>VLOOKUP(C9919,#REF!, 2,FALSE)</f>
        <v>#REF!</v>
      </c>
      <c r="BM9919" s="97" t="s">
        <v>15138</v>
      </c>
      <c r="BN9919" s="97" t="s">
        <v>2983</v>
      </c>
      <c r="BO9919" s="97" t="s">
        <v>2983</v>
      </c>
      <c r="BU9919" s="97" t="s">
        <v>15138</v>
      </c>
      <c r="BV9919" s="97" t="s">
        <v>2983</v>
      </c>
      <c r="BW9919" s="97" t="s">
        <v>2983</v>
      </c>
    </row>
    <row r="9920" spans="51:75" x14ac:dyDescent="0.3">
      <c r="AY9920" s="124" t="e">
        <f>VLOOKUP(C9920,#REF!, 2,FALSE)</f>
        <v>#REF!</v>
      </c>
      <c r="BM9920" s="97" t="s">
        <v>15139</v>
      </c>
      <c r="BN9920" s="97" t="s">
        <v>2983</v>
      </c>
      <c r="BO9920" s="97" t="s">
        <v>2983</v>
      </c>
      <c r="BU9920" s="97" t="s">
        <v>15139</v>
      </c>
      <c r="BV9920" s="97" t="s">
        <v>2983</v>
      </c>
      <c r="BW9920" s="97" t="s">
        <v>2983</v>
      </c>
    </row>
    <row r="9921" spans="51:75" x14ac:dyDescent="0.3">
      <c r="AY9921" s="124" t="e">
        <f>VLOOKUP(C9921,#REF!, 2,FALSE)</f>
        <v>#REF!</v>
      </c>
      <c r="BM9921" s="97" t="s">
        <v>15140</v>
      </c>
      <c r="BN9921" s="97" t="s">
        <v>771</v>
      </c>
      <c r="BO9921" s="97" t="s">
        <v>15017</v>
      </c>
      <c r="BU9921" s="97" t="s">
        <v>15140</v>
      </c>
      <c r="BV9921" s="97" t="s">
        <v>771</v>
      </c>
      <c r="BW9921" s="97" t="s">
        <v>15017</v>
      </c>
    </row>
    <row r="9922" spans="51:75" x14ac:dyDescent="0.3">
      <c r="AY9922" s="124" t="e">
        <f>VLOOKUP(C9922,#REF!, 2,FALSE)</f>
        <v>#REF!</v>
      </c>
      <c r="BM9922" s="97" t="s">
        <v>15141</v>
      </c>
      <c r="BN9922" s="97" t="s">
        <v>926</v>
      </c>
      <c r="BO9922" s="97" t="s">
        <v>6356</v>
      </c>
      <c r="BU9922" s="97" t="s">
        <v>15141</v>
      </c>
      <c r="BV9922" s="97" t="s">
        <v>926</v>
      </c>
      <c r="BW9922" s="97" t="s">
        <v>6356</v>
      </c>
    </row>
    <row r="9923" spans="51:75" x14ac:dyDescent="0.3">
      <c r="AY9923" s="124" t="e">
        <f>VLOOKUP(C9923,#REF!, 2,FALSE)</f>
        <v>#REF!</v>
      </c>
      <c r="BM9923" s="97" t="s">
        <v>15142</v>
      </c>
      <c r="BN9923" s="97" t="s">
        <v>1267</v>
      </c>
      <c r="BO9923" s="97" t="s">
        <v>6356</v>
      </c>
      <c r="BU9923" s="97" t="s">
        <v>15142</v>
      </c>
      <c r="BV9923" s="97" t="s">
        <v>1267</v>
      </c>
      <c r="BW9923" s="97" t="s">
        <v>6356</v>
      </c>
    </row>
    <row r="9924" spans="51:75" x14ac:dyDescent="0.3">
      <c r="AY9924" s="124" t="e">
        <f>VLOOKUP(C9924,#REF!, 2,FALSE)</f>
        <v>#REF!</v>
      </c>
      <c r="BM9924" s="97" t="s">
        <v>2625</v>
      </c>
      <c r="BN9924" s="97" t="s">
        <v>923</v>
      </c>
      <c r="BO9924" s="97" t="s">
        <v>2648</v>
      </c>
      <c r="BU9924" s="97" t="s">
        <v>2625</v>
      </c>
      <c r="BV9924" s="97" t="s">
        <v>923</v>
      </c>
      <c r="BW9924" s="97" t="s">
        <v>2648</v>
      </c>
    </row>
    <row r="9925" spans="51:75" x14ac:dyDescent="0.3">
      <c r="AY9925" s="124" t="e">
        <f>VLOOKUP(C9925,#REF!, 2,FALSE)</f>
        <v>#REF!</v>
      </c>
      <c r="BM9925" s="97" t="s">
        <v>15143</v>
      </c>
      <c r="BN9925" s="97" t="s">
        <v>3191</v>
      </c>
      <c r="BO9925" s="97" t="s">
        <v>2983</v>
      </c>
      <c r="BU9925" s="97" t="s">
        <v>15143</v>
      </c>
      <c r="BV9925" s="97" t="s">
        <v>3191</v>
      </c>
      <c r="BW9925" s="97" t="s">
        <v>2983</v>
      </c>
    </row>
    <row r="9926" spans="51:75" x14ac:dyDescent="0.3">
      <c r="AY9926" s="124" t="e">
        <f>VLOOKUP(C9926,#REF!, 2,FALSE)</f>
        <v>#REF!</v>
      </c>
      <c r="BM9926" s="97" t="s">
        <v>15144</v>
      </c>
      <c r="BN9926" s="97" t="s">
        <v>3191</v>
      </c>
      <c r="BO9926" s="97" t="s">
        <v>2983</v>
      </c>
      <c r="BU9926" s="97" t="s">
        <v>15144</v>
      </c>
      <c r="BV9926" s="97" t="s">
        <v>3191</v>
      </c>
      <c r="BW9926" s="97" t="s">
        <v>2983</v>
      </c>
    </row>
    <row r="9927" spans="51:75" x14ac:dyDescent="0.3">
      <c r="AY9927" s="124" t="e">
        <f>VLOOKUP(C9927,#REF!, 2,FALSE)</f>
        <v>#REF!</v>
      </c>
      <c r="BM9927" s="97" t="s">
        <v>15145</v>
      </c>
      <c r="BN9927" s="97" t="s">
        <v>3191</v>
      </c>
      <c r="BO9927" s="97" t="s">
        <v>2983</v>
      </c>
      <c r="BU9927" s="97" t="s">
        <v>15145</v>
      </c>
      <c r="BV9927" s="97" t="s">
        <v>3191</v>
      </c>
      <c r="BW9927" s="97" t="s">
        <v>2983</v>
      </c>
    </row>
    <row r="9928" spans="51:75" x14ac:dyDescent="0.3">
      <c r="AY9928" s="124" t="e">
        <f>VLOOKUP(C9928,#REF!, 2,FALSE)</f>
        <v>#REF!</v>
      </c>
      <c r="BM9928" s="97" t="s">
        <v>15146</v>
      </c>
      <c r="BN9928" s="97" t="s">
        <v>3191</v>
      </c>
      <c r="BO9928" s="97" t="s">
        <v>2983</v>
      </c>
      <c r="BU9928" s="97" t="s">
        <v>15146</v>
      </c>
      <c r="BV9928" s="97" t="s">
        <v>3191</v>
      </c>
      <c r="BW9928" s="97" t="s">
        <v>2983</v>
      </c>
    </row>
    <row r="9929" spans="51:75" x14ac:dyDescent="0.3">
      <c r="AY9929" s="124" t="e">
        <f>VLOOKUP(C9929,#REF!, 2,FALSE)</f>
        <v>#REF!</v>
      </c>
      <c r="BM9929" s="97" t="s">
        <v>15147</v>
      </c>
      <c r="BN9929" s="97" t="s">
        <v>1342</v>
      </c>
      <c r="BO9929" s="97" t="s">
        <v>2983</v>
      </c>
      <c r="BU9929" s="97" t="s">
        <v>15147</v>
      </c>
      <c r="BV9929" s="97" t="s">
        <v>1342</v>
      </c>
      <c r="BW9929" s="97" t="s">
        <v>2983</v>
      </c>
    </row>
    <row r="9930" spans="51:75" x14ac:dyDescent="0.3">
      <c r="AY9930" s="124" t="e">
        <f>VLOOKUP(C9930,#REF!, 2,FALSE)</f>
        <v>#REF!</v>
      </c>
      <c r="BM9930" s="97" t="s">
        <v>2626</v>
      </c>
      <c r="BN9930" s="97" t="s">
        <v>3043</v>
      </c>
      <c r="BO9930" s="97" t="s">
        <v>770</v>
      </c>
      <c r="BU9930" s="97" t="s">
        <v>2626</v>
      </c>
      <c r="BV9930" s="97" t="s">
        <v>3043</v>
      </c>
      <c r="BW9930" s="97" t="s">
        <v>770</v>
      </c>
    </row>
    <row r="9931" spans="51:75" x14ac:dyDescent="0.3">
      <c r="AY9931" s="124" t="e">
        <f>VLOOKUP(C9931,#REF!, 2,FALSE)</f>
        <v>#REF!</v>
      </c>
      <c r="BM9931" s="97" t="s">
        <v>15148</v>
      </c>
      <c r="BN9931" s="97" t="s">
        <v>778</v>
      </c>
      <c r="BO9931" s="97" t="s">
        <v>2983</v>
      </c>
      <c r="BU9931" s="97" t="s">
        <v>15148</v>
      </c>
      <c r="BV9931" s="97" t="s">
        <v>778</v>
      </c>
      <c r="BW9931" s="97" t="s">
        <v>2983</v>
      </c>
    </row>
    <row r="9932" spans="51:75" x14ac:dyDescent="0.3">
      <c r="AY9932" s="124" t="e">
        <f>VLOOKUP(C9932,#REF!, 2,FALSE)</f>
        <v>#REF!</v>
      </c>
      <c r="BM9932" s="97" t="s">
        <v>15149</v>
      </c>
      <c r="BN9932" s="97" t="s">
        <v>1342</v>
      </c>
      <c r="BO9932" s="97" t="s">
        <v>2983</v>
      </c>
      <c r="BU9932" s="97" t="s">
        <v>15149</v>
      </c>
      <c r="BV9932" s="97" t="s">
        <v>1342</v>
      </c>
      <c r="BW9932" s="97" t="s">
        <v>2983</v>
      </c>
    </row>
    <row r="9933" spans="51:75" x14ac:dyDescent="0.3">
      <c r="AY9933" s="124" t="e">
        <f>VLOOKUP(C9933,#REF!, 2,FALSE)</f>
        <v>#REF!</v>
      </c>
      <c r="BM9933" s="97" t="s">
        <v>15151</v>
      </c>
      <c r="BN9933" s="97" t="s">
        <v>1342</v>
      </c>
      <c r="BO9933" s="97" t="s">
        <v>2983</v>
      </c>
      <c r="BU9933" s="97" t="s">
        <v>15151</v>
      </c>
      <c r="BV9933" s="97" t="s">
        <v>1342</v>
      </c>
      <c r="BW9933" s="97" t="s">
        <v>2983</v>
      </c>
    </row>
    <row r="9934" spans="51:75" x14ac:dyDescent="0.3">
      <c r="AY9934" s="124" t="e">
        <f>VLOOKUP(C9934,#REF!, 2,FALSE)</f>
        <v>#REF!</v>
      </c>
      <c r="BM9934" s="97" t="s">
        <v>15152</v>
      </c>
      <c r="BN9934" s="97" t="s">
        <v>1269</v>
      </c>
      <c r="BO9934" s="97" t="s">
        <v>2983</v>
      </c>
      <c r="BU9934" s="97" t="s">
        <v>15152</v>
      </c>
      <c r="BV9934" s="97" t="s">
        <v>1269</v>
      </c>
      <c r="BW9934" s="97" t="s">
        <v>2983</v>
      </c>
    </row>
    <row r="9935" spans="51:75" x14ac:dyDescent="0.3">
      <c r="AY9935" s="124" t="e">
        <f>VLOOKUP(C9935,#REF!, 2,FALSE)</f>
        <v>#REF!</v>
      </c>
      <c r="BM9935" s="97" t="s">
        <v>2627</v>
      </c>
      <c r="BN9935" s="97" t="s">
        <v>1269</v>
      </c>
      <c r="BO9935" s="97" t="s">
        <v>2983</v>
      </c>
      <c r="BU9935" s="97" t="s">
        <v>2627</v>
      </c>
      <c r="BV9935" s="97" t="s">
        <v>1269</v>
      </c>
      <c r="BW9935" s="97" t="s">
        <v>2983</v>
      </c>
    </row>
    <row r="9936" spans="51:75" x14ac:dyDescent="0.3">
      <c r="AY9936" s="124" t="e">
        <f>VLOOKUP(C9936,#REF!, 2,FALSE)</f>
        <v>#REF!</v>
      </c>
      <c r="BM9936" s="97" t="s">
        <v>15153</v>
      </c>
      <c r="BN9936" s="97" t="s">
        <v>1342</v>
      </c>
      <c r="BO9936" s="97" t="s">
        <v>2983</v>
      </c>
      <c r="BU9936" s="97" t="s">
        <v>15153</v>
      </c>
      <c r="BV9936" s="97" t="s">
        <v>1342</v>
      </c>
      <c r="BW9936" s="97" t="s">
        <v>2983</v>
      </c>
    </row>
    <row r="9937" spans="51:75" x14ac:dyDescent="0.3">
      <c r="AY9937" s="124" t="e">
        <f>VLOOKUP(C9937,#REF!, 2,FALSE)</f>
        <v>#REF!</v>
      </c>
      <c r="BM9937" s="97" t="s">
        <v>15154</v>
      </c>
      <c r="BN9937" s="97" t="s">
        <v>771</v>
      </c>
      <c r="BO9937" s="97" t="s">
        <v>2983</v>
      </c>
      <c r="BU9937" s="97" t="s">
        <v>15154</v>
      </c>
      <c r="BV9937" s="97" t="s">
        <v>771</v>
      </c>
      <c r="BW9937" s="97" t="s">
        <v>2983</v>
      </c>
    </row>
    <row r="9938" spans="51:75" x14ac:dyDescent="0.3">
      <c r="AY9938" s="124" t="e">
        <f>VLOOKUP(C9938,#REF!, 2,FALSE)</f>
        <v>#REF!</v>
      </c>
      <c r="BM9938" s="97" t="s">
        <v>15155</v>
      </c>
      <c r="BN9938" s="97" t="s">
        <v>1342</v>
      </c>
      <c r="BO9938" s="97" t="s">
        <v>2983</v>
      </c>
      <c r="BU9938" s="97" t="s">
        <v>15155</v>
      </c>
      <c r="BV9938" s="97" t="s">
        <v>1342</v>
      </c>
      <c r="BW9938" s="97" t="s">
        <v>2983</v>
      </c>
    </row>
    <row r="9939" spans="51:75" x14ac:dyDescent="0.3">
      <c r="AY9939" s="124" t="e">
        <f>VLOOKUP(C9939,#REF!, 2,FALSE)</f>
        <v>#REF!</v>
      </c>
      <c r="BM9939" s="97" t="s">
        <v>364</v>
      </c>
      <c r="BN9939" s="97" t="s">
        <v>3043</v>
      </c>
      <c r="BO9939" s="97" t="s">
        <v>2983</v>
      </c>
      <c r="BU9939" s="97" t="s">
        <v>364</v>
      </c>
      <c r="BV9939" s="97" t="s">
        <v>3043</v>
      </c>
      <c r="BW9939" s="97" t="s">
        <v>2983</v>
      </c>
    </row>
    <row r="9940" spans="51:75" x14ac:dyDescent="0.3">
      <c r="AY9940" s="124" t="e">
        <f>VLOOKUP(C9940,#REF!, 2,FALSE)</f>
        <v>#REF!</v>
      </c>
      <c r="BM9940" s="97" t="s">
        <v>2628</v>
      </c>
      <c r="BN9940" s="97" t="s">
        <v>1342</v>
      </c>
      <c r="BO9940" s="97" t="s">
        <v>2983</v>
      </c>
      <c r="BU9940" s="97" t="s">
        <v>2628</v>
      </c>
      <c r="BV9940" s="97" t="s">
        <v>1342</v>
      </c>
      <c r="BW9940" s="97" t="s">
        <v>2983</v>
      </c>
    </row>
    <row r="9941" spans="51:75" x14ac:dyDescent="0.3">
      <c r="AY9941" s="124" t="e">
        <f>VLOOKUP(C9941,#REF!, 2,FALSE)</f>
        <v>#REF!</v>
      </c>
      <c r="BM9941" s="97" t="s">
        <v>15156</v>
      </c>
      <c r="BN9941" s="97" t="s">
        <v>3043</v>
      </c>
      <c r="BO9941" s="97" t="s">
        <v>3400</v>
      </c>
      <c r="BU9941" s="97" t="s">
        <v>15156</v>
      </c>
      <c r="BV9941" s="97" t="s">
        <v>3043</v>
      </c>
      <c r="BW9941" s="97" t="s">
        <v>3400</v>
      </c>
    </row>
    <row r="9942" spans="51:75" x14ac:dyDescent="0.3">
      <c r="AY9942" s="124" t="e">
        <f>VLOOKUP(C9942,#REF!, 2,FALSE)</f>
        <v>#REF!</v>
      </c>
      <c r="BM9942" s="97" t="s">
        <v>15157</v>
      </c>
      <c r="BN9942" s="97" t="s">
        <v>3043</v>
      </c>
      <c r="BO9942" s="97" t="s">
        <v>9984</v>
      </c>
      <c r="BU9942" s="97" t="s">
        <v>15157</v>
      </c>
      <c r="BV9942" s="97" t="s">
        <v>3043</v>
      </c>
      <c r="BW9942" s="97" t="s">
        <v>9984</v>
      </c>
    </row>
    <row r="9943" spans="51:75" x14ac:dyDescent="0.3">
      <c r="AY9943" s="124" t="e">
        <f>VLOOKUP(C9943,#REF!, 2,FALSE)</f>
        <v>#REF!</v>
      </c>
      <c r="BM9943" s="97" t="s">
        <v>2629</v>
      </c>
      <c r="BN9943" s="97" t="s">
        <v>3191</v>
      </c>
      <c r="BO9943" s="97" t="s">
        <v>2983</v>
      </c>
      <c r="BU9943" s="97" t="s">
        <v>2629</v>
      </c>
      <c r="BV9943" s="97" t="s">
        <v>3191</v>
      </c>
      <c r="BW9943" s="97" t="s">
        <v>2983</v>
      </c>
    </row>
    <row r="9944" spans="51:75" x14ac:dyDescent="0.3">
      <c r="AY9944" s="124" t="e">
        <f>VLOOKUP(C9944,#REF!, 2,FALSE)</f>
        <v>#REF!</v>
      </c>
      <c r="BM9944" s="97" t="s">
        <v>2630</v>
      </c>
      <c r="BN9944" s="97" t="s">
        <v>3191</v>
      </c>
      <c r="BO9944" s="97" t="s">
        <v>2983</v>
      </c>
      <c r="BU9944" s="97" t="s">
        <v>2630</v>
      </c>
      <c r="BV9944" s="97" t="s">
        <v>3191</v>
      </c>
      <c r="BW9944" s="97" t="s">
        <v>2983</v>
      </c>
    </row>
    <row r="9945" spans="51:75" x14ac:dyDescent="0.3">
      <c r="AY9945" s="124" t="e">
        <f>VLOOKUP(C9945,#REF!, 2,FALSE)</f>
        <v>#REF!</v>
      </c>
      <c r="BM9945" s="97" t="s">
        <v>15158</v>
      </c>
      <c r="BN9945" s="97" t="s">
        <v>613</v>
      </c>
      <c r="BO9945" s="97" t="s">
        <v>2983</v>
      </c>
      <c r="BU9945" s="97" t="s">
        <v>15158</v>
      </c>
      <c r="BV9945" s="97" t="s">
        <v>613</v>
      </c>
      <c r="BW9945" s="97" t="s">
        <v>2983</v>
      </c>
    </row>
    <row r="9946" spans="51:75" x14ac:dyDescent="0.3">
      <c r="AY9946" s="124" t="e">
        <f>VLOOKUP(C9946,#REF!, 2,FALSE)</f>
        <v>#REF!</v>
      </c>
      <c r="BM9946" s="97" t="s">
        <v>15159</v>
      </c>
      <c r="BN9946" s="97" t="s">
        <v>2979</v>
      </c>
      <c r="BO9946" s="97" t="s">
        <v>1538</v>
      </c>
      <c r="BU9946" s="97" t="s">
        <v>15159</v>
      </c>
      <c r="BV9946" s="97" t="s">
        <v>2979</v>
      </c>
      <c r="BW9946" s="97" t="s">
        <v>1538</v>
      </c>
    </row>
    <row r="9947" spans="51:75" x14ac:dyDescent="0.3">
      <c r="AY9947" s="124" t="e">
        <f>VLOOKUP(C9947,#REF!, 2,FALSE)</f>
        <v>#REF!</v>
      </c>
      <c r="BM9947" s="97" t="s">
        <v>15160</v>
      </c>
      <c r="BN9947" s="97" t="s">
        <v>3043</v>
      </c>
      <c r="BO9947" s="97" t="s">
        <v>2983</v>
      </c>
      <c r="BU9947" s="97" t="s">
        <v>15160</v>
      </c>
      <c r="BV9947" s="97" t="s">
        <v>3043</v>
      </c>
      <c r="BW9947" s="97" t="s">
        <v>2983</v>
      </c>
    </row>
    <row r="9948" spans="51:75" x14ac:dyDescent="0.3">
      <c r="AY9948" s="124" t="e">
        <f>VLOOKUP(C9948,#REF!, 2,FALSE)</f>
        <v>#REF!</v>
      </c>
      <c r="BM9948" s="97" t="s">
        <v>15161</v>
      </c>
      <c r="BN9948" s="97" t="s">
        <v>3043</v>
      </c>
      <c r="BO9948" s="97" t="s">
        <v>2983</v>
      </c>
      <c r="BU9948" s="97" t="s">
        <v>15161</v>
      </c>
      <c r="BV9948" s="97" t="s">
        <v>3043</v>
      </c>
      <c r="BW9948" s="97" t="s">
        <v>2983</v>
      </c>
    </row>
    <row r="9949" spans="51:75" x14ac:dyDescent="0.3">
      <c r="AY9949" s="124" t="e">
        <f>VLOOKUP(C9949,#REF!, 2,FALSE)</f>
        <v>#REF!</v>
      </c>
      <c r="BM9949" s="97" t="s">
        <v>15162</v>
      </c>
      <c r="BN9949" s="97" t="s">
        <v>3085</v>
      </c>
      <c r="BO9949" s="97" t="s">
        <v>2983</v>
      </c>
      <c r="BU9949" s="97" t="s">
        <v>15162</v>
      </c>
      <c r="BV9949" s="97" t="s">
        <v>3085</v>
      </c>
      <c r="BW9949" s="97" t="s">
        <v>2983</v>
      </c>
    </row>
    <row r="9950" spans="51:75" x14ac:dyDescent="0.3">
      <c r="AY9950" s="124" t="e">
        <f>VLOOKUP(C9950,#REF!, 2,FALSE)</f>
        <v>#REF!</v>
      </c>
      <c r="BM9950" s="97" t="s">
        <v>15163</v>
      </c>
      <c r="BN9950" s="97" t="s">
        <v>3003</v>
      </c>
      <c r="BO9950" s="97" t="s">
        <v>2890</v>
      </c>
      <c r="BU9950" s="97" t="s">
        <v>15163</v>
      </c>
      <c r="BV9950" s="97" t="s">
        <v>3003</v>
      </c>
      <c r="BW9950" s="97" t="s">
        <v>2890</v>
      </c>
    </row>
    <row r="9951" spans="51:75" x14ac:dyDescent="0.3">
      <c r="AY9951" s="124" t="e">
        <f>VLOOKUP(C9951,#REF!, 2,FALSE)</f>
        <v>#REF!</v>
      </c>
      <c r="BM9951" s="97" t="s">
        <v>15164</v>
      </c>
      <c r="BN9951" s="97" t="s">
        <v>3043</v>
      </c>
      <c r="BO9951" s="97" t="s">
        <v>2983</v>
      </c>
      <c r="BU9951" s="97" t="s">
        <v>15164</v>
      </c>
      <c r="BV9951" s="97" t="s">
        <v>3043</v>
      </c>
      <c r="BW9951" s="97" t="s">
        <v>2983</v>
      </c>
    </row>
    <row r="9952" spans="51:75" x14ac:dyDescent="0.3">
      <c r="AY9952" s="124" t="e">
        <f>VLOOKUP(C9952,#REF!, 2,FALSE)</f>
        <v>#REF!</v>
      </c>
      <c r="BM9952" s="97" t="s">
        <v>15165</v>
      </c>
      <c r="BN9952" s="97" t="s">
        <v>3043</v>
      </c>
      <c r="BO9952" s="97" t="s">
        <v>2983</v>
      </c>
      <c r="BU9952" s="97" t="s">
        <v>15165</v>
      </c>
      <c r="BV9952" s="97" t="s">
        <v>3043</v>
      </c>
      <c r="BW9952" s="97" t="s">
        <v>2983</v>
      </c>
    </row>
    <row r="9953" spans="51:75" x14ac:dyDescent="0.3">
      <c r="AY9953" s="124" t="e">
        <f>VLOOKUP(C9953,#REF!, 2,FALSE)</f>
        <v>#REF!</v>
      </c>
      <c r="BM9953" s="97" t="s">
        <v>15166</v>
      </c>
      <c r="BN9953" s="97" t="s">
        <v>1139</v>
      </c>
      <c r="BO9953" s="97" t="s">
        <v>15167</v>
      </c>
      <c r="BU9953" s="97" t="s">
        <v>15166</v>
      </c>
      <c r="BV9953" s="97" t="s">
        <v>1139</v>
      </c>
      <c r="BW9953" s="97" t="s">
        <v>15167</v>
      </c>
    </row>
    <row r="9954" spans="51:75" x14ac:dyDescent="0.3">
      <c r="AY9954" s="124" t="e">
        <f>VLOOKUP(C9954,#REF!, 2,FALSE)</f>
        <v>#REF!</v>
      </c>
      <c r="BM9954" s="97" t="s">
        <v>15168</v>
      </c>
      <c r="BN9954" s="97" t="s">
        <v>1342</v>
      </c>
      <c r="BO9954" s="97" t="s">
        <v>15169</v>
      </c>
      <c r="BU9954" s="97" t="s">
        <v>15168</v>
      </c>
      <c r="BV9954" s="97" t="s">
        <v>1342</v>
      </c>
      <c r="BW9954" s="97" t="s">
        <v>15169</v>
      </c>
    </row>
    <row r="9955" spans="51:75" x14ac:dyDescent="0.3">
      <c r="AY9955" s="124" t="e">
        <f>VLOOKUP(C9955,#REF!, 2,FALSE)</f>
        <v>#REF!</v>
      </c>
      <c r="BM9955" s="97" t="s">
        <v>15170</v>
      </c>
      <c r="BN9955" s="97" t="s">
        <v>1342</v>
      </c>
      <c r="BO9955" s="97" t="s">
        <v>10053</v>
      </c>
      <c r="BU9955" s="97" t="s">
        <v>15170</v>
      </c>
      <c r="BV9955" s="97" t="s">
        <v>1342</v>
      </c>
      <c r="BW9955" s="97" t="s">
        <v>10053</v>
      </c>
    </row>
    <row r="9956" spans="51:75" x14ac:dyDescent="0.3">
      <c r="AY9956" s="124" t="e">
        <f>VLOOKUP(C9956,#REF!, 2,FALSE)</f>
        <v>#REF!</v>
      </c>
      <c r="BM9956" s="97" t="s">
        <v>15171</v>
      </c>
      <c r="BN9956" s="97" t="s">
        <v>1139</v>
      </c>
      <c r="BO9956" s="97" t="s">
        <v>9605</v>
      </c>
      <c r="BU9956" s="97" t="s">
        <v>15171</v>
      </c>
      <c r="BV9956" s="97" t="s">
        <v>1139</v>
      </c>
      <c r="BW9956" s="97" t="s">
        <v>9605</v>
      </c>
    </row>
    <row r="9957" spans="51:75" x14ac:dyDescent="0.3">
      <c r="AY9957" s="124" t="e">
        <f>VLOOKUP(C9957,#REF!, 2,FALSE)</f>
        <v>#REF!</v>
      </c>
      <c r="BM9957" s="97" t="s">
        <v>2631</v>
      </c>
      <c r="BN9957" s="97" t="s">
        <v>3043</v>
      </c>
      <c r="BO9957" s="97" t="s">
        <v>2692</v>
      </c>
      <c r="BU9957" s="97" t="s">
        <v>2631</v>
      </c>
      <c r="BV9957" s="97" t="s">
        <v>3043</v>
      </c>
      <c r="BW9957" s="97" t="s">
        <v>2692</v>
      </c>
    </row>
    <row r="9958" spans="51:75" x14ac:dyDescent="0.3">
      <c r="AY9958" s="124" t="e">
        <f>VLOOKUP(C9958,#REF!, 2,FALSE)</f>
        <v>#REF!</v>
      </c>
      <c r="BM9958" s="97" t="s">
        <v>2632</v>
      </c>
      <c r="BN9958" s="97" t="s">
        <v>2979</v>
      </c>
      <c r="BO9958" s="97" t="s">
        <v>15173</v>
      </c>
      <c r="BU9958" s="97" t="s">
        <v>2632</v>
      </c>
      <c r="BV9958" s="97" t="s">
        <v>2979</v>
      </c>
      <c r="BW9958" s="97" t="s">
        <v>15173</v>
      </c>
    </row>
    <row r="9959" spans="51:75" x14ac:dyDescent="0.3">
      <c r="AY9959" s="124" t="e">
        <f>VLOOKUP(C9959,#REF!, 2,FALSE)</f>
        <v>#REF!</v>
      </c>
      <c r="BM9959" s="97" t="s">
        <v>15174</v>
      </c>
      <c r="BN9959" s="97" t="s">
        <v>3043</v>
      </c>
      <c r="BO9959" s="97" t="s">
        <v>8114</v>
      </c>
      <c r="BU9959" s="97" t="s">
        <v>15174</v>
      </c>
      <c r="BV9959" s="97" t="s">
        <v>3043</v>
      </c>
      <c r="BW9959" s="97" t="s">
        <v>8114</v>
      </c>
    </row>
    <row r="9960" spans="51:75" x14ac:dyDescent="0.3">
      <c r="AY9960" s="124" t="e">
        <f>VLOOKUP(C9960,#REF!, 2,FALSE)</f>
        <v>#REF!</v>
      </c>
      <c r="BM9960" s="97" t="s">
        <v>15175</v>
      </c>
      <c r="BN9960" s="97" t="s">
        <v>3191</v>
      </c>
      <c r="BO9960" s="97" t="s">
        <v>9473</v>
      </c>
      <c r="BU9960" s="97" t="s">
        <v>15175</v>
      </c>
      <c r="BV9960" s="97" t="s">
        <v>3191</v>
      </c>
      <c r="BW9960" s="97" t="s">
        <v>9473</v>
      </c>
    </row>
    <row r="9961" spans="51:75" x14ac:dyDescent="0.3">
      <c r="AY9961" s="124" t="e">
        <f>VLOOKUP(C9961,#REF!, 2,FALSE)</f>
        <v>#REF!</v>
      </c>
      <c r="BM9961" s="97" t="s">
        <v>15176</v>
      </c>
      <c r="BN9961" s="97" t="s">
        <v>658</v>
      </c>
      <c r="BO9961" s="97" t="s">
        <v>15177</v>
      </c>
      <c r="BU9961" s="97" t="s">
        <v>15176</v>
      </c>
      <c r="BV9961" s="97" t="s">
        <v>658</v>
      </c>
      <c r="BW9961" s="97" t="s">
        <v>15177</v>
      </c>
    </row>
    <row r="9962" spans="51:75" x14ac:dyDescent="0.3">
      <c r="AY9962" s="124" t="e">
        <f>VLOOKUP(C9962,#REF!, 2,FALSE)</f>
        <v>#REF!</v>
      </c>
      <c r="BM9962" s="97" t="s">
        <v>2633</v>
      </c>
      <c r="BN9962" s="97" t="s">
        <v>3191</v>
      </c>
      <c r="BO9962" s="97" t="s">
        <v>7092</v>
      </c>
      <c r="BU9962" s="97" t="s">
        <v>2633</v>
      </c>
      <c r="BV9962" s="97" t="s">
        <v>3191</v>
      </c>
      <c r="BW9962" s="97" t="s">
        <v>7092</v>
      </c>
    </row>
    <row r="9963" spans="51:75" x14ac:dyDescent="0.3">
      <c r="AY9963" s="124" t="e">
        <f>VLOOKUP(C9963,#REF!, 2,FALSE)</f>
        <v>#REF!</v>
      </c>
      <c r="BM9963" s="97" t="s">
        <v>15178</v>
      </c>
      <c r="BN9963" s="97" t="s">
        <v>771</v>
      </c>
      <c r="BO9963" s="97" t="s">
        <v>15179</v>
      </c>
      <c r="BU9963" s="97" t="s">
        <v>15178</v>
      </c>
      <c r="BV9963" s="97" t="s">
        <v>771</v>
      </c>
      <c r="BW9963" s="97" t="s">
        <v>15179</v>
      </c>
    </row>
    <row r="9964" spans="51:75" x14ac:dyDescent="0.3">
      <c r="AY9964" s="124" t="e">
        <f>VLOOKUP(C9964,#REF!, 2,FALSE)</f>
        <v>#REF!</v>
      </c>
      <c r="BM9964" s="97" t="s">
        <v>15180</v>
      </c>
      <c r="BN9964" s="97" t="s">
        <v>778</v>
      </c>
      <c r="BO9964" s="97" t="s">
        <v>2890</v>
      </c>
      <c r="BU9964" s="97" t="s">
        <v>15180</v>
      </c>
      <c r="BV9964" s="97" t="s">
        <v>778</v>
      </c>
      <c r="BW9964" s="97" t="s">
        <v>2890</v>
      </c>
    </row>
    <row r="9965" spans="51:75" x14ac:dyDescent="0.3">
      <c r="AY9965" s="124" t="e">
        <f>VLOOKUP(C9965,#REF!, 2,FALSE)</f>
        <v>#REF!</v>
      </c>
      <c r="BM9965" s="97" t="s">
        <v>15181</v>
      </c>
      <c r="BN9965" s="97" t="s">
        <v>926</v>
      </c>
      <c r="BO9965" s="97" t="s">
        <v>4737</v>
      </c>
      <c r="BU9965" s="97" t="s">
        <v>15181</v>
      </c>
      <c r="BV9965" s="97" t="s">
        <v>926</v>
      </c>
      <c r="BW9965" s="97" t="s">
        <v>4737</v>
      </c>
    </row>
    <row r="9966" spans="51:75" x14ac:dyDescent="0.3">
      <c r="AY9966" s="124" t="e">
        <f>VLOOKUP(C9966,#REF!, 2,FALSE)</f>
        <v>#REF!</v>
      </c>
      <c r="BM9966" s="97" t="s">
        <v>15182</v>
      </c>
      <c r="BN9966" s="97" t="s">
        <v>1342</v>
      </c>
      <c r="BO9966" s="97" t="s">
        <v>3221</v>
      </c>
      <c r="BU9966" s="97" t="s">
        <v>15182</v>
      </c>
      <c r="BV9966" s="97" t="s">
        <v>1342</v>
      </c>
      <c r="BW9966" s="97" t="s">
        <v>3221</v>
      </c>
    </row>
    <row r="9967" spans="51:75" x14ac:dyDescent="0.3">
      <c r="AY9967" s="124" t="e">
        <f>VLOOKUP(C9967,#REF!, 2,FALSE)</f>
        <v>#REF!</v>
      </c>
      <c r="BM9967" s="97" t="s">
        <v>15183</v>
      </c>
      <c r="BN9967" s="97" t="s">
        <v>3191</v>
      </c>
      <c r="BO9967" s="97" t="s">
        <v>934</v>
      </c>
      <c r="BU9967" s="97" t="s">
        <v>15183</v>
      </c>
      <c r="BV9967" s="97" t="s">
        <v>3191</v>
      </c>
      <c r="BW9967" s="97" t="s">
        <v>934</v>
      </c>
    </row>
    <row r="9968" spans="51:75" x14ac:dyDescent="0.3">
      <c r="AY9968" s="124" t="e">
        <f>VLOOKUP(C9968,#REF!, 2,FALSE)</f>
        <v>#REF!</v>
      </c>
      <c r="BM9968" s="97" t="s">
        <v>15184</v>
      </c>
      <c r="BN9968" s="97" t="s">
        <v>3191</v>
      </c>
      <c r="BO9968" s="97" t="s">
        <v>15185</v>
      </c>
      <c r="BU9968" s="97" t="s">
        <v>15184</v>
      </c>
      <c r="BV9968" s="97" t="s">
        <v>3191</v>
      </c>
      <c r="BW9968" s="97" t="s">
        <v>15185</v>
      </c>
    </row>
    <row r="9969" spans="51:75" x14ac:dyDescent="0.3">
      <c r="AY9969" s="124" t="e">
        <f>VLOOKUP(C9969,#REF!, 2,FALSE)</f>
        <v>#REF!</v>
      </c>
      <c r="BM9969" s="97" t="s">
        <v>15186</v>
      </c>
      <c r="BN9969" s="97" t="s">
        <v>1269</v>
      </c>
      <c r="BO9969" s="97" t="s">
        <v>15187</v>
      </c>
      <c r="BU9969" s="97" t="s">
        <v>15186</v>
      </c>
      <c r="BV9969" s="97" t="s">
        <v>1269</v>
      </c>
      <c r="BW9969" s="97" t="s">
        <v>15187</v>
      </c>
    </row>
    <row r="9970" spans="51:75" x14ac:dyDescent="0.3">
      <c r="AY9970" s="124" t="e">
        <f>VLOOKUP(C9970,#REF!, 2,FALSE)</f>
        <v>#REF!</v>
      </c>
      <c r="BM9970" s="97" t="s">
        <v>15188</v>
      </c>
      <c r="BN9970" s="97" t="s">
        <v>3043</v>
      </c>
      <c r="BO9970" s="97" t="s">
        <v>15189</v>
      </c>
      <c r="BU9970" s="97" t="s">
        <v>15188</v>
      </c>
      <c r="BV9970" s="97" t="s">
        <v>3043</v>
      </c>
      <c r="BW9970" s="97" t="s">
        <v>15189</v>
      </c>
    </row>
    <row r="9971" spans="51:75" x14ac:dyDescent="0.3">
      <c r="AY9971" s="124" t="e">
        <f>VLOOKUP(C9971,#REF!, 2,FALSE)</f>
        <v>#REF!</v>
      </c>
      <c r="BM9971" s="97" t="s">
        <v>15190</v>
      </c>
      <c r="BN9971" s="97" t="s">
        <v>3043</v>
      </c>
      <c r="BO9971" s="97" t="s">
        <v>4487</v>
      </c>
      <c r="BU9971" s="97" t="s">
        <v>15190</v>
      </c>
      <c r="BV9971" s="97" t="s">
        <v>3043</v>
      </c>
      <c r="BW9971" s="97" t="s">
        <v>4487</v>
      </c>
    </row>
    <row r="9972" spans="51:75" x14ac:dyDescent="0.3">
      <c r="AY9972" s="124" t="e">
        <f>VLOOKUP(C9972,#REF!, 2,FALSE)</f>
        <v>#REF!</v>
      </c>
      <c r="BM9972" s="97" t="s">
        <v>15191</v>
      </c>
      <c r="BN9972" s="97" t="s">
        <v>1342</v>
      </c>
      <c r="BO9972" s="97" t="s">
        <v>3053</v>
      </c>
      <c r="BU9972" s="97" t="s">
        <v>15191</v>
      </c>
      <c r="BV9972" s="97" t="s">
        <v>1342</v>
      </c>
      <c r="BW9972" s="97" t="s">
        <v>3053</v>
      </c>
    </row>
    <row r="9973" spans="51:75" x14ac:dyDescent="0.3">
      <c r="AY9973" s="124" t="e">
        <f>VLOOKUP(C9973,#REF!, 2,FALSE)</f>
        <v>#REF!</v>
      </c>
      <c r="BM9973" s="97" t="s">
        <v>2634</v>
      </c>
      <c r="BN9973" s="97" t="s">
        <v>1342</v>
      </c>
      <c r="BO9973" s="97" t="s">
        <v>9473</v>
      </c>
      <c r="BU9973" s="97" t="s">
        <v>2634</v>
      </c>
      <c r="BV9973" s="97" t="s">
        <v>1342</v>
      </c>
      <c r="BW9973" s="97" t="s">
        <v>9473</v>
      </c>
    </row>
    <row r="9974" spans="51:75" x14ac:dyDescent="0.3">
      <c r="AY9974" s="124" t="e">
        <f>VLOOKUP(C9974,#REF!, 2,FALSE)</f>
        <v>#REF!</v>
      </c>
      <c r="BM9974" s="97" t="s">
        <v>15192</v>
      </c>
      <c r="BN9974" s="97" t="s">
        <v>3043</v>
      </c>
      <c r="BO9974" s="97" t="s">
        <v>15193</v>
      </c>
      <c r="BU9974" s="97" t="s">
        <v>15192</v>
      </c>
      <c r="BV9974" s="97" t="s">
        <v>3043</v>
      </c>
      <c r="BW9974" s="97" t="s">
        <v>15193</v>
      </c>
    </row>
    <row r="9975" spans="51:75" x14ac:dyDescent="0.3">
      <c r="AY9975" s="124" t="e">
        <f>VLOOKUP(C9975,#REF!, 2,FALSE)</f>
        <v>#REF!</v>
      </c>
      <c r="BM9975" s="97" t="s">
        <v>15194</v>
      </c>
      <c r="BN9975" s="97" t="s">
        <v>3191</v>
      </c>
      <c r="BO9975" s="97" t="s">
        <v>15195</v>
      </c>
      <c r="BU9975" s="97" t="s">
        <v>15194</v>
      </c>
      <c r="BV9975" s="97" t="s">
        <v>3191</v>
      </c>
      <c r="BW9975" s="97" t="s">
        <v>15195</v>
      </c>
    </row>
    <row r="9976" spans="51:75" x14ac:dyDescent="0.3">
      <c r="AY9976" s="124" t="e">
        <f>VLOOKUP(C9976,#REF!, 2,FALSE)</f>
        <v>#REF!</v>
      </c>
      <c r="BM9976" s="97" t="s">
        <v>15196</v>
      </c>
      <c r="BN9976" s="97" t="s">
        <v>1342</v>
      </c>
      <c r="BO9976" s="97" t="s">
        <v>8870</v>
      </c>
      <c r="BU9976" s="97" t="s">
        <v>15196</v>
      </c>
      <c r="BV9976" s="97" t="s">
        <v>1342</v>
      </c>
      <c r="BW9976" s="97" t="s">
        <v>8870</v>
      </c>
    </row>
    <row r="9977" spans="51:75" x14ac:dyDescent="0.3">
      <c r="AY9977" s="124" t="e">
        <f>VLOOKUP(C9977,#REF!, 2,FALSE)</f>
        <v>#REF!</v>
      </c>
      <c r="BM9977" s="97" t="s">
        <v>15197</v>
      </c>
      <c r="BN9977" s="97" t="s">
        <v>3191</v>
      </c>
      <c r="BO9977" s="97" t="s">
        <v>11165</v>
      </c>
      <c r="BU9977" s="97" t="s">
        <v>15197</v>
      </c>
      <c r="BV9977" s="97" t="s">
        <v>3191</v>
      </c>
      <c r="BW9977" s="97" t="s">
        <v>11165</v>
      </c>
    </row>
    <row r="9978" spans="51:75" x14ac:dyDescent="0.3">
      <c r="AY9978" s="124" t="e">
        <f>VLOOKUP(C9978,#REF!, 2,FALSE)</f>
        <v>#REF!</v>
      </c>
      <c r="BM9978" s="97" t="s">
        <v>15198</v>
      </c>
      <c r="BN9978" s="97" t="s">
        <v>1342</v>
      </c>
      <c r="BO9978" s="97" t="s">
        <v>2497</v>
      </c>
      <c r="BU9978" s="97" t="s">
        <v>15198</v>
      </c>
      <c r="BV9978" s="97" t="s">
        <v>1342</v>
      </c>
      <c r="BW9978" s="97" t="s">
        <v>2497</v>
      </c>
    </row>
    <row r="9979" spans="51:75" x14ac:dyDescent="0.3">
      <c r="AY9979" s="124" t="e">
        <f>VLOOKUP(C9979,#REF!, 2,FALSE)</f>
        <v>#REF!</v>
      </c>
      <c r="BM9979" s="97" t="s">
        <v>15199</v>
      </c>
      <c r="BN9979" s="97" t="s">
        <v>1342</v>
      </c>
      <c r="BO9979" s="97" t="s">
        <v>10908</v>
      </c>
      <c r="BU9979" s="97" t="s">
        <v>15199</v>
      </c>
      <c r="BV9979" s="97" t="s">
        <v>1342</v>
      </c>
      <c r="BW9979" s="97" t="s">
        <v>10908</v>
      </c>
    </row>
    <row r="9980" spans="51:75" x14ac:dyDescent="0.3">
      <c r="AY9980" s="124" t="e">
        <f>VLOOKUP(C9980,#REF!, 2,FALSE)</f>
        <v>#REF!</v>
      </c>
      <c r="BM9980" s="97" t="s">
        <v>15200</v>
      </c>
      <c r="BN9980" s="97" t="s">
        <v>3191</v>
      </c>
      <c r="BO9980" s="97" t="s">
        <v>15201</v>
      </c>
      <c r="BU9980" s="97" t="s">
        <v>15200</v>
      </c>
      <c r="BV9980" s="97" t="s">
        <v>3191</v>
      </c>
      <c r="BW9980" s="97" t="s">
        <v>15201</v>
      </c>
    </row>
    <row r="9981" spans="51:75" x14ac:dyDescent="0.3">
      <c r="AY9981" s="124" t="e">
        <f>VLOOKUP(C9981,#REF!, 2,FALSE)</f>
        <v>#REF!</v>
      </c>
      <c r="BM9981" s="97" t="s">
        <v>15202</v>
      </c>
      <c r="BN9981" s="97" t="s">
        <v>1342</v>
      </c>
      <c r="BO9981" s="97" t="s">
        <v>8834</v>
      </c>
      <c r="BU9981" s="97" t="s">
        <v>15202</v>
      </c>
      <c r="BV9981" s="97" t="s">
        <v>1342</v>
      </c>
      <c r="BW9981" s="97" t="s">
        <v>8834</v>
      </c>
    </row>
    <row r="9982" spans="51:75" x14ac:dyDescent="0.3">
      <c r="AY9982" s="124" t="e">
        <f>VLOOKUP(C9982,#REF!, 2,FALSE)</f>
        <v>#REF!</v>
      </c>
      <c r="BM9982" s="97" t="s">
        <v>15203</v>
      </c>
      <c r="BN9982" s="97" t="s">
        <v>3191</v>
      </c>
      <c r="BO9982" s="97" t="s">
        <v>4808</v>
      </c>
      <c r="BU9982" s="97" t="s">
        <v>15203</v>
      </c>
      <c r="BV9982" s="97" t="s">
        <v>3191</v>
      </c>
      <c r="BW9982" s="97" t="s">
        <v>4808</v>
      </c>
    </row>
    <row r="9983" spans="51:75" x14ac:dyDescent="0.3">
      <c r="AY9983" s="124" t="e">
        <f>VLOOKUP(C9983,#REF!, 2,FALSE)</f>
        <v>#REF!</v>
      </c>
      <c r="BM9983" s="97" t="s">
        <v>2635</v>
      </c>
      <c r="BN9983" s="97" t="s">
        <v>3191</v>
      </c>
      <c r="BO9983" s="97" t="s">
        <v>2936</v>
      </c>
      <c r="BU9983" s="97" t="s">
        <v>2635</v>
      </c>
      <c r="BV9983" s="97" t="s">
        <v>3191</v>
      </c>
      <c r="BW9983" s="97" t="s">
        <v>2936</v>
      </c>
    </row>
    <row r="9984" spans="51:75" x14ac:dyDescent="0.3">
      <c r="AY9984" s="124" t="e">
        <f>VLOOKUP(C9984,#REF!, 2,FALSE)</f>
        <v>#REF!</v>
      </c>
      <c r="BM9984" s="97" t="s">
        <v>15204</v>
      </c>
      <c r="BN9984" s="97" t="s">
        <v>658</v>
      </c>
      <c r="BO9984" s="97" t="s">
        <v>9542</v>
      </c>
      <c r="BU9984" s="97" t="s">
        <v>15204</v>
      </c>
      <c r="BV9984" s="97" t="s">
        <v>658</v>
      </c>
      <c r="BW9984" s="97" t="s">
        <v>9542</v>
      </c>
    </row>
    <row r="9985" spans="51:75" x14ac:dyDescent="0.3">
      <c r="AY9985" s="124" t="e">
        <f>VLOOKUP(C9985,#REF!, 2,FALSE)</f>
        <v>#REF!</v>
      </c>
      <c r="BM9985" s="97" t="s">
        <v>15205</v>
      </c>
      <c r="BN9985" s="97" t="s">
        <v>667</v>
      </c>
      <c r="BO9985" s="97" t="s">
        <v>725</v>
      </c>
      <c r="BU9985" s="97" t="s">
        <v>15205</v>
      </c>
      <c r="BV9985" s="97" t="s">
        <v>667</v>
      </c>
      <c r="BW9985" s="97" t="s">
        <v>725</v>
      </c>
    </row>
    <row r="9986" spans="51:75" x14ac:dyDescent="0.3">
      <c r="AY9986" s="124" t="e">
        <f>VLOOKUP(C9986,#REF!, 2,FALSE)</f>
        <v>#REF!</v>
      </c>
      <c r="BM9986" s="97" t="s">
        <v>15206</v>
      </c>
      <c r="BN9986" s="97" t="s">
        <v>928</v>
      </c>
      <c r="BO9986" s="97" t="s">
        <v>1401</v>
      </c>
      <c r="BU9986" s="97" t="s">
        <v>15206</v>
      </c>
      <c r="BV9986" s="97" t="s">
        <v>928</v>
      </c>
      <c r="BW9986" s="97" t="s">
        <v>1401</v>
      </c>
    </row>
    <row r="9987" spans="51:75" x14ac:dyDescent="0.3">
      <c r="AY9987" s="124" t="e">
        <f>VLOOKUP(C9987,#REF!, 2,FALSE)</f>
        <v>#REF!</v>
      </c>
      <c r="BM9987" s="97" t="s">
        <v>15207</v>
      </c>
      <c r="BN9987" s="97" t="s">
        <v>3191</v>
      </c>
      <c r="BO9987" s="97" t="s">
        <v>15208</v>
      </c>
      <c r="BU9987" s="97" t="s">
        <v>15207</v>
      </c>
      <c r="BV9987" s="97" t="s">
        <v>3191</v>
      </c>
      <c r="BW9987" s="97" t="s">
        <v>15208</v>
      </c>
    </row>
    <row r="9988" spans="51:75" x14ac:dyDescent="0.3">
      <c r="AY9988" s="124" t="e">
        <f>VLOOKUP(C9988,#REF!, 2,FALSE)</f>
        <v>#REF!</v>
      </c>
      <c r="BM9988" s="97" t="s">
        <v>2636</v>
      </c>
      <c r="BN9988" s="97" t="s">
        <v>669</v>
      </c>
      <c r="BO9988" s="97" t="s">
        <v>2647</v>
      </c>
      <c r="BU9988" s="97" t="s">
        <v>2636</v>
      </c>
      <c r="BV9988" s="97" t="s">
        <v>669</v>
      </c>
      <c r="BW9988" s="97" t="s">
        <v>2647</v>
      </c>
    </row>
    <row r="9989" spans="51:75" x14ac:dyDescent="0.3">
      <c r="AY9989" s="124" t="e">
        <f>VLOOKUP(C9989,#REF!, 2,FALSE)</f>
        <v>#REF!</v>
      </c>
      <c r="BM9989" s="97" t="s">
        <v>2637</v>
      </c>
      <c r="BN9989" s="97" t="s">
        <v>705</v>
      </c>
      <c r="BO9989" s="97" t="s">
        <v>1069</v>
      </c>
      <c r="BU9989" s="97" t="s">
        <v>2637</v>
      </c>
      <c r="BV9989" s="97" t="s">
        <v>705</v>
      </c>
      <c r="BW9989" s="97" t="s">
        <v>1069</v>
      </c>
    </row>
    <row r="9990" spans="51:75" x14ac:dyDescent="0.3">
      <c r="AY9990" s="124" t="e">
        <f>VLOOKUP(C9990,#REF!, 2,FALSE)</f>
        <v>#REF!</v>
      </c>
      <c r="BM9990" s="97" t="s">
        <v>15209</v>
      </c>
      <c r="BN9990" s="97" t="s">
        <v>3191</v>
      </c>
      <c r="BO9990" s="97" t="s">
        <v>7483</v>
      </c>
      <c r="BU9990" s="97" t="s">
        <v>15209</v>
      </c>
      <c r="BV9990" s="97" t="s">
        <v>3191</v>
      </c>
      <c r="BW9990" s="97" t="s">
        <v>7483</v>
      </c>
    </row>
    <row r="9991" spans="51:75" x14ac:dyDescent="0.3">
      <c r="AY9991" s="124" t="e">
        <f>VLOOKUP(C9991,#REF!, 2,FALSE)</f>
        <v>#REF!</v>
      </c>
      <c r="BM9991" s="97" t="s">
        <v>15210</v>
      </c>
      <c r="BN9991" s="97" t="s">
        <v>803</v>
      </c>
      <c r="BO9991" s="97" t="s">
        <v>2191</v>
      </c>
      <c r="BU9991" s="97" t="s">
        <v>15210</v>
      </c>
      <c r="BV9991" s="97" t="s">
        <v>803</v>
      </c>
      <c r="BW9991" s="97" t="s">
        <v>2191</v>
      </c>
    </row>
    <row r="9992" spans="51:75" x14ac:dyDescent="0.3">
      <c r="AY9992" s="124" t="e">
        <f>VLOOKUP(C9992,#REF!, 2,FALSE)</f>
        <v>#REF!</v>
      </c>
      <c r="BM9992" s="97" t="s">
        <v>15211</v>
      </c>
      <c r="BN9992" s="97" t="s">
        <v>661</v>
      </c>
      <c r="BO9992" s="97" t="s">
        <v>1060</v>
      </c>
      <c r="BU9992" s="97" t="s">
        <v>15211</v>
      </c>
      <c r="BV9992" s="97" t="s">
        <v>661</v>
      </c>
      <c r="BW9992" s="97" t="s">
        <v>1060</v>
      </c>
    </row>
    <row r="9993" spans="51:75" x14ac:dyDescent="0.3">
      <c r="AY9993" s="124" t="e">
        <f>VLOOKUP(C9993,#REF!, 2,FALSE)</f>
        <v>#REF!</v>
      </c>
      <c r="BM9993" s="97" t="s">
        <v>2657</v>
      </c>
      <c r="BN9993" s="97" t="s">
        <v>3191</v>
      </c>
      <c r="BO9993" s="97" t="s">
        <v>1262</v>
      </c>
      <c r="BU9993" s="97" t="s">
        <v>2657</v>
      </c>
      <c r="BV9993" s="97" t="s">
        <v>3191</v>
      </c>
      <c r="BW9993" s="97" t="s">
        <v>1262</v>
      </c>
    </row>
    <row r="9994" spans="51:75" x14ac:dyDescent="0.3">
      <c r="AY9994" s="124" t="e">
        <f>VLOOKUP(C9994,#REF!, 2,FALSE)</f>
        <v>#REF!</v>
      </c>
      <c r="BM9994" s="97" t="s">
        <v>15212</v>
      </c>
      <c r="BN9994" s="97" t="s">
        <v>3043</v>
      </c>
      <c r="BO9994" s="97" t="s">
        <v>1662</v>
      </c>
      <c r="BU9994" s="97" t="s">
        <v>15212</v>
      </c>
      <c r="BV9994" s="97" t="s">
        <v>3043</v>
      </c>
      <c r="BW9994" s="97" t="s">
        <v>1662</v>
      </c>
    </row>
    <row r="9995" spans="51:75" x14ac:dyDescent="0.3">
      <c r="AY9995" s="124" t="e">
        <f>VLOOKUP(C9995,#REF!, 2,FALSE)</f>
        <v>#REF!</v>
      </c>
      <c r="BM9995" s="97" t="s">
        <v>2658</v>
      </c>
      <c r="BN9995" s="97" t="s">
        <v>1342</v>
      </c>
      <c r="BO9995" s="97" t="s">
        <v>5136</v>
      </c>
      <c r="BU9995" s="97" t="s">
        <v>2658</v>
      </c>
      <c r="BV9995" s="97" t="s">
        <v>1342</v>
      </c>
      <c r="BW9995" s="97" t="s">
        <v>5136</v>
      </c>
    </row>
    <row r="9996" spans="51:75" x14ac:dyDescent="0.3">
      <c r="AY9996" s="124" t="e">
        <f>VLOOKUP(C9996,#REF!, 2,FALSE)</f>
        <v>#REF!</v>
      </c>
      <c r="BM9996" s="97" t="s">
        <v>15213</v>
      </c>
      <c r="BN9996" s="97" t="s">
        <v>1342</v>
      </c>
      <c r="BO9996" s="97" t="s">
        <v>716</v>
      </c>
      <c r="BU9996" s="97" t="s">
        <v>15213</v>
      </c>
      <c r="BV9996" s="97" t="s">
        <v>1342</v>
      </c>
      <c r="BW9996" s="97" t="s">
        <v>716</v>
      </c>
    </row>
    <row r="9997" spans="51:75" x14ac:dyDescent="0.3">
      <c r="AY9997" s="124" t="e">
        <f>VLOOKUP(C9997,#REF!, 2,FALSE)</f>
        <v>#REF!</v>
      </c>
      <c r="BM9997" s="97" t="s">
        <v>15214</v>
      </c>
      <c r="BN9997" s="97" t="s">
        <v>1342</v>
      </c>
      <c r="BO9997" s="97" t="s">
        <v>7364</v>
      </c>
      <c r="BU9997" s="97" t="s">
        <v>15214</v>
      </c>
      <c r="BV9997" s="97" t="s">
        <v>1342</v>
      </c>
      <c r="BW9997" s="97" t="s">
        <v>7364</v>
      </c>
    </row>
    <row r="9998" spans="51:75" x14ac:dyDescent="0.3">
      <c r="AY9998" s="124" t="e">
        <f>VLOOKUP(C9998,#REF!, 2,FALSE)</f>
        <v>#REF!</v>
      </c>
      <c r="BM9998" s="97" t="s">
        <v>15215</v>
      </c>
      <c r="BN9998" s="97" t="s">
        <v>1342</v>
      </c>
      <c r="BO9998" s="97" t="s">
        <v>1854</v>
      </c>
      <c r="BU9998" s="97" t="s">
        <v>15215</v>
      </c>
      <c r="BV9998" s="97" t="s">
        <v>1342</v>
      </c>
      <c r="BW9998" s="97" t="s">
        <v>1854</v>
      </c>
    </row>
    <row r="9999" spans="51:75" x14ac:dyDescent="0.3">
      <c r="AY9999" s="124" t="e">
        <f>VLOOKUP(C9999,#REF!, 2,FALSE)</f>
        <v>#REF!</v>
      </c>
      <c r="BM9999" s="97" t="s">
        <v>15216</v>
      </c>
      <c r="BN9999" s="97" t="s">
        <v>3191</v>
      </c>
      <c r="BO9999" s="97" t="s">
        <v>15217</v>
      </c>
      <c r="BU9999" s="97" t="s">
        <v>15216</v>
      </c>
      <c r="BV9999" s="97" t="s">
        <v>3191</v>
      </c>
      <c r="BW9999" s="97" t="s">
        <v>15217</v>
      </c>
    </row>
    <row r="10000" spans="51:75" x14ac:dyDescent="0.3">
      <c r="AY10000" s="124" t="e">
        <f>VLOOKUP(C10000,#REF!, 2,FALSE)</f>
        <v>#REF!</v>
      </c>
      <c r="BM10000" s="97" t="s">
        <v>2659</v>
      </c>
      <c r="BN10000" s="97" t="s">
        <v>3191</v>
      </c>
      <c r="BO10000" s="97" t="s">
        <v>2053</v>
      </c>
      <c r="BU10000" s="97" t="s">
        <v>2659</v>
      </c>
      <c r="BV10000" s="97" t="s">
        <v>3191</v>
      </c>
      <c r="BW10000" s="97" t="s">
        <v>2053</v>
      </c>
    </row>
    <row r="10001" spans="51:75" x14ac:dyDescent="0.3">
      <c r="AY10001" s="124" t="e">
        <f>VLOOKUP(C10001,#REF!, 2,FALSE)</f>
        <v>#REF!</v>
      </c>
      <c r="BM10001" s="97" t="s">
        <v>15218</v>
      </c>
      <c r="BN10001" s="97" t="s">
        <v>3043</v>
      </c>
      <c r="BO10001" s="97" t="s">
        <v>2596</v>
      </c>
      <c r="BU10001" s="97" t="s">
        <v>15218</v>
      </c>
      <c r="BV10001" s="97" t="s">
        <v>3043</v>
      </c>
      <c r="BW10001" s="97" t="s">
        <v>2596</v>
      </c>
    </row>
    <row r="10002" spans="51:75" x14ac:dyDescent="0.3">
      <c r="AY10002" s="124" t="e">
        <f>VLOOKUP(C10002,#REF!, 2,FALSE)</f>
        <v>#REF!</v>
      </c>
      <c r="BM10002" s="97" t="s">
        <v>15219</v>
      </c>
      <c r="BN10002" s="97" t="s">
        <v>2979</v>
      </c>
      <c r="BO10002" s="97" t="s">
        <v>9508</v>
      </c>
      <c r="BU10002" s="97" t="s">
        <v>15219</v>
      </c>
      <c r="BV10002" s="97" t="s">
        <v>2979</v>
      </c>
      <c r="BW10002" s="97" t="s">
        <v>9508</v>
      </c>
    </row>
    <row r="10003" spans="51:75" x14ac:dyDescent="0.3">
      <c r="AY10003" s="124" t="e">
        <f>VLOOKUP(C10003,#REF!, 2,FALSE)</f>
        <v>#REF!</v>
      </c>
      <c r="BM10003" s="97" t="s">
        <v>15220</v>
      </c>
      <c r="BN10003" s="97" t="s">
        <v>1269</v>
      </c>
      <c r="BO10003" s="97" t="s">
        <v>6746</v>
      </c>
      <c r="BU10003" s="97" t="s">
        <v>15220</v>
      </c>
      <c r="BV10003" s="97" t="s">
        <v>1269</v>
      </c>
      <c r="BW10003" s="97" t="s">
        <v>6746</v>
      </c>
    </row>
    <row r="10004" spans="51:75" x14ac:dyDescent="0.3">
      <c r="AY10004" s="124" t="e">
        <f>VLOOKUP(C10004,#REF!, 2,FALSE)</f>
        <v>#REF!</v>
      </c>
      <c r="BM10004" s="97" t="s">
        <v>15221</v>
      </c>
      <c r="BN10004" s="97" t="s">
        <v>783</v>
      </c>
      <c r="BO10004" s="97" t="s">
        <v>9655</v>
      </c>
      <c r="BU10004" s="97" t="s">
        <v>15221</v>
      </c>
      <c r="BV10004" s="97" t="s">
        <v>783</v>
      </c>
      <c r="BW10004" s="97" t="s">
        <v>9655</v>
      </c>
    </row>
    <row r="10005" spans="51:75" x14ac:dyDescent="0.3">
      <c r="AY10005" s="124" t="e">
        <f>VLOOKUP(C10005,#REF!, 2,FALSE)</f>
        <v>#REF!</v>
      </c>
      <c r="BM10005" s="97" t="s">
        <v>15222</v>
      </c>
      <c r="BN10005" s="97" t="s">
        <v>637</v>
      </c>
      <c r="BO10005" s="97" t="s">
        <v>1747</v>
      </c>
      <c r="BU10005" s="97" t="s">
        <v>15222</v>
      </c>
      <c r="BV10005" s="97" t="s">
        <v>637</v>
      </c>
      <c r="BW10005" s="97" t="s">
        <v>1747</v>
      </c>
    </row>
    <row r="10006" spans="51:75" x14ac:dyDescent="0.3">
      <c r="AY10006" s="124" t="e">
        <f>VLOOKUP(C10006,#REF!, 2,FALSE)</f>
        <v>#REF!</v>
      </c>
      <c r="BM10006" s="97" t="s">
        <v>15223</v>
      </c>
      <c r="BN10006" s="97" t="s">
        <v>637</v>
      </c>
      <c r="BO10006" s="97" t="s">
        <v>2747</v>
      </c>
      <c r="BU10006" s="97" t="s">
        <v>15223</v>
      </c>
      <c r="BV10006" s="97" t="s">
        <v>637</v>
      </c>
      <c r="BW10006" s="97" t="s">
        <v>2747</v>
      </c>
    </row>
    <row r="10007" spans="51:75" x14ac:dyDescent="0.3">
      <c r="AY10007" s="124" t="e">
        <f>VLOOKUP(C10007,#REF!, 2,FALSE)</f>
        <v>#REF!</v>
      </c>
      <c r="BM10007" s="97" t="s">
        <v>15224</v>
      </c>
      <c r="BN10007" s="97" t="s">
        <v>667</v>
      </c>
      <c r="BO10007" s="97" t="s">
        <v>6366</v>
      </c>
      <c r="BU10007" s="97" t="s">
        <v>15224</v>
      </c>
      <c r="BV10007" s="97" t="s">
        <v>667</v>
      </c>
      <c r="BW10007" s="97" t="s">
        <v>6366</v>
      </c>
    </row>
    <row r="10008" spans="51:75" x14ac:dyDescent="0.3">
      <c r="AY10008" s="124" t="e">
        <f>VLOOKUP(C10008,#REF!, 2,FALSE)</f>
        <v>#REF!</v>
      </c>
      <c r="BM10008" s="97" t="s">
        <v>15225</v>
      </c>
      <c r="BN10008" s="97" t="s">
        <v>667</v>
      </c>
      <c r="BO10008" s="97" t="s">
        <v>15226</v>
      </c>
      <c r="BU10008" s="97" t="s">
        <v>15225</v>
      </c>
      <c r="BV10008" s="97" t="s">
        <v>667</v>
      </c>
      <c r="BW10008" s="97" t="s">
        <v>15226</v>
      </c>
    </row>
    <row r="10009" spans="51:75" x14ac:dyDescent="0.3">
      <c r="AY10009" s="124" t="e">
        <f>VLOOKUP(C10009,#REF!, 2,FALSE)</f>
        <v>#REF!</v>
      </c>
      <c r="BM10009" s="97" t="s">
        <v>15227</v>
      </c>
      <c r="BN10009" s="97" t="s">
        <v>3043</v>
      </c>
      <c r="BO10009" s="97" t="s">
        <v>3819</v>
      </c>
      <c r="BU10009" s="97" t="s">
        <v>15227</v>
      </c>
      <c r="BV10009" s="97" t="s">
        <v>3043</v>
      </c>
      <c r="BW10009" s="97" t="s">
        <v>3819</v>
      </c>
    </row>
    <row r="10010" spans="51:75" x14ac:dyDescent="0.3">
      <c r="AY10010" s="124" t="e">
        <f>VLOOKUP(C10010,#REF!, 2,FALSE)</f>
        <v>#REF!</v>
      </c>
      <c r="BM10010" s="97" t="s">
        <v>15228</v>
      </c>
      <c r="BN10010" s="97" t="s">
        <v>1342</v>
      </c>
      <c r="BO10010" s="97" t="s">
        <v>1745</v>
      </c>
      <c r="BU10010" s="97" t="s">
        <v>15228</v>
      </c>
      <c r="BV10010" s="97" t="s">
        <v>1342</v>
      </c>
      <c r="BW10010" s="97" t="s">
        <v>1745</v>
      </c>
    </row>
    <row r="10011" spans="51:75" x14ac:dyDescent="0.3">
      <c r="AY10011" s="124" t="e">
        <f>VLOOKUP(C10011,#REF!, 2,FALSE)</f>
        <v>#REF!</v>
      </c>
      <c r="BM10011" s="97" t="s">
        <v>2660</v>
      </c>
      <c r="BN10011" s="97" t="s">
        <v>3191</v>
      </c>
      <c r="BO10011" s="97" t="s">
        <v>8560</v>
      </c>
      <c r="BU10011" s="97" t="s">
        <v>2660</v>
      </c>
      <c r="BV10011" s="97" t="s">
        <v>3191</v>
      </c>
      <c r="BW10011" s="97" t="s">
        <v>8560</v>
      </c>
    </row>
    <row r="10012" spans="51:75" x14ac:dyDescent="0.3">
      <c r="AY10012" s="124" t="e">
        <f>VLOOKUP(C10012,#REF!, 2,FALSE)</f>
        <v>#REF!</v>
      </c>
      <c r="BM10012" s="97" t="s">
        <v>15229</v>
      </c>
      <c r="BN10012" s="97" t="s">
        <v>1342</v>
      </c>
      <c r="BO10012" s="97" t="s">
        <v>7627</v>
      </c>
      <c r="BU10012" s="97" t="s">
        <v>15229</v>
      </c>
      <c r="BV10012" s="97" t="s">
        <v>1342</v>
      </c>
      <c r="BW10012" s="97" t="s">
        <v>7627</v>
      </c>
    </row>
    <row r="10013" spans="51:75" x14ac:dyDescent="0.3">
      <c r="AY10013" s="124" t="e">
        <f>VLOOKUP(C10013,#REF!, 2,FALSE)</f>
        <v>#REF!</v>
      </c>
      <c r="BM10013" s="97" t="s">
        <v>2661</v>
      </c>
      <c r="BN10013" s="97" t="s">
        <v>3043</v>
      </c>
      <c r="BO10013" s="97" t="s">
        <v>5127</v>
      </c>
      <c r="BU10013" s="97" t="s">
        <v>2661</v>
      </c>
      <c r="BV10013" s="97" t="s">
        <v>3043</v>
      </c>
      <c r="BW10013" s="97" t="s">
        <v>5127</v>
      </c>
    </row>
    <row r="10014" spans="51:75" x14ac:dyDescent="0.3">
      <c r="AY10014" s="124" t="e">
        <f>VLOOKUP(C10014,#REF!, 2,FALSE)</f>
        <v>#REF!</v>
      </c>
      <c r="BM10014" s="97" t="s">
        <v>15230</v>
      </c>
      <c r="BN10014" s="97" t="s">
        <v>780</v>
      </c>
      <c r="BO10014" s="97" t="s">
        <v>15231</v>
      </c>
      <c r="BU10014" s="97" t="s">
        <v>15230</v>
      </c>
      <c r="BV10014" s="97" t="s">
        <v>780</v>
      </c>
      <c r="BW10014" s="97" t="s">
        <v>15231</v>
      </c>
    </row>
    <row r="10015" spans="51:75" x14ac:dyDescent="0.3">
      <c r="AY10015" s="124" t="e">
        <f>VLOOKUP(C10015,#REF!, 2,FALSE)</f>
        <v>#REF!</v>
      </c>
      <c r="BM10015" s="97" t="s">
        <v>2662</v>
      </c>
      <c r="BN10015" s="97" t="s">
        <v>3191</v>
      </c>
      <c r="BO10015" s="97" t="s">
        <v>5776</v>
      </c>
      <c r="BU10015" s="97" t="s">
        <v>2662</v>
      </c>
      <c r="BV10015" s="97" t="s">
        <v>3191</v>
      </c>
      <c r="BW10015" s="97" t="s">
        <v>5776</v>
      </c>
    </row>
    <row r="10016" spans="51:75" x14ac:dyDescent="0.3">
      <c r="AY10016" s="124" t="e">
        <f>VLOOKUP(C10016,#REF!, 2,FALSE)</f>
        <v>#REF!</v>
      </c>
      <c r="BM10016" s="97" t="s">
        <v>15232</v>
      </c>
      <c r="BN10016" s="97" t="s">
        <v>669</v>
      </c>
      <c r="BO10016" s="97" t="s">
        <v>3398</v>
      </c>
      <c r="BU10016" s="97" t="s">
        <v>15232</v>
      </c>
      <c r="BV10016" s="97" t="s">
        <v>669</v>
      </c>
      <c r="BW10016" s="97" t="s">
        <v>3398</v>
      </c>
    </row>
    <row r="10017" spans="51:75" x14ac:dyDescent="0.3">
      <c r="AY10017" s="124" t="e">
        <f>VLOOKUP(C10017,#REF!, 2,FALSE)</f>
        <v>#REF!</v>
      </c>
      <c r="BM10017" s="97" t="s">
        <v>15233</v>
      </c>
      <c r="BN10017" s="97" t="s">
        <v>1269</v>
      </c>
      <c r="BO10017" s="97" t="s">
        <v>10764</v>
      </c>
      <c r="BU10017" s="97" t="s">
        <v>15233</v>
      </c>
      <c r="BV10017" s="97" t="s">
        <v>1269</v>
      </c>
      <c r="BW10017" s="97" t="s">
        <v>10764</v>
      </c>
    </row>
    <row r="10018" spans="51:75" x14ac:dyDescent="0.3">
      <c r="AY10018" s="124" t="e">
        <f>VLOOKUP(C10018,#REF!, 2,FALSE)</f>
        <v>#REF!</v>
      </c>
      <c r="BM10018" s="97" t="s">
        <v>15234</v>
      </c>
      <c r="BN10018" s="97" t="s">
        <v>2979</v>
      </c>
      <c r="BO10018" s="97" t="s">
        <v>2499</v>
      </c>
      <c r="BU10018" s="97" t="s">
        <v>15234</v>
      </c>
      <c r="BV10018" s="97" t="s">
        <v>2979</v>
      </c>
      <c r="BW10018" s="97" t="s">
        <v>2499</v>
      </c>
    </row>
    <row r="10019" spans="51:75" x14ac:dyDescent="0.3">
      <c r="AY10019" s="124" t="e">
        <f>VLOOKUP(C10019,#REF!, 2,FALSE)</f>
        <v>#REF!</v>
      </c>
      <c r="BM10019" s="97" t="s">
        <v>15235</v>
      </c>
      <c r="BN10019" s="97" t="s">
        <v>1342</v>
      </c>
      <c r="BO10019" s="97" t="s">
        <v>3693</v>
      </c>
      <c r="BU10019" s="97" t="s">
        <v>15235</v>
      </c>
      <c r="BV10019" s="97" t="s">
        <v>1342</v>
      </c>
      <c r="BW10019" s="97" t="s">
        <v>3693</v>
      </c>
    </row>
    <row r="10020" spans="51:75" x14ac:dyDescent="0.3">
      <c r="AY10020" s="124" t="e">
        <f>VLOOKUP(C10020,#REF!, 2,FALSE)</f>
        <v>#REF!</v>
      </c>
      <c r="BM10020" s="97" t="s">
        <v>15236</v>
      </c>
      <c r="BN10020" s="97" t="s">
        <v>2983</v>
      </c>
      <c r="BO10020" s="97" t="s">
        <v>2092</v>
      </c>
      <c r="BU10020" s="97" t="s">
        <v>15236</v>
      </c>
      <c r="BV10020" s="97" t="s">
        <v>2983</v>
      </c>
      <c r="BW10020" s="97" t="s">
        <v>2092</v>
      </c>
    </row>
    <row r="10021" spans="51:75" x14ac:dyDescent="0.3">
      <c r="AY10021" s="124" t="e">
        <f>VLOOKUP(C10021,#REF!, 2,FALSE)</f>
        <v>#REF!</v>
      </c>
      <c r="BM10021" s="97" t="s">
        <v>15237</v>
      </c>
      <c r="BN10021" s="97" t="s">
        <v>2983</v>
      </c>
      <c r="BO10021" s="97" t="s">
        <v>2983</v>
      </c>
      <c r="BU10021" s="97" t="s">
        <v>15237</v>
      </c>
      <c r="BV10021" s="97" t="s">
        <v>2983</v>
      </c>
      <c r="BW10021" s="97" t="s">
        <v>2983</v>
      </c>
    </row>
    <row r="10022" spans="51:75" x14ac:dyDescent="0.3">
      <c r="AY10022" s="124" t="e">
        <f>VLOOKUP(C10022,#REF!, 2,FALSE)</f>
        <v>#REF!</v>
      </c>
      <c r="BM10022" s="97" t="s">
        <v>15238</v>
      </c>
      <c r="BN10022" s="97" t="s">
        <v>1269</v>
      </c>
      <c r="BO10022" s="97" t="s">
        <v>1596</v>
      </c>
      <c r="BU10022" s="97" t="s">
        <v>15238</v>
      </c>
      <c r="BV10022" s="97" t="s">
        <v>1269</v>
      </c>
      <c r="BW10022" s="97" t="s">
        <v>1596</v>
      </c>
    </row>
    <row r="10023" spans="51:75" x14ac:dyDescent="0.3">
      <c r="AY10023" s="124" t="e">
        <f>VLOOKUP(C10023,#REF!, 2,FALSE)</f>
        <v>#REF!</v>
      </c>
      <c r="BM10023" s="97" t="s">
        <v>15239</v>
      </c>
      <c r="BN10023" s="97" t="s">
        <v>1342</v>
      </c>
      <c r="BO10023" s="97" t="s">
        <v>7483</v>
      </c>
      <c r="BU10023" s="97" t="s">
        <v>15239</v>
      </c>
      <c r="BV10023" s="97" t="s">
        <v>1342</v>
      </c>
      <c r="BW10023" s="97" t="s">
        <v>7483</v>
      </c>
    </row>
    <row r="10024" spans="51:75" x14ac:dyDescent="0.3">
      <c r="AY10024" s="124" t="e">
        <f>VLOOKUP(C10024,#REF!, 2,FALSE)</f>
        <v>#REF!</v>
      </c>
      <c r="BM10024" s="97" t="s">
        <v>15240</v>
      </c>
      <c r="BN10024" s="97" t="s">
        <v>928</v>
      </c>
      <c r="BO10024" s="97" t="s">
        <v>15241</v>
      </c>
      <c r="BU10024" s="97" t="s">
        <v>15240</v>
      </c>
      <c r="BV10024" s="97" t="s">
        <v>928</v>
      </c>
      <c r="BW10024" s="97" t="s">
        <v>15241</v>
      </c>
    </row>
    <row r="10025" spans="51:75" x14ac:dyDescent="0.3">
      <c r="AY10025" s="124" t="e">
        <f>VLOOKUP(C10025,#REF!, 2,FALSE)</f>
        <v>#REF!</v>
      </c>
      <c r="BM10025" s="97" t="s">
        <v>15242</v>
      </c>
      <c r="BN10025" s="97" t="s">
        <v>1342</v>
      </c>
      <c r="BO10025" s="97" t="s">
        <v>7536</v>
      </c>
      <c r="BU10025" s="97" t="s">
        <v>15242</v>
      </c>
      <c r="BV10025" s="97" t="s">
        <v>1342</v>
      </c>
      <c r="BW10025" s="97" t="s">
        <v>7536</v>
      </c>
    </row>
    <row r="10026" spans="51:75" x14ac:dyDescent="0.3">
      <c r="AY10026" s="124" t="e">
        <f>VLOOKUP(C10026,#REF!, 2,FALSE)</f>
        <v>#REF!</v>
      </c>
      <c r="BM10026" s="97" t="s">
        <v>15243</v>
      </c>
      <c r="BN10026" s="97" t="s">
        <v>1342</v>
      </c>
      <c r="BO10026" s="97" t="s">
        <v>7104</v>
      </c>
      <c r="BU10026" s="97" t="s">
        <v>15243</v>
      </c>
      <c r="BV10026" s="97" t="s">
        <v>1342</v>
      </c>
      <c r="BW10026" s="97" t="s">
        <v>7104</v>
      </c>
    </row>
    <row r="10027" spans="51:75" x14ac:dyDescent="0.3">
      <c r="AY10027" s="124" t="e">
        <f>VLOOKUP(C10027,#REF!, 2,FALSE)</f>
        <v>#REF!</v>
      </c>
      <c r="BM10027" s="97" t="s">
        <v>2663</v>
      </c>
      <c r="BN10027" s="97" t="s">
        <v>3191</v>
      </c>
      <c r="BO10027" s="97" t="s">
        <v>15244</v>
      </c>
      <c r="BU10027" s="97" t="s">
        <v>2663</v>
      </c>
      <c r="BV10027" s="97" t="s">
        <v>3191</v>
      </c>
      <c r="BW10027" s="97" t="s">
        <v>15244</v>
      </c>
    </row>
    <row r="10028" spans="51:75" x14ac:dyDescent="0.3">
      <c r="AY10028" s="124" t="e">
        <f>VLOOKUP(C10028,#REF!, 2,FALSE)</f>
        <v>#REF!</v>
      </c>
      <c r="BM10028" s="97" t="s">
        <v>2664</v>
      </c>
      <c r="BN10028" s="97" t="s">
        <v>3191</v>
      </c>
      <c r="BO10028" s="97" t="s">
        <v>15244</v>
      </c>
      <c r="BU10028" s="97" t="s">
        <v>2664</v>
      </c>
      <c r="BV10028" s="97" t="s">
        <v>3191</v>
      </c>
      <c r="BW10028" s="97" t="s">
        <v>15244</v>
      </c>
    </row>
    <row r="10029" spans="51:75" x14ac:dyDescent="0.3">
      <c r="AY10029" s="124" t="e">
        <f>VLOOKUP(C10029,#REF!, 2,FALSE)</f>
        <v>#REF!</v>
      </c>
      <c r="BM10029" s="97" t="s">
        <v>15245</v>
      </c>
      <c r="BN10029" s="97" t="s">
        <v>3043</v>
      </c>
      <c r="BO10029" s="97" t="s">
        <v>934</v>
      </c>
      <c r="BU10029" s="97" t="s">
        <v>15245</v>
      </c>
      <c r="BV10029" s="97" t="s">
        <v>3043</v>
      </c>
      <c r="BW10029" s="97" t="s">
        <v>934</v>
      </c>
    </row>
    <row r="10030" spans="51:75" x14ac:dyDescent="0.3">
      <c r="AY10030" s="124" t="e">
        <f>VLOOKUP(C10030,#REF!, 2,FALSE)</f>
        <v>#REF!</v>
      </c>
      <c r="BM10030" s="97" t="s">
        <v>15246</v>
      </c>
      <c r="BN10030" s="97" t="s">
        <v>666</v>
      </c>
      <c r="BO10030" s="97" t="s">
        <v>2983</v>
      </c>
      <c r="BU10030" s="97" t="s">
        <v>15246</v>
      </c>
      <c r="BV10030" s="97" t="s">
        <v>666</v>
      </c>
      <c r="BW10030" s="97" t="s">
        <v>2983</v>
      </c>
    </row>
    <row r="10031" spans="51:75" x14ac:dyDescent="0.3">
      <c r="AY10031" s="124" t="e">
        <f>VLOOKUP(C10031,#REF!, 2,FALSE)</f>
        <v>#REF!</v>
      </c>
      <c r="BM10031" s="97" t="s">
        <v>15247</v>
      </c>
      <c r="BN10031" s="97" t="s">
        <v>780</v>
      </c>
      <c r="BO10031" s="97" t="s">
        <v>2983</v>
      </c>
      <c r="BU10031" s="97" t="s">
        <v>15247</v>
      </c>
      <c r="BV10031" s="97" t="s">
        <v>780</v>
      </c>
      <c r="BW10031" s="97" t="s">
        <v>2983</v>
      </c>
    </row>
    <row r="10032" spans="51:75" x14ac:dyDescent="0.3">
      <c r="AY10032" s="124" t="e">
        <f>VLOOKUP(C10032,#REF!, 2,FALSE)</f>
        <v>#REF!</v>
      </c>
      <c r="BM10032" s="97" t="s">
        <v>15248</v>
      </c>
      <c r="BN10032" s="97" t="s">
        <v>703</v>
      </c>
      <c r="BO10032" s="97" t="s">
        <v>8837</v>
      </c>
      <c r="BU10032" s="97" t="s">
        <v>15248</v>
      </c>
      <c r="BV10032" s="97" t="s">
        <v>703</v>
      </c>
      <c r="BW10032" s="97" t="s">
        <v>8837</v>
      </c>
    </row>
    <row r="10033" spans="51:75" x14ac:dyDescent="0.3">
      <c r="AY10033" s="124" t="e">
        <f>VLOOKUP(C10033,#REF!, 2,FALSE)</f>
        <v>#REF!</v>
      </c>
      <c r="BM10033" s="97" t="s">
        <v>2665</v>
      </c>
      <c r="BN10033" s="97" t="s">
        <v>3043</v>
      </c>
      <c r="BO10033" s="97" t="s">
        <v>2983</v>
      </c>
      <c r="BU10033" s="97" t="s">
        <v>2665</v>
      </c>
      <c r="BV10033" s="97" t="s">
        <v>3043</v>
      </c>
      <c r="BW10033" s="97" t="s">
        <v>2983</v>
      </c>
    </row>
    <row r="10034" spans="51:75" x14ac:dyDescent="0.3">
      <c r="AY10034" s="124" t="e">
        <f>VLOOKUP(C10034,#REF!, 2,FALSE)</f>
        <v>#REF!</v>
      </c>
      <c r="BM10034" s="97" t="s">
        <v>15249</v>
      </c>
      <c r="BN10034" s="97" t="s">
        <v>736</v>
      </c>
      <c r="BO10034" s="97" t="s">
        <v>2983</v>
      </c>
      <c r="BU10034" s="97" t="s">
        <v>15249</v>
      </c>
      <c r="BV10034" s="97" t="s">
        <v>736</v>
      </c>
      <c r="BW10034" s="97" t="s">
        <v>2983</v>
      </c>
    </row>
    <row r="10035" spans="51:75" x14ac:dyDescent="0.3">
      <c r="AY10035" s="124" t="e">
        <f>VLOOKUP(C10035,#REF!, 2,FALSE)</f>
        <v>#REF!</v>
      </c>
      <c r="BM10035" s="97" t="s">
        <v>368</v>
      </c>
      <c r="BN10035" s="97" t="s">
        <v>703</v>
      </c>
      <c r="BO10035" s="97" t="s">
        <v>2983</v>
      </c>
      <c r="BU10035" s="97" t="s">
        <v>368</v>
      </c>
      <c r="BV10035" s="97" t="s">
        <v>703</v>
      </c>
      <c r="BW10035" s="97" t="s">
        <v>2983</v>
      </c>
    </row>
    <row r="10036" spans="51:75" x14ac:dyDescent="0.3">
      <c r="AY10036" s="124" t="e">
        <f>VLOOKUP(C10036,#REF!, 2,FALSE)</f>
        <v>#REF!</v>
      </c>
      <c r="BM10036" s="97" t="s">
        <v>15250</v>
      </c>
      <c r="BN10036" s="97" t="s">
        <v>928</v>
      </c>
      <c r="BO10036" s="97" t="s">
        <v>2983</v>
      </c>
      <c r="BU10036" s="97" t="s">
        <v>15250</v>
      </c>
      <c r="BV10036" s="97" t="s">
        <v>928</v>
      </c>
      <c r="BW10036" s="97" t="s">
        <v>2983</v>
      </c>
    </row>
    <row r="10037" spans="51:75" x14ac:dyDescent="0.3">
      <c r="AY10037" s="124" t="e">
        <f>VLOOKUP(C10037,#REF!, 2,FALSE)</f>
        <v>#REF!</v>
      </c>
      <c r="BM10037" s="97" t="s">
        <v>15252</v>
      </c>
      <c r="BN10037" s="97" t="s">
        <v>3043</v>
      </c>
      <c r="BO10037" s="97" t="s">
        <v>2983</v>
      </c>
      <c r="BU10037" s="97" t="s">
        <v>15252</v>
      </c>
      <c r="BV10037" s="97" t="s">
        <v>3043</v>
      </c>
      <c r="BW10037" s="97" t="s">
        <v>2983</v>
      </c>
    </row>
    <row r="10038" spans="51:75" x14ac:dyDescent="0.3">
      <c r="AY10038" s="124" t="e">
        <f>VLOOKUP(C10038,#REF!, 2,FALSE)</f>
        <v>#REF!</v>
      </c>
      <c r="BM10038" s="97" t="s">
        <v>15253</v>
      </c>
      <c r="BN10038" s="97" t="s">
        <v>3085</v>
      </c>
      <c r="BO10038" s="97" t="s">
        <v>2983</v>
      </c>
      <c r="BU10038" s="97" t="s">
        <v>15253</v>
      </c>
      <c r="BV10038" s="97" t="s">
        <v>3085</v>
      </c>
      <c r="BW10038" s="97" t="s">
        <v>2983</v>
      </c>
    </row>
    <row r="10039" spans="51:75" x14ac:dyDescent="0.3">
      <c r="AY10039" s="124" t="e">
        <f>VLOOKUP(C10039,#REF!, 2,FALSE)</f>
        <v>#REF!</v>
      </c>
      <c r="BM10039" s="97" t="s">
        <v>15254</v>
      </c>
      <c r="BN10039" s="97" t="s">
        <v>783</v>
      </c>
      <c r="BO10039" s="97" t="s">
        <v>2983</v>
      </c>
      <c r="BU10039" s="97" t="s">
        <v>15254</v>
      </c>
      <c r="BV10039" s="97" t="s">
        <v>783</v>
      </c>
      <c r="BW10039" s="97" t="s">
        <v>2983</v>
      </c>
    </row>
    <row r="10040" spans="51:75" x14ac:dyDescent="0.3">
      <c r="AY10040" s="124" t="e">
        <f>VLOOKUP(C10040,#REF!, 2,FALSE)</f>
        <v>#REF!</v>
      </c>
      <c r="BM10040" s="97" t="s">
        <v>15255</v>
      </c>
      <c r="BN10040" s="97" t="s">
        <v>621</v>
      </c>
      <c r="BO10040" s="97" t="s">
        <v>2983</v>
      </c>
      <c r="BU10040" s="97" t="s">
        <v>15255</v>
      </c>
      <c r="BV10040" s="97" t="s">
        <v>621</v>
      </c>
      <c r="BW10040" s="97" t="s">
        <v>2983</v>
      </c>
    </row>
    <row r="10041" spans="51:75" x14ac:dyDescent="0.3">
      <c r="AY10041" s="124" t="e">
        <f>VLOOKUP(C10041,#REF!, 2,FALSE)</f>
        <v>#REF!</v>
      </c>
      <c r="BM10041" s="97" t="s">
        <v>15256</v>
      </c>
      <c r="BN10041" s="97" t="s">
        <v>3043</v>
      </c>
      <c r="BO10041" s="97" t="s">
        <v>2983</v>
      </c>
      <c r="BU10041" s="97" t="s">
        <v>15256</v>
      </c>
      <c r="BV10041" s="97" t="s">
        <v>3043</v>
      </c>
      <c r="BW10041" s="97" t="s">
        <v>2983</v>
      </c>
    </row>
    <row r="10042" spans="51:75" x14ac:dyDescent="0.3">
      <c r="AY10042" s="124" t="e">
        <f>VLOOKUP(C10042,#REF!, 2,FALSE)</f>
        <v>#REF!</v>
      </c>
      <c r="BM10042" s="97" t="s">
        <v>15257</v>
      </c>
      <c r="BN10042" s="97" t="s">
        <v>787</v>
      </c>
      <c r="BO10042" s="97" t="s">
        <v>8963</v>
      </c>
      <c r="BU10042" s="97" t="s">
        <v>15257</v>
      </c>
      <c r="BV10042" s="97" t="s">
        <v>787</v>
      </c>
      <c r="BW10042" s="97" t="s">
        <v>8963</v>
      </c>
    </row>
    <row r="10043" spans="51:75" x14ac:dyDescent="0.3">
      <c r="AY10043" s="124" t="e">
        <f>VLOOKUP(C10043,#REF!, 2,FALSE)</f>
        <v>#REF!</v>
      </c>
      <c r="BM10043" s="97" t="s">
        <v>15258</v>
      </c>
      <c r="BN10043" s="97" t="s">
        <v>3043</v>
      </c>
      <c r="BO10043" s="97" t="s">
        <v>2983</v>
      </c>
      <c r="BU10043" s="97" t="s">
        <v>15258</v>
      </c>
      <c r="BV10043" s="97" t="s">
        <v>3043</v>
      </c>
      <c r="BW10043" s="97" t="s">
        <v>2983</v>
      </c>
    </row>
    <row r="10044" spans="51:75" x14ac:dyDescent="0.3">
      <c r="AY10044" s="124" t="e">
        <f>VLOOKUP(C10044,#REF!, 2,FALSE)</f>
        <v>#REF!</v>
      </c>
      <c r="BM10044" s="97" t="s">
        <v>15260</v>
      </c>
      <c r="BN10044" s="97" t="s">
        <v>1267</v>
      </c>
      <c r="BO10044" s="97" t="s">
        <v>2983</v>
      </c>
      <c r="BU10044" s="97" t="s">
        <v>15260</v>
      </c>
      <c r="BV10044" s="97" t="s">
        <v>1267</v>
      </c>
      <c r="BW10044" s="97" t="s">
        <v>2983</v>
      </c>
    </row>
    <row r="10045" spans="51:75" x14ac:dyDescent="0.3">
      <c r="AY10045" s="124" t="e">
        <f>VLOOKUP(C10045,#REF!, 2,FALSE)</f>
        <v>#REF!</v>
      </c>
      <c r="BM10045" s="97" t="s">
        <v>15261</v>
      </c>
      <c r="BN10045" s="97" t="s">
        <v>852</v>
      </c>
      <c r="BO10045" s="97" t="s">
        <v>7613</v>
      </c>
      <c r="BU10045" s="97" t="s">
        <v>15261</v>
      </c>
      <c r="BV10045" s="97" t="s">
        <v>852</v>
      </c>
      <c r="BW10045" s="97" t="s">
        <v>7613</v>
      </c>
    </row>
    <row r="10046" spans="51:75" x14ac:dyDescent="0.3">
      <c r="AY10046" s="124" t="e">
        <f>VLOOKUP(C10046,#REF!, 2,FALSE)</f>
        <v>#REF!</v>
      </c>
      <c r="BM10046" s="97" t="s">
        <v>15262</v>
      </c>
      <c r="BN10046" s="97" t="s">
        <v>3085</v>
      </c>
      <c r="BO10046" s="97" t="s">
        <v>15263</v>
      </c>
      <c r="BU10046" s="97" t="s">
        <v>15262</v>
      </c>
      <c r="BV10046" s="97" t="s">
        <v>3085</v>
      </c>
      <c r="BW10046" s="97" t="s">
        <v>15263</v>
      </c>
    </row>
    <row r="10047" spans="51:75" x14ac:dyDescent="0.3">
      <c r="AY10047" s="124" t="e">
        <f>VLOOKUP(C10047,#REF!, 2,FALSE)</f>
        <v>#REF!</v>
      </c>
      <c r="BM10047" s="97" t="s">
        <v>15264</v>
      </c>
      <c r="BN10047" s="97" t="s">
        <v>3237</v>
      </c>
      <c r="BO10047" s="97" t="s">
        <v>1596</v>
      </c>
      <c r="BU10047" s="97" t="s">
        <v>15264</v>
      </c>
      <c r="BV10047" s="97" t="s">
        <v>3237</v>
      </c>
      <c r="BW10047" s="97" t="s">
        <v>1596</v>
      </c>
    </row>
    <row r="10048" spans="51:75" x14ac:dyDescent="0.3">
      <c r="AY10048" s="124" t="e">
        <f>VLOOKUP(C10048,#REF!, 2,FALSE)</f>
        <v>#REF!</v>
      </c>
      <c r="BM10048" s="97" t="s">
        <v>2666</v>
      </c>
      <c r="BN10048" s="97" t="s">
        <v>2979</v>
      </c>
      <c r="BO10048" s="97" t="s">
        <v>1490</v>
      </c>
      <c r="BU10048" s="97" t="s">
        <v>2666</v>
      </c>
      <c r="BV10048" s="97" t="s">
        <v>2979</v>
      </c>
      <c r="BW10048" s="97" t="s">
        <v>1490</v>
      </c>
    </row>
    <row r="10049" spans="51:75" x14ac:dyDescent="0.3">
      <c r="AY10049" s="124" t="e">
        <f>VLOOKUP(C10049,#REF!, 2,FALSE)</f>
        <v>#REF!</v>
      </c>
      <c r="BM10049" s="97" t="s">
        <v>15265</v>
      </c>
      <c r="BN10049" s="97" t="s">
        <v>1342</v>
      </c>
      <c r="BO10049" s="97" t="s">
        <v>2983</v>
      </c>
      <c r="BU10049" s="97" t="s">
        <v>15265</v>
      </c>
      <c r="BV10049" s="97" t="s">
        <v>1342</v>
      </c>
      <c r="BW10049" s="97" t="s">
        <v>2983</v>
      </c>
    </row>
    <row r="10050" spans="51:75" x14ac:dyDescent="0.3">
      <c r="AY10050" s="124" t="e">
        <f>VLOOKUP(C10050,#REF!, 2,FALSE)</f>
        <v>#REF!</v>
      </c>
      <c r="BM10050" s="97" t="s">
        <v>15266</v>
      </c>
      <c r="BN10050" s="97" t="s">
        <v>771</v>
      </c>
      <c r="BO10050" s="97" t="s">
        <v>8705</v>
      </c>
      <c r="BU10050" s="97" t="s">
        <v>15266</v>
      </c>
      <c r="BV10050" s="97" t="s">
        <v>771</v>
      </c>
      <c r="BW10050" s="97" t="s">
        <v>8705</v>
      </c>
    </row>
    <row r="10051" spans="51:75" x14ac:dyDescent="0.3">
      <c r="AY10051" s="124" t="e">
        <f>VLOOKUP(C10051,#REF!, 2,FALSE)</f>
        <v>#REF!</v>
      </c>
      <c r="BM10051" s="97" t="s">
        <v>2667</v>
      </c>
      <c r="BN10051" s="97" t="s">
        <v>3043</v>
      </c>
      <c r="BO10051" s="97" t="s">
        <v>2983</v>
      </c>
      <c r="BU10051" s="97" t="s">
        <v>2667</v>
      </c>
      <c r="BV10051" s="97" t="s">
        <v>3043</v>
      </c>
      <c r="BW10051" s="97" t="s">
        <v>2983</v>
      </c>
    </row>
    <row r="10052" spans="51:75" x14ac:dyDescent="0.3">
      <c r="AY10052" s="124" t="e">
        <f>VLOOKUP(C10052,#REF!, 2,FALSE)</f>
        <v>#REF!</v>
      </c>
      <c r="BM10052" s="97" t="s">
        <v>15267</v>
      </c>
      <c r="BN10052" s="97" t="s">
        <v>1342</v>
      </c>
      <c r="BO10052" s="97" t="s">
        <v>2983</v>
      </c>
      <c r="BU10052" s="97" t="s">
        <v>15267</v>
      </c>
      <c r="BV10052" s="97" t="s">
        <v>1342</v>
      </c>
      <c r="BW10052" s="97" t="s">
        <v>2983</v>
      </c>
    </row>
    <row r="10053" spans="51:75" x14ac:dyDescent="0.3">
      <c r="AY10053" s="124" t="e">
        <f>VLOOKUP(C10053,#REF!, 2,FALSE)</f>
        <v>#REF!</v>
      </c>
      <c r="BM10053" s="97" t="s">
        <v>363</v>
      </c>
      <c r="BN10053" s="97" t="s">
        <v>1342</v>
      </c>
      <c r="BO10053" s="97" t="s">
        <v>2983</v>
      </c>
      <c r="BU10053" s="97" t="s">
        <v>363</v>
      </c>
      <c r="BV10053" s="97" t="s">
        <v>1342</v>
      </c>
      <c r="BW10053" s="97" t="s">
        <v>2983</v>
      </c>
    </row>
    <row r="10054" spans="51:75" x14ac:dyDescent="0.3">
      <c r="AY10054" s="124" t="e">
        <f>VLOOKUP(C10054,#REF!, 2,FALSE)</f>
        <v>#REF!</v>
      </c>
      <c r="BM10054" s="97" t="s">
        <v>15268</v>
      </c>
      <c r="BN10054" s="97" t="s">
        <v>3085</v>
      </c>
      <c r="BO10054" s="97" t="s">
        <v>2975</v>
      </c>
      <c r="BU10054" s="97" t="s">
        <v>15268</v>
      </c>
      <c r="BV10054" s="97" t="s">
        <v>3085</v>
      </c>
      <c r="BW10054" s="97" t="s">
        <v>2975</v>
      </c>
    </row>
    <row r="10055" spans="51:75" x14ac:dyDescent="0.3">
      <c r="AY10055" s="124" t="e">
        <f>VLOOKUP(C10055,#REF!, 2,FALSE)</f>
        <v>#REF!</v>
      </c>
      <c r="BM10055" s="97" t="s">
        <v>15269</v>
      </c>
      <c r="BN10055" s="97" t="s">
        <v>619</v>
      </c>
      <c r="BO10055" s="97" t="s">
        <v>2983</v>
      </c>
      <c r="BU10055" s="97" t="s">
        <v>15269</v>
      </c>
      <c r="BV10055" s="97" t="s">
        <v>619</v>
      </c>
      <c r="BW10055" s="97" t="s">
        <v>2983</v>
      </c>
    </row>
    <row r="10056" spans="51:75" x14ac:dyDescent="0.3">
      <c r="AY10056" s="124" t="e">
        <f>VLOOKUP(C10056,#REF!, 2,FALSE)</f>
        <v>#REF!</v>
      </c>
      <c r="BM10056" s="97" t="s">
        <v>15270</v>
      </c>
      <c r="BN10056" s="97" t="s">
        <v>3085</v>
      </c>
      <c r="BO10056" s="97" t="s">
        <v>2886</v>
      </c>
      <c r="BU10056" s="97" t="s">
        <v>15270</v>
      </c>
      <c r="BV10056" s="97" t="s">
        <v>3085</v>
      </c>
      <c r="BW10056" s="97" t="s">
        <v>2886</v>
      </c>
    </row>
    <row r="10057" spans="51:75" x14ac:dyDescent="0.3">
      <c r="AY10057" s="124" t="e">
        <f>VLOOKUP(C10057,#REF!, 2,FALSE)</f>
        <v>#REF!</v>
      </c>
      <c r="BM10057" s="97" t="s">
        <v>15271</v>
      </c>
      <c r="BN10057" s="97" t="s">
        <v>3043</v>
      </c>
      <c r="BO10057" s="97" t="s">
        <v>5392</v>
      </c>
      <c r="BU10057" s="97" t="s">
        <v>15271</v>
      </c>
      <c r="BV10057" s="97" t="s">
        <v>3043</v>
      </c>
      <c r="BW10057" s="97" t="s">
        <v>5392</v>
      </c>
    </row>
    <row r="10058" spans="51:75" x14ac:dyDescent="0.3">
      <c r="AY10058" s="124" t="e">
        <f>VLOOKUP(C10058,#REF!, 2,FALSE)</f>
        <v>#REF!</v>
      </c>
      <c r="BM10058" s="97" t="s">
        <v>15272</v>
      </c>
      <c r="BN10058" s="97" t="s">
        <v>3043</v>
      </c>
      <c r="BO10058" s="97" t="s">
        <v>2260</v>
      </c>
      <c r="BU10058" s="97" t="s">
        <v>15272</v>
      </c>
      <c r="BV10058" s="97" t="s">
        <v>3043</v>
      </c>
      <c r="BW10058" s="97" t="s">
        <v>2260</v>
      </c>
    </row>
    <row r="10059" spans="51:75" x14ac:dyDescent="0.3">
      <c r="AY10059" s="124" t="e">
        <f>VLOOKUP(C10059,#REF!, 2,FALSE)</f>
        <v>#REF!</v>
      </c>
      <c r="BM10059" s="97" t="s">
        <v>15273</v>
      </c>
      <c r="BN10059" s="97" t="s">
        <v>3237</v>
      </c>
      <c r="BO10059" s="97" t="s">
        <v>9438</v>
      </c>
      <c r="BU10059" s="97" t="s">
        <v>15273</v>
      </c>
      <c r="BV10059" s="97" t="s">
        <v>3237</v>
      </c>
      <c r="BW10059" s="97" t="s">
        <v>9438</v>
      </c>
    </row>
    <row r="10060" spans="51:75" x14ac:dyDescent="0.3">
      <c r="AY10060" s="124" t="e">
        <f>VLOOKUP(C10060,#REF!, 2,FALSE)</f>
        <v>#REF!</v>
      </c>
      <c r="BM10060" s="97" t="s">
        <v>15274</v>
      </c>
      <c r="BN10060" s="97" t="s">
        <v>3043</v>
      </c>
      <c r="BO10060" s="97" t="s">
        <v>9438</v>
      </c>
      <c r="BU10060" s="97" t="s">
        <v>15274</v>
      </c>
      <c r="BV10060" s="97" t="s">
        <v>3043</v>
      </c>
      <c r="BW10060" s="97" t="s">
        <v>9438</v>
      </c>
    </row>
    <row r="10061" spans="51:75" x14ac:dyDescent="0.3">
      <c r="AY10061" s="124" t="e">
        <f>VLOOKUP(C10061,#REF!, 2,FALSE)</f>
        <v>#REF!</v>
      </c>
      <c r="BM10061" s="97" t="s">
        <v>15275</v>
      </c>
      <c r="BN10061" s="97" t="s">
        <v>3191</v>
      </c>
      <c r="BO10061" s="97" t="s">
        <v>1277</v>
      </c>
      <c r="BU10061" s="97" t="s">
        <v>15275</v>
      </c>
      <c r="BV10061" s="97" t="s">
        <v>3191</v>
      </c>
      <c r="BW10061" s="97" t="s">
        <v>1277</v>
      </c>
    </row>
    <row r="10062" spans="51:75" x14ac:dyDescent="0.3">
      <c r="AY10062" s="124" t="e">
        <f>VLOOKUP(C10062,#REF!, 2,FALSE)</f>
        <v>#REF!</v>
      </c>
      <c r="BM10062" s="97" t="s">
        <v>15276</v>
      </c>
      <c r="BN10062" s="97" t="s">
        <v>1269</v>
      </c>
      <c r="BO10062" s="97" t="s">
        <v>770</v>
      </c>
      <c r="BU10062" s="97" t="s">
        <v>15276</v>
      </c>
      <c r="BV10062" s="97" t="s">
        <v>1269</v>
      </c>
      <c r="BW10062" s="97" t="s">
        <v>770</v>
      </c>
    </row>
    <row r="10063" spans="51:75" x14ac:dyDescent="0.3">
      <c r="AY10063" s="124" t="e">
        <f>VLOOKUP(C10063,#REF!, 2,FALSE)</f>
        <v>#REF!</v>
      </c>
      <c r="BM10063" s="97" t="s">
        <v>15277</v>
      </c>
      <c r="BN10063" s="97" t="s">
        <v>1269</v>
      </c>
      <c r="BO10063" s="97" t="s">
        <v>15278</v>
      </c>
      <c r="BU10063" s="97" t="s">
        <v>15277</v>
      </c>
      <c r="BV10063" s="97" t="s">
        <v>1269</v>
      </c>
      <c r="BW10063" s="97" t="s">
        <v>15278</v>
      </c>
    </row>
    <row r="10064" spans="51:75" x14ac:dyDescent="0.3">
      <c r="AY10064" s="124" t="e">
        <f>VLOOKUP(C10064,#REF!, 2,FALSE)</f>
        <v>#REF!</v>
      </c>
      <c r="BM10064" s="97" t="s">
        <v>15279</v>
      </c>
      <c r="BN10064" s="97" t="s">
        <v>1342</v>
      </c>
      <c r="BO10064" s="97" t="s">
        <v>3775</v>
      </c>
      <c r="BU10064" s="97" t="s">
        <v>15279</v>
      </c>
      <c r="BV10064" s="97" t="s">
        <v>1342</v>
      </c>
      <c r="BW10064" s="97" t="s">
        <v>3775</v>
      </c>
    </row>
    <row r="10065" spans="51:75" x14ac:dyDescent="0.3">
      <c r="AY10065" s="124" t="e">
        <f>VLOOKUP(C10065,#REF!, 2,FALSE)</f>
        <v>#REF!</v>
      </c>
      <c r="BM10065" s="97" t="s">
        <v>15281</v>
      </c>
      <c r="BN10065" s="97" t="s">
        <v>2979</v>
      </c>
      <c r="BO10065" s="97" t="s">
        <v>1502</v>
      </c>
      <c r="BU10065" s="97" t="s">
        <v>15281</v>
      </c>
      <c r="BV10065" s="97" t="s">
        <v>2979</v>
      </c>
      <c r="BW10065" s="97" t="s">
        <v>1502</v>
      </c>
    </row>
    <row r="10066" spans="51:75" x14ac:dyDescent="0.3">
      <c r="AY10066" s="124" t="e">
        <f>VLOOKUP(C10066,#REF!, 2,FALSE)</f>
        <v>#REF!</v>
      </c>
      <c r="BM10066" s="97" t="s">
        <v>15282</v>
      </c>
      <c r="BN10066" s="97" t="s">
        <v>2979</v>
      </c>
      <c r="BO10066" s="97" t="s">
        <v>1613</v>
      </c>
      <c r="BU10066" s="97" t="s">
        <v>15282</v>
      </c>
      <c r="BV10066" s="97" t="s">
        <v>2979</v>
      </c>
      <c r="BW10066" s="97" t="s">
        <v>1613</v>
      </c>
    </row>
    <row r="10067" spans="51:75" x14ac:dyDescent="0.3">
      <c r="AY10067" s="124" t="e">
        <f>VLOOKUP(C10067,#REF!, 2,FALSE)</f>
        <v>#REF!</v>
      </c>
      <c r="BM10067" s="97" t="s">
        <v>2668</v>
      </c>
      <c r="BN10067" s="97" t="s">
        <v>3191</v>
      </c>
      <c r="BO10067" s="97" t="s">
        <v>3981</v>
      </c>
      <c r="BU10067" s="97" t="s">
        <v>2668</v>
      </c>
      <c r="BV10067" s="97" t="s">
        <v>3191</v>
      </c>
      <c r="BW10067" s="97" t="s">
        <v>3981</v>
      </c>
    </row>
    <row r="10068" spans="51:75" x14ac:dyDescent="0.3">
      <c r="AY10068" s="124" t="e">
        <f>VLOOKUP(C10068,#REF!, 2,FALSE)</f>
        <v>#REF!</v>
      </c>
      <c r="BM10068" s="97" t="s">
        <v>2669</v>
      </c>
      <c r="BN10068" s="97" t="s">
        <v>1342</v>
      </c>
      <c r="BO10068" s="97" t="s">
        <v>3215</v>
      </c>
      <c r="BU10068" s="97" t="s">
        <v>2669</v>
      </c>
      <c r="BV10068" s="97" t="s">
        <v>1342</v>
      </c>
      <c r="BW10068" s="97" t="s">
        <v>3215</v>
      </c>
    </row>
    <row r="10069" spans="51:75" x14ac:dyDescent="0.3">
      <c r="AY10069" s="124" t="e">
        <f>VLOOKUP(C10069,#REF!, 2,FALSE)</f>
        <v>#REF!</v>
      </c>
      <c r="BM10069" s="97" t="s">
        <v>15283</v>
      </c>
      <c r="BN10069" s="97" t="s">
        <v>3043</v>
      </c>
      <c r="BO10069" s="97" t="s">
        <v>11732</v>
      </c>
      <c r="BU10069" s="97" t="s">
        <v>15283</v>
      </c>
      <c r="BV10069" s="97" t="s">
        <v>3043</v>
      </c>
      <c r="BW10069" s="97" t="s">
        <v>11732</v>
      </c>
    </row>
    <row r="10070" spans="51:75" x14ac:dyDescent="0.3">
      <c r="AY10070" s="124" t="e">
        <f>VLOOKUP(C10070,#REF!, 2,FALSE)</f>
        <v>#REF!</v>
      </c>
      <c r="BM10070" s="97" t="s">
        <v>15285</v>
      </c>
      <c r="BN10070" s="97" t="s">
        <v>3043</v>
      </c>
      <c r="BO10070" s="97" t="s">
        <v>1616</v>
      </c>
      <c r="BU10070" s="97" t="s">
        <v>15285</v>
      </c>
      <c r="BV10070" s="97" t="s">
        <v>3043</v>
      </c>
      <c r="BW10070" s="97" t="s">
        <v>1616</v>
      </c>
    </row>
    <row r="10071" spans="51:75" x14ac:dyDescent="0.3">
      <c r="AY10071" s="124" t="e">
        <f>VLOOKUP(C10071,#REF!, 2,FALSE)</f>
        <v>#REF!</v>
      </c>
      <c r="BM10071" s="97" t="s">
        <v>15286</v>
      </c>
      <c r="BN10071" s="97" t="s">
        <v>1269</v>
      </c>
      <c r="BO10071" s="97" t="s">
        <v>8339</v>
      </c>
      <c r="BU10071" s="97" t="s">
        <v>15286</v>
      </c>
      <c r="BV10071" s="97" t="s">
        <v>1269</v>
      </c>
      <c r="BW10071" s="97" t="s">
        <v>8339</v>
      </c>
    </row>
    <row r="10072" spans="51:75" x14ac:dyDescent="0.3">
      <c r="AY10072" s="124" t="e">
        <f>VLOOKUP(C10072,#REF!, 2,FALSE)</f>
        <v>#REF!</v>
      </c>
      <c r="BM10072" s="97" t="s">
        <v>15287</v>
      </c>
      <c r="BN10072" s="97" t="s">
        <v>1269</v>
      </c>
      <c r="BO10072" s="97" t="s">
        <v>9006</v>
      </c>
      <c r="BU10072" s="97" t="s">
        <v>15287</v>
      </c>
      <c r="BV10072" s="97" t="s">
        <v>1269</v>
      </c>
      <c r="BW10072" s="97" t="s">
        <v>9006</v>
      </c>
    </row>
    <row r="10073" spans="51:75" x14ac:dyDescent="0.3">
      <c r="AY10073" s="124" t="e">
        <f>VLOOKUP(C10073,#REF!, 2,FALSE)</f>
        <v>#REF!</v>
      </c>
      <c r="BM10073" s="97" t="s">
        <v>15288</v>
      </c>
      <c r="BN10073" s="97" t="s">
        <v>3237</v>
      </c>
      <c r="BO10073" s="97" t="s">
        <v>2983</v>
      </c>
      <c r="BU10073" s="97" t="s">
        <v>15288</v>
      </c>
      <c r="BV10073" s="97" t="s">
        <v>3237</v>
      </c>
      <c r="BW10073" s="97" t="s">
        <v>2983</v>
      </c>
    </row>
    <row r="10074" spans="51:75" x14ac:dyDescent="0.3">
      <c r="AY10074" s="124" t="e">
        <f>VLOOKUP(C10074,#REF!, 2,FALSE)</f>
        <v>#REF!</v>
      </c>
      <c r="BM10074" s="97" t="s">
        <v>15289</v>
      </c>
      <c r="BN10074" s="97" t="s">
        <v>1342</v>
      </c>
      <c r="BO10074" s="97" t="s">
        <v>2983</v>
      </c>
      <c r="BU10074" s="97" t="s">
        <v>15289</v>
      </c>
      <c r="BV10074" s="97" t="s">
        <v>1342</v>
      </c>
      <c r="BW10074" s="97" t="s">
        <v>2983</v>
      </c>
    </row>
    <row r="10075" spans="51:75" x14ac:dyDescent="0.3">
      <c r="AY10075" s="124" t="e">
        <f>VLOOKUP(C10075,#REF!, 2,FALSE)</f>
        <v>#REF!</v>
      </c>
      <c r="BM10075" s="97" t="s">
        <v>367</v>
      </c>
      <c r="BN10075" s="97" t="s">
        <v>657</v>
      </c>
      <c r="BO10075" s="97" t="s">
        <v>2983</v>
      </c>
      <c r="BU10075" s="97" t="s">
        <v>367</v>
      </c>
      <c r="BV10075" s="97" t="s">
        <v>657</v>
      </c>
      <c r="BW10075" s="97" t="s">
        <v>2983</v>
      </c>
    </row>
    <row r="10076" spans="51:75" x14ac:dyDescent="0.3">
      <c r="AY10076" s="124" t="e">
        <f>VLOOKUP(C10076,#REF!, 2,FALSE)</f>
        <v>#REF!</v>
      </c>
      <c r="BM10076" s="97" t="s">
        <v>2670</v>
      </c>
      <c r="BN10076" s="97" t="s">
        <v>705</v>
      </c>
      <c r="BO10076" s="97" t="s">
        <v>2983</v>
      </c>
      <c r="BU10076" s="97" t="s">
        <v>2670</v>
      </c>
      <c r="BV10076" s="97" t="s">
        <v>705</v>
      </c>
      <c r="BW10076" s="97" t="s">
        <v>2983</v>
      </c>
    </row>
    <row r="10077" spans="51:75" x14ac:dyDescent="0.3">
      <c r="AY10077" s="124" t="e">
        <f>VLOOKUP(C10077,#REF!, 2,FALSE)</f>
        <v>#REF!</v>
      </c>
      <c r="BM10077" s="97" t="s">
        <v>15290</v>
      </c>
      <c r="BN10077" s="97" t="s">
        <v>3003</v>
      </c>
      <c r="BO10077" s="97" t="s">
        <v>15291</v>
      </c>
      <c r="BU10077" s="97" t="s">
        <v>15290</v>
      </c>
      <c r="BV10077" s="97" t="s">
        <v>3003</v>
      </c>
      <c r="BW10077" s="97" t="s">
        <v>15291</v>
      </c>
    </row>
    <row r="10078" spans="51:75" x14ac:dyDescent="0.3">
      <c r="AY10078" s="124" t="e">
        <f>VLOOKUP(C10078,#REF!, 2,FALSE)</f>
        <v>#REF!</v>
      </c>
      <c r="BM10078" s="97" t="s">
        <v>15292</v>
      </c>
      <c r="BN10078" s="97" t="s">
        <v>3237</v>
      </c>
      <c r="BO10078" s="97" t="s">
        <v>10720</v>
      </c>
      <c r="BU10078" s="97" t="s">
        <v>15292</v>
      </c>
      <c r="BV10078" s="97" t="s">
        <v>3237</v>
      </c>
      <c r="BW10078" s="97" t="s">
        <v>10720</v>
      </c>
    </row>
    <row r="10079" spans="51:75" x14ac:dyDescent="0.3">
      <c r="AY10079" s="124" t="e">
        <f>VLOOKUP(C10079,#REF!, 2,FALSE)</f>
        <v>#REF!</v>
      </c>
      <c r="BM10079" s="97" t="s">
        <v>15293</v>
      </c>
      <c r="BN10079" s="97" t="s">
        <v>3191</v>
      </c>
      <c r="BO10079" s="97" t="s">
        <v>5392</v>
      </c>
      <c r="BU10079" s="97" t="s">
        <v>15293</v>
      </c>
      <c r="BV10079" s="97" t="s">
        <v>3191</v>
      </c>
      <c r="BW10079" s="97" t="s">
        <v>5392</v>
      </c>
    </row>
    <row r="10080" spans="51:75" x14ac:dyDescent="0.3">
      <c r="AY10080" s="124" t="e">
        <f>VLOOKUP(C10080,#REF!, 2,FALSE)</f>
        <v>#REF!</v>
      </c>
      <c r="BM10080" s="97" t="s">
        <v>15294</v>
      </c>
      <c r="BN10080" s="97" t="s">
        <v>1269</v>
      </c>
      <c r="BO10080" s="97" t="s">
        <v>15295</v>
      </c>
      <c r="BU10080" s="97" t="s">
        <v>15294</v>
      </c>
      <c r="BV10080" s="97" t="s">
        <v>1269</v>
      </c>
      <c r="BW10080" s="97" t="s">
        <v>15295</v>
      </c>
    </row>
    <row r="10081" spans="51:75" x14ac:dyDescent="0.3">
      <c r="AY10081" s="124" t="e">
        <f>VLOOKUP(C10081,#REF!, 2,FALSE)</f>
        <v>#REF!</v>
      </c>
      <c r="BM10081" s="97" t="s">
        <v>15296</v>
      </c>
      <c r="BN10081" s="97" t="s">
        <v>3191</v>
      </c>
      <c r="BO10081" s="97" t="s">
        <v>4034</v>
      </c>
      <c r="BU10081" s="97" t="s">
        <v>15296</v>
      </c>
      <c r="BV10081" s="97" t="s">
        <v>3191</v>
      </c>
      <c r="BW10081" s="97" t="s">
        <v>4034</v>
      </c>
    </row>
    <row r="10082" spans="51:75" x14ac:dyDescent="0.3">
      <c r="AY10082" s="124" t="e">
        <f>VLOOKUP(C10082,#REF!, 2,FALSE)</f>
        <v>#REF!</v>
      </c>
      <c r="BM10082" s="97" t="s">
        <v>15297</v>
      </c>
      <c r="BN10082" s="97" t="s">
        <v>1342</v>
      </c>
      <c r="BO10082" s="97" t="s">
        <v>5392</v>
      </c>
      <c r="BU10082" s="97" t="s">
        <v>15297</v>
      </c>
      <c r="BV10082" s="97" t="s">
        <v>1342</v>
      </c>
      <c r="BW10082" s="97" t="s">
        <v>5392</v>
      </c>
    </row>
    <row r="10083" spans="51:75" x14ac:dyDescent="0.3">
      <c r="AY10083" s="124" t="e">
        <f>VLOOKUP(C10083,#REF!, 2,FALSE)</f>
        <v>#REF!</v>
      </c>
      <c r="BM10083" s="97" t="s">
        <v>2671</v>
      </c>
      <c r="BN10083" s="97" t="s">
        <v>1342</v>
      </c>
      <c r="BO10083" s="97" t="s">
        <v>776</v>
      </c>
      <c r="BU10083" s="97" t="s">
        <v>2671</v>
      </c>
      <c r="BV10083" s="97" t="s">
        <v>1342</v>
      </c>
      <c r="BW10083" s="97" t="s">
        <v>776</v>
      </c>
    </row>
    <row r="10084" spans="51:75" x14ac:dyDescent="0.3">
      <c r="AY10084" s="124" t="e">
        <f>VLOOKUP(C10084,#REF!, 2,FALSE)</f>
        <v>#REF!</v>
      </c>
      <c r="BM10084" s="97" t="s">
        <v>2672</v>
      </c>
      <c r="BN10084" s="97" t="s">
        <v>1342</v>
      </c>
      <c r="BO10084" s="97" t="s">
        <v>3479</v>
      </c>
      <c r="BU10084" s="97" t="s">
        <v>2672</v>
      </c>
      <c r="BV10084" s="97" t="s">
        <v>1342</v>
      </c>
      <c r="BW10084" s="97" t="s">
        <v>3479</v>
      </c>
    </row>
    <row r="10085" spans="51:75" x14ac:dyDescent="0.3">
      <c r="AY10085" s="124" t="e">
        <f>VLOOKUP(C10085,#REF!, 2,FALSE)</f>
        <v>#REF!</v>
      </c>
      <c r="BM10085" s="97" t="s">
        <v>15298</v>
      </c>
      <c r="BN10085" s="97" t="s">
        <v>1342</v>
      </c>
      <c r="BO10085" s="97" t="s">
        <v>5372</v>
      </c>
      <c r="BU10085" s="97" t="s">
        <v>15298</v>
      </c>
      <c r="BV10085" s="97" t="s">
        <v>1342</v>
      </c>
      <c r="BW10085" s="97" t="s">
        <v>5372</v>
      </c>
    </row>
    <row r="10086" spans="51:75" x14ac:dyDescent="0.3">
      <c r="AY10086" s="124" t="e">
        <f>VLOOKUP(C10086,#REF!, 2,FALSE)</f>
        <v>#REF!</v>
      </c>
      <c r="BM10086" s="97" t="s">
        <v>15299</v>
      </c>
      <c r="BN10086" s="97" t="s">
        <v>771</v>
      </c>
      <c r="BO10086" s="97" t="s">
        <v>2983</v>
      </c>
      <c r="BU10086" s="97" t="s">
        <v>15299</v>
      </c>
      <c r="BV10086" s="97" t="s">
        <v>771</v>
      </c>
      <c r="BW10086" s="97" t="s">
        <v>2983</v>
      </c>
    </row>
    <row r="10087" spans="51:75" x14ac:dyDescent="0.3">
      <c r="AY10087" s="124" t="e">
        <f>VLOOKUP(C10087,#REF!, 2,FALSE)</f>
        <v>#REF!</v>
      </c>
      <c r="BM10087" s="97" t="s">
        <v>15300</v>
      </c>
      <c r="BN10087" s="97" t="s">
        <v>2979</v>
      </c>
      <c r="BO10087" s="97" t="s">
        <v>2983</v>
      </c>
      <c r="BU10087" s="97" t="s">
        <v>15300</v>
      </c>
      <c r="BV10087" s="97" t="s">
        <v>2979</v>
      </c>
      <c r="BW10087" s="97" t="s">
        <v>2983</v>
      </c>
    </row>
    <row r="10088" spans="51:75" x14ac:dyDescent="0.3">
      <c r="AY10088" s="124" t="e">
        <f>VLOOKUP(C10088,#REF!, 2,FALSE)</f>
        <v>#REF!</v>
      </c>
      <c r="BM10088" s="97" t="s">
        <v>15301</v>
      </c>
      <c r="BN10088" s="97" t="s">
        <v>3003</v>
      </c>
      <c r="BO10088" s="97" t="s">
        <v>2983</v>
      </c>
      <c r="BU10088" s="97" t="s">
        <v>15301</v>
      </c>
      <c r="BV10088" s="97" t="s">
        <v>3003</v>
      </c>
      <c r="BW10088" s="97" t="s">
        <v>2983</v>
      </c>
    </row>
    <row r="10089" spans="51:75" x14ac:dyDescent="0.3">
      <c r="AY10089" s="124" t="e">
        <f>VLOOKUP(C10089,#REF!, 2,FALSE)</f>
        <v>#REF!</v>
      </c>
      <c r="BM10089" s="97" t="s">
        <v>15302</v>
      </c>
      <c r="BN10089" s="97" t="s">
        <v>3000</v>
      </c>
      <c r="BO10089" s="97" t="s">
        <v>15303</v>
      </c>
      <c r="BU10089" s="97" t="s">
        <v>15302</v>
      </c>
      <c r="BV10089" s="97" t="s">
        <v>3000</v>
      </c>
      <c r="BW10089" s="97" t="s">
        <v>15303</v>
      </c>
    </row>
    <row r="10090" spans="51:75" x14ac:dyDescent="0.3">
      <c r="AY10090" s="124" t="e">
        <f>VLOOKUP(C10090,#REF!, 2,FALSE)</f>
        <v>#REF!</v>
      </c>
      <c r="BM10090" s="97" t="s">
        <v>2673</v>
      </c>
      <c r="BN10090" s="97" t="s">
        <v>667</v>
      </c>
      <c r="BO10090" s="97" t="s">
        <v>2699</v>
      </c>
      <c r="BU10090" s="97" t="s">
        <v>2673</v>
      </c>
      <c r="BV10090" s="97" t="s">
        <v>667</v>
      </c>
      <c r="BW10090" s="97" t="s">
        <v>2699</v>
      </c>
    </row>
    <row r="10091" spans="51:75" x14ac:dyDescent="0.3">
      <c r="AY10091" s="124" t="e">
        <f>VLOOKUP(C10091,#REF!, 2,FALSE)</f>
        <v>#REF!</v>
      </c>
      <c r="BM10091" s="97" t="s">
        <v>286</v>
      </c>
      <c r="BN10091" s="97" t="s">
        <v>626</v>
      </c>
      <c r="BO10091" s="97" t="s">
        <v>15304</v>
      </c>
      <c r="BU10091" s="97" t="s">
        <v>286</v>
      </c>
      <c r="BV10091" s="97" t="s">
        <v>626</v>
      </c>
      <c r="BW10091" s="97" t="s">
        <v>15304</v>
      </c>
    </row>
    <row r="10092" spans="51:75" x14ac:dyDescent="0.3">
      <c r="AY10092" s="124" t="e">
        <f>VLOOKUP(C10092,#REF!, 2,FALSE)</f>
        <v>#REF!</v>
      </c>
      <c r="BM10092" s="97" t="s">
        <v>2674</v>
      </c>
      <c r="BN10092" s="97" t="s">
        <v>1272</v>
      </c>
      <c r="BO10092" s="97" t="s">
        <v>15305</v>
      </c>
      <c r="BU10092" s="97" t="s">
        <v>2674</v>
      </c>
      <c r="BV10092" s="97" t="s">
        <v>1272</v>
      </c>
      <c r="BW10092" s="97" t="s">
        <v>15305</v>
      </c>
    </row>
    <row r="10093" spans="51:75" x14ac:dyDescent="0.3">
      <c r="AY10093" s="124" t="e">
        <f>VLOOKUP(C10093,#REF!, 2,FALSE)</f>
        <v>#REF!</v>
      </c>
      <c r="BM10093" s="97" t="s">
        <v>2675</v>
      </c>
      <c r="BN10093" s="97" t="s">
        <v>862</v>
      </c>
      <c r="BO10093" s="97" t="s">
        <v>15306</v>
      </c>
      <c r="BU10093" s="97" t="s">
        <v>2675</v>
      </c>
      <c r="BV10093" s="97" t="s">
        <v>862</v>
      </c>
      <c r="BW10093" s="97" t="s">
        <v>15306</v>
      </c>
    </row>
    <row r="10094" spans="51:75" x14ac:dyDescent="0.3">
      <c r="AY10094" s="124" t="e">
        <f>VLOOKUP(C10094,#REF!, 2,FALSE)</f>
        <v>#REF!</v>
      </c>
      <c r="BM10094" s="97" t="s">
        <v>2676</v>
      </c>
      <c r="BN10094" s="97" t="s">
        <v>626</v>
      </c>
      <c r="BO10094" s="97" t="s">
        <v>15307</v>
      </c>
      <c r="BU10094" s="97" t="s">
        <v>2676</v>
      </c>
      <c r="BV10094" s="97" t="s">
        <v>626</v>
      </c>
      <c r="BW10094" s="97" t="s">
        <v>15307</v>
      </c>
    </row>
    <row r="10095" spans="51:75" x14ac:dyDescent="0.3">
      <c r="AY10095" s="124" t="e">
        <f>VLOOKUP(C10095,#REF!, 2,FALSE)</f>
        <v>#REF!</v>
      </c>
      <c r="BM10095" s="97" t="s">
        <v>15308</v>
      </c>
      <c r="BN10095" s="97" t="s">
        <v>16984</v>
      </c>
      <c r="BO10095" s="97" t="s">
        <v>15309</v>
      </c>
      <c r="BU10095" s="97" t="s">
        <v>15308</v>
      </c>
      <c r="BV10095" s="97" t="s">
        <v>16984</v>
      </c>
      <c r="BW10095" s="97" t="s">
        <v>15309</v>
      </c>
    </row>
    <row r="10096" spans="51:75" x14ac:dyDescent="0.3">
      <c r="AY10096" s="124" t="e">
        <f>VLOOKUP(C10096,#REF!, 2,FALSE)</f>
        <v>#REF!</v>
      </c>
      <c r="BM10096" s="97" t="s">
        <v>15310</v>
      </c>
      <c r="BN10096" s="97" t="s">
        <v>16985</v>
      </c>
      <c r="BO10096" s="97" t="s">
        <v>2062</v>
      </c>
      <c r="BU10096" s="97" t="s">
        <v>15310</v>
      </c>
      <c r="BV10096" s="97" t="s">
        <v>16985</v>
      </c>
      <c r="BW10096" s="97" t="s">
        <v>2062</v>
      </c>
    </row>
    <row r="10097" spans="51:75" x14ac:dyDescent="0.3">
      <c r="AY10097" s="124" t="e">
        <f>VLOOKUP(C10097,#REF!, 2,FALSE)</f>
        <v>#REF!</v>
      </c>
      <c r="BM10097" s="97" t="s">
        <v>15311</v>
      </c>
      <c r="BN10097" s="97" t="s">
        <v>667</v>
      </c>
      <c r="BO10097" s="97" t="s">
        <v>15312</v>
      </c>
      <c r="BU10097" s="97" t="s">
        <v>15311</v>
      </c>
      <c r="BV10097" s="97" t="s">
        <v>667</v>
      </c>
      <c r="BW10097" s="97" t="s">
        <v>15312</v>
      </c>
    </row>
    <row r="10098" spans="51:75" x14ac:dyDescent="0.3">
      <c r="AY10098" s="124" t="e">
        <f>VLOOKUP(C10098,#REF!, 2,FALSE)</f>
        <v>#REF!</v>
      </c>
      <c r="BM10098" s="97" t="s">
        <v>15313</v>
      </c>
      <c r="BN10098" s="97" t="s">
        <v>3000</v>
      </c>
      <c r="BO10098" s="97" t="s">
        <v>2983</v>
      </c>
      <c r="BU10098" s="97" t="s">
        <v>15313</v>
      </c>
      <c r="BV10098" s="97" t="s">
        <v>3000</v>
      </c>
      <c r="BW10098" s="97" t="s">
        <v>2983</v>
      </c>
    </row>
    <row r="10099" spans="51:75" x14ac:dyDescent="0.3">
      <c r="AY10099" s="124" t="e">
        <f>VLOOKUP(C10099,#REF!, 2,FALSE)</f>
        <v>#REF!</v>
      </c>
      <c r="BM10099" s="97" t="s">
        <v>278</v>
      </c>
      <c r="BN10099" s="97" t="s">
        <v>3000</v>
      </c>
      <c r="BO10099" s="97" t="s">
        <v>13765</v>
      </c>
      <c r="BU10099" s="97" t="s">
        <v>278</v>
      </c>
      <c r="BV10099" s="97" t="s">
        <v>3000</v>
      </c>
      <c r="BW10099" s="97" t="s">
        <v>13765</v>
      </c>
    </row>
    <row r="10100" spans="51:75" x14ac:dyDescent="0.3">
      <c r="AY10100" s="124" t="e">
        <f>VLOOKUP(C10100,#REF!, 2,FALSE)</f>
        <v>#REF!</v>
      </c>
      <c r="BM10100" s="97" t="s">
        <v>15314</v>
      </c>
      <c r="BN10100" s="97" t="s">
        <v>2983</v>
      </c>
      <c r="BO10100" s="97" t="s">
        <v>2983</v>
      </c>
      <c r="BU10100" s="97" t="s">
        <v>15314</v>
      </c>
      <c r="BV10100" s="97" t="s">
        <v>2983</v>
      </c>
      <c r="BW10100" s="97" t="s">
        <v>2983</v>
      </c>
    </row>
    <row r="10101" spans="51:75" x14ac:dyDescent="0.3">
      <c r="AY10101" s="124" t="e">
        <f>VLOOKUP(C10101,#REF!, 2,FALSE)</f>
        <v>#REF!</v>
      </c>
      <c r="BM10101" s="97" t="s">
        <v>15315</v>
      </c>
      <c r="BN10101" s="97" t="s">
        <v>715</v>
      </c>
      <c r="BO10101" s="97" t="s">
        <v>14433</v>
      </c>
      <c r="BU10101" s="97" t="s">
        <v>15315</v>
      </c>
      <c r="BV10101" s="97" t="s">
        <v>715</v>
      </c>
      <c r="BW10101" s="97" t="s">
        <v>14433</v>
      </c>
    </row>
    <row r="10102" spans="51:75" x14ac:dyDescent="0.3">
      <c r="AY10102" s="124" t="e">
        <f>VLOOKUP(C10102,#REF!, 2,FALSE)</f>
        <v>#REF!</v>
      </c>
      <c r="BM10102" s="97" t="s">
        <v>2677</v>
      </c>
      <c r="BN10102" s="97" t="s">
        <v>3191</v>
      </c>
      <c r="BO10102" s="97" t="s">
        <v>15316</v>
      </c>
      <c r="BU10102" s="97" t="s">
        <v>2677</v>
      </c>
      <c r="BV10102" s="97" t="s">
        <v>3191</v>
      </c>
      <c r="BW10102" s="97" t="s">
        <v>15316</v>
      </c>
    </row>
    <row r="10103" spans="51:75" x14ac:dyDescent="0.3">
      <c r="AY10103" s="124" t="e">
        <f>VLOOKUP(C10103,#REF!, 2,FALSE)</f>
        <v>#REF!</v>
      </c>
      <c r="BM10103" s="97" t="s">
        <v>2678</v>
      </c>
      <c r="BN10103" s="97" t="s">
        <v>3191</v>
      </c>
      <c r="BO10103" s="97" t="s">
        <v>15317</v>
      </c>
      <c r="BU10103" s="97" t="s">
        <v>2678</v>
      </c>
      <c r="BV10103" s="97" t="s">
        <v>3191</v>
      </c>
      <c r="BW10103" s="97" t="s">
        <v>15317</v>
      </c>
    </row>
    <row r="10104" spans="51:75" x14ac:dyDescent="0.3">
      <c r="AY10104" s="124" t="e">
        <f>VLOOKUP(C10104,#REF!, 2,FALSE)</f>
        <v>#REF!</v>
      </c>
      <c r="BM10104" s="97" t="s">
        <v>15318</v>
      </c>
      <c r="BN10104" s="97" t="s">
        <v>3237</v>
      </c>
      <c r="BO10104" s="97" t="s">
        <v>2983</v>
      </c>
      <c r="BU10104" s="97" t="s">
        <v>15318</v>
      </c>
      <c r="BV10104" s="97" t="s">
        <v>3237</v>
      </c>
      <c r="BW10104" s="97" t="s">
        <v>2983</v>
      </c>
    </row>
    <row r="10105" spans="51:75" x14ac:dyDescent="0.3">
      <c r="AY10105" s="124" t="e">
        <f>VLOOKUP(C10105,#REF!, 2,FALSE)</f>
        <v>#REF!</v>
      </c>
      <c r="BM10105" s="97" t="s">
        <v>2679</v>
      </c>
      <c r="BN10105" s="97" t="s">
        <v>715</v>
      </c>
      <c r="BO10105" s="97" t="s">
        <v>14484</v>
      </c>
      <c r="BU10105" s="97" t="s">
        <v>2679</v>
      </c>
      <c r="BV10105" s="97" t="s">
        <v>715</v>
      </c>
      <c r="BW10105" s="97" t="s">
        <v>14484</v>
      </c>
    </row>
    <row r="10106" spans="51:75" x14ac:dyDescent="0.3">
      <c r="AY10106" s="124" t="e">
        <f>VLOOKUP(C10106,#REF!, 2,FALSE)</f>
        <v>#REF!</v>
      </c>
      <c r="BM10106" s="97" t="s">
        <v>15319</v>
      </c>
      <c r="BN10106" s="97" t="s">
        <v>3085</v>
      </c>
      <c r="BO10106" s="97" t="s">
        <v>15320</v>
      </c>
      <c r="BU10106" s="97" t="s">
        <v>15319</v>
      </c>
      <c r="BV10106" s="97" t="s">
        <v>3085</v>
      </c>
      <c r="BW10106" s="97" t="s">
        <v>15320</v>
      </c>
    </row>
    <row r="10107" spans="51:75" x14ac:dyDescent="0.3">
      <c r="AY10107" s="124" t="e">
        <f>VLOOKUP(C10107,#REF!, 2,FALSE)</f>
        <v>#REF!</v>
      </c>
      <c r="BM10107" s="97" t="s">
        <v>15321</v>
      </c>
      <c r="BN10107" s="97" t="s">
        <v>3003</v>
      </c>
      <c r="BO10107" s="97" t="s">
        <v>2983</v>
      </c>
      <c r="BU10107" s="97" t="s">
        <v>15321</v>
      </c>
      <c r="BV10107" s="97" t="s">
        <v>3003</v>
      </c>
      <c r="BW10107" s="97" t="s">
        <v>2983</v>
      </c>
    </row>
    <row r="10108" spans="51:75" x14ac:dyDescent="0.3">
      <c r="AY10108" s="124" t="e">
        <f>VLOOKUP(C10108,#REF!, 2,FALSE)</f>
        <v>#REF!</v>
      </c>
      <c r="BM10108" s="97" t="s">
        <v>15322</v>
      </c>
      <c r="BN10108" s="97" t="s">
        <v>3003</v>
      </c>
      <c r="BO10108" s="97" t="s">
        <v>2983</v>
      </c>
      <c r="BU10108" s="97" t="s">
        <v>15322</v>
      </c>
      <c r="BV10108" s="97" t="s">
        <v>3003</v>
      </c>
      <c r="BW10108" s="97" t="s">
        <v>2983</v>
      </c>
    </row>
    <row r="10109" spans="51:75" x14ac:dyDescent="0.3">
      <c r="AY10109" s="124" t="e">
        <f>VLOOKUP(C10109,#REF!, 2,FALSE)</f>
        <v>#REF!</v>
      </c>
      <c r="BM10109" s="97" t="s">
        <v>15323</v>
      </c>
      <c r="BN10109" s="97" t="s">
        <v>661</v>
      </c>
      <c r="BO10109" s="97" t="s">
        <v>11165</v>
      </c>
      <c r="BU10109" s="97" t="s">
        <v>15323</v>
      </c>
      <c r="BV10109" s="97" t="s">
        <v>661</v>
      </c>
      <c r="BW10109" s="97" t="s">
        <v>11165</v>
      </c>
    </row>
    <row r="10110" spans="51:75" x14ac:dyDescent="0.3">
      <c r="AY10110" s="124" t="e">
        <f>VLOOKUP(C10110,#REF!, 2,FALSE)</f>
        <v>#REF!</v>
      </c>
      <c r="BM10110" s="97" t="s">
        <v>15324</v>
      </c>
      <c r="BN10110" s="97" t="s">
        <v>2979</v>
      </c>
      <c r="BO10110" s="97" t="s">
        <v>2983</v>
      </c>
      <c r="BU10110" s="97" t="s">
        <v>15324</v>
      </c>
      <c r="BV10110" s="97" t="s">
        <v>2979</v>
      </c>
      <c r="BW10110" s="97" t="s">
        <v>2983</v>
      </c>
    </row>
    <row r="10111" spans="51:75" x14ac:dyDescent="0.3">
      <c r="AY10111" s="124" t="e">
        <f>VLOOKUP(C10111,#REF!, 2,FALSE)</f>
        <v>#REF!</v>
      </c>
      <c r="BM10111" s="97" t="s">
        <v>15325</v>
      </c>
      <c r="BN10111" s="97" t="s">
        <v>849</v>
      </c>
      <c r="BO10111" s="97" t="s">
        <v>846</v>
      </c>
      <c r="BU10111" s="97" t="s">
        <v>15325</v>
      </c>
      <c r="BV10111" s="97" t="s">
        <v>849</v>
      </c>
      <c r="BW10111" s="97" t="s">
        <v>846</v>
      </c>
    </row>
    <row r="10112" spans="51:75" x14ac:dyDescent="0.3">
      <c r="AY10112" s="124" t="e">
        <f>VLOOKUP(C10112,#REF!, 2,FALSE)</f>
        <v>#REF!</v>
      </c>
      <c r="BM10112" s="97" t="s">
        <v>15326</v>
      </c>
      <c r="BN10112" s="97" t="s">
        <v>1139</v>
      </c>
      <c r="BO10112" s="97" t="s">
        <v>2983</v>
      </c>
      <c r="BU10112" s="97" t="s">
        <v>15326</v>
      </c>
      <c r="BV10112" s="97" t="s">
        <v>1139</v>
      </c>
      <c r="BW10112" s="97" t="s">
        <v>2983</v>
      </c>
    </row>
    <row r="10113" spans="51:75" x14ac:dyDescent="0.3">
      <c r="AY10113" s="124" t="e">
        <f>VLOOKUP(C10113,#REF!, 2,FALSE)</f>
        <v>#REF!</v>
      </c>
      <c r="BM10113" s="97" t="s">
        <v>15327</v>
      </c>
      <c r="BN10113" s="97" t="s">
        <v>810</v>
      </c>
      <c r="BO10113" s="97" t="s">
        <v>15328</v>
      </c>
      <c r="BU10113" s="97" t="s">
        <v>15327</v>
      </c>
      <c r="BV10113" s="97" t="s">
        <v>810</v>
      </c>
      <c r="BW10113" s="97" t="s">
        <v>15328</v>
      </c>
    </row>
    <row r="10114" spans="51:75" x14ac:dyDescent="0.3">
      <c r="AY10114" s="124" t="e">
        <f>VLOOKUP(C10114,#REF!, 2,FALSE)</f>
        <v>#REF!</v>
      </c>
      <c r="BM10114" s="97" t="s">
        <v>15329</v>
      </c>
      <c r="BN10114" s="97" t="s">
        <v>810</v>
      </c>
      <c r="BO10114" s="97" t="s">
        <v>15328</v>
      </c>
      <c r="BU10114" s="97" t="s">
        <v>15329</v>
      </c>
      <c r="BV10114" s="97" t="s">
        <v>810</v>
      </c>
      <c r="BW10114" s="97" t="s">
        <v>15328</v>
      </c>
    </row>
    <row r="10115" spans="51:75" x14ac:dyDescent="0.3">
      <c r="AY10115" s="124" t="e">
        <f>VLOOKUP(C10115,#REF!, 2,FALSE)</f>
        <v>#REF!</v>
      </c>
      <c r="BM10115" s="97" t="s">
        <v>15330</v>
      </c>
      <c r="BN10115" s="97" t="s">
        <v>3237</v>
      </c>
      <c r="BO10115" s="97" t="s">
        <v>2983</v>
      </c>
      <c r="BU10115" s="97" t="s">
        <v>15330</v>
      </c>
      <c r="BV10115" s="97" t="s">
        <v>3237</v>
      </c>
      <c r="BW10115" s="97" t="s">
        <v>2983</v>
      </c>
    </row>
    <row r="10116" spans="51:75" x14ac:dyDescent="0.3">
      <c r="AY10116" s="124" t="e">
        <f>VLOOKUP(C10116,#REF!, 2,FALSE)</f>
        <v>#REF!</v>
      </c>
      <c r="BM10116" s="97" t="s">
        <v>15331</v>
      </c>
      <c r="BN10116" s="97" t="s">
        <v>852</v>
      </c>
      <c r="BO10116" s="97" t="s">
        <v>15332</v>
      </c>
      <c r="BU10116" s="97" t="s">
        <v>15331</v>
      </c>
      <c r="BV10116" s="97" t="s">
        <v>852</v>
      </c>
      <c r="BW10116" s="97" t="s">
        <v>15332</v>
      </c>
    </row>
    <row r="10117" spans="51:75" x14ac:dyDescent="0.3">
      <c r="AY10117" s="124" t="e">
        <f>VLOOKUP(C10117,#REF!, 2,FALSE)</f>
        <v>#REF!</v>
      </c>
      <c r="BM10117" s="97" t="s">
        <v>15333</v>
      </c>
      <c r="BN10117" s="97" t="s">
        <v>2979</v>
      </c>
      <c r="BO10117" s="97" t="s">
        <v>2983</v>
      </c>
      <c r="BU10117" s="97" t="s">
        <v>15333</v>
      </c>
      <c r="BV10117" s="97" t="s">
        <v>2979</v>
      </c>
      <c r="BW10117" s="97" t="s">
        <v>2983</v>
      </c>
    </row>
    <row r="10118" spans="51:75" x14ac:dyDescent="0.3">
      <c r="AY10118" s="124" t="e">
        <f>VLOOKUP(C10118,#REF!, 2,FALSE)</f>
        <v>#REF!</v>
      </c>
      <c r="BM10118" s="97" t="s">
        <v>15334</v>
      </c>
      <c r="BN10118" s="97" t="s">
        <v>3003</v>
      </c>
      <c r="BO10118" s="97" t="s">
        <v>2983</v>
      </c>
      <c r="BU10118" s="97" t="s">
        <v>15334</v>
      </c>
      <c r="BV10118" s="97" t="s">
        <v>3003</v>
      </c>
      <c r="BW10118" s="97" t="s">
        <v>2983</v>
      </c>
    </row>
    <row r="10119" spans="51:75" x14ac:dyDescent="0.3">
      <c r="AY10119" s="124" t="e">
        <f>VLOOKUP(C10119,#REF!, 2,FALSE)</f>
        <v>#REF!</v>
      </c>
      <c r="BM10119" s="97" t="s">
        <v>15335</v>
      </c>
      <c r="BN10119" s="97" t="s">
        <v>3000</v>
      </c>
      <c r="BO10119" s="97" t="s">
        <v>770</v>
      </c>
      <c r="BU10119" s="97" t="s">
        <v>15335</v>
      </c>
      <c r="BV10119" s="97" t="s">
        <v>3000</v>
      </c>
      <c r="BW10119" s="97" t="s">
        <v>770</v>
      </c>
    </row>
    <row r="10120" spans="51:75" x14ac:dyDescent="0.3">
      <c r="AY10120" s="124" t="e">
        <f>VLOOKUP(C10120,#REF!, 2,FALSE)</f>
        <v>#REF!</v>
      </c>
      <c r="BM10120" s="97" t="s">
        <v>15336</v>
      </c>
      <c r="BN10120" s="97" t="s">
        <v>1272</v>
      </c>
      <c r="BO10120" s="97" t="s">
        <v>15337</v>
      </c>
      <c r="BU10120" s="97" t="s">
        <v>15336</v>
      </c>
      <c r="BV10120" s="97" t="s">
        <v>1272</v>
      </c>
      <c r="BW10120" s="97" t="s">
        <v>15337</v>
      </c>
    </row>
    <row r="10121" spans="51:75" x14ac:dyDescent="0.3">
      <c r="AY10121" s="124" t="e">
        <f>VLOOKUP(C10121,#REF!, 2,FALSE)</f>
        <v>#REF!</v>
      </c>
      <c r="BM10121" s="97" t="s">
        <v>2680</v>
      </c>
      <c r="BN10121" s="97" t="s">
        <v>639</v>
      </c>
      <c r="BO10121" s="97" t="s">
        <v>15338</v>
      </c>
      <c r="BU10121" s="97" t="s">
        <v>2680</v>
      </c>
      <c r="BV10121" s="97" t="s">
        <v>639</v>
      </c>
      <c r="BW10121" s="97" t="s">
        <v>15338</v>
      </c>
    </row>
    <row r="10122" spans="51:75" x14ac:dyDescent="0.3">
      <c r="AY10122" s="124" t="e">
        <f>VLOOKUP(C10122,#REF!, 2,FALSE)</f>
        <v>#REF!</v>
      </c>
      <c r="BM10122" s="97" t="s">
        <v>2681</v>
      </c>
      <c r="BN10122" s="97" t="s">
        <v>3237</v>
      </c>
      <c r="BO10122" s="97" t="s">
        <v>2983</v>
      </c>
      <c r="BU10122" s="97" t="s">
        <v>2681</v>
      </c>
      <c r="BV10122" s="97" t="s">
        <v>3237</v>
      </c>
      <c r="BW10122" s="97" t="s">
        <v>2983</v>
      </c>
    </row>
    <row r="10123" spans="51:75" x14ac:dyDescent="0.3">
      <c r="AY10123" s="124" t="e">
        <f>VLOOKUP(C10123,#REF!, 2,FALSE)</f>
        <v>#REF!</v>
      </c>
      <c r="BM10123" s="97" t="s">
        <v>15339</v>
      </c>
      <c r="BN10123" s="97" t="s">
        <v>16968</v>
      </c>
      <c r="BO10123" s="97" t="s">
        <v>15340</v>
      </c>
      <c r="BU10123" s="97" t="s">
        <v>15339</v>
      </c>
      <c r="BV10123" s="97" t="s">
        <v>16968</v>
      </c>
      <c r="BW10123" s="97" t="s">
        <v>15340</v>
      </c>
    </row>
    <row r="10124" spans="51:75" x14ac:dyDescent="0.3">
      <c r="AY10124" s="124" t="e">
        <f>VLOOKUP(C10124,#REF!, 2,FALSE)</f>
        <v>#REF!</v>
      </c>
      <c r="BM10124" s="97" t="s">
        <v>15341</v>
      </c>
      <c r="BN10124" s="97" t="s">
        <v>1139</v>
      </c>
      <c r="BO10124" s="97" t="s">
        <v>2983</v>
      </c>
      <c r="BU10124" s="97" t="s">
        <v>15341</v>
      </c>
      <c r="BV10124" s="97" t="s">
        <v>1139</v>
      </c>
      <c r="BW10124" s="97" t="s">
        <v>2983</v>
      </c>
    </row>
    <row r="10125" spans="51:75" x14ac:dyDescent="0.3">
      <c r="AY10125" s="124" t="e">
        <f>VLOOKUP(C10125,#REF!, 2,FALSE)</f>
        <v>#REF!</v>
      </c>
      <c r="BM10125" s="97" t="s">
        <v>15342</v>
      </c>
      <c r="BN10125" s="97" t="s">
        <v>3000</v>
      </c>
      <c r="BO10125" s="97" t="s">
        <v>7057</v>
      </c>
      <c r="BU10125" s="97" t="s">
        <v>15342</v>
      </c>
      <c r="BV10125" s="97" t="s">
        <v>3000</v>
      </c>
      <c r="BW10125" s="97" t="s">
        <v>7057</v>
      </c>
    </row>
    <row r="10126" spans="51:75" x14ac:dyDescent="0.3">
      <c r="AY10126" s="124" t="e">
        <f>VLOOKUP(C10126,#REF!, 2,FALSE)</f>
        <v>#REF!</v>
      </c>
      <c r="BM10126" s="97" t="s">
        <v>15343</v>
      </c>
      <c r="BN10126" s="97" t="s">
        <v>2983</v>
      </c>
      <c r="BO10126" s="97" t="s">
        <v>2983</v>
      </c>
      <c r="BU10126" s="97" t="s">
        <v>15343</v>
      </c>
      <c r="BV10126" s="97" t="s">
        <v>2983</v>
      </c>
      <c r="BW10126" s="97" t="s">
        <v>2983</v>
      </c>
    </row>
    <row r="10127" spans="51:75" x14ac:dyDescent="0.3">
      <c r="AY10127" s="124" t="e">
        <f>VLOOKUP(C10127,#REF!, 2,FALSE)</f>
        <v>#REF!</v>
      </c>
      <c r="BM10127" s="97" t="s">
        <v>15344</v>
      </c>
      <c r="BN10127" s="97" t="s">
        <v>2983</v>
      </c>
      <c r="BO10127" s="97" t="s">
        <v>2983</v>
      </c>
      <c r="BU10127" s="97" t="s">
        <v>15344</v>
      </c>
      <c r="BV10127" s="97" t="s">
        <v>2983</v>
      </c>
      <c r="BW10127" s="97" t="s">
        <v>2983</v>
      </c>
    </row>
    <row r="10128" spans="51:75" x14ac:dyDescent="0.3">
      <c r="AY10128" s="124" t="e">
        <f>VLOOKUP(C10128,#REF!, 2,FALSE)</f>
        <v>#REF!</v>
      </c>
      <c r="BM10128" s="97" t="s">
        <v>15345</v>
      </c>
      <c r="BN10128" s="97" t="s">
        <v>16968</v>
      </c>
      <c r="BO10128" s="97" t="s">
        <v>2983</v>
      </c>
      <c r="BU10128" s="97" t="s">
        <v>15345</v>
      </c>
      <c r="BV10128" s="97" t="s">
        <v>16968</v>
      </c>
      <c r="BW10128" s="97" t="s">
        <v>2983</v>
      </c>
    </row>
    <row r="10129" spans="51:75" x14ac:dyDescent="0.3">
      <c r="AY10129" s="124" t="e">
        <f>VLOOKUP(C10129,#REF!, 2,FALSE)</f>
        <v>#REF!</v>
      </c>
      <c r="BM10129" s="97" t="s">
        <v>15346</v>
      </c>
      <c r="BN10129" s="97" t="s">
        <v>2979</v>
      </c>
      <c r="BO10129" s="97" t="s">
        <v>15347</v>
      </c>
      <c r="BU10129" s="97" t="s">
        <v>15346</v>
      </c>
      <c r="BV10129" s="97" t="s">
        <v>2979</v>
      </c>
      <c r="BW10129" s="97" t="s">
        <v>15347</v>
      </c>
    </row>
    <row r="10130" spans="51:75" x14ac:dyDescent="0.3">
      <c r="AY10130" s="124" t="e">
        <f>VLOOKUP(C10130,#REF!, 2,FALSE)</f>
        <v>#REF!</v>
      </c>
      <c r="BM10130" s="97" t="s">
        <v>15348</v>
      </c>
      <c r="BN10130" s="97" t="s">
        <v>3043</v>
      </c>
      <c r="BO10130" s="97" t="s">
        <v>15349</v>
      </c>
      <c r="BU10130" s="97" t="s">
        <v>15348</v>
      </c>
      <c r="BV10130" s="97" t="s">
        <v>3043</v>
      </c>
      <c r="BW10130" s="97" t="s">
        <v>15349</v>
      </c>
    </row>
    <row r="10131" spans="51:75" x14ac:dyDescent="0.3">
      <c r="AY10131" s="124" t="e">
        <f>VLOOKUP(C10131,#REF!, 2,FALSE)</f>
        <v>#REF!</v>
      </c>
      <c r="BM10131" s="97" t="s">
        <v>15350</v>
      </c>
      <c r="BN10131" s="97" t="s">
        <v>3043</v>
      </c>
      <c r="BO10131" s="97" t="s">
        <v>15351</v>
      </c>
      <c r="BU10131" s="97" t="s">
        <v>15350</v>
      </c>
      <c r="BV10131" s="97" t="s">
        <v>3043</v>
      </c>
      <c r="BW10131" s="97" t="s">
        <v>15351</v>
      </c>
    </row>
    <row r="10132" spans="51:75" x14ac:dyDescent="0.3">
      <c r="AY10132" s="124" t="e">
        <f>VLOOKUP(C10132,#REF!, 2,FALSE)</f>
        <v>#REF!</v>
      </c>
      <c r="BM10132" s="97" t="s">
        <v>2682</v>
      </c>
      <c r="BN10132" s="97" t="s">
        <v>3237</v>
      </c>
      <c r="BO10132" s="97" t="s">
        <v>2983</v>
      </c>
      <c r="BU10132" s="97" t="s">
        <v>2682</v>
      </c>
      <c r="BV10132" s="97" t="s">
        <v>3237</v>
      </c>
      <c r="BW10132" s="97" t="s">
        <v>2983</v>
      </c>
    </row>
    <row r="10133" spans="51:75" x14ac:dyDescent="0.3">
      <c r="AY10133" s="124" t="e">
        <f>VLOOKUP(C10133,#REF!, 2,FALSE)</f>
        <v>#REF!</v>
      </c>
      <c r="BM10133" s="97" t="s">
        <v>15352</v>
      </c>
      <c r="BN10133" s="97" t="s">
        <v>1272</v>
      </c>
      <c r="BO10133" s="97" t="s">
        <v>15353</v>
      </c>
      <c r="BU10133" s="97" t="s">
        <v>15352</v>
      </c>
      <c r="BV10133" s="97" t="s">
        <v>1272</v>
      </c>
      <c r="BW10133" s="97" t="s">
        <v>15353</v>
      </c>
    </row>
    <row r="10134" spans="51:75" x14ac:dyDescent="0.3">
      <c r="AY10134" s="124" t="e">
        <f>VLOOKUP(C10134,#REF!, 2,FALSE)</f>
        <v>#REF!</v>
      </c>
      <c r="BM10134" s="97" t="s">
        <v>15354</v>
      </c>
      <c r="BN10134" s="97" t="s">
        <v>16976</v>
      </c>
      <c r="BO10134" s="97" t="s">
        <v>7874</v>
      </c>
      <c r="BU10134" s="97" t="s">
        <v>15354</v>
      </c>
      <c r="BV10134" s="97" t="s">
        <v>16976</v>
      </c>
      <c r="BW10134" s="97" t="s">
        <v>7874</v>
      </c>
    </row>
    <row r="10135" spans="51:75" x14ac:dyDescent="0.3">
      <c r="AY10135" s="124" t="e">
        <f>VLOOKUP(C10135,#REF!, 2,FALSE)</f>
        <v>#REF!</v>
      </c>
      <c r="BM10135" s="97" t="s">
        <v>15355</v>
      </c>
      <c r="BN10135" s="97" t="s">
        <v>3237</v>
      </c>
      <c r="BO10135" s="97" t="s">
        <v>2983</v>
      </c>
      <c r="BU10135" s="97" t="s">
        <v>15355</v>
      </c>
      <c r="BV10135" s="97" t="s">
        <v>3237</v>
      </c>
      <c r="BW10135" s="97" t="s">
        <v>2983</v>
      </c>
    </row>
    <row r="10136" spans="51:75" x14ac:dyDescent="0.3">
      <c r="AY10136" s="124" t="e">
        <f>VLOOKUP(C10136,#REF!, 2,FALSE)</f>
        <v>#REF!</v>
      </c>
      <c r="BM10136" s="97" t="s">
        <v>15356</v>
      </c>
      <c r="BN10136" s="97" t="s">
        <v>3237</v>
      </c>
      <c r="BO10136" s="97" t="s">
        <v>2983</v>
      </c>
      <c r="BU10136" s="97" t="s">
        <v>15356</v>
      </c>
      <c r="BV10136" s="97" t="s">
        <v>3237</v>
      </c>
      <c r="BW10136" s="97" t="s">
        <v>2983</v>
      </c>
    </row>
    <row r="10137" spans="51:75" x14ac:dyDescent="0.3">
      <c r="AY10137" s="124" t="e">
        <f>VLOOKUP(C10137,#REF!, 2,FALSE)</f>
        <v>#REF!</v>
      </c>
      <c r="BM10137" s="97" t="s">
        <v>15357</v>
      </c>
      <c r="BN10137" s="97" t="s">
        <v>628</v>
      </c>
      <c r="BO10137" s="97" t="s">
        <v>15358</v>
      </c>
      <c r="BU10137" s="97" t="s">
        <v>15357</v>
      </c>
      <c r="BV10137" s="97" t="s">
        <v>628</v>
      </c>
      <c r="BW10137" s="97" t="s">
        <v>15358</v>
      </c>
    </row>
    <row r="10138" spans="51:75" x14ac:dyDescent="0.3">
      <c r="AY10138" s="124" t="e">
        <f>VLOOKUP(C10138,#REF!, 2,FALSE)</f>
        <v>#REF!</v>
      </c>
      <c r="BM10138" s="97" t="s">
        <v>15359</v>
      </c>
      <c r="BN10138" s="97" t="s">
        <v>1139</v>
      </c>
      <c r="BO10138" s="97" t="s">
        <v>2983</v>
      </c>
      <c r="BU10138" s="97" t="s">
        <v>15359</v>
      </c>
      <c r="BV10138" s="97" t="s">
        <v>1139</v>
      </c>
      <c r="BW10138" s="97" t="s">
        <v>2983</v>
      </c>
    </row>
    <row r="10139" spans="51:75" x14ac:dyDescent="0.3">
      <c r="AY10139" s="124" t="e">
        <f>VLOOKUP(C10139,#REF!, 2,FALSE)</f>
        <v>#REF!</v>
      </c>
      <c r="BM10139" s="97" t="s">
        <v>268</v>
      </c>
      <c r="BN10139" s="97" t="s">
        <v>1272</v>
      </c>
      <c r="BO10139" s="97" t="s">
        <v>15360</v>
      </c>
      <c r="BU10139" s="97" t="s">
        <v>268</v>
      </c>
      <c r="BV10139" s="97" t="s">
        <v>1272</v>
      </c>
      <c r="BW10139" s="97" t="s">
        <v>15360</v>
      </c>
    </row>
    <row r="10140" spans="51:75" x14ac:dyDescent="0.3">
      <c r="AY10140" s="124" t="e">
        <f>VLOOKUP(C10140,#REF!, 2,FALSE)</f>
        <v>#REF!</v>
      </c>
      <c r="BM10140" s="97" t="s">
        <v>15361</v>
      </c>
      <c r="BN10140" s="97" t="s">
        <v>3237</v>
      </c>
      <c r="BO10140" s="97" t="s">
        <v>2983</v>
      </c>
      <c r="BU10140" s="97" t="s">
        <v>15361</v>
      </c>
      <c r="BV10140" s="97" t="s">
        <v>3237</v>
      </c>
      <c r="BW10140" s="97" t="s">
        <v>2983</v>
      </c>
    </row>
    <row r="10141" spans="51:75" x14ac:dyDescent="0.3">
      <c r="AY10141" s="124" t="e">
        <f>VLOOKUP(C10141,#REF!, 2,FALSE)</f>
        <v>#REF!</v>
      </c>
      <c r="BM10141" s="97" t="s">
        <v>15362</v>
      </c>
      <c r="BN10141" s="97" t="s">
        <v>3237</v>
      </c>
      <c r="BO10141" s="97" t="s">
        <v>15363</v>
      </c>
      <c r="BU10141" s="97" t="s">
        <v>15362</v>
      </c>
      <c r="BV10141" s="97" t="s">
        <v>3237</v>
      </c>
      <c r="BW10141" s="97" t="s">
        <v>15363</v>
      </c>
    </row>
    <row r="10142" spans="51:75" x14ac:dyDescent="0.3">
      <c r="AY10142" s="124" t="e">
        <f>VLOOKUP(C10142,#REF!, 2,FALSE)</f>
        <v>#REF!</v>
      </c>
      <c r="BM10142" s="97" t="s">
        <v>15364</v>
      </c>
      <c r="BN10142" s="97" t="s">
        <v>1269</v>
      </c>
      <c r="BO10142" s="97" t="s">
        <v>1085</v>
      </c>
      <c r="BU10142" s="97" t="s">
        <v>15364</v>
      </c>
      <c r="BV10142" s="97" t="s">
        <v>1269</v>
      </c>
      <c r="BW10142" s="97" t="s">
        <v>1085</v>
      </c>
    </row>
    <row r="10143" spans="51:75" x14ac:dyDescent="0.3">
      <c r="AY10143" s="124" t="e">
        <f>VLOOKUP(C10143,#REF!, 2,FALSE)</f>
        <v>#REF!</v>
      </c>
      <c r="BM10143" s="97" t="s">
        <v>15365</v>
      </c>
      <c r="BN10143" s="97" t="s">
        <v>3237</v>
      </c>
      <c r="BO10143" s="97" t="s">
        <v>2983</v>
      </c>
      <c r="BU10143" s="97" t="s">
        <v>15365</v>
      </c>
      <c r="BV10143" s="97" t="s">
        <v>3237</v>
      </c>
      <c r="BW10143" s="97" t="s">
        <v>2983</v>
      </c>
    </row>
    <row r="10144" spans="51:75" x14ac:dyDescent="0.3">
      <c r="AY10144" s="124" t="e">
        <f>VLOOKUP(C10144,#REF!, 2,FALSE)</f>
        <v>#REF!</v>
      </c>
      <c r="BM10144" s="97" t="s">
        <v>15366</v>
      </c>
      <c r="BN10144" s="97" t="s">
        <v>3000</v>
      </c>
      <c r="BO10144" s="97" t="s">
        <v>15367</v>
      </c>
      <c r="BU10144" s="97" t="s">
        <v>15366</v>
      </c>
      <c r="BV10144" s="97" t="s">
        <v>3000</v>
      </c>
      <c r="BW10144" s="97" t="s">
        <v>15367</v>
      </c>
    </row>
    <row r="10145" spans="51:75" x14ac:dyDescent="0.3">
      <c r="AY10145" s="124" t="e">
        <f>VLOOKUP(C10145,#REF!, 2,FALSE)</f>
        <v>#REF!</v>
      </c>
      <c r="BM10145" s="97" t="s">
        <v>15368</v>
      </c>
      <c r="BN10145" s="97" t="s">
        <v>3000</v>
      </c>
      <c r="BO10145" s="97" t="s">
        <v>15369</v>
      </c>
      <c r="BU10145" s="97" t="s">
        <v>15368</v>
      </c>
      <c r="BV10145" s="97" t="s">
        <v>3000</v>
      </c>
      <c r="BW10145" s="97" t="s">
        <v>15369</v>
      </c>
    </row>
    <row r="10146" spans="51:75" x14ac:dyDescent="0.3">
      <c r="AY10146" s="124" t="e">
        <f>VLOOKUP(C10146,#REF!, 2,FALSE)</f>
        <v>#REF!</v>
      </c>
      <c r="BM10146" s="97" t="s">
        <v>15370</v>
      </c>
      <c r="BN10146" s="97" t="s">
        <v>2979</v>
      </c>
      <c r="BO10146" s="97" t="s">
        <v>2983</v>
      </c>
      <c r="BU10146" s="97" t="s">
        <v>15370</v>
      </c>
      <c r="BV10146" s="97" t="s">
        <v>2979</v>
      </c>
      <c r="BW10146" s="97" t="s">
        <v>2983</v>
      </c>
    </row>
    <row r="10147" spans="51:75" x14ac:dyDescent="0.3">
      <c r="AY10147" s="124" t="e">
        <f>VLOOKUP(C10147,#REF!, 2,FALSE)</f>
        <v>#REF!</v>
      </c>
      <c r="BM10147" s="97" t="s">
        <v>15371</v>
      </c>
      <c r="BN10147" s="97" t="s">
        <v>16979</v>
      </c>
      <c r="BO10147" s="97" t="s">
        <v>8617</v>
      </c>
      <c r="BU10147" s="97" t="s">
        <v>15371</v>
      </c>
      <c r="BV10147" s="97" t="s">
        <v>16979</v>
      </c>
      <c r="BW10147" s="97" t="s">
        <v>8617</v>
      </c>
    </row>
    <row r="10148" spans="51:75" x14ac:dyDescent="0.3">
      <c r="AY10148" s="124" t="e">
        <f>VLOOKUP(C10148,#REF!, 2,FALSE)</f>
        <v>#REF!</v>
      </c>
      <c r="BM10148" s="97" t="s">
        <v>15372</v>
      </c>
      <c r="BN10148" s="97" t="s">
        <v>16968</v>
      </c>
      <c r="BO10148" s="97" t="s">
        <v>5392</v>
      </c>
      <c r="BU10148" s="97" t="s">
        <v>15372</v>
      </c>
      <c r="BV10148" s="97" t="s">
        <v>16968</v>
      </c>
      <c r="BW10148" s="97" t="s">
        <v>5392</v>
      </c>
    </row>
    <row r="10149" spans="51:75" x14ac:dyDescent="0.3">
      <c r="AY10149" s="124" t="e">
        <f>VLOOKUP(C10149,#REF!, 2,FALSE)</f>
        <v>#REF!</v>
      </c>
      <c r="BM10149" s="97" t="s">
        <v>15373</v>
      </c>
      <c r="BN10149" s="97" t="s">
        <v>16979</v>
      </c>
      <c r="BO10149" s="97" t="s">
        <v>15374</v>
      </c>
      <c r="BU10149" s="97" t="s">
        <v>15373</v>
      </c>
      <c r="BV10149" s="97" t="s">
        <v>16979</v>
      </c>
      <c r="BW10149" s="97" t="s">
        <v>15374</v>
      </c>
    </row>
    <row r="10150" spans="51:75" x14ac:dyDescent="0.3">
      <c r="AY10150" s="124" t="e">
        <f>VLOOKUP(C10150,#REF!, 2,FALSE)</f>
        <v>#REF!</v>
      </c>
      <c r="BM10150" s="97" t="s">
        <v>15375</v>
      </c>
      <c r="BN10150" s="97" t="s">
        <v>2983</v>
      </c>
      <c r="BO10150" s="97" t="s">
        <v>4985</v>
      </c>
      <c r="BU10150" s="97" t="s">
        <v>15375</v>
      </c>
      <c r="BV10150" s="97" t="s">
        <v>2983</v>
      </c>
      <c r="BW10150" s="97" t="s">
        <v>4985</v>
      </c>
    </row>
    <row r="10151" spans="51:75" x14ac:dyDescent="0.3">
      <c r="AY10151" s="124" t="e">
        <f>VLOOKUP(C10151,#REF!, 2,FALSE)</f>
        <v>#REF!</v>
      </c>
      <c r="BM10151" s="97" t="s">
        <v>15376</v>
      </c>
      <c r="BN10151" s="97" t="s">
        <v>2983</v>
      </c>
      <c r="BO10151" s="97" t="s">
        <v>2983</v>
      </c>
      <c r="BU10151" s="97" t="s">
        <v>15376</v>
      </c>
      <c r="BV10151" s="97" t="s">
        <v>2983</v>
      </c>
      <c r="BW10151" s="97" t="s">
        <v>2983</v>
      </c>
    </row>
    <row r="10152" spans="51:75" x14ac:dyDescent="0.3">
      <c r="AY10152" s="124" t="e">
        <f>VLOOKUP(C10152,#REF!, 2,FALSE)</f>
        <v>#REF!</v>
      </c>
      <c r="BM10152" s="97" t="s">
        <v>15377</v>
      </c>
      <c r="BN10152" s="97" t="s">
        <v>2983</v>
      </c>
      <c r="BO10152" s="97" t="s">
        <v>2983</v>
      </c>
      <c r="BU10152" s="97" t="s">
        <v>15377</v>
      </c>
      <c r="BV10152" s="97" t="s">
        <v>2983</v>
      </c>
      <c r="BW10152" s="97" t="s">
        <v>2983</v>
      </c>
    </row>
    <row r="10153" spans="51:75" x14ac:dyDescent="0.3">
      <c r="AY10153" s="124" t="e">
        <f>VLOOKUP(C10153,#REF!, 2,FALSE)</f>
        <v>#REF!</v>
      </c>
      <c r="BM10153" s="97" t="s">
        <v>15378</v>
      </c>
      <c r="BN10153" s="97" t="s">
        <v>696</v>
      </c>
      <c r="BO10153" s="97" t="s">
        <v>2983</v>
      </c>
      <c r="BU10153" s="97" t="s">
        <v>15378</v>
      </c>
      <c r="BV10153" s="97" t="s">
        <v>696</v>
      </c>
      <c r="BW10153" s="97" t="s">
        <v>2983</v>
      </c>
    </row>
    <row r="10154" spans="51:75" x14ac:dyDescent="0.3">
      <c r="AY10154" s="124" t="e">
        <f>VLOOKUP(C10154,#REF!, 2,FALSE)</f>
        <v>#REF!</v>
      </c>
      <c r="BM10154" s="97" t="s">
        <v>15379</v>
      </c>
      <c r="BN10154" s="97" t="s">
        <v>2983</v>
      </c>
      <c r="BO10154" s="97" t="s">
        <v>2937</v>
      </c>
      <c r="BU10154" s="97" t="s">
        <v>15379</v>
      </c>
      <c r="BV10154" s="97" t="s">
        <v>2983</v>
      </c>
      <c r="BW10154" s="97" t="s">
        <v>2937</v>
      </c>
    </row>
    <row r="10155" spans="51:75" x14ac:dyDescent="0.3">
      <c r="AY10155" s="124" t="e">
        <f>VLOOKUP(C10155,#REF!, 2,FALSE)</f>
        <v>#REF!</v>
      </c>
      <c r="BM10155" s="97" t="s">
        <v>15380</v>
      </c>
      <c r="BN10155" s="97" t="s">
        <v>3237</v>
      </c>
      <c r="BO10155" s="97" t="s">
        <v>7433</v>
      </c>
      <c r="BU10155" s="97" t="s">
        <v>15380</v>
      </c>
      <c r="BV10155" s="97" t="s">
        <v>3237</v>
      </c>
      <c r="BW10155" s="97" t="s">
        <v>7433</v>
      </c>
    </row>
    <row r="10156" spans="51:75" x14ac:dyDescent="0.3">
      <c r="AY10156" s="124" t="e">
        <f>VLOOKUP(C10156,#REF!, 2,FALSE)</f>
        <v>#REF!</v>
      </c>
      <c r="BM10156" s="97" t="s">
        <v>15381</v>
      </c>
      <c r="BN10156" s="97" t="s">
        <v>3000</v>
      </c>
      <c r="BO10156" s="97" t="s">
        <v>2174</v>
      </c>
      <c r="BU10156" s="97" t="s">
        <v>15381</v>
      </c>
      <c r="BV10156" s="97" t="s">
        <v>3000</v>
      </c>
      <c r="BW10156" s="97" t="s">
        <v>2174</v>
      </c>
    </row>
    <row r="10157" spans="51:75" x14ac:dyDescent="0.3">
      <c r="AY10157" s="124" t="e">
        <f>VLOOKUP(C10157,#REF!, 2,FALSE)</f>
        <v>#REF!</v>
      </c>
      <c r="BM10157" s="97" t="s">
        <v>15382</v>
      </c>
      <c r="BN10157" s="97" t="s">
        <v>667</v>
      </c>
      <c r="BO10157" s="97" t="s">
        <v>15383</v>
      </c>
      <c r="BU10157" s="97" t="s">
        <v>15382</v>
      </c>
      <c r="BV10157" s="97" t="s">
        <v>667</v>
      </c>
      <c r="BW10157" s="97" t="s">
        <v>15383</v>
      </c>
    </row>
    <row r="10158" spans="51:75" x14ac:dyDescent="0.3">
      <c r="AY10158" s="124" t="e">
        <f>VLOOKUP(C10158,#REF!, 2,FALSE)</f>
        <v>#REF!</v>
      </c>
      <c r="BM10158" s="97" t="s">
        <v>15384</v>
      </c>
      <c r="BN10158" s="97" t="s">
        <v>3237</v>
      </c>
      <c r="BO10158" s="97" t="s">
        <v>2983</v>
      </c>
      <c r="BU10158" s="97" t="s">
        <v>15384</v>
      </c>
      <c r="BV10158" s="97" t="s">
        <v>3237</v>
      </c>
      <c r="BW10158" s="97" t="s">
        <v>2983</v>
      </c>
    </row>
    <row r="10159" spans="51:75" x14ac:dyDescent="0.3">
      <c r="AY10159" s="124" t="e">
        <f>VLOOKUP(C10159,#REF!, 2,FALSE)</f>
        <v>#REF!</v>
      </c>
      <c r="BM10159" s="97" t="s">
        <v>15385</v>
      </c>
      <c r="BN10159" s="97" t="s">
        <v>3003</v>
      </c>
      <c r="BO10159" s="97" t="s">
        <v>2983</v>
      </c>
      <c r="BU10159" s="97" t="s">
        <v>15385</v>
      </c>
      <c r="BV10159" s="97" t="s">
        <v>3003</v>
      </c>
      <c r="BW10159" s="97" t="s">
        <v>2983</v>
      </c>
    </row>
    <row r="10160" spans="51:75" x14ac:dyDescent="0.3">
      <c r="AY10160" s="124" t="e">
        <f>VLOOKUP(C10160,#REF!, 2,FALSE)</f>
        <v>#REF!</v>
      </c>
      <c r="BM10160" s="97" t="s">
        <v>2683</v>
      </c>
      <c r="BN10160" s="97" t="s">
        <v>1342</v>
      </c>
      <c r="BO10160" s="97" t="s">
        <v>15386</v>
      </c>
      <c r="BU10160" s="97" t="s">
        <v>2683</v>
      </c>
      <c r="BV10160" s="97" t="s">
        <v>1342</v>
      </c>
      <c r="BW10160" s="97" t="s">
        <v>15386</v>
      </c>
    </row>
    <row r="10161" spans="51:75" x14ac:dyDescent="0.3">
      <c r="AY10161" s="124" t="e">
        <f>VLOOKUP(C10161,#REF!, 2,FALSE)</f>
        <v>#REF!</v>
      </c>
      <c r="BM10161" s="97" t="s">
        <v>15387</v>
      </c>
      <c r="BN10161" s="97" t="s">
        <v>926</v>
      </c>
      <c r="BO10161" s="97" t="s">
        <v>2983</v>
      </c>
      <c r="BU10161" s="97" t="s">
        <v>15387</v>
      </c>
      <c r="BV10161" s="97" t="s">
        <v>926</v>
      </c>
      <c r="BW10161" s="97" t="s">
        <v>2983</v>
      </c>
    </row>
    <row r="10162" spans="51:75" x14ac:dyDescent="0.3">
      <c r="AY10162" s="124" t="e">
        <f>VLOOKUP(C10162,#REF!, 2,FALSE)</f>
        <v>#REF!</v>
      </c>
      <c r="BM10162" s="97" t="s">
        <v>15388</v>
      </c>
      <c r="BN10162" s="97" t="s">
        <v>3003</v>
      </c>
      <c r="BO10162" s="97" t="s">
        <v>2983</v>
      </c>
      <c r="BU10162" s="97" t="s">
        <v>15388</v>
      </c>
      <c r="BV10162" s="97" t="s">
        <v>3003</v>
      </c>
      <c r="BW10162" s="97" t="s">
        <v>2983</v>
      </c>
    </row>
    <row r="10163" spans="51:75" x14ac:dyDescent="0.3">
      <c r="AY10163" s="124" t="e">
        <f>VLOOKUP(C10163,#REF!, 2,FALSE)</f>
        <v>#REF!</v>
      </c>
      <c r="BM10163" s="97" t="s">
        <v>15389</v>
      </c>
      <c r="BN10163" s="97" t="s">
        <v>3003</v>
      </c>
      <c r="BO10163" s="97" t="s">
        <v>2983</v>
      </c>
      <c r="BU10163" s="97" t="s">
        <v>15389</v>
      </c>
      <c r="BV10163" s="97" t="s">
        <v>3003</v>
      </c>
      <c r="BW10163" s="97" t="s">
        <v>2983</v>
      </c>
    </row>
    <row r="10164" spans="51:75" x14ac:dyDescent="0.3">
      <c r="AY10164" s="124" t="e">
        <f>VLOOKUP(C10164,#REF!, 2,FALSE)</f>
        <v>#REF!</v>
      </c>
      <c r="BM10164" s="97" t="s">
        <v>15390</v>
      </c>
      <c r="BN10164" s="97" t="s">
        <v>16968</v>
      </c>
      <c r="BO10164" s="97" t="s">
        <v>15391</v>
      </c>
      <c r="BU10164" s="97" t="s">
        <v>15390</v>
      </c>
      <c r="BV10164" s="97" t="s">
        <v>16968</v>
      </c>
      <c r="BW10164" s="97" t="s">
        <v>15391</v>
      </c>
    </row>
    <row r="10165" spans="51:75" x14ac:dyDescent="0.3">
      <c r="AY10165" s="124" t="e">
        <f>VLOOKUP(C10165,#REF!, 2,FALSE)</f>
        <v>#REF!</v>
      </c>
      <c r="BM10165" s="97" t="s">
        <v>15392</v>
      </c>
      <c r="BN10165" s="97" t="s">
        <v>852</v>
      </c>
      <c r="BO10165" s="97" t="s">
        <v>15393</v>
      </c>
      <c r="BU10165" s="97" t="s">
        <v>15392</v>
      </c>
      <c r="BV10165" s="97" t="s">
        <v>852</v>
      </c>
      <c r="BW10165" s="97" t="s">
        <v>15393</v>
      </c>
    </row>
    <row r="10166" spans="51:75" x14ac:dyDescent="0.3">
      <c r="AY10166" s="124" t="e">
        <f>VLOOKUP(C10166,#REF!, 2,FALSE)</f>
        <v>#REF!</v>
      </c>
      <c r="BM10166" s="97" t="s">
        <v>15394</v>
      </c>
      <c r="BN10166" s="97" t="s">
        <v>3237</v>
      </c>
      <c r="BO10166" s="97" t="s">
        <v>2983</v>
      </c>
      <c r="BU10166" s="97" t="s">
        <v>15394</v>
      </c>
      <c r="BV10166" s="97" t="s">
        <v>3237</v>
      </c>
      <c r="BW10166" s="97" t="s">
        <v>2983</v>
      </c>
    </row>
    <row r="10167" spans="51:75" x14ac:dyDescent="0.3">
      <c r="AY10167" s="124" t="e">
        <f>VLOOKUP(C10167,#REF!, 2,FALSE)</f>
        <v>#REF!</v>
      </c>
      <c r="BM10167" s="97" t="s">
        <v>15395</v>
      </c>
      <c r="BN10167" s="97" t="s">
        <v>3237</v>
      </c>
      <c r="BO10167" s="97" t="s">
        <v>15396</v>
      </c>
      <c r="BU10167" s="97" t="s">
        <v>15395</v>
      </c>
      <c r="BV10167" s="97" t="s">
        <v>3237</v>
      </c>
      <c r="BW10167" s="97" t="s">
        <v>15396</v>
      </c>
    </row>
    <row r="10168" spans="51:75" x14ac:dyDescent="0.3">
      <c r="AY10168" s="124" t="e">
        <f>VLOOKUP(C10168,#REF!, 2,FALSE)</f>
        <v>#REF!</v>
      </c>
      <c r="BM10168" s="97" t="s">
        <v>15397</v>
      </c>
      <c r="BN10168" s="97" t="s">
        <v>3003</v>
      </c>
      <c r="BO10168" s="97" t="s">
        <v>2983</v>
      </c>
      <c r="BU10168" s="97" t="s">
        <v>15397</v>
      </c>
      <c r="BV10168" s="97" t="s">
        <v>3003</v>
      </c>
      <c r="BW10168" s="97" t="s">
        <v>2983</v>
      </c>
    </row>
    <row r="10169" spans="51:75" x14ac:dyDescent="0.3">
      <c r="AY10169" s="124" t="e">
        <f>VLOOKUP(C10169,#REF!, 2,FALSE)</f>
        <v>#REF!</v>
      </c>
      <c r="BM10169" s="97" t="s">
        <v>15398</v>
      </c>
      <c r="BN10169" s="97" t="s">
        <v>1269</v>
      </c>
      <c r="BO10169" s="97" t="s">
        <v>2983</v>
      </c>
      <c r="BU10169" s="97" t="s">
        <v>15398</v>
      </c>
      <c r="BV10169" s="97" t="s">
        <v>1269</v>
      </c>
      <c r="BW10169" s="97" t="s">
        <v>2983</v>
      </c>
    </row>
    <row r="10170" spans="51:75" x14ac:dyDescent="0.3">
      <c r="AY10170" s="124" t="e">
        <f>VLOOKUP(C10170,#REF!, 2,FALSE)</f>
        <v>#REF!</v>
      </c>
      <c r="BM10170" s="97" t="s">
        <v>15399</v>
      </c>
      <c r="BN10170" s="97" t="s">
        <v>3003</v>
      </c>
      <c r="BO10170" s="97" t="s">
        <v>2983</v>
      </c>
      <c r="BU10170" s="97" t="s">
        <v>15399</v>
      </c>
      <c r="BV10170" s="97" t="s">
        <v>3003</v>
      </c>
      <c r="BW10170" s="97" t="s">
        <v>2983</v>
      </c>
    </row>
    <row r="10171" spans="51:75" x14ac:dyDescent="0.3">
      <c r="AY10171" s="124" t="e">
        <f>VLOOKUP(C10171,#REF!, 2,FALSE)</f>
        <v>#REF!</v>
      </c>
      <c r="BM10171" s="97" t="s">
        <v>15400</v>
      </c>
      <c r="BN10171" s="97" t="s">
        <v>1342</v>
      </c>
      <c r="BO10171" s="97" t="s">
        <v>2983</v>
      </c>
      <c r="BU10171" s="97" t="s">
        <v>15400</v>
      </c>
      <c r="BV10171" s="97" t="s">
        <v>1342</v>
      </c>
      <c r="BW10171" s="97" t="s">
        <v>2983</v>
      </c>
    </row>
    <row r="10172" spans="51:75" x14ac:dyDescent="0.3">
      <c r="AY10172" s="124" t="e">
        <f>VLOOKUP(C10172,#REF!, 2,FALSE)</f>
        <v>#REF!</v>
      </c>
      <c r="BM10172" s="97" t="s">
        <v>15401</v>
      </c>
      <c r="BN10172" s="97" t="s">
        <v>2979</v>
      </c>
      <c r="BO10172" s="97" t="s">
        <v>2983</v>
      </c>
      <c r="BU10172" s="97" t="s">
        <v>15401</v>
      </c>
      <c r="BV10172" s="97" t="s">
        <v>2979</v>
      </c>
      <c r="BW10172" s="97" t="s">
        <v>2983</v>
      </c>
    </row>
    <row r="10173" spans="51:75" x14ac:dyDescent="0.3">
      <c r="AY10173" s="124" t="e">
        <f>VLOOKUP(C10173,#REF!, 2,FALSE)</f>
        <v>#REF!</v>
      </c>
      <c r="BM10173" s="97" t="s">
        <v>2684</v>
      </c>
      <c r="BN10173" s="97" t="s">
        <v>16970</v>
      </c>
      <c r="BO10173" s="97" t="s">
        <v>2546</v>
      </c>
      <c r="BU10173" s="97" t="s">
        <v>2684</v>
      </c>
      <c r="BV10173" s="97" t="s">
        <v>16970</v>
      </c>
      <c r="BW10173" s="97" t="s">
        <v>2546</v>
      </c>
    </row>
    <row r="10174" spans="51:75" x14ac:dyDescent="0.3">
      <c r="AY10174" s="124" t="e">
        <f>VLOOKUP(C10174,#REF!, 2,FALSE)</f>
        <v>#REF!</v>
      </c>
      <c r="BM10174" s="97" t="s">
        <v>2685</v>
      </c>
      <c r="BN10174" s="97" t="s">
        <v>3191</v>
      </c>
      <c r="BO10174" s="97" t="s">
        <v>2983</v>
      </c>
      <c r="BU10174" s="97" t="s">
        <v>2685</v>
      </c>
      <c r="BV10174" s="97" t="s">
        <v>3191</v>
      </c>
      <c r="BW10174" s="97" t="s">
        <v>2983</v>
      </c>
    </row>
    <row r="10175" spans="51:75" x14ac:dyDescent="0.3">
      <c r="AY10175" s="124" t="e">
        <f>VLOOKUP(C10175,#REF!, 2,FALSE)</f>
        <v>#REF!</v>
      </c>
      <c r="BM10175" s="97" t="s">
        <v>15403</v>
      </c>
      <c r="BN10175" s="97" t="s">
        <v>1342</v>
      </c>
      <c r="BO10175" s="97" t="s">
        <v>15404</v>
      </c>
      <c r="BU10175" s="97" t="s">
        <v>15403</v>
      </c>
      <c r="BV10175" s="97" t="s">
        <v>1342</v>
      </c>
      <c r="BW10175" s="97" t="s">
        <v>15404</v>
      </c>
    </row>
    <row r="10176" spans="51:75" x14ac:dyDescent="0.3">
      <c r="AY10176" s="124" t="e">
        <f>VLOOKUP(C10176,#REF!, 2,FALSE)</f>
        <v>#REF!</v>
      </c>
      <c r="BM10176" s="97" t="s">
        <v>15405</v>
      </c>
      <c r="BN10176" s="97" t="s">
        <v>3237</v>
      </c>
      <c r="BO10176" s="97" t="s">
        <v>2983</v>
      </c>
      <c r="BU10176" s="97" t="s">
        <v>15405</v>
      </c>
      <c r="BV10176" s="97" t="s">
        <v>3237</v>
      </c>
      <c r="BW10176" s="97" t="s">
        <v>2983</v>
      </c>
    </row>
    <row r="10177" spans="51:75" x14ac:dyDescent="0.3">
      <c r="AY10177" s="124" t="e">
        <f>VLOOKUP(C10177,#REF!, 2,FALSE)</f>
        <v>#REF!</v>
      </c>
      <c r="BM10177" s="97" t="s">
        <v>15406</v>
      </c>
      <c r="BN10177" s="97" t="s">
        <v>3003</v>
      </c>
      <c r="BO10177" s="97" t="s">
        <v>15407</v>
      </c>
      <c r="BU10177" s="97" t="s">
        <v>15406</v>
      </c>
      <c r="BV10177" s="97" t="s">
        <v>3003</v>
      </c>
      <c r="BW10177" s="97" t="s">
        <v>15407</v>
      </c>
    </row>
    <row r="10178" spans="51:75" x14ac:dyDescent="0.3">
      <c r="AY10178" s="124" t="e">
        <f>VLOOKUP(C10178,#REF!, 2,FALSE)</f>
        <v>#REF!</v>
      </c>
      <c r="BM10178" s="97" t="s">
        <v>15408</v>
      </c>
      <c r="BN10178" s="97" t="s">
        <v>2979</v>
      </c>
      <c r="BO10178" s="97" t="s">
        <v>2983</v>
      </c>
      <c r="BU10178" s="97" t="s">
        <v>15408</v>
      </c>
      <c r="BV10178" s="97" t="s">
        <v>2979</v>
      </c>
      <c r="BW10178" s="97" t="s">
        <v>2983</v>
      </c>
    </row>
    <row r="10179" spans="51:75" x14ac:dyDescent="0.3">
      <c r="AY10179" s="124" t="e">
        <f>VLOOKUP(C10179,#REF!, 2,FALSE)</f>
        <v>#REF!</v>
      </c>
      <c r="BM10179" s="97" t="s">
        <v>15409</v>
      </c>
      <c r="BN10179" s="97" t="s">
        <v>617</v>
      </c>
      <c r="BO10179" s="97" t="s">
        <v>15410</v>
      </c>
      <c r="BU10179" s="97" t="s">
        <v>15409</v>
      </c>
      <c r="BV10179" s="97" t="s">
        <v>617</v>
      </c>
      <c r="BW10179" s="97" t="s">
        <v>15410</v>
      </c>
    </row>
    <row r="10180" spans="51:75" x14ac:dyDescent="0.3">
      <c r="AY10180" s="124" t="e">
        <f>VLOOKUP(C10180,#REF!, 2,FALSE)</f>
        <v>#REF!</v>
      </c>
      <c r="BM10180" s="97" t="s">
        <v>15411</v>
      </c>
      <c r="BN10180" s="97" t="s">
        <v>3085</v>
      </c>
      <c r="BO10180" s="97" t="s">
        <v>2983</v>
      </c>
      <c r="BU10180" s="97" t="s">
        <v>15411</v>
      </c>
      <c r="BV10180" s="97" t="s">
        <v>3085</v>
      </c>
      <c r="BW10180" s="97" t="s">
        <v>2983</v>
      </c>
    </row>
    <row r="10181" spans="51:75" x14ac:dyDescent="0.3">
      <c r="AY10181" s="124" t="e">
        <f>VLOOKUP(C10181,#REF!, 2,FALSE)</f>
        <v>#REF!</v>
      </c>
      <c r="BM10181" s="97" t="s">
        <v>15412</v>
      </c>
      <c r="BN10181" s="97" t="s">
        <v>3003</v>
      </c>
      <c r="BO10181" s="97" t="s">
        <v>2983</v>
      </c>
      <c r="BU10181" s="97" t="s">
        <v>15412</v>
      </c>
      <c r="BV10181" s="97" t="s">
        <v>3003</v>
      </c>
      <c r="BW10181" s="97" t="s">
        <v>2983</v>
      </c>
    </row>
    <row r="10182" spans="51:75" x14ac:dyDescent="0.3">
      <c r="AY10182" s="124" t="e">
        <f>VLOOKUP(C10182,#REF!, 2,FALSE)</f>
        <v>#REF!</v>
      </c>
      <c r="BM10182" s="97" t="s">
        <v>15413</v>
      </c>
      <c r="BN10182" s="97" t="s">
        <v>3237</v>
      </c>
      <c r="BO10182" s="97" t="s">
        <v>2983</v>
      </c>
      <c r="BU10182" s="97" t="s">
        <v>15413</v>
      </c>
      <c r="BV10182" s="97" t="s">
        <v>3237</v>
      </c>
      <c r="BW10182" s="97" t="s">
        <v>2983</v>
      </c>
    </row>
    <row r="10183" spans="51:75" x14ac:dyDescent="0.3">
      <c r="AY10183" s="124" t="e">
        <f>VLOOKUP(C10183,#REF!, 2,FALSE)</f>
        <v>#REF!</v>
      </c>
      <c r="BM10183" s="97" t="s">
        <v>15414</v>
      </c>
      <c r="BN10183" s="97" t="s">
        <v>1342</v>
      </c>
      <c r="BO10183" s="97" t="s">
        <v>2983</v>
      </c>
      <c r="BU10183" s="97" t="s">
        <v>15414</v>
      </c>
      <c r="BV10183" s="97" t="s">
        <v>1342</v>
      </c>
      <c r="BW10183" s="97" t="s">
        <v>2983</v>
      </c>
    </row>
    <row r="10184" spans="51:75" x14ac:dyDescent="0.3">
      <c r="AY10184" s="124" t="e">
        <f>VLOOKUP(C10184,#REF!, 2,FALSE)</f>
        <v>#REF!</v>
      </c>
      <c r="BM10184" s="97" t="s">
        <v>15415</v>
      </c>
      <c r="BN10184" s="97" t="s">
        <v>3003</v>
      </c>
      <c r="BO10184" s="97" t="s">
        <v>2983</v>
      </c>
      <c r="BU10184" s="97" t="s">
        <v>15415</v>
      </c>
      <c r="BV10184" s="97" t="s">
        <v>3003</v>
      </c>
      <c r="BW10184" s="97" t="s">
        <v>2983</v>
      </c>
    </row>
    <row r="10185" spans="51:75" x14ac:dyDescent="0.3">
      <c r="AY10185" s="124" t="e">
        <f>VLOOKUP(C10185,#REF!, 2,FALSE)</f>
        <v>#REF!</v>
      </c>
      <c r="BM10185" s="97" t="s">
        <v>15416</v>
      </c>
      <c r="BN10185" s="97" t="s">
        <v>3085</v>
      </c>
      <c r="BO10185" s="97" t="s">
        <v>13229</v>
      </c>
      <c r="BU10185" s="97" t="s">
        <v>15416</v>
      </c>
      <c r="BV10185" s="97" t="s">
        <v>3085</v>
      </c>
      <c r="BW10185" s="97" t="s">
        <v>13229</v>
      </c>
    </row>
    <row r="10186" spans="51:75" x14ac:dyDescent="0.3">
      <c r="AY10186" s="124" t="e">
        <f>VLOOKUP(C10186,#REF!, 2,FALSE)</f>
        <v>#REF!</v>
      </c>
      <c r="BM10186" s="97" t="s">
        <v>15417</v>
      </c>
      <c r="BN10186" s="97" t="s">
        <v>625</v>
      </c>
      <c r="BO10186" s="97" t="s">
        <v>8357</v>
      </c>
      <c r="BU10186" s="97" t="s">
        <v>15417</v>
      </c>
      <c r="BV10186" s="97" t="s">
        <v>625</v>
      </c>
      <c r="BW10186" s="97" t="s">
        <v>8357</v>
      </c>
    </row>
    <row r="10187" spans="51:75" x14ac:dyDescent="0.3">
      <c r="AY10187" s="124" t="e">
        <f>VLOOKUP(C10187,#REF!, 2,FALSE)</f>
        <v>#REF!</v>
      </c>
      <c r="BM10187" s="97" t="s">
        <v>267</v>
      </c>
      <c r="BN10187" s="97" t="s">
        <v>625</v>
      </c>
      <c r="BO10187" s="97" t="s">
        <v>11438</v>
      </c>
      <c r="BU10187" s="97" t="s">
        <v>267</v>
      </c>
      <c r="BV10187" s="97" t="s">
        <v>625</v>
      </c>
      <c r="BW10187" s="97" t="s">
        <v>11438</v>
      </c>
    </row>
    <row r="10188" spans="51:75" x14ac:dyDescent="0.3">
      <c r="AY10188" s="124" t="e">
        <f>VLOOKUP(C10188,#REF!, 2,FALSE)</f>
        <v>#REF!</v>
      </c>
      <c r="BM10188" s="97" t="s">
        <v>15418</v>
      </c>
      <c r="BN10188" s="97" t="s">
        <v>3237</v>
      </c>
      <c r="BO10188" s="97" t="s">
        <v>2983</v>
      </c>
      <c r="BU10188" s="97" t="s">
        <v>15418</v>
      </c>
      <c r="BV10188" s="97" t="s">
        <v>3237</v>
      </c>
      <c r="BW10188" s="97" t="s">
        <v>2983</v>
      </c>
    </row>
    <row r="10189" spans="51:75" x14ac:dyDescent="0.3">
      <c r="AY10189" s="124" t="e">
        <f>VLOOKUP(C10189,#REF!, 2,FALSE)</f>
        <v>#REF!</v>
      </c>
      <c r="BM10189" s="97" t="s">
        <v>15419</v>
      </c>
      <c r="BN10189" s="97" t="s">
        <v>715</v>
      </c>
      <c r="BO10189" s="97" t="s">
        <v>15420</v>
      </c>
      <c r="BU10189" s="97" t="s">
        <v>15419</v>
      </c>
      <c r="BV10189" s="97" t="s">
        <v>715</v>
      </c>
      <c r="BW10189" s="97" t="s">
        <v>15420</v>
      </c>
    </row>
    <row r="10190" spans="51:75" x14ac:dyDescent="0.3">
      <c r="AY10190" s="124" t="e">
        <f>VLOOKUP(C10190,#REF!, 2,FALSE)</f>
        <v>#REF!</v>
      </c>
      <c r="BM10190" s="97" t="s">
        <v>15421</v>
      </c>
      <c r="BN10190" s="97" t="s">
        <v>1342</v>
      </c>
      <c r="BO10190" s="97" t="s">
        <v>15422</v>
      </c>
      <c r="BU10190" s="97" t="s">
        <v>15421</v>
      </c>
      <c r="BV10190" s="97" t="s">
        <v>1342</v>
      </c>
      <c r="BW10190" s="97" t="s">
        <v>15422</v>
      </c>
    </row>
    <row r="10191" spans="51:75" x14ac:dyDescent="0.3">
      <c r="AY10191" s="124" t="e">
        <f>VLOOKUP(C10191,#REF!, 2,FALSE)</f>
        <v>#REF!</v>
      </c>
      <c r="BM10191" s="97" t="s">
        <v>15423</v>
      </c>
      <c r="BN10191" s="97" t="s">
        <v>1342</v>
      </c>
      <c r="BO10191" s="97" t="s">
        <v>15424</v>
      </c>
      <c r="BU10191" s="97" t="s">
        <v>15423</v>
      </c>
      <c r="BV10191" s="97" t="s">
        <v>1342</v>
      </c>
      <c r="BW10191" s="97" t="s">
        <v>15424</v>
      </c>
    </row>
    <row r="10192" spans="51:75" x14ac:dyDescent="0.3">
      <c r="AY10192" s="124" t="e">
        <f>VLOOKUP(C10192,#REF!, 2,FALSE)</f>
        <v>#REF!</v>
      </c>
      <c r="BM10192" s="97" t="s">
        <v>15425</v>
      </c>
      <c r="BN10192" s="97" t="s">
        <v>715</v>
      </c>
      <c r="BO10192" s="97" t="s">
        <v>5608</v>
      </c>
      <c r="BU10192" s="97" t="s">
        <v>15425</v>
      </c>
      <c r="BV10192" s="97" t="s">
        <v>715</v>
      </c>
      <c r="BW10192" s="97" t="s">
        <v>5608</v>
      </c>
    </row>
    <row r="10193" spans="51:75" x14ac:dyDescent="0.3">
      <c r="AY10193" s="124" t="e">
        <f>VLOOKUP(C10193,#REF!, 2,FALSE)</f>
        <v>#REF!</v>
      </c>
      <c r="BM10193" s="97" t="s">
        <v>15426</v>
      </c>
      <c r="BN10193" s="97" t="s">
        <v>3003</v>
      </c>
      <c r="BO10193" s="97" t="s">
        <v>15427</v>
      </c>
      <c r="BU10193" s="97" t="s">
        <v>15426</v>
      </c>
      <c r="BV10193" s="97" t="s">
        <v>3003</v>
      </c>
      <c r="BW10193" s="97" t="s">
        <v>15427</v>
      </c>
    </row>
    <row r="10194" spans="51:75" x14ac:dyDescent="0.3">
      <c r="AY10194" s="124" t="e">
        <f>VLOOKUP(C10194,#REF!, 2,FALSE)</f>
        <v>#REF!</v>
      </c>
      <c r="BM10194" s="97" t="s">
        <v>15428</v>
      </c>
      <c r="BN10194" s="97" t="s">
        <v>3000</v>
      </c>
      <c r="BO10194" s="97" t="s">
        <v>15429</v>
      </c>
      <c r="BU10194" s="97" t="s">
        <v>15428</v>
      </c>
      <c r="BV10194" s="97" t="s">
        <v>3000</v>
      </c>
      <c r="BW10194" s="97" t="s">
        <v>15429</v>
      </c>
    </row>
    <row r="10195" spans="51:75" x14ac:dyDescent="0.3">
      <c r="AY10195" s="124" t="e">
        <f>VLOOKUP(C10195,#REF!, 2,FALSE)</f>
        <v>#REF!</v>
      </c>
      <c r="BM10195" s="97" t="s">
        <v>15430</v>
      </c>
      <c r="BN10195" s="97" t="s">
        <v>3000</v>
      </c>
      <c r="BO10195" s="97" t="s">
        <v>3807</v>
      </c>
      <c r="BU10195" s="97" t="s">
        <v>15430</v>
      </c>
      <c r="BV10195" s="97" t="s">
        <v>3000</v>
      </c>
      <c r="BW10195" s="97" t="s">
        <v>3807</v>
      </c>
    </row>
    <row r="10196" spans="51:75" x14ac:dyDescent="0.3">
      <c r="AY10196" s="124" t="e">
        <f>VLOOKUP(C10196,#REF!, 2,FALSE)</f>
        <v>#REF!</v>
      </c>
      <c r="BM10196" s="97" t="s">
        <v>2686</v>
      </c>
      <c r="BN10196" s="97" t="s">
        <v>3003</v>
      </c>
      <c r="BO10196" s="97" t="s">
        <v>728</v>
      </c>
      <c r="BU10196" s="97" t="s">
        <v>2686</v>
      </c>
      <c r="BV10196" s="97" t="s">
        <v>3003</v>
      </c>
      <c r="BW10196" s="97" t="s">
        <v>728</v>
      </c>
    </row>
    <row r="10197" spans="51:75" x14ac:dyDescent="0.3">
      <c r="AY10197" s="124" t="e">
        <f>VLOOKUP(C10197,#REF!, 2,FALSE)</f>
        <v>#REF!</v>
      </c>
      <c r="BM10197" s="97" t="s">
        <v>15431</v>
      </c>
      <c r="BN10197" s="97" t="s">
        <v>3003</v>
      </c>
      <c r="BO10197" s="97" t="s">
        <v>6362</v>
      </c>
      <c r="BU10197" s="97" t="s">
        <v>15431</v>
      </c>
      <c r="BV10197" s="97" t="s">
        <v>3003</v>
      </c>
      <c r="BW10197" s="97" t="s">
        <v>6362</v>
      </c>
    </row>
    <row r="10198" spans="51:75" x14ac:dyDescent="0.3">
      <c r="AY10198" s="124" t="e">
        <f>VLOOKUP(C10198,#REF!, 2,FALSE)</f>
        <v>#REF!</v>
      </c>
      <c r="BM10198" s="97" t="s">
        <v>2687</v>
      </c>
      <c r="BN10198" s="97" t="s">
        <v>715</v>
      </c>
      <c r="BO10198" s="97" t="s">
        <v>4072</v>
      </c>
      <c r="BU10198" s="97" t="s">
        <v>2687</v>
      </c>
      <c r="BV10198" s="97" t="s">
        <v>715</v>
      </c>
      <c r="BW10198" s="97" t="s">
        <v>4072</v>
      </c>
    </row>
    <row r="10199" spans="51:75" x14ac:dyDescent="0.3">
      <c r="AY10199" s="124" t="e">
        <f>VLOOKUP(C10199,#REF!, 2,FALSE)</f>
        <v>#REF!</v>
      </c>
      <c r="BM10199" s="97" t="s">
        <v>2688</v>
      </c>
      <c r="BN10199" s="97" t="s">
        <v>862</v>
      </c>
      <c r="BO10199" s="97" t="s">
        <v>15432</v>
      </c>
      <c r="BU10199" s="97" t="s">
        <v>2688</v>
      </c>
      <c r="BV10199" s="97" t="s">
        <v>862</v>
      </c>
      <c r="BW10199" s="97" t="s">
        <v>15432</v>
      </c>
    </row>
    <row r="10200" spans="51:75" x14ac:dyDescent="0.3">
      <c r="AY10200" s="124" t="e">
        <f>VLOOKUP(C10200,#REF!, 2,FALSE)</f>
        <v>#REF!</v>
      </c>
      <c r="BM10200" s="97" t="s">
        <v>15433</v>
      </c>
      <c r="BN10200" s="97" t="s">
        <v>1139</v>
      </c>
      <c r="BO10200" s="97" t="s">
        <v>9095</v>
      </c>
      <c r="BU10200" s="97" t="s">
        <v>15433</v>
      </c>
      <c r="BV10200" s="97" t="s">
        <v>1139</v>
      </c>
      <c r="BW10200" s="97" t="s">
        <v>9095</v>
      </c>
    </row>
    <row r="10201" spans="51:75" x14ac:dyDescent="0.3">
      <c r="AY10201" s="124" t="e">
        <f>VLOOKUP(C10201,#REF!, 2,FALSE)</f>
        <v>#REF!</v>
      </c>
      <c r="BM10201" s="97" t="s">
        <v>15434</v>
      </c>
      <c r="BN10201" s="97" t="s">
        <v>3237</v>
      </c>
      <c r="BO10201" s="97" t="s">
        <v>10772</v>
      </c>
      <c r="BU10201" s="97" t="s">
        <v>15434</v>
      </c>
      <c r="BV10201" s="97" t="s">
        <v>3237</v>
      </c>
      <c r="BW10201" s="97" t="s">
        <v>10772</v>
      </c>
    </row>
    <row r="10202" spans="51:75" x14ac:dyDescent="0.3">
      <c r="AY10202" s="124" t="e">
        <f>VLOOKUP(C10202,#REF!, 2,FALSE)</f>
        <v>#REF!</v>
      </c>
      <c r="BM10202" s="97" t="s">
        <v>15435</v>
      </c>
      <c r="BN10202" s="97" t="s">
        <v>3043</v>
      </c>
      <c r="BO10202" s="97" t="s">
        <v>2983</v>
      </c>
      <c r="BU10202" s="97" t="s">
        <v>15435</v>
      </c>
      <c r="BV10202" s="97" t="s">
        <v>3043</v>
      </c>
      <c r="BW10202" s="97" t="s">
        <v>2983</v>
      </c>
    </row>
    <row r="10203" spans="51:75" x14ac:dyDescent="0.3">
      <c r="AY10203" s="124" t="e">
        <f>VLOOKUP(C10203,#REF!, 2,FALSE)</f>
        <v>#REF!</v>
      </c>
      <c r="BM10203" s="97" t="s">
        <v>15436</v>
      </c>
      <c r="BN10203" s="97" t="s">
        <v>3000</v>
      </c>
      <c r="BO10203" s="97" t="s">
        <v>15437</v>
      </c>
      <c r="BU10203" s="97" t="s">
        <v>15436</v>
      </c>
      <c r="BV10203" s="97" t="s">
        <v>3000</v>
      </c>
      <c r="BW10203" s="97" t="s">
        <v>15437</v>
      </c>
    </row>
    <row r="10204" spans="51:75" x14ac:dyDescent="0.3">
      <c r="AY10204" s="124" t="e">
        <f>VLOOKUP(C10204,#REF!, 2,FALSE)</f>
        <v>#REF!</v>
      </c>
      <c r="BM10204" s="97" t="s">
        <v>15438</v>
      </c>
      <c r="BN10204" s="97" t="s">
        <v>3085</v>
      </c>
      <c r="BO10204" s="97" t="s">
        <v>2983</v>
      </c>
      <c r="BU10204" s="97" t="s">
        <v>15438</v>
      </c>
      <c r="BV10204" s="97" t="s">
        <v>3085</v>
      </c>
      <c r="BW10204" s="97" t="s">
        <v>2983</v>
      </c>
    </row>
    <row r="10205" spans="51:75" x14ac:dyDescent="0.3">
      <c r="AY10205" s="124" t="e">
        <f>VLOOKUP(C10205,#REF!, 2,FALSE)</f>
        <v>#REF!</v>
      </c>
      <c r="BM10205" s="97" t="s">
        <v>15439</v>
      </c>
      <c r="BN10205" s="97" t="s">
        <v>3000</v>
      </c>
      <c r="BO10205" s="97" t="s">
        <v>15440</v>
      </c>
      <c r="BU10205" s="97" t="s">
        <v>15439</v>
      </c>
      <c r="BV10205" s="97" t="s">
        <v>3000</v>
      </c>
      <c r="BW10205" s="97" t="s">
        <v>15440</v>
      </c>
    </row>
    <row r="10206" spans="51:75" x14ac:dyDescent="0.3">
      <c r="AY10206" s="124" t="e">
        <f>VLOOKUP(C10206,#REF!, 2,FALSE)</f>
        <v>#REF!</v>
      </c>
      <c r="BM10206" s="97" t="s">
        <v>15441</v>
      </c>
      <c r="BN10206" s="97" t="s">
        <v>3095</v>
      </c>
      <c r="BO10206" s="97" t="s">
        <v>15442</v>
      </c>
      <c r="BU10206" s="97" t="s">
        <v>15441</v>
      </c>
      <c r="BV10206" s="97" t="s">
        <v>3095</v>
      </c>
      <c r="BW10206" s="97" t="s">
        <v>15442</v>
      </c>
    </row>
    <row r="10207" spans="51:75" x14ac:dyDescent="0.3">
      <c r="AY10207" s="124" t="e">
        <f>VLOOKUP(C10207,#REF!, 2,FALSE)</f>
        <v>#REF!</v>
      </c>
      <c r="BM10207" s="97" t="s">
        <v>15443</v>
      </c>
      <c r="BN10207" s="97" t="s">
        <v>1342</v>
      </c>
      <c r="BO10207" s="97" t="s">
        <v>15444</v>
      </c>
      <c r="BU10207" s="97" t="s">
        <v>15443</v>
      </c>
      <c r="BV10207" s="97" t="s">
        <v>1342</v>
      </c>
      <c r="BW10207" s="97" t="s">
        <v>15444</v>
      </c>
    </row>
    <row r="10208" spans="51:75" x14ac:dyDescent="0.3">
      <c r="AY10208" s="124" t="e">
        <f>VLOOKUP(C10208,#REF!, 2,FALSE)</f>
        <v>#REF!</v>
      </c>
      <c r="BM10208" s="97" t="s">
        <v>15445</v>
      </c>
      <c r="BN10208" s="97" t="s">
        <v>3095</v>
      </c>
      <c r="BO10208" s="97" t="s">
        <v>14645</v>
      </c>
      <c r="BU10208" s="97" t="s">
        <v>15445</v>
      </c>
      <c r="BV10208" s="97" t="s">
        <v>3095</v>
      </c>
      <c r="BW10208" s="97" t="s">
        <v>14645</v>
      </c>
    </row>
    <row r="10209" spans="51:75" x14ac:dyDescent="0.3">
      <c r="AY10209" s="124" t="e">
        <f>VLOOKUP(C10209,#REF!, 2,FALSE)</f>
        <v>#REF!</v>
      </c>
      <c r="BM10209" s="97" t="s">
        <v>15446</v>
      </c>
      <c r="BN10209" s="97" t="s">
        <v>3237</v>
      </c>
      <c r="BO10209" s="97" t="s">
        <v>4112</v>
      </c>
      <c r="BU10209" s="97" t="s">
        <v>15446</v>
      </c>
      <c r="BV10209" s="97" t="s">
        <v>3237</v>
      </c>
      <c r="BW10209" s="97" t="s">
        <v>4112</v>
      </c>
    </row>
    <row r="10210" spans="51:75" x14ac:dyDescent="0.3">
      <c r="AY10210" s="124" t="e">
        <f>VLOOKUP(C10210,#REF!, 2,FALSE)</f>
        <v>#REF!</v>
      </c>
      <c r="BM10210" s="97" t="s">
        <v>2689</v>
      </c>
      <c r="BN10210" s="97" t="s">
        <v>3003</v>
      </c>
      <c r="BO10210" s="97" t="s">
        <v>15447</v>
      </c>
      <c r="BU10210" s="97" t="s">
        <v>2689</v>
      </c>
      <c r="BV10210" s="97" t="s">
        <v>3003</v>
      </c>
      <c r="BW10210" s="97" t="s">
        <v>15447</v>
      </c>
    </row>
    <row r="10211" spans="51:75" x14ac:dyDescent="0.3">
      <c r="AY10211" s="124" t="e">
        <f>VLOOKUP(C10211,#REF!, 2,FALSE)</f>
        <v>#REF!</v>
      </c>
      <c r="BM10211" s="97" t="s">
        <v>2690</v>
      </c>
      <c r="BN10211" s="97" t="s">
        <v>3095</v>
      </c>
      <c r="BO10211" s="97" t="s">
        <v>15448</v>
      </c>
      <c r="BU10211" s="97" t="s">
        <v>2690</v>
      </c>
      <c r="BV10211" s="97" t="s">
        <v>3095</v>
      </c>
      <c r="BW10211" s="97" t="s">
        <v>15448</v>
      </c>
    </row>
    <row r="10212" spans="51:75" x14ac:dyDescent="0.3">
      <c r="AY10212" s="124" t="e">
        <f>VLOOKUP(C10212,#REF!, 2,FALSE)</f>
        <v>#REF!</v>
      </c>
      <c r="BM10212" s="97" t="s">
        <v>15449</v>
      </c>
      <c r="BN10212" s="97" t="s">
        <v>703</v>
      </c>
      <c r="BO10212" s="97" t="s">
        <v>15450</v>
      </c>
      <c r="BU10212" s="97" t="s">
        <v>15449</v>
      </c>
      <c r="BV10212" s="97" t="s">
        <v>703</v>
      </c>
      <c r="BW10212" s="97" t="s">
        <v>15450</v>
      </c>
    </row>
    <row r="10213" spans="51:75" x14ac:dyDescent="0.3">
      <c r="AY10213" s="124" t="e">
        <f>VLOOKUP(C10213,#REF!, 2,FALSE)</f>
        <v>#REF!</v>
      </c>
      <c r="BM10213" s="97" t="s">
        <v>15451</v>
      </c>
      <c r="BN10213" s="97" t="s">
        <v>666</v>
      </c>
      <c r="BO10213" s="97" t="s">
        <v>2983</v>
      </c>
      <c r="BU10213" s="97" t="s">
        <v>15451</v>
      </c>
      <c r="BV10213" s="97" t="s">
        <v>666</v>
      </c>
      <c r="BW10213" s="97" t="s">
        <v>2983</v>
      </c>
    </row>
    <row r="10214" spans="51:75" x14ac:dyDescent="0.3">
      <c r="AY10214" s="124" t="e">
        <f>VLOOKUP(C10214,#REF!, 2,FALSE)</f>
        <v>#REF!</v>
      </c>
      <c r="BM10214" s="97" t="s">
        <v>15452</v>
      </c>
      <c r="BN10214" s="97" t="s">
        <v>1342</v>
      </c>
      <c r="BO10214" s="97" t="s">
        <v>4737</v>
      </c>
      <c r="BU10214" s="97" t="s">
        <v>15452</v>
      </c>
      <c r="BV10214" s="97" t="s">
        <v>1342</v>
      </c>
      <c r="BW10214" s="97" t="s">
        <v>4737</v>
      </c>
    </row>
    <row r="10215" spans="51:75" x14ac:dyDescent="0.3">
      <c r="AY10215" s="124" t="e">
        <f>VLOOKUP(C10215,#REF!, 2,FALSE)</f>
        <v>#REF!</v>
      </c>
      <c r="BM10215" s="97" t="s">
        <v>15453</v>
      </c>
      <c r="BN10215" s="97" t="s">
        <v>628</v>
      </c>
      <c r="BO10215" s="97" t="s">
        <v>8004</v>
      </c>
      <c r="BU10215" s="97" t="s">
        <v>15453</v>
      </c>
      <c r="BV10215" s="97" t="s">
        <v>628</v>
      </c>
      <c r="BW10215" s="97" t="s">
        <v>8004</v>
      </c>
    </row>
    <row r="10216" spans="51:75" x14ac:dyDescent="0.3">
      <c r="AY10216" s="124" t="e">
        <f>VLOOKUP(C10216,#REF!, 2,FALSE)</f>
        <v>#REF!</v>
      </c>
      <c r="BM10216" s="97" t="s">
        <v>15454</v>
      </c>
      <c r="BN10216" s="97" t="s">
        <v>16979</v>
      </c>
      <c r="BO10216" s="97" t="s">
        <v>3856</v>
      </c>
      <c r="BU10216" s="97" t="s">
        <v>15454</v>
      </c>
      <c r="BV10216" s="97" t="s">
        <v>16979</v>
      </c>
      <c r="BW10216" s="97" t="s">
        <v>3856</v>
      </c>
    </row>
    <row r="10217" spans="51:75" x14ac:dyDescent="0.3">
      <c r="AY10217" s="124" t="e">
        <f>VLOOKUP(C10217,#REF!, 2,FALSE)</f>
        <v>#REF!</v>
      </c>
      <c r="BM10217" s="97" t="s">
        <v>15455</v>
      </c>
      <c r="BN10217" s="97" t="s">
        <v>3237</v>
      </c>
      <c r="BO10217" s="97" t="s">
        <v>13184</v>
      </c>
      <c r="BU10217" s="97" t="s">
        <v>15455</v>
      </c>
      <c r="BV10217" s="97" t="s">
        <v>3237</v>
      </c>
      <c r="BW10217" s="97" t="s">
        <v>13184</v>
      </c>
    </row>
    <row r="10218" spans="51:75" x14ac:dyDescent="0.3">
      <c r="AY10218" s="124" t="e">
        <f>VLOOKUP(C10218,#REF!, 2,FALSE)</f>
        <v>#REF!</v>
      </c>
      <c r="BM10218" s="97" t="s">
        <v>15456</v>
      </c>
      <c r="BN10218" s="97" t="s">
        <v>715</v>
      </c>
      <c r="BO10218" s="97" t="s">
        <v>15457</v>
      </c>
      <c r="BU10218" s="97" t="s">
        <v>15456</v>
      </c>
      <c r="BV10218" s="97" t="s">
        <v>715</v>
      </c>
      <c r="BW10218" s="97" t="s">
        <v>15457</v>
      </c>
    </row>
    <row r="10219" spans="51:75" x14ac:dyDescent="0.3">
      <c r="AY10219" s="124" t="e">
        <f>VLOOKUP(C10219,#REF!, 2,FALSE)</f>
        <v>#REF!</v>
      </c>
      <c r="BM10219" s="97" t="s">
        <v>15458</v>
      </c>
      <c r="BN10219" s="97" t="s">
        <v>715</v>
      </c>
      <c r="BO10219" s="97" t="s">
        <v>10958</v>
      </c>
      <c r="BU10219" s="97" t="s">
        <v>15458</v>
      </c>
      <c r="BV10219" s="97" t="s">
        <v>715</v>
      </c>
      <c r="BW10219" s="97" t="s">
        <v>10958</v>
      </c>
    </row>
    <row r="10220" spans="51:75" x14ac:dyDescent="0.3">
      <c r="AY10220" s="124" t="e">
        <f>VLOOKUP(C10220,#REF!, 2,FALSE)</f>
        <v>#REF!</v>
      </c>
      <c r="BM10220" s="97" t="s">
        <v>15459</v>
      </c>
      <c r="BN10220" s="97" t="s">
        <v>16979</v>
      </c>
      <c r="BO10220" s="97" t="s">
        <v>15460</v>
      </c>
      <c r="BU10220" s="97" t="s">
        <v>15459</v>
      </c>
      <c r="BV10220" s="97" t="s">
        <v>16979</v>
      </c>
      <c r="BW10220" s="97" t="s">
        <v>15460</v>
      </c>
    </row>
    <row r="10221" spans="51:75" x14ac:dyDescent="0.3">
      <c r="AY10221" s="124" t="e">
        <f>VLOOKUP(C10221,#REF!, 2,FALSE)</f>
        <v>#REF!</v>
      </c>
      <c r="BM10221" s="97" t="s">
        <v>15461</v>
      </c>
      <c r="BN10221" s="97" t="s">
        <v>626</v>
      </c>
      <c r="BO10221" s="97" t="s">
        <v>7633</v>
      </c>
      <c r="BU10221" s="97" t="s">
        <v>15461</v>
      </c>
      <c r="BV10221" s="97" t="s">
        <v>626</v>
      </c>
      <c r="BW10221" s="97" t="s">
        <v>7633</v>
      </c>
    </row>
    <row r="10222" spans="51:75" x14ac:dyDescent="0.3">
      <c r="AY10222" s="124" t="e">
        <f>VLOOKUP(C10222,#REF!, 2,FALSE)</f>
        <v>#REF!</v>
      </c>
      <c r="BM10222" s="97" t="s">
        <v>2702</v>
      </c>
      <c r="BN10222" s="97" t="s">
        <v>1272</v>
      </c>
      <c r="BO10222" s="97" t="s">
        <v>8190</v>
      </c>
      <c r="BU10222" s="97" t="s">
        <v>2702</v>
      </c>
      <c r="BV10222" s="97" t="s">
        <v>1272</v>
      </c>
      <c r="BW10222" s="97" t="s">
        <v>8190</v>
      </c>
    </row>
    <row r="10223" spans="51:75" x14ac:dyDescent="0.3">
      <c r="AY10223" s="124" t="e">
        <f>VLOOKUP(C10223,#REF!, 2,FALSE)</f>
        <v>#REF!</v>
      </c>
      <c r="BM10223" s="97" t="s">
        <v>15462</v>
      </c>
      <c r="BN10223" s="97" t="s">
        <v>2983</v>
      </c>
      <c r="BO10223" s="97" t="s">
        <v>11184</v>
      </c>
      <c r="BU10223" s="97" t="s">
        <v>15462</v>
      </c>
      <c r="BV10223" s="97" t="s">
        <v>2983</v>
      </c>
      <c r="BW10223" s="97" t="s">
        <v>11184</v>
      </c>
    </row>
    <row r="10224" spans="51:75" x14ac:dyDescent="0.3">
      <c r="AY10224" s="124" t="e">
        <f>VLOOKUP(C10224,#REF!, 2,FALSE)</f>
        <v>#REF!</v>
      </c>
      <c r="BM10224" s="97" t="s">
        <v>15463</v>
      </c>
      <c r="BN10224" s="97" t="s">
        <v>626</v>
      </c>
      <c r="BO10224" s="97" t="s">
        <v>15464</v>
      </c>
      <c r="BU10224" s="97" t="s">
        <v>15463</v>
      </c>
      <c r="BV10224" s="97" t="s">
        <v>626</v>
      </c>
      <c r="BW10224" s="97" t="s">
        <v>15464</v>
      </c>
    </row>
    <row r="10225" spans="51:75" x14ac:dyDescent="0.3">
      <c r="AY10225" s="124" t="e">
        <f>VLOOKUP(C10225,#REF!, 2,FALSE)</f>
        <v>#REF!</v>
      </c>
      <c r="BM10225" s="97" t="s">
        <v>15465</v>
      </c>
      <c r="BN10225" s="97" t="s">
        <v>626</v>
      </c>
      <c r="BO10225" s="97" t="s">
        <v>7357</v>
      </c>
      <c r="BU10225" s="97" t="s">
        <v>15465</v>
      </c>
      <c r="BV10225" s="97" t="s">
        <v>626</v>
      </c>
      <c r="BW10225" s="97" t="s">
        <v>7357</v>
      </c>
    </row>
    <row r="10226" spans="51:75" x14ac:dyDescent="0.3">
      <c r="AY10226" s="124" t="e">
        <f>VLOOKUP(C10226,#REF!, 2,FALSE)</f>
        <v>#REF!</v>
      </c>
      <c r="BM10226" s="97" t="s">
        <v>15466</v>
      </c>
      <c r="BN10226" s="97" t="s">
        <v>628</v>
      </c>
      <c r="BO10226" s="97" t="s">
        <v>4751</v>
      </c>
      <c r="BU10226" s="97" t="s">
        <v>15466</v>
      </c>
      <c r="BV10226" s="97" t="s">
        <v>628</v>
      </c>
      <c r="BW10226" s="97" t="s">
        <v>4751</v>
      </c>
    </row>
    <row r="10227" spans="51:75" x14ac:dyDescent="0.3">
      <c r="AY10227" s="124" t="e">
        <f>VLOOKUP(C10227,#REF!, 2,FALSE)</f>
        <v>#REF!</v>
      </c>
      <c r="BM10227" s="97" t="s">
        <v>15467</v>
      </c>
      <c r="BN10227" s="97" t="s">
        <v>626</v>
      </c>
      <c r="BO10227" s="97" t="s">
        <v>15468</v>
      </c>
      <c r="BU10227" s="97" t="s">
        <v>15467</v>
      </c>
      <c r="BV10227" s="97" t="s">
        <v>626</v>
      </c>
      <c r="BW10227" s="97" t="s">
        <v>15468</v>
      </c>
    </row>
    <row r="10228" spans="51:75" x14ac:dyDescent="0.3">
      <c r="AY10228" s="124" t="e">
        <f>VLOOKUP(C10228,#REF!, 2,FALSE)</f>
        <v>#REF!</v>
      </c>
      <c r="BM10228" s="97" t="s">
        <v>15469</v>
      </c>
      <c r="BN10228" s="97" t="s">
        <v>3003</v>
      </c>
      <c r="BO10228" s="97" t="s">
        <v>15470</v>
      </c>
      <c r="BU10228" s="97" t="s">
        <v>15469</v>
      </c>
      <c r="BV10228" s="97" t="s">
        <v>3003</v>
      </c>
      <c r="BW10228" s="97" t="s">
        <v>15470</v>
      </c>
    </row>
    <row r="10229" spans="51:75" x14ac:dyDescent="0.3">
      <c r="AY10229" s="124" t="e">
        <f>VLOOKUP(C10229,#REF!, 2,FALSE)</f>
        <v>#REF!</v>
      </c>
      <c r="BM10229" s="97" t="s">
        <v>15471</v>
      </c>
      <c r="BN10229" s="97" t="s">
        <v>3237</v>
      </c>
      <c r="BO10229" s="97" t="s">
        <v>4074</v>
      </c>
      <c r="BU10229" s="97" t="s">
        <v>15471</v>
      </c>
      <c r="BV10229" s="97" t="s">
        <v>3237</v>
      </c>
      <c r="BW10229" s="97" t="s">
        <v>4074</v>
      </c>
    </row>
    <row r="10230" spans="51:75" x14ac:dyDescent="0.3">
      <c r="AY10230" s="124" t="e">
        <f>VLOOKUP(C10230,#REF!, 2,FALSE)</f>
        <v>#REF!</v>
      </c>
      <c r="BM10230" s="97" t="s">
        <v>15472</v>
      </c>
      <c r="BN10230" s="97" t="s">
        <v>626</v>
      </c>
      <c r="BO10230" s="97" t="s">
        <v>15473</v>
      </c>
      <c r="BU10230" s="97" t="s">
        <v>15472</v>
      </c>
      <c r="BV10230" s="97" t="s">
        <v>626</v>
      </c>
      <c r="BW10230" s="97" t="s">
        <v>15473</v>
      </c>
    </row>
    <row r="10231" spans="51:75" x14ac:dyDescent="0.3">
      <c r="AY10231" s="124" t="e">
        <f>VLOOKUP(C10231,#REF!, 2,FALSE)</f>
        <v>#REF!</v>
      </c>
      <c r="BM10231" s="97" t="s">
        <v>15474</v>
      </c>
      <c r="BN10231" s="97" t="s">
        <v>16979</v>
      </c>
      <c r="BO10231" s="97" t="s">
        <v>711</v>
      </c>
      <c r="BU10231" s="97" t="s">
        <v>15474</v>
      </c>
      <c r="BV10231" s="97" t="s">
        <v>16979</v>
      </c>
      <c r="BW10231" s="97" t="s">
        <v>711</v>
      </c>
    </row>
    <row r="10232" spans="51:75" x14ac:dyDescent="0.3">
      <c r="AY10232" s="124" t="e">
        <f>VLOOKUP(C10232,#REF!, 2,FALSE)</f>
        <v>#REF!</v>
      </c>
      <c r="BM10232" s="97" t="s">
        <v>15475</v>
      </c>
      <c r="BN10232" s="97" t="s">
        <v>1139</v>
      </c>
      <c r="BO10232" s="97" t="s">
        <v>3109</v>
      </c>
      <c r="BU10232" s="97" t="s">
        <v>15475</v>
      </c>
      <c r="BV10232" s="97" t="s">
        <v>1139</v>
      </c>
      <c r="BW10232" s="97" t="s">
        <v>3109</v>
      </c>
    </row>
    <row r="10233" spans="51:75" x14ac:dyDescent="0.3">
      <c r="AY10233" s="124" t="e">
        <f>VLOOKUP(C10233,#REF!, 2,FALSE)</f>
        <v>#REF!</v>
      </c>
      <c r="BM10233" s="97" t="s">
        <v>15476</v>
      </c>
      <c r="BN10233" s="97" t="s">
        <v>2983</v>
      </c>
      <c r="BO10233" s="97" t="s">
        <v>2983</v>
      </c>
      <c r="BU10233" s="97" t="s">
        <v>15476</v>
      </c>
      <c r="BV10233" s="97" t="s">
        <v>2983</v>
      </c>
      <c r="BW10233" s="97" t="s">
        <v>2983</v>
      </c>
    </row>
    <row r="10234" spans="51:75" x14ac:dyDescent="0.3">
      <c r="AY10234" s="124" t="e">
        <f>VLOOKUP(C10234,#REF!, 2,FALSE)</f>
        <v>#REF!</v>
      </c>
      <c r="BM10234" s="97" t="s">
        <v>15477</v>
      </c>
      <c r="BN10234" s="97" t="s">
        <v>3085</v>
      </c>
      <c r="BO10234" s="97" t="s">
        <v>2983</v>
      </c>
      <c r="BU10234" s="97" t="s">
        <v>15477</v>
      </c>
      <c r="BV10234" s="97" t="s">
        <v>3085</v>
      </c>
      <c r="BW10234" s="97" t="s">
        <v>2983</v>
      </c>
    </row>
    <row r="10235" spans="51:75" x14ac:dyDescent="0.3">
      <c r="AY10235" s="124" t="e">
        <f>VLOOKUP(C10235,#REF!, 2,FALSE)</f>
        <v>#REF!</v>
      </c>
      <c r="BM10235" s="97" t="s">
        <v>15478</v>
      </c>
      <c r="BN10235" s="97" t="s">
        <v>16968</v>
      </c>
      <c r="BO10235" s="97" t="s">
        <v>2983</v>
      </c>
      <c r="BU10235" s="97" t="s">
        <v>15478</v>
      </c>
      <c r="BV10235" s="97" t="s">
        <v>16968</v>
      </c>
      <c r="BW10235" s="97" t="s">
        <v>2983</v>
      </c>
    </row>
    <row r="10236" spans="51:75" x14ac:dyDescent="0.3">
      <c r="AY10236" s="124" t="e">
        <f>VLOOKUP(C10236,#REF!, 2,FALSE)</f>
        <v>#REF!</v>
      </c>
      <c r="BM10236" s="97" t="s">
        <v>15479</v>
      </c>
      <c r="BN10236" s="97" t="s">
        <v>1139</v>
      </c>
      <c r="BO10236" s="97" t="s">
        <v>2983</v>
      </c>
      <c r="BU10236" s="97" t="s">
        <v>15479</v>
      </c>
      <c r="BV10236" s="97" t="s">
        <v>1139</v>
      </c>
      <c r="BW10236" s="97" t="s">
        <v>2983</v>
      </c>
    </row>
    <row r="10237" spans="51:75" x14ac:dyDescent="0.3">
      <c r="AY10237" s="124" t="e">
        <f>VLOOKUP(C10237,#REF!, 2,FALSE)</f>
        <v>#REF!</v>
      </c>
      <c r="BM10237" s="97" t="s">
        <v>15480</v>
      </c>
      <c r="BN10237" s="97" t="s">
        <v>16968</v>
      </c>
      <c r="BO10237" s="97" t="s">
        <v>2983</v>
      </c>
      <c r="BU10237" s="97" t="s">
        <v>15480</v>
      </c>
      <c r="BV10237" s="97" t="s">
        <v>16968</v>
      </c>
      <c r="BW10237" s="97" t="s">
        <v>2983</v>
      </c>
    </row>
    <row r="10238" spans="51:75" x14ac:dyDescent="0.3">
      <c r="AY10238" s="124" t="e">
        <f>VLOOKUP(C10238,#REF!, 2,FALSE)</f>
        <v>#REF!</v>
      </c>
      <c r="BM10238" s="97" t="s">
        <v>15481</v>
      </c>
      <c r="BN10238" s="97" t="s">
        <v>2983</v>
      </c>
      <c r="BO10238" s="97" t="s">
        <v>8449</v>
      </c>
      <c r="BU10238" s="97" t="s">
        <v>15481</v>
      </c>
      <c r="BV10238" s="97" t="s">
        <v>2983</v>
      </c>
      <c r="BW10238" s="97" t="s">
        <v>8449</v>
      </c>
    </row>
    <row r="10239" spans="51:75" x14ac:dyDescent="0.3">
      <c r="AY10239" s="124" t="e">
        <f>VLOOKUP(C10239,#REF!, 2,FALSE)</f>
        <v>#REF!</v>
      </c>
      <c r="BM10239" s="97" t="s">
        <v>15482</v>
      </c>
      <c r="BN10239" s="97" t="s">
        <v>1342</v>
      </c>
      <c r="BO10239" s="97" t="s">
        <v>2983</v>
      </c>
      <c r="BU10239" s="97" t="s">
        <v>15482</v>
      </c>
      <c r="BV10239" s="97" t="s">
        <v>1342</v>
      </c>
      <c r="BW10239" s="97" t="s">
        <v>2983</v>
      </c>
    </row>
    <row r="10240" spans="51:75" x14ac:dyDescent="0.3">
      <c r="AY10240" s="124" t="e">
        <f>VLOOKUP(C10240,#REF!, 2,FALSE)</f>
        <v>#REF!</v>
      </c>
      <c r="BM10240" s="97" t="s">
        <v>15483</v>
      </c>
      <c r="BN10240" s="97" t="s">
        <v>1342</v>
      </c>
      <c r="BO10240" s="97" t="s">
        <v>1019</v>
      </c>
      <c r="BU10240" s="97" t="s">
        <v>15483</v>
      </c>
      <c r="BV10240" s="97" t="s">
        <v>1342</v>
      </c>
      <c r="BW10240" s="97" t="s">
        <v>1019</v>
      </c>
    </row>
    <row r="10241" spans="51:75" x14ac:dyDescent="0.3">
      <c r="AY10241" s="124" t="e">
        <f>VLOOKUP(C10241,#REF!, 2,FALSE)</f>
        <v>#REF!</v>
      </c>
      <c r="BM10241" s="97" t="s">
        <v>15484</v>
      </c>
      <c r="BN10241" s="97" t="s">
        <v>3043</v>
      </c>
      <c r="BO10241" s="97" t="s">
        <v>2983</v>
      </c>
      <c r="BU10241" s="97" t="s">
        <v>15484</v>
      </c>
      <c r="BV10241" s="97" t="s">
        <v>3043</v>
      </c>
      <c r="BW10241" s="97" t="s">
        <v>2983</v>
      </c>
    </row>
    <row r="10242" spans="51:75" x14ac:dyDescent="0.3">
      <c r="AY10242" s="124" t="e">
        <f>VLOOKUP(C10242,#REF!, 2,FALSE)</f>
        <v>#REF!</v>
      </c>
      <c r="BM10242" s="97" t="s">
        <v>15485</v>
      </c>
      <c r="BN10242" s="97" t="s">
        <v>1342</v>
      </c>
      <c r="BO10242" s="97" t="s">
        <v>2886</v>
      </c>
      <c r="BU10242" s="97" t="s">
        <v>15485</v>
      </c>
      <c r="BV10242" s="97" t="s">
        <v>1342</v>
      </c>
      <c r="BW10242" s="97" t="s">
        <v>2886</v>
      </c>
    </row>
    <row r="10243" spans="51:75" x14ac:dyDescent="0.3">
      <c r="AY10243" s="124" t="e">
        <f>VLOOKUP(C10243,#REF!, 2,FALSE)</f>
        <v>#REF!</v>
      </c>
      <c r="BM10243" s="97" t="s">
        <v>15486</v>
      </c>
      <c r="BN10243" s="97" t="s">
        <v>1269</v>
      </c>
      <c r="BO10243" s="97" t="s">
        <v>4700</v>
      </c>
      <c r="BU10243" s="97" t="s">
        <v>15486</v>
      </c>
      <c r="BV10243" s="97" t="s">
        <v>1269</v>
      </c>
      <c r="BW10243" s="97" t="s">
        <v>4700</v>
      </c>
    </row>
    <row r="10244" spans="51:75" x14ac:dyDescent="0.3">
      <c r="AY10244" s="124" t="e">
        <f>VLOOKUP(C10244,#REF!, 2,FALSE)</f>
        <v>#REF!</v>
      </c>
      <c r="BM10244" s="97" t="s">
        <v>15487</v>
      </c>
      <c r="BN10244" s="97" t="s">
        <v>2979</v>
      </c>
      <c r="BO10244" s="97" t="s">
        <v>4470</v>
      </c>
      <c r="BU10244" s="97" t="s">
        <v>15487</v>
      </c>
      <c r="BV10244" s="97" t="s">
        <v>2979</v>
      </c>
      <c r="BW10244" s="97" t="s">
        <v>4470</v>
      </c>
    </row>
    <row r="10245" spans="51:75" x14ac:dyDescent="0.3">
      <c r="AY10245" s="124" t="e">
        <f>VLOOKUP(C10245,#REF!, 2,FALSE)</f>
        <v>#REF!</v>
      </c>
      <c r="BM10245" s="97" t="s">
        <v>15488</v>
      </c>
      <c r="BN10245" s="97" t="s">
        <v>663</v>
      </c>
      <c r="BO10245" s="97" t="s">
        <v>2983</v>
      </c>
      <c r="BU10245" s="97" t="s">
        <v>15488</v>
      </c>
      <c r="BV10245" s="97" t="s">
        <v>663</v>
      </c>
      <c r="BW10245" s="97" t="s">
        <v>2983</v>
      </c>
    </row>
    <row r="10246" spans="51:75" x14ac:dyDescent="0.3">
      <c r="AY10246" s="124" t="e">
        <f>VLOOKUP(C10246,#REF!, 2,FALSE)</f>
        <v>#REF!</v>
      </c>
      <c r="BM10246" s="97" t="s">
        <v>271</v>
      </c>
      <c r="BN10246" s="97" t="s">
        <v>16968</v>
      </c>
      <c r="BO10246" s="97" t="s">
        <v>2983</v>
      </c>
      <c r="BU10246" s="97" t="s">
        <v>271</v>
      </c>
      <c r="BV10246" s="97" t="s">
        <v>16968</v>
      </c>
      <c r="BW10246" s="97" t="s">
        <v>2983</v>
      </c>
    </row>
    <row r="10247" spans="51:75" x14ac:dyDescent="0.3">
      <c r="AY10247" s="124" t="e">
        <f>VLOOKUP(C10247,#REF!, 2,FALSE)</f>
        <v>#REF!</v>
      </c>
      <c r="BM10247" s="97" t="s">
        <v>272</v>
      </c>
      <c r="BN10247" s="97" t="s">
        <v>16968</v>
      </c>
      <c r="BO10247" s="97" t="s">
        <v>2983</v>
      </c>
      <c r="BU10247" s="97" t="s">
        <v>272</v>
      </c>
      <c r="BV10247" s="97" t="s">
        <v>16968</v>
      </c>
      <c r="BW10247" s="97" t="s">
        <v>2983</v>
      </c>
    </row>
    <row r="10248" spans="51:75" x14ac:dyDescent="0.3">
      <c r="AY10248" s="124" t="e">
        <f>VLOOKUP(C10248,#REF!, 2,FALSE)</f>
        <v>#REF!</v>
      </c>
      <c r="BM10248" s="97" t="s">
        <v>280</v>
      </c>
      <c r="BN10248" s="97" t="s">
        <v>16968</v>
      </c>
      <c r="BO10248" s="97" t="s">
        <v>2983</v>
      </c>
      <c r="BU10248" s="97" t="s">
        <v>280</v>
      </c>
      <c r="BV10248" s="97" t="s">
        <v>16968</v>
      </c>
      <c r="BW10248" s="97" t="s">
        <v>2983</v>
      </c>
    </row>
    <row r="10249" spans="51:75" x14ac:dyDescent="0.3">
      <c r="AY10249" s="124" t="e">
        <f>VLOOKUP(C10249,#REF!, 2,FALSE)</f>
        <v>#REF!</v>
      </c>
      <c r="BM10249" s="97" t="s">
        <v>15489</v>
      </c>
      <c r="BN10249" s="97" t="s">
        <v>16968</v>
      </c>
      <c r="BO10249" s="97" t="s">
        <v>2983</v>
      </c>
      <c r="BU10249" s="97" t="s">
        <v>15489</v>
      </c>
      <c r="BV10249" s="97" t="s">
        <v>16968</v>
      </c>
      <c r="BW10249" s="97" t="s">
        <v>2983</v>
      </c>
    </row>
    <row r="10250" spans="51:75" x14ac:dyDescent="0.3">
      <c r="AY10250" s="124" t="e">
        <f>VLOOKUP(C10250,#REF!, 2,FALSE)</f>
        <v>#REF!</v>
      </c>
      <c r="BM10250" s="97" t="s">
        <v>2703</v>
      </c>
      <c r="BN10250" s="97" t="s">
        <v>666</v>
      </c>
      <c r="BO10250" s="97" t="s">
        <v>2972</v>
      </c>
      <c r="BU10250" s="97" t="s">
        <v>2703</v>
      </c>
      <c r="BV10250" s="97" t="s">
        <v>666</v>
      </c>
      <c r="BW10250" s="97" t="s">
        <v>2972</v>
      </c>
    </row>
    <row r="10251" spans="51:75" x14ac:dyDescent="0.3">
      <c r="AY10251" s="124" t="e">
        <f>VLOOKUP(C10251,#REF!, 2,FALSE)</f>
        <v>#REF!</v>
      </c>
      <c r="BM10251" s="97" t="s">
        <v>15490</v>
      </c>
      <c r="BN10251" s="97" t="s">
        <v>3237</v>
      </c>
      <c r="BO10251" s="97" t="s">
        <v>2983</v>
      </c>
      <c r="BU10251" s="97" t="s">
        <v>15490</v>
      </c>
      <c r="BV10251" s="97" t="s">
        <v>3237</v>
      </c>
      <c r="BW10251" s="97" t="s">
        <v>2983</v>
      </c>
    </row>
    <row r="10252" spans="51:75" x14ac:dyDescent="0.3">
      <c r="AY10252" s="124" t="e">
        <f>VLOOKUP(C10252,#REF!, 2,FALSE)</f>
        <v>#REF!</v>
      </c>
      <c r="BM10252" s="97" t="s">
        <v>15491</v>
      </c>
      <c r="BN10252" s="97" t="s">
        <v>3003</v>
      </c>
      <c r="BO10252" s="97" t="s">
        <v>2983</v>
      </c>
      <c r="BU10252" s="97" t="s">
        <v>15491</v>
      </c>
      <c r="BV10252" s="97" t="s">
        <v>3003</v>
      </c>
      <c r="BW10252" s="97" t="s">
        <v>2983</v>
      </c>
    </row>
    <row r="10253" spans="51:75" x14ac:dyDescent="0.3">
      <c r="AY10253" s="124" t="e">
        <f>VLOOKUP(C10253,#REF!, 2,FALSE)</f>
        <v>#REF!</v>
      </c>
      <c r="BM10253" s="97" t="s">
        <v>15492</v>
      </c>
      <c r="BN10253" s="97" t="s">
        <v>810</v>
      </c>
      <c r="BO10253" s="97" t="s">
        <v>2983</v>
      </c>
      <c r="BU10253" s="97" t="s">
        <v>15492</v>
      </c>
      <c r="BV10253" s="97" t="s">
        <v>810</v>
      </c>
      <c r="BW10253" s="97" t="s">
        <v>2983</v>
      </c>
    </row>
    <row r="10254" spans="51:75" x14ac:dyDescent="0.3">
      <c r="AY10254" s="124" t="e">
        <f>VLOOKUP(C10254,#REF!, 2,FALSE)</f>
        <v>#REF!</v>
      </c>
      <c r="BM10254" s="97" t="s">
        <v>15493</v>
      </c>
      <c r="BN10254" s="97" t="s">
        <v>775</v>
      </c>
      <c r="BO10254" s="97" t="s">
        <v>2983</v>
      </c>
      <c r="BU10254" s="97" t="s">
        <v>15493</v>
      </c>
      <c r="BV10254" s="97" t="s">
        <v>775</v>
      </c>
      <c r="BW10254" s="97" t="s">
        <v>2983</v>
      </c>
    </row>
    <row r="10255" spans="51:75" x14ac:dyDescent="0.3">
      <c r="AY10255" s="124" t="e">
        <f>VLOOKUP(C10255,#REF!, 2,FALSE)</f>
        <v>#REF!</v>
      </c>
      <c r="BM10255" s="97" t="s">
        <v>15494</v>
      </c>
      <c r="BN10255" s="97" t="s">
        <v>852</v>
      </c>
      <c r="BO10255" s="97" t="s">
        <v>2983</v>
      </c>
      <c r="BU10255" s="97" t="s">
        <v>15494</v>
      </c>
      <c r="BV10255" s="97" t="s">
        <v>852</v>
      </c>
      <c r="BW10255" s="97" t="s">
        <v>2983</v>
      </c>
    </row>
    <row r="10256" spans="51:75" x14ac:dyDescent="0.3">
      <c r="AY10256" s="124" t="e">
        <f>VLOOKUP(C10256,#REF!, 2,FALSE)</f>
        <v>#REF!</v>
      </c>
      <c r="BM10256" s="97" t="s">
        <v>15495</v>
      </c>
      <c r="BN10256" s="97" t="s">
        <v>1139</v>
      </c>
      <c r="BO10256" s="97" t="s">
        <v>2983</v>
      </c>
      <c r="BU10256" s="97" t="s">
        <v>15495</v>
      </c>
      <c r="BV10256" s="97" t="s">
        <v>1139</v>
      </c>
      <c r="BW10256" s="97" t="s">
        <v>2983</v>
      </c>
    </row>
    <row r="10257" spans="51:75" x14ac:dyDescent="0.3">
      <c r="AY10257" s="124" t="e">
        <f>VLOOKUP(C10257,#REF!, 2,FALSE)</f>
        <v>#REF!</v>
      </c>
      <c r="BM10257" s="97" t="s">
        <v>15496</v>
      </c>
      <c r="BN10257" s="97" t="s">
        <v>1342</v>
      </c>
      <c r="BO10257" s="97" t="s">
        <v>2983</v>
      </c>
      <c r="BU10257" s="97" t="s">
        <v>15496</v>
      </c>
      <c r="BV10257" s="97" t="s">
        <v>1342</v>
      </c>
      <c r="BW10257" s="97" t="s">
        <v>2983</v>
      </c>
    </row>
    <row r="10258" spans="51:75" x14ac:dyDescent="0.3">
      <c r="AY10258" s="124" t="e">
        <f>VLOOKUP(C10258,#REF!, 2,FALSE)</f>
        <v>#REF!</v>
      </c>
      <c r="BM10258" s="97" t="s">
        <v>15497</v>
      </c>
      <c r="BN10258" s="97" t="s">
        <v>719</v>
      </c>
      <c r="BO10258" s="97" t="s">
        <v>2983</v>
      </c>
      <c r="BU10258" s="97" t="s">
        <v>15497</v>
      </c>
      <c r="BV10258" s="97" t="s">
        <v>719</v>
      </c>
      <c r="BW10258" s="97" t="s">
        <v>2983</v>
      </c>
    </row>
    <row r="10259" spans="51:75" x14ac:dyDescent="0.3">
      <c r="AY10259" s="124" t="e">
        <f>VLOOKUP(C10259,#REF!, 2,FALSE)</f>
        <v>#REF!</v>
      </c>
      <c r="BM10259" s="97" t="s">
        <v>15498</v>
      </c>
      <c r="BN10259" s="97" t="s">
        <v>3003</v>
      </c>
      <c r="BO10259" s="97" t="s">
        <v>9757</v>
      </c>
      <c r="BU10259" s="97" t="s">
        <v>15498</v>
      </c>
      <c r="BV10259" s="97" t="s">
        <v>3003</v>
      </c>
      <c r="BW10259" s="97" t="s">
        <v>9757</v>
      </c>
    </row>
    <row r="10260" spans="51:75" x14ac:dyDescent="0.3">
      <c r="AY10260" s="124" t="e">
        <f>VLOOKUP(C10260,#REF!, 2,FALSE)</f>
        <v>#REF!</v>
      </c>
      <c r="BM10260" s="97" t="s">
        <v>15499</v>
      </c>
      <c r="BN10260" s="97" t="s">
        <v>1139</v>
      </c>
      <c r="BO10260" s="97" t="s">
        <v>2983</v>
      </c>
      <c r="BU10260" s="97" t="s">
        <v>15499</v>
      </c>
      <c r="BV10260" s="97" t="s">
        <v>1139</v>
      </c>
      <c r="BW10260" s="97" t="s">
        <v>2983</v>
      </c>
    </row>
    <row r="10261" spans="51:75" x14ac:dyDescent="0.3">
      <c r="AY10261" s="124" t="e">
        <f>VLOOKUP(C10261,#REF!, 2,FALSE)</f>
        <v>#REF!</v>
      </c>
      <c r="BM10261" s="97" t="s">
        <v>15500</v>
      </c>
      <c r="BN10261" s="97" t="s">
        <v>3191</v>
      </c>
      <c r="BO10261" s="97" t="s">
        <v>1378</v>
      </c>
      <c r="BU10261" s="97" t="s">
        <v>15500</v>
      </c>
      <c r="BV10261" s="97" t="s">
        <v>3191</v>
      </c>
      <c r="BW10261" s="97" t="s">
        <v>1378</v>
      </c>
    </row>
    <row r="10262" spans="51:75" x14ac:dyDescent="0.3">
      <c r="AY10262" s="124" t="e">
        <f>VLOOKUP(C10262,#REF!, 2,FALSE)</f>
        <v>#REF!</v>
      </c>
      <c r="BM10262" s="97" t="s">
        <v>15501</v>
      </c>
      <c r="BN10262" s="97" t="s">
        <v>3043</v>
      </c>
      <c r="BO10262" s="97" t="s">
        <v>8685</v>
      </c>
      <c r="BU10262" s="97" t="s">
        <v>15501</v>
      </c>
      <c r="BV10262" s="97" t="s">
        <v>3043</v>
      </c>
      <c r="BW10262" s="97" t="s">
        <v>8685</v>
      </c>
    </row>
    <row r="10263" spans="51:75" x14ac:dyDescent="0.3">
      <c r="AY10263" s="124" t="e">
        <f>VLOOKUP(C10263,#REF!, 2,FALSE)</f>
        <v>#REF!</v>
      </c>
      <c r="BM10263" s="97" t="s">
        <v>15502</v>
      </c>
      <c r="BN10263" s="97" t="s">
        <v>3043</v>
      </c>
      <c r="BO10263" s="97" t="s">
        <v>8965</v>
      </c>
      <c r="BU10263" s="97" t="s">
        <v>15502</v>
      </c>
      <c r="BV10263" s="97" t="s">
        <v>3043</v>
      </c>
      <c r="BW10263" s="97" t="s">
        <v>8965</v>
      </c>
    </row>
    <row r="10264" spans="51:75" x14ac:dyDescent="0.3">
      <c r="AY10264" s="124" t="e">
        <f>VLOOKUP(C10264,#REF!, 2,FALSE)</f>
        <v>#REF!</v>
      </c>
      <c r="BM10264" s="97" t="s">
        <v>15503</v>
      </c>
      <c r="BN10264" s="97" t="s">
        <v>3043</v>
      </c>
      <c r="BO10264" s="97" t="s">
        <v>7490</v>
      </c>
      <c r="BU10264" s="97" t="s">
        <v>15503</v>
      </c>
      <c r="BV10264" s="97" t="s">
        <v>3043</v>
      </c>
      <c r="BW10264" s="97" t="s">
        <v>7490</v>
      </c>
    </row>
    <row r="10265" spans="51:75" x14ac:dyDescent="0.3">
      <c r="AY10265" s="124" t="e">
        <f>VLOOKUP(C10265,#REF!, 2,FALSE)</f>
        <v>#REF!</v>
      </c>
      <c r="BM10265" s="97" t="s">
        <v>15504</v>
      </c>
      <c r="BN10265" s="97" t="s">
        <v>3191</v>
      </c>
      <c r="BO10265" s="97" t="s">
        <v>10191</v>
      </c>
      <c r="BU10265" s="97" t="s">
        <v>15504</v>
      </c>
      <c r="BV10265" s="97" t="s">
        <v>3191</v>
      </c>
      <c r="BW10265" s="97" t="s">
        <v>10191</v>
      </c>
    </row>
    <row r="10266" spans="51:75" x14ac:dyDescent="0.3">
      <c r="AY10266" s="124" t="e">
        <f>VLOOKUP(C10266,#REF!, 2,FALSE)</f>
        <v>#REF!</v>
      </c>
      <c r="BM10266" s="97" t="s">
        <v>15506</v>
      </c>
      <c r="BN10266" s="97" t="s">
        <v>2983</v>
      </c>
      <c r="BO10266" s="97" t="s">
        <v>15508</v>
      </c>
      <c r="BU10266" s="97" t="s">
        <v>15506</v>
      </c>
      <c r="BV10266" s="97" t="s">
        <v>2983</v>
      </c>
      <c r="BW10266" s="97" t="s">
        <v>15508</v>
      </c>
    </row>
    <row r="10267" spans="51:75" x14ac:dyDescent="0.3">
      <c r="AY10267" s="124" t="e">
        <f>VLOOKUP(C10267,#REF!, 2,FALSE)</f>
        <v>#REF!</v>
      </c>
      <c r="BM10267" s="97" t="s">
        <v>15509</v>
      </c>
      <c r="BN10267" s="97" t="s">
        <v>661</v>
      </c>
      <c r="BO10267" s="97" t="s">
        <v>2983</v>
      </c>
      <c r="BU10267" s="97" t="s">
        <v>15509</v>
      </c>
      <c r="BV10267" s="97" t="s">
        <v>661</v>
      </c>
      <c r="BW10267" s="97" t="s">
        <v>2983</v>
      </c>
    </row>
    <row r="10268" spans="51:75" x14ac:dyDescent="0.3">
      <c r="AY10268" s="124" t="e">
        <f>VLOOKUP(C10268,#REF!, 2,FALSE)</f>
        <v>#REF!</v>
      </c>
      <c r="BM10268" s="97" t="s">
        <v>2706</v>
      </c>
      <c r="BN10268" s="97" t="s">
        <v>626</v>
      </c>
      <c r="BO10268" s="97" t="s">
        <v>2983</v>
      </c>
      <c r="BU10268" s="97" t="s">
        <v>2706</v>
      </c>
      <c r="BV10268" s="97" t="s">
        <v>626</v>
      </c>
      <c r="BW10268" s="97" t="s">
        <v>2983</v>
      </c>
    </row>
    <row r="10269" spans="51:75" x14ac:dyDescent="0.3">
      <c r="AY10269" s="124" t="e">
        <f>VLOOKUP(C10269,#REF!, 2,FALSE)</f>
        <v>#REF!</v>
      </c>
      <c r="BM10269" s="97" t="s">
        <v>274</v>
      </c>
      <c r="BN10269" s="97" t="s">
        <v>16968</v>
      </c>
      <c r="BO10269" s="97" t="s">
        <v>2983</v>
      </c>
      <c r="BU10269" s="97" t="s">
        <v>274</v>
      </c>
      <c r="BV10269" s="97" t="s">
        <v>16968</v>
      </c>
      <c r="BW10269" s="97" t="s">
        <v>2983</v>
      </c>
    </row>
    <row r="10270" spans="51:75" x14ac:dyDescent="0.3">
      <c r="AY10270" s="124" t="e">
        <f>VLOOKUP(C10270,#REF!, 2,FALSE)</f>
        <v>#REF!</v>
      </c>
      <c r="BM10270" s="97" t="s">
        <v>15510</v>
      </c>
      <c r="BN10270" s="97" t="s">
        <v>1139</v>
      </c>
      <c r="BO10270" s="97" t="s">
        <v>2983</v>
      </c>
      <c r="BU10270" s="97" t="s">
        <v>15510</v>
      </c>
      <c r="BV10270" s="97" t="s">
        <v>1139</v>
      </c>
      <c r="BW10270" s="97" t="s">
        <v>2983</v>
      </c>
    </row>
    <row r="10271" spans="51:75" x14ac:dyDescent="0.3">
      <c r="AY10271" s="124" t="e">
        <f>VLOOKUP(C10271,#REF!, 2,FALSE)</f>
        <v>#REF!</v>
      </c>
      <c r="BM10271" s="97" t="s">
        <v>15511</v>
      </c>
      <c r="BN10271" s="97" t="s">
        <v>3043</v>
      </c>
      <c r="BO10271" s="97" t="s">
        <v>770</v>
      </c>
      <c r="BU10271" s="97" t="s">
        <v>15511</v>
      </c>
      <c r="BV10271" s="97" t="s">
        <v>3043</v>
      </c>
      <c r="BW10271" s="97" t="s">
        <v>770</v>
      </c>
    </row>
    <row r="10272" spans="51:75" x14ac:dyDescent="0.3">
      <c r="AY10272" s="124" t="e">
        <f>VLOOKUP(C10272,#REF!, 2,FALSE)</f>
        <v>#REF!</v>
      </c>
      <c r="BM10272" s="97" t="s">
        <v>15512</v>
      </c>
      <c r="BN10272" s="97" t="s">
        <v>1342</v>
      </c>
      <c r="BO10272" s="97" t="s">
        <v>770</v>
      </c>
      <c r="BU10272" s="97" t="s">
        <v>15512</v>
      </c>
      <c r="BV10272" s="97" t="s">
        <v>1342</v>
      </c>
      <c r="BW10272" s="97" t="s">
        <v>770</v>
      </c>
    </row>
    <row r="10273" spans="51:75" x14ac:dyDescent="0.3">
      <c r="AY10273" s="124" t="e">
        <f>VLOOKUP(C10273,#REF!, 2,FALSE)</f>
        <v>#REF!</v>
      </c>
      <c r="BM10273" s="97" t="s">
        <v>15513</v>
      </c>
      <c r="BN10273" s="97" t="s">
        <v>2979</v>
      </c>
      <c r="BO10273" s="97" t="s">
        <v>770</v>
      </c>
      <c r="BU10273" s="97" t="s">
        <v>15513</v>
      </c>
      <c r="BV10273" s="97" t="s">
        <v>2979</v>
      </c>
      <c r="BW10273" s="97" t="s">
        <v>770</v>
      </c>
    </row>
    <row r="10274" spans="51:75" x14ac:dyDescent="0.3">
      <c r="AY10274" s="124" t="e">
        <f>VLOOKUP(C10274,#REF!, 2,FALSE)</f>
        <v>#REF!</v>
      </c>
      <c r="BM10274" s="97" t="s">
        <v>15514</v>
      </c>
      <c r="BN10274" s="97" t="s">
        <v>2979</v>
      </c>
      <c r="BO10274" s="97" t="s">
        <v>770</v>
      </c>
      <c r="BU10274" s="97" t="s">
        <v>15514</v>
      </c>
      <c r="BV10274" s="97" t="s">
        <v>2979</v>
      </c>
      <c r="BW10274" s="97" t="s">
        <v>770</v>
      </c>
    </row>
    <row r="10275" spans="51:75" x14ac:dyDescent="0.3">
      <c r="AY10275" s="124" t="e">
        <f>VLOOKUP(C10275,#REF!, 2,FALSE)</f>
        <v>#REF!</v>
      </c>
      <c r="BM10275" s="97" t="s">
        <v>15515</v>
      </c>
      <c r="BN10275" s="97" t="s">
        <v>3237</v>
      </c>
      <c r="BO10275" s="97" t="s">
        <v>15516</v>
      </c>
      <c r="BU10275" s="97" t="s">
        <v>15515</v>
      </c>
      <c r="BV10275" s="97" t="s">
        <v>3237</v>
      </c>
      <c r="BW10275" s="97" t="s">
        <v>15516</v>
      </c>
    </row>
    <row r="10276" spans="51:75" x14ac:dyDescent="0.3">
      <c r="AY10276" s="124" t="e">
        <f>VLOOKUP(C10276,#REF!, 2,FALSE)</f>
        <v>#REF!</v>
      </c>
      <c r="BM10276" s="97" t="s">
        <v>15517</v>
      </c>
      <c r="BN10276" s="97" t="s">
        <v>3003</v>
      </c>
      <c r="BO10276" s="97" t="s">
        <v>15518</v>
      </c>
      <c r="BU10276" s="97" t="s">
        <v>15517</v>
      </c>
      <c r="BV10276" s="97" t="s">
        <v>3003</v>
      </c>
      <c r="BW10276" s="97" t="s">
        <v>15518</v>
      </c>
    </row>
    <row r="10277" spans="51:75" x14ac:dyDescent="0.3">
      <c r="AY10277" s="124" t="e">
        <f>VLOOKUP(C10277,#REF!, 2,FALSE)</f>
        <v>#REF!</v>
      </c>
      <c r="BM10277" s="97" t="s">
        <v>15519</v>
      </c>
      <c r="BN10277" s="97" t="s">
        <v>3000</v>
      </c>
      <c r="BO10277" s="97" t="s">
        <v>15520</v>
      </c>
      <c r="BU10277" s="97" t="s">
        <v>15519</v>
      </c>
      <c r="BV10277" s="97" t="s">
        <v>3000</v>
      </c>
      <c r="BW10277" s="97" t="s">
        <v>15520</v>
      </c>
    </row>
    <row r="10278" spans="51:75" x14ac:dyDescent="0.3">
      <c r="AY10278" s="124" t="e">
        <f>VLOOKUP(C10278,#REF!, 2,FALSE)</f>
        <v>#REF!</v>
      </c>
      <c r="BM10278" s="97" t="s">
        <v>15521</v>
      </c>
      <c r="BN10278" s="97" t="s">
        <v>3003</v>
      </c>
      <c r="BO10278" s="97" t="s">
        <v>15522</v>
      </c>
      <c r="BU10278" s="97" t="s">
        <v>15521</v>
      </c>
      <c r="BV10278" s="97" t="s">
        <v>3003</v>
      </c>
      <c r="BW10278" s="97" t="s">
        <v>15522</v>
      </c>
    </row>
    <row r="10279" spans="51:75" x14ac:dyDescent="0.3">
      <c r="AY10279" s="124" t="e">
        <f>VLOOKUP(C10279,#REF!, 2,FALSE)</f>
        <v>#REF!</v>
      </c>
      <c r="BM10279" s="97" t="s">
        <v>15523</v>
      </c>
      <c r="BN10279" s="97" t="s">
        <v>1139</v>
      </c>
      <c r="BO10279" s="97" t="s">
        <v>15524</v>
      </c>
      <c r="BU10279" s="97" t="s">
        <v>15523</v>
      </c>
      <c r="BV10279" s="97" t="s">
        <v>1139</v>
      </c>
      <c r="BW10279" s="97" t="s">
        <v>15524</v>
      </c>
    </row>
    <row r="10280" spans="51:75" x14ac:dyDescent="0.3">
      <c r="AY10280" s="124" t="e">
        <f>VLOOKUP(C10280,#REF!, 2,FALSE)</f>
        <v>#REF!</v>
      </c>
      <c r="BM10280" s="97" t="s">
        <v>2707</v>
      </c>
      <c r="BN10280" s="97" t="s">
        <v>3043</v>
      </c>
      <c r="BO10280" s="97" t="s">
        <v>770</v>
      </c>
      <c r="BU10280" s="97" t="s">
        <v>2707</v>
      </c>
      <c r="BV10280" s="97" t="s">
        <v>3043</v>
      </c>
      <c r="BW10280" s="97" t="s">
        <v>770</v>
      </c>
    </row>
    <row r="10281" spans="51:75" x14ac:dyDescent="0.3">
      <c r="AY10281" s="124" t="e">
        <f>VLOOKUP(C10281,#REF!, 2,FALSE)</f>
        <v>#REF!</v>
      </c>
      <c r="BM10281" s="97" t="s">
        <v>15525</v>
      </c>
      <c r="BN10281" s="97" t="s">
        <v>1139</v>
      </c>
      <c r="BO10281" s="97" t="s">
        <v>15526</v>
      </c>
      <c r="BU10281" s="97" t="s">
        <v>15525</v>
      </c>
      <c r="BV10281" s="97" t="s">
        <v>1139</v>
      </c>
      <c r="BW10281" s="97" t="s">
        <v>15526</v>
      </c>
    </row>
    <row r="10282" spans="51:75" x14ac:dyDescent="0.3">
      <c r="AY10282" s="124" t="e">
        <f>VLOOKUP(C10282,#REF!, 2,FALSE)</f>
        <v>#REF!</v>
      </c>
      <c r="BM10282" s="97" t="s">
        <v>15527</v>
      </c>
      <c r="BN10282" s="97" t="s">
        <v>1139</v>
      </c>
      <c r="BO10282" s="97" t="s">
        <v>770</v>
      </c>
      <c r="BU10282" s="97" t="s">
        <v>15527</v>
      </c>
      <c r="BV10282" s="97" t="s">
        <v>1139</v>
      </c>
      <c r="BW10282" s="97" t="s">
        <v>770</v>
      </c>
    </row>
    <row r="10283" spans="51:75" x14ac:dyDescent="0.3">
      <c r="AY10283" s="124" t="e">
        <f>VLOOKUP(C10283,#REF!, 2,FALSE)</f>
        <v>#REF!</v>
      </c>
      <c r="BM10283" s="97" t="s">
        <v>15528</v>
      </c>
      <c r="BN10283" s="97" t="s">
        <v>2983</v>
      </c>
      <c r="BO10283" s="97" t="s">
        <v>6966</v>
      </c>
      <c r="BU10283" s="97" t="s">
        <v>15528</v>
      </c>
      <c r="BV10283" s="97" t="s">
        <v>2983</v>
      </c>
      <c r="BW10283" s="97" t="s">
        <v>6966</v>
      </c>
    </row>
    <row r="10284" spans="51:75" x14ac:dyDescent="0.3">
      <c r="AY10284" s="124" t="e">
        <f>VLOOKUP(C10284,#REF!, 2,FALSE)</f>
        <v>#REF!</v>
      </c>
      <c r="BM10284" s="97" t="s">
        <v>273</v>
      </c>
      <c r="BN10284" s="97" t="s">
        <v>2983</v>
      </c>
      <c r="BO10284" s="97" t="s">
        <v>13759</v>
      </c>
      <c r="BU10284" s="97" t="s">
        <v>273</v>
      </c>
      <c r="BV10284" s="97" t="s">
        <v>2983</v>
      </c>
      <c r="BW10284" s="97" t="s">
        <v>13759</v>
      </c>
    </row>
    <row r="10285" spans="51:75" x14ac:dyDescent="0.3">
      <c r="AY10285" s="124" t="e">
        <f>VLOOKUP(C10285,#REF!, 2,FALSE)</f>
        <v>#REF!</v>
      </c>
      <c r="BM10285" s="97" t="s">
        <v>15529</v>
      </c>
      <c r="BN10285" s="97" t="s">
        <v>3085</v>
      </c>
      <c r="BO10285" s="97" t="s">
        <v>1491</v>
      </c>
      <c r="BU10285" s="97" t="s">
        <v>15529</v>
      </c>
      <c r="BV10285" s="97" t="s">
        <v>3085</v>
      </c>
      <c r="BW10285" s="97" t="s">
        <v>1491</v>
      </c>
    </row>
    <row r="10286" spans="51:75" x14ac:dyDescent="0.3">
      <c r="AY10286" s="124" t="e">
        <f>VLOOKUP(C10286,#REF!, 2,FALSE)</f>
        <v>#REF!</v>
      </c>
      <c r="BM10286" s="97" t="s">
        <v>15530</v>
      </c>
      <c r="BN10286" s="97" t="s">
        <v>2979</v>
      </c>
      <c r="BO10286" s="97" t="s">
        <v>770</v>
      </c>
      <c r="BU10286" s="97" t="s">
        <v>15530</v>
      </c>
      <c r="BV10286" s="97" t="s">
        <v>2979</v>
      </c>
      <c r="BW10286" s="97" t="s">
        <v>770</v>
      </c>
    </row>
    <row r="10287" spans="51:75" x14ac:dyDescent="0.3">
      <c r="AY10287" s="124" t="e">
        <f>VLOOKUP(C10287,#REF!, 2,FALSE)</f>
        <v>#REF!</v>
      </c>
      <c r="BM10287" s="97" t="s">
        <v>15531</v>
      </c>
      <c r="BN10287" s="97" t="s">
        <v>2979</v>
      </c>
      <c r="BO10287" s="97" t="s">
        <v>770</v>
      </c>
      <c r="BU10287" s="97" t="s">
        <v>15531</v>
      </c>
      <c r="BV10287" s="97" t="s">
        <v>2979</v>
      </c>
      <c r="BW10287" s="97" t="s">
        <v>770</v>
      </c>
    </row>
    <row r="10288" spans="51:75" x14ac:dyDescent="0.3">
      <c r="AY10288" s="124" t="e">
        <f>VLOOKUP(C10288,#REF!, 2,FALSE)</f>
        <v>#REF!</v>
      </c>
      <c r="BM10288" s="97" t="s">
        <v>15532</v>
      </c>
      <c r="BN10288" s="97" t="s">
        <v>2983</v>
      </c>
      <c r="BO10288" s="97" t="s">
        <v>9742</v>
      </c>
      <c r="BU10288" s="97" t="s">
        <v>15532</v>
      </c>
      <c r="BV10288" s="97" t="s">
        <v>2983</v>
      </c>
      <c r="BW10288" s="97" t="s">
        <v>9742</v>
      </c>
    </row>
    <row r="10289" spans="51:75" x14ac:dyDescent="0.3">
      <c r="AY10289" s="124" t="e">
        <f>VLOOKUP(C10289,#REF!, 2,FALSE)</f>
        <v>#REF!</v>
      </c>
      <c r="BM10289" s="97" t="s">
        <v>2708</v>
      </c>
      <c r="BN10289" s="97" t="s">
        <v>16968</v>
      </c>
      <c r="BO10289" s="97" t="s">
        <v>15533</v>
      </c>
      <c r="BU10289" s="97" t="s">
        <v>2708</v>
      </c>
      <c r="BV10289" s="97" t="s">
        <v>16968</v>
      </c>
      <c r="BW10289" s="97" t="s">
        <v>15533</v>
      </c>
    </row>
    <row r="10290" spans="51:75" x14ac:dyDescent="0.3">
      <c r="AY10290" s="124" t="e">
        <f>VLOOKUP(C10290,#REF!, 2,FALSE)</f>
        <v>#REF!</v>
      </c>
      <c r="BM10290" s="97" t="s">
        <v>15534</v>
      </c>
      <c r="BN10290" s="97" t="s">
        <v>2979</v>
      </c>
      <c r="BO10290" s="97" t="s">
        <v>15533</v>
      </c>
      <c r="BU10290" s="97" t="s">
        <v>15534</v>
      </c>
      <c r="BV10290" s="97" t="s">
        <v>2979</v>
      </c>
      <c r="BW10290" s="97" t="s">
        <v>15533</v>
      </c>
    </row>
    <row r="10291" spans="51:75" x14ac:dyDescent="0.3">
      <c r="AY10291" s="124" t="e">
        <f>VLOOKUP(C10291,#REF!, 2,FALSE)</f>
        <v>#REF!</v>
      </c>
      <c r="BM10291" s="97" t="s">
        <v>15535</v>
      </c>
      <c r="BN10291" s="97" t="s">
        <v>2979</v>
      </c>
      <c r="BO10291" s="97" t="s">
        <v>15536</v>
      </c>
      <c r="BU10291" s="97" t="s">
        <v>15535</v>
      </c>
      <c r="BV10291" s="97" t="s">
        <v>2979</v>
      </c>
      <c r="BW10291" s="97" t="s">
        <v>15536</v>
      </c>
    </row>
    <row r="10292" spans="51:75" x14ac:dyDescent="0.3">
      <c r="AY10292" s="124" t="e">
        <f>VLOOKUP(C10292,#REF!, 2,FALSE)</f>
        <v>#REF!</v>
      </c>
      <c r="BM10292" s="97" t="s">
        <v>15537</v>
      </c>
      <c r="BN10292" s="97" t="s">
        <v>2979</v>
      </c>
      <c r="BO10292" s="97" t="s">
        <v>5420</v>
      </c>
      <c r="BU10292" s="97" t="s">
        <v>15537</v>
      </c>
      <c r="BV10292" s="97" t="s">
        <v>2979</v>
      </c>
      <c r="BW10292" s="97" t="s">
        <v>5420</v>
      </c>
    </row>
    <row r="10293" spans="51:75" x14ac:dyDescent="0.3">
      <c r="AY10293" s="124" t="e">
        <f>VLOOKUP(C10293,#REF!, 2,FALSE)</f>
        <v>#REF!</v>
      </c>
      <c r="BM10293" s="97" t="s">
        <v>15539</v>
      </c>
      <c r="BN10293" s="97" t="s">
        <v>2979</v>
      </c>
      <c r="BO10293" s="97" t="s">
        <v>15540</v>
      </c>
      <c r="BU10293" s="97" t="s">
        <v>15539</v>
      </c>
      <c r="BV10293" s="97" t="s">
        <v>2979</v>
      </c>
      <c r="BW10293" s="97" t="s">
        <v>15540</v>
      </c>
    </row>
    <row r="10294" spans="51:75" x14ac:dyDescent="0.3">
      <c r="AY10294" s="124" t="e">
        <f>VLOOKUP(C10294,#REF!, 2,FALSE)</f>
        <v>#REF!</v>
      </c>
      <c r="BM10294" s="97" t="s">
        <v>15541</v>
      </c>
      <c r="BN10294" s="97" t="s">
        <v>1139</v>
      </c>
      <c r="BO10294" s="97" t="s">
        <v>2983</v>
      </c>
      <c r="BU10294" s="97" t="s">
        <v>15541</v>
      </c>
      <c r="BV10294" s="97" t="s">
        <v>1139</v>
      </c>
      <c r="BW10294" s="97" t="s">
        <v>2983</v>
      </c>
    </row>
    <row r="10295" spans="51:75" x14ac:dyDescent="0.3">
      <c r="AY10295" s="124" t="e">
        <f>VLOOKUP(C10295,#REF!, 2,FALSE)</f>
        <v>#REF!</v>
      </c>
      <c r="BM10295" s="97" t="s">
        <v>15542</v>
      </c>
      <c r="BN10295" s="97" t="s">
        <v>705</v>
      </c>
      <c r="BO10295" s="97" t="s">
        <v>15543</v>
      </c>
      <c r="BU10295" s="97" t="s">
        <v>15542</v>
      </c>
      <c r="BV10295" s="97" t="s">
        <v>705</v>
      </c>
      <c r="BW10295" s="97" t="s">
        <v>15543</v>
      </c>
    </row>
    <row r="10296" spans="51:75" x14ac:dyDescent="0.3">
      <c r="AY10296" s="124" t="e">
        <f>VLOOKUP(C10296,#REF!, 2,FALSE)</f>
        <v>#REF!</v>
      </c>
      <c r="BM10296" s="97" t="s">
        <v>15544</v>
      </c>
      <c r="BN10296" s="97" t="s">
        <v>705</v>
      </c>
      <c r="BO10296" s="97" t="s">
        <v>2069</v>
      </c>
      <c r="BU10296" s="97" t="s">
        <v>15544</v>
      </c>
      <c r="BV10296" s="97" t="s">
        <v>705</v>
      </c>
      <c r="BW10296" s="97" t="s">
        <v>2069</v>
      </c>
    </row>
    <row r="10297" spans="51:75" x14ac:dyDescent="0.3">
      <c r="AY10297" s="124" t="e">
        <f>VLOOKUP(C10297,#REF!, 2,FALSE)</f>
        <v>#REF!</v>
      </c>
      <c r="BM10297" s="97" t="s">
        <v>15545</v>
      </c>
      <c r="BN10297" s="97" t="s">
        <v>3081</v>
      </c>
      <c r="BO10297" s="97" t="s">
        <v>2069</v>
      </c>
      <c r="BU10297" s="97" t="s">
        <v>15545</v>
      </c>
      <c r="BV10297" s="97" t="s">
        <v>3081</v>
      </c>
      <c r="BW10297" s="97" t="s">
        <v>2069</v>
      </c>
    </row>
    <row r="10298" spans="51:75" x14ac:dyDescent="0.3">
      <c r="AY10298" s="124" t="e">
        <f>VLOOKUP(C10298,#REF!, 2,FALSE)</f>
        <v>#REF!</v>
      </c>
      <c r="BM10298" s="97" t="s">
        <v>2709</v>
      </c>
      <c r="BN10298" s="97" t="s">
        <v>1013</v>
      </c>
      <c r="BO10298" s="97" t="s">
        <v>15546</v>
      </c>
      <c r="BU10298" s="97" t="s">
        <v>2709</v>
      </c>
      <c r="BV10298" s="97" t="s">
        <v>1013</v>
      </c>
      <c r="BW10298" s="97" t="s">
        <v>15546</v>
      </c>
    </row>
    <row r="10299" spans="51:75" x14ac:dyDescent="0.3">
      <c r="AY10299" s="124" t="e">
        <f>VLOOKUP(C10299,#REF!, 2,FALSE)</f>
        <v>#REF!</v>
      </c>
      <c r="BM10299" s="97" t="s">
        <v>258</v>
      </c>
      <c r="BN10299" s="97" t="s">
        <v>2983</v>
      </c>
      <c r="BO10299" s="97" t="s">
        <v>2983</v>
      </c>
      <c r="BU10299" s="97" t="s">
        <v>258</v>
      </c>
      <c r="BV10299" s="97" t="s">
        <v>2983</v>
      </c>
      <c r="BW10299" s="97" t="s">
        <v>2983</v>
      </c>
    </row>
    <row r="10300" spans="51:75" x14ac:dyDescent="0.3">
      <c r="AY10300" s="124" t="e">
        <f>VLOOKUP(C10300,#REF!, 2,FALSE)</f>
        <v>#REF!</v>
      </c>
      <c r="BM10300" s="97" t="s">
        <v>15547</v>
      </c>
      <c r="BN10300" s="97" t="s">
        <v>731</v>
      </c>
      <c r="BO10300" s="97" t="s">
        <v>2983</v>
      </c>
      <c r="BU10300" s="97" t="s">
        <v>15547</v>
      </c>
      <c r="BV10300" s="97" t="s">
        <v>731</v>
      </c>
      <c r="BW10300" s="97" t="s">
        <v>2983</v>
      </c>
    </row>
    <row r="10301" spans="51:75" x14ac:dyDescent="0.3">
      <c r="AY10301" s="124" t="e">
        <f>VLOOKUP(C10301,#REF!, 2,FALSE)</f>
        <v>#REF!</v>
      </c>
      <c r="BM10301" s="97" t="s">
        <v>15548</v>
      </c>
      <c r="BN10301" s="97" t="s">
        <v>783</v>
      </c>
      <c r="BO10301" s="97" t="s">
        <v>2983</v>
      </c>
      <c r="BU10301" s="97" t="s">
        <v>15548</v>
      </c>
      <c r="BV10301" s="97" t="s">
        <v>783</v>
      </c>
      <c r="BW10301" s="97" t="s">
        <v>2983</v>
      </c>
    </row>
    <row r="10302" spans="51:75" x14ac:dyDescent="0.3">
      <c r="AY10302" s="124" t="e">
        <f>VLOOKUP(C10302,#REF!, 2,FALSE)</f>
        <v>#REF!</v>
      </c>
      <c r="BM10302" s="97" t="s">
        <v>15549</v>
      </c>
      <c r="BN10302" s="97" t="s">
        <v>1070</v>
      </c>
      <c r="BO10302" s="97" t="s">
        <v>2983</v>
      </c>
      <c r="BU10302" s="97" t="s">
        <v>15549</v>
      </c>
      <c r="BV10302" s="97" t="s">
        <v>1070</v>
      </c>
      <c r="BW10302" s="97" t="s">
        <v>2983</v>
      </c>
    </row>
    <row r="10303" spans="51:75" x14ac:dyDescent="0.3">
      <c r="AY10303" s="124" t="e">
        <f>VLOOKUP(C10303,#REF!, 2,FALSE)</f>
        <v>#REF!</v>
      </c>
      <c r="BM10303" s="97" t="s">
        <v>15550</v>
      </c>
      <c r="BN10303" s="97" t="s">
        <v>780</v>
      </c>
      <c r="BO10303" s="97" t="s">
        <v>15551</v>
      </c>
      <c r="BU10303" s="97" t="s">
        <v>15550</v>
      </c>
      <c r="BV10303" s="97" t="s">
        <v>780</v>
      </c>
      <c r="BW10303" s="97" t="s">
        <v>15551</v>
      </c>
    </row>
    <row r="10304" spans="51:75" x14ac:dyDescent="0.3">
      <c r="AY10304" s="124" t="e">
        <f>VLOOKUP(C10304,#REF!, 2,FALSE)</f>
        <v>#REF!</v>
      </c>
      <c r="BM10304" s="97" t="s">
        <v>15552</v>
      </c>
      <c r="BN10304" s="97" t="s">
        <v>2983</v>
      </c>
      <c r="BO10304" s="97" t="s">
        <v>15553</v>
      </c>
      <c r="BU10304" s="97" t="s">
        <v>15552</v>
      </c>
      <c r="BV10304" s="97" t="s">
        <v>2983</v>
      </c>
      <c r="BW10304" s="97" t="s">
        <v>15553</v>
      </c>
    </row>
    <row r="10305" spans="51:75" x14ac:dyDescent="0.3">
      <c r="AY10305" s="124" t="e">
        <f>VLOOKUP(C10305,#REF!, 2,FALSE)</f>
        <v>#REF!</v>
      </c>
      <c r="BM10305" s="97" t="s">
        <v>15554</v>
      </c>
      <c r="BN10305" s="97" t="s">
        <v>783</v>
      </c>
      <c r="BO10305" s="97" t="s">
        <v>770</v>
      </c>
      <c r="BU10305" s="97" t="s">
        <v>15554</v>
      </c>
      <c r="BV10305" s="97" t="s">
        <v>783</v>
      </c>
      <c r="BW10305" s="97" t="s">
        <v>770</v>
      </c>
    </row>
    <row r="10306" spans="51:75" x14ac:dyDescent="0.3">
      <c r="AY10306" s="124" t="e">
        <f>VLOOKUP(C10306,#REF!, 2,FALSE)</f>
        <v>#REF!</v>
      </c>
      <c r="BM10306" s="97" t="s">
        <v>15555</v>
      </c>
      <c r="BN10306" s="97" t="s">
        <v>2983</v>
      </c>
      <c r="BO10306" s="97" t="s">
        <v>15556</v>
      </c>
      <c r="BU10306" s="97" t="s">
        <v>15555</v>
      </c>
      <c r="BV10306" s="97" t="s">
        <v>2983</v>
      </c>
      <c r="BW10306" s="97" t="s">
        <v>15556</v>
      </c>
    </row>
    <row r="10307" spans="51:75" x14ac:dyDescent="0.3">
      <c r="AY10307" s="124" t="e">
        <f>VLOOKUP(C10307,#REF!, 2,FALSE)</f>
        <v>#REF!</v>
      </c>
      <c r="BM10307" s="97" t="s">
        <v>15557</v>
      </c>
      <c r="BN10307" s="97" t="s">
        <v>783</v>
      </c>
      <c r="BO10307" s="97" t="s">
        <v>770</v>
      </c>
      <c r="BU10307" s="97" t="s">
        <v>15557</v>
      </c>
      <c r="BV10307" s="97" t="s">
        <v>783</v>
      </c>
      <c r="BW10307" s="97" t="s">
        <v>770</v>
      </c>
    </row>
    <row r="10308" spans="51:75" x14ac:dyDescent="0.3">
      <c r="AY10308" s="124" t="e">
        <f>VLOOKUP(C10308,#REF!, 2,FALSE)</f>
        <v>#REF!</v>
      </c>
      <c r="BM10308" s="97" t="s">
        <v>277</v>
      </c>
      <c r="BN10308" s="97" t="s">
        <v>2983</v>
      </c>
      <c r="BO10308" s="97" t="s">
        <v>2983</v>
      </c>
      <c r="BU10308" s="97" t="s">
        <v>277</v>
      </c>
      <c r="BV10308" s="97" t="s">
        <v>2983</v>
      </c>
      <c r="BW10308" s="97" t="s">
        <v>2983</v>
      </c>
    </row>
    <row r="10309" spans="51:75" x14ac:dyDescent="0.3">
      <c r="AY10309" s="124" t="e">
        <f>VLOOKUP(C10309,#REF!, 2,FALSE)</f>
        <v>#REF!</v>
      </c>
      <c r="BM10309" s="97" t="s">
        <v>285</v>
      </c>
      <c r="BN10309" s="97" t="s">
        <v>2983</v>
      </c>
      <c r="BO10309" s="97" t="s">
        <v>2983</v>
      </c>
      <c r="BU10309" s="97" t="s">
        <v>285</v>
      </c>
      <c r="BV10309" s="97" t="s">
        <v>2983</v>
      </c>
      <c r="BW10309" s="97" t="s">
        <v>2983</v>
      </c>
    </row>
    <row r="10310" spans="51:75" x14ac:dyDescent="0.3">
      <c r="AY10310" s="124" t="e">
        <f>VLOOKUP(C10310,#REF!, 2,FALSE)</f>
        <v>#REF!</v>
      </c>
      <c r="BM10310" s="97" t="s">
        <v>15558</v>
      </c>
      <c r="BN10310" s="97" t="s">
        <v>3003</v>
      </c>
      <c r="BO10310" s="97" t="s">
        <v>2983</v>
      </c>
      <c r="BU10310" s="97" t="s">
        <v>15558</v>
      </c>
      <c r="BV10310" s="97" t="s">
        <v>3003</v>
      </c>
      <c r="BW10310" s="97" t="s">
        <v>2983</v>
      </c>
    </row>
    <row r="10311" spans="51:75" x14ac:dyDescent="0.3">
      <c r="AY10311" s="124" t="e">
        <f>VLOOKUP(C10311,#REF!, 2,FALSE)</f>
        <v>#REF!</v>
      </c>
      <c r="BM10311" s="97" t="s">
        <v>2710</v>
      </c>
      <c r="BN10311" s="97" t="s">
        <v>626</v>
      </c>
      <c r="BO10311" s="97" t="s">
        <v>3090</v>
      </c>
      <c r="BU10311" s="97" t="s">
        <v>2710</v>
      </c>
      <c r="BV10311" s="97" t="s">
        <v>626</v>
      </c>
      <c r="BW10311" s="97" t="s">
        <v>3090</v>
      </c>
    </row>
    <row r="10312" spans="51:75" x14ac:dyDescent="0.3">
      <c r="AY10312" s="124" t="e">
        <f>VLOOKUP(C10312,#REF!, 2,FALSE)</f>
        <v>#REF!</v>
      </c>
      <c r="BM10312" s="97" t="s">
        <v>15559</v>
      </c>
      <c r="BN10312" s="97" t="s">
        <v>16986</v>
      </c>
      <c r="BO10312" s="97" t="s">
        <v>770</v>
      </c>
      <c r="BU10312" s="97" t="s">
        <v>15559</v>
      </c>
      <c r="BV10312" s="97" t="s">
        <v>16986</v>
      </c>
      <c r="BW10312" s="97" t="s">
        <v>770</v>
      </c>
    </row>
    <row r="10313" spans="51:75" x14ac:dyDescent="0.3">
      <c r="AY10313" s="124" t="e">
        <f>VLOOKUP(C10313,#REF!, 2,FALSE)</f>
        <v>#REF!</v>
      </c>
      <c r="BM10313" s="97" t="s">
        <v>15560</v>
      </c>
      <c r="BN10313" s="97" t="s">
        <v>16968</v>
      </c>
      <c r="BO10313" s="97" t="s">
        <v>2983</v>
      </c>
      <c r="BU10313" s="97" t="s">
        <v>15560</v>
      </c>
      <c r="BV10313" s="97" t="s">
        <v>16968</v>
      </c>
      <c r="BW10313" s="97" t="s">
        <v>2983</v>
      </c>
    </row>
    <row r="10314" spans="51:75" x14ac:dyDescent="0.3">
      <c r="AY10314" s="124" t="e">
        <f>VLOOKUP(C10314,#REF!, 2,FALSE)</f>
        <v>#REF!</v>
      </c>
      <c r="BM10314" s="97" t="s">
        <v>15561</v>
      </c>
      <c r="BN10314" s="97" t="s">
        <v>2983</v>
      </c>
      <c r="BO10314" s="97" t="s">
        <v>2983</v>
      </c>
      <c r="BU10314" s="97" t="s">
        <v>15561</v>
      </c>
      <c r="BV10314" s="97" t="s">
        <v>2983</v>
      </c>
      <c r="BW10314" s="97" t="s">
        <v>2983</v>
      </c>
    </row>
    <row r="10315" spans="51:75" x14ac:dyDescent="0.3">
      <c r="AY10315" s="124" t="e">
        <f>VLOOKUP(C10315,#REF!, 2,FALSE)</f>
        <v>#REF!</v>
      </c>
      <c r="BM10315" s="97" t="s">
        <v>15562</v>
      </c>
      <c r="BN10315" s="97" t="s">
        <v>16987</v>
      </c>
      <c r="BO10315" s="97" t="s">
        <v>7499</v>
      </c>
      <c r="BU10315" s="97" t="s">
        <v>15562</v>
      </c>
      <c r="BV10315" s="97" t="s">
        <v>16987</v>
      </c>
      <c r="BW10315" s="97" t="s">
        <v>7499</v>
      </c>
    </row>
    <row r="10316" spans="51:75" x14ac:dyDescent="0.3">
      <c r="AY10316" s="124" t="e">
        <f>VLOOKUP(C10316,#REF!, 2,FALSE)</f>
        <v>#REF!</v>
      </c>
      <c r="BM10316" s="97" t="s">
        <v>2711</v>
      </c>
      <c r="BN10316" s="97" t="s">
        <v>626</v>
      </c>
      <c r="BO10316" s="97" t="s">
        <v>2720</v>
      </c>
      <c r="BU10316" s="97" t="s">
        <v>2711</v>
      </c>
      <c r="BV10316" s="97" t="s">
        <v>626</v>
      </c>
      <c r="BW10316" s="97" t="s">
        <v>2720</v>
      </c>
    </row>
    <row r="10317" spans="51:75" x14ac:dyDescent="0.3">
      <c r="AY10317" s="124" t="e">
        <f>VLOOKUP(C10317,#REF!, 2,FALSE)</f>
        <v>#REF!</v>
      </c>
      <c r="BM10317" s="97" t="s">
        <v>15563</v>
      </c>
      <c r="BN10317" s="97" t="s">
        <v>1342</v>
      </c>
      <c r="BO10317" s="97" t="s">
        <v>2983</v>
      </c>
      <c r="BU10317" s="97" t="s">
        <v>15563</v>
      </c>
      <c r="BV10317" s="97" t="s">
        <v>1342</v>
      </c>
      <c r="BW10317" s="97" t="s">
        <v>2983</v>
      </c>
    </row>
    <row r="10318" spans="51:75" x14ac:dyDescent="0.3">
      <c r="AY10318" s="124" t="e">
        <f>VLOOKUP(C10318,#REF!, 2,FALSE)</f>
        <v>#REF!</v>
      </c>
      <c r="BM10318" s="97" t="s">
        <v>15564</v>
      </c>
      <c r="BN10318" s="97" t="s">
        <v>2983</v>
      </c>
      <c r="BO10318" s="97" t="s">
        <v>15565</v>
      </c>
      <c r="BU10318" s="97" t="s">
        <v>15564</v>
      </c>
      <c r="BV10318" s="97" t="s">
        <v>2983</v>
      </c>
      <c r="BW10318" s="97" t="s">
        <v>15565</v>
      </c>
    </row>
    <row r="10319" spans="51:75" x14ac:dyDescent="0.3">
      <c r="AY10319" s="124" t="e">
        <f>VLOOKUP(C10319,#REF!, 2,FALSE)</f>
        <v>#REF!</v>
      </c>
      <c r="BM10319" s="97" t="s">
        <v>15566</v>
      </c>
      <c r="BN10319" s="97" t="s">
        <v>2983</v>
      </c>
      <c r="BO10319" s="97" t="s">
        <v>2983</v>
      </c>
      <c r="BU10319" s="97" t="s">
        <v>15566</v>
      </c>
      <c r="BV10319" s="97" t="s">
        <v>2983</v>
      </c>
      <c r="BW10319" s="97" t="s">
        <v>2983</v>
      </c>
    </row>
    <row r="10320" spans="51:75" x14ac:dyDescent="0.3">
      <c r="AY10320" s="124" t="e">
        <f>VLOOKUP(C10320,#REF!, 2,FALSE)</f>
        <v>#REF!</v>
      </c>
      <c r="BM10320" s="97" t="s">
        <v>15567</v>
      </c>
      <c r="BN10320" s="97" t="s">
        <v>2983</v>
      </c>
      <c r="BO10320" s="97" t="s">
        <v>2983</v>
      </c>
      <c r="BU10320" s="97" t="s">
        <v>15567</v>
      </c>
      <c r="BV10320" s="97" t="s">
        <v>2983</v>
      </c>
      <c r="BW10320" s="97" t="s">
        <v>2983</v>
      </c>
    </row>
    <row r="10321" spans="51:75" x14ac:dyDescent="0.3">
      <c r="AY10321" s="124" t="e">
        <f>VLOOKUP(C10321,#REF!, 2,FALSE)</f>
        <v>#REF!</v>
      </c>
      <c r="BM10321" s="97" t="s">
        <v>15568</v>
      </c>
      <c r="BN10321" s="97" t="s">
        <v>2983</v>
      </c>
      <c r="BO10321" s="97" t="s">
        <v>2983</v>
      </c>
      <c r="BU10321" s="97" t="s">
        <v>15568</v>
      </c>
      <c r="BV10321" s="97" t="s">
        <v>2983</v>
      </c>
      <c r="BW10321" s="97" t="s">
        <v>2983</v>
      </c>
    </row>
    <row r="10322" spans="51:75" x14ac:dyDescent="0.3">
      <c r="AY10322" s="124" t="e">
        <f>VLOOKUP(C10322,#REF!, 2,FALSE)</f>
        <v>#REF!</v>
      </c>
      <c r="BM10322" s="97" t="s">
        <v>15569</v>
      </c>
      <c r="BN10322" s="97" t="s">
        <v>16968</v>
      </c>
      <c r="BO10322" s="97" t="s">
        <v>15570</v>
      </c>
      <c r="BU10322" s="97" t="s">
        <v>15569</v>
      </c>
      <c r="BV10322" s="97" t="s">
        <v>16968</v>
      </c>
      <c r="BW10322" s="97" t="s">
        <v>15570</v>
      </c>
    </row>
    <row r="10323" spans="51:75" x14ac:dyDescent="0.3">
      <c r="AY10323" s="124" t="e">
        <f>VLOOKUP(C10323,#REF!, 2,FALSE)</f>
        <v>#REF!</v>
      </c>
      <c r="BM10323" s="97" t="s">
        <v>15571</v>
      </c>
      <c r="BN10323" s="97" t="s">
        <v>2983</v>
      </c>
      <c r="BO10323" s="97" t="s">
        <v>2983</v>
      </c>
      <c r="BU10323" s="97" t="s">
        <v>15571</v>
      </c>
      <c r="BV10323" s="97" t="s">
        <v>2983</v>
      </c>
      <c r="BW10323" s="97" t="s">
        <v>2983</v>
      </c>
    </row>
    <row r="10324" spans="51:75" x14ac:dyDescent="0.3">
      <c r="AY10324" s="124" t="e">
        <f>VLOOKUP(C10324,#REF!, 2,FALSE)</f>
        <v>#REF!</v>
      </c>
      <c r="BM10324" s="97" t="s">
        <v>15572</v>
      </c>
      <c r="BN10324" s="97" t="s">
        <v>2983</v>
      </c>
      <c r="BO10324" s="97" t="s">
        <v>15573</v>
      </c>
      <c r="BU10324" s="97" t="s">
        <v>15572</v>
      </c>
      <c r="BV10324" s="97" t="s">
        <v>2983</v>
      </c>
      <c r="BW10324" s="97" t="s">
        <v>15573</v>
      </c>
    </row>
    <row r="10325" spans="51:75" x14ac:dyDescent="0.3">
      <c r="AY10325" s="124" t="e">
        <f>VLOOKUP(C10325,#REF!, 2,FALSE)</f>
        <v>#REF!</v>
      </c>
      <c r="BM10325" s="97" t="s">
        <v>15574</v>
      </c>
      <c r="BN10325" s="97" t="s">
        <v>2983</v>
      </c>
      <c r="BO10325" s="97" t="s">
        <v>2983</v>
      </c>
      <c r="BU10325" s="97" t="s">
        <v>15574</v>
      </c>
      <c r="BV10325" s="97" t="s">
        <v>2983</v>
      </c>
      <c r="BW10325" s="97" t="s">
        <v>2983</v>
      </c>
    </row>
    <row r="10326" spans="51:75" x14ac:dyDescent="0.3">
      <c r="AY10326" s="124" t="e">
        <f>VLOOKUP(C10326,#REF!, 2,FALSE)</f>
        <v>#REF!</v>
      </c>
      <c r="BM10326" s="97" t="s">
        <v>15575</v>
      </c>
      <c r="BN10326" s="97" t="s">
        <v>16968</v>
      </c>
      <c r="BO10326" s="97" t="s">
        <v>13983</v>
      </c>
      <c r="BU10326" s="97" t="s">
        <v>15575</v>
      </c>
      <c r="BV10326" s="97" t="s">
        <v>16968</v>
      </c>
      <c r="BW10326" s="97" t="s">
        <v>13983</v>
      </c>
    </row>
    <row r="10327" spans="51:75" x14ac:dyDescent="0.3">
      <c r="AY10327" s="124" t="e">
        <f>VLOOKUP(C10327,#REF!, 2,FALSE)</f>
        <v>#REF!</v>
      </c>
      <c r="BM10327" s="97" t="s">
        <v>15576</v>
      </c>
      <c r="BN10327" s="97" t="s">
        <v>2983</v>
      </c>
      <c r="BO10327" s="97" t="s">
        <v>2983</v>
      </c>
      <c r="BU10327" s="97" t="s">
        <v>15576</v>
      </c>
      <c r="BV10327" s="97" t="s">
        <v>2983</v>
      </c>
      <c r="BW10327" s="97" t="s">
        <v>2983</v>
      </c>
    </row>
    <row r="10328" spans="51:75" x14ac:dyDescent="0.3">
      <c r="AY10328" s="124" t="e">
        <f>VLOOKUP(C10328,#REF!, 2,FALSE)</f>
        <v>#REF!</v>
      </c>
      <c r="BM10328" s="97" t="s">
        <v>15577</v>
      </c>
      <c r="BN10328" s="97" t="s">
        <v>2983</v>
      </c>
      <c r="BO10328" s="97" t="s">
        <v>3406</v>
      </c>
      <c r="BU10328" s="97" t="s">
        <v>15577</v>
      </c>
      <c r="BV10328" s="97" t="s">
        <v>2983</v>
      </c>
      <c r="BW10328" s="97" t="s">
        <v>3406</v>
      </c>
    </row>
    <row r="10329" spans="51:75" x14ac:dyDescent="0.3">
      <c r="AY10329" s="124" t="e">
        <f>VLOOKUP(C10329,#REF!, 2,FALSE)</f>
        <v>#REF!</v>
      </c>
      <c r="BM10329" s="97" t="s">
        <v>15578</v>
      </c>
      <c r="BN10329" s="97" t="s">
        <v>2983</v>
      </c>
      <c r="BO10329" s="97" t="s">
        <v>2983</v>
      </c>
      <c r="BU10329" s="97" t="s">
        <v>15578</v>
      </c>
      <c r="BV10329" s="97" t="s">
        <v>2983</v>
      </c>
      <c r="BW10329" s="97" t="s">
        <v>2983</v>
      </c>
    </row>
    <row r="10330" spans="51:75" x14ac:dyDescent="0.3">
      <c r="AY10330" s="124" t="e">
        <f>VLOOKUP(C10330,#REF!, 2,FALSE)</f>
        <v>#REF!</v>
      </c>
      <c r="BM10330" s="97" t="s">
        <v>2712</v>
      </c>
      <c r="BN10330" s="97" t="s">
        <v>2983</v>
      </c>
      <c r="BO10330" s="97" t="s">
        <v>2983</v>
      </c>
      <c r="BU10330" s="97" t="s">
        <v>2712</v>
      </c>
      <c r="BV10330" s="97" t="s">
        <v>2983</v>
      </c>
      <c r="BW10330" s="97" t="s">
        <v>2983</v>
      </c>
    </row>
    <row r="10331" spans="51:75" x14ac:dyDescent="0.3">
      <c r="AY10331" s="124" t="e">
        <f>VLOOKUP(C10331,#REF!, 2,FALSE)</f>
        <v>#REF!</v>
      </c>
      <c r="BM10331" s="97" t="s">
        <v>15579</v>
      </c>
      <c r="BN10331" s="97" t="s">
        <v>2983</v>
      </c>
      <c r="BO10331" s="97" t="s">
        <v>2983</v>
      </c>
      <c r="BU10331" s="97" t="s">
        <v>15579</v>
      </c>
      <c r="BV10331" s="97" t="s">
        <v>2983</v>
      </c>
      <c r="BW10331" s="97" t="s">
        <v>2983</v>
      </c>
    </row>
    <row r="10332" spans="51:75" x14ac:dyDescent="0.3">
      <c r="AY10332" s="124" t="e">
        <f>VLOOKUP(C10332,#REF!, 2,FALSE)</f>
        <v>#REF!</v>
      </c>
      <c r="BM10332" s="97" t="s">
        <v>15580</v>
      </c>
      <c r="BN10332" s="97" t="s">
        <v>2983</v>
      </c>
      <c r="BO10332" s="97" t="s">
        <v>2983</v>
      </c>
      <c r="BU10332" s="97" t="s">
        <v>15580</v>
      </c>
      <c r="BV10332" s="97" t="s">
        <v>2983</v>
      </c>
      <c r="BW10332" s="97" t="s">
        <v>2983</v>
      </c>
    </row>
    <row r="10333" spans="51:75" x14ac:dyDescent="0.3">
      <c r="AY10333" s="124" t="e">
        <f>VLOOKUP(C10333,#REF!, 2,FALSE)</f>
        <v>#REF!</v>
      </c>
      <c r="BM10333" s="97" t="s">
        <v>15581</v>
      </c>
      <c r="BN10333" s="97" t="s">
        <v>2983</v>
      </c>
      <c r="BO10333" s="97" t="s">
        <v>2983</v>
      </c>
      <c r="BU10333" s="97" t="s">
        <v>15581</v>
      </c>
      <c r="BV10333" s="97" t="s">
        <v>2983</v>
      </c>
      <c r="BW10333" s="97" t="s">
        <v>2983</v>
      </c>
    </row>
    <row r="10334" spans="51:75" x14ac:dyDescent="0.3">
      <c r="AY10334" s="124" t="e">
        <f>VLOOKUP(C10334,#REF!, 2,FALSE)</f>
        <v>#REF!</v>
      </c>
      <c r="BM10334" s="97" t="s">
        <v>15582</v>
      </c>
      <c r="BN10334" s="97" t="s">
        <v>2983</v>
      </c>
      <c r="BO10334" s="97" t="s">
        <v>3974</v>
      </c>
      <c r="BU10334" s="97" t="s">
        <v>15582</v>
      </c>
      <c r="BV10334" s="97" t="s">
        <v>2983</v>
      </c>
      <c r="BW10334" s="97" t="s">
        <v>3974</v>
      </c>
    </row>
    <row r="10335" spans="51:75" x14ac:dyDescent="0.3">
      <c r="AY10335" s="124" t="e">
        <f>VLOOKUP(C10335,#REF!, 2,FALSE)</f>
        <v>#REF!</v>
      </c>
      <c r="BM10335" s="97" t="s">
        <v>15583</v>
      </c>
      <c r="BN10335" s="97" t="s">
        <v>797</v>
      </c>
      <c r="BO10335" s="97" t="s">
        <v>770</v>
      </c>
      <c r="BU10335" s="97" t="s">
        <v>15583</v>
      </c>
      <c r="BV10335" s="97" t="s">
        <v>797</v>
      </c>
      <c r="BW10335" s="97" t="s">
        <v>770</v>
      </c>
    </row>
    <row r="10336" spans="51:75" x14ac:dyDescent="0.3">
      <c r="AY10336" s="124" t="e">
        <f>VLOOKUP(C10336,#REF!, 2,FALSE)</f>
        <v>#REF!</v>
      </c>
      <c r="BM10336" s="97" t="s">
        <v>15584</v>
      </c>
      <c r="BN10336" s="97" t="s">
        <v>841</v>
      </c>
      <c r="BO10336" s="97" t="s">
        <v>770</v>
      </c>
      <c r="BU10336" s="97" t="s">
        <v>15584</v>
      </c>
      <c r="BV10336" s="97" t="s">
        <v>841</v>
      </c>
      <c r="BW10336" s="97" t="s">
        <v>770</v>
      </c>
    </row>
    <row r="10337" spans="51:75" x14ac:dyDescent="0.3">
      <c r="AY10337" s="124" t="e">
        <f>VLOOKUP(C10337,#REF!, 2,FALSE)</f>
        <v>#REF!</v>
      </c>
      <c r="BM10337" s="97" t="s">
        <v>15585</v>
      </c>
      <c r="BN10337" s="97" t="s">
        <v>2983</v>
      </c>
      <c r="BO10337" s="97" t="s">
        <v>2983</v>
      </c>
      <c r="BU10337" s="97" t="s">
        <v>15585</v>
      </c>
      <c r="BV10337" s="97" t="s">
        <v>2983</v>
      </c>
      <c r="BW10337" s="97" t="s">
        <v>2983</v>
      </c>
    </row>
    <row r="10338" spans="51:75" x14ac:dyDescent="0.3">
      <c r="AY10338" s="124" t="e">
        <f>VLOOKUP(C10338,#REF!, 2,FALSE)</f>
        <v>#REF!</v>
      </c>
      <c r="BM10338" s="97" t="s">
        <v>15586</v>
      </c>
      <c r="BN10338" s="97" t="s">
        <v>2983</v>
      </c>
      <c r="BO10338" s="97" t="s">
        <v>2983</v>
      </c>
      <c r="BU10338" s="97" t="s">
        <v>15586</v>
      </c>
      <c r="BV10338" s="97" t="s">
        <v>2983</v>
      </c>
      <c r="BW10338" s="97" t="s">
        <v>2983</v>
      </c>
    </row>
    <row r="10339" spans="51:75" x14ac:dyDescent="0.3">
      <c r="AY10339" s="124" t="e">
        <f>VLOOKUP(C10339,#REF!, 2,FALSE)</f>
        <v>#REF!</v>
      </c>
      <c r="BM10339" s="97" t="s">
        <v>15587</v>
      </c>
      <c r="BN10339" s="97" t="s">
        <v>2983</v>
      </c>
      <c r="BO10339" s="97" t="s">
        <v>2983</v>
      </c>
      <c r="BU10339" s="97" t="s">
        <v>15587</v>
      </c>
      <c r="BV10339" s="97" t="s">
        <v>2983</v>
      </c>
      <c r="BW10339" s="97" t="s">
        <v>2983</v>
      </c>
    </row>
    <row r="10340" spans="51:75" x14ac:dyDescent="0.3">
      <c r="AY10340" s="124" t="e">
        <f>VLOOKUP(C10340,#REF!, 2,FALSE)</f>
        <v>#REF!</v>
      </c>
      <c r="BM10340" s="97" t="s">
        <v>15588</v>
      </c>
      <c r="BN10340" s="97" t="s">
        <v>1342</v>
      </c>
      <c r="BO10340" s="97" t="s">
        <v>7060</v>
      </c>
      <c r="BU10340" s="97" t="s">
        <v>15588</v>
      </c>
      <c r="BV10340" s="97" t="s">
        <v>1342</v>
      </c>
      <c r="BW10340" s="97" t="s">
        <v>7060</v>
      </c>
    </row>
    <row r="10341" spans="51:75" x14ac:dyDescent="0.3">
      <c r="AY10341" s="124" t="e">
        <f>VLOOKUP(C10341,#REF!, 2,FALSE)</f>
        <v>#REF!</v>
      </c>
      <c r="BM10341" s="97" t="s">
        <v>15589</v>
      </c>
      <c r="BN10341" s="97" t="s">
        <v>1342</v>
      </c>
      <c r="BO10341" s="97" t="s">
        <v>7437</v>
      </c>
      <c r="BU10341" s="97" t="s">
        <v>15589</v>
      </c>
      <c r="BV10341" s="97" t="s">
        <v>1342</v>
      </c>
      <c r="BW10341" s="97" t="s">
        <v>7437</v>
      </c>
    </row>
    <row r="10342" spans="51:75" x14ac:dyDescent="0.3">
      <c r="AY10342" s="124" t="e">
        <f>VLOOKUP(C10342,#REF!, 2,FALSE)</f>
        <v>#REF!</v>
      </c>
      <c r="BM10342" s="97" t="s">
        <v>15590</v>
      </c>
      <c r="BN10342" s="97" t="s">
        <v>1342</v>
      </c>
      <c r="BO10342" s="97" t="s">
        <v>15591</v>
      </c>
      <c r="BU10342" s="97" t="s">
        <v>15590</v>
      </c>
      <c r="BV10342" s="97" t="s">
        <v>1342</v>
      </c>
      <c r="BW10342" s="97" t="s">
        <v>15591</v>
      </c>
    </row>
    <row r="10343" spans="51:75" x14ac:dyDescent="0.3">
      <c r="AY10343" s="124" t="e">
        <f>VLOOKUP(C10343,#REF!, 2,FALSE)</f>
        <v>#REF!</v>
      </c>
      <c r="BM10343" s="97" t="s">
        <v>15592</v>
      </c>
      <c r="BN10343" s="97" t="s">
        <v>3043</v>
      </c>
      <c r="BO10343" s="97" t="s">
        <v>1500</v>
      </c>
      <c r="BU10343" s="97" t="s">
        <v>15592</v>
      </c>
      <c r="BV10343" s="97" t="s">
        <v>3043</v>
      </c>
      <c r="BW10343" s="97" t="s">
        <v>1500</v>
      </c>
    </row>
    <row r="10344" spans="51:75" x14ac:dyDescent="0.3">
      <c r="AY10344" s="124" t="e">
        <f>VLOOKUP(C10344,#REF!, 2,FALSE)</f>
        <v>#REF!</v>
      </c>
      <c r="BM10344" s="97" t="s">
        <v>15593</v>
      </c>
      <c r="BN10344" s="97" t="s">
        <v>2979</v>
      </c>
      <c r="BO10344" s="97" t="s">
        <v>2983</v>
      </c>
      <c r="BU10344" s="97" t="s">
        <v>15593</v>
      </c>
      <c r="BV10344" s="97" t="s">
        <v>2979</v>
      </c>
      <c r="BW10344" s="97" t="s">
        <v>2983</v>
      </c>
    </row>
    <row r="10345" spans="51:75" x14ac:dyDescent="0.3">
      <c r="AY10345" s="124" t="e">
        <f>VLOOKUP(C10345,#REF!, 2,FALSE)</f>
        <v>#REF!</v>
      </c>
      <c r="BM10345" s="97" t="s">
        <v>15594</v>
      </c>
      <c r="BN10345" s="97" t="s">
        <v>2983</v>
      </c>
      <c r="BO10345" s="97" t="s">
        <v>15595</v>
      </c>
      <c r="BU10345" s="97" t="s">
        <v>15594</v>
      </c>
      <c r="BV10345" s="97" t="s">
        <v>2983</v>
      </c>
      <c r="BW10345" s="97" t="s">
        <v>15595</v>
      </c>
    </row>
    <row r="10346" spans="51:75" x14ac:dyDescent="0.3">
      <c r="AY10346" s="124" t="e">
        <f>VLOOKUP(C10346,#REF!, 2,FALSE)</f>
        <v>#REF!</v>
      </c>
      <c r="BM10346" s="97" t="s">
        <v>15596</v>
      </c>
      <c r="BN10346" s="97" t="s">
        <v>783</v>
      </c>
      <c r="BO10346" s="97" t="s">
        <v>770</v>
      </c>
      <c r="BU10346" s="97" t="s">
        <v>15596</v>
      </c>
      <c r="BV10346" s="97" t="s">
        <v>783</v>
      </c>
      <c r="BW10346" s="97" t="s">
        <v>770</v>
      </c>
    </row>
    <row r="10347" spans="51:75" x14ac:dyDescent="0.3">
      <c r="AY10347" s="124" t="e">
        <f>VLOOKUP(C10347,#REF!, 2,FALSE)</f>
        <v>#REF!</v>
      </c>
      <c r="BM10347" s="97" t="s">
        <v>15597</v>
      </c>
      <c r="BN10347" s="97" t="s">
        <v>16988</v>
      </c>
      <c r="BO10347" s="97" t="s">
        <v>770</v>
      </c>
      <c r="BU10347" s="97" t="s">
        <v>15597</v>
      </c>
      <c r="BV10347" s="97" t="s">
        <v>16988</v>
      </c>
      <c r="BW10347" s="97" t="s">
        <v>770</v>
      </c>
    </row>
    <row r="10348" spans="51:75" x14ac:dyDescent="0.3">
      <c r="AY10348" s="124" t="e">
        <f>VLOOKUP(C10348,#REF!, 2,FALSE)</f>
        <v>#REF!</v>
      </c>
      <c r="BM10348" s="97" t="s">
        <v>15598</v>
      </c>
      <c r="BN10348" s="97" t="s">
        <v>2983</v>
      </c>
      <c r="BO10348" s="97" t="s">
        <v>2983</v>
      </c>
      <c r="BU10348" s="97" t="s">
        <v>15598</v>
      </c>
      <c r="BV10348" s="97" t="s">
        <v>2983</v>
      </c>
      <c r="BW10348" s="97" t="s">
        <v>2983</v>
      </c>
    </row>
    <row r="10349" spans="51:75" x14ac:dyDescent="0.3">
      <c r="AY10349" s="124" t="e">
        <f>VLOOKUP(C10349,#REF!, 2,FALSE)</f>
        <v>#REF!</v>
      </c>
      <c r="BM10349" s="97" t="s">
        <v>15599</v>
      </c>
      <c r="BN10349" s="97" t="s">
        <v>2983</v>
      </c>
      <c r="BO10349" s="97" t="s">
        <v>770</v>
      </c>
      <c r="BU10349" s="97" t="s">
        <v>15599</v>
      </c>
      <c r="BV10349" s="97" t="s">
        <v>2983</v>
      </c>
      <c r="BW10349" s="97" t="s">
        <v>770</v>
      </c>
    </row>
    <row r="10350" spans="51:75" x14ac:dyDescent="0.3">
      <c r="AY10350" s="124" t="e">
        <f>VLOOKUP(C10350,#REF!, 2,FALSE)</f>
        <v>#REF!</v>
      </c>
      <c r="BM10350" s="97" t="s">
        <v>15600</v>
      </c>
      <c r="BN10350" s="97" t="s">
        <v>613</v>
      </c>
      <c r="BO10350" s="97" t="s">
        <v>770</v>
      </c>
      <c r="BU10350" s="97" t="s">
        <v>15600</v>
      </c>
      <c r="BV10350" s="97" t="s">
        <v>613</v>
      </c>
      <c r="BW10350" s="97" t="s">
        <v>770</v>
      </c>
    </row>
    <row r="10351" spans="51:75" x14ac:dyDescent="0.3">
      <c r="AY10351" s="124" t="e">
        <f>VLOOKUP(C10351,#REF!, 2,FALSE)</f>
        <v>#REF!</v>
      </c>
      <c r="BM10351" s="97" t="s">
        <v>15601</v>
      </c>
      <c r="BN10351" s="97" t="s">
        <v>849</v>
      </c>
      <c r="BO10351" s="97" t="s">
        <v>3857</v>
      </c>
      <c r="BU10351" s="97" t="s">
        <v>15601</v>
      </c>
      <c r="BV10351" s="97" t="s">
        <v>849</v>
      </c>
      <c r="BW10351" s="97" t="s">
        <v>3857</v>
      </c>
    </row>
    <row r="10352" spans="51:75" x14ac:dyDescent="0.3">
      <c r="AY10352" s="124" t="e">
        <f>VLOOKUP(C10352,#REF!, 2,FALSE)</f>
        <v>#REF!</v>
      </c>
      <c r="BM10352" s="97" t="s">
        <v>15602</v>
      </c>
      <c r="BN10352" s="97" t="s">
        <v>2983</v>
      </c>
      <c r="BO10352" s="97" t="s">
        <v>15603</v>
      </c>
      <c r="BU10352" s="97" t="s">
        <v>15602</v>
      </c>
      <c r="BV10352" s="97" t="s">
        <v>2983</v>
      </c>
      <c r="BW10352" s="97" t="s">
        <v>15603</v>
      </c>
    </row>
    <row r="10353" spans="51:75" x14ac:dyDescent="0.3">
      <c r="AY10353" s="124" t="e">
        <f>VLOOKUP(C10353,#REF!, 2,FALSE)</f>
        <v>#REF!</v>
      </c>
      <c r="BM10353" s="97" t="s">
        <v>15604</v>
      </c>
      <c r="BN10353" s="97" t="s">
        <v>797</v>
      </c>
      <c r="BO10353" s="97" t="s">
        <v>770</v>
      </c>
      <c r="BU10353" s="97" t="s">
        <v>15604</v>
      </c>
      <c r="BV10353" s="97" t="s">
        <v>797</v>
      </c>
      <c r="BW10353" s="97" t="s">
        <v>770</v>
      </c>
    </row>
    <row r="10354" spans="51:75" x14ac:dyDescent="0.3">
      <c r="AY10354" s="124" t="e">
        <f>VLOOKUP(C10354,#REF!, 2,FALSE)</f>
        <v>#REF!</v>
      </c>
      <c r="BM10354" s="97" t="s">
        <v>2713</v>
      </c>
      <c r="BN10354" s="97" t="s">
        <v>3003</v>
      </c>
      <c r="BO10354" s="97" t="s">
        <v>2983</v>
      </c>
      <c r="BU10354" s="97" t="s">
        <v>2713</v>
      </c>
      <c r="BV10354" s="97" t="s">
        <v>3003</v>
      </c>
      <c r="BW10354" s="97" t="s">
        <v>2983</v>
      </c>
    </row>
    <row r="10355" spans="51:75" x14ac:dyDescent="0.3">
      <c r="AY10355" s="124" t="e">
        <f>VLOOKUP(C10355,#REF!, 2,FALSE)</f>
        <v>#REF!</v>
      </c>
      <c r="BM10355" s="97" t="s">
        <v>15605</v>
      </c>
      <c r="BN10355" s="97" t="s">
        <v>3003</v>
      </c>
      <c r="BO10355" s="97" t="s">
        <v>2983</v>
      </c>
      <c r="BU10355" s="97" t="s">
        <v>15605</v>
      </c>
      <c r="BV10355" s="97" t="s">
        <v>3003</v>
      </c>
      <c r="BW10355" s="97" t="s">
        <v>2983</v>
      </c>
    </row>
    <row r="10356" spans="51:75" x14ac:dyDescent="0.3">
      <c r="AY10356" s="124" t="e">
        <f>VLOOKUP(C10356,#REF!, 2,FALSE)</f>
        <v>#REF!</v>
      </c>
      <c r="BM10356" s="97" t="s">
        <v>2714</v>
      </c>
      <c r="BN10356" s="97" t="s">
        <v>3003</v>
      </c>
      <c r="BO10356" s="97" t="s">
        <v>2983</v>
      </c>
      <c r="BU10356" s="97" t="s">
        <v>2714</v>
      </c>
      <c r="BV10356" s="97" t="s">
        <v>3003</v>
      </c>
      <c r="BW10356" s="97" t="s">
        <v>2983</v>
      </c>
    </row>
    <row r="10357" spans="51:75" x14ac:dyDescent="0.3">
      <c r="AY10357" s="124" t="e">
        <f>VLOOKUP(C10357,#REF!, 2,FALSE)</f>
        <v>#REF!</v>
      </c>
      <c r="BM10357" s="97" t="s">
        <v>15606</v>
      </c>
      <c r="BN10357" s="97" t="s">
        <v>2983</v>
      </c>
      <c r="BO10357" s="97" t="s">
        <v>770</v>
      </c>
      <c r="BU10357" s="97" t="s">
        <v>15606</v>
      </c>
      <c r="BV10357" s="97" t="s">
        <v>2983</v>
      </c>
      <c r="BW10357" s="97" t="s">
        <v>770</v>
      </c>
    </row>
    <row r="10358" spans="51:75" x14ac:dyDescent="0.3">
      <c r="AY10358" s="124" t="e">
        <f>VLOOKUP(C10358,#REF!, 2,FALSE)</f>
        <v>#REF!</v>
      </c>
      <c r="BM10358" s="97" t="s">
        <v>15607</v>
      </c>
      <c r="BN10358" s="97" t="s">
        <v>2983</v>
      </c>
      <c r="BO10358" s="97" t="s">
        <v>770</v>
      </c>
      <c r="BU10358" s="97" t="s">
        <v>15607</v>
      </c>
      <c r="BV10358" s="97" t="s">
        <v>2983</v>
      </c>
      <c r="BW10358" s="97" t="s">
        <v>770</v>
      </c>
    </row>
    <row r="10359" spans="51:75" x14ac:dyDescent="0.3">
      <c r="AY10359" s="124" t="e">
        <f>VLOOKUP(C10359,#REF!, 2,FALSE)</f>
        <v>#REF!</v>
      </c>
      <c r="BM10359" s="97" t="s">
        <v>284</v>
      </c>
      <c r="BN10359" s="97" t="s">
        <v>16968</v>
      </c>
      <c r="BO10359" s="97" t="s">
        <v>2983</v>
      </c>
      <c r="BU10359" s="97" t="s">
        <v>284</v>
      </c>
      <c r="BV10359" s="97" t="s">
        <v>16968</v>
      </c>
      <c r="BW10359" s="97" t="s">
        <v>2983</v>
      </c>
    </row>
    <row r="10360" spans="51:75" x14ac:dyDescent="0.3">
      <c r="AY10360" s="124" t="e">
        <f>VLOOKUP(C10360,#REF!, 2,FALSE)</f>
        <v>#REF!</v>
      </c>
      <c r="BM10360" s="97" t="s">
        <v>15608</v>
      </c>
      <c r="BN10360" s="97" t="s">
        <v>2983</v>
      </c>
      <c r="BO10360" s="97" t="s">
        <v>5031</v>
      </c>
      <c r="BU10360" s="97" t="s">
        <v>15608</v>
      </c>
      <c r="BV10360" s="97" t="s">
        <v>2983</v>
      </c>
      <c r="BW10360" s="97" t="s">
        <v>5031</v>
      </c>
    </row>
    <row r="10361" spans="51:75" x14ac:dyDescent="0.3">
      <c r="AY10361" s="124" t="e">
        <f>VLOOKUP(C10361,#REF!, 2,FALSE)</f>
        <v>#REF!</v>
      </c>
      <c r="BM10361" s="97" t="s">
        <v>15609</v>
      </c>
      <c r="BN10361" s="97" t="s">
        <v>16968</v>
      </c>
      <c r="BO10361" s="97" t="s">
        <v>2983</v>
      </c>
      <c r="BU10361" s="97" t="s">
        <v>15609</v>
      </c>
      <c r="BV10361" s="97" t="s">
        <v>16968</v>
      </c>
      <c r="BW10361" s="97" t="s">
        <v>2983</v>
      </c>
    </row>
    <row r="10362" spans="51:75" x14ac:dyDescent="0.3">
      <c r="AY10362" s="124" t="e">
        <f>VLOOKUP(C10362,#REF!, 2,FALSE)</f>
        <v>#REF!</v>
      </c>
      <c r="BM10362" s="97" t="s">
        <v>15610</v>
      </c>
      <c r="BN10362" s="97" t="s">
        <v>16968</v>
      </c>
      <c r="BO10362" s="97" t="s">
        <v>2983</v>
      </c>
      <c r="BU10362" s="97" t="s">
        <v>15610</v>
      </c>
      <c r="BV10362" s="97" t="s">
        <v>16968</v>
      </c>
      <c r="BW10362" s="97" t="s">
        <v>2983</v>
      </c>
    </row>
    <row r="10363" spans="51:75" x14ac:dyDescent="0.3">
      <c r="AY10363" s="124" t="e">
        <f>VLOOKUP(C10363,#REF!, 2,FALSE)</f>
        <v>#REF!</v>
      </c>
      <c r="BM10363" s="97" t="s">
        <v>15611</v>
      </c>
      <c r="BN10363" s="97" t="s">
        <v>3003</v>
      </c>
      <c r="BO10363" s="97" t="s">
        <v>2983</v>
      </c>
      <c r="BU10363" s="97" t="s">
        <v>15611</v>
      </c>
      <c r="BV10363" s="97" t="s">
        <v>3003</v>
      </c>
      <c r="BW10363" s="97" t="s">
        <v>2983</v>
      </c>
    </row>
    <row r="10364" spans="51:75" x14ac:dyDescent="0.3">
      <c r="AY10364" s="124" t="e">
        <f>VLOOKUP(C10364,#REF!, 2,FALSE)</f>
        <v>#REF!</v>
      </c>
      <c r="BM10364" s="97" t="s">
        <v>15612</v>
      </c>
      <c r="BN10364" s="97" t="s">
        <v>1269</v>
      </c>
      <c r="BO10364" s="97" t="s">
        <v>2983</v>
      </c>
      <c r="BU10364" s="97" t="s">
        <v>15612</v>
      </c>
      <c r="BV10364" s="97" t="s">
        <v>1269</v>
      </c>
      <c r="BW10364" s="97" t="s">
        <v>2983</v>
      </c>
    </row>
    <row r="10365" spans="51:75" x14ac:dyDescent="0.3">
      <c r="AY10365" s="124" t="e">
        <f>VLOOKUP(C10365,#REF!, 2,FALSE)</f>
        <v>#REF!</v>
      </c>
      <c r="BM10365" s="97" t="s">
        <v>15613</v>
      </c>
      <c r="BN10365" s="97" t="s">
        <v>2979</v>
      </c>
      <c r="BO10365" s="97" t="s">
        <v>2983</v>
      </c>
      <c r="BU10365" s="97" t="s">
        <v>15613</v>
      </c>
      <c r="BV10365" s="97" t="s">
        <v>2979</v>
      </c>
      <c r="BW10365" s="97" t="s">
        <v>2983</v>
      </c>
    </row>
    <row r="10366" spans="51:75" x14ac:dyDescent="0.3">
      <c r="AY10366" s="124" t="e">
        <f>VLOOKUP(C10366,#REF!, 2,FALSE)</f>
        <v>#REF!</v>
      </c>
      <c r="BM10366" s="97" t="s">
        <v>2715</v>
      </c>
      <c r="BN10366" s="97" t="s">
        <v>2983</v>
      </c>
      <c r="BO10366" s="97" t="s">
        <v>2983</v>
      </c>
      <c r="BU10366" s="97" t="s">
        <v>2715</v>
      </c>
      <c r="BV10366" s="97" t="s">
        <v>2983</v>
      </c>
      <c r="BW10366" s="97" t="s">
        <v>2983</v>
      </c>
    </row>
    <row r="10367" spans="51:75" x14ac:dyDescent="0.3">
      <c r="AY10367" s="124" t="e">
        <f>VLOOKUP(C10367,#REF!, 2,FALSE)</f>
        <v>#REF!</v>
      </c>
      <c r="BM10367" s="97" t="s">
        <v>15614</v>
      </c>
      <c r="BN10367" s="97" t="s">
        <v>16968</v>
      </c>
      <c r="BO10367" s="97" t="s">
        <v>2983</v>
      </c>
      <c r="BU10367" s="97" t="s">
        <v>15614</v>
      </c>
      <c r="BV10367" s="97" t="s">
        <v>16968</v>
      </c>
      <c r="BW10367" s="97" t="s">
        <v>2983</v>
      </c>
    </row>
    <row r="10368" spans="51:75" x14ac:dyDescent="0.3">
      <c r="AY10368" s="124" t="e">
        <f>VLOOKUP(C10368,#REF!, 2,FALSE)</f>
        <v>#REF!</v>
      </c>
      <c r="BM10368" s="97" t="s">
        <v>15615</v>
      </c>
      <c r="BN10368" s="97" t="s">
        <v>3003</v>
      </c>
      <c r="BO10368" s="97" t="s">
        <v>2983</v>
      </c>
      <c r="BU10368" s="97" t="s">
        <v>15615</v>
      </c>
      <c r="BV10368" s="97" t="s">
        <v>3003</v>
      </c>
      <c r="BW10368" s="97" t="s">
        <v>2983</v>
      </c>
    </row>
    <row r="10369" spans="51:75" x14ac:dyDescent="0.3">
      <c r="AY10369" s="124" t="e">
        <f>VLOOKUP(C10369,#REF!, 2,FALSE)</f>
        <v>#REF!</v>
      </c>
      <c r="BM10369" s="97" t="s">
        <v>15617</v>
      </c>
      <c r="BN10369" s="97" t="s">
        <v>2979</v>
      </c>
      <c r="BO10369" s="97" t="s">
        <v>2983</v>
      </c>
      <c r="BU10369" s="97" t="s">
        <v>15617</v>
      </c>
      <c r="BV10369" s="97" t="s">
        <v>2979</v>
      </c>
      <c r="BW10369" s="97" t="s">
        <v>2983</v>
      </c>
    </row>
    <row r="10370" spans="51:75" x14ac:dyDescent="0.3">
      <c r="AY10370" s="124" t="e">
        <f>VLOOKUP(C10370,#REF!, 2,FALSE)</f>
        <v>#REF!</v>
      </c>
      <c r="BM10370" s="97" t="s">
        <v>15618</v>
      </c>
      <c r="BN10370" s="97" t="s">
        <v>926</v>
      </c>
      <c r="BO10370" s="97" t="s">
        <v>2983</v>
      </c>
      <c r="BU10370" s="97" t="s">
        <v>15618</v>
      </c>
      <c r="BV10370" s="97" t="s">
        <v>926</v>
      </c>
      <c r="BW10370" s="97" t="s">
        <v>2983</v>
      </c>
    </row>
    <row r="10371" spans="51:75" x14ac:dyDescent="0.3">
      <c r="AY10371" s="124" t="e">
        <f>VLOOKUP(C10371,#REF!, 2,FALSE)</f>
        <v>#REF!</v>
      </c>
      <c r="BM10371" s="97" t="s">
        <v>15619</v>
      </c>
      <c r="BN10371" s="97" t="s">
        <v>2983</v>
      </c>
      <c r="BO10371" s="97" t="s">
        <v>2983</v>
      </c>
      <c r="BU10371" s="97" t="s">
        <v>15619</v>
      </c>
      <c r="BV10371" s="97" t="s">
        <v>2983</v>
      </c>
      <c r="BW10371" s="97" t="s">
        <v>2983</v>
      </c>
    </row>
    <row r="10372" spans="51:75" x14ac:dyDescent="0.3">
      <c r="AY10372" s="124" t="e">
        <f>VLOOKUP(C10372,#REF!, 2,FALSE)</f>
        <v>#REF!</v>
      </c>
      <c r="BM10372" s="97" t="s">
        <v>15620</v>
      </c>
      <c r="BN10372" s="97" t="s">
        <v>3000</v>
      </c>
      <c r="BO10372" s="97" t="s">
        <v>770</v>
      </c>
      <c r="BU10372" s="97" t="s">
        <v>15620</v>
      </c>
      <c r="BV10372" s="97" t="s">
        <v>3000</v>
      </c>
      <c r="BW10372" s="97" t="s">
        <v>770</v>
      </c>
    </row>
    <row r="10373" spans="51:75" x14ac:dyDescent="0.3">
      <c r="AY10373" s="124" t="e">
        <f>VLOOKUP(C10373,#REF!, 2,FALSE)</f>
        <v>#REF!</v>
      </c>
      <c r="BM10373" s="97" t="s">
        <v>15621</v>
      </c>
      <c r="BN10373" s="97" t="s">
        <v>2983</v>
      </c>
      <c r="BO10373" s="97" t="s">
        <v>2983</v>
      </c>
      <c r="BU10373" s="97" t="s">
        <v>15621</v>
      </c>
      <c r="BV10373" s="97" t="s">
        <v>2983</v>
      </c>
      <c r="BW10373" s="97" t="s">
        <v>2983</v>
      </c>
    </row>
    <row r="10374" spans="51:75" x14ac:dyDescent="0.3">
      <c r="AY10374" s="124" t="e">
        <f>VLOOKUP(C10374,#REF!, 2,FALSE)</f>
        <v>#REF!</v>
      </c>
      <c r="BM10374" s="97" t="s">
        <v>15622</v>
      </c>
      <c r="BN10374" s="97" t="s">
        <v>2983</v>
      </c>
      <c r="BO10374" s="97" t="s">
        <v>2983</v>
      </c>
      <c r="BU10374" s="97" t="s">
        <v>15622</v>
      </c>
      <c r="BV10374" s="97" t="s">
        <v>2983</v>
      </c>
      <c r="BW10374" s="97" t="s">
        <v>2983</v>
      </c>
    </row>
    <row r="10375" spans="51:75" x14ac:dyDescent="0.3">
      <c r="AY10375" s="124" t="e">
        <f>VLOOKUP(C10375,#REF!, 2,FALSE)</f>
        <v>#REF!</v>
      </c>
      <c r="BM10375" s="97" t="s">
        <v>15623</v>
      </c>
      <c r="BN10375" s="97" t="s">
        <v>2983</v>
      </c>
      <c r="BO10375" s="97" t="s">
        <v>2983</v>
      </c>
      <c r="BU10375" s="97" t="s">
        <v>15623</v>
      </c>
      <c r="BV10375" s="97" t="s">
        <v>2983</v>
      </c>
      <c r="BW10375" s="97" t="s">
        <v>2983</v>
      </c>
    </row>
    <row r="10376" spans="51:75" x14ac:dyDescent="0.3">
      <c r="AY10376" s="124" t="e">
        <f>VLOOKUP(C10376,#REF!, 2,FALSE)</f>
        <v>#REF!</v>
      </c>
      <c r="BM10376" s="97" t="s">
        <v>15624</v>
      </c>
      <c r="BN10376" s="97" t="s">
        <v>787</v>
      </c>
      <c r="BO10376" s="97" t="s">
        <v>709</v>
      </c>
      <c r="BU10376" s="97" t="s">
        <v>15624</v>
      </c>
      <c r="BV10376" s="97" t="s">
        <v>787</v>
      </c>
      <c r="BW10376" s="97" t="s">
        <v>709</v>
      </c>
    </row>
    <row r="10377" spans="51:75" x14ac:dyDescent="0.3">
      <c r="AY10377" s="124" t="e">
        <f>VLOOKUP(C10377,#REF!, 2,FALSE)</f>
        <v>#REF!</v>
      </c>
      <c r="BM10377" s="97" t="s">
        <v>15625</v>
      </c>
      <c r="BN10377" s="97" t="s">
        <v>1342</v>
      </c>
      <c r="BO10377" s="97" t="s">
        <v>2983</v>
      </c>
      <c r="BU10377" s="97" t="s">
        <v>15625</v>
      </c>
      <c r="BV10377" s="97" t="s">
        <v>1342</v>
      </c>
      <c r="BW10377" s="97" t="s">
        <v>2983</v>
      </c>
    </row>
    <row r="10378" spans="51:75" x14ac:dyDescent="0.3">
      <c r="AY10378" s="124" t="e">
        <f>VLOOKUP(C10378,#REF!, 2,FALSE)</f>
        <v>#REF!</v>
      </c>
      <c r="BM10378" s="97" t="s">
        <v>15626</v>
      </c>
      <c r="BN10378" s="97" t="s">
        <v>736</v>
      </c>
      <c r="BO10378" s="97" t="s">
        <v>15627</v>
      </c>
      <c r="BU10378" s="97" t="s">
        <v>15626</v>
      </c>
      <c r="BV10378" s="97" t="s">
        <v>736</v>
      </c>
      <c r="BW10378" s="97" t="s">
        <v>15627</v>
      </c>
    </row>
    <row r="10379" spans="51:75" x14ac:dyDescent="0.3">
      <c r="AY10379" s="124" t="e">
        <f>VLOOKUP(C10379,#REF!, 2,FALSE)</f>
        <v>#REF!</v>
      </c>
      <c r="BM10379" s="97" t="s">
        <v>15628</v>
      </c>
      <c r="BN10379" s="97" t="s">
        <v>614</v>
      </c>
      <c r="BO10379" s="97" t="s">
        <v>2474</v>
      </c>
      <c r="BU10379" s="97" t="s">
        <v>15628</v>
      </c>
      <c r="BV10379" s="97" t="s">
        <v>614</v>
      </c>
      <c r="BW10379" s="97" t="s">
        <v>2474</v>
      </c>
    </row>
    <row r="10380" spans="51:75" x14ac:dyDescent="0.3">
      <c r="AY10380" s="124" t="e">
        <f>VLOOKUP(C10380,#REF!, 2,FALSE)</f>
        <v>#REF!</v>
      </c>
      <c r="BM10380" s="97" t="s">
        <v>15629</v>
      </c>
      <c r="BN10380" s="97" t="s">
        <v>16968</v>
      </c>
      <c r="BO10380" s="97" t="s">
        <v>9601</v>
      </c>
      <c r="BU10380" s="97" t="s">
        <v>15629</v>
      </c>
      <c r="BV10380" s="97" t="s">
        <v>16968</v>
      </c>
      <c r="BW10380" s="97" t="s">
        <v>9601</v>
      </c>
    </row>
    <row r="10381" spans="51:75" x14ac:dyDescent="0.3">
      <c r="AY10381" s="124" t="e">
        <f>VLOOKUP(C10381,#REF!, 2,FALSE)</f>
        <v>#REF!</v>
      </c>
      <c r="BM10381" s="97" t="s">
        <v>15630</v>
      </c>
      <c r="BN10381" s="97" t="s">
        <v>2983</v>
      </c>
      <c r="BO10381" s="97" t="s">
        <v>15631</v>
      </c>
      <c r="BU10381" s="97" t="s">
        <v>15630</v>
      </c>
      <c r="BV10381" s="97" t="s">
        <v>2983</v>
      </c>
      <c r="BW10381" s="97" t="s">
        <v>15631</v>
      </c>
    </row>
    <row r="10382" spans="51:75" x14ac:dyDescent="0.3">
      <c r="AY10382" s="124" t="e">
        <f>VLOOKUP(C10382,#REF!, 2,FALSE)</f>
        <v>#REF!</v>
      </c>
      <c r="BM10382" s="97" t="s">
        <v>2721</v>
      </c>
      <c r="BN10382" s="97" t="s">
        <v>626</v>
      </c>
      <c r="BO10382" s="97" t="s">
        <v>15632</v>
      </c>
      <c r="BU10382" s="97" t="s">
        <v>2721</v>
      </c>
      <c r="BV10382" s="97" t="s">
        <v>626</v>
      </c>
      <c r="BW10382" s="97" t="s">
        <v>15632</v>
      </c>
    </row>
    <row r="10383" spans="51:75" x14ac:dyDescent="0.3">
      <c r="AY10383" s="124" t="e">
        <f>VLOOKUP(C10383,#REF!, 2,FALSE)</f>
        <v>#REF!</v>
      </c>
      <c r="BM10383" s="97" t="s">
        <v>264</v>
      </c>
      <c r="BN10383" s="97" t="s">
        <v>1272</v>
      </c>
      <c r="BO10383" s="97" t="s">
        <v>15633</v>
      </c>
      <c r="BU10383" s="97" t="s">
        <v>264</v>
      </c>
      <c r="BV10383" s="97" t="s">
        <v>1272</v>
      </c>
      <c r="BW10383" s="97" t="s">
        <v>15633</v>
      </c>
    </row>
    <row r="10384" spans="51:75" x14ac:dyDescent="0.3">
      <c r="AY10384" s="124" t="e">
        <f>VLOOKUP(C10384,#REF!, 2,FALSE)</f>
        <v>#REF!</v>
      </c>
      <c r="BM10384" s="97" t="s">
        <v>2722</v>
      </c>
      <c r="BN10384" s="97" t="s">
        <v>2983</v>
      </c>
      <c r="BO10384" s="97" t="s">
        <v>15634</v>
      </c>
      <c r="BU10384" s="97" t="s">
        <v>2722</v>
      </c>
      <c r="BV10384" s="97" t="s">
        <v>2983</v>
      </c>
      <c r="BW10384" s="97" t="s">
        <v>15634</v>
      </c>
    </row>
    <row r="10385" spans="51:75" x14ac:dyDescent="0.3">
      <c r="AY10385" s="124" t="e">
        <f>VLOOKUP(C10385,#REF!, 2,FALSE)</f>
        <v>#REF!</v>
      </c>
      <c r="BM10385" s="97" t="s">
        <v>15635</v>
      </c>
      <c r="BN10385" s="97" t="s">
        <v>1342</v>
      </c>
      <c r="BO10385" s="97" t="s">
        <v>3297</v>
      </c>
      <c r="BU10385" s="97" t="s">
        <v>15635</v>
      </c>
      <c r="BV10385" s="97" t="s">
        <v>1342</v>
      </c>
      <c r="BW10385" s="97" t="s">
        <v>3297</v>
      </c>
    </row>
    <row r="10386" spans="51:75" x14ac:dyDescent="0.3">
      <c r="AY10386" s="124" t="e">
        <f>VLOOKUP(C10386,#REF!, 2,FALSE)</f>
        <v>#REF!</v>
      </c>
      <c r="BM10386" s="97" t="s">
        <v>15636</v>
      </c>
      <c r="BN10386" s="97" t="s">
        <v>3003</v>
      </c>
      <c r="BO10386" s="97" t="s">
        <v>15637</v>
      </c>
      <c r="BU10386" s="97" t="s">
        <v>15636</v>
      </c>
      <c r="BV10386" s="97" t="s">
        <v>3003</v>
      </c>
      <c r="BW10386" s="97" t="s">
        <v>15637</v>
      </c>
    </row>
    <row r="10387" spans="51:75" x14ac:dyDescent="0.3">
      <c r="AY10387" s="124" t="e">
        <f>VLOOKUP(C10387,#REF!, 2,FALSE)</f>
        <v>#REF!</v>
      </c>
      <c r="BM10387" s="97" t="s">
        <v>15638</v>
      </c>
      <c r="BN10387" s="97" t="s">
        <v>3003</v>
      </c>
      <c r="BO10387" s="97" t="s">
        <v>2547</v>
      </c>
      <c r="BU10387" s="97" t="s">
        <v>15638</v>
      </c>
      <c r="BV10387" s="97" t="s">
        <v>3003</v>
      </c>
      <c r="BW10387" s="97" t="s">
        <v>2547</v>
      </c>
    </row>
    <row r="10388" spans="51:75" x14ac:dyDescent="0.3">
      <c r="AY10388" s="124" t="e">
        <f>VLOOKUP(C10388,#REF!, 2,FALSE)</f>
        <v>#REF!</v>
      </c>
      <c r="BM10388" s="97" t="s">
        <v>15639</v>
      </c>
      <c r="BN10388" s="97" t="s">
        <v>778</v>
      </c>
      <c r="BO10388" s="97" t="s">
        <v>15640</v>
      </c>
      <c r="BU10388" s="97" t="s">
        <v>15639</v>
      </c>
      <c r="BV10388" s="97" t="s">
        <v>778</v>
      </c>
      <c r="BW10388" s="97" t="s">
        <v>15640</v>
      </c>
    </row>
    <row r="10389" spans="51:75" x14ac:dyDescent="0.3">
      <c r="AY10389" s="124" t="e">
        <f>VLOOKUP(C10389,#REF!, 2,FALSE)</f>
        <v>#REF!</v>
      </c>
      <c r="BM10389" s="97" t="s">
        <v>15641</v>
      </c>
      <c r="BN10389" s="97" t="s">
        <v>2983</v>
      </c>
      <c r="BO10389" s="97" t="s">
        <v>2983</v>
      </c>
      <c r="BU10389" s="97" t="s">
        <v>15641</v>
      </c>
      <c r="BV10389" s="97" t="s">
        <v>2983</v>
      </c>
      <c r="BW10389" s="97" t="s">
        <v>2983</v>
      </c>
    </row>
    <row r="10390" spans="51:75" x14ac:dyDescent="0.3">
      <c r="AY10390" s="124" t="e">
        <f>VLOOKUP(C10390,#REF!, 2,FALSE)</f>
        <v>#REF!</v>
      </c>
      <c r="BM10390" s="97" t="s">
        <v>15642</v>
      </c>
      <c r="BN10390" s="97" t="s">
        <v>16968</v>
      </c>
      <c r="BO10390" s="97" t="s">
        <v>8839</v>
      </c>
      <c r="BU10390" s="97" t="s">
        <v>15642</v>
      </c>
      <c r="BV10390" s="97" t="s">
        <v>16968</v>
      </c>
      <c r="BW10390" s="97" t="s">
        <v>8839</v>
      </c>
    </row>
    <row r="10391" spans="51:75" x14ac:dyDescent="0.3">
      <c r="AY10391" s="124" t="e">
        <f>VLOOKUP(C10391,#REF!, 2,FALSE)</f>
        <v>#REF!</v>
      </c>
      <c r="BM10391" s="97" t="s">
        <v>2723</v>
      </c>
      <c r="BN10391" s="97" t="s">
        <v>2983</v>
      </c>
      <c r="BO10391" s="97" t="s">
        <v>2983</v>
      </c>
      <c r="BU10391" s="97" t="s">
        <v>2723</v>
      </c>
      <c r="BV10391" s="97" t="s">
        <v>2983</v>
      </c>
      <c r="BW10391" s="97" t="s">
        <v>2983</v>
      </c>
    </row>
    <row r="10392" spans="51:75" x14ac:dyDescent="0.3">
      <c r="AY10392" s="124" t="e">
        <f>VLOOKUP(C10392,#REF!, 2,FALSE)</f>
        <v>#REF!</v>
      </c>
      <c r="BM10392" s="97" t="s">
        <v>15643</v>
      </c>
      <c r="BN10392" s="97" t="s">
        <v>3237</v>
      </c>
      <c r="BO10392" s="97" t="s">
        <v>4737</v>
      </c>
      <c r="BU10392" s="97" t="s">
        <v>15643</v>
      </c>
      <c r="BV10392" s="97" t="s">
        <v>3237</v>
      </c>
      <c r="BW10392" s="97" t="s">
        <v>4737</v>
      </c>
    </row>
    <row r="10393" spans="51:75" x14ac:dyDescent="0.3">
      <c r="AY10393" s="124" t="e">
        <f>VLOOKUP(C10393,#REF!, 2,FALSE)</f>
        <v>#REF!</v>
      </c>
      <c r="BM10393" s="97" t="s">
        <v>15644</v>
      </c>
      <c r="BN10393" s="97" t="s">
        <v>2983</v>
      </c>
      <c r="BO10393" s="97" t="s">
        <v>2983</v>
      </c>
      <c r="BU10393" s="97" t="s">
        <v>15644</v>
      </c>
      <c r="BV10393" s="97" t="s">
        <v>2983</v>
      </c>
      <c r="BW10393" s="97" t="s">
        <v>2983</v>
      </c>
    </row>
    <row r="10394" spans="51:75" x14ac:dyDescent="0.3">
      <c r="AY10394" s="124" t="e">
        <f>VLOOKUP(C10394,#REF!, 2,FALSE)</f>
        <v>#REF!</v>
      </c>
      <c r="BM10394" s="97" t="s">
        <v>15645</v>
      </c>
      <c r="BN10394" s="97" t="s">
        <v>628</v>
      </c>
      <c r="BO10394" s="97" t="s">
        <v>15646</v>
      </c>
      <c r="BU10394" s="97" t="s">
        <v>15645</v>
      </c>
      <c r="BV10394" s="97" t="s">
        <v>628</v>
      </c>
      <c r="BW10394" s="97" t="s">
        <v>15646</v>
      </c>
    </row>
    <row r="10395" spans="51:75" x14ac:dyDescent="0.3">
      <c r="AY10395" s="124" t="e">
        <f>VLOOKUP(C10395,#REF!, 2,FALSE)</f>
        <v>#REF!</v>
      </c>
      <c r="BM10395" s="97" t="s">
        <v>265</v>
      </c>
      <c r="BN10395" s="97" t="s">
        <v>2983</v>
      </c>
      <c r="BO10395" s="97" t="s">
        <v>2983</v>
      </c>
      <c r="BU10395" s="97" t="s">
        <v>265</v>
      </c>
      <c r="BV10395" s="97" t="s">
        <v>2983</v>
      </c>
      <c r="BW10395" s="97" t="s">
        <v>2983</v>
      </c>
    </row>
    <row r="10396" spans="51:75" x14ac:dyDescent="0.3">
      <c r="AY10396" s="124" t="e">
        <f>VLOOKUP(C10396,#REF!, 2,FALSE)</f>
        <v>#REF!</v>
      </c>
      <c r="BM10396" s="97" t="s">
        <v>15647</v>
      </c>
      <c r="BN10396" s="97" t="s">
        <v>2983</v>
      </c>
      <c r="BO10396" s="97" t="s">
        <v>2983</v>
      </c>
      <c r="BU10396" s="97" t="s">
        <v>15647</v>
      </c>
      <c r="BV10396" s="97" t="s">
        <v>2983</v>
      </c>
      <c r="BW10396" s="97" t="s">
        <v>2983</v>
      </c>
    </row>
    <row r="10397" spans="51:75" x14ac:dyDescent="0.3">
      <c r="AY10397" s="124" t="e">
        <f>VLOOKUP(C10397,#REF!, 2,FALSE)</f>
        <v>#REF!</v>
      </c>
      <c r="BM10397" s="97" t="s">
        <v>15648</v>
      </c>
      <c r="BN10397" s="97" t="s">
        <v>1272</v>
      </c>
      <c r="BO10397" s="97" t="s">
        <v>3583</v>
      </c>
      <c r="BU10397" s="97" t="s">
        <v>15648</v>
      </c>
      <c r="BV10397" s="97" t="s">
        <v>1272</v>
      </c>
      <c r="BW10397" s="97" t="s">
        <v>3583</v>
      </c>
    </row>
    <row r="10398" spans="51:75" x14ac:dyDescent="0.3">
      <c r="AY10398" s="124" t="e">
        <f>VLOOKUP(C10398,#REF!, 2,FALSE)</f>
        <v>#REF!</v>
      </c>
      <c r="BM10398" s="97" t="s">
        <v>15649</v>
      </c>
      <c r="BN10398" s="97" t="s">
        <v>1272</v>
      </c>
      <c r="BO10398" s="97" t="s">
        <v>15150</v>
      </c>
      <c r="BU10398" s="97" t="s">
        <v>15649</v>
      </c>
      <c r="BV10398" s="97" t="s">
        <v>1272</v>
      </c>
      <c r="BW10398" s="97" t="s">
        <v>15150</v>
      </c>
    </row>
    <row r="10399" spans="51:75" x14ac:dyDescent="0.3">
      <c r="AY10399" s="124" t="e">
        <f>VLOOKUP(C10399,#REF!, 2,FALSE)</f>
        <v>#REF!</v>
      </c>
      <c r="BM10399" s="97" t="s">
        <v>15650</v>
      </c>
      <c r="BN10399" s="97" t="s">
        <v>619</v>
      </c>
      <c r="BO10399" s="97" t="s">
        <v>770</v>
      </c>
      <c r="BU10399" s="97" t="s">
        <v>15650</v>
      </c>
      <c r="BV10399" s="97" t="s">
        <v>619</v>
      </c>
      <c r="BW10399" s="97" t="s">
        <v>770</v>
      </c>
    </row>
    <row r="10400" spans="51:75" x14ac:dyDescent="0.3">
      <c r="AY10400" s="124" t="e">
        <f>VLOOKUP(C10400,#REF!, 2,FALSE)</f>
        <v>#REF!</v>
      </c>
      <c r="BM10400" s="97" t="s">
        <v>15651</v>
      </c>
      <c r="BN10400" s="97" t="s">
        <v>3003</v>
      </c>
      <c r="BO10400" s="97" t="s">
        <v>15652</v>
      </c>
      <c r="BU10400" s="97" t="s">
        <v>15651</v>
      </c>
      <c r="BV10400" s="97" t="s">
        <v>3003</v>
      </c>
      <c r="BW10400" s="97" t="s">
        <v>15652</v>
      </c>
    </row>
    <row r="10401" spans="51:75" x14ac:dyDescent="0.3">
      <c r="AY10401" s="124" t="e">
        <f>VLOOKUP(C10401,#REF!, 2,FALSE)</f>
        <v>#REF!</v>
      </c>
      <c r="BM10401" s="97" t="s">
        <v>15653</v>
      </c>
      <c r="BN10401" s="97" t="s">
        <v>1269</v>
      </c>
      <c r="BO10401" s="97" t="s">
        <v>2983</v>
      </c>
      <c r="BU10401" s="97" t="s">
        <v>15653</v>
      </c>
      <c r="BV10401" s="97" t="s">
        <v>1269</v>
      </c>
      <c r="BW10401" s="97" t="s">
        <v>2983</v>
      </c>
    </row>
    <row r="10402" spans="51:75" x14ac:dyDescent="0.3">
      <c r="AY10402" s="124" t="e">
        <f>VLOOKUP(C10402,#REF!, 2,FALSE)</f>
        <v>#REF!</v>
      </c>
      <c r="BM10402" s="97" t="s">
        <v>15654</v>
      </c>
      <c r="BN10402" s="97" t="s">
        <v>3237</v>
      </c>
      <c r="BO10402" s="97" t="s">
        <v>2983</v>
      </c>
      <c r="BU10402" s="97" t="s">
        <v>15654</v>
      </c>
      <c r="BV10402" s="97" t="s">
        <v>3237</v>
      </c>
      <c r="BW10402" s="97" t="s">
        <v>2983</v>
      </c>
    </row>
    <row r="10403" spans="51:75" x14ac:dyDescent="0.3">
      <c r="AY10403" s="124" t="e">
        <f>VLOOKUP(C10403,#REF!, 2,FALSE)</f>
        <v>#REF!</v>
      </c>
      <c r="BM10403" s="97" t="s">
        <v>15655</v>
      </c>
      <c r="BN10403" s="97" t="s">
        <v>1272</v>
      </c>
      <c r="BO10403" s="97" t="s">
        <v>15656</v>
      </c>
      <c r="BU10403" s="97" t="s">
        <v>15655</v>
      </c>
      <c r="BV10403" s="97" t="s">
        <v>1272</v>
      </c>
      <c r="BW10403" s="97" t="s">
        <v>15656</v>
      </c>
    </row>
    <row r="10404" spans="51:75" x14ac:dyDescent="0.3">
      <c r="AY10404" s="124" t="e">
        <f>VLOOKUP(C10404,#REF!, 2,FALSE)</f>
        <v>#REF!</v>
      </c>
      <c r="BM10404" s="97" t="s">
        <v>15657</v>
      </c>
      <c r="BN10404" s="97" t="s">
        <v>2983</v>
      </c>
      <c r="BO10404" s="97" t="s">
        <v>2983</v>
      </c>
      <c r="BU10404" s="97" t="s">
        <v>15657</v>
      </c>
      <c r="BV10404" s="97" t="s">
        <v>2983</v>
      </c>
      <c r="BW10404" s="97" t="s">
        <v>2983</v>
      </c>
    </row>
    <row r="10405" spans="51:75" x14ac:dyDescent="0.3">
      <c r="AY10405" s="124" t="e">
        <f>VLOOKUP(C10405,#REF!, 2,FALSE)</f>
        <v>#REF!</v>
      </c>
      <c r="BM10405" s="97" t="s">
        <v>15658</v>
      </c>
      <c r="BN10405" s="97" t="s">
        <v>787</v>
      </c>
      <c r="BO10405" s="97" t="s">
        <v>2395</v>
      </c>
      <c r="BU10405" s="97" t="s">
        <v>15658</v>
      </c>
      <c r="BV10405" s="97" t="s">
        <v>787</v>
      </c>
      <c r="BW10405" s="97" t="s">
        <v>2395</v>
      </c>
    </row>
    <row r="10406" spans="51:75" x14ac:dyDescent="0.3">
      <c r="AY10406" s="124" t="e">
        <f>VLOOKUP(C10406,#REF!, 2,FALSE)</f>
        <v>#REF!</v>
      </c>
      <c r="BM10406" s="97" t="s">
        <v>15659</v>
      </c>
      <c r="BN10406" s="97" t="s">
        <v>2983</v>
      </c>
      <c r="BO10406" s="97" t="s">
        <v>2983</v>
      </c>
      <c r="BU10406" s="97" t="s">
        <v>15659</v>
      </c>
      <c r="BV10406" s="97" t="s">
        <v>2983</v>
      </c>
      <c r="BW10406" s="97" t="s">
        <v>2983</v>
      </c>
    </row>
    <row r="10407" spans="51:75" x14ac:dyDescent="0.3">
      <c r="AY10407" s="124" t="e">
        <f>VLOOKUP(C10407,#REF!, 2,FALSE)</f>
        <v>#REF!</v>
      </c>
      <c r="BM10407" s="97" t="s">
        <v>15660</v>
      </c>
      <c r="BN10407" s="97" t="s">
        <v>662</v>
      </c>
      <c r="BO10407" s="97" t="s">
        <v>770</v>
      </c>
      <c r="BU10407" s="97" t="s">
        <v>15660</v>
      </c>
      <c r="BV10407" s="97" t="s">
        <v>662</v>
      </c>
      <c r="BW10407" s="97" t="s">
        <v>770</v>
      </c>
    </row>
    <row r="10408" spans="51:75" x14ac:dyDescent="0.3">
      <c r="AY10408" s="124" t="e">
        <f>VLOOKUP(C10408,#REF!, 2,FALSE)</f>
        <v>#REF!</v>
      </c>
      <c r="BM10408" s="97" t="s">
        <v>15661</v>
      </c>
      <c r="BN10408" s="97" t="s">
        <v>2983</v>
      </c>
      <c r="BO10408" s="97" t="s">
        <v>2983</v>
      </c>
      <c r="BU10408" s="97" t="s">
        <v>15661</v>
      </c>
      <c r="BV10408" s="97" t="s">
        <v>2983</v>
      </c>
      <c r="BW10408" s="97" t="s">
        <v>2983</v>
      </c>
    </row>
    <row r="10409" spans="51:75" x14ac:dyDescent="0.3">
      <c r="AY10409" s="124" t="e">
        <f>VLOOKUP(C10409,#REF!, 2,FALSE)</f>
        <v>#REF!</v>
      </c>
      <c r="BM10409" s="97" t="s">
        <v>15662</v>
      </c>
      <c r="BN10409" s="97" t="s">
        <v>2983</v>
      </c>
      <c r="BO10409" s="97" t="s">
        <v>2983</v>
      </c>
      <c r="BU10409" s="97" t="s">
        <v>15662</v>
      </c>
      <c r="BV10409" s="97" t="s">
        <v>2983</v>
      </c>
      <c r="BW10409" s="97" t="s">
        <v>2983</v>
      </c>
    </row>
    <row r="10410" spans="51:75" x14ac:dyDescent="0.3">
      <c r="AY10410" s="124" t="e">
        <f>VLOOKUP(C10410,#REF!, 2,FALSE)</f>
        <v>#REF!</v>
      </c>
      <c r="BM10410" s="97" t="s">
        <v>15663</v>
      </c>
      <c r="BN10410" s="97" t="s">
        <v>2983</v>
      </c>
      <c r="BO10410" s="97" t="s">
        <v>15664</v>
      </c>
      <c r="BU10410" s="97" t="s">
        <v>15663</v>
      </c>
      <c r="BV10410" s="97" t="s">
        <v>2983</v>
      </c>
      <c r="BW10410" s="97" t="s">
        <v>15664</v>
      </c>
    </row>
    <row r="10411" spans="51:75" x14ac:dyDescent="0.3">
      <c r="AY10411" s="124" t="e">
        <f>VLOOKUP(C10411,#REF!, 2,FALSE)</f>
        <v>#REF!</v>
      </c>
      <c r="BM10411" s="97" t="s">
        <v>15665</v>
      </c>
      <c r="BN10411" s="97" t="s">
        <v>3003</v>
      </c>
      <c r="BO10411" s="97" t="s">
        <v>2983</v>
      </c>
      <c r="BU10411" s="97" t="s">
        <v>15665</v>
      </c>
      <c r="BV10411" s="97" t="s">
        <v>3003</v>
      </c>
      <c r="BW10411" s="97" t="s">
        <v>2983</v>
      </c>
    </row>
    <row r="10412" spans="51:75" x14ac:dyDescent="0.3">
      <c r="AY10412" s="124" t="e">
        <f>VLOOKUP(C10412,#REF!, 2,FALSE)</f>
        <v>#REF!</v>
      </c>
      <c r="BM10412" s="97" t="s">
        <v>15666</v>
      </c>
      <c r="BN10412" s="97" t="s">
        <v>2979</v>
      </c>
      <c r="BO10412" s="97" t="s">
        <v>2576</v>
      </c>
      <c r="BU10412" s="97" t="s">
        <v>15666</v>
      </c>
      <c r="BV10412" s="97" t="s">
        <v>2979</v>
      </c>
      <c r="BW10412" s="97" t="s">
        <v>2576</v>
      </c>
    </row>
    <row r="10413" spans="51:75" x14ac:dyDescent="0.3">
      <c r="AY10413" s="124" t="e">
        <f>VLOOKUP(C10413,#REF!, 2,FALSE)</f>
        <v>#REF!</v>
      </c>
      <c r="BM10413" s="97" t="s">
        <v>15667</v>
      </c>
      <c r="BN10413" s="97" t="s">
        <v>663</v>
      </c>
      <c r="BO10413" s="97" t="s">
        <v>7876</v>
      </c>
      <c r="BU10413" s="97" t="s">
        <v>15667</v>
      </c>
      <c r="BV10413" s="97" t="s">
        <v>663</v>
      </c>
      <c r="BW10413" s="97" t="s">
        <v>7876</v>
      </c>
    </row>
    <row r="10414" spans="51:75" x14ac:dyDescent="0.3">
      <c r="AY10414" s="124" t="e">
        <f>VLOOKUP(C10414,#REF!, 2,FALSE)</f>
        <v>#REF!</v>
      </c>
      <c r="BM10414" s="97" t="s">
        <v>15668</v>
      </c>
      <c r="BN10414" s="97" t="s">
        <v>797</v>
      </c>
      <c r="BO10414" s="97" t="s">
        <v>770</v>
      </c>
      <c r="BU10414" s="97" t="s">
        <v>15668</v>
      </c>
      <c r="BV10414" s="97" t="s">
        <v>797</v>
      </c>
      <c r="BW10414" s="97" t="s">
        <v>770</v>
      </c>
    </row>
    <row r="10415" spans="51:75" x14ac:dyDescent="0.3">
      <c r="AY10415" s="124" t="e">
        <f>VLOOKUP(C10415,#REF!, 2,FALSE)</f>
        <v>#REF!</v>
      </c>
      <c r="BM10415" s="97" t="s">
        <v>2724</v>
      </c>
      <c r="BN10415" s="97" t="s">
        <v>2983</v>
      </c>
      <c r="BO10415" s="97" t="s">
        <v>1211</v>
      </c>
      <c r="BU10415" s="97" t="s">
        <v>2724</v>
      </c>
      <c r="BV10415" s="97" t="s">
        <v>2983</v>
      </c>
      <c r="BW10415" s="97" t="s">
        <v>1211</v>
      </c>
    </row>
    <row r="10416" spans="51:75" x14ac:dyDescent="0.3">
      <c r="AY10416" s="124" t="e">
        <f>VLOOKUP(C10416,#REF!, 2,FALSE)</f>
        <v>#REF!</v>
      </c>
      <c r="BM10416" s="97" t="s">
        <v>15669</v>
      </c>
      <c r="BN10416" s="97" t="s">
        <v>2979</v>
      </c>
      <c r="BO10416" s="97" t="s">
        <v>15670</v>
      </c>
      <c r="BU10416" s="97" t="s">
        <v>15669</v>
      </c>
      <c r="BV10416" s="97" t="s">
        <v>2979</v>
      </c>
      <c r="BW10416" s="97" t="s">
        <v>15670</v>
      </c>
    </row>
    <row r="10417" spans="51:75" x14ac:dyDescent="0.3">
      <c r="AY10417" s="124" t="e">
        <f>VLOOKUP(C10417,#REF!, 2,FALSE)</f>
        <v>#REF!</v>
      </c>
      <c r="BM10417" s="97" t="s">
        <v>2725</v>
      </c>
      <c r="BN10417" s="97" t="s">
        <v>783</v>
      </c>
      <c r="BO10417" s="97" t="s">
        <v>770</v>
      </c>
      <c r="BU10417" s="97" t="s">
        <v>2725</v>
      </c>
      <c r="BV10417" s="97" t="s">
        <v>783</v>
      </c>
      <c r="BW10417" s="97" t="s">
        <v>770</v>
      </c>
    </row>
    <row r="10418" spans="51:75" x14ac:dyDescent="0.3">
      <c r="AY10418" s="124" t="e">
        <f>VLOOKUP(C10418,#REF!, 2,FALSE)</f>
        <v>#REF!</v>
      </c>
      <c r="BM10418" s="97" t="s">
        <v>15671</v>
      </c>
      <c r="BN10418" s="97" t="s">
        <v>16968</v>
      </c>
      <c r="BO10418" s="97" t="s">
        <v>15672</v>
      </c>
      <c r="BU10418" s="97" t="s">
        <v>15671</v>
      </c>
      <c r="BV10418" s="97" t="s">
        <v>16968</v>
      </c>
      <c r="BW10418" s="97" t="s">
        <v>15672</v>
      </c>
    </row>
    <row r="10419" spans="51:75" x14ac:dyDescent="0.3">
      <c r="AY10419" s="124" t="e">
        <f>VLOOKUP(C10419,#REF!, 2,FALSE)</f>
        <v>#REF!</v>
      </c>
      <c r="BM10419" s="97" t="s">
        <v>276</v>
      </c>
      <c r="BN10419" s="97" t="s">
        <v>2983</v>
      </c>
      <c r="BO10419" s="97" t="s">
        <v>2983</v>
      </c>
      <c r="BU10419" s="97" t="s">
        <v>276</v>
      </c>
      <c r="BV10419" s="97" t="s">
        <v>2983</v>
      </c>
      <c r="BW10419" s="97" t="s">
        <v>2983</v>
      </c>
    </row>
    <row r="10420" spans="51:75" x14ac:dyDescent="0.3">
      <c r="AY10420" s="124" t="e">
        <f>VLOOKUP(C10420,#REF!, 2,FALSE)</f>
        <v>#REF!</v>
      </c>
      <c r="BM10420" s="97" t="s">
        <v>15673</v>
      </c>
      <c r="BN10420" s="97" t="s">
        <v>16968</v>
      </c>
      <c r="BO10420" s="97" t="s">
        <v>1000</v>
      </c>
      <c r="BU10420" s="97" t="s">
        <v>15673</v>
      </c>
      <c r="BV10420" s="97" t="s">
        <v>16968</v>
      </c>
      <c r="BW10420" s="97" t="s">
        <v>1000</v>
      </c>
    </row>
    <row r="10421" spans="51:75" x14ac:dyDescent="0.3">
      <c r="AY10421" s="124" t="e">
        <f>VLOOKUP(C10421,#REF!, 2,FALSE)</f>
        <v>#REF!</v>
      </c>
      <c r="BM10421" s="97" t="s">
        <v>15674</v>
      </c>
      <c r="BN10421" s="97" t="s">
        <v>2983</v>
      </c>
      <c r="BO10421" s="97" t="s">
        <v>2983</v>
      </c>
      <c r="BU10421" s="97" t="s">
        <v>15674</v>
      </c>
      <c r="BV10421" s="97" t="s">
        <v>2983</v>
      </c>
      <c r="BW10421" s="97" t="s">
        <v>2983</v>
      </c>
    </row>
    <row r="10422" spans="51:75" x14ac:dyDescent="0.3">
      <c r="AY10422" s="124" t="e">
        <f>VLOOKUP(C10422,#REF!, 2,FALSE)</f>
        <v>#REF!</v>
      </c>
      <c r="BM10422" s="97" t="s">
        <v>15675</v>
      </c>
      <c r="BN10422" s="97" t="s">
        <v>946</v>
      </c>
      <c r="BO10422" s="97" t="s">
        <v>770</v>
      </c>
      <c r="BU10422" s="97" t="s">
        <v>15675</v>
      </c>
      <c r="BV10422" s="97" t="s">
        <v>946</v>
      </c>
      <c r="BW10422" s="97" t="s">
        <v>770</v>
      </c>
    </row>
    <row r="10423" spans="51:75" x14ac:dyDescent="0.3">
      <c r="AY10423" s="124" t="e">
        <f>VLOOKUP(C10423,#REF!, 2,FALSE)</f>
        <v>#REF!</v>
      </c>
      <c r="BM10423" s="97" t="s">
        <v>15676</v>
      </c>
      <c r="BN10423" s="97" t="s">
        <v>2983</v>
      </c>
      <c r="BO10423" s="97" t="s">
        <v>2983</v>
      </c>
      <c r="BU10423" s="97" t="s">
        <v>15676</v>
      </c>
      <c r="BV10423" s="97" t="s">
        <v>2983</v>
      </c>
      <c r="BW10423" s="97" t="s">
        <v>2983</v>
      </c>
    </row>
    <row r="10424" spans="51:75" x14ac:dyDescent="0.3">
      <c r="AY10424" s="124" t="e">
        <f>VLOOKUP(C10424,#REF!, 2,FALSE)</f>
        <v>#REF!</v>
      </c>
      <c r="BM10424" s="97" t="s">
        <v>15677</v>
      </c>
      <c r="BN10424" s="97" t="s">
        <v>2983</v>
      </c>
      <c r="BO10424" s="97" t="s">
        <v>2983</v>
      </c>
      <c r="BU10424" s="97" t="s">
        <v>15677</v>
      </c>
      <c r="BV10424" s="97" t="s">
        <v>2983</v>
      </c>
      <c r="BW10424" s="97" t="s">
        <v>2983</v>
      </c>
    </row>
    <row r="10425" spans="51:75" x14ac:dyDescent="0.3">
      <c r="AY10425" s="124" t="e">
        <f>VLOOKUP(C10425,#REF!, 2,FALSE)</f>
        <v>#REF!</v>
      </c>
      <c r="BM10425" s="97" t="s">
        <v>15678</v>
      </c>
      <c r="BN10425" s="97" t="s">
        <v>2983</v>
      </c>
      <c r="BO10425" s="97" t="s">
        <v>2983</v>
      </c>
      <c r="BU10425" s="97" t="s">
        <v>15678</v>
      </c>
      <c r="BV10425" s="97" t="s">
        <v>2983</v>
      </c>
      <c r="BW10425" s="97" t="s">
        <v>2983</v>
      </c>
    </row>
    <row r="10426" spans="51:75" x14ac:dyDescent="0.3">
      <c r="AY10426" s="124" t="e">
        <f>VLOOKUP(C10426,#REF!, 2,FALSE)</f>
        <v>#REF!</v>
      </c>
      <c r="BM10426" s="97" t="s">
        <v>15679</v>
      </c>
      <c r="BN10426" s="97" t="s">
        <v>637</v>
      </c>
      <c r="BO10426" s="97" t="s">
        <v>7181</v>
      </c>
      <c r="BU10426" s="97" t="s">
        <v>15679</v>
      </c>
      <c r="BV10426" s="97" t="s">
        <v>637</v>
      </c>
      <c r="BW10426" s="97" t="s">
        <v>7181</v>
      </c>
    </row>
    <row r="10427" spans="51:75" x14ac:dyDescent="0.3">
      <c r="AY10427" s="124" t="e">
        <f>VLOOKUP(C10427,#REF!, 2,FALSE)</f>
        <v>#REF!</v>
      </c>
      <c r="BM10427" s="97" t="s">
        <v>15680</v>
      </c>
      <c r="BN10427" s="97" t="s">
        <v>637</v>
      </c>
      <c r="BO10427" s="97" t="s">
        <v>15681</v>
      </c>
      <c r="BU10427" s="97" t="s">
        <v>15680</v>
      </c>
      <c r="BV10427" s="97" t="s">
        <v>637</v>
      </c>
      <c r="BW10427" s="97" t="s">
        <v>15681</v>
      </c>
    </row>
    <row r="10428" spans="51:75" x14ac:dyDescent="0.3">
      <c r="AY10428" s="124" t="e">
        <f>VLOOKUP(C10428,#REF!, 2,FALSE)</f>
        <v>#REF!</v>
      </c>
      <c r="BM10428" s="97" t="s">
        <v>15682</v>
      </c>
      <c r="BN10428" s="97" t="s">
        <v>926</v>
      </c>
      <c r="BO10428" s="97" t="s">
        <v>7797</v>
      </c>
      <c r="BU10428" s="97" t="s">
        <v>15682</v>
      </c>
      <c r="BV10428" s="97" t="s">
        <v>926</v>
      </c>
      <c r="BW10428" s="97" t="s">
        <v>7797</v>
      </c>
    </row>
    <row r="10429" spans="51:75" x14ac:dyDescent="0.3">
      <c r="AY10429" s="124" t="e">
        <f>VLOOKUP(C10429,#REF!, 2,FALSE)</f>
        <v>#REF!</v>
      </c>
      <c r="BM10429" s="97" t="s">
        <v>15683</v>
      </c>
      <c r="BN10429" s="97" t="s">
        <v>16968</v>
      </c>
      <c r="BO10429" s="97" t="s">
        <v>6803</v>
      </c>
      <c r="BU10429" s="97" t="s">
        <v>15683</v>
      </c>
      <c r="BV10429" s="97" t="s">
        <v>16968</v>
      </c>
      <c r="BW10429" s="97" t="s">
        <v>6803</v>
      </c>
    </row>
    <row r="10430" spans="51:75" x14ac:dyDescent="0.3">
      <c r="AY10430" s="124" t="e">
        <f>VLOOKUP(C10430,#REF!, 2,FALSE)</f>
        <v>#REF!</v>
      </c>
      <c r="BM10430" s="97" t="s">
        <v>15684</v>
      </c>
      <c r="BN10430" s="97" t="s">
        <v>926</v>
      </c>
      <c r="BO10430" s="97" t="s">
        <v>7365</v>
      </c>
      <c r="BU10430" s="97" t="s">
        <v>15684</v>
      </c>
      <c r="BV10430" s="97" t="s">
        <v>926</v>
      </c>
      <c r="BW10430" s="97" t="s">
        <v>7365</v>
      </c>
    </row>
    <row r="10431" spans="51:75" x14ac:dyDescent="0.3">
      <c r="AY10431" s="124" t="e">
        <f>VLOOKUP(C10431,#REF!, 2,FALSE)</f>
        <v>#REF!</v>
      </c>
      <c r="BM10431" s="97" t="s">
        <v>15685</v>
      </c>
      <c r="BN10431" s="97" t="s">
        <v>1267</v>
      </c>
      <c r="BO10431" s="97" t="s">
        <v>7365</v>
      </c>
      <c r="BU10431" s="97" t="s">
        <v>15685</v>
      </c>
      <c r="BV10431" s="97" t="s">
        <v>1267</v>
      </c>
      <c r="BW10431" s="97" t="s">
        <v>7365</v>
      </c>
    </row>
    <row r="10432" spans="51:75" x14ac:dyDescent="0.3">
      <c r="AY10432" s="124" t="e">
        <f>VLOOKUP(C10432,#REF!, 2,FALSE)</f>
        <v>#REF!</v>
      </c>
      <c r="BM10432" s="97" t="s">
        <v>15687</v>
      </c>
      <c r="BN10432" s="97" t="s">
        <v>1139</v>
      </c>
      <c r="BO10432" s="97" t="s">
        <v>9770</v>
      </c>
      <c r="BU10432" s="97" t="s">
        <v>15687</v>
      </c>
      <c r="BV10432" s="97" t="s">
        <v>1139</v>
      </c>
      <c r="BW10432" s="97" t="s">
        <v>9770</v>
      </c>
    </row>
    <row r="10433" spans="51:75" x14ac:dyDescent="0.3">
      <c r="AY10433" s="124" t="e">
        <f>VLOOKUP(C10433,#REF!, 2,FALSE)</f>
        <v>#REF!</v>
      </c>
      <c r="BM10433" s="97" t="s">
        <v>15688</v>
      </c>
      <c r="BN10433" s="97" t="s">
        <v>3043</v>
      </c>
      <c r="BO10433" s="97" t="s">
        <v>2983</v>
      </c>
      <c r="BU10433" s="97" t="s">
        <v>15688</v>
      </c>
      <c r="BV10433" s="97" t="s">
        <v>3043</v>
      </c>
      <c r="BW10433" s="97" t="s">
        <v>2983</v>
      </c>
    </row>
    <row r="10434" spans="51:75" x14ac:dyDescent="0.3">
      <c r="AY10434" s="124" t="e">
        <f>VLOOKUP(C10434,#REF!, 2,FALSE)</f>
        <v>#REF!</v>
      </c>
      <c r="BM10434" s="97" t="s">
        <v>15689</v>
      </c>
      <c r="BN10434" s="97" t="s">
        <v>736</v>
      </c>
      <c r="BO10434" s="97" t="s">
        <v>2983</v>
      </c>
      <c r="BU10434" s="97" t="s">
        <v>15689</v>
      </c>
      <c r="BV10434" s="97" t="s">
        <v>736</v>
      </c>
      <c r="BW10434" s="97" t="s">
        <v>2983</v>
      </c>
    </row>
    <row r="10435" spans="51:75" x14ac:dyDescent="0.3">
      <c r="AY10435" s="124" t="e">
        <f>VLOOKUP(C10435,#REF!, 2,FALSE)</f>
        <v>#REF!</v>
      </c>
      <c r="BM10435" s="97" t="s">
        <v>15690</v>
      </c>
      <c r="BN10435" s="97" t="s">
        <v>2979</v>
      </c>
      <c r="BO10435" s="97" t="s">
        <v>2983</v>
      </c>
      <c r="BU10435" s="97" t="s">
        <v>15690</v>
      </c>
      <c r="BV10435" s="97" t="s">
        <v>2979</v>
      </c>
      <c r="BW10435" s="97" t="s">
        <v>2983</v>
      </c>
    </row>
    <row r="10436" spans="51:75" x14ac:dyDescent="0.3">
      <c r="AY10436" s="124" t="e">
        <f>VLOOKUP(C10436,#REF!, 2,FALSE)</f>
        <v>#REF!</v>
      </c>
      <c r="BM10436" s="97" t="s">
        <v>15691</v>
      </c>
      <c r="BN10436" s="97" t="s">
        <v>2979</v>
      </c>
      <c r="BO10436" s="97" t="s">
        <v>2983</v>
      </c>
      <c r="BU10436" s="97" t="s">
        <v>15691</v>
      </c>
      <c r="BV10436" s="97" t="s">
        <v>2979</v>
      </c>
      <c r="BW10436" s="97" t="s">
        <v>2983</v>
      </c>
    </row>
    <row r="10437" spans="51:75" x14ac:dyDescent="0.3">
      <c r="AY10437" s="124" t="e">
        <f>VLOOKUP(C10437,#REF!, 2,FALSE)</f>
        <v>#REF!</v>
      </c>
      <c r="BM10437" s="97" t="s">
        <v>15692</v>
      </c>
      <c r="BN10437" s="97" t="s">
        <v>862</v>
      </c>
      <c r="BO10437" s="97" t="s">
        <v>2983</v>
      </c>
      <c r="BU10437" s="97" t="s">
        <v>15692</v>
      </c>
      <c r="BV10437" s="97" t="s">
        <v>862</v>
      </c>
      <c r="BW10437" s="97" t="s">
        <v>2983</v>
      </c>
    </row>
    <row r="10438" spans="51:75" x14ac:dyDescent="0.3">
      <c r="AY10438" s="124" t="e">
        <f>VLOOKUP(C10438,#REF!, 2,FALSE)</f>
        <v>#REF!</v>
      </c>
      <c r="BM10438" s="97" t="s">
        <v>2726</v>
      </c>
      <c r="BN10438" s="97" t="s">
        <v>637</v>
      </c>
      <c r="BO10438" s="97" t="s">
        <v>2983</v>
      </c>
      <c r="BU10438" s="97" t="s">
        <v>2726</v>
      </c>
      <c r="BV10438" s="97" t="s">
        <v>637</v>
      </c>
      <c r="BW10438" s="97" t="s">
        <v>2983</v>
      </c>
    </row>
    <row r="10439" spans="51:75" x14ac:dyDescent="0.3">
      <c r="AY10439" s="124" t="e">
        <f>VLOOKUP(C10439,#REF!, 2,FALSE)</f>
        <v>#REF!</v>
      </c>
      <c r="BM10439" s="97" t="s">
        <v>15693</v>
      </c>
      <c r="BN10439" s="97" t="s">
        <v>1269</v>
      </c>
      <c r="BO10439" s="97" t="s">
        <v>2983</v>
      </c>
      <c r="BU10439" s="97" t="s">
        <v>15693</v>
      </c>
      <c r="BV10439" s="97" t="s">
        <v>1269</v>
      </c>
      <c r="BW10439" s="97" t="s">
        <v>2983</v>
      </c>
    </row>
    <row r="10440" spans="51:75" x14ac:dyDescent="0.3">
      <c r="AY10440" s="124" t="e">
        <f>VLOOKUP(C10440,#REF!, 2,FALSE)</f>
        <v>#REF!</v>
      </c>
      <c r="BM10440" s="97" t="s">
        <v>15694</v>
      </c>
      <c r="BN10440" s="97" t="s">
        <v>3003</v>
      </c>
      <c r="BO10440" s="97" t="s">
        <v>2983</v>
      </c>
      <c r="BU10440" s="97" t="s">
        <v>15694</v>
      </c>
      <c r="BV10440" s="97" t="s">
        <v>3003</v>
      </c>
      <c r="BW10440" s="97" t="s">
        <v>2983</v>
      </c>
    </row>
    <row r="10441" spans="51:75" x14ac:dyDescent="0.3">
      <c r="AY10441" s="124" t="e">
        <f>VLOOKUP(C10441,#REF!, 2,FALSE)</f>
        <v>#REF!</v>
      </c>
      <c r="BM10441" s="97" t="s">
        <v>15695</v>
      </c>
      <c r="BN10441" s="97" t="s">
        <v>787</v>
      </c>
      <c r="BO10441" s="97" t="s">
        <v>2983</v>
      </c>
      <c r="BU10441" s="97" t="s">
        <v>15695</v>
      </c>
      <c r="BV10441" s="97" t="s">
        <v>787</v>
      </c>
      <c r="BW10441" s="97" t="s">
        <v>2983</v>
      </c>
    </row>
    <row r="10442" spans="51:75" x14ac:dyDescent="0.3">
      <c r="AY10442" s="124" t="e">
        <f>VLOOKUP(C10442,#REF!, 2,FALSE)</f>
        <v>#REF!</v>
      </c>
      <c r="BM10442" s="97" t="s">
        <v>15696</v>
      </c>
      <c r="BN10442" s="97" t="s">
        <v>3003</v>
      </c>
      <c r="BO10442" s="97" t="s">
        <v>2983</v>
      </c>
      <c r="BU10442" s="97" t="s">
        <v>15696</v>
      </c>
      <c r="BV10442" s="97" t="s">
        <v>3003</v>
      </c>
      <c r="BW10442" s="97" t="s">
        <v>2983</v>
      </c>
    </row>
    <row r="10443" spans="51:75" x14ac:dyDescent="0.3">
      <c r="AY10443" s="124" t="e">
        <f>VLOOKUP(C10443,#REF!, 2,FALSE)</f>
        <v>#REF!</v>
      </c>
      <c r="BM10443" s="97" t="s">
        <v>15697</v>
      </c>
      <c r="BN10443" s="97" t="s">
        <v>3043</v>
      </c>
      <c r="BO10443" s="97" t="s">
        <v>2983</v>
      </c>
      <c r="BU10443" s="97" t="s">
        <v>15697</v>
      </c>
      <c r="BV10443" s="97" t="s">
        <v>3043</v>
      </c>
      <c r="BW10443" s="97" t="s">
        <v>2983</v>
      </c>
    </row>
    <row r="10444" spans="51:75" x14ac:dyDescent="0.3">
      <c r="AY10444" s="124" t="e">
        <f>VLOOKUP(C10444,#REF!, 2,FALSE)</f>
        <v>#REF!</v>
      </c>
      <c r="BM10444" s="97" t="s">
        <v>15698</v>
      </c>
      <c r="BN10444" s="97" t="s">
        <v>862</v>
      </c>
      <c r="BO10444" s="97" t="s">
        <v>2983</v>
      </c>
      <c r="BU10444" s="97" t="s">
        <v>15698</v>
      </c>
      <c r="BV10444" s="97" t="s">
        <v>862</v>
      </c>
      <c r="BW10444" s="97" t="s">
        <v>2983</v>
      </c>
    </row>
    <row r="10445" spans="51:75" x14ac:dyDescent="0.3">
      <c r="AY10445" s="124" t="e">
        <f>VLOOKUP(C10445,#REF!, 2,FALSE)</f>
        <v>#REF!</v>
      </c>
      <c r="BM10445" s="97" t="s">
        <v>15699</v>
      </c>
      <c r="BN10445" s="97" t="s">
        <v>631</v>
      </c>
      <c r="BO10445" s="97" t="s">
        <v>2983</v>
      </c>
      <c r="BU10445" s="97" t="s">
        <v>15699</v>
      </c>
      <c r="BV10445" s="97" t="s">
        <v>631</v>
      </c>
      <c r="BW10445" s="97" t="s">
        <v>2983</v>
      </c>
    </row>
    <row r="10446" spans="51:75" x14ac:dyDescent="0.3">
      <c r="AY10446" s="124" t="e">
        <f>VLOOKUP(C10446,#REF!, 2,FALSE)</f>
        <v>#REF!</v>
      </c>
      <c r="BM10446" s="97" t="s">
        <v>2727</v>
      </c>
      <c r="BN10446" s="97" t="s">
        <v>3191</v>
      </c>
      <c r="BO10446" s="97" t="s">
        <v>2983</v>
      </c>
      <c r="BU10446" s="97" t="s">
        <v>2727</v>
      </c>
      <c r="BV10446" s="97" t="s">
        <v>3191</v>
      </c>
      <c r="BW10446" s="97" t="s">
        <v>2983</v>
      </c>
    </row>
    <row r="10447" spans="51:75" x14ac:dyDescent="0.3">
      <c r="AY10447" s="124" t="e">
        <f>VLOOKUP(C10447,#REF!, 2,FALSE)</f>
        <v>#REF!</v>
      </c>
      <c r="BM10447" s="97" t="s">
        <v>15700</v>
      </c>
      <c r="BN10447" s="97" t="s">
        <v>3003</v>
      </c>
      <c r="BO10447" s="97" t="s">
        <v>2983</v>
      </c>
      <c r="BU10447" s="97" t="s">
        <v>15700</v>
      </c>
      <c r="BV10447" s="97" t="s">
        <v>3003</v>
      </c>
      <c r="BW10447" s="97" t="s">
        <v>2983</v>
      </c>
    </row>
    <row r="10448" spans="51:75" x14ac:dyDescent="0.3">
      <c r="AY10448" s="124" t="e">
        <f>VLOOKUP(C10448,#REF!, 2,FALSE)</f>
        <v>#REF!</v>
      </c>
      <c r="BM10448" s="97" t="s">
        <v>2728</v>
      </c>
      <c r="BN10448" s="97" t="s">
        <v>3191</v>
      </c>
      <c r="BO10448" s="97" t="s">
        <v>2983</v>
      </c>
      <c r="BU10448" s="97" t="s">
        <v>2728</v>
      </c>
      <c r="BV10448" s="97" t="s">
        <v>3191</v>
      </c>
      <c r="BW10448" s="97" t="s">
        <v>2983</v>
      </c>
    </row>
    <row r="10449" spans="51:75" x14ac:dyDescent="0.3">
      <c r="AY10449" s="124" t="e">
        <f>VLOOKUP(C10449,#REF!, 2,FALSE)</f>
        <v>#REF!</v>
      </c>
      <c r="BM10449" s="97" t="s">
        <v>2729</v>
      </c>
      <c r="BN10449" s="97" t="s">
        <v>639</v>
      </c>
      <c r="BO10449" s="97" t="s">
        <v>2983</v>
      </c>
      <c r="BU10449" s="97" t="s">
        <v>2729</v>
      </c>
      <c r="BV10449" s="97" t="s">
        <v>639</v>
      </c>
      <c r="BW10449" s="97" t="s">
        <v>2983</v>
      </c>
    </row>
    <row r="10450" spans="51:75" x14ac:dyDescent="0.3">
      <c r="AY10450" s="124" t="e">
        <f>VLOOKUP(C10450,#REF!, 2,FALSE)</f>
        <v>#REF!</v>
      </c>
      <c r="BM10450" s="97" t="s">
        <v>2730</v>
      </c>
      <c r="BN10450" s="97" t="s">
        <v>621</v>
      </c>
      <c r="BO10450" s="97" t="s">
        <v>2983</v>
      </c>
      <c r="BU10450" s="97" t="s">
        <v>2730</v>
      </c>
      <c r="BV10450" s="97" t="s">
        <v>621</v>
      </c>
      <c r="BW10450" s="97" t="s">
        <v>2983</v>
      </c>
    </row>
    <row r="10451" spans="51:75" x14ac:dyDescent="0.3">
      <c r="AY10451" s="124" t="e">
        <f>VLOOKUP(C10451,#REF!, 2,FALSE)</f>
        <v>#REF!</v>
      </c>
      <c r="BM10451" s="97" t="s">
        <v>15701</v>
      </c>
      <c r="BN10451" s="97" t="s">
        <v>3003</v>
      </c>
      <c r="BO10451" s="97" t="s">
        <v>2983</v>
      </c>
      <c r="BU10451" s="97" t="s">
        <v>15701</v>
      </c>
      <c r="BV10451" s="97" t="s">
        <v>3003</v>
      </c>
      <c r="BW10451" s="97" t="s">
        <v>2983</v>
      </c>
    </row>
    <row r="10452" spans="51:75" x14ac:dyDescent="0.3">
      <c r="AY10452" s="124" t="e">
        <f>VLOOKUP(C10452,#REF!, 2,FALSE)</f>
        <v>#REF!</v>
      </c>
      <c r="BM10452" s="97" t="s">
        <v>283</v>
      </c>
      <c r="BN10452" s="97" t="s">
        <v>661</v>
      </c>
      <c r="BO10452" s="97" t="s">
        <v>2983</v>
      </c>
      <c r="BU10452" s="97" t="s">
        <v>283</v>
      </c>
      <c r="BV10452" s="97" t="s">
        <v>661</v>
      </c>
      <c r="BW10452" s="97" t="s">
        <v>2983</v>
      </c>
    </row>
    <row r="10453" spans="51:75" x14ac:dyDescent="0.3">
      <c r="AY10453" s="124" t="e">
        <f>VLOOKUP(C10453,#REF!, 2,FALSE)</f>
        <v>#REF!</v>
      </c>
      <c r="BM10453" s="97" t="s">
        <v>15702</v>
      </c>
      <c r="BN10453" s="97" t="s">
        <v>926</v>
      </c>
      <c r="BO10453" s="97" t="s">
        <v>2983</v>
      </c>
      <c r="BU10453" s="97" t="s">
        <v>15702</v>
      </c>
      <c r="BV10453" s="97" t="s">
        <v>926</v>
      </c>
      <c r="BW10453" s="97" t="s">
        <v>2983</v>
      </c>
    </row>
    <row r="10454" spans="51:75" x14ac:dyDescent="0.3">
      <c r="AY10454" s="124" t="e">
        <f>VLOOKUP(C10454,#REF!, 2,FALSE)</f>
        <v>#REF!</v>
      </c>
      <c r="BM10454" s="97" t="s">
        <v>15703</v>
      </c>
      <c r="BN10454" s="97" t="s">
        <v>926</v>
      </c>
      <c r="BO10454" s="97" t="s">
        <v>2983</v>
      </c>
      <c r="BU10454" s="97" t="s">
        <v>15703</v>
      </c>
      <c r="BV10454" s="97" t="s">
        <v>926</v>
      </c>
      <c r="BW10454" s="97" t="s">
        <v>2983</v>
      </c>
    </row>
    <row r="10455" spans="51:75" x14ac:dyDescent="0.3">
      <c r="AY10455" s="124" t="e">
        <f>VLOOKUP(C10455,#REF!, 2,FALSE)</f>
        <v>#REF!</v>
      </c>
      <c r="BM10455" s="97" t="s">
        <v>15704</v>
      </c>
      <c r="BN10455" s="97" t="s">
        <v>778</v>
      </c>
      <c r="BO10455" s="97" t="s">
        <v>2983</v>
      </c>
      <c r="BU10455" s="97" t="s">
        <v>15704</v>
      </c>
      <c r="BV10455" s="97" t="s">
        <v>778</v>
      </c>
      <c r="BW10455" s="97" t="s">
        <v>2983</v>
      </c>
    </row>
    <row r="10456" spans="51:75" x14ac:dyDescent="0.3">
      <c r="AY10456" s="124" t="e">
        <f>VLOOKUP(C10456,#REF!, 2,FALSE)</f>
        <v>#REF!</v>
      </c>
      <c r="BM10456" s="97" t="s">
        <v>15705</v>
      </c>
      <c r="BN10456" s="97" t="s">
        <v>803</v>
      </c>
      <c r="BO10456" s="97" t="s">
        <v>2983</v>
      </c>
      <c r="BU10456" s="97" t="s">
        <v>15705</v>
      </c>
      <c r="BV10456" s="97" t="s">
        <v>803</v>
      </c>
      <c r="BW10456" s="97" t="s">
        <v>2983</v>
      </c>
    </row>
    <row r="10457" spans="51:75" x14ac:dyDescent="0.3">
      <c r="AY10457" s="124" t="e">
        <f>VLOOKUP(C10457,#REF!, 2,FALSE)</f>
        <v>#REF!</v>
      </c>
      <c r="BM10457" s="97" t="s">
        <v>15706</v>
      </c>
      <c r="BN10457" s="97" t="s">
        <v>1342</v>
      </c>
      <c r="BO10457" s="97" t="s">
        <v>2983</v>
      </c>
      <c r="BU10457" s="97" t="s">
        <v>15706</v>
      </c>
      <c r="BV10457" s="97" t="s">
        <v>1342</v>
      </c>
      <c r="BW10457" s="97" t="s">
        <v>2983</v>
      </c>
    </row>
    <row r="10458" spans="51:75" x14ac:dyDescent="0.3">
      <c r="AY10458" s="124" t="e">
        <f>VLOOKUP(C10458,#REF!, 2,FALSE)</f>
        <v>#REF!</v>
      </c>
      <c r="BM10458" s="97" t="s">
        <v>15707</v>
      </c>
      <c r="BN10458" s="97" t="s">
        <v>3191</v>
      </c>
      <c r="BO10458" s="97" t="s">
        <v>2983</v>
      </c>
      <c r="BU10458" s="97" t="s">
        <v>15707</v>
      </c>
      <c r="BV10458" s="97" t="s">
        <v>3191</v>
      </c>
      <c r="BW10458" s="97" t="s">
        <v>2983</v>
      </c>
    </row>
    <row r="10459" spans="51:75" x14ac:dyDescent="0.3">
      <c r="AY10459" s="124" t="e">
        <f>VLOOKUP(C10459,#REF!, 2,FALSE)</f>
        <v>#REF!</v>
      </c>
      <c r="BM10459" s="97" t="s">
        <v>15708</v>
      </c>
      <c r="BN10459" s="97" t="s">
        <v>994</v>
      </c>
      <c r="BO10459" s="97" t="s">
        <v>2983</v>
      </c>
      <c r="BU10459" s="97" t="s">
        <v>15708</v>
      </c>
      <c r="BV10459" s="97" t="s">
        <v>994</v>
      </c>
      <c r="BW10459" s="97" t="s">
        <v>2983</v>
      </c>
    </row>
    <row r="10460" spans="51:75" x14ac:dyDescent="0.3">
      <c r="AY10460" s="124" t="e">
        <f>VLOOKUP(C10460,#REF!, 2,FALSE)</f>
        <v>#REF!</v>
      </c>
      <c r="BM10460" s="97" t="s">
        <v>15709</v>
      </c>
      <c r="BN10460" s="97" t="s">
        <v>3003</v>
      </c>
      <c r="BO10460" s="97" t="s">
        <v>2983</v>
      </c>
      <c r="BU10460" s="97" t="s">
        <v>15709</v>
      </c>
      <c r="BV10460" s="97" t="s">
        <v>3003</v>
      </c>
      <c r="BW10460" s="97" t="s">
        <v>2983</v>
      </c>
    </row>
    <row r="10461" spans="51:75" x14ac:dyDescent="0.3">
      <c r="AY10461" s="124" t="e">
        <f>VLOOKUP(C10461,#REF!, 2,FALSE)</f>
        <v>#REF!</v>
      </c>
      <c r="BM10461" s="97" t="s">
        <v>15710</v>
      </c>
      <c r="BN10461" s="97" t="s">
        <v>787</v>
      </c>
      <c r="BO10461" s="97" t="s">
        <v>2983</v>
      </c>
      <c r="BU10461" s="97" t="s">
        <v>15710</v>
      </c>
      <c r="BV10461" s="97" t="s">
        <v>787</v>
      </c>
      <c r="BW10461" s="97" t="s">
        <v>2983</v>
      </c>
    </row>
    <row r="10462" spans="51:75" x14ac:dyDescent="0.3">
      <c r="AY10462" s="124" t="e">
        <f>VLOOKUP(C10462,#REF!, 2,FALSE)</f>
        <v>#REF!</v>
      </c>
      <c r="BM10462" s="97" t="s">
        <v>15711</v>
      </c>
      <c r="BN10462" s="97" t="s">
        <v>628</v>
      </c>
      <c r="BO10462" s="97" t="s">
        <v>2983</v>
      </c>
      <c r="BU10462" s="97" t="s">
        <v>15711</v>
      </c>
      <c r="BV10462" s="97" t="s">
        <v>628</v>
      </c>
      <c r="BW10462" s="97" t="s">
        <v>2983</v>
      </c>
    </row>
    <row r="10463" spans="51:75" x14ac:dyDescent="0.3">
      <c r="AY10463" s="124" t="e">
        <f>VLOOKUP(C10463,#REF!, 2,FALSE)</f>
        <v>#REF!</v>
      </c>
      <c r="BM10463" s="97" t="s">
        <v>15712</v>
      </c>
      <c r="BN10463" s="97" t="s">
        <v>3237</v>
      </c>
      <c r="BO10463" s="97" t="s">
        <v>2983</v>
      </c>
      <c r="BU10463" s="97" t="s">
        <v>15712</v>
      </c>
      <c r="BV10463" s="97" t="s">
        <v>3237</v>
      </c>
      <c r="BW10463" s="97" t="s">
        <v>2983</v>
      </c>
    </row>
    <row r="10464" spans="51:75" x14ac:dyDescent="0.3">
      <c r="AY10464" s="124" t="e">
        <f>VLOOKUP(C10464,#REF!, 2,FALSE)</f>
        <v>#REF!</v>
      </c>
      <c r="BM10464" s="97" t="s">
        <v>15713</v>
      </c>
      <c r="BN10464" s="97" t="s">
        <v>797</v>
      </c>
      <c r="BO10464" s="97" t="s">
        <v>2983</v>
      </c>
      <c r="BU10464" s="97" t="s">
        <v>15713</v>
      </c>
      <c r="BV10464" s="97" t="s">
        <v>797</v>
      </c>
      <c r="BW10464" s="97" t="s">
        <v>2983</v>
      </c>
    </row>
    <row r="10465" spans="51:75" x14ac:dyDescent="0.3">
      <c r="AY10465" s="124" t="e">
        <f>VLOOKUP(C10465,#REF!, 2,FALSE)</f>
        <v>#REF!</v>
      </c>
      <c r="BM10465" s="97" t="s">
        <v>15714</v>
      </c>
      <c r="BN10465" s="97" t="s">
        <v>621</v>
      </c>
      <c r="BO10465" s="97" t="s">
        <v>2983</v>
      </c>
      <c r="BU10465" s="97" t="s">
        <v>15714</v>
      </c>
      <c r="BV10465" s="97" t="s">
        <v>621</v>
      </c>
      <c r="BW10465" s="97" t="s">
        <v>2983</v>
      </c>
    </row>
    <row r="10466" spans="51:75" x14ac:dyDescent="0.3">
      <c r="AY10466" s="124" t="e">
        <f>VLOOKUP(C10466,#REF!, 2,FALSE)</f>
        <v>#REF!</v>
      </c>
      <c r="BM10466" s="97" t="s">
        <v>15715</v>
      </c>
      <c r="BN10466" s="97" t="s">
        <v>3003</v>
      </c>
      <c r="BO10466" s="97" t="s">
        <v>2983</v>
      </c>
      <c r="BU10466" s="97" t="s">
        <v>15715</v>
      </c>
      <c r="BV10466" s="97" t="s">
        <v>3003</v>
      </c>
      <c r="BW10466" s="97" t="s">
        <v>2983</v>
      </c>
    </row>
    <row r="10467" spans="51:75" x14ac:dyDescent="0.3">
      <c r="AY10467" s="124" t="e">
        <f>VLOOKUP(C10467,#REF!, 2,FALSE)</f>
        <v>#REF!</v>
      </c>
      <c r="BM10467" s="97" t="s">
        <v>2731</v>
      </c>
      <c r="BN10467" s="97" t="s">
        <v>637</v>
      </c>
      <c r="BO10467" s="97" t="s">
        <v>2983</v>
      </c>
      <c r="BU10467" s="97" t="s">
        <v>2731</v>
      </c>
      <c r="BV10467" s="97" t="s">
        <v>637</v>
      </c>
      <c r="BW10467" s="97" t="s">
        <v>2983</v>
      </c>
    </row>
    <row r="10468" spans="51:75" x14ac:dyDescent="0.3">
      <c r="AY10468" s="124" t="e">
        <f>VLOOKUP(C10468,#REF!, 2,FALSE)</f>
        <v>#REF!</v>
      </c>
      <c r="BM10468" s="97" t="s">
        <v>2732</v>
      </c>
      <c r="BN10468" s="97" t="s">
        <v>637</v>
      </c>
      <c r="BO10468" s="97" t="s">
        <v>2983</v>
      </c>
      <c r="BU10468" s="97" t="s">
        <v>2732</v>
      </c>
      <c r="BV10468" s="97" t="s">
        <v>637</v>
      </c>
      <c r="BW10468" s="97" t="s">
        <v>2983</v>
      </c>
    </row>
    <row r="10469" spans="51:75" x14ac:dyDescent="0.3">
      <c r="AY10469" s="124" t="e">
        <f>VLOOKUP(C10469,#REF!, 2,FALSE)</f>
        <v>#REF!</v>
      </c>
      <c r="BM10469" s="97" t="s">
        <v>15716</v>
      </c>
      <c r="BN10469" s="97" t="s">
        <v>736</v>
      </c>
      <c r="BO10469" s="97" t="s">
        <v>2983</v>
      </c>
      <c r="BU10469" s="97" t="s">
        <v>15716</v>
      </c>
      <c r="BV10469" s="97" t="s">
        <v>736</v>
      </c>
      <c r="BW10469" s="97" t="s">
        <v>2983</v>
      </c>
    </row>
    <row r="10470" spans="51:75" x14ac:dyDescent="0.3">
      <c r="AY10470" s="124" t="e">
        <f>VLOOKUP(C10470,#REF!, 2,FALSE)</f>
        <v>#REF!</v>
      </c>
      <c r="BM10470" s="97" t="s">
        <v>15717</v>
      </c>
      <c r="BN10470" s="97" t="s">
        <v>658</v>
      </c>
      <c r="BO10470" s="97" t="s">
        <v>2983</v>
      </c>
      <c r="BU10470" s="97" t="s">
        <v>15717</v>
      </c>
      <c r="BV10470" s="97" t="s">
        <v>658</v>
      </c>
      <c r="BW10470" s="97" t="s">
        <v>2983</v>
      </c>
    </row>
    <row r="10471" spans="51:75" x14ac:dyDescent="0.3">
      <c r="AY10471" s="124" t="e">
        <f>VLOOKUP(C10471,#REF!, 2,FALSE)</f>
        <v>#REF!</v>
      </c>
      <c r="BM10471" s="97" t="s">
        <v>262</v>
      </c>
      <c r="BN10471" s="97" t="s">
        <v>736</v>
      </c>
      <c r="BO10471" s="97" t="s">
        <v>2983</v>
      </c>
      <c r="BU10471" s="97" t="s">
        <v>262</v>
      </c>
      <c r="BV10471" s="97" t="s">
        <v>736</v>
      </c>
      <c r="BW10471" s="97" t="s">
        <v>2983</v>
      </c>
    </row>
    <row r="10472" spans="51:75" x14ac:dyDescent="0.3">
      <c r="AY10472" s="124" t="e">
        <f>VLOOKUP(C10472,#REF!, 2,FALSE)</f>
        <v>#REF!</v>
      </c>
      <c r="BM10472" s="97" t="s">
        <v>15719</v>
      </c>
      <c r="BN10472" s="97" t="s">
        <v>928</v>
      </c>
      <c r="BO10472" s="97" t="s">
        <v>2983</v>
      </c>
      <c r="BU10472" s="97" t="s">
        <v>15719</v>
      </c>
      <c r="BV10472" s="97" t="s">
        <v>928</v>
      </c>
      <c r="BW10472" s="97" t="s">
        <v>2983</v>
      </c>
    </row>
    <row r="10473" spans="51:75" x14ac:dyDescent="0.3">
      <c r="AY10473" s="124" t="e">
        <f>VLOOKUP(C10473,#REF!, 2,FALSE)</f>
        <v>#REF!</v>
      </c>
      <c r="BM10473" s="97" t="s">
        <v>15720</v>
      </c>
      <c r="BN10473" s="97" t="s">
        <v>639</v>
      </c>
      <c r="BO10473" s="97" t="s">
        <v>2983</v>
      </c>
      <c r="BU10473" s="97" t="s">
        <v>15720</v>
      </c>
      <c r="BV10473" s="97" t="s">
        <v>639</v>
      </c>
      <c r="BW10473" s="97" t="s">
        <v>2983</v>
      </c>
    </row>
    <row r="10474" spans="51:75" x14ac:dyDescent="0.3">
      <c r="AY10474" s="124" t="e">
        <f>VLOOKUP(C10474,#REF!, 2,FALSE)</f>
        <v>#REF!</v>
      </c>
      <c r="BM10474" s="97" t="s">
        <v>15721</v>
      </c>
      <c r="BN10474" s="97" t="s">
        <v>841</v>
      </c>
      <c r="BO10474" s="97" t="s">
        <v>2983</v>
      </c>
      <c r="BU10474" s="97" t="s">
        <v>15721</v>
      </c>
      <c r="BV10474" s="97" t="s">
        <v>841</v>
      </c>
      <c r="BW10474" s="97" t="s">
        <v>2983</v>
      </c>
    </row>
    <row r="10475" spans="51:75" x14ac:dyDescent="0.3">
      <c r="AY10475" s="124" t="e">
        <f>VLOOKUP(C10475,#REF!, 2,FALSE)</f>
        <v>#REF!</v>
      </c>
      <c r="BM10475" s="97" t="s">
        <v>15722</v>
      </c>
      <c r="BN10475" s="97" t="s">
        <v>636</v>
      </c>
      <c r="BO10475" s="97" t="s">
        <v>2983</v>
      </c>
      <c r="BU10475" s="97" t="s">
        <v>15722</v>
      </c>
      <c r="BV10475" s="97" t="s">
        <v>636</v>
      </c>
      <c r="BW10475" s="97" t="s">
        <v>2983</v>
      </c>
    </row>
    <row r="10476" spans="51:75" x14ac:dyDescent="0.3">
      <c r="AY10476" s="124" t="e">
        <f>VLOOKUP(C10476,#REF!, 2,FALSE)</f>
        <v>#REF!</v>
      </c>
      <c r="BM10476" s="97" t="s">
        <v>15723</v>
      </c>
      <c r="BN10476" s="97" t="s">
        <v>616</v>
      </c>
      <c r="BO10476" s="97" t="s">
        <v>2983</v>
      </c>
      <c r="BU10476" s="97" t="s">
        <v>15723</v>
      </c>
      <c r="BV10476" s="97" t="s">
        <v>616</v>
      </c>
      <c r="BW10476" s="97" t="s">
        <v>2983</v>
      </c>
    </row>
    <row r="10477" spans="51:75" x14ac:dyDescent="0.3">
      <c r="AY10477" s="124" t="e">
        <f>VLOOKUP(C10477,#REF!, 2,FALSE)</f>
        <v>#REF!</v>
      </c>
      <c r="BM10477" s="97" t="s">
        <v>15724</v>
      </c>
      <c r="BN10477" s="97" t="s">
        <v>787</v>
      </c>
      <c r="BO10477" s="97" t="s">
        <v>2983</v>
      </c>
      <c r="BU10477" s="97" t="s">
        <v>15724</v>
      </c>
      <c r="BV10477" s="97" t="s">
        <v>787</v>
      </c>
      <c r="BW10477" s="97" t="s">
        <v>2983</v>
      </c>
    </row>
    <row r="10478" spans="51:75" x14ac:dyDescent="0.3">
      <c r="AY10478" s="124" t="e">
        <f>VLOOKUP(C10478,#REF!, 2,FALSE)</f>
        <v>#REF!</v>
      </c>
      <c r="BM10478" s="97" t="s">
        <v>15725</v>
      </c>
      <c r="BN10478" s="97" t="s">
        <v>780</v>
      </c>
      <c r="BO10478" s="97" t="s">
        <v>2983</v>
      </c>
      <c r="BU10478" s="97" t="s">
        <v>15725</v>
      </c>
      <c r="BV10478" s="97" t="s">
        <v>780</v>
      </c>
      <c r="BW10478" s="97" t="s">
        <v>2983</v>
      </c>
    </row>
    <row r="10479" spans="51:75" x14ac:dyDescent="0.3">
      <c r="AY10479" s="124" t="e">
        <f>VLOOKUP(C10479,#REF!, 2,FALSE)</f>
        <v>#REF!</v>
      </c>
      <c r="BM10479" s="97" t="s">
        <v>15726</v>
      </c>
      <c r="BN10479" s="97" t="s">
        <v>778</v>
      </c>
      <c r="BO10479" s="97" t="s">
        <v>2983</v>
      </c>
      <c r="BU10479" s="97" t="s">
        <v>15726</v>
      </c>
      <c r="BV10479" s="97" t="s">
        <v>778</v>
      </c>
      <c r="BW10479" s="97" t="s">
        <v>2983</v>
      </c>
    </row>
    <row r="10480" spans="51:75" x14ac:dyDescent="0.3">
      <c r="AY10480" s="124" t="e">
        <f>VLOOKUP(C10480,#REF!, 2,FALSE)</f>
        <v>#REF!</v>
      </c>
      <c r="BM10480" s="97" t="s">
        <v>15727</v>
      </c>
      <c r="BN10480" s="97" t="s">
        <v>636</v>
      </c>
      <c r="BO10480" s="97" t="s">
        <v>2983</v>
      </c>
      <c r="BU10480" s="97" t="s">
        <v>15727</v>
      </c>
      <c r="BV10480" s="97" t="s">
        <v>636</v>
      </c>
      <c r="BW10480" s="97" t="s">
        <v>2983</v>
      </c>
    </row>
    <row r="10481" spans="51:75" x14ac:dyDescent="0.3">
      <c r="AY10481" s="124" t="e">
        <f>VLOOKUP(C10481,#REF!, 2,FALSE)</f>
        <v>#REF!</v>
      </c>
      <c r="BM10481" s="97" t="s">
        <v>15728</v>
      </c>
      <c r="BN10481" s="97" t="s">
        <v>619</v>
      </c>
      <c r="BO10481" s="97" t="s">
        <v>14321</v>
      </c>
      <c r="BU10481" s="97" t="s">
        <v>15728</v>
      </c>
      <c r="BV10481" s="97" t="s">
        <v>619</v>
      </c>
      <c r="BW10481" s="97" t="s">
        <v>14321</v>
      </c>
    </row>
    <row r="10482" spans="51:75" x14ac:dyDescent="0.3">
      <c r="AY10482" s="124" t="e">
        <f>VLOOKUP(C10482,#REF!, 2,FALSE)</f>
        <v>#REF!</v>
      </c>
      <c r="BM10482" s="97" t="s">
        <v>275</v>
      </c>
      <c r="BN10482" s="97" t="s">
        <v>628</v>
      </c>
      <c r="BO10482" s="97" t="s">
        <v>2983</v>
      </c>
      <c r="BU10482" s="97" t="s">
        <v>275</v>
      </c>
      <c r="BV10482" s="97" t="s">
        <v>628</v>
      </c>
      <c r="BW10482" s="97" t="s">
        <v>2983</v>
      </c>
    </row>
    <row r="10483" spans="51:75" x14ac:dyDescent="0.3">
      <c r="AY10483" s="124" t="e">
        <f>VLOOKUP(C10483,#REF!, 2,FALSE)</f>
        <v>#REF!</v>
      </c>
      <c r="BM10483" s="97" t="s">
        <v>15729</v>
      </c>
      <c r="BN10483" s="97" t="s">
        <v>617</v>
      </c>
      <c r="BO10483" s="97" t="s">
        <v>2983</v>
      </c>
      <c r="BU10483" s="97" t="s">
        <v>15729</v>
      </c>
      <c r="BV10483" s="97" t="s">
        <v>617</v>
      </c>
      <c r="BW10483" s="97" t="s">
        <v>2983</v>
      </c>
    </row>
    <row r="10484" spans="51:75" x14ac:dyDescent="0.3">
      <c r="AY10484" s="124" t="e">
        <f>VLOOKUP(C10484,#REF!, 2,FALSE)</f>
        <v>#REF!</v>
      </c>
      <c r="BM10484" s="97" t="s">
        <v>2733</v>
      </c>
      <c r="BN10484" s="97" t="s">
        <v>628</v>
      </c>
      <c r="BO10484" s="97" t="s">
        <v>2983</v>
      </c>
      <c r="BU10484" s="97" t="s">
        <v>2733</v>
      </c>
      <c r="BV10484" s="97" t="s">
        <v>628</v>
      </c>
      <c r="BW10484" s="97" t="s">
        <v>2983</v>
      </c>
    </row>
    <row r="10485" spans="51:75" x14ac:dyDescent="0.3">
      <c r="AY10485" s="124" t="e">
        <f>VLOOKUP(C10485,#REF!, 2,FALSE)</f>
        <v>#REF!</v>
      </c>
      <c r="BM10485" s="97" t="s">
        <v>15730</v>
      </c>
      <c r="BN10485" s="97" t="s">
        <v>663</v>
      </c>
      <c r="BO10485" s="97" t="s">
        <v>2983</v>
      </c>
      <c r="BU10485" s="97" t="s">
        <v>15730</v>
      </c>
      <c r="BV10485" s="97" t="s">
        <v>663</v>
      </c>
      <c r="BW10485" s="97" t="s">
        <v>2983</v>
      </c>
    </row>
    <row r="10486" spans="51:75" x14ac:dyDescent="0.3">
      <c r="AY10486" s="124" t="e">
        <f>VLOOKUP(C10486,#REF!, 2,FALSE)</f>
        <v>#REF!</v>
      </c>
      <c r="BM10486" s="97" t="s">
        <v>2734</v>
      </c>
      <c r="BN10486" s="97" t="s">
        <v>663</v>
      </c>
      <c r="BO10486" s="97" t="s">
        <v>2983</v>
      </c>
      <c r="BU10486" s="97" t="s">
        <v>2734</v>
      </c>
      <c r="BV10486" s="97" t="s">
        <v>663</v>
      </c>
      <c r="BW10486" s="97" t="s">
        <v>2983</v>
      </c>
    </row>
    <row r="10487" spans="51:75" x14ac:dyDescent="0.3">
      <c r="AY10487" s="124" t="e">
        <f>VLOOKUP(C10487,#REF!, 2,FALSE)</f>
        <v>#REF!</v>
      </c>
      <c r="BM10487" s="97" t="s">
        <v>15731</v>
      </c>
      <c r="BN10487" s="97" t="s">
        <v>862</v>
      </c>
      <c r="BO10487" s="97" t="s">
        <v>2983</v>
      </c>
      <c r="BU10487" s="97" t="s">
        <v>15731</v>
      </c>
      <c r="BV10487" s="97" t="s">
        <v>862</v>
      </c>
      <c r="BW10487" s="97" t="s">
        <v>2983</v>
      </c>
    </row>
    <row r="10488" spans="51:75" x14ac:dyDescent="0.3">
      <c r="AY10488" s="124" t="e">
        <f>VLOOKUP(C10488,#REF!, 2,FALSE)</f>
        <v>#REF!</v>
      </c>
      <c r="BM10488" s="97" t="s">
        <v>15732</v>
      </c>
      <c r="BN10488" s="97" t="s">
        <v>3003</v>
      </c>
      <c r="BO10488" s="97" t="s">
        <v>2983</v>
      </c>
      <c r="BU10488" s="97" t="s">
        <v>15732</v>
      </c>
      <c r="BV10488" s="97" t="s">
        <v>3003</v>
      </c>
      <c r="BW10488" s="97" t="s">
        <v>2983</v>
      </c>
    </row>
    <row r="10489" spans="51:75" x14ac:dyDescent="0.3">
      <c r="AY10489" s="124" t="e">
        <f>VLOOKUP(C10489,#REF!, 2,FALSE)</f>
        <v>#REF!</v>
      </c>
      <c r="BM10489" s="97" t="s">
        <v>15733</v>
      </c>
      <c r="BN10489" s="97" t="s">
        <v>928</v>
      </c>
      <c r="BO10489" s="97" t="s">
        <v>2983</v>
      </c>
      <c r="BU10489" s="97" t="s">
        <v>15733</v>
      </c>
      <c r="BV10489" s="97" t="s">
        <v>928</v>
      </c>
      <c r="BW10489" s="97" t="s">
        <v>2983</v>
      </c>
    </row>
    <row r="10490" spans="51:75" x14ac:dyDescent="0.3">
      <c r="AY10490" s="124" t="e">
        <f>VLOOKUP(C10490,#REF!, 2,FALSE)</f>
        <v>#REF!</v>
      </c>
      <c r="BM10490" s="97" t="s">
        <v>15734</v>
      </c>
      <c r="BN10490" s="97" t="s">
        <v>787</v>
      </c>
      <c r="BO10490" s="97" t="s">
        <v>2983</v>
      </c>
      <c r="BU10490" s="97" t="s">
        <v>15734</v>
      </c>
      <c r="BV10490" s="97" t="s">
        <v>787</v>
      </c>
      <c r="BW10490" s="97" t="s">
        <v>2983</v>
      </c>
    </row>
    <row r="10491" spans="51:75" x14ac:dyDescent="0.3">
      <c r="AY10491" s="124" t="e">
        <f>VLOOKUP(C10491,#REF!, 2,FALSE)</f>
        <v>#REF!</v>
      </c>
      <c r="BM10491" s="97" t="s">
        <v>15735</v>
      </c>
      <c r="BN10491" s="97" t="s">
        <v>1269</v>
      </c>
      <c r="BO10491" s="97" t="s">
        <v>2983</v>
      </c>
      <c r="BU10491" s="97" t="s">
        <v>15735</v>
      </c>
      <c r="BV10491" s="97" t="s">
        <v>1269</v>
      </c>
      <c r="BW10491" s="97" t="s">
        <v>2983</v>
      </c>
    </row>
    <row r="10492" spans="51:75" x14ac:dyDescent="0.3">
      <c r="AY10492" s="124" t="e">
        <f>VLOOKUP(C10492,#REF!, 2,FALSE)</f>
        <v>#REF!</v>
      </c>
      <c r="BM10492" s="97" t="s">
        <v>15736</v>
      </c>
      <c r="BN10492" s="97" t="s">
        <v>3003</v>
      </c>
      <c r="BO10492" s="97" t="s">
        <v>2983</v>
      </c>
      <c r="BU10492" s="97" t="s">
        <v>15736</v>
      </c>
      <c r="BV10492" s="97" t="s">
        <v>3003</v>
      </c>
      <c r="BW10492" s="97" t="s">
        <v>2983</v>
      </c>
    </row>
    <row r="10493" spans="51:75" x14ac:dyDescent="0.3">
      <c r="AY10493" s="124" t="e">
        <f>VLOOKUP(C10493,#REF!, 2,FALSE)</f>
        <v>#REF!</v>
      </c>
      <c r="BM10493" s="97" t="s">
        <v>15737</v>
      </c>
      <c r="BN10493" s="97" t="s">
        <v>923</v>
      </c>
      <c r="BO10493" s="97" t="s">
        <v>2983</v>
      </c>
      <c r="BU10493" s="97" t="s">
        <v>15737</v>
      </c>
      <c r="BV10493" s="97" t="s">
        <v>923</v>
      </c>
      <c r="BW10493" s="97" t="s">
        <v>2983</v>
      </c>
    </row>
    <row r="10494" spans="51:75" x14ac:dyDescent="0.3">
      <c r="AY10494" s="124" t="e">
        <f>VLOOKUP(C10494,#REF!, 2,FALSE)</f>
        <v>#REF!</v>
      </c>
      <c r="BM10494" s="97" t="s">
        <v>15738</v>
      </c>
      <c r="BN10494" s="97" t="s">
        <v>775</v>
      </c>
      <c r="BO10494" s="97" t="s">
        <v>2983</v>
      </c>
      <c r="BU10494" s="97" t="s">
        <v>15738</v>
      </c>
      <c r="BV10494" s="97" t="s">
        <v>775</v>
      </c>
      <c r="BW10494" s="97" t="s">
        <v>2983</v>
      </c>
    </row>
    <row r="10495" spans="51:75" x14ac:dyDescent="0.3">
      <c r="AY10495" s="124" t="e">
        <f>VLOOKUP(C10495,#REF!, 2,FALSE)</f>
        <v>#REF!</v>
      </c>
      <c r="BM10495" s="97" t="s">
        <v>15739</v>
      </c>
      <c r="BN10495" s="97" t="s">
        <v>803</v>
      </c>
      <c r="BO10495" s="97" t="s">
        <v>2983</v>
      </c>
      <c r="BU10495" s="97" t="s">
        <v>15739</v>
      </c>
      <c r="BV10495" s="97" t="s">
        <v>803</v>
      </c>
      <c r="BW10495" s="97" t="s">
        <v>2983</v>
      </c>
    </row>
    <row r="10496" spans="51:75" x14ac:dyDescent="0.3">
      <c r="AY10496" s="124" t="e">
        <f>VLOOKUP(C10496,#REF!, 2,FALSE)</f>
        <v>#REF!</v>
      </c>
      <c r="BM10496" s="97" t="s">
        <v>2735</v>
      </c>
      <c r="BN10496" s="97" t="s">
        <v>667</v>
      </c>
      <c r="BO10496" s="97" t="s">
        <v>2983</v>
      </c>
      <c r="BU10496" s="97" t="s">
        <v>2735</v>
      </c>
      <c r="BV10496" s="97" t="s">
        <v>667</v>
      </c>
      <c r="BW10496" s="97" t="s">
        <v>2983</v>
      </c>
    </row>
    <row r="10497" spans="51:75" x14ac:dyDescent="0.3">
      <c r="AY10497" s="124" t="e">
        <f>VLOOKUP(C10497,#REF!, 2,FALSE)</f>
        <v>#REF!</v>
      </c>
      <c r="BM10497" s="97" t="s">
        <v>15740</v>
      </c>
      <c r="BN10497" s="97" t="s">
        <v>667</v>
      </c>
      <c r="BO10497" s="97" t="s">
        <v>2983</v>
      </c>
      <c r="BU10497" s="97" t="s">
        <v>15740</v>
      </c>
      <c r="BV10497" s="97" t="s">
        <v>667</v>
      </c>
      <c r="BW10497" s="97" t="s">
        <v>2983</v>
      </c>
    </row>
    <row r="10498" spans="51:75" x14ac:dyDescent="0.3">
      <c r="AY10498" s="124" t="e">
        <f>VLOOKUP(C10498,#REF!, 2,FALSE)</f>
        <v>#REF!</v>
      </c>
      <c r="BM10498" s="97" t="s">
        <v>15741</v>
      </c>
      <c r="BN10498" s="97" t="s">
        <v>658</v>
      </c>
      <c r="BO10498" s="97" t="s">
        <v>2983</v>
      </c>
      <c r="BU10498" s="97" t="s">
        <v>15741</v>
      </c>
      <c r="BV10498" s="97" t="s">
        <v>658</v>
      </c>
      <c r="BW10498" s="97" t="s">
        <v>2983</v>
      </c>
    </row>
    <row r="10499" spans="51:75" x14ac:dyDescent="0.3">
      <c r="AY10499" s="124" t="e">
        <f>VLOOKUP(C10499,#REF!, 2,FALSE)</f>
        <v>#REF!</v>
      </c>
      <c r="BM10499" s="97" t="s">
        <v>2736</v>
      </c>
      <c r="BN10499" s="97" t="s">
        <v>667</v>
      </c>
      <c r="BO10499" s="97" t="s">
        <v>2983</v>
      </c>
      <c r="BU10499" s="97" t="s">
        <v>2736</v>
      </c>
      <c r="BV10499" s="97" t="s">
        <v>667</v>
      </c>
      <c r="BW10499" s="97" t="s">
        <v>2983</v>
      </c>
    </row>
    <row r="10500" spans="51:75" x14ac:dyDescent="0.3">
      <c r="AY10500" s="124" t="e">
        <f>VLOOKUP(C10500,#REF!, 2,FALSE)</f>
        <v>#REF!</v>
      </c>
      <c r="BM10500" s="97" t="s">
        <v>15742</v>
      </c>
      <c r="BN10500" s="97" t="s">
        <v>780</v>
      </c>
      <c r="BO10500" s="97" t="s">
        <v>2983</v>
      </c>
      <c r="BU10500" s="97" t="s">
        <v>15742</v>
      </c>
      <c r="BV10500" s="97" t="s">
        <v>780</v>
      </c>
      <c r="BW10500" s="97" t="s">
        <v>2983</v>
      </c>
    </row>
    <row r="10501" spans="51:75" x14ac:dyDescent="0.3">
      <c r="AY10501" s="124" t="e">
        <f>VLOOKUP(C10501,#REF!, 2,FALSE)</f>
        <v>#REF!</v>
      </c>
      <c r="BM10501" s="97" t="s">
        <v>15743</v>
      </c>
      <c r="BN10501" s="97" t="s">
        <v>662</v>
      </c>
      <c r="BO10501" s="97" t="s">
        <v>2983</v>
      </c>
      <c r="BU10501" s="97" t="s">
        <v>15743</v>
      </c>
      <c r="BV10501" s="97" t="s">
        <v>662</v>
      </c>
      <c r="BW10501" s="97" t="s">
        <v>2983</v>
      </c>
    </row>
    <row r="10502" spans="51:75" x14ac:dyDescent="0.3">
      <c r="AY10502" s="124" t="e">
        <f>VLOOKUP(C10502,#REF!, 2,FALSE)</f>
        <v>#REF!</v>
      </c>
      <c r="BM10502" s="97" t="s">
        <v>15744</v>
      </c>
      <c r="BN10502" s="97" t="s">
        <v>3000</v>
      </c>
      <c r="BO10502" s="97" t="s">
        <v>2983</v>
      </c>
      <c r="BU10502" s="97" t="s">
        <v>15744</v>
      </c>
      <c r="BV10502" s="97" t="s">
        <v>3000</v>
      </c>
      <c r="BW10502" s="97" t="s">
        <v>2983</v>
      </c>
    </row>
    <row r="10503" spans="51:75" x14ac:dyDescent="0.3">
      <c r="AY10503" s="124" t="e">
        <f>VLOOKUP(C10503,#REF!, 2,FALSE)</f>
        <v>#REF!</v>
      </c>
      <c r="BM10503" s="97" t="s">
        <v>15745</v>
      </c>
      <c r="BN10503" s="97" t="s">
        <v>810</v>
      </c>
      <c r="BO10503" s="97" t="s">
        <v>2983</v>
      </c>
      <c r="BU10503" s="97" t="s">
        <v>15745</v>
      </c>
      <c r="BV10503" s="97" t="s">
        <v>810</v>
      </c>
      <c r="BW10503" s="97" t="s">
        <v>2983</v>
      </c>
    </row>
    <row r="10504" spans="51:75" x14ac:dyDescent="0.3">
      <c r="AY10504" s="124" t="e">
        <f>VLOOKUP(C10504,#REF!, 2,FALSE)</f>
        <v>#REF!</v>
      </c>
      <c r="BM10504" s="97" t="s">
        <v>15746</v>
      </c>
      <c r="BN10504" s="97" t="s">
        <v>778</v>
      </c>
      <c r="BO10504" s="97" t="s">
        <v>2983</v>
      </c>
      <c r="BU10504" s="97" t="s">
        <v>15746</v>
      </c>
      <c r="BV10504" s="97" t="s">
        <v>778</v>
      </c>
      <c r="BW10504" s="97" t="s">
        <v>2983</v>
      </c>
    </row>
    <row r="10505" spans="51:75" x14ac:dyDescent="0.3">
      <c r="AY10505" s="124" t="e">
        <f>VLOOKUP(C10505,#REF!, 2,FALSE)</f>
        <v>#REF!</v>
      </c>
      <c r="BM10505" s="97" t="s">
        <v>15747</v>
      </c>
      <c r="BN10505" s="97" t="s">
        <v>3000</v>
      </c>
      <c r="BO10505" s="97" t="s">
        <v>2983</v>
      </c>
      <c r="BU10505" s="97" t="s">
        <v>15747</v>
      </c>
      <c r="BV10505" s="97" t="s">
        <v>3000</v>
      </c>
      <c r="BW10505" s="97" t="s">
        <v>2983</v>
      </c>
    </row>
    <row r="10506" spans="51:75" x14ac:dyDescent="0.3">
      <c r="AY10506" s="124" t="e">
        <f>VLOOKUP(C10506,#REF!, 2,FALSE)</f>
        <v>#REF!</v>
      </c>
      <c r="BM10506" s="97" t="s">
        <v>15748</v>
      </c>
      <c r="BN10506" s="97" t="s">
        <v>810</v>
      </c>
      <c r="BO10506" s="97" t="s">
        <v>2983</v>
      </c>
      <c r="BU10506" s="97" t="s">
        <v>15748</v>
      </c>
      <c r="BV10506" s="97" t="s">
        <v>810</v>
      </c>
      <c r="BW10506" s="97" t="s">
        <v>2983</v>
      </c>
    </row>
    <row r="10507" spans="51:75" x14ac:dyDescent="0.3">
      <c r="AY10507" s="124" t="e">
        <f>VLOOKUP(C10507,#REF!, 2,FALSE)</f>
        <v>#REF!</v>
      </c>
      <c r="BM10507" s="97" t="s">
        <v>15749</v>
      </c>
      <c r="BN10507" s="97" t="s">
        <v>3237</v>
      </c>
      <c r="BO10507" s="97" t="s">
        <v>2983</v>
      </c>
      <c r="BU10507" s="97" t="s">
        <v>15749</v>
      </c>
      <c r="BV10507" s="97" t="s">
        <v>3237</v>
      </c>
      <c r="BW10507" s="97" t="s">
        <v>2983</v>
      </c>
    </row>
    <row r="10508" spans="51:75" x14ac:dyDescent="0.3">
      <c r="AY10508" s="124" t="e">
        <f>VLOOKUP(C10508,#REF!, 2,FALSE)</f>
        <v>#REF!</v>
      </c>
      <c r="BM10508" s="97" t="s">
        <v>15750</v>
      </c>
      <c r="BN10508" s="97" t="s">
        <v>852</v>
      </c>
      <c r="BO10508" s="97" t="s">
        <v>2983</v>
      </c>
      <c r="BU10508" s="97" t="s">
        <v>15750</v>
      </c>
      <c r="BV10508" s="97" t="s">
        <v>852</v>
      </c>
      <c r="BW10508" s="97" t="s">
        <v>2983</v>
      </c>
    </row>
    <row r="10509" spans="51:75" x14ac:dyDescent="0.3">
      <c r="AY10509" s="124" t="e">
        <f>VLOOKUP(C10509,#REF!, 2,FALSE)</f>
        <v>#REF!</v>
      </c>
      <c r="BM10509" s="97" t="s">
        <v>15751</v>
      </c>
      <c r="BN10509" s="97" t="s">
        <v>3003</v>
      </c>
      <c r="BO10509" s="97" t="s">
        <v>2983</v>
      </c>
      <c r="BU10509" s="97" t="s">
        <v>15751</v>
      </c>
      <c r="BV10509" s="97" t="s">
        <v>3003</v>
      </c>
      <c r="BW10509" s="97" t="s">
        <v>2983</v>
      </c>
    </row>
    <row r="10510" spans="51:75" x14ac:dyDescent="0.3">
      <c r="AY10510" s="124" t="e">
        <f>VLOOKUP(C10510,#REF!, 2,FALSE)</f>
        <v>#REF!</v>
      </c>
      <c r="BM10510" s="97" t="s">
        <v>15752</v>
      </c>
      <c r="BN10510" s="97" t="s">
        <v>783</v>
      </c>
      <c r="BO10510" s="97" t="s">
        <v>2983</v>
      </c>
      <c r="BU10510" s="97" t="s">
        <v>15752</v>
      </c>
      <c r="BV10510" s="97" t="s">
        <v>783</v>
      </c>
      <c r="BW10510" s="97" t="s">
        <v>2983</v>
      </c>
    </row>
    <row r="10511" spans="51:75" x14ac:dyDescent="0.3">
      <c r="AY10511" s="124" t="e">
        <f>VLOOKUP(C10511,#REF!, 2,FALSE)</f>
        <v>#REF!</v>
      </c>
      <c r="BM10511" s="97" t="s">
        <v>15753</v>
      </c>
      <c r="BN10511" s="97" t="s">
        <v>3237</v>
      </c>
      <c r="BO10511" s="97" t="s">
        <v>2983</v>
      </c>
      <c r="BU10511" s="97" t="s">
        <v>15753</v>
      </c>
      <c r="BV10511" s="97" t="s">
        <v>3237</v>
      </c>
      <c r="BW10511" s="97" t="s">
        <v>2983</v>
      </c>
    </row>
    <row r="10512" spans="51:75" x14ac:dyDescent="0.3">
      <c r="AY10512" s="124" t="e">
        <f>VLOOKUP(C10512,#REF!, 2,FALSE)</f>
        <v>#REF!</v>
      </c>
      <c r="BM10512" s="97" t="s">
        <v>2737</v>
      </c>
      <c r="BN10512" s="97" t="s">
        <v>783</v>
      </c>
      <c r="BO10512" s="97" t="s">
        <v>2983</v>
      </c>
      <c r="BU10512" s="97" t="s">
        <v>2737</v>
      </c>
      <c r="BV10512" s="97" t="s">
        <v>783</v>
      </c>
      <c r="BW10512" s="97" t="s">
        <v>2983</v>
      </c>
    </row>
    <row r="10513" spans="51:75" x14ac:dyDescent="0.3">
      <c r="AY10513" s="124" t="e">
        <f>VLOOKUP(C10513,#REF!, 2,FALSE)</f>
        <v>#REF!</v>
      </c>
      <c r="BM10513" s="97" t="s">
        <v>2738</v>
      </c>
      <c r="BN10513" s="97" t="s">
        <v>667</v>
      </c>
      <c r="BO10513" s="97" t="s">
        <v>2983</v>
      </c>
      <c r="BU10513" s="97" t="s">
        <v>2738</v>
      </c>
      <c r="BV10513" s="97" t="s">
        <v>667</v>
      </c>
      <c r="BW10513" s="97" t="s">
        <v>2983</v>
      </c>
    </row>
    <row r="10514" spans="51:75" x14ac:dyDescent="0.3">
      <c r="AY10514" s="124" t="e">
        <f>VLOOKUP(C10514,#REF!, 2,FALSE)</f>
        <v>#REF!</v>
      </c>
      <c r="BM10514" s="97" t="s">
        <v>2739</v>
      </c>
      <c r="BN10514" s="97" t="s">
        <v>667</v>
      </c>
      <c r="BO10514" s="97" t="s">
        <v>2983</v>
      </c>
      <c r="BU10514" s="97" t="s">
        <v>2739</v>
      </c>
      <c r="BV10514" s="97" t="s">
        <v>667</v>
      </c>
      <c r="BW10514" s="97" t="s">
        <v>2983</v>
      </c>
    </row>
    <row r="10515" spans="51:75" x14ac:dyDescent="0.3">
      <c r="AY10515" s="124" t="e">
        <f>VLOOKUP(C10515,#REF!, 2,FALSE)</f>
        <v>#REF!</v>
      </c>
      <c r="BM10515" s="97" t="s">
        <v>2740</v>
      </c>
      <c r="BN10515" s="97" t="s">
        <v>661</v>
      </c>
      <c r="BO10515" s="97" t="s">
        <v>2983</v>
      </c>
      <c r="BU10515" s="97" t="s">
        <v>2740</v>
      </c>
      <c r="BV10515" s="97" t="s">
        <v>661</v>
      </c>
      <c r="BW10515" s="97" t="s">
        <v>2983</v>
      </c>
    </row>
    <row r="10516" spans="51:75" x14ac:dyDescent="0.3">
      <c r="AY10516" s="124" t="e">
        <f>VLOOKUP(C10516,#REF!, 2,FALSE)</f>
        <v>#REF!</v>
      </c>
      <c r="BM10516" s="97" t="s">
        <v>15754</v>
      </c>
      <c r="BN10516" s="97" t="s">
        <v>3000</v>
      </c>
      <c r="BO10516" s="97" t="s">
        <v>2983</v>
      </c>
      <c r="BU10516" s="97" t="s">
        <v>15754</v>
      </c>
      <c r="BV10516" s="97" t="s">
        <v>3000</v>
      </c>
      <c r="BW10516" s="97" t="s">
        <v>2983</v>
      </c>
    </row>
    <row r="10517" spans="51:75" x14ac:dyDescent="0.3">
      <c r="AY10517" s="124" t="e">
        <f>VLOOKUP(C10517,#REF!, 2,FALSE)</f>
        <v>#REF!</v>
      </c>
      <c r="BM10517" s="97" t="s">
        <v>15755</v>
      </c>
      <c r="BN10517" s="97" t="s">
        <v>1139</v>
      </c>
      <c r="BO10517" s="97" t="s">
        <v>3460</v>
      </c>
      <c r="BU10517" s="97" t="s">
        <v>15755</v>
      </c>
      <c r="BV10517" s="97" t="s">
        <v>1139</v>
      </c>
      <c r="BW10517" s="97" t="s">
        <v>3460</v>
      </c>
    </row>
    <row r="10518" spans="51:75" x14ac:dyDescent="0.3">
      <c r="AY10518" s="124" t="e">
        <f>VLOOKUP(C10518,#REF!, 2,FALSE)</f>
        <v>#REF!</v>
      </c>
      <c r="BM10518" s="97" t="s">
        <v>15756</v>
      </c>
      <c r="BN10518" s="97" t="s">
        <v>771</v>
      </c>
      <c r="BO10518" s="97" t="s">
        <v>2983</v>
      </c>
      <c r="BU10518" s="97" t="s">
        <v>15756</v>
      </c>
      <c r="BV10518" s="97" t="s">
        <v>771</v>
      </c>
      <c r="BW10518" s="97" t="s">
        <v>2983</v>
      </c>
    </row>
    <row r="10519" spans="51:75" x14ac:dyDescent="0.3">
      <c r="AY10519" s="124" t="e">
        <f>VLOOKUP(C10519,#REF!, 2,FALSE)</f>
        <v>#REF!</v>
      </c>
      <c r="BM10519" s="97" t="s">
        <v>15757</v>
      </c>
      <c r="BN10519" s="97" t="s">
        <v>736</v>
      </c>
      <c r="BO10519" s="97" t="s">
        <v>2983</v>
      </c>
      <c r="BU10519" s="97" t="s">
        <v>15757</v>
      </c>
      <c r="BV10519" s="97" t="s">
        <v>736</v>
      </c>
      <c r="BW10519" s="97" t="s">
        <v>2983</v>
      </c>
    </row>
    <row r="10520" spans="51:75" x14ac:dyDescent="0.3">
      <c r="AY10520" s="124" t="e">
        <f>VLOOKUP(C10520,#REF!, 2,FALSE)</f>
        <v>#REF!</v>
      </c>
      <c r="BM10520" s="97" t="s">
        <v>15758</v>
      </c>
      <c r="BN10520" s="97" t="s">
        <v>775</v>
      </c>
      <c r="BO10520" s="97" t="s">
        <v>2983</v>
      </c>
      <c r="BU10520" s="97" t="s">
        <v>15758</v>
      </c>
      <c r="BV10520" s="97" t="s">
        <v>775</v>
      </c>
      <c r="BW10520" s="97" t="s">
        <v>2983</v>
      </c>
    </row>
    <row r="10521" spans="51:75" x14ac:dyDescent="0.3">
      <c r="AY10521" s="124" t="e">
        <f>VLOOKUP(C10521,#REF!, 2,FALSE)</f>
        <v>#REF!</v>
      </c>
      <c r="BM10521" s="97" t="s">
        <v>15759</v>
      </c>
      <c r="BN10521" s="97" t="s">
        <v>703</v>
      </c>
      <c r="BO10521" s="97" t="s">
        <v>2983</v>
      </c>
      <c r="BU10521" s="97" t="s">
        <v>15759</v>
      </c>
      <c r="BV10521" s="97" t="s">
        <v>703</v>
      </c>
      <c r="BW10521" s="97" t="s">
        <v>2983</v>
      </c>
    </row>
    <row r="10522" spans="51:75" x14ac:dyDescent="0.3">
      <c r="AY10522" s="124" t="e">
        <f>VLOOKUP(C10522,#REF!, 2,FALSE)</f>
        <v>#REF!</v>
      </c>
      <c r="BM10522" s="97" t="s">
        <v>15760</v>
      </c>
      <c r="BN10522" s="97" t="s">
        <v>703</v>
      </c>
      <c r="BO10522" s="97" t="s">
        <v>2983</v>
      </c>
      <c r="BU10522" s="97" t="s">
        <v>15760</v>
      </c>
      <c r="BV10522" s="97" t="s">
        <v>703</v>
      </c>
      <c r="BW10522" s="97" t="s">
        <v>2983</v>
      </c>
    </row>
    <row r="10523" spans="51:75" x14ac:dyDescent="0.3">
      <c r="AY10523" s="124" t="e">
        <f>VLOOKUP(C10523,#REF!, 2,FALSE)</f>
        <v>#REF!</v>
      </c>
      <c r="BM10523" s="97" t="s">
        <v>15761</v>
      </c>
      <c r="BN10523" s="97" t="s">
        <v>928</v>
      </c>
      <c r="BO10523" s="97" t="s">
        <v>2983</v>
      </c>
      <c r="BU10523" s="97" t="s">
        <v>15761</v>
      </c>
      <c r="BV10523" s="97" t="s">
        <v>928</v>
      </c>
      <c r="BW10523" s="97" t="s">
        <v>2983</v>
      </c>
    </row>
    <row r="10524" spans="51:75" x14ac:dyDescent="0.3">
      <c r="AY10524" s="124" t="e">
        <f>VLOOKUP(C10524,#REF!, 2,FALSE)</f>
        <v>#REF!</v>
      </c>
      <c r="BM10524" s="97" t="s">
        <v>15762</v>
      </c>
      <c r="BN10524" s="97" t="s">
        <v>928</v>
      </c>
      <c r="BO10524" s="97" t="s">
        <v>2983</v>
      </c>
      <c r="BU10524" s="97" t="s">
        <v>15762</v>
      </c>
      <c r="BV10524" s="97" t="s">
        <v>928</v>
      </c>
      <c r="BW10524" s="97" t="s">
        <v>2983</v>
      </c>
    </row>
    <row r="10525" spans="51:75" x14ac:dyDescent="0.3">
      <c r="AY10525" s="124" t="e">
        <f>VLOOKUP(C10525,#REF!, 2,FALSE)</f>
        <v>#REF!</v>
      </c>
      <c r="BM10525" s="97" t="s">
        <v>15763</v>
      </c>
      <c r="BN10525" s="97" t="s">
        <v>862</v>
      </c>
      <c r="BO10525" s="97" t="s">
        <v>770</v>
      </c>
      <c r="BU10525" s="97" t="s">
        <v>15763</v>
      </c>
      <c r="BV10525" s="97" t="s">
        <v>862</v>
      </c>
      <c r="BW10525" s="97" t="s">
        <v>770</v>
      </c>
    </row>
    <row r="10526" spans="51:75" x14ac:dyDescent="0.3">
      <c r="AY10526" s="124" t="e">
        <f>VLOOKUP(C10526,#REF!, 2,FALSE)</f>
        <v>#REF!</v>
      </c>
      <c r="BM10526" s="97" t="s">
        <v>15764</v>
      </c>
      <c r="BN10526" s="97" t="s">
        <v>862</v>
      </c>
      <c r="BO10526" s="97" t="s">
        <v>770</v>
      </c>
      <c r="BU10526" s="97" t="s">
        <v>15764</v>
      </c>
      <c r="BV10526" s="97" t="s">
        <v>862</v>
      </c>
      <c r="BW10526" s="97" t="s">
        <v>770</v>
      </c>
    </row>
    <row r="10527" spans="51:75" x14ac:dyDescent="0.3">
      <c r="AY10527" s="124" t="e">
        <f>VLOOKUP(C10527,#REF!, 2,FALSE)</f>
        <v>#REF!</v>
      </c>
      <c r="BM10527" s="97" t="s">
        <v>15765</v>
      </c>
      <c r="BN10527" s="97" t="s">
        <v>862</v>
      </c>
      <c r="BO10527" s="97" t="s">
        <v>770</v>
      </c>
      <c r="BU10527" s="97" t="s">
        <v>15765</v>
      </c>
      <c r="BV10527" s="97" t="s">
        <v>862</v>
      </c>
      <c r="BW10527" s="97" t="s">
        <v>770</v>
      </c>
    </row>
    <row r="10528" spans="51:75" x14ac:dyDescent="0.3">
      <c r="AY10528" s="124" t="e">
        <f>VLOOKUP(C10528,#REF!, 2,FALSE)</f>
        <v>#REF!</v>
      </c>
      <c r="BM10528" s="97" t="s">
        <v>15766</v>
      </c>
      <c r="BN10528" s="97" t="s">
        <v>862</v>
      </c>
      <c r="BO10528" s="97" t="s">
        <v>770</v>
      </c>
      <c r="BU10528" s="97" t="s">
        <v>15766</v>
      </c>
      <c r="BV10528" s="97" t="s">
        <v>862</v>
      </c>
      <c r="BW10528" s="97" t="s">
        <v>770</v>
      </c>
    </row>
    <row r="10529" spans="51:75" x14ac:dyDescent="0.3">
      <c r="AY10529" s="124" t="e">
        <f>VLOOKUP(C10529,#REF!, 2,FALSE)</f>
        <v>#REF!</v>
      </c>
      <c r="BM10529" s="97" t="s">
        <v>15767</v>
      </c>
      <c r="BN10529" s="97" t="s">
        <v>1139</v>
      </c>
      <c r="BO10529" s="97" t="s">
        <v>770</v>
      </c>
      <c r="BU10529" s="97" t="s">
        <v>15767</v>
      </c>
      <c r="BV10529" s="97" t="s">
        <v>1139</v>
      </c>
      <c r="BW10529" s="97" t="s">
        <v>770</v>
      </c>
    </row>
    <row r="10530" spans="51:75" x14ac:dyDescent="0.3">
      <c r="AY10530" s="124" t="e">
        <f>VLOOKUP(C10530,#REF!, 2,FALSE)</f>
        <v>#REF!</v>
      </c>
      <c r="BM10530" s="97" t="s">
        <v>15768</v>
      </c>
      <c r="BN10530" s="97" t="s">
        <v>3237</v>
      </c>
      <c r="BO10530" s="97" t="s">
        <v>2983</v>
      </c>
      <c r="BU10530" s="97" t="s">
        <v>15768</v>
      </c>
      <c r="BV10530" s="97" t="s">
        <v>3237</v>
      </c>
      <c r="BW10530" s="97" t="s">
        <v>2983</v>
      </c>
    </row>
    <row r="10531" spans="51:75" x14ac:dyDescent="0.3">
      <c r="AY10531" s="124" t="e">
        <f>VLOOKUP(C10531,#REF!, 2,FALSE)</f>
        <v>#REF!</v>
      </c>
      <c r="BM10531" s="97" t="s">
        <v>15769</v>
      </c>
      <c r="BN10531" s="97" t="s">
        <v>862</v>
      </c>
      <c r="BO10531" s="97" t="s">
        <v>6887</v>
      </c>
      <c r="BU10531" s="97" t="s">
        <v>15769</v>
      </c>
      <c r="BV10531" s="97" t="s">
        <v>862</v>
      </c>
      <c r="BW10531" s="97" t="s">
        <v>6887</v>
      </c>
    </row>
    <row r="10532" spans="51:75" x14ac:dyDescent="0.3">
      <c r="AY10532" s="124" t="e">
        <f>VLOOKUP(C10532,#REF!, 2,FALSE)</f>
        <v>#REF!</v>
      </c>
      <c r="BM10532" s="97" t="s">
        <v>15770</v>
      </c>
      <c r="BN10532" s="97" t="s">
        <v>852</v>
      </c>
      <c r="BO10532" s="97" t="s">
        <v>770</v>
      </c>
      <c r="BU10532" s="97" t="s">
        <v>15770</v>
      </c>
      <c r="BV10532" s="97" t="s">
        <v>852</v>
      </c>
      <c r="BW10532" s="97" t="s">
        <v>770</v>
      </c>
    </row>
    <row r="10533" spans="51:75" x14ac:dyDescent="0.3">
      <c r="AY10533" s="124" t="e">
        <f>VLOOKUP(C10533,#REF!, 2,FALSE)</f>
        <v>#REF!</v>
      </c>
      <c r="BM10533" s="97" t="s">
        <v>15771</v>
      </c>
      <c r="BN10533" s="97" t="s">
        <v>3237</v>
      </c>
      <c r="BO10533" s="97" t="s">
        <v>2983</v>
      </c>
      <c r="BU10533" s="97" t="s">
        <v>15771</v>
      </c>
      <c r="BV10533" s="97" t="s">
        <v>3237</v>
      </c>
      <c r="BW10533" s="97" t="s">
        <v>2983</v>
      </c>
    </row>
    <row r="10534" spans="51:75" x14ac:dyDescent="0.3">
      <c r="AY10534" s="124" t="e">
        <f>VLOOKUP(C10534,#REF!, 2,FALSE)</f>
        <v>#REF!</v>
      </c>
      <c r="BM10534" s="97" t="s">
        <v>2741</v>
      </c>
      <c r="BN10534" s="97" t="s">
        <v>667</v>
      </c>
      <c r="BO10534" s="97" t="s">
        <v>770</v>
      </c>
      <c r="BU10534" s="97" t="s">
        <v>2741</v>
      </c>
      <c r="BV10534" s="97" t="s">
        <v>667</v>
      </c>
      <c r="BW10534" s="97" t="s">
        <v>770</v>
      </c>
    </row>
    <row r="10535" spans="51:75" x14ac:dyDescent="0.3">
      <c r="AY10535" s="124" t="e">
        <f>VLOOKUP(C10535,#REF!, 2,FALSE)</f>
        <v>#REF!</v>
      </c>
      <c r="BM10535" s="97" t="s">
        <v>15772</v>
      </c>
      <c r="BN10535" s="97" t="s">
        <v>3000</v>
      </c>
      <c r="BO10535" s="97" t="s">
        <v>3332</v>
      </c>
      <c r="BU10535" s="97" t="s">
        <v>15772</v>
      </c>
      <c r="BV10535" s="97" t="s">
        <v>3000</v>
      </c>
      <c r="BW10535" s="97" t="s">
        <v>3332</v>
      </c>
    </row>
    <row r="10536" spans="51:75" x14ac:dyDescent="0.3">
      <c r="AY10536" s="124" t="e">
        <f>VLOOKUP(C10536,#REF!, 2,FALSE)</f>
        <v>#REF!</v>
      </c>
      <c r="BM10536" s="97" t="s">
        <v>281</v>
      </c>
      <c r="BN10536" s="97" t="s">
        <v>803</v>
      </c>
      <c r="BO10536" s="97" t="s">
        <v>15773</v>
      </c>
      <c r="BU10536" s="97" t="s">
        <v>281</v>
      </c>
      <c r="BV10536" s="97" t="s">
        <v>803</v>
      </c>
      <c r="BW10536" s="97" t="s">
        <v>15773</v>
      </c>
    </row>
    <row r="10537" spans="51:75" x14ac:dyDescent="0.3">
      <c r="AY10537" s="124" t="e">
        <f>VLOOKUP(C10537,#REF!, 2,FALSE)</f>
        <v>#REF!</v>
      </c>
      <c r="BM10537" s="97" t="s">
        <v>15774</v>
      </c>
      <c r="BN10537" s="97" t="s">
        <v>1013</v>
      </c>
      <c r="BO10537" s="97" t="s">
        <v>1263</v>
      </c>
      <c r="BU10537" s="97" t="s">
        <v>15774</v>
      </c>
      <c r="BV10537" s="97" t="s">
        <v>1013</v>
      </c>
      <c r="BW10537" s="97" t="s">
        <v>1263</v>
      </c>
    </row>
    <row r="10538" spans="51:75" x14ac:dyDescent="0.3">
      <c r="AY10538" s="124" t="e">
        <f>VLOOKUP(C10538,#REF!, 2,FALSE)</f>
        <v>#REF!</v>
      </c>
      <c r="BM10538" s="97" t="s">
        <v>15775</v>
      </c>
      <c r="BN10538" s="97" t="s">
        <v>928</v>
      </c>
      <c r="BO10538" s="97" t="s">
        <v>1397</v>
      </c>
      <c r="BU10538" s="97" t="s">
        <v>15775</v>
      </c>
      <c r="BV10538" s="97" t="s">
        <v>928</v>
      </c>
      <c r="BW10538" s="97" t="s">
        <v>1397</v>
      </c>
    </row>
    <row r="10539" spans="51:75" x14ac:dyDescent="0.3">
      <c r="AY10539" s="124" t="e">
        <f>VLOOKUP(C10539,#REF!, 2,FALSE)</f>
        <v>#REF!</v>
      </c>
      <c r="BM10539" s="97" t="s">
        <v>15776</v>
      </c>
      <c r="BN10539" s="97" t="s">
        <v>16976</v>
      </c>
      <c r="BO10539" s="97" t="s">
        <v>1006</v>
      </c>
      <c r="BU10539" s="97" t="s">
        <v>15776</v>
      </c>
      <c r="BV10539" s="97" t="s">
        <v>16976</v>
      </c>
      <c r="BW10539" s="97" t="s">
        <v>1006</v>
      </c>
    </row>
    <row r="10540" spans="51:75" x14ac:dyDescent="0.3">
      <c r="AY10540" s="124" t="e">
        <f>VLOOKUP(C10540,#REF!, 2,FALSE)</f>
        <v>#REF!</v>
      </c>
      <c r="BM10540" s="97" t="s">
        <v>260</v>
      </c>
      <c r="BN10540" s="97" t="s">
        <v>1342</v>
      </c>
      <c r="BO10540" s="97" t="s">
        <v>15777</v>
      </c>
      <c r="BU10540" s="97" t="s">
        <v>260</v>
      </c>
      <c r="BV10540" s="97" t="s">
        <v>1342</v>
      </c>
      <c r="BW10540" s="97" t="s">
        <v>15777</v>
      </c>
    </row>
    <row r="10541" spans="51:75" x14ac:dyDescent="0.3">
      <c r="AY10541" s="124" t="e">
        <f>VLOOKUP(C10541,#REF!, 2,FALSE)</f>
        <v>#REF!</v>
      </c>
      <c r="BM10541" s="97" t="s">
        <v>2742</v>
      </c>
      <c r="BN10541" s="97" t="s">
        <v>1342</v>
      </c>
      <c r="BO10541" s="97" t="s">
        <v>15778</v>
      </c>
      <c r="BU10541" s="97" t="s">
        <v>2742</v>
      </c>
      <c r="BV10541" s="97" t="s">
        <v>1342</v>
      </c>
      <c r="BW10541" s="97" t="s">
        <v>15778</v>
      </c>
    </row>
    <row r="10542" spans="51:75" x14ac:dyDescent="0.3">
      <c r="AY10542" s="124" t="e">
        <f>VLOOKUP(C10542,#REF!, 2,FALSE)</f>
        <v>#REF!</v>
      </c>
      <c r="BM10542" s="97" t="s">
        <v>282</v>
      </c>
      <c r="BN10542" s="97" t="s">
        <v>1342</v>
      </c>
      <c r="BO10542" s="97" t="s">
        <v>15779</v>
      </c>
      <c r="BU10542" s="97" t="s">
        <v>282</v>
      </c>
      <c r="BV10542" s="97" t="s">
        <v>1342</v>
      </c>
      <c r="BW10542" s="97" t="s">
        <v>15779</v>
      </c>
    </row>
    <row r="10543" spans="51:75" x14ac:dyDescent="0.3">
      <c r="AY10543" s="124" t="e">
        <f>VLOOKUP(C10543,#REF!, 2,FALSE)</f>
        <v>#REF!</v>
      </c>
      <c r="BM10543" s="97" t="s">
        <v>15780</v>
      </c>
      <c r="BN10543" s="97" t="s">
        <v>3043</v>
      </c>
      <c r="BO10543" s="97" t="s">
        <v>9529</v>
      </c>
      <c r="BU10543" s="97" t="s">
        <v>15780</v>
      </c>
      <c r="BV10543" s="97" t="s">
        <v>3043</v>
      </c>
      <c r="BW10543" s="97" t="s">
        <v>9529</v>
      </c>
    </row>
    <row r="10544" spans="51:75" x14ac:dyDescent="0.3">
      <c r="AY10544" s="124" t="e">
        <f>VLOOKUP(C10544,#REF!, 2,FALSE)</f>
        <v>#REF!</v>
      </c>
      <c r="BM10544" s="97" t="s">
        <v>15781</v>
      </c>
      <c r="BN10544" s="97" t="s">
        <v>3043</v>
      </c>
      <c r="BO10544" s="97" t="s">
        <v>15782</v>
      </c>
      <c r="BU10544" s="97" t="s">
        <v>15781</v>
      </c>
      <c r="BV10544" s="97" t="s">
        <v>3043</v>
      </c>
      <c r="BW10544" s="97" t="s">
        <v>15782</v>
      </c>
    </row>
    <row r="10545" spans="51:75" x14ac:dyDescent="0.3">
      <c r="AY10545" s="124" t="e">
        <f>VLOOKUP(C10545,#REF!, 2,FALSE)</f>
        <v>#REF!</v>
      </c>
      <c r="BM10545" s="97" t="s">
        <v>15783</v>
      </c>
      <c r="BN10545" s="97" t="s">
        <v>1342</v>
      </c>
      <c r="BO10545" s="97" t="s">
        <v>15784</v>
      </c>
      <c r="BU10545" s="97" t="s">
        <v>15783</v>
      </c>
      <c r="BV10545" s="97" t="s">
        <v>1342</v>
      </c>
      <c r="BW10545" s="97" t="s">
        <v>15784</v>
      </c>
    </row>
    <row r="10546" spans="51:75" x14ac:dyDescent="0.3">
      <c r="AY10546" s="124" t="e">
        <f>VLOOKUP(C10546,#REF!, 2,FALSE)</f>
        <v>#REF!</v>
      </c>
      <c r="BM10546" s="97" t="s">
        <v>15785</v>
      </c>
      <c r="BN10546" s="97" t="s">
        <v>3043</v>
      </c>
      <c r="BO10546" s="97" t="s">
        <v>15782</v>
      </c>
      <c r="BU10546" s="97" t="s">
        <v>15785</v>
      </c>
      <c r="BV10546" s="97" t="s">
        <v>3043</v>
      </c>
      <c r="BW10546" s="97" t="s">
        <v>15782</v>
      </c>
    </row>
    <row r="10547" spans="51:75" x14ac:dyDescent="0.3">
      <c r="AY10547" s="124" t="e">
        <f>VLOOKUP(C10547,#REF!, 2,FALSE)</f>
        <v>#REF!</v>
      </c>
      <c r="BM10547" s="97" t="s">
        <v>15786</v>
      </c>
      <c r="BN10547" s="97" t="s">
        <v>3043</v>
      </c>
      <c r="BO10547" s="97" t="s">
        <v>3774</v>
      </c>
      <c r="BU10547" s="97" t="s">
        <v>15786</v>
      </c>
      <c r="BV10547" s="97" t="s">
        <v>3043</v>
      </c>
      <c r="BW10547" s="97" t="s">
        <v>3774</v>
      </c>
    </row>
    <row r="10548" spans="51:75" x14ac:dyDescent="0.3">
      <c r="AY10548" s="124" t="e">
        <f>VLOOKUP(C10548,#REF!, 2,FALSE)</f>
        <v>#REF!</v>
      </c>
      <c r="BM10548" s="97" t="s">
        <v>15787</v>
      </c>
      <c r="BN10548" s="97" t="s">
        <v>1342</v>
      </c>
      <c r="BO10548" s="97" t="s">
        <v>4439</v>
      </c>
      <c r="BU10548" s="97" t="s">
        <v>15787</v>
      </c>
      <c r="BV10548" s="97" t="s">
        <v>1342</v>
      </c>
      <c r="BW10548" s="97" t="s">
        <v>4439</v>
      </c>
    </row>
    <row r="10549" spans="51:75" x14ac:dyDescent="0.3">
      <c r="AY10549" s="124" t="e">
        <f>VLOOKUP(C10549,#REF!, 2,FALSE)</f>
        <v>#REF!</v>
      </c>
      <c r="BM10549" s="97" t="s">
        <v>15788</v>
      </c>
      <c r="BN10549" s="97" t="s">
        <v>1342</v>
      </c>
      <c r="BO10549" s="97" t="s">
        <v>1674</v>
      </c>
      <c r="BU10549" s="97" t="s">
        <v>15788</v>
      </c>
      <c r="BV10549" s="97" t="s">
        <v>1342</v>
      </c>
      <c r="BW10549" s="97" t="s">
        <v>1674</v>
      </c>
    </row>
    <row r="10550" spans="51:75" x14ac:dyDescent="0.3">
      <c r="AY10550" s="124" t="e">
        <f>VLOOKUP(C10550,#REF!, 2,FALSE)</f>
        <v>#REF!</v>
      </c>
      <c r="BM10550" s="97" t="s">
        <v>15789</v>
      </c>
      <c r="BN10550" s="97" t="s">
        <v>1342</v>
      </c>
      <c r="BO10550" s="97" t="s">
        <v>8736</v>
      </c>
      <c r="BU10550" s="97" t="s">
        <v>15789</v>
      </c>
      <c r="BV10550" s="97" t="s">
        <v>1342</v>
      </c>
      <c r="BW10550" s="97" t="s">
        <v>8736</v>
      </c>
    </row>
    <row r="10551" spans="51:75" x14ac:dyDescent="0.3">
      <c r="AY10551" s="124" t="e">
        <f>VLOOKUP(C10551,#REF!, 2,FALSE)</f>
        <v>#REF!</v>
      </c>
      <c r="BM10551" s="97" t="s">
        <v>15790</v>
      </c>
      <c r="BN10551" s="97" t="s">
        <v>1269</v>
      </c>
      <c r="BO10551" s="97" t="s">
        <v>8736</v>
      </c>
      <c r="BU10551" s="97" t="s">
        <v>15790</v>
      </c>
      <c r="BV10551" s="97" t="s">
        <v>1269</v>
      </c>
      <c r="BW10551" s="97" t="s">
        <v>8736</v>
      </c>
    </row>
    <row r="10552" spans="51:75" x14ac:dyDescent="0.3">
      <c r="AY10552" s="124" t="e">
        <f>VLOOKUP(C10552,#REF!, 2,FALSE)</f>
        <v>#REF!</v>
      </c>
      <c r="BM10552" s="97" t="s">
        <v>15791</v>
      </c>
      <c r="BN10552" s="97" t="s">
        <v>1269</v>
      </c>
      <c r="BO10552" s="97" t="s">
        <v>5337</v>
      </c>
      <c r="BU10552" s="97" t="s">
        <v>15791</v>
      </c>
      <c r="BV10552" s="97" t="s">
        <v>1269</v>
      </c>
      <c r="BW10552" s="97" t="s">
        <v>5337</v>
      </c>
    </row>
    <row r="10553" spans="51:75" x14ac:dyDescent="0.3">
      <c r="AY10553" s="124" t="e">
        <f>VLOOKUP(C10553,#REF!, 2,FALSE)</f>
        <v>#REF!</v>
      </c>
      <c r="BM10553" s="97" t="s">
        <v>15792</v>
      </c>
      <c r="BN10553" s="97" t="s">
        <v>1342</v>
      </c>
      <c r="BO10553" s="97" t="s">
        <v>13751</v>
      </c>
      <c r="BU10553" s="97" t="s">
        <v>15792</v>
      </c>
      <c r="BV10553" s="97" t="s">
        <v>1342</v>
      </c>
      <c r="BW10553" s="97" t="s">
        <v>13751</v>
      </c>
    </row>
    <row r="10554" spans="51:75" x14ac:dyDescent="0.3">
      <c r="AY10554" s="124" t="e">
        <f>VLOOKUP(C10554,#REF!, 2,FALSE)</f>
        <v>#REF!</v>
      </c>
      <c r="BM10554" s="97" t="s">
        <v>15794</v>
      </c>
      <c r="BN10554" s="97" t="s">
        <v>2979</v>
      </c>
      <c r="BO10554" s="97" t="s">
        <v>8875</v>
      </c>
      <c r="BU10554" s="97" t="s">
        <v>15794</v>
      </c>
      <c r="BV10554" s="97" t="s">
        <v>2979</v>
      </c>
      <c r="BW10554" s="97" t="s">
        <v>8875</v>
      </c>
    </row>
    <row r="10555" spans="51:75" x14ac:dyDescent="0.3">
      <c r="AY10555" s="124" t="e">
        <f>VLOOKUP(C10555,#REF!, 2,FALSE)</f>
        <v>#REF!</v>
      </c>
      <c r="BM10555" s="97" t="s">
        <v>15795</v>
      </c>
      <c r="BN10555" s="97" t="s">
        <v>2979</v>
      </c>
      <c r="BO10555" s="97" t="s">
        <v>15782</v>
      </c>
      <c r="BU10555" s="97" t="s">
        <v>15795</v>
      </c>
      <c r="BV10555" s="97" t="s">
        <v>2979</v>
      </c>
      <c r="BW10555" s="97" t="s">
        <v>15782</v>
      </c>
    </row>
    <row r="10556" spans="51:75" x14ac:dyDescent="0.3">
      <c r="AY10556" s="124" t="e">
        <f>VLOOKUP(C10556,#REF!, 2,FALSE)</f>
        <v>#REF!</v>
      </c>
      <c r="BM10556" s="97" t="s">
        <v>15796</v>
      </c>
      <c r="BN10556" s="97" t="s">
        <v>2983</v>
      </c>
      <c r="BO10556" s="97" t="s">
        <v>2983</v>
      </c>
      <c r="BU10556" s="97" t="s">
        <v>15796</v>
      </c>
      <c r="BV10556" s="97" t="s">
        <v>2983</v>
      </c>
      <c r="BW10556" s="97" t="s">
        <v>2983</v>
      </c>
    </row>
    <row r="10557" spans="51:75" x14ac:dyDescent="0.3">
      <c r="AY10557" s="124" t="e">
        <f>VLOOKUP(C10557,#REF!, 2,FALSE)</f>
        <v>#REF!</v>
      </c>
      <c r="BM10557" s="97" t="s">
        <v>15797</v>
      </c>
      <c r="BN10557" s="97" t="s">
        <v>2979</v>
      </c>
      <c r="BO10557" s="97" t="s">
        <v>15798</v>
      </c>
      <c r="BU10557" s="97" t="s">
        <v>15797</v>
      </c>
      <c r="BV10557" s="97" t="s">
        <v>2979</v>
      </c>
      <c r="BW10557" s="97" t="s">
        <v>15798</v>
      </c>
    </row>
    <row r="10558" spans="51:75" x14ac:dyDescent="0.3">
      <c r="AY10558" s="124" t="e">
        <f>VLOOKUP(C10558,#REF!, 2,FALSE)</f>
        <v>#REF!</v>
      </c>
      <c r="BM10558" s="97" t="s">
        <v>57</v>
      </c>
      <c r="BN10558" s="97" t="s">
        <v>636</v>
      </c>
      <c r="BO10558" s="97" t="s">
        <v>770</v>
      </c>
      <c r="BU10558" s="97" t="s">
        <v>57</v>
      </c>
      <c r="BV10558" s="97" t="s">
        <v>636</v>
      </c>
      <c r="BW10558" s="97" t="s">
        <v>770</v>
      </c>
    </row>
    <row r="10559" spans="51:75" x14ac:dyDescent="0.3">
      <c r="AY10559" s="124" t="e">
        <f>VLOOKUP(C10559,#REF!, 2,FALSE)</f>
        <v>#REF!</v>
      </c>
      <c r="BM10559" s="97" t="s">
        <v>15799</v>
      </c>
      <c r="BN10559" s="97" t="s">
        <v>16968</v>
      </c>
      <c r="BO10559" s="97" t="s">
        <v>2983</v>
      </c>
      <c r="BU10559" s="97" t="s">
        <v>15799</v>
      </c>
      <c r="BV10559" s="97" t="s">
        <v>16968</v>
      </c>
      <c r="BW10559" s="97" t="s">
        <v>2983</v>
      </c>
    </row>
    <row r="10560" spans="51:75" x14ac:dyDescent="0.3">
      <c r="AY10560" s="124" t="e">
        <f>VLOOKUP(C10560,#REF!, 2,FALSE)</f>
        <v>#REF!</v>
      </c>
      <c r="BM10560" s="97" t="s">
        <v>15800</v>
      </c>
      <c r="BN10560" s="97" t="s">
        <v>3043</v>
      </c>
      <c r="BO10560" s="97" t="s">
        <v>15172</v>
      </c>
      <c r="BU10560" s="97" t="s">
        <v>15800</v>
      </c>
      <c r="BV10560" s="97" t="s">
        <v>3043</v>
      </c>
      <c r="BW10560" s="97" t="s">
        <v>15172</v>
      </c>
    </row>
    <row r="10561" spans="51:75" x14ac:dyDescent="0.3">
      <c r="AY10561" s="124" t="e">
        <f>VLOOKUP(C10561,#REF!, 2,FALSE)</f>
        <v>#REF!</v>
      </c>
      <c r="BM10561" s="97" t="s">
        <v>15801</v>
      </c>
      <c r="BN10561" s="97" t="s">
        <v>3085</v>
      </c>
      <c r="BO10561" s="97" t="s">
        <v>3876</v>
      </c>
      <c r="BU10561" s="97" t="s">
        <v>15801</v>
      </c>
      <c r="BV10561" s="97" t="s">
        <v>3085</v>
      </c>
      <c r="BW10561" s="97" t="s">
        <v>3876</v>
      </c>
    </row>
    <row r="10562" spans="51:75" x14ac:dyDescent="0.3">
      <c r="AY10562" s="124" t="e">
        <f>VLOOKUP(C10562,#REF!, 2,FALSE)</f>
        <v>#REF!</v>
      </c>
      <c r="BM10562" s="97" t="s">
        <v>15802</v>
      </c>
      <c r="BN10562" s="97" t="s">
        <v>2979</v>
      </c>
      <c r="BO10562" s="97" t="s">
        <v>15803</v>
      </c>
      <c r="BU10562" s="97" t="s">
        <v>15802</v>
      </c>
      <c r="BV10562" s="97" t="s">
        <v>2979</v>
      </c>
      <c r="BW10562" s="97" t="s">
        <v>15803</v>
      </c>
    </row>
    <row r="10563" spans="51:75" x14ac:dyDescent="0.3">
      <c r="AY10563" s="124" t="e">
        <f>VLOOKUP(C10563,#REF!, 2,FALSE)</f>
        <v>#REF!</v>
      </c>
      <c r="BM10563" s="97" t="s">
        <v>15804</v>
      </c>
      <c r="BN10563" s="97" t="s">
        <v>3003</v>
      </c>
      <c r="BO10563" s="97" t="s">
        <v>15805</v>
      </c>
      <c r="BU10563" s="97" t="s">
        <v>15804</v>
      </c>
      <c r="BV10563" s="97" t="s">
        <v>3003</v>
      </c>
      <c r="BW10563" s="97" t="s">
        <v>15805</v>
      </c>
    </row>
    <row r="10564" spans="51:75" x14ac:dyDescent="0.3">
      <c r="AY10564" s="124" t="e">
        <f>VLOOKUP(C10564,#REF!, 2,FALSE)</f>
        <v>#REF!</v>
      </c>
      <c r="BM10564" s="97" t="s">
        <v>15806</v>
      </c>
      <c r="BN10564" s="97" t="s">
        <v>16968</v>
      </c>
      <c r="BO10564" s="97" t="s">
        <v>2983</v>
      </c>
      <c r="BU10564" s="97" t="s">
        <v>15806</v>
      </c>
      <c r="BV10564" s="97" t="s">
        <v>16968</v>
      </c>
      <c r="BW10564" s="97" t="s">
        <v>2983</v>
      </c>
    </row>
    <row r="10565" spans="51:75" x14ac:dyDescent="0.3">
      <c r="AY10565" s="124" t="e">
        <f>VLOOKUP(C10565,#REF!, 2,FALSE)</f>
        <v>#REF!</v>
      </c>
      <c r="BM10565" s="97" t="s">
        <v>15807</v>
      </c>
      <c r="BN10565" s="97" t="s">
        <v>16968</v>
      </c>
      <c r="BO10565" s="97" t="s">
        <v>2983</v>
      </c>
      <c r="BU10565" s="97" t="s">
        <v>15807</v>
      </c>
      <c r="BV10565" s="97" t="s">
        <v>16968</v>
      </c>
      <c r="BW10565" s="97" t="s">
        <v>2983</v>
      </c>
    </row>
    <row r="10566" spans="51:75" x14ac:dyDescent="0.3">
      <c r="AY10566" s="124" t="e">
        <f>VLOOKUP(C10566,#REF!, 2,FALSE)</f>
        <v>#REF!</v>
      </c>
      <c r="BM10566" s="97" t="s">
        <v>15808</v>
      </c>
      <c r="BN10566" s="97" t="s">
        <v>16968</v>
      </c>
      <c r="BO10566" s="97" t="s">
        <v>2983</v>
      </c>
      <c r="BU10566" s="97" t="s">
        <v>15808</v>
      </c>
      <c r="BV10566" s="97" t="s">
        <v>16968</v>
      </c>
      <c r="BW10566" s="97" t="s">
        <v>2983</v>
      </c>
    </row>
    <row r="10567" spans="51:75" x14ac:dyDescent="0.3">
      <c r="AY10567" s="124" t="e">
        <f>VLOOKUP(C10567,#REF!, 2,FALSE)</f>
        <v>#REF!</v>
      </c>
      <c r="BM10567" s="97" t="s">
        <v>15809</v>
      </c>
      <c r="BN10567" s="97" t="s">
        <v>1342</v>
      </c>
      <c r="BO10567" s="97" t="s">
        <v>15810</v>
      </c>
      <c r="BU10567" s="97" t="s">
        <v>15809</v>
      </c>
      <c r="BV10567" s="97" t="s">
        <v>1342</v>
      </c>
      <c r="BW10567" s="97" t="s">
        <v>15810</v>
      </c>
    </row>
    <row r="10568" spans="51:75" x14ac:dyDescent="0.3">
      <c r="AY10568" s="124" t="e">
        <f>VLOOKUP(C10568,#REF!, 2,FALSE)</f>
        <v>#REF!</v>
      </c>
      <c r="BM10568" s="97" t="s">
        <v>15811</v>
      </c>
      <c r="BN10568" s="97" t="s">
        <v>16968</v>
      </c>
      <c r="BO10568" s="97" t="s">
        <v>770</v>
      </c>
      <c r="BU10568" s="97" t="s">
        <v>15811</v>
      </c>
      <c r="BV10568" s="97" t="s">
        <v>16968</v>
      </c>
      <c r="BW10568" s="97" t="s">
        <v>770</v>
      </c>
    </row>
    <row r="10569" spans="51:75" x14ac:dyDescent="0.3">
      <c r="AY10569" s="124" t="e">
        <f>VLOOKUP(C10569,#REF!, 2,FALSE)</f>
        <v>#REF!</v>
      </c>
      <c r="BM10569" s="97" t="s">
        <v>15812</v>
      </c>
      <c r="BN10569" s="97" t="s">
        <v>16968</v>
      </c>
      <c r="BO10569" s="97" t="s">
        <v>2983</v>
      </c>
      <c r="BU10569" s="97" t="s">
        <v>15812</v>
      </c>
      <c r="BV10569" s="97" t="s">
        <v>16968</v>
      </c>
      <c r="BW10569" s="97" t="s">
        <v>2983</v>
      </c>
    </row>
    <row r="10570" spans="51:75" x14ac:dyDescent="0.3">
      <c r="AY10570" s="124" t="e">
        <f>VLOOKUP(C10570,#REF!, 2,FALSE)</f>
        <v>#REF!</v>
      </c>
      <c r="BM10570" s="97" t="s">
        <v>15813</v>
      </c>
      <c r="BN10570" s="97" t="s">
        <v>16968</v>
      </c>
      <c r="BO10570" s="97" t="s">
        <v>2983</v>
      </c>
      <c r="BU10570" s="97" t="s">
        <v>15813</v>
      </c>
      <c r="BV10570" s="97" t="s">
        <v>16968</v>
      </c>
      <c r="BW10570" s="97" t="s">
        <v>2983</v>
      </c>
    </row>
    <row r="10571" spans="51:75" x14ac:dyDescent="0.3">
      <c r="AY10571" s="124" t="e">
        <f>VLOOKUP(C10571,#REF!, 2,FALSE)</f>
        <v>#REF!</v>
      </c>
      <c r="BM10571" s="97" t="s">
        <v>15814</v>
      </c>
      <c r="BN10571" s="97" t="s">
        <v>3095</v>
      </c>
      <c r="BO10571" s="97" t="s">
        <v>770</v>
      </c>
      <c r="BU10571" s="97" t="s">
        <v>15814</v>
      </c>
      <c r="BV10571" s="97" t="s">
        <v>3095</v>
      </c>
      <c r="BW10571" s="97" t="s">
        <v>770</v>
      </c>
    </row>
    <row r="10572" spans="51:75" x14ac:dyDescent="0.3">
      <c r="AY10572" s="124" t="e">
        <f>VLOOKUP(C10572,#REF!, 2,FALSE)</f>
        <v>#REF!</v>
      </c>
      <c r="BM10572" s="97" t="s">
        <v>15815</v>
      </c>
      <c r="BN10572" s="97" t="s">
        <v>16968</v>
      </c>
      <c r="BO10572" s="97" t="s">
        <v>2983</v>
      </c>
      <c r="BU10572" s="97" t="s">
        <v>15815</v>
      </c>
      <c r="BV10572" s="97" t="s">
        <v>16968</v>
      </c>
      <c r="BW10572" s="97" t="s">
        <v>2983</v>
      </c>
    </row>
    <row r="10573" spans="51:75" x14ac:dyDescent="0.3">
      <c r="AY10573" s="124" t="e">
        <f>VLOOKUP(C10573,#REF!, 2,FALSE)</f>
        <v>#REF!</v>
      </c>
      <c r="BM10573" s="97" t="s">
        <v>15816</v>
      </c>
      <c r="BN10573" s="97" t="s">
        <v>1139</v>
      </c>
      <c r="BO10573" s="97" t="s">
        <v>15817</v>
      </c>
      <c r="BU10573" s="97" t="s">
        <v>15816</v>
      </c>
      <c r="BV10573" s="97" t="s">
        <v>1139</v>
      </c>
      <c r="BW10573" s="97" t="s">
        <v>15817</v>
      </c>
    </row>
    <row r="10574" spans="51:75" x14ac:dyDescent="0.3">
      <c r="AY10574" s="124" t="e">
        <f>VLOOKUP(C10574,#REF!, 2,FALSE)</f>
        <v>#REF!</v>
      </c>
      <c r="BM10574" s="97" t="s">
        <v>15818</v>
      </c>
      <c r="BN10574" s="97" t="s">
        <v>16968</v>
      </c>
      <c r="BO10574" s="97" t="s">
        <v>9865</v>
      </c>
      <c r="BU10574" s="97" t="s">
        <v>15818</v>
      </c>
      <c r="BV10574" s="97" t="s">
        <v>16968</v>
      </c>
      <c r="BW10574" s="97" t="s">
        <v>9865</v>
      </c>
    </row>
    <row r="10575" spans="51:75" x14ac:dyDescent="0.3">
      <c r="AY10575" s="124" t="e">
        <f>VLOOKUP(C10575,#REF!, 2,FALSE)</f>
        <v>#REF!</v>
      </c>
      <c r="BM10575" s="97" t="s">
        <v>15820</v>
      </c>
      <c r="BN10575" s="97" t="s">
        <v>16968</v>
      </c>
      <c r="BO10575" s="97" t="s">
        <v>2983</v>
      </c>
      <c r="BU10575" s="97" t="s">
        <v>15820</v>
      </c>
      <c r="BV10575" s="97" t="s">
        <v>16968</v>
      </c>
      <c r="BW10575" s="97" t="s">
        <v>2983</v>
      </c>
    </row>
    <row r="10576" spans="51:75" x14ac:dyDescent="0.3">
      <c r="AY10576" s="124" t="e">
        <f>VLOOKUP(C10576,#REF!, 2,FALSE)</f>
        <v>#REF!</v>
      </c>
      <c r="BM10576" s="97" t="s">
        <v>15821</v>
      </c>
      <c r="BN10576" s="97" t="s">
        <v>1342</v>
      </c>
      <c r="BO10576" s="97" t="s">
        <v>2983</v>
      </c>
      <c r="BU10576" s="97" t="s">
        <v>15821</v>
      </c>
      <c r="BV10576" s="97" t="s">
        <v>1342</v>
      </c>
      <c r="BW10576" s="97" t="s">
        <v>2983</v>
      </c>
    </row>
    <row r="10577" spans="51:75" x14ac:dyDescent="0.3">
      <c r="AY10577" s="124" t="e">
        <f>VLOOKUP(C10577,#REF!, 2,FALSE)</f>
        <v>#REF!</v>
      </c>
      <c r="BM10577" s="97" t="s">
        <v>15822</v>
      </c>
      <c r="BN10577" s="97" t="s">
        <v>3003</v>
      </c>
      <c r="BO10577" s="97" t="s">
        <v>15823</v>
      </c>
      <c r="BU10577" s="97" t="s">
        <v>15822</v>
      </c>
      <c r="BV10577" s="97" t="s">
        <v>3003</v>
      </c>
      <c r="BW10577" s="97" t="s">
        <v>15823</v>
      </c>
    </row>
    <row r="10578" spans="51:75" x14ac:dyDescent="0.3">
      <c r="AY10578" s="124" t="e">
        <f>VLOOKUP(C10578,#REF!, 2,FALSE)</f>
        <v>#REF!</v>
      </c>
      <c r="BM10578" s="97" t="s">
        <v>65</v>
      </c>
      <c r="BN10578" s="97" t="s">
        <v>3237</v>
      </c>
      <c r="BO10578" s="97" t="s">
        <v>15824</v>
      </c>
      <c r="BU10578" s="97" t="s">
        <v>65</v>
      </c>
      <c r="BV10578" s="97" t="s">
        <v>3237</v>
      </c>
      <c r="BW10578" s="97" t="s">
        <v>15824</v>
      </c>
    </row>
    <row r="10579" spans="51:75" x14ac:dyDescent="0.3">
      <c r="AY10579" s="124" t="e">
        <f>VLOOKUP(C10579,#REF!, 2,FALSE)</f>
        <v>#REF!</v>
      </c>
      <c r="BM10579" s="97" t="s">
        <v>15825</v>
      </c>
      <c r="BN10579" s="97" t="s">
        <v>736</v>
      </c>
      <c r="BO10579" s="97" t="s">
        <v>15826</v>
      </c>
      <c r="BU10579" s="97" t="s">
        <v>15825</v>
      </c>
      <c r="BV10579" s="97" t="s">
        <v>736</v>
      </c>
      <c r="BW10579" s="97" t="s">
        <v>15826</v>
      </c>
    </row>
    <row r="10580" spans="51:75" x14ac:dyDescent="0.3">
      <c r="AY10580" s="124" t="e">
        <f>VLOOKUP(C10580,#REF!, 2,FALSE)</f>
        <v>#REF!</v>
      </c>
      <c r="BM10580" s="97" t="s">
        <v>15827</v>
      </c>
      <c r="BN10580" s="97" t="s">
        <v>1342</v>
      </c>
      <c r="BO10580" s="97" t="s">
        <v>14520</v>
      </c>
      <c r="BU10580" s="97" t="s">
        <v>15827</v>
      </c>
      <c r="BV10580" s="97" t="s">
        <v>1342</v>
      </c>
      <c r="BW10580" s="97" t="s">
        <v>14520</v>
      </c>
    </row>
    <row r="10581" spans="51:75" x14ac:dyDescent="0.3">
      <c r="AY10581" s="124" t="e">
        <f>VLOOKUP(C10581,#REF!, 2,FALSE)</f>
        <v>#REF!</v>
      </c>
      <c r="BM10581" s="97" t="s">
        <v>15828</v>
      </c>
      <c r="BN10581" s="97" t="s">
        <v>3000</v>
      </c>
      <c r="BO10581" s="97" t="s">
        <v>15829</v>
      </c>
      <c r="BU10581" s="97" t="s">
        <v>15828</v>
      </c>
      <c r="BV10581" s="97" t="s">
        <v>3000</v>
      </c>
      <c r="BW10581" s="97" t="s">
        <v>15829</v>
      </c>
    </row>
    <row r="10582" spans="51:75" x14ac:dyDescent="0.3">
      <c r="AY10582" s="124" t="e">
        <f>VLOOKUP(C10582,#REF!, 2,FALSE)</f>
        <v>#REF!</v>
      </c>
      <c r="BM10582" s="97" t="s">
        <v>15830</v>
      </c>
      <c r="BN10582" s="97" t="s">
        <v>1342</v>
      </c>
      <c r="BO10582" s="97" t="s">
        <v>15831</v>
      </c>
      <c r="BU10582" s="97" t="s">
        <v>15830</v>
      </c>
      <c r="BV10582" s="97" t="s">
        <v>1342</v>
      </c>
      <c r="BW10582" s="97" t="s">
        <v>15831</v>
      </c>
    </row>
    <row r="10583" spans="51:75" x14ac:dyDescent="0.3">
      <c r="AY10583" s="124" t="e">
        <f>VLOOKUP(C10583,#REF!, 2,FALSE)</f>
        <v>#REF!</v>
      </c>
      <c r="BM10583" s="97" t="s">
        <v>15832</v>
      </c>
      <c r="BN10583" s="97" t="s">
        <v>3000</v>
      </c>
      <c r="BO10583" s="97" t="s">
        <v>15833</v>
      </c>
      <c r="BU10583" s="97" t="s">
        <v>15832</v>
      </c>
      <c r="BV10583" s="97" t="s">
        <v>3000</v>
      </c>
      <c r="BW10583" s="97" t="s">
        <v>15833</v>
      </c>
    </row>
    <row r="10584" spans="51:75" x14ac:dyDescent="0.3">
      <c r="AY10584" s="124" t="e">
        <f>VLOOKUP(C10584,#REF!, 2,FALSE)</f>
        <v>#REF!</v>
      </c>
      <c r="BM10584" s="97" t="s">
        <v>15834</v>
      </c>
      <c r="BN10584" s="97" t="s">
        <v>771</v>
      </c>
      <c r="BO10584" s="97" t="s">
        <v>15835</v>
      </c>
      <c r="BU10584" s="97" t="s">
        <v>15834</v>
      </c>
      <c r="BV10584" s="97" t="s">
        <v>771</v>
      </c>
      <c r="BW10584" s="97" t="s">
        <v>15835</v>
      </c>
    </row>
    <row r="10585" spans="51:75" x14ac:dyDescent="0.3">
      <c r="AY10585" s="124" t="e">
        <f>VLOOKUP(C10585,#REF!, 2,FALSE)</f>
        <v>#REF!</v>
      </c>
      <c r="BM10585" s="97" t="s">
        <v>2743</v>
      </c>
      <c r="BN10585" s="97" t="s">
        <v>3000</v>
      </c>
      <c r="BO10585" s="97" t="s">
        <v>15836</v>
      </c>
      <c r="BU10585" s="97" t="s">
        <v>2743</v>
      </c>
      <c r="BV10585" s="97" t="s">
        <v>3000</v>
      </c>
      <c r="BW10585" s="97" t="s">
        <v>15836</v>
      </c>
    </row>
    <row r="10586" spans="51:75" x14ac:dyDescent="0.3">
      <c r="AY10586" s="124" t="e">
        <f>VLOOKUP(C10586,#REF!, 2,FALSE)</f>
        <v>#REF!</v>
      </c>
      <c r="BM10586" s="97" t="s">
        <v>2744</v>
      </c>
      <c r="BN10586" s="97" t="s">
        <v>3000</v>
      </c>
      <c r="BO10586" s="97" t="s">
        <v>14895</v>
      </c>
      <c r="BU10586" s="97" t="s">
        <v>2744</v>
      </c>
      <c r="BV10586" s="97" t="s">
        <v>3000</v>
      </c>
      <c r="BW10586" s="97" t="s">
        <v>14895</v>
      </c>
    </row>
    <row r="10587" spans="51:75" x14ac:dyDescent="0.3">
      <c r="AY10587" s="124" t="e">
        <f>VLOOKUP(C10587,#REF!, 2,FALSE)</f>
        <v>#REF!</v>
      </c>
      <c r="BM10587" s="97" t="s">
        <v>2745</v>
      </c>
      <c r="BN10587" s="97" t="s">
        <v>3237</v>
      </c>
      <c r="BO10587" s="97" t="s">
        <v>15837</v>
      </c>
      <c r="BU10587" s="97" t="s">
        <v>2745</v>
      </c>
      <c r="BV10587" s="97" t="s">
        <v>3237</v>
      </c>
      <c r="BW10587" s="97" t="s">
        <v>15837</v>
      </c>
    </row>
    <row r="10588" spans="51:75" x14ac:dyDescent="0.3">
      <c r="AY10588" s="124" t="e">
        <f>VLOOKUP(C10588,#REF!, 2,FALSE)</f>
        <v>#REF!</v>
      </c>
      <c r="BM10588" s="97" t="s">
        <v>15838</v>
      </c>
      <c r="BN10588" s="97" t="s">
        <v>810</v>
      </c>
      <c r="BO10588" s="97" t="s">
        <v>15839</v>
      </c>
      <c r="BU10588" s="97" t="s">
        <v>15838</v>
      </c>
      <c r="BV10588" s="97" t="s">
        <v>810</v>
      </c>
      <c r="BW10588" s="97" t="s">
        <v>15839</v>
      </c>
    </row>
    <row r="10589" spans="51:75" x14ac:dyDescent="0.3">
      <c r="AY10589" s="124" t="e">
        <f>VLOOKUP(C10589,#REF!, 2,FALSE)</f>
        <v>#REF!</v>
      </c>
      <c r="BM10589" s="97" t="s">
        <v>15840</v>
      </c>
      <c r="BN10589" s="97" t="s">
        <v>1342</v>
      </c>
      <c r="BO10589" s="97" t="s">
        <v>7555</v>
      </c>
      <c r="BU10589" s="97" t="s">
        <v>15840</v>
      </c>
      <c r="BV10589" s="97" t="s">
        <v>1342</v>
      </c>
      <c r="BW10589" s="97" t="s">
        <v>7555</v>
      </c>
    </row>
    <row r="10590" spans="51:75" x14ac:dyDescent="0.3">
      <c r="AY10590" s="124" t="e">
        <f>VLOOKUP(C10590,#REF!, 2,FALSE)</f>
        <v>#REF!</v>
      </c>
      <c r="BM10590" s="97" t="s">
        <v>15841</v>
      </c>
      <c r="BN10590" s="97" t="s">
        <v>946</v>
      </c>
      <c r="BO10590" s="97" t="s">
        <v>770</v>
      </c>
      <c r="BU10590" s="97" t="s">
        <v>15841</v>
      </c>
      <c r="BV10590" s="97" t="s">
        <v>946</v>
      </c>
      <c r="BW10590" s="97" t="s">
        <v>770</v>
      </c>
    </row>
    <row r="10591" spans="51:75" x14ac:dyDescent="0.3">
      <c r="AY10591" s="124" t="e">
        <f>VLOOKUP(C10591,#REF!, 2,FALSE)</f>
        <v>#REF!</v>
      </c>
      <c r="BM10591" s="97" t="s">
        <v>15842</v>
      </c>
      <c r="BN10591" s="97" t="s">
        <v>16968</v>
      </c>
      <c r="BO10591" s="97" t="s">
        <v>770</v>
      </c>
      <c r="BU10591" s="97" t="s">
        <v>15842</v>
      </c>
      <c r="BV10591" s="97" t="s">
        <v>16968</v>
      </c>
      <c r="BW10591" s="97" t="s">
        <v>770</v>
      </c>
    </row>
    <row r="10592" spans="51:75" x14ac:dyDescent="0.3">
      <c r="AY10592" s="124" t="e">
        <f>VLOOKUP(C10592,#REF!, 2,FALSE)</f>
        <v>#REF!</v>
      </c>
      <c r="BM10592" s="97" t="s">
        <v>15843</v>
      </c>
      <c r="BN10592" s="97" t="s">
        <v>797</v>
      </c>
      <c r="BO10592" s="97" t="s">
        <v>4207</v>
      </c>
      <c r="BU10592" s="97" t="s">
        <v>15843</v>
      </c>
      <c r="BV10592" s="97" t="s">
        <v>797</v>
      </c>
      <c r="BW10592" s="97" t="s">
        <v>4207</v>
      </c>
    </row>
    <row r="10593" spans="51:75" x14ac:dyDescent="0.3">
      <c r="AY10593" s="124" t="e">
        <f>VLOOKUP(C10593,#REF!, 2,FALSE)</f>
        <v>#REF!</v>
      </c>
      <c r="BM10593" s="97" t="s">
        <v>15844</v>
      </c>
      <c r="BN10593" s="97" t="s">
        <v>3191</v>
      </c>
      <c r="BO10593" s="97" t="s">
        <v>15845</v>
      </c>
      <c r="BU10593" s="97" t="s">
        <v>15844</v>
      </c>
      <c r="BV10593" s="97" t="s">
        <v>3191</v>
      </c>
      <c r="BW10593" s="97" t="s">
        <v>15845</v>
      </c>
    </row>
    <row r="10594" spans="51:75" x14ac:dyDescent="0.3">
      <c r="AY10594" s="124" t="e">
        <f>VLOOKUP(C10594,#REF!, 2,FALSE)</f>
        <v>#REF!</v>
      </c>
      <c r="BM10594" s="97" t="s">
        <v>2757</v>
      </c>
      <c r="BN10594" s="97" t="s">
        <v>1267</v>
      </c>
      <c r="BO10594" s="97" t="s">
        <v>770</v>
      </c>
      <c r="BU10594" s="97" t="s">
        <v>2757</v>
      </c>
      <c r="BV10594" s="97" t="s">
        <v>1267</v>
      </c>
      <c r="BW10594" s="97" t="s">
        <v>770</v>
      </c>
    </row>
    <row r="10595" spans="51:75" x14ac:dyDescent="0.3">
      <c r="AY10595" s="124" t="e">
        <f>VLOOKUP(C10595,#REF!, 2,FALSE)</f>
        <v>#REF!</v>
      </c>
      <c r="BM10595" s="97" t="s">
        <v>15846</v>
      </c>
      <c r="BN10595" s="97" t="s">
        <v>612</v>
      </c>
      <c r="BO10595" s="97" t="s">
        <v>15847</v>
      </c>
      <c r="BU10595" s="97" t="s">
        <v>15846</v>
      </c>
      <c r="BV10595" s="97" t="s">
        <v>612</v>
      </c>
      <c r="BW10595" s="97" t="s">
        <v>15847</v>
      </c>
    </row>
    <row r="10596" spans="51:75" x14ac:dyDescent="0.3">
      <c r="AY10596" s="124" t="e">
        <f>VLOOKUP(C10596,#REF!, 2,FALSE)</f>
        <v>#REF!</v>
      </c>
      <c r="BM10596" s="97" t="s">
        <v>15848</v>
      </c>
      <c r="BN10596" s="97" t="s">
        <v>3003</v>
      </c>
      <c r="BO10596" s="97" t="s">
        <v>770</v>
      </c>
      <c r="BU10596" s="97" t="s">
        <v>15848</v>
      </c>
      <c r="BV10596" s="97" t="s">
        <v>3003</v>
      </c>
      <c r="BW10596" s="97" t="s">
        <v>770</v>
      </c>
    </row>
    <row r="10597" spans="51:75" x14ac:dyDescent="0.3">
      <c r="AY10597" s="124" t="e">
        <f>VLOOKUP(C10597,#REF!, 2,FALSE)</f>
        <v>#REF!</v>
      </c>
      <c r="BM10597" s="97" t="s">
        <v>15849</v>
      </c>
      <c r="BN10597" s="97" t="s">
        <v>2983</v>
      </c>
      <c r="BO10597" s="97" t="s">
        <v>8125</v>
      </c>
      <c r="BU10597" s="97" t="s">
        <v>15849</v>
      </c>
      <c r="BV10597" s="97" t="s">
        <v>2983</v>
      </c>
      <c r="BW10597" s="97" t="s">
        <v>8125</v>
      </c>
    </row>
    <row r="10598" spans="51:75" x14ac:dyDescent="0.3">
      <c r="AY10598" s="124" t="e">
        <f>VLOOKUP(C10598,#REF!, 2,FALSE)</f>
        <v>#REF!</v>
      </c>
      <c r="BM10598" s="97" t="s">
        <v>15850</v>
      </c>
      <c r="BN10598" s="97" t="s">
        <v>16968</v>
      </c>
      <c r="BO10598" s="97" t="s">
        <v>770</v>
      </c>
      <c r="BU10598" s="97" t="s">
        <v>15850</v>
      </c>
      <c r="BV10598" s="97" t="s">
        <v>16968</v>
      </c>
      <c r="BW10598" s="97" t="s">
        <v>770</v>
      </c>
    </row>
    <row r="10599" spans="51:75" x14ac:dyDescent="0.3">
      <c r="AY10599" s="124" t="e">
        <f>VLOOKUP(C10599,#REF!, 2,FALSE)</f>
        <v>#REF!</v>
      </c>
      <c r="BM10599" s="97" t="s">
        <v>15851</v>
      </c>
      <c r="BN10599" s="97" t="s">
        <v>2979</v>
      </c>
      <c r="BO10599" s="97" t="s">
        <v>15852</v>
      </c>
      <c r="BU10599" s="97" t="s">
        <v>15851</v>
      </c>
      <c r="BV10599" s="97" t="s">
        <v>2979</v>
      </c>
      <c r="BW10599" s="97" t="s">
        <v>15852</v>
      </c>
    </row>
    <row r="10600" spans="51:75" x14ac:dyDescent="0.3">
      <c r="AY10600" s="124" t="e">
        <f>VLOOKUP(C10600,#REF!, 2,FALSE)</f>
        <v>#REF!</v>
      </c>
      <c r="BM10600" s="97" t="s">
        <v>15853</v>
      </c>
      <c r="BN10600" s="97" t="s">
        <v>16968</v>
      </c>
      <c r="BO10600" s="97" t="s">
        <v>618</v>
      </c>
      <c r="BU10600" s="97" t="s">
        <v>15853</v>
      </c>
      <c r="BV10600" s="97" t="s">
        <v>16968</v>
      </c>
      <c r="BW10600" s="97" t="s">
        <v>618</v>
      </c>
    </row>
    <row r="10601" spans="51:75" x14ac:dyDescent="0.3">
      <c r="AY10601" s="124" t="e">
        <f>VLOOKUP(C10601,#REF!, 2,FALSE)</f>
        <v>#REF!</v>
      </c>
      <c r="BM10601" s="97" t="s">
        <v>15854</v>
      </c>
      <c r="BN10601" s="97" t="s">
        <v>16968</v>
      </c>
      <c r="BO10601" s="97" t="s">
        <v>11171</v>
      </c>
      <c r="BU10601" s="97" t="s">
        <v>15854</v>
      </c>
      <c r="BV10601" s="97" t="s">
        <v>16968</v>
      </c>
      <c r="BW10601" s="97" t="s">
        <v>11171</v>
      </c>
    </row>
    <row r="10602" spans="51:75" x14ac:dyDescent="0.3">
      <c r="AY10602" s="124" t="e">
        <f>VLOOKUP(C10602,#REF!, 2,FALSE)</f>
        <v>#REF!</v>
      </c>
      <c r="BM10602" s="97" t="s">
        <v>15855</v>
      </c>
      <c r="BN10602" s="97" t="s">
        <v>1342</v>
      </c>
      <c r="BO10602" s="97" t="s">
        <v>15856</v>
      </c>
      <c r="BU10602" s="97" t="s">
        <v>15855</v>
      </c>
      <c r="BV10602" s="97" t="s">
        <v>1342</v>
      </c>
      <c r="BW10602" s="97" t="s">
        <v>15856</v>
      </c>
    </row>
    <row r="10603" spans="51:75" x14ac:dyDescent="0.3">
      <c r="AY10603" s="124" t="e">
        <f>VLOOKUP(C10603,#REF!, 2,FALSE)</f>
        <v>#REF!</v>
      </c>
      <c r="BM10603" s="97" t="s">
        <v>15857</v>
      </c>
      <c r="BN10603" s="97" t="s">
        <v>1342</v>
      </c>
      <c r="BO10603" s="97" t="s">
        <v>2983</v>
      </c>
      <c r="BU10603" s="97" t="s">
        <v>15857</v>
      </c>
      <c r="BV10603" s="97" t="s">
        <v>1342</v>
      </c>
      <c r="BW10603" s="97" t="s">
        <v>2983</v>
      </c>
    </row>
    <row r="10604" spans="51:75" x14ac:dyDescent="0.3">
      <c r="AY10604" s="124" t="e">
        <f>VLOOKUP(C10604,#REF!, 2,FALSE)</f>
        <v>#REF!</v>
      </c>
      <c r="BM10604" s="97" t="s">
        <v>15858</v>
      </c>
      <c r="BN10604" s="97" t="s">
        <v>1342</v>
      </c>
      <c r="BO10604" s="97" t="s">
        <v>2983</v>
      </c>
      <c r="BU10604" s="97" t="s">
        <v>15858</v>
      </c>
      <c r="BV10604" s="97" t="s">
        <v>1342</v>
      </c>
      <c r="BW10604" s="97" t="s">
        <v>2983</v>
      </c>
    </row>
    <row r="10605" spans="51:75" x14ac:dyDescent="0.3">
      <c r="AY10605" s="124" t="e">
        <f>VLOOKUP(C10605,#REF!, 2,FALSE)</f>
        <v>#REF!</v>
      </c>
      <c r="BM10605" s="97" t="s">
        <v>15859</v>
      </c>
      <c r="BN10605" s="97" t="s">
        <v>16968</v>
      </c>
      <c r="BO10605" s="97" t="s">
        <v>1489</v>
      </c>
      <c r="BU10605" s="97" t="s">
        <v>15859</v>
      </c>
      <c r="BV10605" s="97" t="s">
        <v>16968</v>
      </c>
      <c r="BW10605" s="97" t="s">
        <v>1489</v>
      </c>
    </row>
    <row r="10606" spans="51:75" x14ac:dyDescent="0.3">
      <c r="AY10606" s="124" t="e">
        <f>VLOOKUP(C10606,#REF!, 2,FALSE)</f>
        <v>#REF!</v>
      </c>
      <c r="BM10606" s="97" t="s">
        <v>15860</v>
      </c>
      <c r="BN10606" s="97" t="s">
        <v>780</v>
      </c>
      <c r="BO10606" s="97" t="s">
        <v>15861</v>
      </c>
      <c r="BU10606" s="97" t="s">
        <v>15860</v>
      </c>
      <c r="BV10606" s="97" t="s">
        <v>780</v>
      </c>
      <c r="BW10606" s="97" t="s">
        <v>15861</v>
      </c>
    </row>
    <row r="10607" spans="51:75" x14ac:dyDescent="0.3">
      <c r="AY10607" s="124" t="e">
        <f>VLOOKUP(C10607,#REF!, 2,FALSE)</f>
        <v>#REF!</v>
      </c>
      <c r="BM10607" s="97" t="s">
        <v>15862</v>
      </c>
      <c r="BN10607" s="97" t="s">
        <v>16968</v>
      </c>
      <c r="BO10607" s="97" t="s">
        <v>15856</v>
      </c>
      <c r="BU10607" s="97" t="s">
        <v>15862</v>
      </c>
      <c r="BV10607" s="97" t="s">
        <v>16968</v>
      </c>
      <c r="BW10607" s="97" t="s">
        <v>15856</v>
      </c>
    </row>
    <row r="10608" spans="51:75" x14ac:dyDescent="0.3">
      <c r="AY10608" s="124" t="e">
        <f>VLOOKUP(C10608,#REF!, 2,FALSE)</f>
        <v>#REF!</v>
      </c>
      <c r="BM10608" s="97" t="s">
        <v>15863</v>
      </c>
      <c r="BN10608" s="97" t="s">
        <v>852</v>
      </c>
      <c r="BO10608" s="97" t="s">
        <v>2575</v>
      </c>
      <c r="BU10608" s="97" t="s">
        <v>15863</v>
      </c>
      <c r="BV10608" s="97" t="s">
        <v>852</v>
      </c>
      <c r="BW10608" s="97" t="s">
        <v>2575</v>
      </c>
    </row>
    <row r="10609" spans="51:75" x14ac:dyDescent="0.3">
      <c r="AY10609" s="124" t="e">
        <f>VLOOKUP(C10609,#REF!, 2,FALSE)</f>
        <v>#REF!</v>
      </c>
      <c r="BM10609" s="97" t="s">
        <v>15864</v>
      </c>
      <c r="BN10609" s="97" t="s">
        <v>3237</v>
      </c>
      <c r="BO10609" s="97" t="s">
        <v>2983</v>
      </c>
      <c r="BU10609" s="97" t="s">
        <v>15864</v>
      </c>
      <c r="BV10609" s="97" t="s">
        <v>3237</v>
      </c>
      <c r="BW10609" s="97" t="s">
        <v>2983</v>
      </c>
    </row>
    <row r="10610" spans="51:75" x14ac:dyDescent="0.3">
      <c r="AY10610" s="124" t="e">
        <f>VLOOKUP(C10610,#REF!, 2,FALSE)</f>
        <v>#REF!</v>
      </c>
      <c r="BM10610" s="97" t="s">
        <v>15865</v>
      </c>
      <c r="BN10610" s="97" t="s">
        <v>16968</v>
      </c>
      <c r="BO10610" s="97" t="s">
        <v>5324</v>
      </c>
      <c r="BU10610" s="97" t="s">
        <v>15865</v>
      </c>
      <c r="BV10610" s="97" t="s">
        <v>16968</v>
      </c>
      <c r="BW10610" s="97" t="s">
        <v>5324</v>
      </c>
    </row>
    <row r="10611" spans="51:75" x14ac:dyDescent="0.3">
      <c r="AY10611" s="124" t="e">
        <f>VLOOKUP(C10611,#REF!, 2,FALSE)</f>
        <v>#REF!</v>
      </c>
      <c r="BM10611" s="97" t="s">
        <v>15866</v>
      </c>
      <c r="BN10611" s="97" t="s">
        <v>810</v>
      </c>
      <c r="BO10611" s="97" t="s">
        <v>10105</v>
      </c>
      <c r="BU10611" s="97" t="s">
        <v>15866</v>
      </c>
      <c r="BV10611" s="97" t="s">
        <v>810</v>
      </c>
      <c r="BW10611" s="97" t="s">
        <v>10105</v>
      </c>
    </row>
    <row r="10612" spans="51:75" x14ac:dyDescent="0.3">
      <c r="AY10612" s="124" t="e">
        <f>VLOOKUP(C10612,#REF!, 2,FALSE)</f>
        <v>#REF!</v>
      </c>
      <c r="BM10612" s="97" t="s">
        <v>15867</v>
      </c>
      <c r="BN10612" s="97" t="s">
        <v>16968</v>
      </c>
      <c r="BO10612" s="97" t="s">
        <v>800</v>
      </c>
      <c r="BU10612" s="97" t="s">
        <v>15867</v>
      </c>
      <c r="BV10612" s="97" t="s">
        <v>16968</v>
      </c>
      <c r="BW10612" s="97" t="s">
        <v>800</v>
      </c>
    </row>
    <row r="10613" spans="51:75" x14ac:dyDescent="0.3">
      <c r="AY10613" s="124" t="e">
        <f>VLOOKUP(C10613,#REF!, 2,FALSE)</f>
        <v>#REF!</v>
      </c>
      <c r="BM10613" s="97" t="s">
        <v>15868</v>
      </c>
      <c r="BN10613" s="97" t="s">
        <v>16968</v>
      </c>
      <c r="BO10613" s="97" t="s">
        <v>15869</v>
      </c>
      <c r="BU10613" s="97" t="s">
        <v>15868</v>
      </c>
      <c r="BV10613" s="97" t="s">
        <v>16968</v>
      </c>
      <c r="BW10613" s="97" t="s">
        <v>15869</v>
      </c>
    </row>
    <row r="10614" spans="51:75" x14ac:dyDescent="0.3">
      <c r="AY10614" s="124" t="e">
        <f>VLOOKUP(C10614,#REF!, 2,FALSE)</f>
        <v>#REF!</v>
      </c>
      <c r="BM10614" s="97" t="s">
        <v>15870</v>
      </c>
      <c r="BN10614" s="97" t="s">
        <v>780</v>
      </c>
      <c r="BO10614" s="97" t="s">
        <v>2984</v>
      </c>
      <c r="BU10614" s="97" t="s">
        <v>15870</v>
      </c>
      <c r="BV10614" s="97" t="s">
        <v>780</v>
      </c>
      <c r="BW10614" s="97" t="s">
        <v>2984</v>
      </c>
    </row>
    <row r="10615" spans="51:75" x14ac:dyDescent="0.3">
      <c r="AY10615" s="124" t="e">
        <f>VLOOKUP(C10615,#REF!, 2,FALSE)</f>
        <v>#REF!</v>
      </c>
      <c r="BM10615" s="97" t="s">
        <v>15871</v>
      </c>
      <c r="BN10615" s="97" t="s">
        <v>637</v>
      </c>
      <c r="BO10615" s="97" t="s">
        <v>4785</v>
      </c>
      <c r="BU10615" s="97" t="s">
        <v>15871</v>
      </c>
      <c r="BV10615" s="97" t="s">
        <v>637</v>
      </c>
      <c r="BW10615" s="97" t="s">
        <v>4785</v>
      </c>
    </row>
    <row r="10616" spans="51:75" x14ac:dyDescent="0.3">
      <c r="AY10616" s="124" t="e">
        <f>VLOOKUP(C10616,#REF!, 2,FALSE)</f>
        <v>#REF!</v>
      </c>
      <c r="BM10616" s="97" t="s">
        <v>15872</v>
      </c>
      <c r="BN10616" s="97" t="s">
        <v>1342</v>
      </c>
      <c r="BO10616" s="97" t="s">
        <v>8837</v>
      </c>
      <c r="BU10616" s="97" t="s">
        <v>15872</v>
      </c>
      <c r="BV10616" s="97" t="s">
        <v>1342</v>
      </c>
      <c r="BW10616" s="97" t="s">
        <v>8837</v>
      </c>
    </row>
    <row r="10617" spans="51:75" x14ac:dyDescent="0.3">
      <c r="AY10617" s="124" t="e">
        <f>VLOOKUP(C10617,#REF!, 2,FALSE)</f>
        <v>#REF!</v>
      </c>
      <c r="BM10617" s="97" t="s">
        <v>15873</v>
      </c>
      <c r="BN10617" s="97" t="s">
        <v>862</v>
      </c>
      <c r="BO10617" s="97" t="s">
        <v>2457</v>
      </c>
      <c r="BU10617" s="97" t="s">
        <v>15873</v>
      </c>
      <c r="BV10617" s="97" t="s">
        <v>862</v>
      </c>
      <c r="BW10617" s="97" t="s">
        <v>2457</v>
      </c>
    </row>
    <row r="10618" spans="51:75" x14ac:dyDescent="0.3">
      <c r="AY10618" s="124" t="e">
        <f>VLOOKUP(C10618,#REF!, 2,FALSE)</f>
        <v>#REF!</v>
      </c>
      <c r="BM10618" s="97" t="s">
        <v>15874</v>
      </c>
      <c r="BN10618" s="97" t="s">
        <v>16968</v>
      </c>
      <c r="BO10618" s="97" t="s">
        <v>15875</v>
      </c>
      <c r="BU10618" s="97" t="s">
        <v>15874</v>
      </c>
      <c r="BV10618" s="97" t="s">
        <v>16968</v>
      </c>
      <c r="BW10618" s="97" t="s">
        <v>15875</v>
      </c>
    </row>
    <row r="10619" spans="51:75" x14ac:dyDescent="0.3">
      <c r="AY10619" s="124" t="e">
        <f>VLOOKUP(C10619,#REF!, 2,FALSE)</f>
        <v>#REF!</v>
      </c>
      <c r="BM10619" s="97" t="s">
        <v>2758</v>
      </c>
      <c r="BN10619" s="97" t="s">
        <v>16968</v>
      </c>
      <c r="BO10619" s="97" t="s">
        <v>15876</v>
      </c>
      <c r="BU10619" s="97" t="s">
        <v>2758</v>
      </c>
      <c r="BV10619" s="97" t="s">
        <v>16968</v>
      </c>
      <c r="BW10619" s="97" t="s">
        <v>15876</v>
      </c>
    </row>
    <row r="10620" spans="51:75" x14ac:dyDescent="0.3">
      <c r="AY10620" s="124" t="e">
        <f>VLOOKUP(C10620,#REF!, 2,FALSE)</f>
        <v>#REF!</v>
      </c>
      <c r="BM10620" s="97" t="s">
        <v>15877</v>
      </c>
      <c r="BN10620" s="97" t="s">
        <v>637</v>
      </c>
      <c r="BO10620" s="97" t="s">
        <v>4785</v>
      </c>
      <c r="BU10620" s="97" t="s">
        <v>15877</v>
      </c>
      <c r="BV10620" s="97" t="s">
        <v>637</v>
      </c>
      <c r="BW10620" s="97" t="s">
        <v>4785</v>
      </c>
    </row>
    <row r="10621" spans="51:75" x14ac:dyDescent="0.3">
      <c r="AY10621" s="124" t="e">
        <f>VLOOKUP(C10621,#REF!, 2,FALSE)</f>
        <v>#REF!</v>
      </c>
      <c r="BM10621" s="97" t="s">
        <v>15878</v>
      </c>
      <c r="BN10621" s="97" t="s">
        <v>639</v>
      </c>
      <c r="BO10621" s="97" t="s">
        <v>857</v>
      </c>
      <c r="BU10621" s="97" t="s">
        <v>15878</v>
      </c>
      <c r="BV10621" s="97" t="s">
        <v>639</v>
      </c>
      <c r="BW10621" s="97" t="s">
        <v>857</v>
      </c>
    </row>
    <row r="10622" spans="51:75" x14ac:dyDescent="0.3">
      <c r="AY10622" s="124" t="e">
        <f>VLOOKUP(C10622,#REF!, 2,FALSE)</f>
        <v>#REF!</v>
      </c>
      <c r="BM10622" s="97" t="s">
        <v>15879</v>
      </c>
      <c r="BN10622" s="97" t="s">
        <v>663</v>
      </c>
      <c r="BO10622" s="97" t="s">
        <v>15880</v>
      </c>
      <c r="BU10622" s="97" t="s">
        <v>15879</v>
      </c>
      <c r="BV10622" s="97" t="s">
        <v>663</v>
      </c>
      <c r="BW10622" s="97" t="s">
        <v>15880</v>
      </c>
    </row>
    <row r="10623" spans="51:75" x14ac:dyDescent="0.3">
      <c r="AY10623" s="124" t="e">
        <f>VLOOKUP(C10623,#REF!, 2,FALSE)</f>
        <v>#REF!</v>
      </c>
      <c r="BM10623" s="97" t="s">
        <v>15881</v>
      </c>
      <c r="BN10623" s="97" t="s">
        <v>926</v>
      </c>
      <c r="BO10623" s="97" t="s">
        <v>11537</v>
      </c>
      <c r="BU10623" s="97" t="s">
        <v>15881</v>
      </c>
      <c r="BV10623" s="97" t="s">
        <v>926</v>
      </c>
      <c r="BW10623" s="97" t="s">
        <v>11537</v>
      </c>
    </row>
    <row r="10624" spans="51:75" x14ac:dyDescent="0.3">
      <c r="AY10624" s="124" t="e">
        <f>VLOOKUP(C10624,#REF!, 2,FALSE)</f>
        <v>#REF!</v>
      </c>
      <c r="BM10624" s="97" t="s">
        <v>15882</v>
      </c>
      <c r="BN10624" s="97" t="s">
        <v>703</v>
      </c>
      <c r="BO10624" s="97" t="s">
        <v>770</v>
      </c>
      <c r="BU10624" s="97" t="s">
        <v>15882</v>
      </c>
      <c r="BV10624" s="97" t="s">
        <v>703</v>
      </c>
      <c r="BW10624" s="97" t="s">
        <v>770</v>
      </c>
    </row>
    <row r="10625" spans="51:75" x14ac:dyDescent="0.3">
      <c r="AY10625" s="124" t="e">
        <f>VLOOKUP(C10625,#REF!, 2,FALSE)</f>
        <v>#REF!</v>
      </c>
      <c r="BM10625" s="97" t="s">
        <v>61</v>
      </c>
      <c r="BN10625" s="97" t="s">
        <v>1342</v>
      </c>
      <c r="BO10625" s="97" t="s">
        <v>7947</v>
      </c>
      <c r="BU10625" s="97" t="s">
        <v>61</v>
      </c>
      <c r="BV10625" s="97" t="s">
        <v>1342</v>
      </c>
      <c r="BW10625" s="97" t="s">
        <v>7947</v>
      </c>
    </row>
    <row r="10626" spans="51:75" x14ac:dyDescent="0.3">
      <c r="AY10626" s="124" t="e">
        <f>VLOOKUP(C10626,#REF!, 2,FALSE)</f>
        <v>#REF!</v>
      </c>
      <c r="BM10626" s="97" t="s">
        <v>15883</v>
      </c>
      <c r="BN10626" s="97" t="s">
        <v>623</v>
      </c>
      <c r="BO10626" s="97" t="s">
        <v>13563</v>
      </c>
      <c r="BU10626" s="97" t="s">
        <v>15883</v>
      </c>
      <c r="BV10626" s="97" t="s">
        <v>623</v>
      </c>
      <c r="BW10626" s="97" t="s">
        <v>13563</v>
      </c>
    </row>
    <row r="10627" spans="51:75" x14ac:dyDescent="0.3">
      <c r="AY10627" s="124" t="e">
        <f>VLOOKUP(C10627,#REF!, 2,FALSE)</f>
        <v>#REF!</v>
      </c>
      <c r="BM10627" s="97" t="s">
        <v>15884</v>
      </c>
      <c r="BN10627" s="97" t="s">
        <v>1139</v>
      </c>
      <c r="BO10627" s="97" t="s">
        <v>15885</v>
      </c>
      <c r="BU10627" s="97" t="s">
        <v>15884</v>
      </c>
      <c r="BV10627" s="97" t="s">
        <v>1139</v>
      </c>
      <c r="BW10627" s="97" t="s">
        <v>15885</v>
      </c>
    </row>
    <row r="10628" spans="51:75" x14ac:dyDescent="0.3">
      <c r="AY10628" s="124" t="e">
        <f>VLOOKUP(C10628,#REF!, 2,FALSE)</f>
        <v>#REF!</v>
      </c>
      <c r="BM10628" s="97" t="s">
        <v>15886</v>
      </c>
      <c r="BN10628" s="97" t="s">
        <v>626</v>
      </c>
      <c r="BO10628" s="97" t="s">
        <v>15887</v>
      </c>
      <c r="BU10628" s="97" t="s">
        <v>15886</v>
      </c>
      <c r="BV10628" s="97" t="s">
        <v>626</v>
      </c>
      <c r="BW10628" s="97" t="s">
        <v>15887</v>
      </c>
    </row>
    <row r="10629" spans="51:75" x14ac:dyDescent="0.3">
      <c r="AY10629" s="124" t="e">
        <f>VLOOKUP(C10629,#REF!, 2,FALSE)</f>
        <v>#REF!</v>
      </c>
      <c r="BM10629" s="97" t="s">
        <v>15888</v>
      </c>
      <c r="BN10629" s="97" t="s">
        <v>662</v>
      </c>
      <c r="BO10629" s="97" t="s">
        <v>7799</v>
      </c>
      <c r="BU10629" s="97" t="s">
        <v>15888</v>
      </c>
      <c r="BV10629" s="97" t="s">
        <v>662</v>
      </c>
      <c r="BW10629" s="97" t="s">
        <v>7799</v>
      </c>
    </row>
    <row r="10630" spans="51:75" x14ac:dyDescent="0.3">
      <c r="AY10630" s="124" t="e">
        <f>VLOOKUP(C10630,#REF!, 2,FALSE)</f>
        <v>#REF!</v>
      </c>
      <c r="BM10630" s="97" t="s">
        <v>15889</v>
      </c>
      <c r="BN10630" s="97" t="s">
        <v>16968</v>
      </c>
      <c r="BO10630" s="97" t="s">
        <v>770</v>
      </c>
      <c r="BU10630" s="97" t="s">
        <v>15889</v>
      </c>
      <c r="BV10630" s="97" t="s">
        <v>16968</v>
      </c>
      <c r="BW10630" s="97" t="s">
        <v>770</v>
      </c>
    </row>
    <row r="10631" spans="51:75" x14ac:dyDescent="0.3">
      <c r="AY10631" s="124" t="e">
        <f>VLOOKUP(C10631,#REF!, 2,FALSE)</f>
        <v>#REF!</v>
      </c>
      <c r="BM10631" s="97" t="s">
        <v>15890</v>
      </c>
      <c r="BN10631" s="97" t="s">
        <v>16968</v>
      </c>
      <c r="BO10631" s="97" t="s">
        <v>15891</v>
      </c>
      <c r="BU10631" s="97" t="s">
        <v>15890</v>
      </c>
      <c r="BV10631" s="97" t="s">
        <v>16968</v>
      </c>
      <c r="BW10631" s="97" t="s">
        <v>15891</v>
      </c>
    </row>
    <row r="10632" spans="51:75" x14ac:dyDescent="0.3">
      <c r="AY10632" s="124" t="e">
        <f>VLOOKUP(C10632,#REF!, 2,FALSE)</f>
        <v>#REF!</v>
      </c>
      <c r="BM10632" s="97" t="s">
        <v>15892</v>
      </c>
      <c r="BN10632" s="97" t="s">
        <v>16968</v>
      </c>
      <c r="BO10632" s="97" t="s">
        <v>770</v>
      </c>
      <c r="BU10632" s="97" t="s">
        <v>15892</v>
      </c>
      <c r="BV10632" s="97" t="s">
        <v>16968</v>
      </c>
      <c r="BW10632" s="97" t="s">
        <v>770</v>
      </c>
    </row>
    <row r="10633" spans="51:75" x14ac:dyDescent="0.3">
      <c r="AY10633" s="124" t="e">
        <f>VLOOKUP(C10633,#REF!, 2,FALSE)</f>
        <v>#REF!</v>
      </c>
      <c r="BM10633" s="97" t="s">
        <v>15893</v>
      </c>
      <c r="BN10633" s="97" t="s">
        <v>2979</v>
      </c>
      <c r="BO10633" s="97" t="s">
        <v>3794</v>
      </c>
      <c r="BU10633" s="97" t="s">
        <v>15893</v>
      </c>
      <c r="BV10633" s="97" t="s">
        <v>2979</v>
      </c>
      <c r="BW10633" s="97" t="s">
        <v>3794</v>
      </c>
    </row>
    <row r="10634" spans="51:75" x14ac:dyDescent="0.3">
      <c r="AY10634" s="124" t="e">
        <f>VLOOKUP(C10634,#REF!, 2,FALSE)</f>
        <v>#REF!</v>
      </c>
      <c r="BM10634" s="97" t="s">
        <v>15894</v>
      </c>
      <c r="BN10634" s="97" t="s">
        <v>2979</v>
      </c>
      <c r="BO10634" s="97" t="s">
        <v>15895</v>
      </c>
      <c r="BU10634" s="97" t="s">
        <v>15894</v>
      </c>
      <c r="BV10634" s="97" t="s">
        <v>2979</v>
      </c>
      <c r="BW10634" s="97" t="s">
        <v>15895</v>
      </c>
    </row>
    <row r="10635" spans="51:75" x14ac:dyDescent="0.3">
      <c r="AY10635" s="124" t="e">
        <f>VLOOKUP(C10635,#REF!, 2,FALSE)</f>
        <v>#REF!</v>
      </c>
      <c r="BM10635" s="97" t="s">
        <v>15896</v>
      </c>
      <c r="BN10635" s="97" t="s">
        <v>3237</v>
      </c>
      <c r="BO10635" s="97" t="s">
        <v>2983</v>
      </c>
      <c r="BU10635" s="97" t="s">
        <v>15896</v>
      </c>
      <c r="BV10635" s="97" t="s">
        <v>3237</v>
      </c>
      <c r="BW10635" s="97" t="s">
        <v>2983</v>
      </c>
    </row>
    <row r="10636" spans="51:75" x14ac:dyDescent="0.3">
      <c r="AY10636" s="124" t="e">
        <f>VLOOKUP(C10636,#REF!, 2,FALSE)</f>
        <v>#REF!</v>
      </c>
      <c r="BM10636" s="97" t="s">
        <v>15897</v>
      </c>
      <c r="BN10636" s="97" t="s">
        <v>667</v>
      </c>
      <c r="BO10636" s="97" t="s">
        <v>15898</v>
      </c>
      <c r="BU10636" s="97" t="s">
        <v>15897</v>
      </c>
      <c r="BV10636" s="97" t="s">
        <v>667</v>
      </c>
      <c r="BW10636" s="97" t="s">
        <v>15898</v>
      </c>
    </row>
    <row r="10637" spans="51:75" x14ac:dyDescent="0.3">
      <c r="AY10637" s="124" t="e">
        <f>VLOOKUP(C10637,#REF!, 2,FALSE)</f>
        <v>#REF!</v>
      </c>
      <c r="BM10637" s="97" t="s">
        <v>15899</v>
      </c>
      <c r="BN10637" s="97" t="s">
        <v>3237</v>
      </c>
      <c r="BO10637" s="97" t="s">
        <v>2983</v>
      </c>
      <c r="BU10637" s="97" t="s">
        <v>15899</v>
      </c>
      <c r="BV10637" s="97" t="s">
        <v>3237</v>
      </c>
      <c r="BW10637" s="97" t="s">
        <v>2983</v>
      </c>
    </row>
    <row r="10638" spans="51:75" x14ac:dyDescent="0.3">
      <c r="AY10638" s="124" t="e">
        <f>VLOOKUP(C10638,#REF!, 2,FALSE)</f>
        <v>#REF!</v>
      </c>
      <c r="BM10638" s="97" t="s">
        <v>15900</v>
      </c>
      <c r="BN10638" s="97" t="s">
        <v>3191</v>
      </c>
      <c r="BO10638" s="97" t="s">
        <v>15901</v>
      </c>
      <c r="BU10638" s="97" t="s">
        <v>15900</v>
      </c>
      <c r="BV10638" s="97" t="s">
        <v>3191</v>
      </c>
      <c r="BW10638" s="97" t="s">
        <v>15901</v>
      </c>
    </row>
    <row r="10639" spans="51:75" x14ac:dyDescent="0.3">
      <c r="AY10639" s="124" t="e">
        <f>VLOOKUP(C10639,#REF!, 2,FALSE)</f>
        <v>#REF!</v>
      </c>
      <c r="BM10639" s="97" t="s">
        <v>60</v>
      </c>
      <c r="BN10639" s="97" t="s">
        <v>3237</v>
      </c>
      <c r="BO10639" s="97" t="s">
        <v>15902</v>
      </c>
      <c r="BU10639" s="97" t="s">
        <v>60</v>
      </c>
      <c r="BV10639" s="97" t="s">
        <v>3237</v>
      </c>
      <c r="BW10639" s="97" t="s">
        <v>15902</v>
      </c>
    </row>
    <row r="10640" spans="51:75" x14ac:dyDescent="0.3">
      <c r="AY10640" s="124" t="e">
        <f>VLOOKUP(C10640,#REF!, 2,FALSE)</f>
        <v>#REF!</v>
      </c>
      <c r="BM10640" s="97" t="s">
        <v>15903</v>
      </c>
      <c r="BN10640" s="97" t="s">
        <v>16968</v>
      </c>
      <c r="BO10640" s="97" t="s">
        <v>2983</v>
      </c>
      <c r="BU10640" s="97" t="s">
        <v>15903</v>
      </c>
      <c r="BV10640" s="97" t="s">
        <v>16968</v>
      </c>
      <c r="BW10640" s="97" t="s">
        <v>2983</v>
      </c>
    </row>
    <row r="10641" spans="51:75" x14ac:dyDescent="0.3">
      <c r="AY10641" s="124" t="e">
        <f>VLOOKUP(C10641,#REF!, 2,FALSE)</f>
        <v>#REF!</v>
      </c>
      <c r="BM10641" s="97" t="s">
        <v>15904</v>
      </c>
      <c r="BN10641" s="97" t="s">
        <v>3191</v>
      </c>
      <c r="BO10641" s="97" t="s">
        <v>15259</v>
      </c>
      <c r="BU10641" s="97" t="s">
        <v>15904</v>
      </c>
      <c r="BV10641" s="97" t="s">
        <v>3191</v>
      </c>
      <c r="BW10641" s="97" t="s">
        <v>15259</v>
      </c>
    </row>
    <row r="10642" spans="51:75" x14ac:dyDescent="0.3">
      <c r="AY10642" s="124" t="e">
        <f>VLOOKUP(C10642,#REF!, 2,FALSE)</f>
        <v>#REF!</v>
      </c>
      <c r="BM10642" s="97" t="s">
        <v>15905</v>
      </c>
      <c r="BN10642" s="97" t="s">
        <v>16968</v>
      </c>
      <c r="BO10642" s="97" t="s">
        <v>2983</v>
      </c>
      <c r="BU10642" s="97" t="s">
        <v>15905</v>
      </c>
      <c r="BV10642" s="97" t="s">
        <v>16968</v>
      </c>
      <c r="BW10642" s="97" t="s">
        <v>2983</v>
      </c>
    </row>
    <row r="10643" spans="51:75" x14ac:dyDescent="0.3">
      <c r="AY10643" s="124" t="e">
        <f>VLOOKUP(C10643,#REF!, 2,FALSE)</f>
        <v>#REF!</v>
      </c>
      <c r="BM10643" s="97" t="s">
        <v>15906</v>
      </c>
      <c r="BN10643" s="97" t="s">
        <v>780</v>
      </c>
      <c r="BO10643" s="97" t="s">
        <v>4537</v>
      </c>
      <c r="BU10643" s="97" t="s">
        <v>15906</v>
      </c>
      <c r="BV10643" s="97" t="s">
        <v>780</v>
      </c>
      <c r="BW10643" s="97" t="s">
        <v>4537</v>
      </c>
    </row>
    <row r="10644" spans="51:75" x14ac:dyDescent="0.3">
      <c r="AY10644" s="124" t="e">
        <f>VLOOKUP(C10644,#REF!, 2,FALSE)</f>
        <v>#REF!</v>
      </c>
      <c r="BM10644" s="97" t="s">
        <v>15907</v>
      </c>
      <c r="BN10644" s="97" t="s">
        <v>775</v>
      </c>
      <c r="BO10644" s="97" t="s">
        <v>1277</v>
      </c>
      <c r="BU10644" s="97" t="s">
        <v>15907</v>
      </c>
      <c r="BV10644" s="97" t="s">
        <v>775</v>
      </c>
      <c r="BW10644" s="97" t="s">
        <v>1277</v>
      </c>
    </row>
    <row r="10645" spans="51:75" x14ac:dyDescent="0.3">
      <c r="AY10645" s="124" t="e">
        <f>VLOOKUP(C10645,#REF!, 2,FALSE)</f>
        <v>#REF!</v>
      </c>
      <c r="BM10645" s="97" t="s">
        <v>15908</v>
      </c>
      <c r="BN10645" s="97" t="s">
        <v>1013</v>
      </c>
      <c r="BO10645" s="97" t="s">
        <v>8898</v>
      </c>
      <c r="BU10645" s="97" t="s">
        <v>15908</v>
      </c>
      <c r="BV10645" s="97" t="s">
        <v>1013</v>
      </c>
      <c r="BW10645" s="97" t="s">
        <v>8898</v>
      </c>
    </row>
    <row r="10646" spans="51:75" x14ac:dyDescent="0.3">
      <c r="AY10646" s="124" t="e">
        <f>VLOOKUP(C10646,#REF!, 2,FALSE)</f>
        <v>#REF!</v>
      </c>
      <c r="BM10646" s="97" t="s">
        <v>15909</v>
      </c>
      <c r="BN10646" s="97" t="s">
        <v>2983</v>
      </c>
      <c r="BO10646" s="97" t="s">
        <v>2983</v>
      </c>
      <c r="BU10646" s="97" t="s">
        <v>15909</v>
      </c>
      <c r="BV10646" s="97" t="s">
        <v>2983</v>
      </c>
      <c r="BW10646" s="97" t="s">
        <v>2983</v>
      </c>
    </row>
    <row r="10647" spans="51:75" x14ac:dyDescent="0.3">
      <c r="AY10647" s="124" t="e">
        <f>VLOOKUP(C10647,#REF!, 2,FALSE)</f>
        <v>#REF!</v>
      </c>
      <c r="BM10647" s="97" t="s">
        <v>15910</v>
      </c>
      <c r="BN10647" s="97" t="s">
        <v>928</v>
      </c>
      <c r="BO10647" s="97" t="s">
        <v>15911</v>
      </c>
      <c r="BU10647" s="97" t="s">
        <v>15910</v>
      </c>
      <c r="BV10647" s="97" t="s">
        <v>928</v>
      </c>
      <c r="BW10647" s="97" t="s">
        <v>15911</v>
      </c>
    </row>
    <row r="10648" spans="51:75" x14ac:dyDescent="0.3">
      <c r="AY10648" s="124" t="e">
        <f>VLOOKUP(C10648,#REF!, 2,FALSE)</f>
        <v>#REF!</v>
      </c>
      <c r="BM10648" s="97" t="s">
        <v>15912</v>
      </c>
      <c r="BN10648" s="97" t="s">
        <v>1342</v>
      </c>
      <c r="BO10648" s="97" t="s">
        <v>8974</v>
      </c>
      <c r="BU10648" s="97" t="s">
        <v>15912</v>
      </c>
      <c r="BV10648" s="97" t="s">
        <v>1342</v>
      </c>
      <c r="BW10648" s="97" t="s">
        <v>8974</v>
      </c>
    </row>
    <row r="10649" spans="51:75" x14ac:dyDescent="0.3">
      <c r="AY10649" s="124" t="e">
        <f>VLOOKUP(C10649,#REF!, 2,FALSE)</f>
        <v>#REF!</v>
      </c>
      <c r="BM10649" s="97" t="s">
        <v>15913</v>
      </c>
      <c r="BN10649" s="97" t="s">
        <v>3003</v>
      </c>
      <c r="BO10649" s="97" t="s">
        <v>6283</v>
      </c>
      <c r="BU10649" s="97" t="s">
        <v>15913</v>
      </c>
      <c r="BV10649" s="97" t="s">
        <v>3003</v>
      </c>
      <c r="BW10649" s="97" t="s">
        <v>6283</v>
      </c>
    </row>
    <row r="10650" spans="51:75" x14ac:dyDescent="0.3">
      <c r="AY10650" s="124" t="e">
        <f>VLOOKUP(C10650,#REF!, 2,FALSE)</f>
        <v>#REF!</v>
      </c>
      <c r="BM10650" s="97" t="s">
        <v>15914</v>
      </c>
      <c r="BN10650" s="97" t="s">
        <v>658</v>
      </c>
      <c r="BO10650" s="97" t="s">
        <v>15915</v>
      </c>
      <c r="BU10650" s="97" t="s">
        <v>15914</v>
      </c>
      <c r="BV10650" s="97" t="s">
        <v>658</v>
      </c>
      <c r="BW10650" s="97" t="s">
        <v>15915</v>
      </c>
    </row>
    <row r="10651" spans="51:75" x14ac:dyDescent="0.3">
      <c r="AY10651" s="124" t="e">
        <f>VLOOKUP(C10651,#REF!, 2,FALSE)</f>
        <v>#REF!</v>
      </c>
      <c r="BM10651" s="97" t="s">
        <v>15916</v>
      </c>
      <c r="BN10651" s="97" t="s">
        <v>1342</v>
      </c>
      <c r="BO10651" s="97" t="s">
        <v>5094</v>
      </c>
      <c r="BU10651" s="97" t="s">
        <v>15916</v>
      </c>
      <c r="BV10651" s="97" t="s">
        <v>1342</v>
      </c>
      <c r="BW10651" s="97" t="s">
        <v>5094</v>
      </c>
    </row>
    <row r="10652" spans="51:75" x14ac:dyDescent="0.3">
      <c r="AY10652" s="124" t="e">
        <f>VLOOKUP(C10652,#REF!, 2,FALSE)</f>
        <v>#REF!</v>
      </c>
      <c r="BM10652" s="97" t="s">
        <v>15917</v>
      </c>
      <c r="BN10652" s="97" t="s">
        <v>3237</v>
      </c>
      <c r="BO10652" s="97" t="s">
        <v>15918</v>
      </c>
      <c r="BU10652" s="97" t="s">
        <v>15917</v>
      </c>
      <c r="BV10652" s="97" t="s">
        <v>3237</v>
      </c>
      <c r="BW10652" s="97" t="s">
        <v>15918</v>
      </c>
    </row>
    <row r="10653" spans="51:75" x14ac:dyDescent="0.3">
      <c r="AY10653" s="124" t="e">
        <f>VLOOKUP(C10653,#REF!, 2,FALSE)</f>
        <v>#REF!</v>
      </c>
      <c r="BM10653" s="97" t="s">
        <v>15919</v>
      </c>
      <c r="BN10653" s="97" t="s">
        <v>3237</v>
      </c>
      <c r="BO10653" s="97" t="s">
        <v>8649</v>
      </c>
      <c r="BU10653" s="97" t="s">
        <v>15919</v>
      </c>
      <c r="BV10653" s="97" t="s">
        <v>3237</v>
      </c>
      <c r="BW10653" s="97" t="s">
        <v>8649</v>
      </c>
    </row>
    <row r="10654" spans="51:75" x14ac:dyDescent="0.3">
      <c r="AY10654" s="124" t="e">
        <f>VLOOKUP(C10654,#REF!, 2,FALSE)</f>
        <v>#REF!</v>
      </c>
      <c r="BM10654" s="97" t="s">
        <v>2759</v>
      </c>
      <c r="BN10654" s="97" t="s">
        <v>3043</v>
      </c>
      <c r="BO10654" s="97" t="s">
        <v>15920</v>
      </c>
      <c r="BU10654" s="97" t="s">
        <v>2759</v>
      </c>
      <c r="BV10654" s="97" t="s">
        <v>3043</v>
      </c>
      <c r="BW10654" s="97" t="s">
        <v>15920</v>
      </c>
    </row>
    <row r="10655" spans="51:75" x14ac:dyDescent="0.3">
      <c r="AY10655" s="124" t="e">
        <f>VLOOKUP(C10655,#REF!, 2,FALSE)</f>
        <v>#REF!</v>
      </c>
      <c r="BM10655" s="97" t="s">
        <v>15921</v>
      </c>
      <c r="BN10655" s="97" t="s">
        <v>3000</v>
      </c>
      <c r="BO10655" s="97" t="s">
        <v>10977</v>
      </c>
      <c r="BU10655" s="97" t="s">
        <v>15921</v>
      </c>
      <c r="BV10655" s="97" t="s">
        <v>3000</v>
      </c>
      <c r="BW10655" s="97" t="s">
        <v>10977</v>
      </c>
    </row>
    <row r="10656" spans="51:75" x14ac:dyDescent="0.3">
      <c r="AY10656" s="124" t="e">
        <f>VLOOKUP(C10656,#REF!, 2,FALSE)</f>
        <v>#REF!</v>
      </c>
      <c r="BM10656" s="97" t="s">
        <v>15922</v>
      </c>
      <c r="BN10656" s="97" t="s">
        <v>3237</v>
      </c>
      <c r="BO10656" s="97" t="s">
        <v>11363</v>
      </c>
      <c r="BU10656" s="97" t="s">
        <v>15922</v>
      </c>
      <c r="BV10656" s="97" t="s">
        <v>3237</v>
      </c>
      <c r="BW10656" s="97" t="s">
        <v>11363</v>
      </c>
    </row>
    <row r="10657" spans="51:75" x14ac:dyDescent="0.3">
      <c r="AY10657" s="124" t="e">
        <f>VLOOKUP(C10657,#REF!, 2,FALSE)</f>
        <v>#REF!</v>
      </c>
      <c r="BM10657" s="97" t="s">
        <v>15923</v>
      </c>
      <c r="BN10657" s="97" t="s">
        <v>3191</v>
      </c>
      <c r="BO10657" s="97" t="s">
        <v>2983</v>
      </c>
      <c r="BU10657" s="97" t="s">
        <v>15923</v>
      </c>
      <c r="BV10657" s="97" t="s">
        <v>3191</v>
      </c>
      <c r="BW10657" s="97" t="s">
        <v>2983</v>
      </c>
    </row>
    <row r="10658" spans="51:75" x14ac:dyDescent="0.3">
      <c r="AY10658" s="124" t="e">
        <f>VLOOKUP(C10658,#REF!, 2,FALSE)</f>
        <v>#REF!</v>
      </c>
      <c r="BM10658" s="97" t="s">
        <v>15924</v>
      </c>
      <c r="BN10658" s="97" t="s">
        <v>16968</v>
      </c>
      <c r="BO10658" s="97" t="s">
        <v>15925</v>
      </c>
      <c r="BU10658" s="97" t="s">
        <v>15924</v>
      </c>
      <c r="BV10658" s="97" t="s">
        <v>16968</v>
      </c>
      <c r="BW10658" s="97" t="s">
        <v>15925</v>
      </c>
    </row>
    <row r="10659" spans="51:75" x14ac:dyDescent="0.3">
      <c r="AY10659" s="124" t="e">
        <f>VLOOKUP(C10659,#REF!, 2,FALSE)</f>
        <v>#REF!</v>
      </c>
      <c r="BM10659" s="97" t="s">
        <v>15926</v>
      </c>
      <c r="BN10659" s="97" t="s">
        <v>16968</v>
      </c>
      <c r="BO10659" s="97" t="s">
        <v>718</v>
      </c>
      <c r="BU10659" s="97" t="s">
        <v>15926</v>
      </c>
      <c r="BV10659" s="97" t="s">
        <v>16968</v>
      </c>
      <c r="BW10659" s="97" t="s">
        <v>718</v>
      </c>
    </row>
    <row r="10660" spans="51:75" x14ac:dyDescent="0.3">
      <c r="AY10660" s="124" t="e">
        <f>VLOOKUP(C10660,#REF!, 2,FALSE)</f>
        <v>#REF!</v>
      </c>
      <c r="BM10660" s="97" t="s">
        <v>15927</v>
      </c>
      <c r="BN10660" s="97" t="s">
        <v>16968</v>
      </c>
      <c r="BO10660" s="97" t="s">
        <v>9838</v>
      </c>
      <c r="BU10660" s="97" t="s">
        <v>15927</v>
      </c>
      <c r="BV10660" s="97" t="s">
        <v>16968</v>
      </c>
      <c r="BW10660" s="97" t="s">
        <v>9838</v>
      </c>
    </row>
    <row r="10661" spans="51:75" x14ac:dyDescent="0.3">
      <c r="AY10661" s="124" t="e">
        <f>VLOOKUP(C10661,#REF!, 2,FALSE)</f>
        <v>#REF!</v>
      </c>
      <c r="BM10661" s="97" t="s">
        <v>15928</v>
      </c>
      <c r="BN10661" s="97" t="s">
        <v>16968</v>
      </c>
      <c r="BO10661" s="97" t="s">
        <v>15929</v>
      </c>
      <c r="BU10661" s="97" t="s">
        <v>15928</v>
      </c>
      <c r="BV10661" s="97" t="s">
        <v>16968</v>
      </c>
      <c r="BW10661" s="97" t="s">
        <v>15929</v>
      </c>
    </row>
    <row r="10662" spans="51:75" x14ac:dyDescent="0.3">
      <c r="AY10662" s="124" t="e">
        <f>VLOOKUP(C10662,#REF!, 2,FALSE)</f>
        <v>#REF!</v>
      </c>
      <c r="BM10662" s="97" t="s">
        <v>15930</v>
      </c>
      <c r="BN10662" s="97" t="s">
        <v>16968</v>
      </c>
      <c r="BO10662" s="97" t="s">
        <v>770</v>
      </c>
      <c r="BU10662" s="97" t="s">
        <v>15930</v>
      </c>
      <c r="BV10662" s="97" t="s">
        <v>16968</v>
      </c>
      <c r="BW10662" s="97" t="s">
        <v>770</v>
      </c>
    </row>
    <row r="10663" spans="51:75" x14ac:dyDescent="0.3">
      <c r="AY10663" s="124" t="e">
        <f>VLOOKUP(C10663,#REF!, 2,FALSE)</f>
        <v>#REF!</v>
      </c>
      <c r="BM10663" s="97" t="s">
        <v>15931</v>
      </c>
      <c r="BN10663" s="97" t="s">
        <v>2979</v>
      </c>
      <c r="BO10663" s="97" t="s">
        <v>15824</v>
      </c>
      <c r="BU10663" s="97" t="s">
        <v>15931</v>
      </c>
      <c r="BV10663" s="97" t="s">
        <v>2979</v>
      </c>
      <c r="BW10663" s="97" t="s">
        <v>15824</v>
      </c>
    </row>
    <row r="10664" spans="51:75" x14ac:dyDescent="0.3">
      <c r="AY10664" s="124" t="e">
        <f>VLOOKUP(C10664,#REF!, 2,FALSE)</f>
        <v>#REF!</v>
      </c>
      <c r="BM10664" s="97" t="s">
        <v>15932</v>
      </c>
      <c r="BN10664" s="97" t="s">
        <v>1342</v>
      </c>
      <c r="BO10664" s="97" t="s">
        <v>3093</v>
      </c>
      <c r="BU10664" s="97" t="s">
        <v>15932</v>
      </c>
      <c r="BV10664" s="97" t="s">
        <v>1342</v>
      </c>
      <c r="BW10664" s="97" t="s">
        <v>3093</v>
      </c>
    </row>
    <row r="10665" spans="51:75" x14ac:dyDescent="0.3">
      <c r="AY10665" s="124" t="e">
        <f>VLOOKUP(C10665,#REF!, 2,FALSE)</f>
        <v>#REF!</v>
      </c>
      <c r="BM10665" s="97" t="s">
        <v>15933</v>
      </c>
      <c r="BN10665" s="97" t="s">
        <v>16968</v>
      </c>
      <c r="BO10665" s="97" t="s">
        <v>2983</v>
      </c>
      <c r="BU10665" s="97" t="s">
        <v>15933</v>
      </c>
      <c r="BV10665" s="97" t="s">
        <v>16968</v>
      </c>
      <c r="BW10665" s="97" t="s">
        <v>2983</v>
      </c>
    </row>
    <row r="10666" spans="51:75" x14ac:dyDescent="0.3">
      <c r="AY10666" s="124" t="e">
        <f>VLOOKUP(C10666,#REF!, 2,FALSE)</f>
        <v>#REF!</v>
      </c>
      <c r="BM10666" s="97" t="s">
        <v>15934</v>
      </c>
      <c r="BN10666" s="97" t="s">
        <v>16968</v>
      </c>
      <c r="BO10666" s="97" t="s">
        <v>1806</v>
      </c>
      <c r="BU10666" s="97" t="s">
        <v>15934</v>
      </c>
      <c r="BV10666" s="97" t="s">
        <v>16968</v>
      </c>
      <c r="BW10666" s="97" t="s">
        <v>1806</v>
      </c>
    </row>
    <row r="10667" spans="51:75" x14ac:dyDescent="0.3">
      <c r="AY10667" s="124" t="e">
        <f>VLOOKUP(C10667,#REF!, 2,FALSE)</f>
        <v>#REF!</v>
      </c>
      <c r="BM10667" s="97" t="s">
        <v>15935</v>
      </c>
      <c r="BN10667" s="97" t="s">
        <v>16968</v>
      </c>
      <c r="BO10667" s="97" t="s">
        <v>4462</v>
      </c>
      <c r="BU10667" s="97" t="s">
        <v>15935</v>
      </c>
      <c r="BV10667" s="97" t="s">
        <v>16968</v>
      </c>
      <c r="BW10667" s="97" t="s">
        <v>4462</v>
      </c>
    </row>
    <row r="10668" spans="51:75" x14ac:dyDescent="0.3">
      <c r="AY10668" s="124" t="e">
        <f>VLOOKUP(C10668,#REF!, 2,FALSE)</f>
        <v>#REF!</v>
      </c>
      <c r="BM10668" s="97" t="s">
        <v>2760</v>
      </c>
      <c r="BN10668" s="97" t="s">
        <v>1269</v>
      </c>
      <c r="BO10668" s="97" t="s">
        <v>15936</v>
      </c>
      <c r="BU10668" s="97" t="s">
        <v>2760</v>
      </c>
      <c r="BV10668" s="97" t="s">
        <v>1269</v>
      </c>
      <c r="BW10668" s="97" t="s">
        <v>15936</v>
      </c>
    </row>
    <row r="10669" spans="51:75" x14ac:dyDescent="0.3">
      <c r="AY10669" s="124" t="e">
        <f>VLOOKUP(C10669,#REF!, 2,FALSE)</f>
        <v>#REF!</v>
      </c>
      <c r="BM10669" s="97" t="s">
        <v>2761</v>
      </c>
      <c r="BN10669" s="97" t="s">
        <v>639</v>
      </c>
      <c r="BO10669" s="97" t="s">
        <v>12259</v>
      </c>
      <c r="BU10669" s="97" t="s">
        <v>2761</v>
      </c>
      <c r="BV10669" s="97" t="s">
        <v>639</v>
      </c>
      <c r="BW10669" s="97" t="s">
        <v>12259</v>
      </c>
    </row>
    <row r="10670" spans="51:75" x14ac:dyDescent="0.3">
      <c r="AY10670" s="124" t="e">
        <f>VLOOKUP(C10670,#REF!, 2,FALSE)</f>
        <v>#REF!</v>
      </c>
      <c r="BM10670" s="97" t="s">
        <v>15937</v>
      </c>
      <c r="BN10670" s="97" t="s">
        <v>2983</v>
      </c>
      <c r="BO10670" s="97" t="s">
        <v>2459</v>
      </c>
      <c r="BU10670" s="97" t="s">
        <v>15937</v>
      </c>
      <c r="BV10670" s="97" t="s">
        <v>2983</v>
      </c>
      <c r="BW10670" s="97" t="s">
        <v>2459</v>
      </c>
    </row>
    <row r="10671" spans="51:75" x14ac:dyDescent="0.3">
      <c r="AY10671" s="124" t="e">
        <f>VLOOKUP(C10671,#REF!, 2,FALSE)</f>
        <v>#REF!</v>
      </c>
      <c r="BM10671" s="97" t="s">
        <v>66</v>
      </c>
      <c r="BN10671" s="97" t="s">
        <v>16968</v>
      </c>
      <c r="BO10671" s="97" t="s">
        <v>12498</v>
      </c>
      <c r="BU10671" s="97" t="s">
        <v>66</v>
      </c>
      <c r="BV10671" s="97" t="s">
        <v>16968</v>
      </c>
      <c r="BW10671" s="97" t="s">
        <v>12498</v>
      </c>
    </row>
    <row r="10672" spans="51:75" x14ac:dyDescent="0.3">
      <c r="AY10672" s="124" t="e">
        <f>VLOOKUP(C10672,#REF!, 2,FALSE)</f>
        <v>#REF!</v>
      </c>
      <c r="BM10672" s="97" t="s">
        <v>15938</v>
      </c>
      <c r="BN10672" s="97" t="s">
        <v>616</v>
      </c>
      <c r="BO10672" s="97" t="s">
        <v>7851</v>
      </c>
      <c r="BU10672" s="97" t="s">
        <v>15938</v>
      </c>
      <c r="BV10672" s="97" t="s">
        <v>616</v>
      </c>
      <c r="BW10672" s="97" t="s">
        <v>7851</v>
      </c>
    </row>
    <row r="10673" spans="51:75" x14ac:dyDescent="0.3">
      <c r="AY10673" s="124" t="e">
        <f>VLOOKUP(C10673,#REF!, 2,FALSE)</f>
        <v>#REF!</v>
      </c>
      <c r="BM10673" s="97" t="s">
        <v>15939</v>
      </c>
      <c r="BN10673" s="97" t="s">
        <v>2983</v>
      </c>
      <c r="BO10673" s="97" t="s">
        <v>13436</v>
      </c>
      <c r="BU10673" s="97" t="s">
        <v>15939</v>
      </c>
      <c r="BV10673" s="97" t="s">
        <v>2983</v>
      </c>
      <c r="BW10673" s="97" t="s">
        <v>13436</v>
      </c>
    </row>
    <row r="10674" spans="51:75" x14ac:dyDescent="0.3">
      <c r="AY10674" s="124" t="e">
        <f>VLOOKUP(C10674,#REF!, 2,FALSE)</f>
        <v>#REF!</v>
      </c>
      <c r="BM10674" s="97" t="s">
        <v>58</v>
      </c>
      <c r="BN10674" s="97" t="s">
        <v>2983</v>
      </c>
      <c r="BO10674" s="97" t="s">
        <v>9734</v>
      </c>
      <c r="BU10674" s="97" t="s">
        <v>58</v>
      </c>
      <c r="BV10674" s="97" t="s">
        <v>2983</v>
      </c>
      <c r="BW10674" s="97" t="s">
        <v>9734</v>
      </c>
    </row>
    <row r="10675" spans="51:75" x14ac:dyDescent="0.3">
      <c r="AY10675" s="124" t="e">
        <f>VLOOKUP(C10675,#REF!, 2,FALSE)</f>
        <v>#REF!</v>
      </c>
      <c r="BM10675" s="97" t="s">
        <v>15940</v>
      </c>
      <c r="BN10675" s="97" t="s">
        <v>631</v>
      </c>
      <c r="BO10675" s="97" t="s">
        <v>15941</v>
      </c>
      <c r="BU10675" s="97" t="s">
        <v>15940</v>
      </c>
      <c r="BV10675" s="97" t="s">
        <v>631</v>
      </c>
      <c r="BW10675" s="97" t="s">
        <v>15941</v>
      </c>
    </row>
    <row r="10676" spans="51:75" x14ac:dyDescent="0.3">
      <c r="AY10676" s="124" t="e">
        <f>VLOOKUP(C10676,#REF!, 2,FALSE)</f>
        <v>#REF!</v>
      </c>
      <c r="BM10676" s="97" t="s">
        <v>15942</v>
      </c>
      <c r="BN10676" s="97" t="s">
        <v>666</v>
      </c>
      <c r="BO10676" s="97" t="s">
        <v>2642</v>
      </c>
      <c r="BU10676" s="97" t="s">
        <v>15942</v>
      </c>
      <c r="BV10676" s="97" t="s">
        <v>666</v>
      </c>
      <c r="BW10676" s="97" t="s">
        <v>2642</v>
      </c>
    </row>
    <row r="10677" spans="51:75" x14ac:dyDescent="0.3">
      <c r="AY10677" s="124" t="e">
        <f>VLOOKUP(C10677,#REF!, 2,FALSE)</f>
        <v>#REF!</v>
      </c>
      <c r="BM10677" s="97" t="s">
        <v>15943</v>
      </c>
      <c r="BN10677" s="97" t="s">
        <v>2983</v>
      </c>
      <c r="BO10677" s="97" t="s">
        <v>15014</v>
      </c>
      <c r="BU10677" s="97" t="s">
        <v>15943</v>
      </c>
      <c r="BV10677" s="97" t="s">
        <v>2983</v>
      </c>
      <c r="BW10677" s="97" t="s">
        <v>15014</v>
      </c>
    </row>
    <row r="10678" spans="51:75" x14ac:dyDescent="0.3">
      <c r="AY10678" s="124" t="e">
        <f>VLOOKUP(C10678,#REF!, 2,FALSE)</f>
        <v>#REF!</v>
      </c>
      <c r="BM10678" s="97" t="s">
        <v>15944</v>
      </c>
      <c r="BN10678" s="97" t="s">
        <v>2983</v>
      </c>
      <c r="BO10678" s="97" t="s">
        <v>707</v>
      </c>
      <c r="BU10678" s="97" t="s">
        <v>15944</v>
      </c>
      <c r="BV10678" s="97" t="s">
        <v>2983</v>
      </c>
      <c r="BW10678" s="97" t="s">
        <v>707</v>
      </c>
    </row>
    <row r="10679" spans="51:75" x14ac:dyDescent="0.3">
      <c r="AY10679" s="124" t="e">
        <f>VLOOKUP(C10679,#REF!, 2,FALSE)</f>
        <v>#REF!</v>
      </c>
      <c r="BM10679" s="97" t="s">
        <v>15945</v>
      </c>
      <c r="BN10679" s="97" t="s">
        <v>2983</v>
      </c>
      <c r="BO10679" s="97" t="s">
        <v>8649</v>
      </c>
      <c r="BU10679" s="97" t="s">
        <v>15945</v>
      </c>
      <c r="BV10679" s="97" t="s">
        <v>2983</v>
      </c>
      <c r="BW10679" s="97" t="s">
        <v>8649</v>
      </c>
    </row>
    <row r="10680" spans="51:75" x14ac:dyDescent="0.3">
      <c r="AY10680" s="124" t="e">
        <f>VLOOKUP(C10680,#REF!, 2,FALSE)</f>
        <v>#REF!</v>
      </c>
      <c r="BM10680" s="97" t="s">
        <v>15946</v>
      </c>
      <c r="BN10680" s="97" t="s">
        <v>3237</v>
      </c>
      <c r="BO10680" s="97" t="s">
        <v>15947</v>
      </c>
      <c r="BU10680" s="97" t="s">
        <v>15946</v>
      </c>
      <c r="BV10680" s="97" t="s">
        <v>3237</v>
      </c>
      <c r="BW10680" s="97" t="s">
        <v>15947</v>
      </c>
    </row>
    <row r="10681" spans="51:75" x14ac:dyDescent="0.3">
      <c r="AY10681" s="124" t="e">
        <f>VLOOKUP(C10681,#REF!, 2,FALSE)</f>
        <v>#REF!</v>
      </c>
      <c r="BM10681" s="97" t="s">
        <v>15948</v>
      </c>
      <c r="BN10681" s="97" t="s">
        <v>16968</v>
      </c>
      <c r="BO10681" s="97" t="s">
        <v>6502</v>
      </c>
      <c r="BU10681" s="97" t="s">
        <v>15948</v>
      </c>
      <c r="BV10681" s="97" t="s">
        <v>16968</v>
      </c>
      <c r="BW10681" s="97" t="s">
        <v>6502</v>
      </c>
    </row>
    <row r="10682" spans="51:75" x14ac:dyDescent="0.3">
      <c r="AY10682" s="124" t="e">
        <f>VLOOKUP(C10682,#REF!, 2,FALSE)</f>
        <v>#REF!</v>
      </c>
      <c r="BM10682" s="97" t="s">
        <v>15949</v>
      </c>
      <c r="BN10682" s="97" t="s">
        <v>2983</v>
      </c>
      <c r="BO10682" s="97" t="s">
        <v>10727</v>
      </c>
      <c r="BU10682" s="97" t="s">
        <v>15949</v>
      </c>
      <c r="BV10682" s="97" t="s">
        <v>2983</v>
      </c>
      <c r="BW10682" s="97" t="s">
        <v>10727</v>
      </c>
    </row>
    <row r="10683" spans="51:75" x14ac:dyDescent="0.3">
      <c r="AY10683" s="124" t="e">
        <f>VLOOKUP(C10683,#REF!, 2,FALSE)</f>
        <v>#REF!</v>
      </c>
      <c r="BM10683" s="97" t="s">
        <v>15950</v>
      </c>
      <c r="BN10683" s="97" t="s">
        <v>663</v>
      </c>
      <c r="BO10683" s="97" t="s">
        <v>5628</v>
      </c>
      <c r="BU10683" s="97" t="s">
        <v>15950</v>
      </c>
      <c r="BV10683" s="97" t="s">
        <v>663</v>
      </c>
      <c r="BW10683" s="97" t="s">
        <v>5628</v>
      </c>
    </row>
    <row r="10684" spans="51:75" x14ac:dyDescent="0.3">
      <c r="AY10684" s="124" t="e">
        <f>VLOOKUP(C10684,#REF!, 2,FALSE)</f>
        <v>#REF!</v>
      </c>
      <c r="BM10684" s="97" t="s">
        <v>15951</v>
      </c>
      <c r="BN10684" s="97" t="s">
        <v>16968</v>
      </c>
      <c r="BO10684" s="97" t="s">
        <v>15952</v>
      </c>
      <c r="BU10684" s="97" t="s">
        <v>15951</v>
      </c>
      <c r="BV10684" s="97" t="s">
        <v>16968</v>
      </c>
      <c r="BW10684" s="97" t="s">
        <v>15952</v>
      </c>
    </row>
    <row r="10685" spans="51:75" x14ac:dyDescent="0.3">
      <c r="AY10685" s="124" t="e">
        <f>VLOOKUP(C10685,#REF!, 2,FALSE)</f>
        <v>#REF!</v>
      </c>
      <c r="BM10685" s="97" t="s">
        <v>15953</v>
      </c>
      <c r="BN10685" s="97" t="s">
        <v>16968</v>
      </c>
      <c r="BO10685" s="97" t="s">
        <v>2983</v>
      </c>
      <c r="BU10685" s="97" t="s">
        <v>15953</v>
      </c>
      <c r="BV10685" s="97" t="s">
        <v>16968</v>
      </c>
      <c r="BW10685" s="97" t="s">
        <v>2983</v>
      </c>
    </row>
    <row r="10686" spans="51:75" x14ac:dyDescent="0.3">
      <c r="AY10686" s="124" t="e">
        <f>VLOOKUP(C10686,#REF!, 2,FALSE)</f>
        <v>#REF!</v>
      </c>
      <c r="BM10686" s="97" t="s">
        <v>15954</v>
      </c>
      <c r="BN10686" s="97" t="s">
        <v>16968</v>
      </c>
      <c r="BO10686" s="97" t="s">
        <v>770</v>
      </c>
      <c r="BU10686" s="97" t="s">
        <v>15954</v>
      </c>
      <c r="BV10686" s="97" t="s">
        <v>16968</v>
      </c>
      <c r="BW10686" s="97" t="s">
        <v>770</v>
      </c>
    </row>
    <row r="10687" spans="51:75" x14ac:dyDescent="0.3">
      <c r="AY10687" s="124" t="e">
        <f>VLOOKUP(C10687,#REF!, 2,FALSE)</f>
        <v>#REF!</v>
      </c>
      <c r="BM10687" s="97" t="s">
        <v>15955</v>
      </c>
      <c r="BN10687" s="97" t="s">
        <v>16968</v>
      </c>
      <c r="BO10687" s="97" t="s">
        <v>770</v>
      </c>
      <c r="BU10687" s="97" t="s">
        <v>15955</v>
      </c>
      <c r="BV10687" s="97" t="s">
        <v>16968</v>
      </c>
      <c r="BW10687" s="97" t="s">
        <v>770</v>
      </c>
    </row>
    <row r="10688" spans="51:75" x14ac:dyDescent="0.3">
      <c r="AY10688" s="124" t="e">
        <f>VLOOKUP(C10688,#REF!, 2,FALSE)</f>
        <v>#REF!</v>
      </c>
      <c r="BM10688" s="97" t="s">
        <v>15956</v>
      </c>
      <c r="BN10688" s="97" t="s">
        <v>16968</v>
      </c>
      <c r="BO10688" s="97" t="s">
        <v>4571</v>
      </c>
      <c r="BU10688" s="97" t="s">
        <v>15956</v>
      </c>
      <c r="BV10688" s="97" t="s">
        <v>16968</v>
      </c>
      <c r="BW10688" s="97" t="s">
        <v>4571</v>
      </c>
    </row>
    <row r="10689" spans="51:75" x14ac:dyDescent="0.3">
      <c r="AY10689" s="124" t="e">
        <f>VLOOKUP(C10689,#REF!, 2,FALSE)</f>
        <v>#REF!</v>
      </c>
      <c r="BM10689" s="97" t="s">
        <v>15957</v>
      </c>
      <c r="BN10689" s="97" t="s">
        <v>2983</v>
      </c>
      <c r="BO10689" s="97" t="s">
        <v>2983</v>
      </c>
      <c r="BU10689" s="97" t="s">
        <v>15957</v>
      </c>
      <c r="BV10689" s="97" t="s">
        <v>2983</v>
      </c>
      <c r="BW10689" s="97" t="s">
        <v>2983</v>
      </c>
    </row>
    <row r="10690" spans="51:75" x14ac:dyDescent="0.3">
      <c r="AY10690" s="124" t="e">
        <f>VLOOKUP(C10690,#REF!, 2,FALSE)</f>
        <v>#REF!</v>
      </c>
      <c r="BM10690" s="97" t="s">
        <v>15958</v>
      </c>
      <c r="BN10690" s="97" t="s">
        <v>2983</v>
      </c>
      <c r="BO10690" s="97" t="s">
        <v>2983</v>
      </c>
      <c r="BU10690" s="97" t="s">
        <v>15958</v>
      </c>
      <c r="BV10690" s="97" t="s">
        <v>2983</v>
      </c>
      <c r="BW10690" s="97" t="s">
        <v>2983</v>
      </c>
    </row>
    <row r="10691" spans="51:75" x14ac:dyDescent="0.3">
      <c r="AY10691" s="124" t="e">
        <f>VLOOKUP(C10691,#REF!, 2,FALSE)</f>
        <v>#REF!</v>
      </c>
      <c r="BM10691" s="97" t="s">
        <v>15959</v>
      </c>
      <c r="BN10691" s="97" t="s">
        <v>841</v>
      </c>
      <c r="BO10691" s="97" t="s">
        <v>15960</v>
      </c>
      <c r="BU10691" s="97" t="s">
        <v>15959</v>
      </c>
      <c r="BV10691" s="97" t="s">
        <v>841</v>
      </c>
      <c r="BW10691" s="97" t="s">
        <v>15960</v>
      </c>
    </row>
    <row r="10692" spans="51:75" x14ac:dyDescent="0.3">
      <c r="AY10692" s="124" t="e">
        <f>VLOOKUP(C10692,#REF!, 2,FALSE)</f>
        <v>#REF!</v>
      </c>
      <c r="BM10692" s="97" t="s">
        <v>15961</v>
      </c>
      <c r="BN10692" s="97" t="s">
        <v>623</v>
      </c>
      <c r="BO10692" s="97" t="s">
        <v>15962</v>
      </c>
      <c r="BU10692" s="97" t="s">
        <v>15961</v>
      </c>
      <c r="BV10692" s="97" t="s">
        <v>623</v>
      </c>
      <c r="BW10692" s="97" t="s">
        <v>15962</v>
      </c>
    </row>
    <row r="10693" spans="51:75" x14ac:dyDescent="0.3">
      <c r="AY10693" s="124" t="e">
        <f>VLOOKUP(C10693,#REF!, 2,FALSE)</f>
        <v>#REF!</v>
      </c>
      <c r="BM10693" s="97" t="s">
        <v>15963</v>
      </c>
      <c r="BN10693" s="97" t="s">
        <v>3237</v>
      </c>
      <c r="BO10693" s="97" t="s">
        <v>4208</v>
      </c>
      <c r="BU10693" s="97" t="s">
        <v>15963</v>
      </c>
      <c r="BV10693" s="97" t="s">
        <v>3237</v>
      </c>
      <c r="BW10693" s="97" t="s">
        <v>4208</v>
      </c>
    </row>
    <row r="10694" spans="51:75" x14ac:dyDescent="0.3">
      <c r="AY10694" s="124" t="e">
        <f>VLOOKUP(C10694,#REF!, 2,FALSE)</f>
        <v>#REF!</v>
      </c>
      <c r="BM10694" s="97" t="s">
        <v>15964</v>
      </c>
      <c r="BN10694" s="97" t="s">
        <v>3000</v>
      </c>
      <c r="BO10694" s="97" t="s">
        <v>15965</v>
      </c>
      <c r="BU10694" s="97" t="s">
        <v>15964</v>
      </c>
      <c r="BV10694" s="97" t="s">
        <v>3000</v>
      </c>
      <c r="BW10694" s="97" t="s">
        <v>15965</v>
      </c>
    </row>
    <row r="10695" spans="51:75" x14ac:dyDescent="0.3">
      <c r="AY10695" s="124" t="e">
        <f>VLOOKUP(C10695,#REF!, 2,FALSE)</f>
        <v>#REF!</v>
      </c>
      <c r="BM10695" s="97" t="s">
        <v>15966</v>
      </c>
      <c r="BN10695" s="97" t="s">
        <v>16968</v>
      </c>
      <c r="BO10695" s="97" t="s">
        <v>770</v>
      </c>
      <c r="BU10695" s="97" t="s">
        <v>15966</v>
      </c>
      <c r="BV10695" s="97" t="s">
        <v>16968</v>
      </c>
      <c r="BW10695" s="97" t="s">
        <v>770</v>
      </c>
    </row>
    <row r="10696" spans="51:75" x14ac:dyDescent="0.3">
      <c r="AY10696" s="124" t="e">
        <f>VLOOKUP(C10696,#REF!, 2,FALSE)</f>
        <v>#REF!</v>
      </c>
      <c r="BM10696" s="97" t="s">
        <v>15967</v>
      </c>
      <c r="BN10696" s="97" t="s">
        <v>16968</v>
      </c>
      <c r="BO10696" s="97" t="s">
        <v>12840</v>
      </c>
      <c r="BU10696" s="97" t="s">
        <v>15967</v>
      </c>
      <c r="BV10696" s="97" t="s">
        <v>16968</v>
      </c>
      <c r="BW10696" s="97" t="s">
        <v>12840</v>
      </c>
    </row>
    <row r="10697" spans="51:75" x14ac:dyDescent="0.3">
      <c r="AY10697" s="124" t="e">
        <f>VLOOKUP(C10697,#REF!, 2,FALSE)</f>
        <v>#REF!</v>
      </c>
      <c r="BM10697" s="97" t="s">
        <v>15968</v>
      </c>
      <c r="BN10697" s="97" t="s">
        <v>1269</v>
      </c>
      <c r="BO10697" s="97" t="s">
        <v>6896</v>
      </c>
      <c r="BU10697" s="97" t="s">
        <v>15968</v>
      </c>
      <c r="BV10697" s="97" t="s">
        <v>1269</v>
      </c>
      <c r="BW10697" s="97" t="s">
        <v>6896</v>
      </c>
    </row>
    <row r="10698" spans="51:75" x14ac:dyDescent="0.3">
      <c r="AY10698" s="124" t="e">
        <f>VLOOKUP(C10698,#REF!, 2,FALSE)</f>
        <v>#REF!</v>
      </c>
      <c r="BM10698" s="97" t="s">
        <v>2762</v>
      </c>
      <c r="BN10698" s="97" t="s">
        <v>849</v>
      </c>
      <c r="BO10698" s="97" t="s">
        <v>4162</v>
      </c>
      <c r="BU10698" s="97" t="s">
        <v>2762</v>
      </c>
      <c r="BV10698" s="97" t="s">
        <v>849</v>
      </c>
      <c r="BW10698" s="97" t="s">
        <v>4162</v>
      </c>
    </row>
    <row r="10699" spans="51:75" x14ac:dyDescent="0.3">
      <c r="AY10699" s="124" t="e">
        <f>VLOOKUP(C10699,#REF!, 2,FALSE)</f>
        <v>#REF!</v>
      </c>
      <c r="BM10699" s="97" t="s">
        <v>15969</v>
      </c>
      <c r="BN10699" s="97" t="s">
        <v>3003</v>
      </c>
      <c r="BO10699" s="97" t="s">
        <v>4208</v>
      </c>
      <c r="BU10699" s="97" t="s">
        <v>15969</v>
      </c>
      <c r="BV10699" s="97" t="s">
        <v>3003</v>
      </c>
      <c r="BW10699" s="97" t="s">
        <v>4208</v>
      </c>
    </row>
    <row r="10700" spans="51:75" x14ac:dyDescent="0.3">
      <c r="AY10700" s="124" t="e">
        <f>VLOOKUP(C10700,#REF!, 2,FALSE)</f>
        <v>#REF!</v>
      </c>
      <c r="BM10700" s="97" t="s">
        <v>2763</v>
      </c>
      <c r="BN10700" s="97" t="s">
        <v>926</v>
      </c>
      <c r="BO10700" s="97" t="s">
        <v>12027</v>
      </c>
      <c r="BU10700" s="97" t="s">
        <v>2763</v>
      </c>
      <c r="BV10700" s="97" t="s">
        <v>926</v>
      </c>
      <c r="BW10700" s="97" t="s">
        <v>12027</v>
      </c>
    </row>
    <row r="10701" spans="51:75" x14ac:dyDescent="0.3">
      <c r="AY10701" s="124" t="e">
        <f>VLOOKUP(C10701,#REF!, 2,FALSE)</f>
        <v>#REF!</v>
      </c>
      <c r="BM10701" s="97" t="s">
        <v>15970</v>
      </c>
      <c r="BN10701" s="97" t="s">
        <v>783</v>
      </c>
      <c r="BO10701" s="97" t="s">
        <v>3396</v>
      </c>
      <c r="BU10701" s="97" t="s">
        <v>15970</v>
      </c>
      <c r="BV10701" s="97" t="s">
        <v>783</v>
      </c>
      <c r="BW10701" s="97" t="s">
        <v>3396</v>
      </c>
    </row>
    <row r="10702" spans="51:75" x14ac:dyDescent="0.3">
      <c r="AY10702" s="124" t="e">
        <f>VLOOKUP(C10702,#REF!, 2,FALSE)</f>
        <v>#REF!</v>
      </c>
      <c r="BM10702" s="97" t="s">
        <v>15971</v>
      </c>
      <c r="BN10702" s="97" t="s">
        <v>637</v>
      </c>
      <c r="BO10702" s="97" t="s">
        <v>15972</v>
      </c>
      <c r="BU10702" s="97" t="s">
        <v>15971</v>
      </c>
      <c r="BV10702" s="97" t="s">
        <v>637</v>
      </c>
      <c r="BW10702" s="97" t="s">
        <v>15972</v>
      </c>
    </row>
    <row r="10703" spans="51:75" x14ac:dyDescent="0.3">
      <c r="AY10703" s="124" t="e">
        <f>VLOOKUP(C10703,#REF!, 2,FALSE)</f>
        <v>#REF!</v>
      </c>
      <c r="BM10703" s="97" t="s">
        <v>15973</v>
      </c>
      <c r="BN10703" s="97" t="s">
        <v>661</v>
      </c>
      <c r="BO10703" s="97" t="s">
        <v>15974</v>
      </c>
      <c r="BU10703" s="97" t="s">
        <v>15973</v>
      </c>
      <c r="BV10703" s="97" t="s">
        <v>661</v>
      </c>
      <c r="BW10703" s="97" t="s">
        <v>15974</v>
      </c>
    </row>
    <row r="10704" spans="51:75" x14ac:dyDescent="0.3">
      <c r="AY10704" s="124" t="e">
        <f>VLOOKUP(C10704,#REF!, 2,FALSE)</f>
        <v>#REF!</v>
      </c>
      <c r="BM10704" s="97" t="s">
        <v>15975</v>
      </c>
      <c r="BN10704" s="97" t="s">
        <v>778</v>
      </c>
      <c r="BO10704" s="97" t="s">
        <v>15976</v>
      </c>
      <c r="BU10704" s="97" t="s">
        <v>15975</v>
      </c>
      <c r="BV10704" s="97" t="s">
        <v>778</v>
      </c>
      <c r="BW10704" s="97" t="s">
        <v>15976</v>
      </c>
    </row>
    <row r="10705" spans="51:75" x14ac:dyDescent="0.3">
      <c r="AY10705" s="124" t="e">
        <f>VLOOKUP(C10705,#REF!, 2,FALSE)</f>
        <v>#REF!</v>
      </c>
      <c r="BM10705" s="97" t="s">
        <v>15977</v>
      </c>
      <c r="BN10705" s="97" t="s">
        <v>1013</v>
      </c>
      <c r="BO10705" s="97" t="s">
        <v>5952</v>
      </c>
      <c r="BU10705" s="97" t="s">
        <v>15977</v>
      </c>
      <c r="BV10705" s="97" t="s">
        <v>1013</v>
      </c>
      <c r="BW10705" s="97" t="s">
        <v>5952</v>
      </c>
    </row>
    <row r="10706" spans="51:75" x14ac:dyDescent="0.3">
      <c r="AY10706" s="124" t="e">
        <f>VLOOKUP(C10706,#REF!, 2,FALSE)</f>
        <v>#REF!</v>
      </c>
      <c r="BM10706" s="97" t="s">
        <v>15978</v>
      </c>
      <c r="BN10706" s="97" t="s">
        <v>2979</v>
      </c>
      <c r="BO10706" s="97" t="s">
        <v>15979</v>
      </c>
      <c r="BU10706" s="97" t="s">
        <v>15978</v>
      </c>
      <c r="BV10706" s="97" t="s">
        <v>2979</v>
      </c>
      <c r="BW10706" s="97" t="s">
        <v>15979</v>
      </c>
    </row>
    <row r="10707" spans="51:75" x14ac:dyDescent="0.3">
      <c r="AY10707" s="124" t="e">
        <f>VLOOKUP(C10707,#REF!, 2,FALSE)</f>
        <v>#REF!</v>
      </c>
      <c r="BM10707" s="97" t="s">
        <v>15980</v>
      </c>
      <c r="BN10707" s="97" t="s">
        <v>614</v>
      </c>
      <c r="BO10707" s="97" t="s">
        <v>15280</v>
      </c>
      <c r="BU10707" s="97" t="s">
        <v>15980</v>
      </c>
      <c r="BV10707" s="97" t="s">
        <v>614</v>
      </c>
      <c r="BW10707" s="97" t="s">
        <v>15280</v>
      </c>
    </row>
    <row r="10708" spans="51:75" x14ac:dyDescent="0.3">
      <c r="AY10708" s="124" t="e">
        <f>VLOOKUP(C10708,#REF!, 2,FALSE)</f>
        <v>#REF!</v>
      </c>
      <c r="BM10708" s="97" t="s">
        <v>15981</v>
      </c>
      <c r="BN10708" s="97" t="s">
        <v>16968</v>
      </c>
      <c r="BO10708" s="97" t="s">
        <v>4702</v>
      </c>
      <c r="BU10708" s="97" t="s">
        <v>15981</v>
      </c>
      <c r="BV10708" s="97" t="s">
        <v>16968</v>
      </c>
      <c r="BW10708" s="97" t="s">
        <v>4702</v>
      </c>
    </row>
    <row r="10709" spans="51:75" x14ac:dyDescent="0.3">
      <c r="AY10709" s="124" t="e">
        <f>VLOOKUP(C10709,#REF!, 2,FALSE)</f>
        <v>#REF!</v>
      </c>
      <c r="BM10709" s="97" t="s">
        <v>15982</v>
      </c>
      <c r="BN10709" s="97" t="s">
        <v>16968</v>
      </c>
      <c r="BO10709" s="97" t="s">
        <v>15538</v>
      </c>
      <c r="BU10709" s="97" t="s">
        <v>15982</v>
      </c>
      <c r="BV10709" s="97" t="s">
        <v>16968</v>
      </c>
      <c r="BW10709" s="97" t="s">
        <v>15538</v>
      </c>
    </row>
    <row r="10710" spans="51:75" x14ac:dyDescent="0.3">
      <c r="AY10710" s="124" t="e">
        <f>VLOOKUP(C10710,#REF!, 2,FALSE)</f>
        <v>#REF!</v>
      </c>
      <c r="BM10710" s="97" t="s">
        <v>15983</v>
      </c>
      <c r="BN10710" s="97" t="s">
        <v>736</v>
      </c>
      <c r="BO10710" s="97" t="s">
        <v>3702</v>
      </c>
      <c r="BU10710" s="97" t="s">
        <v>15983</v>
      </c>
      <c r="BV10710" s="97" t="s">
        <v>736</v>
      </c>
      <c r="BW10710" s="97" t="s">
        <v>3702</v>
      </c>
    </row>
    <row r="10711" spans="51:75" x14ac:dyDescent="0.3">
      <c r="AY10711" s="124" t="e">
        <f>VLOOKUP(C10711,#REF!, 2,FALSE)</f>
        <v>#REF!</v>
      </c>
      <c r="BM10711" s="97" t="s">
        <v>15984</v>
      </c>
      <c r="BN10711" s="97" t="s">
        <v>2983</v>
      </c>
      <c r="BO10711" s="97" t="s">
        <v>2983</v>
      </c>
      <c r="BU10711" s="97" t="s">
        <v>15984</v>
      </c>
      <c r="BV10711" s="97" t="s">
        <v>2983</v>
      </c>
      <c r="BW10711" s="97" t="s">
        <v>2983</v>
      </c>
    </row>
    <row r="10712" spans="51:75" x14ac:dyDescent="0.3">
      <c r="AY10712" s="124" t="e">
        <f>VLOOKUP(C10712,#REF!, 2,FALSE)</f>
        <v>#REF!</v>
      </c>
      <c r="BM10712" s="97" t="s">
        <v>15985</v>
      </c>
      <c r="BN10712" s="97" t="s">
        <v>2983</v>
      </c>
      <c r="BO10712" s="97" t="s">
        <v>2983</v>
      </c>
      <c r="BU10712" s="97" t="s">
        <v>15985</v>
      </c>
      <c r="BV10712" s="97" t="s">
        <v>2983</v>
      </c>
      <c r="BW10712" s="97" t="s">
        <v>2983</v>
      </c>
    </row>
    <row r="10713" spans="51:75" x14ac:dyDescent="0.3">
      <c r="AY10713" s="124" t="e">
        <f>VLOOKUP(C10713,#REF!, 2,FALSE)</f>
        <v>#REF!</v>
      </c>
      <c r="BM10713" s="97" t="s">
        <v>15986</v>
      </c>
      <c r="BN10713" s="97" t="s">
        <v>2983</v>
      </c>
      <c r="BO10713" s="97" t="s">
        <v>2983</v>
      </c>
      <c r="BU10713" s="97" t="s">
        <v>15986</v>
      </c>
      <c r="BV10713" s="97" t="s">
        <v>2983</v>
      </c>
      <c r="BW10713" s="97" t="s">
        <v>2983</v>
      </c>
    </row>
    <row r="10714" spans="51:75" x14ac:dyDescent="0.3">
      <c r="AY10714" s="124" t="e">
        <f>VLOOKUP(C10714,#REF!, 2,FALSE)</f>
        <v>#REF!</v>
      </c>
      <c r="BM10714" s="97" t="s">
        <v>15987</v>
      </c>
      <c r="BN10714" s="97" t="s">
        <v>3043</v>
      </c>
      <c r="BO10714" s="97" t="s">
        <v>15988</v>
      </c>
      <c r="BU10714" s="97" t="s">
        <v>15987</v>
      </c>
      <c r="BV10714" s="97" t="s">
        <v>3043</v>
      </c>
      <c r="BW10714" s="97" t="s">
        <v>15988</v>
      </c>
    </row>
    <row r="10715" spans="51:75" x14ac:dyDescent="0.3">
      <c r="AY10715" s="124" t="e">
        <f>VLOOKUP(C10715,#REF!, 2,FALSE)</f>
        <v>#REF!</v>
      </c>
      <c r="BM10715" s="97" t="s">
        <v>15989</v>
      </c>
      <c r="BN10715" s="97" t="s">
        <v>2983</v>
      </c>
      <c r="BO10715" s="97" t="s">
        <v>2983</v>
      </c>
      <c r="BU10715" s="97" t="s">
        <v>15989</v>
      </c>
      <c r="BV10715" s="97" t="s">
        <v>2983</v>
      </c>
      <c r="BW10715" s="97" t="s">
        <v>2983</v>
      </c>
    </row>
    <row r="10716" spans="51:75" x14ac:dyDescent="0.3">
      <c r="AY10716" s="124" t="e">
        <f>VLOOKUP(C10716,#REF!, 2,FALSE)</f>
        <v>#REF!</v>
      </c>
      <c r="BM10716" s="97" t="s">
        <v>15990</v>
      </c>
      <c r="BN10716" s="97" t="s">
        <v>2983</v>
      </c>
      <c r="BO10716" s="97" t="s">
        <v>15991</v>
      </c>
      <c r="BU10716" s="97" t="s">
        <v>15990</v>
      </c>
      <c r="BV10716" s="97" t="s">
        <v>2983</v>
      </c>
      <c r="BW10716" s="97" t="s">
        <v>15991</v>
      </c>
    </row>
    <row r="10717" spans="51:75" x14ac:dyDescent="0.3">
      <c r="AY10717" s="124" t="e">
        <f>VLOOKUP(C10717,#REF!, 2,FALSE)</f>
        <v>#REF!</v>
      </c>
      <c r="BM10717" s="97" t="s">
        <v>15992</v>
      </c>
      <c r="BN10717" s="97" t="s">
        <v>2983</v>
      </c>
      <c r="BO10717" s="97" t="s">
        <v>2983</v>
      </c>
      <c r="BU10717" s="97" t="s">
        <v>15992</v>
      </c>
      <c r="BV10717" s="97" t="s">
        <v>2983</v>
      </c>
      <c r="BW10717" s="97" t="s">
        <v>2983</v>
      </c>
    </row>
    <row r="10718" spans="51:75" x14ac:dyDescent="0.3">
      <c r="AY10718" s="124" t="e">
        <f>VLOOKUP(C10718,#REF!, 2,FALSE)</f>
        <v>#REF!</v>
      </c>
      <c r="BM10718" s="97" t="s">
        <v>15993</v>
      </c>
      <c r="BN10718" s="97" t="s">
        <v>669</v>
      </c>
      <c r="BO10718" s="97" t="s">
        <v>3332</v>
      </c>
      <c r="BU10718" s="97" t="s">
        <v>15993</v>
      </c>
      <c r="BV10718" s="97" t="s">
        <v>669</v>
      </c>
      <c r="BW10718" s="97" t="s">
        <v>3332</v>
      </c>
    </row>
    <row r="10719" spans="51:75" x14ac:dyDescent="0.3">
      <c r="AY10719" s="124" t="e">
        <f>VLOOKUP(C10719,#REF!, 2,FALSE)</f>
        <v>#REF!</v>
      </c>
      <c r="BM10719" s="97" t="s">
        <v>15994</v>
      </c>
      <c r="BN10719" s="97" t="s">
        <v>663</v>
      </c>
      <c r="BO10719" s="97" t="s">
        <v>12488</v>
      </c>
      <c r="BU10719" s="97" t="s">
        <v>15994</v>
      </c>
      <c r="BV10719" s="97" t="s">
        <v>663</v>
      </c>
      <c r="BW10719" s="97" t="s">
        <v>12488</v>
      </c>
    </row>
    <row r="10720" spans="51:75" x14ac:dyDescent="0.3">
      <c r="AY10720" s="124" t="e">
        <f>VLOOKUP(C10720,#REF!, 2,FALSE)</f>
        <v>#REF!</v>
      </c>
      <c r="BM10720" s="97" t="s">
        <v>15995</v>
      </c>
      <c r="BN10720" s="97" t="s">
        <v>658</v>
      </c>
      <c r="BO10720" s="97" t="s">
        <v>8792</v>
      </c>
      <c r="BU10720" s="97" t="s">
        <v>15995</v>
      </c>
      <c r="BV10720" s="97" t="s">
        <v>658</v>
      </c>
      <c r="BW10720" s="97" t="s">
        <v>8792</v>
      </c>
    </row>
    <row r="10721" spans="51:75" x14ac:dyDescent="0.3">
      <c r="AY10721" s="124" t="e">
        <f>VLOOKUP(C10721,#REF!, 2,FALSE)</f>
        <v>#REF!</v>
      </c>
      <c r="BM10721" s="97" t="s">
        <v>15996</v>
      </c>
      <c r="BN10721" s="97" t="s">
        <v>16968</v>
      </c>
      <c r="BO10721" s="97" t="s">
        <v>3917</v>
      </c>
      <c r="BU10721" s="97" t="s">
        <v>15996</v>
      </c>
      <c r="BV10721" s="97" t="s">
        <v>16968</v>
      </c>
      <c r="BW10721" s="97" t="s">
        <v>3917</v>
      </c>
    </row>
    <row r="10722" spans="51:75" x14ac:dyDescent="0.3">
      <c r="AY10722" s="124" t="e">
        <f>VLOOKUP(C10722,#REF!, 2,FALSE)</f>
        <v>#REF!</v>
      </c>
      <c r="BM10722" s="97" t="s">
        <v>15997</v>
      </c>
      <c r="BN10722" s="97" t="s">
        <v>16968</v>
      </c>
      <c r="BO10722" s="97" t="s">
        <v>1072</v>
      </c>
      <c r="BU10722" s="97" t="s">
        <v>15997</v>
      </c>
      <c r="BV10722" s="97" t="s">
        <v>16968</v>
      </c>
      <c r="BW10722" s="97" t="s">
        <v>1072</v>
      </c>
    </row>
    <row r="10723" spans="51:75" x14ac:dyDescent="0.3">
      <c r="AY10723" s="124" t="e">
        <f>VLOOKUP(C10723,#REF!, 2,FALSE)</f>
        <v>#REF!</v>
      </c>
      <c r="BM10723" s="97" t="s">
        <v>15998</v>
      </c>
      <c r="BN10723" s="97" t="s">
        <v>1013</v>
      </c>
      <c r="BO10723" s="97" t="s">
        <v>14895</v>
      </c>
      <c r="BU10723" s="97" t="s">
        <v>15998</v>
      </c>
      <c r="BV10723" s="97" t="s">
        <v>1013</v>
      </c>
      <c r="BW10723" s="97" t="s">
        <v>14895</v>
      </c>
    </row>
    <row r="10724" spans="51:75" x14ac:dyDescent="0.3">
      <c r="AY10724" s="124" t="e">
        <f>VLOOKUP(C10724,#REF!, 2,FALSE)</f>
        <v>#REF!</v>
      </c>
      <c r="BM10724" s="97" t="s">
        <v>67</v>
      </c>
      <c r="BN10724" s="97" t="s">
        <v>16968</v>
      </c>
      <c r="BO10724" s="97" t="s">
        <v>8063</v>
      </c>
      <c r="BU10724" s="97" t="s">
        <v>67</v>
      </c>
      <c r="BV10724" s="97" t="s">
        <v>16968</v>
      </c>
      <c r="BW10724" s="97" t="s">
        <v>8063</v>
      </c>
    </row>
    <row r="10725" spans="51:75" x14ac:dyDescent="0.3">
      <c r="AY10725" s="124" t="e">
        <f>VLOOKUP(C10725,#REF!, 2,FALSE)</f>
        <v>#REF!</v>
      </c>
      <c r="BM10725" s="97" t="s">
        <v>15999</v>
      </c>
      <c r="BN10725" s="97" t="s">
        <v>666</v>
      </c>
      <c r="BO10725" s="97" t="s">
        <v>16000</v>
      </c>
      <c r="BU10725" s="97" t="s">
        <v>15999</v>
      </c>
      <c r="BV10725" s="97" t="s">
        <v>666</v>
      </c>
      <c r="BW10725" s="97" t="s">
        <v>16000</v>
      </c>
    </row>
    <row r="10726" spans="51:75" x14ac:dyDescent="0.3">
      <c r="AY10726" s="124" t="e">
        <f>VLOOKUP(C10726,#REF!, 2,FALSE)</f>
        <v>#REF!</v>
      </c>
      <c r="BM10726" s="97" t="s">
        <v>16001</v>
      </c>
      <c r="BN10726" s="97" t="s">
        <v>16968</v>
      </c>
      <c r="BO10726" s="97" t="s">
        <v>8576</v>
      </c>
      <c r="BU10726" s="97" t="s">
        <v>16001</v>
      </c>
      <c r="BV10726" s="97" t="s">
        <v>16968</v>
      </c>
      <c r="BW10726" s="97" t="s">
        <v>8576</v>
      </c>
    </row>
    <row r="10727" spans="51:75" x14ac:dyDescent="0.3">
      <c r="AY10727" s="124" t="e">
        <f>VLOOKUP(C10727,#REF!, 2,FALSE)</f>
        <v>#REF!</v>
      </c>
      <c r="BM10727" s="97" t="s">
        <v>2764</v>
      </c>
      <c r="BN10727" s="97" t="s">
        <v>3000</v>
      </c>
      <c r="BO10727" s="97" t="s">
        <v>10629</v>
      </c>
      <c r="BU10727" s="97" t="s">
        <v>2764</v>
      </c>
      <c r="BV10727" s="97" t="s">
        <v>3000</v>
      </c>
      <c r="BW10727" s="97" t="s">
        <v>10629</v>
      </c>
    </row>
    <row r="10728" spans="51:75" x14ac:dyDescent="0.3">
      <c r="AY10728" s="124" t="e">
        <f>VLOOKUP(C10728,#REF!, 2,FALSE)</f>
        <v>#REF!</v>
      </c>
      <c r="BM10728" s="97" t="s">
        <v>16002</v>
      </c>
      <c r="BN10728" s="97" t="s">
        <v>3000</v>
      </c>
      <c r="BO10728" s="97" t="s">
        <v>4757</v>
      </c>
      <c r="BU10728" s="97" t="s">
        <v>16002</v>
      </c>
      <c r="BV10728" s="97" t="s">
        <v>3000</v>
      </c>
      <c r="BW10728" s="97" t="s">
        <v>4757</v>
      </c>
    </row>
    <row r="10729" spans="51:75" x14ac:dyDescent="0.3">
      <c r="AY10729" s="124" t="e">
        <f>VLOOKUP(C10729,#REF!, 2,FALSE)</f>
        <v>#REF!</v>
      </c>
      <c r="BM10729" s="97" t="s">
        <v>16003</v>
      </c>
      <c r="BN10729" s="97" t="s">
        <v>16968</v>
      </c>
      <c r="BO10729" s="97" t="s">
        <v>3156</v>
      </c>
      <c r="BU10729" s="97" t="s">
        <v>16003</v>
      </c>
      <c r="BV10729" s="97" t="s">
        <v>16968</v>
      </c>
      <c r="BW10729" s="97" t="s">
        <v>3156</v>
      </c>
    </row>
    <row r="10730" spans="51:75" x14ac:dyDescent="0.3">
      <c r="AY10730" s="124" t="e">
        <f>VLOOKUP(C10730,#REF!, 2,FALSE)</f>
        <v>#REF!</v>
      </c>
      <c r="BM10730" s="97" t="s">
        <v>16004</v>
      </c>
      <c r="BN10730" s="97" t="s">
        <v>16968</v>
      </c>
      <c r="BO10730" s="97" t="s">
        <v>6276</v>
      </c>
      <c r="BU10730" s="97" t="s">
        <v>16004</v>
      </c>
      <c r="BV10730" s="97" t="s">
        <v>16968</v>
      </c>
      <c r="BW10730" s="97" t="s">
        <v>6276</v>
      </c>
    </row>
    <row r="10731" spans="51:75" x14ac:dyDescent="0.3">
      <c r="AY10731" s="124" t="e">
        <f>VLOOKUP(C10731,#REF!, 2,FALSE)</f>
        <v>#REF!</v>
      </c>
      <c r="BM10731" s="97" t="s">
        <v>2766</v>
      </c>
      <c r="BN10731" s="97" t="s">
        <v>16968</v>
      </c>
      <c r="BO10731" s="97" t="s">
        <v>12558</v>
      </c>
      <c r="BU10731" s="97" t="s">
        <v>2766</v>
      </c>
      <c r="BV10731" s="97" t="s">
        <v>16968</v>
      </c>
      <c r="BW10731" s="97" t="s">
        <v>12558</v>
      </c>
    </row>
    <row r="10732" spans="51:75" x14ac:dyDescent="0.3">
      <c r="AY10732" s="124" t="e">
        <f>VLOOKUP(C10732,#REF!, 2,FALSE)</f>
        <v>#REF!</v>
      </c>
      <c r="BM10732" s="97" t="s">
        <v>16005</v>
      </c>
      <c r="BN10732" s="97" t="s">
        <v>16968</v>
      </c>
      <c r="BO10732" s="97" t="s">
        <v>16006</v>
      </c>
      <c r="BU10732" s="97" t="s">
        <v>16005</v>
      </c>
      <c r="BV10732" s="97" t="s">
        <v>16968</v>
      </c>
      <c r="BW10732" s="97" t="s">
        <v>16006</v>
      </c>
    </row>
    <row r="10733" spans="51:75" x14ac:dyDescent="0.3">
      <c r="AY10733" s="124" t="e">
        <f>VLOOKUP(C10733,#REF!, 2,FALSE)</f>
        <v>#REF!</v>
      </c>
      <c r="BM10733" s="97" t="s">
        <v>16007</v>
      </c>
      <c r="BN10733" s="97" t="s">
        <v>16968</v>
      </c>
      <c r="BO10733" s="97" t="s">
        <v>12609</v>
      </c>
      <c r="BU10733" s="97" t="s">
        <v>16007</v>
      </c>
      <c r="BV10733" s="97" t="s">
        <v>16968</v>
      </c>
      <c r="BW10733" s="97" t="s">
        <v>12609</v>
      </c>
    </row>
    <row r="10734" spans="51:75" x14ac:dyDescent="0.3">
      <c r="AY10734" s="124" t="e">
        <f>VLOOKUP(C10734,#REF!, 2,FALSE)</f>
        <v>#REF!</v>
      </c>
      <c r="BM10734" s="97" t="s">
        <v>16008</v>
      </c>
      <c r="BN10734" s="97" t="s">
        <v>616</v>
      </c>
      <c r="BO10734" s="97" t="s">
        <v>13992</v>
      </c>
      <c r="BU10734" s="97" t="s">
        <v>16008</v>
      </c>
      <c r="BV10734" s="97" t="s">
        <v>616</v>
      </c>
      <c r="BW10734" s="97" t="s">
        <v>13992</v>
      </c>
    </row>
    <row r="10735" spans="51:75" x14ac:dyDescent="0.3">
      <c r="AY10735" s="124" t="e">
        <f>VLOOKUP(C10735,#REF!, 2,FALSE)</f>
        <v>#REF!</v>
      </c>
      <c r="BM10735" s="97" t="s">
        <v>16009</v>
      </c>
      <c r="BN10735" s="97" t="s">
        <v>16968</v>
      </c>
      <c r="BO10735" s="97" t="s">
        <v>9250</v>
      </c>
      <c r="BU10735" s="97" t="s">
        <v>16009</v>
      </c>
      <c r="BV10735" s="97" t="s">
        <v>16968</v>
      </c>
      <c r="BW10735" s="97" t="s">
        <v>9250</v>
      </c>
    </row>
    <row r="10736" spans="51:75" x14ac:dyDescent="0.3">
      <c r="AY10736" s="124" t="e">
        <f>VLOOKUP(C10736,#REF!, 2,FALSE)</f>
        <v>#REF!</v>
      </c>
      <c r="BM10736" s="97" t="s">
        <v>16010</v>
      </c>
      <c r="BN10736" s="97" t="s">
        <v>16968</v>
      </c>
      <c r="BO10736" s="97" t="s">
        <v>4023</v>
      </c>
      <c r="BU10736" s="97" t="s">
        <v>16010</v>
      </c>
      <c r="BV10736" s="97" t="s">
        <v>16968</v>
      </c>
      <c r="BW10736" s="97" t="s">
        <v>4023</v>
      </c>
    </row>
    <row r="10737" spans="51:75" x14ac:dyDescent="0.3">
      <c r="AY10737" s="124" t="e">
        <f>VLOOKUP(C10737,#REF!, 2,FALSE)</f>
        <v>#REF!</v>
      </c>
      <c r="BM10737" s="97" t="s">
        <v>16011</v>
      </c>
      <c r="BN10737" s="97" t="s">
        <v>16968</v>
      </c>
      <c r="BO10737" s="97" t="s">
        <v>9660</v>
      </c>
      <c r="BU10737" s="97" t="s">
        <v>16011</v>
      </c>
      <c r="BV10737" s="97" t="s">
        <v>16968</v>
      </c>
      <c r="BW10737" s="97" t="s">
        <v>9660</v>
      </c>
    </row>
    <row r="10738" spans="51:75" x14ac:dyDescent="0.3">
      <c r="AY10738" s="124" t="e">
        <f>VLOOKUP(C10738,#REF!, 2,FALSE)</f>
        <v>#REF!</v>
      </c>
      <c r="BM10738" s="97" t="s">
        <v>2767</v>
      </c>
      <c r="BN10738" s="97" t="s">
        <v>2983</v>
      </c>
      <c r="BO10738" s="97" t="s">
        <v>9152</v>
      </c>
      <c r="BU10738" s="97" t="s">
        <v>2767</v>
      </c>
      <c r="BV10738" s="97" t="s">
        <v>2983</v>
      </c>
      <c r="BW10738" s="97" t="s">
        <v>9152</v>
      </c>
    </row>
    <row r="10739" spans="51:75" x14ac:dyDescent="0.3">
      <c r="AY10739" s="124" t="e">
        <f>VLOOKUP(C10739,#REF!, 2,FALSE)</f>
        <v>#REF!</v>
      </c>
      <c r="BM10739" s="97" t="s">
        <v>16012</v>
      </c>
      <c r="BN10739" s="97" t="s">
        <v>3000</v>
      </c>
      <c r="BO10739" s="97" t="s">
        <v>1738</v>
      </c>
      <c r="BU10739" s="97" t="s">
        <v>16012</v>
      </c>
      <c r="BV10739" s="97" t="s">
        <v>3000</v>
      </c>
      <c r="BW10739" s="97" t="s">
        <v>1738</v>
      </c>
    </row>
    <row r="10740" spans="51:75" x14ac:dyDescent="0.3">
      <c r="AY10740" s="124" t="e">
        <f>VLOOKUP(C10740,#REF!, 2,FALSE)</f>
        <v>#REF!</v>
      </c>
      <c r="BM10740" s="97" t="s">
        <v>2768</v>
      </c>
      <c r="BN10740" s="97" t="s">
        <v>771</v>
      </c>
      <c r="BO10740" s="97" t="s">
        <v>16013</v>
      </c>
      <c r="BU10740" s="97" t="s">
        <v>2768</v>
      </c>
      <c r="BV10740" s="97" t="s">
        <v>771</v>
      </c>
      <c r="BW10740" s="97" t="s">
        <v>16013</v>
      </c>
    </row>
    <row r="10741" spans="51:75" x14ac:dyDescent="0.3">
      <c r="AY10741" s="124" t="e">
        <f>VLOOKUP(C10741,#REF!, 2,FALSE)</f>
        <v>#REF!</v>
      </c>
      <c r="BM10741" s="97" t="s">
        <v>16014</v>
      </c>
      <c r="BN10741" s="97" t="s">
        <v>937</v>
      </c>
      <c r="BO10741" s="97" t="s">
        <v>10287</v>
      </c>
      <c r="BU10741" s="97" t="s">
        <v>16014</v>
      </c>
      <c r="BV10741" s="97" t="s">
        <v>937</v>
      </c>
      <c r="BW10741" s="97" t="s">
        <v>10287</v>
      </c>
    </row>
    <row r="10742" spans="51:75" x14ac:dyDescent="0.3">
      <c r="AY10742" s="124" t="e">
        <f>VLOOKUP(C10742,#REF!, 2,FALSE)</f>
        <v>#REF!</v>
      </c>
      <c r="BM10742" s="97" t="s">
        <v>16015</v>
      </c>
      <c r="BN10742" s="97" t="s">
        <v>700</v>
      </c>
      <c r="BO10742" s="97" t="s">
        <v>1398</v>
      </c>
      <c r="BU10742" s="97" t="s">
        <v>16015</v>
      </c>
      <c r="BV10742" s="97" t="s">
        <v>700</v>
      </c>
      <c r="BW10742" s="97" t="s">
        <v>1398</v>
      </c>
    </row>
    <row r="10743" spans="51:75" x14ac:dyDescent="0.3">
      <c r="AY10743" s="124" t="e">
        <f>VLOOKUP(C10743,#REF!, 2,FALSE)</f>
        <v>#REF!</v>
      </c>
      <c r="BM10743" s="97" t="s">
        <v>2769</v>
      </c>
      <c r="BN10743" s="97" t="s">
        <v>783</v>
      </c>
      <c r="BO10743" s="97" t="s">
        <v>16016</v>
      </c>
      <c r="BU10743" s="97" t="s">
        <v>2769</v>
      </c>
      <c r="BV10743" s="97" t="s">
        <v>783</v>
      </c>
      <c r="BW10743" s="97" t="s">
        <v>16016</v>
      </c>
    </row>
    <row r="10744" spans="51:75" x14ac:dyDescent="0.3">
      <c r="AY10744" s="124" t="e">
        <f>VLOOKUP(C10744,#REF!, 2,FALSE)</f>
        <v>#REF!</v>
      </c>
      <c r="BM10744" s="97" t="s">
        <v>16017</v>
      </c>
      <c r="BN10744" s="97" t="s">
        <v>3003</v>
      </c>
      <c r="BO10744" s="97" t="s">
        <v>1064</v>
      </c>
      <c r="BU10744" s="97" t="s">
        <v>16017</v>
      </c>
      <c r="BV10744" s="97" t="s">
        <v>3003</v>
      </c>
      <c r="BW10744" s="97" t="s">
        <v>1064</v>
      </c>
    </row>
    <row r="10745" spans="51:75" x14ac:dyDescent="0.3">
      <c r="AY10745" s="124" t="e">
        <f>VLOOKUP(C10745,#REF!, 2,FALSE)</f>
        <v>#REF!</v>
      </c>
      <c r="BM10745" s="97" t="s">
        <v>16018</v>
      </c>
      <c r="BN10745" s="97" t="s">
        <v>16968</v>
      </c>
      <c r="BO10745" s="97" t="s">
        <v>1908</v>
      </c>
      <c r="BU10745" s="97" t="s">
        <v>16018</v>
      </c>
      <c r="BV10745" s="97" t="s">
        <v>16968</v>
      </c>
      <c r="BW10745" s="97" t="s">
        <v>1908</v>
      </c>
    </row>
    <row r="10746" spans="51:75" x14ac:dyDescent="0.3">
      <c r="AY10746" s="124" t="e">
        <f>VLOOKUP(C10746,#REF!, 2,FALSE)</f>
        <v>#REF!</v>
      </c>
      <c r="BM10746" s="97" t="s">
        <v>16019</v>
      </c>
      <c r="BN10746" s="97" t="s">
        <v>731</v>
      </c>
      <c r="BO10746" s="97" t="s">
        <v>9285</v>
      </c>
      <c r="BU10746" s="97" t="s">
        <v>16019</v>
      </c>
      <c r="BV10746" s="97" t="s">
        <v>731</v>
      </c>
      <c r="BW10746" s="97" t="s">
        <v>9285</v>
      </c>
    </row>
    <row r="10747" spans="51:75" x14ac:dyDescent="0.3">
      <c r="AY10747" s="124" t="e">
        <f>VLOOKUP(C10747,#REF!, 2,FALSE)</f>
        <v>#REF!</v>
      </c>
      <c r="BM10747" s="97" t="s">
        <v>16020</v>
      </c>
      <c r="BN10747" s="97" t="s">
        <v>2983</v>
      </c>
      <c r="BO10747" s="97" t="s">
        <v>2983</v>
      </c>
      <c r="BU10747" s="97" t="s">
        <v>16020</v>
      </c>
      <c r="BV10747" s="97" t="s">
        <v>2983</v>
      </c>
      <c r="BW10747" s="97" t="s">
        <v>2983</v>
      </c>
    </row>
    <row r="10748" spans="51:75" x14ac:dyDescent="0.3">
      <c r="AY10748" s="124" t="e">
        <f>VLOOKUP(C10748,#REF!, 2,FALSE)</f>
        <v>#REF!</v>
      </c>
      <c r="BM10748" s="97" t="s">
        <v>16021</v>
      </c>
      <c r="BN10748" s="97" t="s">
        <v>2983</v>
      </c>
      <c r="BO10748" s="97" t="s">
        <v>2983</v>
      </c>
      <c r="BU10748" s="97" t="s">
        <v>16021</v>
      </c>
      <c r="BV10748" s="97" t="s">
        <v>2983</v>
      </c>
      <c r="BW10748" s="97" t="s">
        <v>2983</v>
      </c>
    </row>
    <row r="10749" spans="51:75" x14ac:dyDescent="0.3">
      <c r="AY10749" s="124" t="e">
        <f>VLOOKUP(C10749,#REF!, 2,FALSE)</f>
        <v>#REF!</v>
      </c>
      <c r="BM10749" s="97" t="s">
        <v>16022</v>
      </c>
      <c r="BN10749" s="97" t="s">
        <v>2983</v>
      </c>
      <c r="BO10749" s="97" t="s">
        <v>2983</v>
      </c>
      <c r="BU10749" s="97" t="s">
        <v>16022</v>
      </c>
      <c r="BV10749" s="97" t="s">
        <v>2983</v>
      </c>
      <c r="BW10749" s="97" t="s">
        <v>2983</v>
      </c>
    </row>
    <row r="10750" spans="51:75" x14ac:dyDescent="0.3">
      <c r="AY10750" s="124" t="e">
        <f>VLOOKUP(C10750,#REF!, 2,FALSE)</f>
        <v>#REF!</v>
      </c>
      <c r="BM10750" s="97" t="s">
        <v>16023</v>
      </c>
      <c r="BN10750" s="97" t="s">
        <v>2983</v>
      </c>
      <c r="BO10750" s="97" t="s">
        <v>2983</v>
      </c>
      <c r="BU10750" s="97" t="s">
        <v>16023</v>
      </c>
      <c r="BV10750" s="97" t="s">
        <v>2983</v>
      </c>
      <c r="BW10750" s="97" t="s">
        <v>2983</v>
      </c>
    </row>
    <row r="10751" spans="51:75" x14ac:dyDescent="0.3">
      <c r="AY10751" s="124" t="e">
        <f>VLOOKUP(C10751,#REF!, 2,FALSE)</f>
        <v>#REF!</v>
      </c>
      <c r="BM10751" s="97" t="s">
        <v>16024</v>
      </c>
      <c r="BN10751" s="97" t="s">
        <v>16968</v>
      </c>
      <c r="BO10751" s="97" t="s">
        <v>2063</v>
      </c>
      <c r="BU10751" s="97" t="s">
        <v>16024</v>
      </c>
      <c r="BV10751" s="97" t="s">
        <v>16968</v>
      </c>
      <c r="BW10751" s="97" t="s">
        <v>2063</v>
      </c>
    </row>
    <row r="10752" spans="51:75" x14ac:dyDescent="0.3">
      <c r="AY10752" s="124" t="e">
        <f>VLOOKUP(C10752,#REF!, 2,FALSE)</f>
        <v>#REF!</v>
      </c>
      <c r="BM10752" s="97" t="s">
        <v>16025</v>
      </c>
      <c r="BN10752" s="97" t="s">
        <v>841</v>
      </c>
      <c r="BO10752" s="97" t="s">
        <v>712</v>
      </c>
      <c r="BU10752" s="97" t="s">
        <v>16025</v>
      </c>
      <c r="BV10752" s="97" t="s">
        <v>841</v>
      </c>
      <c r="BW10752" s="97" t="s">
        <v>712</v>
      </c>
    </row>
    <row r="10753" spans="51:75" x14ac:dyDescent="0.3">
      <c r="AY10753" s="124" t="e">
        <f>VLOOKUP(C10753,#REF!, 2,FALSE)</f>
        <v>#REF!</v>
      </c>
      <c r="BM10753" s="97" t="s">
        <v>16026</v>
      </c>
      <c r="BN10753" s="97" t="s">
        <v>16968</v>
      </c>
      <c r="BO10753" s="97" t="s">
        <v>1507</v>
      </c>
      <c r="BU10753" s="97" t="s">
        <v>16026</v>
      </c>
      <c r="BV10753" s="97" t="s">
        <v>16968</v>
      </c>
      <c r="BW10753" s="97" t="s">
        <v>1507</v>
      </c>
    </row>
    <row r="10754" spans="51:75" x14ac:dyDescent="0.3">
      <c r="AY10754" s="124" t="e">
        <f>VLOOKUP(C10754,#REF!, 2,FALSE)</f>
        <v>#REF!</v>
      </c>
      <c r="BM10754" s="97" t="s">
        <v>2771</v>
      </c>
      <c r="BN10754" s="97" t="s">
        <v>16968</v>
      </c>
      <c r="BO10754" s="97" t="s">
        <v>2373</v>
      </c>
      <c r="BU10754" s="97" t="s">
        <v>2771</v>
      </c>
      <c r="BV10754" s="97" t="s">
        <v>16968</v>
      </c>
      <c r="BW10754" s="97" t="s">
        <v>2373</v>
      </c>
    </row>
    <row r="10755" spans="51:75" x14ac:dyDescent="0.3">
      <c r="AY10755" s="124" t="e">
        <f>VLOOKUP(C10755,#REF!, 2,FALSE)</f>
        <v>#REF!</v>
      </c>
      <c r="BM10755" s="97" t="s">
        <v>16027</v>
      </c>
      <c r="BN10755" s="97" t="s">
        <v>16968</v>
      </c>
      <c r="BO10755" s="97" t="s">
        <v>3819</v>
      </c>
      <c r="BU10755" s="97" t="s">
        <v>16027</v>
      </c>
      <c r="BV10755" s="97" t="s">
        <v>16968</v>
      </c>
      <c r="BW10755" s="97" t="s">
        <v>3819</v>
      </c>
    </row>
    <row r="10756" spans="51:75" x14ac:dyDescent="0.3">
      <c r="AY10756" s="124" t="e">
        <f>VLOOKUP(C10756,#REF!, 2,FALSE)</f>
        <v>#REF!</v>
      </c>
      <c r="BM10756" s="97" t="s">
        <v>16028</v>
      </c>
      <c r="BN10756" s="97" t="s">
        <v>3003</v>
      </c>
      <c r="BO10756" s="97" t="s">
        <v>1047</v>
      </c>
      <c r="BU10756" s="97" t="s">
        <v>16028</v>
      </c>
      <c r="BV10756" s="97" t="s">
        <v>3003</v>
      </c>
      <c r="BW10756" s="97" t="s">
        <v>1047</v>
      </c>
    </row>
    <row r="10757" spans="51:75" x14ac:dyDescent="0.3">
      <c r="AY10757" s="124" t="e">
        <f>VLOOKUP(C10757,#REF!, 2,FALSE)</f>
        <v>#REF!</v>
      </c>
      <c r="BM10757" s="97" t="s">
        <v>2772</v>
      </c>
      <c r="BN10757" s="97" t="s">
        <v>16968</v>
      </c>
      <c r="BO10757" s="97" t="s">
        <v>1386</v>
      </c>
      <c r="BU10757" s="97" t="s">
        <v>2772</v>
      </c>
      <c r="BV10757" s="97" t="s">
        <v>16968</v>
      </c>
      <c r="BW10757" s="97" t="s">
        <v>1386</v>
      </c>
    </row>
    <row r="10758" spans="51:75" x14ac:dyDescent="0.3">
      <c r="AY10758" s="124" t="e">
        <f>VLOOKUP(C10758,#REF!, 2,FALSE)</f>
        <v>#REF!</v>
      </c>
      <c r="BM10758" s="97" t="s">
        <v>16029</v>
      </c>
      <c r="BN10758" s="97" t="s">
        <v>731</v>
      </c>
      <c r="BO10758" s="97" t="s">
        <v>16030</v>
      </c>
      <c r="BU10758" s="97" t="s">
        <v>16029</v>
      </c>
      <c r="BV10758" s="97" t="s">
        <v>731</v>
      </c>
      <c r="BW10758" s="97" t="s">
        <v>16030</v>
      </c>
    </row>
    <row r="10759" spans="51:75" x14ac:dyDescent="0.3">
      <c r="AY10759" s="124" t="e">
        <f>VLOOKUP(C10759,#REF!, 2,FALSE)</f>
        <v>#REF!</v>
      </c>
      <c r="BM10759" s="97" t="s">
        <v>16031</v>
      </c>
      <c r="BN10759" s="97" t="s">
        <v>787</v>
      </c>
      <c r="BO10759" s="97" t="s">
        <v>16032</v>
      </c>
      <c r="BU10759" s="97" t="s">
        <v>16031</v>
      </c>
      <c r="BV10759" s="97" t="s">
        <v>787</v>
      </c>
      <c r="BW10759" s="97" t="s">
        <v>16032</v>
      </c>
    </row>
    <row r="10760" spans="51:75" x14ac:dyDescent="0.3">
      <c r="AY10760" s="124" t="e">
        <f>VLOOKUP(C10760,#REF!, 2,FALSE)</f>
        <v>#REF!</v>
      </c>
      <c r="BM10760" s="97" t="s">
        <v>16033</v>
      </c>
      <c r="BN10760" s="97" t="s">
        <v>2983</v>
      </c>
      <c r="BO10760" s="97" t="s">
        <v>2983</v>
      </c>
      <c r="BU10760" s="97" t="s">
        <v>16033</v>
      </c>
      <c r="BV10760" s="97" t="s">
        <v>2983</v>
      </c>
      <c r="BW10760" s="97" t="s">
        <v>2983</v>
      </c>
    </row>
    <row r="10761" spans="51:75" x14ac:dyDescent="0.3">
      <c r="AY10761" s="124" t="e">
        <f>VLOOKUP(C10761,#REF!, 2,FALSE)</f>
        <v>#REF!</v>
      </c>
      <c r="BM10761" s="97" t="s">
        <v>16034</v>
      </c>
      <c r="BN10761" s="97" t="s">
        <v>926</v>
      </c>
      <c r="BO10761" s="97" t="s">
        <v>16035</v>
      </c>
      <c r="BU10761" s="97" t="s">
        <v>16034</v>
      </c>
      <c r="BV10761" s="97" t="s">
        <v>926</v>
      </c>
      <c r="BW10761" s="97" t="s">
        <v>16035</v>
      </c>
    </row>
    <row r="10762" spans="51:75" x14ac:dyDescent="0.3">
      <c r="AY10762" s="124" t="e">
        <f>VLOOKUP(C10762,#REF!, 2,FALSE)</f>
        <v>#REF!</v>
      </c>
      <c r="BM10762" s="97" t="s">
        <v>16036</v>
      </c>
      <c r="BN10762" s="97" t="s">
        <v>3000</v>
      </c>
      <c r="BO10762" s="97" t="s">
        <v>16037</v>
      </c>
      <c r="BU10762" s="97" t="s">
        <v>16036</v>
      </c>
      <c r="BV10762" s="97" t="s">
        <v>3000</v>
      </c>
      <c r="BW10762" s="97" t="s">
        <v>16037</v>
      </c>
    </row>
    <row r="10763" spans="51:75" x14ac:dyDescent="0.3">
      <c r="AY10763" s="124" t="e">
        <f>VLOOKUP(C10763,#REF!, 2,FALSE)</f>
        <v>#REF!</v>
      </c>
      <c r="BM10763" s="97" t="s">
        <v>16038</v>
      </c>
      <c r="BN10763" s="97" t="s">
        <v>3043</v>
      </c>
      <c r="BO10763" s="97" t="s">
        <v>16039</v>
      </c>
      <c r="BU10763" s="97" t="s">
        <v>16038</v>
      </c>
      <c r="BV10763" s="97" t="s">
        <v>3043</v>
      </c>
      <c r="BW10763" s="97" t="s">
        <v>16039</v>
      </c>
    </row>
    <row r="10764" spans="51:75" x14ac:dyDescent="0.3">
      <c r="AY10764" s="124" t="e">
        <f>VLOOKUP(C10764,#REF!, 2,FALSE)</f>
        <v>#REF!</v>
      </c>
      <c r="BM10764" s="97" t="s">
        <v>16040</v>
      </c>
      <c r="BN10764" s="97" t="s">
        <v>616</v>
      </c>
      <c r="BO10764" s="97" t="s">
        <v>16032</v>
      </c>
      <c r="BU10764" s="97" t="s">
        <v>16040</v>
      </c>
      <c r="BV10764" s="97" t="s">
        <v>616</v>
      </c>
      <c r="BW10764" s="97" t="s">
        <v>16032</v>
      </c>
    </row>
    <row r="10765" spans="51:75" x14ac:dyDescent="0.3">
      <c r="AY10765" s="124" t="e">
        <f>VLOOKUP(C10765,#REF!, 2,FALSE)</f>
        <v>#REF!</v>
      </c>
      <c r="BM10765" s="97" t="s">
        <v>16041</v>
      </c>
      <c r="BN10765" s="97" t="s">
        <v>617</v>
      </c>
      <c r="BO10765" s="97" t="s">
        <v>16042</v>
      </c>
      <c r="BU10765" s="97" t="s">
        <v>16041</v>
      </c>
      <c r="BV10765" s="97" t="s">
        <v>617</v>
      </c>
      <c r="BW10765" s="97" t="s">
        <v>16042</v>
      </c>
    </row>
    <row r="10766" spans="51:75" x14ac:dyDescent="0.3">
      <c r="AY10766" s="124" t="e">
        <f>VLOOKUP(C10766,#REF!, 2,FALSE)</f>
        <v>#REF!</v>
      </c>
      <c r="BM10766" s="97" t="s">
        <v>2773</v>
      </c>
      <c r="BN10766" s="97" t="s">
        <v>841</v>
      </c>
      <c r="BO10766" s="97" t="s">
        <v>16043</v>
      </c>
      <c r="BU10766" s="97" t="s">
        <v>2773</v>
      </c>
      <c r="BV10766" s="97" t="s">
        <v>841</v>
      </c>
      <c r="BW10766" s="97" t="s">
        <v>16043</v>
      </c>
    </row>
    <row r="10767" spans="51:75" x14ac:dyDescent="0.3">
      <c r="AY10767" s="124" t="e">
        <f>VLOOKUP(C10767,#REF!, 2,FALSE)</f>
        <v>#REF!</v>
      </c>
      <c r="BM10767" s="97" t="s">
        <v>16044</v>
      </c>
      <c r="BN10767" s="97" t="s">
        <v>2983</v>
      </c>
      <c r="BO10767" s="97" t="s">
        <v>2983</v>
      </c>
      <c r="BU10767" s="97" t="s">
        <v>16044</v>
      </c>
      <c r="BV10767" s="97" t="s">
        <v>2983</v>
      </c>
      <c r="BW10767" s="97" t="s">
        <v>2983</v>
      </c>
    </row>
    <row r="10768" spans="51:75" x14ac:dyDescent="0.3">
      <c r="AY10768" s="124" t="e">
        <f>VLOOKUP(C10768,#REF!, 2,FALSE)</f>
        <v>#REF!</v>
      </c>
      <c r="BM10768" s="97" t="s">
        <v>16045</v>
      </c>
      <c r="BN10768" s="97" t="s">
        <v>2983</v>
      </c>
      <c r="BO10768" s="97" t="s">
        <v>2983</v>
      </c>
      <c r="BU10768" s="97" t="s">
        <v>16045</v>
      </c>
      <c r="BV10768" s="97" t="s">
        <v>2983</v>
      </c>
      <c r="BW10768" s="97" t="s">
        <v>2983</v>
      </c>
    </row>
    <row r="10769" spans="51:75" x14ac:dyDescent="0.3">
      <c r="AY10769" s="124" t="e">
        <f>VLOOKUP(C10769,#REF!, 2,FALSE)</f>
        <v>#REF!</v>
      </c>
      <c r="BM10769" s="97" t="s">
        <v>16046</v>
      </c>
      <c r="BN10769" s="97" t="s">
        <v>2983</v>
      </c>
      <c r="BO10769" s="97" t="s">
        <v>2983</v>
      </c>
      <c r="BU10769" s="97" t="s">
        <v>16046</v>
      </c>
      <c r="BV10769" s="97" t="s">
        <v>2983</v>
      </c>
      <c r="BW10769" s="97" t="s">
        <v>2983</v>
      </c>
    </row>
    <row r="10770" spans="51:75" x14ac:dyDescent="0.3">
      <c r="AY10770" s="124" t="e">
        <f>VLOOKUP(C10770,#REF!, 2,FALSE)</f>
        <v>#REF!</v>
      </c>
      <c r="BM10770" s="97" t="s">
        <v>16047</v>
      </c>
      <c r="BN10770" s="97" t="s">
        <v>2983</v>
      </c>
      <c r="BO10770" s="97" t="s">
        <v>2983</v>
      </c>
      <c r="BU10770" s="97" t="s">
        <v>16047</v>
      </c>
      <c r="BV10770" s="97" t="s">
        <v>2983</v>
      </c>
      <c r="BW10770" s="97" t="s">
        <v>2983</v>
      </c>
    </row>
    <row r="10771" spans="51:75" x14ac:dyDescent="0.3">
      <c r="AY10771" s="124" t="e">
        <f>VLOOKUP(C10771,#REF!, 2,FALSE)</f>
        <v>#REF!</v>
      </c>
      <c r="BM10771" s="97" t="s">
        <v>2775</v>
      </c>
      <c r="BN10771" s="97" t="s">
        <v>780</v>
      </c>
      <c r="BO10771" s="97" t="s">
        <v>12233</v>
      </c>
      <c r="BU10771" s="97" t="s">
        <v>2775</v>
      </c>
      <c r="BV10771" s="97" t="s">
        <v>780</v>
      </c>
      <c r="BW10771" s="97" t="s">
        <v>12233</v>
      </c>
    </row>
    <row r="10772" spans="51:75" x14ac:dyDescent="0.3">
      <c r="AY10772" s="124" t="e">
        <f>VLOOKUP(C10772,#REF!, 2,FALSE)</f>
        <v>#REF!</v>
      </c>
      <c r="BM10772" s="97" t="s">
        <v>16048</v>
      </c>
      <c r="BN10772" s="97" t="s">
        <v>3003</v>
      </c>
      <c r="BO10772" s="97" t="s">
        <v>16049</v>
      </c>
      <c r="BU10772" s="97" t="s">
        <v>16048</v>
      </c>
      <c r="BV10772" s="97" t="s">
        <v>3003</v>
      </c>
      <c r="BW10772" s="97" t="s">
        <v>16049</v>
      </c>
    </row>
    <row r="10773" spans="51:75" x14ac:dyDescent="0.3">
      <c r="AY10773" s="124" t="e">
        <f>VLOOKUP(C10773,#REF!, 2,FALSE)</f>
        <v>#REF!</v>
      </c>
      <c r="BM10773" s="97" t="s">
        <v>16050</v>
      </c>
      <c r="BN10773" s="97" t="s">
        <v>666</v>
      </c>
      <c r="BO10773" s="97" t="s">
        <v>770</v>
      </c>
      <c r="BU10773" s="97" t="s">
        <v>16050</v>
      </c>
      <c r="BV10773" s="97" t="s">
        <v>666</v>
      </c>
      <c r="BW10773" s="97" t="s">
        <v>770</v>
      </c>
    </row>
    <row r="10774" spans="51:75" x14ac:dyDescent="0.3">
      <c r="AY10774" s="124" t="e">
        <f>VLOOKUP(C10774,#REF!, 2,FALSE)</f>
        <v>#REF!</v>
      </c>
      <c r="BM10774" s="97" t="s">
        <v>16051</v>
      </c>
      <c r="BN10774" s="97" t="s">
        <v>3003</v>
      </c>
      <c r="BO10774" s="97" t="s">
        <v>11190</v>
      </c>
      <c r="BU10774" s="97" t="s">
        <v>16051</v>
      </c>
      <c r="BV10774" s="97" t="s">
        <v>3003</v>
      </c>
      <c r="BW10774" s="97" t="s">
        <v>11190</v>
      </c>
    </row>
    <row r="10775" spans="51:75" x14ac:dyDescent="0.3">
      <c r="AY10775" s="124" t="e">
        <f>VLOOKUP(C10775,#REF!, 2,FALSE)</f>
        <v>#REF!</v>
      </c>
      <c r="BM10775" s="97" t="s">
        <v>16052</v>
      </c>
      <c r="BN10775" s="97" t="s">
        <v>771</v>
      </c>
      <c r="BO10775" s="97" t="s">
        <v>770</v>
      </c>
      <c r="BU10775" s="97" t="s">
        <v>16052</v>
      </c>
      <c r="BV10775" s="97" t="s">
        <v>771</v>
      </c>
      <c r="BW10775" s="97" t="s">
        <v>770</v>
      </c>
    </row>
    <row r="10776" spans="51:75" x14ac:dyDescent="0.3">
      <c r="AY10776" s="124" t="e">
        <f>VLOOKUP(C10776,#REF!, 2,FALSE)</f>
        <v>#REF!</v>
      </c>
      <c r="BM10776" s="97" t="s">
        <v>16053</v>
      </c>
      <c r="BN10776" s="97" t="s">
        <v>666</v>
      </c>
      <c r="BO10776" s="97" t="s">
        <v>770</v>
      </c>
      <c r="BU10776" s="97" t="s">
        <v>16053</v>
      </c>
      <c r="BV10776" s="97" t="s">
        <v>666</v>
      </c>
      <c r="BW10776" s="97" t="s">
        <v>770</v>
      </c>
    </row>
    <row r="10777" spans="51:75" x14ac:dyDescent="0.3">
      <c r="AY10777" s="124" t="e">
        <f>VLOOKUP(C10777,#REF!, 2,FALSE)</f>
        <v>#REF!</v>
      </c>
      <c r="BM10777" s="97" t="s">
        <v>16054</v>
      </c>
      <c r="BN10777" s="97" t="s">
        <v>16968</v>
      </c>
      <c r="BO10777" s="97" t="s">
        <v>770</v>
      </c>
      <c r="BU10777" s="97" t="s">
        <v>16054</v>
      </c>
      <c r="BV10777" s="97" t="s">
        <v>16968</v>
      </c>
      <c r="BW10777" s="97" t="s">
        <v>770</v>
      </c>
    </row>
    <row r="10778" spans="51:75" x14ac:dyDescent="0.3">
      <c r="AY10778" s="124" t="e">
        <f>VLOOKUP(C10778,#REF!, 2,FALSE)</f>
        <v>#REF!</v>
      </c>
      <c r="BM10778" s="97" t="s">
        <v>16055</v>
      </c>
      <c r="BN10778" s="97" t="s">
        <v>3043</v>
      </c>
      <c r="BO10778" s="97" t="s">
        <v>3304</v>
      </c>
      <c r="BU10778" s="97" t="s">
        <v>16055</v>
      </c>
      <c r="BV10778" s="97" t="s">
        <v>3043</v>
      </c>
      <c r="BW10778" s="97" t="s">
        <v>3304</v>
      </c>
    </row>
    <row r="10779" spans="51:75" x14ac:dyDescent="0.3">
      <c r="AY10779" s="124" t="e">
        <f>VLOOKUP(C10779,#REF!, 2,FALSE)</f>
        <v>#REF!</v>
      </c>
      <c r="BM10779" s="97" t="s">
        <v>16056</v>
      </c>
      <c r="BN10779" s="97" t="s">
        <v>3043</v>
      </c>
      <c r="BO10779" s="97" t="s">
        <v>14597</v>
      </c>
      <c r="BU10779" s="97" t="s">
        <v>16056</v>
      </c>
      <c r="BV10779" s="97" t="s">
        <v>3043</v>
      </c>
      <c r="BW10779" s="97" t="s">
        <v>14597</v>
      </c>
    </row>
    <row r="10780" spans="51:75" x14ac:dyDescent="0.3">
      <c r="AY10780" s="124" t="e">
        <f>VLOOKUP(C10780,#REF!, 2,FALSE)</f>
        <v>#REF!</v>
      </c>
      <c r="BM10780" s="97" t="s">
        <v>16057</v>
      </c>
      <c r="BN10780" s="97" t="s">
        <v>3003</v>
      </c>
      <c r="BO10780" s="97" t="s">
        <v>16058</v>
      </c>
      <c r="BU10780" s="97" t="s">
        <v>16057</v>
      </c>
      <c r="BV10780" s="97" t="s">
        <v>3003</v>
      </c>
      <c r="BW10780" s="97" t="s">
        <v>16058</v>
      </c>
    </row>
    <row r="10781" spans="51:75" x14ac:dyDescent="0.3">
      <c r="AY10781" s="124" t="e">
        <f>VLOOKUP(C10781,#REF!, 2,FALSE)</f>
        <v>#REF!</v>
      </c>
      <c r="BM10781" s="97" t="s">
        <v>16059</v>
      </c>
      <c r="BN10781" s="97" t="s">
        <v>3043</v>
      </c>
      <c r="BO10781" s="97" t="s">
        <v>10104</v>
      </c>
      <c r="BU10781" s="97" t="s">
        <v>16059</v>
      </c>
      <c r="BV10781" s="97" t="s">
        <v>3043</v>
      </c>
      <c r="BW10781" s="97" t="s">
        <v>10104</v>
      </c>
    </row>
    <row r="10782" spans="51:75" x14ac:dyDescent="0.3">
      <c r="AY10782" s="124" t="e">
        <f>VLOOKUP(C10782,#REF!, 2,FALSE)</f>
        <v>#REF!</v>
      </c>
      <c r="BM10782" s="97" t="s">
        <v>16061</v>
      </c>
      <c r="BN10782" s="97" t="s">
        <v>3237</v>
      </c>
      <c r="BO10782" s="97" t="s">
        <v>16062</v>
      </c>
      <c r="BU10782" s="97" t="s">
        <v>16061</v>
      </c>
      <c r="BV10782" s="97" t="s">
        <v>3237</v>
      </c>
      <c r="BW10782" s="97" t="s">
        <v>16062</v>
      </c>
    </row>
    <row r="10783" spans="51:75" x14ac:dyDescent="0.3">
      <c r="AY10783" s="124" t="e">
        <f>VLOOKUP(C10783,#REF!, 2,FALSE)</f>
        <v>#REF!</v>
      </c>
      <c r="BM10783" s="97" t="s">
        <v>16063</v>
      </c>
      <c r="BN10783" s="97" t="s">
        <v>3237</v>
      </c>
      <c r="BO10783" s="97" t="s">
        <v>9351</v>
      </c>
      <c r="BU10783" s="97" t="s">
        <v>16063</v>
      </c>
      <c r="BV10783" s="97" t="s">
        <v>3237</v>
      </c>
      <c r="BW10783" s="97" t="s">
        <v>9351</v>
      </c>
    </row>
    <row r="10784" spans="51:75" x14ac:dyDescent="0.3">
      <c r="AY10784" s="124" t="e">
        <f>VLOOKUP(C10784,#REF!, 2,FALSE)</f>
        <v>#REF!</v>
      </c>
      <c r="BM10784" s="97" t="s">
        <v>16064</v>
      </c>
      <c r="BN10784" s="97" t="s">
        <v>3043</v>
      </c>
      <c r="BO10784" s="97" t="s">
        <v>11139</v>
      </c>
      <c r="BU10784" s="97" t="s">
        <v>16064</v>
      </c>
      <c r="BV10784" s="97" t="s">
        <v>3043</v>
      </c>
      <c r="BW10784" s="97" t="s">
        <v>11139</v>
      </c>
    </row>
    <row r="10785" spans="51:75" x14ac:dyDescent="0.3">
      <c r="AY10785" s="124" t="e">
        <f>VLOOKUP(C10785,#REF!, 2,FALSE)</f>
        <v>#REF!</v>
      </c>
      <c r="BM10785" s="97" t="s">
        <v>16065</v>
      </c>
      <c r="BN10785" s="97" t="s">
        <v>852</v>
      </c>
      <c r="BO10785" s="97" t="s">
        <v>856</v>
      </c>
      <c r="BU10785" s="97" t="s">
        <v>16065</v>
      </c>
      <c r="BV10785" s="97" t="s">
        <v>852</v>
      </c>
      <c r="BW10785" s="97" t="s">
        <v>856</v>
      </c>
    </row>
    <row r="10786" spans="51:75" x14ac:dyDescent="0.3">
      <c r="AY10786" s="124" t="e">
        <f>VLOOKUP(C10786,#REF!, 2,FALSE)</f>
        <v>#REF!</v>
      </c>
      <c r="BM10786" s="97" t="s">
        <v>16066</v>
      </c>
      <c r="BN10786" s="97" t="s">
        <v>614</v>
      </c>
      <c r="BO10786" s="97" t="s">
        <v>3143</v>
      </c>
      <c r="BU10786" s="97" t="s">
        <v>16066</v>
      </c>
      <c r="BV10786" s="97" t="s">
        <v>614</v>
      </c>
      <c r="BW10786" s="97" t="s">
        <v>3143</v>
      </c>
    </row>
    <row r="10787" spans="51:75" x14ac:dyDescent="0.3">
      <c r="AY10787" s="124" t="e">
        <f>VLOOKUP(C10787,#REF!, 2,FALSE)</f>
        <v>#REF!</v>
      </c>
      <c r="BM10787" s="97" t="s">
        <v>16067</v>
      </c>
      <c r="BN10787" s="97" t="s">
        <v>1013</v>
      </c>
      <c r="BO10787" s="97" t="s">
        <v>3120</v>
      </c>
      <c r="BU10787" s="97" t="s">
        <v>16067</v>
      </c>
      <c r="BV10787" s="97" t="s">
        <v>1013</v>
      </c>
      <c r="BW10787" s="97" t="s">
        <v>3120</v>
      </c>
    </row>
    <row r="10788" spans="51:75" x14ac:dyDescent="0.3">
      <c r="AY10788" s="124" t="e">
        <f>VLOOKUP(C10788,#REF!, 2,FALSE)</f>
        <v>#REF!</v>
      </c>
      <c r="BM10788" s="97" t="s">
        <v>2776</v>
      </c>
      <c r="BN10788" s="97" t="s">
        <v>1267</v>
      </c>
      <c r="BO10788" s="97" t="s">
        <v>5042</v>
      </c>
      <c r="BU10788" s="97" t="s">
        <v>2776</v>
      </c>
      <c r="BV10788" s="97" t="s">
        <v>1267</v>
      </c>
      <c r="BW10788" s="97" t="s">
        <v>5042</v>
      </c>
    </row>
    <row r="10789" spans="51:75" x14ac:dyDescent="0.3">
      <c r="AY10789" s="124" t="e">
        <f>VLOOKUP(C10789,#REF!, 2,FALSE)</f>
        <v>#REF!</v>
      </c>
      <c r="BM10789" s="97" t="s">
        <v>16068</v>
      </c>
      <c r="BN10789" s="97" t="s">
        <v>2979</v>
      </c>
      <c r="BO10789" s="97" t="s">
        <v>3497</v>
      </c>
      <c r="BU10789" s="97" t="s">
        <v>16068</v>
      </c>
      <c r="BV10789" s="97" t="s">
        <v>2979</v>
      </c>
      <c r="BW10789" s="97" t="s">
        <v>3497</v>
      </c>
    </row>
    <row r="10790" spans="51:75" x14ac:dyDescent="0.3">
      <c r="AY10790" s="124" t="e">
        <f>VLOOKUP(C10790,#REF!, 2,FALSE)</f>
        <v>#REF!</v>
      </c>
      <c r="BM10790" s="97" t="s">
        <v>16069</v>
      </c>
      <c r="BN10790" s="97" t="s">
        <v>1139</v>
      </c>
      <c r="BO10790" s="97" t="s">
        <v>5042</v>
      </c>
      <c r="BU10790" s="97" t="s">
        <v>16069</v>
      </c>
      <c r="BV10790" s="97" t="s">
        <v>1139</v>
      </c>
      <c r="BW10790" s="97" t="s">
        <v>5042</v>
      </c>
    </row>
    <row r="10791" spans="51:75" x14ac:dyDescent="0.3">
      <c r="AY10791" s="124" t="e">
        <f>VLOOKUP(C10791,#REF!, 2,FALSE)</f>
        <v>#REF!</v>
      </c>
      <c r="BM10791" s="97" t="s">
        <v>62</v>
      </c>
      <c r="BN10791" s="97" t="s">
        <v>636</v>
      </c>
      <c r="BO10791" s="97" t="s">
        <v>9858</v>
      </c>
      <c r="BU10791" s="97" t="s">
        <v>62</v>
      </c>
      <c r="BV10791" s="97" t="s">
        <v>636</v>
      </c>
      <c r="BW10791" s="97" t="s">
        <v>9858</v>
      </c>
    </row>
    <row r="10792" spans="51:75" x14ac:dyDescent="0.3">
      <c r="AY10792" s="124" t="e">
        <f>VLOOKUP(C10792,#REF!, 2,FALSE)</f>
        <v>#REF!</v>
      </c>
      <c r="BM10792" s="97" t="s">
        <v>16070</v>
      </c>
      <c r="BN10792" s="97" t="s">
        <v>636</v>
      </c>
      <c r="BO10792" s="97" t="s">
        <v>1193</v>
      </c>
      <c r="BU10792" s="97" t="s">
        <v>16070</v>
      </c>
      <c r="BV10792" s="97" t="s">
        <v>636</v>
      </c>
      <c r="BW10792" s="97" t="s">
        <v>1193</v>
      </c>
    </row>
    <row r="10793" spans="51:75" x14ac:dyDescent="0.3">
      <c r="AY10793" s="124" t="e">
        <f>VLOOKUP(C10793,#REF!, 2,FALSE)</f>
        <v>#REF!</v>
      </c>
      <c r="BM10793" s="97" t="s">
        <v>16071</v>
      </c>
      <c r="BN10793" s="97" t="s">
        <v>841</v>
      </c>
      <c r="BO10793" s="97" t="s">
        <v>5294</v>
      </c>
      <c r="BU10793" s="97" t="s">
        <v>16071</v>
      </c>
      <c r="BV10793" s="97" t="s">
        <v>841</v>
      </c>
      <c r="BW10793" s="97" t="s">
        <v>5294</v>
      </c>
    </row>
    <row r="10794" spans="51:75" x14ac:dyDescent="0.3">
      <c r="AY10794" s="124" t="e">
        <f>VLOOKUP(C10794,#REF!, 2,FALSE)</f>
        <v>#REF!</v>
      </c>
      <c r="BM10794" s="97" t="s">
        <v>16072</v>
      </c>
      <c r="BN10794" s="97" t="s">
        <v>787</v>
      </c>
      <c r="BO10794" s="97" t="s">
        <v>1593</v>
      </c>
      <c r="BU10794" s="97" t="s">
        <v>16072</v>
      </c>
      <c r="BV10794" s="97" t="s">
        <v>787</v>
      </c>
      <c r="BW10794" s="97" t="s">
        <v>1593</v>
      </c>
    </row>
    <row r="10795" spans="51:75" x14ac:dyDescent="0.3">
      <c r="AY10795" s="124" t="e">
        <f>VLOOKUP(C10795,#REF!, 2,FALSE)</f>
        <v>#REF!</v>
      </c>
      <c r="BM10795" s="97" t="s">
        <v>16073</v>
      </c>
      <c r="BN10795" s="97" t="s">
        <v>3237</v>
      </c>
      <c r="BO10795" s="97" t="s">
        <v>2692</v>
      </c>
      <c r="BU10795" s="97" t="s">
        <v>16073</v>
      </c>
      <c r="BV10795" s="97" t="s">
        <v>3237</v>
      </c>
      <c r="BW10795" s="97" t="s">
        <v>2692</v>
      </c>
    </row>
    <row r="10796" spans="51:75" x14ac:dyDescent="0.3">
      <c r="AY10796" s="124" t="e">
        <f>VLOOKUP(C10796,#REF!, 2,FALSE)</f>
        <v>#REF!</v>
      </c>
      <c r="BM10796" s="97" t="s">
        <v>16074</v>
      </c>
      <c r="BN10796" s="97" t="s">
        <v>16968</v>
      </c>
      <c r="BO10796" s="97" t="s">
        <v>770</v>
      </c>
      <c r="BU10796" s="97" t="s">
        <v>16074</v>
      </c>
      <c r="BV10796" s="97" t="s">
        <v>16968</v>
      </c>
      <c r="BW10796" s="97" t="s">
        <v>770</v>
      </c>
    </row>
    <row r="10797" spans="51:75" x14ac:dyDescent="0.3">
      <c r="AY10797" s="124" t="e">
        <f>VLOOKUP(C10797,#REF!, 2,FALSE)</f>
        <v>#REF!</v>
      </c>
      <c r="BM10797" s="97" t="s">
        <v>16075</v>
      </c>
      <c r="BN10797" s="97" t="s">
        <v>667</v>
      </c>
      <c r="BO10797" s="97" t="s">
        <v>770</v>
      </c>
      <c r="BU10797" s="97" t="s">
        <v>16075</v>
      </c>
      <c r="BV10797" s="97" t="s">
        <v>667</v>
      </c>
      <c r="BW10797" s="97" t="s">
        <v>770</v>
      </c>
    </row>
    <row r="10798" spans="51:75" x14ac:dyDescent="0.3">
      <c r="AY10798" s="124" t="e">
        <f>VLOOKUP(C10798,#REF!, 2,FALSE)</f>
        <v>#REF!</v>
      </c>
      <c r="BM10798" s="97" t="s">
        <v>16076</v>
      </c>
      <c r="BN10798" s="97" t="s">
        <v>3000</v>
      </c>
      <c r="BO10798" s="97" t="s">
        <v>770</v>
      </c>
      <c r="BU10798" s="97" t="s">
        <v>16076</v>
      </c>
      <c r="BV10798" s="97" t="s">
        <v>3000</v>
      </c>
      <c r="BW10798" s="97" t="s">
        <v>770</v>
      </c>
    </row>
    <row r="10799" spans="51:75" x14ac:dyDescent="0.3">
      <c r="AY10799" s="124" t="e">
        <f>VLOOKUP(C10799,#REF!, 2,FALSE)</f>
        <v>#REF!</v>
      </c>
      <c r="BM10799" s="97" t="s">
        <v>68</v>
      </c>
      <c r="BN10799" s="97" t="s">
        <v>16968</v>
      </c>
      <c r="BO10799" s="97" t="s">
        <v>770</v>
      </c>
      <c r="BU10799" s="97" t="s">
        <v>68</v>
      </c>
      <c r="BV10799" s="97" t="s">
        <v>16968</v>
      </c>
      <c r="BW10799" s="97" t="s">
        <v>770</v>
      </c>
    </row>
    <row r="10800" spans="51:75" x14ac:dyDescent="0.3">
      <c r="AY10800" s="124" t="e">
        <f>VLOOKUP(C10800,#REF!, 2,FALSE)</f>
        <v>#REF!</v>
      </c>
      <c r="BM10800" s="97" t="s">
        <v>16077</v>
      </c>
      <c r="BN10800" s="97" t="s">
        <v>16968</v>
      </c>
      <c r="BO10800" s="97" t="s">
        <v>770</v>
      </c>
      <c r="BU10800" s="97" t="s">
        <v>16077</v>
      </c>
      <c r="BV10800" s="97" t="s">
        <v>16968</v>
      </c>
      <c r="BW10800" s="97" t="s">
        <v>770</v>
      </c>
    </row>
    <row r="10801" spans="51:75" x14ac:dyDescent="0.3">
      <c r="AY10801" s="124" t="e">
        <f>VLOOKUP(C10801,#REF!, 2,FALSE)</f>
        <v>#REF!</v>
      </c>
      <c r="BM10801" s="97" t="s">
        <v>16079</v>
      </c>
      <c r="BN10801" s="97" t="s">
        <v>16968</v>
      </c>
      <c r="BO10801" s="97" t="s">
        <v>770</v>
      </c>
      <c r="BU10801" s="97" t="s">
        <v>16079</v>
      </c>
      <c r="BV10801" s="97" t="s">
        <v>16968</v>
      </c>
      <c r="BW10801" s="97" t="s">
        <v>770</v>
      </c>
    </row>
    <row r="10802" spans="51:75" x14ac:dyDescent="0.3">
      <c r="AY10802" s="124" t="e">
        <f>VLOOKUP(C10802,#REF!, 2,FALSE)</f>
        <v>#REF!</v>
      </c>
      <c r="BM10802" s="97" t="s">
        <v>16080</v>
      </c>
      <c r="BN10802" s="97" t="s">
        <v>16968</v>
      </c>
      <c r="BO10802" s="97" t="s">
        <v>770</v>
      </c>
      <c r="BU10802" s="97" t="s">
        <v>16080</v>
      </c>
      <c r="BV10802" s="97" t="s">
        <v>16968</v>
      </c>
      <c r="BW10802" s="97" t="s">
        <v>770</v>
      </c>
    </row>
    <row r="10803" spans="51:75" x14ac:dyDescent="0.3">
      <c r="AY10803" s="124" t="e">
        <f>VLOOKUP(C10803,#REF!, 2,FALSE)</f>
        <v>#REF!</v>
      </c>
      <c r="BM10803" s="97" t="s">
        <v>16081</v>
      </c>
      <c r="BN10803" s="97" t="s">
        <v>3095</v>
      </c>
      <c r="BO10803" s="97" t="s">
        <v>770</v>
      </c>
      <c r="BU10803" s="97" t="s">
        <v>16081</v>
      </c>
      <c r="BV10803" s="97" t="s">
        <v>3095</v>
      </c>
      <c r="BW10803" s="97" t="s">
        <v>770</v>
      </c>
    </row>
    <row r="10804" spans="51:75" x14ac:dyDescent="0.3">
      <c r="AY10804" s="124" t="e">
        <f>VLOOKUP(C10804,#REF!, 2,FALSE)</f>
        <v>#REF!</v>
      </c>
      <c r="BM10804" s="97" t="s">
        <v>16082</v>
      </c>
      <c r="BN10804" s="97" t="s">
        <v>617</v>
      </c>
      <c r="BO10804" s="97" t="s">
        <v>16062</v>
      </c>
      <c r="BU10804" s="97" t="s">
        <v>16082</v>
      </c>
      <c r="BV10804" s="97" t="s">
        <v>617</v>
      </c>
      <c r="BW10804" s="97" t="s">
        <v>16062</v>
      </c>
    </row>
    <row r="10805" spans="51:75" x14ac:dyDescent="0.3">
      <c r="AY10805" s="124" t="e">
        <f>VLOOKUP(C10805,#REF!, 2,FALSE)</f>
        <v>#REF!</v>
      </c>
      <c r="BM10805" s="97" t="s">
        <v>16083</v>
      </c>
      <c r="BN10805" s="97" t="s">
        <v>661</v>
      </c>
      <c r="BO10805" s="97" t="s">
        <v>4759</v>
      </c>
      <c r="BU10805" s="97" t="s">
        <v>16083</v>
      </c>
      <c r="BV10805" s="97" t="s">
        <v>661</v>
      </c>
      <c r="BW10805" s="97" t="s">
        <v>4759</v>
      </c>
    </row>
    <row r="10806" spans="51:75" x14ac:dyDescent="0.3">
      <c r="AY10806" s="124" t="e">
        <f>VLOOKUP(C10806,#REF!, 2,FALSE)</f>
        <v>#REF!</v>
      </c>
      <c r="BM10806" s="97" t="s">
        <v>16084</v>
      </c>
      <c r="BN10806" s="97" t="s">
        <v>636</v>
      </c>
      <c r="BO10806" s="97" t="s">
        <v>8256</v>
      </c>
      <c r="BU10806" s="97" t="s">
        <v>16084</v>
      </c>
      <c r="BV10806" s="97" t="s">
        <v>636</v>
      </c>
      <c r="BW10806" s="97" t="s">
        <v>8256</v>
      </c>
    </row>
    <row r="10807" spans="51:75" x14ac:dyDescent="0.3">
      <c r="AY10807" s="124" t="e">
        <f>VLOOKUP(C10807,#REF!, 2,FALSE)</f>
        <v>#REF!</v>
      </c>
      <c r="BM10807" s="97" t="s">
        <v>2777</v>
      </c>
      <c r="BN10807" s="97" t="s">
        <v>655</v>
      </c>
      <c r="BO10807" s="97" t="s">
        <v>12226</v>
      </c>
      <c r="BU10807" s="97" t="s">
        <v>2777</v>
      </c>
      <c r="BV10807" s="97" t="s">
        <v>655</v>
      </c>
      <c r="BW10807" s="97" t="s">
        <v>12226</v>
      </c>
    </row>
    <row r="10808" spans="51:75" x14ac:dyDescent="0.3">
      <c r="AY10808" s="124" t="e">
        <f>VLOOKUP(C10808,#REF!, 2,FALSE)</f>
        <v>#REF!</v>
      </c>
      <c r="BM10808" s="97" t="s">
        <v>2778</v>
      </c>
      <c r="BN10808" s="97" t="s">
        <v>3000</v>
      </c>
      <c r="BO10808" s="97" t="s">
        <v>16085</v>
      </c>
      <c r="BU10808" s="97" t="s">
        <v>2778</v>
      </c>
      <c r="BV10808" s="97" t="s">
        <v>3000</v>
      </c>
      <c r="BW10808" s="97" t="s">
        <v>16085</v>
      </c>
    </row>
    <row r="10809" spans="51:75" x14ac:dyDescent="0.3">
      <c r="AY10809" s="124" t="e">
        <f>VLOOKUP(C10809,#REF!, 2,FALSE)</f>
        <v>#REF!</v>
      </c>
      <c r="BM10809" s="97" t="s">
        <v>16086</v>
      </c>
      <c r="BN10809" s="97" t="s">
        <v>778</v>
      </c>
      <c r="BO10809" s="97" t="s">
        <v>788</v>
      </c>
      <c r="BU10809" s="97" t="s">
        <v>16086</v>
      </c>
      <c r="BV10809" s="97" t="s">
        <v>778</v>
      </c>
      <c r="BW10809" s="97" t="s">
        <v>788</v>
      </c>
    </row>
    <row r="10810" spans="51:75" x14ac:dyDescent="0.3">
      <c r="AY10810" s="124" t="e">
        <f>VLOOKUP(C10810,#REF!, 2,FALSE)</f>
        <v>#REF!</v>
      </c>
      <c r="BM10810" s="97" t="s">
        <v>64</v>
      </c>
      <c r="BN10810" s="97" t="s">
        <v>16968</v>
      </c>
      <c r="BO10810" s="97" t="s">
        <v>16087</v>
      </c>
      <c r="BU10810" s="97" t="s">
        <v>64</v>
      </c>
      <c r="BV10810" s="97" t="s">
        <v>16968</v>
      </c>
      <c r="BW10810" s="97" t="s">
        <v>16087</v>
      </c>
    </row>
    <row r="10811" spans="51:75" x14ac:dyDescent="0.3">
      <c r="AY10811" s="124" t="e">
        <f>VLOOKUP(C10811,#REF!, 2,FALSE)</f>
        <v>#REF!</v>
      </c>
      <c r="BM10811" s="97" t="s">
        <v>16088</v>
      </c>
      <c r="BN10811" s="97" t="s">
        <v>655</v>
      </c>
      <c r="BO10811" s="97" t="s">
        <v>8123</v>
      </c>
      <c r="BU10811" s="97" t="s">
        <v>16088</v>
      </c>
      <c r="BV10811" s="97" t="s">
        <v>655</v>
      </c>
      <c r="BW10811" s="97" t="s">
        <v>8123</v>
      </c>
    </row>
    <row r="10812" spans="51:75" x14ac:dyDescent="0.3">
      <c r="AY10812" s="124" t="e">
        <f>VLOOKUP(C10812,#REF!, 2,FALSE)</f>
        <v>#REF!</v>
      </c>
      <c r="BM10812" s="97" t="s">
        <v>2779</v>
      </c>
      <c r="BN10812" s="97" t="s">
        <v>619</v>
      </c>
      <c r="BO10812" s="97" t="s">
        <v>8677</v>
      </c>
      <c r="BU10812" s="97" t="s">
        <v>2779</v>
      </c>
      <c r="BV10812" s="97" t="s">
        <v>619</v>
      </c>
      <c r="BW10812" s="97" t="s">
        <v>8677</v>
      </c>
    </row>
    <row r="10813" spans="51:75" x14ac:dyDescent="0.3">
      <c r="AY10813" s="124" t="e">
        <f>VLOOKUP(C10813,#REF!, 2,FALSE)</f>
        <v>#REF!</v>
      </c>
      <c r="BM10813" s="97" t="s">
        <v>2780</v>
      </c>
      <c r="BN10813" s="97" t="s">
        <v>619</v>
      </c>
      <c r="BO10813" s="97" t="s">
        <v>8256</v>
      </c>
      <c r="BU10813" s="97" t="s">
        <v>2780</v>
      </c>
      <c r="BV10813" s="97" t="s">
        <v>619</v>
      </c>
      <c r="BW10813" s="97" t="s">
        <v>8256</v>
      </c>
    </row>
    <row r="10814" spans="51:75" x14ac:dyDescent="0.3">
      <c r="AY10814" s="124" t="e">
        <f>VLOOKUP(C10814,#REF!, 2,FALSE)</f>
        <v>#REF!</v>
      </c>
      <c r="BM10814" s="97" t="s">
        <v>69</v>
      </c>
      <c r="BN10814" s="97" t="s">
        <v>2979</v>
      </c>
      <c r="BO10814" s="97" t="s">
        <v>3102</v>
      </c>
      <c r="BU10814" s="97" t="s">
        <v>69</v>
      </c>
      <c r="BV10814" s="97" t="s">
        <v>2979</v>
      </c>
      <c r="BW10814" s="97" t="s">
        <v>3102</v>
      </c>
    </row>
    <row r="10815" spans="51:75" x14ac:dyDescent="0.3">
      <c r="AY10815" s="124" t="e">
        <f>VLOOKUP(C10815,#REF!, 2,FALSE)</f>
        <v>#REF!</v>
      </c>
      <c r="BM10815" s="97" t="s">
        <v>2781</v>
      </c>
      <c r="BN10815" s="97" t="s">
        <v>616</v>
      </c>
      <c r="BO10815" s="97" t="s">
        <v>1443</v>
      </c>
      <c r="BU10815" s="97" t="s">
        <v>2781</v>
      </c>
      <c r="BV10815" s="97" t="s">
        <v>616</v>
      </c>
      <c r="BW10815" s="97" t="s">
        <v>1443</v>
      </c>
    </row>
    <row r="10816" spans="51:75" x14ac:dyDescent="0.3">
      <c r="AY10816" s="124" t="e">
        <f>VLOOKUP(C10816,#REF!, 2,FALSE)</f>
        <v>#REF!</v>
      </c>
      <c r="BM10816" s="97" t="s">
        <v>16089</v>
      </c>
      <c r="BN10816" s="97" t="s">
        <v>1139</v>
      </c>
      <c r="BO10816" s="97" t="s">
        <v>5888</v>
      </c>
      <c r="BU10816" s="97" t="s">
        <v>16089</v>
      </c>
      <c r="BV10816" s="97" t="s">
        <v>1139</v>
      </c>
      <c r="BW10816" s="97" t="s">
        <v>5888</v>
      </c>
    </row>
    <row r="10817" spans="51:75" x14ac:dyDescent="0.3">
      <c r="AY10817" s="124" t="e">
        <f>VLOOKUP(C10817,#REF!, 2,FALSE)</f>
        <v>#REF!</v>
      </c>
      <c r="BM10817" s="97" t="s">
        <v>16090</v>
      </c>
      <c r="BN10817" s="97" t="s">
        <v>3000</v>
      </c>
      <c r="BO10817" s="97" t="s">
        <v>2499</v>
      </c>
      <c r="BU10817" s="97" t="s">
        <v>16090</v>
      </c>
      <c r="BV10817" s="97" t="s">
        <v>3000</v>
      </c>
      <c r="BW10817" s="97" t="s">
        <v>2499</v>
      </c>
    </row>
    <row r="10818" spans="51:75" x14ac:dyDescent="0.3">
      <c r="AY10818" s="124" t="e">
        <f>VLOOKUP(C10818,#REF!, 2,FALSE)</f>
        <v>#REF!</v>
      </c>
      <c r="BM10818" s="97" t="s">
        <v>2782</v>
      </c>
      <c r="BN10818" s="97" t="s">
        <v>1139</v>
      </c>
      <c r="BO10818" s="97" t="s">
        <v>5146</v>
      </c>
      <c r="BU10818" s="97" t="s">
        <v>2782</v>
      </c>
      <c r="BV10818" s="97" t="s">
        <v>1139</v>
      </c>
      <c r="BW10818" s="97" t="s">
        <v>5146</v>
      </c>
    </row>
    <row r="10819" spans="51:75" x14ac:dyDescent="0.3">
      <c r="AY10819" s="124" t="e">
        <f>VLOOKUP(C10819,#REF!, 2,FALSE)</f>
        <v>#REF!</v>
      </c>
      <c r="BM10819" s="97" t="s">
        <v>16091</v>
      </c>
      <c r="BN10819" s="97" t="s">
        <v>3000</v>
      </c>
      <c r="BO10819" s="97" t="s">
        <v>5146</v>
      </c>
      <c r="BU10819" s="97" t="s">
        <v>16091</v>
      </c>
      <c r="BV10819" s="97" t="s">
        <v>3000</v>
      </c>
      <c r="BW10819" s="97" t="s">
        <v>5146</v>
      </c>
    </row>
    <row r="10820" spans="51:75" x14ac:dyDescent="0.3">
      <c r="AY10820" s="124" t="e">
        <f>VLOOKUP(C10820,#REF!, 2,FALSE)</f>
        <v>#REF!</v>
      </c>
      <c r="BM10820" s="97" t="s">
        <v>59</v>
      </c>
      <c r="BN10820" s="97" t="s">
        <v>736</v>
      </c>
      <c r="BO10820" s="97" t="s">
        <v>12422</v>
      </c>
      <c r="BU10820" s="97" t="s">
        <v>59</v>
      </c>
      <c r="BV10820" s="97" t="s">
        <v>736</v>
      </c>
      <c r="BW10820" s="97" t="s">
        <v>12422</v>
      </c>
    </row>
    <row r="10821" spans="51:75" x14ac:dyDescent="0.3">
      <c r="AY10821" s="124" t="e">
        <f>VLOOKUP(C10821,#REF!, 2,FALSE)</f>
        <v>#REF!</v>
      </c>
      <c r="BM10821" s="97" t="s">
        <v>16092</v>
      </c>
      <c r="BN10821" s="97" t="s">
        <v>912</v>
      </c>
      <c r="BO10821" s="97" t="s">
        <v>7901</v>
      </c>
      <c r="BU10821" s="97" t="s">
        <v>16092</v>
      </c>
      <c r="BV10821" s="97" t="s">
        <v>912</v>
      </c>
      <c r="BW10821" s="97" t="s">
        <v>7901</v>
      </c>
    </row>
    <row r="10822" spans="51:75" x14ac:dyDescent="0.3">
      <c r="AY10822" s="124" t="e">
        <f>VLOOKUP(C10822,#REF!, 2,FALSE)</f>
        <v>#REF!</v>
      </c>
      <c r="BM10822" s="97" t="s">
        <v>16093</v>
      </c>
      <c r="BN10822" s="97" t="s">
        <v>16968</v>
      </c>
      <c r="BO10822" s="97" t="s">
        <v>770</v>
      </c>
      <c r="BU10822" s="97" t="s">
        <v>16093</v>
      </c>
      <c r="BV10822" s="97" t="s">
        <v>16968</v>
      </c>
      <c r="BW10822" s="97" t="s">
        <v>770</v>
      </c>
    </row>
    <row r="10823" spans="51:75" x14ac:dyDescent="0.3">
      <c r="AY10823" s="124" t="e">
        <f>VLOOKUP(C10823,#REF!, 2,FALSE)</f>
        <v>#REF!</v>
      </c>
      <c r="BM10823" s="97" t="s">
        <v>2783</v>
      </c>
      <c r="BN10823" s="97" t="s">
        <v>3000</v>
      </c>
      <c r="BO10823" s="97" t="s">
        <v>1057</v>
      </c>
      <c r="BU10823" s="97" t="s">
        <v>2783</v>
      </c>
      <c r="BV10823" s="97" t="s">
        <v>3000</v>
      </c>
      <c r="BW10823" s="97" t="s">
        <v>1057</v>
      </c>
    </row>
    <row r="10824" spans="51:75" x14ac:dyDescent="0.3">
      <c r="AY10824" s="124" t="e">
        <f>VLOOKUP(C10824,#REF!, 2,FALSE)</f>
        <v>#REF!</v>
      </c>
      <c r="BM10824" s="97" t="s">
        <v>2784</v>
      </c>
      <c r="BN10824" s="97" t="s">
        <v>1267</v>
      </c>
      <c r="BO10824" s="97" t="s">
        <v>2885</v>
      </c>
      <c r="BU10824" s="97" t="s">
        <v>2784</v>
      </c>
      <c r="BV10824" s="97" t="s">
        <v>1267</v>
      </c>
      <c r="BW10824" s="97" t="s">
        <v>2885</v>
      </c>
    </row>
    <row r="10825" spans="51:75" x14ac:dyDescent="0.3">
      <c r="AY10825" s="124" t="e">
        <f>VLOOKUP(C10825,#REF!, 2,FALSE)</f>
        <v>#REF!</v>
      </c>
      <c r="BM10825" s="97" t="s">
        <v>16094</v>
      </c>
      <c r="BN10825" s="97" t="s">
        <v>2979</v>
      </c>
      <c r="BO10825" s="97" t="s">
        <v>7776</v>
      </c>
      <c r="BU10825" s="97" t="s">
        <v>16094</v>
      </c>
      <c r="BV10825" s="97" t="s">
        <v>2979</v>
      </c>
      <c r="BW10825" s="97" t="s">
        <v>7776</v>
      </c>
    </row>
    <row r="10826" spans="51:75" x14ac:dyDescent="0.3">
      <c r="AY10826" s="124" t="e">
        <f>VLOOKUP(C10826,#REF!, 2,FALSE)</f>
        <v>#REF!</v>
      </c>
      <c r="BM10826" s="97" t="s">
        <v>16095</v>
      </c>
      <c r="BN10826" s="97" t="s">
        <v>923</v>
      </c>
      <c r="BO10826" s="97" t="s">
        <v>16096</v>
      </c>
      <c r="BU10826" s="97" t="s">
        <v>16095</v>
      </c>
      <c r="BV10826" s="97" t="s">
        <v>923</v>
      </c>
      <c r="BW10826" s="97" t="s">
        <v>16096</v>
      </c>
    </row>
    <row r="10827" spans="51:75" x14ac:dyDescent="0.3">
      <c r="AY10827" s="124" t="e">
        <f>VLOOKUP(C10827,#REF!, 2,FALSE)</f>
        <v>#REF!</v>
      </c>
      <c r="BM10827" s="97" t="s">
        <v>16097</v>
      </c>
      <c r="BN10827" s="97" t="s">
        <v>923</v>
      </c>
      <c r="BO10827" s="97" t="s">
        <v>9413</v>
      </c>
      <c r="BU10827" s="97" t="s">
        <v>16097</v>
      </c>
      <c r="BV10827" s="97" t="s">
        <v>923</v>
      </c>
      <c r="BW10827" s="97" t="s">
        <v>9413</v>
      </c>
    </row>
    <row r="10828" spans="51:75" x14ac:dyDescent="0.3">
      <c r="AY10828" s="124" t="e">
        <f>VLOOKUP(C10828,#REF!, 2,FALSE)</f>
        <v>#REF!</v>
      </c>
      <c r="BM10828" s="97" t="s">
        <v>16098</v>
      </c>
      <c r="BN10828" s="97" t="s">
        <v>923</v>
      </c>
      <c r="BO10828" s="97" t="s">
        <v>9413</v>
      </c>
      <c r="BU10828" s="97" t="s">
        <v>16098</v>
      </c>
      <c r="BV10828" s="97" t="s">
        <v>923</v>
      </c>
      <c r="BW10828" s="97" t="s">
        <v>9413</v>
      </c>
    </row>
    <row r="10829" spans="51:75" x14ac:dyDescent="0.3">
      <c r="AY10829" s="124" t="e">
        <f>VLOOKUP(C10829,#REF!, 2,FALSE)</f>
        <v>#REF!</v>
      </c>
      <c r="BM10829" s="97" t="s">
        <v>16099</v>
      </c>
      <c r="BN10829" s="97" t="s">
        <v>1342</v>
      </c>
      <c r="BO10829" s="97" t="s">
        <v>2983</v>
      </c>
      <c r="BU10829" s="97" t="s">
        <v>16099</v>
      </c>
      <c r="BV10829" s="97" t="s">
        <v>1342</v>
      </c>
      <c r="BW10829" s="97" t="s">
        <v>2983</v>
      </c>
    </row>
    <row r="10830" spans="51:75" x14ac:dyDescent="0.3">
      <c r="AY10830" s="124" t="e">
        <f>VLOOKUP(C10830,#REF!, 2,FALSE)</f>
        <v>#REF!</v>
      </c>
      <c r="BM10830" s="97" t="s">
        <v>16100</v>
      </c>
      <c r="BN10830" s="97" t="s">
        <v>16968</v>
      </c>
      <c r="BO10830" s="97" t="s">
        <v>770</v>
      </c>
      <c r="BU10830" s="97" t="s">
        <v>16100</v>
      </c>
      <c r="BV10830" s="97" t="s">
        <v>16968</v>
      </c>
      <c r="BW10830" s="97" t="s">
        <v>770</v>
      </c>
    </row>
    <row r="10831" spans="51:75" x14ac:dyDescent="0.3">
      <c r="AY10831" s="124" t="e">
        <f>VLOOKUP(C10831,#REF!, 2,FALSE)</f>
        <v>#REF!</v>
      </c>
      <c r="BM10831" s="97" t="s">
        <v>16101</v>
      </c>
      <c r="BN10831" s="97" t="s">
        <v>666</v>
      </c>
      <c r="BO10831" s="97" t="s">
        <v>7416</v>
      </c>
      <c r="BU10831" s="97" t="s">
        <v>16101</v>
      </c>
      <c r="BV10831" s="97" t="s">
        <v>666</v>
      </c>
      <c r="BW10831" s="97" t="s">
        <v>7416</v>
      </c>
    </row>
    <row r="10832" spans="51:75" x14ac:dyDescent="0.3">
      <c r="AY10832" s="124" t="e">
        <f>VLOOKUP(C10832,#REF!, 2,FALSE)</f>
        <v>#REF!</v>
      </c>
      <c r="BM10832" s="97" t="s">
        <v>16102</v>
      </c>
      <c r="BN10832" s="97" t="s">
        <v>780</v>
      </c>
      <c r="BO10832" s="97" t="s">
        <v>6176</v>
      </c>
      <c r="BU10832" s="97" t="s">
        <v>16102</v>
      </c>
      <c r="BV10832" s="97" t="s">
        <v>780</v>
      </c>
      <c r="BW10832" s="97" t="s">
        <v>6176</v>
      </c>
    </row>
    <row r="10833" spans="51:75" x14ac:dyDescent="0.3">
      <c r="AY10833" s="124" t="e">
        <f>VLOOKUP(C10833,#REF!, 2,FALSE)</f>
        <v>#REF!</v>
      </c>
      <c r="BM10833" s="97" t="s">
        <v>16103</v>
      </c>
      <c r="BN10833" s="97" t="s">
        <v>1342</v>
      </c>
      <c r="BO10833" s="97" t="s">
        <v>2983</v>
      </c>
      <c r="BU10833" s="97" t="s">
        <v>16103</v>
      </c>
      <c r="BV10833" s="97" t="s">
        <v>1342</v>
      </c>
      <c r="BW10833" s="97" t="s">
        <v>2983</v>
      </c>
    </row>
    <row r="10834" spans="51:75" x14ac:dyDescent="0.3">
      <c r="AY10834" s="124" t="e">
        <f>VLOOKUP(C10834,#REF!, 2,FALSE)</f>
        <v>#REF!</v>
      </c>
      <c r="BM10834" s="97" t="s">
        <v>16104</v>
      </c>
      <c r="BN10834" s="97" t="s">
        <v>16968</v>
      </c>
      <c r="BO10834" s="97" t="s">
        <v>5389</v>
      </c>
      <c r="BU10834" s="97" t="s">
        <v>16104</v>
      </c>
      <c r="BV10834" s="97" t="s">
        <v>16968</v>
      </c>
      <c r="BW10834" s="97" t="s">
        <v>5389</v>
      </c>
    </row>
    <row r="10835" spans="51:75" x14ac:dyDescent="0.3">
      <c r="AY10835" s="124" t="e">
        <f>VLOOKUP(C10835,#REF!, 2,FALSE)</f>
        <v>#REF!</v>
      </c>
      <c r="BM10835" s="97" t="s">
        <v>2785</v>
      </c>
      <c r="BN10835" s="97" t="s">
        <v>16968</v>
      </c>
      <c r="BO10835" s="97" t="s">
        <v>770</v>
      </c>
      <c r="BU10835" s="97" t="s">
        <v>2785</v>
      </c>
      <c r="BV10835" s="97" t="s">
        <v>16968</v>
      </c>
      <c r="BW10835" s="97" t="s">
        <v>770</v>
      </c>
    </row>
    <row r="10836" spans="51:75" x14ac:dyDescent="0.3">
      <c r="AY10836" s="124" t="e">
        <f>VLOOKUP(C10836,#REF!, 2,FALSE)</f>
        <v>#REF!</v>
      </c>
      <c r="BM10836" s="97" t="s">
        <v>2786</v>
      </c>
      <c r="BN10836" s="97" t="s">
        <v>3000</v>
      </c>
      <c r="BO10836" s="97" t="s">
        <v>16105</v>
      </c>
      <c r="BU10836" s="97" t="s">
        <v>2786</v>
      </c>
      <c r="BV10836" s="97" t="s">
        <v>3000</v>
      </c>
      <c r="BW10836" s="97" t="s">
        <v>16105</v>
      </c>
    </row>
    <row r="10837" spans="51:75" x14ac:dyDescent="0.3">
      <c r="AY10837" s="124" t="e">
        <f>VLOOKUP(C10837,#REF!, 2,FALSE)</f>
        <v>#REF!</v>
      </c>
      <c r="BM10837" s="97" t="s">
        <v>16106</v>
      </c>
      <c r="BN10837" s="97" t="s">
        <v>778</v>
      </c>
      <c r="BO10837" s="97" t="s">
        <v>4733</v>
      </c>
      <c r="BU10837" s="97" t="s">
        <v>16106</v>
      </c>
      <c r="BV10837" s="97" t="s">
        <v>778</v>
      </c>
      <c r="BW10837" s="97" t="s">
        <v>4733</v>
      </c>
    </row>
    <row r="10838" spans="51:75" x14ac:dyDescent="0.3">
      <c r="AY10838" s="124" t="e">
        <f>VLOOKUP(C10838,#REF!, 2,FALSE)</f>
        <v>#REF!</v>
      </c>
      <c r="BM10838" s="97" t="s">
        <v>16107</v>
      </c>
      <c r="BN10838" s="97" t="s">
        <v>778</v>
      </c>
      <c r="BO10838" s="97" t="s">
        <v>660</v>
      </c>
      <c r="BU10838" s="97" t="s">
        <v>16107</v>
      </c>
      <c r="BV10838" s="97" t="s">
        <v>778</v>
      </c>
      <c r="BW10838" s="97" t="s">
        <v>660</v>
      </c>
    </row>
    <row r="10839" spans="51:75" x14ac:dyDescent="0.3">
      <c r="AY10839" s="124" t="e">
        <f>VLOOKUP(C10839,#REF!, 2,FALSE)</f>
        <v>#REF!</v>
      </c>
      <c r="BM10839" s="97" t="s">
        <v>16108</v>
      </c>
      <c r="BN10839" s="97" t="s">
        <v>803</v>
      </c>
      <c r="BO10839" s="97" t="s">
        <v>2983</v>
      </c>
      <c r="BU10839" s="97" t="s">
        <v>16108</v>
      </c>
      <c r="BV10839" s="97" t="s">
        <v>803</v>
      </c>
      <c r="BW10839" s="97" t="s">
        <v>2983</v>
      </c>
    </row>
    <row r="10840" spans="51:75" x14ac:dyDescent="0.3">
      <c r="AY10840" s="124" t="e">
        <f>VLOOKUP(C10840,#REF!, 2,FALSE)</f>
        <v>#REF!</v>
      </c>
      <c r="BM10840" s="97" t="s">
        <v>16109</v>
      </c>
      <c r="BN10840" s="97" t="s">
        <v>16968</v>
      </c>
      <c r="BO10840" s="97" t="s">
        <v>2720</v>
      </c>
      <c r="BU10840" s="97" t="s">
        <v>16109</v>
      </c>
      <c r="BV10840" s="97" t="s">
        <v>16968</v>
      </c>
      <c r="BW10840" s="97" t="s">
        <v>2720</v>
      </c>
    </row>
    <row r="10841" spans="51:75" x14ac:dyDescent="0.3">
      <c r="AY10841" s="124" t="e">
        <f>VLOOKUP(C10841,#REF!, 2,FALSE)</f>
        <v>#REF!</v>
      </c>
      <c r="BM10841" s="97" t="s">
        <v>2789</v>
      </c>
      <c r="BN10841" s="97" t="s">
        <v>16968</v>
      </c>
      <c r="BO10841" s="97" t="s">
        <v>9636</v>
      </c>
      <c r="BU10841" s="97" t="s">
        <v>2789</v>
      </c>
      <c r="BV10841" s="97" t="s">
        <v>16968</v>
      </c>
      <c r="BW10841" s="97" t="s">
        <v>9636</v>
      </c>
    </row>
    <row r="10842" spans="51:75" x14ac:dyDescent="0.3">
      <c r="AY10842" s="124" t="e">
        <f>VLOOKUP(C10842,#REF!, 2,FALSE)</f>
        <v>#REF!</v>
      </c>
      <c r="BM10842" s="97" t="s">
        <v>63</v>
      </c>
      <c r="BN10842" s="97" t="s">
        <v>16968</v>
      </c>
      <c r="BO10842" s="97" t="s">
        <v>16110</v>
      </c>
      <c r="BU10842" s="97" t="s">
        <v>63</v>
      </c>
      <c r="BV10842" s="97" t="s">
        <v>16968</v>
      </c>
      <c r="BW10842" s="97" t="s">
        <v>16110</v>
      </c>
    </row>
    <row r="10843" spans="51:75" x14ac:dyDescent="0.3">
      <c r="AY10843" s="124" t="e">
        <f>VLOOKUP(C10843,#REF!, 2,FALSE)</f>
        <v>#REF!</v>
      </c>
      <c r="BM10843" s="97" t="s">
        <v>16111</v>
      </c>
      <c r="BN10843" s="97" t="s">
        <v>16968</v>
      </c>
      <c r="BO10843" s="97" t="s">
        <v>16112</v>
      </c>
      <c r="BU10843" s="97" t="s">
        <v>16111</v>
      </c>
      <c r="BV10843" s="97" t="s">
        <v>16968</v>
      </c>
      <c r="BW10843" s="97" t="s">
        <v>16112</v>
      </c>
    </row>
    <row r="10844" spans="51:75" x14ac:dyDescent="0.3">
      <c r="AY10844" s="124" t="e">
        <f>VLOOKUP(C10844,#REF!, 2,FALSE)</f>
        <v>#REF!</v>
      </c>
      <c r="BM10844" s="97" t="s">
        <v>16113</v>
      </c>
      <c r="BN10844" s="97" t="s">
        <v>16968</v>
      </c>
      <c r="BO10844" s="97" t="s">
        <v>1500</v>
      </c>
      <c r="BU10844" s="97" t="s">
        <v>16113</v>
      </c>
      <c r="BV10844" s="97" t="s">
        <v>16968</v>
      </c>
      <c r="BW10844" s="97" t="s">
        <v>1500</v>
      </c>
    </row>
    <row r="10845" spans="51:75" x14ac:dyDescent="0.3">
      <c r="AY10845" s="124" t="e">
        <f>VLOOKUP(C10845,#REF!, 2,FALSE)</f>
        <v>#REF!</v>
      </c>
      <c r="BM10845" s="97" t="s">
        <v>16114</v>
      </c>
      <c r="BN10845" s="97" t="s">
        <v>3237</v>
      </c>
      <c r="BO10845" s="97" t="s">
        <v>4013</v>
      </c>
      <c r="BU10845" s="97" t="s">
        <v>16114</v>
      </c>
      <c r="BV10845" s="97" t="s">
        <v>3237</v>
      </c>
      <c r="BW10845" s="97" t="s">
        <v>4013</v>
      </c>
    </row>
    <row r="10846" spans="51:75" x14ac:dyDescent="0.3">
      <c r="AY10846" s="124" t="e">
        <f>VLOOKUP(C10846,#REF!, 2,FALSE)</f>
        <v>#REF!</v>
      </c>
      <c r="BM10846" s="97" t="s">
        <v>16115</v>
      </c>
      <c r="BN10846" s="97" t="s">
        <v>623</v>
      </c>
      <c r="BO10846" s="97" t="s">
        <v>3136</v>
      </c>
      <c r="BU10846" s="97" t="s">
        <v>16115</v>
      </c>
      <c r="BV10846" s="97" t="s">
        <v>623</v>
      </c>
      <c r="BW10846" s="97" t="s">
        <v>3136</v>
      </c>
    </row>
    <row r="10847" spans="51:75" x14ac:dyDescent="0.3">
      <c r="AY10847" s="124" t="e">
        <f>VLOOKUP(C10847,#REF!, 2,FALSE)</f>
        <v>#REF!</v>
      </c>
      <c r="BM10847" s="97" t="s">
        <v>16116</v>
      </c>
      <c r="BN10847" s="97" t="s">
        <v>16968</v>
      </c>
      <c r="BO10847" s="97" t="s">
        <v>1858</v>
      </c>
      <c r="BU10847" s="97" t="s">
        <v>16116</v>
      </c>
      <c r="BV10847" s="97" t="s">
        <v>16968</v>
      </c>
      <c r="BW10847" s="97" t="s">
        <v>1858</v>
      </c>
    </row>
    <row r="10848" spans="51:75" x14ac:dyDescent="0.3">
      <c r="AY10848" s="124" t="e">
        <f>VLOOKUP(C10848,#REF!, 2,FALSE)</f>
        <v>#REF!</v>
      </c>
      <c r="BM10848" s="97" t="s">
        <v>16117</v>
      </c>
      <c r="BN10848" s="97" t="s">
        <v>16968</v>
      </c>
      <c r="BO10848" s="97" t="s">
        <v>4053</v>
      </c>
      <c r="BU10848" s="97" t="s">
        <v>16117</v>
      </c>
      <c r="BV10848" s="97" t="s">
        <v>16968</v>
      </c>
      <c r="BW10848" s="97" t="s">
        <v>4053</v>
      </c>
    </row>
    <row r="10849" spans="51:75" x14ac:dyDescent="0.3">
      <c r="AY10849" s="124" t="e">
        <f>VLOOKUP(C10849,#REF!, 2,FALSE)</f>
        <v>#REF!</v>
      </c>
      <c r="BM10849" s="97" t="s">
        <v>16118</v>
      </c>
      <c r="BN10849" s="97" t="s">
        <v>16968</v>
      </c>
      <c r="BO10849" s="97" t="s">
        <v>16119</v>
      </c>
      <c r="BU10849" s="97" t="s">
        <v>16118</v>
      </c>
      <c r="BV10849" s="97" t="s">
        <v>16968</v>
      </c>
      <c r="BW10849" s="97" t="s">
        <v>16119</v>
      </c>
    </row>
    <row r="10850" spans="51:75" x14ac:dyDescent="0.3">
      <c r="AY10850" s="124" t="e">
        <f>VLOOKUP(C10850,#REF!, 2,FALSE)</f>
        <v>#REF!</v>
      </c>
      <c r="BM10850" s="97" t="s">
        <v>16120</v>
      </c>
      <c r="BN10850" s="97" t="s">
        <v>16968</v>
      </c>
      <c r="BO10850" s="97" t="s">
        <v>3711</v>
      </c>
      <c r="BU10850" s="97" t="s">
        <v>16120</v>
      </c>
      <c r="BV10850" s="97" t="s">
        <v>16968</v>
      </c>
      <c r="BW10850" s="97" t="s">
        <v>3711</v>
      </c>
    </row>
    <row r="10851" spans="51:75" x14ac:dyDescent="0.3">
      <c r="AY10851" s="124" t="e">
        <f>VLOOKUP(C10851,#REF!, 2,FALSE)</f>
        <v>#REF!</v>
      </c>
      <c r="BM10851" s="97" t="s">
        <v>2790</v>
      </c>
      <c r="BN10851" s="97" t="s">
        <v>16968</v>
      </c>
      <c r="BO10851" s="97" t="s">
        <v>8900</v>
      </c>
      <c r="BU10851" s="97" t="s">
        <v>2790</v>
      </c>
      <c r="BV10851" s="97" t="s">
        <v>16968</v>
      </c>
      <c r="BW10851" s="97" t="s">
        <v>8900</v>
      </c>
    </row>
    <row r="10852" spans="51:75" x14ac:dyDescent="0.3">
      <c r="AY10852" s="124" t="e">
        <f>VLOOKUP(C10852,#REF!, 2,FALSE)</f>
        <v>#REF!</v>
      </c>
      <c r="BM10852" s="97" t="s">
        <v>16121</v>
      </c>
      <c r="BN10852" s="97" t="s">
        <v>16968</v>
      </c>
      <c r="BO10852" s="97" t="s">
        <v>8318</v>
      </c>
      <c r="BU10852" s="97" t="s">
        <v>16121</v>
      </c>
      <c r="BV10852" s="97" t="s">
        <v>16968</v>
      </c>
      <c r="BW10852" s="97" t="s">
        <v>8318</v>
      </c>
    </row>
    <row r="10853" spans="51:75" x14ac:dyDescent="0.3">
      <c r="AY10853" s="124" t="e">
        <f>VLOOKUP(C10853,#REF!, 2,FALSE)</f>
        <v>#REF!</v>
      </c>
      <c r="BM10853" s="97" t="s">
        <v>16122</v>
      </c>
      <c r="BN10853" s="97" t="s">
        <v>16968</v>
      </c>
      <c r="BO10853" s="97" t="s">
        <v>6796</v>
      </c>
      <c r="BU10853" s="97" t="s">
        <v>16122</v>
      </c>
      <c r="BV10853" s="97" t="s">
        <v>16968</v>
      </c>
      <c r="BW10853" s="97" t="s">
        <v>6796</v>
      </c>
    </row>
    <row r="10854" spans="51:75" x14ac:dyDescent="0.3">
      <c r="AY10854" s="124" t="e">
        <f>VLOOKUP(C10854,#REF!, 2,FALSE)</f>
        <v>#REF!</v>
      </c>
      <c r="BM10854" s="97" t="s">
        <v>16123</v>
      </c>
      <c r="BN10854" s="97" t="s">
        <v>621</v>
      </c>
      <c r="BO10854" s="97" t="s">
        <v>8900</v>
      </c>
      <c r="BU10854" s="97" t="s">
        <v>16123</v>
      </c>
      <c r="BV10854" s="97" t="s">
        <v>621</v>
      </c>
      <c r="BW10854" s="97" t="s">
        <v>8900</v>
      </c>
    </row>
    <row r="10855" spans="51:75" x14ac:dyDescent="0.3">
      <c r="AY10855" s="124" t="e">
        <f>VLOOKUP(C10855,#REF!, 2,FALSE)</f>
        <v>#REF!</v>
      </c>
      <c r="BM10855" s="97" t="s">
        <v>16124</v>
      </c>
      <c r="BN10855" s="97" t="s">
        <v>3043</v>
      </c>
      <c r="BO10855" s="97" t="s">
        <v>3860</v>
      </c>
      <c r="BU10855" s="97" t="s">
        <v>16124</v>
      </c>
      <c r="BV10855" s="97" t="s">
        <v>3043</v>
      </c>
      <c r="BW10855" s="97" t="s">
        <v>3860</v>
      </c>
    </row>
    <row r="10856" spans="51:75" x14ac:dyDescent="0.3">
      <c r="AY10856" s="124" t="e">
        <f>VLOOKUP(C10856,#REF!, 2,FALSE)</f>
        <v>#REF!</v>
      </c>
      <c r="BM10856" s="97" t="s">
        <v>16125</v>
      </c>
      <c r="BN10856" s="97" t="s">
        <v>3043</v>
      </c>
      <c r="BO10856" s="97" t="s">
        <v>8323</v>
      </c>
      <c r="BU10856" s="97" t="s">
        <v>16125</v>
      </c>
      <c r="BV10856" s="97" t="s">
        <v>3043</v>
      </c>
      <c r="BW10856" s="97" t="s">
        <v>8323</v>
      </c>
    </row>
    <row r="10857" spans="51:75" x14ac:dyDescent="0.3">
      <c r="AY10857" s="124" t="e">
        <f>VLOOKUP(C10857,#REF!, 2,FALSE)</f>
        <v>#REF!</v>
      </c>
      <c r="BM10857" s="97" t="s">
        <v>16126</v>
      </c>
      <c r="BN10857" s="97" t="s">
        <v>942</v>
      </c>
      <c r="BO10857" s="97" t="s">
        <v>16127</v>
      </c>
      <c r="BU10857" s="97" t="s">
        <v>16126</v>
      </c>
      <c r="BV10857" s="97" t="s">
        <v>942</v>
      </c>
      <c r="BW10857" s="97" t="s">
        <v>16127</v>
      </c>
    </row>
    <row r="10858" spans="51:75" x14ac:dyDescent="0.3">
      <c r="AY10858" s="124" t="e">
        <f>VLOOKUP(C10858,#REF!, 2,FALSE)</f>
        <v>#REF!</v>
      </c>
      <c r="BM10858" s="97" t="s">
        <v>16128</v>
      </c>
      <c r="BN10858" s="97" t="s">
        <v>621</v>
      </c>
      <c r="BO10858" s="97" t="s">
        <v>13909</v>
      </c>
      <c r="BU10858" s="97" t="s">
        <v>16128</v>
      </c>
      <c r="BV10858" s="97" t="s">
        <v>621</v>
      </c>
      <c r="BW10858" s="97" t="s">
        <v>13909</v>
      </c>
    </row>
    <row r="10859" spans="51:75" x14ac:dyDescent="0.3">
      <c r="AY10859" s="124" t="e">
        <f>VLOOKUP(C10859,#REF!, 2,FALSE)</f>
        <v>#REF!</v>
      </c>
      <c r="BM10859" s="97" t="s">
        <v>16129</v>
      </c>
      <c r="BN10859" s="97" t="s">
        <v>736</v>
      </c>
      <c r="BO10859" s="97" t="s">
        <v>8367</v>
      </c>
      <c r="BU10859" s="97" t="s">
        <v>16129</v>
      </c>
      <c r="BV10859" s="97" t="s">
        <v>736</v>
      </c>
      <c r="BW10859" s="97" t="s">
        <v>8367</v>
      </c>
    </row>
    <row r="10860" spans="51:75" x14ac:dyDescent="0.3">
      <c r="AY10860" s="124" t="e">
        <f>VLOOKUP(C10860,#REF!, 2,FALSE)</f>
        <v>#REF!</v>
      </c>
      <c r="BM10860" s="97" t="s">
        <v>16130</v>
      </c>
      <c r="BN10860" s="97" t="s">
        <v>658</v>
      </c>
      <c r="BO10860" s="97" t="s">
        <v>16131</v>
      </c>
      <c r="BU10860" s="97" t="s">
        <v>16130</v>
      </c>
      <c r="BV10860" s="97" t="s">
        <v>658</v>
      </c>
      <c r="BW10860" s="97" t="s">
        <v>16131</v>
      </c>
    </row>
    <row r="10861" spans="51:75" x14ac:dyDescent="0.3">
      <c r="AY10861" s="124" t="e">
        <f>VLOOKUP(C10861,#REF!, 2,FALSE)</f>
        <v>#REF!</v>
      </c>
      <c r="BM10861" s="97" t="s">
        <v>494</v>
      </c>
      <c r="BN10861" s="97" t="s">
        <v>669</v>
      </c>
      <c r="BO10861" s="97" t="s">
        <v>16132</v>
      </c>
      <c r="BU10861" s="97" t="s">
        <v>494</v>
      </c>
      <c r="BV10861" s="97" t="s">
        <v>669</v>
      </c>
      <c r="BW10861" s="97" t="s">
        <v>16132</v>
      </c>
    </row>
    <row r="10862" spans="51:75" x14ac:dyDescent="0.3">
      <c r="AY10862" s="124" t="e">
        <f>VLOOKUP(C10862,#REF!, 2,FALSE)</f>
        <v>#REF!</v>
      </c>
      <c r="BM10862" s="97" t="s">
        <v>16133</v>
      </c>
      <c r="BN10862" s="97" t="s">
        <v>628</v>
      </c>
      <c r="BO10862" s="97" t="s">
        <v>5617</v>
      </c>
      <c r="BU10862" s="97" t="s">
        <v>16133</v>
      </c>
      <c r="BV10862" s="97" t="s">
        <v>628</v>
      </c>
      <c r="BW10862" s="97" t="s">
        <v>5617</v>
      </c>
    </row>
    <row r="10863" spans="51:75" x14ac:dyDescent="0.3">
      <c r="AY10863" s="124" t="e">
        <f>VLOOKUP(C10863,#REF!, 2,FALSE)</f>
        <v>#REF!</v>
      </c>
      <c r="BM10863" s="97" t="s">
        <v>16134</v>
      </c>
      <c r="BN10863" s="97" t="s">
        <v>657</v>
      </c>
      <c r="BO10863" s="97" t="s">
        <v>9319</v>
      </c>
      <c r="BU10863" s="97" t="s">
        <v>16134</v>
      </c>
      <c r="BV10863" s="97" t="s">
        <v>657</v>
      </c>
      <c r="BW10863" s="97" t="s">
        <v>9319</v>
      </c>
    </row>
    <row r="10864" spans="51:75" x14ac:dyDescent="0.3">
      <c r="AY10864" s="124" t="e">
        <f>VLOOKUP(C10864,#REF!, 2,FALSE)</f>
        <v>#REF!</v>
      </c>
      <c r="BM10864" s="97" t="s">
        <v>16135</v>
      </c>
      <c r="BN10864" s="97" t="s">
        <v>1139</v>
      </c>
      <c r="BO10864" s="97" t="s">
        <v>770</v>
      </c>
      <c r="BU10864" s="97" t="s">
        <v>16135</v>
      </c>
      <c r="BV10864" s="97" t="s">
        <v>1139</v>
      </c>
      <c r="BW10864" s="97" t="s">
        <v>770</v>
      </c>
    </row>
    <row r="10865" spans="51:75" x14ac:dyDescent="0.3">
      <c r="AY10865" s="124" t="e">
        <f>VLOOKUP(C10865,#REF!, 2,FALSE)</f>
        <v>#REF!</v>
      </c>
      <c r="BM10865" s="97" t="s">
        <v>16136</v>
      </c>
      <c r="BN10865" s="97" t="s">
        <v>3191</v>
      </c>
      <c r="BO10865" s="97" t="s">
        <v>860</v>
      </c>
      <c r="BU10865" s="97" t="s">
        <v>16136</v>
      </c>
      <c r="BV10865" s="97" t="s">
        <v>3191</v>
      </c>
      <c r="BW10865" s="97" t="s">
        <v>860</v>
      </c>
    </row>
    <row r="10866" spans="51:75" x14ac:dyDescent="0.3">
      <c r="AY10866" s="124" t="e">
        <f>VLOOKUP(C10866,#REF!, 2,FALSE)</f>
        <v>#REF!</v>
      </c>
      <c r="BM10866" s="97" t="s">
        <v>16137</v>
      </c>
      <c r="BN10866" s="97" t="s">
        <v>669</v>
      </c>
      <c r="BO10866" s="97" t="s">
        <v>10076</v>
      </c>
      <c r="BU10866" s="97" t="s">
        <v>16137</v>
      </c>
      <c r="BV10866" s="97" t="s">
        <v>669</v>
      </c>
      <c r="BW10866" s="97" t="s">
        <v>10076</v>
      </c>
    </row>
    <row r="10867" spans="51:75" x14ac:dyDescent="0.3">
      <c r="AY10867" s="124" t="e">
        <f>VLOOKUP(C10867,#REF!, 2,FALSE)</f>
        <v>#REF!</v>
      </c>
      <c r="BM10867" s="97" t="s">
        <v>16138</v>
      </c>
      <c r="BN10867" s="97" t="s">
        <v>705</v>
      </c>
      <c r="BO10867" s="97" t="s">
        <v>1607</v>
      </c>
      <c r="BU10867" s="97" t="s">
        <v>16138</v>
      </c>
      <c r="BV10867" s="97" t="s">
        <v>705</v>
      </c>
      <c r="BW10867" s="97" t="s">
        <v>1607</v>
      </c>
    </row>
    <row r="10868" spans="51:75" x14ac:dyDescent="0.3">
      <c r="AY10868" s="124" t="e">
        <f>VLOOKUP(C10868,#REF!, 2,FALSE)</f>
        <v>#REF!</v>
      </c>
      <c r="BM10868" s="97" t="s">
        <v>16139</v>
      </c>
      <c r="BN10868" s="97" t="s">
        <v>862</v>
      </c>
      <c r="BO10868" s="97" t="s">
        <v>770</v>
      </c>
      <c r="BU10868" s="97" t="s">
        <v>16139</v>
      </c>
      <c r="BV10868" s="97" t="s">
        <v>862</v>
      </c>
      <c r="BW10868" s="97" t="s">
        <v>770</v>
      </c>
    </row>
    <row r="10869" spans="51:75" x14ac:dyDescent="0.3">
      <c r="AY10869" s="124" t="e">
        <f>VLOOKUP(C10869,#REF!, 2,FALSE)</f>
        <v>#REF!</v>
      </c>
      <c r="BM10869" s="97" t="s">
        <v>16140</v>
      </c>
      <c r="BN10869" s="97" t="s">
        <v>862</v>
      </c>
      <c r="BO10869" s="97" t="s">
        <v>770</v>
      </c>
      <c r="BU10869" s="97" t="s">
        <v>16140</v>
      </c>
      <c r="BV10869" s="97" t="s">
        <v>862</v>
      </c>
      <c r="BW10869" s="97" t="s">
        <v>770</v>
      </c>
    </row>
    <row r="10870" spans="51:75" x14ac:dyDescent="0.3">
      <c r="AY10870" s="124" t="e">
        <f>VLOOKUP(C10870,#REF!, 2,FALSE)</f>
        <v>#REF!</v>
      </c>
      <c r="BM10870" s="97" t="s">
        <v>16141</v>
      </c>
      <c r="BN10870" s="97" t="s">
        <v>862</v>
      </c>
      <c r="BO10870" s="97" t="s">
        <v>9437</v>
      </c>
      <c r="BU10870" s="97" t="s">
        <v>16141</v>
      </c>
      <c r="BV10870" s="97" t="s">
        <v>862</v>
      </c>
      <c r="BW10870" s="97" t="s">
        <v>9437</v>
      </c>
    </row>
    <row r="10871" spans="51:75" x14ac:dyDescent="0.3">
      <c r="AY10871" s="124" t="e">
        <f>VLOOKUP(C10871,#REF!, 2,FALSE)</f>
        <v>#REF!</v>
      </c>
      <c r="BM10871" s="97" t="s">
        <v>16142</v>
      </c>
      <c r="BN10871" s="97" t="s">
        <v>2983</v>
      </c>
      <c r="BO10871" s="97" t="s">
        <v>770</v>
      </c>
      <c r="BU10871" s="97" t="s">
        <v>16142</v>
      </c>
      <c r="BV10871" s="97" t="s">
        <v>2983</v>
      </c>
      <c r="BW10871" s="97" t="s">
        <v>770</v>
      </c>
    </row>
    <row r="10872" spans="51:75" x14ac:dyDescent="0.3">
      <c r="AY10872" s="124" t="e">
        <f>VLOOKUP(C10872,#REF!, 2,FALSE)</f>
        <v>#REF!</v>
      </c>
      <c r="BM10872" s="97" t="s">
        <v>16143</v>
      </c>
      <c r="BN10872" s="97" t="s">
        <v>1139</v>
      </c>
      <c r="BO10872" s="97" t="s">
        <v>1225</v>
      </c>
      <c r="BU10872" s="97" t="s">
        <v>16143</v>
      </c>
      <c r="BV10872" s="97" t="s">
        <v>1139</v>
      </c>
      <c r="BW10872" s="97" t="s">
        <v>1225</v>
      </c>
    </row>
    <row r="10873" spans="51:75" x14ac:dyDescent="0.3">
      <c r="AY10873" s="124" t="e">
        <f>VLOOKUP(C10873,#REF!, 2,FALSE)</f>
        <v>#REF!</v>
      </c>
      <c r="BM10873" s="97" t="s">
        <v>16144</v>
      </c>
      <c r="BN10873" s="97" t="s">
        <v>3085</v>
      </c>
      <c r="BO10873" s="97" t="s">
        <v>16145</v>
      </c>
      <c r="BU10873" s="97" t="s">
        <v>16144</v>
      </c>
      <c r="BV10873" s="97" t="s">
        <v>3085</v>
      </c>
      <c r="BW10873" s="97" t="s">
        <v>16145</v>
      </c>
    </row>
    <row r="10874" spans="51:75" x14ac:dyDescent="0.3">
      <c r="AY10874" s="124" t="e">
        <f>VLOOKUP(C10874,#REF!, 2,FALSE)</f>
        <v>#REF!</v>
      </c>
      <c r="BM10874" s="97" t="s">
        <v>16146</v>
      </c>
      <c r="BN10874" s="97" t="s">
        <v>16968</v>
      </c>
      <c r="BO10874" s="97" t="s">
        <v>2983</v>
      </c>
      <c r="BU10874" s="97" t="s">
        <v>16146</v>
      </c>
      <c r="BV10874" s="97" t="s">
        <v>16968</v>
      </c>
      <c r="BW10874" s="97" t="s">
        <v>2983</v>
      </c>
    </row>
    <row r="10875" spans="51:75" x14ac:dyDescent="0.3">
      <c r="AY10875" s="124" t="e">
        <f>VLOOKUP(C10875,#REF!, 2,FALSE)</f>
        <v>#REF!</v>
      </c>
      <c r="BM10875" s="97" t="s">
        <v>16147</v>
      </c>
      <c r="BN10875" s="97" t="s">
        <v>1139</v>
      </c>
      <c r="BO10875" s="97" t="s">
        <v>770</v>
      </c>
      <c r="BU10875" s="97" t="s">
        <v>16147</v>
      </c>
      <c r="BV10875" s="97" t="s">
        <v>1139</v>
      </c>
      <c r="BW10875" s="97" t="s">
        <v>770</v>
      </c>
    </row>
    <row r="10876" spans="51:75" x14ac:dyDescent="0.3">
      <c r="AY10876" s="124" t="e">
        <f>VLOOKUP(C10876,#REF!, 2,FALSE)</f>
        <v>#REF!</v>
      </c>
      <c r="BM10876" s="97" t="s">
        <v>16148</v>
      </c>
      <c r="BN10876" s="97" t="s">
        <v>1139</v>
      </c>
      <c r="BO10876" s="97" t="s">
        <v>770</v>
      </c>
      <c r="BU10876" s="97" t="s">
        <v>16148</v>
      </c>
      <c r="BV10876" s="97" t="s">
        <v>1139</v>
      </c>
      <c r="BW10876" s="97" t="s">
        <v>770</v>
      </c>
    </row>
    <row r="10877" spans="51:75" x14ac:dyDescent="0.3">
      <c r="AY10877" s="124" t="e">
        <f>VLOOKUP(C10877,#REF!, 2,FALSE)</f>
        <v>#REF!</v>
      </c>
      <c r="BM10877" s="97" t="s">
        <v>16149</v>
      </c>
      <c r="BN10877" s="97" t="s">
        <v>3000</v>
      </c>
      <c r="BO10877" s="97" t="s">
        <v>770</v>
      </c>
      <c r="BU10877" s="97" t="s">
        <v>16149</v>
      </c>
      <c r="BV10877" s="97" t="s">
        <v>3000</v>
      </c>
      <c r="BW10877" s="97" t="s">
        <v>770</v>
      </c>
    </row>
    <row r="10878" spans="51:75" x14ac:dyDescent="0.3">
      <c r="AY10878" s="124" t="e">
        <f>VLOOKUP(C10878,#REF!, 2,FALSE)</f>
        <v>#REF!</v>
      </c>
      <c r="BM10878" s="97" t="s">
        <v>2794</v>
      </c>
      <c r="BN10878" s="97" t="s">
        <v>628</v>
      </c>
      <c r="BO10878" s="97" t="s">
        <v>770</v>
      </c>
      <c r="BU10878" s="97" t="s">
        <v>2794</v>
      </c>
      <c r="BV10878" s="97" t="s">
        <v>628</v>
      </c>
      <c r="BW10878" s="97" t="s">
        <v>770</v>
      </c>
    </row>
    <row r="10879" spans="51:75" x14ac:dyDescent="0.3">
      <c r="AY10879" s="124" t="e">
        <f>VLOOKUP(C10879,#REF!, 2,FALSE)</f>
        <v>#REF!</v>
      </c>
      <c r="BM10879" s="97" t="s">
        <v>16150</v>
      </c>
      <c r="BN10879" s="97" t="s">
        <v>3000</v>
      </c>
      <c r="BO10879" s="97" t="s">
        <v>770</v>
      </c>
      <c r="BU10879" s="97" t="s">
        <v>16150</v>
      </c>
      <c r="BV10879" s="97" t="s">
        <v>3000</v>
      </c>
      <c r="BW10879" s="97" t="s">
        <v>770</v>
      </c>
    </row>
    <row r="10880" spans="51:75" x14ac:dyDescent="0.3">
      <c r="AY10880" s="124" t="e">
        <f>VLOOKUP(C10880,#REF!, 2,FALSE)</f>
        <v>#REF!</v>
      </c>
      <c r="BM10880" s="97" t="s">
        <v>16151</v>
      </c>
      <c r="BN10880" s="97" t="s">
        <v>16968</v>
      </c>
      <c r="BO10880" s="97" t="s">
        <v>770</v>
      </c>
      <c r="BU10880" s="97" t="s">
        <v>16151</v>
      </c>
      <c r="BV10880" s="97" t="s">
        <v>16968</v>
      </c>
      <c r="BW10880" s="97" t="s">
        <v>770</v>
      </c>
    </row>
    <row r="10881" spans="51:75" x14ac:dyDescent="0.3">
      <c r="AY10881" s="124" t="e">
        <f>VLOOKUP(C10881,#REF!, 2,FALSE)</f>
        <v>#REF!</v>
      </c>
      <c r="BM10881" s="97" t="s">
        <v>16152</v>
      </c>
      <c r="BN10881" s="97" t="s">
        <v>3237</v>
      </c>
      <c r="BO10881" s="97" t="s">
        <v>5558</v>
      </c>
      <c r="BU10881" s="97" t="s">
        <v>16152</v>
      </c>
      <c r="BV10881" s="97" t="s">
        <v>3237</v>
      </c>
      <c r="BW10881" s="97" t="s">
        <v>5558</v>
      </c>
    </row>
    <row r="10882" spans="51:75" x14ac:dyDescent="0.3">
      <c r="AY10882" s="124" t="e">
        <f>VLOOKUP(C10882,#REF!, 2,FALSE)</f>
        <v>#REF!</v>
      </c>
      <c r="BM10882" s="97" t="s">
        <v>16153</v>
      </c>
      <c r="BN10882" s="97" t="s">
        <v>3043</v>
      </c>
      <c r="BO10882" s="97" t="s">
        <v>770</v>
      </c>
      <c r="BU10882" s="97" t="s">
        <v>16153</v>
      </c>
      <c r="BV10882" s="97" t="s">
        <v>3043</v>
      </c>
      <c r="BW10882" s="97" t="s">
        <v>770</v>
      </c>
    </row>
    <row r="10883" spans="51:75" x14ac:dyDescent="0.3">
      <c r="AY10883" s="124" t="e">
        <f>VLOOKUP(C10883,#REF!, 2,FALSE)</f>
        <v>#REF!</v>
      </c>
      <c r="BM10883" s="97" t="s">
        <v>16154</v>
      </c>
      <c r="BN10883" s="97" t="s">
        <v>16968</v>
      </c>
      <c r="BO10883" s="97" t="s">
        <v>5950</v>
      </c>
      <c r="BU10883" s="97" t="s">
        <v>16154</v>
      </c>
      <c r="BV10883" s="97" t="s">
        <v>16968</v>
      </c>
      <c r="BW10883" s="97" t="s">
        <v>5950</v>
      </c>
    </row>
    <row r="10884" spans="51:75" x14ac:dyDescent="0.3">
      <c r="AY10884" s="124" t="e">
        <f>VLOOKUP(C10884,#REF!, 2,FALSE)</f>
        <v>#REF!</v>
      </c>
      <c r="BM10884" s="97" t="s">
        <v>16155</v>
      </c>
      <c r="BN10884" s="97" t="s">
        <v>3237</v>
      </c>
      <c r="BO10884" s="97" t="s">
        <v>7515</v>
      </c>
      <c r="BU10884" s="97" t="s">
        <v>16155</v>
      </c>
      <c r="BV10884" s="97" t="s">
        <v>3237</v>
      </c>
      <c r="BW10884" s="97" t="s">
        <v>7515</v>
      </c>
    </row>
    <row r="10885" spans="51:75" x14ac:dyDescent="0.3">
      <c r="AY10885" s="124" t="e">
        <f>VLOOKUP(C10885,#REF!, 2,FALSE)</f>
        <v>#REF!</v>
      </c>
      <c r="BM10885" s="97" t="s">
        <v>16156</v>
      </c>
      <c r="BN10885" s="97" t="s">
        <v>3085</v>
      </c>
      <c r="BO10885" s="97" t="s">
        <v>16157</v>
      </c>
      <c r="BU10885" s="97" t="s">
        <v>16156</v>
      </c>
      <c r="BV10885" s="97" t="s">
        <v>3085</v>
      </c>
      <c r="BW10885" s="97" t="s">
        <v>16157</v>
      </c>
    </row>
    <row r="10886" spans="51:75" x14ac:dyDescent="0.3">
      <c r="AY10886" s="124" t="e">
        <f>VLOOKUP(C10886,#REF!, 2,FALSE)</f>
        <v>#REF!</v>
      </c>
      <c r="BM10886" s="97" t="s">
        <v>16158</v>
      </c>
      <c r="BN10886" s="97" t="s">
        <v>3237</v>
      </c>
      <c r="BO10886" s="97" t="s">
        <v>3289</v>
      </c>
      <c r="BU10886" s="97" t="s">
        <v>16158</v>
      </c>
      <c r="BV10886" s="97" t="s">
        <v>3237</v>
      </c>
      <c r="BW10886" s="97" t="s">
        <v>3289</v>
      </c>
    </row>
    <row r="10887" spans="51:75" x14ac:dyDescent="0.3">
      <c r="AY10887" s="124" t="e">
        <f>VLOOKUP(C10887,#REF!, 2,FALSE)</f>
        <v>#REF!</v>
      </c>
      <c r="BM10887" s="97" t="s">
        <v>16159</v>
      </c>
      <c r="BN10887" s="97" t="s">
        <v>3237</v>
      </c>
      <c r="BO10887" s="97" t="s">
        <v>16160</v>
      </c>
      <c r="BU10887" s="97" t="s">
        <v>16159</v>
      </c>
      <c r="BV10887" s="97" t="s">
        <v>3237</v>
      </c>
      <c r="BW10887" s="97" t="s">
        <v>16160</v>
      </c>
    </row>
    <row r="10888" spans="51:75" x14ac:dyDescent="0.3">
      <c r="AY10888" s="124" t="e">
        <f>VLOOKUP(C10888,#REF!, 2,FALSE)</f>
        <v>#REF!</v>
      </c>
      <c r="BM10888" s="97" t="s">
        <v>16161</v>
      </c>
      <c r="BN10888" s="97" t="s">
        <v>3081</v>
      </c>
      <c r="BO10888" s="97" t="s">
        <v>16162</v>
      </c>
      <c r="BU10888" s="97" t="s">
        <v>16161</v>
      </c>
      <c r="BV10888" s="97" t="s">
        <v>3081</v>
      </c>
      <c r="BW10888" s="97" t="s">
        <v>16162</v>
      </c>
    </row>
    <row r="10889" spans="51:75" x14ac:dyDescent="0.3">
      <c r="AY10889" s="124" t="e">
        <f>VLOOKUP(C10889,#REF!, 2,FALSE)</f>
        <v>#REF!</v>
      </c>
      <c r="BM10889" s="97" t="s">
        <v>2795</v>
      </c>
      <c r="BN10889" s="97" t="s">
        <v>16968</v>
      </c>
      <c r="BO10889" s="97" t="s">
        <v>3692</v>
      </c>
      <c r="BU10889" s="97" t="s">
        <v>2795</v>
      </c>
      <c r="BV10889" s="97" t="s">
        <v>16968</v>
      </c>
      <c r="BW10889" s="97" t="s">
        <v>3692</v>
      </c>
    </row>
    <row r="10890" spans="51:75" x14ac:dyDescent="0.3">
      <c r="AY10890" s="124" t="e">
        <f>VLOOKUP(C10890,#REF!, 2,FALSE)</f>
        <v>#REF!</v>
      </c>
      <c r="BM10890" s="97" t="s">
        <v>16163</v>
      </c>
      <c r="BN10890" s="97" t="s">
        <v>655</v>
      </c>
      <c r="BO10890" s="97" t="s">
        <v>3335</v>
      </c>
      <c r="BU10890" s="97" t="s">
        <v>16163</v>
      </c>
      <c r="BV10890" s="97" t="s">
        <v>655</v>
      </c>
      <c r="BW10890" s="97" t="s">
        <v>3335</v>
      </c>
    </row>
    <row r="10891" spans="51:75" x14ac:dyDescent="0.3">
      <c r="AY10891" s="124" t="e">
        <f>VLOOKUP(C10891,#REF!, 2,FALSE)</f>
        <v>#REF!</v>
      </c>
      <c r="BM10891" s="97" t="s">
        <v>16164</v>
      </c>
      <c r="BN10891" s="97" t="s">
        <v>667</v>
      </c>
      <c r="BO10891" s="97" t="s">
        <v>7636</v>
      </c>
      <c r="BU10891" s="97" t="s">
        <v>16164</v>
      </c>
      <c r="BV10891" s="97" t="s">
        <v>667</v>
      </c>
      <c r="BW10891" s="97" t="s">
        <v>7636</v>
      </c>
    </row>
    <row r="10892" spans="51:75" x14ac:dyDescent="0.3">
      <c r="AY10892" s="124" t="e">
        <f>VLOOKUP(C10892,#REF!, 2,FALSE)</f>
        <v>#REF!</v>
      </c>
      <c r="BM10892" s="97" t="s">
        <v>16165</v>
      </c>
      <c r="BN10892" s="97" t="s">
        <v>849</v>
      </c>
      <c r="BO10892" s="97" t="s">
        <v>10895</v>
      </c>
      <c r="BU10892" s="97" t="s">
        <v>16165</v>
      </c>
      <c r="BV10892" s="97" t="s">
        <v>849</v>
      </c>
      <c r="BW10892" s="97" t="s">
        <v>10895</v>
      </c>
    </row>
    <row r="10893" spans="51:75" x14ac:dyDescent="0.3">
      <c r="AY10893" s="124" t="e">
        <f>VLOOKUP(C10893,#REF!, 2,FALSE)</f>
        <v>#REF!</v>
      </c>
      <c r="BM10893" s="97" t="s">
        <v>16166</v>
      </c>
      <c r="BN10893" s="97" t="s">
        <v>16968</v>
      </c>
      <c r="BO10893" s="97" t="s">
        <v>16167</v>
      </c>
      <c r="BU10893" s="97" t="s">
        <v>16166</v>
      </c>
      <c r="BV10893" s="97" t="s">
        <v>16968</v>
      </c>
      <c r="BW10893" s="97" t="s">
        <v>16167</v>
      </c>
    </row>
    <row r="10894" spans="51:75" x14ac:dyDescent="0.3">
      <c r="AY10894" s="124" t="e">
        <f>VLOOKUP(C10894,#REF!, 2,FALSE)</f>
        <v>#REF!</v>
      </c>
      <c r="BM10894" s="97" t="s">
        <v>16168</v>
      </c>
      <c r="BN10894" s="97" t="s">
        <v>1272</v>
      </c>
      <c r="BO10894" s="97" t="s">
        <v>770</v>
      </c>
      <c r="BU10894" s="97" t="s">
        <v>16168</v>
      </c>
      <c r="BV10894" s="97" t="s">
        <v>1272</v>
      </c>
      <c r="BW10894" s="97" t="s">
        <v>770</v>
      </c>
    </row>
    <row r="10895" spans="51:75" x14ac:dyDescent="0.3">
      <c r="AY10895" s="124" t="e">
        <f>VLOOKUP(C10895,#REF!, 2,FALSE)</f>
        <v>#REF!</v>
      </c>
      <c r="BM10895" s="97" t="s">
        <v>16169</v>
      </c>
      <c r="BN10895" s="97" t="s">
        <v>1013</v>
      </c>
      <c r="BO10895" s="97" t="s">
        <v>770</v>
      </c>
      <c r="BU10895" s="97" t="s">
        <v>16169</v>
      </c>
      <c r="BV10895" s="97" t="s">
        <v>1013</v>
      </c>
      <c r="BW10895" s="97" t="s">
        <v>770</v>
      </c>
    </row>
    <row r="10896" spans="51:75" x14ac:dyDescent="0.3">
      <c r="AY10896" s="124" t="e">
        <f>VLOOKUP(C10896,#REF!, 2,FALSE)</f>
        <v>#REF!</v>
      </c>
      <c r="BM10896" s="97" t="s">
        <v>16170</v>
      </c>
      <c r="BN10896" s="97" t="s">
        <v>1013</v>
      </c>
      <c r="BO10896" s="97" t="s">
        <v>3715</v>
      </c>
      <c r="BU10896" s="97" t="s">
        <v>16170</v>
      </c>
      <c r="BV10896" s="97" t="s">
        <v>1013</v>
      </c>
      <c r="BW10896" s="97" t="s">
        <v>3715</v>
      </c>
    </row>
    <row r="10897" spans="51:75" x14ac:dyDescent="0.3">
      <c r="AY10897" s="124" t="e">
        <f>VLOOKUP(C10897,#REF!, 2,FALSE)</f>
        <v>#REF!</v>
      </c>
      <c r="BM10897" s="97" t="s">
        <v>16171</v>
      </c>
      <c r="BN10897" s="97" t="s">
        <v>16968</v>
      </c>
      <c r="BO10897" s="97" t="s">
        <v>792</v>
      </c>
      <c r="BU10897" s="97" t="s">
        <v>16171</v>
      </c>
      <c r="BV10897" s="97" t="s">
        <v>16968</v>
      </c>
      <c r="BW10897" s="97" t="s">
        <v>792</v>
      </c>
    </row>
    <row r="10898" spans="51:75" x14ac:dyDescent="0.3">
      <c r="AY10898" s="124" t="e">
        <f>VLOOKUP(C10898,#REF!, 2,FALSE)</f>
        <v>#REF!</v>
      </c>
      <c r="BM10898" s="97" t="s">
        <v>16172</v>
      </c>
      <c r="BN10898" s="97" t="s">
        <v>16968</v>
      </c>
      <c r="BO10898" s="97" t="s">
        <v>770</v>
      </c>
      <c r="BU10898" s="97" t="s">
        <v>16172</v>
      </c>
      <c r="BV10898" s="97" t="s">
        <v>16968</v>
      </c>
      <c r="BW10898" s="97" t="s">
        <v>770</v>
      </c>
    </row>
    <row r="10899" spans="51:75" x14ac:dyDescent="0.3">
      <c r="AY10899" s="124" t="e">
        <f>VLOOKUP(C10899,#REF!, 2,FALSE)</f>
        <v>#REF!</v>
      </c>
      <c r="BM10899" s="97" t="s">
        <v>2796</v>
      </c>
      <c r="BN10899" s="97" t="s">
        <v>2983</v>
      </c>
      <c r="BO10899" s="97" t="s">
        <v>2983</v>
      </c>
      <c r="BU10899" s="97" t="s">
        <v>2796</v>
      </c>
      <c r="BV10899" s="97" t="s">
        <v>2983</v>
      </c>
      <c r="BW10899" s="97" t="s">
        <v>2983</v>
      </c>
    </row>
    <row r="10900" spans="51:75" x14ac:dyDescent="0.3">
      <c r="AY10900" s="124" t="e">
        <f>VLOOKUP(C10900,#REF!, 2,FALSE)</f>
        <v>#REF!</v>
      </c>
      <c r="BM10900" s="97" t="s">
        <v>16173</v>
      </c>
      <c r="BN10900" s="97" t="s">
        <v>926</v>
      </c>
      <c r="BO10900" s="97" t="s">
        <v>8572</v>
      </c>
      <c r="BU10900" s="97" t="s">
        <v>16173</v>
      </c>
      <c r="BV10900" s="97" t="s">
        <v>926</v>
      </c>
      <c r="BW10900" s="97" t="s">
        <v>8572</v>
      </c>
    </row>
    <row r="10901" spans="51:75" x14ac:dyDescent="0.3">
      <c r="AY10901" s="124" t="e">
        <f>VLOOKUP(C10901,#REF!, 2,FALSE)</f>
        <v>#REF!</v>
      </c>
      <c r="BM10901" s="97" t="s">
        <v>2797</v>
      </c>
      <c r="BN10901" s="97" t="s">
        <v>16968</v>
      </c>
      <c r="BO10901" s="97" t="s">
        <v>2983</v>
      </c>
      <c r="BU10901" s="97" t="s">
        <v>2797</v>
      </c>
      <c r="BV10901" s="97" t="s">
        <v>16968</v>
      </c>
      <c r="BW10901" s="97" t="s">
        <v>2983</v>
      </c>
    </row>
    <row r="10902" spans="51:75" x14ac:dyDescent="0.3">
      <c r="AY10902" s="124" t="e">
        <f>VLOOKUP(C10902,#REF!, 2,FALSE)</f>
        <v>#REF!</v>
      </c>
      <c r="BM10902" s="97" t="s">
        <v>16174</v>
      </c>
      <c r="BN10902" s="97" t="s">
        <v>614</v>
      </c>
      <c r="BO10902" s="97" t="s">
        <v>801</v>
      </c>
      <c r="BU10902" s="97" t="s">
        <v>16174</v>
      </c>
      <c r="BV10902" s="97" t="s">
        <v>614</v>
      </c>
      <c r="BW10902" s="97" t="s">
        <v>801</v>
      </c>
    </row>
    <row r="10903" spans="51:75" x14ac:dyDescent="0.3">
      <c r="AY10903" s="124" t="e">
        <f>VLOOKUP(C10903,#REF!, 2,FALSE)</f>
        <v>#REF!</v>
      </c>
      <c r="BM10903" s="97" t="s">
        <v>16175</v>
      </c>
      <c r="BN10903" s="97" t="s">
        <v>16968</v>
      </c>
      <c r="BO10903" s="97" t="s">
        <v>2983</v>
      </c>
      <c r="BU10903" s="97" t="s">
        <v>16175</v>
      </c>
      <c r="BV10903" s="97" t="s">
        <v>16968</v>
      </c>
      <c r="BW10903" s="97" t="s">
        <v>2983</v>
      </c>
    </row>
    <row r="10904" spans="51:75" x14ac:dyDescent="0.3">
      <c r="AY10904" s="124" t="e">
        <f>VLOOKUP(C10904,#REF!, 2,FALSE)</f>
        <v>#REF!</v>
      </c>
      <c r="BM10904" s="97" t="s">
        <v>16176</v>
      </c>
      <c r="BN10904" s="97" t="s">
        <v>2979</v>
      </c>
      <c r="BO10904" s="97" t="s">
        <v>10810</v>
      </c>
      <c r="BU10904" s="97" t="s">
        <v>16176</v>
      </c>
      <c r="BV10904" s="97" t="s">
        <v>2979</v>
      </c>
      <c r="BW10904" s="97" t="s">
        <v>10810</v>
      </c>
    </row>
    <row r="10905" spans="51:75" x14ac:dyDescent="0.3">
      <c r="AY10905" s="124" t="e">
        <f>VLOOKUP(C10905,#REF!, 2,FALSE)</f>
        <v>#REF!</v>
      </c>
      <c r="BM10905" s="97" t="s">
        <v>16177</v>
      </c>
      <c r="BN10905" s="97" t="s">
        <v>16968</v>
      </c>
      <c r="BO10905" s="97" t="s">
        <v>2983</v>
      </c>
      <c r="BU10905" s="97" t="s">
        <v>16177</v>
      </c>
      <c r="BV10905" s="97" t="s">
        <v>16968</v>
      </c>
      <c r="BW10905" s="97" t="s">
        <v>2983</v>
      </c>
    </row>
    <row r="10906" spans="51:75" x14ac:dyDescent="0.3">
      <c r="AY10906" s="124" t="e">
        <f>VLOOKUP(C10906,#REF!, 2,FALSE)</f>
        <v>#REF!</v>
      </c>
      <c r="BM10906" s="97" t="s">
        <v>16178</v>
      </c>
      <c r="BN10906" s="97" t="s">
        <v>923</v>
      </c>
      <c r="BO10906" s="97" t="s">
        <v>2365</v>
      </c>
      <c r="BU10906" s="97" t="s">
        <v>16178</v>
      </c>
      <c r="BV10906" s="97" t="s">
        <v>923</v>
      </c>
      <c r="BW10906" s="97" t="s">
        <v>2365</v>
      </c>
    </row>
    <row r="10907" spans="51:75" x14ac:dyDescent="0.3">
      <c r="AY10907" s="124" t="e">
        <f>VLOOKUP(C10907,#REF!, 2,FALSE)</f>
        <v>#REF!</v>
      </c>
      <c r="BM10907" s="97" t="s">
        <v>16179</v>
      </c>
      <c r="BN10907" s="97" t="s">
        <v>1070</v>
      </c>
      <c r="BO10907" s="97" t="s">
        <v>770</v>
      </c>
      <c r="BU10907" s="97" t="s">
        <v>16179</v>
      </c>
      <c r="BV10907" s="97" t="s">
        <v>1070</v>
      </c>
      <c r="BW10907" s="97" t="s">
        <v>770</v>
      </c>
    </row>
    <row r="10908" spans="51:75" x14ac:dyDescent="0.3">
      <c r="AY10908" s="124" t="e">
        <f>VLOOKUP(C10908,#REF!, 2,FALSE)</f>
        <v>#REF!</v>
      </c>
      <c r="BM10908" s="97" t="s">
        <v>16180</v>
      </c>
      <c r="BN10908" s="97" t="s">
        <v>16968</v>
      </c>
      <c r="BO10908" s="97" t="s">
        <v>2983</v>
      </c>
      <c r="BU10908" s="97" t="s">
        <v>16180</v>
      </c>
      <c r="BV10908" s="97" t="s">
        <v>16968</v>
      </c>
      <c r="BW10908" s="97" t="s">
        <v>2983</v>
      </c>
    </row>
    <row r="10909" spans="51:75" x14ac:dyDescent="0.3">
      <c r="AY10909" s="124" t="e">
        <f>VLOOKUP(C10909,#REF!, 2,FALSE)</f>
        <v>#REF!</v>
      </c>
      <c r="BM10909" s="97" t="s">
        <v>16181</v>
      </c>
      <c r="BN10909" s="97" t="s">
        <v>16968</v>
      </c>
      <c r="BO10909" s="97" t="s">
        <v>2983</v>
      </c>
      <c r="BU10909" s="97" t="s">
        <v>16181</v>
      </c>
      <c r="BV10909" s="97" t="s">
        <v>16968</v>
      </c>
      <c r="BW10909" s="97" t="s">
        <v>2983</v>
      </c>
    </row>
    <row r="10910" spans="51:75" x14ac:dyDescent="0.3">
      <c r="AY10910" s="124" t="e">
        <f>VLOOKUP(C10910,#REF!, 2,FALSE)</f>
        <v>#REF!</v>
      </c>
      <c r="BM10910" s="97" t="s">
        <v>16182</v>
      </c>
      <c r="BN10910" s="97" t="s">
        <v>16968</v>
      </c>
      <c r="BO10910" s="97" t="s">
        <v>7574</v>
      </c>
      <c r="BU10910" s="97" t="s">
        <v>16182</v>
      </c>
      <c r="BV10910" s="97" t="s">
        <v>16968</v>
      </c>
      <c r="BW10910" s="97" t="s">
        <v>7574</v>
      </c>
    </row>
    <row r="10911" spans="51:75" x14ac:dyDescent="0.3">
      <c r="AY10911" s="124" t="e">
        <f>VLOOKUP(C10911,#REF!, 2,FALSE)</f>
        <v>#REF!</v>
      </c>
      <c r="BM10911" s="97" t="s">
        <v>2798</v>
      </c>
      <c r="BN10911" s="97" t="s">
        <v>16968</v>
      </c>
      <c r="BO10911" s="97" t="s">
        <v>2983</v>
      </c>
      <c r="BU10911" s="97" t="s">
        <v>2798</v>
      </c>
      <c r="BV10911" s="97" t="s">
        <v>16968</v>
      </c>
      <c r="BW10911" s="97" t="s">
        <v>2983</v>
      </c>
    </row>
    <row r="10912" spans="51:75" x14ac:dyDescent="0.3">
      <c r="AY10912" s="124" t="e">
        <f>VLOOKUP(C10912,#REF!, 2,FALSE)</f>
        <v>#REF!</v>
      </c>
      <c r="BM10912" s="97" t="s">
        <v>2799</v>
      </c>
      <c r="BN10912" s="97" t="s">
        <v>621</v>
      </c>
      <c r="BO10912" s="97" t="s">
        <v>15284</v>
      </c>
      <c r="BU10912" s="97" t="s">
        <v>2799</v>
      </c>
      <c r="BV10912" s="97" t="s">
        <v>621</v>
      </c>
      <c r="BW10912" s="97" t="s">
        <v>15284</v>
      </c>
    </row>
    <row r="10913" spans="51:75" x14ac:dyDescent="0.3">
      <c r="AY10913" s="124" t="e">
        <f>VLOOKUP(C10913,#REF!, 2,FALSE)</f>
        <v>#REF!</v>
      </c>
      <c r="BM10913" s="97" t="s">
        <v>16183</v>
      </c>
      <c r="BN10913" s="97" t="s">
        <v>1267</v>
      </c>
      <c r="BO10913" s="97" t="s">
        <v>7574</v>
      </c>
      <c r="BU10913" s="97" t="s">
        <v>16183</v>
      </c>
      <c r="BV10913" s="97" t="s">
        <v>1267</v>
      </c>
      <c r="BW10913" s="97" t="s">
        <v>7574</v>
      </c>
    </row>
    <row r="10914" spans="51:75" x14ac:dyDescent="0.3">
      <c r="AY10914" s="124" t="e">
        <f>VLOOKUP(C10914,#REF!, 2,FALSE)</f>
        <v>#REF!</v>
      </c>
      <c r="BM10914" s="97" t="s">
        <v>16184</v>
      </c>
      <c r="BN10914" s="97" t="s">
        <v>16968</v>
      </c>
      <c r="BO10914" s="97" t="s">
        <v>770</v>
      </c>
      <c r="BU10914" s="97" t="s">
        <v>16184</v>
      </c>
      <c r="BV10914" s="97" t="s">
        <v>16968</v>
      </c>
      <c r="BW10914" s="97" t="s">
        <v>770</v>
      </c>
    </row>
    <row r="10915" spans="51:75" x14ac:dyDescent="0.3">
      <c r="AY10915" s="124" t="e">
        <f>VLOOKUP(C10915,#REF!, 2,FALSE)</f>
        <v>#REF!</v>
      </c>
      <c r="BM10915" s="97" t="s">
        <v>16185</v>
      </c>
      <c r="BN10915" s="97" t="s">
        <v>703</v>
      </c>
      <c r="BO10915" s="97" t="s">
        <v>15284</v>
      </c>
      <c r="BU10915" s="97" t="s">
        <v>16185</v>
      </c>
      <c r="BV10915" s="97" t="s">
        <v>703</v>
      </c>
      <c r="BW10915" s="97" t="s">
        <v>15284</v>
      </c>
    </row>
    <row r="10916" spans="51:75" x14ac:dyDescent="0.3">
      <c r="AY10916" s="124" t="e">
        <f>VLOOKUP(C10916,#REF!, 2,FALSE)</f>
        <v>#REF!</v>
      </c>
      <c r="BM10916" s="97" t="s">
        <v>16186</v>
      </c>
      <c r="BN10916" s="97" t="s">
        <v>703</v>
      </c>
      <c r="BO10916" s="97" t="s">
        <v>917</v>
      </c>
      <c r="BU10916" s="97" t="s">
        <v>16186</v>
      </c>
      <c r="BV10916" s="97" t="s">
        <v>703</v>
      </c>
      <c r="BW10916" s="97" t="s">
        <v>917</v>
      </c>
    </row>
    <row r="10917" spans="51:75" x14ac:dyDescent="0.3">
      <c r="AY10917" s="124" t="e">
        <f>VLOOKUP(C10917,#REF!, 2,FALSE)</f>
        <v>#REF!</v>
      </c>
      <c r="BM10917" s="97" t="s">
        <v>2800</v>
      </c>
      <c r="BN10917" s="97" t="s">
        <v>16968</v>
      </c>
      <c r="BO10917" s="97" t="s">
        <v>2983</v>
      </c>
      <c r="BU10917" s="97" t="s">
        <v>2800</v>
      </c>
      <c r="BV10917" s="97" t="s">
        <v>16968</v>
      </c>
      <c r="BW10917" s="97" t="s">
        <v>2983</v>
      </c>
    </row>
    <row r="10918" spans="51:75" x14ac:dyDescent="0.3">
      <c r="AY10918" s="124" t="e">
        <f>VLOOKUP(C10918,#REF!, 2,FALSE)</f>
        <v>#REF!</v>
      </c>
      <c r="BM10918" s="97" t="s">
        <v>16187</v>
      </c>
      <c r="BN10918" s="97" t="s">
        <v>661</v>
      </c>
      <c r="BO10918" s="97" t="s">
        <v>16188</v>
      </c>
      <c r="BU10918" s="97" t="s">
        <v>16187</v>
      </c>
      <c r="BV10918" s="97" t="s">
        <v>661</v>
      </c>
      <c r="BW10918" s="97" t="s">
        <v>16188</v>
      </c>
    </row>
    <row r="10919" spans="51:75" x14ac:dyDescent="0.3">
      <c r="AY10919" s="124" t="e">
        <f>VLOOKUP(C10919,#REF!, 2,FALSE)</f>
        <v>#REF!</v>
      </c>
      <c r="BM10919" s="97" t="s">
        <v>2801</v>
      </c>
      <c r="BN10919" s="97" t="s">
        <v>700</v>
      </c>
      <c r="BO10919" s="97" t="s">
        <v>770</v>
      </c>
      <c r="BU10919" s="97" t="s">
        <v>2801</v>
      </c>
      <c r="BV10919" s="97" t="s">
        <v>700</v>
      </c>
      <c r="BW10919" s="97" t="s">
        <v>770</v>
      </c>
    </row>
    <row r="10920" spans="51:75" x14ac:dyDescent="0.3">
      <c r="AY10920" s="124" t="e">
        <f>VLOOKUP(C10920,#REF!, 2,FALSE)</f>
        <v>#REF!</v>
      </c>
      <c r="BM10920" s="97" t="s">
        <v>16189</v>
      </c>
      <c r="BN10920" s="97" t="s">
        <v>637</v>
      </c>
      <c r="BO10920" s="97" t="s">
        <v>1490</v>
      </c>
      <c r="BU10920" s="97" t="s">
        <v>16189</v>
      </c>
      <c r="BV10920" s="97" t="s">
        <v>637</v>
      </c>
      <c r="BW10920" s="97" t="s">
        <v>1490</v>
      </c>
    </row>
    <row r="10921" spans="51:75" x14ac:dyDescent="0.3">
      <c r="AY10921" s="124" t="e">
        <f>VLOOKUP(C10921,#REF!, 2,FALSE)</f>
        <v>#REF!</v>
      </c>
      <c r="BM10921" s="97" t="s">
        <v>2802</v>
      </c>
      <c r="BN10921" s="97" t="s">
        <v>1342</v>
      </c>
      <c r="BO10921" s="97" t="s">
        <v>770</v>
      </c>
      <c r="BU10921" s="97" t="s">
        <v>2802</v>
      </c>
      <c r="BV10921" s="97" t="s">
        <v>1342</v>
      </c>
      <c r="BW10921" s="97" t="s">
        <v>770</v>
      </c>
    </row>
    <row r="10922" spans="51:75" x14ac:dyDescent="0.3">
      <c r="AY10922" s="124" t="e">
        <f>VLOOKUP(C10922,#REF!, 2,FALSE)</f>
        <v>#REF!</v>
      </c>
      <c r="BM10922" s="97" t="s">
        <v>16190</v>
      </c>
      <c r="BN10922" s="97" t="s">
        <v>16968</v>
      </c>
      <c r="BO10922" s="97" t="s">
        <v>3369</v>
      </c>
      <c r="BU10922" s="97" t="s">
        <v>16190</v>
      </c>
      <c r="BV10922" s="97" t="s">
        <v>16968</v>
      </c>
      <c r="BW10922" s="97" t="s">
        <v>3369</v>
      </c>
    </row>
    <row r="10923" spans="51:75" x14ac:dyDescent="0.3">
      <c r="AY10923" s="124" t="e">
        <f>VLOOKUP(C10923,#REF!, 2,FALSE)</f>
        <v>#REF!</v>
      </c>
      <c r="BM10923" s="97" t="s">
        <v>16191</v>
      </c>
      <c r="BN10923" s="97" t="s">
        <v>1013</v>
      </c>
      <c r="BO10923" s="97" t="s">
        <v>1776</v>
      </c>
      <c r="BU10923" s="97" t="s">
        <v>16191</v>
      </c>
      <c r="BV10923" s="97" t="s">
        <v>1013</v>
      </c>
      <c r="BW10923" s="97" t="s">
        <v>1776</v>
      </c>
    </row>
    <row r="10924" spans="51:75" x14ac:dyDescent="0.3">
      <c r="AY10924" s="124" t="e">
        <f>VLOOKUP(C10924,#REF!, 2,FALSE)</f>
        <v>#REF!</v>
      </c>
      <c r="BM10924" s="97" t="s">
        <v>16192</v>
      </c>
      <c r="BN10924" s="97" t="s">
        <v>928</v>
      </c>
      <c r="BO10924" s="97" t="s">
        <v>14671</v>
      </c>
      <c r="BU10924" s="97" t="s">
        <v>16192</v>
      </c>
      <c r="BV10924" s="97" t="s">
        <v>928</v>
      </c>
      <c r="BW10924" s="97" t="s">
        <v>14671</v>
      </c>
    </row>
    <row r="10925" spans="51:75" x14ac:dyDescent="0.3">
      <c r="AY10925" s="124" t="e">
        <f>VLOOKUP(C10925,#REF!, 2,FALSE)</f>
        <v>#REF!</v>
      </c>
      <c r="BM10925" s="97" t="s">
        <v>16193</v>
      </c>
      <c r="BN10925" s="97" t="s">
        <v>731</v>
      </c>
      <c r="BO10925" s="97" t="s">
        <v>8513</v>
      </c>
      <c r="BU10925" s="97" t="s">
        <v>16193</v>
      </c>
      <c r="BV10925" s="97" t="s">
        <v>731</v>
      </c>
      <c r="BW10925" s="97" t="s">
        <v>8513</v>
      </c>
    </row>
    <row r="10926" spans="51:75" x14ac:dyDescent="0.3">
      <c r="AY10926" s="124" t="e">
        <f>VLOOKUP(C10926,#REF!, 2,FALSE)</f>
        <v>#REF!</v>
      </c>
      <c r="BM10926" s="97" t="s">
        <v>2805</v>
      </c>
      <c r="BN10926" s="97" t="s">
        <v>637</v>
      </c>
      <c r="BO10926" s="97" t="s">
        <v>15284</v>
      </c>
      <c r="BU10926" s="97" t="s">
        <v>2805</v>
      </c>
      <c r="BV10926" s="97" t="s">
        <v>637</v>
      </c>
      <c r="BW10926" s="97" t="s">
        <v>15284</v>
      </c>
    </row>
    <row r="10927" spans="51:75" x14ac:dyDescent="0.3">
      <c r="AY10927" s="124" t="e">
        <f>VLOOKUP(C10927,#REF!, 2,FALSE)</f>
        <v>#REF!</v>
      </c>
      <c r="BM10927" s="97" t="s">
        <v>493</v>
      </c>
      <c r="BN10927" s="97" t="s">
        <v>1013</v>
      </c>
      <c r="BO10927" s="97" t="s">
        <v>16194</v>
      </c>
      <c r="BU10927" s="97" t="s">
        <v>493</v>
      </c>
      <c r="BV10927" s="97" t="s">
        <v>1013</v>
      </c>
      <c r="BW10927" s="97" t="s">
        <v>16194</v>
      </c>
    </row>
    <row r="10928" spans="51:75" x14ac:dyDescent="0.3">
      <c r="AY10928" s="124" t="e">
        <f>VLOOKUP(C10928,#REF!, 2,FALSE)</f>
        <v>#REF!</v>
      </c>
      <c r="BM10928" s="97" t="s">
        <v>2806</v>
      </c>
      <c r="BN10928" s="97" t="s">
        <v>621</v>
      </c>
      <c r="BO10928" s="97" t="s">
        <v>16195</v>
      </c>
      <c r="BU10928" s="97" t="s">
        <v>2806</v>
      </c>
      <c r="BV10928" s="97" t="s">
        <v>621</v>
      </c>
      <c r="BW10928" s="97" t="s">
        <v>16195</v>
      </c>
    </row>
    <row r="10929" spans="51:75" x14ac:dyDescent="0.3">
      <c r="AY10929" s="124" t="e">
        <f>VLOOKUP(C10929,#REF!, 2,FALSE)</f>
        <v>#REF!</v>
      </c>
      <c r="BM10929" s="97" t="s">
        <v>16196</v>
      </c>
      <c r="BN10929" s="97" t="s">
        <v>16968</v>
      </c>
      <c r="BO10929" s="97" t="s">
        <v>2983</v>
      </c>
      <c r="BU10929" s="97" t="s">
        <v>16196</v>
      </c>
      <c r="BV10929" s="97" t="s">
        <v>16968</v>
      </c>
      <c r="BW10929" s="97" t="s">
        <v>2983</v>
      </c>
    </row>
    <row r="10930" spans="51:75" x14ac:dyDescent="0.3">
      <c r="AY10930" s="124" t="e">
        <f>VLOOKUP(C10930,#REF!, 2,FALSE)</f>
        <v>#REF!</v>
      </c>
      <c r="BM10930" s="97" t="s">
        <v>16197</v>
      </c>
      <c r="BN10930" s="97" t="s">
        <v>16968</v>
      </c>
      <c r="BO10930" s="97" t="s">
        <v>1016</v>
      </c>
      <c r="BU10930" s="97" t="s">
        <v>16197</v>
      </c>
      <c r="BV10930" s="97" t="s">
        <v>16968</v>
      </c>
      <c r="BW10930" s="97" t="s">
        <v>1016</v>
      </c>
    </row>
    <row r="10931" spans="51:75" x14ac:dyDescent="0.3">
      <c r="AY10931" s="124" t="e">
        <f>VLOOKUP(C10931,#REF!, 2,FALSE)</f>
        <v>#REF!</v>
      </c>
      <c r="BM10931" s="97" t="s">
        <v>16198</v>
      </c>
      <c r="BN10931" s="97" t="s">
        <v>16968</v>
      </c>
      <c r="BO10931" s="97" t="s">
        <v>770</v>
      </c>
      <c r="BU10931" s="97" t="s">
        <v>16198</v>
      </c>
      <c r="BV10931" s="97" t="s">
        <v>16968</v>
      </c>
      <c r="BW10931" s="97" t="s">
        <v>770</v>
      </c>
    </row>
    <row r="10932" spans="51:75" x14ac:dyDescent="0.3">
      <c r="AY10932" s="124" t="e">
        <f>VLOOKUP(C10932,#REF!, 2,FALSE)</f>
        <v>#REF!</v>
      </c>
      <c r="BM10932" s="97" t="s">
        <v>16200</v>
      </c>
      <c r="BN10932" s="97" t="s">
        <v>1342</v>
      </c>
      <c r="BO10932" s="97" t="s">
        <v>770</v>
      </c>
      <c r="BU10932" s="97" t="s">
        <v>16200</v>
      </c>
      <c r="BV10932" s="97" t="s">
        <v>1342</v>
      </c>
      <c r="BW10932" s="97" t="s">
        <v>770</v>
      </c>
    </row>
    <row r="10933" spans="51:75" x14ac:dyDescent="0.3">
      <c r="AY10933" s="124" t="e">
        <f>VLOOKUP(C10933,#REF!, 2,FALSE)</f>
        <v>#REF!</v>
      </c>
      <c r="BM10933" s="97" t="s">
        <v>16201</v>
      </c>
      <c r="BN10933" s="97" t="s">
        <v>778</v>
      </c>
      <c r="BO10933" s="97" t="s">
        <v>15251</v>
      </c>
      <c r="BU10933" s="97" t="s">
        <v>16201</v>
      </c>
      <c r="BV10933" s="97" t="s">
        <v>778</v>
      </c>
      <c r="BW10933" s="97" t="s">
        <v>15251</v>
      </c>
    </row>
    <row r="10934" spans="51:75" x14ac:dyDescent="0.3">
      <c r="AY10934" s="124" t="e">
        <f>VLOOKUP(C10934,#REF!, 2,FALSE)</f>
        <v>#REF!</v>
      </c>
      <c r="BM10934" s="97" t="s">
        <v>16202</v>
      </c>
      <c r="BN10934" s="97" t="s">
        <v>942</v>
      </c>
      <c r="BO10934" s="97" t="s">
        <v>16203</v>
      </c>
      <c r="BU10934" s="97" t="s">
        <v>16202</v>
      </c>
      <c r="BV10934" s="97" t="s">
        <v>942</v>
      </c>
      <c r="BW10934" s="97" t="s">
        <v>16203</v>
      </c>
    </row>
    <row r="10935" spans="51:75" x14ac:dyDescent="0.3">
      <c r="AY10935" s="124" t="e">
        <f>VLOOKUP(C10935,#REF!, 2,FALSE)</f>
        <v>#REF!</v>
      </c>
      <c r="BM10935" s="97" t="s">
        <v>16204</v>
      </c>
      <c r="BN10935" s="97" t="s">
        <v>810</v>
      </c>
      <c r="BO10935" s="97" t="s">
        <v>9348</v>
      </c>
      <c r="BU10935" s="97" t="s">
        <v>16204</v>
      </c>
      <c r="BV10935" s="97" t="s">
        <v>810</v>
      </c>
      <c r="BW10935" s="97" t="s">
        <v>9348</v>
      </c>
    </row>
    <row r="10936" spans="51:75" x14ac:dyDescent="0.3">
      <c r="AY10936" s="124" t="e">
        <f>VLOOKUP(C10936,#REF!, 2,FALSE)</f>
        <v>#REF!</v>
      </c>
      <c r="BM10936" s="97" t="s">
        <v>16205</v>
      </c>
      <c r="BN10936" s="97" t="s">
        <v>942</v>
      </c>
      <c r="BO10936" s="97" t="s">
        <v>6406</v>
      </c>
      <c r="BU10936" s="97" t="s">
        <v>16205</v>
      </c>
      <c r="BV10936" s="97" t="s">
        <v>942</v>
      </c>
      <c r="BW10936" s="97" t="s">
        <v>6406</v>
      </c>
    </row>
    <row r="10937" spans="51:75" x14ac:dyDescent="0.3">
      <c r="AY10937" s="124" t="e">
        <f>VLOOKUP(C10937,#REF!, 2,FALSE)</f>
        <v>#REF!</v>
      </c>
      <c r="BM10937" s="97" t="s">
        <v>16206</v>
      </c>
      <c r="BN10937" s="97" t="s">
        <v>942</v>
      </c>
      <c r="BO10937" s="97" t="s">
        <v>9227</v>
      </c>
      <c r="BU10937" s="97" t="s">
        <v>16206</v>
      </c>
      <c r="BV10937" s="97" t="s">
        <v>942</v>
      </c>
      <c r="BW10937" s="97" t="s">
        <v>9227</v>
      </c>
    </row>
    <row r="10938" spans="51:75" x14ac:dyDescent="0.3">
      <c r="AY10938" s="124" t="e">
        <f>VLOOKUP(C10938,#REF!, 2,FALSE)</f>
        <v>#REF!</v>
      </c>
      <c r="BM10938" s="97" t="s">
        <v>16207</v>
      </c>
      <c r="BN10938" s="97" t="s">
        <v>631</v>
      </c>
      <c r="BO10938" s="97" t="s">
        <v>16208</v>
      </c>
      <c r="BU10938" s="97" t="s">
        <v>16207</v>
      </c>
      <c r="BV10938" s="97" t="s">
        <v>631</v>
      </c>
      <c r="BW10938" s="97" t="s">
        <v>16208</v>
      </c>
    </row>
    <row r="10939" spans="51:75" x14ac:dyDescent="0.3">
      <c r="AY10939" s="124" t="e">
        <f>VLOOKUP(C10939,#REF!, 2,FALSE)</f>
        <v>#REF!</v>
      </c>
      <c r="BM10939" s="97" t="s">
        <v>16209</v>
      </c>
      <c r="BN10939" s="97" t="s">
        <v>2983</v>
      </c>
      <c r="BO10939" s="97" t="s">
        <v>2983</v>
      </c>
      <c r="BU10939" s="97" t="s">
        <v>16209</v>
      </c>
      <c r="BV10939" s="97" t="s">
        <v>2983</v>
      </c>
      <c r="BW10939" s="97" t="s">
        <v>2983</v>
      </c>
    </row>
    <row r="10940" spans="51:75" x14ac:dyDescent="0.3">
      <c r="AY10940" s="124" t="e">
        <f>VLOOKUP(C10940,#REF!, 2,FALSE)</f>
        <v>#REF!</v>
      </c>
      <c r="BM10940" s="97" t="s">
        <v>16210</v>
      </c>
      <c r="BN10940" s="97" t="s">
        <v>942</v>
      </c>
      <c r="BO10940" s="97" t="s">
        <v>2595</v>
      </c>
      <c r="BU10940" s="97" t="s">
        <v>16210</v>
      </c>
      <c r="BV10940" s="97" t="s">
        <v>942</v>
      </c>
      <c r="BW10940" s="97" t="s">
        <v>2595</v>
      </c>
    </row>
    <row r="10941" spans="51:75" x14ac:dyDescent="0.3">
      <c r="AY10941" s="124" t="e">
        <f>VLOOKUP(C10941,#REF!, 2,FALSE)</f>
        <v>#REF!</v>
      </c>
      <c r="BM10941" s="97" t="s">
        <v>16211</v>
      </c>
      <c r="BN10941" s="97" t="s">
        <v>942</v>
      </c>
      <c r="BO10941" s="97" t="s">
        <v>16212</v>
      </c>
      <c r="BU10941" s="97" t="s">
        <v>16211</v>
      </c>
      <c r="BV10941" s="97" t="s">
        <v>942</v>
      </c>
      <c r="BW10941" s="97" t="s">
        <v>16212</v>
      </c>
    </row>
    <row r="10942" spans="51:75" x14ac:dyDescent="0.3">
      <c r="AY10942" s="124" t="e">
        <f>VLOOKUP(C10942,#REF!, 2,FALSE)</f>
        <v>#REF!</v>
      </c>
      <c r="BM10942" s="97" t="s">
        <v>492</v>
      </c>
      <c r="BN10942" s="97" t="s">
        <v>942</v>
      </c>
      <c r="BO10942" s="97" t="s">
        <v>8837</v>
      </c>
      <c r="BU10942" s="97" t="s">
        <v>492</v>
      </c>
      <c r="BV10942" s="97" t="s">
        <v>942</v>
      </c>
      <c r="BW10942" s="97" t="s">
        <v>8837</v>
      </c>
    </row>
    <row r="10943" spans="51:75" x14ac:dyDescent="0.3">
      <c r="AY10943" s="124" t="e">
        <f>VLOOKUP(C10943,#REF!, 2,FALSE)</f>
        <v>#REF!</v>
      </c>
      <c r="BM10943" s="97" t="s">
        <v>16213</v>
      </c>
      <c r="BN10943" s="97" t="s">
        <v>942</v>
      </c>
      <c r="BO10943" s="97" t="s">
        <v>16214</v>
      </c>
      <c r="BU10943" s="97" t="s">
        <v>16213</v>
      </c>
      <c r="BV10943" s="97" t="s">
        <v>942</v>
      </c>
      <c r="BW10943" s="97" t="s">
        <v>16214</v>
      </c>
    </row>
    <row r="10944" spans="51:75" x14ac:dyDescent="0.3">
      <c r="AY10944" s="124" t="e">
        <f>VLOOKUP(C10944,#REF!, 2,FALSE)</f>
        <v>#REF!</v>
      </c>
      <c r="BM10944" s="97" t="s">
        <v>16215</v>
      </c>
      <c r="BN10944" s="97" t="s">
        <v>1342</v>
      </c>
      <c r="BO10944" s="97" t="s">
        <v>16216</v>
      </c>
      <c r="BU10944" s="97" t="s">
        <v>16215</v>
      </c>
      <c r="BV10944" s="97" t="s">
        <v>1342</v>
      </c>
      <c r="BW10944" s="97" t="s">
        <v>16216</v>
      </c>
    </row>
    <row r="10945" spans="51:75" x14ac:dyDescent="0.3">
      <c r="AY10945" s="124" t="e">
        <f>VLOOKUP(C10945,#REF!, 2,FALSE)</f>
        <v>#REF!</v>
      </c>
      <c r="BM10945" s="97" t="s">
        <v>16217</v>
      </c>
      <c r="BN10945" s="97" t="s">
        <v>617</v>
      </c>
      <c r="BO10945" s="97" t="s">
        <v>16218</v>
      </c>
      <c r="BU10945" s="97" t="s">
        <v>16217</v>
      </c>
      <c r="BV10945" s="97" t="s">
        <v>617</v>
      </c>
      <c r="BW10945" s="97" t="s">
        <v>16218</v>
      </c>
    </row>
    <row r="10946" spans="51:75" x14ac:dyDescent="0.3">
      <c r="AY10946" s="124" t="e">
        <f>VLOOKUP(C10946,#REF!, 2,FALSE)</f>
        <v>#REF!</v>
      </c>
      <c r="BM10946" s="97" t="s">
        <v>2807</v>
      </c>
      <c r="BN10946" s="97" t="s">
        <v>810</v>
      </c>
      <c r="BO10946" s="97" t="s">
        <v>2718</v>
      </c>
      <c r="BU10946" s="97" t="s">
        <v>2807</v>
      </c>
      <c r="BV10946" s="97" t="s">
        <v>810</v>
      </c>
      <c r="BW10946" s="97" t="s">
        <v>2718</v>
      </c>
    </row>
    <row r="10947" spans="51:75" x14ac:dyDescent="0.3">
      <c r="AY10947" s="124" t="e">
        <f>VLOOKUP(C10947,#REF!, 2,FALSE)</f>
        <v>#REF!</v>
      </c>
      <c r="BM10947" s="97" t="s">
        <v>16219</v>
      </c>
      <c r="BN10947" s="97" t="s">
        <v>3085</v>
      </c>
      <c r="BO10947" s="97" t="s">
        <v>770</v>
      </c>
      <c r="BU10947" s="97" t="s">
        <v>16219</v>
      </c>
      <c r="BV10947" s="97" t="s">
        <v>3085</v>
      </c>
      <c r="BW10947" s="97" t="s">
        <v>770</v>
      </c>
    </row>
    <row r="10948" spans="51:75" x14ac:dyDescent="0.3">
      <c r="AY10948" s="124" t="e">
        <f>VLOOKUP(C10948,#REF!, 2,FALSE)</f>
        <v>#REF!</v>
      </c>
      <c r="BM10948" s="97" t="s">
        <v>16220</v>
      </c>
      <c r="BN10948" s="97" t="s">
        <v>663</v>
      </c>
      <c r="BO10948" s="97" t="s">
        <v>13344</v>
      </c>
      <c r="BU10948" s="97" t="s">
        <v>16220</v>
      </c>
      <c r="BV10948" s="97" t="s">
        <v>663</v>
      </c>
      <c r="BW10948" s="97" t="s">
        <v>13344</v>
      </c>
    </row>
    <row r="10949" spans="51:75" x14ac:dyDescent="0.3">
      <c r="AY10949" s="124" t="e">
        <f>VLOOKUP(C10949,#REF!, 2,FALSE)</f>
        <v>#REF!</v>
      </c>
      <c r="BM10949" s="97" t="s">
        <v>2808</v>
      </c>
      <c r="BN10949" s="97" t="s">
        <v>663</v>
      </c>
      <c r="BO10949" s="97" t="s">
        <v>2983</v>
      </c>
      <c r="BU10949" s="97" t="s">
        <v>2808</v>
      </c>
      <c r="BV10949" s="97" t="s">
        <v>663</v>
      </c>
      <c r="BW10949" s="97" t="s">
        <v>2983</v>
      </c>
    </row>
    <row r="10950" spans="51:75" x14ac:dyDescent="0.3">
      <c r="AY10950" s="124" t="e">
        <f>VLOOKUP(C10950,#REF!, 2,FALSE)</f>
        <v>#REF!</v>
      </c>
      <c r="BM10950" s="97" t="s">
        <v>2809</v>
      </c>
      <c r="BN10950" s="97" t="s">
        <v>663</v>
      </c>
      <c r="BO10950" s="97" t="s">
        <v>13344</v>
      </c>
      <c r="BU10950" s="97" t="s">
        <v>2809</v>
      </c>
      <c r="BV10950" s="97" t="s">
        <v>663</v>
      </c>
      <c r="BW10950" s="97" t="s">
        <v>13344</v>
      </c>
    </row>
    <row r="10951" spans="51:75" x14ac:dyDescent="0.3">
      <c r="AY10951" s="124" t="e">
        <f>VLOOKUP(C10951,#REF!, 2,FALSE)</f>
        <v>#REF!</v>
      </c>
      <c r="BM10951" s="97" t="s">
        <v>16221</v>
      </c>
      <c r="BN10951" s="97" t="s">
        <v>841</v>
      </c>
      <c r="BO10951" s="97" t="s">
        <v>13618</v>
      </c>
      <c r="BU10951" s="97" t="s">
        <v>16221</v>
      </c>
      <c r="BV10951" s="97" t="s">
        <v>841</v>
      </c>
      <c r="BW10951" s="97" t="s">
        <v>13618</v>
      </c>
    </row>
    <row r="10952" spans="51:75" x14ac:dyDescent="0.3">
      <c r="AY10952" s="124" t="e">
        <f>VLOOKUP(C10952,#REF!, 2,FALSE)</f>
        <v>#REF!</v>
      </c>
      <c r="BM10952" s="97" t="s">
        <v>16222</v>
      </c>
      <c r="BN10952" s="97" t="s">
        <v>841</v>
      </c>
      <c r="BO10952" s="97" t="s">
        <v>16223</v>
      </c>
      <c r="BU10952" s="97" t="s">
        <v>16222</v>
      </c>
      <c r="BV10952" s="97" t="s">
        <v>841</v>
      </c>
      <c r="BW10952" s="97" t="s">
        <v>16223</v>
      </c>
    </row>
    <row r="10953" spans="51:75" x14ac:dyDescent="0.3">
      <c r="AY10953" s="124" t="e">
        <f>VLOOKUP(C10953,#REF!, 2,FALSE)</f>
        <v>#REF!</v>
      </c>
      <c r="BM10953" s="97" t="s">
        <v>16224</v>
      </c>
      <c r="BN10953" s="97" t="s">
        <v>841</v>
      </c>
      <c r="BO10953" s="97" t="s">
        <v>2718</v>
      </c>
      <c r="BU10953" s="97" t="s">
        <v>16224</v>
      </c>
      <c r="BV10953" s="97" t="s">
        <v>841</v>
      </c>
      <c r="BW10953" s="97" t="s">
        <v>2718</v>
      </c>
    </row>
    <row r="10954" spans="51:75" x14ac:dyDescent="0.3">
      <c r="AY10954" s="124" t="e">
        <f>VLOOKUP(C10954,#REF!, 2,FALSE)</f>
        <v>#REF!</v>
      </c>
      <c r="BM10954" s="97" t="s">
        <v>16225</v>
      </c>
      <c r="BN10954" s="97" t="s">
        <v>841</v>
      </c>
      <c r="BO10954" s="97" t="s">
        <v>8974</v>
      </c>
      <c r="BU10954" s="97" t="s">
        <v>16225</v>
      </c>
      <c r="BV10954" s="97" t="s">
        <v>841</v>
      </c>
      <c r="BW10954" s="97" t="s">
        <v>8974</v>
      </c>
    </row>
    <row r="10955" spans="51:75" x14ac:dyDescent="0.3">
      <c r="AY10955" s="124" t="e">
        <f>VLOOKUP(C10955,#REF!, 2,FALSE)</f>
        <v>#REF!</v>
      </c>
      <c r="BM10955" s="97" t="s">
        <v>16226</v>
      </c>
      <c r="BN10955" s="97" t="s">
        <v>731</v>
      </c>
      <c r="BO10955" s="97" t="s">
        <v>936</v>
      </c>
      <c r="BU10955" s="97" t="s">
        <v>16226</v>
      </c>
      <c r="BV10955" s="97" t="s">
        <v>731</v>
      </c>
      <c r="BW10955" s="97" t="s">
        <v>936</v>
      </c>
    </row>
    <row r="10956" spans="51:75" x14ac:dyDescent="0.3">
      <c r="AY10956" s="124" t="e">
        <f>VLOOKUP(C10956,#REF!, 2,FALSE)</f>
        <v>#REF!</v>
      </c>
      <c r="BM10956" s="97" t="s">
        <v>16227</v>
      </c>
      <c r="BN10956" s="97" t="s">
        <v>661</v>
      </c>
      <c r="BO10956" s="97" t="s">
        <v>770</v>
      </c>
      <c r="BU10956" s="97" t="s">
        <v>16227</v>
      </c>
      <c r="BV10956" s="97" t="s">
        <v>661</v>
      </c>
      <c r="BW10956" s="97" t="s">
        <v>770</v>
      </c>
    </row>
    <row r="10957" spans="51:75" x14ac:dyDescent="0.3">
      <c r="AY10957" s="124" t="e">
        <f>VLOOKUP(C10957,#REF!, 2,FALSE)</f>
        <v>#REF!</v>
      </c>
      <c r="BM10957" s="97" t="s">
        <v>16228</v>
      </c>
      <c r="BN10957" s="97" t="s">
        <v>16968</v>
      </c>
      <c r="BO10957" s="97" t="s">
        <v>16230</v>
      </c>
      <c r="BU10957" s="97" t="s">
        <v>16228</v>
      </c>
      <c r="BV10957" s="97" t="s">
        <v>16968</v>
      </c>
      <c r="BW10957" s="97" t="s">
        <v>16230</v>
      </c>
    </row>
    <row r="10958" spans="51:75" x14ac:dyDescent="0.3">
      <c r="AY10958" s="124" t="e">
        <f>VLOOKUP(C10958,#REF!, 2,FALSE)</f>
        <v>#REF!</v>
      </c>
      <c r="BM10958" s="97" t="s">
        <v>16231</v>
      </c>
      <c r="BN10958" s="97" t="s">
        <v>703</v>
      </c>
      <c r="BO10958" s="97" t="s">
        <v>2718</v>
      </c>
      <c r="BU10958" s="97" t="s">
        <v>16231</v>
      </c>
      <c r="BV10958" s="97" t="s">
        <v>703</v>
      </c>
      <c r="BW10958" s="97" t="s">
        <v>2718</v>
      </c>
    </row>
    <row r="10959" spans="51:75" x14ac:dyDescent="0.3">
      <c r="AY10959" s="124" t="e">
        <f>VLOOKUP(C10959,#REF!, 2,FALSE)</f>
        <v>#REF!</v>
      </c>
      <c r="BM10959" s="97" t="s">
        <v>16232</v>
      </c>
      <c r="BN10959" s="97" t="s">
        <v>928</v>
      </c>
      <c r="BO10959" s="97" t="s">
        <v>2718</v>
      </c>
      <c r="BU10959" s="97" t="s">
        <v>16232</v>
      </c>
      <c r="BV10959" s="97" t="s">
        <v>928</v>
      </c>
      <c r="BW10959" s="97" t="s">
        <v>2718</v>
      </c>
    </row>
    <row r="10960" spans="51:75" x14ac:dyDescent="0.3">
      <c r="AY10960" s="124" t="e">
        <f>VLOOKUP(C10960,#REF!, 2,FALSE)</f>
        <v>#REF!</v>
      </c>
      <c r="BM10960" s="97" t="s">
        <v>2810</v>
      </c>
      <c r="BN10960" s="97" t="s">
        <v>783</v>
      </c>
      <c r="BO10960" s="97" t="s">
        <v>2718</v>
      </c>
      <c r="BU10960" s="97" t="s">
        <v>2810</v>
      </c>
      <c r="BV10960" s="97" t="s">
        <v>783</v>
      </c>
      <c r="BW10960" s="97" t="s">
        <v>2718</v>
      </c>
    </row>
    <row r="10961" spans="51:75" x14ac:dyDescent="0.3">
      <c r="AY10961" s="124" t="e">
        <f>VLOOKUP(C10961,#REF!, 2,FALSE)</f>
        <v>#REF!</v>
      </c>
      <c r="BM10961" s="97" t="s">
        <v>16233</v>
      </c>
      <c r="BN10961" s="97" t="s">
        <v>810</v>
      </c>
      <c r="BO10961" s="97" t="s">
        <v>3644</v>
      </c>
      <c r="BU10961" s="97" t="s">
        <v>16233</v>
      </c>
      <c r="BV10961" s="97" t="s">
        <v>810</v>
      </c>
      <c r="BW10961" s="97" t="s">
        <v>3644</v>
      </c>
    </row>
    <row r="10962" spans="51:75" x14ac:dyDescent="0.3">
      <c r="AY10962" s="124" t="e">
        <f>VLOOKUP(C10962,#REF!, 2,FALSE)</f>
        <v>#REF!</v>
      </c>
      <c r="BM10962" s="97" t="s">
        <v>16234</v>
      </c>
      <c r="BN10962" s="97" t="s">
        <v>631</v>
      </c>
      <c r="BO10962" s="97" t="s">
        <v>770</v>
      </c>
      <c r="BU10962" s="97" t="s">
        <v>16234</v>
      </c>
      <c r="BV10962" s="97" t="s">
        <v>631</v>
      </c>
      <c r="BW10962" s="97" t="s">
        <v>770</v>
      </c>
    </row>
    <row r="10963" spans="51:75" x14ac:dyDescent="0.3">
      <c r="AY10963" s="124" t="e">
        <f>VLOOKUP(C10963,#REF!, 2,FALSE)</f>
        <v>#REF!</v>
      </c>
      <c r="BM10963" s="97" t="s">
        <v>16235</v>
      </c>
      <c r="BN10963" s="97" t="s">
        <v>16968</v>
      </c>
      <c r="BO10963" s="97" t="s">
        <v>770</v>
      </c>
      <c r="BU10963" s="97" t="s">
        <v>16235</v>
      </c>
      <c r="BV10963" s="97" t="s">
        <v>16968</v>
      </c>
      <c r="BW10963" s="97" t="s">
        <v>770</v>
      </c>
    </row>
    <row r="10964" spans="51:75" x14ac:dyDescent="0.3">
      <c r="AY10964" s="124" t="e">
        <f>VLOOKUP(C10964,#REF!, 2,FALSE)</f>
        <v>#REF!</v>
      </c>
      <c r="BM10964" s="97" t="s">
        <v>16236</v>
      </c>
      <c r="BN10964" s="97" t="s">
        <v>16968</v>
      </c>
      <c r="BO10964" s="97" t="s">
        <v>770</v>
      </c>
      <c r="BU10964" s="97" t="s">
        <v>16236</v>
      </c>
      <c r="BV10964" s="97" t="s">
        <v>16968</v>
      </c>
      <c r="BW10964" s="97" t="s">
        <v>770</v>
      </c>
    </row>
    <row r="10965" spans="51:75" x14ac:dyDescent="0.3">
      <c r="AY10965" s="124" t="e">
        <f>VLOOKUP(C10965,#REF!, 2,FALSE)</f>
        <v>#REF!</v>
      </c>
      <c r="BM10965" s="97" t="s">
        <v>2811</v>
      </c>
      <c r="BN10965" s="97" t="s">
        <v>783</v>
      </c>
      <c r="BO10965" s="97" t="s">
        <v>2983</v>
      </c>
      <c r="BU10965" s="97" t="s">
        <v>2811</v>
      </c>
      <c r="BV10965" s="97" t="s">
        <v>783</v>
      </c>
      <c r="BW10965" s="97" t="s">
        <v>2983</v>
      </c>
    </row>
    <row r="10966" spans="51:75" x14ac:dyDescent="0.3">
      <c r="AY10966" s="124" t="e">
        <f>VLOOKUP(C10966,#REF!, 2,FALSE)</f>
        <v>#REF!</v>
      </c>
      <c r="BM10966" s="97" t="s">
        <v>16237</v>
      </c>
      <c r="BN10966" s="97" t="s">
        <v>666</v>
      </c>
      <c r="BO10966" s="97" t="s">
        <v>7597</v>
      </c>
      <c r="BU10966" s="97" t="s">
        <v>16237</v>
      </c>
      <c r="BV10966" s="97" t="s">
        <v>666</v>
      </c>
      <c r="BW10966" s="97" t="s">
        <v>7597</v>
      </c>
    </row>
    <row r="10967" spans="51:75" x14ac:dyDescent="0.3">
      <c r="AY10967" s="124" t="e">
        <f>VLOOKUP(C10967,#REF!, 2,FALSE)</f>
        <v>#REF!</v>
      </c>
      <c r="BM10967" s="97" t="s">
        <v>16238</v>
      </c>
      <c r="BN10967" s="97" t="s">
        <v>778</v>
      </c>
      <c r="BO10967" s="97" t="s">
        <v>16239</v>
      </c>
      <c r="BU10967" s="97" t="s">
        <v>16238</v>
      </c>
      <c r="BV10967" s="97" t="s">
        <v>778</v>
      </c>
      <c r="BW10967" s="97" t="s">
        <v>16239</v>
      </c>
    </row>
    <row r="10968" spans="51:75" x14ac:dyDescent="0.3">
      <c r="AY10968" s="124" t="e">
        <f>VLOOKUP(C10968,#REF!, 2,FALSE)</f>
        <v>#REF!</v>
      </c>
      <c r="BM10968" s="97" t="s">
        <v>16240</v>
      </c>
      <c r="BN10968" s="97" t="s">
        <v>778</v>
      </c>
      <c r="BO10968" s="97" t="s">
        <v>2983</v>
      </c>
      <c r="BU10968" s="97" t="s">
        <v>16240</v>
      </c>
      <c r="BV10968" s="97" t="s">
        <v>778</v>
      </c>
      <c r="BW10968" s="97" t="s">
        <v>2983</v>
      </c>
    </row>
    <row r="10969" spans="51:75" x14ac:dyDescent="0.3">
      <c r="AY10969" s="124" t="e">
        <f>VLOOKUP(C10969,#REF!, 2,FALSE)</f>
        <v>#REF!</v>
      </c>
      <c r="BM10969" s="97" t="s">
        <v>16241</v>
      </c>
      <c r="BN10969" s="97" t="s">
        <v>666</v>
      </c>
      <c r="BO10969" s="97" t="s">
        <v>16242</v>
      </c>
      <c r="BU10969" s="97" t="s">
        <v>16241</v>
      </c>
      <c r="BV10969" s="97" t="s">
        <v>666</v>
      </c>
      <c r="BW10969" s="97" t="s">
        <v>16242</v>
      </c>
    </row>
    <row r="10970" spans="51:75" x14ac:dyDescent="0.3">
      <c r="AY10970" s="124" t="e">
        <f>VLOOKUP(C10970,#REF!, 2,FALSE)</f>
        <v>#REF!</v>
      </c>
      <c r="BM10970" s="97" t="s">
        <v>16243</v>
      </c>
      <c r="BN10970" s="97" t="s">
        <v>666</v>
      </c>
      <c r="BO10970" s="97" t="s">
        <v>16244</v>
      </c>
      <c r="BU10970" s="97" t="s">
        <v>16243</v>
      </c>
      <c r="BV10970" s="97" t="s">
        <v>666</v>
      </c>
      <c r="BW10970" s="97" t="s">
        <v>16244</v>
      </c>
    </row>
    <row r="10971" spans="51:75" x14ac:dyDescent="0.3">
      <c r="AY10971" s="124" t="e">
        <f>VLOOKUP(C10971,#REF!, 2,FALSE)</f>
        <v>#REF!</v>
      </c>
      <c r="BM10971" s="97" t="s">
        <v>16245</v>
      </c>
      <c r="BN10971" s="97" t="s">
        <v>16968</v>
      </c>
      <c r="BO10971" s="97" t="s">
        <v>770</v>
      </c>
      <c r="BU10971" s="97" t="s">
        <v>16245</v>
      </c>
      <c r="BV10971" s="97" t="s">
        <v>16968</v>
      </c>
      <c r="BW10971" s="97" t="s">
        <v>770</v>
      </c>
    </row>
    <row r="10972" spans="51:75" x14ac:dyDescent="0.3">
      <c r="AY10972" s="124" t="e">
        <f>VLOOKUP(C10972,#REF!, 2,FALSE)</f>
        <v>#REF!</v>
      </c>
      <c r="BM10972" s="97" t="s">
        <v>16246</v>
      </c>
      <c r="BN10972" s="97" t="s">
        <v>778</v>
      </c>
      <c r="BO10972" s="97" t="s">
        <v>16247</v>
      </c>
      <c r="BU10972" s="97" t="s">
        <v>16246</v>
      </c>
      <c r="BV10972" s="97" t="s">
        <v>778</v>
      </c>
      <c r="BW10972" s="97" t="s">
        <v>16247</v>
      </c>
    </row>
    <row r="10973" spans="51:75" x14ac:dyDescent="0.3">
      <c r="AY10973" s="124" t="e">
        <f>VLOOKUP(C10973,#REF!, 2,FALSE)</f>
        <v>#REF!</v>
      </c>
      <c r="BM10973" s="97" t="s">
        <v>16248</v>
      </c>
      <c r="BN10973" s="97" t="s">
        <v>16968</v>
      </c>
      <c r="BO10973" s="97" t="s">
        <v>770</v>
      </c>
      <c r="BU10973" s="97" t="s">
        <v>16248</v>
      </c>
      <c r="BV10973" s="97" t="s">
        <v>16968</v>
      </c>
      <c r="BW10973" s="97" t="s">
        <v>770</v>
      </c>
    </row>
    <row r="10974" spans="51:75" x14ac:dyDescent="0.3">
      <c r="AY10974" s="124" t="e">
        <f>VLOOKUP(C10974,#REF!, 2,FALSE)</f>
        <v>#REF!</v>
      </c>
      <c r="BM10974" s="97" t="s">
        <v>2812</v>
      </c>
      <c r="BN10974" s="97" t="s">
        <v>666</v>
      </c>
      <c r="BO10974" s="97" t="s">
        <v>16242</v>
      </c>
      <c r="BU10974" s="97" t="s">
        <v>2812</v>
      </c>
      <c r="BV10974" s="97" t="s">
        <v>666</v>
      </c>
      <c r="BW10974" s="97" t="s">
        <v>16242</v>
      </c>
    </row>
    <row r="10975" spans="51:75" x14ac:dyDescent="0.3">
      <c r="AY10975" s="124" t="e">
        <f>VLOOKUP(C10975,#REF!, 2,FALSE)</f>
        <v>#REF!</v>
      </c>
      <c r="BM10975" s="97" t="s">
        <v>2813</v>
      </c>
      <c r="BN10975" s="97" t="s">
        <v>787</v>
      </c>
      <c r="BO10975" s="97" t="s">
        <v>9734</v>
      </c>
      <c r="BU10975" s="97" t="s">
        <v>2813</v>
      </c>
      <c r="BV10975" s="97" t="s">
        <v>787</v>
      </c>
      <c r="BW10975" s="97" t="s">
        <v>9734</v>
      </c>
    </row>
    <row r="10976" spans="51:75" x14ac:dyDescent="0.3">
      <c r="AY10976" s="124" t="e">
        <f>VLOOKUP(C10976,#REF!, 2,FALSE)</f>
        <v>#REF!</v>
      </c>
      <c r="BM10976" s="97" t="s">
        <v>2814</v>
      </c>
      <c r="BN10976" s="97" t="s">
        <v>810</v>
      </c>
      <c r="BO10976" s="97" t="s">
        <v>16242</v>
      </c>
      <c r="BU10976" s="97" t="s">
        <v>2814</v>
      </c>
      <c r="BV10976" s="97" t="s">
        <v>810</v>
      </c>
      <c r="BW10976" s="97" t="s">
        <v>16242</v>
      </c>
    </row>
    <row r="10977" spans="51:75" x14ac:dyDescent="0.3">
      <c r="AY10977" s="124" t="e">
        <f>VLOOKUP(C10977,#REF!, 2,FALSE)</f>
        <v>#REF!</v>
      </c>
      <c r="BM10977" s="97" t="s">
        <v>16249</v>
      </c>
      <c r="BN10977" s="97" t="s">
        <v>663</v>
      </c>
      <c r="BO10977" s="97" t="s">
        <v>2701</v>
      </c>
      <c r="BU10977" s="97" t="s">
        <v>16249</v>
      </c>
      <c r="BV10977" s="97" t="s">
        <v>663</v>
      </c>
      <c r="BW10977" s="97" t="s">
        <v>2701</v>
      </c>
    </row>
    <row r="10978" spans="51:75" x14ac:dyDescent="0.3">
      <c r="AY10978" s="124" t="e">
        <f>VLOOKUP(C10978,#REF!, 2,FALSE)</f>
        <v>#REF!</v>
      </c>
      <c r="BM10978" s="97" t="s">
        <v>16250</v>
      </c>
      <c r="BN10978" s="97" t="s">
        <v>810</v>
      </c>
      <c r="BO10978" s="97" t="s">
        <v>16251</v>
      </c>
      <c r="BU10978" s="97" t="s">
        <v>16250</v>
      </c>
      <c r="BV10978" s="97" t="s">
        <v>810</v>
      </c>
      <c r="BW10978" s="97" t="s">
        <v>16251</v>
      </c>
    </row>
    <row r="10979" spans="51:75" x14ac:dyDescent="0.3">
      <c r="AY10979" s="124" t="e">
        <f>VLOOKUP(C10979,#REF!, 2,FALSE)</f>
        <v>#REF!</v>
      </c>
      <c r="BM10979" s="97" t="s">
        <v>2815</v>
      </c>
      <c r="BN10979" s="97" t="s">
        <v>810</v>
      </c>
      <c r="BO10979" s="97" t="s">
        <v>6914</v>
      </c>
      <c r="BU10979" s="97" t="s">
        <v>2815</v>
      </c>
      <c r="BV10979" s="97" t="s">
        <v>810</v>
      </c>
      <c r="BW10979" s="97" t="s">
        <v>6914</v>
      </c>
    </row>
    <row r="10980" spans="51:75" x14ac:dyDescent="0.3">
      <c r="AY10980" s="124" t="e">
        <f>VLOOKUP(C10980,#REF!, 2,FALSE)</f>
        <v>#REF!</v>
      </c>
      <c r="BM10980" s="97" t="s">
        <v>2816</v>
      </c>
      <c r="BN10980" s="97" t="s">
        <v>810</v>
      </c>
      <c r="BO10980" s="97" t="s">
        <v>16242</v>
      </c>
      <c r="BU10980" s="97" t="s">
        <v>2816</v>
      </c>
      <c r="BV10980" s="97" t="s">
        <v>810</v>
      </c>
      <c r="BW10980" s="97" t="s">
        <v>16242</v>
      </c>
    </row>
    <row r="10981" spans="51:75" x14ac:dyDescent="0.3">
      <c r="AY10981" s="124" t="e">
        <f>VLOOKUP(C10981,#REF!, 2,FALSE)</f>
        <v>#REF!</v>
      </c>
      <c r="BM10981" s="97" t="s">
        <v>16252</v>
      </c>
      <c r="BN10981" s="97" t="s">
        <v>16968</v>
      </c>
      <c r="BO10981" s="97" t="s">
        <v>770</v>
      </c>
      <c r="BU10981" s="97" t="s">
        <v>16252</v>
      </c>
      <c r="BV10981" s="97" t="s">
        <v>16968</v>
      </c>
      <c r="BW10981" s="97" t="s">
        <v>770</v>
      </c>
    </row>
    <row r="10982" spans="51:75" x14ac:dyDescent="0.3">
      <c r="AY10982" s="124" t="e">
        <f>VLOOKUP(C10982,#REF!, 2,FALSE)</f>
        <v>#REF!</v>
      </c>
      <c r="BM10982" s="97" t="s">
        <v>16253</v>
      </c>
      <c r="BN10982" s="97" t="s">
        <v>614</v>
      </c>
      <c r="BO10982" s="97" t="s">
        <v>16254</v>
      </c>
      <c r="BU10982" s="97" t="s">
        <v>16253</v>
      </c>
      <c r="BV10982" s="97" t="s">
        <v>614</v>
      </c>
      <c r="BW10982" s="97" t="s">
        <v>16254</v>
      </c>
    </row>
    <row r="10983" spans="51:75" x14ac:dyDescent="0.3">
      <c r="AY10983" s="124" t="e">
        <f>VLOOKUP(C10983,#REF!, 2,FALSE)</f>
        <v>#REF!</v>
      </c>
      <c r="BM10983" s="97" t="s">
        <v>16255</v>
      </c>
      <c r="BN10983" s="97" t="s">
        <v>614</v>
      </c>
      <c r="BO10983" s="97" t="s">
        <v>16242</v>
      </c>
      <c r="BU10983" s="97" t="s">
        <v>16255</v>
      </c>
      <c r="BV10983" s="97" t="s">
        <v>614</v>
      </c>
      <c r="BW10983" s="97" t="s">
        <v>16242</v>
      </c>
    </row>
    <row r="10984" spans="51:75" x14ac:dyDescent="0.3">
      <c r="AY10984" s="124" t="e">
        <f>VLOOKUP(C10984,#REF!, 2,FALSE)</f>
        <v>#REF!</v>
      </c>
      <c r="BM10984" s="97" t="s">
        <v>16256</v>
      </c>
      <c r="BN10984" s="97" t="s">
        <v>614</v>
      </c>
      <c r="BO10984" s="97" t="s">
        <v>2983</v>
      </c>
      <c r="BU10984" s="97" t="s">
        <v>16256</v>
      </c>
      <c r="BV10984" s="97" t="s">
        <v>614</v>
      </c>
      <c r="BW10984" s="97" t="s">
        <v>2983</v>
      </c>
    </row>
    <row r="10985" spans="51:75" x14ac:dyDescent="0.3">
      <c r="AY10985" s="124" t="e">
        <f>VLOOKUP(C10985,#REF!, 2,FALSE)</f>
        <v>#REF!</v>
      </c>
      <c r="BM10985" s="97" t="s">
        <v>16257</v>
      </c>
      <c r="BN10985" s="97" t="s">
        <v>16968</v>
      </c>
      <c r="BO10985" s="97" t="s">
        <v>770</v>
      </c>
      <c r="BU10985" s="97" t="s">
        <v>16257</v>
      </c>
      <c r="BV10985" s="97" t="s">
        <v>16968</v>
      </c>
      <c r="BW10985" s="97" t="s">
        <v>770</v>
      </c>
    </row>
    <row r="10986" spans="51:75" x14ac:dyDescent="0.3">
      <c r="AY10986" s="124" t="e">
        <f>VLOOKUP(C10986,#REF!, 2,FALSE)</f>
        <v>#REF!</v>
      </c>
      <c r="BM10986" s="97" t="s">
        <v>16258</v>
      </c>
      <c r="BN10986" s="97" t="s">
        <v>614</v>
      </c>
      <c r="BO10986" s="97" t="s">
        <v>2983</v>
      </c>
      <c r="BU10986" s="97" t="s">
        <v>16258</v>
      </c>
      <c r="BV10986" s="97" t="s">
        <v>614</v>
      </c>
      <c r="BW10986" s="97" t="s">
        <v>2983</v>
      </c>
    </row>
    <row r="10987" spans="51:75" x14ac:dyDescent="0.3">
      <c r="AY10987" s="124" t="e">
        <f>VLOOKUP(C10987,#REF!, 2,FALSE)</f>
        <v>#REF!</v>
      </c>
      <c r="BM10987" s="97" t="s">
        <v>16259</v>
      </c>
      <c r="BN10987" s="97" t="s">
        <v>666</v>
      </c>
      <c r="BO10987" s="97" t="s">
        <v>10115</v>
      </c>
      <c r="BU10987" s="97" t="s">
        <v>16259</v>
      </c>
      <c r="BV10987" s="97" t="s">
        <v>666</v>
      </c>
      <c r="BW10987" s="97" t="s">
        <v>10115</v>
      </c>
    </row>
    <row r="10988" spans="51:75" x14ac:dyDescent="0.3">
      <c r="AY10988" s="124" t="e">
        <f>VLOOKUP(C10988,#REF!, 2,FALSE)</f>
        <v>#REF!</v>
      </c>
      <c r="BM10988" s="97" t="s">
        <v>16260</v>
      </c>
      <c r="BN10988" s="97" t="s">
        <v>775</v>
      </c>
      <c r="BO10988" s="97" t="s">
        <v>16242</v>
      </c>
      <c r="BU10988" s="97" t="s">
        <v>16260</v>
      </c>
      <c r="BV10988" s="97" t="s">
        <v>775</v>
      </c>
      <c r="BW10988" s="97" t="s">
        <v>16242</v>
      </c>
    </row>
    <row r="10989" spans="51:75" x14ac:dyDescent="0.3">
      <c r="AY10989" s="124" t="e">
        <f>VLOOKUP(C10989,#REF!, 2,FALSE)</f>
        <v>#REF!</v>
      </c>
      <c r="BM10989" s="97" t="s">
        <v>16261</v>
      </c>
      <c r="BN10989" s="97" t="s">
        <v>16968</v>
      </c>
      <c r="BO10989" s="97" t="s">
        <v>2983</v>
      </c>
      <c r="BU10989" s="97" t="s">
        <v>16261</v>
      </c>
      <c r="BV10989" s="97" t="s">
        <v>16968</v>
      </c>
      <c r="BW10989" s="97" t="s">
        <v>2983</v>
      </c>
    </row>
    <row r="10990" spans="51:75" x14ac:dyDescent="0.3">
      <c r="AY10990" s="124" t="e">
        <f>VLOOKUP(C10990,#REF!, 2,FALSE)</f>
        <v>#REF!</v>
      </c>
      <c r="BM10990" s="97" t="s">
        <v>16262</v>
      </c>
      <c r="BN10990" s="97" t="s">
        <v>775</v>
      </c>
      <c r="BO10990" s="97" t="s">
        <v>2983</v>
      </c>
      <c r="BU10990" s="97" t="s">
        <v>16262</v>
      </c>
      <c r="BV10990" s="97" t="s">
        <v>775</v>
      </c>
      <c r="BW10990" s="97" t="s">
        <v>2983</v>
      </c>
    </row>
    <row r="10991" spans="51:75" x14ac:dyDescent="0.3">
      <c r="AY10991" s="124" t="e">
        <f>VLOOKUP(C10991,#REF!, 2,FALSE)</f>
        <v>#REF!</v>
      </c>
      <c r="BM10991" s="97" t="s">
        <v>16263</v>
      </c>
      <c r="BN10991" s="97" t="s">
        <v>16968</v>
      </c>
      <c r="BO10991" s="97" t="s">
        <v>770</v>
      </c>
      <c r="BU10991" s="97" t="s">
        <v>16263</v>
      </c>
      <c r="BV10991" s="97" t="s">
        <v>16968</v>
      </c>
      <c r="BW10991" s="97" t="s">
        <v>770</v>
      </c>
    </row>
    <row r="10992" spans="51:75" x14ac:dyDescent="0.3">
      <c r="AY10992" s="124" t="e">
        <f>VLOOKUP(C10992,#REF!, 2,FALSE)</f>
        <v>#REF!</v>
      </c>
      <c r="BM10992" s="97" t="s">
        <v>16264</v>
      </c>
      <c r="BN10992" s="97" t="s">
        <v>780</v>
      </c>
      <c r="BO10992" s="97" t="s">
        <v>2983</v>
      </c>
      <c r="BU10992" s="97" t="s">
        <v>16264</v>
      </c>
      <c r="BV10992" s="97" t="s">
        <v>780</v>
      </c>
      <c r="BW10992" s="97" t="s">
        <v>2983</v>
      </c>
    </row>
    <row r="10993" spans="51:75" x14ac:dyDescent="0.3">
      <c r="AY10993" s="124" t="e">
        <f>VLOOKUP(C10993,#REF!, 2,FALSE)</f>
        <v>#REF!</v>
      </c>
      <c r="BM10993" s="97" t="s">
        <v>16265</v>
      </c>
      <c r="BN10993" s="97" t="s">
        <v>775</v>
      </c>
      <c r="BO10993" s="97" t="s">
        <v>15505</v>
      </c>
      <c r="BU10993" s="97" t="s">
        <v>16265</v>
      </c>
      <c r="BV10993" s="97" t="s">
        <v>775</v>
      </c>
      <c r="BW10993" s="97" t="s">
        <v>15505</v>
      </c>
    </row>
    <row r="10994" spans="51:75" x14ac:dyDescent="0.3">
      <c r="AY10994" s="124" t="e">
        <f>VLOOKUP(C10994,#REF!, 2,FALSE)</f>
        <v>#REF!</v>
      </c>
      <c r="BM10994" s="97" t="s">
        <v>16266</v>
      </c>
      <c r="BN10994" s="97" t="s">
        <v>666</v>
      </c>
      <c r="BO10994" s="97" t="s">
        <v>4204</v>
      </c>
      <c r="BU10994" s="97" t="s">
        <v>16266</v>
      </c>
      <c r="BV10994" s="97" t="s">
        <v>666</v>
      </c>
      <c r="BW10994" s="97" t="s">
        <v>4204</v>
      </c>
    </row>
    <row r="10995" spans="51:75" x14ac:dyDescent="0.3">
      <c r="AY10995" s="124" t="e">
        <f>VLOOKUP(C10995,#REF!, 2,FALSE)</f>
        <v>#REF!</v>
      </c>
      <c r="BM10995" s="97" t="s">
        <v>16267</v>
      </c>
      <c r="BN10995" s="97" t="s">
        <v>666</v>
      </c>
      <c r="BO10995" s="97" t="s">
        <v>770</v>
      </c>
      <c r="BU10995" s="97" t="s">
        <v>16267</v>
      </c>
      <c r="BV10995" s="97" t="s">
        <v>666</v>
      </c>
      <c r="BW10995" s="97" t="s">
        <v>770</v>
      </c>
    </row>
    <row r="10996" spans="51:75" x14ac:dyDescent="0.3">
      <c r="AY10996" s="124" t="e">
        <f>VLOOKUP(C10996,#REF!, 2,FALSE)</f>
        <v>#REF!</v>
      </c>
      <c r="BM10996" s="97" t="s">
        <v>16268</v>
      </c>
      <c r="BN10996" s="97" t="s">
        <v>2983</v>
      </c>
      <c r="BO10996" s="97" t="s">
        <v>2983</v>
      </c>
      <c r="BU10996" s="97" t="s">
        <v>16268</v>
      </c>
      <c r="BV10996" s="97" t="s">
        <v>2983</v>
      </c>
      <c r="BW10996" s="97" t="s">
        <v>2983</v>
      </c>
    </row>
    <row r="10997" spans="51:75" x14ac:dyDescent="0.3">
      <c r="AY10997" s="124" t="e">
        <f>VLOOKUP(C10997,#REF!, 2,FALSE)</f>
        <v>#REF!</v>
      </c>
      <c r="BM10997" s="97" t="s">
        <v>16269</v>
      </c>
      <c r="BN10997" s="97" t="s">
        <v>666</v>
      </c>
      <c r="BO10997" s="97" t="s">
        <v>16270</v>
      </c>
      <c r="BU10997" s="97" t="s">
        <v>16269</v>
      </c>
      <c r="BV10997" s="97" t="s">
        <v>666</v>
      </c>
      <c r="BW10997" s="97" t="s">
        <v>16270</v>
      </c>
    </row>
    <row r="10998" spans="51:75" x14ac:dyDescent="0.3">
      <c r="AY10998" s="124" t="e">
        <f>VLOOKUP(C10998,#REF!, 2,FALSE)</f>
        <v>#REF!</v>
      </c>
      <c r="BM10998" s="97" t="s">
        <v>16271</v>
      </c>
      <c r="BN10998" s="97" t="s">
        <v>3191</v>
      </c>
      <c r="BO10998" s="97" t="s">
        <v>16244</v>
      </c>
      <c r="BU10998" s="97" t="s">
        <v>16271</v>
      </c>
      <c r="BV10998" s="97" t="s">
        <v>3191</v>
      </c>
      <c r="BW10998" s="97" t="s">
        <v>16244</v>
      </c>
    </row>
    <row r="10999" spans="51:75" x14ac:dyDescent="0.3">
      <c r="AY10999" s="124" t="e">
        <f>VLOOKUP(C10999,#REF!, 2,FALSE)</f>
        <v>#REF!</v>
      </c>
      <c r="BM10999" s="97" t="s">
        <v>16272</v>
      </c>
      <c r="BN10999" s="97" t="s">
        <v>16968</v>
      </c>
      <c r="BO10999" s="97" t="s">
        <v>770</v>
      </c>
      <c r="BU10999" s="97" t="s">
        <v>16272</v>
      </c>
      <c r="BV10999" s="97" t="s">
        <v>16968</v>
      </c>
      <c r="BW10999" s="97" t="s">
        <v>770</v>
      </c>
    </row>
    <row r="11000" spans="51:75" x14ac:dyDescent="0.3">
      <c r="AY11000" s="124" t="e">
        <f>VLOOKUP(C11000,#REF!, 2,FALSE)</f>
        <v>#REF!</v>
      </c>
      <c r="BM11000" s="97" t="s">
        <v>16273</v>
      </c>
      <c r="BN11000" s="97" t="s">
        <v>787</v>
      </c>
      <c r="BO11000" s="97" t="s">
        <v>16274</v>
      </c>
      <c r="BU11000" s="97" t="s">
        <v>16273</v>
      </c>
      <c r="BV11000" s="97" t="s">
        <v>787</v>
      </c>
      <c r="BW11000" s="97" t="s">
        <v>16274</v>
      </c>
    </row>
    <row r="11001" spans="51:75" x14ac:dyDescent="0.3">
      <c r="AY11001" s="124" t="e">
        <f>VLOOKUP(C11001,#REF!, 2,FALSE)</f>
        <v>#REF!</v>
      </c>
      <c r="BM11001" s="97" t="s">
        <v>2819</v>
      </c>
      <c r="BN11001" s="97" t="s">
        <v>787</v>
      </c>
      <c r="BO11001" s="97" t="s">
        <v>2983</v>
      </c>
      <c r="BU11001" s="97" t="s">
        <v>2819</v>
      </c>
      <c r="BV11001" s="97" t="s">
        <v>787</v>
      </c>
      <c r="BW11001" s="97" t="s">
        <v>2983</v>
      </c>
    </row>
    <row r="11002" spans="51:75" x14ac:dyDescent="0.3">
      <c r="AY11002" s="124" t="e">
        <f>VLOOKUP(C11002,#REF!, 2,FALSE)</f>
        <v>#REF!</v>
      </c>
      <c r="BM11002" s="97" t="s">
        <v>16275</v>
      </c>
      <c r="BN11002" s="97" t="s">
        <v>780</v>
      </c>
      <c r="BO11002" s="97" t="s">
        <v>2983</v>
      </c>
      <c r="BU11002" s="97" t="s">
        <v>16275</v>
      </c>
      <c r="BV11002" s="97" t="s">
        <v>780</v>
      </c>
      <c r="BW11002" s="97" t="s">
        <v>2983</v>
      </c>
    </row>
    <row r="11003" spans="51:75" x14ac:dyDescent="0.3">
      <c r="AY11003" s="124" t="e">
        <f>VLOOKUP(C11003,#REF!, 2,FALSE)</f>
        <v>#REF!</v>
      </c>
      <c r="BM11003" s="97" t="s">
        <v>16276</v>
      </c>
      <c r="BN11003" s="97" t="s">
        <v>780</v>
      </c>
      <c r="BO11003" s="97" t="s">
        <v>770</v>
      </c>
      <c r="BU11003" s="97" t="s">
        <v>16276</v>
      </c>
      <c r="BV11003" s="97" t="s">
        <v>780</v>
      </c>
      <c r="BW11003" s="97" t="s">
        <v>770</v>
      </c>
    </row>
    <row r="11004" spans="51:75" x14ac:dyDescent="0.3">
      <c r="AY11004" s="124" t="e">
        <f>VLOOKUP(C11004,#REF!, 2,FALSE)</f>
        <v>#REF!</v>
      </c>
      <c r="BM11004" s="97" t="s">
        <v>16277</v>
      </c>
      <c r="BN11004" s="97" t="s">
        <v>787</v>
      </c>
      <c r="BO11004" s="97" t="s">
        <v>770</v>
      </c>
      <c r="BU11004" s="97" t="s">
        <v>16277</v>
      </c>
      <c r="BV11004" s="97" t="s">
        <v>787</v>
      </c>
      <c r="BW11004" s="97" t="s">
        <v>770</v>
      </c>
    </row>
    <row r="11005" spans="51:75" x14ac:dyDescent="0.3">
      <c r="AY11005" s="124" t="e">
        <f>VLOOKUP(C11005,#REF!, 2,FALSE)</f>
        <v>#REF!</v>
      </c>
      <c r="BM11005" s="97" t="s">
        <v>16278</v>
      </c>
      <c r="BN11005" s="97" t="s">
        <v>700</v>
      </c>
      <c r="BO11005" s="97" t="s">
        <v>770</v>
      </c>
      <c r="BU11005" s="97" t="s">
        <v>16278</v>
      </c>
      <c r="BV11005" s="97" t="s">
        <v>700</v>
      </c>
      <c r="BW11005" s="97" t="s">
        <v>770</v>
      </c>
    </row>
    <row r="11006" spans="51:75" x14ac:dyDescent="0.3">
      <c r="AY11006" s="124" t="e">
        <f>VLOOKUP(C11006,#REF!, 2,FALSE)</f>
        <v>#REF!</v>
      </c>
      <c r="BM11006" s="97" t="s">
        <v>16279</v>
      </c>
      <c r="BN11006" s="97" t="s">
        <v>666</v>
      </c>
      <c r="BO11006" s="97" t="s">
        <v>770</v>
      </c>
      <c r="BU11006" s="97" t="s">
        <v>16279</v>
      </c>
      <c r="BV11006" s="97" t="s">
        <v>666</v>
      </c>
      <c r="BW11006" s="97" t="s">
        <v>770</v>
      </c>
    </row>
    <row r="11007" spans="51:75" x14ac:dyDescent="0.3">
      <c r="AY11007" s="124" t="e">
        <f>VLOOKUP(C11007,#REF!, 2,FALSE)</f>
        <v>#REF!</v>
      </c>
      <c r="BM11007" s="97" t="s">
        <v>16280</v>
      </c>
      <c r="BN11007" s="97" t="s">
        <v>778</v>
      </c>
      <c r="BO11007" s="97" t="s">
        <v>2983</v>
      </c>
      <c r="BU11007" s="97" t="s">
        <v>16280</v>
      </c>
      <c r="BV11007" s="97" t="s">
        <v>778</v>
      </c>
      <c r="BW11007" s="97" t="s">
        <v>2983</v>
      </c>
    </row>
    <row r="11008" spans="51:75" x14ac:dyDescent="0.3">
      <c r="AY11008" s="124" t="e">
        <f>VLOOKUP(C11008,#REF!, 2,FALSE)</f>
        <v>#REF!</v>
      </c>
      <c r="BM11008" s="97" t="s">
        <v>16281</v>
      </c>
      <c r="BN11008" s="97" t="s">
        <v>3191</v>
      </c>
      <c r="BO11008" s="97" t="s">
        <v>770</v>
      </c>
      <c r="BU11008" s="97" t="s">
        <v>16281</v>
      </c>
      <c r="BV11008" s="97" t="s">
        <v>3191</v>
      </c>
      <c r="BW11008" s="97" t="s">
        <v>770</v>
      </c>
    </row>
    <row r="11009" spans="51:75" x14ac:dyDescent="0.3">
      <c r="AY11009" s="124" t="e">
        <f>VLOOKUP(C11009,#REF!, 2,FALSE)</f>
        <v>#REF!</v>
      </c>
      <c r="BM11009" s="97" t="s">
        <v>16282</v>
      </c>
      <c r="BN11009" s="97" t="s">
        <v>16968</v>
      </c>
      <c r="BO11009" s="97" t="s">
        <v>770</v>
      </c>
      <c r="BU11009" s="97" t="s">
        <v>16282</v>
      </c>
      <c r="BV11009" s="97" t="s">
        <v>16968</v>
      </c>
      <c r="BW11009" s="97" t="s">
        <v>770</v>
      </c>
    </row>
    <row r="11010" spans="51:75" x14ac:dyDescent="0.3">
      <c r="AY11010" s="124" t="e">
        <f>VLOOKUP(C11010,#REF!, 2,FALSE)</f>
        <v>#REF!</v>
      </c>
      <c r="BM11010" s="97" t="s">
        <v>16283</v>
      </c>
      <c r="BN11010" s="97" t="s">
        <v>16968</v>
      </c>
      <c r="BO11010" s="97" t="s">
        <v>770</v>
      </c>
      <c r="BU11010" s="97" t="s">
        <v>16283</v>
      </c>
      <c r="BV11010" s="97" t="s">
        <v>16968</v>
      </c>
      <c r="BW11010" s="97" t="s">
        <v>770</v>
      </c>
    </row>
    <row r="11011" spans="51:75" x14ac:dyDescent="0.3">
      <c r="AY11011" s="124" t="e">
        <f>VLOOKUP(C11011,#REF!, 2,FALSE)</f>
        <v>#REF!</v>
      </c>
      <c r="BM11011" s="97" t="s">
        <v>16284</v>
      </c>
      <c r="BN11011" s="97" t="s">
        <v>700</v>
      </c>
      <c r="BO11011" s="97" t="s">
        <v>770</v>
      </c>
      <c r="BU11011" s="97" t="s">
        <v>16284</v>
      </c>
      <c r="BV11011" s="97" t="s">
        <v>700</v>
      </c>
      <c r="BW11011" s="97" t="s">
        <v>770</v>
      </c>
    </row>
    <row r="11012" spans="51:75" x14ac:dyDescent="0.3">
      <c r="AY11012" s="124" t="e">
        <f>VLOOKUP(C11012,#REF!, 2,FALSE)</f>
        <v>#REF!</v>
      </c>
      <c r="BM11012" s="97" t="s">
        <v>16285</v>
      </c>
      <c r="BN11012" s="97" t="s">
        <v>778</v>
      </c>
      <c r="BO11012" s="97" t="s">
        <v>770</v>
      </c>
      <c r="BU11012" s="97" t="s">
        <v>16285</v>
      </c>
      <c r="BV11012" s="97" t="s">
        <v>778</v>
      </c>
      <c r="BW11012" s="97" t="s">
        <v>770</v>
      </c>
    </row>
    <row r="11013" spans="51:75" x14ac:dyDescent="0.3">
      <c r="AY11013" s="124" t="e">
        <f>VLOOKUP(C11013,#REF!, 2,FALSE)</f>
        <v>#REF!</v>
      </c>
      <c r="BM11013" s="97" t="s">
        <v>16286</v>
      </c>
      <c r="BN11013" s="97" t="s">
        <v>780</v>
      </c>
      <c r="BO11013" s="97" t="s">
        <v>770</v>
      </c>
      <c r="BU11013" s="97" t="s">
        <v>16286</v>
      </c>
      <c r="BV11013" s="97" t="s">
        <v>780</v>
      </c>
      <c r="BW11013" s="97" t="s">
        <v>770</v>
      </c>
    </row>
    <row r="11014" spans="51:75" x14ac:dyDescent="0.3">
      <c r="AY11014" s="124" t="e">
        <f>VLOOKUP(C11014,#REF!, 2,FALSE)</f>
        <v>#REF!</v>
      </c>
      <c r="BM11014" s="97" t="s">
        <v>16287</v>
      </c>
      <c r="BN11014" s="97" t="s">
        <v>810</v>
      </c>
      <c r="BO11014" s="97" t="s">
        <v>770</v>
      </c>
      <c r="BU11014" s="97" t="s">
        <v>16287</v>
      </c>
      <c r="BV11014" s="97" t="s">
        <v>810</v>
      </c>
      <c r="BW11014" s="97" t="s">
        <v>770</v>
      </c>
    </row>
    <row r="11015" spans="51:75" x14ac:dyDescent="0.3">
      <c r="AY11015" s="124" t="e">
        <f>VLOOKUP(C11015,#REF!, 2,FALSE)</f>
        <v>#REF!</v>
      </c>
      <c r="BM11015" s="97" t="s">
        <v>16288</v>
      </c>
      <c r="BN11015" s="97" t="s">
        <v>787</v>
      </c>
      <c r="BO11015" s="97" t="s">
        <v>16289</v>
      </c>
      <c r="BU11015" s="97" t="s">
        <v>16288</v>
      </c>
      <c r="BV11015" s="97" t="s">
        <v>787</v>
      </c>
      <c r="BW11015" s="97" t="s">
        <v>16289</v>
      </c>
    </row>
    <row r="11016" spans="51:75" x14ac:dyDescent="0.3">
      <c r="AY11016" s="124" t="e">
        <f>VLOOKUP(C11016,#REF!, 2,FALSE)</f>
        <v>#REF!</v>
      </c>
      <c r="BM11016" s="97" t="s">
        <v>16290</v>
      </c>
      <c r="BN11016" s="97" t="s">
        <v>700</v>
      </c>
      <c r="BO11016" s="97" t="s">
        <v>770</v>
      </c>
      <c r="BU11016" s="97" t="s">
        <v>16290</v>
      </c>
      <c r="BV11016" s="97" t="s">
        <v>700</v>
      </c>
      <c r="BW11016" s="97" t="s">
        <v>770</v>
      </c>
    </row>
    <row r="11017" spans="51:75" x14ac:dyDescent="0.3">
      <c r="AY11017" s="124" t="e">
        <f>VLOOKUP(C11017,#REF!, 2,FALSE)</f>
        <v>#REF!</v>
      </c>
      <c r="BM11017" s="97" t="s">
        <v>16291</v>
      </c>
      <c r="BN11017" s="97" t="s">
        <v>810</v>
      </c>
      <c r="BO11017" s="97" t="s">
        <v>16292</v>
      </c>
      <c r="BU11017" s="97" t="s">
        <v>16291</v>
      </c>
      <c r="BV11017" s="97" t="s">
        <v>810</v>
      </c>
      <c r="BW11017" s="97" t="s">
        <v>16292</v>
      </c>
    </row>
    <row r="11018" spans="51:75" x14ac:dyDescent="0.3">
      <c r="AY11018" s="124" t="e">
        <f>VLOOKUP(C11018,#REF!, 2,FALSE)</f>
        <v>#REF!</v>
      </c>
      <c r="BM11018" s="97" t="s">
        <v>16293</v>
      </c>
      <c r="BN11018" s="97" t="s">
        <v>780</v>
      </c>
      <c r="BO11018" s="97" t="s">
        <v>770</v>
      </c>
      <c r="BU11018" s="97" t="s">
        <v>16293</v>
      </c>
      <c r="BV11018" s="97" t="s">
        <v>780</v>
      </c>
      <c r="BW11018" s="97" t="s">
        <v>770</v>
      </c>
    </row>
    <row r="11019" spans="51:75" x14ac:dyDescent="0.3">
      <c r="AY11019" s="124" t="e">
        <f>VLOOKUP(C11019,#REF!, 2,FALSE)</f>
        <v>#REF!</v>
      </c>
      <c r="BM11019" s="97" t="s">
        <v>16295</v>
      </c>
      <c r="BN11019" s="97" t="s">
        <v>778</v>
      </c>
      <c r="BO11019" s="97" t="s">
        <v>2983</v>
      </c>
      <c r="BU11019" s="97" t="s">
        <v>16295</v>
      </c>
      <c r="BV11019" s="97" t="s">
        <v>778</v>
      </c>
      <c r="BW11019" s="97" t="s">
        <v>2983</v>
      </c>
    </row>
    <row r="11020" spans="51:75" x14ac:dyDescent="0.3">
      <c r="AY11020" s="124" t="e">
        <f>VLOOKUP(C11020,#REF!, 2,FALSE)</f>
        <v>#REF!</v>
      </c>
      <c r="BM11020" s="97" t="s">
        <v>16296</v>
      </c>
      <c r="BN11020" s="97" t="s">
        <v>810</v>
      </c>
      <c r="BO11020" s="97" t="s">
        <v>770</v>
      </c>
      <c r="BU11020" s="97" t="s">
        <v>16296</v>
      </c>
      <c r="BV11020" s="97" t="s">
        <v>810</v>
      </c>
      <c r="BW11020" s="97" t="s">
        <v>770</v>
      </c>
    </row>
    <row r="11021" spans="51:75" x14ac:dyDescent="0.3">
      <c r="AY11021" s="124" t="e">
        <f>VLOOKUP(C11021,#REF!, 2,FALSE)</f>
        <v>#REF!</v>
      </c>
      <c r="BM11021" s="97" t="s">
        <v>16297</v>
      </c>
      <c r="BN11021" s="97" t="s">
        <v>666</v>
      </c>
      <c r="BO11021" s="97" t="s">
        <v>16298</v>
      </c>
      <c r="BU11021" s="97" t="s">
        <v>16297</v>
      </c>
      <c r="BV11021" s="97" t="s">
        <v>666</v>
      </c>
      <c r="BW11021" s="97" t="s">
        <v>16298</v>
      </c>
    </row>
    <row r="11022" spans="51:75" x14ac:dyDescent="0.3">
      <c r="AY11022" s="124" t="e">
        <f>VLOOKUP(C11022,#REF!, 2,FALSE)</f>
        <v>#REF!</v>
      </c>
      <c r="BM11022" s="97" t="s">
        <v>16299</v>
      </c>
      <c r="BN11022" s="97" t="s">
        <v>663</v>
      </c>
      <c r="BO11022" s="97" t="s">
        <v>770</v>
      </c>
      <c r="BU11022" s="97" t="s">
        <v>16299</v>
      </c>
      <c r="BV11022" s="97" t="s">
        <v>663</v>
      </c>
      <c r="BW11022" s="97" t="s">
        <v>770</v>
      </c>
    </row>
    <row r="11023" spans="51:75" x14ac:dyDescent="0.3">
      <c r="AY11023" s="124" t="e">
        <f>VLOOKUP(C11023,#REF!, 2,FALSE)</f>
        <v>#REF!</v>
      </c>
      <c r="BM11023" s="97" t="s">
        <v>16300</v>
      </c>
      <c r="BN11023" s="97" t="s">
        <v>666</v>
      </c>
      <c r="BO11023" s="97" t="s">
        <v>2983</v>
      </c>
      <c r="BU11023" s="97" t="s">
        <v>16300</v>
      </c>
      <c r="BV11023" s="97" t="s">
        <v>666</v>
      </c>
      <c r="BW11023" s="97" t="s">
        <v>2983</v>
      </c>
    </row>
    <row r="11024" spans="51:75" x14ac:dyDescent="0.3">
      <c r="AY11024" s="124" t="e">
        <f>VLOOKUP(C11024,#REF!, 2,FALSE)</f>
        <v>#REF!</v>
      </c>
      <c r="BM11024" s="97" t="s">
        <v>16301</v>
      </c>
      <c r="BN11024" s="97" t="s">
        <v>662</v>
      </c>
      <c r="BO11024" s="97" t="s">
        <v>16302</v>
      </c>
      <c r="BU11024" s="97" t="s">
        <v>16301</v>
      </c>
      <c r="BV11024" s="97" t="s">
        <v>662</v>
      </c>
      <c r="BW11024" s="97" t="s">
        <v>16302</v>
      </c>
    </row>
    <row r="11025" spans="51:75" x14ac:dyDescent="0.3">
      <c r="AY11025" s="124" t="e">
        <f>VLOOKUP(C11025,#REF!, 2,FALSE)</f>
        <v>#REF!</v>
      </c>
      <c r="BM11025" s="97" t="s">
        <v>495</v>
      </c>
      <c r="BN11025" s="97" t="s">
        <v>2983</v>
      </c>
      <c r="BO11025" s="97" t="s">
        <v>7941</v>
      </c>
      <c r="BU11025" s="97" t="s">
        <v>495</v>
      </c>
      <c r="BV11025" s="97" t="s">
        <v>2983</v>
      </c>
      <c r="BW11025" s="97" t="s">
        <v>7941</v>
      </c>
    </row>
    <row r="11026" spans="51:75" x14ac:dyDescent="0.3">
      <c r="AY11026" s="124" t="e">
        <f>VLOOKUP(C11026,#REF!, 2,FALSE)</f>
        <v>#REF!</v>
      </c>
      <c r="BM11026" s="97" t="s">
        <v>16303</v>
      </c>
      <c r="BN11026" s="97" t="s">
        <v>2983</v>
      </c>
      <c r="BO11026" s="97" t="s">
        <v>2640</v>
      </c>
      <c r="BU11026" s="97" t="s">
        <v>16303</v>
      </c>
      <c r="BV11026" s="97" t="s">
        <v>2983</v>
      </c>
      <c r="BW11026" s="97" t="s">
        <v>2640</v>
      </c>
    </row>
    <row r="11027" spans="51:75" x14ac:dyDescent="0.3">
      <c r="AY11027" s="124" t="e">
        <f>VLOOKUP(C11027,#REF!, 2,FALSE)</f>
        <v>#REF!</v>
      </c>
      <c r="BM11027" s="97" t="s">
        <v>2820</v>
      </c>
      <c r="BN11027" s="97" t="s">
        <v>16968</v>
      </c>
      <c r="BO11027" s="97" t="s">
        <v>4444</v>
      </c>
      <c r="BU11027" s="97" t="s">
        <v>2820</v>
      </c>
      <c r="BV11027" s="97" t="s">
        <v>16968</v>
      </c>
      <c r="BW11027" s="97" t="s">
        <v>4444</v>
      </c>
    </row>
    <row r="11028" spans="51:75" x14ac:dyDescent="0.3">
      <c r="AY11028" s="124" t="e">
        <f>VLOOKUP(C11028,#REF!, 2,FALSE)</f>
        <v>#REF!</v>
      </c>
      <c r="BM11028" s="97" t="s">
        <v>16304</v>
      </c>
      <c r="BN11028" s="97" t="s">
        <v>2983</v>
      </c>
      <c r="BO11028" s="97" t="s">
        <v>9393</v>
      </c>
      <c r="BU11028" s="97" t="s">
        <v>16304</v>
      </c>
      <c r="BV11028" s="97" t="s">
        <v>2983</v>
      </c>
      <c r="BW11028" s="97" t="s">
        <v>9393</v>
      </c>
    </row>
    <row r="11029" spans="51:75" x14ac:dyDescent="0.3">
      <c r="AY11029" s="124" t="e">
        <f>VLOOKUP(C11029,#REF!, 2,FALSE)</f>
        <v>#REF!</v>
      </c>
      <c r="BM11029" s="97" t="s">
        <v>16305</v>
      </c>
      <c r="BN11029" s="97" t="s">
        <v>16968</v>
      </c>
      <c r="BO11029" s="97" t="s">
        <v>11320</v>
      </c>
      <c r="BU11029" s="97" t="s">
        <v>16305</v>
      </c>
      <c r="BV11029" s="97" t="s">
        <v>16968</v>
      </c>
      <c r="BW11029" s="97" t="s">
        <v>11320</v>
      </c>
    </row>
    <row r="11030" spans="51:75" x14ac:dyDescent="0.3">
      <c r="AY11030" s="124" t="e">
        <f>VLOOKUP(C11030,#REF!, 2,FALSE)</f>
        <v>#REF!</v>
      </c>
      <c r="BM11030" s="97" t="s">
        <v>16306</v>
      </c>
      <c r="BN11030" s="97" t="s">
        <v>2983</v>
      </c>
      <c r="BO11030" s="97" t="s">
        <v>2983</v>
      </c>
      <c r="BU11030" s="97" t="s">
        <v>16306</v>
      </c>
      <c r="BV11030" s="97" t="s">
        <v>2983</v>
      </c>
      <c r="BW11030" s="97" t="s">
        <v>2983</v>
      </c>
    </row>
    <row r="11031" spans="51:75" x14ac:dyDescent="0.3">
      <c r="AY11031" s="124" t="e">
        <f>VLOOKUP(C11031,#REF!, 2,FALSE)</f>
        <v>#REF!</v>
      </c>
      <c r="BM11031" s="97" t="s">
        <v>16307</v>
      </c>
      <c r="BN11031" s="97" t="s">
        <v>2983</v>
      </c>
      <c r="BO11031" s="97" t="s">
        <v>8397</v>
      </c>
      <c r="BU11031" s="97" t="s">
        <v>16307</v>
      </c>
      <c r="BV11031" s="97" t="s">
        <v>2983</v>
      </c>
      <c r="BW11031" s="97" t="s">
        <v>8397</v>
      </c>
    </row>
    <row r="11032" spans="51:75" x14ac:dyDescent="0.3">
      <c r="AY11032" s="124" t="e">
        <f>VLOOKUP(C11032,#REF!, 2,FALSE)</f>
        <v>#REF!</v>
      </c>
      <c r="BM11032" s="97" t="s">
        <v>16308</v>
      </c>
      <c r="BN11032" s="97" t="s">
        <v>2983</v>
      </c>
      <c r="BO11032" s="97" t="s">
        <v>7602</v>
      </c>
      <c r="BU11032" s="97" t="s">
        <v>16308</v>
      </c>
      <c r="BV11032" s="97" t="s">
        <v>2983</v>
      </c>
      <c r="BW11032" s="97" t="s">
        <v>7602</v>
      </c>
    </row>
    <row r="11033" spans="51:75" x14ac:dyDescent="0.3">
      <c r="AY11033" s="124" t="e">
        <f>VLOOKUP(C11033,#REF!, 2,FALSE)</f>
        <v>#REF!</v>
      </c>
      <c r="BM11033" s="97" t="s">
        <v>16309</v>
      </c>
      <c r="BN11033" s="97" t="s">
        <v>2983</v>
      </c>
      <c r="BO11033" s="97" t="s">
        <v>8260</v>
      </c>
      <c r="BU11033" s="97" t="s">
        <v>16309</v>
      </c>
      <c r="BV11033" s="97" t="s">
        <v>2983</v>
      </c>
      <c r="BW11033" s="97" t="s">
        <v>8260</v>
      </c>
    </row>
    <row r="11034" spans="51:75" x14ac:dyDescent="0.3">
      <c r="AY11034" s="124" t="e">
        <f>VLOOKUP(C11034,#REF!, 2,FALSE)</f>
        <v>#REF!</v>
      </c>
      <c r="BM11034" s="97" t="s">
        <v>16310</v>
      </c>
      <c r="BN11034" s="97" t="s">
        <v>2983</v>
      </c>
      <c r="BO11034" s="97" t="s">
        <v>12604</v>
      </c>
      <c r="BU11034" s="97" t="s">
        <v>16310</v>
      </c>
      <c r="BV11034" s="97" t="s">
        <v>2983</v>
      </c>
      <c r="BW11034" s="97" t="s">
        <v>12604</v>
      </c>
    </row>
    <row r="11035" spans="51:75" x14ac:dyDescent="0.3">
      <c r="AY11035" s="124" t="e">
        <f>VLOOKUP(C11035,#REF!, 2,FALSE)</f>
        <v>#REF!</v>
      </c>
      <c r="BM11035" s="97" t="s">
        <v>16311</v>
      </c>
      <c r="BN11035" s="97" t="s">
        <v>2983</v>
      </c>
      <c r="BO11035" s="97" t="s">
        <v>4481</v>
      </c>
      <c r="BU11035" s="97" t="s">
        <v>16311</v>
      </c>
      <c r="BV11035" s="97" t="s">
        <v>2983</v>
      </c>
      <c r="BW11035" s="97" t="s">
        <v>4481</v>
      </c>
    </row>
    <row r="11036" spans="51:75" x14ac:dyDescent="0.3">
      <c r="AY11036" s="124" t="e">
        <f>VLOOKUP(C11036,#REF!, 2,FALSE)</f>
        <v>#REF!</v>
      </c>
      <c r="BM11036" s="97" t="s">
        <v>16312</v>
      </c>
      <c r="BN11036" s="97" t="s">
        <v>2983</v>
      </c>
      <c r="BO11036" s="97" t="s">
        <v>4242</v>
      </c>
      <c r="BU11036" s="97" t="s">
        <v>16312</v>
      </c>
      <c r="BV11036" s="97" t="s">
        <v>2983</v>
      </c>
      <c r="BW11036" s="97" t="s">
        <v>4242</v>
      </c>
    </row>
    <row r="11037" spans="51:75" x14ac:dyDescent="0.3">
      <c r="AY11037" s="124" t="e">
        <f>VLOOKUP(C11037,#REF!, 2,FALSE)</f>
        <v>#REF!</v>
      </c>
      <c r="BM11037" s="97" t="s">
        <v>2821</v>
      </c>
      <c r="BN11037" s="97" t="s">
        <v>16968</v>
      </c>
      <c r="BO11037" s="97" t="s">
        <v>2927</v>
      </c>
      <c r="BU11037" s="97" t="s">
        <v>2821</v>
      </c>
      <c r="BV11037" s="97" t="s">
        <v>16968</v>
      </c>
      <c r="BW11037" s="97" t="s">
        <v>2927</v>
      </c>
    </row>
    <row r="11038" spans="51:75" x14ac:dyDescent="0.3">
      <c r="AY11038" s="124" t="e">
        <f>VLOOKUP(C11038,#REF!, 2,FALSE)</f>
        <v>#REF!</v>
      </c>
      <c r="BM11038" s="97" t="s">
        <v>16313</v>
      </c>
      <c r="BN11038" s="97" t="s">
        <v>2983</v>
      </c>
      <c r="BO11038" s="97" t="s">
        <v>2827</v>
      </c>
      <c r="BU11038" s="97" t="s">
        <v>16313</v>
      </c>
      <c r="BV11038" s="97" t="s">
        <v>2983</v>
      </c>
      <c r="BW11038" s="97" t="s">
        <v>2827</v>
      </c>
    </row>
    <row r="11039" spans="51:75" x14ac:dyDescent="0.3">
      <c r="AY11039" s="124" t="e">
        <f>VLOOKUP(C11039,#REF!, 2,FALSE)</f>
        <v>#REF!</v>
      </c>
      <c r="BM11039" s="97" t="s">
        <v>16314</v>
      </c>
      <c r="BN11039" s="97" t="s">
        <v>2983</v>
      </c>
      <c r="BO11039" s="97" t="s">
        <v>10810</v>
      </c>
      <c r="BU11039" s="97" t="s">
        <v>16314</v>
      </c>
      <c r="BV11039" s="97" t="s">
        <v>2983</v>
      </c>
      <c r="BW11039" s="97" t="s">
        <v>10810</v>
      </c>
    </row>
    <row r="11040" spans="51:75" x14ac:dyDescent="0.3">
      <c r="AY11040" s="124" t="e">
        <f>VLOOKUP(C11040,#REF!, 2,FALSE)</f>
        <v>#REF!</v>
      </c>
      <c r="BM11040" s="97" t="s">
        <v>16315</v>
      </c>
      <c r="BN11040" s="97" t="s">
        <v>16968</v>
      </c>
      <c r="BO11040" s="97" t="s">
        <v>4857</v>
      </c>
      <c r="BU11040" s="97" t="s">
        <v>16315</v>
      </c>
      <c r="BV11040" s="97" t="s">
        <v>16968</v>
      </c>
      <c r="BW11040" s="97" t="s">
        <v>4857</v>
      </c>
    </row>
    <row r="11041" spans="51:75" x14ac:dyDescent="0.3">
      <c r="AY11041" s="124" t="e">
        <f>VLOOKUP(C11041,#REF!, 2,FALSE)</f>
        <v>#REF!</v>
      </c>
      <c r="BM11041" s="97" t="s">
        <v>16316</v>
      </c>
      <c r="BN11041" s="97" t="s">
        <v>16968</v>
      </c>
      <c r="BO11041" s="97" t="s">
        <v>2983</v>
      </c>
      <c r="BU11041" s="97" t="s">
        <v>16316</v>
      </c>
      <c r="BV11041" s="97" t="s">
        <v>16968</v>
      </c>
      <c r="BW11041" s="97" t="s">
        <v>2983</v>
      </c>
    </row>
    <row r="11042" spans="51:75" x14ac:dyDescent="0.3">
      <c r="AY11042" s="124" t="e">
        <f>VLOOKUP(C11042,#REF!, 2,FALSE)</f>
        <v>#REF!</v>
      </c>
      <c r="BM11042" s="97" t="s">
        <v>2822</v>
      </c>
      <c r="BN11042" s="97" t="s">
        <v>2983</v>
      </c>
      <c r="BO11042" s="97" t="s">
        <v>7658</v>
      </c>
      <c r="BU11042" s="97" t="s">
        <v>2822</v>
      </c>
      <c r="BV11042" s="97" t="s">
        <v>2983</v>
      </c>
      <c r="BW11042" s="97" t="s">
        <v>7658</v>
      </c>
    </row>
    <row r="11043" spans="51:75" x14ac:dyDescent="0.3">
      <c r="AY11043" s="124" t="e">
        <f>VLOOKUP(C11043,#REF!, 2,FALSE)</f>
        <v>#REF!</v>
      </c>
      <c r="BM11043" s="97" t="s">
        <v>16317</v>
      </c>
      <c r="BN11043" s="97" t="s">
        <v>16968</v>
      </c>
      <c r="BO11043" s="97" t="s">
        <v>2653</v>
      </c>
      <c r="BU11043" s="97" t="s">
        <v>16317</v>
      </c>
      <c r="BV11043" s="97" t="s">
        <v>16968</v>
      </c>
      <c r="BW11043" s="97" t="s">
        <v>2653</v>
      </c>
    </row>
    <row r="11044" spans="51:75" x14ac:dyDescent="0.3">
      <c r="AY11044" s="124" t="e">
        <f>VLOOKUP(C11044,#REF!, 2,FALSE)</f>
        <v>#REF!</v>
      </c>
      <c r="BM11044" s="97" t="s">
        <v>2823</v>
      </c>
      <c r="BN11044" s="97" t="s">
        <v>16968</v>
      </c>
      <c r="BO11044" s="97" t="s">
        <v>16318</v>
      </c>
      <c r="BU11044" s="97" t="s">
        <v>2823</v>
      </c>
      <c r="BV11044" s="97" t="s">
        <v>16968</v>
      </c>
      <c r="BW11044" s="97" t="s">
        <v>16318</v>
      </c>
    </row>
    <row r="11045" spans="51:75" x14ac:dyDescent="0.3">
      <c r="AY11045" s="124" t="e">
        <f>VLOOKUP(C11045,#REF!, 2,FALSE)</f>
        <v>#REF!</v>
      </c>
      <c r="BM11045" s="97" t="s">
        <v>501</v>
      </c>
      <c r="BN11045" s="97" t="s">
        <v>2983</v>
      </c>
      <c r="BO11045" s="97" t="s">
        <v>9586</v>
      </c>
      <c r="BU11045" s="97" t="s">
        <v>501</v>
      </c>
      <c r="BV11045" s="97" t="s">
        <v>2983</v>
      </c>
      <c r="BW11045" s="97" t="s">
        <v>9586</v>
      </c>
    </row>
    <row r="11046" spans="51:75" x14ac:dyDescent="0.3">
      <c r="AY11046" s="124" t="e">
        <f>VLOOKUP(C11046,#REF!, 2,FALSE)</f>
        <v>#REF!</v>
      </c>
      <c r="BM11046" s="97" t="s">
        <v>16319</v>
      </c>
      <c r="BN11046" s="97" t="s">
        <v>16968</v>
      </c>
      <c r="BO11046" s="97" t="s">
        <v>8536</v>
      </c>
      <c r="BU11046" s="97" t="s">
        <v>16319</v>
      </c>
      <c r="BV11046" s="97" t="s">
        <v>16968</v>
      </c>
      <c r="BW11046" s="97" t="s">
        <v>8536</v>
      </c>
    </row>
    <row r="11047" spans="51:75" x14ac:dyDescent="0.3">
      <c r="AY11047" s="124" t="e">
        <f>VLOOKUP(C11047,#REF!, 2,FALSE)</f>
        <v>#REF!</v>
      </c>
      <c r="BM11047" s="97" t="s">
        <v>16321</v>
      </c>
      <c r="BN11047" s="97" t="s">
        <v>2983</v>
      </c>
      <c r="BO11047" s="97" t="s">
        <v>2978</v>
      </c>
      <c r="BU11047" s="97" t="s">
        <v>16321</v>
      </c>
      <c r="BV11047" s="97" t="s">
        <v>2983</v>
      </c>
      <c r="BW11047" s="97" t="s">
        <v>2978</v>
      </c>
    </row>
    <row r="11048" spans="51:75" x14ac:dyDescent="0.3">
      <c r="AY11048" s="124" t="e">
        <f>VLOOKUP(C11048,#REF!, 2,FALSE)</f>
        <v>#REF!</v>
      </c>
      <c r="BM11048" s="97" t="s">
        <v>16322</v>
      </c>
      <c r="BN11048" s="97" t="s">
        <v>2983</v>
      </c>
      <c r="BO11048" s="97" t="s">
        <v>10240</v>
      </c>
      <c r="BU11048" s="97" t="s">
        <v>16322</v>
      </c>
      <c r="BV11048" s="97" t="s">
        <v>2983</v>
      </c>
      <c r="BW11048" s="97" t="s">
        <v>10240</v>
      </c>
    </row>
    <row r="11049" spans="51:75" x14ac:dyDescent="0.3">
      <c r="AY11049" s="124" t="e">
        <f>VLOOKUP(C11049,#REF!, 2,FALSE)</f>
        <v>#REF!</v>
      </c>
      <c r="BM11049" s="97" t="s">
        <v>16323</v>
      </c>
      <c r="BN11049" s="97" t="s">
        <v>2983</v>
      </c>
      <c r="BO11049" s="97" t="s">
        <v>15402</v>
      </c>
      <c r="BU11049" s="97" t="s">
        <v>16323</v>
      </c>
      <c r="BV11049" s="97" t="s">
        <v>2983</v>
      </c>
      <c r="BW11049" s="97" t="s">
        <v>15402</v>
      </c>
    </row>
    <row r="11050" spans="51:75" x14ac:dyDescent="0.3">
      <c r="AY11050" s="124" t="e">
        <f>VLOOKUP(C11050,#REF!, 2,FALSE)</f>
        <v>#REF!</v>
      </c>
      <c r="BM11050" s="97" t="s">
        <v>16324</v>
      </c>
      <c r="BN11050" s="97" t="s">
        <v>2983</v>
      </c>
      <c r="BO11050" s="97" t="s">
        <v>9564</v>
      </c>
      <c r="BU11050" s="97" t="s">
        <v>16324</v>
      </c>
      <c r="BV11050" s="97" t="s">
        <v>2983</v>
      </c>
      <c r="BW11050" s="97" t="s">
        <v>9564</v>
      </c>
    </row>
    <row r="11051" spans="51:75" x14ac:dyDescent="0.3">
      <c r="AY11051" s="124" t="e">
        <f>VLOOKUP(C11051,#REF!, 2,FALSE)</f>
        <v>#REF!</v>
      </c>
      <c r="BM11051" s="97" t="s">
        <v>16325</v>
      </c>
      <c r="BN11051" s="97" t="s">
        <v>2983</v>
      </c>
      <c r="BO11051" s="97" t="s">
        <v>7897</v>
      </c>
      <c r="BU11051" s="97" t="s">
        <v>16325</v>
      </c>
      <c r="BV11051" s="97" t="s">
        <v>2983</v>
      </c>
      <c r="BW11051" s="97" t="s">
        <v>7897</v>
      </c>
    </row>
    <row r="11052" spans="51:75" x14ac:dyDescent="0.3">
      <c r="AY11052" s="124" t="e">
        <f>VLOOKUP(C11052,#REF!, 2,FALSE)</f>
        <v>#REF!</v>
      </c>
      <c r="BM11052" s="97" t="s">
        <v>16326</v>
      </c>
      <c r="BN11052" s="97" t="s">
        <v>2983</v>
      </c>
      <c r="BO11052" s="97" t="s">
        <v>9635</v>
      </c>
      <c r="BU11052" s="97" t="s">
        <v>16326</v>
      </c>
      <c r="BV11052" s="97" t="s">
        <v>2983</v>
      </c>
      <c r="BW11052" s="97" t="s">
        <v>9635</v>
      </c>
    </row>
    <row r="11053" spans="51:75" x14ac:dyDescent="0.3">
      <c r="AY11053" s="124" t="e">
        <f>VLOOKUP(C11053,#REF!, 2,FALSE)</f>
        <v>#REF!</v>
      </c>
      <c r="BM11053" s="97" t="s">
        <v>16327</v>
      </c>
      <c r="BN11053" s="97" t="s">
        <v>16968</v>
      </c>
      <c r="BO11053" s="97" t="s">
        <v>4876</v>
      </c>
      <c r="BU11053" s="97" t="s">
        <v>16327</v>
      </c>
      <c r="BV11053" s="97" t="s">
        <v>16968</v>
      </c>
      <c r="BW11053" s="97" t="s">
        <v>4876</v>
      </c>
    </row>
    <row r="11054" spans="51:75" x14ac:dyDescent="0.3">
      <c r="AY11054" s="124" t="e">
        <f>VLOOKUP(C11054,#REF!, 2,FALSE)</f>
        <v>#REF!</v>
      </c>
      <c r="BM11054" s="97" t="s">
        <v>16328</v>
      </c>
      <c r="BN11054" s="97" t="s">
        <v>787</v>
      </c>
      <c r="BO11054" s="97" t="s">
        <v>3975</v>
      </c>
      <c r="BU11054" s="97" t="s">
        <v>16328</v>
      </c>
      <c r="BV11054" s="97" t="s">
        <v>787</v>
      </c>
      <c r="BW11054" s="97" t="s">
        <v>3975</v>
      </c>
    </row>
    <row r="11055" spans="51:75" x14ac:dyDescent="0.3">
      <c r="AY11055" s="124" t="e">
        <f>VLOOKUP(C11055,#REF!, 2,FALSE)</f>
        <v>#REF!</v>
      </c>
      <c r="BM11055" s="97" t="s">
        <v>16329</v>
      </c>
      <c r="BN11055" s="97" t="s">
        <v>2983</v>
      </c>
      <c r="BO11055" s="97" t="s">
        <v>3349</v>
      </c>
      <c r="BU11055" s="97" t="s">
        <v>16329</v>
      </c>
      <c r="BV11055" s="97" t="s">
        <v>2983</v>
      </c>
      <c r="BW11055" s="97" t="s">
        <v>3349</v>
      </c>
    </row>
    <row r="11056" spans="51:75" x14ac:dyDescent="0.3">
      <c r="AY11056" s="124" t="e">
        <f>VLOOKUP(C11056,#REF!, 2,FALSE)</f>
        <v>#REF!</v>
      </c>
      <c r="BM11056" s="97" t="s">
        <v>16330</v>
      </c>
      <c r="BN11056" s="97" t="s">
        <v>16968</v>
      </c>
      <c r="BO11056" s="97" t="s">
        <v>8576</v>
      </c>
      <c r="BU11056" s="97" t="s">
        <v>16330</v>
      </c>
      <c r="BV11056" s="97" t="s">
        <v>16968</v>
      </c>
      <c r="BW11056" s="97" t="s">
        <v>8576</v>
      </c>
    </row>
    <row r="11057" spans="51:75" x14ac:dyDescent="0.3">
      <c r="AY11057" s="124" t="e">
        <f>VLOOKUP(C11057,#REF!, 2,FALSE)</f>
        <v>#REF!</v>
      </c>
      <c r="BM11057" s="97" t="s">
        <v>16331</v>
      </c>
      <c r="BN11057" s="97" t="s">
        <v>655</v>
      </c>
      <c r="BO11057" s="97" t="s">
        <v>16332</v>
      </c>
      <c r="BU11057" s="97" t="s">
        <v>16331</v>
      </c>
      <c r="BV11057" s="97" t="s">
        <v>655</v>
      </c>
      <c r="BW11057" s="97" t="s">
        <v>16332</v>
      </c>
    </row>
    <row r="11058" spans="51:75" x14ac:dyDescent="0.3">
      <c r="AY11058" s="124" t="e">
        <f>VLOOKUP(C11058,#REF!, 2,FALSE)</f>
        <v>#REF!</v>
      </c>
      <c r="BM11058" s="97" t="s">
        <v>502</v>
      </c>
      <c r="BN11058" s="97" t="s">
        <v>2983</v>
      </c>
      <c r="BO11058" s="97" t="s">
        <v>1202</v>
      </c>
      <c r="BU11058" s="97" t="s">
        <v>502</v>
      </c>
      <c r="BV11058" s="97" t="s">
        <v>2983</v>
      </c>
      <c r="BW11058" s="97" t="s">
        <v>1202</v>
      </c>
    </row>
    <row r="11059" spans="51:75" x14ac:dyDescent="0.3">
      <c r="AY11059" s="124" t="e">
        <f>VLOOKUP(C11059,#REF!, 2,FALSE)</f>
        <v>#REF!</v>
      </c>
      <c r="BM11059" s="97" t="s">
        <v>2824</v>
      </c>
      <c r="BN11059" s="97" t="s">
        <v>2983</v>
      </c>
      <c r="BO11059" s="97" t="s">
        <v>5123</v>
      </c>
      <c r="BU11059" s="97" t="s">
        <v>2824</v>
      </c>
      <c r="BV11059" s="97" t="s">
        <v>2983</v>
      </c>
      <c r="BW11059" s="97" t="s">
        <v>5123</v>
      </c>
    </row>
    <row r="11060" spans="51:75" x14ac:dyDescent="0.3">
      <c r="AY11060" s="124" t="e">
        <f>VLOOKUP(C11060,#REF!, 2,FALSE)</f>
        <v>#REF!</v>
      </c>
      <c r="BM11060" s="97" t="s">
        <v>2828</v>
      </c>
      <c r="BN11060" s="97" t="s">
        <v>2983</v>
      </c>
      <c r="BO11060" s="97" t="s">
        <v>7917</v>
      </c>
      <c r="BU11060" s="97" t="s">
        <v>2828</v>
      </c>
      <c r="BV11060" s="97" t="s">
        <v>2983</v>
      </c>
      <c r="BW11060" s="97" t="s">
        <v>7917</v>
      </c>
    </row>
    <row r="11061" spans="51:75" x14ac:dyDescent="0.3">
      <c r="AY11061" s="124" t="e">
        <f>VLOOKUP(C11061,#REF!, 2,FALSE)</f>
        <v>#REF!</v>
      </c>
      <c r="BM11061" s="97" t="s">
        <v>16333</v>
      </c>
      <c r="BN11061" s="97" t="s">
        <v>2983</v>
      </c>
      <c r="BO11061" s="97" t="s">
        <v>7594</v>
      </c>
      <c r="BU11061" s="97" t="s">
        <v>16333</v>
      </c>
      <c r="BV11061" s="97" t="s">
        <v>2983</v>
      </c>
      <c r="BW11061" s="97" t="s">
        <v>7594</v>
      </c>
    </row>
    <row r="11062" spans="51:75" x14ac:dyDescent="0.3">
      <c r="AY11062" s="124" t="e">
        <f>VLOOKUP(C11062,#REF!, 2,FALSE)</f>
        <v>#REF!</v>
      </c>
      <c r="BM11062" s="97" t="s">
        <v>2829</v>
      </c>
      <c r="BN11062" s="97" t="s">
        <v>2983</v>
      </c>
      <c r="BO11062" s="97" t="s">
        <v>2868</v>
      </c>
      <c r="BU11062" s="97" t="s">
        <v>2829</v>
      </c>
      <c r="BV11062" s="97" t="s">
        <v>2983</v>
      </c>
      <c r="BW11062" s="97" t="s">
        <v>2868</v>
      </c>
    </row>
    <row r="11063" spans="51:75" x14ac:dyDescent="0.3">
      <c r="AY11063" s="124" t="e">
        <f>VLOOKUP(C11063,#REF!, 2,FALSE)</f>
        <v>#REF!</v>
      </c>
      <c r="BM11063" s="97" t="s">
        <v>2830</v>
      </c>
      <c r="BN11063" s="97" t="s">
        <v>2983</v>
      </c>
      <c r="BO11063" s="97" t="s">
        <v>8463</v>
      </c>
      <c r="BU11063" s="97" t="s">
        <v>2830</v>
      </c>
      <c r="BV11063" s="97" t="s">
        <v>2983</v>
      </c>
      <c r="BW11063" s="97" t="s">
        <v>8463</v>
      </c>
    </row>
    <row r="11064" spans="51:75" x14ac:dyDescent="0.3">
      <c r="AY11064" s="124" t="e">
        <f>VLOOKUP(C11064,#REF!, 2,FALSE)</f>
        <v>#REF!</v>
      </c>
      <c r="BM11064" s="97" t="s">
        <v>16334</v>
      </c>
      <c r="BN11064" s="97" t="s">
        <v>16968</v>
      </c>
      <c r="BO11064" s="97" t="s">
        <v>16229</v>
      </c>
      <c r="BU11064" s="97" t="s">
        <v>16334</v>
      </c>
      <c r="BV11064" s="97" t="s">
        <v>16968</v>
      </c>
      <c r="BW11064" s="97" t="s">
        <v>16229</v>
      </c>
    </row>
    <row r="11065" spans="51:75" x14ac:dyDescent="0.3">
      <c r="AY11065" s="124" t="e">
        <f>VLOOKUP(C11065,#REF!, 2,FALSE)</f>
        <v>#REF!</v>
      </c>
      <c r="BM11065" s="97" t="s">
        <v>16335</v>
      </c>
      <c r="BN11065" s="97" t="s">
        <v>700</v>
      </c>
      <c r="BO11065" s="97" t="s">
        <v>16336</v>
      </c>
      <c r="BU11065" s="97" t="s">
        <v>16335</v>
      </c>
      <c r="BV11065" s="97" t="s">
        <v>700</v>
      </c>
      <c r="BW11065" s="97" t="s">
        <v>16336</v>
      </c>
    </row>
    <row r="11066" spans="51:75" x14ac:dyDescent="0.3">
      <c r="AY11066" s="124" t="e">
        <f>VLOOKUP(C11066,#REF!, 2,FALSE)</f>
        <v>#REF!</v>
      </c>
      <c r="BM11066" s="97" t="s">
        <v>16337</v>
      </c>
      <c r="BN11066" s="97" t="s">
        <v>2983</v>
      </c>
      <c r="BO11066" s="97" t="s">
        <v>5831</v>
      </c>
      <c r="BU11066" s="97" t="s">
        <v>16337</v>
      </c>
      <c r="BV11066" s="97" t="s">
        <v>2983</v>
      </c>
      <c r="BW11066" s="97" t="s">
        <v>5831</v>
      </c>
    </row>
    <row r="11067" spans="51:75" x14ac:dyDescent="0.3">
      <c r="AY11067" s="124" t="e">
        <f>VLOOKUP(C11067,#REF!, 2,FALSE)</f>
        <v>#REF!</v>
      </c>
      <c r="BM11067" s="97" t="s">
        <v>16338</v>
      </c>
      <c r="BN11067" s="97" t="s">
        <v>16968</v>
      </c>
      <c r="BO11067" s="97" t="s">
        <v>2982</v>
      </c>
      <c r="BU11067" s="97" t="s">
        <v>16338</v>
      </c>
      <c r="BV11067" s="97" t="s">
        <v>16968</v>
      </c>
      <c r="BW11067" s="97" t="s">
        <v>2982</v>
      </c>
    </row>
    <row r="11068" spans="51:75" x14ac:dyDescent="0.3">
      <c r="AY11068" s="124" t="e">
        <f>VLOOKUP(C11068,#REF!, 2,FALSE)</f>
        <v>#REF!</v>
      </c>
      <c r="BM11068" s="97" t="s">
        <v>16339</v>
      </c>
      <c r="BN11068" s="97" t="s">
        <v>16968</v>
      </c>
      <c r="BO11068" s="97" t="s">
        <v>16340</v>
      </c>
      <c r="BU11068" s="97" t="s">
        <v>16339</v>
      </c>
      <c r="BV11068" s="97" t="s">
        <v>16968</v>
      </c>
      <c r="BW11068" s="97" t="s">
        <v>16340</v>
      </c>
    </row>
    <row r="11069" spans="51:75" x14ac:dyDescent="0.3">
      <c r="AY11069" s="124" t="e">
        <f>VLOOKUP(C11069,#REF!, 2,FALSE)</f>
        <v>#REF!</v>
      </c>
      <c r="BM11069" s="97" t="s">
        <v>16341</v>
      </c>
      <c r="BN11069" s="97" t="s">
        <v>2983</v>
      </c>
      <c r="BO11069" s="97" t="s">
        <v>2983</v>
      </c>
      <c r="BU11069" s="97" t="s">
        <v>16341</v>
      </c>
      <c r="BV11069" s="97" t="s">
        <v>2983</v>
      </c>
      <c r="BW11069" s="97" t="s">
        <v>2983</v>
      </c>
    </row>
    <row r="11070" spans="51:75" x14ac:dyDescent="0.3">
      <c r="AY11070" s="124" t="e">
        <f>VLOOKUP(C11070,#REF!, 2,FALSE)</f>
        <v>#REF!</v>
      </c>
      <c r="BM11070" s="97" t="s">
        <v>16342</v>
      </c>
      <c r="BN11070" s="97" t="s">
        <v>2983</v>
      </c>
      <c r="BO11070" s="97" t="s">
        <v>2983</v>
      </c>
      <c r="BU11070" s="97" t="s">
        <v>16342</v>
      </c>
      <c r="BV11070" s="97" t="s">
        <v>2983</v>
      </c>
      <c r="BW11070" s="97" t="s">
        <v>2983</v>
      </c>
    </row>
    <row r="11071" spans="51:75" x14ac:dyDescent="0.3">
      <c r="AY11071" s="124" t="e">
        <f>VLOOKUP(C11071,#REF!, 2,FALSE)</f>
        <v>#REF!</v>
      </c>
      <c r="BM11071" s="97" t="s">
        <v>16343</v>
      </c>
      <c r="BN11071" s="97" t="s">
        <v>2983</v>
      </c>
      <c r="BO11071" s="97" t="s">
        <v>2983</v>
      </c>
      <c r="BU11071" s="97" t="s">
        <v>16343</v>
      </c>
      <c r="BV11071" s="97" t="s">
        <v>2983</v>
      </c>
      <c r="BW11071" s="97" t="s">
        <v>2983</v>
      </c>
    </row>
    <row r="11072" spans="51:75" x14ac:dyDescent="0.3">
      <c r="AY11072" s="124" t="e">
        <f>VLOOKUP(C11072,#REF!, 2,FALSE)</f>
        <v>#REF!</v>
      </c>
      <c r="BM11072" s="97" t="s">
        <v>16344</v>
      </c>
      <c r="BN11072" s="97" t="s">
        <v>2983</v>
      </c>
      <c r="BO11072" s="97" t="s">
        <v>2983</v>
      </c>
      <c r="BU11072" s="97" t="s">
        <v>16344</v>
      </c>
      <c r="BV11072" s="97" t="s">
        <v>2983</v>
      </c>
      <c r="BW11072" s="97" t="s">
        <v>2983</v>
      </c>
    </row>
    <row r="11073" spans="51:75" x14ac:dyDescent="0.3">
      <c r="AY11073" s="124" t="e">
        <f>VLOOKUP(C11073,#REF!, 2,FALSE)</f>
        <v>#REF!</v>
      </c>
      <c r="BM11073" s="97" t="s">
        <v>16345</v>
      </c>
      <c r="BN11073" s="97" t="s">
        <v>16968</v>
      </c>
      <c r="BO11073" s="97" t="s">
        <v>2983</v>
      </c>
      <c r="BU11073" s="97" t="s">
        <v>16345</v>
      </c>
      <c r="BV11073" s="97" t="s">
        <v>16968</v>
      </c>
      <c r="BW11073" s="97" t="s">
        <v>2983</v>
      </c>
    </row>
    <row r="11074" spans="51:75" x14ac:dyDescent="0.3">
      <c r="AY11074" s="124" t="e">
        <f>VLOOKUP(C11074,#REF!, 2,FALSE)</f>
        <v>#REF!</v>
      </c>
      <c r="BM11074" s="97" t="s">
        <v>16346</v>
      </c>
      <c r="BN11074" s="97" t="s">
        <v>16968</v>
      </c>
      <c r="BO11074" s="97" t="s">
        <v>2983</v>
      </c>
      <c r="BU11074" s="97" t="s">
        <v>16346</v>
      </c>
      <c r="BV11074" s="97" t="s">
        <v>16968</v>
      </c>
      <c r="BW11074" s="97" t="s">
        <v>2983</v>
      </c>
    </row>
    <row r="11075" spans="51:75" x14ac:dyDescent="0.3">
      <c r="AY11075" s="124" t="e">
        <f>VLOOKUP(C11075,#REF!, 2,FALSE)</f>
        <v>#REF!</v>
      </c>
      <c r="BM11075" s="97" t="s">
        <v>16347</v>
      </c>
      <c r="BN11075" s="97" t="s">
        <v>2983</v>
      </c>
      <c r="BO11075" s="97" t="s">
        <v>2983</v>
      </c>
      <c r="BU11075" s="97" t="s">
        <v>16347</v>
      </c>
      <c r="BV11075" s="97" t="s">
        <v>2983</v>
      </c>
      <c r="BW11075" s="97" t="s">
        <v>2983</v>
      </c>
    </row>
    <row r="11076" spans="51:75" x14ac:dyDescent="0.3">
      <c r="AY11076" s="124" t="e">
        <f>VLOOKUP(C11076,#REF!, 2,FALSE)</f>
        <v>#REF!</v>
      </c>
      <c r="BM11076" s="97" t="s">
        <v>16348</v>
      </c>
      <c r="BN11076" s="97" t="s">
        <v>2983</v>
      </c>
      <c r="BO11076" s="97" t="s">
        <v>2983</v>
      </c>
      <c r="BU11076" s="97" t="s">
        <v>16348</v>
      </c>
      <c r="BV11076" s="97" t="s">
        <v>2983</v>
      </c>
      <c r="BW11076" s="97" t="s">
        <v>2983</v>
      </c>
    </row>
    <row r="11077" spans="51:75" x14ac:dyDescent="0.3">
      <c r="AY11077" s="124" t="e">
        <f>VLOOKUP(C11077,#REF!, 2,FALSE)</f>
        <v>#REF!</v>
      </c>
      <c r="BM11077" s="97" t="s">
        <v>16349</v>
      </c>
      <c r="BN11077" s="97" t="s">
        <v>2983</v>
      </c>
      <c r="BO11077" s="97" t="s">
        <v>2983</v>
      </c>
      <c r="BU11077" s="97" t="s">
        <v>16349</v>
      </c>
      <c r="BV11077" s="97" t="s">
        <v>2983</v>
      </c>
      <c r="BW11077" s="97" t="s">
        <v>2983</v>
      </c>
    </row>
    <row r="11078" spans="51:75" x14ac:dyDescent="0.3">
      <c r="AY11078" s="124" t="e">
        <f>VLOOKUP(C11078,#REF!, 2,FALSE)</f>
        <v>#REF!</v>
      </c>
      <c r="BM11078" s="97" t="s">
        <v>16350</v>
      </c>
      <c r="BN11078" s="97" t="s">
        <v>2983</v>
      </c>
      <c r="BO11078" s="97" t="s">
        <v>2983</v>
      </c>
      <c r="BU11078" s="97" t="s">
        <v>16350</v>
      </c>
      <c r="BV11078" s="97" t="s">
        <v>2983</v>
      </c>
      <c r="BW11078" s="97" t="s">
        <v>2983</v>
      </c>
    </row>
    <row r="11079" spans="51:75" x14ac:dyDescent="0.3">
      <c r="AY11079" s="124" t="e">
        <f>VLOOKUP(C11079,#REF!, 2,FALSE)</f>
        <v>#REF!</v>
      </c>
      <c r="BM11079" s="97" t="s">
        <v>16351</v>
      </c>
      <c r="BN11079" s="97" t="s">
        <v>2983</v>
      </c>
      <c r="BO11079" s="97" t="s">
        <v>2983</v>
      </c>
      <c r="BU11079" s="97" t="s">
        <v>16351</v>
      </c>
      <c r="BV11079" s="97" t="s">
        <v>2983</v>
      </c>
      <c r="BW11079" s="97" t="s">
        <v>2983</v>
      </c>
    </row>
    <row r="11080" spans="51:75" x14ac:dyDescent="0.3">
      <c r="AY11080" s="124" t="e">
        <f>VLOOKUP(C11080,#REF!, 2,FALSE)</f>
        <v>#REF!</v>
      </c>
      <c r="BM11080" s="97" t="s">
        <v>16352</v>
      </c>
      <c r="BN11080" s="97" t="s">
        <v>2983</v>
      </c>
      <c r="BO11080" s="97" t="s">
        <v>2983</v>
      </c>
      <c r="BU11080" s="97" t="s">
        <v>16352</v>
      </c>
      <c r="BV11080" s="97" t="s">
        <v>2983</v>
      </c>
      <c r="BW11080" s="97" t="s">
        <v>2983</v>
      </c>
    </row>
    <row r="11081" spans="51:75" x14ac:dyDescent="0.3">
      <c r="AY11081" s="124" t="e">
        <f>VLOOKUP(C11081,#REF!, 2,FALSE)</f>
        <v>#REF!</v>
      </c>
      <c r="BM11081" s="97" t="s">
        <v>16353</v>
      </c>
      <c r="BN11081" s="97" t="s">
        <v>2983</v>
      </c>
      <c r="BO11081" s="97" t="s">
        <v>2983</v>
      </c>
      <c r="BU11081" s="97" t="s">
        <v>16353</v>
      </c>
      <c r="BV11081" s="97" t="s">
        <v>2983</v>
      </c>
      <c r="BW11081" s="97" t="s">
        <v>2983</v>
      </c>
    </row>
    <row r="11082" spans="51:75" x14ac:dyDescent="0.3">
      <c r="AY11082" s="124" t="e">
        <f>VLOOKUP(C11082,#REF!, 2,FALSE)</f>
        <v>#REF!</v>
      </c>
      <c r="BM11082" s="97" t="s">
        <v>16354</v>
      </c>
      <c r="BN11082" s="97" t="s">
        <v>2983</v>
      </c>
      <c r="BO11082" s="97" t="s">
        <v>10469</v>
      </c>
      <c r="BU11082" s="97" t="s">
        <v>16354</v>
      </c>
      <c r="BV11082" s="97" t="s">
        <v>2983</v>
      </c>
      <c r="BW11082" s="97" t="s">
        <v>10469</v>
      </c>
    </row>
    <row r="11083" spans="51:75" x14ac:dyDescent="0.3">
      <c r="AY11083" s="124" t="e">
        <f>VLOOKUP(C11083,#REF!, 2,FALSE)</f>
        <v>#REF!</v>
      </c>
      <c r="BM11083" s="97" t="s">
        <v>16355</v>
      </c>
      <c r="BN11083" s="97" t="s">
        <v>703</v>
      </c>
      <c r="BO11083" s="97" t="s">
        <v>8489</v>
      </c>
      <c r="BU11083" s="97" t="s">
        <v>16355</v>
      </c>
      <c r="BV11083" s="97" t="s">
        <v>703</v>
      </c>
      <c r="BW11083" s="97" t="s">
        <v>8489</v>
      </c>
    </row>
    <row r="11084" spans="51:75" x14ac:dyDescent="0.3">
      <c r="AY11084" s="124" t="e">
        <f>VLOOKUP(C11084,#REF!, 2,FALSE)</f>
        <v>#REF!</v>
      </c>
      <c r="BM11084" s="97" t="s">
        <v>16356</v>
      </c>
      <c r="BN11084" s="97" t="s">
        <v>16968</v>
      </c>
      <c r="BO11084" s="97" t="s">
        <v>6945</v>
      </c>
      <c r="BU11084" s="97" t="s">
        <v>16356</v>
      </c>
      <c r="BV11084" s="97" t="s">
        <v>16968</v>
      </c>
      <c r="BW11084" s="97" t="s">
        <v>6945</v>
      </c>
    </row>
    <row r="11085" spans="51:75" x14ac:dyDescent="0.3">
      <c r="AY11085" s="124" t="e">
        <f>VLOOKUP(C11085,#REF!, 2,FALSE)</f>
        <v>#REF!</v>
      </c>
      <c r="BM11085" s="97" t="s">
        <v>16357</v>
      </c>
      <c r="BN11085" s="97" t="s">
        <v>703</v>
      </c>
      <c r="BO11085" s="97" t="s">
        <v>6772</v>
      </c>
      <c r="BU11085" s="97" t="s">
        <v>16357</v>
      </c>
      <c r="BV11085" s="97" t="s">
        <v>703</v>
      </c>
      <c r="BW11085" s="97" t="s">
        <v>6772</v>
      </c>
    </row>
    <row r="11086" spans="51:75" x14ac:dyDescent="0.3">
      <c r="AY11086" s="124" t="e">
        <f>VLOOKUP(C11086,#REF!, 2,FALSE)</f>
        <v>#REF!</v>
      </c>
      <c r="BM11086" s="97" t="s">
        <v>16358</v>
      </c>
      <c r="BN11086" s="97" t="s">
        <v>923</v>
      </c>
      <c r="BO11086" s="97" t="s">
        <v>8284</v>
      </c>
      <c r="BU11086" s="97" t="s">
        <v>16358</v>
      </c>
      <c r="BV11086" s="97" t="s">
        <v>923</v>
      </c>
      <c r="BW11086" s="97" t="s">
        <v>8284</v>
      </c>
    </row>
    <row r="11087" spans="51:75" x14ac:dyDescent="0.3">
      <c r="AY11087" s="124" t="e">
        <f>VLOOKUP(C11087,#REF!, 2,FALSE)</f>
        <v>#REF!</v>
      </c>
      <c r="BM11087" s="97" t="s">
        <v>16359</v>
      </c>
      <c r="BN11087" s="97" t="s">
        <v>623</v>
      </c>
      <c r="BO11087" s="97" t="s">
        <v>3345</v>
      </c>
      <c r="BU11087" s="97" t="s">
        <v>16359</v>
      </c>
      <c r="BV11087" s="97" t="s">
        <v>623</v>
      </c>
      <c r="BW11087" s="97" t="s">
        <v>3345</v>
      </c>
    </row>
    <row r="11088" spans="51:75" x14ac:dyDescent="0.3">
      <c r="AY11088" s="124" t="e">
        <f>VLOOKUP(C11088,#REF!, 2,FALSE)</f>
        <v>#REF!</v>
      </c>
      <c r="BM11088" s="97" t="s">
        <v>16360</v>
      </c>
      <c r="BN11088" s="97" t="s">
        <v>661</v>
      </c>
      <c r="BO11088" s="97" t="s">
        <v>4733</v>
      </c>
      <c r="BU11088" s="97" t="s">
        <v>16360</v>
      </c>
      <c r="BV11088" s="97" t="s">
        <v>661</v>
      </c>
      <c r="BW11088" s="97" t="s">
        <v>4733</v>
      </c>
    </row>
    <row r="11089" spans="51:75" x14ac:dyDescent="0.3">
      <c r="AY11089" s="124" t="e">
        <f>VLOOKUP(C11089,#REF!, 2,FALSE)</f>
        <v>#REF!</v>
      </c>
      <c r="BM11089" s="97" t="s">
        <v>16361</v>
      </c>
      <c r="BN11089" s="97" t="s">
        <v>926</v>
      </c>
      <c r="BO11089" s="97" t="s">
        <v>8025</v>
      </c>
      <c r="BU11089" s="97" t="s">
        <v>16361</v>
      </c>
      <c r="BV11089" s="97" t="s">
        <v>926</v>
      </c>
      <c r="BW11089" s="97" t="s">
        <v>8025</v>
      </c>
    </row>
    <row r="11090" spans="51:75" x14ac:dyDescent="0.3">
      <c r="AY11090" s="124" t="e">
        <f>VLOOKUP(C11090,#REF!, 2,FALSE)</f>
        <v>#REF!</v>
      </c>
      <c r="BM11090" s="97" t="s">
        <v>16362</v>
      </c>
      <c r="BN11090" s="97" t="s">
        <v>849</v>
      </c>
      <c r="BO11090" s="97" t="s">
        <v>16363</v>
      </c>
      <c r="BU11090" s="97" t="s">
        <v>16362</v>
      </c>
      <c r="BV11090" s="97" t="s">
        <v>849</v>
      </c>
      <c r="BW11090" s="97" t="s">
        <v>16363</v>
      </c>
    </row>
    <row r="11091" spans="51:75" x14ac:dyDescent="0.3">
      <c r="AY11091" s="124" t="e">
        <f>VLOOKUP(C11091,#REF!, 2,FALSE)</f>
        <v>#REF!</v>
      </c>
      <c r="BM11091" s="97" t="s">
        <v>16364</v>
      </c>
      <c r="BN11091" s="97" t="s">
        <v>661</v>
      </c>
      <c r="BO11091" s="97" t="s">
        <v>16365</v>
      </c>
      <c r="BU11091" s="97" t="s">
        <v>16364</v>
      </c>
      <c r="BV11091" s="97" t="s">
        <v>661</v>
      </c>
      <c r="BW11091" s="97" t="s">
        <v>16365</v>
      </c>
    </row>
    <row r="11092" spans="51:75" x14ac:dyDescent="0.3">
      <c r="AY11092" s="124" t="e">
        <f>VLOOKUP(C11092,#REF!, 2,FALSE)</f>
        <v>#REF!</v>
      </c>
      <c r="BM11092" s="97" t="s">
        <v>16366</v>
      </c>
      <c r="BN11092" s="97" t="s">
        <v>1342</v>
      </c>
      <c r="BO11092" s="97" t="s">
        <v>16367</v>
      </c>
      <c r="BU11092" s="97" t="s">
        <v>16366</v>
      </c>
      <c r="BV11092" s="97" t="s">
        <v>1342</v>
      </c>
      <c r="BW11092" s="97" t="s">
        <v>16367</v>
      </c>
    </row>
    <row r="11093" spans="51:75" x14ac:dyDescent="0.3">
      <c r="AY11093" s="124" t="e">
        <f>VLOOKUP(C11093,#REF!, 2,FALSE)</f>
        <v>#REF!</v>
      </c>
      <c r="BM11093" s="97" t="s">
        <v>16368</v>
      </c>
      <c r="BN11093" s="97" t="s">
        <v>661</v>
      </c>
      <c r="BO11093" s="97" t="s">
        <v>5803</v>
      </c>
      <c r="BU11093" s="97" t="s">
        <v>16368</v>
      </c>
      <c r="BV11093" s="97" t="s">
        <v>661</v>
      </c>
      <c r="BW11093" s="97" t="s">
        <v>5803</v>
      </c>
    </row>
    <row r="11094" spans="51:75" x14ac:dyDescent="0.3">
      <c r="AY11094" s="124" t="e">
        <f>VLOOKUP(C11094,#REF!, 2,FALSE)</f>
        <v>#REF!</v>
      </c>
      <c r="BM11094" s="97" t="s">
        <v>16369</v>
      </c>
      <c r="BN11094" s="97" t="s">
        <v>661</v>
      </c>
      <c r="BO11094" s="97" t="s">
        <v>770</v>
      </c>
      <c r="BU11094" s="97" t="s">
        <v>16369</v>
      </c>
      <c r="BV11094" s="97" t="s">
        <v>661</v>
      </c>
      <c r="BW11094" s="97" t="s">
        <v>770</v>
      </c>
    </row>
    <row r="11095" spans="51:75" x14ac:dyDescent="0.3">
      <c r="AY11095" s="124" t="e">
        <f>VLOOKUP(C11095,#REF!, 2,FALSE)</f>
        <v>#REF!</v>
      </c>
      <c r="BM11095" s="97" t="s">
        <v>16370</v>
      </c>
      <c r="BN11095" s="97" t="s">
        <v>2983</v>
      </c>
      <c r="BO11095" s="97" t="s">
        <v>16318</v>
      </c>
      <c r="BU11095" s="97" t="s">
        <v>16370</v>
      </c>
      <c r="BV11095" s="97" t="s">
        <v>2983</v>
      </c>
      <c r="BW11095" s="97" t="s">
        <v>16318</v>
      </c>
    </row>
    <row r="11096" spans="51:75" x14ac:dyDescent="0.3">
      <c r="AY11096" s="124" t="e">
        <f>VLOOKUP(C11096,#REF!, 2,FALSE)</f>
        <v>#REF!</v>
      </c>
      <c r="BM11096" s="97" t="s">
        <v>16371</v>
      </c>
      <c r="BN11096" s="97" t="s">
        <v>1272</v>
      </c>
      <c r="BO11096" s="97" t="s">
        <v>7337</v>
      </c>
      <c r="BU11096" s="97" t="s">
        <v>16371</v>
      </c>
      <c r="BV11096" s="97" t="s">
        <v>1272</v>
      </c>
      <c r="BW11096" s="97" t="s">
        <v>7337</v>
      </c>
    </row>
    <row r="11097" spans="51:75" x14ac:dyDescent="0.3">
      <c r="AY11097" s="124" t="e">
        <f>VLOOKUP(C11097,#REF!, 2,FALSE)</f>
        <v>#REF!</v>
      </c>
      <c r="BM11097" s="97" t="s">
        <v>16372</v>
      </c>
      <c r="BN11097" s="97" t="s">
        <v>16968</v>
      </c>
      <c r="BO11097" s="97" t="s">
        <v>5008</v>
      </c>
      <c r="BU11097" s="97" t="s">
        <v>16372</v>
      </c>
      <c r="BV11097" s="97" t="s">
        <v>16968</v>
      </c>
      <c r="BW11097" s="97" t="s">
        <v>5008</v>
      </c>
    </row>
    <row r="11098" spans="51:75" x14ac:dyDescent="0.3">
      <c r="AY11098" s="124" t="e">
        <f>VLOOKUP(C11098,#REF!, 2,FALSE)</f>
        <v>#REF!</v>
      </c>
      <c r="BM11098" s="97" t="s">
        <v>16373</v>
      </c>
      <c r="BN11098" s="97" t="s">
        <v>862</v>
      </c>
      <c r="BO11098" s="97" t="s">
        <v>14749</v>
      </c>
      <c r="BU11098" s="97" t="s">
        <v>16373</v>
      </c>
      <c r="BV11098" s="97" t="s">
        <v>862</v>
      </c>
      <c r="BW11098" s="97" t="s">
        <v>14749</v>
      </c>
    </row>
    <row r="11099" spans="51:75" x14ac:dyDescent="0.3">
      <c r="AY11099" s="124" t="e">
        <f>VLOOKUP(C11099,#REF!, 2,FALSE)</f>
        <v>#REF!</v>
      </c>
      <c r="BM11099" s="97" t="s">
        <v>16374</v>
      </c>
      <c r="BN11099" s="97" t="s">
        <v>1269</v>
      </c>
      <c r="BO11099" s="97" t="s">
        <v>8506</v>
      </c>
      <c r="BU11099" s="97" t="s">
        <v>16374</v>
      </c>
      <c r="BV11099" s="97" t="s">
        <v>1269</v>
      </c>
      <c r="BW11099" s="97" t="s">
        <v>8506</v>
      </c>
    </row>
    <row r="11100" spans="51:75" x14ac:dyDescent="0.3">
      <c r="AY11100" s="124" t="e">
        <f>VLOOKUP(C11100,#REF!, 2,FALSE)</f>
        <v>#REF!</v>
      </c>
      <c r="BM11100" s="97" t="s">
        <v>16375</v>
      </c>
      <c r="BN11100" s="97" t="s">
        <v>3237</v>
      </c>
      <c r="BO11100" s="97" t="s">
        <v>2381</v>
      </c>
      <c r="BU11100" s="97" t="s">
        <v>16375</v>
      </c>
      <c r="BV11100" s="97" t="s">
        <v>3237</v>
      </c>
      <c r="BW11100" s="97" t="s">
        <v>2381</v>
      </c>
    </row>
    <row r="11101" spans="51:75" x14ac:dyDescent="0.3">
      <c r="AY11101" s="124" t="e">
        <f>VLOOKUP(C11101,#REF!, 2,FALSE)</f>
        <v>#REF!</v>
      </c>
      <c r="BM11101" s="97" t="s">
        <v>16376</v>
      </c>
      <c r="BN11101" s="97" t="s">
        <v>3043</v>
      </c>
      <c r="BO11101" s="97" t="s">
        <v>1954</v>
      </c>
      <c r="BU11101" s="97" t="s">
        <v>16376</v>
      </c>
      <c r="BV11101" s="97" t="s">
        <v>3043</v>
      </c>
      <c r="BW11101" s="97" t="s">
        <v>1954</v>
      </c>
    </row>
    <row r="11102" spans="51:75" x14ac:dyDescent="0.3">
      <c r="AY11102" s="124" t="e">
        <f>VLOOKUP(C11102,#REF!, 2,FALSE)</f>
        <v>#REF!</v>
      </c>
      <c r="BM11102" s="97" t="s">
        <v>16377</v>
      </c>
      <c r="BN11102" s="97" t="s">
        <v>705</v>
      </c>
      <c r="BO11102" s="97" t="s">
        <v>16199</v>
      </c>
      <c r="BU11102" s="97" t="s">
        <v>16377</v>
      </c>
      <c r="BV11102" s="97" t="s">
        <v>705</v>
      </c>
      <c r="BW11102" s="97" t="s">
        <v>16199</v>
      </c>
    </row>
    <row r="11103" spans="51:75" x14ac:dyDescent="0.3">
      <c r="AY11103" s="124" t="e">
        <f>VLOOKUP(C11103,#REF!, 2,FALSE)</f>
        <v>#REF!</v>
      </c>
      <c r="BM11103" s="97" t="s">
        <v>16378</v>
      </c>
      <c r="BN11103" s="97" t="s">
        <v>626</v>
      </c>
      <c r="BO11103" s="97" t="s">
        <v>14548</v>
      </c>
      <c r="BU11103" s="97" t="s">
        <v>16378</v>
      </c>
      <c r="BV11103" s="97" t="s">
        <v>626</v>
      </c>
      <c r="BW11103" s="97" t="s">
        <v>14548</v>
      </c>
    </row>
    <row r="11104" spans="51:75" x14ac:dyDescent="0.3">
      <c r="AY11104" s="124" t="e">
        <f>VLOOKUP(C11104,#REF!, 2,FALSE)</f>
        <v>#REF!</v>
      </c>
      <c r="BM11104" s="97" t="s">
        <v>16379</v>
      </c>
      <c r="BN11104" s="97" t="s">
        <v>3043</v>
      </c>
      <c r="BO11104" s="97" t="s">
        <v>770</v>
      </c>
      <c r="BU11104" s="97" t="s">
        <v>16379</v>
      </c>
      <c r="BV11104" s="97" t="s">
        <v>3043</v>
      </c>
      <c r="BW11104" s="97" t="s">
        <v>770</v>
      </c>
    </row>
    <row r="11105" spans="51:75" x14ac:dyDescent="0.3">
      <c r="AY11105" s="124" t="e">
        <f>VLOOKUP(C11105,#REF!, 2,FALSE)</f>
        <v>#REF!</v>
      </c>
      <c r="BM11105" s="97" t="s">
        <v>16380</v>
      </c>
      <c r="BN11105" s="97" t="s">
        <v>3043</v>
      </c>
      <c r="BO11105" s="97" t="s">
        <v>11040</v>
      </c>
      <c r="BU11105" s="97" t="s">
        <v>16380</v>
      </c>
      <c r="BV11105" s="97" t="s">
        <v>3043</v>
      </c>
      <c r="BW11105" s="97" t="s">
        <v>11040</v>
      </c>
    </row>
    <row r="11106" spans="51:75" x14ac:dyDescent="0.3">
      <c r="AY11106" s="124" t="e">
        <f>VLOOKUP(C11106,#REF!, 2,FALSE)</f>
        <v>#REF!</v>
      </c>
      <c r="BM11106" s="97" t="s">
        <v>16381</v>
      </c>
      <c r="BN11106" s="97" t="s">
        <v>619</v>
      </c>
      <c r="BO11106" s="97" t="s">
        <v>8136</v>
      </c>
      <c r="BU11106" s="97" t="s">
        <v>16381</v>
      </c>
      <c r="BV11106" s="97" t="s">
        <v>619</v>
      </c>
      <c r="BW11106" s="97" t="s">
        <v>8136</v>
      </c>
    </row>
    <row r="11107" spans="51:75" x14ac:dyDescent="0.3">
      <c r="AY11107" s="124" t="e">
        <f>VLOOKUP(C11107,#REF!, 2,FALSE)</f>
        <v>#REF!</v>
      </c>
      <c r="BM11107" s="97" t="s">
        <v>16382</v>
      </c>
      <c r="BN11107" s="97" t="s">
        <v>631</v>
      </c>
      <c r="BO11107" s="97" t="s">
        <v>2983</v>
      </c>
      <c r="BU11107" s="97" t="s">
        <v>16382</v>
      </c>
      <c r="BV11107" s="97" t="s">
        <v>631</v>
      </c>
      <c r="BW11107" s="97" t="s">
        <v>2983</v>
      </c>
    </row>
    <row r="11108" spans="51:75" x14ac:dyDescent="0.3">
      <c r="AY11108" s="124" t="e">
        <f>VLOOKUP(C11108,#REF!, 2,FALSE)</f>
        <v>#REF!</v>
      </c>
      <c r="BM11108" s="97" t="s">
        <v>16383</v>
      </c>
      <c r="BN11108" s="97" t="s">
        <v>617</v>
      </c>
      <c r="BO11108" s="97" t="s">
        <v>16384</v>
      </c>
      <c r="BU11108" s="97" t="s">
        <v>16383</v>
      </c>
      <c r="BV11108" s="97" t="s">
        <v>617</v>
      </c>
      <c r="BW11108" s="97" t="s">
        <v>16384</v>
      </c>
    </row>
    <row r="11109" spans="51:75" x14ac:dyDescent="0.3">
      <c r="AY11109" s="124" t="e">
        <f>VLOOKUP(C11109,#REF!, 2,FALSE)</f>
        <v>#REF!</v>
      </c>
      <c r="BM11109" s="97" t="s">
        <v>16385</v>
      </c>
      <c r="BN11109" s="97" t="s">
        <v>719</v>
      </c>
      <c r="BO11109" s="97" t="s">
        <v>1263</v>
      </c>
      <c r="BU11109" s="97" t="s">
        <v>16385</v>
      </c>
      <c r="BV11109" s="97" t="s">
        <v>719</v>
      </c>
      <c r="BW11109" s="97" t="s">
        <v>1263</v>
      </c>
    </row>
    <row r="11110" spans="51:75" x14ac:dyDescent="0.3">
      <c r="AY11110" s="124" t="e">
        <f>VLOOKUP(C11110,#REF!, 2,FALSE)</f>
        <v>#REF!</v>
      </c>
      <c r="BM11110" s="97" t="s">
        <v>16386</v>
      </c>
      <c r="BN11110" s="97" t="s">
        <v>626</v>
      </c>
      <c r="BO11110" s="97" t="s">
        <v>770</v>
      </c>
      <c r="BU11110" s="97" t="s">
        <v>16386</v>
      </c>
      <c r="BV11110" s="97" t="s">
        <v>626</v>
      </c>
      <c r="BW11110" s="97" t="s">
        <v>770</v>
      </c>
    </row>
    <row r="11111" spans="51:75" x14ac:dyDescent="0.3">
      <c r="AY11111" s="124" t="e">
        <f>VLOOKUP(C11111,#REF!, 2,FALSE)</f>
        <v>#REF!</v>
      </c>
      <c r="BM11111" s="97" t="s">
        <v>16387</v>
      </c>
      <c r="BN11111" s="97" t="s">
        <v>3043</v>
      </c>
      <c r="BO11111" s="97" t="s">
        <v>8154</v>
      </c>
      <c r="BU11111" s="97" t="s">
        <v>16387</v>
      </c>
      <c r="BV11111" s="97" t="s">
        <v>3043</v>
      </c>
      <c r="BW11111" s="97" t="s">
        <v>8154</v>
      </c>
    </row>
    <row r="11112" spans="51:75" x14ac:dyDescent="0.3">
      <c r="AY11112" s="124" t="e">
        <f>VLOOKUP(C11112,#REF!, 2,FALSE)</f>
        <v>#REF!</v>
      </c>
      <c r="BM11112" s="97" t="s">
        <v>16388</v>
      </c>
      <c r="BN11112" s="97" t="s">
        <v>626</v>
      </c>
      <c r="BO11112" s="97" t="s">
        <v>8310</v>
      </c>
      <c r="BU11112" s="97" t="s">
        <v>16388</v>
      </c>
      <c r="BV11112" s="97" t="s">
        <v>626</v>
      </c>
      <c r="BW11112" s="97" t="s">
        <v>8310</v>
      </c>
    </row>
    <row r="11113" spans="51:75" x14ac:dyDescent="0.3">
      <c r="AY11113" s="124" t="e">
        <f>VLOOKUP(C11113,#REF!, 2,FALSE)</f>
        <v>#REF!</v>
      </c>
      <c r="BM11113" s="97" t="s">
        <v>16389</v>
      </c>
      <c r="BN11113" s="97" t="s">
        <v>16968</v>
      </c>
      <c r="BO11113" s="97" t="s">
        <v>16390</v>
      </c>
      <c r="BU11113" s="97" t="s">
        <v>16389</v>
      </c>
      <c r="BV11113" s="97" t="s">
        <v>16968</v>
      </c>
      <c r="BW11113" s="97" t="s">
        <v>16390</v>
      </c>
    </row>
    <row r="11114" spans="51:75" x14ac:dyDescent="0.3">
      <c r="AY11114" s="124" t="e">
        <f>VLOOKUP(C11114,#REF!, 2,FALSE)</f>
        <v>#REF!</v>
      </c>
      <c r="BM11114" s="97" t="s">
        <v>2831</v>
      </c>
      <c r="BN11114" s="97" t="s">
        <v>1269</v>
      </c>
      <c r="BO11114" s="97" t="s">
        <v>4169</v>
      </c>
      <c r="BU11114" s="97" t="s">
        <v>2831</v>
      </c>
      <c r="BV11114" s="97" t="s">
        <v>1269</v>
      </c>
      <c r="BW11114" s="97" t="s">
        <v>4169</v>
      </c>
    </row>
    <row r="11115" spans="51:75" x14ac:dyDescent="0.3">
      <c r="AY11115" s="124" t="e">
        <f>VLOOKUP(C11115,#REF!, 2,FALSE)</f>
        <v>#REF!</v>
      </c>
      <c r="BM11115" s="97" t="s">
        <v>16391</v>
      </c>
      <c r="BN11115" s="97" t="s">
        <v>16968</v>
      </c>
      <c r="BO11115" s="97" t="s">
        <v>16392</v>
      </c>
      <c r="BU11115" s="97" t="s">
        <v>16391</v>
      </c>
      <c r="BV11115" s="97" t="s">
        <v>16968</v>
      </c>
      <c r="BW11115" s="97" t="s">
        <v>16392</v>
      </c>
    </row>
    <row r="11116" spans="51:75" x14ac:dyDescent="0.3">
      <c r="AY11116" s="124" t="e">
        <f>VLOOKUP(C11116,#REF!, 2,FALSE)</f>
        <v>#REF!</v>
      </c>
      <c r="BM11116" s="97" t="s">
        <v>16393</v>
      </c>
      <c r="BN11116" s="97" t="s">
        <v>1269</v>
      </c>
      <c r="BO11116" s="97" t="s">
        <v>12895</v>
      </c>
      <c r="BU11116" s="97" t="s">
        <v>16393</v>
      </c>
      <c r="BV11116" s="97" t="s">
        <v>1269</v>
      </c>
      <c r="BW11116" s="97" t="s">
        <v>12895</v>
      </c>
    </row>
    <row r="11117" spans="51:75" x14ac:dyDescent="0.3">
      <c r="AY11117" s="124" t="e">
        <f>VLOOKUP(C11117,#REF!, 2,FALSE)</f>
        <v>#REF!</v>
      </c>
      <c r="BM11117" s="97" t="s">
        <v>16394</v>
      </c>
      <c r="BN11117" s="97" t="s">
        <v>16968</v>
      </c>
      <c r="BO11117" s="97" t="s">
        <v>5328</v>
      </c>
      <c r="BU11117" s="97" t="s">
        <v>16394</v>
      </c>
      <c r="BV11117" s="97" t="s">
        <v>16968</v>
      </c>
      <c r="BW11117" s="97" t="s">
        <v>5328</v>
      </c>
    </row>
    <row r="11118" spans="51:75" x14ac:dyDescent="0.3">
      <c r="AY11118" s="124" t="e">
        <f>VLOOKUP(C11118,#REF!, 2,FALSE)</f>
        <v>#REF!</v>
      </c>
      <c r="BM11118" s="97" t="s">
        <v>16395</v>
      </c>
      <c r="BN11118" s="97" t="s">
        <v>617</v>
      </c>
      <c r="BO11118" s="97" t="s">
        <v>3576</v>
      </c>
      <c r="BU11118" s="97" t="s">
        <v>16395</v>
      </c>
      <c r="BV11118" s="97" t="s">
        <v>617</v>
      </c>
      <c r="BW11118" s="97" t="s">
        <v>3576</v>
      </c>
    </row>
    <row r="11119" spans="51:75" x14ac:dyDescent="0.3">
      <c r="AY11119" s="124" t="e">
        <f>VLOOKUP(C11119,#REF!, 2,FALSE)</f>
        <v>#REF!</v>
      </c>
      <c r="BM11119" s="97" t="s">
        <v>16396</v>
      </c>
      <c r="BN11119" s="97" t="s">
        <v>16968</v>
      </c>
      <c r="BO11119" s="97" t="s">
        <v>8983</v>
      </c>
      <c r="BU11119" s="97" t="s">
        <v>16396</v>
      </c>
      <c r="BV11119" s="97" t="s">
        <v>16968</v>
      </c>
      <c r="BW11119" s="97" t="s">
        <v>8983</v>
      </c>
    </row>
    <row r="11120" spans="51:75" x14ac:dyDescent="0.3">
      <c r="AY11120" s="124" t="e">
        <f>VLOOKUP(C11120,#REF!, 2,FALSE)</f>
        <v>#REF!</v>
      </c>
      <c r="BM11120" s="97" t="s">
        <v>16397</v>
      </c>
      <c r="BN11120" s="97" t="s">
        <v>3003</v>
      </c>
      <c r="BO11120" s="97" t="s">
        <v>704</v>
      </c>
      <c r="BU11120" s="97" t="s">
        <v>16397</v>
      </c>
      <c r="BV11120" s="97" t="s">
        <v>3003</v>
      </c>
      <c r="BW11120" s="97" t="s">
        <v>704</v>
      </c>
    </row>
    <row r="11121" spans="51:75" x14ac:dyDescent="0.3">
      <c r="AY11121" s="124" t="e">
        <f>VLOOKUP(C11121,#REF!, 2,FALSE)</f>
        <v>#REF!</v>
      </c>
      <c r="BM11121" s="97" t="s">
        <v>16398</v>
      </c>
      <c r="BN11121" s="97" t="s">
        <v>1269</v>
      </c>
      <c r="BO11121" s="97" t="s">
        <v>5348</v>
      </c>
      <c r="BU11121" s="97" t="s">
        <v>16398</v>
      </c>
      <c r="BV11121" s="97" t="s">
        <v>1269</v>
      </c>
      <c r="BW11121" s="97" t="s">
        <v>5348</v>
      </c>
    </row>
    <row r="11122" spans="51:75" x14ac:dyDescent="0.3">
      <c r="AY11122" s="124" t="e">
        <f>VLOOKUP(C11122,#REF!, 2,FALSE)</f>
        <v>#REF!</v>
      </c>
      <c r="BM11122" s="97" t="s">
        <v>2832</v>
      </c>
      <c r="BN11122" s="97" t="s">
        <v>1269</v>
      </c>
      <c r="BO11122" s="97" t="s">
        <v>11331</v>
      </c>
      <c r="BU11122" s="97" t="s">
        <v>2832</v>
      </c>
      <c r="BV11122" s="97" t="s">
        <v>1269</v>
      </c>
      <c r="BW11122" s="97" t="s">
        <v>11331</v>
      </c>
    </row>
    <row r="11123" spans="51:75" x14ac:dyDescent="0.3">
      <c r="AY11123" s="124" t="e">
        <f>VLOOKUP(C11123,#REF!, 2,FALSE)</f>
        <v>#REF!</v>
      </c>
      <c r="BM11123" s="97" t="s">
        <v>16399</v>
      </c>
      <c r="BN11123" s="97" t="s">
        <v>3237</v>
      </c>
      <c r="BO11123" s="97" t="s">
        <v>2054</v>
      </c>
      <c r="BU11123" s="97" t="s">
        <v>16399</v>
      </c>
      <c r="BV11123" s="97" t="s">
        <v>3237</v>
      </c>
      <c r="BW11123" s="97" t="s">
        <v>2054</v>
      </c>
    </row>
    <row r="11124" spans="51:75" x14ac:dyDescent="0.3">
      <c r="AY11124" s="124" t="e">
        <f>VLOOKUP(C11124,#REF!, 2,FALSE)</f>
        <v>#REF!</v>
      </c>
      <c r="BM11124" s="97" t="s">
        <v>16400</v>
      </c>
      <c r="BN11124" s="97" t="s">
        <v>1139</v>
      </c>
      <c r="BO11124" s="97" t="s">
        <v>944</v>
      </c>
      <c r="BU11124" s="97" t="s">
        <v>16400</v>
      </c>
      <c r="BV11124" s="97" t="s">
        <v>1139</v>
      </c>
      <c r="BW11124" s="97" t="s">
        <v>944</v>
      </c>
    </row>
    <row r="11125" spans="51:75" x14ac:dyDescent="0.3">
      <c r="AY11125" s="124" t="e">
        <f>VLOOKUP(C11125,#REF!, 2,FALSE)</f>
        <v>#REF!</v>
      </c>
      <c r="BM11125" s="97" t="s">
        <v>16401</v>
      </c>
      <c r="BN11125" s="97" t="s">
        <v>1139</v>
      </c>
      <c r="BO11125" s="97" t="s">
        <v>944</v>
      </c>
      <c r="BU11125" s="97" t="s">
        <v>16401</v>
      </c>
      <c r="BV11125" s="97" t="s">
        <v>1139</v>
      </c>
      <c r="BW11125" s="97" t="s">
        <v>944</v>
      </c>
    </row>
    <row r="11126" spans="51:75" x14ac:dyDescent="0.3">
      <c r="AY11126" s="124" t="e">
        <f>VLOOKUP(C11126,#REF!, 2,FALSE)</f>
        <v>#REF!</v>
      </c>
      <c r="BM11126" s="97" t="s">
        <v>16402</v>
      </c>
      <c r="BN11126" s="97" t="s">
        <v>1139</v>
      </c>
      <c r="BO11126" s="97" t="s">
        <v>944</v>
      </c>
      <c r="BU11126" s="97" t="s">
        <v>16402</v>
      </c>
      <c r="BV11126" s="97" t="s">
        <v>1139</v>
      </c>
      <c r="BW11126" s="97" t="s">
        <v>944</v>
      </c>
    </row>
    <row r="11127" spans="51:75" x14ac:dyDescent="0.3">
      <c r="AY11127" s="124" t="e">
        <f>VLOOKUP(C11127,#REF!, 2,FALSE)</f>
        <v>#REF!</v>
      </c>
      <c r="BM11127" s="97" t="s">
        <v>16403</v>
      </c>
      <c r="BN11127" s="97" t="s">
        <v>16968</v>
      </c>
      <c r="BO11127" s="97" t="s">
        <v>770</v>
      </c>
      <c r="BU11127" s="97" t="s">
        <v>16403</v>
      </c>
      <c r="BV11127" s="97" t="s">
        <v>16968</v>
      </c>
      <c r="BW11127" s="97" t="s">
        <v>770</v>
      </c>
    </row>
    <row r="11128" spans="51:75" x14ac:dyDescent="0.3">
      <c r="AY11128" s="124" t="e">
        <f>VLOOKUP(C11128,#REF!, 2,FALSE)</f>
        <v>#REF!</v>
      </c>
      <c r="BM11128" s="97" t="s">
        <v>16404</v>
      </c>
      <c r="BN11128" s="97" t="s">
        <v>2983</v>
      </c>
      <c r="BO11128" s="97" t="s">
        <v>12419</v>
      </c>
      <c r="BU11128" s="97" t="s">
        <v>16404</v>
      </c>
      <c r="BV11128" s="97" t="s">
        <v>2983</v>
      </c>
      <c r="BW11128" s="97" t="s">
        <v>12419</v>
      </c>
    </row>
    <row r="11129" spans="51:75" x14ac:dyDescent="0.3">
      <c r="AY11129" s="124" t="e">
        <f>VLOOKUP(C11129,#REF!, 2,FALSE)</f>
        <v>#REF!</v>
      </c>
      <c r="BM11129" s="97" t="s">
        <v>16405</v>
      </c>
      <c r="BN11129" s="97" t="s">
        <v>2983</v>
      </c>
      <c r="BO11129" s="97" t="s">
        <v>2869</v>
      </c>
      <c r="BU11129" s="97" t="s">
        <v>16405</v>
      </c>
      <c r="BV11129" s="97" t="s">
        <v>2983</v>
      </c>
      <c r="BW11129" s="97" t="s">
        <v>2869</v>
      </c>
    </row>
    <row r="11130" spans="51:75" x14ac:dyDescent="0.3">
      <c r="AY11130" s="124" t="e">
        <f>VLOOKUP(C11130,#REF!, 2,FALSE)</f>
        <v>#REF!</v>
      </c>
      <c r="BM11130" s="97" t="s">
        <v>16406</v>
      </c>
      <c r="BN11130" s="97" t="s">
        <v>2983</v>
      </c>
      <c r="BO11130" s="97" t="s">
        <v>13933</v>
      </c>
      <c r="BU11130" s="97" t="s">
        <v>16406</v>
      </c>
      <c r="BV11130" s="97" t="s">
        <v>2983</v>
      </c>
      <c r="BW11130" s="97" t="s">
        <v>13933</v>
      </c>
    </row>
    <row r="11131" spans="51:75" x14ac:dyDescent="0.3">
      <c r="AY11131" s="124" t="e">
        <f>VLOOKUP(C11131,#REF!, 2,FALSE)</f>
        <v>#REF!</v>
      </c>
      <c r="BM11131" s="97" t="s">
        <v>16407</v>
      </c>
      <c r="BN11131" s="97" t="s">
        <v>16968</v>
      </c>
      <c r="BO11131" s="97" t="s">
        <v>3482</v>
      </c>
      <c r="BU11131" s="97" t="s">
        <v>16407</v>
      </c>
      <c r="BV11131" s="97" t="s">
        <v>16968</v>
      </c>
      <c r="BW11131" s="97" t="s">
        <v>3482</v>
      </c>
    </row>
    <row r="11132" spans="51:75" x14ac:dyDescent="0.3">
      <c r="AY11132" s="124" t="e">
        <f>VLOOKUP(C11132,#REF!, 2,FALSE)</f>
        <v>#REF!</v>
      </c>
      <c r="BM11132" s="97" t="s">
        <v>16408</v>
      </c>
      <c r="BN11132" s="97" t="s">
        <v>16968</v>
      </c>
      <c r="BO11132" s="97" t="s">
        <v>3798</v>
      </c>
      <c r="BU11132" s="97" t="s">
        <v>16408</v>
      </c>
      <c r="BV11132" s="97" t="s">
        <v>16968</v>
      </c>
      <c r="BW11132" s="97" t="s">
        <v>3798</v>
      </c>
    </row>
    <row r="11133" spans="51:75" x14ac:dyDescent="0.3">
      <c r="AY11133" s="124" t="e">
        <f>VLOOKUP(C11133,#REF!, 2,FALSE)</f>
        <v>#REF!</v>
      </c>
      <c r="BM11133" s="97" t="s">
        <v>16409</v>
      </c>
      <c r="BN11133" s="97" t="s">
        <v>2983</v>
      </c>
      <c r="BO11133" s="97" t="s">
        <v>792</v>
      </c>
      <c r="BU11133" s="97" t="s">
        <v>16409</v>
      </c>
      <c r="BV11133" s="97" t="s">
        <v>2983</v>
      </c>
      <c r="BW11133" s="97" t="s">
        <v>792</v>
      </c>
    </row>
    <row r="11134" spans="51:75" x14ac:dyDescent="0.3">
      <c r="AY11134" s="124" t="e">
        <f>VLOOKUP(C11134,#REF!, 2,FALSE)</f>
        <v>#REF!</v>
      </c>
      <c r="BM11134" s="97" t="s">
        <v>16410</v>
      </c>
      <c r="BN11134" s="97" t="s">
        <v>2983</v>
      </c>
      <c r="BO11134" s="97" t="s">
        <v>2189</v>
      </c>
      <c r="BU11134" s="97" t="s">
        <v>16410</v>
      </c>
      <c r="BV11134" s="97" t="s">
        <v>2983</v>
      </c>
      <c r="BW11134" s="97" t="s">
        <v>2189</v>
      </c>
    </row>
    <row r="11135" spans="51:75" x14ac:dyDescent="0.3">
      <c r="AY11135" s="124" t="e">
        <f>VLOOKUP(C11135,#REF!, 2,FALSE)</f>
        <v>#REF!</v>
      </c>
      <c r="BM11135" s="97" t="s">
        <v>16411</v>
      </c>
      <c r="BN11135" s="97" t="s">
        <v>1342</v>
      </c>
      <c r="BO11135" s="97" t="s">
        <v>5803</v>
      </c>
      <c r="BU11135" s="97" t="s">
        <v>16411</v>
      </c>
      <c r="BV11135" s="97" t="s">
        <v>1342</v>
      </c>
      <c r="BW11135" s="97" t="s">
        <v>5803</v>
      </c>
    </row>
    <row r="11136" spans="51:75" x14ac:dyDescent="0.3">
      <c r="AY11136" s="124" t="e">
        <f>VLOOKUP(C11136,#REF!, 2,FALSE)</f>
        <v>#REF!</v>
      </c>
      <c r="BM11136" s="97" t="s">
        <v>16412</v>
      </c>
      <c r="BN11136" s="97" t="s">
        <v>3000</v>
      </c>
      <c r="BO11136" s="97" t="s">
        <v>770</v>
      </c>
      <c r="BU11136" s="97" t="s">
        <v>16412</v>
      </c>
      <c r="BV11136" s="97" t="s">
        <v>3000</v>
      </c>
      <c r="BW11136" s="97" t="s">
        <v>770</v>
      </c>
    </row>
    <row r="11137" spans="51:75" x14ac:dyDescent="0.3">
      <c r="AY11137" s="124" t="e">
        <f>VLOOKUP(C11137,#REF!, 2,FALSE)</f>
        <v>#REF!</v>
      </c>
      <c r="BM11137" s="97" t="s">
        <v>16413</v>
      </c>
      <c r="BN11137" s="97" t="s">
        <v>1342</v>
      </c>
      <c r="BO11137" s="97" t="s">
        <v>3010</v>
      </c>
      <c r="BU11137" s="97" t="s">
        <v>16413</v>
      </c>
      <c r="BV11137" s="97" t="s">
        <v>1342</v>
      </c>
      <c r="BW11137" s="97" t="s">
        <v>3010</v>
      </c>
    </row>
    <row r="11138" spans="51:75" x14ac:dyDescent="0.3">
      <c r="AY11138" s="124" t="e">
        <f>VLOOKUP(C11138,#REF!, 2,FALSE)</f>
        <v>#REF!</v>
      </c>
      <c r="BM11138" s="97" t="s">
        <v>16414</v>
      </c>
      <c r="BN11138" s="97" t="s">
        <v>621</v>
      </c>
      <c r="BO11138" s="97" t="s">
        <v>5803</v>
      </c>
      <c r="BU11138" s="97" t="s">
        <v>16414</v>
      </c>
      <c r="BV11138" s="97" t="s">
        <v>621</v>
      </c>
      <c r="BW11138" s="97" t="s">
        <v>5803</v>
      </c>
    </row>
    <row r="11139" spans="51:75" x14ac:dyDescent="0.3">
      <c r="AY11139" s="124" t="e">
        <f>VLOOKUP(C11139,#REF!, 2,FALSE)</f>
        <v>#REF!</v>
      </c>
      <c r="BM11139" s="97" t="s">
        <v>16415</v>
      </c>
      <c r="BN11139" s="97" t="s">
        <v>705</v>
      </c>
      <c r="BO11139" s="97" t="s">
        <v>12369</v>
      </c>
      <c r="BU11139" s="97" t="s">
        <v>16415</v>
      </c>
      <c r="BV11139" s="97" t="s">
        <v>705</v>
      </c>
      <c r="BW11139" s="97" t="s">
        <v>12369</v>
      </c>
    </row>
    <row r="11140" spans="51:75" x14ac:dyDescent="0.3">
      <c r="AY11140" s="124" t="e">
        <f>VLOOKUP(C11140,#REF!, 2,FALSE)</f>
        <v>#REF!</v>
      </c>
      <c r="BM11140" s="97" t="s">
        <v>16416</v>
      </c>
      <c r="BN11140" s="97" t="s">
        <v>655</v>
      </c>
      <c r="BO11140" s="97" t="s">
        <v>8939</v>
      </c>
      <c r="BU11140" s="97" t="s">
        <v>16416</v>
      </c>
      <c r="BV11140" s="97" t="s">
        <v>655</v>
      </c>
      <c r="BW11140" s="97" t="s">
        <v>8939</v>
      </c>
    </row>
    <row r="11141" spans="51:75" x14ac:dyDescent="0.3">
      <c r="AY11141" s="124" t="e">
        <f>VLOOKUP(C11141,#REF!, 2,FALSE)</f>
        <v>#REF!</v>
      </c>
      <c r="BM11141" s="97" t="s">
        <v>16417</v>
      </c>
      <c r="BN11141" s="97" t="s">
        <v>655</v>
      </c>
      <c r="BO11141" s="97" t="s">
        <v>5888</v>
      </c>
      <c r="BU11141" s="97" t="s">
        <v>16417</v>
      </c>
      <c r="BV11141" s="97" t="s">
        <v>655</v>
      </c>
      <c r="BW11141" s="97" t="s">
        <v>5888</v>
      </c>
    </row>
    <row r="11142" spans="51:75" x14ac:dyDescent="0.3">
      <c r="AY11142" s="124" t="e">
        <f>VLOOKUP(C11142,#REF!, 2,FALSE)</f>
        <v>#REF!</v>
      </c>
      <c r="BM11142" s="97" t="s">
        <v>16418</v>
      </c>
      <c r="BN11142" s="97" t="s">
        <v>705</v>
      </c>
      <c r="BO11142" s="97" t="s">
        <v>16419</v>
      </c>
      <c r="BU11142" s="97" t="s">
        <v>16418</v>
      </c>
      <c r="BV11142" s="97" t="s">
        <v>705</v>
      </c>
      <c r="BW11142" s="97" t="s">
        <v>16419</v>
      </c>
    </row>
    <row r="11143" spans="51:75" x14ac:dyDescent="0.3">
      <c r="AY11143" s="124" t="e">
        <f>VLOOKUP(C11143,#REF!, 2,FALSE)</f>
        <v>#REF!</v>
      </c>
      <c r="BM11143" s="97" t="s">
        <v>16420</v>
      </c>
      <c r="BN11143" s="97" t="s">
        <v>657</v>
      </c>
      <c r="BO11143" s="97" t="s">
        <v>4169</v>
      </c>
      <c r="BU11143" s="97" t="s">
        <v>16420</v>
      </c>
      <c r="BV11143" s="97" t="s">
        <v>657</v>
      </c>
      <c r="BW11143" s="97" t="s">
        <v>4169</v>
      </c>
    </row>
    <row r="11144" spans="51:75" x14ac:dyDescent="0.3">
      <c r="AY11144" s="124" t="e">
        <f>VLOOKUP(C11144,#REF!, 2,FALSE)</f>
        <v>#REF!</v>
      </c>
      <c r="BM11144" s="97" t="s">
        <v>16421</v>
      </c>
      <c r="BN11144" s="97" t="s">
        <v>1342</v>
      </c>
      <c r="BO11144" s="97" t="s">
        <v>15686</v>
      </c>
      <c r="BU11144" s="97" t="s">
        <v>16421</v>
      </c>
      <c r="BV11144" s="97" t="s">
        <v>1342</v>
      </c>
      <c r="BW11144" s="97" t="s">
        <v>15686</v>
      </c>
    </row>
    <row r="11145" spans="51:75" x14ac:dyDescent="0.3">
      <c r="AY11145" s="124" t="e">
        <f>VLOOKUP(C11145,#REF!, 2,FALSE)</f>
        <v>#REF!</v>
      </c>
      <c r="BM11145" s="97" t="s">
        <v>16422</v>
      </c>
      <c r="BN11145" s="97" t="s">
        <v>661</v>
      </c>
      <c r="BO11145" s="97" t="s">
        <v>3311</v>
      </c>
      <c r="BU11145" s="97" t="s">
        <v>16422</v>
      </c>
      <c r="BV11145" s="97" t="s">
        <v>661</v>
      </c>
      <c r="BW11145" s="97" t="s">
        <v>3311</v>
      </c>
    </row>
    <row r="11146" spans="51:75" x14ac:dyDescent="0.3">
      <c r="AY11146" s="124" t="e">
        <f>VLOOKUP(C11146,#REF!, 2,FALSE)</f>
        <v>#REF!</v>
      </c>
      <c r="BM11146" s="97" t="s">
        <v>16423</v>
      </c>
      <c r="BN11146" s="97" t="s">
        <v>3000</v>
      </c>
      <c r="BO11146" s="97" t="s">
        <v>770</v>
      </c>
      <c r="BU11146" s="97" t="s">
        <v>16423</v>
      </c>
      <c r="BV11146" s="97" t="s">
        <v>3000</v>
      </c>
      <c r="BW11146" s="97" t="s">
        <v>770</v>
      </c>
    </row>
    <row r="11147" spans="51:75" x14ac:dyDescent="0.3">
      <c r="AY11147" s="124" t="e">
        <f>VLOOKUP(C11147,#REF!, 2,FALSE)</f>
        <v>#REF!</v>
      </c>
      <c r="BM11147" s="97" t="s">
        <v>16424</v>
      </c>
      <c r="BN11147" s="97" t="s">
        <v>637</v>
      </c>
      <c r="BO11147" s="97" t="s">
        <v>16425</v>
      </c>
      <c r="BU11147" s="97" t="s">
        <v>16424</v>
      </c>
      <c r="BV11147" s="97" t="s">
        <v>637</v>
      </c>
      <c r="BW11147" s="97" t="s">
        <v>16425</v>
      </c>
    </row>
    <row r="11148" spans="51:75" x14ac:dyDescent="0.3">
      <c r="AY11148" s="124" t="e">
        <f>VLOOKUP(C11148,#REF!, 2,FALSE)</f>
        <v>#REF!</v>
      </c>
      <c r="BM11148" s="97" t="s">
        <v>16426</v>
      </c>
      <c r="BN11148" s="97" t="s">
        <v>1070</v>
      </c>
      <c r="BO11148" s="97" t="s">
        <v>10306</v>
      </c>
      <c r="BU11148" s="97" t="s">
        <v>16426</v>
      </c>
      <c r="BV11148" s="97" t="s">
        <v>1070</v>
      </c>
      <c r="BW11148" s="97" t="s">
        <v>10306</v>
      </c>
    </row>
    <row r="11149" spans="51:75" x14ac:dyDescent="0.3">
      <c r="AY11149" s="124" t="e">
        <f>VLOOKUP(C11149,#REF!, 2,FALSE)</f>
        <v>#REF!</v>
      </c>
      <c r="BM11149" s="97" t="s">
        <v>16427</v>
      </c>
      <c r="BN11149" s="97" t="s">
        <v>621</v>
      </c>
      <c r="BO11149" s="97" t="s">
        <v>9364</v>
      </c>
      <c r="BU11149" s="97" t="s">
        <v>16427</v>
      </c>
      <c r="BV11149" s="97" t="s">
        <v>621</v>
      </c>
      <c r="BW11149" s="97" t="s">
        <v>9364</v>
      </c>
    </row>
    <row r="11150" spans="51:75" x14ac:dyDescent="0.3">
      <c r="AY11150" s="124" t="e">
        <f>VLOOKUP(C11150,#REF!, 2,FALSE)</f>
        <v>#REF!</v>
      </c>
      <c r="BM11150" s="97" t="s">
        <v>499</v>
      </c>
      <c r="BN11150" s="97" t="s">
        <v>705</v>
      </c>
      <c r="BO11150" s="97" t="s">
        <v>9364</v>
      </c>
      <c r="BU11150" s="97" t="s">
        <v>499</v>
      </c>
      <c r="BV11150" s="97" t="s">
        <v>705</v>
      </c>
      <c r="BW11150" s="97" t="s">
        <v>9364</v>
      </c>
    </row>
    <row r="11151" spans="51:75" x14ac:dyDescent="0.3">
      <c r="AY11151" s="124" t="e">
        <f>VLOOKUP(C11151,#REF!, 2,FALSE)</f>
        <v>#REF!</v>
      </c>
      <c r="BM11151" s="97" t="s">
        <v>16428</v>
      </c>
      <c r="BN11151" s="97" t="s">
        <v>2979</v>
      </c>
      <c r="BO11151" s="97" t="s">
        <v>8008</v>
      </c>
      <c r="BU11151" s="97" t="s">
        <v>16428</v>
      </c>
      <c r="BV11151" s="97" t="s">
        <v>2979</v>
      </c>
      <c r="BW11151" s="97" t="s">
        <v>8008</v>
      </c>
    </row>
    <row r="11152" spans="51:75" x14ac:dyDescent="0.3">
      <c r="AY11152" s="124" t="e">
        <f>VLOOKUP(C11152,#REF!, 2,FALSE)</f>
        <v>#REF!</v>
      </c>
      <c r="BM11152" s="97" t="s">
        <v>16429</v>
      </c>
      <c r="BN11152" s="97" t="s">
        <v>621</v>
      </c>
      <c r="BO11152" s="97" t="s">
        <v>15686</v>
      </c>
      <c r="BU11152" s="97" t="s">
        <v>16429</v>
      </c>
      <c r="BV11152" s="97" t="s">
        <v>621</v>
      </c>
      <c r="BW11152" s="97" t="s">
        <v>15686</v>
      </c>
    </row>
    <row r="11153" spans="51:75" x14ac:dyDescent="0.3">
      <c r="AY11153" s="124" t="e">
        <f>VLOOKUP(C11153,#REF!, 2,FALSE)</f>
        <v>#REF!</v>
      </c>
      <c r="BM11153" s="97" t="s">
        <v>16430</v>
      </c>
      <c r="BN11153" s="97" t="s">
        <v>621</v>
      </c>
      <c r="BO11153" s="97" t="s">
        <v>659</v>
      </c>
      <c r="BU11153" s="97" t="s">
        <v>16430</v>
      </c>
      <c r="BV11153" s="97" t="s">
        <v>621</v>
      </c>
      <c r="BW11153" s="97" t="s">
        <v>659</v>
      </c>
    </row>
    <row r="11154" spans="51:75" x14ac:dyDescent="0.3">
      <c r="AY11154" s="124" t="e">
        <f>VLOOKUP(C11154,#REF!, 2,FALSE)</f>
        <v>#REF!</v>
      </c>
      <c r="BM11154" s="97" t="s">
        <v>16431</v>
      </c>
      <c r="BN11154" s="97" t="s">
        <v>621</v>
      </c>
      <c r="BO11154" s="97" t="s">
        <v>1124</v>
      </c>
      <c r="BU11154" s="97" t="s">
        <v>16431</v>
      </c>
      <c r="BV11154" s="97" t="s">
        <v>621</v>
      </c>
      <c r="BW11154" s="97" t="s">
        <v>1124</v>
      </c>
    </row>
    <row r="11155" spans="51:75" x14ac:dyDescent="0.3">
      <c r="AY11155" s="124" t="e">
        <f>VLOOKUP(C11155,#REF!, 2,FALSE)</f>
        <v>#REF!</v>
      </c>
      <c r="BM11155" s="97" t="s">
        <v>16432</v>
      </c>
      <c r="BN11155" s="97" t="s">
        <v>705</v>
      </c>
      <c r="BO11155" s="97" t="s">
        <v>10862</v>
      </c>
      <c r="BU11155" s="97" t="s">
        <v>16432</v>
      </c>
      <c r="BV11155" s="97" t="s">
        <v>705</v>
      </c>
      <c r="BW11155" s="97" t="s">
        <v>10862</v>
      </c>
    </row>
    <row r="11156" spans="51:75" x14ac:dyDescent="0.3">
      <c r="AY11156" s="124" t="e">
        <f>VLOOKUP(C11156,#REF!, 2,FALSE)</f>
        <v>#REF!</v>
      </c>
      <c r="BM11156" s="97" t="s">
        <v>16433</v>
      </c>
      <c r="BN11156" s="97" t="s">
        <v>3237</v>
      </c>
      <c r="BO11156" s="97" t="s">
        <v>2774</v>
      </c>
      <c r="BU11156" s="97" t="s">
        <v>16433</v>
      </c>
      <c r="BV11156" s="97" t="s">
        <v>3237</v>
      </c>
      <c r="BW11156" s="97" t="s">
        <v>2774</v>
      </c>
    </row>
    <row r="11157" spans="51:75" x14ac:dyDescent="0.3">
      <c r="AY11157" s="124" t="e">
        <f>VLOOKUP(C11157,#REF!, 2,FALSE)</f>
        <v>#REF!</v>
      </c>
      <c r="BM11157" s="97" t="s">
        <v>16434</v>
      </c>
      <c r="BN11157" s="97" t="s">
        <v>2983</v>
      </c>
      <c r="BO11157" s="97" t="s">
        <v>2983</v>
      </c>
      <c r="BU11157" s="97" t="s">
        <v>16434</v>
      </c>
      <c r="BV11157" s="97" t="s">
        <v>2983</v>
      </c>
      <c r="BW11157" s="97" t="s">
        <v>2983</v>
      </c>
    </row>
    <row r="11158" spans="51:75" x14ac:dyDescent="0.3">
      <c r="AY11158" s="124" t="e">
        <f>VLOOKUP(C11158,#REF!, 2,FALSE)</f>
        <v>#REF!</v>
      </c>
      <c r="BM11158" s="97" t="s">
        <v>16435</v>
      </c>
      <c r="BN11158" s="97" t="s">
        <v>2983</v>
      </c>
      <c r="BO11158" s="97" t="s">
        <v>2983</v>
      </c>
      <c r="BU11158" s="97" t="s">
        <v>16435</v>
      </c>
      <c r="BV11158" s="97" t="s">
        <v>2983</v>
      </c>
      <c r="BW11158" s="97" t="s">
        <v>2983</v>
      </c>
    </row>
    <row r="11159" spans="51:75" x14ac:dyDescent="0.3">
      <c r="AY11159" s="124" t="e">
        <f>VLOOKUP(C11159,#REF!, 2,FALSE)</f>
        <v>#REF!</v>
      </c>
      <c r="BM11159" s="97" t="s">
        <v>16436</v>
      </c>
      <c r="BN11159" s="97" t="s">
        <v>3003</v>
      </c>
      <c r="BO11159" s="97" t="s">
        <v>2983</v>
      </c>
      <c r="BU11159" s="97" t="s">
        <v>16436</v>
      </c>
      <c r="BV11159" s="97" t="s">
        <v>3003</v>
      </c>
      <c r="BW11159" s="97" t="s">
        <v>2983</v>
      </c>
    </row>
    <row r="11160" spans="51:75" x14ac:dyDescent="0.3">
      <c r="AY11160" s="124" t="e">
        <f>VLOOKUP(C11160,#REF!, 2,FALSE)</f>
        <v>#REF!</v>
      </c>
      <c r="BM11160" s="97" t="s">
        <v>504</v>
      </c>
      <c r="BN11160" s="97" t="s">
        <v>655</v>
      </c>
      <c r="BO11160" s="97" t="s">
        <v>16384</v>
      </c>
      <c r="BU11160" s="97" t="s">
        <v>504</v>
      </c>
      <c r="BV11160" s="97" t="s">
        <v>655</v>
      </c>
      <c r="BW11160" s="97" t="s">
        <v>16384</v>
      </c>
    </row>
    <row r="11161" spans="51:75" x14ac:dyDescent="0.3">
      <c r="AY11161" s="124" t="e">
        <f>VLOOKUP(C11161,#REF!, 2,FALSE)</f>
        <v>#REF!</v>
      </c>
      <c r="BM11161" s="97" t="s">
        <v>16437</v>
      </c>
      <c r="BN11161" s="97" t="s">
        <v>655</v>
      </c>
      <c r="BO11161" s="97" t="s">
        <v>3341</v>
      </c>
      <c r="BU11161" s="97" t="s">
        <v>16437</v>
      </c>
      <c r="BV11161" s="97" t="s">
        <v>655</v>
      </c>
      <c r="BW11161" s="97" t="s">
        <v>3341</v>
      </c>
    </row>
    <row r="11162" spans="51:75" x14ac:dyDescent="0.3">
      <c r="AY11162" s="124" t="e">
        <f>VLOOKUP(C11162,#REF!, 2,FALSE)</f>
        <v>#REF!</v>
      </c>
      <c r="BM11162" s="97" t="s">
        <v>16438</v>
      </c>
      <c r="BN11162" s="97" t="s">
        <v>1139</v>
      </c>
      <c r="BO11162" s="97" t="s">
        <v>16439</v>
      </c>
      <c r="BU11162" s="97" t="s">
        <v>16438</v>
      </c>
      <c r="BV11162" s="97" t="s">
        <v>1139</v>
      </c>
      <c r="BW11162" s="97" t="s">
        <v>16439</v>
      </c>
    </row>
    <row r="11163" spans="51:75" x14ac:dyDescent="0.3">
      <c r="AY11163" s="124" t="e">
        <f>VLOOKUP(C11163,#REF!, 2,FALSE)</f>
        <v>#REF!</v>
      </c>
      <c r="BM11163" s="97" t="s">
        <v>16440</v>
      </c>
      <c r="BN11163" s="97" t="s">
        <v>736</v>
      </c>
      <c r="BO11163" s="97" t="s">
        <v>16441</v>
      </c>
      <c r="BU11163" s="97" t="s">
        <v>16440</v>
      </c>
      <c r="BV11163" s="97" t="s">
        <v>736</v>
      </c>
      <c r="BW11163" s="97" t="s">
        <v>16441</v>
      </c>
    </row>
    <row r="11164" spans="51:75" x14ac:dyDescent="0.3">
      <c r="AY11164" s="124" t="e">
        <f>VLOOKUP(C11164,#REF!, 2,FALSE)</f>
        <v>#REF!</v>
      </c>
      <c r="BM11164" s="97" t="s">
        <v>16442</v>
      </c>
      <c r="BN11164" s="97" t="s">
        <v>3000</v>
      </c>
      <c r="BO11164" s="97" t="s">
        <v>16443</v>
      </c>
      <c r="BU11164" s="97" t="s">
        <v>16442</v>
      </c>
      <c r="BV11164" s="97" t="s">
        <v>3000</v>
      </c>
      <c r="BW11164" s="97" t="s">
        <v>16443</v>
      </c>
    </row>
    <row r="11165" spans="51:75" x14ac:dyDescent="0.3">
      <c r="AY11165" s="124" t="e">
        <f>VLOOKUP(C11165,#REF!, 2,FALSE)</f>
        <v>#REF!</v>
      </c>
      <c r="BM11165" s="97" t="s">
        <v>16444</v>
      </c>
      <c r="BN11165" s="97" t="s">
        <v>621</v>
      </c>
      <c r="BO11165" s="97" t="s">
        <v>7679</v>
      </c>
      <c r="BU11165" s="97" t="s">
        <v>16444</v>
      </c>
      <c r="BV11165" s="97" t="s">
        <v>621</v>
      </c>
      <c r="BW11165" s="97" t="s">
        <v>7679</v>
      </c>
    </row>
    <row r="11166" spans="51:75" x14ac:dyDescent="0.3">
      <c r="AY11166" s="124" t="e">
        <f>VLOOKUP(C11166,#REF!, 2,FALSE)</f>
        <v>#REF!</v>
      </c>
      <c r="BM11166" s="97" t="s">
        <v>16445</v>
      </c>
      <c r="BN11166" s="97" t="s">
        <v>3043</v>
      </c>
      <c r="BO11166" s="97" t="s">
        <v>9406</v>
      </c>
      <c r="BU11166" s="97" t="s">
        <v>16445</v>
      </c>
      <c r="BV11166" s="97" t="s">
        <v>3043</v>
      </c>
      <c r="BW11166" s="97" t="s">
        <v>9406</v>
      </c>
    </row>
    <row r="11167" spans="51:75" x14ac:dyDescent="0.3">
      <c r="AY11167" s="124" t="e">
        <f>VLOOKUP(C11167,#REF!, 2,FALSE)</f>
        <v>#REF!</v>
      </c>
      <c r="BM11167" s="97" t="s">
        <v>16446</v>
      </c>
      <c r="BN11167" s="97" t="s">
        <v>1269</v>
      </c>
      <c r="BO11167" s="97" t="s">
        <v>6126</v>
      </c>
      <c r="BU11167" s="97" t="s">
        <v>16446</v>
      </c>
      <c r="BV11167" s="97" t="s">
        <v>1269</v>
      </c>
      <c r="BW11167" s="97" t="s">
        <v>6126</v>
      </c>
    </row>
    <row r="11168" spans="51:75" x14ac:dyDescent="0.3">
      <c r="AY11168" s="124" t="e">
        <f>VLOOKUP(C11168,#REF!, 2,FALSE)</f>
        <v>#REF!</v>
      </c>
      <c r="BM11168" s="97" t="s">
        <v>16447</v>
      </c>
      <c r="BN11168" s="97" t="s">
        <v>3043</v>
      </c>
      <c r="BO11168" s="97" t="s">
        <v>16448</v>
      </c>
      <c r="BU11168" s="97" t="s">
        <v>16447</v>
      </c>
      <c r="BV11168" s="97" t="s">
        <v>3043</v>
      </c>
      <c r="BW11168" s="97" t="s">
        <v>16448</v>
      </c>
    </row>
    <row r="11169" spans="51:75" x14ac:dyDescent="0.3">
      <c r="AY11169" s="124" t="e">
        <f>VLOOKUP(C11169,#REF!, 2,FALSE)</f>
        <v>#REF!</v>
      </c>
      <c r="BM11169" s="97" t="s">
        <v>16449</v>
      </c>
      <c r="BN11169" s="97" t="s">
        <v>926</v>
      </c>
      <c r="BO11169" s="97" t="s">
        <v>16450</v>
      </c>
      <c r="BU11169" s="97" t="s">
        <v>16449</v>
      </c>
      <c r="BV11169" s="97" t="s">
        <v>926</v>
      </c>
      <c r="BW11169" s="97" t="s">
        <v>16450</v>
      </c>
    </row>
    <row r="11170" spans="51:75" x14ac:dyDescent="0.3">
      <c r="AY11170" s="124" t="e">
        <f>VLOOKUP(C11170,#REF!, 2,FALSE)</f>
        <v>#REF!</v>
      </c>
      <c r="BM11170" s="97" t="s">
        <v>16451</v>
      </c>
      <c r="BN11170" s="97" t="s">
        <v>1267</v>
      </c>
      <c r="BO11170" s="97" t="s">
        <v>9406</v>
      </c>
      <c r="BU11170" s="97" t="s">
        <v>16451</v>
      </c>
      <c r="BV11170" s="97" t="s">
        <v>1267</v>
      </c>
      <c r="BW11170" s="97" t="s">
        <v>9406</v>
      </c>
    </row>
    <row r="11171" spans="51:75" x14ac:dyDescent="0.3">
      <c r="AY11171" s="124" t="e">
        <f>VLOOKUP(C11171,#REF!, 2,FALSE)</f>
        <v>#REF!</v>
      </c>
      <c r="BM11171" s="97" t="s">
        <v>16452</v>
      </c>
      <c r="BN11171" s="97" t="s">
        <v>3000</v>
      </c>
      <c r="BO11171" s="97" t="s">
        <v>1280</v>
      </c>
      <c r="BU11171" s="97" t="s">
        <v>16452</v>
      </c>
      <c r="BV11171" s="97" t="s">
        <v>3000</v>
      </c>
      <c r="BW11171" s="97" t="s">
        <v>1280</v>
      </c>
    </row>
    <row r="11172" spans="51:75" x14ac:dyDescent="0.3">
      <c r="AY11172" s="124" t="e">
        <f>VLOOKUP(C11172,#REF!, 2,FALSE)</f>
        <v>#REF!</v>
      </c>
      <c r="BM11172" s="97" t="s">
        <v>16453</v>
      </c>
      <c r="BN11172" s="97" t="s">
        <v>3085</v>
      </c>
      <c r="BO11172" s="97" t="s">
        <v>9434</v>
      </c>
      <c r="BU11172" s="97" t="s">
        <v>16453</v>
      </c>
      <c r="BV11172" s="97" t="s">
        <v>3085</v>
      </c>
      <c r="BW11172" s="97" t="s">
        <v>9434</v>
      </c>
    </row>
    <row r="11173" spans="51:75" x14ac:dyDescent="0.3">
      <c r="AY11173" s="124" t="e">
        <f>VLOOKUP(C11173,#REF!, 2,FALSE)</f>
        <v>#REF!</v>
      </c>
      <c r="BM11173" s="97" t="s">
        <v>16454</v>
      </c>
      <c r="BN11173" s="97" t="s">
        <v>636</v>
      </c>
      <c r="BO11173" s="97" t="s">
        <v>16455</v>
      </c>
      <c r="BU11173" s="97" t="s">
        <v>16454</v>
      </c>
      <c r="BV11173" s="97" t="s">
        <v>636</v>
      </c>
      <c r="BW11173" s="97" t="s">
        <v>16455</v>
      </c>
    </row>
    <row r="11174" spans="51:75" x14ac:dyDescent="0.3">
      <c r="AY11174" s="124" t="e">
        <f>VLOOKUP(C11174,#REF!, 2,FALSE)</f>
        <v>#REF!</v>
      </c>
      <c r="BM11174" s="97" t="s">
        <v>16456</v>
      </c>
      <c r="BN11174" s="97" t="s">
        <v>3043</v>
      </c>
      <c r="BO11174" s="97" t="s">
        <v>16457</v>
      </c>
      <c r="BU11174" s="97" t="s">
        <v>16456</v>
      </c>
      <c r="BV11174" s="97" t="s">
        <v>3043</v>
      </c>
      <c r="BW11174" s="97" t="s">
        <v>16457</v>
      </c>
    </row>
    <row r="11175" spans="51:75" x14ac:dyDescent="0.3">
      <c r="AY11175" s="124" t="e">
        <f>VLOOKUP(C11175,#REF!, 2,FALSE)</f>
        <v>#REF!</v>
      </c>
      <c r="BM11175" s="97" t="s">
        <v>16458</v>
      </c>
      <c r="BN11175" s="97" t="s">
        <v>619</v>
      </c>
      <c r="BO11175" s="97" t="s">
        <v>10046</v>
      </c>
      <c r="BU11175" s="97" t="s">
        <v>16458</v>
      </c>
      <c r="BV11175" s="97" t="s">
        <v>619</v>
      </c>
      <c r="BW11175" s="97" t="s">
        <v>10046</v>
      </c>
    </row>
    <row r="11176" spans="51:75" x14ac:dyDescent="0.3">
      <c r="AY11176" s="124" t="e">
        <f>VLOOKUP(C11176,#REF!, 2,FALSE)</f>
        <v>#REF!</v>
      </c>
      <c r="BM11176" s="97" t="s">
        <v>16459</v>
      </c>
      <c r="BN11176" s="97" t="s">
        <v>1342</v>
      </c>
      <c r="BO11176" s="97" t="s">
        <v>8865</v>
      </c>
      <c r="BU11176" s="97" t="s">
        <v>16459</v>
      </c>
      <c r="BV11176" s="97" t="s">
        <v>1342</v>
      </c>
      <c r="BW11176" s="97" t="s">
        <v>8865</v>
      </c>
    </row>
    <row r="11177" spans="51:75" x14ac:dyDescent="0.3">
      <c r="AY11177" s="124" t="e">
        <f>VLOOKUP(C11177,#REF!, 2,FALSE)</f>
        <v>#REF!</v>
      </c>
      <c r="BM11177" s="97" t="s">
        <v>16460</v>
      </c>
      <c r="BN11177" s="97" t="s">
        <v>1013</v>
      </c>
      <c r="BO11177" s="97" t="s">
        <v>16461</v>
      </c>
      <c r="BU11177" s="97" t="s">
        <v>16460</v>
      </c>
      <c r="BV11177" s="97" t="s">
        <v>1013</v>
      </c>
      <c r="BW11177" s="97" t="s">
        <v>16461</v>
      </c>
    </row>
    <row r="11178" spans="51:75" x14ac:dyDescent="0.3">
      <c r="AY11178" s="124" t="e">
        <f>VLOOKUP(C11178,#REF!, 2,FALSE)</f>
        <v>#REF!</v>
      </c>
      <c r="BM11178" s="97" t="s">
        <v>2833</v>
      </c>
      <c r="BN11178" s="97" t="s">
        <v>3043</v>
      </c>
      <c r="BO11178" s="97" t="s">
        <v>16462</v>
      </c>
      <c r="BU11178" s="97" t="s">
        <v>2833</v>
      </c>
      <c r="BV11178" s="97" t="s">
        <v>3043</v>
      </c>
      <c r="BW11178" s="97" t="s">
        <v>16462</v>
      </c>
    </row>
    <row r="11179" spans="51:75" x14ac:dyDescent="0.3">
      <c r="AY11179" s="124" t="e">
        <f>VLOOKUP(C11179,#REF!, 2,FALSE)</f>
        <v>#REF!</v>
      </c>
      <c r="BM11179" s="97" t="s">
        <v>2834</v>
      </c>
      <c r="BN11179" s="97" t="s">
        <v>3043</v>
      </c>
      <c r="BO11179" s="97" t="s">
        <v>16462</v>
      </c>
      <c r="BU11179" s="97" t="s">
        <v>2834</v>
      </c>
      <c r="BV11179" s="97" t="s">
        <v>3043</v>
      </c>
      <c r="BW11179" s="97" t="s">
        <v>16462</v>
      </c>
    </row>
    <row r="11180" spans="51:75" x14ac:dyDescent="0.3">
      <c r="AY11180" s="124" t="e">
        <f>VLOOKUP(C11180,#REF!, 2,FALSE)</f>
        <v>#REF!</v>
      </c>
      <c r="BM11180" s="97" t="s">
        <v>2835</v>
      </c>
      <c r="BN11180" s="97" t="s">
        <v>1342</v>
      </c>
      <c r="BO11180" s="97" t="s">
        <v>15793</v>
      </c>
      <c r="BU11180" s="97" t="s">
        <v>2835</v>
      </c>
      <c r="BV11180" s="97" t="s">
        <v>1342</v>
      </c>
      <c r="BW11180" s="97" t="s">
        <v>15793</v>
      </c>
    </row>
    <row r="11181" spans="51:75" x14ac:dyDescent="0.3">
      <c r="AY11181" s="124" t="e">
        <f>VLOOKUP(C11181,#REF!, 2,FALSE)</f>
        <v>#REF!</v>
      </c>
      <c r="BM11181" s="97" t="s">
        <v>16463</v>
      </c>
      <c r="BN11181" s="97" t="s">
        <v>3043</v>
      </c>
      <c r="BO11181" s="97" t="s">
        <v>8257</v>
      </c>
      <c r="BU11181" s="97" t="s">
        <v>16463</v>
      </c>
      <c r="BV11181" s="97" t="s">
        <v>3043</v>
      </c>
      <c r="BW11181" s="97" t="s">
        <v>8257</v>
      </c>
    </row>
    <row r="11182" spans="51:75" x14ac:dyDescent="0.3">
      <c r="AY11182" s="124" t="e">
        <f>VLOOKUP(C11182,#REF!, 2,FALSE)</f>
        <v>#REF!</v>
      </c>
      <c r="BM11182" s="97" t="s">
        <v>16464</v>
      </c>
      <c r="BN11182" s="97" t="s">
        <v>3043</v>
      </c>
      <c r="BO11182" s="97" t="s">
        <v>16465</v>
      </c>
      <c r="BU11182" s="97" t="s">
        <v>16464</v>
      </c>
      <c r="BV11182" s="97" t="s">
        <v>3043</v>
      </c>
      <c r="BW11182" s="97" t="s">
        <v>16465</v>
      </c>
    </row>
    <row r="11183" spans="51:75" x14ac:dyDescent="0.3">
      <c r="AY11183" s="124" t="e">
        <f>VLOOKUP(C11183,#REF!, 2,FALSE)</f>
        <v>#REF!</v>
      </c>
      <c r="BM11183" s="97" t="s">
        <v>16466</v>
      </c>
      <c r="BN11183" s="97" t="s">
        <v>771</v>
      </c>
      <c r="BO11183" s="97" t="s">
        <v>11947</v>
      </c>
      <c r="BU11183" s="97" t="s">
        <v>16466</v>
      </c>
      <c r="BV11183" s="97" t="s">
        <v>771</v>
      </c>
      <c r="BW11183" s="97" t="s">
        <v>11947</v>
      </c>
    </row>
    <row r="11184" spans="51:75" x14ac:dyDescent="0.3">
      <c r="AY11184" s="124" t="e">
        <f>VLOOKUP(C11184,#REF!, 2,FALSE)</f>
        <v>#REF!</v>
      </c>
      <c r="BM11184" s="97" t="s">
        <v>16467</v>
      </c>
      <c r="BN11184" s="97" t="s">
        <v>3043</v>
      </c>
      <c r="BO11184" s="97" t="s">
        <v>11913</v>
      </c>
      <c r="BU11184" s="97" t="s">
        <v>16467</v>
      </c>
      <c r="BV11184" s="97" t="s">
        <v>3043</v>
      </c>
      <c r="BW11184" s="97" t="s">
        <v>11913</v>
      </c>
    </row>
    <row r="11185" spans="51:75" x14ac:dyDescent="0.3">
      <c r="AY11185" s="124" t="e">
        <f>VLOOKUP(C11185,#REF!, 2,FALSE)</f>
        <v>#REF!</v>
      </c>
      <c r="BM11185" s="97" t="s">
        <v>16468</v>
      </c>
      <c r="BN11185" s="97" t="s">
        <v>3043</v>
      </c>
      <c r="BO11185" s="97" t="s">
        <v>16469</v>
      </c>
      <c r="BU11185" s="97" t="s">
        <v>16468</v>
      </c>
      <c r="BV11185" s="97" t="s">
        <v>3043</v>
      </c>
      <c r="BW11185" s="97" t="s">
        <v>16469</v>
      </c>
    </row>
    <row r="11186" spans="51:75" x14ac:dyDescent="0.3">
      <c r="AY11186" s="124" t="e">
        <f>VLOOKUP(C11186,#REF!, 2,FALSE)</f>
        <v>#REF!</v>
      </c>
      <c r="BM11186" s="97" t="s">
        <v>16470</v>
      </c>
      <c r="BN11186" s="97" t="s">
        <v>1342</v>
      </c>
      <c r="BO11186" s="97" t="s">
        <v>13548</v>
      </c>
      <c r="BU11186" s="97" t="s">
        <v>16470</v>
      </c>
      <c r="BV11186" s="97" t="s">
        <v>1342</v>
      </c>
      <c r="BW11186" s="97" t="s">
        <v>13548</v>
      </c>
    </row>
    <row r="11187" spans="51:75" x14ac:dyDescent="0.3">
      <c r="AY11187" s="124" t="e">
        <f>VLOOKUP(C11187,#REF!, 2,FALSE)</f>
        <v>#REF!</v>
      </c>
      <c r="BM11187" s="97" t="s">
        <v>16471</v>
      </c>
      <c r="BN11187" s="97" t="s">
        <v>3043</v>
      </c>
      <c r="BO11187" s="97" t="s">
        <v>5642</v>
      </c>
      <c r="BU11187" s="97" t="s">
        <v>16471</v>
      </c>
      <c r="BV11187" s="97" t="s">
        <v>3043</v>
      </c>
      <c r="BW11187" s="97" t="s">
        <v>5642</v>
      </c>
    </row>
    <row r="11188" spans="51:75" x14ac:dyDescent="0.3">
      <c r="AY11188" s="124" t="e">
        <f>VLOOKUP(C11188,#REF!, 2,FALSE)</f>
        <v>#REF!</v>
      </c>
      <c r="BM11188" s="97" t="s">
        <v>16472</v>
      </c>
      <c r="BN11188" s="97" t="s">
        <v>3043</v>
      </c>
      <c r="BO11188" s="97" t="s">
        <v>10884</v>
      </c>
      <c r="BU11188" s="97" t="s">
        <v>16472</v>
      </c>
      <c r="BV11188" s="97" t="s">
        <v>3043</v>
      </c>
      <c r="BW11188" s="97" t="s">
        <v>10884</v>
      </c>
    </row>
    <row r="11189" spans="51:75" x14ac:dyDescent="0.3">
      <c r="AY11189" s="124" t="e">
        <f>VLOOKUP(C11189,#REF!, 2,FALSE)</f>
        <v>#REF!</v>
      </c>
      <c r="BM11189" s="97" t="s">
        <v>16473</v>
      </c>
      <c r="BN11189" s="97" t="s">
        <v>1342</v>
      </c>
      <c r="BO11189" s="97" t="s">
        <v>4312</v>
      </c>
      <c r="BU11189" s="97" t="s">
        <v>16473</v>
      </c>
      <c r="BV11189" s="97" t="s">
        <v>1342</v>
      </c>
      <c r="BW11189" s="97" t="s">
        <v>4312</v>
      </c>
    </row>
    <row r="11190" spans="51:75" x14ac:dyDescent="0.3">
      <c r="AY11190" s="124" t="e">
        <f>VLOOKUP(C11190,#REF!, 2,FALSE)</f>
        <v>#REF!</v>
      </c>
      <c r="BM11190" s="97" t="s">
        <v>16474</v>
      </c>
      <c r="BN11190" s="97" t="s">
        <v>1139</v>
      </c>
      <c r="BO11190" s="97" t="s">
        <v>1726</v>
      </c>
      <c r="BU11190" s="97" t="s">
        <v>16474</v>
      </c>
      <c r="BV11190" s="97" t="s">
        <v>1139</v>
      </c>
      <c r="BW11190" s="97" t="s">
        <v>1726</v>
      </c>
    </row>
    <row r="11191" spans="51:75" x14ac:dyDescent="0.3">
      <c r="AY11191" s="124" t="e">
        <f>VLOOKUP(C11191,#REF!, 2,FALSE)</f>
        <v>#REF!</v>
      </c>
      <c r="BM11191" s="97" t="s">
        <v>16475</v>
      </c>
      <c r="BN11191" s="97" t="s">
        <v>736</v>
      </c>
      <c r="BO11191" s="97" t="s">
        <v>3180</v>
      </c>
      <c r="BU11191" s="97" t="s">
        <v>16475</v>
      </c>
      <c r="BV11191" s="97" t="s">
        <v>736</v>
      </c>
      <c r="BW11191" s="97" t="s">
        <v>3180</v>
      </c>
    </row>
    <row r="11192" spans="51:75" x14ac:dyDescent="0.3">
      <c r="AY11192" s="124" t="e">
        <f>VLOOKUP(C11192,#REF!, 2,FALSE)</f>
        <v>#REF!</v>
      </c>
      <c r="BM11192" s="97" t="s">
        <v>16476</v>
      </c>
      <c r="BN11192" s="97" t="s">
        <v>1342</v>
      </c>
      <c r="BO11192" s="97" t="s">
        <v>3180</v>
      </c>
      <c r="BU11192" s="97" t="s">
        <v>16476</v>
      </c>
      <c r="BV11192" s="97" t="s">
        <v>1342</v>
      </c>
      <c r="BW11192" s="97" t="s">
        <v>3180</v>
      </c>
    </row>
    <row r="11193" spans="51:75" x14ac:dyDescent="0.3">
      <c r="AY11193" s="124" t="e">
        <f>VLOOKUP(C11193,#REF!, 2,FALSE)</f>
        <v>#REF!</v>
      </c>
      <c r="BM11193" s="97" t="s">
        <v>2836</v>
      </c>
      <c r="BN11193" s="97" t="s">
        <v>3043</v>
      </c>
      <c r="BO11193" s="97" t="s">
        <v>1071</v>
      </c>
      <c r="BU11193" s="97" t="s">
        <v>2836</v>
      </c>
      <c r="BV11193" s="97" t="s">
        <v>3043</v>
      </c>
      <c r="BW11193" s="97" t="s">
        <v>1071</v>
      </c>
    </row>
    <row r="11194" spans="51:75" x14ac:dyDescent="0.3">
      <c r="AY11194" s="124" t="e">
        <f>VLOOKUP(C11194,#REF!, 2,FALSE)</f>
        <v>#REF!</v>
      </c>
      <c r="BM11194" s="97" t="s">
        <v>16477</v>
      </c>
      <c r="BN11194" s="97" t="s">
        <v>778</v>
      </c>
      <c r="BO11194" s="97" t="s">
        <v>1201</v>
      </c>
      <c r="BU11194" s="97" t="s">
        <v>16477</v>
      </c>
      <c r="BV11194" s="97" t="s">
        <v>778</v>
      </c>
      <c r="BW11194" s="97" t="s">
        <v>1201</v>
      </c>
    </row>
    <row r="11195" spans="51:75" x14ac:dyDescent="0.3">
      <c r="AY11195" s="124" t="e">
        <f>VLOOKUP(C11195,#REF!, 2,FALSE)</f>
        <v>#REF!</v>
      </c>
      <c r="BM11195" s="97" t="s">
        <v>16478</v>
      </c>
      <c r="BN11195" s="97" t="s">
        <v>3085</v>
      </c>
      <c r="BO11195" s="97" t="s">
        <v>1746</v>
      </c>
      <c r="BU11195" s="97" t="s">
        <v>16478</v>
      </c>
      <c r="BV11195" s="97" t="s">
        <v>3085</v>
      </c>
      <c r="BW11195" s="97" t="s">
        <v>1746</v>
      </c>
    </row>
    <row r="11196" spans="51:75" x14ac:dyDescent="0.3">
      <c r="AY11196" s="124" t="e">
        <f>VLOOKUP(C11196,#REF!, 2,FALSE)</f>
        <v>#REF!</v>
      </c>
      <c r="BM11196" s="97" t="s">
        <v>2837</v>
      </c>
      <c r="BN11196" s="97" t="s">
        <v>637</v>
      </c>
      <c r="BO11196" s="97" t="s">
        <v>4613</v>
      </c>
      <c r="BU11196" s="97" t="s">
        <v>2837</v>
      </c>
      <c r="BV11196" s="97" t="s">
        <v>637</v>
      </c>
      <c r="BW11196" s="97" t="s">
        <v>4613</v>
      </c>
    </row>
    <row r="11197" spans="51:75" x14ac:dyDescent="0.3">
      <c r="AY11197" s="124" t="e">
        <f>VLOOKUP(C11197,#REF!, 2,FALSE)</f>
        <v>#REF!</v>
      </c>
      <c r="BM11197" s="97" t="s">
        <v>16479</v>
      </c>
      <c r="BN11197" s="97" t="s">
        <v>1139</v>
      </c>
      <c r="BO11197" s="97" t="s">
        <v>3518</v>
      </c>
      <c r="BU11197" s="97" t="s">
        <v>16479</v>
      </c>
      <c r="BV11197" s="97" t="s">
        <v>1139</v>
      </c>
      <c r="BW11197" s="97" t="s">
        <v>3518</v>
      </c>
    </row>
    <row r="11198" spans="51:75" x14ac:dyDescent="0.3">
      <c r="AY11198" s="124" t="e">
        <f>VLOOKUP(C11198,#REF!, 2,FALSE)</f>
        <v>#REF!</v>
      </c>
      <c r="BM11198" s="97" t="s">
        <v>16480</v>
      </c>
      <c r="BN11198" s="97" t="s">
        <v>1342</v>
      </c>
      <c r="BO11198" s="97" t="s">
        <v>1738</v>
      </c>
      <c r="BU11198" s="97" t="s">
        <v>16480</v>
      </c>
      <c r="BV11198" s="97" t="s">
        <v>1342</v>
      </c>
      <c r="BW11198" s="97" t="s">
        <v>1738</v>
      </c>
    </row>
    <row r="11199" spans="51:75" x14ac:dyDescent="0.3">
      <c r="AY11199" s="124" t="e">
        <f>VLOOKUP(C11199,#REF!, 2,FALSE)</f>
        <v>#REF!</v>
      </c>
      <c r="BM11199" s="97" t="s">
        <v>16481</v>
      </c>
      <c r="BN11199" s="97" t="s">
        <v>614</v>
      </c>
      <c r="BO11199" s="97" t="s">
        <v>2374</v>
      </c>
      <c r="BU11199" s="97" t="s">
        <v>16481</v>
      </c>
      <c r="BV11199" s="97" t="s">
        <v>614</v>
      </c>
      <c r="BW11199" s="97" t="s">
        <v>2374</v>
      </c>
    </row>
    <row r="11200" spans="51:75" x14ac:dyDescent="0.3">
      <c r="AY11200" s="124" t="e">
        <f>VLOOKUP(C11200,#REF!, 2,FALSE)</f>
        <v>#REF!</v>
      </c>
      <c r="BM11200" s="97" t="s">
        <v>16482</v>
      </c>
      <c r="BN11200" s="97" t="s">
        <v>619</v>
      </c>
      <c r="BO11200" s="97" t="s">
        <v>2547</v>
      </c>
      <c r="BU11200" s="97" t="s">
        <v>16482</v>
      </c>
      <c r="BV11200" s="97" t="s">
        <v>619</v>
      </c>
      <c r="BW11200" s="97" t="s">
        <v>2547</v>
      </c>
    </row>
    <row r="11201" spans="51:75" x14ac:dyDescent="0.3">
      <c r="AY11201" s="124" t="e">
        <f>VLOOKUP(C11201,#REF!, 2,FALSE)</f>
        <v>#REF!</v>
      </c>
      <c r="BM11201" s="97" t="s">
        <v>16483</v>
      </c>
      <c r="BN11201" s="97" t="s">
        <v>803</v>
      </c>
      <c r="BO11201" s="97" t="s">
        <v>16484</v>
      </c>
      <c r="BU11201" s="97" t="s">
        <v>16483</v>
      </c>
      <c r="BV11201" s="97" t="s">
        <v>803</v>
      </c>
      <c r="BW11201" s="97" t="s">
        <v>16484</v>
      </c>
    </row>
    <row r="11202" spans="51:75" x14ac:dyDescent="0.3">
      <c r="AY11202" s="124" t="e">
        <f>VLOOKUP(C11202,#REF!, 2,FALSE)</f>
        <v>#REF!</v>
      </c>
      <c r="BM11202" s="97" t="s">
        <v>16485</v>
      </c>
      <c r="BN11202" s="97" t="s">
        <v>619</v>
      </c>
      <c r="BO11202" s="97" t="s">
        <v>1973</v>
      </c>
      <c r="BU11202" s="97" t="s">
        <v>16485</v>
      </c>
      <c r="BV11202" s="97" t="s">
        <v>619</v>
      </c>
      <c r="BW11202" s="97" t="s">
        <v>1973</v>
      </c>
    </row>
    <row r="11203" spans="51:75" x14ac:dyDescent="0.3">
      <c r="AY11203" s="124" t="e">
        <f>VLOOKUP(C11203,#REF!, 2,FALSE)</f>
        <v>#REF!</v>
      </c>
      <c r="BM11203" s="97" t="s">
        <v>16486</v>
      </c>
      <c r="BN11203" s="97" t="s">
        <v>810</v>
      </c>
      <c r="BO11203" s="97" t="s">
        <v>620</v>
      </c>
      <c r="BU11203" s="97" t="s">
        <v>16486</v>
      </c>
      <c r="BV11203" s="97" t="s">
        <v>810</v>
      </c>
      <c r="BW11203" s="97" t="s">
        <v>620</v>
      </c>
    </row>
    <row r="11204" spans="51:75" x14ac:dyDescent="0.3">
      <c r="AY11204" s="124" t="e">
        <f>VLOOKUP(C11204,#REF!, 2,FALSE)</f>
        <v>#REF!</v>
      </c>
      <c r="BM11204" s="97" t="s">
        <v>16487</v>
      </c>
      <c r="BN11204" s="97" t="s">
        <v>1342</v>
      </c>
      <c r="BO11204" s="97" t="s">
        <v>1142</v>
      </c>
      <c r="BU11204" s="97" t="s">
        <v>16487</v>
      </c>
      <c r="BV11204" s="97" t="s">
        <v>1342</v>
      </c>
      <c r="BW11204" s="97" t="s">
        <v>1142</v>
      </c>
    </row>
    <row r="11205" spans="51:75" x14ac:dyDescent="0.3">
      <c r="AY11205" s="124" t="e">
        <f>VLOOKUP(C11205,#REF!, 2,FALSE)</f>
        <v>#REF!</v>
      </c>
      <c r="BM11205" s="97" t="s">
        <v>16488</v>
      </c>
      <c r="BN11205" s="97" t="s">
        <v>616</v>
      </c>
      <c r="BO11205" s="97" t="s">
        <v>5903</v>
      </c>
      <c r="BU11205" s="97" t="s">
        <v>16488</v>
      </c>
      <c r="BV11205" s="97" t="s">
        <v>616</v>
      </c>
      <c r="BW11205" s="97" t="s">
        <v>5903</v>
      </c>
    </row>
    <row r="11206" spans="51:75" x14ac:dyDescent="0.3">
      <c r="AY11206" s="124" t="e">
        <f>VLOOKUP(C11206,#REF!, 2,FALSE)</f>
        <v>#REF!</v>
      </c>
      <c r="BM11206" s="97" t="s">
        <v>16489</v>
      </c>
      <c r="BN11206" s="97" t="s">
        <v>616</v>
      </c>
      <c r="BO11206" s="97" t="s">
        <v>16490</v>
      </c>
      <c r="BU11206" s="97" t="s">
        <v>16489</v>
      </c>
      <c r="BV11206" s="97" t="s">
        <v>616</v>
      </c>
      <c r="BW11206" s="97" t="s">
        <v>16490</v>
      </c>
    </row>
    <row r="11207" spans="51:75" x14ac:dyDescent="0.3">
      <c r="AY11207" s="124" t="e">
        <f>VLOOKUP(C11207,#REF!, 2,FALSE)</f>
        <v>#REF!</v>
      </c>
      <c r="BM11207" s="97" t="s">
        <v>16491</v>
      </c>
      <c r="BN11207" s="97" t="s">
        <v>1139</v>
      </c>
      <c r="BO11207" s="97" t="s">
        <v>2983</v>
      </c>
      <c r="BU11207" s="97" t="s">
        <v>16491</v>
      </c>
      <c r="BV11207" s="97" t="s">
        <v>1139</v>
      </c>
      <c r="BW11207" s="97" t="s">
        <v>2983</v>
      </c>
    </row>
    <row r="11208" spans="51:75" x14ac:dyDescent="0.3">
      <c r="AY11208" s="124" t="e">
        <f>VLOOKUP(C11208,#REF!, 2,FALSE)</f>
        <v>#REF!</v>
      </c>
      <c r="BM11208" s="97" t="s">
        <v>16492</v>
      </c>
      <c r="BN11208" s="97" t="s">
        <v>862</v>
      </c>
      <c r="BO11208" s="97" t="s">
        <v>2983</v>
      </c>
      <c r="BU11208" s="97" t="s">
        <v>16492</v>
      </c>
      <c r="BV11208" s="97" t="s">
        <v>862</v>
      </c>
      <c r="BW11208" s="97" t="s">
        <v>2983</v>
      </c>
    </row>
    <row r="11209" spans="51:75" x14ac:dyDescent="0.3">
      <c r="AY11209" s="124" t="e">
        <f>VLOOKUP(C11209,#REF!, 2,FALSE)</f>
        <v>#REF!</v>
      </c>
      <c r="BM11209" s="97" t="s">
        <v>16493</v>
      </c>
      <c r="BN11209" s="97" t="s">
        <v>862</v>
      </c>
      <c r="BO11209" s="97" t="s">
        <v>2983</v>
      </c>
      <c r="BU11209" s="97" t="s">
        <v>16493</v>
      </c>
      <c r="BV11209" s="97" t="s">
        <v>862</v>
      </c>
      <c r="BW11209" s="97" t="s">
        <v>2983</v>
      </c>
    </row>
    <row r="11210" spans="51:75" x14ac:dyDescent="0.3">
      <c r="AY11210" s="124" t="e">
        <f>VLOOKUP(C11210,#REF!, 2,FALSE)</f>
        <v>#REF!</v>
      </c>
      <c r="BM11210" s="97" t="s">
        <v>16494</v>
      </c>
      <c r="BN11210" s="97" t="s">
        <v>16968</v>
      </c>
      <c r="BO11210" s="97" t="s">
        <v>2983</v>
      </c>
      <c r="BU11210" s="97" t="s">
        <v>16494</v>
      </c>
      <c r="BV11210" s="97" t="s">
        <v>16968</v>
      </c>
      <c r="BW11210" s="97" t="s">
        <v>2983</v>
      </c>
    </row>
    <row r="11211" spans="51:75" x14ac:dyDescent="0.3">
      <c r="AY11211" s="124" t="e">
        <f>VLOOKUP(C11211,#REF!, 2,FALSE)</f>
        <v>#REF!</v>
      </c>
      <c r="BM11211" s="97" t="s">
        <v>16495</v>
      </c>
      <c r="BN11211" s="97" t="s">
        <v>16968</v>
      </c>
      <c r="BO11211" s="97" t="s">
        <v>16496</v>
      </c>
      <c r="BU11211" s="97" t="s">
        <v>16495</v>
      </c>
      <c r="BV11211" s="97" t="s">
        <v>16968</v>
      </c>
      <c r="BW11211" s="97" t="s">
        <v>16496</v>
      </c>
    </row>
    <row r="11212" spans="51:75" x14ac:dyDescent="0.3">
      <c r="AY11212" s="124" t="e">
        <f>VLOOKUP(C11212,#REF!, 2,FALSE)</f>
        <v>#REF!</v>
      </c>
      <c r="BM11212" s="97" t="s">
        <v>16497</v>
      </c>
      <c r="BN11212" s="97" t="s">
        <v>16968</v>
      </c>
      <c r="BO11212" s="97" t="s">
        <v>2983</v>
      </c>
      <c r="BU11212" s="97" t="s">
        <v>16497</v>
      </c>
      <c r="BV11212" s="97" t="s">
        <v>16968</v>
      </c>
      <c r="BW11212" s="97" t="s">
        <v>2983</v>
      </c>
    </row>
    <row r="11213" spans="51:75" x14ac:dyDescent="0.3">
      <c r="AY11213" s="124" t="e">
        <f>VLOOKUP(C11213,#REF!, 2,FALSE)</f>
        <v>#REF!</v>
      </c>
      <c r="BM11213" s="97" t="s">
        <v>16498</v>
      </c>
      <c r="BN11213" s="97" t="s">
        <v>16968</v>
      </c>
      <c r="BO11213" s="97" t="s">
        <v>770</v>
      </c>
      <c r="BU11213" s="97" t="s">
        <v>16498</v>
      </c>
      <c r="BV11213" s="97" t="s">
        <v>16968</v>
      </c>
      <c r="BW11213" s="97" t="s">
        <v>770</v>
      </c>
    </row>
    <row r="11214" spans="51:75" x14ac:dyDescent="0.3">
      <c r="AY11214" s="124" t="e">
        <f>VLOOKUP(C11214,#REF!, 2,FALSE)</f>
        <v>#REF!</v>
      </c>
      <c r="BM11214" s="97" t="s">
        <v>16499</v>
      </c>
      <c r="BN11214" s="97" t="s">
        <v>16968</v>
      </c>
      <c r="BO11214" s="97" t="s">
        <v>16500</v>
      </c>
      <c r="BU11214" s="97" t="s">
        <v>16499</v>
      </c>
      <c r="BV11214" s="97" t="s">
        <v>16968</v>
      </c>
      <c r="BW11214" s="97" t="s">
        <v>16500</v>
      </c>
    </row>
    <row r="11215" spans="51:75" x14ac:dyDescent="0.3">
      <c r="AY11215" s="124" t="e">
        <f>VLOOKUP(C11215,#REF!, 2,FALSE)</f>
        <v>#REF!</v>
      </c>
      <c r="BM11215" s="97" t="s">
        <v>16501</v>
      </c>
      <c r="BN11215" s="97" t="s">
        <v>16968</v>
      </c>
      <c r="BO11215" s="97" t="s">
        <v>16502</v>
      </c>
      <c r="BU11215" s="97" t="s">
        <v>16501</v>
      </c>
      <c r="BV11215" s="97" t="s">
        <v>16968</v>
      </c>
      <c r="BW11215" s="97" t="s">
        <v>16502</v>
      </c>
    </row>
    <row r="11216" spans="51:75" x14ac:dyDescent="0.3">
      <c r="AY11216" s="124" t="e">
        <f>VLOOKUP(C11216,#REF!, 2,FALSE)</f>
        <v>#REF!</v>
      </c>
      <c r="BM11216" s="97" t="s">
        <v>16503</v>
      </c>
      <c r="BN11216" s="97" t="s">
        <v>16968</v>
      </c>
      <c r="BO11216" s="97" t="s">
        <v>4700</v>
      </c>
      <c r="BU11216" s="97" t="s">
        <v>16503</v>
      </c>
      <c r="BV11216" s="97" t="s">
        <v>16968</v>
      </c>
      <c r="BW11216" s="97" t="s">
        <v>4700</v>
      </c>
    </row>
    <row r="11217" spans="51:75" x14ac:dyDescent="0.3">
      <c r="AY11217" s="124" t="e">
        <f>VLOOKUP(C11217,#REF!, 2,FALSE)</f>
        <v>#REF!</v>
      </c>
      <c r="BM11217" s="97" t="s">
        <v>16504</v>
      </c>
      <c r="BN11217" s="97" t="s">
        <v>16968</v>
      </c>
      <c r="BO11217" s="97" t="s">
        <v>16505</v>
      </c>
      <c r="BU11217" s="97" t="s">
        <v>16504</v>
      </c>
      <c r="BV11217" s="97" t="s">
        <v>16968</v>
      </c>
      <c r="BW11217" s="97" t="s">
        <v>16505</v>
      </c>
    </row>
    <row r="11218" spans="51:75" x14ac:dyDescent="0.3">
      <c r="AY11218" s="124" t="e">
        <f>VLOOKUP(C11218,#REF!, 2,FALSE)</f>
        <v>#REF!</v>
      </c>
      <c r="BM11218" s="97" t="s">
        <v>16506</v>
      </c>
      <c r="BN11218" s="97" t="s">
        <v>1342</v>
      </c>
      <c r="BO11218" s="97" t="s">
        <v>16507</v>
      </c>
      <c r="BU11218" s="97" t="s">
        <v>16506</v>
      </c>
      <c r="BV11218" s="97" t="s">
        <v>1342</v>
      </c>
      <c r="BW11218" s="97" t="s">
        <v>16507</v>
      </c>
    </row>
    <row r="11219" spans="51:75" x14ac:dyDescent="0.3">
      <c r="AY11219" s="124" t="e">
        <f>VLOOKUP(C11219,#REF!, 2,FALSE)</f>
        <v>#REF!</v>
      </c>
      <c r="BM11219" s="97" t="s">
        <v>16508</v>
      </c>
      <c r="BN11219" s="97" t="s">
        <v>16968</v>
      </c>
      <c r="BO11219" s="97" t="s">
        <v>660</v>
      </c>
      <c r="BU11219" s="97" t="s">
        <v>16508</v>
      </c>
      <c r="BV11219" s="97" t="s">
        <v>16968</v>
      </c>
      <c r="BW11219" s="97" t="s">
        <v>660</v>
      </c>
    </row>
    <row r="11220" spans="51:75" x14ac:dyDescent="0.3">
      <c r="AY11220" s="124" t="e">
        <f>VLOOKUP(C11220,#REF!, 2,FALSE)</f>
        <v>#REF!</v>
      </c>
      <c r="BM11220" s="97" t="s">
        <v>16509</v>
      </c>
      <c r="BN11220" s="97" t="s">
        <v>16968</v>
      </c>
      <c r="BO11220" s="97" t="s">
        <v>12071</v>
      </c>
      <c r="BU11220" s="97" t="s">
        <v>16509</v>
      </c>
      <c r="BV11220" s="97" t="s">
        <v>16968</v>
      </c>
      <c r="BW11220" s="97" t="s">
        <v>12071</v>
      </c>
    </row>
    <row r="11221" spans="51:75" x14ac:dyDescent="0.3">
      <c r="AY11221" s="124" t="e">
        <f>VLOOKUP(C11221,#REF!, 2,FALSE)</f>
        <v>#REF!</v>
      </c>
      <c r="BM11221" s="97" t="s">
        <v>16510</v>
      </c>
      <c r="BN11221" s="97" t="s">
        <v>3191</v>
      </c>
      <c r="BO11221" s="97" t="s">
        <v>2983</v>
      </c>
      <c r="BU11221" s="97" t="s">
        <v>16510</v>
      </c>
      <c r="BV11221" s="97" t="s">
        <v>3191</v>
      </c>
      <c r="BW11221" s="97" t="s">
        <v>2983</v>
      </c>
    </row>
    <row r="11222" spans="51:75" x14ac:dyDescent="0.3">
      <c r="AY11222" s="124" t="e">
        <f>VLOOKUP(C11222,#REF!, 2,FALSE)</f>
        <v>#REF!</v>
      </c>
      <c r="BM11222" s="97" t="s">
        <v>16511</v>
      </c>
      <c r="BN11222" s="97" t="s">
        <v>3000</v>
      </c>
      <c r="BO11222" s="97" t="s">
        <v>16512</v>
      </c>
      <c r="BU11222" s="97" t="s">
        <v>16511</v>
      </c>
      <c r="BV11222" s="97" t="s">
        <v>3000</v>
      </c>
      <c r="BW11222" s="97" t="s">
        <v>16512</v>
      </c>
    </row>
    <row r="11223" spans="51:75" x14ac:dyDescent="0.3">
      <c r="AY11223" s="124" t="e">
        <f>VLOOKUP(C11223,#REF!, 2,FALSE)</f>
        <v>#REF!</v>
      </c>
      <c r="BM11223" s="97" t="s">
        <v>16513</v>
      </c>
      <c r="BN11223" s="97" t="s">
        <v>1342</v>
      </c>
      <c r="BO11223" s="97" t="s">
        <v>5185</v>
      </c>
      <c r="BU11223" s="97" t="s">
        <v>16513</v>
      </c>
      <c r="BV11223" s="97" t="s">
        <v>1342</v>
      </c>
      <c r="BW11223" s="97" t="s">
        <v>5185</v>
      </c>
    </row>
    <row r="11224" spans="51:75" x14ac:dyDescent="0.3">
      <c r="AY11224" s="124" t="e">
        <f>VLOOKUP(C11224,#REF!, 2,FALSE)</f>
        <v>#REF!</v>
      </c>
      <c r="BM11224" s="97" t="s">
        <v>2838</v>
      </c>
      <c r="BN11224" s="97" t="s">
        <v>1342</v>
      </c>
      <c r="BO11224" s="97" t="s">
        <v>16514</v>
      </c>
      <c r="BU11224" s="97" t="s">
        <v>2838</v>
      </c>
      <c r="BV11224" s="97" t="s">
        <v>1342</v>
      </c>
      <c r="BW11224" s="97" t="s">
        <v>16514</v>
      </c>
    </row>
    <row r="11225" spans="51:75" x14ac:dyDescent="0.3">
      <c r="AY11225" s="124" t="e">
        <f>VLOOKUP(C11225,#REF!, 2,FALSE)</f>
        <v>#REF!</v>
      </c>
      <c r="BM11225" s="97" t="s">
        <v>16515</v>
      </c>
      <c r="BN11225" s="97" t="s">
        <v>3085</v>
      </c>
      <c r="BO11225" s="97" t="s">
        <v>16516</v>
      </c>
      <c r="BU11225" s="97" t="s">
        <v>16515</v>
      </c>
      <c r="BV11225" s="97" t="s">
        <v>3085</v>
      </c>
      <c r="BW11225" s="97" t="s">
        <v>16516</v>
      </c>
    </row>
    <row r="11226" spans="51:75" x14ac:dyDescent="0.3">
      <c r="AY11226" s="124" t="e">
        <f>VLOOKUP(C11226,#REF!, 2,FALSE)</f>
        <v>#REF!</v>
      </c>
      <c r="BM11226" s="97" t="s">
        <v>16517</v>
      </c>
      <c r="BN11226" s="97" t="s">
        <v>3237</v>
      </c>
      <c r="BO11226" s="97" t="s">
        <v>6186</v>
      </c>
      <c r="BU11226" s="97" t="s">
        <v>16517</v>
      </c>
      <c r="BV11226" s="97" t="s">
        <v>3237</v>
      </c>
      <c r="BW11226" s="97" t="s">
        <v>6186</v>
      </c>
    </row>
    <row r="11227" spans="51:75" x14ac:dyDescent="0.3">
      <c r="AY11227" s="124" t="e">
        <f>VLOOKUP(C11227,#REF!, 2,FALSE)</f>
        <v>#REF!</v>
      </c>
      <c r="BM11227" s="97" t="s">
        <v>16518</v>
      </c>
      <c r="BN11227" s="97" t="s">
        <v>16968</v>
      </c>
      <c r="BO11227" s="97" t="s">
        <v>16519</v>
      </c>
      <c r="BU11227" s="97" t="s">
        <v>16518</v>
      </c>
      <c r="BV11227" s="97" t="s">
        <v>16968</v>
      </c>
      <c r="BW11227" s="97" t="s">
        <v>16519</v>
      </c>
    </row>
    <row r="11228" spans="51:75" x14ac:dyDescent="0.3">
      <c r="AY11228" s="124" t="e">
        <f>VLOOKUP(C11228,#REF!, 2,FALSE)</f>
        <v>#REF!</v>
      </c>
      <c r="BM11228" s="97" t="s">
        <v>16520</v>
      </c>
      <c r="BN11228" s="97" t="s">
        <v>16968</v>
      </c>
      <c r="BO11228" s="97" t="s">
        <v>9479</v>
      </c>
      <c r="BU11228" s="97" t="s">
        <v>16520</v>
      </c>
      <c r="BV11228" s="97" t="s">
        <v>16968</v>
      </c>
      <c r="BW11228" s="97" t="s">
        <v>9479</v>
      </c>
    </row>
    <row r="11229" spans="51:75" x14ac:dyDescent="0.3">
      <c r="AY11229" s="124" t="e">
        <f>VLOOKUP(C11229,#REF!, 2,FALSE)</f>
        <v>#REF!</v>
      </c>
      <c r="BM11229" s="97" t="s">
        <v>16521</v>
      </c>
      <c r="BN11229" s="97" t="s">
        <v>1139</v>
      </c>
      <c r="BO11229" s="97" t="s">
        <v>2983</v>
      </c>
      <c r="BU11229" s="97" t="s">
        <v>16521</v>
      </c>
      <c r="BV11229" s="97" t="s">
        <v>1139</v>
      </c>
      <c r="BW11229" s="97" t="s">
        <v>2983</v>
      </c>
    </row>
    <row r="11230" spans="51:75" x14ac:dyDescent="0.3">
      <c r="AY11230" s="124" t="e">
        <f>VLOOKUP(C11230,#REF!, 2,FALSE)</f>
        <v>#REF!</v>
      </c>
      <c r="BM11230" s="97" t="s">
        <v>16522</v>
      </c>
      <c r="BN11230" s="97" t="s">
        <v>1342</v>
      </c>
      <c r="BO11230" s="97" t="s">
        <v>13625</v>
      </c>
      <c r="BU11230" s="97" t="s">
        <v>16522</v>
      </c>
      <c r="BV11230" s="97" t="s">
        <v>1342</v>
      </c>
      <c r="BW11230" s="97" t="s">
        <v>13625</v>
      </c>
    </row>
    <row r="11231" spans="51:75" x14ac:dyDescent="0.3">
      <c r="AY11231" s="124" t="e">
        <f>VLOOKUP(C11231,#REF!, 2,FALSE)</f>
        <v>#REF!</v>
      </c>
      <c r="BM11231" s="97" t="s">
        <v>16523</v>
      </c>
      <c r="BN11231" s="97" t="s">
        <v>2983</v>
      </c>
      <c r="BO11231" s="97" t="s">
        <v>9234</v>
      </c>
      <c r="BU11231" s="97" t="s">
        <v>16523</v>
      </c>
      <c r="BV11231" s="97" t="s">
        <v>2983</v>
      </c>
      <c r="BW11231" s="97" t="s">
        <v>9234</v>
      </c>
    </row>
    <row r="11232" spans="51:75" x14ac:dyDescent="0.3">
      <c r="AY11232" s="124" t="e">
        <f>VLOOKUP(C11232,#REF!, 2,FALSE)</f>
        <v>#REF!</v>
      </c>
      <c r="BM11232" s="97" t="s">
        <v>16524</v>
      </c>
      <c r="BN11232" s="97" t="s">
        <v>862</v>
      </c>
      <c r="BO11232" s="97" t="s">
        <v>16525</v>
      </c>
      <c r="BU11232" s="97" t="s">
        <v>16524</v>
      </c>
      <c r="BV11232" s="97" t="s">
        <v>862</v>
      </c>
      <c r="BW11232" s="97" t="s">
        <v>16525</v>
      </c>
    </row>
    <row r="11233" spans="51:75" x14ac:dyDescent="0.3">
      <c r="AY11233" s="124" t="e">
        <f>VLOOKUP(C11233,#REF!, 2,FALSE)</f>
        <v>#REF!</v>
      </c>
      <c r="BM11233" s="97" t="s">
        <v>16526</v>
      </c>
      <c r="BN11233" s="97" t="s">
        <v>2983</v>
      </c>
      <c r="BO11233" s="97" t="s">
        <v>4709</v>
      </c>
      <c r="BU11233" s="97" t="s">
        <v>16526</v>
      </c>
      <c r="BV11233" s="97" t="s">
        <v>2983</v>
      </c>
      <c r="BW11233" s="97" t="s">
        <v>4709</v>
      </c>
    </row>
    <row r="11234" spans="51:75" x14ac:dyDescent="0.3">
      <c r="AY11234" s="124" t="e">
        <f>VLOOKUP(C11234,#REF!, 2,FALSE)</f>
        <v>#REF!</v>
      </c>
      <c r="BM11234" s="97" t="s">
        <v>16527</v>
      </c>
      <c r="BN11234" s="97" t="s">
        <v>2983</v>
      </c>
      <c r="BO11234" s="97" t="s">
        <v>9869</v>
      </c>
      <c r="BU11234" s="97" t="s">
        <v>16527</v>
      </c>
      <c r="BV11234" s="97" t="s">
        <v>2983</v>
      </c>
      <c r="BW11234" s="97" t="s">
        <v>9869</v>
      </c>
    </row>
    <row r="11235" spans="51:75" x14ac:dyDescent="0.3">
      <c r="AY11235" s="124" t="e">
        <f>VLOOKUP(C11235,#REF!, 2,FALSE)</f>
        <v>#REF!</v>
      </c>
      <c r="BM11235" s="97" t="s">
        <v>16528</v>
      </c>
      <c r="BN11235" s="97" t="s">
        <v>2983</v>
      </c>
      <c r="BO11235" s="97" t="s">
        <v>8731</v>
      </c>
      <c r="BU11235" s="97" t="s">
        <v>16528</v>
      </c>
      <c r="BV11235" s="97" t="s">
        <v>2983</v>
      </c>
      <c r="BW11235" s="97" t="s">
        <v>8731</v>
      </c>
    </row>
    <row r="11236" spans="51:75" x14ac:dyDescent="0.3">
      <c r="AY11236" s="124" t="e">
        <f>VLOOKUP(C11236,#REF!, 2,FALSE)</f>
        <v>#REF!</v>
      </c>
      <c r="BM11236" s="97" t="s">
        <v>16529</v>
      </c>
      <c r="BN11236" s="97" t="s">
        <v>2983</v>
      </c>
      <c r="BO11236" s="97" t="s">
        <v>16530</v>
      </c>
      <c r="BU11236" s="97" t="s">
        <v>16529</v>
      </c>
      <c r="BV11236" s="97" t="s">
        <v>2983</v>
      </c>
      <c r="BW11236" s="97" t="s">
        <v>16530</v>
      </c>
    </row>
    <row r="11237" spans="51:75" x14ac:dyDescent="0.3">
      <c r="AY11237" s="124" t="e">
        <f>VLOOKUP(C11237,#REF!, 2,FALSE)</f>
        <v>#REF!</v>
      </c>
      <c r="BM11237" s="97" t="s">
        <v>16531</v>
      </c>
      <c r="BN11237" s="97" t="s">
        <v>2983</v>
      </c>
      <c r="BO11237" s="97" t="s">
        <v>16532</v>
      </c>
      <c r="BU11237" s="97" t="s">
        <v>16531</v>
      </c>
      <c r="BV11237" s="97" t="s">
        <v>2983</v>
      </c>
      <c r="BW11237" s="97" t="s">
        <v>16532</v>
      </c>
    </row>
    <row r="11238" spans="51:75" x14ac:dyDescent="0.3">
      <c r="AY11238" s="124" t="e">
        <f>VLOOKUP(C11238,#REF!, 2,FALSE)</f>
        <v>#REF!</v>
      </c>
      <c r="BM11238" s="97" t="s">
        <v>16533</v>
      </c>
      <c r="BN11238" s="97" t="s">
        <v>2983</v>
      </c>
      <c r="BO11238" s="97" t="s">
        <v>7494</v>
      </c>
      <c r="BU11238" s="97" t="s">
        <v>16533</v>
      </c>
      <c r="BV11238" s="97" t="s">
        <v>2983</v>
      </c>
      <c r="BW11238" s="97" t="s">
        <v>7494</v>
      </c>
    </row>
    <row r="11239" spans="51:75" x14ac:dyDescent="0.3">
      <c r="AY11239" s="124" t="e">
        <f>VLOOKUP(C11239,#REF!, 2,FALSE)</f>
        <v>#REF!</v>
      </c>
      <c r="BM11239" s="97" t="s">
        <v>16534</v>
      </c>
      <c r="BN11239" s="97" t="s">
        <v>2983</v>
      </c>
      <c r="BO11239" s="97" t="s">
        <v>16535</v>
      </c>
      <c r="BU11239" s="97" t="s">
        <v>16534</v>
      </c>
      <c r="BV11239" s="97" t="s">
        <v>2983</v>
      </c>
      <c r="BW11239" s="97" t="s">
        <v>16535</v>
      </c>
    </row>
    <row r="11240" spans="51:75" x14ac:dyDescent="0.3">
      <c r="AY11240" s="124" t="e">
        <f>VLOOKUP(C11240,#REF!, 2,FALSE)</f>
        <v>#REF!</v>
      </c>
      <c r="BM11240" s="97" t="s">
        <v>16536</v>
      </c>
      <c r="BN11240" s="97" t="s">
        <v>771</v>
      </c>
      <c r="BO11240" s="97" t="s">
        <v>10648</v>
      </c>
      <c r="BU11240" s="97" t="s">
        <v>16536</v>
      </c>
      <c r="BV11240" s="97" t="s">
        <v>771</v>
      </c>
      <c r="BW11240" s="97" t="s">
        <v>10648</v>
      </c>
    </row>
    <row r="11241" spans="51:75" x14ac:dyDescent="0.3">
      <c r="AY11241" s="124" t="e">
        <f>VLOOKUP(C11241,#REF!, 2,FALSE)</f>
        <v>#REF!</v>
      </c>
      <c r="BM11241" s="97" t="s">
        <v>16537</v>
      </c>
      <c r="BN11241" s="97" t="s">
        <v>2983</v>
      </c>
      <c r="BO11241" s="97" t="s">
        <v>16078</v>
      </c>
      <c r="BU11241" s="97" t="s">
        <v>16537</v>
      </c>
      <c r="BV11241" s="97" t="s">
        <v>2983</v>
      </c>
      <c r="BW11241" s="97" t="s">
        <v>16078</v>
      </c>
    </row>
    <row r="11242" spans="51:75" x14ac:dyDescent="0.3">
      <c r="AY11242" s="124" t="e">
        <f>VLOOKUP(C11242,#REF!, 2,FALSE)</f>
        <v>#REF!</v>
      </c>
      <c r="BM11242" s="97" t="s">
        <v>2839</v>
      </c>
      <c r="BN11242" s="97" t="s">
        <v>2983</v>
      </c>
      <c r="BO11242" s="97" t="s">
        <v>8863</v>
      </c>
      <c r="BU11242" s="97" t="s">
        <v>2839</v>
      </c>
      <c r="BV11242" s="97" t="s">
        <v>2983</v>
      </c>
      <c r="BW11242" s="97" t="s">
        <v>8863</v>
      </c>
    </row>
    <row r="11243" spans="51:75" x14ac:dyDescent="0.3">
      <c r="AY11243" s="124" t="e">
        <f>VLOOKUP(C11243,#REF!, 2,FALSE)</f>
        <v>#REF!</v>
      </c>
      <c r="BM11243" s="97" t="s">
        <v>16538</v>
      </c>
      <c r="BN11243" s="97" t="s">
        <v>2983</v>
      </c>
      <c r="BO11243" s="97" t="s">
        <v>16539</v>
      </c>
      <c r="BU11243" s="97" t="s">
        <v>16538</v>
      </c>
      <c r="BV11243" s="97" t="s">
        <v>2983</v>
      </c>
      <c r="BW11243" s="97" t="s">
        <v>16539</v>
      </c>
    </row>
    <row r="11244" spans="51:75" x14ac:dyDescent="0.3">
      <c r="AY11244" s="124" t="e">
        <f>VLOOKUP(C11244,#REF!, 2,FALSE)</f>
        <v>#REF!</v>
      </c>
      <c r="BM11244" s="97" t="s">
        <v>503</v>
      </c>
      <c r="BN11244" s="97" t="s">
        <v>1342</v>
      </c>
      <c r="BO11244" s="97" t="s">
        <v>16540</v>
      </c>
      <c r="BU11244" s="97" t="s">
        <v>503</v>
      </c>
      <c r="BV11244" s="97" t="s">
        <v>1342</v>
      </c>
      <c r="BW11244" s="97" t="s">
        <v>16540</v>
      </c>
    </row>
    <row r="11245" spans="51:75" x14ac:dyDescent="0.3">
      <c r="AY11245" s="124" t="e">
        <f>VLOOKUP(C11245,#REF!, 2,FALSE)</f>
        <v>#REF!</v>
      </c>
      <c r="BM11245" s="97" t="s">
        <v>16541</v>
      </c>
      <c r="BN11245" s="97" t="s">
        <v>1342</v>
      </c>
      <c r="BO11245" s="97" t="s">
        <v>2240</v>
      </c>
      <c r="BU11245" s="97" t="s">
        <v>16541</v>
      </c>
      <c r="BV11245" s="97" t="s">
        <v>1342</v>
      </c>
      <c r="BW11245" s="97" t="s">
        <v>2240</v>
      </c>
    </row>
    <row r="11246" spans="51:75" x14ac:dyDescent="0.3">
      <c r="AY11246" s="124" t="e">
        <f>VLOOKUP(C11246,#REF!, 2,FALSE)</f>
        <v>#REF!</v>
      </c>
      <c r="BM11246" s="97" t="s">
        <v>498</v>
      </c>
      <c r="BN11246" s="97" t="s">
        <v>3043</v>
      </c>
      <c r="BO11246" s="97" t="s">
        <v>16542</v>
      </c>
      <c r="BU11246" s="97" t="s">
        <v>498</v>
      </c>
      <c r="BV11246" s="97" t="s">
        <v>3043</v>
      </c>
      <c r="BW11246" s="97" t="s">
        <v>16542</v>
      </c>
    </row>
    <row r="11247" spans="51:75" x14ac:dyDescent="0.3">
      <c r="AY11247" s="124" t="e">
        <f>VLOOKUP(C11247,#REF!, 2,FALSE)</f>
        <v>#REF!</v>
      </c>
      <c r="BM11247" s="97" t="s">
        <v>16543</v>
      </c>
      <c r="BN11247" s="97" t="s">
        <v>16968</v>
      </c>
      <c r="BO11247" s="97" t="s">
        <v>2983</v>
      </c>
      <c r="BU11247" s="97" t="s">
        <v>16543</v>
      </c>
      <c r="BV11247" s="97" t="s">
        <v>16968</v>
      </c>
      <c r="BW11247" s="97" t="s">
        <v>2983</v>
      </c>
    </row>
    <row r="11248" spans="51:75" x14ac:dyDescent="0.3">
      <c r="AY11248" s="124" t="e">
        <f>VLOOKUP(C11248,#REF!, 2,FALSE)</f>
        <v>#REF!</v>
      </c>
      <c r="BM11248" s="97" t="s">
        <v>16544</v>
      </c>
      <c r="BN11248" s="97" t="s">
        <v>3043</v>
      </c>
      <c r="BO11248" s="97" t="s">
        <v>7123</v>
      </c>
      <c r="BU11248" s="97" t="s">
        <v>16544</v>
      </c>
      <c r="BV11248" s="97" t="s">
        <v>3043</v>
      </c>
      <c r="BW11248" s="97" t="s">
        <v>7123</v>
      </c>
    </row>
    <row r="11249" spans="51:75" x14ac:dyDescent="0.3">
      <c r="AY11249" s="124" t="e">
        <f>VLOOKUP(C11249,#REF!, 2,FALSE)</f>
        <v>#REF!</v>
      </c>
      <c r="BM11249" s="97" t="s">
        <v>16545</v>
      </c>
      <c r="BN11249" s="97" t="s">
        <v>3043</v>
      </c>
      <c r="BO11249" s="97" t="s">
        <v>8807</v>
      </c>
      <c r="BU11249" s="97" t="s">
        <v>16545</v>
      </c>
      <c r="BV11249" s="97" t="s">
        <v>3043</v>
      </c>
      <c r="BW11249" s="97" t="s">
        <v>8807</v>
      </c>
    </row>
    <row r="11250" spans="51:75" x14ac:dyDescent="0.3">
      <c r="AY11250" s="124" t="e">
        <f>VLOOKUP(C11250,#REF!, 2,FALSE)</f>
        <v>#REF!</v>
      </c>
      <c r="BM11250" s="97" t="s">
        <v>16546</v>
      </c>
      <c r="BN11250" s="97" t="s">
        <v>3043</v>
      </c>
      <c r="BO11250" s="97" t="s">
        <v>9653</v>
      </c>
      <c r="BU11250" s="97" t="s">
        <v>16546</v>
      </c>
      <c r="BV11250" s="97" t="s">
        <v>3043</v>
      </c>
      <c r="BW11250" s="97" t="s">
        <v>9653</v>
      </c>
    </row>
    <row r="11251" spans="51:75" x14ac:dyDescent="0.3">
      <c r="AY11251" s="124" t="e">
        <f>VLOOKUP(C11251,#REF!, 2,FALSE)</f>
        <v>#REF!</v>
      </c>
      <c r="BM11251" s="97" t="s">
        <v>16547</v>
      </c>
      <c r="BN11251" s="97" t="s">
        <v>1342</v>
      </c>
      <c r="BO11251" s="97" t="s">
        <v>4728</v>
      </c>
      <c r="BU11251" s="97" t="s">
        <v>16547</v>
      </c>
      <c r="BV11251" s="97" t="s">
        <v>1342</v>
      </c>
      <c r="BW11251" s="97" t="s">
        <v>4728</v>
      </c>
    </row>
    <row r="11252" spans="51:75" x14ac:dyDescent="0.3">
      <c r="AY11252" s="124" t="e">
        <f>VLOOKUP(C11252,#REF!, 2,FALSE)</f>
        <v>#REF!</v>
      </c>
      <c r="BM11252" s="97" t="s">
        <v>16548</v>
      </c>
      <c r="BN11252" s="97" t="s">
        <v>3043</v>
      </c>
      <c r="BO11252" s="97" t="s">
        <v>5335</v>
      </c>
      <c r="BU11252" s="97" t="s">
        <v>16548</v>
      </c>
      <c r="BV11252" s="97" t="s">
        <v>3043</v>
      </c>
      <c r="BW11252" s="97" t="s">
        <v>5335</v>
      </c>
    </row>
    <row r="11253" spans="51:75" x14ac:dyDescent="0.3">
      <c r="AY11253" s="124" t="e">
        <f>VLOOKUP(C11253,#REF!, 2,FALSE)</f>
        <v>#REF!</v>
      </c>
      <c r="BM11253" s="97" t="s">
        <v>16549</v>
      </c>
      <c r="BN11253" s="97" t="s">
        <v>3043</v>
      </c>
      <c r="BO11253" s="97" t="s">
        <v>959</v>
      </c>
      <c r="BU11253" s="97" t="s">
        <v>16549</v>
      </c>
      <c r="BV11253" s="97" t="s">
        <v>3043</v>
      </c>
      <c r="BW11253" s="97" t="s">
        <v>959</v>
      </c>
    </row>
    <row r="11254" spans="51:75" x14ac:dyDescent="0.3">
      <c r="AY11254" s="124" t="e">
        <f>VLOOKUP(C11254,#REF!, 2,FALSE)</f>
        <v>#REF!</v>
      </c>
      <c r="BM11254" s="97" t="s">
        <v>505</v>
      </c>
      <c r="BN11254" s="97" t="s">
        <v>16968</v>
      </c>
      <c r="BO11254" s="97" t="s">
        <v>8539</v>
      </c>
      <c r="BU11254" s="97" t="s">
        <v>505</v>
      </c>
      <c r="BV11254" s="97" t="s">
        <v>16968</v>
      </c>
      <c r="BW11254" s="97" t="s">
        <v>8539</v>
      </c>
    </row>
    <row r="11255" spans="51:75" x14ac:dyDescent="0.3">
      <c r="AY11255" s="124" t="e">
        <f>VLOOKUP(C11255,#REF!, 2,FALSE)</f>
        <v>#REF!</v>
      </c>
      <c r="BM11255" s="97" t="s">
        <v>16550</v>
      </c>
      <c r="BN11255" s="97" t="s">
        <v>16968</v>
      </c>
      <c r="BO11255" s="97" t="s">
        <v>2396</v>
      </c>
      <c r="BU11255" s="97" t="s">
        <v>16550</v>
      </c>
      <c r="BV11255" s="97" t="s">
        <v>16968</v>
      </c>
      <c r="BW11255" s="97" t="s">
        <v>2396</v>
      </c>
    </row>
    <row r="11256" spans="51:75" x14ac:dyDescent="0.3">
      <c r="AY11256" s="124" t="e">
        <f>VLOOKUP(C11256,#REF!, 2,FALSE)</f>
        <v>#REF!</v>
      </c>
      <c r="BM11256" s="97" t="s">
        <v>2840</v>
      </c>
      <c r="BN11256" s="97" t="s">
        <v>667</v>
      </c>
      <c r="BO11256" s="97" t="s">
        <v>1085</v>
      </c>
      <c r="BU11256" s="97" t="s">
        <v>2840</v>
      </c>
      <c r="BV11256" s="97" t="s">
        <v>667</v>
      </c>
      <c r="BW11256" s="97" t="s">
        <v>1085</v>
      </c>
    </row>
    <row r="11257" spans="51:75" x14ac:dyDescent="0.3">
      <c r="AY11257" s="124" t="e">
        <f>VLOOKUP(C11257,#REF!, 2,FALSE)</f>
        <v>#REF!</v>
      </c>
      <c r="BM11257" s="97" t="s">
        <v>16551</v>
      </c>
      <c r="BN11257" s="97" t="s">
        <v>3026</v>
      </c>
      <c r="BO11257" s="97" t="s">
        <v>939</v>
      </c>
      <c r="BU11257" s="97" t="s">
        <v>16551</v>
      </c>
      <c r="BV11257" s="97" t="s">
        <v>3026</v>
      </c>
      <c r="BW11257" s="97" t="s">
        <v>939</v>
      </c>
    </row>
    <row r="11258" spans="51:75" x14ac:dyDescent="0.3">
      <c r="AY11258" s="124" t="e">
        <f>VLOOKUP(C11258,#REF!, 2,FALSE)</f>
        <v>#REF!</v>
      </c>
      <c r="BM11258" s="97" t="s">
        <v>2841</v>
      </c>
      <c r="BN11258" s="97" t="s">
        <v>1139</v>
      </c>
      <c r="BO11258" s="97" t="s">
        <v>16552</v>
      </c>
      <c r="BU11258" s="97" t="s">
        <v>2841</v>
      </c>
      <c r="BV11258" s="97" t="s">
        <v>1139</v>
      </c>
      <c r="BW11258" s="97" t="s">
        <v>16552</v>
      </c>
    </row>
    <row r="11259" spans="51:75" x14ac:dyDescent="0.3">
      <c r="AY11259" s="124" t="e">
        <f>VLOOKUP(C11259,#REF!, 2,FALSE)</f>
        <v>#REF!</v>
      </c>
      <c r="BM11259" s="97" t="s">
        <v>16553</v>
      </c>
      <c r="BN11259" s="97" t="s">
        <v>3003</v>
      </c>
      <c r="BO11259" s="97" t="s">
        <v>2983</v>
      </c>
      <c r="BU11259" s="97" t="s">
        <v>16553</v>
      </c>
      <c r="BV11259" s="97" t="s">
        <v>3003</v>
      </c>
      <c r="BW11259" s="97" t="s">
        <v>2983</v>
      </c>
    </row>
    <row r="11260" spans="51:75" x14ac:dyDescent="0.3">
      <c r="AY11260" s="124" t="e">
        <f>VLOOKUP(C11260,#REF!, 2,FALSE)</f>
        <v>#REF!</v>
      </c>
      <c r="BM11260" s="97" t="s">
        <v>16554</v>
      </c>
      <c r="BN11260" s="97" t="s">
        <v>3003</v>
      </c>
      <c r="BO11260" s="97" t="s">
        <v>2983</v>
      </c>
      <c r="BU11260" s="97" t="s">
        <v>16554</v>
      </c>
      <c r="BV11260" s="97" t="s">
        <v>3003</v>
      </c>
      <c r="BW11260" s="97" t="s">
        <v>2983</v>
      </c>
    </row>
    <row r="11261" spans="51:75" x14ac:dyDescent="0.3">
      <c r="AY11261" s="124" t="e">
        <f>VLOOKUP(C11261,#REF!, 2,FALSE)</f>
        <v>#REF!</v>
      </c>
      <c r="BM11261" s="97" t="s">
        <v>16555</v>
      </c>
      <c r="BN11261" s="97" t="s">
        <v>3043</v>
      </c>
      <c r="BO11261" s="97" t="s">
        <v>8461</v>
      </c>
      <c r="BU11261" s="97" t="s">
        <v>16555</v>
      </c>
      <c r="BV11261" s="97" t="s">
        <v>3043</v>
      </c>
      <c r="BW11261" s="97" t="s">
        <v>8461</v>
      </c>
    </row>
    <row r="11262" spans="51:75" x14ac:dyDescent="0.3">
      <c r="AY11262" s="124" t="e">
        <f>VLOOKUP(C11262,#REF!, 2,FALSE)</f>
        <v>#REF!</v>
      </c>
      <c r="BM11262" s="97" t="s">
        <v>16556</v>
      </c>
      <c r="BN11262" s="97" t="s">
        <v>1342</v>
      </c>
      <c r="BO11262" s="97" t="s">
        <v>2983</v>
      </c>
      <c r="BU11262" s="97" t="s">
        <v>16556</v>
      </c>
      <c r="BV11262" s="97" t="s">
        <v>1342</v>
      </c>
      <c r="BW11262" s="97" t="s">
        <v>2983</v>
      </c>
    </row>
    <row r="11263" spans="51:75" x14ac:dyDescent="0.3">
      <c r="AY11263" s="124" t="e">
        <f>VLOOKUP(C11263,#REF!, 2,FALSE)</f>
        <v>#REF!</v>
      </c>
      <c r="BM11263" s="97" t="s">
        <v>16557</v>
      </c>
      <c r="BN11263" s="97" t="s">
        <v>1342</v>
      </c>
      <c r="BO11263" s="97" t="s">
        <v>13021</v>
      </c>
      <c r="BU11263" s="97" t="s">
        <v>16557</v>
      </c>
      <c r="BV11263" s="97" t="s">
        <v>1342</v>
      </c>
      <c r="BW11263" s="97" t="s">
        <v>13021</v>
      </c>
    </row>
    <row r="11264" spans="51:75" x14ac:dyDescent="0.3">
      <c r="AY11264" s="124" t="e">
        <f>VLOOKUP(C11264,#REF!, 2,FALSE)</f>
        <v>#REF!</v>
      </c>
      <c r="BM11264" s="97" t="s">
        <v>16558</v>
      </c>
      <c r="BN11264" s="97" t="s">
        <v>3191</v>
      </c>
      <c r="BO11264" s="97" t="s">
        <v>8144</v>
      </c>
      <c r="BU11264" s="97" t="s">
        <v>16558</v>
      </c>
      <c r="BV11264" s="97" t="s">
        <v>3191</v>
      </c>
      <c r="BW11264" s="97" t="s">
        <v>8144</v>
      </c>
    </row>
    <row r="11265" spans="51:75" x14ac:dyDescent="0.3">
      <c r="AY11265" s="124" t="e">
        <f>VLOOKUP(C11265,#REF!, 2,FALSE)</f>
        <v>#REF!</v>
      </c>
      <c r="BM11265" s="97" t="s">
        <v>2842</v>
      </c>
      <c r="BN11265" s="97" t="s">
        <v>3043</v>
      </c>
      <c r="BO11265" s="97" t="s">
        <v>2983</v>
      </c>
      <c r="BU11265" s="97" t="s">
        <v>2842</v>
      </c>
      <c r="BV11265" s="97" t="s">
        <v>3043</v>
      </c>
      <c r="BW11265" s="97" t="s">
        <v>2983</v>
      </c>
    </row>
    <row r="11266" spans="51:75" x14ac:dyDescent="0.3">
      <c r="AY11266" s="124" t="e">
        <f>VLOOKUP(C11266,#REF!, 2,FALSE)</f>
        <v>#REF!</v>
      </c>
      <c r="BM11266" s="97" t="s">
        <v>16559</v>
      </c>
      <c r="BN11266" s="97" t="s">
        <v>1269</v>
      </c>
      <c r="BO11266" s="97" t="s">
        <v>2983</v>
      </c>
      <c r="BU11266" s="97" t="s">
        <v>16559</v>
      </c>
      <c r="BV11266" s="97" t="s">
        <v>1269</v>
      </c>
      <c r="BW11266" s="97" t="s">
        <v>2983</v>
      </c>
    </row>
    <row r="11267" spans="51:75" x14ac:dyDescent="0.3">
      <c r="AY11267" s="124" t="e">
        <f>VLOOKUP(C11267,#REF!, 2,FALSE)</f>
        <v>#REF!</v>
      </c>
      <c r="BM11267" s="97" t="s">
        <v>16560</v>
      </c>
      <c r="BN11267" s="97" t="s">
        <v>3043</v>
      </c>
      <c r="BO11267" s="97" t="s">
        <v>2983</v>
      </c>
      <c r="BU11267" s="97" t="s">
        <v>16560</v>
      </c>
      <c r="BV11267" s="97" t="s">
        <v>3043</v>
      </c>
      <c r="BW11267" s="97" t="s">
        <v>2983</v>
      </c>
    </row>
    <row r="11268" spans="51:75" x14ac:dyDescent="0.3">
      <c r="AY11268" s="124" t="e">
        <f>VLOOKUP(C11268,#REF!, 2,FALSE)</f>
        <v>#REF!</v>
      </c>
      <c r="BM11268" s="97" t="s">
        <v>2843</v>
      </c>
      <c r="BN11268" s="97" t="s">
        <v>2979</v>
      </c>
      <c r="BO11268" s="97" t="s">
        <v>2983</v>
      </c>
      <c r="BU11268" s="97" t="s">
        <v>2843</v>
      </c>
      <c r="BV11268" s="97" t="s">
        <v>2979</v>
      </c>
      <c r="BW11268" s="97" t="s">
        <v>2983</v>
      </c>
    </row>
    <row r="11269" spans="51:75" x14ac:dyDescent="0.3">
      <c r="AY11269" s="124" t="e">
        <f>VLOOKUP(C11269,#REF!, 2,FALSE)</f>
        <v>#REF!</v>
      </c>
      <c r="BM11269" s="97" t="s">
        <v>16561</v>
      </c>
      <c r="BN11269" s="97" t="s">
        <v>2979</v>
      </c>
      <c r="BO11269" s="97" t="s">
        <v>2983</v>
      </c>
      <c r="BU11269" s="97" t="s">
        <v>16561</v>
      </c>
      <c r="BV11269" s="97" t="s">
        <v>2979</v>
      </c>
      <c r="BW11269" s="97" t="s">
        <v>2983</v>
      </c>
    </row>
    <row r="11270" spans="51:75" x14ac:dyDescent="0.3">
      <c r="AY11270" s="124" t="e">
        <f>VLOOKUP(C11270,#REF!, 2,FALSE)</f>
        <v>#REF!</v>
      </c>
      <c r="BM11270" s="97" t="s">
        <v>16562</v>
      </c>
      <c r="BN11270" s="97" t="s">
        <v>1342</v>
      </c>
      <c r="BO11270" s="97" t="s">
        <v>2983</v>
      </c>
      <c r="BU11270" s="97" t="s">
        <v>16562</v>
      </c>
      <c r="BV11270" s="97" t="s">
        <v>1342</v>
      </c>
      <c r="BW11270" s="97" t="s">
        <v>2983</v>
      </c>
    </row>
    <row r="11271" spans="51:75" x14ac:dyDescent="0.3">
      <c r="AY11271" s="124" t="e">
        <f>VLOOKUP(C11271,#REF!, 2,FALSE)</f>
        <v>#REF!</v>
      </c>
      <c r="BM11271" s="97" t="s">
        <v>2844</v>
      </c>
      <c r="BN11271" s="97" t="s">
        <v>694</v>
      </c>
      <c r="BO11271" s="97" t="s">
        <v>1284</v>
      </c>
      <c r="BU11271" s="97" t="s">
        <v>2844</v>
      </c>
      <c r="BV11271" s="97" t="s">
        <v>694</v>
      </c>
      <c r="BW11271" s="97" t="s">
        <v>1284</v>
      </c>
    </row>
    <row r="11272" spans="51:75" x14ac:dyDescent="0.3">
      <c r="AY11272" s="124" t="e">
        <f>VLOOKUP(C11272,#REF!, 2,FALSE)</f>
        <v>#REF!</v>
      </c>
      <c r="BM11272" s="97" t="s">
        <v>2845</v>
      </c>
      <c r="BN11272" s="97" t="s">
        <v>2979</v>
      </c>
      <c r="BO11272" s="97" t="s">
        <v>7611</v>
      </c>
      <c r="BU11272" s="97" t="s">
        <v>2845</v>
      </c>
      <c r="BV11272" s="97" t="s">
        <v>2979</v>
      </c>
      <c r="BW11272" s="97" t="s">
        <v>7611</v>
      </c>
    </row>
    <row r="11273" spans="51:75" x14ac:dyDescent="0.3">
      <c r="AY11273" s="124" t="e">
        <f>VLOOKUP(C11273,#REF!, 2,FALSE)</f>
        <v>#REF!</v>
      </c>
      <c r="BM11273" s="97" t="s">
        <v>16563</v>
      </c>
      <c r="BN11273" s="97" t="s">
        <v>2983</v>
      </c>
      <c r="BO11273" s="97" t="s">
        <v>2983</v>
      </c>
      <c r="BU11273" s="97" t="s">
        <v>16563</v>
      </c>
      <c r="BV11273" s="97" t="s">
        <v>2983</v>
      </c>
      <c r="BW11273" s="97" t="s">
        <v>2983</v>
      </c>
    </row>
    <row r="11274" spans="51:75" x14ac:dyDescent="0.3">
      <c r="AY11274" s="124" t="e">
        <f>VLOOKUP(C11274,#REF!, 2,FALSE)</f>
        <v>#REF!</v>
      </c>
      <c r="BM11274" s="97" t="s">
        <v>16564</v>
      </c>
      <c r="BN11274" s="97" t="s">
        <v>1269</v>
      </c>
      <c r="BO11274" s="97" t="s">
        <v>2983</v>
      </c>
      <c r="BU11274" s="97" t="s">
        <v>16564</v>
      </c>
      <c r="BV11274" s="97" t="s">
        <v>1269</v>
      </c>
      <c r="BW11274" s="97" t="s">
        <v>2983</v>
      </c>
    </row>
    <row r="11275" spans="51:75" x14ac:dyDescent="0.3">
      <c r="AY11275" s="124" t="e">
        <f>VLOOKUP(C11275,#REF!, 2,FALSE)</f>
        <v>#REF!</v>
      </c>
      <c r="BM11275" s="97" t="s">
        <v>16565</v>
      </c>
      <c r="BN11275" s="97" t="s">
        <v>3237</v>
      </c>
      <c r="BO11275" s="97" t="s">
        <v>8722</v>
      </c>
      <c r="BU11275" s="97" t="s">
        <v>16565</v>
      </c>
      <c r="BV11275" s="97" t="s">
        <v>3237</v>
      </c>
      <c r="BW11275" s="97" t="s">
        <v>8722</v>
      </c>
    </row>
    <row r="11276" spans="51:75" x14ac:dyDescent="0.3">
      <c r="AY11276" s="124" t="e">
        <f>VLOOKUP(C11276,#REF!, 2,FALSE)</f>
        <v>#REF!</v>
      </c>
      <c r="BM11276" s="97" t="s">
        <v>2846</v>
      </c>
      <c r="BN11276" s="97" t="s">
        <v>1342</v>
      </c>
      <c r="BO11276" s="97" t="s">
        <v>2983</v>
      </c>
      <c r="BU11276" s="97" t="s">
        <v>2846</v>
      </c>
      <c r="BV11276" s="97" t="s">
        <v>1342</v>
      </c>
      <c r="BW11276" s="97" t="s">
        <v>2983</v>
      </c>
    </row>
    <row r="11277" spans="51:75" x14ac:dyDescent="0.3">
      <c r="AY11277" s="124" t="e">
        <f>VLOOKUP(C11277,#REF!, 2,FALSE)</f>
        <v>#REF!</v>
      </c>
      <c r="BM11277" s="97" t="s">
        <v>16566</v>
      </c>
      <c r="BN11277" s="97" t="s">
        <v>3237</v>
      </c>
      <c r="BO11277" s="97" t="s">
        <v>16567</v>
      </c>
      <c r="BU11277" s="97" t="s">
        <v>16566</v>
      </c>
      <c r="BV11277" s="97" t="s">
        <v>3237</v>
      </c>
      <c r="BW11277" s="97" t="s">
        <v>16567</v>
      </c>
    </row>
    <row r="11278" spans="51:75" x14ac:dyDescent="0.3">
      <c r="AY11278" s="124" t="e">
        <f>VLOOKUP(C11278,#REF!, 2,FALSE)</f>
        <v>#REF!</v>
      </c>
      <c r="BM11278" s="97" t="s">
        <v>16568</v>
      </c>
      <c r="BN11278" s="97" t="s">
        <v>1139</v>
      </c>
      <c r="BO11278" s="97" t="s">
        <v>16569</v>
      </c>
      <c r="BU11278" s="97" t="s">
        <v>16568</v>
      </c>
      <c r="BV11278" s="97" t="s">
        <v>1139</v>
      </c>
      <c r="BW11278" s="97" t="s">
        <v>16569</v>
      </c>
    </row>
    <row r="11279" spans="51:75" x14ac:dyDescent="0.3">
      <c r="AY11279" s="124" t="e">
        <f>VLOOKUP(C11279,#REF!, 2,FALSE)</f>
        <v>#REF!</v>
      </c>
      <c r="BM11279" s="97" t="s">
        <v>2847</v>
      </c>
      <c r="BN11279" s="97" t="s">
        <v>2979</v>
      </c>
      <c r="BO11279" s="97" t="s">
        <v>2983</v>
      </c>
      <c r="BU11279" s="97" t="s">
        <v>2847</v>
      </c>
      <c r="BV11279" s="97" t="s">
        <v>2979</v>
      </c>
      <c r="BW11279" s="97" t="s">
        <v>2983</v>
      </c>
    </row>
    <row r="11280" spans="51:75" x14ac:dyDescent="0.3">
      <c r="AY11280" s="124" t="e">
        <f>VLOOKUP(C11280,#REF!, 2,FALSE)</f>
        <v>#REF!</v>
      </c>
      <c r="BM11280" s="97" t="s">
        <v>16570</v>
      </c>
      <c r="BN11280" s="97" t="s">
        <v>1139</v>
      </c>
      <c r="BO11280" s="97" t="s">
        <v>2983</v>
      </c>
      <c r="BU11280" s="97" t="s">
        <v>16570</v>
      </c>
      <c r="BV11280" s="97" t="s">
        <v>1139</v>
      </c>
      <c r="BW11280" s="97" t="s">
        <v>2983</v>
      </c>
    </row>
    <row r="11281" spans="51:75" x14ac:dyDescent="0.3">
      <c r="AY11281" s="124" t="e">
        <f>VLOOKUP(C11281,#REF!, 2,FALSE)</f>
        <v>#REF!</v>
      </c>
      <c r="BM11281" s="97" t="s">
        <v>16571</v>
      </c>
      <c r="BN11281" s="97" t="s">
        <v>1342</v>
      </c>
      <c r="BO11281" s="97" t="s">
        <v>2983</v>
      </c>
      <c r="BU11281" s="97" t="s">
        <v>16571</v>
      </c>
      <c r="BV11281" s="97" t="s">
        <v>1342</v>
      </c>
      <c r="BW11281" s="97" t="s">
        <v>2983</v>
      </c>
    </row>
    <row r="11282" spans="51:75" x14ac:dyDescent="0.3">
      <c r="AY11282" s="124" t="e">
        <f>VLOOKUP(C11282,#REF!, 2,FALSE)</f>
        <v>#REF!</v>
      </c>
      <c r="BM11282" s="97" t="s">
        <v>16572</v>
      </c>
      <c r="BN11282" s="97" t="s">
        <v>3000</v>
      </c>
      <c r="BO11282" s="97" t="s">
        <v>16573</v>
      </c>
      <c r="BU11282" s="97" t="s">
        <v>16572</v>
      </c>
      <c r="BV11282" s="97" t="s">
        <v>3000</v>
      </c>
      <c r="BW11282" s="97" t="s">
        <v>16573</v>
      </c>
    </row>
    <row r="11283" spans="51:75" x14ac:dyDescent="0.3">
      <c r="AY11283" s="124" t="e">
        <f>VLOOKUP(C11283,#REF!, 2,FALSE)</f>
        <v>#REF!</v>
      </c>
      <c r="BM11283" s="97" t="s">
        <v>16574</v>
      </c>
      <c r="BN11283" s="97" t="s">
        <v>1342</v>
      </c>
      <c r="BO11283" s="97" t="s">
        <v>2983</v>
      </c>
      <c r="BU11283" s="97" t="s">
        <v>16574</v>
      </c>
      <c r="BV11283" s="97" t="s">
        <v>1342</v>
      </c>
      <c r="BW11283" s="97" t="s">
        <v>2983</v>
      </c>
    </row>
    <row r="11284" spans="51:75" x14ac:dyDescent="0.3">
      <c r="AY11284" s="124" t="e">
        <f>VLOOKUP(C11284,#REF!, 2,FALSE)</f>
        <v>#REF!</v>
      </c>
      <c r="BM11284" s="97" t="s">
        <v>16575</v>
      </c>
      <c r="BN11284" s="97" t="s">
        <v>3003</v>
      </c>
      <c r="BO11284" s="97" t="s">
        <v>2356</v>
      </c>
      <c r="BU11284" s="97" t="s">
        <v>16575</v>
      </c>
      <c r="BV11284" s="97" t="s">
        <v>3003</v>
      </c>
      <c r="BW11284" s="97" t="s">
        <v>2356</v>
      </c>
    </row>
    <row r="11285" spans="51:75" x14ac:dyDescent="0.3">
      <c r="AY11285" s="124" t="e">
        <f>VLOOKUP(C11285,#REF!, 2,FALSE)</f>
        <v>#REF!</v>
      </c>
      <c r="BM11285" s="97" t="s">
        <v>16576</v>
      </c>
      <c r="BN11285" s="97" t="s">
        <v>3003</v>
      </c>
      <c r="BO11285" s="97" t="s">
        <v>2983</v>
      </c>
      <c r="BU11285" s="97" t="s">
        <v>16576</v>
      </c>
      <c r="BV11285" s="97" t="s">
        <v>3003</v>
      </c>
      <c r="BW11285" s="97" t="s">
        <v>2983</v>
      </c>
    </row>
    <row r="11286" spans="51:75" x14ac:dyDescent="0.3">
      <c r="AY11286" s="124" t="e">
        <f>VLOOKUP(C11286,#REF!, 2,FALSE)</f>
        <v>#REF!</v>
      </c>
      <c r="BM11286" s="97" t="s">
        <v>16577</v>
      </c>
      <c r="BN11286" s="97" t="s">
        <v>1139</v>
      </c>
      <c r="BO11286" s="97" t="s">
        <v>2983</v>
      </c>
      <c r="BU11286" s="97" t="s">
        <v>16577</v>
      </c>
      <c r="BV11286" s="97" t="s">
        <v>1139</v>
      </c>
      <c r="BW11286" s="97" t="s">
        <v>2983</v>
      </c>
    </row>
    <row r="11287" spans="51:75" x14ac:dyDescent="0.3">
      <c r="AY11287" s="124" t="e">
        <f>VLOOKUP(C11287,#REF!, 2,FALSE)</f>
        <v>#REF!</v>
      </c>
      <c r="BM11287" s="97" t="s">
        <v>16578</v>
      </c>
      <c r="BN11287" s="97" t="s">
        <v>3003</v>
      </c>
      <c r="BO11287" s="97" t="s">
        <v>16579</v>
      </c>
      <c r="BU11287" s="97" t="s">
        <v>16578</v>
      </c>
      <c r="BV11287" s="97" t="s">
        <v>3003</v>
      </c>
      <c r="BW11287" s="97" t="s">
        <v>16579</v>
      </c>
    </row>
    <row r="11288" spans="51:75" x14ac:dyDescent="0.3">
      <c r="AY11288" s="124" t="e">
        <f>VLOOKUP(C11288,#REF!, 2,FALSE)</f>
        <v>#REF!</v>
      </c>
      <c r="BM11288" s="97" t="s">
        <v>16580</v>
      </c>
      <c r="BN11288" s="97" t="s">
        <v>3003</v>
      </c>
      <c r="BO11288" s="97" t="s">
        <v>4134</v>
      </c>
      <c r="BU11288" s="97" t="s">
        <v>16580</v>
      </c>
      <c r="BV11288" s="97" t="s">
        <v>3003</v>
      </c>
      <c r="BW11288" s="97" t="s">
        <v>4134</v>
      </c>
    </row>
    <row r="11289" spans="51:75" x14ac:dyDescent="0.3">
      <c r="AY11289" s="124" t="e">
        <f>VLOOKUP(C11289,#REF!, 2,FALSE)</f>
        <v>#REF!</v>
      </c>
      <c r="BM11289" s="97" t="s">
        <v>16581</v>
      </c>
      <c r="BN11289" s="97" t="s">
        <v>3000</v>
      </c>
      <c r="BO11289" s="97" t="s">
        <v>11151</v>
      </c>
      <c r="BU11289" s="97" t="s">
        <v>16581</v>
      </c>
      <c r="BV11289" s="97" t="s">
        <v>3000</v>
      </c>
      <c r="BW11289" s="97" t="s">
        <v>11151</v>
      </c>
    </row>
    <row r="11290" spans="51:75" x14ac:dyDescent="0.3">
      <c r="AY11290" s="124" t="e">
        <f>VLOOKUP(C11290,#REF!, 2,FALSE)</f>
        <v>#REF!</v>
      </c>
      <c r="BM11290" s="97" t="s">
        <v>306</v>
      </c>
      <c r="BN11290" s="97" t="s">
        <v>1269</v>
      </c>
      <c r="BO11290" s="97" t="s">
        <v>2983</v>
      </c>
      <c r="BU11290" s="97" t="s">
        <v>306</v>
      </c>
      <c r="BV11290" s="97" t="s">
        <v>1269</v>
      </c>
      <c r="BW11290" s="97" t="s">
        <v>2983</v>
      </c>
    </row>
    <row r="11291" spans="51:75" x14ac:dyDescent="0.3">
      <c r="AY11291" s="124" t="e">
        <f>VLOOKUP(C11291,#REF!, 2,FALSE)</f>
        <v>#REF!</v>
      </c>
      <c r="BM11291" s="97" t="s">
        <v>16582</v>
      </c>
      <c r="BN11291" s="97" t="s">
        <v>3000</v>
      </c>
      <c r="BO11291" s="97" t="s">
        <v>2554</v>
      </c>
      <c r="BU11291" s="97" t="s">
        <v>16582</v>
      </c>
      <c r="BV11291" s="97" t="s">
        <v>3000</v>
      </c>
      <c r="BW11291" s="97" t="s">
        <v>2554</v>
      </c>
    </row>
    <row r="11292" spans="51:75" x14ac:dyDescent="0.3">
      <c r="AY11292" s="124" t="e">
        <f>VLOOKUP(C11292,#REF!, 2,FALSE)</f>
        <v>#REF!</v>
      </c>
      <c r="BM11292" s="97" t="s">
        <v>16583</v>
      </c>
      <c r="BN11292" s="97" t="s">
        <v>3000</v>
      </c>
      <c r="BO11292" s="97" t="s">
        <v>2983</v>
      </c>
      <c r="BU11292" s="97" t="s">
        <v>16583</v>
      </c>
      <c r="BV11292" s="97" t="s">
        <v>3000</v>
      </c>
      <c r="BW11292" s="97" t="s">
        <v>2983</v>
      </c>
    </row>
    <row r="11293" spans="51:75" x14ac:dyDescent="0.3">
      <c r="AY11293" s="124" t="e">
        <f>VLOOKUP(C11293,#REF!, 2,FALSE)</f>
        <v>#REF!</v>
      </c>
      <c r="BM11293" s="97" t="s">
        <v>16584</v>
      </c>
      <c r="BN11293" s="97" t="s">
        <v>1342</v>
      </c>
      <c r="BO11293" s="97" t="s">
        <v>15616</v>
      </c>
      <c r="BU11293" s="97" t="s">
        <v>16584</v>
      </c>
      <c r="BV11293" s="97" t="s">
        <v>1342</v>
      </c>
      <c r="BW11293" s="97" t="s">
        <v>15616</v>
      </c>
    </row>
    <row r="11294" spans="51:75" x14ac:dyDescent="0.3">
      <c r="AY11294" s="124" t="e">
        <f>VLOOKUP(C11294,#REF!, 2,FALSE)</f>
        <v>#REF!</v>
      </c>
      <c r="BM11294" s="97" t="s">
        <v>16585</v>
      </c>
      <c r="BN11294" s="97" t="s">
        <v>3003</v>
      </c>
      <c r="BO11294" s="97" t="s">
        <v>8821</v>
      </c>
      <c r="BU11294" s="97" t="s">
        <v>16585</v>
      </c>
      <c r="BV11294" s="97" t="s">
        <v>3003</v>
      </c>
      <c r="BW11294" s="97" t="s">
        <v>8821</v>
      </c>
    </row>
    <row r="11295" spans="51:75" x14ac:dyDescent="0.3">
      <c r="AY11295" s="124" t="e">
        <f>VLOOKUP(C11295,#REF!, 2,FALSE)</f>
        <v>#REF!</v>
      </c>
      <c r="BM11295" s="97" t="s">
        <v>2848</v>
      </c>
      <c r="BN11295" s="97" t="s">
        <v>3003</v>
      </c>
      <c r="BO11295" s="97" t="s">
        <v>2356</v>
      </c>
      <c r="BU11295" s="97" t="s">
        <v>2848</v>
      </c>
      <c r="BV11295" s="97" t="s">
        <v>3003</v>
      </c>
      <c r="BW11295" s="97" t="s">
        <v>2356</v>
      </c>
    </row>
    <row r="11296" spans="51:75" x14ac:dyDescent="0.3">
      <c r="AY11296" s="124" t="e">
        <f>VLOOKUP(C11296,#REF!, 2,FALSE)</f>
        <v>#REF!</v>
      </c>
      <c r="BM11296" s="97" t="s">
        <v>16586</v>
      </c>
      <c r="BN11296" s="97" t="s">
        <v>862</v>
      </c>
      <c r="BO11296" s="97" t="s">
        <v>2069</v>
      </c>
      <c r="BU11296" s="97" t="s">
        <v>16586</v>
      </c>
      <c r="BV11296" s="97" t="s">
        <v>862</v>
      </c>
      <c r="BW11296" s="97" t="s">
        <v>2069</v>
      </c>
    </row>
    <row r="11297" spans="51:75" x14ac:dyDescent="0.3">
      <c r="AY11297" s="124" t="e">
        <f>VLOOKUP(C11297,#REF!, 2,FALSE)</f>
        <v>#REF!</v>
      </c>
      <c r="BM11297" s="97" t="s">
        <v>16587</v>
      </c>
      <c r="BN11297" s="97" t="s">
        <v>1269</v>
      </c>
      <c r="BO11297" s="97" t="s">
        <v>5348</v>
      </c>
      <c r="BU11297" s="97" t="s">
        <v>16587</v>
      </c>
      <c r="BV11297" s="97" t="s">
        <v>1269</v>
      </c>
      <c r="BW11297" s="97" t="s">
        <v>5348</v>
      </c>
    </row>
    <row r="11298" spans="51:75" x14ac:dyDescent="0.3">
      <c r="AY11298" s="124" t="e">
        <f>VLOOKUP(C11298,#REF!, 2,FALSE)</f>
        <v>#REF!</v>
      </c>
      <c r="BM11298" s="97" t="s">
        <v>16588</v>
      </c>
      <c r="BN11298" s="97" t="s">
        <v>3237</v>
      </c>
      <c r="BO11298" s="97" t="s">
        <v>1958</v>
      </c>
      <c r="BU11298" s="97" t="s">
        <v>16588</v>
      </c>
      <c r="BV11298" s="97" t="s">
        <v>3237</v>
      </c>
      <c r="BW11298" s="97" t="s">
        <v>1958</v>
      </c>
    </row>
    <row r="11299" spans="51:75" x14ac:dyDescent="0.3">
      <c r="AY11299" s="124" t="e">
        <f>VLOOKUP(C11299,#REF!, 2,FALSE)</f>
        <v>#REF!</v>
      </c>
      <c r="BM11299" s="97" t="s">
        <v>16589</v>
      </c>
      <c r="BN11299" s="97" t="s">
        <v>3043</v>
      </c>
      <c r="BO11299" s="97" t="s">
        <v>943</v>
      </c>
      <c r="BU11299" s="97" t="s">
        <v>16589</v>
      </c>
      <c r="BV11299" s="97" t="s">
        <v>3043</v>
      </c>
      <c r="BW11299" s="97" t="s">
        <v>943</v>
      </c>
    </row>
    <row r="11300" spans="51:75" x14ac:dyDescent="0.3">
      <c r="AY11300" s="124" t="e">
        <f>VLOOKUP(C11300,#REF!, 2,FALSE)</f>
        <v>#REF!</v>
      </c>
      <c r="BM11300" s="97" t="s">
        <v>16590</v>
      </c>
      <c r="BN11300" s="97" t="s">
        <v>2979</v>
      </c>
      <c r="BO11300" s="97" t="s">
        <v>2983</v>
      </c>
      <c r="BU11300" s="97" t="s">
        <v>16590</v>
      </c>
      <c r="BV11300" s="97" t="s">
        <v>2979</v>
      </c>
      <c r="BW11300" s="97" t="s">
        <v>2983</v>
      </c>
    </row>
    <row r="11301" spans="51:75" x14ac:dyDescent="0.3">
      <c r="AY11301" s="124" t="e">
        <f>VLOOKUP(C11301,#REF!, 2,FALSE)</f>
        <v>#REF!</v>
      </c>
      <c r="BM11301" s="97" t="s">
        <v>16591</v>
      </c>
      <c r="BN11301" s="97" t="s">
        <v>771</v>
      </c>
      <c r="BO11301" s="97" t="s">
        <v>2983</v>
      </c>
      <c r="BU11301" s="97" t="s">
        <v>16591</v>
      </c>
      <c r="BV11301" s="97" t="s">
        <v>771</v>
      </c>
      <c r="BW11301" s="97" t="s">
        <v>2983</v>
      </c>
    </row>
    <row r="11302" spans="51:75" x14ac:dyDescent="0.3">
      <c r="AY11302" s="124" t="e">
        <f>VLOOKUP(C11302,#REF!, 2,FALSE)</f>
        <v>#REF!</v>
      </c>
      <c r="BM11302" s="97" t="s">
        <v>303</v>
      </c>
      <c r="BN11302" s="97" t="s">
        <v>3237</v>
      </c>
      <c r="BO11302" s="97" t="s">
        <v>16592</v>
      </c>
      <c r="BU11302" s="97" t="s">
        <v>303</v>
      </c>
      <c r="BV11302" s="97" t="s">
        <v>3237</v>
      </c>
      <c r="BW11302" s="97" t="s">
        <v>16592</v>
      </c>
    </row>
    <row r="11303" spans="51:75" x14ac:dyDescent="0.3">
      <c r="AY11303" s="124" t="e">
        <f>VLOOKUP(C11303,#REF!, 2,FALSE)</f>
        <v>#REF!</v>
      </c>
      <c r="BM11303" s="97" t="s">
        <v>16593</v>
      </c>
      <c r="BN11303" s="97" t="s">
        <v>3237</v>
      </c>
      <c r="BO11303" s="97" t="s">
        <v>2544</v>
      </c>
      <c r="BU11303" s="97" t="s">
        <v>16593</v>
      </c>
      <c r="BV11303" s="97" t="s">
        <v>3237</v>
      </c>
      <c r="BW11303" s="97" t="s">
        <v>2544</v>
      </c>
    </row>
    <row r="11304" spans="51:75" x14ac:dyDescent="0.3">
      <c r="AY11304" s="124" t="e">
        <f>VLOOKUP(C11304,#REF!, 2,FALSE)</f>
        <v>#REF!</v>
      </c>
      <c r="BM11304" s="97" t="s">
        <v>16594</v>
      </c>
      <c r="BN11304" s="97" t="s">
        <v>3237</v>
      </c>
      <c r="BO11304" s="97" t="s">
        <v>13765</v>
      </c>
      <c r="BU11304" s="97" t="s">
        <v>16594</v>
      </c>
      <c r="BV11304" s="97" t="s">
        <v>3237</v>
      </c>
      <c r="BW11304" s="97" t="s">
        <v>13765</v>
      </c>
    </row>
    <row r="11305" spans="51:75" x14ac:dyDescent="0.3">
      <c r="AY11305" s="124" t="e">
        <f>VLOOKUP(C11305,#REF!, 2,FALSE)</f>
        <v>#REF!</v>
      </c>
      <c r="BM11305" s="97" t="s">
        <v>16595</v>
      </c>
      <c r="BN11305" s="97" t="s">
        <v>3043</v>
      </c>
      <c r="BO11305" s="97" t="s">
        <v>2983</v>
      </c>
      <c r="BU11305" s="97" t="s">
        <v>16595</v>
      </c>
      <c r="BV11305" s="97" t="s">
        <v>3043</v>
      </c>
      <c r="BW11305" s="97" t="s">
        <v>2983</v>
      </c>
    </row>
    <row r="11306" spans="51:75" x14ac:dyDescent="0.3">
      <c r="AY11306" s="124" t="e">
        <f>VLOOKUP(C11306,#REF!, 2,FALSE)</f>
        <v>#REF!</v>
      </c>
      <c r="BM11306" s="97" t="s">
        <v>16596</v>
      </c>
      <c r="BN11306" s="97" t="s">
        <v>3237</v>
      </c>
      <c r="BO11306" s="97" t="s">
        <v>3711</v>
      </c>
      <c r="BU11306" s="97" t="s">
        <v>16596</v>
      </c>
      <c r="BV11306" s="97" t="s">
        <v>3237</v>
      </c>
      <c r="BW11306" s="97" t="s">
        <v>3711</v>
      </c>
    </row>
    <row r="11307" spans="51:75" x14ac:dyDescent="0.3">
      <c r="AY11307" s="124" t="e">
        <f>VLOOKUP(C11307,#REF!, 2,FALSE)</f>
        <v>#REF!</v>
      </c>
      <c r="BM11307" s="97" t="s">
        <v>16597</v>
      </c>
      <c r="BN11307" s="97" t="s">
        <v>1342</v>
      </c>
      <c r="BO11307" s="97" t="s">
        <v>2983</v>
      </c>
      <c r="BU11307" s="97" t="s">
        <v>16597</v>
      </c>
      <c r="BV11307" s="97" t="s">
        <v>1342</v>
      </c>
      <c r="BW11307" s="97" t="s">
        <v>2983</v>
      </c>
    </row>
    <row r="11308" spans="51:75" x14ac:dyDescent="0.3">
      <c r="AY11308" s="124" t="e">
        <f>VLOOKUP(C11308,#REF!, 2,FALSE)</f>
        <v>#REF!</v>
      </c>
      <c r="BM11308" s="97" t="s">
        <v>16598</v>
      </c>
      <c r="BN11308" s="97" t="s">
        <v>3237</v>
      </c>
      <c r="BO11308" s="97" t="s">
        <v>7344</v>
      </c>
      <c r="BU11308" s="97" t="s">
        <v>16598</v>
      </c>
      <c r="BV11308" s="97" t="s">
        <v>3237</v>
      </c>
      <c r="BW11308" s="97" t="s">
        <v>7344</v>
      </c>
    </row>
    <row r="11309" spans="51:75" x14ac:dyDescent="0.3">
      <c r="AY11309" s="124" t="e">
        <f>VLOOKUP(C11309,#REF!, 2,FALSE)</f>
        <v>#REF!</v>
      </c>
      <c r="BM11309" s="97" t="s">
        <v>16599</v>
      </c>
      <c r="BN11309" s="97" t="s">
        <v>3237</v>
      </c>
      <c r="BO11309" s="97" t="s">
        <v>16600</v>
      </c>
      <c r="BU11309" s="97" t="s">
        <v>16599</v>
      </c>
      <c r="BV11309" s="97" t="s">
        <v>3237</v>
      </c>
      <c r="BW11309" s="97" t="s">
        <v>16600</v>
      </c>
    </row>
    <row r="11310" spans="51:75" x14ac:dyDescent="0.3">
      <c r="AY11310" s="124" t="e">
        <f>VLOOKUP(C11310,#REF!, 2,FALSE)</f>
        <v>#REF!</v>
      </c>
      <c r="BM11310" s="97" t="s">
        <v>2849</v>
      </c>
      <c r="BN11310" s="97" t="s">
        <v>3043</v>
      </c>
      <c r="BO11310" s="97" t="s">
        <v>2983</v>
      </c>
      <c r="BU11310" s="97" t="s">
        <v>2849</v>
      </c>
      <c r="BV11310" s="97" t="s">
        <v>3043</v>
      </c>
      <c r="BW11310" s="97" t="s">
        <v>2983</v>
      </c>
    </row>
    <row r="11311" spans="51:75" x14ac:dyDescent="0.3">
      <c r="AY11311" s="124" t="e">
        <f>VLOOKUP(C11311,#REF!, 2,FALSE)</f>
        <v>#REF!</v>
      </c>
      <c r="BM11311" s="97" t="s">
        <v>16601</v>
      </c>
      <c r="BN11311" s="97" t="s">
        <v>1342</v>
      </c>
      <c r="BO11311" s="97" t="s">
        <v>2983</v>
      </c>
      <c r="BU11311" s="97" t="s">
        <v>16601</v>
      </c>
      <c r="BV11311" s="97" t="s">
        <v>1342</v>
      </c>
      <c r="BW11311" s="97" t="s">
        <v>2983</v>
      </c>
    </row>
    <row r="11312" spans="51:75" x14ac:dyDescent="0.3">
      <c r="AY11312" s="124" t="e">
        <f>VLOOKUP(C11312,#REF!, 2,FALSE)</f>
        <v>#REF!</v>
      </c>
      <c r="BM11312" s="97" t="s">
        <v>2850</v>
      </c>
      <c r="BN11312" s="97" t="s">
        <v>1269</v>
      </c>
      <c r="BO11312" s="97" t="s">
        <v>2983</v>
      </c>
      <c r="BU11312" s="97" t="s">
        <v>2850</v>
      </c>
      <c r="BV11312" s="97" t="s">
        <v>1269</v>
      </c>
      <c r="BW11312" s="97" t="s">
        <v>2983</v>
      </c>
    </row>
    <row r="11313" spans="51:75" x14ac:dyDescent="0.3">
      <c r="AY11313" s="124" t="e">
        <f>VLOOKUP(C11313,#REF!, 2,FALSE)</f>
        <v>#REF!</v>
      </c>
      <c r="BM11313" s="97" t="s">
        <v>16602</v>
      </c>
      <c r="BN11313" s="97" t="s">
        <v>1342</v>
      </c>
      <c r="BO11313" s="97" t="s">
        <v>2983</v>
      </c>
      <c r="BU11313" s="97" t="s">
        <v>16602</v>
      </c>
      <c r="BV11313" s="97" t="s">
        <v>1342</v>
      </c>
      <c r="BW11313" s="97" t="s">
        <v>2983</v>
      </c>
    </row>
    <row r="11314" spans="51:75" x14ac:dyDescent="0.3">
      <c r="AY11314" s="124" t="e">
        <f>VLOOKUP(C11314,#REF!, 2,FALSE)</f>
        <v>#REF!</v>
      </c>
      <c r="BM11314" s="97" t="s">
        <v>2851</v>
      </c>
      <c r="BN11314" s="97" t="s">
        <v>3237</v>
      </c>
      <c r="BO11314" s="97" t="s">
        <v>2941</v>
      </c>
      <c r="BU11314" s="97" t="s">
        <v>2851</v>
      </c>
      <c r="BV11314" s="97" t="s">
        <v>3237</v>
      </c>
      <c r="BW11314" s="97" t="s">
        <v>2941</v>
      </c>
    </row>
    <row r="11315" spans="51:75" x14ac:dyDescent="0.3">
      <c r="AY11315" s="124" t="e">
        <f>VLOOKUP(C11315,#REF!, 2,FALSE)</f>
        <v>#REF!</v>
      </c>
      <c r="BM11315" s="97" t="s">
        <v>16603</v>
      </c>
      <c r="BN11315" s="97" t="s">
        <v>3237</v>
      </c>
      <c r="BO11315" s="97" t="s">
        <v>15402</v>
      </c>
      <c r="BU11315" s="97" t="s">
        <v>16603</v>
      </c>
      <c r="BV11315" s="97" t="s">
        <v>3237</v>
      </c>
      <c r="BW11315" s="97" t="s">
        <v>15402</v>
      </c>
    </row>
    <row r="11316" spans="51:75" x14ac:dyDescent="0.3">
      <c r="AY11316" s="124" t="e">
        <f>VLOOKUP(C11316,#REF!, 2,FALSE)</f>
        <v>#REF!</v>
      </c>
      <c r="BM11316" s="97" t="s">
        <v>16604</v>
      </c>
      <c r="BN11316" s="97" t="s">
        <v>2979</v>
      </c>
      <c r="BO11316" s="97" t="s">
        <v>2983</v>
      </c>
      <c r="BU11316" s="97" t="s">
        <v>16604</v>
      </c>
      <c r="BV11316" s="97" t="s">
        <v>2979</v>
      </c>
      <c r="BW11316" s="97" t="s">
        <v>2983</v>
      </c>
    </row>
    <row r="11317" spans="51:75" x14ac:dyDescent="0.3">
      <c r="AY11317" s="124" t="e">
        <f>VLOOKUP(C11317,#REF!, 2,FALSE)</f>
        <v>#REF!</v>
      </c>
      <c r="BM11317" s="97" t="s">
        <v>16605</v>
      </c>
      <c r="BN11317" s="97" t="s">
        <v>3237</v>
      </c>
      <c r="BO11317" s="97" t="s">
        <v>1057</v>
      </c>
      <c r="BU11317" s="97" t="s">
        <v>16605</v>
      </c>
      <c r="BV11317" s="97" t="s">
        <v>3237</v>
      </c>
      <c r="BW11317" s="97" t="s">
        <v>1057</v>
      </c>
    </row>
    <row r="11318" spans="51:75" x14ac:dyDescent="0.3">
      <c r="AY11318" s="124" t="e">
        <f>VLOOKUP(C11318,#REF!, 2,FALSE)</f>
        <v>#REF!</v>
      </c>
      <c r="BM11318" s="97" t="s">
        <v>16606</v>
      </c>
      <c r="BN11318" s="97" t="s">
        <v>3237</v>
      </c>
      <c r="BO11318" s="97" t="s">
        <v>16607</v>
      </c>
      <c r="BU11318" s="97" t="s">
        <v>16606</v>
      </c>
      <c r="BV11318" s="97" t="s">
        <v>3237</v>
      </c>
      <c r="BW11318" s="97" t="s">
        <v>16607</v>
      </c>
    </row>
    <row r="11319" spans="51:75" x14ac:dyDescent="0.3">
      <c r="AY11319" s="124" t="e">
        <f>VLOOKUP(C11319,#REF!, 2,FALSE)</f>
        <v>#REF!</v>
      </c>
      <c r="BM11319" s="97" t="s">
        <v>16608</v>
      </c>
      <c r="BN11319" s="97" t="s">
        <v>3003</v>
      </c>
      <c r="BO11319" s="97" t="s">
        <v>4288</v>
      </c>
      <c r="BU11319" s="97" t="s">
        <v>16608</v>
      </c>
      <c r="BV11319" s="97" t="s">
        <v>3003</v>
      </c>
      <c r="BW11319" s="97" t="s">
        <v>4288</v>
      </c>
    </row>
    <row r="11320" spans="51:75" x14ac:dyDescent="0.3">
      <c r="AY11320" s="124" t="e">
        <f>VLOOKUP(C11320,#REF!, 2,FALSE)</f>
        <v>#REF!</v>
      </c>
      <c r="BM11320" s="97" t="s">
        <v>305</v>
      </c>
      <c r="BN11320" s="97" t="s">
        <v>617</v>
      </c>
      <c r="BO11320" s="97" t="s">
        <v>2983</v>
      </c>
      <c r="BU11320" s="97" t="s">
        <v>305</v>
      </c>
      <c r="BV11320" s="97" t="s">
        <v>617</v>
      </c>
      <c r="BW11320" s="97" t="s">
        <v>2983</v>
      </c>
    </row>
    <row r="11321" spans="51:75" x14ac:dyDescent="0.3">
      <c r="AY11321" s="124" t="e">
        <f>VLOOKUP(C11321,#REF!, 2,FALSE)</f>
        <v>#REF!</v>
      </c>
      <c r="BM11321" s="97" t="s">
        <v>16609</v>
      </c>
      <c r="BN11321" s="97" t="s">
        <v>3237</v>
      </c>
      <c r="BO11321" s="97" t="s">
        <v>10202</v>
      </c>
      <c r="BU11321" s="97" t="s">
        <v>16609</v>
      </c>
      <c r="BV11321" s="97" t="s">
        <v>3237</v>
      </c>
      <c r="BW11321" s="97" t="s">
        <v>10202</v>
      </c>
    </row>
    <row r="11322" spans="51:75" x14ac:dyDescent="0.3">
      <c r="AY11322" s="124" t="e">
        <f>VLOOKUP(C11322,#REF!, 2,FALSE)</f>
        <v>#REF!</v>
      </c>
      <c r="BM11322" s="97" t="s">
        <v>16610</v>
      </c>
      <c r="BN11322" s="97" t="s">
        <v>3237</v>
      </c>
      <c r="BO11322" s="97" t="s">
        <v>2196</v>
      </c>
      <c r="BU11322" s="97" t="s">
        <v>16610</v>
      </c>
      <c r="BV11322" s="97" t="s">
        <v>3237</v>
      </c>
      <c r="BW11322" s="97" t="s">
        <v>2196</v>
      </c>
    </row>
    <row r="11323" spans="51:75" x14ac:dyDescent="0.3">
      <c r="AY11323" s="124" t="e">
        <f>VLOOKUP(C11323,#REF!, 2,FALSE)</f>
        <v>#REF!</v>
      </c>
      <c r="BM11323" s="97" t="s">
        <v>16611</v>
      </c>
      <c r="BN11323" s="97" t="s">
        <v>3237</v>
      </c>
      <c r="BO11323" s="97" t="s">
        <v>15507</v>
      </c>
      <c r="BU11323" s="97" t="s">
        <v>16611</v>
      </c>
      <c r="BV11323" s="97" t="s">
        <v>3237</v>
      </c>
      <c r="BW11323" s="97" t="s">
        <v>15507</v>
      </c>
    </row>
    <row r="11324" spans="51:75" x14ac:dyDescent="0.3">
      <c r="AY11324" s="124" t="e">
        <f>VLOOKUP(C11324,#REF!, 2,FALSE)</f>
        <v>#REF!</v>
      </c>
      <c r="BM11324" s="97" t="s">
        <v>2852</v>
      </c>
      <c r="BN11324" s="97" t="s">
        <v>3003</v>
      </c>
      <c r="BO11324" s="97" t="s">
        <v>1958</v>
      </c>
      <c r="BU11324" s="97" t="s">
        <v>2852</v>
      </c>
      <c r="BV11324" s="97" t="s">
        <v>3003</v>
      </c>
      <c r="BW11324" s="97" t="s">
        <v>1958</v>
      </c>
    </row>
    <row r="11325" spans="51:75" x14ac:dyDescent="0.3">
      <c r="AY11325" s="124" t="e">
        <f>VLOOKUP(C11325,#REF!, 2,FALSE)</f>
        <v>#REF!</v>
      </c>
      <c r="BM11325" s="97" t="s">
        <v>16612</v>
      </c>
      <c r="BN11325" s="97" t="s">
        <v>3237</v>
      </c>
      <c r="BO11325" s="97" t="s">
        <v>5136</v>
      </c>
      <c r="BU11325" s="97" t="s">
        <v>16612</v>
      </c>
      <c r="BV11325" s="97" t="s">
        <v>3237</v>
      </c>
      <c r="BW11325" s="97" t="s">
        <v>5136</v>
      </c>
    </row>
    <row r="11326" spans="51:75" x14ac:dyDescent="0.3">
      <c r="AY11326" s="124" t="e">
        <f>VLOOKUP(C11326,#REF!, 2,FALSE)</f>
        <v>#REF!</v>
      </c>
      <c r="BM11326" s="97" t="s">
        <v>2853</v>
      </c>
      <c r="BN11326" s="97" t="s">
        <v>1139</v>
      </c>
      <c r="BO11326" s="97" t="s">
        <v>16613</v>
      </c>
      <c r="BU11326" s="97" t="s">
        <v>2853</v>
      </c>
      <c r="BV11326" s="97" t="s">
        <v>1139</v>
      </c>
      <c r="BW11326" s="97" t="s">
        <v>16613</v>
      </c>
    </row>
    <row r="11327" spans="51:75" x14ac:dyDescent="0.3">
      <c r="AY11327" s="124" t="e">
        <f>VLOOKUP(C11327,#REF!, 2,FALSE)</f>
        <v>#REF!</v>
      </c>
      <c r="BM11327" s="97" t="s">
        <v>16614</v>
      </c>
      <c r="BN11327" s="97" t="s">
        <v>1139</v>
      </c>
      <c r="BO11327" s="97" t="s">
        <v>2983</v>
      </c>
      <c r="BU11327" s="97" t="s">
        <v>16614</v>
      </c>
      <c r="BV11327" s="97" t="s">
        <v>1139</v>
      </c>
      <c r="BW11327" s="97" t="s">
        <v>2983</v>
      </c>
    </row>
    <row r="11328" spans="51:75" x14ac:dyDescent="0.3">
      <c r="AY11328" s="124" t="e">
        <f>VLOOKUP(C11328,#REF!, 2,FALSE)</f>
        <v>#REF!</v>
      </c>
      <c r="BM11328" s="97" t="s">
        <v>16615</v>
      </c>
      <c r="BN11328" s="97" t="s">
        <v>1342</v>
      </c>
      <c r="BO11328" s="97" t="s">
        <v>2983</v>
      </c>
      <c r="BU11328" s="97" t="s">
        <v>16615</v>
      </c>
      <c r="BV11328" s="97" t="s">
        <v>1342</v>
      </c>
      <c r="BW11328" s="97" t="s">
        <v>2983</v>
      </c>
    </row>
    <row r="11329" spans="51:75" x14ac:dyDescent="0.3">
      <c r="AY11329" s="124" t="e">
        <f>VLOOKUP(C11329,#REF!, 2,FALSE)</f>
        <v>#REF!</v>
      </c>
      <c r="BM11329" s="97" t="s">
        <v>16616</v>
      </c>
      <c r="BN11329" s="97" t="s">
        <v>1342</v>
      </c>
      <c r="BO11329" s="97" t="s">
        <v>2983</v>
      </c>
      <c r="BU11329" s="97" t="s">
        <v>16616</v>
      </c>
      <c r="BV11329" s="97" t="s">
        <v>1342</v>
      </c>
      <c r="BW11329" s="97" t="s">
        <v>2983</v>
      </c>
    </row>
    <row r="11330" spans="51:75" x14ac:dyDescent="0.3">
      <c r="AY11330" s="124" t="e">
        <f>VLOOKUP(C11330,#REF!, 2,FALSE)</f>
        <v>#REF!</v>
      </c>
      <c r="BM11330" s="97" t="s">
        <v>16617</v>
      </c>
      <c r="BN11330" s="97" t="s">
        <v>1269</v>
      </c>
      <c r="BO11330" s="97" t="s">
        <v>5894</v>
      </c>
      <c r="BU11330" s="97" t="s">
        <v>16617</v>
      </c>
      <c r="BV11330" s="97" t="s">
        <v>1269</v>
      </c>
      <c r="BW11330" s="97" t="s">
        <v>5894</v>
      </c>
    </row>
    <row r="11331" spans="51:75" x14ac:dyDescent="0.3">
      <c r="AY11331" s="124" t="e">
        <f>VLOOKUP(C11331,#REF!, 2,FALSE)</f>
        <v>#REF!</v>
      </c>
      <c r="BM11331" s="97" t="s">
        <v>16618</v>
      </c>
      <c r="BN11331" s="97" t="s">
        <v>1269</v>
      </c>
      <c r="BO11331" s="97" t="s">
        <v>2983</v>
      </c>
      <c r="BU11331" s="97" t="s">
        <v>16618</v>
      </c>
      <c r="BV11331" s="97" t="s">
        <v>1269</v>
      </c>
      <c r="BW11331" s="97" t="s">
        <v>2983</v>
      </c>
    </row>
    <row r="11332" spans="51:75" x14ac:dyDescent="0.3">
      <c r="AY11332" s="124" t="e">
        <f>VLOOKUP(C11332,#REF!, 2,FALSE)</f>
        <v>#REF!</v>
      </c>
      <c r="BM11332" s="97" t="s">
        <v>16619</v>
      </c>
      <c r="BN11332" s="97" t="s">
        <v>658</v>
      </c>
      <c r="BO11332" s="97" t="s">
        <v>2983</v>
      </c>
      <c r="BU11332" s="97" t="s">
        <v>16619</v>
      </c>
      <c r="BV11332" s="97" t="s">
        <v>658</v>
      </c>
      <c r="BW11332" s="97" t="s">
        <v>2983</v>
      </c>
    </row>
    <row r="11333" spans="51:75" x14ac:dyDescent="0.3">
      <c r="AY11333" s="124" t="e">
        <f>VLOOKUP(C11333,#REF!, 2,FALSE)</f>
        <v>#REF!</v>
      </c>
      <c r="BM11333" s="97" t="s">
        <v>16620</v>
      </c>
      <c r="BN11333" s="97" t="s">
        <v>667</v>
      </c>
      <c r="BO11333" s="97" t="s">
        <v>2983</v>
      </c>
      <c r="BU11333" s="97" t="s">
        <v>16620</v>
      </c>
      <c r="BV11333" s="97" t="s">
        <v>667</v>
      </c>
      <c r="BW11333" s="97" t="s">
        <v>2983</v>
      </c>
    </row>
    <row r="11334" spans="51:75" x14ac:dyDescent="0.3">
      <c r="AY11334" s="124" t="e">
        <f>VLOOKUP(C11334,#REF!, 2,FALSE)</f>
        <v>#REF!</v>
      </c>
      <c r="BM11334" s="97" t="s">
        <v>16621</v>
      </c>
      <c r="BN11334" s="97" t="s">
        <v>3043</v>
      </c>
      <c r="BO11334" s="97" t="s">
        <v>2983</v>
      </c>
      <c r="BU11334" s="97" t="s">
        <v>16621</v>
      </c>
      <c r="BV11334" s="97" t="s">
        <v>3043</v>
      </c>
      <c r="BW11334" s="97" t="s">
        <v>2983</v>
      </c>
    </row>
    <row r="11335" spans="51:75" x14ac:dyDescent="0.3">
      <c r="AY11335" s="124" t="e">
        <f>VLOOKUP(C11335,#REF!, 2,FALSE)</f>
        <v>#REF!</v>
      </c>
      <c r="BM11335" s="97" t="s">
        <v>2854</v>
      </c>
      <c r="BN11335" s="97" t="s">
        <v>1342</v>
      </c>
      <c r="BO11335" s="97" t="s">
        <v>2983</v>
      </c>
      <c r="BU11335" s="97" t="s">
        <v>2854</v>
      </c>
      <c r="BV11335" s="97" t="s">
        <v>1342</v>
      </c>
      <c r="BW11335" s="97" t="s">
        <v>2983</v>
      </c>
    </row>
    <row r="11336" spans="51:75" x14ac:dyDescent="0.3">
      <c r="AY11336" s="124" t="e">
        <f>VLOOKUP(C11336,#REF!, 2,FALSE)</f>
        <v>#REF!</v>
      </c>
      <c r="BM11336" s="97" t="s">
        <v>16622</v>
      </c>
      <c r="BN11336" s="97" t="s">
        <v>2979</v>
      </c>
      <c r="BO11336" s="97" t="s">
        <v>2983</v>
      </c>
      <c r="BU11336" s="97" t="s">
        <v>16622</v>
      </c>
      <c r="BV11336" s="97" t="s">
        <v>2979</v>
      </c>
      <c r="BW11336" s="97" t="s">
        <v>2983</v>
      </c>
    </row>
    <row r="11337" spans="51:75" x14ac:dyDescent="0.3">
      <c r="AY11337" s="124" t="e">
        <f>VLOOKUP(C11337,#REF!, 2,FALSE)</f>
        <v>#REF!</v>
      </c>
      <c r="BM11337" s="97" t="s">
        <v>16623</v>
      </c>
      <c r="BN11337" s="97" t="s">
        <v>1342</v>
      </c>
      <c r="BO11337" s="97" t="s">
        <v>11503</v>
      </c>
      <c r="BU11337" s="97" t="s">
        <v>16623</v>
      </c>
      <c r="BV11337" s="97" t="s">
        <v>1342</v>
      </c>
      <c r="BW11337" s="97" t="s">
        <v>11503</v>
      </c>
    </row>
    <row r="11338" spans="51:75" x14ac:dyDescent="0.3">
      <c r="AY11338" s="124" t="e">
        <f>VLOOKUP(C11338,#REF!, 2,FALSE)</f>
        <v>#REF!</v>
      </c>
      <c r="BM11338" s="97" t="s">
        <v>16624</v>
      </c>
      <c r="BN11338" s="97" t="s">
        <v>3043</v>
      </c>
      <c r="BO11338" s="97" t="s">
        <v>7501</v>
      </c>
      <c r="BU11338" s="97" t="s">
        <v>16624</v>
      </c>
      <c r="BV11338" s="97" t="s">
        <v>3043</v>
      </c>
      <c r="BW11338" s="97" t="s">
        <v>7501</v>
      </c>
    </row>
    <row r="11339" spans="51:75" x14ac:dyDescent="0.3">
      <c r="AY11339" s="124" t="e">
        <f>VLOOKUP(C11339,#REF!, 2,FALSE)</f>
        <v>#REF!</v>
      </c>
      <c r="BM11339" s="97" t="s">
        <v>2855</v>
      </c>
      <c r="BN11339" s="97" t="s">
        <v>1342</v>
      </c>
      <c r="BO11339" s="97" t="s">
        <v>2983</v>
      </c>
      <c r="BU11339" s="97" t="s">
        <v>2855</v>
      </c>
      <c r="BV11339" s="97" t="s">
        <v>1342</v>
      </c>
      <c r="BW11339" s="97" t="s">
        <v>2983</v>
      </c>
    </row>
    <row r="11340" spans="51:75" x14ac:dyDescent="0.3">
      <c r="AY11340" s="124" t="e">
        <f>VLOOKUP(C11340,#REF!, 2,FALSE)</f>
        <v>#REF!</v>
      </c>
      <c r="BM11340" s="97" t="s">
        <v>16625</v>
      </c>
      <c r="BN11340" s="97" t="s">
        <v>1342</v>
      </c>
      <c r="BO11340" s="97" t="s">
        <v>2983</v>
      </c>
      <c r="BU11340" s="97" t="s">
        <v>16625</v>
      </c>
      <c r="BV11340" s="97" t="s">
        <v>1342</v>
      </c>
      <c r="BW11340" s="97" t="s">
        <v>2983</v>
      </c>
    </row>
    <row r="11341" spans="51:75" x14ac:dyDescent="0.3">
      <c r="AY11341" s="124" t="e">
        <f>VLOOKUP(C11341,#REF!, 2,FALSE)</f>
        <v>#REF!</v>
      </c>
      <c r="BM11341" s="97" t="s">
        <v>2856</v>
      </c>
      <c r="BN11341" s="97" t="s">
        <v>1139</v>
      </c>
      <c r="BO11341" s="97" t="s">
        <v>2983</v>
      </c>
      <c r="BU11341" s="97" t="s">
        <v>2856</v>
      </c>
      <c r="BV11341" s="97" t="s">
        <v>1139</v>
      </c>
      <c r="BW11341" s="97" t="s">
        <v>2983</v>
      </c>
    </row>
    <row r="11342" spans="51:75" x14ac:dyDescent="0.3">
      <c r="AY11342" s="124" t="e">
        <f>VLOOKUP(C11342,#REF!, 2,FALSE)</f>
        <v>#REF!</v>
      </c>
      <c r="BM11342" s="97" t="s">
        <v>16626</v>
      </c>
      <c r="BN11342" s="97" t="s">
        <v>3000</v>
      </c>
      <c r="BO11342" s="97" t="s">
        <v>13654</v>
      </c>
      <c r="BU11342" s="97" t="s">
        <v>16626</v>
      </c>
      <c r="BV11342" s="97" t="s">
        <v>3000</v>
      </c>
      <c r="BW11342" s="97" t="s">
        <v>13654</v>
      </c>
    </row>
    <row r="11343" spans="51:75" x14ac:dyDescent="0.3">
      <c r="AY11343" s="124" t="e">
        <f>VLOOKUP(C11343,#REF!, 2,FALSE)</f>
        <v>#REF!</v>
      </c>
      <c r="BM11343" s="97" t="s">
        <v>16627</v>
      </c>
      <c r="BN11343" s="97" t="s">
        <v>1139</v>
      </c>
      <c r="BO11343" s="97" t="s">
        <v>2983</v>
      </c>
      <c r="BU11343" s="97" t="s">
        <v>16627</v>
      </c>
      <c r="BV11343" s="97" t="s">
        <v>1139</v>
      </c>
      <c r="BW11343" s="97" t="s">
        <v>2983</v>
      </c>
    </row>
    <row r="11344" spans="51:75" x14ac:dyDescent="0.3">
      <c r="AY11344" s="124" t="e">
        <f>VLOOKUP(C11344,#REF!, 2,FALSE)</f>
        <v>#REF!</v>
      </c>
      <c r="BM11344" s="97" t="s">
        <v>16628</v>
      </c>
      <c r="BN11344" s="97" t="s">
        <v>3003</v>
      </c>
      <c r="BO11344" s="97" t="s">
        <v>3741</v>
      </c>
      <c r="BU11344" s="97" t="s">
        <v>16628</v>
      </c>
      <c r="BV11344" s="97" t="s">
        <v>3003</v>
      </c>
      <c r="BW11344" s="97" t="s">
        <v>3741</v>
      </c>
    </row>
    <row r="11345" spans="51:75" x14ac:dyDescent="0.3">
      <c r="AY11345" s="124" t="e">
        <f>VLOOKUP(C11345,#REF!, 2,FALSE)</f>
        <v>#REF!</v>
      </c>
      <c r="BM11345" s="97" t="s">
        <v>16629</v>
      </c>
      <c r="BN11345" s="97" t="s">
        <v>3003</v>
      </c>
      <c r="BO11345" s="97" t="s">
        <v>12390</v>
      </c>
      <c r="BU11345" s="97" t="s">
        <v>16629</v>
      </c>
      <c r="BV11345" s="97" t="s">
        <v>3003</v>
      </c>
      <c r="BW11345" s="97" t="s">
        <v>12390</v>
      </c>
    </row>
    <row r="11346" spans="51:75" x14ac:dyDescent="0.3">
      <c r="AY11346" s="124" t="e">
        <f>VLOOKUP(C11346,#REF!, 2,FALSE)</f>
        <v>#REF!</v>
      </c>
      <c r="BM11346" s="97" t="s">
        <v>16630</v>
      </c>
      <c r="BN11346" s="97" t="s">
        <v>3191</v>
      </c>
      <c r="BO11346" s="97" t="s">
        <v>2983</v>
      </c>
      <c r="BU11346" s="97" t="s">
        <v>16630</v>
      </c>
      <c r="BV11346" s="97" t="s">
        <v>3191</v>
      </c>
      <c r="BW11346" s="97" t="s">
        <v>2983</v>
      </c>
    </row>
    <row r="11347" spans="51:75" x14ac:dyDescent="0.3">
      <c r="AY11347" s="124" t="e">
        <f>VLOOKUP(C11347,#REF!, 2,FALSE)</f>
        <v>#REF!</v>
      </c>
      <c r="BM11347" s="97" t="s">
        <v>16631</v>
      </c>
      <c r="BN11347" s="97" t="s">
        <v>3003</v>
      </c>
      <c r="BO11347" s="97" t="s">
        <v>2983</v>
      </c>
      <c r="BU11347" s="97" t="s">
        <v>16631</v>
      </c>
      <c r="BV11347" s="97" t="s">
        <v>3003</v>
      </c>
      <c r="BW11347" s="97" t="s">
        <v>2983</v>
      </c>
    </row>
    <row r="11348" spans="51:75" x14ac:dyDescent="0.3">
      <c r="AY11348" s="124" t="e">
        <f>VLOOKUP(C11348,#REF!, 2,FALSE)</f>
        <v>#REF!</v>
      </c>
      <c r="BM11348" s="97" t="s">
        <v>16632</v>
      </c>
      <c r="BN11348" s="97" t="s">
        <v>3003</v>
      </c>
      <c r="BO11348" s="97" t="s">
        <v>2360</v>
      </c>
      <c r="BU11348" s="97" t="s">
        <v>16632</v>
      </c>
      <c r="BV11348" s="97" t="s">
        <v>3003</v>
      </c>
      <c r="BW11348" s="97" t="s">
        <v>2360</v>
      </c>
    </row>
    <row r="11349" spans="51:75" x14ac:dyDescent="0.3">
      <c r="AY11349" s="124" t="e">
        <f>VLOOKUP(C11349,#REF!, 2,FALSE)</f>
        <v>#REF!</v>
      </c>
      <c r="BM11349" s="97" t="s">
        <v>16633</v>
      </c>
      <c r="BN11349" s="97" t="s">
        <v>636</v>
      </c>
      <c r="BO11349" s="97" t="s">
        <v>16634</v>
      </c>
      <c r="BU11349" s="97" t="s">
        <v>16633</v>
      </c>
      <c r="BV11349" s="97" t="s">
        <v>636</v>
      </c>
      <c r="BW11349" s="97" t="s">
        <v>16634</v>
      </c>
    </row>
    <row r="11350" spans="51:75" x14ac:dyDescent="0.3">
      <c r="AY11350" s="124" t="e">
        <f>VLOOKUP(C11350,#REF!, 2,FALSE)</f>
        <v>#REF!</v>
      </c>
      <c r="BM11350" s="97" t="s">
        <v>2857</v>
      </c>
      <c r="BN11350" s="97" t="s">
        <v>666</v>
      </c>
      <c r="BO11350" s="97" t="s">
        <v>2983</v>
      </c>
      <c r="BU11350" s="97" t="s">
        <v>2857</v>
      </c>
      <c r="BV11350" s="97" t="s">
        <v>666</v>
      </c>
      <c r="BW11350" s="97" t="s">
        <v>2983</v>
      </c>
    </row>
    <row r="11351" spans="51:75" x14ac:dyDescent="0.3">
      <c r="AY11351" s="124" t="e">
        <f>VLOOKUP(C11351,#REF!, 2,FALSE)</f>
        <v>#REF!</v>
      </c>
      <c r="BM11351" s="97" t="s">
        <v>16635</v>
      </c>
      <c r="BN11351" s="97" t="s">
        <v>3191</v>
      </c>
      <c r="BO11351" s="97" t="s">
        <v>5352</v>
      </c>
      <c r="BU11351" s="97" t="s">
        <v>16635</v>
      </c>
      <c r="BV11351" s="97" t="s">
        <v>3191</v>
      </c>
      <c r="BW11351" s="97" t="s">
        <v>5352</v>
      </c>
    </row>
    <row r="11352" spans="51:75" x14ac:dyDescent="0.3">
      <c r="AY11352" s="124" t="e">
        <f>VLOOKUP(C11352,#REF!, 2,FALSE)</f>
        <v>#REF!</v>
      </c>
      <c r="BM11352" s="97" t="s">
        <v>16636</v>
      </c>
      <c r="BN11352" s="97" t="s">
        <v>1269</v>
      </c>
      <c r="BO11352" s="97" t="s">
        <v>2983</v>
      </c>
      <c r="BU11352" s="97" t="s">
        <v>16636</v>
      </c>
      <c r="BV11352" s="97" t="s">
        <v>1269</v>
      </c>
      <c r="BW11352" s="97" t="s">
        <v>2983</v>
      </c>
    </row>
    <row r="11353" spans="51:75" x14ac:dyDescent="0.3">
      <c r="AY11353" s="124" t="e">
        <f>VLOOKUP(C11353,#REF!, 2,FALSE)</f>
        <v>#REF!</v>
      </c>
      <c r="BM11353" s="97" t="s">
        <v>2858</v>
      </c>
      <c r="BN11353" s="97" t="s">
        <v>1269</v>
      </c>
      <c r="BO11353" s="97" t="s">
        <v>2983</v>
      </c>
      <c r="BU11353" s="97" t="s">
        <v>2858</v>
      </c>
      <c r="BV11353" s="97" t="s">
        <v>1269</v>
      </c>
      <c r="BW11353" s="97" t="s">
        <v>2983</v>
      </c>
    </row>
    <row r="11354" spans="51:75" x14ac:dyDescent="0.3">
      <c r="AY11354" s="124" t="e">
        <f>VLOOKUP(C11354,#REF!, 2,FALSE)</f>
        <v>#REF!</v>
      </c>
      <c r="BM11354" s="97" t="s">
        <v>16637</v>
      </c>
      <c r="BN11354" s="97" t="s">
        <v>3237</v>
      </c>
      <c r="BO11354" s="97" t="s">
        <v>2983</v>
      </c>
      <c r="BU11354" s="97" t="s">
        <v>16637</v>
      </c>
      <c r="BV11354" s="97" t="s">
        <v>3237</v>
      </c>
      <c r="BW11354" s="97" t="s">
        <v>2983</v>
      </c>
    </row>
    <row r="11355" spans="51:75" x14ac:dyDescent="0.3">
      <c r="AY11355" s="124" t="e">
        <f>VLOOKUP(C11355,#REF!, 2,FALSE)</f>
        <v>#REF!</v>
      </c>
      <c r="BM11355" s="97" t="s">
        <v>16638</v>
      </c>
      <c r="BN11355" s="97" t="s">
        <v>3003</v>
      </c>
      <c r="BO11355" s="97" t="s">
        <v>2983</v>
      </c>
      <c r="BU11355" s="97" t="s">
        <v>16638</v>
      </c>
      <c r="BV11355" s="97" t="s">
        <v>3003</v>
      </c>
      <c r="BW11355" s="97" t="s">
        <v>2983</v>
      </c>
    </row>
    <row r="11356" spans="51:75" x14ac:dyDescent="0.3">
      <c r="AY11356" s="124" t="e">
        <f>VLOOKUP(C11356,#REF!, 2,FALSE)</f>
        <v>#REF!</v>
      </c>
      <c r="BM11356" s="97" t="s">
        <v>307</v>
      </c>
      <c r="BN11356" s="97" t="s">
        <v>1342</v>
      </c>
      <c r="BO11356" s="97" t="s">
        <v>6061</v>
      </c>
      <c r="BU11356" s="97" t="s">
        <v>307</v>
      </c>
      <c r="BV11356" s="97" t="s">
        <v>1342</v>
      </c>
      <c r="BW11356" s="97" t="s">
        <v>6061</v>
      </c>
    </row>
    <row r="11357" spans="51:75" x14ac:dyDescent="0.3">
      <c r="AY11357" s="124" t="e">
        <f>VLOOKUP(C11357,#REF!, 2,FALSE)</f>
        <v>#REF!</v>
      </c>
      <c r="BM11357" s="97" t="s">
        <v>16639</v>
      </c>
      <c r="BN11357" s="97" t="s">
        <v>715</v>
      </c>
      <c r="BO11357" s="97" t="s">
        <v>10645</v>
      </c>
      <c r="BU11357" s="97" t="s">
        <v>16639</v>
      </c>
      <c r="BV11357" s="97" t="s">
        <v>715</v>
      </c>
      <c r="BW11357" s="97" t="s">
        <v>10645</v>
      </c>
    </row>
    <row r="11358" spans="51:75" x14ac:dyDescent="0.3">
      <c r="AY11358" s="124" t="e">
        <f>VLOOKUP(C11358,#REF!, 2,FALSE)</f>
        <v>#REF!</v>
      </c>
      <c r="BM11358" s="97" t="s">
        <v>16640</v>
      </c>
      <c r="BN11358" s="97" t="s">
        <v>1342</v>
      </c>
      <c r="BO11358" s="97" t="s">
        <v>16641</v>
      </c>
      <c r="BU11358" s="97" t="s">
        <v>16640</v>
      </c>
      <c r="BV11358" s="97" t="s">
        <v>1342</v>
      </c>
      <c r="BW11358" s="97" t="s">
        <v>16641</v>
      </c>
    </row>
    <row r="11359" spans="51:75" x14ac:dyDescent="0.3">
      <c r="AY11359" s="124" t="e">
        <f>VLOOKUP(C11359,#REF!, 2,FALSE)</f>
        <v>#REF!</v>
      </c>
      <c r="BM11359" s="97" t="s">
        <v>16642</v>
      </c>
      <c r="BN11359" s="97" t="s">
        <v>1342</v>
      </c>
      <c r="BO11359" s="97" t="s">
        <v>1805</v>
      </c>
      <c r="BU11359" s="97" t="s">
        <v>16642</v>
      </c>
      <c r="BV11359" s="97" t="s">
        <v>1342</v>
      </c>
      <c r="BW11359" s="97" t="s">
        <v>1805</v>
      </c>
    </row>
    <row r="11360" spans="51:75" x14ac:dyDescent="0.3">
      <c r="AY11360" s="124" t="e">
        <f>VLOOKUP(C11360,#REF!, 2,FALSE)</f>
        <v>#REF!</v>
      </c>
      <c r="BM11360" s="97" t="s">
        <v>16643</v>
      </c>
      <c r="BN11360" s="97" t="s">
        <v>1269</v>
      </c>
      <c r="BO11360" s="97" t="s">
        <v>16644</v>
      </c>
      <c r="BU11360" s="97" t="s">
        <v>16643</v>
      </c>
      <c r="BV11360" s="97" t="s">
        <v>1269</v>
      </c>
      <c r="BW11360" s="97" t="s">
        <v>16644</v>
      </c>
    </row>
    <row r="11361" spans="51:75" x14ac:dyDescent="0.3">
      <c r="AY11361" s="124" t="e">
        <f>VLOOKUP(C11361,#REF!, 2,FALSE)</f>
        <v>#REF!</v>
      </c>
      <c r="BM11361" s="97" t="s">
        <v>16645</v>
      </c>
      <c r="BN11361" s="97" t="s">
        <v>3003</v>
      </c>
      <c r="BO11361" s="97" t="s">
        <v>16646</v>
      </c>
      <c r="BU11361" s="97" t="s">
        <v>16645</v>
      </c>
      <c r="BV11361" s="97" t="s">
        <v>3003</v>
      </c>
      <c r="BW11361" s="97" t="s">
        <v>16646</v>
      </c>
    </row>
    <row r="11362" spans="51:75" x14ac:dyDescent="0.3">
      <c r="AY11362" s="124" t="e">
        <f>VLOOKUP(C11362,#REF!, 2,FALSE)</f>
        <v>#REF!</v>
      </c>
      <c r="BM11362" s="97" t="s">
        <v>16647</v>
      </c>
      <c r="BN11362" s="97" t="s">
        <v>3043</v>
      </c>
      <c r="BO11362" s="97" t="s">
        <v>16648</v>
      </c>
      <c r="BU11362" s="97" t="s">
        <v>16647</v>
      </c>
      <c r="BV11362" s="97" t="s">
        <v>3043</v>
      </c>
      <c r="BW11362" s="97" t="s">
        <v>16648</v>
      </c>
    </row>
    <row r="11363" spans="51:75" x14ac:dyDescent="0.3">
      <c r="AY11363" s="124" t="e">
        <f>VLOOKUP(C11363,#REF!, 2,FALSE)</f>
        <v>#REF!</v>
      </c>
      <c r="BM11363" s="97" t="s">
        <v>16649</v>
      </c>
      <c r="BN11363" s="97" t="s">
        <v>2979</v>
      </c>
      <c r="BO11363" s="97" t="s">
        <v>14640</v>
      </c>
      <c r="BU11363" s="97" t="s">
        <v>16649</v>
      </c>
      <c r="BV11363" s="97" t="s">
        <v>2979</v>
      </c>
      <c r="BW11363" s="97" t="s">
        <v>14640</v>
      </c>
    </row>
    <row r="11364" spans="51:75" x14ac:dyDescent="0.3">
      <c r="AY11364" s="124" t="e">
        <f>VLOOKUP(C11364,#REF!, 2,FALSE)</f>
        <v>#REF!</v>
      </c>
      <c r="BM11364" s="97" t="s">
        <v>16650</v>
      </c>
      <c r="BN11364" s="97" t="s">
        <v>1342</v>
      </c>
      <c r="BO11364" s="97" t="s">
        <v>6693</v>
      </c>
      <c r="BU11364" s="97" t="s">
        <v>16650</v>
      </c>
      <c r="BV11364" s="97" t="s">
        <v>1342</v>
      </c>
      <c r="BW11364" s="97" t="s">
        <v>6693</v>
      </c>
    </row>
    <row r="11365" spans="51:75" x14ac:dyDescent="0.3">
      <c r="AY11365" s="124" t="e">
        <f>VLOOKUP(C11365,#REF!, 2,FALSE)</f>
        <v>#REF!</v>
      </c>
      <c r="BM11365" s="97" t="s">
        <v>16651</v>
      </c>
      <c r="BN11365" s="97" t="s">
        <v>3003</v>
      </c>
      <c r="BO11365" s="97" t="s">
        <v>2983</v>
      </c>
      <c r="BU11365" s="97" t="s">
        <v>16651</v>
      </c>
      <c r="BV11365" s="97" t="s">
        <v>3003</v>
      </c>
      <c r="BW11365" s="97" t="s">
        <v>2983</v>
      </c>
    </row>
    <row r="11366" spans="51:75" x14ac:dyDescent="0.3">
      <c r="AY11366" s="124" t="e">
        <f>VLOOKUP(C11366,#REF!, 2,FALSE)</f>
        <v>#REF!</v>
      </c>
      <c r="BM11366" s="97" t="s">
        <v>16652</v>
      </c>
      <c r="BN11366" s="97" t="s">
        <v>3237</v>
      </c>
      <c r="BO11366" s="97" t="s">
        <v>16653</v>
      </c>
      <c r="BU11366" s="97" t="s">
        <v>16652</v>
      </c>
      <c r="BV11366" s="97" t="s">
        <v>3237</v>
      </c>
      <c r="BW11366" s="97" t="s">
        <v>16653</v>
      </c>
    </row>
    <row r="11367" spans="51:75" x14ac:dyDescent="0.3">
      <c r="AY11367" s="124" t="e">
        <f>VLOOKUP(C11367,#REF!, 2,FALSE)</f>
        <v>#REF!</v>
      </c>
      <c r="BM11367" s="97" t="s">
        <v>16654</v>
      </c>
      <c r="BN11367" s="97" t="s">
        <v>3237</v>
      </c>
      <c r="BO11367" s="97" t="s">
        <v>5255</v>
      </c>
      <c r="BU11367" s="97" t="s">
        <v>16654</v>
      </c>
      <c r="BV11367" s="97" t="s">
        <v>3237</v>
      </c>
      <c r="BW11367" s="97" t="s">
        <v>5255</v>
      </c>
    </row>
    <row r="11368" spans="51:75" x14ac:dyDescent="0.3">
      <c r="AY11368" s="124" t="e">
        <f>VLOOKUP(C11368,#REF!, 2,FALSE)</f>
        <v>#REF!</v>
      </c>
      <c r="BM11368" s="97" t="s">
        <v>2859</v>
      </c>
      <c r="BN11368" s="97" t="s">
        <v>1269</v>
      </c>
      <c r="BO11368" s="97" t="s">
        <v>2983</v>
      </c>
      <c r="BU11368" s="97" t="s">
        <v>2859</v>
      </c>
      <c r="BV11368" s="97" t="s">
        <v>1269</v>
      </c>
      <c r="BW11368" s="97" t="s">
        <v>2983</v>
      </c>
    </row>
    <row r="11369" spans="51:75" x14ac:dyDescent="0.3">
      <c r="AY11369" s="124" t="e">
        <f>VLOOKUP(C11369,#REF!, 2,FALSE)</f>
        <v>#REF!</v>
      </c>
      <c r="BM11369" s="97" t="s">
        <v>16655</v>
      </c>
      <c r="BN11369" s="97" t="s">
        <v>3003</v>
      </c>
      <c r="BO11369" s="97" t="s">
        <v>2173</v>
      </c>
      <c r="BU11369" s="97" t="s">
        <v>16655</v>
      </c>
      <c r="BV11369" s="97" t="s">
        <v>3003</v>
      </c>
      <c r="BW11369" s="97" t="s">
        <v>2173</v>
      </c>
    </row>
    <row r="11370" spans="51:75" x14ac:dyDescent="0.3">
      <c r="AY11370" s="124" t="e">
        <f>VLOOKUP(C11370,#REF!, 2,FALSE)</f>
        <v>#REF!</v>
      </c>
      <c r="BM11370" s="97" t="s">
        <v>16656</v>
      </c>
      <c r="BN11370" s="97" t="s">
        <v>2979</v>
      </c>
      <c r="BO11370" s="97" t="s">
        <v>2755</v>
      </c>
      <c r="BU11370" s="97" t="s">
        <v>16656</v>
      </c>
      <c r="BV11370" s="97" t="s">
        <v>2979</v>
      </c>
      <c r="BW11370" s="97" t="s">
        <v>2755</v>
      </c>
    </row>
    <row r="11371" spans="51:75" x14ac:dyDescent="0.3">
      <c r="AY11371" s="124" t="e">
        <f>VLOOKUP(C11371,#REF!, 2,FALSE)</f>
        <v>#REF!</v>
      </c>
      <c r="BM11371" s="97" t="s">
        <v>16657</v>
      </c>
      <c r="BN11371" s="97" t="s">
        <v>1269</v>
      </c>
      <c r="BO11371" s="97" t="s">
        <v>2983</v>
      </c>
      <c r="BU11371" s="97" t="s">
        <v>16657</v>
      </c>
      <c r="BV11371" s="97" t="s">
        <v>1269</v>
      </c>
      <c r="BW11371" s="97" t="s">
        <v>2983</v>
      </c>
    </row>
    <row r="11372" spans="51:75" x14ac:dyDescent="0.3">
      <c r="AY11372" s="124" t="e">
        <f>VLOOKUP(C11372,#REF!, 2,FALSE)</f>
        <v>#REF!</v>
      </c>
      <c r="BM11372" s="97" t="s">
        <v>16658</v>
      </c>
      <c r="BN11372" s="97" t="s">
        <v>1139</v>
      </c>
      <c r="BO11372" s="97" t="s">
        <v>8390</v>
      </c>
      <c r="BU11372" s="97" t="s">
        <v>16658</v>
      </c>
      <c r="BV11372" s="97" t="s">
        <v>1139</v>
      </c>
      <c r="BW11372" s="97" t="s">
        <v>8390</v>
      </c>
    </row>
    <row r="11373" spans="51:75" x14ac:dyDescent="0.3">
      <c r="AY11373" s="124" t="e">
        <f>VLOOKUP(C11373,#REF!, 2,FALSE)</f>
        <v>#REF!</v>
      </c>
      <c r="BM11373" s="97" t="s">
        <v>16659</v>
      </c>
      <c r="BN11373" s="97" t="s">
        <v>2979</v>
      </c>
      <c r="BO11373" s="97" t="s">
        <v>2983</v>
      </c>
      <c r="BU11373" s="97" t="s">
        <v>16659</v>
      </c>
      <c r="BV11373" s="97" t="s">
        <v>2979</v>
      </c>
      <c r="BW11373" s="97" t="s">
        <v>2983</v>
      </c>
    </row>
    <row r="11374" spans="51:75" x14ac:dyDescent="0.3">
      <c r="AY11374" s="124" t="e">
        <f>VLOOKUP(C11374,#REF!, 2,FALSE)</f>
        <v>#REF!</v>
      </c>
      <c r="BM11374" s="97" t="s">
        <v>16660</v>
      </c>
      <c r="BN11374" s="97" t="s">
        <v>1269</v>
      </c>
      <c r="BO11374" s="97" t="s">
        <v>15819</v>
      </c>
      <c r="BU11374" s="97" t="s">
        <v>16660</v>
      </c>
      <c r="BV11374" s="97" t="s">
        <v>1269</v>
      </c>
      <c r="BW11374" s="97" t="s">
        <v>15819</v>
      </c>
    </row>
    <row r="11375" spans="51:75" x14ac:dyDescent="0.3">
      <c r="AY11375" s="124" t="e">
        <f>VLOOKUP(C11375,#REF!, 2,FALSE)</f>
        <v>#REF!</v>
      </c>
      <c r="BM11375" s="97" t="s">
        <v>16661</v>
      </c>
      <c r="BN11375" s="97" t="s">
        <v>1269</v>
      </c>
      <c r="BO11375" s="97" t="s">
        <v>2983</v>
      </c>
      <c r="BU11375" s="97" t="s">
        <v>16661</v>
      </c>
      <c r="BV11375" s="97" t="s">
        <v>1269</v>
      </c>
      <c r="BW11375" s="97" t="s">
        <v>2983</v>
      </c>
    </row>
    <row r="11376" spans="51:75" x14ac:dyDescent="0.3">
      <c r="AY11376" s="124" t="e">
        <f>VLOOKUP(C11376,#REF!, 2,FALSE)</f>
        <v>#REF!</v>
      </c>
      <c r="BM11376" s="97" t="s">
        <v>16662</v>
      </c>
      <c r="BN11376" s="97" t="s">
        <v>3237</v>
      </c>
      <c r="BO11376" s="97" t="s">
        <v>9370</v>
      </c>
      <c r="BU11376" s="97" t="s">
        <v>16662</v>
      </c>
      <c r="BV11376" s="97" t="s">
        <v>3237</v>
      </c>
      <c r="BW11376" s="97" t="s">
        <v>9370</v>
      </c>
    </row>
    <row r="11377" spans="51:75" x14ac:dyDescent="0.3">
      <c r="AY11377" s="124" t="e">
        <f>VLOOKUP(C11377,#REF!, 2,FALSE)</f>
        <v>#REF!</v>
      </c>
      <c r="BM11377" s="97" t="s">
        <v>16663</v>
      </c>
      <c r="BN11377" s="97" t="s">
        <v>1342</v>
      </c>
      <c r="BO11377" s="97" t="s">
        <v>2983</v>
      </c>
      <c r="BU11377" s="97" t="s">
        <v>16663</v>
      </c>
      <c r="BV11377" s="97" t="s">
        <v>1342</v>
      </c>
      <c r="BW11377" s="97" t="s">
        <v>2983</v>
      </c>
    </row>
    <row r="11378" spans="51:75" x14ac:dyDescent="0.3">
      <c r="AY11378" s="124" t="e">
        <f>VLOOKUP(C11378,#REF!, 2,FALSE)</f>
        <v>#REF!</v>
      </c>
      <c r="BM11378" s="97" t="s">
        <v>16664</v>
      </c>
      <c r="BN11378" s="97" t="s">
        <v>862</v>
      </c>
      <c r="BO11378" s="97" t="s">
        <v>2983</v>
      </c>
      <c r="BU11378" s="97" t="s">
        <v>16664</v>
      </c>
      <c r="BV11378" s="97" t="s">
        <v>862</v>
      </c>
      <c r="BW11378" s="97" t="s">
        <v>2983</v>
      </c>
    </row>
    <row r="11379" spans="51:75" x14ac:dyDescent="0.3">
      <c r="AY11379" s="124" t="e">
        <f>VLOOKUP(C11379,#REF!, 2,FALSE)</f>
        <v>#REF!</v>
      </c>
      <c r="BM11379" s="97" t="s">
        <v>16665</v>
      </c>
      <c r="BN11379" s="97" t="s">
        <v>1342</v>
      </c>
      <c r="BO11379" s="97" t="s">
        <v>2983</v>
      </c>
      <c r="BU11379" s="97" t="s">
        <v>16665</v>
      </c>
      <c r="BV11379" s="97" t="s">
        <v>1342</v>
      </c>
      <c r="BW11379" s="97" t="s">
        <v>2983</v>
      </c>
    </row>
    <row r="11380" spans="51:75" x14ac:dyDescent="0.3">
      <c r="AY11380" s="124" t="e">
        <f>VLOOKUP(C11380,#REF!, 2,FALSE)</f>
        <v>#REF!</v>
      </c>
      <c r="BM11380" s="97" t="s">
        <v>16666</v>
      </c>
      <c r="BN11380" s="97" t="s">
        <v>1139</v>
      </c>
      <c r="BO11380" s="97" t="s">
        <v>2983</v>
      </c>
      <c r="BU11380" s="97" t="s">
        <v>16666</v>
      </c>
      <c r="BV11380" s="97" t="s">
        <v>1139</v>
      </c>
      <c r="BW11380" s="97" t="s">
        <v>2983</v>
      </c>
    </row>
    <row r="11381" spans="51:75" x14ac:dyDescent="0.3">
      <c r="AY11381" s="124" t="e">
        <f>VLOOKUP(C11381,#REF!, 2,FALSE)</f>
        <v>#REF!</v>
      </c>
      <c r="BM11381" s="97" t="s">
        <v>16667</v>
      </c>
      <c r="BN11381" s="97" t="s">
        <v>862</v>
      </c>
      <c r="BO11381" s="97" t="s">
        <v>1277</v>
      </c>
      <c r="BU11381" s="97" t="s">
        <v>16667</v>
      </c>
      <c r="BV11381" s="97" t="s">
        <v>862</v>
      </c>
      <c r="BW11381" s="97" t="s">
        <v>1277</v>
      </c>
    </row>
    <row r="11382" spans="51:75" x14ac:dyDescent="0.3">
      <c r="AY11382" s="124" t="e">
        <f>VLOOKUP(C11382,#REF!, 2,FALSE)</f>
        <v>#REF!</v>
      </c>
      <c r="BM11382" s="97" t="s">
        <v>16668</v>
      </c>
      <c r="BN11382" s="97" t="s">
        <v>3043</v>
      </c>
      <c r="BO11382" s="97" t="s">
        <v>2064</v>
      </c>
      <c r="BU11382" s="97" t="s">
        <v>16668</v>
      </c>
      <c r="BV11382" s="97" t="s">
        <v>3043</v>
      </c>
      <c r="BW11382" s="97" t="s">
        <v>2064</v>
      </c>
    </row>
    <row r="11383" spans="51:75" x14ac:dyDescent="0.3">
      <c r="AY11383" s="124" t="e">
        <f>VLOOKUP(C11383,#REF!, 2,FALSE)</f>
        <v>#REF!</v>
      </c>
      <c r="BM11383" s="97" t="s">
        <v>16669</v>
      </c>
      <c r="BN11383" s="97" t="s">
        <v>2979</v>
      </c>
      <c r="BO11383" s="97" t="s">
        <v>1606</v>
      </c>
      <c r="BU11383" s="97" t="s">
        <v>16669</v>
      </c>
      <c r="BV11383" s="97" t="s">
        <v>2979</v>
      </c>
      <c r="BW11383" s="97" t="s">
        <v>1606</v>
      </c>
    </row>
    <row r="11384" spans="51:75" x14ac:dyDescent="0.3">
      <c r="AY11384" s="124" t="e">
        <f>VLOOKUP(C11384,#REF!, 2,FALSE)</f>
        <v>#REF!</v>
      </c>
      <c r="BM11384" s="97" t="s">
        <v>2860</v>
      </c>
      <c r="BN11384" s="97" t="s">
        <v>3191</v>
      </c>
      <c r="BO11384" s="97" t="s">
        <v>2983</v>
      </c>
      <c r="BU11384" s="97" t="s">
        <v>2860</v>
      </c>
      <c r="BV11384" s="97" t="s">
        <v>3191</v>
      </c>
      <c r="BW11384" s="97" t="s">
        <v>2983</v>
      </c>
    </row>
    <row r="11385" spans="51:75" x14ac:dyDescent="0.3">
      <c r="AY11385" s="124" t="e">
        <f>VLOOKUP(C11385,#REF!, 2,FALSE)</f>
        <v>#REF!</v>
      </c>
      <c r="BM11385" s="97" t="s">
        <v>16670</v>
      </c>
      <c r="BN11385" s="97" t="s">
        <v>3043</v>
      </c>
      <c r="BO11385" s="97" t="s">
        <v>2983</v>
      </c>
      <c r="BU11385" s="97" t="s">
        <v>16670</v>
      </c>
      <c r="BV11385" s="97" t="s">
        <v>3043</v>
      </c>
      <c r="BW11385" s="97" t="s">
        <v>2983</v>
      </c>
    </row>
    <row r="11386" spans="51:75" x14ac:dyDescent="0.3">
      <c r="AY11386" s="124" t="e">
        <f>VLOOKUP(C11386,#REF!, 2,FALSE)</f>
        <v>#REF!</v>
      </c>
      <c r="BM11386" s="97" t="s">
        <v>16671</v>
      </c>
      <c r="BN11386" s="97" t="s">
        <v>1269</v>
      </c>
      <c r="BO11386" s="97" t="s">
        <v>3414</v>
      </c>
      <c r="BU11386" s="97" t="s">
        <v>16671</v>
      </c>
      <c r="BV11386" s="97" t="s">
        <v>1269</v>
      </c>
      <c r="BW11386" s="97" t="s">
        <v>3414</v>
      </c>
    </row>
    <row r="11387" spans="51:75" x14ac:dyDescent="0.3">
      <c r="AY11387" s="124" t="e">
        <f>VLOOKUP(C11387,#REF!, 2,FALSE)</f>
        <v>#REF!</v>
      </c>
      <c r="BM11387" s="97" t="s">
        <v>16672</v>
      </c>
      <c r="BN11387" s="97" t="s">
        <v>1342</v>
      </c>
      <c r="BO11387" s="97" t="s">
        <v>944</v>
      </c>
      <c r="BU11387" s="97" t="s">
        <v>16672</v>
      </c>
      <c r="BV11387" s="97" t="s">
        <v>1342</v>
      </c>
      <c r="BW11387" s="97" t="s">
        <v>944</v>
      </c>
    </row>
    <row r="11388" spans="51:75" x14ac:dyDescent="0.3">
      <c r="AY11388" s="124" t="e">
        <f>VLOOKUP(C11388,#REF!, 2,FALSE)</f>
        <v>#REF!</v>
      </c>
      <c r="BM11388" s="97" t="s">
        <v>16673</v>
      </c>
      <c r="BN11388" s="97" t="s">
        <v>3043</v>
      </c>
      <c r="BO11388" s="97" t="s">
        <v>2983</v>
      </c>
      <c r="BU11388" s="97" t="s">
        <v>16673</v>
      </c>
      <c r="BV11388" s="97" t="s">
        <v>3043</v>
      </c>
      <c r="BW11388" s="97" t="s">
        <v>2983</v>
      </c>
    </row>
    <row r="11389" spans="51:75" x14ac:dyDescent="0.3">
      <c r="AY11389" s="124" t="e">
        <f>VLOOKUP(C11389,#REF!, 2,FALSE)</f>
        <v>#REF!</v>
      </c>
      <c r="BM11389" s="97" t="s">
        <v>16674</v>
      </c>
      <c r="BN11389" s="97" t="s">
        <v>3237</v>
      </c>
      <c r="BO11389" s="97" t="s">
        <v>3788</v>
      </c>
      <c r="BU11389" s="97" t="s">
        <v>16674</v>
      </c>
      <c r="BV11389" s="97" t="s">
        <v>3237</v>
      </c>
      <c r="BW11389" s="97" t="s">
        <v>3788</v>
      </c>
    </row>
    <row r="11390" spans="51:75" x14ac:dyDescent="0.3">
      <c r="AY11390" s="124" t="e">
        <f>VLOOKUP(C11390,#REF!, 2,FALSE)</f>
        <v>#REF!</v>
      </c>
      <c r="BM11390" s="97" t="s">
        <v>16675</v>
      </c>
      <c r="BN11390" s="97" t="s">
        <v>1269</v>
      </c>
      <c r="BO11390" s="97" t="s">
        <v>15718</v>
      </c>
      <c r="BU11390" s="97" t="s">
        <v>16675</v>
      </c>
      <c r="BV11390" s="97" t="s">
        <v>1269</v>
      </c>
      <c r="BW11390" s="97" t="s">
        <v>15718</v>
      </c>
    </row>
    <row r="11391" spans="51:75" x14ac:dyDescent="0.3">
      <c r="AY11391" s="124" t="e">
        <f>VLOOKUP(C11391,#REF!, 2,FALSE)</f>
        <v>#REF!</v>
      </c>
      <c r="BM11391" s="97" t="s">
        <v>16676</v>
      </c>
      <c r="BN11391" s="97" t="s">
        <v>1342</v>
      </c>
      <c r="BO11391" s="97" t="s">
        <v>2983</v>
      </c>
      <c r="BU11391" s="97" t="s">
        <v>16676</v>
      </c>
      <c r="BV11391" s="97" t="s">
        <v>1342</v>
      </c>
      <c r="BW11391" s="97" t="s">
        <v>2983</v>
      </c>
    </row>
    <row r="11392" spans="51:75" x14ac:dyDescent="0.3">
      <c r="AY11392" s="124" t="e">
        <f>VLOOKUP(C11392,#REF!, 2,FALSE)</f>
        <v>#REF!</v>
      </c>
      <c r="BM11392" s="97" t="s">
        <v>16677</v>
      </c>
      <c r="BN11392" s="97" t="s">
        <v>2979</v>
      </c>
      <c r="BO11392" s="97" t="s">
        <v>8727</v>
      </c>
      <c r="BU11392" s="97" t="s">
        <v>16677</v>
      </c>
      <c r="BV11392" s="97" t="s">
        <v>2979</v>
      </c>
      <c r="BW11392" s="97" t="s">
        <v>8727</v>
      </c>
    </row>
    <row r="11393" spans="51:75" x14ac:dyDescent="0.3">
      <c r="AY11393" s="124" t="e">
        <f>VLOOKUP(C11393,#REF!, 2,FALSE)</f>
        <v>#REF!</v>
      </c>
      <c r="BM11393" s="97" t="s">
        <v>2861</v>
      </c>
      <c r="BN11393" s="97" t="s">
        <v>3237</v>
      </c>
      <c r="BO11393" s="97" t="s">
        <v>9321</v>
      </c>
      <c r="BU11393" s="97" t="s">
        <v>2861</v>
      </c>
      <c r="BV11393" s="97" t="s">
        <v>3237</v>
      </c>
      <c r="BW11393" s="97" t="s">
        <v>9321</v>
      </c>
    </row>
    <row r="11394" spans="51:75" x14ac:dyDescent="0.3">
      <c r="AY11394" s="124" t="e">
        <f>VLOOKUP(C11394,#REF!, 2,FALSE)</f>
        <v>#REF!</v>
      </c>
      <c r="BM11394" s="97" t="s">
        <v>16678</v>
      </c>
      <c r="BN11394" s="97" t="s">
        <v>2979</v>
      </c>
      <c r="BO11394" s="97" t="s">
        <v>16679</v>
      </c>
      <c r="BU11394" s="97" t="s">
        <v>16678</v>
      </c>
      <c r="BV11394" s="97" t="s">
        <v>2979</v>
      </c>
      <c r="BW11394" s="97" t="s">
        <v>16679</v>
      </c>
    </row>
    <row r="11395" spans="51:75" x14ac:dyDescent="0.3">
      <c r="AY11395" s="124" t="e">
        <f>VLOOKUP(C11395,#REF!, 2,FALSE)</f>
        <v>#REF!</v>
      </c>
      <c r="BM11395" s="97" t="s">
        <v>16680</v>
      </c>
      <c r="BN11395" s="97" t="s">
        <v>3043</v>
      </c>
      <c r="BO11395" s="97" t="s">
        <v>16681</v>
      </c>
      <c r="BU11395" s="97" t="s">
        <v>16680</v>
      </c>
      <c r="BV11395" s="97" t="s">
        <v>3043</v>
      </c>
      <c r="BW11395" s="97" t="s">
        <v>16681</v>
      </c>
    </row>
    <row r="11396" spans="51:75" x14ac:dyDescent="0.3">
      <c r="AY11396" s="124" t="e">
        <f>VLOOKUP(C11396,#REF!, 2,FALSE)</f>
        <v>#REF!</v>
      </c>
      <c r="BM11396" s="97" t="s">
        <v>16682</v>
      </c>
      <c r="BN11396" s="97" t="s">
        <v>3043</v>
      </c>
      <c r="BO11396" s="97" t="s">
        <v>2983</v>
      </c>
      <c r="BU11396" s="97" t="s">
        <v>16682</v>
      </c>
      <c r="BV11396" s="97" t="s">
        <v>3043</v>
      </c>
      <c r="BW11396" s="97" t="s">
        <v>2983</v>
      </c>
    </row>
    <row r="11397" spans="51:75" x14ac:dyDescent="0.3">
      <c r="AY11397" s="124" t="e">
        <f>VLOOKUP(C11397,#REF!, 2,FALSE)</f>
        <v>#REF!</v>
      </c>
      <c r="BM11397" s="97" t="s">
        <v>16683</v>
      </c>
      <c r="BN11397" s="97" t="s">
        <v>3043</v>
      </c>
      <c r="BO11397" s="97" t="s">
        <v>2978</v>
      </c>
      <c r="BU11397" s="97" t="s">
        <v>16683</v>
      </c>
      <c r="BV11397" s="97" t="s">
        <v>3043</v>
      </c>
      <c r="BW11397" s="97" t="s">
        <v>2978</v>
      </c>
    </row>
    <row r="11398" spans="51:75" x14ac:dyDescent="0.3">
      <c r="AY11398" s="124" t="e">
        <f>VLOOKUP(C11398,#REF!, 2,FALSE)</f>
        <v>#REF!</v>
      </c>
      <c r="BM11398" s="97" t="s">
        <v>16684</v>
      </c>
      <c r="BN11398" s="97" t="s">
        <v>1342</v>
      </c>
      <c r="BO11398" s="97" t="s">
        <v>16685</v>
      </c>
      <c r="BU11398" s="97" t="s">
        <v>16684</v>
      </c>
      <c r="BV11398" s="97" t="s">
        <v>1342</v>
      </c>
      <c r="BW11398" s="97" t="s">
        <v>16685</v>
      </c>
    </row>
    <row r="11399" spans="51:75" x14ac:dyDescent="0.3">
      <c r="AY11399" s="124" t="e">
        <f>VLOOKUP(C11399,#REF!, 2,FALSE)</f>
        <v>#REF!</v>
      </c>
      <c r="BM11399" s="97" t="s">
        <v>16686</v>
      </c>
      <c r="BN11399" s="97" t="s">
        <v>2979</v>
      </c>
      <c r="BO11399" s="97" t="s">
        <v>16687</v>
      </c>
      <c r="BU11399" s="97" t="s">
        <v>16686</v>
      </c>
      <c r="BV11399" s="97" t="s">
        <v>2979</v>
      </c>
      <c r="BW11399" s="97" t="s">
        <v>16687</v>
      </c>
    </row>
    <row r="11400" spans="51:75" x14ac:dyDescent="0.3">
      <c r="AY11400" s="124" t="e">
        <f>VLOOKUP(C11400,#REF!, 2,FALSE)</f>
        <v>#REF!</v>
      </c>
      <c r="BM11400" s="97" t="s">
        <v>16688</v>
      </c>
      <c r="BN11400" s="97" t="s">
        <v>3003</v>
      </c>
      <c r="BO11400" s="97" t="s">
        <v>16689</v>
      </c>
      <c r="BU11400" s="97" t="s">
        <v>16688</v>
      </c>
      <c r="BV11400" s="97" t="s">
        <v>3003</v>
      </c>
      <c r="BW11400" s="97" t="s">
        <v>16689</v>
      </c>
    </row>
    <row r="11401" spans="51:75" x14ac:dyDescent="0.3">
      <c r="AY11401" s="124" t="e">
        <f>VLOOKUP(C11401,#REF!, 2,FALSE)</f>
        <v>#REF!</v>
      </c>
      <c r="BM11401" s="97" t="s">
        <v>16690</v>
      </c>
      <c r="BN11401" s="97" t="s">
        <v>3237</v>
      </c>
      <c r="BO11401" s="97" t="s">
        <v>16691</v>
      </c>
      <c r="BU11401" s="97" t="s">
        <v>16690</v>
      </c>
      <c r="BV11401" s="97" t="s">
        <v>3237</v>
      </c>
      <c r="BW11401" s="97" t="s">
        <v>16691</v>
      </c>
    </row>
    <row r="11402" spans="51:75" x14ac:dyDescent="0.3">
      <c r="AY11402" s="124" t="e">
        <f>VLOOKUP(C11402,#REF!, 2,FALSE)</f>
        <v>#REF!</v>
      </c>
      <c r="BM11402" s="97" t="s">
        <v>2862</v>
      </c>
      <c r="BN11402" s="97" t="s">
        <v>3000</v>
      </c>
      <c r="BO11402" s="97" t="s">
        <v>8807</v>
      </c>
      <c r="BU11402" s="97" t="s">
        <v>2862</v>
      </c>
      <c r="BV11402" s="97" t="s">
        <v>3000</v>
      </c>
      <c r="BW11402" s="97" t="s">
        <v>8807</v>
      </c>
    </row>
    <row r="11403" spans="51:75" x14ac:dyDescent="0.3">
      <c r="AY11403" s="124" t="e">
        <f>VLOOKUP(C11403,#REF!, 2,FALSE)</f>
        <v>#REF!</v>
      </c>
      <c r="BM11403" s="97" t="s">
        <v>2863</v>
      </c>
      <c r="BN11403" s="97" t="s">
        <v>1139</v>
      </c>
      <c r="BO11403" s="97" t="s">
        <v>2983</v>
      </c>
      <c r="BU11403" s="97" t="s">
        <v>2863</v>
      </c>
      <c r="BV11403" s="97" t="s">
        <v>1139</v>
      </c>
      <c r="BW11403" s="97" t="s">
        <v>2983</v>
      </c>
    </row>
    <row r="11404" spans="51:75" x14ac:dyDescent="0.3">
      <c r="AY11404" s="124" t="e">
        <f>VLOOKUP(C11404,#REF!, 2,FALSE)</f>
        <v>#REF!</v>
      </c>
      <c r="BM11404" s="97" t="s">
        <v>16692</v>
      </c>
      <c r="BN11404" s="97" t="s">
        <v>3000</v>
      </c>
      <c r="BO11404" s="97" t="s">
        <v>2983</v>
      </c>
      <c r="BU11404" s="97" t="s">
        <v>16692</v>
      </c>
      <c r="BV11404" s="97" t="s">
        <v>3000</v>
      </c>
      <c r="BW11404" s="97" t="s">
        <v>2983</v>
      </c>
    </row>
    <row r="11405" spans="51:75" x14ac:dyDescent="0.3">
      <c r="AY11405" s="124" t="e">
        <f>VLOOKUP(C11405,#REF!, 2,FALSE)</f>
        <v>#REF!</v>
      </c>
      <c r="BM11405" s="97" t="s">
        <v>16693</v>
      </c>
      <c r="BN11405" s="97" t="s">
        <v>1139</v>
      </c>
      <c r="BO11405" s="97" t="s">
        <v>2983</v>
      </c>
      <c r="BU11405" s="97" t="s">
        <v>16693</v>
      </c>
      <c r="BV11405" s="97" t="s">
        <v>1139</v>
      </c>
      <c r="BW11405" s="97" t="s">
        <v>2983</v>
      </c>
    </row>
    <row r="11406" spans="51:75" x14ac:dyDescent="0.3">
      <c r="AY11406" s="124" t="e">
        <f>VLOOKUP(C11406,#REF!, 2,FALSE)</f>
        <v>#REF!</v>
      </c>
      <c r="BM11406" s="97" t="s">
        <v>16694</v>
      </c>
      <c r="BN11406" s="97" t="s">
        <v>3237</v>
      </c>
      <c r="BO11406" s="97" t="s">
        <v>10769</v>
      </c>
      <c r="BU11406" s="97" t="s">
        <v>16694</v>
      </c>
      <c r="BV11406" s="97" t="s">
        <v>3237</v>
      </c>
      <c r="BW11406" s="97" t="s">
        <v>10769</v>
      </c>
    </row>
    <row r="11407" spans="51:75" x14ac:dyDescent="0.3">
      <c r="AY11407" s="124" t="e">
        <f>VLOOKUP(C11407,#REF!, 2,FALSE)</f>
        <v>#REF!</v>
      </c>
      <c r="BM11407" s="97" t="s">
        <v>16695</v>
      </c>
      <c r="BN11407" s="97" t="s">
        <v>2979</v>
      </c>
      <c r="BO11407" s="97" t="s">
        <v>1097</v>
      </c>
      <c r="BU11407" s="97" t="s">
        <v>16695</v>
      </c>
      <c r="BV11407" s="97" t="s">
        <v>2979</v>
      </c>
      <c r="BW11407" s="97" t="s">
        <v>1097</v>
      </c>
    </row>
    <row r="11408" spans="51:75" x14ac:dyDescent="0.3">
      <c r="AY11408" s="124" t="e">
        <f>VLOOKUP(C11408,#REF!, 2,FALSE)</f>
        <v>#REF!</v>
      </c>
      <c r="BM11408" s="97" t="s">
        <v>16696</v>
      </c>
      <c r="BN11408" s="97" t="s">
        <v>3003</v>
      </c>
      <c r="BO11408" s="97" t="s">
        <v>8512</v>
      </c>
      <c r="BU11408" s="97" t="s">
        <v>16696</v>
      </c>
      <c r="BV11408" s="97" t="s">
        <v>3003</v>
      </c>
      <c r="BW11408" s="97" t="s">
        <v>8512</v>
      </c>
    </row>
    <row r="11409" spans="51:75" x14ac:dyDescent="0.3">
      <c r="AY11409" s="124" t="e">
        <f>VLOOKUP(C11409,#REF!, 2,FALSE)</f>
        <v>#REF!</v>
      </c>
      <c r="BM11409" s="97" t="s">
        <v>16697</v>
      </c>
      <c r="BN11409" s="97" t="s">
        <v>3043</v>
      </c>
      <c r="BO11409" s="97" t="s">
        <v>2983</v>
      </c>
      <c r="BU11409" s="97" t="s">
        <v>16697</v>
      </c>
      <c r="BV11409" s="97" t="s">
        <v>3043</v>
      </c>
      <c r="BW11409" s="97" t="s">
        <v>2983</v>
      </c>
    </row>
    <row r="11410" spans="51:75" x14ac:dyDescent="0.3">
      <c r="AY11410" s="124" t="e">
        <f>VLOOKUP(C11410,#REF!, 2,FALSE)</f>
        <v>#REF!</v>
      </c>
      <c r="BM11410" s="97" t="s">
        <v>16698</v>
      </c>
      <c r="BN11410" s="97" t="s">
        <v>1342</v>
      </c>
      <c r="BO11410" s="97" t="s">
        <v>2983</v>
      </c>
      <c r="BU11410" s="97" t="s">
        <v>16698</v>
      </c>
      <c r="BV11410" s="97" t="s">
        <v>1342</v>
      </c>
      <c r="BW11410" s="97" t="s">
        <v>2983</v>
      </c>
    </row>
    <row r="11411" spans="51:75" x14ac:dyDescent="0.3">
      <c r="AY11411" s="124" t="e">
        <f>VLOOKUP(C11411,#REF!, 2,FALSE)</f>
        <v>#REF!</v>
      </c>
      <c r="BM11411" s="97" t="s">
        <v>16699</v>
      </c>
      <c r="BN11411" s="97" t="s">
        <v>1342</v>
      </c>
      <c r="BO11411" s="97" t="s">
        <v>10533</v>
      </c>
      <c r="BU11411" s="97" t="s">
        <v>16699</v>
      </c>
      <c r="BV11411" s="97" t="s">
        <v>1342</v>
      </c>
      <c r="BW11411" s="97" t="s">
        <v>10533</v>
      </c>
    </row>
    <row r="11412" spans="51:75" x14ac:dyDescent="0.3">
      <c r="AY11412" s="124" t="e">
        <f>VLOOKUP(C11412,#REF!, 2,FALSE)</f>
        <v>#REF!</v>
      </c>
      <c r="BM11412" s="97" t="s">
        <v>16700</v>
      </c>
      <c r="BN11412" s="97" t="s">
        <v>3237</v>
      </c>
      <c r="BO11412" s="97" t="s">
        <v>16701</v>
      </c>
      <c r="BU11412" s="97" t="s">
        <v>16700</v>
      </c>
      <c r="BV11412" s="97" t="s">
        <v>3237</v>
      </c>
      <c r="BW11412" s="97" t="s">
        <v>16701</v>
      </c>
    </row>
    <row r="11413" spans="51:75" x14ac:dyDescent="0.3">
      <c r="AY11413" s="124" t="e">
        <f>VLOOKUP(C11413,#REF!, 2,FALSE)</f>
        <v>#REF!</v>
      </c>
      <c r="BM11413" s="97" t="s">
        <v>16702</v>
      </c>
      <c r="BN11413" s="97" t="s">
        <v>3237</v>
      </c>
      <c r="BO11413" s="97" t="s">
        <v>6650</v>
      </c>
      <c r="BU11413" s="97" t="s">
        <v>16702</v>
      </c>
      <c r="BV11413" s="97" t="s">
        <v>3237</v>
      </c>
      <c r="BW11413" s="97" t="s">
        <v>6650</v>
      </c>
    </row>
    <row r="11414" spans="51:75" x14ac:dyDescent="0.3">
      <c r="AY11414" s="124" t="e">
        <f>VLOOKUP(C11414,#REF!, 2,FALSE)</f>
        <v>#REF!</v>
      </c>
      <c r="BM11414" s="97" t="s">
        <v>16703</v>
      </c>
      <c r="BN11414" s="97" t="s">
        <v>3043</v>
      </c>
      <c r="BO11414" s="97" t="s">
        <v>2983</v>
      </c>
      <c r="BU11414" s="97" t="s">
        <v>16703</v>
      </c>
      <c r="BV11414" s="97" t="s">
        <v>3043</v>
      </c>
      <c r="BW11414" s="97" t="s">
        <v>2983</v>
      </c>
    </row>
    <row r="11415" spans="51:75" x14ac:dyDescent="0.3">
      <c r="AY11415" s="124" t="e">
        <f>VLOOKUP(C11415,#REF!, 2,FALSE)</f>
        <v>#REF!</v>
      </c>
      <c r="BM11415" s="97" t="s">
        <v>16704</v>
      </c>
      <c r="BN11415" s="97" t="s">
        <v>3191</v>
      </c>
      <c r="BO11415" s="97" t="s">
        <v>4819</v>
      </c>
      <c r="BU11415" s="97" t="s">
        <v>16704</v>
      </c>
      <c r="BV11415" s="97" t="s">
        <v>3191</v>
      </c>
      <c r="BW11415" s="97" t="s">
        <v>4819</v>
      </c>
    </row>
    <row r="11416" spans="51:75" x14ac:dyDescent="0.3">
      <c r="AY11416" s="124" t="e">
        <f>VLOOKUP(C11416,#REF!, 2,FALSE)</f>
        <v>#REF!</v>
      </c>
      <c r="BM11416" s="97" t="s">
        <v>16705</v>
      </c>
      <c r="BN11416" s="97" t="s">
        <v>3237</v>
      </c>
      <c r="BO11416" s="97" t="s">
        <v>13005</v>
      </c>
      <c r="BU11416" s="97" t="s">
        <v>16705</v>
      </c>
      <c r="BV11416" s="97" t="s">
        <v>3237</v>
      </c>
      <c r="BW11416" s="97" t="s">
        <v>13005</v>
      </c>
    </row>
    <row r="11417" spans="51:75" x14ac:dyDescent="0.3">
      <c r="AY11417" s="124" t="e">
        <f>VLOOKUP(C11417,#REF!, 2,FALSE)</f>
        <v>#REF!</v>
      </c>
      <c r="BM11417" s="97" t="s">
        <v>2864</v>
      </c>
      <c r="BN11417" s="97" t="s">
        <v>3003</v>
      </c>
      <c r="BO11417" s="97" t="s">
        <v>16706</v>
      </c>
      <c r="BU11417" s="97" t="s">
        <v>2864</v>
      </c>
      <c r="BV11417" s="97" t="s">
        <v>3003</v>
      </c>
      <c r="BW11417" s="97" t="s">
        <v>16706</v>
      </c>
    </row>
    <row r="11418" spans="51:75" x14ac:dyDescent="0.3">
      <c r="AY11418" s="124" t="e">
        <f>VLOOKUP(C11418,#REF!, 2,FALSE)</f>
        <v>#REF!</v>
      </c>
      <c r="BM11418" s="97" t="s">
        <v>16707</v>
      </c>
      <c r="BN11418" s="97" t="s">
        <v>3000</v>
      </c>
      <c r="BO11418" s="97" t="s">
        <v>3019</v>
      </c>
      <c r="BU11418" s="97" t="s">
        <v>16707</v>
      </c>
      <c r="BV11418" s="97" t="s">
        <v>3000</v>
      </c>
      <c r="BW11418" s="97" t="s">
        <v>3019</v>
      </c>
    </row>
    <row r="11419" spans="51:75" x14ac:dyDescent="0.3">
      <c r="AY11419" s="124" t="e">
        <f>VLOOKUP(C11419,#REF!, 2,FALSE)</f>
        <v>#REF!</v>
      </c>
      <c r="BM11419" s="97" t="s">
        <v>16708</v>
      </c>
      <c r="BN11419" s="97" t="s">
        <v>3000</v>
      </c>
      <c r="BO11419" s="97" t="s">
        <v>9028</v>
      </c>
      <c r="BU11419" s="97" t="s">
        <v>16708</v>
      </c>
      <c r="BV11419" s="97" t="s">
        <v>3000</v>
      </c>
      <c r="BW11419" s="97" t="s">
        <v>9028</v>
      </c>
    </row>
    <row r="11420" spans="51:75" x14ac:dyDescent="0.3">
      <c r="AY11420" s="124" t="e">
        <f>VLOOKUP(C11420,#REF!, 2,FALSE)</f>
        <v>#REF!</v>
      </c>
      <c r="BM11420" s="97" t="s">
        <v>16709</v>
      </c>
      <c r="BN11420" s="97" t="s">
        <v>3237</v>
      </c>
      <c r="BO11420" s="97" t="s">
        <v>13211</v>
      </c>
      <c r="BU11420" s="97" t="s">
        <v>16709</v>
      </c>
      <c r="BV11420" s="97" t="s">
        <v>3237</v>
      </c>
      <c r="BW11420" s="97" t="s">
        <v>13211</v>
      </c>
    </row>
    <row r="11421" spans="51:75" x14ac:dyDescent="0.3">
      <c r="AY11421" s="124" t="e">
        <f>VLOOKUP(C11421,#REF!, 2,FALSE)</f>
        <v>#REF!</v>
      </c>
      <c r="BM11421" s="97" t="s">
        <v>16710</v>
      </c>
      <c r="BN11421" s="97" t="s">
        <v>1342</v>
      </c>
      <c r="BO11421" s="97" t="s">
        <v>2983</v>
      </c>
      <c r="BU11421" s="97" t="s">
        <v>16710</v>
      </c>
      <c r="BV11421" s="97" t="s">
        <v>1342</v>
      </c>
      <c r="BW11421" s="97" t="s">
        <v>2983</v>
      </c>
    </row>
    <row r="11422" spans="51:75" x14ac:dyDescent="0.3">
      <c r="AY11422" s="124" t="e">
        <f>VLOOKUP(C11422,#REF!, 2,FALSE)</f>
        <v>#REF!</v>
      </c>
      <c r="BM11422" s="97" t="s">
        <v>16711</v>
      </c>
      <c r="BN11422" s="97" t="s">
        <v>1342</v>
      </c>
      <c r="BO11422" s="97" t="s">
        <v>2983</v>
      </c>
      <c r="BU11422" s="97" t="s">
        <v>16711</v>
      </c>
      <c r="BV11422" s="97" t="s">
        <v>1342</v>
      </c>
      <c r="BW11422" s="97" t="s">
        <v>2983</v>
      </c>
    </row>
    <row r="11423" spans="51:75" x14ac:dyDescent="0.3">
      <c r="AY11423" s="124" t="e">
        <f>VLOOKUP(C11423,#REF!, 2,FALSE)</f>
        <v>#REF!</v>
      </c>
      <c r="BM11423" s="97" t="s">
        <v>16712</v>
      </c>
      <c r="BN11423" s="97" t="s">
        <v>3000</v>
      </c>
      <c r="BO11423" s="97" t="s">
        <v>8252</v>
      </c>
      <c r="BU11423" s="97" t="s">
        <v>16712</v>
      </c>
      <c r="BV11423" s="97" t="s">
        <v>3000</v>
      </c>
      <c r="BW11423" s="97" t="s">
        <v>8252</v>
      </c>
    </row>
    <row r="11424" spans="51:75" x14ac:dyDescent="0.3">
      <c r="AY11424" s="124" t="e">
        <f>VLOOKUP(C11424,#REF!, 2,FALSE)</f>
        <v>#REF!</v>
      </c>
      <c r="BM11424" s="97" t="s">
        <v>16713</v>
      </c>
      <c r="BN11424" s="97" t="s">
        <v>862</v>
      </c>
      <c r="BO11424" s="97" t="s">
        <v>2983</v>
      </c>
      <c r="BU11424" s="97" t="s">
        <v>16713</v>
      </c>
      <c r="BV11424" s="97" t="s">
        <v>862</v>
      </c>
      <c r="BW11424" s="97" t="s">
        <v>2983</v>
      </c>
    </row>
    <row r="11425" spans="51:75" x14ac:dyDescent="0.3">
      <c r="AY11425" s="124" t="e">
        <f>VLOOKUP(C11425,#REF!, 2,FALSE)</f>
        <v>#REF!</v>
      </c>
      <c r="BM11425" s="97" t="s">
        <v>16714</v>
      </c>
      <c r="BN11425" s="97" t="s">
        <v>3237</v>
      </c>
      <c r="BO11425" s="97" t="s">
        <v>16715</v>
      </c>
      <c r="BU11425" s="97" t="s">
        <v>16714</v>
      </c>
      <c r="BV11425" s="97" t="s">
        <v>3237</v>
      </c>
      <c r="BW11425" s="97" t="s">
        <v>16715</v>
      </c>
    </row>
    <row r="11426" spans="51:75" x14ac:dyDescent="0.3">
      <c r="AY11426" s="124" t="e">
        <f>VLOOKUP(C11426,#REF!, 2,FALSE)</f>
        <v>#REF!</v>
      </c>
      <c r="BM11426" s="97" t="s">
        <v>16716</v>
      </c>
      <c r="BN11426" s="97" t="s">
        <v>3003</v>
      </c>
      <c r="BO11426" s="97" t="s">
        <v>3447</v>
      </c>
      <c r="BU11426" s="97" t="s">
        <v>16716</v>
      </c>
      <c r="BV11426" s="97" t="s">
        <v>3003</v>
      </c>
      <c r="BW11426" s="97" t="s">
        <v>3447</v>
      </c>
    </row>
    <row r="11427" spans="51:75" x14ac:dyDescent="0.3">
      <c r="AY11427" s="124" t="e">
        <f>VLOOKUP(C11427,#REF!, 2,FALSE)</f>
        <v>#REF!</v>
      </c>
      <c r="BM11427" s="97" t="s">
        <v>16717</v>
      </c>
      <c r="BN11427" s="97" t="s">
        <v>1139</v>
      </c>
      <c r="BO11427" s="97" t="s">
        <v>10739</v>
      </c>
      <c r="BU11427" s="97" t="s">
        <v>16717</v>
      </c>
      <c r="BV11427" s="97" t="s">
        <v>1139</v>
      </c>
      <c r="BW11427" s="97" t="s">
        <v>10739</v>
      </c>
    </row>
    <row r="11428" spans="51:75" x14ac:dyDescent="0.3">
      <c r="AY11428" s="124" t="e">
        <f>VLOOKUP(C11428,#REF!, 2,FALSE)</f>
        <v>#REF!</v>
      </c>
      <c r="BM11428" s="97" t="s">
        <v>2865</v>
      </c>
      <c r="BN11428" s="97" t="s">
        <v>1342</v>
      </c>
      <c r="BO11428" s="97" t="s">
        <v>9578</v>
      </c>
      <c r="BU11428" s="97" t="s">
        <v>2865</v>
      </c>
      <c r="BV11428" s="97" t="s">
        <v>1342</v>
      </c>
      <c r="BW11428" s="97" t="s">
        <v>9578</v>
      </c>
    </row>
    <row r="11429" spans="51:75" x14ac:dyDescent="0.3">
      <c r="AY11429" s="124" t="e">
        <f>VLOOKUP(C11429,#REF!, 2,FALSE)</f>
        <v>#REF!</v>
      </c>
      <c r="BM11429" s="97" t="s">
        <v>16718</v>
      </c>
      <c r="BN11429" s="97" t="s">
        <v>1342</v>
      </c>
      <c r="BO11429" s="97" t="s">
        <v>6224</v>
      </c>
      <c r="BU11429" s="97" t="s">
        <v>16718</v>
      </c>
      <c r="BV11429" s="97" t="s">
        <v>1342</v>
      </c>
      <c r="BW11429" s="97" t="s">
        <v>6224</v>
      </c>
    </row>
    <row r="11430" spans="51:75" x14ac:dyDescent="0.3">
      <c r="AY11430" s="124" t="e">
        <f>VLOOKUP(C11430,#REF!, 2,FALSE)</f>
        <v>#REF!</v>
      </c>
      <c r="BM11430" s="97" t="s">
        <v>16719</v>
      </c>
      <c r="BN11430" s="97" t="s">
        <v>1342</v>
      </c>
      <c r="BO11430" s="97" t="s">
        <v>1084</v>
      </c>
      <c r="BU11430" s="97" t="s">
        <v>16719</v>
      </c>
      <c r="BV11430" s="97" t="s">
        <v>1342</v>
      </c>
      <c r="BW11430" s="97" t="s">
        <v>1084</v>
      </c>
    </row>
    <row r="11431" spans="51:75" x14ac:dyDescent="0.3">
      <c r="AY11431" s="124" t="e">
        <f>VLOOKUP(C11431,#REF!, 2,FALSE)</f>
        <v>#REF!</v>
      </c>
      <c r="BM11431" s="97" t="s">
        <v>16720</v>
      </c>
      <c r="BN11431" s="97" t="s">
        <v>2979</v>
      </c>
      <c r="BO11431" s="97" t="s">
        <v>6224</v>
      </c>
      <c r="BU11431" s="97" t="s">
        <v>16720</v>
      </c>
      <c r="BV11431" s="97" t="s">
        <v>2979</v>
      </c>
      <c r="BW11431" s="97" t="s">
        <v>6224</v>
      </c>
    </row>
    <row r="11432" spans="51:75" x14ac:dyDescent="0.3">
      <c r="AY11432" s="124" t="e">
        <f>VLOOKUP(C11432,#REF!, 2,FALSE)</f>
        <v>#REF!</v>
      </c>
      <c r="BM11432" s="97" t="s">
        <v>16721</v>
      </c>
      <c r="BN11432" s="97" t="s">
        <v>3003</v>
      </c>
      <c r="BO11432" s="97" t="s">
        <v>16689</v>
      </c>
      <c r="BU11432" s="97" t="s">
        <v>16721</v>
      </c>
      <c r="BV11432" s="97" t="s">
        <v>3003</v>
      </c>
      <c r="BW11432" s="97" t="s">
        <v>16689</v>
      </c>
    </row>
    <row r="11433" spans="51:75" x14ac:dyDescent="0.3">
      <c r="AY11433" s="124" t="e">
        <f>VLOOKUP(C11433,#REF!, 2,FALSE)</f>
        <v>#REF!</v>
      </c>
      <c r="BM11433" s="97" t="s">
        <v>16722</v>
      </c>
      <c r="BN11433" s="97" t="s">
        <v>3003</v>
      </c>
      <c r="BO11433" s="97" t="s">
        <v>16723</v>
      </c>
      <c r="BU11433" s="97" t="s">
        <v>16722</v>
      </c>
      <c r="BV11433" s="97" t="s">
        <v>3003</v>
      </c>
      <c r="BW11433" s="97" t="s">
        <v>16723</v>
      </c>
    </row>
    <row r="11434" spans="51:75" x14ac:dyDescent="0.3">
      <c r="AY11434" s="124" t="e">
        <f>VLOOKUP(C11434,#REF!, 2,FALSE)</f>
        <v>#REF!</v>
      </c>
      <c r="BM11434" s="97" t="s">
        <v>16724</v>
      </c>
      <c r="BN11434" s="97" t="s">
        <v>1269</v>
      </c>
      <c r="BO11434" s="97" t="s">
        <v>2983</v>
      </c>
      <c r="BU11434" s="97" t="s">
        <v>16724</v>
      </c>
      <c r="BV11434" s="97" t="s">
        <v>1269</v>
      </c>
      <c r="BW11434" s="97" t="s">
        <v>2983</v>
      </c>
    </row>
    <row r="11435" spans="51:75" x14ac:dyDescent="0.3">
      <c r="AY11435" s="124" t="e">
        <f>VLOOKUP(C11435,#REF!, 2,FALSE)</f>
        <v>#REF!</v>
      </c>
      <c r="BM11435" s="97" t="s">
        <v>2866</v>
      </c>
      <c r="BN11435" s="97" t="s">
        <v>1342</v>
      </c>
      <c r="BO11435" s="97" t="s">
        <v>1968</v>
      </c>
      <c r="BU11435" s="97" t="s">
        <v>2866</v>
      </c>
      <c r="BV11435" s="97" t="s">
        <v>1342</v>
      </c>
      <c r="BW11435" s="97" t="s">
        <v>1968</v>
      </c>
    </row>
    <row r="11436" spans="51:75" x14ac:dyDescent="0.3">
      <c r="AY11436" s="124" t="e">
        <f>VLOOKUP(C11436,#REF!, 2,FALSE)</f>
        <v>#REF!</v>
      </c>
      <c r="BM11436" s="97" t="s">
        <v>2867</v>
      </c>
      <c r="BN11436" s="97" t="s">
        <v>3043</v>
      </c>
      <c r="BO11436" s="97" t="s">
        <v>2983</v>
      </c>
      <c r="BU11436" s="97" t="s">
        <v>2867</v>
      </c>
      <c r="BV11436" s="97" t="s">
        <v>3043</v>
      </c>
      <c r="BW11436" s="97" t="s">
        <v>2983</v>
      </c>
    </row>
    <row r="11437" spans="51:75" x14ac:dyDescent="0.3">
      <c r="AY11437" s="124" t="e">
        <f>VLOOKUP(C11437,#REF!, 2,FALSE)</f>
        <v>#REF!</v>
      </c>
      <c r="BM11437" s="97" t="s">
        <v>2891</v>
      </c>
      <c r="BN11437" s="97" t="s">
        <v>1342</v>
      </c>
      <c r="BO11437" s="97" t="s">
        <v>2983</v>
      </c>
      <c r="BU11437" s="97" t="s">
        <v>2891</v>
      </c>
      <c r="BV11437" s="97" t="s">
        <v>1342</v>
      </c>
      <c r="BW11437" s="97" t="s">
        <v>2983</v>
      </c>
    </row>
    <row r="11438" spans="51:75" x14ac:dyDescent="0.3">
      <c r="AY11438" s="124" t="e">
        <f>VLOOKUP(C11438,#REF!, 2,FALSE)</f>
        <v>#REF!</v>
      </c>
      <c r="BM11438" s="97" t="s">
        <v>16725</v>
      </c>
      <c r="BN11438" s="97" t="s">
        <v>1342</v>
      </c>
      <c r="BO11438" s="97" t="s">
        <v>2983</v>
      </c>
      <c r="BU11438" s="97" t="s">
        <v>16725</v>
      </c>
      <c r="BV11438" s="97" t="s">
        <v>1342</v>
      </c>
      <c r="BW11438" s="97" t="s">
        <v>2983</v>
      </c>
    </row>
    <row r="11439" spans="51:75" x14ac:dyDescent="0.3">
      <c r="AY11439" s="124" t="e">
        <f>VLOOKUP(C11439,#REF!, 2,FALSE)</f>
        <v>#REF!</v>
      </c>
      <c r="BM11439" s="97" t="s">
        <v>16726</v>
      </c>
      <c r="BN11439" s="97" t="s">
        <v>3237</v>
      </c>
      <c r="BO11439" s="97" t="s">
        <v>2983</v>
      </c>
      <c r="BU11439" s="97" t="s">
        <v>16726</v>
      </c>
      <c r="BV11439" s="97" t="s">
        <v>3237</v>
      </c>
      <c r="BW11439" s="97" t="s">
        <v>2983</v>
      </c>
    </row>
    <row r="11440" spans="51:75" x14ac:dyDescent="0.3">
      <c r="AY11440" s="124" t="e">
        <f>VLOOKUP(C11440,#REF!, 2,FALSE)</f>
        <v>#REF!</v>
      </c>
      <c r="BM11440" s="97" t="s">
        <v>2892</v>
      </c>
      <c r="BN11440" s="97" t="s">
        <v>3237</v>
      </c>
      <c r="BO11440" s="97" t="s">
        <v>10182</v>
      </c>
      <c r="BU11440" s="97" t="s">
        <v>2892</v>
      </c>
      <c r="BV11440" s="97" t="s">
        <v>3237</v>
      </c>
      <c r="BW11440" s="97" t="s">
        <v>10182</v>
      </c>
    </row>
    <row r="11441" spans="51:75" x14ac:dyDescent="0.3">
      <c r="AY11441" s="124" t="e">
        <f>VLOOKUP(C11441,#REF!, 2,FALSE)</f>
        <v>#REF!</v>
      </c>
      <c r="BM11441" s="97" t="s">
        <v>2893</v>
      </c>
      <c r="BN11441" s="97" t="s">
        <v>3237</v>
      </c>
      <c r="BO11441" s="97" t="s">
        <v>1065</v>
      </c>
      <c r="BU11441" s="97" t="s">
        <v>2893</v>
      </c>
      <c r="BV11441" s="97" t="s">
        <v>3237</v>
      </c>
      <c r="BW11441" s="97" t="s">
        <v>1065</v>
      </c>
    </row>
    <row r="11442" spans="51:75" x14ac:dyDescent="0.3">
      <c r="AY11442" s="124" t="e">
        <f>VLOOKUP(C11442,#REF!, 2,FALSE)</f>
        <v>#REF!</v>
      </c>
      <c r="BM11442" s="97" t="s">
        <v>16727</v>
      </c>
      <c r="BN11442" s="97" t="s">
        <v>1342</v>
      </c>
      <c r="BO11442" s="97" t="s">
        <v>2692</v>
      </c>
      <c r="BU11442" s="97" t="s">
        <v>16727</v>
      </c>
      <c r="BV11442" s="97" t="s">
        <v>1342</v>
      </c>
      <c r="BW11442" s="97" t="s">
        <v>2692</v>
      </c>
    </row>
    <row r="11443" spans="51:75" x14ac:dyDescent="0.3">
      <c r="AY11443" s="124" t="e">
        <f>VLOOKUP(C11443,#REF!, 2,FALSE)</f>
        <v>#REF!</v>
      </c>
      <c r="BM11443" s="97" t="s">
        <v>2894</v>
      </c>
      <c r="BN11443" s="97" t="s">
        <v>2979</v>
      </c>
      <c r="BO11443" s="97" t="s">
        <v>2983</v>
      </c>
      <c r="BU11443" s="97" t="s">
        <v>2894</v>
      </c>
      <c r="BV11443" s="97" t="s">
        <v>2979</v>
      </c>
      <c r="BW11443" s="97" t="s">
        <v>2983</v>
      </c>
    </row>
    <row r="11444" spans="51:75" x14ac:dyDescent="0.3">
      <c r="AY11444" s="124" t="e">
        <f>VLOOKUP(C11444,#REF!, 2,FALSE)</f>
        <v>#REF!</v>
      </c>
      <c r="BM11444" s="97" t="s">
        <v>16728</v>
      </c>
      <c r="BN11444" s="97" t="s">
        <v>3237</v>
      </c>
      <c r="BO11444" s="97" t="s">
        <v>8780</v>
      </c>
      <c r="BU11444" s="97" t="s">
        <v>16728</v>
      </c>
      <c r="BV11444" s="97" t="s">
        <v>3237</v>
      </c>
      <c r="BW11444" s="97" t="s">
        <v>8780</v>
      </c>
    </row>
    <row r="11445" spans="51:75" x14ac:dyDescent="0.3">
      <c r="AY11445" s="124" t="e">
        <f>VLOOKUP(C11445,#REF!, 2,FALSE)</f>
        <v>#REF!</v>
      </c>
      <c r="BM11445" s="97" t="s">
        <v>16729</v>
      </c>
      <c r="BN11445" s="97" t="s">
        <v>1139</v>
      </c>
      <c r="BO11445" s="97" t="s">
        <v>2983</v>
      </c>
      <c r="BU11445" s="97" t="s">
        <v>16729</v>
      </c>
      <c r="BV11445" s="97" t="s">
        <v>1139</v>
      </c>
      <c r="BW11445" s="97" t="s">
        <v>2983</v>
      </c>
    </row>
    <row r="11446" spans="51:75" x14ac:dyDescent="0.3">
      <c r="AY11446" s="124" t="e">
        <f>VLOOKUP(C11446,#REF!, 2,FALSE)</f>
        <v>#REF!</v>
      </c>
      <c r="BM11446" s="97" t="s">
        <v>16730</v>
      </c>
      <c r="BN11446" s="97" t="s">
        <v>2979</v>
      </c>
      <c r="BO11446" s="97" t="s">
        <v>6112</v>
      </c>
      <c r="BU11446" s="97" t="s">
        <v>16730</v>
      </c>
      <c r="BV11446" s="97" t="s">
        <v>2979</v>
      </c>
      <c r="BW11446" s="97" t="s">
        <v>6112</v>
      </c>
    </row>
    <row r="11447" spans="51:75" x14ac:dyDescent="0.3">
      <c r="AY11447" s="124" t="e">
        <f>VLOOKUP(C11447,#REF!, 2,FALSE)</f>
        <v>#REF!</v>
      </c>
      <c r="BM11447" s="97" t="s">
        <v>16731</v>
      </c>
      <c r="BN11447" s="97" t="s">
        <v>3237</v>
      </c>
      <c r="BO11447" s="97" t="s">
        <v>2983</v>
      </c>
      <c r="BU11447" s="97" t="s">
        <v>16731</v>
      </c>
      <c r="BV11447" s="97" t="s">
        <v>3237</v>
      </c>
      <c r="BW11447" s="97" t="s">
        <v>2983</v>
      </c>
    </row>
    <row r="11448" spans="51:75" x14ac:dyDescent="0.3">
      <c r="AY11448" s="124" t="e">
        <f>VLOOKUP(C11448,#REF!, 2,FALSE)</f>
        <v>#REF!</v>
      </c>
      <c r="BM11448" s="97" t="s">
        <v>16732</v>
      </c>
      <c r="BN11448" s="97" t="s">
        <v>3000</v>
      </c>
      <c r="BO11448" s="97" t="s">
        <v>9223</v>
      </c>
      <c r="BU11448" s="97" t="s">
        <v>16732</v>
      </c>
      <c r="BV11448" s="97" t="s">
        <v>3000</v>
      </c>
      <c r="BW11448" s="97" t="s">
        <v>9223</v>
      </c>
    </row>
    <row r="11449" spans="51:75" x14ac:dyDescent="0.3">
      <c r="AY11449" s="124" t="e">
        <f>VLOOKUP(C11449,#REF!, 2,FALSE)</f>
        <v>#REF!</v>
      </c>
      <c r="BM11449" s="97" t="s">
        <v>16733</v>
      </c>
      <c r="BN11449" s="97" t="s">
        <v>3000</v>
      </c>
      <c r="BO11449" s="97" t="s">
        <v>7233</v>
      </c>
      <c r="BU11449" s="97" t="s">
        <v>16733</v>
      </c>
      <c r="BV11449" s="97" t="s">
        <v>3000</v>
      </c>
      <c r="BW11449" s="97" t="s">
        <v>7233</v>
      </c>
    </row>
    <row r="11450" spans="51:75" x14ac:dyDescent="0.3">
      <c r="AY11450" s="124" t="e">
        <f>VLOOKUP(C11450,#REF!, 2,FALSE)</f>
        <v>#REF!</v>
      </c>
      <c r="BM11450" s="97" t="s">
        <v>16734</v>
      </c>
      <c r="BN11450" s="97" t="s">
        <v>3000</v>
      </c>
      <c r="BO11450" s="97" t="s">
        <v>9250</v>
      </c>
      <c r="BU11450" s="97" t="s">
        <v>16734</v>
      </c>
      <c r="BV11450" s="97" t="s">
        <v>3000</v>
      </c>
      <c r="BW11450" s="97" t="s">
        <v>9250</v>
      </c>
    </row>
    <row r="11451" spans="51:75" x14ac:dyDescent="0.3">
      <c r="AY11451" s="124" t="e">
        <f>VLOOKUP(C11451,#REF!, 2,FALSE)</f>
        <v>#REF!</v>
      </c>
      <c r="BM11451" s="97" t="s">
        <v>16735</v>
      </c>
      <c r="BN11451" s="97" t="s">
        <v>3237</v>
      </c>
      <c r="BO11451" s="97" t="s">
        <v>12996</v>
      </c>
      <c r="BU11451" s="97" t="s">
        <v>16735</v>
      </c>
      <c r="BV11451" s="97" t="s">
        <v>3237</v>
      </c>
      <c r="BW11451" s="97" t="s">
        <v>12996</v>
      </c>
    </row>
    <row r="11452" spans="51:75" x14ac:dyDescent="0.3">
      <c r="AY11452" s="124" t="e">
        <f>VLOOKUP(C11452,#REF!, 2,FALSE)</f>
        <v>#REF!</v>
      </c>
      <c r="BM11452" s="97" t="s">
        <v>16736</v>
      </c>
      <c r="BN11452" s="97" t="s">
        <v>2979</v>
      </c>
      <c r="BO11452" s="97" t="s">
        <v>2983</v>
      </c>
      <c r="BU11452" s="97" t="s">
        <v>16736</v>
      </c>
      <c r="BV11452" s="97" t="s">
        <v>2979</v>
      </c>
      <c r="BW11452" s="97" t="s">
        <v>2983</v>
      </c>
    </row>
    <row r="11453" spans="51:75" x14ac:dyDescent="0.3">
      <c r="AY11453" s="124" t="e">
        <f>VLOOKUP(C11453,#REF!, 2,FALSE)</f>
        <v>#REF!</v>
      </c>
      <c r="BM11453" s="97" t="s">
        <v>16737</v>
      </c>
      <c r="BN11453" s="97" t="s">
        <v>2979</v>
      </c>
      <c r="BO11453" s="97" t="s">
        <v>2983</v>
      </c>
      <c r="BU11453" s="97" t="s">
        <v>16737</v>
      </c>
      <c r="BV11453" s="97" t="s">
        <v>2979</v>
      </c>
      <c r="BW11453" s="97" t="s">
        <v>2983</v>
      </c>
    </row>
    <row r="11454" spans="51:75" x14ac:dyDescent="0.3">
      <c r="AY11454" s="124" t="e">
        <f>VLOOKUP(C11454,#REF!, 2,FALSE)</f>
        <v>#REF!</v>
      </c>
      <c r="BM11454" s="97" t="s">
        <v>16738</v>
      </c>
      <c r="BN11454" s="97" t="s">
        <v>3237</v>
      </c>
      <c r="BO11454" s="97" t="s">
        <v>2983</v>
      </c>
      <c r="BU11454" s="97" t="s">
        <v>16738</v>
      </c>
      <c r="BV11454" s="97" t="s">
        <v>3237</v>
      </c>
      <c r="BW11454" s="97" t="s">
        <v>2983</v>
      </c>
    </row>
    <row r="11455" spans="51:75" x14ac:dyDescent="0.3">
      <c r="AY11455" s="124" t="e">
        <f>VLOOKUP(C11455,#REF!, 2,FALSE)</f>
        <v>#REF!</v>
      </c>
      <c r="BM11455" s="97" t="s">
        <v>16739</v>
      </c>
      <c r="BN11455" s="97" t="s">
        <v>2979</v>
      </c>
      <c r="BO11455" s="97" t="s">
        <v>9162</v>
      </c>
      <c r="BU11455" s="97" t="s">
        <v>16739</v>
      </c>
      <c r="BV11455" s="97" t="s">
        <v>2979</v>
      </c>
      <c r="BW11455" s="97" t="s">
        <v>9162</v>
      </c>
    </row>
    <row r="11456" spans="51:75" x14ac:dyDescent="0.3">
      <c r="AY11456" s="124" t="e">
        <f>VLOOKUP(C11456,#REF!, 2,FALSE)</f>
        <v>#REF!</v>
      </c>
      <c r="BM11456" s="97" t="s">
        <v>16740</v>
      </c>
      <c r="BN11456" s="97" t="s">
        <v>1269</v>
      </c>
      <c r="BO11456" s="97" t="s">
        <v>16741</v>
      </c>
      <c r="BU11456" s="97" t="s">
        <v>16740</v>
      </c>
      <c r="BV11456" s="97" t="s">
        <v>1269</v>
      </c>
      <c r="BW11456" s="97" t="s">
        <v>16741</v>
      </c>
    </row>
    <row r="11457" spans="51:75" x14ac:dyDescent="0.3">
      <c r="AY11457" s="124" t="e">
        <f>VLOOKUP(C11457,#REF!, 2,FALSE)</f>
        <v>#REF!</v>
      </c>
      <c r="BM11457" s="97" t="s">
        <v>16742</v>
      </c>
      <c r="BN11457" s="97" t="s">
        <v>3000</v>
      </c>
      <c r="BO11457" s="97" t="s">
        <v>16743</v>
      </c>
      <c r="BU11457" s="97" t="s">
        <v>16742</v>
      </c>
      <c r="BV11457" s="97" t="s">
        <v>3000</v>
      </c>
      <c r="BW11457" s="97" t="s">
        <v>16743</v>
      </c>
    </row>
    <row r="11458" spans="51:75" x14ac:dyDescent="0.3">
      <c r="AY11458" s="124" t="e">
        <f>VLOOKUP(C11458,#REF!, 2,FALSE)</f>
        <v>#REF!</v>
      </c>
      <c r="BM11458" s="97" t="s">
        <v>16744</v>
      </c>
      <c r="BN11458" s="97" t="s">
        <v>2979</v>
      </c>
      <c r="BO11458" s="97" t="s">
        <v>2983</v>
      </c>
      <c r="BU11458" s="97" t="s">
        <v>16744</v>
      </c>
      <c r="BV11458" s="97" t="s">
        <v>2979</v>
      </c>
      <c r="BW11458" s="97" t="s">
        <v>2983</v>
      </c>
    </row>
    <row r="11459" spans="51:75" x14ac:dyDescent="0.3">
      <c r="AY11459" s="124" t="e">
        <f>VLOOKUP(C11459,#REF!, 2,FALSE)</f>
        <v>#REF!</v>
      </c>
      <c r="BM11459" s="97" t="s">
        <v>16745</v>
      </c>
      <c r="BN11459" s="97" t="s">
        <v>1139</v>
      </c>
      <c r="BO11459" s="97" t="s">
        <v>843</v>
      </c>
      <c r="BU11459" s="97" t="s">
        <v>16745</v>
      </c>
      <c r="BV11459" s="97" t="s">
        <v>1139</v>
      </c>
      <c r="BW11459" s="97" t="s">
        <v>843</v>
      </c>
    </row>
    <row r="11460" spans="51:75" x14ac:dyDescent="0.3">
      <c r="AY11460" s="124" t="e">
        <f>VLOOKUP(C11460,#REF!, 2,FALSE)</f>
        <v>#REF!</v>
      </c>
      <c r="BM11460" s="97" t="s">
        <v>16746</v>
      </c>
      <c r="BN11460" s="97" t="s">
        <v>3000</v>
      </c>
      <c r="BO11460" s="97" t="s">
        <v>2641</v>
      </c>
      <c r="BU11460" s="97" t="s">
        <v>16746</v>
      </c>
      <c r="BV11460" s="97" t="s">
        <v>3000</v>
      </c>
      <c r="BW11460" s="97" t="s">
        <v>2641</v>
      </c>
    </row>
    <row r="11461" spans="51:75" x14ac:dyDescent="0.3">
      <c r="AY11461" s="124" t="e">
        <f>VLOOKUP(C11461,#REF!, 2,FALSE)</f>
        <v>#REF!</v>
      </c>
      <c r="BM11461" s="97" t="s">
        <v>16747</v>
      </c>
      <c r="BN11461" s="97" t="s">
        <v>3237</v>
      </c>
      <c r="BO11461" s="97" t="s">
        <v>3448</v>
      </c>
      <c r="BU11461" s="97" t="s">
        <v>16747</v>
      </c>
      <c r="BV11461" s="97" t="s">
        <v>3237</v>
      </c>
      <c r="BW11461" s="97" t="s">
        <v>3448</v>
      </c>
    </row>
    <row r="11462" spans="51:75" x14ac:dyDescent="0.3">
      <c r="AY11462" s="124" t="e">
        <f>VLOOKUP(C11462,#REF!, 2,FALSE)</f>
        <v>#REF!</v>
      </c>
      <c r="BM11462" s="97" t="s">
        <v>16748</v>
      </c>
      <c r="BN11462" s="97" t="s">
        <v>3000</v>
      </c>
      <c r="BO11462" s="97" t="s">
        <v>7796</v>
      </c>
      <c r="BU11462" s="97" t="s">
        <v>16748</v>
      </c>
      <c r="BV11462" s="97" t="s">
        <v>3000</v>
      </c>
      <c r="BW11462" s="97" t="s">
        <v>7796</v>
      </c>
    </row>
    <row r="11463" spans="51:75" x14ac:dyDescent="0.3">
      <c r="AY11463" s="124" t="e">
        <f>VLOOKUP(C11463,#REF!, 2,FALSE)</f>
        <v>#REF!</v>
      </c>
      <c r="BM11463" s="97" t="s">
        <v>16749</v>
      </c>
      <c r="BN11463" s="97" t="s">
        <v>3237</v>
      </c>
      <c r="BO11463" s="97" t="s">
        <v>16469</v>
      </c>
      <c r="BU11463" s="97" t="s">
        <v>16749</v>
      </c>
      <c r="BV11463" s="97" t="s">
        <v>3237</v>
      </c>
      <c r="BW11463" s="97" t="s">
        <v>16469</v>
      </c>
    </row>
    <row r="11464" spans="51:75" x14ac:dyDescent="0.3">
      <c r="AY11464" s="124" t="e">
        <f>VLOOKUP(C11464,#REF!, 2,FALSE)</f>
        <v>#REF!</v>
      </c>
      <c r="BM11464" s="97" t="s">
        <v>16750</v>
      </c>
      <c r="BN11464" s="97" t="s">
        <v>3237</v>
      </c>
      <c r="BO11464" s="97" t="s">
        <v>7387</v>
      </c>
      <c r="BU11464" s="97" t="s">
        <v>16750</v>
      </c>
      <c r="BV11464" s="97" t="s">
        <v>3237</v>
      </c>
      <c r="BW11464" s="97" t="s">
        <v>7387</v>
      </c>
    </row>
    <row r="11465" spans="51:75" x14ac:dyDescent="0.3">
      <c r="AY11465" s="124" t="e">
        <f>VLOOKUP(C11465,#REF!, 2,FALSE)</f>
        <v>#REF!</v>
      </c>
      <c r="BM11465" s="97" t="s">
        <v>16751</v>
      </c>
      <c r="BN11465" s="97" t="s">
        <v>1139</v>
      </c>
      <c r="BO11465" s="97" t="s">
        <v>3289</v>
      </c>
      <c r="BU11465" s="97" t="s">
        <v>16751</v>
      </c>
      <c r="BV11465" s="97" t="s">
        <v>1139</v>
      </c>
      <c r="BW11465" s="97" t="s">
        <v>3289</v>
      </c>
    </row>
    <row r="11466" spans="51:75" x14ac:dyDescent="0.3">
      <c r="AY11466" s="124" t="e">
        <f>VLOOKUP(C11466,#REF!, 2,FALSE)</f>
        <v>#REF!</v>
      </c>
      <c r="BM11466" s="97" t="s">
        <v>16752</v>
      </c>
      <c r="BN11466" s="97" t="s">
        <v>1269</v>
      </c>
      <c r="BO11466" s="97" t="s">
        <v>10887</v>
      </c>
      <c r="BU11466" s="97" t="s">
        <v>16752</v>
      </c>
      <c r="BV11466" s="97" t="s">
        <v>1269</v>
      </c>
      <c r="BW11466" s="97" t="s">
        <v>10887</v>
      </c>
    </row>
    <row r="11467" spans="51:75" x14ac:dyDescent="0.3">
      <c r="AY11467" s="124" t="e">
        <f>VLOOKUP(C11467,#REF!, 2,FALSE)</f>
        <v>#REF!</v>
      </c>
      <c r="BM11467" s="97" t="s">
        <v>16753</v>
      </c>
      <c r="BN11467" s="97" t="s">
        <v>1269</v>
      </c>
      <c r="BO11467" s="97" t="s">
        <v>2983</v>
      </c>
      <c r="BU11467" s="97" t="s">
        <v>16753</v>
      </c>
      <c r="BV11467" s="97" t="s">
        <v>1269</v>
      </c>
      <c r="BW11467" s="97" t="s">
        <v>2983</v>
      </c>
    </row>
    <row r="11468" spans="51:75" x14ac:dyDescent="0.3">
      <c r="AY11468" s="124" t="e">
        <f>VLOOKUP(C11468,#REF!, 2,FALSE)</f>
        <v>#REF!</v>
      </c>
      <c r="BM11468" s="97" t="s">
        <v>16754</v>
      </c>
      <c r="BN11468" s="97" t="s">
        <v>1342</v>
      </c>
      <c r="BO11468" s="97" t="s">
        <v>6367</v>
      </c>
      <c r="BU11468" s="97" t="s">
        <v>16754</v>
      </c>
      <c r="BV11468" s="97" t="s">
        <v>1342</v>
      </c>
      <c r="BW11468" s="97" t="s">
        <v>6367</v>
      </c>
    </row>
    <row r="11469" spans="51:75" x14ac:dyDescent="0.3">
      <c r="AY11469" s="124" t="e">
        <f>VLOOKUP(C11469,#REF!, 2,FALSE)</f>
        <v>#REF!</v>
      </c>
      <c r="BM11469" s="97" t="s">
        <v>16755</v>
      </c>
      <c r="BN11469" s="97" t="s">
        <v>3237</v>
      </c>
      <c r="BO11469" s="97" t="s">
        <v>3066</v>
      </c>
      <c r="BU11469" s="97" t="s">
        <v>16755</v>
      </c>
      <c r="BV11469" s="97" t="s">
        <v>3237</v>
      </c>
      <c r="BW11469" s="97" t="s">
        <v>3066</v>
      </c>
    </row>
    <row r="11470" spans="51:75" x14ac:dyDescent="0.3">
      <c r="AY11470" s="124" t="e">
        <f>VLOOKUP(C11470,#REF!, 2,FALSE)</f>
        <v>#REF!</v>
      </c>
      <c r="BM11470" s="97" t="s">
        <v>16756</v>
      </c>
      <c r="BN11470" s="97" t="s">
        <v>1139</v>
      </c>
      <c r="BO11470" s="97" t="s">
        <v>2983</v>
      </c>
      <c r="BU11470" s="97" t="s">
        <v>16756</v>
      </c>
      <c r="BV11470" s="97" t="s">
        <v>1139</v>
      </c>
      <c r="BW11470" s="97" t="s">
        <v>2983</v>
      </c>
    </row>
    <row r="11471" spans="51:75" x14ac:dyDescent="0.3">
      <c r="AY11471" s="124" t="e">
        <f>VLOOKUP(C11471,#REF!, 2,FALSE)</f>
        <v>#REF!</v>
      </c>
      <c r="BM11471" s="97" t="s">
        <v>16757</v>
      </c>
      <c r="BN11471" s="97" t="s">
        <v>3000</v>
      </c>
      <c r="BO11471" s="97" t="s">
        <v>2983</v>
      </c>
      <c r="BU11471" s="97" t="s">
        <v>16757</v>
      </c>
      <c r="BV11471" s="97" t="s">
        <v>3000</v>
      </c>
      <c r="BW11471" s="97" t="s">
        <v>2983</v>
      </c>
    </row>
    <row r="11472" spans="51:75" x14ac:dyDescent="0.3">
      <c r="AY11472" s="124" t="e">
        <f>VLOOKUP(C11472,#REF!, 2,FALSE)</f>
        <v>#REF!</v>
      </c>
      <c r="BM11472" s="97" t="s">
        <v>16758</v>
      </c>
      <c r="BN11472" s="97" t="s">
        <v>3003</v>
      </c>
      <c r="BO11472" s="97" t="s">
        <v>16759</v>
      </c>
      <c r="BU11472" s="97" t="s">
        <v>16758</v>
      </c>
      <c r="BV11472" s="97" t="s">
        <v>3003</v>
      </c>
      <c r="BW11472" s="97" t="s">
        <v>16759</v>
      </c>
    </row>
    <row r="11473" spans="51:75" x14ac:dyDescent="0.3">
      <c r="AY11473" s="124" t="e">
        <f>VLOOKUP(C11473,#REF!, 2,FALSE)</f>
        <v>#REF!</v>
      </c>
      <c r="BM11473" s="97" t="s">
        <v>16760</v>
      </c>
      <c r="BN11473" s="97" t="s">
        <v>3043</v>
      </c>
      <c r="BO11473" s="97" t="s">
        <v>16761</v>
      </c>
      <c r="BU11473" s="97" t="s">
        <v>16760</v>
      </c>
      <c r="BV11473" s="97" t="s">
        <v>3043</v>
      </c>
      <c r="BW11473" s="97" t="s">
        <v>16761</v>
      </c>
    </row>
    <row r="11474" spans="51:75" x14ac:dyDescent="0.3">
      <c r="AY11474" s="124" t="e">
        <f>VLOOKUP(C11474,#REF!, 2,FALSE)</f>
        <v>#REF!</v>
      </c>
      <c r="BM11474" s="97" t="s">
        <v>16762</v>
      </c>
      <c r="BN11474" s="97" t="s">
        <v>3003</v>
      </c>
      <c r="BO11474" s="97" t="s">
        <v>2983</v>
      </c>
      <c r="BU11474" s="97" t="s">
        <v>16762</v>
      </c>
      <c r="BV11474" s="97" t="s">
        <v>3003</v>
      </c>
      <c r="BW11474" s="97" t="s">
        <v>2983</v>
      </c>
    </row>
    <row r="11475" spans="51:75" x14ac:dyDescent="0.3">
      <c r="AY11475" s="124" t="e">
        <f>VLOOKUP(C11475,#REF!, 2,FALSE)</f>
        <v>#REF!</v>
      </c>
      <c r="BM11475" s="97" t="s">
        <v>16763</v>
      </c>
      <c r="BN11475" s="97" t="s">
        <v>1269</v>
      </c>
      <c r="BO11475" s="97" t="s">
        <v>2983</v>
      </c>
      <c r="BU11475" s="97" t="s">
        <v>16763</v>
      </c>
      <c r="BV11475" s="97" t="s">
        <v>1269</v>
      </c>
      <c r="BW11475" s="97" t="s">
        <v>2983</v>
      </c>
    </row>
    <row r="11476" spans="51:75" x14ac:dyDescent="0.3">
      <c r="AY11476" s="124" t="e">
        <f>VLOOKUP(C11476,#REF!, 2,FALSE)</f>
        <v>#REF!</v>
      </c>
      <c r="BM11476" s="97" t="s">
        <v>2895</v>
      </c>
      <c r="BN11476" s="97" t="s">
        <v>1139</v>
      </c>
      <c r="BO11476" s="97" t="s">
        <v>2983</v>
      </c>
      <c r="BU11476" s="97" t="s">
        <v>2895</v>
      </c>
      <c r="BV11476" s="97" t="s">
        <v>1139</v>
      </c>
      <c r="BW11476" s="97" t="s">
        <v>2983</v>
      </c>
    </row>
    <row r="11477" spans="51:75" x14ac:dyDescent="0.3">
      <c r="AY11477" s="124" t="e">
        <f>VLOOKUP(C11477,#REF!, 2,FALSE)</f>
        <v>#REF!</v>
      </c>
      <c r="BM11477" s="97" t="s">
        <v>2896</v>
      </c>
      <c r="BN11477" s="97" t="s">
        <v>1139</v>
      </c>
      <c r="BO11477" s="97" t="s">
        <v>2983</v>
      </c>
      <c r="BU11477" s="97" t="s">
        <v>2896</v>
      </c>
      <c r="BV11477" s="97" t="s">
        <v>1139</v>
      </c>
      <c r="BW11477" s="97" t="s">
        <v>2983</v>
      </c>
    </row>
    <row r="11478" spans="51:75" x14ac:dyDescent="0.3">
      <c r="AY11478" s="124" t="e">
        <f>VLOOKUP(C11478,#REF!, 2,FALSE)</f>
        <v>#REF!</v>
      </c>
      <c r="BM11478" s="97" t="s">
        <v>16764</v>
      </c>
      <c r="BN11478" s="97" t="s">
        <v>1269</v>
      </c>
      <c r="BO11478" s="97" t="s">
        <v>2358</v>
      </c>
      <c r="BU11478" s="97" t="s">
        <v>16764</v>
      </c>
      <c r="BV11478" s="97" t="s">
        <v>1269</v>
      </c>
      <c r="BW11478" s="97" t="s">
        <v>2358</v>
      </c>
    </row>
    <row r="11479" spans="51:75" x14ac:dyDescent="0.3">
      <c r="AY11479" s="124" t="e">
        <f>VLOOKUP(C11479,#REF!, 2,FALSE)</f>
        <v>#REF!</v>
      </c>
      <c r="BM11479" s="97" t="s">
        <v>16765</v>
      </c>
      <c r="BN11479" s="97" t="s">
        <v>1139</v>
      </c>
      <c r="BO11479" s="97" t="s">
        <v>2093</v>
      </c>
      <c r="BU11479" s="97" t="s">
        <v>16765</v>
      </c>
      <c r="BV11479" s="97" t="s">
        <v>1139</v>
      </c>
      <c r="BW11479" s="97" t="s">
        <v>2093</v>
      </c>
    </row>
    <row r="11480" spans="51:75" x14ac:dyDescent="0.3">
      <c r="AY11480" s="124" t="e">
        <f>VLOOKUP(C11480,#REF!, 2,FALSE)</f>
        <v>#REF!</v>
      </c>
      <c r="BM11480" s="97" t="s">
        <v>16766</v>
      </c>
      <c r="BN11480" s="97" t="s">
        <v>3000</v>
      </c>
      <c r="BO11480" s="97" t="s">
        <v>1976</v>
      </c>
      <c r="BU11480" s="97" t="s">
        <v>16766</v>
      </c>
      <c r="BV11480" s="97" t="s">
        <v>3000</v>
      </c>
      <c r="BW11480" s="97" t="s">
        <v>1976</v>
      </c>
    </row>
    <row r="11481" spans="51:75" x14ac:dyDescent="0.3">
      <c r="AY11481" s="124" t="e">
        <f>VLOOKUP(C11481,#REF!, 2,FALSE)</f>
        <v>#REF!</v>
      </c>
      <c r="BM11481" s="97" t="s">
        <v>16767</v>
      </c>
      <c r="BN11481" s="97" t="s">
        <v>1269</v>
      </c>
      <c r="BO11481" s="97" t="s">
        <v>2983</v>
      </c>
      <c r="BU11481" s="97" t="s">
        <v>16767</v>
      </c>
      <c r="BV11481" s="97" t="s">
        <v>1269</v>
      </c>
      <c r="BW11481" s="97" t="s">
        <v>2983</v>
      </c>
    </row>
    <row r="11482" spans="51:75" x14ac:dyDescent="0.3">
      <c r="AY11482" s="124" t="e">
        <f>VLOOKUP(C11482,#REF!, 2,FALSE)</f>
        <v>#REF!</v>
      </c>
      <c r="BM11482" s="97" t="s">
        <v>16768</v>
      </c>
      <c r="BN11482" s="97" t="s">
        <v>1269</v>
      </c>
      <c r="BO11482" s="97" t="s">
        <v>2983</v>
      </c>
      <c r="BU11482" s="97" t="s">
        <v>16768</v>
      </c>
      <c r="BV11482" s="97" t="s">
        <v>1269</v>
      </c>
      <c r="BW11482" s="97" t="s">
        <v>2983</v>
      </c>
    </row>
    <row r="11483" spans="51:75" x14ac:dyDescent="0.3">
      <c r="AY11483" s="124" t="e">
        <f>VLOOKUP(C11483,#REF!, 2,FALSE)</f>
        <v>#REF!</v>
      </c>
      <c r="BM11483" s="97" t="s">
        <v>16769</v>
      </c>
      <c r="BN11483" s="97" t="s">
        <v>3003</v>
      </c>
      <c r="BO11483" s="97" t="s">
        <v>1593</v>
      </c>
      <c r="BU11483" s="97" t="s">
        <v>16769</v>
      </c>
      <c r="BV11483" s="97" t="s">
        <v>3003</v>
      </c>
      <c r="BW11483" s="97" t="s">
        <v>1593</v>
      </c>
    </row>
    <row r="11484" spans="51:75" x14ac:dyDescent="0.3">
      <c r="AY11484" s="124" t="e">
        <f>VLOOKUP(C11484,#REF!, 2,FALSE)</f>
        <v>#REF!</v>
      </c>
      <c r="BM11484" s="97" t="s">
        <v>2897</v>
      </c>
      <c r="BN11484" s="97" t="s">
        <v>3237</v>
      </c>
      <c r="BO11484" s="97" t="s">
        <v>16770</v>
      </c>
      <c r="BU11484" s="97" t="s">
        <v>2897</v>
      </c>
      <c r="BV11484" s="97" t="s">
        <v>3237</v>
      </c>
      <c r="BW11484" s="97" t="s">
        <v>16770</v>
      </c>
    </row>
    <row r="11485" spans="51:75" x14ac:dyDescent="0.3">
      <c r="AY11485" s="124" t="e">
        <f>VLOOKUP(C11485,#REF!, 2,FALSE)</f>
        <v>#REF!</v>
      </c>
      <c r="BM11485" s="97" t="s">
        <v>16771</v>
      </c>
      <c r="BN11485" s="97" t="s">
        <v>1139</v>
      </c>
      <c r="BO11485" s="97" t="s">
        <v>2983</v>
      </c>
      <c r="BU11485" s="97" t="s">
        <v>16771</v>
      </c>
      <c r="BV11485" s="97" t="s">
        <v>1139</v>
      </c>
      <c r="BW11485" s="97" t="s">
        <v>2983</v>
      </c>
    </row>
    <row r="11486" spans="51:75" x14ac:dyDescent="0.3">
      <c r="AY11486" s="124" t="e">
        <f>VLOOKUP(C11486,#REF!, 2,FALSE)</f>
        <v>#REF!</v>
      </c>
      <c r="BM11486" s="97" t="s">
        <v>16772</v>
      </c>
      <c r="BN11486" s="97" t="s">
        <v>3043</v>
      </c>
      <c r="BO11486" s="97" t="s">
        <v>2983</v>
      </c>
      <c r="BU11486" s="97" t="s">
        <v>16772</v>
      </c>
      <c r="BV11486" s="97" t="s">
        <v>3043</v>
      </c>
      <c r="BW11486" s="97" t="s">
        <v>2983</v>
      </c>
    </row>
    <row r="11487" spans="51:75" x14ac:dyDescent="0.3">
      <c r="AY11487" s="124" t="e">
        <f>VLOOKUP(C11487,#REF!, 2,FALSE)</f>
        <v>#REF!</v>
      </c>
      <c r="BM11487" s="97" t="s">
        <v>16773</v>
      </c>
      <c r="BN11487" s="97" t="s">
        <v>1139</v>
      </c>
      <c r="BO11487" s="97" t="s">
        <v>2983</v>
      </c>
      <c r="BU11487" s="97" t="s">
        <v>16773</v>
      </c>
      <c r="BV11487" s="97" t="s">
        <v>1139</v>
      </c>
      <c r="BW11487" s="97" t="s">
        <v>2983</v>
      </c>
    </row>
    <row r="11488" spans="51:75" x14ac:dyDescent="0.3">
      <c r="AY11488" s="124" t="e">
        <f>VLOOKUP(C11488,#REF!, 2,FALSE)</f>
        <v>#REF!</v>
      </c>
      <c r="BM11488" s="97" t="s">
        <v>16774</v>
      </c>
      <c r="BN11488" s="97" t="s">
        <v>1342</v>
      </c>
      <c r="BO11488" s="97" t="s">
        <v>2983</v>
      </c>
      <c r="BU11488" s="97" t="s">
        <v>16774</v>
      </c>
      <c r="BV11488" s="97" t="s">
        <v>1342</v>
      </c>
      <c r="BW11488" s="97" t="s">
        <v>2983</v>
      </c>
    </row>
    <row r="11489" spans="51:75" x14ac:dyDescent="0.3">
      <c r="AY11489" s="124" t="e">
        <f>VLOOKUP(C11489,#REF!, 2,FALSE)</f>
        <v>#REF!</v>
      </c>
      <c r="BM11489" s="97" t="s">
        <v>16775</v>
      </c>
      <c r="BN11489" s="97" t="s">
        <v>1139</v>
      </c>
      <c r="BO11489" s="97" t="s">
        <v>2983</v>
      </c>
      <c r="BU11489" s="97" t="s">
        <v>16775</v>
      </c>
      <c r="BV11489" s="97" t="s">
        <v>1139</v>
      </c>
      <c r="BW11489" s="97" t="s">
        <v>2983</v>
      </c>
    </row>
    <row r="11490" spans="51:75" x14ac:dyDescent="0.3">
      <c r="AY11490" s="124" t="e">
        <f>VLOOKUP(C11490,#REF!, 2,FALSE)</f>
        <v>#REF!</v>
      </c>
      <c r="BM11490" s="97" t="s">
        <v>16776</v>
      </c>
      <c r="BN11490" s="97" t="s">
        <v>3000</v>
      </c>
      <c r="BO11490" s="97" t="s">
        <v>2192</v>
      </c>
      <c r="BU11490" s="97" t="s">
        <v>16776</v>
      </c>
      <c r="BV11490" s="97" t="s">
        <v>3000</v>
      </c>
      <c r="BW11490" s="97" t="s">
        <v>2192</v>
      </c>
    </row>
    <row r="11491" spans="51:75" x14ac:dyDescent="0.3">
      <c r="AY11491" s="124" t="e">
        <f>VLOOKUP(C11491,#REF!, 2,FALSE)</f>
        <v>#REF!</v>
      </c>
      <c r="BM11491" s="97" t="s">
        <v>2898</v>
      </c>
      <c r="BN11491" s="97" t="s">
        <v>1269</v>
      </c>
      <c r="BO11491" s="97" t="s">
        <v>2983</v>
      </c>
      <c r="BU11491" s="97" t="s">
        <v>2898</v>
      </c>
      <c r="BV11491" s="97" t="s">
        <v>1269</v>
      </c>
      <c r="BW11491" s="97" t="s">
        <v>2983</v>
      </c>
    </row>
    <row r="11492" spans="51:75" x14ac:dyDescent="0.3">
      <c r="AY11492" s="124" t="e">
        <f>VLOOKUP(C11492,#REF!, 2,FALSE)</f>
        <v>#REF!</v>
      </c>
      <c r="BM11492" s="97" t="s">
        <v>16777</v>
      </c>
      <c r="BN11492" s="97" t="s">
        <v>1269</v>
      </c>
      <c r="BO11492" s="97" t="s">
        <v>4051</v>
      </c>
      <c r="BU11492" s="97" t="s">
        <v>16777</v>
      </c>
      <c r="BV11492" s="97" t="s">
        <v>1269</v>
      </c>
      <c r="BW11492" s="97" t="s">
        <v>4051</v>
      </c>
    </row>
    <row r="11493" spans="51:75" x14ac:dyDescent="0.3">
      <c r="AY11493" s="124" t="e">
        <f>VLOOKUP(C11493,#REF!, 2,FALSE)</f>
        <v>#REF!</v>
      </c>
      <c r="BM11493" s="97" t="s">
        <v>16778</v>
      </c>
      <c r="BN11493" s="97" t="s">
        <v>2983</v>
      </c>
      <c r="BO11493" s="97" t="s">
        <v>2983</v>
      </c>
      <c r="BU11493" s="97" t="s">
        <v>16778</v>
      </c>
      <c r="BV11493" s="97" t="s">
        <v>2983</v>
      </c>
      <c r="BW11493" s="97" t="s">
        <v>2983</v>
      </c>
    </row>
    <row r="11494" spans="51:75" x14ac:dyDescent="0.3">
      <c r="AY11494" s="124" t="e">
        <f>VLOOKUP(C11494,#REF!, 2,FALSE)</f>
        <v>#REF!</v>
      </c>
      <c r="BM11494" s="97" t="s">
        <v>16779</v>
      </c>
      <c r="BN11494" s="97" t="s">
        <v>3085</v>
      </c>
      <c r="BO11494" s="97" t="s">
        <v>2983</v>
      </c>
      <c r="BU11494" s="97" t="s">
        <v>16779</v>
      </c>
      <c r="BV11494" s="97" t="s">
        <v>3085</v>
      </c>
      <c r="BW11494" s="97" t="s">
        <v>2983</v>
      </c>
    </row>
    <row r="11495" spans="51:75" x14ac:dyDescent="0.3">
      <c r="AY11495" s="124" t="e">
        <f>VLOOKUP(C11495,#REF!, 2,FALSE)</f>
        <v>#REF!</v>
      </c>
      <c r="BM11495" s="97" t="s">
        <v>16780</v>
      </c>
      <c r="BN11495" s="97" t="s">
        <v>3043</v>
      </c>
      <c r="BO11495" s="97" t="s">
        <v>3316</v>
      </c>
      <c r="BU11495" s="97" t="s">
        <v>16780</v>
      </c>
      <c r="BV11495" s="97" t="s">
        <v>3043</v>
      </c>
      <c r="BW11495" s="97" t="s">
        <v>3316</v>
      </c>
    </row>
    <row r="11496" spans="51:75" x14ac:dyDescent="0.3">
      <c r="AY11496" s="124" t="e">
        <f>VLOOKUP(C11496,#REF!, 2,FALSE)</f>
        <v>#REF!</v>
      </c>
      <c r="BM11496" s="97" t="s">
        <v>2899</v>
      </c>
      <c r="BN11496" s="97" t="s">
        <v>1342</v>
      </c>
      <c r="BO11496" s="97" t="s">
        <v>2983</v>
      </c>
      <c r="BU11496" s="97" t="s">
        <v>2899</v>
      </c>
      <c r="BV11496" s="97" t="s">
        <v>1342</v>
      </c>
      <c r="BW11496" s="97" t="s">
        <v>2983</v>
      </c>
    </row>
    <row r="11497" spans="51:75" x14ac:dyDescent="0.3">
      <c r="AY11497" s="124" t="e">
        <f>VLOOKUP(C11497,#REF!, 2,FALSE)</f>
        <v>#REF!</v>
      </c>
      <c r="BM11497" s="97" t="s">
        <v>16781</v>
      </c>
      <c r="BN11497" s="97" t="s">
        <v>1139</v>
      </c>
      <c r="BO11497" s="97" t="s">
        <v>5344</v>
      </c>
      <c r="BU11497" s="97" t="s">
        <v>16781</v>
      </c>
      <c r="BV11497" s="97" t="s">
        <v>1139</v>
      </c>
      <c r="BW11497" s="97" t="s">
        <v>5344</v>
      </c>
    </row>
    <row r="11498" spans="51:75" x14ac:dyDescent="0.3">
      <c r="AY11498" s="124" t="e">
        <f>VLOOKUP(C11498,#REF!, 2,FALSE)</f>
        <v>#REF!</v>
      </c>
      <c r="BM11498" s="97" t="s">
        <v>16782</v>
      </c>
      <c r="BN11498" s="97" t="s">
        <v>1342</v>
      </c>
      <c r="BO11498" s="97" t="s">
        <v>10788</v>
      </c>
      <c r="BU11498" s="97" t="s">
        <v>16782</v>
      </c>
      <c r="BV11498" s="97" t="s">
        <v>1342</v>
      </c>
      <c r="BW11498" s="97" t="s">
        <v>10788</v>
      </c>
    </row>
    <row r="11499" spans="51:75" x14ac:dyDescent="0.3">
      <c r="AY11499" s="124" t="e">
        <f>VLOOKUP(C11499,#REF!, 2,FALSE)</f>
        <v>#REF!</v>
      </c>
      <c r="BM11499" s="97" t="s">
        <v>16783</v>
      </c>
      <c r="BN11499" s="97" t="s">
        <v>3043</v>
      </c>
      <c r="BO11499" s="97" t="s">
        <v>2983</v>
      </c>
      <c r="BU11499" s="97" t="s">
        <v>16783</v>
      </c>
      <c r="BV11499" s="97" t="s">
        <v>3043</v>
      </c>
      <c r="BW11499" s="97" t="s">
        <v>2983</v>
      </c>
    </row>
    <row r="11500" spans="51:75" x14ac:dyDescent="0.3">
      <c r="AY11500" s="124" t="e">
        <f>VLOOKUP(C11500,#REF!, 2,FALSE)</f>
        <v>#REF!</v>
      </c>
      <c r="BM11500" s="97" t="s">
        <v>16784</v>
      </c>
      <c r="BN11500" s="97" t="s">
        <v>3043</v>
      </c>
      <c r="BO11500" s="97" t="s">
        <v>1261</v>
      </c>
      <c r="BU11500" s="97" t="s">
        <v>16784</v>
      </c>
      <c r="BV11500" s="97" t="s">
        <v>3043</v>
      </c>
      <c r="BW11500" s="97" t="s">
        <v>1261</v>
      </c>
    </row>
    <row r="11501" spans="51:75" x14ac:dyDescent="0.3">
      <c r="AY11501" s="124" t="e">
        <f>VLOOKUP(C11501,#REF!, 2,FALSE)</f>
        <v>#REF!</v>
      </c>
      <c r="BM11501" s="97" t="s">
        <v>16785</v>
      </c>
      <c r="BN11501" s="97" t="s">
        <v>3237</v>
      </c>
      <c r="BO11501" s="97" t="s">
        <v>16320</v>
      </c>
      <c r="BU11501" s="97" t="s">
        <v>16785</v>
      </c>
      <c r="BV11501" s="97" t="s">
        <v>3237</v>
      </c>
      <c r="BW11501" s="97" t="s">
        <v>16320</v>
      </c>
    </row>
    <row r="11502" spans="51:75" x14ac:dyDescent="0.3">
      <c r="AY11502" s="124" t="e">
        <f>VLOOKUP(C11502,#REF!, 2,FALSE)</f>
        <v>#REF!</v>
      </c>
      <c r="BM11502" s="97" t="s">
        <v>16786</v>
      </c>
      <c r="BN11502" s="97" t="s">
        <v>3237</v>
      </c>
      <c r="BO11502" s="97" t="s">
        <v>776</v>
      </c>
      <c r="BU11502" s="97" t="s">
        <v>16786</v>
      </c>
      <c r="BV11502" s="97" t="s">
        <v>3237</v>
      </c>
      <c r="BW11502" s="97" t="s">
        <v>776</v>
      </c>
    </row>
    <row r="11503" spans="51:75" x14ac:dyDescent="0.3">
      <c r="AY11503" s="124" t="e">
        <f>VLOOKUP(C11503,#REF!, 2,FALSE)</f>
        <v>#REF!</v>
      </c>
      <c r="BM11503" s="97" t="s">
        <v>16787</v>
      </c>
      <c r="BN11503" s="97" t="s">
        <v>3003</v>
      </c>
      <c r="BO11503" s="97" t="s">
        <v>1268</v>
      </c>
      <c r="BU11503" s="97" t="s">
        <v>16787</v>
      </c>
      <c r="BV11503" s="97" t="s">
        <v>3003</v>
      </c>
      <c r="BW11503" s="97" t="s">
        <v>1268</v>
      </c>
    </row>
    <row r="11504" spans="51:75" x14ac:dyDescent="0.3">
      <c r="AY11504" s="124" t="e">
        <f>VLOOKUP(C11504,#REF!, 2,FALSE)</f>
        <v>#REF!</v>
      </c>
      <c r="BM11504" s="97" t="s">
        <v>16788</v>
      </c>
      <c r="BN11504" s="97" t="s">
        <v>2979</v>
      </c>
      <c r="BO11504" s="97" t="s">
        <v>2983</v>
      </c>
      <c r="BU11504" s="97" t="s">
        <v>16788</v>
      </c>
      <c r="BV11504" s="97" t="s">
        <v>2979</v>
      </c>
      <c r="BW11504" s="97" t="s">
        <v>2983</v>
      </c>
    </row>
    <row r="11505" spans="51:75" x14ac:dyDescent="0.3">
      <c r="AY11505" s="124" t="e">
        <f>VLOOKUP(C11505,#REF!, 2,FALSE)</f>
        <v>#REF!</v>
      </c>
      <c r="BM11505" s="97" t="s">
        <v>16789</v>
      </c>
      <c r="BN11505" s="97" t="s">
        <v>942</v>
      </c>
      <c r="BO11505" s="97" t="s">
        <v>2983</v>
      </c>
      <c r="BU11505" s="97" t="s">
        <v>16789</v>
      </c>
      <c r="BV11505" s="97" t="s">
        <v>942</v>
      </c>
      <c r="BW11505" s="97" t="s">
        <v>2983</v>
      </c>
    </row>
    <row r="11506" spans="51:75" x14ac:dyDescent="0.3">
      <c r="AY11506" s="124" t="e">
        <f>VLOOKUP(C11506,#REF!, 2,FALSE)</f>
        <v>#REF!</v>
      </c>
      <c r="BM11506" s="97" t="s">
        <v>2900</v>
      </c>
      <c r="BN11506" s="97" t="s">
        <v>3003</v>
      </c>
      <c r="BO11506" s="97" t="s">
        <v>5349</v>
      </c>
      <c r="BU11506" s="97" t="s">
        <v>2900</v>
      </c>
      <c r="BV11506" s="97" t="s">
        <v>3003</v>
      </c>
      <c r="BW11506" s="97" t="s">
        <v>5349</v>
      </c>
    </row>
    <row r="11507" spans="51:75" x14ac:dyDescent="0.3">
      <c r="AY11507" s="124" t="e">
        <f>VLOOKUP(C11507,#REF!, 2,FALSE)</f>
        <v>#REF!</v>
      </c>
      <c r="BM11507" s="97" t="s">
        <v>2901</v>
      </c>
      <c r="BN11507" s="97" t="s">
        <v>2979</v>
      </c>
      <c r="BO11507" s="97" t="s">
        <v>1609</v>
      </c>
      <c r="BU11507" s="97" t="s">
        <v>2901</v>
      </c>
      <c r="BV11507" s="97" t="s">
        <v>2979</v>
      </c>
      <c r="BW11507" s="97" t="s">
        <v>1609</v>
      </c>
    </row>
    <row r="11508" spans="51:75" x14ac:dyDescent="0.3">
      <c r="AY11508" s="124" t="e">
        <f>VLOOKUP(C11508,#REF!, 2,FALSE)</f>
        <v>#REF!</v>
      </c>
      <c r="BM11508" s="97" t="s">
        <v>16790</v>
      </c>
      <c r="BN11508" s="97" t="s">
        <v>16968</v>
      </c>
      <c r="BO11508" s="97" t="s">
        <v>2983</v>
      </c>
      <c r="BU11508" s="97" t="s">
        <v>16790</v>
      </c>
      <c r="BV11508" s="97" t="s">
        <v>16968</v>
      </c>
      <c r="BW11508" s="97" t="s">
        <v>2983</v>
      </c>
    </row>
    <row r="11509" spans="51:75" x14ac:dyDescent="0.3">
      <c r="AY11509" s="124" t="e">
        <f>VLOOKUP(C11509,#REF!, 2,FALSE)</f>
        <v>#REF!</v>
      </c>
      <c r="BM11509" s="97" t="s">
        <v>16791</v>
      </c>
      <c r="BN11509" s="97" t="s">
        <v>16979</v>
      </c>
      <c r="BO11509" s="97" t="s">
        <v>1198</v>
      </c>
      <c r="BU11509" s="97" t="s">
        <v>16791</v>
      </c>
      <c r="BV11509" s="97" t="s">
        <v>16979</v>
      </c>
      <c r="BW11509" s="97" t="s">
        <v>1198</v>
      </c>
    </row>
    <row r="11510" spans="51:75" x14ac:dyDescent="0.3">
      <c r="AY11510" s="124" t="e">
        <f>VLOOKUP(C11510,#REF!, 2,FALSE)</f>
        <v>#REF!</v>
      </c>
      <c r="BM11510" s="97" t="s">
        <v>16792</v>
      </c>
      <c r="BN11510" s="97" t="s">
        <v>2979</v>
      </c>
      <c r="BO11510" s="97" t="s">
        <v>1954</v>
      </c>
      <c r="BU11510" s="97" t="s">
        <v>16792</v>
      </c>
      <c r="BV11510" s="97" t="s">
        <v>2979</v>
      </c>
      <c r="BW11510" s="97" t="s">
        <v>1954</v>
      </c>
    </row>
    <row r="11511" spans="51:75" x14ac:dyDescent="0.3">
      <c r="AY11511" s="124" t="e">
        <f>VLOOKUP(C11511,#REF!, 2,FALSE)</f>
        <v>#REF!</v>
      </c>
      <c r="BM11511" s="97" t="s">
        <v>16793</v>
      </c>
      <c r="BN11511" s="97" t="s">
        <v>1342</v>
      </c>
      <c r="BO11511" s="97" t="s">
        <v>2983</v>
      </c>
      <c r="BU11511" s="97" t="s">
        <v>16793</v>
      </c>
      <c r="BV11511" s="97" t="s">
        <v>1342</v>
      </c>
      <c r="BW11511" s="97" t="s">
        <v>2983</v>
      </c>
    </row>
    <row r="11512" spans="51:75" x14ac:dyDescent="0.3">
      <c r="AY11512" s="124" t="e">
        <f>VLOOKUP(C11512,#REF!, 2,FALSE)</f>
        <v>#REF!</v>
      </c>
      <c r="BM11512" s="97" t="s">
        <v>16794</v>
      </c>
      <c r="BN11512" s="97" t="s">
        <v>2979</v>
      </c>
      <c r="BO11512" s="97" t="s">
        <v>2983</v>
      </c>
      <c r="BU11512" s="97" t="s">
        <v>16794</v>
      </c>
      <c r="BV11512" s="97" t="s">
        <v>2979</v>
      </c>
      <c r="BW11512" s="97" t="s">
        <v>2983</v>
      </c>
    </row>
    <row r="11513" spans="51:75" x14ac:dyDescent="0.3">
      <c r="AY11513" s="124" t="e">
        <f>VLOOKUP(C11513,#REF!, 2,FALSE)</f>
        <v>#REF!</v>
      </c>
      <c r="BM11513" s="97" t="s">
        <v>16795</v>
      </c>
      <c r="BN11513" s="97" t="s">
        <v>923</v>
      </c>
      <c r="BO11513" s="97" t="s">
        <v>2983</v>
      </c>
      <c r="BU11513" s="97" t="s">
        <v>16795</v>
      </c>
      <c r="BV11513" s="97" t="s">
        <v>923</v>
      </c>
      <c r="BW11513" s="97" t="s">
        <v>2983</v>
      </c>
    </row>
    <row r="11514" spans="51:75" x14ac:dyDescent="0.3">
      <c r="AY11514" s="124" t="e">
        <f>VLOOKUP(C11514,#REF!, 2,FALSE)</f>
        <v>#REF!</v>
      </c>
      <c r="BM11514" s="97" t="s">
        <v>16796</v>
      </c>
      <c r="BN11514" s="97" t="s">
        <v>1342</v>
      </c>
      <c r="BO11514" s="97" t="s">
        <v>5349</v>
      </c>
      <c r="BU11514" s="97" t="s">
        <v>16796</v>
      </c>
      <c r="BV11514" s="97" t="s">
        <v>1342</v>
      </c>
      <c r="BW11514" s="97" t="s">
        <v>5349</v>
      </c>
    </row>
    <row r="11515" spans="51:75" x14ac:dyDescent="0.3">
      <c r="AY11515" s="124" t="e">
        <f>VLOOKUP(C11515,#REF!, 2,FALSE)</f>
        <v>#REF!</v>
      </c>
      <c r="BM11515" s="97" t="s">
        <v>2902</v>
      </c>
      <c r="BN11515" s="97" t="s">
        <v>1342</v>
      </c>
      <c r="BO11515" s="97" t="s">
        <v>16797</v>
      </c>
      <c r="BU11515" s="97" t="s">
        <v>2902</v>
      </c>
      <c r="BV11515" s="97" t="s">
        <v>1342</v>
      </c>
      <c r="BW11515" s="97" t="s">
        <v>16797</v>
      </c>
    </row>
    <row r="11516" spans="51:75" x14ac:dyDescent="0.3">
      <c r="AY11516" s="124" t="e">
        <f>VLOOKUP(C11516,#REF!, 2,FALSE)</f>
        <v>#REF!</v>
      </c>
      <c r="BM11516" s="97" t="s">
        <v>2903</v>
      </c>
      <c r="BN11516" s="97" t="s">
        <v>1342</v>
      </c>
      <c r="BO11516" s="97" t="s">
        <v>2983</v>
      </c>
      <c r="BU11516" s="97" t="s">
        <v>2903</v>
      </c>
      <c r="BV11516" s="97" t="s">
        <v>1342</v>
      </c>
      <c r="BW11516" s="97" t="s">
        <v>2983</v>
      </c>
    </row>
    <row r="11517" spans="51:75" x14ac:dyDescent="0.3">
      <c r="AY11517" s="124" t="e">
        <f>VLOOKUP(C11517,#REF!, 2,FALSE)</f>
        <v>#REF!</v>
      </c>
      <c r="BM11517" s="97" t="s">
        <v>16798</v>
      </c>
      <c r="BN11517" s="97" t="s">
        <v>1269</v>
      </c>
      <c r="BO11517" s="97" t="s">
        <v>14895</v>
      </c>
      <c r="BU11517" s="97" t="s">
        <v>16798</v>
      </c>
      <c r="BV11517" s="97" t="s">
        <v>1269</v>
      </c>
      <c r="BW11517" s="97" t="s">
        <v>14895</v>
      </c>
    </row>
    <row r="11518" spans="51:75" x14ac:dyDescent="0.3">
      <c r="AY11518" s="124" t="e">
        <f>VLOOKUP(C11518,#REF!, 2,FALSE)</f>
        <v>#REF!</v>
      </c>
      <c r="BM11518" s="97" t="s">
        <v>16799</v>
      </c>
      <c r="BN11518" s="97" t="s">
        <v>2979</v>
      </c>
      <c r="BO11518" s="97" t="s">
        <v>16653</v>
      </c>
      <c r="BU11518" s="97" t="s">
        <v>16799</v>
      </c>
      <c r="BV11518" s="97" t="s">
        <v>2979</v>
      </c>
      <c r="BW11518" s="97" t="s">
        <v>16653</v>
      </c>
    </row>
    <row r="11519" spans="51:75" x14ac:dyDescent="0.3">
      <c r="AY11519" s="124" t="e">
        <f>VLOOKUP(C11519,#REF!, 2,FALSE)</f>
        <v>#REF!</v>
      </c>
      <c r="BM11519" s="97" t="s">
        <v>16800</v>
      </c>
      <c r="BN11519" s="97" t="s">
        <v>3237</v>
      </c>
      <c r="BO11519" s="97" t="s">
        <v>2983</v>
      </c>
      <c r="BU11519" s="97" t="s">
        <v>16800</v>
      </c>
      <c r="BV11519" s="97" t="s">
        <v>3237</v>
      </c>
      <c r="BW11519" s="97" t="s">
        <v>2983</v>
      </c>
    </row>
    <row r="11520" spans="51:75" x14ac:dyDescent="0.3">
      <c r="AY11520" s="124" t="e">
        <f>VLOOKUP(C11520,#REF!, 2,FALSE)</f>
        <v>#REF!</v>
      </c>
      <c r="BM11520" s="97" t="s">
        <v>16801</v>
      </c>
      <c r="BN11520" s="97" t="s">
        <v>862</v>
      </c>
      <c r="BO11520" s="97" t="s">
        <v>9084</v>
      </c>
      <c r="BU11520" s="97" t="s">
        <v>16801</v>
      </c>
      <c r="BV11520" s="97" t="s">
        <v>862</v>
      </c>
      <c r="BW11520" s="97" t="s">
        <v>9084</v>
      </c>
    </row>
    <row r="11521" spans="51:75" x14ac:dyDescent="0.3">
      <c r="AY11521" s="124" t="e">
        <f>VLOOKUP(C11521,#REF!, 2,FALSE)</f>
        <v>#REF!</v>
      </c>
      <c r="BM11521" s="97" t="s">
        <v>16802</v>
      </c>
      <c r="BN11521" s="97" t="s">
        <v>849</v>
      </c>
      <c r="BO11521" s="97" t="s">
        <v>2983</v>
      </c>
      <c r="BU11521" s="97" t="s">
        <v>16802</v>
      </c>
      <c r="BV11521" s="97" t="s">
        <v>849</v>
      </c>
      <c r="BW11521" s="97" t="s">
        <v>2983</v>
      </c>
    </row>
    <row r="11522" spans="51:75" x14ac:dyDescent="0.3">
      <c r="AY11522" s="124" t="e">
        <f>VLOOKUP(C11522,#REF!, 2,FALSE)</f>
        <v>#REF!</v>
      </c>
      <c r="BM11522" s="97" t="s">
        <v>16803</v>
      </c>
      <c r="BN11522" s="97" t="s">
        <v>2979</v>
      </c>
      <c r="BO11522" s="97" t="s">
        <v>2983</v>
      </c>
      <c r="BU11522" s="97" t="s">
        <v>16803</v>
      </c>
      <c r="BV11522" s="97" t="s">
        <v>2979</v>
      </c>
      <c r="BW11522" s="97" t="s">
        <v>2983</v>
      </c>
    </row>
    <row r="11523" spans="51:75" x14ac:dyDescent="0.3">
      <c r="AY11523" s="124" t="e">
        <f>VLOOKUP(C11523,#REF!, 2,FALSE)</f>
        <v>#REF!</v>
      </c>
      <c r="BM11523" s="97" t="s">
        <v>16804</v>
      </c>
      <c r="BN11523" s="97" t="s">
        <v>3000</v>
      </c>
      <c r="BO11523" s="97" t="s">
        <v>8941</v>
      </c>
      <c r="BU11523" s="97" t="s">
        <v>16804</v>
      </c>
      <c r="BV11523" s="97" t="s">
        <v>3000</v>
      </c>
      <c r="BW11523" s="97" t="s">
        <v>8941</v>
      </c>
    </row>
    <row r="11524" spans="51:75" x14ac:dyDescent="0.3">
      <c r="AY11524" s="124" t="e">
        <f>VLOOKUP(C11524,#REF!, 2,FALSE)</f>
        <v>#REF!</v>
      </c>
      <c r="BM11524" s="97" t="s">
        <v>16805</v>
      </c>
      <c r="BN11524" s="97" t="s">
        <v>2979</v>
      </c>
      <c r="BO11524" s="97" t="s">
        <v>2359</v>
      </c>
      <c r="BU11524" s="97" t="s">
        <v>16805</v>
      </c>
      <c r="BV11524" s="97" t="s">
        <v>2979</v>
      </c>
      <c r="BW11524" s="97" t="s">
        <v>2359</v>
      </c>
    </row>
    <row r="11525" spans="51:75" x14ac:dyDescent="0.3">
      <c r="AY11525" s="124" t="e">
        <f>VLOOKUP(C11525,#REF!, 2,FALSE)</f>
        <v>#REF!</v>
      </c>
      <c r="BM11525" s="97" t="s">
        <v>16806</v>
      </c>
      <c r="BN11525" s="97" t="s">
        <v>3003</v>
      </c>
      <c r="BO11525" s="97" t="s">
        <v>8574</v>
      </c>
      <c r="BU11525" s="97" t="s">
        <v>16806</v>
      </c>
      <c r="BV11525" s="97" t="s">
        <v>3003</v>
      </c>
      <c r="BW11525" s="97" t="s">
        <v>8574</v>
      </c>
    </row>
    <row r="11526" spans="51:75" x14ac:dyDescent="0.3">
      <c r="AY11526" s="124" t="e">
        <f>VLOOKUP(C11526,#REF!, 2,FALSE)</f>
        <v>#REF!</v>
      </c>
      <c r="BM11526" s="97" t="s">
        <v>16807</v>
      </c>
      <c r="BN11526" s="97" t="s">
        <v>1342</v>
      </c>
      <c r="BO11526" s="97" t="s">
        <v>2983</v>
      </c>
      <c r="BU11526" s="97" t="s">
        <v>16807</v>
      </c>
      <c r="BV11526" s="97" t="s">
        <v>1342</v>
      </c>
      <c r="BW11526" s="97" t="s">
        <v>2983</v>
      </c>
    </row>
    <row r="11527" spans="51:75" x14ac:dyDescent="0.3">
      <c r="AY11527" s="124" t="e">
        <f>VLOOKUP(C11527,#REF!, 2,FALSE)</f>
        <v>#REF!</v>
      </c>
      <c r="BM11527" s="97" t="s">
        <v>16808</v>
      </c>
      <c r="BN11527" s="97" t="s">
        <v>3003</v>
      </c>
      <c r="BO11527" s="97" t="s">
        <v>11486</v>
      </c>
      <c r="BU11527" s="97" t="s">
        <v>16808</v>
      </c>
      <c r="BV11527" s="97" t="s">
        <v>3003</v>
      </c>
      <c r="BW11527" s="97" t="s">
        <v>11486</v>
      </c>
    </row>
    <row r="11528" spans="51:75" x14ac:dyDescent="0.3">
      <c r="AY11528" s="124" t="e">
        <f>VLOOKUP(C11528,#REF!, 2,FALSE)</f>
        <v>#REF!</v>
      </c>
      <c r="BM11528" s="97" t="s">
        <v>16809</v>
      </c>
      <c r="BN11528" s="97" t="s">
        <v>3003</v>
      </c>
      <c r="BO11528" s="97" t="s">
        <v>931</v>
      </c>
      <c r="BU11528" s="97" t="s">
        <v>16809</v>
      </c>
      <c r="BV11528" s="97" t="s">
        <v>3003</v>
      </c>
      <c r="BW11528" s="97" t="s">
        <v>931</v>
      </c>
    </row>
    <row r="11529" spans="51:75" x14ac:dyDescent="0.3">
      <c r="AY11529" s="124" t="e">
        <f>VLOOKUP(C11529,#REF!, 2,FALSE)</f>
        <v>#REF!</v>
      </c>
      <c r="BM11529" s="97" t="s">
        <v>16810</v>
      </c>
      <c r="BN11529" s="97" t="s">
        <v>3043</v>
      </c>
      <c r="BO11529" s="97" t="s">
        <v>2595</v>
      </c>
      <c r="BU11529" s="97" t="s">
        <v>16810</v>
      </c>
      <c r="BV11529" s="97" t="s">
        <v>3043</v>
      </c>
      <c r="BW11529" s="97" t="s">
        <v>2595</v>
      </c>
    </row>
    <row r="11530" spans="51:75" x14ac:dyDescent="0.3">
      <c r="AY11530" s="124" t="e">
        <f>VLOOKUP(C11530,#REF!, 2,FALSE)</f>
        <v>#REF!</v>
      </c>
      <c r="BM11530" s="97" t="s">
        <v>16811</v>
      </c>
      <c r="BN11530" s="97" t="s">
        <v>3003</v>
      </c>
      <c r="BO11530" s="97" t="s">
        <v>7679</v>
      </c>
      <c r="BU11530" s="97" t="s">
        <v>16811</v>
      </c>
      <c r="BV11530" s="97" t="s">
        <v>3003</v>
      </c>
      <c r="BW11530" s="97" t="s">
        <v>7679</v>
      </c>
    </row>
    <row r="11531" spans="51:75" x14ac:dyDescent="0.3">
      <c r="AY11531" s="124" t="e">
        <f>VLOOKUP(C11531,#REF!, 2,FALSE)</f>
        <v>#REF!</v>
      </c>
      <c r="BM11531" s="97" t="s">
        <v>16812</v>
      </c>
      <c r="BN11531" s="97" t="s">
        <v>3237</v>
      </c>
      <c r="BO11531" s="97" t="s">
        <v>16813</v>
      </c>
      <c r="BU11531" s="97" t="s">
        <v>16812</v>
      </c>
      <c r="BV11531" s="97" t="s">
        <v>3237</v>
      </c>
      <c r="BW11531" s="97" t="s">
        <v>16813</v>
      </c>
    </row>
    <row r="11532" spans="51:75" x14ac:dyDescent="0.3">
      <c r="AY11532" s="124" t="e">
        <f>VLOOKUP(C11532,#REF!, 2,FALSE)</f>
        <v>#REF!</v>
      </c>
      <c r="BM11532" s="97" t="s">
        <v>16814</v>
      </c>
      <c r="BN11532" s="97" t="s">
        <v>1139</v>
      </c>
      <c r="BO11532" s="97" t="s">
        <v>8455</v>
      </c>
      <c r="BU11532" s="97" t="s">
        <v>16814</v>
      </c>
      <c r="BV11532" s="97" t="s">
        <v>1139</v>
      </c>
      <c r="BW11532" s="97" t="s">
        <v>8455</v>
      </c>
    </row>
    <row r="11533" spans="51:75" x14ac:dyDescent="0.3">
      <c r="AY11533" s="124" t="e">
        <f>VLOOKUP(C11533,#REF!, 2,FALSE)</f>
        <v>#REF!</v>
      </c>
      <c r="BM11533" s="97" t="s">
        <v>16815</v>
      </c>
      <c r="BN11533" s="97" t="s">
        <v>1342</v>
      </c>
      <c r="BO11533" s="97" t="s">
        <v>2983</v>
      </c>
      <c r="BU11533" s="97" t="s">
        <v>16815</v>
      </c>
      <c r="BV11533" s="97" t="s">
        <v>1342</v>
      </c>
      <c r="BW11533" s="97" t="s">
        <v>2983</v>
      </c>
    </row>
    <row r="11534" spans="51:75" x14ac:dyDescent="0.3">
      <c r="AY11534" s="124" t="e">
        <f>VLOOKUP(C11534,#REF!, 2,FALSE)</f>
        <v>#REF!</v>
      </c>
      <c r="BM11534" s="97" t="s">
        <v>16816</v>
      </c>
      <c r="BN11534" s="97" t="s">
        <v>3043</v>
      </c>
      <c r="BO11534" s="97" t="s">
        <v>1776</v>
      </c>
      <c r="BU11534" s="97" t="s">
        <v>16816</v>
      </c>
      <c r="BV11534" s="97" t="s">
        <v>3043</v>
      </c>
      <c r="BW11534" s="97" t="s">
        <v>1776</v>
      </c>
    </row>
    <row r="11535" spans="51:75" x14ac:dyDescent="0.3">
      <c r="AY11535" s="124" t="e">
        <f>VLOOKUP(C11535,#REF!, 2,FALSE)</f>
        <v>#REF!</v>
      </c>
      <c r="BM11535" s="97" t="s">
        <v>16817</v>
      </c>
      <c r="BN11535" s="97" t="s">
        <v>3237</v>
      </c>
      <c r="BO11535" s="97" t="s">
        <v>3469</v>
      </c>
      <c r="BU11535" s="97" t="s">
        <v>16817</v>
      </c>
      <c r="BV11535" s="97" t="s">
        <v>3237</v>
      </c>
      <c r="BW11535" s="97" t="s">
        <v>3469</v>
      </c>
    </row>
    <row r="11536" spans="51:75" x14ac:dyDescent="0.3">
      <c r="AY11536" s="124" t="e">
        <f>VLOOKUP(C11536,#REF!, 2,FALSE)</f>
        <v>#REF!</v>
      </c>
      <c r="BM11536" s="97" t="s">
        <v>16818</v>
      </c>
      <c r="BN11536" s="97" t="s">
        <v>3043</v>
      </c>
      <c r="BO11536" s="97" t="s">
        <v>2983</v>
      </c>
      <c r="BU11536" s="97" t="s">
        <v>16818</v>
      </c>
      <c r="BV11536" s="97" t="s">
        <v>3043</v>
      </c>
      <c r="BW11536" s="97" t="s">
        <v>2983</v>
      </c>
    </row>
    <row r="11537" spans="51:75" x14ac:dyDescent="0.3">
      <c r="AY11537" s="124" t="e">
        <f>VLOOKUP(C11537,#REF!, 2,FALSE)</f>
        <v>#REF!</v>
      </c>
      <c r="BM11537" s="97" t="s">
        <v>2904</v>
      </c>
      <c r="BN11537" s="97" t="s">
        <v>2979</v>
      </c>
      <c r="BO11537" s="97" t="s">
        <v>2983</v>
      </c>
      <c r="BU11537" s="97" t="s">
        <v>2904</v>
      </c>
      <c r="BV11537" s="97" t="s">
        <v>2979</v>
      </c>
      <c r="BW11537" s="97" t="s">
        <v>2983</v>
      </c>
    </row>
    <row r="11538" spans="51:75" x14ac:dyDescent="0.3">
      <c r="AY11538" s="124" t="e">
        <f>VLOOKUP(C11538,#REF!, 2,FALSE)</f>
        <v>#REF!</v>
      </c>
      <c r="BM11538" s="97" t="s">
        <v>16819</v>
      </c>
      <c r="BN11538" s="97" t="s">
        <v>1269</v>
      </c>
      <c r="BO11538" s="97" t="s">
        <v>2983</v>
      </c>
      <c r="BU11538" s="97" t="s">
        <v>16819</v>
      </c>
      <c r="BV11538" s="97" t="s">
        <v>1269</v>
      </c>
      <c r="BW11538" s="97" t="s">
        <v>2983</v>
      </c>
    </row>
    <row r="11539" spans="51:75" x14ac:dyDescent="0.3">
      <c r="AY11539" s="124" t="e">
        <f>VLOOKUP(C11539,#REF!, 2,FALSE)</f>
        <v>#REF!</v>
      </c>
      <c r="BM11539" s="97" t="s">
        <v>16820</v>
      </c>
      <c r="BN11539" s="97" t="s">
        <v>2983</v>
      </c>
      <c r="BO11539" s="97" t="s">
        <v>2983</v>
      </c>
      <c r="BU11539" s="97" t="s">
        <v>16820</v>
      </c>
      <c r="BV11539" s="97" t="s">
        <v>2983</v>
      </c>
      <c r="BW11539" s="97" t="s">
        <v>2983</v>
      </c>
    </row>
    <row r="11540" spans="51:75" x14ac:dyDescent="0.3">
      <c r="AY11540" s="124" t="e">
        <f>VLOOKUP(C11540,#REF!, 2,FALSE)</f>
        <v>#REF!</v>
      </c>
      <c r="BM11540" s="97" t="s">
        <v>2905</v>
      </c>
      <c r="BN11540" s="97" t="s">
        <v>1139</v>
      </c>
      <c r="BO11540" s="97" t="s">
        <v>1376</v>
      </c>
      <c r="BU11540" s="97" t="s">
        <v>2905</v>
      </c>
      <c r="BV11540" s="97" t="s">
        <v>1139</v>
      </c>
      <c r="BW11540" s="97" t="s">
        <v>1376</v>
      </c>
    </row>
    <row r="11541" spans="51:75" x14ac:dyDescent="0.3">
      <c r="AY11541" s="124" t="e">
        <f>VLOOKUP(C11541,#REF!, 2,FALSE)</f>
        <v>#REF!</v>
      </c>
      <c r="BM11541" s="97" t="s">
        <v>16821</v>
      </c>
      <c r="BN11541" s="97" t="s">
        <v>1342</v>
      </c>
      <c r="BO11541" s="97" t="s">
        <v>2983</v>
      </c>
      <c r="BU11541" s="97" t="s">
        <v>16821</v>
      </c>
      <c r="BV11541" s="97" t="s">
        <v>1342</v>
      </c>
      <c r="BW11541" s="97" t="s">
        <v>2983</v>
      </c>
    </row>
    <row r="11542" spans="51:75" x14ac:dyDescent="0.3">
      <c r="AY11542" s="124" t="e">
        <f>VLOOKUP(C11542,#REF!, 2,FALSE)</f>
        <v>#REF!</v>
      </c>
      <c r="BM11542" s="97" t="s">
        <v>16822</v>
      </c>
      <c r="BN11542" s="97" t="s">
        <v>16971</v>
      </c>
      <c r="BO11542" s="97" t="s">
        <v>4220</v>
      </c>
      <c r="BU11542" s="97" t="s">
        <v>16822</v>
      </c>
      <c r="BV11542" s="97" t="s">
        <v>16971</v>
      </c>
      <c r="BW11542" s="97" t="s">
        <v>4220</v>
      </c>
    </row>
    <row r="11543" spans="51:75" x14ac:dyDescent="0.3">
      <c r="AY11543" s="124" t="e">
        <f>VLOOKUP(C11543,#REF!, 2,FALSE)</f>
        <v>#REF!</v>
      </c>
      <c r="BM11543" s="97" t="s">
        <v>16823</v>
      </c>
      <c r="BN11543" s="97" t="s">
        <v>3191</v>
      </c>
      <c r="BO11543" s="97" t="s">
        <v>11287</v>
      </c>
      <c r="BU11543" s="97" t="s">
        <v>16823</v>
      </c>
      <c r="BV11543" s="97" t="s">
        <v>3191</v>
      </c>
      <c r="BW11543" s="97" t="s">
        <v>11287</v>
      </c>
    </row>
    <row r="11544" spans="51:75" x14ac:dyDescent="0.3">
      <c r="AY11544" s="124" t="e">
        <f>VLOOKUP(C11544,#REF!, 2,FALSE)</f>
        <v>#REF!</v>
      </c>
      <c r="BM11544" s="97" t="s">
        <v>16824</v>
      </c>
      <c r="BN11544" s="97" t="s">
        <v>3191</v>
      </c>
      <c r="BO11544" s="97" t="s">
        <v>2983</v>
      </c>
      <c r="BU11544" s="97" t="s">
        <v>16824</v>
      </c>
      <c r="BV11544" s="97" t="s">
        <v>3191</v>
      </c>
      <c r="BW11544" s="97" t="s">
        <v>2983</v>
      </c>
    </row>
    <row r="11545" spans="51:75" x14ac:dyDescent="0.3">
      <c r="AY11545" s="124" t="e">
        <f>VLOOKUP(C11545,#REF!, 2,FALSE)</f>
        <v>#REF!</v>
      </c>
      <c r="BM11545" s="97" t="s">
        <v>16825</v>
      </c>
      <c r="BN11545" s="97" t="s">
        <v>3191</v>
      </c>
      <c r="BO11545" s="97" t="s">
        <v>9223</v>
      </c>
      <c r="BU11545" s="97" t="s">
        <v>16825</v>
      </c>
      <c r="BV11545" s="97" t="s">
        <v>3191</v>
      </c>
      <c r="BW11545" s="97" t="s">
        <v>9223</v>
      </c>
    </row>
    <row r="11546" spans="51:75" x14ac:dyDescent="0.3">
      <c r="AY11546" s="124" t="e">
        <f>VLOOKUP(C11546,#REF!, 2,FALSE)</f>
        <v>#REF!</v>
      </c>
      <c r="BM11546" s="97" t="s">
        <v>16826</v>
      </c>
      <c r="BN11546" s="97" t="s">
        <v>1269</v>
      </c>
      <c r="BO11546" s="97" t="s">
        <v>2983</v>
      </c>
      <c r="BU11546" s="97" t="s">
        <v>16826</v>
      </c>
      <c r="BV11546" s="97" t="s">
        <v>1269</v>
      </c>
      <c r="BW11546" s="97" t="s">
        <v>2983</v>
      </c>
    </row>
    <row r="11547" spans="51:75" x14ac:dyDescent="0.3">
      <c r="AY11547" s="124" t="e">
        <f>VLOOKUP(C11547,#REF!, 2,FALSE)</f>
        <v>#REF!</v>
      </c>
      <c r="BM11547" s="97" t="s">
        <v>16827</v>
      </c>
      <c r="BN11547" s="97" t="s">
        <v>3000</v>
      </c>
      <c r="BO11547" s="97" t="s">
        <v>3919</v>
      </c>
      <c r="BU11547" s="97" t="s">
        <v>16827</v>
      </c>
      <c r="BV11547" s="97" t="s">
        <v>3000</v>
      </c>
      <c r="BW11547" s="97" t="s">
        <v>3919</v>
      </c>
    </row>
    <row r="11548" spans="51:75" x14ac:dyDescent="0.3">
      <c r="AY11548" s="124" t="e">
        <f>VLOOKUP(C11548,#REF!, 2,FALSE)</f>
        <v>#REF!</v>
      </c>
      <c r="BM11548" s="97" t="s">
        <v>2906</v>
      </c>
      <c r="BN11548" s="97" t="s">
        <v>1269</v>
      </c>
      <c r="BO11548" s="97" t="s">
        <v>13378</v>
      </c>
      <c r="BU11548" s="97" t="s">
        <v>2906</v>
      </c>
      <c r="BV11548" s="97" t="s">
        <v>1269</v>
      </c>
      <c r="BW11548" s="97" t="s">
        <v>13378</v>
      </c>
    </row>
    <row r="11549" spans="51:75" x14ac:dyDescent="0.3">
      <c r="AY11549" s="124" t="e">
        <f>VLOOKUP(C11549,#REF!, 2,FALSE)</f>
        <v>#REF!</v>
      </c>
      <c r="BM11549" s="97" t="s">
        <v>2907</v>
      </c>
      <c r="BN11549" s="97" t="s">
        <v>1139</v>
      </c>
      <c r="BO11549" s="97" t="s">
        <v>2983</v>
      </c>
      <c r="BU11549" s="97" t="s">
        <v>2907</v>
      </c>
      <c r="BV11549" s="97" t="s">
        <v>1139</v>
      </c>
      <c r="BW11549" s="97" t="s">
        <v>2983</v>
      </c>
    </row>
    <row r="11550" spans="51:75" x14ac:dyDescent="0.3">
      <c r="AY11550" s="124" t="e">
        <f>VLOOKUP(C11550,#REF!, 2,FALSE)</f>
        <v>#REF!</v>
      </c>
      <c r="BM11550" s="97" t="s">
        <v>2908</v>
      </c>
      <c r="BN11550" s="97" t="s">
        <v>1139</v>
      </c>
      <c r="BO11550" s="97" t="s">
        <v>2983</v>
      </c>
      <c r="BU11550" s="97" t="s">
        <v>2908</v>
      </c>
      <c r="BV11550" s="97" t="s">
        <v>1139</v>
      </c>
      <c r="BW11550" s="97" t="s">
        <v>2983</v>
      </c>
    </row>
    <row r="11551" spans="51:75" x14ac:dyDescent="0.3">
      <c r="AY11551" s="124" t="e">
        <f>VLOOKUP(C11551,#REF!, 2,FALSE)</f>
        <v>#REF!</v>
      </c>
      <c r="BM11551" s="97" t="s">
        <v>16828</v>
      </c>
      <c r="BN11551" s="97" t="s">
        <v>1342</v>
      </c>
      <c r="BO11551" s="97" t="s">
        <v>3489</v>
      </c>
      <c r="BU11551" s="97" t="s">
        <v>16828</v>
      </c>
      <c r="BV11551" s="97" t="s">
        <v>1342</v>
      </c>
      <c r="BW11551" s="97" t="s">
        <v>3489</v>
      </c>
    </row>
    <row r="11552" spans="51:75" x14ac:dyDescent="0.3">
      <c r="AY11552" s="124" t="e">
        <f>VLOOKUP(C11552,#REF!, 2,FALSE)</f>
        <v>#REF!</v>
      </c>
      <c r="BM11552" s="97" t="s">
        <v>16829</v>
      </c>
      <c r="BN11552" s="97" t="s">
        <v>16968</v>
      </c>
      <c r="BO11552" s="97" t="s">
        <v>2983</v>
      </c>
      <c r="BU11552" s="97" t="s">
        <v>16829</v>
      </c>
      <c r="BV11552" s="97" t="s">
        <v>16968</v>
      </c>
      <c r="BW11552" s="97" t="s">
        <v>2983</v>
      </c>
    </row>
    <row r="11553" spans="51:75" x14ac:dyDescent="0.3">
      <c r="AY11553" s="124" t="e">
        <f>VLOOKUP(C11553,#REF!, 2,FALSE)</f>
        <v>#REF!</v>
      </c>
      <c r="BM11553" s="97" t="s">
        <v>16830</v>
      </c>
      <c r="BN11553" s="97" t="s">
        <v>1139</v>
      </c>
      <c r="BO11553" s="97" t="s">
        <v>2983</v>
      </c>
      <c r="BU11553" s="97" t="s">
        <v>16830</v>
      </c>
      <c r="BV11553" s="97" t="s">
        <v>1139</v>
      </c>
      <c r="BW11553" s="97" t="s">
        <v>2983</v>
      </c>
    </row>
    <row r="11554" spans="51:75" x14ac:dyDescent="0.3">
      <c r="AY11554" s="124" t="e">
        <f>VLOOKUP(C11554,#REF!, 2,FALSE)</f>
        <v>#REF!</v>
      </c>
      <c r="BM11554" s="97" t="s">
        <v>16831</v>
      </c>
      <c r="BN11554" s="97" t="s">
        <v>862</v>
      </c>
      <c r="BO11554" s="97" t="s">
        <v>2983</v>
      </c>
      <c r="BU11554" s="97" t="s">
        <v>16831</v>
      </c>
      <c r="BV11554" s="97" t="s">
        <v>862</v>
      </c>
      <c r="BW11554" s="97" t="s">
        <v>2983</v>
      </c>
    </row>
    <row r="11555" spans="51:75" x14ac:dyDescent="0.3">
      <c r="AY11555" s="124" t="e">
        <f>VLOOKUP(C11555,#REF!, 2,FALSE)</f>
        <v>#REF!</v>
      </c>
      <c r="BM11555" s="97" t="s">
        <v>16832</v>
      </c>
      <c r="BN11555" s="97" t="s">
        <v>3237</v>
      </c>
      <c r="BO11555" s="97" t="s">
        <v>2983</v>
      </c>
      <c r="BU11555" s="97" t="s">
        <v>16832</v>
      </c>
      <c r="BV11555" s="97" t="s">
        <v>3237</v>
      </c>
      <c r="BW11555" s="97" t="s">
        <v>2983</v>
      </c>
    </row>
    <row r="11556" spans="51:75" x14ac:dyDescent="0.3">
      <c r="AY11556" s="124" t="e">
        <f>VLOOKUP(C11556,#REF!, 2,FALSE)</f>
        <v>#REF!</v>
      </c>
      <c r="BM11556" s="97" t="s">
        <v>2909</v>
      </c>
      <c r="BN11556" s="97" t="s">
        <v>2979</v>
      </c>
      <c r="BO11556" s="97" t="s">
        <v>2983</v>
      </c>
      <c r="BU11556" s="97" t="s">
        <v>2909</v>
      </c>
      <c r="BV11556" s="97" t="s">
        <v>2979</v>
      </c>
      <c r="BW11556" s="97" t="s">
        <v>2983</v>
      </c>
    </row>
    <row r="11557" spans="51:75" x14ac:dyDescent="0.3">
      <c r="AY11557" s="124" t="e">
        <f>VLOOKUP(C11557,#REF!, 2,FALSE)</f>
        <v>#REF!</v>
      </c>
      <c r="BM11557" s="97" t="s">
        <v>16833</v>
      </c>
      <c r="BN11557" s="97" t="s">
        <v>3237</v>
      </c>
      <c r="BO11557" s="97" t="s">
        <v>16294</v>
      </c>
      <c r="BU11557" s="97" t="s">
        <v>16833</v>
      </c>
      <c r="BV11557" s="97" t="s">
        <v>3237</v>
      </c>
      <c r="BW11557" s="97" t="s">
        <v>16294</v>
      </c>
    </row>
    <row r="11558" spans="51:75" x14ac:dyDescent="0.3">
      <c r="AY11558" s="124" t="e">
        <f>VLOOKUP(C11558,#REF!, 2,FALSE)</f>
        <v>#REF!</v>
      </c>
      <c r="BM11558" s="97" t="s">
        <v>16834</v>
      </c>
      <c r="BN11558" s="97" t="s">
        <v>1342</v>
      </c>
      <c r="BO11558" s="97" t="s">
        <v>2983</v>
      </c>
      <c r="BU11558" s="97" t="s">
        <v>16834</v>
      </c>
      <c r="BV11558" s="97" t="s">
        <v>1342</v>
      </c>
      <c r="BW11558" s="97" t="s">
        <v>2983</v>
      </c>
    </row>
    <row r="11559" spans="51:75" x14ac:dyDescent="0.3">
      <c r="AY11559" s="124" t="e">
        <f>VLOOKUP(C11559,#REF!, 2,FALSE)</f>
        <v>#REF!</v>
      </c>
      <c r="BM11559" s="97" t="s">
        <v>16835</v>
      </c>
      <c r="BN11559" s="97" t="s">
        <v>1342</v>
      </c>
      <c r="BO11559" s="97" t="s">
        <v>2983</v>
      </c>
      <c r="BU11559" s="97" t="s">
        <v>16835</v>
      </c>
      <c r="BV11559" s="97" t="s">
        <v>1342</v>
      </c>
      <c r="BW11559" s="97" t="s">
        <v>2983</v>
      </c>
    </row>
    <row r="11560" spans="51:75" x14ac:dyDescent="0.3">
      <c r="AY11560" s="124" t="e">
        <f>VLOOKUP(C11560,#REF!, 2,FALSE)</f>
        <v>#REF!</v>
      </c>
      <c r="BM11560" s="97" t="s">
        <v>2910</v>
      </c>
      <c r="BN11560" s="97" t="s">
        <v>3043</v>
      </c>
      <c r="BO11560" s="97" t="s">
        <v>5063</v>
      </c>
      <c r="BU11560" s="97" t="s">
        <v>2910</v>
      </c>
      <c r="BV11560" s="97" t="s">
        <v>3043</v>
      </c>
      <c r="BW11560" s="97" t="s">
        <v>5063</v>
      </c>
    </row>
    <row r="11561" spans="51:75" x14ac:dyDescent="0.3">
      <c r="AY11561" s="124" t="e">
        <f>VLOOKUP(C11561,#REF!, 2,FALSE)</f>
        <v>#REF!</v>
      </c>
      <c r="BM11561" s="97" t="s">
        <v>16836</v>
      </c>
      <c r="BN11561" s="97" t="s">
        <v>1342</v>
      </c>
      <c r="BO11561" s="97" t="s">
        <v>15540</v>
      </c>
      <c r="BU11561" s="97" t="s">
        <v>16836</v>
      </c>
      <c r="BV11561" s="97" t="s">
        <v>1342</v>
      </c>
      <c r="BW11561" s="97" t="s">
        <v>15540</v>
      </c>
    </row>
    <row r="11562" spans="51:75" x14ac:dyDescent="0.3">
      <c r="AY11562" s="124" t="e">
        <f>VLOOKUP(C11562,#REF!, 2,FALSE)</f>
        <v>#REF!</v>
      </c>
      <c r="BM11562" s="97" t="s">
        <v>16837</v>
      </c>
      <c r="BN11562" s="97" t="s">
        <v>1342</v>
      </c>
      <c r="BO11562" s="97" t="s">
        <v>5787</v>
      </c>
      <c r="BU11562" s="97" t="s">
        <v>16837</v>
      </c>
      <c r="BV11562" s="97" t="s">
        <v>1342</v>
      </c>
      <c r="BW11562" s="97" t="s">
        <v>5787</v>
      </c>
    </row>
    <row r="11563" spans="51:75" x14ac:dyDescent="0.3">
      <c r="AY11563" s="124" t="e">
        <f>VLOOKUP(C11563,#REF!, 2,FALSE)</f>
        <v>#REF!</v>
      </c>
      <c r="BM11563" s="97" t="s">
        <v>16838</v>
      </c>
      <c r="BN11563" s="97" t="s">
        <v>2979</v>
      </c>
      <c r="BO11563" s="97" t="s">
        <v>1097</v>
      </c>
      <c r="BU11563" s="97" t="s">
        <v>16838</v>
      </c>
      <c r="BV11563" s="97" t="s">
        <v>2979</v>
      </c>
      <c r="BW11563" s="97" t="s">
        <v>1097</v>
      </c>
    </row>
    <row r="11564" spans="51:75" x14ac:dyDescent="0.3">
      <c r="AY11564" s="124" t="e">
        <f>VLOOKUP(C11564,#REF!, 2,FALSE)</f>
        <v>#REF!</v>
      </c>
      <c r="BM11564" s="97" t="s">
        <v>16839</v>
      </c>
      <c r="BN11564" s="97" t="s">
        <v>2983</v>
      </c>
      <c r="BO11564" s="97" t="s">
        <v>16840</v>
      </c>
      <c r="BU11564" s="97" t="s">
        <v>16839</v>
      </c>
      <c r="BV11564" s="97" t="s">
        <v>2983</v>
      </c>
      <c r="BW11564" s="97" t="s">
        <v>16840</v>
      </c>
    </row>
    <row r="11565" spans="51:75" x14ac:dyDescent="0.3">
      <c r="AY11565" s="124" t="e">
        <f>VLOOKUP(C11565,#REF!, 2,FALSE)</f>
        <v>#REF!</v>
      </c>
      <c r="BM11565" s="97" t="s">
        <v>16841</v>
      </c>
      <c r="BN11565" s="97" t="s">
        <v>2979</v>
      </c>
      <c r="BO11565" s="97" t="s">
        <v>2983</v>
      </c>
      <c r="BU11565" s="97" t="s">
        <v>16841</v>
      </c>
      <c r="BV11565" s="97" t="s">
        <v>2979</v>
      </c>
      <c r="BW11565" s="97" t="s">
        <v>2983</v>
      </c>
    </row>
    <row r="11566" spans="51:75" x14ac:dyDescent="0.3">
      <c r="AY11566" s="124" t="e">
        <f>VLOOKUP(C11566,#REF!, 2,FALSE)</f>
        <v>#REF!</v>
      </c>
      <c r="BM11566" s="97" t="s">
        <v>16842</v>
      </c>
      <c r="BN11566" s="97" t="s">
        <v>771</v>
      </c>
      <c r="BO11566" s="97" t="s">
        <v>16843</v>
      </c>
      <c r="BU11566" s="97" t="s">
        <v>16842</v>
      </c>
      <c r="BV11566" s="97" t="s">
        <v>771</v>
      </c>
      <c r="BW11566" s="97" t="s">
        <v>16843</v>
      </c>
    </row>
    <row r="11567" spans="51:75" x14ac:dyDescent="0.3">
      <c r="AY11567" s="124" t="e">
        <f>VLOOKUP(C11567,#REF!, 2,FALSE)</f>
        <v>#REF!</v>
      </c>
      <c r="BM11567" s="97" t="s">
        <v>16844</v>
      </c>
      <c r="BN11567" s="97" t="s">
        <v>3237</v>
      </c>
      <c r="BO11567" s="97" t="s">
        <v>10483</v>
      </c>
      <c r="BU11567" s="97" t="s">
        <v>16844</v>
      </c>
      <c r="BV11567" s="97" t="s">
        <v>3237</v>
      </c>
      <c r="BW11567" s="97" t="s">
        <v>10483</v>
      </c>
    </row>
    <row r="11568" spans="51:75" x14ac:dyDescent="0.3">
      <c r="AY11568" s="124" t="e">
        <f>VLOOKUP(C11568,#REF!, 2,FALSE)</f>
        <v>#REF!</v>
      </c>
      <c r="BM11568" s="97" t="s">
        <v>16845</v>
      </c>
      <c r="BN11568" s="97" t="s">
        <v>1342</v>
      </c>
      <c r="BO11568" s="97" t="s">
        <v>2983</v>
      </c>
      <c r="BU11568" s="97" t="s">
        <v>16845</v>
      </c>
      <c r="BV11568" s="97" t="s">
        <v>1342</v>
      </c>
      <c r="BW11568" s="97" t="s">
        <v>2983</v>
      </c>
    </row>
    <row r="11569" spans="51:75" x14ac:dyDescent="0.3">
      <c r="AY11569" s="124" t="e">
        <f>VLOOKUP(C11569,#REF!, 2,FALSE)</f>
        <v>#REF!</v>
      </c>
      <c r="BM11569" s="97" t="s">
        <v>16846</v>
      </c>
      <c r="BN11569" s="97" t="s">
        <v>1342</v>
      </c>
      <c r="BO11569" s="97" t="s">
        <v>2983</v>
      </c>
      <c r="BU11569" s="97" t="s">
        <v>16846</v>
      </c>
      <c r="BV11569" s="97" t="s">
        <v>1342</v>
      </c>
      <c r="BW11569" s="97" t="s">
        <v>2983</v>
      </c>
    </row>
    <row r="11570" spans="51:75" x14ac:dyDescent="0.3">
      <c r="AY11570" s="124" t="e">
        <f>VLOOKUP(C11570,#REF!, 2,FALSE)</f>
        <v>#REF!</v>
      </c>
      <c r="BM11570" s="97" t="s">
        <v>16847</v>
      </c>
      <c r="BN11570" s="97" t="s">
        <v>1342</v>
      </c>
      <c r="BO11570" s="97" t="s">
        <v>2983</v>
      </c>
      <c r="BU11570" s="97" t="s">
        <v>16847</v>
      </c>
      <c r="BV11570" s="97" t="s">
        <v>1342</v>
      </c>
      <c r="BW11570" s="97" t="s">
        <v>2983</v>
      </c>
    </row>
    <row r="11571" spans="51:75" x14ac:dyDescent="0.3">
      <c r="AY11571" s="124" t="e">
        <f>VLOOKUP(C11571,#REF!, 2,FALSE)</f>
        <v>#REF!</v>
      </c>
      <c r="BM11571" s="97" t="s">
        <v>16848</v>
      </c>
      <c r="BN11571" s="97" t="s">
        <v>16968</v>
      </c>
      <c r="BO11571" s="97" t="s">
        <v>6388</v>
      </c>
      <c r="BU11571" s="97" t="s">
        <v>16848</v>
      </c>
      <c r="BV11571" s="97" t="s">
        <v>16968</v>
      </c>
      <c r="BW11571" s="97" t="s">
        <v>6388</v>
      </c>
    </row>
    <row r="11572" spans="51:75" x14ac:dyDescent="0.3">
      <c r="AY11572" s="124" t="e">
        <f>VLOOKUP(C11572,#REF!, 2,FALSE)</f>
        <v>#REF!</v>
      </c>
      <c r="BM11572" s="97" t="s">
        <v>16849</v>
      </c>
      <c r="BN11572" s="97" t="s">
        <v>1139</v>
      </c>
      <c r="BO11572" s="97" t="s">
        <v>2983</v>
      </c>
      <c r="BU11572" s="97" t="s">
        <v>16849</v>
      </c>
      <c r="BV11572" s="97" t="s">
        <v>1139</v>
      </c>
      <c r="BW11572" s="97" t="s">
        <v>2983</v>
      </c>
    </row>
    <row r="11573" spans="51:75" x14ac:dyDescent="0.3">
      <c r="AY11573" s="124" t="e">
        <f>VLOOKUP(C11573,#REF!, 2,FALSE)</f>
        <v>#REF!</v>
      </c>
      <c r="BM11573" s="97" t="s">
        <v>2911</v>
      </c>
      <c r="BN11573" s="97" t="s">
        <v>1342</v>
      </c>
      <c r="BO11573" s="97" t="s">
        <v>2983</v>
      </c>
      <c r="BU11573" s="97" t="s">
        <v>2911</v>
      </c>
      <c r="BV11573" s="97" t="s">
        <v>1342</v>
      </c>
      <c r="BW11573" s="97" t="s">
        <v>2983</v>
      </c>
    </row>
    <row r="11574" spans="51:75" x14ac:dyDescent="0.3">
      <c r="AY11574" s="124" t="e">
        <f>VLOOKUP(C11574,#REF!, 2,FALSE)</f>
        <v>#REF!</v>
      </c>
      <c r="BM11574" s="97" t="s">
        <v>314</v>
      </c>
      <c r="BN11574" s="97" t="s">
        <v>1269</v>
      </c>
      <c r="BO11574" s="97" t="s">
        <v>2983</v>
      </c>
      <c r="BU11574" s="97" t="s">
        <v>314</v>
      </c>
      <c r="BV11574" s="97" t="s">
        <v>1269</v>
      </c>
      <c r="BW11574" s="97" t="s">
        <v>2983</v>
      </c>
    </row>
    <row r="11575" spans="51:75" x14ac:dyDescent="0.3">
      <c r="AY11575" s="124" t="e">
        <f>VLOOKUP(C11575,#REF!, 2,FALSE)</f>
        <v>#REF!</v>
      </c>
      <c r="BM11575" s="97" t="s">
        <v>16850</v>
      </c>
      <c r="BN11575" s="97" t="s">
        <v>3191</v>
      </c>
      <c r="BO11575" s="97" t="s">
        <v>2655</v>
      </c>
      <c r="BU11575" s="97" t="s">
        <v>16850</v>
      </c>
      <c r="BV11575" s="97" t="s">
        <v>3191</v>
      </c>
      <c r="BW11575" s="97" t="s">
        <v>2655</v>
      </c>
    </row>
    <row r="11576" spans="51:75" x14ac:dyDescent="0.3">
      <c r="AY11576" s="124" t="e">
        <f>VLOOKUP(C11576,#REF!, 2,FALSE)</f>
        <v>#REF!</v>
      </c>
      <c r="BM11576" s="97" t="s">
        <v>16851</v>
      </c>
      <c r="BN11576" s="97" t="s">
        <v>16970</v>
      </c>
      <c r="BO11576" s="97" t="s">
        <v>2983</v>
      </c>
      <c r="BU11576" s="97" t="s">
        <v>16851</v>
      </c>
      <c r="BV11576" s="97" t="s">
        <v>16970</v>
      </c>
      <c r="BW11576" s="97" t="s">
        <v>2983</v>
      </c>
    </row>
    <row r="11577" spans="51:75" x14ac:dyDescent="0.3">
      <c r="AY11577" s="124" t="e">
        <f>VLOOKUP(C11577,#REF!, 2,FALSE)</f>
        <v>#REF!</v>
      </c>
      <c r="BM11577" s="97" t="s">
        <v>16852</v>
      </c>
      <c r="BN11577" s="97" t="s">
        <v>862</v>
      </c>
      <c r="BO11577" s="97" t="s">
        <v>2983</v>
      </c>
      <c r="BU11577" s="97" t="s">
        <v>16852</v>
      </c>
      <c r="BV11577" s="97" t="s">
        <v>862</v>
      </c>
      <c r="BW11577" s="97" t="s">
        <v>2983</v>
      </c>
    </row>
    <row r="11578" spans="51:75" x14ac:dyDescent="0.3">
      <c r="AY11578" s="124" t="e">
        <f>VLOOKUP(C11578,#REF!, 2,FALSE)</f>
        <v>#REF!</v>
      </c>
      <c r="BM11578" s="97" t="s">
        <v>2912</v>
      </c>
      <c r="BN11578" s="97" t="s">
        <v>2979</v>
      </c>
      <c r="BO11578" s="97" t="s">
        <v>1083</v>
      </c>
      <c r="BU11578" s="97" t="s">
        <v>2912</v>
      </c>
      <c r="BV11578" s="97" t="s">
        <v>2979</v>
      </c>
      <c r="BW11578" s="97" t="s">
        <v>1083</v>
      </c>
    </row>
    <row r="11579" spans="51:75" x14ac:dyDescent="0.3">
      <c r="AY11579" s="124" t="e">
        <f>VLOOKUP(C11579,#REF!, 2,FALSE)</f>
        <v>#REF!</v>
      </c>
      <c r="BM11579" s="97" t="s">
        <v>16853</v>
      </c>
      <c r="BN11579" s="97" t="s">
        <v>2979</v>
      </c>
      <c r="BO11579" s="97" t="s">
        <v>2983</v>
      </c>
      <c r="BU11579" s="97" t="s">
        <v>16853</v>
      </c>
      <c r="BV11579" s="97" t="s">
        <v>2979</v>
      </c>
      <c r="BW11579" s="97" t="s">
        <v>2983</v>
      </c>
    </row>
    <row r="11580" spans="51:75" x14ac:dyDescent="0.3">
      <c r="AY11580" s="124" t="e">
        <f>VLOOKUP(C11580,#REF!, 2,FALSE)</f>
        <v>#REF!</v>
      </c>
      <c r="BM11580" s="97" t="s">
        <v>2913</v>
      </c>
      <c r="BN11580" s="97" t="s">
        <v>16968</v>
      </c>
      <c r="BO11580" s="97" t="s">
        <v>2983</v>
      </c>
      <c r="BU11580" s="97" t="s">
        <v>2913</v>
      </c>
      <c r="BV11580" s="97" t="s">
        <v>16968</v>
      </c>
      <c r="BW11580" s="97" t="s">
        <v>2983</v>
      </c>
    </row>
    <row r="11581" spans="51:75" x14ac:dyDescent="0.3">
      <c r="AY11581" s="124" t="e">
        <f>VLOOKUP(C11581,#REF!, 2,FALSE)</f>
        <v>#REF!</v>
      </c>
      <c r="BM11581" s="97" t="s">
        <v>16854</v>
      </c>
      <c r="BN11581" s="97" t="s">
        <v>1342</v>
      </c>
      <c r="BO11581" s="97" t="s">
        <v>9700</v>
      </c>
      <c r="BU11581" s="97" t="s">
        <v>16854</v>
      </c>
      <c r="BV11581" s="97" t="s">
        <v>1342</v>
      </c>
      <c r="BW11581" s="97" t="s">
        <v>9700</v>
      </c>
    </row>
    <row r="11582" spans="51:75" x14ac:dyDescent="0.3">
      <c r="AY11582" s="124" t="e">
        <f>VLOOKUP(C11582,#REF!, 2,FALSE)</f>
        <v>#REF!</v>
      </c>
      <c r="BM11582" s="97" t="s">
        <v>2914</v>
      </c>
      <c r="BN11582" s="97" t="s">
        <v>1342</v>
      </c>
      <c r="BO11582" s="97" t="s">
        <v>2983</v>
      </c>
      <c r="BU11582" s="97" t="s">
        <v>2914</v>
      </c>
      <c r="BV11582" s="97" t="s">
        <v>1342</v>
      </c>
      <c r="BW11582" s="97" t="s">
        <v>2983</v>
      </c>
    </row>
    <row r="11583" spans="51:75" x14ac:dyDescent="0.3">
      <c r="AY11583" s="124" t="e">
        <f>VLOOKUP(C11583,#REF!, 2,FALSE)</f>
        <v>#REF!</v>
      </c>
      <c r="BM11583" s="97" t="s">
        <v>16855</v>
      </c>
      <c r="BN11583" s="97" t="s">
        <v>1139</v>
      </c>
      <c r="BO11583" s="97" t="s">
        <v>13352</v>
      </c>
      <c r="BU11583" s="97" t="s">
        <v>16855</v>
      </c>
      <c r="BV11583" s="97" t="s">
        <v>1139</v>
      </c>
      <c r="BW11583" s="97" t="s">
        <v>13352</v>
      </c>
    </row>
    <row r="11584" spans="51:75" x14ac:dyDescent="0.3">
      <c r="AY11584" s="124" t="e">
        <f>VLOOKUP(C11584,#REF!, 2,FALSE)</f>
        <v>#REF!</v>
      </c>
      <c r="BM11584" s="97" t="s">
        <v>16856</v>
      </c>
      <c r="BN11584" s="97" t="s">
        <v>1139</v>
      </c>
      <c r="BO11584" s="97" t="s">
        <v>7133</v>
      </c>
      <c r="BU11584" s="97" t="s">
        <v>16856</v>
      </c>
      <c r="BV11584" s="97" t="s">
        <v>1139</v>
      </c>
      <c r="BW11584" s="97" t="s">
        <v>7133</v>
      </c>
    </row>
    <row r="11585" spans="51:75" x14ac:dyDescent="0.3">
      <c r="AY11585" s="124" t="e">
        <f>VLOOKUP(C11585,#REF!, 2,FALSE)</f>
        <v>#REF!</v>
      </c>
      <c r="BM11585" s="97" t="s">
        <v>16857</v>
      </c>
      <c r="BN11585" s="97" t="s">
        <v>2979</v>
      </c>
      <c r="BO11585" s="97" t="s">
        <v>2983</v>
      </c>
      <c r="BU11585" s="97" t="s">
        <v>16857</v>
      </c>
      <c r="BV11585" s="97" t="s">
        <v>2979</v>
      </c>
      <c r="BW11585" s="97" t="s">
        <v>2983</v>
      </c>
    </row>
    <row r="11586" spans="51:75" x14ac:dyDescent="0.3">
      <c r="AY11586" s="124" t="e">
        <f>VLOOKUP(C11586,#REF!, 2,FALSE)</f>
        <v>#REF!</v>
      </c>
      <c r="BM11586" s="97" t="s">
        <v>16858</v>
      </c>
      <c r="BN11586" s="97" t="s">
        <v>1342</v>
      </c>
      <c r="BO11586" s="97" t="s">
        <v>16060</v>
      </c>
      <c r="BU11586" s="97" t="s">
        <v>16858</v>
      </c>
      <c r="BV11586" s="97" t="s">
        <v>1342</v>
      </c>
      <c r="BW11586" s="97" t="s">
        <v>16060</v>
      </c>
    </row>
    <row r="11587" spans="51:75" x14ac:dyDescent="0.3">
      <c r="AY11587" s="124" t="e">
        <f>VLOOKUP(C11587,#REF!, 2,FALSE)</f>
        <v>#REF!</v>
      </c>
      <c r="BM11587" s="97" t="s">
        <v>2915</v>
      </c>
      <c r="BN11587" s="97" t="s">
        <v>2979</v>
      </c>
      <c r="BO11587" s="97" t="s">
        <v>14354</v>
      </c>
      <c r="BU11587" s="97" t="s">
        <v>2915</v>
      </c>
      <c r="BV11587" s="97" t="s">
        <v>2979</v>
      </c>
      <c r="BW11587" s="97" t="s">
        <v>14354</v>
      </c>
    </row>
    <row r="11588" spans="51:75" x14ac:dyDescent="0.3">
      <c r="AY11588" s="124" t="e">
        <f>VLOOKUP(C11588,#REF!, 2,FALSE)</f>
        <v>#REF!</v>
      </c>
      <c r="BM11588" s="97" t="s">
        <v>16859</v>
      </c>
      <c r="BN11588" s="97" t="s">
        <v>3237</v>
      </c>
      <c r="BO11588" s="97" t="s">
        <v>2983</v>
      </c>
      <c r="BU11588" s="97" t="s">
        <v>16859</v>
      </c>
      <c r="BV11588" s="97" t="s">
        <v>3237</v>
      </c>
      <c r="BW11588" s="97" t="s">
        <v>2983</v>
      </c>
    </row>
    <row r="11589" spans="51:75" x14ac:dyDescent="0.3">
      <c r="AY11589" s="124" t="e">
        <f>VLOOKUP(C11589,#REF!, 2,FALSE)</f>
        <v>#REF!</v>
      </c>
      <c r="BM11589" s="97" t="s">
        <v>16860</v>
      </c>
      <c r="BN11589" s="97" t="s">
        <v>2979</v>
      </c>
      <c r="BO11589" s="97" t="s">
        <v>2376</v>
      </c>
      <c r="BU11589" s="97" t="s">
        <v>16860</v>
      </c>
      <c r="BV11589" s="97" t="s">
        <v>2979</v>
      </c>
      <c r="BW11589" s="97" t="s">
        <v>2376</v>
      </c>
    </row>
    <row r="11590" spans="51:75" x14ac:dyDescent="0.3">
      <c r="AY11590" s="124" t="e">
        <f>VLOOKUP(C11590,#REF!, 2,FALSE)</f>
        <v>#REF!</v>
      </c>
      <c r="BM11590" s="97" t="s">
        <v>16861</v>
      </c>
      <c r="BN11590" s="97" t="s">
        <v>2979</v>
      </c>
      <c r="BO11590" s="97" t="s">
        <v>2983</v>
      </c>
      <c r="BU11590" s="97" t="s">
        <v>16861</v>
      </c>
      <c r="BV11590" s="97" t="s">
        <v>2979</v>
      </c>
      <c r="BW11590" s="97" t="s">
        <v>2983</v>
      </c>
    </row>
    <row r="11591" spans="51:75" x14ac:dyDescent="0.3">
      <c r="AY11591" s="124" t="e">
        <f>VLOOKUP(C11591,#REF!, 2,FALSE)</f>
        <v>#REF!</v>
      </c>
      <c r="BM11591" s="97" t="s">
        <v>16862</v>
      </c>
      <c r="BN11591" s="97" t="s">
        <v>1139</v>
      </c>
      <c r="BO11591" s="97" t="s">
        <v>2065</v>
      </c>
      <c r="BU11591" s="97" t="s">
        <v>16862</v>
      </c>
      <c r="BV11591" s="97" t="s">
        <v>1139</v>
      </c>
      <c r="BW11591" s="97" t="s">
        <v>2065</v>
      </c>
    </row>
    <row r="11592" spans="51:75" x14ac:dyDescent="0.3">
      <c r="AY11592" s="124" t="e">
        <f>VLOOKUP(C11592,#REF!, 2,FALSE)</f>
        <v>#REF!</v>
      </c>
      <c r="BM11592" s="97" t="s">
        <v>16863</v>
      </c>
      <c r="BN11592" s="97" t="s">
        <v>2979</v>
      </c>
      <c r="BO11592" s="97" t="s">
        <v>2169</v>
      </c>
      <c r="BU11592" s="97" t="s">
        <v>16863</v>
      </c>
      <c r="BV11592" s="97" t="s">
        <v>2979</v>
      </c>
      <c r="BW11592" s="97" t="s">
        <v>2169</v>
      </c>
    </row>
    <row r="11593" spans="51:75" x14ac:dyDescent="0.3">
      <c r="AY11593" s="124" t="e">
        <f>VLOOKUP(C11593,#REF!, 2,FALSE)</f>
        <v>#REF!</v>
      </c>
      <c r="BM11593" s="97" t="s">
        <v>16864</v>
      </c>
      <c r="BN11593" s="97" t="s">
        <v>1342</v>
      </c>
      <c r="BO11593" s="97" t="s">
        <v>9223</v>
      </c>
      <c r="BU11593" s="97" t="s">
        <v>16864</v>
      </c>
      <c r="BV11593" s="97" t="s">
        <v>1342</v>
      </c>
      <c r="BW11593" s="97" t="s">
        <v>9223</v>
      </c>
    </row>
    <row r="11594" spans="51:75" x14ac:dyDescent="0.3">
      <c r="AY11594" s="124" t="e">
        <f>VLOOKUP(C11594,#REF!, 2,FALSE)</f>
        <v>#REF!</v>
      </c>
      <c r="BM11594" s="97" t="s">
        <v>16865</v>
      </c>
      <c r="BN11594" s="97" t="s">
        <v>1342</v>
      </c>
      <c r="BO11594" s="97" t="s">
        <v>5559</v>
      </c>
      <c r="BU11594" s="97" t="s">
        <v>16865</v>
      </c>
      <c r="BV11594" s="97" t="s">
        <v>1342</v>
      </c>
      <c r="BW11594" s="97" t="s">
        <v>5559</v>
      </c>
    </row>
    <row r="11595" spans="51:75" x14ac:dyDescent="0.3">
      <c r="AY11595" s="124" t="e">
        <f>VLOOKUP(C11595,#REF!, 2,FALSE)</f>
        <v>#REF!</v>
      </c>
      <c r="BM11595" s="97" t="s">
        <v>16866</v>
      </c>
      <c r="BN11595" s="97" t="s">
        <v>3191</v>
      </c>
      <c r="BO11595" s="97" t="s">
        <v>2983</v>
      </c>
      <c r="BU11595" s="97" t="s">
        <v>16866</v>
      </c>
      <c r="BV11595" s="97" t="s">
        <v>3191</v>
      </c>
      <c r="BW11595" s="97" t="s">
        <v>2983</v>
      </c>
    </row>
    <row r="11596" spans="51:75" x14ac:dyDescent="0.3">
      <c r="AY11596" s="124" t="e">
        <f>VLOOKUP(C11596,#REF!, 2,FALSE)</f>
        <v>#REF!</v>
      </c>
      <c r="BM11596" s="97" t="s">
        <v>16867</v>
      </c>
      <c r="BN11596" s="97" t="s">
        <v>1139</v>
      </c>
      <c r="BO11596" s="97" t="s">
        <v>2983</v>
      </c>
      <c r="BU11596" s="97" t="s">
        <v>16867</v>
      </c>
      <c r="BV11596" s="97" t="s">
        <v>1139</v>
      </c>
      <c r="BW11596" s="97" t="s">
        <v>2983</v>
      </c>
    </row>
    <row r="11597" spans="51:75" x14ac:dyDescent="0.3">
      <c r="AY11597" s="124" t="e">
        <f>VLOOKUP(C11597,#REF!, 2,FALSE)</f>
        <v>#REF!</v>
      </c>
      <c r="BM11597" s="97" t="s">
        <v>16868</v>
      </c>
      <c r="BN11597" s="97" t="s">
        <v>655</v>
      </c>
      <c r="BO11597" s="97" t="s">
        <v>3089</v>
      </c>
      <c r="BU11597" s="97" t="s">
        <v>16868</v>
      </c>
      <c r="BV11597" s="97" t="s">
        <v>655</v>
      </c>
      <c r="BW11597" s="97" t="s">
        <v>3089</v>
      </c>
    </row>
    <row r="11598" spans="51:75" x14ac:dyDescent="0.3">
      <c r="AY11598" s="124" t="e">
        <f>VLOOKUP(C11598,#REF!, 2,FALSE)</f>
        <v>#REF!</v>
      </c>
      <c r="BM11598" s="97" t="s">
        <v>16869</v>
      </c>
      <c r="BN11598" s="97" t="s">
        <v>3043</v>
      </c>
      <c r="BO11598" s="97" t="s">
        <v>2983</v>
      </c>
      <c r="BU11598" s="97" t="s">
        <v>16869</v>
      </c>
      <c r="BV11598" s="97" t="s">
        <v>3043</v>
      </c>
      <c r="BW11598" s="97" t="s">
        <v>2983</v>
      </c>
    </row>
    <row r="11599" spans="51:75" x14ac:dyDescent="0.3">
      <c r="AY11599" s="124" t="e">
        <f>VLOOKUP(C11599,#REF!, 2,FALSE)</f>
        <v>#REF!</v>
      </c>
      <c r="BM11599" s="97" t="s">
        <v>16870</v>
      </c>
      <c r="BN11599" s="97" t="s">
        <v>2979</v>
      </c>
      <c r="BO11599" s="97" t="s">
        <v>1330</v>
      </c>
      <c r="BU11599" s="97" t="s">
        <v>16870</v>
      </c>
      <c r="BV11599" s="97" t="s">
        <v>2979</v>
      </c>
      <c r="BW11599" s="97" t="s">
        <v>1330</v>
      </c>
    </row>
    <row r="11600" spans="51:75" x14ac:dyDescent="0.3">
      <c r="AY11600" s="124" t="e">
        <f>VLOOKUP(C11600,#REF!, 2,FALSE)</f>
        <v>#REF!</v>
      </c>
      <c r="BM11600" s="97" t="s">
        <v>16871</v>
      </c>
      <c r="BN11600" s="97" t="s">
        <v>2979</v>
      </c>
      <c r="BO11600" s="97" t="s">
        <v>2983</v>
      </c>
      <c r="BU11600" s="97" t="s">
        <v>16871</v>
      </c>
      <c r="BV11600" s="97" t="s">
        <v>2979</v>
      </c>
      <c r="BW11600" s="97" t="s">
        <v>2983</v>
      </c>
    </row>
    <row r="11601" spans="51:75" x14ac:dyDescent="0.3">
      <c r="AY11601" s="124" t="e">
        <f>VLOOKUP(C11601,#REF!, 2,FALSE)</f>
        <v>#REF!</v>
      </c>
      <c r="BM11601" s="97" t="s">
        <v>16872</v>
      </c>
      <c r="BN11601" s="97" t="s">
        <v>2979</v>
      </c>
      <c r="BO11601" s="97" t="s">
        <v>2983</v>
      </c>
      <c r="BU11601" s="97" t="s">
        <v>16872</v>
      </c>
      <c r="BV11601" s="97" t="s">
        <v>2979</v>
      </c>
      <c r="BW11601" s="97" t="s">
        <v>2983</v>
      </c>
    </row>
    <row r="11602" spans="51:75" x14ac:dyDescent="0.3">
      <c r="AY11602" s="124" t="e">
        <f>VLOOKUP(C11602,#REF!, 2,FALSE)</f>
        <v>#REF!</v>
      </c>
      <c r="BM11602" s="97" t="s">
        <v>2916</v>
      </c>
      <c r="BN11602" s="97" t="s">
        <v>3237</v>
      </c>
      <c r="BO11602" s="97" t="s">
        <v>2983</v>
      </c>
      <c r="BU11602" s="97" t="s">
        <v>2916</v>
      </c>
      <c r="BV11602" s="97" t="s">
        <v>3237</v>
      </c>
      <c r="BW11602" s="97" t="s">
        <v>2983</v>
      </c>
    </row>
    <row r="11603" spans="51:75" x14ac:dyDescent="0.3">
      <c r="AY11603" s="124" t="e">
        <f>VLOOKUP(C11603,#REF!, 2,FALSE)</f>
        <v>#REF!</v>
      </c>
      <c r="BM11603" s="97" t="s">
        <v>16873</v>
      </c>
      <c r="BN11603" s="97" t="s">
        <v>3237</v>
      </c>
      <c r="BO11603" s="97" t="s">
        <v>16874</v>
      </c>
      <c r="BU11603" s="97" t="s">
        <v>16873</v>
      </c>
      <c r="BV11603" s="97" t="s">
        <v>3237</v>
      </c>
      <c r="BW11603" s="97" t="s">
        <v>16874</v>
      </c>
    </row>
    <row r="11604" spans="51:75" x14ac:dyDescent="0.3">
      <c r="AY11604" s="124" t="e">
        <f>VLOOKUP(C11604,#REF!, 2,FALSE)</f>
        <v>#REF!</v>
      </c>
      <c r="BM11604" s="97" t="s">
        <v>16875</v>
      </c>
      <c r="BN11604" s="97" t="s">
        <v>3043</v>
      </c>
      <c r="BO11604" s="97" t="s">
        <v>2932</v>
      </c>
      <c r="BU11604" s="97" t="s">
        <v>16875</v>
      </c>
      <c r="BV11604" s="97" t="s">
        <v>3043</v>
      </c>
      <c r="BW11604" s="97" t="s">
        <v>2932</v>
      </c>
    </row>
    <row r="11605" spans="51:75" x14ac:dyDescent="0.3">
      <c r="AY11605" s="124" t="e">
        <f>VLOOKUP(C11605,#REF!, 2,FALSE)</f>
        <v>#REF!</v>
      </c>
      <c r="BM11605" s="97" t="s">
        <v>16876</v>
      </c>
      <c r="BN11605" s="97" t="s">
        <v>2979</v>
      </c>
      <c r="BO11605" s="97" t="s">
        <v>2983</v>
      </c>
      <c r="BU11605" s="97" t="s">
        <v>16876</v>
      </c>
      <c r="BV11605" s="97" t="s">
        <v>2979</v>
      </c>
      <c r="BW11605" s="97" t="s">
        <v>2983</v>
      </c>
    </row>
    <row r="11606" spans="51:75" x14ac:dyDescent="0.3">
      <c r="AY11606" s="124" t="e">
        <f>VLOOKUP(C11606,#REF!, 2,FALSE)</f>
        <v>#REF!</v>
      </c>
      <c r="BM11606" s="97" t="s">
        <v>16877</v>
      </c>
      <c r="BN11606" s="97" t="s">
        <v>1139</v>
      </c>
      <c r="BO11606" s="97" t="s">
        <v>2983</v>
      </c>
      <c r="BU11606" s="97" t="s">
        <v>16877</v>
      </c>
      <c r="BV11606" s="97" t="s">
        <v>1139</v>
      </c>
      <c r="BW11606" s="97" t="s">
        <v>2983</v>
      </c>
    </row>
    <row r="11607" spans="51:75" x14ac:dyDescent="0.3">
      <c r="AY11607" s="124" t="e">
        <f>VLOOKUP(C11607,#REF!, 2,FALSE)</f>
        <v>#REF!</v>
      </c>
      <c r="BM11607" s="97" t="s">
        <v>16878</v>
      </c>
      <c r="BN11607" s="97" t="s">
        <v>3237</v>
      </c>
      <c r="BO11607" s="97" t="s">
        <v>2653</v>
      </c>
      <c r="BU11607" s="97" t="s">
        <v>16878</v>
      </c>
      <c r="BV11607" s="97" t="s">
        <v>3237</v>
      </c>
      <c r="BW11607" s="97" t="s">
        <v>2653</v>
      </c>
    </row>
    <row r="11608" spans="51:75" x14ac:dyDescent="0.3">
      <c r="AY11608" s="124" t="e">
        <f>VLOOKUP(C11608,#REF!, 2,FALSE)</f>
        <v>#REF!</v>
      </c>
      <c r="BM11608" s="97" t="s">
        <v>2917</v>
      </c>
      <c r="BN11608" s="97" t="s">
        <v>1269</v>
      </c>
      <c r="BO11608" s="97" t="s">
        <v>2983</v>
      </c>
      <c r="BU11608" s="97" t="s">
        <v>2917</v>
      </c>
      <c r="BV11608" s="97" t="s">
        <v>1269</v>
      </c>
      <c r="BW11608" s="97" t="s">
        <v>2983</v>
      </c>
    </row>
    <row r="11609" spans="51:75" x14ac:dyDescent="0.3">
      <c r="AY11609" s="124" t="e">
        <f>VLOOKUP(C11609,#REF!, 2,FALSE)</f>
        <v>#REF!</v>
      </c>
      <c r="BM11609" s="97" t="s">
        <v>16879</v>
      </c>
      <c r="BN11609" s="97" t="s">
        <v>862</v>
      </c>
      <c r="BO11609" s="97" t="s">
        <v>2983</v>
      </c>
      <c r="BU11609" s="97" t="s">
        <v>16879</v>
      </c>
      <c r="BV11609" s="97" t="s">
        <v>862</v>
      </c>
      <c r="BW11609" s="97" t="s">
        <v>2983</v>
      </c>
    </row>
    <row r="11610" spans="51:75" x14ac:dyDescent="0.3">
      <c r="AY11610" s="124" t="e">
        <f>VLOOKUP(C11610,#REF!, 2,FALSE)</f>
        <v>#REF!</v>
      </c>
      <c r="BM11610" s="97" t="s">
        <v>16880</v>
      </c>
      <c r="BN11610" s="97" t="s">
        <v>3237</v>
      </c>
      <c r="BO11610" s="97" t="s">
        <v>2983</v>
      </c>
      <c r="BU11610" s="97" t="s">
        <v>16880</v>
      </c>
      <c r="BV11610" s="97" t="s">
        <v>3237</v>
      </c>
      <c r="BW11610" s="97" t="s">
        <v>2983</v>
      </c>
    </row>
    <row r="11611" spans="51:75" x14ac:dyDescent="0.3">
      <c r="AY11611" s="124" t="e">
        <f>VLOOKUP(C11611,#REF!, 2,FALSE)</f>
        <v>#REF!</v>
      </c>
      <c r="BM11611" s="97" t="s">
        <v>16881</v>
      </c>
      <c r="BN11611" s="97" t="s">
        <v>3237</v>
      </c>
      <c r="BO11611" s="97" t="s">
        <v>12069</v>
      </c>
      <c r="BU11611" s="97" t="s">
        <v>16881</v>
      </c>
      <c r="BV11611" s="97" t="s">
        <v>3237</v>
      </c>
      <c r="BW11611" s="97" t="s">
        <v>12069</v>
      </c>
    </row>
    <row r="11612" spans="51:75" x14ac:dyDescent="0.3">
      <c r="AY11612" s="124" t="e">
        <f>VLOOKUP(C11612,#REF!, 2,FALSE)</f>
        <v>#REF!</v>
      </c>
      <c r="BM11612" s="97" t="s">
        <v>16882</v>
      </c>
      <c r="BN11612" s="97" t="s">
        <v>1269</v>
      </c>
      <c r="BO11612" s="97" t="s">
        <v>2983</v>
      </c>
      <c r="BU11612" s="97" t="s">
        <v>16882</v>
      </c>
      <c r="BV11612" s="97" t="s">
        <v>1269</v>
      </c>
      <c r="BW11612" s="97" t="s">
        <v>2983</v>
      </c>
    </row>
    <row r="11613" spans="51:75" x14ac:dyDescent="0.3">
      <c r="AY11613" s="124" t="e">
        <f>VLOOKUP(C11613,#REF!, 2,FALSE)</f>
        <v>#REF!</v>
      </c>
      <c r="BM11613" s="97" t="s">
        <v>16883</v>
      </c>
      <c r="BN11613" s="97" t="s">
        <v>3043</v>
      </c>
      <c r="BO11613" s="97" t="s">
        <v>2983</v>
      </c>
      <c r="BU11613" s="97" t="s">
        <v>16883</v>
      </c>
      <c r="BV11613" s="97" t="s">
        <v>3043</v>
      </c>
      <c r="BW11613" s="97" t="s">
        <v>2983</v>
      </c>
    </row>
    <row r="11614" spans="51:75" x14ac:dyDescent="0.3">
      <c r="AY11614" s="124" t="e">
        <f>VLOOKUP(C11614,#REF!, 2,FALSE)</f>
        <v>#REF!</v>
      </c>
      <c r="BM11614" s="97" t="s">
        <v>16884</v>
      </c>
      <c r="BN11614" s="97" t="s">
        <v>1342</v>
      </c>
      <c r="BO11614" s="97" t="s">
        <v>2983</v>
      </c>
      <c r="BU11614" s="97" t="s">
        <v>16884</v>
      </c>
      <c r="BV11614" s="97" t="s">
        <v>1342</v>
      </c>
      <c r="BW11614" s="97" t="s">
        <v>2983</v>
      </c>
    </row>
    <row r="11615" spans="51:75" x14ac:dyDescent="0.3">
      <c r="AY11615" s="124" t="e">
        <f>VLOOKUP(C11615,#REF!, 2,FALSE)</f>
        <v>#REF!</v>
      </c>
      <c r="BM11615" s="97" t="s">
        <v>16885</v>
      </c>
      <c r="BN11615" s="97" t="s">
        <v>1139</v>
      </c>
      <c r="BO11615" s="97" t="s">
        <v>1804</v>
      </c>
      <c r="BU11615" s="97" t="s">
        <v>16885</v>
      </c>
      <c r="BV11615" s="97" t="s">
        <v>1139</v>
      </c>
      <c r="BW11615" s="97" t="s">
        <v>1804</v>
      </c>
    </row>
    <row r="11616" spans="51:75" x14ac:dyDescent="0.3">
      <c r="AY11616" s="124" t="e">
        <f>VLOOKUP(C11616,#REF!, 2,FALSE)</f>
        <v>#REF!</v>
      </c>
      <c r="BM11616" s="97" t="s">
        <v>311</v>
      </c>
      <c r="BN11616" s="97" t="s">
        <v>862</v>
      </c>
      <c r="BO11616" s="97" t="s">
        <v>8889</v>
      </c>
      <c r="BU11616" s="97" t="s">
        <v>311</v>
      </c>
      <c r="BV11616" s="97" t="s">
        <v>862</v>
      </c>
      <c r="BW11616" s="97" t="s">
        <v>8889</v>
      </c>
    </row>
    <row r="11617" spans="51:75" x14ac:dyDescent="0.3">
      <c r="AY11617" s="124" t="e">
        <f>VLOOKUP(C11617,#REF!, 2,FALSE)</f>
        <v>#REF!</v>
      </c>
      <c r="BM11617" s="97" t="s">
        <v>16886</v>
      </c>
      <c r="BN11617" s="97" t="s">
        <v>3237</v>
      </c>
      <c r="BO11617" s="97" t="s">
        <v>2983</v>
      </c>
      <c r="BU11617" s="97" t="s">
        <v>16886</v>
      </c>
      <c r="BV11617" s="97" t="s">
        <v>3237</v>
      </c>
      <c r="BW11617" s="97" t="s">
        <v>2983</v>
      </c>
    </row>
    <row r="11618" spans="51:75" x14ac:dyDescent="0.3">
      <c r="AY11618" s="124" t="e">
        <f>VLOOKUP(C11618,#REF!, 2,FALSE)</f>
        <v>#REF!</v>
      </c>
      <c r="BM11618" s="97" t="s">
        <v>16887</v>
      </c>
      <c r="BN11618" s="97" t="s">
        <v>3237</v>
      </c>
      <c r="BO11618" s="97" t="s">
        <v>2983</v>
      </c>
      <c r="BU11618" s="97" t="s">
        <v>16887</v>
      </c>
      <c r="BV11618" s="97" t="s">
        <v>3237</v>
      </c>
      <c r="BW11618" s="97" t="s">
        <v>2983</v>
      </c>
    </row>
    <row r="11619" spans="51:75" x14ac:dyDescent="0.3">
      <c r="AY11619" s="124" t="e">
        <f>VLOOKUP(C11619,#REF!, 2,FALSE)</f>
        <v>#REF!</v>
      </c>
      <c r="BM11619" s="97" t="s">
        <v>16888</v>
      </c>
      <c r="BN11619" s="97" t="s">
        <v>1342</v>
      </c>
      <c r="BO11619" s="97" t="s">
        <v>3703</v>
      </c>
      <c r="BU11619" s="97" t="s">
        <v>16888</v>
      </c>
      <c r="BV11619" s="97" t="s">
        <v>1342</v>
      </c>
      <c r="BW11619" s="97" t="s">
        <v>3703</v>
      </c>
    </row>
    <row r="11620" spans="51:75" x14ac:dyDescent="0.3">
      <c r="AY11620" s="124" t="e">
        <f>VLOOKUP(C11620,#REF!, 2,FALSE)</f>
        <v>#REF!</v>
      </c>
      <c r="BM11620" s="97" t="s">
        <v>16889</v>
      </c>
      <c r="BN11620" s="97" t="s">
        <v>1342</v>
      </c>
      <c r="BO11620" s="97" t="s">
        <v>2983</v>
      </c>
      <c r="BU11620" s="97" t="s">
        <v>16889</v>
      </c>
      <c r="BV11620" s="97" t="s">
        <v>1342</v>
      </c>
      <c r="BW11620" s="97" t="s">
        <v>2983</v>
      </c>
    </row>
    <row r="11621" spans="51:75" x14ac:dyDescent="0.3">
      <c r="AY11621" s="124" t="e">
        <f>VLOOKUP(C11621,#REF!, 2,FALSE)</f>
        <v>#REF!</v>
      </c>
      <c r="BM11621" s="97" t="s">
        <v>16890</v>
      </c>
      <c r="BN11621" s="97" t="s">
        <v>1342</v>
      </c>
      <c r="BO11621" s="97" t="s">
        <v>2983</v>
      </c>
      <c r="BU11621" s="97" t="s">
        <v>16890</v>
      </c>
      <c r="BV11621" s="97" t="s">
        <v>1342</v>
      </c>
      <c r="BW11621" s="97" t="s">
        <v>2983</v>
      </c>
    </row>
    <row r="11622" spans="51:75" x14ac:dyDescent="0.3">
      <c r="AY11622" s="124" t="e">
        <f>VLOOKUP(C11622,#REF!, 2,FALSE)</f>
        <v>#REF!</v>
      </c>
      <c r="BM11622" s="97" t="s">
        <v>16891</v>
      </c>
      <c r="BN11622" s="97" t="s">
        <v>1139</v>
      </c>
      <c r="BO11622" s="97" t="s">
        <v>2983</v>
      </c>
      <c r="BU11622" s="97" t="s">
        <v>16891</v>
      </c>
      <c r="BV11622" s="97" t="s">
        <v>1139</v>
      </c>
      <c r="BW11622" s="97" t="s">
        <v>2983</v>
      </c>
    </row>
    <row r="11623" spans="51:75" x14ac:dyDescent="0.3">
      <c r="AY11623" s="124" t="e">
        <f>VLOOKUP(C11623,#REF!, 2,FALSE)</f>
        <v>#REF!</v>
      </c>
      <c r="BM11623" s="97" t="s">
        <v>16892</v>
      </c>
      <c r="BN11623" s="97" t="s">
        <v>1342</v>
      </c>
      <c r="BO11623" s="97" t="s">
        <v>2983</v>
      </c>
      <c r="BU11623" s="97" t="s">
        <v>16892</v>
      </c>
      <c r="BV11623" s="97" t="s">
        <v>1342</v>
      </c>
      <c r="BW11623" s="97" t="s">
        <v>2983</v>
      </c>
    </row>
    <row r="11624" spans="51:75" x14ac:dyDescent="0.3">
      <c r="AY11624" s="124" t="e">
        <f>VLOOKUP(C11624,#REF!, 2,FALSE)</f>
        <v>#REF!</v>
      </c>
      <c r="BM11624" s="97" t="s">
        <v>2918</v>
      </c>
      <c r="BN11624" s="97" t="s">
        <v>778</v>
      </c>
      <c r="BO11624" s="97" t="s">
        <v>2983</v>
      </c>
      <c r="BU11624" s="97" t="s">
        <v>2918</v>
      </c>
      <c r="BV11624" s="97" t="s">
        <v>778</v>
      </c>
      <c r="BW11624" s="97" t="s">
        <v>2983</v>
      </c>
    </row>
    <row r="11625" spans="51:75" x14ac:dyDescent="0.3">
      <c r="AY11625" s="124" t="e">
        <f>VLOOKUP(C11625,#REF!, 2,FALSE)</f>
        <v>#REF!</v>
      </c>
      <c r="BM11625" s="97" t="s">
        <v>16893</v>
      </c>
      <c r="BN11625" s="97" t="s">
        <v>1269</v>
      </c>
      <c r="BO11625" s="97" t="s">
        <v>5335</v>
      </c>
      <c r="BU11625" s="97" t="s">
        <v>16893</v>
      </c>
      <c r="BV11625" s="97" t="s">
        <v>1269</v>
      </c>
      <c r="BW11625" s="97" t="s">
        <v>5335</v>
      </c>
    </row>
    <row r="11626" spans="51:75" x14ac:dyDescent="0.3">
      <c r="AY11626" s="124" t="e">
        <f>VLOOKUP(C11626,#REF!, 2,FALSE)</f>
        <v>#REF!</v>
      </c>
      <c r="BM11626" s="97" t="s">
        <v>2919</v>
      </c>
      <c r="BN11626" s="97" t="s">
        <v>1269</v>
      </c>
      <c r="BO11626" s="97" t="s">
        <v>2983</v>
      </c>
      <c r="BU11626" s="97" t="s">
        <v>2919</v>
      </c>
      <c r="BV11626" s="97" t="s">
        <v>1269</v>
      </c>
      <c r="BW11626" s="97" t="s">
        <v>2983</v>
      </c>
    </row>
    <row r="11627" spans="51:75" x14ac:dyDescent="0.3">
      <c r="AY11627" s="124" t="e">
        <f>VLOOKUP(C11627,#REF!, 2,FALSE)</f>
        <v>#REF!</v>
      </c>
      <c r="BM11627" s="97" t="s">
        <v>2920</v>
      </c>
      <c r="BN11627" s="97" t="s">
        <v>1269</v>
      </c>
      <c r="BO11627" s="97" t="s">
        <v>2983</v>
      </c>
      <c r="BU11627" s="97" t="s">
        <v>2920</v>
      </c>
      <c r="BV11627" s="97" t="s">
        <v>1269</v>
      </c>
      <c r="BW11627" s="97" t="s">
        <v>2983</v>
      </c>
    </row>
    <row r="11628" spans="51:75" x14ac:dyDescent="0.3">
      <c r="AY11628" s="124" t="e">
        <f>VLOOKUP(C11628,#REF!, 2,FALSE)</f>
        <v>#REF!</v>
      </c>
      <c r="BM11628" s="97" t="s">
        <v>309</v>
      </c>
      <c r="BN11628" s="97" t="s">
        <v>2983</v>
      </c>
      <c r="BO11628" s="97" t="s">
        <v>2983</v>
      </c>
      <c r="BU11628" s="97" t="s">
        <v>309</v>
      </c>
      <c r="BV11628" s="97" t="s">
        <v>2983</v>
      </c>
      <c r="BW11628" s="97" t="s">
        <v>2983</v>
      </c>
    </row>
    <row r="11629" spans="51:75" x14ac:dyDescent="0.3">
      <c r="AY11629" s="124" t="e">
        <f>VLOOKUP(C11629,#REF!, 2,FALSE)</f>
        <v>#REF!</v>
      </c>
      <c r="BM11629" s="97" t="s">
        <v>16894</v>
      </c>
      <c r="BN11629" s="97" t="s">
        <v>1342</v>
      </c>
      <c r="BO11629" s="97" t="s">
        <v>843</v>
      </c>
      <c r="BU11629" s="97" t="s">
        <v>16894</v>
      </c>
      <c r="BV11629" s="97" t="s">
        <v>1342</v>
      </c>
      <c r="BW11629" s="97" t="s">
        <v>843</v>
      </c>
    </row>
    <row r="11630" spans="51:75" x14ac:dyDescent="0.3">
      <c r="AY11630" s="124" t="e">
        <f>VLOOKUP(C11630,#REF!, 2,FALSE)</f>
        <v>#REF!</v>
      </c>
      <c r="BM11630" s="97" t="s">
        <v>16895</v>
      </c>
      <c r="BN11630" s="97" t="s">
        <v>3237</v>
      </c>
      <c r="BO11630" s="97" t="s">
        <v>2934</v>
      </c>
      <c r="BU11630" s="97" t="s">
        <v>16895</v>
      </c>
      <c r="BV11630" s="97" t="s">
        <v>3237</v>
      </c>
      <c r="BW11630" s="97" t="s">
        <v>2934</v>
      </c>
    </row>
    <row r="11631" spans="51:75" x14ac:dyDescent="0.3">
      <c r="AY11631" s="124" t="e">
        <f>VLOOKUP(C11631,#REF!, 2,FALSE)</f>
        <v>#REF!</v>
      </c>
      <c r="BM11631" s="97" t="s">
        <v>2921</v>
      </c>
      <c r="BN11631" s="97" t="s">
        <v>1342</v>
      </c>
      <c r="BO11631" s="97" t="s">
        <v>2983</v>
      </c>
      <c r="BU11631" s="97" t="s">
        <v>2921</v>
      </c>
      <c r="BV11631" s="97" t="s">
        <v>1342</v>
      </c>
      <c r="BW11631" s="97" t="s">
        <v>2983</v>
      </c>
    </row>
    <row r="11632" spans="51:75" x14ac:dyDescent="0.3">
      <c r="AY11632" s="124" t="e">
        <f>VLOOKUP(C11632,#REF!, 2,FALSE)</f>
        <v>#REF!</v>
      </c>
      <c r="BM11632" s="97" t="s">
        <v>16896</v>
      </c>
      <c r="BN11632" s="97" t="s">
        <v>1342</v>
      </c>
      <c r="BO11632" s="97" t="s">
        <v>2983</v>
      </c>
      <c r="BU11632" s="97" t="s">
        <v>16896</v>
      </c>
      <c r="BV11632" s="97" t="s">
        <v>1342</v>
      </c>
      <c r="BW11632" s="97" t="s">
        <v>2983</v>
      </c>
    </row>
    <row r="11633" spans="51:75" x14ac:dyDescent="0.3">
      <c r="AY11633" s="124" t="e">
        <f>VLOOKUP(C11633,#REF!, 2,FALSE)</f>
        <v>#REF!</v>
      </c>
      <c r="BM11633" s="97" t="s">
        <v>16897</v>
      </c>
      <c r="BN11633" s="97" t="s">
        <v>1269</v>
      </c>
      <c r="BO11633" s="97" t="s">
        <v>2983</v>
      </c>
      <c r="BU11633" s="97" t="s">
        <v>16897</v>
      </c>
      <c r="BV11633" s="97" t="s">
        <v>1269</v>
      </c>
      <c r="BW11633" s="97" t="s">
        <v>2983</v>
      </c>
    </row>
    <row r="11634" spans="51:75" x14ac:dyDescent="0.3">
      <c r="AY11634" s="124" t="e">
        <f>VLOOKUP(C11634,#REF!, 2,FALSE)</f>
        <v>#REF!</v>
      </c>
      <c r="BM11634" s="97" t="s">
        <v>16898</v>
      </c>
      <c r="BN11634" s="97" t="s">
        <v>2458</v>
      </c>
      <c r="BO11634" s="97" t="s">
        <v>2983</v>
      </c>
      <c r="BU11634" s="97" t="s">
        <v>16898</v>
      </c>
      <c r="BV11634" s="97" t="s">
        <v>2458</v>
      </c>
      <c r="BW11634" s="97" t="s">
        <v>2983</v>
      </c>
    </row>
    <row r="11635" spans="51:75" x14ac:dyDescent="0.3">
      <c r="AY11635" s="124" t="e">
        <f>VLOOKUP(C11635,#REF!, 2,FALSE)</f>
        <v>#REF!</v>
      </c>
      <c r="BM11635" s="97" t="s">
        <v>16899</v>
      </c>
      <c r="BN11635" s="97" t="s">
        <v>1139</v>
      </c>
      <c r="BO11635" s="97" t="s">
        <v>2983</v>
      </c>
      <c r="BU11635" s="97" t="s">
        <v>16899</v>
      </c>
      <c r="BV11635" s="97" t="s">
        <v>1139</v>
      </c>
      <c r="BW11635" s="97" t="s">
        <v>2983</v>
      </c>
    </row>
    <row r="11636" spans="51:75" x14ac:dyDescent="0.3">
      <c r="AY11636" s="124" t="e">
        <f>VLOOKUP(C11636,#REF!, 2,FALSE)</f>
        <v>#REF!</v>
      </c>
      <c r="BM11636" s="97" t="s">
        <v>16900</v>
      </c>
      <c r="BN11636" s="97" t="s">
        <v>2979</v>
      </c>
      <c r="BO11636" s="97" t="s">
        <v>2983</v>
      </c>
      <c r="BU11636" s="97" t="s">
        <v>16900</v>
      </c>
      <c r="BV11636" s="97" t="s">
        <v>2979</v>
      </c>
      <c r="BW11636" s="97" t="s">
        <v>2983</v>
      </c>
    </row>
    <row r="11637" spans="51:75" x14ac:dyDescent="0.3">
      <c r="AY11637" s="124" t="e">
        <f>VLOOKUP(C11637,#REF!, 2,FALSE)</f>
        <v>#REF!</v>
      </c>
      <c r="BM11637" s="97" t="s">
        <v>16901</v>
      </c>
      <c r="BN11637" s="97" t="s">
        <v>1269</v>
      </c>
      <c r="BO11637" s="97" t="s">
        <v>2983</v>
      </c>
      <c r="BU11637" s="97" t="s">
        <v>16901</v>
      </c>
      <c r="BV11637" s="97" t="s">
        <v>1269</v>
      </c>
      <c r="BW11637" s="97" t="s">
        <v>2983</v>
      </c>
    </row>
    <row r="11638" spans="51:75" x14ac:dyDescent="0.3">
      <c r="AY11638" s="124" t="e">
        <f>VLOOKUP(C11638,#REF!, 2,FALSE)</f>
        <v>#REF!</v>
      </c>
      <c r="BM11638" s="97" t="s">
        <v>16902</v>
      </c>
      <c r="BN11638" s="97" t="s">
        <v>1269</v>
      </c>
      <c r="BO11638" s="97" t="s">
        <v>2983</v>
      </c>
      <c r="BU11638" s="97" t="s">
        <v>16902</v>
      </c>
      <c r="BV11638" s="97" t="s">
        <v>1269</v>
      </c>
      <c r="BW11638" s="97" t="s">
        <v>2983</v>
      </c>
    </row>
    <row r="11639" spans="51:75" x14ac:dyDescent="0.3">
      <c r="AY11639" s="124" t="e">
        <f>VLOOKUP(C11639,#REF!, 2,FALSE)</f>
        <v>#REF!</v>
      </c>
      <c r="BM11639" s="97" t="s">
        <v>16903</v>
      </c>
      <c r="BN11639" s="97" t="s">
        <v>2979</v>
      </c>
      <c r="BO11639" s="97" t="s">
        <v>3835</v>
      </c>
      <c r="BU11639" s="97" t="s">
        <v>16903</v>
      </c>
      <c r="BV11639" s="97" t="s">
        <v>2979</v>
      </c>
      <c r="BW11639" s="97" t="s">
        <v>3835</v>
      </c>
    </row>
    <row r="11640" spans="51:75" x14ac:dyDescent="0.3">
      <c r="AY11640" s="124" t="e">
        <f>VLOOKUP(C11640,#REF!, 2,FALSE)</f>
        <v>#REF!</v>
      </c>
      <c r="BM11640" s="97" t="s">
        <v>16904</v>
      </c>
      <c r="BN11640" s="97" t="s">
        <v>2979</v>
      </c>
      <c r="BO11640" s="97" t="s">
        <v>2983</v>
      </c>
      <c r="BU11640" s="97" t="s">
        <v>16904</v>
      </c>
      <c r="BV11640" s="97" t="s">
        <v>2979</v>
      </c>
      <c r="BW11640" s="97" t="s">
        <v>2983</v>
      </c>
    </row>
    <row r="11641" spans="51:75" x14ac:dyDescent="0.3">
      <c r="AY11641" s="124" t="e">
        <f>VLOOKUP(C11641,#REF!, 2,FALSE)</f>
        <v>#REF!</v>
      </c>
      <c r="BM11641" s="97" t="s">
        <v>16905</v>
      </c>
      <c r="BN11641" s="97" t="s">
        <v>1342</v>
      </c>
      <c r="BO11641" s="97" t="s">
        <v>2983</v>
      </c>
      <c r="BU11641" s="97" t="s">
        <v>16905</v>
      </c>
      <c r="BV11641" s="97" t="s">
        <v>1342</v>
      </c>
      <c r="BW11641" s="97" t="s">
        <v>2983</v>
      </c>
    </row>
    <row r="11642" spans="51:75" x14ac:dyDescent="0.3">
      <c r="AY11642" s="124" t="e">
        <f>VLOOKUP(C11642,#REF!, 2,FALSE)</f>
        <v>#REF!</v>
      </c>
      <c r="BM11642" s="97" t="s">
        <v>16906</v>
      </c>
      <c r="BN11642" s="97" t="s">
        <v>2979</v>
      </c>
      <c r="BO11642" s="97" t="s">
        <v>1595</v>
      </c>
      <c r="BU11642" s="97" t="s">
        <v>16906</v>
      </c>
      <c r="BV11642" s="97" t="s">
        <v>2979</v>
      </c>
      <c r="BW11642" s="97" t="s">
        <v>1595</v>
      </c>
    </row>
    <row r="11643" spans="51:75" x14ac:dyDescent="0.3">
      <c r="AY11643" s="124" t="e">
        <f>VLOOKUP(C11643,#REF!, 2,FALSE)</f>
        <v>#REF!</v>
      </c>
      <c r="BM11643" s="97" t="s">
        <v>16907</v>
      </c>
      <c r="BN11643" s="97" t="s">
        <v>2979</v>
      </c>
      <c r="BO11643" s="97" t="s">
        <v>2983</v>
      </c>
      <c r="BU11643" s="97" t="s">
        <v>16907</v>
      </c>
      <c r="BV11643" s="97" t="s">
        <v>2979</v>
      </c>
      <c r="BW11643" s="97" t="s">
        <v>2983</v>
      </c>
    </row>
    <row r="11644" spans="51:75" x14ac:dyDescent="0.3">
      <c r="AY11644" s="124" t="e">
        <f>VLOOKUP(C11644,#REF!, 2,FALSE)</f>
        <v>#REF!</v>
      </c>
      <c r="BM11644" s="97" t="s">
        <v>16908</v>
      </c>
      <c r="BN11644" s="97" t="s">
        <v>2979</v>
      </c>
      <c r="BO11644" s="97" t="s">
        <v>2983</v>
      </c>
      <c r="BU11644" s="97" t="s">
        <v>16908</v>
      </c>
      <c r="BV11644" s="97" t="s">
        <v>2979</v>
      </c>
      <c r="BW11644" s="97" t="s">
        <v>2983</v>
      </c>
    </row>
    <row r="11645" spans="51:75" x14ac:dyDescent="0.3">
      <c r="AY11645" s="124" t="e">
        <f>VLOOKUP(C11645,#REF!, 2,FALSE)</f>
        <v>#REF!</v>
      </c>
      <c r="BM11645" s="97" t="s">
        <v>16909</v>
      </c>
      <c r="BN11645" s="97" t="s">
        <v>1342</v>
      </c>
      <c r="BO11645" s="97" t="s">
        <v>2983</v>
      </c>
      <c r="BU11645" s="97" t="s">
        <v>16909</v>
      </c>
      <c r="BV11645" s="97" t="s">
        <v>1342</v>
      </c>
      <c r="BW11645" s="97" t="s">
        <v>2983</v>
      </c>
    </row>
    <row r="11646" spans="51:75" x14ac:dyDescent="0.3">
      <c r="AY11646" s="124" t="e">
        <f>VLOOKUP(C11646,#REF!, 2,FALSE)</f>
        <v>#REF!</v>
      </c>
      <c r="BM11646" s="97" t="s">
        <v>16910</v>
      </c>
      <c r="BN11646" s="97" t="s">
        <v>1269</v>
      </c>
      <c r="BO11646" s="97" t="s">
        <v>2983</v>
      </c>
      <c r="BU11646" s="97" t="s">
        <v>16910</v>
      </c>
      <c r="BV11646" s="97" t="s">
        <v>1269</v>
      </c>
      <c r="BW11646" s="97" t="s">
        <v>2983</v>
      </c>
    </row>
    <row r="11647" spans="51:75" x14ac:dyDescent="0.3">
      <c r="AY11647" s="124" t="e">
        <f>VLOOKUP(C11647,#REF!, 2,FALSE)</f>
        <v>#REF!</v>
      </c>
      <c r="BM11647" s="97" t="s">
        <v>16911</v>
      </c>
      <c r="BN11647" s="97" t="s">
        <v>1269</v>
      </c>
      <c r="BO11647" s="97" t="s">
        <v>2983</v>
      </c>
      <c r="BU11647" s="97" t="s">
        <v>16911</v>
      </c>
      <c r="BV11647" s="97" t="s">
        <v>1269</v>
      </c>
      <c r="BW11647" s="97" t="s">
        <v>2983</v>
      </c>
    </row>
    <row r="11648" spans="51:75" x14ac:dyDescent="0.3">
      <c r="AY11648" s="124" t="e">
        <f>VLOOKUP(C11648,#REF!, 2,FALSE)</f>
        <v>#REF!</v>
      </c>
      <c r="BM11648" s="97" t="s">
        <v>16912</v>
      </c>
      <c r="BN11648" s="97" t="s">
        <v>2979</v>
      </c>
      <c r="BO11648" s="97" t="s">
        <v>2983</v>
      </c>
      <c r="BU11648" s="97" t="s">
        <v>16912</v>
      </c>
      <c r="BV11648" s="97" t="s">
        <v>2979</v>
      </c>
      <c r="BW11648" s="97" t="s">
        <v>2983</v>
      </c>
    </row>
    <row r="11649" spans="51:75" x14ac:dyDescent="0.3">
      <c r="AY11649" s="124" t="e">
        <f>VLOOKUP(C11649,#REF!, 2,FALSE)</f>
        <v>#REF!</v>
      </c>
      <c r="BM11649" s="97" t="s">
        <v>16913</v>
      </c>
      <c r="BN11649" s="97" t="s">
        <v>2979</v>
      </c>
      <c r="BO11649" s="97" t="s">
        <v>9335</v>
      </c>
      <c r="BU11649" s="97" t="s">
        <v>16913</v>
      </c>
      <c r="BV11649" s="97" t="s">
        <v>2979</v>
      </c>
      <c r="BW11649" s="97" t="s">
        <v>9335</v>
      </c>
    </row>
    <row r="11650" spans="51:75" x14ac:dyDescent="0.3">
      <c r="AY11650" s="124" t="e">
        <f>VLOOKUP(C11650,#REF!, 2,FALSE)</f>
        <v>#REF!</v>
      </c>
      <c r="BM11650" s="97" t="s">
        <v>315</v>
      </c>
      <c r="BN11650" s="97" t="s">
        <v>2979</v>
      </c>
      <c r="BO11650" s="97" t="s">
        <v>2983</v>
      </c>
      <c r="BU11650" s="97" t="s">
        <v>315</v>
      </c>
      <c r="BV11650" s="97" t="s">
        <v>2979</v>
      </c>
      <c r="BW11650" s="97" t="s">
        <v>2983</v>
      </c>
    </row>
    <row r="11651" spans="51:75" x14ac:dyDescent="0.3">
      <c r="AY11651" s="124" t="e">
        <f>VLOOKUP(C11651,#REF!, 2,FALSE)</f>
        <v>#REF!</v>
      </c>
      <c r="BM11651" s="97" t="s">
        <v>310</v>
      </c>
      <c r="BN11651" s="97" t="s">
        <v>2979</v>
      </c>
      <c r="BO11651" s="97" t="s">
        <v>9203</v>
      </c>
      <c r="BU11651" s="97" t="s">
        <v>310</v>
      </c>
      <c r="BV11651" s="97" t="s">
        <v>2979</v>
      </c>
      <c r="BW11651" s="97" t="s">
        <v>9203</v>
      </c>
    </row>
    <row r="11652" spans="51:75" x14ac:dyDescent="0.3">
      <c r="AY11652" s="124" t="e">
        <f>VLOOKUP(C11652,#REF!, 2,FALSE)</f>
        <v>#REF!</v>
      </c>
      <c r="BM11652" s="97" t="s">
        <v>2922</v>
      </c>
      <c r="BN11652" s="97" t="s">
        <v>1342</v>
      </c>
      <c r="BO11652" s="97" t="s">
        <v>1337</v>
      </c>
      <c r="BU11652" s="97" t="s">
        <v>2922</v>
      </c>
      <c r="BV11652" s="97" t="s">
        <v>1342</v>
      </c>
      <c r="BW11652" s="97" t="s">
        <v>1337</v>
      </c>
    </row>
    <row r="11653" spans="51:75" x14ac:dyDescent="0.3">
      <c r="AY11653" s="124" t="e">
        <f>VLOOKUP(C11653,#REF!, 2,FALSE)</f>
        <v>#REF!</v>
      </c>
      <c r="BM11653" s="97" t="s">
        <v>2923</v>
      </c>
      <c r="BN11653" s="97" t="s">
        <v>2979</v>
      </c>
      <c r="BO11653" s="97" t="s">
        <v>2983</v>
      </c>
      <c r="BU11653" s="97" t="s">
        <v>2923</v>
      </c>
      <c r="BV11653" s="97" t="s">
        <v>2979</v>
      </c>
      <c r="BW11653" s="97" t="s">
        <v>2983</v>
      </c>
    </row>
    <row r="11654" spans="51:75" x14ac:dyDescent="0.3">
      <c r="AY11654" s="124" t="e">
        <f>VLOOKUP(C11654,#REF!, 2,FALSE)</f>
        <v>#REF!</v>
      </c>
      <c r="BM11654" s="97" t="s">
        <v>2924</v>
      </c>
      <c r="BN11654" s="97" t="s">
        <v>1342</v>
      </c>
      <c r="BO11654" s="97" t="s">
        <v>2983</v>
      </c>
      <c r="BU11654" s="97" t="s">
        <v>2924</v>
      </c>
      <c r="BV11654" s="97" t="s">
        <v>1342</v>
      </c>
      <c r="BW11654" s="97" t="s">
        <v>2983</v>
      </c>
    </row>
    <row r="11655" spans="51:75" x14ac:dyDescent="0.3">
      <c r="AY11655" s="124" t="e">
        <f>VLOOKUP(C11655,#REF!, 2,FALSE)</f>
        <v>#REF!</v>
      </c>
      <c r="BM11655" s="97" t="s">
        <v>16914</v>
      </c>
      <c r="BN11655" s="97" t="s">
        <v>3237</v>
      </c>
      <c r="BO11655" s="97" t="s">
        <v>16915</v>
      </c>
      <c r="BU11655" s="97" t="s">
        <v>16914</v>
      </c>
      <c r="BV11655" s="97" t="s">
        <v>3237</v>
      </c>
      <c r="BW11655" s="97" t="s">
        <v>16915</v>
      </c>
    </row>
    <row r="11656" spans="51:75" x14ac:dyDescent="0.3">
      <c r="AY11656" s="124" t="e">
        <f>VLOOKUP(C11656,#REF!, 2,FALSE)</f>
        <v>#REF!</v>
      </c>
      <c r="BM11656" s="97" t="s">
        <v>16916</v>
      </c>
      <c r="BN11656" s="97" t="s">
        <v>1139</v>
      </c>
      <c r="BO11656" s="97" t="s">
        <v>2983</v>
      </c>
      <c r="BU11656" s="97" t="s">
        <v>16916</v>
      </c>
      <c r="BV11656" s="97" t="s">
        <v>1139</v>
      </c>
      <c r="BW11656" s="97" t="s">
        <v>2983</v>
      </c>
    </row>
    <row r="11657" spans="51:75" x14ac:dyDescent="0.3">
      <c r="AY11657" s="124" t="e">
        <f>VLOOKUP(C11657,#REF!, 2,FALSE)</f>
        <v>#REF!</v>
      </c>
      <c r="BM11657" s="97" t="s">
        <v>313</v>
      </c>
      <c r="BN11657" s="97" t="s">
        <v>2979</v>
      </c>
      <c r="BO11657" s="97" t="s">
        <v>2983</v>
      </c>
      <c r="BU11657" s="97" t="s">
        <v>313</v>
      </c>
      <c r="BV11657" s="97" t="s">
        <v>2979</v>
      </c>
      <c r="BW11657" s="97" t="s">
        <v>2983</v>
      </c>
    </row>
    <row r="11658" spans="51:75" x14ac:dyDescent="0.3">
      <c r="AY11658" s="124" t="e">
        <f>VLOOKUP(C11658,#REF!, 2,FALSE)</f>
        <v>#REF!</v>
      </c>
      <c r="BM11658" s="97" t="s">
        <v>16917</v>
      </c>
      <c r="BN11658" s="97" t="s">
        <v>2979</v>
      </c>
      <c r="BO11658" s="97" t="s">
        <v>5866</v>
      </c>
      <c r="BU11658" s="97" t="s">
        <v>16917</v>
      </c>
      <c r="BV11658" s="97" t="s">
        <v>2979</v>
      </c>
      <c r="BW11658" s="97" t="s">
        <v>5866</v>
      </c>
    </row>
    <row r="11659" spans="51:75" x14ac:dyDescent="0.3">
      <c r="AY11659" s="124" t="e">
        <f>VLOOKUP(C11659,#REF!, 2,FALSE)</f>
        <v>#REF!</v>
      </c>
      <c r="BM11659" s="97" t="s">
        <v>16918</v>
      </c>
      <c r="BN11659" s="97" t="s">
        <v>2979</v>
      </c>
      <c r="BO11659" s="97" t="s">
        <v>8760</v>
      </c>
      <c r="BU11659" s="97" t="s">
        <v>16918</v>
      </c>
      <c r="BV11659" s="97" t="s">
        <v>2979</v>
      </c>
      <c r="BW11659" s="97" t="s">
        <v>8760</v>
      </c>
    </row>
    <row r="11660" spans="51:75" x14ac:dyDescent="0.3">
      <c r="AY11660" s="124" t="e">
        <f>VLOOKUP(C11660,#REF!, 2,FALSE)</f>
        <v>#REF!</v>
      </c>
      <c r="BM11660" s="97" t="s">
        <v>2925</v>
      </c>
      <c r="BN11660" s="97" t="s">
        <v>1139</v>
      </c>
      <c r="BO11660" s="97" t="s">
        <v>2983</v>
      </c>
      <c r="BU11660" s="97" t="s">
        <v>2925</v>
      </c>
      <c r="BV11660" s="97" t="s">
        <v>1139</v>
      </c>
      <c r="BW11660" s="97" t="s">
        <v>2983</v>
      </c>
    </row>
    <row r="11661" spans="51:75" x14ac:dyDescent="0.3">
      <c r="AY11661" s="124" t="e">
        <f>VLOOKUP(C11661,#REF!, 2,FALSE)</f>
        <v>#REF!</v>
      </c>
      <c r="BM11661" s="97" t="s">
        <v>2926</v>
      </c>
      <c r="BN11661" s="97" t="s">
        <v>1342</v>
      </c>
      <c r="BO11661" s="97" t="s">
        <v>2983</v>
      </c>
      <c r="BU11661" s="97" t="s">
        <v>2926</v>
      </c>
      <c r="BV11661" s="97" t="s">
        <v>1342</v>
      </c>
      <c r="BW11661" s="97" t="s">
        <v>2983</v>
      </c>
    </row>
    <row r="11662" spans="51:75" x14ac:dyDescent="0.3">
      <c r="AY11662" s="124" t="e">
        <f>VLOOKUP(C11662,#REF!, 2,FALSE)</f>
        <v>#REF!</v>
      </c>
      <c r="BM11662" s="97" t="s">
        <v>16919</v>
      </c>
      <c r="BN11662" s="97" t="s">
        <v>1342</v>
      </c>
      <c r="BO11662" s="97" t="s">
        <v>2983</v>
      </c>
      <c r="BU11662" s="97" t="s">
        <v>16919</v>
      </c>
      <c r="BV11662" s="97" t="s">
        <v>1342</v>
      </c>
      <c r="BW11662" s="97" t="s">
        <v>2983</v>
      </c>
    </row>
  </sheetData>
  <mergeCells count="63">
    <mergeCell ref="B1046:AH1046"/>
    <mergeCell ref="AT11:AT17"/>
    <mergeCell ref="B11:B17"/>
    <mergeCell ref="C11:C17"/>
    <mergeCell ref="AR12:AR17"/>
    <mergeCell ref="E11:T11"/>
    <mergeCell ref="U11:AE11"/>
    <mergeCell ref="AF11:AF17"/>
    <mergeCell ref="AG11:AG17"/>
    <mergeCell ref="AH11:AH17"/>
    <mergeCell ref="AI11:AI17"/>
    <mergeCell ref="U12:U16"/>
    <mergeCell ref="V12:V16"/>
    <mergeCell ref="W12:W16"/>
    <mergeCell ref="X12:X16"/>
    <mergeCell ref="E13:E16"/>
    <mergeCell ref="BA11:BA17"/>
    <mergeCell ref="E12:J12"/>
    <mergeCell ref="K12:L16"/>
    <mergeCell ref="M12:N16"/>
    <mergeCell ref="O12:P16"/>
    <mergeCell ref="Q12:R16"/>
    <mergeCell ref="S12:T16"/>
    <mergeCell ref="AU11:AU17"/>
    <mergeCell ref="AV11:AV17"/>
    <mergeCell ref="AW11:AW17"/>
    <mergeCell ref="AX11:AX17"/>
    <mergeCell ref="AY11:AY17"/>
    <mergeCell ref="AZ11:AZ17"/>
    <mergeCell ref="Y12:Y16"/>
    <mergeCell ref="AM11:AR11"/>
    <mergeCell ref="AS11:AS17"/>
    <mergeCell ref="AD1:AO1"/>
    <mergeCell ref="AC3:AO3"/>
    <mergeCell ref="Z2:AO2"/>
    <mergeCell ref="AQ12:AQ17"/>
    <mergeCell ref="AM12:AM17"/>
    <mergeCell ref="AN12:AN17"/>
    <mergeCell ref="AO12:AO17"/>
    <mergeCell ref="AJ11:AJ17"/>
    <mergeCell ref="AK11:AK17"/>
    <mergeCell ref="AL11:AL17"/>
    <mergeCell ref="AP12:AP17"/>
    <mergeCell ref="C9:AH9"/>
    <mergeCell ref="G13:G16"/>
    <mergeCell ref="H13:H16"/>
    <mergeCell ref="I13:I16"/>
    <mergeCell ref="B1009:AH1009"/>
    <mergeCell ref="B1000:AH1000"/>
    <mergeCell ref="D11:D16"/>
    <mergeCell ref="Z12:Z16"/>
    <mergeCell ref="AA12:AA16"/>
    <mergeCell ref="AB12:AB16"/>
    <mergeCell ref="AC12:AC16"/>
    <mergeCell ref="AD12:AD16"/>
    <mergeCell ref="J13:J16"/>
    <mergeCell ref="AE12:AE16"/>
    <mergeCell ref="F13:F16"/>
    <mergeCell ref="B7:B8"/>
    <mergeCell ref="B4:AH4"/>
    <mergeCell ref="B5:AH5"/>
    <mergeCell ref="B6:AH6"/>
    <mergeCell ref="C7:AH8"/>
  </mergeCells>
  <conditionalFormatting sqref="C383:C518">
    <cfRule type="duplicateValues" dxfId="71" priority="57"/>
  </conditionalFormatting>
  <conditionalFormatting sqref="C535:C587">
    <cfRule type="duplicateValues" dxfId="70" priority="2"/>
  </conditionalFormatting>
  <conditionalFormatting sqref="C589:C605">
    <cfRule type="duplicateValues" dxfId="69" priority="1"/>
  </conditionalFormatting>
  <pageMargins left="0.23622047244094491" right="0.23622047244094491" top="0.55118110236220474" bottom="0.55118110236220474" header="0.31496062992125984" footer="0.31496062992125984"/>
  <pageSetup paperSize="8" scale="12" fitToHeight="0" orientation="landscape" r:id="rId1"/>
  <headerFooter differentFirst="1">
    <oddHeader>&amp;C&amp;P</oddHeader>
  </headerFooter>
  <rowBreaks count="1" manualBreakCount="1">
    <brk id="1055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8F65C-FE1D-418D-83ED-4996A4FA5255}">
  <sheetPr>
    <pageSetUpPr fitToPage="1"/>
  </sheetPr>
  <dimension ref="A1:WXY1057"/>
  <sheetViews>
    <sheetView view="pageBreakPreview" topLeftCell="B1012" zoomScale="30" zoomScaleNormal="70" zoomScaleSheetLayoutView="30" workbookViewId="0">
      <selection activeCell="B1" sqref="B1:U1049"/>
    </sheetView>
  </sheetViews>
  <sheetFormatPr defaultRowHeight="15" x14ac:dyDescent="0.25"/>
  <cols>
    <col min="1" max="1" width="9.140625" hidden="1" customWidth="1"/>
    <col min="2" max="2" width="19.42578125" customWidth="1"/>
    <col min="3" max="3" width="168.7109375" bestFit="1" customWidth="1"/>
    <col min="4" max="4" width="37.7109375" style="42" customWidth="1"/>
    <col min="5" max="5" width="38.42578125" style="42" customWidth="1"/>
    <col min="6" max="6" width="59.28515625" style="42" customWidth="1"/>
    <col min="7" max="7" width="32" style="42" customWidth="1"/>
    <col min="8" max="8" width="30.85546875" style="42" customWidth="1"/>
    <col min="9" max="9" width="43.28515625" customWidth="1"/>
    <col min="10" max="10" width="42.28515625" customWidth="1"/>
    <col min="11" max="11" width="32" customWidth="1"/>
    <col min="12" max="12" width="42.28515625" style="42" customWidth="1"/>
    <col min="13" max="13" width="39.85546875" style="42" customWidth="1"/>
    <col min="14" max="14" width="124.7109375" style="42" customWidth="1"/>
    <col min="15" max="15" width="48.42578125" customWidth="1"/>
    <col min="16" max="16" width="39.85546875" hidden="1" customWidth="1"/>
    <col min="17" max="17" width="43.42578125" customWidth="1"/>
    <col min="18" max="18" width="37.7109375" customWidth="1"/>
    <col min="19" max="19" width="47.5703125" customWidth="1"/>
    <col min="20" max="20" width="35.5703125" customWidth="1"/>
    <col min="21" max="21" width="36.5703125" customWidth="1"/>
  </cols>
  <sheetData>
    <row r="1" spans="1:21" ht="36" customHeight="1" x14ac:dyDescent="0.55000000000000004">
      <c r="B1" s="209"/>
      <c r="C1" s="210"/>
      <c r="D1" s="211"/>
      <c r="E1" s="211"/>
      <c r="F1" s="211"/>
      <c r="G1" s="211"/>
      <c r="H1" s="211"/>
      <c r="I1" s="209"/>
      <c r="J1" s="209"/>
      <c r="K1" s="209"/>
      <c r="L1" s="211"/>
      <c r="M1" s="212"/>
      <c r="N1" s="213"/>
      <c r="O1" s="214"/>
      <c r="P1" s="214"/>
      <c r="Q1" s="214"/>
      <c r="R1" s="214"/>
      <c r="S1" s="301" t="s">
        <v>17005</v>
      </c>
      <c r="T1" s="301"/>
      <c r="U1" s="301"/>
    </row>
    <row r="2" spans="1:21" ht="159.75" customHeight="1" x14ac:dyDescent="0.25">
      <c r="B2" s="209"/>
      <c r="C2" s="210"/>
      <c r="D2" s="211"/>
      <c r="E2" s="211"/>
      <c r="F2" s="211"/>
      <c r="G2" s="211"/>
      <c r="H2" s="211"/>
      <c r="I2" s="209"/>
      <c r="J2" s="209"/>
      <c r="K2" s="209"/>
      <c r="L2" s="211"/>
      <c r="M2" s="212"/>
      <c r="N2" s="302" t="s">
        <v>17155</v>
      </c>
      <c r="O2" s="302"/>
      <c r="P2" s="302"/>
      <c r="Q2" s="302"/>
      <c r="R2" s="302"/>
      <c r="S2" s="302"/>
      <c r="T2" s="302"/>
      <c r="U2" s="302"/>
    </row>
    <row r="3" spans="1:21" x14ac:dyDescent="0.25">
      <c r="B3" s="209"/>
      <c r="C3" s="210"/>
      <c r="D3" s="211"/>
      <c r="E3" s="211"/>
      <c r="F3" s="211"/>
      <c r="G3" s="211"/>
      <c r="H3" s="211"/>
      <c r="I3" s="209"/>
      <c r="J3" s="209"/>
      <c r="K3" s="209"/>
      <c r="L3" s="211"/>
      <c r="M3" s="212"/>
      <c r="N3" s="302"/>
      <c r="O3" s="302"/>
      <c r="P3" s="302"/>
      <c r="Q3" s="302"/>
      <c r="R3" s="302"/>
      <c r="S3" s="302"/>
      <c r="T3" s="302"/>
      <c r="U3" s="302"/>
    </row>
    <row r="4" spans="1:21" x14ac:dyDescent="0.25">
      <c r="B4" s="315" t="s">
        <v>17154</v>
      </c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</row>
    <row r="5" spans="1:21" x14ac:dyDescent="0.25"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</row>
    <row r="6" spans="1:21" ht="77.25" customHeight="1" x14ac:dyDescent="0.25">
      <c r="B6" s="315"/>
      <c r="C6" s="315"/>
      <c r="D6" s="315"/>
      <c r="E6" s="315"/>
      <c r="F6" s="315"/>
      <c r="G6" s="315"/>
      <c r="H6" s="315"/>
      <c r="I6" s="315"/>
      <c r="J6" s="315"/>
      <c r="K6" s="315"/>
      <c r="L6" s="315"/>
      <c r="M6" s="315"/>
      <c r="N6" s="315"/>
      <c r="O6" s="315"/>
      <c r="P6" s="315"/>
      <c r="Q6" s="315"/>
      <c r="R6" s="315"/>
      <c r="S6" s="315"/>
      <c r="T6" s="315"/>
      <c r="U6" s="315"/>
    </row>
    <row r="7" spans="1:21" x14ac:dyDescent="0.25">
      <c r="B7" s="42"/>
      <c r="K7" s="215"/>
      <c r="N7" s="216"/>
      <c r="O7" s="1"/>
      <c r="P7" s="1"/>
      <c r="Q7" s="1"/>
      <c r="R7" s="1"/>
      <c r="S7" s="1"/>
      <c r="T7" s="1"/>
      <c r="U7" s="1"/>
    </row>
    <row r="8" spans="1:21" ht="96" customHeight="1" x14ac:dyDescent="0.25">
      <c r="B8" s="316" t="s">
        <v>0</v>
      </c>
      <c r="C8" s="316" t="s">
        <v>17006</v>
      </c>
      <c r="D8" s="316" t="s">
        <v>17396</v>
      </c>
      <c r="E8" s="319" t="s">
        <v>17395</v>
      </c>
      <c r="F8" s="319" t="s">
        <v>17007</v>
      </c>
      <c r="G8" s="319" t="s">
        <v>17008</v>
      </c>
      <c r="H8" s="319" t="s">
        <v>17009</v>
      </c>
      <c r="I8" s="319" t="s">
        <v>17397</v>
      </c>
      <c r="J8" s="319" t="s">
        <v>17398</v>
      </c>
      <c r="K8" s="319" t="s">
        <v>17327</v>
      </c>
      <c r="L8" s="331" t="s">
        <v>17341</v>
      </c>
      <c r="M8" s="331" t="s">
        <v>17010</v>
      </c>
      <c r="N8" s="316" t="s">
        <v>17011</v>
      </c>
      <c r="O8" s="328" t="s">
        <v>17012</v>
      </c>
      <c r="P8" s="329"/>
      <c r="Q8" s="329"/>
      <c r="R8" s="329"/>
      <c r="S8" s="330"/>
      <c r="T8" s="322" t="s">
        <v>17013</v>
      </c>
      <c r="U8" s="322" t="s">
        <v>17014</v>
      </c>
    </row>
    <row r="9" spans="1:21" ht="15" customHeight="1" x14ac:dyDescent="0.25">
      <c r="B9" s="317"/>
      <c r="C9" s="317"/>
      <c r="D9" s="317"/>
      <c r="E9" s="320"/>
      <c r="F9" s="320"/>
      <c r="G9" s="320"/>
      <c r="H9" s="320"/>
      <c r="I9" s="320"/>
      <c r="J9" s="320"/>
      <c r="K9" s="320"/>
      <c r="L9" s="332"/>
      <c r="M9" s="332"/>
      <c r="N9" s="317"/>
      <c r="O9" s="322" t="s">
        <v>17015</v>
      </c>
      <c r="P9" s="217"/>
      <c r="Q9" s="322" t="s">
        <v>17016</v>
      </c>
      <c r="R9" s="322" t="s">
        <v>17017</v>
      </c>
      <c r="S9" s="322" t="s">
        <v>17018</v>
      </c>
      <c r="T9" s="323"/>
      <c r="U9" s="323"/>
    </row>
    <row r="10" spans="1:21" ht="409.6" customHeight="1" x14ac:dyDescent="0.25">
      <c r="B10" s="317"/>
      <c r="C10" s="317"/>
      <c r="D10" s="317"/>
      <c r="E10" s="320"/>
      <c r="F10" s="320"/>
      <c r="G10" s="320"/>
      <c r="H10" s="320"/>
      <c r="I10" s="321"/>
      <c r="J10" s="321"/>
      <c r="K10" s="321"/>
      <c r="L10" s="332"/>
      <c r="M10" s="332"/>
      <c r="N10" s="317"/>
      <c r="O10" s="324"/>
      <c r="P10" s="218"/>
      <c r="Q10" s="324"/>
      <c r="R10" s="324"/>
      <c r="S10" s="324"/>
      <c r="T10" s="324"/>
      <c r="U10" s="324"/>
    </row>
    <row r="11" spans="1:21" ht="37.5" customHeight="1" x14ac:dyDescent="0.25">
      <c r="B11" s="318"/>
      <c r="C11" s="318"/>
      <c r="D11" s="318"/>
      <c r="E11" s="321"/>
      <c r="F11" s="321"/>
      <c r="G11" s="321"/>
      <c r="H11" s="321"/>
      <c r="I11" s="219" t="s">
        <v>33</v>
      </c>
      <c r="J11" s="219" t="s">
        <v>33</v>
      </c>
      <c r="K11" s="219" t="s">
        <v>17019</v>
      </c>
      <c r="L11" s="333"/>
      <c r="M11" s="333"/>
      <c r="N11" s="318"/>
      <c r="O11" s="220" t="s">
        <v>31</v>
      </c>
      <c r="P11" s="220"/>
      <c r="Q11" s="220" t="s">
        <v>31</v>
      </c>
      <c r="R11" s="220" t="s">
        <v>31</v>
      </c>
      <c r="S11" s="220" t="s">
        <v>31</v>
      </c>
      <c r="T11" s="220" t="s">
        <v>17020</v>
      </c>
      <c r="U11" s="220" t="s">
        <v>17020</v>
      </c>
    </row>
    <row r="12" spans="1:21" ht="35.25" x14ac:dyDescent="0.25">
      <c r="B12" s="219">
        <v>1</v>
      </c>
      <c r="C12" s="219">
        <v>2</v>
      </c>
      <c r="D12" s="219">
        <v>3</v>
      </c>
      <c r="E12" s="219">
        <v>4</v>
      </c>
      <c r="F12" s="219">
        <v>5</v>
      </c>
      <c r="G12" s="219">
        <v>6</v>
      </c>
      <c r="H12" s="219">
        <v>7</v>
      </c>
      <c r="I12" s="219">
        <v>8</v>
      </c>
      <c r="J12" s="219">
        <v>9</v>
      </c>
      <c r="K12" s="219">
        <v>10</v>
      </c>
      <c r="L12" s="219">
        <v>11</v>
      </c>
      <c r="M12" s="219">
        <v>12</v>
      </c>
      <c r="N12" s="221">
        <v>13</v>
      </c>
      <c r="O12" s="219">
        <v>14</v>
      </c>
      <c r="P12" s="219"/>
      <c r="Q12" s="219">
        <v>15</v>
      </c>
      <c r="R12" s="219">
        <v>16</v>
      </c>
      <c r="S12" s="219">
        <v>17</v>
      </c>
      <c r="T12" s="219">
        <v>18</v>
      </c>
      <c r="U12" s="219">
        <v>19</v>
      </c>
    </row>
    <row r="13" spans="1:21" ht="35.25" x14ac:dyDescent="0.5">
      <c r="B13" s="222" t="s">
        <v>17157</v>
      </c>
      <c r="C13" s="223"/>
      <c r="D13" s="223" t="s">
        <v>17004</v>
      </c>
      <c r="E13" s="224" t="s">
        <v>17004</v>
      </c>
      <c r="F13" s="224" t="s">
        <v>17004</v>
      </c>
      <c r="G13" s="224" t="s">
        <v>17004</v>
      </c>
      <c r="H13" s="224" t="s">
        <v>17004</v>
      </c>
      <c r="I13" s="225">
        <f>I14+I375+I819</f>
        <v>2310444.5999999992</v>
      </c>
      <c r="J13" s="225">
        <f>J14+J375+J819</f>
        <v>1933538.7300000002</v>
      </c>
      <c r="K13" s="226">
        <f>K14+K375+K819</f>
        <v>87311</v>
      </c>
      <c r="L13" s="224" t="s">
        <v>17004</v>
      </c>
      <c r="M13" s="224" t="s">
        <v>17004</v>
      </c>
      <c r="N13" s="227" t="s">
        <v>17004</v>
      </c>
      <c r="O13" s="228">
        <f>O14+O375+O819</f>
        <v>4597471041.5</v>
      </c>
      <c r="P13" s="225">
        <f>P14+P375+P819</f>
        <v>300000</v>
      </c>
      <c r="Q13" s="225">
        <f>Q14+Q375+Q819</f>
        <v>666543801.12</v>
      </c>
      <c r="R13" s="225">
        <f>R14+R375+R819</f>
        <v>7362578.8000000007</v>
      </c>
      <c r="S13" s="225">
        <f>S14+S375+S819</f>
        <v>3923564661.5800009</v>
      </c>
      <c r="T13" s="225">
        <f t="shared" ref="T13:T44" si="0">O13/I13</f>
        <v>1989.8642198562136</v>
      </c>
      <c r="U13" s="225">
        <f>MAX(U14:U993)</f>
        <v>20970.127439550954</v>
      </c>
    </row>
    <row r="14" spans="1:21" ht="33" customHeight="1" x14ac:dyDescent="0.5">
      <c r="B14" s="222" t="s">
        <v>17158</v>
      </c>
      <c r="C14" s="223"/>
      <c r="D14" s="223" t="s">
        <v>17004</v>
      </c>
      <c r="E14" s="224" t="s">
        <v>17004</v>
      </c>
      <c r="F14" s="224" t="s">
        <v>17004</v>
      </c>
      <c r="G14" s="224" t="s">
        <v>17004</v>
      </c>
      <c r="H14" s="224" t="s">
        <v>17004</v>
      </c>
      <c r="I14" s="229">
        <f>I15+I106+I119+I152+I171+I173+I188+I196+I198+I204+I206+I217+I215+I219+I222+I226+I230+I232+I234+I236+I239+I241+I243+I249+I251+I253+I257+I262+I266+I270+I273+I280+I282+I284+I286+I289+I291+I294+I299+I302+I308+I310+I313+I316+I318+I320+I322+I324+I326+I330+I336+I340+I345+I347+I353+I355+I357+I360+I362+I368+I370+I373</f>
        <v>675059.46999999962</v>
      </c>
      <c r="J14" s="229">
        <f t="shared" ref="J14" si="1">J15+J106+J119+J152+J171+J173+J188+J196+J198+J204+J206+J217+J215+J219+J222+J226+J230+J232+J234+J236+J239+J241+J243+J249+J251+J253+J257+J262+J266+J270+J273+J280+J282+J284+J286+J289+J291+J294+J299+J302+J308+J310+J313+J316+J318+J320+J322+J324+J326+J330+J336+J340+J345+J347+J353+J355+J357+J360+J362+J368+J370+J373</f>
        <v>584494.83999999973</v>
      </c>
      <c r="K14" s="230">
        <f>K15+K106+K119+K152+K171+K173+K188+K196+K198+K204+K206+K217+K215+K219+K222+K226+K230+K232+K234+K236+K239+K241+K243+K249+K251+K253+K257+K262+K266+K270+K273+K280+K282+K284+K286+K289+K291+K294+K299+K302+K308+K310+K313+K316+K318+K320+K322+K324+K326+K330+K336+K340+K345+K347+K353+K355+K357+K360+K362+K368+K370+K373</f>
        <v>25047</v>
      </c>
      <c r="L14" s="224" t="s">
        <v>17004</v>
      </c>
      <c r="M14" s="224" t="s">
        <v>17004</v>
      </c>
      <c r="N14" s="227" t="s">
        <v>17004</v>
      </c>
      <c r="O14" s="231">
        <f>O15+O106+O119+O152+O171+O173+O188+O196+O198+O204+O206+O217+O215+O219+O222+O226+O230+O232+O234+O236+O239+O241+O243+O249+O251+O253+O257+O262+O266+O270+O273+O280+O282+O284+O286+O289+O291+O294+O299+O302+O308+O310+O313+O316+O318+O320+O322+O324+O326+O330+O336+O340+O345+O347+O353+O355+O357+O360+O362+O368+O370+O373</f>
        <v>1100665715.9799998</v>
      </c>
      <c r="P14" s="229">
        <f>P15+P106+P119+P152+P171+P173+P188+P196+P198+P204+P206+P217+P215+P219+P222+P226+P230+P232+P234+P236+P239+P241+P243+P249+P251+P253+P257+P262+P266+P270+P273+P280+P282+P284+P286+P289+P291+P294+P299+P302+P308+P310+P313+P316+P318+P320+P322+P324+P326+P330+P336+P340+P345+P347+P353+P355+P357+P360+P362+P368+P370+P373</f>
        <v>0</v>
      </c>
      <c r="Q14" s="229">
        <f t="shared" ref="Q14" si="2">Q15+Q106+Q119+Q152+Q171+Q173+Q188+Q196+Q198+Q204+Q206+Q217+Q215+Q219+Q222+Q226+Q230+Q232+Q234+Q236+Q239+Q241+Q243+Q249+Q251+Q253+Q257+Q262+Q266+Q270+Q273+Q280+Q282+Q284+Q286+Q289+Q291+Q294+Q299+Q302+Q308+Q310+Q313+Q316+Q318+Q320+Q322+Q324+Q326+Q330+Q336+Q340+Q345+Q347+Q353+Q355+Q357+Q360+Q362+Q368+Q370+Q373</f>
        <v>3025125.69</v>
      </c>
      <c r="R14" s="229">
        <f t="shared" ref="R14" si="3">R15+R106+R119+R152+R171+R173+R188+R196+R198+R204+R206+R217+R215+R219+R222+R226+R230+R232+R234+R236+R239+R241+R243+R249+R251+R253+R257+R262+R266+R270+R273+R280+R282+R284+R286+R289+R291+R294+R299+R302+R308+R310+R313+R316+R318+R320+R322+R324+R326+R330+R336+R340+R345+R347+R353+R355+R357+R360+R362+R368+R370+R373</f>
        <v>0</v>
      </c>
      <c r="S14" s="229">
        <f t="shared" ref="S14" si="4">S15+S106+S119+S152+S171+S173+S188+S196+S198+S204+S206+S217+S215+S219+S222+S226+S230+S232+S234+S236+S239+S241+S243+S249+S251+S253+S257+S262+S266+S270+S273+S280+S282+S284+S286+S289+S291+S294+S299+S302+S308+S310+S313+S316+S318+S320+S322+S324+S326+S330+S336+S340+S345+S347+S353+S355+S357+S360+S362+S368+S370+S373</f>
        <v>1097640590.29</v>
      </c>
      <c r="T14" s="225">
        <f t="shared" si="0"/>
        <v>1630.4722248841283</v>
      </c>
      <c r="U14" s="232">
        <f>MAX(U15:U374)</f>
        <v>15682.045804262336</v>
      </c>
    </row>
    <row r="15" spans="1:21" ht="35.25" x14ac:dyDescent="0.5">
      <c r="B15" s="233" t="s">
        <v>71</v>
      </c>
      <c r="C15" s="233"/>
      <c r="D15" s="223" t="s">
        <v>17004</v>
      </c>
      <c r="E15" s="224" t="s">
        <v>17004</v>
      </c>
      <c r="F15" s="224" t="s">
        <v>17004</v>
      </c>
      <c r="G15" s="224" t="s">
        <v>17004</v>
      </c>
      <c r="H15" s="224" t="s">
        <v>17004</v>
      </c>
      <c r="I15" s="229">
        <f>SUM(I16:I105)</f>
        <v>266914.69999999995</v>
      </c>
      <c r="J15" s="229">
        <f t="shared" ref="J15:K15" si="5">SUM(J16:J105)</f>
        <v>216510.14</v>
      </c>
      <c r="K15" s="230">
        <f t="shared" si="5"/>
        <v>10437</v>
      </c>
      <c r="L15" s="224" t="s">
        <v>17004</v>
      </c>
      <c r="M15" s="224" t="s">
        <v>17004</v>
      </c>
      <c r="N15" s="227" t="s">
        <v>17004</v>
      </c>
      <c r="O15" s="231">
        <v>327888273.92000002</v>
      </c>
      <c r="P15" s="229">
        <f>SUM(P16:P104)</f>
        <v>0</v>
      </c>
      <c r="Q15" s="229">
        <f>SUM(Q16:Q105)</f>
        <v>3025125.69</v>
      </c>
      <c r="R15" s="229">
        <f t="shared" ref="R15:S15" si="6">SUM(R16:R105)</f>
        <v>0</v>
      </c>
      <c r="S15" s="229">
        <f t="shared" si="6"/>
        <v>324863148.23000002</v>
      </c>
      <c r="T15" s="225">
        <f t="shared" si="0"/>
        <v>1228.4384259091016</v>
      </c>
      <c r="U15" s="232">
        <f>MAX(U16:U105)</f>
        <v>15682.045804262336</v>
      </c>
    </row>
    <row r="16" spans="1:21" ht="35.25" x14ac:dyDescent="0.5">
      <c r="A16">
        <v>1</v>
      </c>
      <c r="B16" s="224">
        <f>SUBTOTAL(9,$A16:A$16)</f>
        <v>1</v>
      </c>
      <c r="C16" s="234" t="s">
        <v>70</v>
      </c>
      <c r="D16" s="235"/>
      <c r="E16" s="224">
        <v>1955</v>
      </c>
      <c r="F16" s="224" t="s">
        <v>17152</v>
      </c>
      <c r="G16" s="224">
        <v>3</v>
      </c>
      <c r="H16" s="224">
        <v>3</v>
      </c>
      <c r="I16" s="236">
        <v>1403.96</v>
      </c>
      <c r="J16" s="236">
        <v>1268.56</v>
      </c>
      <c r="K16" s="237">
        <v>52</v>
      </c>
      <c r="L16" s="224" t="s">
        <v>17021</v>
      </c>
      <c r="M16" s="224" t="s">
        <v>17037</v>
      </c>
      <c r="N16" s="227" t="s">
        <v>17038</v>
      </c>
      <c r="O16" s="232">
        <v>124928.56</v>
      </c>
      <c r="P16" s="232"/>
      <c r="Q16" s="232">
        <v>0</v>
      </c>
      <c r="R16" s="232">
        <v>0</v>
      </c>
      <c r="S16" s="232">
        <f>O16-Q16-R16</f>
        <v>124928.56</v>
      </c>
      <c r="T16" s="225">
        <f t="shared" si="0"/>
        <v>88.982990968403655</v>
      </c>
      <c r="U16" s="232">
        <v>88.982990968403655</v>
      </c>
    </row>
    <row r="17" spans="1:21" ht="35.25" x14ac:dyDescent="0.5">
      <c r="A17">
        <v>1</v>
      </c>
      <c r="B17" s="224">
        <f>SUBTOTAL(9,$A$16:A17)</f>
        <v>2</v>
      </c>
      <c r="C17" s="234" t="s">
        <v>73</v>
      </c>
      <c r="D17" s="235"/>
      <c r="E17" s="224">
        <v>1995</v>
      </c>
      <c r="F17" s="224" t="s">
        <v>17026</v>
      </c>
      <c r="G17" s="224">
        <v>9</v>
      </c>
      <c r="H17" s="224">
        <v>1</v>
      </c>
      <c r="I17" s="236">
        <v>3212.7</v>
      </c>
      <c r="J17" s="236">
        <v>2297.9</v>
      </c>
      <c r="K17" s="237">
        <v>116</v>
      </c>
      <c r="L17" s="224" t="s">
        <v>17021</v>
      </c>
      <c r="M17" s="224" t="s">
        <v>17037</v>
      </c>
      <c r="N17" s="227" t="s">
        <v>17039</v>
      </c>
      <c r="O17" s="232">
        <v>99032.639999999999</v>
      </c>
      <c r="P17" s="232"/>
      <c r="Q17" s="232">
        <v>0</v>
      </c>
      <c r="R17" s="232">
        <v>0</v>
      </c>
      <c r="S17" s="232">
        <f t="shared" ref="S17:S74" si="7">O17-Q17-R17</f>
        <v>99032.639999999999</v>
      </c>
      <c r="T17" s="225">
        <f t="shared" si="0"/>
        <v>30.825361845176957</v>
      </c>
      <c r="U17" s="232">
        <v>30.825361845176957</v>
      </c>
    </row>
    <row r="18" spans="1:21" ht="35.25" x14ac:dyDescent="0.5">
      <c r="A18">
        <v>1</v>
      </c>
      <c r="B18" s="224">
        <f>SUBTOTAL(9,$A$16:A18)</f>
        <v>3</v>
      </c>
      <c r="C18" s="234" t="s">
        <v>74</v>
      </c>
      <c r="D18" s="235"/>
      <c r="E18" s="224">
        <v>1980</v>
      </c>
      <c r="F18" s="224" t="s">
        <v>17152</v>
      </c>
      <c r="G18" s="224">
        <v>9</v>
      </c>
      <c r="H18" s="224">
        <v>1</v>
      </c>
      <c r="I18" s="236">
        <v>6572.6</v>
      </c>
      <c r="J18" s="236">
        <v>5523.2</v>
      </c>
      <c r="K18" s="237">
        <v>231</v>
      </c>
      <c r="L18" s="224" t="s">
        <v>17021</v>
      </c>
      <c r="M18" s="224" t="s">
        <v>17037</v>
      </c>
      <c r="N18" s="227" t="s">
        <v>17038</v>
      </c>
      <c r="O18" s="232">
        <v>215537.94</v>
      </c>
      <c r="P18" s="232"/>
      <c r="Q18" s="232">
        <v>0</v>
      </c>
      <c r="R18" s="232">
        <v>0</v>
      </c>
      <c r="S18" s="232">
        <f t="shared" si="7"/>
        <v>215537.94</v>
      </c>
      <c r="T18" s="225">
        <f t="shared" si="0"/>
        <v>32.793405958068341</v>
      </c>
      <c r="U18" s="232">
        <v>1788.7049586160729</v>
      </c>
    </row>
    <row r="19" spans="1:21" ht="35.25" x14ac:dyDescent="0.5">
      <c r="A19">
        <v>1</v>
      </c>
      <c r="B19" s="224">
        <f>SUBTOTAL(9,$A$16:A19)</f>
        <v>4</v>
      </c>
      <c r="C19" s="234" t="s">
        <v>75</v>
      </c>
      <c r="D19" s="235"/>
      <c r="E19" s="224">
        <v>1929</v>
      </c>
      <c r="F19" s="224" t="s">
        <v>17152</v>
      </c>
      <c r="G19" s="224">
        <v>3</v>
      </c>
      <c r="H19" s="224">
        <v>1</v>
      </c>
      <c r="I19" s="236">
        <v>566.5</v>
      </c>
      <c r="J19" s="236">
        <v>515.5</v>
      </c>
      <c r="K19" s="237">
        <v>13</v>
      </c>
      <c r="L19" s="224" t="s">
        <v>17021</v>
      </c>
      <c r="M19" s="224" t="s">
        <v>17037</v>
      </c>
      <c r="N19" s="227" t="s">
        <v>17040</v>
      </c>
      <c r="O19" s="232">
        <v>88473.65</v>
      </c>
      <c r="P19" s="232"/>
      <c r="Q19" s="232">
        <v>0</v>
      </c>
      <c r="R19" s="232">
        <v>0</v>
      </c>
      <c r="S19" s="232">
        <f t="shared" si="7"/>
        <v>88473.65</v>
      </c>
      <c r="T19" s="225">
        <f t="shared" si="0"/>
        <v>156.1759046778464</v>
      </c>
      <c r="U19" s="232">
        <v>156.1759046778464</v>
      </c>
    </row>
    <row r="20" spans="1:21" ht="35.25" x14ac:dyDescent="0.5">
      <c r="A20">
        <v>1</v>
      </c>
      <c r="B20" s="224">
        <f>SUBTOTAL(9,$A$16:A20)</f>
        <v>5</v>
      </c>
      <c r="C20" s="234" t="s">
        <v>107</v>
      </c>
      <c r="D20" s="235"/>
      <c r="E20" s="224">
        <v>1928</v>
      </c>
      <c r="F20" s="224" t="s">
        <v>17152</v>
      </c>
      <c r="G20" s="224">
        <v>3</v>
      </c>
      <c r="H20" s="224">
        <v>2</v>
      </c>
      <c r="I20" s="236">
        <v>806.4</v>
      </c>
      <c r="J20" s="236">
        <v>737.4</v>
      </c>
      <c r="K20" s="237">
        <v>33</v>
      </c>
      <c r="L20" s="224" t="s">
        <v>17021</v>
      </c>
      <c r="M20" s="224" t="s">
        <v>17037</v>
      </c>
      <c r="N20" s="227" t="s">
        <v>17040</v>
      </c>
      <c r="O20" s="232">
        <v>133008.85999999999</v>
      </c>
      <c r="P20" s="232"/>
      <c r="Q20" s="232">
        <v>0</v>
      </c>
      <c r="R20" s="232">
        <v>0</v>
      </c>
      <c r="S20" s="232">
        <f t="shared" si="7"/>
        <v>133008.85999999999</v>
      </c>
      <c r="T20" s="225">
        <f t="shared" si="0"/>
        <v>164.94154265873016</v>
      </c>
      <c r="U20" s="232">
        <v>164.94154265873016</v>
      </c>
    </row>
    <row r="21" spans="1:21" ht="35.25" x14ac:dyDescent="0.5">
      <c r="A21">
        <v>1</v>
      </c>
      <c r="B21" s="224">
        <f>SUBTOTAL(9,$A$16:A21)</f>
        <v>6</v>
      </c>
      <c r="C21" s="234" t="s">
        <v>76</v>
      </c>
      <c r="D21" s="235"/>
      <c r="E21" s="224">
        <v>1986</v>
      </c>
      <c r="F21" s="224" t="s">
        <v>17026</v>
      </c>
      <c r="G21" s="224">
        <v>9</v>
      </c>
      <c r="H21" s="224">
        <v>3</v>
      </c>
      <c r="I21" s="236">
        <v>7314.4</v>
      </c>
      <c r="J21" s="236">
        <v>5758.7</v>
      </c>
      <c r="K21" s="237">
        <v>290</v>
      </c>
      <c r="L21" s="224" t="s">
        <v>17021</v>
      </c>
      <c r="M21" s="224" t="s">
        <v>17037</v>
      </c>
      <c r="N21" s="227" t="s">
        <v>17041</v>
      </c>
      <c r="O21" s="232">
        <v>7324960.5399999991</v>
      </c>
      <c r="P21" s="232"/>
      <c r="Q21" s="232">
        <v>0</v>
      </c>
      <c r="R21" s="232">
        <v>0</v>
      </c>
      <c r="S21" s="232">
        <f t="shared" si="7"/>
        <v>7324960.5399999991</v>
      </c>
      <c r="T21" s="225">
        <f t="shared" si="0"/>
        <v>1001.4438012687301</v>
      </c>
      <c r="U21" s="232">
        <v>1217.6731912391995</v>
      </c>
    </row>
    <row r="22" spans="1:21" ht="35.25" x14ac:dyDescent="0.5">
      <c r="A22">
        <v>1</v>
      </c>
      <c r="B22" s="224">
        <f>SUBTOTAL(9,$A$16:A22)</f>
        <v>7</v>
      </c>
      <c r="C22" s="234" t="s">
        <v>453</v>
      </c>
      <c r="D22" s="235"/>
      <c r="E22" s="224">
        <v>1986</v>
      </c>
      <c r="F22" s="224" t="s">
        <v>17026</v>
      </c>
      <c r="G22" s="224">
        <v>9</v>
      </c>
      <c r="H22" s="224">
        <v>2</v>
      </c>
      <c r="I22" s="236">
        <v>4949.3</v>
      </c>
      <c r="J22" s="236">
        <v>3829.8</v>
      </c>
      <c r="K22" s="237">
        <v>197</v>
      </c>
      <c r="L22" s="224" t="s">
        <v>17021</v>
      </c>
      <c r="M22" s="224" t="s">
        <v>17037</v>
      </c>
      <c r="N22" s="227" t="s">
        <v>17041</v>
      </c>
      <c r="O22" s="232">
        <v>4033670.71</v>
      </c>
      <c r="P22" s="232"/>
      <c r="Q22" s="232">
        <v>0</v>
      </c>
      <c r="R22" s="232">
        <v>0</v>
      </c>
      <c r="S22" s="232">
        <f t="shared" si="7"/>
        <v>4033670.71</v>
      </c>
      <c r="T22" s="225">
        <f t="shared" si="0"/>
        <v>814.9982239912714</v>
      </c>
      <c r="U22" s="232">
        <v>1167.975988927727</v>
      </c>
    </row>
    <row r="23" spans="1:21" ht="35.25" x14ac:dyDescent="0.5">
      <c r="A23">
        <v>1</v>
      </c>
      <c r="B23" s="224">
        <f>SUBTOTAL(9,$A$16:A23)</f>
        <v>8</v>
      </c>
      <c r="C23" s="234" t="s">
        <v>80</v>
      </c>
      <c r="D23" s="235"/>
      <c r="E23" s="224">
        <v>1975</v>
      </c>
      <c r="F23" s="224" t="s">
        <v>17026</v>
      </c>
      <c r="G23" s="224">
        <v>5</v>
      </c>
      <c r="H23" s="224">
        <v>4</v>
      </c>
      <c r="I23" s="236">
        <v>4069</v>
      </c>
      <c r="J23" s="236">
        <v>3065.2</v>
      </c>
      <c r="K23" s="237">
        <v>127</v>
      </c>
      <c r="L23" s="224" t="s">
        <v>17021</v>
      </c>
      <c r="M23" s="224" t="s">
        <v>17037</v>
      </c>
      <c r="N23" s="227" t="s">
        <v>17043</v>
      </c>
      <c r="O23" s="232">
        <v>4035409.25</v>
      </c>
      <c r="P23" s="232"/>
      <c r="Q23" s="232">
        <v>0</v>
      </c>
      <c r="R23" s="232">
        <v>0</v>
      </c>
      <c r="S23" s="232">
        <f t="shared" si="7"/>
        <v>4035409.25</v>
      </c>
      <c r="T23" s="225">
        <f t="shared" si="0"/>
        <v>991.74471614647337</v>
      </c>
      <c r="U23" s="232">
        <v>1874.8581248218236</v>
      </c>
    </row>
    <row r="24" spans="1:21" ht="35.25" x14ac:dyDescent="0.5">
      <c r="A24">
        <v>1</v>
      </c>
      <c r="B24" s="224">
        <f>SUBTOTAL(9,$A$16:A24)</f>
        <v>9</v>
      </c>
      <c r="C24" s="234" t="s">
        <v>81</v>
      </c>
      <c r="D24" s="235"/>
      <c r="E24" s="224">
        <v>1962</v>
      </c>
      <c r="F24" s="224" t="s">
        <v>17152</v>
      </c>
      <c r="G24" s="224">
        <v>4</v>
      </c>
      <c r="H24" s="224">
        <v>3</v>
      </c>
      <c r="I24" s="236">
        <v>2925.1</v>
      </c>
      <c r="J24" s="236">
        <v>2043.7</v>
      </c>
      <c r="K24" s="237">
        <v>99</v>
      </c>
      <c r="L24" s="224" t="s">
        <v>17021</v>
      </c>
      <c r="M24" s="224" t="s">
        <v>17037</v>
      </c>
      <c r="N24" s="227" t="s">
        <v>17041</v>
      </c>
      <c r="O24" s="232">
        <v>5863175.6899999995</v>
      </c>
      <c r="P24" s="232"/>
      <c r="Q24" s="232">
        <v>0</v>
      </c>
      <c r="R24" s="232">
        <v>0</v>
      </c>
      <c r="S24" s="232">
        <f t="shared" si="7"/>
        <v>5863175.6899999995</v>
      </c>
      <c r="T24" s="225">
        <f t="shared" si="0"/>
        <v>2004.4359816758401</v>
      </c>
      <c r="U24" s="232">
        <v>3254.9049536767975</v>
      </c>
    </row>
    <row r="25" spans="1:21" ht="35.25" x14ac:dyDescent="0.5">
      <c r="A25">
        <v>1</v>
      </c>
      <c r="B25" s="224">
        <f>SUBTOTAL(9,$A$16:A25)</f>
        <v>10</v>
      </c>
      <c r="C25" s="234" t="s">
        <v>82</v>
      </c>
      <c r="D25" s="235"/>
      <c r="E25" s="224">
        <v>1980</v>
      </c>
      <c r="F25" s="224" t="s">
        <v>17152</v>
      </c>
      <c r="G25" s="224">
        <v>4</v>
      </c>
      <c r="H25" s="224">
        <v>1</v>
      </c>
      <c r="I25" s="236">
        <v>872.4</v>
      </c>
      <c r="J25" s="236">
        <v>769.6</v>
      </c>
      <c r="K25" s="237">
        <v>42</v>
      </c>
      <c r="L25" s="224" t="s">
        <v>17021</v>
      </c>
      <c r="M25" s="224" t="s">
        <v>17037</v>
      </c>
      <c r="N25" s="227" t="s">
        <v>17044</v>
      </c>
      <c r="O25" s="232">
        <v>2921278.95</v>
      </c>
      <c r="P25" s="232"/>
      <c r="Q25" s="232">
        <v>0</v>
      </c>
      <c r="R25" s="232">
        <v>0</v>
      </c>
      <c r="S25" s="232">
        <f t="shared" si="7"/>
        <v>2921278.95</v>
      </c>
      <c r="T25" s="225">
        <f t="shared" si="0"/>
        <v>3348.5545048143058</v>
      </c>
      <c r="U25" s="232">
        <v>4678.9846859238878</v>
      </c>
    </row>
    <row r="26" spans="1:21" ht="35.25" x14ac:dyDescent="0.5">
      <c r="A26">
        <v>1</v>
      </c>
      <c r="B26" s="224">
        <f>SUBTOTAL(9,$A$16:A26)</f>
        <v>11</v>
      </c>
      <c r="C26" s="234" t="s">
        <v>83</v>
      </c>
      <c r="D26" s="235"/>
      <c r="E26" s="224">
        <v>1980</v>
      </c>
      <c r="F26" s="224" t="s">
        <v>17152</v>
      </c>
      <c r="G26" s="224">
        <v>4</v>
      </c>
      <c r="H26" s="224">
        <v>1</v>
      </c>
      <c r="I26" s="236">
        <v>903.1</v>
      </c>
      <c r="J26" s="236">
        <v>799.1</v>
      </c>
      <c r="K26" s="237">
        <v>43</v>
      </c>
      <c r="L26" s="224" t="s">
        <v>17021</v>
      </c>
      <c r="M26" s="224" t="s">
        <v>17037</v>
      </c>
      <c r="N26" s="227" t="s">
        <v>17044</v>
      </c>
      <c r="O26" s="232">
        <v>2990984.2</v>
      </c>
      <c r="P26" s="232"/>
      <c r="Q26" s="232">
        <v>0</v>
      </c>
      <c r="R26" s="232">
        <v>0</v>
      </c>
      <c r="S26" s="232">
        <f t="shared" si="7"/>
        <v>2990984.2</v>
      </c>
      <c r="T26" s="225">
        <f t="shared" si="0"/>
        <v>3311.9080943417121</v>
      </c>
      <c r="U26" s="232">
        <v>4582.08</v>
      </c>
    </row>
    <row r="27" spans="1:21" ht="35.25" x14ac:dyDescent="0.5">
      <c r="A27">
        <v>1</v>
      </c>
      <c r="B27" s="224">
        <f>SUBTOTAL(9,$A$16:A27)</f>
        <v>12</v>
      </c>
      <c r="C27" s="234" t="s">
        <v>84</v>
      </c>
      <c r="D27" s="235"/>
      <c r="E27" s="224">
        <v>1980</v>
      </c>
      <c r="F27" s="224" t="s">
        <v>17152</v>
      </c>
      <c r="G27" s="224">
        <v>4</v>
      </c>
      <c r="H27" s="224">
        <v>1</v>
      </c>
      <c r="I27" s="236">
        <v>894.7</v>
      </c>
      <c r="J27" s="236">
        <v>790.9</v>
      </c>
      <c r="K27" s="237">
        <v>39</v>
      </c>
      <c r="L27" s="224" t="s">
        <v>17021</v>
      </c>
      <c r="M27" s="224" t="s">
        <v>17037</v>
      </c>
      <c r="N27" s="227" t="s">
        <v>17044</v>
      </c>
      <c r="O27" s="232">
        <v>110226.26</v>
      </c>
      <c r="P27" s="232"/>
      <c r="Q27" s="232">
        <v>0</v>
      </c>
      <c r="R27" s="232">
        <v>0</v>
      </c>
      <c r="S27" s="232">
        <f t="shared" si="7"/>
        <v>110226.26</v>
      </c>
      <c r="T27" s="225">
        <f t="shared" si="0"/>
        <v>123.19912819939644</v>
      </c>
      <c r="U27" s="232">
        <v>123.19912819939644</v>
      </c>
    </row>
    <row r="28" spans="1:21" ht="35.25" x14ac:dyDescent="0.5">
      <c r="A28">
        <v>1</v>
      </c>
      <c r="B28" s="224">
        <f>SUBTOTAL(9,$A$16:A28)</f>
        <v>13</v>
      </c>
      <c r="C28" s="234" t="s">
        <v>85</v>
      </c>
      <c r="D28" s="235"/>
      <c r="E28" s="224">
        <v>1974</v>
      </c>
      <c r="F28" s="224" t="s">
        <v>17152</v>
      </c>
      <c r="G28" s="224">
        <v>2</v>
      </c>
      <c r="H28" s="224">
        <v>3</v>
      </c>
      <c r="I28" s="236">
        <v>936.7</v>
      </c>
      <c r="J28" s="236">
        <v>895.7</v>
      </c>
      <c r="K28" s="237">
        <v>51</v>
      </c>
      <c r="L28" s="224" t="s">
        <v>17021</v>
      </c>
      <c r="M28" s="224" t="s">
        <v>17037</v>
      </c>
      <c r="N28" s="227" t="s">
        <v>17044</v>
      </c>
      <c r="O28" s="232">
        <v>108310.66</v>
      </c>
      <c r="P28" s="232"/>
      <c r="Q28" s="232">
        <v>0</v>
      </c>
      <c r="R28" s="232">
        <v>0</v>
      </c>
      <c r="S28" s="232">
        <f t="shared" si="7"/>
        <v>108310.66</v>
      </c>
      <c r="T28" s="225">
        <f t="shared" si="0"/>
        <v>115.63004163552898</v>
      </c>
      <c r="U28" s="232">
        <v>115.63004163552898</v>
      </c>
    </row>
    <row r="29" spans="1:21" ht="35.25" x14ac:dyDescent="0.5">
      <c r="A29">
        <v>1</v>
      </c>
      <c r="B29" s="224">
        <f>SUBTOTAL(9,$A$16:A29)</f>
        <v>14</v>
      </c>
      <c r="C29" s="234" t="s">
        <v>86</v>
      </c>
      <c r="D29" s="235"/>
      <c r="E29" s="224">
        <v>1990</v>
      </c>
      <c r="F29" s="224" t="s">
        <v>17026</v>
      </c>
      <c r="G29" s="224">
        <v>9</v>
      </c>
      <c r="H29" s="224">
        <v>2</v>
      </c>
      <c r="I29" s="236">
        <v>4384</v>
      </c>
      <c r="J29" s="236">
        <v>3943.7</v>
      </c>
      <c r="K29" s="237">
        <v>182</v>
      </c>
      <c r="L29" s="224" t="s">
        <v>17021</v>
      </c>
      <c r="M29" s="224" t="s">
        <v>17037</v>
      </c>
      <c r="N29" s="227" t="s">
        <v>17039</v>
      </c>
      <c r="O29" s="232">
        <v>466938.08</v>
      </c>
      <c r="P29" s="232"/>
      <c r="Q29" s="232">
        <v>0</v>
      </c>
      <c r="R29" s="232">
        <v>0</v>
      </c>
      <c r="S29" s="232">
        <f t="shared" si="7"/>
        <v>466938.08</v>
      </c>
      <c r="T29" s="225">
        <f t="shared" si="0"/>
        <v>106.50959854014599</v>
      </c>
      <c r="U29" s="232">
        <v>106.50959854014599</v>
      </c>
    </row>
    <row r="30" spans="1:21" ht="35.25" x14ac:dyDescent="0.5">
      <c r="A30">
        <v>1</v>
      </c>
      <c r="B30" s="224">
        <f>SUBTOTAL(9,$A$16:A30)</f>
        <v>15</v>
      </c>
      <c r="C30" s="234" t="s">
        <v>88</v>
      </c>
      <c r="D30" s="235"/>
      <c r="E30" s="224">
        <v>1998</v>
      </c>
      <c r="F30" s="224" t="s">
        <v>17152</v>
      </c>
      <c r="G30" s="224">
        <v>5</v>
      </c>
      <c r="H30" s="224">
        <v>10</v>
      </c>
      <c r="I30" s="236">
        <v>10302.200000000001</v>
      </c>
      <c r="J30" s="236">
        <v>8740</v>
      </c>
      <c r="K30" s="237">
        <v>356</v>
      </c>
      <c r="L30" s="224" t="s">
        <v>17021</v>
      </c>
      <c r="M30" s="224" t="s">
        <v>17037</v>
      </c>
      <c r="N30" s="227" t="s">
        <v>17044</v>
      </c>
      <c r="O30" s="232">
        <v>12257852.639999999</v>
      </c>
      <c r="P30" s="232"/>
      <c r="Q30" s="232">
        <v>0</v>
      </c>
      <c r="R30" s="232">
        <v>0</v>
      </c>
      <c r="S30" s="232">
        <f t="shared" si="7"/>
        <v>12257852.639999999</v>
      </c>
      <c r="T30" s="225">
        <f t="shared" si="0"/>
        <v>1189.8286424258895</v>
      </c>
      <c r="U30" s="232">
        <v>2205.8732465881076</v>
      </c>
    </row>
    <row r="31" spans="1:21" ht="35.25" x14ac:dyDescent="0.5">
      <c r="A31">
        <v>1</v>
      </c>
      <c r="B31" s="224">
        <f>SUBTOTAL(9,$A$16:A31)</f>
        <v>16</v>
      </c>
      <c r="C31" s="234" t="s">
        <v>89</v>
      </c>
      <c r="D31" s="235"/>
      <c r="E31" s="224">
        <v>1968</v>
      </c>
      <c r="F31" s="224" t="s">
        <v>17152</v>
      </c>
      <c r="G31" s="224">
        <v>5</v>
      </c>
      <c r="H31" s="224">
        <v>2</v>
      </c>
      <c r="I31" s="236">
        <v>1963</v>
      </c>
      <c r="J31" s="236">
        <v>1373.3</v>
      </c>
      <c r="K31" s="237">
        <v>126</v>
      </c>
      <c r="L31" s="224" t="s">
        <v>17021</v>
      </c>
      <c r="M31" s="224" t="s">
        <v>17037</v>
      </c>
      <c r="N31" s="227" t="s">
        <v>17038</v>
      </c>
      <c r="O31" s="232">
        <v>4357201.3900000006</v>
      </c>
      <c r="P31" s="232"/>
      <c r="Q31" s="232">
        <v>0</v>
      </c>
      <c r="R31" s="232">
        <v>0</v>
      </c>
      <c r="S31" s="232">
        <f t="shared" si="7"/>
        <v>4357201.3900000006</v>
      </c>
      <c r="T31" s="225">
        <f t="shared" si="0"/>
        <v>2219.664488028528</v>
      </c>
      <c r="U31" s="232">
        <v>3016.6542753438616</v>
      </c>
    </row>
    <row r="32" spans="1:21" ht="35.25" x14ac:dyDescent="0.5">
      <c r="A32">
        <v>1</v>
      </c>
      <c r="B32" s="224">
        <f>SUBTOTAL(9,$A$16:A32)</f>
        <v>17</v>
      </c>
      <c r="C32" s="234" t="s">
        <v>90</v>
      </c>
      <c r="D32" s="235"/>
      <c r="E32" s="224">
        <v>1980</v>
      </c>
      <c r="F32" s="224" t="s">
        <v>17152</v>
      </c>
      <c r="G32" s="224">
        <v>5</v>
      </c>
      <c r="H32" s="224">
        <v>1</v>
      </c>
      <c r="I32" s="236">
        <v>807.5</v>
      </c>
      <c r="J32" s="236">
        <v>706.7</v>
      </c>
      <c r="K32" s="237">
        <v>21</v>
      </c>
      <c r="L32" s="224" t="s">
        <v>17021</v>
      </c>
      <c r="M32" s="224" t="s">
        <v>17037</v>
      </c>
      <c r="N32" s="227" t="s">
        <v>17045</v>
      </c>
      <c r="O32" s="232">
        <v>115062.43</v>
      </c>
      <c r="P32" s="232"/>
      <c r="Q32" s="232">
        <v>0</v>
      </c>
      <c r="R32" s="232">
        <v>0</v>
      </c>
      <c r="S32" s="232">
        <f t="shared" si="7"/>
        <v>115062.43</v>
      </c>
      <c r="T32" s="225">
        <f t="shared" si="0"/>
        <v>142.492173374613</v>
      </c>
      <c r="U32" s="232">
        <v>142.492173374613</v>
      </c>
    </row>
    <row r="33" spans="1:21" ht="35.25" x14ac:dyDescent="0.5">
      <c r="A33">
        <v>1</v>
      </c>
      <c r="B33" s="224">
        <f>SUBTOTAL(9,$A$16:A33)</f>
        <v>18</v>
      </c>
      <c r="C33" s="234" t="s">
        <v>91</v>
      </c>
      <c r="D33" s="235"/>
      <c r="E33" s="224">
        <v>1959</v>
      </c>
      <c r="F33" s="224" t="s">
        <v>17152</v>
      </c>
      <c r="G33" s="224">
        <v>4</v>
      </c>
      <c r="H33" s="224">
        <v>3</v>
      </c>
      <c r="I33" s="236">
        <v>3207</v>
      </c>
      <c r="J33" s="236">
        <v>1261.4000000000001</v>
      </c>
      <c r="K33" s="237">
        <v>82</v>
      </c>
      <c r="L33" s="224" t="s">
        <v>17021</v>
      </c>
      <c r="M33" s="224" t="s">
        <v>17037</v>
      </c>
      <c r="N33" s="227" t="s">
        <v>17046</v>
      </c>
      <c r="O33" s="232">
        <v>192923.23</v>
      </c>
      <c r="P33" s="232"/>
      <c r="Q33" s="232">
        <v>0</v>
      </c>
      <c r="R33" s="232">
        <v>0</v>
      </c>
      <c r="S33" s="232">
        <f t="shared" si="7"/>
        <v>192923.23</v>
      </c>
      <c r="T33" s="225">
        <f t="shared" si="0"/>
        <v>60.15691612098535</v>
      </c>
      <c r="U33" s="232">
        <v>60.15691612098535</v>
      </c>
    </row>
    <row r="34" spans="1:21" ht="35.25" x14ac:dyDescent="0.5">
      <c r="A34">
        <v>1</v>
      </c>
      <c r="B34" s="224">
        <f>SUBTOTAL(9,$A$16:A34)</f>
        <v>19</v>
      </c>
      <c r="C34" s="234" t="s">
        <v>92</v>
      </c>
      <c r="D34" s="235"/>
      <c r="E34" s="224">
        <v>1971</v>
      </c>
      <c r="F34" s="224" t="s">
        <v>17152</v>
      </c>
      <c r="G34" s="224">
        <v>9</v>
      </c>
      <c r="H34" s="224">
        <v>1</v>
      </c>
      <c r="I34" s="236">
        <v>2660.1</v>
      </c>
      <c r="J34" s="236">
        <v>2302</v>
      </c>
      <c r="K34" s="237">
        <v>80</v>
      </c>
      <c r="L34" s="224" t="s">
        <v>17021</v>
      </c>
      <c r="M34" s="224" t="s">
        <v>17037</v>
      </c>
      <c r="N34" s="227" t="s">
        <v>17047</v>
      </c>
      <c r="O34" s="232">
        <v>5046342.9799999995</v>
      </c>
      <c r="P34" s="232"/>
      <c r="Q34" s="232">
        <v>0</v>
      </c>
      <c r="R34" s="232">
        <v>0</v>
      </c>
      <c r="S34" s="232">
        <f t="shared" si="7"/>
        <v>5046342.9799999995</v>
      </c>
      <c r="T34" s="225">
        <f t="shared" si="0"/>
        <v>1897.0501033795722</v>
      </c>
      <c r="U34" s="232">
        <v>3195.8025002819445</v>
      </c>
    </row>
    <row r="35" spans="1:21" ht="35.25" x14ac:dyDescent="0.5">
      <c r="A35">
        <v>1</v>
      </c>
      <c r="B35" s="224">
        <f>SUBTOTAL(9,$A$16:A35)</f>
        <v>20</v>
      </c>
      <c r="C35" s="234" t="s">
        <v>93</v>
      </c>
      <c r="D35" s="235"/>
      <c r="E35" s="224">
        <v>1968</v>
      </c>
      <c r="F35" s="224" t="s">
        <v>17152</v>
      </c>
      <c r="G35" s="224">
        <v>5</v>
      </c>
      <c r="H35" s="224">
        <v>5</v>
      </c>
      <c r="I35" s="236">
        <v>6284.9</v>
      </c>
      <c r="J35" s="236">
        <v>5186.3999999999996</v>
      </c>
      <c r="K35" s="237">
        <v>210</v>
      </c>
      <c r="L35" s="224" t="s">
        <v>17021</v>
      </c>
      <c r="M35" s="224" t="s">
        <v>17037</v>
      </c>
      <c r="N35" s="227" t="s">
        <v>17426</v>
      </c>
      <c r="O35" s="232">
        <v>127786.25</v>
      </c>
      <c r="P35" s="232"/>
      <c r="Q35" s="232">
        <v>0</v>
      </c>
      <c r="R35" s="232">
        <v>0</v>
      </c>
      <c r="S35" s="232">
        <f t="shared" si="7"/>
        <v>127786.25</v>
      </c>
      <c r="T35" s="225">
        <f t="shared" si="0"/>
        <v>20.332264634282168</v>
      </c>
      <c r="U35" s="232">
        <v>20.332264634282168</v>
      </c>
    </row>
    <row r="36" spans="1:21" ht="35.25" x14ac:dyDescent="0.5">
      <c r="A36">
        <v>1</v>
      </c>
      <c r="B36" s="224">
        <f>SUBTOTAL(9,$A$16:A36)</f>
        <v>21</v>
      </c>
      <c r="C36" s="234" t="s">
        <v>94</v>
      </c>
      <c r="D36" s="235"/>
      <c r="E36" s="224">
        <v>1969</v>
      </c>
      <c r="F36" s="224" t="s">
        <v>17152</v>
      </c>
      <c r="G36" s="224">
        <v>6</v>
      </c>
      <c r="H36" s="224">
        <v>1</v>
      </c>
      <c r="I36" s="236">
        <v>2218</v>
      </c>
      <c r="J36" s="236">
        <v>1608.6</v>
      </c>
      <c r="K36" s="237">
        <v>48</v>
      </c>
      <c r="L36" s="224" t="s">
        <v>17021</v>
      </c>
      <c r="M36" s="224" t="s">
        <v>17037</v>
      </c>
      <c r="N36" s="227" t="s">
        <v>17048</v>
      </c>
      <c r="O36" s="232">
        <v>153694.29999999999</v>
      </c>
      <c r="P36" s="232"/>
      <c r="Q36" s="232">
        <v>0</v>
      </c>
      <c r="R36" s="232">
        <v>0</v>
      </c>
      <c r="S36" s="232">
        <f t="shared" si="7"/>
        <v>153694.29999999999</v>
      </c>
      <c r="T36" s="225">
        <f t="shared" si="0"/>
        <v>69.294093778178535</v>
      </c>
      <c r="U36" s="232">
        <v>69.294093778178535</v>
      </c>
    </row>
    <row r="37" spans="1:21" ht="35.25" x14ac:dyDescent="0.5">
      <c r="A37">
        <v>1</v>
      </c>
      <c r="B37" s="224">
        <f>SUBTOTAL(9,$A$16:A37)</f>
        <v>22</v>
      </c>
      <c r="C37" s="234" t="s">
        <v>95</v>
      </c>
      <c r="D37" s="235"/>
      <c r="E37" s="224">
        <v>1967</v>
      </c>
      <c r="F37" s="224" t="s">
        <v>17152</v>
      </c>
      <c r="G37" s="224">
        <v>5</v>
      </c>
      <c r="H37" s="224">
        <v>4</v>
      </c>
      <c r="I37" s="236">
        <v>4287.8999999999996</v>
      </c>
      <c r="J37" s="236">
        <v>3747</v>
      </c>
      <c r="K37" s="237">
        <v>110</v>
      </c>
      <c r="L37" s="224" t="s">
        <v>17021</v>
      </c>
      <c r="M37" s="224" t="s">
        <v>17037</v>
      </c>
      <c r="N37" s="227" t="s">
        <v>17041</v>
      </c>
      <c r="O37" s="232">
        <v>7589011.9800000004</v>
      </c>
      <c r="P37" s="232"/>
      <c r="Q37" s="232">
        <v>0</v>
      </c>
      <c r="R37" s="232">
        <v>0</v>
      </c>
      <c r="S37" s="232">
        <f t="shared" si="7"/>
        <v>7589011.9800000004</v>
      </c>
      <c r="T37" s="225">
        <f t="shared" si="0"/>
        <v>1769.8668299167427</v>
      </c>
      <c r="U37" s="232">
        <v>2612.3337111406518</v>
      </c>
    </row>
    <row r="38" spans="1:21" ht="35.25" x14ac:dyDescent="0.5">
      <c r="A38">
        <v>1</v>
      </c>
      <c r="B38" s="224">
        <f>SUBTOTAL(9,$A$16:A38)</f>
        <v>23</v>
      </c>
      <c r="C38" s="234" t="s">
        <v>96</v>
      </c>
      <c r="D38" s="235"/>
      <c r="E38" s="224">
        <v>1966</v>
      </c>
      <c r="F38" s="224" t="s">
        <v>17152</v>
      </c>
      <c r="G38" s="224">
        <v>5</v>
      </c>
      <c r="H38" s="224">
        <v>2</v>
      </c>
      <c r="I38" s="236">
        <v>1728.5</v>
      </c>
      <c r="J38" s="236">
        <v>1025.7</v>
      </c>
      <c r="K38" s="237">
        <v>75</v>
      </c>
      <c r="L38" s="224" t="s">
        <v>17021</v>
      </c>
      <c r="M38" s="224" t="s">
        <v>17037</v>
      </c>
      <c r="N38" s="227" t="s">
        <v>17047</v>
      </c>
      <c r="O38" s="232">
        <v>184829.5</v>
      </c>
      <c r="P38" s="232"/>
      <c r="Q38" s="232">
        <v>0</v>
      </c>
      <c r="R38" s="232">
        <v>0</v>
      </c>
      <c r="S38" s="232">
        <f t="shared" si="7"/>
        <v>184829.5</v>
      </c>
      <c r="T38" s="225">
        <f t="shared" si="0"/>
        <v>106.93057564362164</v>
      </c>
      <c r="U38" s="232">
        <v>106.93057564362164</v>
      </c>
    </row>
    <row r="39" spans="1:21" ht="35.25" x14ac:dyDescent="0.5">
      <c r="A39">
        <v>1</v>
      </c>
      <c r="B39" s="224">
        <f>SUBTOTAL(9,$A$16:A39)</f>
        <v>24</v>
      </c>
      <c r="C39" s="234" t="s">
        <v>87</v>
      </c>
      <c r="D39" s="235"/>
      <c r="E39" s="224">
        <v>1959</v>
      </c>
      <c r="F39" s="224" t="s">
        <v>17152</v>
      </c>
      <c r="G39" s="224">
        <v>3</v>
      </c>
      <c r="H39" s="224">
        <v>1</v>
      </c>
      <c r="I39" s="236">
        <v>1830.4</v>
      </c>
      <c r="J39" s="236">
        <v>1026.8</v>
      </c>
      <c r="K39" s="237">
        <v>56</v>
      </c>
      <c r="L39" s="224" t="s">
        <v>17021</v>
      </c>
      <c r="M39" s="224" t="s">
        <v>17037</v>
      </c>
      <c r="N39" s="227" t="s">
        <v>17038</v>
      </c>
      <c r="O39" s="232">
        <v>155820.98000000001</v>
      </c>
      <c r="P39" s="232"/>
      <c r="Q39" s="232">
        <v>0</v>
      </c>
      <c r="R39" s="232">
        <v>0</v>
      </c>
      <c r="S39" s="232">
        <f t="shared" si="7"/>
        <v>155820.98000000001</v>
      </c>
      <c r="T39" s="225">
        <f t="shared" si="0"/>
        <v>85.129468968531469</v>
      </c>
      <c r="U39" s="232">
        <v>85.129468968531469</v>
      </c>
    </row>
    <row r="40" spans="1:21" ht="35.25" x14ac:dyDescent="0.5">
      <c r="A40">
        <v>1</v>
      </c>
      <c r="B40" s="224">
        <f>SUBTOTAL(9,$A$16:A40)</f>
        <v>25</v>
      </c>
      <c r="C40" s="234" t="s">
        <v>99</v>
      </c>
      <c r="D40" s="235"/>
      <c r="E40" s="224">
        <v>1956</v>
      </c>
      <c r="F40" s="224" t="s">
        <v>17152</v>
      </c>
      <c r="G40" s="224">
        <v>2</v>
      </c>
      <c r="H40" s="224">
        <v>1</v>
      </c>
      <c r="I40" s="236">
        <v>450.8</v>
      </c>
      <c r="J40" s="236">
        <v>407.1</v>
      </c>
      <c r="K40" s="237">
        <v>26</v>
      </c>
      <c r="L40" s="224" t="s">
        <v>17021</v>
      </c>
      <c r="M40" s="224" t="s">
        <v>17037</v>
      </c>
      <c r="N40" s="227" t="s">
        <v>17046</v>
      </c>
      <c r="O40" s="232">
        <v>2700799.25</v>
      </c>
      <c r="P40" s="232"/>
      <c r="Q40" s="232">
        <v>0</v>
      </c>
      <c r="R40" s="232">
        <v>0</v>
      </c>
      <c r="S40" s="232">
        <f t="shared" si="7"/>
        <v>2700799.25</v>
      </c>
      <c r="T40" s="225">
        <f t="shared" si="0"/>
        <v>5991.1252218278614</v>
      </c>
      <c r="U40" s="232">
        <v>7981.3111375332746</v>
      </c>
    </row>
    <row r="41" spans="1:21" ht="35.25" x14ac:dyDescent="0.5">
      <c r="A41">
        <v>1</v>
      </c>
      <c r="B41" s="224">
        <f>SUBTOTAL(9,$A$16:A41)</f>
        <v>26</v>
      </c>
      <c r="C41" s="234" t="s">
        <v>101</v>
      </c>
      <c r="D41" s="235"/>
      <c r="E41" s="224">
        <v>1974</v>
      </c>
      <c r="F41" s="224" t="s">
        <v>17152</v>
      </c>
      <c r="G41" s="224">
        <v>5</v>
      </c>
      <c r="H41" s="224">
        <v>1</v>
      </c>
      <c r="I41" s="236">
        <v>5132</v>
      </c>
      <c r="J41" s="236">
        <v>4222.41</v>
      </c>
      <c r="K41" s="237">
        <v>229</v>
      </c>
      <c r="L41" s="224" t="s">
        <v>17021</v>
      </c>
      <c r="M41" s="224" t="s">
        <v>17037</v>
      </c>
      <c r="N41" s="227" t="s">
        <v>17038</v>
      </c>
      <c r="O41" s="232">
        <v>6416474.8799999999</v>
      </c>
      <c r="P41" s="232"/>
      <c r="Q41" s="232">
        <v>0</v>
      </c>
      <c r="R41" s="232">
        <v>0</v>
      </c>
      <c r="S41" s="232">
        <f t="shared" si="7"/>
        <v>6416474.8799999999</v>
      </c>
      <c r="T41" s="225">
        <f t="shared" si="0"/>
        <v>1250.2873889321902</v>
      </c>
      <c r="U41" s="232">
        <v>2225.2917473889324</v>
      </c>
    </row>
    <row r="42" spans="1:21" ht="35.25" x14ac:dyDescent="0.5">
      <c r="A42">
        <v>1</v>
      </c>
      <c r="B42" s="224">
        <f>SUBTOTAL(9,$A$16:A42)</f>
        <v>27</v>
      </c>
      <c r="C42" s="234" t="s">
        <v>102</v>
      </c>
      <c r="D42" s="235"/>
      <c r="E42" s="224">
        <v>1984</v>
      </c>
      <c r="F42" s="224" t="s">
        <v>17152</v>
      </c>
      <c r="G42" s="224">
        <v>9</v>
      </c>
      <c r="H42" s="224">
        <v>1</v>
      </c>
      <c r="I42" s="236">
        <v>5895.5</v>
      </c>
      <c r="J42" s="236">
        <v>4961.3</v>
      </c>
      <c r="K42" s="237">
        <v>319</v>
      </c>
      <c r="L42" s="224" t="s">
        <v>17021</v>
      </c>
      <c r="M42" s="224" t="s">
        <v>17037</v>
      </c>
      <c r="N42" s="227" t="s">
        <v>17049</v>
      </c>
      <c r="O42" s="232">
        <v>107272.98</v>
      </c>
      <c r="P42" s="232"/>
      <c r="Q42" s="232">
        <v>0</v>
      </c>
      <c r="R42" s="232">
        <v>0</v>
      </c>
      <c r="S42" s="232">
        <f t="shared" si="7"/>
        <v>107272.98</v>
      </c>
      <c r="T42" s="225">
        <f t="shared" si="0"/>
        <v>18.195739123059962</v>
      </c>
      <c r="U42" s="232">
        <v>18.195739123059962</v>
      </c>
    </row>
    <row r="43" spans="1:21" ht="35.25" x14ac:dyDescent="0.5">
      <c r="A43">
        <v>1</v>
      </c>
      <c r="B43" s="224">
        <f>SUBTOTAL(9,$A$16:A43)</f>
        <v>28</v>
      </c>
      <c r="C43" s="234" t="s">
        <v>104</v>
      </c>
      <c r="D43" s="235"/>
      <c r="E43" s="224">
        <v>1989</v>
      </c>
      <c r="F43" s="224" t="s">
        <v>17026</v>
      </c>
      <c r="G43" s="224">
        <v>5</v>
      </c>
      <c r="H43" s="224">
        <v>7</v>
      </c>
      <c r="I43" s="236">
        <v>7715.6</v>
      </c>
      <c r="J43" s="236">
        <v>5398.6</v>
      </c>
      <c r="K43" s="237">
        <v>255</v>
      </c>
      <c r="L43" s="224" t="s">
        <v>17021</v>
      </c>
      <c r="M43" s="224" t="s">
        <v>17037</v>
      </c>
      <c r="N43" s="227" t="s">
        <v>17041</v>
      </c>
      <c r="O43" s="232">
        <v>9409064.4999999981</v>
      </c>
      <c r="P43" s="232"/>
      <c r="Q43" s="232">
        <v>0</v>
      </c>
      <c r="R43" s="232">
        <v>0</v>
      </c>
      <c r="S43" s="232">
        <f t="shared" si="7"/>
        <v>9409064.4999999981</v>
      </c>
      <c r="T43" s="225">
        <f t="shared" si="0"/>
        <v>1219.4857820519464</v>
      </c>
      <c r="U43" s="232">
        <v>1917.4625441961741</v>
      </c>
    </row>
    <row r="44" spans="1:21" ht="35.25" x14ac:dyDescent="0.5">
      <c r="A44">
        <v>1</v>
      </c>
      <c r="B44" s="224">
        <f>SUBTOTAL(9,$A$16:A44)</f>
        <v>29</v>
      </c>
      <c r="C44" s="234" t="s">
        <v>105</v>
      </c>
      <c r="D44" s="235"/>
      <c r="E44" s="224">
        <v>1959</v>
      </c>
      <c r="F44" s="224" t="s">
        <v>17152</v>
      </c>
      <c r="G44" s="224">
        <v>2</v>
      </c>
      <c r="H44" s="224">
        <v>2</v>
      </c>
      <c r="I44" s="236">
        <v>718.8</v>
      </c>
      <c r="J44" s="236">
        <v>656.3</v>
      </c>
      <c r="K44" s="237">
        <v>31</v>
      </c>
      <c r="L44" s="224" t="s">
        <v>17021</v>
      </c>
      <c r="M44" s="224" t="s">
        <v>17037</v>
      </c>
      <c r="N44" s="227" t="s">
        <v>17427</v>
      </c>
      <c r="O44" s="232">
        <v>94281.8</v>
      </c>
      <c r="P44" s="232"/>
      <c r="Q44" s="232">
        <v>0</v>
      </c>
      <c r="R44" s="232">
        <v>0</v>
      </c>
      <c r="S44" s="232">
        <f t="shared" si="7"/>
        <v>94281.8</v>
      </c>
      <c r="T44" s="225">
        <f t="shared" si="0"/>
        <v>131.16555370061215</v>
      </c>
      <c r="U44" s="232">
        <v>131.16555370061215</v>
      </c>
    </row>
    <row r="45" spans="1:21" ht="35.25" x14ac:dyDescent="0.5">
      <c r="A45">
        <v>1</v>
      </c>
      <c r="B45" s="224">
        <f>SUBTOTAL(9,$A$16:A45)</f>
        <v>30</v>
      </c>
      <c r="C45" s="234" t="s">
        <v>106</v>
      </c>
      <c r="D45" s="235"/>
      <c r="E45" s="224">
        <v>1977</v>
      </c>
      <c r="F45" s="224" t="s">
        <v>17026</v>
      </c>
      <c r="G45" s="224">
        <v>5</v>
      </c>
      <c r="H45" s="224">
        <v>6</v>
      </c>
      <c r="I45" s="236">
        <v>5250.5</v>
      </c>
      <c r="J45" s="236">
        <v>4616</v>
      </c>
      <c r="K45" s="237">
        <v>236</v>
      </c>
      <c r="L45" s="224" t="s">
        <v>17021</v>
      </c>
      <c r="M45" s="224" t="s">
        <v>17037</v>
      </c>
      <c r="N45" s="227" t="s">
        <v>17039</v>
      </c>
      <c r="O45" s="232">
        <v>157968.85999999999</v>
      </c>
      <c r="P45" s="232"/>
      <c r="Q45" s="232">
        <v>0</v>
      </c>
      <c r="R45" s="232">
        <v>0</v>
      </c>
      <c r="S45" s="232">
        <f t="shared" si="7"/>
        <v>157968.85999999999</v>
      </c>
      <c r="T45" s="225">
        <f t="shared" ref="T45:T75" si="8">O45/I45</f>
        <v>30.086441291305587</v>
      </c>
      <c r="U45" s="232">
        <v>30.086441291305587</v>
      </c>
    </row>
    <row r="46" spans="1:21" ht="35.25" x14ac:dyDescent="0.5">
      <c r="A46">
        <v>1</v>
      </c>
      <c r="B46" s="224">
        <f>SUBTOTAL(9,$A$16:A46)</f>
        <v>31</v>
      </c>
      <c r="C46" s="234" t="s">
        <v>7321</v>
      </c>
      <c r="D46" s="235"/>
      <c r="E46" s="224">
        <v>1950</v>
      </c>
      <c r="F46" s="224" t="s">
        <v>17152</v>
      </c>
      <c r="G46" s="224">
        <v>2</v>
      </c>
      <c r="H46" s="224" t="s">
        <v>16975</v>
      </c>
      <c r="I46" s="236">
        <v>814.1</v>
      </c>
      <c r="J46" s="236">
        <v>739.6</v>
      </c>
      <c r="K46" s="237">
        <v>34</v>
      </c>
      <c r="L46" s="224" t="s">
        <v>17021</v>
      </c>
      <c r="M46" s="224" t="s">
        <v>17037</v>
      </c>
      <c r="N46" s="227" t="s">
        <v>17042</v>
      </c>
      <c r="O46" s="232">
        <v>97756.11</v>
      </c>
      <c r="P46" s="232"/>
      <c r="Q46" s="232">
        <v>0</v>
      </c>
      <c r="R46" s="232">
        <v>0</v>
      </c>
      <c r="S46" s="232">
        <f t="shared" si="7"/>
        <v>97756.11</v>
      </c>
      <c r="T46" s="225">
        <f t="shared" si="8"/>
        <v>120.07874953936863</v>
      </c>
      <c r="U46" s="232">
        <v>9721.4088686893501</v>
      </c>
    </row>
    <row r="47" spans="1:21" ht="35.25" x14ac:dyDescent="0.5">
      <c r="A47">
        <v>1</v>
      </c>
      <c r="B47" s="224">
        <f>SUBTOTAL(9,$A$16:A47)</f>
        <v>32</v>
      </c>
      <c r="C47" s="234" t="s">
        <v>132</v>
      </c>
      <c r="D47" s="235"/>
      <c r="E47" s="224">
        <v>1977</v>
      </c>
      <c r="F47" s="224" t="s">
        <v>17152</v>
      </c>
      <c r="G47" s="224">
        <v>9</v>
      </c>
      <c r="H47" s="224">
        <v>1</v>
      </c>
      <c r="I47" s="236">
        <v>6820.9</v>
      </c>
      <c r="J47" s="236">
        <v>3380.5</v>
      </c>
      <c r="K47" s="237">
        <v>215</v>
      </c>
      <c r="L47" s="224" t="s">
        <v>17021</v>
      </c>
      <c r="M47" s="224" t="s">
        <v>17037</v>
      </c>
      <c r="N47" s="227" t="s">
        <v>17038</v>
      </c>
      <c r="O47" s="232">
        <v>4943487.4399999995</v>
      </c>
      <c r="P47" s="232"/>
      <c r="Q47" s="232">
        <v>0</v>
      </c>
      <c r="R47" s="232">
        <v>0</v>
      </c>
      <c r="S47" s="232">
        <f t="shared" si="7"/>
        <v>4943487.4399999995</v>
      </c>
      <c r="T47" s="225">
        <f t="shared" si="8"/>
        <v>724.75588851911039</v>
      </c>
      <c r="U47" s="232">
        <v>1590.9980046034982</v>
      </c>
    </row>
    <row r="48" spans="1:21" ht="35.25" x14ac:dyDescent="0.5">
      <c r="A48">
        <v>1</v>
      </c>
      <c r="B48" s="224">
        <f>SUBTOTAL(9,$A$16:A48)</f>
        <v>33</v>
      </c>
      <c r="C48" s="234" t="s">
        <v>5266</v>
      </c>
      <c r="D48" s="235"/>
      <c r="E48" s="224">
        <v>1986</v>
      </c>
      <c r="F48" s="224" t="s">
        <v>17152</v>
      </c>
      <c r="G48" s="224">
        <v>5</v>
      </c>
      <c r="H48" s="224" t="s">
        <v>17027</v>
      </c>
      <c r="I48" s="236">
        <v>5760.4</v>
      </c>
      <c r="J48" s="236">
        <v>4094.2</v>
      </c>
      <c r="K48" s="237">
        <v>194</v>
      </c>
      <c r="L48" s="224" t="s">
        <v>17021</v>
      </c>
      <c r="M48" s="224" t="s">
        <v>17037</v>
      </c>
      <c r="N48" s="227" t="s">
        <v>17428</v>
      </c>
      <c r="O48" s="232">
        <v>3224724.32</v>
      </c>
      <c r="P48" s="232"/>
      <c r="Q48" s="232">
        <v>0</v>
      </c>
      <c r="R48" s="232">
        <v>0</v>
      </c>
      <c r="S48" s="232">
        <f t="shared" si="7"/>
        <v>3224724.32</v>
      </c>
      <c r="T48" s="225">
        <f t="shared" si="8"/>
        <v>559.80909659051451</v>
      </c>
      <c r="U48" s="232">
        <v>1859.2631841538787</v>
      </c>
    </row>
    <row r="49" spans="1:21" ht="35.25" x14ac:dyDescent="0.5">
      <c r="A49">
        <v>1</v>
      </c>
      <c r="B49" s="224">
        <f>SUBTOTAL(9,$A$16:A49)</f>
        <v>34</v>
      </c>
      <c r="C49" s="234" t="s">
        <v>6642</v>
      </c>
      <c r="D49" s="235"/>
      <c r="E49" s="224">
        <v>1972</v>
      </c>
      <c r="F49" s="224" t="s">
        <v>17152</v>
      </c>
      <c r="G49" s="224">
        <v>9</v>
      </c>
      <c r="H49" s="224" t="s">
        <v>16973</v>
      </c>
      <c r="I49" s="236">
        <v>1896.4</v>
      </c>
      <c r="J49" s="236">
        <v>1896.4</v>
      </c>
      <c r="K49" s="237">
        <v>90</v>
      </c>
      <c r="L49" s="224" t="s">
        <v>17021</v>
      </c>
      <c r="M49" s="224" t="s">
        <v>17037</v>
      </c>
      <c r="N49" s="227" t="s">
        <v>17039</v>
      </c>
      <c r="O49" s="232">
        <v>4226772.08</v>
      </c>
      <c r="P49" s="232"/>
      <c r="Q49" s="232">
        <v>0</v>
      </c>
      <c r="R49" s="232">
        <v>0</v>
      </c>
      <c r="S49" s="232">
        <f t="shared" si="7"/>
        <v>4226772.08</v>
      </c>
      <c r="T49" s="225">
        <f t="shared" si="8"/>
        <v>2228.8399493777683</v>
      </c>
      <c r="U49" s="232">
        <v>10741.549434454755</v>
      </c>
    </row>
    <row r="50" spans="1:21" ht="35.25" x14ac:dyDescent="0.5">
      <c r="A50">
        <v>1</v>
      </c>
      <c r="B50" s="224">
        <f>SUBTOTAL(9,$A$16:A50)</f>
        <v>35</v>
      </c>
      <c r="C50" s="234" t="s">
        <v>1116</v>
      </c>
      <c r="D50" s="235"/>
      <c r="E50" s="224" t="s">
        <v>797</v>
      </c>
      <c r="F50" s="224" t="s">
        <v>17152</v>
      </c>
      <c r="G50" s="224" t="s">
        <v>17024</v>
      </c>
      <c r="H50" s="224" t="s">
        <v>16973</v>
      </c>
      <c r="I50" s="236">
        <v>946</v>
      </c>
      <c r="J50" s="236">
        <v>977.4</v>
      </c>
      <c r="K50" s="237">
        <v>25</v>
      </c>
      <c r="L50" s="224" t="s">
        <v>17021</v>
      </c>
      <c r="M50" s="224" t="s">
        <v>17037</v>
      </c>
      <c r="N50" s="227" t="s">
        <v>17038</v>
      </c>
      <c r="O50" s="232">
        <v>3824817.79</v>
      </c>
      <c r="P50" s="232"/>
      <c r="Q50" s="232">
        <v>0</v>
      </c>
      <c r="R50" s="232">
        <v>0</v>
      </c>
      <c r="S50" s="232">
        <f t="shared" si="7"/>
        <v>3824817.79</v>
      </c>
      <c r="T50" s="225">
        <f t="shared" si="8"/>
        <v>4043.1477695560252</v>
      </c>
      <c r="U50" s="232">
        <v>9363.8010010570833</v>
      </c>
    </row>
    <row r="51" spans="1:21" ht="35.25" x14ac:dyDescent="0.5">
      <c r="A51">
        <v>1</v>
      </c>
      <c r="B51" s="224">
        <f>SUBTOTAL(9,$A$16:A51)</f>
        <v>36</v>
      </c>
      <c r="C51" s="234" t="s">
        <v>6303</v>
      </c>
      <c r="D51" s="235"/>
      <c r="E51" s="224">
        <v>1961</v>
      </c>
      <c r="F51" s="224" t="s">
        <v>17152</v>
      </c>
      <c r="G51" s="224">
        <v>2</v>
      </c>
      <c r="H51" s="224">
        <v>1</v>
      </c>
      <c r="I51" s="236">
        <v>276</v>
      </c>
      <c r="J51" s="236">
        <v>189.9</v>
      </c>
      <c r="K51" s="237">
        <v>20</v>
      </c>
      <c r="L51" s="224" t="s">
        <v>17021</v>
      </c>
      <c r="M51" s="224" t="s">
        <v>17037</v>
      </c>
      <c r="N51" s="227" t="s">
        <v>17042</v>
      </c>
      <c r="O51" s="232">
        <v>1150296.27</v>
      </c>
      <c r="P51" s="232"/>
      <c r="Q51" s="232">
        <v>0</v>
      </c>
      <c r="R51" s="232">
        <v>0</v>
      </c>
      <c r="S51" s="232">
        <f t="shared" si="7"/>
        <v>1150296.27</v>
      </c>
      <c r="T51" s="225">
        <f t="shared" si="8"/>
        <v>4167.7401086956525</v>
      </c>
      <c r="U51" s="232">
        <v>9006.9114916666676</v>
      </c>
    </row>
    <row r="52" spans="1:21" ht="35.25" x14ac:dyDescent="0.5">
      <c r="A52">
        <v>1</v>
      </c>
      <c r="B52" s="224">
        <f>SUBTOTAL(9,$A$16:A52)</f>
        <v>37</v>
      </c>
      <c r="C52" s="234" t="s">
        <v>4978</v>
      </c>
      <c r="D52" s="235"/>
      <c r="E52" s="224">
        <v>1917</v>
      </c>
      <c r="F52" s="224" t="s">
        <v>17152</v>
      </c>
      <c r="G52" s="224">
        <v>2</v>
      </c>
      <c r="H52" s="224" t="s">
        <v>16973</v>
      </c>
      <c r="I52" s="236">
        <v>397.2</v>
      </c>
      <c r="J52" s="236">
        <v>370.5</v>
      </c>
      <c r="K52" s="237">
        <v>19</v>
      </c>
      <c r="L52" s="224" t="s">
        <v>17021</v>
      </c>
      <c r="M52" s="224" t="s">
        <v>17037</v>
      </c>
      <c r="N52" s="227" t="s">
        <v>17042</v>
      </c>
      <c r="O52" s="232">
        <v>2614624.1199999996</v>
      </c>
      <c r="P52" s="232"/>
      <c r="Q52" s="232">
        <v>0</v>
      </c>
      <c r="R52" s="232">
        <v>0</v>
      </c>
      <c r="S52" s="232">
        <f t="shared" si="7"/>
        <v>2614624.1199999996</v>
      </c>
      <c r="T52" s="225">
        <f t="shared" si="8"/>
        <v>6582.6387713997983</v>
      </c>
      <c r="U52" s="232">
        <v>8647.8205840886203</v>
      </c>
    </row>
    <row r="53" spans="1:21" ht="35.25" x14ac:dyDescent="0.5">
      <c r="A53">
        <v>1</v>
      </c>
      <c r="B53" s="224">
        <f>SUBTOTAL(9,$A$16:A53)</f>
        <v>38</v>
      </c>
      <c r="C53" s="234" t="s">
        <v>6089</v>
      </c>
      <c r="D53" s="235"/>
      <c r="E53" s="224">
        <v>1955</v>
      </c>
      <c r="F53" s="224" t="s">
        <v>17152</v>
      </c>
      <c r="G53" s="224">
        <v>2</v>
      </c>
      <c r="H53" s="224">
        <v>1</v>
      </c>
      <c r="I53" s="236">
        <v>574.4</v>
      </c>
      <c r="J53" s="236">
        <v>531.9</v>
      </c>
      <c r="K53" s="237">
        <v>24</v>
      </c>
      <c r="L53" s="224" t="s">
        <v>17021</v>
      </c>
      <c r="M53" s="224" t="s">
        <v>17037</v>
      </c>
      <c r="N53" s="227" t="s">
        <v>17042</v>
      </c>
      <c r="O53" s="232">
        <v>79345.33</v>
      </c>
      <c r="P53" s="232"/>
      <c r="Q53" s="232">
        <v>0</v>
      </c>
      <c r="R53" s="232">
        <v>0</v>
      </c>
      <c r="S53" s="232">
        <f t="shared" si="7"/>
        <v>79345.33</v>
      </c>
      <c r="T53" s="225">
        <f t="shared" si="8"/>
        <v>138.13602019498609</v>
      </c>
      <c r="U53" s="232">
        <v>138.13602019498609</v>
      </c>
    </row>
    <row r="54" spans="1:21" ht="35.25" x14ac:dyDescent="0.5">
      <c r="A54">
        <v>1</v>
      </c>
      <c r="B54" s="224">
        <f>SUBTOTAL(9,$A$16:A54)</f>
        <v>39</v>
      </c>
      <c r="C54" s="234" t="s">
        <v>6334</v>
      </c>
      <c r="D54" s="235"/>
      <c r="E54" s="224" t="s">
        <v>636</v>
      </c>
      <c r="F54" s="224" t="s">
        <v>17152</v>
      </c>
      <c r="G54" s="224" t="s">
        <v>17031</v>
      </c>
      <c r="H54" s="224" t="s">
        <v>17028</v>
      </c>
      <c r="I54" s="236">
        <v>2923.9</v>
      </c>
      <c r="J54" s="236">
        <v>2704.4</v>
      </c>
      <c r="K54" s="237">
        <v>125</v>
      </c>
      <c r="L54" s="224" t="s">
        <v>17021</v>
      </c>
      <c r="M54" s="224" t="s">
        <v>17037</v>
      </c>
      <c r="N54" s="227" t="s">
        <v>17429</v>
      </c>
      <c r="O54" s="232">
        <v>7903595.2400000002</v>
      </c>
      <c r="P54" s="232"/>
      <c r="Q54" s="232">
        <v>0</v>
      </c>
      <c r="R54" s="232">
        <v>0</v>
      </c>
      <c r="S54" s="232">
        <f t="shared" si="7"/>
        <v>7903595.2400000002</v>
      </c>
      <c r="T54" s="225">
        <f t="shared" si="8"/>
        <v>2703.1003933103048</v>
      </c>
      <c r="U54" s="232">
        <v>5765.9678606655489</v>
      </c>
    </row>
    <row r="55" spans="1:21" ht="35.25" x14ac:dyDescent="0.5">
      <c r="A55">
        <v>1</v>
      </c>
      <c r="B55" s="224">
        <f>SUBTOTAL(9,$A$16:A55)</f>
        <v>40</v>
      </c>
      <c r="C55" s="234" t="s">
        <v>7058</v>
      </c>
      <c r="D55" s="235"/>
      <c r="E55" s="224" t="s">
        <v>926</v>
      </c>
      <c r="F55" s="224" t="s">
        <v>17152</v>
      </c>
      <c r="G55" s="224" t="s">
        <v>17031</v>
      </c>
      <c r="H55" s="224" t="s">
        <v>17028</v>
      </c>
      <c r="I55" s="236">
        <v>2600.9</v>
      </c>
      <c r="J55" s="236">
        <v>2217.3000000000002</v>
      </c>
      <c r="K55" s="237">
        <v>77</v>
      </c>
      <c r="L55" s="224" t="s">
        <v>17021</v>
      </c>
      <c r="M55" s="224" t="s">
        <v>17037</v>
      </c>
      <c r="N55" s="227" t="s">
        <v>17038</v>
      </c>
      <c r="O55" s="232">
        <v>5803876.71</v>
      </c>
      <c r="P55" s="232"/>
      <c r="Q55" s="232">
        <v>0</v>
      </c>
      <c r="R55" s="232">
        <v>0</v>
      </c>
      <c r="S55" s="232">
        <f t="shared" si="7"/>
        <v>5803876.71</v>
      </c>
      <c r="T55" s="225">
        <f t="shared" si="8"/>
        <v>2231.4878349801993</v>
      </c>
      <c r="U55" s="232">
        <v>5824.0556805336619</v>
      </c>
    </row>
    <row r="56" spans="1:21" ht="35.25" x14ac:dyDescent="0.5">
      <c r="A56">
        <v>1</v>
      </c>
      <c r="B56" s="224">
        <f>SUBTOTAL(9,$A$16:A56)</f>
        <v>41</v>
      </c>
      <c r="C56" s="234" t="s">
        <v>6071</v>
      </c>
      <c r="D56" s="235"/>
      <c r="E56" s="224">
        <v>1969</v>
      </c>
      <c r="F56" s="224" t="s">
        <v>17152</v>
      </c>
      <c r="G56" s="224">
        <v>5</v>
      </c>
      <c r="H56" s="224" t="s">
        <v>17024</v>
      </c>
      <c r="I56" s="236">
        <v>3567.4</v>
      </c>
      <c r="J56" s="236">
        <v>3567.4</v>
      </c>
      <c r="K56" s="237">
        <v>111</v>
      </c>
      <c r="L56" s="224" t="s">
        <v>17021</v>
      </c>
      <c r="M56" s="224" t="s">
        <v>17037</v>
      </c>
      <c r="N56" s="227" t="s">
        <v>17057</v>
      </c>
      <c r="O56" s="232">
        <v>5506386.9100000001</v>
      </c>
      <c r="P56" s="232"/>
      <c r="Q56" s="232">
        <v>0</v>
      </c>
      <c r="R56" s="232">
        <v>0</v>
      </c>
      <c r="S56" s="232">
        <f t="shared" si="7"/>
        <v>5506386.9100000001</v>
      </c>
      <c r="T56" s="225">
        <f t="shared" si="8"/>
        <v>1543.5294360038124</v>
      </c>
      <c r="U56" s="232">
        <v>3889.514131681336</v>
      </c>
    </row>
    <row r="57" spans="1:21" ht="35.25" x14ac:dyDescent="0.5">
      <c r="A57">
        <v>1</v>
      </c>
      <c r="B57" s="224">
        <f>SUBTOTAL(9,$A$16:A57)</f>
        <v>42</v>
      </c>
      <c r="C57" s="234" t="s">
        <v>5450</v>
      </c>
      <c r="D57" s="235"/>
      <c r="E57" s="224">
        <v>1991</v>
      </c>
      <c r="F57" s="224" t="s">
        <v>17153</v>
      </c>
      <c r="G57" s="224">
        <v>13</v>
      </c>
      <c r="H57" s="224" t="s">
        <v>16973</v>
      </c>
      <c r="I57" s="236">
        <v>4135.3</v>
      </c>
      <c r="J57" s="236">
        <v>3928.6</v>
      </c>
      <c r="K57" s="237">
        <v>204</v>
      </c>
      <c r="L57" s="224" t="s">
        <v>17021</v>
      </c>
      <c r="M57" s="224" t="s">
        <v>17037</v>
      </c>
      <c r="N57" s="227" t="s">
        <v>17039</v>
      </c>
      <c r="O57" s="232">
        <v>15580824.75</v>
      </c>
      <c r="P57" s="232"/>
      <c r="Q57" s="232">
        <v>0</v>
      </c>
      <c r="R57" s="232">
        <v>0</v>
      </c>
      <c r="S57" s="232">
        <f t="shared" si="7"/>
        <v>15580824.75</v>
      </c>
      <c r="T57" s="225">
        <f t="shared" si="8"/>
        <v>3767.7616496989335</v>
      </c>
      <c r="U57" s="232">
        <v>9322.2432298744934</v>
      </c>
    </row>
    <row r="58" spans="1:21" ht="35.25" x14ac:dyDescent="0.5">
      <c r="A58">
        <v>1</v>
      </c>
      <c r="B58" s="224">
        <f>SUBTOTAL(9,$A$16:A58)</f>
        <v>43</v>
      </c>
      <c r="C58" s="234" t="s">
        <v>1148</v>
      </c>
      <c r="D58" s="235"/>
      <c r="E58" s="224" t="s">
        <v>639</v>
      </c>
      <c r="F58" s="224" t="s">
        <v>17152</v>
      </c>
      <c r="G58" s="224" t="s">
        <v>17031</v>
      </c>
      <c r="H58" s="224" t="s">
        <v>16975</v>
      </c>
      <c r="I58" s="236">
        <v>2023.4</v>
      </c>
      <c r="J58" s="236">
        <v>1578.1</v>
      </c>
      <c r="K58" s="237">
        <v>72</v>
      </c>
      <c r="L58" s="224" t="s">
        <v>17021</v>
      </c>
      <c r="M58" s="224" t="s">
        <v>17037</v>
      </c>
      <c r="N58" s="227" t="s">
        <v>17429</v>
      </c>
      <c r="O58" s="232">
        <v>7620449.6799999997</v>
      </c>
      <c r="P58" s="232"/>
      <c r="Q58" s="232">
        <v>0</v>
      </c>
      <c r="R58" s="232">
        <v>0</v>
      </c>
      <c r="S58" s="232">
        <f t="shared" si="7"/>
        <v>7620449.6799999997</v>
      </c>
      <c r="T58" s="225">
        <f t="shared" si="8"/>
        <v>3766.1607591183156</v>
      </c>
      <c r="U58" s="232">
        <v>5796.6941880003951</v>
      </c>
    </row>
    <row r="59" spans="1:21" ht="35.25" x14ac:dyDescent="0.5">
      <c r="A59">
        <v>1</v>
      </c>
      <c r="B59" s="224">
        <f>SUBTOTAL(9,$A$16:A59)</f>
        <v>44</v>
      </c>
      <c r="C59" s="234" t="s">
        <v>5394</v>
      </c>
      <c r="D59" s="235"/>
      <c r="E59" s="224">
        <v>1958</v>
      </c>
      <c r="F59" s="224" t="s">
        <v>17152</v>
      </c>
      <c r="G59" s="224">
        <v>3</v>
      </c>
      <c r="H59" s="224">
        <v>3</v>
      </c>
      <c r="I59" s="236">
        <v>1457.8</v>
      </c>
      <c r="J59" s="236">
        <v>1370.6</v>
      </c>
      <c r="K59" s="237">
        <v>67</v>
      </c>
      <c r="L59" s="224" t="s">
        <v>17021</v>
      </c>
      <c r="M59" s="224" t="s">
        <v>17037</v>
      </c>
      <c r="N59" s="227" t="s">
        <v>17038</v>
      </c>
      <c r="O59" s="232">
        <v>6697058.5</v>
      </c>
      <c r="P59" s="232"/>
      <c r="Q59" s="232">
        <v>0</v>
      </c>
      <c r="R59" s="232">
        <v>0</v>
      </c>
      <c r="S59" s="232">
        <f t="shared" si="7"/>
        <v>6697058.5</v>
      </c>
      <c r="T59" s="225">
        <f t="shared" si="8"/>
        <v>4593.948758403073</v>
      </c>
      <c r="U59" s="232">
        <v>8221.9268775552209</v>
      </c>
    </row>
    <row r="60" spans="1:21" ht="35.25" x14ac:dyDescent="0.5">
      <c r="A60">
        <v>1</v>
      </c>
      <c r="B60" s="224">
        <f>SUBTOTAL(9,$A$16:A60)</f>
        <v>45</v>
      </c>
      <c r="C60" s="234" t="s">
        <v>6336</v>
      </c>
      <c r="D60" s="235"/>
      <c r="E60" s="224">
        <v>1963</v>
      </c>
      <c r="F60" s="224" t="s">
        <v>17152</v>
      </c>
      <c r="G60" s="224">
        <v>5</v>
      </c>
      <c r="H60" s="224">
        <v>3</v>
      </c>
      <c r="I60" s="236">
        <v>2516.1</v>
      </c>
      <c r="J60" s="236">
        <v>2179.8000000000002</v>
      </c>
      <c r="K60" s="237">
        <v>130</v>
      </c>
      <c r="L60" s="224" t="s">
        <v>17021</v>
      </c>
      <c r="M60" s="224" t="s">
        <v>17037</v>
      </c>
      <c r="N60" s="227" t="s">
        <v>17429</v>
      </c>
      <c r="O60" s="232">
        <v>7898478.0200000005</v>
      </c>
      <c r="P60" s="232"/>
      <c r="Q60" s="232">
        <v>0</v>
      </c>
      <c r="R60" s="232">
        <v>0</v>
      </c>
      <c r="S60" s="232">
        <f t="shared" si="7"/>
        <v>7898478.0200000005</v>
      </c>
      <c r="T60" s="225">
        <f t="shared" si="8"/>
        <v>3139.1749215055047</v>
      </c>
      <c r="U60" s="232">
        <v>3430.5345343984741</v>
      </c>
    </row>
    <row r="61" spans="1:21" ht="35.25" x14ac:dyDescent="0.5">
      <c r="A61">
        <v>1</v>
      </c>
      <c r="B61" s="224">
        <f>SUBTOTAL(9,$A$16:A61)</f>
        <v>46</v>
      </c>
      <c r="C61" s="234" t="s">
        <v>6920</v>
      </c>
      <c r="D61" s="235"/>
      <c r="E61" s="224">
        <v>1959</v>
      </c>
      <c r="F61" s="224" t="s">
        <v>17152</v>
      </c>
      <c r="G61" s="224">
        <v>2</v>
      </c>
      <c r="H61" s="224">
        <v>1</v>
      </c>
      <c r="I61" s="236">
        <v>373.3</v>
      </c>
      <c r="J61" s="236">
        <v>330.4</v>
      </c>
      <c r="K61" s="237">
        <v>20</v>
      </c>
      <c r="L61" s="224" t="s">
        <v>17021</v>
      </c>
      <c r="M61" s="224" t="s">
        <v>17037</v>
      </c>
      <c r="N61" s="227" t="s">
        <v>17048</v>
      </c>
      <c r="O61" s="232">
        <v>3314631.04</v>
      </c>
      <c r="P61" s="232"/>
      <c r="Q61" s="232">
        <v>0</v>
      </c>
      <c r="R61" s="232">
        <v>0</v>
      </c>
      <c r="S61" s="232">
        <f t="shared" si="7"/>
        <v>3314631.04</v>
      </c>
      <c r="T61" s="225">
        <f t="shared" si="8"/>
        <v>8879.2687918564152</v>
      </c>
      <c r="U61" s="232">
        <v>11440.784398607017</v>
      </c>
    </row>
    <row r="62" spans="1:21" ht="35.25" x14ac:dyDescent="0.5">
      <c r="A62">
        <v>1</v>
      </c>
      <c r="B62" s="224">
        <f>SUBTOTAL(9,$A$16:A62)</f>
        <v>47</v>
      </c>
      <c r="C62" s="234" t="s">
        <v>5855</v>
      </c>
      <c r="D62" s="235"/>
      <c r="E62" s="224">
        <v>1961</v>
      </c>
      <c r="F62" s="224" t="s">
        <v>17152</v>
      </c>
      <c r="G62" s="224" t="s">
        <v>17031</v>
      </c>
      <c r="H62" s="224" t="s">
        <v>17028</v>
      </c>
      <c r="I62" s="236">
        <v>2946.9</v>
      </c>
      <c r="J62" s="236">
        <v>2565.1</v>
      </c>
      <c r="K62" s="237">
        <v>129</v>
      </c>
      <c r="L62" s="224" t="s">
        <v>17021</v>
      </c>
      <c r="M62" s="224" t="s">
        <v>17037</v>
      </c>
      <c r="N62" s="227" t="s">
        <v>17430</v>
      </c>
      <c r="O62" s="232">
        <v>6287839.5199999996</v>
      </c>
      <c r="P62" s="232"/>
      <c r="Q62" s="232">
        <v>0</v>
      </c>
      <c r="R62" s="232">
        <v>0</v>
      </c>
      <c r="S62" s="232">
        <f t="shared" si="7"/>
        <v>6287839.5199999996</v>
      </c>
      <c r="T62" s="225">
        <f t="shared" si="8"/>
        <v>2133.7132308527603</v>
      </c>
      <c r="U62" s="232">
        <v>3087.5262139875799</v>
      </c>
    </row>
    <row r="63" spans="1:21" ht="35.25" x14ac:dyDescent="0.5">
      <c r="A63">
        <v>1</v>
      </c>
      <c r="B63" s="224">
        <f>SUBTOTAL(9,$A$16:A63)</f>
        <v>48</v>
      </c>
      <c r="C63" s="234" t="s">
        <v>7137</v>
      </c>
      <c r="D63" s="235"/>
      <c r="E63" s="224">
        <v>1994</v>
      </c>
      <c r="F63" s="224" t="s">
        <v>17152</v>
      </c>
      <c r="G63" s="224">
        <v>4</v>
      </c>
      <c r="H63" s="224" t="s">
        <v>17028</v>
      </c>
      <c r="I63" s="236">
        <v>1861.8</v>
      </c>
      <c r="J63" s="236">
        <v>1644.3</v>
      </c>
      <c r="K63" s="237">
        <v>71</v>
      </c>
      <c r="L63" s="224" t="s">
        <v>17021</v>
      </c>
      <c r="M63" s="224" t="s">
        <v>17037</v>
      </c>
      <c r="N63" s="227" t="s">
        <v>17263</v>
      </c>
      <c r="O63" s="232">
        <v>5571830.3300000001</v>
      </c>
      <c r="P63" s="232"/>
      <c r="Q63" s="232">
        <v>0</v>
      </c>
      <c r="R63" s="232">
        <v>0</v>
      </c>
      <c r="S63" s="232">
        <f t="shared" si="7"/>
        <v>5571830.3300000001</v>
      </c>
      <c r="T63" s="225">
        <f t="shared" si="8"/>
        <v>2992.7115318508972</v>
      </c>
      <c r="U63" s="232">
        <v>4646.2934562251585</v>
      </c>
    </row>
    <row r="64" spans="1:21" ht="35.25" x14ac:dyDescent="0.5">
      <c r="A64">
        <v>1</v>
      </c>
      <c r="B64" s="224">
        <f>SUBTOTAL(9,$A$16:A64)</f>
        <v>49</v>
      </c>
      <c r="C64" s="234" t="s">
        <v>4325</v>
      </c>
      <c r="D64" s="235"/>
      <c r="E64" s="224">
        <v>1963</v>
      </c>
      <c r="F64" s="224" t="s">
        <v>17152</v>
      </c>
      <c r="G64" s="224">
        <v>3</v>
      </c>
      <c r="H64" s="224">
        <v>2</v>
      </c>
      <c r="I64" s="236">
        <v>989</v>
      </c>
      <c r="J64" s="236">
        <v>918.9</v>
      </c>
      <c r="K64" s="237">
        <v>60</v>
      </c>
      <c r="L64" s="224" t="s">
        <v>17021</v>
      </c>
      <c r="M64" s="224" t="s">
        <v>17037</v>
      </c>
      <c r="N64" s="227" t="s">
        <v>17045</v>
      </c>
      <c r="O64" s="232">
        <v>4560142.3900000006</v>
      </c>
      <c r="P64" s="232"/>
      <c r="Q64" s="232">
        <v>0</v>
      </c>
      <c r="R64" s="232">
        <v>0</v>
      </c>
      <c r="S64" s="232">
        <f t="shared" si="7"/>
        <v>4560142.3900000006</v>
      </c>
      <c r="T64" s="225">
        <f t="shared" si="8"/>
        <v>4610.8618705763402</v>
      </c>
      <c r="U64" s="232">
        <v>5783.5548343781602</v>
      </c>
    </row>
    <row r="65" spans="1:21" ht="35.25" x14ac:dyDescent="0.5">
      <c r="A65">
        <v>1</v>
      </c>
      <c r="B65" s="224">
        <f>SUBTOTAL(9,$A$16:A65)</f>
        <v>50</v>
      </c>
      <c r="C65" s="234" t="s">
        <v>5175</v>
      </c>
      <c r="D65" s="235"/>
      <c r="E65" s="224">
        <v>1963</v>
      </c>
      <c r="F65" s="224" t="s">
        <v>17152</v>
      </c>
      <c r="G65" s="224">
        <v>2</v>
      </c>
      <c r="H65" s="224">
        <v>2</v>
      </c>
      <c r="I65" s="236">
        <v>943</v>
      </c>
      <c r="J65" s="236">
        <v>515.70000000000005</v>
      </c>
      <c r="K65" s="237">
        <v>47</v>
      </c>
      <c r="L65" s="224" t="s">
        <v>17021</v>
      </c>
      <c r="M65" s="224" t="s">
        <v>17037</v>
      </c>
      <c r="N65" s="227" t="s">
        <v>17042</v>
      </c>
      <c r="O65" s="232">
        <v>4720621.9400000004</v>
      </c>
      <c r="P65" s="232"/>
      <c r="Q65" s="232">
        <v>0</v>
      </c>
      <c r="R65" s="232">
        <v>0</v>
      </c>
      <c r="S65" s="232">
        <f t="shared" si="7"/>
        <v>4720621.9400000004</v>
      </c>
      <c r="T65" s="225">
        <f t="shared" si="8"/>
        <v>5005.9617603393426</v>
      </c>
      <c r="U65" s="232">
        <v>6758.9591770943789</v>
      </c>
    </row>
    <row r="66" spans="1:21" ht="35.25" x14ac:dyDescent="0.5">
      <c r="A66">
        <v>1</v>
      </c>
      <c r="B66" s="224">
        <f>SUBTOTAL(9,$A$16:A66)</f>
        <v>51</v>
      </c>
      <c r="C66" s="234" t="s">
        <v>7205</v>
      </c>
      <c r="D66" s="235"/>
      <c r="E66" s="224">
        <v>1961</v>
      </c>
      <c r="F66" s="224" t="s">
        <v>17152</v>
      </c>
      <c r="G66" s="224">
        <v>2</v>
      </c>
      <c r="H66" s="224">
        <v>2</v>
      </c>
      <c r="I66" s="236">
        <v>1132.2</v>
      </c>
      <c r="J66" s="236">
        <v>634</v>
      </c>
      <c r="K66" s="237">
        <v>42</v>
      </c>
      <c r="L66" s="224" t="s">
        <v>17021</v>
      </c>
      <c r="M66" s="224" t="s">
        <v>17037</v>
      </c>
      <c r="N66" s="227" t="s">
        <v>17060</v>
      </c>
      <c r="O66" s="232">
        <v>4298529.6100000003</v>
      </c>
      <c r="P66" s="232"/>
      <c r="Q66" s="232">
        <v>0</v>
      </c>
      <c r="R66" s="232">
        <v>0</v>
      </c>
      <c r="S66" s="232">
        <f t="shared" si="7"/>
        <v>4298529.6100000003</v>
      </c>
      <c r="T66" s="225">
        <f t="shared" si="8"/>
        <v>3796.6168609786259</v>
      </c>
      <c r="U66" s="232">
        <v>5350.4521462639104</v>
      </c>
    </row>
    <row r="67" spans="1:21" ht="35.25" x14ac:dyDescent="0.5">
      <c r="A67">
        <v>1</v>
      </c>
      <c r="B67" s="224">
        <f>SUBTOTAL(9,$A$16:A67)</f>
        <v>52</v>
      </c>
      <c r="C67" s="234" t="s">
        <v>4597</v>
      </c>
      <c r="D67" s="235"/>
      <c r="E67" s="224">
        <v>1982</v>
      </c>
      <c r="F67" s="224" t="s">
        <v>17026</v>
      </c>
      <c r="G67" s="224">
        <v>9</v>
      </c>
      <c r="H67" s="224">
        <v>3</v>
      </c>
      <c r="I67" s="236">
        <v>5811.9</v>
      </c>
      <c r="J67" s="236">
        <v>5761.5</v>
      </c>
      <c r="K67" s="237">
        <v>281</v>
      </c>
      <c r="L67" s="224" t="s">
        <v>17021</v>
      </c>
      <c r="M67" s="224" t="s">
        <v>17037</v>
      </c>
      <c r="N67" s="227" t="s">
        <v>17429</v>
      </c>
      <c r="O67" s="232">
        <v>1171585.3599999999</v>
      </c>
      <c r="P67" s="232"/>
      <c r="Q67" s="232">
        <v>0</v>
      </c>
      <c r="R67" s="232">
        <v>0</v>
      </c>
      <c r="S67" s="232">
        <f t="shared" si="7"/>
        <v>1171585.3599999999</v>
      </c>
      <c r="T67" s="225">
        <f t="shared" si="8"/>
        <v>201.5838813468917</v>
      </c>
      <c r="U67" s="232">
        <v>5674.57</v>
      </c>
    </row>
    <row r="68" spans="1:21" ht="35.25" x14ac:dyDescent="0.5">
      <c r="A68">
        <v>1</v>
      </c>
      <c r="B68" s="224">
        <f>SUBTOTAL(9,$A$16:A68)</f>
        <v>53</v>
      </c>
      <c r="C68" s="234" t="s">
        <v>6374</v>
      </c>
      <c r="D68" s="235"/>
      <c r="E68" s="224">
        <v>1979</v>
      </c>
      <c r="F68" s="224" t="s">
        <v>17026</v>
      </c>
      <c r="G68" s="224">
        <v>5</v>
      </c>
      <c r="H68" s="224">
        <v>4</v>
      </c>
      <c r="I68" s="236">
        <v>3063.8</v>
      </c>
      <c r="J68" s="236">
        <v>1955.6</v>
      </c>
      <c r="K68" s="237">
        <v>122</v>
      </c>
      <c r="L68" s="224" t="s">
        <v>17021</v>
      </c>
      <c r="M68" s="224" t="s">
        <v>17037</v>
      </c>
      <c r="N68" s="227" t="s">
        <v>17264</v>
      </c>
      <c r="O68" s="232">
        <v>5107000</v>
      </c>
      <c r="P68" s="232"/>
      <c r="Q68" s="232">
        <v>0</v>
      </c>
      <c r="R68" s="232">
        <v>0</v>
      </c>
      <c r="S68" s="232">
        <f t="shared" si="7"/>
        <v>5107000</v>
      </c>
      <c r="T68" s="225">
        <f t="shared" si="8"/>
        <v>1666.8842613747634</v>
      </c>
      <c r="U68" s="232">
        <v>5674.57</v>
      </c>
    </row>
    <row r="69" spans="1:21" ht="35.25" x14ac:dyDescent="0.5">
      <c r="A69">
        <v>1</v>
      </c>
      <c r="B69" s="224">
        <f>SUBTOTAL(9,$A$16:A69)</f>
        <v>54</v>
      </c>
      <c r="C69" s="234" t="s">
        <v>7185</v>
      </c>
      <c r="D69" s="235"/>
      <c r="E69" s="224">
        <v>1985</v>
      </c>
      <c r="F69" s="224" t="s">
        <v>17026</v>
      </c>
      <c r="G69" s="224">
        <v>16</v>
      </c>
      <c r="H69" s="224">
        <v>1</v>
      </c>
      <c r="I69" s="236">
        <v>4729.8</v>
      </c>
      <c r="J69" s="236">
        <v>4661.5</v>
      </c>
      <c r="K69" s="237">
        <v>208</v>
      </c>
      <c r="L69" s="224" t="s">
        <v>17021</v>
      </c>
      <c r="M69" s="224" t="s">
        <v>17037</v>
      </c>
      <c r="N69" s="227" t="s">
        <v>17265</v>
      </c>
      <c r="O69" s="232">
        <v>27687651.43</v>
      </c>
      <c r="P69" s="232"/>
      <c r="Q69" s="232">
        <v>3025125.69</v>
      </c>
      <c r="R69" s="232">
        <v>0</v>
      </c>
      <c r="S69" s="232">
        <f t="shared" si="7"/>
        <v>24662525.739999998</v>
      </c>
      <c r="T69" s="225">
        <f t="shared" si="8"/>
        <v>5853.8736162205587</v>
      </c>
      <c r="U69" s="232">
        <v>15682.045804262336</v>
      </c>
    </row>
    <row r="70" spans="1:21" ht="35.25" x14ac:dyDescent="0.5">
      <c r="A70">
        <v>1</v>
      </c>
      <c r="B70" s="224">
        <f>SUBTOTAL(9,$A$16:A70)</f>
        <v>55</v>
      </c>
      <c r="C70" s="234" t="s">
        <v>873</v>
      </c>
      <c r="D70" s="235"/>
      <c r="E70" s="224">
        <v>1962</v>
      </c>
      <c r="F70" s="224" t="s">
        <v>17152</v>
      </c>
      <c r="G70" s="224">
        <v>3</v>
      </c>
      <c r="H70" s="224" t="s">
        <v>16975</v>
      </c>
      <c r="I70" s="236">
        <v>970.2</v>
      </c>
      <c r="J70" s="236">
        <v>615</v>
      </c>
      <c r="K70" s="237">
        <v>53</v>
      </c>
      <c r="L70" s="224" t="s">
        <v>17021</v>
      </c>
      <c r="M70" s="224" t="s">
        <v>17037</v>
      </c>
      <c r="N70" s="227" t="s">
        <v>17431</v>
      </c>
      <c r="O70" s="232">
        <v>3627957.44</v>
      </c>
      <c r="P70" s="232"/>
      <c r="Q70" s="232">
        <v>0</v>
      </c>
      <c r="R70" s="232">
        <v>0</v>
      </c>
      <c r="S70" s="232">
        <f t="shared" si="7"/>
        <v>3627957.44</v>
      </c>
      <c r="T70" s="225">
        <f t="shared" si="8"/>
        <v>3739.3913007627293</v>
      </c>
      <c r="U70" s="232">
        <v>6257.7238276643984</v>
      </c>
    </row>
    <row r="71" spans="1:21" ht="35.25" x14ac:dyDescent="0.5">
      <c r="A71">
        <v>1</v>
      </c>
      <c r="B71" s="224">
        <f>SUBTOTAL(9,$A$16:A71)</f>
        <v>56</v>
      </c>
      <c r="C71" s="234" t="s">
        <v>5386</v>
      </c>
      <c r="D71" s="235"/>
      <c r="E71" s="224" t="s">
        <v>696</v>
      </c>
      <c r="F71" s="224" t="s">
        <v>17152</v>
      </c>
      <c r="G71" s="224" t="s">
        <v>17028</v>
      </c>
      <c r="H71" s="224" t="s">
        <v>16973</v>
      </c>
      <c r="I71" s="236">
        <v>1637</v>
      </c>
      <c r="J71" s="236">
        <v>1066.9000000000001</v>
      </c>
      <c r="K71" s="237">
        <v>61</v>
      </c>
      <c r="L71" s="224" t="s">
        <v>17021</v>
      </c>
      <c r="M71" s="224" t="s">
        <v>17037</v>
      </c>
      <c r="N71" s="227" t="s">
        <v>17038</v>
      </c>
      <c r="O71" s="232">
        <v>6460395.5499999998</v>
      </c>
      <c r="P71" s="232"/>
      <c r="Q71" s="232">
        <v>0</v>
      </c>
      <c r="R71" s="232">
        <v>0</v>
      </c>
      <c r="S71" s="232">
        <f t="shared" si="7"/>
        <v>6460395.5499999998</v>
      </c>
      <c r="T71" s="225">
        <f t="shared" si="8"/>
        <v>3946.484758704948</v>
      </c>
      <c r="U71" s="232">
        <v>5301.1212241905923</v>
      </c>
    </row>
    <row r="72" spans="1:21" ht="35.25" x14ac:dyDescent="0.5">
      <c r="A72">
        <v>1</v>
      </c>
      <c r="B72" s="224">
        <f>SUBTOTAL(9,$A$16:A72)</f>
        <v>57</v>
      </c>
      <c r="C72" s="234" t="s">
        <v>5850</v>
      </c>
      <c r="D72" s="235"/>
      <c r="E72" s="224">
        <v>1961</v>
      </c>
      <c r="F72" s="224" t="s">
        <v>17152</v>
      </c>
      <c r="G72" s="224">
        <v>5</v>
      </c>
      <c r="H72" s="224" t="s">
        <v>17024</v>
      </c>
      <c r="I72" s="236">
        <v>3742.2</v>
      </c>
      <c r="J72" s="236">
        <v>2832.1</v>
      </c>
      <c r="K72" s="237">
        <v>135</v>
      </c>
      <c r="L72" s="224" t="s">
        <v>17021</v>
      </c>
      <c r="M72" s="224" t="s">
        <v>17037</v>
      </c>
      <c r="N72" s="227" t="s">
        <v>17063</v>
      </c>
      <c r="O72" s="232">
        <v>10117707.02</v>
      </c>
      <c r="P72" s="232"/>
      <c r="Q72" s="232">
        <v>0</v>
      </c>
      <c r="R72" s="232">
        <v>0</v>
      </c>
      <c r="S72" s="232">
        <f t="shared" si="7"/>
        <v>10117707.02</v>
      </c>
      <c r="T72" s="225">
        <f t="shared" si="8"/>
        <v>2703.678857356635</v>
      </c>
      <c r="U72" s="232">
        <v>2703.678857356635</v>
      </c>
    </row>
    <row r="73" spans="1:21" ht="35.25" x14ac:dyDescent="0.5">
      <c r="A73">
        <v>1</v>
      </c>
      <c r="B73" s="224">
        <f>SUBTOTAL(9,$A$16:A73)</f>
        <v>58</v>
      </c>
      <c r="C73" s="234" t="s">
        <v>6324</v>
      </c>
      <c r="D73" s="235"/>
      <c r="E73" s="224">
        <v>1960</v>
      </c>
      <c r="F73" s="224" t="s">
        <v>17152</v>
      </c>
      <c r="G73" s="224">
        <v>5</v>
      </c>
      <c r="H73" s="224" t="s">
        <v>17028</v>
      </c>
      <c r="I73" s="236">
        <v>5055.5</v>
      </c>
      <c r="J73" s="236">
        <v>4135.1000000000004</v>
      </c>
      <c r="K73" s="237">
        <v>135</v>
      </c>
      <c r="L73" s="224" t="s">
        <v>17021</v>
      </c>
      <c r="M73" s="224" t="s">
        <v>17037</v>
      </c>
      <c r="N73" s="227" t="s">
        <v>17063</v>
      </c>
      <c r="O73" s="232">
        <v>11413847.139999999</v>
      </c>
      <c r="P73" s="232"/>
      <c r="Q73" s="232">
        <v>0</v>
      </c>
      <c r="R73" s="232">
        <v>0</v>
      </c>
      <c r="S73" s="232">
        <f t="shared" si="7"/>
        <v>11413847.139999999</v>
      </c>
      <c r="T73" s="225">
        <f t="shared" si="8"/>
        <v>2257.7088596577983</v>
      </c>
      <c r="U73" s="232">
        <v>2752.156152566512</v>
      </c>
    </row>
    <row r="74" spans="1:21" ht="35.25" x14ac:dyDescent="0.5">
      <c r="A74">
        <v>1</v>
      </c>
      <c r="B74" s="224">
        <f>SUBTOTAL(9,$A$16:A74)</f>
        <v>59</v>
      </c>
      <c r="C74" s="234" t="s">
        <v>7495</v>
      </c>
      <c r="D74" s="235"/>
      <c r="E74" s="224">
        <v>1957</v>
      </c>
      <c r="F74" s="224" t="s">
        <v>17152</v>
      </c>
      <c r="G74" s="224">
        <v>3</v>
      </c>
      <c r="H74" s="224" t="s">
        <v>17028</v>
      </c>
      <c r="I74" s="236">
        <v>2341.1</v>
      </c>
      <c r="J74" s="236">
        <v>1935.59</v>
      </c>
      <c r="K74" s="237">
        <v>56</v>
      </c>
      <c r="L74" s="224" t="s">
        <v>17021</v>
      </c>
      <c r="M74" s="224" t="s">
        <v>17037</v>
      </c>
      <c r="N74" s="227" t="s">
        <v>17431</v>
      </c>
      <c r="O74" s="232">
        <v>7846420.6799999997</v>
      </c>
      <c r="P74" s="232"/>
      <c r="Q74" s="232">
        <v>0</v>
      </c>
      <c r="R74" s="232">
        <v>0</v>
      </c>
      <c r="S74" s="232">
        <f t="shared" si="7"/>
        <v>7846420.6799999997</v>
      </c>
      <c r="T74" s="225">
        <f t="shared" si="8"/>
        <v>3351.5956943317242</v>
      </c>
      <c r="U74" s="232">
        <v>4159.6032975951475</v>
      </c>
    </row>
    <row r="75" spans="1:21" ht="35.25" x14ac:dyDescent="0.5">
      <c r="A75">
        <v>1</v>
      </c>
      <c r="B75" s="224">
        <f>SUBTOTAL(9,$A$16:A75)</f>
        <v>60</v>
      </c>
      <c r="C75" s="234" t="s">
        <v>987</v>
      </c>
      <c r="D75" s="235"/>
      <c r="E75" s="224" t="s">
        <v>787</v>
      </c>
      <c r="F75" s="224" t="s">
        <v>17152</v>
      </c>
      <c r="G75" s="224">
        <v>5</v>
      </c>
      <c r="H75" s="224" t="s">
        <v>17024</v>
      </c>
      <c r="I75" s="236">
        <v>3436</v>
      </c>
      <c r="J75" s="236">
        <v>3129.7</v>
      </c>
      <c r="K75" s="237">
        <v>145</v>
      </c>
      <c r="L75" s="224" t="s">
        <v>17021</v>
      </c>
      <c r="M75" s="224" t="s">
        <v>17037</v>
      </c>
      <c r="N75" s="227" t="s">
        <v>17043</v>
      </c>
      <c r="O75" s="232">
        <v>2611512.31</v>
      </c>
      <c r="P75" s="232"/>
      <c r="Q75" s="232">
        <v>0</v>
      </c>
      <c r="R75" s="232">
        <v>0</v>
      </c>
      <c r="S75" s="232">
        <f t="shared" ref="S75:S91" si="9">O75-Q75-R75</f>
        <v>2611512.31</v>
      </c>
      <c r="T75" s="225">
        <f t="shared" si="8"/>
        <v>760.04432770663561</v>
      </c>
      <c r="U75" s="232">
        <v>1051.81</v>
      </c>
    </row>
    <row r="76" spans="1:21" ht="35.25" x14ac:dyDescent="0.5">
      <c r="A76">
        <v>1</v>
      </c>
      <c r="B76" s="224">
        <f>SUBTOTAL(9,$A$16:A76)</f>
        <v>61</v>
      </c>
      <c r="C76" s="234" t="s">
        <v>1147</v>
      </c>
      <c r="D76" s="235"/>
      <c r="E76" s="224" t="s">
        <v>636</v>
      </c>
      <c r="F76" s="224" t="s">
        <v>17152</v>
      </c>
      <c r="G76" s="224" t="s">
        <v>17031</v>
      </c>
      <c r="H76" s="224" t="s">
        <v>17028</v>
      </c>
      <c r="I76" s="236">
        <v>2747.2</v>
      </c>
      <c r="J76" s="236">
        <v>2475.6</v>
      </c>
      <c r="K76" s="237">
        <v>146</v>
      </c>
      <c r="L76" s="224" t="s">
        <v>17021</v>
      </c>
      <c r="M76" s="224" t="s">
        <v>17037</v>
      </c>
      <c r="N76" s="227" t="s">
        <v>17050</v>
      </c>
      <c r="O76" s="232">
        <v>6862149.0899999999</v>
      </c>
      <c r="P76" s="232"/>
      <c r="Q76" s="232">
        <v>0</v>
      </c>
      <c r="R76" s="232">
        <v>0</v>
      </c>
      <c r="S76" s="232">
        <f t="shared" si="9"/>
        <v>6862149.0899999999</v>
      </c>
      <c r="T76" s="225">
        <f t="shared" ref="T76:T106" si="10">O76/I76</f>
        <v>2497.870227868375</v>
      </c>
      <c r="U76" s="232">
        <v>2937.3452016598721</v>
      </c>
    </row>
    <row r="77" spans="1:21" ht="35.25" x14ac:dyDescent="0.5">
      <c r="A77">
        <v>1</v>
      </c>
      <c r="B77" s="224">
        <f>SUBTOTAL(9,$A$16:A77)</f>
        <v>62</v>
      </c>
      <c r="C77" s="234" t="s">
        <v>1183</v>
      </c>
      <c r="D77" s="235"/>
      <c r="E77" s="224">
        <v>1959</v>
      </c>
      <c r="F77" s="224" t="s">
        <v>17152</v>
      </c>
      <c r="G77" s="224">
        <v>3</v>
      </c>
      <c r="H77" s="224">
        <v>1</v>
      </c>
      <c r="I77" s="236">
        <v>2200.3000000000002</v>
      </c>
      <c r="J77" s="236">
        <v>839</v>
      </c>
      <c r="K77" s="237">
        <v>135</v>
      </c>
      <c r="L77" s="224" t="s">
        <v>17021</v>
      </c>
      <c r="M77" s="224" t="s">
        <v>17037</v>
      </c>
      <c r="N77" s="227" t="s">
        <v>17429</v>
      </c>
      <c r="O77" s="232">
        <v>5850207.0899999999</v>
      </c>
      <c r="P77" s="232"/>
      <c r="Q77" s="232">
        <v>0</v>
      </c>
      <c r="R77" s="232">
        <v>0</v>
      </c>
      <c r="S77" s="232">
        <f t="shared" si="9"/>
        <v>5850207.0899999999</v>
      </c>
      <c r="T77" s="225">
        <f t="shared" si="10"/>
        <v>2658.8224742080624</v>
      </c>
      <c r="U77" s="232">
        <v>4333.5161532518287</v>
      </c>
    </row>
    <row r="78" spans="1:21" ht="35.25" x14ac:dyDescent="0.5">
      <c r="A78">
        <v>1</v>
      </c>
      <c r="B78" s="224">
        <f>SUBTOTAL(9,$A$16:A78)</f>
        <v>63</v>
      </c>
      <c r="C78" s="234" t="s">
        <v>5862</v>
      </c>
      <c r="D78" s="235"/>
      <c r="E78" s="224">
        <v>1952</v>
      </c>
      <c r="F78" s="224" t="s">
        <v>17152</v>
      </c>
      <c r="G78" s="224">
        <v>2</v>
      </c>
      <c r="H78" s="224">
        <v>2</v>
      </c>
      <c r="I78" s="236">
        <v>1055.3</v>
      </c>
      <c r="J78" s="236">
        <v>979.6</v>
      </c>
      <c r="K78" s="237">
        <v>36</v>
      </c>
      <c r="L78" s="224" t="s">
        <v>17021</v>
      </c>
      <c r="M78" s="224" t="s">
        <v>17037</v>
      </c>
      <c r="N78" s="227" t="s">
        <v>17295</v>
      </c>
      <c r="O78" s="232">
        <v>87563.25</v>
      </c>
      <c r="P78" s="232"/>
      <c r="Q78" s="232">
        <v>0</v>
      </c>
      <c r="R78" s="232">
        <v>0</v>
      </c>
      <c r="S78" s="232">
        <f t="shared" si="9"/>
        <v>87563.25</v>
      </c>
      <c r="T78" s="225">
        <f t="shared" si="10"/>
        <v>82.974746517577941</v>
      </c>
      <c r="U78" s="232">
        <v>82.974746517577941</v>
      </c>
    </row>
    <row r="79" spans="1:21" ht="35.25" x14ac:dyDescent="0.5">
      <c r="A79">
        <v>1</v>
      </c>
      <c r="B79" s="224">
        <f>SUBTOTAL(9,$A$16:A79)</f>
        <v>64</v>
      </c>
      <c r="C79" s="234" t="s">
        <v>127</v>
      </c>
      <c r="D79" s="235"/>
      <c r="E79" s="224">
        <v>1959</v>
      </c>
      <c r="F79" s="224" t="s">
        <v>17152</v>
      </c>
      <c r="G79" s="224">
        <v>3</v>
      </c>
      <c r="H79" s="224">
        <v>3</v>
      </c>
      <c r="I79" s="236">
        <v>1707.7</v>
      </c>
      <c r="J79" s="236">
        <v>1158.7</v>
      </c>
      <c r="K79" s="237">
        <v>47</v>
      </c>
      <c r="L79" s="224" t="s">
        <v>17021</v>
      </c>
      <c r="M79" s="224" t="s">
        <v>17037</v>
      </c>
      <c r="N79" s="227" t="s">
        <v>17042</v>
      </c>
      <c r="O79" s="232">
        <v>6803479.2000000002</v>
      </c>
      <c r="P79" s="232">
        <v>0</v>
      </c>
      <c r="Q79" s="232">
        <v>0</v>
      </c>
      <c r="R79" s="232">
        <v>0</v>
      </c>
      <c r="S79" s="232">
        <f t="shared" si="9"/>
        <v>6803479.2000000002</v>
      </c>
      <c r="T79" s="225">
        <f t="shared" si="10"/>
        <v>3984.0014053990749</v>
      </c>
      <c r="U79" s="232">
        <v>5497.2230794636062</v>
      </c>
    </row>
    <row r="80" spans="1:21" ht="35.25" x14ac:dyDescent="0.5">
      <c r="A80">
        <v>1</v>
      </c>
      <c r="B80" s="224">
        <f>SUBTOTAL(9,$A$16:A80)</f>
        <v>65</v>
      </c>
      <c r="C80" s="234" t="s">
        <v>6999</v>
      </c>
      <c r="D80" s="235"/>
      <c r="E80" s="224">
        <v>1965</v>
      </c>
      <c r="F80" s="224" t="s">
        <v>17152</v>
      </c>
      <c r="G80" s="224">
        <v>5</v>
      </c>
      <c r="H80" s="224">
        <v>4</v>
      </c>
      <c r="I80" s="236">
        <v>2574.6</v>
      </c>
      <c r="J80" s="236">
        <v>2550.48</v>
      </c>
      <c r="K80" s="237">
        <v>123</v>
      </c>
      <c r="L80" s="224" t="s">
        <v>17021</v>
      </c>
      <c r="M80" s="224" t="s">
        <v>17037</v>
      </c>
      <c r="N80" s="227" t="s">
        <v>17294</v>
      </c>
      <c r="O80" s="232">
        <v>114455.5</v>
      </c>
      <c r="P80" s="232">
        <v>0</v>
      </c>
      <c r="Q80" s="232">
        <v>0</v>
      </c>
      <c r="R80" s="232">
        <v>0</v>
      </c>
      <c r="S80" s="232">
        <f t="shared" si="9"/>
        <v>114455.5</v>
      </c>
      <c r="T80" s="225">
        <f t="shared" si="10"/>
        <v>44.455643595121572</v>
      </c>
      <c r="U80" s="232">
        <v>44.455643595121572</v>
      </c>
    </row>
    <row r="81" spans="1:21" ht="35.25" x14ac:dyDescent="0.5">
      <c r="A81">
        <v>1</v>
      </c>
      <c r="B81" s="224">
        <f>SUBTOTAL(9,$A$16:A81)</f>
        <v>66</v>
      </c>
      <c r="C81" s="234" t="s">
        <v>4656</v>
      </c>
      <c r="D81" s="235"/>
      <c r="E81" s="224">
        <v>1984</v>
      </c>
      <c r="F81" s="224" t="s">
        <v>17152</v>
      </c>
      <c r="G81" s="224">
        <v>12</v>
      </c>
      <c r="H81" s="224" t="s">
        <v>16973</v>
      </c>
      <c r="I81" s="236">
        <v>6206.9</v>
      </c>
      <c r="J81" s="236">
        <v>5104.59</v>
      </c>
      <c r="K81" s="237">
        <v>242</v>
      </c>
      <c r="L81" s="224" t="s">
        <v>17021</v>
      </c>
      <c r="M81" s="224" t="s">
        <v>17037</v>
      </c>
      <c r="N81" s="227" t="s">
        <v>17294</v>
      </c>
      <c r="O81" s="232">
        <v>6157003.8199999994</v>
      </c>
      <c r="P81" s="232">
        <v>0</v>
      </c>
      <c r="Q81" s="232">
        <v>0</v>
      </c>
      <c r="R81" s="232">
        <v>0</v>
      </c>
      <c r="S81" s="232">
        <f t="shared" si="9"/>
        <v>6157003.8199999994</v>
      </c>
      <c r="T81" s="225">
        <f t="shared" si="10"/>
        <v>991.96117546601363</v>
      </c>
      <c r="U81" s="232">
        <v>1352.7067603634666</v>
      </c>
    </row>
    <row r="82" spans="1:21" ht="35.25" x14ac:dyDescent="0.5">
      <c r="A82">
        <v>1</v>
      </c>
      <c r="B82" s="224">
        <f>SUBTOTAL(9,$A$16:A82)</f>
        <v>67</v>
      </c>
      <c r="C82" s="234" t="s">
        <v>4983</v>
      </c>
      <c r="D82" s="235"/>
      <c r="E82" s="224">
        <v>1970</v>
      </c>
      <c r="F82" s="224" t="s">
        <v>17152</v>
      </c>
      <c r="G82" s="224">
        <v>5</v>
      </c>
      <c r="H82" s="224" t="s">
        <v>16975</v>
      </c>
      <c r="I82" s="236">
        <v>2303.6999999999998</v>
      </c>
      <c r="J82" s="236">
        <v>1759</v>
      </c>
      <c r="K82" s="237">
        <v>77</v>
      </c>
      <c r="L82" s="224" t="s">
        <v>17021</v>
      </c>
      <c r="M82" s="224" t="s">
        <v>17037</v>
      </c>
      <c r="N82" s="227" t="s">
        <v>17038</v>
      </c>
      <c r="O82" s="232">
        <v>4332687.82</v>
      </c>
      <c r="P82" s="232">
        <v>0</v>
      </c>
      <c r="Q82" s="232">
        <v>0</v>
      </c>
      <c r="R82" s="232">
        <v>0</v>
      </c>
      <c r="S82" s="232">
        <f t="shared" si="9"/>
        <v>4332687.82</v>
      </c>
      <c r="T82" s="225">
        <f t="shared" si="10"/>
        <v>1880.7517558709903</v>
      </c>
      <c r="U82" s="232">
        <v>2784.5366353257805</v>
      </c>
    </row>
    <row r="83" spans="1:21" ht="35.25" x14ac:dyDescent="0.5">
      <c r="A83">
        <v>1</v>
      </c>
      <c r="B83" s="224">
        <f>SUBTOTAL(9,$A$16:A83)</f>
        <v>68</v>
      </c>
      <c r="C83" s="234" t="s">
        <v>5391</v>
      </c>
      <c r="D83" s="235"/>
      <c r="E83" s="224">
        <v>1961</v>
      </c>
      <c r="F83" s="224" t="s">
        <v>17152</v>
      </c>
      <c r="G83" s="224" t="s">
        <v>17024</v>
      </c>
      <c r="H83" s="224" t="s">
        <v>16975</v>
      </c>
      <c r="I83" s="236">
        <v>1478.4</v>
      </c>
      <c r="J83" s="236">
        <v>1363.8</v>
      </c>
      <c r="K83" s="237">
        <v>50</v>
      </c>
      <c r="L83" s="224" t="s">
        <v>17021</v>
      </c>
      <c r="M83" s="224" t="s">
        <v>17037</v>
      </c>
      <c r="N83" s="227" t="s">
        <v>17245</v>
      </c>
      <c r="O83" s="232">
        <v>4632000.99</v>
      </c>
      <c r="P83" s="232">
        <v>0</v>
      </c>
      <c r="Q83" s="232">
        <v>0</v>
      </c>
      <c r="R83" s="232">
        <v>0</v>
      </c>
      <c r="S83" s="232">
        <f t="shared" si="9"/>
        <v>4632000.99</v>
      </c>
      <c r="T83" s="225">
        <f t="shared" si="10"/>
        <v>3133.1175527597402</v>
      </c>
      <c r="U83" s="232">
        <v>4634.0958988095226</v>
      </c>
    </row>
    <row r="84" spans="1:21" ht="35.25" x14ac:dyDescent="0.5">
      <c r="A84">
        <v>1</v>
      </c>
      <c r="B84" s="224">
        <f>SUBTOTAL(9,$A$16:A84)</f>
        <v>69</v>
      </c>
      <c r="C84" s="234" t="s">
        <v>1310</v>
      </c>
      <c r="D84" s="235"/>
      <c r="E84" s="224" t="s">
        <v>666</v>
      </c>
      <c r="F84" s="224" t="s">
        <v>17259</v>
      </c>
      <c r="G84" s="224" t="s">
        <v>17031</v>
      </c>
      <c r="H84" s="224" t="s">
        <v>17032</v>
      </c>
      <c r="I84" s="236">
        <v>8158.5</v>
      </c>
      <c r="J84" s="236">
        <v>6419.1</v>
      </c>
      <c r="K84" s="237">
        <v>324</v>
      </c>
      <c r="L84" s="224" t="s">
        <v>17021</v>
      </c>
      <c r="M84" s="224" t="s">
        <v>17037</v>
      </c>
      <c r="N84" s="227" t="s">
        <v>17046</v>
      </c>
      <c r="O84" s="232">
        <v>7736799.3300000001</v>
      </c>
      <c r="P84" s="232">
        <v>0</v>
      </c>
      <c r="Q84" s="232">
        <v>0</v>
      </c>
      <c r="R84" s="232">
        <v>0</v>
      </c>
      <c r="S84" s="232">
        <f t="shared" si="9"/>
        <v>7736799.3300000001</v>
      </c>
      <c r="T84" s="225">
        <f t="shared" si="10"/>
        <v>948.31149476006624</v>
      </c>
      <c r="U84" s="232">
        <v>2173.8375604584176</v>
      </c>
    </row>
    <row r="85" spans="1:21" ht="35.25" x14ac:dyDescent="0.5">
      <c r="A85">
        <v>1</v>
      </c>
      <c r="B85" s="224">
        <f>SUBTOTAL(9,$A$16:A85)</f>
        <v>70</v>
      </c>
      <c r="C85" s="234" t="s">
        <v>1371</v>
      </c>
      <c r="D85" s="235"/>
      <c r="E85" s="224">
        <v>1970</v>
      </c>
      <c r="F85" s="224" t="s">
        <v>17152</v>
      </c>
      <c r="G85" s="224">
        <v>2</v>
      </c>
      <c r="H85" s="224">
        <v>2</v>
      </c>
      <c r="I85" s="236">
        <v>788.5</v>
      </c>
      <c r="J85" s="236">
        <v>722.8</v>
      </c>
      <c r="K85" s="237">
        <v>42</v>
      </c>
      <c r="L85" s="224" t="s">
        <v>17021</v>
      </c>
      <c r="M85" s="224" t="s">
        <v>17037</v>
      </c>
      <c r="N85" s="227" t="s">
        <v>17038</v>
      </c>
      <c r="O85" s="232">
        <v>4876698.2300000004</v>
      </c>
      <c r="P85" s="232"/>
      <c r="Q85" s="232">
        <v>0</v>
      </c>
      <c r="R85" s="232">
        <v>0</v>
      </c>
      <c r="S85" s="232">
        <f t="shared" si="9"/>
        <v>4876698.2300000004</v>
      </c>
      <c r="T85" s="225">
        <f t="shared" si="10"/>
        <v>6184.7789854153461</v>
      </c>
      <c r="U85" s="232">
        <v>8632.672771084337</v>
      </c>
    </row>
    <row r="86" spans="1:21" ht="35.25" x14ac:dyDescent="0.5">
      <c r="A86">
        <v>1</v>
      </c>
      <c r="B86" s="224">
        <f>SUBTOTAL(9,$A$16:A86)</f>
        <v>71</v>
      </c>
      <c r="C86" s="234" t="s">
        <v>6830</v>
      </c>
      <c r="D86" s="235"/>
      <c r="E86" s="224">
        <v>1999</v>
      </c>
      <c r="F86" s="224" t="s">
        <v>17026</v>
      </c>
      <c r="G86" s="224">
        <v>10</v>
      </c>
      <c r="H86" s="224">
        <v>3</v>
      </c>
      <c r="I86" s="236">
        <v>7576.1</v>
      </c>
      <c r="J86" s="236">
        <v>6473.7</v>
      </c>
      <c r="K86" s="237">
        <v>269</v>
      </c>
      <c r="L86" s="224" t="s">
        <v>17021</v>
      </c>
      <c r="M86" s="224" t="s">
        <v>17037</v>
      </c>
      <c r="N86" s="227" t="s">
        <v>17432</v>
      </c>
      <c r="O86" s="232">
        <v>2846419.65</v>
      </c>
      <c r="P86" s="232">
        <v>0</v>
      </c>
      <c r="Q86" s="232">
        <v>0</v>
      </c>
      <c r="R86" s="232">
        <v>0</v>
      </c>
      <c r="S86" s="232">
        <f t="shared" si="9"/>
        <v>2846419.65</v>
      </c>
      <c r="T86" s="225">
        <f t="shared" si="10"/>
        <v>375.71041168939161</v>
      </c>
      <c r="U86" s="232">
        <v>5674.57</v>
      </c>
    </row>
    <row r="87" spans="1:21" ht="35.25" x14ac:dyDescent="0.5">
      <c r="A87">
        <v>1</v>
      </c>
      <c r="B87" s="224">
        <f>SUBTOTAL(9,$A$16:A87)</f>
        <v>72</v>
      </c>
      <c r="C87" s="234" t="s">
        <v>6998</v>
      </c>
      <c r="D87" s="235"/>
      <c r="E87" s="224">
        <v>1979</v>
      </c>
      <c r="F87" s="224" t="s">
        <v>17026</v>
      </c>
      <c r="G87" s="224">
        <v>5</v>
      </c>
      <c r="H87" s="224">
        <v>4</v>
      </c>
      <c r="I87" s="236">
        <v>2154.4</v>
      </c>
      <c r="J87" s="236">
        <v>1955.6</v>
      </c>
      <c r="K87" s="237">
        <v>122</v>
      </c>
      <c r="L87" s="224" t="s">
        <v>17021</v>
      </c>
      <c r="M87" s="224" t="s">
        <v>17037</v>
      </c>
      <c r="N87" s="227" t="s">
        <v>17264</v>
      </c>
      <c r="O87" s="232">
        <v>2072739.64</v>
      </c>
      <c r="P87" s="232">
        <v>0</v>
      </c>
      <c r="Q87" s="232">
        <v>0</v>
      </c>
      <c r="R87" s="232">
        <v>0</v>
      </c>
      <c r="S87" s="232">
        <f t="shared" si="9"/>
        <v>2072739.64</v>
      </c>
      <c r="T87" s="225">
        <f t="shared" si="10"/>
        <v>962.09600816932777</v>
      </c>
      <c r="U87" s="232">
        <v>1809.9094239695505</v>
      </c>
    </row>
    <row r="88" spans="1:21" ht="35.25" x14ac:dyDescent="0.5">
      <c r="A88">
        <v>1</v>
      </c>
      <c r="B88" s="224">
        <f>SUBTOTAL(9,$A$16:A88)</f>
        <v>73</v>
      </c>
      <c r="C88" s="234" t="s">
        <v>7050</v>
      </c>
      <c r="D88" s="235"/>
      <c r="E88" s="224" t="s">
        <v>923</v>
      </c>
      <c r="F88" s="224" t="s">
        <v>17152</v>
      </c>
      <c r="G88" s="224" t="s">
        <v>17031</v>
      </c>
      <c r="H88" s="224">
        <v>1</v>
      </c>
      <c r="I88" s="236">
        <v>1129.8</v>
      </c>
      <c r="J88" s="236">
        <v>1033.3</v>
      </c>
      <c r="K88" s="237">
        <v>42</v>
      </c>
      <c r="L88" s="224" t="s">
        <v>17021</v>
      </c>
      <c r="M88" s="224" t="s">
        <v>17037</v>
      </c>
      <c r="N88" s="227" t="s">
        <v>17261</v>
      </c>
      <c r="O88" s="232">
        <v>1955554.73</v>
      </c>
      <c r="P88" s="232">
        <v>0</v>
      </c>
      <c r="Q88" s="232">
        <v>0</v>
      </c>
      <c r="R88" s="232">
        <v>0</v>
      </c>
      <c r="S88" s="232">
        <f t="shared" si="9"/>
        <v>1955554.73</v>
      </c>
      <c r="T88" s="225">
        <f t="shared" si="10"/>
        <v>1730.8857585413348</v>
      </c>
      <c r="U88" s="232">
        <v>2965.5871108160741</v>
      </c>
    </row>
    <row r="89" spans="1:21" ht="35.25" x14ac:dyDescent="0.5">
      <c r="A89">
        <v>1</v>
      </c>
      <c r="B89" s="224">
        <f>SUBTOTAL(9,$A$16:A89)</f>
        <v>74</v>
      </c>
      <c r="C89" s="234" t="s">
        <v>7130</v>
      </c>
      <c r="D89" s="235"/>
      <c r="E89" s="224">
        <v>1981</v>
      </c>
      <c r="F89" s="224" t="s">
        <v>17152</v>
      </c>
      <c r="G89" s="224">
        <v>6</v>
      </c>
      <c r="H89" s="224">
        <v>1</v>
      </c>
      <c r="I89" s="236">
        <v>992.7</v>
      </c>
      <c r="J89" s="236">
        <v>982.4</v>
      </c>
      <c r="K89" s="237">
        <v>40</v>
      </c>
      <c r="L89" s="224" t="s">
        <v>17021</v>
      </c>
      <c r="M89" s="224" t="s">
        <v>17037</v>
      </c>
      <c r="N89" s="227" t="s">
        <v>17336</v>
      </c>
      <c r="O89" s="232">
        <v>139938.38</v>
      </c>
      <c r="P89" s="232"/>
      <c r="Q89" s="232">
        <v>0</v>
      </c>
      <c r="R89" s="232">
        <v>0</v>
      </c>
      <c r="S89" s="232">
        <f t="shared" si="9"/>
        <v>139938.38</v>
      </c>
      <c r="T89" s="225">
        <f t="shared" si="10"/>
        <v>140.9674423290017</v>
      </c>
      <c r="U89" s="232">
        <v>140.9674423290017</v>
      </c>
    </row>
    <row r="90" spans="1:21" ht="35.25" x14ac:dyDescent="0.5">
      <c r="A90">
        <v>1</v>
      </c>
      <c r="B90" s="224">
        <f>SUBTOTAL(9,$A$16:A90)</f>
        <v>75</v>
      </c>
      <c r="C90" s="234" t="s">
        <v>6884</v>
      </c>
      <c r="D90" s="235"/>
      <c r="E90" s="224">
        <v>1968</v>
      </c>
      <c r="F90" s="224" t="s">
        <v>17152</v>
      </c>
      <c r="G90" s="224">
        <v>5</v>
      </c>
      <c r="H90" s="224">
        <v>6</v>
      </c>
      <c r="I90" s="236">
        <v>4551.3</v>
      </c>
      <c r="J90" s="236">
        <v>4456.07</v>
      </c>
      <c r="K90" s="237">
        <v>265</v>
      </c>
      <c r="L90" s="224" t="s">
        <v>17021</v>
      </c>
      <c r="M90" s="224" t="s">
        <v>17037</v>
      </c>
      <c r="N90" s="227" t="s">
        <v>17042</v>
      </c>
      <c r="O90" s="232">
        <v>117549.75999999999</v>
      </c>
      <c r="P90" s="232"/>
      <c r="Q90" s="232">
        <v>0</v>
      </c>
      <c r="R90" s="232">
        <v>0</v>
      </c>
      <c r="S90" s="232">
        <f t="shared" si="9"/>
        <v>117549.75999999999</v>
      </c>
      <c r="T90" s="225">
        <f t="shared" si="10"/>
        <v>25.827732735701886</v>
      </c>
      <c r="U90" s="232">
        <v>25.827732735701886</v>
      </c>
    </row>
    <row r="91" spans="1:21" ht="35.25" x14ac:dyDescent="0.5">
      <c r="A91">
        <v>1</v>
      </c>
      <c r="B91" s="224">
        <f>SUBTOTAL(9,$A$16:A91)</f>
        <v>76</v>
      </c>
      <c r="C91" s="234" t="s">
        <v>133</v>
      </c>
      <c r="D91" s="235"/>
      <c r="E91" s="224">
        <v>1972</v>
      </c>
      <c r="F91" s="224" t="s">
        <v>17152</v>
      </c>
      <c r="G91" s="224">
        <v>5</v>
      </c>
      <c r="H91" s="224">
        <v>6</v>
      </c>
      <c r="I91" s="236">
        <v>4625.6000000000004</v>
      </c>
      <c r="J91" s="236">
        <v>3577.4</v>
      </c>
      <c r="K91" s="237">
        <v>160</v>
      </c>
      <c r="L91" s="224" t="s">
        <v>17021</v>
      </c>
      <c r="M91" s="224" t="s">
        <v>17037</v>
      </c>
      <c r="N91" s="227" t="s">
        <v>17057</v>
      </c>
      <c r="O91" s="232">
        <v>124578.2</v>
      </c>
      <c r="P91" s="232"/>
      <c r="Q91" s="232">
        <v>0</v>
      </c>
      <c r="R91" s="232">
        <v>0</v>
      </c>
      <c r="S91" s="232">
        <f t="shared" si="9"/>
        <v>124578.2</v>
      </c>
      <c r="T91" s="225">
        <f t="shared" si="10"/>
        <v>26.932333102732617</v>
      </c>
      <c r="U91" s="232">
        <v>26.932333102732617</v>
      </c>
    </row>
    <row r="92" spans="1:21" ht="35.25" x14ac:dyDescent="0.5">
      <c r="A92">
        <v>1</v>
      </c>
      <c r="B92" s="224">
        <f>SUBTOTAL(9,$A$16:A92)</f>
        <v>77</v>
      </c>
      <c r="C92" s="234" t="s">
        <v>7723</v>
      </c>
      <c r="D92" s="235"/>
      <c r="E92" s="224">
        <v>1969</v>
      </c>
      <c r="F92" s="224" t="s">
        <v>17152</v>
      </c>
      <c r="G92" s="224">
        <v>5</v>
      </c>
      <c r="H92" s="224">
        <v>4</v>
      </c>
      <c r="I92" s="236">
        <v>4508.5</v>
      </c>
      <c r="J92" s="236">
        <v>3290.4</v>
      </c>
      <c r="K92" s="237">
        <v>145</v>
      </c>
      <c r="L92" s="224" t="s">
        <v>17021</v>
      </c>
      <c r="M92" s="224" t="s">
        <v>17037</v>
      </c>
      <c r="N92" s="227" t="s">
        <v>17038</v>
      </c>
      <c r="O92" s="232">
        <v>279029.03999999998</v>
      </c>
      <c r="P92" s="232"/>
      <c r="Q92" s="232">
        <v>0</v>
      </c>
      <c r="R92" s="232">
        <v>0</v>
      </c>
      <c r="S92" s="232">
        <f t="shared" ref="S92:S100" si="11">O92-Q92-R92</f>
        <v>279029.03999999998</v>
      </c>
      <c r="T92" s="225">
        <f t="shared" si="10"/>
        <v>61.889550848397469</v>
      </c>
      <c r="U92" s="232">
        <v>61.889550848397469</v>
      </c>
    </row>
    <row r="93" spans="1:21" ht="35.25" x14ac:dyDescent="0.5">
      <c r="A93">
        <v>1</v>
      </c>
      <c r="B93" s="224">
        <f>SUBTOTAL(9,$A$16:A93)</f>
        <v>78</v>
      </c>
      <c r="C93" s="234" t="s">
        <v>5234</v>
      </c>
      <c r="D93" s="235"/>
      <c r="E93" s="224">
        <v>1962</v>
      </c>
      <c r="F93" s="224" t="s">
        <v>17152</v>
      </c>
      <c r="G93" s="224">
        <v>2</v>
      </c>
      <c r="H93" s="224">
        <v>2</v>
      </c>
      <c r="I93" s="236">
        <v>651.84</v>
      </c>
      <c r="J93" s="236">
        <v>638.64</v>
      </c>
      <c r="K93" s="237">
        <v>42</v>
      </c>
      <c r="L93" s="224" t="s">
        <v>17021</v>
      </c>
      <c r="M93" s="224" t="s">
        <v>17037</v>
      </c>
      <c r="N93" s="227" t="s">
        <v>17042</v>
      </c>
      <c r="O93" s="232">
        <v>98444.12</v>
      </c>
      <c r="P93" s="232"/>
      <c r="Q93" s="232">
        <v>0</v>
      </c>
      <c r="R93" s="232">
        <v>0</v>
      </c>
      <c r="S93" s="232">
        <f t="shared" si="11"/>
        <v>98444.12</v>
      </c>
      <c r="T93" s="225">
        <f t="shared" si="10"/>
        <v>151.02497545409915</v>
      </c>
      <c r="U93" s="232">
        <v>151.02497545409915</v>
      </c>
    </row>
    <row r="94" spans="1:21" ht="35.25" x14ac:dyDescent="0.5">
      <c r="A94">
        <v>1</v>
      </c>
      <c r="B94" s="224">
        <f>SUBTOTAL(9,$A$16:A94)</f>
        <v>79</v>
      </c>
      <c r="C94" s="234" t="s">
        <v>97</v>
      </c>
      <c r="D94" s="235"/>
      <c r="E94" s="224">
        <v>1997</v>
      </c>
      <c r="F94" s="224" t="s">
        <v>17152</v>
      </c>
      <c r="G94" s="224">
        <v>9</v>
      </c>
      <c r="H94" s="224">
        <v>2</v>
      </c>
      <c r="I94" s="236">
        <v>5737.8</v>
      </c>
      <c r="J94" s="236">
        <v>4244.5</v>
      </c>
      <c r="K94" s="237">
        <v>120</v>
      </c>
      <c r="L94" s="224" t="s">
        <v>17021</v>
      </c>
      <c r="M94" s="224" t="s">
        <v>17037</v>
      </c>
      <c r="N94" s="227" t="s">
        <v>17263</v>
      </c>
      <c r="O94" s="232">
        <v>110067.08</v>
      </c>
      <c r="P94" s="232"/>
      <c r="Q94" s="232">
        <v>0</v>
      </c>
      <c r="R94" s="232">
        <v>0</v>
      </c>
      <c r="S94" s="232">
        <f t="shared" si="11"/>
        <v>110067.08</v>
      </c>
      <c r="T94" s="225">
        <f t="shared" si="10"/>
        <v>19.182801770713514</v>
      </c>
      <c r="U94" s="232">
        <v>19.182801770713514</v>
      </c>
    </row>
    <row r="95" spans="1:21" ht="35.25" x14ac:dyDescent="0.5">
      <c r="A95">
        <v>1</v>
      </c>
      <c r="B95" s="224">
        <f>SUBTOTAL(9,$A$16:A95)</f>
        <v>80</v>
      </c>
      <c r="C95" s="234" t="s">
        <v>6142</v>
      </c>
      <c r="D95" s="235"/>
      <c r="E95" s="224">
        <v>1987</v>
      </c>
      <c r="F95" s="224" t="s">
        <v>17026</v>
      </c>
      <c r="G95" s="224">
        <v>9</v>
      </c>
      <c r="H95" s="224">
        <v>2</v>
      </c>
      <c r="I95" s="236">
        <v>5051.2</v>
      </c>
      <c r="J95" s="236">
        <v>3905.8</v>
      </c>
      <c r="K95" s="237">
        <v>179</v>
      </c>
      <c r="L95" s="224" t="s">
        <v>17021</v>
      </c>
      <c r="M95" s="224" t="s">
        <v>17037</v>
      </c>
      <c r="N95" s="227" t="s">
        <v>17063</v>
      </c>
      <c r="O95" s="232">
        <v>204130.66</v>
      </c>
      <c r="P95" s="232"/>
      <c r="Q95" s="232">
        <v>0</v>
      </c>
      <c r="R95" s="232">
        <v>0</v>
      </c>
      <c r="S95" s="232">
        <f t="shared" si="11"/>
        <v>204130.66</v>
      </c>
      <c r="T95" s="225">
        <f t="shared" si="10"/>
        <v>40.41230994615141</v>
      </c>
      <c r="U95" s="232">
        <v>40.41230994615141</v>
      </c>
    </row>
    <row r="96" spans="1:21" ht="35.25" x14ac:dyDescent="0.5">
      <c r="A96">
        <v>1</v>
      </c>
      <c r="B96" s="224">
        <f>SUBTOTAL(9,$A$16:A96)</f>
        <v>81</v>
      </c>
      <c r="C96" s="234" t="s">
        <v>4855</v>
      </c>
      <c r="D96" s="235"/>
      <c r="E96" s="224">
        <v>1986</v>
      </c>
      <c r="F96" s="224" t="s">
        <v>17026</v>
      </c>
      <c r="G96" s="224">
        <v>9</v>
      </c>
      <c r="H96" s="224">
        <v>4</v>
      </c>
      <c r="I96" s="236">
        <v>8632.7000000000007</v>
      </c>
      <c r="J96" s="236">
        <v>7750.5</v>
      </c>
      <c r="K96" s="237">
        <v>395</v>
      </c>
      <c r="L96" s="224" t="s">
        <v>17021</v>
      </c>
      <c r="M96" s="224" t="s">
        <v>17037</v>
      </c>
      <c r="N96" s="227" t="s">
        <v>17063</v>
      </c>
      <c r="O96" s="232">
        <v>246745.72</v>
      </c>
      <c r="P96" s="232"/>
      <c r="Q96" s="232">
        <v>0</v>
      </c>
      <c r="R96" s="232">
        <v>0</v>
      </c>
      <c r="S96" s="232">
        <f t="shared" si="11"/>
        <v>246745.72</v>
      </c>
      <c r="T96" s="225">
        <f t="shared" si="10"/>
        <v>28.582682127260298</v>
      </c>
      <c r="U96" s="232">
        <v>28.582682127260298</v>
      </c>
    </row>
    <row r="97" spans="1:21" ht="35.25" x14ac:dyDescent="0.5">
      <c r="A97">
        <v>1</v>
      </c>
      <c r="B97" s="224">
        <f>SUBTOTAL(9,$A$16:A97)</f>
        <v>82</v>
      </c>
      <c r="C97" s="234" t="s">
        <v>6743</v>
      </c>
      <c r="D97" s="235"/>
      <c r="E97" s="224">
        <v>1970</v>
      </c>
      <c r="F97" s="224" t="s">
        <v>17152</v>
      </c>
      <c r="G97" s="224">
        <v>5</v>
      </c>
      <c r="H97" s="224">
        <v>4</v>
      </c>
      <c r="I97" s="236">
        <v>3821.4</v>
      </c>
      <c r="J97" s="236">
        <v>3346.8</v>
      </c>
      <c r="K97" s="237">
        <v>153</v>
      </c>
      <c r="L97" s="224" t="s">
        <v>17021</v>
      </c>
      <c r="M97" s="224" t="s">
        <v>17037</v>
      </c>
      <c r="N97" s="227" t="s">
        <v>17045</v>
      </c>
      <c r="O97" s="232">
        <v>238307.17</v>
      </c>
      <c r="P97" s="232"/>
      <c r="Q97" s="232">
        <v>0</v>
      </c>
      <c r="R97" s="232">
        <v>0</v>
      </c>
      <c r="S97" s="232">
        <f t="shared" si="11"/>
        <v>238307.17</v>
      </c>
      <c r="T97" s="225">
        <f t="shared" si="10"/>
        <v>62.361221018474907</v>
      </c>
      <c r="U97" s="232">
        <v>62.361221018474907</v>
      </c>
    </row>
    <row r="98" spans="1:21" ht="35.25" x14ac:dyDescent="0.5">
      <c r="A98">
        <v>1</v>
      </c>
      <c r="B98" s="224">
        <f>SUBTOTAL(9,$A$16:A98)</f>
        <v>83</v>
      </c>
      <c r="C98" s="234" t="s">
        <v>17371</v>
      </c>
      <c r="D98" s="235"/>
      <c r="E98" s="224">
        <v>1960</v>
      </c>
      <c r="F98" s="224" t="s">
        <v>17152</v>
      </c>
      <c r="G98" s="224">
        <v>3</v>
      </c>
      <c r="H98" s="224">
        <v>1</v>
      </c>
      <c r="I98" s="236">
        <v>500.8</v>
      </c>
      <c r="J98" s="236">
        <v>448</v>
      </c>
      <c r="K98" s="237">
        <v>25</v>
      </c>
      <c r="L98" s="224" t="s">
        <v>17021</v>
      </c>
      <c r="M98" s="224" t="s">
        <v>17037</v>
      </c>
      <c r="N98" s="227" t="s">
        <v>17295</v>
      </c>
      <c r="O98" s="232">
        <v>94481.82</v>
      </c>
      <c r="P98" s="232"/>
      <c r="Q98" s="232">
        <v>0</v>
      </c>
      <c r="R98" s="232">
        <v>0</v>
      </c>
      <c r="S98" s="232">
        <f t="shared" si="11"/>
        <v>94481.82</v>
      </c>
      <c r="T98" s="225">
        <f t="shared" si="10"/>
        <v>188.66178115015975</v>
      </c>
      <c r="U98" s="232">
        <v>188.66178115015975</v>
      </c>
    </row>
    <row r="99" spans="1:21" ht="35.25" x14ac:dyDescent="0.5">
      <c r="A99">
        <v>1</v>
      </c>
      <c r="B99" s="224">
        <f>SUBTOTAL(9,$A$16:A99)</f>
        <v>84</v>
      </c>
      <c r="C99" s="234" t="s">
        <v>6359</v>
      </c>
      <c r="D99" s="235"/>
      <c r="E99" s="224">
        <v>1966</v>
      </c>
      <c r="F99" s="224" t="s">
        <v>17152</v>
      </c>
      <c r="G99" s="224">
        <v>2</v>
      </c>
      <c r="H99" s="224">
        <v>2</v>
      </c>
      <c r="I99" s="236">
        <v>426.7</v>
      </c>
      <c r="J99" s="236">
        <v>426.7</v>
      </c>
      <c r="K99" s="237">
        <v>19</v>
      </c>
      <c r="L99" s="224" t="s">
        <v>17021</v>
      </c>
      <c r="M99" s="224" t="s">
        <v>17037</v>
      </c>
      <c r="N99" s="227" t="s">
        <v>17433</v>
      </c>
      <c r="O99" s="232">
        <v>107986.06</v>
      </c>
      <c r="P99" s="232"/>
      <c r="Q99" s="232">
        <v>0</v>
      </c>
      <c r="R99" s="232">
        <v>0</v>
      </c>
      <c r="S99" s="232">
        <f t="shared" si="11"/>
        <v>107986.06</v>
      </c>
      <c r="T99" s="225">
        <f t="shared" si="10"/>
        <v>253.07255683149754</v>
      </c>
      <c r="U99" s="232">
        <v>253.07255683149754</v>
      </c>
    </row>
    <row r="100" spans="1:21" ht="35.25" x14ac:dyDescent="0.5">
      <c r="A100">
        <v>1</v>
      </c>
      <c r="B100" s="224">
        <f>SUBTOTAL(9,$A$16:A100)</f>
        <v>85</v>
      </c>
      <c r="C100" s="234" t="s">
        <v>1169</v>
      </c>
      <c r="D100" s="235"/>
      <c r="E100" s="224">
        <v>1912</v>
      </c>
      <c r="F100" s="224" t="s">
        <v>17152</v>
      </c>
      <c r="G100" s="224">
        <v>3</v>
      </c>
      <c r="H100" s="224">
        <v>5</v>
      </c>
      <c r="I100" s="236">
        <v>1703</v>
      </c>
      <c r="J100" s="236">
        <v>1295</v>
      </c>
      <c r="K100" s="237">
        <v>65</v>
      </c>
      <c r="L100" s="224" t="s">
        <v>17021</v>
      </c>
      <c r="M100" s="224" t="s">
        <v>17037</v>
      </c>
      <c r="N100" s="227" t="s">
        <v>17370</v>
      </c>
      <c r="O100" s="232">
        <v>179930.42</v>
      </c>
      <c r="P100" s="232"/>
      <c r="Q100" s="232">
        <v>0</v>
      </c>
      <c r="R100" s="232">
        <v>0</v>
      </c>
      <c r="S100" s="232">
        <f t="shared" si="11"/>
        <v>179930.42</v>
      </c>
      <c r="T100" s="225">
        <f t="shared" si="10"/>
        <v>105.65497357604228</v>
      </c>
      <c r="U100" s="232">
        <v>105.65497357604228</v>
      </c>
    </row>
    <row r="101" spans="1:21" ht="35.25" x14ac:dyDescent="0.5">
      <c r="A101">
        <v>1</v>
      </c>
      <c r="B101" s="224">
        <f>SUBTOTAL(9,$A$16:A101)</f>
        <v>86</v>
      </c>
      <c r="C101" s="234" t="s">
        <v>5674</v>
      </c>
      <c r="D101" s="235"/>
      <c r="E101" s="224">
        <v>1960</v>
      </c>
      <c r="F101" s="224" t="s">
        <v>17152</v>
      </c>
      <c r="G101" s="224">
        <v>5</v>
      </c>
      <c r="H101" s="224">
        <v>3</v>
      </c>
      <c r="I101" s="236">
        <v>2680.2</v>
      </c>
      <c r="J101" s="236">
        <v>2438.9</v>
      </c>
      <c r="K101" s="237">
        <v>156</v>
      </c>
      <c r="L101" s="224" t="s">
        <v>17021</v>
      </c>
      <c r="M101" s="224" t="s">
        <v>17037</v>
      </c>
      <c r="N101" s="227" t="s">
        <v>17061</v>
      </c>
      <c r="O101" s="232">
        <v>3946695.64</v>
      </c>
      <c r="P101" s="232"/>
      <c r="Q101" s="232">
        <v>0</v>
      </c>
      <c r="R101" s="232">
        <v>0</v>
      </c>
      <c r="S101" s="232">
        <f>O101-Q101-R101</f>
        <v>3946695.64</v>
      </c>
      <c r="T101" s="225">
        <f t="shared" si="10"/>
        <v>1472.5377359898516</v>
      </c>
      <c r="U101" s="232">
        <v>6855.2480593239316</v>
      </c>
    </row>
    <row r="102" spans="1:21" ht="35.25" x14ac:dyDescent="0.5">
      <c r="A102">
        <v>1</v>
      </c>
      <c r="B102" s="224">
        <f>SUBTOTAL(9,$A$16:A102)</f>
        <v>87</v>
      </c>
      <c r="C102" s="238" t="s">
        <v>72</v>
      </c>
      <c r="D102" s="239"/>
      <c r="E102" s="224">
        <v>1980</v>
      </c>
      <c r="F102" s="224" t="s">
        <v>17152</v>
      </c>
      <c r="G102" s="224">
        <v>5</v>
      </c>
      <c r="H102" s="224">
        <v>1</v>
      </c>
      <c r="I102" s="236">
        <v>4370.1000000000004</v>
      </c>
      <c r="J102" s="236">
        <v>2631.5</v>
      </c>
      <c r="K102" s="237">
        <v>169</v>
      </c>
      <c r="L102" s="224" t="s">
        <v>17021</v>
      </c>
      <c r="M102" s="224" t="s">
        <v>17037</v>
      </c>
      <c r="N102" s="227" t="s">
        <v>17038</v>
      </c>
      <c r="O102" s="232">
        <v>230000</v>
      </c>
      <c r="P102" s="232"/>
      <c r="Q102" s="232">
        <v>0</v>
      </c>
      <c r="R102" s="232">
        <v>0</v>
      </c>
      <c r="S102" s="232">
        <f t="shared" ref="S102:S105" si="12">O102-Q102-R102</f>
        <v>230000</v>
      </c>
      <c r="T102" s="225">
        <f t="shared" si="10"/>
        <v>52.630374590970455</v>
      </c>
      <c r="U102" s="232">
        <v>52.630374590970455</v>
      </c>
    </row>
    <row r="103" spans="1:21" ht="35.25" x14ac:dyDescent="0.5">
      <c r="A103">
        <v>1</v>
      </c>
      <c r="B103" s="224">
        <f>SUBTOTAL(9,$A$16:A103)</f>
        <v>88</v>
      </c>
      <c r="C103" s="234" t="s">
        <v>110</v>
      </c>
      <c r="D103" s="235"/>
      <c r="E103" s="224">
        <v>1959</v>
      </c>
      <c r="F103" s="224" t="s">
        <v>17152</v>
      </c>
      <c r="G103" s="224">
        <v>2</v>
      </c>
      <c r="H103" s="224">
        <v>1</v>
      </c>
      <c r="I103" s="236">
        <v>299.5</v>
      </c>
      <c r="J103" s="236">
        <v>272.60000000000002</v>
      </c>
      <c r="K103" s="237">
        <v>15</v>
      </c>
      <c r="L103" s="224" t="s">
        <v>17021</v>
      </c>
      <c r="M103" s="224" t="s">
        <v>17037</v>
      </c>
      <c r="N103" s="227" t="s">
        <v>17052</v>
      </c>
      <c r="O103" s="232">
        <v>110038.78</v>
      </c>
      <c r="P103" s="232"/>
      <c r="Q103" s="232">
        <v>0</v>
      </c>
      <c r="R103" s="232">
        <v>0</v>
      </c>
      <c r="S103" s="232">
        <f t="shared" si="12"/>
        <v>110038.78</v>
      </c>
      <c r="T103" s="225">
        <f t="shared" si="10"/>
        <v>367.40828046744576</v>
      </c>
      <c r="U103" s="232">
        <v>367.40828046744576</v>
      </c>
    </row>
    <row r="104" spans="1:21" ht="35.25" x14ac:dyDescent="0.5">
      <c r="A104">
        <v>1</v>
      </c>
      <c r="B104" s="224">
        <f>SUBTOTAL(9,$A$16:A104)</f>
        <v>89</v>
      </c>
      <c r="C104" s="234" t="s">
        <v>126</v>
      </c>
      <c r="D104" s="235"/>
      <c r="E104" s="224">
        <v>1959</v>
      </c>
      <c r="F104" s="224" t="s">
        <v>17152</v>
      </c>
      <c r="G104" s="224">
        <v>2</v>
      </c>
      <c r="H104" s="224">
        <v>2</v>
      </c>
      <c r="I104" s="236">
        <v>568.6</v>
      </c>
      <c r="J104" s="236">
        <v>504.6</v>
      </c>
      <c r="K104" s="237">
        <v>19</v>
      </c>
      <c r="L104" s="224" t="s">
        <v>17021</v>
      </c>
      <c r="M104" s="224" t="s">
        <v>17037</v>
      </c>
      <c r="N104" s="227" t="s">
        <v>17053</v>
      </c>
      <c r="O104" s="232">
        <v>111310.81</v>
      </c>
      <c r="P104" s="232"/>
      <c r="Q104" s="232">
        <v>0</v>
      </c>
      <c r="R104" s="232">
        <v>0</v>
      </c>
      <c r="S104" s="232">
        <f t="shared" si="12"/>
        <v>111310.81</v>
      </c>
      <c r="T104" s="225">
        <f t="shared" si="10"/>
        <v>195.76294407316215</v>
      </c>
      <c r="U104" s="232">
        <v>195.76294407316215</v>
      </c>
    </row>
    <row r="105" spans="1:21" ht="35.25" x14ac:dyDescent="0.5">
      <c r="A105">
        <v>1</v>
      </c>
      <c r="B105" s="224">
        <f>SUBTOTAL(9,$A$16:A105)</f>
        <v>90</v>
      </c>
      <c r="C105" s="234" t="s">
        <v>6509</v>
      </c>
      <c r="D105" s="235"/>
      <c r="E105" s="224">
        <v>1963</v>
      </c>
      <c r="F105" s="224" t="s">
        <v>17152</v>
      </c>
      <c r="G105" s="224">
        <v>5</v>
      </c>
      <c r="H105" s="224" t="s">
        <v>16975</v>
      </c>
      <c r="I105" s="236">
        <v>1703.9</v>
      </c>
      <c r="J105" s="236">
        <v>1558.5</v>
      </c>
      <c r="K105" s="237">
        <v>68</v>
      </c>
      <c r="L105" s="224" t="s">
        <v>17021</v>
      </c>
      <c r="M105" s="224" t="s">
        <v>17037</v>
      </c>
      <c r="N105" s="227" t="s">
        <v>17261</v>
      </c>
      <c r="O105" s="232">
        <v>7668792.9500000002</v>
      </c>
      <c r="P105" s="232">
        <v>0</v>
      </c>
      <c r="Q105" s="232">
        <v>0</v>
      </c>
      <c r="R105" s="232">
        <v>0</v>
      </c>
      <c r="S105" s="232">
        <f t="shared" si="12"/>
        <v>7668792.9500000002</v>
      </c>
      <c r="T105" s="225">
        <f t="shared" si="10"/>
        <v>4500.7294735606547</v>
      </c>
      <c r="U105" s="232">
        <v>6851.6540465402895</v>
      </c>
    </row>
    <row r="106" spans="1:21" ht="35.25" x14ac:dyDescent="0.5">
      <c r="B106" s="233" t="s">
        <v>566</v>
      </c>
      <c r="C106" s="233"/>
      <c r="D106" s="223" t="s">
        <v>17004</v>
      </c>
      <c r="E106" s="224" t="s">
        <v>17004</v>
      </c>
      <c r="F106" s="224" t="s">
        <v>17004</v>
      </c>
      <c r="G106" s="224" t="s">
        <v>17004</v>
      </c>
      <c r="H106" s="224" t="s">
        <v>17004</v>
      </c>
      <c r="I106" s="229">
        <f>SUM(I107:I118)</f>
        <v>33020.699999999997</v>
      </c>
      <c r="J106" s="229">
        <f t="shared" ref="J106:K106" si="13">SUM(J107:J118)</f>
        <v>27970.000000000004</v>
      </c>
      <c r="K106" s="230">
        <f t="shared" si="13"/>
        <v>1536</v>
      </c>
      <c r="L106" s="224" t="s">
        <v>17004</v>
      </c>
      <c r="M106" s="224" t="s">
        <v>17004</v>
      </c>
      <c r="N106" s="227" t="s">
        <v>17004</v>
      </c>
      <c r="O106" s="231">
        <v>34723419.520000003</v>
      </c>
      <c r="P106" s="229">
        <f t="shared" ref="P106:S106" si="14">SUM(P107:P118)</f>
        <v>0</v>
      </c>
      <c r="Q106" s="229">
        <f t="shared" si="14"/>
        <v>0</v>
      </c>
      <c r="R106" s="229">
        <f t="shared" si="14"/>
        <v>0</v>
      </c>
      <c r="S106" s="229">
        <f t="shared" si="14"/>
        <v>34723419.520000003</v>
      </c>
      <c r="T106" s="225">
        <f t="shared" si="10"/>
        <v>1051.5652157586001</v>
      </c>
      <c r="U106" s="232">
        <f>MAX(U107:U118)</f>
        <v>12077.987133126935</v>
      </c>
    </row>
    <row r="107" spans="1:21" ht="35.25" x14ac:dyDescent="0.5">
      <c r="A107">
        <v>1</v>
      </c>
      <c r="B107" s="224">
        <f>SUBTOTAL(9,$A$16:A107)</f>
        <v>91</v>
      </c>
      <c r="C107" s="234" t="s">
        <v>567</v>
      </c>
      <c r="D107" s="235"/>
      <c r="E107" s="224">
        <v>1987</v>
      </c>
      <c r="F107" s="224" t="s">
        <v>17152</v>
      </c>
      <c r="G107" s="224">
        <v>5</v>
      </c>
      <c r="H107" s="224" t="s">
        <v>17023</v>
      </c>
      <c r="I107" s="236">
        <v>6379.1</v>
      </c>
      <c r="J107" s="236">
        <v>5691.1</v>
      </c>
      <c r="K107" s="237">
        <v>278</v>
      </c>
      <c r="L107" s="224" t="s">
        <v>17021</v>
      </c>
      <c r="M107" s="224" t="s">
        <v>17037</v>
      </c>
      <c r="N107" s="227" t="s">
        <v>17091</v>
      </c>
      <c r="O107" s="232">
        <v>147439.91</v>
      </c>
      <c r="P107" s="232"/>
      <c r="Q107" s="232">
        <v>0</v>
      </c>
      <c r="R107" s="232">
        <v>0</v>
      </c>
      <c r="S107" s="232">
        <f t="shared" ref="S107:S130" si="15">O107-Q107-R107</f>
        <v>147439.91</v>
      </c>
      <c r="T107" s="225">
        <f t="shared" ref="T107:T135" si="16">O107/I107</f>
        <v>23.112964211252372</v>
      </c>
      <c r="U107" s="232">
        <v>23.112964211252372</v>
      </c>
    </row>
    <row r="108" spans="1:21" ht="35.25" x14ac:dyDescent="0.5">
      <c r="A108">
        <v>1</v>
      </c>
      <c r="B108" s="224">
        <f>SUBTOTAL(9,$A$16:A108)</f>
        <v>92</v>
      </c>
      <c r="C108" s="234" t="s">
        <v>568</v>
      </c>
      <c r="D108" s="235"/>
      <c r="E108" s="224">
        <v>1969</v>
      </c>
      <c r="F108" s="224" t="s">
        <v>17152</v>
      </c>
      <c r="G108" s="224">
        <v>5</v>
      </c>
      <c r="H108" s="224" t="s">
        <v>17024</v>
      </c>
      <c r="I108" s="236">
        <v>4014.8</v>
      </c>
      <c r="J108" s="236">
        <v>2541.6</v>
      </c>
      <c r="K108" s="237">
        <v>110</v>
      </c>
      <c r="L108" s="224" t="s">
        <v>17021</v>
      </c>
      <c r="M108" s="224" t="s">
        <v>17037</v>
      </c>
      <c r="N108" s="227" t="s">
        <v>17091</v>
      </c>
      <c r="O108" s="232">
        <v>196002.36</v>
      </c>
      <c r="P108" s="232"/>
      <c r="Q108" s="232">
        <v>0</v>
      </c>
      <c r="R108" s="232">
        <v>0</v>
      </c>
      <c r="S108" s="232">
        <f t="shared" si="15"/>
        <v>196002.36</v>
      </c>
      <c r="T108" s="225">
        <f t="shared" si="16"/>
        <v>48.819956162199858</v>
      </c>
      <c r="U108" s="232">
        <v>48.819956162199858</v>
      </c>
    </row>
    <row r="109" spans="1:21" ht="70.5" x14ac:dyDescent="0.5">
      <c r="A109">
        <v>1</v>
      </c>
      <c r="B109" s="224">
        <f>SUBTOTAL(9,$A$16:A109)</f>
        <v>93</v>
      </c>
      <c r="C109" s="234" t="s">
        <v>578</v>
      </c>
      <c r="D109" s="235"/>
      <c r="E109" s="224">
        <v>1970</v>
      </c>
      <c r="F109" s="224" t="s">
        <v>17152</v>
      </c>
      <c r="G109" s="224">
        <v>5</v>
      </c>
      <c r="H109" s="224" t="s">
        <v>17027</v>
      </c>
      <c r="I109" s="236">
        <v>3766.8</v>
      </c>
      <c r="J109" s="236">
        <v>2685.1</v>
      </c>
      <c r="K109" s="237">
        <v>250</v>
      </c>
      <c r="L109" s="224" t="s">
        <v>17021</v>
      </c>
      <c r="M109" s="224" t="s">
        <v>17037</v>
      </c>
      <c r="N109" s="227" t="s">
        <v>17092</v>
      </c>
      <c r="O109" s="232">
        <v>267814.93</v>
      </c>
      <c r="P109" s="232"/>
      <c r="Q109" s="232">
        <v>0</v>
      </c>
      <c r="R109" s="232">
        <v>0</v>
      </c>
      <c r="S109" s="232">
        <f t="shared" si="15"/>
        <v>267814.93</v>
      </c>
      <c r="T109" s="225">
        <f t="shared" si="16"/>
        <v>71.098792078156521</v>
      </c>
      <c r="U109" s="232">
        <v>71.098792078156521</v>
      </c>
    </row>
    <row r="110" spans="1:21" ht="70.5" x14ac:dyDescent="0.5">
      <c r="A110">
        <v>1</v>
      </c>
      <c r="B110" s="224">
        <f>SUBTOTAL(9,$A$16:A110)</f>
        <v>94</v>
      </c>
      <c r="C110" s="234" t="s">
        <v>569</v>
      </c>
      <c r="D110" s="235"/>
      <c r="E110" s="224">
        <v>1973</v>
      </c>
      <c r="F110" s="224" t="s">
        <v>17152</v>
      </c>
      <c r="G110" s="224">
        <v>5</v>
      </c>
      <c r="H110" s="224" t="s">
        <v>17027</v>
      </c>
      <c r="I110" s="236">
        <v>5161.8999999999996</v>
      </c>
      <c r="J110" s="236">
        <v>4665.3999999999996</v>
      </c>
      <c r="K110" s="237">
        <v>255</v>
      </c>
      <c r="L110" s="224" t="s">
        <v>17021</v>
      </c>
      <c r="M110" s="224" t="s">
        <v>17037</v>
      </c>
      <c r="N110" s="227" t="s">
        <v>17092</v>
      </c>
      <c r="O110" s="232">
        <v>10312788.01</v>
      </c>
      <c r="P110" s="232"/>
      <c r="Q110" s="232">
        <v>0</v>
      </c>
      <c r="R110" s="232">
        <v>0</v>
      </c>
      <c r="S110" s="232">
        <f t="shared" si="15"/>
        <v>10312788.01</v>
      </c>
      <c r="T110" s="225">
        <f t="shared" si="16"/>
        <v>1997.8666789360507</v>
      </c>
      <c r="U110" s="232">
        <v>2864.8375528971892</v>
      </c>
    </row>
    <row r="111" spans="1:21" ht="35.25" x14ac:dyDescent="0.5">
      <c r="A111">
        <v>1</v>
      </c>
      <c r="B111" s="224">
        <f>SUBTOTAL(9,$A$16:A111)</f>
        <v>95</v>
      </c>
      <c r="C111" s="234" t="s">
        <v>580</v>
      </c>
      <c r="D111" s="235"/>
      <c r="E111" s="224">
        <v>1969</v>
      </c>
      <c r="F111" s="224" t="s">
        <v>17152</v>
      </c>
      <c r="G111" s="224">
        <v>2</v>
      </c>
      <c r="H111" s="224" t="s">
        <v>17028</v>
      </c>
      <c r="I111" s="236">
        <v>911.3</v>
      </c>
      <c r="J111" s="236">
        <v>824</v>
      </c>
      <c r="K111" s="237">
        <v>32</v>
      </c>
      <c r="L111" s="224" t="s">
        <v>17021</v>
      </c>
      <c r="M111" s="224" t="s">
        <v>17056</v>
      </c>
      <c r="N111" s="227" t="s">
        <v>17025</v>
      </c>
      <c r="O111" s="232">
        <v>93848.22</v>
      </c>
      <c r="P111" s="232"/>
      <c r="Q111" s="232">
        <v>0</v>
      </c>
      <c r="R111" s="232">
        <v>0</v>
      </c>
      <c r="S111" s="232">
        <f t="shared" si="15"/>
        <v>93848.22</v>
      </c>
      <c r="T111" s="225">
        <f t="shared" si="16"/>
        <v>102.98279381103919</v>
      </c>
      <c r="U111" s="232">
        <v>102.98279381103919</v>
      </c>
    </row>
    <row r="112" spans="1:21" ht="70.5" x14ac:dyDescent="0.5">
      <c r="A112">
        <v>1</v>
      </c>
      <c r="B112" s="224">
        <f>SUBTOTAL(9,$A$16:A112)</f>
        <v>96</v>
      </c>
      <c r="C112" s="234" t="s">
        <v>572</v>
      </c>
      <c r="D112" s="235"/>
      <c r="E112" s="224">
        <v>1986</v>
      </c>
      <c r="F112" s="224" t="s">
        <v>17026</v>
      </c>
      <c r="G112" s="224">
        <v>5</v>
      </c>
      <c r="H112" s="224" t="s">
        <v>17028</v>
      </c>
      <c r="I112" s="236">
        <v>2422.1</v>
      </c>
      <c r="J112" s="236">
        <v>2358.1999999999998</v>
      </c>
      <c r="K112" s="237">
        <v>117</v>
      </c>
      <c r="L112" s="224" t="s">
        <v>17021</v>
      </c>
      <c r="M112" s="224" t="s">
        <v>17037</v>
      </c>
      <c r="N112" s="227" t="s">
        <v>17092</v>
      </c>
      <c r="O112" s="232">
        <v>113440.52</v>
      </c>
      <c r="P112" s="232"/>
      <c r="Q112" s="232">
        <v>0</v>
      </c>
      <c r="R112" s="232">
        <v>0</v>
      </c>
      <c r="S112" s="232">
        <f t="shared" si="15"/>
        <v>113440.52</v>
      </c>
      <c r="T112" s="225">
        <f t="shared" si="16"/>
        <v>46.835605466330875</v>
      </c>
      <c r="U112" s="232">
        <v>90.201036290822017</v>
      </c>
    </row>
    <row r="113" spans="1:21" ht="70.5" x14ac:dyDescent="0.5">
      <c r="A113">
        <v>1</v>
      </c>
      <c r="B113" s="224">
        <f>SUBTOTAL(9,$A$16:A113)</f>
        <v>97</v>
      </c>
      <c r="C113" s="234" t="s">
        <v>573</v>
      </c>
      <c r="D113" s="235"/>
      <c r="E113" s="224">
        <v>1973</v>
      </c>
      <c r="F113" s="224" t="s">
        <v>17152</v>
      </c>
      <c r="G113" s="224">
        <v>5</v>
      </c>
      <c r="H113" s="224" t="s">
        <v>17024</v>
      </c>
      <c r="I113" s="236">
        <v>4053.8</v>
      </c>
      <c r="J113" s="236">
        <v>3338.7</v>
      </c>
      <c r="K113" s="237">
        <v>177</v>
      </c>
      <c r="L113" s="224" t="s">
        <v>17021</v>
      </c>
      <c r="M113" s="224" t="s">
        <v>17037</v>
      </c>
      <c r="N113" s="227" t="s">
        <v>17092</v>
      </c>
      <c r="O113" s="232">
        <v>206931.6</v>
      </c>
      <c r="P113" s="232"/>
      <c r="Q113" s="232">
        <v>0</v>
      </c>
      <c r="R113" s="232">
        <v>0</v>
      </c>
      <c r="S113" s="232">
        <f t="shared" si="15"/>
        <v>206931.6</v>
      </c>
      <c r="T113" s="225">
        <f t="shared" si="16"/>
        <v>51.046326903152597</v>
      </c>
      <c r="U113" s="232">
        <v>51.046326903152597</v>
      </c>
    </row>
    <row r="114" spans="1:21" ht="35.25" x14ac:dyDescent="0.5">
      <c r="A114">
        <v>1</v>
      </c>
      <c r="B114" s="224">
        <f>SUBTOTAL(9,$A$16:A114)</f>
        <v>98</v>
      </c>
      <c r="C114" s="234" t="s">
        <v>9398</v>
      </c>
      <c r="D114" s="235"/>
      <c r="E114" s="224">
        <v>1983</v>
      </c>
      <c r="F114" s="224" t="s">
        <v>17152</v>
      </c>
      <c r="G114" s="224">
        <v>2</v>
      </c>
      <c r="H114" s="224">
        <v>2</v>
      </c>
      <c r="I114" s="236">
        <v>644.29999999999995</v>
      </c>
      <c r="J114" s="236">
        <v>582.4</v>
      </c>
      <c r="K114" s="237">
        <v>42</v>
      </c>
      <c r="L114" s="224" t="s">
        <v>17021</v>
      </c>
      <c r="M114" s="224" t="s">
        <v>17056</v>
      </c>
      <c r="N114" s="227" t="s">
        <v>17025</v>
      </c>
      <c r="O114" s="232">
        <v>4257447.24</v>
      </c>
      <c r="P114" s="232"/>
      <c r="Q114" s="232">
        <v>0</v>
      </c>
      <c r="R114" s="232">
        <v>0</v>
      </c>
      <c r="S114" s="232">
        <f t="shared" si="15"/>
        <v>4257447.24</v>
      </c>
      <c r="T114" s="225">
        <f t="shared" si="16"/>
        <v>6607.8647214030743</v>
      </c>
      <c r="U114" s="232">
        <v>9654.0163091727463</v>
      </c>
    </row>
    <row r="115" spans="1:21" ht="35.25" x14ac:dyDescent="0.5">
      <c r="A115">
        <v>1</v>
      </c>
      <c r="B115" s="224">
        <f>SUBTOTAL(9,$A$16:A115)</f>
        <v>99</v>
      </c>
      <c r="C115" s="234" t="s">
        <v>1717</v>
      </c>
      <c r="D115" s="235"/>
      <c r="E115" s="224">
        <v>1966</v>
      </c>
      <c r="F115" s="224" t="s">
        <v>17152</v>
      </c>
      <c r="G115" s="224">
        <v>5</v>
      </c>
      <c r="H115" s="224" t="s">
        <v>17028</v>
      </c>
      <c r="I115" s="236">
        <v>2708.5</v>
      </c>
      <c r="J115" s="236">
        <v>2523.1</v>
      </c>
      <c r="K115" s="237">
        <v>137</v>
      </c>
      <c r="L115" s="224" t="s">
        <v>17021</v>
      </c>
      <c r="M115" s="224" t="s">
        <v>17056</v>
      </c>
      <c r="N115" s="227" t="s">
        <v>17025</v>
      </c>
      <c r="O115" s="232">
        <v>6898398.7699999996</v>
      </c>
      <c r="P115" s="232"/>
      <c r="Q115" s="232">
        <v>0</v>
      </c>
      <c r="R115" s="232">
        <v>0</v>
      </c>
      <c r="S115" s="232">
        <f t="shared" si="15"/>
        <v>6898398.7699999996</v>
      </c>
      <c r="T115" s="225">
        <f t="shared" si="16"/>
        <v>2546.9443492708137</v>
      </c>
      <c r="U115" s="232">
        <v>3019.7384521690974</v>
      </c>
    </row>
    <row r="116" spans="1:21" ht="35.25" x14ac:dyDescent="0.5">
      <c r="A116">
        <v>1</v>
      </c>
      <c r="B116" s="224">
        <f>SUBTOTAL(9,$A$16:A116)</f>
        <v>100</v>
      </c>
      <c r="C116" s="234" t="s">
        <v>1682</v>
      </c>
      <c r="D116" s="235"/>
      <c r="E116" s="224">
        <v>1959</v>
      </c>
      <c r="F116" s="224" t="s">
        <v>17152</v>
      </c>
      <c r="G116" s="224">
        <v>2</v>
      </c>
      <c r="H116" s="224" t="s">
        <v>16975</v>
      </c>
      <c r="I116" s="236">
        <v>611</v>
      </c>
      <c r="J116" s="236">
        <v>564.20000000000005</v>
      </c>
      <c r="K116" s="237">
        <v>36</v>
      </c>
      <c r="L116" s="224" t="s">
        <v>17021</v>
      </c>
      <c r="M116" s="224" t="s">
        <v>17037</v>
      </c>
      <c r="N116" s="227" t="s">
        <v>17296</v>
      </c>
      <c r="O116" s="232">
        <v>3830649.87</v>
      </c>
      <c r="P116" s="232">
        <v>0</v>
      </c>
      <c r="Q116" s="232">
        <v>0</v>
      </c>
      <c r="R116" s="232">
        <v>0</v>
      </c>
      <c r="S116" s="232">
        <f>O116-Q116-R116</f>
        <v>3830649.87</v>
      </c>
      <c r="T116" s="225">
        <f t="shared" si="16"/>
        <v>6269.4760556464817</v>
      </c>
      <c r="U116" s="232">
        <v>9310.0697793780691</v>
      </c>
    </row>
    <row r="117" spans="1:21" ht="70.5" x14ac:dyDescent="0.5">
      <c r="A117">
        <v>1</v>
      </c>
      <c r="B117" s="224">
        <f>SUBTOTAL(9,$A$16:A117)</f>
        <v>101</v>
      </c>
      <c r="C117" s="234" t="s">
        <v>9323</v>
      </c>
      <c r="D117" s="235"/>
      <c r="E117" s="224">
        <v>1965</v>
      </c>
      <c r="F117" s="224" t="s">
        <v>17152</v>
      </c>
      <c r="G117" s="224">
        <v>4</v>
      </c>
      <c r="H117" s="224" t="s">
        <v>17028</v>
      </c>
      <c r="I117" s="236">
        <v>2024.1</v>
      </c>
      <c r="J117" s="236">
        <v>1904.5</v>
      </c>
      <c r="K117" s="237">
        <v>86</v>
      </c>
      <c r="L117" s="224" t="s">
        <v>17021</v>
      </c>
      <c r="M117" s="224" t="s">
        <v>17037</v>
      </c>
      <c r="N117" s="227" t="s">
        <v>17297</v>
      </c>
      <c r="O117" s="232">
        <v>6012771.6600000001</v>
      </c>
      <c r="P117" s="232">
        <v>0</v>
      </c>
      <c r="Q117" s="232">
        <v>0</v>
      </c>
      <c r="R117" s="232">
        <v>0</v>
      </c>
      <c r="S117" s="232">
        <f>O117-Q117-R117</f>
        <v>6012771.6600000001</v>
      </c>
      <c r="T117" s="225">
        <f t="shared" si="16"/>
        <v>2970.590217874611</v>
      </c>
      <c r="U117" s="232">
        <v>4435.4989156662223</v>
      </c>
    </row>
    <row r="118" spans="1:21" ht="35.25" x14ac:dyDescent="0.5">
      <c r="A118">
        <v>1</v>
      </c>
      <c r="B118" s="224">
        <f>SUBTOTAL(9,$A$16:A118)</f>
        <v>102</v>
      </c>
      <c r="C118" s="234" t="s">
        <v>9755</v>
      </c>
      <c r="D118" s="235"/>
      <c r="E118" s="224">
        <v>1887</v>
      </c>
      <c r="F118" s="224" t="s">
        <v>17152</v>
      </c>
      <c r="G118" s="224">
        <v>2</v>
      </c>
      <c r="H118" s="224" t="s">
        <v>16975</v>
      </c>
      <c r="I118" s="236">
        <v>323</v>
      </c>
      <c r="J118" s="236">
        <v>291.7</v>
      </c>
      <c r="K118" s="237">
        <v>16</v>
      </c>
      <c r="L118" s="224" t="s">
        <v>17021</v>
      </c>
      <c r="M118" s="224" t="s">
        <v>17056</v>
      </c>
      <c r="N118" s="227" t="s">
        <v>17025</v>
      </c>
      <c r="O118" s="232">
        <v>2385886.4300000002</v>
      </c>
      <c r="P118" s="232">
        <v>0</v>
      </c>
      <c r="Q118" s="232">
        <v>0</v>
      </c>
      <c r="R118" s="232">
        <v>0</v>
      </c>
      <c r="S118" s="232">
        <f>O118-Q118-R118</f>
        <v>2385886.4300000002</v>
      </c>
      <c r="T118" s="225">
        <f t="shared" si="16"/>
        <v>7386.6452941176476</v>
      </c>
      <c r="U118" s="232">
        <v>12077.987133126935</v>
      </c>
    </row>
    <row r="119" spans="1:21" ht="35.25" x14ac:dyDescent="0.5">
      <c r="B119" s="233" t="s">
        <v>378</v>
      </c>
      <c r="C119" s="233"/>
      <c r="D119" s="223" t="s">
        <v>17004</v>
      </c>
      <c r="E119" s="224" t="s">
        <v>17004</v>
      </c>
      <c r="F119" s="224" t="s">
        <v>17004</v>
      </c>
      <c r="G119" s="224" t="s">
        <v>17004</v>
      </c>
      <c r="H119" s="224" t="s">
        <v>17004</v>
      </c>
      <c r="I119" s="229">
        <f>SUM(I120:I151)</f>
        <v>51353.200000000004</v>
      </c>
      <c r="J119" s="229">
        <f t="shared" ref="J119:K119" si="17">SUM(J120:J151)</f>
        <v>39765.810000000005</v>
      </c>
      <c r="K119" s="230">
        <f t="shared" si="17"/>
        <v>1520</v>
      </c>
      <c r="L119" s="224" t="s">
        <v>17004</v>
      </c>
      <c r="M119" s="224" t="s">
        <v>17004</v>
      </c>
      <c r="N119" s="227" t="s">
        <v>17004</v>
      </c>
      <c r="O119" s="231">
        <v>94069280.910000011</v>
      </c>
      <c r="P119" s="229">
        <f t="shared" ref="P119:S119" si="18">SUM(P120:P151)</f>
        <v>0</v>
      </c>
      <c r="Q119" s="229">
        <f t="shared" si="18"/>
        <v>0</v>
      </c>
      <c r="R119" s="229">
        <f t="shared" si="18"/>
        <v>0</v>
      </c>
      <c r="S119" s="229">
        <f t="shared" si="18"/>
        <v>94069280.910000011</v>
      </c>
      <c r="T119" s="225">
        <f t="shared" si="16"/>
        <v>1831.8095252097241</v>
      </c>
      <c r="U119" s="232">
        <f>MAX(U120:U151)</f>
        <v>12392.981842773439</v>
      </c>
    </row>
    <row r="120" spans="1:21" ht="35.25" x14ac:dyDescent="0.5">
      <c r="A120">
        <v>1</v>
      </c>
      <c r="B120" s="224">
        <f>SUBTOTAL(9,$A$16:A120)</f>
        <v>103</v>
      </c>
      <c r="C120" s="234" t="s">
        <v>381</v>
      </c>
      <c r="D120" s="235"/>
      <c r="E120" s="224">
        <v>1989</v>
      </c>
      <c r="F120" s="224" t="s">
        <v>17152</v>
      </c>
      <c r="G120" s="224">
        <v>5</v>
      </c>
      <c r="H120" s="224" t="s">
        <v>17024</v>
      </c>
      <c r="I120" s="236">
        <v>3601.5</v>
      </c>
      <c r="J120" s="236">
        <v>2642.8</v>
      </c>
      <c r="K120" s="237">
        <v>88</v>
      </c>
      <c r="L120" s="224" t="s">
        <v>17021</v>
      </c>
      <c r="M120" s="224" t="s">
        <v>17037</v>
      </c>
      <c r="N120" s="227" t="s">
        <v>17067</v>
      </c>
      <c r="O120" s="232">
        <v>4277166.1900000004</v>
      </c>
      <c r="P120" s="232"/>
      <c r="Q120" s="232">
        <v>0</v>
      </c>
      <c r="R120" s="232">
        <v>0</v>
      </c>
      <c r="S120" s="232">
        <f t="shared" si="15"/>
        <v>4277166.1900000004</v>
      </c>
      <c r="T120" s="225">
        <f t="shared" si="16"/>
        <v>1187.6068832430933</v>
      </c>
      <c r="U120" s="232">
        <v>1940.0924971539634</v>
      </c>
    </row>
    <row r="121" spans="1:21" ht="35.25" x14ac:dyDescent="0.5">
      <c r="A121">
        <v>1</v>
      </c>
      <c r="B121" s="224">
        <f>SUBTOTAL(9,$A$16:A121)</f>
        <v>104</v>
      </c>
      <c r="C121" s="234" t="s">
        <v>383</v>
      </c>
      <c r="D121" s="235"/>
      <c r="E121" s="224">
        <v>1968</v>
      </c>
      <c r="F121" s="224" t="s">
        <v>17152</v>
      </c>
      <c r="G121" s="224">
        <v>5</v>
      </c>
      <c r="H121" s="224" t="s">
        <v>16975</v>
      </c>
      <c r="I121" s="236">
        <v>1976.4</v>
      </c>
      <c r="J121" s="236">
        <v>1594.6</v>
      </c>
      <c r="K121" s="237">
        <v>56</v>
      </c>
      <c r="L121" s="224" t="s">
        <v>17021</v>
      </c>
      <c r="M121" s="224" t="s">
        <v>17037</v>
      </c>
      <c r="N121" s="227" t="s">
        <v>17067</v>
      </c>
      <c r="O121" s="232">
        <v>173382.74</v>
      </c>
      <c r="P121" s="232"/>
      <c r="Q121" s="232">
        <v>0</v>
      </c>
      <c r="R121" s="232">
        <v>0</v>
      </c>
      <c r="S121" s="232">
        <f t="shared" si="15"/>
        <v>173382.74</v>
      </c>
      <c r="T121" s="225">
        <f t="shared" si="16"/>
        <v>87.726543209876539</v>
      </c>
      <c r="U121" s="232">
        <v>87.726543209876539</v>
      </c>
    </row>
    <row r="122" spans="1:21" ht="35.25" x14ac:dyDescent="0.5">
      <c r="A122">
        <v>1</v>
      </c>
      <c r="B122" s="224">
        <f>SUBTOTAL(9,$A$16:A122)</f>
        <v>105</v>
      </c>
      <c r="C122" s="234" t="s">
        <v>388</v>
      </c>
      <c r="D122" s="235"/>
      <c r="E122" s="224">
        <v>1974</v>
      </c>
      <c r="F122" s="224" t="s">
        <v>17152</v>
      </c>
      <c r="G122" s="224">
        <v>5</v>
      </c>
      <c r="H122" s="224" t="s">
        <v>16975</v>
      </c>
      <c r="I122" s="236">
        <v>2383.4</v>
      </c>
      <c r="J122" s="236">
        <v>1780.1</v>
      </c>
      <c r="K122" s="237">
        <v>75</v>
      </c>
      <c r="L122" s="224" t="s">
        <v>17021</v>
      </c>
      <c r="M122" s="224" t="s">
        <v>17037</v>
      </c>
      <c r="N122" s="227" t="s">
        <v>17067</v>
      </c>
      <c r="O122" s="232">
        <v>5236101.2</v>
      </c>
      <c r="P122" s="232"/>
      <c r="Q122" s="232">
        <v>0</v>
      </c>
      <c r="R122" s="232">
        <v>0</v>
      </c>
      <c r="S122" s="232">
        <f t="shared" si="15"/>
        <v>5236101.2</v>
      </c>
      <c r="T122" s="225">
        <f t="shared" si="16"/>
        <v>2196.9040865989764</v>
      </c>
      <c r="U122" s="232">
        <v>2582.1998423680457</v>
      </c>
    </row>
    <row r="123" spans="1:21" ht="35.25" x14ac:dyDescent="0.5">
      <c r="A123">
        <v>1</v>
      </c>
      <c r="B123" s="224">
        <f>SUBTOTAL(9,$A$16:A123)</f>
        <v>106</v>
      </c>
      <c r="C123" s="234" t="s">
        <v>397</v>
      </c>
      <c r="D123" s="235"/>
      <c r="E123" s="224">
        <v>1966</v>
      </c>
      <c r="F123" s="224" t="s">
        <v>17152</v>
      </c>
      <c r="G123" s="224">
        <v>5</v>
      </c>
      <c r="H123" s="224" t="s">
        <v>17027</v>
      </c>
      <c r="I123" s="236">
        <v>5692</v>
      </c>
      <c r="J123" s="236">
        <v>4539.7</v>
      </c>
      <c r="K123" s="237">
        <v>181</v>
      </c>
      <c r="L123" s="224" t="s">
        <v>17021</v>
      </c>
      <c r="M123" s="224" t="s">
        <v>17037</v>
      </c>
      <c r="N123" s="227" t="s">
        <v>17065</v>
      </c>
      <c r="O123" s="232">
        <v>5990441.21</v>
      </c>
      <c r="P123" s="232"/>
      <c r="Q123" s="232">
        <v>0</v>
      </c>
      <c r="R123" s="232">
        <v>0</v>
      </c>
      <c r="S123" s="232">
        <f t="shared" si="15"/>
        <v>5990441.21</v>
      </c>
      <c r="T123" s="225">
        <f t="shared" si="16"/>
        <v>1052.4316953619114</v>
      </c>
      <c r="U123" s="232">
        <v>2213.8261517041465</v>
      </c>
    </row>
    <row r="124" spans="1:21" ht="35.25" x14ac:dyDescent="0.5">
      <c r="A124">
        <v>1</v>
      </c>
      <c r="B124" s="224">
        <f>SUBTOTAL(9,$A$16:A124)</f>
        <v>107</v>
      </c>
      <c r="C124" s="234" t="s">
        <v>431</v>
      </c>
      <c r="D124" s="235"/>
      <c r="E124" s="224">
        <v>1962</v>
      </c>
      <c r="F124" s="224" t="s">
        <v>17152</v>
      </c>
      <c r="G124" s="224">
        <v>5</v>
      </c>
      <c r="H124" s="224" t="s">
        <v>16975</v>
      </c>
      <c r="I124" s="236">
        <v>1601.3</v>
      </c>
      <c r="J124" s="236">
        <v>1511.3</v>
      </c>
      <c r="K124" s="237">
        <v>57</v>
      </c>
      <c r="L124" s="224" t="s">
        <v>17021</v>
      </c>
      <c r="M124" s="224" t="s">
        <v>17037</v>
      </c>
      <c r="N124" s="227" t="s">
        <v>17340</v>
      </c>
      <c r="O124" s="232">
        <v>158937.59</v>
      </c>
      <c r="P124" s="232"/>
      <c r="Q124" s="232">
        <v>0</v>
      </c>
      <c r="R124" s="232">
        <v>0</v>
      </c>
      <c r="S124" s="232">
        <f t="shared" si="15"/>
        <v>158937.59</v>
      </c>
      <c r="T124" s="225">
        <f t="shared" si="16"/>
        <v>99.255348779116972</v>
      </c>
      <c r="U124" s="232">
        <v>99.255348779116972</v>
      </c>
    </row>
    <row r="125" spans="1:21" ht="35.25" x14ac:dyDescent="0.5">
      <c r="A125">
        <v>1</v>
      </c>
      <c r="B125" s="224">
        <f>SUBTOTAL(9,$A$16:A125)</f>
        <v>108</v>
      </c>
      <c r="C125" s="234" t="s">
        <v>399</v>
      </c>
      <c r="D125" s="235"/>
      <c r="E125" s="224">
        <v>1959</v>
      </c>
      <c r="F125" s="224" t="s">
        <v>17152</v>
      </c>
      <c r="G125" s="224">
        <v>2</v>
      </c>
      <c r="H125" s="224" t="s">
        <v>16973</v>
      </c>
      <c r="I125" s="236">
        <v>307.2</v>
      </c>
      <c r="J125" s="236">
        <v>284.10000000000002</v>
      </c>
      <c r="K125" s="237">
        <v>15</v>
      </c>
      <c r="L125" s="224" t="s">
        <v>17021</v>
      </c>
      <c r="M125" s="224" t="s">
        <v>17037</v>
      </c>
      <c r="N125" s="227" t="s">
        <v>17069</v>
      </c>
      <c r="O125" s="232">
        <v>3042203.01</v>
      </c>
      <c r="P125" s="232"/>
      <c r="Q125" s="232">
        <v>0</v>
      </c>
      <c r="R125" s="232">
        <v>0</v>
      </c>
      <c r="S125" s="232">
        <f t="shared" si="15"/>
        <v>3042203.01</v>
      </c>
      <c r="T125" s="225">
        <f t="shared" si="16"/>
        <v>9903.0045898437493</v>
      </c>
      <c r="U125" s="232">
        <v>12392.981842773439</v>
      </c>
    </row>
    <row r="126" spans="1:21" ht="35.25" x14ac:dyDescent="0.5">
      <c r="A126">
        <v>1</v>
      </c>
      <c r="B126" s="224">
        <f>SUBTOTAL(9,$A$16:A126)</f>
        <v>109</v>
      </c>
      <c r="C126" s="234" t="s">
        <v>401</v>
      </c>
      <c r="D126" s="235"/>
      <c r="E126" s="224">
        <v>1959</v>
      </c>
      <c r="F126" s="224" t="s">
        <v>17152</v>
      </c>
      <c r="G126" s="224">
        <v>4</v>
      </c>
      <c r="H126" s="224" t="s">
        <v>17024</v>
      </c>
      <c r="I126" s="236">
        <v>4644.8999999999996</v>
      </c>
      <c r="J126" s="236">
        <v>3816.9</v>
      </c>
      <c r="K126" s="237">
        <v>124</v>
      </c>
      <c r="L126" s="224" t="s">
        <v>17021</v>
      </c>
      <c r="M126" s="224" t="s">
        <v>17037</v>
      </c>
      <c r="N126" s="227" t="s">
        <v>17068</v>
      </c>
      <c r="O126" s="232">
        <v>255708.36</v>
      </c>
      <c r="P126" s="232"/>
      <c r="Q126" s="232">
        <v>0</v>
      </c>
      <c r="R126" s="232">
        <v>0</v>
      </c>
      <c r="S126" s="232">
        <f t="shared" si="15"/>
        <v>255708.36</v>
      </c>
      <c r="T126" s="225">
        <f t="shared" si="16"/>
        <v>55.05142414260802</v>
      </c>
      <c r="U126" s="232">
        <v>55.05142414260802</v>
      </c>
    </row>
    <row r="127" spans="1:21" ht="35.25" x14ac:dyDescent="0.5">
      <c r="A127">
        <v>1</v>
      </c>
      <c r="B127" s="224">
        <f>SUBTOTAL(9,$A$16:A127)</f>
        <v>110</v>
      </c>
      <c r="C127" s="234" t="s">
        <v>403</v>
      </c>
      <c r="D127" s="235"/>
      <c r="E127" s="224">
        <v>1962</v>
      </c>
      <c r="F127" s="224" t="s">
        <v>17152</v>
      </c>
      <c r="G127" s="224">
        <v>3</v>
      </c>
      <c r="H127" s="224" t="s">
        <v>16975</v>
      </c>
      <c r="I127" s="236">
        <v>1025.5</v>
      </c>
      <c r="J127" s="236">
        <v>952.8</v>
      </c>
      <c r="K127" s="237">
        <v>46</v>
      </c>
      <c r="L127" s="224" t="s">
        <v>17021</v>
      </c>
      <c r="M127" s="224" t="s">
        <v>17037</v>
      </c>
      <c r="N127" s="227" t="s">
        <v>17069</v>
      </c>
      <c r="O127" s="232">
        <v>88180.19</v>
      </c>
      <c r="P127" s="232"/>
      <c r="Q127" s="232">
        <v>0</v>
      </c>
      <c r="R127" s="232">
        <v>0</v>
      </c>
      <c r="S127" s="232">
        <f t="shared" si="15"/>
        <v>88180.19</v>
      </c>
      <c r="T127" s="225">
        <f t="shared" si="16"/>
        <v>85.987508532423206</v>
      </c>
      <c r="U127" s="232">
        <v>85.987508532423206</v>
      </c>
    </row>
    <row r="128" spans="1:21" ht="35.25" x14ac:dyDescent="0.5">
      <c r="A128">
        <v>1</v>
      </c>
      <c r="B128" s="224">
        <f>SUBTOTAL(9,$A$16:A128)</f>
        <v>111</v>
      </c>
      <c r="C128" s="234" t="s">
        <v>411</v>
      </c>
      <c r="D128" s="235"/>
      <c r="E128" s="224">
        <v>1992</v>
      </c>
      <c r="F128" s="224" t="s">
        <v>17152</v>
      </c>
      <c r="G128" s="224">
        <v>3</v>
      </c>
      <c r="H128" s="224" t="s">
        <v>16975</v>
      </c>
      <c r="I128" s="236">
        <v>1035.8</v>
      </c>
      <c r="J128" s="236">
        <v>636.5</v>
      </c>
      <c r="K128" s="237">
        <v>35</v>
      </c>
      <c r="L128" s="224" t="s">
        <v>17021</v>
      </c>
      <c r="M128" s="224" t="s">
        <v>17056</v>
      </c>
      <c r="N128" s="227" t="s">
        <v>17025</v>
      </c>
      <c r="O128" s="232">
        <v>3885994.99</v>
      </c>
      <c r="P128" s="232"/>
      <c r="Q128" s="232">
        <v>0</v>
      </c>
      <c r="R128" s="232">
        <v>0</v>
      </c>
      <c r="S128" s="232">
        <f t="shared" si="15"/>
        <v>3885994.99</v>
      </c>
      <c r="T128" s="225">
        <f t="shared" si="16"/>
        <v>3751.6846785093653</v>
      </c>
      <c r="U128" s="232">
        <v>3991.5914670785864</v>
      </c>
    </row>
    <row r="129" spans="1:21" ht="35.25" x14ac:dyDescent="0.5">
      <c r="A129">
        <v>1</v>
      </c>
      <c r="B129" s="224">
        <f>SUBTOTAL(9,$A$16:A129)</f>
        <v>112</v>
      </c>
      <c r="C129" s="234" t="s">
        <v>413</v>
      </c>
      <c r="D129" s="235"/>
      <c r="E129" s="224">
        <v>1980</v>
      </c>
      <c r="F129" s="224" t="s">
        <v>17152</v>
      </c>
      <c r="G129" s="224">
        <v>2</v>
      </c>
      <c r="H129" s="224" t="s">
        <v>16973</v>
      </c>
      <c r="I129" s="236">
        <v>408</v>
      </c>
      <c r="J129" s="236">
        <v>238.7</v>
      </c>
      <c r="K129" s="237">
        <v>10</v>
      </c>
      <c r="L129" s="224" t="s">
        <v>17021</v>
      </c>
      <c r="M129" s="224" t="s">
        <v>17056</v>
      </c>
      <c r="N129" s="227" t="s">
        <v>17025</v>
      </c>
      <c r="O129" s="232">
        <v>2864530.0100000002</v>
      </c>
      <c r="P129" s="232"/>
      <c r="Q129" s="232">
        <v>0</v>
      </c>
      <c r="R129" s="232">
        <v>0</v>
      </c>
      <c r="S129" s="232">
        <f t="shared" si="15"/>
        <v>2864530.0100000002</v>
      </c>
      <c r="T129" s="225">
        <f t="shared" si="16"/>
        <v>7020.9068872549024</v>
      </c>
      <c r="U129" s="232">
        <v>9242.172552941176</v>
      </c>
    </row>
    <row r="130" spans="1:21" ht="35.25" x14ac:dyDescent="0.5">
      <c r="A130">
        <v>1</v>
      </c>
      <c r="B130" s="224">
        <f>SUBTOTAL(9,$A$16:A130)</f>
        <v>113</v>
      </c>
      <c r="C130" s="234" t="s">
        <v>420</v>
      </c>
      <c r="D130" s="235"/>
      <c r="E130" s="224">
        <v>1981</v>
      </c>
      <c r="F130" s="224" t="s">
        <v>17026</v>
      </c>
      <c r="G130" s="224">
        <v>5</v>
      </c>
      <c r="H130" s="224" t="s">
        <v>17031</v>
      </c>
      <c r="I130" s="236">
        <v>4864.1000000000004</v>
      </c>
      <c r="J130" s="236">
        <v>3467.6</v>
      </c>
      <c r="K130" s="237">
        <v>143</v>
      </c>
      <c r="L130" s="224" t="s">
        <v>17021</v>
      </c>
      <c r="M130" s="224" t="s">
        <v>17037</v>
      </c>
      <c r="N130" s="227" t="s">
        <v>17075</v>
      </c>
      <c r="O130" s="232">
        <v>3914188.74</v>
      </c>
      <c r="P130" s="232"/>
      <c r="Q130" s="232">
        <v>0</v>
      </c>
      <c r="R130" s="232">
        <v>0</v>
      </c>
      <c r="S130" s="232">
        <f t="shared" si="15"/>
        <v>3914188.74</v>
      </c>
      <c r="T130" s="225">
        <f t="shared" si="16"/>
        <v>804.70975925659423</v>
      </c>
      <c r="U130" s="232">
        <v>1924.0872807919245</v>
      </c>
    </row>
    <row r="131" spans="1:21" ht="35.25" x14ac:dyDescent="0.5">
      <c r="A131">
        <v>1</v>
      </c>
      <c r="B131" s="224">
        <f>SUBTOTAL(9,$A$16:A131)</f>
        <v>114</v>
      </c>
      <c r="C131" s="234" t="s">
        <v>11136</v>
      </c>
      <c r="D131" s="235" t="s">
        <v>17399</v>
      </c>
      <c r="E131" s="224">
        <v>1937</v>
      </c>
      <c r="F131" s="224" t="s">
        <v>17152</v>
      </c>
      <c r="G131" s="224" t="s">
        <v>17024</v>
      </c>
      <c r="H131" s="224" t="s">
        <v>17028</v>
      </c>
      <c r="I131" s="236">
        <v>1585.9</v>
      </c>
      <c r="J131" s="236">
        <v>1585.9</v>
      </c>
      <c r="K131" s="237">
        <v>36</v>
      </c>
      <c r="L131" s="224" t="s">
        <v>17021</v>
      </c>
      <c r="M131" s="224" t="s">
        <v>17056</v>
      </c>
      <c r="N131" s="227" t="s">
        <v>17025</v>
      </c>
      <c r="O131" s="232">
        <v>6073673.1900000004</v>
      </c>
      <c r="P131" s="232"/>
      <c r="Q131" s="232">
        <v>0</v>
      </c>
      <c r="R131" s="232">
        <v>0</v>
      </c>
      <c r="S131" s="232">
        <f t="shared" ref="S131:S197" si="19">O131-Q131-R131</f>
        <v>6073673.1900000004</v>
      </c>
      <c r="T131" s="225">
        <f t="shared" si="16"/>
        <v>3829.7958194085377</v>
      </c>
      <c r="U131" s="232">
        <v>4992.3370134308589</v>
      </c>
    </row>
    <row r="132" spans="1:21" ht="35.25" x14ac:dyDescent="0.5">
      <c r="A132">
        <v>1</v>
      </c>
      <c r="B132" s="224">
        <f>SUBTOTAL(9,$A$16:A132)</f>
        <v>115</v>
      </c>
      <c r="C132" s="234" t="s">
        <v>11550</v>
      </c>
      <c r="D132" s="235"/>
      <c r="E132" s="224">
        <v>1962</v>
      </c>
      <c r="F132" s="224" t="s">
        <v>17152</v>
      </c>
      <c r="G132" s="224">
        <v>4</v>
      </c>
      <c r="H132" s="224" t="s">
        <v>16975</v>
      </c>
      <c r="I132" s="236">
        <v>1599.4</v>
      </c>
      <c r="J132" s="236">
        <v>1280.9000000000001</v>
      </c>
      <c r="K132" s="237">
        <v>60</v>
      </c>
      <c r="L132" s="224" t="s">
        <v>17021</v>
      </c>
      <c r="M132" s="224" t="s">
        <v>17037</v>
      </c>
      <c r="N132" s="227" t="s">
        <v>17065</v>
      </c>
      <c r="O132" s="232">
        <v>4977095.74</v>
      </c>
      <c r="P132" s="232"/>
      <c r="Q132" s="232">
        <v>0</v>
      </c>
      <c r="R132" s="232">
        <v>0</v>
      </c>
      <c r="S132" s="232">
        <f t="shared" si="19"/>
        <v>4977095.74</v>
      </c>
      <c r="T132" s="225">
        <f t="shared" si="16"/>
        <v>3111.8517819182193</v>
      </c>
      <c r="U132" s="232">
        <v>3917.1790071276728</v>
      </c>
    </row>
    <row r="133" spans="1:21" ht="35.25" x14ac:dyDescent="0.5">
      <c r="A133">
        <v>1</v>
      </c>
      <c r="B133" s="224">
        <f>SUBTOTAL(9,$A$16:A133)</f>
        <v>116</v>
      </c>
      <c r="C133" s="234" t="s">
        <v>2037</v>
      </c>
      <c r="D133" s="235"/>
      <c r="E133" s="224">
        <v>1937</v>
      </c>
      <c r="F133" s="224" t="s">
        <v>17152</v>
      </c>
      <c r="G133" s="224">
        <v>3</v>
      </c>
      <c r="H133" s="224" t="s">
        <v>17024</v>
      </c>
      <c r="I133" s="236">
        <v>2718</v>
      </c>
      <c r="J133" s="236">
        <v>2039</v>
      </c>
      <c r="K133" s="237">
        <v>62</v>
      </c>
      <c r="L133" s="224" t="s">
        <v>17021</v>
      </c>
      <c r="M133" s="224" t="s">
        <v>17037</v>
      </c>
      <c r="N133" s="227" t="s">
        <v>17065</v>
      </c>
      <c r="O133" s="232">
        <v>1389456.28</v>
      </c>
      <c r="P133" s="232"/>
      <c r="Q133" s="232">
        <v>0</v>
      </c>
      <c r="R133" s="232">
        <v>0</v>
      </c>
      <c r="S133" s="232">
        <f t="shared" si="19"/>
        <v>1389456.28</v>
      </c>
      <c r="T133" s="225">
        <f t="shared" si="16"/>
        <v>511.20540103016924</v>
      </c>
      <c r="U133" s="232">
        <v>1051.81</v>
      </c>
    </row>
    <row r="134" spans="1:21" ht="35.25" x14ac:dyDescent="0.5">
      <c r="A134">
        <v>1</v>
      </c>
      <c r="B134" s="224">
        <f>SUBTOTAL(9,$A$16:A134)</f>
        <v>117</v>
      </c>
      <c r="C134" s="234" t="s">
        <v>386</v>
      </c>
      <c r="D134" s="235"/>
      <c r="E134" s="224">
        <v>1963</v>
      </c>
      <c r="F134" s="224" t="s">
        <v>17152</v>
      </c>
      <c r="G134" s="224">
        <v>2</v>
      </c>
      <c r="H134" s="224" t="s">
        <v>16973</v>
      </c>
      <c r="I134" s="236">
        <v>419.1</v>
      </c>
      <c r="J134" s="236">
        <v>400</v>
      </c>
      <c r="K134" s="237">
        <v>14</v>
      </c>
      <c r="L134" s="224" t="s">
        <v>17021</v>
      </c>
      <c r="M134" s="224" t="s">
        <v>17056</v>
      </c>
      <c r="N134" s="227" t="s">
        <v>17025</v>
      </c>
      <c r="O134" s="232">
        <v>3261631.8200000003</v>
      </c>
      <c r="P134" s="232"/>
      <c r="Q134" s="232">
        <v>0</v>
      </c>
      <c r="R134" s="232">
        <v>0</v>
      </c>
      <c r="S134" s="232">
        <f>O134-Q134-R134</f>
        <v>3261631.8200000003</v>
      </c>
      <c r="T134" s="225">
        <f t="shared" si="16"/>
        <v>7782.4667621092822</v>
      </c>
      <c r="U134" s="232">
        <v>10268.612700071582</v>
      </c>
    </row>
    <row r="135" spans="1:21" ht="35.25" x14ac:dyDescent="0.5">
      <c r="A135">
        <v>1</v>
      </c>
      <c r="B135" s="224">
        <f>SUBTOTAL(9,$A$16:A135)</f>
        <v>118</v>
      </c>
      <c r="C135" s="234" t="s">
        <v>443</v>
      </c>
      <c r="D135" s="235"/>
      <c r="E135" s="224">
        <v>1956</v>
      </c>
      <c r="F135" s="224" t="s">
        <v>17152</v>
      </c>
      <c r="G135" s="224">
        <v>2</v>
      </c>
      <c r="H135" s="224" t="s">
        <v>16973</v>
      </c>
      <c r="I135" s="236">
        <v>443</v>
      </c>
      <c r="J135" s="236">
        <v>248.5</v>
      </c>
      <c r="K135" s="237">
        <v>21</v>
      </c>
      <c r="L135" s="224" t="s">
        <v>17021</v>
      </c>
      <c r="M135" s="224" t="s">
        <v>17056</v>
      </c>
      <c r="N135" s="227" t="s">
        <v>17025</v>
      </c>
      <c r="O135" s="232">
        <v>3091097.16</v>
      </c>
      <c r="P135" s="232"/>
      <c r="Q135" s="232">
        <v>0</v>
      </c>
      <c r="R135" s="232">
        <v>0</v>
      </c>
      <c r="S135" s="232">
        <f>O135-Q135-R135</f>
        <v>3091097.16</v>
      </c>
      <c r="T135" s="225">
        <f t="shared" si="16"/>
        <v>6977.6459593679465</v>
      </c>
      <c r="U135" s="232">
        <v>9089.3440541760719</v>
      </c>
    </row>
    <row r="136" spans="1:21" ht="35.25" x14ac:dyDescent="0.5">
      <c r="A136">
        <v>1</v>
      </c>
      <c r="B136" s="224">
        <f>SUBTOTAL(9,$A$16:A136)</f>
        <v>119</v>
      </c>
      <c r="C136" s="234" t="s">
        <v>384</v>
      </c>
      <c r="D136" s="235"/>
      <c r="E136" s="224">
        <v>1959</v>
      </c>
      <c r="F136" s="224" t="s">
        <v>17152</v>
      </c>
      <c r="G136" s="224">
        <v>2</v>
      </c>
      <c r="H136" s="224" t="s">
        <v>16973</v>
      </c>
      <c r="I136" s="236">
        <v>302.39999999999998</v>
      </c>
      <c r="J136" s="236">
        <v>280.10000000000002</v>
      </c>
      <c r="K136" s="237">
        <v>12</v>
      </c>
      <c r="L136" s="224" t="s">
        <v>17021</v>
      </c>
      <c r="M136" s="224" t="s">
        <v>17056</v>
      </c>
      <c r="N136" s="227" t="s">
        <v>17025</v>
      </c>
      <c r="O136" s="232">
        <v>2243646.86</v>
      </c>
      <c r="P136" s="232"/>
      <c r="Q136" s="232">
        <v>0</v>
      </c>
      <c r="R136" s="232">
        <v>0</v>
      </c>
      <c r="S136" s="232">
        <f t="shared" ref="S136:S148" si="20">O136-Q136-R136</f>
        <v>2243646.86</v>
      </c>
      <c r="T136" s="225">
        <f t="shared" ref="T136:T159" si="21">O136/I136</f>
        <v>7419.4671296296301</v>
      </c>
      <c r="U136" s="232">
        <v>9512.1340952380961</v>
      </c>
    </row>
    <row r="137" spans="1:21" ht="35.25" x14ac:dyDescent="0.5">
      <c r="A137">
        <v>1</v>
      </c>
      <c r="B137" s="224">
        <f>SUBTOTAL(9,$A$16:A137)</f>
        <v>120</v>
      </c>
      <c r="C137" s="234" t="s">
        <v>385</v>
      </c>
      <c r="D137" s="235"/>
      <c r="E137" s="224">
        <v>1952</v>
      </c>
      <c r="F137" s="224" t="s">
        <v>17151</v>
      </c>
      <c r="G137" s="224">
        <v>2</v>
      </c>
      <c r="H137" s="224" t="s">
        <v>16973</v>
      </c>
      <c r="I137" s="236">
        <v>416</v>
      </c>
      <c r="J137" s="236">
        <v>416</v>
      </c>
      <c r="K137" s="237">
        <v>21</v>
      </c>
      <c r="L137" s="224" t="s">
        <v>17021</v>
      </c>
      <c r="M137" s="224" t="s">
        <v>17037</v>
      </c>
      <c r="N137" s="227" t="s">
        <v>17068</v>
      </c>
      <c r="O137" s="232">
        <v>2728426.27</v>
      </c>
      <c r="P137" s="232"/>
      <c r="Q137" s="232">
        <v>0</v>
      </c>
      <c r="R137" s="232">
        <v>0</v>
      </c>
      <c r="S137" s="232">
        <f t="shared" si="20"/>
        <v>2728426.27</v>
      </c>
      <c r="T137" s="225">
        <f t="shared" si="21"/>
        <v>6558.7169951923079</v>
      </c>
      <c r="U137" s="232">
        <v>8695.4306923076911</v>
      </c>
    </row>
    <row r="138" spans="1:21" ht="35.25" x14ac:dyDescent="0.5">
      <c r="A138">
        <v>1</v>
      </c>
      <c r="B138" s="224">
        <f>SUBTOTAL(9,$A$16:A138)</f>
        <v>121</v>
      </c>
      <c r="C138" s="234" t="s">
        <v>394</v>
      </c>
      <c r="D138" s="235"/>
      <c r="E138" s="224">
        <v>1959</v>
      </c>
      <c r="F138" s="224" t="s">
        <v>17152</v>
      </c>
      <c r="G138" s="224">
        <v>2</v>
      </c>
      <c r="H138" s="224" t="s">
        <v>16973</v>
      </c>
      <c r="I138" s="236">
        <v>312</v>
      </c>
      <c r="J138" s="236">
        <v>289.3</v>
      </c>
      <c r="K138" s="237">
        <v>10</v>
      </c>
      <c r="L138" s="224" t="s">
        <v>17021</v>
      </c>
      <c r="M138" s="224" t="s">
        <v>17056</v>
      </c>
      <c r="N138" s="227" t="s">
        <v>17025</v>
      </c>
      <c r="O138" s="232">
        <v>3013524.55</v>
      </c>
      <c r="P138" s="232"/>
      <c r="Q138" s="232">
        <v>0</v>
      </c>
      <c r="R138" s="232">
        <v>0</v>
      </c>
      <c r="S138" s="232">
        <f t="shared" si="20"/>
        <v>3013524.55</v>
      </c>
      <c r="T138" s="225">
        <f t="shared" si="21"/>
        <v>9658.7325320512809</v>
      </c>
      <c r="U138" s="232">
        <v>11307.159387820513</v>
      </c>
    </row>
    <row r="139" spans="1:21" ht="35.25" x14ac:dyDescent="0.5">
      <c r="A139">
        <v>1</v>
      </c>
      <c r="B139" s="224">
        <f>SUBTOTAL(9,$A$16:A139)</f>
        <v>122</v>
      </c>
      <c r="C139" s="234" t="s">
        <v>395</v>
      </c>
      <c r="D139" s="235"/>
      <c r="E139" s="224">
        <v>1959</v>
      </c>
      <c r="F139" s="224" t="s">
        <v>17152</v>
      </c>
      <c r="G139" s="224">
        <v>2</v>
      </c>
      <c r="H139" s="224" t="s">
        <v>16973</v>
      </c>
      <c r="I139" s="236">
        <v>313.7</v>
      </c>
      <c r="J139" s="236">
        <v>290.8</v>
      </c>
      <c r="K139" s="237">
        <v>14</v>
      </c>
      <c r="L139" s="224" t="s">
        <v>17021</v>
      </c>
      <c r="M139" s="224" t="s">
        <v>17037</v>
      </c>
      <c r="N139" s="227" t="s">
        <v>17069</v>
      </c>
      <c r="O139" s="232">
        <v>3047857.95</v>
      </c>
      <c r="P139" s="232"/>
      <c r="Q139" s="232">
        <v>0</v>
      </c>
      <c r="R139" s="232">
        <v>0</v>
      </c>
      <c r="S139" s="232">
        <f t="shared" si="20"/>
        <v>3047857.95</v>
      </c>
      <c r="T139" s="225">
        <f t="shared" si="21"/>
        <v>9715.8366273509728</v>
      </c>
      <c r="U139" s="232">
        <v>11391.316047178834</v>
      </c>
    </row>
    <row r="140" spans="1:21" ht="35.25" x14ac:dyDescent="0.5">
      <c r="A140">
        <v>1</v>
      </c>
      <c r="B140" s="224">
        <f>SUBTOTAL(9,$A$16:A140)</f>
        <v>123</v>
      </c>
      <c r="C140" s="234" t="s">
        <v>396</v>
      </c>
      <c r="D140" s="235"/>
      <c r="E140" s="224">
        <v>1961</v>
      </c>
      <c r="F140" s="224" t="s">
        <v>17152</v>
      </c>
      <c r="G140" s="224">
        <v>2</v>
      </c>
      <c r="H140" s="224" t="s">
        <v>16973</v>
      </c>
      <c r="I140" s="236">
        <v>732</v>
      </c>
      <c r="J140" s="236">
        <v>444.7</v>
      </c>
      <c r="K140" s="237">
        <v>21</v>
      </c>
      <c r="L140" s="224" t="s">
        <v>17021</v>
      </c>
      <c r="M140" s="224" t="s">
        <v>17056</v>
      </c>
      <c r="N140" s="227" t="s">
        <v>17025</v>
      </c>
      <c r="O140" s="232">
        <v>3232478.47</v>
      </c>
      <c r="P140" s="232"/>
      <c r="Q140" s="232">
        <v>0</v>
      </c>
      <c r="R140" s="232">
        <v>0</v>
      </c>
      <c r="S140" s="232">
        <f t="shared" si="20"/>
        <v>3232478.47</v>
      </c>
      <c r="T140" s="225">
        <f t="shared" si="21"/>
        <v>4415.9541939890714</v>
      </c>
      <c r="U140" s="232">
        <v>6215.6423278688526</v>
      </c>
    </row>
    <row r="141" spans="1:21" ht="35.25" x14ac:dyDescent="0.5">
      <c r="A141">
        <v>1</v>
      </c>
      <c r="B141" s="224">
        <f>SUBTOTAL(9,$A$16:A141)</f>
        <v>124</v>
      </c>
      <c r="C141" s="234" t="s">
        <v>407</v>
      </c>
      <c r="D141" s="235"/>
      <c r="E141" s="224">
        <v>1959</v>
      </c>
      <c r="F141" s="224" t="s">
        <v>17152</v>
      </c>
      <c r="G141" s="224">
        <v>2</v>
      </c>
      <c r="H141" s="224" t="s">
        <v>16973</v>
      </c>
      <c r="I141" s="236">
        <v>422.1</v>
      </c>
      <c r="J141" s="236">
        <v>422.1</v>
      </c>
      <c r="K141" s="237">
        <v>21</v>
      </c>
      <c r="L141" s="224" t="s">
        <v>17021</v>
      </c>
      <c r="M141" s="224" t="s">
        <v>17056</v>
      </c>
      <c r="N141" s="227" t="s">
        <v>17025</v>
      </c>
      <c r="O141" s="232">
        <v>77286.28</v>
      </c>
      <c r="P141" s="232"/>
      <c r="Q141" s="232">
        <v>0</v>
      </c>
      <c r="R141" s="232">
        <v>0</v>
      </c>
      <c r="S141" s="232">
        <f t="shared" si="20"/>
        <v>77286.28</v>
      </c>
      <c r="T141" s="225">
        <f t="shared" si="21"/>
        <v>183.09945510542525</v>
      </c>
      <c r="U141" s="232">
        <v>10750.789670694148</v>
      </c>
    </row>
    <row r="142" spans="1:21" ht="35.25" x14ac:dyDescent="0.5">
      <c r="A142">
        <v>1</v>
      </c>
      <c r="B142" s="224">
        <f>SUBTOTAL(9,$A$16:A142)</f>
        <v>125</v>
      </c>
      <c r="C142" s="234" t="s">
        <v>402</v>
      </c>
      <c r="D142" s="235"/>
      <c r="E142" s="224">
        <v>1961</v>
      </c>
      <c r="F142" s="224" t="s">
        <v>17152</v>
      </c>
      <c r="G142" s="224">
        <v>2</v>
      </c>
      <c r="H142" s="224" t="s">
        <v>16975</v>
      </c>
      <c r="I142" s="236">
        <v>616.4</v>
      </c>
      <c r="J142" s="236">
        <v>571.4</v>
      </c>
      <c r="K142" s="237">
        <v>28</v>
      </c>
      <c r="L142" s="224" t="s">
        <v>17021</v>
      </c>
      <c r="M142" s="224" t="s">
        <v>17037</v>
      </c>
      <c r="N142" s="227" t="s">
        <v>17068</v>
      </c>
      <c r="O142" s="232">
        <v>3958741.46</v>
      </c>
      <c r="P142" s="232"/>
      <c r="Q142" s="232">
        <v>0</v>
      </c>
      <c r="R142" s="232">
        <v>0</v>
      </c>
      <c r="S142" s="232">
        <f t="shared" si="20"/>
        <v>3958741.46</v>
      </c>
      <c r="T142" s="225">
        <f t="shared" si="21"/>
        <v>6422.3579818299804</v>
      </c>
      <c r="U142" s="232">
        <v>9017.5127839065535</v>
      </c>
    </row>
    <row r="143" spans="1:21" ht="35.25" x14ac:dyDescent="0.5">
      <c r="A143">
        <v>1</v>
      </c>
      <c r="B143" s="224">
        <f>SUBTOTAL(9,$A$16:A143)</f>
        <v>126</v>
      </c>
      <c r="C143" s="234" t="s">
        <v>410</v>
      </c>
      <c r="D143" s="235"/>
      <c r="E143" s="224">
        <v>1960</v>
      </c>
      <c r="F143" s="224" t="s">
        <v>17152</v>
      </c>
      <c r="G143" s="224">
        <v>2</v>
      </c>
      <c r="H143" s="224" t="s">
        <v>16973</v>
      </c>
      <c r="I143" s="236">
        <v>311.3</v>
      </c>
      <c r="J143" s="236">
        <v>286.7</v>
      </c>
      <c r="K143" s="237">
        <v>18</v>
      </c>
      <c r="L143" s="224" t="s">
        <v>17021</v>
      </c>
      <c r="M143" s="224" t="s">
        <v>17056</v>
      </c>
      <c r="N143" s="227" t="s">
        <v>17025</v>
      </c>
      <c r="O143" s="232">
        <v>2145853.8899999997</v>
      </c>
      <c r="P143" s="232"/>
      <c r="Q143" s="232">
        <v>0</v>
      </c>
      <c r="R143" s="232">
        <v>0</v>
      </c>
      <c r="S143" s="232">
        <f t="shared" si="20"/>
        <v>2145853.8899999997</v>
      </c>
      <c r="T143" s="225">
        <f t="shared" si="21"/>
        <v>6893.2023450048173</v>
      </c>
      <c r="U143" s="232">
        <v>9754.2252746546728</v>
      </c>
    </row>
    <row r="144" spans="1:21" ht="35.25" x14ac:dyDescent="0.5">
      <c r="A144">
        <v>1</v>
      </c>
      <c r="B144" s="224">
        <f>SUBTOTAL(9,$A$16:A144)</f>
        <v>127</v>
      </c>
      <c r="C144" s="234" t="s">
        <v>439</v>
      </c>
      <c r="D144" s="235"/>
      <c r="E144" s="224">
        <v>1954</v>
      </c>
      <c r="F144" s="224" t="s">
        <v>17152</v>
      </c>
      <c r="G144" s="224">
        <v>2</v>
      </c>
      <c r="H144" s="224" t="s">
        <v>16975</v>
      </c>
      <c r="I144" s="236">
        <v>890.5</v>
      </c>
      <c r="J144" s="236">
        <v>829.3</v>
      </c>
      <c r="K144" s="237">
        <v>22</v>
      </c>
      <c r="L144" s="224" t="s">
        <v>17021</v>
      </c>
      <c r="M144" s="224" t="s">
        <v>17056</v>
      </c>
      <c r="N144" s="227" t="s">
        <v>17025</v>
      </c>
      <c r="O144" s="232">
        <v>5787737.6200000001</v>
      </c>
      <c r="P144" s="232"/>
      <c r="Q144" s="232">
        <v>0</v>
      </c>
      <c r="R144" s="232">
        <v>0</v>
      </c>
      <c r="S144" s="232">
        <f t="shared" si="20"/>
        <v>5787737.6200000001</v>
      </c>
      <c r="T144" s="225">
        <f t="shared" si="21"/>
        <v>6499.4246153846152</v>
      </c>
      <c r="U144" s="232">
        <v>9428.8974068500829</v>
      </c>
    </row>
    <row r="145" spans="1:21" ht="35.25" x14ac:dyDescent="0.5">
      <c r="A145">
        <v>1</v>
      </c>
      <c r="B145" s="224">
        <f>SUBTOTAL(9,$A$16:A145)</f>
        <v>128</v>
      </c>
      <c r="C145" s="234" t="s">
        <v>404</v>
      </c>
      <c r="D145" s="235"/>
      <c r="E145" s="224">
        <v>1950</v>
      </c>
      <c r="F145" s="224" t="s">
        <v>17152</v>
      </c>
      <c r="G145" s="224">
        <v>2</v>
      </c>
      <c r="H145" s="224" t="s">
        <v>16973</v>
      </c>
      <c r="I145" s="236">
        <v>393.9</v>
      </c>
      <c r="J145" s="236">
        <v>362.4</v>
      </c>
      <c r="K145" s="237">
        <v>11</v>
      </c>
      <c r="L145" s="224" t="s">
        <v>17021</v>
      </c>
      <c r="M145" s="224" t="s">
        <v>17056</v>
      </c>
      <c r="N145" s="227" t="s">
        <v>17025</v>
      </c>
      <c r="O145" s="232">
        <v>3560945.88</v>
      </c>
      <c r="P145" s="232"/>
      <c r="Q145" s="232">
        <v>0</v>
      </c>
      <c r="R145" s="232">
        <v>0</v>
      </c>
      <c r="S145" s="232">
        <f t="shared" si="20"/>
        <v>3560945.88</v>
      </c>
      <c r="T145" s="225">
        <f t="shared" si="21"/>
        <v>9040.2281797410506</v>
      </c>
      <c r="U145" s="232">
        <v>10662.11223229246</v>
      </c>
    </row>
    <row r="146" spans="1:21" ht="35.25" x14ac:dyDescent="0.5">
      <c r="A146">
        <v>1</v>
      </c>
      <c r="B146" s="224">
        <f>SUBTOTAL(9,$A$16:A146)</f>
        <v>129</v>
      </c>
      <c r="C146" s="234" t="s">
        <v>412</v>
      </c>
      <c r="D146" s="235"/>
      <c r="E146" s="224">
        <v>1959</v>
      </c>
      <c r="F146" s="224" t="s">
        <v>17152</v>
      </c>
      <c r="G146" s="224">
        <v>3</v>
      </c>
      <c r="H146" s="224" t="s">
        <v>16975</v>
      </c>
      <c r="I146" s="236">
        <v>1638.83</v>
      </c>
      <c r="J146" s="236">
        <v>1030.2</v>
      </c>
      <c r="K146" s="237">
        <v>48</v>
      </c>
      <c r="L146" s="224" t="s">
        <v>17021</v>
      </c>
      <c r="M146" s="224" t="s">
        <v>17037</v>
      </c>
      <c r="N146" s="227" t="s">
        <v>17071</v>
      </c>
      <c r="O146" s="232">
        <v>4843993.38</v>
      </c>
      <c r="P146" s="232"/>
      <c r="Q146" s="232">
        <v>0</v>
      </c>
      <c r="R146" s="232">
        <v>0</v>
      </c>
      <c r="S146" s="232">
        <f t="shared" si="20"/>
        <v>4843993.38</v>
      </c>
      <c r="T146" s="225">
        <f t="shared" si="21"/>
        <v>2955.7631847110438</v>
      </c>
      <c r="U146" s="232">
        <v>3750.7264865788402</v>
      </c>
    </row>
    <row r="147" spans="1:21" ht="35.25" x14ac:dyDescent="0.5">
      <c r="A147">
        <v>1</v>
      </c>
      <c r="B147" s="224">
        <f>SUBTOTAL(9,$A$16:A147)</f>
        <v>130</v>
      </c>
      <c r="C147" s="234" t="s">
        <v>416</v>
      </c>
      <c r="D147" s="235"/>
      <c r="E147" s="224">
        <v>1948</v>
      </c>
      <c r="F147" s="224" t="s">
        <v>17029</v>
      </c>
      <c r="G147" s="224">
        <v>2</v>
      </c>
      <c r="H147" s="224" t="s">
        <v>16973</v>
      </c>
      <c r="I147" s="236">
        <v>294.39999999999998</v>
      </c>
      <c r="J147" s="236">
        <v>271.89999999999998</v>
      </c>
      <c r="K147" s="237">
        <v>14</v>
      </c>
      <c r="L147" s="224" t="s">
        <v>17021</v>
      </c>
      <c r="M147" s="224" t="s">
        <v>17056</v>
      </c>
      <c r="N147" s="227" t="s">
        <v>17025</v>
      </c>
      <c r="O147" s="232">
        <v>70537.149999999994</v>
      </c>
      <c r="P147" s="232"/>
      <c r="Q147" s="232">
        <v>0</v>
      </c>
      <c r="R147" s="232">
        <v>0</v>
      </c>
      <c r="S147" s="232">
        <f t="shared" si="20"/>
        <v>70537.149999999994</v>
      </c>
      <c r="T147" s="225">
        <f t="shared" si="21"/>
        <v>239.59629755434781</v>
      </c>
      <c r="U147" s="232">
        <v>239.59629755434781</v>
      </c>
    </row>
    <row r="148" spans="1:21" ht="35.25" x14ac:dyDescent="0.5">
      <c r="A148">
        <v>1</v>
      </c>
      <c r="B148" s="224">
        <f>SUBTOTAL(9,$A$16:A148)</f>
        <v>131</v>
      </c>
      <c r="C148" s="234" t="s">
        <v>419</v>
      </c>
      <c r="D148" s="235"/>
      <c r="E148" s="224">
        <v>1891</v>
      </c>
      <c r="F148" s="224" t="s">
        <v>17151</v>
      </c>
      <c r="G148" s="224">
        <v>2</v>
      </c>
      <c r="H148" s="224" t="s">
        <v>16973</v>
      </c>
      <c r="I148" s="236">
        <v>299.81</v>
      </c>
      <c r="J148" s="236">
        <v>229.81</v>
      </c>
      <c r="K148" s="237">
        <v>11</v>
      </c>
      <c r="L148" s="224" t="s">
        <v>17021</v>
      </c>
      <c r="M148" s="224" t="s">
        <v>17056</v>
      </c>
      <c r="N148" s="227" t="s">
        <v>17025</v>
      </c>
      <c r="O148" s="232">
        <v>67179.75</v>
      </c>
      <c r="P148" s="232"/>
      <c r="Q148" s="232">
        <v>0</v>
      </c>
      <c r="R148" s="232">
        <v>0</v>
      </c>
      <c r="S148" s="232">
        <f t="shared" si="20"/>
        <v>67179.75</v>
      </c>
      <c r="T148" s="225">
        <f t="shared" si="21"/>
        <v>224.07441379540376</v>
      </c>
      <c r="U148" s="232">
        <v>224.07441379540376</v>
      </c>
    </row>
    <row r="149" spans="1:21" ht="35.25" x14ac:dyDescent="0.5">
      <c r="A149">
        <v>1</v>
      </c>
      <c r="B149" s="224">
        <f>SUBTOTAL(9,$A$16:A149)</f>
        <v>132</v>
      </c>
      <c r="C149" s="234" t="s">
        <v>379</v>
      </c>
      <c r="D149" s="235"/>
      <c r="E149" s="224">
        <v>1972</v>
      </c>
      <c r="F149" s="224" t="s">
        <v>17152</v>
      </c>
      <c r="G149" s="224">
        <v>2</v>
      </c>
      <c r="H149" s="224" t="s">
        <v>16973</v>
      </c>
      <c r="I149" s="236">
        <v>321.3</v>
      </c>
      <c r="J149" s="236">
        <v>275.3</v>
      </c>
      <c r="K149" s="237">
        <v>14</v>
      </c>
      <c r="L149" s="224" t="s">
        <v>17021</v>
      </c>
      <c r="M149" s="224" t="s">
        <v>17056</v>
      </c>
      <c r="N149" s="227" t="s">
        <v>17025</v>
      </c>
      <c r="O149" s="232">
        <v>72053.08</v>
      </c>
      <c r="P149" s="232"/>
      <c r="Q149" s="232">
        <v>0</v>
      </c>
      <c r="R149" s="232">
        <v>0</v>
      </c>
      <c r="S149" s="232">
        <f>O149-Q149-R149</f>
        <v>72053.08</v>
      </c>
      <c r="T149" s="225">
        <f t="shared" si="21"/>
        <v>224.25483971366324</v>
      </c>
      <c r="U149" s="232">
        <v>224.25483971366324</v>
      </c>
    </row>
    <row r="150" spans="1:21" ht="35.25" x14ac:dyDescent="0.5">
      <c r="A150">
        <v>1</v>
      </c>
      <c r="B150" s="224">
        <f>SUBTOTAL(9,$A$16:A150)</f>
        <v>133</v>
      </c>
      <c r="C150" s="234" t="s">
        <v>2131</v>
      </c>
      <c r="D150" s="235"/>
      <c r="E150" s="224">
        <v>1975</v>
      </c>
      <c r="F150" s="224" t="s">
        <v>17152</v>
      </c>
      <c r="G150" s="224">
        <v>5</v>
      </c>
      <c r="H150" s="224" t="s">
        <v>17027</v>
      </c>
      <c r="I150" s="236">
        <v>6824.86</v>
      </c>
      <c r="J150" s="236">
        <v>4475.3999999999996</v>
      </c>
      <c r="K150" s="237">
        <v>160</v>
      </c>
      <c r="L150" s="224" t="s">
        <v>17021</v>
      </c>
      <c r="M150" s="224" t="s">
        <v>17037</v>
      </c>
      <c r="N150" s="227" t="s">
        <v>17127</v>
      </c>
      <c r="O150" s="232">
        <v>10314060.01</v>
      </c>
      <c r="P150" s="232">
        <v>0</v>
      </c>
      <c r="Q150" s="232">
        <v>0</v>
      </c>
      <c r="R150" s="232">
        <v>0</v>
      </c>
      <c r="S150" s="232">
        <f t="shared" ref="S150" si="22">O150-P150-Q150-R150</f>
        <v>10314060.01</v>
      </c>
      <c r="T150" s="225">
        <f t="shared" si="21"/>
        <v>1511.2485838537348</v>
      </c>
      <c r="U150" s="232">
        <v>2309.1814119263991</v>
      </c>
    </row>
    <row r="151" spans="1:21" ht="35.25" x14ac:dyDescent="0.5">
      <c r="A151">
        <v>1</v>
      </c>
      <c r="B151" s="224">
        <f>SUBTOTAL(9,$A$16:A151)</f>
        <v>134</v>
      </c>
      <c r="C151" s="234" t="s">
        <v>17304</v>
      </c>
      <c r="D151" s="235"/>
      <c r="E151" s="224">
        <v>1955</v>
      </c>
      <c r="F151" s="224" t="s">
        <v>17152</v>
      </c>
      <c r="G151" s="224">
        <v>3</v>
      </c>
      <c r="H151" s="224" t="s">
        <v>17024</v>
      </c>
      <c r="I151" s="236">
        <v>2958.2</v>
      </c>
      <c r="J151" s="236">
        <v>2271</v>
      </c>
      <c r="K151" s="237">
        <v>72</v>
      </c>
      <c r="L151" s="224" t="s">
        <v>17021</v>
      </c>
      <c r="M151" s="224" t="s">
        <v>17037</v>
      </c>
      <c r="N151" s="227" t="s">
        <v>17266</v>
      </c>
      <c r="O151" s="232">
        <v>225169.88999999998</v>
      </c>
      <c r="P151" s="232">
        <v>0</v>
      </c>
      <c r="Q151" s="232">
        <v>0</v>
      </c>
      <c r="R151" s="232">
        <v>0</v>
      </c>
      <c r="S151" s="232">
        <f>O151-Q151-R151</f>
        <v>225169.88999999998</v>
      </c>
      <c r="T151" s="225">
        <f t="shared" si="21"/>
        <v>76.117196268000811</v>
      </c>
      <c r="U151" s="232">
        <v>6556.47</v>
      </c>
    </row>
    <row r="152" spans="1:21" ht="35.25" x14ac:dyDescent="0.5">
      <c r="B152" s="233" t="s">
        <v>199</v>
      </c>
      <c r="C152" s="233"/>
      <c r="D152" s="223" t="s">
        <v>17004</v>
      </c>
      <c r="E152" s="224" t="s">
        <v>17004</v>
      </c>
      <c r="F152" s="224" t="s">
        <v>17004</v>
      </c>
      <c r="G152" s="224" t="s">
        <v>17004</v>
      </c>
      <c r="H152" s="224" t="s">
        <v>17004</v>
      </c>
      <c r="I152" s="229">
        <f>SUM(I153:I170)</f>
        <v>42218.509999999995</v>
      </c>
      <c r="J152" s="229">
        <f t="shared" ref="J152:K152" si="23">SUM(J153:J170)</f>
        <v>32521.040000000005</v>
      </c>
      <c r="K152" s="230">
        <f t="shared" si="23"/>
        <v>1469</v>
      </c>
      <c r="L152" s="224" t="s">
        <v>17004</v>
      </c>
      <c r="M152" s="224" t="s">
        <v>17004</v>
      </c>
      <c r="N152" s="227" t="s">
        <v>17004</v>
      </c>
      <c r="O152" s="231">
        <v>116699239.63000001</v>
      </c>
      <c r="P152" s="229">
        <f t="shared" ref="P152:S152" si="24">SUM(P153:P170)</f>
        <v>0</v>
      </c>
      <c r="Q152" s="229">
        <f t="shared" si="24"/>
        <v>0</v>
      </c>
      <c r="R152" s="229">
        <f t="shared" si="24"/>
        <v>0</v>
      </c>
      <c r="S152" s="229">
        <f t="shared" si="24"/>
        <v>116699239.63000001</v>
      </c>
      <c r="T152" s="225">
        <f t="shared" si="21"/>
        <v>2764.1723886039567</v>
      </c>
      <c r="U152" s="232">
        <f>MAX(U153:U170)</f>
        <v>12325.759346625624</v>
      </c>
    </row>
    <row r="153" spans="1:21" ht="35.25" x14ac:dyDescent="0.5">
      <c r="A153">
        <v>1</v>
      </c>
      <c r="B153" s="224">
        <f>SUBTOTAL(9,$A$16:A153)</f>
        <v>135</v>
      </c>
      <c r="C153" s="234" t="s">
        <v>190</v>
      </c>
      <c r="D153" s="235"/>
      <c r="E153" s="224">
        <v>1960</v>
      </c>
      <c r="F153" s="224" t="s">
        <v>17152</v>
      </c>
      <c r="G153" s="224">
        <v>2</v>
      </c>
      <c r="H153" s="224" t="s">
        <v>16973</v>
      </c>
      <c r="I153" s="236">
        <v>969.97</v>
      </c>
      <c r="J153" s="236">
        <v>550.42999999999995</v>
      </c>
      <c r="K153" s="237">
        <v>16</v>
      </c>
      <c r="L153" s="224" t="s">
        <v>17021</v>
      </c>
      <c r="M153" s="224" t="s">
        <v>17037</v>
      </c>
      <c r="N153" s="227" t="s">
        <v>17080</v>
      </c>
      <c r="O153" s="232">
        <v>3710819.64</v>
      </c>
      <c r="P153" s="232"/>
      <c r="Q153" s="232">
        <v>0</v>
      </c>
      <c r="R153" s="232">
        <v>0</v>
      </c>
      <c r="S153" s="232">
        <f t="shared" si="19"/>
        <v>3710819.64</v>
      </c>
      <c r="T153" s="225">
        <f t="shared" si="21"/>
        <v>3825.7055785230473</v>
      </c>
      <c r="U153" s="232">
        <v>5405.3435755745022</v>
      </c>
    </row>
    <row r="154" spans="1:21" ht="35.25" x14ac:dyDescent="0.5">
      <c r="A154">
        <v>1</v>
      </c>
      <c r="B154" s="224">
        <f>SUBTOTAL(9,$A$16:A154)</f>
        <v>136</v>
      </c>
      <c r="C154" s="234" t="s">
        <v>191</v>
      </c>
      <c r="D154" s="235"/>
      <c r="E154" s="224">
        <v>1964</v>
      </c>
      <c r="F154" s="224" t="s">
        <v>17152</v>
      </c>
      <c r="G154" s="224">
        <v>4</v>
      </c>
      <c r="H154" s="224" t="s">
        <v>17028</v>
      </c>
      <c r="I154" s="236">
        <v>3980.6</v>
      </c>
      <c r="J154" s="236">
        <v>2394.8000000000002</v>
      </c>
      <c r="K154" s="237">
        <v>94</v>
      </c>
      <c r="L154" s="224" t="s">
        <v>17021</v>
      </c>
      <c r="M154" s="224" t="s">
        <v>17037</v>
      </c>
      <c r="N154" s="227" t="s">
        <v>17079</v>
      </c>
      <c r="O154" s="232">
        <v>7999889.6100000003</v>
      </c>
      <c r="P154" s="232"/>
      <c r="Q154" s="232">
        <v>0</v>
      </c>
      <c r="R154" s="232">
        <v>0</v>
      </c>
      <c r="S154" s="232">
        <f t="shared" si="19"/>
        <v>7999889.6100000003</v>
      </c>
      <c r="T154" s="225">
        <f t="shared" si="21"/>
        <v>2009.7195422800585</v>
      </c>
      <c r="U154" s="232">
        <v>2647.9232819172989</v>
      </c>
    </row>
    <row r="155" spans="1:21" ht="35.25" x14ac:dyDescent="0.5">
      <c r="A155">
        <v>1</v>
      </c>
      <c r="B155" s="224">
        <f>SUBTOTAL(9,$A$16:A155)</f>
        <v>137</v>
      </c>
      <c r="C155" s="234" t="s">
        <v>13810</v>
      </c>
      <c r="D155" s="235"/>
      <c r="E155" s="224">
        <v>1967</v>
      </c>
      <c r="F155" s="224" t="s">
        <v>17152</v>
      </c>
      <c r="G155" s="224">
        <v>2</v>
      </c>
      <c r="H155" s="224" t="s">
        <v>16975</v>
      </c>
      <c r="I155" s="236">
        <v>1351.94</v>
      </c>
      <c r="J155" s="236">
        <v>773.81</v>
      </c>
      <c r="K155" s="237">
        <v>45</v>
      </c>
      <c r="L155" s="224" t="s">
        <v>17021</v>
      </c>
      <c r="M155" s="224" t="s">
        <v>17037</v>
      </c>
      <c r="N155" s="227" t="s">
        <v>17080</v>
      </c>
      <c r="O155" s="232">
        <v>5188326.3199999994</v>
      </c>
      <c r="P155" s="232"/>
      <c r="Q155" s="232">
        <v>0</v>
      </c>
      <c r="R155" s="232">
        <v>0</v>
      </c>
      <c r="S155" s="232">
        <f t="shared" si="19"/>
        <v>5188326.3199999994</v>
      </c>
      <c r="T155" s="225">
        <f t="shared" si="21"/>
        <v>3837.6897791322094</v>
      </c>
      <c r="U155" s="232">
        <v>5315.9392280722514</v>
      </c>
    </row>
    <row r="156" spans="1:21" ht="35.25" x14ac:dyDescent="0.5">
      <c r="A156">
        <v>1</v>
      </c>
      <c r="B156" s="224">
        <f>SUBTOTAL(9,$A$16:A156)</f>
        <v>138</v>
      </c>
      <c r="C156" s="234" t="s">
        <v>193</v>
      </c>
      <c r="D156" s="235"/>
      <c r="E156" s="224">
        <v>1963</v>
      </c>
      <c r="F156" s="224" t="s">
        <v>17152</v>
      </c>
      <c r="G156" s="224">
        <v>4</v>
      </c>
      <c r="H156" s="224" t="s">
        <v>17024</v>
      </c>
      <c r="I156" s="236">
        <v>4269.24</v>
      </c>
      <c r="J156" s="236">
        <v>2565.5</v>
      </c>
      <c r="K156" s="237">
        <v>117</v>
      </c>
      <c r="L156" s="224" t="s">
        <v>17021</v>
      </c>
      <c r="M156" s="224" t="s">
        <v>17037</v>
      </c>
      <c r="N156" s="227" t="s">
        <v>17080</v>
      </c>
      <c r="O156" s="232">
        <v>171204.21</v>
      </c>
      <c r="P156" s="232"/>
      <c r="Q156" s="232">
        <v>0</v>
      </c>
      <c r="R156" s="232">
        <v>0</v>
      </c>
      <c r="S156" s="232">
        <f t="shared" si="19"/>
        <v>171204.21</v>
      </c>
      <c r="T156" s="225">
        <f t="shared" si="21"/>
        <v>40.101800320431742</v>
      </c>
      <c r="U156" s="232">
        <v>40.101800320431742</v>
      </c>
    </row>
    <row r="157" spans="1:21" ht="35.25" x14ac:dyDescent="0.5">
      <c r="A157">
        <v>1</v>
      </c>
      <c r="B157" s="224">
        <f>SUBTOTAL(9,$A$16:A157)</f>
        <v>139</v>
      </c>
      <c r="C157" s="234" t="s">
        <v>194</v>
      </c>
      <c r="D157" s="235"/>
      <c r="E157" s="224">
        <v>1962</v>
      </c>
      <c r="F157" s="224" t="s">
        <v>17152</v>
      </c>
      <c r="G157" s="224">
        <v>4</v>
      </c>
      <c r="H157" s="224" t="s">
        <v>16975</v>
      </c>
      <c r="I157" s="236">
        <v>1764.53</v>
      </c>
      <c r="J157" s="236">
        <v>1245.7</v>
      </c>
      <c r="K157" s="237">
        <v>47</v>
      </c>
      <c r="L157" s="224" t="s">
        <v>17021</v>
      </c>
      <c r="M157" s="224" t="s">
        <v>17037</v>
      </c>
      <c r="N157" s="227" t="s">
        <v>17080</v>
      </c>
      <c r="O157" s="232">
        <v>128079.12</v>
      </c>
      <c r="P157" s="232"/>
      <c r="Q157" s="232">
        <v>0</v>
      </c>
      <c r="R157" s="232">
        <v>0</v>
      </c>
      <c r="S157" s="232">
        <f t="shared" si="19"/>
        <v>128079.12</v>
      </c>
      <c r="T157" s="225">
        <f t="shared" si="21"/>
        <v>72.585402345100391</v>
      </c>
      <c r="U157" s="232">
        <v>72.585402345100391</v>
      </c>
    </row>
    <row r="158" spans="1:21" ht="35.25" x14ac:dyDescent="0.5">
      <c r="A158">
        <v>1</v>
      </c>
      <c r="B158" s="224">
        <f>SUBTOTAL(9,$A$16:A158)</f>
        <v>140</v>
      </c>
      <c r="C158" s="234" t="s">
        <v>195</v>
      </c>
      <c r="D158" s="235"/>
      <c r="E158" s="224">
        <v>1963</v>
      </c>
      <c r="F158" s="224" t="s">
        <v>17152</v>
      </c>
      <c r="G158" s="224">
        <v>4</v>
      </c>
      <c r="H158" s="224" t="s">
        <v>17028</v>
      </c>
      <c r="I158" s="236">
        <v>2168.64</v>
      </c>
      <c r="J158" s="236">
        <v>2032.2</v>
      </c>
      <c r="K158" s="237">
        <v>66</v>
      </c>
      <c r="L158" s="224" t="s">
        <v>17021</v>
      </c>
      <c r="M158" s="224" t="s">
        <v>17037</v>
      </c>
      <c r="N158" s="227" t="s">
        <v>17082</v>
      </c>
      <c r="O158" s="232">
        <v>9088460.4900000002</v>
      </c>
      <c r="P158" s="232"/>
      <c r="Q158" s="232">
        <v>0</v>
      </c>
      <c r="R158" s="232">
        <v>0</v>
      </c>
      <c r="S158" s="232">
        <f t="shared" si="19"/>
        <v>9088460.4900000002</v>
      </c>
      <c r="T158" s="225">
        <f t="shared" si="21"/>
        <v>4190.8571685480301</v>
      </c>
      <c r="U158" s="232">
        <v>4251.6068282425849</v>
      </c>
    </row>
    <row r="159" spans="1:21" ht="35.25" x14ac:dyDescent="0.5">
      <c r="A159">
        <v>1</v>
      </c>
      <c r="B159" s="224">
        <f>SUBTOTAL(9,$A$16:A159)</f>
        <v>141</v>
      </c>
      <c r="C159" s="234" t="s">
        <v>196</v>
      </c>
      <c r="D159" s="235"/>
      <c r="E159" s="224">
        <v>1956</v>
      </c>
      <c r="F159" s="224" t="s">
        <v>17152</v>
      </c>
      <c r="G159" s="224">
        <v>2</v>
      </c>
      <c r="H159" s="224" t="s">
        <v>17028</v>
      </c>
      <c r="I159" s="236">
        <v>2003</v>
      </c>
      <c r="J159" s="236">
        <v>1130.3</v>
      </c>
      <c r="K159" s="237">
        <v>48</v>
      </c>
      <c r="L159" s="224" t="s">
        <v>17021</v>
      </c>
      <c r="M159" s="224" t="s">
        <v>17037</v>
      </c>
      <c r="N159" s="227" t="s">
        <v>17080</v>
      </c>
      <c r="O159" s="232">
        <v>9639022.5999999996</v>
      </c>
      <c r="P159" s="232"/>
      <c r="Q159" s="232">
        <v>0</v>
      </c>
      <c r="R159" s="232">
        <v>0</v>
      </c>
      <c r="S159" s="232">
        <f t="shared" si="19"/>
        <v>9639022.5999999996</v>
      </c>
      <c r="T159" s="225">
        <f t="shared" si="21"/>
        <v>4812.2928607089361</v>
      </c>
      <c r="U159" s="232">
        <v>5520.4766298552177</v>
      </c>
    </row>
    <row r="160" spans="1:21" ht="35.25" x14ac:dyDescent="0.5">
      <c r="A160">
        <v>1</v>
      </c>
      <c r="B160" s="224">
        <f>SUBTOTAL(9,$A$16:A160)</f>
        <v>142</v>
      </c>
      <c r="C160" s="234" t="s">
        <v>197</v>
      </c>
      <c r="D160" s="235"/>
      <c r="E160" s="224">
        <v>1969</v>
      </c>
      <c r="F160" s="224" t="s">
        <v>17152</v>
      </c>
      <c r="G160" s="224">
        <v>5</v>
      </c>
      <c r="H160" s="224" t="s">
        <v>17024</v>
      </c>
      <c r="I160" s="236">
        <v>4394.12</v>
      </c>
      <c r="J160" s="236">
        <v>3401.91</v>
      </c>
      <c r="K160" s="237">
        <v>115</v>
      </c>
      <c r="L160" s="224" t="s">
        <v>17021</v>
      </c>
      <c r="M160" s="224" t="s">
        <v>17037</v>
      </c>
      <c r="N160" s="227" t="s">
        <v>17079</v>
      </c>
      <c r="O160" s="232">
        <v>208591.06</v>
      </c>
      <c r="P160" s="232"/>
      <c r="Q160" s="232">
        <v>0</v>
      </c>
      <c r="R160" s="232">
        <v>0</v>
      </c>
      <c r="S160" s="232">
        <f t="shared" si="19"/>
        <v>208591.06</v>
      </c>
      <c r="T160" s="225">
        <f t="shared" ref="T160:T168" si="25">O160/I160</f>
        <v>47.470496936815564</v>
      </c>
      <c r="U160" s="232">
        <v>47.470496936815564</v>
      </c>
    </row>
    <row r="161" spans="1:21" ht="35.25" x14ac:dyDescent="0.5">
      <c r="A161">
        <v>1</v>
      </c>
      <c r="B161" s="224">
        <f>SUBTOTAL(9,$A$16:A161)</f>
        <v>143</v>
      </c>
      <c r="C161" s="234" t="s">
        <v>13704</v>
      </c>
      <c r="D161" s="235"/>
      <c r="E161" s="224">
        <v>1981</v>
      </c>
      <c r="F161" s="224" t="s">
        <v>17152</v>
      </c>
      <c r="G161" s="224">
        <v>5</v>
      </c>
      <c r="H161" s="224" t="s">
        <v>17024</v>
      </c>
      <c r="I161" s="236">
        <v>3102</v>
      </c>
      <c r="J161" s="236">
        <v>2280.8000000000002</v>
      </c>
      <c r="K161" s="237">
        <v>117</v>
      </c>
      <c r="L161" s="224" t="s">
        <v>17021</v>
      </c>
      <c r="M161" s="224" t="s">
        <v>17037</v>
      </c>
      <c r="N161" s="227" t="s">
        <v>17083</v>
      </c>
      <c r="O161" s="232">
        <v>177718.58</v>
      </c>
      <c r="P161" s="232"/>
      <c r="Q161" s="232">
        <v>0</v>
      </c>
      <c r="R161" s="232">
        <v>0</v>
      </c>
      <c r="S161" s="232">
        <f t="shared" si="19"/>
        <v>177718.58</v>
      </c>
      <c r="T161" s="225">
        <f t="shared" si="25"/>
        <v>57.291611863313989</v>
      </c>
      <c r="U161" s="232">
        <v>57.291611863313989</v>
      </c>
    </row>
    <row r="162" spans="1:21" ht="35.25" x14ac:dyDescent="0.5">
      <c r="A162">
        <v>1</v>
      </c>
      <c r="B162" s="224">
        <f>SUBTOTAL(9,$A$16:A162)</f>
        <v>144</v>
      </c>
      <c r="C162" s="234" t="s">
        <v>198</v>
      </c>
      <c r="D162" s="235"/>
      <c r="E162" s="224">
        <v>1980</v>
      </c>
      <c r="F162" s="224" t="s">
        <v>17152</v>
      </c>
      <c r="G162" s="224">
        <v>2</v>
      </c>
      <c r="H162" s="224" t="s">
        <v>17028</v>
      </c>
      <c r="I162" s="236">
        <v>955</v>
      </c>
      <c r="J162" s="236">
        <v>868.7</v>
      </c>
      <c r="K162" s="237">
        <v>25</v>
      </c>
      <c r="L162" s="224" t="s">
        <v>17021</v>
      </c>
      <c r="M162" s="224" t="s">
        <v>17037</v>
      </c>
      <c r="N162" s="227" t="s">
        <v>17084</v>
      </c>
      <c r="O162" s="232">
        <v>5482896.1699999999</v>
      </c>
      <c r="P162" s="232"/>
      <c r="Q162" s="232">
        <v>0</v>
      </c>
      <c r="R162" s="232">
        <v>0</v>
      </c>
      <c r="S162" s="232">
        <f t="shared" si="19"/>
        <v>5482896.1699999999</v>
      </c>
      <c r="T162" s="225">
        <f t="shared" si="25"/>
        <v>5741.2525340314132</v>
      </c>
      <c r="U162" s="232">
        <v>8329.634866596858</v>
      </c>
    </row>
    <row r="163" spans="1:21" ht="35.25" x14ac:dyDescent="0.5">
      <c r="A163">
        <v>1</v>
      </c>
      <c r="B163" s="224">
        <f>SUBTOTAL(9,$A$16:A163)</f>
        <v>145</v>
      </c>
      <c r="C163" s="234" t="s">
        <v>14361</v>
      </c>
      <c r="D163" s="235"/>
      <c r="E163" s="224">
        <v>1967</v>
      </c>
      <c r="F163" s="224" t="s">
        <v>17152</v>
      </c>
      <c r="G163" s="224">
        <v>2</v>
      </c>
      <c r="H163" s="224" t="s">
        <v>16975</v>
      </c>
      <c r="I163" s="236">
        <v>680.9</v>
      </c>
      <c r="J163" s="236">
        <v>632.29999999999995</v>
      </c>
      <c r="K163" s="237">
        <v>34</v>
      </c>
      <c r="L163" s="224" t="s">
        <v>17021</v>
      </c>
      <c r="M163" s="224" t="s">
        <v>17037</v>
      </c>
      <c r="N163" s="227" t="s">
        <v>17084</v>
      </c>
      <c r="O163" s="232">
        <v>4512502.9400000004</v>
      </c>
      <c r="P163" s="232"/>
      <c r="Q163" s="232">
        <v>0</v>
      </c>
      <c r="R163" s="232">
        <v>0</v>
      </c>
      <c r="S163" s="232">
        <f t="shared" si="19"/>
        <v>4512502.9400000004</v>
      </c>
      <c r="T163" s="225">
        <f t="shared" si="25"/>
        <v>6627.2623586429736</v>
      </c>
      <c r="U163" s="232">
        <v>8905.0186000881185</v>
      </c>
    </row>
    <row r="164" spans="1:21" ht="35.25" x14ac:dyDescent="0.5">
      <c r="A164">
        <v>1</v>
      </c>
      <c r="B164" s="224">
        <f>SUBTOTAL(9,$A$16:A164)</f>
        <v>146</v>
      </c>
      <c r="C164" s="234" t="s">
        <v>14048</v>
      </c>
      <c r="D164" s="235"/>
      <c r="E164" s="224">
        <v>1969</v>
      </c>
      <c r="F164" s="224" t="s">
        <v>17152</v>
      </c>
      <c r="G164" s="224">
        <v>5</v>
      </c>
      <c r="H164" s="224" t="s">
        <v>17027</v>
      </c>
      <c r="I164" s="236">
        <v>5048.3</v>
      </c>
      <c r="J164" s="236">
        <v>4655.2</v>
      </c>
      <c r="K164" s="237">
        <v>217</v>
      </c>
      <c r="L164" s="224" t="s">
        <v>17021</v>
      </c>
      <c r="M164" s="224" t="s">
        <v>17037</v>
      </c>
      <c r="N164" s="227" t="s">
        <v>17081</v>
      </c>
      <c r="O164" s="232">
        <v>11901107.99</v>
      </c>
      <c r="P164" s="232"/>
      <c r="Q164" s="232">
        <v>0</v>
      </c>
      <c r="R164" s="232">
        <v>0</v>
      </c>
      <c r="S164" s="232">
        <f t="shared" si="19"/>
        <v>11901107.99</v>
      </c>
      <c r="T164" s="225">
        <f t="shared" si="25"/>
        <v>2357.4486440980131</v>
      </c>
      <c r="U164" s="232">
        <v>2946.6061489808449</v>
      </c>
    </row>
    <row r="165" spans="1:21" ht="35.25" x14ac:dyDescent="0.5">
      <c r="A165">
        <v>1</v>
      </c>
      <c r="B165" s="224">
        <f>SUBTOTAL(9,$A$16:A165)</f>
        <v>147</v>
      </c>
      <c r="C165" s="234" t="s">
        <v>13949</v>
      </c>
      <c r="D165" s="235"/>
      <c r="E165" s="224">
        <v>1994</v>
      </c>
      <c r="F165" s="224" t="s">
        <v>17152</v>
      </c>
      <c r="G165" s="224">
        <v>4</v>
      </c>
      <c r="H165" s="224" t="s">
        <v>16973</v>
      </c>
      <c r="I165" s="236">
        <v>935</v>
      </c>
      <c r="J165" s="236">
        <v>845.2</v>
      </c>
      <c r="K165" s="237">
        <v>25</v>
      </c>
      <c r="L165" s="224" t="s">
        <v>17021</v>
      </c>
      <c r="M165" s="224" t="s">
        <v>17037</v>
      </c>
      <c r="N165" s="227" t="s">
        <v>17084</v>
      </c>
      <c r="O165" s="232">
        <v>2993264.29</v>
      </c>
      <c r="P165" s="232"/>
      <c r="Q165" s="232">
        <v>0</v>
      </c>
      <c r="R165" s="232">
        <v>0</v>
      </c>
      <c r="S165" s="232">
        <f t="shared" si="19"/>
        <v>2993264.29</v>
      </c>
      <c r="T165" s="225">
        <f t="shared" si="25"/>
        <v>3201.3521818181816</v>
      </c>
      <c r="U165" s="232">
        <v>4330.8850481283425</v>
      </c>
    </row>
    <row r="166" spans="1:21" ht="35.25" x14ac:dyDescent="0.5">
      <c r="A166">
        <v>1</v>
      </c>
      <c r="B166" s="224">
        <f>SUBTOTAL(9,$A$16:A166)</f>
        <v>148</v>
      </c>
      <c r="C166" s="240" t="s">
        <v>13391</v>
      </c>
      <c r="D166" s="241"/>
      <c r="E166" s="241">
        <v>1957</v>
      </c>
      <c r="F166" s="224" t="s">
        <v>17152</v>
      </c>
      <c r="G166" s="241">
        <v>3</v>
      </c>
      <c r="H166" s="241">
        <v>4</v>
      </c>
      <c r="I166" s="242">
        <v>3060.3</v>
      </c>
      <c r="J166" s="242">
        <v>2813.7</v>
      </c>
      <c r="K166" s="243">
        <v>100</v>
      </c>
      <c r="L166" s="241" t="s">
        <v>17021</v>
      </c>
      <c r="M166" s="241" t="s">
        <v>17037</v>
      </c>
      <c r="N166" s="244" t="s">
        <v>17084</v>
      </c>
      <c r="O166" s="245">
        <v>30439998.599999998</v>
      </c>
      <c r="P166" s="245">
        <v>0</v>
      </c>
      <c r="Q166" s="245">
        <v>0</v>
      </c>
      <c r="R166" s="245">
        <v>0</v>
      </c>
      <c r="S166" s="232">
        <f t="shared" si="19"/>
        <v>30439998.599999998</v>
      </c>
      <c r="T166" s="225">
        <f t="shared" si="25"/>
        <v>9946.736790510733</v>
      </c>
      <c r="U166" s="232">
        <v>12054.864525765446</v>
      </c>
    </row>
    <row r="167" spans="1:21" ht="35.25" x14ac:dyDescent="0.5">
      <c r="A167">
        <v>1</v>
      </c>
      <c r="B167" s="224">
        <f>SUBTOTAL(9,$A$16:A167)</f>
        <v>149</v>
      </c>
      <c r="C167" s="240" t="s">
        <v>14004</v>
      </c>
      <c r="D167" s="241"/>
      <c r="E167" s="241">
        <v>1968</v>
      </c>
      <c r="F167" s="224" t="s">
        <v>17152</v>
      </c>
      <c r="G167" s="241">
        <v>3</v>
      </c>
      <c r="H167" s="241" t="s">
        <v>16975</v>
      </c>
      <c r="I167" s="242">
        <v>1032.5</v>
      </c>
      <c r="J167" s="242">
        <v>644</v>
      </c>
      <c r="K167" s="243">
        <v>83</v>
      </c>
      <c r="L167" s="241" t="s">
        <v>17021</v>
      </c>
      <c r="M167" s="241" t="s">
        <v>17037</v>
      </c>
      <c r="N167" s="244" t="s">
        <v>17081</v>
      </c>
      <c r="O167" s="245">
        <v>3908071</v>
      </c>
      <c r="P167" s="245">
        <v>0</v>
      </c>
      <c r="Q167" s="245">
        <v>0</v>
      </c>
      <c r="R167" s="245">
        <v>0</v>
      </c>
      <c r="S167" s="232">
        <f t="shared" si="19"/>
        <v>3908071</v>
      </c>
      <c r="T167" s="225">
        <f t="shared" si="25"/>
        <v>3785.0566585956417</v>
      </c>
      <c r="U167" s="232">
        <v>5362.4042615012104</v>
      </c>
    </row>
    <row r="168" spans="1:21" ht="35.25" x14ac:dyDescent="0.5">
      <c r="A168">
        <v>1</v>
      </c>
      <c r="B168" s="224">
        <f>SUBTOTAL(9,$A$16:A168)</f>
        <v>150</v>
      </c>
      <c r="C168" s="240" t="s">
        <v>14069</v>
      </c>
      <c r="D168" s="241"/>
      <c r="E168" s="241">
        <v>1973</v>
      </c>
      <c r="F168" s="224" t="s">
        <v>17152</v>
      </c>
      <c r="G168" s="241">
        <v>5</v>
      </c>
      <c r="H168" s="241">
        <v>6</v>
      </c>
      <c r="I168" s="242">
        <v>4885.2</v>
      </c>
      <c r="J168" s="242">
        <v>4486.7</v>
      </c>
      <c r="K168" s="243">
        <v>260</v>
      </c>
      <c r="L168" s="241" t="s">
        <v>17021</v>
      </c>
      <c r="M168" s="241" t="s">
        <v>17037</v>
      </c>
      <c r="N168" s="244" t="s">
        <v>17080</v>
      </c>
      <c r="O168" s="245">
        <v>11109378.639999999</v>
      </c>
      <c r="P168" s="245">
        <v>0</v>
      </c>
      <c r="Q168" s="245">
        <v>0</v>
      </c>
      <c r="R168" s="245">
        <v>0</v>
      </c>
      <c r="S168" s="232">
        <f t="shared" si="19"/>
        <v>11109378.639999999</v>
      </c>
      <c r="T168" s="225">
        <f t="shared" si="25"/>
        <v>2274.088807008925</v>
      </c>
      <c r="U168" s="232">
        <v>3043.0586062392535</v>
      </c>
    </row>
    <row r="169" spans="1:21" ht="35.25" x14ac:dyDescent="0.5">
      <c r="A169">
        <v>1</v>
      </c>
      <c r="B169" s="224">
        <f>SUBTOTAL(9,$A$16:A169)</f>
        <v>151</v>
      </c>
      <c r="C169" s="234" t="s">
        <v>192</v>
      </c>
      <c r="D169" s="235"/>
      <c r="E169" s="224">
        <v>1964</v>
      </c>
      <c r="F169" s="224" t="s">
        <v>17152</v>
      </c>
      <c r="G169" s="224">
        <v>2</v>
      </c>
      <c r="H169" s="224" t="s">
        <v>16975</v>
      </c>
      <c r="I169" s="242">
        <v>970.78</v>
      </c>
      <c r="J169" s="236">
        <v>553.29999999999995</v>
      </c>
      <c r="K169" s="237">
        <v>23</v>
      </c>
      <c r="L169" s="224" t="s">
        <v>17021</v>
      </c>
      <c r="M169" s="224" t="s">
        <v>17037</v>
      </c>
      <c r="N169" s="227" t="s">
        <v>17080</v>
      </c>
      <c r="O169" s="232">
        <v>4149693.86</v>
      </c>
      <c r="P169" s="232"/>
      <c r="Q169" s="232">
        <v>0</v>
      </c>
      <c r="R169" s="232">
        <v>0</v>
      </c>
      <c r="S169" s="232">
        <f t="shared" si="19"/>
        <v>4149693.86</v>
      </c>
      <c r="T169" s="225">
        <f t="shared" ref="T169:T224" si="26">O169/I169</f>
        <v>4274.5976019283462</v>
      </c>
      <c r="U169" s="232">
        <v>5586.806876120233</v>
      </c>
    </row>
    <row r="170" spans="1:21" ht="35.25" x14ac:dyDescent="0.5">
      <c r="A170">
        <v>1</v>
      </c>
      <c r="B170" s="224">
        <f>SUBTOTAL(9,$A$16:A170)</f>
        <v>152</v>
      </c>
      <c r="C170" s="234" t="s">
        <v>13498</v>
      </c>
      <c r="D170" s="235" t="s">
        <v>17399</v>
      </c>
      <c r="E170" s="224">
        <v>1880</v>
      </c>
      <c r="F170" s="224" t="s">
        <v>17152</v>
      </c>
      <c r="G170" s="224">
        <v>2</v>
      </c>
      <c r="H170" s="224" t="s">
        <v>16973</v>
      </c>
      <c r="I170" s="236">
        <v>646.49</v>
      </c>
      <c r="J170" s="236">
        <v>646.49</v>
      </c>
      <c r="K170" s="237">
        <v>37</v>
      </c>
      <c r="L170" s="224" t="s">
        <v>17021</v>
      </c>
      <c r="M170" s="224" t="s">
        <v>17056</v>
      </c>
      <c r="N170" s="227" t="s">
        <v>17025</v>
      </c>
      <c r="O170" s="232">
        <v>5890214.5099999998</v>
      </c>
      <c r="P170" s="232">
        <v>0</v>
      </c>
      <c r="Q170" s="232">
        <v>0</v>
      </c>
      <c r="R170" s="232">
        <v>0</v>
      </c>
      <c r="S170" s="232">
        <f t="shared" si="19"/>
        <v>5890214.5099999998</v>
      </c>
      <c r="T170" s="225">
        <f t="shared" si="26"/>
        <v>9111.0682454484977</v>
      </c>
      <c r="U170" s="232">
        <v>12325.759346625624</v>
      </c>
    </row>
    <row r="171" spans="1:21" ht="35.25" x14ac:dyDescent="0.5">
      <c r="B171" s="233" t="s">
        <v>325</v>
      </c>
      <c r="C171" s="233"/>
      <c r="D171" s="223" t="s">
        <v>17004</v>
      </c>
      <c r="E171" s="224" t="s">
        <v>17004</v>
      </c>
      <c r="F171" s="224" t="s">
        <v>17004</v>
      </c>
      <c r="G171" s="224" t="s">
        <v>17004</v>
      </c>
      <c r="H171" s="224" t="s">
        <v>17004</v>
      </c>
      <c r="I171" s="229">
        <f>I172</f>
        <v>3965.2</v>
      </c>
      <c r="J171" s="229">
        <f t="shared" ref="J171:K171" si="27">J172</f>
        <v>3485.8</v>
      </c>
      <c r="K171" s="230">
        <f t="shared" si="27"/>
        <v>178</v>
      </c>
      <c r="L171" s="224" t="s">
        <v>17004</v>
      </c>
      <c r="M171" s="224" t="s">
        <v>17004</v>
      </c>
      <c r="N171" s="227" t="s">
        <v>17004</v>
      </c>
      <c r="O171" s="231">
        <v>7328697.5000000009</v>
      </c>
      <c r="P171" s="229">
        <f t="shared" ref="P171" si="28">P172</f>
        <v>0</v>
      </c>
      <c r="Q171" s="229">
        <f t="shared" ref="Q171" si="29">Q172</f>
        <v>0</v>
      </c>
      <c r="R171" s="229">
        <f t="shared" ref="R171" si="30">R172</f>
        <v>0</v>
      </c>
      <c r="S171" s="229">
        <f t="shared" ref="S171" si="31">S172</f>
        <v>7328697.5000000009</v>
      </c>
      <c r="T171" s="225">
        <f t="shared" si="26"/>
        <v>1848.2541864218706</v>
      </c>
      <c r="U171" s="232">
        <f>U172</f>
        <v>8312.1200000000008</v>
      </c>
    </row>
    <row r="172" spans="1:21" ht="35.25" x14ac:dyDescent="0.5">
      <c r="A172">
        <v>1</v>
      </c>
      <c r="B172" s="224">
        <f>SUBTOTAL(9,$A$16:A172)</f>
        <v>153</v>
      </c>
      <c r="C172" s="234" t="s">
        <v>2617</v>
      </c>
      <c r="D172" s="235"/>
      <c r="E172" s="224">
        <v>1981</v>
      </c>
      <c r="F172" s="224" t="s">
        <v>17026</v>
      </c>
      <c r="G172" s="224">
        <v>5</v>
      </c>
      <c r="H172" s="224" t="s">
        <v>17031</v>
      </c>
      <c r="I172" s="236">
        <v>3965.2</v>
      </c>
      <c r="J172" s="236">
        <v>3485.8</v>
      </c>
      <c r="K172" s="237">
        <v>178</v>
      </c>
      <c r="L172" s="224" t="s">
        <v>17021</v>
      </c>
      <c r="M172" s="224" t="s">
        <v>17037</v>
      </c>
      <c r="N172" s="227" t="s">
        <v>17148</v>
      </c>
      <c r="O172" s="232">
        <v>7328697.5000000009</v>
      </c>
      <c r="P172" s="232"/>
      <c r="Q172" s="232">
        <v>0</v>
      </c>
      <c r="R172" s="232">
        <v>0</v>
      </c>
      <c r="S172" s="232">
        <f t="shared" si="19"/>
        <v>7328697.5000000009</v>
      </c>
      <c r="T172" s="225">
        <f t="shared" si="26"/>
        <v>1848.2541864218706</v>
      </c>
      <c r="U172" s="232">
        <v>8312.1200000000008</v>
      </c>
    </row>
    <row r="173" spans="1:21" ht="35.25" x14ac:dyDescent="0.5">
      <c r="B173" s="233" t="s">
        <v>507</v>
      </c>
      <c r="C173" s="233"/>
      <c r="D173" s="223" t="s">
        <v>17004</v>
      </c>
      <c r="E173" s="224" t="s">
        <v>17004</v>
      </c>
      <c r="F173" s="224" t="s">
        <v>17004</v>
      </c>
      <c r="G173" s="224" t="s">
        <v>17004</v>
      </c>
      <c r="H173" s="224" t="s">
        <v>17004</v>
      </c>
      <c r="I173" s="229">
        <f>SUM(I174:I187)</f>
        <v>48749.030000000006</v>
      </c>
      <c r="J173" s="229">
        <f t="shared" ref="J173:K173" si="32">SUM(J174:J187)</f>
        <v>38243.749999999993</v>
      </c>
      <c r="K173" s="230">
        <f t="shared" si="32"/>
        <v>1465</v>
      </c>
      <c r="L173" s="224" t="s">
        <v>17004</v>
      </c>
      <c r="M173" s="224" t="s">
        <v>17004</v>
      </c>
      <c r="N173" s="227" t="s">
        <v>17004</v>
      </c>
      <c r="O173" s="231">
        <v>57162110.360000014</v>
      </c>
      <c r="P173" s="229">
        <f t="shared" ref="P173:S173" si="33">SUM(P174:P187)</f>
        <v>0</v>
      </c>
      <c r="Q173" s="229">
        <f t="shared" si="33"/>
        <v>0</v>
      </c>
      <c r="R173" s="229">
        <f t="shared" si="33"/>
        <v>0</v>
      </c>
      <c r="S173" s="229">
        <f t="shared" si="33"/>
        <v>57162110.360000014</v>
      </c>
      <c r="T173" s="225">
        <f t="shared" si="26"/>
        <v>1172.5794412729854</v>
      </c>
      <c r="U173" s="232">
        <f>MAX(U174:U187)</f>
        <v>10473.100891644111</v>
      </c>
    </row>
    <row r="174" spans="1:21" ht="35.25" x14ac:dyDescent="0.5">
      <c r="A174">
        <v>1</v>
      </c>
      <c r="B174" s="224">
        <f>SUBTOTAL(9,$A$16:A174)</f>
        <v>154</v>
      </c>
      <c r="C174" s="234" t="s">
        <v>512</v>
      </c>
      <c r="D174" s="235"/>
      <c r="E174" s="224">
        <v>1965</v>
      </c>
      <c r="F174" s="224" t="s">
        <v>17026</v>
      </c>
      <c r="G174" s="224">
        <v>4</v>
      </c>
      <c r="H174" s="224" t="s">
        <v>17024</v>
      </c>
      <c r="I174" s="236">
        <v>3917.4</v>
      </c>
      <c r="J174" s="236">
        <v>2777.6</v>
      </c>
      <c r="K174" s="237">
        <v>118</v>
      </c>
      <c r="L174" s="224" t="s">
        <v>17021</v>
      </c>
      <c r="M174" s="224" t="s">
        <v>17037</v>
      </c>
      <c r="N174" s="227" t="s">
        <v>17096</v>
      </c>
      <c r="O174" s="232">
        <v>6779232.2199999997</v>
      </c>
      <c r="P174" s="232"/>
      <c r="Q174" s="232">
        <v>0</v>
      </c>
      <c r="R174" s="232">
        <v>0</v>
      </c>
      <c r="S174" s="232">
        <f t="shared" si="19"/>
        <v>6779232.2199999997</v>
      </c>
      <c r="T174" s="225">
        <f t="shared" si="26"/>
        <v>1730.5437841425435</v>
      </c>
      <c r="U174" s="232">
        <v>2460.9029254097104</v>
      </c>
    </row>
    <row r="175" spans="1:21" ht="35.25" x14ac:dyDescent="0.5">
      <c r="A175">
        <v>1</v>
      </c>
      <c r="B175" s="224">
        <f>SUBTOTAL(9,$A$16:A175)</f>
        <v>155</v>
      </c>
      <c r="C175" s="234" t="s">
        <v>513</v>
      </c>
      <c r="D175" s="235"/>
      <c r="E175" s="224">
        <v>1968</v>
      </c>
      <c r="F175" s="224" t="s">
        <v>17026</v>
      </c>
      <c r="G175" s="224">
        <v>5</v>
      </c>
      <c r="H175" s="224" t="s">
        <v>17024</v>
      </c>
      <c r="I175" s="236">
        <v>2900.26</v>
      </c>
      <c r="J175" s="236">
        <v>2622.26</v>
      </c>
      <c r="K175" s="237">
        <v>108</v>
      </c>
      <c r="L175" s="224" t="s">
        <v>17021</v>
      </c>
      <c r="M175" s="224" t="s">
        <v>17037</v>
      </c>
      <c r="N175" s="227" t="s">
        <v>17097</v>
      </c>
      <c r="O175" s="232">
        <v>5552319.8900000006</v>
      </c>
      <c r="P175" s="232"/>
      <c r="Q175" s="232">
        <v>0</v>
      </c>
      <c r="R175" s="232">
        <v>0</v>
      </c>
      <c r="S175" s="232">
        <f t="shared" si="19"/>
        <v>5552319.8900000006</v>
      </c>
      <c r="T175" s="225">
        <f t="shared" si="26"/>
        <v>1914.4214277340652</v>
      </c>
      <c r="U175" s="232">
        <v>2399.9409415017963</v>
      </c>
    </row>
    <row r="176" spans="1:21" ht="35.25" x14ac:dyDescent="0.5">
      <c r="A176">
        <v>1</v>
      </c>
      <c r="B176" s="224">
        <f>SUBTOTAL(9,$A$16:A176)</f>
        <v>156</v>
      </c>
      <c r="C176" s="234" t="s">
        <v>3265</v>
      </c>
      <c r="D176" s="235"/>
      <c r="E176" s="224">
        <v>1974</v>
      </c>
      <c r="F176" s="224" t="s">
        <v>17152</v>
      </c>
      <c r="G176" s="224">
        <v>5</v>
      </c>
      <c r="H176" s="224" t="s">
        <v>17027</v>
      </c>
      <c r="I176" s="236">
        <v>4926.6000000000004</v>
      </c>
      <c r="J176" s="236">
        <v>4452</v>
      </c>
      <c r="K176" s="237">
        <v>180</v>
      </c>
      <c r="L176" s="224" t="s">
        <v>17021</v>
      </c>
      <c r="M176" s="224" t="s">
        <v>17037</v>
      </c>
      <c r="N176" s="227" t="s">
        <v>17095</v>
      </c>
      <c r="O176" s="232">
        <v>371727.94</v>
      </c>
      <c r="P176" s="232"/>
      <c r="Q176" s="232">
        <v>0</v>
      </c>
      <c r="R176" s="232">
        <v>0</v>
      </c>
      <c r="S176" s="232">
        <f t="shared" si="19"/>
        <v>371727.94</v>
      </c>
      <c r="T176" s="225">
        <f t="shared" si="26"/>
        <v>75.453241586489668</v>
      </c>
      <c r="U176" s="232">
        <v>75.453241586489668</v>
      </c>
    </row>
    <row r="177" spans="1:21" ht="35.25" x14ac:dyDescent="0.5">
      <c r="A177">
        <v>1</v>
      </c>
      <c r="B177" s="224">
        <f>SUBTOTAL(9,$A$16:A177)</f>
        <v>157</v>
      </c>
      <c r="C177" s="234" t="s">
        <v>515</v>
      </c>
      <c r="D177" s="235"/>
      <c r="E177" s="224">
        <v>1963</v>
      </c>
      <c r="F177" s="224" t="s">
        <v>17152</v>
      </c>
      <c r="G177" s="224">
        <v>2</v>
      </c>
      <c r="H177" s="224">
        <v>1</v>
      </c>
      <c r="I177" s="236">
        <v>400</v>
      </c>
      <c r="J177" s="236">
        <v>372.62</v>
      </c>
      <c r="K177" s="237">
        <v>18</v>
      </c>
      <c r="L177" s="224" t="s">
        <v>17021</v>
      </c>
      <c r="M177" s="224" t="s">
        <v>17056</v>
      </c>
      <c r="N177" s="227" t="s">
        <v>17025</v>
      </c>
      <c r="O177" s="232">
        <v>74020.710000000006</v>
      </c>
      <c r="P177" s="232"/>
      <c r="Q177" s="232">
        <v>0</v>
      </c>
      <c r="R177" s="232">
        <v>0</v>
      </c>
      <c r="S177" s="232">
        <f t="shared" si="19"/>
        <v>74020.710000000006</v>
      </c>
      <c r="T177" s="225">
        <f t="shared" si="26"/>
        <v>185.05177500000002</v>
      </c>
      <c r="U177" s="232">
        <v>185.05177500000002</v>
      </c>
    </row>
    <row r="178" spans="1:21" ht="35.25" x14ac:dyDescent="0.5">
      <c r="A178">
        <v>1</v>
      </c>
      <c r="B178" s="224">
        <f>SUBTOTAL(9,$A$16:A178)</f>
        <v>158</v>
      </c>
      <c r="C178" s="234" t="s">
        <v>516</v>
      </c>
      <c r="D178" s="235"/>
      <c r="E178" s="224">
        <v>1990</v>
      </c>
      <c r="F178" s="224" t="s">
        <v>17026</v>
      </c>
      <c r="G178" s="224">
        <v>5</v>
      </c>
      <c r="H178" s="224" t="s">
        <v>17024</v>
      </c>
      <c r="I178" s="236">
        <v>4381.5</v>
      </c>
      <c r="J178" s="236">
        <v>3229.2</v>
      </c>
      <c r="K178" s="237">
        <v>112</v>
      </c>
      <c r="L178" s="224" t="s">
        <v>17021</v>
      </c>
      <c r="M178" s="224" t="s">
        <v>17037</v>
      </c>
      <c r="N178" s="227" t="s">
        <v>17098</v>
      </c>
      <c r="O178" s="232">
        <v>5014795.91</v>
      </c>
      <c r="P178" s="232"/>
      <c r="Q178" s="232">
        <v>0</v>
      </c>
      <c r="R178" s="232">
        <v>0</v>
      </c>
      <c r="S178" s="232">
        <f t="shared" si="19"/>
        <v>5014795.91</v>
      </c>
      <c r="T178" s="225">
        <f t="shared" si="26"/>
        <v>1144.5386077827229</v>
      </c>
      <c r="U178" s="232">
        <v>1833.9624593404087</v>
      </c>
    </row>
    <row r="179" spans="1:21" ht="35.25" x14ac:dyDescent="0.5">
      <c r="A179">
        <v>1</v>
      </c>
      <c r="B179" s="224">
        <f>SUBTOTAL(9,$A$16:A179)</f>
        <v>159</v>
      </c>
      <c r="C179" s="234" t="s">
        <v>517</v>
      </c>
      <c r="D179" s="235"/>
      <c r="E179" s="224">
        <v>2005</v>
      </c>
      <c r="F179" s="224" t="s">
        <v>17152</v>
      </c>
      <c r="G179" s="224">
        <v>3</v>
      </c>
      <c r="H179" s="224" t="s">
        <v>17028</v>
      </c>
      <c r="I179" s="236">
        <v>1468.2</v>
      </c>
      <c r="J179" s="236">
        <v>926.5</v>
      </c>
      <c r="K179" s="237">
        <v>51</v>
      </c>
      <c r="L179" s="224" t="s">
        <v>17021</v>
      </c>
      <c r="M179" s="224" t="s">
        <v>17037</v>
      </c>
      <c r="N179" s="227" t="s">
        <v>17094</v>
      </c>
      <c r="O179" s="232">
        <v>141834.82999999999</v>
      </c>
      <c r="P179" s="232"/>
      <c r="Q179" s="232">
        <v>0</v>
      </c>
      <c r="R179" s="232">
        <v>0</v>
      </c>
      <c r="S179" s="232">
        <f t="shared" si="19"/>
        <v>141834.82999999999</v>
      </c>
      <c r="T179" s="225">
        <f t="shared" si="26"/>
        <v>96.604570222040579</v>
      </c>
      <c r="U179" s="232">
        <v>96.604570222040579</v>
      </c>
    </row>
    <row r="180" spans="1:21" ht="35.25" x14ac:dyDescent="0.5">
      <c r="A180">
        <v>1</v>
      </c>
      <c r="B180" s="224">
        <f>SUBTOTAL(9,$A$16:A180)</f>
        <v>160</v>
      </c>
      <c r="C180" s="234" t="s">
        <v>518</v>
      </c>
      <c r="D180" s="235"/>
      <c r="E180" s="224">
        <v>1968</v>
      </c>
      <c r="F180" s="224" t="s">
        <v>17152</v>
      </c>
      <c r="G180" s="224">
        <v>5</v>
      </c>
      <c r="H180" s="224" t="s">
        <v>16975</v>
      </c>
      <c r="I180" s="236">
        <v>2458</v>
      </c>
      <c r="J180" s="236">
        <v>1892.3</v>
      </c>
      <c r="K180" s="237">
        <v>52</v>
      </c>
      <c r="L180" s="224" t="s">
        <v>17021</v>
      </c>
      <c r="M180" s="224" t="s">
        <v>17037</v>
      </c>
      <c r="N180" s="227" t="s">
        <v>17097</v>
      </c>
      <c r="O180" s="232">
        <v>179960.51</v>
      </c>
      <c r="P180" s="232"/>
      <c r="Q180" s="232">
        <v>0</v>
      </c>
      <c r="R180" s="232">
        <v>0</v>
      </c>
      <c r="S180" s="232">
        <f t="shared" si="19"/>
        <v>179960.51</v>
      </c>
      <c r="T180" s="225">
        <f t="shared" si="26"/>
        <v>73.214202603742891</v>
      </c>
      <c r="U180" s="232">
        <v>73.214202603742891</v>
      </c>
    </row>
    <row r="181" spans="1:21" ht="35.25" x14ac:dyDescent="0.5">
      <c r="A181">
        <v>1</v>
      </c>
      <c r="B181" s="224">
        <f>SUBTOTAL(9,$A$16:A181)</f>
        <v>161</v>
      </c>
      <c r="C181" s="234" t="s">
        <v>520</v>
      </c>
      <c r="D181" s="235"/>
      <c r="E181" s="224">
        <v>1973</v>
      </c>
      <c r="F181" s="224" t="s">
        <v>17026</v>
      </c>
      <c r="G181" s="224">
        <v>5</v>
      </c>
      <c r="H181" s="224" t="s">
        <v>17031</v>
      </c>
      <c r="I181" s="236">
        <v>7134.5</v>
      </c>
      <c r="J181" s="236">
        <v>4410.8999999999996</v>
      </c>
      <c r="K181" s="237">
        <v>14</v>
      </c>
      <c r="L181" s="224" t="s">
        <v>17021</v>
      </c>
      <c r="M181" s="224" t="s">
        <v>17037</v>
      </c>
      <c r="N181" s="227" t="s">
        <v>17095</v>
      </c>
      <c r="O181" s="232">
        <v>9432457.9800000004</v>
      </c>
      <c r="P181" s="232"/>
      <c r="Q181" s="232">
        <v>0</v>
      </c>
      <c r="R181" s="232">
        <v>0</v>
      </c>
      <c r="S181" s="232">
        <f t="shared" si="19"/>
        <v>9432457.9800000004</v>
      </c>
      <c r="T181" s="225">
        <f t="shared" si="26"/>
        <v>1322.0909636274441</v>
      </c>
      <c r="U181" s="232">
        <v>1822.8294310743572</v>
      </c>
    </row>
    <row r="182" spans="1:21" ht="35.25" x14ac:dyDescent="0.5">
      <c r="A182">
        <v>1</v>
      </c>
      <c r="B182" s="224">
        <f>SUBTOTAL(9,$A$16:A182)</f>
        <v>162</v>
      </c>
      <c r="C182" s="234" t="s">
        <v>3530</v>
      </c>
      <c r="D182" s="235"/>
      <c r="E182" s="224">
        <v>1982</v>
      </c>
      <c r="F182" s="224" t="s">
        <v>17152</v>
      </c>
      <c r="G182" s="224">
        <v>9</v>
      </c>
      <c r="H182" s="224" t="s">
        <v>17024</v>
      </c>
      <c r="I182" s="236">
        <v>9363</v>
      </c>
      <c r="J182" s="236">
        <v>9363</v>
      </c>
      <c r="K182" s="237">
        <v>419</v>
      </c>
      <c r="L182" s="224" t="s">
        <v>17021</v>
      </c>
      <c r="M182" s="224" t="s">
        <v>17037</v>
      </c>
      <c r="N182" s="227" t="s">
        <v>17268</v>
      </c>
      <c r="O182" s="232">
        <v>7584984.4900000002</v>
      </c>
      <c r="P182" s="232"/>
      <c r="Q182" s="232">
        <v>0</v>
      </c>
      <c r="R182" s="232">
        <v>0</v>
      </c>
      <c r="S182" s="232">
        <f t="shared" si="19"/>
        <v>7584984.4900000002</v>
      </c>
      <c r="T182" s="225">
        <f t="shared" si="26"/>
        <v>810.10194275339109</v>
      </c>
      <c r="U182" s="232">
        <v>1767.0565641781482</v>
      </c>
    </row>
    <row r="183" spans="1:21" ht="35.25" x14ac:dyDescent="0.5">
      <c r="A183">
        <v>1</v>
      </c>
      <c r="B183" s="224">
        <f>SUBTOTAL(9,$A$16:A183)</f>
        <v>163</v>
      </c>
      <c r="C183" s="234" t="s">
        <v>640</v>
      </c>
      <c r="D183" s="235"/>
      <c r="E183" s="224">
        <v>2001</v>
      </c>
      <c r="F183" s="224" t="s">
        <v>17259</v>
      </c>
      <c r="G183" s="224" t="s">
        <v>17031</v>
      </c>
      <c r="H183" s="224" t="s">
        <v>16975</v>
      </c>
      <c r="I183" s="236">
        <v>4008</v>
      </c>
      <c r="J183" s="236">
        <v>2472.3000000000002</v>
      </c>
      <c r="K183" s="237">
        <v>92</v>
      </c>
      <c r="L183" s="224" t="s">
        <v>17021</v>
      </c>
      <c r="M183" s="224" t="s">
        <v>17037</v>
      </c>
      <c r="N183" s="227" t="s">
        <v>17269</v>
      </c>
      <c r="O183" s="232">
        <v>8373319.7300000004</v>
      </c>
      <c r="P183" s="232"/>
      <c r="Q183" s="232">
        <v>0</v>
      </c>
      <c r="R183" s="232">
        <v>0</v>
      </c>
      <c r="S183" s="232">
        <f t="shared" si="19"/>
        <v>8373319.7300000004</v>
      </c>
      <c r="T183" s="225">
        <f t="shared" si="26"/>
        <v>2089.1516292415172</v>
      </c>
      <c r="U183" s="232">
        <v>2361.5780272954094</v>
      </c>
    </row>
    <row r="184" spans="1:21" ht="35.25" x14ac:dyDescent="0.5">
      <c r="A184">
        <v>1</v>
      </c>
      <c r="B184" s="224">
        <f>SUBTOTAL(9,$A$16:A184)</f>
        <v>164</v>
      </c>
      <c r="C184" s="234" t="s">
        <v>17022</v>
      </c>
      <c r="D184" s="235"/>
      <c r="E184" s="224">
        <v>1972</v>
      </c>
      <c r="F184" s="224" t="s">
        <v>17152</v>
      </c>
      <c r="G184" s="224" t="s">
        <v>17031</v>
      </c>
      <c r="H184" s="224" t="s">
        <v>17024</v>
      </c>
      <c r="I184" s="236">
        <v>2806.29</v>
      </c>
      <c r="J184" s="236">
        <v>2806.29</v>
      </c>
      <c r="K184" s="237">
        <v>150</v>
      </c>
      <c r="L184" s="224" t="s">
        <v>17021</v>
      </c>
      <c r="M184" s="224" t="s">
        <v>17056</v>
      </c>
      <c r="N184" s="227" t="s">
        <v>17025</v>
      </c>
      <c r="O184" s="232">
        <v>4249002.8899999997</v>
      </c>
      <c r="P184" s="232"/>
      <c r="Q184" s="232">
        <v>0</v>
      </c>
      <c r="R184" s="232">
        <v>0</v>
      </c>
      <c r="S184" s="232">
        <f t="shared" si="19"/>
        <v>4249002.8899999997</v>
      </c>
      <c r="T184" s="225">
        <f t="shared" si="26"/>
        <v>1514.0997152824548</v>
      </c>
      <c r="U184" s="232">
        <v>2918.4371717819613</v>
      </c>
    </row>
    <row r="185" spans="1:21" ht="35.25" x14ac:dyDescent="0.5">
      <c r="A185">
        <v>1</v>
      </c>
      <c r="B185" s="224">
        <f>SUBTOTAL(9,$A$16:A185)</f>
        <v>165</v>
      </c>
      <c r="C185" s="234" t="s">
        <v>17305</v>
      </c>
      <c r="D185" s="235"/>
      <c r="E185" s="224">
        <v>1984</v>
      </c>
      <c r="F185" s="224" t="s">
        <v>17152</v>
      </c>
      <c r="G185" s="224" t="s">
        <v>16975</v>
      </c>
      <c r="H185" s="224">
        <v>4</v>
      </c>
      <c r="I185" s="236">
        <v>1145.3</v>
      </c>
      <c r="J185" s="236">
        <v>645.70000000000005</v>
      </c>
      <c r="K185" s="237">
        <v>48</v>
      </c>
      <c r="L185" s="224" t="s">
        <v>17021</v>
      </c>
      <c r="M185" s="224" t="s">
        <v>17056</v>
      </c>
      <c r="N185" s="227" t="s">
        <v>17025</v>
      </c>
      <c r="O185" s="232">
        <v>9085835.3499999996</v>
      </c>
      <c r="P185" s="232"/>
      <c r="Q185" s="232">
        <v>0</v>
      </c>
      <c r="R185" s="232">
        <v>0</v>
      </c>
      <c r="S185" s="232">
        <f t="shared" si="19"/>
        <v>9085835.3499999996</v>
      </c>
      <c r="T185" s="225">
        <f t="shared" si="26"/>
        <v>7933.148825635205</v>
      </c>
      <c r="U185" s="232">
        <v>10473.100891644111</v>
      </c>
    </row>
    <row r="186" spans="1:21" ht="35.25" x14ac:dyDescent="0.5">
      <c r="A186">
        <v>1</v>
      </c>
      <c r="B186" s="224">
        <f>SUBTOTAL(9,$A$16:A186)</f>
        <v>166</v>
      </c>
      <c r="C186" s="234" t="s">
        <v>514</v>
      </c>
      <c r="D186" s="235"/>
      <c r="E186" s="224">
        <v>1930</v>
      </c>
      <c r="F186" s="224" t="s">
        <v>17152</v>
      </c>
      <c r="G186" s="224">
        <v>3</v>
      </c>
      <c r="H186" s="224" t="s">
        <v>17028</v>
      </c>
      <c r="I186" s="236">
        <v>1159.1300000000001</v>
      </c>
      <c r="J186" s="236">
        <v>834.33</v>
      </c>
      <c r="K186" s="237">
        <v>44</v>
      </c>
      <c r="L186" s="224" t="s">
        <v>17021</v>
      </c>
      <c r="M186" s="224" t="s">
        <v>17037</v>
      </c>
      <c r="N186" s="227" t="s">
        <v>17098</v>
      </c>
      <c r="O186" s="232">
        <v>143099.59</v>
      </c>
      <c r="P186" s="232"/>
      <c r="Q186" s="232">
        <v>0</v>
      </c>
      <c r="R186" s="232">
        <v>0</v>
      </c>
      <c r="S186" s="232">
        <f>O186-Q186-R186</f>
        <v>143099.59</v>
      </c>
      <c r="T186" s="225">
        <f t="shared" si="26"/>
        <v>123.45430624692656</v>
      </c>
      <c r="U186" s="232">
        <v>123.45430624692656</v>
      </c>
    </row>
    <row r="187" spans="1:21" ht="35.25" x14ac:dyDescent="0.5">
      <c r="A187">
        <v>1</v>
      </c>
      <c r="B187" s="224">
        <f>SUBTOTAL(9,$A$16:A187)</f>
        <v>167</v>
      </c>
      <c r="C187" s="234" t="s">
        <v>539</v>
      </c>
      <c r="D187" s="235"/>
      <c r="E187" s="224">
        <v>1965</v>
      </c>
      <c r="F187" s="224" t="s">
        <v>17152</v>
      </c>
      <c r="G187" s="224">
        <v>5</v>
      </c>
      <c r="H187" s="224" t="s">
        <v>16975</v>
      </c>
      <c r="I187" s="236">
        <v>2680.85</v>
      </c>
      <c r="J187" s="236">
        <v>1438.75</v>
      </c>
      <c r="K187" s="237">
        <v>59</v>
      </c>
      <c r="L187" s="224" t="s">
        <v>17021</v>
      </c>
      <c r="M187" s="224" t="s">
        <v>17037</v>
      </c>
      <c r="N187" s="227" t="s">
        <v>17098</v>
      </c>
      <c r="O187" s="232">
        <v>179518.32</v>
      </c>
      <c r="P187" s="232"/>
      <c r="Q187" s="232">
        <v>0</v>
      </c>
      <c r="R187" s="232">
        <v>0</v>
      </c>
      <c r="S187" s="232">
        <f t="shared" ref="S187" si="34">O187-Q187-R187</f>
        <v>179518.32</v>
      </c>
      <c r="T187" s="225">
        <f t="shared" si="26"/>
        <v>66.963209429845023</v>
      </c>
      <c r="U187" s="232">
        <v>2036.3610795083648</v>
      </c>
    </row>
    <row r="188" spans="1:21" ht="35.25" x14ac:dyDescent="0.5">
      <c r="B188" s="233" t="s">
        <v>532</v>
      </c>
      <c r="C188" s="233"/>
      <c r="D188" s="223" t="s">
        <v>17004</v>
      </c>
      <c r="E188" s="224" t="s">
        <v>17004</v>
      </c>
      <c r="F188" s="224" t="s">
        <v>17004</v>
      </c>
      <c r="G188" s="224" t="s">
        <v>17004</v>
      </c>
      <c r="H188" s="224" t="s">
        <v>17004</v>
      </c>
      <c r="I188" s="229">
        <f>SUM(I189:I195)</f>
        <v>22040.7</v>
      </c>
      <c r="J188" s="229">
        <f t="shared" ref="J188:K188" si="35">SUM(J189:J195)</f>
        <v>13889</v>
      </c>
      <c r="K188" s="230">
        <f t="shared" si="35"/>
        <v>613</v>
      </c>
      <c r="L188" s="224" t="s">
        <v>17004</v>
      </c>
      <c r="M188" s="224" t="s">
        <v>17004</v>
      </c>
      <c r="N188" s="227" t="s">
        <v>17004</v>
      </c>
      <c r="O188" s="231">
        <v>25103196.559999999</v>
      </c>
      <c r="P188" s="229">
        <f t="shared" ref="P188" si="36">SUM(P189:P195)</f>
        <v>0</v>
      </c>
      <c r="Q188" s="229">
        <f t="shared" ref="Q188" si="37">SUM(Q189:Q195)</f>
        <v>0</v>
      </c>
      <c r="R188" s="229">
        <f t="shared" ref="R188" si="38">SUM(R189:R195)</f>
        <v>0</v>
      </c>
      <c r="S188" s="229">
        <f t="shared" ref="S188" si="39">SUM(S189:S195)</f>
        <v>25103196.559999999</v>
      </c>
      <c r="T188" s="225">
        <f t="shared" si="26"/>
        <v>1138.9473365183501</v>
      </c>
      <c r="U188" s="232">
        <f>MAX(U189:U195)</f>
        <v>7319.0806390105627</v>
      </c>
    </row>
    <row r="189" spans="1:21" ht="35.25" x14ac:dyDescent="0.5">
      <c r="A189">
        <v>1</v>
      </c>
      <c r="B189" s="224">
        <f>SUBTOTAL(9,$A$16:A189)</f>
        <v>168</v>
      </c>
      <c r="C189" s="234" t="s">
        <v>521</v>
      </c>
      <c r="D189" s="235"/>
      <c r="E189" s="224">
        <v>1984</v>
      </c>
      <c r="F189" s="224" t="s">
        <v>17026</v>
      </c>
      <c r="G189" s="224">
        <v>9</v>
      </c>
      <c r="H189" s="224">
        <v>2</v>
      </c>
      <c r="I189" s="236">
        <v>5594.5</v>
      </c>
      <c r="J189" s="236">
        <v>4096</v>
      </c>
      <c r="K189" s="237">
        <v>151</v>
      </c>
      <c r="L189" s="224" t="s">
        <v>17021</v>
      </c>
      <c r="M189" s="224" t="s">
        <v>17037</v>
      </c>
      <c r="N189" s="227" t="s">
        <v>17099</v>
      </c>
      <c r="O189" s="232">
        <v>198356.51</v>
      </c>
      <c r="P189" s="232"/>
      <c r="Q189" s="232">
        <v>0</v>
      </c>
      <c r="R189" s="232">
        <v>0</v>
      </c>
      <c r="S189" s="232">
        <f t="shared" si="19"/>
        <v>198356.51</v>
      </c>
      <c r="T189" s="225">
        <f t="shared" si="26"/>
        <v>35.455627848780054</v>
      </c>
      <c r="U189" s="232">
        <v>35.455627848780054</v>
      </c>
    </row>
    <row r="190" spans="1:21" ht="35.25" x14ac:dyDescent="0.5">
      <c r="A190">
        <v>1</v>
      </c>
      <c r="B190" s="224">
        <f>SUBTOTAL(9,$A$16:A190)</f>
        <v>169</v>
      </c>
      <c r="C190" s="234" t="s">
        <v>523</v>
      </c>
      <c r="D190" s="235"/>
      <c r="E190" s="224">
        <v>1972</v>
      </c>
      <c r="F190" s="224" t="s">
        <v>17152</v>
      </c>
      <c r="G190" s="224">
        <v>2</v>
      </c>
      <c r="H190" s="224">
        <v>2</v>
      </c>
      <c r="I190" s="236">
        <v>776.2</v>
      </c>
      <c r="J190" s="236">
        <v>717.9</v>
      </c>
      <c r="K190" s="237">
        <v>48</v>
      </c>
      <c r="L190" s="224" t="s">
        <v>17021</v>
      </c>
      <c r="M190" s="224" t="s">
        <v>17037</v>
      </c>
      <c r="N190" s="227" t="s">
        <v>17099</v>
      </c>
      <c r="O190" s="232">
        <v>5201998.6600000011</v>
      </c>
      <c r="P190" s="232"/>
      <c r="Q190" s="232">
        <v>0</v>
      </c>
      <c r="R190" s="232">
        <v>0</v>
      </c>
      <c r="S190" s="232">
        <f t="shared" si="19"/>
        <v>5201998.6600000011</v>
      </c>
      <c r="T190" s="225">
        <f t="shared" si="26"/>
        <v>6701.8792321566616</v>
      </c>
      <c r="U190" s="232">
        <v>7319.0806390105627</v>
      </c>
    </row>
    <row r="191" spans="1:21" ht="35.25" x14ac:dyDescent="0.5">
      <c r="A191">
        <v>1</v>
      </c>
      <c r="B191" s="224">
        <f>SUBTOTAL(9,$A$16:A191)</f>
        <v>170</v>
      </c>
      <c r="C191" s="234" t="s">
        <v>524</v>
      </c>
      <c r="D191" s="235"/>
      <c r="E191" s="224">
        <v>1982</v>
      </c>
      <c r="F191" s="224" t="s">
        <v>17026</v>
      </c>
      <c r="G191" s="224">
        <v>5</v>
      </c>
      <c r="H191" s="224">
        <v>4</v>
      </c>
      <c r="I191" s="236">
        <v>3798.1</v>
      </c>
      <c r="J191" s="236">
        <v>2692.4</v>
      </c>
      <c r="K191" s="237">
        <v>138</v>
      </c>
      <c r="L191" s="224" t="s">
        <v>17021</v>
      </c>
      <c r="M191" s="224" t="s">
        <v>17037</v>
      </c>
      <c r="N191" s="227" t="s">
        <v>17100</v>
      </c>
      <c r="O191" s="232">
        <v>102979.17</v>
      </c>
      <c r="P191" s="232"/>
      <c r="Q191" s="232">
        <v>0</v>
      </c>
      <c r="R191" s="232">
        <v>0</v>
      </c>
      <c r="S191" s="232">
        <f t="shared" si="19"/>
        <v>102979.17</v>
      </c>
      <c r="T191" s="225">
        <f t="shared" si="26"/>
        <v>27.113338248071404</v>
      </c>
      <c r="U191" s="232">
        <v>27.113338248071404</v>
      </c>
    </row>
    <row r="192" spans="1:21" ht="35.25" x14ac:dyDescent="0.5">
      <c r="A192">
        <v>1</v>
      </c>
      <c r="B192" s="224">
        <f>SUBTOTAL(9,$A$16:A192)</f>
        <v>171</v>
      </c>
      <c r="C192" s="234" t="s">
        <v>17035</v>
      </c>
      <c r="D192" s="235"/>
      <c r="E192" s="224">
        <v>1993</v>
      </c>
      <c r="F192" s="224" t="s">
        <v>17259</v>
      </c>
      <c r="G192" s="224">
        <v>5</v>
      </c>
      <c r="H192" s="224" t="s">
        <v>17028</v>
      </c>
      <c r="I192" s="236">
        <v>5482.2</v>
      </c>
      <c r="J192" s="236">
        <v>3303.8</v>
      </c>
      <c r="K192" s="237">
        <v>147</v>
      </c>
      <c r="L192" s="224" t="s">
        <v>17021</v>
      </c>
      <c r="M192" s="224" t="s">
        <v>17037</v>
      </c>
      <c r="N192" s="227" t="s">
        <v>17099</v>
      </c>
      <c r="O192" s="232">
        <v>7279824.7300000004</v>
      </c>
      <c r="P192" s="232"/>
      <c r="Q192" s="232">
        <v>0</v>
      </c>
      <c r="R192" s="232">
        <v>0</v>
      </c>
      <c r="S192" s="232">
        <f t="shared" si="19"/>
        <v>7279824.7300000004</v>
      </c>
      <c r="T192" s="225">
        <f t="shared" si="26"/>
        <v>1327.9020703367262</v>
      </c>
      <c r="U192" s="232">
        <v>1931.7980366093905</v>
      </c>
    </row>
    <row r="193" spans="1:21" ht="35.25" x14ac:dyDescent="0.5">
      <c r="A193">
        <v>1</v>
      </c>
      <c r="B193" s="224">
        <f>SUBTOTAL(9,$A$16:A193)</f>
        <v>172</v>
      </c>
      <c r="C193" s="234" t="s">
        <v>17034</v>
      </c>
      <c r="D193" s="235"/>
      <c r="E193" s="224">
        <v>1964</v>
      </c>
      <c r="F193" s="224" t="s">
        <v>17152</v>
      </c>
      <c r="G193" s="224">
        <v>2</v>
      </c>
      <c r="H193" s="224" t="s">
        <v>16975</v>
      </c>
      <c r="I193" s="236">
        <v>669.7</v>
      </c>
      <c r="J193" s="236">
        <v>350.2</v>
      </c>
      <c r="K193" s="237">
        <v>11</v>
      </c>
      <c r="L193" s="224" t="s">
        <v>17021</v>
      </c>
      <c r="M193" s="224" t="s">
        <v>17037</v>
      </c>
      <c r="N193" s="227" t="s">
        <v>17099</v>
      </c>
      <c r="O193" s="232">
        <v>2384930.21</v>
      </c>
      <c r="P193" s="232"/>
      <c r="Q193" s="232">
        <v>0</v>
      </c>
      <c r="R193" s="232">
        <v>0</v>
      </c>
      <c r="S193" s="232">
        <f t="shared" si="19"/>
        <v>2384930.21</v>
      </c>
      <c r="T193" s="225">
        <f t="shared" si="26"/>
        <v>3561.1918918918914</v>
      </c>
      <c r="U193" s="232">
        <v>5937.1328953262646</v>
      </c>
    </row>
    <row r="194" spans="1:21" ht="35.25" x14ac:dyDescent="0.5">
      <c r="A194">
        <v>1</v>
      </c>
      <c r="B194" s="224">
        <f>SUBTOTAL(9,$A$16:A194)</f>
        <v>173</v>
      </c>
      <c r="C194" s="234" t="s">
        <v>3818</v>
      </c>
      <c r="D194" s="235"/>
      <c r="E194" s="224">
        <v>2002</v>
      </c>
      <c r="F194" s="224" t="s">
        <v>17152</v>
      </c>
      <c r="G194" s="224">
        <v>5</v>
      </c>
      <c r="H194" s="224" t="s">
        <v>17028</v>
      </c>
      <c r="I194" s="236">
        <v>5019</v>
      </c>
      <c r="J194" s="236">
        <v>2368</v>
      </c>
      <c r="K194" s="237">
        <v>93</v>
      </c>
      <c r="L194" s="224" t="s">
        <v>17021</v>
      </c>
      <c r="M194" s="224" t="s">
        <v>17037</v>
      </c>
      <c r="N194" s="227" t="s">
        <v>17099</v>
      </c>
      <c r="O194" s="232">
        <v>7153587.8300000001</v>
      </c>
      <c r="P194" s="232"/>
      <c r="Q194" s="232">
        <v>0</v>
      </c>
      <c r="R194" s="232">
        <v>0</v>
      </c>
      <c r="S194" s="232">
        <f t="shared" si="19"/>
        <v>7153587.8300000001</v>
      </c>
      <c r="T194" s="225">
        <f t="shared" si="26"/>
        <v>1425.3014206017135</v>
      </c>
      <c r="U194" s="232">
        <v>1973.8576657899982</v>
      </c>
    </row>
    <row r="195" spans="1:21" ht="35.25" x14ac:dyDescent="0.5">
      <c r="A195">
        <v>1</v>
      </c>
      <c r="B195" s="224">
        <f>SUBTOTAL(9,$A$16:A195)</f>
        <v>174</v>
      </c>
      <c r="C195" s="234" t="s">
        <v>522</v>
      </c>
      <c r="D195" s="235"/>
      <c r="E195" s="224">
        <v>1964</v>
      </c>
      <c r="F195" s="224" t="s">
        <v>17152</v>
      </c>
      <c r="G195" s="224">
        <v>2</v>
      </c>
      <c r="H195" s="224">
        <v>2</v>
      </c>
      <c r="I195" s="236">
        <v>701</v>
      </c>
      <c r="J195" s="236">
        <v>360.7</v>
      </c>
      <c r="K195" s="237">
        <v>25</v>
      </c>
      <c r="L195" s="224" t="s">
        <v>17021</v>
      </c>
      <c r="M195" s="224" t="s">
        <v>17037</v>
      </c>
      <c r="N195" s="227" t="s">
        <v>17100</v>
      </c>
      <c r="O195" s="232">
        <v>2781519.4499999997</v>
      </c>
      <c r="P195" s="232"/>
      <c r="Q195" s="232">
        <v>0</v>
      </c>
      <c r="R195" s="232">
        <v>0</v>
      </c>
      <c r="S195" s="232">
        <f>O195-Q195-R195</f>
        <v>2781519.4499999997</v>
      </c>
      <c r="T195" s="225">
        <f t="shared" si="26"/>
        <v>3967.9307417974319</v>
      </c>
      <c r="U195" s="232">
        <v>5634.4040467902996</v>
      </c>
    </row>
    <row r="196" spans="1:21" ht="35.25" x14ac:dyDescent="0.5">
      <c r="B196" s="233" t="s">
        <v>533</v>
      </c>
      <c r="C196" s="233"/>
      <c r="D196" s="223" t="s">
        <v>17004</v>
      </c>
      <c r="E196" s="224" t="s">
        <v>17004</v>
      </c>
      <c r="F196" s="224" t="s">
        <v>17004</v>
      </c>
      <c r="G196" s="224" t="s">
        <v>17004</v>
      </c>
      <c r="H196" s="224" t="s">
        <v>17004</v>
      </c>
      <c r="I196" s="229">
        <f>SUM(I197:I197)</f>
        <v>2093.84</v>
      </c>
      <c r="J196" s="229">
        <f>SUM(J197:J197)</f>
        <v>1914.34</v>
      </c>
      <c r="K196" s="230">
        <f>SUM(K197:K197)</f>
        <v>80</v>
      </c>
      <c r="L196" s="224" t="s">
        <v>17004</v>
      </c>
      <c r="M196" s="224" t="s">
        <v>17004</v>
      </c>
      <c r="N196" s="227" t="s">
        <v>17004</v>
      </c>
      <c r="O196" s="231">
        <v>184127.11</v>
      </c>
      <c r="P196" s="229">
        <f>SUM(P197:P197)</f>
        <v>0</v>
      </c>
      <c r="Q196" s="229">
        <f>SUM(Q197:Q197)</f>
        <v>0</v>
      </c>
      <c r="R196" s="229">
        <f>SUM(R197:R197)</f>
        <v>0</v>
      </c>
      <c r="S196" s="229">
        <f>SUM(S197:S197)</f>
        <v>184127.11</v>
      </c>
      <c r="T196" s="225">
        <f t="shared" si="26"/>
        <v>87.937526267527588</v>
      </c>
      <c r="U196" s="232">
        <f>MAX(U197:U197)</f>
        <v>87.937526267527588</v>
      </c>
    </row>
    <row r="197" spans="1:21" ht="35.25" x14ac:dyDescent="0.5">
      <c r="A197">
        <v>1</v>
      </c>
      <c r="B197" s="224">
        <f>SUBTOTAL(9,$A$16:A197)</f>
        <v>175</v>
      </c>
      <c r="C197" s="234" t="s">
        <v>525</v>
      </c>
      <c r="D197" s="235"/>
      <c r="E197" s="224">
        <v>1955</v>
      </c>
      <c r="F197" s="224" t="s">
        <v>17152</v>
      </c>
      <c r="G197" s="224">
        <v>3</v>
      </c>
      <c r="H197" s="224" t="s">
        <v>17028</v>
      </c>
      <c r="I197" s="236">
        <v>2093.84</v>
      </c>
      <c r="J197" s="236">
        <v>1914.34</v>
      </c>
      <c r="K197" s="237">
        <v>80</v>
      </c>
      <c r="L197" s="224" t="s">
        <v>17021</v>
      </c>
      <c r="M197" s="224" t="s">
        <v>17056</v>
      </c>
      <c r="N197" s="227" t="s">
        <v>17025</v>
      </c>
      <c r="O197" s="232">
        <v>184127.11</v>
      </c>
      <c r="P197" s="232"/>
      <c r="Q197" s="232">
        <v>0</v>
      </c>
      <c r="R197" s="232">
        <v>0</v>
      </c>
      <c r="S197" s="232">
        <f t="shared" si="19"/>
        <v>184127.11</v>
      </c>
      <c r="T197" s="225">
        <f t="shared" si="26"/>
        <v>87.937526267527588</v>
      </c>
      <c r="U197" s="232">
        <v>87.937526267527588</v>
      </c>
    </row>
    <row r="198" spans="1:21" ht="35.25" x14ac:dyDescent="0.5">
      <c r="B198" s="233" t="s">
        <v>534</v>
      </c>
      <c r="C198" s="233"/>
      <c r="D198" s="223" t="s">
        <v>17004</v>
      </c>
      <c r="E198" s="224" t="s">
        <v>17004</v>
      </c>
      <c r="F198" s="224" t="s">
        <v>17004</v>
      </c>
      <c r="G198" s="224" t="s">
        <v>17004</v>
      </c>
      <c r="H198" s="224" t="s">
        <v>17004</v>
      </c>
      <c r="I198" s="229">
        <f>SUM(I199:I203)</f>
        <v>15900.630000000001</v>
      </c>
      <c r="J198" s="229">
        <f t="shared" ref="J198:K198" si="40">SUM(J199:J203)</f>
        <v>11966.509999999998</v>
      </c>
      <c r="K198" s="230">
        <f t="shared" si="40"/>
        <v>504</v>
      </c>
      <c r="L198" s="224" t="s">
        <v>17004</v>
      </c>
      <c r="M198" s="224" t="s">
        <v>17004</v>
      </c>
      <c r="N198" s="227" t="s">
        <v>17004</v>
      </c>
      <c r="O198" s="231">
        <v>5162162.76</v>
      </c>
      <c r="P198" s="229">
        <f t="shared" ref="P198" si="41">SUM(P199:P203)</f>
        <v>0</v>
      </c>
      <c r="Q198" s="229">
        <f t="shared" ref="Q198" si="42">SUM(Q199:Q203)</f>
        <v>0</v>
      </c>
      <c r="R198" s="229">
        <f t="shared" ref="R198" si="43">SUM(R199:R203)</f>
        <v>0</v>
      </c>
      <c r="S198" s="229">
        <f t="shared" ref="S198" si="44">SUM(S199:S203)</f>
        <v>5162162.76</v>
      </c>
      <c r="T198" s="225">
        <f t="shared" si="26"/>
        <v>324.65146097984791</v>
      </c>
      <c r="U198" s="232">
        <f>MAX(U199:U203)</f>
        <v>3246.876126284712</v>
      </c>
    </row>
    <row r="199" spans="1:21" ht="35.25" x14ac:dyDescent="0.5">
      <c r="A199">
        <v>1</v>
      </c>
      <c r="B199" s="224">
        <f>SUBTOTAL(9,$A$16:A199)</f>
        <v>176</v>
      </c>
      <c r="C199" s="234" t="s">
        <v>527</v>
      </c>
      <c r="D199" s="235"/>
      <c r="E199" s="224">
        <v>1965</v>
      </c>
      <c r="F199" s="224" t="s">
        <v>17152</v>
      </c>
      <c r="G199" s="224">
        <v>4</v>
      </c>
      <c r="H199" s="224" t="s">
        <v>17028</v>
      </c>
      <c r="I199" s="236">
        <v>2685.45</v>
      </c>
      <c r="J199" s="236">
        <v>1980.26</v>
      </c>
      <c r="K199" s="237">
        <v>74</v>
      </c>
      <c r="L199" s="224" t="s">
        <v>17021</v>
      </c>
      <c r="M199" s="224" t="s">
        <v>17037</v>
      </c>
      <c r="N199" s="227" t="s">
        <v>17103</v>
      </c>
      <c r="O199" s="232">
        <v>179026.61</v>
      </c>
      <c r="P199" s="232"/>
      <c r="Q199" s="232">
        <v>0</v>
      </c>
      <c r="R199" s="232">
        <v>0</v>
      </c>
      <c r="S199" s="232">
        <f t="shared" ref="S199:S250" si="45">O199-Q199-R199</f>
        <v>179026.61</v>
      </c>
      <c r="T199" s="225">
        <f t="shared" si="26"/>
        <v>66.665404308402685</v>
      </c>
      <c r="U199" s="232">
        <v>66.665404308402685</v>
      </c>
    </row>
    <row r="200" spans="1:21" ht="35.25" x14ac:dyDescent="0.5">
      <c r="A200">
        <v>1</v>
      </c>
      <c r="B200" s="224">
        <f>SUBTOTAL(9,$A$16:A200)</f>
        <v>177</v>
      </c>
      <c r="C200" s="234" t="s">
        <v>528</v>
      </c>
      <c r="D200" s="235"/>
      <c r="E200" s="224">
        <v>1962</v>
      </c>
      <c r="F200" s="224" t="s">
        <v>17152</v>
      </c>
      <c r="G200" s="224">
        <v>3</v>
      </c>
      <c r="H200" s="224" t="s">
        <v>16975</v>
      </c>
      <c r="I200" s="236">
        <v>1347.34</v>
      </c>
      <c r="J200" s="236">
        <v>927.1</v>
      </c>
      <c r="K200" s="237">
        <v>40</v>
      </c>
      <c r="L200" s="224" t="s">
        <v>17021</v>
      </c>
      <c r="M200" s="224" t="s">
        <v>17037</v>
      </c>
      <c r="N200" s="227" t="s">
        <v>17102</v>
      </c>
      <c r="O200" s="232">
        <v>116886.8</v>
      </c>
      <c r="P200" s="232"/>
      <c r="Q200" s="232">
        <v>0</v>
      </c>
      <c r="R200" s="232">
        <v>0</v>
      </c>
      <c r="S200" s="232">
        <f t="shared" si="45"/>
        <v>116886.8</v>
      </c>
      <c r="T200" s="225">
        <f t="shared" si="26"/>
        <v>86.753751836952816</v>
      </c>
      <c r="U200" s="232">
        <v>86.753751836952816</v>
      </c>
    </row>
    <row r="201" spans="1:21" ht="35.25" x14ac:dyDescent="0.5">
      <c r="A201">
        <v>1</v>
      </c>
      <c r="B201" s="224">
        <f>SUBTOTAL(9,$A$16:A201)</f>
        <v>178</v>
      </c>
      <c r="C201" s="234" t="s">
        <v>529</v>
      </c>
      <c r="D201" s="235"/>
      <c r="E201" s="224">
        <v>1962</v>
      </c>
      <c r="F201" s="224" t="s">
        <v>17152</v>
      </c>
      <c r="G201" s="224">
        <v>3</v>
      </c>
      <c r="H201" s="224" t="s">
        <v>16975</v>
      </c>
      <c r="I201" s="236">
        <v>1392.88</v>
      </c>
      <c r="J201" s="236">
        <v>969.68</v>
      </c>
      <c r="K201" s="237">
        <v>57</v>
      </c>
      <c r="L201" s="224" t="s">
        <v>17021</v>
      </c>
      <c r="M201" s="224" t="s">
        <v>17037</v>
      </c>
      <c r="N201" s="227" t="s">
        <v>17103</v>
      </c>
      <c r="O201" s="232">
        <v>122137.60000000001</v>
      </c>
      <c r="P201" s="232"/>
      <c r="Q201" s="232">
        <v>0</v>
      </c>
      <c r="R201" s="232">
        <v>0</v>
      </c>
      <c r="S201" s="232">
        <f t="shared" si="45"/>
        <v>122137.60000000001</v>
      </c>
      <c r="T201" s="225">
        <f t="shared" si="26"/>
        <v>87.687094365630927</v>
      </c>
      <c r="U201" s="232">
        <v>87.687094365630927</v>
      </c>
    </row>
    <row r="202" spans="1:21" ht="35.25" x14ac:dyDescent="0.5">
      <c r="A202">
        <v>1</v>
      </c>
      <c r="B202" s="224">
        <f>SUBTOTAL(9,$A$16:A202)</f>
        <v>179</v>
      </c>
      <c r="C202" s="234" t="s">
        <v>530</v>
      </c>
      <c r="D202" s="235"/>
      <c r="E202" s="224">
        <v>1967</v>
      </c>
      <c r="F202" s="224" t="s">
        <v>17152</v>
      </c>
      <c r="G202" s="224">
        <v>5</v>
      </c>
      <c r="H202" s="224" t="s">
        <v>17023</v>
      </c>
      <c r="I202" s="236">
        <v>7765.21</v>
      </c>
      <c r="J202" s="236">
        <v>6076.67</v>
      </c>
      <c r="K202" s="237">
        <v>260</v>
      </c>
      <c r="L202" s="224" t="s">
        <v>17021</v>
      </c>
      <c r="M202" s="224" t="s">
        <v>17037</v>
      </c>
      <c r="N202" s="227" t="s">
        <v>17102</v>
      </c>
      <c r="O202" s="232">
        <v>95356.97</v>
      </c>
      <c r="P202" s="232"/>
      <c r="Q202" s="232">
        <v>0</v>
      </c>
      <c r="R202" s="232">
        <v>0</v>
      </c>
      <c r="S202" s="232">
        <f t="shared" si="45"/>
        <v>95356.97</v>
      </c>
      <c r="T202" s="225">
        <f t="shared" si="26"/>
        <v>12.280024622643818</v>
      </c>
      <c r="U202" s="232">
        <v>12.280024622643818</v>
      </c>
    </row>
    <row r="203" spans="1:21" ht="35.25" x14ac:dyDescent="0.5">
      <c r="A203">
        <v>1</v>
      </c>
      <c r="B203" s="224">
        <f>SUBTOTAL(9,$A$16:A203)</f>
        <v>180</v>
      </c>
      <c r="C203" s="234" t="s">
        <v>4160</v>
      </c>
      <c r="D203" s="235"/>
      <c r="E203" s="224">
        <v>1964</v>
      </c>
      <c r="F203" s="224" t="s">
        <v>17152</v>
      </c>
      <c r="G203" s="224">
        <v>4</v>
      </c>
      <c r="H203" s="224" t="s">
        <v>17028</v>
      </c>
      <c r="I203" s="236">
        <v>2709.75</v>
      </c>
      <c r="J203" s="236">
        <v>2012.8</v>
      </c>
      <c r="K203" s="237">
        <v>73</v>
      </c>
      <c r="L203" s="224" t="s">
        <v>17021</v>
      </c>
      <c r="M203" s="224" t="s">
        <v>17037</v>
      </c>
      <c r="N203" s="227" t="s">
        <v>17272</v>
      </c>
      <c r="O203" s="232">
        <v>4648754.7799999993</v>
      </c>
      <c r="P203" s="232"/>
      <c r="Q203" s="232">
        <v>0</v>
      </c>
      <c r="R203" s="232">
        <v>0</v>
      </c>
      <c r="S203" s="232">
        <f t="shared" si="45"/>
        <v>4648754.7799999993</v>
      </c>
      <c r="T203" s="225">
        <f t="shared" si="26"/>
        <v>1715.5659304363869</v>
      </c>
      <c r="U203" s="232">
        <v>3246.876126284712</v>
      </c>
    </row>
    <row r="204" spans="1:21" ht="35.25" x14ac:dyDescent="0.5">
      <c r="B204" s="233" t="s">
        <v>535</v>
      </c>
      <c r="C204" s="233"/>
      <c r="D204" s="223" t="s">
        <v>17004</v>
      </c>
      <c r="E204" s="224" t="s">
        <v>17004</v>
      </c>
      <c r="F204" s="224" t="s">
        <v>17004</v>
      </c>
      <c r="G204" s="224" t="s">
        <v>17004</v>
      </c>
      <c r="H204" s="224" t="s">
        <v>17004</v>
      </c>
      <c r="I204" s="229">
        <f>I205</f>
        <v>936.95</v>
      </c>
      <c r="J204" s="229">
        <f t="shared" ref="J204:K204" si="46">J205</f>
        <v>812.48</v>
      </c>
      <c r="K204" s="230">
        <f t="shared" si="46"/>
        <v>41</v>
      </c>
      <c r="L204" s="224" t="s">
        <v>17004</v>
      </c>
      <c r="M204" s="224" t="s">
        <v>17004</v>
      </c>
      <c r="N204" s="227" t="s">
        <v>17004</v>
      </c>
      <c r="O204" s="231">
        <v>5975312.3399999999</v>
      </c>
      <c r="P204" s="229">
        <f t="shared" ref="P204" si="47">P205</f>
        <v>0</v>
      </c>
      <c r="Q204" s="229">
        <f t="shared" ref="Q204" si="48">Q205</f>
        <v>0</v>
      </c>
      <c r="R204" s="229">
        <f t="shared" ref="R204" si="49">R205</f>
        <v>0</v>
      </c>
      <c r="S204" s="229">
        <f t="shared" ref="S204" si="50">S205</f>
        <v>5975312.3399999999</v>
      </c>
      <c r="T204" s="225">
        <f t="shared" si="26"/>
        <v>6377.4079086397351</v>
      </c>
      <c r="U204" s="232">
        <f>U205</f>
        <v>9570.6859917818456</v>
      </c>
    </row>
    <row r="205" spans="1:21" ht="35.25" x14ac:dyDescent="0.5">
      <c r="A205">
        <v>1</v>
      </c>
      <c r="B205" s="224">
        <f>SUBTOTAL(9,$A$16:A205)</f>
        <v>181</v>
      </c>
      <c r="C205" s="234" t="s">
        <v>531</v>
      </c>
      <c r="D205" s="235"/>
      <c r="E205" s="224">
        <v>1976</v>
      </c>
      <c r="F205" s="224" t="s">
        <v>17152</v>
      </c>
      <c r="G205" s="224">
        <v>2</v>
      </c>
      <c r="H205" s="224" t="s">
        <v>17028</v>
      </c>
      <c r="I205" s="236">
        <v>936.95</v>
      </c>
      <c r="J205" s="236">
        <v>812.48</v>
      </c>
      <c r="K205" s="237">
        <v>41</v>
      </c>
      <c r="L205" s="224" t="s">
        <v>17021</v>
      </c>
      <c r="M205" s="224" t="s">
        <v>17037</v>
      </c>
      <c r="N205" s="227" t="s">
        <v>17104</v>
      </c>
      <c r="O205" s="232">
        <v>5975312.3399999999</v>
      </c>
      <c r="P205" s="232"/>
      <c r="Q205" s="232">
        <v>0</v>
      </c>
      <c r="R205" s="232">
        <v>0</v>
      </c>
      <c r="S205" s="232">
        <f t="shared" si="45"/>
        <v>5975312.3399999999</v>
      </c>
      <c r="T205" s="225">
        <f t="shared" si="26"/>
        <v>6377.4079086397351</v>
      </c>
      <c r="U205" s="232">
        <v>9570.6859917818456</v>
      </c>
    </row>
    <row r="206" spans="1:21" ht="35.25" x14ac:dyDescent="0.5">
      <c r="B206" s="233" t="s">
        <v>457</v>
      </c>
      <c r="C206" s="233"/>
      <c r="D206" s="223" t="s">
        <v>17004</v>
      </c>
      <c r="E206" s="224" t="s">
        <v>17004</v>
      </c>
      <c r="F206" s="224" t="s">
        <v>17004</v>
      </c>
      <c r="G206" s="224" t="s">
        <v>17004</v>
      </c>
      <c r="H206" s="224" t="s">
        <v>17004</v>
      </c>
      <c r="I206" s="229">
        <f>SUM(I207:I214)</f>
        <v>10753.8</v>
      </c>
      <c r="J206" s="229">
        <f t="shared" ref="J206:K206" si="51">SUM(J207:J214)</f>
        <v>8410.9</v>
      </c>
      <c r="K206" s="230">
        <f t="shared" si="51"/>
        <v>407</v>
      </c>
      <c r="L206" s="224" t="s">
        <v>17004</v>
      </c>
      <c r="M206" s="224" t="s">
        <v>17004</v>
      </c>
      <c r="N206" s="227" t="s">
        <v>17004</v>
      </c>
      <c r="O206" s="231">
        <v>48936596.079999998</v>
      </c>
      <c r="P206" s="229">
        <f t="shared" ref="P206" si="52">SUM(P207:P214)</f>
        <v>0</v>
      </c>
      <c r="Q206" s="229">
        <f t="shared" ref="Q206" si="53">SUM(Q207:Q214)</f>
        <v>0</v>
      </c>
      <c r="R206" s="229">
        <f t="shared" ref="R206" si="54">SUM(R207:R214)</f>
        <v>0</v>
      </c>
      <c r="S206" s="229">
        <f t="shared" ref="S206" si="55">SUM(S207:S214)</f>
        <v>48936596.079999998</v>
      </c>
      <c r="T206" s="225">
        <f t="shared" si="26"/>
        <v>4550.6328999981406</v>
      </c>
      <c r="U206" s="229">
        <f>MAX(U207:U214)</f>
        <v>9851.1067502766491</v>
      </c>
    </row>
    <row r="207" spans="1:21" ht="35.25" x14ac:dyDescent="0.5">
      <c r="A207">
        <v>1</v>
      </c>
      <c r="B207" s="224">
        <f>SUBTOTAL(9,$A$16:A207)</f>
        <v>182</v>
      </c>
      <c r="C207" s="234" t="s">
        <v>459</v>
      </c>
      <c r="D207" s="235"/>
      <c r="E207" s="224">
        <v>1961</v>
      </c>
      <c r="F207" s="224" t="s">
        <v>17152</v>
      </c>
      <c r="G207" s="224">
        <v>2</v>
      </c>
      <c r="H207" s="224">
        <v>1</v>
      </c>
      <c r="I207" s="236">
        <v>559.20000000000005</v>
      </c>
      <c r="J207" s="236">
        <v>346.1</v>
      </c>
      <c r="K207" s="237">
        <v>19</v>
      </c>
      <c r="L207" s="224" t="s">
        <v>17021</v>
      </c>
      <c r="M207" s="224" t="s">
        <v>17037</v>
      </c>
      <c r="N207" s="227" t="s">
        <v>17116</v>
      </c>
      <c r="O207" s="232">
        <v>69346.91</v>
      </c>
      <c r="P207" s="232"/>
      <c r="Q207" s="232">
        <v>0</v>
      </c>
      <c r="R207" s="232">
        <v>0</v>
      </c>
      <c r="S207" s="232">
        <f t="shared" si="45"/>
        <v>69346.91</v>
      </c>
      <c r="T207" s="225">
        <f t="shared" si="26"/>
        <v>124.01092632331903</v>
      </c>
      <c r="U207" s="232">
        <v>124.01092632331903</v>
      </c>
    </row>
    <row r="208" spans="1:21" ht="35.25" x14ac:dyDescent="0.5">
      <c r="A208">
        <v>1</v>
      </c>
      <c r="B208" s="224">
        <f>SUBTOTAL(9,$A$16:A208)</f>
        <v>183</v>
      </c>
      <c r="C208" s="234" t="s">
        <v>460</v>
      </c>
      <c r="D208" s="235"/>
      <c r="E208" s="224">
        <v>1953</v>
      </c>
      <c r="F208" s="224" t="s">
        <v>17152</v>
      </c>
      <c r="G208" s="224">
        <v>2</v>
      </c>
      <c r="H208" s="224" t="s">
        <v>17023</v>
      </c>
      <c r="I208" s="236">
        <v>481.1</v>
      </c>
      <c r="J208" s="236">
        <v>355.4</v>
      </c>
      <c r="K208" s="237">
        <v>17</v>
      </c>
      <c r="L208" s="224" t="s">
        <v>17021</v>
      </c>
      <c r="M208" s="224" t="s">
        <v>17037</v>
      </c>
      <c r="N208" s="227" t="s">
        <v>17116</v>
      </c>
      <c r="O208" s="232">
        <v>3549334.1500000004</v>
      </c>
      <c r="P208" s="232"/>
      <c r="Q208" s="232">
        <v>0</v>
      </c>
      <c r="R208" s="232">
        <v>0</v>
      </c>
      <c r="S208" s="232">
        <f t="shared" si="45"/>
        <v>3549334.1500000004</v>
      </c>
      <c r="T208" s="225">
        <f t="shared" si="26"/>
        <v>7377.5392849719401</v>
      </c>
      <c r="U208" s="232">
        <v>9296.9671170234869</v>
      </c>
    </row>
    <row r="209" spans="1:21" ht="35.25" x14ac:dyDescent="0.5">
      <c r="A209">
        <v>1</v>
      </c>
      <c r="B209" s="224">
        <f>SUBTOTAL(9,$A$16:A209)</f>
        <v>184</v>
      </c>
      <c r="C209" s="234" t="s">
        <v>461</v>
      </c>
      <c r="D209" s="235"/>
      <c r="E209" s="224">
        <v>1984</v>
      </c>
      <c r="F209" s="224" t="s">
        <v>17152</v>
      </c>
      <c r="G209" s="224">
        <v>2</v>
      </c>
      <c r="H209" s="224" t="s">
        <v>16975</v>
      </c>
      <c r="I209" s="236">
        <v>990</v>
      </c>
      <c r="J209" s="236">
        <v>575.9</v>
      </c>
      <c r="K209" s="237">
        <v>29</v>
      </c>
      <c r="L209" s="224" t="s">
        <v>17021</v>
      </c>
      <c r="M209" s="224" t="s">
        <v>17037</v>
      </c>
      <c r="N209" s="227" t="s">
        <v>17117</v>
      </c>
      <c r="O209" s="232">
        <v>4577199.13</v>
      </c>
      <c r="P209" s="232"/>
      <c r="Q209" s="232">
        <v>0</v>
      </c>
      <c r="R209" s="232">
        <v>0</v>
      </c>
      <c r="S209" s="232">
        <f t="shared" si="45"/>
        <v>4577199.13</v>
      </c>
      <c r="T209" s="225">
        <f t="shared" si="26"/>
        <v>4623.4334646464649</v>
      </c>
      <c r="U209" s="232">
        <v>4776.7456000000002</v>
      </c>
    </row>
    <row r="210" spans="1:21" ht="35.25" x14ac:dyDescent="0.5">
      <c r="A210">
        <v>1</v>
      </c>
      <c r="B210" s="224">
        <f>SUBTOTAL(9,$A$16:A210)</f>
        <v>185</v>
      </c>
      <c r="C210" s="234" t="s">
        <v>463</v>
      </c>
      <c r="D210" s="235"/>
      <c r="E210" s="224">
        <v>1975</v>
      </c>
      <c r="F210" s="224" t="s">
        <v>17150</v>
      </c>
      <c r="G210" s="224">
        <v>5</v>
      </c>
      <c r="H210" s="224" t="s">
        <v>17024</v>
      </c>
      <c r="I210" s="236">
        <v>3009.1</v>
      </c>
      <c r="J210" s="236">
        <v>1705.2</v>
      </c>
      <c r="K210" s="237">
        <v>90</v>
      </c>
      <c r="L210" s="224" t="s">
        <v>17021</v>
      </c>
      <c r="M210" s="224" t="s">
        <v>17037</v>
      </c>
      <c r="N210" s="227" t="s">
        <v>17117</v>
      </c>
      <c r="O210" s="232">
        <v>6024305.4100000001</v>
      </c>
      <c r="P210" s="232"/>
      <c r="Q210" s="232">
        <v>0</v>
      </c>
      <c r="R210" s="232">
        <v>0</v>
      </c>
      <c r="S210" s="232">
        <f t="shared" si="45"/>
        <v>6024305.4100000001</v>
      </c>
      <c r="T210" s="225">
        <f t="shared" si="26"/>
        <v>2002.0289820876676</v>
      </c>
      <c r="U210" s="232">
        <v>2803.9825243428272</v>
      </c>
    </row>
    <row r="211" spans="1:21" ht="35.25" x14ac:dyDescent="0.5">
      <c r="A211">
        <v>1</v>
      </c>
      <c r="B211" s="224">
        <f>SUBTOTAL(9,$A$16:A211)</f>
        <v>186</v>
      </c>
      <c r="C211" s="234" t="s">
        <v>8932</v>
      </c>
      <c r="D211" s="235"/>
      <c r="E211" s="224">
        <v>1981</v>
      </c>
      <c r="F211" s="224" t="s">
        <v>17152</v>
      </c>
      <c r="G211" s="224">
        <v>2</v>
      </c>
      <c r="H211" s="224">
        <v>3</v>
      </c>
      <c r="I211" s="236">
        <v>985</v>
      </c>
      <c r="J211" s="236">
        <v>948.4</v>
      </c>
      <c r="K211" s="237">
        <v>47</v>
      </c>
      <c r="L211" s="224" t="s">
        <v>17021</v>
      </c>
      <c r="M211" s="224" t="s">
        <v>17056</v>
      </c>
      <c r="N211" s="227" t="s">
        <v>17025</v>
      </c>
      <c r="O211" s="232">
        <v>60717.15</v>
      </c>
      <c r="P211" s="232"/>
      <c r="Q211" s="232">
        <v>0</v>
      </c>
      <c r="R211" s="232">
        <v>0</v>
      </c>
      <c r="S211" s="232">
        <f t="shared" si="45"/>
        <v>60717.15</v>
      </c>
      <c r="T211" s="225">
        <f t="shared" si="26"/>
        <v>61.641776649746191</v>
      </c>
      <c r="U211" s="232">
        <v>61.641776649746191</v>
      </c>
    </row>
    <row r="212" spans="1:21" ht="35.25" x14ac:dyDescent="0.5">
      <c r="A212">
        <v>1</v>
      </c>
      <c r="B212" s="224">
        <f>SUBTOTAL(9,$A$16:A212)</f>
        <v>187</v>
      </c>
      <c r="C212" s="234" t="s">
        <v>8786</v>
      </c>
      <c r="D212" s="235"/>
      <c r="E212" s="224">
        <v>1980</v>
      </c>
      <c r="F212" s="224" t="s">
        <v>17152</v>
      </c>
      <c r="G212" s="224">
        <v>2</v>
      </c>
      <c r="H212" s="224" t="s">
        <v>17028</v>
      </c>
      <c r="I212" s="236">
        <v>939.9</v>
      </c>
      <c r="J212" s="236">
        <v>858</v>
      </c>
      <c r="K212" s="237">
        <v>47</v>
      </c>
      <c r="L212" s="224" t="s">
        <v>17021</v>
      </c>
      <c r="M212" s="224" t="s">
        <v>17037</v>
      </c>
      <c r="N212" s="227" t="s">
        <v>17274</v>
      </c>
      <c r="O212" s="232">
        <v>7974949.1299999999</v>
      </c>
      <c r="P212" s="232"/>
      <c r="Q212" s="232">
        <v>0</v>
      </c>
      <c r="R212" s="232">
        <v>0</v>
      </c>
      <c r="S212" s="232">
        <f t="shared" si="45"/>
        <v>7974949.1299999999</v>
      </c>
      <c r="T212" s="225">
        <f t="shared" si="26"/>
        <v>8484.8910841578891</v>
      </c>
      <c r="U212" s="232">
        <v>9671.1668815831454</v>
      </c>
    </row>
    <row r="213" spans="1:21" ht="35.25" x14ac:dyDescent="0.5">
      <c r="A213">
        <v>1</v>
      </c>
      <c r="B213" s="224">
        <f>SUBTOTAL(9,$A$16:A213)</f>
        <v>188</v>
      </c>
      <c r="C213" s="234" t="s">
        <v>1452</v>
      </c>
      <c r="D213" s="235"/>
      <c r="E213" s="224">
        <v>1993</v>
      </c>
      <c r="F213" s="224" t="s">
        <v>17259</v>
      </c>
      <c r="G213" s="224">
        <v>5</v>
      </c>
      <c r="H213" s="224" t="s">
        <v>17028</v>
      </c>
      <c r="I213" s="236">
        <v>3247.3</v>
      </c>
      <c r="J213" s="236">
        <v>3247.3</v>
      </c>
      <c r="K213" s="237">
        <v>133</v>
      </c>
      <c r="L213" s="224" t="s">
        <v>17021</v>
      </c>
      <c r="M213" s="224" t="s">
        <v>17070</v>
      </c>
      <c r="N213" s="227" t="s">
        <v>17299</v>
      </c>
      <c r="O213" s="232">
        <v>21352715.430000003</v>
      </c>
      <c r="P213" s="232"/>
      <c r="Q213" s="232">
        <v>0</v>
      </c>
      <c r="R213" s="232">
        <v>0</v>
      </c>
      <c r="S213" s="232">
        <f t="shared" si="45"/>
        <v>21352715.430000003</v>
      </c>
      <c r="T213" s="225">
        <f t="shared" si="26"/>
        <v>6575.5290333507846</v>
      </c>
      <c r="U213" s="232">
        <v>7609.5822591075666</v>
      </c>
    </row>
    <row r="214" spans="1:21" ht="35.25" x14ac:dyDescent="0.5">
      <c r="A214">
        <v>1</v>
      </c>
      <c r="B214" s="224">
        <f>SUBTOTAL(9,$A$16:A214)</f>
        <v>189</v>
      </c>
      <c r="C214" s="234" t="s">
        <v>458</v>
      </c>
      <c r="D214" s="235"/>
      <c r="E214" s="224">
        <v>1961</v>
      </c>
      <c r="F214" s="224" t="s">
        <v>17152</v>
      </c>
      <c r="G214" s="224">
        <v>2</v>
      </c>
      <c r="H214" s="224" t="s">
        <v>16975</v>
      </c>
      <c r="I214" s="236">
        <v>542.20000000000005</v>
      </c>
      <c r="J214" s="236">
        <v>374.6</v>
      </c>
      <c r="K214" s="237">
        <v>25</v>
      </c>
      <c r="L214" s="224" t="s">
        <v>17021</v>
      </c>
      <c r="M214" s="224" t="s">
        <v>17037</v>
      </c>
      <c r="N214" s="227" t="s">
        <v>17116</v>
      </c>
      <c r="O214" s="232">
        <v>5328028.7699999996</v>
      </c>
      <c r="P214" s="232"/>
      <c r="Q214" s="232">
        <v>0</v>
      </c>
      <c r="R214" s="232">
        <v>0</v>
      </c>
      <c r="S214" s="232">
        <f t="shared" ref="S214" si="56">O214-Q214-R214</f>
        <v>5328028.7699999996</v>
      </c>
      <c r="T214" s="225">
        <f t="shared" si="26"/>
        <v>9826.685300627074</v>
      </c>
      <c r="U214" s="232">
        <v>9851.1067502766491</v>
      </c>
    </row>
    <row r="215" spans="1:21" ht="35.25" x14ac:dyDescent="0.5">
      <c r="B215" s="233" t="s">
        <v>464</v>
      </c>
      <c r="C215" s="233"/>
      <c r="D215" s="223" t="s">
        <v>17004</v>
      </c>
      <c r="E215" s="224" t="s">
        <v>17004</v>
      </c>
      <c r="F215" s="224" t="s">
        <v>17004</v>
      </c>
      <c r="G215" s="224" t="s">
        <v>17004</v>
      </c>
      <c r="H215" s="224" t="s">
        <v>17004</v>
      </c>
      <c r="I215" s="229">
        <f>I216</f>
        <v>871.3</v>
      </c>
      <c r="J215" s="229">
        <f t="shared" ref="J215:K215" si="57">J216</f>
        <v>505.5</v>
      </c>
      <c r="K215" s="230">
        <f t="shared" si="57"/>
        <v>31</v>
      </c>
      <c r="L215" s="224" t="s">
        <v>17004</v>
      </c>
      <c r="M215" s="224" t="s">
        <v>17004</v>
      </c>
      <c r="N215" s="227" t="s">
        <v>17004</v>
      </c>
      <c r="O215" s="231">
        <v>106104.74</v>
      </c>
      <c r="P215" s="229">
        <f t="shared" ref="P215" si="58">P216</f>
        <v>0</v>
      </c>
      <c r="Q215" s="229">
        <f t="shared" ref="Q215" si="59">Q216</f>
        <v>0</v>
      </c>
      <c r="R215" s="229">
        <f t="shared" ref="R215" si="60">R216</f>
        <v>0</v>
      </c>
      <c r="S215" s="229">
        <f t="shared" ref="S215" si="61">S216</f>
        <v>106104.74</v>
      </c>
      <c r="T215" s="225">
        <f t="shared" si="26"/>
        <v>121.77750487776886</v>
      </c>
      <c r="U215" s="232">
        <f>U216</f>
        <v>121.77750487776886</v>
      </c>
    </row>
    <row r="216" spans="1:21" ht="35.25" x14ac:dyDescent="0.5">
      <c r="A216">
        <v>1</v>
      </c>
      <c r="B216" s="224">
        <f>SUBTOTAL(9,$A$16:A216)</f>
        <v>190</v>
      </c>
      <c r="C216" s="246" t="s">
        <v>465</v>
      </c>
      <c r="D216" s="247"/>
      <c r="E216" s="224">
        <v>1984</v>
      </c>
      <c r="F216" s="224" t="s">
        <v>17152</v>
      </c>
      <c r="G216" s="224">
        <v>2</v>
      </c>
      <c r="H216" s="224" t="s">
        <v>17028</v>
      </c>
      <c r="I216" s="229">
        <v>871.3</v>
      </c>
      <c r="J216" s="229">
        <v>505.5</v>
      </c>
      <c r="K216" s="230">
        <v>31</v>
      </c>
      <c r="L216" s="224" t="s">
        <v>17021</v>
      </c>
      <c r="M216" s="224" t="s">
        <v>17056</v>
      </c>
      <c r="N216" s="227" t="s">
        <v>17025</v>
      </c>
      <c r="O216" s="229">
        <v>106104.74</v>
      </c>
      <c r="P216" s="231"/>
      <c r="Q216" s="229">
        <v>0</v>
      </c>
      <c r="R216" s="229">
        <v>0</v>
      </c>
      <c r="S216" s="229">
        <f t="shared" si="45"/>
        <v>106104.74</v>
      </c>
      <c r="T216" s="225">
        <f t="shared" si="26"/>
        <v>121.77750487776886</v>
      </c>
      <c r="U216" s="232">
        <v>121.77750487776886</v>
      </c>
    </row>
    <row r="217" spans="1:21" ht="35.25" x14ac:dyDescent="0.5">
      <c r="B217" s="233" t="s">
        <v>466</v>
      </c>
      <c r="C217" s="233"/>
      <c r="D217" s="223" t="s">
        <v>17004</v>
      </c>
      <c r="E217" s="224" t="s">
        <v>17004</v>
      </c>
      <c r="F217" s="224" t="s">
        <v>17004</v>
      </c>
      <c r="G217" s="224" t="s">
        <v>17004</v>
      </c>
      <c r="H217" s="224" t="s">
        <v>17004</v>
      </c>
      <c r="I217" s="229">
        <f>I218</f>
        <v>739</v>
      </c>
      <c r="J217" s="229">
        <f t="shared" ref="J217:K217" si="62">J218</f>
        <v>547.5</v>
      </c>
      <c r="K217" s="230">
        <f t="shared" si="62"/>
        <v>30</v>
      </c>
      <c r="L217" s="224" t="s">
        <v>17004</v>
      </c>
      <c r="M217" s="224" t="s">
        <v>17004</v>
      </c>
      <c r="N217" s="227" t="s">
        <v>17004</v>
      </c>
      <c r="O217" s="231">
        <v>2713394.63</v>
      </c>
      <c r="P217" s="229">
        <f t="shared" ref="P217" si="63">P218</f>
        <v>0</v>
      </c>
      <c r="Q217" s="229">
        <f t="shared" ref="Q217" si="64">Q218</f>
        <v>0</v>
      </c>
      <c r="R217" s="229">
        <f t="shared" ref="R217" si="65">R218</f>
        <v>0</v>
      </c>
      <c r="S217" s="229">
        <f t="shared" ref="S217" si="66">S218</f>
        <v>2713394.63</v>
      </c>
      <c r="T217" s="225">
        <f t="shared" si="26"/>
        <v>3671.7112719891743</v>
      </c>
      <c r="U217" s="232">
        <f>U218</f>
        <v>3951.7301217861977</v>
      </c>
    </row>
    <row r="218" spans="1:21" ht="35.25" x14ac:dyDescent="0.5">
      <c r="A218">
        <v>1</v>
      </c>
      <c r="B218" s="224">
        <f>SUBTOTAL(9,$A$16:A218)</f>
        <v>191</v>
      </c>
      <c r="C218" s="234" t="s">
        <v>490</v>
      </c>
      <c r="D218" s="235"/>
      <c r="E218" s="224">
        <v>1977</v>
      </c>
      <c r="F218" s="224" t="s">
        <v>17152</v>
      </c>
      <c r="G218" s="224">
        <v>4</v>
      </c>
      <c r="H218" s="224" t="s">
        <v>16973</v>
      </c>
      <c r="I218" s="236">
        <v>739</v>
      </c>
      <c r="J218" s="236">
        <v>547.5</v>
      </c>
      <c r="K218" s="237">
        <v>30</v>
      </c>
      <c r="L218" s="224" t="s">
        <v>17021</v>
      </c>
      <c r="M218" s="224" t="s">
        <v>17056</v>
      </c>
      <c r="N218" s="227" t="s">
        <v>17025</v>
      </c>
      <c r="O218" s="232">
        <v>2713394.63</v>
      </c>
      <c r="P218" s="232"/>
      <c r="Q218" s="232">
        <v>0</v>
      </c>
      <c r="R218" s="232">
        <v>0</v>
      </c>
      <c r="S218" s="232">
        <f t="shared" si="45"/>
        <v>2713394.63</v>
      </c>
      <c r="T218" s="225">
        <f t="shared" si="26"/>
        <v>3671.7112719891743</v>
      </c>
      <c r="U218" s="232">
        <v>3951.7301217861977</v>
      </c>
    </row>
    <row r="219" spans="1:21" ht="35.25" x14ac:dyDescent="0.5">
      <c r="B219" s="233" t="s">
        <v>469</v>
      </c>
      <c r="C219" s="233"/>
      <c r="D219" s="223" t="s">
        <v>17004</v>
      </c>
      <c r="E219" s="224" t="s">
        <v>17004</v>
      </c>
      <c r="F219" s="224" t="s">
        <v>17004</v>
      </c>
      <c r="G219" s="224" t="s">
        <v>17004</v>
      </c>
      <c r="H219" s="224" t="s">
        <v>17004</v>
      </c>
      <c r="I219" s="229">
        <f>SUM(I220:I221)</f>
        <v>1412.3</v>
      </c>
      <c r="J219" s="229">
        <f t="shared" ref="J219:K219" si="67">SUM(J220:J221)</f>
        <v>1265.3</v>
      </c>
      <c r="K219" s="230">
        <f t="shared" si="67"/>
        <v>59</v>
      </c>
      <c r="L219" s="224" t="s">
        <v>17004</v>
      </c>
      <c r="M219" s="224" t="s">
        <v>17004</v>
      </c>
      <c r="N219" s="227" t="s">
        <v>17004</v>
      </c>
      <c r="O219" s="231">
        <v>3230504.8000000003</v>
      </c>
      <c r="P219" s="229">
        <f t="shared" ref="P219" si="68">SUM(P220:P221)</f>
        <v>0</v>
      </c>
      <c r="Q219" s="229">
        <f t="shared" ref="Q219" si="69">SUM(Q220:Q221)</f>
        <v>0</v>
      </c>
      <c r="R219" s="229">
        <f t="shared" ref="R219" si="70">SUM(R220:R221)</f>
        <v>0</v>
      </c>
      <c r="S219" s="229">
        <f t="shared" ref="S219" si="71">SUM(S220:S221)</f>
        <v>3230504.8000000003</v>
      </c>
      <c r="T219" s="225">
        <f t="shared" si="26"/>
        <v>2287.406924874319</v>
      </c>
      <c r="U219" s="232">
        <f>MAX(U220:U221)</f>
        <v>10821.212338137233</v>
      </c>
    </row>
    <row r="220" spans="1:21" ht="35.25" x14ac:dyDescent="0.5">
      <c r="A220">
        <v>1</v>
      </c>
      <c r="B220" s="224">
        <f>SUBTOTAL(9,$A$16:A220)</f>
        <v>192</v>
      </c>
      <c r="C220" s="246" t="s">
        <v>470</v>
      </c>
      <c r="D220" s="247"/>
      <c r="E220" s="224">
        <v>1981</v>
      </c>
      <c r="F220" s="224" t="s">
        <v>17152</v>
      </c>
      <c r="G220" s="224">
        <v>2</v>
      </c>
      <c r="H220" s="224" t="s">
        <v>17028</v>
      </c>
      <c r="I220" s="229">
        <v>947.4</v>
      </c>
      <c r="J220" s="229">
        <v>856.6</v>
      </c>
      <c r="K220" s="230">
        <v>31</v>
      </c>
      <c r="L220" s="224" t="s">
        <v>17021</v>
      </c>
      <c r="M220" s="224" t="s">
        <v>17056</v>
      </c>
      <c r="N220" s="227" t="s">
        <v>17025</v>
      </c>
      <c r="O220" s="229">
        <v>116115.89</v>
      </c>
      <c r="P220" s="231"/>
      <c r="Q220" s="229">
        <v>0</v>
      </c>
      <c r="R220" s="229">
        <v>0</v>
      </c>
      <c r="S220" s="229">
        <f t="shared" si="45"/>
        <v>116115.89</v>
      </c>
      <c r="T220" s="225">
        <f t="shared" si="26"/>
        <v>122.56268735486596</v>
      </c>
      <c r="U220" s="232">
        <v>122.56268735486596</v>
      </c>
    </row>
    <row r="221" spans="1:21" ht="35.25" x14ac:dyDescent="0.5">
      <c r="A221">
        <v>1</v>
      </c>
      <c r="B221" s="224">
        <f>SUBTOTAL(9,$A$16:A221)</f>
        <v>193</v>
      </c>
      <c r="C221" s="248" t="s">
        <v>8899</v>
      </c>
      <c r="D221" s="249"/>
      <c r="E221" s="241">
        <v>1968</v>
      </c>
      <c r="F221" s="224" t="s">
        <v>17152</v>
      </c>
      <c r="G221" s="241">
        <v>2</v>
      </c>
      <c r="H221" s="241" t="s">
        <v>16975</v>
      </c>
      <c r="I221" s="242">
        <v>464.9</v>
      </c>
      <c r="J221" s="242">
        <v>408.7</v>
      </c>
      <c r="K221" s="250">
        <v>28</v>
      </c>
      <c r="L221" s="241" t="s">
        <v>17021</v>
      </c>
      <c r="M221" s="241" t="s">
        <v>17056</v>
      </c>
      <c r="N221" s="241" t="s">
        <v>17025</v>
      </c>
      <c r="O221" s="242">
        <v>3114388.91</v>
      </c>
      <c r="P221" s="245">
        <v>0</v>
      </c>
      <c r="Q221" s="242">
        <v>0</v>
      </c>
      <c r="R221" s="242">
        <v>0</v>
      </c>
      <c r="S221" s="242">
        <f>O221-Q221-R221</f>
        <v>3114388.91</v>
      </c>
      <c r="T221" s="225">
        <f t="shared" si="26"/>
        <v>6699.0512153151221</v>
      </c>
      <c r="U221" s="232">
        <v>10821.212338137233</v>
      </c>
    </row>
    <row r="222" spans="1:21" ht="35.25" x14ac:dyDescent="0.5">
      <c r="B222" s="233" t="s">
        <v>471</v>
      </c>
      <c r="C222" s="233"/>
      <c r="D222" s="223" t="s">
        <v>17004</v>
      </c>
      <c r="E222" s="224" t="s">
        <v>17004</v>
      </c>
      <c r="F222" s="224" t="s">
        <v>17004</v>
      </c>
      <c r="G222" s="224" t="s">
        <v>17004</v>
      </c>
      <c r="H222" s="224" t="s">
        <v>17004</v>
      </c>
      <c r="I222" s="229">
        <f>SUM(I223:I225)</f>
        <v>3114.7</v>
      </c>
      <c r="J222" s="229">
        <f t="shared" ref="J222:K222" si="72">SUM(J223:J225)</f>
        <v>2690.3</v>
      </c>
      <c r="K222" s="230">
        <f t="shared" si="72"/>
        <v>149</v>
      </c>
      <c r="L222" s="224" t="s">
        <v>17004</v>
      </c>
      <c r="M222" s="224" t="s">
        <v>17004</v>
      </c>
      <c r="N222" s="227" t="s">
        <v>17004</v>
      </c>
      <c r="O222" s="231">
        <v>19427902.530000001</v>
      </c>
      <c r="P222" s="229">
        <f t="shared" ref="P222" si="73">SUM(P223:P225)</f>
        <v>0</v>
      </c>
      <c r="Q222" s="229">
        <f t="shared" ref="Q222" si="74">SUM(Q223:Q225)</f>
        <v>0</v>
      </c>
      <c r="R222" s="229">
        <f t="shared" ref="R222" si="75">SUM(R223:R225)</f>
        <v>0</v>
      </c>
      <c r="S222" s="229">
        <f t="shared" ref="S222" si="76">SUM(S223:S225)</f>
        <v>19427902.530000001</v>
      </c>
      <c r="T222" s="225">
        <f t="shared" si="26"/>
        <v>6237.487568626193</v>
      </c>
      <c r="U222" s="232">
        <f>MAX(U223:U225)</f>
        <v>8795.3992886312735</v>
      </c>
    </row>
    <row r="223" spans="1:21" ht="35.25" x14ac:dyDescent="0.5">
      <c r="A223">
        <v>1</v>
      </c>
      <c r="B223" s="224">
        <f>SUBTOTAL(9,$A$16:A223)</f>
        <v>194</v>
      </c>
      <c r="C223" s="234" t="s">
        <v>472</v>
      </c>
      <c r="D223" s="235"/>
      <c r="E223" s="224">
        <v>1983</v>
      </c>
      <c r="F223" s="224" t="s">
        <v>17152</v>
      </c>
      <c r="G223" s="224">
        <v>3</v>
      </c>
      <c r="H223" s="224" t="s">
        <v>16973</v>
      </c>
      <c r="I223" s="236">
        <v>554.5</v>
      </c>
      <c r="J223" s="236">
        <v>334.9</v>
      </c>
      <c r="K223" s="237">
        <v>28</v>
      </c>
      <c r="L223" s="224" t="s">
        <v>17021</v>
      </c>
      <c r="M223" s="224" t="s">
        <v>17056</v>
      </c>
      <c r="N223" s="227" t="s">
        <v>17025</v>
      </c>
      <c r="O223" s="232">
        <v>2809982.62</v>
      </c>
      <c r="P223" s="232"/>
      <c r="Q223" s="232">
        <v>0</v>
      </c>
      <c r="R223" s="232">
        <v>0</v>
      </c>
      <c r="S223" s="232">
        <f t="shared" si="45"/>
        <v>2809982.62</v>
      </c>
      <c r="T223" s="225">
        <f t="shared" si="26"/>
        <v>5067.5971505861135</v>
      </c>
      <c r="U223" s="232">
        <v>5713.769308566275</v>
      </c>
    </row>
    <row r="224" spans="1:21" ht="35.25" x14ac:dyDescent="0.5">
      <c r="A224">
        <v>1</v>
      </c>
      <c r="B224" s="224">
        <f>SUBTOTAL(9,$A$16:A224)</f>
        <v>195</v>
      </c>
      <c r="C224" s="234" t="s">
        <v>473</v>
      </c>
      <c r="D224" s="235"/>
      <c r="E224" s="224">
        <v>1985</v>
      </c>
      <c r="F224" s="224" t="s">
        <v>17152</v>
      </c>
      <c r="G224" s="224">
        <v>2</v>
      </c>
      <c r="H224" s="224" t="s">
        <v>16975</v>
      </c>
      <c r="I224" s="236">
        <v>759.1</v>
      </c>
      <c r="J224" s="236">
        <v>704.9</v>
      </c>
      <c r="K224" s="237">
        <v>34</v>
      </c>
      <c r="L224" s="224" t="s">
        <v>17021</v>
      </c>
      <c r="M224" s="224" t="s">
        <v>17056</v>
      </c>
      <c r="N224" s="227" t="s">
        <v>17025</v>
      </c>
      <c r="O224" s="232">
        <v>6033380.1099999994</v>
      </c>
      <c r="P224" s="232"/>
      <c r="Q224" s="232">
        <v>0</v>
      </c>
      <c r="R224" s="232">
        <v>0</v>
      </c>
      <c r="S224" s="232">
        <f t="shared" si="45"/>
        <v>6033380.1099999994</v>
      </c>
      <c r="T224" s="225">
        <f t="shared" si="26"/>
        <v>7948.0702279014613</v>
      </c>
      <c r="U224" s="232">
        <v>8795.3992886312735</v>
      </c>
    </row>
    <row r="225" spans="1:21" ht="35.25" x14ac:dyDescent="0.5">
      <c r="A225">
        <v>1</v>
      </c>
      <c r="B225" s="224">
        <f>SUBTOTAL(9,$A$16:A225)</f>
        <v>196</v>
      </c>
      <c r="C225" s="234" t="s">
        <v>8609</v>
      </c>
      <c r="D225" s="235"/>
      <c r="E225" s="224">
        <v>1978</v>
      </c>
      <c r="F225" s="224" t="s">
        <v>17152</v>
      </c>
      <c r="G225" s="224" t="s">
        <v>17028</v>
      </c>
      <c r="H225" s="224" t="s">
        <v>17028</v>
      </c>
      <c r="I225" s="236">
        <v>1801.1</v>
      </c>
      <c r="J225" s="236">
        <v>1650.5</v>
      </c>
      <c r="K225" s="237">
        <v>87</v>
      </c>
      <c r="L225" s="224" t="s">
        <v>17021</v>
      </c>
      <c r="M225" s="224" t="s">
        <v>17037</v>
      </c>
      <c r="N225" s="227" t="s">
        <v>17275</v>
      </c>
      <c r="O225" s="232">
        <v>10584539.799999999</v>
      </c>
      <c r="P225" s="232"/>
      <c r="Q225" s="232">
        <v>0</v>
      </c>
      <c r="R225" s="232">
        <v>0</v>
      </c>
      <c r="S225" s="232">
        <f t="shared" si="45"/>
        <v>10584539.799999999</v>
      </c>
      <c r="T225" s="225">
        <f t="shared" ref="T225:T291" si="77">O225/I225</f>
        <v>5876.7085669868411</v>
      </c>
      <c r="U225" s="232">
        <v>6292.7736161234807</v>
      </c>
    </row>
    <row r="226" spans="1:21" ht="35.25" x14ac:dyDescent="0.5">
      <c r="B226" s="233" t="s">
        <v>288</v>
      </c>
      <c r="C226" s="233"/>
      <c r="D226" s="223" t="s">
        <v>17004</v>
      </c>
      <c r="E226" s="224" t="s">
        <v>17004</v>
      </c>
      <c r="F226" s="224" t="s">
        <v>17004</v>
      </c>
      <c r="G226" s="224" t="s">
        <v>17004</v>
      </c>
      <c r="H226" s="224" t="s">
        <v>17004</v>
      </c>
      <c r="I226" s="229">
        <f>SUM(I227:I229)</f>
        <v>4384.8999999999996</v>
      </c>
      <c r="J226" s="229">
        <f t="shared" ref="J226:K226" si="78">SUM(J227:J229)</f>
        <v>4111.7999999999993</v>
      </c>
      <c r="K226" s="230">
        <f t="shared" si="78"/>
        <v>164</v>
      </c>
      <c r="L226" s="224" t="s">
        <v>17004</v>
      </c>
      <c r="M226" s="224" t="s">
        <v>17004</v>
      </c>
      <c r="N226" s="227" t="s">
        <v>17004</v>
      </c>
      <c r="O226" s="231">
        <v>16383205.869999999</v>
      </c>
      <c r="P226" s="229">
        <f t="shared" ref="P226" si="79">SUM(P227:P229)</f>
        <v>0</v>
      </c>
      <c r="Q226" s="229">
        <f t="shared" ref="Q226" si="80">SUM(Q227:Q229)</f>
        <v>0</v>
      </c>
      <c r="R226" s="229">
        <f t="shared" ref="R226" si="81">SUM(R227:R229)</f>
        <v>0</v>
      </c>
      <c r="S226" s="229">
        <f t="shared" ref="S226" si="82">SUM(S227:S229)</f>
        <v>16383205.869999999</v>
      </c>
      <c r="T226" s="225">
        <f t="shared" si="77"/>
        <v>3736.2781066843031</v>
      </c>
      <c r="U226" s="232">
        <f>MAX(U227:U229)</f>
        <v>9655.2528292742045</v>
      </c>
    </row>
    <row r="227" spans="1:21" ht="35.25" x14ac:dyDescent="0.5">
      <c r="A227">
        <v>1</v>
      </c>
      <c r="B227" s="224">
        <f>SUBTOTAL(9,$A$16:A227)</f>
        <v>197</v>
      </c>
      <c r="C227" s="234" t="s">
        <v>290</v>
      </c>
      <c r="D227" s="235"/>
      <c r="E227" s="224">
        <v>2010</v>
      </c>
      <c r="F227" s="224" t="s">
        <v>17152</v>
      </c>
      <c r="G227" s="224">
        <v>3</v>
      </c>
      <c r="H227" s="224" t="s">
        <v>17024</v>
      </c>
      <c r="I227" s="236">
        <v>1431.3</v>
      </c>
      <c r="J227" s="236">
        <v>1394.3</v>
      </c>
      <c r="K227" s="237">
        <v>59</v>
      </c>
      <c r="L227" s="224" t="s">
        <v>17021</v>
      </c>
      <c r="M227" s="224" t="s">
        <v>17037</v>
      </c>
      <c r="N227" s="227" t="s">
        <v>17111</v>
      </c>
      <c r="O227" s="232">
        <v>3471092.3499999996</v>
      </c>
      <c r="P227" s="232"/>
      <c r="Q227" s="232">
        <v>0</v>
      </c>
      <c r="R227" s="232">
        <v>0</v>
      </c>
      <c r="S227" s="232">
        <f t="shared" si="45"/>
        <v>3471092.3499999996</v>
      </c>
      <c r="T227" s="225">
        <f t="shared" si="77"/>
        <v>2425.1326416544398</v>
      </c>
      <c r="U227" s="232">
        <v>4773.6509686019708</v>
      </c>
    </row>
    <row r="228" spans="1:21" ht="35.25" x14ac:dyDescent="0.5">
      <c r="A228">
        <v>1</v>
      </c>
      <c r="B228" s="224">
        <f>SUBTOTAL(9,$A$16:A228)</f>
        <v>198</v>
      </c>
      <c r="C228" s="234" t="s">
        <v>9036</v>
      </c>
      <c r="D228" s="235"/>
      <c r="E228" s="224">
        <v>1954</v>
      </c>
      <c r="F228" s="224" t="s">
        <v>17150</v>
      </c>
      <c r="G228" s="224">
        <v>2</v>
      </c>
      <c r="H228" s="224" t="s">
        <v>16975</v>
      </c>
      <c r="I228" s="236">
        <v>825.3</v>
      </c>
      <c r="J228" s="236">
        <v>751.4</v>
      </c>
      <c r="K228" s="237">
        <v>32</v>
      </c>
      <c r="L228" s="224" t="s">
        <v>17021</v>
      </c>
      <c r="M228" s="224" t="s">
        <v>17037</v>
      </c>
      <c r="N228" s="227" t="s">
        <v>17276</v>
      </c>
      <c r="O228" s="232">
        <v>6171228.5999999996</v>
      </c>
      <c r="P228" s="232"/>
      <c r="Q228" s="232">
        <v>0</v>
      </c>
      <c r="R228" s="232">
        <v>0</v>
      </c>
      <c r="S228" s="232">
        <f t="shared" si="45"/>
        <v>6171228.5999999996</v>
      </c>
      <c r="T228" s="225">
        <f t="shared" si="77"/>
        <v>7477.5579789167577</v>
      </c>
      <c r="U228" s="232">
        <v>9655.2528292742045</v>
      </c>
    </row>
    <row r="229" spans="1:21" ht="35.25" x14ac:dyDescent="0.5">
      <c r="A229">
        <v>1</v>
      </c>
      <c r="B229" s="224">
        <f>SUBTOTAL(9,$A$16:A229)</f>
        <v>199</v>
      </c>
      <c r="C229" s="234" t="s">
        <v>289</v>
      </c>
      <c r="D229" s="235"/>
      <c r="E229" s="224">
        <v>1986</v>
      </c>
      <c r="F229" s="224" t="s">
        <v>17152</v>
      </c>
      <c r="G229" s="224">
        <v>2</v>
      </c>
      <c r="H229" s="224" t="s">
        <v>17031</v>
      </c>
      <c r="I229" s="236">
        <v>2128.3000000000002</v>
      </c>
      <c r="J229" s="236">
        <v>1966.1</v>
      </c>
      <c r="K229" s="237">
        <v>73</v>
      </c>
      <c r="L229" s="224" t="s">
        <v>17021</v>
      </c>
      <c r="M229" s="224" t="s">
        <v>17037</v>
      </c>
      <c r="N229" s="227" t="s">
        <v>17514</v>
      </c>
      <c r="O229" s="232">
        <v>6740884.9199999999</v>
      </c>
      <c r="P229" s="232"/>
      <c r="Q229" s="232">
        <v>0</v>
      </c>
      <c r="R229" s="232">
        <v>0</v>
      </c>
      <c r="S229" s="232">
        <f>O229-Q229-R229</f>
        <v>6740884.9199999999</v>
      </c>
      <c r="T229" s="225">
        <f t="shared" si="77"/>
        <v>3167.262566367523</v>
      </c>
      <c r="U229" s="232">
        <v>6267.982761828689</v>
      </c>
    </row>
    <row r="230" spans="1:21" ht="35.25" x14ac:dyDescent="0.5">
      <c r="B230" s="233" t="s">
        <v>291</v>
      </c>
      <c r="C230" s="233"/>
      <c r="D230" s="223" t="s">
        <v>17004</v>
      </c>
      <c r="E230" s="224" t="s">
        <v>17004</v>
      </c>
      <c r="F230" s="224" t="s">
        <v>17004</v>
      </c>
      <c r="G230" s="224" t="s">
        <v>17004</v>
      </c>
      <c r="H230" s="224" t="s">
        <v>17004</v>
      </c>
      <c r="I230" s="229">
        <f>I231</f>
        <v>1009.7</v>
      </c>
      <c r="J230" s="229">
        <f t="shared" ref="J230:K230" si="83">J231</f>
        <v>926.3</v>
      </c>
      <c r="K230" s="230">
        <f t="shared" si="83"/>
        <v>34</v>
      </c>
      <c r="L230" s="224" t="s">
        <v>17004</v>
      </c>
      <c r="M230" s="224" t="s">
        <v>17004</v>
      </c>
      <c r="N230" s="227" t="s">
        <v>17004</v>
      </c>
      <c r="O230" s="231">
        <v>2063152.76</v>
      </c>
      <c r="P230" s="229">
        <f t="shared" ref="P230" si="84">P231</f>
        <v>0</v>
      </c>
      <c r="Q230" s="229">
        <f t="shared" ref="Q230" si="85">Q231</f>
        <v>0</v>
      </c>
      <c r="R230" s="229">
        <f t="shared" ref="R230" si="86">R231</f>
        <v>0</v>
      </c>
      <c r="S230" s="229">
        <f t="shared" ref="S230" si="87">S231</f>
        <v>2063152.76</v>
      </c>
      <c r="T230" s="225">
        <f t="shared" si="77"/>
        <v>2043.3324353768446</v>
      </c>
      <c r="U230" s="232">
        <f>U231</f>
        <v>3519.1119659304741</v>
      </c>
    </row>
    <row r="231" spans="1:21" ht="35.25" x14ac:dyDescent="0.5">
      <c r="A231">
        <v>1</v>
      </c>
      <c r="B231" s="224">
        <f>SUBTOTAL(9,$A$16:A231)</f>
        <v>200</v>
      </c>
      <c r="C231" s="234" t="s">
        <v>299</v>
      </c>
      <c r="D231" s="235"/>
      <c r="E231" s="224">
        <v>1980</v>
      </c>
      <c r="F231" s="224" t="s">
        <v>17026</v>
      </c>
      <c r="G231" s="224">
        <v>3</v>
      </c>
      <c r="H231" s="224" t="s">
        <v>16975</v>
      </c>
      <c r="I231" s="236">
        <v>1009.7</v>
      </c>
      <c r="J231" s="236">
        <v>926.3</v>
      </c>
      <c r="K231" s="237">
        <v>34</v>
      </c>
      <c r="L231" s="224" t="s">
        <v>17021</v>
      </c>
      <c r="M231" s="224" t="s">
        <v>17056</v>
      </c>
      <c r="N231" s="227" t="s">
        <v>17025</v>
      </c>
      <c r="O231" s="232">
        <v>2063152.76</v>
      </c>
      <c r="P231" s="232"/>
      <c r="Q231" s="232">
        <v>0</v>
      </c>
      <c r="R231" s="232">
        <v>0</v>
      </c>
      <c r="S231" s="232">
        <f t="shared" si="45"/>
        <v>2063152.76</v>
      </c>
      <c r="T231" s="225">
        <f t="shared" si="77"/>
        <v>2043.3324353768446</v>
      </c>
      <c r="U231" s="232">
        <v>3519.1119659304741</v>
      </c>
    </row>
    <row r="232" spans="1:21" ht="35.25" x14ac:dyDescent="0.5">
      <c r="B232" s="233" t="s">
        <v>326</v>
      </c>
      <c r="C232" s="233"/>
      <c r="D232" s="223" t="s">
        <v>17004</v>
      </c>
      <c r="E232" s="224" t="s">
        <v>17004</v>
      </c>
      <c r="F232" s="224" t="s">
        <v>17004</v>
      </c>
      <c r="G232" s="224" t="s">
        <v>17004</v>
      </c>
      <c r="H232" s="224" t="s">
        <v>17004</v>
      </c>
      <c r="I232" s="229">
        <f>I233</f>
        <v>786.9</v>
      </c>
      <c r="J232" s="229">
        <f t="shared" ref="J232:K232" si="88">J233</f>
        <v>731.1</v>
      </c>
      <c r="K232" s="230">
        <f t="shared" si="88"/>
        <v>30</v>
      </c>
      <c r="L232" s="224" t="s">
        <v>17004</v>
      </c>
      <c r="M232" s="224" t="s">
        <v>17004</v>
      </c>
      <c r="N232" s="227" t="s">
        <v>17004</v>
      </c>
      <c r="O232" s="231">
        <v>3492184.21</v>
      </c>
      <c r="P232" s="229">
        <f t="shared" ref="P232" si="89">P233</f>
        <v>0</v>
      </c>
      <c r="Q232" s="229">
        <f t="shared" ref="Q232" si="90">Q233</f>
        <v>0</v>
      </c>
      <c r="R232" s="229">
        <f t="shared" ref="R232" si="91">R233</f>
        <v>0</v>
      </c>
      <c r="S232" s="229">
        <f t="shared" ref="S232" si="92">S233</f>
        <v>3492184.21</v>
      </c>
      <c r="T232" s="225">
        <f t="shared" si="77"/>
        <v>4437.9008895666539</v>
      </c>
      <c r="U232" s="232">
        <f>U233</f>
        <v>8386.9937994662596</v>
      </c>
    </row>
    <row r="233" spans="1:21" ht="35.25" x14ac:dyDescent="0.5">
      <c r="A233">
        <v>1</v>
      </c>
      <c r="B233" s="224">
        <f>SUBTOTAL(9,$A$16:A233)</f>
        <v>201</v>
      </c>
      <c r="C233" s="234" t="s">
        <v>328</v>
      </c>
      <c r="D233" s="235"/>
      <c r="E233" s="224">
        <v>1969</v>
      </c>
      <c r="F233" s="224" t="s">
        <v>17152</v>
      </c>
      <c r="G233" s="224">
        <v>2</v>
      </c>
      <c r="H233" s="224" t="s">
        <v>16975</v>
      </c>
      <c r="I233" s="236">
        <v>786.9</v>
      </c>
      <c r="J233" s="236">
        <v>731.1</v>
      </c>
      <c r="K233" s="237">
        <v>30</v>
      </c>
      <c r="L233" s="224" t="s">
        <v>17021</v>
      </c>
      <c r="M233" s="224" t="s">
        <v>17037</v>
      </c>
      <c r="N233" s="227" t="s">
        <v>17143</v>
      </c>
      <c r="O233" s="232">
        <v>3492184.21</v>
      </c>
      <c r="P233" s="232"/>
      <c r="Q233" s="232">
        <v>0</v>
      </c>
      <c r="R233" s="232">
        <v>0</v>
      </c>
      <c r="S233" s="232">
        <f t="shared" si="45"/>
        <v>3492184.21</v>
      </c>
      <c r="T233" s="225">
        <f t="shared" si="77"/>
        <v>4437.9008895666539</v>
      </c>
      <c r="U233" s="232">
        <v>8386.9937994662596</v>
      </c>
    </row>
    <row r="234" spans="1:21" ht="35.25" x14ac:dyDescent="0.5">
      <c r="B234" s="233" t="s">
        <v>327</v>
      </c>
      <c r="C234" s="233"/>
      <c r="D234" s="223" t="s">
        <v>17004</v>
      </c>
      <c r="E234" s="224" t="s">
        <v>17004</v>
      </c>
      <c r="F234" s="224" t="s">
        <v>17004</v>
      </c>
      <c r="G234" s="224" t="s">
        <v>17004</v>
      </c>
      <c r="H234" s="224" t="s">
        <v>17004</v>
      </c>
      <c r="I234" s="229">
        <f>I235</f>
        <v>398</v>
      </c>
      <c r="J234" s="229">
        <f t="shared" ref="J234:K234" si="93">J235</f>
        <v>365.1</v>
      </c>
      <c r="K234" s="230">
        <f t="shared" si="93"/>
        <v>21</v>
      </c>
      <c r="L234" s="224" t="s">
        <v>17004</v>
      </c>
      <c r="M234" s="224" t="s">
        <v>17004</v>
      </c>
      <c r="N234" s="227" t="s">
        <v>17004</v>
      </c>
      <c r="O234" s="231">
        <v>2099944.62</v>
      </c>
      <c r="P234" s="229">
        <f t="shared" ref="P234" si="94">P235</f>
        <v>0</v>
      </c>
      <c r="Q234" s="229">
        <f t="shared" ref="Q234" si="95">Q235</f>
        <v>0</v>
      </c>
      <c r="R234" s="229">
        <f t="shared" ref="R234" si="96">R235</f>
        <v>0</v>
      </c>
      <c r="S234" s="229">
        <f t="shared" ref="S234" si="97">S235</f>
        <v>2099944.62</v>
      </c>
      <c r="T234" s="225">
        <f t="shared" si="77"/>
        <v>5276.2427638190957</v>
      </c>
      <c r="U234" s="232">
        <f>U235</f>
        <v>10072.517669145727</v>
      </c>
    </row>
    <row r="235" spans="1:21" ht="35.25" x14ac:dyDescent="0.5">
      <c r="A235">
        <v>1</v>
      </c>
      <c r="B235" s="224">
        <f>SUBTOTAL(9,$A$16:A235)</f>
        <v>202</v>
      </c>
      <c r="C235" s="246" t="s">
        <v>330</v>
      </c>
      <c r="D235" s="247"/>
      <c r="E235" s="224">
        <v>1979</v>
      </c>
      <c r="F235" s="224" t="s">
        <v>17152</v>
      </c>
      <c r="G235" s="224">
        <v>2</v>
      </c>
      <c r="H235" s="224" t="s">
        <v>16973</v>
      </c>
      <c r="I235" s="229">
        <v>398</v>
      </c>
      <c r="J235" s="229">
        <v>365.1</v>
      </c>
      <c r="K235" s="230">
        <v>21</v>
      </c>
      <c r="L235" s="224" t="s">
        <v>17021</v>
      </c>
      <c r="M235" s="224" t="s">
        <v>17056</v>
      </c>
      <c r="N235" s="227" t="s">
        <v>17025</v>
      </c>
      <c r="O235" s="229">
        <v>2099944.62</v>
      </c>
      <c r="P235" s="231"/>
      <c r="Q235" s="229">
        <v>0</v>
      </c>
      <c r="R235" s="229">
        <v>0</v>
      </c>
      <c r="S235" s="229">
        <f>O235-Q235-R235</f>
        <v>2099944.62</v>
      </c>
      <c r="T235" s="225">
        <f t="shared" si="77"/>
        <v>5276.2427638190957</v>
      </c>
      <c r="U235" s="232">
        <v>10072.517669145727</v>
      </c>
    </row>
    <row r="236" spans="1:21" ht="35.25" x14ac:dyDescent="0.5">
      <c r="B236" s="233" t="s">
        <v>332</v>
      </c>
      <c r="C236" s="233"/>
      <c r="D236" s="223" t="s">
        <v>17004</v>
      </c>
      <c r="E236" s="224" t="s">
        <v>17004</v>
      </c>
      <c r="F236" s="224" t="s">
        <v>17004</v>
      </c>
      <c r="G236" s="224" t="s">
        <v>17004</v>
      </c>
      <c r="H236" s="224" t="s">
        <v>17004</v>
      </c>
      <c r="I236" s="229">
        <f>SUM(I237:I238)</f>
        <v>1532.1</v>
      </c>
      <c r="J236" s="229">
        <f t="shared" ref="J236:K236" si="98">SUM(J237:J238)</f>
        <v>1325.8000000000002</v>
      </c>
      <c r="K236" s="230">
        <f t="shared" si="98"/>
        <v>39</v>
      </c>
      <c r="L236" s="224" t="s">
        <v>17004</v>
      </c>
      <c r="M236" s="224" t="s">
        <v>17004</v>
      </c>
      <c r="N236" s="227" t="s">
        <v>17004</v>
      </c>
      <c r="O236" s="231">
        <v>6041248.2699999996</v>
      </c>
      <c r="P236" s="229">
        <f t="shared" ref="P236" si="99">SUM(P237:P238)</f>
        <v>0</v>
      </c>
      <c r="Q236" s="229">
        <f t="shared" ref="Q236" si="100">SUM(Q237:Q238)</f>
        <v>0</v>
      </c>
      <c r="R236" s="229">
        <f t="shared" ref="R236" si="101">SUM(R237:R238)</f>
        <v>0</v>
      </c>
      <c r="S236" s="229">
        <f t="shared" ref="S236" si="102">SUM(S237:S238)</f>
        <v>6041248.2699999996</v>
      </c>
      <c r="T236" s="225">
        <f t="shared" si="77"/>
        <v>3943.1161608250113</v>
      </c>
      <c r="U236" s="232">
        <f>MAX(U237:U238)</f>
        <v>9226.8886340640802</v>
      </c>
    </row>
    <row r="237" spans="1:21" ht="35.25" x14ac:dyDescent="0.5">
      <c r="A237">
        <v>1</v>
      </c>
      <c r="B237" s="224">
        <f>SUBTOTAL(9,$A$16:A237)</f>
        <v>203</v>
      </c>
      <c r="C237" s="246" t="s">
        <v>1822</v>
      </c>
      <c r="D237" s="247"/>
      <c r="E237" s="224">
        <v>1982</v>
      </c>
      <c r="F237" s="224" t="s">
        <v>17152</v>
      </c>
      <c r="G237" s="224">
        <v>2</v>
      </c>
      <c r="H237" s="224" t="s">
        <v>16975</v>
      </c>
      <c r="I237" s="229">
        <v>533.70000000000005</v>
      </c>
      <c r="J237" s="229">
        <v>520.70000000000005</v>
      </c>
      <c r="K237" s="230">
        <v>20</v>
      </c>
      <c r="L237" s="224" t="s">
        <v>17021</v>
      </c>
      <c r="M237" s="224" t="s">
        <v>17056</v>
      </c>
      <c r="N237" s="227" t="s">
        <v>17025</v>
      </c>
      <c r="O237" s="229">
        <v>2988281.18</v>
      </c>
      <c r="P237" s="231"/>
      <c r="Q237" s="229">
        <v>0</v>
      </c>
      <c r="R237" s="229">
        <v>0</v>
      </c>
      <c r="S237" s="229">
        <f t="shared" si="45"/>
        <v>2988281.18</v>
      </c>
      <c r="T237" s="225">
        <f t="shared" si="77"/>
        <v>5599.1777777777779</v>
      </c>
      <c r="U237" s="232">
        <v>9226.8886340640802</v>
      </c>
    </row>
    <row r="238" spans="1:21" ht="35.25" x14ac:dyDescent="0.5">
      <c r="A238">
        <v>1</v>
      </c>
      <c r="B238" s="224">
        <f>SUBTOTAL(9,$A$16:A238)</f>
        <v>204</v>
      </c>
      <c r="C238" s="248" t="s">
        <v>1821</v>
      </c>
      <c r="D238" s="249"/>
      <c r="E238" s="241">
        <v>1984</v>
      </c>
      <c r="F238" s="224" t="s">
        <v>17259</v>
      </c>
      <c r="G238" s="241">
        <v>2</v>
      </c>
      <c r="H238" s="241" t="s">
        <v>16975</v>
      </c>
      <c r="I238" s="242">
        <v>998.4</v>
      </c>
      <c r="J238" s="242">
        <v>805.1</v>
      </c>
      <c r="K238" s="250">
        <v>19</v>
      </c>
      <c r="L238" s="241" t="s">
        <v>17021</v>
      </c>
      <c r="M238" s="241" t="s">
        <v>17056</v>
      </c>
      <c r="N238" s="241" t="s">
        <v>17025</v>
      </c>
      <c r="O238" s="242">
        <v>3052967.09</v>
      </c>
      <c r="P238" s="245">
        <v>0</v>
      </c>
      <c r="Q238" s="242">
        <v>0</v>
      </c>
      <c r="R238" s="242">
        <v>0</v>
      </c>
      <c r="S238" s="242">
        <f>O238-Q238-R238</f>
        <v>3052967.09</v>
      </c>
      <c r="T238" s="225">
        <f t="shared" si="77"/>
        <v>3057.8596654647436</v>
      </c>
      <c r="U238" s="232">
        <v>5001.8733974358965</v>
      </c>
    </row>
    <row r="239" spans="1:21" ht="35.25" x14ac:dyDescent="0.5">
      <c r="B239" s="233" t="s">
        <v>354</v>
      </c>
      <c r="C239" s="233"/>
      <c r="D239" s="223" t="s">
        <v>17004</v>
      </c>
      <c r="E239" s="224" t="s">
        <v>17004</v>
      </c>
      <c r="F239" s="224" t="s">
        <v>17004</v>
      </c>
      <c r="G239" s="224" t="s">
        <v>17004</v>
      </c>
      <c r="H239" s="224" t="s">
        <v>17004</v>
      </c>
      <c r="I239" s="229">
        <f>I240</f>
        <v>3363.3</v>
      </c>
      <c r="J239" s="229">
        <f t="shared" ref="J239:K239" si="103">J240</f>
        <v>2581.1999999999998</v>
      </c>
      <c r="K239" s="230">
        <f t="shared" si="103"/>
        <v>44</v>
      </c>
      <c r="L239" s="224" t="s">
        <v>17004</v>
      </c>
      <c r="M239" s="224" t="s">
        <v>17004</v>
      </c>
      <c r="N239" s="227" t="s">
        <v>17004</v>
      </c>
      <c r="O239" s="231">
        <v>123036.97</v>
      </c>
      <c r="P239" s="229">
        <f t="shared" ref="P239" si="104">P240</f>
        <v>0</v>
      </c>
      <c r="Q239" s="229">
        <f t="shared" ref="Q239" si="105">Q240</f>
        <v>0</v>
      </c>
      <c r="R239" s="229">
        <f t="shared" ref="R239" si="106">R240</f>
        <v>0</v>
      </c>
      <c r="S239" s="229">
        <f t="shared" ref="S239" si="107">S240</f>
        <v>123036.97</v>
      </c>
      <c r="T239" s="225">
        <f t="shared" si="77"/>
        <v>36.582216870335678</v>
      </c>
      <c r="U239" s="232">
        <f>U240</f>
        <v>36.582216870335678</v>
      </c>
    </row>
    <row r="240" spans="1:21" ht="35.25" x14ac:dyDescent="0.5">
      <c r="A240">
        <v>1</v>
      </c>
      <c r="B240" s="224">
        <f>SUBTOTAL(9,$A$16:A240)</f>
        <v>205</v>
      </c>
      <c r="C240" s="234" t="s">
        <v>355</v>
      </c>
      <c r="D240" s="235"/>
      <c r="E240" s="224">
        <v>1974</v>
      </c>
      <c r="F240" s="224" t="s">
        <v>17152</v>
      </c>
      <c r="G240" s="224">
        <v>5</v>
      </c>
      <c r="H240" s="224" t="s">
        <v>16975</v>
      </c>
      <c r="I240" s="236">
        <v>3363.3</v>
      </c>
      <c r="J240" s="236">
        <v>2581.1999999999998</v>
      </c>
      <c r="K240" s="237">
        <v>44</v>
      </c>
      <c r="L240" s="224" t="s">
        <v>17021</v>
      </c>
      <c r="M240" s="224" t="s">
        <v>17056</v>
      </c>
      <c r="N240" s="227" t="s">
        <v>17025</v>
      </c>
      <c r="O240" s="232">
        <v>123036.97</v>
      </c>
      <c r="P240" s="232"/>
      <c r="Q240" s="232">
        <v>0</v>
      </c>
      <c r="R240" s="232">
        <v>0</v>
      </c>
      <c r="S240" s="232">
        <f t="shared" si="45"/>
        <v>123036.97</v>
      </c>
      <c r="T240" s="225">
        <f t="shared" si="77"/>
        <v>36.582216870335678</v>
      </c>
      <c r="U240" s="232">
        <v>36.582216870335678</v>
      </c>
    </row>
    <row r="241" spans="1:21" ht="35.25" x14ac:dyDescent="0.5">
      <c r="B241" s="233" t="s">
        <v>17381</v>
      </c>
      <c r="C241" s="251"/>
      <c r="D241" s="223" t="s">
        <v>17004</v>
      </c>
      <c r="E241" s="224" t="s">
        <v>17004</v>
      </c>
      <c r="F241" s="224" t="s">
        <v>17004</v>
      </c>
      <c r="G241" s="224" t="s">
        <v>17004</v>
      </c>
      <c r="H241" s="224" t="s">
        <v>17004</v>
      </c>
      <c r="I241" s="229">
        <f>I242</f>
        <v>806</v>
      </c>
      <c r="J241" s="229">
        <f t="shared" ref="J241:K241" si="108">J242</f>
        <v>706.1</v>
      </c>
      <c r="K241" s="230">
        <f t="shared" si="108"/>
        <v>42</v>
      </c>
      <c r="L241" s="224" t="s">
        <v>17004</v>
      </c>
      <c r="M241" s="224" t="s">
        <v>17004</v>
      </c>
      <c r="N241" s="227" t="s">
        <v>17004</v>
      </c>
      <c r="O241" s="231">
        <v>6160030</v>
      </c>
      <c r="P241" s="229">
        <f t="shared" ref="P241" si="109">P242</f>
        <v>0</v>
      </c>
      <c r="Q241" s="229">
        <f t="shared" ref="Q241" si="110">Q242</f>
        <v>0</v>
      </c>
      <c r="R241" s="229">
        <f t="shared" ref="R241" si="111">R242</f>
        <v>0</v>
      </c>
      <c r="S241" s="229">
        <f t="shared" ref="S241" si="112">S242</f>
        <v>6160030</v>
      </c>
      <c r="T241" s="225">
        <f t="shared" si="77"/>
        <v>7642.717121588089</v>
      </c>
      <c r="U241" s="232">
        <f>U242</f>
        <v>9674.9841091811413</v>
      </c>
    </row>
    <row r="242" spans="1:21" ht="35.25" x14ac:dyDescent="0.5">
      <c r="A242">
        <v>1</v>
      </c>
      <c r="B242" s="224">
        <f>SUBTOTAL(9,$A$16:A242)</f>
        <v>206</v>
      </c>
      <c r="C242" s="234" t="s">
        <v>10519</v>
      </c>
      <c r="D242" s="235"/>
      <c r="E242" s="224">
        <v>1973</v>
      </c>
      <c r="F242" s="224" t="s">
        <v>17152</v>
      </c>
      <c r="G242" s="224">
        <v>2</v>
      </c>
      <c r="H242" s="224">
        <v>2</v>
      </c>
      <c r="I242" s="236">
        <v>806</v>
      </c>
      <c r="J242" s="236">
        <v>706.1</v>
      </c>
      <c r="K242" s="237">
        <v>42</v>
      </c>
      <c r="L242" s="224" t="s">
        <v>17021</v>
      </c>
      <c r="M242" s="224" t="s">
        <v>17056</v>
      </c>
      <c r="N242" s="227" t="s">
        <v>17025</v>
      </c>
      <c r="O242" s="232">
        <v>6160030</v>
      </c>
      <c r="P242" s="232"/>
      <c r="Q242" s="232">
        <v>0</v>
      </c>
      <c r="R242" s="232">
        <v>0</v>
      </c>
      <c r="S242" s="232">
        <f>O242-Q242-R242</f>
        <v>6160030</v>
      </c>
      <c r="T242" s="225">
        <f t="shared" si="77"/>
        <v>7642.717121588089</v>
      </c>
      <c r="U242" s="232">
        <v>9674.9841091811413</v>
      </c>
    </row>
    <row r="243" spans="1:21" ht="35.25" x14ac:dyDescent="0.5">
      <c r="B243" s="233" t="s">
        <v>2946</v>
      </c>
      <c r="C243" s="233"/>
      <c r="D243" s="223" t="s">
        <v>17004</v>
      </c>
      <c r="E243" s="224" t="s">
        <v>17004</v>
      </c>
      <c r="F243" s="224" t="s">
        <v>17004</v>
      </c>
      <c r="G243" s="224" t="s">
        <v>17004</v>
      </c>
      <c r="H243" s="224" t="s">
        <v>17004</v>
      </c>
      <c r="I243" s="229">
        <f>SUM(I244:I248)</f>
        <v>19565.449999999997</v>
      </c>
      <c r="J243" s="229">
        <f t="shared" ref="J243:K243" si="113">SUM(J244:J248)</f>
        <v>58751.199999999997</v>
      </c>
      <c r="K243" s="230">
        <f t="shared" si="113"/>
        <v>714</v>
      </c>
      <c r="L243" s="224" t="s">
        <v>17004</v>
      </c>
      <c r="M243" s="224" t="s">
        <v>17004</v>
      </c>
      <c r="N243" s="227" t="s">
        <v>17004</v>
      </c>
      <c r="O243" s="231">
        <v>39908200.790000007</v>
      </c>
      <c r="P243" s="229">
        <f t="shared" ref="P243" si="114">SUM(P244:P248)</f>
        <v>0</v>
      </c>
      <c r="Q243" s="229">
        <f t="shared" ref="Q243" si="115">SUM(Q244:Q248)</f>
        <v>0</v>
      </c>
      <c r="R243" s="229">
        <f t="shared" ref="R243" si="116">SUM(R244:R248)</f>
        <v>0</v>
      </c>
      <c r="S243" s="229">
        <f t="shared" ref="S243" si="117">SUM(S244:S248)</f>
        <v>39908200.790000007</v>
      </c>
      <c r="T243" s="225">
        <f t="shared" si="77"/>
        <v>2039.7282347198768</v>
      </c>
      <c r="U243" s="232">
        <f>MAX(U244:U248)</f>
        <v>4577.6928066738301</v>
      </c>
    </row>
    <row r="244" spans="1:21" ht="35.25" x14ac:dyDescent="0.5">
      <c r="A244">
        <v>1</v>
      </c>
      <c r="B244" s="224">
        <f>SUBTOTAL(9,$A$16:A244)</f>
        <v>207</v>
      </c>
      <c r="C244" s="234" t="s">
        <v>2942</v>
      </c>
      <c r="D244" s="235"/>
      <c r="E244" s="224">
        <v>1971</v>
      </c>
      <c r="F244" s="224" t="s">
        <v>17026</v>
      </c>
      <c r="G244" s="224">
        <v>5</v>
      </c>
      <c r="H244" s="224" t="s">
        <v>17031</v>
      </c>
      <c r="I244" s="236">
        <v>4815.57</v>
      </c>
      <c r="J244" s="236">
        <v>44878.67</v>
      </c>
      <c r="K244" s="237">
        <v>188</v>
      </c>
      <c r="L244" s="224" t="s">
        <v>17021</v>
      </c>
      <c r="M244" s="224" t="s">
        <v>17037</v>
      </c>
      <c r="N244" s="227" t="s">
        <v>17090</v>
      </c>
      <c r="O244" s="232">
        <v>10774533.32</v>
      </c>
      <c r="P244" s="232"/>
      <c r="Q244" s="232">
        <v>0</v>
      </c>
      <c r="R244" s="232">
        <v>0</v>
      </c>
      <c r="S244" s="232">
        <f t="shared" si="45"/>
        <v>10774533.32</v>
      </c>
      <c r="T244" s="225">
        <f t="shared" si="77"/>
        <v>2237.4367561887793</v>
      </c>
      <c r="U244" s="232">
        <v>2575.320521724324</v>
      </c>
    </row>
    <row r="245" spans="1:21" ht="35.25" x14ac:dyDescent="0.5">
      <c r="A245">
        <v>1</v>
      </c>
      <c r="B245" s="224">
        <f>SUBTOTAL(9,$A$16:A245)</f>
        <v>208</v>
      </c>
      <c r="C245" s="234" t="s">
        <v>1937</v>
      </c>
      <c r="D245" s="235"/>
      <c r="E245" s="224">
        <v>1985</v>
      </c>
      <c r="F245" s="224" t="s">
        <v>17026</v>
      </c>
      <c r="G245" s="224">
        <v>5</v>
      </c>
      <c r="H245" s="224" t="s">
        <v>17027</v>
      </c>
      <c r="I245" s="236">
        <v>5355</v>
      </c>
      <c r="J245" s="236">
        <v>4859.7</v>
      </c>
      <c r="K245" s="237">
        <v>187</v>
      </c>
      <c r="L245" s="224" t="s">
        <v>17021</v>
      </c>
      <c r="M245" s="224" t="s">
        <v>17037</v>
      </c>
      <c r="N245" s="227" t="s">
        <v>17090</v>
      </c>
      <c r="O245" s="232">
        <v>9990775.3900000006</v>
      </c>
      <c r="P245" s="232"/>
      <c r="Q245" s="232">
        <v>0</v>
      </c>
      <c r="R245" s="232">
        <v>0</v>
      </c>
      <c r="S245" s="232">
        <f t="shared" si="45"/>
        <v>9990775.3900000006</v>
      </c>
      <c r="T245" s="225">
        <f t="shared" si="77"/>
        <v>1865.6910158730159</v>
      </c>
      <c r="U245" s="232">
        <v>2375.8763621101775</v>
      </c>
    </row>
    <row r="246" spans="1:21" ht="35.25" x14ac:dyDescent="0.5">
      <c r="A246">
        <v>1</v>
      </c>
      <c r="B246" s="224">
        <f>SUBTOTAL(9,$A$16:A246)</f>
        <v>209</v>
      </c>
      <c r="C246" s="234" t="s">
        <v>1949</v>
      </c>
      <c r="D246" s="235"/>
      <c r="E246" s="224">
        <v>1972</v>
      </c>
      <c r="F246" s="224" t="s">
        <v>17026</v>
      </c>
      <c r="G246" s="224">
        <v>5</v>
      </c>
      <c r="H246" s="224" t="s">
        <v>17024</v>
      </c>
      <c r="I246" s="236">
        <v>3786.98</v>
      </c>
      <c r="J246" s="236">
        <v>3515.43</v>
      </c>
      <c r="K246" s="237">
        <v>137</v>
      </c>
      <c r="L246" s="224" t="s">
        <v>17021</v>
      </c>
      <c r="M246" s="224" t="s">
        <v>17037</v>
      </c>
      <c r="N246" s="227" t="s">
        <v>17090</v>
      </c>
      <c r="O246" s="232">
        <v>7545440.3200000003</v>
      </c>
      <c r="P246" s="232"/>
      <c r="Q246" s="232">
        <v>0</v>
      </c>
      <c r="R246" s="232">
        <v>0</v>
      </c>
      <c r="S246" s="232">
        <f t="shared" si="45"/>
        <v>7545440.3200000003</v>
      </c>
      <c r="T246" s="225">
        <f t="shared" si="77"/>
        <v>1992.4690175284793</v>
      </c>
      <c r="U246" s="232">
        <v>2581.469543013166</v>
      </c>
    </row>
    <row r="247" spans="1:21" ht="35.25" x14ac:dyDescent="0.5">
      <c r="A247">
        <v>1</v>
      </c>
      <c r="B247" s="224">
        <f>SUBTOTAL(9,$A$16:A247)</f>
        <v>210</v>
      </c>
      <c r="C247" s="234" t="s">
        <v>10928</v>
      </c>
      <c r="D247" s="235"/>
      <c r="E247" s="224">
        <v>1978</v>
      </c>
      <c r="F247" s="224" t="s">
        <v>17152</v>
      </c>
      <c r="G247" s="224">
        <v>3</v>
      </c>
      <c r="H247" s="224" t="s">
        <v>17028</v>
      </c>
      <c r="I247" s="236">
        <v>1582.3</v>
      </c>
      <c r="J247" s="236">
        <v>1471.8</v>
      </c>
      <c r="K247" s="237">
        <v>69</v>
      </c>
      <c r="L247" s="224" t="s">
        <v>17021</v>
      </c>
      <c r="M247" s="224" t="s">
        <v>17037</v>
      </c>
      <c r="N247" s="227" t="s">
        <v>17090</v>
      </c>
      <c r="O247" s="232">
        <v>5254609.5599999996</v>
      </c>
      <c r="P247" s="232"/>
      <c r="Q247" s="232">
        <v>0</v>
      </c>
      <c r="R247" s="232">
        <v>0</v>
      </c>
      <c r="S247" s="232">
        <f t="shared" si="45"/>
        <v>5254609.5599999996</v>
      </c>
      <c r="T247" s="225">
        <f t="shared" si="77"/>
        <v>3320.8680781141375</v>
      </c>
      <c r="U247" s="232">
        <v>4577.6928066738301</v>
      </c>
    </row>
    <row r="248" spans="1:21" ht="35.25" x14ac:dyDescent="0.5">
      <c r="A248">
        <v>1</v>
      </c>
      <c r="B248" s="224">
        <f>SUBTOTAL(9,$A$16:A248)</f>
        <v>211</v>
      </c>
      <c r="C248" s="234" t="s">
        <v>10790</v>
      </c>
      <c r="D248" s="235"/>
      <c r="E248" s="224">
        <v>1979</v>
      </c>
      <c r="F248" s="224" t="s">
        <v>17152</v>
      </c>
      <c r="G248" s="224">
        <v>5</v>
      </c>
      <c r="H248" s="224" t="s">
        <v>17024</v>
      </c>
      <c r="I248" s="236">
        <v>4025.6</v>
      </c>
      <c r="J248" s="236">
        <v>4025.6</v>
      </c>
      <c r="K248" s="237">
        <v>133</v>
      </c>
      <c r="L248" s="224" t="s">
        <v>17021</v>
      </c>
      <c r="M248" s="224" t="s">
        <v>17037</v>
      </c>
      <c r="N248" s="227" t="s">
        <v>17090</v>
      </c>
      <c r="O248" s="232">
        <v>6342842.2000000002</v>
      </c>
      <c r="P248" s="232"/>
      <c r="Q248" s="232">
        <v>0</v>
      </c>
      <c r="R248" s="232">
        <v>0</v>
      </c>
      <c r="S248" s="232">
        <f t="shared" si="45"/>
        <v>6342842.2000000002</v>
      </c>
      <c r="T248" s="225">
        <f t="shared" si="77"/>
        <v>1575.6265401430844</v>
      </c>
      <c r="U248" s="232">
        <v>1898.7626210254375</v>
      </c>
    </row>
    <row r="249" spans="1:21" ht="35.25" x14ac:dyDescent="0.5">
      <c r="B249" s="233" t="s">
        <v>2956</v>
      </c>
      <c r="C249" s="233"/>
      <c r="D249" s="223" t="s">
        <v>17004</v>
      </c>
      <c r="E249" s="224" t="s">
        <v>17004</v>
      </c>
      <c r="F249" s="224" t="s">
        <v>17004</v>
      </c>
      <c r="G249" s="224" t="s">
        <v>17004</v>
      </c>
      <c r="H249" s="224" t="s">
        <v>17004</v>
      </c>
      <c r="I249" s="229">
        <f>I250</f>
        <v>460</v>
      </c>
      <c r="J249" s="229">
        <f t="shared" ref="J249:K249" si="118">J250</f>
        <v>262.7</v>
      </c>
      <c r="K249" s="230">
        <f t="shared" si="118"/>
        <v>17</v>
      </c>
      <c r="L249" s="224" t="s">
        <v>17004</v>
      </c>
      <c r="M249" s="224" t="s">
        <v>17004</v>
      </c>
      <c r="N249" s="227" t="s">
        <v>17004</v>
      </c>
      <c r="O249" s="231">
        <v>5541160.8700000001</v>
      </c>
      <c r="P249" s="229">
        <f t="shared" ref="P249" si="119">P250</f>
        <v>0</v>
      </c>
      <c r="Q249" s="229">
        <f t="shared" ref="Q249" si="120">Q250</f>
        <v>0</v>
      </c>
      <c r="R249" s="229">
        <f t="shared" ref="R249" si="121">R250</f>
        <v>0</v>
      </c>
      <c r="S249" s="229">
        <f t="shared" ref="S249" si="122">S250</f>
        <v>5541160.8700000001</v>
      </c>
      <c r="T249" s="225">
        <f t="shared" si="77"/>
        <v>12046.001891304348</v>
      </c>
      <c r="U249" s="232">
        <f>U250</f>
        <v>14424.874892173913</v>
      </c>
    </row>
    <row r="250" spans="1:21" ht="35.25" x14ac:dyDescent="0.5">
      <c r="A250">
        <v>1</v>
      </c>
      <c r="B250" s="224">
        <f>SUBTOTAL(9,$A$16:A250)</f>
        <v>212</v>
      </c>
      <c r="C250" s="246" t="s">
        <v>2945</v>
      </c>
      <c r="D250" s="247"/>
      <c r="E250" s="224">
        <v>1969</v>
      </c>
      <c r="F250" s="224" t="s">
        <v>17152</v>
      </c>
      <c r="G250" s="224">
        <v>2</v>
      </c>
      <c r="H250" s="224" t="s">
        <v>16975</v>
      </c>
      <c r="I250" s="229">
        <v>460</v>
      </c>
      <c r="J250" s="229">
        <v>262.7</v>
      </c>
      <c r="K250" s="230">
        <v>17</v>
      </c>
      <c r="L250" s="224" t="s">
        <v>17021</v>
      </c>
      <c r="M250" s="224" t="s">
        <v>17056</v>
      </c>
      <c r="N250" s="227" t="s">
        <v>17025</v>
      </c>
      <c r="O250" s="229">
        <v>5541160.8700000001</v>
      </c>
      <c r="P250" s="231"/>
      <c r="Q250" s="229">
        <v>0</v>
      </c>
      <c r="R250" s="229">
        <v>0</v>
      </c>
      <c r="S250" s="229">
        <f t="shared" si="45"/>
        <v>5541160.8700000001</v>
      </c>
      <c r="T250" s="225">
        <f t="shared" si="77"/>
        <v>12046.001891304348</v>
      </c>
      <c r="U250" s="232">
        <v>14424.874892173913</v>
      </c>
    </row>
    <row r="251" spans="1:21" ht="35.25" x14ac:dyDescent="0.5">
      <c r="B251" s="233" t="s">
        <v>2947</v>
      </c>
      <c r="C251" s="233"/>
      <c r="D251" s="223" t="s">
        <v>17004</v>
      </c>
      <c r="E251" s="224" t="s">
        <v>17004</v>
      </c>
      <c r="F251" s="224" t="s">
        <v>17004</v>
      </c>
      <c r="G251" s="224" t="s">
        <v>17004</v>
      </c>
      <c r="H251" s="224" t="s">
        <v>17004</v>
      </c>
      <c r="I251" s="229">
        <f>I252</f>
        <v>896.41</v>
      </c>
      <c r="J251" s="229">
        <f t="shared" ref="J251:K251" si="123">J252</f>
        <v>811.71</v>
      </c>
      <c r="K251" s="230">
        <f t="shared" si="123"/>
        <v>56</v>
      </c>
      <c r="L251" s="224" t="s">
        <v>17004</v>
      </c>
      <c r="M251" s="224" t="s">
        <v>17004</v>
      </c>
      <c r="N251" s="227" t="s">
        <v>17004</v>
      </c>
      <c r="O251" s="231">
        <v>6110785.7800000003</v>
      </c>
      <c r="P251" s="229">
        <f t="shared" ref="P251" si="124">P252</f>
        <v>0</v>
      </c>
      <c r="Q251" s="229">
        <f t="shared" ref="Q251" si="125">Q252</f>
        <v>0</v>
      </c>
      <c r="R251" s="229">
        <f t="shared" ref="R251" si="126">R252</f>
        <v>0</v>
      </c>
      <c r="S251" s="229">
        <f t="shared" ref="S251" si="127">S252</f>
        <v>6110785.7800000003</v>
      </c>
      <c r="T251" s="225">
        <f t="shared" si="77"/>
        <v>6816.9540500440653</v>
      </c>
      <c r="U251" s="232">
        <f>U252</f>
        <v>9505.4016452293035</v>
      </c>
    </row>
    <row r="252" spans="1:21" ht="35.25" x14ac:dyDescent="0.5">
      <c r="A252">
        <v>1</v>
      </c>
      <c r="B252" s="224">
        <f>SUBTOTAL(9,$A$16:A252)</f>
        <v>213</v>
      </c>
      <c r="C252" s="246" t="s">
        <v>1982</v>
      </c>
      <c r="D252" s="247"/>
      <c r="E252" s="224">
        <v>1989</v>
      </c>
      <c r="F252" s="224" t="s">
        <v>17152</v>
      </c>
      <c r="G252" s="224">
        <v>2</v>
      </c>
      <c r="H252" s="224" t="s">
        <v>17028</v>
      </c>
      <c r="I252" s="229">
        <v>896.41</v>
      </c>
      <c r="J252" s="229">
        <v>811.71</v>
      </c>
      <c r="K252" s="230">
        <v>56</v>
      </c>
      <c r="L252" s="224" t="s">
        <v>17021</v>
      </c>
      <c r="M252" s="224" t="s">
        <v>17056</v>
      </c>
      <c r="N252" s="227" t="s">
        <v>17025</v>
      </c>
      <c r="O252" s="229">
        <v>6110785.7800000003</v>
      </c>
      <c r="P252" s="231"/>
      <c r="Q252" s="229">
        <v>0</v>
      </c>
      <c r="R252" s="229">
        <v>0</v>
      </c>
      <c r="S252" s="229">
        <f t="shared" ref="S252:S312" si="128">O252-Q252-R252</f>
        <v>6110785.7800000003</v>
      </c>
      <c r="T252" s="225">
        <f t="shared" si="77"/>
        <v>6816.9540500440653</v>
      </c>
      <c r="U252" s="232">
        <v>9505.4016452293035</v>
      </c>
    </row>
    <row r="253" spans="1:21" ht="35.25" x14ac:dyDescent="0.5">
      <c r="B253" s="233" t="s">
        <v>36</v>
      </c>
      <c r="C253" s="233"/>
      <c r="D253" s="223" t="s">
        <v>17004</v>
      </c>
      <c r="E253" s="224" t="s">
        <v>17004</v>
      </c>
      <c r="F253" s="224" t="s">
        <v>17004</v>
      </c>
      <c r="G253" s="224" t="s">
        <v>17004</v>
      </c>
      <c r="H253" s="224" t="s">
        <v>17004</v>
      </c>
      <c r="I253" s="229">
        <f>SUM(I254:I256)</f>
        <v>1991.4</v>
      </c>
      <c r="J253" s="229">
        <f t="shared" ref="J253:K253" si="129">SUM(J254:J256)</f>
        <v>1757.6999999999998</v>
      </c>
      <c r="K253" s="230">
        <f t="shared" si="129"/>
        <v>72</v>
      </c>
      <c r="L253" s="224" t="s">
        <v>17004</v>
      </c>
      <c r="M253" s="224" t="s">
        <v>17004</v>
      </c>
      <c r="N253" s="227" t="s">
        <v>17004</v>
      </c>
      <c r="O253" s="231">
        <v>7041675.25</v>
      </c>
      <c r="P253" s="229">
        <f t="shared" ref="P253" si="130">SUM(P254:P256)</f>
        <v>0</v>
      </c>
      <c r="Q253" s="229">
        <f t="shared" ref="Q253" si="131">SUM(Q254:Q256)</f>
        <v>0</v>
      </c>
      <c r="R253" s="229">
        <f t="shared" ref="R253" si="132">SUM(R254:R256)</f>
        <v>0</v>
      </c>
      <c r="S253" s="229">
        <f t="shared" ref="S253" si="133">SUM(S254:S256)</f>
        <v>7041675.25</v>
      </c>
      <c r="T253" s="225">
        <f t="shared" si="77"/>
        <v>3536.0426082153258</v>
      </c>
      <c r="U253" s="232">
        <f>MAX(U254:U256)</f>
        <v>8786.1232115285638</v>
      </c>
    </row>
    <row r="254" spans="1:21" ht="35.25" x14ac:dyDescent="0.5">
      <c r="A254">
        <v>1</v>
      </c>
      <c r="B254" s="224">
        <f>SUBTOTAL(9,$A$16:A254)</f>
        <v>214</v>
      </c>
      <c r="C254" s="252" t="s">
        <v>42</v>
      </c>
      <c r="D254" s="244"/>
      <c r="E254" s="224">
        <v>1969</v>
      </c>
      <c r="F254" s="224" t="s">
        <v>17152</v>
      </c>
      <c r="G254" s="224">
        <v>2</v>
      </c>
      <c r="H254" s="224" t="s">
        <v>16973</v>
      </c>
      <c r="I254" s="229">
        <v>388.6</v>
      </c>
      <c r="J254" s="229">
        <v>351.6</v>
      </c>
      <c r="K254" s="230">
        <v>15</v>
      </c>
      <c r="L254" s="224" t="s">
        <v>17021</v>
      </c>
      <c r="M254" s="224" t="s">
        <v>17056</v>
      </c>
      <c r="N254" s="227" t="s">
        <v>17025</v>
      </c>
      <c r="O254" s="229">
        <v>2725418.7</v>
      </c>
      <c r="P254" s="231"/>
      <c r="Q254" s="229">
        <v>0</v>
      </c>
      <c r="R254" s="229">
        <v>0</v>
      </c>
      <c r="S254" s="229">
        <f t="shared" si="128"/>
        <v>2725418.7</v>
      </c>
      <c r="T254" s="225">
        <f t="shared" si="77"/>
        <v>7013.4294904786411</v>
      </c>
      <c r="U254" s="232">
        <v>8786.1232115285638</v>
      </c>
    </row>
    <row r="255" spans="1:21" ht="35.25" x14ac:dyDescent="0.5">
      <c r="A255">
        <v>1</v>
      </c>
      <c r="B255" s="224">
        <f>SUBTOTAL(9,$A$16:A255)</f>
        <v>215</v>
      </c>
      <c r="C255" s="252" t="s">
        <v>35</v>
      </c>
      <c r="D255" s="244"/>
      <c r="E255" s="224">
        <v>1978</v>
      </c>
      <c r="F255" s="224" t="s">
        <v>17152</v>
      </c>
      <c r="G255" s="224">
        <v>2</v>
      </c>
      <c r="H255" s="224" t="s">
        <v>17028</v>
      </c>
      <c r="I255" s="229">
        <v>988.2</v>
      </c>
      <c r="J255" s="229">
        <v>841</v>
      </c>
      <c r="K255" s="230">
        <v>34</v>
      </c>
      <c r="L255" s="224" t="s">
        <v>17021</v>
      </c>
      <c r="M255" s="224" t="s">
        <v>17056</v>
      </c>
      <c r="N255" s="227" t="s">
        <v>17025</v>
      </c>
      <c r="O255" s="229">
        <v>103911.17</v>
      </c>
      <c r="P255" s="231"/>
      <c r="Q255" s="229">
        <v>0</v>
      </c>
      <c r="R255" s="229">
        <v>0</v>
      </c>
      <c r="S255" s="229">
        <f t="shared" si="128"/>
        <v>103911.17</v>
      </c>
      <c r="T255" s="225">
        <f t="shared" si="77"/>
        <v>105.15196316535113</v>
      </c>
      <c r="U255" s="232">
        <v>105.15196316535113</v>
      </c>
    </row>
    <row r="256" spans="1:21" ht="35.25" x14ac:dyDescent="0.5">
      <c r="A256">
        <v>1</v>
      </c>
      <c r="B256" s="224">
        <f>SUBTOTAL(9,$A$16:A256)</f>
        <v>216</v>
      </c>
      <c r="C256" s="248" t="s">
        <v>12339</v>
      </c>
      <c r="D256" s="249"/>
      <c r="E256" s="224">
        <v>1961</v>
      </c>
      <c r="F256" s="224" t="s">
        <v>17152</v>
      </c>
      <c r="G256" s="224">
        <v>2</v>
      </c>
      <c r="H256" s="224" t="s">
        <v>16975</v>
      </c>
      <c r="I256" s="229">
        <v>614.6</v>
      </c>
      <c r="J256" s="229">
        <v>565.1</v>
      </c>
      <c r="K256" s="230">
        <v>23</v>
      </c>
      <c r="L256" s="224" t="s">
        <v>17021</v>
      </c>
      <c r="M256" s="224" t="s">
        <v>17056</v>
      </c>
      <c r="N256" s="227" t="s">
        <v>17025</v>
      </c>
      <c r="O256" s="229">
        <v>4212345.38</v>
      </c>
      <c r="P256" s="231"/>
      <c r="Q256" s="229">
        <v>0</v>
      </c>
      <c r="R256" s="229">
        <v>0</v>
      </c>
      <c r="S256" s="229">
        <f t="shared" si="128"/>
        <v>4212345.38</v>
      </c>
      <c r="T256" s="225">
        <f t="shared" si="77"/>
        <v>6853.7998372925476</v>
      </c>
      <c r="U256" s="232">
        <v>8041.7362369020511</v>
      </c>
    </row>
    <row r="257" spans="1:21" ht="35.25" x14ac:dyDescent="0.5">
      <c r="B257" s="233" t="s">
        <v>38</v>
      </c>
      <c r="C257" s="233"/>
      <c r="D257" s="223" t="s">
        <v>17004</v>
      </c>
      <c r="E257" s="224" t="s">
        <v>17004</v>
      </c>
      <c r="F257" s="224" t="s">
        <v>17004</v>
      </c>
      <c r="G257" s="224" t="s">
        <v>17004</v>
      </c>
      <c r="H257" s="224" t="s">
        <v>17004</v>
      </c>
      <c r="I257" s="229">
        <f>SUM(I258:I261)</f>
        <v>2960.1000000000004</v>
      </c>
      <c r="J257" s="229">
        <f t="shared" ref="J257:K257" si="134">SUM(J258:J261)</f>
        <v>2681.3</v>
      </c>
      <c r="K257" s="230">
        <f t="shared" si="134"/>
        <v>127</v>
      </c>
      <c r="L257" s="224" t="s">
        <v>17004</v>
      </c>
      <c r="M257" s="224" t="s">
        <v>17004</v>
      </c>
      <c r="N257" s="227" t="s">
        <v>17004</v>
      </c>
      <c r="O257" s="231">
        <v>6617013.8100000005</v>
      </c>
      <c r="P257" s="229">
        <f t="shared" ref="P257" si="135">SUM(P258:P261)</f>
        <v>0</v>
      </c>
      <c r="Q257" s="229">
        <f t="shared" ref="Q257" si="136">SUM(Q258:Q261)</f>
        <v>0</v>
      </c>
      <c r="R257" s="229">
        <f t="shared" ref="R257" si="137">SUM(R258:R261)</f>
        <v>0</v>
      </c>
      <c r="S257" s="229">
        <f t="shared" ref="S257" si="138">SUM(S258:S261)</f>
        <v>6617013.8100000005</v>
      </c>
      <c r="T257" s="225">
        <f t="shared" si="77"/>
        <v>2235.4021181716835</v>
      </c>
      <c r="U257" s="232">
        <f>MAX(U258:U261)</f>
        <v>10213.366723803072</v>
      </c>
    </row>
    <row r="258" spans="1:21" ht="35.25" x14ac:dyDescent="0.5">
      <c r="A258">
        <v>1</v>
      </c>
      <c r="B258" s="224">
        <f>SUBTOTAL(9,$A$16:A258)</f>
        <v>217</v>
      </c>
      <c r="C258" s="234" t="s">
        <v>17307</v>
      </c>
      <c r="D258" s="235"/>
      <c r="E258" s="224">
        <v>1961</v>
      </c>
      <c r="F258" s="224" t="s">
        <v>17152</v>
      </c>
      <c r="G258" s="224">
        <v>2</v>
      </c>
      <c r="H258" s="224" t="s">
        <v>16973</v>
      </c>
      <c r="I258" s="236">
        <v>442.8</v>
      </c>
      <c r="J258" s="236">
        <v>393.5</v>
      </c>
      <c r="K258" s="237">
        <v>21</v>
      </c>
      <c r="L258" s="224" t="s">
        <v>17021</v>
      </c>
      <c r="M258" s="224" t="s">
        <v>17128</v>
      </c>
      <c r="N258" s="227" t="s">
        <v>17277</v>
      </c>
      <c r="O258" s="232">
        <v>3664899.5100000002</v>
      </c>
      <c r="P258" s="232"/>
      <c r="Q258" s="232">
        <v>0</v>
      </c>
      <c r="R258" s="232">
        <v>0</v>
      </c>
      <c r="S258" s="232">
        <f t="shared" si="128"/>
        <v>3664899.5100000002</v>
      </c>
      <c r="T258" s="225">
        <f t="shared" si="77"/>
        <v>8276.647493224933</v>
      </c>
      <c r="U258" s="232">
        <v>10213.366723803072</v>
      </c>
    </row>
    <row r="259" spans="1:21" ht="35.25" x14ac:dyDescent="0.5">
      <c r="A259">
        <v>1</v>
      </c>
      <c r="B259" s="224">
        <f>SUBTOTAL(9,$A$16:A259)</f>
        <v>218</v>
      </c>
      <c r="C259" s="234" t="s">
        <v>17337</v>
      </c>
      <c r="D259" s="235"/>
      <c r="E259" s="224">
        <v>1960</v>
      </c>
      <c r="F259" s="224" t="s">
        <v>17152</v>
      </c>
      <c r="G259" s="224">
        <v>2</v>
      </c>
      <c r="H259" s="224" t="s">
        <v>16973</v>
      </c>
      <c r="I259" s="236">
        <v>442.6</v>
      </c>
      <c r="J259" s="236">
        <v>400.2</v>
      </c>
      <c r="K259" s="237">
        <v>21</v>
      </c>
      <c r="L259" s="224" t="s">
        <v>17021</v>
      </c>
      <c r="M259" s="224" t="s">
        <v>17128</v>
      </c>
      <c r="N259" s="227" t="s">
        <v>17277</v>
      </c>
      <c r="O259" s="232">
        <v>79629.64</v>
      </c>
      <c r="P259" s="232"/>
      <c r="Q259" s="232">
        <v>0</v>
      </c>
      <c r="R259" s="232">
        <v>0</v>
      </c>
      <c r="S259" s="232">
        <f t="shared" si="128"/>
        <v>79629.64</v>
      </c>
      <c r="T259" s="225">
        <f t="shared" si="77"/>
        <v>179.91333032083145</v>
      </c>
      <c r="U259" s="232">
        <v>179.91333032083145</v>
      </c>
    </row>
    <row r="260" spans="1:21" ht="35.25" x14ac:dyDescent="0.5">
      <c r="A260">
        <v>1</v>
      </c>
      <c r="B260" s="224">
        <f>SUBTOTAL(9,$A$16:A260)</f>
        <v>219</v>
      </c>
      <c r="C260" s="234" t="s">
        <v>17338</v>
      </c>
      <c r="D260" s="235"/>
      <c r="E260" s="224">
        <v>1968</v>
      </c>
      <c r="F260" s="224" t="s">
        <v>17152</v>
      </c>
      <c r="G260" s="224">
        <v>2</v>
      </c>
      <c r="H260" s="224" t="s">
        <v>16973</v>
      </c>
      <c r="I260" s="236">
        <v>380.8</v>
      </c>
      <c r="J260" s="236">
        <v>351.2</v>
      </c>
      <c r="K260" s="237">
        <v>21</v>
      </c>
      <c r="L260" s="224" t="s">
        <v>17021</v>
      </c>
      <c r="M260" s="224" t="s">
        <v>17128</v>
      </c>
      <c r="N260" s="227" t="s">
        <v>17277</v>
      </c>
      <c r="O260" s="232">
        <v>2721958.41</v>
      </c>
      <c r="P260" s="232"/>
      <c r="Q260" s="232">
        <v>0</v>
      </c>
      <c r="R260" s="232">
        <v>0</v>
      </c>
      <c r="S260" s="232">
        <f t="shared" si="128"/>
        <v>2721958.41</v>
      </c>
      <c r="T260" s="225">
        <f t="shared" si="77"/>
        <v>7148.0000262605045</v>
      </c>
      <c r="U260" s="232">
        <v>9110.06169117647</v>
      </c>
    </row>
    <row r="261" spans="1:21" ht="35.25" x14ac:dyDescent="0.5">
      <c r="A261">
        <v>1</v>
      </c>
      <c r="B261" s="224">
        <f>SUBTOTAL(9,$A$16:A261)</f>
        <v>220</v>
      </c>
      <c r="C261" s="234" t="s">
        <v>17306</v>
      </c>
      <c r="D261" s="235"/>
      <c r="E261" s="224">
        <v>1961</v>
      </c>
      <c r="F261" s="224" t="s">
        <v>17152</v>
      </c>
      <c r="G261" s="224">
        <v>3</v>
      </c>
      <c r="H261" s="224" t="s">
        <v>17028</v>
      </c>
      <c r="I261" s="236">
        <v>1693.9</v>
      </c>
      <c r="J261" s="236">
        <v>1536.4</v>
      </c>
      <c r="K261" s="237">
        <v>64</v>
      </c>
      <c r="L261" s="224" t="s">
        <v>17021</v>
      </c>
      <c r="M261" s="224" t="s">
        <v>17037</v>
      </c>
      <c r="N261" s="227" t="s">
        <v>17127</v>
      </c>
      <c r="O261" s="232">
        <v>150526.25</v>
      </c>
      <c r="P261" s="232"/>
      <c r="Q261" s="232">
        <v>0</v>
      </c>
      <c r="R261" s="232">
        <v>0</v>
      </c>
      <c r="S261" s="232">
        <f>O261-Q261-R261</f>
        <v>150526.25</v>
      </c>
      <c r="T261" s="225">
        <f t="shared" si="77"/>
        <v>88.863716866402967</v>
      </c>
      <c r="U261" s="232">
        <v>88.863716866402967</v>
      </c>
    </row>
    <row r="262" spans="1:21" ht="35.25" x14ac:dyDescent="0.5">
      <c r="B262" s="233" t="s">
        <v>40</v>
      </c>
      <c r="C262" s="233"/>
      <c r="D262" s="223" t="s">
        <v>17004</v>
      </c>
      <c r="E262" s="224" t="s">
        <v>17004</v>
      </c>
      <c r="F262" s="224" t="s">
        <v>17004</v>
      </c>
      <c r="G262" s="224" t="s">
        <v>17004</v>
      </c>
      <c r="H262" s="224" t="s">
        <v>17004</v>
      </c>
      <c r="I262" s="229">
        <f>SUM(I263:I265)</f>
        <v>2439.6999999999998</v>
      </c>
      <c r="J262" s="229">
        <f t="shared" ref="J262:K262" si="139">SUM(J263:J265)</f>
        <v>2119.1</v>
      </c>
      <c r="K262" s="230">
        <f t="shared" si="139"/>
        <v>105</v>
      </c>
      <c r="L262" s="224" t="s">
        <v>17004</v>
      </c>
      <c r="M262" s="224" t="s">
        <v>17004</v>
      </c>
      <c r="N262" s="227" t="s">
        <v>17004</v>
      </c>
      <c r="O262" s="231">
        <v>5378628.29</v>
      </c>
      <c r="P262" s="229">
        <f t="shared" ref="P262" si="140">SUM(P263:P265)</f>
        <v>0</v>
      </c>
      <c r="Q262" s="229">
        <f t="shared" ref="Q262" si="141">SUM(Q263:Q265)</f>
        <v>0</v>
      </c>
      <c r="R262" s="229">
        <f t="shared" ref="R262" si="142">SUM(R263:R265)</f>
        <v>0</v>
      </c>
      <c r="S262" s="229">
        <f t="shared" ref="S262" si="143">SUM(S263:S265)</f>
        <v>5378628.29</v>
      </c>
      <c r="T262" s="225">
        <f t="shared" si="77"/>
        <v>2204.6269172439238</v>
      </c>
      <c r="U262" s="232">
        <f>MAX(U263:U265)</f>
        <v>10144.816528675399</v>
      </c>
    </row>
    <row r="263" spans="1:21" ht="35.25" x14ac:dyDescent="0.5">
      <c r="A263">
        <v>1</v>
      </c>
      <c r="B263" s="224">
        <f>SUBTOTAL(9,$A$16:A263)</f>
        <v>221</v>
      </c>
      <c r="C263" s="234" t="s">
        <v>41</v>
      </c>
      <c r="D263" s="235"/>
      <c r="E263" s="224">
        <v>1964</v>
      </c>
      <c r="F263" s="224" t="s">
        <v>17152</v>
      </c>
      <c r="G263" s="224">
        <v>3</v>
      </c>
      <c r="H263" s="224" t="s">
        <v>17028</v>
      </c>
      <c r="I263" s="236">
        <v>1773.2</v>
      </c>
      <c r="J263" s="236">
        <v>1510.6</v>
      </c>
      <c r="K263" s="237">
        <v>68</v>
      </c>
      <c r="L263" s="224" t="s">
        <v>17021</v>
      </c>
      <c r="M263" s="224" t="s">
        <v>17128</v>
      </c>
      <c r="N263" s="227" t="s">
        <v>17129</v>
      </c>
      <c r="O263" s="232">
        <v>148719.34</v>
      </c>
      <c r="P263" s="232"/>
      <c r="Q263" s="232">
        <v>0</v>
      </c>
      <c r="R263" s="232">
        <v>0</v>
      </c>
      <c r="S263" s="232">
        <f t="shared" si="128"/>
        <v>148719.34</v>
      </c>
      <c r="T263" s="225">
        <f t="shared" si="77"/>
        <v>83.870595533498758</v>
      </c>
      <c r="U263" s="232">
        <v>83.870595533498758</v>
      </c>
    </row>
    <row r="264" spans="1:21" ht="35.25" x14ac:dyDescent="0.5">
      <c r="A264">
        <v>1</v>
      </c>
      <c r="B264" s="224">
        <f>SUBTOTAL(9,$A$16:A264)</f>
        <v>222</v>
      </c>
      <c r="C264" s="234" t="s">
        <v>12319</v>
      </c>
      <c r="D264" s="235"/>
      <c r="E264" s="224">
        <v>1968</v>
      </c>
      <c r="F264" s="224" t="s">
        <v>17152</v>
      </c>
      <c r="G264" s="224">
        <v>2</v>
      </c>
      <c r="H264" s="224" t="s">
        <v>16973</v>
      </c>
      <c r="I264" s="236">
        <v>323</v>
      </c>
      <c r="J264" s="236">
        <v>293</v>
      </c>
      <c r="K264" s="237">
        <v>17</v>
      </c>
      <c r="L264" s="224" t="s">
        <v>17021</v>
      </c>
      <c r="M264" s="224" t="s">
        <v>17128</v>
      </c>
      <c r="N264" s="227" t="s">
        <v>17278</v>
      </c>
      <c r="O264" s="232">
        <v>2514317.4500000002</v>
      </c>
      <c r="P264" s="232"/>
      <c r="Q264" s="232">
        <v>0</v>
      </c>
      <c r="R264" s="232">
        <v>0</v>
      </c>
      <c r="S264" s="232">
        <f t="shared" si="128"/>
        <v>2514317.4500000002</v>
      </c>
      <c r="T264" s="225">
        <f t="shared" si="77"/>
        <v>7784.2645510835919</v>
      </c>
      <c r="U264" s="232">
        <v>9756.1730866873077</v>
      </c>
    </row>
    <row r="265" spans="1:21" ht="35.25" x14ac:dyDescent="0.5">
      <c r="A265">
        <v>1</v>
      </c>
      <c r="B265" s="224">
        <f>SUBTOTAL(9,$A$16:A265)</f>
        <v>223</v>
      </c>
      <c r="C265" s="234" t="s">
        <v>12320</v>
      </c>
      <c r="D265" s="235"/>
      <c r="E265" s="253">
        <v>1970</v>
      </c>
      <c r="F265" s="224" t="s">
        <v>17152</v>
      </c>
      <c r="G265" s="253">
        <v>2</v>
      </c>
      <c r="H265" s="253" t="s">
        <v>16973</v>
      </c>
      <c r="I265" s="254">
        <v>343.5</v>
      </c>
      <c r="J265" s="254">
        <v>315.5</v>
      </c>
      <c r="K265" s="11">
        <v>20</v>
      </c>
      <c r="L265" s="253" t="s">
        <v>17021</v>
      </c>
      <c r="M265" s="253" t="s">
        <v>17128</v>
      </c>
      <c r="N265" s="255" t="s">
        <v>17278</v>
      </c>
      <c r="O265" s="232">
        <v>2715591.5</v>
      </c>
      <c r="P265" s="232"/>
      <c r="Q265" s="232">
        <v>0</v>
      </c>
      <c r="R265" s="232">
        <v>0</v>
      </c>
      <c r="S265" s="232">
        <f t="shared" si="128"/>
        <v>2715591.5</v>
      </c>
      <c r="T265" s="225">
        <f t="shared" si="77"/>
        <v>7905.6521106259097</v>
      </c>
      <c r="U265" s="232">
        <v>10144.816528675399</v>
      </c>
    </row>
    <row r="266" spans="1:21" ht="35.25" x14ac:dyDescent="0.5">
      <c r="B266" s="222" t="s">
        <v>17250</v>
      </c>
      <c r="C266" s="252"/>
      <c r="D266" s="223" t="s">
        <v>17004</v>
      </c>
      <c r="E266" s="224" t="s">
        <v>17004</v>
      </c>
      <c r="F266" s="224" t="s">
        <v>17004</v>
      </c>
      <c r="G266" s="224" t="s">
        <v>17004</v>
      </c>
      <c r="H266" s="224" t="s">
        <v>17004</v>
      </c>
      <c r="I266" s="229">
        <f>SUM(I267:I269)</f>
        <v>8231.1</v>
      </c>
      <c r="J266" s="229">
        <f t="shared" ref="J266:K266" si="144">SUM(J267:J269)</f>
        <v>7159.7300000000005</v>
      </c>
      <c r="K266" s="230">
        <f t="shared" si="144"/>
        <v>411</v>
      </c>
      <c r="L266" s="224" t="s">
        <v>17004</v>
      </c>
      <c r="M266" s="224" t="s">
        <v>17004</v>
      </c>
      <c r="N266" s="227" t="s">
        <v>17004</v>
      </c>
      <c r="O266" s="231">
        <v>12613916.010000002</v>
      </c>
      <c r="P266" s="229">
        <f t="shared" ref="P266" si="145">SUM(P267:P269)</f>
        <v>0</v>
      </c>
      <c r="Q266" s="229">
        <f t="shared" ref="Q266" si="146">SUM(Q267:Q269)</f>
        <v>0</v>
      </c>
      <c r="R266" s="229">
        <f t="shared" ref="R266" si="147">SUM(R267:R269)</f>
        <v>0</v>
      </c>
      <c r="S266" s="229">
        <f t="shared" ref="S266" si="148">SUM(S267:S269)</f>
        <v>12613916.010000002</v>
      </c>
      <c r="T266" s="225">
        <f t="shared" si="77"/>
        <v>1532.4702664285455</v>
      </c>
      <c r="U266" s="232">
        <f>MAX(U267:U269)</f>
        <v>9622.7591585332229</v>
      </c>
    </row>
    <row r="267" spans="1:21" ht="35.25" x14ac:dyDescent="0.5">
      <c r="A267">
        <v>1</v>
      </c>
      <c r="B267" s="224">
        <f>SUBTOTAL(9,$A$16:A267)</f>
        <v>224</v>
      </c>
      <c r="C267" s="222" t="s">
        <v>2146</v>
      </c>
      <c r="D267" s="224"/>
      <c r="E267" s="224">
        <v>1966</v>
      </c>
      <c r="F267" s="224" t="s">
        <v>17152</v>
      </c>
      <c r="G267" s="224" t="s">
        <v>16975</v>
      </c>
      <c r="H267" s="224" t="s">
        <v>16973</v>
      </c>
      <c r="I267" s="229">
        <v>362.7</v>
      </c>
      <c r="J267" s="229">
        <v>327.3</v>
      </c>
      <c r="K267" s="230">
        <v>21</v>
      </c>
      <c r="L267" s="224" t="s">
        <v>17021</v>
      </c>
      <c r="M267" s="224" t="s">
        <v>17037</v>
      </c>
      <c r="N267" s="227" t="s">
        <v>17279</v>
      </c>
      <c r="O267" s="229">
        <v>2223338.27</v>
      </c>
      <c r="P267" s="231"/>
      <c r="Q267" s="229">
        <v>0</v>
      </c>
      <c r="R267" s="229">
        <v>0</v>
      </c>
      <c r="S267" s="229">
        <f t="shared" si="128"/>
        <v>2223338.27</v>
      </c>
      <c r="T267" s="225">
        <f t="shared" si="77"/>
        <v>6129.964902122967</v>
      </c>
      <c r="U267" s="232">
        <v>9622.7591585332229</v>
      </c>
    </row>
    <row r="268" spans="1:21" ht="35.25" x14ac:dyDescent="0.5">
      <c r="A268">
        <v>1</v>
      </c>
      <c r="B268" s="224">
        <f>SUBTOTAL(9,$A$16:A268)</f>
        <v>225</v>
      </c>
      <c r="C268" s="222" t="s">
        <v>12358</v>
      </c>
      <c r="D268" s="224"/>
      <c r="E268" s="224">
        <v>1989</v>
      </c>
      <c r="F268" s="224" t="s">
        <v>17026</v>
      </c>
      <c r="G268" s="224">
        <v>5</v>
      </c>
      <c r="H268" s="224">
        <v>5</v>
      </c>
      <c r="I268" s="229">
        <v>3936.5</v>
      </c>
      <c r="J268" s="229">
        <v>3398.36</v>
      </c>
      <c r="K268" s="230">
        <v>195</v>
      </c>
      <c r="L268" s="224" t="s">
        <v>17021</v>
      </c>
      <c r="M268" s="224" t="s">
        <v>17037</v>
      </c>
      <c r="N268" s="227" t="s">
        <v>17335</v>
      </c>
      <c r="O268" s="229">
        <v>4576152.79</v>
      </c>
      <c r="P268" s="231"/>
      <c r="Q268" s="229">
        <v>0</v>
      </c>
      <c r="R268" s="229">
        <v>0</v>
      </c>
      <c r="S268" s="229">
        <f t="shared" si="128"/>
        <v>4576152.79</v>
      </c>
      <c r="T268" s="225">
        <f t="shared" si="77"/>
        <v>1162.4927702273594</v>
      </c>
      <c r="U268" s="232">
        <v>2433.8520114314747</v>
      </c>
    </row>
    <row r="269" spans="1:21" ht="35.25" x14ac:dyDescent="0.5">
      <c r="A269">
        <v>1</v>
      </c>
      <c r="B269" s="224">
        <f>SUBTOTAL(9,$A$16:A269)</f>
        <v>226</v>
      </c>
      <c r="C269" s="238" t="s">
        <v>12357</v>
      </c>
      <c r="D269" s="239"/>
      <c r="E269" s="224">
        <v>1979</v>
      </c>
      <c r="F269" s="224" t="s">
        <v>17026</v>
      </c>
      <c r="G269" s="224">
        <v>5</v>
      </c>
      <c r="H269" s="224">
        <v>5</v>
      </c>
      <c r="I269" s="229">
        <v>3931.9</v>
      </c>
      <c r="J269" s="229">
        <v>3434.07</v>
      </c>
      <c r="K269" s="230">
        <v>195</v>
      </c>
      <c r="L269" s="224" t="s">
        <v>17021</v>
      </c>
      <c r="M269" s="224" t="s">
        <v>17037</v>
      </c>
      <c r="N269" s="227" t="s">
        <v>17335</v>
      </c>
      <c r="O269" s="229">
        <v>5814424.9500000002</v>
      </c>
      <c r="P269" s="231"/>
      <c r="Q269" s="229">
        <v>0</v>
      </c>
      <c r="R269" s="229">
        <v>0</v>
      </c>
      <c r="S269" s="229">
        <f>O269-Q269-R269</f>
        <v>5814424.9500000002</v>
      </c>
      <c r="T269" s="225">
        <f t="shared" si="77"/>
        <v>1478.7825097281213</v>
      </c>
      <c r="U269" s="232">
        <v>2828.2888679773137</v>
      </c>
    </row>
    <row r="270" spans="1:21" ht="35.25" x14ac:dyDescent="0.5">
      <c r="B270" s="233" t="s">
        <v>45</v>
      </c>
      <c r="C270" s="233"/>
      <c r="D270" s="223" t="s">
        <v>17004</v>
      </c>
      <c r="E270" s="224" t="s">
        <v>17004</v>
      </c>
      <c r="F270" s="224" t="s">
        <v>17004</v>
      </c>
      <c r="G270" s="224" t="s">
        <v>17004</v>
      </c>
      <c r="H270" s="224" t="s">
        <v>17004</v>
      </c>
      <c r="I270" s="229">
        <f>SUM(I271:I272)</f>
        <v>4830.7</v>
      </c>
      <c r="J270" s="229">
        <f t="shared" ref="J270:S270" si="149">SUM(J271:J272)</f>
        <v>4042.5</v>
      </c>
      <c r="K270" s="230">
        <f t="shared" si="149"/>
        <v>172</v>
      </c>
      <c r="L270" s="224" t="s">
        <v>17004</v>
      </c>
      <c r="M270" s="224" t="s">
        <v>17004</v>
      </c>
      <c r="N270" s="227" t="s">
        <v>17004</v>
      </c>
      <c r="O270" s="231">
        <v>13059093.699999999</v>
      </c>
      <c r="P270" s="229">
        <f t="shared" si="149"/>
        <v>0</v>
      </c>
      <c r="Q270" s="229">
        <f t="shared" si="149"/>
        <v>0</v>
      </c>
      <c r="R270" s="229">
        <f t="shared" si="149"/>
        <v>0</v>
      </c>
      <c r="S270" s="229">
        <f t="shared" si="149"/>
        <v>13059093.699999999</v>
      </c>
      <c r="T270" s="225">
        <f t="shared" si="77"/>
        <v>2703.3543171797046</v>
      </c>
      <c r="U270" s="232">
        <f>MAX(U271:U272)</f>
        <v>7400.12</v>
      </c>
    </row>
    <row r="271" spans="1:21" ht="35.25" x14ac:dyDescent="0.5">
      <c r="A271">
        <v>1</v>
      </c>
      <c r="B271" s="224">
        <f>SUBTOTAL(9,$A$16:A271)</f>
        <v>227</v>
      </c>
      <c r="C271" s="234" t="s">
        <v>2158</v>
      </c>
      <c r="D271" s="235"/>
      <c r="E271" s="224">
        <v>1980</v>
      </c>
      <c r="F271" s="224" t="s">
        <v>17152</v>
      </c>
      <c r="G271" s="224">
        <v>2</v>
      </c>
      <c r="H271" s="224" t="s">
        <v>17028</v>
      </c>
      <c r="I271" s="236">
        <v>1217.2</v>
      </c>
      <c r="J271" s="236">
        <v>862.2</v>
      </c>
      <c r="K271" s="237">
        <v>47</v>
      </c>
      <c r="L271" s="224" t="s">
        <v>17021</v>
      </c>
      <c r="M271" s="224" t="s">
        <v>17070</v>
      </c>
      <c r="N271" s="227" t="s">
        <v>17440</v>
      </c>
      <c r="O271" s="232">
        <v>7049512.2700000005</v>
      </c>
      <c r="P271" s="232"/>
      <c r="Q271" s="232">
        <v>0</v>
      </c>
      <c r="R271" s="232">
        <v>0</v>
      </c>
      <c r="S271" s="232">
        <f t="shared" si="128"/>
        <v>7049512.2700000005</v>
      </c>
      <c r="T271" s="225">
        <f t="shared" si="77"/>
        <v>5791.5808987840946</v>
      </c>
      <c r="U271" s="232">
        <v>7400.12</v>
      </c>
    </row>
    <row r="272" spans="1:21" ht="35.25" x14ac:dyDescent="0.5">
      <c r="A272">
        <v>1</v>
      </c>
      <c r="B272" s="224">
        <f>SUBTOTAL(9,$A$16:A272)</f>
        <v>228</v>
      </c>
      <c r="C272" s="238" t="s">
        <v>46</v>
      </c>
      <c r="D272" s="239"/>
      <c r="E272" s="224">
        <v>1989</v>
      </c>
      <c r="F272" s="224" t="s">
        <v>17026</v>
      </c>
      <c r="G272" s="224">
        <v>5</v>
      </c>
      <c r="H272" s="224" t="s">
        <v>17024</v>
      </c>
      <c r="I272" s="236">
        <v>3613.5</v>
      </c>
      <c r="J272" s="236">
        <v>3180.3</v>
      </c>
      <c r="K272" s="237">
        <v>125</v>
      </c>
      <c r="L272" s="224" t="s">
        <v>17021</v>
      </c>
      <c r="M272" s="224" t="s">
        <v>17037</v>
      </c>
      <c r="N272" s="227" t="s">
        <v>17127</v>
      </c>
      <c r="O272" s="232">
        <v>6009581.4299999997</v>
      </c>
      <c r="P272" s="232"/>
      <c r="Q272" s="232">
        <v>0</v>
      </c>
      <c r="R272" s="232">
        <v>0</v>
      </c>
      <c r="S272" s="232">
        <f t="shared" si="128"/>
        <v>6009581.4299999997</v>
      </c>
      <c r="T272" s="225">
        <f t="shared" si="77"/>
        <v>1663.0915815691158</v>
      </c>
      <c r="U272" s="232">
        <v>2349.5319446519993</v>
      </c>
    </row>
    <row r="273" spans="1:21" ht="35.25" x14ac:dyDescent="0.5">
      <c r="B273" s="233" t="s">
        <v>341</v>
      </c>
      <c r="C273" s="233"/>
      <c r="D273" s="223" t="s">
        <v>17004</v>
      </c>
      <c r="E273" s="224" t="s">
        <v>17004</v>
      </c>
      <c r="F273" s="224" t="s">
        <v>17004</v>
      </c>
      <c r="G273" s="224" t="s">
        <v>17004</v>
      </c>
      <c r="H273" s="224" t="s">
        <v>17004</v>
      </c>
      <c r="I273" s="229">
        <f>SUM(I274:I279)</f>
        <v>6956.1</v>
      </c>
      <c r="J273" s="229">
        <f t="shared" ref="J273:S273" si="150">SUM(J274:J279)</f>
        <v>6230.5999999999995</v>
      </c>
      <c r="K273" s="230">
        <f t="shared" si="150"/>
        <v>272</v>
      </c>
      <c r="L273" s="224" t="s">
        <v>17004</v>
      </c>
      <c r="M273" s="224" t="s">
        <v>17004</v>
      </c>
      <c r="N273" s="227" t="s">
        <v>17004</v>
      </c>
      <c r="O273" s="231">
        <v>18323200.239999998</v>
      </c>
      <c r="P273" s="229">
        <f t="shared" si="150"/>
        <v>0</v>
      </c>
      <c r="Q273" s="229">
        <f t="shared" si="150"/>
        <v>0</v>
      </c>
      <c r="R273" s="229">
        <f t="shared" si="150"/>
        <v>0</v>
      </c>
      <c r="S273" s="229">
        <f t="shared" si="150"/>
        <v>18323200.239999998</v>
      </c>
      <c r="T273" s="225">
        <f t="shared" si="77"/>
        <v>2634.1197280085103</v>
      </c>
      <c r="U273" s="232">
        <f>MAX(U274:U279)</f>
        <v>10486.766665171777</v>
      </c>
    </row>
    <row r="274" spans="1:21" ht="35.25" x14ac:dyDescent="0.5">
      <c r="A274">
        <v>1</v>
      </c>
      <c r="B274" s="224">
        <f>SUBTOTAL(9,$A$16:A274)</f>
        <v>229</v>
      </c>
      <c r="C274" s="234" t="s">
        <v>12602</v>
      </c>
      <c r="D274" s="235"/>
      <c r="E274" s="224">
        <v>1929</v>
      </c>
      <c r="F274" s="224" t="s">
        <v>17152</v>
      </c>
      <c r="G274" s="224" t="s">
        <v>16975</v>
      </c>
      <c r="H274" s="224" t="s">
        <v>16973</v>
      </c>
      <c r="I274" s="236">
        <v>475.3</v>
      </c>
      <c r="J274" s="236">
        <v>435.5</v>
      </c>
      <c r="K274" s="237">
        <v>5</v>
      </c>
      <c r="L274" s="224" t="s">
        <v>17021</v>
      </c>
      <c r="M274" s="224" t="s">
        <v>17056</v>
      </c>
      <c r="N274" s="227" t="s">
        <v>17025</v>
      </c>
      <c r="O274" s="232">
        <v>2632810.4200000004</v>
      </c>
      <c r="P274" s="232"/>
      <c r="Q274" s="232">
        <v>0</v>
      </c>
      <c r="R274" s="232">
        <v>0</v>
      </c>
      <c r="S274" s="232">
        <f t="shared" si="128"/>
        <v>2632810.4200000004</v>
      </c>
      <c r="T274" s="225">
        <f t="shared" si="77"/>
        <v>5539.2602987586797</v>
      </c>
      <c r="U274" s="232">
        <v>6517.1701224489789</v>
      </c>
    </row>
    <row r="275" spans="1:21" ht="70.5" x14ac:dyDescent="0.5">
      <c r="A275">
        <v>1</v>
      </c>
      <c r="B275" s="224">
        <f>SUBTOTAL(9,$A$16:A275)</f>
        <v>230</v>
      </c>
      <c r="C275" s="234" t="s">
        <v>12650</v>
      </c>
      <c r="D275" s="235"/>
      <c r="E275" s="224">
        <v>1988</v>
      </c>
      <c r="F275" s="224" t="s">
        <v>17026</v>
      </c>
      <c r="G275" s="224">
        <v>4</v>
      </c>
      <c r="H275" s="224">
        <v>2</v>
      </c>
      <c r="I275" s="236">
        <v>1116</v>
      </c>
      <c r="J275" s="236">
        <v>1000</v>
      </c>
      <c r="K275" s="237">
        <v>53</v>
      </c>
      <c r="L275" s="224" t="s">
        <v>17021</v>
      </c>
      <c r="M275" s="224" t="s">
        <v>17037</v>
      </c>
      <c r="N275" s="227" t="s">
        <v>17280</v>
      </c>
      <c r="O275" s="232">
        <v>627109.65</v>
      </c>
      <c r="P275" s="232"/>
      <c r="Q275" s="232">
        <v>0</v>
      </c>
      <c r="R275" s="232">
        <v>0</v>
      </c>
      <c r="S275" s="232">
        <f t="shared" si="128"/>
        <v>627109.65</v>
      </c>
      <c r="T275" s="225">
        <f t="shared" si="77"/>
        <v>561.92620967741937</v>
      </c>
      <c r="U275" s="232">
        <v>5674.57</v>
      </c>
    </row>
    <row r="276" spans="1:21" ht="35.25" x14ac:dyDescent="0.5">
      <c r="A276">
        <v>1</v>
      </c>
      <c r="B276" s="224">
        <f>SUBTOTAL(9,$A$16:A276)</f>
        <v>231</v>
      </c>
      <c r="C276" s="234" t="s">
        <v>12660</v>
      </c>
      <c r="D276" s="235"/>
      <c r="E276" s="224">
        <v>1989</v>
      </c>
      <c r="F276" s="224" t="s">
        <v>17026</v>
      </c>
      <c r="G276" s="224">
        <v>4</v>
      </c>
      <c r="H276" s="224">
        <v>2</v>
      </c>
      <c r="I276" s="236">
        <v>1248.7</v>
      </c>
      <c r="J276" s="236">
        <v>1134.5999999999999</v>
      </c>
      <c r="K276" s="237">
        <v>55</v>
      </c>
      <c r="L276" s="224" t="s">
        <v>17021</v>
      </c>
      <c r="M276" s="224" t="s">
        <v>17037</v>
      </c>
      <c r="N276" s="227" t="s">
        <v>17281</v>
      </c>
      <c r="O276" s="232">
        <v>5407739.2100000009</v>
      </c>
      <c r="P276" s="232"/>
      <c r="Q276" s="232">
        <v>0</v>
      </c>
      <c r="R276" s="232">
        <v>0</v>
      </c>
      <c r="S276" s="232">
        <f t="shared" si="128"/>
        <v>5407739.2100000009</v>
      </c>
      <c r="T276" s="225">
        <f t="shared" si="77"/>
        <v>4330.6952911027474</v>
      </c>
      <c r="U276" s="232">
        <v>10486.766665171777</v>
      </c>
    </row>
    <row r="277" spans="1:21" ht="35.25" x14ac:dyDescent="0.5">
      <c r="A277">
        <v>1</v>
      </c>
      <c r="B277" s="224">
        <f>SUBTOTAL(9,$A$16:A277)</f>
        <v>232</v>
      </c>
      <c r="C277" s="234" t="s">
        <v>2224</v>
      </c>
      <c r="D277" s="235"/>
      <c r="E277" s="224">
        <v>1988</v>
      </c>
      <c r="F277" s="224" t="s">
        <v>17026</v>
      </c>
      <c r="G277" s="224">
        <v>5</v>
      </c>
      <c r="H277" s="224">
        <v>4</v>
      </c>
      <c r="I277" s="236">
        <v>3212.4</v>
      </c>
      <c r="J277" s="236">
        <v>2844.7</v>
      </c>
      <c r="K277" s="237">
        <v>125</v>
      </c>
      <c r="L277" s="224" t="s">
        <v>17021</v>
      </c>
      <c r="M277" s="224" t="s">
        <v>17037</v>
      </c>
      <c r="N277" s="227" t="s">
        <v>17281</v>
      </c>
      <c r="O277" s="232">
        <v>9491954.8600000013</v>
      </c>
      <c r="P277" s="232"/>
      <c r="Q277" s="232">
        <v>0</v>
      </c>
      <c r="R277" s="232">
        <v>0</v>
      </c>
      <c r="S277" s="232">
        <f t="shared" si="128"/>
        <v>9491954.8600000013</v>
      </c>
      <c r="T277" s="225">
        <f t="shared" si="77"/>
        <v>2954.7860976217162</v>
      </c>
      <c r="U277" s="232">
        <v>8738.6342857987802</v>
      </c>
    </row>
    <row r="278" spans="1:21" ht="35.25" x14ac:dyDescent="0.5">
      <c r="A278">
        <v>1</v>
      </c>
      <c r="B278" s="224">
        <f>SUBTOTAL(9,$A$16:A278)</f>
        <v>233</v>
      </c>
      <c r="C278" s="234" t="s">
        <v>339</v>
      </c>
      <c r="D278" s="235"/>
      <c r="E278" s="224">
        <v>1951</v>
      </c>
      <c r="F278" s="224" t="s">
        <v>17152</v>
      </c>
      <c r="G278" s="224">
        <v>2</v>
      </c>
      <c r="H278" s="224" t="s">
        <v>16975</v>
      </c>
      <c r="I278" s="236">
        <v>421.1</v>
      </c>
      <c r="J278" s="236">
        <v>375.7</v>
      </c>
      <c r="K278" s="237">
        <v>18</v>
      </c>
      <c r="L278" s="224" t="s">
        <v>17021</v>
      </c>
      <c r="M278" s="224" t="s">
        <v>17056</v>
      </c>
      <c r="N278" s="227" t="s">
        <v>17025</v>
      </c>
      <c r="O278" s="232">
        <v>77588.2</v>
      </c>
      <c r="P278" s="232"/>
      <c r="Q278" s="232">
        <v>0</v>
      </c>
      <c r="R278" s="232">
        <v>0</v>
      </c>
      <c r="S278" s="232">
        <f>O278-Q278-R278</f>
        <v>77588.2</v>
      </c>
      <c r="T278" s="225">
        <f t="shared" si="77"/>
        <v>184.25124673474232</v>
      </c>
      <c r="U278" s="232">
        <v>184.25124673474232</v>
      </c>
    </row>
    <row r="279" spans="1:21" ht="35.25" x14ac:dyDescent="0.5">
      <c r="A279">
        <v>1</v>
      </c>
      <c r="B279" s="224">
        <f>SUBTOTAL(9,$A$16:A279)</f>
        <v>234</v>
      </c>
      <c r="C279" s="234" t="s">
        <v>340</v>
      </c>
      <c r="D279" s="235"/>
      <c r="E279" s="224">
        <v>1925</v>
      </c>
      <c r="F279" s="224" t="s">
        <v>17152</v>
      </c>
      <c r="G279" s="224">
        <v>2</v>
      </c>
      <c r="H279" s="224" t="s">
        <v>16973</v>
      </c>
      <c r="I279" s="236">
        <v>482.6</v>
      </c>
      <c r="J279" s="236">
        <v>440.1</v>
      </c>
      <c r="K279" s="237">
        <v>16</v>
      </c>
      <c r="L279" s="224" t="s">
        <v>17021</v>
      </c>
      <c r="M279" s="224" t="s">
        <v>17056</v>
      </c>
      <c r="N279" s="227" t="s">
        <v>17025</v>
      </c>
      <c r="O279" s="232">
        <v>85997.9</v>
      </c>
      <c r="P279" s="232"/>
      <c r="Q279" s="232">
        <v>0</v>
      </c>
      <c r="R279" s="232">
        <v>0</v>
      </c>
      <c r="S279" s="232">
        <f>O279-Q279-R279</f>
        <v>85997.9</v>
      </c>
      <c r="T279" s="225">
        <f t="shared" si="77"/>
        <v>178.19705760464151</v>
      </c>
      <c r="U279" s="232">
        <v>178.19705760464151</v>
      </c>
    </row>
    <row r="280" spans="1:21" ht="35.25" x14ac:dyDescent="0.5">
      <c r="B280" s="233" t="s">
        <v>342</v>
      </c>
      <c r="C280" s="233"/>
      <c r="D280" s="223" t="s">
        <v>17004</v>
      </c>
      <c r="E280" s="224" t="s">
        <v>17004</v>
      </c>
      <c r="F280" s="224" t="s">
        <v>17004</v>
      </c>
      <c r="G280" s="224" t="s">
        <v>17004</v>
      </c>
      <c r="H280" s="224" t="s">
        <v>17004</v>
      </c>
      <c r="I280" s="229">
        <f>I281</f>
        <v>312.7</v>
      </c>
      <c r="J280" s="229">
        <f t="shared" ref="J280:S280" si="151">J281</f>
        <v>300.7</v>
      </c>
      <c r="K280" s="230">
        <f t="shared" si="151"/>
        <v>11</v>
      </c>
      <c r="L280" s="224" t="s">
        <v>17004</v>
      </c>
      <c r="M280" s="224" t="s">
        <v>17004</v>
      </c>
      <c r="N280" s="227" t="s">
        <v>17004</v>
      </c>
      <c r="O280" s="231">
        <v>86517.54</v>
      </c>
      <c r="P280" s="229">
        <f t="shared" si="151"/>
        <v>0</v>
      </c>
      <c r="Q280" s="229">
        <f t="shared" si="151"/>
        <v>0</v>
      </c>
      <c r="R280" s="229">
        <f t="shared" si="151"/>
        <v>0</v>
      </c>
      <c r="S280" s="229">
        <f t="shared" si="151"/>
        <v>86517.54</v>
      </c>
      <c r="T280" s="225">
        <f t="shared" si="77"/>
        <v>276.67905340582024</v>
      </c>
      <c r="U280" s="232">
        <f>U281</f>
        <v>276.67905340582024</v>
      </c>
    </row>
    <row r="281" spans="1:21" ht="35.25" x14ac:dyDescent="0.5">
      <c r="A281">
        <v>1</v>
      </c>
      <c r="B281" s="224">
        <f>SUBTOTAL(9,$A$16:A281)</f>
        <v>235</v>
      </c>
      <c r="C281" s="246" t="s">
        <v>343</v>
      </c>
      <c r="D281" s="247"/>
      <c r="E281" s="224">
        <v>1962</v>
      </c>
      <c r="F281" s="224" t="s">
        <v>17151</v>
      </c>
      <c r="G281" s="224">
        <v>2</v>
      </c>
      <c r="H281" s="224" t="s">
        <v>16973</v>
      </c>
      <c r="I281" s="229">
        <v>312.7</v>
      </c>
      <c r="J281" s="229">
        <v>300.7</v>
      </c>
      <c r="K281" s="230">
        <v>11</v>
      </c>
      <c r="L281" s="224" t="s">
        <v>17021</v>
      </c>
      <c r="M281" s="224" t="s">
        <v>17056</v>
      </c>
      <c r="N281" s="227" t="s">
        <v>17025</v>
      </c>
      <c r="O281" s="229">
        <v>86517.54</v>
      </c>
      <c r="P281" s="231"/>
      <c r="Q281" s="229">
        <v>0</v>
      </c>
      <c r="R281" s="229">
        <v>0</v>
      </c>
      <c r="S281" s="229">
        <f t="shared" si="128"/>
        <v>86517.54</v>
      </c>
      <c r="T281" s="225">
        <f t="shared" si="77"/>
        <v>276.67905340582024</v>
      </c>
      <c r="U281" s="232">
        <v>276.67905340582024</v>
      </c>
    </row>
    <row r="282" spans="1:21" ht="35.25" x14ac:dyDescent="0.5">
      <c r="B282" s="233" t="s">
        <v>344</v>
      </c>
      <c r="C282" s="233"/>
      <c r="D282" s="223" t="s">
        <v>17004</v>
      </c>
      <c r="E282" s="224" t="s">
        <v>17004</v>
      </c>
      <c r="F282" s="224" t="s">
        <v>17004</v>
      </c>
      <c r="G282" s="224" t="s">
        <v>17004</v>
      </c>
      <c r="H282" s="224" t="s">
        <v>17004</v>
      </c>
      <c r="I282" s="229">
        <f>I283</f>
        <v>800.4</v>
      </c>
      <c r="J282" s="229">
        <f t="shared" ref="J282:S282" si="152">J283</f>
        <v>740.4</v>
      </c>
      <c r="K282" s="230">
        <f t="shared" si="152"/>
        <v>32</v>
      </c>
      <c r="L282" s="224" t="s">
        <v>17004</v>
      </c>
      <c r="M282" s="224" t="s">
        <v>17004</v>
      </c>
      <c r="N282" s="227" t="s">
        <v>17004</v>
      </c>
      <c r="O282" s="231">
        <v>88374.5</v>
      </c>
      <c r="P282" s="229">
        <f t="shared" si="152"/>
        <v>0</v>
      </c>
      <c r="Q282" s="229">
        <f t="shared" si="152"/>
        <v>0</v>
      </c>
      <c r="R282" s="229">
        <f t="shared" si="152"/>
        <v>0</v>
      </c>
      <c r="S282" s="229">
        <f t="shared" si="152"/>
        <v>88374.5</v>
      </c>
      <c r="T282" s="225">
        <f t="shared" si="77"/>
        <v>110.41291854072963</v>
      </c>
      <c r="U282" s="232">
        <f>U283</f>
        <v>110.41291854072963</v>
      </c>
    </row>
    <row r="283" spans="1:21" ht="35.25" x14ac:dyDescent="0.5">
      <c r="A283">
        <v>1</v>
      </c>
      <c r="B283" s="224">
        <f>SUBTOTAL(9,$A$16:A283)</f>
        <v>236</v>
      </c>
      <c r="C283" s="234" t="s">
        <v>345</v>
      </c>
      <c r="D283" s="235"/>
      <c r="E283" s="224">
        <v>1974</v>
      </c>
      <c r="F283" s="224" t="s">
        <v>17152</v>
      </c>
      <c r="G283" s="224">
        <v>2</v>
      </c>
      <c r="H283" s="224" t="s">
        <v>16975</v>
      </c>
      <c r="I283" s="236">
        <v>800.4</v>
      </c>
      <c r="J283" s="236">
        <v>740.4</v>
      </c>
      <c r="K283" s="237">
        <v>32</v>
      </c>
      <c r="L283" s="224" t="s">
        <v>17021</v>
      </c>
      <c r="M283" s="224" t="s">
        <v>17056</v>
      </c>
      <c r="N283" s="227" t="s">
        <v>17025</v>
      </c>
      <c r="O283" s="232">
        <v>88374.5</v>
      </c>
      <c r="P283" s="232"/>
      <c r="Q283" s="232">
        <v>0</v>
      </c>
      <c r="R283" s="232">
        <v>0</v>
      </c>
      <c r="S283" s="232">
        <f t="shared" si="128"/>
        <v>88374.5</v>
      </c>
      <c r="T283" s="225">
        <f t="shared" si="77"/>
        <v>110.41291854072963</v>
      </c>
      <c r="U283" s="232">
        <v>110.41291854072963</v>
      </c>
    </row>
    <row r="284" spans="1:21" ht="35.25" x14ac:dyDescent="0.5">
      <c r="B284" s="233" t="s">
        <v>369</v>
      </c>
      <c r="C284" s="233"/>
      <c r="D284" s="223" t="s">
        <v>17004</v>
      </c>
      <c r="E284" s="224" t="s">
        <v>17004</v>
      </c>
      <c r="F284" s="224" t="s">
        <v>17004</v>
      </c>
      <c r="G284" s="224" t="s">
        <v>17004</v>
      </c>
      <c r="H284" s="224" t="s">
        <v>17004</v>
      </c>
      <c r="I284" s="229">
        <f>I285</f>
        <v>592.5</v>
      </c>
      <c r="J284" s="229">
        <f t="shared" ref="J284:S284" si="153">J285</f>
        <v>543.20000000000005</v>
      </c>
      <c r="K284" s="230">
        <f t="shared" si="153"/>
        <v>32</v>
      </c>
      <c r="L284" s="224" t="s">
        <v>17004</v>
      </c>
      <c r="M284" s="224" t="s">
        <v>17004</v>
      </c>
      <c r="N284" s="227" t="s">
        <v>17004</v>
      </c>
      <c r="O284" s="231">
        <v>84913.45</v>
      </c>
      <c r="P284" s="229">
        <f t="shared" si="153"/>
        <v>0</v>
      </c>
      <c r="Q284" s="229">
        <f t="shared" si="153"/>
        <v>0</v>
      </c>
      <c r="R284" s="229">
        <f t="shared" si="153"/>
        <v>0</v>
      </c>
      <c r="S284" s="229">
        <f t="shared" si="153"/>
        <v>84913.45</v>
      </c>
      <c r="T284" s="225">
        <f t="shared" si="77"/>
        <v>143.31383966244726</v>
      </c>
      <c r="U284" s="232">
        <f>U285</f>
        <v>143.31383966244726</v>
      </c>
    </row>
    <row r="285" spans="1:21" ht="35.25" x14ac:dyDescent="0.5">
      <c r="A285">
        <v>1</v>
      </c>
      <c r="B285" s="224">
        <f>SUBTOTAL(9,$A$16:A285)</f>
        <v>237</v>
      </c>
      <c r="C285" s="234" t="s">
        <v>371</v>
      </c>
      <c r="D285" s="235"/>
      <c r="E285" s="224">
        <v>1985</v>
      </c>
      <c r="F285" s="224" t="s">
        <v>17152</v>
      </c>
      <c r="G285" s="224">
        <v>2</v>
      </c>
      <c r="H285" s="224" t="s">
        <v>16975</v>
      </c>
      <c r="I285" s="236">
        <v>592.5</v>
      </c>
      <c r="J285" s="236">
        <v>543.20000000000005</v>
      </c>
      <c r="K285" s="237">
        <v>32</v>
      </c>
      <c r="L285" s="224" t="s">
        <v>17021</v>
      </c>
      <c r="M285" s="224" t="s">
        <v>17056</v>
      </c>
      <c r="N285" s="227" t="s">
        <v>17025</v>
      </c>
      <c r="O285" s="232">
        <v>84913.45</v>
      </c>
      <c r="P285" s="232"/>
      <c r="Q285" s="232">
        <v>0</v>
      </c>
      <c r="R285" s="232">
        <v>0</v>
      </c>
      <c r="S285" s="232">
        <f t="shared" si="128"/>
        <v>84913.45</v>
      </c>
      <c r="T285" s="225">
        <f t="shared" si="77"/>
        <v>143.31383966244726</v>
      </c>
      <c r="U285" s="232">
        <v>143.31383966244726</v>
      </c>
    </row>
    <row r="286" spans="1:21" ht="35.25" x14ac:dyDescent="0.5">
      <c r="B286" s="233" t="s">
        <v>370</v>
      </c>
      <c r="C286" s="233"/>
      <c r="D286" s="223" t="s">
        <v>17004</v>
      </c>
      <c r="E286" s="224" t="s">
        <v>17004</v>
      </c>
      <c r="F286" s="224" t="s">
        <v>17004</v>
      </c>
      <c r="G286" s="224" t="s">
        <v>17004</v>
      </c>
      <c r="H286" s="224" t="s">
        <v>17004</v>
      </c>
      <c r="I286" s="229">
        <f>SUM(I287:I288)</f>
        <v>4538.8999999999996</v>
      </c>
      <c r="J286" s="229">
        <f t="shared" ref="J286:S286" si="154">SUM(J287:J288)</f>
        <v>4112.7</v>
      </c>
      <c r="K286" s="230">
        <f t="shared" si="154"/>
        <v>150</v>
      </c>
      <c r="L286" s="224" t="s">
        <v>17004</v>
      </c>
      <c r="M286" s="224" t="s">
        <v>17004</v>
      </c>
      <c r="N286" s="227" t="s">
        <v>17004</v>
      </c>
      <c r="O286" s="231">
        <v>15909700.050000001</v>
      </c>
      <c r="P286" s="229">
        <f t="shared" si="154"/>
        <v>0</v>
      </c>
      <c r="Q286" s="229">
        <f t="shared" si="154"/>
        <v>0</v>
      </c>
      <c r="R286" s="229">
        <f t="shared" si="154"/>
        <v>0</v>
      </c>
      <c r="S286" s="229">
        <f t="shared" si="154"/>
        <v>15909700.050000001</v>
      </c>
      <c r="T286" s="225">
        <f t="shared" si="77"/>
        <v>3505.1884928066274</v>
      </c>
      <c r="U286" s="232">
        <f>MAX(U287:U288)</f>
        <v>8548.7447131582358</v>
      </c>
    </row>
    <row r="287" spans="1:21" ht="35.25" x14ac:dyDescent="0.5">
      <c r="A287">
        <v>1</v>
      </c>
      <c r="B287" s="224">
        <f>SUBTOTAL(9,$A$16:A287)</f>
        <v>238</v>
      </c>
      <c r="C287" s="234" t="s">
        <v>372</v>
      </c>
      <c r="D287" s="235"/>
      <c r="E287" s="224">
        <v>1978</v>
      </c>
      <c r="F287" s="224" t="s">
        <v>17152</v>
      </c>
      <c r="G287" s="224">
        <v>5</v>
      </c>
      <c r="H287" s="224" t="s">
        <v>17024</v>
      </c>
      <c r="I287" s="236">
        <v>3766</v>
      </c>
      <c r="J287" s="236">
        <v>3383.8</v>
      </c>
      <c r="K287" s="237">
        <v>120</v>
      </c>
      <c r="L287" s="224" t="s">
        <v>17021</v>
      </c>
      <c r="M287" s="224" t="s">
        <v>17037</v>
      </c>
      <c r="N287" s="227" t="s">
        <v>17078</v>
      </c>
      <c r="O287" s="232">
        <v>12316890.350000001</v>
      </c>
      <c r="P287" s="232"/>
      <c r="Q287" s="232">
        <v>0</v>
      </c>
      <c r="R287" s="232">
        <v>0</v>
      </c>
      <c r="S287" s="232">
        <f t="shared" si="128"/>
        <v>12316890.350000001</v>
      </c>
      <c r="T287" s="225">
        <f t="shared" si="77"/>
        <v>3270.549747742964</v>
      </c>
      <c r="U287" s="232">
        <v>3270.549747742964</v>
      </c>
    </row>
    <row r="288" spans="1:21" ht="35.25" x14ac:dyDescent="0.5">
      <c r="A288">
        <v>1</v>
      </c>
      <c r="B288" s="224">
        <f>SUBTOTAL(9,$A$16:A288)</f>
        <v>239</v>
      </c>
      <c r="C288" s="234" t="s">
        <v>13125</v>
      </c>
      <c r="D288" s="235"/>
      <c r="E288" s="224">
        <v>1971</v>
      </c>
      <c r="F288" s="224" t="s">
        <v>17152</v>
      </c>
      <c r="G288" s="224">
        <v>2</v>
      </c>
      <c r="H288" s="224" t="s">
        <v>16973</v>
      </c>
      <c r="I288" s="236">
        <v>772.9</v>
      </c>
      <c r="J288" s="236">
        <v>728.9</v>
      </c>
      <c r="K288" s="237">
        <v>30</v>
      </c>
      <c r="L288" s="224" t="s">
        <v>17021</v>
      </c>
      <c r="M288" s="224" t="s">
        <v>17056</v>
      </c>
      <c r="N288" s="227" t="s">
        <v>17025</v>
      </c>
      <c r="O288" s="232">
        <v>3592809.7</v>
      </c>
      <c r="P288" s="232"/>
      <c r="Q288" s="232">
        <v>0</v>
      </c>
      <c r="R288" s="232">
        <v>0</v>
      </c>
      <c r="S288" s="232">
        <f t="shared" si="128"/>
        <v>3592809.7</v>
      </c>
      <c r="T288" s="225">
        <f t="shared" si="77"/>
        <v>4648.4793634364087</v>
      </c>
      <c r="U288" s="232">
        <v>8548.7447131582358</v>
      </c>
    </row>
    <row r="289" spans="1:21" ht="35.25" x14ac:dyDescent="0.5">
      <c r="B289" s="233" t="s">
        <v>17251</v>
      </c>
      <c r="C289" s="233"/>
      <c r="D289" s="223" t="s">
        <v>17004</v>
      </c>
      <c r="E289" s="224" t="s">
        <v>17004</v>
      </c>
      <c r="F289" s="224" t="s">
        <v>17004</v>
      </c>
      <c r="G289" s="224" t="s">
        <v>17004</v>
      </c>
      <c r="H289" s="224" t="s">
        <v>17004</v>
      </c>
      <c r="I289" s="229">
        <f>I290</f>
        <v>976.3</v>
      </c>
      <c r="J289" s="229">
        <f t="shared" ref="J289:S289" si="155">J290</f>
        <v>976.3</v>
      </c>
      <c r="K289" s="230">
        <f t="shared" si="155"/>
        <v>36</v>
      </c>
      <c r="L289" s="224" t="s">
        <v>17004</v>
      </c>
      <c r="M289" s="224" t="s">
        <v>17004</v>
      </c>
      <c r="N289" s="227" t="s">
        <v>17004</v>
      </c>
      <c r="O289" s="231">
        <v>5881607.7999999998</v>
      </c>
      <c r="P289" s="229">
        <f t="shared" si="155"/>
        <v>0</v>
      </c>
      <c r="Q289" s="229">
        <f t="shared" si="155"/>
        <v>0</v>
      </c>
      <c r="R289" s="229">
        <f t="shared" si="155"/>
        <v>0</v>
      </c>
      <c r="S289" s="229">
        <f t="shared" si="155"/>
        <v>5881607.7999999998</v>
      </c>
      <c r="T289" s="225">
        <f t="shared" si="77"/>
        <v>6024.3857420874729</v>
      </c>
      <c r="U289" s="232">
        <f>U290</f>
        <v>9691.4431752535074</v>
      </c>
    </row>
    <row r="290" spans="1:21" ht="35.25" x14ac:dyDescent="0.5">
      <c r="A290">
        <v>1</v>
      </c>
      <c r="B290" s="224">
        <f>SUBTOTAL(9,$A$16:A290)</f>
        <v>240</v>
      </c>
      <c r="C290" s="234" t="s">
        <v>2305</v>
      </c>
      <c r="D290" s="235"/>
      <c r="E290" s="224">
        <v>1987</v>
      </c>
      <c r="F290" s="224" t="s">
        <v>17152</v>
      </c>
      <c r="G290" s="224">
        <v>2</v>
      </c>
      <c r="H290" s="224" t="s">
        <v>17028</v>
      </c>
      <c r="I290" s="236">
        <v>976.3</v>
      </c>
      <c r="J290" s="236">
        <v>976.3</v>
      </c>
      <c r="K290" s="237">
        <v>36</v>
      </c>
      <c r="L290" s="224" t="s">
        <v>17021</v>
      </c>
      <c r="M290" s="224" t="s">
        <v>17056</v>
      </c>
      <c r="N290" s="227" t="s">
        <v>17025</v>
      </c>
      <c r="O290" s="232">
        <v>5881607.7999999998</v>
      </c>
      <c r="P290" s="232"/>
      <c r="Q290" s="232">
        <v>0</v>
      </c>
      <c r="R290" s="232">
        <v>0</v>
      </c>
      <c r="S290" s="232">
        <f t="shared" si="128"/>
        <v>5881607.7999999998</v>
      </c>
      <c r="T290" s="225">
        <f t="shared" si="77"/>
        <v>6024.3857420874729</v>
      </c>
      <c r="U290" s="232">
        <v>9691.4431752535074</v>
      </c>
    </row>
    <row r="291" spans="1:21" ht="35.25" x14ac:dyDescent="0.5">
      <c r="B291" s="233" t="s">
        <v>219</v>
      </c>
      <c r="C291" s="233"/>
      <c r="D291" s="223" t="s">
        <v>17004</v>
      </c>
      <c r="E291" s="224" t="s">
        <v>17004</v>
      </c>
      <c r="F291" s="224" t="s">
        <v>17004</v>
      </c>
      <c r="G291" s="224" t="s">
        <v>17004</v>
      </c>
      <c r="H291" s="224" t="s">
        <v>17004</v>
      </c>
      <c r="I291" s="229">
        <f>SUM(I292:I293)</f>
        <v>1393.3000000000002</v>
      </c>
      <c r="J291" s="229">
        <f t="shared" ref="J291:S291" si="156">SUM(J292:J293)</f>
        <v>844</v>
      </c>
      <c r="K291" s="230">
        <f t="shared" si="156"/>
        <v>66</v>
      </c>
      <c r="L291" s="224" t="s">
        <v>17004</v>
      </c>
      <c r="M291" s="224" t="s">
        <v>17004</v>
      </c>
      <c r="N291" s="227" t="s">
        <v>17004</v>
      </c>
      <c r="O291" s="231">
        <v>3803081.32</v>
      </c>
      <c r="P291" s="229">
        <f t="shared" si="156"/>
        <v>0</v>
      </c>
      <c r="Q291" s="229">
        <f t="shared" si="156"/>
        <v>0</v>
      </c>
      <c r="R291" s="229">
        <f t="shared" si="156"/>
        <v>0</v>
      </c>
      <c r="S291" s="229">
        <f t="shared" si="156"/>
        <v>3803081.32</v>
      </c>
      <c r="T291" s="225">
        <f t="shared" si="77"/>
        <v>2729.5495011842386</v>
      </c>
      <c r="U291" s="232">
        <f>MAX(U292:U293)</f>
        <v>8224.8954342337456</v>
      </c>
    </row>
    <row r="292" spans="1:21" ht="35.25" x14ac:dyDescent="0.5">
      <c r="A292">
        <v>1</v>
      </c>
      <c r="B292" s="224">
        <f>SUBTOTAL(9,$A$16:A292)</f>
        <v>241</v>
      </c>
      <c r="C292" s="234" t="s">
        <v>227</v>
      </c>
      <c r="D292" s="235"/>
      <c r="E292" s="224">
        <v>1967</v>
      </c>
      <c r="F292" s="224" t="s">
        <v>17152</v>
      </c>
      <c r="G292" s="224">
        <v>2</v>
      </c>
      <c r="H292" s="224" t="s">
        <v>16975</v>
      </c>
      <c r="I292" s="236">
        <v>656.6</v>
      </c>
      <c r="J292" s="236">
        <v>393.2</v>
      </c>
      <c r="K292" s="237">
        <v>25</v>
      </c>
      <c r="L292" s="224" t="s">
        <v>17021</v>
      </c>
      <c r="M292" s="224" t="s">
        <v>17056</v>
      </c>
      <c r="N292" s="227" t="s">
        <v>17025</v>
      </c>
      <c r="O292" s="232">
        <v>89931.41</v>
      </c>
      <c r="P292" s="232"/>
      <c r="Q292" s="232">
        <v>0</v>
      </c>
      <c r="R292" s="232">
        <v>0</v>
      </c>
      <c r="S292" s="232">
        <f t="shared" si="128"/>
        <v>89931.41</v>
      </c>
      <c r="T292" s="225">
        <f t="shared" ref="T292:T355" si="157">O292/I292</f>
        <v>136.96529089247639</v>
      </c>
      <c r="U292" s="232">
        <v>136.96529089247639</v>
      </c>
    </row>
    <row r="293" spans="1:21" ht="35.25" x14ac:dyDescent="0.5">
      <c r="A293">
        <v>1</v>
      </c>
      <c r="B293" s="224">
        <f>SUBTOTAL(9,$A$16:A293)</f>
        <v>242</v>
      </c>
      <c r="C293" s="234" t="s">
        <v>14654</v>
      </c>
      <c r="D293" s="235"/>
      <c r="E293" s="224">
        <v>1978</v>
      </c>
      <c r="F293" s="224" t="s">
        <v>17152</v>
      </c>
      <c r="G293" s="224">
        <v>2</v>
      </c>
      <c r="H293" s="224" t="s">
        <v>16975</v>
      </c>
      <c r="I293" s="236">
        <v>736.7</v>
      </c>
      <c r="J293" s="236">
        <v>450.8</v>
      </c>
      <c r="K293" s="237">
        <v>41</v>
      </c>
      <c r="L293" s="224" t="s">
        <v>17021</v>
      </c>
      <c r="M293" s="224" t="s">
        <v>17056</v>
      </c>
      <c r="N293" s="227" t="s">
        <v>17025</v>
      </c>
      <c r="O293" s="232">
        <v>3713149.9099999997</v>
      </c>
      <c r="P293" s="232"/>
      <c r="Q293" s="232">
        <v>0</v>
      </c>
      <c r="R293" s="232">
        <v>0</v>
      </c>
      <c r="S293" s="232">
        <f t="shared" si="128"/>
        <v>3713149.9099999997</v>
      </c>
      <c r="T293" s="225">
        <f t="shared" si="157"/>
        <v>5040.2469254784846</v>
      </c>
      <c r="U293" s="232">
        <v>8224.8954342337456</v>
      </c>
    </row>
    <row r="294" spans="1:21" ht="35.25" x14ac:dyDescent="0.5">
      <c r="B294" s="233" t="s">
        <v>220</v>
      </c>
      <c r="C294" s="233"/>
      <c r="D294" s="223" t="s">
        <v>17004</v>
      </c>
      <c r="E294" s="224" t="s">
        <v>17004</v>
      </c>
      <c r="F294" s="224" t="s">
        <v>17004</v>
      </c>
      <c r="G294" s="224" t="s">
        <v>17004</v>
      </c>
      <c r="H294" s="224" t="s">
        <v>17004</v>
      </c>
      <c r="I294" s="229">
        <f>SUM(I295:I298)</f>
        <v>11199.1</v>
      </c>
      <c r="J294" s="229">
        <f t="shared" ref="J294:S294" si="158">SUM(J295:J298)</f>
        <v>9852.8000000000011</v>
      </c>
      <c r="K294" s="230">
        <f t="shared" si="158"/>
        <v>429</v>
      </c>
      <c r="L294" s="224" t="s">
        <v>17004</v>
      </c>
      <c r="M294" s="224" t="s">
        <v>17004</v>
      </c>
      <c r="N294" s="227" t="s">
        <v>17004</v>
      </c>
      <c r="O294" s="231">
        <v>9762161.3499999996</v>
      </c>
      <c r="P294" s="229">
        <f t="shared" si="158"/>
        <v>0</v>
      </c>
      <c r="Q294" s="229">
        <f t="shared" si="158"/>
        <v>0</v>
      </c>
      <c r="R294" s="229">
        <f t="shared" si="158"/>
        <v>0</v>
      </c>
      <c r="S294" s="229">
        <f t="shared" si="158"/>
        <v>9762161.3499999996</v>
      </c>
      <c r="T294" s="225">
        <f t="shared" si="157"/>
        <v>871.6915957532301</v>
      </c>
      <c r="U294" s="232">
        <f>MAX(U295:U298)</f>
        <v>2639.8738539621072</v>
      </c>
    </row>
    <row r="295" spans="1:21" ht="35.25" x14ac:dyDescent="0.5">
      <c r="A295">
        <v>1</v>
      </c>
      <c r="B295" s="224">
        <f>SUBTOTAL(9,$A$16:A298)</f>
        <v>246</v>
      </c>
      <c r="C295" s="234" t="s">
        <v>226</v>
      </c>
      <c r="D295" s="235"/>
      <c r="E295" s="224">
        <v>1962</v>
      </c>
      <c r="F295" s="224" t="s">
        <v>17152</v>
      </c>
      <c r="G295" s="224">
        <v>3</v>
      </c>
      <c r="H295" s="224" t="s">
        <v>16975</v>
      </c>
      <c r="I295" s="236">
        <v>959.9</v>
      </c>
      <c r="J295" s="236">
        <v>812.8</v>
      </c>
      <c r="K295" s="237">
        <v>40</v>
      </c>
      <c r="L295" s="224" t="s">
        <v>17021</v>
      </c>
      <c r="M295" s="224" t="s">
        <v>17037</v>
      </c>
      <c r="N295" s="227" t="s">
        <v>17131</v>
      </c>
      <c r="O295" s="232">
        <v>136971.79999999999</v>
      </c>
      <c r="P295" s="232"/>
      <c r="Q295" s="232">
        <v>0</v>
      </c>
      <c r="R295" s="232">
        <v>0</v>
      </c>
      <c r="S295" s="232">
        <f>O295-Q295-R295</f>
        <v>136971.79999999999</v>
      </c>
      <c r="T295" s="225">
        <f>O295/I295</f>
        <v>142.69382227315344</v>
      </c>
      <c r="U295" s="232">
        <v>142.69382227315344</v>
      </c>
    </row>
    <row r="296" spans="1:21" ht="35.25" x14ac:dyDescent="0.5">
      <c r="A296">
        <v>1</v>
      </c>
      <c r="B296" s="224">
        <f>SUBTOTAL(9,$A$16:A298)</f>
        <v>246</v>
      </c>
      <c r="C296" s="234" t="s">
        <v>14709</v>
      </c>
      <c r="D296" s="235"/>
      <c r="E296" s="224">
        <v>1967</v>
      </c>
      <c r="F296" s="224" t="s">
        <v>17152</v>
      </c>
      <c r="G296" s="224">
        <v>4</v>
      </c>
      <c r="H296" s="224" t="s">
        <v>17024</v>
      </c>
      <c r="I296" s="236">
        <v>2500.9</v>
      </c>
      <c r="J296" s="236">
        <v>2416.3000000000002</v>
      </c>
      <c r="K296" s="237">
        <v>117</v>
      </c>
      <c r="L296" s="224" t="s">
        <v>17021</v>
      </c>
      <c r="M296" s="224" t="s">
        <v>17037</v>
      </c>
      <c r="N296" s="227" t="s">
        <v>17131</v>
      </c>
      <c r="O296" s="232">
        <v>328687.35999999999</v>
      </c>
      <c r="P296" s="232"/>
      <c r="Q296" s="232">
        <v>0</v>
      </c>
      <c r="R296" s="232">
        <v>0</v>
      </c>
      <c r="S296" s="232">
        <f>O296-Q296-R296</f>
        <v>328687.35999999999</v>
      </c>
      <c r="T296" s="225">
        <f>O296/I296</f>
        <v>131.42763005318085</v>
      </c>
      <c r="U296" s="232">
        <v>131.42763005318085</v>
      </c>
    </row>
    <row r="297" spans="1:21" ht="35.25" x14ac:dyDescent="0.5">
      <c r="A297">
        <v>1</v>
      </c>
      <c r="B297" s="224">
        <f>SUBTOTAL(9,$A$16:A298)</f>
        <v>246</v>
      </c>
      <c r="C297" s="234" t="s">
        <v>14801</v>
      </c>
      <c r="D297" s="235"/>
      <c r="E297" s="224">
        <v>1977</v>
      </c>
      <c r="F297" s="224" t="s">
        <v>17152</v>
      </c>
      <c r="G297" s="224">
        <v>5</v>
      </c>
      <c r="H297" s="224" t="s">
        <v>17027</v>
      </c>
      <c r="I297" s="236">
        <v>4338.6000000000004</v>
      </c>
      <c r="J297" s="236">
        <v>4154.6000000000004</v>
      </c>
      <c r="K297" s="237">
        <v>177</v>
      </c>
      <c r="L297" s="224" t="s">
        <v>17021</v>
      </c>
      <c r="M297" s="224" t="s">
        <v>17037</v>
      </c>
      <c r="N297" s="227" t="s">
        <v>17131</v>
      </c>
      <c r="O297" s="232">
        <v>9094927.2400000002</v>
      </c>
      <c r="P297" s="232"/>
      <c r="Q297" s="232">
        <v>0</v>
      </c>
      <c r="R297" s="232">
        <v>0</v>
      </c>
      <c r="S297" s="232">
        <f>O297-Q297-R297</f>
        <v>9094927.2400000002</v>
      </c>
      <c r="T297" s="225">
        <f>O297/I297</f>
        <v>2096.2815747015165</v>
      </c>
      <c r="U297" s="232">
        <v>2639.8738539621072</v>
      </c>
    </row>
    <row r="298" spans="1:21" ht="35.25" x14ac:dyDescent="0.5">
      <c r="A298">
        <v>1</v>
      </c>
      <c r="B298" s="224">
        <f>SUBTOTAL(9,$A$16:A298)</f>
        <v>246</v>
      </c>
      <c r="C298" s="234" t="s">
        <v>225</v>
      </c>
      <c r="D298" s="235"/>
      <c r="E298" s="224">
        <v>1966</v>
      </c>
      <c r="F298" s="224" t="s">
        <v>17152</v>
      </c>
      <c r="G298" s="224">
        <v>4</v>
      </c>
      <c r="H298" s="224" t="s">
        <v>17024</v>
      </c>
      <c r="I298" s="236">
        <v>3399.7</v>
      </c>
      <c r="J298" s="236">
        <v>2469.1</v>
      </c>
      <c r="K298" s="237">
        <v>95</v>
      </c>
      <c r="L298" s="224" t="s">
        <v>17021</v>
      </c>
      <c r="M298" s="224" t="s">
        <v>17037</v>
      </c>
      <c r="N298" s="227" t="s">
        <v>17131</v>
      </c>
      <c r="O298" s="232">
        <v>201574.95</v>
      </c>
      <c r="P298" s="232"/>
      <c r="Q298" s="232">
        <v>0</v>
      </c>
      <c r="R298" s="232">
        <v>0</v>
      </c>
      <c r="S298" s="232">
        <f t="shared" si="128"/>
        <v>201574.95</v>
      </c>
      <c r="T298" s="225">
        <f t="shared" si="157"/>
        <v>59.291981645439307</v>
      </c>
      <c r="U298" s="232">
        <v>59.291981645439307</v>
      </c>
    </row>
    <row r="299" spans="1:21" ht="35.25" x14ac:dyDescent="0.5">
      <c r="B299" s="233" t="s">
        <v>221</v>
      </c>
      <c r="C299" s="233"/>
      <c r="D299" s="223" t="s">
        <v>17004</v>
      </c>
      <c r="E299" s="224" t="s">
        <v>17004</v>
      </c>
      <c r="F299" s="224" t="s">
        <v>17004</v>
      </c>
      <c r="G299" s="224" t="s">
        <v>17004</v>
      </c>
      <c r="H299" s="224" t="s">
        <v>17004</v>
      </c>
      <c r="I299" s="229">
        <f>SUM(I300:I301)</f>
        <v>8841.48</v>
      </c>
      <c r="J299" s="229">
        <f t="shared" ref="J299:S299" si="159">SUM(J300:J301)</f>
        <v>6679.16</v>
      </c>
      <c r="K299" s="230">
        <f t="shared" si="159"/>
        <v>259</v>
      </c>
      <c r="L299" s="224" t="s">
        <v>17004</v>
      </c>
      <c r="M299" s="224" t="s">
        <v>17004</v>
      </c>
      <c r="N299" s="227" t="s">
        <v>17004</v>
      </c>
      <c r="O299" s="231">
        <v>4669836.26</v>
      </c>
      <c r="P299" s="229">
        <f t="shared" si="159"/>
        <v>0</v>
      </c>
      <c r="Q299" s="229">
        <f t="shared" si="159"/>
        <v>0</v>
      </c>
      <c r="R299" s="229">
        <f t="shared" si="159"/>
        <v>0</v>
      </c>
      <c r="S299" s="229">
        <f t="shared" si="159"/>
        <v>4669836.26</v>
      </c>
      <c r="T299" s="225">
        <f t="shared" si="157"/>
        <v>528.17359310884603</v>
      </c>
      <c r="U299" s="232">
        <f>MAX(U300:U301)</f>
        <v>9098.6617482069505</v>
      </c>
    </row>
    <row r="300" spans="1:21" ht="35.25" x14ac:dyDescent="0.5">
      <c r="A300">
        <v>1</v>
      </c>
      <c r="B300" s="224">
        <f>SUBTOTAL(9,$A$16:A301)</f>
        <v>248</v>
      </c>
      <c r="C300" s="234" t="s">
        <v>14541</v>
      </c>
      <c r="D300" s="235"/>
      <c r="E300" s="224">
        <v>1958</v>
      </c>
      <c r="F300" s="224" t="s">
        <v>17152</v>
      </c>
      <c r="G300" s="224">
        <v>2</v>
      </c>
      <c r="H300" s="224" t="s">
        <v>16975</v>
      </c>
      <c r="I300" s="236">
        <v>796.13</v>
      </c>
      <c r="J300" s="236">
        <v>704.01</v>
      </c>
      <c r="K300" s="237">
        <v>11</v>
      </c>
      <c r="L300" s="224" t="s">
        <v>17021</v>
      </c>
      <c r="M300" s="224" t="s">
        <v>17037</v>
      </c>
      <c r="N300" s="227" t="s">
        <v>17282</v>
      </c>
      <c r="O300" s="232">
        <v>4340633.34</v>
      </c>
      <c r="P300" s="232"/>
      <c r="Q300" s="232">
        <v>0</v>
      </c>
      <c r="R300" s="232">
        <v>0</v>
      </c>
      <c r="S300" s="232">
        <f>O300-Q300-R300</f>
        <v>4340633.34</v>
      </c>
      <c r="T300" s="225">
        <f>O300/I300</f>
        <v>5452.1665305917377</v>
      </c>
      <c r="U300" s="232">
        <v>9098.6617482069505</v>
      </c>
    </row>
    <row r="301" spans="1:21" ht="35.25" x14ac:dyDescent="0.5">
      <c r="A301">
        <v>1</v>
      </c>
      <c r="B301" s="224">
        <f>SUBTOTAL(9,$A$16:A301)</f>
        <v>248</v>
      </c>
      <c r="C301" s="234" t="s">
        <v>228</v>
      </c>
      <c r="D301" s="235"/>
      <c r="E301" s="224">
        <v>1989</v>
      </c>
      <c r="F301" s="224" t="s">
        <v>17152</v>
      </c>
      <c r="G301" s="224">
        <v>5</v>
      </c>
      <c r="H301" s="224" t="s">
        <v>17030</v>
      </c>
      <c r="I301" s="236">
        <v>8045.35</v>
      </c>
      <c r="J301" s="236">
        <v>5975.15</v>
      </c>
      <c r="K301" s="237">
        <v>248</v>
      </c>
      <c r="L301" s="224" t="s">
        <v>17021</v>
      </c>
      <c r="M301" s="224" t="s">
        <v>17037</v>
      </c>
      <c r="N301" s="227" t="s">
        <v>17132</v>
      </c>
      <c r="O301" s="232">
        <v>329202.92</v>
      </c>
      <c r="P301" s="232"/>
      <c r="Q301" s="232">
        <v>0</v>
      </c>
      <c r="R301" s="232">
        <v>0</v>
      </c>
      <c r="S301" s="232">
        <f t="shared" si="128"/>
        <v>329202.92</v>
      </c>
      <c r="T301" s="225">
        <f t="shared" si="157"/>
        <v>40.918408770283449</v>
      </c>
      <c r="U301" s="232">
        <v>40.918408770283449</v>
      </c>
    </row>
    <row r="302" spans="1:21" ht="35.25" x14ac:dyDescent="0.5">
      <c r="B302" s="233" t="s">
        <v>222</v>
      </c>
      <c r="C302" s="233"/>
      <c r="D302" s="223" t="s">
        <v>17004</v>
      </c>
      <c r="E302" s="224" t="s">
        <v>17004</v>
      </c>
      <c r="F302" s="224" t="s">
        <v>17004</v>
      </c>
      <c r="G302" s="224" t="s">
        <v>17004</v>
      </c>
      <c r="H302" s="224" t="s">
        <v>17004</v>
      </c>
      <c r="I302" s="229">
        <f>SUM(I303:I307)</f>
        <v>8737.0499999999993</v>
      </c>
      <c r="J302" s="229">
        <f t="shared" ref="J302:S302" si="160">SUM(J303:J307)</f>
        <v>7867.35</v>
      </c>
      <c r="K302" s="230">
        <f t="shared" si="160"/>
        <v>356</v>
      </c>
      <c r="L302" s="224" t="s">
        <v>17004</v>
      </c>
      <c r="M302" s="224" t="s">
        <v>17004</v>
      </c>
      <c r="N302" s="227" t="s">
        <v>17004</v>
      </c>
      <c r="O302" s="231">
        <v>23855085.080000002</v>
      </c>
      <c r="P302" s="229">
        <f t="shared" si="160"/>
        <v>0</v>
      </c>
      <c r="Q302" s="229">
        <f t="shared" si="160"/>
        <v>0</v>
      </c>
      <c r="R302" s="229">
        <f t="shared" si="160"/>
        <v>0</v>
      </c>
      <c r="S302" s="229">
        <f t="shared" si="160"/>
        <v>23855085.080000002</v>
      </c>
      <c r="T302" s="225">
        <f t="shared" si="157"/>
        <v>2730.3363354908124</v>
      </c>
      <c r="U302" s="232">
        <f>MAX(U303:U307)</f>
        <v>9842.4730447227194</v>
      </c>
    </row>
    <row r="303" spans="1:21" ht="35.25" x14ac:dyDescent="0.5">
      <c r="A303">
        <v>1</v>
      </c>
      <c r="B303" s="224">
        <f>SUBTOTAL(9,$A$16:A303)</f>
        <v>249</v>
      </c>
      <c r="C303" s="234" t="s">
        <v>229</v>
      </c>
      <c r="D303" s="235"/>
      <c r="E303" s="224">
        <v>1966</v>
      </c>
      <c r="F303" s="224" t="s">
        <v>17152</v>
      </c>
      <c r="G303" s="224">
        <v>2</v>
      </c>
      <c r="H303" s="224" t="s">
        <v>16975</v>
      </c>
      <c r="I303" s="236">
        <v>792.4</v>
      </c>
      <c r="J303" s="236">
        <v>730.5</v>
      </c>
      <c r="K303" s="237">
        <v>27</v>
      </c>
      <c r="L303" s="224" t="s">
        <v>17021</v>
      </c>
      <c r="M303" s="224" t="s">
        <v>17056</v>
      </c>
      <c r="N303" s="227" t="s">
        <v>17025</v>
      </c>
      <c r="O303" s="232">
        <v>4935185.0599999996</v>
      </c>
      <c r="P303" s="232"/>
      <c r="Q303" s="232">
        <v>0</v>
      </c>
      <c r="R303" s="232">
        <v>0</v>
      </c>
      <c r="S303" s="232">
        <f t="shared" si="128"/>
        <v>4935185.0599999996</v>
      </c>
      <c r="T303" s="225">
        <f t="shared" si="157"/>
        <v>6228.1487380111048</v>
      </c>
      <c r="U303" s="232">
        <v>8716.5030449268052</v>
      </c>
    </row>
    <row r="304" spans="1:21" ht="35.25" x14ac:dyDescent="0.5">
      <c r="A304">
        <v>1</v>
      </c>
      <c r="B304" s="224">
        <f>SUBTOTAL(9,$A$16:A304)</f>
        <v>250</v>
      </c>
      <c r="C304" s="234" t="s">
        <v>230</v>
      </c>
      <c r="D304" s="235"/>
      <c r="E304" s="224">
        <v>1959</v>
      </c>
      <c r="F304" s="224" t="s">
        <v>17152</v>
      </c>
      <c r="G304" s="224">
        <v>2</v>
      </c>
      <c r="H304" s="224" t="s">
        <v>16975</v>
      </c>
      <c r="I304" s="236">
        <v>559</v>
      </c>
      <c r="J304" s="236">
        <v>391</v>
      </c>
      <c r="K304" s="237">
        <v>23</v>
      </c>
      <c r="L304" s="224" t="s">
        <v>17021</v>
      </c>
      <c r="M304" s="224" t="s">
        <v>17056</v>
      </c>
      <c r="N304" s="227" t="s">
        <v>17025</v>
      </c>
      <c r="O304" s="232">
        <v>3958582.4899999998</v>
      </c>
      <c r="P304" s="232"/>
      <c r="Q304" s="232">
        <v>0</v>
      </c>
      <c r="R304" s="232">
        <v>0</v>
      </c>
      <c r="S304" s="232">
        <f t="shared" si="128"/>
        <v>3958582.4899999998</v>
      </c>
      <c r="T304" s="225">
        <f t="shared" si="157"/>
        <v>7081.5429159212872</v>
      </c>
      <c r="U304" s="232">
        <v>9842.4730447227194</v>
      </c>
    </row>
    <row r="305" spans="1:21" ht="35.25" x14ac:dyDescent="0.5">
      <c r="A305">
        <v>1</v>
      </c>
      <c r="B305" s="224">
        <f>SUBTOTAL(9,$A$16:A305)</f>
        <v>251</v>
      </c>
      <c r="C305" s="234" t="s">
        <v>231</v>
      </c>
      <c r="D305" s="235"/>
      <c r="E305" s="224">
        <v>1963</v>
      </c>
      <c r="F305" s="224" t="s">
        <v>17152</v>
      </c>
      <c r="G305" s="224">
        <v>2</v>
      </c>
      <c r="H305" s="224" t="s">
        <v>16975</v>
      </c>
      <c r="I305" s="236">
        <v>634.70000000000005</v>
      </c>
      <c r="J305" s="236">
        <v>637.70000000000005</v>
      </c>
      <c r="K305" s="237">
        <v>26</v>
      </c>
      <c r="L305" s="224" t="s">
        <v>17021</v>
      </c>
      <c r="M305" s="224" t="s">
        <v>17056</v>
      </c>
      <c r="N305" s="227" t="s">
        <v>17025</v>
      </c>
      <c r="O305" s="232">
        <v>4355274.83</v>
      </c>
      <c r="P305" s="232"/>
      <c r="Q305" s="232">
        <v>0</v>
      </c>
      <c r="R305" s="232">
        <v>0</v>
      </c>
      <c r="S305" s="232">
        <f t="shared" si="128"/>
        <v>4355274.83</v>
      </c>
      <c r="T305" s="225">
        <f t="shared" si="157"/>
        <v>6861.9423822278241</v>
      </c>
      <c r="U305" s="232">
        <v>9712.2900000000009</v>
      </c>
    </row>
    <row r="306" spans="1:21" ht="35.25" x14ac:dyDescent="0.5">
      <c r="A306">
        <v>1</v>
      </c>
      <c r="B306" s="224">
        <f>SUBTOTAL(9,$A$16:A307)</f>
        <v>253</v>
      </c>
      <c r="C306" s="234" t="s">
        <v>14937</v>
      </c>
      <c r="D306" s="235"/>
      <c r="E306" s="224">
        <v>1974</v>
      </c>
      <c r="F306" s="224" t="s">
        <v>17259</v>
      </c>
      <c r="G306" s="224">
        <v>5</v>
      </c>
      <c r="H306" s="224" t="s">
        <v>17031</v>
      </c>
      <c r="I306" s="236">
        <v>3399.85</v>
      </c>
      <c r="J306" s="236">
        <v>3399.85</v>
      </c>
      <c r="K306" s="237">
        <v>166</v>
      </c>
      <c r="L306" s="224" t="s">
        <v>17021</v>
      </c>
      <c r="M306" s="224" t="s">
        <v>17037</v>
      </c>
      <c r="N306" s="227" t="s">
        <v>17283</v>
      </c>
      <c r="O306" s="232">
        <v>10353254.470000001</v>
      </c>
      <c r="P306" s="232"/>
      <c r="Q306" s="232">
        <v>0</v>
      </c>
      <c r="R306" s="232">
        <v>0</v>
      </c>
      <c r="S306" s="232">
        <f>O306-Q306-R306</f>
        <v>10353254.470000001</v>
      </c>
      <c r="T306" s="225">
        <f>O306/I306</f>
        <v>3045.2091915819819</v>
      </c>
      <c r="U306" s="232">
        <v>7041.2424018706715</v>
      </c>
    </row>
    <row r="307" spans="1:21" ht="35.25" x14ac:dyDescent="0.5">
      <c r="A307">
        <v>1</v>
      </c>
      <c r="B307" s="224">
        <f>SUBTOTAL(9,$A$16:A307)</f>
        <v>253</v>
      </c>
      <c r="C307" s="234" t="s">
        <v>2592</v>
      </c>
      <c r="D307" s="235"/>
      <c r="E307" s="224">
        <v>1981</v>
      </c>
      <c r="F307" s="224" t="s">
        <v>17152</v>
      </c>
      <c r="G307" s="224">
        <v>5</v>
      </c>
      <c r="H307" s="224" t="s">
        <v>17024</v>
      </c>
      <c r="I307" s="236">
        <v>3351.1</v>
      </c>
      <c r="J307" s="236">
        <v>2708.3</v>
      </c>
      <c r="K307" s="237">
        <v>114</v>
      </c>
      <c r="L307" s="224" t="s">
        <v>17021</v>
      </c>
      <c r="M307" s="224" t="s">
        <v>17056</v>
      </c>
      <c r="N307" s="227" t="s">
        <v>17025</v>
      </c>
      <c r="O307" s="232">
        <v>252788.23</v>
      </c>
      <c r="P307" s="232"/>
      <c r="Q307" s="232">
        <v>0</v>
      </c>
      <c r="R307" s="232">
        <v>0</v>
      </c>
      <c r="S307" s="232">
        <f t="shared" si="128"/>
        <v>252788.23</v>
      </c>
      <c r="T307" s="225">
        <f t="shared" si="157"/>
        <v>75.434403628659254</v>
      </c>
      <c r="U307" s="232">
        <v>75.434403628659254</v>
      </c>
    </row>
    <row r="308" spans="1:21" ht="35.25" x14ac:dyDescent="0.5">
      <c r="B308" s="233" t="s">
        <v>223</v>
      </c>
      <c r="C308" s="233"/>
      <c r="D308" s="223" t="s">
        <v>17004</v>
      </c>
      <c r="E308" s="224" t="s">
        <v>17004</v>
      </c>
      <c r="F308" s="224" t="s">
        <v>17004</v>
      </c>
      <c r="G308" s="224" t="s">
        <v>17004</v>
      </c>
      <c r="H308" s="224" t="s">
        <v>17004</v>
      </c>
      <c r="I308" s="229">
        <f>I309</f>
        <v>799.1</v>
      </c>
      <c r="J308" s="229">
        <f t="shared" ref="J308:S308" si="161">J309</f>
        <v>736.7</v>
      </c>
      <c r="K308" s="230">
        <f t="shared" si="161"/>
        <v>45</v>
      </c>
      <c r="L308" s="224" t="s">
        <v>17004</v>
      </c>
      <c r="M308" s="224" t="s">
        <v>17004</v>
      </c>
      <c r="N308" s="227" t="s">
        <v>17004</v>
      </c>
      <c r="O308" s="231">
        <v>4935765.43</v>
      </c>
      <c r="P308" s="229">
        <f t="shared" si="161"/>
        <v>0</v>
      </c>
      <c r="Q308" s="229">
        <f t="shared" si="161"/>
        <v>0</v>
      </c>
      <c r="R308" s="229">
        <f t="shared" si="161"/>
        <v>0</v>
      </c>
      <c r="S308" s="229">
        <f t="shared" si="161"/>
        <v>4935765.43</v>
      </c>
      <c r="T308" s="225">
        <f t="shared" si="157"/>
        <v>6176.6555249655858</v>
      </c>
      <c r="U308" s="232">
        <f>U309</f>
        <v>7714.1661829558252</v>
      </c>
    </row>
    <row r="309" spans="1:21" ht="35.25" x14ac:dyDescent="0.5">
      <c r="A309">
        <v>1</v>
      </c>
      <c r="B309" s="224">
        <f>SUBTOTAL(9,$A$16:A309)</f>
        <v>254</v>
      </c>
      <c r="C309" s="234" t="s">
        <v>233</v>
      </c>
      <c r="D309" s="235"/>
      <c r="E309" s="224">
        <v>1972</v>
      </c>
      <c r="F309" s="224" t="s">
        <v>17152</v>
      </c>
      <c r="G309" s="224">
        <v>2</v>
      </c>
      <c r="H309" s="224" t="s">
        <v>16975</v>
      </c>
      <c r="I309" s="236">
        <v>799.1</v>
      </c>
      <c r="J309" s="236">
        <v>736.7</v>
      </c>
      <c r="K309" s="237">
        <v>45</v>
      </c>
      <c r="L309" s="224" t="s">
        <v>17021</v>
      </c>
      <c r="M309" s="224" t="s">
        <v>17037</v>
      </c>
      <c r="N309" s="227" t="s">
        <v>17133</v>
      </c>
      <c r="O309" s="232">
        <v>4935765.43</v>
      </c>
      <c r="P309" s="232"/>
      <c r="Q309" s="232">
        <v>0</v>
      </c>
      <c r="R309" s="232">
        <v>0</v>
      </c>
      <c r="S309" s="232">
        <f t="shared" si="128"/>
        <v>4935765.43</v>
      </c>
      <c r="T309" s="225">
        <f t="shared" si="157"/>
        <v>6176.6555249655858</v>
      </c>
      <c r="U309" s="232">
        <v>7714.1661829558252</v>
      </c>
    </row>
    <row r="310" spans="1:21" ht="35.25" x14ac:dyDescent="0.5">
      <c r="B310" s="233" t="s">
        <v>224</v>
      </c>
      <c r="C310" s="233"/>
      <c r="D310" s="223" t="s">
        <v>17004</v>
      </c>
      <c r="E310" s="224" t="s">
        <v>17004</v>
      </c>
      <c r="F310" s="224" t="s">
        <v>17004</v>
      </c>
      <c r="G310" s="224" t="s">
        <v>17004</v>
      </c>
      <c r="H310" s="224" t="s">
        <v>17004</v>
      </c>
      <c r="I310" s="229">
        <f>SUM(I311:I312)</f>
        <v>1490.21</v>
      </c>
      <c r="J310" s="229">
        <f t="shared" ref="J310:S310" si="162">SUM(J311:J312)</f>
        <v>1016.25</v>
      </c>
      <c r="K310" s="230">
        <f t="shared" si="162"/>
        <v>56</v>
      </c>
      <c r="L310" s="224" t="s">
        <v>17004</v>
      </c>
      <c r="M310" s="224" t="s">
        <v>17004</v>
      </c>
      <c r="N310" s="227" t="s">
        <v>17004</v>
      </c>
      <c r="O310" s="231">
        <v>10142155.65</v>
      </c>
      <c r="P310" s="229">
        <f t="shared" si="162"/>
        <v>0</v>
      </c>
      <c r="Q310" s="229">
        <f t="shared" si="162"/>
        <v>0</v>
      </c>
      <c r="R310" s="229">
        <f t="shared" si="162"/>
        <v>0</v>
      </c>
      <c r="S310" s="229">
        <f t="shared" si="162"/>
        <v>10142155.65</v>
      </c>
      <c r="T310" s="225">
        <f t="shared" si="157"/>
        <v>6805.8566577864867</v>
      </c>
      <c r="U310" s="232">
        <f>MAX(U311:U312)</f>
        <v>9519.6</v>
      </c>
    </row>
    <row r="311" spans="1:21" ht="35.25" x14ac:dyDescent="0.5">
      <c r="A311">
        <v>1</v>
      </c>
      <c r="B311" s="224">
        <f>SUBTOTAL(9,$A$16:A311)</f>
        <v>255</v>
      </c>
      <c r="C311" s="252" t="s">
        <v>234</v>
      </c>
      <c r="D311" s="244"/>
      <c r="E311" s="224">
        <v>1966</v>
      </c>
      <c r="F311" s="224" t="s">
        <v>17152</v>
      </c>
      <c r="G311" s="224">
        <v>2</v>
      </c>
      <c r="H311" s="224" t="s">
        <v>16975</v>
      </c>
      <c r="I311" s="229">
        <v>724.81</v>
      </c>
      <c r="J311" s="229">
        <v>519.75</v>
      </c>
      <c r="K311" s="230">
        <v>28</v>
      </c>
      <c r="L311" s="224" t="s">
        <v>17021</v>
      </c>
      <c r="M311" s="224" t="s">
        <v>17056</v>
      </c>
      <c r="N311" s="227" t="s">
        <v>17025</v>
      </c>
      <c r="O311" s="229">
        <v>5252612.41</v>
      </c>
      <c r="P311" s="231"/>
      <c r="Q311" s="229">
        <v>0</v>
      </c>
      <c r="R311" s="229">
        <v>0</v>
      </c>
      <c r="S311" s="229">
        <f t="shared" si="128"/>
        <v>5252612.41</v>
      </c>
      <c r="T311" s="225">
        <f t="shared" si="157"/>
        <v>7246.8818173038462</v>
      </c>
      <c r="U311" s="232">
        <v>9519.6</v>
      </c>
    </row>
    <row r="312" spans="1:21" ht="35.25" x14ac:dyDescent="0.5">
      <c r="A312">
        <v>1</v>
      </c>
      <c r="B312" s="224">
        <f>SUBTOTAL(9,$A$16:A312)</f>
        <v>256</v>
      </c>
      <c r="C312" s="252" t="s">
        <v>14833</v>
      </c>
      <c r="D312" s="244"/>
      <c r="E312" s="224">
        <v>1972</v>
      </c>
      <c r="F312" s="224" t="s">
        <v>17152</v>
      </c>
      <c r="G312" s="224">
        <v>2</v>
      </c>
      <c r="H312" s="224">
        <v>2</v>
      </c>
      <c r="I312" s="229">
        <v>765.4</v>
      </c>
      <c r="J312" s="229">
        <v>496.5</v>
      </c>
      <c r="K312" s="230">
        <v>28</v>
      </c>
      <c r="L312" s="224" t="s">
        <v>17021</v>
      </c>
      <c r="M312" s="224" t="s">
        <v>17037</v>
      </c>
      <c r="N312" s="227" t="s">
        <v>17248</v>
      </c>
      <c r="O312" s="229">
        <v>4889543.24</v>
      </c>
      <c r="P312" s="231"/>
      <c r="Q312" s="229">
        <v>0</v>
      </c>
      <c r="R312" s="229">
        <v>0</v>
      </c>
      <c r="S312" s="229">
        <f t="shared" si="128"/>
        <v>4889543.24</v>
      </c>
      <c r="T312" s="225">
        <f t="shared" si="157"/>
        <v>6388.2195453357726</v>
      </c>
      <c r="U312" s="232">
        <v>8662.5816796446306</v>
      </c>
    </row>
    <row r="313" spans="1:21" ht="35.25" x14ac:dyDescent="0.5">
      <c r="B313" s="233" t="s">
        <v>235</v>
      </c>
      <c r="C313" s="252"/>
      <c r="D313" s="223" t="s">
        <v>17004</v>
      </c>
      <c r="E313" s="224" t="s">
        <v>17004</v>
      </c>
      <c r="F313" s="224" t="s">
        <v>17004</v>
      </c>
      <c r="G313" s="224" t="s">
        <v>17004</v>
      </c>
      <c r="H313" s="224" t="s">
        <v>17004</v>
      </c>
      <c r="I313" s="229">
        <f>SUM(I314:I315)</f>
        <v>11414.84</v>
      </c>
      <c r="J313" s="229">
        <f t="shared" ref="J313:S313" si="163">SUM(J314:J315)</f>
        <v>10462.44</v>
      </c>
      <c r="K313" s="230">
        <f t="shared" si="163"/>
        <v>420</v>
      </c>
      <c r="L313" s="224" t="s">
        <v>17004</v>
      </c>
      <c r="M313" s="224" t="s">
        <v>17004</v>
      </c>
      <c r="N313" s="227" t="s">
        <v>17004</v>
      </c>
      <c r="O313" s="231">
        <v>4131716.2</v>
      </c>
      <c r="P313" s="229">
        <f t="shared" si="163"/>
        <v>0</v>
      </c>
      <c r="Q313" s="229">
        <f t="shared" si="163"/>
        <v>0</v>
      </c>
      <c r="R313" s="229">
        <f t="shared" si="163"/>
        <v>0</v>
      </c>
      <c r="S313" s="229">
        <f t="shared" si="163"/>
        <v>4131716.2</v>
      </c>
      <c r="T313" s="225">
        <f t="shared" si="157"/>
        <v>361.96006251511193</v>
      </c>
      <c r="U313" s="232">
        <f>MAX(U314:U315)</f>
        <v>2283.8135947344126</v>
      </c>
    </row>
    <row r="314" spans="1:21" ht="35.25" x14ac:dyDescent="0.5">
      <c r="A314">
        <v>1</v>
      </c>
      <c r="B314" s="224">
        <f>SUBTOTAL(9,$A$16:A314)</f>
        <v>257</v>
      </c>
      <c r="C314" s="234" t="s">
        <v>14434</v>
      </c>
      <c r="D314" s="235"/>
      <c r="E314" s="224">
        <v>1979</v>
      </c>
      <c r="F314" s="224" t="s">
        <v>17152</v>
      </c>
      <c r="G314" s="224">
        <v>5</v>
      </c>
      <c r="H314" s="224" t="s">
        <v>17027</v>
      </c>
      <c r="I314" s="236">
        <v>5523</v>
      </c>
      <c r="J314" s="236">
        <v>4570.6000000000004</v>
      </c>
      <c r="K314" s="237">
        <v>208</v>
      </c>
      <c r="L314" s="224" t="s">
        <v>17021</v>
      </c>
      <c r="M314" s="224" t="s">
        <v>17037</v>
      </c>
      <c r="N314" s="227" t="s">
        <v>17284</v>
      </c>
      <c r="O314" s="232">
        <v>149544.20000000001</v>
      </c>
      <c r="P314" s="232"/>
      <c r="Q314" s="232">
        <v>0</v>
      </c>
      <c r="R314" s="232">
        <v>0</v>
      </c>
      <c r="S314" s="232">
        <f t="shared" ref="S314:S374" si="164">O314-Q314-R314</f>
        <v>149544.20000000001</v>
      </c>
      <c r="T314" s="225">
        <f t="shared" si="157"/>
        <v>27.07662502263263</v>
      </c>
      <c r="U314" s="232">
        <v>27.07662502263263</v>
      </c>
    </row>
    <row r="315" spans="1:21" ht="35.25" x14ac:dyDescent="0.5">
      <c r="A315">
        <v>1</v>
      </c>
      <c r="B315" s="224">
        <f>SUBTOTAL(9,$A$16:A315)</f>
        <v>258</v>
      </c>
      <c r="C315" s="234" t="s">
        <v>14420</v>
      </c>
      <c r="D315" s="235"/>
      <c r="E315" s="224">
        <v>1971</v>
      </c>
      <c r="F315" s="224" t="s">
        <v>17152</v>
      </c>
      <c r="G315" s="224">
        <v>5</v>
      </c>
      <c r="H315" s="224" t="s">
        <v>17027</v>
      </c>
      <c r="I315" s="236">
        <v>5891.84</v>
      </c>
      <c r="J315" s="236">
        <v>5891.84</v>
      </c>
      <c r="K315" s="237">
        <v>212</v>
      </c>
      <c r="L315" s="224" t="s">
        <v>17021</v>
      </c>
      <c r="M315" s="224" t="s">
        <v>17037</v>
      </c>
      <c r="N315" s="227" t="s">
        <v>17247</v>
      </c>
      <c r="O315" s="232">
        <v>3982172</v>
      </c>
      <c r="P315" s="232"/>
      <c r="Q315" s="232">
        <v>0</v>
      </c>
      <c r="R315" s="232">
        <v>0</v>
      </c>
      <c r="S315" s="232">
        <f>O315-Q315-R315</f>
        <v>3982172</v>
      </c>
      <c r="T315" s="225">
        <f t="shared" si="157"/>
        <v>675.87918205518133</v>
      </c>
      <c r="U315" s="232">
        <v>2283.8135947344126</v>
      </c>
    </row>
    <row r="316" spans="1:21" ht="35.25" x14ac:dyDescent="0.5">
      <c r="B316" s="233" t="s">
        <v>17252</v>
      </c>
      <c r="C316" s="233"/>
      <c r="D316" s="223" t="s">
        <v>17004</v>
      </c>
      <c r="E316" s="224" t="s">
        <v>17004</v>
      </c>
      <c r="F316" s="224" t="s">
        <v>17004</v>
      </c>
      <c r="G316" s="224" t="s">
        <v>17004</v>
      </c>
      <c r="H316" s="224" t="s">
        <v>17004</v>
      </c>
      <c r="I316" s="229">
        <f>I317</f>
        <v>780.3</v>
      </c>
      <c r="J316" s="229">
        <f t="shared" ref="J316:S316" si="165">J317</f>
        <v>720.3</v>
      </c>
      <c r="K316" s="230">
        <f t="shared" si="165"/>
        <v>40</v>
      </c>
      <c r="L316" s="224" t="s">
        <v>17004</v>
      </c>
      <c r="M316" s="224" t="s">
        <v>17004</v>
      </c>
      <c r="N316" s="227" t="s">
        <v>17004</v>
      </c>
      <c r="O316" s="231">
        <v>5614932.2299999995</v>
      </c>
      <c r="P316" s="229">
        <f t="shared" si="165"/>
        <v>0</v>
      </c>
      <c r="Q316" s="229">
        <f t="shared" si="165"/>
        <v>0</v>
      </c>
      <c r="R316" s="229">
        <f t="shared" si="165"/>
        <v>0</v>
      </c>
      <c r="S316" s="229">
        <f t="shared" si="165"/>
        <v>5614932.2299999995</v>
      </c>
      <c r="T316" s="225">
        <f t="shared" si="157"/>
        <v>7195.8634243239776</v>
      </c>
      <c r="U316" s="232">
        <f>U317</f>
        <v>9090.2749311803145</v>
      </c>
    </row>
    <row r="317" spans="1:21" ht="35.25" x14ac:dyDescent="0.5">
      <c r="A317">
        <v>1</v>
      </c>
      <c r="B317" s="224">
        <f>SUBTOTAL(9,$A$16:A317)</f>
        <v>259</v>
      </c>
      <c r="C317" s="234" t="s">
        <v>14518</v>
      </c>
      <c r="D317" s="235"/>
      <c r="E317" s="224">
        <v>1961</v>
      </c>
      <c r="F317" s="224" t="s">
        <v>17152</v>
      </c>
      <c r="G317" s="224">
        <v>2</v>
      </c>
      <c r="H317" s="224" t="s">
        <v>16975</v>
      </c>
      <c r="I317" s="236">
        <v>780.3</v>
      </c>
      <c r="J317" s="236">
        <v>720.3</v>
      </c>
      <c r="K317" s="237">
        <v>40</v>
      </c>
      <c r="L317" s="224" t="s">
        <v>17021</v>
      </c>
      <c r="M317" s="224" t="s">
        <v>17037</v>
      </c>
      <c r="N317" s="227" t="s">
        <v>17285</v>
      </c>
      <c r="O317" s="232">
        <v>5614932.2299999995</v>
      </c>
      <c r="P317" s="232"/>
      <c r="Q317" s="232">
        <v>0</v>
      </c>
      <c r="R317" s="232">
        <v>0</v>
      </c>
      <c r="S317" s="232">
        <f t="shared" si="164"/>
        <v>5614932.2299999995</v>
      </c>
      <c r="T317" s="225">
        <f t="shared" si="157"/>
        <v>7195.8634243239776</v>
      </c>
      <c r="U317" s="232">
        <v>9090.2749311803145</v>
      </c>
    </row>
    <row r="318" spans="1:21" ht="35.25" x14ac:dyDescent="0.5">
      <c r="B318" s="233" t="s">
        <v>362</v>
      </c>
      <c r="C318" s="233"/>
      <c r="D318" s="223" t="s">
        <v>17004</v>
      </c>
      <c r="E318" s="224" t="s">
        <v>17004</v>
      </c>
      <c r="F318" s="224" t="s">
        <v>17004</v>
      </c>
      <c r="G318" s="224" t="s">
        <v>17004</v>
      </c>
      <c r="H318" s="224" t="s">
        <v>17004</v>
      </c>
      <c r="I318" s="229">
        <f>I319</f>
        <v>911.2</v>
      </c>
      <c r="J318" s="229">
        <f t="shared" ref="J318:S318" si="166">J319</f>
        <v>827</v>
      </c>
      <c r="K318" s="230">
        <f t="shared" si="166"/>
        <v>30</v>
      </c>
      <c r="L318" s="224" t="s">
        <v>17004</v>
      </c>
      <c r="M318" s="224" t="s">
        <v>17004</v>
      </c>
      <c r="N318" s="227" t="s">
        <v>17004</v>
      </c>
      <c r="O318" s="231">
        <v>6474966.2599999998</v>
      </c>
      <c r="P318" s="229">
        <f t="shared" si="166"/>
        <v>0</v>
      </c>
      <c r="Q318" s="229">
        <f t="shared" si="166"/>
        <v>0</v>
      </c>
      <c r="R318" s="229">
        <f t="shared" si="166"/>
        <v>0</v>
      </c>
      <c r="S318" s="229">
        <f t="shared" si="166"/>
        <v>6474966.2599999998</v>
      </c>
      <c r="T318" s="225">
        <f t="shared" si="157"/>
        <v>7105.977019315188</v>
      </c>
      <c r="U318" s="232">
        <f>U319</f>
        <v>9517.0813345039496</v>
      </c>
    </row>
    <row r="319" spans="1:21" ht="35.25" x14ac:dyDescent="0.5">
      <c r="A319">
        <v>1</v>
      </c>
      <c r="B319" s="224">
        <f>SUBTOTAL(9,$A$16:A319)</f>
        <v>260</v>
      </c>
      <c r="C319" s="234" t="s">
        <v>363</v>
      </c>
      <c r="D319" s="235"/>
      <c r="E319" s="224">
        <v>1976</v>
      </c>
      <c r="F319" s="224" t="s">
        <v>17152</v>
      </c>
      <c r="G319" s="224">
        <v>2</v>
      </c>
      <c r="H319" s="224" t="s">
        <v>17028</v>
      </c>
      <c r="I319" s="236">
        <v>911.2</v>
      </c>
      <c r="J319" s="236">
        <v>827</v>
      </c>
      <c r="K319" s="237">
        <v>30</v>
      </c>
      <c r="L319" s="224" t="s">
        <v>17021</v>
      </c>
      <c r="M319" s="224" t="s">
        <v>17037</v>
      </c>
      <c r="N319" s="227" t="s">
        <v>17077</v>
      </c>
      <c r="O319" s="232">
        <v>6474966.2599999998</v>
      </c>
      <c r="P319" s="232"/>
      <c r="Q319" s="232">
        <v>0</v>
      </c>
      <c r="R319" s="232">
        <v>0</v>
      </c>
      <c r="S319" s="232">
        <f t="shared" si="164"/>
        <v>6474966.2599999998</v>
      </c>
      <c r="T319" s="225">
        <f t="shared" si="157"/>
        <v>7105.977019315188</v>
      </c>
      <c r="U319" s="232">
        <v>9517.0813345039496</v>
      </c>
    </row>
    <row r="320" spans="1:21" ht="35.25" x14ac:dyDescent="0.5">
      <c r="B320" s="233" t="s">
        <v>17293</v>
      </c>
      <c r="C320" s="233"/>
      <c r="D320" s="223" t="s">
        <v>17004</v>
      </c>
      <c r="E320" s="224" t="s">
        <v>17004</v>
      </c>
      <c r="F320" s="224" t="s">
        <v>17004</v>
      </c>
      <c r="G320" s="224" t="s">
        <v>17004</v>
      </c>
      <c r="H320" s="224" t="s">
        <v>17004</v>
      </c>
      <c r="I320" s="229">
        <f>I321</f>
        <v>621.6</v>
      </c>
      <c r="J320" s="229">
        <f t="shared" ref="J320:S320" si="167">J321</f>
        <v>502.6</v>
      </c>
      <c r="K320" s="230">
        <f t="shared" si="167"/>
        <v>25</v>
      </c>
      <c r="L320" s="224" t="s">
        <v>17004</v>
      </c>
      <c r="M320" s="224" t="s">
        <v>17004</v>
      </c>
      <c r="N320" s="227" t="s">
        <v>17004</v>
      </c>
      <c r="O320" s="231">
        <v>3424966.38</v>
      </c>
      <c r="P320" s="229">
        <f t="shared" si="167"/>
        <v>0</v>
      </c>
      <c r="Q320" s="229">
        <f t="shared" si="167"/>
        <v>0</v>
      </c>
      <c r="R320" s="229">
        <f t="shared" si="167"/>
        <v>0</v>
      </c>
      <c r="S320" s="229">
        <f t="shared" si="167"/>
        <v>3424966.38</v>
      </c>
      <c r="T320" s="225">
        <f t="shared" si="157"/>
        <v>5509.9201737451731</v>
      </c>
      <c r="U320" s="232">
        <f>U321</f>
        <v>9423.7612277992266</v>
      </c>
    </row>
    <row r="321" spans="1:21" ht="35.25" x14ac:dyDescent="0.5">
      <c r="A321">
        <v>1</v>
      </c>
      <c r="B321" s="224">
        <f>SUBTOTAL(9,$A$16:A321)</f>
        <v>261</v>
      </c>
      <c r="C321" s="246" t="s">
        <v>15223</v>
      </c>
      <c r="D321" s="247"/>
      <c r="E321" s="224">
        <v>1987</v>
      </c>
      <c r="F321" s="224" t="s">
        <v>17152</v>
      </c>
      <c r="G321" s="224">
        <v>2</v>
      </c>
      <c r="H321" s="224" t="s">
        <v>16975</v>
      </c>
      <c r="I321" s="229">
        <v>621.6</v>
      </c>
      <c r="J321" s="229">
        <v>502.6</v>
      </c>
      <c r="K321" s="230">
        <v>25</v>
      </c>
      <c r="L321" s="224" t="s">
        <v>17021</v>
      </c>
      <c r="M321" s="224" t="s">
        <v>17056</v>
      </c>
      <c r="N321" s="227" t="s">
        <v>17025</v>
      </c>
      <c r="O321" s="229">
        <v>3424966.38</v>
      </c>
      <c r="P321" s="231"/>
      <c r="Q321" s="229">
        <v>0</v>
      </c>
      <c r="R321" s="229">
        <v>0</v>
      </c>
      <c r="S321" s="229">
        <f t="shared" si="164"/>
        <v>3424966.38</v>
      </c>
      <c r="T321" s="225">
        <f t="shared" si="157"/>
        <v>5509.9201737451731</v>
      </c>
      <c r="U321" s="232">
        <v>9423.7612277992266</v>
      </c>
    </row>
    <row r="322" spans="1:21" ht="35.25" x14ac:dyDescent="0.5">
      <c r="B322" s="233" t="s">
        <v>257</v>
      </c>
      <c r="C322" s="233"/>
      <c r="D322" s="223" t="s">
        <v>17004</v>
      </c>
      <c r="E322" s="224" t="s">
        <v>17004</v>
      </c>
      <c r="F322" s="224" t="s">
        <v>17004</v>
      </c>
      <c r="G322" s="224" t="s">
        <v>17004</v>
      </c>
      <c r="H322" s="224" t="s">
        <v>17004</v>
      </c>
      <c r="I322" s="229">
        <f>I323</f>
        <v>971.34</v>
      </c>
      <c r="J322" s="229">
        <f t="shared" ref="J322:S322" si="168">J323</f>
        <v>879.22</v>
      </c>
      <c r="K322" s="230">
        <f t="shared" si="168"/>
        <v>45</v>
      </c>
      <c r="L322" s="224" t="s">
        <v>17004</v>
      </c>
      <c r="M322" s="224" t="s">
        <v>17004</v>
      </c>
      <c r="N322" s="227" t="s">
        <v>17004</v>
      </c>
      <c r="O322" s="231">
        <v>91273.600000000006</v>
      </c>
      <c r="P322" s="229">
        <f t="shared" si="168"/>
        <v>0</v>
      </c>
      <c r="Q322" s="229">
        <f t="shared" si="168"/>
        <v>0</v>
      </c>
      <c r="R322" s="229">
        <f t="shared" si="168"/>
        <v>0</v>
      </c>
      <c r="S322" s="229">
        <f t="shared" si="168"/>
        <v>91273.600000000006</v>
      </c>
      <c r="T322" s="225">
        <f t="shared" si="157"/>
        <v>93.96668519776803</v>
      </c>
      <c r="U322" s="232">
        <f>U323</f>
        <v>93.96668519776803</v>
      </c>
    </row>
    <row r="323" spans="1:21" ht="35.25" x14ac:dyDescent="0.5">
      <c r="A323">
        <v>1</v>
      </c>
      <c r="B323" s="224">
        <f>SUBTOTAL(9,$A$16:A323)</f>
        <v>262</v>
      </c>
      <c r="C323" s="234" t="s">
        <v>258</v>
      </c>
      <c r="D323" s="235"/>
      <c r="E323" s="224">
        <v>1980</v>
      </c>
      <c r="F323" s="224" t="s">
        <v>17152</v>
      </c>
      <c r="G323" s="224">
        <v>2</v>
      </c>
      <c r="H323" s="224" t="s">
        <v>17028</v>
      </c>
      <c r="I323" s="236">
        <v>971.34</v>
      </c>
      <c r="J323" s="236">
        <v>879.22</v>
      </c>
      <c r="K323" s="237">
        <v>45</v>
      </c>
      <c r="L323" s="224" t="s">
        <v>17021</v>
      </c>
      <c r="M323" s="224" t="s">
        <v>17037</v>
      </c>
      <c r="N323" s="227" t="s">
        <v>17137</v>
      </c>
      <c r="O323" s="232">
        <v>91273.600000000006</v>
      </c>
      <c r="P323" s="232"/>
      <c r="Q323" s="232">
        <v>0</v>
      </c>
      <c r="R323" s="232">
        <v>0</v>
      </c>
      <c r="S323" s="232">
        <f t="shared" si="164"/>
        <v>91273.600000000006</v>
      </c>
      <c r="T323" s="225">
        <f t="shared" si="157"/>
        <v>93.96668519776803</v>
      </c>
      <c r="U323" s="232">
        <v>93.96668519776803</v>
      </c>
    </row>
    <row r="324" spans="1:21" ht="35.25" x14ac:dyDescent="0.5">
      <c r="B324" s="233" t="s">
        <v>259</v>
      </c>
      <c r="C324" s="233"/>
      <c r="D324" s="223" t="s">
        <v>17004</v>
      </c>
      <c r="E324" s="224" t="s">
        <v>17004</v>
      </c>
      <c r="F324" s="224" t="s">
        <v>17004</v>
      </c>
      <c r="G324" s="224" t="s">
        <v>17004</v>
      </c>
      <c r="H324" s="224" t="s">
        <v>17004</v>
      </c>
      <c r="I324" s="229">
        <f>I325</f>
        <v>687</v>
      </c>
      <c r="J324" s="229">
        <f t="shared" ref="J324:S324" si="169">J325</f>
        <v>640.6</v>
      </c>
      <c r="K324" s="230">
        <f t="shared" si="169"/>
        <v>21</v>
      </c>
      <c r="L324" s="224" t="s">
        <v>17004</v>
      </c>
      <c r="M324" s="224" t="s">
        <v>17004</v>
      </c>
      <c r="N324" s="227" t="s">
        <v>17004</v>
      </c>
      <c r="O324" s="231">
        <v>81117.77</v>
      </c>
      <c r="P324" s="229">
        <f t="shared" si="169"/>
        <v>0</v>
      </c>
      <c r="Q324" s="229">
        <f t="shared" si="169"/>
        <v>0</v>
      </c>
      <c r="R324" s="229">
        <f t="shared" si="169"/>
        <v>0</v>
      </c>
      <c r="S324" s="229">
        <f t="shared" si="169"/>
        <v>81117.77</v>
      </c>
      <c r="T324" s="225">
        <f t="shared" si="157"/>
        <v>118.07535662299856</v>
      </c>
      <c r="U324" s="232">
        <f>U325</f>
        <v>118.07535662299856</v>
      </c>
    </row>
    <row r="325" spans="1:21" ht="35.25" x14ac:dyDescent="0.5">
      <c r="A325">
        <v>1</v>
      </c>
      <c r="B325" s="224">
        <f>SUBTOTAL(9,$A$16:A325)</f>
        <v>263</v>
      </c>
      <c r="C325" s="234" t="s">
        <v>260</v>
      </c>
      <c r="D325" s="235"/>
      <c r="E325" s="224">
        <v>1965</v>
      </c>
      <c r="F325" s="224" t="s">
        <v>17152</v>
      </c>
      <c r="G325" s="224">
        <v>2</v>
      </c>
      <c r="H325" s="224" t="s">
        <v>16975</v>
      </c>
      <c r="I325" s="236">
        <v>687</v>
      </c>
      <c r="J325" s="236">
        <v>640.6</v>
      </c>
      <c r="K325" s="237">
        <v>21</v>
      </c>
      <c r="L325" s="224" t="s">
        <v>17021</v>
      </c>
      <c r="M325" s="224" t="s">
        <v>17056</v>
      </c>
      <c r="N325" s="227" t="s">
        <v>17025</v>
      </c>
      <c r="O325" s="232">
        <v>81117.77</v>
      </c>
      <c r="P325" s="232"/>
      <c r="Q325" s="232">
        <v>0</v>
      </c>
      <c r="R325" s="232">
        <v>0</v>
      </c>
      <c r="S325" s="232">
        <f t="shared" si="164"/>
        <v>81117.77</v>
      </c>
      <c r="T325" s="225">
        <f t="shared" si="157"/>
        <v>118.07535662299856</v>
      </c>
      <c r="U325" s="232">
        <v>118.07535662299856</v>
      </c>
    </row>
    <row r="326" spans="1:21" ht="35.25" x14ac:dyDescent="0.5">
      <c r="B326" s="233" t="s">
        <v>261</v>
      </c>
      <c r="C326" s="233"/>
      <c r="D326" s="223" t="s">
        <v>17004</v>
      </c>
      <c r="E326" s="224" t="s">
        <v>17004</v>
      </c>
      <c r="F326" s="224" t="s">
        <v>17004</v>
      </c>
      <c r="G326" s="224" t="s">
        <v>17004</v>
      </c>
      <c r="H326" s="224" t="s">
        <v>17004</v>
      </c>
      <c r="I326" s="229">
        <f>SUM(I327:I329)</f>
        <v>3742.79</v>
      </c>
      <c r="J326" s="229">
        <f t="shared" ref="J326:S326" si="170">SUM(J327:J329)</f>
        <v>3619.2</v>
      </c>
      <c r="K326" s="230">
        <f t="shared" si="170"/>
        <v>138</v>
      </c>
      <c r="L326" s="224" t="s">
        <v>17004</v>
      </c>
      <c r="M326" s="224" t="s">
        <v>17004</v>
      </c>
      <c r="N326" s="227" t="s">
        <v>17004</v>
      </c>
      <c r="O326" s="231">
        <v>8089768.3499999996</v>
      </c>
      <c r="P326" s="229">
        <f t="shared" si="170"/>
        <v>0</v>
      </c>
      <c r="Q326" s="229">
        <f t="shared" si="170"/>
        <v>0</v>
      </c>
      <c r="R326" s="229">
        <f t="shared" si="170"/>
        <v>0</v>
      </c>
      <c r="S326" s="229">
        <f t="shared" si="170"/>
        <v>8089768.3499999996</v>
      </c>
      <c r="T326" s="225">
        <f t="shared" si="157"/>
        <v>2161.427264153212</v>
      </c>
      <c r="U326" s="232">
        <f>MAX(U327:U329)</f>
        <v>4574.0576695194204</v>
      </c>
    </row>
    <row r="327" spans="1:21" ht="35.25" x14ac:dyDescent="0.5">
      <c r="A327">
        <v>1</v>
      </c>
      <c r="B327" s="224">
        <f>SUBTOTAL(9,$A$16:A327)</f>
        <v>264</v>
      </c>
      <c r="C327" s="234" t="s">
        <v>262</v>
      </c>
      <c r="D327" s="235"/>
      <c r="E327" s="224">
        <v>1978</v>
      </c>
      <c r="F327" s="224" t="s">
        <v>17152</v>
      </c>
      <c r="G327" s="224">
        <v>2</v>
      </c>
      <c r="H327" s="224" t="s">
        <v>17028</v>
      </c>
      <c r="I327" s="236">
        <v>926.8</v>
      </c>
      <c r="J327" s="236">
        <v>840.6</v>
      </c>
      <c r="K327" s="237">
        <v>40</v>
      </c>
      <c r="L327" s="224" t="s">
        <v>17021</v>
      </c>
      <c r="M327" s="224" t="s">
        <v>17037</v>
      </c>
      <c r="N327" s="227" t="s">
        <v>17138</v>
      </c>
      <c r="O327" s="232">
        <v>94249.22</v>
      </c>
      <c r="P327" s="232"/>
      <c r="Q327" s="232">
        <v>0</v>
      </c>
      <c r="R327" s="232">
        <v>0</v>
      </c>
      <c r="S327" s="232">
        <f t="shared" si="164"/>
        <v>94249.22</v>
      </c>
      <c r="T327" s="225">
        <f t="shared" si="157"/>
        <v>101.69315925766078</v>
      </c>
      <c r="U327" s="232">
        <v>101.69315925766078</v>
      </c>
    </row>
    <row r="328" spans="1:21" ht="35.25" x14ac:dyDescent="0.5">
      <c r="A328">
        <v>1</v>
      </c>
      <c r="B328" s="224">
        <f>SUBTOTAL(9,$A$16:A328)</f>
        <v>265</v>
      </c>
      <c r="C328" s="234" t="s">
        <v>15695</v>
      </c>
      <c r="D328" s="235"/>
      <c r="E328" s="224">
        <v>1970</v>
      </c>
      <c r="F328" s="224" t="s">
        <v>17152</v>
      </c>
      <c r="G328" s="224" t="s">
        <v>17024</v>
      </c>
      <c r="H328" s="224" t="s">
        <v>16973</v>
      </c>
      <c r="I328" s="236">
        <v>607.6</v>
      </c>
      <c r="J328" s="236">
        <v>607.6</v>
      </c>
      <c r="K328" s="237">
        <v>25</v>
      </c>
      <c r="L328" s="224" t="s">
        <v>17021</v>
      </c>
      <c r="M328" s="224" t="s">
        <v>17037</v>
      </c>
      <c r="N328" s="227" t="s">
        <v>17286</v>
      </c>
      <c r="O328" s="232">
        <v>2054464.32</v>
      </c>
      <c r="P328" s="232"/>
      <c r="Q328" s="232">
        <v>0</v>
      </c>
      <c r="R328" s="232">
        <v>0</v>
      </c>
      <c r="S328" s="232">
        <f t="shared" si="164"/>
        <v>2054464.32</v>
      </c>
      <c r="T328" s="225">
        <f t="shared" si="157"/>
        <v>3381.2776826859777</v>
      </c>
      <c r="U328" s="232">
        <v>4574.0576695194204</v>
      </c>
    </row>
    <row r="329" spans="1:21" ht="35.25" x14ac:dyDescent="0.5">
      <c r="A329">
        <v>1</v>
      </c>
      <c r="B329" s="224">
        <f>SUBTOTAL(9,$A$16:A329)</f>
        <v>266</v>
      </c>
      <c r="C329" s="234" t="s">
        <v>15710</v>
      </c>
      <c r="D329" s="235"/>
      <c r="E329" s="224">
        <v>1970</v>
      </c>
      <c r="F329" s="224" t="s">
        <v>17152</v>
      </c>
      <c r="G329" s="224" t="s">
        <v>17024</v>
      </c>
      <c r="H329" s="224" t="s">
        <v>17028</v>
      </c>
      <c r="I329" s="236">
        <v>2208.39</v>
      </c>
      <c r="J329" s="236">
        <v>2171</v>
      </c>
      <c r="K329" s="237">
        <v>73</v>
      </c>
      <c r="L329" s="224" t="s">
        <v>17021</v>
      </c>
      <c r="M329" s="224" t="s">
        <v>17037</v>
      </c>
      <c r="N329" s="227" t="s">
        <v>17286</v>
      </c>
      <c r="O329" s="232">
        <v>5941054.8099999996</v>
      </c>
      <c r="P329" s="232"/>
      <c r="Q329" s="232">
        <v>0</v>
      </c>
      <c r="R329" s="232">
        <v>0</v>
      </c>
      <c r="S329" s="232">
        <f t="shared" si="164"/>
        <v>5941054.8099999996</v>
      </c>
      <c r="T329" s="225">
        <f t="shared" si="157"/>
        <v>2690.2199385072381</v>
      </c>
      <c r="U329" s="232">
        <v>4210.6710361847317</v>
      </c>
    </row>
    <row r="330" spans="1:21" ht="35.25" x14ac:dyDescent="0.5">
      <c r="B330" s="233" t="s">
        <v>263</v>
      </c>
      <c r="C330" s="233"/>
      <c r="D330" s="223" t="s">
        <v>17004</v>
      </c>
      <c r="E330" s="224" t="s">
        <v>17004</v>
      </c>
      <c r="F330" s="224" t="s">
        <v>17004</v>
      </c>
      <c r="G330" s="224" t="s">
        <v>17004</v>
      </c>
      <c r="H330" s="224" t="s">
        <v>17004</v>
      </c>
      <c r="I330" s="229">
        <f>SUM(I331:I335)</f>
        <v>10489.66</v>
      </c>
      <c r="J330" s="229">
        <f t="shared" ref="J330:S330" si="171">SUM(J331:J335)</f>
        <v>7672.1</v>
      </c>
      <c r="K330" s="230">
        <f t="shared" si="171"/>
        <v>498</v>
      </c>
      <c r="L330" s="224" t="s">
        <v>17004</v>
      </c>
      <c r="M330" s="224" t="s">
        <v>17004</v>
      </c>
      <c r="N330" s="227" t="s">
        <v>17004</v>
      </c>
      <c r="O330" s="231">
        <v>23875308.140000001</v>
      </c>
      <c r="P330" s="229">
        <f t="shared" si="171"/>
        <v>0</v>
      </c>
      <c r="Q330" s="229">
        <f t="shared" si="171"/>
        <v>0</v>
      </c>
      <c r="R330" s="229">
        <f t="shared" si="171"/>
        <v>0</v>
      </c>
      <c r="S330" s="229">
        <f t="shared" si="171"/>
        <v>23875308.140000001</v>
      </c>
      <c r="T330" s="225">
        <f t="shared" si="157"/>
        <v>2276.0802676159192</v>
      </c>
      <c r="U330" s="232">
        <f>MAX(U331:U335)</f>
        <v>6755.6131729000617</v>
      </c>
    </row>
    <row r="331" spans="1:21" ht="35.25" x14ac:dyDescent="0.5">
      <c r="A331">
        <v>1</v>
      </c>
      <c r="B331" s="224">
        <f>SUBTOTAL(9,$A$16:A331)</f>
        <v>267</v>
      </c>
      <c r="C331" s="234" t="s">
        <v>264</v>
      </c>
      <c r="D331" s="235"/>
      <c r="E331" s="224">
        <v>1979</v>
      </c>
      <c r="F331" s="224" t="s">
        <v>17152</v>
      </c>
      <c r="G331" s="224">
        <v>3</v>
      </c>
      <c r="H331" s="224" t="s">
        <v>17028</v>
      </c>
      <c r="I331" s="236">
        <v>1304.8</v>
      </c>
      <c r="J331" s="236">
        <v>1304.8</v>
      </c>
      <c r="K331" s="237">
        <v>76</v>
      </c>
      <c r="L331" s="224" t="s">
        <v>17021</v>
      </c>
      <c r="M331" s="224" t="s">
        <v>17037</v>
      </c>
      <c r="N331" s="227" t="s">
        <v>17139</v>
      </c>
      <c r="O331" s="232">
        <v>6913623.3399999999</v>
      </c>
      <c r="P331" s="232"/>
      <c r="Q331" s="232">
        <v>0</v>
      </c>
      <c r="R331" s="232">
        <v>0</v>
      </c>
      <c r="S331" s="232">
        <f t="shared" si="164"/>
        <v>6913623.3399999999</v>
      </c>
      <c r="T331" s="225">
        <f t="shared" si="157"/>
        <v>5298.6077099938684</v>
      </c>
      <c r="U331" s="232">
        <v>6755.6131729000617</v>
      </c>
    </row>
    <row r="332" spans="1:21" ht="35.25" x14ac:dyDescent="0.5">
      <c r="A332">
        <v>1</v>
      </c>
      <c r="B332" s="224">
        <f>SUBTOTAL(9,$A$16:A332)</f>
        <v>268</v>
      </c>
      <c r="C332" s="234" t="s">
        <v>265</v>
      </c>
      <c r="D332" s="235"/>
      <c r="E332" s="224">
        <v>1966</v>
      </c>
      <c r="F332" s="224" t="s">
        <v>17026</v>
      </c>
      <c r="G332" s="224">
        <v>3</v>
      </c>
      <c r="H332" s="224">
        <v>3</v>
      </c>
      <c r="I332" s="236">
        <v>2156.8000000000002</v>
      </c>
      <c r="J332" s="236">
        <v>1513.3</v>
      </c>
      <c r="K332" s="237">
        <v>61</v>
      </c>
      <c r="L332" s="224" t="s">
        <v>17021</v>
      </c>
      <c r="M332" s="224" t="s">
        <v>17037</v>
      </c>
      <c r="N332" s="227" t="s">
        <v>17140</v>
      </c>
      <c r="O332" s="232">
        <v>148963.25</v>
      </c>
      <c r="P332" s="232"/>
      <c r="Q332" s="232">
        <v>0</v>
      </c>
      <c r="R332" s="232">
        <v>0</v>
      </c>
      <c r="S332" s="232">
        <f t="shared" si="164"/>
        <v>148963.25</v>
      </c>
      <c r="T332" s="225">
        <f t="shared" si="157"/>
        <v>69.066788761127597</v>
      </c>
      <c r="U332" s="232">
        <v>69.066788761127597</v>
      </c>
    </row>
    <row r="333" spans="1:21" ht="35.25" x14ac:dyDescent="0.5">
      <c r="A333">
        <v>1</v>
      </c>
      <c r="B333" s="224">
        <f>SUBTOTAL(9,$A$16:A333)</f>
        <v>269</v>
      </c>
      <c r="C333" s="234" t="s">
        <v>15650</v>
      </c>
      <c r="D333" s="235"/>
      <c r="E333" s="224">
        <v>1964</v>
      </c>
      <c r="F333" s="224" t="s">
        <v>17152</v>
      </c>
      <c r="G333" s="224">
        <v>2</v>
      </c>
      <c r="H333" s="224" t="s">
        <v>17024</v>
      </c>
      <c r="I333" s="236">
        <v>768.3</v>
      </c>
      <c r="J333" s="236">
        <v>297</v>
      </c>
      <c r="K333" s="237">
        <v>80</v>
      </c>
      <c r="L333" s="224" t="s">
        <v>17021</v>
      </c>
      <c r="M333" s="224" t="s">
        <v>17037</v>
      </c>
      <c r="N333" s="227" t="s">
        <v>17137</v>
      </c>
      <c r="O333" s="232">
        <v>408560</v>
      </c>
      <c r="P333" s="232"/>
      <c r="Q333" s="232">
        <v>0</v>
      </c>
      <c r="R333" s="232">
        <v>0</v>
      </c>
      <c r="S333" s="232">
        <f t="shared" si="164"/>
        <v>408560</v>
      </c>
      <c r="T333" s="225">
        <f t="shared" si="157"/>
        <v>531.7714434465704</v>
      </c>
      <c r="U333" s="232">
        <v>5674.57</v>
      </c>
    </row>
    <row r="334" spans="1:21" ht="35.25" x14ac:dyDescent="0.5">
      <c r="A334">
        <v>1</v>
      </c>
      <c r="B334" s="224">
        <f>SUBTOTAL(9,$A$16:A334)</f>
        <v>270</v>
      </c>
      <c r="C334" s="234" t="s">
        <v>15663</v>
      </c>
      <c r="D334" s="235"/>
      <c r="E334" s="224">
        <v>1973</v>
      </c>
      <c r="F334" s="224" t="s">
        <v>17152</v>
      </c>
      <c r="G334" s="224">
        <v>5</v>
      </c>
      <c r="H334" s="224" t="s">
        <v>17028</v>
      </c>
      <c r="I334" s="236">
        <v>3131.46</v>
      </c>
      <c r="J334" s="236">
        <v>3131.28</v>
      </c>
      <c r="K334" s="237">
        <v>208</v>
      </c>
      <c r="L334" s="224" t="s">
        <v>17021</v>
      </c>
      <c r="M334" s="224" t="s">
        <v>17037</v>
      </c>
      <c r="N334" s="227" t="s">
        <v>17142</v>
      </c>
      <c r="O334" s="232">
        <v>8454869.1899999995</v>
      </c>
      <c r="P334" s="232"/>
      <c r="Q334" s="232">
        <v>0</v>
      </c>
      <c r="R334" s="232">
        <v>0</v>
      </c>
      <c r="S334" s="232">
        <f t="shared" si="164"/>
        <v>8454869.1899999995</v>
      </c>
      <c r="T334" s="225">
        <f t="shared" si="157"/>
        <v>2699.9767488647467</v>
      </c>
      <c r="U334" s="232">
        <v>3000.2120987654321</v>
      </c>
    </row>
    <row r="335" spans="1:21" ht="35.25" x14ac:dyDescent="0.5">
      <c r="A335">
        <v>1</v>
      </c>
      <c r="B335" s="224">
        <f>SUBTOTAL(9,$A$16:A335)</f>
        <v>271</v>
      </c>
      <c r="C335" s="234" t="s">
        <v>2721</v>
      </c>
      <c r="D335" s="235"/>
      <c r="E335" s="224">
        <v>1989</v>
      </c>
      <c r="F335" s="224" t="s">
        <v>17152</v>
      </c>
      <c r="G335" s="224">
        <v>2</v>
      </c>
      <c r="H335" s="224" t="s">
        <v>17028</v>
      </c>
      <c r="I335" s="236">
        <v>3128.3</v>
      </c>
      <c r="J335" s="236">
        <v>1425.72</v>
      </c>
      <c r="K335" s="237">
        <v>73</v>
      </c>
      <c r="L335" s="224" t="s">
        <v>17021</v>
      </c>
      <c r="M335" s="224" t="s">
        <v>17037</v>
      </c>
      <c r="N335" s="227" t="s">
        <v>17139</v>
      </c>
      <c r="O335" s="232">
        <v>7949292.3599999994</v>
      </c>
      <c r="P335" s="232"/>
      <c r="Q335" s="232">
        <v>0</v>
      </c>
      <c r="R335" s="232">
        <v>0</v>
      </c>
      <c r="S335" s="232">
        <f t="shared" si="164"/>
        <v>7949292.3599999994</v>
      </c>
      <c r="T335" s="225">
        <f t="shared" si="157"/>
        <v>2541.0901639868298</v>
      </c>
      <c r="U335" s="232">
        <v>3248.5432028897485</v>
      </c>
    </row>
    <row r="336" spans="1:21" ht="35.25" x14ac:dyDescent="0.5">
      <c r="B336" s="233" t="s">
        <v>269</v>
      </c>
      <c r="C336" s="233"/>
      <c r="D336" s="223" t="s">
        <v>17004</v>
      </c>
      <c r="E336" s="224" t="s">
        <v>17004</v>
      </c>
      <c r="F336" s="224" t="s">
        <v>17004</v>
      </c>
      <c r="G336" s="224" t="s">
        <v>17004</v>
      </c>
      <c r="H336" s="224" t="s">
        <v>17004</v>
      </c>
      <c r="I336" s="229">
        <f>SUM(I337:I339)</f>
        <v>2259.94</v>
      </c>
      <c r="J336" s="229">
        <f t="shared" ref="J336:S336" si="172">SUM(J337:J339)</f>
        <v>1841.54</v>
      </c>
      <c r="K336" s="230">
        <f t="shared" si="172"/>
        <v>115</v>
      </c>
      <c r="L336" s="224" t="s">
        <v>17004</v>
      </c>
      <c r="M336" s="224" t="s">
        <v>17004</v>
      </c>
      <c r="N336" s="227" t="s">
        <v>17004</v>
      </c>
      <c r="O336" s="231">
        <v>1322363.8999999999</v>
      </c>
      <c r="P336" s="229">
        <f t="shared" si="172"/>
        <v>0</v>
      </c>
      <c r="Q336" s="229">
        <f t="shared" si="172"/>
        <v>0</v>
      </c>
      <c r="R336" s="229">
        <f t="shared" si="172"/>
        <v>0</v>
      </c>
      <c r="S336" s="229">
        <f t="shared" si="172"/>
        <v>1322363.8999999999</v>
      </c>
      <c r="T336" s="225">
        <f t="shared" si="157"/>
        <v>585.13230439746178</v>
      </c>
      <c r="U336" s="232">
        <f>MAX(U337:U339)</f>
        <v>1051.81</v>
      </c>
    </row>
    <row r="337" spans="1:21" ht="35.25" x14ac:dyDescent="0.5">
      <c r="A337">
        <v>1</v>
      </c>
      <c r="B337" s="224">
        <f>SUBTOTAL(9,$A$16:A337)</f>
        <v>272</v>
      </c>
      <c r="C337" s="234" t="s">
        <v>15476</v>
      </c>
      <c r="D337" s="235"/>
      <c r="E337" s="224">
        <v>1968</v>
      </c>
      <c r="F337" s="224" t="s">
        <v>17152</v>
      </c>
      <c r="G337" s="224">
        <v>2</v>
      </c>
      <c r="H337" s="224" t="s">
        <v>16973</v>
      </c>
      <c r="I337" s="236">
        <v>545.34</v>
      </c>
      <c r="J337" s="236">
        <v>316.54000000000002</v>
      </c>
      <c r="K337" s="237">
        <v>21</v>
      </c>
      <c r="L337" s="224" t="s">
        <v>17021</v>
      </c>
      <c r="M337" s="224" t="s">
        <v>17037</v>
      </c>
      <c r="N337" s="227" t="s">
        <v>17287</v>
      </c>
      <c r="O337" s="232">
        <v>210531.52</v>
      </c>
      <c r="P337" s="232"/>
      <c r="Q337" s="232">
        <v>0</v>
      </c>
      <c r="R337" s="232">
        <v>0</v>
      </c>
      <c r="S337" s="232">
        <f t="shared" si="164"/>
        <v>210531.52</v>
      </c>
      <c r="T337" s="225">
        <f t="shared" si="157"/>
        <v>386.05552499358197</v>
      </c>
      <c r="U337" s="232">
        <v>1051.81</v>
      </c>
    </row>
    <row r="338" spans="1:21" ht="35.25" x14ac:dyDescent="0.5">
      <c r="A338">
        <v>1</v>
      </c>
      <c r="B338" s="224">
        <f>SUBTOTAL(9,$A$16:A338)</f>
        <v>273</v>
      </c>
      <c r="C338" s="240" t="s">
        <v>15495</v>
      </c>
      <c r="D338" s="241"/>
      <c r="E338" s="241">
        <v>1982</v>
      </c>
      <c r="F338" s="224" t="s">
        <v>17152</v>
      </c>
      <c r="G338" s="241">
        <v>2</v>
      </c>
      <c r="H338" s="241">
        <v>3</v>
      </c>
      <c r="I338" s="242">
        <v>851.7</v>
      </c>
      <c r="J338" s="242">
        <v>770</v>
      </c>
      <c r="K338" s="243">
        <v>47</v>
      </c>
      <c r="L338" s="241" t="s">
        <v>17021</v>
      </c>
      <c r="M338" s="241" t="s">
        <v>17037</v>
      </c>
      <c r="N338" s="244" t="s">
        <v>17141</v>
      </c>
      <c r="O338" s="245">
        <v>552284.87</v>
      </c>
      <c r="P338" s="245">
        <v>0</v>
      </c>
      <c r="Q338" s="245">
        <v>0</v>
      </c>
      <c r="R338" s="245">
        <v>0</v>
      </c>
      <c r="S338" s="245">
        <f t="shared" si="164"/>
        <v>552284.87</v>
      </c>
      <c r="T338" s="225">
        <f t="shared" si="157"/>
        <v>648.45000587061168</v>
      </c>
      <c r="U338" s="232">
        <v>648.45000000000005</v>
      </c>
    </row>
    <row r="339" spans="1:21" ht="35.25" x14ac:dyDescent="0.5">
      <c r="A339">
        <v>1</v>
      </c>
      <c r="B339" s="224">
        <f>SUBTOTAL(9,$A$16:A339)</f>
        <v>274</v>
      </c>
      <c r="C339" s="240" t="s">
        <v>15499</v>
      </c>
      <c r="D339" s="241"/>
      <c r="E339" s="241">
        <v>1982</v>
      </c>
      <c r="F339" s="224" t="s">
        <v>17152</v>
      </c>
      <c r="G339" s="241">
        <v>2</v>
      </c>
      <c r="H339" s="241">
        <v>3</v>
      </c>
      <c r="I339" s="242">
        <v>862.9</v>
      </c>
      <c r="J339" s="242">
        <v>755</v>
      </c>
      <c r="K339" s="243">
        <v>47</v>
      </c>
      <c r="L339" s="241" t="s">
        <v>17021</v>
      </c>
      <c r="M339" s="241" t="s">
        <v>17037</v>
      </c>
      <c r="N339" s="244" t="s">
        <v>17141</v>
      </c>
      <c r="O339" s="245">
        <v>559547.50999999989</v>
      </c>
      <c r="P339" s="245">
        <v>0</v>
      </c>
      <c r="Q339" s="245">
        <v>0</v>
      </c>
      <c r="R339" s="245">
        <v>0</v>
      </c>
      <c r="S339" s="245">
        <f>O339-Q339-R339</f>
        <v>559547.50999999989</v>
      </c>
      <c r="T339" s="225">
        <f t="shared" si="157"/>
        <v>648.4500057944141</v>
      </c>
      <c r="U339" s="232">
        <v>648.45000000000005</v>
      </c>
    </row>
    <row r="340" spans="1:21" ht="35.25" x14ac:dyDescent="0.5">
      <c r="B340" s="233" t="s">
        <v>266</v>
      </c>
      <c r="C340" s="233"/>
      <c r="D340" s="223" t="s">
        <v>17004</v>
      </c>
      <c r="E340" s="224" t="s">
        <v>17004</v>
      </c>
      <c r="F340" s="224" t="s">
        <v>17004</v>
      </c>
      <c r="G340" s="224" t="s">
        <v>17004</v>
      </c>
      <c r="H340" s="224" t="s">
        <v>17004</v>
      </c>
      <c r="I340" s="229">
        <f>SUM(I341:I344)</f>
        <v>10815.19</v>
      </c>
      <c r="J340" s="229">
        <f t="shared" ref="J340:S340" si="173">SUM(J341:J344)</f>
        <v>7508.67</v>
      </c>
      <c r="K340" s="230">
        <f t="shared" si="173"/>
        <v>453</v>
      </c>
      <c r="L340" s="224" t="s">
        <v>17004</v>
      </c>
      <c r="M340" s="224" t="s">
        <v>17004</v>
      </c>
      <c r="N340" s="227" t="s">
        <v>17004</v>
      </c>
      <c r="O340" s="231">
        <v>13099324.719999999</v>
      </c>
      <c r="P340" s="229">
        <f t="shared" si="173"/>
        <v>0</v>
      </c>
      <c r="Q340" s="229">
        <f t="shared" si="173"/>
        <v>0</v>
      </c>
      <c r="R340" s="229">
        <f t="shared" si="173"/>
        <v>0</v>
      </c>
      <c r="S340" s="229">
        <f t="shared" si="173"/>
        <v>13099324.719999999</v>
      </c>
      <c r="T340" s="225">
        <f t="shared" si="157"/>
        <v>1211.1969110112721</v>
      </c>
      <c r="U340" s="232">
        <f>MAX(U341:U344)</f>
        <v>9134.1114326700936</v>
      </c>
    </row>
    <row r="341" spans="1:21" ht="35.25" x14ac:dyDescent="0.5">
      <c r="A341">
        <v>1</v>
      </c>
      <c r="B341" s="224">
        <f>SUBTOTAL(9,$A$16:A341)</f>
        <v>275</v>
      </c>
      <c r="C341" s="234" t="s">
        <v>268</v>
      </c>
      <c r="D341" s="235"/>
      <c r="E341" s="224">
        <v>1985</v>
      </c>
      <c r="F341" s="224" t="s">
        <v>17026</v>
      </c>
      <c r="G341" s="224">
        <v>5</v>
      </c>
      <c r="H341" s="224" t="s">
        <v>17031</v>
      </c>
      <c r="I341" s="236">
        <v>5424.3</v>
      </c>
      <c r="J341" s="236">
        <v>3937.3</v>
      </c>
      <c r="K341" s="237">
        <v>176</v>
      </c>
      <c r="L341" s="224" t="s">
        <v>17021</v>
      </c>
      <c r="M341" s="224" t="s">
        <v>17037</v>
      </c>
      <c r="N341" s="227" t="s">
        <v>17139</v>
      </c>
      <c r="O341" s="232">
        <v>5958081.8399999999</v>
      </c>
      <c r="P341" s="232"/>
      <c r="Q341" s="232">
        <v>0</v>
      </c>
      <c r="R341" s="232">
        <v>0</v>
      </c>
      <c r="S341" s="232">
        <f t="shared" si="164"/>
        <v>5958081.8399999999</v>
      </c>
      <c r="T341" s="225">
        <f t="shared" si="157"/>
        <v>1098.4056634035728</v>
      </c>
      <c r="U341" s="232">
        <v>1860.9637400217539</v>
      </c>
    </row>
    <row r="342" spans="1:21" ht="35.25" x14ac:dyDescent="0.5">
      <c r="A342">
        <v>1</v>
      </c>
      <c r="B342" s="224">
        <f>SUBTOTAL(9,$A$16:A342)</f>
        <v>276</v>
      </c>
      <c r="C342" s="234" t="s">
        <v>15329</v>
      </c>
      <c r="D342" s="235"/>
      <c r="E342" s="224">
        <v>1971</v>
      </c>
      <c r="F342" s="224" t="s">
        <v>17152</v>
      </c>
      <c r="G342" s="224">
        <v>5</v>
      </c>
      <c r="H342" s="224" t="s">
        <v>17028</v>
      </c>
      <c r="I342" s="236">
        <v>3186.9</v>
      </c>
      <c r="J342" s="236">
        <v>1676</v>
      </c>
      <c r="K342" s="237">
        <v>174</v>
      </c>
      <c r="L342" s="224" t="s">
        <v>17021</v>
      </c>
      <c r="M342" s="224" t="s">
        <v>17288</v>
      </c>
      <c r="N342" s="227" t="s">
        <v>17289</v>
      </c>
      <c r="O342" s="232">
        <v>1975780.58</v>
      </c>
      <c r="P342" s="232"/>
      <c r="Q342" s="232">
        <v>0</v>
      </c>
      <c r="R342" s="232">
        <v>0</v>
      </c>
      <c r="S342" s="232">
        <f t="shared" si="164"/>
        <v>1975780.58</v>
      </c>
      <c r="T342" s="225">
        <f t="shared" si="157"/>
        <v>619.96943110860082</v>
      </c>
      <c r="U342" s="232">
        <v>1051.81</v>
      </c>
    </row>
    <row r="343" spans="1:21" ht="35.25" x14ac:dyDescent="0.5">
      <c r="A343">
        <v>1</v>
      </c>
      <c r="B343" s="224">
        <f>SUBTOTAL(9,$A$16:A343)</f>
        <v>277</v>
      </c>
      <c r="C343" s="234" t="s">
        <v>15451</v>
      </c>
      <c r="D343" s="235"/>
      <c r="E343" s="224">
        <v>1928</v>
      </c>
      <c r="F343" s="224" t="s">
        <v>17152</v>
      </c>
      <c r="G343" s="224">
        <v>3</v>
      </c>
      <c r="H343" s="224" t="s">
        <v>17024</v>
      </c>
      <c r="I343" s="236">
        <v>1718.33</v>
      </c>
      <c r="J343" s="236">
        <v>1631.7</v>
      </c>
      <c r="K343" s="237">
        <v>85</v>
      </c>
      <c r="L343" s="224" t="s">
        <v>17021</v>
      </c>
      <c r="M343" s="224" t="s">
        <v>17037</v>
      </c>
      <c r="N343" s="227" t="s">
        <v>17290</v>
      </c>
      <c r="O343" s="232">
        <v>5103536.96</v>
      </c>
      <c r="P343" s="232"/>
      <c r="Q343" s="232">
        <v>0</v>
      </c>
      <c r="R343" s="232">
        <v>0</v>
      </c>
      <c r="S343" s="232">
        <f t="shared" si="164"/>
        <v>5103536.96</v>
      </c>
      <c r="T343" s="225">
        <f t="shared" si="157"/>
        <v>2970.0563686835476</v>
      </c>
      <c r="U343" s="232">
        <v>9134.1114326700936</v>
      </c>
    </row>
    <row r="344" spans="1:21" ht="35.25" x14ac:dyDescent="0.5">
      <c r="A344">
        <v>1</v>
      </c>
      <c r="B344" s="224">
        <f>SUBTOTAL(9,$A$16:A344)</f>
        <v>278</v>
      </c>
      <c r="C344" s="234" t="s">
        <v>267</v>
      </c>
      <c r="D344" s="235"/>
      <c r="E344" s="224">
        <v>1959</v>
      </c>
      <c r="F344" s="224" t="s">
        <v>17152</v>
      </c>
      <c r="G344" s="224">
        <v>2</v>
      </c>
      <c r="H344" s="224" t="s">
        <v>16973</v>
      </c>
      <c r="I344" s="236">
        <v>485.66</v>
      </c>
      <c r="J344" s="236">
        <v>263.67</v>
      </c>
      <c r="K344" s="237">
        <v>18</v>
      </c>
      <c r="L344" s="224" t="s">
        <v>17021</v>
      </c>
      <c r="M344" s="224" t="s">
        <v>17037</v>
      </c>
      <c r="N344" s="227" t="s">
        <v>17139</v>
      </c>
      <c r="O344" s="232">
        <v>61925.34</v>
      </c>
      <c r="P344" s="232"/>
      <c r="Q344" s="232">
        <v>0</v>
      </c>
      <c r="R344" s="232">
        <v>0</v>
      </c>
      <c r="S344" s="232">
        <f>O344-Q344-R344</f>
        <v>61925.34</v>
      </c>
      <c r="T344" s="225">
        <f t="shared" si="157"/>
        <v>127.50759790800147</v>
      </c>
      <c r="U344" s="232">
        <v>127.50759790800147</v>
      </c>
    </row>
    <row r="345" spans="1:21" ht="35.25" x14ac:dyDescent="0.5">
      <c r="B345" s="233" t="s">
        <v>270</v>
      </c>
      <c r="C345" s="233"/>
      <c r="D345" s="223" t="s">
        <v>17004</v>
      </c>
      <c r="E345" s="224" t="s">
        <v>17004</v>
      </c>
      <c r="F345" s="224" t="s">
        <v>17004</v>
      </c>
      <c r="G345" s="224" t="s">
        <v>17004</v>
      </c>
      <c r="H345" s="224" t="s">
        <v>17004</v>
      </c>
      <c r="I345" s="229">
        <f>I346</f>
        <v>1421.2</v>
      </c>
      <c r="J345" s="229">
        <f t="shared" ref="J345:S345" si="174">J346</f>
        <v>871.8</v>
      </c>
      <c r="K345" s="230">
        <f t="shared" si="174"/>
        <v>47</v>
      </c>
      <c r="L345" s="224" t="s">
        <v>17004</v>
      </c>
      <c r="M345" s="224" t="s">
        <v>17004</v>
      </c>
      <c r="N345" s="227" t="s">
        <v>17004</v>
      </c>
      <c r="O345" s="231">
        <v>6510427.5</v>
      </c>
      <c r="P345" s="229">
        <f t="shared" si="174"/>
        <v>0</v>
      </c>
      <c r="Q345" s="229">
        <f t="shared" si="174"/>
        <v>0</v>
      </c>
      <c r="R345" s="229">
        <f t="shared" si="174"/>
        <v>0</v>
      </c>
      <c r="S345" s="229">
        <f t="shared" si="174"/>
        <v>6510427.5</v>
      </c>
      <c r="T345" s="225">
        <f t="shared" si="157"/>
        <v>4580.9368843231068</v>
      </c>
      <c r="U345" s="232">
        <f>U346</f>
        <v>6428.342393470306</v>
      </c>
    </row>
    <row r="346" spans="1:21" ht="35.25" x14ac:dyDescent="0.5">
      <c r="A346">
        <v>1</v>
      </c>
      <c r="B346" s="224">
        <f>SUBTOTAL(9,$A$16:A346)</f>
        <v>279</v>
      </c>
      <c r="C346" s="248" t="s">
        <v>2739</v>
      </c>
      <c r="D346" s="249"/>
      <c r="E346" s="224">
        <v>1989</v>
      </c>
      <c r="F346" s="224" t="s">
        <v>17152</v>
      </c>
      <c r="G346" s="224">
        <v>2</v>
      </c>
      <c r="H346" s="224" t="s">
        <v>17028</v>
      </c>
      <c r="I346" s="229">
        <v>1421.2</v>
      </c>
      <c r="J346" s="229">
        <v>871.8</v>
      </c>
      <c r="K346" s="230">
        <v>47</v>
      </c>
      <c r="L346" s="224" t="s">
        <v>17021</v>
      </c>
      <c r="M346" s="224" t="s">
        <v>17037</v>
      </c>
      <c r="N346" s="227" t="s">
        <v>17287</v>
      </c>
      <c r="O346" s="229">
        <v>6510427.5</v>
      </c>
      <c r="P346" s="231"/>
      <c r="Q346" s="229">
        <v>0</v>
      </c>
      <c r="R346" s="229">
        <v>0</v>
      </c>
      <c r="S346" s="229">
        <f t="shared" si="164"/>
        <v>6510427.5</v>
      </c>
      <c r="T346" s="225">
        <f t="shared" si="157"/>
        <v>4580.9368843231068</v>
      </c>
      <c r="U346" s="232">
        <v>6428.342393470306</v>
      </c>
    </row>
    <row r="347" spans="1:21" ht="35.25" x14ac:dyDescent="0.5">
      <c r="B347" s="233" t="s">
        <v>52</v>
      </c>
      <c r="C347" s="233"/>
      <c r="D347" s="223" t="s">
        <v>17004</v>
      </c>
      <c r="E347" s="224" t="s">
        <v>17004</v>
      </c>
      <c r="F347" s="224" t="s">
        <v>17004</v>
      </c>
      <c r="G347" s="224" t="s">
        <v>17004</v>
      </c>
      <c r="H347" s="224" t="s">
        <v>17004</v>
      </c>
      <c r="I347" s="229">
        <f>SUM(I348:I352)</f>
        <v>8802.1799999999985</v>
      </c>
      <c r="J347" s="229">
        <f t="shared" ref="J347:K347" si="175">SUM(J348:J352)</f>
        <v>6911.5999999999995</v>
      </c>
      <c r="K347" s="230">
        <f t="shared" si="175"/>
        <v>291</v>
      </c>
      <c r="L347" s="224" t="s">
        <v>17004</v>
      </c>
      <c r="M347" s="224" t="s">
        <v>17004</v>
      </c>
      <c r="N347" s="227" t="s">
        <v>17004</v>
      </c>
      <c r="O347" s="231">
        <v>27563967.510000002</v>
      </c>
      <c r="P347" s="229">
        <f t="shared" ref="P347:S347" si="176">SUM(P348:P352)</f>
        <v>0</v>
      </c>
      <c r="Q347" s="229">
        <f t="shared" si="176"/>
        <v>0</v>
      </c>
      <c r="R347" s="229">
        <f t="shared" si="176"/>
        <v>0</v>
      </c>
      <c r="S347" s="229">
        <f t="shared" si="176"/>
        <v>27563967.510000002</v>
      </c>
      <c r="T347" s="225">
        <f t="shared" si="157"/>
        <v>3131.4932789377185</v>
      </c>
      <c r="U347" s="232">
        <f>MAX(U348:U351)</f>
        <v>10013.698982776088</v>
      </c>
    </row>
    <row r="348" spans="1:21" ht="35.25" x14ac:dyDescent="0.5">
      <c r="A348">
        <v>1</v>
      </c>
      <c r="B348" s="224">
        <f>SUBTOTAL(9,$A$16:A348)</f>
        <v>280</v>
      </c>
      <c r="C348" s="234" t="s">
        <v>57</v>
      </c>
      <c r="D348" s="235"/>
      <c r="E348" s="224">
        <v>1962</v>
      </c>
      <c r="F348" s="224" t="s">
        <v>17152</v>
      </c>
      <c r="G348" s="224">
        <v>2</v>
      </c>
      <c r="H348" s="224" t="s">
        <v>16975</v>
      </c>
      <c r="I348" s="236">
        <v>632</v>
      </c>
      <c r="J348" s="236">
        <v>632</v>
      </c>
      <c r="K348" s="237">
        <v>34</v>
      </c>
      <c r="L348" s="224" t="s">
        <v>17021</v>
      </c>
      <c r="M348" s="224" t="s">
        <v>17037</v>
      </c>
      <c r="N348" s="227" t="s">
        <v>17122</v>
      </c>
      <c r="O348" s="232">
        <v>80108.61</v>
      </c>
      <c r="P348" s="232"/>
      <c r="Q348" s="232">
        <v>0</v>
      </c>
      <c r="R348" s="232">
        <v>0</v>
      </c>
      <c r="S348" s="232">
        <f t="shared" si="164"/>
        <v>80108.61</v>
      </c>
      <c r="T348" s="225">
        <f t="shared" si="157"/>
        <v>126.75412974683545</v>
      </c>
      <c r="U348" s="232">
        <v>126.75412974683545</v>
      </c>
    </row>
    <row r="349" spans="1:21" ht="35.25" x14ac:dyDescent="0.5">
      <c r="A349">
        <v>1</v>
      </c>
      <c r="B349" s="224">
        <f>SUBTOTAL(9,$A$16:A349)</f>
        <v>281</v>
      </c>
      <c r="C349" s="234" t="s">
        <v>15879</v>
      </c>
      <c r="D349" s="235"/>
      <c r="E349" s="224">
        <v>1967</v>
      </c>
      <c r="F349" s="224" t="s">
        <v>17152</v>
      </c>
      <c r="G349" s="224">
        <v>2</v>
      </c>
      <c r="H349" s="224" t="s">
        <v>17028</v>
      </c>
      <c r="I349" s="236">
        <v>987</v>
      </c>
      <c r="J349" s="236">
        <v>987</v>
      </c>
      <c r="K349" s="237">
        <v>20</v>
      </c>
      <c r="L349" s="224" t="s">
        <v>17021</v>
      </c>
      <c r="M349" s="224" t="s">
        <v>17037</v>
      </c>
      <c r="N349" s="227" t="s">
        <v>17124</v>
      </c>
      <c r="O349" s="232">
        <v>6790425.9500000002</v>
      </c>
      <c r="P349" s="232"/>
      <c r="Q349" s="232">
        <v>0</v>
      </c>
      <c r="R349" s="232">
        <v>0</v>
      </c>
      <c r="S349" s="232">
        <f t="shared" si="164"/>
        <v>6790425.9500000002</v>
      </c>
      <c r="T349" s="225">
        <f t="shared" si="157"/>
        <v>6879.8641843971636</v>
      </c>
      <c r="U349" s="232">
        <v>10013.698982776088</v>
      </c>
    </row>
    <row r="350" spans="1:21" ht="35.25" x14ac:dyDescent="0.5">
      <c r="A350">
        <v>1</v>
      </c>
      <c r="B350" s="224">
        <f>SUBTOTAL(9,$A$16:A350)</f>
        <v>282</v>
      </c>
      <c r="C350" s="234" t="s">
        <v>15855</v>
      </c>
      <c r="D350" s="235"/>
      <c r="E350" s="224">
        <v>1971</v>
      </c>
      <c r="F350" s="224" t="s">
        <v>17152</v>
      </c>
      <c r="G350" s="224">
        <v>5</v>
      </c>
      <c r="H350" s="224" t="s">
        <v>17024</v>
      </c>
      <c r="I350" s="236">
        <v>3414.98</v>
      </c>
      <c r="J350" s="236">
        <v>2564.1999999999998</v>
      </c>
      <c r="K350" s="237">
        <v>118</v>
      </c>
      <c r="L350" s="224" t="s">
        <v>17021</v>
      </c>
      <c r="M350" s="224" t="s">
        <v>17037</v>
      </c>
      <c r="N350" s="227" t="s">
        <v>17291</v>
      </c>
      <c r="O350" s="232">
        <v>9002979.2899999991</v>
      </c>
      <c r="P350" s="232"/>
      <c r="Q350" s="232">
        <v>0</v>
      </c>
      <c r="R350" s="232">
        <v>0</v>
      </c>
      <c r="S350" s="232">
        <f t="shared" si="164"/>
        <v>9002979.2899999991</v>
      </c>
      <c r="T350" s="225">
        <f t="shared" si="157"/>
        <v>2636.3197705403836</v>
      </c>
      <c r="U350" s="232">
        <v>3121.82415082958</v>
      </c>
    </row>
    <row r="351" spans="1:21" ht="35.25" x14ac:dyDescent="0.5">
      <c r="A351">
        <v>1</v>
      </c>
      <c r="B351" s="224">
        <f>SUBTOTAL(9,$A$16:A351)</f>
        <v>283</v>
      </c>
      <c r="C351" s="234" t="s">
        <v>15860</v>
      </c>
      <c r="D351" s="235"/>
      <c r="E351" s="224">
        <v>1972</v>
      </c>
      <c r="F351" s="224" t="s">
        <v>17152</v>
      </c>
      <c r="G351" s="224">
        <v>5</v>
      </c>
      <c r="H351" s="224" t="s">
        <v>17024</v>
      </c>
      <c r="I351" s="236">
        <v>3448.9</v>
      </c>
      <c r="J351" s="236">
        <v>2523.1999999999998</v>
      </c>
      <c r="K351" s="237">
        <v>105</v>
      </c>
      <c r="L351" s="224" t="s">
        <v>17021</v>
      </c>
      <c r="M351" s="224" t="s">
        <v>17037</v>
      </c>
      <c r="N351" s="227" t="s">
        <v>17291</v>
      </c>
      <c r="O351" s="232">
        <v>9665761.1400000006</v>
      </c>
      <c r="P351" s="232"/>
      <c r="Q351" s="232">
        <v>0</v>
      </c>
      <c r="R351" s="232">
        <v>0</v>
      </c>
      <c r="S351" s="232">
        <f t="shared" si="164"/>
        <v>9665761.1400000006</v>
      </c>
      <c r="T351" s="225">
        <f t="shared" si="157"/>
        <v>2802.5634666125434</v>
      </c>
      <c r="U351" s="232">
        <v>3147.4595837513411</v>
      </c>
    </row>
    <row r="352" spans="1:21" ht="35.25" x14ac:dyDescent="0.5">
      <c r="A352">
        <v>1</v>
      </c>
      <c r="B352" s="224">
        <f>SUBTOTAL(9,$A$16:A352)</f>
        <v>284</v>
      </c>
      <c r="C352" s="234" t="s">
        <v>15874</v>
      </c>
      <c r="D352" s="235"/>
      <c r="E352" s="224">
        <v>1917</v>
      </c>
      <c r="F352" s="224" t="s">
        <v>17152</v>
      </c>
      <c r="G352" s="224">
        <v>2</v>
      </c>
      <c r="H352" s="224" t="s">
        <v>16973</v>
      </c>
      <c r="I352" s="236">
        <v>319.3</v>
      </c>
      <c r="J352" s="236">
        <v>205.2</v>
      </c>
      <c r="K352" s="237">
        <v>14</v>
      </c>
      <c r="L352" s="224" t="s">
        <v>17021</v>
      </c>
      <c r="M352" s="224" t="s">
        <v>17056</v>
      </c>
      <c r="N352" s="227" t="s">
        <v>17025</v>
      </c>
      <c r="O352" s="232">
        <v>2024692.52</v>
      </c>
      <c r="P352" s="232"/>
      <c r="Q352" s="232">
        <v>0</v>
      </c>
      <c r="R352" s="232">
        <v>0</v>
      </c>
      <c r="S352" s="232">
        <f t="shared" si="164"/>
        <v>2024692.52</v>
      </c>
      <c r="T352" s="225">
        <f t="shared" si="157"/>
        <v>6341.0351393673664</v>
      </c>
      <c r="U352" s="232">
        <v>11747.723284685248</v>
      </c>
    </row>
    <row r="353" spans="1:21" ht="35.25" x14ac:dyDescent="0.5">
      <c r="B353" s="233" t="s">
        <v>53</v>
      </c>
      <c r="C353" s="233"/>
      <c r="D353" s="223" t="s">
        <v>17004</v>
      </c>
      <c r="E353" s="224" t="s">
        <v>17004</v>
      </c>
      <c r="F353" s="224" t="s">
        <v>17004</v>
      </c>
      <c r="G353" s="224" t="s">
        <v>17004</v>
      </c>
      <c r="H353" s="224" t="s">
        <v>17004</v>
      </c>
      <c r="I353" s="229">
        <f>I354</f>
        <v>4666.6000000000004</v>
      </c>
      <c r="J353" s="229">
        <f t="shared" ref="J353:S353" si="177">J354</f>
        <v>3535</v>
      </c>
      <c r="K353" s="230">
        <f t="shared" si="177"/>
        <v>131</v>
      </c>
      <c r="L353" s="224" t="s">
        <v>17004</v>
      </c>
      <c r="M353" s="224" t="s">
        <v>17004</v>
      </c>
      <c r="N353" s="227" t="s">
        <v>17004</v>
      </c>
      <c r="O353" s="231">
        <v>121359.82</v>
      </c>
      <c r="P353" s="229">
        <f t="shared" si="177"/>
        <v>0</v>
      </c>
      <c r="Q353" s="229">
        <f t="shared" si="177"/>
        <v>0</v>
      </c>
      <c r="R353" s="229">
        <f t="shared" si="177"/>
        <v>0</v>
      </c>
      <c r="S353" s="229">
        <f t="shared" si="177"/>
        <v>121359.82</v>
      </c>
      <c r="T353" s="225">
        <f t="shared" si="157"/>
        <v>26.006047229246132</v>
      </c>
      <c r="U353" s="232">
        <f>U354</f>
        <v>26.006047229246132</v>
      </c>
    </row>
    <row r="354" spans="1:21" ht="35.25" x14ac:dyDescent="0.5">
      <c r="A354">
        <v>1</v>
      </c>
      <c r="B354" s="224">
        <f>SUBTOTAL(9,$A$16:A354)</f>
        <v>285</v>
      </c>
      <c r="C354" s="234" t="s">
        <v>58</v>
      </c>
      <c r="D354" s="235"/>
      <c r="E354" s="224">
        <v>1972</v>
      </c>
      <c r="F354" s="224" t="s">
        <v>17026</v>
      </c>
      <c r="G354" s="224">
        <v>5</v>
      </c>
      <c r="H354" s="224" t="s">
        <v>17024</v>
      </c>
      <c r="I354" s="236">
        <v>4666.6000000000004</v>
      </c>
      <c r="J354" s="236">
        <v>3535</v>
      </c>
      <c r="K354" s="237">
        <v>131</v>
      </c>
      <c r="L354" s="224" t="s">
        <v>17021</v>
      </c>
      <c r="M354" s="224" t="s">
        <v>17037</v>
      </c>
      <c r="N354" s="227" t="s">
        <v>17123</v>
      </c>
      <c r="O354" s="232">
        <v>121359.82</v>
      </c>
      <c r="P354" s="232"/>
      <c r="Q354" s="232">
        <v>0</v>
      </c>
      <c r="R354" s="232">
        <v>0</v>
      </c>
      <c r="S354" s="232">
        <f t="shared" si="164"/>
        <v>121359.82</v>
      </c>
      <c r="T354" s="225">
        <f t="shared" si="157"/>
        <v>26.006047229246132</v>
      </c>
      <c r="U354" s="232">
        <v>26.006047229246132</v>
      </c>
    </row>
    <row r="355" spans="1:21" ht="35.25" x14ac:dyDescent="0.5">
      <c r="B355" s="233" t="s">
        <v>54</v>
      </c>
      <c r="C355" s="233"/>
      <c r="D355" s="223" t="s">
        <v>17004</v>
      </c>
      <c r="E355" s="224" t="s">
        <v>17004</v>
      </c>
      <c r="F355" s="224" t="s">
        <v>17004</v>
      </c>
      <c r="G355" s="224" t="s">
        <v>17004</v>
      </c>
      <c r="H355" s="224" t="s">
        <v>17004</v>
      </c>
      <c r="I355" s="229">
        <f>I356</f>
        <v>1918.63</v>
      </c>
      <c r="J355" s="229">
        <f t="shared" ref="J355:S355" si="178">J356</f>
        <v>981.6</v>
      </c>
      <c r="K355" s="230">
        <f t="shared" si="178"/>
        <v>31</v>
      </c>
      <c r="L355" s="224" t="s">
        <v>17004</v>
      </c>
      <c r="M355" s="224" t="s">
        <v>17004</v>
      </c>
      <c r="N355" s="227" t="s">
        <v>17004</v>
      </c>
      <c r="O355" s="231">
        <v>7848114.1600000001</v>
      </c>
      <c r="P355" s="229">
        <f t="shared" si="178"/>
        <v>0</v>
      </c>
      <c r="Q355" s="229">
        <f t="shared" si="178"/>
        <v>0</v>
      </c>
      <c r="R355" s="229">
        <f t="shared" si="178"/>
        <v>0</v>
      </c>
      <c r="S355" s="229">
        <f t="shared" si="178"/>
        <v>7848114.1600000001</v>
      </c>
      <c r="T355" s="225">
        <f t="shared" si="157"/>
        <v>4090.4781849548895</v>
      </c>
      <c r="U355" s="232">
        <f>U356</f>
        <v>7172.1</v>
      </c>
    </row>
    <row r="356" spans="1:21" ht="35.25" x14ac:dyDescent="0.5">
      <c r="A356">
        <v>1</v>
      </c>
      <c r="B356" s="224">
        <f>SUBTOTAL(9,$A$16:A356)</f>
        <v>286</v>
      </c>
      <c r="C356" s="234" t="s">
        <v>59</v>
      </c>
      <c r="D356" s="235"/>
      <c r="E356" s="224">
        <v>1978</v>
      </c>
      <c r="F356" s="224" t="s">
        <v>17152</v>
      </c>
      <c r="G356" s="224">
        <v>2</v>
      </c>
      <c r="H356" s="224" t="s">
        <v>17024</v>
      </c>
      <c r="I356" s="236">
        <v>1918.63</v>
      </c>
      <c r="J356" s="236">
        <v>981.6</v>
      </c>
      <c r="K356" s="237">
        <v>31</v>
      </c>
      <c r="L356" s="224" t="s">
        <v>17021</v>
      </c>
      <c r="M356" s="224" t="s">
        <v>17037</v>
      </c>
      <c r="N356" s="227" t="s">
        <v>17124</v>
      </c>
      <c r="O356" s="232">
        <v>7848114.1600000001</v>
      </c>
      <c r="P356" s="232"/>
      <c r="Q356" s="232">
        <v>0</v>
      </c>
      <c r="R356" s="232">
        <v>0</v>
      </c>
      <c r="S356" s="232">
        <f t="shared" si="164"/>
        <v>7848114.1600000001</v>
      </c>
      <c r="T356" s="225">
        <f t="shared" ref="T356:T419" si="179">O356/I356</f>
        <v>4090.4781849548895</v>
      </c>
      <c r="U356" s="232">
        <v>7172.1</v>
      </c>
    </row>
    <row r="357" spans="1:21" ht="35.25" x14ac:dyDescent="0.5">
      <c r="B357" s="233" t="s">
        <v>491</v>
      </c>
      <c r="C357" s="233"/>
      <c r="D357" s="223" t="s">
        <v>17004</v>
      </c>
      <c r="E357" s="224" t="s">
        <v>17004</v>
      </c>
      <c r="F357" s="224" t="s">
        <v>17004</v>
      </c>
      <c r="G357" s="224" t="s">
        <v>17004</v>
      </c>
      <c r="H357" s="224" t="s">
        <v>17004</v>
      </c>
      <c r="I357" s="229">
        <f>SUM(I358:I359)</f>
        <v>1333.6999999999998</v>
      </c>
      <c r="J357" s="229">
        <f t="shared" ref="J357:S357" si="180">SUM(J358:J359)</f>
        <v>951</v>
      </c>
      <c r="K357" s="230">
        <f t="shared" si="180"/>
        <v>48</v>
      </c>
      <c r="L357" s="224" t="s">
        <v>17004</v>
      </c>
      <c r="M357" s="224" t="s">
        <v>17004</v>
      </c>
      <c r="N357" s="227" t="s">
        <v>17004</v>
      </c>
      <c r="O357" s="231">
        <v>2675831.33</v>
      </c>
      <c r="P357" s="229">
        <f t="shared" si="180"/>
        <v>0</v>
      </c>
      <c r="Q357" s="229">
        <f t="shared" si="180"/>
        <v>0</v>
      </c>
      <c r="R357" s="229">
        <f t="shared" si="180"/>
        <v>0</v>
      </c>
      <c r="S357" s="229">
        <f t="shared" si="180"/>
        <v>2675831.33</v>
      </c>
      <c r="T357" s="225">
        <f t="shared" si="179"/>
        <v>2006.3217590162708</v>
      </c>
      <c r="U357" s="232">
        <f>MAX(U358:U359)</f>
        <v>11710.011073661899</v>
      </c>
    </row>
    <row r="358" spans="1:21" ht="35.25" x14ac:dyDescent="0.5">
      <c r="A358">
        <v>1</v>
      </c>
      <c r="B358" s="224">
        <f>SUBTOTAL(9,$A$16:A358)</f>
        <v>287</v>
      </c>
      <c r="C358" s="234" t="s">
        <v>493</v>
      </c>
      <c r="D358" s="235"/>
      <c r="E358" s="224">
        <v>1979</v>
      </c>
      <c r="F358" s="224" t="s">
        <v>17152</v>
      </c>
      <c r="G358" s="224">
        <v>2</v>
      </c>
      <c r="H358" s="224" t="s">
        <v>16973</v>
      </c>
      <c r="I358" s="236">
        <v>956.3</v>
      </c>
      <c r="J358" s="236">
        <v>573.6</v>
      </c>
      <c r="K358" s="237">
        <v>17</v>
      </c>
      <c r="L358" s="224" t="s">
        <v>17021</v>
      </c>
      <c r="M358" s="224" t="s">
        <v>17056</v>
      </c>
      <c r="N358" s="227" t="s">
        <v>17025</v>
      </c>
      <c r="O358" s="232">
        <v>155717.98000000001</v>
      </c>
      <c r="P358" s="232"/>
      <c r="Q358" s="232">
        <v>0</v>
      </c>
      <c r="R358" s="232">
        <v>0</v>
      </c>
      <c r="S358" s="232">
        <f t="shared" si="164"/>
        <v>155717.98000000001</v>
      </c>
      <c r="T358" s="225">
        <f t="shared" si="179"/>
        <v>162.8338178395901</v>
      </c>
      <c r="U358" s="232">
        <v>162.8338178395901</v>
      </c>
    </row>
    <row r="359" spans="1:21" ht="35.25" x14ac:dyDescent="0.5">
      <c r="A359">
        <v>1</v>
      </c>
      <c r="B359" s="224">
        <f>SUBTOTAL(9,$A$16:A359)</f>
        <v>288</v>
      </c>
      <c r="C359" s="234" t="s">
        <v>16206</v>
      </c>
      <c r="D359" s="235" t="s">
        <v>17399</v>
      </c>
      <c r="E359" s="224" t="s">
        <v>942</v>
      </c>
      <c r="F359" s="224" t="s">
        <v>17152</v>
      </c>
      <c r="G359" s="224" t="s">
        <v>16975</v>
      </c>
      <c r="H359" s="224" t="s">
        <v>16973</v>
      </c>
      <c r="I359" s="236">
        <v>377.4</v>
      </c>
      <c r="J359" s="236">
        <v>377.4</v>
      </c>
      <c r="K359" s="237">
        <v>31</v>
      </c>
      <c r="L359" s="224" t="s">
        <v>17021</v>
      </c>
      <c r="M359" s="224" t="s">
        <v>17056</v>
      </c>
      <c r="N359" s="227" t="s">
        <v>17025</v>
      </c>
      <c r="O359" s="232">
        <v>2520113.35</v>
      </c>
      <c r="P359" s="232"/>
      <c r="Q359" s="232">
        <v>0</v>
      </c>
      <c r="R359" s="232">
        <v>0</v>
      </c>
      <c r="S359" s="232">
        <f t="shared" si="164"/>
        <v>2520113.35</v>
      </c>
      <c r="T359" s="225">
        <f t="shared" si="179"/>
        <v>6677.5658452570224</v>
      </c>
      <c r="U359" s="232">
        <v>11710.011073661899</v>
      </c>
    </row>
    <row r="360" spans="1:21" ht="35.25" x14ac:dyDescent="0.5">
      <c r="B360" s="233" t="s">
        <v>496</v>
      </c>
      <c r="C360" s="233"/>
      <c r="D360" s="223" t="s">
        <v>17004</v>
      </c>
      <c r="E360" s="224" t="s">
        <v>17004</v>
      </c>
      <c r="F360" s="224" t="s">
        <v>17004</v>
      </c>
      <c r="G360" s="224" t="s">
        <v>17004</v>
      </c>
      <c r="H360" s="224" t="s">
        <v>17004</v>
      </c>
      <c r="I360" s="229">
        <f>I361</f>
        <v>659.7</v>
      </c>
      <c r="J360" s="229">
        <f t="shared" ref="J360:S360" si="181">J361</f>
        <v>611.70000000000005</v>
      </c>
      <c r="K360" s="230">
        <f t="shared" si="181"/>
        <v>25</v>
      </c>
      <c r="L360" s="224" t="s">
        <v>17004</v>
      </c>
      <c r="M360" s="224" t="s">
        <v>17004</v>
      </c>
      <c r="N360" s="227" t="s">
        <v>17004</v>
      </c>
      <c r="O360" s="231">
        <v>4288852.04</v>
      </c>
      <c r="P360" s="229">
        <f t="shared" si="181"/>
        <v>0</v>
      </c>
      <c r="Q360" s="229">
        <f t="shared" si="181"/>
        <v>0</v>
      </c>
      <c r="R360" s="229">
        <f t="shared" si="181"/>
        <v>0</v>
      </c>
      <c r="S360" s="229">
        <f t="shared" si="181"/>
        <v>4288852.04</v>
      </c>
      <c r="T360" s="225">
        <f t="shared" si="179"/>
        <v>6501.2157647415488</v>
      </c>
      <c r="U360" s="232">
        <f>U361</f>
        <v>9352.1315628315897</v>
      </c>
    </row>
    <row r="361" spans="1:21" ht="35.25" x14ac:dyDescent="0.5">
      <c r="A361">
        <v>1</v>
      </c>
      <c r="B361" s="224">
        <f>SUBTOTAL(9,$A$16:A361)</f>
        <v>289</v>
      </c>
      <c r="C361" s="234" t="s">
        <v>495</v>
      </c>
      <c r="D361" s="235"/>
      <c r="E361" s="224">
        <v>1964</v>
      </c>
      <c r="F361" s="224" t="s">
        <v>17152</v>
      </c>
      <c r="G361" s="224">
        <v>2</v>
      </c>
      <c r="H361" s="224" t="s">
        <v>16975</v>
      </c>
      <c r="I361" s="236">
        <v>659.7</v>
      </c>
      <c r="J361" s="236">
        <v>611.70000000000005</v>
      </c>
      <c r="K361" s="237">
        <v>25</v>
      </c>
      <c r="L361" s="224" t="s">
        <v>17021</v>
      </c>
      <c r="M361" s="224" t="s">
        <v>17056</v>
      </c>
      <c r="N361" s="227" t="s">
        <v>17025</v>
      </c>
      <c r="O361" s="232">
        <v>4288852.04</v>
      </c>
      <c r="P361" s="232"/>
      <c r="Q361" s="232">
        <v>0</v>
      </c>
      <c r="R361" s="232">
        <v>0</v>
      </c>
      <c r="S361" s="232">
        <f t="shared" si="164"/>
        <v>4288852.04</v>
      </c>
      <c r="T361" s="225">
        <f t="shared" si="179"/>
        <v>6501.2157647415488</v>
      </c>
      <c r="U361" s="232">
        <v>9352.1315628315897</v>
      </c>
    </row>
    <row r="362" spans="1:21" ht="35.25" x14ac:dyDescent="0.5">
      <c r="B362" s="233" t="s">
        <v>497</v>
      </c>
      <c r="C362" s="233"/>
      <c r="D362" s="223" t="s">
        <v>17004</v>
      </c>
      <c r="E362" s="224" t="s">
        <v>17004</v>
      </c>
      <c r="F362" s="224" t="s">
        <v>17004</v>
      </c>
      <c r="G362" s="224" t="s">
        <v>17004</v>
      </c>
      <c r="H362" s="224" t="s">
        <v>17004</v>
      </c>
      <c r="I362" s="229">
        <f>SUM(I363:I367)</f>
        <v>2784.4399999999996</v>
      </c>
      <c r="J362" s="229">
        <f t="shared" ref="J362:S362" si="182">SUM(J363:J367)</f>
        <v>1923.1000000000001</v>
      </c>
      <c r="K362" s="230">
        <f t="shared" si="182"/>
        <v>154</v>
      </c>
      <c r="L362" s="224" t="s">
        <v>17004</v>
      </c>
      <c r="M362" s="224" t="s">
        <v>17004</v>
      </c>
      <c r="N362" s="227" t="s">
        <v>17004</v>
      </c>
      <c r="O362" s="231">
        <v>533969.82999999996</v>
      </c>
      <c r="P362" s="229">
        <f t="shared" si="182"/>
        <v>0</v>
      </c>
      <c r="Q362" s="229">
        <f t="shared" si="182"/>
        <v>0</v>
      </c>
      <c r="R362" s="229">
        <f t="shared" si="182"/>
        <v>0</v>
      </c>
      <c r="S362" s="229">
        <f t="shared" si="182"/>
        <v>533969.82999999996</v>
      </c>
      <c r="T362" s="225">
        <f t="shared" si="179"/>
        <v>191.769199551795</v>
      </c>
      <c r="U362" s="232">
        <f>MAX(U363:U367)</f>
        <v>354.57016974538192</v>
      </c>
    </row>
    <row r="363" spans="1:21" ht="35.25" x14ac:dyDescent="0.5">
      <c r="A363">
        <v>1</v>
      </c>
      <c r="B363" s="224">
        <f>SUBTOTAL(9,$A$16:A363)</f>
        <v>290</v>
      </c>
      <c r="C363" s="234" t="s">
        <v>498</v>
      </c>
      <c r="D363" s="235"/>
      <c r="E363" s="224">
        <v>1974</v>
      </c>
      <c r="F363" s="224" t="s">
        <v>17152</v>
      </c>
      <c r="G363" s="224">
        <v>2</v>
      </c>
      <c r="H363" s="224" t="s">
        <v>16975</v>
      </c>
      <c r="I363" s="236">
        <v>816.8</v>
      </c>
      <c r="J363" s="236">
        <v>762</v>
      </c>
      <c r="K363" s="237">
        <v>42</v>
      </c>
      <c r="L363" s="224" t="s">
        <v>17021</v>
      </c>
      <c r="M363" s="224" t="s">
        <v>17037</v>
      </c>
      <c r="N363" s="227" t="s">
        <v>17114</v>
      </c>
      <c r="O363" s="232">
        <v>103647.64</v>
      </c>
      <c r="P363" s="232"/>
      <c r="Q363" s="232">
        <v>0</v>
      </c>
      <c r="R363" s="232">
        <v>0</v>
      </c>
      <c r="S363" s="232">
        <f t="shared" si="164"/>
        <v>103647.64</v>
      </c>
      <c r="T363" s="225">
        <f t="shared" si="179"/>
        <v>126.89476003917729</v>
      </c>
      <c r="U363" s="232">
        <v>126.89476003917729</v>
      </c>
    </row>
    <row r="364" spans="1:21" ht="35.25" x14ac:dyDescent="0.5">
      <c r="A364">
        <v>1</v>
      </c>
      <c r="B364" s="224">
        <f>SUBTOTAL(9,$A$16:A364)</f>
        <v>291</v>
      </c>
      <c r="C364" s="234" t="s">
        <v>16453</v>
      </c>
      <c r="D364" s="235"/>
      <c r="E364" s="224">
        <v>1962</v>
      </c>
      <c r="F364" s="224" t="s">
        <v>17152</v>
      </c>
      <c r="G364" s="224">
        <v>2</v>
      </c>
      <c r="H364" s="224">
        <v>2</v>
      </c>
      <c r="I364" s="236">
        <v>532.54</v>
      </c>
      <c r="J364" s="236">
        <v>264.2</v>
      </c>
      <c r="K364" s="237">
        <v>29</v>
      </c>
      <c r="L364" s="224" t="s">
        <v>17021</v>
      </c>
      <c r="M364" s="224" t="s">
        <v>17037</v>
      </c>
      <c r="N364" s="227" t="s">
        <v>17352</v>
      </c>
      <c r="O364" s="232">
        <v>66485.17</v>
      </c>
      <c r="P364" s="232"/>
      <c r="Q364" s="232">
        <v>0</v>
      </c>
      <c r="R364" s="232">
        <v>0</v>
      </c>
      <c r="S364" s="232">
        <f t="shared" si="164"/>
        <v>66485.17</v>
      </c>
      <c r="T364" s="225">
        <f t="shared" si="179"/>
        <v>124.84540128441057</v>
      </c>
      <c r="U364" s="232">
        <v>124.84540128441057</v>
      </c>
    </row>
    <row r="365" spans="1:21" ht="35.25" x14ac:dyDescent="0.5">
      <c r="A365">
        <v>1</v>
      </c>
      <c r="B365" s="224">
        <f>SUBTOTAL(9,$A$16:A365)</f>
        <v>292</v>
      </c>
      <c r="C365" s="234" t="s">
        <v>16454</v>
      </c>
      <c r="D365" s="235"/>
      <c r="E365" s="224">
        <v>1962</v>
      </c>
      <c r="F365" s="224" t="s">
        <v>17152</v>
      </c>
      <c r="G365" s="224">
        <v>2</v>
      </c>
      <c r="H365" s="224">
        <v>2</v>
      </c>
      <c r="I365" s="236">
        <v>400.6</v>
      </c>
      <c r="J365" s="236">
        <v>375.1</v>
      </c>
      <c r="K365" s="237">
        <v>27</v>
      </c>
      <c r="L365" s="224" t="s">
        <v>17021</v>
      </c>
      <c r="M365" s="224" t="s">
        <v>17037</v>
      </c>
      <c r="N365" s="227" t="s">
        <v>17352</v>
      </c>
      <c r="O365" s="232">
        <v>142040.81</v>
      </c>
      <c r="P365" s="232"/>
      <c r="Q365" s="232">
        <v>0</v>
      </c>
      <c r="R365" s="232">
        <v>0</v>
      </c>
      <c r="S365" s="232">
        <f t="shared" si="164"/>
        <v>142040.81</v>
      </c>
      <c r="T365" s="225">
        <f t="shared" si="179"/>
        <v>354.57016974538192</v>
      </c>
      <c r="U365" s="232">
        <v>354.57016974538192</v>
      </c>
    </row>
    <row r="366" spans="1:21" ht="35.25" x14ac:dyDescent="0.5">
      <c r="A366">
        <v>1</v>
      </c>
      <c r="B366" s="224">
        <f>SUBTOTAL(9,$A$16:A366)</f>
        <v>293</v>
      </c>
      <c r="C366" s="234" t="s">
        <v>16456</v>
      </c>
      <c r="D366" s="235"/>
      <c r="E366" s="224">
        <v>1962</v>
      </c>
      <c r="F366" s="224" t="s">
        <v>17152</v>
      </c>
      <c r="G366" s="224">
        <v>2</v>
      </c>
      <c r="H366" s="224">
        <v>2</v>
      </c>
      <c r="I366" s="236">
        <v>659.3</v>
      </c>
      <c r="J366" s="236">
        <v>262</v>
      </c>
      <c r="K366" s="237">
        <v>29</v>
      </c>
      <c r="L366" s="224" t="s">
        <v>17021</v>
      </c>
      <c r="M366" s="224" t="s">
        <v>17037</v>
      </c>
      <c r="N366" s="227" t="s">
        <v>17352</v>
      </c>
      <c r="O366" s="232">
        <v>152469.76000000001</v>
      </c>
      <c r="P366" s="232"/>
      <c r="Q366" s="232">
        <v>0</v>
      </c>
      <c r="R366" s="232">
        <v>0</v>
      </c>
      <c r="S366" s="232">
        <f t="shared" si="164"/>
        <v>152469.76000000001</v>
      </c>
      <c r="T366" s="225">
        <f t="shared" si="179"/>
        <v>231.26006370392844</v>
      </c>
      <c r="U366" s="232">
        <v>231.26006370392844</v>
      </c>
    </row>
    <row r="367" spans="1:21" ht="35.25" x14ac:dyDescent="0.5">
      <c r="A367">
        <v>1</v>
      </c>
      <c r="B367" s="224">
        <f>SUBTOTAL(9,$A$16:A367)</f>
        <v>294</v>
      </c>
      <c r="C367" s="234" t="s">
        <v>16458</v>
      </c>
      <c r="D367" s="235"/>
      <c r="E367" s="224">
        <v>1964</v>
      </c>
      <c r="F367" s="224" t="s">
        <v>17152</v>
      </c>
      <c r="G367" s="224">
        <v>2</v>
      </c>
      <c r="H367" s="224">
        <v>2</v>
      </c>
      <c r="I367" s="236">
        <v>375.2</v>
      </c>
      <c r="J367" s="236">
        <v>259.8</v>
      </c>
      <c r="K367" s="237">
        <v>27</v>
      </c>
      <c r="L367" s="224" t="s">
        <v>17021</v>
      </c>
      <c r="M367" s="224" t="s">
        <v>17037</v>
      </c>
      <c r="N367" s="227" t="s">
        <v>17352</v>
      </c>
      <c r="O367" s="232">
        <v>69326.45</v>
      </c>
      <c r="P367" s="232"/>
      <c r="Q367" s="232">
        <v>0</v>
      </c>
      <c r="R367" s="232">
        <v>0</v>
      </c>
      <c r="S367" s="232">
        <f t="shared" si="164"/>
        <v>69326.45</v>
      </c>
      <c r="T367" s="225">
        <f t="shared" si="179"/>
        <v>184.77198827292111</v>
      </c>
      <c r="U367" s="232">
        <v>184.77198827292111</v>
      </c>
    </row>
    <row r="368" spans="1:21" ht="35.25" x14ac:dyDescent="0.5">
      <c r="B368" s="233" t="s">
        <v>500</v>
      </c>
      <c r="C368" s="233"/>
      <c r="D368" s="223" t="s">
        <v>17004</v>
      </c>
      <c r="E368" s="224" t="s">
        <v>17004</v>
      </c>
      <c r="F368" s="224" t="s">
        <v>17004</v>
      </c>
      <c r="G368" s="224" t="s">
        <v>17004</v>
      </c>
      <c r="H368" s="224" t="s">
        <v>17004</v>
      </c>
      <c r="I368" s="229">
        <f>I369</f>
        <v>1199.9000000000001</v>
      </c>
      <c r="J368" s="229">
        <f t="shared" ref="J368:S368" si="183">J369</f>
        <v>715.9</v>
      </c>
      <c r="K368" s="230">
        <f t="shared" si="183"/>
        <v>41</v>
      </c>
      <c r="L368" s="224" t="s">
        <v>17004</v>
      </c>
      <c r="M368" s="224" t="s">
        <v>17004</v>
      </c>
      <c r="N368" s="227" t="s">
        <v>17004</v>
      </c>
      <c r="O368" s="231">
        <v>117381.19</v>
      </c>
      <c r="P368" s="229">
        <f t="shared" si="183"/>
        <v>0</v>
      </c>
      <c r="Q368" s="229">
        <f t="shared" si="183"/>
        <v>0</v>
      </c>
      <c r="R368" s="229">
        <f t="shared" si="183"/>
        <v>0</v>
      </c>
      <c r="S368" s="229">
        <f t="shared" si="183"/>
        <v>117381.19</v>
      </c>
      <c r="T368" s="225">
        <f t="shared" si="179"/>
        <v>97.825810484207011</v>
      </c>
      <c r="U368" s="232">
        <f>U369</f>
        <v>97.825810484207011</v>
      </c>
    </row>
    <row r="369" spans="1:21" ht="35.25" x14ac:dyDescent="0.5">
      <c r="A369">
        <v>1</v>
      </c>
      <c r="B369" s="224">
        <f>SUBTOTAL(9,$A$16:A369)</f>
        <v>295</v>
      </c>
      <c r="C369" s="234" t="s">
        <v>499</v>
      </c>
      <c r="D369" s="235"/>
      <c r="E369" s="224">
        <v>1981</v>
      </c>
      <c r="F369" s="224" t="s">
        <v>17152</v>
      </c>
      <c r="G369" s="224">
        <v>2</v>
      </c>
      <c r="H369" s="224" t="s">
        <v>16975</v>
      </c>
      <c r="I369" s="236">
        <v>1199.9000000000001</v>
      </c>
      <c r="J369" s="236">
        <v>715.9</v>
      </c>
      <c r="K369" s="237">
        <v>41</v>
      </c>
      <c r="L369" s="224" t="s">
        <v>17021</v>
      </c>
      <c r="M369" s="224" t="s">
        <v>17056</v>
      </c>
      <c r="N369" s="227" t="s">
        <v>17025</v>
      </c>
      <c r="O369" s="232">
        <v>117381.19</v>
      </c>
      <c r="P369" s="232"/>
      <c r="Q369" s="232">
        <v>0</v>
      </c>
      <c r="R369" s="232">
        <v>0</v>
      </c>
      <c r="S369" s="232">
        <f t="shared" si="164"/>
        <v>117381.19</v>
      </c>
      <c r="T369" s="225">
        <f t="shared" si="179"/>
        <v>97.825810484207011</v>
      </c>
      <c r="U369" s="232">
        <v>97.825810484207011</v>
      </c>
    </row>
    <row r="370" spans="1:21" ht="35.25" x14ac:dyDescent="0.5">
      <c r="B370" s="233" t="s">
        <v>304</v>
      </c>
      <c r="C370" s="233"/>
      <c r="D370" s="223" t="s">
        <v>17004</v>
      </c>
      <c r="E370" s="224" t="s">
        <v>17004</v>
      </c>
      <c r="F370" s="224" t="s">
        <v>17004</v>
      </c>
      <c r="G370" s="224" t="s">
        <v>17004</v>
      </c>
      <c r="H370" s="224" t="s">
        <v>17004</v>
      </c>
      <c r="I370" s="229">
        <f>SUM(I371:I372)</f>
        <v>4989.7</v>
      </c>
      <c r="J370" s="229">
        <f t="shared" ref="J370:S370" si="184">SUM(J371:J372)</f>
        <v>4375.5</v>
      </c>
      <c r="K370" s="230">
        <f t="shared" si="184"/>
        <v>176</v>
      </c>
      <c r="L370" s="224" t="s">
        <v>17004</v>
      </c>
      <c r="M370" s="224" t="s">
        <v>17004</v>
      </c>
      <c r="N370" s="227" t="s">
        <v>17004</v>
      </c>
      <c r="O370" s="231">
        <v>5368777.2799999993</v>
      </c>
      <c r="P370" s="229">
        <f t="shared" si="184"/>
        <v>0</v>
      </c>
      <c r="Q370" s="229">
        <f t="shared" si="184"/>
        <v>0</v>
      </c>
      <c r="R370" s="229">
        <f t="shared" si="184"/>
        <v>0</v>
      </c>
      <c r="S370" s="229">
        <f t="shared" si="184"/>
        <v>5368777.2799999993</v>
      </c>
      <c r="T370" s="225">
        <f t="shared" si="179"/>
        <v>1075.9719582339619</v>
      </c>
      <c r="U370" s="232">
        <f>MAX(U371:U372)</f>
        <v>9186.3280606138433</v>
      </c>
    </row>
    <row r="371" spans="1:21" ht="35.25" x14ac:dyDescent="0.5">
      <c r="A371">
        <v>1</v>
      </c>
      <c r="B371" s="224">
        <f>SUBTOTAL(9,$A$16:A371)</f>
        <v>296</v>
      </c>
      <c r="C371" s="234" t="s">
        <v>303</v>
      </c>
      <c r="D371" s="235"/>
      <c r="E371" s="224">
        <v>1997</v>
      </c>
      <c r="F371" s="224" t="s">
        <v>17152</v>
      </c>
      <c r="G371" s="224">
        <v>5</v>
      </c>
      <c r="H371" s="224" t="s">
        <v>17027</v>
      </c>
      <c r="I371" s="236">
        <v>4211</v>
      </c>
      <c r="J371" s="236">
        <v>3971.3</v>
      </c>
      <c r="K371" s="237">
        <v>160</v>
      </c>
      <c r="L371" s="224" t="s">
        <v>17021</v>
      </c>
      <c r="M371" s="224" t="s">
        <v>17037</v>
      </c>
      <c r="N371" s="227" t="s">
        <v>17149</v>
      </c>
      <c r="O371" s="232">
        <v>327701.65999999997</v>
      </c>
      <c r="P371" s="232"/>
      <c r="Q371" s="232">
        <v>0</v>
      </c>
      <c r="R371" s="232">
        <v>0</v>
      </c>
      <c r="S371" s="232">
        <f t="shared" si="164"/>
        <v>327701.65999999997</v>
      </c>
      <c r="T371" s="225">
        <f t="shared" si="179"/>
        <v>77.820389456186177</v>
      </c>
      <c r="U371" s="232">
        <v>77.820389456186177</v>
      </c>
    </row>
    <row r="372" spans="1:21" ht="35.25" x14ac:dyDescent="0.5">
      <c r="A372">
        <v>1</v>
      </c>
      <c r="B372" s="224">
        <f>SUBTOTAL(9,$A$16:A372)</f>
        <v>297</v>
      </c>
      <c r="C372" s="234" t="s">
        <v>305</v>
      </c>
      <c r="D372" s="235"/>
      <c r="E372" s="224">
        <v>1966</v>
      </c>
      <c r="F372" s="224" t="s">
        <v>17152</v>
      </c>
      <c r="G372" s="224">
        <v>2</v>
      </c>
      <c r="H372" s="224" t="s">
        <v>16973</v>
      </c>
      <c r="I372" s="236">
        <v>778.7</v>
      </c>
      <c r="J372" s="236">
        <v>404.2</v>
      </c>
      <c r="K372" s="237">
        <v>16</v>
      </c>
      <c r="L372" s="224" t="s">
        <v>17021</v>
      </c>
      <c r="M372" s="224" t="s">
        <v>17056</v>
      </c>
      <c r="N372" s="227" t="s">
        <v>17025</v>
      </c>
      <c r="O372" s="232">
        <v>5041075.6199999992</v>
      </c>
      <c r="P372" s="232"/>
      <c r="Q372" s="232">
        <v>0</v>
      </c>
      <c r="R372" s="232">
        <v>0</v>
      </c>
      <c r="S372" s="232">
        <f t="shared" si="164"/>
        <v>5041075.6199999992</v>
      </c>
      <c r="T372" s="225">
        <f t="shared" si="179"/>
        <v>6473.7069731603942</v>
      </c>
      <c r="U372" s="232">
        <v>9186.3280606138433</v>
      </c>
    </row>
    <row r="373" spans="1:21" ht="35.25" x14ac:dyDescent="0.5">
      <c r="B373" s="233" t="s">
        <v>17249</v>
      </c>
      <c r="C373" s="233"/>
      <c r="D373" s="223" t="s">
        <v>17004</v>
      </c>
      <c r="E373" s="224" t="s">
        <v>17004</v>
      </c>
      <c r="F373" s="224" t="s">
        <v>17004</v>
      </c>
      <c r="G373" s="224" t="s">
        <v>17004</v>
      </c>
      <c r="H373" s="224" t="s">
        <v>17004</v>
      </c>
      <c r="I373" s="229">
        <f>I374</f>
        <v>212.1</v>
      </c>
      <c r="J373" s="229">
        <f t="shared" ref="J373:S373" si="185">J374</f>
        <v>212.1</v>
      </c>
      <c r="K373" s="230">
        <f t="shared" si="185"/>
        <v>7</v>
      </c>
      <c r="L373" s="224" t="s">
        <v>17004</v>
      </c>
      <c r="M373" s="224" t="s">
        <v>17004</v>
      </c>
      <c r="N373" s="227" t="s">
        <v>17004</v>
      </c>
      <c r="O373" s="231">
        <v>545298.51</v>
      </c>
      <c r="P373" s="229">
        <f t="shared" si="185"/>
        <v>0</v>
      </c>
      <c r="Q373" s="229">
        <f t="shared" si="185"/>
        <v>0</v>
      </c>
      <c r="R373" s="229">
        <f t="shared" si="185"/>
        <v>0</v>
      </c>
      <c r="S373" s="229">
        <f t="shared" si="185"/>
        <v>545298.51</v>
      </c>
      <c r="T373" s="225">
        <f t="shared" si="179"/>
        <v>2570.9500707213579</v>
      </c>
      <c r="U373" s="232">
        <f>U374</f>
        <v>2768.88</v>
      </c>
    </row>
    <row r="374" spans="1:21" ht="35.25" x14ac:dyDescent="0.5">
      <c r="A374">
        <v>1</v>
      </c>
      <c r="B374" s="224">
        <f>SUBTOTAL(9,$A$16:A374)</f>
        <v>298</v>
      </c>
      <c r="C374" s="234" t="s">
        <v>16877</v>
      </c>
      <c r="D374" s="235"/>
      <c r="E374" s="224">
        <v>1962</v>
      </c>
      <c r="F374" s="224" t="s">
        <v>17152</v>
      </c>
      <c r="G374" s="224">
        <v>2</v>
      </c>
      <c r="H374" s="224" t="s">
        <v>16973</v>
      </c>
      <c r="I374" s="236">
        <v>212.1</v>
      </c>
      <c r="J374" s="236">
        <v>212.1</v>
      </c>
      <c r="K374" s="237">
        <v>7</v>
      </c>
      <c r="L374" s="224" t="s">
        <v>17021</v>
      </c>
      <c r="M374" s="224" t="s">
        <v>17056</v>
      </c>
      <c r="N374" s="227" t="s">
        <v>17025</v>
      </c>
      <c r="O374" s="232">
        <v>545298.51</v>
      </c>
      <c r="P374" s="232"/>
      <c r="Q374" s="232">
        <v>0</v>
      </c>
      <c r="R374" s="232">
        <v>0</v>
      </c>
      <c r="S374" s="232">
        <f t="shared" si="164"/>
        <v>545298.51</v>
      </c>
      <c r="T374" s="225">
        <f t="shared" si="179"/>
        <v>2570.9500707213579</v>
      </c>
      <c r="U374" s="232">
        <v>2768.88</v>
      </c>
    </row>
    <row r="375" spans="1:21" ht="35.25" x14ac:dyDescent="0.5">
      <c r="B375" s="233" t="s">
        <v>17168</v>
      </c>
      <c r="C375" s="234"/>
      <c r="D375" s="223" t="s">
        <v>17004</v>
      </c>
      <c r="E375" s="224" t="s">
        <v>17004</v>
      </c>
      <c r="F375" s="224" t="s">
        <v>17004</v>
      </c>
      <c r="G375" s="224" t="s">
        <v>17004</v>
      </c>
      <c r="H375" s="224" t="s">
        <v>17004</v>
      </c>
      <c r="I375" s="236">
        <f>I376+I513+I528+I582+I600+I606+I626+I631+I639+I647+I659+I662+I664+I667+I669+I672+I674+I680+I682+I684+I686+I689+I696+I698+I700+I704+I708+I710+I717+I719+I721+I723+I726+I728+I730+I732+I735+I741+I744+I748+I752+I756+I766+I769+I771+I774+I779+I783+I785+I787+I792+I795+I797+I799+I804+I806+I809+I812+I816+I750+I754</f>
        <v>1316106.1699999997</v>
      </c>
      <c r="J375" s="236">
        <f>J376+J513+J528+J582+J600+J606+J626+J631+J639+J647+J659+J662+J664+J667+J669+J672+J674+J680+J682+J684+J686+J689+J696+J698+J700+J704+J708+J710+J717+J719+J721+J723+J726+J728+J730+J732+J735+J741+J744+J748+J752+J756+J766+J769+J771+J774+J779+J783+J785+J787+J792+J795+J797+J799+J804+J806+J809+J812+J816+J750+J754</f>
        <v>1090613.9400000004</v>
      </c>
      <c r="K375" s="230">
        <f>K376+K513+K528+K582+K600+K606+K626+K631+K639+K647+K659+K662+K664+K667+K669+K672+K674+K680+K682+K684+K686+K689+K696+K698+K700+K704+K708+K710+K717+K719+K721+K723+K726+K728+K730+K732+K735+K741+K744+K748+K752+K756+K766+K769+K771+K774+K779+K783+K785+K787+K792+K795+K797+K799+K804+K806+K809+K812+K816+K750+K754</f>
        <v>51173</v>
      </c>
      <c r="L375" s="224" t="s">
        <v>17004</v>
      </c>
      <c r="M375" s="224" t="s">
        <v>17004</v>
      </c>
      <c r="N375" s="227" t="s">
        <v>17004</v>
      </c>
      <c r="O375" s="256">
        <f>O376+O513+O528+O582+O600+O606+O626+O631+O639+O647+O659+O662+O664+O667+O669+O672+O674+O680+O682+O684+O686+O689+O696+O698+O700+O704+O708+O710+O717+O719+O721+O723+O726+O728+O730+O732+O735+O741+O744+O748+O752+O756+O766+O769+O771+O774+O779+O783+O785+O787+O792+O795+O797+O799+O804+O806+O809+O812+O816+O750+O754</f>
        <v>2680946248.4000006</v>
      </c>
      <c r="P375" s="236">
        <f>P376+P513+P528+P582+P600+P606+P626+P631+P639+P647+P659+P662+P664+P667+P669+P672+P674+P680+P682+P684+P686+P689+P696+P698+P700+P704+P708+P710+P717+P719+P721+P723+P726+P728+P730+P732+P735+P741+P744+P748+P752+P756+P766+P769+P771+P774+P779+P783+P785+P787+P792+P795+P797+P799+P804+P806+P809+P812+P816+P750+P754</f>
        <v>300000</v>
      </c>
      <c r="Q375" s="236">
        <f>Q376+Q513+Q528+Q582+Q600+Q606+Q626+Q631+Q639+Q647+Q659+Q662+Q664+Q667+Q669+Q672+Q674+Q680+Q682+Q684+Q686+Q689+Q696+Q698+Q700+Q704+Q708+Q710+Q717+Q719+Q721+Q723+Q726+Q728+Q730+Q732+Q735+Q741+Q744+Q748+Q752+Q756+Q766+Q769+Q771+Q774+Q779+Q783+Q785+Q787+Q792+Q795+Q797+Q799+Q804+Q806+Q809+Q812+Q816+Q750+Q754</f>
        <v>663518675.42999995</v>
      </c>
      <c r="R375" s="236">
        <f>R376+R513+R528+R582+R600+R606+R626+R631+R639+R647+R659+R662+R664+R667+R669+R672+R674+R680+R682+R684+R686+R689+R696+R698+R700+R704+R708+R710+R717+R719+R721+R723+R726+R728+R730+R732+R735+R741+R744+R748+R752+R756+R766+R769+R771+R774+R779+R783+R785+R787+R792+R795+R797+R799+R804+R806+R809+R812+R816+R750+R754</f>
        <v>1337402.6500000001</v>
      </c>
      <c r="S375" s="236">
        <f>S376+S513+S528+S582+S600+S606+S626+S631+S639+S647+S659+S662+S664+S667+S669+S672+S674+S680+S682+S684+S686+S689+S696+S698+S700+S704+S708+S710+S717+S719+S721+S723+S726+S728+S730+S732+S735+S741+S744+S748+S752+S756+S766+S769+S771+S774+S779+S783+S785+S787+S792+S795+S797+S799+S804+S806+S809+S812+S816+S750+S754</f>
        <v>2016090170.3200009</v>
      </c>
      <c r="T375" s="225">
        <f t="shared" si="179"/>
        <v>2037.0288579378068</v>
      </c>
      <c r="U375" s="232">
        <f>MAX(U376:U818)</f>
        <v>20970.127439550954</v>
      </c>
    </row>
    <row r="376" spans="1:21" ht="35.25" x14ac:dyDescent="0.5">
      <c r="B376" s="233" t="s">
        <v>71</v>
      </c>
      <c r="C376" s="251"/>
      <c r="D376" s="223" t="s">
        <v>17004</v>
      </c>
      <c r="E376" s="224" t="s">
        <v>17004</v>
      </c>
      <c r="F376" s="224" t="s">
        <v>17004</v>
      </c>
      <c r="G376" s="224" t="s">
        <v>17004</v>
      </c>
      <c r="H376" s="224" t="s">
        <v>17004</v>
      </c>
      <c r="I376" s="236">
        <f>SUM(I377:I512)</f>
        <v>608850.92999999982</v>
      </c>
      <c r="J376" s="236">
        <f>SUM(J377:J512)</f>
        <v>518171.75000000012</v>
      </c>
      <c r="K376" s="237">
        <f>SUM(K377:K512)</f>
        <v>25958</v>
      </c>
      <c r="L376" s="224" t="s">
        <v>17004</v>
      </c>
      <c r="M376" s="224" t="s">
        <v>17004</v>
      </c>
      <c r="N376" s="227" t="s">
        <v>17004</v>
      </c>
      <c r="O376" s="231">
        <v>1026754625.8300002</v>
      </c>
      <c r="P376" s="236">
        <f>SUM(P377:P512)</f>
        <v>0</v>
      </c>
      <c r="Q376" s="236">
        <f>SUM(Q377:Q512)</f>
        <v>403129525.69999999</v>
      </c>
      <c r="R376" s="236">
        <f>SUM(R377:R512)</f>
        <v>0</v>
      </c>
      <c r="S376" s="236">
        <f>SUM(S377:S512)</f>
        <v>623625100.13000023</v>
      </c>
      <c r="T376" s="225">
        <f t="shared" si="179"/>
        <v>1686.3809764239015</v>
      </c>
      <c r="U376" s="232">
        <f>MAX(U377:U512)</f>
        <v>12140.404891073938</v>
      </c>
    </row>
    <row r="377" spans="1:21" ht="35.25" x14ac:dyDescent="0.5">
      <c r="A377">
        <v>1</v>
      </c>
      <c r="B377" s="241">
        <f>SUBTOTAL(9,$A377:A$377)</f>
        <v>1</v>
      </c>
      <c r="C377" s="234" t="s">
        <v>108</v>
      </c>
      <c r="D377" s="235"/>
      <c r="E377" s="224">
        <v>1959</v>
      </c>
      <c r="F377" s="224" t="s">
        <v>17152</v>
      </c>
      <c r="G377" s="224">
        <v>2</v>
      </c>
      <c r="H377" s="224">
        <v>1</v>
      </c>
      <c r="I377" s="236">
        <v>294.2</v>
      </c>
      <c r="J377" s="236">
        <v>267.60000000000002</v>
      </c>
      <c r="K377" s="237">
        <v>19</v>
      </c>
      <c r="L377" s="224" t="s">
        <v>17021</v>
      </c>
      <c r="M377" s="224" t="s">
        <v>17037</v>
      </c>
      <c r="N377" s="227" t="s">
        <v>17038</v>
      </c>
      <c r="O377" s="232">
        <v>1956053.55</v>
      </c>
      <c r="P377" s="232"/>
      <c r="Q377" s="232">
        <v>0</v>
      </c>
      <c r="R377" s="232">
        <v>0</v>
      </c>
      <c r="S377" s="232">
        <f t="shared" ref="S377" si="186">O377-Q377-R377</f>
        <v>1956053.55</v>
      </c>
      <c r="T377" s="225">
        <f t="shared" si="179"/>
        <v>6648.7204282800822</v>
      </c>
      <c r="U377" s="232">
        <v>9299.022705642421</v>
      </c>
    </row>
    <row r="378" spans="1:21" ht="35.25" x14ac:dyDescent="0.5">
      <c r="A378">
        <v>1</v>
      </c>
      <c r="B378" s="241">
        <f>SUBTOTAL(9,$A$377:A378)</f>
        <v>2</v>
      </c>
      <c r="C378" s="234" t="s">
        <v>109</v>
      </c>
      <c r="D378" s="235"/>
      <c r="E378" s="224">
        <v>1990</v>
      </c>
      <c r="F378" s="224" t="s">
        <v>17152</v>
      </c>
      <c r="G378" s="224">
        <v>7</v>
      </c>
      <c r="H378" s="224">
        <v>4</v>
      </c>
      <c r="I378" s="236">
        <v>6095</v>
      </c>
      <c r="J378" s="236">
        <v>4966.1000000000004</v>
      </c>
      <c r="K378" s="237">
        <v>194</v>
      </c>
      <c r="L378" s="224" t="s">
        <v>17021</v>
      </c>
      <c r="M378" s="224" t="s">
        <v>17037</v>
      </c>
      <c r="N378" s="227" t="s">
        <v>17051</v>
      </c>
      <c r="O378" s="232">
        <v>11081093.449999999</v>
      </c>
      <c r="P378" s="232"/>
      <c r="Q378" s="232">
        <v>0</v>
      </c>
      <c r="R378" s="232">
        <v>0</v>
      </c>
      <c r="S378" s="232">
        <f t="shared" ref="S378:S436" si="187">O378-Q378-R378</f>
        <v>11081093.449999999</v>
      </c>
      <c r="T378" s="225">
        <f t="shared" si="179"/>
        <v>1818.0629122231335</v>
      </c>
      <c r="U378" s="232">
        <v>2240.8623609515998</v>
      </c>
    </row>
    <row r="379" spans="1:21" ht="35.25" x14ac:dyDescent="0.5">
      <c r="A379">
        <v>1</v>
      </c>
      <c r="B379" s="241">
        <f>SUBTOTAL(9,$A$377:A379)</f>
        <v>3</v>
      </c>
      <c r="C379" s="234" t="s">
        <v>110</v>
      </c>
      <c r="D379" s="235"/>
      <c r="E379" s="224">
        <v>1959</v>
      </c>
      <c r="F379" s="224" t="s">
        <v>17152</v>
      </c>
      <c r="G379" s="224">
        <v>2</v>
      </c>
      <c r="H379" s="224">
        <v>1</v>
      </c>
      <c r="I379" s="236">
        <v>299.5</v>
      </c>
      <c r="J379" s="236">
        <v>272.60000000000002</v>
      </c>
      <c r="K379" s="237">
        <v>15</v>
      </c>
      <c r="L379" s="224" t="s">
        <v>17021</v>
      </c>
      <c r="M379" s="224" t="s">
        <v>17037</v>
      </c>
      <c r="N379" s="227" t="s">
        <v>17052</v>
      </c>
      <c r="O379" s="232">
        <v>1815121.8</v>
      </c>
      <c r="P379" s="232"/>
      <c r="Q379" s="232">
        <v>0</v>
      </c>
      <c r="R379" s="232">
        <v>0</v>
      </c>
      <c r="S379" s="232">
        <f t="shared" si="187"/>
        <v>1815121.8</v>
      </c>
      <c r="T379" s="225">
        <f t="shared" si="179"/>
        <v>6060.5068447412359</v>
      </c>
      <c r="U379" s="232">
        <v>9042.3960948247077</v>
      </c>
    </row>
    <row r="380" spans="1:21" ht="35.25" x14ac:dyDescent="0.5">
      <c r="A380">
        <v>1</v>
      </c>
      <c r="B380" s="241">
        <f>SUBTOTAL(9,$A$377:A380)</f>
        <v>4</v>
      </c>
      <c r="C380" s="234" t="s">
        <v>5231</v>
      </c>
      <c r="D380" s="235"/>
      <c r="E380" s="224">
        <v>1970</v>
      </c>
      <c r="F380" s="224" t="s">
        <v>17152</v>
      </c>
      <c r="G380" s="224">
        <v>5</v>
      </c>
      <c r="H380" s="224">
        <v>6</v>
      </c>
      <c r="I380" s="236">
        <v>4522.8</v>
      </c>
      <c r="J380" s="236">
        <v>4342.3</v>
      </c>
      <c r="K380" s="237">
        <v>250</v>
      </c>
      <c r="L380" s="224" t="s">
        <v>17021</v>
      </c>
      <c r="M380" s="224" t="s">
        <v>17037</v>
      </c>
      <c r="N380" s="227" t="s">
        <v>17039</v>
      </c>
      <c r="O380" s="232">
        <v>8473940.129999999</v>
      </c>
      <c r="P380" s="232"/>
      <c r="Q380" s="232">
        <v>0</v>
      </c>
      <c r="R380" s="232">
        <v>0</v>
      </c>
      <c r="S380" s="232">
        <f t="shared" si="187"/>
        <v>8473940.129999999</v>
      </c>
      <c r="T380" s="225">
        <f t="shared" si="179"/>
        <v>1873.6048752984873</v>
      </c>
      <c r="U380" s="232">
        <v>2827.5916136021933</v>
      </c>
    </row>
    <row r="381" spans="1:21" ht="35.25" x14ac:dyDescent="0.5">
      <c r="A381">
        <v>1</v>
      </c>
      <c r="B381" s="241">
        <f>SUBTOTAL(9,$A$377:A381)</f>
        <v>5</v>
      </c>
      <c r="C381" s="234" t="s">
        <v>113</v>
      </c>
      <c r="D381" s="235"/>
      <c r="E381" s="224">
        <v>1959</v>
      </c>
      <c r="F381" s="224" t="s">
        <v>17152</v>
      </c>
      <c r="G381" s="224">
        <v>2</v>
      </c>
      <c r="H381" s="224">
        <v>2</v>
      </c>
      <c r="I381" s="236">
        <v>546.79999999999995</v>
      </c>
      <c r="J381" s="236">
        <v>362.7</v>
      </c>
      <c r="K381" s="237">
        <v>21</v>
      </c>
      <c r="L381" s="224" t="s">
        <v>17021</v>
      </c>
      <c r="M381" s="224" t="s">
        <v>17037</v>
      </c>
      <c r="N381" s="227" t="s">
        <v>17042</v>
      </c>
      <c r="O381" s="232">
        <v>4468098.9000000004</v>
      </c>
      <c r="P381" s="232"/>
      <c r="Q381" s="232">
        <v>0</v>
      </c>
      <c r="R381" s="232">
        <v>0</v>
      </c>
      <c r="S381" s="232">
        <f t="shared" si="187"/>
        <v>4468098.9000000004</v>
      </c>
      <c r="T381" s="225">
        <f t="shared" si="179"/>
        <v>8171.3586320409668</v>
      </c>
      <c r="U381" s="232">
        <v>11078.606291148501</v>
      </c>
    </row>
    <row r="382" spans="1:21" ht="35.25" x14ac:dyDescent="0.5">
      <c r="A382">
        <v>1</v>
      </c>
      <c r="B382" s="241">
        <f>SUBTOTAL(9,$A$377:A382)</f>
        <v>6</v>
      </c>
      <c r="C382" s="234" t="s">
        <v>116</v>
      </c>
      <c r="D382" s="235"/>
      <c r="E382" s="224">
        <v>1949</v>
      </c>
      <c r="F382" s="224" t="s">
        <v>17152</v>
      </c>
      <c r="G382" s="224">
        <v>2</v>
      </c>
      <c r="H382" s="224">
        <v>1</v>
      </c>
      <c r="I382" s="236">
        <v>560.4</v>
      </c>
      <c r="J382" s="236">
        <v>516.70000000000005</v>
      </c>
      <c r="K382" s="237">
        <v>24</v>
      </c>
      <c r="L382" s="224" t="s">
        <v>17021</v>
      </c>
      <c r="M382" s="224" t="s">
        <v>17037</v>
      </c>
      <c r="N382" s="227" t="s">
        <v>17434</v>
      </c>
      <c r="O382" s="232">
        <v>2662736.71</v>
      </c>
      <c r="P382" s="232"/>
      <c r="Q382" s="232">
        <v>0</v>
      </c>
      <c r="R382" s="232">
        <v>0</v>
      </c>
      <c r="S382" s="232">
        <f t="shared" si="187"/>
        <v>2662736.71</v>
      </c>
      <c r="T382" s="225">
        <f t="shared" si="179"/>
        <v>4751.4930585296215</v>
      </c>
      <c r="U382" s="232">
        <v>6489.7223411848681</v>
      </c>
    </row>
    <row r="383" spans="1:21" ht="35.25" x14ac:dyDescent="0.5">
      <c r="A383">
        <v>1</v>
      </c>
      <c r="B383" s="241">
        <f>SUBTOTAL(9,$A$377:A383)</f>
        <v>7</v>
      </c>
      <c r="C383" s="234" t="s">
        <v>117</v>
      </c>
      <c r="D383" s="235"/>
      <c r="E383" s="224">
        <v>1992</v>
      </c>
      <c r="F383" s="224" t="s">
        <v>17026</v>
      </c>
      <c r="G383" s="224">
        <v>10</v>
      </c>
      <c r="H383" s="224">
        <v>1</v>
      </c>
      <c r="I383" s="236">
        <v>3072.17</v>
      </c>
      <c r="J383" s="236">
        <v>2437.1</v>
      </c>
      <c r="K383" s="237">
        <v>108</v>
      </c>
      <c r="L383" s="224" t="s">
        <v>17021</v>
      </c>
      <c r="M383" s="224" t="s">
        <v>17037</v>
      </c>
      <c r="N383" s="227" t="s">
        <v>17039</v>
      </c>
      <c r="O383" s="232">
        <v>3012176.12</v>
      </c>
      <c r="P383" s="232"/>
      <c r="Q383" s="232">
        <v>0</v>
      </c>
      <c r="R383" s="232">
        <v>0</v>
      </c>
      <c r="S383" s="232">
        <f t="shared" si="187"/>
        <v>3012176.12</v>
      </c>
      <c r="T383" s="225">
        <f t="shared" si="179"/>
        <v>980.47182284834503</v>
      </c>
      <c r="U383" s="232">
        <v>1111.5984799018283</v>
      </c>
    </row>
    <row r="384" spans="1:21" ht="35.25" x14ac:dyDescent="0.5">
      <c r="A384">
        <v>1</v>
      </c>
      <c r="B384" s="241">
        <f>SUBTOTAL(9,$A$377:A384)</f>
        <v>8</v>
      </c>
      <c r="C384" s="234" t="s">
        <v>118</v>
      </c>
      <c r="D384" s="235"/>
      <c r="E384" s="224">
        <v>1959</v>
      </c>
      <c r="F384" s="224" t="s">
        <v>17152</v>
      </c>
      <c r="G384" s="224">
        <v>2</v>
      </c>
      <c r="H384" s="224">
        <v>2</v>
      </c>
      <c r="I384" s="236">
        <v>503</v>
      </c>
      <c r="J384" s="236">
        <v>478.4</v>
      </c>
      <c r="K384" s="237">
        <v>21</v>
      </c>
      <c r="L384" s="224" t="s">
        <v>17021</v>
      </c>
      <c r="M384" s="224" t="s">
        <v>17037</v>
      </c>
      <c r="N384" s="227" t="s">
        <v>17053</v>
      </c>
      <c r="O384" s="232">
        <v>3851949.0799999996</v>
      </c>
      <c r="P384" s="232"/>
      <c r="Q384" s="232">
        <v>0</v>
      </c>
      <c r="R384" s="232">
        <v>0</v>
      </c>
      <c r="S384" s="232">
        <f t="shared" si="187"/>
        <v>3851949.0799999996</v>
      </c>
      <c r="T384" s="225">
        <f t="shared" si="179"/>
        <v>7657.9504572564601</v>
      </c>
      <c r="U384" s="232">
        <v>10359.831411530815</v>
      </c>
    </row>
    <row r="385" spans="1:21" ht="35.25" x14ac:dyDescent="0.5">
      <c r="A385">
        <v>1</v>
      </c>
      <c r="B385" s="241">
        <f>SUBTOTAL(9,$A$377:A385)</f>
        <v>9</v>
      </c>
      <c r="C385" s="234" t="s">
        <v>119</v>
      </c>
      <c r="D385" s="235"/>
      <c r="E385" s="224">
        <v>1967</v>
      </c>
      <c r="F385" s="224" t="s">
        <v>17152</v>
      </c>
      <c r="G385" s="224">
        <v>5</v>
      </c>
      <c r="H385" s="224">
        <v>4</v>
      </c>
      <c r="I385" s="236">
        <v>4050.1</v>
      </c>
      <c r="J385" s="236">
        <v>3149.2</v>
      </c>
      <c r="K385" s="237">
        <v>153</v>
      </c>
      <c r="L385" s="224" t="s">
        <v>17021</v>
      </c>
      <c r="M385" s="224" t="s">
        <v>17037</v>
      </c>
      <c r="N385" s="227" t="s">
        <v>17038</v>
      </c>
      <c r="O385" s="232">
        <v>8152794.9800000004</v>
      </c>
      <c r="P385" s="232"/>
      <c r="Q385" s="232">
        <v>0</v>
      </c>
      <c r="R385" s="232">
        <v>0</v>
      </c>
      <c r="S385" s="232">
        <f t="shared" si="187"/>
        <v>8152794.9800000004</v>
      </c>
      <c r="T385" s="225">
        <f t="shared" si="179"/>
        <v>2012.9860941705144</v>
      </c>
      <c r="U385" s="232">
        <v>2471.1720945161846</v>
      </c>
    </row>
    <row r="386" spans="1:21" ht="35.25" x14ac:dyDescent="0.5">
      <c r="A386">
        <v>1</v>
      </c>
      <c r="B386" s="241">
        <f>SUBTOTAL(9,$A$377:A386)</f>
        <v>10</v>
      </c>
      <c r="C386" s="234" t="s">
        <v>1169</v>
      </c>
      <c r="D386" s="235"/>
      <c r="E386" s="224">
        <v>1912</v>
      </c>
      <c r="F386" s="224" t="s">
        <v>17152</v>
      </c>
      <c r="G386" s="224">
        <v>3</v>
      </c>
      <c r="H386" s="224">
        <v>5</v>
      </c>
      <c r="I386" s="236">
        <v>1703</v>
      </c>
      <c r="J386" s="236">
        <v>1295</v>
      </c>
      <c r="K386" s="237">
        <v>65</v>
      </c>
      <c r="L386" s="224" t="s">
        <v>17021</v>
      </c>
      <c r="M386" s="224" t="s">
        <v>17037</v>
      </c>
      <c r="N386" s="227" t="s">
        <v>17370</v>
      </c>
      <c r="O386" s="232">
        <v>5008268.8</v>
      </c>
      <c r="P386" s="232"/>
      <c r="Q386" s="232">
        <v>0</v>
      </c>
      <c r="R386" s="232">
        <v>0</v>
      </c>
      <c r="S386" s="232">
        <f t="shared" si="187"/>
        <v>5008268.8</v>
      </c>
      <c r="T386" s="225">
        <f t="shared" si="179"/>
        <v>2940.8507339988255</v>
      </c>
      <c r="U386" s="232">
        <v>6916.6297122724609</v>
      </c>
    </row>
    <row r="387" spans="1:21" ht="35.25" x14ac:dyDescent="0.5">
      <c r="A387">
        <v>1</v>
      </c>
      <c r="B387" s="241">
        <f>SUBTOTAL(9,$A$377:A387)</f>
        <v>11</v>
      </c>
      <c r="C387" s="234" t="s">
        <v>4775</v>
      </c>
      <c r="D387" s="235"/>
      <c r="E387" s="224">
        <v>1978</v>
      </c>
      <c r="F387" s="224" t="s">
        <v>17152</v>
      </c>
      <c r="G387" s="224">
        <v>5</v>
      </c>
      <c r="H387" s="224">
        <v>4</v>
      </c>
      <c r="I387" s="236">
        <v>3303.8</v>
      </c>
      <c r="J387" s="236">
        <v>2996.6</v>
      </c>
      <c r="K387" s="237">
        <v>149</v>
      </c>
      <c r="L387" s="224" t="s">
        <v>17021</v>
      </c>
      <c r="M387" s="224" t="s">
        <v>17037</v>
      </c>
      <c r="N387" s="227" t="s">
        <v>17368</v>
      </c>
      <c r="O387" s="232">
        <v>10110098.629999999</v>
      </c>
      <c r="P387" s="232"/>
      <c r="Q387" s="232">
        <v>0</v>
      </c>
      <c r="R387" s="232">
        <v>0</v>
      </c>
      <c r="S387" s="232">
        <f t="shared" si="187"/>
        <v>10110098.629999999</v>
      </c>
      <c r="T387" s="225">
        <f t="shared" si="179"/>
        <v>3060.1424511168952</v>
      </c>
      <c r="U387" s="232">
        <v>6355.6467709909803</v>
      </c>
    </row>
    <row r="388" spans="1:21" ht="35.25" x14ac:dyDescent="0.5">
      <c r="A388">
        <v>1</v>
      </c>
      <c r="B388" s="241">
        <f>SUBTOTAL(9,$A$377:A388)</f>
        <v>12</v>
      </c>
      <c r="C388" s="234" t="s">
        <v>148</v>
      </c>
      <c r="D388" s="235"/>
      <c r="E388" s="224">
        <v>1983</v>
      </c>
      <c r="F388" s="224" t="s">
        <v>17026</v>
      </c>
      <c r="G388" s="224">
        <v>2</v>
      </c>
      <c r="H388" s="224">
        <v>2</v>
      </c>
      <c r="I388" s="236">
        <v>609.6</v>
      </c>
      <c r="J388" s="236">
        <v>553.5</v>
      </c>
      <c r="K388" s="237">
        <v>41</v>
      </c>
      <c r="L388" s="224" t="s">
        <v>17021</v>
      </c>
      <c r="M388" s="224" t="s">
        <v>17037</v>
      </c>
      <c r="N388" s="227" t="s">
        <v>17054</v>
      </c>
      <c r="O388" s="232">
        <v>4003605.9299999997</v>
      </c>
      <c r="P388" s="232"/>
      <c r="Q388" s="232">
        <v>0</v>
      </c>
      <c r="R388" s="232">
        <v>0</v>
      </c>
      <c r="S388" s="232">
        <f t="shared" si="187"/>
        <v>4003605.9299999997</v>
      </c>
      <c r="T388" s="225">
        <f t="shared" si="179"/>
        <v>6567.5950295275579</v>
      </c>
      <c r="U388" s="232">
        <v>8850.9699475065627</v>
      </c>
    </row>
    <row r="389" spans="1:21" ht="35.25" x14ac:dyDescent="0.5">
      <c r="A389">
        <v>1</v>
      </c>
      <c r="B389" s="241">
        <f>SUBTOTAL(9,$A$377:A389)</f>
        <v>13</v>
      </c>
      <c r="C389" s="234" t="s">
        <v>147</v>
      </c>
      <c r="D389" s="235"/>
      <c r="E389" s="224">
        <v>1983</v>
      </c>
      <c r="F389" s="224" t="s">
        <v>17026</v>
      </c>
      <c r="G389" s="224">
        <v>2</v>
      </c>
      <c r="H389" s="224">
        <v>2</v>
      </c>
      <c r="I389" s="236">
        <v>608.4</v>
      </c>
      <c r="J389" s="236">
        <v>552.5</v>
      </c>
      <c r="K389" s="237">
        <v>47</v>
      </c>
      <c r="L389" s="224" t="s">
        <v>17021</v>
      </c>
      <c r="M389" s="224" t="s">
        <v>17037</v>
      </c>
      <c r="N389" s="227" t="s">
        <v>17054</v>
      </c>
      <c r="O389" s="232">
        <v>3943523.36</v>
      </c>
      <c r="P389" s="232"/>
      <c r="Q389" s="232">
        <v>0</v>
      </c>
      <c r="R389" s="232">
        <v>0</v>
      </c>
      <c r="S389" s="232">
        <f t="shared" si="187"/>
        <v>3943523.36</v>
      </c>
      <c r="T389" s="225">
        <f t="shared" si="179"/>
        <v>6481.7938198553584</v>
      </c>
      <c r="U389" s="232">
        <v>8738.1668770545693</v>
      </c>
    </row>
    <row r="390" spans="1:21" ht="35.25" x14ac:dyDescent="0.5">
      <c r="A390">
        <v>1</v>
      </c>
      <c r="B390" s="241">
        <f>SUBTOTAL(9,$A$377:A390)</f>
        <v>14</v>
      </c>
      <c r="C390" s="234" t="s">
        <v>146</v>
      </c>
      <c r="D390" s="235"/>
      <c r="E390" s="224">
        <v>1978</v>
      </c>
      <c r="F390" s="224" t="s">
        <v>17152</v>
      </c>
      <c r="G390" s="224">
        <v>3</v>
      </c>
      <c r="H390" s="224">
        <v>2</v>
      </c>
      <c r="I390" s="236">
        <v>923.2</v>
      </c>
      <c r="J390" s="236">
        <v>850</v>
      </c>
      <c r="K390" s="237">
        <v>59</v>
      </c>
      <c r="L390" s="224" t="s">
        <v>17021</v>
      </c>
      <c r="M390" s="224" t="s">
        <v>17037</v>
      </c>
      <c r="N390" s="227" t="s">
        <v>17054</v>
      </c>
      <c r="O390" s="232">
        <v>4636666.34</v>
      </c>
      <c r="P390" s="232"/>
      <c r="Q390" s="232">
        <v>0</v>
      </c>
      <c r="R390" s="232">
        <v>0</v>
      </c>
      <c r="S390" s="232">
        <f t="shared" si="187"/>
        <v>4636666.34</v>
      </c>
      <c r="T390" s="225">
        <f t="shared" si="179"/>
        <v>5022.3855502599645</v>
      </c>
      <c r="U390" s="232">
        <v>6702.8344887348348</v>
      </c>
    </row>
    <row r="391" spans="1:21" ht="35.25" x14ac:dyDescent="0.5">
      <c r="A391">
        <v>1</v>
      </c>
      <c r="B391" s="241">
        <f>SUBTOTAL(9,$A$377:A391)</f>
        <v>15</v>
      </c>
      <c r="C391" s="234" t="s">
        <v>145</v>
      </c>
      <c r="D391" s="235"/>
      <c r="E391" s="224">
        <v>1989</v>
      </c>
      <c r="F391" s="224" t="s">
        <v>17026</v>
      </c>
      <c r="G391" s="224">
        <v>4</v>
      </c>
      <c r="H391" s="224">
        <v>4</v>
      </c>
      <c r="I391" s="236">
        <v>2551.1</v>
      </c>
      <c r="J391" s="236">
        <v>2310.1</v>
      </c>
      <c r="K391" s="237">
        <v>137</v>
      </c>
      <c r="L391" s="224" t="s">
        <v>17021</v>
      </c>
      <c r="M391" s="224" t="s">
        <v>17037</v>
      </c>
      <c r="N391" s="227" t="s">
        <v>17054</v>
      </c>
      <c r="O391" s="232">
        <v>8253921.0599999996</v>
      </c>
      <c r="P391" s="232"/>
      <c r="Q391" s="232">
        <v>0</v>
      </c>
      <c r="R391" s="232">
        <v>0</v>
      </c>
      <c r="S391" s="232">
        <f t="shared" si="187"/>
        <v>8253921.0599999996</v>
      </c>
      <c r="T391" s="225">
        <f t="shared" si="179"/>
        <v>3235.4361099133707</v>
      </c>
      <c r="U391" s="232">
        <v>4281.0463878327</v>
      </c>
    </row>
    <row r="392" spans="1:21" ht="35.25" x14ac:dyDescent="0.5">
      <c r="A392">
        <v>1</v>
      </c>
      <c r="B392" s="241">
        <f>SUBTOTAL(9,$A$377:A392)</f>
        <v>16</v>
      </c>
      <c r="C392" s="234" t="s">
        <v>143</v>
      </c>
      <c r="D392" s="235"/>
      <c r="E392" s="224">
        <v>1978</v>
      </c>
      <c r="F392" s="224" t="s">
        <v>17026</v>
      </c>
      <c r="G392" s="224">
        <v>5</v>
      </c>
      <c r="H392" s="224">
        <v>6</v>
      </c>
      <c r="I392" s="236">
        <v>4898.2</v>
      </c>
      <c r="J392" s="236">
        <v>4562</v>
      </c>
      <c r="K392" s="237">
        <v>221</v>
      </c>
      <c r="L392" s="224" t="s">
        <v>17021</v>
      </c>
      <c r="M392" s="224" t="s">
        <v>17037</v>
      </c>
      <c r="N392" s="227" t="s">
        <v>17048</v>
      </c>
      <c r="O392" s="232">
        <v>14014731.220000001</v>
      </c>
      <c r="P392" s="232"/>
      <c r="Q392" s="232">
        <v>0</v>
      </c>
      <c r="R392" s="232">
        <v>0</v>
      </c>
      <c r="S392" s="232">
        <f t="shared" si="187"/>
        <v>14014731.220000001</v>
      </c>
      <c r="T392" s="225">
        <f t="shared" si="179"/>
        <v>2861.2002817361481</v>
      </c>
      <c r="U392" s="232">
        <v>3715.0916663264056</v>
      </c>
    </row>
    <row r="393" spans="1:21" ht="35.25" x14ac:dyDescent="0.5">
      <c r="A393">
        <v>1</v>
      </c>
      <c r="B393" s="241">
        <f>SUBTOTAL(9,$A$377:A393)</f>
        <v>17</v>
      </c>
      <c r="C393" s="234" t="s">
        <v>142</v>
      </c>
      <c r="D393" s="235"/>
      <c r="E393" s="224">
        <v>1963</v>
      </c>
      <c r="F393" s="224" t="s">
        <v>17152</v>
      </c>
      <c r="G393" s="224">
        <v>2</v>
      </c>
      <c r="H393" s="224">
        <v>2</v>
      </c>
      <c r="I393" s="236">
        <v>1033.2</v>
      </c>
      <c r="J393" s="236">
        <v>656.8</v>
      </c>
      <c r="K393" s="237">
        <v>41</v>
      </c>
      <c r="L393" s="224" t="s">
        <v>17021</v>
      </c>
      <c r="M393" s="224" t="s">
        <v>17037</v>
      </c>
      <c r="N393" s="227" t="s">
        <v>17042</v>
      </c>
      <c r="O393" s="232">
        <v>4755309.97</v>
      </c>
      <c r="P393" s="232"/>
      <c r="Q393" s="232">
        <v>0</v>
      </c>
      <c r="R393" s="232">
        <v>0</v>
      </c>
      <c r="S393" s="232">
        <f t="shared" si="187"/>
        <v>4755309.97</v>
      </c>
      <c r="T393" s="225">
        <f t="shared" si="179"/>
        <v>4602.5067460317459</v>
      </c>
      <c r="U393" s="232">
        <v>6188.8553619821914</v>
      </c>
    </row>
    <row r="394" spans="1:21" ht="35.25" x14ac:dyDescent="0.5">
      <c r="A394">
        <v>1</v>
      </c>
      <c r="B394" s="241">
        <f>SUBTOTAL(9,$A$377:A394)</f>
        <v>18</v>
      </c>
      <c r="C394" s="234" t="s">
        <v>141</v>
      </c>
      <c r="D394" s="235"/>
      <c r="E394" s="224">
        <v>1956</v>
      </c>
      <c r="F394" s="224" t="s">
        <v>17152</v>
      </c>
      <c r="G394" s="224">
        <v>2</v>
      </c>
      <c r="H394" s="224">
        <v>1</v>
      </c>
      <c r="I394" s="236">
        <v>880.7</v>
      </c>
      <c r="J394" s="236">
        <v>566.6</v>
      </c>
      <c r="K394" s="237">
        <v>18</v>
      </c>
      <c r="L394" s="224" t="s">
        <v>17021</v>
      </c>
      <c r="M394" s="224" t="s">
        <v>17037</v>
      </c>
      <c r="N394" s="227" t="s">
        <v>17038</v>
      </c>
      <c r="O394" s="232">
        <v>6137331.9900000002</v>
      </c>
      <c r="P394" s="232"/>
      <c r="Q394" s="232">
        <v>0</v>
      </c>
      <c r="R394" s="232">
        <v>0</v>
      </c>
      <c r="S394" s="232">
        <f t="shared" si="187"/>
        <v>6137331.9900000002</v>
      </c>
      <c r="T394" s="225">
        <f t="shared" si="179"/>
        <v>6968.6976155330985</v>
      </c>
      <c r="U394" s="232">
        <v>9356.0646758260464</v>
      </c>
    </row>
    <row r="395" spans="1:21" ht="35.25" x14ac:dyDescent="0.5">
      <c r="A395">
        <v>1</v>
      </c>
      <c r="B395" s="241">
        <f>SUBTOTAL(9,$A$377:A395)</f>
        <v>19</v>
      </c>
      <c r="C395" s="234" t="s">
        <v>139</v>
      </c>
      <c r="D395" s="235"/>
      <c r="E395" s="224">
        <v>1988</v>
      </c>
      <c r="F395" s="224" t="s">
        <v>17026</v>
      </c>
      <c r="G395" s="224">
        <v>10</v>
      </c>
      <c r="H395" s="224">
        <v>3</v>
      </c>
      <c r="I395" s="236">
        <v>8076</v>
      </c>
      <c r="J395" s="236">
        <v>6287.5</v>
      </c>
      <c r="K395" s="237">
        <v>331</v>
      </c>
      <c r="L395" s="224" t="s">
        <v>17021</v>
      </c>
      <c r="M395" s="224" t="s">
        <v>17037</v>
      </c>
      <c r="N395" s="227" t="s">
        <v>17055</v>
      </c>
      <c r="O395" s="232">
        <v>6072525.9199999999</v>
      </c>
      <c r="P395" s="232"/>
      <c r="Q395" s="232">
        <v>0</v>
      </c>
      <c r="R395" s="232">
        <v>0</v>
      </c>
      <c r="S395" s="232">
        <f t="shared" si="187"/>
        <v>6072525.9199999999</v>
      </c>
      <c r="T395" s="225">
        <f t="shared" si="179"/>
        <v>751.92247647350177</v>
      </c>
      <c r="U395" s="232">
        <v>971.40191183754337</v>
      </c>
    </row>
    <row r="396" spans="1:21" ht="35.25" x14ac:dyDescent="0.5">
      <c r="A396">
        <v>1</v>
      </c>
      <c r="B396" s="241">
        <f>SUBTOTAL(9,$A$377:A396)</f>
        <v>20</v>
      </c>
      <c r="C396" s="234" t="s">
        <v>138</v>
      </c>
      <c r="D396" s="235"/>
      <c r="E396" s="224">
        <v>1975</v>
      </c>
      <c r="F396" s="224" t="s">
        <v>17026</v>
      </c>
      <c r="G396" s="224">
        <v>5</v>
      </c>
      <c r="H396" s="224">
        <v>4</v>
      </c>
      <c r="I396" s="236">
        <v>3347.6</v>
      </c>
      <c r="J396" s="236">
        <v>3069</v>
      </c>
      <c r="K396" s="237">
        <v>151</v>
      </c>
      <c r="L396" s="224" t="s">
        <v>17021</v>
      </c>
      <c r="M396" s="224" t="s">
        <v>17037</v>
      </c>
      <c r="N396" s="227" t="s">
        <v>17435</v>
      </c>
      <c r="O396" s="232">
        <v>6218770.04</v>
      </c>
      <c r="P396" s="232"/>
      <c r="Q396" s="232">
        <v>0</v>
      </c>
      <c r="R396" s="232">
        <v>0</v>
      </c>
      <c r="S396" s="232">
        <f t="shared" si="187"/>
        <v>6218770.04</v>
      </c>
      <c r="T396" s="225">
        <f t="shared" si="179"/>
        <v>1857.6801409965349</v>
      </c>
      <c r="U396" s="232">
        <v>2415.3572953757916</v>
      </c>
    </row>
    <row r="397" spans="1:21" ht="35.25" x14ac:dyDescent="0.5">
      <c r="A397">
        <v>1</v>
      </c>
      <c r="B397" s="241">
        <f>SUBTOTAL(9,$A$377:A397)</f>
        <v>21</v>
      </c>
      <c r="C397" s="234" t="s">
        <v>137</v>
      </c>
      <c r="D397" s="235"/>
      <c r="E397" s="224">
        <v>1979</v>
      </c>
      <c r="F397" s="224" t="s">
        <v>17026</v>
      </c>
      <c r="G397" s="224">
        <v>2</v>
      </c>
      <c r="H397" s="224">
        <v>2</v>
      </c>
      <c r="I397" s="236">
        <v>629</v>
      </c>
      <c r="J397" s="236">
        <v>618.6</v>
      </c>
      <c r="K397" s="237">
        <v>25</v>
      </c>
      <c r="L397" s="224" t="s">
        <v>17021</v>
      </c>
      <c r="M397" s="224" t="s">
        <v>17056</v>
      </c>
      <c r="N397" s="227" t="s">
        <v>17025</v>
      </c>
      <c r="O397" s="232">
        <v>4555232.67</v>
      </c>
      <c r="P397" s="232"/>
      <c r="Q397" s="232">
        <v>0</v>
      </c>
      <c r="R397" s="232">
        <v>0</v>
      </c>
      <c r="S397" s="232">
        <f t="shared" si="187"/>
        <v>4555232.67</v>
      </c>
      <c r="T397" s="225">
        <f t="shared" si="179"/>
        <v>7242.0233227344988</v>
      </c>
      <c r="U397" s="232">
        <v>9820.6686168521464</v>
      </c>
    </row>
    <row r="398" spans="1:21" ht="35.25" x14ac:dyDescent="0.5">
      <c r="A398">
        <v>1</v>
      </c>
      <c r="B398" s="241">
        <f>SUBTOTAL(9,$A$377:A398)</f>
        <v>22</v>
      </c>
      <c r="C398" s="234" t="s">
        <v>136</v>
      </c>
      <c r="D398" s="235"/>
      <c r="E398" s="224">
        <v>1971</v>
      </c>
      <c r="F398" s="224" t="s">
        <v>17152</v>
      </c>
      <c r="G398" s="224">
        <v>2</v>
      </c>
      <c r="H398" s="224">
        <v>3</v>
      </c>
      <c r="I398" s="236">
        <v>941.4</v>
      </c>
      <c r="J398" s="236">
        <v>901.7</v>
      </c>
      <c r="K398" s="237">
        <v>50</v>
      </c>
      <c r="L398" s="224" t="s">
        <v>17021</v>
      </c>
      <c r="M398" s="224" t="s">
        <v>17037</v>
      </c>
      <c r="N398" s="227" t="s">
        <v>17426</v>
      </c>
      <c r="O398" s="232">
        <v>6362963.8100000005</v>
      </c>
      <c r="P398" s="232"/>
      <c r="Q398" s="232">
        <v>0</v>
      </c>
      <c r="R398" s="232">
        <v>0</v>
      </c>
      <c r="S398" s="232">
        <f t="shared" si="187"/>
        <v>6362963.8100000005</v>
      </c>
      <c r="T398" s="225">
        <f t="shared" si="179"/>
        <v>6759.0437752283842</v>
      </c>
      <c r="U398" s="232">
        <v>9110.2927554705748</v>
      </c>
    </row>
    <row r="399" spans="1:21" ht="35.25" x14ac:dyDescent="0.5">
      <c r="A399">
        <v>1</v>
      </c>
      <c r="B399" s="241">
        <f>SUBTOTAL(9,$A$377:A399)</f>
        <v>23</v>
      </c>
      <c r="C399" s="234" t="s">
        <v>133</v>
      </c>
      <c r="D399" s="235"/>
      <c r="E399" s="224">
        <v>1972</v>
      </c>
      <c r="F399" s="224" t="s">
        <v>17152</v>
      </c>
      <c r="G399" s="224">
        <v>5</v>
      </c>
      <c r="H399" s="224">
        <v>6</v>
      </c>
      <c r="I399" s="236">
        <v>5084.1000000000004</v>
      </c>
      <c r="J399" s="236">
        <v>4631.8999999999996</v>
      </c>
      <c r="K399" s="237">
        <v>157</v>
      </c>
      <c r="L399" s="224" t="s">
        <v>17021</v>
      </c>
      <c r="M399" s="224" t="s">
        <v>17037</v>
      </c>
      <c r="N399" s="227" t="s">
        <v>17057</v>
      </c>
      <c r="O399" s="232">
        <v>10710881.680000002</v>
      </c>
      <c r="P399" s="232"/>
      <c r="Q399" s="232">
        <v>0</v>
      </c>
      <c r="R399" s="232">
        <v>0</v>
      </c>
      <c r="S399" s="232">
        <f t="shared" si="187"/>
        <v>10710881.680000002</v>
      </c>
      <c r="T399" s="225">
        <f t="shared" si="179"/>
        <v>2106.740953167719</v>
      </c>
      <c r="U399" s="232">
        <v>2873.3418992545385</v>
      </c>
    </row>
    <row r="400" spans="1:21" ht="35.25" x14ac:dyDescent="0.5">
      <c r="A400">
        <v>1</v>
      </c>
      <c r="B400" s="241">
        <f>SUBTOTAL(9,$A$377:A400)</f>
        <v>24</v>
      </c>
      <c r="C400" s="234" t="s">
        <v>131</v>
      </c>
      <c r="D400" s="235"/>
      <c r="E400" s="224">
        <v>1979</v>
      </c>
      <c r="F400" s="224" t="s">
        <v>17152</v>
      </c>
      <c r="G400" s="224">
        <v>5</v>
      </c>
      <c r="H400" s="224">
        <v>2</v>
      </c>
      <c r="I400" s="236">
        <v>2141.1</v>
      </c>
      <c r="J400" s="236">
        <v>1922.3</v>
      </c>
      <c r="K400" s="237">
        <v>50</v>
      </c>
      <c r="L400" s="224" t="s">
        <v>17021</v>
      </c>
      <c r="M400" s="224" t="s">
        <v>17037</v>
      </c>
      <c r="N400" s="227" t="s">
        <v>17435</v>
      </c>
      <c r="O400" s="232">
        <v>4958186.1100000003</v>
      </c>
      <c r="P400" s="232"/>
      <c r="Q400" s="232">
        <v>0</v>
      </c>
      <c r="R400" s="232">
        <v>0</v>
      </c>
      <c r="S400" s="232">
        <f t="shared" si="187"/>
        <v>4958186.1100000003</v>
      </c>
      <c r="T400" s="225">
        <f t="shared" si="179"/>
        <v>2315.7190743075989</v>
      </c>
      <c r="U400" s="232">
        <v>2991.6567297183692</v>
      </c>
    </row>
    <row r="401" spans="1:21" ht="35.25" x14ac:dyDescent="0.5">
      <c r="A401">
        <v>1</v>
      </c>
      <c r="B401" s="241">
        <f>SUBTOTAL(9,$A$377:A401)</f>
        <v>25</v>
      </c>
      <c r="C401" s="234" t="s">
        <v>130</v>
      </c>
      <c r="D401" s="235"/>
      <c r="E401" s="224">
        <v>1978</v>
      </c>
      <c r="F401" s="224" t="s">
        <v>17152</v>
      </c>
      <c r="G401" s="224">
        <v>5</v>
      </c>
      <c r="H401" s="224">
        <v>1</v>
      </c>
      <c r="I401" s="236">
        <v>1216.7</v>
      </c>
      <c r="J401" s="236">
        <v>971</v>
      </c>
      <c r="K401" s="237">
        <v>41</v>
      </c>
      <c r="L401" s="224" t="s">
        <v>17021</v>
      </c>
      <c r="M401" s="224" t="s">
        <v>17037</v>
      </c>
      <c r="N401" s="227" t="s">
        <v>17054</v>
      </c>
      <c r="O401" s="232">
        <v>2206333.88</v>
      </c>
      <c r="P401" s="232"/>
      <c r="Q401" s="232">
        <v>0</v>
      </c>
      <c r="R401" s="232">
        <v>0</v>
      </c>
      <c r="S401" s="232">
        <f t="shared" si="187"/>
        <v>2206333.88</v>
      </c>
      <c r="T401" s="225">
        <f t="shared" si="179"/>
        <v>1813.3754253308127</v>
      </c>
      <c r="U401" s="232">
        <v>2384.6900057532671</v>
      </c>
    </row>
    <row r="402" spans="1:21" ht="35.25" x14ac:dyDescent="0.5">
      <c r="A402">
        <v>1</v>
      </c>
      <c r="B402" s="241">
        <f>SUBTOTAL(9,$A$377:A402)</f>
        <v>26</v>
      </c>
      <c r="C402" s="234" t="s">
        <v>129</v>
      </c>
      <c r="D402" s="235"/>
      <c r="E402" s="224">
        <v>1980</v>
      </c>
      <c r="F402" s="224" t="s">
        <v>17152</v>
      </c>
      <c r="G402" s="224">
        <v>5</v>
      </c>
      <c r="H402" s="224">
        <v>2</v>
      </c>
      <c r="I402" s="236">
        <v>2024.6</v>
      </c>
      <c r="J402" s="236">
        <v>1813</v>
      </c>
      <c r="K402" s="237">
        <v>87</v>
      </c>
      <c r="L402" s="224" t="s">
        <v>17021</v>
      </c>
      <c r="M402" s="224" t="s">
        <v>17037</v>
      </c>
      <c r="N402" s="227" t="s">
        <v>17045</v>
      </c>
      <c r="O402" s="232">
        <v>6186049.4400000004</v>
      </c>
      <c r="P402" s="232"/>
      <c r="Q402" s="232">
        <v>0</v>
      </c>
      <c r="R402" s="232">
        <v>0</v>
      </c>
      <c r="S402" s="232">
        <f t="shared" si="187"/>
        <v>6186049.4400000004</v>
      </c>
      <c r="T402" s="225">
        <f t="shared" si="179"/>
        <v>3055.442773881261</v>
      </c>
      <c r="U402" s="232">
        <v>3745.0323520695447</v>
      </c>
    </row>
    <row r="403" spans="1:21" ht="35.25" x14ac:dyDescent="0.5">
      <c r="A403">
        <v>1</v>
      </c>
      <c r="B403" s="241">
        <f>SUBTOTAL(9,$A$377:A403)</f>
        <v>27</v>
      </c>
      <c r="C403" s="234" t="s">
        <v>128</v>
      </c>
      <c r="D403" s="235"/>
      <c r="E403" s="224">
        <v>1960</v>
      </c>
      <c r="F403" s="224" t="s">
        <v>17152</v>
      </c>
      <c r="G403" s="224">
        <v>4</v>
      </c>
      <c r="H403" s="224">
        <v>3</v>
      </c>
      <c r="I403" s="236">
        <v>2203.4</v>
      </c>
      <c r="J403" s="236">
        <v>1995.8</v>
      </c>
      <c r="K403" s="237">
        <v>99</v>
      </c>
      <c r="L403" s="224" t="s">
        <v>17021</v>
      </c>
      <c r="M403" s="224" t="s">
        <v>17037</v>
      </c>
      <c r="N403" s="227" t="s">
        <v>17058</v>
      </c>
      <c r="O403" s="232">
        <v>7988714.0499999998</v>
      </c>
      <c r="P403" s="232"/>
      <c r="Q403" s="232">
        <v>0</v>
      </c>
      <c r="R403" s="232">
        <v>0</v>
      </c>
      <c r="S403" s="232">
        <f t="shared" si="187"/>
        <v>7988714.0499999998</v>
      </c>
      <c r="T403" s="225">
        <f t="shared" si="179"/>
        <v>3625.6304120904056</v>
      </c>
      <c r="U403" s="232">
        <v>4779.2288281746387</v>
      </c>
    </row>
    <row r="404" spans="1:21" ht="35.25" x14ac:dyDescent="0.5">
      <c r="A404">
        <v>1</v>
      </c>
      <c r="B404" s="241">
        <f>SUBTOTAL(9,$A$377:A404)</f>
        <v>28</v>
      </c>
      <c r="C404" s="234" t="s">
        <v>126</v>
      </c>
      <c r="D404" s="235"/>
      <c r="E404" s="224">
        <v>1959</v>
      </c>
      <c r="F404" s="224" t="s">
        <v>17152</v>
      </c>
      <c r="G404" s="224">
        <v>2</v>
      </c>
      <c r="H404" s="224">
        <v>2</v>
      </c>
      <c r="I404" s="236">
        <v>568.6</v>
      </c>
      <c r="J404" s="236">
        <v>504.6</v>
      </c>
      <c r="K404" s="237">
        <v>19</v>
      </c>
      <c r="L404" s="224" t="s">
        <v>17021</v>
      </c>
      <c r="M404" s="224" t="s">
        <v>17037</v>
      </c>
      <c r="N404" s="227" t="s">
        <v>17053</v>
      </c>
      <c r="O404" s="232">
        <v>4061274.6799999997</v>
      </c>
      <c r="P404" s="232"/>
      <c r="Q404" s="232">
        <v>0</v>
      </c>
      <c r="R404" s="232">
        <v>0</v>
      </c>
      <c r="S404" s="232">
        <f t="shared" si="187"/>
        <v>4061274.6799999997</v>
      </c>
      <c r="T404" s="225">
        <f t="shared" si="179"/>
        <v>7142.586493141047</v>
      </c>
      <c r="U404" s="232">
        <v>8144.6701002462178</v>
      </c>
    </row>
    <row r="405" spans="1:21" ht="35.25" x14ac:dyDescent="0.5">
      <c r="A405">
        <v>1</v>
      </c>
      <c r="B405" s="241">
        <f>SUBTOTAL(9,$A$377:A405)</f>
        <v>29</v>
      </c>
      <c r="C405" s="234" t="s">
        <v>125</v>
      </c>
      <c r="D405" s="235"/>
      <c r="E405" s="224">
        <v>1967</v>
      </c>
      <c r="F405" s="224" t="s">
        <v>17152</v>
      </c>
      <c r="G405" s="224">
        <v>2</v>
      </c>
      <c r="H405" s="224">
        <v>1</v>
      </c>
      <c r="I405" s="236">
        <v>360.2</v>
      </c>
      <c r="J405" s="236">
        <v>233.9</v>
      </c>
      <c r="K405" s="237">
        <v>10</v>
      </c>
      <c r="L405" s="224" t="s">
        <v>17021</v>
      </c>
      <c r="M405" s="224" t="s">
        <v>17056</v>
      </c>
      <c r="N405" s="227" t="s">
        <v>17025</v>
      </c>
      <c r="O405" s="232">
        <v>3140007.13</v>
      </c>
      <c r="P405" s="232"/>
      <c r="Q405" s="232">
        <v>0</v>
      </c>
      <c r="R405" s="232">
        <v>0</v>
      </c>
      <c r="S405" s="232">
        <f t="shared" si="187"/>
        <v>3140007.13</v>
      </c>
      <c r="T405" s="225">
        <f t="shared" si="179"/>
        <v>8717.3990283176008</v>
      </c>
      <c r="U405" s="232">
        <v>11935.233314825098</v>
      </c>
    </row>
    <row r="406" spans="1:21" ht="35.25" x14ac:dyDescent="0.5">
      <c r="A406">
        <v>1</v>
      </c>
      <c r="B406" s="241">
        <f>SUBTOTAL(9,$A$377:A406)</f>
        <v>30</v>
      </c>
      <c r="C406" s="234" t="s">
        <v>123</v>
      </c>
      <c r="D406" s="235"/>
      <c r="E406" s="224">
        <v>1976</v>
      </c>
      <c r="F406" s="224" t="s">
        <v>17152</v>
      </c>
      <c r="G406" s="224">
        <v>5</v>
      </c>
      <c r="H406" s="224">
        <v>6</v>
      </c>
      <c r="I406" s="236">
        <v>5909.8</v>
      </c>
      <c r="J406" s="236">
        <v>4538.5</v>
      </c>
      <c r="K406" s="237">
        <v>217</v>
      </c>
      <c r="L406" s="224" t="s">
        <v>17021</v>
      </c>
      <c r="M406" s="224" t="s">
        <v>17037</v>
      </c>
      <c r="N406" s="227" t="s">
        <v>17059</v>
      </c>
      <c r="O406" s="232">
        <v>12484977.24</v>
      </c>
      <c r="P406" s="232"/>
      <c r="Q406" s="232">
        <v>0</v>
      </c>
      <c r="R406" s="232">
        <v>0</v>
      </c>
      <c r="S406" s="232">
        <f t="shared" si="187"/>
        <v>12484977.24</v>
      </c>
      <c r="T406" s="225">
        <f t="shared" si="179"/>
        <v>2112.5887914988662</v>
      </c>
      <c r="U406" s="232">
        <v>2605.3175352803819</v>
      </c>
    </row>
    <row r="407" spans="1:21" ht="35.25" x14ac:dyDescent="0.5">
      <c r="A407">
        <v>1</v>
      </c>
      <c r="B407" s="241">
        <f>SUBTOTAL(9,$A$377:A407)</f>
        <v>31</v>
      </c>
      <c r="C407" s="238" t="s">
        <v>72</v>
      </c>
      <c r="D407" s="239"/>
      <c r="E407" s="224">
        <v>1980</v>
      </c>
      <c r="F407" s="224" t="s">
        <v>17152</v>
      </c>
      <c r="G407" s="224">
        <v>5</v>
      </c>
      <c r="H407" s="224">
        <v>1</v>
      </c>
      <c r="I407" s="236">
        <v>4370.1000000000004</v>
      </c>
      <c r="J407" s="236">
        <v>2631.5</v>
      </c>
      <c r="K407" s="237">
        <v>169</v>
      </c>
      <c r="L407" s="224" t="s">
        <v>17021</v>
      </c>
      <c r="M407" s="224" t="s">
        <v>17037</v>
      </c>
      <c r="N407" s="227" t="s">
        <v>17038</v>
      </c>
      <c r="O407" s="232">
        <v>9295280.9900000002</v>
      </c>
      <c r="P407" s="232"/>
      <c r="Q407" s="232">
        <v>0</v>
      </c>
      <c r="R407" s="232">
        <v>0</v>
      </c>
      <c r="S407" s="232">
        <f t="shared" si="187"/>
        <v>9295280.9900000002</v>
      </c>
      <c r="T407" s="225">
        <f t="shared" si="179"/>
        <v>2127.0179149218552</v>
      </c>
      <c r="U407" s="232">
        <v>2660.3575433056449</v>
      </c>
    </row>
    <row r="408" spans="1:21" ht="35.25" x14ac:dyDescent="0.5">
      <c r="A408">
        <v>1</v>
      </c>
      <c r="B408" s="241">
        <f>SUBTOTAL(9,$A$377:A408)</f>
        <v>32</v>
      </c>
      <c r="C408" s="234" t="s">
        <v>7723</v>
      </c>
      <c r="D408" s="235"/>
      <c r="E408" s="224">
        <v>1969</v>
      </c>
      <c r="F408" s="224" t="s">
        <v>17152</v>
      </c>
      <c r="G408" s="224">
        <v>5</v>
      </c>
      <c r="H408" s="224">
        <v>4</v>
      </c>
      <c r="I408" s="236">
        <v>4508.5</v>
      </c>
      <c r="J408" s="236">
        <v>3290.4</v>
      </c>
      <c r="K408" s="237">
        <v>145</v>
      </c>
      <c r="L408" s="224" t="s">
        <v>17021</v>
      </c>
      <c r="M408" s="224" t="s">
        <v>17037</v>
      </c>
      <c r="N408" s="227" t="s">
        <v>17038</v>
      </c>
      <c r="O408" s="232">
        <v>3175954.68</v>
      </c>
      <c r="P408" s="232"/>
      <c r="Q408" s="232">
        <v>0</v>
      </c>
      <c r="R408" s="232">
        <v>0</v>
      </c>
      <c r="S408" s="232">
        <f t="shared" si="187"/>
        <v>3175954.68</v>
      </c>
      <c r="T408" s="225">
        <f t="shared" si="179"/>
        <v>704.43710324941776</v>
      </c>
      <c r="U408" s="232">
        <v>2097.2606248197844</v>
      </c>
    </row>
    <row r="409" spans="1:21" ht="35.25" x14ac:dyDescent="0.5">
      <c r="A409">
        <v>1</v>
      </c>
      <c r="B409" s="241">
        <f>SUBTOTAL(9,$A$377:A409)</f>
        <v>33</v>
      </c>
      <c r="C409" s="234" t="s">
        <v>5047</v>
      </c>
      <c r="D409" s="235"/>
      <c r="E409" s="224">
        <v>1961</v>
      </c>
      <c r="F409" s="224" t="s">
        <v>17152</v>
      </c>
      <c r="G409" s="224">
        <v>4</v>
      </c>
      <c r="H409" s="224">
        <v>2</v>
      </c>
      <c r="I409" s="236">
        <v>1356.2</v>
      </c>
      <c r="J409" s="236">
        <v>1151.0999999999999</v>
      </c>
      <c r="K409" s="237">
        <v>80</v>
      </c>
      <c r="L409" s="224" t="s">
        <v>17021</v>
      </c>
      <c r="M409" s="224" t="s">
        <v>17037</v>
      </c>
      <c r="N409" s="227" t="s">
        <v>17261</v>
      </c>
      <c r="O409" s="232">
        <v>9072360.7899999991</v>
      </c>
      <c r="P409" s="232"/>
      <c r="Q409" s="232">
        <v>0</v>
      </c>
      <c r="R409" s="232">
        <v>0</v>
      </c>
      <c r="S409" s="232">
        <f t="shared" si="187"/>
        <v>9072360.7899999991</v>
      </c>
      <c r="T409" s="225">
        <f t="shared" si="179"/>
        <v>6689.5448975077416</v>
      </c>
      <c r="U409" s="232">
        <v>7038.641383276803</v>
      </c>
    </row>
    <row r="410" spans="1:21" ht="35.25" x14ac:dyDescent="0.5">
      <c r="A410">
        <v>1</v>
      </c>
      <c r="B410" s="241">
        <f>SUBTOTAL(9,$A$377:A410)</f>
        <v>34</v>
      </c>
      <c r="C410" s="234" t="s">
        <v>7554</v>
      </c>
      <c r="D410" s="235"/>
      <c r="E410" s="224">
        <v>1968</v>
      </c>
      <c r="F410" s="224" t="s">
        <v>17152</v>
      </c>
      <c r="G410" s="224" t="s">
        <v>17031</v>
      </c>
      <c r="H410" s="224" t="s">
        <v>17024</v>
      </c>
      <c r="I410" s="236">
        <v>3176.3</v>
      </c>
      <c r="J410" s="236">
        <v>3176.3</v>
      </c>
      <c r="K410" s="237">
        <v>143</v>
      </c>
      <c r="L410" s="224" t="s">
        <v>17021</v>
      </c>
      <c r="M410" s="224" t="s">
        <v>17037</v>
      </c>
      <c r="N410" s="227" t="s">
        <v>17042</v>
      </c>
      <c r="O410" s="232">
        <v>6200000</v>
      </c>
      <c r="P410" s="232"/>
      <c r="Q410" s="232">
        <v>0</v>
      </c>
      <c r="R410" s="232">
        <v>0</v>
      </c>
      <c r="S410" s="232">
        <f t="shared" si="187"/>
        <v>6200000</v>
      </c>
      <c r="T410" s="225">
        <f t="shared" si="179"/>
        <v>1951.9566791549914</v>
      </c>
      <c r="U410" s="232">
        <v>2874.4044104775999</v>
      </c>
    </row>
    <row r="411" spans="1:21" ht="35.25" x14ac:dyDescent="0.5">
      <c r="A411">
        <v>1</v>
      </c>
      <c r="B411" s="241">
        <f>SUBTOTAL(9,$A$377:A411)</f>
        <v>35</v>
      </c>
      <c r="C411" s="234" t="s">
        <v>4951</v>
      </c>
      <c r="D411" s="235"/>
      <c r="E411" s="224">
        <v>1935</v>
      </c>
      <c r="F411" s="224" t="s">
        <v>17152</v>
      </c>
      <c r="G411" s="224">
        <v>4</v>
      </c>
      <c r="H411" s="224">
        <v>2</v>
      </c>
      <c r="I411" s="236">
        <v>1566.2</v>
      </c>
      <c r="J411" s="236">
        <v>1429.2</v>
      </c>
      <c r="K411" s="237">
        <v>62</v>
      </c>
      <c r="L411" s="224" t="s">
        <v>17021</v>
      </c>
      <c r="M411" s="224" t="s">
        <v>17037</v>
      </c>
      <c r="N411" s="227" t="s">
        <v>17436</v>
      </c>
      <c r="O411" s="232">
        <v>19014045.34</v>
      </c>
      <c r="P411" s="232"/>
      <c r="Q411" s="232">
        <v>0</v>
      </c>
      <c r="R411" s="232">
        <v>0</v>
      </c>
      <c r="S411" s="232">
        <f t="shared" si="187"/>
        <v>19014045.34</v>
      </c>
      <c r="T411" s="225">
        <f t="shared" si="179"/>
        <v>12140.240927084664</v>
      </c>
      <c r="U411" s="232">
        <v>12140.404891073938</v>
      </c>
    </row>
    <row r="412" spans="1:21" ht="35.25" x14ac:dyDescent="0.5">
      <c r="A412">
        <v>1</v>
      </c>
      <c r="B412" s="241">
        <f>SUBTOTAL(9,$A$377:A412)</f>
        <v>36</v>
      </c>
      <c r="C412" s="234" t="s">
        <v>5786</v>
      </c>
      <c r="D412" s="235"/>
      <c r="E412" s="224">
        <v>1968</v>
      </c>
      <c r="F412" s="224" t="s">
        <v>17152</v>
      </c>
      <c r="G412" s="224">
        <v>5</v>
      </c>
      <c r="H412" s="224">
        <v>5</v>
      </c>
      <c r="I412" s="236">
        <v>4706.8</v>
      </c>
      <c r="J412" s="236">
        <v>3495.5</v>
      </c>
      <c r="K412" s="237">
        <v>226</v>
      </c>
      <c r="L412" s="224" t="s">
        <v>17021</v>
      </c>
      <c r="M412" s="224" t="s">
        <v>17037</v>
      </c>
      <c r="N412" s="227" t="s">
        <v>17294</v>
      </c>
      <c r="O412" s="232">
        <v>357490</v>
      </c>
      <c r="P412" s="232"/>
      <c r="Q412" s="232">
        <v>0</v>
      </c>
      <c r="R412" s="232">
        <v>0</v>
      </c>
      <c r="S412" s="232">
        <f t="shared" si="187"/>
        <v>357490</v>
      </c>
      <c r="T412" s="225">
        <f t="shared" si="179"/>
        <v>75.951814396192745</v>
      </c>
      <c r="U412" s="232">
        <v>6556.47</v>
      </c>
    </row>
    <row r="413" spans="1:21" ht="35.25" x14ac:dyDescent="0.5">
      <c r="A413">
        <v>1</v>
      </c>
      <c r="B413" s="241">
        <f>SUBTOTAL(9,$A$377:A413)</f>
        <v>37</v>
      </c>
      <c r="C413" s="234" t="s">
        <v>6884</v>
      </c>
      <c r="D413" s="235"/>
      <c r="E413" s="224">
        <v>1968</v>
      </c>
      <c r="F413" s="224" t="s">
        <v>17152</v>
      </c>
      <c r="G413" s="224">
        <v>5</v>
      </c>
      <c r="H413" s="224">
        <v>6</v>
      </c>
      <c r="I413" s="236">
        <v>4551.3</v>
      </c>
      <c r="J413" s="236">
        <v>4456.07</v>
      </c>
      <c r="K413" s="237">
        <v>265</v>
      </c>
      <c r="L413" s="224" t="s">
        <v>17021</v>
      </c>
      <c r="M413" s="224" t="s">
        <v>17037</v>
      </c>
      <c r="N413" s="227" t="s">
        <v>17042</v>
      </c>
      <c r="O413" s="232">
        <v>9501184.9399999995</v>
      </c>
      <c r="P413" s="232"/>
      <c r="Q413" s="232">
        <v>0</v>
      </c>
      <c r="R413" s="232">
        <v>0</v>
      </c>
      <c r="S413" s="232">
        <f t="shared" si="187"/>
        <v>9501184.9399999995</v>
      </c>
      <c r="T413" s="225">
        <f t="shared" si="179"/>
        <v>2087.5760639817195</v>
      </c>
      <c r="U413" s="232">
        <v>3299.2719044668552</v>
      </c>
    </row>
    <row r="414" spans="1:21" ht="35.25" x14ac:dyDescent="0.5">
      <c r="A414">
        <v>1</v>
      </c>
      <c r="B414" s="241">
        <f>SUBTOTAL(9,$A$377:A414)</f>
        <v>38</v>
      </c>
      <c r="C414" s="234" t="s">
        <v>97</v>
      </c>
      <c r="D414" s="235"/>
      <c r="E414" s="224">
        <v>1997</v>
      </c>
      <c r="F414" s="224" t="s">
        <v>17152</v>
      </c>
      <c r="G414" s="224">
        <v>9</v>
      </c>
      <c r="H414" s="224">
        <v>2</v>
      </c>
      <c r="I414" s="236">
        <v>5737.8</v>
      </c>
      <c r="J414" s="236">
        <v>4244.5</v>
      </c>
      <c r="K414" s="237">
        <v>120</v>
      </c>
      <c r="L414" s="224" t="s">
        <v>17021</v>
      </c>
      <c r="M414" s="224" t="s">
        <v>17037</v>
      </c>
      <c r="N414" s="227" t="s">
        <v>17263</v>
      </c>
      <c r="O414" s="232">
        <v>7864780</v>
      </c>
      <c r="P414" s="232"/>
      <c r="Q414" s="232">
        <v>0</v>
      </c>
      <c r="R414" s="232">
        <v>0</v>
      </c>
      <c r="S414" s="232">
        <f t="shared" si="187"/>
        <v>7864780</v>
      </c>
      <c r="T414" s="225">
        <f t="shared" si="179"/>
        <v>1370.6960856077242</v>
      </c>
      <c r="U414" s="232">
        <v>1938.1207082854055</v>
      </c>
    </row>
    <row r="415" spans="1:21" ht="35.25" x14ac:dyDescent="0.5">
      <c r="A415">
        <v>1</v>
      </c>
      <c r="B415" s="241">
        <f>SUBTOTAL(9,$A$377:A415)</f>
        <v>39</v>
      </c>
      <c r="C415" s="234" t="s">
        <v>7130</v>
      </c>
      <c r="D415" s="235"/>
      <c r="E415" s="224">
        <v>1981</v>
      </c>
      <c r="F415" s="224" t="s">
        <v>17152</v>
      </c>
      <c r="G415" s="224">
        <v>6</v>
      </c>
      <c r="H415" s="224">
        <v>1</v>
      </c>
      <c r="I415" s="236">
        <v>992.7</v>
      </c>
      <c r="J415" s="236">
        <v>982.4</v>
      </c>
      <c r="K415" s="237">
        <v>40</v>
      </c>
      <c r="L415" s="224" t="s">
        <v>17021</v>
      </c>
      <c r="M415" s="224" t="s">
        <v>17037</v>
      </c>
      <c r="N415" s="227" t="s">
        <v>17336</v>
      </c>
      <c r="O415" s="232">
        <v>6480810</v>
      </c>
      <c r="P415" s="232"/>
      <c r="Q415" s="232">
        <v>0</v>
      </c>
      <c r="R415" s="232">
        <v>0</v>
      </c>
      <c r="S415" s="232">
        <f t="shared" si="187"/>
        <v>6480810</v>
      </c>
      <c r="T415" s="225">
        <f t="shared" si="179"/>
        <v>6528.4678150498639</v>
      </c>
      <c r="U415" s="232">
        <v>7988.2674322554649</v>
      </c>
    </row>
    <row r="416" spans="1:21" ht="35.25" x14ac:dyDescent="0.5">
      <c r="A416">
        <v>1</v>
      </c>
      <c r="B416" s="241">
        <f>SUBTOTAL(9,$A$377:A416)</f>
        <v>40</v>
      </c>
      <c r="C416" s="234" t="s">
        <v>874</v>
      </c>
      <c r="D416" s="235"/>
      <c r="E416" s="224">
        <v>1950</v>
      </c>
      <c r="F416" s="224" t="s">
        <v>17152</v>
      </c>
      <c r="G416" s="224">
        <v>2</v>
      </c>
      <c r="H416" s="224">
        <v>2</v>
      </c>
      <c r="I416" s="236">
        <v>860.2</v>
      </c>
      <c r="J416" s="236">
        <v>628.29999999999995</v>
      </c>
      <c r="K416" s="237">
        <v>31</v>
      </c>
      <c r="L416" s="224" t="s">
        <v>17021</v>
      </c>
      <c r="M416" s="224" t="s">
        <v>17037</v>
      </c>
      <c r="N416" s="227" t="s">
        <v>17042</v>
      </c>
      <c r="O416" s="232">
        <v>6986175.7699999996</v>
      </c>
      <c r="P416" s="232"/>
      <c r="Q416" s="232">
        <v>0</v>
      </c>
      <c r="R416" s="232">
        <v>0</v>
      </c>
      <c r="S416" s="232">
        <f t="shared" si="187"/>
        <v>6986175.7699999996</v>
      </c>
      <c r="T416" s="225">
        <f t="shared" si="179"/>
        <v>8121.5714601255513</v>
      </c>
      <c r="U416" s="232">
        <v>8834.4199023482906</v>
      </c>
    </row>
    <row r="417" spans="1:21" ht="35.25" x14ac:dyDescent="0.5">
      <c r="A417">
        <v>1</v>
      </c>
      <c r="B417" s="241">
        <f>SUBTOTAL(9,$A$377:A417)</f>
        <v>41</v>
      </c>
      <c r="C417" s="234" t="s">
        <v>870</v>
      </c>
      <c r="D417" s="235"/>
      <c r="E417" s="224">
        <v>1949</v>
      </c>
      <c r="F417" s="224" t="s">
        <v>17152</v>
      </c>
      <c r="G417" s="224">
        <v>2</v>
      </c>
      <c r="H417" s="224">
        <v>1</v>
      </c>
      <c r="I417" s="236">
        <v>500.7</v>
      </c>
      <c r="J417" s="236">
        <v>455</v>
      </c>
      <c r="K417" s="237">
        <v>21</v>
      </c>
      <c r="L417" s="224" t="s">
        <v>17021</v>
      </c>
      <c r="M417" s="224" t="s">
        <v>17037</v>
      </c>
      <c r="N417" s="227" t="s">
        <v>17042</v>
      </c>
      <c r="O417" s="232">
        <v>4816891.2</v>
      </c>
      <c r="P417" s="232"/>
      <c r="Q417" s="232">
        <v>0</v>
      </c>
      <c r="R417" s="232">
        <v>0</v>
      </c>
      <c r="S417" s="232">
        <f t="shared" si="187"/>
        <v>4816891.2</v>
      </c>
      <c r="T417" s="225">
        <f t="shared" si="179"/>
        <v>9620.3139604553635</v>
      </c>
      <c r="U417" s="232">
        <v>10559.194887157979</v>
      </c>
    </row>
    <row r="418" spans="1:21" ht="35.25" x14ac:dyDescent="0.5">
      <c r="A418">
        <v>1</v>
      </c>
      <c r="B418" s="241">
        <f>SUBTOTAL(9,$A$377:A418)</f>
        <v>42</v>
      </c>
      <c r="C418" s="234" t="s">
        <v>4716</v>
      </c>
      <c r="D418" s="235"/>
      <c r="E418" s="224">
        <v>1976</v>
      </c>
      <c r="F418" s="224" t="s">
        <v>17152</v>
      </c>
      <c r="G418" s="224">
        <v>5</v>
      </c>
      <c r="H418" s="224">
        <v>1</v>
      </c>
      <c r="I418" s="236">
        <v>579.79999999999995</v>
      </c>
      <c r="J418" s="236">
        <v>348.4</v>
      </c>
      <c r="K418" s="237">
        <v>37</v>
      </c>
      <c r="L418" s="224" t="s">
        <v>17021</v>
      </c>
      <c r="M418" s="224" t="s">
        <v>17037</v>
      </c>
      <c r="N418" s="227" t="s">
        <v>17042</v>
      </c>
      <c r="O418" s="232">
        <v>3048912.3800000004</v>
      </c>
      <c r="P418" s="232"/>
      <c r="Q418" s="232">
        <v>0</v>
      </c>
      <c r="R418" s="232">
        <v>0</v>
      </c>
      <c r="S418" s="232">
        <f t="shared" si="187"/>
        <v>3048912.3800000004</v>
      </c>
      <c r="T418" s="225">
        <f t="shared" si="179"/>
        <v>5258.5587788892735</v>
      </c>
      <c r="U418" s="232">
        <v>10879.262796136602</v>
      </c>
    </row>
    <row r="419" spans="1:21" ht="35.25" x14ac:dyDescent="0.5">
      <c r="A419">
        <v>1</v>
      </c>
      <c r="B419" s="241">
        <f>SUBTOTAL(9,$A$377:A419)</f>
        <v>43</v>
      </c>
      <c r="C419" s="234" t="s">
        <v>6638</v>
      </c>
      <c r="D419" s="235"/>
      <c r="E419" s="224">
        <v>1973</v>
      </c>
      <c r="F419" s="224" t="s">
        <v>17152</v>
      </c>
      <c r="G419" s="224">
        <v>9</v>
      </c>
      <c r="H419" s="224" t="s">
        <v>16973</v>
      </c>
      <c r="I419" s="236">
        <v>1958.4</v>
      </c>
      <c r="J419" s="236">
        <v>1958.4</v>
      </c>
      <c r="K419" s="237">
        <v>92</v>
      </c>
      <c r="L419" s="224" t="s">
        <v>17021</v>
      </c>
      <c r="M419" s="224" t="s">
        <v>17037</v>
      </c>
      <c r="N419" s="227" t="s">
        <v>17039</v>
      </c>
      <c r="O419" s="232">
        <v>1413024.25</v>
      </c>
      <c r="P419" s="232"/>
      <c r="Q419" s="232">
        <v>0</v>
      </c>
      <c r="R419" s="232">
        <v>0</v>
      </c>
      <c r="S419" s="232">
        <f t="shared" si="187"/>
        <v>1413024.25</v>
      </c>
      <c r="T419" s="225">
        <f t="shared" si="179"/>
        <v>721.519735498366</v>
      </c>
      <c r="U419" s="232">
        <v>7753.3706914828426</v>
      </c>
    </row>
    <row r="420" spans="1:21" ht="35.25" x14ac:dyDescent="0.5">
      <c r="A420">
        <v>1</v>
      </c>
      <c r="B420" s="241">
        <f>SUBTOTAL(9,$A$377:A420)</f>
        <v>44</v>
      </c>
      <c r="C420" s="234" t="s">
        <v>91</v>
      </c>
      <c r="D420" s="235"/>
      <c r="E420" s="224">
        <v>1959</v>
      </c>
      <c r="F420" s="224" t="s">
        <v>17152</v>
      </c>
      <c r="G420" s="224">
        <v>4</v>
      </c>
      <c r="H420" s="224">
        <v>3</v>
      </c>
      <c r="I420" s="236">
        <v>3207</v>
      </c>
      <c r="J420" s="236">
        <v>1261.4000000000001</v>
      </c>
      <c r="K420" s="237">
        <v>82</v>
      </c>
      <c r="L420" s="224" t="s">
        <v>17021</v>
      </c>
      <c r="M420" s="224" t="s">
        <v>17037</v>
      </c>
      <c r="N420" s="227" t="s">
        <v>17046</v>
      </c>
      <c r="O420" s="232">
        <v>9538781.8399999999</v>
      </c>
      <c r="P420" s="232"/>
      <c r="Q420" s="232">
        <v>0</v>
      </c>
      <c r="R420" s="232">
        <v>0</v>
      </c>
      <c r="S420" s="232">
        <f t="shared" si="187"/>
        <v>9538781.8399999999</v>
      </c>
      <c r="T420" s="225">
        <v>3036.2358309946994</v>
      </c>
      <c r="U420" s="232">
        <v>3991.4538771437478</v>
      </c>
    </row>
    <row r="421" spans="1:21" ht="35.25" x14ac:dyDescent="0.5">
      <c r="A421">
        <v>1</v>
      </c>
      <c r="B421" s="241">
        <f>SUBTOTAL(9,$A$377:A421)</f>
        <v>45</v>
      </c>
      <c r="C421" s="234" t="s">
        <v>87</v>
      </c>
      <c r="D421" s="235"/>
      <c r="E421" s="224">
        <v>1959</v>
      </c>
      <c r="F421" s="224" t="s">
        <v>17152</v>
      </c>
      <c r="G421" s="224">
        <v>3</v>
      </c>
      <c r="H421" s="224">
        <v>1</v>
      </c>
      <c r="I421" s="236">
        <v>1830.4</v>
      </c>
      <c r="J421" s="236">
        <v>1026.8</v>
      </c>
      <c r="K421" s="237">
        <v>56</v>
      </c>
      <c r="L421" s="224" t="s">
        <v>17021</v>
      </c>
      <c r="M421" s="224" t="s">
        <v>17037</v>
      </c>
      <c r="N421" s="227" t="s">
        <v>17038</v>
      </c>
      <c r="O421" s="232">
        <v>6913050.8099999996</v>
      </c>
      <c r="P421" s="232"/>
      <c r="Q421" s="232">
        <v>0</v>
      </c>
      <c r="R421" s="232">
        <v>0</v>
      </c>
      <c r="S421" s="232">
        <f t="shared" si="187"/>
        <v>6913050.8099999996</v>
      </c>
      <c r="T421" s="225">
        <v>3861.9273328234262</v>
      </c>
      <c r="U421" s="232">
        <v>5148.1732517482515</v>
      </c>
    </row>
    <row r="422" spans="1:21" ht="35.25" x14ac:dyDescent="0.5">
      <c r="A422">
        <v>1</v>
      </c>
      <c r="B422" s="241">
        <f>SUBTOTAL(9,$A$377:A422)</f>
        <v>46</v>
      </c>
      <c r="C422" s="234" t="s">
        <v>179</v>
      </c>
      <c r="D422" s="235"/>
      <c r="E422" s="224">
        <v>1962</v>
      </c>
      <c r="F422" s="224" t="s">
        <v>17152</v>
      </c>
      <c r="G422" s="224">
        <v>4</v>
      </c>
      <c r="H422" s="224">
        <v>2</v>
      </c>
      <c r="I422" s="236">
        <v>1399</v>
      </c>
      <c r="J422" s="236">
        <v>1283.0999999999999</v>
      </c>
      <c r="K422" s="237">
        <v>46</v>
      </c>
      <c r="L422" s="224" t="s">
        <v>17021</v>
      </c>
      <c r="M422" s="224" t="s">
        <v>17037</v>
      </c>
      <c r="N422" s="227" t="s">
        <v>17431</v>
      </c>
      <c r="O422" s="232">
        <v>6821719.1699999999</v>
      </c>
      <c r="P422" s="232"/>
      <c r="Q422" s="232">
        <v>0</v>
      </c>
      <c r="R422" s="232">
        <v>0</v>
      </c>
      <c r="S422" s="232">
        <f t="shared" si="187"/>
        <v>6821719.1699999999</v>
      </c>
      <c r="T422" s="225">
        <f t="shared" ref="T422:T546" si="188">O422/I422</f>
        <v>4876.1395067905651</v>
      </c>
      <c r="U422" s="232">
        <v>4888.8</v>
      </c>
    </row>
    <row r="423" spans="1:21" ht="35.25" x14ac:dyDescent="0.5">
      <c r="A423">
        <v>1</v>
      </c>
      <c r="B423" s="241">
        <f>SUBTOTAL(9,$A$377:A423)</f>
        <v>47</v>
      </c>
      <c r="C423" s="234" t="s">
        <v>5533</v>
      </c>
      <c r="D423" s="235"/>
      <c r="E423" s="224">
        <v>1984</v>
      </c>
      <c r="F423" s="224" t="s">
        <v>17152</v>
      </c>
      <c r="G423" s="224">
        <v>5</v>
      </c>
      <c r="H423" s="224">
        <v>3</v>
      </c>
      <c r="I423" s="236">
        <v>3258.2</v>
      </c>
      <c r="J423" s="236">
        <v>1917.3</v>
      </c>
      <c r="K423" s="237">
        <v>156</v>
      </c>
      <c r="L423" s="224" t="s">
        <v>17021</v>
      </c>
      <c r="M423" s="224" t="s">
        <v>17037</v>
      </c>
      <c r="N423" s="227" t="s">
        <v>17054</v>
      </c>
      <c r="O423" s="232">
        <v>7122455.5800000001</v>
      </c>
      <c r="P423" s="232"/>
      <c r="Q423" s="232">
        <v>0</v>
      </c>
      <c r="R423" s="232">
        <v>0</v>
      </c>
      <c r="S423" s="232">
        <f t="shared" si="187"/>
        <v>7122455.5800000001</v>
      </c>
      <c r="T423" s="225">
        <f t="shared" si="188"/>
        <v>2186.0093241667178</v>
      </c>
      <c r="U423" s="232">
        <v>3518.5915720336384</v>
      </c>
    </row>
    <row r="424" spans="1:21" ht="35.25" x14ac:dyDescent="0.5">
      <c r="A424">
        <v>1</v>
      </c>
      <c r="B424" s="241">
        <f>SUBTOTAL(9,$A$377:A424)</f>
        <v>48</v>
      </c>
      <c r="C424" s="234" t="s">
        <v>70</v>
      </c>
      <c r="D424" s="235"/>
      <c r="E424" s="224">
        <v>1955</v>
      </c>
      <c r="F424" s="224" t="s">
        <v>17152</v>
      </c>
      <c r="G424" s="224">
        <v>3</v>
      </c>
      <c r="H424" s="224">
        <v>3</v>
      </c>
      <c r="I424" s="236">
        <v>1403.96</v>
      </c>
      <c r="J424" s="236">
        <v>1268.56</v>
      </c>
      <c r="K424" s="237">
        <v>52</v>
      </c>
      <c r="L424" s="224" t="s">
        <v>17021</v>
      </c>
      <c r="M424" s="224" t="s">
        <v>17037</v>
      </c>
      <c r="N424" s="227" t="s">
        <v>17038</v>
      </c>
      <c r="O424" s="232">
        <v>7565864.0899999999</v>
      </c>
      <c r="P424" s="232">
        <v>0</v>
      </c>
      <c r="Q424" s="232">
        <v>0</v>
      </c>
      <c r="R424" s="232">
        <v>0</v>
      </c>
      <c r="S424" s="232">
        <f t="shared" si="187"/>
        <v>7565864.0899999999</v>
      </c>
      <c r="T424" s="225">
        <f t="shared" si="188"/>
        <v>5388.945618108778</v>
      </c>
      <c r="U424" s="232">
        <v>6789.0549554118352</v>
      </c>
    </row>
    <row r="425" spans="1:21" ht="35.25" x14ac:dyDescent="0.5">
      <c r="A425">
        <v>1</v>
      </c>
      <c r="B425" s="241">
        <f>SUBTOTAL(9,$A$377:A425)</f>
        <v>49</v>
      </c>
      <c r="C425" s="234" t="s">
        <v>73</v>
      </c>
      <c r="D425" s="235"/>
      <c r="E425" s="224">
        <v>1995</v>
      </c>
      <c r="F425" s="224" t="s">
        <v>17026</v>
      </c>
      <c r="G425" s="224">
        <v>9</v>
      </c>
      <c r="H425" s="224">
        <v>1</v>
      </c>
      <c r="I425" s="236">
        <v>3212.7</v>
      </c>
      <c r="J425" s="236">
        <v>2297.9</v>
      </c>
      <c r="K425" s="237">
        <v>116</v>
      </c>
      <c r="L425" s="224" t="s">
        <v>17021</v>
      </c>
      <c r="M425" s="224" t="s">
        <v>17037</v>
      </c>
      <c r="N425" s="227" t="s">
        <v>17039</v>
      </c>
      <c r="O425" s="232">
        <v>22014313.32</v>
      </c>
      <c r="P425" s="232">
        <v>0</v>
      </c>
      <c r="Q425" s="232">
        <v>0</v>
      </c>
      <c r="R425" s="232">
        <v>0</v>
      </c>
      <c r="S425" s="232">
        <f t="shared" si="187"/>
        <v>22014313.32</v>
      </c>
      <c r="T425" s="225">
        <f t="shared" si="188"/>
        <v>6852.2779344476612</v>
      </c>
      <c r="U425" s="232">
        <v>6901.468512466151</v>
      </c>
    </row>
    <row r="426" spans="1:21" ht="35.25" x14ac:dyDescent="0.5">
      <c r="A426">
        <v>1</v>
      </c>
      <c r="B426" s="241">
        <f>SUBTOTAL(9,$A$377:A426)</f>
        <v>50</v>
      </c>
      <c r="C426" s="234" t="s">
        <v>75</v>
      </c>
      <c r="D426" s="235"/>
      <c r="E426" s="224">
        <v>1929</v>
      </c>
      <c r="F426" s="224" t="s">
        <v>17152</v>
      </c>
      <c r="G426" s="224">
        <v>3</v>
      </c>
      <c r="H426" s="224">
        <v>1</v>
      </c>
      <c r="I426" s="236">
        <v>566.5</v>
      </c>
      <c r="J426" s="236">
        <v>515.5</v>
      </c>
      <c r="K426" s="237">
        <v>13</v>
      </c>
      <c r="L426" s="224" t="s">
        <v>17021</v>
      </c>
      <c r="M426" s="224" t="s">
        <v>17037</v>
      </c>
      <c r="N426" s="227" t="s">
        <v>17040</v>
      </c>
      <c r="O426" s="232">
        <v>2452195.6799999997</v>
      </c>
      <c r="P426" s="232">
        <v>0</v>
      </c>
      <c r="Q426" s="232">
        <v>0</v>
      </c>
      <c r="R426" s="232">
        <v>0</v>
      </c>
      <c r="S426" s="232">
        <f t="shared" si="187"/>
        <v>2452195.6799999997</v>
      </c>
      <c r="T426" s="225">
        <f t="shared" si="188"/>
        <v>4328.6772815533977</v>
      </c>
      <c r="U426" s="232">
        <v>6145.8008261253299</v>
      </c>
    </row>
    <row r="427" spans="1:21" ht="35.25" x14ac:dyDescent="0.5">
      <c r="A427">
        <v>1</v>
      </c>
      <c r="B427" s="241">
        <f>SUBTOTAL(9,$A$377:A427)</f>
        <v>51</v>
      </c>
      <c r="C427" s="234" t="s">
        <v>107</v>
      </c>
      <c r="D427" s="235"/>
      <c r="E427" s="224">
        <v>1928</v>
      </c>
      <c r="F427" s="224" t="s">
        <v>17152</v>
      </c>
      <c r="G427" s="224">
        <v>3</v>
      </c>
      <c r="H427" s="224">
        <v>2</v>
      </c>
      <c r="I427" s="236">
        <v>806.4</v>
      </c>
      <c r="J427" s="236">
        <v>737.4</v>
      </c>
      <c r="K427" s="237">
        <v>33</v>
      </c>
      <c r="L427" s="224" t="s">
        <v>17021</v>
      </c>
      <c r="M427" s="224" t="s">
        <v>17037</v>
      </c>
      <c r="N427" s="227" t="s">
        <v>17040</v>
      </c>
      <c r="O427" s="232">
        <v>4453145.03</v>
      </c>
      <c r="P427" s="232">
        <v>0</v>
      </c>
      <c r="Q427" s="232">
        <v>0</v>
      </c>
      <c r="R427" s="232">
        <v>0</v>
      </c>
      <c r="S427" s="232">
        <f t="shared" si="187"/>
        <v>4453145.03</v>
      </c>
      <c r="T427" s="225">
        <f t="shared" si="188"/>
        <v>5522.2532614087304</v>
      </c>
      <c r="U427" s="232">
        <v>6389.3495833333336</v>
      </c>
    </row>
    <row r="428" spans="1:21" ht="35.25" x14ac:dyDescent="0.5">
      <c r="A428">
        <v>1</v>
      </c>
      <c r="B428" s="241">
        <f>SUBTOTAL(9,$A$377:A428)</f>
        <v>52</v>
      </c>
      <c r="C428" s="234" t="s">
        <v>84</v>
      </c>
      <c r="D428" s="235"/>
      <c r="E428" s="224">
        <v>1980</v>
      </c>
      <c r="F428" s="224" t="s">
        <v>17152</v>
      </c>
      <c r="G428" s="224">
        <v>4</v>
      </c>
      <c r="H428" s="224">
        <v>1</v>
      </c>
      <c r="I428" s="236">
        <v>894.7</v>
      </c>
      <c r="J428" s="236">
        <v>790.9</v>
      </c>
      <c r="K428" s="237">
        <v>39</v>
      </c>
      <c r="L428" s="224" t="s">
        <v>17021</v>
      </c>
      <c r="M428" s="224" t="s">
        <v>17037</v>
      </c>
      <c r="N428" s="227" t="s">
        <v>17044</v>
      </c>
      <c r="O428" s="232">
        <v>3361971.28</v>
      </c>
      <c r="P428" s="232">
        <v>0</v>
      </c>
      <c r="Q428" s="232">
        <v>0</v>
      </c>
      <c r="R428" s="232">
        <v>0</v>
      </c>
      <c r="S428" s="232">
        <f t="shared" si="187"/>
        <v>3361971.28</v>
      </c>
      <c r="T428" s="225">
        <f t="shared" si="188"/>
        <v>3757.6520397898735</v>
      </c>
      <c r="U428" s="232">
        <v>4909.3938795126851</v>
      </c>
    </row>
    <row r="429" spans="1:21" ht="35.25" x14ac:dyDescent="0.5">
      <c r="A429">
        <v>1</v>
      </c>
      <c r="B429" s="241">
        <f>SUBTOTAL(9,$A$377:A429)</f>
        <v>53</v>
      </c>
      <c r="C429" s="234" t="s">
        <v>85</v>
      </c>
      <c r="D429" s="235"/>
      <c r="E429" s="224">
        <v>1974</v>
      </c>
      <c r="F429" s="224" t="s">
        <v>17152</v>
      </c>
      <c r="G429" s="224">
        <v>2</v>
      </c>
      <c r="H429" s="224">
        <v>3</v>
      </c>
      <c r="I429" s="236">
        <v>936.7</v>
      </c>
      <c r="J429" s="236">
        <v>895.7</v>
      </c>
      <c r="K429" s="237">
        <v>51</v>
      </c>
      <c r="L429" s="224" t="s">
        <v>17021</v>
      </c>
      <c r="M429" s="224" t="s">
        <v>17037</v>
      </c>
      <c r="N429" s="227" t="s">
        <v>17044</v>
      </c>
      <c r="O429" s="232">
        <v>6649213.2199999997</v>
      </c>
      <c r="P429" s="232">
        <v>0</v>
      </c>
      <c r="Q429" s="232">
        <v>0</v>
      </c>
      <c r="R429" s="232">
        <v>0</v>
      </c>
      <c r="S429" s="232">
        <f t="shared" si="187"/>
        <v>6649213.2199999997</v>
      </c>
      <c r="T429" s="225">
        <f t="shared" si="188"/>
        <v>7098.5515319739507</v>
      </c>
      <c r="U429" s="232">
        <v>8889.4374719760854</v>
      </c>
    </row>
    <row r="430" spans="1:21" ht="35.25" x14ac:dyDescent="0.5">
      <c r="A430">
        <v>1</v>
      </c>
      <c r="B430" s="241">
        <f>SUBTOTAL(9,$A$377:A430)</f>
        <v>54</v>
      </c>
      <c r="C430" s="234" t="s">
        <v>86</v>
      </c>
      <c r="D430" s="235"/>
      <c r="E430" s="224">
        <v>1990</v>
      </c>
      <c r="F430" s="224" t="s">
        <v>17026</v>
      </c>
      <c r="G430" s="224">
        <v>9</v>
      </c>
      <c r="H430" s="224">
        <v>2</v>
      </c>
      <c r="I430" s="236">
        <v>4384</v>
      </c>
      <c r="J430" s="236">
        <v>3943.7</v>
      </c>
      <c r="K430" s="237">
        <v>182</v>
      </c>
      <c r="L430" s="224" t="s">
        <v>17021</v>
      </c>
      <c r="M430" s="224" t="s">
        <v>17037</v>
      </c>
      <c r="N430" s="227" t="s">
        <v>17039</v>
      </c>
      <c r="O430" s="232">
        <v>36527319.320000008</v>
      </c>
      <c r="P430" s="232">
        <v>0</v>
      </c>
      <c r="Q430" s="232">
        <v>0</v>
      </c>
      <c r="R430" s="232">
        <v>0</v>
      </c>
      <c r="S430" s="232">
        <f t="shared" si="187"/>
        <v>36527319.320000008</v>
      </c>
      <c r="T430" s="225">
        <f t="shared" si="188"/>
        <v>8331.9615237226299</v>
      </c>
      <c r="U430" s="232">
        <v>11754.708458029198</v>
      </c>
    </row>
    <row r="431" spans="1:21" ht="35.25" x14ac:dyDescent="0.5">
      <c r="A431">
        <v>1</v>
      </c>
      <c r="B431" s="241">
        <f>SUBTOTAL(9,$A$377:A431)</f>
        <v>55</v>
      </c>
      <c r="C431" s="234" t="s">
        <v>90</v>
      </c>
      <c r="D431" s="235"/>
      <c r="E431" s="224">
        <v>1980</v>
      </c>
      <c r="F431" s="224" t="s">
        <v>17152</v>
      </c>
      <c r="G431" s="224">
        <v>5</v>
      </c>
      <c r="H431" s="224">
        <v>1</v>
      </c>
      <c r="I431" s="236">
        <v>807.5</v>
      </c>
      <c r="J431" s="236">
        <v>706.7</v>
      </c>
      <c r="K431" s="237">
        <v>21</v>
      </c>
      <c r="L431" s="224" t="s">
        <v>17021</v>
      </c>
      <c r="M431" s="224" t="s">
        <v>17037</v>
      </c>
      <c r="N431" s="227" t="s">
        <v>17045</v>
      </c>
      <c r="O431" s="232">
        <v>2275180.2000000002</v>
      </c>
      <c r="P431" s="232">
        <v>0</v>
      </c>
      <c r="Q431" s="232">
        <v>0</v>
      </c>
      <c r="R431" s="232">
        <v>0</v>
      </c>
      <c r="S431" s="232">
        <f t="shared" si="187"/>
        <v>2275180.2000000002</v>
      </c>
      <c r="T431" s="225">
        <f t="shared" si="188"/>
        <v>2817.5606191950465</v>
      </c>
      <c r="U431" s="232">
        <v>2978.4166699690404</v>
      </c>
    </row>
    <row r="432" spans="1:21" ht="35.25" x14ac:dyDescent="0.5">
      <c r="A432">
        <v>1</v>
      </c>
      <c r="B432" s="241">
        <f>SUBTOTAL(9,$A$377:A432)</f>
        <v>56</v>
      </c>
      <c r="C432" s="234" t="s">
        <v>93</v>
      </c>
      <c r="D432" s="235"/>
      <c r="E432" s="224">
        <v>1968</v>
      </c>
      <c r="F432" s="224" t="s">
        <v>17152</v>
      </c>
      <c r="G432" s="224">
        <v>5</v>
      </c>
      <c r="H432" s="224">
        <v>5</v>
      </c>
      <c r="I432" s="236">
        <v>6284.9</v>
      </c>
      <c r="J432" s="236">
        <v>5186.3999999999996</v>
      </c>
      <c r="K432" s="237">
        <v>210</v>
      </c>
      <c r="L432" s="224" t="s">
        <v>17021</v>
      </c>
      <c r="M432" s="224" t="s">
        <v>17037</v>
      </c>
      <c r="N432" s="227" t="s">
        <v>17426</v>
      </c>
      <c r="O432" s="232">
        <v>9857602.9299999997</v>
      </c>
      <c r="P432" s="232">
        <v>0</v>
      </c>
      <c r="Q432" s="232">
        <v>0</v>
      </c>
      <c r="R432" s="232">
        <v>0</v>
      </c>
      <c r="S432" s="232">
        <f t="shared" si="187"/>
        <v>9857602.9299999997</v>
      </c>
      <c r="T432" s="225">
        <f t="shared" si="188"/>
        <v>1568.4581982211332</v>
      </c>
      <c r="U432" s="232">
        <v>2384.0352812296137</v>
      </c>
    </row>
    <row r="433" spans="1:21" ht="35.25" x14ac:dyDescent="0.5">
      <c r="A433">
        <v>1</v>
      </c>
      <c r="B433" s="241">
        <f>SUBTOTAL(9,$A$377:A433)</f>
        <v>57</v>
      </c>
      <c r="C433" s="234" t="s">
        <v>94</v>
      </c>
      <c r="D433" s="235"/>
      <c r="E433" s="224">
        <v>1969</v>
      </c>
      <c r="F433" s="224" t="s">
        <v>17152</v>
      </c>
      <c r="G433" s="224">
        <v>6</v>
      </c>
      <c r="H433" s="224">
        <v>1</v>
      </c>
      <c r="I433" s="236">
        <v>2218</v>
      </c>
      <c r="J433" s="236">
        <v>1608.6</v>
      </c>
      <c r="K433" s="237">
        <v>48</v>
      </c>
      <c r="L433" s="224" t="s">
        <v>17021</v>
      </c>
      <c r="M433" s="224" t="s">
        <v>17037</v>
      </c>
      <c r="N433" s="227" t="s">
        <v>17048</v>
      </c>
      <c r="O433" s="232">
        <v>4672326.47</v>
      </c>
      <c r="P433" s="232">
        <v>0</v>
      </c>
      <c r="Q433" s="232">
        <v>0</v>
      </c>
      <c r="R433" s="232">
        <v>0</v>
      </c>
      <c r="S433" s="232">
        <f t="shared" si="187"/>
        <v>4672326.47</v>
      </c>
      <c r="T433" s="225">
        <f t="shared" si="188"/>
        <v>2106.5493552750222</v>
      </c>
      <c r="U433" s="232">
        <v>2820.9311321009918</v>
      </c>
    </row>
    <row r="434" spans="1:21" ht="35.25" x14ac:dyDescent="0.5">
      <c r="A434">
        <v>1</v>
      </c>
      <c r="B434" s="241">
        <f>SUBTOTAL(9,$A$377:A434)</f>
        <v>58</v>
      </c>
      <c r="C434" s="234" t="s">
        <v>96</v>
      </c>
      <c r="D434" s="235"/>
      <c r="E434" s="224">
        <v>1966</v>
      </c>
      <c r="F434" s="224" t="s">
        <v>17152</v>
      </c>
      <c r="G434" s="224">
        <v>5</v>
      </c>
      <c r="H434" s="224">
        <v>2</v>
      </c>
      <c r="I434" s="236">
        <v>1728.5</v>
      </c>
      <c r="J434" s="236">
        <v>1025.7</v>
      </c>
      <c r="K434" s="237">
        <v>75</v>
      </c>
      <c r="L434" s="224" t="s">
        <v>17021</v>
      </c>
      <c r="M434" s="224" t="s">
        <v>17037</v>
      </c>
      <c r="N434" s="227" t="s">
        <v>17047</v>
      </c>
      <c r="O434" s="232">
        <v>4863037.2300000004</v>
      </c>
      <c r="P434" s="232">
        <v>0</v>
      </c>
      <c r="Q434" s="232">
        <v>0</v>
      </c>
      <c r="R434" s="232">
        <v>0</v>
      </c>
      <c r="S434" s="232">
        <f t="shared" si="187"/>
        <v>4863037.2300000004</v>
      </c>
      <c r="T434" s="225">
        <f t="shared" si="188"/>
        <v>2813.4435811397166</v>
      </c>
      <c r="U434" s="232">
        <v>3199.2743592710444</v>
      </c>
    </row>
    <row r="435" spans="1:21" ht="35.25" x14ac:dyDescent="0.5">
      <c r="A435">
        <v>1</v>
      </c>
      <c r="B435" s="241">
        <f>SUBTOTAL(9,$A$377:A435)</f>
        <v>59</v>
      </c>
      <c r="C435" s="234" t="s">
        <v>102</v>
      </c>
      <c r="D435" s="235"/>
      <c r="E435" s="224">
        <v>1984</v>
      </c>
      <c r="F435" s="224" t="s">
        <v>17152</v>
      </c>
      <c r="G435" s="224">
        <v>9</v>
      </c>
      <c r="H435" s="224">
        <v>1</v>
      </c>
      <c r="I435" s="236">
        <v>5895.5</v>
      </c>
      <c r="J435" s="236">
        <v>4961.3</v>
      </c>
      <c r="K435" s="237">
        <v>319</v>
      </c>
      <c r="L435" s="224" t="s">
        <v>17021</v>
      </c>
      <c r="M435" s="224" t="s">
        <v>17037</v>
      </c>
      <c r="N435" s="227" t="s">
        <v>17049</v>
      </c>
      <c r="O435" s="232">
        <v>7645640.5199999996</v>
      </c>
      <c r="P435" s="232">
        <v>0</v>
      </c>
      <c r="Q435" s="232">
        <v>0</v>
      </c>
      <c r="R435" s="232">
        <v>0</v>
      </c>
      <c r="S435" s="232">
        <f t="shared" si="187"/>
        <v>7645640.5199999996</v>
      </c>
      <c r="T435" s="225">
        <f t="shared" si="188"/>
        <v>1296.8604053939443</v>
      </c>
      <c r="U435" s="232">
        <v>2101.3131347638032</v>
      </c>
    </row>
    <row r="436" spans="1:21" ht="35.25" x14ac:dyDescent="0.5">
      <c r="A436">
        <v>1</v>
      </c>
      <c r="B436" s="241">
        <f>SUBTOTAL(9,$A$377:A436)</f>
        <v>60</v>
      </c>
      <c r="C436" s="234" t="s">
        <v>105</v>
      </c>
      <c r="D436" s="235"/>
      <c r="E436" s="224">
        <v>1959</v>
      </c>
      <c r="F436" s="224" t="s">
        <v>17152</v>
      </c>
      <c r="G436" s="224">
        <v>2</v>
      </c>
      <c r="H436" s="224">
        <v>2</v>
      </c>
      <c r="I436" s="236">
        <v>718.8</v>
      </c>
      <c r="J436" s="236">
        <v>656.3</v>
      </c>
      <c r="K436" s="237">
        <v>31</v>
      </c>
      <c r="L436" s="224" t="s">
        <v>17021</v>
      </c>
      <c r="M436" s="224" t="s">
        <v>17037</v>
      </c>
      <c r="N436" s="227" t="s">
        <v>17427</v>
      </c>
      <c r="O436" s="232">
        <v>5887719</v>
      </c>
      <c r="P436" s="232">
        <v>0</v>
      </c>
      <c r="Q436" s="232">
        <v>0</v>
      </c>
      <c r="R436" s="232">
        <v>0</v>
      </c>
      <c r="S436" s="232">
        <f t="shared" si="187"/>
        <v>5887719</v>
      </c>
      <c r="T436" s="225">
        <f t="shared" si="188"/>
        <v>8191.0392320534229</v>
      </c>
      <c r="U436" s="232">
        <v>8835.420701168614</v>
      </c>
    </row>
    <row r="437" spans="1:21" ht="35.25" x14ac:dyDescent="0.5">
      <c r="A437">
        <v>1</v>
      </c>
      <c r="B437" s="241">
        <f>SUBTOTAL(9,$A$377:A437)</f>
        <v>61</v>
      </c>
      <c r="C437" s="234" t="s">
        <v>106</v>
      </c>
      <c r="D437" s="235"/>
      <c r="E437" s="224">
        <v>1977</v>
      </c>
      <c r="F437" s="224" t="s">
        <v>17026</v>
      </c>
      <c r="G437" s="224">
        <v>5</v>
      </c>
      <c r="H437" s="224">
        <v>6</v>
      </c>
      <c r="I437" s="236">
        <v>5250.5</v>
      </c>
      <c r="J437" s="236">
        <v>4616</v>
      </c>
      <c r="K437" s="237">
        <v>236</v>
      </c>
      <c r="L437" s="224" t="s">
        <v>17021</v>
      </c>
      <c r="M437" s="224" t="s">
        <v>17037</v>
      </c>
      <c r="N437" s="227" t="s">
        <v>17039</v>
      </c>
      <c r="O437" s="232">
        <v>3252350.92</v>
      </c>
      <c r="P437" s="232">
        <v>0</v>
      </c>
      <c r="Q437" s="232">
        <v>0</v>
      </c>
      <c r="R437" s="232">
        <v>0</v>
      </c>
      <c r="S437" s="232">
        <f t="shared" ref="S437:S448" si="189">O437-Q437-R437</f>
        <v>3252350.92</v>
      </c>
      <c r="T437" s="225">
        <f t="shared" si="188"/>
        <v>619.43641938862959</v>
      </c>
      <c r="U437" s="232">
        <v>1051.81</v>
      </c>
    </row>
    <row r="438" spans="1:21" ht="35.25" x14ac:dyDescent="0.5">
      <c r="A438">
        <v>1</v>
      </c>
      <c r="B438" s="241">
        <f>SUBTOTAL(9,$A$377:A438)</f>
        <v>62</v>
      </c>
      <c r="C438" s="234" t="s">
        <v>6089</v>
      </c>
      <c r="D438" s="235"/>
      <c r="E438" s="224">
        <v>1955</v>
      </c>
      <c r="F438" s="224" t="s">
        <v>17152</v>
      </c>
      <c r="G438" s="224">
        <v>2</v>
      </c>
      <c r="H438" s="224">
        <v>1</v>
      </c>
      <c r="I438" s="236">
        <v>574.4</v>
      </c>
      <c r="J438" s="236">
        <v>531.9</v>
      </c>
      <c r="K438" s="237">
        <v>24</v>
      </c>
      <c r="L438" s="224" t="s">
        <v>17021</v>
      </c>
      <c r="M438" s="224" t="s">
        <v>17037</v>
      </c>
      <c r="N438" s="227" t="s">
        <v>17042</v>
      </c>
      <c r="O438" s="232">
        <v>3919384.69</v>
      </c>
      <c r="P438" s="232">
        <v>0</v>
      </c>
      <c r="Q438" s="232">
        <v>0</v>
      </c>
      <c r="R438" s="232">
        <v>0</v>
      </c>
      <c r="S438" s="232">
        <f t="shared" si="189"/>
        <v>3919384.69</v>
      </c>
      <c r="T438" s="225">
        <f t="shared" si="188"/>
        <v>6823.4413126740947</v>
      </c>
      <c r="U438" s="232">
        <v>8654.3737743732599</v>
      </c>
    </row>
    <row r="439" spans="1:21" ht="35.25" x14ac:dyDescent="0.5">
      <c r="A439">
        <v>1</v>
      </c>
      <c r="B439" s="241">
        <f>SUBTOTAL(9,$A$377:A439)</f>
        <v>63</v>
      </c>
      <c r="C439" s="234" t="s">
        <v>4597</v>
      </c>
      <c r="D439" s="235"/>
      <c r="E439" s="224">
        <v>1982</v>
      </c>
      <c r="F439" s="224" t="s">
        <v>17026</v>
      </c>
      <c r="G439" s="224">
        <v>9</v>
      </c>
      <c r="H439" s="224">
        <v>3</v>
      </c>
      <c r="I439" s="236">
        <v>5811.9</v>
      </c>
      <c r="J439" s="236">
        <v>5761.5</v>
      </c>
      <c r="K439" s="237">
        <v>281</v>
      </c>
      <c r="L439" s="224" t="s">
        <v>17021</v>
      </c>
      <c r="M439" s="224" t="s">
        <v>17037</v>
      </c>
      <c r="N439" s="227" t="s">
        <v>17429</v>
      </c>
      <c r="O439" s="232">
        <v>23346619.370000001</v>
      </c>
      <c r="P439" s="232">
        <v>0</v>
      </c>
      <c r="Q439" s="232">
        <v>0</v>
      </c>
      <c r="R439" s="232">
        <v>0</v>
      </c>
      <c r="S439" s="232">
        <f t="shared" si="189"/>
        <v>23346619.370000001</v>
      </c>
      <c r="T439" s="225">
        <f t="shared" si="188"/>
        <v>4017.037349231749</v>
      </c>
      <c r="U439" s="232">
        <v>12025.752659715412</v>
      </c>
    </row>
    <row r="440" spans="1:21" ht="35.25" x14ac:dyDescent="0.5">
      <c r="A440">
        <v>1</v>
      </c>
      <c r="B440" s="241">
        <f>SUBTOTAL(9,$A$377:A440)</f>
        <v>64</v>
      </c>
      <c r="C440" s="234" t="s">
        <v>6374</v>
      </c>
      <c r="D440" s="235"/>
      <c r="E440" s="224">
        <v>1979</v>
      </c>
      <c r="F440" s="224" t="s">
        <v>17026</v>
      </c>
      <c r="G440" s="224">
        <v>5</v>
      </c>
      <c r="H440" s="224">
        <v>4</v>
      </c>
      <c r="I440" s="236">
        <v>3063.8</v>
      </c>
      <c r="J440" s="236">
        <v>1955.6</v>
      </c>
      <c r="K440" s="237">
        <v>122</v>
      </c>
      <c r="L440" s="224" t="s">
        <v>17021</v>
      </c>
      <c r="M440" s="224" t="s">
        <v>17037</v>
      </c>
      <c r="N440" s="227" t="s">
        <v>17264</v>
      </c>
      <c r="O440" s="232">
        <v>8908173.5600000005</v>
      </c>
      <c r="P440" s="232">
        <v>0</v>
      </c>
      <c r="Q440" s="232">
        <v>0</v>
      </c>
      <c r="R440" s="232">
        <v>0</v>
      </c>
      <c r="S440" s="232">
        <f t="shared" si="189"/>
        <v>8908173.5600000005</v>
      </c>
      <c r="T440" s="225">
        <f t="shared" si="188"/>
        <v>2907.5571381943992</v>
      </c>
      <c r="U440" s="232">
        <v>3123.5</v>
      </c>
    </row>
    <row r="441" spans="1:21" ht="35.25" x14ac:dyDescent="0.5">
      <c r="A441">
        <v>1</v>
      </c>
      <c r="B441" s="241">
        <f>SUBTOTAL(9,$A$377:A441)</f>
        <v>65</v>
      </c>
      <c r="C441" s="234" t="s">
        <v>987</v>
      </c>
      <c r="D441" s="235"/>
      <c r="E441" s="224" t="s">
        <v>787</v>
      </c>
      <c r="F441" s="224" t="s">
        <v>17152</v>
      </c>
      <c r="G441" s="224">
        <v>5</v>
      </c>
      <c r="H441" s="224" t="s">
        <v>17024</v>
      </c>
      <c r="I441" s="236">
        <v>3436</v>
      </c>
      <c r="J441" s="236">
        <v>3129.7</v>
      </c>
      <c r="K441" s="237">
        <v>145</v>
      </c>
      <c r="L441" s="224" t="s">
        <v>17021</v>
      </c>
      <c r="M441" s="224" t="s">
        <v>17037</v>
      </c>
      <c r="N441" s="227" t="s">
        <v>17043</v>
      </c>
      <c r="O441" s="232">
        <v>10898552.460000001</v>
      </c>
      <c r="P441" s="232">
        <v>0</v>
      </c>
      <c r="Q441" s="232">
        <v>0</v>
      </c>
      <c r="R441" s="232">
        <v>0</v>
      </c>
      <c r="S441" s="232">
        <f t="shared" si="189"/>
        <v>10898552.460000001</v>
      </c>
      <c r="T441" s="225">
        <f t="shared" si="188"/>
        <v>3171.872077997672</v>
      </c>
      <c r="U441" s="232">
        <v>6611.86</v>
      </c>
    </row>
    <row r="442" spans="1:21" ht="35.25" x14ac:dyDescent="0.5">
      <c r="A442">
        <v>1</v>
      </c>
      <c r="B442" s="241">
        <f>SUBTOTAL(9,$A$377:A442)</f>
        <v>66</v>
      </c>
      <c r="C442" s="234" t="s">
        <v>76</v>
      </c>
      <c r="D442" s="235"/>
      <c r="E442" s="224">
        <v>1986</v>
      </c>
      <c r="F442" s="224" t="s">
        <v>17026</v>
      </c>
      <c r="G442" s="224">
        <v>9</v>
      </c>
      <c r="H442" s="224">
        <v>3</v>
      </c>
      <c r="I442" s="236">
        <v>7314.4</v>
      </c>
      <c r="J442" s="236">
        <v>5758.7</v>
      </c>
      <c r="K442" s="237">
        <v>290</v>
      </c>
      <c r="L442" s="224" t="s">
        <v>17021</v>
      </c>
      <c r="M442" s="224" t="s">
        <v>17037</v>
      </c>
      <c r="N442" s="227" t="s">
        <v>17041</v>
      </c>
      <c r="O442" s="232">
        <v>5497896.9100000001</v>
      </c>
      <c r="P442" s="232">
        <v>0</v>
      </c>
      <c r="Q442" s="232">
        <v>0</v>
      </c>
      <c r="R442" s="232">
        <v>0</v>
      </c>
      <c r="S442" s="232">
        <f t="shared" si="189"/>
        <v>5497896.9100000001</v>
      </c>
      <c r="T442" s="225">
        <f t="shared" si="188"/>
        <v>751.65384857267861</v>
      </c>
      <c r="U442" s="232">
        <v>5674.57</v>
      </c>
    </row>
    <row r="443" spans="1:21" ht="35.25" x14ac:dyDescent="0.5">
      <c r="A443">
        <v>1</v>
      </c>
      <c r="B443" s="241">
        <f>SUBTOTAL(9,$A$377:A443)</f>
        <v>67</v>
      </c>
      <c r="C443" s="234" t="s">
        <v>1118</v>
      </c>
      <c r="D443" s="235"/>
      <c r="E443" s="224">
        <v>2004</v>
      </c>
      <c r="F443" s="224" t="s">
        <v>17152</v>
      </c>
      <c r="G443" s="224">
        <v>9</v>
      </c>
      <c r="H443" s="224">
        <v>1</v>
      </c>
      <c r="I443" s="236">
        <v>2556.1</v>
      </c>
      <c r="J443" s="236">
        <v>1725.9</v>
      </c>
      <c r="K443" s="237">
        <v>18</v>
      </c>
      <c r="L443" s="224" t="s">
        <v>17021</v>
      </c>
      <c r="M443" s="224" t="s">
        <v>17037</v>
      </c>
      <c r="N443" s="227" t="s">
        <v>17369</v>
      </c>
      <c r="O443" s="232">
        <v>192620.03</v>
      </c>
      <c r="P443" s="232">
        <v>0</v>
      </c>
      <c r="Q443" s="232">
        <v>0</v>
      </c>
      <c r="R443" s="232">
        <v>0</v>
      </c>
      <c r="S443" s="232">
        <f t="shared" si="189"/>
        <v>192620.03</v>
      </c>
      <c r="T443" s="225">
        <f t="shared" si="188"/>
        <v>75.357000899808298</v>
      </c>
      <c r="U443" s="232">
        <v>75.357000899808298</v>
      </c>
    </row>
    <row r="444" spans="1:21" ht="35.25" x14ac:dyDescent="0.5">
      <c r="A444">
        <v>1</v>
      </c>
      <c r="B444" s="241">
        <f>SUBTOTAL(9,$A$377:A444)</f>
        <v>68</v>
      </c>
      <c r="C444" s="234" t="s">
        <v>5862</v>
      </c>
      <c r="D444" s="235"/>
      <c r="E444" s="224">
        <v>1952</v>
      </c>
      <c r="F444" s="224" t="s">
        <v>17152</v>
      </c>
      <c r="G444" s="224">
        <v>2</v>
      </c>
      <c r="H444" s="224">
        <v>2</v>
      </c>
      <c r="I444" s="236">
        <v>1055.3</v>
      </c>
      <c r="J444" s="236">
        <v>979.6</v>
      </c>
      <c r="K444" s="237">
        <v>36</v>
      </c>
      <c r="L444" s="224" t="s">
        <v>17021</v>
      </c>
      <c r="M444" s="224" t="s">
        <v>17037</v>
      </c>
      <c r="N444" s="227" t="s">
        <v>17295</v>
      </c>
      <c r="O444" s="232">
        <v>5374974.5</v>
      </c>
      <c r="P444" s="232">
        <v>0</v>
      </c>
      <c r="Q444" s="232">
        <v>0</v>
      </c>
      <c r="R444" s="232">
        <v>0</v>
      </c>
      <c r="S444" s="232">
        <f t="shared" si="189"/>
        <v>5374974.5</v>
      </c>
      <c r="T444" s="225">
        <f t="shared" si="188"/>
        <v>5093.3142234435709</v>
      </c>
      <c r="U444" s="232">
        <v>7495.1571488676209</v>
      </c>
    </row>
    <row r="445" spans="1:21" ht="35.25" x14ac:dyDescent="0.5">
      <c r="A445">
        <v>1</v>
      </c>
      <c r="B445" s="241">
        <f>SUBTOTAL(9,$A$377:A445)</f>
        <v>69</v>
      </c>
      <c r="C445" s="234" t="s">
        <v>6743</v>
      </c>
      <c r="D445" s="235"/>
      <c r="E445" s="224">
        <v>1970</v>
      </c>
      <c r="F445" s="224" t="s">
        <v>17152</v>
      </c>
      <c r="G445" s="224">
        <v>5</v>
      </c>
      <c r="H445" s="224">
        <v>4</v>
      </c>
      <c r="I445" s="236">
        <v>3821.4</v>
      </c>
      <c r="J445" s="236">
        <v>3346.8</v>
      </c>
      <c r="K445" s="237">
        <v>153</v>
      </c>
      <c r="L445" s="224" t="s">
        <v>17021</v>
      </c>
      <c r="M445" s="224" t="s">
        <v>17037</v>
      </c>
      <c r="N445" s="227" t="s">
        <v>17045</v>
      </c>
      <c r="O445" s="232">
        <v>8160283.25</v>
      </c>
      <c r="P445" s="232">
        <v>0</v>
      </c>
      <c r="Q445" s="232">
        <v>0</v>
      </c>
      <c r="R445" s="232">
        <v>0</v>
      </c>
      <c r="S445" s="232">
        <f t="shared" si="189"/>
        <v>8160283.25</v>
      </c>
      <c r="T445" s="225">
        <f t="shared" si="188"/>
        <v>2135.4171900350657</v>
      </c>
      <c r="U445" s="232">
        <v>2917.8762470560528</v>
      </c>
    </row>
    <row r="446" spans="1:21" ht="35.25" x14ac:dyDescent="0.5">
      <c r="A446">
        <v>1</v>
      </c>
      <c r="B446" s="241">
        <f>SUBTOTAL(9,$A$377:A446)</f>
        <v>70</v>
      </c>
      <c r="C446" s="234" t="s">
        <v>17371</v>
      </c>
      <c r="D446" s="235"/>
      <c r="E446" s="224">
        <v>1960</v>
      </c>
      <c r="F446" s="224" t="s">
        <v>17152</v>
      </c>
      <c r="G446" s="224">
        <v>3</v>
      </c>
      <c r="H446" s="224">
        <v>1</v>
      </c>
      <c r="I446" s="236">
        <v>500.8</v>
      </c>
      <c r="J446" s="236">
        <v>448</v>
      </c>
      <c r="K446" s="237">
        <v>25</v>
      </c>
      <c r="L446" s="224" t="s">
        <v>17021</v>
      </c>
      <c r="M446" s="224" t="s">
        <v>17037</v>
      </c>
      <c r="N446" s="227" t="s">
        <v>17295</v>
      </c>
      <c r="O446" s="232">
        <v>3560612.94</v>
      </c>
      <c r="P446" s="232">
        <v>0</v>
      </c>
      <c r="Q446" s="232">
        <v>0</v>
      </c>
      <c r="R446" s="232">
        <v>0</v>
      </c>
      <c r="S446" s="232">
        <f t="shared" si="189"/>
        <v>3560612.94</v>
      </c>
      <c r="T446" s="225">
        <f t="shared" si="188"/>
        <v>7109.8501198083068</v>
      </c>
      <c r="U446" s="232">
        <v>9235.1744504792314</v>
      </c>
    </row>
    <row r="447" spans="1:21" ht="35.25" x14ac:dyDescent="0.5">
      <c r="A447">
        <v>1</v>
      </c>
      <c r="B447" s="241">
        <f>SUBTOTAL(9,$A$377:A447)</f>
        <v>71</v>
      </c>
      <c r="C447" s="234" t="s">
        <v>7321</v>
      </c>
      <c r="D447" s="235"/>
      <c r="E447" s="224">
        <v>1950</v>
      </c>
      <c r="F447" s="224" t="s">
        <v>17152</v>
      </c>
      <c r="G447" s="224">
        <v>2</v>
      </c>
      <c r="H447" s="224" t="s">
        <v>16975</v>
      </c>
      <c r="I447" s="236">
        <v>814.1</v>
      </c>
      <c r="J447" s="236">
        <v>739.6</v>
      </c>
      <c r="K447" s="237">
        <v>34</v>
      </c>
      <c r="L447" s="224" t="s">
        <v>17021</v>
      </c>
      <c r="M447" s="224" t="s">
        <v>17037</v>
      </c>
      <c r="N447" s="227" t="s">
        <v>17042</v>
      </c>
      <c r="O447" s="232">
        <v>6050703.1299999999</v>
      </c>
      <c r="P447" s="232"/>
      <c r="Q447" s="232">
        <v>0</v>
      </c>
      <c r="R447" s="232">
        <v>0</v>
      </c>
      <c r="S447" s="232">
        <f t="shared" si="189"/>
        <v>6050703.1299999999</v>
      </c>
      <c r="T447" s="225">
        <f t="shared" si="188"/>
        <v>7432.3831593170371</v>
      </c>
      <c r="U447" s="232">
        <v>9721.4088686893501</v>
      </c>
    </row>
    <row r="448" spans="1:21" ht="35.25" x14ac:dyDescent="0.5">
      <c r="A448">
        <v>1</v>
      </c>
      <c r="B448" s="241">
        <f>SUBTOTAL(9,$A$377:A448)</f>
        <v>72</v>
      </c>
      <c r="C448" s="234" t="s">
        <v>5865</v>
      </c>
      <c r="D448" s="235"/>
      <c r="E448" s="224">
        <v>1958</v>
      </c>
      <c r="F448" s="224" t="s">
        <v>17152</v>
      </c>
      <c r="G448" s="224">
        <v>3</v>
      </c>
      <c r="H448" s="224">
        <v>2</v>
      </c>
      <c r="I448" s="236">
        <v>1958</v>
      </c>
      <c r="J448" s="236">
        <v>1093.5999999999999</v>
      </c>
      <c r="K448" s="237">
        <v>56</v>
      </c>
      <c r="L448" s="224" t="s">
        <v>17021</v>
      </c>
      <c r="M448" s="224" t="s">
        <v>17037</v>
      </c>
      <c r="N448" s="227" t="s">
        <v>17038</v>
      </c>
      <c r="O448" s="232">
        <v>129708.44</v>
      </c>
      <c r="P448" s="232"/>
      <c r="Q448" s="232">
        <v>0</v>
      </c>
      <c r="R448" s="232">
        <v>0</v>
      </c>
      <c r="S448" s="232">
        <f t="shared" si="189"/>
        <v>129708.44</v>
      </c>
      <c r="T448" s="225">
        <f t="shared" si="188"/>
        <v>66.245372829417775</v>
      </c>
      <c r="U448" s="232">
        <v>66.245372829417775</v>
      </c>
    </row>
    <row r="449" spans="1:21" s="79" customFormat="1" ht="36" x14ac:dyDescent="0.55000000000000004">
      <c r="A449" s="78">
        <v>1</v>
      </c>
      <c r="B449" s="241">
        <f>SUBTOTAL(9,$A$377:A449)</f>
        <v>73</v>
      </c>
      <c r="C449" s="257" t="s">
        <v>4538</v>
      </c>
      <c r="D449" s="257"/>
      <c r="E449" s="224">
        <v>1992</v>
      </c>
      <c r="F449" s="224" t="s">
        <v>17152</v>
      </c>
      <c r="G449" s="224" t="s">
        <v>17472</v>
      </c>
      <c r="H449" s="224" t="s">
        <v>16973</v>
      </c>
      <c r="I449" s="236">
        <v>3223.7</v>
      </c>
      <c r="J449" s="236">
        <v>3016.7000000000003</v>
      </c>
      <c r="K449" s="258">
        <v>117</v>
      </c>
      <c r="L449" s="224" t="s">
        <v>17021</v>
      </c>
      <c r="M449" s="224" t="s">
        <v>17037</v>
      </c>
      <c r="N449" s="224" t="s">
        <v>17473</v>
      </c>
      <c r="O449" s="229">
        <v>3291876.2</v>
      </c>
      <c r="P449" s="257"/>
      <c r="Q449" s="229">
        <f t="shared" ref="Q449:Q511" si="190">ROUND(O449*80%,2)</f>
        <v>2633500.96</v>
      </c>
      <c r="R449" s="229">
        <v>0</v>
      </c>
      <c r="S449" s="229">
        <f t="shared" ref="S449:S511" si="191">O449-Q449</f>
        <v>658375.24000000022</v>
      </c>
      <c r="T449" s="229">
        <f t="shared" si="188"/>
        <v>1021.1484319260478</v>
      </c>
      <c r="U449" s="229">
        <f t="shared" ref="U449:U511" si="192">O449/I449</f>
        <v>1021.1484319260478</v>
      </c>
    </row>
    <row r="450" spans="1:21" s="79" customFormat="1" ht="36" x14ac:dyDescent="0.55000000000000004">
      <c r="A450" s="78">
        <v>1</v>
      </c>
      <c r="B450" s="241">
        <f>SUBTOTAL(9,$A$377:A450)</f>
        <v>74</v>
      </c>
      <c r="C450" s="257" t="s">
        <v>882</v>
      </c>
      <c r="D450" s="257"/>
      <c r="E450" s="224">
        <v>1985</v>
      </c>
      <c r="F450" s="224" t="s">
        <v>17152</v>
      </c>
      <c r="G450" s="224" t="s">
        <v>17030</v>
      </c>
      <c r="H450" s="224" t="s">
        <v>16973</v>
      </c>
      <c r="I450" s="236">
        <v>4895.2</v>
      </c>
      <c r="J450" s="236">
        <v>4040</v>
      </c>
      <c r="K450" s="258">
        <v>191</v>
      </c>
      <c r="L450" s="224" t="s">
        <v>17021</v>
      </c>
      <c r="M450" s="224" t="s">
        <v>17037</v>
      </c>
      <c r="N450" s="227" t="s">
        <v>17038</v>
      </c>
      <c r="O450" s="229">
        <v>3182476.3</v>
      </c>
      <c r="P450" s="257"/>
      <c r="Q450" s="229">
        <f t="shared" si="190"/>
        <v>2545981.04</v>
      </c>
      <c r="R450" s="229">
        <v>0</v>
      </c>
      <c r="S450" s="229">
        <f t="shared" si="191"/>
        <v>636495.25999999978</v>
      </c>
      <c r="T450" s="229">
        <f t="shared" si="188"/>
        <v>650.12181320477202</v>
      </c>
      <c r="U450" s="229">
        <f t="shared" si="192"/>
        <v>650.12181320477202</v>
      </c>
    </row>
    <row r="451" spans="1:21" s="79" customFormat="1" ht="36" x14ac:dyDescent="0.55000000000000004">
      <c r="A451" s="78">
        <v>1</v>
      </c>
      <c r="B451" s="241">
        <f>SUBTOTAL(9,$A$377:A451)</f>
        <v>75</v>
      </c>
      <c r="C451" s="257" t="s">
        <v>4624</v>
      </c>
      <c r="D451" s="257"/>
      <c r="E451" s="224">
        <v>1982</v>
      </c>
      <c r="F451" s="224" t="s">
        <v>17026</v>
      </c>
      <c r="G451" s="224" t="s">
        <v>17030</v>
      </c>
      <c r="H451" s="224" t="s">
        <v>17028</v>
      </c>
      <c r="I451" s="236">
        <v>5754.8</v>
      </c>
      <c r="J451" s="236">
        <v>5754.8</v>
      </c>
      <c r="K451" s="258">
        <v>281</v>
      </c>
      <c r="L451" s="224" t="s">
        <v>17021</v>
      </c>
      <c r="M451" s="224" t="s">
        <v>17037</v>
      </c>
      <c r="N451" s="224" t="s">
        <v>17474</v>
      </c>
      <c r="O451" s="229">
        <v>9540063.5099999998</v>
      </c>
      <c r="P451" s="257"/>
      <c r="Q451" s="229">
        <f t="shared" si="190"/>
        <v>7632050.8099999996</v>
      </c>
      <c r="R451" s="229">
        <v>0</v>
      </c>
      <c r="S451" s="229">
        <f t="shared" si="191"/>
        <v>1908012.7000000002</v>
      </c>
      <c r="T451" s="229">
        <f t="shared" si="188"/>
        <v>1657.7576127754221</v>
      </c>
      <c r="U451" s="229">
        <f t="shared" si="192"/>
        <v>1657.7576127754221</v>
      </c>
    </row>
    <row r="452" spans="1:21" s="79" customFormat="1" ht="36" x14ac:dyDescent="0.55000000000000004">
      <c r="A452" s="78">
        <v>1</v>
      </c>
      <c r="B452" s="241">
        <f>SUBTOTAL(9,$A$377:A452)</f>
        <v>76</v>
      </c>
      <c r="C452" s="257" t="s">
        <v>4648</v>
      </c>
      <c r="D452" s="257"/>
      <c r="E452" s="224">
        <v>1991</v>
      </c>
      <c r="F452" s="224" t="s">
        <v>17026</v>
      </c>
      <c r="G452" s="224" t="s">
        <v>17030</v>
      </c>
      <c r="H452" s="224" t="s">
        <v>17024</v>
      </c>
      <c r="I452" s="236">
        <v>9760.2000000000007</v>
      </c>
      <c r="J452" s="236">
        <v>8137.4</v>
      </c>
      <c r="K452" s="258">
        <v>374</v>
      </c>
      <c r="L452" s="224" t="s">
        <v>17021</v>
      </c>
      <c r="M452" s="224" t="s">
        <v>17037</v>
      </c>
      <c r="N452" s="224" t="s">
        <v>17475</v>
      </c>
      <c r="O452" s="229">
        <v>12719217.139999999</v>
      </c>
      <c r="P452" s="257"/>
      <c r="Q452" s="229">
        <f t="shared" si="190"/>
        <v>10175373.710000001</v>
      </c>
      <c r="R452" s="229">
        <v>0</v>
      </c>
      <c r="S452" s="229">
        <f t="shared" si="191"/>
        <v>2543843.4299999978</v>
      </c>
      <c r="T452" s="229">
        <f t="shared" si="188"/>
        <v>1303.171773119403</v>
      </c>
      <c r="U452" s="229">
        <f t="shared" si="192"/>
        <v>1303.171773119403</v>
      </c>
    </row>
    <row r="453" spans="1:21" s="79" customFormat="1" ht="36" x14ac:dyDescent="0.55000000000000004">
      <c r="A453" s="78">
        <v>1</v>
      </c>
      <c r="B453" s="241">
        <f>SUBTOTAL(9,$A$377:A453)</f>
        <v>77</v>
      </c>
      <c r="C453" s="257" t="s">
        <v>74</v>
      </c>
      <c r="D453" s="257"/>
      <c r="E453" s="224">
        <v>1980</v>
      </c>
      <c r="F453" s="224" t="s">
        <v>17152</v>
      </c>
      <c r="G453" s="224" t="s">
        <v>17030</v>
      </c>
      <c r="H453" s="224" t="s">
        <v>16973</v>
      </c>
      <c r="I453" s="236">
        <v>6572.6</v>
      </c>
      <c r="J453" s="236">
        <v>4145.0999999999995</v>
      </c>
      <c r="K453" s="258">
        <v>356</v>
      </c>
      <c r="L453" s="224" t="s">
        <v>17021</v>
      </c>
      <c r="M453" s="224" t="s">
        <v>17037</v>
      </c>
      <c r="N453" s="227" t="s">
        <v>17038</v>
      </c>
      <c r="O453" s="229">
        <v>12306064.59</v>
      </c>
      <c r="P453" s="257"/>
      <c r="Q453" s="229">
        <v>5089049.09</v>
      </c>
      <c r="R453" s="229">
        <v>0</v>
      </c>
      <c r="S453" s="229">
        <f t="shared" si="191"/>
        <v>7217015.5</v>
      </c>
      <c r="T453" s="229">
        <f t="shared" si="188"/>
        <v>1872.328239965919</v>
      </c>
      <c r="U453" s="229">
        <v>2756.55</v>
      </c>
    </row>
    <row r="454" spans="1:21" s="79" customFormat="1" ht="36" x14ac:dyDescent="0.55000000000000004">
      <c r="A454" s="78">
        <v>1</v>
      </c>
      <c r="B454" s="241">
        <f>SUBTOTAL(9,$A$377:A454)</f>
        <v>78</v>
      </c>
      <c r="C454" s="257" t="s">
        <v>4675</v>
      </c>
      <c r="D454" s="257"/>
      <c r="E454" s="224">
        <v>1995</v>
      </c>
      <c r="F454" s="224" t="s">
        <v>17152</v>
      </c>
      <c r="G454" s="224" t="s">
        <v>17030</v>
      </c>
      <c r="H454" s="224" t="s">
        <v>16975</v>
      </c>
      <c r="I454" s="236">
        <v>6137.6</v>
      </c>
      <c r="J454" s="236">
        <v>5486.6</v>
      </c>
      <c r="K454" s="258">
        <v>257</v>
      </c>
      <c r="L454" s="224" t="s">
        <v>17021</v>
      </c>
      <c r="M454" s="224" t="s">
        <v>17037</v>
      </c>
      <c r="N454" s="224" t="s">
        <v>17473</v>
      </c>
      <c r="O454" s="229">
        <v>6361496.8700000001</v>
      </c>
      <c r="P454" s="257"/>
      <c r="Q454" s="229">
        <f t="shared" si="190"/>
        <v>5089197.5</v>
      </c>
      <c r="R454" s="229">
        <v>0</v>
      </c>
      <c r="S454" s="229">
        <f t="shared" si="191"/>
        <v>1272299.3700000001</v>
      </c>
      <c r="T454" s="229">
        <f t="shared" si="188"/>
        <v>1036.4795473800834</v>
      </c>
      <c r="U454" s="229">
        <f t="shared" si="192"/>
        <v>1036.4795473800834</v>
      </c>
    </row>
    <row r="455" spans="1:21" s="79" customFormat="1" ht="36" x14ac:dyDescent="0.55000000000000004">
      <c r="A455" s="78">
        <v>1</v>
      </c>
      <c r="B455" s="241">
        <f>SUBTOTAL(9,$A$377:A455)</f>
        <v>79</v>
      </c>
      <c r="C455" s="257" t="s">
        <v>4690</v>
      </c>
      <c r="D455" s="257"/>
      <c r="E455" s="224">
        <v>1984</v>
      </c>
      <c r="F455" s="224" t="s">
        <v>17152</v>
      </c>
      <c r="G455" s="224" t="s">
        <v>17030</v>
      </c>
      <c r="H455" s="224" t="s">
        <v>16973</v>
      </c>
      <c r="I455" s="236">
        <v>6288</v>
      </c>
      <c r="J455" s="236">
        <v>5117.7</v>
      </c>
      <c r="K455" s="258">
        <v>335</v>
      </c>
      <c r="L455" s="224" t="s">
        <v>17021</v>
      </c>
      <c r="M455" s="224" t="s">
        <v>17037</v>
      </c>
      <c r="N455" s="227" t="s">
        <v>17038</v>
      </c>
      <c r="O455" s="229">
        <v>6361264.8100000005</v>
      </c>
      <c r="P455" s="257"/>
      <c r="Q455" s="229">
        <f t="shared" si="190"/>
        <v>5089011.8499999996</v>
      </c>
      <c r="R455" s="229">
        <v>0</v>
      </c>
      <c r="S455" s="229">
        <f t="shared" si="191"/>
        <v>1272252.9600000009</v>
      </c>
      <c r="T455" s="229">
        <f t="shared" si="188"/>
        <v>1011.6515283078882</v>
      </c>
      <c r="U455" s="229">
        <f t="shared" si="192"/>
        <v>1011.6515283078882</v>
      </c>
    </row>
    <row r="456" spans="1:21" s="79" customFormat="1" ht="36" x14ac:dyDescent="0.55000000000000004">
      <c r="A456" s="78">
        <v>1</v>
      </c>
      <c r="B456" s="241">
        <f>SUBTOTAL(9,$A$377:A456)</f>
        <v>80</v>
      </c>
      <c r="C456" s="257" t="s">
        <v>893</v>
      </c>
      <c r="D456" s="257"/>
      <c r="E456" s="224">
        <v>1988</v>
      </c>
      <c r="F456" s="224" t="s">
        <v>17152</v>
      </c>
      <c r="G456" s="224" t="s">
        <v>17030</v>
      </c>
      <c r="H456" s="224" t="s">
        <v>16973</v>
      </c>
      <c r="I456" s="236">
        <v>7446.7</v>
      </c>
      <c r="J456" s="236">
        <v>6148.5</v>
      </c>
      <c r="K456" s="258">
        <v>323</v>
      </c>
      <c r="L456" s="224" t="s">
        <v>17021</v>
      </c>
      <c r="M456" s="224" t="s">
        <v>17037</v>
      </c>
      <c r="N456" s="227" t="s">
        <v>17038</v>
      </c>
      <c r="O456" s="229">
        <v>6361382.4000000004</v>
      </c>
      <c r="P456" s="257"/>
      <c r="Q456" s="229">
        <f t="shared" si="190"/>
        <v>5089105.9199999999</v>
      </c>
      <c r="R456" s="229">
        <v>0</v>
      </c>
      <c r="S456" s="229">
        <f t="shared" si="191"/>
        <v>1272276.4800000004</v>
      </c>
      <c r="T456" s="229">
        <f t="shared" si="188"/>
        <v>854.25522714759563</v>
      </c>
      <c r="U456" s="229">
        <f t="shared" si="192"/>
        <v>854.25522714759563</v>
      </c>
    </row>
    <row r="457" spans="1:21" s="79" customFormat="1" ht="36" x14ac:dyDescent="0.55000000000000004">
      <c r="A457" s="78">
        <v>1</v>
      </c>
      <c r="B457" s="241">
        <f>SUBTOTAL(9,$A$377:A457)</f>
        <v>81</v>
      </c>
      <c r="C457" s="257" t="s">
        <v>4706</v>
      </c>
      <c r="D457" s="257"/>
      <c r="E457" s="224">
        <v>1991</v>
      </c>
      <c r="F457" s="224" t="s">
        <v>17026</v>
      </c>
      <c r="G457" s="224" t="s">
        <v>17030</v>
      </c>
      <c r="H457" s="224" t="s">
        <v>17027</v>
      </c>
      <c r="I457" s="236">
        <v>12831.3</v>
      </c>
      <c r="J457" s="236">
        <v>11480</v>
      </c>
      <c r="K457" s="258">
        <v>212</v>
      </c>
      <c r="L457" s="224" t="s">
        <v>17021</v>
      </c>
      <c r="M457" s="224" t="s">
        <v>17037</v>
      </c>
      <c r="N457" s="224" t="s">
        <v>17476</v>
      </c>
      <c r="O457" s="229">
        <v>19077511.890000001</v>
      </c>
      <c r="P457" s="257"/>
      <c r="Q457" s="229">
        <f t="shared" si="190"/>
        <v>15262009.51</v>
      </c>
      <c r="R457" s="229">
        <v>0</v>
      </c>
      <c r="S457" s="229">
        <f t="shared" si="191"/>
        <v>3815502.3800000008</v>
      </c>
      <c r="T457" s="229">
        <f t="shared" si="188"/>
        <v>1486.7949381590331</v>
      </c>
      <c r="U457" s="229">
        <f t="shared" si="192"/>
        <v>1486.7949381590331</v>
      </c>
    </row>
    <row r="458" spans="1:21" s="79" customFormat="1" ht="36" x14ac:dyDescent="0.55000000000000004">
      <c r="A458" s="78">
        <v>1</v>
      </c>
      <c r="B458" s="241">
        <f>SUBTOTAL(9,$A$377:A458)</f>
        <v>82</v>
      </c>
      <c r="C458" s="257" t="s">
        <v>4902</v>
      </c>
      <c r="D458" s="257"/>
      <c r="E458" s="224">
        <v>1982</v>
      </c>
      <c r="F458" s="224" t="s">
        <v>17152</v>
      </c>
      <c r="G458" s="224" t="s">
        <v>17030</v>
      </c>
      <c r="H458" s="224" t="s">
        <v>16973</v>
      </c>
      <c r="I458" s="236">
        <v>4239.7</v>
      </c>
      <c r="J458" s="236">
        <v>2378.4</v>
      </c>
      <c r="K458" s="258">
        <v>450</v>
      </c>
      <c r="L458" s="224" t="s">
        <v>17021</v>
      </c>
      <c r="M458" s="224" t="s">
        <v>17037</v>
      </c>
      <c r="N458" s="227" t="s">
        <v>17042</v>
      </c>
      <c r="O458" s="229">
        <v>3182503</v>
      </c>
      <c r="P458" s="257"/>
      <c r="Q458" s="229">
        <f t="shared" si="190"/>
        <v>2546002.4</v>
      </c>
      <c r="R458" s="229">
        <v>0</v>
      </c>
      <c r="S458" s="229">
        <f t="shared" si="191"/>
        <v>636500.60000000009</v>
      </c>
      <c r="T458" s="229">
        <f t="shared" si="188"/>
        <v>750.64344175295423</v>
      </c>
      <c r="U458" s="229">
        <f t="shared" si="192"/>
        <v>750.64344175295423</v>
      </c>
    </row>
    <row r="459" spans="1:21" s="79" customFormat="1" ht="36" x14ac:dyDescent="0.55000000000000004">
      <c r="A459" s="78">
        <v>1</v>
      </c>
      <c r="B459" s="241">
        <f>SUBTOTAL(9,$A$377:A459)</f>
        <v>83</v>
      </c>
      <c r="C459" s="257" t="s">
        <v>4906</v>
      </c>
      <c r="D459" s="257"/>
      <c r="E459" s="224">
        <v>1983</v>
      </c>
      <c r="F459" s="224" t="s">
        <v>17152</v>
      </c>
      <c r="G459" s="224" t="s">
        <v>17477</v>
      </c>
      <c r="H459" s="224" t="s">
        <v>16973</v>
      </c>
      <c r="I459" s="236">
        <v>4485.8999999999996</v>
      </c>
      <c r="J459" s="236">
        <v>4063.7</v>
      </c>
      <c r="K459" s="258">
        <v>200</v>
      </c>
      <c r="L459" s="224" t="s">
        <v>17021</v>
      </c>
      <c r="M459" s="224" t="s">
        <v>17070</v>
      </c>
      <c r="N459" s="224" t="s">
        <v>17478</v>
      </c>
      <c r="O459" s="229">
        <v>8161053.0300000003</v>
      </c>
      <c r="P459" s="257"/>
      <c r="Q459" s="229">
        <f t="shared" si="190"/>
        <v>6528842.4199999999</v>
      </c>
      <c r="R459" s="229">
        <v>0</v>
      </c>
      <c r="S459" s="229">
        <f t="shared" si="191"/>
        <v>1632210.6100000003</v>
      </c>
      <c r="T459" s="229">
        <f t="shared" si="188"/>
        <v>1819.2677121647832</v>
      </c>
      <c r="U459" s="229">
        <f t="shared" si="192"/>
        <v>1819.2677121647832</v>
      </c>
    </row>
    <row r="460" spans="1:21" s="79" customFormat="1" ht="36" x14ac:dyDescent="0.55000000000000004">
      <c r="A460" s="78">
        <v>1</v>
      </c>
      <c r="B460" s="241">
        <f>SUBTOTAL(9,$A$377:A460)</f>
        <v>84</v>
      </c>
      <c r="C460" s="257" t="s">
        <v>4926</v>
      </c>
      <c r="D460" s="257"/>
      <c r="E460" s="224">
        <v>1985</v>
      </c>
      <c r="F460" s="224" t="s">
        <v>17152</v>
      </c>
      <c r="G460" s="224" t="s">
        <v>17030</v>
      </c>
      <c r="H460" s="224" t="s">
        <v>16973</v>
      </c>
      <c r="I460" s="236">
        <v>6352.8</v>
      </c>
      <c r="J460" s="236">
        <v>4687.3999999999996</v>
      </c>
      <c r="K460" s="258">
        <v>374</v>
      </c>
      <c r="L460" s="224" t="s">
        <v>17021</v>
      </c>
      <c r="M460" s="224" t="s">
        <v>17037</v>
      </c>
      <c r="N460" s="224" t="s">
        <v>17479</v>
      </c>
      <c r="O460" s="229">
        <v>3182740.3299999996</v>
      </c>
      <c r="P460" s="257"/>
      <c r="Q460" s="229">
        <f t="shared" si="190"/>
        <v>2546192.2599999998</v>
      </c>
      <c r="R460" s="229">
        <v>0</v>
      </c>
      <c r="S460" s="229">
        <f t="shared" si="191"/>
        <v>636548.06999999983</v>
      </c>
      <c r="T460" s="229">
        <f t="shared" si="188"/>
        <v>500.99803708600922</v>
      </c>
      <c r="U460" s="229">
        <f t="shared" si="192"/>
        <v>500.99803708600922</v>
      </c>
    </row>
    <row r="461" spans="1:21" s="79" customFormat="1" ht="36" x14ac:dyDescent="0.55000000000000004">
      <c r="A461" s="78">
        <v>1</v>
      </c>
      <c r="B461" s="241">
        <f>SUBTOTAL(9,$A$377:A461)</f>
        <v>85</v>
      </c>
      <c r="C461" s="257" t="s">
        <v>4940</v>
      </c>
      <c r="D461" s="257"/>
      <c r="E461" s="224">
        <v>1973</v>
      </c>
      <c r="F461" s="224" t="s">
        <v>17152</v>
      </c>
      <c r="G461" s="224" t="s">
        <v>17477</v>
      </c>
      <c r="H461" s="224" t="s">
        <v>16973</v>
      </c>
      <c r="I461" s="236">
        <v>5704.7</v>
      </c>
      <c r="J461" s="236">
        <v>3971.2</v>
      </c>
      <c r="K461" s="258">
        <v>173</v>
      </c>
      <c r="L461" s="224" t="s">
        <v>17021</v>
      </c>
      <c r="M461" s="224" t="s">
        <v>17037</v>
      </c>
      <c r="N461" s="224" t="s">
        <v>17479</v>
      </c>
      <c r="O461" s="229">
        <v>8161065.9699999997</v>
      </c>
      <c r="P461" s="257"/>
      <c r="Q461" s="229">
        <f t="shared" si="190"/>
        <v>6528852.7800000003</v>
      </c>
      <c r="R461" s="229">
        <v>0</v>
      </c>
      <c r="S461" s="229">
        <f t="shared" si="191"/>
        <v>1632213.1899999995</v>
      </c>
      <c r="T461" s="229">
        <f t="shared" si="188"/>
        <v>1430.5863533577576</v>
      </c>
      <c r="U461" s="229">
        <f t="shared" si="192"/>
        <v>1430.5863533577576</v>
      </c>
    </row>
    <row r="462" spans="1:21" s="79" customFormat="1" ht="36" x14ac:dyDescent="0.55000000000000004">
      <c r="A462" s="78">
        <v>1</v>
      </c>
      <c r="B462" s="241">
        <f>SUBTOTAL(9,$A$377:A462)</f>
        <v>86</v>
      </c>
      <c r="C462" s="257" t="s">
        <v>5014</v>
      </c>
      <c r="D462" s="257"/>
      <c r="E462" s="224">
        <v>1979</v>
      </c>
      <c r="F462" s="224" t="s">
        <v>17026</v>
      </c>
      <c r="G462" s="224" t="s">
        <v>17030</v>
      </c>
      <c r="H462" s="224" t="s">
        <v>17024</v>
      </c>
      <c r="I462" s="236">
        <v>7698.8</v>
      </c>
      <c r="J462" s="236">
        <v>4661</v>
      </c>
      <c r="K462" s="258">
        <v>374</v>
      </c>
      <c r="L462" s="224" t="s">
        <v>17021</v>
      </c>
      <c r="M462" s="224" t="s">
        <v>17037</v>
      </c>
      <c r="N462" s="227" t="s">
        <v>17042</v>
      </c>
      <c r="O462" s="229">
        <v>9539964.3200000003</v>
      </c>
      <c r="P462" s="257"/>
      <c r="Q462" s="229">
        <f t="shared" si="190"/>
        <v>7631971.46</v>
      </c>
      <c r="R462" s="229">
        <v>0</v>
      </c>
      <c r="S462" s="229">
        <f t="shared" si="191"/>
        <v>1907992.8600000003</v>
      </c>
      <c r="T462" s="229">
        <f t="shared" si="188"/>
        <v>1239.1495194056217</v>
      </c>
      <c r="U462" s="229">
        <f t="shared" si="192"/>
        <v>1239.1495194056217</v>
      </c>
    </row>
    <row r="463" spans="1:21" s="79" customFormat="1" ht="36" x14ac:dyDescent="0.55000000000000004">
      <c r="A463" s="78">
        <v>1</v>
      </c>
      <c r="B463" s="241">
        <f>SUBTOTAL(9,$A$377:A463)</f>
        <v>87</v>
      </c>
      <c r="C463" s="257" t="s">
        <v>5021</v>
      </c>
      <c r="D463" s="257"/>
      <c r="E463" s="224">
        <v>1981</v>
      </c>
      <c r="F463" s="224" t="s">
        <v>17026</v>
      </c>
      <c r="G463" s="224" t="s">
        <v>17030</v>
      </c>
      <c r="H463" s="224" t="s">
        <v>17032</v>
      </c>
      <c r="I463" s="236">
        <v>15187.3</v>
      </c>
      <c r="J463" s="236">
        <v>13474.62</v>
      </c>
      <c r="K463" s="258">
        <v>720</v>
      </c>
      <c r="L463" s="224" t="s">
        <v>17021</v>
      </c>
      <c r="M463" s="224" t="s">
        <v>17037</v>
      </c>
      <c r="N463" s="224" t="s">
        <v>17473</v>
      </c>
      <c r="O463" s="229">
        <v>22255179.710000001</v>
      </c>
      <c r="P463" s="257"/>
      <c r="Q463" s="229">
        <f t="shared" si="190"/>
        <v>17804143.77</v>
      </c>
      <c r="R463" s="229">
        <v>0</v>
      </c>
      <c r="S463" s="229">
        <f t="shared" si="191"/>
        <v>4451035.9400000013</v>
      </c>
      <c r="T463" s="229">
        <f t="shared" si="188"/>
        <v>1465.3809241932406</v>
      </c>
      <c r="U463" s="229">
        <f t="shared" si="192"/>
        <v>1465.3809241932406</v>
      </c>
    </row>
    <row r="464" spans="1:21" s="79" customFormat="1" ht="36" x14ac:dyDescent="0.55000000000000004">
      <c r="A464" s="78">
        <v>1</v>
      </c>
      <c r="B464" s="241">
        <f>SUBTOTAL(9,$A$377:A464)</f>
        <v>88</v>
      </c>
      <c r="C464" s="257" t="s">
        <v>5028</v>
      </c>
      <c r="D464" s="257"/>
      <c r="E464" s="224">
        <v>1984</v>
      </c>
      <c r="F464" s="224" t="s">
        <v>17026</v>
      </c>
      <c r="G464" s="224" t="s">
        <v>17030</v>
      </c>
      <c r="H464" s="224" t="s">
        <v>16975</v>
      </c>
      <c r="I464" s="236">
        <v>3922.8</v>
      </c>
      <c r="J464" s="236">
        <v>3896.6</v>
      </c>
      <c r="K464" s="258">
        <v>208</v>
      </c>
      <c r="L464" s="224" t="s">
        <v>17021</v>
      </c>
      <c r="M464" s="224" t="s">
        <v>17070</v>
      </c>
      <c r="N464" s="224" t="s">
        <v>17480</v>
      </c>
      <c r="O464" s="229">
        <v>6361010.3600000003</v>
      </c>
      <c r="P464" s="257"/>
      <c r="Q464" s="229">
        <f t="shared" si="190"/>
        <v>5088808.29</v>
      </c>
      <c r="R464" s="229">
        <v>0</v>
      </c>
      <c r="S464" s="229">
        <f t="shared" si="191"/>
        <v>1272202.0700000003</v>
      </c>
      <c r="T464" s="229">
        <f t="shared" si="188"/>
        <v>1621.5484755786683</v>
      </c>
      <c r="U464" s="229">
        <f t="shared" si="192"/>
        <v>1621.5484755786683</v>
      </c>
    </row>
    <row r="465" spans="1:21" s="79" customFormat="1" ht="36" x14ac:dyDescent="0.55000000000000004">
      <c r="A465" s="78">
        <v>1</v>
      </c>
      <c r="B465" s="241">
        <f>SUBTOTAL(9,$A$377:A465)</f>
        <v>89</v>
      </c>
      <c r="C465" s="257" t="s">
        <v>5203</v>
      </c>
      <c r="D465" s="257"/>
      <c r="E465" s="224">
        <v>1984</v>
      </c>
      <c r="F465" s="224" t="s">
        <v>17026</v>
      </c>
      <c r="G465" s="224" t="s">
        <v>17481</v>
      </c>
      <c r="H465" s="224" t="s">
        <v>16973</v>
      </c>
      <c r="I465" s="236">
        <v>5021.2</v>
      </c>
      <c r="J465" s="236">
        <v>4771.1000000000004</v>
      </c>
      <c r="K465" s="258">
        <v>242</v>
      </c>
      <c r="L465" s="224" t="s">
        <v>17021</v>
      </c>
      <c r="M465" s="224" t="s">
        <v>17037</v>
      </c>
      <c r="N465" s="224" t="s">
        <v>17482</v>
      </c>
      <c r="O465" s="229">
        <v>4060929.1300000004</v>
      </c>
      <c r="P465" s="257"/>
      <c r="Q465" s="229">
        <f t="shared" si="190"/>
        <v>3248743.3</v>
      </c>
      <c r="R465" s="229">
        <v>0</v>
      </c>
      <c r="S465" s="229">
        <f t="shared" si="191"/>
        <v>812185.83000000054</v>
      </c>
      <c r="T465" s="229">
        <f t="shared" si="188"/>
        <v>808.75669760216692</v>
      </c>
      <c r="U465" s="229">
        <f t="shared" si="192"/>
        <v>808.75669760216692</v>
      </c>
    </row>
    <row r="466" spans="1:21" s="79" customFormat="1" ht="36" x14ac:dyDescent="0.55000000000000004">
      <c r="A466" s="78">
        <v>1</v>
      </c>
      <c r="B466" s="241">
        <f>SUBTOTAL(9,$A$377:A466)</f>
        <v>90</v>
      </c>
      <c r="C466" s="257" t="s">
        <v>122</v>
      </c>
      <c r="D466" s="257"/>
      <c r="E466" s="224">
        <v>1990</v>
      </c>
      <c r="F466" s="224" t="s">
        <v>17152</v>
      </c>
      <c r="G466" s="224" t="s">
        <v>17030</v>
      </c>
      <c r="H466" s="224" t="s">
        <v>16973</v>
      </c>
      <c r="I466" s="236">
        <v>3709.1</v>
      </c>
      <c r="J466" s="236">
        <v>2261.6</v>
      </c>
      <c r="K466" s="258">
        <v>218</v>
      </c>
      <c r="L466" s="224" t="s">
        <v>17021</v>
      </c>
      <c r="M466" s="224" t="s">
        <v>17037</v>
      </c>
      <c r="N466" s="227" t="s">
        <v>17038</v>
      </c>
      <c r="O466" s="229">
        <v>7665932.0800000001</v>
      </c>
      <c r="P466" s="257"/>
      <c r="Q466" s="229">
        <v>2452374.2999999998</v>
      </c>
      <c r="R466" s="229">
        <v>0</v>
      </c>
      <c r="S466" s="229">
        <f t="shared" si="191"/>
        <v>5213557.78</v>
      </c>
      <c r="T466" s="229">
        <f t="shared" si="188"/>
        <v>2066.7903480628725</v>
      </c>
      <c r="U466" s="229">
        <v>2442.7600000000002</v>
      </c>
    </row>
    <row r="467" spans="1:21" s="79" customFormat="1" ht="36" x14ac:dyDescent="0.55000000000000004">
      <c r="A467" s="78">
        <v>1</v>
      </c>
      <c r="B467" s="241">
        <f>SUBTOTAL(9,$A$377:A467)</f>
        <v>91</v>
      </c>
      <c r="C467" s="257" t="s">
        <v>5270</v>
      </c>
      <c r="D467" s="257"/>
      <c r="E467" s="224">
        <v>1983</v>
      </c>
      <c r="F467" s="224" t="s">
        <v>17152</v>
      </c>
      <c r="G467" s="224" t="s">
        <v>17030</v>
      </c>
      <c r="H467" s="224" t="s">
        <v>16973</v>
      </c>
      <c r="I467" s="236">
        <v>4806.1000000000004</v>
      </c>
      <c r="J467" s="236">
        <v>4806.1000000000004</v>
      </c>
      <c r="K467" s="258">
        <v>421</v>
      </c>
      <c r="L467" s="224" t="s">
        <v>17021</v>
      </c>
      <c r="M467" s="224" t="s">
        <v>17037</v>
      </c>
      <c r="N467" s="224" t="s">
        <v>17482</v>
      </c>
      <c r="O467" s="229">
        <v>3182653.74</v>
      </c>
      <c r="P467" s="257"/>
      <c r="Q467" s="229">
        <f t="shared" si="190"/>
        <v>2546122.9900000002</v>
      </c>
      <c r="R467" s="229">
        <v>0</v>
      </c>
      <c r="S467" s="229">
        <f t="shared" si="191"/>
        <v>636530.75</v>
      </c>
      <c r="T467" s="229">
        <f t="shared" si="188"/>
        <v>662.2113023033229</v>
      </c>
      <c r="U467" s="229">
        <f t="shared" si="192"/>
        <v>662.2113023033229</v>
      </c>
    </row>
    <row r="468" spans="1:21" s="79" customFormat="1" ht="36" x14ac:dyDescent="0.55000000000000004">
      <c r="A468" s="78">
        <v>1</v>
      </c>
      <c r="B468" s="241">
        <f>SUBTOTAL(9,$A$377:A468)</f>
        <v>92</v>
      </c>
      <c r="C468" s="257" t="s">
        <v>149</v>
      </c>
      <c r="D468" s="257"/>
      <c r="E468" s="224">
        <v>1984</v>
      </c>
      <c r="F468" s="224" t="s">
        <v>17026</v>
      </c>
      <c r="G468" s="224" t="s">
        <v>17030</v>
      </c>
      <c r="H468" s="224" t="s">
        <v>17031</v>
      </c>
      <c r="I468" s="236">
        <v>11273.6</v>
      </c>
      <c r="J468" s="236">
        <v>9703.2000000000007</v>
      </c>
      <c r="K468" s="258">
        <v>468</v>
      </c>
      <c r="L468" s="224" t="s">
        <v>17021</v>
      </c>
      <c r="M468" s="224" t="s">
        <v>17037</v>
      </c>
      <c r="N468" s="224" t="s">
        <v>17482</v>
      </c>
      <c r="O468" s="229">
        <v>25531398.210000001</v>
      </c>
      <c r="P468" s="257"/>
      <c r="Q468" s="229">
        <v>12718308.43</v>
      </c>
      <c r="R468" s="229">
        <v>0</v>
      </c>
      <c r="S468" s="229">
        <f t="shared" si="191"/>
        <v>12813089.780000001</v>
      </c>
      <c r="T468" s="229">
        <f t="shared" si="188"/>
        <v>2264.7067671373829</v>
      </c>
      <c r="U468" s="229">
        <v>2679.9</v>
      </c>
    </row>
    <row r="469" spans="1:21" s="79" customFormat="1" ht="36" x14ac:dyDescent="0.55000000000000004">
      <c r="A469" s="78">
        <v>1</v>
      </c>
      <c r="B469" s="241">
        <f>SUBTOTAL(9,$A$377:A469)</f>
        <v>93</v>
      </c>
      <c r="C469" s="257" t="s">
        <v>5295</v>
      </c>
      <c r="D469" s="257"/>
      <c r="E469" s="224">
        <v>1984</v>
      </c>
      <c r="F469" s="224" t="s">
        <v>17026</v>
      </c>
      <c r="G469" s="224" t="s">
        <v>17030</v>
      </c>
      <c r="H469" s="224" t="s">
        <v>17028</v>
      </c>
      <c r="I469" s="236">
        <v>6618</v>
      </c>
      <c r="J469" s="236">
        <v>5889</v>
      </c>
      <c r="K469" s="258">
        <v>272</v>
      </c>
      <c r="L469" s="224" t="s">
        <v>17021</v>
      </c>
      <c r="M469" s="224" t="s">
        <v>17037</v>
      </c>
      <c r="N469" s="224" t="s">
        <v>17482</v>
      </c>
      <c r="O469" s="229">
        <v>9539971.4800000004</v>
      </c>
      <c r="P469" s="257"/>
      <c r="Q469" s="229">
        <f t="shared" si="190"/>
        <v>7631977.1799999997</v>
      </c>
      <c r="R469" s="229">
        <v>0</v>
      </c>
      <c r="S469" s="229">
        <f t="shared" si="191"/>
        <v>1907994.3000000007</v>
      </c>
      <c r="T469" s="229">
        <f t="shared" si="188"/>
        <v>1441.518809307948</v>
      </c>
      <c r="U469" s="229">
        <f t="shared" si="192"/>
        <v>1441.518809307948</v>
      </c>
    </row>
    <row r="470" spans="1:21" s="79" customFormat="1" ht="36" x14ac:dyDescent="0.55000000000000004">
      <c r="A470" s="78">
        <v>1</v>
      </c>
      <c r="B470" s="241">
        <f>SUBTOTAL(9,$A$377:A470)</f>
        <v>94</v>
      </c>
      <c r="C470" s="257" t="s">
        <v>1023</v>
      </c>
      <c r="D470" s="257"/>
      <c r="E470" s="224">
        <v>1982</v>
      </c>
      <c r="F470" s="224" t="s">
        <v>17152</v>
      </c>
      <c r="G470" s="224" t="s">
        <v>17030</v>
      </c>
      <c r="H470" s="224" t="s">
        <v>16973</v>
      </c>
      <c r="I470" s="236">
        <v>3683.4</v>
      </c>
      <c r="J470" s="236">
        <v>3173.3</v>
      </c>
      <c r="K470" s="258">
        <v>185</v>
      </c>
      <c r="L470" s="224" t="s">
        <v>17021</v>
      </c>
      <c r="M470" s="224" t="s">
        <v>17037</v>
      </c>
      <c r="N470" s="224" t="s">
        <v>17483</v>
      </c>
      <c r="O470" s="229">
        <v>3182379.08</v>
      </c>
      <c r="P470" s="257"/>
      <c r="Q470" s="229">
        <f t="shared" si="190"/>
        <v>2545903.2599999998</v>
      </c>
      <c r="R470" s="229">
        <v>0</v>
      </c>
      <c r="S470" s="229">
        <f t="shared" si="191"/>
        <v>636475.8200000003</v>
      </c>
      <c r="T470" s="229">
        <f t="shared" si="188"/>
        <v>863.97868273877395</v>
      </c>
      <c r="U470" s="229">
        <f t="shared" si="192"/>
        <v>863.97868273877395</v>
      </c>
    </row>
    <row r="471" spans="1:21" s="79" customFormat="1" ht="36" x14ac:dyDescent="0.55000000000000004">
      <c r="A471" s="78">
        <v>1</v>
      </c>
      <c r="B471" s="241">
        <f>SUBTOTAL(9,$A$377:A471)</f>
        <v>95</v>
      </c>
      <c r="C471" s="257" t="s">
        <v>5317</v>
      </c>
      <c r="D471" s="257"/>
      <c r="E471" s="224">
        <v>1970</v>
      </c>
      <c r="F471" s="224" t="s">
        <v>17152</v>
      </c>
      <c r="G471" s="224" t="s">
        <v>17030</v>
      </c>
      <c r="H471" s="224" t="s">
        <v>16973</v>
      </c>
      <c r="I471" s="236">
        <v>2886.6</v>
      </c>
      <c r="J471" s="236">
        <v>2200.1999999999998</v>
      </c>
      <c r="K471" s="258">
        <v>114</v>
      </c>
      <c r="L471" s="224" t="s">
        <v>17021</v>
      </c>
      <c r="M471" s="224" t="s">
        <v>17037</v>
      </c>
      <c r="N471" s="224" t="s">
        <v>17479</v>
      </c>
      <c r="O471" s="229">
        <v>3182174.73</v>
      </c>
      <c r="P471" s="257"/>
      <c r="Q471" s="229">
        <f t="shared" si="190"/>
        <v>2545739.7799999998</v>
      </c>
      <c r="R471" s="229">
        <v>0</v>
      </c>
      <c r="S471" s="229">
        <f t="shared" si="191"/>
        <v>636434.95000000019</v>
      </c>
      <c r="T471" s="229">
        <f t="shared" si="188"/>
        <v>1102.3954583246727</v>
      </c>
      <c r="U471" s="229">
        <f t="shared" si="192"/>
        <v>1102.3954583246727</v>
      </c>
    </row>
    <row r="472" spans="1:21" s="79" customFormat="1" ht="36" x14ac:dyDescent="0.55000000000000004">
      <c r="A472" s="78">
        <v>1</v>
      </c>
      <c r="B472" s="241">
        <f>SUBTOTAL(9,$A$377:A472)</f>
        <v>96</v>
      </c>
      <c r="C472" s="257" t="s">
        <v>166</v>
      </c>
      <c r="D472" s="257"/>
      <c r="E472" s="224">
        <v>1970</v>
      </c>
      <c r="F472" s="224" t="s">
        <v>17152</v>
      </c>
      <c r="G472" s="224" t="s">
        <v>17030</v>
      </c>
      <c r="H472" s="224" t="s">
        <v>16973</v>
      </c>
      <c r="I472" s="236">
        <v>2542.1</v>
      </c>
      <c r="J472" s="236">
        <v>2269.3000000000002</v>
      </c>
      <c r="K472" s="258">
        <v>108</v>
      </c>
      <c r="L472" s="224" t="s">
        <v>17021</v>
      </c>
      <c r="M472" s="224" t="s">
        <v>17037</v>
      </c>
      <c r="N472" s="224" t="s">
        <v>17484</v>
      </c>
      <c r="O472" s="229">
        <v>3182170.4699999997</v>
      </c>
      <c r="P472" s="257"/>
      <c r="Q472" s="229">
        <f t="shared" si="190"/>
        <v>2545736.38</v>
      </c>
      <c r="R472" s="229">
        <v>0</v>
      </c>
      <c r="S472" s="229">
        <f t="shared" si="191"/>
        <v>636434.08999999985</v>
      </c>
      <c r="T472" s="229">
        <f t="shared" si="188"/>
        <v>1251.7880767869085</v>
      </c>
      <c r="U472" s="229">
        <f t="shared" si="192"/>
        <v>1251.7880767869085</v>
      </c>
    </row>
    <row r="473" spans="1:21" s="79" customFormat="1" ht="36" x14ac:dyDescent="0.55000000000000004">
      <c r="A473" s="78">
        <v>1</v>
      </c>
      <c r="B473" s="241">
        <f>SUBTOTAL(9,$A$377:A473)</f>
        <v>97</v>
      </c>
      <c r="C473" s="257" t="s">
        <v>1039</v>
      </c>
      <c r="D473" s="257"/>
      <c r="E473" s="224">
        <v>1996</v>
      </c>
      <c r="F473" s="224" t="s">
        <v>17152</v>
      </c>
      <c r="G473" s="224" t="s">
        <v>17030</v>
      </c>
      <c r="H473" s="224" t="s">
        <v>17028</v>
      </c>
      <c r="I473" s="236">
        <v>7364.5</v>
      </c>
      <c r="J473" s="236">
        <v>6614.9000000000005</v>
      </c>
      <c r="K473" s="258">
        <v>302</v>
      </c>
      <c r="L473" s="224" t="s">
        <v>17021</v>
      </c>
      <c r="M473" s="224" t="s">
        <v>17037</v>
      </c>
      <c r="N473" s="224" t="s">
        <v>17474</v>
      </c>
      <c r="O473" s="229">
        <v>9230022.3399999999</v>
      </c>
      <c r="P473" s="257"/>
      <c r="Q473" s="229">
        <f t="shared" si="190"/>
        <v>7384017.8700000001</v>
      </c>
      <c r="R473" s="229">
        <v>0</v>
      </c>
      <c r="S473" s="229">
        <f t="shared" si="191"/>
        <v>1846004.4699999997</v>
      </c>
      <c r="T473" s="229">
        <f t="shared" si="188"/>
        <v>1253.3128304705003</v>
      </c>
      <c r="U473" s="229">
        <f t="shared" si="192"/>
        <v>1253.3128304705003</v>
      </c>
    </row>
    <row r="474" spans="1:21" s="79" customFormat="1" ht="36" x14ac:dyDescent="0.55000000000000004">
      <c r="A474" s="78">
        <v>1</v>
      </c>
      <c r="B474" s="241">
        <f>SUBTOTAL(9,$A$377:A474)</f>
        <v>98</v>
      </c>
      <c r="C474" s="257" t="s">
        <v>5422</v>
      </c>
      <c r="D474" s="257"/>
      <c r="E474" s="224">
        <v>1995</v>
      </c>
      <c r="F474" s="224" t="s">
        <v>17026</v>
      </c>
      <c r="G474" s="224" t="s">
        <v>17030</v>
      </c>
      <c r="H474" s="224" t="s">
        <v>17024</v>
      </c>
      <c r="I474" s="236">
        <v>9473.5</v>
      </c>
      <c r="J474" s="236">
        <v>8097.7</v>
      </c>
      <c r="K474" s="258">
        <v>327</v>
      </c>
      <c r="L474" s="224" t="s">
        <v>17021</v>
      </c>
      <c r="M474" s="224" t="s">
        <v>17037</v>
      </c>
      <c r="N474" s="224" t="s">
        <v>17474</v>
      </c>
      <c r="O474" s="229">
        <v>12718976.84</v>
      </c>
      <c r="P474" s="257"/>
      <c r="Q474" s="229">
        <f t="shared" si="190"/>
        <v>10175181.470000001</v>
      </c>
      <c r="R474" s="229">
        <v>0</v>
      </c>
      <c r="S474" s="229">
        <f t="shared" si="191"/>
        <v>2543795.3699999992</v>
      </c>
      <c r="T474" s="229">
        <f t="shared" si="188"/>
        <v>1342.5847722594606</v>
      </c>
      <c r="U474" s="229">
        <f t="shared" si="192"/>
        <v>1342.5847722594606</v>
      </c>
    </row>
    <row r="475" spans="1:21" s="79" customFormat="1" ht="36" x14ac:dyDescent="0.55000000000000004">
      <c r="A475" s="78">
        <v>1</v>
      </c>
      <c r="B475" s="241">
        <f>SUBTOTAL(9,$A$377:A475)</f>
        <v>99</v>
      </c>
      <c r="C475" s="257" t="s">
        <v>5450</v>
      </c>
      <c r="D475" s="257"/>
      <c r="E475" s="224">
        <v>1991</v>
      </c>
      <c r="F475" s="224" t="s">
        <v>17026</v>
      </c>
      <c r="G475" s="224" t="s">
        <v>17477</v>
      </c>
      <c r="H475" s="224" t="s">
        <v>16973</v>
      </c>
      <c r="I475" s="236">
        <v>4135.3</v>
      </c>
      <c r="J475" s="236">
        <v>3928.9</v>
      </c>
      <c r="K475" s="258">
        <v>225</v>
      </c>
      <c r="L475" s="224" t="s">
        <v>17021</v>
      </c>
      <c r="M475" s="224" t="s">
        <v>17037</v>
      </c>
      <c r="N475" s="224" t="s">
        <v>17482</v>
      </c>
      <c r="O475" s="229">
        <v>8160793.9899999993</v>
      </c>
      <c r="P475" s="257"/>
      <c r="Q475" s="229">
        <f t="shared" si="190"/>
        <v>6528635.1900000004</v>
      </c>
      <c r="R475" s="229">
        <v>0</v>
      </c>
      <c r="S475" s="229">
        <f t="shared" si="191"/>
        <v>1632158.7999999989</v>
      </c>
      <c r="T475" s="229">
        <f t="shared" si="188"/>
        <v>1973.4466640872486</v>
      </c>
      <c r="U475" s="229">
        <f t="shared" si="192"/>
        <v>1973.4466640872486</v>
      </c>
    </row>
    <row r="476" spans="1:21" s="79" customFormat="1" ht="36" x14ac:dyDescent="0.55000000000000004">
      <c r="A476" s="78">
        <v>1</v>
      </c>
      <c r="B476" s="241">
        <f>SUBTOTAL(9,$A$377:A476)</f>
        <v>100</v>
      </c>
      <c r="C476" s="257" t="s">
        <v>5465</v>
      </c>
      <c r="D476" s="257"/>
      <c r="E476" s="224">
        <v>1993</v>
      </c>
      <c r="F476" s="224" t="s">
        <v>17152</v>
      </c>
      <c r="G476" s="224" t="s">
        <v>17030</v>
      </c>
      <c r="H476" s="224" t="s">
        <v>17028</v>
      </c>
      <c r="I476" s="236">
        <v>6478</v>
      </c>
      <c r="J476" s="236">
        <v>6478</v>
      </c>
      <c r="K476" s="258">
        <v>304</v>
      </c>
      <c r="L476" s="224" t="s">
        <v>17021</v>
      </c>
      <c r="M476" s="224" t="s">
        <v>17037</v>
      </c>
      <c r="N476" s="224" t="s">
        <v>17482</v>
      </c>
      <c r="O476" s="229">
        <v>9540406.75</v>
      </c>
      <c r="P476" s="257"/>
      <c r="Q476" s="229">
        <f t="shared" si="190"/>
        <v>7632325.4000000004</v>
      </c>
      <c r="R476" s="229">
        <v>0</v>
      </c>
      <c r="S476" s="229">
        <f t="shared" si="191"/>
        <v>1908081.3499999996</v>
      </c>
      <c r="T476" s="229">
        <f t="shared" si="188"/>
        <v>1472.7395415251622</v>
      </c>
      <c r="U476" s="229">
        <f t="shared" si="192"/>
        <v>1472.7395415251622</v>
      </c>
    </row>
    <row r="477" spans="1:21" s="79" customFormat="1" ht="36" x14ac:dyDescent="0.55000000000000004">
      <c r="A477" s="78">
        <v>1</v>
      </c>
      <c r="B477" s="241">
        <f>SUBTOTAL(9,$A$377:A477)</f>
        <v>101</v>
      </c>
      <c r="C477" s="257" t="s">
        <v>5468</v>
      </c>
      <c r="D477" s="257"/>
      <c r="E477" s="224">
        <v>1992</v>
      </c>
      <c r="F477" s="224" t="s">
        <v>17152</v>
      </c>
      <c r="G477" s="224" t="s">
        <v>17036</v>
      </c>
      <c r="H477" s="224" t="s">
        <v>17032</v>
      </c>
      <c r="I477" s="236">
        <v>13762.7</v>
      </c>
      <c r="J477" s="236">
        <v>11290.5</v>
      </c>
      <c r="K477" s="258">
        <v>623</v>
      </c>
      <c r="L477" s="224" t="s">
        <v>17021</v>
      </c>
      <c r="M477" s="224" t="s">
        <v>17037</v>
      </c>
      <c r="N477" s="224" t="s">
        <v>17485</v>
      </c>
      <c r="O477" s="229">
        <v>15787540.939999999</v>
      </c>
      <c r="P477" s="257"/>
      <c r="Q477" s="229">
        <f t="shared" si="190"/>
        <v>12630032.75</v>
      </c>
      <c r="R477" s="229">
        <v>0</v>
      </c>
      <c r="S477" s="229">
        <f t="shared" si="191"/>
        <v>3157508.1899999995</v>
      </c>
      <c r="T477" s="229">
        <f t="shared" si="188"/>
        <v>1147.1252690242466</v>
      </c>
      <c r="U477" s="229">
        <f t="shared" si="192"/>
        <v>1147.1252690242466</v>
      </c>
    </row>
    <row r="478" spans="1:21" s="79" customFormat="1" ht="36" x14ac:dyDescent="0.55000000000000004">
      <c r="A478" s="78">
        <v>1</v>
      </c>
      <c r="B478" s="241">
        <f>SUBTOTAL(9,$A$377:A478)</f>
        <v>102</v>
      </c>
      <c r="C478" s="257" t="s">
        <v>5480</v>
      </c>
      <c r="D478" s="257"/>
      <c r="E478" s="224">
        <v>1975</v>
      </c>
      <c r="F478" s="224" t="s">
        <v>17026</v>
      </c>
      <c r="G478" s="224" t="s">
        <v>17030</v>
      </c>
      <c r="H478" s="224" t="s">
        <v>17024</v>
      </c>
      <c r="I478" s="236">
        <v>7716.3</v>
      </c>
      <c r="J478" s="236">
        <v>7716.2999999999993</v>
      </c>
      <c r="K478" s="258">
        <v>374</v>
      </c>
      <c r="L478" s="224" t="s">
        <v>17021</v>
      </c>
      <c r="M478" s="224" t="s">
        <v>17037</v>
      </c>
      <c r="N478" s="224" t="s">
        <v>17482</v>
      </c>
      <c r="O478" s="229">
        <v>9539937.75</v>
      </c>
      <c r="P478" s="257"/>
      <c r="Q478" s="229">
        <f t="shared" si="190"/>
        <v>7631950.2000000002</v>
      </c>
      <c r="R478" s="229">
        <v>0</v>
      </c>
      <c r="S478" s="229">
        <f t="shared" si="191"/>
        <v>1907987.5499999998</v>
      </c>
      <c r="T478" s="229">
        <f t="shared" si="188"/>
        <v>1236.3357762139885</v>
      </c>
      <c r="U478" s="229">
        <f t="shared" si="192"/>
        <v>1236.3357762139885</v>
      </c>
    </row>
    <row r="479" spans="1:21" s="79" customFormat="1" ht="36" x14ac:dyDescent="0.55000000000000004">
      <c r="A479" s="78">
        <v>1</v>
      </c>
      <c r="B479" s="241">
        <f>SUBTOTAL(9,$A$377:A479)</f>
        <v>103</v>
      </c>
      <c r="C479" s="257" t="s">
        <v>5493</v>
      </c>
      <c r="D479" s="257"/>
      <c r="E479" s="224">
        <v>1974</v>
      </c>
      <c r="F479" s="224" t="s">
        <v>17026</v>
      </c>
      <c r="G479" s="224" t="s">
        <v>17030</v>
      </c>
      <c r="H479" s="224" t="s">
        <v>17024</v>
      </c>
      <c r="I479" s="236">
        <v>7812.1</v>
      </c>
      <c r="J479" s="236">
        <v>7812.1</v>
      </c>
      <c r="K479" s="258">
        <v>374</v>
      </c>
      <c r="L479" s="224" t="s">
        <v>17021</v>
      </c>
      <c r="M479" s="224" t="s">
        <v>17037</v>
      </c>
      <c r="N479" s="224" t="s">
        <v>17482</v>
      </c>
      <c r="O479" s="229">
        <v>6360970.3900000006</v>
      </c>
      <c r="P479" s="257"/>
      <c r="Q479" s="229">
        <f t="shared" si="190"/>
        <v>5088776.3099999996</v>
      </c>
      <c r="R479" s="229">
        <v>0</v>
      </c>
      <c r="S479" s="229">
        <f t="shared" si="191"/>
        <v>1272194.080000001</v>
      </c>
      <c r="T479" s="229">
        <f t="shared" si="188"/>
        <v>814.24589931004471</v>
      </c>
      <c r="U479" s="229">
        <f t="shared" si="192"/>
        <v>814.24589931004471</v>
      </c>
    </row>
    <row r="480" spans="1:21" s="79" customFormat="1" ht="36" x14ac:dyDescent="0.55000000000000004">
      <c r="A480" s="78">
        <v>1</v>
      </c>
      <c r="B480" s="241">
        <f>SUBTOTAL(9,$A$377:A480)</f>
        <v>104</v>
      </c>
      <c r="C480" s="257" t="s">
        <v>5514</v>
      </c>
      <c r="D480" s="257"/>
      <c r="E480" s="224">
        <v>1983</v>
      </c>
      <c r="F480" s="224" t="s">
        <v>17026</v>
      </c>
      <c r="G480" s="224" t="s">
        <v>17030</v>
      </c>
      <c r="H480" s="224" t="s">
        <v>17024</v>
      </c>
      <c r="I480" s="236">
        <v>7839.5</v>
      </c>
      <c r="J480" s="236">
        <v>7839.5</v>
      </c>
      <c r="K480" s="258">
        <v>372</v>
      </c>
      <c r="L480" s="224" t="s">
        <v>17021</v>
      </c>
      <c r="M480" s="224" t="s">
        <v>17037</v>
      </c>
      <c r="N480" s="224" t="s">
        <v>17482</v>
      </c>
      <c r="O480" s="229">
        <v>12718923.52</v>
      </c>
      <c r="P480" s="257"/>
      <c r="Q480" s="229">
        <f t="shared" si="190"/>
        <v>10175138.82</v>
      </c>
      <c r="R480" s="229">
        <v>0</v>
      </c>
      <c r="S480" s="229">
        <f t="shared" si="191"/>
        <v>2543784.6999999993</v>
      </c>
      <c r="T480" s="229">
        <f t="shared" si="188"/>
        <v>1622.4151438229478</v>
      </c>
      <c r="U480" s="229">
        <f t="shared" si="192"/>
        <v>1622.4151438229478</v>
      </c>
    </row>
    <row r="481" spans="1:21" s="79" customFormat="1" ht="36" x14ac:dyDescent="0.55000000000000004">
      <c r="A481" s="78">
        <v>1</v>
      </c>
      <c r="B481" s="241">
        <f>SUBTOTAL(9,$A$377:A481)</f>
        <v>105</v>
      </c>
      <c r="C481" s="257" t="s">
        <v>5639</v>
      </c>
      <c r="D481" s="257"/>
      <c r="E481" s="224">
        <v>1982</v>
      </c>
      <c r="F481" s="224" t="s">
        <v>17026</v>
      </c>
      <c r="G481" s="224" t="s">
        <v>17030</v>
      </c>
      <c r="H481" s="224" t="s">
        <v>17030</v>
      </c>
      <c r="I481" s="236">
        <v>17447.900000000001</v>
      </c>
      <c r="J481" s="236">
        <v>17447.899999999998</v>
      </c>
      <c r="K481" s="258">
        <v>842</v>
      </c>
      <c r="L481" s="224" t="s">
        <v>17021</v>
      </c>
      <c r="M481" s="224" t="s">
        <v>17037</v>
      </c>
      <c r="N481" s="224" t="s">
        <v>17482</v>
      </c>
      <c r="O481" s="229">
        <v>12718901.25</v>
      </c>
      <c r="P481" s="257"/>
      <c r="Q481" s="229">
        <f t="shared" si="190"/>
        <v>10175121</v>
      </c>
      <c r="R481" s="229">
        <v>0</v>
      </c>
      <c r="S481" s="229">
        <f t="shared" si="191"/>
        <v>2543780.25</v>
      </c>
      <c r="T481" s="229">
        <f t="shared" si="188"/>
        <v>728.96458886169671</v>
      </c>
      <c r="U481" s="229">
        <f t="shared" si="192"/>
        <v>728.96458886169671</v>
      </c>
    </row>
    <row r="482" spans="1:21" s="79" customFormat="1" ht="36" x14ac:dyDescent="0.55000000000000004">
      <c r="A482" s="78">
        <v>1</v>
      </c>
      <c r="B482" s="241">
        <f>SUBTOTAL(9,$A$377:A482)</f>
        <v>106</v>
      </c>
      <c r="C482" s="257" t="s">
        <v>5654</v>
      </c>
      <c r="D482" s="257"/>
      <c r="E482" s="224">
        <v>1981</v>
      </c>
      <c r="F482" s="224" t="s">
        <v>17026</v>
      </c>
      <c r="G482" s="224" t="s">
        <v>17030</v>
      </c>
      <c r="H482" s="224" t="s">
        <v>17472</v>
      </c>
      <c r="I482" s="236">
        <v>21919.1</v>
      </c>
      <c r="J482" s="236">
        <v>19281.7</v>
      </c>
      <c r="K482" s="258">
        <v>709</v>
      </c>
      <c r="L482" s="224" t="s">
        <v>17021</v>
      </c>
      <c r="M482" s="224" t="s">
        <v>17037</v>
      </c>
      <c r="N482" s="224" t="s">
        <v>17482</v>
      </c>
      <c r="O482" s="229">
        <v>22255909.510000002</v>
      </c>
      <c r="P482" s="257"/>
      <c r="Q482" s="229">
        <f t="shared" si="190"/>
        <v>17804727.609999999</v>
      </c>
      <c r="R482" s="229">
        <v>0</v>
      </c>
      <c r="S482" s="229">
        <f t="shared" si="191"/>
        <v>4451181.9000000022</v>
      </c>
      <c r="T482" s="229">
        <f t="shared" si="188"/>
        <v>1015.3660282584597</v>
      </c>
      <c r="U482" s="229">
        <f t="shared" si="192"/>
        <v>1015.3660282584597</v>
      </c>
    </row>
    <row r="483" spans="1:21" s="79" customFormat="1" ht="36" x14ac:dyDescent="0.55000000000000004">
      <c r="A483" s="78">
        <v>1</v>
      </c>
      <c r="B483" s="241">
        <f>SUBTOTAL(9,$A$377:A483)</f>
        <v>107</v>
      </c>
      <c r="C483" s="257" t="s">
        <v>5751</v>
      </c>
      <c r="D483" s="257"/>
      <c r="E483" s="224">
        <v>1991</v>
      </c>
      <c r="F483" s="224" t="s">
        <v>17026</v>
      </c>
      <c r="G483" s="224" t="s">
        <v>17030</v>
      </c>
      <c r="H483" s="224" t="s">
        <v>17028</v>
      </c>
      <c r="I483" s="236">
        <v>7052.5</v>
      </c>
      <c r="J483" s="236">
        <v>5808.4</v>
      </c>
      <c r="K483" s="258">
        <v>304</v>
      </c>
      <c r="L483" s="224" t="s">
        <v>17021</v>
      </c>
      <c r="M483" s="224" t="s">
        <v>17037</v>
      </c>
      <c r="N483" s="224" t="s">
        <v>17473</v>
      </c>
      <c r="O483" s="229">
        <v>9540042.9000000004</v>
      </c>
      <c r="P483" s="257"/>
      <c r="Q483" s="229">
        <f t="shared" si="190"/>
        <v>7632034.3200000003</v>
      </c>
      <c r="R483" s="229">
        <v>0</v>
      </c>
      <c r="S483" s="229">
        <f t="shared" si="191"/>
        <v>1908008.58</v>
      </c>
      <c r="T483" s="229">
        <f t="shared" si="188"/>
        <v>1352.7178872740164</v>
      </c>
      <c r="U483" s="229">
        <f t="shared" si="192"/>
        <v>1352.7178872740164</v>
      </c>
    </row>
    <row r="484" spans="1:21" s="79" customFormat="1" ht="36" x14ac:dyDescent="0.55000000000000004">
      <c r="A484" s="78">
        <v>1</v>
      </c>
      <c r="B484" s="241">
        <f>SUBTOTAL(9,$A$377:A484)</f>
        <v>108</v>
      </c>
      <c r="C484" s="257" t="s">
        <v>5824</v>
      </c>
      <c r="D484" s="257"/>
      <c r="E484" s="224">
        <v>1985</v>
      </c>
      <c r="F484" s="224" t="s">
        <v>17152</v>
      </c>
      <c r="G484" s="224" t="s">
        <v>17481</v>
      </c>
      <c r="H484" s="224" t="s">
        <v>16973</v>
      </c>
      <c r="I484" s="236">
        <v>5971</v>
      </c>
      <c r="J484" s="236">
        <v>5971</v>
      </c>
      <c r="K484" s="258">
        <v>200</v>
      </c>
      <c r="L484" s="224" t="s">
        <v>17021</v>
      </c>
      <c r="M484" s="224" t="s">
        <v>17037</v>
      </c>
      <c r="N484" s="224" t="s">
        <v>17473</v>
      </c>
      <c r="O484" s="229">
        <v>8919071.6300000008</v>
      </c>
      <c r="P484" s="257"/>
      <c r="Q484" s="229">
        <f t="shared" si="190"/>
        <v>7135257.2999999998</v>
      </c>
      <c r="R484" s="229">
        <v>0</v>
      </c>
      <c r="S484" s="229">
        <f t="shared" si="191"/>
        <v>1783814.330000001</v>
      </c>
      <c r="T484" s="229">
        <f t="shared" si="188"/>
        <v>1493.7316412661198</v>
      </c>
      <c r="U484" s="229">
        <f t="shared" si="192"/>
        <v>1493.7316412661198</v>
      </c>
    </row>
    <row r="485" spans="1:21" s="79" customFormat="1" ht="36" x14ac:dyDescent="0.55000000000000004">
      <c r="A485" s="78">
        <v>1</v>
      </c>
      <c r="B485" s="241">
        <f>SUBTOTAL(9,$A$377:A485)</f>
        <v>109</v>
      </c>
      <c r="C485" s="257" t="s">
        <v>5825</v>
      </c>
      <c r="D485" s="257"/>
      <c r="E485" s="224">
        <v>1987</v>
      </c>
      <c r="F485" s="224" t="s">
        <v>17152</v>
      </c>
      <c r="G485" s="224" t="s">
        <v>17030</v>
      </c>
      <c r="H485" s="224" t="s">
        <v>17024</v>
      </c>
      <c r="I485" s="236">
        <v>8604.5</v>
      </c>
      <c r="J485" s="236">
        <v>7881.1</v>
      </c>
      <c r="K485" s="258">
        <v>283</v>
      </c>
      <c r="L485" s="224" t="s">
        <v>17021</v>
      </c>
      <c r="M485" s="224" t="s">
        <v>17037</v>
      </c>
      <c r="N485" s="224" t="s">
        <v>17476</v>
      </c>
      <c r="O485" s="229">
        <v>12719160.33</v>
      </c>
      <c r="P485" s="257"/>
      <c r="Q485" s="229">
        <f t="shared" si="190"/>
        <v>10175328.26</v>
      </c>
      <c r="R485" s="229">
        <v>0</v>
      </c>
      <c r="S485" s="229">
        <f t="shared" si="191"/>
        <v>2543832.0700000003</v>
      </c>
      <c r="T485" s="229">
        <f t="shared" si="188"/>
        <v>1478.1986553547563</v>
      </c>
      <c r="U485" s="229">
        <f t="shared" si="192"/>
        <v>1478.1986553547563</v>
      </c>
    </row>
    <row r="486" spans="1:21" s="79" customFormat="1" ht="36" x14ac:dyDescent="0.55000000000000004">
      <c r="A486" s="78">
        <v>1</v>
      </c>
      <c r="B486" s="241">
        <f>SUBTOTAL(9,$A$377:A486)</f>
        <v>110</v>
      </c>
      <c r="C486" s="257" t="s">
        <v>5827</v>
      </c>
      <c r="D486" s="257"/>
      <c r="E486" s="224">
        <v>1982</v>
      </c>
      <c r="F486" s="224" t="s">
        <v>17152</v>
      </c>
      <c r="G486" s="224" t="s">
        <v>17030</v>
      </c>
      <c r="H486" s="224" t="s">
        <v>16975</v>
      </c>
      <c r="I486" s="236">
        <v>5117.8</v>
      </c>
      <c r="J486" s="236">
        <v>3267.3</v>
      </c>
      <c r="K486" s="258">
        <v>146</v>
      </c>
      <c r="L486" s="224" t="s">
        <v>17021</v>
      </c>
      <c r="M486" s="224" t="s">
        <v>17037</v>
      </c>
      <c r="N486" s="224" t="s">
        <v>17476</v>
      </c>
      <c r="O486" s="229">
        <v>6361018.0200000005</v>
      </c>
      <c r="P486" s="257"/>
      <c r="Q486" s="229">
        <f t="shared" si="190"/>
        <v>5088814.42</v>
      </c>
      <c r="R486" s="229">
        <v>0</v>
      </c>
      <c r="S486" s="229">
        <f t="shared" si="191"/>
        <v>1272203.6000000006</v>
      </c>
      <c r="T486" s="229">
        <f t="shared" si="188"/>
        <v>1242.9203993903632</v>
      </c>
      <c r="U486" s="229">
        <f t="shared" si="192"/>
        <v>1242.9203993903632</v>
      </c>
    </row>
    <row r="487" spans="1:21" s="79" customFormat="1" ht="36" x14ac:dyDescent="0.55000000000000004">
      <c r="A487" s="78">
        <v>1</v>
      </c>
      <c r="B487" s="241">
        <f>SUBTOTAL(9,$A$377:A487)</f>
        <v>111</v>
      </c>
      <c r="C487" s="257" t="s">
        <v>6160</v>
      </c>
      <c r="D487" s="257"/>
      <c r="E487" s="224">
        <v>1987</v>
      </c>
      <c r="F487" s="224" t="s">
        <v>17026</v>
      </c>
      <c r="G487" s="224" t="s">
        <v>17030</v>
      </c>
      <c r="H487" s="224" t="s">
        <v>16975</v>
      </c>
      <c r="I487" s="236">
        <v>5066.7</v>
      </c>
      <c r="J487" s="236">
        <v>3920.5</v>
      </c>
      <c r="K487" s="258">
        <v>187</v>
      </c>
      <c r="L487" s="224" t="s">
        <v>17021</v>
      </c>
      <c r="M487" s="224" t="s">
        <v>17037</v>
      </c>
      <c r="N487" s="224" t="s">
        <v>17479</v>
      </c>
      <c r="O487" s="229">
        <v>6361013.0800000001</v>
      </c>
      <c r="P487" s="257"/>
      <c r="Q487" s="229">
        <f t="shared" si="190"/>
        <v>5088810.46</v>
      </c>
      <c r="R487" s="229">
        <v>0</v>
      </c>
      <c r="S487" s="229">
        <f t="shared" si="191"/>
        <v>1272202.6200000001</v>
      </c>
      <c r="T487" s="229">
        <f t="shared" si="188"/>
        <v>1255.4548483233664</v>
      </c>
      <c r="U487" s="229">
        <f t="shared" si="192"/>
        <v>1255.4548483233664</v>
      </c>
    </row>
    <row r="488" spans="1:21" s="79" customFormat="1" ht="36" x14ac:dyDescent="0.55000000000000004">
      <c r="A488" s="78">
        <v>1</v>
      </c>
      <c r="B488" s="241">
        <f>SUBTOTAL(9,$A$377:A488)</f>
        <v>112</v>
      </c>
      <c r="C488" s="257" t="s">
        <v>6265</v>
      </c>
      <c r="D488" s="257"/>
      <c r="E488" s="224">
        <v>1989</v>
      </c>
      <c r="F488" s="224" t="s">
        <v>17026</v>
      </c>
      <c r="G488" s="224" t="s">
        <v>17030</v>
      </c>
      <c r="H488" s="224" t="s">
        <v>16975</v>
      </c>
      <c r="I488" s="236">
        <v>4837.3</v>
      </c>
      <c r="J488" s="236">
        <v>3826</v>
      </c>
      <c r="K488" s="258">
        <v>162</v>
      </c>
      <c r="L488" s="224" t="s">
        <v>17021</v>
      </c>
      <c r="M488" s="224" t="s">
        <v>17037</v>
      </c>
      <c r="N488" s="224" t="s">
        <v>17486</v>
      </c>
      <c r="O488" s="229">
        <v>6360960.8099999996</v>
      </c>
      <c r="P488" s="257"/>
      <c r="Q488" s="229">
        <f t="shared" si="190"/>
        <v>5088768.6500000004</v>
      </c>
      <c r="R488" s="229">
        <v>0</v>
      </c>
      <c r="S488" s="229">
        <f t="shared" si="191"/>
        <v>1272192.1599999992</v>
      </c>
      <c r="T488" s="229">
        <f t="shared" si="188"/>
        <v>1314.9816653918506</v>
      </c>
      <c r="U488" s="229">
        <f t="shared" si="192"/>
        <v>1314.9816653918506</v>
      </c>
    </row>
    <row r="489" spans="1:21" s="79" customFormat="1" ht="36" x14ac:dyDescent="0.55000000000000004">
      <c r="A489" s="78">
        <v>1</v>
      </c>
      <c r="B489" s="241">
        <f>SUBTOTAL(9,$A$377:A489)</f>
        <v>113</v>
      </c>
      <c r="C489" s="257" t="s">
        <v>6557</v>
      </c>
      <c r="D489" s="257"/>
      <c r="E489" s="224">
        <v>1988</v>
      </c>
      <c r="F489" s="224" t="s">
        <v>17152</v>
      </c>
      <c r="G489" s="224" t="s">
        <v>17030</v>
      </c>
      <c r="H489" s="224" t="s">
        <v>16973</v>
      </c>
      <c r="I489" s="236">
        <v>4493.3999999999996</v>
      </c>
      <c r="J489" s="236">
        <v>3688.5</v>
      </c>
      <c r="K489" s="258">
        <v>223</v>
      </c>
      <c r="L489" s="224" t="s">
        <v>17021</v>
      </c>
      <c r="M489" s="224" t="s">
        <v>17037</v>
      </c>
      <c r="N489" s="224" t="s">
        <v>17487</v>
      </c>
      <c r="O489" s="229">
        <v>3182542.76</v>
      </c>
      <c r="P489" s="257"/>
      <c r="Q489" s="229">
        <f t="shared" si="190"/>
        <v>2546034.21</v>
      </c>
      <c r="R489" s="229">
        <v>0</v>
      </c>
      <c r="S489" s="229">
        <f t="shared" si="191"/>
        <v>636508.54999999981</v>
      </c>
      <c r="T489" s="229">
        <f t="shared" si="188"/>
        <v>708.27052120888413</v>
      </c>
      <c r="U489" s="229">
        <f t="shared" si="192"/>
        <v>708.27052120888413</v>
      </c>
    </row>
    <row r="490" spans="1:21" s="79" customFormat="1" ht="36" x14ac:dyDescent="0.55000000000000004">
      <c r="A490" s="78">
        <v>1</v>
      </c>
      <c r="B490" s="241">
        <f>SUBTOTAL(9,$A$377:A490)</f>
        <v>114</v>
      </c>
      <c r="C490" s="257" t="s">
        <v>6580</v>
      </c>
      <c r="D490" s="257"/>
      <c r="E490" s="224">
        <v>1991</v>
      </c>
      <c r="F490" s="224" t="s">
        <v>17152</v>
      </c>
      <c r="G490" s="224" t="s">
        <v>17030</v>
      </c>
      <c r="H490" s="224" t="s">
        <v>16973</v>
      </c>
      <c r="I490" s="236">
        <v>6908.9</v>
      </c>
      <c r="J490" s="236">
        <v>5164.3999999999996</v>
      </c>
      <c r="K490" s="258">
        <v>272</v>
      </c>
      <c r="L490" s="224" t="s">
        <v>17021</v>
      </c>
      <c r="M490" s="224" t="s">
        <v>17037</v>
      </c>
      <c r="N490" s="224" t="s">
        <v>17487</v>
      </c>
      <c r="O490" s="229">
        <v>6361497.4000000004</v>
      </c>
      <c r="P490" s="257"/>
      <c r="Q490" s="229">
        <f t="shared" si="190"/>
        <v>5089197.92</v>
      </c>
      <c r="R490" s="229">
        <v>0</v>
      </c>
      <c r="S490" s="229">
        <f t="shared" si="191"/>
        <v>1272299.4800000004</v>
      </c>
      <c r="T490" s="229">
        <f t="shared" si="188"/>
        <v>920.76848702398365</v>
      </c>
      <c r="U490" s="229">
        <f t="shared" si="192"/>
        <v>920.76848702398365</v>
      </c>
    </row>
    <row r="491" spans="1:21" s="79" customFormat="1" ht="36" x14ac:dyDescent="0.55000000000000004">
      <c r="A491" s="78">
        <v>1</v>
      </c>
      <c r="B491" s="241">
        <f>SUBTOTAL(9,$A$377:A491)</f>
        <v>115</v>
      </c>
      <c r="C491" s="257" t="s">
        <v>134</v>
      </c>
      <c r="D491" s="257"/>
      <c r="E491" s="224">
        <v>1980</v>
      </c>
      <c r="F491" s="224" t="s">
        <v>17152</v>
      </c>
      <c r="G491" s="224" t="s">
        <v>17030</v>
      </c>
      <c r="H491" s="224" t="s">
        <v>16973</v>
      </c>
      <c r="I491" s="236">
        <v>3430.6</v>
      </c>
      <c r="J491" s="236">
        <v>3068.4</v>
      </c>
      <c r="K491" s="258">
        <v>125</v>
      </c>
      <c r="L491" s="224" t="s">
        <v>17021</v>
      </c>
      <c r="M491" s="224" t="s">
        <v>17037</v>
      </c>
      <c r="N491" s="224" t="s">
        <v>17482</v>
      </c>
      <c r="O491" s="229">
        <v>6292191.4699999997</v>
      </c>
      <c r="P491" s="257"/>
      <c r="Q491" s="229">
        <v>2545628.61</v>
      </c>
      <c r="R491" s="229">
        <v>0</v>
      </c>
      <c r="S491" s="229">
        <f t="shared" si="191"/>
        <v>3746562.86</v>
      </c>
      <c r="T491" s="229">
        <f t="shared" si="188"/>
        <v>1834.137314172448</v>
      </c>
      <c r="U491" s="229">
        <v>2106.29</v>
      </c>
    </row>
    <row r="492" spans="1:21" s="79" customFormat="1" ht="36" x14ac:dyDescent="0.55000000000000004">
      <c r="A492" s="78">
        <v>1</v>
      </c>
      <c r="B492" s="241">
        <f>SUBTOTAL(9,$A$377:A492)</f>
        <v>116</v>
      </c>
      <c r="C492" s="257" t="s">
        <v>135</v>
      </c>
      <c r="D492" s="257"/>
      <c r="E492" s="224">
        <v>1980</v>
      </c>
      <c r="F492" s="224" t="s">
        <v>17152</v>
      </c>
      <c r="G492" s="224" t="s">
        <v>17030</v>
      </c>
      <c r="H492" s="224" t="s">
        <v>16973</v>
      </c>
      <c r="I492" s="236">
        <v>3933.8</v>
      </c>
      <c r="J492" s="236">
        <v>2618.5</v>
      </c>
      <c r="K492" s="258">
        <v>125</v>
      </c>
      <c r="L492" s="224" t="s">
        <v>17021</v>
      </c>
      <c r="M492" s="224" t="s">
        <v>17037</v>
      </c>
      <c r="N492" s="224" t="s">
        <v>17265</v>
      </c>
      <c r="O492" s="229">
        <v>6312208.2200000007</v>
      </c>
      <c r="P492" s="257"/>
      <c r="Q492" s="229">
        <v>2545632.1800000002</v>
      </c>
      <c r="R492" s="229">
        <v>0</v>
      </c>
      <c r="S492" s="229">
        <f t="shared" si="191"/>
        <v>3766576.0400000005</v>
      </c>
      <c r="T492" s="229">
        <f t="shared" si="188"/>
        <v>1604.6083227413699</v>
      </c>
      <c r="U492" s="229">
        <v>1836.87</v>
      </c>
    </row>
    <row r="493" spans="1:21" s="79" customFormat="1" ht="36" x14ac:dyDescent="0.55000000000000004">
      <c r="A493" s="78">
        <v>1</v>
      </c>
      <c r="B493" s="241">
        <f>SUBTOTAL(9,$A$377:A493)</f>
        <v>117</v>
      </c>
      <c r="C493" s="257" t="s">
        <v>6664</v>
      </c>
      <c r="D493" s="257"/>
      <c r="E493" s="224">
        <v>1974</v>
      </c>
      <c r="F493" s="224" t="s">
        <v>17026</v>
      </c>
      <c r="G493" s="224" t="s">
        <v>17030</v>
      </c>
      <c r="H493" s="224" t="s">
        <v>17024</v>
      </c>
      <c r="I493" s="236">
        <v>9013.5</v>
      </c>
      <c r="J493" s="236">
        <v>7781.8</v>
      </c>
      <c r="K493" s="258">
        <v>374</v>
      </c>
      <c r="L493" s="224" t="s">
        <v>17021</v>
      </c>
      <c r="M493" s="224" t="s">
        <v>17037</v>
      </c>
      <c r="N493" s="224" t="s">
        <v>17482</v>
      </c>
      <c r="O493" s="229">
        <v>12718893.049999999</v>
      </c>
      <c r="P493" s="257"/>
      <c r="Q493" s="229">
        <f t="shared" si="190"/>
        <v>10175114.439999999</v>
      </c>
      <c r="R493" s="229">
        <v>0</v>
      </c>
      <c r="S493" s="229">
        <f t="shared" si="191"/>
        <v>2543778.6099999994</v>
      </c>
      <c r="T493" s="229">
        <f t="shared" si="188"/>
        <v>1411.0936983413767</v>
      </c>
      <c r="U493" s="229">
        <f t="shared" si="192"/>
        <v>1411.0936983413767</v>
      </c>
    </row>
    <row r="494" spans="1:21" s="79" customFormat="1" ht="36" x14ac:dyDescent="0.55000000000000004">
      <c r="A494" s="78">
        <v>1</v>
      </c>
      <c r="B494" s="241">
        <f>SUBTOTAL(9,$A$377:A494)</f>
        <v>118</v>
      </c>
      <c r="C494" s="257" t="s">
        <v>6680</v>
      </c>
      <c r="D494" s="257"/>
      <c r="E494" s="224">
        <v>1980</v>
      </c>
      <c r="F494" s="224" t="s">
        <v>17026</v>
      </c>
      <c r="G494" s="224" t="s">
        <v>17030</v>
      </c>
      <c r="H494" s="224" t="s">
        <v>16975</v>
      </c>
      <c r="I494" s="236">
        <v>6936.6</v>
      </c>
      <c r="J494" s="236">
        <v>3834.2</v>
      </c>
      <c r="K494" s="258">
        <v>182</v>
      </c>
      <c r="L494" s="224" t="s">
        <v>17021</v>
      </c>
      <c r="M494" s="224" t="s">
        <v>17037</v>
      </c>
      <c r="N494" s="224" t="s">
        <v>17482</v>
      </c>
      <c r="O494" s="229">
        <v>6361065.4699999997</v>
      </c>
      <c r="P494" s="257"/>
      <c r="Q494" s="229">
        <f t="shared" si="190"/>
        <v>5088852.38</v>
      </c>
      <c r="R494" s="229">
        <v>0</v>
      </c>
      <c r="S494" s="229">
        <f t="shared" si="191"/>
        <v>1272213.0899999999</v>
      </c>
      <c r="T494" s="229">
        <f t="shared" si="188"/>
        <v>917.02930398177773</v>
      </c>
      <c r="U494" s="229">
        <f t="shared" si="192"/>
        <v>917.02930398177773</v>
      </c>
    </row>
    <row r="495" spans="1:21" s="79" customFormat="1" ht="36" x14ac:dyDescent="0.55000000000000004">
      <c r="A495" s="78">
        <v>1</v>
      </c>
      <c r="B495" s="241">
        <f>SUBTOTAL(9,$A$377:A495)</f>
        <v>119</v>
      </c>
      <c r="C495" s="257" t="s">
        <v>6683</v>
      </c>
      <c r="D495" s="257"/>
      <c r="E495" s="224">
        <v>1976</v>
      </c>
      <c r="F495" s="224" t="s">
        <v>17026</v>
      </c>
      <c r="G495" s="224" t="s">
        <v>17030</v>
      </c>
      <c r="H495" s="224" t="s">
        <v>17024</v>
      </c>
      <c r="I495" s="236">
        <v>10298.4</v>
      </c>
      <c r="J495" s="236">
        <v>8239</v>
      </c>
      <c r="K495" s="258">
        <v>369</v>
      </c>
      <c r="L495" s="224" t="s">
        <v>17021</v>
      </c>
      <c r="M495" s="224" t="s">
        <v>17037</v>
      </c>
      <c r="N495" s="224" t="s">
        <v>17265</v>
      </c>
      <c r="O495" s="229">
        <v>12718938.01</v>
      </c>
      <c r="P495" s="257"/>
      <c r="Q495" s="229">
        <f t="shared" si="190"/>
        <v>10175150.41</v>
      </c>
      <c r="R495" s="229">
        <v>0</v>
      </c>
      <c r="S495" s="229">
        <f t="shared" si="191"/>
        <v>2543787.5999999996</v>
      </c>
      <c r="T495" s="229">
        <f t="shared" si="188"/>
        <v>1235.0402013905073</v>
      </c>
      <c r="U495" s="229">
        <f t="shared" si="192"/>
        <v>1235.0402013905073</v>
      </c>
    </row>
    <row r="496" spans="1:21" s="79" customFormat="1" ht="36" x14ac:dyDescent="0.55000000000000004">
      <c r="A496" s="78">
        <v>1</v>
      </c>
      <c r="B496" s="241">
        <f>SUBTOTAL(9,$A$377:A496)</f>
        <v>120</v>
      </c>
      <c r="C496" s="257" t="s">
        <v>6813</v>
      </c>
      <c r="D496" s="257"/>
      <c r="E496" s="224">
        <v>1993</v>
      </c>
      <c r="F496" s="224" t="s">
        <v>17026</v>
      </c>
      <c r="G496" s="224" t="s">
        <v>17030</v>
      </c>
      <c r="H496" s="224" t="s">
        <v>17028</v>
      </c>
      <c r="I496" s="236">
        <v>6265.5</v>
      </c>
      <c r="J496" s="236">
        <v>6265.5</v>
      </c>
      <c r="K496" s="258">
        <v>328</v>
      </c>
      <c r="L496" s="224" t="s">
        <v>17021</v>
      </c>
      <c r="M496" s="224" t="s">
        <v>17037</v>
      </c>
      <c r="N496" s="224" t="s">
        <v>17482</v>
      </c>
      <c r="O496" s="229">
        <v>9540141.459999999</v>
      </c>
      <c r="P496" s="257"/>
      <c r="Q496" s="229">
        <f t="shared" si="190"/>
        <v>7632113.1699999999</v>
      </c>
      <c r="R496" s="229">
        <v>0</v>
      </c>
      <c r="S496" s="229">
        <f t="shared" si="191"/>
        <v>1908028.2899999991</v>
      </c>
      <c r="T496" s="229">
        <f t="shared" si="188"/>
        <v>1522.646470353523</v>
      </c>
      <c r="U496" s="229">
        <f t="shared" si="192"/>
        <v>1522.646470353523</v>
      </c>
    </row>
    <row r="497" spans="1:21" s="79" customFormat="1" ht="36" x14ac:dyDescent="0.55000000000000004">
      <c r="A497" s="78">
        <v>1</v>
      </c>
      <c r="B497" s="241">
        <f>SUBTOTAL(9,$A$377:A497)</f>
        <v>121</v>
      </c>
      <c r="C497" s="257" t="s">
        <v>6818</v>
      </c>
      <c r="D497" s="257"/>
      <c r="E497" s="224">
        <v>1993</v>
      </c>
      <c r="F497" s="224" t="s">
        <v>17026</v>
      </c>
      <c r="G497" s="224" t="s">
        <v>17030</v>
      </c>
      <c r="H497" s="224" t="s">
        <v>17028</v>
      </c>
      <c r="I497" s="236">
        <v>5874.6</v>
      </c>
      <c r="J497" s="236">
        <v>5874.6</v>
      </c>
      <c r="K497" s="258">
        <v>304</v>
      </c>
      <c r="L497" s="224" t="s">
        <v>17021</v>
      </c>
      <c r="M497" s="224" t="s">
        <v>17037</v>
      </c>
      <c r="N497" s="224" t="s">
        <v>17482</v>
      </c>
      <c r="O497" s="229">
        <v>3182058.05</v>
      </c>
      <c r="P497" s="257"/>
      <c r="Q497" s="229">
        <f t="shared" si="190"/>
        <v>2545646.44</v>
      </c>
      <c r="R497" s="229">
        <v>0</v>
      </c>
      <c r="S497" s="229">
        <f t="shared" si="191"/>
        <v>636411.60999999987</v>
      </c>
      <c r="T497" s="229">
        <f t="shared" si="188"/>
        <v>541.66378136383753</v>
      </c>
      <c r="U497" s="229">
        <f t="shared" si="192"/>
        <v>541.66378136383753</v>
      </c>
    </row>
    <row r="498" spans="1:21" s="79" customFormat="1" ht="36" x14ac:dyDescent="0.55000000000000004">
      <c r="A498" s="78">
        <v>1</v>
      </c>
      <c r="B498" s="241">
        <f>SUBTOTAL(9,$A$377:A498)</f>
        <v>122</v>
      </c>
      <c r="C498" s="257" t="s">
        <v>1237</v>
      </c>
      <c r="D498" s="257"/>
      <c r="E498" s="224">
        <v>1999</v>
      </c>
      <c r="F498" s="224" t="s">
        <v>17026</v>
      </c>
      <c r="G498" s="224" t="s">
        <v>17472</v>
      </c>
      <c r="H498" s="224" t="s">
        <v>17028</v>
      </c>
      <c r="I498" s="236">
        <v>7549</v>
      </c>
      <c r="J498" s="236">
        <v>6763</v>
      </c>
      <c r="K498" s="258">
        <v>265</v>
      </c>
      <c r="L498" s="224" t="s">
        <v>17021</v>
      </c>
      <c r="M498" s="224" t="s">
        <v>17070</v>
      </c>
      <c r="N498" s="224" t="s">
        <v>17488</v>
      </c>
      <c r="O498" s="229">
        <v>9540149.7400000002</v>
      </c>
      <c r="P498" s="257"/>
      <c r="Q498" s="229">
        <f t="shared" si="190"/>
        <v>7632119.79</v>
      </c>
      <c r="R498" s="229">
        <v>0</v>
      </c>
      <c r="S498" s="229">
        <f t="shared" si="191"/>
        <v>1908029.9500000002</v>
      </c>
      <c r="T498" s="229">
        <f t="shared" si="188"/>
        <v>1263.7633779308519</v>
      </c>
      <c r="U498" s="229">
        <f t="shared" si="192"/>
        <v>1263.7633779308519</v>
      </c>
    </row>
    <row r="499" spans="1:21" s="79" customFormat="1" ht="36" x14ac:dyDescent="0.55000000000000004">
      <c r="A499" s="78">
        <v>1</v>
      </c>
      <c r="B499" s="241">
        <f>SUBTOTAL(9,$A$377:A499)</f>
        <v>123</v>
      </c>
      <c r="C499" s="257" t="s">
        <v>1240</v>
      </c>
      <c r="D499" s="257"/>
      <c r="E499" s="224">
        <v>1980</v>
      </c>
      <c r="F499" s="224" t="s">
        <v>17026</v>
      </c>
      <c r="G499" s="224" t="s">
        <v>17030</v>
      </c>
      <c r="H499" s="224" t="s">
        <v>17028</v>
      </c>
      <c r="I499" s="236">
        <v>6418.2</v>
      </c>
      <c r="J499" s="236">
        <v>5759.2</v>
      </c>
      <c r="K499" s="258">
        <v>275</v>
      </c>
      <c r="L499" s="224" t="s">
        <v>17021</v>
      </c>
      <c r="M499" s="224" t="s">
        <v>17037</v>
      </c>
      <c r="N499" s="224" t="s">
        <v>17489</v>
      </c>
      <c r="O499" s="229">
        <v>3182024.48</v>
      </c>
      <c r="P499" s="257"/>
      <c r="Q499" s="229">
        <f t="shared" si="190"/>
        <v>2545619.58</v>
      </c>
      <c r="R499" s="229">
        <v>0</v>
      </c>
      <c r="S499" s="229">
        <f t="shared" si="191"/>
        <v>636404.89999999991</v>
      </c>
      <c r="T499" s="229">
        <f t="shared" si="188"/>
        <v>495.78144651148295</v>
      </c>
      <c r="U499" s="229">
        <f t="shared" si="192"/>
        <v>495.78144651148295</v>
      </c>
    </row>
    <row r="500" spans="1:21" s="79" customFormat="1" ht="36" x14ac:dyDescent="0.55000000000000004">
      <c r="A500" s="78">
        <v>1</v>
      </c>
      <c r="B500" s="241">
        <f>SUBTOTAL(9,$A$377:A500)</f>
        <v>124</v>
      </c>
      <c r="C500" s="257" t="s">
        <v>6846</v>
      </c>
      <c r="D500" s="257"/>
      <c r="E500" s="224">
        <v>1993</v>
      </c>
      <c r="F500" s="224" t="s">
        <v>17026</v>
      </c>
      <c r="G500" s="224" t="s">
        <v>17030</v>
      </c>
      <c r="H500" s="224" t="s">
        <v>17024</v>
      </c>
      <c r="I500" s="236">
        <v>6387.1</v>
      </c>
      <c r="J500" s="236">
        <v>6387.1</v>
      </c>
      <c r="K500" s="258">
        <v>312</v>
      </c>
      <c r="L500" s="224" t="s">
        <v>17021</v>
      </c>
      <c r="M500" s="224" t="s">
        <v>17037</v>
      </c>
      <c r="N500" s="224" t="s">
        <v>17482</v>
      </c>
      <c r="O500" s="229">
        <v>6360970.7700000005</v>
      </c>
      <c r="P500" s="257"/>
      <c r="Q500" s="229">
        <f t="shared" si="190"/>
        <v>5088776.62</v>
      </c>
      <c r="R500" s="229">
        <v>0</v>
      </c>
      <c r="S500" s="229">
        <f t="shared" si="191"/>
        <v>1272194.1500000004</v>
      </c>
      <c r="T500" s="229">
        <f t="shared" si="188"/>
        <v>995.9090620156253</v>
      </c>
      <c r="U500" s="229">
        <f t="shared" si="192"/>
        <v>995.9090620156253</v>
      </c>
    </row>
    <row r="501" spans="1:21" s="79" customFormat="1" ht="36" x14ac:dyDescent="0.55000000000000004">
      <c r="A501" s="78">
        <v>1</v>
      </c>
      <c r="B501" s="241">
        <f>SUBTOTAL(9,$A$377:A501)</f>
        <v>125</v>
      </c>
      <c r="C501" s="257" t="s">
        <v>6993</v>
      </c>
      <c r="D501" s="257"/>
      <c r="E501" s="224">
        <v>1976</v>
      </c>
      <c r="F501" s="224" t="s">
        <v>17152</v>
      </c>
      <c r="G501" s="224" t="s">
        <v>17030</v>
      </c>
      <c r="H501" s="224" t="s">
        <v>16973</v>
      </c>
      <c r="I501" s="236">
        <v>3967</v>
      </c>
      <c r="J501" s="236">
        <v>3967</v>
      </c>
      <c r="K501" s="258">
        <v>75</v>
      </c>
      <c r="L501" s="224" t="s">
        <v>17021</v>
      </c>
      <c r="M501" s="224" t="s">
        <v>17037</v>
      </c>
      <c r="N501" s="224" t="s">
        <v>17490</v>
      </c>
      <c r="O501" s="229">
        <v>3182696.75</v>
      </c>
      <c r="P501" s="257"/>
      <c r="Q501" s="229">
        <f t="shared" si="190"/>
        <v>2546157.4</v>
      </c>
      <c r="R501" s="229">
        <v>0</v>
      </c>
      <c r="S501" s="229">
        <f t="shared" si="191"/>
        <v>636539.35000000009</v>
      </c>
      <c r="T501" s="229">
        <f t="shared" si="188"/>
        <v>802.2931056213763</v>
      </c>
      <c r="U501" s="229">
        <f t="shared" si="192"/>
        <v>802.2931056213763</v>
      </c>
    </row>
    <row r="502" spans="1:21" s="79" customFormat="1" ht="36" x14ac:dyDescent="0.55000000000000004">
      <c r="A502" s="78">
        <v>1</v>
      </c>
      <c r="B502" s="241">
        <f>SUBTOTAL(9,$A$377:A502)</f>
        <v>126</v>
      </c>
      <c r="C502" s="257" t="s">
        <v>6998</v>
      </c>
      <c r="D502" s="257"/>
      <c r="E502" s="224">
        <v>1976</v>
      </c>
      <c r="F502" s="224" t="s">
        <v>17152</v>
      </c>
      <c r="G502" s="224" t="s">
        <v>17030</v>
      </c>
      <c r="H502" s="224" t="s">
        <v>16973</v>
      </c>
      <c r="I502" s="236">
        <v>2154.4</v>
      </c>
      <c r="J502" s="236">
        <v>1828.2</v>
      </c>
      <c r="K502" s="258">
        <v>71</v>
      </c>
      <c r="L502" s="224" t="s">
        <v>17021</v>
      </c>
      <c r="M502" s="224" t="s">
        <v>17037</v>
      </c>
      <c r="N502" s="224" t="s">
        <v>17490</v>
      </c>
      <c r="O502" s="229">
        <v>3182083.9200000004</v>
      </c>
      <c r="P502" s="257"/>
      <c r="Q502" s="229">
        <f t="shared" si="190"/>
        <v>2545667.14</v>
      </c>
      <c r="R502" s="229">
        <v>0</v>
      </c>
      <c r="S502" s="229">
        <f t="shared" si="191"/>
        <v>636416.78000000026</v>
      </c>
      <c r="T502" s="229">
        <f t="shared" si="188"/>
        <v>1477.0163015224657</v>
      </c>
      <c r="U502" s="229">
        <f t="shared" si="192"/>
        <v>1477.0163015224657</v>
      </c>
    </row>
    <row r="503" spans="1:21" s="79" customFormat="1" ht="36" x14ac:dyDescent="0.55000000000000004">
      <c r="A503" s="78">
        <v>1</v>
      </c>
      <c r="B503" s="241">
        <f>SUBTOTAL(9,$A$377:A503)</f>
        <v>127</v>
      </c>
      <c r="C503" s="257" t="s">
        <v>7096</v>
      </c>
      <c r="D503" s="257"/>
      <c r="E503" s="224">
        <v>1980</v>
      </c>
      <c r="F503" s="224" t="s">
        <v>17026</v>
      </c>
      <c r="G503" s="224" t="s">
        <v>17030</v>
      </c>
      <c r="H503" s="224" t="s">
        <v>17024</v>
      </c>
      <c r="I503" s="236">
        <v>9656.7999999999993</v>
      </c>
      <c r="J503" s="236">
        <v>7678.4</v>
      </c>
      <c r="K503" s="258">
        <v>360</v>
      </c>
      <c r="L503" s="224" t="s">
        <v>17021</v>
      </c>
      <c r="M503" s="224" t="s">
        <v>17037</v>
      </c>
      <c r="N503" s="224" t="s">
        <v>17486</v>
      </c>
      <c r="O503" s="229">
        <v>12718892.770000001</v>
      </c>
      <c r="P503" s="257"/>
      <c r="Q503" s="229">
        <f t="shared" si="190"/>
        <v>10175114.220000001</v>
      </c>
      <c r="R503" s="229">
        <v>0</v>
      </c>
      <c r="S503" s="229">
        <f t="shared" si="191"/>
        <v>2543778.5500000007</v>
      </c>
      <c r="T503" s="229">
        <f t="shared" si="188"/>
        <v>1317.0918699776325</v>
      </c>
      <c r="U503" s="229">
        <f t="shared" si="192"/>
        <v>1317.0918699776325</v>
      </c>
    </row>
    <row r="504" spans="1:21" s="79" customFormat="1" ht="36" x14ac:dyDescent="0.55000000000000004">
      <c r="A504" s="78">
        <v>1</v>
      </c>
      <c r="B504" s="241">
        <f>SUBTOTAL(9,$A$377:A504)</f>
        <v>128</v>
      </c>
      <c r="C504" s="257" t="s">
        <v>1358</v>
      </c>
      <c r="D504" s="257"/>
      <c r="E504" s="224">
        <v>1985</v>
      </c>
      <c r="F504" s="224" t="s">
        <v>17026</v>
      </c>
      <c r="G504" s="224" t="s">
        <v>17481</v>
      </c>
      <c r="H504" s="224" t="s">
        <v>16973</v>
      </c>
      <c r="I504" s="236">
        <v>5627.6</v>
      </c>
      <c r="J504" s="236">
        <v>4156.6000000000004</v>
      </c>
      <c r="K504" s="258">
        <v>175</v>
      </c>
      <c r="L504" s="224" t="s">
        <v>17021</v>
      </c>
      <c r="M504" s="224" t="s">
        <v>17037</v>
      </c>
      <c r="N504" s="224" t="s">
        <v>17486</v>
      </c>
      <c r="O504" s="229">
        <v>8917794.3000000007</v>
      </c>
      <c r="P504" s="257"/>
      <c r="Q504" s="229">
        <f t="shared" si="190"/>
        <v>7134235.4400000004</v>
      </c>
      <c r="R504" s="229">
        <v>0</v>
      </c>
      <c r="S504" s="229">
        <f t="shared" si="191"/>
        <v>1783558.8600000003</v>
      </c>
      <c r="T504" s="229">
        <f t="shared" si="188"/>
        <v>1584.6531914137465</v>
      </c>
      <c r="U504" s="229">
        <f t="shared" si="192"/>
        <v>1584.6531914137465</v>
      </c>
    </row>
    <row r="505" spans="1:21" s="79" customFormat="1" ht="36" x14ac:dyDescent="0.55000000000000004">
      <c r="A505" s="78">
        <v>1</v>
      </c>
      <c r="B505" s="241">
        <f>SUBTOTAL(9,$A$377:A505)</f>
        <v>129</v>
      </c>
      <c r="C505" s="257" t="s">
        <v>7680</v>
      </c>
      <c r="D505" s="257"/>
      <c r="E505" s="224">
        <v>1977</v>
      </c>
      <c r="F505" s="224" t="s">
        <v>17152</v>
      </c>
      <c r="G505" s="224" t="s">
        <v>17030</v>
      </c>
      <c r="H505" s="224" t="s">
        <v>17024</v>
      </c>
      <c r="I505" s="236">
        <v>7992.8</v>
      </c>
      <c r="J505" s="236">
        <v>7269.9000000000005</v>
      </c>
      <c r="K505" s="258">
        <v>353</v>
      </c>
      <c r="L505" s="224" t="s">
        <v>17021</v>
      </c>
      <c r="M505" s="224" t="s">
        <v>17037</v>
      </c>
      <c r="N505" s="224" t="s">
        <v>17482</v>
      </c>
      <c r="O505" s="229">
        <v>12719112.85</v>
      </c>
      <c r="P505" s="257"/>
      <c r="Q505" s="229">
        <f t="shared" si="190"/>
        <v>10175290.279999999</v>
      </c>
      <c r="R505" s="229">
        <v>0</v>
      </c>
      <c r="S505" s="229">
        <f t="shared" si="191"/>
        <v>2543822.5700000003</v>
      </c>
      <c r="T505" s="229">
        <f t="shared" si="188"/>
        <v>1591.3212954158741</v>
      </c>
      <c r="U505" s="229">
        <f t="shared" si="192"/>
        <v>1591.3212954158741</v>
      </c>
    </row>
    <row r="506" spans="1:21" s="79" customFormat="1" ht="36" x14ac:dyDescent="0.55000000000000004">
      <c r="A506" s="78">
        <v>1</v>
      </c>
      <c r="B506" s="241">
        <f>SUBTOTAL(9,$A$377:A506)</f>
        <v>130</v>
      </c>
      <c r="C506" s="257" t="s">
        <v>7684</v>
      </c>
      <c r="D506" s="257"/>
      <c r="E506" s="224">
        <v>1975</v>
      </c>
      <c r="F506" s="224" t="s">
        <v>17152</v>
      </c>
      <c r="G506" s="224" t="s">
        <v>17030</v>
      </c>
      <c r="H506" s="224" t="s">
        <v>17028</v>
      </c>
      <c r="I506" s="236">
        <v>5481.7</v>
      </c>
      <c r="J506" s="236">
        <v>5481.7</v>
      </c>
      <c r="K506" s="258">
        <v>281</v>
      </c>
      <c r="L506" s="224" t="s">
        <v>17021</v>
      </c>
      <c r="M506" s="224" t="s">
        <v>17037</v>
      </c>
      <c r="N506" s="224" t="s">
        <v>17482</v>
      </c>
      <c r="O506" s="229">
        <v>9540094.2300000004</v>
      </c>
      <c r="P506" s="257"/>
      <c r="Q506" s="229">
        <f t="shared" si="190"/>
        <v>7632075.3799999999</v>
      </c>
      <c r="R506" s="229">
        <v>0</v>
      </c>
      <c r="S506" s="229">
        <f t="shared" si="191"/>
        <v>1908018.8500000006</v>
      </c>
      <c r="T506" s="229">
        <f t="shared" si="188"/>
        <v>1740.3532170676981</v>
      </c>
      <c r="U506" s="229">
        <f t="shared" si="192"/>
        <v>1740.3532170676981</v>
      </c>
    </row>
    <row r="507" spans="1:21" s="79" customFormat="1" ht="36" x14ac:dyDescent="0.55000000000000004">
      <c r="A507" s="78">
        <v>1</v>
      </c>
      <c r="B507" s="241">
        <f>SUBTOTAL(9,$A$377:A507)</f>
        <v>131</v>
      </c>
      <c r="C507" s="257" t="s">
        <v>7698</v>
      </c>
      <c r="D507" s="257"/>
      <c r="E507" s="224">
        <v>1977</v>
      </c>
      <c r="F507" s="224" t="s">
        <v>17152</v>
      </c>
      <c r="G507" s="224" t="s">
        <v>17030</v>
      </c>
      <c r="H507" s="224" t="s">
        <v>17028</v>
      </c>
      <c r="I507" s="236">
        <v>4185.5</v>
      </c>
      <c r="J507" s="236">
        <v>4185.5</v>
      </c>
      <c r="K507" s="258">
        <v>445</v>
      </c>
      <c r="L507" s="224" t="s">
        <v>17021</v>
      </c>
      <c r="M507" s="224" t="s">
        <v>17037</v>
      </c>
      <c r="N507" s="224" t="s">
        <v>17265</v>
      </c>
      <c r="O507" s="229">
        <v>3181988.9299999997</v>
      </c>
      <c r="P507" s="257"/>
      <c r="Q507" s="229">
        <f t="shared" si="190"/>
        <v>2545591.14</v>
      </c>
      <c r="R507" s="229">
        <v>0</v>
      </c>
      <c r="S507" s="229">
        <f t="shared" si="191"/>
        <v>636397.78999999957</v>
      </c>
      <c r="T507" s="229">
        <f t="shared" si="188"/>
        <v>760.24105363755814</v>
      </c>
      <c r="U507" s="229">
        <f t="shared" si="192"/>
        <v>760.24105363755814</v>
      </c>
    </row>
    <row r="508" spans="1:21" s="79" customFormat="1" ht="36" x14ac:dyDescent="0.55000000000000004">
      <c r="A508" s="78">
        <v>1</v>
      </c>
      <c r="B508" s="241">
        <f>SUBTOTAL(9,$A$377:A508)</f>
        <v>132</v>
      </c>
      <c r="C508" s="257" t="s">
        <v>124</v>
      </c>
      <c r="D508" s="257"/>
      <c r="E508" s="224">
        <v>1977</v>
      </c>
      <c r="F508" s="224" t="s">
        <v>17152</v>
      </c>
      <c r="G508" s="224" t="s">
        <v>17030</v>
      </c>
      <c r="H508" s="224" t="s">
        <v>16973</v>
      </c>
      <c r="I508" s="236">
        <v>4198.5</v>
      </c>
      <c r="J508" s="236">
        <v>3899.7</v>
      </c>
      <c r="K508" s="258">
        <v>413</v>
      </c>
      <c r="L508" s="224" t="s">
        <v>17021</v>
      </c>
      <c r="M508" s="224" t="s">
        <v>17037</v>
      </c>
      <c r="N508" s="224" t="s">
        <v>17482</v>
      </c>
      <c r="O508" s="229">
        <v>3182517.32</v>
      </c>
      <c r="P508" s="257"/>
      <c r="Q508" s="229">
        <f t="shared" si="190"/>
        <v>2546013.86</v>
      </c>
      <c r="R508" s="229">
        <v>0</v>
      </c>
      <c r="S508" s="229">
        <f t="shared" si="191"/>
        <v>636503.46</v>
      </c>
      <c r="T508" s="229">
        <f t="shared" si="188"/>
        <v>758.01293795403114</v>
      </c>
      <c r="U508" s="229">
        <f t="shared" si="192"/>
        <v>758.01293795403114</v>
      </c>
    </row>
    <row r="509" spans="1:21" s="79" customFormat="1" ht="36" x14ac:dyDescent="0.55000000000000004">
      <c r="A509" s="78">
        <v>1</v>
      </c>
      <c r="B509" s="241">
        <f>SUBTOTAL(9,$A$377:A509)</f>
        <v>133</v>
      </c>
      <c r="C509" s="257" t="s">
        <v>7734</v>
      </c>
      <c r="D509" s="257"/>
      <c r="E509" s="224">
        <v>1985</v>
      </c>
      <c r="F509" s="224" t="s">
        <v>17152</v>
      </c>
      <c r="G509" s="224" t="s">
        <v>17030</v>
      </c>
      <c r="H509" s="224" t="s">
        <v>16973</v>
      </c>
      <c r="I509" s="236">
        <v>3176.2</v>
      </c>
      <c r="J509" s="236">
        <v>2515.3000000000002</v>
      </c>
      <c r="K509" s="258">
        <v>112</v>
      </c>
      <c r="L509" s="224" t="s">
        <v>17021</v>
      </c>
      <c r="M509" s="224" t="s">
        <v>17037</v>
      </c>
      <c r="N509" s="224" t="s">
        <v>17491</v>
      </c>
      <c r="O509" s="229">
        <v>3182233.81</v>
      </c>
      <c r="P509" s="257"/>
      <c r="Q509" s="229">
        <f t="shared" si="190"/>
        <v>2545787.0499999998</v>
      </c>
      <c r="R509" s="229">
        <v>0</v>
      </c>
      <c r="S509" s="229">
        <f t="shared" si="191"/>
        <v>636446.76000000024</v>
      </c>
      <c r="T509" s="229">
        <f t="shared" si="188"/>
        <v>1001.8996946036144</v>
      </c>
      <c r="U509" s="229">
        <f t="shared" si="192"/>
        <v>1001.8996946036144</v>
      </c>
    </row>
    <row r="510" spans="1:21" s="79" customFormat="1" ht="36" x14ac:dyDescent="0.55000000000000004">
      <c r="A510" s="78">
        <v>1</v>
      </c>
      <c r="B510" s="241">
        <f>SUBTOTAL(9,$A$377:A510)</f>
        <v>134</v>
      </c>
      <c r="C510" s="257" t="s">
        <v>7749</v>
      </c>
      <c r="D510" s="257"/>
      <c r="E510" s="224">
        <v>1987</v>
      </c>
      <c r="F510" s="224" t="s">
        <v>17152</v>
      </c>
      <c r="G510" s="224" t="s">
        <v>17030</v>
      </c>
      <c r="H510" s="224" t="s">
        <v>16973</v>
      </c>
      <c r="I510" s="236">
        <v>4111.3999999999996</v>
      </c>
      <c r="J510" s="236">
        <v>3229.1</v>
      </c>
      <c r="K510" s="258">
        <v>185</v>
      </c>
      <c r="L510" s="224" t="s">
        <v>17021</v>
      </c>
      <c r="M510" s="224" t="s">
        <v>17037</v>
      </c>
      <c r="N510" s="224" t="s">
        <v>17492</v>
      </c>
      <c r="O510" s="229">
        <v>3182339.11</v>
      </c>
      <c r="P510" s="257"/>
      <c r="Q510" s="229">
        <f t="shared" si="190"/>
        <v>2545871.29</v>
      </c>
      <c r="R510" s="229">
        <v>0</v>
      </c>
      <c r="S510" s="229">
        <f t="shared" si="191"/>
        <v>636467.81999999983</v>
      </c>
      <c r="T510" s="229">
        <f t="shared" si="188"/>
        <v>774.02809505278015</v>
      </c>
      <c r="U510" s="229">
        <f t="shared" si="192"/>
        <v>774.02809505278015</v>
      </c>
    </row>
    <row r="511" spans="1:21" s="79" customFormat="1" ht="36" x14ac:dyDescent="0.55000000000000004">
      <c r="A511" s="78">
        <v>1</v>
      </c>
      <c r="B511" s="241">
        <f>SUBTOTAL(9,$A$377:A511)</f>
        <v>135</v>
      </c>
      <c r="C511" s="257" t="s">
        <v>7760</v>
      </c>
      <c r="D511" s="257"/>
      <c r="E511" s="224">
        <v>1985</v>
      </c>
      <c r="F511" s="224" t="s">
        <v>17152</v>
      </c>
      <c r="G511" s="224" t="s">
        <v>17030</v>
      </c>
      <c r="H511" s="224" t="s">
        <v>16973</v>
      </c>
      <c r="I511" s="236">
        <v>3994.3</v>
      </c>
      <c r="J511" s="236">
        <v>3338</v>
      </c>
      <c r="K511" s="258">
        <v>156</v>
      </c>
      <c r="L511" s="224" t="s">
        <v>17021</v>
      </c>
      <c r="M511" s="224" t="s">
        <v>17037</v>
      </c>
      <c r="N511" s="224" t="s">
        <v>17491</v>
      </c>
      <c r="O511" s="229">
        <v>3182378.31</v>
      </c>
      <c r="P511" s="257"/>
      <c r="Q511" s="229">
        <f t="shared" si="190"/>
        <v>2545902.65</v>
      </c>
      <c r="R511" s="229">
        <v>0</v>
      </c>
      <c r="S511" s="229">
        <f t="shared" si="191"/>
        <v>636475.66000000015</v>
      </c>
      <c r="T511" s="229">
        <f t="shared" si="188"/>
        <v>796.72991763262644</v>
      </c>
      <c r="U511" s="229">
        <f t="shared" si="192"/>
        <v>796.72991763262644</v>
      </c>
    </row>
    <row r="512" spans="1:21" s="79" customFormat="1" ht="36" x14ac:dyDescent="0.55000000000000004">
      <c r="A512" s="78">
        <v>1</v>
      </c>
      <c r="B512" s="241">
        <f>SUBTOTAL(9,$A$377:A512)</f>
        <v>136</v>
      </c>
      <c r="C512" s="257" t="s">
        <v>7678</v>
      </c>
      <c r="D512" s="257"/>
      <c r="E512" s="224">
        <v>1976</v>
      </c>
      <c r="F512" s="224" t="s">
        <v>17152</v>
      </c>
      <c r="G512" s="224">
        <v>9</v>
      </c>
      <c r="H512" s="224">
        <v>3</v>
      </c>
      <c r="I512" s="236">
        <v>5622.1</v>
      </c>
      <c r="J512" s="236">
        <v>5422</v>
      </c>
      <c r="K512" s="258">
        <v>270</v>
      </c>
      <c r="L512" s="224" t="s">
        <v>17021</v>
      </c>
      <c r="M512" s="224" t="s">
        <v>17037</v>
      </c>
      <c r="N512" s="224" t="s">
        <v>17265</v>
      </c>
      <c r="O512" s="229">
        <v>9540018.3499999996</v>
      </c>
      <c r="P512" s="257"/>
      <c r="Q512" s="229">
        <f t="shared" ref="Q512" si="193">ROUND(O512*80%,2)</f>
        <v>7632014.6799999997</v>
      </c>
      <c r="R512" s="229">
        <v>0</v>
      </c>
      <c r="S512" s="229">
        <f t="shared" ref="S512" si="194">O512-Q512</f>
        <v>1908003.67</v>
      </c>
      <c r="T512" s="229">
        <f t="shared" si="188"/>
        <v>1696.8780971523095</v>
      </c>
      <c r="U512" s="229">
        <v>1732.47</v>
      </c>
    </row>
    <row r="513" spans="1:21" ht="35.25" x14ac:dyDescent="0.5">
      <c r="B513" s="259" t="s">
        <v>566</v>
      </c>
      <c r="C513" s="251"/>
      <c r="D513" s="223" t="s">
        <v>17004</v>
      </c>
      <c r="E513" s="224" t="s">
        <v>17004</v>
      </c>
      <c r="F513" s="224" t="s">
        <v>17004</v>
      </c>
      <c r="G513" s="224" t="s">
        <v>17004</v>
      </c>
      <c r="H513" s="224" t="s">
        <v>17004</v>
      </c>
      <c r="I513" s="229">
        <f>SUM(I514:I527)</f>
        <v>29176.299999999996</v>
      </c>
      <c r="J513" s="229">
        <f>SUM(J514:J527)</f>
        <v>24417.800000000003</v>
      </c>
      <c r="K513" s="230">
        <f>SUM(K514:K527)</f>
        <v>1317</v>
      </c>
      <c r="L513" s="224" t="s">
        <v>17004</v>
      </c>
      <c r="M513" s="224" t="s">
        <v>17004</v>
      </c>
      <c r="N513" s="227" t="s">
        <v>17004</v>
      </c>
      <c r="O513" s="231">
        <v>104045679.26000001</v>
      </c>
      <c r="P513" s="229">
        <f>SUM(P514:P527)</f>
        <v>0</v>
      </c>
      <c r="Q513" s="229">
        <f>SUM(Q514:Q527)</f>
        <v>0</v>
      </c>
      <c r="R513" s="229">
        <f>SUM(R514:R527)</f>
        <v>0</v>
      </c>
      <c r="S513" s="229">
        <f>SUM(S514:S527)</f>
        <v>104045679.26000001</v>
      </c>
      <c r="T513" s="225">
        <f t="shared" si="188"/>
        <v>3566.1025990272933</v>
      </c>
      <c r="U513" s="232">
        <f>MAX(U514:U527)</f>
        <v>19645.8956779947</v>
      </c>
    </row>
    <row r="514" spans="1:21" ht="35.25" x14ac:dyDescent="0.5">
      <c r="A514">
        <v>1</v>
      </c>
      <c r="B514" s="241">
        <f>SUBTOTAL(9,$A$377:A514)</f>
        <v>137</v>
      </c>
      <c r="C514" s="234" t="s">
        <v>576</v>
      </c>
      <c r="D514" s="235"/>
      <c r="E514" s="224">
        <v>1966</v>
      </c>
      <c r="F514" s="224" t="s">
        <v>17152</v>
      </c>
      <c r="G514" s="224">
        <v>5</v>
      </c>
      <c r="H514" s="224" t="s">
        <v>17024</v>
      </c>
      <c r="I514" s="236">
        <v>3441.8</v>
      </c>
      <c r="J514" s="236">
        <v>3191.7</v>
      </c>
      <c r="K514" s="237">
        <v>150</v>
      </c>
      <c r="L514" s="224" t="s">
        <v>17021</v>
      </c>
      <c r="M514" s="224" t="s">
        <v>17037</v>
      </c>
      <c r="N514" s="227" t="s">
        <v>17091</v>
      </c>
      <c r="O514" s="232">
        <v>12806114.540000001</v>
      </c>
      <c r="P514" s="232"/>
      <c r="Q514" s="232">
        <v>0</v>
      </c>
      <c r="R514" s="232">
        <v>0</v>
      </c>
      <c r="S514" s="232">
        <f t="shared" ref="S514:S527" si="195">O514-Q514-R514</f>
        <v>12806114.540000001</v>
      </c>
      <c r="T514" s="225">
        <f t="shared" si="188"/>
        <v>3720.7608053925273</v>
      </c>
      <c r="U514" s="232">
        <v>3720.7608053925273</v>
      </c>
    </row>
    <row r="515" spans="1:21" ht="35.25" x14ac:dyDescent="0.5">
      <c r="A515">
        <v>1</v>
      </c>
      <c r="B515" s="241">
        <f>SUBTOTAL(9,$A$377:A515)</f>
        <v>138</v>
      </c>
      <c r="C515" s="234" t="s">
        <v>577</v>
      </c>
      <c r="D515" s="235"/>
      <c r="E515" s="224">
        <v>1956</v>
      </c>
      <c r="F515" s="224" t="s">
        <v>17152</v>
      </c>
      <c r="G515" s="224">
        <v>2</v>
      </c>
      <c r="H515" s="224" t="s">
        <v>16975</v>
      </c>
      <c r="I515" s="236">
        <v>433.2</v>
      </c>
      <c r="J515" s="236">
        <v>390.5</v>
      </c>
      <c r="K515" s="237">
        <v>21</v>
      </c>
      <c r="L515" s="224" t="s">
        <v>17021</v>
      </c>
      <c r="M515" s="224" t="s">
        <v>17056</v>
      </c>
      <c r="N515" s="227" t="s">
        <v>17025</v>
      </c>
      <c r="O515" s="232">
        <v>4547244.68</v>
      </c>
      <c r="P515" s="232"/>
      <c r="Q515" s="232">
        <v>0</v>
      </c>
      <c r="R515" s="232">
        <v>0</v>
      </c>
      <c r="S515" s="232">
        <f t="shared" si="195"/>
        <v>4547244.68</v>
      </c>
      <c r="T515" s="225">
        <f t="shared" si="188"/>
        <v>10496.871375807941</v>
      </c>
      <c r="U515" s="232">
        <v>10496.871390581719</v>
      </c>
    </row>
    <row r="516" spans="1:21" ht="35.25" x14ac:dyDescent="0.5">
      <c r="A516">
        <v>1</v>
      </c>
      <c r="B516" s="241">
        <f>SUBTOTAL(9,$A$377:A516)</f>
        <v>139</v>
      </c>
      <c r="C516" s="234" t="s">
        <v>583</v>
      </c>
      <c r="D516" s="235"/>
      <c r="E516" s="224">
        <v>1964</v>
      </c>
      <c r="F516" s="224" t="s">
        <v>17152</v>
      </c>
      <c r="G516" s="224">
        <v>2</v>
      </c>
      <c r="H516" s="224" t="s">
        <v>16975</v>
      </c>
      <c r="I516" s="236">
        <v>331.9</v>
      </c>
      <c r="J516" s="236">
        <v>312.60000000000002</v>
      </c>
      <c r="K516" s="237">
        <v>21</v>
      </c>
      <c r="L516" s="224" t="s">
        <v>17021</v>
      </c>
      <c r="M516" s="224" t="s">
        <v>17056</v>
      </c>
      <c r="N516" s="227" t="s">
        <v>17025</v>
      </c>
      <c r="O516" s="232">
        <v>5210995.2000000011</v>
      </c>
      <c r="P516" s="232"/>
      <c r="Q516" s="232">
        <v>0</v>
      </c>
      <c r="R516" s="232">
        <v>0</v>
      </c>
      <c r="S516" s="232">
        <f t="shared" si="195"/>
        <v>5210995.2000000011</v>
      </c>
      <c r="T516" s="225">
        <f t="shared" si="188"/>
        <v>15700.497740283223</v>
      </c>
      <c r="U516" s="232">
        <v>15700.497740283219</v>
      </c>
    </row>
    <row r="517" spans="1:21" ht="35.25" x14ac:dyDescent="0.5">
      <c r="A517">
        <v>1</v>
      </c>
      <c r="B517" s="241">
        <f>SUBTOTAL(9,$A$377:A517)</f>
        <v>140</v>
      </c>
      <c r="C517" s="234" t="s">
        <v>9523</v>
      </c>
      <c r="D517" s="235"/>
      <c r="E517" s="224">
        <v>1958</v>
      </c>
      <c r="F517" s="224" t="s">
        <v>17152</v>
      </c>
      <c r="G517" s="224">
        <v>2</v>
      </c>
      <c r="H517" s="224" t="s">
        <v>16973</v>
      </c>
      <c r="I517" s="236">
        <v>296.5</v>
      </c>
      <c r="J517" s="236">
        <v>275.3</v>
      </c>
      <c r="K517" s="237">
        <v>15</v>
      </c>
      <c r="L517" s="224" t="s">
        <v>17021</v>
      </c>
      <c r="M517" s="224" t="s">
        <v>17056</v>
      </c>
      <c r="N517" s="227" t="s">
        <v>17025</v>
      </c>
      <c r="O517" s="232">
        <v>3287269.47</v>
      </c>
      <c r="P517" s="232"/>
      <c r="Q517" s="232">
        <v>0</v>
      </c>
      <c r="R517" s="232">
        <v>0</v>
      </c>
      <c r="S517" s="232">
        <f t="shared" si="195"/>
        <v>3287269.47</v>
      </c>
      <c r="T517" s="225">
        <f t="shared" si="188"/>
        <v>11086.91220910624</v>
      </c>
      <c r="U517" s="232">
        <v>11086.912215851602</v>
      </c>
    </row>
    <row r="518" spans="1:21" ht="35.25" x14ac:dyDescent="0.5">
      <c r="A518">
        <v>1</v>
      </c>
      <c r="B518" s="241">
        <f>SUBTOTAL(9,$A$377:A518)</f>
        <v>141</v>
      </c>
      <c r="C518" s="234" t="s">
        <v>9844</v>
      </c>
      <c r="D518" s="235" t="s">
        <v>17399</v>
      </c>
      <c r="E518" s="224">
        <v>1955</v>
      </c>
      <c r="F518" s="224" t="s">
        <v>17152</v>
      </c>
      <c r="G518" s="224">
        <v>2</v>
      </c>
      <c r="H518" s="224" t="s">
        <v>16973</v>
      </c>
      <c r="I518" s="236">
        <v>388.3</v>
      </c>
      <c r="J518" s="236">
        <v>388.3</v>
      </c>
      <c r="K518" s="237">
        <v>24</v>
      </c>
      <c r="L518" s="224" t="s">
        <v>17021</v>
      </c>
      <c r="M518" s="224" t="s">
        <v>17056</v>
      </c>
      <c r="N518" s="227" t="s">
        <v>17025</v>
      </c>
      <c r="O518" s="232">
        <v>2310958.04</v>
      </c>
      <c r="P518" s="232"/>
      <c r="Q518" s="232">
        <v>0</v>
      </c>
      <c r="R518" s="232">
        <v>0</v>
      </c>
      <c r="S518" s="232">
        <f t="shared" si="195"/>
        <v>2310958.04</v>
      </c>
      <c r="T518" s="225">
        <f t="shared" si="188"/>
        <v>5951.4757661601852</v>
      </c>
      <c r="U518" s="232">
        <v>9615.1120087561176</v>
      </c>
    </row>
    <row r="519" spans="1:21" ht="35.25" x14ac:dyDescent="0.5">
      <c r="A519">
        <v>1</v>
      </c>
      <c r="B519" s="241">
        <f>SUBTOTAL(9,$A$377:A519)</f>
        <v>142</v>
      </c>
      <c r="C519" s="234" t="s">
        <v>1699</v>
      </c>
      <c r="D519" s="235"/>
      <c r="E519" s="224">
        <v>1958</v>
      </c>
      <c r="F519" s="224" t="s">
        <v>17152</v>
      </c>
      <c r="G519" s="224">
        <v>2</v>
      </c>
      <c r="H519" s="224">
        <v>2</v>
      </c>
      <c r="I519" s="236">
        <v>394.5</v>
      </c>
      <c r="J519" s="236">
        <v>381.4</v>
      </c>
      <c r="K519" s="237">
        <v>26</v>
      </c>
      <c r="L519" s="224" t="s">
        <v>17021</v>
      </c>
      <c r="M519" s="224" t="s">
        <v>17037</v>
      </c>
      <c r="N519" s="227" t="s">
        <v>17376</v>
      </c>
      <c r="O519" s="232">
        <v>3100107.89</v>
      </c>
      <c r="P519" s="232"/>
      <c r="Q519" s="232">
        <v>0</v>
      </c>
      <c r="R519" s="232">
        <v>0</v>
      </c>
      <c r="S519" s="232">
        <f t="shared" si="195"/>
        <v>3100107.89</v>
      </c>
      <c r="T519" s="225">
        <f t="shared" si="188"/>
        <v>7858.3216476552598</v>
      </c>
      <c r="U519" s="232">
        <v>7858.3216588086188</v>
      </c>
    </row>
    <row r="520" spans="1:21" ht="35.25" x14ac:dyDescent="0.5">
      <c r="A520">
        <v>1</v>
      </c>
      <c r="B520" s="241">
        <f>SUBTOTAL(9,$A$377:A520)</f>
        <v>143</v>
      </c>
      <c r="C520" s="234" t="s">
        <v>9615</v>
      </c>
      <c r="D520" s="235"/>
      <c r="E520" s="224">
        <v>1935</v>
      </c>
      <c r="F520" s="224" t="s">
        <v>17152</v>
      </c>
      <c r="G520" s="224">
        <v>3</v>
      </c>
      <c r="H520" s="224">
        <v>4</v>
      </c>
      <c r="I520" s="236">
        <v>1927.3</v>
      </c>
      <c r="J520" s="236">
        <v>1654</v>
      </c>
      <c r="K520" s="237">
        <v>76</v>
      </c>
      <c r="L520" s="224" t="s">
        <v>17021</v>
      </c>
      <c r="M520" s="224" t="s">
        <v>17037</v>
      </c>
      <c r="N520" s="227" t="s">
        <v>17093</v>
      </c>
      <c r="O520" s="232">
        <v>13244927.68</v>
      </c>
      <c r="P520" s="232"/>
      <c r="Q520" s="232">
        <v>0</v>
      </c>
      <c r="R520" s="232">
        <v>0</v>
      </c>
      <c r="S520" s="232">
        <f t="shared" si="195"/>
        <v>13244927.68</v>
      </c>
      <c r="T520" s="225">
        <f t="shared" si="188"/>
        <v>6872.2708867327347</v>
      </c>
      <c r="U520" s="232">
        <v>6910.7918336532985</v>
      </c>
    </row>
    <row r="521" spans="1:21" ht="35.25" x14ac:dyDescent="0.5">
      <c r="A521">
        <v>1</v>
      </c>
      <c r="B521" s="241">
        <f>SUBTOTAL(9,$A$377:A521)</f>
        <v>144</v>
      </c>
      <c r="C521" s="234" t="s">
        <v>582</v>
      </c>
      <c r="D521" s="235"/>
      <c r="E521" s="224">
        <v>1994</v>
      </c>
      <c r="F521" s="224" t="s">
        <v>17150</v>
      </c>
      <c r="G521" s="224">
        <v>1</v>
      </c>
      <c r="H521" s="224" t="s">
        <v>16975</v>
      </c>
      <c r="I521" s="236">
        <v>414.9</v>
      </c>
      <c r="J521" s="236">
        <v>385.3</v>
      </c>
      <c r="K521" s="237">
        <v>20</v>
      </c>
      <c r="L521" s="224" t="s">
        <v>17021</v>
      </c>
      <c r="M521" s="224" t="s">
        <v>17056</v>
      </c>
      <c r="N521" s="227" t="s">
        <v>17025</v>
      </c>
      <c r="O521" s="232">
        <v>8151082.1200000001</v>
      </c>
      <c r="P521" s="232"/>
      <c r="Q521" s="232">
        <v>0</v>
      </c>
      <c r="R521" s="232">
        <v>0</v>
      </c>
      <c r="S521" s="232">
        <f t="shared" si="195"/>
        <v>8151082.1200000001</v>
      </c>
      <c r="T521" s="225">
        <f t="shared" si="188"/>
        <v>19645.895685707401</v>
      </c>
      <c r="U521" s="232">
        <v>19645.8956779947</v>
      </c>
    </row>
    <row r="522" spans="1:21" ht="35.25" x14ac:dyDescent="0.5">
      <c r="A522">
        <v>1</v>
      </c>
      <c r="B522" s="241">
        <f>SUBTOTAL(9,$A$377:A522)</f>
        <v>145</v>
      </c>
      <c r="C522" s="234" t="s">
        <v>567</v>
      </c>
      <c r="D522" s="235"/>
      <c r="E522" s="224">
        <v>1987</v>
      </c>
      <c r="F522" s="224" t="s">
        <v>17152</v>
      </c>
      <c r="G522" s="224">
        <v>5</v>
      </c>
      <c r="H522" s="224" t="s">
        <v>17023</v>
      </c>
      <c r="I522" s="236">
        <v>6379.1</v>
      </c>
      <c r="J522" s="236">
        <v>5691.1</v>
      </c>
      <c r="K522" s="237">
        <v>278</v>
      </c>
      <c r="L522" s="224" t="s">
        <v>17021</v>
      </c>
      <c r="M522" s="224" t="s">
        <v>17037</v>
      </c>
      <c r="N522" s="227" t="s">
        <v>17091</v>
      </c>
      <c r="O522" s="232">
        <v>12729238.360000001</v>
      </c>
      <c r="P522" s="232">
        <v>0</v>
      </c>
      <c r="Q522" s="232">
        <v>0</v>
      </c>
      <c r="R522" s="232">
        <v>0</v>
      </c>
      <c r="S522" s="232">
        <f t="shared" si="195"/>
        <v>12729238.360000001</v>
      </c>
      <c r="T522" s="225">
        <f t="shared" si="188"/>
        <v>1995.4599175432272</v>
      </c>
      <c r="U522" s="232">
        <v>2570.5436472229626</v>
      </c>
    </row>
    <row r="523" spans="1:21" ht="35.25" x14ac:dyDescent="0.5">
      <c r="A523">
        <v>1</v>
      </c>
      <c r="B523" s="241">
        <f>SUBTOTAL(9,$A$377:A523)</f>
        <v>146</v>
      </c>
      <c r="C523" s="234" t="s">
        <v>568</v>
      </c>
      <c r="D523" s="235"/>
      <c r="E523" s="224">
        <v>1969</v>
      </c>
      <c r="F523" s="224" t="s">
        <v>17152</v>
      </c>
      <c r="G523" s="224">
        <v>5</v>
      </c>
      <c r="H523" s="224" t="s">
        <v>17024</v>
      </c>
      <c r="I523" s="236">
        <v>4014.8</v>
      </c>
      <c r="J523" s="236">
        <v>2541.6</v>
      </c>
      <c r="K523" s="237">
        <v>110</v>
      </c>
      <c r="L523" s="224" t="s">
        <v>17021</v>
      </c>
      <c r="M523" s="224" t="s">
        <v>17037</v>
      </c>
      <c r="N523" s="227" t="s">
        <v>17091</v>
      </c>
      <c r="O523" s="232">
        <v>7678710.0899999999</v>
      </c>
      <c r="P523" s="232">
        <v>0</v>
      </c>
      <c r="Q523" s="232">
        <v>0</v>
      </c>
      <c r="R523" s="232">
        <v>0</v>
      </c>
      <c r="S523" s="232">
        <f t="shared" si="195"/>
        <v>7678710.0899999999</v>
      </c>
      <c r="T523" s="225">
        <f t="shared" si="188"/>
        <v>1912.6008991730596</v>
      </c>
      <c r="U523" s="232">
        <v>2636.8836445651091</v>
      </c>
    </row>
    <row r="524" spans="1:21" ht="70.5" x14ac:dyDescent="0.5">
      <c r="A524">
        <v>1</v>
      </c>
      <c r="B524" s="241">
        <f>SUBTOTAL(9,$A$377:A524)</f>
        <v>147</v>
      </c>
      <c r="C524" s="234" t="s">
        <v>578</v>
      </c>
      <c r="D524" s="235"/>
      <c r="E524" s="224">
        <v>1970</v>
      </c>
      <c r="F524" s="224" t="s">
        <v>17152</v>
      </c>
      <c r="G524" s="224">
        <v>5</v>
      </c>
      <c r="H524" s="224" t="s">
        <v>17027</v>
      </c>
      <c r="I524" s="236">
        <v>3766.8</v>
      </c>
      <c r="J524" s="236">
        <v>2685.1</v>
      </c>
      <c r="K524" s="237">
        <v>250</v>
      </c>
      <c r="L524" s="224" t="s">
        <v>17021</v>
      </c>
      <c r="M524" s="224" t="s">
        <v>17037</v>
      </c>
      <c r="N524" s="227" t="s">
        <v>17092</v>
      </c>
      <c r="O524" s="232">
        <v>11296072.060000001</v>
      </c>
      <c r="P524" s="232">
        <v>0</v>
      </c>
      <c r="Q524" s="232">
        <v>0</v>
      </c>
      <c r="R524" s="232">
        <v>0</v>
      </c>
      <c r="S524" s="232">
        <f t="shared" si="195"/>
        <v>11296072.060000001</v>
      </c>
      <c r="T524" s="225">
        <f t="shared" si="188"/>
        <v>2998.8510300520334</v>
      </c>
      <c r="U524" s="232">
        <v>4007.0133455452906</v>
      </c>
    </row>
    <row r="525" spans="1:21" ht="35.25" x14ac:dyDescent="0.5">
      <c r="A525">
        <v>1</v>
      </c>
      <c r="B525" s="241">
        <f>SUBTOTAL(9,$A$377:A525)</f>
        <v>148</v>
      </c>
      <c r="C525" s="234" t="s">
        <v>580</v>
      </c>
      <c r="D525" s="235"/>
      <c r="E525" s="224">
        <v>1969</v>
      </c>
      <c r="F525" s="224" t="s">
        <v>17152</v>
      </c>
      <c r="G525" s="224">
        <v>2</v>
      </c>
      <c r="H525" s="224" t="s">
        <v>17028</v>
      </c>
      <c r="I525" s="236">
        <v>911.3</v>
      </c>
      <c r="J525" s="236">
        <v>824</v>
      </c>
      <c r="K525" s="237">
        <v>32</v>
      </c>
      <c r="L525" s="224" t="s">
        <v>17021</v>
      </c>
      <c r="M525" s="224" t="s">
        <v>17056</v>
      </c>
      <c r="N525" s="227" t="s">
        <v>17025</v>
      </c>
      <c r="O525" s="232">
        <v>6351503.4799999995</v>
      </c>
      <c r="P525" s="232">
        <v>0</v>
      </c>
      <c r="Q525" s="232">
        <v>0</v>
      </c>
      <c r="R525" s="232">
        <v>0</v>
      </c>
      <c r="S525" s="232">
        <f t="shared" si="195"/>
        <v>6351503.4799999995</v>
      </c>
      <c r="T525" s="225">
        <f t="shared" si="188"/>
        <v>6969.7174146823218</v>
      </c>
      <c r="U525" s="232">
        <v>9114.5717370788989</v>
      </c>
    </row>
    <row r="526" spans="1:21" ht="70.5" x14ac:dyDescent="0.5">
      <c r="A526">
        <v>1</v>
      </c>
      <c r="B526" s="241">
        <f>SUBTOTAL(9,$A$377:A526)</f>
        <v>149</v>
      </c>
      <c r="C526" s="234" t="s">
        <v>572</v>
      </c>
      <c r="D526" s="235"/>
      <c r="E526" s="224">
        <v>1986</v>
      </c>
      <c r="F526" s="224" t="s">
        <v>17026</v>
      </c>
      <c r="G526" s="224">
        <v>5</v>
      </c>
      <c r="H526" s="224" t="s">
        <v>17028</v>
      </c>
      <c r="I526" s="236">
        <v>2422.1</v>
      </c>
      <c r="J526" s="236">
        <v>2358.1999999999998</v>
      </c>
      <c r="K526" s="237">
        <v>117</v>
      </c>
      <c r="L526" s="224" t="s">
        <v>17021</v>
      </c>
      <c r="M526" s="224" t="s">
        <v>17037</v>
      </c>
      <c r="N526" s="227" t="s">
        <v>17092</v>
      </c>
      <c r="O526" s="232">
        <v>4899258.25</v>
      </c>
      <c r="P526" s="232">
        <v>0</v>
      </c>
      <c r="Q526" s="232">
        <v>0</v>
      </c>
      <c r="R526" s="232">
        <v>0</v>
      </c>
      <c r="S526" s="232">
        <f t="shared" si="195"/>
        <v>4899258.25</v>
      </c>
      <c r="T526" s="225">
        <f t="shared" si="188"/>
        <v>2022.7316171916932</v>
      </c>
      <c r="U526" s="232">
        <v>2604.5102018909211</v>
      </c>
    </row>
    <row r="527" spans="1:21" ht="70.5" x14ac:dyDescent="0.5">
      <c r="A527">
        <v>1</v>
      </c>
      <c r="B527" s="241">
        <f>SUBTOTAL(9,$A$377:A527)</f>
        <v>150</v>
      </c>
      <c r="C527" s="234" t="s">
        <v>573</v>
      </c>
      <c r="D527" s="235"/>
      <c r="E527" s="224">
        <v>1973</v>
      </c>
      <c r="F527" s="224" t="s">
        <v>17152</v>
      </c>
      <c r="G527" s="224">
        <v>5</v>
      </c>
      <c r="H527" s="224" t="s">
        <v>17024</v>
      </c>
      <c r="I527" s="236">
        <v>4053.8</v>
      </c>
      <c r="J527" s="236">
        <v>3338.7</v>
      </c>
      <c r="K527" s="237">
        <v>177</v>
      </c>
      <c r="L527" s="224" t="s">
        <v>17021</v>
      </c>
      <c r="M527" s="224" t="s">
        <v>17037</v>
      </c>
      <c r="N527" s="227" t="s">
        <v>17092</v>
      </c>
      <c r="O527" s="232">
        <v>8432197.4000000004</v>
      </c>
      <c r="P527" s="232">
        <v>0</v>
      </c>
      <c r="Q527" s="232">
        <v>0</v>
      </c>
      <c r="R527" s="232">
        <v>0</v>
      </c>
      <c r="S527" s="232">
        <f t="shared" si="195"/>
        <v>8432197.4000000004</v>
      </c>
      <c r="T527" s="225">
        <f t="shared" si="188"/>
        <v>2080.072376535596</v>
      </c>
      <c r="U527" s="232">
        <v>2711.2445015294293</v>
      </c>
    </row>
    <row r="528" spans="1:21" ht="35.25" x14ac:dyDescent="0.5">
      <c r="B528" s="259" t="s">
        <v>378</v>
      </c>
      <c r="C528" s="251"/>
      <c r="D528" s="223" t="s">
        <v>17004</v>
      </c>
      <c r="E528" s="224" t="s">
        <v>17004</v>
      </c>
      <c r="F528" s="224" t="s">
        <v>17004</v>
      </c>
      <c r="G528" s="224" t="s">
        <v>17004</v>
      </c>
      <c r="H528" s="224" t="s">
        <v>17004</v>
      </c>
      <c r="I528" s="229">
        <f>SUM(I529:I581)</f>
        <v>256465.56999999998</v>
      </c>
      <c r="J528" s="229">
        <f>SUM(J529:J581)</f>
        <v>205332.43</v>
      </c>
      <c r="K528" s="230">
        <f>SUM(K529:K581)</f>
        <v>8315</v>
      </c>
      <c r="L528" s="224" t="s">
        <v>17004</v>
      </c>
      <c r="M528" s="224" t="s">
        <v>17004</v>
      </c>
      <c r="N528" s="227" t="s">
        <v>17004</v>
      </c>
      <c r="O528" s="231">
        <v>359954410.08000004</v>
      </c>
      <c r="P528" s="229">
        <f>SUM(P529:P581)</f>
        <v>0</v>
      </c>
      <c r="Q528" s="229">
        <f>SUM(Q529:Q581)</f>
        <v>175676204.16999999</v>
      </c>
      <c r="R528" s="229">
        <f>SUM(R529:R581)</f>
        <v>0</v>
      </c>
      <c r="S528" s="229">
        <f>SUM(S529:S581)</f>
        <v>184278205.91000006</v>
      </c>
      <c r="T528" s="225">
        <f t="shared" si="188"/>
        <v>1403.5194278904576</v>
      </c>
      <c r="U528" s="232">
        <f>MAX(U529:U581)</f>
        <v>13293.355102040816</v>
      </c>
    </row>
    <row r="529" spans="1:21" ht="35.25" x14ac:dyDescent="0.5">
      <c r="A529">
        <v>1</v>
      </c>
      <c r="B529" s="241">
        <f>SUBTOTAL(9,$A$377:A529)</f>
        <v>151</v>
      </c>
      <c r="C529" s="234" t="s">
        <v>425</v>
      </c>
      <c r="D529" s="235"/>
      <c r="E529" s="224">
        <v>1963</v>
      </c>
      <c r="F529" s="224" t="s">
        <v>17152</v>
      </c>
      <c r="G529" s="224">
        <v>2</v>
      </c>
      <c r="H529" s="224" t="s">
        <v>16975</v>
      </c>
      <c r="I529" s="236">
        <v>310.89999999999998</v>
      </c>
      <c r="J529" s="236">
        <v>310.89999999999998</v>
      </c>
      <c r="K529" s="237">
        <v>19</v>
      </c>
      <c r="L529" s="224" t="s">
        <v>17021</v>
      </c>
      <c r="M529" s="224" t="s">
        <v>17056</v>
      </c>
      <c r="N529" s="227" t="s">
        <v>17025</v>
      </c>
      <c r="O529" s="232">
        <v>3636840.4000000004</v>
      </c>
      <c r="P529" s="232"/>
      <c r="Q529" s="232">
        <v>0</v>
      </c>
      <c r="R529" s="232">
        <v>0</v>
      </c>
      <c r="S529" s="232">
        <f t="shared" ref="S529:S561" si="196">O529-Q529-R529</f>
        <v>3636840.4000000004</v>
      </c>
      <c r="T529" s="225">
        <f t="shared" si="188"/>
        <v>11697.781923448056</v>
      </c>
      <c r="U529" s="232">
        <v>11917.30514634931</v>
      </c>
    </row>
    <row r="530" spans="1:21" ht="35.25" x14ac:dyDescent="0.5">
      <c r="A530">
        <v>1</v>
      </c>
      <c r="B530" s="241">
        <f>SUBTOTAL(9,$A$377:A530)</f>
        <v>152</v>
      </c>
      <c r="C530" s="234" t="s">
        <v>426</v>
      </c>
      <c r="D530" s="235"/>
      <c r="E530" s="224">
        <v>1961</v>
      </c>
      <c r="F530" s="224" t="s">
        <v>17152</v>
      </c>
      <c r="G530" s="224">
        <v>4</v>
      </c>
      <c r="H530" s="224" t="s">
        <v>16975</v>
      </c>
      <c r="I530" s="236">
        <v>2017.9</v>
      </c>
      <c r="J530" s="236">
        <v>1282.0999999999999</v>
      </c>
      <c r="K530" s="237">
        <v>43</v>
      </c>
      <c r="L530" s="224" t="s">
        <v>17021</v>
      </c>
      <c r="M530" s="224" t="s">
        <v>17037</v>
      </c>
      <c r="N530" s="227" t="s">
        <v>17071</v>
      </c>
      <c r="O530" s="232">
        <v>6188056.7999999998</v>
      </c>
      <c r="P530" s="232"/>
      <c r="Q530" s="232">
        <v>0</v>
      </c>
      <c r="R530" s="232">
        <v>0</v>
      </c>
      <c r="S530" s="232">
        <f t="shared" si="196"/>
        <v>6188056.7999999998</v>
      </c>
      <c r="T530" s="225">
        <f t="shared" si="188"/>
        <v>3066.582486743644</v>
      </c>
      <c r="U530" s="232">
        <v>3066.582486743644</v>
      </c>
    </row>
    <row r="531" spans="1:21" ht="35.25" x14ac:dyDescent="0.5">
      <c r="A531">
        <v>1</v>
      </c>
      <c r="B531" s="241">
        <f>SUBTOTAL(9,$A$377:A531)</f>
        <v>153</v>
      </c>
      <c r="C531" s="234" t="s">
        <v>427</v>
      </c>
      <c r="D531" s="235"/>
      <c r="E531" s="224">
        <v>1945</v>
      </c>
      <c r="F531" s="224" t="s">
        <v>17151</v>
      </c>
      <c r="G531" s="224">
        <v>2</v>
      </c>
      <c r="H531" s="224" t="s">
        <v>16975</v>
      </c>
      <c r="I531" s="236">
        <v>518.70000000000005</v>
      </c>
      <c r="J531" s="236">
        <v>438.7</v>
      </c>
      <c r="K531" s="237">
        <v>13</v>
      </c>
      <c r="L531" s="224" t="s">
        <v>17021</v>
      </c>
      <c r="M531" s="224" t="s">
        <v>17037</v>
      </c>
      <c r="N531" s="227" t="s">
        <v>17068</v>
      </c>
      <c r="O531" s="232">
        <v>3590380.75</v>
      </c>
      <c r="P531" s="232"/>
      <c r="Q531" s="232">
        <v>0</v>
      </c>
      <c r="R531" s="232">
        <v>0</v>
      </c>
      <c r="S531" s="232">
        <f t="shared" si="196"/>
        <v>3590380.75</v>
      </c>
      <c r="T531" s="225">
        <f t="shared" si="188"/>
        <v>6921.8830730672826</v>
      </c>
      <c r="U531" s="232">
        <v>9083.4936572199731</v>
      </c>
    </row>
    <row r="532" spans="1:21" ht="35.25" x14ac:dyDescent="0.5">
      <c r="A532">
        <v>1</v>
      </c>
      <c r="B532" s="241">
        <f>SUBTOTAL(9,$A$377:A532)</f>
        <v>154</v>
      </c>
      <c r="C532" s="234" t="s">
        <v>429</v>
      </c>
      <c r="D532" s="235"/>
      <c r="E532" s="224">
        <v>1941</v>
      </c>
      <c r="F532" s="224" t="s">
        <v>17151</v>
      </c>
      <c r="G532" s="224">
        <v>2</v>
      </c>
      <c r="H532" s="224" t="s">
        <v>16975</v>
      </c>
      <c r="I532" s="236">
        <v>489.1</v>
      </c>
      <c r="J532" s="236">
        <v>409.26</v>
      </c>
      <c r="K532" s="237">
        <v>22</v>
      </c>
      <c r="L532" s="224" t="s">
        <v>17021</v>
      </c>
      <c r="M532" s="224" t="s">
        <v>17056</v>
      </c>
      <c r="N532" s="227" t="s">
        <v>17025</v>
      </c>
      <c r="O532" s="232">
        <v>1774461.58</v>
      </c>
      <c r="P532" s="232"/>
      <c r="Q532" s="232">
        <v>0</v>
      </c>
      <c r="R532" s="232">
        <v>0</v>
      </c>
      <c r="S532" s="232">
        <f t="shared" si="196"/>
        <v>1774461.58</v>
      </c>
      <c r="T532" s="225">
        <f t="shared" si="188"/>
        <v>3628.0138621958699</v>
      </c>
      <c r="U532" s="232">
        <v>6084.23</v>
      </c>
    </row>
    <row r="533" spans="1:21" ht="35.25" x14ac:dyDescent="0.5">
      <c r="A533">
        <v>1</v>
      </c>
      <c r="B533" s="241">
        <f>SUBTOTAL(9,$A$377:A533)</f>
        <v>155</v>
      </c>
      <c r="C533" s="234" t="s">
        <v>435</v>
      </c>
      <c r="D533" s="235"/>
      <c r="E533" s="224">
        <v>1927</v>
      </c>
      <c r="F533" s="224" t="s">
        <v>17151</v>
      </c>
      <c r="G533" s="224">
        <v>2</v>
      </c>
      <c r="H533" s="224" t="s">
        <v>16975</v>
      </c>
      <c r="I533" s="236">
        <v>450</v>
      </c>
      <c r="J533" s="236">
        <v>385.6</v>
      </c>
      <c r="K533" s="237">
        <v>21</v>
      </c>
      <c r="L533" s="224" t="s">
        <v>17021</v>
      </c>
      <c r="M533" s="224" t="s">
        <v>17056</v>
      </c>
      <c r="N533" s="227" t="s">
        <v>17025</v>
      </c>
      <c r="O533" s="232">
        <v>4533694.2</v>
      </c>
      <c r="P533" s="232"/>
      <c r="Q533" s="232">
        <v>0</v>
      </c>
      <c r="R533" s="232">
        <v>0</v>
      </c>
      <c r="S533" s="232">
        <f t="shared" si="196"/>
        <v>4533694.2</v>
      </c>
      <c r="T533" s="225">
        <f t="shared" si="188"/>
        <v>10074.876</v>
      </c>
      <c r="U533" s="232">
        <v>13268.737777777778</v>
      </c>
    </row>
    <row r="534" spans="1:21" ht="35.25" x14ac:dyDescent="0.5">
      <c r="A534">
        <v>1</v>
      </c>
      <c r="B534" s="241">
        <f>SUBTOTAL(9,$A$377:A534)</f>
        <v>156</v>
      </c>
      <c r="C534" s="234" t="s">
        <v>436</v>
      </c>
      <c r="D534" s="235"/>
      <c r="E534" s="224">
        <v>1958</v>
      </c>
      <c r="F534" s="224" t="s">
        <v>17152</v>
      </c>
      <c r="G534" s="224">
        <v>2</v>
      </c>
      <c r="H534" s="224" t="s">
        <v>16973</v>
      </c>
      <c r="I534" s="236">
        <v>479.6</v>
      </c>
      <c r="J534" s="236">
        <v>281.60000000000002</v>
      </c>
      <c r="K534" s="237">
        <v>15</v>
      </c>
      <c r="L534" s="224" t="s">
        <v>17021</v>
      </c>
      <c r="M534" s="224" t="s">
        <v>17037</v>
      </c>
      <c r="N534" s="227" t="s">
        <v>17068</v>
      </c>
      <c r="O534" s="232">
        <v>2931184.8</v>
      </c>
      <c r="P534" s="232"/>
      <c r="Q534" s="232">
        <v>0</v>
      </c>
      <c r="R534" s="232">
        <v>0</v>
      </c>
      <c r="S534" s="232">
        <f t="shared" si="196"/>
        <v>2931184.8</v>
      </c>
      <c r="T534" s="225">
        <f t="shared" si="188"/>
        <v>6111.7281067556287</v>
      </c>
      <c r="U534" s="232">
        <v>6280.4579441200995</v>
      </c>
    </row>
    <row r="535" spans="1:21" ht="35.25" x14ac:dyDescent="0.5">
      <c r="A535">
        <v>1</v>
      </c>
      <c r="B535" s="241">
        <f>SUBTOTAL(9,$A$377:A535)</f>
        <v>157</v>
      </c>
      <c r="C535" s="234" t="s">
        <v>437</v>
      </c>
      <c r="D535" s="235"/>
      <c r="E535" s="224">
        <v>1917</v>
      </c>
      <c r="F535" s="224" t="s">
        <v>17152</v>
      </c>
      <c r="G535" s="224">
        <v>2</v>
      </c>
      <c r="H535" s="224" t="s">
        <v>16973</v>
      </c>
      <c r="I535" s="236">
        <v>363</v>
      </c>
      <c r="J535" s="236">
        <v>317.89999999999998</v>
      </c>
      <c r="K535" s="237">
        <v>12</v>
      </c>
      <c r="L535" s="224" t="s">
        <v>17021</v>
      </c>
      <c r="M535" s="224" t="s">
        <v>17056</v>
      </c>
      <c r="N535" s="227" t="s">
        <v>17025</v>
      </c>
      <c r="O535" s="232">
        <v>2436607.9200000004</v>
      </c>
      <c r="P535" s="232"/>
      <c r="Q535" s="232">
        <v>0</v>
      </c>
      <c r="R535" s="232">
        <v>0</v>
      </c>
      <c r="S535" s="232">
        <f t="shared" si="196"/>
        <v>2436607.9200000004</v>
      </c>
      <c r="T535" s="225">
        <f t="shared" si="188"/>
        <v>6712.4185123966954</v>
      </c>
      <c r="U535" s="232">
        <v>8912.2851790633613</v>
      </c>
    </row>
    <row r="536" spans="1:21" ht="35.25" x14ac:dyDescent="0.5">
      <c r="A536">
        <v>1</v>
      </c>
      <c r="B536" s="241">
        <f>SUBTOTAL(9,$A$377:A536)</f>
        <v>158</v>
      </c>
      <c r="C536" s="234" t="s">
        <v>438</v>
      </c>
      <c r="D536" s="235"/>
      <c r="E536" s="224">
        <v>1959</v>
      </c>
      <c r="F536" s="224" t="s">
        <v>17152</v>
      </c>
      <c r="G536" s="224">
        <v>3</v>
      </c>
      <c r="H536" s="224" t="s">
        <v>16973</v>
      </c>
      <c r="I536" s="236">
        <v>680.1</v>
      </c>
      <c r="J536" s="236">
        <v>657.6</v>
      </c>
      <c r="K536" s="237">
        <v>32</v>
      </c>
      <c r="L536" s="224" t="s">
        <v>17021</v>
      </c>
      <c r="M536" s="224" t="s">
        <v>17056</v>
      </c>
      <c r="N536" s="227" t="s">
        <v>17025</v>
      </c>
      <c r="O536" s="232">
        <v>5319901.18</v>
      </c>
      <c r="P536" s="232"/>
      <c r="Q536" s="232">
        <v>0</v>
      </c>
      <c r="R536" s="232">
        <v>0</v>
      </c>
      <c r="S536" s="232">
        <f t="shared" si="196"/>
        <v>5319901.18</v>
      </c>
      <c r="T536" s="225">
        <f t="shared" si="188"/>
        <v>7822.2337597412143</v>
      </c>
      <c r="U536" s="232">
        <v>8619.8641376268188</v>
      </c>
    </row>
    <row r="537" spans="1:21" ht="35.25" x14ac:dyDescent="0.5">
      <c r="A537">
        <v>1</v>
      </c>
      <c r="B537" s="241">
        <f>SUBTOTAL(9,$A$377:A537)</f>
        <v>159</v>
      </c>
      <c r="C537" s="234" t="s">
        <v>452</v>
      </c>
      <c r="D537" s="235"/>
      <c r="E537" s="224">
        <v>1958</v>
      </c>
      <c r="F537" s="224" t="s">
        <v>17152</v>
      </c>
      <c r="G537" s="224">
        <v>2</v>
      </c>
      <c r="H537" s="224" t="s">
        <v>16975</v>
      </c>
      <c r="I537" s="236">
        <v>506</v>
      </c>
      <c r="J537" s="236">
        <v>456.5</v>
      </c>
      <c r="K537" s="237">
        <v>17</v>
      </c>
      <c r="L537" s="224" t="s">
        <v>17021</v>
      </c>
      <c r="M537" s="224" t="s">
        <v>17056</v>
      </c>
      <c r="N537" s="227" t="s">
        <v>17025</v>
      </c>
      <c r="O537" s="232">
        <v>4179652.4000000004</v>
      </c>
      <c r="P537" s="232"/>
      <c r="Q537" s="232">
        <v>0</v>
      </c>
      <c r="R537" s="232">
        <v>0</v>
      </c>
      <c r="S537" s="232">
        <f t="shared" si="196"/>
        <v>4179652.4000000004</v>
      </c>
      <c r="T537" s="225">
        <f t="shared" si="188"/>
        <v>8260.1826086956535</v>
      </c>
      <c r="U537" s="232">
        <v>8260.1826086956517</v>
      </c>
    </row>
    <row r="538" spans="1:21" ht="35.25" x14ac:dyDescent="0.5">
      <c r="A538">
        <v>1</v>
      </c>
      <c r="B538" s="241">
        <f>SUBTOTAL(9,$A$377:A538)</f>
        <v>160</v>
      </c>
      <c r="C538" s="234" t="s">
        <v>444</v>
      </c>
      <c r="D538" s="235"/>
      <c r="E538" s="224">
        <v>1971</v>
      </c>
      <c r="F538" s="224" t="s">
        <v>17152</v>
      </c>
      <c r="G538" s="224">
        <v>5</v>
      </c>
      <c r="H538" s="224" t="s">
        <v>16975</v>
      </c>
      <c r="I538" s="236">
        <v>2484.4</v>
      </c>
      <c r="J538" s="236">
        <v>2185.6</v>
      </c>
      <c r="K538" s="237">
        <v>49</v>
      </c>
      <c r="L538" s="224" t="s">
        <v>17021</v>
      </c>
      <c r="M538" s="224" t="s">
        <v>17037</v>
      </c>
      <c r="N538" s="227" t="s">
        <v>17075</v>
      </c>
      <c r="O538" s="232">
        <v>6600593.9200000009</v>
      </c>
      <c r="P538" s="232"/>
      <c r="Q538" s="232">
        <v>0</v>
      </c>
      <c r="R538" s="232">
        <v>0</v>
      </c>
      <c r="S538" s="232">
        <f t="shared" si="196"/>
        <v>6600593.9200000009</v>
      </c>
      <c r="T538" s="225">
        <f t="shared" si="188"/>
        <v>2656.8161004669137</v>
      </c>
      <c r="U538" s="232">
        <v>2474.0906134277893</v>
      </c>
    </row>
    <row r="539" spans="1:21" ht="35.25" x14ac:dyDescent="0.5">
      <c r="A539">
        <v>1</v>
      </c>
      <c r="B539" s="241">
        <f>SUBTOTAL(9,$A$377:A539)</f>
        <v>161</v>
      </c>
      <c r="C539" s="234" t="s">
        <v>440</v>
      </c>
      <c r="D539" s="235"/>
      <c r="E539" s="224">
        <v>1958</v>
      </c>
      <c r="F539" s="224" t="s">
        <v>17152</v>
      </c>
      <c r="G539" s="224">
        <v>2</v>
      </c>
      <c r="H539" s="224" t="s">
        <v>16973</v>
      </c>
      <c r="I539" s="236">
        <v>283.89999999999998</v>
      </c>
      <c r="J539" s="236">
        <v>283.89999999999998</v>
      </c>
      <c r="K539" s="237">
        <v>16</v>
      </c>
      <c r="L539" s="224" t="s">
        <v>17021</v>
      </c>
      <c r="M539" s="224" t="s">
        <v>17056</v>
      </c>
      <c r="N539" s="227" t="s">
        <v>17025</v>
      </c>
      <c r="O539" s="232">
        <v>2931184.8</v>
      </c>
      <c r="P539" s="232"/>
      <c r="Q539" s="232">
        <v>0</v>
      </c>
      <c r="R539" s="232">
        <v>0</v>
      </c>
      <c r="S539" s="232">
        <f t="shared" si="196"/>
        <v>2931184.8</v>
      </c>
      <c r="T539" s="225">
        <f t="shared" si="188"/>
        <v>10324.708700246565</v>
      </c>
      <c r="U539" s="232">
        <v>10324.708700246565</v>
      </c>
    </row>
    <row r="540" spans="1:21" ht="35.25" x14ac:dyDescent="0.5">
      <c r="A540">
        <v>1</v>
      </c>
      <c r="B540" s="241">
        <f>SUBTOTAL(9,$A$377:A540)</f>
        <v>162</v>
      </c>
      <c r="C540" s="234" t="s">
        <v>441</v>
      </c>
      <c r="D540" s="235"/>
      <c r="E540" s="224">
        <v>1961</v>
      </c>
      <c r="F540" s="224" t="s">
        <v>17152</v>
      </c>
      <c r="G540" s="224">
        <v>2</v>
      </c>
      <c r="H540" s="224" t="s">
        <v>16975</v>
      </c>
      <c r="I540" s="236">
        <v>294</v>
      </c>
      <c r="J540" s="236">
        <v>272.5</v>
      </c>
      <c r="K540" s="237">
        <v>21</v>
      </c>
      <c r="L540" s="224" t="s">
        <v>17021</v>
      </c>
      <c r="M540" s="224" t="s">
        <v>17056</v>
      </c>
      <c r="N540" s="227" t="s">
        <v>17025</v>
      </c>
      <c r="O540" s="232">
        <v>3908246.4000000004</v>
      </c>
      <c r="P540" s="232"/>
      <c r="Q540" s="232">
        <v>0</v>
      </c>
      <c r="R540" s="232">
        <v>0</v>
      </c>
      <c r="S540" s="232">
        <f t="shared" si="196"/>
        <v>3908246.4000000004</v>
      </c>
      <c r="T540" s="225">
        <f t="shared" si="188"/>
        <v>13293.355102040818</v>
      </c>
      <c r="U540" s="232">
        <v>13293.355102040816</v>
      </c>
    </row>
    <row r="541" spans="1:21" ht="35.25" x14ac:dyDescent="0.5">
      <c r="A541">
        <v>1</v>
      </c>
      <c r="B541" s="241">
        <f>SUBTOTAL(9,$A$377:A541)</f>
        <v>163</v>
      </c>
      <c r="C541" s="234" t="s">
        <v>442</v>
      </c>
      <c r="D541" s="235"/>
      <c r="E541" s="224">
        <v>1962</v>
      </c>
      <c r="F541" s="224" t="s">
        <v>17152</v>
      </c>
      <c r="G541" s="224">
        <v>2</v>
      </c>
      <c r="H541" s="224" t="s">
        <v>16973</v>
      </c>
      <c r="I541" s="236">
        <v>435.9</v>
      </c>
      <c r="J541" s="236">
        <v>267.89999999999998</v>
      </c>
      <c r="K541" s="237">
        <v>21</v>
      </c>
      <c r="L541" s="224" t="s">
        <v>17021</v>
      </c>
      <c r="M541" s="224" t="s">
        <v>17056</v>
      </c>
      <c r="N541" s="227" t="s">
        <v>17025</v>
      </c>
      <c r="O541" s="232">
        <v>2828362.23</v>
      </c>
      <c r="P541" s="232"/>
      <c r="Q541" s="232">
        <v>0</v>
      </c>
      <c r="R541" s="232">
        <v>0</v>
      </c>
      <c r="S541" s="232">
        <f t="shared" si="196"/>
        <v>2828362.23</v>
      </c>
      <c r="T541" s="225">
        <f t="shared" si="188"/>
        <v>6488.5575361321407</v>
      </c>
      <c r="U541" s="232">
        <v>7802.0676760724946</v>
      </c>
    </row>
    <row r="542" spans="1:21" ht="35.25" x14ac:dyDescent="0.5">
      <c r="A542">
        <v>1</v>
      </c>
      <c r="B542" s="241">
        <f>SUBTOTAL(9,$A$377:A542)</f>
        <v>164</v>
      </c>
      <c r="C542" s="234" t="s">
        <v>11136</v>
      </c>
      <c r="D542" s="235" t="s">
        <v>17399</v>
      </c>
      <c r="E542" s="224">
        <v>1937</v>
      </c>
      <c r="F542" s="224" t="s">
        <v>17152</v>
      </c>
      <c r="G542" s="224" t="s">
        <v>17024</v>
      </c>
      <c r="H542" s="224" t="s">
        <v>17028</v>
      </c>
      <c r="I542" s="236">
        <v>1585.9</v>
      </c>
      <c r="J542" s="236">
        <v>1585.9</v>
      </c>
      <c r="K542" s="237">
        <v>36</v>
      </c>
      <c r="L542" s="224" t="s">
        <v>17021</v>
      </c>
      <c r="M542" s="224" t="s">
        <v>17056</v>
      </c>
      <c r="N542" s="227" t="s">
        <v>17025</v>
      </c>
      <c r="O542" s="232">
        <v>9130792.040000001</v>
      </c>
      <c r="P542" s="232"/>
      <c r="Q542" s="232">
        <v>0</v>
      </c>
      <c r="R542" s="232">
        <v>0</v>
      </c>
      <c r="S542" s="232">
        <f t="shared" si="196"/>
        <v>9130792.040000001</v>
      </c>
      <c r="T542" s="225">
        <f t="shared" si="188"/>
        <v>5757.4828425499718</v>
      </c>
      <c r="U542" s="232">
        <v>10764.73638501797</v>
      </c>
    </row>
    <row r="543" spans="1:21" ht="35.25" x14ac:dyDescent="0.5">
      <c r="A543">
        <v>1</v>
      </c>
      <c r="B543" s="241">
        <f>SUBTOTAL(9,$A$377:A543)</f>
        <v>165</v>
      </c>
      <c r="C543" s="234" t="s">
        <v>433</v>
      </c>
      <c r="D543" s="235"/>
      <c r="E543" s="224">
        <v>1943</v>
      </c>
      <c r="F543" s="224" t="s">
        <v>17151</v>
      </c>
      <c r="G543" s="224">
        <v>2</v>
      </c>
      <c r="H543" s="224" t="s">
        <v>16975</v>
      </c>
      <c r="I543" s="236">
        <v>389.7</v>
      </c>
      <c r="J543" s="236">
        <v>368.31</v>
      </c>
      <c r="K543" s="237">
        <v>9</v>
      </c>
      <c r="L543" s="224" t="s">
        <v>17021</v>
      </c>
      <c r="M543" s="224" t="s">
        <v>17056</v>
      </c>
      <c r="N543" s="227" t="s">
        <v>17025</v>
      </c>
      <c r="O543" s="232">
        <v>2660714.2599999998</v>
      </c>
      <c r="P543" s="232"/>
      <c r="Q543" s="232">
        <v>0</v>
      </c>
      <c r="R543" s="232">
        <v>0</v>
      </c>
      <c r="S543" s="232">
        <f t="shared" si="196"/>
        <v>2660714.2599999998</v>
      </c>
      <c r="T543" s="225">
        <f t="shared" si="188"/>
        <v>6827.5962535283552</v>
      </c>
      <c r="U543" s="232">
        <v>9053.8311521683354</v>
      </c>
    </row>
    <row r="544" spans="1:21" ht="35.25" x14ac:dyDescent="0.5">
      <c r="A544">
        <v>1</v>
      </c>
      <c r="B544" s="241">
        <f>SUBTOTAL(9,$A$377:A544)</f>
        <v>166</v>
      </c>
      <c r="C544" s="234" t="s">
        <v>434</v>
      </c>
      <c r="D544" s="235"/>
      <c r="E544" s="224">
        <v>1948</v>
      </c>
      <c r="F544" s="224" t="s">
        <v>17151</v>
      </c>
      <c r="G544" s="224">
        <v>2</v>
      </c>
      <c r="H544" s="224" t="s">
        <v>16975</v>
      </c>
      <c r="I544" s="236">
        <v>447.5</v>
      </c>
      <c r="J544" s="236">
        <v>368.08</v>
      </c>
      <c r="K544" s="237">
        <v>7</v>
      </c>
      <c r="L544" s="224" t="s">
        <v>17021</v>
      </c>
      <c r="M544" s="224" t="s">
        <v>17056</v>
      </c>
      <c r="N544" s="227" t="s">
        <v>17025</v>
      </c>
      <c r="O544" s="232">
        <v>2662076.1800000002</v>
      </c>
      <c r="P544" s="232"/>
      <c r="Q544" s="232">
        <v>0</v>
      </c>
      <c r="R544" s="232">
        <v>0</v>
      </c>
      <c r="S544" s="232">
        <f t="shared" si="196"/>
        <v>2662076.1800000002</v>
      </c>
      <c r="T544" s="225">
        <f t="shared" si="188"/>
        <v>5948.7735865921795</v>
      </c>
      <c r="U544" s="232">
        <v>7884.4201117318435</v>
      </c>
    </row>
    <row r="545" spans="1:21" ht="35.25" x14ac:dyDescent="0.5">
      <c r="A545">
        <v>1</v>
      </c>
      <c r="B545" s="241">
        <f>SUBTOTAL(9,$A$377:A545)</f>
        <v>167</v>
      </c>
      <c r="C545" s="234" t="s">
        <v>409</v>
      </c>
      <c r="D545" s="235"/>
      <c r="E545" s="224">
        <v>1941</v>
      </c>
      <c r="F545" s="224" t="s">
        <v>17151</v>
      </c>
      <c r="G545" s="224">
        <v>2</v>
      </c>
      <c r="H545" s="224" t="s">
        <v>16975</v>
      </c>
      <c r="I545" s="236">
        <v>485</v>
      </c>
      <c r="J545" s="236">
        <v>433.6</v>
      </c>
      <c r="K545" s="237">
        <v>22</v>
      </c>
      <c r="L545" s="224" t="s">
        <v>17021</v>
      </c>
      <c r="M545" s="224" t="s">
        <v>17056</v>
      </c>
      <c r="N545" s="227" t="s">
        <v>17025</v>
      </c>
      <c r="O545" s="232">
        <v>2807331.5999999996</v>
      </c>
      <c r="P545" s="232"/>
      <c r="Q545" s="232">
        <v>0</v>
      </c>
      <c r="R545" s="232">
        <v>0</v>
      </c>
      <c r="S545" s="232">
        <f t="shared" si="196"/>
        <v>2807331.5999999996</v>
      </c>
      <c r="T545" s="225">
        <f t="shared" si="188"/>
        <v>5788.312577319587</v>
      </c>
      <c r="U545" s="232">
        <v>7655.3280000000004</v>
      </c>
    </row>
    <row r="546" spans="1:21" ht="35.25" x14ac:dyDescent="0.5">
      <c r="A546">
        <v>1</v>
      </c>
      <c r="B546" s="241">
        <f>SUBTOTAL(9,$A$377:A546)</f>
        <v>168</v>
      </c>
      <c r="C546" s="234" t="s">
        <v>406</v>
      </c>
      <c r="D546" s="235"/>
      <c r="E546" s="224">
        <v>1927</v>
      </c>
      <c r="F546" s="224" t="s">
        <v>17151</v>
      </c>
      <c r="G546" s="224">
        <v>2</v>
      </c>
      <c r="H546" s="224" t="s">
        <v>16975</v>
      </c>
      <c r="I546" s="236">
        <v>636.9</v>
      </c>
      <c r="J546" s="236">
        <v>386.9</v>
      </c>
      <c r="K546" s="237">
        <v>40</v>
      </c>
      <c r="L546" s="224" t="s">
        <v>17021</v>
      </c>
      <c r="M546" s="224" t="s">
        <v>17056</v>
      </c>
      <c r="N546" s="227" t="s">
        <v>17025</v>
      </c>
      <c r="O546" s="232">
        <v>2567365.1199999996</v>
      </c>
      <c r="P546" s="232"/>
      <c r="Q546" s="232">
        <v>0</v>
      </c>
      <c r="R546" s="232">
        <v>0</v>
      </c>
      <c r="S546" s="232">
        <f t="shared" si="196"/>
        <v>2567365.1199999996</v>
      </c>
      <c r="T546" s="225">
        <f t="shared" si="188"/>
        <v>4031.0333176322811</v>
      </c>
      <c r="U546" s="232">
        <v>5335.2223582980059</v>
      </c>
    </row>
    <row r="547" spans="1:21" ht="35.25" x14ac:dyDescent="0.5">
      <c r="A547">
        <v>1</v>
      </c>
      <c r="B547" s="241">
        <f>SUBTOTAL(9,$A$377:A547)</f>
        <v>169</v>
      </c>
      <c r="C547" s="234" t="s">
        <v>445</v>
      </c>
      <c r="D547" s="235"/>
      <c r="E547" s="224">
        <v>1928</v>
      </c>
      <c r="F547" s="224" t="s">
        <v>17151</v>
      </c>
      <c r="G547" s="224">
        <v>2</v>
      </c>
      <c r="H547" s="224" t="s">
        <v>16975</v>
      </c>
      <c r="I547" s="236">
        <v>456.6</v>
      </c>
      <c r="J547" s="236">
        <v>404.9</v>
      </c>
      <c r="K547" s="237">
        <v>23</v>
      </c>
      <c r="L547" s="224" t="s">
        <v>17021</v>
      </c>
      <c r="M547" s="224" t="s">
        <v>17056</v>
      </c>
      <c r="N547" s="227" t="s">
        <v>17025</v>
      </c>
      <c r="O547" s="232">
        <v>2748684.55</v>
      </c>
      <c r="P547" s="232"/>
      <c r="Q547" s="232">
        <v>0</v>
      </c>
      <c r="R547" s="232">
        <v>0</v>
      </c>
      <c r="S547" s="232">
        <f t="shared" si="196"/>
        <v>2748684.55</v>
      </c>
      <c r="T547" s="225">
        <f t="shared" ref="T547:T616" si="197">O547/I547</f>
        <v>6019.896079719666</v>
      </c>
      <c r="U547" s="232">
        <v>7965.0468681559341</v>
      </c>
    </row>
    <row r="548" spans="1:21" ht="35.25" x14ac:dyDescent="0.5">
      <c r="A548">
        <v>1</v>
      </c>
      <c r="B548" s="241">
        <f>SUBTOTAL(9,$A$377:A548)</f>
        <v>170</v>
      </c>
      <c r="C548" s="234" t="s">
        <v>418</v>
      </c>
      <c r="D548" s="235"/>
      <c r="E548" s="224">
        <v>1928</v>
      </c>
      <c r="F548" s="224" t="s">
        <v>17151</v>
      </c>
      <c r="G548" s="224">
        <v>2</v>
      </c>
      <c r="H548" s="224" t="s">
        <v>16975</v>
      </c>
      <c r="I548" s="236">
        <v>455.74</v>
      </c>
      <c r="J548" s="236">
        <v>404.3</v>
      </c>
      <c r="K548" s="237">
        <v>21</v>
      </c>
      <c r="L548" s="224" t="s">
        <v>17021</v>
      </c>
      <c r="M548" s="224" t="s">
        <v>17056</v>
      </c>
      <c r="N548" s="227" t="s">
        <v>17025</v>
      </c>
      <c r="O548" s="232">
        <v>3055637.8</v>
      </c>
      <c r="P548" s="232"/>
      <c r="Q548" s="232">
        <v>0</v>
      </c>
      <c r="R548" s="232">
        <v>0</v>
      </c>
      <c r="S548" s="232">
        <f t="shared" si="196"/>
        <v>3055637.8</v>
      </c>
      <c r="T548" s="225">
        <f t="shared" si="197"/>
        <v>6704.7829903014872</v>
      </c>
      <c r="U548" s="232">
        <v>7335.008535568526</v>
      </c>
    </row>
    <row r="549" spans="1:21" ht="35.25" x14ac:dyDescent="0.5">
      <c r="A549">
        <v>1</v>
      </c>
      <c r="B549" s="241">
        <f>SUBTOTAL(9,$A$377:A549)</f>
        <v>171</v>
      </c>
      <c r="C549" s="234" t="s">
        <v>380</v>
      </c>
      <c r="D549" s="235"/>
      <c r="E549" s="224">
        <v>1940</v>
      </c>
      <c r="F549" s="224" t="s">
        <v>17151</v>
      </c>
      <c r="G549" s="224">
        <v>2</v>
      </c>
      <c r="H549" s="224" t="s">
        <v>16975</v>
      </c>
      <c r="I549" s="236">
        <v>831.9</v>
      </c>
      <c r="J549" s="236">
        <v>562.20000000000005</v>
      </c>
      <c r="K549" s="237">
        <v>18</v>
      </c>
      <c r="L549" s="224" t="s">
        <v>17021</v>
      </c>
      <c r="M549" s="224" t="s">
        <v>17056</v>
      </c>
      <c r="N549" s="227" t="s">
        <v>17025</v>
      </c>
      <c r="O549" s="232">
        <v>3535496.0199999996</v>
      </c>
      <c r="P549" s="232"/>
      <c r="Q549" s="232">
        <v>0</v>
      </c>
      <c r="R549" s="232">
        <v>0</v>
      </c>
      <c r="S549" s="232">
        <f t="shared" si="196"/>
        <v>3535496.0199999996</v>
      </c>
      <c r="T549" s="225">
        <f t="shared" si="197"/>
        <v>4249.905060704411</v>
      </c>
      <c r="U549" s="232">
        <v>5572.3217694434425</v>
      </c>
    </row>
    <row r="550" spans="1:21" ht="35.25" x14ac:dyDescent="0.5">
      <c r="A550">
        <v>1</v>
      </c>
      <c r="B550" s="241">
        <f>SUBTOTAL(9,$A$377:A550)</f>
        <v>172</v>
      </c>
      <c r="C550" s="234" t="s">
        <v>389</v>
      </c>
      <c r="D550" s="235"/>
      <c r="E550" s="224">
        <v>1927</v>
      </c>
      <c r="F550" s="224" t="s">
        <v>17151</v>
      </c>
      <c r="G550" s="224">
        <v>2</v>
      </c>
      <c r="H550" s="224" t="s">
        <v>16975</v>
      </c>
      <c r="I550" s="236">
        <v>640.4</v>
      </c>
      <c r="J550" s="236">
        <v>389</v>
      </c>
      <c r="K550" s="237">
        <v>43</v>
      </c>
      <c r="L550" s="224" t="s">
        <v>17021</v>
      </c>
      <c r="M550" s="224" t="s">
        <v>17056</v>
      </c>
      <c r="N550" s="227" t="s">
        <v>17025</v>
      </c>
      <c r="O550" s="232">
        <v>2750492.88</v>
      </c>
      <c r="P550" s="232"/>
      <c r="Q550" s="232">
        <v>0</v>
      </c>
      <c r="R550" s="232">
        <v>0</v>
      </c>
      <c r="S550" s="232">
        <f t="shared" si="196"/>
        <v>2750492.88</v>
      </c>
      <c r="T550" s="225">
        <f t="shared" si="197"/>
        <v>4294.9607745159274</v>
      </c>
      <c r="U550" s="232">
        <v>5679.013741411618</v>
      </c>
    </row>
    <row r="551" spans="1:21" ht="35.25" x14ac:dyDescent="0.5">
      <c r="A551">
        <v>1</v>
      </c>
      <c r="B551" s="241">
        <f>SUBTOTAL(9,$A$377:A551)</f>
        <v>173</v>
      </c>
      <c r="C551" s="234" t="s">
        <v>422</v>
      </c>
      <c r="D551" s="235"/>
      <c r="E551" s="224">
        <v>1938</v>
      </c>
      <c r="F551" s="224" t="s">
        <v>17151</v>
      </c>
      <c r="G551" s="224">
        <v>2</v>
      </c>
      <c r="H551" s="224" t="s">
        <v>16973</v>
      </c>
      <c r="I551" s="236">
        <v>383.6</v>
      </c>
      <c r="J551" s="236">
        <v>383.6</v>
      </c>
      <c r="K551" s="237">
        <v>19</v>
      </c>
      <c r="L551" s="224" t="s">
        <v>17021</v>
      </c>
      <c r="M551" s="224" t="s">
        <v>17037</v>
      </c>
      <c r="N551" s="227" t="s">
        <v>17068</v>
      </c>
      <c r="O551" s="232">
        <v>3121842.31</v>
      </c>
      <c r="P551" s="232"/>
      <c r="Q551" s="232">
        <v>0</v>
      </c>
      <c r="R551" s="232">
        <v>0</v>
      </c>
      <c r="S551" s="232">
        <f t="shared" si="196"/>
        <v>3121842.31</v>
      </c>
      <c r="T551" s="225">
        <f t="shared" si="197"/>
        <v>8138.2750521376429</v>
      </c>
      <c r="U551" s="232">
        <v>10754.356621480707</v>
      </c>
    </row>
    <row r="552" spans="1:21" ht="35.25" x14ac:dyDescent="0.5">
      <c r="A552">
        <v>1</v>
      </c>
      <c r="B552" s="241">
        <f>SUBTOTAL(9,$A$377:A552)</f>
        <v>174</v>
      </c>
      <c r="C552" s="234" t="s">
        <v>424</v>
      </c>
      <c r="D552" s="235"/>
      <c r="E552" s="224">
        <v>1916</v>
      </c>
      <c r="F552" s="224" t="s">
        <v>17151</v>
      </c>
      <c r="G552" s="224">
        <v>2</v>
      </c>
      <c r="H552" s="224" t="s">
        <v>16973</v>
      </c>
      <c r="I552" s="236">
        <v>404.7</v>
      </c>
      <c r="J552" s="236">
        <v>356.1</v>
      </c>
      <c r="K552" s="237">
        <v>13</v>
      </c>
      <c r="L552" s="224" t="s">
        <v>17021</v>
      </c>
      <c r="M552" s="224" t="s">
        <v>17037</v>
      </c>
      <c r="N552" s="227" t="s">
        <v>17065</v>
      </c>
      <c r="O552" s="232">
        <v>2790742.22</v>
      </c>
      <c r="P552" s="232"/>
      <c r="Q552" s="232">
        <v>0</v>
      </c>
      <c r="R552" s="232">
        <v>0</v>
      </c>
      <c r="S552" s="232">
        <f t="shared" si="196"/>
        <v>2790742.22</v>
      </c>
      <c r="T552" s="225">
        <f t="shared" si="197"/>
        <v>6895.8295527551281</v>
      </c>
      <c r="U552" s="232">
        <v>9120.6365208796651</v>
      </c>
    </row>
    <row r="553" spans="1:21" ht="35.25" x14ac:dyDescent="0.5">
      <c r="A553">
        <v>1</v>
      </c>
      <c r="B553" s="241">
        <f>SUBTOTAL(9,$A$377:A553)</f>
        <v>175</v>
      </c>
      <c r="C553" s="234" t="s">
        <v>430</v>
      </c>
      <c r="D553" s="235"/>
      <c r="E553" s="224">
        <v>1928</v>
      </c>
      <c r="F553" s="224" t="s">
        <v>17151</v>
      </c>
      <c r="G553" s="224">
        <v>2</v>
      </c>
      <c r="H553" s="224" t="s">
        <v>16975</v>
      </c>
      <c r="I553" s="236">
        <v>401.7</v>
      </c>
      <c r="J553" s="236">
        <v>350.3</v>
      </c>
      <c r="K553" s="237">
        <v>16</v>
      </c>
      <c r="L553" s="224" t="s">
        <v>17021</v>
      </c>
      <c r="M553" s="224" t="s">
        <v>17056</v>
      </c>
      <c r="N553" s="227" t="s">
        <v>17025</v>
      </c>
      <c r="O553" s="232">
        <v>2714704</v>
      </c>
      <c r="P553" s="232">
        <v>0</v>
      </c>
      <c r="Q553" s="232">
        <v>0</v>
      </c>
      <c r="R553" s="232">
        <v>0</v>
      </c>
      <c r="S553" s="232">
        <f t="shared" si="196"/>
        <v>2714704</v>
      </c>
      <c r="T553" s="225">
        <f t="shared" si="197"/>
        <v>6758.0383370674635</v>
      </c>
      <c r="U553" s="232">
        <v>9188.7518048294751</v>
      </c>
    </row>
    <row r="554" spans="1:21" ht="35.25" x14ac:dyDescent="0.5">
      <c r="A554">
        <v>1</v>
      </c>
      <c r="B554" s="241">
        <f>SUBTOTAL(9,$A$377:A554)</f>
        <v>176</v>
      </c>
      <c r="C554" s="234" t="s">
        <v>383</v>
      </c>
      <c r="D554" s="235"/>
      <c r="E554" s="224">
        <v>1968</v>
      </c>
      <c r="F554" s="224" t="s">
        <v>17152</v>
      </c>
      <c r="G554" s="224">
        <v>5</v>
      </c>
      <c r="H554" s="224" t="s">
        <v>16975</v>
      </c>
      <c r="I554" s="236">
        <v>1976.4</v>
      </c>
      <c r="J554" s="236">
        <v>1594.6</v>
      </c>
      <c r="K554" s="237">
        <v>56</v>
      </c>
      <c r="L554" s="224" t="s">
        <v>17021</v>
      </c>
      <c r="M554" s="224" t="s">
        <v>17037</v>
      </c>
      <c r="N554" s="227" t="s">
        <v>17067</v>
      </c>
      <c r="O554" s="232">
        <v>5584650.25</v>
      </c>
      <c r="P554" s="232">
        <v>0</v>
      </c>
      <c r="Q554" s="232">
        <v>0</v>
      </c>
      <c r="R554" s="232">
        <v>0</v>
      </c>
      <c r="S554" s="232">
        <f t="shared" si="196"/>
        <v>5584650.25</v>
      </c>
      <c r="T554" s="225">
        <f t="shared" si="197"/>
        <v>2825.6680074883625</v>
      </c>
      <c r="U554" s="232">
        <v>4244.0431203197732</v>
      </c>
    </row>
    <row r="555" spans="1:21" ht="35.25" x14ac:dyDescent="0.5">
      <c r="A555">
        <v>1</v>
      </c>
      <c r="B555" s="241">
        <f>SUBTOTAL(9,$A$377:A555)</f>
        <v>177</v>
      </c>
      <c r="C555" s="234" t="s">
        <v>431</v>
      </c>
      <c r="D555" s="235"/>
      <c r="E555" s="224">
        <v>1962</v>
      </c>
      <c r="F555" s="224" t="s">
        <v>17152</v>
      </c>
      <c r="G555" s="224">
        <v>5</v>
      </c>
      <c r="H555" s="224" t="s">
        <v>16975</v>
      </c>
      <c r="I555" s="236">
        <v>1601.3</v>
      </c>
      <c r="J555" s="236">
        <v>1511.3</v>
      </c>
      <c r="K555" s="237">
        <v>57</v>
      </c>
      <c r="L555" s="224" t="s">
        <v>17021</v>
      </c>
      <c r="M555" s="224" t="s">
        <v>17037</v>
      </c>
      <c r="N555" s="227" t="s">
        <v>17340</v>
      </c>
      <c r="O555" s="232">
        <v>5467308.5899999999</v>
      </c>
      <c r="P555" s="232">
        <v>0</v>
      </c>
      <c r="Q555" s="232">
        <v>0</v>
      </c>
      <c r="R555" s="232">
        <v>0</v>
      </c>
      <c r="S555" s="232">
        <f t="shared" si="196"/>
        <v>5467308.5899999999</v>
      </c>
      <c r="T555" s="225">
        <f t="shared" si="197"/>
        <v>3414.2937550740025</v>
      </c>
      <c r="U555" s="232">
        <v>3510.2304627490166</v>
      </c>
    </row>
    <row r="556" spans="1:21" ht="35.25" x14ac:dyDescent="0.5">
      <c r="A556">
        <v>1</v>
      </c>
      <c r="B556" s="241">
        <f>SUBTOTAL(9,$A$377:A556)</f>
        <v>178</v>
      </c>
      <c r="C556" s="234" t="s">
        <v>401</v>
      </c>
      <c r="D556" s="235"/>
      <c r="E556" s="224">
        <v>1959</v>
      </c>
      <c r="F556" s="224" t="s">
        <v>17152</v>
      </c>
      <c r="G556" s="224">
        <v>4</v>
      </c>
      <c r="H556" s="224" t="s">
        <v>17024</v>
      </c>
      <c r="I556" s="236">
        <v>4644.8999999999996</v>
      </c>
      <c r="J556" s="236">
        <v>3816.9</v>
      </c>
      <c r="K556" s="237">
        <v>124</v>
      </c>
      <c r="L556" s="224" t="s">
        <v>17021</v>
      </c>
      <c r="M556" s="224" t="s">
        <v>17037</v>
      </c>
      <c r="N556" s="227" t="s">
        <v>17068</v>
      </c>
      <c r="O556" s="232">
        <v>22417558.48</v>
      </c>
      <c r="P556" s="232">
        <v>0</v>
      </c>
      <c r="Q556" s="232">
        <v>0</v>
      </c>
      <c r="R556" s="232">
        <v>0</v>
      </c>
      <c r="S556" s="232">
        <f t="shared" si="196"/>
        <v>22417558.48</v>
      </c>
      <c r="T556" s="225">
        <f t="shared" si="197"/>
        <v>4826.2736506706287</v>
      </c>
      <c r="U556" s="232">
        <v>6425.0035854377929</v>
      </c>
    </row>
    <row r="557" spans="1:21" ht="35.25" x14ac:dyDescent="0.5">
      <c r="A557">
        <v>1</v>
      </c>
      <c r="B557" s="241">
        <f>SUBTOTAL(9,$A$377:A557)</f>
        <v>179</v>
      </c>
      <c r="C557" s="234" t="s">
        <v>403</v>
      </c>
      <c r="D557" s="235"/>
      <c r="E557" s="224">
        <v>1962</v>
      </c>
      <c r="F557" s="224" t="s">
        <v>17152</v>
      </c>
      <c r="G557" s="224">
        <v>3</v>
      </c>
      <c r="H557" s="224" t="s">
        <v>16975</v>
      </c>
      <c r="I557" s="236">
        <v>1025.5</v>
      </c>
      <c r="J557" s="236">
        <v>952.8</v>
      </c>
      <c r="K557" s="237">
        <v>46</v>
      </c>
      <c r="L557" s="224" t="s">
        <v>17021</v>
      </c>
      <c r="M557" s="224" t="s">
        <v>17037</v>
      </c>
      <c r="N557" s="227" t="s">
        <v>17069</v>
      </c>
      <c r="O557" s="232">
        <v>3127517.63</v>
      </c>
      <c r="P557" s="232">
        <v>0</v>
      </c>
      <c r="Q557" s="232">
        <v>0</v>
      </c>
      <c r="R557" s="232">
        <v>0</v>
      </c>
      <c r="S557" s="232">
        <f t="shared" si="196"/>
        <v>3127517.63</v>
      </c>
      <c r="T557" s="225">
        <f t="shared" si="197"/>
        <v>3049.7490297415893</v>
      </c>
      <c r="U557" s="232">
        <v>6084.23</v>
      </c>
    </row>
    <row r="558" spans="1:21" ht="35.25" x14ac:dyDescent="0.5">
      <c r="A558">
        <v>1</v>
      </c>
      <c r="B558" s="241">
        <f>SUBTOTAL(9,$A$377:A558)</f>
        <v>180</v>
      </c>
      <c r="C558" s="234" t="s">
        <v>11544</v>
      </c>
      <c r="D558" s="235"/>
      <c r="E558" s="224">
        <v>1937</v>
      </c>
      <c r="F558" s="224" t="s">
        <v>17152</v>
      </c>
      <c r="G558" s="224" t="s">
        <v>17024</v>
      </c>
      <c r="H558" s="224" t="s">
        <v>17024</v>
      </c>
      <c r="I558" s="236">
        <v>2626</v>
      </c>
      <c r="J558" s="236">
        <v>2536</v>
      </c>
      <c r="K558" s="237">
        <v>96</v>
      </c>
      <c r="L558" s="224" t="s">
        <v>17021</v>
      </c>
      <c r="M558" s="224" t="s">
        <v>17037</v>
      </c>
      <c r="N558" s="227" t="s">
        <v>17127</v>
      </c>
      <c r="O558" s="232">
        <v>5420298.3700000001</v>
      </c>
      <c r="P558" s="232">
        <v>0</v>
      </c>
      <c r="Q558" s="232">
        <v>0</v>
      </c>
      <c r="R558" s="232">
        <v>0</v>
      </c>
      <c r="S558" s="232">
        <f t="shared" si="196"/>
        <v>5420298.3700000001</v>
      </c>
      <c r="T558" s="225">
        <f t="shared" si="197"/>
        <v>2064.0892498095964</v>
      </c>
      <c r="U558" s="232">
        <v>6611.86</v>
      </c>
    </row>
    <row r="559" spans="1:21" ht="35.25" x14ac:dyDescent="0.5">
      <c r="A559">
        <v>1</v>
      </c>
      <c r="B559" s="241">
        <f>SUBTOTAL(9,$A$377:A559)</f>
        <v>181</v>
      </c>
      <c r="C559" s="234" t="s">
        <v>416</v>
      </c>
      <c r="D559" s="235"/>
      <c r="E559" s="224">
        <v>1948</v>
      </c>
      <c r="F559" s="224" t="s">
        <v>17029</v>
      </c>
      <c r="G559" s="224">
        <v>2</v>
      </c>
      <c r="H559" s="224" t="s">
        <v>16973</v>
      </c>
      <c r="I559" s="236">
        <v>294.39999999999998</v>
      </c>
      <c r="J559" s="236">
        <v>271.89999999999998</v>
      </c>
      <c r="K559" s="237">
        <v>14</v>
      </c>
      <c r="L559" s="224" t="s">
        <v>17021</v>
      </c>
      <c r="M559" s="224" t="s">
        <v>17056</v>
      </c>
      <c r="N559" s="227" t="s">
        <v>17025</v>
      </c>
      <c r="O559" s="232">
        <v>2216965.66</v>
      </c>
      <c r="P559" s="232">
        <v>0</v>
      </c>
      <c r="Q559" s="232">
        <v>0</v>
      </c>
      <c r="R559" s="232">
        <v>0</v>
      </c>
      <c r="S559" s="232">
        <f t="shared" si="196"/>
        <v>2216965.66</v>
      </c>
      <c r="T559" s="225">
        <f t="shared" si="197"/>
        <v>7530.4540081521754</v>
      </c>
      <c r="U559" s="232">
        <v>10234.882513586957</v>
      </c>
    </row>
    <row r="560" spans="1:21" ht="35.25" x14ac:dyDescent="0.5">
      <c r="A560">
        <v>1</v>
      </c>
      <c r="B560" s="241">
        <f>SUBTOTAL(9,$A$377:A560)</f>
        <v>182</v>
      </c>
      <c r="C560" s="234" t="s">
        <v>419</v>
      </c>
      <c r="D560" s="235"/>
      <c r="E560" s="224">
        <v>1891</v>
      </c>
      <c r="F560" s="224" t="s">
        <v>17151</v>
      </c>
      <c r="G560" s="224">
        <v>2</v>
      </c>
      <c r="H560" s="224" t="s">
        <v>16973</v>
      </c>
      <c r="I560" s="236">
        <v>299.81</v>
      </c>
      <c r="J560" s="236">
        <v>229.81</v>
      </c>
      <c r="K560" s="237">
        <v>11</v>
      </c>
      <c r="L560" s="224" t="s">
        <v>17021</v>
      </c>
      <c r="M560" s="224" t="s">
        <v>17056</v>
      </c>
      <c r="N560" s="227" t="s">
        <v>17025</v>
      </c>
      <c r="O560" s="232">
        <v>2329500.4</v>
      </c>
      <c r="P560" s="232">
        <v>0</v>
      </c>
      <c r="Q560" s="232">
        <v>0</v>
      </c>
      <c r="R560" s="232">
        <v>0</v>
      </c>
      <c r="S560" s="232">
        <f t="shared" si="196"/>
        <v>2329500.4</v>
      </c>
      <c r="T560" s="225">
        <f t="shared" si="197"/>
        <v>7769.9222841132714</v>
      </c>
      <c r="U560" s="232">
        <v>8031.4667022447557</v>
      </c>
    </row>
    <row r="561" spans="1:21" ht="35.25" x14ac:dyDescent="0.5">
      <c r="A561">
        <v>1</v>
      </c>
      <c r="B561" s="241">
        <f>SUBTOTAL(9,$A$377:A561)</f>
        <v>183</v>
      </c>
      <c r="C561" s="234" t="s">
        <v>407</v>
      </c>
      <c r="D561" s="235"/>
      <c r="E561" s="224">
        <v>1959</v>
      </c>
      <c r="F561" s="224" t="s">
        <v>17152</v>
      </c>
      <c r="G561" s="224">
        <v>2</v>
      </c>
      <c r="H561" s="224" t="s">
        <v>16973</v>
      </c>
      <c r="I561" s="236">
        <v>422.1</v>
      </c>
      <c r="J561" s="236">
        <v>422.1</v>
      </c>
      <c r="K561" s="237">
        <v>21</v>
      </c>
      <c r="L561" s="224" t="s">
        <v>17021</v>
      </c>
      <c r="M561" s="224" t="s">
        <v>17056</v>
      </c>
      <c r="N561" s="227" t="s">
        <v>17025</v>
      </c>
      <c r="O561" s="232">
        <v>2390309.11</v>
      </c>
      <c r="P561" s="232"/>
      <c r="Q561" s="232">
        <v>0</v>
      </c>
      <c r="R561" s="232">
        <v>0</v>
      </c>
      <c r="S561" s="232">
        <f t="shared" si="196"/>
        <v>2390309.11</v>
      </c>
      <c r="T561" s="225">
        <f t="shared" si="197"/>
        <v>5662.8976782752898</v>
      </c>
      <c r="U561" s="232">
        <v>10750.789670694148</v>
      </c>
    </row>
    <row r="562" spans="1:21" s="79" customFormat="1" ht="36" x14ac:dyDescent="0.55000000000000004">
      <c r="A562">
        <v>1</v>
      </c>
      <c r="B562" s="241">
        <f>SUBTOTAL(9,$A$377:A562)</f>
        <v>184</v>
      </c>
      <c r="C562" s="257" t="s">
        <v>387</v>
      </c>
      <c r="D562" s="257"/>
      <c r="E562" s="224">
        <v>1989</v>
      </c>
      <c r="F562" s="224" t="s">
        <v>17026</v>
      </c>
      <c r="G562" s="224" t="s">
        <v>17030</v>
      </c>
      <c r="H562" s="224" t="s">
        <v>17033</v>
      </c>
      <c r="I562" s="236">
        <v>33120.699999999997</v>
      </c>
      <c r="J562" s="236">
        <v>23495.9</v>
      </c>
      <c r="K562" s="258">
        <v>950</v>
      </c>
      <c r="L562" s="224" t="s">
        <v>17021</v>
      </c>
      <c r="M562" s="224" t="s">
        <v>17070</v>
      </c>
      <c r="N562" s="224" t="s">
        <v>17495</v>
      </c>
      <c r="O562" s="229">
        <v>36747338.579999998</v>
      </c>
      <c r="P562" s="257"/>
      <c r="Q562" s="229">
        <f t="shared" ref="Q562:Q581" si="198">ROUND(O562*80%,2)</f>
        <v>29397870.859999999</v>
      </c>
      <c r="R562" s="229">
        <v>0</v>
      </c>
      <c r="S562" s="229">
        <f t="shared" ref="S562:S581" si="199">O562-Q562</f>
        <v>7349467.7199999988</v>
      </c>
      <c r="T562" s="229">
        <f t="shared" si="197"/>
        <v>1109.4976428638283</v>
      </c>
      <c r="U562" s="229">
        <f t="shared" ref="U562:U581" si="200">O562/I562</f>
        <v>1109.4976428638283</v>
      </c>
    </row>
    <row r="563" spans="1:21" s="79" customFormat="1" ht="36" x14ac:dyDescent="0.55000000000000004">
      <c r="A563">
        <v>1</v>
      </c>
      <c r="B563" s="241">
        <f>SUBTOTAL(9,$A$377:A563)</f>
        <v>185</v>
      </c>
      <c r="C563" s="257" t="s">
        <v>2016</v>
      </c>
      <c r="D563" s="257"/>
      <c r="E563" s="224">
        <v>1985</v>
      </c>
      <c r="F563" s="224" t="s">
        <v>17026</v>
      </c>
      <c r="G563" s="224" t="s">
        <v>17030</v>
      </c>
      <c r="H563" s="224" t="s">
        <v>17032</v>
      </c>
      <c r="I563" s="236">
        <v>15266.7</v>
      </c>
      <c r="J563" s="236">
        <v>13677.4</v>
      </c>
      <c r="K563" s="258">
        <v>538</v>
      </c>
      <c r="L563" s="224" t="s">
        <v>17021</v>
      </c>
      <c r="M563" s="224" t="s">
        <v>17037</v>
      </c>
      <c r="N563" s="224" t="s">
        <v>17496</v>
      </c>
      <c r="O563" s="229">
        <v>9540057</v>
      </c>
      <c r="P563" s="257"/>
      <c r="Q563" s="229">
        <f t="shared" si="198"/>
        <v>7632045.5999999996</v>
      </c>
      <c r="R563" s="229">
        <v>0</v>
      </c>
      <c r="S563" s="229">
        <f t="shared" si="199"/>
        <v>1908011.4000000004</v>
      </c>
      <c r="T563" s="229">
        <f t="shared" si="197"/>
        <v>624.89319892314643</v>
      </c>
      <c r="U563" s="229">
        <f t="shared" si="200"/>
        <v>624.89319892314643</v>
      </c>
    </row>
    <row r="564" spans="1:21" s="79" customFormat="1" ht="36" x14ac:dyDescent="0.55000000000000004">
      <c r="A564">
        <v>1</v>
      </c>
      <c r="B564" s="241">
        <f>SUBTOTAL(9,$A$377:A564)</f>
        <v>186</v>
      </c>
      <c r="C564" s="257" t="s">
        <v>11338</v>
      </c>
      <c r="D564" s="257"/>
      <c r="E564" s="224">
        <v>1986</v>
      </c>
      <c r="F564" s="224" t="s">
        <v>17026</v>
      </c>
      <c r="G564" s="224" t="s">
        <v>17030</v>
      </c>
      <c r="H564" s="224" t="s">
        <v>17032</v>
      </c>
      <c r="I564" s="236">
        <v>15475.6</v>
      </c>
      <c r="J564" s="236">
        <v>13706.4</v>
      </c>
      <c r="K564" s="258">
        <v>560</v>
      </c>
      <c r="L564" s="224" t="s">
        <v>17021</v>
      </c>
      <c r="M564" s="224" t="s">
        <v>17070</v>
      </c>
      <c r="N564" s="224" t="s">
        <v>17497</v>
      </c>
      <c r="O564" s="229">
        <v>19077070.739999998</v>
      </c>
      <c r="P564" s="257"/>
      <c r="Q564" s="229">
        <f t="shared" si="198"/>
        <v>15261656.59</v>
      </c>
      <c r="R564" s="229">
        <v>0</v>
      </c>
      <c r="S564" s="229">
        <f t="shared" si="199"/>
        <v>3815414.1499999985</v>
      </c>
      <c r="T564" s="229">
        <f t="shared" si="197"/>
        <v>1232.7192961823773</v>
      </c>
      <c r="U564" s="229">
        <f t="shared" si="200"/>
        <v>1232.7192961823773</v>
      </c>
    </row>
    <row r="565" spans="1:21" s="79" customFormat="1" ht="36" x14ac:dyDescent="0.55000000000000004">
      <c r="A565">
        <v>1</v>
      </c>
      <c r="B565" s="241">
        <f>SUBTOTAL(9,$A$377:A565)</f>
        <v>187</v>
      </c>
      <c r="C565" s="257" t="s">
        <v>11344</v>
      </c>
      <c r="D565" s="257"/>
      <c r="E565" s="224">
        <v>1985</v>
      </c>
      <c r="F565" s="224" t="s">
        <v>17026</v>
      </c>
      <c r="G565" s="224" t="s">
        <v>17030</v>
      </c>
      <c r="H565" s="224" t="s">
        <v>17031</v>
      </c>
      <c r="I565" s="236">
        <v>10934</v>
      </c>
      <c r="J565" s="236">
        <v>9749</v>
      </c>
      <c r="K565" s="258">
        <v>468</v>
      </c>
      <c r="L565" s="224" t="s">
        <v>17021</v>
      </c>
      <c r="M565" s="224" t="s">
        <v>17498</v>
      </c>
      <c r="N565" s="224" t="s">
        <v>17499</v>
      </c>
      <c r="O565" s="229">
        <v>9540136.290000001</v>
      </c>
      <c r="P565" s="257"/>
      <c r="Q565" s="229">
        <f t="shared" si="198"/>
        <v>7632109.0300000003</v>
      </c>
      <c r="R565" s="229">
        <v>0</v>
      </c>
      <c r="S565" s="229">
        <f t="shared" si="199"/>
        <v>1908027.2600000007</v>
      </c>
      <c r="T565" s="229">
        <f t="shared" si="197"/>
        <v>872.52023870495714</v>
      </c>
      <c r="U565" s="229">
        <f t="shared" si="200"/>
        <v>872.52023870495714</v>
      </c>
    </row>
    <row r="566" spans="1:21" s="79" customFormat="1" ht="36" x14ac:dyDescent="0.55000000000000004">
      <c r="A566">
        <v>1</v>
      </c>
      <c r="B566" s="241">
        <f>SUBTOTAL(9,$A$377:A566)</f>
        <v>188</v>
      </c>
      <c r="C566" s="257" t="s">
        <v>11408</v>
      </c>
      <c r="D566" s="257"/>
      <c r="E566" s="224">
        <v>1999</v>
      </c>
      <c r="F566" s="224" t="s">
        <v>17026</v>
      </c>
      <c r="G566" s="224" t="s">
        <v>17030</v>
      </c>
      <c r="H566" s="224" t="s">
        <v>17024</v>
      </c>
      <c r="I566" s="236">
        <v>8994.7999999999993</v>
      </c>
      <c r="J566" s="236">
        <v>7777</v>
      </c>
      <c r="K566" s="258">
        <v>306</v>
      </c>
      <c r="L566" s="224" t="s">
        <v>17021</v>
      </c>
      <c r="M566" s="224" t="s">
        <v>17037</v>
      </c>
      <c r="N566" s="224" t="s">
        <v>17500</v>
      </c>
      <c r="O566" s="229">
        <v>12251027.32</v>
      </c>
      <c r="P566" s="257"/>
      <c r="Q566" s="229">
        <f t="shared" si="198"/>
        <v>9800821.8599999994</v>
      </c>
      <c r="R566" s="229">
        <v>0</v>
      </c>
      <c r="S566" s="229">
        <f t="shared" si="199"/>
        <v>2450205.4600000009</v>
      </c>
      <c r="T566" s="229">
        <f t="shared" si="197"/>
        <v>1362.0121981589364</v>
      </c>
      <c r="U566" s="229">
        <f t="shared" si="200"/>
        <v>1362.0121981589364</v>
      </c>
    </row>
    <row r="567" spans="1:21" s="79" customFormat="1" ht="36" x14ac:dyDescent="0.55000000000000004">
      <c r="A567">
        <v>1</v>
      </c>
      <c r="B567" s="241">
        <f>SUBTOTAL(9,$A$377:A567)</f>
        <v>189</v>
      </c>
      <c r="C567" s="257" t="s">
        <v>17471</v>
      </c>
      <c r="D567" s="257"/>
      <c r="E567" s="224">
        <v>1983</v>
      </c>
      <c r="F567" s="224" t="s">
        <v>17026</v>
      </c>
      <c r="G567" s="224" t="s">
        <v>17030</v>
      </c>
      <c r="H567" s="224" t="s">
        <v>16975</v>
      </c>
      <c r="I567" s="236">
        <v>4514.8999999999996</v>
      </c>
      <c r="J567" s="236">
        <v>3866</v>
      </c>
      <c r="K567" s="258">
        <v>220</v>
      </c>
      <c r="L567" s="224" t="s">
        <v>17021</v>
      </c>
      <c r="M567" s="224" t="s">
        <v>17037</v>
      </c>
      <c r="N567" s="224" t="s">
        <v>17496</v>
      </c>
      <c r="O567" s="229">
        <v>3182039.18</v>
      </c>
      <c r="P567" s="257"/>
      <c r="Q567" s="229">
        <f t="shared" si="198"/>
        <v>2545631.34</v>
      </c>
      <c r="R567" s="229">
        <v>0</v>
      </c>
      <c r="S567" s="229">
        <f t="shared" si="199"/>
        <v>636407.84000000032</v>
      </c>
      <c r="T567" s="229">
        <f t="shared" si="197"/>
        <v>704.78619238521355</v>
      </c>
      <c r="U567" s="229">
        <f t="shared" si="200"/>
        <v>704.78619238521355</v>
      </c>
    </row>
    <row r="568" spans="1:21" s="79" customFormat="1" ht="36" x14ac:dyDescent="0.55000000000000004">
      <c r="A568">
        <v>1</v>
      </c>
      <c r="B568" s="241">
        <f>SUBTOTAL(9,$A$377:A568)</f>
        <v>190</v>
      </c>
      <c r="C568" s="257" t="s">
        <v>11519</v>
      </c>
      <c r="D568" s="257"/>
      <c r="E568" s="224">
        <v>1993</v>
      </c>
      <c r="F568" s="224" t="s">
        <v>17026</v>
      </c>
      <c r="G568" s="224" t="s">
        <v>17030</v>
      </c>
      <c r="H568" s="224" t="s">
        <v>17028</v>
      </c>
      <c r="I568" s="236">
        <v>5934.4</v>
      </c>
      <c r="J568" s="236">
        <v>5887</v>
      </c>
      <c r="K568" s="258">
        <v>249</v>
      </c>
      <c r="L568" s="224" t="s">
        <v>17021</v>
      </c>
      <c r="M568" s="224" t="s">
        <v>17037</v>
      </c>
      <c r="N568" s="224" t="s">
        <v>17501</v>
      </c>
      <c r="O568" s="229">
        <v>6361056.6000000006</v>
      </c>
      <c r="P568" s="257"/>
      <c r="Q568" s="229">
        <f t="shared" si="198"/>
        <v>5088845.28</v>
      </c>
      <c r="R568" s="229">
        <v>0</v>
      </c>
      <c r="S568" s="229">
        <f t="shared" si="199"/>
        <v>1272211.3200000003</v>
      </c>
      <c r="T568" s="229">
        <f t="shared" si="197"/>
        <v>1071.8954906983015</v>
      </c>
      <c r="U568" s="229">
        <f t="shared" si="200"/>
        <v>1071.8954906983015</v>
      </c>
    </row>
    <row r="569" spans="1:21" s="79" customFormat="1" ht="36" x14ac:dyDescent="0.55000000000000004">
      <c r="A569">
        <v>1</v>
      </c>
      <c r="B569" s="241">
        <f>SUBTOTAL(9,$A$377:A569)</f>
        <v>191</v>
      </c>
      <c r="C569" s="257" t="s">
        <v>11557</v>
      </c>
      <c r="D569" s="257"/>
      <c r="E569" s="224">
        <v>1994</v>
      </c>
      <c r="F569" s="224" t="s">
        <v>17026</v>
      </c>
      <c r="G569" s="224" t="s">
        <v>17030</v>
      </c>
      <c r="H569" s="224" t="s">
        <v>17024</v>
      </c>
      <c r="I569" s="236">
        <v>7759</v>
      </c>
      <c r="J569" s="236">
        <v>7720.97</v>
      </c>
      <c r="K569" s="258">
        <v>269</v>
      </c>
      <c r="L569" s="224" t="s">
        <v>17021</v>
      </c>
      <c r="M569" s="224" t="s">
        <v>17037</v>
      </c>
      <c r="N569" s="224" t="s">
        <v>17502</v>
      </c>
      <c r="O569" s="229">
        <v>12251020.129999999</v>
      </c>
      <c r="P569" s="257"/>
      <c r="Q569" s="229">
        <f t="shared" si="198"/>
        <v>9800816.0999999996</v>
      </c>
      <c r="R569" s="229">
        <v>0</v>
      </c>
      <c r="S569" s="229">
        <f t="shared" si="199"/>
        <v>2450204.0299999993</v>
      </c>
      <c r="T569" s="229">
        <f t="shared" si="197"/>
        <v>1578.9431795334449</v>
      </c>
      <c r="U569" s="229">
        <f t="shared" si="200"/>
        <v>1578.9431795334449</v>
      </c>
    </row>
    <row r="570" spans="1:21" s="79" customFormat="1" ht="36" x14ac:dyDescent="0.55000000000000004">
      <c r="A570">
        <v>1</v>
      </c>
      <c r="B570" s="241">
        <f>SUBTOTAL(9,$A$377:A570)</f>
        <v>192</v>
      </c>
      <c r="C570" s="257" t="s">
        <v>11568</v>
      </c>
      <c r="D570" s="257"/>
      <c r="E570" s="224">
        <v>1991</v>
      </c>
      <c r="F570" s="224" t="s">
        <v>17152</v>
      </c>
      <c r="G570" s="224" t="s">
        <v>17477</v>
      </c>
      <c r="H570" s="224" t="s">
        <v>16973</v>
      </c>
      <c r="I570" s="236">
        <v>4605.2</v>
      </c>
      <c r="J570" s="236">
        <v>3771.1</v>
      </c>
      <c r="K570" s="258">
        <v>110</v>
      </c>
      <c r="L570" s="224" t="s">
        <v>17021</v>
      </c>
      <c r="M570" s="224" t="s">
        <v>17070</v>
      </c>
      <c r="N570" s="224" t="s">
        <v>17503</v>
      </c>
      <c r="O570" s="229">
        <v>8160981.5500000007</v>
      </c>
      <c r="P570" s="257"/>
      <c r="Q570" s="229">
        <f t="shared" si="198"/>
        <v>6528785.2400000002</v>
      </c>
      <c r="R570" s="229">
        <v>0</v>
      </c>
      <c r="S570" s="229">
        <f t="shared" si="199"/>
        <v>1632196.3100000005</v>
      </c>
      <c r="T570" s="229">
        <f t="shared" si="197"/>
        <v>1772.1231542604014</v>
      </c>
      <c r="U570" s="229">
        <f t="shared" si="200"/>
        <v>1772.1231542604014</v>
      </c>
    </row>
    <row r="571" spans="1:21" s="79" customFormat="1" ht="36" x14ac:dyDescent="0.55000000000000004">
      <c r="A571">
        <v>1</v>
      </c>
      <c r="B571" s="241">
        <f>SUBTOTAL(9,$A$377:A571)</f>
        <v>193</v>
      </c>
      <c r="C571" s="257" t="s">
        <v>11569</v>
      </c>
      <c r="D571" s="257"/>
      <c r="E571" s="224">
        <v>1997</v>
      </c>
      <c r="F571" s="224" t="s">
        <v>17026</v>
      </c>
      <c r="G571" s="224" t="s">
        <v>17030</v>
      </c>
      <c r="H571" s="224" t="s">
        <v>17032</v>
      </c>
      <c r="I571" s="236">
        <v>19941.5</v>
      </c>
      <c r="J571" s="236">
        <v>16001.1</v>
      </c>
      <c r="K571" s="258">
        <v>521</v>
      </c>
      <c r="L571" s="224" t="s">
        <v>17021</v>
      </c>
      <c r="M571" s="224" t="s">
        <v>17037</v>
      </c>
      <c r="N571" s="224" t="s">
        <v>17500</v>
      </c>
      <c r="O571" s="229">
        <v>21437338.120000001</v>
      </c>
      <c r="P571" s="257"/>
      <c r="Q571" s="229">
        <f t="shared" si="198"/>
        <v>17149870.5</v>
      </c>
      <c r="R571" s="229">
        <v>0</v>
      </c>
      <c r="S571" s="229">
        <f t="shared" si="199"/>
        <v>4287467.620000001</v>
      </c>
      <c r="T571" s="229">
        <f t="shared" si="197"/>
        <v>1075.0113140937242</v>
      </c>
      <c r="U571" s="229">
        <f t="shared" si="200"/>
        <v>1075.0113140937242</v>
      </c>
    </row>
    <row r="572" spans="1:21" s="79" customFormat="1" ht="36" x14ac:dyDescent="0.55000000000000004">
      <c r="A572">
        <v>1</v>
      </c>
      <c r="B572" s="241">
        <f>SUBTOTAL(9,$A$377:A572)</f>
        <v>194</v>
      </c>
      <c r="C572" s="257" t="s">
        <v>11573</v>
      </c>
      <c r="D572" s="257"/>
      <c r="E572" s="224">
        <v>1993</v>
      </c>
      <c r="F572" s="224" t="s">
        <v>17152</v>
      </c>
      <c r="G572" s="224" t="s">
        <v>17030</v>
      </c>
      <c r="H572" s="224" t="s">
        <v>17028</v>
      </c>
      <c r="I572" s="236">
        <v>5691</v>
      </c>
      <c r="J572" s="236">
        <v>5691</v>
      </c>
      <c r="K572" s="258">
        <v>228</v>
      </c>
      <c r="L572" s="224" t="s">
        <v>17021</v>
      </c>
      <c r="M572" s="224" t="s">
        <v>17037</v>
      </c>
      <c r="N572" s="224" t="s">
        <v>17501</v>
      </c>
      <c r="O572" s="229">
        <v>9540191.8599999994</v>
      </c>
      <c r="P572" s="257"/>
      <c r="Q572" s="229">
        <f t="shared" si="198"/>
        <v>7632153.4900000002</v>
      </c>
      <c r="R572" s="229">
        <v>0</v>
      </c>
      <c r="S572" s="229">
        <f t="shared" si="199"/>
        <v>1908038.3699999992</v>
      </c>
      <c r="T572" s="229">
        <f t="shared" si="197"/>
        <v>1676.3647619047617</v>
      </c>
      <c r="U572" s="229">
        <f t="shared" si="200"/>
        <v>1676.3647619047617</v>
      </c>
    </row>
    <row r="573" spans="1:21" s="79" customFormat="1" ht="36" x14ac:dyDescent="0.55000000000000004">
      <c r="A573">
        <v>1</v>
      </c>
      <c r="B573" s="241">
        <f>SUBTOTAL(9,$A$377:A573)</f>
        <v>195</v>
      </c>
      <c r="C573" s="257" t="s">
        <v>11589</v>
      </c>
      <c r="D573" s="257"/>
      <c r="E573" s="224">
        <v>1993</v>
      </c>
      <c r="F573" s="224" t="s">
        <v>17026</v>
      </c>
      <c r="G573" s="224" t="s">
        <v>17030</v>
      </c>
      <c r="H573" s="224" t="s">
        <v>16975</v>
      </c>
      <c r="I573" s="236">
        <v>5036.3</v>
      </c>
      <c r="J573" s="236">
        <v>3913.7</v>
      </c>
      <c r="K573" s="258">
        <v>152</v>
      </c>
      <c r="L573" s="224" t="s">
        <v>17021</v>
      </c>
      <c r="M573" s="224" t="s">
        <v>17037</v>
      </c>
      <c r="N573" s="224" t="s">
        <v>17500</v>
      </c>
      <c r="O573" s="229">
        <v>6127056.3700000001</v>
      </c>
      <c r="P573" s="257"/>
      <c r="Q573" s="229">
        <f t="shared" si="198"/>
        <v>4901645.0999999996</v>
      </c>
      <c r="R573" s="229">
        <v>0</v>
      </c>
      <c r="S573" s="229">
        <f t="shared" si="199"/>
        <v>1225411.2700000005</v>
      </c>
      <c r="T573" s="229">
        <f t="shared" si="197"/>
        <v>1216.578911105375</v>
      </c>
      <c r="U573" s="229">
        <f t="shared" si="200"/>
        <v>1216.578911105375</v>
      </c>
    </row>
    <row r="574" spans="1:21" s="79" customFormat="1" ht="36" x14ac:dyDescent="0.55000000000000004">
      <c r="A574">
        <v>1</v>
      </c>
      <c r="B574" s="241">
        <f>SUBTOTAL(9,$A$377:A574)</f>
        <v>196</v>
      </c>
      <c r="C574" s="257" t="s">
        <v>11596</v>
      </c>
      <c r="D574" s="257"/>
      <c r="E574" s="224">
        <v>1982</v>
      </c>
      <c r="F574" s="224" t="s">
        <v>17026</v>
      </c>
      <c r="G574" s="224" t="s">
        <v>17030</v>
      </c>
      <c r="H574" s="224" t="s">
        <v>16975</v>
      </c>
      <c r="I574" s="236">
        <v>6717.1</v>
      </c>
      <c r="J574" s="236">
        <v>5842.6</v>
      </c>
      <c r="K574" s="258">
        <v>260</v>
      </c>
      <c r="L574" s="224" t="s">
        <v>17021</v>
      </c>
      <c r="M574" s="224" t="s">
        <v>17037</v>
      </c>
      <c r="N574" s="224" t="s">
        <v>17504</v>
      </c>
      <c r="O574" s="229">
        <v>6361040.5599999996</v>
      </c>
      <c r="P574" s="257"/>
      <c r="Q574" s="229">
        <f t="shared" si="198"/>
        <v>5088832.45</v>
      </c>
      <c r="R574" s="229">
        <v>0</v>
      </c>
      <c r="S574" s="229">
        <f t="shared" si="199"/>
        <v>1272208.1099999994</v>
      </c>
      <c r="T574" s="229">
        <f t="shared" si="197"/>
        <v>946.99208884786583</v>
      </c>
      <c r="U574" s="229">
        <f t="shared" si="200"/>
        <v>946.99208884786583</v>
      </c>
    </row>
    <row r="575" spans="1:21" s="79" customFormat="1" ht="36" x14ac:dyDescent="0.55000000000000004">
      <c r="A575">
        <v>1</v>
      </c>
      <c r="B575" s="241">
        <f>SUBTOTAL(9,$A$377:A575)</f>
        <v>197</v>
      </c>
      <c r="C575" s="257" t="s">
        <v>11672</v>
      </c>
      <c r="D575" s="257"/>
      <c r="E575" s="224">
        <v>1995</v>
      </c>
      <c r="F575" s="224" t="s">
        <v>17152</v>
      </c>
      <c r="G575" s="224" t="s">
        <v>17030</v>
      </c>
      <c r="H575" s="224" t="s">
        <v>16973</v>
      </c>
      <c r="I575" s="236">
        <v>3226.3</v>
      </c>
      <c r="J575" s="236">
        <v>3226.2999999999997</v>
      </c>
      <c r="K575" s="258">
        <v>125</v>
      </c>
      <c r="L575" s="224" t="s">
        <v>17021</v>
      </c>
      <c r="M575" s="224" t="s">
        <v>17037</v>
      </c>
      <c r="N575" s="224" t="s">
        <v>17502</v>
      </c>
      <c r="O575" s="229">
        <v>3182314.0300000003</v>
      </c>
      <c r="P575" s="257"/>
      <c r="Q575" s="229">
        <f t="shared" si="198"/>
        <v>2545851.2200000002</v>
      </c>
      <c r="R575" s="229">
        <v>0</v>
      </c>
      <c r="S575" s="229">
        <f t="shared" si="199"/>
        <v>636462.81000000006</v>
      </c>
      <c r="T575" s="229">
        <f t="shared" si="197"/>
        <v>986.36643523540897</v>
      </c>
      <c r="U575" s="229">
        <f t="shared" si="200"/>
        <v>986.36643523540897</v>
      </c>
    </row>
    <row r="576" spans="1:21" s="79" customFormat="1" ht="36" x14ac:dyDescent="0.55000000000000004">
      <c r="A576">
        <v>1</v>
      </c>
      <c r="B576" s="241">
        <f>SUBTOTAL(9,$A$377:A576)</f>
        <v>198</v>
      </c>
      <c r="C576" s="257" t="s">
        <v>2075</v>
      </c>
      <c r="D576" s="257"/>
      <c r="E576" s="224">
        <v>1986</v>
      </c>
      <c r="F576" s="224" t="s">
        <v>17026</v>
      </c>
      <c r="G576" s="224" t="s">
        <v>17030</v>
      </c>
      <c r="H576" s="224" t="s">
        <v>17028</v>
      </c>
      <c r="I576" s="236">
        <v>6800</v>
      </c>
      <c r="J576" s="236">
        <v>5872.9</v>
      </c>
      <c r="K576" s="258">
        <v>227</v>
      </c>
      <c r="L576" s="224" t="s">
        <v>17021</v>
      </c>
      <c r="M576" s="224" t="s">
        <v>17070</v>
      </c>
      <c r="N576" s="224" t="s">
        <v>17505</v>
      </c>
      <c r="O576" s="229">
        <v>6361042.8300000001</v>
      </c>
      <c r="P576" s="257"/>
      <c r="Q576" s="229">
        <f t="shared" si="198"/>
        <v>5088834.26</v>
      </c>
      <c r="R576" s="229">
        <v>0</v>
      </c>
      <c r="S576" s="229">
        <f t="shared" si="199"/>
        <v>1272208.5700000003</v>
      </c>
      <c r="T576" s="229">
        <f t="shared" si="197"/>
        <v>935.44747500000005</v>
      </c>
      <c r="U576" s="229">
        <f t="shared" si="200"/>
        <v>935.44747500000005</v>
      </c>
    </row>
    <row r="577" spans="1:21" s="79" customFormat="1" ht="36" x14ac:dyDescent="0.55000000000000004">
      <c r="A577">
        <v>1</v>
      </c>
      <c r="B577" s="241">
        <f>SUBTOTAL(9,$A$377:A577)</f>
        <v>199</v>
      </c>
      <c r="C577" s="257" t="s">
        <v>12153</v>
      </c>
      <c r="D577" s="257"/>
      <c r="E577" s="224">
        <v>1993</v>
      </c>
      <c r="F577" s="224" t="s">
        <v>17026</v>
      </c>
      <c r="G577" s="224" t="s">
        <v>17030</v>
      </c>
      <c r="H577" s="224" t="s">
        <v>17027</v>
      </c>
      <c r="I577" s="236">
        <v>15050</v>
      </c>
      <c r="J577" s="236">
        <v>11641.800000000001</v>
      </c>
      <c r="K577" s="258">
        <v>400</v>
      </c>
      <c r="L577" s="224" t="s">
        <v>17021</v>
      </c>
      <c r="M577" s="224" t="s">
        <v>17070</v>
      </c>
      <c r="N577" s="224" t="s">
        <v>17506</v>
      </c>
      <c r="O577" s="229">
        <v>12251045.1</v>
      </c>
      <c r="P577" s="257"/>
      <c r="Q577" s="229">
        <f t="shared" si="198"/>
        <v>9800836.0800000001</v>
      </c>
      <c r="R577" s="229">
        <v>0</v>
      </c>
      <c r="S577" s="229">
        <f t="shared" si="199"/>
        <v>2450209.0199999996</v>
      </c>
      <c r="T577" s="229">
        <f t="shared" si="197"/>
        <v>814.02293023255811</v>
      </c>
      <c r="U577" s="229">
        <f t="shared" si="200"/>
        <v>814.02293023255811</v>
      </c>
    </row>
    <row r="578" spans="1:21" s="79" customFormat="1" ht="36" x14ac:dyDescent="0.55000000000000004">
      <c r="A578">
        <v>1</v>
      </c>
      <c r="B578" s="241">
        <f>SUBTOTAL(9,$A$377:A578)</f>
        <v>200</v>
      </c>
      <c r="C578" s="257" t="s">
        <v>12150</v>
      </c>
      <c r="D578" s="257"/>
      <c r="E578" s="224">
        <v>1994</v>
      </c>
      <c r="F578" s="224" t="s">
        <v>17026</v>
      </c>
      <c r="G578" s="224" t="s">
        <v>17030</v>
      </c>
      <c r="H578" s="224" t="s">
        <v>16975</v>
      </c>
      <c r="I578" s="236">
        <v>5008.5</v>
      </c>
      <c r="J578" s="236">
        <v>3898.9</v>
      </c>
      <c r="K578" s="258">
        <v>120</v>
      </c>
      <c r="L578" s="224" t="s">
        <v>17021</v>
      </c>
      <c r="M578" s="224" t="s">
        <v>17070</v>
      </c>
      <c r="N578" s="224" t="s">
        <v>17507</v>
      </c>
      <c r="O578" s="229">
        <v>6127046.1799999997</v>
      </c>
      <c r="P578" s="257"/>
      <c r="Q578" s="229">
        <f t="shared" si="198"/>
        <v>4901636.9400000004</v>
      </c>
      <c r="R578" s="229">
        <v>0</v>
      </c>
      <c r="S578" s="229">
        <f t="shared" si="199"/>
        <v>1225409.2399999993</v>
      </c>
      <c r="T578" s="229">
        <f t="shared" si="197"/>
        <v>1223.3295757212738</v>
      </c>
      <c r="U578" s="229">
        <f t="shared" si="200"/>
        <v>1223.3295757212738</v>
      </c>
    </row>
    <row r="579" spans="1:21" s="79" customFormat="1" ht="36" x14ac:dyDescent="0.55000000000000004">
      <c r="A579">
        <v>1</v>
      </c>
      <c r="B579" s="241">
        <f>SUBTOTAL(9,$A$377:A579)</f>
        <v>201</v>
      </c>
      <c r="C579" s="257" t="s">
        <v>12151</v>
      </c>
      <c r="D579" s="257"/>
      <c r="E579" s="224">
        <v>1993</v>
      </c>
      <c r="F579" s="224" t="s">
        <v>17026</v>
      </c>
      <c r="G579" s="224" t="s">
        <v>17030</v>
      </c>
      <c r="H579" s="224" t="s">
        <v>17031</v>
      </c>
      <c r="I579" s="236">
        <v>12579.5</v>
      </c>
      <c r="J579" s="236">
        <v>5844.4</v>
      </c>
      <c r="K579" s="258">
        <v>350</v>
      </c>
      <c r="L579" s="224" t="s">
        <v>17021</v>
      </c>
      <c r="M579" s="224" t="s">
        <v>17070</v>
      </c>
      <c r="N579" s="224" t="s">
        <v>17506</v>
      </c>
      <c r="O579" s="229">
        <v>9189046.709999999</v>
      </c>
      <c r="P579" s="257"/>
      <c r="Q579" s="229">
        <f t="shared" si="198"/>
        <v>7351237.3700000001</v>
      </c>
      <c r="R579" s="229">
        <v>0</v>
      </c>
      <c r="S579" s="229">
        <f t="shared" si="199"/>
        <v>1837809.3399999989</v>
      </c>
      <c r="T579" s="229">
        <f t="shared" si="197"/>
        <v>730.47789737270944</v>
      </c>
      <c r="U579" s="229">
        <f t="shared" si="200"/>
        <v>730.47789737270944</v>
      </c>
    </row>
    <row r="580" spans="1:21" s="79" customFormat="1" ht="36" x14ac:dyDescent="0.55000000000000004">
      <c r="A580">
        <v>1</v>
      </c>
      <c r="B580" s="241">
        <f>SUBTOTAL(9,$A$377:A580)</f>
        <v>202</v>
      </c>
      <c r="C580" s="257" t="s">
        <v>12155</v>
      </c>
      <c r="D580" s="257"/>
      <c r="E580" s="224">
        <v>1996</v>
      </c>
      <c r="F580" s="224" t="s">
        <v>17026</v>
      </c>
      <c r="G580" s="224" t="s">
        <v>17030</v>
      </c>
      <c r="H580" s="224" t="s">
        <v>17028</v>
      </c>
      <c r="I580" s="236">
        <v>7500</v>
      </c>
      <c r="J580" s="236">
        <v>5805</v>
      </c>
      <c r="K580" s="258">
        <v>203</v>
      </c>
      <c r="L580" s="224" t="s">
        <v>17021</v>
      </c>
      <c r="M580" s="224" t="s">
        <v>17037</v>
      </c>
      <c r="N580" s="224" t="s">
        <v>17358</v>
      </c>
      <c r="O580" s="229">
        <v>9189003.5999999996</v>
      </c>
      <c r="P580" s="257"/>
      <c r="Q580" s="229">
        <f t="shared" si="198"/>
        <v>7351202.8799999999</v>
      </c>
      <c r="R580" s="229">
        <v>0</v>
      </c>
      <c r="S580" s="229">
        <f t="shared" si="199"/>
        <v>1837800.7199999997</v>
      </c>
      <c r="T580" s="229">
        <f t="shared" si="197"/>
        <v>1225.20048</v>
      </c>
      <c r="U580" s="229">
        <f t="shared" si="200"/>
        <v>1225.20048</v>
      </c>
    </row>
    <row r="581" spans="1:21" s="79" customFormat="1" ht="36" x14ac:dyDescent="0.55000000000000004">
      <c r="A581">
        <v>1</v>
      </c>
      <c r="B581" s="241">
        <f>SUBTOTAL(9,$A$377:A581)</f>
        <v>203</v>
      </c>
      <c r="C581" s="257" t="s">
        <v>12307</v>
      </c>
      <c r="D581" s="257"/>
      <c r="E581" s="224">
        <v>1986</v>
      </c>
      <c r="F581" s="224" t="s">
        <v>17152</v>
      </c>
      <c r="G581" s="224" t="s">
        <v>17030</v>
      </c>
      <c r="H581" s="224" t="s">
        <v>17036</v>
      </c>
      <c r="I581" s="236">
        <v>32986.519999999997</v>
      </c>
      <c r="J581" s="236">
        <v>23065.3</v>
      </c>
      <c r="K581" s="258">
        <v>1066</v>
      </c>
      <c r="L581" s="224" t="s">
        <v>17021</v>
      </c>
      <c r="M581" s="224" t="s">
        <v>17037</v>
      </c>
      <c r="N581" s="224" t="s">
        <v>17502</v>
      </c>
      <c r="O581" s="229">
        <v>12719402.48</v>
      </c>
      <c r="P581" s="257"/>
      <c r="Q581" s="229">
        <f t="shared" si="198"/>
        <v>10175521.98</v>
      </c>
      <c r="R581" s="229">
        <v>0</v>
      </c>
      <c r="S581" s="229">
        <f t="shared" si="199"/>
        <v>2543880.5</v>
      </c>
      <c r="T581" s="229">
        <f t="shared" si="197"/>
        <v>385.59394807333427</v>
      </c>
      <c r="U581" s="229">
        <f t="shared" si="200"/>
        <v>385.59394807333427</v>
      </c>
    </row>
    <row r="582" spans="1:21" ht="35.25" x14ac:dyDescent="0.5">
      <c r="B582" s="259" t="s">
        <v>199</v>
      </c>
      <c r="C582" s="233"/>
      <c r="D582" s="223" t="s">
        <v>17004</v>
      </c>
      <c r="E582" s="224" t="s">
        <v>17004</v>
      </c>
      <c r="F582" s="224" t="s">
        <v>17004</v>
      </c>
      <c r="G582" s="224" t="s">
        <v>17004</v>
      </c>
      <c r="H582" s="224" t="s">
        <v>17004</v>
      </c>
      <c r="I582" s="229">
        <f>SUM(I583:I599)</f>
        <v>67195.27</v>
      </c>
      <c r="J582" s="229">
        <f t="shared" ref="J582:K582" si="201">SUM(J583:J599)</f>
        <v>50471.34</v>
      </c>
      <c r="K582" s="230">
        <f t="shared" si="201"/>
        <v>2340</v>
      </c>
      <c r="L582" s="224" t="s">
        <v>17004</v>
      </c>
      <c r="M582" s="224" t="s">
        <v>17004</v>
      </c>
      <c r="N582" s="227" t="s">
        <v>17004</v>
      </c>
      <c r="O582" s="231">
        <v>151046772.57999998</v>
      </c>
      <c r="P582" s="229">
        <f t="shared" ref="P582:S582" si="202">SUM(P583:P599)</f>
        <v>0</v>
      </c>
      <c r="Q582" s="229">
        <f t="shared" si="202"/>
        <v>39202977.299999997</v>
      </c>
      <c r="R582" s="229">
        <f t="shared" si="202"/>
        <v>0</v>
      </c>
      <c r="S582" s="229">
        <f t="shared" si="202"/>
        <v>111843795.28</v>
      </c>
      <c r="T582" s="225">
        <f t="shared" si="197"/>
        <v>2247.8780512378321</v>
      </c>
      <c r="U582" s="232">
        <f>MAX(U583:U599)</f>
        <v>9076.8075248214591</v>
      </c>
    </row>
    <row r="583" spans="1:21" ht="35.25" x14ac:dyDescent="0.5">
      <c r="A583">
        <v>1</v>
      </c>
      <c r="B583" s="241">
        <f>SUBTOTAL(9,$A$377:A583)</f>
        <v>204</v>
      </c>
      <c r="C583" s="234" t="s">
        <v>200</v>
      </c>
      <c r="D583" s="235"/>
      <c r="E583" s="224">
        <v>1955</v>
      </c>
      <c r="F583" s="224" t="s">
        <v>17153</v>
      </c>
      <c r="G583" s="224">
        <v>2</v>
      </c>
      <c r="H583" s="224" t="s">
        <v>16975</v>
      </c>
      <c r="I583" s="236">
        <v>946.32</v>
      </c>
      <c r="J583" s="236">
        <v>538.1</v>
      </c>
      <c r="K583" s="237">
        <v>30</v>
      </c>
      <c r="L583" s="224" t="s">
        <v>17021</v>
      </c>
      <c r="M583" s="224" t="s">
        <v>17037</v>
      </c>
      <c r="N583" s="227" t="s">
        <v>17080</v>
      </c>
      <c r="O583" s="232">
        <v>4576298.2699999996</v>
      </c>
      <c r="P583" s="232"/>
      <c r="Q583" s="232">
        <v>0</v>
      </c>
      <c r="R583" s="232">
        <v>0</v>
      </c>
      <c r="S583" s="232">
        <f t="shared" ref="S583:S595" si="203">O583-Q583-R583</f>
        <v>4576298.2699999996</v>
      </c>
      <c r="T583" s="225">
        <f t="shared" si="197"/>
        <v>4835.8887796939716</v>
      </c>
      <c r="U583" s="232">
        <v>5552.4771324710455</v>
      </c>
    </row>
    <row r="584" spans="1:21" ht="35.25" x14ac:dyDescent="0.5">
      <c r="A584">
        <v>1</v>
      </c>
      <c r="B584" s="241">
        <f>SUBTOTAL(9,$A$377:A584)</f>
        <v>205</v>
      </c>
      <c r="C584" s="234" t="s">
        <v>201</v>
      </c>
      <c r="D584" s="235"/>
      <c r="E584" s="224">
        <v>1962</v>
      </c>
      <c r="F584" s="224" t="s">
        <v>17152</v>
      </c>
      <c r="G584" s="224">
        <v>3</v>
      </c>
      <c r="H584" s="224" t="s">
        <v>16975</v>
      </c>
      <c r="I584" s="236">
        <v>2239.81</v>
      </c>
      <c r="J584" s="236">
        <v>1173.2</v>
      </c>
      <c r="K584" s="237">
        <v>86</v>
      </c>
      <c r="L584" s="224" t="s">
        <v>17021</v>
      </c>
      <c r="M584" s="224" t="s">
        <v>17037</v>
      </c>
      <c r="N584" s="227" t="s">
        <v>17080</v>
      </c>
      <c r="O584" s="232">
        <v>5953650.8799999999</v>
      </c>
      <c r="P584" s="232"/>
      <c r="Q584" s="232">
        <v>0</v>
      </c>
      <c r="R584" s="232">
        <v>0</v>
      </c>
      <c r="S584" s="232">
        <f t="shared" si="203"/>
        <v>5953650.8799999999</v>
      </c>
      <c r="T584" s="225">
        <f t="shared" si="197"/>
        <v>2658.1053214335143</v>
      </c>
      <c r="U584" s="232">
        <v>3426.7914153432657</v>
      </c>
    </row>
    <row r="585" spans="1:21" ht="35.25" x14ac:dyDescent="0.5">
      <c r="A585">
        <v>1</v>
      </c>
      <c r="B585" s="241">
        <f>SUBTOTAL(9,$A$377:A585)</f>
        <v>206</v>
      </c>
      <c r="C585" s="234" t="s">
        <v>202</v>
      </c>
      <c r="D585" s="235"/>
      <c r="E585" s="224">
        <v>1959</v>
      </c>
      <c r="F585" s="224" t="s">
        <v>17152</v>
      </c>
      <c r="G585" s="224">
        <v>3</v>
      </c>
      <c r="H585" s="224" t="s">
        <v>17024</v>
      </c>
      <c r="I585" s="236">
        <v>2101</v>
      </c>
      <c r="J585" s="236">
        <v>1915.9</v>
      </c>
      <c r="K585" s="237">
        <v>64</v>
      </c>
      <c r="L585" s="224" t="s">
        <v>17021</v>
      </c>
      <c r="M585" s="224" t="s">
        <v>17037</v>
      </c>
      <c r="N585" s="227" t="s">
        <v>17083</v>
      </c>
      <c r="O585" s="232">
        <v>8806110.7100000009</v>
      </c>
      <c r="P585" s="232"/>
      <c r="Q585" s="232">
        <v>0</v>
      </c>
      <c r="R585" s="232">
        <v>0</v>
      </c>
      <c r="S585" s="232">
        <f t="shared" si="203"/>
        <v>8806110.7100000009</v>
      </c>
      <c r="T585" s="225">
        <f t="shared" si="197"/>
        <v>4191.3901523084251</v>
      </c>
      <c r="U585" s="232">
        <v>4805.475107091861</v>
      </c>
    </row>
    <row r="586" spans="1:21" ht="35.25" x14ac:dyDescent="0.5">
      <c r="A586">
        <v>1</v>
      </c>
      <c r="B586" s="241">
        <f>SUBTOTAL(9,$A$377:A586)</f>
        <v>207</v>
      </c>
      <c r="C586" s="234" t="s">
        <v>204</v>
      </c>
      <c r="D586" s="235"/>
      <c r="E586" s="224">
        <v>1960</v>
      </c>
      <c r="F586" s="224" t="s">
        <v>17152</v>
      </c>
      <c r="G586" s="224">
        <v>3</v>
      </c>
      <c r="H586" s="224" t="s">
        <v>16975</v>
      </c>
      <c r="I586" s="236">
        <v>2224.69</v>
      </c>
      <c r="J586" s="236">
        <v>1206.0999999999999</v>
      </c>
      <c r="K586" s="237">
        <v>76</v>
      </c>
      <c r="L586" s="224" t="s">
        <v>17021</v>
      </c>
      <c r="M586" s="224" t="s">
        <v>17037</v>
      </c>
      <c r="N586" s="227" t="s">
        <v>17080</v>
      </c>
      <c r="O586" s="232">
        <v>6164290.8799999999</v>
      </c>
      <c r="P586" s="232"/>
      <c r="Q586" s="232">
        <v>0</v>
      </c>
      <c r="R586" s="232">
        <v>0</v>
      </c>
      <c r="S586" s="232">
        <f t="shared" si="203"/>
        <v>6164290.8799999999</v>
      </c>
      <c r="T586" s="225">
        <f t="shared" si="197"/>
        <v>2770.8538627853768</v>
      </c>
      <c r="U586" s="232">
        <v>3572.0786626451322</v>
      </c>
    </row>
    <row r="587" spans="1:21" ht="35.25" x14ac:dyDescent="0.5">
      <c r="A587">
        <v>1</v>
      </c>
      <c r="B587" s="241">
        <f>SUBTOTAL(9,$A$377:A587)</f>
        <v>208</v>
      </c>
      <c r="C587" s="234" t="s">
        <v>205</v>
      </c>
      <c r="D587" s="235"/>
      <c r="E587" s="224">
        <v>1955</v>
      </c>
      <c r="F587" s="224" t="s">
        <v>17152</v>
      </c>
      <c r="G587" s="224">
        <v>2</v>
      </c>
      <c r="H587" s="224" t="s">
        <v>17028</v>
      </c>
      <c r="I587" s="236">
        <v>1499.6</v>
      </c>
      <c r="J587" s="236">
        <v>1384.9</v>
      </c>
      <c r="K587" s="237">
        <v>46</v>
      </c>
      <c r="L587" s="224" t="s">
        <v>17021</v>
      </c>
      <c r="M587" s="224" t="s">
        <v>17056</v>
      </c>
      <c r="N587" s="227" t="s">
        <v>17025</v>
      </c>
      <c r="O587" s="232">
        <v>7310468.54</v>
      </c>
      <c r="P587" s="232"/>
      <c r="Q587" s="232">
        <v>0</v>
      </c>
      <c r="R587" s="232">
        <v>0</v>
      </c>
      <c r="S587" s="232">
        <f t="shared" si="203"/>
        <v>7310468.54</v>
      </c>
      <c r="T587" s="225">
        <f t="shared" si="197"/>
        <v>4874.9456788476928</v>
      </c>
      <c r="U587" s="232">
        <v>5807.9997999466532</v>
      </c>
    </row>
    <row r="588" spans="1:21" ht="35.25" x14ac:dyDescent="0.5">
      <c r="A588">
        <v>1</v>
      </c>
      <c r="B588" s="241">
        <f>SUBTOTAL(9,$A$377:A588)</f>
        <v>209</v>
      </c>
      <c r="C588" s="234" t="s">
        <v>206</v>
      </c>
      <c r="D588" s="235"/>
      <c r="E588" s="224">
        <v>1963</v>
      </c>
      <c r="F588" s="224" t="s">
        <v>17152</v>
      </c>
      <c r="G588" s="224">
        <v>4</v>
      </c>
      <c r="H588" s="224" t="s">
        <v>17024</v>
      </c>
      <c r="I588" s="236">
        <v>4150.18</v>
      </c>
      <c r="J588" s="236">
        <v>2492.6</v>
      </c>
      <c r="K588" s="237">
        <v>92</v>
      </c>
      <c r="L588" s="224" t="s">
        <v>17021</v>
      </c>
      <c r="M588" s="224" t="s">
        <v>17037</v>
      </c>
      <c r="N588" s="227" t="s">
        <v>17080</v>
      </c>
      <c r="O588" s="232">
        <v>10590746.890000001</v>
      </c>
      <c r="P588" s="232"/>
      <c r="Q588" s="232">
        <v>0</v>
      </c>
      <c r="R588" s="232">
        <v>0</v>
      </c>
      <c r="S588" s="232">
        <f t="shared" si="203"/>
        <v>10590746.890000001</v>
      </c>
      <c r="T588" s="225">
        <f t="shared" si="197"/>
        <v>2551.8765186088312</v>
      </c>
      <c r="U588" s="232">
        <v>2958.5240736546361</v>
      </c>
    </row>
    <row r="589" spans="1:21" ht="35.25" x14ac:dyDescent="0.5">
      <c r="A589">
        <v>1</v>
      </c>
      <c r="B589" s="241">
        <f>SUBTOTAL(9,$A$377:A589)</f>
        <v>210</v>
      </c>
      <c r="C589" s="234" t="s">
        <v>207</v>
      </c>
      <c r="D589" s="235"/>
      <c r="E589" s="224">
        <v>1957</v>
      </c>
      <c r="F589" s="224" t="s">
        <v>17152</v>
      </c>
      <c r="G589" s="224">
        <v>2</v>
      </c>
      <c r="H589" s="224" t="s">
        <v>16975</v>
      </c>
      <c r="I589" s="236">
        <v>574.1</v>
      </c>
      <c r="J589" s="236">
        <v>530.6</v>
      </c>
      <c r="K589" s="237">
        <v>20</v>
      </c>
      <c r="L589" s="224" t="s">
        <v>17021</v>
      </c>
      <c r="M589" s="224" t="s">
        <v>17037</v>
      </c>
      <c r="N589" s="227" t="s">
        <v>17084</v>
      </c>
      <c r="O589" s="232">
        <v>3991230.56</v>
      </c>
      <c r="P589" s="232"/>
      <c r="Q589" s="232">
        <v>0</v>
      </c>
      <c r="R589" s="232">
        <v>0</v>
      </c>
      <c r="S589" s="232">
        <f t="shared" si="203"/>
        <v>3991230.56</v>
      </c>
      <c r="T589" s="225">
        <f t="shared" si="197"/>
        <v>6952.1521686117403</v>
      </c>
      <c r="U589" s="232">
        <v>9076.8075248214591</v>
      </c>
    </row>
    <row r="590" spans="1:21" ht="35.25" x14ac:dyDescent="0.5">
      <c r="A590">
        <v>1</v>
      </c>
      <c r="B590" s="241">
        <f>SUBTOTAL(9,$A$377:A590)</f>
        <v>211</v>
      </c>
      <c r="C590" s="234" t="s">
        <v>208</v>
      </c>
      <c r="D590" s="235"/>
      <c r="E590" s="224">
        <v>1963</v>
      </c>
      <c r="F590" s="224" t="s">
        <v>17152</v>
      </c>
      <c r="G590" s="224">
        <v>4</v>
      </c>
      <c r="H590" s="224" t="s">
        <v>17024</v>
      </c>
      <c r="I590" s="236">
        <v>3432.61</v>
      </c>
      <c r="J590" s="236">
        <v>2570.0100000000002</v>
      </c>
      <c r="K590" s="237">
        <v>86</v>
      </c>
      <c r="L590" s="224" t="s">
        <v>17021</v>
      </c>
      <c r="M590" s="224" t="s">
        <v>17037</v>
      </c>
      <c r="N590" s="227" t="s">
        <v>17079</v>
      </c>
      <c r="O590" s="232">
        <v>10352296.66</v>
      </c>
      <c r="P590" s="232"/>
      <c r="Q590" s="232">
        <v>0</v>
      </c>
      <c r="R590" s="232">
        <v>0</v>
      </c>
      <c r="S590" s="232">
        <f t="shared" si="203"/>
        <v>10352296.66</v>
      </c>
      <c r="T590" s="225">
        <f t="shared" si="197"/>
        <v>3015.8674186697585</v>
      </c>
      <c r="U590" s="232">
        <v>3487.4849889734055</v>
      </c>
    </row>
    <row r="591" spans="1:21" ht="35.25" x14ac:dyDescent="0.5">
      <c r="A591">
        <v>1</v>
      </c>
      <c r="B591" s="241">
        <f>SUBTOTAL(9,$A$377:A591)</f>
        <v>212</v>
      </c>
      <c r="C591" s="234" t="s">
        <v>209</v>
      </c>
      <c r="D591" s="235"/>
      <c r="E591" s="224">
        <v>1959</v>
      </c>
      <c r="F591" s="224" t="s">
        <v>17152</v>
      </c>
      <c r="G591" s="224">
        <v>2</v>
      </c>
      <c r="H591" s="224" t="s">
        <v>16973</v>
      </c>
      <c r="I591" s="236">
        <v>1549.77</v>
      </c>
      <c r="J591" s="236">
        <v>703.32</v>
      </c>
      <c r="K591" s="237">
        <v>31</v>
      </c>
      <c r="L591" s="224" t="s">
        <v>17021</v>
      </c>
      <c r="M591" s="224" t="s">
        <v>17037</v>
      </c>
      <c r="N591" s="227" t="s">
        <v>17080</v>
      </c>
      <c r="O591" s="232">
        <v>6957060.8299999991</v>
      </c>
      <c r="P591" s="232"/>
      <c r="Q591" s="232">
        <v>0</v>
      </c>
      <c r="R591" s="232">
        <v>0</v>
      </c>
      <c r="S591" s="232">
        <f t="shared" si="203"/>
        <v>6957060.8299999991</v>
      </c>
      <c r="T591" s="225">
        <f t="shared" si="197"/>
        <v>4489.0924653335651</v>
      </c>
      <c r="U591" s="232">
        <v>5323.8496034895497</v>
      </c>
    </row>
    <row r="592" spans="1:21" ht="35.25" x14ac:dyDescent="0.5">
      <c r="A592">
        <v>1</v>
      </c>
      <c r="B592" s="241">
        <f>SUBTOTAL(9,$A$377:A592)</f>
        <v>213</v>
      </c>
      <c r="C592" s="234" t="s">
        <v>193</v>
      </c>
      <c r="D592" s="235"/>
      <c r="E592" s="224">
        <v>1963</v>
      </c>
      <c r="F592" s="224" t="s">
        <v>17152</v>
      </c>
      <c r="G592" s="224">
        <v>4</v>
      </c>
      <c r="H592" s="224" t="s">
        <v>17024</v>
      </c>
      <c r="I592" s="236">
        <v>4269.24</v>
      </c>
      <c r="J592" s="236">
        <v>2565.5</v>
      </c>
      <c r="K592" s="237">
        <v>117</v>
      </c>
      <c r="L592" s="224" t="s">
        <v>17021</v>
      </c>
      <c r="M592" s="224" t="s">
        <v>17037</v>
      </c>
      <c r="N592" s="227" t="s">
        <v>17080</v>
      </c>
      <c r="O592" s="232">
        <v>10615107.5</v>
      </c>
      <c r="P592" s="232">
        <v>0</v>
      </c>
      <c r="Q592" s="232">
        <v>0</v>
      </c>
      <c r="R592" s="232">
        <v>0</v>
      </c>
      <c r="S592" s="232">
        <f t="shared" si="203"/>
        <v>10615107.5</v>
      </c>
      <c r="T592" s="225">
        <f t="shared" si="197"/>
        <v>2486.4162005415487</v>
      </c>
      <c r="U592" s="232">
        <v>2745.3630690239947</v>
      </c>
    </row>
    <row r="593" spans="1:21" ht="35.25" x14ac:dyDescent="0.5">
      <c r="A593">
        <v>1</v>
      </c>
      <c r="B593" s="241">
        <f>SUBTOTAL(9,$A$377:A593)</f>
        <v>214</v>
      </c>
      <c r="C593" s="234" t="s">
        <v>194</v>
      </c>
      <c r="D593" s="235"/>
      <c r="E593" s="224">
        <v>1962</v>
      </c>
      <c r="F593" s="224" t="s">
        <v>17152</v>
      </c>
      <c r="G593" s="224">
        <v>4</v>
      </c>
      <c r="H593" s="224" t="s">
        <v>16975</v>
      </c>
      <c r="I593" s="236">
        <v>1764.53</v>
      </c>
      <c r="J593" s="236">
        <v>1245.7</v>
      </c>
      <c r="K593" s="237">
        <v>47</v>
      </c>
      <c r="L593" s="224" t="s">
        <v>17021</v>
      </c>
      <c r="M593" s="224" t="s">
        <v>17037</v>
      </c>
      <c r="N593" s="227" t="s">
        <v>17080</v>
      </c>
      <c r="O593" s="232">
        <v>5638458.5899999999</v>
      </c>
      <c r="P593" s="232">
        <v>0</v>
      </c>
      <c r="Q593" s="232">
        <v>0</v>
      </c>
      <c r="R593" s="232">
        <v>0</v>
      </c>
      <c r="S593" s="232">
        <f t="shared" si="203"/>
        <v>5638458.5899999999</v>
      </c>
      <c r="T593" s="225">
        <f t="shared" si="197"/>
        <v>3195.4450136863638</v>
      </c>
      <c r="U593" s="232">
        <v>3397.8930520875247</v>
      </c>
    </row>
    <row r="594" spans="1:21" ht="35.25" x14ac:dyDescent="0.5">
      <c r="A594">
        <v>1</v>
      </c>
      <c r="B594" s="241">
        <f>SUBTOTAL(9,$A$377:A594)</f>
        <v>215</v>
      </c>
      <c r="C594" s="234" t="s">
        <v>197</v>
      </c>
      <c r="D594" s="235"/>
      <c r="E594" s="224">
        <v>1969</v>
      </c>
      <c r="F594" s="224" t="s">
        <v>17152</v>
      </c>
      <c r="G594" s="224">
        <v>5</v>
      </c>
      <c r="H594" s="224" t="s">
        <v>17024</v>
      </c>
      <c r="I594" s="236">
        <v>4394.12</v>
      </c>
      <c r="J594" s="236">
        <v>3401.91</v>
      </c>
      <c r="K594" s="237">
        <v>115</v>
      </c>
      <c r="L594" s="224" t="s">
        <v>17021</v>
      </c>
      <c r="M594" s="224" t="s">
        <v>17037</v>
      </c>
      <c r="N594" s="227" t="s">
        <v>17079</v>
      </c>
      <c r="O594" s="232">
        <v>12104661.33</v>
      </c>
      <c r="P594" s="232">
        <v>0</v>
      </c>
      <c r="Q594" s="232">
        <v>0</v>
      </c>
      <c r="R594" s="232">
        <v>0</v>
      </c>
      <c r="S594" s="232">
        <f t="shared" si="203"/>
        <v>12104661.33</v>
      </c>
      <c r="T594" s="225">
        <f t="shared" si="197"/>
        <v>2754.7407285190211</v>
      </c>
      <c r="U594" s="232">
        <v>2804.6579629140761</v>
      </c>
    </row>
    <row r="595" spans="1:21" ht="35.25" x14ac:dyDescent="0.5">
      <c r="A595">
        <v>1</v>
      </c>
      <c r="B595" s="241">
        <f>SUBTOTAL(9,$A$377:A595)</f>
        <v>216</v>
      </c>
      <c r="C595" s="234" t="s">
        <v>13704</v>
      </c>
      <c r="D595" s="235"/>
      <c r="E595" s="224">
        <v>1981</v>
      </c>
      <c r="F595" s="224" t="s">
        <v>17152</v>
      </c>
      <c r="G595" s="224">
        <v>5</v>
      </c>
      <c r="H595" s="224" t="s">
        <v>17024</v>
      </c>
      <c r="I595" s="236">
        <v>3102</v>
      </c>
      <c r="J595" s="236">
        <v>2280.8000000000002</v>
      </c>
      <c r="K595" s="237">
        <v>117</v>
      </c>
      <c r="L595" s="224" t="s">
        <v>17021</v>
      </c>
      <c r="M595" s="224" t="s">
        <v>17037</v>
      </c>
      <c r="N595" s="227" t="s">
        <v>17083</v>
      </c>
      <c r="O595" s="232">
        <v>8982669.3099999987</v>
      </c>
      <c r="P595" s="232">
        <v>0</v>
      </c>
      <c r="Q595" s="232">
        <v>0</v>
      </c>
      <c r="R595" s="232">
        <v>0</v>
      </c>
      <c r="S595" s="232">
        <f t="shared" si="203"/>
        <v>8982669.3099999987</v>
      </c>
      <c r="T595" s="225">
        <f t="shared" si="197"/>
        <v>2895.7670245003219</v>
      </c>
      <c r="U595" s="232">
        <v>2925.7951773049649</v>
      </c>
    </row>
    <row r="596" spans="1:21" s="79" customFormat="1" ht="36" x14ac:dyDescent="0.55000000000000004">
      <c r="A596">
        <v>1</v>
      </c>
      <c r="B596" s="241">
        <f>SUBTOTAL(9,$A$377:A596)</f>
        <v>217</v>
      </c>
      <c r="C596" s="257" t="s">
        <v>13599</v>
      </c>
      <c r="D596" s="257"/>
      <c r="E596" s="224">
        <v>1995</v>
      </c>
      <c r="F596" s="224" t="s">
        <v>17026</v>
      </c>
      <c r="G596" s="224" t="s">
        <v>17030</v>
      </c>
      <c r="H596" s="224" t="s">
        <v>17028</v>
      </c>
      <c r="I596" s="236">
        <v>6646.5</v>
      </c>
      <c r="J596" s="236">
        <v>5724.9</v>
      </c>
      <c r="K596" s="258">
        <v>260</v>
      </c>
      <c r="L596" s="224" t="s">
        <v>17021</v>
      </c>
      <c r="M596" s="224" t="s">
        <v>17037</v>
      </c>
      <c r="N596" s="224" t="s">
        <v>17509</v>
      </c>
      <c r="O596" s="229">
        <v>9188980.0999999996</v>
      </c>
      <c r="P596" s="257"/>
      <c r="Q596" s="229">
        <f t="shared" ref="Q596:Q599" si="204">ROUND(O596*80%,2)</f>
        <v>7351184.0800000001</v>
      </c>
      <c r="R596" s="229">
        <v>0</v>
      </c>
      <c r="S596" s="229">
        <f t="shared" ref="S596:S599" si="205">O596-Q596</f>
        <v>1837796.0199999996</v>
      </c>
      <c r="T596" s="229">
        <f t="shared" si="197"/>
        <v>1382.5291657263222</v>
      </c>
      <c r="U596" s="229">
        <f t="shared" ref="U596:U599" si="206">O596/I596</f>
        <v>1382.5291657263222</v>
      </c>
    </row>
    <row r="597" spans="1:21" s="79" customFormat="1" ht="36" x14ac:dyDescent="0.55000000000000004">
      <c r="A597">
        <v>1</v>
      </c>
      <c r="B597" s="241">
        <f>SUBTOTAL(9,$A$377:A597)</f>
        <v>218</v>
      </c>
      <c r="C597" s="257" t="s">
        <v>14094</v>
      </c>
      <c r="D597" s="257"/>
      <c r="E597" s="224">
        <v>1990</v>
      </c>
      <c r="F597" s="224" t="s">
        <v>17026</v>
      </c>
      <c r="G597" s="224" t="s">
        <v>17030</v>
      </c>
      <c r="H597" s="224" t="s">
        <v>17028</v>
      </c>
      <c r="I597" s="236">
        <v>5872.3</v>
      </c>
      <c r="J597" s="236">
        <v>3412</v>
      </c>
      <c r="K597" s="258">
        <v>248</v>
      </c>
      <c r="L597" s="224" t="s">
        <v>17021</v>
      </c>
      <c r="M597" s="224" t="s">
        <v>17070</v>
      </c>
      <c r="N597" s="224" t="s">
        <v>17510</v>
      </c>
      <c r="O597" s="229">
        <v>9188991.9900000002</v>
      </c>
      <c r="P597" s="257"/>
      <c r="Q597" s="229">
        <f t="shared" si="204"/>
        <v>7351193.5899999999</v>
      </c>
      <c r="R597" s="229">
        <v>0</v>
      </c>
      <c r="S597" s="229">
        <f t="shared" si="205"/>
        <v>1837798.4000000004</v>
      </c>
      <c r="T597" s="229">
        <f t="shared" si="197"/>
        <v>1564.8028864329137</v>
      </c>
      <c r="U597" s="229">
        <f t="shared" si="206"/>
        <v>1564.8028864329137</v>
      </c>
    </row>
    <row r="598" spans="1:21" s="79" customFormat="1" ht="36" x14ac:dyDescent="0.55000000000000004">
      <c r="A598">
        <v>1</v>
      </c>
      <c r="B598" s="241">
        <f>SUBTOTAL(9,$A$377:A598)</f>
        <v>219</v>
      </c>
      <c r="C598" s="257" t="s">
        <v>2475</v>
      </c>
      <c r="D598" s="257"/>
      <c r="E598" s="224">
        <v>1995</v>
      </c>
      <c r="F598" s="224" t="s">
        <v>17026</v>
      </c>
      <c r="G598" s="224" t="s">
        <v>17030</v>
      </c>
      <c r="H598" s="224" t="s">
        <v>17024</v>
      </c>
      <c r="I598" s="236">
        <v>8632.2000000000007</v>
      </c>
      <c r="J598" s="236">
        <v>7758.5</v>
      </c>
      <c r="K598" s="258">
        <v>330</v>
      </c>
      <c r="L598" s="224" t="s">
        <v>17021</v>
      </c>
      <c r="M598" s="224" t="s">
        <v>17037</v>
      </c>
      <c r="N598" s="224" t="s">
        <v>17511</v>
      </c>
      <c r="O598" s="229">
        <v>12250914.68</v>
      </c>
      <c r="P598" s="257"/>
      <c r="Q598" s="229">
        <f t="shared" si="204"/>
        <v>9800731.7400000002</v>
      </c>
      <c r="R598" s="229">
        <v>0</v>
      </c>
      <c r="S598" s="229">
        <f t="shared" si="205"/>
        <v>2450182.9399999995</v>
      </c>
      <c r="T598" s="229">
        <f t="shared" si="197"/>
        <v>1419.2111721229812</v>
      </c>
      <c r="U598" s="229">
        <f t="shared" si="206"/>
        <v>1419.2111721229812</v>
      </c>
    </row>
    <row r="599" spans="1:21" s="79" customFormat="1" ht="36" x14ac:dyDescent="0.55000000000000004">
      <c r="A599">
        <v>1</v>
      </c>
      <c r="B599" s="241">
        <f>SUBTOTAL(9,$A$377:A599)</f>
        <v>220</v>
      </c>
      <c r="C599" s="257" t="s">
        <v>14143</v>
      </c>
      <c r="D599" s="257"/>
      <c r="E599" s="224">
        <v>1990</v>
      </c>
      <c r="F599" s="224" t="s">
        <v>17026</v>
      </c>
      <c r="G599" s="224" t="s">
        <v>17030</v>
      </c>
      <c r="H599" s="224" t="s">
        <v>17027</v>
      </c>
      <c r="I599" s="236">
        <v>13796.3</v>
      </c>
      <c r="J599" s="236">
        <v>11567.3</v>
      </c>
      <c r="K599" s="258">
        <v>575</v>
      </c>
      <c r="L599" s="224" t="s">
        <v>17021</v>
      </c>
      <c r="M599" s="224" t="s">
        <v>17037</v>
      </c>
      <c r="N599" s="224" t="s">
        <v>17511</v>
      </c>
      <c r="O599" s="229">
        <v>18374834.859999999</v>
      </c>
      <c r="P599" s="257"/>
      <c r="Q599" s="229">
        <f t="shared" si="204"/>
        <v>14699867.890000001</v>
      </c>
      <c r="R599" s="229">
        <v>0</v>
      </c>
      <c r="S599" s="229">
        <f t="shared" si="205"/>
        <v>3674966.9699999988</v>
      </c>
      <c r="T599" s="229">
        <f t="shared" si="197"/>
        <v>1331.8668672035255</v>
      </c>
      <c r="U599" s="229">
        <f t="shared" si="206"/>
        <v>1331.8668672035255</v>
      </c>
    </row>
    <row r="600" spans="1:21" ht="35.25" x14ac:dyDescent="0.5">
      <c r="B600" s="259" t="s">
        <v>325</v>
      </c>
      <c r="C600" s="233"/>
      <c r="D600" s="223" t="s">
        <v>17004</v>
      </c>
      <c r="E600" s="224" t="s">
        <v>17004</v>
      </c>
      <c r="F600" s="224" t="s">
        <v>17004</v>
      </c>
      <c r="G600" s="224" t="s">
        <v>17004</v>
      </c>
      <c r="H600" s="224" t="s">
        <v>17004</v>
      </c>
      <c r="I600" s="229">
        <f>SUM(I601:I605)</f>
        <v>36171.9</v>
      </c>
      <c r="J600" s="229">
        <f t="shared" ref="J600:K600" si="207">SUM(J601:J605)</f>
        <v>30268</v>
      </c>
      <c r="K600" s="230">
        <f t="shared" si="207"/>
        <v>1460</v>
      </c>
      <c r="L600" s="224" t="s">
        <v>17004</v>
      </c>
      <c r="M600" s="224" t="s">
        <v>17004</v>
      </c>
      <c r="N600" s="227" t="s">
        <v>17004</v>
      </c>
      <c r="O600" s="231">
        <v>87272012.170000002</v>
      </c>
      <c r="P600" s="229">
        <f t="shared" ref="P600:S600" si="208">SUM(P601:P605)</f>
        <v>0</v>
      </c>
      <c r="Q600" s="229">
        <f t="shared" si="208"/>
        <v>25437610.329999998</v>
      </c>
      <c r="R600" s="229">
        <f t="shared" si="208"/>
        <v>0</v>
      </c>
      <c r="S600" s="229">
        <f t="shared" si="208"/>
        <v>61834401.839999996</v>
      </c>
      <c r="T600" s="225">
        <f t="shared" si="197"/>
        <v>2412.7019086639075</v>
      </c>
      <c r="U600" s="232">
        <f>MAX(U601:U605)</f>
        <v>8312.1200000000008</v>
      </c>
    </row>
    <row r="601" spans="1:21" ht="35.25" x14ac:dyDescent="0.5">
      <c r="A601">
        <v>1</v>
      </c>
      <c r="B601" s="241">
        <f>SUBTOTAL(9,$A$377:A601)</f>
        <v>221</v>
      </c>
      <c r="C601" s="234" t="s">
        <v>2613</v>
      </c>
      <c r="D601" s="235"/>
      <c r="E601" s="224">
        <v>1981</v>
      </c>
      <c r="F601" s="224" t="s">
        <v>17259</v>
      </c>
      <c r="G601" s="224">
        <v>5</v>
      </c>
      <c r="H601" s="224" t="s">
        <v>17031</v>
      </c>
      <c r="I601" s="236">
        <v>3982.4</v>
      </c>
      <c r="J601" s="236">
        <v>3501.5</v>
      </c>
      <c r="K601" s="237">
        <v>165</v>
      </c>
      <c r="L601" s="224" t="s">
        <v>17021</v>
      </c>
      <c r="M601" s="224" t="s">
        <v>17037</v>
      </c>
      <c r="N601" s="227" t="s">
        <v>17147</v>
      </c>
      <c r="O601" s="232">
        <v>32756541.91</v>
      </c>
      <c r="P601" s="232"/>
      <c r="Q601" s="232">
        <v>0</v>
      </c>
      <c r="R601" s="232">
        <v>0</v>
      </c>
      <c r="S601" s="232">
        <f t="shared" ref="S601:S603" si="209">O601-Q601-R601</f>
        <v>32756541.91</v>
      </c>
      <c r="T601" s="225">
        <f t="shared" si="197"/>
        <v>8225.3269159300926</v>
      </c>
      <c r="U601" s="232">
        <v>8312.1200000000008</v>
      </c>
    </row>
    <row r="602" spans="1:21" ht="35.25" x14ac:dyDescent="0.5">
      <c r="A602">
        <v>1</v>
      </c>
      <c r="B602" s="241">
        <f>SUBTOTAL(9,$A$377:A602)</f>
        <v>222</v>
      </c>
      <c r="C602" s="234" t="s">
        <v>15095</v>
      </c>
      <c r="D602" s="235"/>
      <c r="E602" s="224">
        <v>1975</v>
      </c>
      <c r="F602" s="224" t="s">
        <v>17026</v>
      </c>
      <c r="G602" s="224" t="s">
        <v>17031</v>
      </c>
      <c r="H602" s="224" t="s">
        <v>17031</v>
      </c>
      <c r="I602" s="236">
        <v>5911.9</v>
      </c>
      <c r="J602" s="236">
        <v>3394.8</v>
      </c>
      <c r="K602" s="237">
        <v>170</v>
      </c>
      <c r="L602" s="224" t="s">
        <v>17021</v>
      </c>
      <c r="M602" s="224" t="s">
        <v>17037</v>
      </c>
      <c r="N602" s="227" t="s">
        <v>17147</v>
      </c>
      <c r="O602" s="232">
        <v>7805847.0899999999</v>
      </c>
      <c r="P602" s="232"/>
      <c r="Q602" s="232">
        <v>0</v>
      </c>
      <c r="R602" s="232">
        <v>0</v>
      </c>
      <c r="S602" s="232">
        <f t="shared" si="209"/>
        <v>7805847.0899999999</v>
      </c>
      <c r="T602" s="225">
        <f t="shared" si="197"/>
        <v>1320.361827838766</v>
      </c>
      <c r="U602" s="232">
        <v>4326.7378574739087</v>
      </c>
    </row>
    <row r="603" spans="1:21" ht="35.25" x14ac:dyDescent="0.5">
      <c r="A603">
        <v>1</v>
      </c>
      <c r="B603" s="241">
        <f>SUBTOTAL(9,$A$377:A603)</f>
        <v>223</v>
      </c>
      <c r="C603" s="234" t="s">
        <v>319</v>
      </c>
      <c r="D603" s="235"/>
      <c r="E603" s="224">
        <v>1999</v>
      </c>
      <c r="F603" s="224" t="s">
        <v>17259</v>
      </c>
      <c r="G603" s="224">
        <v>9</v>
      </c>
      <c r="H603" s="224" t="s">
        <v>17024</v>
      </c>
      <c r="I603" s="236">
        <v>9730.2999999999993</v>
      </c>
      <c r="J603" s="236">
        <v>8665.1</v>
      </c>
      <c r="K603" s="237">
        <v>382</v>
      </c>
      <c r="L603" s="224" t="s">
        <v>17021</v>
      </c>
      <c r="M603" s="224" t="s">
        <v>17037</v>
      </c>
      <c r="N603" s="227" t="s">
        <v>17147</v>
      </c>
      <c r="O603" s="232">
        <v>14912610.25</v>
      </c>
      <c r="P603" s="232"/>
      <c r="Q603" s="232">
        <v>0</v>
      </c>
      <c r="R603" s="232">
        <v>0</v>
      </c>
      <c r="S603" s="232">
        <f t="shared" si="209"/>
        <v>14912610.25</v>
      </c>
      <c r="T603" s="225">
        <f t="shared" si="197"/>
        <v>1532.5951152585224</v>
      </c>
      <c r="U603" s="232">
        <v>6338.648552973701</v>
      </c>
    </row>
    <row r="604" spans="1:21" s="79" customFormat="1" ht="36" x14ac:dyDescent="0.55000000000000004">
      <c r="A604" s="79">
        <v>1</v>
      </c>
      <c r="B604" s="241">
        <f>SUBTOTAL(9,$A$377:A604)</f>
        <v>224</v>
      </c>
      <c r="C604" s="257" t="s">
        <v>15088</v>
      </c>
      <c r="D604" s="257"/>
      <c r="E604" s="224">
        <v>1985</v>
      </c>
      <c r="F604" s="224" t="s">
        <v>17026</v>
      </c>
      <c r="G604" s="224" t="s">
        <v>17033</v>
      </c>
      <c r="H604" s="224" t="s">
        <v>17028</v>
      </c>
      <c r="I604" s="236">
        <v>9261.5</v>
      </c>
      <c r="J604" s="236">
        <v>8219</v>
      </c>
      <c r="K604" s="258">
        <v>445</v>
      </c>
      <c r="L604" s="224" t="s">
        <v>17021</v>
      </c>
      <c r="M604" s="224" t="s">
        <v>17037</v>
      </c>
      <c r="N604" s="224" t="s">
        <v>17512</v>
      </c>
      <c r="O604" s="229">
        <v>22256861.34</v>
      </c>
      <c r="P604" s="257"/>
      <c r="Q604" s="229">
        <f t="shared" ref="Q604:Q605" si="210">ROUND(O604*80%,2)</f>
        <v>17805489.07</v>
      </c>
      <c r="R604" s="229">
        <v>0</v>
      </c>
      <c r="S604" s="229">
        <f t="shared" ref="S604:S605" si="211">O604-Q604</f>
        <v>4451372.2699999996</v>
      </c>
      <c r="T604" s="229">
        <f t="shared" si="197"/>
        <v>2403.1594601306483</v>
      </c>
      <c r="U604" s="229">
        <f t="shared" ref="U604:U605" si="212">O604/I604</f>
        <v>2403.1594601306483</v>
      </c>
    </row>
    <row r="605" spans="1:21" s="79" customFormat="1" ht="36" x14ac:dyDescent="0.55000000000000004">
      <c r="A605" s="79">
        <v>1</v>
      </c>
      <c r="B605" s="241">
        <f>SUBTOTAL(9,$A$377:A605)</f>
        <v>225</v>
      </c>
      <c r="C605" s="257" t="s">
        <v>15120</v>
      </c>
      <c r="D605" s="257"/>
      <c r="E605" s="224">
        <v>1998</v>
      </c>
      <c r="F605" s="224" t="s">
        <v>17026</v>
      </c>
      <c r="G605" s="224" t="s">
        <v>17030</v>
      </c>
      <c r="H605" s="224" t="s">
        <v>17028</v>
      </c>
      <c r="I605" s="236">
        <v>7285.8</v>
      </c>
      <c r="J605" s="236">
        <v>6487.6</v>
      </c>
      <c r="K605" s="258">
        <v>298</v>
      </c>
      <c r="L605" s="224" t="s">
        <v>17021</v>
      </c>
      <c r="M605" s="224" t="s">
        <v>17037</v>
      </c>
      <c r="N605" s="224" t="s">
        <v>17512</v>
      </c>
      <c r="O605" s="229">
        <v>9540151.5800000001</v>
      </c>
      <c r="P605" s="257"/>
      <c r="Q605" s="229">
        <f t="shared" si="210"/>
        <v>7632121.2599999998</v>
      </c>
      <c r="R605" s="229">
        <v>0</v>
      </c>
      <c r="S605" s="229">
        <f t="shared" si="211"/>
        <v>1908030.3200000003</v>
      </c>
      <c r="T605" s="229">
        <f t="shared" si="197"/>
        <v>1309.4171648960992</v>
      </c>
      <c r="U605" s="229">
        <f t="shared" si="212"/>
        <v>1309.4171648960992</v>
      </c>
    </row>
    <row r="606" spans="1:21" ht="35.25" x14ac:dyDescent="0.5">
      <c r="B606" s="259" t="s">
        <v>507</v>
      </c>
      <c r="C606" s="251"/>
      <c r="D606" s="223" t="s">
        <v>17004</v>
      </c>
      <c r="E606" s="224" t="s">
        <v>17004</v>
      </c>
      <c r="F606" s="224" t="s">
        <v>17004</v>
      </c>
      <c r="G606" s="224" t="s">
        <v>17004</v>
      </c>
      <c r="H606" s="224" t="s">
        <v>17004</v>
      </c>
      <c r="I606" s="229">
        <f>SUM(I607:I625)</f>
        <v>67492.5</v>
      </c>
      <c r="J606" s="236">
        <f t="shared" ref="J606:K606" si="213">SUM(J607:J625)</f>
        <v>57375.520000000004</v>
      </c>
      <c r="K606" s="237">
        <f t="shared" si="213"/>
        <v>2426</v>
      </c>
      <c r="L606" s="224" t="s">
        <v>17004</v>
      </c>
      <c r="M606" s="224" t="s">
        <v>17004</v>
      </c>
      <c r="N606" s="227" t="s">
        <v>17004</v>
      </c>
      <c r="O606" s="231">
        <v>151475680.77000001</v>
      </c>
      <c r="P606" s="229">
        <f t="shared" ref="P606" si="214">SUM(P607:P624)</f>
        <v>0</v>
      </c>
      <c r="Q606" s="229">
        <f>SUM(Q607:Q625)</f>
        <v>7632260.6399999997</v>
      </c>
      <c r="R606" s="229">
        <f t="shared" ref="R606:S606" si="215">SUM(R607:R625)</f>
        <v>0</v>
      </c>
      <c r="S606" s="229">
        <f t="shared" si="215"/>
        <v>143843420.13</v>
      </c>
      <c r="T606" s="225">
        <f t="shared" si="197"/>
        <v>2244.3335299477721</v>
      </c>
      <c r="U606" s="232">
        <f>MAX(U607:U625)</f>
        <v>9037.8197999999993</v>
      </c>
    </row>
    <row r="607" spans="1:21" ht="35.25" x14ac:dyDescent="0.5">
      <c r="A607">
        <v>1</v>
      </c>
      <c r="B607" s="241">
        <f>SUBTOTAL(9,$A$377:A607)</f>
        <v>226</v>
      </c>
      <c r="C607" s="234" t="s">
        <v>536</v>
      </c>
      <c r="D607" s="235"/>
      <c r="E607" s="224">
        <v>1987</v>
      </c>
      <c r="F607" s="224" t="s">
        <v>17152</v>
      </c>
      <c r="G607" s="224">
        <v>5</v>
      </c>
      <c r="H607" s="224" t="s">
        <v>16975</v>
      </c>
      <c r="I607" s="236">
        <v>1318.1</v>
      </c>
      <c r="J607" s="236">
        <v>758.3</v>
      </c>
      <c r="K607" s="237">
        <v>20</v>
      </c>
      <c r="L607" s="224" t="s">
        <v>17021</v>
      </c>
      <c r="M607" s="224" t="s">
        <v>17037</v>
      </c>
      <c r="N607" s="227" t="s">
        <v>17105</v>
      </c>
      <c r="O607" s="232">
        <v>3474203.0500000003</v>
      </c>
      <c r="P607" s="232"/>
      <c r="Q607" s="232">
        <v>0</v>
      </c>
      <c r="R607" s="232">
        <v>0</v>
      </c>
      <c r="S607" s="232">
        <f t="shared" ref="S607:S624" si="216">O607-Q607-R607</f>
        <v>3474203.0500000003</v>
      </c>
      <c r="T607" s="225">
        <f t="shared" si="197"/>
        <v>2635.7659130566731</v>
      </c>
      <c r="U607" s="232">
        <v>3010.4044268264929</v>
      </c>
    </row>
    <row r="608" spans="1:21" ht="35.25" x14ac:dyDescent="0.5">
      <c r="A608">
        <v>1</v>
      </c>
      <c r="B608" s="241">
        <f>SUBTOTAL(9,$A$377:A608)</f>
        <v>227</v>
      </c>
      <c r="C608" s="234" t="s">
        <v>537</v>
      </c>
      <c r="D608" s="235"/>
      <c r="E608" s="224">
        <v>1978</v>
      </c>
      <c r="F608" s="224" t="s">
        <v>17152</v>
      </c>
      <c r="G608" s="224">
        <v>5</v>
      </c>
      <c r="H608" s="224" t="s">
        <v>17024</v>
      </c>
      <c r="I608" s="236">
        <v>3003.4</v>
      </c>
      <c r="J608" s="236">
        <v>2770.4</v>
      </c>
      <c r="K608" s="237">
        <v>94</v>
      </c>
      <c r="L608" s="224" t="s">
        <v>17021</v>
      </c>
      <c r="M608" s="224" t="s">
        <v>17037</v>
      </c>
      <c r="N608" s="227" t="s">
        <v>17097</v>
      </c>
      <c r="O608" s="232">
        <v>8694247.4000000004</v>
      </c>
      <c r="P608" s="232"/>
      <c r="Q608" s="232">
        <v>0</v>
      </c>
      <c r="R608" s="232">
        <v>0</v>
      </c>
      <c r="S608" s="232">
        <f t="shared" si="216"/>
        <v>8694247.4000000004</v>
      </c>
      <c r="T608" s="225">
        <f t="shared" si="197"/>
        <v>2894.801691416395</v>
      </c>
      <c r="U608" s="232">
        <v>2894.801691416395</v>
      </c>
    </row>
    <row r="609" spans="1:21" ht="35.25" x14ac:dyDescent="0.5">
      <c r="A609">
        <v>1</v>
      </c>
      <c r="B609" s="241">
        <f>SUBTOTAL(9,$A$377:A609)</f>
        <v>228</v>
      </c>
      <c r="C609" s="234" t="s">
        <v>538</v>
      </c>
      <c r="D609" s="235"/>
      <c r="E609" s="224">
        <v>1990</v>
      </c>
      <c r="F609" s="224" t="s">
        <v>17152</v>
      </c>
      <c r="G609" s="224">
        <v>5</v>
      </c>
      <c r="H609" s="224" t="s">
        <v>17024</v>
      </c>
      <c r="I609" s="236">
        <v>3703.7</v>
      </c>
      <c r="J609" s="236">
        <v>2710.3</v>
      </c>
      <c r="K609" s="237">
        <v>119</v>
      </c>
      <c r="L609" s="224" t="s">
        <v>17021</v>
      </c>
      <c r="M609" s="224" t="s">
        <v>17037</v>
      </c>
      <c r="N609" s="227" t="s">
        <v>17096</v>
      </c>
      <c r="O609" s="232">
        <v>7885480.1999999993</v>
      </c>
      <c r="P609" s="232"/>
      <c r="Q609" s="232">
        <v>0</v>
      </c>
      <c r="R609" s="232">
        <v>0</v>
      </c>
      <c r="S609" s="232">
        <f t="shared" si="216"/>
        <v>7885480.1999999993</v>
      </c>
      <c r="T609" s="225">
        <f t="shared" si="197"/>
        <v>2129.0817830817828</v>
      </c>
      <c r="U609" s="232">
        <v>2129.0817830817832</v>
      </c>
    </row>
    <row r="610" spans="1:21" ht="35.25" x14ac:dyDescent="0.5">
      <c r="A610">
        <v>1</v>
      </c>
      <c r="B610" s="241">
        <f>SUBTOTAL(9,$A$377:A610)</f>
        <v>229</v>
      </c>
      <c r="C610" s="234" t="s">
        <v>539</v>
      </c>
      <c r="D610" s="235"/>
      <c r="E610" s="224">
        <v>1965</v>
      </c>
      <c r="F610" s="224" t="s">
        <v>17152</v>
      </c>
      <c r="G610" s="224">
        <v>5</v>
      </c>
      <c r="H610" s="224" t="s">
        <v>16975</v>
      </c>
      <c r="I610" s="236">
        <v>2680.85</v>
      </c>
      <c r="J610" s="236">
        <v>1438.75</v>
      </c>
      <c r="K610" s="237">
        <v>59</v>
      </c>
      <c r="L610" s="224" t="s">
        <v>17021</v>
      </c>
      <c r="M610" s="224" t="s">
        <v>17037</v>
      </c>
      <c r="N610" s="227" t="s">
        <v>17098</v>
      </c>
      <c r="O610" s="232">
        <v>4599795.2700000005</v>
      </c>
      <c r="P610" s="232"/>
      <c r="Q610" s="232">
        <v>0</v>
      </c>
      <c r="R610" s="232">
        <v>0</v>
      </c>
      <c r="S610" s="232">
        <f t="shared" si="216"/>
        <v>4599795.2700000005</v>
      </c>
      <c r="T610" s="225">
        <f t="shared" si="197"/>
        <v>1715.7973292052895</v>
      </c>
      <c r="U610" s="232">
        <v>2036.3610795083648</v>
      </c>
    </row>
    <row r="611" spans="1:21" ht="35.25" x14ac:dyDescent="0.5">
      <c r="A611">
        <v>1</v>
      </c>
      <c r="B611" s="241">
        <f>SUBTOTAL(9,$A$377:A611)</f>
        <v>230</v>
      </c>
      <c r="C611" s="234" t="s">
        <v>3393</v>
      </c>
      <c r="D611" s="235"/>
      <c r="E611" s="224">
        <v>1964</v>
      </c>
      <c r="F611" s="224" t="s">
        <v>17152</v>
      </c>
      <c r="G611" s="224">
        <v>5</v>
      </c>
      <c r="H611" s="224" t="s">
        <v>16975</v>
      </c>
      <c r="I611" s="236">
        <v>1701.07</v>
      </c>
      <c r="J611" s="236">
        <v>1568.27</v>
      </c>
      <c r="K611" s="237">
        <v>83</v>
      </c>
      <c r="L611" s="224" t="s">
        <v>17021</v>
      </c>
      <c r="M611" s="224" t="s">
        <v>17037</v>
      </c>
      <c r="N611" s="227" t="s">
        <v>17106</v>
      </c>
      <c r="O611" s="232">
        <v>6746067.54</v>
      </c>
      <c r="P611" s="232"/>
      <c r="Q611" s="232">
        <v>0</v>
      </c>
      <c r="R611" s="232">
        <v>0</v>
      </c>
      <c r="S611" s="232">
        <f t="shared" si="216"/>
        <v>6746067.54</v>
      </c>
      <c r="T611" s="225">
        <f t="shared" si="197"/>
        <v>3965.7789156236959</v>
      </c>
      <c r="U611" s="232">
        <v>3965.7789132722341</v>
      </c>
    </row>
    <row r="612" spans="1:21" ht="35.25" x14ac:dyDescent="0.5">
      <c r="A612">
        <v>1</v>
      </c>
      <c r="B612" s="241">
        <f>SUBTOTAL(9,$A$377:A612)</f>
        <v>231</v>
      </c>
      <c r="C612" s="234" t="s">
        <v>540</v>
      </c>
      <c r="D612" s="235"/>
      <c r="E612" s="224">
        <v>1962</v>
      </c>
      <c r="F612" s="224" t="s">
        <v>17152</v>
      </c>
      <c r="G612" s="224">
        <v>5</v>
      </c>
      <c r="H612" s="224" t="s">
        <v>16975</v>
      </c>
      <c r="I612" s="236">
        <v>2498.58</v>
      </c>
      <c r="J612" s="236">
        <v>1437.25</v>
      </c>
      <c r="K612" s="237">
        <v>52</v>
      </c>
      <c r="L612" s="224" t="s">
        <v>17021</v>
      </c>
      <c r="M612" s="224" t="s">
        <v>17037</v>
      </c>
      <c r="N612" s="227" t="s">
        <v>17098</v>
      </c>
      <c r="O612" s="232">
        <v>5753807.2000000002</v>
      </c>
      <c r="P612" s="232"/>
      <c r="Q612" s="232">
        <v>0</v>
      </c>
      <c r="R612" s="232">
        <v>0</v>
      </c>
      <c r="S612" s="232">
        <f t="shared" si="216"/>
        <v>5753807.2000000002</v>
      </c>
      <c r="T612" s="225">
        <f t="shared" si="197"/>
        <v>2302.8308879443525</v>
      </c>
      <c r="U612" s="232">
        <v>2302.8308879443525</v>
      </c>
    </row>
    <row r="613" spans="1:21" ht="35.25" x14ac:dyDescent="0.5">
      <c r="A613">
        <v>1</v>
      </c>
      <c r="B613" s="241">
        <f>SUBTOTAL(9,$A$377:A613)</f>
        <v>232</v>
      </c>
      <c r="C613" s="234" t="s">
        <v>541</v>
      </c>
      <c r="D613" s="235"/>
      <c r="E613" s="224">
        <v>1983</v>
      </c>
      <c r="F613" s="224" t="s">
        <v>17152</v>
      </c>
      <c r="G613" s="224">
        <v>5</v>
      </c>
      <c r="H613" s="224" t="s">
        <v>17027</v>
      </c>
      <c r="I613" s="236">
        <v>5763.67</v>
      </c>
      <c r="J613" s="236">
        <v>4429</v>
      </c>
      <c r="K613" s="237">
        <v>210</v>
      </c>
      <c r="L613" s="224" t="s">
        <v>17021</v>
      </c>
      <c r="M613" s="224" t="s">
        <v>17037</v>
      </c>
      <c r="N613" s="227" t="s">
        <v>17094</v>
      </c>
      <c r="O613" s="232">
        <v>10978823.450000001</v>
      </c>
      <c r="P613" s="232"/>
      <c r="Q613" s="232">
        <v>0</v>
      </c>
      <c r="R613" s="232">
        <v>0</v>
      </c>
      <c r="S613" s="232">
        <f t="shared" si="216"/>
        <v>10978823.450000001</v>
      </c>
      <c r="T613" s="225">
        <f t="shared" si="197"/>
        <v>1904.8320688033841</v>
      </c>
      <c r="U613" s="232">
        <v>2157.4440764304686</v>
      </c>
    </row>
    <row r="614" spans="1:21" ht="35.25" x14ac:dyDescent="0.5">
      <c r="A614">
        <v>1</v>
      </c>
      <c r="B614" s="241">
        <f>SUBTOTAL(9,$A$377:A614)</f>
        <v>233</v>
      </c>
      <c r="C614" s="234" t="s">
        <v>542</v>
      </c>
      <c r="D614" s="235"/>
      <c r="E614" s="224">
        <v>1964</v>
      </c>
      <c r="F614" s="224" t="s">
        <v>17152</v>
      </c>
      <c r="G614" s="224">
        <v>5</v>
      </c>
      <c r="H614" s="224" t="s">
        <v>17024</v>
      </c>
      <c r="I614" s="236">
        <v>3399.17</v>
      </c>
      <c r="J614" s="236">
        <v>2811.32</v>
      </c>
      <c r="K614" s="237">
        <v>180</v>
      </c>
      <c r="L614" s="224" t="s">
        <v>17021</v>
      </c>
      <c r="M614" s="224" t="s">
        <v>17037</v>
      </c>
      <c r="N614" s="227" t="s">
        <v>17107</v>
      </c>
      <c r="O614" s="232">
        <v>12145524.209999997</v>
      </c>
      <c r="P614" s="232"/>
      <c r="Q614" s="232">
        <v>0</v>
      </c>
      <c r="R614" s="232">
        <v>0</v>
      </c>
      <c r="S614" s="232">
        <f t="shared" si="216"/>
        <v>12145524.209999997</v>
      </c>
      <c r="T614" s="225">
        <f t="shared" si="197"/>
        <v>3573.0852561066367</v>
      </c>
      <c r="U614" s="232">
        <v>3573.0852561066367</v>
      </c>
    </row>
    <row r="615" spans="1:21" ht="35.25" x14ac:dyDescent="0.5">
      <c r="A615">
        <v>1</v>
      </c>
      <c r="B615" s="241">
        <f>SUBTOTAL(9,$A$377:A615)</f>
        <v>234</v>
      </c>
      <c r="C615" s="234" t="s">
        <v>543</v>
      </c>
      <c r="D615" s="235"/>
      <c r="E615" s="224">
        <v>1966</v>
      </c>
      <c r="F615" s="224" t="s">
        <v>17152</v>
      </c>
      <c r="G615" s="224">
        <v>5</v>
      </c>
      <c r="H615" s="224" t="s">
        <v>17024</v>
      </c>
      <c r="I615" s="236">
        <v>4152</v>
      </c>
      <c r="J615" s="236">
        <v>3895.8</v>
      </c>
      <c r="K615" s="237">
        <v>140</v>
      </c>
      <c r="L615" s="224" t="s">
        <v>17021</v>
      </c>
      <c r="M615" s="224" t="s">
        <v>17037</v>
      </c>
      <c r="N615" s="227" t="s">
        <v>17096</v>
      </c>
      <c r="O615" s="232">
        <v>13678862.399999999</v>
      </c>
      <c r="P615" s="232"/>
      <c r="Q615" s="232">
        <v>0</v>
      </c>
      <c r="R615" s="232">
        <v>0</v>
      </c>
      <c r="S615" s="232">
        <f t="shared" si="216"/>
        <v>13678862.399999999</v>
      </c>
      <c r="T615" s="225">
        <f t="shared" si="197"/>
        <v>3294.5236994219649</v>
      </c>
      <c r="U615" s="232">
        <v>3294.5236994219654</v>
      </c>
    </row>
    <row r="616" spans="1:21" ht="35.25" x14ac:dyDescent="0.5">
      <c r="A616">
        <v>1</v>
      </c>
      <c r="B616" s="241">
        <f>SUBTOTAL(9,$A$377:A616)</f>
        <v>235</v>
      </c>
      <c r="C616" s="234" t="s">
        <v>544</v>
      </c>
      <c r="D616" s="235"/>
      <c r="E616" s="224">
        <v>1973</v>
      </c>
      <c r="F616" s="224" t="s">
        <v>17152</v>
      </c>
      <c r="G616" s="224">
        <v>5</v>
      </c>
      <c r="H616" s="224" t="s">
        <v>17024</v>
      </c>
      <c r="I616" s="236">
        <v>3021.6</v>
      </c>
      <c r="J616" s="236">
        <v>2581.8000000000002</v>
      </c>
      <c r="K616" s="237">
        <v>95</v>
      </c>
      <c r="L616" s="224" t="s">
        <v>17021</v>
      </c>
      <c r="M616" s="224" t="s">
        <v>17037</v>
      </c>
      <c r="N616" s="227" t="s">
        <v>17095</v>
      </c>
      <c r="O616" s="232">
        <v>7664244.3500000006</v>
      </c>
      <c r="P616" s="232"/>
      <c r="Q616" s="232">
        <v>0</v>
      </c>
      <c r="R616" s="232">
        <v>0</v>
      </c>
      <c r="S616" s="232">
        <f t="shared" si="216"/>
        <v>7664244.3500000006</v>
      </c>
      <c r="T616" s="225">
        <f t="shared" si="197"/>
        <v>2536.4854216309241</v>
      </c>
      <c r="U616" s="232">
        <v>2886.566313377019</v>
      </c>
    </row>
    <row r="617" spans="1:21" ht="35.25" x14ac:dyDescent="0.5">
      <c r="A617">
        <v>1</v>
      </c>
      <c r="B617" s="241">
        <f>SUBTOTAL(9,$A$377:A617)</f>
        <v>236</v>
      </c>
      <c r="C617" s="234" t="s">
        <v>546</v>
      </c>
      <c r="D617" s="235"/>
      <c r="E617" s="224">
        <v>1977</v>
      </c>
      <c r="F617" s="224" t="s">
        <v>17152</v>
      </c>
      <c r="G617" s="224">
        <v>5</v>
      </c>
      <c r="H617" s="224" t="s">
        <v>17024</v>
      </c>
      <c r="I617" s="236">
        <v>3637.93</v>
      </c>
      <c r="J617" s="236">
        <v>3319.03</v>
      </c>
      <c r="K617" s="237">
        <v>156</v>
      </c>
      <c r="L617" s="224" t="s">
        <v>17021</v>
      </c>
      <c r="M617" s="224" t="s">
        <v>17037</v>
      </c>
      <c r="N617" s="227" t="s">
        <v>17106</v>
      </c>
      <c r="O617" s="232">
        <v>8568837.8200000003</v>
      </c>
      <c r="P617" s="232"/>
      <c r="Q617" s="232">
        <v>0</v>
      </c>
      <c r="R617" s="232">
        <v>0</v>
      </c>
      <c r="S617" s="232">
        <f t="shared" si="216"/>
        <v>8568837.8200000003</v>
      </c>
      <c r="T617" s="225">
        <f t="shared" ref="T617:T638" si="217">O617/I617</f>
        <v>2355.4158051419354</v>
      </c>
      <c r="U617" s="232">
        <v>2667.7826126396058</v>
      </c>
    </row>
    <row r="618" spans="1:21" ht="35.25" x14ac:dyDescent="0.5">
      <c r="A618">
        <v>1</v>
      </c>
      <c r="B618" s="241">
        <f>SUBTOTAL(9,$A$377:A618)</f>
        <v>237</v>
      </c>
      <c r="C618" s="234" t="s">
        <v>514</v>
      </c>
      <c r="D618" s="235"/>
      <c r="E618" s="224">
        <v>1930</v>
      </c>
      <c r="F618" s="224" t="s">
        <v>17152</v>
      </c>
      <c r="G618" s="224">
        <v>3</v>
      </c>
      <c r="H618" s="224" t="s">
        <v>17028</v>
      </c>
      <c r="I618" s="236">
        <v>1159.1300000000001</v>
      </c>
      <c r="J618" s="236">
        <v>834.33</v>
      </c>
      <c r="K618" s="237">
        <v>44</v>
      </c>
      <c r="L618" s="224" t="s">
        <v>17021</v>
      </c>
      <c r="M618" s="224" t="s">
        <v>17037</v>
      </c>
      <c r="N618" s="227" t="s">
        <v>17098</v>
      </c>
      <c r="O618" s="232">
        <v>6370089.8199999994</v>
      </c>
      <c r="P618" s="232"/>
      <c r="Q618" s="232">
        <v>0</v>
      </c>
      <c r="R618" s="232">
        <v>0</v>
      </c>
      <c r="S618" s="232">
        <f t="shared" si="216"/>
        <v>6370089.8199999994</v>
      </c>
      <c r="T618" s="225">
        <f t="shared" si="217"/>
        <v>5495.5784251982077</v>
      </c>
      <c r="U618" s="232">
        <v>6930.7304616393321</v>
      </c>
    </row>
    <row r="619" spans="1:21" ht="35.25" x14ac:dyDescent="0.5">
      <c r="A619">
        <v>1</v>
      </c>
      <c r="B619" s="241">
        <f>SUBTOTAL(9,$A$377:A619)</f>
        <v>238</v>
      </c>
      <c r="C619" s="234" t="s">
        <v>3510</v>
      </c>
      <c r="D619" s="235"/>
      <c r="E619" s="224">
        <v>1975</v>
      </c>
      <c r="F619" s="224" t="s">
        <v>17152</v>
      </c>
      <c r="G619" s="224">
        <v>5</v>
      </c>
      <c r="H619" s="224" t="s">
        <v>16973</v>
      </c>
      <c r="I619" s="236">
        <v>2310.5</v>
      </c>
      <c r="J619" s="236">
        <v>1287.55</v>
      </c>
      <c r="K619" s="237">
        <v>86</v>
      </c>
      <c r="L619" s="224" t="s">
        <v>17021</v>
      </c>
      <c r="M619" s="224" t="s">
        <v>17037</v>
      </c>
      <c r="N619" s="227" t="s">
        <v>17106</v>
      </c>
      <c r="O619" s="232">
        <v>4271177.49</v>
      </c>
      <c r="P619" s="232"/>
      <c r="Q619" s="232">
        <v>0</v>
      </c>
      <c r="R619" s="232">
        <v>0</v>
      </c>
      <c r="S619" s="232">
        <f t="shared" si="216"/>
        <v>4271177.49</v>
      </c>
      <c r="T619" s="225">
        <f t="shared" si="217"/>
        <v>1848.5944557455098</v>
      </c>
      <c r="U619" s="232">
        <v>7455.0765851547285</v>
      </c>
    </row>
    <row r="620" spans="1:21" ht="35.25" x14ac:dyDescent="0.5">
      <c r="A620">
        <v>1</v>
      </c>
      <c r="B620" s="241">
        <f>SUBTOTAL(9,$A$377:A620)</f>
        <v>239</v>
      </c>
      <c r="C620" s="234" t="s">
        <v>3265</v>
      </c>
      <c r="D620" s="235"/>
      <c r="E620" s="224">
        <v>1974</v>
      </c>
      <c r="F620" s="224" t="s">
        <v>17152</v>
      </c>
      <c r="G620" s="224">
        <v>5</v>
      </c>
      <c r="H620" s="224" t="s">
        <v>17027</v>
      </c>
      <c r="I620" s="236">
        <v>4926.6000000000004</v>
      </c>
      <c r="J620" s="236">
        <v>4452</v>
      </c>
      <c r="K620" s="237">
        <v>180</v>
      </c>
      <c r="L620" s="224" t="s">
        <v>17021</v>
      </c>
      <c r="M620" s="224" t="s">
        <v>17037</v>
      </c>
      <c r="N620" s="227" t="s">
        <v>17095</v>
      </c>
      <c r="O620" s="232">
        <v>12060751.810000001</v>
      </c>
      <c r="P620" s="232">
        <v>0</v>
      </c>
      <c r="Q620" s="232">
        <v>0</v>
      </c>
      <c r="R620" s="232">
        <v>0</v>
      </c>
      <c r="S620" s="232">
        <f t="shared" si="216"/>
        <v>12060751.810000001</v>
      </c>
      <c r="T620" s="225">
        <f t="shared" si="217"/>
        <v>2448.0882982178377</v>
      </c>
      <c r="U620" s="232">
        <v>3294.7402265253922</v>
      </c>
    </row>
    <row r="621" spans="1:21" ht="35.25" x14ac:dyDescent="0.5">
      <c r="A621">
        <v>1</v>
      </c>
      <c r="B621" s="241">
        <f>SUBTOTAL(9,$A$377:A621)</f>
        <v>240</v>
      </c>
      <c r="C621" s="234" t="s">
        <v>515</v>
      </c>
      <c r="D621" s="235"/>
      <c r="E621" s="224">
        <v>1963</v>
      </c>
      <c r="F621" s="224" t="s">
        <v>17152</v>
      </c>
      <c r="G621" s="224">
        <v>2</v>
      </c>
      <c r="H621" s="224">
        <v>1</v>
      </c>
      <c r="I621" s="236">
        <v>400</v>
      </c>
      <c r="J621" s="236">
        <v>372.62</v>
      </c>
      <c r="K621" s="237">
        <v>18</v>
      </c>
      <c r="L621" s="224" t="s">
        <v>17021</v>
      </c>
      <c r="M621" s="224" t="s">
        <v>17056</v>
      </c>
      <c r="N621" s="227" t="s">
        <v>17025</v>
      </c>
      <c r="O621" s="232">
        <v>3070459.18</v>
      </c>
      <c r="P621" s="232">
        <v>0</v>
      </c>
      <c r="Q621" s="232">
        <v>0</v>
      </c>
      <c r="R621" s="232">
        <v>0</v>
      </c>
      <c r="S621" s="232">
        <f t="shared" si="216"/>
        <v>3070459.18</v>
      </c>
      <c r="T621" s="225">
        <f t="shared" si="217"/>
        <v>7676.1479500000005</v>
      </c>
      <c r="U621" s="232">
        <v>9037.8197999999993</v>
      </c>
    </row>
    <row r="622" spans="1:21" ht="35.25" x14ac:dyDescent="0.5">
      <c r="A622">
        <v>1</v>
      </c>
      <c r="B622" s="241">
        <f>SUBTOTAL(9,$A$377:A622)</f>
        <v>241</v>
      </c>
      <c r="C622" s="234" t="s">
        <v>517</v>
      </c>
      <c r="D622" s="235"/>
      <c r="E622" s="224">
        <v>2005</v>
      </c>
      <c r="F622" s="224" t="s">
        <v>17152</v>
      </c>
      <c r="G622" s="224">
        <v>3</v>
      </c>
      <c r="H622" s="224" t="s">
        <v>17028</v>
      </c>
      <c r="I622" s="236">
        <v>1468.2</v>
      </c>
      <c r="J622" s="236">
        <v>926.5</v>
      </c>
      <c r="K622" s="237">
        <v>51</v>
      </c>
      <c r="L622" s="224" t="s">
        <v>17021</v>
      </c>
      <c r="M622" s="224" t="s">
        <v>17037</v>
      </c>
      <c r="N622" s="227" t="s">
        <v>17094</v>
      </c>
      <c r="O622" s="232">
        <v>4867198.95</v>
      </c>
      <c r="P622" s="232">
        <v>0</v>
      </c>
      <c r="Q622" s="232">
        <v>0</v>
      </c>
      <c r="R622" s="232">
        <v>0</v>
      </c>
      <c r="S622" s="232">
        <f t="shared" si="216"/>
        <v>4867198.95</v>
      </c>
      <c r="T622" s="225">
        <f t="shared" si="217"/>
        <v>3315.0789742541888</v>
      </c>
      <c r="U622" s="232">
        <v>5068.7593788312215</v>
      </c>
    </row>
    <row r="623" spans="1:21" ht="35.25" x14ac:dyDescent="0.5">
      <c r="A623">
        <v>1</v>
      </c>
      <c r="B623" s="241">
        <f>SUBTOTAL(9,$A$377:A623)</f>
        <v>242</v>
      </c>
      <c r="C623" s="234" t="s">
        <v>518</v>
      </c>
      <c r="D623" s="235"/>
      <c r="E623" s="224">
        <v>1968</v>
      </c>
      <c r="F623" s="224" t="s">
        <v>17152</v>
      </c>
      <c r="G623" s="224">
        <v>5</v>
      </c>
      <c r="H623" s="224" t="s">
        <v>16975</v>
      </c>
      <c r="I623" s="236">
        <v>2458</v>
      </c>
      <c r="J623" s="236">
        <v>1892.3</v>
      </c>
      <c r="K623" s="237">
        <v>52</v>
      </c>
      <c r="L623" s="224" t="s">
        <v>17021</v>
      </c>
      <c r="M623" s="224" t="s">
        <v>17037</v>
      </c>
      <c r="N623" s="227" t="s">
        <v>17097</v>
      </c>
      <c r="O623" s="232">
        <v>5711865.04</v>
      </c>
      <c r="P623" s="232">
        <v>0</v>
      </c>
      <c r="Q623" s="232">
        <v>0</v>
      </c>
      <c r="R623" s="232">
        <v>0</v>
      </c>
      <c r="S623" s="232">
        <f t="shared" si="216"/>
        <v>5711865.04</v>
      </c>
      <c r="T623" s="225">
        <f t="shared" si="217"/>
        <v>2323.7856143205859</v>
      </c>
      <c r="U623" s="232">
        <v>2521.9272987388117</v>
      </c>
    </row>
    <row r="624" spans="1:21" ht="35.25" x14ac:dyDescent="0.5">
      <c r="A624">
        <v>1</v>
      </c>
      <c r="B624" s="241">
        <f>SUBTOTAL(9,$A$377:A624)</f>
        <v>243</v>
      </c>
      <c r="C624" s="234" t="s">
        <v>3660</v>
      </c>
      <c r="D624" s="235"/>
      <c r="E624" s="224">
        <v>1978</v>
      </c>
      <c r="F624" s="224" t="s">
        <v>17152</v>
      </c>
      <c r="G624" s="224">
        <v>9</v>
      </c>
      <c r="H624" s="224" t="s">
        <v>17032</v>
      </c>
      <c r="I624" s="236">
        <v>12893.2</v>
      </c>
      <c r="J624" s="236">
        <v>12893.2</v>
      </c>
      <c r="K624" s="237">
        <v>493</v>
      </c>
      <c r="L624" s="224" t="s">
        <v>17021</v>
      </c>
      <c r="M624" s="224" t="s">
        <v>17037</v>
      </c>
      <c r="N624" s="227" t="s">
        <v>17267</v>
      </c>
      <c r="O624" s="232">
        <v>15393919.790000003</v>
      </c>
      <c r="P624" s="232">
        <v>0</v>
      </c>
      <c r="Q624" s="232">
        <v>0</v>
      </c>
      <c r="R624" s="232">
        <v>0</v>
      </c>
      <c r="S624" s="232">
        <f t="shared" si="216"/>
        <v>15393919.790000003</v>
      </c>
      <c r="T624" s="225">
        <f t="shared" si="217"/>
        <v>1193.956487916111</v>
      </c>
      <c r="U624" s="232">
        <v>7608.2800000000007</v>
      </c>
    </row>
    <row r="625" spans="1:21" s="79" customFormat="1" ht="36" x14ac:dyDescent="0.55000000000000004">
      <c r="A625" s="79">
        <v>1</v>
      </c>
      <c r="B625" s="241">
        <f>SUBTOTAL(9,$A$377:A625)</f>
        <v>244</v>
      </c>
      <c r="C625" s="257" t="s">
        <v>3247</v>
      </c>
      <c r="D625" s="257"/>
      <c r="E625" s="224">
        <v>1992</v>
      </c>
      <c r="F625" s="224" t="s">
        <v>17152</v>
      </c>
      <c r="G625" s="224" t="s">
        <v>17030</v>
      </c>
      <c r="H625" s="224" t="s">
        <v>17028</v>
      </c>
      <c r="I625" s="236">
        <v>6996.8</v>
      </c>
      <c r="J625" s="236">
        <v>6996.8</v>
      </c>
      <c r="K625" s="258">
        <v>294</v>
      </c>
      <c r="L625" s="224" t="s">
        <v>17021</v>
      </c>
      <c r="M625" s="224" t="s">
        <v>17070</v>
      </c>
      <c r="N625" s="224" t="s">
        <v>17493</v>
      </c>
      <c r="O625" s="229">
        <v>9540325.8000000007</v>
      </c>
      <c r="P625" s="257"/>
      <c r="Q625" s="229">
        <f>ROUND(O625*80%,2)</f>
        <v>7632260.6399999997</v>
      </c>
      <c r="R625" s="229">
        <v>0</v>
      </c>
      <c r="S625" s="229">
        <f>O625-Q625</f>
        <v>1908065.1600000011</v>
      </c>
      <c r="T625" s="229">
        <f t="shared" si="217"/>
        <v>1363.5270123485022</v>
      </c>
      <c r="U625" s="229">
        <f>O625/I625</f>
        <v>1363.5270123485022</v>
      </c>
    </row>
    <row r="626" spans="1:21" ht="35.25" x14ac:dyDescent="0.5">
      <c r="B626" s="259" t="s">
        <v>532</v>
      </c>
      <c r="C626" s="251"/>
      <c r="D626" s="223" t="s">
        <v>17004</v>
      </c>
      <c r="E626" s="224" t="s">
        <v>17004</v>
      </c>
      <c r="F626" s="224" t="s">
        <v>17004</v>
      </c>
      <c r="G626" s="224" t="s">
        <v>17004</v>
      </c>
      <c r="H626" s="224" t="s">
        <v>17004</v>
      </c>
      <c r="I626" s="229">
        <f>SUM(I627:I630)</f>
        <v>16649</v>
      </c>
      <c r="J626" s="229">
        <f t="shared" ref="J626:S626" si="218">SUM(J627:J630)</f>
        <v>11291.9</v>
      </c>
      <c r="K626" s="230">
        <f t="shared" si="218"/>
        <v>481</v>
      </c>
      <c r="L626" s="224" t="s">
        <v>17004</v>
      </c>
      <c r="M626" s="224" t="s">
        <v>17004</v>
      </c>
      <c r="N626" s="227" t="s">
        <v>17004</v>
      </c>
      <c r="O626" s="231">
        <v>18589235.34</v>
      </c>
      <c r="P626" s="229">
        <f t="shared" si="218"/>
        <v>0</v>
      </c>
      <c r="Q626" s="229">
        <f t="shared" si="218"/>
        <v>0</v>
      </c>
      <c r="R626" s="229">
        <f t="shared" si="218"/>
        <v>0</v>
      </c>
      <c r="S626" s="229">
        <f t="shared" si="218"/>
        <v>18589235.34</v>
      </c>
      <c r="T626" s="225">
        <f t="shared" si="217"/>
        <v>1116.5376503093278</v>
      </c>
      <c r="U626" s="232">
        <f>MAX(U627:U630)</f>
        <v>2942.1044061354692</v>
      </c>
    </row>
    <row r="627" spans="1:21" ht="35.25" x14ac:dyDescent="0.5">
      <c r="A627">
        <v>1</v>
      </c>
      <c r="B627" s="241">
        <f>SUBTOTAL(9,$A$377:A627)</f>
        <v>245</v>
      </c>
      <c r="C627" s="234" t="s">
        <v>547</v>
      </c>
      <c r="D627" s="235"/>
      <c r="E627" s="224">
        <v>1985</v>
      </c>
      <c r="F627" s="224" t="s">
        <v>17026</v>
      </c>
      <c r="G627" s="224">
        <v>5</v>
      </c>
      <c r="H627" s="224">
        <v>5</v>
      </c>
      <c r="I627" s="236">
        <v>5783</v>
      </c>
      <c r="J627" s="236">
        <v>3938.5</v>
      </c>
      <c r="K627" s="237">
        <v>167</v>
      </c>
      <c r="L627" s="224" t="s">
        <v>17021</v>
      </c>
      <c r="M627" s="224" t="s">
        <v>17037</v>
      </c>
      <c r="N627" s="227" t="s">
        <v>17099</v>
      </c>
      <c r="O627" s="232">
        <v>9381092.2400000002</v>
      </c>
      <c r="P627" s="232"/>
      <c r="Q627" s="232">
        <v>0</v>
      </c>
      <c r="R627" s="232">
        <v>0</v>
      </c>
      <c r="S627" s="232">
        <f t="shared" ref="S627:S630" si="219">O627-Q627-R627</f>
        <v>9381092.2400000002</v>
      </c>
      <c r="T627" s="225">
        <f t="shared" si="217"/>
        <v>1622.1843748919246</v>
      </c>
      <c r="U627" s="232">
        <v>1837.312656060868</v>
      </c>
    </row>
    <row r="628" spans="1:21" ht="35.25" x14ac:dyDescent="0.5">
      <c r="A628">
        <v>1</v>
      </c>
      <c r="B628" s="241">
        <f>SUBTOTAL(9,$A$377:A628)</f>
        <v>246</v>
      </c>
      <c r="C628" s="234" t="s">
        <v>3796</v>
      </c>
      <c r="D628" s="235"/>
      <c r="E628" s="224">
        <v>1988</v>
      </c>
      <c r="F628" s="224" t="s">
        <v>17026</v>
      </c>
      <c r="G628" s="224">
        <v>2</v>
      </c>
      <c r="H628" s="224">
        <v>2</v>
      </c>
      <c r="I628" s="236">
        <v>1473.4</v>
      </c>
      <c r="J628" s="236">
        <v>565</v>
      </c>
      <c r="K628" s="237">
        <v>25</v>
      </c>
      <c r="L628" s="224" t="s">
        <v>17021</v>
      </c>
      <c r="M628" s="224" t="s">
        <v>17037</v>
      </c>
      <c r="N628" s="227" t="s">
        <v>17099</v>
      </c>
      <c r="O628" s="232">
        <v>3471888.56</v>
      </c>
      <c r="P628" s="232"/>
      <c r="Q628" s="232">
        <v>0</v>
      </c>
      <c r="R628" s="232">
        <v>0</v>
      </c>
      <c r="S628" s="232">
        <f t="shared" si="219"/>
        <v>3471888.56</v>
      </c>
      <c r="T628" s="225">
        <f t="shared" si="217"/>
        <v>2356.3788244875795</v>
      </c>
      <c r="U628" s="232">
        <v>2942.1044061354692</v>
      </c>
    </row>
    <row r="629" spans="1:21" ht="35.25" x14ac:dyDescent="0.5">
      <c r="A629">
        <v>1</v>
      </c>
      <c r="B629" s="241">
        <f>SUBTOTAL(9,$A$377:A629)</f>
        <v>247</v>
      </c>
      <c r="C629" s="234" t="s">
        <v>521</v>
      </c>
      <c r="D629" s="235"/>
      <c r="E629" s="224">
        <v>1984</v>
      </c>
      <c r="F629" s="224" t="s">
        <v>17026</v>
      </c>
      <c r="G629" s="224">
        <v>9</v>
      </c>
      <c r="H629" s="224">
        <v>2</v>
      </c>
      <c r="I629" s="236">
        <v>5594.5</v>
      </c>
      <c r="J629" s="236">
        <v>4096</v>
      </c>
      <c r="K629" s="237">
        <v>151</v>
      </c>
      <c r="L629" s="224" t="s">
        <v>17021</v>
      </c>
      <c r="M629" s="224" t="s">
        <v>17037</v>
      </c>
      <c r="N629" s="227" t="s">
        <v>17099</v>
      </c>
      <c r="O629" s="232">
        <v>5147271.18</v>
      </c>
      <c r="P629" s="232">
        <v>0</v>
      </c>
      <c r="Q629" s="232">
        <v>0</v>
      </c>
      <c r="R629" s="232">
        <v>0</v>
      </c>
      <c r="S629" s="232">
        <f t="shared" si="219"/>
        <v>5147271.18</v>
      </c>
      <c r="T629" s="225">
        <f t="shared" si="217"/>
        <v>920.0591974260434</v>
      </c>
      <c r="U629" s="232">
        <v>965.33076736080079</v>
      </c>
    </row>
    <row r="630" spans="1:21" ht="35.25" x14ac:dyDescent="0.5">
      <c r="A630">
        <v>1</v>
      </c>
      <c r="B630" s="241">
        <f>SUBTOTAL(9,$A$377:A630)</f>
        <v>248</v>
      </c>
      <c r="C630" s="234" t="s">
        <v>524</v>
      </c>
      <c r="D630" s="235"/>
      <c r="E630" s="224">
        <v>1982</v>
      </c>
      <c r="F630" s="224" t="s">
        <v>17026</v>
      </c>
      <c r="G630" s="224">
        <v>5</v>
      </c>
      <c r="H630" s="224">
        <v>4</v>
      </c>
      <c r="I630" s="236">
        <v>3798.1</v>
      </c>
      <c r="J630" s="236">
        <v>2692.4</v>
      </c>
      <c r="K630" s="237">
        <v>138</v>
      </c>
      <c r="L630" s="224" t="s">
        <v>17021</v>
      </c>
      <c r="M630" s="224" t="s">
        <v>17037</v>
      </c>
      <c r="N630" s="227" t="s">
        <v>17100</v>
      </c>
      <c r="O630" s="232">
        <v>588983.36</v>
      </c>
      <c r="P630" s="232">
        <v>0</v>
      </c>
      <c r="Q630" s="232">
        <v>0</v>
      </c>
      <c r="R630" s="232">
        <v>0</v>
      </c>
      <c r="S630" s="232">
        <f t="shared" si="219"/>
        <v>588983.36</v>
      </c>
      <c r="T630" s="225">
        <f t="shared" si="217"/>
        <v>155.07315763144732</v>
      </c>
      <c r="U630" s="232">
        <v>409.66</v>
      </c>
    </row>
    <row r="631" spans="1:21" ht="35.25" x14ac:dyDescent="0.5">
      <c r="B631" s="259" t="s">
        <v>533</v>
      </c>
      <c r="C631" s="251"/>
      <c r="D631" s="223" t="s">
        <v>17004</v>
      </c>
      <c r="E631" s="224" t="s">
        <v>17004</v>
      </c>
      <c r="F631" s="224" t="s">
        <v>17004</v>
      </c>
      <c r="G631" s="224" t="s">
        <v>17004</v>
      </c>
      <c r="H631" s="224" t="s">
        <v>17004</v>
      </c>
      <c r="I631" s="229">
        <f>SUM(I632:I638)</f>
        <v>14836.439999999999</v>
      </c>
      <c r="J631" s="229">
        <f t="shared" ref="J631:S631" si="220">SUM(J632:J638)</f>
        <v>13653.239999999998</v>
      </c>
      <c r="K631" s="230">
        <f t="shared" si="220"/>
        <v>593</v>
      </c>
      <c r="L631" s="224" t="s">
        <v>17004</v>
      </c>
      <c r="M631" s="224" t="s">
        <v>17004</v>
      </c>
      <c r="N631" s="227" t="s">
        <v>17004</v>
      </c>
      <c r="O631" s="231">
        <v>41397862.43</v>
      </c>
      <c r="P631" s="229">
        <f t="shared" si="220"/>
        <v>0</v>
      </c>
      <c r="Q631" s="229">
        <f t="shared" si="220"/>
        <v>0</v>
      </c>
      <c r="R631" s="229">
        <f t="shared" si="220"/>
        <v>0</v>
      </c>
      <c r="S631" s="229">
        <f t="shared" si="220"/>
        <v>41397862.43</v>
      </c>
      <c r="T631" s="225">
        <f t="shared" si="217"/>
        <v>2790.2827383118865</v>
      </c>
      <c r="U631" s="232">
        <f>MAX(U632:U638)</f>
        <v>10867.29148286393</v>
      </c>
    </row>
    <row r="632" spans="1:21" ht="35.25" x14ac:dyDescent="0.5">
      <c r="A632">
        <v>1</v>
      </c>
      <c r="B632" s="241">
        <f>SUBTOTAL(9,$A$377:A632)</f>
        <v>249</v>
      </c>
      <c r="C632" s="234" t="s">
        <v>548</v>
      </c>
      <c r="D632" s="235"/>
      <c r="E632" s="224">
        <v>1966</v>
      </c>
      <c r="F632" s="224" t="s">
        <v>17152</v>
      </c>
      <c r="G632" s="224">
        <v>5</v>
      </c>
      <c r="H632" s="224" t="s">
        <v>17024</v>
      </c>
      <c r="I632" s="236">
        <v>3417.9</v>
      </c>
      <c r="J632" s="236">
        <v>3179.3</v>
      </c>
      <c r="K632" s="237">
        <v>145</v>
      </c>
      <c r="L632" s="224" t="s">
        <v>17021</v>
      </c>
      <c r="M632" s="224" t="s">
        <v>17037</v>
      </c>
      <c r="N632" s="227" t="s">
        <v>17108</v>
      </c>
      <c r="O632" s="232">
        <v>10369661.23</v>
      </c>
      <c r="P632" s="232"/>
      <c r="Q632" s="232">
        <v>0</v>
      </c>
      <c r="R632" s="232">
        <v>0</v>
      </c>
      <c r="S632" s="232">
        <f t="shared" ref="S632:S638" si="221">O632-Q632-R632</f>
        <v>10369661.23</v>
      </c>
      <c r="T632" s="225">
        <f t="shared" si="217"/>
        <v>3033.9276251499459</v>
      </c>
      <c r="U632" s="232">
        <v>3451.7954094619499</v>
      </c>
    </row>
    <row r="633" spans="1:21" ht="35.25" x14ac:dyDescent="0.5">
      <c r="A633">
        <v>1</v>
      </c>
      <c r="B633" s="241">
        <f>SUBTOTAL(9,$A$377:A633)</f>
        <v>250</v>
      </c>
      <c r="C633" s="234" t="s">
        <v>549</v>
      </c>
      <c r="D633" s="235"/>
      <c r="E633" s="224">
        <v>1953</v>
      </c>
      <c r="F633" s="224" t="s">
        <v>17152</v>
      </c>
      <c r="G633" s="224">
        <v>2</v>
      </c>
      <c r="H633" s="224" t="s">
        <v>16975</v>
      </c>
      <c r="I633" s="236">
        <v>884.1</v>
      </c>
      <c r="J633" s="236">
        <v>820.9</v>
      </c>
      <c r="K633" s="237">
        <v>22</v>
      </c>
      <c r="L633" s="224" t="s">
        <v>17021</v>
      </c>
      <c r="M633" s="224" t="s">
        <v>17056</v>
      </c>
      <c r="N633" s="227" t="s">
        <v>17025</v>
      </c>
      <c r="O633" s="232">
        <v>7763017.4900000002</v>
      </c>
      <c r="P633" s="232"/>
      <c r="Q633" s="232">
        <v>0</v>
      </c>
      <c r="R633" s="232">
        <v>0</v>
      </c>
      <c r="S633" s="232">
        <f t="shared" si="221"/>
        <v>7763017.4900000002</v>
      </c>
      <c r="T633" s="225">
        <f t="shared" si="217"/>
        <v>8780.700701278136</v>
      </c>
      <c r="U633" s="232">
        <v>10867.29148286393</v>
      </c>
    </row>
    <row r="634" spans="1:21" ht="35.25" x14ac:dyDescent="0.5">
      <c r="A634">
        <v>1</v>
      </c>
      <c r="B634" s="241">
        <f>SUBTOTAL(9,$A$377:A634)</f>
        <v>251</v>
      </c>
      <c r="C634" s="234" t="s">
        <v>526</v>
      </c>
      <c r="D634" s="235"/>
      <c r="E634" s="224">
        <v>1933</v>
      </c>
      <c r="F634" s="224" t="s">
        <v>17151</v>
      </c>
      <c r="G634" s="224">
        <v>2</v>
      </c>
      <c r="H634" s="224" t="s">
        <v>16975</v>
      </c>
      <c r="I634" s="236">
        <v>441</v>
      </c>
      <c r="J634" s="236">
        <v>422.8</v>
      </c>
      <c r="K634" s="237">
        <v>23</v>
      </c>
      <c r="L634" s="224" t="s">
        <v>17021</v>
      </c>
      <c r="M634" s="224" t="s">
        <v>17037</v>
      </c>
      <c r="N634" s="227" t="s">
        <v>17101</v>
      </c>
      <c r="O634" s="232">
        <v>2875204.46</v>
      </c>
      <c r="P634" s="232"/>
      <c r="Q634" s="232">
        <v>0</v>
      </c>
      <c r="R634" s="232">
        <v>0</v>
      </c>
      <c r="S634" s="232">
        <f t="shared" si="221"/>
        <v>2875204.46</v>
      </c>
      <c r="T634" s="225">
        <f t="shared" si="217"/>
        <v>6519.7380045351474</v>
      </c>
      <c r="U634" s="232">
        <v>8616.063492063493</v>
      </c>
    </row>
    <row r="635" spans="1:21" ht="35.25" x14ac:dyDescent="0.5">
      <c r="A635">
        <v>1</v>
      </c>
      <c r="B635" s="241">
        <f>SUBTOTAL(9,$A$377:A635)</f>
        <v>252</v>
      </c>
      <c r="C635" s="234" t="s">
        <v>525</v>
      </c>
      <c r="D635" s="235"/>
      <c r="E635" s="224">
        <v>1955</v>
      </c>
      <c r="F635" s="224" t="s">
        <v>17152</v>
      </c>
      <c r="G635" s="224">
        <v>3</v>
      </c>
      <c r="H635" s="224" t="s">
        <v>17028</v>
      </c>
      <c r="I635" s="236">
        <v>2093.84</v>
      </c>
      <c r="J635" s="236">
        <v>1914.34</v>
      </c>
      <c r="K635" s="237">
        <v>80</v>
      </c>
      <c r="L635" s="224" t="s">
        <v>17021</v>
      </c>
      <c r="M635" s="224" t="s">
        <v>17056</v>
      </c>
      <c r="N635" s="227" t="s">
        <v>17025</v>
      </c>
      <c r="O635" s="232">
        <v>9997503.6800000016</v>
      </c>
      <c r="P635" s="232"/>
      <c r="Q635" s="232">
        <v>0</v>
      </c>
      <c r="R635" s="232">
        <v>0</v>
      </c>
      <c r="S635" s="232">
        <f t="shared" si="221"/>
        <v>9997503.6800000016</v>
      </c>
      <c r="T635" s="225">
        <f t="shared" si="217"/>
        <v>4774.7218889695496</v>
      </c>
      <c r="U635" s="232">
        <v>6275.2202995453326</v>
      </c>
    </row>
    <row r="636" spans="1:21" ht="35.25" x14ac:dyDescent="0.5">
      <c r="A636">
        <v>1</v>
      </c>
      <c r="B636" s="241">
        <f>SUBTOTAL(9,$A$377:A636)</f>
        <v>253</v>
      </c>
      <c r="C636" s="234" t="s">
        <v>765</v>
      </c>
      <c r="D636" s="235"/>
      <c r="E636" s="224">
        <v>1937</v>
      </c>
      <c r="F636" s="224" t="s">
        <v>17151</v>
      </c>
      <c r="G636" s="224">
        <v>2</v>
      </c>
      <c r="H636" s="224" t="s">
        <v>16975</v>
      </c>
      <c r="I636" s="236">
        <v>423.5</v>
      </c>
      <c r="J636" s="236">
        <v>301.89999999999998</v>
      </c>
      <c r="K636" s="237">
        <v>26</v>
      </c>
      <c r="L636" s="224" t="s">
        <v>17021</v>
      </c>
      <c r="M636" s="224" t="s">
        <v>17136</v>
      </c>
      <c r="N636" s="227" t="s">
        <v>17025</v>
      </c>
      <c r="O636" s="232">
        <v>2363776.9100000006</v>
      </c>
      <c r="P636" s="232"/>
      <c r="Q636" s="232">
        <v>0</v>
      </c>
      <c r="R636" s="232">
        <v>0</v>
      </c>
      <c r="S636" s="232">
        <f t="shared" si="221"/>
        <v>2363776.9100000006</v>
      </c>
      <c r="T636" s="225">
        <f t="shared" si="217"/>
        <v>5581.527532467534</v>
      </c>
      <c r="U636" s="232">
        <v>8748.0530399055478</v>
      </c>
    </row>
    <row r="637" spans="1:21" ht="35.25" x14ac:dyDescent="0.5">
      <c r="A637">
        <v>1</v>
      </c>
      <c r="B637" s="241">
        <f>SUBTOTAL(9,$A$377:A637)</f>
        <v>254</v>
      </c>
      <c r="C637" s="234" t="s">
        <v>3873</v>
      </c>
      <c r="D637" s="235"/>
      <c r="E637" s="224">
        <v>1882</v>
      </c>
      <c r="F637" s="224" t="s">
        <v>17152</v>
      </c>
      <c r="G637" s="224">
        <v>3</v>
      </c>
      <c r="H637" s="224" t="s">
        <v>17028</v>
      </c>
      <c r="I637" s="236">
        <v>3501.8</v>
      </c>
      <c r="J637" s="236">
        <v>2939.7</v>
      </c>
      <c r="K637" s="237">
        <v>88</v>
      </c>
      <c r="L637" s="224" t="s">
        <v>17021</v>
      </c>
      <c r="M637" s="224" t="s">
        <v>17037</v>
      </c>
      <c r="N637" s="227" t="s">
        <v>17270</v>
      </c>
      <c r="O637" s="232">
        <v>6545400.3499999996</v>
      </c>
      <c r="P637" s="232">
        <v>0</v>
      </c>
      <c r="Q637" s="232">
        <v>0</v>
      </c>
      <c r="R637" s="232">
        <v>0</v>
      </c>
      <c r="S637" s="232">
        <f t="shared" si="221"/>
        <v>6545400.3499999996</v>
      </c>
      <c r="T637" s="225">
        <f t="shared" si="217"/>
        <v>1869.1531069735563</v>
      </c>
      <c r="U637" s="232">
        <v>5674.57</v>
      </c>
    </row>
    <row r="638" spans="1:21" ht="35.25" x14ac:dyDescent="0.5">
      <c r="A638">
        <v>1</v>
      </c>
      <c r="B638" s="241">
        <f>SUBTOTAL(9,$A$377:A638)</f>
        <v>255</v>
      </c>
      <c r="C638" s="234" t="s">
        <v>3899</v>
      </c>
      <c r="D638" s="235"/>
      <c r="E638" s="224">
        <v>1977</v>
      </c>
      <c r="F638" s="224" t="s">
        <v>17152</v>
      </c>
      <c r="G638" s="224">
        <v>5</v>
      </c>
      <c r="H638" s="224">
        <v>2</v>
      </c>
      <c r="I638" s="236">
        <v>4074.3</v>
      </c>
      <c r="J638" s="236">
        <v>4074.3</v>
      </c>
      <c r="K638" s="237">
        <v>209</v>
      </c>
      <c r="L638" s="224" t="s">
        <v>17021</v>
      </c>
      <c r="M638" s="224" t="s">
        <v>17037</v>
      </c>
      <c r="N638" s="227" t="s">
        <v>17271</v>
      </c>
      <c r="O638" s="232">
        <v>1483298.31</v>
      </c>
      <c r="P638" s="232">
        <v>0</v>
      </c>
      <c r="Q638" s="232">
        <v>0</v>
      </c>
      <c r="R638" s="232">
        <v>0</v>
      </c>
      <c r="S638" s="232">
        <f t="shared" si="221"/>
        <v>1483298.31</v>
      </c>
      <c r="T638" s="225">
        <f t="shared" si="217"/>
        <v>364.06212355496649</v>
      </c>
      <c r="U638" s="232">
        <v>527.63</v>
      </c>
    </row>
    <row r="639" spans="1:21" ht="35.25" x14ac:dyDescent="0.5">
      <c r="B639" s="259" t="s">
        <v>534</v>
      </c>
      <c r="C639" s="251"/>
      <c r="D639" s="223" t="s">
        <v>17004</v>
      </c>
      <c r="E639" s="224" t="s">
        <v>17004</v>
      </c>
      <c r="F639" s="224" t="s">
        <v>17004</v>
      </c>
      <c r="G639" s="224" t="s">
        <v>17004</v>
      </c>
      <c r="H639" s="224" t="s">
        <v>17004</v>
      </c>
      <c r="I639" s="229">
        <f>SUM(I640:I646)</f>
        <v>22094.120000000003</v>
      </c>
      <c r="J639" s="229">
        <f t="shared" ref="J639:S639" si="222">SUM(J640:J646)</f>
        <v>15486.35</v>
      </c>
      <c r="K639" s="230">
        <f t="shared" si="222"/>
        <v>735</v>
      </c>
      <c r="L639" s="224" t="s">
        <v>17004</v>
      </c>
      <c r="M639" s="224" t="s">
        <v>17004</v>
      </c>
      <c r="N639" s="227" t="s">
        <v>17004</v>
      </c>
      <c r="O639" s="231">
        <v>44022869.689999998</v>
      </c>
      <c r="P639" s="229">
        <f t="shared" si="222"/>
        <v>0</v>
      </c>
      <c r="Q639" s="229">
        <f t="shared" si="222"/>
        <v>0</v>
      </c>
      <c r="R639" s="229">
        <f t="shared" si="222"/>
        <v>0</v>
      </c>
      <c r="S639" s="229">
        <f t="shared" si="222"/>
        <v>44022869.689999998</v>
      </c>
      <c r="T639" s="225">
        <f t="shared" ref="T639:T715" si="223">O639/I639</f>
        <v>1992.5151891091382</v>
      </c>
      <c r="U639" s="232">
        <f>MAX(U640:U646)</f>
        <v>9635.8415640273706</v>
      </c>
    </row>
    <row r="640" spans="1:21" ht="35.25" x14ac:dyDescent="0.5">
      <c r="A640">
        <v>1</v>
      </c>
      <c r="B640" s="241">
        <f>SUBTOTAL(9,$A$377:A640)</f>
        <v>256</v>
      </c>
      <c r="C640" s="234" t="s">
        <v>550</v>
      </c>
      <c r="D640" s="235"/>
      <c r="E640" s="224">
        <v>1958</v>
      </c>
      <c r="F640" s="224" t="s">
        <v>17152</v>
      </c>
      <c r="G640" s="224">
        <v>4</v>
      </c>
      <c r="H640" s="224" t="s">
        <v>17024</v>
      </c>
      <c r="I640" s="236">
        <v>4615.13</v>
      </c>
      <c r="J640" s="236">
        <v>2752.73</v>
      </c>
      <c r="K640" s="237">
        <v>107</v>
      </c>
      <c r="L640" s="224" t="s">
        <v>17021</v>
      </c>
      <c r="M640" s="224" t="s">
        <v>17037</v>
      </c>
      <c r="N640" s="227" t="s">
        <v>17103</v>
      </c>
      <c r="O640" s="232">
        <v>10679134.9</v>
      </c>
      <c r="P640" s="232"/>
      <c r="Q640" s="232">
        <v>0</v>
      </c>
      <c r="R640" s="232">
        <v>0</v>
      </c>
      <c r="S640" s="232">
        <f t="shared" ref="S640:S646" si="224">O640-Q640-R640</f>
        <v>10679134.9</v>
      </c>
      <c r="T640" s="225">
        <f t="shared" si="223"/>
        <v>2313.9402140351408</v>
      </c>
      <c r="U640" s="232">
        <v>4611.9590087386487</v>
      </c>
    </row>
    <row r="641" spans="1:21" ht="35.25" x14ac:dyDescent="0.5">
      <c r="A641">
        <v>1</v>
      </c>
      <c r="B641" s="241">
        <f>SUBTOTAL(9,$A$377:A641)</f>
        <v>257</v>
      </c>
      <c r="C641" s="234" t="s">
        <v>551</v>
      </c>
      <c r="D641" s="235"/>
      <c r="E641" s="224">
        <v>1961</v>
      </c>
      <c r="F641" s="224" t="s">
        <v>17152</v>
      </c>
      <c r="G641" s="224">
        <v>2</v>
      </c>
      <c r="H641" s="224" t="s">
        <v>16975</v>
      </c>
      <c r="I641" s="236">
        <v>613.79999999999995</v>
      </c>
      <c r="J641" s="236">
        <v>570.5</v>
      </c>
      <c r="K641" s="237">
        <v>27</v>
      </c>
      <c r="L641" s="224" t="s">
        <v>17021</v>
      </c>
      <c r="M641" s="224" t="s">
        <v>17037</v>
      </c>
      <c r="N641" s="227" t="s">
        <v>17102</v>
      </c>
      <c r="O641" s="232">
        <v>4739927.9200000009</v>
      </c>
      <c r="P641" s="232"/>
      <c r="Q641" s="232">
        <v>0</v>
      </c>
      <c r="R641" s="232">
        <v>0</v>
      </c>
      <c r="S641" s="232">
        <f t="shared" si="224"/>
        <v>4739927.9200000009</v>
      </c>
      <c r="T641" s="225">
        <f t="shared" si="223"/>
        <v>7722.2677093515822</v>
      </c>
      <c r="U641" s="232">
        <v>9635.8415640273706</v>
      </c>
    </row>
    <row r="642" spans="1:21" ht="35.25" x14ac:dyDescent="0.5">
      <c r="A642">
        <v>1</v>
      </c>
      <c r="B642" s="241">
        <f>SUBTOTAL(9,$A$377:A642)</f>
        <v>258</v>
      </c>
      <c r="C642" s="234" t="s">
        <v>529</v>
      </c>
      <c r="D642" s="235"/>
      <c r="E642" s="224">
        <v>1962</v>
      </c>
      <c r="F642" s="224" t="s">
        <v>17152</v>
      </c>
      <c r="G642" s="224">
        <v>3</v>
      </c>
      <c r="H642" s="224" t="s">
        <v>16975</v>
      </c>
      <c r="I642" s="236">
        <v>1392.88</v>
      </c>
      <c r="J642" s="236">
        <v>969.68</v>
      </c>
      <c r="K642" s="237">
        <v>57</v>
      </c>
      <c r="L642" s="224" t="s">
        <v>17021</v>
      </c>
      <c r="M642" s="224" t="s">
        <v>17037</v>
      </c>
      <c r="N642" s="227" t="s">
        <v>17103</v>
      </c>
      <c r="O642" s="232">
        <v>4692018.9399999995</v>
      </c>
      <c r="P642" s="232"/>
      <c r="Q642" s="232">
        <v>0</v>
      </c>
      <c r="R642" s="232">
        <v>0</v>
      </c>
      <c r="S642" s="232">
        <f t="shared" si="224"/>
        <v>4692018.9399999995</v>
      </c>
      <c r="T642" s="225">
        <f t="shared" si="223"/>
        <v>3368.573703405892</v>
      </c>
      <c r="U642" s="232">
        <v>4506.8578898397564</v>
      </c>
    </row>
    <row r="643" spans="1:21" ht="35.25" x14ac:dyDescent="0.5">
      <c r="A643">
        <v>1</v>
      </c>
      <c r="B643" s="241">
        <f>SUBTOTAL(9,$A$377:A643)</f>
        <v>259</v>
      </c>
      <c r="C643" s="234" t="s">
        <v>527</v>
      </c>
      <c r="D643" s="235"/>
      <c r="E643" s="224">
        <v>1965</v>
      </c>
      <c r="F643" s="224" t="s">
        <v>17152</v>
      </c>
      <c r="G643" s="224">
        <v>4</v>
      </c>
      <c r="H643" s="224" t="s">
        <v>17028</v>
      </c>
      <c r="I643" s="236">
        <v>2685.45</v>
      </c>
      <c r="J643" s="236">
        <v>1980.26</v>
      </c>
      <c r="K643" s="237">
        <v>74</v>
      </c>
      <c r="L643" s="224" t="s">
        <v>17021</v>
      </c>
      <c r="M643" s="224" t="s">
        <v>17037</v>
      </c>
      <c r="N643" s="227" t="s">
        <v>17103</v>
      </c>
      <c r="O643" s="232">
        <v>6343585.4100000001</v>
      </c>
      <c r="P643" s="232">
        <v>0</v>
      </c>
      <c r="Q643" s="232">
        <v>0</v>
      </c>
      <c r="R643" s="232">
        <v>0</v>
      </c>
      <c r="S643" s="232">
        <f t="shared" si="224"/>
        <v>6343585.4100000001</v>
      </c>
      <c r="T643" s="225">
        <f t="shared" si="223"/>
        <v>2362.2057420544047</v>
      </c>
      <c r="U643" s="232">
        <v>3460.0740345193544</v>
      </c>
    </row>
    <row r="644" spans="1:21" ht="35.25" x14ac:dyDescent="0.5">
      <c r="A644">
        <v>1</v>
      </c>
      <c r="B644" s="241">
        <f>SUBTOTAL(9,$A$377:A644)</f>
        <v>260</v>
      </c>
      <c r="C644" s="234" t="s">
        <v>528</v>
      </c>
      <c r="D644" s="235"/>
      <c r="E644" s="224">
        <v>1962</v>
      </c>
      <c r="F644" s="224" t="s">
        <v>17152</v>
      </c>
      <c r="G644" s="224">
        <v>3</v>
      </c>
      <c r="H644" s="224" t="s">
        <v>16975</v>
      </c>
      <c r="I644" s="236">
        <v>1347.34</v>
      </c>
      <c r="J644" s="236">
        <v>927.1</v>
      </c>
      <c r="K644" s="237">
        <v>40</v>
      </c>
      <c r="L644" s="224" t="s">
        <v>17021</v>
      </c>
      <c r="M644" s="224" t="s">
        <v>17037</v>
      </c>
      <c r="N644" s="227" t="s">
        <v>17102</v>
      </c>
      <c r="O644" s="232">
        <v>4138834.96</v>
      </c>
      <c r="P644" s="232">
        <v>0</v>
      </c>
      <c r="Q644" s="232">
        <v>0</v>
      </c>
      <c r="R644" s="232">
        <v>0</v>
      </c>
      <c r="S644" s="232">
        <f t="shared" si="224"/>
        <v>4138834.96</v>
      </c>
      <c r="T644" s="225">
        <f t="shared" si="223"/>
        <v>3071.8563688452805</v>
      </c>
      <c r="U644" s="232">
        <v>4297.0837294224175</v>
      </c>
    </row>
    <row r="645" spans="1:21" ht="35.25" x14ac:dyDescent="0.5">
      <c r="A645">
        <v>1</v>
      </c>
      <c r="B645" s="241">
        <f>SUBTOTAL(9,$A$377:A645)</f>
        <v>261</v>
      </c>
      <c r="C645" s="234" t="s">
        <v>530</v>
      </c>
      <c r="D645" s="235"/>
      <c r="E645" s="224">
        <v>1967</v>
      </c>
      <c r="F645" s="224" t="s">
        <v>17152</v>
      </c>
      <c r="G645" s="224">
        <v>5</v>
      </c>
      <c r="H645" s="224" t="s">
        <v>17023</v>
      </c>
      <c r="I645" s="236">
        <v>7765.21</v>
      </c>
      <c r="J645" s="236">
        <v>6076.67</v>
      </c>
      <c r="K645" s="237">
        <v>260</v>
      </c>
      <c r="L645" s="224" t="s">
        <v>17021</v>
      </c>
      <c r="M645" s="224" t="s">
        <v>17037</v>
      </c>
      <c r="N645" s="227" t="s">
        <v>17102</v>
      </c>
      <c r="O645" s="232">
        <v>2620317.89</v>
      </c>
      <c r="P645" s="232">
        <v>0</v>
      </c>
      <c r="Q645" s="232">
        <v>0</v>
      </c>
      <c r="R645" s="232">
        <v>0</v>
      </c>
      <c r="S645" s="232">
        <f t="shared" si="224"/>
        <v>2620317.89</v>
      </c>
      <c r="T645" s="225">
        <f t="shared" si="223"/>
        <v>337.44327455406875</v>
      </c>
      <c r="U645" s="232">
        <v>494.01212587940313</v>
      </c>
    </row>
    <row r="646" spans="1:21" ht="35.25" x14ac:dyDescent="0.5">
      <c r="A646">
        <v>1</v>
      </c>
      <c r="B646" s="241">
        <f>SUBTOTAL(9,$A$377:A646)</f>
        <v>262</v>
      </c>
      <c r="C646" s="234" t="s">
        <v>4200</v>
      </c>
      <c r="D646" s="235"/>
      <c r="E646" s="224">
        <v>1965</v>
      </c>
      <c r="F646" s="224" t="s">
        <v>17152</v>
      </c>
      <c r="G646" s="224">
        <v>4</v>
      </c>
      <c r="H646" s="224" t="s">
        <v>17028</v>
      </c>
      <c r="I646" s="236">
        <v>3674.31</v>
      </c>
      <c r="J646" s="236">
        <v>2209.41</v>
      </c>
      <c r="K646" s="237">
        <v>170</v>
      </c>
      <c r="L646" s="224" t="s">
        <v>17021</v>
      </c>
      <c r="M646" s="224" t="s">
        <v>17037</v>
      </c>
      <c r="N646" s="227" t="s">
        <v>17273</v>
      </c>
      <c r="O646" s="232">
        <v>10809049.669999998</v>
      </c>
      <c r="P646" s="232">
        <v>0</v>
      </c>
      <c r="Q646" s="232">
        <v>0</v>
      </c>
      <c r="R646" s="232">
        <v>0</v>
      </c>
      <c r="S646" s="232">
        <f t="shared" si="224"/>
        <v>10809049.669999998</v>
      </c>
      <c r="T646" s="225">
        <f t="shared" si="223"/>
        <v>2941.7903415879441</v>
      </c>
      <c r="U646" s="232">
        <v>7663.67</v>
      </c>
    </row>
    <row r="647" spans="1:21" ht="35.25" x14ac:dyDescent="0.5">
      <c r="B647" s="259" t="s">
        <v>457</v>
      </c>
      <c r="C647" s="251"/>
      <c r="D647" s="223" t="s">
        <v>17004</v>
      </c>
      <c r="E647" s="224" t="s">
        <v>17004</v>
      </c>
      <c r="F647" s="224" t="s">
        <v>17004</v>
      </c>
      <c r="G647" s="224" t="s">
        <v>17004</v>
      </c>
      <c r="H647" s="224" t="s">
        <v>17004</v>
      </c>
      <c r="I647" s="229">
        <f>SUM(I648:I658)</f>
        <v>17644.300000000003</v>
      </c>
      <c r="J647" s="229">
        <f t="shared" ref="J647:K647" si="225">SUM(J648:J658)</f>
        <v>16193.5</v>
      </c>
      <c r="K647" s="230">
        <f t="shared" si="225"/>
        <v>667</v>
      </c>
      <c r="L647" s="224" t="s">
        <v>17004</v>
      </c>
      <c r="M647" s="224" t="s">
        <v>17004</v>
      </c>
      <c r="N647" s="227" t="s">
        <v>17004</v>
      </c>
      <c r="O647" s="231">
        <v>56095478.790000007</v>
      </c>
      <c r="P647" s="229">
        <f t="shared" ref="P647:S647" si="226">SUM(P648:P658)</f>
        <v>0</v>
      </c>
      <c r="Q647" s="229">
        <f t="shared" si="226"/>
        <v>7351194.3799999999</v>
      </c>
      <c r="R647" s="229">
        <f t="shared" si="226"/>
        <v>0</v>
      </c>
      <c r="S647" s="229">
        <f t="shared" si="226"/>
        <v>48744284.410000011</v>
      </c>
      <c r="T647" s="225">
        <f>O647/I647</f>
        <v>3179.2408194147683</v>
      </c>
      <c r="U647" s="232">
        <f>MAX(U648:U658)</f>
        <v>20970.127439550954</v>
      </c>
    </row>
    <row r="648" spans="1:21" ht="35.25" x14ac:dyDescent="0.5">
      <c r="A648">
        <v>1</v>
      </c>
      <c r="B648" s="241">
        <f>SUBTOTAL(9,$A$377:A648)</f>
        <v>263</v>
      </c>
      <c r="C648" s="234" t="s">
        <v>474</v>
      </c>
      <c r="D648" s="235"/>
      <c r="E648" s="224">
        <v>1979</v>
      </c>
      <c r="F648" s="224" t="s">
        <v>17026</v>
      </c>
      <c r="G648" s="224">
        <v>5</v>
      </c>
      <c r="H648" s="224" t="s">
        <v>17023</v>
      </c>
      <c r="I648" s="236">
        <v>6142.1</v>
      </c>
      <c r="J648" s="236">
        <v>6142.1</v>
      </c>
      <c r="K648" s="237">
        <v>177</v>
      </c>
      <c r="L648" s="224" t="s">
        <v>17021</v>
      </c>
      <c r="M648" s="224" t="s">
        <v>17037</v>
      </c>
      <c r="N648" s="227" t="s">
        <v>17116</v>
      </c>
      <c r="O648" s="232">
        <v>13139827.76</v>
      </c>
      <c r="P648" s="232"/>
      <c r="Q648" s="232">
        <v>0</v>
      </c>
      <c r="R648" s="232">
        <v>0</v>
      </c>
      <c r="S648" s="232">
        <f t="shared" ref="S648:S657" si="227">O648-Q648-R648</f>
        <v>13139827.76</v>
      </c>
      <c r="T648" s="225">
        <f t="shared" si="223"/>
        <v>2139.3054102017222</v>
      </c>
      <c r="U648" s="232">
        <v>2666.4391331954866</v>
      </c>
    </row>
    <row r="649" spans="1:21" ht="35.25" x14ac:dyDescent="0.5">
      <c r="A649">
        <v>1</v>
      </c>
      <c r="B649" s="241">
        <f>SUBTOTAL(9,$A$377:A649)</f>
        <v>264</v>
      </c>
      <c r="C649" s="234" t="s">
        <v>475</v>
      </c>
      <c r="D649" s="235"/>
      <c r="E649" s="224">
        <v>1985</v>
      </c>
      <c r="F649" s="224" t="s">
        <v>17152</v>
      </c>
      <c r="G649" s="224">
        <v>2</v>
      </c>
      <c r="H649" s="224">
        <v>3</v>
      </c>
      <c r="I649" s="236">
        <v>862.2</v>
      </c>
      <c r="J649" s="236">
        <v>500.3</v>
      </c>
      <c r="K649" s="237">
        <v>29</v>
      </c>
      <c r="L649" s="224" t="s">
        <v>17021</v>
      </c>
      <c r="M649" s="224" t="s">
        <v>17070</v>
      </c>
      <c r="N649" s="227" t="s">
        <v>17119</v>
      </c>
      <c r="O649" s="232">
        <v>3920856.74</v>
      </c>
      <c r="P649" s="232"/>
      <c r="Q649" s="232">
        <v>0</v>
      </c>
      <c r="R649" s="232">
        <v>0</v>
      </c>
      <c r="S649" s="232">
        <f t="shared" si="227"/>
        <v>3920856.74</v>
      </c>
      <c r="T649" s="225">
        <f t="shared" si="223"/>
        <v>4547.5025980051032</v>
      </c>
      <c r="U649" s="232">
        <v>5666.0960334029223</v>
      </c>
    </row>
    <row r="650" spans="1:21" ht="35.25" x14ac:dyDescent="0.5">
      <c r="A650">
        <v>1</v>
      </c>
      <c r="B650" s="241">
        <f>SUBTOTAL(9,$A$377:A650)</f>
        <v>265</v>
      </c>
      <c r="C650" s="234" t="s">
        <v>476</v>
      </c>
      <c r="D650" s="235"/>
      <c r="E650" s="224">
        <v>1984</v>
      </c>
      <c r="F650" s="224" t="s">
        <v>17152</v>
      </c>
      <c r="G650" s="224">
        <v>2</v>
      </c>
      <c r="H650" s="224" t="s">
        <v>17028</v>
      </c>
      <c r="I650" s="236">
        <v>935.2</v>
      </c>
      <c r="J650" s="236">
        <v>852.4</v>
      </c>
      <c r="K650" s="237">
        <v>27</v>
      </c>
      <c r="L650" s="224" t="s">
        <v>17021</v>
      </c>
      <c r="M650" s="224" t="s">
        <v>17037</v>
      </c>
      <c r="N650" s="227" t="s">
        <v>17117</v>
      </c>
      <c r="O650" s="232">
        <v>5994338.4900000002</v>
      </c>
      <c r="P650" s="232"/>
      <c r="Q650" s="232">
        <v>0</v>
      </c>
      <c r="R650" s="232">
        <v>0</v>
      </c>
      <c r="S650" s="232">
        <f t="shared" si="227"/>
        <v>5994338.4900000002</v>
      </c>
      <c r="T650" s="225">
        <f t="shared" si="223"/>
        <v>6409.6861526946104</v>
      </c>
      <c r="U650" s="232">
        <v>7951.8011120615902</v>
      </c>
    </row>
    <row r="651" spans="1:21" ht="35.25" x14ac:dyDescent="0.5">
      <c r="A651">
        <v>1</v>
      </c>
      <c r="B651" s="241">
        <f>SUBTOTAL(9,$A$377:A651)</f>
        <v>266</v>
      </c>
      <c r="C651" s="234" t="s">
        <v>462</v>
      </c>
      <c r="D651" s="235"/>
      <c r="E651" s="224">
        <v>1959</v>
      </c>
      <c r="F651" s="224" t="s">
        <v>17151</v>
      </c>
      <c r="G651" s="224">
        <v>2</v>
      </c>
      <c r="H651" s="224" t="s">
        <v>16973</v>
      </c>
      <c r="I651" s="236">
        <v>332</v>
      </c>
      <c r="J651" s="236">
        <v>228.8</v>
      </c>
      <c r="K651" s="237">
        <v>12</v>
      </c>
      <c r="L651" s="224" t="s">
        <v>17021</v>
      </c>
      <c r="M651" s="224" t="s">
        <v>17037</v>
      </c>
      <c r="N651" s="227" t="s">
        <v>17116</v>
      </c>
      <c r="O651" s="232">
        <v>2252291.1999999997</v>
      </c>
      <c r="P651" s="232"/>
      <c r="Q651" s="232">
        <v>0</v>
      </c>
      <c r="R651" s="232">
        <v>0</v>
      </c>
      <c r="S651" s="232">
        <f t="shared" si="227"/>
        <v>2252291.1999999997</v>
      </c>
      <c r="T651" s="225">
        <f t="shared" si="223"/>
        <v>6784.0096385542156</v>
      </c>
      <c r="U651" s="232">
        <v>9057.7665060240961</v>
      </c>
    </row>
    <row r="652" spans="1:21" ht="35.25" x14ac:dyDescent="0.5">
      <c r="A652">
        <v>1</v>
      </c>
      <c r="B652" s="241">
        <f>SUBTOTAL(9,$A$377:A652)</f>
        <v>267</v>
      </c>
      <c r="C652" s="234" t="s">
        <v>8359</v>
      </c>
      <c r="D652" s="235" t="s">
        <v>17399</v>
      </c>
      <c r="E652" s="224">
        <v>1917</v>
      </c>
      <c r="F652" s="224" t="s">
        <v>17152</v>
      </c>
      <c r="G652" s="224">
        <v>2</v>
      </c>
      <c r="H652" s="224" t="s">
        <v>16975</v>
      </c>
      <c r="I652" s="236">
        <v>231.6</v>
      </c>
      <c r="J652" s="236">
        <v>231.6</v>
      </c>
      <c r="K652" s="237">
        <v>11</v>
      </c>
      <c r="L652" s="224" t="s">
        <v>17021</v>
      </c>
      <c r="M652" s="224" t="s">
        <v>17056</v>
      </c>
      <c r="N652" s="227" t="s">
        <v>17025</v>
      </c>
      <c r="O652" s="232">
        <v>3372397.83</v>
      </c>
      <c r="P652" s="232"/>
      <c r="Q652" s="232">
        <v>0</v>
      </c>
      <c r="R652" s="232">
        <v>0</v>
      </c>
      <c r="S652" s="232">
        <f t="shared" si="227"/>
        <v>3372397.83</v>
      </c>
      <c r="T652" s="225">
        <f t="shared" si="223"/>
        <v>14561.30323834197</v>
      </c>
      <c r="U652" s="232">
        <v>20970.127439550954</v>
      </c>
    </row>
    <row r="653" spans="1:21" ht="35.25" x14ac:dyDescent="0.5">
      <c r="A653">
        <v>1</v>
      </c>
      <c r="B653" s="241">
        <f>SUBTOTAL(9,$A$377:A653)</f>
        <v>268</v>
      </c>
      <c r="C653" s="234" t="s">
        <v>8396</v>
      </c>
      <c r="D653" s="235" t="s">
        <v>17399</v>
      </c>
      <c r="E653" s="224">
        <v>1917</v>
      </c>
      <c r="F653" s="224" t="s">
        <v>17152</v>
      </c>
      <c r="G653" s="224">
        <v>2</v>
      </c>
      <c r="H653" s="224" t="s">
        <v>16975</v>
      </c>
      <c r="I653" s="236">
        <v>722.2</v>
      </c>
      <c r="J653" s="236">
        <v>514</v>
      </c>
      <c r="K653" s="237">
        <v>21</v>
      </c>
      <c r="L653" s="224" t="s">
        <v>17021</v>
      </c>
      <c r="M653" s="224" t="s">
        <v>17056</v>
      </c>
      <c r="N653" s="227" t="s">
        <v>17025</v>
      </c>
      <c r="O653" s="232">
        <v>2961597.52</v>
      </c>
      <c r="P653" s="232"/>
      <c r="Q653" s="232">
        <v>0</v>
      </c>
      <c r="R653" s="232">
        <v>0</v>
      </c>
      <c r="S653" s="232">
        <f t="shared" si="227"/>
        <v>2961597.52</v>
      </c>
      <c r="T653" s="225">
        <f t="shared" si="223"/>
        <v>4100.7996676820821</v>
      </c>
      <c r="U653" s="232">
        <v>6756.9646635281078</v>
      </c>
    </row>
    <row r="654" spans="1:21" ht="35.25" x14ac:dyDescent="0.5">
      <c r="A654">
        <v>1</v>
      </c>
      <c r="B654" s="241">
        <f>SUBTOTAL(9,$A$377:A654)</f>
        <v>269</v>
      </c>
      <c r="C654" s="234" t="s">
        <v>8211</v>
      </c>
      <c r="D654" s="235" t="s">
        <v>17399</v>
      </c>
      <c r="E654" s="224">
        <v>1927</v>
      </c>
      <c r="F654" s="224" t="s">
        <v>17152</v>
      </c>
      <c r="G654" s="224">
        <v>2</v>
      </c>
      <c r="H654" s="224" t="s">
        <v>16975</v>
      </c>
      <c r="I654" s="236">
        <v>462</v>
      </c>
      <c r="J654" s="236">
        <v>344</v>
      </c>
      <c r="K654" s="237">
        <v>25</v>
      </c>
      <c r="L654" s="224" t="s">
        <v>17021</v>
      </c>
      <c r="M654" s="224" t="s">
        <v>17037</v>
      </c>
      <c r="N654" s="227" t="s">
        <v>17246</v>
      </c>
      <c r="O654" s="232">
        <v>2187627.7999999998</v>
      </c>
      <c r="P654" s="232"/>
      <c r="Q654" s="232">
        <v>0</v>
      </c>
      <c r="R654" s="232">
        <v>0</v>
      </c>
      <c r="S654" s="232">
        <f t="shared" si="227"/>
        <v>2187627.7999999998</v>
      </c>
      <c r="T654" s="225">
        <f t="shared" si="223"/>
        <v>4735.1251082251074</v>
      </c>
      <c r="U654" s="232">
        <v>9582.6291601731609</v>
      </c>
    </row>
    <row r="655" spans="1:21" ht="35.25" x14ac:dyDescent="0.5">
      <c r="A655">
        <v>1</v>
      </c>
      <c r="B655" s="241">
        <f>SUBTOTAL(9,$A$377:A655)</f>
        <v>270</v>
      </c>
      <c r="C655" s="234" t="s">
        <v>8258</v>
      </c>
      <c r="D655" s="235"/>
      <c r="E655" s="224">
        <v>1980</v>
      </c>
      <c r="F655" s="224" t="s">
        <v>17152</v>
      </c>
      <c r="G655" s="224">
        <v>2</v>
      </c>
      <c r="H655" s="224" t="s">
        <v>16973</v>
      </c>
      <c r="I655" s="236">
        <v>692.8</v>
      </c>
      <c r="J655" s="236">
        <v>365.8</v>
      </c>
      <c r="K655" s="237">
        <v>16</v>
      </c>
      <c r="L655" s="224" t="s">
        <v>17021</v>
      </c>
      <c r="M655" s="224" t="s">
        <v>17037</v>
      </c>
      <c r="N655" s="227" t="s">
        <v>17117</v>
      </c>
      <c r="O655" s="232">
        <v>2943080.6</v>
      </c>
      <c r="P655" s="232" t="s">
        <v>17117</v>
      </c>
      <c r="Q655" s="232">
        <v>0</v>
      </c>
      <c r="R655" s="232">
        <v>0</v>
      </c>
      <c r="S655" s="232">
        <f t="shared" si="227"/>
        <v>2943080.6</v>
      </c>
      <c r="T655" s="225">
        <f t="shared" si="223"/>
        <v>4248.0955542725178</v>
      </c>
      <c r="U655" s="232">
        <v>5468.8622401847579</v>
      </c>
    </row>
    <row r="656" spans="1:21" ht="35.25" x14ac:dyDescent="0.5">
      <c r="A656">
        <v>1</v>
      </c>
      <c r="B656" s="241">
        <f>SUBTOTAL(9,$A$377:A656)</f>
        <v>271</v>
      </c>
      <c r="C656" s="234" t="s">
        <v>459</v>
      </c>
      <c r="D656" s="235"/>
      <c r="E656" s="224">
        <v>1961</v>
      </c>
      <c r="F656" s="224" t="s">
        <v>17152</v>
      </c>
      <c r="G656" s="224">
        <v>2</v>
      </c>
      <c r="H656" s="224">
        <v>1</v>
      </c>
      <c r="I656" s="236">
        <v>559.20000000000005</v>
      </c>
      <c r="J656" s="236">
        <v>346.1</v>
      </c>
      <c r="K656" s="237">
        <v>19</v>
      </c>
      <c r="L656" s="224" t="s">
        <v>17021</v>
      </c>
      <c r="M656" s="224" t="s">
        <v>17037</v>
      </c>
      <c r="N656" s="227" t="s">
        <v>17116</v>
      </c>
      <c r="O656" s="232">
        <v>2701079.1</v>
      </c>
      <c r="P656" s="232"/>
      <c r="Q656" s="232">
        <v>0</v>
      </c>
      <c r="R656" s="232">
        <v>0</v>
      </c>
      <c r="S656" s="232">
        <f t="shared" si="227"/>
        <v>2701079.1</v>
      </c>
      <c r="T656" s="225">
        <f t="shared" si="223"/>
        <v>4830.2559012875536</v>
      </c>
      <c r="U656" s="232">
        <v>4950.5386266094411</v>
      </c>
    </row>
    <row r="657" spans="1:21" ht="35.25" x14ac:dyDescent="0.5">
      <c r="A657">
        <v>1</v>
      </c>
      <c r="B657" s="241">
        <f>SUBTOTAL(9,$A$377:A657)</f>
        <v>272</v>
      </c>
      <c r="C657" s="234" t="s">
        <v>8932</v>
      </c>
      <c r="D657" s="235"/>
      <c r="E657" s="224">
        <v>1981</v>
      </c>
      <c r="F657" s="224" t="s">
        <v>17152</v>
      </c>
      <c r="G657" s="224">
        <v>2</v>
      </c>
      <c r="H657" s="224">
        <v>3</v>
      </c>
      <c r="I657" s="236">
        <v>985</v>
      </c>
      <c r="J657" s="236">
        <v>948.4</v>
      </c>
      <c r="K657" s="237">
        <v>47</v>
      </c>
      <c r="L657" s="224" t="s">
        <v>17021</v>
      </c>
      <c r="M657" s="224" t="s">
        <v>17056</v>
      </c>
      <c r="N657" s="227" t="s">
        <v>17025</v>
      </c>
      <c r="O657" s="232">
        <v>7433388.7800000003</v>
      </c>
      <c r="P657" s="232"/>
      <c r="Q657" s="232">
        <v>0</v>
      </c>
      <c r="R657" s="232">
        <v>0</v>
      </c>
      <c r="S657" s="232">
        <f t="shared" si="227"/>
        <v>7433388.7800000003</v>
      </c>
      <c r="T657" s="225">
        <f t="shared" si="223"/>
        <v>7546.58759390863</v>
      </c>
      <c r="U657" s="232">
        <v>8482.1952324873109</v>
      </c>
    </row>
    <row r="658" spans="1:21" s="79" customFormat="1" ht="36" x14ac:dyDescent="0.55000000000000004">
      <c r="A658" s="79">
        <v>1</v>
      </c>
      <c r="B658" s="241">
        <f>SUBTOTAL(9,$A$377:A658)</f>
        <v>273</v>
      </c>
      <c r="C658" s="257" t="s">
        <v>7977</v>
      </c>
      <c r="D658" s="257"/>
      <c r="E658" s="224">
        <v>1995</v>
      </c>
      <c r="F658" s="224" t="s">
        <v>17026</v>
      </c>
      <c r="G658" s="224" t="s">
        <v>17030</v>
      </c>
      <c r="H658" s="224" t="s">
        <v>17028</v>
      </c>
      <c r="I658" s="236">
        <v>5720</v>
      </c>
      <c r="J658" s="236">
        <v>5720</v>
      </c>
      <c r="K658" s="258">
        <v>283</v>
      </c>
      <c r="L658" s="224" t="s">
        <v>17021</v>
      </c>
      <c r="M658" s="224" t="s">
        <v>17070</v>
      </c>
      <c r="N658" s="224" t="s">
        <v>17494</v>
      </c>
      <c r="O658" s="229">
        <v>9188992.9700000007</v>
      </c>
      <c r="P658" s="257"/>
      <c r="Q658" s="229">
        <f t="shared" ref="Q658" si="228">ROUND(O658*80%,2)</f>
        <v>7351194.3799999999</v>
      </c>
      <c r="R658" s="229">
        <v>0</v>
      </c>
      <c r="S658" s="229">
        <f t="shared" ref="S658" si="229">O658-Q658</f>
        <v>1837798.5900000008</v>
      </c>
      <c r="T658" s="229">
        <f t="shared" si="223"/>
        <v>1606.4673024475526</v>
      </c>
      <c r="U658" s="229">
        <f t="shared" ref="U658" si="230">O658/I658</f>
        <v>1606.4673024475526</v>
      </c>
    </row>
    <row r="659" spans="1:21" ht="35.25" x14ac:dyDescent="0.5">
      <c r="B659" s="259" t="s">
        <v>464</v>
      </c>
      <c r="C659" s="251"/>
      <c r="D659" s="223" t="s">
        <v>17004</v>
      </c>
      <c r="E659" s="224" t="s">
        <v>17004</v>
      </c>
      <c r="F659" s="224" t="s">
        <v>17004</v>
      </c>
      <c r="G659" s="224" t="s">
        <v>17004</v>
      </c>
      <c r="H659" s="224" t="s">
        <v>17004</v>
      </c>
      <c r="I659" s="229">
        <f>SUM(I660:I661)</f>
        <v>1252.1999999999998</v>
      </c>
      <c r="J659" s="229">
        <f t="shared" ref="J659:S659" si="231">SUM(J660:J661)</f>
        <v>858.4</v>
      </c>
      <c r="K659" s="230">
        <f t="shared" si="231"/>
        <v>40</v>
      </c>
      <c r="L659" s="224" t="s">
        <v>17004</v>
      </c>
      <c r="M659" s="224" t="s">
        <v>17004</v>
      </c>
      <c r="N659" s="227" t="s">
        <v>17004</v>
      </c>
      <c r="O659" s="231">
        <v>7897640.6699999999</v>
      </c>
      <c r="P659" s="229">
        <f t="shared" si="231"/>
        <v>0</v>
      </c>
      <c r="Q659" s="229">
        <f t="shared" si="231"/>
        <v>0</v>
      </c>
      <c r="R659" s="229">
        <f t="shared" si="231"/>
        <v>0</v>
      </c>
      <c r="S659" s="229">
        <f t="shared" si="231"/>
        <v>7897640.6699999999</v>
      </c>
      <c r="T659" s="225">
        <f t="shared" si="223"/>
        <v>6307.012194537615</v>
      </c>
      <c r="U659" s="232">
        <f>MAX(U660:U661)</f>
        <v>9967.8549294158165</v>
      </c>
    </row>
    <row r="660" spans="1:21" ht="35.25" x14ac:dyDescent="0.5">
      <c r="A660">
        <v>1</v>
      </c>
      <c r="B660" s="241">
        <f>SUBTOTAL(9,$A$377:A660)</f>
        <v>274</v>
      </c>
      <c r="C660" s="234" t="s">
        <v>477</v>
      </c>
      <c r="D660" s="235"/>
      <c r="E660" s="224">
        <v>1970</v>
      </c>
      <c r="F660" s="224" t="s">
        <v>17152</v>
      </c>
      <c r="G660" s="224">
        <v>2</v>
      </c>
      <c r="H660" s="224" t="s">
        <v>16973</v>
      </c>
      <c r="I660" s="236">
        <v>380.9</v>
      </c>
      <c r="J660" s="236">
        <v>352.9</v>
      </c>
      <c r="K660" s="237">
        <v>9</v>
      </c>
      <c r="L660" s="224" t="s">
        <v>17021</v>
      </c>
      <c r="M660" s="224" t="s">
        <v>17056</v>
      </c>
      <c r="N660" s="227"/>
      <c r="O660" s="232">
        <v>462184.88</v>
      </c>
      <c r="P660" s="232"/>
      <c r="Q660" s="232">
        <v>0</v>
      </c>
      <c r="R660" s="232">
        <v>0</v>
      </c>
      <c r="S660" s="232">
        <f t="shared" ref="S660:S661" si="232">O660-Q660-R660</f>
        <v>462184.88</v>
      </c>
      <c r="T660" s="225">
        <f t="shared" si="223"/>
        <v>1213.4021527960094</v>
      </c>
      <c r="U660" s="232">
        <v>1213.4021527960094</v>
      </c>
    </row>
    <row r="661" spans="1:21" ht="35.25" x14ac:dyDescent="0.5">
      <c r="A661">
        <v>1</v>
      </c>
      <c r="B661" s="241">
        <f>SUBTOTAL(9,$A$377:A661)</f>
        <v>275</v>
      </c>
      <c r="C661" s="246" t="s">
        <v>465</v>
      </c>
      <c r="D661" s="247"/>
      <c r="E661" s="224">
        <v>1984</v>
      </c>
      <c r="F661" s="224" t="s">
        <v>17152</v>
      </c>
      <c r="G661" s="224">
        <v>2</v>
      </c>
      <c r="H661" s="224" t="s">
        <v>17028</v>
      </c>
      <c r="I661" s="229">
        <v>871.3</v>
      </c>
      <c r="J661" s="229">
        <v>505.5</v>
      </c>
      <c r="K661" s="230">
        <v>31</v>
      </c>
      <c r="L661" s="224" t="s">
        <v>17021</v>
      </c>
      <c r="M661" s="224" t="s">
        <v>17056</v>
      </c>
      <c r="N661" s="227" t="s">
        <v>17025</v>
      </c>
      <c r="O661" s="229">
        <v>7435455.79</v>
      </c>
      <c r="P661" s="231"/>
      <c r="Q661" s="232">
        <v>0</v>
      </c>
      <c r="R661" s="232">
        <v>0</v>
      </c>
      <c r="S661" s="232">
        <f t="shared" si="232"/>
        <v>7435455.79</v>
      </c>
      <c r="T661" s="225">
        <f t="shared" si="223"/>
        <v>8533.7493285894652</v>
      </c>
      <c r="U661" s="232">
        <v>9967.8549294158165</v>
      </c>
    </row>
    <row r="662" spans="1:21" ht="35.25" x14ac:dyDescent="0.5">
      <c r="B662" s="259" t="s">
        <v>466</v>
      </c>
      <c r="C662" s="251"/>
      <c r="D662" s="223" t="s">
        <v>17004</v>
      </c>
      <c r="E662" s="224" t="s">
        <v>17004</v>
      </c>
      <c r="F662" s="224" t="s">
        <v>17004</v>
      </c>
      <c r="G662" s="224" t="s">
        <v>17004</v>
      </c>
      <c r="H662" s="224" t="s">
        <v>17004</v>
      </c>
      <c r="I662" s="229">
        <f>I663</f>
        <v>749.2</v>
      </c>
      <c r="J662" s="229">
        <f t="shared" ref="J662:S662" si="233">J663</f>
        <v>749.2</v>
      </c>
      <c r="K662" s="230">
        <f t="shared" si="233"/>
        <v>28</v>
      </c>
      <c r="L662" s="224" t="s">
        <v>17004</v>
      </c>
      <c r="M662" s="224" t="s">
        <v>17004</v>
      </c>
      <c r="N662" s="227" t="s">
        <v>17004</v>
      </c>
      <c r="O662" s="231">
        <v>4414855.8899999997</v>
      </c>
      <c r="P662" s="229">
        <f t="shared" si="233"/>
        <v>0</v>
      </c>
      <c r="Q662" s="229">
        <f t="shared" si="233"/>
        <v>0</v>
      </c>
      <c r="R662" s="229">
        <f t="shared" si="233"/>
        <v>0</v>
      </c>
      <c r="S662" s="229">
        <f t="shared" si="233"/>
        <v>4414855.8899999997</v>
      </c>
      <c r="T662" s="225">
        <f t="shared" si="223"/>
        <v>5892.7601308061921</v>
      </c>
      <c r="U662" s="232">
        <f>U663</f>
        <v>7245.2215696743187</v>
      </c>
    </row>
    <row r="663" spans="1:21" ht="35.25" x14ac:dyDescent="0.5">
      <c r="A663">
        <v>1</v>
      </c>
      <c r="B663" s="241">
        <f>SUBTOTAL(9,$A$377:A663)</f>
        <v>276</v>
      </c>
      <c r="C663" s="234" t="s">
        <v>454</v>
      </c>
      <c r="D663" s="235"/>
      <c r="E663" s="224">
        <v>1977</v>
      </c>
      <c r="F663" s="224" t="s">
        <v>17152</v>
      </c>
      <c r="G663" s="224">
        <v>4</v>
      </c>
      <c r="H663" s="224" t="s">
        <v>16973</v>
      </c>
      <c r="I663" s="236">
        <v>749.2</v>
      </c>
      <c r="J663" s="236">
        <v>749.2</v>
      </c>
      <c r="K663" s="237">
        <v>28</v>
      </c>
      <c r="L663" s="224" t="s">
        <v>17021</v>
      </c>
      <c r="M663" s="224" t="s">
        <v>17056</v>
      </c>
      <c r="N663" s="227"/>
      <c r="O663" s="232">
        <v>4414855.8899999997</v>
      </c>
      <c r="P663" s="232"/>
      <c r="Q663" s="232">
        <v>0</v>
      </c>
      <c r="R663" s="232">
        <v>0</v>
      </c>
      <c r="S663" s="232">
        <f t="shared" ref="S663" si="234">O663-Q663-R663</f>
        <v>4414855.8899999997</v>
      </c>
      <c r="T663" s="225">
        <f t="shared" si="223"/>
        <v>5892.7601308061921</v>
      </c>
      <c r="U663" s="232">
        <v>7245.2215696743187</v>
      </c>
    </row>
    <row r="664" spans="1:21" ht="35.25" x14ac:dyDescent="0.5">
      <c r="B664" s="259" t="s">
        <v>468</v>
      </c>
      <c r="C664" s="251"/>
      <c r="D664" s="223" t="s">
        <v>17004</v>
      </c>
      <c r="E664" s="224" t="s">
        <v>17004</v>
      </c>
      <c r="F664" s="224" t="s">
        <v>17004</v>
      </c>
      <c r="G664" s="224" t="s">
        <v>17004</v>
      </c>
      <c r="H664" s="224" t="s">
        <v>17004</v>
      </c>
      <c r="I664" s="229">
        <f>SUM(I665:I666)</f>
        <v>2045.9</v>
      </c>
      <c r="J664" s="229">
        <f t="shared" ref="J664:S664" si="235">SUM(J665:J666)</f>
        <v>1960.6</v>
      </c>
      <c r="K664" s="230">
        <f t="shared" si="235"/>
        <v>99</v>
      </c>
      <c r="L664" s="224" t="s">
        <v>17004</v>
      </c>
      <c r="M664" s="224" t="s">
        <v>17004</v>
      </c>
      <c r="N664" s="227" t="s">
        <v>17004</v>
      </c>
      <c r="O664" s="231">
        <v>12486485.230000002</v>
      </c>
      <c r="P664" s="229">
        <f t="shared" si="235"/>
        <v>0</v>
      </c>
      <c r="Q664" s="229">
        <f t="shared" si="235"/>
        <v>0</v>
      </c>
      <c r="R664" s="229">
        <f t="shared" si="235"/>
        <v>0</v>
      </c>
      <c r="S664" s="229">
        <f t="shared" si="235"/>
        <v>12486485.230000002</v>
      </c>
      <c r="T664" s="225">
        <f t="shared" si="223"/>
        <v>6103.1747543868232</v>
      </c>
      <c r="U664" s="232">
        <f>MAX(U665:U666)</f>
        <v>11561.12202091894</v>
      </c>
    </row>
    <row r="665" spans="1:21" ht="35.25" x14ac:dyDescent="0.5">
      <c r="A665">
        <v>1</v>
      </c>
      <c r="B665" s="241">
        <f>SUBTOTAL(9,$A$377:A665)</f>
        <v>277</v>
      </c>
      <c r="C665" s="234" t="s">
        <v>478</v>
      </c>
      <c r="D665" s="235"/>
      <c r="E665" s="224">
        <v>1973</v>
      </c>
      <c r="F665" s="224" t="s">
        <v>17152</v>
      </c>
      <c r="G665" s="224">
        <v>2</v>
      </c>
      <c r="H665" s="224" t="s">
        <v>17028</v>
      </c>
      <c r="I665" s="236">
        <v>975.1</v>
      </c>
      <c r="J665" s="236">
        <v>889.8</v>
      </c>
      <c r="K665" s="237">
        <v>42</v>
      </c>
      <c r="L665" s="224" t="s">
        <v>17021</v>
      </c>
      <c r="M665" s="224" t="s">
        <v>17070</v>
      </c>
      <c r="N665" s="227" t="s">
        <v>17118</v>
      </c>
      <c r="O665" s="232">
        <v>1033049.24</v>
      </c>
      <c r="P665" s="232"/>
      <c r="Q665" s="232">
        <v>0</v>
      </c>
      <c r="R665" s="232">
        <v>0</v>
      </c>
      <c r="S665" s="232">
        <f t="shared" ref="S665:S666" si="236">O665-Q665-R665</f>
        <v>1033049.24</v>
      </c>
      <c r="T665" s="225">
        <f t="shared" si="223"/>
        <v>1059.429022664342</v>
      </c>
      <c r="U665" s="232">
        <v>1579.44</v>
      </c>
    </row>
    <row r="666" spans="1:21" ht="35.25" x14ac:dyDescent="0.5">
      <c r="A666">
        <v>1</v>
      </c>
      <c r="B666" s="241">
        <f>SUBTOTAL(9,$A$377:A666)</f>
        <v>278</v>
      </c>
      <c r="C666" s="246" t="s">
        <v>467</v>
      </c>
      <c r="D666" s="247"/>
      <c r="E666" s="224">
        <v>1979</v>
      </c>
      <c r="F666" s="224" t="s">
        <v>17152</v>
      </c>
      <c r="G666" s="224">
        <v>2</v>
      </c>
      <c r="H666" s="224" t="s">
        <v>17028</v>
      </c>
      <c r="I666" s="229">
        <v>1070.8</v>
      </c>
      <c r="J666" s="229">
        <v>1070.8</v>
      </c>
      <c r="K666" s="230">
        <v>57</v>
      </c>
      <c r="L666" s="224" t="s">
        <v>17021</v>
      </c>
      <c r="M666" s="224" t="s">
        <v>17070</v>
      </c>
      <c r="N666" s="227" t="s">
        <v>17118</v>
      </c>
      <c r="O666" s="229">
        <v>11453435.990000002</v>
      </c>
      <c r="P666" s="231"/>
      <c r="Q666" s="232">
        <v>0</v>
      </c>
      <c r="R666" s="232">
        <v>0</v>
      </c>
      <c r="S666" s="232">
        <f t="shared" si="236"/>
        <v>11453435.990000002</v>
      </c>
      <c r="T666" s="225">
        <f t="shared" si="223"/>
        <v>10696.148664549872</v>
      </c>
      <c r="U666" s="232">
        <v>11561.12202091894</v>
      </c>
    </row>
    <row r="667" spans="1:21" ht="35.25" x14ac:dyDescent="0.5">
      <c r="B667" s="259" t="s">
        <v>480</v>
      </c>
      <c r="C667" s="251"/>
      <c r="D667" s="223" t="s">
        <v>17004</v>
      </c>
      <c r="E667" s="224" t="s">
        <v>17004</v>
      </c>
      <c r="F667" s="224" t="s">
        <v>17004</v>
      </c>
      <c r="G667" s="224" t="s">
        <v>17004</v>
      </c>
      <c r="H667" s="224" t="s">
        <v>17004</v>
      </c>
      <c r="I667" s="229">
        <f>I668</f>
        <v>752.1</v>
      </c>
      <c r="J667" s="229">
        <f t="shared" ref="J667:S667" si="237">J668</f>
        <v>704.7</v>
      </c>
      <c r="K667" s="230">
        <f t="shared" si="237"/>
        <v>28</v>
      </c>
      <c r="L667" s="224" t="s">
        <v>17004</v>
      </c>
      <c r="M667" s="224" t="s">
        <v>17004</v>
      </c>
      <c r="N667" s="227" t="s">
        <v>17004</v>
      </c>
      <c r="O667" s="231">
        <v>5234298.13</v>
      </c>
      <c r="P667" s="229">
        <f t="shared" si="237"/>
        <v>0</v>
      </c>
      <c r="Q667" s="229">
        <f t="shared" si="237"/>
        <v>0</v>
      </c>
      <c r="R667" s="229">
        <f t="shared" si="237"/>
        <v>0</v>
      </c>
      <c r="S667" s="229">
        <f t="shared" si="237"/>
        <v>5234298.13</v>
      </c>
      <c r="T667" s="225">
        <f t="shared" si="223"/>
        <v>6959.5773567344768</v>
      </c>
      <c r="U667" s="232">
        <f>U668</f>
        <v>9093.7790187475075</v>
      </c>
    </row>
    <row r="668" spans="1:21" ht="35.25" x14ac:dyDescent="0.5">
      <c r="A668">
        <v>1</v>
      </c>
      <c r="B668" s="241">
        <f>SUBTOTAL(9,$A$377:A668)</f>
        <v>279</v>
      </c>
      <c r="C668" s="234" t="s">
        <v>8450</v>
      </c>
      <c r="D668" s="235"/>
      <c r="E668" s="224">
        <v>1976</v>
      </c>
      <c r="F668" s="224" t="s">
        <v>17152</v>
      </c>
      <c r="G668" s="224">
        <v>2</v>
      </c>
      <c r="H668" s="224" t="s">
        <v>16975</v>
      </c>
      <c r="I668" s="236">
        <v>752.1</v>
      </c>
      <c r="J668" s="236">
        <v>704.7</v>
      </c>
      <c r="K668" s="237">
        <v>28</v>
      </c>
      <c r="L668" s="224" t="s">
        <v>17021</v>
      </c>
      <c r="M668" s="224" t="s">
        <v>17056</v>
      </c>
      <c r="N668" s="227" t="s">
        <v>17025</v>
      </c>
      <c r="O668" s="232">
        <v>5234298.13</v>
      </c>
      <c r="P668" s="232"/>
      <c r="Q668" s="232">
        <v>0</v>
      </c>
      <c r="R668" s="232">
        <v>0</v>
      </c>
      <c r="S668" s="232">
        <f t="shared" ref="S668" si="238">O668-Q668-R668</f>
        <v>5234298.13</v>
      </c>
      <c r="T668" s="225">
        <f t="shared" si="223"/>
        <v>6959.5773567344768</v>
      </c>
      <c r="U668" s="232">
        <v>9093.7790187475075</v>
      </c>
    </row>
    <row r="669" spans="1:21" ht="35.25" x14ac:dyDescent="0.5">
      <c r="B669" s="259" t="s">
        <v>469</v>
      </c>
      <c r="C669" s="251"/>
      <c r="D669" s="223" t="s">
        <v>17004</v>
      </c>
      <c r="E669" s="224" t="s">
        <v>17004</v>
      </c>
      <c r="F669" s="224" t="s">
        <v>17004</v>
      </c>
      <c r="G669" s="224" t="s">
        <v>17004</v>
      </c>
      <c r="H669" s="224" t="s">
        <v>17004</v>
      </c>
      <c r="I669" s="229">
        <f>SUM(I670:I671)</f>
        <v>1864.6</v>
      </c>
      <c r="J669" s="229">
        <f t="shared" ref="J669:S669" si="239">SUM(J670:J671)</f>
        <v>1689.8000000000002</v>
      </c>
      <c r="K669" s="230">
        <f t="shared" si="239"/>
        <v>66</v>
      </c>
      <c r="L669" s="224" t="s">
        <v>17004</v>
      </c>
      <c r="M669" s="224" t="s">
        <v>17004</v>
      </c>
      <c r="N669" s="227" t="s">
        <v>17004</v>
      </c>
      <c r="O669" s="231">
        <v>14773941.299999999</v>
      </c>
      <c r="P669" s="229">
        <f t="shared" si="239"/>
        <v>0</v>
      </c>
      <c r="Q669" s="229">
        <f t="shared" si="239"/>
        <v>0</v>
      </c>
      <c r="R669" s="229">
        <f t="shared" si="239"/>
        <v>0</v>
      </c>
      <c r="S669" s="229">
        <f t="shared" si="239"/>
        <v>14773941.299999999</v>
      </c>
      <c r="T669" s="225">
        <f t="shared" si="223"/>
        <v>7923.3837284136007</v>
      </c>
      <c r="U669" s="232">
        <f>MAX(U670:U671)</f>
        <v>10581.638203227214</v>
      </c>
    </row>
    <row r="670" spans="1:21" ht="35.25" x14ac:dyDescent="0.5">
      <c r="A670">
        <v>1</v>
      </c>
      <c r="B670" s="241">
        <f>SUBTOTAL(9,$A$377:A670)</f>
        <v>280</v>
      </c>
      <c r="C670" s="234" t="s">
        <v>481</v>
      </c>
      <c r="D670" s="235"/>
      <c r="E670" s="224">
        <v>1982</v>
      </c>
      <c r="F670" s="224" t="s">
        <v>17152</v>
      </c>
      <c r="G670" s="224">
        <v>2</v>
      </c>
      <c r="H670" s="224" t="s">
        <v>17028</v>
      </c>
      <c r="I670" s="236">
        <v>917.2</v>
      </c>
      <c r="J670" s="236">
        <v>833.2</v>
      </c>
      <c r="K670" s="237">
        <v>35</v>
      </c>
      <c r="L670" s="224" t="s">
        <v>17021</v>
      </c>
      <c r="M670" s="224" t="s">
        <v>17056</v>
      </c>
      <c r="N670" s="227" t="s">
        <v>17025</v>
      </c>
      <c r="O670" s="232">
        <v>7475377.1799999997</v>
      </c>
      <c r="P670" s="232"/>
      <c r="Q670" s="232">
        <v>0</v>
      </c>
      <c r="R670" s="232">
        <v>0</v>
      </c>
      <c r="S670" s="232">
        <f t="shared" ref="S670:S671" si="240">O670-Q670-R670</f>
        <v>7475377.1799999997</v>
      </c>
      <c r="T670" s="225">
        <f t="shared" si="223"/>
        <v>8150.2149803750535</v>
      </c>
      <c r="U670" s="232">
        <v>10581.638203227214</v>
      </c>
    </row>
    <row r="671" spans="1:21" ht="35.25" x14ac:dyDescent="0.5">
      <c r="A671">
        <v>1</v>
      </c>
      <c r="B671" s="241">
        <f>SUBTOTAL(9,$A$377:A671)</f>
        <v>281</v>
      </c>
      <c r="C671" s="246" t="s">
        <v>470</v>
      </c>
      <c r="D671" s="247"/>
      <c r="E671" s="224">
        <v>1981</v>
      </c>
      <c r="F671" s="224" t="s">
        <v>17152</v>
      </c>
      <c r="G671" s="224">
        <v>2</v>
      </c>
      <c r="H671" s="224" t="s">
        <v>17028</v>
      </c>
      <c r="I671" s="229">
        <v>947.4</v>
      </c>
      <c r="J671" s="229">
        <v>856.6</v>
      </c>
      <c r="K671" s="230">
        <v>31</v>
      </c>
      <c r="L671" s="224" t="s">
        <v>17021</v>
      </c>
      <c r="M671" s="224" t="s">
        <v>17056</v>
      </c>
      <c r="N671" s="227" t="s">
        <v>17025</v>
      </c>
      <c r="O671" s="229">
        <v>7298564.1199999992</v>
      </c>
      <c r="P671" s="231"/>
      <c r="Q671" s="232">
        <v>0</v>
      </c>
      <c r="R671" s="232">
        <v>0</v>
      </c>
      <c r="S671" s="232">
        <f t="shared" si="240"/>
        <v>7298564.1199999992</v>
      </c>
      <c r="T671" s="225">
        <f t="shared" si="223"/>
        <v>7703.7831116740545</v>
      </c>
      <c r="U671" s="232">
        <v>7893.7767785518254</v>
      </c>
    </row>
    <row r="672" spans="1:21" ht="35.25" x14ac:dyDescent="0.5">
      <c r="B672" s="259" t="s">
        <v>471</v>
      </c>
      <c r="C672" s="251"/>
      <c r="D672" s="223" t="s">
        <v>17004</v>
      </c>
      <c r="E672" s="224" t="s">
        <v>17004</v>
      </c>
      <c r="F672" s="224" t="s">
        <v>17004</v>
      </c>
      <c r="G672" s="224" t="s">
        <v>17004</v>
      </c>
      <c r="H672" s="224" t="s">
        <v>17004</v>
      </c>
      <c r="I672" s="229">
        <f>I673</f>
        <v>4789.7</v>
      </c>
      <c r="J672" s="229">
        <f t="shared" ref="J672:S672" si="241">J673</f>
        <v>3464.6</v>
      </c>
      <c r="K672" s="230">
        <f t="shared" si="241"/>
        <v>163</v>
      </c>
      <c r="L672" s="224" t="s">
        <v>17004</v>
      </c>
      <c r="M672" s="224" t="s">
        <v>17004</v>
      </c>
      <c r="N672" s="227" t="s">
        <v>17004</v>
      </c>
      <c r="O672" s="231">
        <v>7145997.8899999997</v>
      </c>
      <c r="P672" s="229">
        <f t="shared" si="241"/>
        <v>0</v>
      </c>
      <c r="Q672" s="229">
        <f t="shared" si="241"/>
        <v>0</v>
      </c>
      <c r="R672" s="229">
        <f t="shared" si="241"/>
        <v>0</v>
      </c>
      <c r="S672" s="229">
        <f t="shared" si="241"/>
        <v>7145997.8899999997</v>
      </c>
      <c r="T672" s="225">
        <f t="shared" si="223"/>
        <v>1491.951038687183</v>
      </c>
      <c r="U672" s="232">
        <f>U673</f>
        <v>1691.9321343716726</v>
      </c>
    </row>
    <row r="673" spans="1:21" ht="35.25" x14ac:dyDescent="0.5">
      <c r="A673">
        <v>1</v>
      </c>
      <c r="B673" s="241">
        <f>SUBTOTAL(9,$A$377:A673)</f>
        <v>282</v>
      </c>
      <c r="C673" s="234" t="s">
        <v>482</v>
      </c>
      <c r="D673" s="235"/>
      <c r="E673" s="224">
        <v>1993</v>
      </c>
      <c r="F673" s="224" t="s">
        <v>17152</v>
      </c>
      <c r="G673" s="224">
        <v>5</v>
      </c>
      <c r="H673" s="224" t="s">
        <v>17027</v>
      </c>
      <c r="I673" s="236">
        <v>4789.7</v>
      </c>
      <c r="J673" s="236">
        <v>3464.6</v>
      </c>
      <c r="K673" s="237">
        <v>163</v>
      </c>
      <c r="L673" s="224" t="s">
        <v>17021</v>
      </c>
      <c r="M673" s="224" t="s">
        <v>17056</v>
      </c>
      <c r="N673" s="227" t="s">
        <v>17025</v>
      </c>
      <c r="O673" s="232">
        <v>7145997.8899999997</v>
      </c>
      <c r="P673" s="232"/>
      <c r="Q673" s="232">
        <v>0</v>
      </c>
      <c r="R673" s="232">
        <v>0</v>
      </c>
      <c r="S673" s="232">
        <f t="shared" ref="S673" si="242">O673-Q673-R673</f>
        <v>7145997.8899999997</v>
      </c>
      <c r="T673" s="225">
        <f t="shared" si="223"/>
        <v>1491.951038687183</v>
      </c>
      <c r="U673" s="232">
        <v>1691.9321343716726</v>
      </c>
    </row>
    <row r="674" spans="1:21" ht="35.25" x14ac:dyDescent="0.5">
      <c r="B674" s="259" t="s">
        <v>288</v>
      </c>
      <c r="C674" s="251"/>
      <c r="D674" s="223" t="s">
        <v>17004</v>
      </c>
      <c r="E674" s="224" t="s">
        <v>17004</v>
      </c>
      <c r="F674" s="224" t="s">
        <v>17004</v>
      </c>
      <c r="G674" s="224" t="s">
        <v>17004</v>
      </c>
      <c r="H674" s="224" t="s">
        <v>17004</v>
      </c>
      <c r="I674" s="229">
        <f>SUM(I675:I679)</f>
        <v>15255.400000000001</v>
      </c>
      <c r="J674" s="229">
        <f t="shared" ref="J674:P674" si="243">SUM(J675:J679)</f>
        <v>13394.16</v>
      </c>
      <c r="K674" s="230">
        <f t="shared" si="243"/>
        <v>581</v>
      </c>
      <c r="L674" s="224" t="s">
        <v>17004</v>
      </c>
      <c r="M674" s="224" t="s">
        <v>17004</v>
      </c>
      <c r="N674" s="227" t="s">
        <v>17004</v>
      </c>
      <c r="O674" s="231">
        <v>47893426.629999995</v>
      </c>
      <c r="P674" s="229">
        <f t="shared" si="243"/>
        <v>0</v>
      </c>
      <c r="Q674" s="229">
        <f>SUM(Q675:Q679)</f>
        <v>0</v>
      </c>
      <c r="R674" s="229">
        <f t="shared" ref="R674:S674" si="244">SUM(R675:R679)</f>
        <v>0</v>
      </c>
      <c r="S674" s="229">
        <f t="shared" si="244"/>
        <v>47893426.629999995</v>
      </c>
      <c r="T674" s="225">
        <f t="shared" si="223"/>
        <v>3139.4408950273341</v>
      </c>
      <c r="U674" s="232">
        <f>MAX(U675:U679)</f>
        <v>8766.9284502405681</v>
      </c>
    </row>
    <row r="675" spans="1:21" ht="35.25" x14ac:dyDescent="0.5">
      <c r="A675">
        <v>1</v>
      </c>
      <c r="B675" s="241">
        <f>SUBTOTAL(9,$A$377:A675)</f>
        <v>283</v>
      </c>
      <c r="C675" s="234" t="s">
        <v>292</v>
      </c>
      <c r="D675" s="235"/>
      <c r="E675" s="224">
        <v>1977</v>
      </c>
      <c r="F675" s="224" t="s">
        <v>17152</v>
      </c>
      <c r="G675" s="224">
        <v>2</v>
      </c>
      <c r="H675" s="224" t="s">
        <v>16975</v>
      </c>
      <c r="I675" s="236">
        <v>789.8</v>
      </c>
      <c r="J675" s="236">
        <v>737.56</v>
      </c>
      <c r="K675" s="237">
        <v>24</v>
      </c>
      <c r="L675" s="224" t="s">
        <v>17021</v>
      </c>
      <c r="M675" s="224" t="s">
        <v>17037</v>
      </c>
      <c r="N675" s="227" t="s">
        <v>17514</v>
      </c>
      <c r="O675" s="232">
        <v>6924120.0899999999</v>
      </c>
      <c r="P675" s="232"/>
      <c r="Q675" s="232">
        <v>0</v>
      </c>
      <c r="R675" s="232">
        <v>0</v>
      </c>
      <c r="S675" s="232">
        <f t="shared" ref="S675:S679" si="245">O675-Q675-R675</f>
        <v>6924120.0899999999</v>
      </c>
      <c r="T675" s="225">
        <f t="shared" si="223"/>
        <v>8766.9284502405681</v>
      </c>
      <c r="U675" s="232">
        <v>8766.9284502405681</v>
      </c>
    </row>
    <row r="676" spans="1:21" ht="35.25" x14ac:dyDescent="0.5">
      <c r="A676">
        <v>1</v>
      </c>
      <c r="B676" s="241">
        <f>SUBTOTAL(9,$A$377:A676)</f>
        <v>284</v>
      </c>
      <c r="C676" s="234" t="s">
        <v>293</v>
      </c>
      <c r="D676" s="235"/>
      <c r="E676" s="224">
        <v>1978</v>
      </c>
      <c r="F676" s="224" t="s">
        <v>17152</v>
      </c>
      <c r="G676" s="224">
        <v>5</v>
      </c>
      <c r="H676" s="224" t="s">
        <v>17024</v>
      </c>
      <c r="I676" s="236">
        <v>4250.6000000000004</v>
      </c>
      <c r="J676" s="236">
        <v>3369.4</v>
      </c>
      <c r="K676" s="237">
        <v>105</v>
      </c>
      <c r="L676" s="224" t="s">
        <v>17021</v>
      </c>
      <c r="M676" s="224" t="s">
        <v>17037</v>
      </c>
      <c r="N676" s="227" t="s">
        <v>17112</v>
      </c>
      <c r="O676" s="232">
        <v>15214803.239999998</v>
      </c>
      <c r="P676" s="232"/>
      <c r="Q676" s="232">
        <v>0</v>
      </c>
      <c r="R676" s="232">
        <v>0</v>
      </c>
      <c r="S676" s="232">
        <f t="shared" si="245"/>
        <v>15214803.239999998</v>
      </c>
      <c r="T676" s="225">
        <f t="shared" si="223"/>
        <v>3579.448369641932</v>
      </c>
      <c r="U676" s="232">
        <v>3579.4483685126802</v>
      </c>
    </row>
    <row r="677" spans="1:21" ht="35.25" x14ac:dyDescent="0.5">
      <c r="A677">
        <v>1</v>
      </c>
      <c r="B677" s="241">
        <f>SUBTOTAL(9,$A$377:A677)</f>
        <v>285</v>
      </c>
      <c r="C677" s="234" t="s">
        <v>1586</v>
      </c>
      <c r="D677" s="235"/>
      <c r="E677" s="224">
        <v>1990</v>
      </c>
      <c r="F677" s="224" t="s">
        <v>17152</v>
      </c>
      <c r="G677" s="224">
        <v>5</v>
      </c>
      <c r="H677" s="224">
        <v>8</v>
      </c>
      <c r="I677" s="236">
        <v>6189.3</v>
      </c>
      <c r="J677" s="236">
        <v>5898.7</v>
      </c>
      <c r="K677" s="237">
        <v>309</v>
      </c>
      <c r="L677" s="224" t="s">
        <v>17021</v>
      </c>
      <c r="M677" s="224" t="s">
        <v>17037</v>
      </c>
      <c r="N677" s="227" t="s">
        <v>17113</v>
      </c>
      <c r="O677" s="232">
        <v>22884652.599999998</v>
      </c>
      <c r="P677" s="232"/>
      <c r="Q677" s="232">
        <v>0</v>
      </c>
      <c r="R677" s="232">
        <v>0</v>
      </c>
      <c r="S677" s="232">
        <f t="shared" si="245"/>
        <v>22884652.599999998</v>
      </c>
      <c r="T677" s="225">
        <f t="shared" si="223"/>
        <v>3697.4540901232767</v>
      </c>
      <c r="U677" s="232">
        <v>4472.2436172103471</v>
      </c>
    </row>
    <row r="678" spans="1:21" ht="35.25" x14ac:dyDescent="0.5">
      <c r="A678">
        <v>1</v>
      </c>
      <c r="B678" s="241">
        <f>SUBTOTAL(9,$A$377:A678)</f>
        <v>286</v>
      </c>
      <c r="C678" s="234" t="s">
        <v>9058</v>
      </c>
      <c r="D678" s="235"/>
      <c r="E678" s="224">
        <v>1958</v>
      </c>
      <c r="F678" s="224" t="s">
        <v>17152</v>
      </c>
      <c r="G678" s="224">
        <v>2</v>
      </c>
      <c r="H678" s="224" t="s">
        <v>16973</v>
      </c>
      <c r="I678" s="236">
        <v>658</v>
      </c>
      <c r="J678" s="236">
        <v>250.1</v>
      </c>
      <c r="K678" s="237">
        <v>21</v>
      </c>
      <c r="L678" s="224" t="s">
        <v>17021</v>
      </c>
      <c r="M678" s="224" t="s">
        <v>17037</v>
      </c>
      <c r="N678" s="227" t="s">
        <v>17514</v>
      </c>
      <c r="O678" s="232">
        <v>2669850.6999999997</v>
      </c>
      <c r="P678" s="232"/>
      <c r="Q678" s="232">
        <v>0</v>
      </c>
      <c r="R678" s="232">
        <v>0</v>
      </c>
      <c r="S678" s="232">
        <f t="shared" si="245"/>
        <v>2669850.6999999997</v>
      </c>
      <c r="T678" s="225">
        <f t="shared" si="223"/>
        <v>4057.5238601823703</v>
      </c>
      <c r="U678" s="232">
        <v>4704.6624255319148</v>
      </c>
    </row>
    <row r="679" spans="1:21" ht="35.25" x14ac:dyDescent="0.5">
      <c r="A679">
        <v>1</v>
      </c>
      <c r="B679" s="241">
        <f>SUBTOTAL(9,$A$377:A679)</f>
        <v>287</v>
      </c>
      <c r="C679" s="234" t="s">
        <v>9104</v>
      </c>
      <c r="D679" s="235"/>
      <c r="E679" s="224">
        <v>1966</v>
      </c>
      <c r="F679" s="224" t="s">
        <v>17152</v>
      </c>
      <c r="G679" s="224">
        <v>5</v>
      </c>
      <c r="H679" s="224">
        <v>4</v>
      </c>
      <c r="I679" s="236">
        <v>3367.7</v>
      </c>
      <c r="J679" s="236">
        <v>3138.4</v>
      </c>
      <c r="K679" s="237">
        <v>122</v>
      </c>
      <c r="L679" s="224" t="s">
        <v>17021</v>
      </c>
      <c r="M679" s="224" t="s">
        <v>17037</v>
      </c>
      <c r="N679" s="227" t="s">
        <v>17514</v>
      </c>
      <c r="O679" s="232">
        <v>200000</v>
      </c>
      <c r="P679" s="232"/>
      <c r="Q679" s="232">
        <v>0</v>
      </c>
      <c r="R679" s="232">
        <v>0</v>
      </c>
      <c r="S679" s="232">
        <f t="shared" si="245"/>
        <v>200000</v>
      </c>
      <c r="T679" s="225">
        <f t="shared" si="223"/>
        <v>59.387712682246047</v>
      </c>
      <c r="U679" s="232">
        <v>59.387712682246047</v>
      </c>
    </row>
    <row r="680" spans="1:21" ht="35.25" x14ac:dyDescent="0.5">
      <c r="B680" s="259" t="s">
        <v>331</v>
      </c>
      <c r="C680" s="251"/>
      <c r="D680" s="223" t="s">
        <v>17004</v>
      </c>
      <c r="E680" s="224" t="s">
        <v>17004</v>
      </c>
      <c r="F680" s="224" t="s">
        <v>17004</v>
      </c>
      <c r="G680" s="224" t="s">
        <v>17004</v>
      </c>
      <c r="H680" s="224" t="s">
        <v>17004</v>
      </c>
      <c r="I680" s="229">
        <f>I681</f>
        <v>775.8</v>
      </c>
      <c r="J680" s="229">
        <f t="shared" ref="J680:S680" si="246">J681</f>
        <v>718.4</v>
      </c>
      <c r="K680" s="230">
        <f t="shared" si="246"/>
        <v>39</v>
      </c>
      <c r="L680" s="224" t="s">
        <v>17004</v>
      </c>
      <c r="M680" s="224" t="s">
        <v>17004</v>
      </c>
      <c r="N680" s="227" t="s">
        <v>17004</v>
      </c>
      <c r="O680" s="231">
        <v>6124011.9400000004</v>
      </c>
      <c r="P680" s="229">
        <f t="shared" si="246"/>
        <v>0</v>
      </c>
      <c r="Q680" s="229">
        <f t="shared" si="246"/>
        <v>0</v>
      </c>
      <c r="R680" s="229">
        <f t="shared" si="246"/>
        <v>0</v>
      </c>
      <c r="S680" s="229">
        <f t="shared" si="246"/>
        <v>6124011.9400000004</v>
      </c>
      <c r="T680" s="225">
        <f t="shared" si="223"/>
        <v>7893.8024490848165</v>
      </c>
      <c r="U680" s="232">
        <f>U681</f>
        <v>10286.980083526681</v>
      </c>
    </row>
    <row r="681" spans="1:21" ht="35.25" x14ac:dyDescent="0.5">
      <c r="A681">
        <v>1</v>
      </c>
      <c r="B681" s="241">
        <f>SUBTOTAL(9,$A$377:A681)</f>
        <v>288</v>
      </c>
      <c r="C681" s="234" t="s">
        <v>333</v>
      </c>
      <c r="D681" s="235"/>
      <c r="E681" s="224">
        <v>1973</v>
      </c>
      <c r="F681" s="224" t="s">
        <v>17152</v>
      </c>
      <c r="G681" s="224">
        <v>2</v>
      </c>
      <c r="H681" s="224" t="s">
        <v>16975</v>
      </c>
      <c r="I681" s="236">
        <v>775.8</v>
      </c>
      <c r="J681" s="236">
        <v>718.4</v>
      </c>
      <c r="K681" s="237">
        <v>39</v>
      </c>
      <c r="L681" s="224" t="s">
        <v>17021</v>
      </c>
      <c r="M681" s="224" t="s">
        <v>17056</v>
      </c>
      <c r="N681" s="227" t="s">
        <v>17025</v>
      </c>
      <c r="O681" s="232">
        <v>6124011.9400000004</v>
      </c>
      <c r="P681" s="232"/>
      <c r="Q681" s="232">
        <v>0</v>
      </c>
      <c r="R681" s="232">
        <v>0</v>
      </c>
      <c r="S681" s="232">
        <f t="shared" ref="S681" si="247">O681-Q681-R681</f>
        <v>6124011.9400000004</v>
      </c>
      <c r="T681" s="225">
        <f t="shared" si="223"/>
        <v>7893.8024490848165</v>
      </c>
      <c r="U681" s="232">
        <v>10286.980083526681</v>
      </c>
    </row>
    <row r="682" spans="1:21" ht="35.25" x14ac:dyDescent="0.5">
      <c r="B682" s="259" t="s">
        <v>332</v>
      </c>
      <c r="C682" s="251"/>
      <c r="D682" s="223" t="s">
        <v>17004</v>
      </c>
      <c r="E682" s="224" t="s">
        <v>17004</v>
      </c>
      <c r="F682" s="224" t="s">
        <v>17004</v>
      </c>
      <c r="G682" s="224" t="s">
        <v>17004</v>
      </c>
      <c r="H682" s="224" t="s">
        <v>17004</v>
      </c>
      <c r="I682" s="229">
        <f>I683</f>
        <v>350</v>
      </c>
      <c r="J682" s="229">
        <f t="shared" ref="J682:S682" si="248">J683</f>
        <v>316</v>
      </c>
      <c r="K682" s="230">
        <f t="shared" si="248"/>
        <v>7</v>
      </c>
      <c r="L682" s="224" t="s">
        <v>17004</v>
      </c>
      <c r="M682" s="224" t="s">
        <v>17004</v>
      </c>
      <c r="N682" s="227" t="s">
        <v>17004</v>
      </c>
      <c r="O682" s="231">
        <v>2111295.25</v>
      </c>
      <c r="P682" s="229">
        <f t="shared" si="248"/>
        <v>0</v>
      </c>
      <c r="Q682" s="229">
        <f t="shared" si="248"/>
        <v>0</v>
      </c>
      <c r="R682" s="229">
        <f t="shared" si="248"/>
        <v>0</v>
      </c>
      <c r="S682" s="229">
        <f t="shared" si="248"/>
        <v>2111295.25</v>
      </c>
      <c r="T682" s="225">
        <f t="shared" si="223"/>
        <v>6032.2721428571431</v>
      </c>
      <c r="U682" s="232">
        <f>U683</f>
        <v>8064.6354285714287</v>
      </c>
    </row>
    <row r="683" spans="1:21" ht="35.25" x14ac:dyDescent="0.5">
      <c r="A683">
        <v>1</v>
      </c>
      <c r="B683" s="241">
        <f>SUBTOTAL(9,$A$377:A683)</f>
        <v>289</v>
      </c>
      <c r="C683" s="234" t="s">
        <v>334</v>
      </c>
      <c r="D683" s="235"/>
      <c r="E683" s="224">
        <v>1962</v>
      </c>
      <c r="F683" s="224" t="s">
        <v>17152</v>
      </c>
      <c r="G683" s="224">
        <v>2</v>
      </c>
      <c r="H683" s="224">
        <v>2</v>
      </c>
      <c r="I683" s="236">
        <v>350</v>
      </c>
      <c r="J683" s="236">
        <v>316</v>
      </c>
      <c r="K683" s="237">
        <v>7</v>
      </c>
      <c r="L683" s="224" t="s">
        <v>17021</v>
      </c>
      <c r="M683" s="224" t="s">
        <v>17056</v>
      </c>
      <c r="N683" s="227" t="s">
        <v>17025</v>
      </c>
      <c r="O683" s="232">
        <v>2111295.25</v>
      </c>
      <c r="P683" s="232"/>
      <c r="Q683" s="232">
        <v>0</v>
      </c>
      <c r="R683" s="232">
        <v>0</v>
      </c>
      <c r="S683" s="232">
        <f t="shared" ref="S683" si="249">O683-Q683-R683</f>
        <v>2111295.25</v>
      </c>
      <c r="T683" s="225">
        <f t="shared" si="223"/>
        <v>6032.2721428571431</v>
      </c>
      <c r="U683" s="232">
        <v>8064.6354285714287</v>
      </c>
    </row>
    <row r="684" spans="1:21" ht="35.25" x14ac:dyDescent="0.5">
      <c r="B684" s="259" t="s">
        <v>17401</v>
      </c>
      <c r="C684" s="251"/>
      <c r="D684" s="223" t="s">
        <v>17004</v>
      </c>
      <c r="E684" s="224" t="s">
        <v>17004</v>
      </c>
      <c r="F684" s="224" t="s">
        <v>17004</v>
      </c>
      <c r="G684" s="224" t="s">
        <v>17004</v>
      </c>
      <c r="H684" s="224" t="s">
        <v>17004</v>
      </c>
      <c r="I684" s="229">
        <f>I685</f>
        <v>718.8</v>
      </c>
      <c r="J684" s="229">
        <f t="shared" ref="J684:S684" si="250">J685</f>
        <v>469.1</v>
      </c>
      <c r="K684" s="230">
        <f t="shared" si="250"/>
        <v>35</v>
      </c>
      <c r="L684" s="224" t="s">
        <v>17004</v>
      </c>
      <c r="M684" s="224" t="s">
        <v>17004</v>
      </c>
      <c r="N684" s="227" t="s">
        <v>17004</v>
      </c>
      <c r="O684" s="231">
        <v>5009564.76</v>
      </c>
      <c r="P684" s="229">
        <f t="shared" si="250"/>
        <v>0</v>
      </c>
      <c r="Q684" s="229">
        <f t="shared" si="250"/>
        <v>0</v>
      </c>
      <c r="R684" s="229">
        <f t="shared" si="250"/>
        <v>0</v>
      </c>
      <c r="S684" s="229">
        <f t="shared" si="250"/>
        <v>5009564.76</v>
      </c>
      <c r="T684" s="225">
        <f>T685</f>
        <v>6969.3444073455757</v>
      </c>
      <c r="U684" s="232">
        <f>U685</f>
        <v>8684.3878686700064</v>
      </c>
    </row>
    <row r="685" spans="1:21" ht="35.25" x14ac:dyDescent="0.5">
      <c r="A685">
        <v>1</v>
      </c>
      <c r="B685" s="241">
        <f>SUBTOTAL(9,$A$377:A685)</f>
        <v>290</v>
      </c>
      <c r="C685" s="234" t="s">
        <v>10231</v>
      </c>
      <c r="D685" s="235"/>
      <c r="E685" s="224">
        <v>1969</v>
      </c>
      <c r="F685" s="224" t="s">
        <v>17152</v>
      </c>
      <c r="G685" s="224">
        <v>2</v>
      </c>
      <c r="H685" s="224">
        <v>2</v>
      </c>
      <c r="I685" s="236">
        <v>718.8</v>
      </c>
      <c r="J685" s="236">
        <v>469.1</v>
      </c>
      <c r="K685" s="237">
        <v>35</v>
      </c>
      <c r="L685" s="224" t="s">
        <v>17021</v>
      </c>
      <c r="M685" s="224" t="s">
        <v>17056</v>
      </c>
      <c r="N685" s="227" t="s">
        <v>17025</v>
      </c>
      <c r="O685" s="232">
        <v>5009564.76</v>
      </c>
      <c r="P685" s="232"/>
      <c r="Q685" s="232">
        <v>0</v>
      </c>
      <c r="R685" s="232">
        <v>0</v>
      </c>
      <c r="S685" s="232">
        <f t="shared" ref="S685" si="251">O685-Q685-R685</f>
        <v>5009564.76</v>
      </c>
      <c r="T685" s="225">
        <f>O685/I685</f>
        <v>6969.3444073455757</v>
      </c>
      <c r="U685" s="232">
        <v>8684.3878686700064</v>
      </c>
    </row>
    <row r="686" spans="1:21" ht="35.25" x14ac:dyDescent="0.5">
      <c r="B686" s="259" t="s">
        <v>354</v>
      </c>
      <c r="C686" s="251"/>
      <c r="D686" s="223" t="s">
        <v>17004</v>
      </c>
      <c r="E686" s="224" t="s">
        <v>17004</v>
      </c>
      <c r="F686" s="224" t="s">
        <v>17004</v>
      </c>
      <c r="G686" s="224" t="s">
        <v>17004</v>
      </c>
      <c r="H686" s="224" t="s">
        <v>17004</v>
      </c>
      <c r="I686" s="229">
        <f>SUM(I687:I688)</f>
        <v>4295</v>
      </c>
      <c r="J686" s="229">
        <f t="shared" ref="J686:S686" si="252">SUM(J687:J688)</f>
        <v>3429.2</v>
      </c>
      <c r="K686" s="230">
        <f t="shared" si="252"/>
        <v>78</v>
      </c>
      <c r="L686" s="224" t="s">
        <v>17004</v>
      </c>
      <c r="M686" s="224" t="s">
        <v>17004</v>
      </c>
      <c r="N686" s="227" t="s">
        <v>17004</v>
      </c>
      <c r="O686" s="231">
        <v>14442374.34</v>
      </c>
      <c r="P686" s="229">
        <f t="shared" si="252"/>
        <v>0</v>
      </c>
      <c r="Q686" s="229">
        <f t="shared" si="252"/>
        <v>0</v>
      </c>
      <c r="R686" s="229">
        <f t="shared" si="252"/>
        <v>0</v>
      </c>
      <c r="S686" s="229">
        <f t="shared" si="252"/>
        <v>14442374.34</v>
      </c>
      <c r="T686" s="225">
        <f t="shared" si="223"/>
        <v>3362.6017089639113</v>
      </c>
      <c r="U686" s="232">
        <f>MAX(U687:U688)</f>
        <v>9904.265321455403</v>
      </c>
    </row>
    <row r="687" spans="1:21" ht="35.25" x14ac:dyDescent="0.5">
      <c r="A687">
        <v>1</v>
      </c>
      <c r="B687" s="241">
        <f>SUBTOTAL(9,$A$377:A687)</f>
        <v>291</v>
      </c>
      <c r="C687" s="234" t="s">
        <v>356</v>
      </c>
      <c r="D687" s="235"/>
      <c r="E687" s="224">
        <v>1981</v>
      </c>
      <c r="F687" s="224" t="s">
        <v>17152</v>
      </c>
      <c r="G687" s="224">
        <v>2</v>
      </c>
      <c r="H687" s="224" t="s">
        <v>17028</v>
      </c>
      <c r="I687" s="236">
        <v>931.7</v>
      </c>
      <c r="J687" s="236">
        <v>848</v>
      </c>
      <c r="K687" s="237">
        <v>34</v>
      </c>
      <c r="L687" s="224" t="s">
        <v>17021</v>
      </c>
      <c r="M687" s="224" t="s">
        <v>17037</v>
      </c>
      <c r="N687" s="227" t="s">
        <v>17145</v>
      </c>
      <c r="O687" s="232">
        <v>8671178.6099999994</v>
      </c>
      <c r="P687" s="232"/>
      <c r="Q687" s="232">
        <v>0</v>
      </c>
      <c r="R687" s="232">
        <v>0</v>
      </c>
      <c r="S687" s="232">
        <f t="shared" ref="S687:S688" si="253">O687-Q687-R687</f>
        <v>8671178.6099999994</v>
      </c>
      <c r="T687" s="225">
        <f t="shared" si="223"/>
        <v>9306.8354727916703</v>
      </c>
      <c r="U687" s="232">
        <v>9904.265321455403</v>
      </c>
    </row>
    <row r="688" spans="1:21" ht="35.25" x14ac:dyDescent="0.5">
      <c r="A688">
        <v>1</v>
      </c>
      <c r="B688" s="241">
        <f>SUBTOTAL(9,$A$377:A688)</f>
        <v>292</v>
      </c>
      <c r="C688" s="234" t="s">
        <v>355</v>
      </c>
      <c r="D688" s="235"/>
      <c r="E688" s="224">
        <v>1974</v>
      </c>
      <c r="F688" s="224" t="s">
        <v>17152</v>
      </c>
      <c r="G688" s="224">
        <v>5</v>
      </c>
      <c r="H688" s="224" t="s">
        <v>16975</v>
      </c>
      <c r="I688" s="236">
        <v>3363.3</v>
      </c>
      <c r="J688" s="236">
        <v>2581.1999999999998</v>
      </c>
      <c r="K688" s="237">
        <v>44</v>
      </c>
      <c r="L688" s="224" t="s">
        <v>17021</v>
      </c>
      <c r="M688" s="224" t="s">
        <v>17056</v>
      </c>
      <c r="N688" s="227" t="s">
        <v>17025</v>
      </c>
      <c r="O688" s="232">
        <v>5771195.7300000004</v>
      </c>
      <c r="P688" s="232"/>
      <c r="Q688" s="232">
        <v>0</v>
      </c>
      <c r="R688" s="232">
        <v>0</v>
      </c>
      <c r="S688" s="232">
        <f t="shared" si="253"/>
        <v>5771195.7300000004</v>
      </c>
      <c r="T688" s="225">
        <f t="shared" si="223"/>
        <v>1715.9324859512978</v>
      </c>
      <c r="U688" s="232">
        <v>5674.57</v>
      </c>
    </row>
    <row r="689" spans="1:22" ht="35.25" x14ac:dyDescent="0.5">
      <c r="B689" s="259" t="s">
        <v>2946</v>
      </c>
      <c r="C689" s="251"/>
      <c r="D689" s="223" t="s">
        <v>17004</v>
      </c>
      <c r="E689" s="224" t="s">
        <v>17004</v>
      </c>
      <c r="F689" s="224" t="s">
        <v>17004</v>
      </c>
      <c r="G689" s="224" t="s">
        <v>17004</v>
      </c>
      <c r="H689" s="224" t="s">
        <v>17004</v>
      </c>
      <c r="I689" s="229">
        <f>SUM(I690:I695)</f>
        <v>11990.91</v>
      </c>
      <c r="J689" s="229">
        <f t="shared" ref="J689:S689" si="254">SUM(J690:J695)</f>
        <v>9521.9</v>
      </c>
      <c r="K689" s="230">
        <f t="shared" si="254"/>
        <v>407</v>
      </c>
      <c r="L689" s="224" t="s">
        <v>17004</v>
      </c>
      <c r="M689" s="224" t="s">
        <v>17004</v>
      </c>
      <c r="N689" s="227" t="s">
        <v>17004</v>
      </c>
      <c r="O689" s="231">
        <v>32648677.989999995</v>
      </c>
      <c r="P689" s="229">
        <f t="shared" si="254"/>
        <v>300000</v>
      </c>
      <c r="Q689" s="229">
        <f t="shared" si="254"/>
        <v>0</v>
      </c>
      <c r="R689" s="229">
        <f t="shared" si="254"/>
        <v>0</v>
      </c>
      <c r="S689" s="229">
        <f t="shared" si="254"/>
        <v>32648677.989999995</v>
      </c>
      <c r="T689" s="225">
        <f t="shared" si="223"/>
        <v>2722.7856759828901</v>
      </c>
      <c r="U689" s="232">
        <f>MAX(U690:U695)</f>
        <v>9477.550446580417</v>
      </c>
    </row>
    <row r="690" spans="1:22" ht="35.25" x14ac:dyDescent="0.5">
      <c r="A690">
        <v>1</v>
      </c>
      <c r="B690" s="241">
        <f>SUBTOTAL(9,$A$377:A690)</f>
        <v>293</v>
      </c>
      <c r="C690" s="234" t="s">
        <v>2950</v>
      </c>
      <c r="D690" s="235"/>
      <c r="E690" s="224">
        <v>1975</v>
      </c>
      <c r="F690" s="224" t="s">
        <v>17152</v>
      </c>
      <c r="G690" s="224">
        <v>5</v>
      </c>
      <c r="H690" s="224" t="s">
        <v>17031</v>
      </c>
      <c r="I690" s="236">
        <v>3265.86</v>
      </c>
      <c r="J690" s="236">
        <v>2962.26</v>
      </c>
      <c r="K690" s="237">
        <v>107</v>
      </c>
      <c r="L690" s="224" t="s">
        <v>17021</v>
      </c>
      <c r="M690" s="224" t="s">
        <v>17037</v>
      </c>
      <c r="N690" s="227" t="s">
        <v>17089</v>
      </c>
      <c r="O690" s="232">
        <v>11594629.729999999</v>
      </c>
      <c r="P690" s="232"/>
      <c r="Q690" s="232">
        <v>0</v>
      </c>
      <c r="R690" s="232">
        <v>0</v>
      </c>
      <c r="S690" s="232">
        <f t="shared" ref="S690:S695" si="255">O690-Q690-R690</f>
        <v>11594629.729999999</v>
      </c>
      <c r="T690" s="225">
        <f t="shared" si="223"/>
        <v>3550.2531431230973</v>
      </c>
      <c r="U690" s="232">
        <v>3550.2531431230973</v>
      </c>
    </row>
    <row r="691" spans="1:22" ht="35.25" x14ac:dyDescent="0.5">
      <c r="A691">
        <v>1</v>
      </c>
      <c r="B691" s="241">
        <f>SUBTOTAL(9,$A$377:A691)</f>
        <v>294</v>
      </c>
      <c r="C691" s="234" t="s">
        <v>2951</v>
      </c>
      <c r="D691" s="235"/>
      <c r="E691" s="224">
        <v>1959</v>
      </c>
      <c r="F691" s="224" t="s">
        <v>17152</v>
      </c>
      <c r="G691" s="224">
        <v>2</v>
      </c>
      <c r="H691" s="224" t="s">
        <v>16975</v>
      </c>
      <c r="I691" s="236">
        <v>793.81</v>
      </c>
      <c r="J691" s="236">
        <v>712.95</v>
      </c>
      <c r="K691" s="237">
        <v>36</v>
      </c>
      <c r="L691" s="224" t="s">
        <v>17021</v>
      </c>
      <c r="M691" s="224" t="s">
        <v>17037</v>
      </c>
      <c r="N691" s="227" t="s">
        <v>17089</v>
      </c>
      <c r="O691" s="232">
        <v>5779283.9199999999</v>
      </c>
      <c r="P691" s="232"/>
      <c r="Q691" s="232">
        <v>0</v>
      </c>
      <c r="R691" s="232">
        <v>0</v>
      </c>
      <c r="S691" s="232">
        <f t="shared" si="255"/>
        <v>5779283.9199999999</v>
      </c>
      <c r="T691" s="225">
        <f t="shared" si="223"/>
        <v>7280.4372834809337</v>
      </c>
      <c r="U691" s="232">
        <v>9477.550446580417</v>
      </c>
    </row>
    <row r="692" spans="1:22" ht="35.25" x14ac:dyDescent="0.5">
      <c r="A692">
        <v>1</v>
      </c>
      <c r="B692" s="241">
        <f>SUBTOTAL(9,$A$377:A692)</f>
        <v>295</v>
      </c>
      <c r="C692" s="234" t="s">
        <v>2948</v>
      </c>
      <c r="D692" s="235"/>
      <c r="E692" s="224">
        <v>1965</v>
      </c>
      <c r="F692" s="224" t="s">
        <v>17152</v>
      </c>
      <c r="G692" s="224">
        <v>2</v>
      </c>
      <c r="H692" s="224" t="s">
        <v>16975</v>
      </c>
      <c r="I692" s="236">
        <v>684.27</v>
      </c>
      <c r="J692" s="236">
        <v>635.52</v>
      </c>
      <c r="K692" s="237">
        <v>22</v>
      </c>
      <c r="L692" s="224" t="s">
        <v>17021</v>
      </c>
      <c r="M692" s="224" t="s">
        <v>17037</v>
      </c>
      <c r="N692" s="227" t="s">
        <v>17090</v>
      </c>
      <c r="O692" s="232">
        <v>4624754.1500000004</v>
      </c>
      <c r="P692" s="232"/>
      <c r="Q692" s="232">
        <v>0</v>
      </c>
      <c r="R692" s="232">
        <v>0</v>
      </c>
      <c r="S692" s="232">
        <f t="shared" si="255"/>
        <v>4624754.1500000004</v>
      </c>
      <c r="T692" s="225">
        <f t="shared" si="223"/>
        <v>6758.6685811156422</v>
      </c>
      <c r="U692" s="232">
        <v>8872.5848825755911</v>
      </c>
    </row>
    <row r="693" spans="1:22" ht="35.25" x14ac:dyDescent="0.5">
      <c r="A693">
        <v>1</v>
      </c>
      <c r="B693" s="241">
        <f>SUBTOTAL(9,$A$377:A693)</f>
        <v>296</v>
      </c>
      <c r="C693" s="234" t="s">
        <v>2949</v>
      </c>
      <c r="D693" s="235"/>
      <c r="E693" s="224">
        <v>1983</v>
      </c>
      <c r="F693" s="224" t="s">
        <v>17152</v>
      </c>
      <c r="G693" s="224">
        <v>3</v>
      </c>
      <c r="H693" s="224" t="s">
        <v>16973</v>
      </c>
      <c r="I693" s="236">
        <v>855.4</v>
      </c>
      <c r="J693" s="236">
        <v>570.9</v>
      </c>
      <c r="K693" s="237">
        <v>17</v>
      </c>
      <c r="L693" s="224" t="s">
        <v>17021</v>
      </c>
      <c r="M693" s="224" t="s">
        <v>17037</v>
      </c>
      <c r="N693" s="227" t="s">
        <v>17089</v>
      </c>
      <c r="O693" s="232">
        <v>2937546.58</v>
      </c>
      <c r="P693" s="232"/>
      <c r="Q693" s="232">
        <v>0</v>
      </c>
      <c r="R693" s="232">
        <v>0</v>
      </c>
      <c r="S693" s="232">
        <f t="shared" si="255"/>
        <v>2937546.58</v>
      </c>
      <c r="T693" s="225">
        <f t="shared" si="223"/>
        <v>3434.120388122516</v>
      </c>
      <c r="U693" s="232">
        <v>3574.4056347907413</v>
      </c>
    </row>
    <row r="694" spans="1:22" ht="35.25" x14ac:dyDescent="0.5">
      <c r="A694">
        <v>1</v>
      </c>
      <c r="B694" s="241">
        <f>SUBTOTAL(9,$A$377:A694)</f>
        <v>297</v>
      </c>
      <c r="C694" s="234" t="s">
        <v>2952</v>
      </c>
      <c r="D694" s="235"/>
      <c r="E694" s="224">
        <v>1982</v>
      </c>
      <c r="F694" s="224" t="s">
        <v>17152</v>
      </c>
      <c r="G694" s="224">
        <v>2</v>
      </c>
      <c r="H694" s="224" t="s">
        <v>17028</v>
      </c>
      <c r="I694" s="236">
        <v>1044.5</v>
      </c>
      <c r="J694" s="236">
        <v>955.1</v>
      </c>
      <c r="K694" s="237">
        <v>36</v>
      </c>
      <c r="L694" s="224" t="s">
        <v>17021</v>
      </c>
      <c r="M694" s="224" t="s">
        <v>17037</v>
      </c>
      <c r="N694" s="227" t="s">
        <v>17089</v>
      </c>
      <c r="O694" s="232">
        <v>7412463.6100000003</v>
      </c>
      <c r="P694" s="232"/>
      <c r="Q694" s="232">
        <v>0</v>
      </c>
      <c r="R694" s="232">
        <v>0</v>
      </c>
      <c r="S694" s="232">
        <f t="shared" si="255"/>
        <v>7412463.6100000003</v>
      </c>
      <c r="T694" s="225">
        <f t="shared" si="223"/>
        <v>7096.6621445667788</v>
      </c>
      <c r="U694" s="232">
        <v>9198.4417424605072</v>
      </c>
    </row>
    <row r="695" spans="1:22" s="43" customFormat="1" ht="72.75" customHeight="1" x14ac:dyDescent="0.25">
      <c r="A695">
        <v>1</v>
      </c>
      <c r="B695" s="241">
        <f>SUBTOTAL(9,$A$377:A695)</f>
        <v>298</v>
      </c>
      <c r="C695" s="234" t="s">
        <v>10912</v>
      </c>
      <c r="D695" s="235"/>
      <c r="E695" s="241">
        <v>1990</v>
      </c>
      <c r="F695" s="241" t="s">
        <v>17152</v>
      </c>
      <c r="G695" s="241">
        <v>5</v>
      </c>
      <c r="H695" s="241">
        <v>6</v>
      </c>
      <c r="I695" s="242">
        <v>5347.07</v>
      </c>
      <c r="J695" s="242">
        <v>3685.17</v>
      </c>
      <c r="K695" s="243">
        <v>189</v>
      </c>
      <c r="L695" s="241" t="s">
        <v>17021</v>
      </c>
      <c r="M695" s="241" t="s">
        <v>17037</v>
      </c>
      <c r="N695" s="244" t="s">
        <v>17400</v>
      </c>
      <c r="O695" s="232">
        <v>300000</v>
      </c>
      <c r="P695" s="232">
        <v>300000</v>
      </c>
      <c r="Q695" s="232">
        <v>0</v>
      </c>
      <c r="R695" s="232">
        <v>0</v>
      </c>
      <c r="S695" s="232">
        <f t="shared" si="255"/>
        <v>300000</v>
      </c>
      <c r="T695" s="232">
        <f>O695/I695</f>
        <v>56.105493288847917</v>
      </c>
      <c r="U695" s="232">
        <v>56.105493288847917</v>
      </c>
      <c r="V695"/>
    </row>
    <row r="696" spans="1:22" ht="35.25" x14ac:dyDescent="0.5">
      <c r="B696" s="259" t="s">
        <v>2956</v>
      </c>
      <c r="C696" s="251"/>
      <c r="D696" s="223" t="s">
        <v>17004</v>
      </c>
      <c r="E696" s="224" t="s">
        <v>17004</v>
      </c>
      <c r="F696" s="224" t="s">
        <v>17004</v>
      </c>
      <c r="G696" s="224" t="s">
        <v>17004</v>
      </c>
      <c r="H696" s="224" t="s">
        <v>17004</v>
      </c>
      <c r="I696" s="229">
        <f>I697</f>
        <v>409.7</v>
      </c>
      <c r="J696" s="229">
        <f t="shared" ref="J696:S696" si="256">J697</f>
        <v>351</v>
      </c>
      <c r="K696" s="230">
        <f t="shared" si="256"/>
        <v>20</v>
      </c>
      <c r="L696" s="224" t="s">
        <v>17004</v>
      </c>
      <c r="M696" s="224" t="s">
        <v>17004</v>
      </c>
      <c r="N696" s="227" t="s">
        <v>17004</v>
      </c>
      <c r="O696" s="231">
        <v>4155840.37</v>
      </c>
      <c r="P696" s="229">
        <f t="shared" si="256"/>
        <v>0</v>
      </c>
      <c r="Q696" s="229">
        <f t="shared" si="256"/>
        <v>0</v>
      </c>
      <c r="R696" s="229">
        <f t="shared" si="256"/>
        <v>0</v>
      </c>
      <c r="S696" s="229">
        <f t="shared" si="256"/>
        <v>4155840.37</v>
      </c>
      <c r="T696" s="225">
        <f t="shared" si="223"/>
        <v>10143.618184037101</v>
      </c>
      <c r="U696" s="232">
        <f>U697</f>
        <v>13355.00356358311</v>
      </c>
    </row>
    <row r="697" spans="1:22" ht="35.25" x14ac:dyDescent="0.5">
      <c r="A697">
        <v>1</v>
      </c>
      <c r="B697" s="241">
        <f>SUBTOTAL(9,$A$377:A697)</f>
        <v>299</v>
      </c>
      <c r="C697" s="234" t="s">
        <v>2953</v>
      </c>
      <c r="D697" s="235"/>
      <c r="E697" s="224">
        <v>1969</v>
      </c>
      <c r="F697" s="224" t="s">
        <v>17152</v>
      </c>
      <c r="G697" s="224">
        <v>2</v>
      </c>
      <c r="H697" s="224" t="s">
        <v>16975</v>
      </c>
      <c r="I697" s="236">
        <v>409.7</v>
      </c>
      <c r="J697" s="236">
        <v>351</v>
      </c>
      <c r="K697" s="237">
        <v>20</v>
      </c>
      <c r="L697" s="224" t="s">
        <v>17021</v>
      </c>
      <c r="M697" s="224" t="s">
        <v>17056</v>
      </c>
      <c r="N697" s="227" t="s">
        <v>17025</v>
      </c>
      <c r="O697" s="232">
        <v>4155840.37</v>
      </c>
      <c r="P697" s="232"/>
      <c r="Q697" s="232">
        <v>0</v>
      </c>
      <c r="R697" s="232">
        <v>0</v>
      </c>
      <c r="S697" s="232">
        <f t="shared" ref="S697" si="257">O697-Q697-R697</f>
        <v>4155840.37</v>
      </c>
      <c r="T697" s="225">
        <f t="shared" si="223"/>
        <v>10143.618184037101</v>
      </c>
      <c r="U697" s="232">
        <v>13355.00356358311</v>
      </c>
    </row>
    <row r="698" spans="1:22" ht="35.25" x14ac:dyDescent="0.5">
      <c r="B698" s="259" t="s">
        <v>2955</v>
      </c>
      <c r="C698" s="251"/>
      <c r="D698" s="223" t="s">
        <v>17004</v>
      </c>
      <c r="E698" s="224" t="s">
        <v>17004</v>
      </c>
      <c r="F698" s="224" t="s">
        <v>17004</v>
      </c>
      <c r="G698" s="224" t="s">
        <v>17004</v>
      </c>
      <c r="H698" s="224" t="s">
        <v>17004</v>
      </c>
      <c r="I698" s="229">
        <f>I699</f>
        <v>503</v>
      </c>
      <c r="J698" s="229">
        <f t="shared" ref="J698:S698" si="258">J699</f>
        <v>470.3</v>
      </c>
      <c r="K698" s="230">
        <f t="shared" si="258"/>
        <v>19</v>
      </c>
      <c r="L698" s="224" t="s">
        <v>17004</v>
      </c>
      <c r="M698" s="224" t="s">
        <v>17004</v>
      </c>
      <c r="N698" s="227" t="s">
        <v>17004</v>
      </c>
      <c r="O698" s="231">
        <v>4904366.8899999997</v>
      </c>
      <c r="P698" s="229">
        <f t="shared" si="258"/>
        <v>0</v>
      </c>
      <c r="Q698" s="229">
        <f t="shared" si="258"/>
        <v>0</v>
      </c>
      <c r="R698" s="229">
        <f t="shared" si="258"/>
        <v>0</v>
      </c>
      <c r="S698" s="229">
        <f t="shared" si="258"/>
        <v>4904366.8899999997</v>
      </c>
      <c r="T698" s="225">
        <f t="shared" si="223"/>
        <v>9750.2323856858839</v>
      </c>
      <c r="U698" s="232">
        <f>U699</f>
        <v>12798.708389662028</v>
      </c>
    </row>
    <row r="699" spans="1:22" ht="35.25" x14ac:dyDescent="0.5">
      <c r="A699">
        <v>1</v>
      </c>
      <c r="B699" s="241">
        <f>SUBTOTAL(9,$A$377:A699)</f>
        <v>300</v>
      </c>
      <c r="C699" s="234" t="s">
        <v>2954</v>
      </c>
      <c r="D699" s="235"/>
      <c r="E699" s="224">
        <v>1890</v>
      </c>
      <c r="F699" s="224" t="s">
        <v>17152</v>
      </c>
      <c r="G699" s="224">
        <v>2</v>
      </c>
      <c r="H699" s="224" t="s">
        <v>16975</v>
      </c>
      <c r="I699" s="236">
        <v>503</v>
      </c>
      <c r="J699" s="236">
        <v>470.3</v>
      </c>
      <c r="K699" s="237">
        <v>19</v>
      </c>
      <c r="L699" s="224" t="s">
        <v>17021</v>
      </c>
      <c r="M699" s="224" t="s">
        <v>17056</v>
      </c>
      <c r="N699" s="227" t="s">
        <v>17025</v>
      </c>
      <c r="O699" s="232">
        <v>4904366.8899999997</v>
      </c>
      <c r="P699" s="232"/>
      <c r="Q699" s="232">
        <v>0</v>
      </c>
      <c r="R699" s="232">
        <v>0</v>
      </c>
      <c r="S699" s="232">
        <f t="shared" ref="S699" si="259">O699-Q699-R699</f>
        <v>4904366.8899999997</v>
      </c>
      <c r="T699" s="225">
        <f t="shared" si="223"/>
        <v>9750.2323856858839</v>
      </c>
      <c r="U699" s="232">
        <v>12798.708389662028</v>
      </c>
    </row>
    <row r="700" spans="1:22" ht="35.25" x14ac:dyDescent="0.5">
      <c r="B700" s="240" t="s">
        <v>40</v>
      </c>
      <c r="C700" s="238"/>
      <c r="D700" s="223" t="s">
        <v>17004</v>
      </c>
      <c r="E700" s="224" t="s">
        <v>17004</v>
      </c>
      <c r="F700" s="224" t="s">
        <v>17004</v>
      </c>
      <c r="G700" s="224" t="s">
        <v>17004</v>
      </c>
      <c r="H700" s="224" t="s">
        <v>17004</v>
      </c>
      <c r="I700" s="229">
        <f>SUM(I701:I703)</f>
        <v>2902.9</v>
      </c>
      <c r="J700" s="229">
        <f t="shared" ref="J700:S700" si="260">SUM(J701:J703)</f>
        <v>2546.6</v>
      </c>
      <c r="K700" s="230">
        <f t="shared" si="260"/>
        <v>151</v>
      </c>
      <c r="L700" s="224" t="s">
        <v>17004</v>
      </c>
      <c r="M700" s="224" t="s">
        <v>17004</v>
      </c>
      <c r="N700" s="227" t="s">
        <v>17004</v>
      </c>
      <c r="O700" s="231">
        <v>15837646.57</v>
      </c>
      <c r="P700" s="229">
        <f t="shared" si="260"/>
        <v>0</v>
      </c>
      <c r="Q700" s="229">
        <f t="shared" si="260"/>
        <v>0</v>
      </c>
      <c r="R700" s="229">
        <f t="shared" si="260"/>
        <v>0</v>
      </c>
      <c r="S700" s="229">
        <f t="shared" si="260"/>
        <v>15837646.57</v>
      </c>
      <c r="T700" s="225">
        <f t="shared" si="223"/>
        <v>5455.8016362947401</v>
      </c>
      <c r="U700" s="232">
        <f>MAX(U701:U703)</f>
        <v>17265.345542168674</v>
      </c>
    </row>
    <row r="701" spans="1:22" ht="35.25" x14ac:dyDescent="0.5">
      <c r="A701">
        <v>1</v>
      </c>
      <c r="B701" s="241">
        <f>SUBTOTAL(9,$A$377:A701)</f>
        <v>301</v>
      </c>
      <c r="C701" s="238" t="s">
        <v>12321</v>
      </c>
      <c r="D701" s="239"/>
      <c r="E701" s="224">
        <v>1971</v>
      </c>
      <c r="F701" s="224" t="s">
        <v>17152</v>
      </c>
      <c r="G701" s="224">
        <v>2</v>
      </c>
      <c r="H701" s="224" t="s">
        <v>16973</v>
      </c>
      <c r="I701" s="236">
        <v>789.4</v>
      </c>
      <c r="J701" s="236">
        <v>729.4</v>
      </c>
      <c r="K701" s="237">
        <v>27</v>
      </c>
      <c r="L701" s="224" t="s">
        <v>17021</v>
      </c>
      <c r="M701" s="224" t="s">
        <v>17128</v>
      </c>
      <c r="N701" s="227" t="s">
        <v>17129</v>
      </c>
      <c r="O701" s="232">
        <v>3202590.8000000003</v>
      </c>
      <c r="P701" s="232"/>
      <c r="Q701" s="232">
        <v>0</v>
      </c>
      <c r="R701" s="232">
        <v>0</v>
      </c>
      <c r="S701" s="232">
        <f t="shared" ref="S701:S703" si="261">O701-Q701-R701</f>
        <v>3202590.8000000003</v>
      </c>
      <c r="T701" s="225">
        <f t="shared" si="223"/>
        <v>4056.9936660755006</v>
      </c>
      <c r="U701" s="232">
        <v>4056.9936660755002</v>
      </c>
    </row>
    <row r="702" spans="1:22" ht="35.25" x14ac:dyDescent="0.5">
      <c r="A702">
        <v>1</v>
      </c>
      <c r="B702" s="241">
        <f>SUBTOTAL(9,$A$377:A702)</f>
        <v>302</v>
      </c>
      <c r="C702" s="238" t="s">
        <v>48</v>
      </c>
      <c r="D702" s="239"/>
      <c r="E702" s="224">
        <v>1985</v>
      </c>
      <c r="F702" s="224" t="s">
        <v>17150</v>
      </c>
      <c r="G702" s="224">
        <v>2</v>
      </c>
      <c r="H702" s="224" t="s">
        <v>17028</v>
      </c>
      <c r="I702" s="236">
        <v>340.3</v>
      </c>
      <c r="J702" s="236">
        <v>306.60000000000002</v>
      </c>
      <c r="K702" s="237">
        <v>56</v>
      </c>
      <c r="L702" s="224" t="s">
        <v>17021</v>
      </c>
      <c r="M702" s="224" t="s">
        <v>17037</v>
      </c>
      <c r="N702" s="227" t="s">
        <v>17129</v>
      </c>
      <c r="O702" s="232">
        <v>5875397.0899999999</v>
      </c>
      <c r="P702" s="232"/>
      <c r="Q702" s="232">
        <v>0</v>
      </c>
      <c r="R702" s="232">
        <v>0</v>
      </c>
      <c r="S702" s="232">
        <f t="shared" si="261"/>
        <v>5875397.0899999999</v>
      </c>
      <c r="T702" s="225">
        <f t="shared" si="223"/>
        <v>17265.34554804584</v>
      </c>
      <c r="U702" s="232">
        <v>17265.345542168674</v>
      </c>
    </row>
    <row r="703" spans="1:22" ht="35.25" x14ac:dyDescent="0.5">
      <c r="A703">
        <v>1</v>
      </c>
      <c r="B703" s="241">
        <f>SUBTOTAL(9,$A$377:A703)</f>
        <v>303</v>
      </c>
      <c r="C703" s="234" t="s">
        <v>41</v>
      </c>
      <c r="D703" s="235"/>
      <c r="E703" s="224">
        <v>1964</v>
      </c>
      <c r="F703" s="224" t="s">
        <v>17152</v>
      </c>
      <c r="G703" s="224">
        <v>3</v>
      </c>
      <c r="H703" s="224" t="s">
        <v>17028</v>
      </c>
      <c r="I703" s="236">
        <v>1773.2</v>
      </c>
      <c r="J703" s="236">
        <v>1510.6</v>
      </c>
      <c r="K703" s="237">
        <v>68</v>
      </c>
      <c r="L703" s="224" t="s">
        <v>17021</v>
      </c>
      <c r="M703" s="224" t="s">
        <v>17128</v>
      </c>
      <c r="N703" s="227" t="s">
        <v>17129</v>
      </c>
      <c r="O703" s="232">
        <v>6759658.6800000006</v>
      </c>
      <c r="P703" s="232"/>
      <c r="Q703" s="232">
        <v>0</v>
      </c>
      <c r="R703" s="232">
        <v>0</v>
      </c>
      <c r="S703" s="232">
        <f t="shared" si="261"/>
        <v>6759658.6800000006</v>
      </c>
      <c r="T703" s="225">
        <f t="shared" si="223"/>
        <v>3812.1242273855178</v>
      </c>
      <c r="U703" s="232">
        <v>5049.0822048274304</v>
      </c>
    </row>
    <row r="704" spans="1:22" ht="35.25" x14ac:dyDescent="0.5">
      <c r="B704" s="240" t="s">
        <v>38</v>
      </c>
      <c r="C704" s="238"/>
      <c r="D704" s="223" t="s">
        <v>17004</v>
      </c>
      <c r="E704" s="224" t="s">
        <v>17004</v>
      </c>
      <c r="F704" s="224" t="s">
        <v>17004</v>
      </c>
      <c r="G704" s="224" t="s">
        <v>17004</v>
      </c>
      <c r="H704" s="224" t="s">
        <v>17004</v>
      </c>
      <c r="I704" s="229">
        <f>SUM(I705:I707)</f>
        <v>2450.5</v>
      </c>
      <c r="J704" s="229">
        <f t="shared" ref="J704:S704" si="262">SUM(J705:J707)</f>
        <v>2227</v>
      </c>
      <c r="K704" s="230">
        <f t="shared" si="262"/>
        <v>101</v>
      </c>
      <c r="L704" s="224" t="s">
        <v>17004</v>
      </c>
      <c r="M704" s="224" t="s">
        <v>17004</v>
      </c>
      <c r="N704" s="227" t="s">
        <v>17004</v>
      </c>
      <c r="O704" s="231">
        <v>13945648.970000001</v>
      </c>
      <c r="P704" s="229">
        <f t="shared" si="262"/>
        <v>0</v>
      </c>
      <c r="Q704" s="229">
        <f t="shared" si="262"/>
        <v>0</v>
      </c>
      <c r="R704" s="229">
        <f t="shared" si="262"/>
        <v>0</v>
      </c>
      <c r="S704" s="229">
        <f t="shared" si="262"/>
        <v>13945648.970000001</v>
      </c>
      <c r="T704" s="225">
        <f t="shared" si="223"/>
        <v>5690.9402040399918</v>
      </c>
      <c r="U704" s="232">
        <f>MAX(U705:U707)</f>
        <v>9023.8173248407657</v>
      </c>
    </row>
    <row r="705" spans="1:21" ht="35.25" x14ac:dyDescent="0.5">
      <c r="A705">
        <v>1</v>
      </c>
      <c r="B705" s="241">
        <f>SUBTOTAL(9,$A$377:A705)</f>
        <v>304</v>
      </c>
      <c r="C705" s="238" t="s">
        <v>17339</v>
      </c>
      <c r="D705" s="239"/>
      <c r="E705" s="224">
        <v>1961</v>
      </c>
      <c r="F705" s="224" t="s">
        <v>17152</v>
      </c>
      <c r="G705" s="224">
        <v>2</v>
      </c>
      <c r="H705" s="224" t="s">
        <v>16975</v>
      </c>
      <c r="I705" s="229">
        <v>314</v>
      </c>
      <c r="J705" s="229">
        <v>290.39999999999998</v>
      </c>
      <c r="K705" s="230">
        <v>16</v>
      </c>
      <c r="L705" s="224" t="s">
        <v>17021</v>
      </c>
      <c r="M705" s="224" t="s">
        <v>17128</v>
      </c>
      <c r="N705" s="227" t="s">
        <v>17130</v>
      </c>
      <c r="O705" s="229">
        <v>2833478.64</v>
      </c>
      <c r="P705" s="231"/>
      <c r="Q705" s="232">
        <v>0</v>
      </c>
      <c r="R705" s="232">
        <v>0</v>
      </c>
      <c r="S705" s="232">
        <f t="shared" ref="S705:S707" si="263">O705-Q705-R705</f>
        <v>2833478.64</v>
      </c>
      <c r="T705" s="225">
        <f t="shared" si="223"/>
        <v>9023.8173248407657</v>
      </c>
      <c r="U705" s="232">
        <v>9023.8173248407657</v>
      </c>
    </row>
    <row r="706" spans="1:21" ht="35.25" x14ac:dyDescent="0.5">
      <c r="A706">
        <v>1</v>
      </c>
      <c r="B706" s="241">
        <f>SUBTOTAL(9,$A$377:A706)</f>
        <v>305</v>
      </c>
      <c r="C706" s="234" t="s">
        <v>17306</v>
      </c>
      <c r="D706" s="224"/>
      <c r="E706" s="224">
        <v>1961</v>
      </c>
      <c r="F706" s="224" t="s">
        <v>17152</v>
      </c>
      <c r="G706" s="224">
        <v>3</v>
      </c>
      <c r="H706" s="224" t="s">
        <v>17028</v>
      </c>
      <c r="I706" s="236">
        <v>1693.9</v>
      </c>
      <c r="J706" s="236">
        <v>1536.4</v>
      </c>
      <c r="K706" s="237">
        <v>64</v>
      </c>
      <c r="L706" s="224" t="s">
        <v>17021</v>
      </c>
      <c r="M706" s="224" t="s">
        <v>17037</v>
      </c>
      <c r="N706" s="227" t="s">
        <v>17127</v>
      </c>
      <c r="O706" s="232">
        <v>8038244.2300000004</v>
      </c>
      <c r="P706" s="232"/>
      <c r="Q706" s="232">
        <v>0</v>
      </c>
      <c r="R706" s="232">
        <v>0</v>
      </c>
      <c r="S706" s="232">
        <f t="shared" si="263"/>
        <v>8038244.2300000004</v>
      </c>
      <c r="T706" s="225">
        <f t="shared" si="223"/>
        <v>4745.4065942499556</v>
      </c>
      <c r="U706" s="232">
        <v>5184.8976681031936</v>
      </c>
    </row>
    <row r="707" spans="1:21" ht="35.25" x14ac:dyDescent="0.5">
      <c r="A707">
        <v>1</v>
      </c>
      <c r="B707" s="241">
        <f>SUBTOTAL(9,$A$377:A707)</f>
        <v>306</v>
      </c>
      <c r="C707" s="234" t="s">
        <v>17337</v>
      </c>
      <c r="D707" s="235"/>
      <c r="E707" s="224">
        <v>1960</v>
      </c>
      <c r="F707" s="224" t="s">
        <v>17152</v>
      </c>
      <c r="G707" s="224">
        <v>2</v>
      </c>
      <c r="H707" s="224" t="s">
        <v>16973</v>
      </c>
      <c r="I707" s="236">
        <v>442.6</v>
      </c>
      <c r="J707" s="236">
        <v>400.2</v>
      </c>
      <c r="K707" s="237">
        <v>21</v>
      </c>
      <c r="L707" s="224" t="s">
        <v>17021</v>
      </c>
      <c r="M707" s="224" t="s">
        <v>17128</v>
      </c>
      <c r="N707" s="227" t="s">
        <v>17277</v>
      </c>
      <c r="O707" s="232">
        <v>3073926.0999999996</v>
      </c>
      <c r="P707" s="232"/>
      <c r="Q707" s="232">
        <v>0</v>
      </c>
      <c r="R707" s="232">
        <v>0</v>
      </c>
      <c r="S707" s="232">
        <f t="shared" si="263"/>
        <v>3073926.0999999996</v>
      </c>
      <c r="T707" s="225">
        <f t="shared" si="223"/>
        <v>6945.1561229100753</v>
      </c>
      <c r="U707" s="232">
        <v>8835.1053953908704</v>
      </c>
    </row>
    <row r="708" spans="1:21" ht="35.25" x14ac:dyDescent="0.5">
      <c r="B708" s="259" t="s">
        <v>36</v>
      </c>
      <c r="C708" s="233"/>
      <c r="D708" s="223" t="s">
        <v>17004</v>
      </c>
      <c r="E708" s="224" t="s">
        <v>17004</v>
      </c>
      <c r="F708" s="224" t="s">
        <v>17004</v>
      </c>
      <c r="G708" s="224" t="s">
        <v>17004</v>
      </c>
      <c r="H708" s="224" t="s">
        <v>17004</v>
      </c>
      <c r="I708" s="229">
        <f>I709</f>
        <v>988.2</v>
      </c>
      <c r="J708" s="229">
        <f t="shared" ref="J708:S708" si="264">J709</f>
        <v>841</v>
      </c>
      <c r="K708" s="230">
        <f t="shared" si="264"/>
        <v>34</v>
      </c>
      <c r="L708" s="224" t="s">
        <v>17004</v>
      </c>
      <c r="M708" s="224" t="s">
        <v>17004</v>
      </c>
      <c r="N708" s="227" t="s">
        <v>17004</v>
      </c>
      <c r="O708" s="231">
        <v>6972826.3200000003</v>
      </c>
      <c r="P708" s="229">
        <f t="shared" si="264"/>
        <v>0</v>
      </c>
      <c r="Q708" s="229">
        <f t="shared" si="264"/>
        <v>0</v>
      </c>
      <c r="R708" s="229">
        <f t="shared" si="264"/>
        <v>0</v>
      </c>
      <c r="S708" s="229">
        <f t="shared" si="264"/>
        <v>6972826.3200000003</v>
      </c>
      <c r="T708" s="225">
        <f>T709</f>
        <v>7056.0881602914387</v>
      </c>
      <c r="U708" s="232">
        <f>U709</f>
        <v>8266.8696620117371</v>
      </c>
    </row>
    <row r="709" spans="1:21" ht="35.25" x14ac:dyDescent="0.5">
      <c r="A709">
        <v>1</v>
      </c>
      <c r="B709" s="241">
        <f>SUBTOTAL(9,$A$377:A709)</f>
        <v>307</v>
      </c>
      <c r="C709" s="252" t="s">
        <v>35</v>
      </c>
      <c r="D709" s="244"/>
      <c r="E709" s="224">
        <v>1978</v>
      </c>
      <c r="F709" s="224" t="s">
        <v>17152</v>
      </c>
      <c r="G709" s="224">
        <v>2</v>
      </c>
      <c r="H709" s="224" t="s">
        <v>17028</v>
      </c>
      <c r="I709" s="229">
        <v>988.2</v>
      </c>
      <c r="J709" s="229">
        <v>841</v>
      </c>
      <c r="K709" s="230">
        <v>34</v>
      </c>
      <c r="L709" s="224" t="s">
        <v>17021</v>
      </c>
      <c r="M709" s="224" t="s">
        <v>17056</v>
      </c>
      <c r="N709" s="227" t="s">
        <v>17025</v>
      </c>
      <c r="O709" s="229">
        <v>6972826.3200000003</v>
      </c>
      <c r="P709" s="231"/>
      <c r="Q709" s="232">
        <v>0</v>
      </c>
      <c r="R709" s="232">
        <v>0</v>
      </c>
      <c r="S709" s="232">
        <f t="shared" ref="S709" si="265">O709-Q709-R709</f>
        <v>6972826.3200000003</v>
      </c>
      <c r="T709" s="225">
        <f t="shared" si="223"/>
        <v>7056.0881602914387</v>
      </c>
      <c r="U709" s="232">
        <v>8266.8696620117371</v>
      </c>
    </row>
    <row r="710" spans="1:21" ht="35.25" x14ac:dyDescent="0.5">
      <c r="B710" s="259" t="s">
        <v>341</v>
      </c>
      <c r="C710" s="233"/>
      <c r="D710" s="223" t="s">
        <v>17004</v>
      </c>
      <c r="E710" s="224" t="s">
        <v>17004</v>
      </c>
      <c r="F710" s="224" t="s">
        <v>17004</v>
      </c>
      <c r="G710" s="224" t="s">
        <v>17004</v>
      </c>
      <c r="H710" s="224" t="s">
        <v>17004</v>
      </c>
      <c r="I710" s="229">
        <f>SUM(I711:I716)</f>
        <v>8506.0999999999985</v>
      </c>
      <c r="J710" s="229">
        <f t="shared" ref="J710:K710" si="266">SUM(J711:J716)</f>
        <v>7547.9</v>
      </c>
      <c r="K710" s="230">
        <f t="shared" si="266"/>
        <v>345</v>
      </c>
      <c r="L710" s="224" t="s">
        <v>17004</v>
      </c>
      <c r="M710" s="224" t="s">
        <v>17004</v>
      </c>
      <c r="N710" s="227" t="s">
        <v>17004</v>
      </c>
      <c r="O710" s="231">
        <v>38949013.329999998</v>
      </c>
      <c r="P710" s="229">
        <f t="shared" ref="P710:S710" si="267">SUM(P711:P716)</f>
        <v>0</v>
      </c>
      <c r="Q710" s="229">
        <f t="shared" si="267"/>
        <v>5088902.91</v>
      </c>
      <c r="R710" s="229">
        <f t="shared" si="267"/>
        <v>0</v>
      </c>
      <c r="S710" s="229">
        <f t="shared" si="267"/>
        <v>33860110.420000002</v>
      </c>
      <c r="T710" s="225">
        <f t="shared" si="223"/>
        <v>4578.9507917847195</v>
      </c>
      <c r="U710" s="232">
        <f>MAX(U711:U716)</f>
        <v>12838.773497981476</v>
      </c>
    </row>
    <row r="711" spans="1:21" ht="35.25" x14ac:dyDescent="0.5">
      <c r="A711">
        <v>1</v>
      </c>
      <c r="B711" s="241">
        <f>SUBTOTAL(9,$A$377:A711)</f>
        <v>308</v>
      </c>
      <c r="C711" s="234" t="s">
        <v>346</v>
      </c>
      <c r="D711" s="235"/>
      <c r="E711" s="224">
        <v>1978</v>
      </c>
      <c r="F711" s="224" t="s">
        <v>17152</v>
      </c>
      <c r="G711" s="224">
        <v>3</v>
      </c>
      <c r="H711" s="224" t="s">
        <v>17028</v>
      </c>
      <c r="I711" s="236">
        <v>1915.3</v>
      </c>
      <c r="J711" s="236">
        <v>1759.2</v>
      </c>
      <c r="K711" s="237">
        <v>91</v>
      </c>
      <c r="L711" s="224" t="s">
        <v>17021</v>
      </c>
      <c r="M711" s="224" t="s">
        <v>17037</v>
      </c>
      <c r="N711" s="227" t="s">
        <v>17144</v>
      </c>
      <c r="O711" s="232">
        <v>14134824.48</v>
      </c>
      <c r="P711" s="232"/>
      <c r="Q711" s="232">
        <v>0</v>
      </c>
      <c r="R711" s="232">
        <v>0</v>
      </c>
      <c r="S711" s="232">
        <f t="shared" ref="S711:S715" si="268">O711-Q711-R711</f>
        <v>14134824.48</v>
      </c>
      <c r="T711" s="225">
        <f t="shared" si="223"/>
        <v>7379.9532605858094</v>
      </c>
      <c r="U711" s="232">
        <v>7379.9532605858094</v>
      </c>
    </row>
    <row r="712" spans="1:21" ht="35.25" x14ac:dyDescent="0.5">
      <c r="A712">
        <v>1</v>
      </c>
      <c r="B712" s="241">
        <f>SUBTOTAL(9,$A$377:A712)</f>
        <v>309</v>
      </c>
      <c r="C712" s="234" t="s">
        <v>347</v>
      </c>
      <c r="D712" s="235"/>
      <c r="E712" s="224">
        <v>1953</v>
      </c>
      <c r="F712" s="224" t="s">
        <v>17152</v>
      </c>
      <c r="G712" s="224">
        <v>2</v>
      </c>
      <c r="H712" s="224" t="s">
        <v>16975</v>
      </c>
      <c r="I712" s="236">
        <v>681.7</v>
      </c>
      <c r="J712" s="236">
        <v>612.70000000000005</v>
      </c>
      <c r="K712" s="237">
        <v>24</v>
      </c>
      <c r="L712" s="224" t="s">
        <v>17021</v>
      </c>
      <c r="M712" s="224" t="s">
        <v>17056</v>
      </c>
      <c r="N712" s="227" t="s">
        <v>17025</v>
      </c>
      <c r="O712" s="232">
        <v>6676587.5999999996</v>
      </c>
      <c r="P712" s="232"/>
      <c r="Q712" s="232">
        <v>0</v>
      </c>
      <c r="R712" s="232">
        <v>0</v>
      </c>
      <c r="S712" s="232">
        <f t="shared" si="268"/>
        <v>6676587.5999999996</v>
      </c>
      <c r="T712" s="225">
        <f t="shared" si="223"/>
        <v>9794.0261111926047</v>
      </c>
      <c r="U712" s="232">
        <v>9794.0261111926047</v>
      </c>
    </row>
    <row r="713" spans="1:21" ht="35.25" x14ac:dyDescent="0.5">
      <c r="A713">
        <v>1</v>
      </c>
      <c r="B713" s="241">
        <f>SUBTOTAL(9,$A$377:A713)</f>
        <v>310</v>
      </c>
      <c r="C713" s="234" t="s">
        <v>339</v>
      </c>
      <c r="D713" s="235"/>
      <c r="E713" s="224">
        <v>1951</v>
      </c>
      <c r="F713" s="224" t="s">
        <v>17152</v>
      </c>
      <c r="G713" s="224">
        <v>2</v>
      </c>
      <c r="H713" s="224" t="s">
        <v>16975</v>
      </c>
      <c r="I713" s="236">
        <v>421.1</v>
      </c>
      <c r="J713" s="236">
        <v>375.7</v>
      </c>
      <c r="K713" s="237">
        <v>18</v>
      </c>
      <c r="L713" s="224" t="s">
        <v>17021</v>
      </c>
      <c r="M713" s="224" t="s">
        <v>17056</v>
      </c>
      <c r="N713" s="227" t="s">
        <v>17025</v>
      </c>
      <c r="O713" s="232">
        <v>4085600</v>
      </c>
      <c r="P713" s="232"/>
      <c r="Q713" s="232">
        <v>0</v>
      </c>
      <c r="R713" s="232">
        <v>0</v>
      </c>
      <c r="S713" s="232">
        <f t="shared" si="268"/>
        <v>4085600</v>
      </c>
      <c r="T713" s="225">
        <f t="shared" si="223"/>
        <v>9702.208501543575</v>
      </c>
      <c r="U713" s="232">
        <v>12838.773497981476</v>
      </c>
    </row>
    <row r="714" spans="1:21" ht="35.25" x14ac:dyDescent="0.5">
      <c r="A714">
        <v>1</v>
      </c>
      <c r="B714" s="241">
        <f>SUBTOTAL(9,$A$377:A714)</f>
        <v>311</v>
      </c>
      <c r="C714" s="234" t="s">
        <v>340</v>
      </c>
      <c r="D714" s="235"/>
      <c r="E714" s="224">
        <v>1925</v>
      </c>
      <c r="F714" s="224" t="s">
        <v>17152</v>
      </c>
      <c r="G714" s="224">
        <v>2</v>
      </c>
      <c r="H714" s="224" t="s">
        <v>16973</v>
      </c>
      <c r="I714" s="236">
        <v>482.6</v>
      </c>
      <c r="J714" s="236">
        <v>440.1</v>
      </c>
      <c r="K714" s="237">
        <v>16</v>
      </c>
      <c r="L714" s="224" t="s">
        <v>17021</v>
      </c>
      <c r="M714" s="224" t="s">
        <v>17056</v>
      </c>
      <c r="N714" s="227" t="s">
        <v>17025</v>
      </c>
      <c r="O714" s="232">
        <v>3687782.61</v>
      </c>
      <c r="P714" s="232"/>
      <c r="Q714" s="232">
        <v>0</v>
      </c>
      <c r="R714" s="232">
        <v>0</v>
      </c>
      <c r="S714" s="232">
        <f t="shared" si="268"/>
        <v>3687782.61</v>
      </c>
      <c r="T714" s="225">
        <f t="shared" si="223"/>
        <v>7641.4890385412345</v>
      </c>
      <c r="U714" s="232">
        <v>8975.6314960629916</v>
      </c>
    </row>
    <row r="715" spans="1:21" ht="35.25" x14ac:dyDescent="0.5">
      <c r="A715">
        <v>1</v>
      </c>
      <c r="B715" s="241">
        <f>SUBTOTAL(9,$A$377:A715)</f>
        <v>312</v>
      </c>
      <c r="C715" s="234" t="s">
        <v>12952</v>
      </c>
      <c r="D715" s="235"/>
      <c r="E715" s="224">
        <v>1955</v>
      </c>
      <c r="F715" s="224" t="s">
        <v>17152</v>
      </c>
      <c r="G715" s="224">
        <v>2</v>
      </c>
      <c r="H715" s="224">
        <v>2</v>
      </c>
      <c r="I715" s="236">
        <v>659</v>
      </c>
      <c r="J715" s="236">
        <v>452</v>
      </c>
      <c r="K715" s="237">
        <v>31</v>
      </c>
      <c r="L715" s="224" t="s">
        <v>17021</v>
      </c>
      <c r="M715" s="224" t="s">
        <v>17056</v>
      </c>
      <c r="N715" s="227" t="s">
        <v>17025</v>
      </c>
      <c r="O715" s="232">
        <v>4003090</v>
      </c>
      <c r="P715" s="232"/>
      <c r="Q715" s="232">
        <v>0</v>
      </c>
      <c r="R715" s="232">
        <v>0</v>
      </c>
      <c r="S715" s="232">
        <f t="shared" si="268"/>
        <v>4003090</v>
      </c>
      <c r="T715" s="225">
        <f t="shared" si="223"/>
        <v>6074.4916540212444</v>
      </c>
      <c r="U715" s="232">
        <v>10707.975720789074</v>
      </c>
    </row>
    <row r="716" spans="1:21" s="79" customFormat="1" ht="36" x14ac:dyDescent="0.55000000000000004">
      <c r="A716" s="79">
        <v>1</v>
      </c>
      <c r="B716" s="241">
        <f>SUBTOTAL(9,$A$377:A716)</f>
        <v>313</v>
      </c>
      <c r="C716" s="257" t="s">
        <v>12801</v>
      </c>
      <c r="D716" s="257"/>
      <c r="E716" s="224">
        <v>1997</v>
      </c>
      <c r="F716" s="224" t="s">
        <v>17026</v>
      </c>
      <c r="G716" s="224" t="s">
        <v>17030</v>
      </c>
      <c r="H716" s="224" t="s">
        <v>16975</v>
      </c>
      <c r="I716" s="236">
        <v>4346.3999999999996</v>
      </c>
      <c r="J716" s="236">
        <v>3908.2</v>
      </c>
      <c r="K716" s="258">
        <v>165</v>
      </c>
      <c r="L716" s="224" t="s">
        <v>17021</v>
      </c>
      <c r="M716" s="224" t="s">
        <v>17037</v>
      </c>
      <c r="N716" s="224" t="s">
        <v>17508</v>
      </c>
      <c r="O716" s="229">
        <v>6361128.6400000006</v>
      </c>
      <c r="P716" s="257"/>
      <c r="Q716" s="229">
        <f t="shared" ref="Q716" si="269">ROUND(O716*80%,2)</f>
        <v>5088902.91</v>
      </c>
      <c r="R716" s="229">
        <v>0</v>
      </c>
      <c r="S716" s="229">
        <f t="shared" ref="S716" si="270">O716-Q716</f>
        <v>1272225.7300000004</v>
      </c>
      <c r="T716" s="229">
        <f t="shared" ref="T716" si="271">O716/I716</f>
        <v>1463.5396281980493</v>
      </c>
      <c r="U716" s="229">
        <f t="shared" ref="U716" si="272">O716/I716</f>
        <v>1463.5396281980493</v>
      </c>
    </row>
    <row r="717" spans="1:21" ht="35.25" x14ac:dyDescent="0.5">
      <c r="B717" s="259" t="s">
        <v>342</v>
      </c>
      <c r="C717" s="233"/>
      <c r="D717" s="223" t="s">
        <v>17004</v>
      </c>
      <c r="E717" s="224" t="s">
        <v>17004</v>
      </c>
      <c r="F717" s="224" t="s">
        <v>17004</v>
      </c>
      <c r="G717" s="224" t="s">
        <v>17004</v>
      </c>
      <c r="H717" s="224" t="s">
        <v>17004</v>
      </c>
      <c r="I717" s="229">
        <f>I718</f>
        <v>312.7</v>
      </c>
      <c r="J717" s="229">
        <f t="shared" ref="J717:S717" si="273">J718</f>
        <v>300.7</v>
      </c>
      <c r="K717" s="230">
        <f t="shared" si="273"/>
        <v>11</v>
      </c>
      <c r="L717" s="224" t="s">
        <v>17004</v>
      </c>
      <c r="M717" s="224" t="s">
        <v>17004</v>
      </c>
      <c r="N717" s="227" t="s">
        <v>17004</v>
      </c>
      <c r="O717" s="231">
        <v>2819018.4899999998</v>
      </c>
      <c r="P717" s="229">
        <f t="shared" si="273"/>
        <v>0</v>
      </c>
      <c r="Q717" s="229">
        <f t="shared" si="273"/>
        <v>0</v>
      </c>
      <c r="R717" s="229">
        <f t="shared" si="273"/>
        <v>0</v>
      </c>
      <c r="S717" s="229">
        <f t="shared" si="273"/>
        <v>2819018.4899999998</v>
      </c>
      <c r="T717" s="225">
        <f t="shared" ref="T717:T722" si="274">O717/I717</f>
        <v>9015.0895107131437</v>
      </c>
      <c r="U717" s="232">
        <f>U718</f>
        <v>10400.04878285897</v>
      </c>
    </row>
    <row r="718" spans="1:21" ht="35.25" x14ac:dyDescent="0.5">
      <c r="A718">
        <v>1</v>
      </c>
      <c r="B718" s="241">
        <f>SUBTOTAL(9,$A$377:A718)</f>
        <v>314</v>
      </c>
      <c r="C718" s="246" t="s">
        <v>343</v>
      </c>
      <c r="D718" s="247"/>
      <c r="E718" s="224">
        <v>1962</v>
      </c>
      <c r="F718" s="224" t="s">
        <v>17151</v>
      </c>
      <c r="G718" s="224">
        <v>2</v>
      </c>
      <c r="H718" s="224" t="s">
        <v>16973</v>
      </c>
      <c r="I718" s="229">
        <v>312.7</v>
      </c>
      <c r="J718" s="229">
        <v>300.7</v>
      </c>
      <c r="K718" s="230">
        <v>11</v>
      </c>
      <c r="L718" s="224" t="s">
        <v>17021</v>
      </c>
      <c r="M718" s="224" t="s">
        <v>17056</v>
      </c>
      <c r="N718" s="227" t="s">
        <v>17025</v>
      </c>
      <c r="O718" s="229">
        <v>2819018.4899999998</v>
      </c>
      <c r="P718" s="231"/>
      <c r="Q718" s="232">
        <v>0</v>
      </c>
      <c r="R718" s="232">
        <v>0</v>
      </c>
      <c r="S718" s="232">
        <f t="shared" ref="S718" si="275">O718-Q718-R718</f>
        <v>2819018.4899999998</v>
      </c>
      <c r="T718" s="225">
        <f t="shared" si="274"/>
        <v>9015.0895107131437</v>
      </c>
      <c r="U718" s="232">
        <v>10400.04878285897</v>
      </c>
    </row>
    <row r="719" spans="1:21" ht="35.25" x14ac:dyDescent="0.5">
      <c r="B719" s="259" t="s">
        <v>344</v>
      </c>
      <c r="C719" s="233"/>
      <c r="D719" s="223" t="s">
        <v>17004</v>
      </c>
      <c r="E719" s="224" t="s">
        <v>17004</v>
      </c>
      <c r="F719" s="224" t="s">
        <v>17004</v>
      </c>
      <c r="G719" s="224" t="s">
        <v>17004</v>
      </c>
      <c r="H719" s="224" t="s">
        <v>17004</v>
      </c>
      <c r="I719" s="229">
        <f>I720</f>
        <v>800.4</v>
      </c>
      <c r="J719" s="229">
        <f t="shared" ref="J719:S719" si="276">J720</f>
        <v>740.4</v>
      </c>
      <c r="K719" s="230">
        <f t="shared" si="276"/>
        <v>32</v>
      </c>
      <c r="L719" s="224" t="s">
        <v>17004</v>
      </c>
      <c r="M719" s="224" t="s">
        <v>17004</v>
      </c>
      <c r="N719" s="227" t="s">
        <v>17004</v>
      </c>
      <c r="O719" s="231">
        <v>5767708.0499999998</v>
      </c>
      <c r="P719" s="229">
        <f t="shared" si="276"/>
        <v>0</v>
      </c>
      <c r="Q719" s="229">
        <f t="shared" si="276"/>
        <v>0</v>
      </c>
      <c r="R719" s="229">
        <f t="shared" si="276"/>
        <v>0</v>
      </c>
      <c r="S719" s="229">
        <f t="shared" si="276"/>
        <v>5767708.0499999998</v>
      </c>
      <c r="T719" s="225">
        <f t="shared" si="274"/>
        <v>7206.0320464767619</v>
      </c>
      <c r="U719" s="232">
        <f>U720</f>
        <v>8287.5809155422285</v>
      </c>
    </row>
    <row r="720" spans="1:21" ht="35.25" x14ac:dyDescent="0.5">
      <c r="A720">
        <v>1</v>
      </c>
      <c r="B720" s="241">
        <f>SUBTOTAL(9,$A$377:A720)</f>
        <v>315</v>
      </c>
      <c r="C720" s="234" t="s">
        <v>345</v>
      </c>
      <c r="D720" s="235"/>
      <c r="E720" s="224">
        <v>1974</v>
      </c>
      <c r="F720" s="224" t="s">
        <v>17152</v>
      </c>
      <c r="G720" s="224">
        <v>2</v>
      </c>
      <c r="H720" s="224" t="s">
        <v>16975</v>
      </c>
      <c r="I720" s="236">
        <v>800.4</v>
      </c>
      <c r="J720" s="236">
        <v>740.4</v>
      </c>
      <c r="K720" s="237">
        <v>32</v>
      </c>
      <c r="L720" s="224" t="s">
        <v>17021</v>
      </c>
      <c r="M720" s="224" t="s">
        <v>17056</v>
      </c>
      <c r="N720" s="227" t="s">
        <v>17025</v>
      </c>
      <c r="O720" s="232">
        <v>5767708.0499999998</v>
      </c>
      <c r="P720" s="232"/>
      <c r="Q720" s="232">
        <v>0</v>
      </c>
      <c r="R720" s="232">
        <v>0</v>
      </c>
      <c r="S720" s="232">
        <f t="shared" ref="S720" si="277">O720-Q720-R720</f>
        <v>5767708.0499999998</v>
      </c>
      <c r="T720" s="225">
        <f t="shared" si="274"/>
        <v>7206.0320464767619</v>
      </c>
      <c r="U720" s="232">
        <v>8287.5809155422285</v>
      </c>
    </row>
    <row r="721" spans="1:21" ht="35.25" x14ac:dyDescent="0.5">
      <c r="B721" s="259" t="s">
        <v>369</v>
      </c>
      <c r="C721" s="233"/>
      <c r="D721" s="223" t="s">
        <v>17004</v>
      </c>
      <c r="E721" s="224" t="s">
        <v>17004</v>
      </c>
      <c r="F721" s="224" t="s">
        <v>17004</v>
      </c>
      <c r="G721" s="224" t="s">
        <v>17004</v>
      </c>
      <c r="H721" s="224" t="s">
        <v>17004</v>
      </c>
      <c r="I721" s="229">
        <f>I722</f>
        <v>592.5</v>
      </c>
      <c r="J721" s="229">
        <f t="shared" ref="J721:S721" si="278">J722</f>
        <v>543.20000000000005</v>
      </c>
      <c r="K721" s="230">
        <f t="shared" si="278"/>
        <v>32</v>
      </c>
      <c r="L721" s="224" t="s">
        <v>17004</v>
      </c>
      <c r="M721" s="224" t="s">
        <v>17004</v>
      </c>
      <c r="N721" s="227" t="s">
        <v>17004</v>
      </c>
      <c r="O721" s="231">
        <v>5543232.0800000001</v>
      </c>
      <c r="P721" s="229">
        <f t="shared" si="278"/>
        <v>0</v>
      </c>
      <c r="Q721" s="229">
        <f t="shared" si="278"/>
        <v>0</v>
      </c>
      <c r="R721" s="229">
        <f t="shared" si="278"/>
        <v>0</v>
      </c>
      <c r="S721" s="229">
        <f t="shared" si="278"/>
        <v>5543232.0800000001</v>
      </c>
      <c r="T721" s="225">
        <f t="shared" si="274"/>
        <v>9355.665957805908</v>
      </c>
      <c r="U721" s="232">
        <f>U722</f>
        <v>10385.344864135021</v>
      </c>
    </row>
    <row r="722" spans="1:21" ht="35.25" x14ac:dyDescent="0.5">
      <c r="A722">
        <v>1</v>
      </c>
      <c r="B722" s="241">
        <f>SUBTOTAL(9,$A$377:A722)</f>
        <v>316</v>
      </c>
      <c r="C722" s="234" t="s">
        <v>371</v>
      </c>
      <c r="D722" s="235"/>
      <c r="E722" s="224">
        <v>1985</v>
      </c>
      <c r="F722" s="224" t="s">
        <v>17152</v>
      </c>
      <c r="G722" s="224">
        <v>2</v>
      </c>
      <c r="H722" s="224" t="s">
        <v>16975</v>
      </c>
      <c r="I722" s="236">
        <v>592.5</v>
      </c>
      <c r="J722" s="236">
        <v>543.20000000000005</v>
      </c>
      <c r="K722" s="237">
        <v>32</v>
      </c>
      <c r="L722" s="224" t="s">
        <v>17021</v>
      </c>
      <c r="M722" s="224" t="s">
        <v>17056</v>
      </c>
      <c r="N722" s="227" t="s">
        <v>17025</v>
      </c>
      <c r="O722" s="232">
        <v>5543232.0800000001</v>
      </c>
      <c r="P722" s="232"/>
      <c r="Q722" s="232">
        <v>0</v>
      </c>
      <c r="R722" s="232">
        <v>0</v>
      </c>
      <c r="S722" s="232">
        <f t="shared" ref="S722" si="279">O722-Q722-R722</f>
        <v>5543232.0800000001</v>
      </c>
      <c r="T722" s="225">
        <f t="shared" si="274"/>
        <v>9355.665957805908</v>
      </c>
      <c r="U722" s="232">
        <v>10385.344864135021</v>
      </c>
    </row>
    <row r="723" spans="1:21" ht="35.25" x14ac:dyDescent="0.5">
      <c r="B723" s="259" t="s">
        <v>370</v>
      </c>
      <c r="C723" s="251"/>
      <c r="D723" s="223" t="s">
        <v>17004</v>
      </c>
      <c r="E723" s="224" t="s">
        <v>17004</v>
      </c>
      <c r="F723" s="224" t="s">
        <v>17004</v>
      </c>
      <c r="G723" s="224" t="s">
        <v>17004</v>
      </c>
      <c r="H723" s="224" t="s">
        <v>17004</v>
      </c>
      <c r="I723" s="229">
        <f>SUM(I724:I725)</f>
        <v>1137.98</v>
      </c>
      <c r="J723" s="229">
        <f t="shared" ref="J723:S723" si="280">SUM(J724:J725)</f>
        <v>908.26</v>
      </c>
      <c r="K723" s="230">
        <f t="shared" si="280"/>
        <v>36</v>
      </c>
      <c r="L723" s="224" t="s">
        <v>17004</v>
      </c>
      <c r="M723" s="224" t="s">
        <v>17004</v>
      </c>
      <c r="N723" s="227" t="s">
        <v>17004</v>
      </c>
      <c r="O723" s="231">
        <v>6414179</v>
      </c>
      <c r="P723" s="229">
        <f t="shared" si="280"/>
        <v>0</v>
      </c>
      <c r="Q723" s="229">
        <f t="shared" si="280"/>
        <v>0</v>
      </c>
      <c r="R723" s="229">
        <f t="shared" si="280"/>
        <v>0</v>
      </c>
      <c r="S723" s="229">
        <f t="shared" si="280"/>
        <v>6414179</v>
      </c>
      <c r="T723" s="225">
        <f t="shared" ref="T723:T806" si="281">O723/I723</f>
        <v>5636.4602189845164</v>
      </c>
      <c r="U723" s="232">
        <f>MAX(U724:U725)</f>
        <v>8326.9076952807936</v>
      </c>
    </row>
    <row r="724" spans="1:21" ht="35.25" x14ac:dyDescent="0.5">
      <c r="A724">
        <v>1</v>
      </c>
      <c r="B724" s="241">
        <f>SUBTOTAL(9,$A$377:A724)</f>
        <v>317</v>
      </c>
      <c r="C724" s="234" t="s">
        <v>374</v>
      </c>
      <c r="D724" s="235"/>
      <c r="E724" s="224">
        <v>1988</v>
      </c>
      <c r="F724" s="224" t="s">
        <v>17152</v>
      </c>
      <c r="G724" s="224">
        <v>2</v>
      </c>
      <c r="H724" s="224" t="s">
        <v>16973</v>
      </c>
      <c r="I724" s="236">
        <v>517.46</v>
      </c>
      <c r="J724" s="236">
        <v>517.46</v>
      </c>
      <c r="K724" s="237">
        <v>15</v>
      </c>
      <c r="L724" s="224" t="s">
        <v>17021</v>
      </c>
      <c r="M724" s="224" t="s">
        <v>17056</v>
      </c>
      <c r="N724" s="227" t="s">
        <v>17025</v>
      </c>
      <c r="O724" s="232">
        <v>4308841.66</v>
      </c>
      <c r="P724" s="232"/>
      <c r="Q724" s="232">
        <v>0</v>
      </c>
      <c r="R724" s="232">
        <v>0</v>
      </c>
      <c r="S724" s="232">
        <f t="shared" ref="S724:S725" si="282">O724-Q724-R724</f>
        <v>4308841.66</v>
      </c>
      <c r="T724" s="225">
        <f t="shared" si="281"/>
        <v>8326.9077030108601</v>
      </c>
      <c r="U724" s="232">
        <v>8326.9076952807936</v>
      </c>
    </row>
    <row r="725" spans="1:21" ht="35.25" x14ac:dyDescent="0.5">
      <c r="A725">
        <v>1</v>
      </c>
      <c r="B725" s="241">
        <f>SUBTOTAL(9,$A$377:A725)</f>
        <v>318</v>
      </c>
      <c r="C725" s="234" t="s">
        <v>13132</v>
      </c>
      <c r="D725" s="235" t="s">
        <v>17399</v>
      </c>
      <c r="E725" s="224">
        <v>1962</v>
      </c>
      <c r="F725" s="224" t="s">
        <v>17151</v>
      </c>
      <c r="G725" s="224">
        <v>2</v>
      </c>
      <c r="H725" s="224" t="s">
        <v>16973</v>
      </c>
      <c r="I725" s="236">
        <v>620.52</v>
      </c>
      <c r="J725" s="236">
        <v>390.8</v>
      </c>
      <c r="K725" s="237">
        <v>21</v>
      </c>
      <c r="L725" s="224" t="s">
        <v>17021</v>
      </c>
      <c r="M725" s="224" t="s">
        <v>17056</v>
      </c>
      <c r="N725" s="227" t="s">
        <v>17025</v>
      </c>
      <c r="O725" s="232">
        <v>2105337.34</v>
      </c>
      <c r="P725" s="232"/>
      <c r="Q725" s="232">
        <v>0</v>
      </c>
      <c r="R725" s="232">
        <v>0</v>
      </c>
      <c r="S725" s="232">
        <f t="shared" si="282"/>
        <v>2105337.34</v>
      </c>
      <c r="T725" s="225">
        <f t="shared" si="281"/>
        <v>3392.8597627796039</v>
      </c>
      <c r="U725" s="232">
        <v>5860.9559724102364</v>
      </c>
    </row>
    <row r="726" spans="1:21" ht="35.25" x14ac:dyDescent="0.5">
      <c r="B726" s="259" t="s">
        <v>373</v>
      </c>
      <c r="C726" s="251"/>
      <c r="D726" s="223" t="s">
        <v>17004</v>
      </c>
      <c r="E726" s="224" t="s">
        <v>17004</v>
      </c>
      <c r="F726" s="224" t="s">
        <v>17004</v>
      </c>
      <c r="G726" s="224" t="s">
        <v>17004</v>
      </c>
      <c r="H726" s="224" t="s">
        <v>17004</v>
      </c>
      <c r="I726" s="229">
        <f>I727</f>
        <v>875.2</v>
      </c>
      <c r="J726" s="229">
        <f t="shared" ref="J726:S726" si="283">J727</f>
        <v>875.2</v>
      </c>
      <c r="K726" s="230">
        <f t="shared" si="283"/>
        <v>30</v>
      </c>
      <c r="L726" s="224" t="s">
        <v>17004</v>
      </c>
      <c r="M726" s="224" t="s">
        <v>17004</v>
      </c>
      <c r="N726" s="227" t="s">
        <v>17004</v>
      </c>
      <c r="O726" s="231">
        <v>113869.7</v>
      </c>
      <c r="P726" s="229">
        <f t="shared" si="283"/>
        <v>0</v>
      </c>
      <c r="Q726" s="229">
        <f t="shared" si="283"/>
        <v>0</v>
      </c>
      <c r="R726" s="229">
        <f t="shared" si="283"/>
        <v>0</v>
      </c>
      <c r="S726" s="229">
        <f t="shared" si="283"/>
        <v>113869.7</v>
      </c>
      <c r="T726" s="225">
        <f t="shared" si="281"/>
        <v>130.10706124314441</v>
      </c>
      <c r="U726" s="232">
        <f>U727</f>
        <v>130.10706124314441</v>
      </c>
    </row>
    <row r="727" spans="1:21" ht="35.25" x14ac:dyDescent="0.5">
      <c r="A727">
        <v>1</v>
      </c>
      <c r="B727" s="241">
        <f>SUBTOTAL(9,$A$377:A727)</f>
        <v>319</v>
      </c>
      <c r="C727" s="234" t="s">
        <v>375</v>
      </c>
      <c r="D727" s="235"/>
      <c r="E727" s="224">
        <v>1982</v>
      </c>
      <c r="F727" s="224" t="s">
        <v>17152</v>
      </c>
      <c r="G727" s="224">
        <v>2</v>
      </c>
      <c r="H727" s="224" t="s">
        <v>17028</v>
      </c>
      <c r="I727" s="236">
        <v>875.2</v>
      </c>
      <c r="J727" s="236">
        <v>875.2</v>
      </c>
      <c r="K727" s="237">
        <v>30</v>
      </c>
      <c r="L727" s="224" t="s">
        <v>17021</v>
      </c>
      <c r="M727" s="224" t="s">
        <v>17056</v>
      </c>
      <c r="N727" s="227" t="s">
        <v>17025</v>
      </c>
      <c r="O727" s="232">
        <v>113869.7</v>
      </c>
      <c r="P727" s="232"/>
      <c r="Q727" s="232">
        <v>0</v>
      </c>
      <c r="R727" s="232">
        <v>0</v>
      </c>
      <c r="S727" s="232">
        <f t="shared" ref="S727" si="284">O727-Q727-R727</f>
        <v>113869.7</v>
      </c>
      <c r="T727" s="225">
        <f t="shared" si="281"/>
        <v>130.10706124314441</v>
      </c>
      <c r="U727" s="232">
        <v>130.10706124314441</v>
      </c>
    </row>
    <row r="728" spans="1:21" ht="35.25" x14ac:dyDescent="0.5">
      <c r="B728" s="259" t="s">
        <v>17000</v>
      </c>
      <c r="C728" s="251"/>
      <c r="D728" s="223" t="s">
        <v>17004</v>
      </c>
      <c r="E728" s="224" t="s">
        <v>17004</v>
      </c>
      <c r="F728" s="224" t="s">
        <v>17004</v>
      </c>
      <c r="G728" s="224" t="s">
        <v>17004</v>
      </c>
      <c r="H728" s="224" t="s">
        <v>17004</v>
      </c>
      <c r="I728" s="229">
        <f>I729</f>
        <v>1051.5</v>
      </c>
      <c r="J728" s="229">
        <f t="shared" ref="J728:S728" si="285">J729</f>
        <v>916.3</v>
      </c>
      <c r="K728" s="230">
        <f t="shared" si="285"/>
        <v>53</v>
      </c>
      <c r="L728" s="224" t="s">
        <v>17004</v>
      </c>
      <c r="M728" s="224" t="s">
        <v>17004</v>
      </c>
      <c r="N728" s="227" t="s">
        <v>17004</v>
      </c>
      <c r="O728" s="231">
        <v>7222802.4000000004</v>
      </c>
      <c r="P728" s="229">
        <f t="shared" si="285"/>
        <v>0</v>
      </c>
      <c r="Q728" s="229">
        <f t="shared" si="285"/>
        <v>0</v>
      </c>
      <c r="R728" s="229">
        <f t="shared" si="285"/>
        <v>0</v>
      </c>
      <c r="S728" s="229">
        <f t="shared" si="285"/>
        <v>7222802.4000000004</v>
      </c>
      <c r="T728" s="225">
        <f t="shared" si="281"/>
        <v>6869.046504992868</v>
      </c>
      <c r="U728" s="232">
        <f>U729</f>
        <v>8362.8667617689025</v>
      </c>
    </row>
    <row r="729" spans="1:21" ht="35.25" x14ac:dyDescent="0.5">
      <c r="A729">
        <v>1</v>
      </c>
      <c r="B729" s="241">
        <f>SUBTOTAL(9,$A$377:A729)</f>
        <v>320</v>
      </c>
      <c r="C729" s="234" t="s">
        <v>2492</v>
      </c>
      <c r="D729" s="235"/>
      <c r="E729" s="224">
        <v>1984</v>
      </c>
      <c r="F729" s="224" t="s">
        <v>17152</v>
      </c>
      <c r="G729" s="224">
        <v>2</v>
      </c>
      <c r="H729" s="224" t="s">
        <v>17028</v>
      </c>
      <c r="I729" s="236">
        <v>1051.5</v>
      </c>
      <c r="J729" s="236">
        <v>916.3</v>
      </c>
      <c r="K729" s="237">
        <v>53</v>
      </c>
      <c r="L729" s="224" t="s">
        <v>17021</v>
      </c>
      <c r="M729" s="224" t="s">
        <v>17037</v>
      </c>
      <c r="N729" s="227" t="s">
        <v>17086</v>
      </c>
      <c r="O729" s="232">
        <v>7222802.4000000004</v>
      </c>
      <c r="P729" s="232"/>
      <c r="Q729" s="232">
        <v>0</v>
      </c>
      <c r="R729" s="232">
        <v>0</v>
      </c>
      <c r="S729" s="232">
        <f t="shared" ref="S729" si="286">O729-Q729-R729</f>
        <v>7222802.4000000004</v>
      </c>
      <c r="T729" s="225">
        <f t="shared" si="281"/>
        <v>6869.046504992868</v>
      </c>
      <c r="U729" s="232">
        <v>8362.8667617689025</v>
      </c>
    </row>
    <row r="730" spans="1:21" ht="35.25" x14ac:dyDescent="0.5">
      <c r="B730" s="259" t="s">
        <v>219</v>
      </c>
      <c r="C730" s="251"/>
      <c r="D730" s="223" t="s">
        <v>17004</v>
      </c>
      <c r="E730" s="224" t="s">
        <v>17004</v>
      </c>
      <c r="F730" s="224" t="s">
        <v>17004</v>
      </c>
      <c r="G730" s="224" t="s">
        <v>17004</v>
      </c>
      <c r="H730" s="224" t="s">
        <v>17004</v>
      </c>
      <c r="I730" s="229">
        <f>I731</f>
        <v>777.3</v>
      </c>
      <c r="J730" s="229">
        <f t="shared" ref="J730:S730" si="287">J731</f>
        <v>469.4</v>
      </c>
      <c r="K730" s="230">
        <f t="shared" si="287"/>
        <v>35</v>
      </c>
      <c r="L730" s="224" t="s">
        <v>17004</v>
      </c>
      <c r="M730" s="224" t="s">
        <v>17004</v>
      </c>
      <c r="N730" s="227" t="s">
        <v>17004</v>
      </c>
      <c r="O730" s="231">
        <v>5195830.6500000004</v>
      </c>
      <c r="P730" s="229">
        <f t="shared" si="287"/>
        <v>0</v>
      </c>
      <c r="Q730" s="229">
        <f t="shared" si="287"/>
        <v>0</v>
      </c>
      <c r="R730" s="229">
        <f t="shared" si="287"/>
        <v>0</v>
      </c>
      <c r="S730" s="229">
        <f t="shared" si="287"/>
        <v>5195830.6500000004</v>
      </c>
      <c r="T730" s="225">
        <f t="shared" si="281"/>
        <v>6684.4598610575076</v>
      </c>
      <c r="U730" s="232">
        <f>U731</f>
        <v>8729.1264633989449</v>
      </c>
    </row>
    <row r="731" spans="1:21" ht="35.25" x14ac:dyDescent="0.5">
      <c r="A731">
        <v>1</v>
      </c>
      <c r="B731" s="241">
        <f>SUBTOTAL(9,$A$377:A731)</f>
        <v>321</v>
      </c>
      <c r="C731" s="234" t="s">
        <v>240</v>
      </c>
      <c r="D731" s="235"/>
      <c r="E731" s="224">
        <v>1978</v>
      </c>
      <c r="F731" s="224" t="s">
        <v>17152</v>
      </c>
      <c r="G731" s="224">
        <v>2</v>
      </c>
      <c r="H731" s="224" t="s">
        <v>16975</v>
      </c>
      <c r="I731" s="236">
        <v>777.3</v>
      </c>
      <c r="J731" s="236">
        <v>469.4</v>
      </c>
      <c r="K731" s="237">
        <v>35</v>
      </c>
      <c r="L731" s="224" t="s">
        <v>17021</v>
      </c>
      <c r="M731" s="224" t="s">
        <v>17056</v>
      </c>
      <c r="N731" s="227" t="s">
        <v>17025</v>
      </c>
      <c r="O731" s="232">
        <v>5195830.6500000004</v>
      </c>
      <c r="P731" s="232"/>
      <c r="Q731" s="232">
        <v>0</v>
      </c>
      <c r="R731" s="232">
        <v>0</v>
      </c>
      <c r="S731" s="232">
        <f t="shared" ref="S731" si="288">O731-Q731-R731</f>
        <v>5195830.6500000004</v>
      </c>
      <c r="T731" s="225">
        <f t="shared" si="281"/>
        <v>6684.4598610575076</v>
      </c>
      <c r="U731" s="232">
        <v>8729.1264633989449</v>
      </c>
    </row>
    <row r="732" spans="1:21" ht="35.25" x14ac:dyDescent="0.5">
      <c r="B732" s="259" t="s">
        <v>235</v>
      </c>
      <c r="C732" s="251"/>
      <c r="D732" s="223" t="s">
        <v>17004</v>
      </c>
      <c r="E732" s="224" t="s">
        <v>17004</v>
      </c>
      <c r="F732" s="224" t="s">
        <v>17004</v>
      </c>
      <c r="G732" s="224" t="s">
        <v>17004</v>
      </c>
      <c r="H732" s="224" t="s">
        <v>17004</v>
      </c>
      <c r="I732" s="229">
        <f>SUM(I733:I734)</f>
        <v>12669.1</v>
      </c>
      <c r="J732" s="229">
        <f t="shared" ref="J732:S732" si="289">SUM(J733:J734)</f>
        <v>9564.2999999999993</v>
      </c>
      <c r="K732" s="230">
        <f t="shared" si="289"/>
        <v>353</v>
      </c>
      <c r="L732" s="224" t="s">
        <v>17004</v>
      </c>
      <c r="M732" s="224" t="s">
        <v>17004</v>
      </c>
      <c r="N732" s="227" t="s">
        <v>17004</v>
      </c>
      <c r="O732" s="231">
        <v>21743242.170000002</v>
      </c>
      <c r="P732" s="229">
        <f t="shared" si="289"/>
        <v>0</v>
      </c>
      <c r="Q732" s="229">
        <f t="shared" si="289"/>
        <v>0</v>
      </c>
      <c r="R732" s="229">
        <f t="shared" si="289"/>
        <v>0</v>
      </c>
      <c r="S732" s="229">
        <f t="shared" si="289"/>
        <v>21743242.170000002</v>
      </c>
      <c r="T732" s="225">
        <f t="shared" si="281"/>
        <v>1716.2420511322825</v>
      </c>
      <c r="U732" s="232">
        <f>MAX(U733:U734)</f>
        <v>4210.3203280110829</v>
      </c>
    </row>
    <row r="733" spans="1:21" ht="35.25" x14ac:dyDescent="0.5">
      <c r="A733">
        <v>1</v>
      </c>
      <c r="B733" s="241">
        <f>SUBTOTAL(9,$A$377:A733)</f>
        <v>322</v>
      </c>
      <c r="C733" s="234" t="s">
        <v>236</v>
      </c>
      <c r="D733" s="235"/>
      <c r="E733" s="224">
        <v>2007</v>
      </c>
      <c r="F733" s="224" t="s">
        <v>17152</v>
      </c>
      <c r="G733" s="224">
        <v>5</v>
      </c>
      <c r="H733" s="224" t="s">
        <v>17024</v>
      </c>
      <c r="I733" s="236">
        <v>7146.1</v>
      </c>
      <c r="J733" s="236">
        <v>4993.7</v>
      </c>
      <c r="K733" s="237">
        <v>145</v>
      </c>
      <c r="L733" s="224" t="s">
        <v>17021</v>
      </c>
      <c r="M733" s="224" t="s">
        <v>17037</v>
      </c>
      <c r="N733" s="227" t="s">
        <v>17134</v>
      </c>
      <c r="O733" s="232">
        <v>9893936.3399999999</v>
      </c>
      <c r="P733" s="232"/>
      <c r="Q733" s="232">
        <v>0</v>
      </c>
      <c r="R733" s="232">
        <v>0</v>
      </c>
      <c r="S733" s="232">
        <f t="shared" ref="S733:S734" si="290">O733-Q733-R733</f>
        <v>9893936.3399999999</v>
      </c>
      <c r="T733" s="225">
        <f t="shared" si="281"/>
        <v>1384.5225143784721</v>
      </c>
      <c r="U733" s="232">
        <v>4210.3203280110829</v>
      </c>
    </row>
    <row r="734" spans="1:21" ht="35.25" x14ac:dyDescent="0.5">
      <c r="A734">
        <v>1</v>
      </c>
      <c r="B734" s="241">
        <f>SUBTOTAL(9,$A$377:A734)</f>
        <v>323</v>
      </c>
      <c r="C734" s="234" t="s">
        <v>14434</v>
      </c>
      <c r="D734" s="235"/>
      <c r="E734" s="224">
        <v>1979</v>
      </c>
      <c r="F734" s="224" t="s">
        <v>17152</v>
      </c>
      <c r="G734" s="224">
        <v>5</v>
      </c>
      <c r="H734" s="224" t="s">
        <v>17027</v>
      </c>
      <c r="I734" s="236">
        <v>5523</v>
      </c>
      <c r="J734" s="236">
        <v>4570.6000000000004</v>
      </c>
      <c r="K734" s="237">
        <v>208</v>
      </c>
      <c r="L734" s="224" t="s">
        <v>17021</v>
      </c>
      <c r="M734" s="224" t="s">
        <v>17037</v>
      </c>
      <c r="N734" s="227" t="s">
        <v>17284</v>
      </c>
      <c r="O734" s="232">
        <v>11849305.83</v>
      </c>
      <c r="P734" s="232"/>
      <c r="Q734" s="232">
        <v>0</v>
      </c>
      <c r="R734" s="232">
        <v>0</v>
      </c>
      <c r="S734" s="232">
        <f t="shared" si="290"/>
        <v>11849305.83</v>
      </c>
      <c r="T734" s="225">
        <f t="shared" si="281"/>
        <v>2145.4473709940248</v>
      </c>
      <c r="U734" s="232">
        <v>2416.1975013579577</v>
      </c>
    </row>
    <row r="735" spans="1:21" ht="35.25" x14ac:dyDescent="0.5">
      <c r="B735" s="259" t="s">
        <v>220</v>
      </c>
      <c r="C735" s="251"/>
      <c r="D735" s="223" t="s">
        <v>17004</v>
      </c>
      <c r="E735" s="224" t="s">
        <v>17004</v>
      </c>
      <c r="F735" s="224" t="s">
        <v>17004</v>
      </c>
      <c r="G735" s="224" t="s">
        <v>17004</v>
      </c>
      <c r="H735" s="224" t="s">
        <v>17004</v>
      </c>
      <c r="I735" s="229">
        <f>SUM(I736:I740)</f>
        <v>13162.399999999998</v>
      </c>
      <c r="J735" s="229">
        <f t="shared" ref="J735:S735" si="291">SUM(J736:J740)</f>
        <v>10975.2</v>
      </c>
      <c r="K735" s="230">
        <f t="shared" si="291"/>
        <v>493</v>
      </c>
      <c r="L735" s="224" t="s">
        <v>17004</v>
      </c>
      <c r="M735" s="224" t="s">
        <v>17004</v>
      </c>
      <c r="N735" s="227" t="s">
        <v>17004</v>
      </c>
      <c r="O735" s="231">
        <v>50037069.509999998</v>
      </c>
      <c r="P735" s="229">
        <f t="shared" si="291"/>
        <v>0</v>
      </c>
      <c r="Q735" s="229">
        <f t="shared" si="291"/>
        <v>0</v>
      </c>
      <c r="R735" s="229">
        <f t="shared" si="291"/>
        <v>0</v>
      </c>
      <c r="S735" s="229">
        <f t="shared" si="291"/>
        <v>50037069.509999998</v>
      </c>
      <c r="T735" s="225">
        <f t="shared" si="281"/>
        <v>3801.5156438035619</v>
      </c>
      <c r="U735" s="232">
        <f>MAX(U736:U740)</f>
        <v>9886.0494379746833</v>
      </c>
    </row>
    <row r="736" spans="1:21" ht="35.25" x14ac:dyDescent="0.5">
      <c r="A736">
        <v>1</v>
      </c>
      <c r="B736" s="241">
        <f>SUBTOTAL(9,$A$377:A736)</f>
        <v>324</v>
      </c>
      <c r="C736" s="234" t="s">
        <v>241</v>
      </c>
      <c r="D736" s="235"/>
      <c r="E736" s="224">
        <v>1976</v>
      </c>
      <c r="F736" s="224" t="s">
        <v>17026</v>
      </c>
      <c r="G736" s="224">
        <v>5</v>
      </c>
      <c r="H736" s="224" t="s">
        <v>17027</v>
      </c>
      <c r="I736" s="236">
        <v>5511.9</v>
      </c>
      <c r="J736" s="236">
        <v>4547.1000000000004</v>
      </c>
      <c r="K736" s="237">
        <v>204</v>
      </c>
      <c r="L736" s="224" t="s">
        <v>17021</v>
      </c>
      <c r="M736" s="224" t="s">
        <v>17037</v>
      </c>
      <c r="N736" s="227" t="s">
        <v>17131</v>
      </c>
      <c r="O736" s="232">
        <v>14844448.329999998</v>
      </c>
      <c r="P736" s="232"/>
      <c r="Q736" s="232">
        <v>0</v>
      </c>
      <c r="R736" s="232">
        <v>0</v>
      </c>
      <c r="S736" s="232">
        <f t="shared" ref="S736:S740" si="292">O736-Q736-R736</f>
        <v>14844448.329999998</v>
      </c>
      <c r="T736" s="225">
        <f t="shared" si="281"/>
        <v>2693.1635788022277</v>
      </c>
      <c r="U736" s="232">
        <v>2693.1635788022277</v>
      </c>
    </row>
    <row r="737" spans="1:21" ht="35.25" x14ac:dyDescent="0.5">
      <c r="A737">
        <v>1</v>
      </c>
      <c r="B737" s="241">
        <f>SUBTOTAL(9,$A$377:A737)</f>
        <v>325</v>
      </c>
      <c r="C737" s="234" t="s">
        <v>242</v>
      </c>
      <c r="D737" s="235"/>
      <c r="E737" s="224">
        <v>1982</v>
      </c>
      <c r="F737" s="224" t="s">
        <v>17152</v>
      </c>
      <c r="G737" s="224">
        <v>2</v>
      </c>
      <c r="H737" s="224" t="s">
        <v>16975</v>
      </c>
      <c r="I737" s="236">
        <v>790</v>
      </c>
      <c r="J737" s="236">
        <v>729.9</v>
      </c>
      <c r="K737" s="237">
        <v>37</v>
      </c>
      <c r="L737" s="224" t="s">
        <v>17021</v>
      </c>
      <c r="M737" s="224" t="s">
        <v>17037</v>
      </c>
      <c r="N737" s="227" t="s">
        <v>17134</v>
      </c>
      <c r="O737" s="232">
        <v>5990181.4799999995</v>
      </c>
      <c r="P737" s="232"/>
      <c r="Q737" s="232">
        <v>0</v>
      </c>
      <c r="R737" s="232">
        <v>0</v>
      </c>
      <c r="S737" s="232">
        <f t="shared" si="292"/>
        <v>5990181.4799999995</v>
      </c>
      <c r="T737" s="225">
        <f t="shared" si="281"/>
        <v>7582.5082025316451</v>
      </c>
      <c r="U737" s="232">
        <v>9886.0494379746833</v>
      </c>
    </row>
    <row r="738" spans="1:21" ht="35.25" x14ac:dyDescent="0.5">
      <c r="A738">
        <v>1</v>
      </c>
      <c r="B738" s="241">
        <f>SUBTOTAL(9,$A$377:A738)</f>
        <v>326</v>
      </c>
      <c r="C738" s="234" t="s">
        <v>226</v>
      </c>
      <c r="D738" s="235"/>
      <c r="E738" s="224">
        <v>1962</v>
      </c>
      <c r="F738" s="224" t="s">
        <v>17152</v>
      </c>
      <c r="G738" s="224">
        <v>3</v>
      </c>
      <c r="H738" s="224" t="s">
        <v>16975</v>
      </c>
      <c r="I738" s="236">
        <v>959.9</v>
      </c>
      <c r="J738" s="236">
        <v>812.8</v>
      </c>
      <c r="K738" s="237">
        <v>40</v>
      </c>
      <c r="L738" s="224" t="s">
        <v>17021</v>
      </c>
      <c r="M738" s="224" t="s">
        <v>17037</v>
      </c>
      <c r="N738" s="227" t="s">
        <v>17131</v>
      </c>
      <c r="O738" s="232">
        <v>6192006.4600000009</v>
      </c>
      <c r="P738" s="232"/>
      <c r="Q738" s="232">
        <v>0</v>
      </c>
      <c r="R738" s="232">
        <v>0</v>
      </c>
      <c r="S738" s="232">
        <f t="shared" si="292"/>
        <v>6192006.4600000009</v>
      </c>
      <c r="T738" s="225">
        <f t="shared" si="281"/>
        <v>6450.6786748619661</v>
      </c>
      <c r="U738" s="232">
        <v>6961.158162308574</v>
      </c>
    </row>
    <row r="739" spans="1:21" ht="35.25" x14ac:dyDescent="0.5">
      <c r="A739">
        <v>1</v>
      </c>
      <c r="B739" s="241">
        <f>SUBTOTAL(9,$A$377:A739)</f>
        <v>327</v>
      </c>
      <c r="C739" s="234" t="s">
        <v>14709</v>
      </c>
      <c r="D739" s="235"/>
      <c r="E739" s="224">
        <v>1967</v>
      </c>
      <c r="F739" s="224" t="s">
        <v>17152</v>
      </c>
      <c r="G739" s="224">
        <v>4</v>
      </c>
      <c r="H739" s="224" t="s">
        <v>17024</v>
      </c>
      <c r="I739" s="236">
        <v>2500.9</v>
      </c>
      <c r="J739" s="236">
        <v>2416.3000000000002</v>
      </c>
      <c r="K739" s="237">
        <v>117</v>
      </c>
      <c r="L739" s="224" t="s">
        <v>17021</v>
      </c>
      <c r="M739" s="224" t="s">
        <v>17037</v>
      </c>
      <c r="N739" s="227" t="s">
        <v>17131</v>
      </c>
      <c r="O739" s="232">
        <v>13222163.889999999</v>
      </c>
      <c r="P739" s="232"/>
      <c r="Q739" s="232">
        <v>0</v>
      </c>
      <c r="R739" s="232">
        <v>0</v>
      </c>
      <c r="S739" s="232">
        <f t="shared" si="292"/>
        <v>13222163.889999999</v>
      </c>
      <c r="T739" s="225">
        <f t="shared" si="281"/>
        <v>5286.9622495901467</v>
      </c>
      <c r="U739" s="232">
        <v>8312.1200000000008</v>
      </c>
    </row>
    <row r="740" spans="1:21" ht="35.25" x14ac:dyDescent="0.5">
      <c r="A740">
        <v>1</v>
      </c>
      <c r="B740" s="241">
        <f>SUBTOTAL(9,$A$377:A740)</f>
        <v>328</v>
      </c>
      <c r="C740" s="234" t="s">
        <v>225</v>
      </c>
      <c r="D740" s="235"/>
      <c r="E740" s="224">
        <v>1966</v>
      </c>
      <c r="F740" s="224" t="s">
        <v>17152</v>
      </c>
      <c r="G740" s="224">
        <v>4</v>
      </c>
      <c r="H740" s="224" t="s">
        <v>17024</v>
      </c>
      <c r="I740" s="236">
        <v>3399.7</v>
      </c>
      <c r="J740" s="236">
        <v>2469.1</v>
      </c>
      <c r="K740" s="237">
        <v>95</v>
      </c>
      <c r="L740" s="224" t="s">
        <v>17021</v>
      </c>
      <c r="M740" s="224" t="s">
        <v>17037</v>
      </c>
      <c r="N740" s="227" t="s">
        <v>17131</v>
      </c>
      <c r="O740" s="232">
        <v>9788269.3499999996</v>
      </c>
      <c r="P740" s="232"/>
      <c r="Q740" s="232">
        <v>0</v>
      </c>
      <c r="R740" s="232">
        <v>0</v>
      </c>
      <c r="S740" s="232">
        <f t="shared" si="292"/>
        <v>9788269.3499999996</v>
      </c>
      <c r="T740" s="225">
        <f>O740/I740</f>
        <v>2879.1567932464632</v>
      </c>
      <c r="U740" s="232">
        <v>3598.841803688561</v>
      </c>
    </row>
    <row r="741" spans="1:21" ht="35.25" x14ac:dyDescent="0.5">
      <c r="B741" s="259" t="s">
        <v>221</v>
      </c>
      <c r="C741" s="251"/>
      <c r="D741" s="223" t="s">
        <v>17004</v>
      </c>
      <c r="E741" s="224" t="s">
        <v>17004</v>
      </c>
      <c r="F741" s="224" t="s">
        <v>17004</v>
      </c>
      <c r="G741" s="224" t="s">
        <v>17004</v>
      </c>
      <c r="H741" s="224" t="s">
        <v>17004</v>
      </c>
      <c r="I741" s="229">
        <f>SUM(I742:I743)</f>
        <v>13942.560000000001</v>
      </c>
      <c r="J741" s="229">
        <f t="shared" ref="J741:S741" si="293">SUM(J742:J743)</f>
        <v>10511.86</v>
      </c>
      <c r="K741" s="230">
        <f t="shared" si="293"/>
        <v>469</v>
      </c>
      <c r="L741" s="224" t="s">
        <v>17004</v>
      </c>
      <c r="M741" s="224" t="s">
        <v>17004</v>
      </c>
      <c r="N741" s="227" t="s">
        <v>17004</v>
      </c>
      <c r="O741" s="231">
        <v>30199080.329999998</v>
      </c>
      <c r="P741" s="229">
        <f t="shared" si="293"/>
        <v>0</v>
      </c>
      <c r="Q741" s="229">
        <f t="shared" si="293"/>
        <v>0</v>
      </c>
      <c r="R741" s="229">
        <f t="shared" si="293"/>
        <v>0</v>
      </c>
      <c r="S741" s="229">
        <f t="shared" si="293"/>
        <v>30199080.329999998</v>
      </c>
      <c r="T741" s="225">
        <f t="shared" si="281"/>
        <v>2165.9638065032532</v>
      </c>
      <c r="U741" s="232">
        <f>MAX(U742:U743)</f>
        <v>2480.0785206902924</v>
      </c>
    </row>
    <row r="742" spans="1:21" ht="35.25" x14ac:dyDescent="0.5">
      <c r="A742">
        <v>1</v>
      </c>
      <c r="B742" s="241">
        <f>SUBTOTAL(9,$A$377:A742)</f>
        <v>329</v>
      </c>
      <c r="C742" s="234" t="s">
        <v>237</v>
      </c>
      <c r="D742" s="235"/>
      <c r="E742" s="224">
        <v>1977</v>
      </c>
      <c r="F742" s="224" t="s">
        <v>17152</v>
      </c>
      <c r="G742" s="224">
        <v>5</v>
      </c>
      <c r="H742" s="224" t="s">
        <v>17027</v>
      </c>
      <c r="I742" s="236">
        <v>5897.21</v>
      </c>
      <c r="J742" s="236">
        <v>4536.71</v>
      </c>
      <c r="K742" s="237">
        <v>221</v>
      </c>
      <c r="L742" s="224" t="s">
        <v>17021</v>
      </c>
      <c r="M742" s="224" t="s">
        <v>17037</v>
      </c>
      <c r="N742" s="227" t="s">
        <v>17132</v>
      </c>
      <c r="O742" s="232">
        <v>13250703.139999999</v>
      </c>
      <c r="P742" s="232"/>
      <c r="Q742" s="232">
        <v>0</v>
      </c>
      <c r="R742" s="232">
        <v>0</v>
      </c>
      <c r="S742" s="232">
        <f t="shared" ref="S742:S743" si="294">O742-Q742-R742</f>
        <v>13250703.139999999</v>
      </c>
      <c r="T742" s="225">
        <f t="shared" si="281"/>
        <v>2246.9444262625884</v>
      </c>
      <c r="U742" s="232">
        <v>2480.0785206902924</v>
      </c>
    </row>
    <row r="743" spans="1:21" ht="35.25" x14ac:dyDescent="0.5">
      <c r="A743">
        <v>1</v>
      </c>
      <c r="B743" s="241">
        <f>SUBTOTAL(9,$A$377:A743)</f>
        <v>330</v>
      </c>
      <c r="C743" s="234" t="s">
        <v>228</v>
      </c>
      <c r="D743" s="235"/>
      <c r="E743" s="224">
        <v>1989</v>
      </c>
      <c r="F743" s="224" t="s">
        <v>17152</v>
      </c>
      <c r="G743" s="224">
        <v>5</v>
      </c>
      <c r="H743" s="224" t="s">
        <v>17030</v>
      </c>
      <c r="I743" s="236">
        <v>8045.35</v>
      </c>
      <c r="J743" s="236">
        <v>5975.15</v>
      </c>
      <c r="K743" s="237">
        <v>248</v>
      </c>
      <c r="L743" s="224" t="s">
        <v>17021</v>
      </c>
      <c r="M743" s="224" t="s">
        <v>17037</v>
      </c>
      <c r="N743" s="227" t="s">
        <v>17132</v>
      </c>
      <c r="O743" s="232">
        <v>16948377.190000001</v>
      </c>
      <c r="P743" s="232"/>
      <c r="Q743" s="232">
        <v>0</v>
      </c>
      <c r="R743" s="232">
        <v>0</v>
      </c>
      <c r="S743" s="232">
        <f t="shared" si="294"/>
        <v>16948377.190000001</v>
      </c>
      <c r="T743" s="225">
        <f>O743/I743</f>
        <v>2106.6053297867711</v>
      </c>
      <c r="U743" s="232">
        <v>2106.6053297867711</v>
      </c>
    </row>
    <row r="744" spans="1:21" ht="35.25" x14ac:dyDescent="0.5">
      <c r="B744" s="259" t="s">
        <v>222</v>
      </c>
      <c r="C744" s="251"/>
      <c r="D744" s="223" t="s">
        <v>17004</v>
      </c>
      <c r="E744" s="224" t="s">
        <v>17004</v>
      </c>
      <c r="F744" s="224" t="s">
        <v>17004</v>
      </c>
      <c r="G744" s="224" t="s">
        <v>17004</v>
      </c>
      <c r="H744" s="224" t="s">
        <v>17004</v>
      </c>
      <c r="I744" s="229">
        <f>SUM(I745:I747)</f>
        <v>12133.42</v>
      </c>
      <c r="J744" s="229">
        <f>SUM(J745:J747)</f>
        <v>9576.2999999999993</v>
      </c>
      <c r="K744" s="230">
        <f>SUM(K745:K747)</f>
        <v>348</v>
      </c>
      <c r="L744" s="224" t="s">
        <v>17004</v>
      </c>
      <c r="M744" s="224" t="s">
        <v>17004</v>
      </c>
      <c r="N744" s="227" t="s">
        <v>17004</v>
      </c>
      <c r="O744" s="231">
        <v>36092675.659999996</v>
      </c>
      <c r="P744" s="229">
        <f>SUM(P745:P747)</f>
        <v>0</v>
      </c>
      <c r="Q744" s="229">
        <f>SUM(Q745:Q747)</f>
        <v>0</v>
      </c>
      <c r="R744" s="229">
        <f>SUM(R745:R747)</f>
        <v>0</v>
      </c>
      <c r="S744" s="229">
        <f>SUM(S745:S747)</f>
        <v>36092675.659999996</v>
      </c>
      <c r="T744" s="225">
        <f t="shared" si="281"/>
        <v>2974.6498233803823</v>
      </c>
      <c r="U744" s="232">
        <f>MAX(U745:U747)</f>
        <v>9991.3407334551066</v>
      </c>
    </row>
    <row r="745" spans="1:21" ht="35.25" x14ac:dyDescent="0.5">
      <c r="A745">
        <v>1</v>
      </c>
      <c r="B745" s="241">
        <f>SUBTOTAL(9,$A$377:A745)</f>
        <v>331</v>
      </c>
      <c r="C745" s="234" t="s">
        <v>238</v>
      </c>
      <c r="D745" s="235"/>
      <c r="E745" s="224">
        <v>1974</v>
      </c>
      <c r="F745" s="224" t="s">
        <v>17152</v>
      </c>
      <c r="G745" s="224">
        <v>5</v>
      </c>
      <c r="H745" s="224" t="s">
        <v>17023</v>
      </c>
      <c r="I745" s="236">
        <v>8070.62</v>
      </c>
      <c r="J745" s="236">
        <v>6208.4</v>
      </c>
      <c r="K745" s="237">
        <v>210</v>
      </c>
      <c r="L745" s="224" t="s">
        <v>17021</v>
      </c>
      <c r="M745" s="224" t="s">
        <v>17037</v>
      </c>
      <c r="N745" s="227" t="s">
        <v>17135</v>
      </c>
      <c r="O745" s="232">
        <v>21710653.119999997</v>
      </c>
      <c r="P745" s="232"/>
      <c r="Q745" s="232">
        <v>0</v>
      </c>
      <c r="R745" s="232">
        <v>0</v>
      </c>
      <c r="S745" s="232">
        <f t="shared" ref="S745:S747" si="295">O745-Q745-R745</f>
        <v>21710653.119999997</v>
      </c>
      <c r="T745" s="225">
        <f t="shared" si="281"/>
        <v>2690.0849154092248</v>
      </c>
      <c r="U745" s="232">
        <v>2740.77864154179</v>
      </c>
    </row>
    <row r="746" spans="1:21" ht="35.25" x14ac:dyDescent="0.5">
      <c r="A746">
        <v>1</v>
      </c>
      <c r="B746" s="241">
        <f>SUBTOTAL(9,$A$377:A746)</f>
        <v>332</v>
      </c>
      <c r="C746" s="234" t="s">
        <v>239</v>
      </c>
      <c r="D746" s="235"/>
      <c r="E746" s="224">
        <v>1969</v>
      </c>
      <c r="F746" s="224" t="s">
        <v>17152</v>
      </c>
      <c r="G746" s="224">
        <v>2</v>
      </c>
      <c r="H746" s="224" t="s">
        <v>16975</v>
      </c>
      <c r="I746" s="236">
        <v>711.7</v>
      </c>
      <c r="J746" s="236">
        <v>659.6</v>
      </c>
      <c r="K746" s="237">
        <v>24</v>
      </c>
      <c r="L746" s="224" t="s">
        <v>17021</v>
      </c>
      <c r="M746" s="224" t="s">
        <v>17056</v>
      </c>
      <c r="N746" s="227" t="s">
        <v>17025</v>
      </c>
      <c r="O746" s="232">
        <v>6089437.2000000002</v>
      </c>
      <c r="P746" s="232"/>
      <c r="Q746" s="232">
        <v>0</v>
      </c>
      <c r="R746" s="232">
        <v>0</v>
      </c>
      <c r="S746" s="232">
        <f t="shared" si="295"/>
        <v>6089437.2000000002</v>
      </c>
      <c r="T746" s="225">
        <f t="shared" si="281"/>
        <v>8556.1854714064921</v>
      </c>
      <c r="U746" s="232">
        <v>9991.3407334551066</v>
      </c>
    </row>
    <row r="747" spans="1:21" ht="35.25" x14ac:dyDescent="0.5">
      <c r="A747">
        <v>1</v>
      </c>
      <c r="B747" s="241">
        <f>SUBTOTAL(9,$A$377:A747)</f>
        <v>333</v>
      </c>
      <c r="C747" s="234" t="s">
        <v>2592</v>
      </c>
      <c r="D747" s="235"/>
      <c r="E747" s="224">
        <v>1981</v>
      </c>
      <c r="F747" s="224" t="s">
        <v>17152</v>
      </c>
      <c r="G747" s="224">
        <v>5</v>
      </c>
      <c r="H747" s="224" t="s">
        <v>17024</v>
      </c>
      <c r="I747" s="236">
        <v>3351.1</v>
      </c>
      <c r="J747" s="236">
        <v>2708.3</v>
      </c>
      <c r="K747" s="237">
        <v>114</v>
      </c>
      <c r="L747" s="224" t="s">
        <v>17021</v>
      </c>
      <c r="M747" s="224" t="s">
        <v>17056</v>
      </c>
      <c r="N747" s="227" t="s">
        <v>17025</v>
      </c>
      <c r="O747" s="232">
        <v>8292585.3399999999</v>
      </c>
      <c r="P747" s="232"/>
      <c r="Q747" s="232">
        <v>0</v>
      </c>
      <c r="R747" s="232">
        <v>0</v>
      </c>
      <c r="S747" s="232">
        <f t="shared" si="295"/>
        <v>8292585.3399999999</v>
      </c>
      <c r="T747" s="225">
        <f t="shared" si="281"/>
        <v>2474.5860583092121</v>
      </c>
      <c r="U747" s="232">
        <v>3034.2647268359647</v>
      </c>
    </row>
    <row r="748" spans="1:21" ht="35.25" x14ac:dyDescent="0.5">
      <c r="B748" s="259" t="s">
        <v>223</v>
      </c>
      <c r="C748" s="233"/>
      <c r="D748" s="223" t="s">
        <v>17004</v>
      </c>
      <c r="E748" s="224" t="s">
        <v>17004</v>
      </c>
      <c r="F748" s="224" t="s">
        <v>17004</v>
      </c>
      <c r="G748" s="224" t="s">
        <v>17004</v>
      </c>
      <c r="H748" s="224" t="s">
        <v>17004</v>
      </c>
      <c r="I748" s="229">
        <f>I749</f>
        <v>609.5</v>
      </c>
      <c r="J748" s="229">
        <f t="shared" ref="J748:S748" si="296">J749</f>
        <v>564.4</v>
      </c>
      <c r="K748" s="230">
        <f t="shared" si="296"/>
        <v>18</v>
      </c>
      <c r="L748" s="224" t="s">
        <v>17004</v>
      </c>
      <c r="M748" s="224" t="s">
        <v>17004</v>
      </c>
      <c r="N748" s="227" t="s">
        <v>17004</v>
      </c>
      <c r="O748" s="231">
        <v>3525851.7</v>
      </c>
      <c r="P748" s="229">
        <f t="shared" si="296"/>
        <v>0</v>
      </c>
      <c r="Q748" s="229">
        <f t="shared" si="296"/>
        <v>0</v>
      </c>
      <c r="R748" s="229">
        <f t="shared" si="296"/>
        <v>492144.32</v>
      </c>
      <c r="S748" s="229">
        <f t="shared" si="296"/>
        <v>3033707.3800000004</v>
      </c>
      <c r="T748" s="225">
        <f t="shared" si="281"/>
        <v>5784.8264150943396</v>
      </c>
      <c r="U748" s="232">
        <f>U749</f>
        <v>9116.035491386383</v>
      </c>
    </row>
    <row r="749" spans="1:21" ht="35.25" x14ac:dyDescent="0.5">
      <c r="A749">
        <v>1</v>
      </c>
      <c r="B749" s="241">
        <f>SUBTOTAL(9,$A$377:A749)</f>
        <v>334</v>
      </c>
      <c r="C749" s="234" t="s">
        <v>14441</v>
      </c>
      <c r="D749" s="235" t="s">
        <v>17399</v>
      </c>
      <c r="E749" s="224">
        <v>1917</v>
      </c>
      <c r="F749" s="224" t="s">
        <v>17152</v>
      </c>
      <c r="G749" s="224">
        <v>2</v>
      </c>
      <c r="H749" s="224" t="s">
        <v>16973</v>
      </c>
      <c r="I749" s="236">
        <v>609.5</v>
      </c>
      <c r="J749" s="236">
        <v>564.4</v>
      </c>
      <c r="K749" s="237">
        <v>18</v>
      </c>
      <c r="L749" s="224" t="s">
        <v>17021</v>
      </c>
      <c r="M749" s="224" t="s">
        <v>17056</v>
      </c>
      <c r="N749" s="227" t="s">
        <v>17025</v>
      </c>
      <c r="O749" s="232">
        <v>3525851.7</v>
      </c>
      <c r="P749" s="232"/>
      <c r="Q749" s="232">
        <v>0</v>
      </c>
      <c r="R749" s="232">
        <v>492144.32</v>
      </c>
      <c r="S749" s="232">
        <f t="shared" ref="S749" si="297">O749-Q749-R749</f>
        <v>3033707.3800000004</v>
      </c>
      <c r="T749" s="225">
        <f t="shared" si="281"/>
        <v>5784.8264150943396</v>
      </c>
      <c r="U749" s="232">
        <v>9116.035491386383</v>
      </c>
    </row>
    <row r="750" spans="1:21" ht="35.25" x14ac:dyDescent="0.5">
      <c r="B750" s="259" t="s">
        <v>224</v>
      </c>
      <c r="C750" s="233"/>
      <c r="D750" s="223" t="s">
        <v>17004</v>
      </c>
      <c r="E750" s="224" t="s">
        <v>17004</v>
      </c>
      <c r="F750" s="224" t="s">
        <v>17004</v>
      </c>
      <c r="G750" s="224" t="s">
        <v>17004</v>
      </c>
      <c r="H750" s="224" t="s">
        <v>17004</v>
      </c>
      <c r="I750" s="229">
        <f>I751</f>
        <v>737.1</v>
      </c>
      <c r="J750" s="229">
        <f t="shared" ref="J750:K750" si="298">J751</f>
        <v>707.1</v>
      </c>
      <c r="K750" s="230">
        <f t="shared" si="298"/>
        <v>42</v>
      </c>
      <c r="L750" s="224" t="s">
        <v>17004</v>
      </c>
      <c r="M750" s="224" t="s">
        <v>17004</v>
      </c>
      <c r="N750" s="227" t="s">
        <v>17004</v>
      </c>
      <c r="O750" s="231">
        <v>200000</v>
      </c>
      <c r="P750" s="229"/>
      <c r="Q750" s="229">
        <f>Q751</f>
        <v>0</v>
      </c>
      <c r="R750" s="229">
        <f t="shared" ref="R750:S750" si="299">R751</f>
        <v>0</v>
      </c>
      <c r="S750" s="229">
        <f t="shared" si="299"/>
        <v>200000</v>
      </c>
      <c r="T750" s="225">
        <f>T751</f>
        <v>271.33360466693802</v>
      </c>
      <c r="U750" s="232">
        <f>U751</f>
        <v>271.33360466693802</v>
      </c>
    </row>
    <row r="751" spans="1:21" ht="35.25" x14ac:dyDescent="0.5">
      <c r="A751">
        <v>1</v>
      </c>
      <c r="B751" s="241">
        <f>SUBTOTAL(9,$A$377:A751)</f>
        <v>335</v>
      </c>
      <c r="C751" s="234" t="s">
        <v>14831</v>
      </c>
      <c r="D751" s="235"/>
      <c r="E751" s="224">
        <v>1978</v>
      </c>
      <c r="F751" s="224" t="s">
        <v>17152</v>
      </c>
      <c r="G751" s="224">
        <v>2</v>
      </c>
      <c r="H751" s="224">
        <v>2</v>
      </c>
      <c r="I751" s="236">
        <v>737.1</v>
      </c>
      <c r="J751" s="236">
        <v>707.1</v>
      </c>
      <c r="K751" s="237">
        <v>42</v>
      </c>
      <c r="L751" s="224" t="s">
        <v>17021</v>
      </c>
      <c r="M751" s="224" t="s">
        <v>17056</v>
      </c>
      <c r="N751" s="227" t="s">
        <v>17025</v>
      </c>
      <c r="O751" s="232">
        <v>200000</v>
      </c>
      <c r="P751" s="232"/>
      <c r="Q751" s="232">
        <v>0</v>
      </c>
      <c r="R751" s="232">
        <v>0</v>
      </c>
      <c r="S751" s="232">
        <f>O751-Q751-R751</f>
        <v>200000</v>
      </c>
      <c r="T751" s="225">
        <f>O751/I751</f>
        <v>271.33360466693802</v>
      </c>
      <c r="U751" s="232">
        <f>T751</f>
        <v>271.33360466693802</v>
      </c>
    </row>
    <row r="752" spans="1:21" ht="35.25" x14ac:dyDescent="0.5">
      <c r="B752" s="259" t="s">
        <v>362</v>
      </c>
      <c r="C752" s="251"/>
      <c r="D752" s="223" t="s">
        <v>17004</v>
      </c>
      <c r="E752" s="224" t="s">
        <v>17004</v>
      </c>
      <c r="F752" s="224" t="s">
        <v>17004</v>
      </c>
      <c r="G752" s="224" t="s">
        <v>17004</v>
      </c>
      <c r="H752" s="224" t="s">
        <v>17004</v>
      </c>
      <c r="I752" s="229">
        <f>I753</f>
        <v>974.7</v>
      </c>
      <c r="J752" s="229">
        <f t="shared" ref="J752:S752" si="300">J753</f>
        <v>885.6</v>
      </c>
      <c r="K752" s="230">
        <f t="shared" si="300"/>
        <v>35</v>
      </c>
      <c r="L752" s="224" t="s">
        <v>17004</v>
      </c>
      <c r="M752" s="224" t="s">
        <v>17004</v>
      </c>
      <c r="N752" s="227" t="s">
        <v>17004</v>
      </c>
      <c r="O752" s="231">
        <v>10801958.800000001</v>
      </c>
      <c r="P752" s="229">
        <f t="shared" si="300"/>
        <v>0</v>
      </c>
      <c r="Q752" s="229">
        <f t="shared" si="300"/>
        <v>0</v>
      </c>
      <c r="R752" s="229">
        <f t="shared" si="300"/>
        <v>0</v>
      </c>
      <c r="S752" s="229">
        <f t="shared" si="300"/>
        <v>10801958.800000001</v>
      </c>
      <c r="T752" s="225">
        <f t="shared" si="281"/>
        <v>11082.342053965323</v>
      </c>
      <c r="U752" s="232">
        <f>U753</f>
        <v>11082.342053965322</v>
      </c>
    </row>
    <row r="753" spans="1:16197" ht="35.25" x14ac:dyDescent="0.5">
      <c r="A753">
        <v>1</v>
      </c>
      <c r="B753" s="241">
        <f>SUBTOTAL(9,$A$377:A753)</f>
        <v>336</v>
      </c>
      <c r="C753" s="234" t="s">
        <v>367</v>
      </c>
      <c r="D753" s="235"/>
      <c r="E753" s="224">
        <v>1991</v>
      </c>
      <c r="F753" s="224" t="s">
        <v>17152</v>
      </c>
      <c r="G753" s="224">
        <v>2</v>
      </c>
      <c r="H753" s="224" t="s">
        <v>17028</v>
      </c>
      <c r="I753" s="236">
        <v>974.7</v>
      </c>
      <c r="J753" s="236">
        <v>885.6</v>
      </c>
      <c r="K753" s="237">
        <v>35</v>
      </c>
      <c r="L753" s="224" t="s">
        <v>17021</v>
      </c>
      <c r="M753" s="224" t="s">
        <v>17037</v>
      </c>
      <c r="N753" s="227" t="s">
        <v>17077</v>
      </c>
      <c r="O753" s="232">
        <v>10801958.800000001</v>
      </c>
      <c r="P753" s="232"/>
      <c r="Q753" s="232">
        <v>0</v>
      </c>
      <c r="R753" s="232">
        <v>0</v>
      </c>
      <c r="S753" s="232">
        <f t="shared" ref="S753" si="301">O753-Q753-R753</f>
        <v>10801958.800000001</v>
      </c>
      <c r="T753" s="225">
        <f t="shared" si="281"/>
        <v>11082.342053965323</v>
      </c>
      <c r="U753" s="232">
        <v>11082.342053965322</v>
      </c>
    </row>
    <row r="754" spans="1:16197" s="44" customFormat="1" ht="35.25" x14ac:dyDescent="0.5">
      <c r="B754" s="233" t="s">
        <v>365</v>
      </c>
      <c r="C754" s="251"/>
      <c r="D754" s="223" t="s">
        <v>17004</v>
      </c>
      <c r="E754" s="224" t="s">
        <v>17004</v>
      </c>
      <c r="F754" s="224" t="s">
        <v>17004</v>
      </c>
      <c r="G754" s="224" t="s">
        <v>17004</v>
      </c>
      <c r="H754" s="224" t="s">
        <v>17004</v>
      </c>
      <c r="I754" s="229">
        <f>I755</f>
        <v>1042.4000000000001</v>
      </c>
      <c r="J754" s="229">
        <f t="shared" ref="J754:K754" si="302">J755</f>
        <v>951.9</v>
      </c>
      <c r="K754" s="230">
        <f t="shared" si="302"/>
        <v>47</v>
      </c>
      <c r="L754" s="224" t="s">
        <v>17004</v>
      </c>
      <c r="M754" s="224" t="s">
        <v>17004</v>
      </c>
      <c r="N754" s="227" t="s">
        <v>17004</v>
      </c>
      <c r="O754" s="231">
        <v>7705763.3499999996</v>
      </c>
      <c r="P754" s="231">
        <f t="shared" ref="P754:S754" si="303">P755</f>
        <v>0</v>
      </c>
      <c r="Q754" s="229">
        <f t="shared" si="303"/>
        <v>0</v>
      </c>
      <c r="R754" s="229">
        <f t="shared" si="303"/>
        <v>0</v>
      </c>
      <c r="S754" s="229">
        <f t="shared" si="303"/>
        <v>7705763.3499999996</v>
      </c>
      <c r="T754" s="225">
        <f>O754/I754</f>
        <v>7392.3286166538746</v>
      </c>
      <c r="U754" s="245">
        <f>U755</f>
        <v>9269.0460475825003</v>
      </c>
      <c r="V754"/>
      <c r="W754" s="45"/>
      <c r="X754" s="45"/>
      <c r="Y754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5"/>
      <c r="AU754" s="45"/>
      <c r="AV754" s="45"/>
      <c r="AW754" s="45"/>
      <c r="AX754" s="45"/>
      <c r="AY754" s="45"/>
      <c r="AZ754" s="45"/>
      <c r="BA754" s="45"/>
      <c r="BB754" s="45"/>
      <c r="BC754" s="45"/>
      <c r="BD754" s="45"/>
      <c r="BE754" s="45"/>
      <c r="BF754" s="45"/>
      <c r="BG754" s="45"/>
      <c r="BH754" s="45"/>
      <c r="BI754" s="45"/>
      <c r="BJ754" s="45"/>
      <c r="BK754" s="45"/>
      <c r="BL754" s="45"/>
      <c r="BM754" s="45"/>
      <c r="BN754" s="45"/>
      <c r="BO754" s="45"/>
      <c r="BP754" s="45"/>
      <c r="BQ754" s="45"/>
      <c r="BR754" s="45"/>
      <c r="BS754" s="45"/>
      <c r="BT754" s="45"/>
      <c r="BU754" s="45"/>
      <c r="BV754" s="45"/>
      <c r="BW754" s="45"/>
      <c r="BX754" s="45"/>
      <c r="BY754" s="45"/>
      <c r="BZ754" s="45"/>
      <c r="CA754" s="45"/>
      <c r="CB754" s="45"/>
      <c r="CC754" s="45"/>
      <c r="CD754" s="45"/>
      <c r="CE754" s="45"/>
      <c r="CF754" s="45"/>
      <c r="CG754" s="45"/>
      <c r="CH754" s="45"/>
      <c r="CI754" s="45"/>
      <c r="CJ754" s="45"/>
      <c r="CK754" s="45"/>
      <c r="CL754" s="45"/>
      <c r="CM754" s="45"/>
      <c r="CN754" s="45"/>
      <c r="CO754" s="45"/>
      <c r="CP754" s="45"/>
      <c r="CQ754" s="45"/>
      <c r="CR754" s="45"/>
      <c r="CS754" s="45"/>
      <c r="CT754" s="45"/>
      <c r="CU754" s="45"/>
      <c r="CV754" s="45"/>
      <c r="CW754" s="45"/>
      <c r="CX754" s="45"/>
      <c r="CY754" s="45"/>
      <c r="CZ754" s="45"/>
      <c r="DA754" s="45"/>
      <c r="DB754" s="45"/>
      <c r="DC754" s="45"/>
      <c r="DD754" s="45"/>
      <c r="DE754" s="45"/>
      <c r="DF754" s="45"/>
      <c r="DG754" s="45"/>
      <c r="DH754" s="45"/>
      <c r="DI754" s="45"/>
      <c r="DJ754" s="45"/>
      <c r="DK754" s="45"/>
      <c r="DL754" s="45"/>
      <c r="DM754" s="45"/>
      <c r="DN754" s="45"/>
      <c r="DO754" s="45"/>
      <c r="DP754" s="45"/>
      <c r="DQ754" s="45"/>
      <c r="DR754" s="45"/>
      <c r="DS754" s="45"/>
      <c r="DT754" s="45"/>
      <c r="DU754" s="45"/>
      <c r="DV754" s="45"/>
      <c r="DW754" s="45"/>
      <c r="DX754" s="45"/>
      <c r="DY754" s="45"/>
      <c r="DZ754" s="45"/>
      <c r="EA754" s="45"/>
      <c r="EB754" s="45"/>
      <c r="EC754" s="45"/>
      <c r="ED754" s="45"/>
      <c r="EE754" s="45"/>
      <c r="EF754" s="45"/>
      <c r="EG754" s="45"/>
      <c r="EH754" s="45"/>
      <c r="EI754" s="45"/>
      <c r="EJ754" s="45"/>
      <c r="EK754" s="45"/>
      <c r="EL754" s="45"/>
      <c r="EM754" s="45"/>
      <c r="EN754" s="45"/>
      <c r="EO754" s="45"/>
      <c r="EP754" s="45"/>
      <c r="EQ754" s="45"/>
      <c r="ER754" s="45"/>
      <c r="ES754" s="45"/>
      <c r="ET754" s="45"/>
      <c r="EU754" s="45"/>
      <c r="EV754" s="45"/>
      <c r="EW754" s="45"/>
      <c r="EX754" s="45"/>
      <c r="EY754" s="45"/>
      <c r="EZ754" s="45"/>
      <c r="FA754" s="45"/>
      <c r="FB754" s="45"/>
      <c r="FC754" s="45"/>
      <c r="FD754" s="45"/>
      <c r="FE754" s="45"/>
      <c r="FF754" s="45"/>
      <c r="FG754" s="45"/>
      <c r="FH754" s="45"/>
      <c r="FI754" s="45"/>
      <c r="FJ754" s="45"/>
      <c r="FK754" s="45"/>
      <c r="FL754" s="45"/>
      <c r="FM754" s="45"/>
      <c r="FN754" s="45"/>
      <c r="FO754" s="45"/>
      <c r="FP754" s="45"/>
      <c r="FQ754" s="45"/>
      <c r="FR754" s="45"/>
      <c r="FS754" s="45"/>
      <c r="FT754" s="45"/>
      <c r="FU754" s="45"/>
      <c r="FV754" s="45"/>
      <c r="FW754" s="45"/>
      <c r="FX754" s="45"/>
      <c r="FY754" s="45"/>
      <c r="FZ754" s="45"/>
      <c r="GA754" s="45"/>
      <c r="GB754" s="45"/>
      <c r="GC754" s="45"/>
      <c r="GD754" s="45"/>
      <c r="GE754" s="45"/>
      <c r="GF754" s="45"/>
      <c r="GG754" s="45"/>
      <c r="GH754" s="45"/>
      <c r="GI754" s="45"/>
      <c r="GJ754" s="45"/>
      <c r="GK754" s="45"/>
      <c r="GL754" s="45"/>
      <c r="GM754" s="45"/>
      <c r="GN754" s="45"/>
      <c r="GO754" s="45"/>
      <c r="GP754" s="45"/>
      <c r="GQ754" s="45"/>
      <c r="GR754" s="45"/>
      <c r="GS754" s="45"/>
      <c r="GT754" s="45"/>
      <c r="GU754" s="45"/>
      <c r="GV754" s="45"/>
      <c r="GW754" s="45"/>
      <c r="GX754" s="45"/>
      <c r="GY754" s="45"/>
      <c r="GZ754" s="45"/>
      <c r="HA754" s="45"/>
      <c r="HB754" s="45"/>
      <c r="HC754" s="45"/>
      <c r="HD754" s="45"/>
      <c r="HE754" s="45"/>
      <c r="HF754" s="45"/>
      <c r="HG754" s="45"/>
      <c r="HH754" s="45"/>
      <c r="HI754" s="45"/>
      <c r="HJ754" s="45"/>
      <c r="HK754" s="45"/>
      <c r="HL754" s="45"/>
      <c r="HM754" s="45"/>
      <c r="HN754" s="45"/>
      <c r="HO754" s="45"/>
      <c r="HP754" s="45"/>
      <c r="HQ754" s="45"/>
      <c r="HR754" s="45"/>
      <c r="HS754" s="45"/>
      <c r="HT754" s="45"/>
      <c r="HU754" s="45"/>
      <c r="HV754" s="45"/>
      <c r="HW754" s="45"/>
      <c r="HX754" s="45"/>
      <c r="HY754" s="45"/>
      <c r="HZ754" s="45"/>
      <c r="IA754" s="45"/>
      <c r="IB754" s="45"/>
      <c r="IC754" s="45"/>
      <c r="ID754" s="45"/>
      <c r="IE754" s="45"/>
      <c r="IF754" s="45"/>
      <c r="IG754" s="45"/>
      <c r="IH754" s="45"/>
      <c r="II754" s="45"/>
      <c r="IJ754" s="45"/>
      <c r="IK754" s="45"/>
      <c r="IL754" s="45"/>
      <c r="IM754" s="45"/>
      <c r="IN754" s="45"/>
      <c r="IO754" s="45"/>
      <c r="IP754" s="45"/>
      <c r="IQ754" s="45"/>
      <c r="IR754" s="45"/>
      <c r="IS754" s="45"/>
      <c r="IT754" s="45"/>
      <c r="IU754" s="45"/>
      <c r="IV754" s="45"/>
      <c r="IW754" s="45"/>
      <c r="IX754" s="45"/>
      <c r="IY754" s="45"/>
      <c r="IZ754" s="45"/>
      <c r="JA754" s="45"/>
      <c r="JB754" s="45"/>
      <c r="JC754" s="45"/>
      <c r="JD754" s="45"/>
      <c r="JE754" s="45"/>
      <c r="JF754" s="45"/>
      <c r="JG754" s="45"/>
      <c r="JH754" s="45"/>
      <c r="JI754" s="45"/>
      <c r="JJ754" s="45"/>
      <c r="JK754" s="45"/>
      <c r="JL754" s="45"/>
      <c r="JM754" s="45"/>
      <c r="JN754" s="45"/>
      <c r="JO754" s="45"/>
      <c r="JP754" s="45"/>
      <c r="JQ754" s="45"/>
      <c r="JR754" s="45"/>
      <c r="JS754" s="45"/>
      <c r="JT754" s="45"/>
      <c r="JU754" s="45"/>
      <c r="JV754" s="45"/>
      <c r="JW754" s="45"/>
      <c r="JX754" s="45"/>
      <c r="JY754" s="45"/>
      <c r="JZ754" s="45"/>
      <c r="KA754" s="45"/>
      <c r="KB754" s="45"/>
      <c r="KC754" s="45"/>
      <c r="KD754" s="45"/>
      <c r="KE754" s="45"/>
      <c r="KF754" s="45"/>
      <c r="KG754" s="45"/>
      <c r="KH754" s="45"/>
      <c r="KI754" s="45"/>
      <c r="KJ754" s="45"/>
      <c r="KK754" s="45"/>
      <c r="KL754" s="45"/>
      <c r="KM754" s="45"/>
      <c r="KN754" s="45"/>
      <c r="KO754" s="45"/>
      <c r="KP754" s="45"/>
      <c r="KQ754" s="45"/>
      <c r="KR754" s="45"/>
      <c r="KS754" s="45"/>
      <c r="KT754" s="45"/>
      <c r="KU754" s="45"/>
      <c r="KV754" s="45"/>
      <c r="KW754" s="45"/>
      <c r="KX754" s="45"/>
      <c r="KY754" s="45"/>
      <c r="KZ754" s="45"/>
      <c r="LA754" s="45"/>
      <c r="LB754" s="45"/>
      <c r="LC754" s="45"/>
      <c r="LD754" s="45"/>
      <c r="LE754" s="45"/>
      <c r="LF754" s="45"/>
      <c r="LG754" s="45"/>
      <c r="LH754" s="45"/>
      <c r="LI754" s="45"/>
      <c r="LJ754" s="45"/>
      <c r="LK754" s="45"/>
      <c r="LL754" s="45"/>
      <c r="LM754" s="45"/>
      <c r="LN754" s="45"/>
      <c r="LO754" s="45"/>
      <c r="LP754" s="45"/>
      <c r="LQ754" s="45"/>
      <c r="LR754" s="45"/>
      <c r="LS754" s="45"/>
      <c r="LT754" s="45"/>
      <c r="LU754" s="45"/>
      <c r="LV754" s="45"/>
      <c r="LW754" s="45"/>
      <c r="LX754" s="45"/>
      <c r="LY754" s="45"/>
      <c r="LZ754" s="45"/>
      <c r="MA754" s="45"/>
      <c r="MB754" s="45"/>
      <c r="MC754" s="45"/>
      <c r="MD754" s="45"/>
      <c r="ME754" s="45"/>
      <c r="MF754" s="45"/>
      <c r="MG754" s="45"/>
      <c r="MH754" s="45"/>
      <c r="MI754" s="45"/>
      <c r="MJ754" s="45"/>
      <c r="MK754" s="45"/>
      <c r="ML754" s="45"/>
      <c r="MM754" s="45"/>
      <c r="MN754" s="45"/>
      <c r="MO754" s="45"/>
      <c r="MP754" s="45"/>
      <c r="MQ754" s="45"/>
      <c r="MR754" s="45"/>
      <c r="MS754" s="45"/>
      <c r="MT754" s="45"/>
      <c r="MU754" s="45"/>
      <c r="MV754" s="45"/>
      <c r="MW754" s="45"/>
      <c r="MX754" s="45"/>
      <c r="MY754" s="45"/>
      <c r="MZ754" s="45"/>
      <c r="NA754" s="45"/>
      <c r="NB754" s="45"/>
      <c r="NC754" s="45"/>
      <c r="ND754" s="45"/>
      <c r="NE754" s="45"/>
      <c r="NF754" s="45"/>
      <c r="NG754" s="45"/>
      <c r="NH754" s="45"/>
      <c r="NI754" s="45"/>
      <c r="NJ754" s="45"/>
      <c r="NK754" s="45"/>
      <c r="NL754" s="45"/>
      <c r="NM754" s="45"/>
      <c r="NN754" s="45"/>
      <c r="NO754" s="45"/>
      <c r="NP754" s="45"/>
      <c r="NQ754" s="45"/>
      <c r="NR754" s="45"/>
      <c r="NS754" s="45"/>
      <c r="NT754" s="45"/>
      <c r="NU754" s="45"/>
      <c r="NV754" s="45"/>
      <c r="NW754" s="45"/>
      <c r="NX754" s="45"/>
      <c r="NY754" s="45"/>
      <c r="NZ754" s="45"/>
      <c r="OA754" s="45"/>
      <c r="OB754" s="45"/>
      <c r="OC754" s="45"/>
      <c r="OD754" s="45"/>
      <c r="OE754" s="45"/>
      <c r="OF754" s="45"/>
      <c r="OG754" s="45"/>
      <c r="OH754" s="45"/>
      <c r="OI754" s="45"/>
      <c r="OJ754" s="45"/>
      <c r="OK754" s="45"/>
      <c r="OL754" s="45"/>
      <c r="OM754" s="45"/>
      <c r="ON754" s="45"/>
      <c r="OO754" s="45"/>
      <c r="OP754" s="45"/>
      <c r="OQ754" s="45"/>
      <c r="OR754" s="45"/>
      <c r="OS754" s="45"/>
      <c r="OT754" s="45"/>
      <c r="OU754" s="45"/>
      <c r="OV754" s="45"/>
      <c r="OW754" s="45"/>
      <c r="OX754" s="45"/>
      <c r="OY754" s="45"/>
      <c r="OZ754" s="45"/>
      <c r="PA754" s="45"/>
      <c r="PB754" s="45"/>
      <c r="PC754" s="45"/>
      <c r="PD754" s="45"/>
      <c r="PE754" s="45"/>
      <c r="PF754" s="45"/>
      <c r="PG754" s="45"/>
      <c r="PH754" s="45"/>
      <c r="PI754" s="45"/>
      <c r="PJ754" s="45"/>
      <c r="PK754" s="45"/>
      <c r="PL754" s="45"/>
      <c r="PM754" s="45"/>
      <c r="PN754" s="45"/>
      <c r="PO754" s="45"/>
      <c r="PP754" s="45"/>
      <c r="PQ754" s="45"/>
      <c r="PR754" s="45"/>
      <c r="PS754" s="45"/>
      <c r="PT754" s="45"/>
      <c r="PU754" s="45"/>
      <c r="PV754" s="45"/>
      <c r="PW754" s="45"/>
      <c r="PX754" s="45"/>
      <c r="PY754" s="45"/>
      <c r="PZ754" s="45"/>
      <c r="QA754" s="45"/>
      <c r="QB754" s="45"/>
      <c r="QC754" s="45"/>
      <c r="QD754" s="45"/>
      <c r="QE754" s="45"/>
      <c r="QF754" s="45"/>
      <c r="QG754" s="45"/>
      <c r="QH754" s="45"/>
      <c r="QI754" s="45"/>
      <c r="QJ754" s="45"/>
      <c r="QK754" s="45"/>
      <c r="QL754" s="45"/>
      <c r="QM754" s="45"/>
      <c r="QN754" s="45"/>
      <c r="QO754" s="45"/>
      <c r="QP754" s="45"/>
      <c r="QQ754" s="45"/>
      <c r="QR754" s="45"/>
      <c r="QS754" s="45"/>
      <c r="QT754" s="45"/>
      <c r="QU754" s="45"/>
      <c r="QV754" s="45"/>
      <c r="QW754" s="45"/>
      <c r="QX754" s="45"/>
      <c r="QY754" s="45"/>
      <c r="QZ754" s="45"/>
      <c r="RA754" s="45"/>
      <c r="RB754" s="45"/>
      <c r="RC754" s="45"/>
      <c r="RD754" s="45"/>
      <c r="RE754" s="45"/>
      <c r="RF754" s="45"/>
      <c r="RG754" s="45"/>
      <c r="RH754" s="45"/>
      <c r="RI754" s="45"/>
      <c r="RJ754" s="45"/>
      <c r="RK754" s="45"/>
      <c r="RL754" s="45"/>
      <c r="RM754" s="45"/>
      <c r="RN754" s="45"/>
      <c r="RO754" s="45"/>
      <c r="RP754" s="45"/>
      <c r="RQ754" s="45"/>
      <c r="RR754" s="45"/>
      <c r="RS754" s="45"/>
      <c r="RT754" s="45"/>
      <c r="RU754" s="45"/>
      <c r="RV754" s="45"/>
      <c r="RW754" s="45"/>
      <c r="RX754" s="45"/>
      <c r="RY754" s="45"/>
      <c r="RZ754" s="45"/>
      <c r="SA754" s="45"/>
      <c r="SB754" s="45"/>
      <c r="SC754" s="45"/>
      <c r="SD754" s="45"/>
      <c r="SE754" s="45"/>
      <c r="SF754" s="45"/>
      <c r="SG754" s="45"/>
      <c r="SH754" s="45"/>
      <c r="SI754" s="45"/>
      <c r="SJ754" s="45"/>
      <c r="SK754" s="45"/>
      <c r="SL754" s="45"/>
      <c r="SM754" s="45"/>
      <c r="SN754" s="45"/>
      <c r="SO754" s="45"/>
      <c r="SP754" s="45"/>
      <c r="SQ754" s="45"/>
      <c r="SR754" s="45"/>
      <c r="SS754" s="45"/>
      <c r="ST754" s="45"/>
      <c r="SU754" s="45"/>
      <c r="SV754" s="45"/>
      <c r="SW754" s="45"/>
      <c r="SX754" s="45"/>
      <c r="SY754" s="45"/>
      <c r="SZ754" s="45"/>
      <c r="TA754" s="45"/>
      <c r="TB754" s="45"/>
      <c r="TC754" s="45"/>
      <c r="TD754" s="45"/>
      <c r="TE754" s="45"/>
      <c r="TF754" s="45"/>
      <c r="TG754" s="45"/>
      <c r="TH754" s="45"/>
      <c r="TI754" s="45"/>
      <c r="TJ754" s="45"/>
      <c r="TK754" s="45"/>
      <c r="TL754" s="45"/>
      <c r="TM754" s="45"/>
      <c r="TN754" s="45"/>
      <c r="TO754" s="45"/>
      <c r="TP754" s="45"/>
      <c r="TQ754" s="45"/>
      <c r="TR754" s="45"/>
      <c r="TS754" s="45"/>
      <c r="TT754" s="45"/>
      <c r="TU754" s="45"/>
      <c r="TV754" s="45"/>
      <c r="TW754" s="45"/>
      <c r="TX754" s="45"/>
      <c r="TY754" s="45"/>
      <c r="TZ754" s="45"/>
      <c r="UA754" s="45"/>
      <c r="UB754" s="45"/>
      <c r="UC754" s="45"/>
      <c r="UD754" s="45"/>
      <c r="UE754" s="45"/>
      <c r="UF754" s="45"/>
      <c r="UG754" s="45"/>
      <c r="UH754" s="45"/>
      <c r="UI754" s="45"/>
      <c r="UJ754" s="45"/>
      <c r="UK754" s="45"/>
      <c r="UL754" s="45"/>
      <c r="UM754" s="45"/>
      <c r="UN754" s="45"/>
      <c r="UO754" s="45"/>
      <c r="UP754" s="45"/>
      <c r="UQ754" s="45"/>
      <c r="UR754" s="45"/>
      <c r="US754" s="45"/>
      <c r="UT754" s="45"/>
      <c r="UU754" s="45"/>
      <c r="UV754" s="45"/>
      <c r="UW754" s="45"/>
      <c r="UX754" s="45"/>
      <c r="UY754" s="45"/>
      <c r="UZ754" s="45"/>
      <c r="VA754" s="45"/>
      <c r="VB754" s="45"/>
      <c r="VC754" s="45"/>
      <c r="VD754" s="45"/>
      <c r="VE754" s="45"/>
      <c r="VF754" s="45"/>
      <c r="VG754" s="45"/>
      <c r="VH754" s="45"/>
      <c r="VI754" s="45"/>
      <c r="VJ754" s="45"/>
      <c r="VK754" s="45"/>
      <c r="VL754" s="45"/>
      <c r="VM754" s="45"/>
      <c r="VN754" s="45"/>
      <c r="VO754" s="45"/>
      <c r="VP754" s="45"/>
      <c r="VQ754" s="45"/>
      <c r="VR754" s="45"/>
      <c r="VS754" s="45"/>
      <c r="VT754" s="45"/>
      <c r="VU754" s="45"/>
      <c r="VV754" s="45"/>
      <c r="VW754" s="45"/>
      <c r="VX754" s="45"/>
      <c r="VY754" s="45"/>
      <c r="VZ754" s="45"/>
      <c r="WA754" s="45"/>
      <c r="WB754" s="45"/>
      <c r="WC754" s="45"/>
      <c r="WD754" s="45"/>
      <c r="WE754" s="45"/>
      <c r="WF754" s="45"/>
      <c r="WG754" s="45"/>
      <c r="WH754" s="45"/>
      <c r="WI754" s="45"/>
      <c r="WJ754" s="45"/>
      <c r="WK754" s="45"/>
      <c r="WL754" s="45"/>
      <c r="WM754" s="45"/>
      <c r="WN754" s="45"/>
      <c r="WO754" s="45"/>
      <c r="WP754" s="45"/>
      <c r="WQ754" s="45"/>
      <c r="WR754" s="45"/>
      <c r="WS754" s="45"/>
      <c r="WT754" s="45"/>
      <c r="WU754" s="45"/>
      <c r="WV754" s="45"/>
      <c r="WW754" s="45"/>
      <c r="WX754" s="45"/>
      <c r="WY754" s="45"/>
      <c r="WZ754" s="45"/>
      <c r="XA754" s="45"/>
      <c r="XB754" s="45"/>
      <c r="XC754" s="45"/>
      <c r="XD754" s="45"/>
      <c r="XE754" s="45"/>
      <c r="XF754" s="45"/>
      <c r="XG754" s="45"/>
      <c r="XH754" s="45"/>
      <c r="XI754" s="45"/>
      <c r="XJ754" s="45"/>
      <c r="XK754" s="45"/>
      <c r="XL754" s="45"/>
      <c r="XM754" s="45"/>
      <c r="XN754" s="45"/>
      <c r="XO754" s="45"/>
      <c r="XP754" s="45"/>
      <c r="XQ754" s="45"/>
      <c r="XR754" s="45"/>
      <c r="XS754" s="45"/>
      <c r="XT754" s="45"/>
      <c r="XU754" s="45"/>
      <c r="XV754" s="45"/>
      <c r="XW754" s="45"/>
      <c r="XX754" s="45"/>
      <c r="XY754" s="45"/>
      <c r="XZ754" s="45"/>
      <c r="YA754" s="45"/>
      <c r="YB754" s="45"/>
      <c r="YC754" s="45"/>
      <c r="YD754" s="45"/>
      <c r="YE754" s="45"/>
      <c r="YF754" s="45"/>
      <c r="YG754" s="45"/>
      <c r="YH754" s="45"/>
      <c r="YI754" s="45"/>
      <c r="YJ754" s="45"/>
      <c r="YK754" s="45"/>
      <c r="YL754" s="45"/>
      <c r="YM754" s="45"/>
      <c r="YN754" s="45"/>
      <c r="YO754" s="45"/>
      <c r="YP754" s="45"/>
      <c r="YQ754" s="45"/>
      <c r="YR754" s="45"/>
      <c r="YS754" s="45"/>
      <c r="YT754" s="45"/>
      <c r="YU754" s="45"/>
      <c r="YV754" s="45"/>
      <c r="YW754" s="45"/>
      <c r="YX754" s="45"/>
      <c r="YY754" s="45"/>
      <c r="YZ754" s="45"/>
      <c r="ZA754" s="45"/>
      <c r="ZB754" s="45"/>
      <c r="ZC754" s="45"/>
      <c r="ZD754" s="45"/>
      <c r="ZE754" s="45"/>
      <c r="ZF754" s="45"/>
      <c r="ZG754" s="45"/>
      <c r="ZH754" s="45"/>
      <c r="ZI754" s="45"/>
      <c r="ZJ754" s="45"/>
      <c r="ZK754" s="45"/>
      <c r="ZL754" s="45"/>
      <c r="ZM754" s="45"/>
      <c r="ZN754" s="45"/>
      <c r="ZO754" s="45"/>
      <c r="ZP754" s="45"/>
      <c r="ZQ754" s="45"/>
      <c r="ZR754" s="45"/>
      <c r="ZS754" s="45"/>
      <c r="ZT754" s="45"/>
      <c r="ZU754" s="45"/>
      <c r="ZV754" s="45"/>
      <c r="ZW754" s="45"/>
      <c r="ZX754" s="45"/>
      <c r="ZY754" s="45"/>
      <c r="ZZ754" s="45"/>
      <c r="AAA754" s="45"/>
      <c r="AAB754" s="45"/>
      <c r="AAC754" s="45"/>
      <c r="AAD754" s="45"/>
      <c r="AAE754" s="45"/>
      <c r="AAF754" s="45"/>
      <c r="AAG754" s="45"/>
      <c r="AAH754" s="45"/>
      <c r="AAI754" s="45"/>
      <c r="AAJ754" s="45"/>
      <c r="AAK754" s="45"/>
      <c r="AAL754" s="45"/>
      <c r="AAM754" s="45"/>
      <c r="AAN754" s="45"/>
      <c r="AAO754" s="45"/>
      <c r="AAP754" s="45"/>
      <c r="AAQ754" s="45"/>
      <c r="AAR754" s="45"/>
      <c r="AAS754" s="45"/>
      <c r="AAT754" s="45"/>
      <c r="AAU754" s="45"/>
      <c r="AAV754" s="45"/>
      <c r="AAW754" s="45"/>
      <c r="AAX754" s="45"/>
      <c r="AAY754" s="45"/>
      <c r="AAZ754" s="45"/>
      <c r="ABA754" s="45"/>
      <c r="ABB754" s="45"/>
      <c r="ABC754" s="45"/>
      <c r="ABD754" s="45"/>
      <c r="ABE754" s="45"/>
      <c r="ABF754" s="45"/>
      <c r="ABG754" s="45"/>
      <c r="ABH754" s="45"/>
      <c r="ABI754" s="45"/>
      <c r="ABJ754" s="45"/>
      <c r="ABK754" s="45"/>
      <c r="ABL754" s="45"/>
      <c r="ABM754" s="45"/>
      <c r="ABN754" s="45"/>
      <c r="ABO754" s="45"/>
      <c r="ABP754" s="45"/>
      <c r="ABQ754" s="45"/>
      <c r="ABR754" s="45"/>
      <c r="ABS754" s="45"/>
      <c r="ABT754" s="45"/>
      <c r="ABU754" s="45"/>
      <c r="ABV754" s="45"/>
      <c r="ABW754" s="45"/>
      <c r="ABX754" s="45"/>
      <c r="ABY754" s="45"/>
      <c r="ABZ754" s="45"/>
      <c r="ACA754" s="45"/>
      <c r="ACB754" s="45"/>
      <c r="ACC754" s="45"/>
      <c r="ACD754" s="45"/>
      <c r="ACE754" s="45"/>
      <c r="ACF754" s="45"/>
      <c r="ACG754" s="45"/>
      <c r="ACH754" s="45"/>
      <c r="ACI754" s="45"/>
      <c r="ACJ754" s="45"/>
      <c r="ACK754" s="45"/>
      <c r="ACL754" s="45"/>
      <c r="ACM754" s="45"/>
      <c r="ACN754" s="45"/>
      <c r="ACO754" s="45"/>
      <c r="ACP754" s="45"/>
      <c r="ACQ754" s="45"/>
      <c r="ACR754" s="45"/>
      <c r="ACS754" s="45"/>
      <c r="ACT754" s="45"/>
      <c r="ACU754" s="45"/>
      <c r="ACV754" s="45"/>
      <c r="ACW754" s="45"/>
      <c r="ACX754" s="45"/>
      <c r="ACY754" s="45"/>
      <c r="ACZ754" s="45"/>
      <c r="ADA754" s="45"/>
      <c r="ADB754" s="45"/>
      <c r="ADC754" s="45"/>
      <c r="ADD754" s="45"/>
      <c r="ADE754" s="45"/>
      <c r="ADF754" s="45"/>
      <c r="ADG754" s="45"/>
      <c r="ADH754" s="45"/>
      <c r="ADI754" s="45"/>
      <c r="ADJ754" s="45"/>
      <c r="ADK754" s="45"/>
      <c r="ADL754" s="45"/>
      <c r="ADM754" s="45"/>
      <c r="ADN754" s="45"/>
      <c r="ADO754" s="45"/>
      <c r="ADP754" s="45"/>
      <c r="ADQ754" s="45"/>
      <c r="ADR754" s="45"/>
      <c r="ADS754" s="45"/>
      <c r="ADT754" s="45"/>
      <c r="ADU754" s="45"/>
      <c r="ADV754" s="45"/>
      <c r="ADW754" s="45"/>
      <c r="ADX754" s="45"/>
      <c r="ADY754" s="45"/>
      <c r="ADZ754" s="45"/>
      <c r="AEA754" s="45"/>
      <c r="AEB754" s="45"/>
      <c r="AEC754" s="45"/>
      <c r="AED754" s="45"/>
      <c r="AEE754" s="45"/>
      <c r="AEF754" s="45"/>
      <c r="AEG754" s="45"/>
      <c r="AEH754" s="45"/>
      <c r="AEI754" s="45"/>
      <c r="AEJ754" s="45"/>
      <c r="AEK754" s="45"/>
      <c r="AEL754" s="45"/>
      <c r="AEM754" s="45"/>
      <c r="AEN754" s="45"/>
      <c r="AEO754" s="45"/>
      <c r="AEP754" s="45"/>
      <c r="AEQ754" s="45"/>
      <c r="AER754" s="45"/>
      <c r="AES754" s="45"/>
      <c r="AET754" s="45"/>
      <c r="AEU754" s="45"/>
      <c r="AEV754" s="45"/>
      <c r="AEW754" s="45"/>
      <c r="AEX754" s="45"/>
      <c r="AEY754" s="45"/>
      <c r="AEZ754" s="45"/>
      <c r="AFA754" s="45"/>
      <c r="AFB754" s="45"/>
      <c r="AFC754" s="45"/>
      <c r="AFD754" s="45"/>
      <c r="AFE754" s="45"/>
      <c r="AFF754" s="45"/>
      <c r="AFG754" s="45"/>
      <c r="AFH754" s="45"/>
      <c r="AFI754" s="45"/>
      <c r="AFJ754" s="45"/>
      <c r="AFK754" s="45"/>
      <c r="AFL754" s="45"/>
      <c r="AFM754" s="45"/>
      <c r="AFN754" s="45"/>
      <c r="AFO754" s="45"/>
      <c r="AFP754" s="45"/>
      <c r="AFQ754" s="45"/>
      <c r="AFR754" s="45"/>
      <c r="AFS754" s="45"/>
      <c r="AFT754" s="45"/>
      <c r="AFU754" s="45"/>
      <c r="AFV754" s="45"/>
      <c r="AFW754" s="45"/>
      <c r="AFX754" s="45"/>
      <c r="AFY754" s="45"/>
      <c r="AFZ754" s="45"/>
      <c r="AGA754" s="45"/>
      <c r="AGB754" s="45"/>
      <c r="AGC754" s="45"/>
      <c r="AGD754" s="45"/>
      <c r="AGE754" s="45"/>
      <c r="AGF754" s="45"/>
      <c r="AGG754" s="45"/>
      <c r="AGH754" s="45"/>
      <c r="AGI754" s="45"/>
      <c r="AGJ754" s="45"/>
      <c r="AGK754" s="45"/>
      <c r="AGL754" s="45"/>
      <c r="AGM754" s="45"/>
      <c r="AGN754" s="45"/>
      <c r="AGO754" s="45"/>
      <c r="AGP754" s="45"/>
      <c r="AGQ754" s="45"/>
      <c r="AGR754" s="45"/>
      <c r="AGS754" s="45"/>
      <c r="AGT754" s="45"/>
      <c r="AGU754" s="45"/>
      <c r="AGV754" s="45"/>
      <c r="AGW754" s="45"/>
      <c r="AGX754" s="45"/>
      <c r="AGY754" s="45"/>
      <c r="AGZ754" s="45"/>
      <c r="AHA754" s="45"/>
      <c r="AHB754" s="45"/>
      <c r="AHC754" s="45"/>
      <c r="AHD754" s="45"/>
      <c r="AHE754" s="45"/>
      <c r="AHF754" s="45"/>
      <c r="AHG754" s="45"/>
      <c r="AHH754" s="45"/>
      <c r="AHI754" s="45"/>
      <c r="AHJ754" s="45"/>
      <c r="AHK754" s="45"/>
      <c r="AHL754" s="45"/>
      <c r="AHM754" s="45"/>
      <c r="AHN754" s="45"/>
      <c r="AHO754" s="45"/>
      <c r="AHP754" s="45"/>
      <c r="AHQ754" s="45"/>
      <c r="AHR754" s="45"/>
      <c r="AHS754" s="45"/>
      <c r="AHT754" s="45"/>
      <c r="AHU754" s="45"/>
      <c r="AHV754" s="45"/>
      <c r="AHW754" s="45"/>
      <c r="AHX754" s="45"/>
      <c r="AHY754" s="45"/>
      <c r="AHZ754" s="45"/>
      <c r="AIA754" s="45"/>
      <c r="AIB754" s="45"/>
      <c r="AIC754" s="45"/>
      <c r="AID754" s="45"/>
      <c r="AIE754" s="45"/>
      <c r="AIF754" s="45"/>
      <c r="AIG754" s="45"/>
      <c r="AIH754" s="45"/>
      <c r="AII754" s="45"/>
      <c r="AIJ754" s="45"/>
      <c r="AIK754" s="45"/>
      <c r="AIL754" s="45"/>
      <c r="AIM754" s="45"/>
      <c r="AIN754" s="45"/>
      <c r="AIO754" s="45"/>
      <c r="AIP754" s="45"/>
      <c r="AIQ754" s="45"/>
      <c r="AIR754" s="45"/>
      <c r="AIS754" s="45"/>
      <c r="AIT754" s="45"/>
      <c r="AIU754" s="45"/>
      <c r="AIV754" s="45"/>
      <c r="AIW754" s="45"/>
      <c r="AIX754" s="45"/>
      <c r="AIY754" s="45"/>
      <c r="AIZ754" s="45"/>
      <c r="AJA754" s="45"/>
      <c r="AJB754" s="45"/>
      <c r="AJC754" s="45"/>
      <c r="AJD754" s="45"/>
      <c r="AJE754" s="45"/>
      <c r="AJF754" s="45"/>
      <c r="AJG754" s="45"/>
      <c r="AJH754" s="45"/>
      <c r="AJI754" s="45"/>
      <c r="AJJ754" s="45"/>
      <c r="AJK754" s="45"/>
      <c r="AJL754" s="45"/>
      <c r="AJM754" s="45"/>
      <c r="AJN754" s="45"/>
      <c r="AJO754" s="45"/>
      <c r="AJP754" s="45"/>
      <c r="AJQ754" s="45"/>
      <c r="AJR754" s="45"/>
      <c r="AJS754" s="45"/>
      <c r="AJT754" s="45"/>
      <c r="AJU754" s="45"/>
      <c r="AJV754" s="45"/>
      <c r="AJW754" s="45"/>
      <c r="AJX754" s="45"/>
      <c r="AJY754" s="45"/>
      <c r="AJZ754" s="45"/>
      <c r="AKA754" s="45"/>
      <c r="AKB754" s="45"/>
      <c r="AKC754" s="45"/>
      <c r="AKD754" s="45"/>
      <c r="AKE754" s="45"/>
      <c r="AKF754" s="45"/>
      <c r="AKG754" s="45"/>
      <c r="AKH754" s="45"/>
      <c r="AKI754" s="45"/>
      <c r="AKJ754" s="45"/>
      <c r="AKK754" s="45"/>
      <c r="AKL754" s="45"/>
      <c r="AKM754" s="45"/>
      <c r="AKN754" s="45"/>
      <c r="AKO754" s="45"/>
      <c r="AKP754" s="45"/>
      <c r="AKQ754" s="45"/>
      <c r="AKR754" s="45"/>
      <c r="AKS754" s="45"/>
      <c r="AKT754" s="45"/>
      <c r="AKU754" s="45"/>
      <c r="AKV754" s="45"/>
      <c r="AKW754" s="45"/>
      <c r="AKX754" s="45"/>
      <c r="AKY754" s="45"/>
      <c r="AKZ754" s="45"/>
      <c r="ALA754" s="45"/>
      <c r="ALB754" s="45"/>
      <c r="ALC754" s="45"/>
      <c r="ALD754" s="45"/>
      <c r="ALE754" s="45"/>
      <c r="ALF754" s="45"/>
      <c r="ALG754" s="45"/>
      <c r="ALH754" s="45"/>
      <c r="ALI754" s="45"/>
      <c r="ALJ754" s="45"/>
      <c r="ALK754" s="45"/>
      <c r="ALL754" s="45"/>
      <c r="ALM754" s="45"/>
      <c r="ALN754" s="45"/>
      <c r="ALO754" s="45"/>
      <c r="ALP754" s="45"/>
      <c r="ALQ754" s="45"/>
      <c r="ALR754" s="45"/>
      <c r="ALS754" s="45"/>
      <c r="ALT754" s="45"/>
      <c r="ALU754" s="45"/>
      <c r="ALV754" s="45"/>
      <c r="ALW754" s="45"/>
      <c r="ALX754" s="45"/>
      <c r="ALY754" s="45"/>
      <c r="ALZ754" s="45"/>
      <c r="AMA754" s="45"/>
      <c r="AMB754" s="45"/>
      <c r="AMC754" s="45"/>
      <c r="AMD754" s="45"/>
      <c r="AME754" s="45"/>
      <c r="AMF754" s="45"/>
      <c r="AMG754" s="45"/>
      <c r="AMH754" s="45"/>
      <c r="AMI754" s="45"/>
      <c r="AMJ754" s="45"/>
      <c r="AMK754" s="45"/>
      <c r="AML754" s="45"/>
      <c r="AMM754" s="45"/>
      <c r="AMN754" s="45"/>
      <c r="AMO754" s="45"/>
      <c r="AMP754" s="45"/>
      <c r="AMQ754" s="45"/>
      <c r="AMR754" s="45"/>
      <c r="AMS754" s="45"/>
      <c r="AMT754" s="45"/>
      <c r="AMU754" s="45"/>
      <c r="AMV754" s="45"/>
      <c r="AMW754" s="45"/>
      <c r="AMX754" s="45"/>
      <c r="AMY754" s="45"/>
      <c r="AMZ754" s="45"/>
      <c r="ANA754" s="45"/>
      <c r="ANB754" s="45"/>
      <c r="ANC754" s="45"/>
      <c r="AND754" s="45"/>
      <c r="ANE754" s="45"/>
      <c r="ANF754" s="45"/>
      <c r="ANG754" s="45"/>
      <c r="ANH754" s="45"/>
      <c r="ANI754" s="45"/>
      <c r="ANJ754" s="45"/>
      <c r="ANK754" s="45"/>
      <c r="ANL754" s="45"/>
      <c r="ANM754" s="45"/>
      <c r="ANN754" s="45"/>
      <c r="ANO754" s="45"/>
      <c r="ANP754" s="45"/>
      <c r="ANQ754" s="45"/>
      <c r="ANR754" s="45"/>
      <c r="ANS754" s="45"/>
      <c r="ANT754" s="45"/>
      <c r="ANU754" s="45"/>
      <c r="ANV754" s="45"/>
      <c r="ANW754" s="45"/>
      <c r="ANX754" s="45"/>
      <c r="ANY754" s="45"/>
      <c r="ANZ754" s="45"/>
      <c r="AOA754" s="45"/>
      <c r="AOB754" s="45"/>
      <c r="AOC754" s="45"/>
      <c r="AOD754" s="45"/>
      <c r="AOE754" s="45"/>
      <c r="AOF754" s="45"/>
      <c r="AOG754" s="45"/>
      <c r="AOH754" s="45"/>
      <c r="AOI754" s="45"/>
      <c r="AOJ754" s="45"/>
      <c r="AOK754" s="45"/>
      <c r="AOL754" s="45"/>
      <c r="AOM754" s="45"/>
      <c r="AON754" s="45"/>
      <c r="AOO754" s="45"/>
      <c r="AOP754" s="45"/>
      <c r="AOQ754" s="45"/>
      <c r="AOR754" s="45"/>
      <c r="AOS754" s="45"/>
      <c r="AOT754" s="45"/>
      <c r="AOU754" s="45"/>
      <c r="AOV754" s="45"/>
      <c r="AOW754" s="45"/>
      <c r="AOX754" s="45"/>
      <c r="AOY754" s="45"/>
      <c r="AOZ754" s="45"/>
      <c r="APA754" s="45"/>
      <c r="APB754" s="45"/>
      <c r="APC754" s="45"/>
      <c r="APD754" s="45"/>
      <c r="APE754" s="45"/>
      <c r="APF754" s="45"/>
      <c r="APG754" s="45"/>
      <c r="APH754" s="45"/>
      <c r="API754" s="45"/>
      <c r="APJ754" s="45"/>
      <c r="APK754" s="45"/>
      <c r="APL754" s="45"/>
      <c r="APM754" s="45"/>
      <c r="APN754" s="45"/>
      <c r="APO754" s="45"/>
      <c r="APP754" s="45"/>
      <c r="APQ754" s="45"/>
      <c r="APR754" s="45"/>
      <c r="APS754" s="45"/>
      <c r="APT754" s="45"/>
      <c r="APU754" s="45"/>
      <c r="APV754" s="45"/>
      <c r="APW754" s="45"/>
      <c r="APX754" s="45"/>
      <c r="APY754" s="45"/>
      <c r="APZ754" s="45"/>
      <c r="AQA754" s="45"/>
      <c r="AQB754" s="45"/>
      <c r="AQC754" s="45"/>
      <c r="AQD754" s="45"/>
      <c r="AQE754" s="45"/>
      <c r="AQF754" s="45"/>
      <c r="AQG754" s="45"/>
      <c r="AQH754" s="45"/>
      <c r="AQI754" s="45"/>
      <c r="AQJ754" s="45"/>
      <c r="AQK754" s="45"/>
      <c r="AQL754" s="45"/>
      <c r="AQM754" s="45"/>
      <c r="AQN754" s="45"/>
      <c r="AQO754" s="45"/>
      <c r="AQP754" s="45"/>
      <c r="AQQ754" s="45"/>
      <c r="AQR754" s="45"/>
      <c r="AQS754" s="45"/>
      <c r="AQT754" s="45"/>
      <c r="AQU754" s="45"/>
      <c r="AQV754" s="45"/>
      <c r="AQW754" s="45"/>
      <c r="AQX754" s="45"/>
      <c r="AQY754" s="45"/>
      <c r="AQZ754" s="45"/>
      <c r="ARA754" s="45"/>
      <c r="ARB754" s="45"/>
      <c r="ARC754" s="45"/>
      <c r="ARD754" s="45"/>
      <c r="ARE754" s="45"/>
      <c r="ARF754" s="45"/>
      <c r="ARG754" s="45"/>
      <c r="ARH754" s="45"/>
      <c r="ARI754" s="45"/>
      <c r="ARJ754" s="45"/>
      <c r="ARK754" s="45"/>
      <c r="ARL754" s="45"/>
      <c r="ARM754" s="45"/>
      <c r="ARN754" s="45"/>
      <c r="ARO754" s="45"/>
      <c r="ARP754" s="45"/>
      <c r="ARQ754" s="45"/>
      <c r="ARR754" s="45"/>
      <c r="ARS754" s="45"/>
      <c r="ART754" s="45"/>
      <c r="ARU754" s="45"/>
      <c r="ARV754" s="45"/>
      <c r="ARW754" s="45"/>
      <c r="ARX754" s="45"/>
      <c r="ARY754" s="45"/>
      <c r="ARZ754" s="45"/>
      <c r="ASA754" s="45"/>
      <c r="ASB754" s="45"/>
      <c r="ASC754" s="45"/>
      <c r="ASD754" s="45"/>
      <c r="ASE754" s="45"/>
      <c r="ASF754" s="45"/>
      <c r="ASG754" s="45"/>
      <c r="ASH754" s="45"/>
      <c r="ASI754" s="45"/>
      <c r="ASJ754" s="45"/>
      <c r="ASK754" s="45"/>
      <c r="ASL754" s="45"/>
      <c r="ASM754" s="45"/>
      <c r="ASN754" s="45"/>
      <c r="ASO754" s="45"/>
      <c r="ASP754" s="45"/>
      <c r="ASQ754" s="45"/>
      <c r="ASR754" s="45"/>
      <c r="ASS754" s="45"/>
      <c r="AST754" s="45"/>
      <c r="ASU754" s="45"/>
      <c r="ASV754" s="45"/>
      <c r="ASW754" s="45"/>
      <c r="ASX754" s="45"/>
      <c r="ASY754" s="45"/>
      <c r="ASZ754" s="45"/>
      <c r="ATA754" s="45"/>
      <c r="ATB754" s="45"/>
      <c r="ATC754" s="45"/>
      <c r="ATD754" s="45"/>
      <c r="ATE754" s="45"/>
      <c r="ATF754" s="45"/>
      <c r="ATG754" s="45"/>
      <c r="ATH754" s="45"/>
      <c r="ATI754" s="45"/>
      <c r="ATJ754" s="45"/>
      <c r="ATK754" s="45"/>
      <c r="ATL754" s="45"/>
      <c r="ATM754" s="45"/>
      <c r="ATN754" s="45"/>
      <c r="ATO754" s="45"/>
      <c r="ATP754" s="45"/>
      <c r="ATQ754" s="45"/>
      <c r="ATR754" s="45"/>
      <c r="ATS754" s="45"/>
      <c r="ATT754" s="45"/>
      <c r="ATU754" s="45"/>
      <c r="ATV754" s="45"/>
      <c r="ATW754" s="45"/>
      <c r="ATX754" s="45"/>
      <c r="ATY754" s="45"/>
      <c r="ATZ754" s="45"/>
      <c r="AUA754" s="45"/>
      <c r="AUB754" s="45"/>
      <c r="AUC754" s="45"/>
      <c r="AUD754" s="45"/>
      <c r="AUE754" s="45"/>
      <c r="AUF754" s="45"/>
      <c r="AUG754" s="45"/>
      <c r="AUH754" s="45"/>
      <c r="AUI754" s="45"/>
      <c r="AUJ754" s="45"/>
      <c r="AUK754" s="45"/>
      <c r="AUL754" s="45"/>
      <c r="AUM754" s="45"/>
      <c r="AUN754" s="45"/>
      <c r="AUO754" s="45"/>
      <c r="AUP754" s="45"/>
      <c r="AUQ754" s="45"/>
      <c r="AUR754" s="45"/>
      <c r="AUS754" s="45"/>
      <c r="AUT754" s="45"/>
      <c r="AUU754" s="45"/>
      <c r="AUV754" s="45"/>
      <c r="AUW754" s="45"/>
      <c r="AUX754" s="45"/>
      <c r="AUY754" s="45"/>
      <c r="AUZ754" s="45"/>
      <c r="AVA754" s="45"/>
      <c r="AVB754" s="45"/>
      <c r="AVC754" s="45"/>
      <c r="AVD754" s="45"/>
      <c r="AVE754" s="45"/>
      <c r="AVF754" s="45"/>
      <c r="AVG754" s="45"/>
      <c r="AVH754" s="45"/>
      <c r="AVI754" s="45"/>
      <c r="AVJ754" s="45"/>
      <c r="AVK754" s="45"/>
      <c r="AVL754" s="45"/>
      <c r="AVM754" s="45"/>
      <c r="AVN754" s="45"/>
      <c r="AVO754" s="45"/>
      <c r="AVP754" s="45"/>
      <c r="AVQ754" s="45"/>
      <c r="AVR754" s="45"/>
      <c r="AVS754" s="45"/>
      <c r="AVT754" s="45"/>
      <c r="AVU754" s="45"/>
      <c r="AVV754" s="45"/>
      <c r="AVW754" s="45"/>
      <c r="AVX754" s="45"/>
      <c r="AVY754" s="45"/>
      <c r="AVZ754" s="45"/>
      <c r="AWA754" s="45"/>
      <c r="AWB754" s="45"/>
      <c r="AWC754" s="45"/>
      <c r="AWD754" s="45"/>
      <c r="AWE754" s="45"/>
      <c r="AWF754" s="45"/>
      <c r="AWG754" s="45"/>
      <c r="AWH754" s="45"/>
      <c r="AWI754" s="45"/>
      <c r="AWJ754" s="45"/>
      <c r="AWK754" s="45"/>
      <c r="AWL754" s="45"/>
      <c r="AWM754" s="45"/>
      <c r="AWN754" s="45"/>
      <c r="AWO754" s="45"/>
      <c r="AWP754" s="45"/>
      <c r="AWQ754" s="45"/>
      <c r="AWR754" s="45"/>
      <c r="AWS754" s="45"/>
      <c r="AWT754" s="45"/>
      <c r="AWU754" s="45"/>
      <c r="AWV754" s="45"/>
      <c r="AWW754" s="45"/>
      <c r="AWX754" s="45"/>
      <c r="AWY754" s="45"/>
      <c r="AWZ754" s="45"/>
      <c r="AXA754" s="45"/>
      <c r="AXB754" s="45"/>
      <c r="AXC754" s="45"/>
      <c r="AXD754" s="45"/>
      <c r="AXE754" s="45"/>
      <c r="AXF754" s="45"/>
      <c r="AXG754" s="45"/>
      <c r="AXH754" s="45"/>
      <c r="AXI754" s="45"/>
      <c r="AXJ754" s="45"/>
      <c r="AXK754" s="45"/>
      <c r="AXL754" s="45"/>
      <c r="AXM754" s="45"/>
      <c r="AXN754" s="45"/>
      <c r="AXO754" s="45"/>
      <c r="AXP754" s="45"/>
      <c r="AXQ754" s="45"/>
      <c r="AXR754" s="45"/>
      <c r="AXS754" s="45"/>
      <c r="AXT754" s="45"/>
      <c r="AXU754" s="45"/>
      <c r="AXV754" s="45"/>
      <c r="AXW754" s="45"/>
      <c r="AXX754" s="45"/>
      <c r="AXY754" s="45"/>
      <c r="AXZ754" s="45"/>
      <c r="AYA754" s="45"/>
      <c r="AYB754" s="45"/>
      <c r="AYC754" s="45"/>
      <c r="AYD754" s="45"/>
      <c r="AYE754" s="45"/>
      <c r="AYF754" s="45"/>
      <c r="AYG754" s="45"/>
      <c r="AYH754" s="45"/>
      <c r="AYI754" s="45"/>
      <c r="AYJ754" s="45"/>
      <c r="AYK754" s="45"/>
      <c r="AYL754" s="45"/>
      <c r="AYM754" s="45"/>
      <c r="AYN754" s="45"/>
      <c r="AYO754" s="45"/>
      <c r="AYP754" s="45"/>
      <c r="AYQ754" s="45"/>
      <c r="AYR754" s="45"/>
      <c r="AYS754" s="45"/>
      <c r="AYT754" s="45"/>
      <c r="AYU754" s="45"/>
      <c r="AYV754" s="45"/>
      <c r="AYW754" s="45"/>
      <c r="AYX754" s="45"/>
      <c r="AYY754" s="45"/>
      <c r="AYZ754" s="45"/>
      <c r="AZA754" s="45"/>
      <c r="AZB754" s="45"/>
      <c r="AZC754" s="45"/>
      <c r="AZD754" s="45"/>
      <c r="AZE754" s="45"/>
      <c r="AZF754" s="45"/>
      <c r="AZG754" s="45"/>
      <c r="AZH754" s="45"/>
      <c r="AZI754" s="45"/>
      <c r="AZJ754" s="45"/>
      <c r="AZK754" s="45"/>
      <c r="AZL754" s="45"/>
      <c r="AZM754" s="45"/>
      <c r="AZN754" s="45"/>
      <c r="AZO754" s="45"/>
      <c r="AZP754" s="45"/>
      <c r="AZQ754" s="45"/>
      <c r="AZR754" s="45"/>
      <c r="AZS754" s="45"/>
      <c r="AZT754" s="45"/>
      <c r="AZU754" s="45"/>
      <c r="AZV754" s="45"/>
      <c r="AZW754" s="45"/>
      <c r="AZX754" s="45"/>
      <c r="AZY754" s="45"/>
      <c r="AZZ754" s="45"/>
      <c r="BAA754" s="45"/>
      <c r="BAB754" s="45"/>
      <c r="BAC754" s="45"/>
      <c r="BAD754" s="45"/>
      <c r="BAE754" s="45"/>
      <c r="BAF754" s="45"/>
      <c r="BAG754" s="45"/>
      <c r="BAH754" s="45"/>
      <c r="BAI754" s="45"/>
      <c r="BAJ754" s="45"/>
      <c r="BAK754" s="45"/>
      <c r="BAL754" s="45"/>
      <c r="BAM754" s="45"/>
      <c r="BAN754" s="45"/>
      <c r="BAO754" s="45"/>
      <c r="BAP754" s="45"/>
      <c r="BAQ754" s="45"/>
      <c r="BAR754" s="45"/>
      <c r="BAS754" s="45"/>
      <c r="BAT754" s="45"/>
      <c r="BAU754" s="45"/>
      <c r="BAV754" s="45"/>
      <c r="BAW754" s="45"/>
      <c r="BAX754" s="45"/>
      <c r="BAY754" s="45"/>
      <c r="BAZ754" s="45"/>
      <c r="BBA754" s="45"/>
      <c r="BBB754" s="45"/>
      <c r="BBC754" s="45"/>
      <c r="BBD754" s="45"/>
      <c r="BBE754" s="45"/>
      <c r="BBF754" s="45"/>
      <c r="BBG754" s="45"/>
      <c r="BBH754" s="45"/>
      <c r="BBI754" s="45"/>
      <c r="BBJ754" s="45"/>
      <c r="BBK754" s="45"/>
      <c r="BBL754" s="45"/>
      <c r="BBM754" s="45"/>
      <c r="BBN754" s="45"/>
      <c r="BBO754" s="45"/>
      <c r="BBP754" s="45"/>
      <c r="BBQ754" s="45"/>
      <c r="BBR754" s="45"/>
      <c r="BBS754" s="45"/>
      <c r="BBT754" s="45"/>
      <c r="BBU754" s="45"/>
      <c r="BBV754" s="45"/>
      <c r="BBW754" s="45"/>
      <c r="BBX754" s="45"/>
      <c r="BBY754" s="45"/>
      <c r="BBZ754" s="45"/>
      <c r="BCA754" s="45"/>
      <c r="BCB754" s="45"/>
      <c r="BCC754" s="45"/>
      <c r="BCD754" s="45"/>
      <c r="BCE754" s="45"/>
      <c r="BCF754" s="45"/>
      <c r="BCG754" s="45"/>
      <c r="BCH754" s="45"/>
      <c r="BCI754" s="45"/>
      <c r="BCJ754" s="45"/>
      <c r="BCK754" s="45"/>
      <c r="BCL754" s="45"/>
      <c r="BCM754" s="45"/>
      <c r="BCN754" s="45"/>
      <c r="BCO754" s="45"/>
      <c r="BCP754" s="45"/>
      <c r="BCQ754" s="45"/>
      <c r="BCR754" s="45"/>
      <c r="BCS754" s="45"/>
      <c r="BCT754" s="45"/>
      <c r="BCU754" s="45"/>
      <c r="BCV754" s="45"/>
      <c r="BCW754" s="45"/>
      <c r="BCX754" s="45"/>
      <c r="BCY754" s="45"/>
      <c r="BCZ754" s="45"/>
      <c r="BDA754" s="45"/>
      <c r="BDB754" s="45"/>
      <c r="BDC754" s="45"/>
      <c r="BDD754" s="45"/>
      <c r="BDE754" s="45"/>
      <c r="BDF754" s="45"/>
      <c r="BDG754" s="45"/>
      <c r="BDH754" s="45"/>
      <c r="BDI754" s="45"/>
      <c r="BDJ754" s="45"/>
      <c r="BDK754" s="45"/>
      <c r="BDL754" s="45"/>
      <c r="BDM754" s="45"/>
      <c r="BDN754" s="45"/>
      <c r="BDO754" s="45"/>
      <c r="BDP754" s="45"/>
      <c r="BDQ754" s="45"/>
      <c r="BDR754" s="45"/>
      <c r="BDS754" s="45"/>
      <c r="BDT754" s="45"/>
      <c r="BDU754" s="45"/>
      <c r="BDV754" s="45"/>
      <c r="BDW754" s="45"/>
      <c r="BDX754" s="45"/>
      <c r="BDY754" s="45"/>
      <c r="BDZ754" s="45"/>
      <c r="BEA754" s="45"/>
      <c r="BEB754" s="45"/>
      <c r="BEC754" s="45"/>
      <c r="BED754" s="45"/>
      <c r="BEE754" s="45"/>
      <c r="BEF754" s="45"/>
      <c r="BEG754" s="45"/>
      <c r="BEH754" s="45"/>
      <c r="BEI754" s="45"/>
      <c r="BEJ754" s="45"/>
      <c r="BEK754" s="45"/>
      <c r="BEL754" s="45"/>
      <c r="BEM754" s="45"/>
      <c r="BEN754" s="45"/>
      <c r="BEO754" s="45"/>
      <c r="BEP754" s="45"/>
      <c r="BEQ754" s="45"/>
      <c r="BER754" s="45"/>
      <c r="BES754" s="45"/>
      <c r="BET754" s="45"/>
      <c r="BEU754" s="45"/>
      <c r="BEV754" s="45"/>
      <c r="BEW754" s="45"/>
      <c r="BEX754" s="45"/>
      <c r="BEY754" s="45"/>
      <c r="BEZ754" s="45"/>
      <c r="BFA754" s="45"/>
      <c r="BFB754" s="45"/>
      <c r="BFC754" s="45"/>
      <c r="BFD754" s="45"/>
      <c r="BFE754" s="45"/>
      <c r="BFF754" s="45"/>
      <c r="BFG754" s="45"/>
      <c r="BFH754" s="45"/>
      <c r="BFI754" s="45"/>
      <c r="BFJ754" s="45"/>
      <c r="BFK754" s="45"/>
      <c r="BFL754" s="45"/>
      <c r="BFM754" s="45"/>
      <c r="BFN754" s="45"/>
      <c r="BFO754" s="45"/>
      <c r="BFP754" s="45"/>
      <c r="BFQ754" s="45"/>
      <c r="BFR754" s="45"/>
      <c r="BFS754" s="45"/>
      <c r="BFT754" s="45"/>
      <c r="BFU754" s="45"/>
      <c r="BFV754" s="45"/>
      <c r="BFW754" s="45"/>
      <c r="BFX754" s="45"/>
      <c r="BFY754" s="45"/>
      <c r="BFZ754" s="45"/>
      <c r="BGA754" s="45"/>
      <c r="BGB754" s="45"/>
      <c r="BGC754" s="45"/>
      <c r="BGD754" s="45"/>
      <c r="BGE754" s="45"/>
      <c r="BGF754" s="45"/>
      <c r="BGG754" s="45"/>
      <c r="BGH754" s="45"/>
      <c r="BGI754" s="45"/>
      <c r="BGJ754" s="45"/>
      <c r="BGK754" s="45"/>
      <c r="BGL754" s="45"/>
      <c r="BGM754" s="45"/>
      <c r="BGN754" s="45"/>
      <c r="BGO754" s="45"/>
      <c r="BGP754" s="45"/>
      <c r="BGQ754" s="45"/>
      <c r="BGR754" s="45"/>
      <c r="BGS754" s="45"/>
      <c r="BGT754" s="45"/>
      <c r="BGU754" s="45"/>
      <c r="BGV754" s="45"/>
      <c r="BGW754" s="45"/>
      <c r="BGX754" s="45"/>
      <c r="BGY754" s="45"/>
      <c r="BGZ754" s="45"/>
      <c r="BHA754" s="45"/>
      <c r="BHB754" s="45"/>
      <c r="BHC754" s="45"/>
      <c r="BHD754" s="45"/>
      <c r="BHE754" s="45"/>
      <c r="BHF754" s="45"/>
      <c r="BHG754" s="45"/>
      <c r="BHH754" s="45"/>
      <c r="BHI754" s="45"/>
      <c r="BHJ754" s="45"/>
      <c r="BHK754" s="45"/>
      <c r="BHL754" s="45"/>
      <c r="BHM754" s="45"/>
      <c r="BHN754" s="45"/>
      <c r="BHO754" s="45"/>
      <c r="BHP754" s="45"/>
      <c r="BHQ754" s="45"/>
      <c r="BHR754" s="45"/>
      <c r="BHS754" s="45"/>
      <c r="BHT754" s="45"/>
      <c r="BHU754" s="45"/>
      <c r="BHV754" s="45"/>
      <c r="BHW754" s="45"/>
      <c r="BHX754" s="45"/>
      <c r="BHY754" s="45"/>
      <c r="BHZ754" s="45"/>
      <c r="BIA754" s="45"/>
      <c r="BIB754" s="45"/>
      <c r="BIC754" s="45"/>
      <c r="BID754" s="45"/>
      <c r="BIE754" s="45"/>
      <c r="BIF754" s="45"/>
      <c r="BIG754" s="45"/>
      <c r="BIH754" s="45"/>
      <c r="BII754" s="45"/>
      <c r="BIJ754" s="45"/>
      <c r="BIK754" s="45"/>
      <c r="BIL754" s="45"/>
      <c r="BIM754" s="45"/>
      <c r="BIN754" s="45"/>
      <c r="BIO754" s="45"/>
      <c r="BIP754" s="45"/>
      <c r="BIQ754" s="45"/>
      <c r="BIR754" s="45"/>
      <c r="BIS754" s="45"/>
      <c r="BIT754" s="45"/>
      <c r="BIU754" s="45"/>
      <c r="BIV754" s="45"/>
      <c r="BIW754" s="45"/>
      <c r="BIX754" s="45"/>
      <c r="BIY754" s="45"/>
      <c r="BIZ754" s="45"/>
      <c r="BJA754" s="45"/>
      <c r="BJB754" s="45"/>
      <c r="BJC754" s="45"/>
      <c r="BJD754" s="45"/>
      <c r="BJE754" s="45"/>
      <c r="BJF754" s="45"/>
      <c r="BJG754" s="45"/>
      <c r="BJH754" s="45"/>
      <c r="BJI754" s="45"/>
      <c r="BJJ754" s="45"/>
      <c r="BJK754" s="45"/>
      <c r="BJL754" s="45"/>
      <c r="BJM754" s="45"/>
      <c r="BJN754" s="45"/>
      <c r="BJO754" s="45"/>
      <c r="BJP754" s="45"/>
      <c r="BJQ754" s="45"/>
      <c r="BJR754" s="45"/>
      <c r="BJS754" s="45"/>
      <c r="BJT754" s="45"/>
      <c r="BJU754" s="45"/>
      <c r="BJV754" s="45"/>
      <c r="BJW754" s="45"/>
      <c r="BJX754" s="45"/>
      <c r="BJY754" s="45"/>
      <c r="BJZ754" s="45"/>
      <c r="BKA754" s="45"/>
      <c r="BKB754" s="45"/>
      <c r="BKC754" s="45"/>
      <c r="BKD754" s="45"/>
      <c r="BKE754" s="45"/>
      <c r="BKF754" s="45"/>
      <c r="BKG754" s="45"/>
      <c r="BKH754" s="45"/>
      <c r="BKI754" s="45"/>
      <c r="BKJ754" s="45"/>
      <c r="BKK754" s="45"/>
      <c r="BKL754" s="45"/>
      <c r="BKM754" s="45"/>
      <c r="BKN754" s="45"/>
      <c r="BKO754" s="45"/>
      <c r="BKP754" s="45"/>
      <c r="BKQ754" s="45"/>
      <c r="BKR754" s="45"/>
      <c r="BKS754" s="45"/>
      <c r="BKT754" s="45"/>
      <c r="BKU754" s="45"/>
      <c r="BKV754" s="45"/>
      <c r="BKW754" s="45"/>
      <c r="BKX754" s="45"/>
      <c r="BKY754" s="45"/>
      <c r="BKZ754" s="45"/>
      <c r="BLA754" s="45"/>
      <c r="BLB754" s="45"/>
      <c r="BLC754" s="45"/>
      <c r="BLD754" s="45"/>
      <c r="BLE754" s="45"/>
      <c r="BLF754" s="45"/>
      <c r="BLG754" s="45"/>
      <c r="BLH754" s="45"/>
      <c r="BLI754" s="45"/>
      <c r="BLJ754" s="45"/>
      <c r="BLK754" s="45"/>
      <c r="BLL754" s="45"/>
      <c r="BLM754" s="45"/>
      <c r="BLN754" s="45"/>
      <c r="BLO754" s="45"/>
      <c r="BLP754" s="45"/>
      <c r="BLQ754" s="45"/>
      <c r="BLR754" s="45"/>
      <c r="BLS754" s="45"/>
      <c r="BLT754" s="45"/>
      <c r="BLU754" s="45"/>
      <c r="BLV754" s="45"/>
      <c r="BLW754" s="45"/>
      <c r="BLX754" s="45"/>
      <c r="BLY754" s="45"/>
      <c r="BLZ754" s="45"/>
      <c r="BMA754" s="45"/>
      <c r="BMB754" s="45"/>
      <c r="BMC754" s="45"/>
      <c r="BMD754" s="45"/>
      <c r="BME754" s="45"/>
      <c r="BMF754" s="45"/>
      <c r="BMG754" s="45"/>
      <c r="BMH754" s="45"/>
      <c r="BMI754" s="45"/>
      <c r="BMJ754" s="45"/>
      <c r="BMK754" s="45"/>
      <c r="BML754" s="45"/>
      <c r="BMM754" s="45"/>
      <c r="BMN754" s="45"/>
      <c r="BMO754" s="45"/>
      <c r="BMP754" s="45"/>
      <c r="BMQ754" s="45"/>
      <c r="BMR754" s="45"/>
      <c r="BMS754" s="45"/>
      <c r="BMT754" s="45"/>
      <c r="BMU754" s="45"/>
      <c r="BMV754" s="45"/>
      <c r="BMW754" s="45"/>
      <c r="BMX754" s="45"/>
      <c r="BMY754" s="45"/>
      <c r="BMZ754" s="45"/>
      <c r="BNA754" s="45"/>
      <c r="BNB754" s="45"/>
      <c r="BNC754" s="45"/>
      <c r="BND754" s="45"/>
      <c r="BNE754" s="45"/>
      <c r="BNF754" s="45"/>
      <c r="BNG754" s="45"/>
      <c r="BNH754" s="45"/>
      <c r="BNI754" s="45"/>
      <c r="BNJ754" s="45"/>
      <c r="BNK754" s="45"/>
      <c r="BNL754" s="45"/>
      <c r="BNM754" s="45"/>
      <c r="BNN754" s="45"/>
      <c r="BNO754" s="45"/>
      <c r="BNP754" s="45"/>
      <c r="BNQ754" s="45"/>
      <c r="BNR754" s="45"/>
      <c r="BNS754" s="45"/>
      <c r="BNT754" s="45"/>
      <c r="BNU754" s="45"/>
      <c r="BNV754" s="45"/>
      <c r="BNW754" s="45"/>
      <c r="BNX754" s="45"/>
      <c r="BNY754" s="45"/>
      <c r="BNZ754" s="45"/>
      <c r="BOA754" s="45"/>
      <c r="BOB754" s="45"/>
      <c r="BOC754" s="45"/>
      <c r="BOD754" s="45"/>
      <c r="BOE754" s="45"/>
      <c r="BOF754" s="45"/>
      <c r="BOG754" s="45"/>
      <c r="BOH754" s="45"/>
      <c r="BOI754" s="45"/>
      <c r="BOJ754" s="45"/>
      <c r="BOK754" s="45"/>
      <c r="BOL754" s="45"/>
      <c r="BOM754" s="45"/>
      <c r="BON754" s="45"/>
      <c r="BOO754" s="45"/>
      <c r="BOP754" s="45"/>
      <c r="BOQ754" s="45"/>
      <c r="BOR754" s="45"/>
      <c r="BOS754" s="45"/>
      <c r="BOT754" s="45"/>
      <c r="BOU754" s="45"/>
      <c r="BOV754" s="45"/>
      <c r="BOW754" s="45"/>
      <c r="BOX754" s="45"/>
      <c r="BOY754" s="45"/>
      <c r="BOZ754" s="45"/>
      <c r="BPA754" s="45"/>
      <c r="BPB754" s="45"/>
      <c r="BPC754" s="45"/>
      <c r="BPD754" s="45"/>
      <c r="BPE754" s="45"/>
      <c r="BPF754" s="45"/>
      <c r="BPG754" s="45"/>
      <c r="BPH754" s="45"/>
      <c r="BPI754" s="45"/>
      <c r="BPJ754" s="45"/>
      <c r="BPK754" s="45"/>
      <c r="BPL754" s="45"/>
      <c r="BPM754" s="45"/>
      <c r="BPN754" s="45"/>
      <c r="BPO754" s="45"/>
      <c r="BPP754" s="45"/>
      <c r="BPQ754" s="45"/>
      <c r="BPR754" s="45"/>
      <c r="BPS754" s="45"/>
      <c r="BPT754" s="45"/>
      <c r="BPU754" s="45"/>
      <c r="BPV754" s="45"/>
      <c r="BPW754" s="45"/>
      <c r="BPX754" s="45"/>
      <c r="BPY754" s="45"/>
      <c r="BPZ754" s="45"/>
      <c r="BQA754" s="45"/>
      <c r="BQB754" s="45"/>
      <c r="BQC754" s="45"/>
      <c r="BQD754" s="45"/>
      <c r="BQE754" s="45"/>
      <c r="BQF754" s="45"/>
      <c r="BQG754" s="45"/>
      <c r="BQH754" s="45"/>
      <c r="BQI754" s="45"/>
      <c r="BQJ754" s="45"/>
      <c r="BQK754" s="45"/>
      <c r="BQL754" s="45"/>
      <c r="BQM754" s="45"/>
      <c r="BQN754" s="45"/>
      <c r="BQO754" s="45"/>
      <c r="BQP754" s="45"/>
      <c r="BQQ754" s="45"/>
      <c r="BQR754" s="45"/>
      <c r="BQS754" s="45"/>
      <c r="BQT754" s="45"/>
      <c r="BQU754" s="45"/>
      <c r="BQV754" s="45"/>
      <c r="BQW754" s="45"/>
      <c r="BQX754" s="45"/>
      <c r="BQY754" s="45"/>
      <c r="BQZ754" s="45"/>
      <c r="BRA754" s="45"/>
      <c r="BRB754" s="45"/>
      <c r="BRC754" s="45"/>
      <c r="BRD754" s="45"/>
      <c r="BRE754" s="45"/>
      <c r="BRF754" s="45"/>
      <c r="BRG754" s="45"/>
      <c r="BRH754" s="45"/>
      <c r="BRI754" s="45"/>
      <c r="BRJ754" s="45"/>
      <c r="BRK754" s="45"/>
      <c r="BRL754" s="45"/>
      <c r="BRM754" s="45"/>
      <c r="BRN754" s="45"/>
      <c r="BRO754" s="45"/>
      <c r="BRP754" s="45"/>
      <c r="BRQ754" s="45"/>
      <c r="BRR754" s="45"/>
      <c r="BRS754" s="45"/>
      <c r="BRT754" s="45"/>
      <c r="BRU754" s="45"/>
      <c r="BRV754" s="45"/>
      <c r="BRW754" s="45"/>
      <c r="BRX754" s="45"/>
      <c r="BRY754" s="45"/>
      <c r="BRZ754" s="45"/>
      <c r="BSA754" s="45"/>
      <c r="BSB754" s="45"/>
      <c r="BSC754" s="45"/>
      <c r="BSD754" s="45"/>
      <c r="BSE754" s="45"/>
      <c r="BSF754" s="45"/>
      <c r="BSG754" s="45"/>
      <c r="BSH754" s="45"/>
      <c r="BSI754" s="45"/>
      <c r="BSJ754" s="45"/>
      <c r="BSK754" s="45"/>
      <c r="BSL754" s="45"/>
      <c r="BSM754" s="45"/>
      <c r="BSN754" s="45"/>
      <c r="BSO754" s="45"/>
      <c r="BSP754" s="45"/>
      <c r="BSQ754" s="45"/>
      <c r="BSR754" s="45"/>
      <c r="BSS754" s="45"/>
      <c r="BST754" s="45"/>
      <c r="BSU754" s="45"/>
      <c r="BSV754" s="45"/>
      <c r="BSW754" s="45"/>
      <c r="BSX754" s="45"/>
      <c r="BSY754" s="45"/>
      <c r="BSZ754" s="45"/>
      <c r="BTA754" s="45"/>
      <c r="BTB754" s="45"/>
      <c r="BTC754" s="45"/>
      <c r="BTD754" s="45"/>
      <c r="BTE754" s="45"/>
      <c r="BTF754" s="45"/>
      <c r="BTG754" s="45"/>
      <c r="BTH754" s="45"/>
      <c r="BTI754" s="45"/>
      <c r="BTJ754" s="45"/>
      <c r="BTK754" s="45"/>
      <c r="BTL754" s="45"/>
      <c r="BTM754" s="45"/>
      <c r="BTN754" s="45"/>
      <c r="BTO754" s="45"/>
      <c r="BTP754" s="45"/>
      <c r="BTQ754" s="45"/>
      <c r="BTR754" s="45"/>
      <c r="BTS754" s="45"/>
      <c r="BTT754" s="45"/>
      <c r="BTU754" s="45"/>
      <c r="BTV754" s="45"/>
      <c r="BTW754" s="45"/>
      <c r="BTX754" s="45"/>
      <c r="BTY754" s="45"/>
      <c r="BTZ754" s="45"/>
      <c r="BUA754" s="45"/>
      <c r="BUB754" s="45"/>
      <c r="BUC754" s="45"/>
      <c r="BUD754" s="45"/>
      <c r="BUE754" s="45"/>
      <c r="BUF754" s="45"/>
      <c r="BUG754" s="45"/>
      <c r="BUH754" s="45"/>
      <c r="BUI754" s="45"/>
      <c r="BUJ754" s="45"/>
      <c r="BUK754" s="45"/>
      <c r="BUL754" s="45"/>
      <c r="BUM754" s="45"/>
      <c r="BUN754" s="45"/>
      <c r="BUO754" s="45"/>
      <c r="BUP754" s="45"/>
      <c r="BUQ754" s="45"/>
      <c r="BUR754" s="45"/>
      <c r="BUS754" s="45"/>
      <c r="BUT754" s="45"/>
      <c r="BUU754" s="45"/>
      <c r="BUV754" s="45"/>
      <c r="BUW754" s="45"/>
      <c r="BUX754" s="45"/>
      <c r="BUY754" s="45"/>
      <c r="BUZ754" s="45"/>
      <c r="BVA754" s="45"/>
      <c r="BVB754" s="45"/>
      <c r="BVC754" s="45"/>
      <c r="BVD754" s="45"/>
      <c r="BVE754" s="45"/>
      <c r="BVF754" s="45"/>
      <c r="BVG754" s="45"/>
      <c r="BVH754" s="45"/>
      <c r="BVI754" s="45"/>
      <c r="BVJ754" s="45"/>
      <c r="BVK754" s="45"/>
      <c r="BVL754" s="45"/>
      <c r="BVM754" s="45"/>
      <c r="BVN754" s="45"/>
      <c r="BVO754" s="45"/>
      <c r="BVP754" s="45"/>
      <c r="BVQ754" s="45"/>
      <c r="BVR754" s="45"/>
      <c r="BVS754" s="45"/>
      <c r="BVT754" s="45"/>
      <c r="BVU754" s="45"/>
      <c r="BVV754" s="45"/>
      <c r="BVW754" s="45"/>
      <c r="BVX754" s="45"/>
      <c r="BVY754" s="45"/>
      <c r="BVZ754" s="45"/>
      <c r="BWA754" s="45"/>
      <c r="BWB754" s="45"/>
      <c r="BWC754" s="45"/>
      <c r="BWD754" s="45"/>
      <c r="BWE754" s="45"/>
      <c r="BWF754" s="45"/>
      <c r="BWG754" s="45"/>
      <c r="BWH754" s="45"/>
      <c r="BWI754" s="45"/>
      <c r="BWJ754" s="45"/>
      <c r="BWK754" s="45"/>
      <c r="BWL754" s="45"/>
      <c r="BWM754" s="45"/>
      <c r="BWN754" s="45"/>
      <c r="BWO754" s="45"/>
      <c r="BWP754" s="45"/>
      <c r="BWQ754" s="45"/>
      <c r="BWR754" s="45"/>
      <c r="BWS754" s="45"/>
      <c r="BWT754" s="45"/>
      <c r="BWU754" s="45"/>
      <c r="BWV754" s="45"/>
      <c r="BWW754" s="45"/>
      <c r="BWX754" s="45"/>
      <c r="BWY754" s="45"/>
      <c r="BWZ754" s="45"/>
      <c r="BXA754" s="45"/>
      <c r="BXB754" s="45"/>
      <c r="BXC754" s="45"/>
      <c r="BXD754" s="45"/>
      <c r="BXE754" s="45"/>
      <c r="BXF754" s="45"/>
      <c r="BXG754" s="45"/>
      <c r="BXH754" s="45"/>
      <c r="BXI754" s="45"/>
      <c r="BXJ754" s="45"/>
      <c r="BXK754" s="45"/>
      <c r="BXL754" s="45"/>
      <c r="BXM754" s="45"/>
      <c r="BXN754" s="45"/>
      <c r="BXO754" s="45"/>
      <c r="BXP754" s="45"/>
      <c r="BXQ754" s="45"/>
      <c r="BXR754" s="45"/>
      <c r="BXS754" s="45"/>
      <c r="BXT754" s="45"/>
      <c r="BXU754" s="45"/>
      <c r="BXV754" s="45"/>
      <c r="BXW754" s="45"/>
      <c r="BXX754" s="45"/>
      <c r="BXY754" s="45"/>
      <c r="BXZ754" s="45"/>
      <c r="BYA754" s="45"/>
      <c r="BYB754" s="45"/>
      <c r="BYC754" s="45"/>
      <c r="BYD754" s="45"/>
      <c r="BYE754" s="45"/>
      <c r="BYF754" s="45"/>
      <c r="BYG754" s="45"/>
      <c r="BYH754" s="45"/>
      <c r="BYI754" s="45"/>
      <c r="BYJ754" s="45"/>
      <c r="BYK754" s="45"/>
      <c r="BYL754" s="45"/>
      <c r="BYM754" s="45"/>
      <c r="BYN754" s="45"/>
      <c r="BYO754" s="45"/>
      <c r="BYP754" s="45"/>
      <c r="BYQ754" s="45"/>
      <c r="BYR754" s="45"/>
      <c r="BYS754" s="45"/>
      <c r="BYT754" s="45"/>
      <c r="BYU754" s="45"/>
      <c r="BYV754" s="45"/>
      <c r="BYW754" s="45"/>
      <c r="BYX754" s="45"/>
      <c r="BYY754" s="45"/>
      <c r="BYZ754" s="45"/>
      <c r="BZA754" s="45"/>
      <c r="BZB754" s="45"/>
      <c r="BZC754" s="45"/>
      <c r="BZD754" s="45"/>
      <c r="BZE754" s="45"/>
      <c r="BZF754" s="45"/>
      <c r="BZG754" s="45"/>
      <c r="BZH754" s="45"/>
      <c r="BZI754" s="45"/>
      <c r="BZJ754" s="45"/>
      <c r="BZK754" s="45"/>
      <c r="BZL754" s="45"/>
      <c r="BZM754" s="45"/>
      <c r="BZN754" s="45"/>
      <c r="BZO754" s="45"/>
      <c r="BZP754" s="45"/>
      <c r="BZQ754" s="45"/>
      <c r="BZR754" s="45"/>
      <c r="BZS754" s="45"/>
      <c r="BZT754" s="45"/>
      <c r="BZU754" s="45"/>
      <c r="BZV754" s="45"/>
      <c r="BZW754" s="45"/>
      <c r="BZX754" s="45"/>
      <c r="BZY754" s="45"/>
      <c r="BZZ754" s="45"/>
      <c r="CAA754" s="45"/>
      <c r="CAB754" s="45"/>
      <c r="CAC754" s="45"/>
      <c r="CAD754" s="45"/>
      <c r="CAE754" s="45"/>
      <c r="CAF754" s="45"/>
      <c r="CAG754" s="45"/>
      <c r="CAH754" s="45"/>
      <c r="CAI754" s="45"/>
      <c r="CAJ754" s="45"/>
      <c r="CAK754" s="45"/>
      <c r="CAL754" s="45"/>
      <c r="CAM754" s="45"/>
      <c r="CAN754" s="45"/>
      <c r="CAO754" s="45"/>
      <c r="CAP754" s="45"/>
      <c r="CAQ754" s="45"/>
      <c r="CAR754" s="45"/>
      <c r="CAS754" s="45"/>
      <c r="CAT754" s="45"/>
      <c r="CAU754" s="45"/>
      <c r="CAV754" s="45"/>
      <c r="CAW754" s="45"/>
      <c r="CAX754" s="45"/>
      <c r="CAY754" s="45"/>
      <c r="CAZ754" s="45"/>
      <c r="CBA754" s="45"/>
      <c r="CBB754" s="45"/>
      <c r="CBC754" s="45"/>
      <c r="CBD754" s="45"/>
      <c r="CBE754" s="45"/>
      <c r="CBF754" s="45"/>
      <c r="CBG754" s="45"/>
      <c r="CBH754" s="45"/>
      <c r="CBI754" s="45"/>
      <c r="CBJ754" s="45"/>
      <c r="CBK754" s="45"/>
      <c r="CBL754" s="45"/>
      <c r="CBM754" s="45"/>
      <c r="CBN754" s="45"/>
      <c r="CBO754" s="45"/>
      <c r="CBP754" s="45"/>
      <c r="CBQ754" s="45"/>
      <c r="CBR754" s="45"/>
      <c r="CBS754" s="45"/>
      <c r="CBT754" s="45"/>
      <c r="CBU754" s="45"/>
      <c r="CBV754" s="45"/>
      <c r="CBW754" s="45"/>
      <c r="CBX754" s="45"/>
      <c r="CBY754" s="45"/>
      <c r="CBZ754" s="45"/>
      <c r="CCA754" s="45"/>
      <c r="CCB754" s="45"/>
      <c r="CCC754" s="45"/>
      <c r="CCD754" s="45"/>
      <c r="CCE754" s="45"/>
      <c r="CCF754" s="45"/>
      <c r="CCG754" s="45"/>
      <c r="CCH754" s="45"/>
      <c r="CCI754" s="45"/>
      <c r="CCJ754" s="45"/>
      <c r="CCK754" s="45"/>
      <c r="CCL754" s="45"/>
      <c r="CCM754" s="45"/>
      <c r="CCN754" s="45"/>
      <c r="CCO754" s="45"/>
      <c r="CCP754" s="45"/>
      <c r="CCQ754" s="45"/>
      <c r="CCR754" s="45"/>
      <c r="CCS754" s="45"/>
      <c r="CCT754" s="45"/>
      <c r="CCU754" s="45"/>
      <c r="CCV754" s="45"/>
      <c r="CCW754" s="45"/>
      <c r="CCX754" s="45"/>
      <c r="CCY754" s="45"/>
      <c r="CCZ754" s="45"/>
      <c r="CDA754" s="45"/>
      <c r="CDB754" s="45"/>
      <c r="CDC754" s="45"/>
      <c r="CDD754" s="45"/>
      <c r="CDE754" s="45"/>
      <c r="CDF754" s="45"/>
      <c r="CDG754" s="45"/>
      <c r="CDH754" s="45"/>
      <c r="CDI754" s="45"/>
      <c r="CDJ754" s="45"/>
      <c r="CDK754" s="45"/>
      <c r="CDL754" s="45"/>
      <c r="CDM754" s="45"/>
      <c r="CDN754" s="45"/>
      <c r="CDO754" s="45"/>
      <c r="CDP754" s="45"/>
      <c r="CDQ754" s="45"/>
      <c r="CDR754" s="45"/>
      <c r="CDS754" s="45"/>
      <c r="CDT754" s="45"/>
      <c r="CDU754" s="45"/>
      <c r="CDV754" s="45"/>
      <c r="CDW754" s="45"/>
      <c r="CDX754" s="45"/>
      <c r="CDY754" s="45"/>
      <c r="CDZ754" s="45"/>
      <c r="CEA754" s="45"/>
      <c r="CEB754" s="45"/>
      <c r="CEC754" s="45"/>
      <c r="CED754" s="45"/>
      <c r="CEE754" s="45"/>
      <c r="CEF754" s="45"/>
      <c r="CEG754" s="45"/>
      <c r="CEH754" s="45"/>
      <c r="CEI754" s="45"/>
      <c r="CEJ754" s="45"/>
      <c r="CEK754" s="45"/>
      <c r="CEL754" s="45"/>
      <c r="CEM754" s="45"/>
      <c r="CEN754" s="45"/>
      <c r="CEO754" s="45"/>
      <c r="CEP754" s="45"/>
      <c r="CEQ754" s="45"/>
      <c r="CER754" s="45"/>
      <c r="CES754" s="45"/>
      <c r="CET754" s="45"/>
      <c r="CEU754" s="45"/>
      <c r="CEV754" s="45"/>
      <c r="CEW754" s="45"/>
      <c r="CEX754" s="45"/>
      <c r="CEY754" s="45"/>
      <c r="CEZ754" s="45"/>
      <c r="CFA754" s="45"/>
      <c r="CFB754" s="45"/>
      <c r="CFC754" s="45"/>
      <c r="CFD754" s="45"/>
      <c r="CFE754" s="45"/>
      <c r="CFF754" s="45"/>
      <c r="CFG754" s="45"/>
      <c r="CFH754" s="45"/>
      <c r="CFI754" s="45"/>
      <c r="CFJ754" s="45"/>
      <c r="CFK754" s="45"/>
      <c r="CFL754" s="45"/>
      <c r="CFM754" s="45"/>
      <c r="CFN754" s="45"/>
      <c r="CFO754" s="45"/>
      <c r="CFP754" s="45"/>
      <c r="CFQ754" s="45"/>
      <c r="CFR754" s="45"/>
      <c r="CFS754" s="45"/>
      <c r="CFT754" s="45"/>
      <c r="CFU754" s="45"/>
      <c r="CFV754" s="45"/>
      <c r="CFW754" s="45"/>
      <c r="CFX754" s="45"/>
      <c r="CFY754" s="45"/>
      <c r="CFZ754" s="45"/>
      <c r="CGA754" s="45"/>
      <c r="CGB754" s="45"/>
      <c r="CGC754" s="45"/>
      <c r="CGD754" s="45"/>
      <c r="CGE754" s="45"/>
      <c r="CGF754" s="45"/>
      <c r="CGG754" s="45"/>
      <c r="CGH754" s="45"/>
      <c r="CGI754" s="45"/>
      <c r="CGJ754" s="45"/>
      <c r="CGK754" s="45"/>
      <c r="CGL754" s="45"/>
      <c r="CGM754" s="45"/>
      <c r="CGN754" s="45"/>
      <c r="CGO754" s="45"/>
      <c r="CGP754" s="45"/>
      <c r="CGQ754" s="45"/>
      <c r="CGR754" s="45"/>
      <c r="CGS754" s="45"/>
      <c r="CGT754" s="45"/>
      <c r="CGU754" s="45"/>
      <c r="CGV754" s="45"/>
      <c r="CGW754" s="45"/>
      <c r="CGX754" s="45"/>
      <c r="CGY754" s="45"/>
      <c r="CGZ754" s="45"/>
      <c r="CHA754" s="45"/>
      <c r="CHB754" s="45"/>
      <c r="CHC754" s="45"/>
      <c r="CHD754" s="45"/>
      <c r="CHE754" s="45"/>
      <c r="CHF754" s="45"/>
      <c r="CHG754" s="45"/>
      <c r="CHH754" s="45"/>
      <c r="CHI754" s="45"/>
      <c r="CHJ754" s="45"/>
      <c r="CHK754" s="45"/>
      <c r="CHL754" s="45"/>
      <c r="CHM754" s="45"/>
      <c r="CHN754" s="45"/>
      <c r="CHO754" s="45"/>
      <c r="CHP754" s="45"/>
      <c r="CHQ754" s="45"/>
      <c r="CHR754" s="45"/>
      <c r="CHS754" s="45"/>
      <c r="CHT754" s="45"/>
      <c r="CHU754" s="45"/>
      <c r="CHV754" s="45"/>
      <c r="CHW754" s="45"/>
      <c r="CHX754" s="45"/>
      <c r="CHY754" s="45"/>
      <c r="CHZ754" s="45"/>
      <c r="CIA754" s="45"/>
      <c r="CIB754" s="45"/>
      <c r="CIC754" s="45"/>
      <c r="CID754" s="45"/>
      <c r="CIE754" s="45"/>
      <c r="CIF754" s="45"/>
      <c r="CIG754" s="45"/>
      <c r="CIH754" s="45"/>
      <c r="CII754" s="45"/>
      <c r="CIJ754" s="45"/>
      <c r="CIK754" s="45"/>
      <c r="CIL754" s="45"/>
      <c r="CIM754" s="45"/>
      <c r="CIN754" s="45"/>
      <c r="CIO754" s="45"/>
      <c r="CIP754" s="45"/>
      <c r="CIQ754" s="45"/>
      <c r="CIR754" s="45"/>
      <c r="CIS754" s="45"/>
      <c r="CIT754" s="45"/>
      <c r="CIU754" s="45"/>
      <c r="CIV754" s="45"/>
      <c r="CIW754" s="45"/>
      <c r="CIX754" s="45"/>
      <c r="CIY754" s="45"/>
      <c r="CIZ754" s="45"/>
      <c r="CJA754" s="45"/>
      <c r="CJB754" s="45"/>
      <c r="CJC754" s="45"/>
      <c r="CJD754" s="45"/>
      <c r="CJE754" s="45"/>
      <c r="CJF754" s="45"/>
      <c r="CJG754" s="45"/>
      <c r="CJH754" s="45"/>
      <c r="CJI754" s="45"/>
      <c r="CJJ754" s="45"/>
      <c r="CJK754" s="45"/>
      <c r="CJL754" s="45"/>
      <c r="CJM754" s="45"/>
      <c r="CJN754" s="45"/>
      <c r="CJO754" s="45"/>
      <c r="CJP754" s="45"/>
      <c r="CJQ754" s="45"/>
      <c r="CJR754" s="45"/>
      <c r="CJS754" s="45"/>
      <c r="CJT754" s="45"/>
      <c r="CJU754" s="45"/>
      <c r="CJV754" s="45"/>
      <c r="CJW754" s="45"/>
      <c r="CJX754" s="45"/>
      <c r="CJY754" s="45"/>
      <c r="CJZ754" s="45"/>
      <c r="CKA754" s="45"/>
      <c r="CKB754" s="45"/>
      <c r="CKC754" s="45"/>
      <c r="CKD754" s="45"/>
      <c r="CKE754" s="45"/>
      <c r="CKF754" s="45"/>
      <c r="CKG754" s="45"/>
      <c r="CKH754" s="45"/>
      <c r="CKI754" s="45"/>
      <c r="CKJ754" s="45"/>
      <c r="CKK754" s="45"/>
      <c r="CKL754" s="45"/>
      <c r="CKM754" s="45"/>
      <c r="CKN754" s="45"/>
      <c r="CKO754" s="45"/>
      <c r="CKP754" s="45"/>
      <c r="CKQ754" s="45"/>
      <c r="CKR754" s="45"/>
      <c r="CKS754" s="45"/>
      <c r="CKT754" s="45"/>
      <c r="CKU754" s="45"/>
      <c r="CKV754" s="45"/>
      <c r="CKW754" s="45"/>
      <c r="CKX754" s="45"/>
      <c r="CKY754" s="45"/>
      <c r="CKZ754" s="45"/>
      <c r="CLA754" s="45"/>
      <c r="CLB754" s="45"/>
      <c r="CLC754" s="45"/>
      <c r="CLD754" s="45"/>
      <c r="CLE754" s="45"/>
      <c r="CLF754" s="45"/>
      <c r="CLG754" s="45"/>
      <c r="CLH754" s="45"/>
      <c r="CLI754" s="45"/>
      <c r="CLJ754" s="45"/>
      <c r="CLK754" s="45"/>
      <c r="CLL754" s="45"/>
      <c r="CLM754" s="45"/>
      <c r="CLN754" s="45"/>
      <c r="CLO754" s="45"/>
      <c r="CLP754" s="45"/>
      <c r="CLQ754" s="45"/>
      <c r="CLR754" s="45"/>
      <c r="CLS754" s="45"/>
      <c r="CLT754" s="45"/>
      <c r="CLU754" s="45"/>
      <c r="CLV754" s="45"/>
      <c r="CLW754" s="45"/>
      <c r="CLX754" s="45"/>
      <c r="CLY754" s="45"/>
      <c r="CLZ754" s="45"/>
      <c r="CMA754" s="45"/>
      <c r="CMB754" s="45"/>
      <c r="CMC754" s="45"/>
      <c r="CMD754" s="45"/>
      <c r="CME754" s="45"/>
      <c r="CMF754" s="45"/>
      <c r="CMG754" s="45"/>
      <c r="CMH754" s="45"/>
      <c r="CMI754" s="45"/>
      <c r="CMJ754" s="45"/>
      <c r="CMK754" s="45"/>
      <c r="CML754" s="45"/>
      <c r="CMM754" s="45"/>
      <c r="CMN754" s="45"/>
      <c r="CMO754" s="45"/>
      <c r="CMP754" s="45"/>
      <c r="CMQ754" s="45"/>
      <c r="CMR754" s="45"/>
      <c r="CMS754" s="45"/>
      <c r="CMT754" s="45"/>
      <c r="CMU754" s="45"/>
      <c r="CMV754" s="45"/>
      <c r="CMW754" s="45"/>
      <c r="CMX754" s="45"/>
      <c r="CMY754" s="45"/>
      <c r="CMZ754" s="45"/>
      <c r="CNA754" s="45"/>
      <c r="CNB754" s="45"/>
      <c r="CNC754" s="45"/>
      <c r="CND754" s="45"/>
      <c r="CNE754" s="45"/>
      <c r="CNF754" s="45"/>
      <c r="CNG754" s="45"/>
      <c r="CNH754" s="45"/>
      <c r="CNI754" s="45"/>
      <c r="CNJ754" s="45"/>
      <c r="CNK754" s="45"/>
      <c r="CNL754" s="45"/>
      <c r="CNM754" s="45"/>
      <c r="CNN754" s="45"/>
      <c r="CNO754" s="45"/>
      <c r="CNP754" s="45"/>
      <c r="CNQ754" s="45"/>
      <c r="CNR754" s="45"/>
      <c r="CNS754" s="45"/>
      <c r="CNT754" s="45"/>
      <c r="CNU754" s="45"/>
      <c r="CNV754" s="45"/>
      <c r="CNW754" s="45"/>
      <c r="CNX754" s="45"/>
      <c r="CNY754" s="45"/>
      <c r="CNZ754" s="45"/>
      <c r="COA754" s="45"/>
      <c r="COB754" s="45"/>
      <c r="COC754" s="45"/>
      <c r="COD754" s="45"/>
      <c r="COE754" s="45"/>
      <c r="COF754" s="45"/>
      <c r="COG754" s="45"/>
      <c r="COH754" s="45"/>
      <c r="COI754" s="45"/>
      <c r="COJ754" s="45"/>
      <c r="COK754" s="45"/>
      <c r="COL754" s="45"/>
      <c r="COM754" s="45"/>
      <c r="CON754" s="45"/>
      <c r="COO754" s="45"/>
      <c r="COP754" s="45"/>
      <c r="COQ754" s="45"/>
      <c r="COR754" s="45"/>
      <c r="COS754" s="45"/>
      <c r="COT754" s="45"/>
      <c r="COU754" s="45"/>
      <c r="COV754" s="45"/>
      <c r="COW754" s="45"/>
      <c r="COX754" s="45"/>
      <c r="COY754" s="45"/>
      <c r="COZ754" s="45"/>
      <c r="CPA754" s="45"/>
      <c r="CPB754" s="45"/>
      <c r="CPC754" s="45"/>
      <c r="CPD754" s="45"/>
      <c r="CPE754" s="45"/>
      <c r="CPF754" s="45"/>
      <c r="CPG754" s="45"/>
      <c r="CPH754" s="45"/>
      <c r="CPI754" s="45"/>
      <c r="CPJ754" s="45"/>
      <c r="CPK754" s="45"/>
      <c r="CPL754" s="45"/>
      <c r="CPM754" s="45"/>
      <c r="CPN754" s="45"/>
      <c r="CPO754" s="45"/>
      <c r="CPP754" s="45"/>
      <c r="CPQ754" s="45"/>
      <c r="CPR754" s="45"/>
      <c r="CPS754" s="45"/>
      <c r="CPT754" s="45"/>
      <c r="CPU754" s="45"/>
      <c r="CPV754" s="45"/>
      <c r="CPW754" s="45"/>
      <c r="CPX754" s="45"/>
      <c r="CPY754" s="45"/>
      <c r="CPZ754" s="45"/>
      <c r="CQA754" s="45"/>
      <c r="CQB754" s="45"/>
      <c r="CQC754" s="45"/>
      <c r="CQD754" s="45"/>
      <c r="CQE754" s="45"/>
      <c r="CQF754" s="45"/>
      <c r="CQG754" s="45"/>
      <c r="CQH754" s="45"/>
      <c r="CQI754" s="45"/>
      <c r="CQJ754" s="45"/>
      <c r="CQK754" s="45"/>
      <c r="CQL754" s="45"/>
      <c r="CQM754" s="45"/>
      <c r="CQN754" s="45"/>
      <c r="CQO754" s="45"/>
      <c r="CQP754" s="45"/>
      <c r="CQQ754" s="45"/>
      <c r="CQR754" s="45"/>
      <c r="CQS754" s="45"/>
      <c r="CQT754" s="45"/>
      <c r="CQU754" s="45"/>
      <c r="CQV754" s="45"/>
      <c r="CQW754" s="45"/>
      <c r="CQX754" s="45"/>
      <c r="CQY754" s="45"/>
      <c r="CQZ754" s="45"/>
      <c r="CRA754" s="45"/>
      <c r="CRB754" s="45"/>
      <c r="CRC754" s="45"/>
      <c r="CRD754" s="45"/>
      <c r="CRE754" s="45"/>
      <c r="CRF754" s="45"/>
      <c r="CRG754" s="45"/>
      <c r="CRH754" s="45"/>
      <c r="CRI754" s="45"/>
      <c r="CRJ754" s="45"/>
      <c r="CRK754" s="45"/>
      <c r="CRL754" s="45"/>
      <c r="CRM754" s="45"/>
      <c r="CRN754" s="45"/>
      <c r="CRO754" s="45"/>
      <c r="CRP754" s="45"/>
      <c r="CRQ754" s="45"/>
      <c r="CRR754" s="45"/>
      <c r="CRS754" s="45"/>
      <c r="CRT754" s="45"/>
      <c r="CRU754" s="45"/>
      <c r="CRV754" s="45"/>
      <c r="CRW754" s="45"/>
      <c r="CRX754" s="45"/>
      <c r="CRY754" s="45"/>
      <c r="CRZ754" s="45"/>
      <c r="CSA754" s="45"/>
      <c r="CSB754" s="45"/>
      <c r="CSC754" s="45"/>
      <c r="CSD754" s="45"/>
      <c r="CSE754" s="45"/>
      <c r="CSF754" s="45"/>
      <c r="CSG754" s="45"/>
      <c r="CSH754" s="45"/>
      <c r="CSI754" s="45"/>
      <c r="CSJ754" s="45"/>
      <c r="CSK754" s="45"/>
      <c r="CSL754" s="45"/>
      <c r="CSM754" s="45"/>
      <c r="CSN754" s="45"/>
      <c r="CSO754" s="45"/>
      <c r="CSP754" s="45"/>
      <c r="CSQ754" s="45"/>
      <c r="CSR754" s="45"/>
      <c r="CSS754" s="45"/>
      <c r="CST754" s="45"/>
      <c r="CSU754" s="45"/>
      <c r="CSV754" s="45"/>
      <c r="CSW754" s="45"/>
      <c r="CSX754" s="45"/>
      <c r="CSY754" s="45"/>
      <c r="CSZ754" s="45"/>
      <c r="CTA754" s="45"/>
      <c r="CTB754" s="45"/>
      <c r="CTC754" s="45"/>
      <c r="CTD754" s="45"/>
      <c r="CTE754" s="45"/>
      <c r="CTF754" s="45"/>
      <c r="CTG754" s="45"/>
      <c r="CTH754" s="45"/>
      <c r="CTI754" s="45"/>
      <c r="CTJ754" s="45"/>
      <c r="CTK754" s="45"/>
      <c r="CTL754" s="45"/>
      <c r="CTM754" s="45"/>
      <c r="CTN754" s="45"/>
      <c r="CTO754" s="45"/>
      <c r="CTP754" s="45"/>
      <c r="CTQ754" s="45"/>
      <c r="CTR754" s="45"/>
      <c r="CTS754" s="45"/>
      <c r="CTT754" s="45"/>
      <c r="CTU754" s="45"/>
      <c r="CTV754" s="45"/>
      <c r="CTW754" s="45"/>
      <c r="CTX754" s="45"/>
      <c r="CTY754" s="45"/>
      <c r="CTZ754" s="45"/>
      <c r="CUA754" s="45"/>
      <c r="CUB754" s="45"/>
      <c r="CUC754" s="45"/>
      <c r="CUD754" s="45"/>
      <c r="CUE754" s="45"/>
      <c r="CUF754" s="45"/>
      <c r="CUG754" s="45"/>
      <c r="CUH754" s="45"/>
      <c r="CUI754" s="45"/>
      <c r="CUJ754" s="45"/>
      <c r="CUK754" s="45"/>
      <c r="CUL754" s="45"/>
      <c r="CUM754" s="45"/>
      <c r="CUN754" s="45"/>
      <c r="CUO754" s="45"/>
      <c r="CUP754" s="45"/>
      <c r="CUQ754" s="45"/>
      <c r="CUR754" s="45"/>
      <c r="CUS754" s="45"/>
      <c r="CUT754" s="45"/>
      <c r="CUU754" s="45"/>
      <c r="CUV754" s="45"/>
      <c r="CUW754" s="45"/>
      <c r="CUX754" s="45"/>
      <c r="CUY754" s="45"/>
      <c r="CUZ754" s="45"/>
      <c r="CVA754" s="45"/>
      <c r="CVB754" s="45"/>
      <c r="CVC754" s="45"/>
      <c r="CVD754" s="45"/>
      <c r="CVE754" s="45"/>
      <c r="CVF754" s="45"/>
      <c r="CVG754" s="45"/>
      <c r="CVH754" s="45"/>
      <c r="CVI754" s="45"/>
      <c r="CVJ754" s="45"/>
      <c r="CVK754" s="45"/>
      <c r="CVL754" s="45"/>
      <c r="CVM754" s="45"/>
      <c r="CVN754" s="45"/>
      <c r="CVO754" s="45"/>
      <c r="CVP754" s="45"/>
      <c r="CVQ754" s="45"/>
      <c r="CVR754" s="45"/>
      <c r="CVS754" s="45"/>
      <c r="CVT754" s="45"/>
      <c r="CVU754" s="45"/>
      <c r="CVV754" s="45"/>
      <c r="CVW754" s="45"/>
      <c r="CVX754" s="45"/>
      <c r="CVY754" s="45"/>
      <c r="CVZ754" s="45"/>
      <c r="CWA754" s="45"/>
      <c r="CWB754" s="45"/>
      <c r="CWC754" s="45"/>
      <c r="CWD754" s="45"/>
      <c r="CWE754" s="45"/>
      <c r="CWF754" s="45"/>
      <c r="CWG754" s="45"/>
      <c r="CWH754" s="45"/>
      <c r="CWI754" s="45"/>
      <c r="CWJ754" s="45"/>
      <c r="CWK754" s="45"/>
      <c r="CWL754" s="45"/>
      <c r="CWM754" s="45"/>
      <c r="CWN754" s="45"/>
      <c r="CWO754" s="45"/>
      <c r="CWP754" s="45"/>
      <c r="CWQ754" s="45"/>
      <c r="CWR754" s="45"/>
      <c r="CWS754" s="45"/>
      <c r="CWT754" s="45"/>
      <c r="CWU754" s="45"/>
      <c r="CWV754" s="45"/>
      <c r="CWW754" s="45"/>
      <c r="CWX754" s="45"/>
      <c r="CWY754" s="45"/>
      <c r="CWZ754" s="45"/>
      <c r="CXA754" s="45"/>
      <c r="CXB754" s="45"/>
      <c r="CXC754" s="45"/>
      <c r="CXD754" s="45"/>
      <c r="CXE754" s="45"/>
      <c r="CXF754" s="45"/>
      <c r="CXG754" s="45"/>
      <c r="CXH754" s="45"/>
      <c r="CXI754" s="45"/>
      <c r="CXJ754" s="45"/>
      <c r="CXK754" s="45"/>
      <c r="CXL754" s="45"/>
      <c r="CXM754" s="45"/>
      <c r="CXN754" s="45"/>
      <c r="CXO754" s="45"/>
      <c r="CXP754" s="45"/>
      <c r="CXQ754" s="45"/>
      <c r="CXR754" s="45"/>
      <c r="CXS754" s="45"/>
      <c r="CXT754" s="45"/>
      <c r="CXU754" s="45"/>
      <c r="CXV754" s="45"/>
      <c r="CXW754" s="45"/>
      <c r="CXX754" s="45"/>
      <c r="CXY754" s="45"/>
      <c r="CXZ754" s="45"/>
      <c r="CYA754" s="45"/>
      <c r="CYB754" s="45"/>
      <c r="CYC754" s="45"/>
      <c r="CYD754" s="45"/>
      <c r="CYE754" s="45"/>
      <c r="CYF754" s="45"/>
      <c r="CYG754" s="45"/>
      <c r="CYH754" s="45"/>
      <c r="CYI754" s="45"/>
      <c r="CYJ754" s="45"/>
      <c r="CYK754" s="45"/>
      <c r="CYL754" s="45"/>
      <c r="CYM754" s="45"/>
      <c r="CYN754" s="45"/>
      <c r="CYO754" s="45"/>
      <c r="CYP754" s="45"/>
      <c r="CYQ754" s="45"/>
      <c r="CYR754" s="45"/>
      <c r="CYS754" s="45"/>
      <c r="CYT754" s="45"/>
      <c r="CYU754" s="45"/>
      <c r="CYV754" s="45"/>
      <c r="CYW754" s="45"/>
      <c r="CYX754" s="45"/>
      <c r="CYY754" s="45"/>
      <c r="CYZ754" s="45"/>
      <c r="CZA754" s="45"/>
      <c r="CZB754" s="45"/>
      <c r="CZC754" s="45"/>
      <c r="CZD754" s="45"/>
      <c r="CZE754" s="45"/>
      <c r="CZF754" s="45"/>
      <c r="CZG754" s="45"/>
      <c r="CZH754" s="45"/>
      <c r="CZI754" s="45"/>
      <c r="CZJ754" s="45"/>
      <c r="CZK754" s="45"/>
      <c r="CZL754" s="45"/>
      <c r="CZM754" s="45"/>
      <c r="CZN754" s="45"/>
      <c r="CZO754" s="45"/>
      <c r="CZP754" s="45"/>
      <c r="CZQ754" s="45"/>
      <c r="CZR754" s="45"/>
      <c r="CZS754" s="45"/>
      <c r="CZT754" s="45"/>
      <c r="CZU754" s="45"/>
      <c r="CZV754" s="45"/>
      <c r="CZW754" s="45"/>
      <c r="CZX754" s="45"/>
      <c r="CZY754" s="45"/>
      <c r="CZZ754" s="45"/>
      <c r="DAA754" s="45"/>
      <c r="DAB754" s="45"/>
      <c r="DAC754" s="45"/>
      <c r="DAD754" s="45"/>
      <c r="DAE754" s="45"/>
      <c r="DAF754" s="45"/>
      <c r="DAG754" s="45"/>
      <c r="DAH754" s="45"/>
      <c r="DAI754" s="45"/>
      <c r="DAJ754" s="45"/>
      <c r="DAK754" s="45"/>
      <c r="DAL754" s="45"/>
      <c r="DAM754" s="45"/>
      <c r="DAN754" s="45"/>
      <c r="DAO754" s="45"/>
      <c r="DAP754" s="45"/>
      <c r="DAQ754" s="45"/>
      <c r="DAR754" s="45"/>
      <c r="DAS754" s="45"/>
      <c r="DAT754" s="45"/>
      <c r="DAU754" s="45"/>
      <c r="DAV754" s="45"/>
      <c r="DAW754" s="45"/>
      <c r="DAX754" s="45"/>
      <c r="DAY754" s="45"/>
      <c r="DAZ754" s="45"/>
      <c r="DBA754" s="45"/>
      <c r="DBB754" s="45"/>
      <c r="DBC754" s="45"/>
      <c r="DBD754" s="45"/>
      <c r="DBE754" s="45"/>
      <c r="DBF754" s="45"/>
      <c r="DBG754" s="45"/>
      <c r="DBH754" s="45"/>
      <c r="DBI754" s="45"/>
      <c r="DBJ754" s="45"/>
      <c r="DBK754" s="45"/>
      <c r="DBL754" s="45"/>
      <c r="DBM754" s="45"/>
      <c r="DBN754" s="45"/>
      <c r="DBO754" s="45"/>
      <c r="DBP754" s="45"/>
      <c r="DBQ754" s="45"/>
      <c r="DBR754" s="45"/>
      <c r="DBS754" s="45"/>
      <c r="DBT754" s="45"/>
      <c r="DBU754" s="45"/>
      <c r="DBV754" s="45"/>
      <c r="DBW754" s="45"/>
      <c r="DBX754" s="45"/>
      <c r="DBY754" s="45"/>
      <c r="DBZ754" s="45"/>
      <c r="DCA754" s="45"/>
      <c r="DCB754" s="45"/>
      <c r="DCC754" s="45"/>
      <c r="DCD754" s="45"/>
      <c r="DCE754" s="45"/>
      <c r="DCF754" s="45"/>
      <c r="DCG754" s="45"/>
      <c r="DCH754" s="45"/>
      <c r="DCI754" s="45"/>
      <c r="DCJ754" s="45"/>
      <c r="DCK754" s="45"/>
      <c r="DCL754" s="45"/>
      <c r="DCM754" s="45"/>
      <c r="DCN754" s="45"/>
      <c r="DCO754" s="45"/>
      <c r="DCP754" s="45"/>
      <c r="DCQ754" s="45"/>
      <c r="DCR754" s="45"/>
      <c r="DCS754" s="45"/>
      <c r="DCT754" s="45"/>
      <c r="DCU754" s="45"/>
      <c r="DCV754" s="45"/>
      <c r="DCW754" s="45"/>
      <c r="DCX754" s="45"/>
      <c r="DCY754" s="45"/>
      <c r="DCZ754" s="45"/>
      <c r="DDA754" s="45"/>
      <c r="DDB754" s="45"/>
      <c r="DDC754" s="45"/>
      <c r="DDD754" s="45"/>
      <c r="DDE754" s="45"/>
      <c r="DDF754" s="45"/>
      <c r="DDG754" s="45"/>
      <c r="DDH754" s="45"/>
      <c r="DDI754" s="45"/>
      <c r="DDJ754" s="45"/>
      <c r="DDK754" s="45"/>
      <c r="DDL754" s="45"/>
      <c r="DDM754" s="45"/>
      <c r="DDN754" s="45"/>
      <c r="DDO754" s="45"/>
      <c r="DDP754" s="45"/>
      <c r="DDQ754" s="45"/>
      <c r="DDR754" s="45"/>
      <c r="DDS754" s="45"/>
      <c r="DDT754" s="45"/>
      <c r="DDU754" s="45"/>
      <c r="DDV754" s="45"/>
      <c r="DDW754" s="45"/>
      <c r="DDX754" s="45"/>
      <c r="DDY754" s="45"/>
      <c r="DDZ754" s="45"/>
      <c r="DEA754" s="45"/>
      <c r="DEB754" s="45"/>
      <c r="DEC754" s="45"/>
      <c r="DED754" s="45"/>
      <c r="DEE754" s="45"/>
      <c r="DEF754" s="45"/>
      <c r="DEG754" s="45"/>
      <c r="DEH754" s="45"/>
      <c r="DEI754" s="45"/>
      <c r="DEJ754" s="45"/>
      <c r="DEK754" s="45"/>
      <c r="DEL754" s="45"/>
      <c r="DEM754" s="45"/>
      <c r="DEN754" s="45"/>
      <c r="DEO754" s="45"/>
      <c r="DEP754" s="45"/>
      <c r="DEQ754" s="45"/>
      <c r="DER754" s="45"/>
      <c r="DES754" s="45"/>
      <c r="DET754" s="45"/>
      <c r="DEU754" s="45"/>
      <c r="DEV754" s="45"/>
      <c r="DEW754" s="45"/>
      <c r="DEX754" s="45"/>
      <c r="DEY754" s="45"/>
      <c r="DEZ754" s="45"/>
      <c r="DFA754" s="45"/>
      <c r="DFB754" s="45"/>
      <c r="DFC754" s="45"/>
      <c r="DFD754" s="45"/>
      <c r="DFE754" s="45"/>
      <c r="DFF754" s="45"/>
      <c r="DFG754" s="45"/>
      <c r="DFH754" s="45"/>
      <c r="DFI754" s="45"/>
      <c r="DFJ754" s="45"/>
      <c r="DFK754" s="45"/>
      <c r="DFL754" s="45"/>
      <c r="DFM754" s="45"/>
      <c r="DFN754" s="45"/>
      <c r="DFO754" s="45"/>
      <c r="DFP754" s="45"/>
      <c r="DFQ754" s="45"/>
      <c r="DFR754" s="45"/>
      <c r="DFS754" s="45"/>
      <c r="DFT754" s="45"/>
      <c r="DFU754" s="45"/>
      <c r="DFV754" s="45"/>
      <c r="DFW754" s="45"/>
      <c r="DFX754" s="45"/>
      <c r="DFY754" s="45"/>
      <c r="DFZ754" s="45"/>
      <c r="DGA754" s="45"/>
      <c r="DGB754" s="45"/>
      <c r="DGC754" s="45"/>
      <c r="DGD754" s="45"/>
      <c r="DGE754" s="45"/>
      <c r="DGF754" s="45"/>
      <c r="DGG754" s="45"/>
      <c r="DGH754" s="45"/>
      <c r="DGI754" s="45"/>
      <c r="DGJ754" s="45"/>
      <c r="DGK754" s="45"/>
      <c r="DGL754" s="45"/>
      <c r="DGM754" s="45"/>
      <c r="DGN754" s="45"/>
      <c r="DGO754" s="45"/>
      <c r="DGP754" s="45"/>
      <c r="DGQ754" s="45"/>
      <c r="DGR754" s="45"/>
      <c r="DGS754" s="45"/>
      <c r="DGT754" s="45"/>
      <c r="DGU754" s="45"/>
      <c r="DGV754" s="45"/>
      <c r="DGW754" s="45"/>
      <c r="DGX754" s="45"/>
      <c r="DGY754" s="45"/>
      <c r="DGZ754" s="45"/>
      <c r="DHA754" s="45"/>
      <c r="DHB754" s="45"/>
      <c r="DHC754" s="45"/>
      <c r="DHD754" s="45"/>
      <c r="DHE754" s="45"/>
      <c r="DHF754" s="45"/>
      <c r="DHG754" s="45"/>
      <c r="DHH754" s="45"/>
      <c r="DHI754" s="45"/>
      <c r="DHJ754" s="45"/>
      <c r="DHK754" s="45"/>
      <c r="DHL754" s="45"/>
      <c r="DHM754" s="45"/>
      <c r="DHN754" s="45"/>
      <c r="DHO754" s="45"/>
      <c r="DHP754" s="45"/>
      <c r="DHQ754" s="45"/>
      <c r="DHR754" s="45"/>
      <c r="DHS754" s="45"/>
      <c r="DHT754" s="45"/>
      <c r="DHU754" s="45"/>
      <c r="DHV754" s="45"/>
      <c r="DHW754" s="45"/>
      <c r="DHX754" s="45"/>
      <c r="DHY754" s="45"/>
      <c r="DHZ754" s="45"/>
      <c r="DIA754" s="45"/>
      <c r="DIB754" s="45"/>
      <c r="DIC754" s="45"/>
      <c r="DID754" s="45"/>
      <c r="DIE754" s="45"/>
      <c r="DIF754" s="45"/>
      <c r="DIG754" s="45"/>
      <c r="DIH754" s="45"/>
      <c r="DII754" s="45"/>
      <c r="DIJ754" s="45"/>
      <c r="DIK754" s="45"/>
      <c r="DIL754" s="45"/>
      <c r="DIM754" s="45"/>
      <c r="DIN754" s="45"/>
      <c r="DIO754" s="45"/>
      <c r="DIP754" s="45"/>
      <c r="DIQ754" s="45"/>
      <c r="DIR754" s="45"/>
      <c r="DIS754" s="45"/>
      <c r="DIT754" s="45"/>
      <c r="DIU754" s="45"/>
      <c r="DIV754" s="45"/>
      <c r="DIW754" s="45"/>
      <c r="DIX754" s="45"/>
      <c r="DIY754" s="45"/>
      <c r="DIZ754" s="45"/>
      <c r="DJA754" s="45"/>
      <c r="DJB754" s="45"/>
      <c r="DJC754" s="45"/>
      <c r="DJD754" s="45"/>
      <c r="DJE754" s="45"/>
      <c r="DJF754" s="45"/>
      <c r="DJG754" s="45"/>
      <c r="DJH754" s="45"/>
      <c r="DJI754" s="45"/>
      <c r="DJJ754" s="45"/>
      <c r="DJK754" s="45"/>
      <c r="DJL754" s="45"/>
      <c r="DJM754" s="45"/>
      <c r="DJN754" s="45"/>
      <c r="DJO754" s="45"/>
      <c r="DJP754" s="45"/>
      <c r="DJQ754" s="45"/>
      <c r="DJR754" s="45"/>
      <c r="DJS754" s="45"/>
      <c r="DJT754" s="45"/>
      <c r="DJU754" s="45"/>
      <c r="DJV754" s="45"/>
      <c r="DJW754" s="45"/>
      <c r="DJX754" s="45"/>
      <c r="DJY754" s="45"/>
      <c r="DJZ754" s="45"/>
      <c r="DKA754" s="45"/>
      <c r="DKB754" s="45"/>
      <c r="DKC754" s="45"/>
      <c r="DKD754" s="45"/>
      <c r="DKE754" s="45"/>
      <c r="DKF754" s="45"/>
      <c r="DKG754" s="45"/>
      <c r="DKH754" s="45"/>
      <c r="DKI754" s="45"/>
      <c r="DKJ754" s="45"/>
      <c r="DKK754" s="45"/>
      <c r="DKL754" s="45"/>
      <c r="DKM754" s="45"/>
      <c r="DKN754" s="45"/>
      <c r="DKO754" s="45"/>
      <c r="DKP754" s="45"/>
      <c r="DKQ754" s="45"/>
      <c r="DKR754" s="45"/>
      <c r="DKS754" s="45"/>
      <c r="DKT754" s="45"/>
      <c r="DKU754" s="45"/>
      <c r="DKV754" s="45"/>
      <c r="DKW754" s="45"/>
      <c r="DKX754" s="45"/>
      <c r="DKY754" s="45"/>
      <c r="DKZ754" s="45"/>
      <c r="DLA754" s="45"/>
      <c r="DLB754" s="45"/>
      <c r="DLC754" s="45"/>
      <c r="DLD754" s="45"/>
      <c r="DLE754" s="45"/>
      <c r="DLF754" s="45"/>
      <c r="DLG754" s="45"/>
      <c r="DLH754" s="45"/>
      <c r="DLI754" s="45"/>
      <c r="DLJ754" s="45"/>
      <c r="DLK754" s="45"/>
      <c r="DLL754" s="45"/>
      <c r="DLM754" s="45"/>
      <c r="DLN754" s="45"/>
      <c r="DLO754" s="45"/>
      <c r="DLP754" s="45"/>
      <c r="DLQ754" s="45"/>
      <c r="DLR754" s="45"/>
      <c r="DLS754" s="45"/>
      <c r="DLT754" s="45"/>
      <c r="DLU754" s="45"/>
      <c r="DLV754" s="45"/>
      <c r="DLW754" s="45"/>
      <c r="DLX754" s="45"/>
      <c r="DLY754" s="45"/>
      <c r="DLZ754" s="45"/>
      <c r="DMA754" s="45"/>
      <c r="DMB754" s="45"/>
      <c r="DMC754" s="45"/>
      <c r="DMD754" s="45"/>
      <c r="DME754" s="45"/>
      <c r="DMF754" s="45"/>
      <c r="DMG754" s="45"/>
      <c r="DMH754" s="45"/>
      <c r="DMI754" s="45"/>
      <c r="DMJ754" s="45"/>
      <c r="DMK754" s="45"/>
      <c r="DML754" s="45"/>
      <c r="DMM754" s="45"/>
      <c r="DMN754" s="45"/>
      <c r="DMO754" s="45"/>
      <c r="DMP754" s="45"/>
      <c r="DMQ754" s="45"/>
      <c r="DMR754" s="45"/>
      <c r="DMS754" s="45"/>
      <c r="DMT754" s="45"/>
      <c r="DMU754" s="45"/>
      <c r="DMV754" s="45"/>
      <c r="DMW754" s="45"/>
      <c r="DMX754" s="45"/>
      <c r="DMY754" s="45"/>
      <c r="DMZ754" s="45"/>
      <c r="DNA754" s="45"/>
      <c r="DNB754" s="45"/>
      <c r="DNC754" s="45"/>
      <c r="DND754" s="45"/>
      <c r="DNE754" s="45"/>
      <c r="DNF754" s="45"/>
      <c r="DNG754" s="45"/>
      <c r="DNH754" s="45"/>
      <c r="DNI754" s="45"/>
      <c r="DNJ754" s="45"/>
      <c r="DNK754" s="45"/>
      <c r="DNL754" s="45"/>
      <c r="DNM754" s="45"/>
      <c r="DNN754" s="45"/>
      <c r="DNO754" s="45"/>
      <c r="DNP754" s="45"/>
      <c r="DNQ754" s="45"/>
      <c r="DNR754" s="45"/>
      <c r="DNS754" s="45"/>
      <c r="DNT754" s="45"/>
      <c r="DNU754" s="45"/>
      <c r="DNV754" s="45"/>
      <c r="DNW754" s="45"/>
      <c r="DNX754" s="45"/>
      <c r="DNY754" s="45"/>
      <c r="DNZ754" s="45"/>
      <c r="DOA754" s="45"/>
      <c r="DOB754" s="45"/>
      <c r="DOC754" s="45"/>
      <c r="DOD754" s="45"/>
      <c r="DOE754" s="45"/>
      <c r="DOF754" s="45"/>
      <c r="DOG754" s="45"/>
      <c r="DOH754" s="45"/>
      <c r="DOI754" s="45"/>
      <c r="DOJ754" s="45"/>
      <c r="DOK754" s="45"/>
      <c r="DOL754" s="45"/>
      <c r="DOM754" s="45"/>
      <c r="DON754" s="45"/>
      <c r="DOO754" s="45"/>
      <c r="DOP754" s="45"/>
      <c r="DOQ754" s="45"/>
      <c r="DOR754" s="45"/>
      <c r="DOS754" s="45"/>
      <c r="DOT754" s="45"/>
      <c r="DOU754" s="45"/>
      <c r="DOV754" s="45"/>
      <c r="DOW754" s="45"/>
      <c r="DOX754" s="45"/>
      <c r="DOY754" s="45"/>
      <c r="DOZ754" s="45"/>
      <c r="DPA754" s="45"/>
      <c r="DPB754" s="45"/>
      <c r="DPC754" s="45"/>
      <c r="DPD754" s="45"/>
      <c r="DPE754" s="45"/>
      <c r="DPF754" s="45"/>
      <c r="DPG754" s="45"/>
      <c r="DPH754" s="45"/>
      <c r="DPI754" s="45"/>
      <c r="DPJ754" s="45"/>
      <c r="DPK754" s="45"/>
      <c r="DPL754" s="45"/>
      <c r="DPM754" s="45"/>
      <c r="DPN754" s="45"/>
      <c r="DPO754" s="45"/>
      <c r="DPP754" s="45"/>
      <c r="DPQ754" s="45"/>
      <c r="DPR754" s="45"/>
      <c r="DPS754" s="45"/>
      <c r="DPT754" s="45"/>
      <c r="DPU754" s="45"/>
      <c r="DPV754" s="45"/>
      <c r="DPW754" s="45"/>
      <c r="DPX754" s="45"/>
      <c r="DPY754" s="45"/>
      <c r="DPZ754" s="45"/>
      <c r="DQA754" s="45"/>
      <c r="DQB754" s="45"/>
      <c r="DQC754" s="45"/>
      <c r="DQD754" s="45"/>
      <c r="DQE754" s="45"/>
      <c r="DQF754" s="45"/>
      <c r="DQG754" s="45"/>
      <c r="DQH754" s="45"/>
      <c r="DQI754" s="45"/>
      <c r="DQJ754" s="45"/>
      <c r="DQK754" s="45"/>
      <c r="DQL754" s="45"/>
      <c r="DQM754" s="45"/>
      <c r="DQN754" s="45"/>
      <c r="DQO754" s="45"/>
      <c r="DQP754" s="45"/>
      <c r="DQQ754" s="45"/>
      <c r="DQR754" s="45"/>
      <c r="DQS754" s="45"/>
      <c r="DQT754" s="45"/>
      <c r="DQU754" s="45"/>
      <c r="DQV754" s="45"/>
      <c r="DQW754" s="45"/>
      <c r="DQX754" s="45"/>
      <c r="DQY754" s="45"/>
      <c r="DQZ754" s="45"/>
      <c r="DRA754" s="45"/>
      <c r="DRB754" s="45"/>
      <c r="DRC754" s="45"/>
      <c r="DRD754" s="45"/>
      <c r="DRE754" s="45"/>
      <c r="DRF754" s="45"/>
      <c r="DRG754" s="45"/>
      <c r="DRH754" s="45"/>
      <c r="DRI754" s="45"/>
      <c r="DRJ754" s="45"/>
      <c r="DRK754" s="45"/>
      <c r="DRL754" s="45"/>
      <c r="DRM754" s="45"/>
      <c r="DRN754" s="45"/>
      <c r="DRO754" s="45"/>
      <c r="DRP754" s="45"/>
      <c r="DRQ754" s="45"/>
      <c r="DRR754" s="45"/>
      <c r="DRS754" s="45"/>
      <c r="DRT754" s="45"/>
      <c r="DRU754" s="45"/>
      <c r="DRV754" s="45"/>
      <c r="DRW754" s="45"/>
      <c r="DRX754" s="45"/>
      <c r="DRY754" s="45"/>
      <c r="DRZ754" s="45"/>
      <c r="DSA754" s="45"/>
      <c r="DSB754" s="45"/>
      <c r="DSC754" s="45"/>
      <c r="DSD754" s="45"/>
      <c r="DSE754" s="45"/>
      <c r="DSF754" s="45"/>
      <c r="DSG754" s="45"/>
      <c r="DSH754" s="45"/>
      <c r="DSI754" s="45"/>
      <c r="DSJ754" s="45"/>
      <c r="DSK754" s="45"/>
      <c r="DSL754" s="45"/>
      <c r="DSM754" s="45"/>
      <c r="DSN754" s="45"/>
      <c r="DSO754" s="45"/>
      <c r="DSP754" s="45"/>
      <c r="DSQ754" s="45"/>
      <c r="DSR754" s="45"/>
      <c r="DSS754" s="45"/>
      <c r="DST754" s="45"/>
      <c r="DSU754" s="45"/>
      <c r="DSV754" s="45"/>
      <c r="DSW754" s="45"/>
      <c r="DSX754" s="45"/>
      <c r="DSY754" s="45"/>
      <c r="DSZ754" s="45"/>
      <c r="DTA754" s="45"/>
      <c r="DTB754" s="45"/>
      <c r="DTC754" s="45"/>
      <c r="DTD754" s="45"/>
      <c r="DTE754" s="45"/>
      <c r="DTF754" s="45"/>
      <c r="DTG754" s="45"/>
      <c r="DTH754" s="45"/>
      <c r="DTI754" s="45"/>
      <c r="DTJ754" s="45"/>
      <c r="DTK754" s="45"/>
      <c r="DTL754" s="45"/>
      <c r="DTM754" s="45"/>
      <c r="DTN754" s="45"/>
      <c r="DTO754" s="45"/>
      <c r="DTP754" s="45"/>
      <c r="DTQ754" s="45"/>
      <c r="DTR754" s="45"/>
      <c r="DTS754" s="45"/>
      <c r="DTT754" s="45"/>
      <c r="DTU754" s="45"/>
      <c r="DTV754" s="45"/>
      <c r="DTW754" s="45"/>
      <c r="DTX754" s="45"/>
      <c r="DTY754" s="45"/>
      <c r="DTZ754" s="45"/>
      <c r="DUA754" s="45"/>
      <c r="DUB754" s="45"/>
      <c r="DUC754" s="45"/>
      <c r="DUD754" s="45"/>
      <c r="DUE754" s="45"/>
      <c r="DUF754" s="45"/>
      <c r="DUG754" s="45"/>
      <c r="DUH754" s="45"/>
      <c r="DUI754" s="45"/>
      <c r="DUJ754" s="45"/>
      <c r="DUK754" s="45"/>
      <c r="DUL754" s="45"/>
      <c r="DUM754" s="45"/>
      <c r="DUN754" s="45"/>
      <c r="DUO754" s="45"/>
      <c r="DUP754" s="45"/>
      <c r="DUQ754" s="45"/>
      <c r="DUR754" s="45"/>
      <c r="DUS754" s="45"/>
      <c r="DUT754" s="45"/>
      <c r="DUU754" s="45"/>
      <c r="DUV754" s="45"/>
      <c r="DUW754" s="45"/>
      <c r="DUX754" s="45"/>
      <c r="DUY754" s="45"/>
      <c r="DUZ754" s="45"/>
      <c r="DVA754" s="45"/>
      <c r="DVB754" s="45"/>
      <c r="DVC754" s="45"/>
      <c r="DVD754" s="45"/>
      <c r="DVE754" s="45"/>
      <c r="DVF754" s="45"/>
      <c r="DVG754" s="45"/>
      <c r="DVH754" s="45"/>
      <c r="DVI754" s="45"/>
      <c r="DVJ754" s="45"/>
      <c r="DVK754" s="45"/>
      <c r="DVL754" s="45"/>
      <c r="DVM754" s="45"/>
      <c r="DVN754" s="45"/>
      <c r="DVO754" s="45"/>
      <c r="DVP754" s="45"/>
      <c r="DVQ754" s="45"/>
      <c r="DVR754" s="45"/>
      <c r="DVS754" s="45"/>
      <c r="DVT754" s="45"/>
      <c r="DVU754" s="45"/>
      <c r="DVV754" s="45"/>
      <c r="DVW754" s="45"/>
      <c r="DVX754" s="45"/>
      <c r="DVY754" s="45"/>
      <c r="DVZ754" s="45"/>
      <c r="DWA754" s="45"/>
      <c r="DWB754" s="45"/>
      <c r="DWC754" s="45"/>
      <c r="DWD754" s="45"/>
      <c r="DWE754" s="45"/>
      <c r="DWF754" s="45"/>
      <c r="DWG754" s="45"/>
      <c r="DWH754" s="45"/>
      <c r="DWI754" s="45"/>
      <c r="DWJ754" s="45"/>
      <c r="DWK754" s="45"/>
      <c r="DWL754" s="45"/>
      <c r="DWM754" s="45"/>
      <c r="DWN754" s="45"/>
      <c r="DWO754" s="45"/>
      <c r="DWP754" s="45"/>
      <c r="DWQ754" s="45"/>
      <c r="DWR754" s="45"/>
      <c r="DWS754" s="45"/>
      <c r="DWT754" s="45"/>
      <c r="DWU754" s="45"/>
      <c r="DWV754" s="45"/>
      <c r="DWW754" s="45"/>
      <c r="DWX754" s="45"/>
      <c r="DWY754" s="45"/>
      <c r="DWZ754" s="45"/>
      <c r="DXA754" s="45"/>
      <c r="DXB754" s="45"/>
      <c r="DXC754" s="45"/>
      <c r="DXD754" s="45"/>
      <c r="DXE754" s="45"/>
      <c r="DXF754" s="45"/>
      <c r="DXG754" s="45"/>
      <c r="DXH754" s="45"/>
      <c r="DXI754" s="45"/>
      <c r="DXJ754" s="45"/>
      <c r="DXK754" s="45"/>
      <c r="DXL754" s="45"/>
      <c r="DXM754" s="45"/>
      <c r="DXN754" s="45"/>
      <c r="DXO754" s="45"/>
      <c r="DXP754" s="45"/>
      <c r="DXQ754" s="45"/>
      <c r="DXR754" s="45"/>
      <c r="DXS754" s="45"/>
      <c r="DXT754" s="45"/>
      <c r="DXU754" s="45"/>
      <c r="DXV754" s="45"/>
      <c r="DXW754" s="45"/>
      <c r="DXX754" s="45"/>
      <c r="DXY754" s="45"/>
      <c r="DXZ754" s="45"/>
      <c r="DYA754" s="45"/>
      <c r="DYB754" s="45"/>
      <c r="DYC754" s="45"/>
      <c r="DYD754" s="45"/>
      <c r="DYE754" s="45"/>
      <c r="DYF754" s="45"/>
      <c r="DYG754" s="45"/>
      <c r="DYH754" s="45"/>
      <c r="DYI754" s="45"/>
      <c r="DYJ754" s="45"/>
      <c r="DYK754" s="45"/>
      <c r="DYL754" s="45"/>
      <c r="DYM754" s="45"/>
      <c r="DYN754" s="45"/>
      <c r="DYO754" s="45"/>
      <c r="DYP754" s="45"/>
      <c r="DYQ754" s="45"/>
      <c r="DYR754" s="45"/>
      <c r="DYS754" s="45"/>
      <c r="DYT754" s="45"/>
      <c r="DYU754" s="45"/>
      <c r="DYV754" s="45"/>
      <c r="DYW754" s="45"/>
      <c r="DYX754" s="45"/>
      <c r="DYY754" s="45"/>
      <c r="DYZ754" s="45"/>
      <c r="DZA754" s="45"/>
      <c r="DZB754" s="45"/>
      <c r="DZC754" s="45"/>
      <c r="DZD754" s="45"/>
      <c r="DZE754" s="45"/>
      <c r="DZF754" s="45"/>
      <c r="DZG754" s="45"/>
      <c r="DZH754" s="45"/>
      <c r="DZI754" s="45"/>
      <c r="DZJ754" s="45"/>
      <c r="DZK754" s="45"/>
      <c r="DZL754" s="45"/>
      <c r="DZM754" s="45"/>
      <c r="DZN754" s="45"/>
      <c r="DZO754" s="45"/>
      <c r="DZP754" s="45"/>
      <c r="DZQ754" s="45"/>
      <c r="DZR754" s="45"/>
      <c r="DZS754" s="45"/>
      <c r="DZT754" s="45"/>
      <c r="DZU754" s="45"/>
      <c r="DZV754" s="45"/>
      <c r="DZW754" s="45"/>
      <c r="DZX754" s="45"/>
      <c r="DZY754" s="45"/>
      <c r="DZZ754" s="45"/>
      <c r="EAA754" s="45"/>
      <c r="EAB754" s="45"/>
      <c r="EAC754" s="45"/>
      <c r="EAD754" s="45"/>
      <c r="EAE754" s="45"/>
      <c r="EAF754" s="45"/>
      <c r="EAG754" s="45"/>
      <c r="EAH754" s="45"/>
      <c r="EAI754" s="45"/>
      <c r="EAJ754" s="45"/>
      <c r="EAK754" s="45"/>
      <c r="EAL754" s="45"/>
      <c r="EAM754" s="45"/>
      <c r="EAN754" s="45"/>
      <c r="EAO754" s="45"/>
      <c r="EAP754" s="45"/>
      <c r="EAQ754" s="45"/>
      <c r="EAR754" s="45"/>
      <c r="EAS754" s="45"/>
      <c r="EAT754" s="45"/>
      <c r="EAU754" s="45"/>
      <c r="EAV754" s="45"/>
      <c r="EAW754" s="45"/>
      <c r="EAX754" s="45"/>
      <c r="EAY754" s="45"/>
      <c r="EAZ754" s="45"/>
      <c r="EBA754" s="45"/>
      <c r="EBB754" s="45"/>
      <c r="EBC754" s="45"/>
      <c r="EBD754" s="45"/>
      <c r="EBE754" s="45"/>
      <c r="EBF754" s="45"/>
      <c r="EBG754" s="45"/>
      <c r="EBH754" s="45"/>
      <c r="EBI754" s="45"/>
      <c r="EBJ754" s="45"/>
      <c r="EBK754" s="45"/>
      <c r="EBL754" s="45"/>
      <c r="EBM754" s="45"/>
      <c r="EBN754" s="45"/>
      <c r="EBO754" s="45"/>
      <c r="EBP754" s="45"/>
      <c r="EBQ754" s="45"/>
      <c r="EBR754" s="45"/>
      <c r="EBS754" s="45"/>
      <c r="EBT754" s="45"/>
      <c r="EBU754" s="45"/>
      <c r="EBV754" s="45"/>
      <c r="EBW754" s="45"/>
      <c r="EBX754" s="45"/>
      <c r="EBY754" s="45"/>
      <c r="EBZ754" s="45"/>
      <c r="ECA754" s="45"/>
      <c r="ECB754" s="45"/>
      <c r="ECC754" s="45"/>
      <c r="ECD754" s="45"/>
      <c r="ECE754" s="45"/>
      <c r="ECF754" s="45"/>
      <c r="ECG754" s="45"/>
      <c r="ECH754" s="45"/>
      <c r="ECI754" s="45"/>
      <c r="ECJ754" s="45"/>
      <c r="ECK754" s="45"/>
      <c r="ECL754" s="45"/>
      <c r="ECM754" s="45"/>
      <c r="ECN754" s="45"/>
      <c r="ECO754" s="45"/>
      <c r="ECP754" s="45"/>
      <c r="ECQ754" s="45"/>
      <c r="ECR754" s="45"/>
      <c r="ECS754" s="45"/>
      <c r="ECT754" s="45"/>
      <c r="ECU754" s="45"/>
      <c r="ECV754" s="45"/>
      <c r="ECW754" s="45"/>
      <c r="ECX754" s="45"/>
      <c r="ECY754" s="45"/>
      <c r="ECZ754" s="45"/>
      <c r="EDA754" s="45"/>
      <c r="EDB754" s="45"/>
      <c r="EDC754" s="45"/>
      <c r="EDD754" s="45"/>
      <c r="EDE754" s="45"/>
      <c r="EDF754" s="45"/>
      <c r="EDG754" s="45"/>
      <c r="EDH754" s="45"/>
      <c r="EDI754" s="45"/>
      <c r="EDJ754" s="45"/>
      <c r="EDK754" s="45"/>
      <c r="EDL754" s="45"/>
      <c r="EDM754" s="45"/>
      <c r="EDN754" s="45"/>
      <c r="EDO754" s="45"/>
      <c r="EDP754" s="45"/>
      <c r="EDQ754" s="45"/>
      <c r="EDR754" s="45"/>
      <c r="EDS754" s="45"/>
      <c r="EDT754" s="45"/>
      <c r="EDU754" s="45"/>
      <c r="EDV754" s="45"/>
      <c r="EDW754" s="45"/>
      <c r="EDX754" s="45"/>
      <c r="EDY754" s="45"/>
      <c r="EDZ754" s="45"/>
      <c r="EEA754" s="45"/>
      <c r="EEB754" s="45"/>
      <c r="EEC754" s="45"/>
      <c r="EED754" s="45"/>
      <c r="EEE754" s="45"/>
      <c r="EEF754" s="45"/>
      <c r="EEG754" s="45"/>
      <c r="EEH754" s="45"/>
      <c r="EEI754" s="45"/>
      <c r="EEJ754" s="45"/>
      <c r="EEK754" s="45"/>
      <c r="EEL754" s="45"/>
      <c r="EEM754" s="45"/>
      <c r="EEN754" s="45"/>
      <c r="EEO754" s="45"/>
      <c r="EEP754" s="45"/>
      <c r="EEQ754" s="45"/>
      <c r="EER754" s="45"/>
      <c r="EES754" s="45"/>
      <c r="EET754" s="45"/>
      <c r="EEU754" s="45"/>
      <c r="EEV754" s="45"/>
      <c r="EEW754" s="45"/>
      <c r="EEX754" s="45"/>
      <c r="EEY754" s="45"/>
      <c r="EEZ754" s="45"/>
      <c r="EFA754" s="45"/>
      <c r="EFB754" s="45"/>
      <c r="EFC754" s="45"/>
      <c r="EFD754" s="45"/>
      <c r="EFE754" s="45"/>
      <c r="EFF754" s="45"/>
      <c r="EFG754" s="45"/>
      <c r="EFH754" s="45"/>
      <c r="EFI754" s="45"/>
      <c r="EFJ754" s="45"/>
      <c r="EFK754" s="45"/>
      <c r="EFL754" s="45"/>
      <c r="EFM754" s="45"/>
      <c r="EFN754" s="45"/>
      <c r="EFO754" s="45"/>
      <c r="EFP754" s="45"/>
      <c r="EFQ754" s="45"/>
      <c r="EFR754" s="45"/>
      <c r="EFS754" s="45"/>
      <c r="EFT754" s="45"/>
      <c r="EFU754" s="45"/>
      <c r="EFV754" s="45"/>
      <c r="EFW754" s="45"/>
      <c r="EFX754" s="45"/>
      <c r="EFY754" s="45"/>
      <c r="EFZ754" s="45"/>
      <c r="EGA754" s="45"/>
      <c r="EGB754" s="45"/>
      <c r="EGC754" s="45"/>
      <c r="EGD754" s="45"/>
      <c r="EGE754" s="45"/>
      <c r="EGF754" s="45"/>
      <c r="EGG754" s="45"/>
      <c r="EGH754" s="45"/>
      <c r="EGI754" s="45"/>
      <c r="EGJ754" s="45"/>
      <c r="EGK754" s="45"/>
      <c r="EGL754" s="45"/>
      <c r="EGM754" s="45"/>
      <c r="EGN754" s="45"/>
      <c r="EGO754" s="45"/>
      <c r="EGP754" s="45"/>
      <c r="EGQ754" s="45"/>
      <c r="EGR754" s="45"/>
      <c r="EGS754" s="45"/>
      <c r="EGT754" s="45"/>
      <c r="EGU754" s="45"/>
      <c r="EGV754" s="45"/>
      <c r="EGW754" s="45"/>
      <c r="EGX754" s="45"/>
      <c r="EGY754" s="45"/>
      <c r="EGZ754" s="45"/>
      <c r="EHA754" s="45"/>
      <c r="EHB754" s="45"/>
      <c r="EHC754" s="45"/>
      <c r="EHD754" s="45"/>
      <c r="EHE754" s="45"/>
      <c r="EHF754" s="45"/>
      <c r="EHG754" s="45"/>
      <c r="EHH754" s="45"/>
      <c r="EHI754" s="45"/>
      <c r="EHJ754" s="45"/>
      <c r="EHK754" s="45"/>
      <c r="EHL754" s="45"/>
      <c r="EHM754" s="45"/>
      <c r="EHN754" s="45"/>
      <c r="EHO754" s="45"/>
      <c r="EHP754" s="45"/>
      <c r="EHQ754" s="45"/>
      <c r="EHR754" s="45"/>
      <c r="EHS754" s="45"/>
      <c r="EHT754" s="45"/>
      <c r="EHU754" s="45"/>
      <c r="EHV754" s="45"/>
      <c r="EHW754" s="45"/>
      <c r="EHX754" s="45"/>
      <c r="EHY754" s="45"/>
      <c r="EHZ754" s="45"/>
      <c r="EIA754" s="45"/>
      <c r="EIB754" s="45"/>
      <c r="EIC754" s="45"/>
      <c r="EID754" s="45"/>
      <c r="EIE754" s="45"/>
      <c r="EIF754" s="45"/>
      <c r="EIG754" s="45"/>
      <c r="EIH754" s="45"/>
      <c r="EII754" s="45"/>
      <c r="EIJ754" s="45"/>
      <c r="EIK754" s="45"/>
      <c r="EIL754" s="45"/>
      <c r="EIM754" s="45"/>
      <c r="EIN754" s="45"/>
      <c r="EIO754" s="45"/>
      <c r="EIP754" s="45"/>
      <c r="EIQ754" s="45"/>
      <c r="EIR754" s="45"/>
      <c r="EIS754" s="45"/>
      <c r="EIT754" s="45"/>
      <c r="EIU754" s="45"/>
      <c r="EIV754" s="45"/>
      <c r="EIW754" s="45"/>
      <c r="EIX754" s="45"/>
      <c r="EIY754" s="45"/>
      <c r="EIZ754" s="45"/>
      <c r="EJA754" s="45"/>
      <c r="EJB754" s="45"/>
      <c r="EJC754" s="45"/>
      <c r="EJD754" s="45"/>
      <c r="EJE754" s="45"/>
      <c r="EJF754" s="45"/>
      <c r="EJG754" s="45"/>
      <c r="EJH754" s="45"/>
      <c r="EJI754" s="45"/>
      <c r="EJJ754" s="45"/>
      <c r="EJK754" s="45"/>
      <c r="EJL754" s="45"/>
      <c r="EJM754" s="45"/>
      <c r="EJN754" s="45"/>
      <c r="EJO754" s="45"/>
      <c r="EJP754" s="45"/>
      <c r="EJQ754" s="45"/>
      <c r="EJR754" s="45"/>
      <c r="EJS754" s="45"/>
      <c r="EJT754" s="45"/>
      <c r="EJU754" s="45"/>
      <c r="EJV754" s="45"/>
      <c r="EJW754" s="45"/>
      <c r="EJX754" s="45"/>
      <c r="EJY754" s="45"/>
      <c r="EJZ754" s="45"/>
      <c r="EKA754" s="45"/>
      <c r="EKB754" s="45"/>
      <c r="EKC754" s="45"/>
      <c r="EKD754" s="45"/>
      <c r="EKE754" s="45"/>
      <c r="EKF754" s="45"/>
      <c r="EKG754" s="45"/>
      <c r="EKH754" s="45"/>
      <c r="EKI754" s="45"/>
      <c r="EKJ754" s="45"/>
      <c r="EKK754" s="45"/>
      <c r="EKL754" s="45"/>
      <c r="EKM754" s="45"/>
      <c r="EKN754" s="45"/>
      <c r="EKO754" s="45"/>
      <c r="EKP754" s="45"/>
      <c r="EKQ754" s="45"/>
      <c r="EKR754" s="45"/>
      <c r="EKS754" s="45"/>
      <c r="EKT754" s="45"/>
      <c r="EKU754" s="45"/>
      <c r="EKV754" s="45"/>
      <c r="EKW754" s="45"/>
      <c r="EKX754" s="45"/>
      <c r="EKY754" s="45"/>
      <c r="EKZ754" s="45"/>
      <c r="ELA754" s="45"/>
      <c r="ELB754" s="45"/>
      <c r="ELC754" s="45"/>
      <c r="ELD754" s="45"/>
      <c r="ELE754" s="45"/>
      <c r="ELF754" s="45"/>
      <c r="ELG754" s="45"/>
      <c r="ELH754" s="45"/>
      <c r="ELI754" s="45"/>
      <c r="ELJ754" s="45"/>
      <c r="ELK754" s="45"/>
      <c r="ELL754" s="45"/>
      <c r="ELM754" s="45"/>
      <c r="ELN754" s="45"/>
      <c r="ELO754" s="45"/>
      <c r="ELP754" s="45"/>
      <c r="ELQ754" s="45"/>
      <c r="ELR754" s="45"/>
      <c r="ELS754" s="45"/>
      <c r="ELT754" s="45"/>
      <c r="ELU754" s="45"/>
      <c r="ELV754" s="45"/>
      <c r="ELW754" s="45"/>
      <c r="ELX754" s="45"/>
      <c r="ELY754" s="45"/>
      <c r="ELZ754" s="45"/>
      <c r="EMA754" s="45"/>
      <c r="EMB754" s="45"/>
      <c r="EMC754" s="45"/>
      <c r="EMD754" s="45"/>
      <c r="EME754" s="45"/>
      <c r="EMF754" s="45"/>
      <c r="EMG754" s="45"/>
      <c r="EMH754" s="45"/>
      <c r="EMI754" s="45"/>
      <c r="EMJ754" s="45"/>
      <c r="EMK754" s="45"/>
      <c r="EML754" s="45"/>
      <c r="EMM754" s="45"/>
      <c r="EMN754" s="45"/>
      <c r="EMO754" s="45"/>
      <c r="EMP754" s="45"/>
      <c r="EMQ754" s="45"/>
      <c r="EMR754" s="45"/>
      <c r="EMS754" s="45"/>
      <c r="EMT754" s="45"/>
      <c r="EMU754" s="45"/>
      <c r="EMV754" s="45"/>
      <c r="EMW754" s="45"/>
      <c r="EMX754" s="45"/>
      <c r="EMY754" s="45"/>
      <c r="EMZ754" s="45"/>
      <c r="ENA754" s="45"/>
      <c r="ENB754" s="45"/>
      <c r="ENC754" s="45"/>
      <c r="END754" s="45"/>
      <c r="ENE754" s="45"/>
      <c r="ENF754" s="45"/>
      <c r="ENG754" s="45"/>
      <c r="ENH754" s="45"/>
      <c r="ENI754" s="45"/>
      <c r="ENJ754" s="45"/>
      <c r="ENK754" s="45"/>
      <c r="ENL754" s="45"/>
      <c r="ENM754" s="45"/>
      <c r="ENN754" s="45"/>
      <c r="ENO754" s="45"/>
      <c r="ENP754" s="45"/>
      <c r="ENQ754" s="45"/>
      <c r="ENR754" s="45"/>
      <c r="ENS754" s="45"/>
      <c r="ENT754" s="45"/>
      <c r="ENU754" s="45"/>
      <c r="ENV754" s="45"/>
      <c r="ENW754" s="45"/>
      <c r="ENX754" s="45"/>
      <c r="ENY754" s="45"/>
      <c r="ENZ754" s="45"/>
      <c r="EOA754" s="45"/>
      <c r="EOB754" s="45"/>
      <c r="EOC754" s="45"/>
      <c r="EOD754" s="45"/>
      <c r="EOE754" s="45"/>
      <c r="EOF754" s="45"/>
      <c r="EOG754" s="45"/>
      <c r="EOH754" s="45"/>
      <c r="EOI754" s="45"/>
      <c r="EOJ754" s="45"/>
      <c r="EOK754" s="45"/>
      <c r="EOL754" s="45"/>
      <c r="EOM754" s="45"/>
      <c r="EON754" s="45"/>
      <c r="EOO754" s="45"/>
      <c r="EOP754" s="45"/>
      <c r="EOQ754" s="45"/>
      <c r="EOR754" s="45"/>
      <c r="EOS754" s="45"/>
      <c r="EOT754" s="45"/>
      <c r="EOU754" s="45"/>
      <c r="EOV754" s="45"/>
      <c r="EOW754" s="45"/>
      <c r="EOX754" s="45"/>
      <c r="EOY754" s="45"/>
      <c r="EOZ754" s="45"/>
      <c r="EPA754" s="45"/>
      <c r="EPB754" s="45"/>
      <c r="EPC754" s="45"/>
      <c r="EPD754" s="45"/>
      <c r="EPE754" s="45"/>
      <c r="EPF754" s="45"/>
      <c r="EPG754" s="45"/>
      <c r="EPH754" s="45"/>
      <c r="EPI754" s="45"/>
      <c r="EPJ754" s="45"/>
      <c r="EPK754" s="45"/>
      <c r="EPL754" s="45"/>
      <c r="EPM754" s="45"/>
      <c r="EPN754" s="45"/>
      <c r="EPO754" s="45"/>
      <c r="EPP754" s="45"/>
      <c r="EPQ754" s="45"/>
      <c r="EPR754" s="45"/>
      <c r="EPS754" s="45"/>
      <c r="EPT754" s="45"/>
      <c r="EPU754" s="45"/>
      <c r="EPV754" s="45"/>
      <c r="EPW754" s="45"/>
      <c r="EPX754" s="45"/>
      <c r="EPY754" s="45"/>
      <c r="EPZ754" s="45"/>
      <c r="EQA754" s="45"/>
      <c r="EQB754" s="45"/>
      <c r="EQC754" s="45"/>
      <c r="EQD754" s="45"/>
      <c r="EQE754" s="45"/>
      <c r="EQF754" s="45"/>
      <c r="EQG754" s="45"/>
      <c r="EQH754" s="45"/>
      <c r="EQI754" s="45"/>
      <c r="EQJ754" s="45"/>
      <c r="EQK754" s="45"/>
      <c r="EQL754" s="45"/>
      <c r="EQM754" s="45"/>
      <c r="EQN754" s="45"/>
      <c r="EQO754" s="45"/>
      <c r="EQP754" s="45"/>
      <c r="EQQ754" s="45"/>
      <c r="EQR754" s="45"/>
      <c r="EQS754" s="45"/>
      <c r="EQT754" s="45"/>
      <c r="EQU754" s="45"/>
      <c r="EQV754" s="45"/>
      <c r="EQW754" s="45"/>
      <c r="EQX754" s="45"/>
      <c r="EQY754" s="45"/>
      <c r="EQZ754" s="45"/>
      <c r="ERA754" s="45"/>
      <c r="ERB754" s="45"/>
      <c r="ERC754" s="45"/>
      <c r="ERD754" s="45"/>
      <c r="ERE754" s="45"/>
      <c r="ERF754" s="45"/>
      <c r="ERG754" s="45"/>
      <c r="ERH754" s="45"/>
      <c r="ERI754" s="45"/>
      <c r="ERJ754" s="45"/>
      <c r="ERK754" s="45"/>
      <c r="ERL754" s="45"/>
      <c r="ERM754" s="45"/>
      <c r="ERN754" s="45"/>
      <c r="ERO754" s="45"/>
      <c r="ERP754" s="45"/>
      <c r="ERQ754" s="45"/>
      <c r="ERR754" s="45"/>
      <c r="ERS754" s="45"/>
      <c r="ERT754" s="45"/>
      <c r="ERU754" s="45"/>
      <c r="ERV754" s="45"/>
      <c r="ERW754" s="45"/>
      <c r="ERX754" s="45"/>
      <c r="ERY754" s="45"/>
      <c r="ERZ754" s="45"/>
      <c r="ESA754" s="45"/>
      <c r="ESB754" s="45"/>
      <c r="ESC754" s="45"/>
      <c r="ESD754" s="45"/>
      <c r="ESE754" s="45"/>
      <c r="ESF754" s="45"/>
      <c r="ESG754" s="45"/>
      <c r="ESH754" s="45"/>
      <c r="ESI754" s="45"/>
      <c r="ESJ754" s="45"/>
      <c r="ESK754" s="45"/>
      <c r="ESL754" s="45"/>
      <c r="ESM754" s="45"/>
      <c r="ESN754" s="45"/>
      <c r="ESO754" s="45"/>
      <c r="ESP754" s="45"/>
      <c r="ESQ754" s="45"/>
      <c r="ESR754" s="45"/>
      <c r="ESS754" s="45"/>
      <c r="EST754" s="45"/>
      <c r="ESU754" s="45"/>
      <c r="ESV754" s="45"/>
      <c r="ESW754" s="45"/>
      <c r="ESX754" s="45"/>
      <c r="ESY754" s="45"/>
      <c r="ESZ754" s="45"/>
      <c r="ETA754" s="45"/>
      <c r="ETB754" s="45"/>
      <c r="ETC754" s="45"/>
      <c r="ETD754" s="45"/>
      <c r="ETE754" s="45"/>
      <c r="ETF754" s="45"/>
      <c r="ETG754" s="45"/>
      <c r="ETH754" s="45"/>
      <c r="ETI754" s="45"/>
      <c r="ETJ754" s="45"/>
      <c r="ETK754" s="45"/>
      <c r="ETL754" s="45"/>
      <c r="ETM754" s="45"/>
      <c r="ETN754" s="45"/>
      <c r="ETO754" s="45"/>
      <c r="ETP754" s="45"/>
      <c r="ETQ754" s="45"/>
      <c r="ETR754" s="45"/>
      <c r="ETS754" s="45"/>
      <c r="ETT754" s="45"/>
      <c r="ETU754" s="45"/>
      <c r="ETV754" s="45"/>
      <c r="ETW754" s="45"/>
      <c r="ETX754" s="45"/>
      <c r="ETY754" s="45"/>
      <c r="ETZ754" s="45"/>
      <c r="EUA754" s="45"/>
      <c r="EUB754" s="45"/>
      <c r="EUC754" s="45"/>
      <c r="EUD754" s="45"/>
      <c r="EUE754" s="45"/>
      <c r="EUF754" s="45"/>
      <c r="EUG754" s="45"/>
      <c r="EUH754" s="45"/>
      <c r="EUI754" s="45"/>
      <c r="EUJ754" s="45"/>
      <c r="EUK754" s="45"/>
      <c r="EUL754" s="45"/>
      <c r="EUM754" s="45"/>
      <c r="EUN754" s="45"/>
      <c r="EUO754" s="45"/>
      <c r="EUP754" s="45"/>
      <c r="EUQ754" s="45"/>
      <c r="EUR754" s="45"/>
      <c r="EUS754" s="45"/>
      <c r="EUT754" s="45"/>
      <c r="EUU754" s="45"/>
      <c r="EUV754" s="45"/>
      <c r="EUW754" s="45"/>
      <c r="EUX754" s="45"/>
      <c r="EUY754" s="45"/>
      <c r="EUZ754" s="45"/>
      <c r="EVA754" s="45"/>
      <c r="EVB754" s="45"/>
      <c r="EVC754" s="45"/>
      <c r="EVD754" s="45"/>
      <c r="EVE754" s="45"/>
      <c r="EVF754" s="45"/>
      <c r="EVG754" s="45"/>
      <c r="EVH754" s="45"/>
      <c r="EVI754" s="45"/>
      <c r="EVJ754" s="45"/>
      <c r="EVK754" s="45"/>
      <c r="EVL754" s="45"/>
      <c r="EVM754" s="45"/>
      <c r="EVN754" s="45"/>
      <c r="EVO754" s="45"/>
      <c r="EVP754" s="45"/>
      <c r="EVQ754" s="45"/>
      <c r="EVR754" s="45"/>
      <c r="EVS754" s="45"/>
      <c r="EVT754" s="45"/>
      <c r="EVU754" s="45"/>
      <c r="EVV754" s="45"/>
      <c r="EVW754" s="45"/>
      <c r="EVX754" s="45"/>
      <c r="EVY754" s="45"/>
      <c r="EVZ754" s="45"/>
      <c r="EWA754" s="45"/>
      <c r="EWB754" s="45"/>
      <c r="EWC754" s="45"/>
      <c r="EWD754" s="45"/>
      <c r="EWE754" s="45"/>
      <c r="EWF754" s="45"/>
      <c r="EWG754" s="45"/>
      <c r="EWH754" s="45"/>
      <c r="EWI754" s="45"/>
      <c r="EWJ754" s="45"/>
      <c r="EWK754" s="45"/>
      <c r="EWL754" s="45"/>
      <c r="EWM754" s="45"/>
      <c r="EWN754" s="45"/>
      <c r="EWO754" s="45"/>
      <c r="EWP754" s="45"/>
      <c r="EWQ754" s="45"/>
      <c r="EWR754" s="45"/>
      <c r="EWS754" s="45"/>
      <c r="EWT754" s="45"/>
      <c r="EWU754" s="45"/>
      <c r="EWV754" s="45"/>
      <c r="EWW754" s="45"/>
      <c r="EWX754" s="45"/>
      <c r="EWY754" s="45"/>
      <c r="EWZ754" s="45"/>
      <c r="EXA754" s="45"/>
      <c r="EXB754" s="45"/>
      <c r="EXC754" s="45"/>
      <c r="EXD754" s="45"/>
      <c r="EXE754" s="45"/>
      <c r="EXF754" s="45"/>
      <c r="EXG754" s="45"/>
      <c r="EXH754" s="45"/>
      <c r="EXI754" s="45"/>
      <c r="EXJ754" s="45"/>
      <c r="EXK754" s="45"/>
      <c r="EXL754" s="45"/>
      <c r="EXM754" s="45"/>
      <c r="EXN754" s="45"/>
      <c r="EXO754" s="45"/>
      <c r="EXP754" s="45"/>
      <c r="EXQ754" s="45"/>
      <c r="EXR754" s="45"/>
      <c r="EXS754" s="45"/>
      <c r="EXT754" s="45"/>
      <c r="EXU754" s="45"/>
      <c r="EXV754" s="45"/>
      <c r="EXW754" s="45"/>
      <c r="EXX754" s="45"/>
      <c r="EXY754" s="45"/>
      <c r="EXZ754" s="45"/>
      <c r="EYA754" s="45"/>
      <c r="EYB754" s="45"/>
      <c r="EYC754" s="45"/>
      <c r="EYD754" s="45"/>
      <c r="EYE754" s="45"/>
      <c r="EYF754" s="45"/>
      <c r="EYG754" s="45"/>
      <c r="EYH754" s="45"/>
      <c r="EYI754" s="45"/>
      <c r="EYJ754" s="45"/>
      <c r="EYK754" s="45"/>
      <c r="EYL754" s="45"/>
      <c r="EYM754" s="45"/>
      <c r="EYN754" s="45"/>
      <c r="EYO754" s="45"/>
      <c r="EYP754" s="45"/>
      <c r="EYQ754" s="45"/>
      <c r="EYR754" s="45"/>
      <c r="EYS754" s="45"/>
      <c r="EYT754" s="45"/>
      <c r="EYU754" s="45"/>
      <c r="EYV754" s="45"/>
      <c r="EYW754" s="45"/>
      <c r="EYX754" s="45"/>
      <c r="EYY754" s="45"/>
      <c r="EYZ754" s="45"/>
      <c r="EZA754" s="45"/>
      <c r="EZB754" s="45"/>
      <c r="EZC754" s="45"/>
      <c r="EZD754" s="45"/>
      <c r="EZE754" s="45"/>
      <c r="EZF754" s="45"/>
      <c r="EZG754" s="45"/>
      <c r="EZH754" s="45"/>
      <c r="EZI754" s="45"/>
      <c r="EZJ754" s="45"/>
      <c r="EZK754" s="45"/>
      <c r="EZL754" s="45"/>
      <c r="EZM754" s="45"/>
      <c r="EZN754" s="45"/>
      <c r="EZO754" s="45"/>
      <c r="EZP754" s="45"/>
      <c r="EZQ754" s="45"/>
      <c r="EZR754" s="45"/>
      <c r="EZS754" s="45"/>
      <c r="EZT754" s="45"/>
      <c r="EZU754" s="45"/>
      <c r="EZV754" s="45"/>
      <c r="EZW754" s="45"/>
      <c r="EZX754" s="45"/>
      <c r="EZY754" s="45"/>
      <c r="EZZ754" s="45"/>
      <c r="FAA754" s="45"/>
      <c r="FAB754" s="45"/>
      <c r="FAC754" s="45"/>
      <c r="FAD754" s="45"/>
      <c r="FAE754" s="45"/>
      <c r="FAF754" s="45"/>
      <c r="FAG754" s="45"/>
      <c r="FAH754" s="45"/>
      <c r="FAI754" s="45"/>
      <c r="FAJ754" s="45"/>
      <c r="FAK754" s="45"/>
      <c r="FAL754" s="45"/>
      <c r="FAM754" s="45"/>
      <c r="FAN754" s="45"/>
      <c r="FAO754" s="45"/>
      <c r="FAP754" s="45"/>
      <c r="FAQ754" s="45"/>
      <c r="FAR754" s="45"/>
      <c r="FAS754" s="45"/>
      <c r="FAT754" s="45"/>
      <c r="FAU754" s="45"/>
      <c r="FAV754" s="45"/>
      <c r="FAW754" s="45"/>
      <c r="FAX754" s="45"/>
      <c r="FAY754" s="45"/>
      <c r="FAZ754" s="45"/>
      <c r="FBA754" s="45"/>
      <c r="FBB754" s="45"/>
      <c r="FBC754" s="45"/>
      <c r="FBD754" s="45"/>
      <c r="FBE754" s="45"/>
      <c r="FBF754" s="45"/>
      <c r="FBG754" s="45"/>
      <c r="FBH754" s="45"/>
      <c r="FBI754" s="45"/>
      <c r="FBJ754" s="45"/>
      <c r="FBK754" s="45"/>
      <c r="FBL754" s="45"/>
      <c r="FBM754" s="45"/>
      <c r="FBN754" s="45"/>
      <c r="FBO754" s="45"/>
      <c r="FBP754" s="45"/>
      <c r="FBQ754" s="45"/>
      <c r="FBR754" s="45"/>
      <c r="FBS754" s="45"/>
      <c r="FBT754" s="45"/>
      <c r="FBU754" s="45"/>
      <c r="FBV754" s="45"/>
      <c r="FBW754" s="45"/>
      <c r="FBX754" s="45"/>
      <c r="FBY754" s="45"/>
      <c r="FBZ754" s="45"/>
      <c r="FCA754" s="45"/>
      <c r="FCB754" s="45"/>
      <c r="FCC754" s="45"/>
      <c r="FCD754" s="45"/>
      <c r="FCE754" s="45"/>
      <c r="FCF754" s="45"/>
      <c r="FCG754" s="45"/>
      <c r="FCH754" s="45"/>
      <c r="FCI754" s="45"/>
      <c r="FCJ754" s="45"/>
      <c r="FCK754" s="45"/>
      <c r="FCL754" s="45"/>
      <c r="FCM754" s="45"/>
      <c r="FCN754" s="45"/>
      <c r="FCO754" s="45"/>
      <c r="FCP754" s="45"/>
      <c r="FCQ754" s="45"/>
      <c r="FCR754" s="45"/>
      <c r="FCS754" s="45"/>
      <c r="FCT754" s="45"/>
      <c r="FCU754" s="45"/>
      <c r="FCV754" s="45"/>
      <c r="FCW754" s="45"/>
      <c r="FCX754" s="45"/>
      <c r="FCY754" s="45"/>
      <c r="FCZ754" s="45"/>
      <c r="FDA754" s="45"/>
      <c r="FDB754" s="45"/>
      <c r="FDC754" s="45"/>
      <c r="FDD754" s="45"/>
      <c r="FDE754" s="45"/>
      <c r="FDF754" s="45"/>
      <c r="FDG754" s="45"/>
      <c r="FDH754" s="45"/>
      <c r="FDI754" s="45"/>
      <c r="FDJ754" s="45"/>
      <c r="FDK754" s="45"/>
      <c r="FDL754" s="45"/>
      <c r="FDM754" s="45"/>
      <c r="FDN754" s="45"/>
      <c r="FDO754" s="45"/>
      <c r="FDP754" s="45"/>
      <c r="FDQ754" s="45"/>
      <c r="FDR754" s="45"/>
      <c r="FDS754" s="45"/>
      <c r="FDT754" s="45"/>
      <c r="FDU754" s="45"/>
      <c r="FDV754" s="45"/>
      <c r="FDW754" s="45"/>
      <c r="FDX754" s="45"/>
      <c r="FDY754" s="45"/>
      <c r="FDZ754" s="45"/>
      <c r="FEA754" s="45"/>
      <c r="FEB754" s="45"/>
      <c r="FEC754" s="45"/>
      <c r="FED754" s="45"/>
      <c r="FEE754" s="45"/>
      <c r="FEF754" s="45"/>
      <c r="FEG754" s="45"/>
      <c r="FEH754" s="45"/>
      <c r="FEI754" s="45"/>
      <c r="FEJ754" s="45"/>
      <c r="FEK754" s="45"/>
      <c r="FEL754" s="45"/>
      <c r="FEM754" s="45"/>
      <c r="FEN754" s="45"/>
      <c r="FEO754" s="45"/>
      <c r="FEP754" s="45"/>
      <c r="FEQ754" s="45"/>
      <c r="FER754" s="45"/>
      <c r="FES754" s="45"/>
      <c r="FET754" s="45"/>
      <c r="FEU754" s="45"/>
      <c r="FEV754" s="45"/>
      <c r="FEW754" s="45"/>
      <c r="FEX754" s="45"/>
      <c r="FEY754" s="45"/>
      <c r="FEZ754" s="45"/>
      <c r="FFA754" s="45"/>
      <c r="FFB754" s="45"/>
      <c r="FFC754" s="45"/>
      <c r="FFD754" s="45"/>
      <c r="FFE754" s="45"/>
      <c r="FFF754" s="45"/>
      <c r="FFG754" s="45"/>
      <c r="FFH754" s="45"/>
      <c r="FFI754" s="45"/>
      <c r="FFJ754" s="45"/>
      <c r="FFK754" s="45"/>
      <c r="FFL754" s="45"/>
      <c r="FFM754" s="45"/>
      <c r="FFN754" s="45"/>
      <c r="FFO754" s="45"/>
      <c r="FFP754" s="45"/>
      <c r="FFQ754" s="45"/>
      <c r="FFR754" s="45"/>
      <c r="FFS754" s="45"/>
      <c r="FFT754" s="45"/>
      <c r="FFU754" s="45"/>
      <c r="FFV754" s="45"/>
      <c r="FFW754" s="45"/>
      <c r="FFX754" s="45"/>
      <c r="FFY754" s="45"/>
      <c r="FFZ754" s="45"/>
      <c r="FGA754" s="45"/>
      <c r="FGB754" s="45"/>
      <c r="FGC754" s="45"/>
      <c r="FGD754" s="45"/>
      <c r="FGE754" s="45"/>
      <c r="FGF754" s="45"/>
      <c r="FGG754" s="45"/>
      <c r="FGH754" s="45"/>
      <c r="FGI754" s="45"/>
      <c r="FGJ754" s="45"/>
      <c r="FGK754" s="45"/>
      <c r="FGL754" s="45"/>
      <c r="FGM754" s="45"/>
      <c r="FGN754" s="45"/>
      <c r="FGO754" s="45"/>
      <c r="FGP754" s="45"/>
      <c r="FGQ754" s="45"/>
      <c r="FGR754" s="45"/>
      <c r="FGS754" s="45"/>
      <c r="FGT754" s="45"/>
      <c r="FGU754" s="45"/>
      <c r="FGV754" s="45"/>
      <c r="FGW754" s="45"/>
      <c r="FGX754" s="45"/>
      <c r="FGY754" s="45"/>
      <c r="FGZ754" s="45"/>
      <c r="FHA754" s="45"/>
      <c r="FHB754" s="45"/>
      <c r="FHC754" s="45"/>
      <c r="FHD754" s="45"/>
      <c r="FHE754" s="45"/>
      <c r="FHF754" s="45"/>
      <c r="FHG754" s="45"/>
      <c r="FHH754" s="45"/>
      <c r="FHI754" s="45"/>
      <c r="FHJ754" s="45"/>
      <c r="FHK754" s="45"/>
      <c r="FHL754" s="45"/>
      <c r="FHM754" s="45"/>
      <c r="FHN754" s="45"/>
      <c r="FHO754" s="45"/>
      <c r="FHP754" s="45"/>
      <c r="FHQ754" s="45"/>
      <c r="FHR754" s="45"/>
      <c r="FHS754" s="45"/>
      <c r="FHT754" s="45"/>
      <c r="FHU754" s="45"/>
      <c r="FHV754" s="45"/>
      <c r="FHW754" s="45"/>
      <c r="FHX754" s="45"/>
      <c r="FHY754" s="45"/>
      <c r="FHZ754" s="45"/>
      <c r="FIA754" s="45"/>
      <c r="FIB754" s="45"/>
      <c r="FIC754" s="45"/>
      <c r="FID754" s="45"/>
      <c r="FIE754" s="45"/>
      <c r="FIF754" s="45"/>
      <c r="FIG754" s="45"/>
      <c r="FIH754" s="45"/>
      <c r="FII754" s="45"/>
      <c r="FIJ754" s="45"/>
      <c r="FIK754" s="45"/>
      <c r="FIL754" s="45"/>
      <c r="FIM754" s="45"/>
      <c r="FIN754" s="45"/>
      <c r="FIO754" s="45"/>
      <c r="FIP754" s="45"/>
      <c r="FIQ754" s="45"/>
      <c r="FIR754" s="45"/>
      <c r="FIS754" s="45"/>
      <c r="FIT754" s="45"/>
      <c r="FIU754" s="45"/>
      <c r="FIV754" s="45"/>
      <c r="FIW754" s="45"/>
      <c r="FIX754" s="45"/>
      <c r="FIY754" s="45"/>
      <c r="FIZ754" s="45"/>
      <c r="FJA754" s="45"/>
      <c r="FJB754" s="45"/>
      <c r="FJC754" s="45"/>
      <c r="FJD754" s="45"/>
      <c r="FJE754" s="45"/>
      <c r="FJF754" s="45"/>
      <c r="FJG754" s="45"/>
      <c r="FJH754" s="45"/>
      <c r="FJI754" s="45"/>
      <c r="FJJ754" s="45"/>
      <c r="FJK754" s="45"/>
      <c r="FJL754" s="45"/>
      <c r="FJM754" s="45"/>
      <c r="FJN754" s="45"/>
      <c r="FJO754" s="45"/>
      <c r="FJP754" s="45"/>
      <c r="FJQ754" s="45"/>
      <c r="FJR754" s="45"/>
      <c r="FJS754" s="45"/>
      <c r="FJT754" s="45"/>
      <c r="FJU754" s="45"/>
      <c r="FJV754" s="45"/>
      <c r="FJW754" s="45"/>
      <c r="FJX754" s="45"/>
      <c r="FJY754" s="45"/>
      <c r="FJZ754" s="45"/>
      <c r="FKA754" s="45"/>
      <c r="FKB754" s="45"/>
      <c r="FKC754" s="45"/>
      <c r="FKD754" s="45"/>
      <c r="FKE754" s="45"/>
      <c r="FKF754" s="45"/>
      <c r="FKG754" s="45"/>
      <c r="FKH754" s="45"/>
      <c r="FKI754" s="45"/>
      <c r="FKJ754" s="45"/>
      <c r="FKK754" s="45"/>
      <c r="FKL754" s="45"/>
      <c r="FKM754" s="45"/>
      <c r="FKN754" s="45"/>
      <c r="FKO754" s="45"/>
      <c r="FKP754" s="45"/>
      <c r="FKQ754" s="45"/>
      <c r="FKR754" s="45"/>
      <c r="FKS754" s="45"/>
      <c r="FKT754" s="45"/>
      <c r="FKU754" s="45"/>
      <c r="FKV754" s="45"/>
      <c r="FKW754" s="45"/>
      <c r="FKX754" s="45"/>
      <c r="FKY754" s="45"/>
      <c r="FKZ754" s="45"/>
      <c r="FLA754" s="45"/>
      <c r="FLB754" s="45"/>
      <c r="FLC754" s="45"/>
      <c r="FLD754" s="45"/>
      <c r="FLE754" s="45"/>
      <c r="FLF754" s="45"/>
      <c r="FLG754" s="45"/>
      <c r="FLH754" s="45"/>
      <c r="FLI754" s="45"/>
      <c r="FLJ754" s="45"/>
      <c r="FLK754" s="45"/>
      <c r="FLL754" s="45"/>
      <c r="FLM754" s="45"/>
      <c r="FLN754" s="45"/>
      <c r="FLO754" s="45"/>
      <c r="FLP754" s="45"/>
      <c r="FLQ754" s="45"/>
      <c r="FLR754" s="45"/>
      <c r="FLS754" s="45"/>
      <c r="FLT754" s="45"/>
      <c r="FLU754" s="45"/>
      <c r="FLV754" s="45"/>
      <c r="FLW754" s="45"/>
      <c r="FLX754" s="45"/>
      <c r="FLY754" s="45"/>
      <c r="FLZ754" s="45"/>
      <c r="FMA754" s="45"/>
      <c r="FMB754" s="45"/>
      <c r="FMC754" s="45"/>
      <c r="FMD754" s="45"/>
      <c r="FME754" s="45"/>
      <c r="FMF754" s="45"/>
      <c r="FMG754" s="45"/>
      <c r="FMH754" s="45"/>
      <c r="FMI754" s="45"/>
      <c r="FMJ754" s="45"/>
      <c r="FMK754" s="45"/>
      <c r="FML754" s="45"/>
      <c r="FMM754" s="45"/>
      <c r="FMN754" s="45"/>
      <c r="FMO754" s="45"/>
      <c r="FMP754" s="45"/>
      <c r="FMQ754" s="45"/>
      <c r="FMR754" s="45"/>
      <c r="FMS754" s="45"/>
      <c r="FMT754" s="45"/>
      <c r="FMU754" s="45"/>
      <c r="FMV754" s="45"/>
      <c r="FMW754" s="45"/>
      <c r="FMX754" s="45"/>
      <c r="FMY754" s="45"/>
      <c r="FMZ754" s="45"/>
      <c r="FNA754" s="45"/>
      <c r="FNB754" s="45"/>
      <c r="FNC754" s="45"/>
      <c r="FND754" s="45"/>
      <c r="FNE754" s="45"/>
      <c r="FNF754" s="45"/>
      <c r="FNG754" s="45"/>
      <c r="FNH754" s="45"/>
      <c r="FNI754" s="45"/>
      <c r="FNJ754" s="45"/>
      <c r="FNK754" s="45"/>
      <c r="FNL754" s="45"/>
      <c r="FNM754" s="45"/>
      <c r="FNN754" s="45"/>
      <c r="FNO754" s="45"/>
      <c r="FNP754" s="45"/>
      <c r="FNQ754" s="45"/>
      <c r="FNR754" s="45"/>
      <c r="FNS754" s="45"/>
      <c r="FNT754" s="45"/>
      <c r="FNU754" s="45"/>
      <c r="FNV754" s="45"/>
      <c r="FNW754" s="45"/>
      <c r="FNX754" s="45"/>
      <c r="FNY754" s="45"/>
      <c r="FNZ754" s="45"/>
      <c r="FOA754" s="45"/>
      <c r="FOB754" s="45"/>
      <c r="FOC754" s="45"/>
      <c r="FOD754" s="45"/>
      <c r="FOE754" s="45"/>
      <c r="FOF754" s="45"/>
      <c r="FOG754" s="45"/>
      <c r="FOH754" s="45"/>
      <c r="FOI754" s="45"/>
      <c r="FOJ754" s="45"/>
      <c r="FOK754" s="45"/>
      <c r="FOL754" s="45"/>
      <c r="FOM754" s="45"/>
      <c r="FON754" s="45"/>
      <c r="FOO754" s="45"/>
      <c r="FOP754" s="45"/>
      <c r="FOQ754" s="45"/>
      <c r="FOR754" s="45"/>
      <c r="FOS754" s="45"/>
      <c r="FOT754" s="45"/>
      <c r="FOU754" s="45"/>
      <c r="FOV754" s="45"/>
      <c r="FOW754" s="45"/>
      <c r="FOX754" s="45"/>
      <c r="FOY754" s="45"/>
      <c r="FOZ754" s="45"/>
      <c r="FPA754" s="45"/>
      <c r="FPB754" s="45"/>
      <c r="FPC754" s="45"/>
      <c r="FPD754" s="45"/>
      <c r="FPE754" s="45"/>
      <c r="FPF754" s="45"/>
      <c r="FPG754" s="45"/>
      <c r="FPH754" s="45"/>
      <c r="FPI754" s="45"/>
      <c r="FPJ754" s="45"/>
      <c r="FPK754" s="45"/>
      <c r="FPL754" s="45"/>
      <c r="FPM754" s="45"/>
      <c r="FPN754" s="45"/>
      <c r="FPO754" s="45"/>
      <c r="FPP754" s="45"/>
      <c r="FPQ754" s="45"/>
      <c r="FPR754" s="45"/>
      <c r="FPS754" s="45"/>
      <c r="FPT754" s="45"/>
      <c r="FPU754" s="45"/>
      <c r="FPV754" s="45"/>
      <c r="FPW754" s="45"/>
      <c r="FPX754" s="45"/>
      <c r="FPY754" s="45"/>
      <c r="FPZ754" s="45"/>
      <c r="FQA754" s="45"/>
      <c r="FQB754" s="45"/>
      <c r="FQC754" s="45"/>
      <c r="FQD754" s="45"/>
      <c r="FQE754" s="45"/>
      <c r="FQF754" s="45"/>
      <c r="FQG754" s="45"/>
      <c r="FQH754" s="45"/>
      <c r="FQI754" s="45"/>
      <c r="FQJ754" s="45"/>
      <c r="FQK754" s="45"/>
      <c r="FQL754" s="45"/>
      <c r="FQM754" s="45"/>
      <c r="FQN754" s="45"/>
      <c r="FQO754" s="45"/>
      <c r="FQP754" s="45"/>
      <c r="FQQ754" s="45"/>
      <c r="FQR754" s="45"/>
      <c r="FQS754" s="45"/>
      <c r="FQT754" s="45"/>
      <c r="FQU754" s="45"/>
      <c r="FQV754" s="45"/>
      <c r="FQW754" s="45"/>
      <c r="FQX754" s="45"/>
      <c r="FQY754" s="45"/>
      <c r="FQZ754" s="45"/>
      <c r="FRA754" s="45"/>
      <c r="FRB754" s="45"/>
      <c r="FRC754" s="45"/>
      <c r="FRD754" s="45"/>
      <c r="FRE754" s="45"/>
      <c r="FRF754" s="45"/>
      <c r="FRG754" s="45"/>
      <c r="FRH754" s="45"/>
      <c r="FRI754" s="45"/>
      <c r="FRJ754" s="45"/>
      <c r="FRK754" s="45"/>
      <c r="FRL754" s="45"/>
      <c r="FRM754" s="45"/>
      <c r="FRN754" s="45"/>
      <c r="FRO754" s="45"/>
      <c r="FRP754" s="45"/>
      <c r="FRQ754" s="45"/>
      <c r="FRR754" s="45"/>
      <c r="FRS754" s="45"/>
      <c r="FRT754" s="45"/>
      <c r="FRU754" s="45"/>
      <c r="FRV754" s="45"/>
      <c r="FRW754" s="45"/>
      <c r="FRX754" s="45"/>
      <c r="FRY754" s="45"/>
      <c r="FRZ754" s="45"/>
      <c r="FSA754" s="45"/>
      <c r="FSB754" s="45"/>
      <c r="FSC754" s="45"/>
      <c r="FSD754" s="45"/>
      <c r="FSE754" s="45"/>
      <c r="FSF754" s="45"/>
      <c r="FSG754" s="45"/>
      <c r="FSH754" s="45"/>
      <c r="FSI754" s="45"/>
      <c r="FSJ754" s="45"/>
      <c r="FSK754" s="45"/>
      <c r="FSL754" s="45"/>
      <c r="FSM754" s="45"/>
      <c r="FSN754" s="45"/>
      <c r="FSO754" s="45"/>
      <c r="FSP754" s="45"/>
      <c r="FSQ754" s="45"/>
      <c r="FSR754" s="45"/>
      <c r="FSS754" s="45"/>
      <c r="FST754" s="45"/>
      <c r="FSU754" s="45"/>
      <c r="FSV754" s="45"/>
      <c r="FSW754" s="45"/>
      <c r="FSX754" s="45"/>
      <c r="FSY754" s="45"/>
      <c r="FSZ754" s="45"/>
      <c r="FTA754" s="45"/>
      <c r="FTB754" s="45"/>
      <c r="FTC754" s="45"/>
      <c r="FTD754" s="45"/>
      <c r="FTE754" s="45"/>
      <c r="FTF754" s="45"/>
      <c r="FTG754" s="45"/>
      <c r="FTH754" s="45"/>
      <c r="FTI754" s="45"/>
      <c r="FTJ754" s="45"/>
      <c r="FTK754" s="45"/>
      <c r="FTL754" s="45"/>
      <c r="FTM754" s="45"/>
      <c r="FTN754" s="45"/>
      <c r="FTO754" s="45"/>
      <c r="FTP754" s="45"/>
      <c r="FTQ754" s="45"/>
      <c r="FTR754" s="45"/>
      <c r="FTS754" s="45"/>
      <c r="FTT754" s="45"/>
      <c r="FTU754" s="45"/>
      <c r="FTV754" s="45"/>
      <c r="FTW754" s="45"/>
      <c r="FTX754" s="45"/>
      <c r="FTY754" s="45"/>
      <c r="FTZ754" s="45"/>
      <c r="FUA754" s="45"/>
      <c r="FUB754" s="45"/>
      <c r="FUC754" s="45"/>
      <c r="FUD754" s="45"/>
      <c r="FUE754" s="45"/>
      <c r="FUF754" s="45"/>
      <c r="FUG754" s="45"/>
      <c r="FUH754" s="45"/>
      <c r="FUI754" s="45"/>
      <c r="FUJ754" s="45"/>
      <c r="FUK754" s="45"/>
      <c r="FUL754" s="45"/>
      <c r="FUM754" s="45"/>
      <c r="FUN754" s="45"/>
      <c r="FUO754" s="45"/>
      <c r="FUP754" s="45"/>
      <c r="FUQ754" s="45"/>
      <c r="FUR754" s="45"/>
      <c r="FUS754" s="45"/>
      <c r="FUT754" s="45"/>
      <c r="FUU754" s="45"/>
      <c r="FUV754" s="45"/>
      <c r="FUW754" s="45"/>
      <c r="FUX754" s="45"/>
      <c r="FUY754" s="45"/>
      <c r="FUZ754" s="45"/>
      <c r="FVA754" s="45"/>
      <c r="FVB754" s="45"/>
      <c r="FVC754" s="45"/>
      <c r="FVD754" s="45"/>
      <c r="FVE754" s="45"/>
      <c r="FVF754" s="45"/>
      <c r="FVG754" s="45"/>
      <c r="FVH754" s="45"/>
      <c r="FVI754" s="45"/>
      <c r="FVJ754" s="45"/>
      <c r="FVK754" s="45"/>
      <c r="FVL754" s="45"/>
      <c r="FVM754" s="45"/>
      <c r="FVN754" s="45"/>
      <c r="FVO754" s="45"/>
      <c r="FVP754" s="45"/>
      <c r="FVQ754" s="45"/>
      <c r="FVR754" s="45"/>
      <c r="FVS754" s="45"/>
      <c r="FVT754" s="45"/>
      <c r="FVU754" s="45"/>
      <c r="FVV754" s="45"/>
      <c r="FVW754" s="45"/>
      <c r="FVX754" s="45"/>
      <c r="FVY754" s="45"/>
      <c r="FVZ754" s="45"/>
      <c r="FWA754" s="45"/>
      <c r="FWB754" s="45"/>
      <c r="FWC754" s="45"/>
      <c r="FWD754" s="45"/>
      <c r="FWE754" s="45"/>
      <c r="FWF754" s="45"/>
      <c r="FWG754" s="45"/>
      <c r="FWH754" s="45"/>
      <c r="FWI754" s="45"/>
      <c r="FWJ754" s="45"/>
      <c r="FWK754" s="45"/>
      <c r="FWL754" s="45"/>
      <c r="FWM754" s="45"/>
      <c r="FWN754" s="45"/>
      <c r="FWO754" s="45"/>
      <c r="FWP754" s="45"/>
      <c r="FWQ754" s="45"/>
      <c r="FWR754" s="45"/>
      <c r="FWS754" s="45"/>
      <c r="FWT754" s="45"/>
      <c r="FWU754" s="45"/>
      <c r="FWV754" s="45"/>
      <c r="FWW754" s="45"/>
      <c r="FWX754" s="45"/>
      <c r="FWY754" s="45"/>
      <c r="FWZ754" s="45"/>
      <c r="FXA754" s="45"/>
      <c r="FXB754" s="45"/>
      <c r="FXC754" s="45"/>
      <c r="FXD754" s="45"/>
      <c r="FXE754" s="45"/>
      <c r="FXF754" s="45"/>
      <c r="FXG754" s="45"/>
      <c r="FXH754" s="45"/>
      <c r="FXI754" s="45"/>
      <c r="FXJ754" s="45"/>
      <c r="FXK754" s="45"/>
      <c r="FXL754" s="45"/>
      <c r="FXM754" s="45"/>
      <c r="FXN754" s="45"/>
      <c r="FXO754" s="45"/>
      <c r="FXP754" s="45"/>
      <c r="FXQ754" s="45"/>
      <c r="FXR754" s="45"/>
      <c r="FXS754" s="45"/>
      <c r="FXT754" s="45"/>
      <c r="FXU754" s="45"/>
      <c r="FXV754" s="45"/>
      <c r="FXW754" s="45"/>
      <c r="FXX754" s="45"/>
      <c r="FXY754" s="45"/>
      <c r="FXZ754" s="45"/>
      <c r="FYA754" s="45"/>
      <c r="FYB754" s="45"/>
      <c r="FYC754" s="45"/>
      <c r="FYD754" s="45"/>
      <c r="FYE754" s="45"/>
      <c r="FYF754" s="45"/>
      <c r="FYG754" s="45"/>
      <c r="FYH754" s="45"/>
      <c r="FYI754" s="45"/>
      <c r="FYJ754" s="45"/>
      <c r="FYK754" s="45"/>
      <c r="FYL754" s="45"/>
      <c r="FYM754" s="45"/>
      <c r="FYN754" s="45"/>
      <c r="FYO754" s="45"/>
      <c r="FYP754" s="45"/>
      <c r="FYQ754" s="45"/>
      <c r="FYR754" s="45"/>
      <c r="FYS754" s="45"/>
      <c r="FYT754" s="45"/>
      <c r="FYU754" s="45"/>
      <c r="FYV754" s="45"/>
      <c r="FYW754" s="45"/>
      <c r="FYX754" s="45"/>
      <c r="FYY754" s="45"/>
      <c r="FYZ754" s="45"/>
      <c r="FZA754" s="45"/>
      <c r="FZB754" s="45"/>
      <c r="FZC754" s="45"/>
      <c r="FZD754" s="45"/>
      <c r="FZE754" s="45"/>
      <c r="FZF754" s="45"/>
      <c r="FZG754" s="45"/>
      <c r="FZH754" s="45"/>
      <c r="FZI754" s="45"/>
      <c r="FZJ754" s="45"/>
      <c r="FZK754" s="45"/>
      <c r="FZL754" s="45"/>
      <c r="FZM754" s="45"/>
      <c r="FZN754" s="45"/>
      <c r="FZO754" s="45"/>
      <c r="FZP754" s="45"/>
      <c r="FZQ754" s="45"/>
      <c r="FZR754" s="45"/>
      <c r="FZS754" s="45"/>
      <c r="FZT754" s="45"/>
      <c r="FZU754" s="45"/>
      <c r="FZV754" s="45"/>
      <c r="FZW754" s="45"/>
      <c r="FZX754" s="45"/>
      <c r="FZY754" s="45"/>
      <c r="FZZ754" s="45"/>
      <c r="GAA754" s="45"/>
      <c r="GAB754" s="45"/>
      <c r="GAC754" s="45"/>
      <c r="GAD754" s="45"/>
      <c r="GAE754" s="45"/>
      <c r="GAF754" s="45"/>
      <c r="GAG754" s="45"/>
      <c r="GAH754" s="45"/>
      <c r="GAI754" s="45"/>
      <c r="GAJ754" s="45"/>
      <c r="GAK754" s="45"/>
      <c r="GAL754" s="45"/>
      <c r="GAM754" s="45"/>
      <c r="GAN754" s="45"/>
      <c r="GAO754" s="45"/>
      <c r="GAP754" s="45"/>
      <c r="GAQ754" s="45"/>
      <c r="GAR754" s="45"/>
      <c r="GAS754" s="45"/>
      <c r="GAT754" s="45"/>
      <c r="GAU754" s="45"/>
      <c r="GAV754" s="45"/>
      <c r="GAW754" s="45"/>
      <c r="GAX754" s="45"/>
      <c r="GAY754" s="45"/>
      <c r="GAZ754" s="45"/>
      <c r="GBA754" s="45"/>
      <c r="GBB754" s="45"/>
      <c r="GBC754" s="45"/>
      <c r="GBD754" s="45"/>
      <c r="GBE754" s="45"/>
      <c r="GBF754" s="45"/>
      <c r="GBG754" s="45"/>
      <c r="GBH754" s="45"/>
      <c r="GBI754" s="45"/>
      <c r="GBJ754" s="45"/>
      <c r="GBK754" s="45"/>
      <c r="GBL754" s="45"/>
      <c r="GBM754" s="45"/>
      <c r="GBN754" s="45"/>
      <c r="GBO754" s="45"/>
      <c r="GBP754" s="45"/>
      <c r="GBQ754" s="45"/>
      <c r="GBR754" s="45"/>
      <c r="GBS754" s="45"/>
      <c r="GBT754" s="45"/>
      <c r="GBU754" s="45"/>
      <c r="GBV754" s="45"/>
      <c r="GBW754" s="45"/>
      <c r="GBX754" s="45"/>
      <c r="GBY754" s="45"/>
      <c r="GBZ754" s="45"/>
      <c r="GCA754" s="45"/>
      <c r="GCB754" s="45"/>
      <c r="GCC754" s="45"/>
      <c r="GCD754" s="45"/>
      <c r="GCE754" s="45"/>
      <c r="GCF754" s="45"/>
      <c r="GCG754" s="45"/>
      <c r="GCH754" s="45"/>
      <c r="GCI754" s="45"/>
      <c r="GCJ754" s="45"/>
      <c r="GCK754" s="45"/>
      <c r="GCL754" s="45"/>
      <c r="GCM754" s="45"/>
      <c r="GCN754" s="45"/>
      <c r="GCO754" s="45"/>
      <c r="GCP754" s="45"/>
      <c r="GCQ754" s="45"/>
      <c r="GCR754" s="45"/>
      <c r="GCS754" s="45"/>
      <c r="GCT754" s="45"/>
      <c r="GCU754" s="45"/>
      <c r="GCV754" s="45"/>
      <c r="GCW754" s="45"/>
      <c r="GCX754" s="45"/>
      <c r="GCY754" s="45"/>
      <c r="GCZ754" s="45"/>
      <c r="GDA754" s="45"/>
      <c r="GDB754" s="45"/>
      <c r="GDC754" s="45"/>
      <c r="GDD754" s="45"/>
      <c r="GDE754" s="45"/>
      <c r="GDF754" s="45"/>
      <c r="GDG754" s="45"/>
      <c r="GDH754" s="45"/>
      <c r="GDI754" s="45"/>
      <c r="GDJ754" s="45"/>
      <c r="GDK754" s="45"/>
      <c r="GDL754" s="45"/>
      <c r="GDM754" s="45"/>
      <c r="GDN754" s="45"/>
      <c r="GDO754" s="45"/>
      <c r="GDP754" s="45"/>
      <c r="GDQ754" s="45"/>
      <c r="GDR754" s="45"/>
      <c r="GDS754" s="45"/>
      <c r="GDT754" s="45"/>
      <c r="GDU754" s="45"/>
      <c r="GDV754" s="45"/>
      <c r="GDW754" s="45"/>
      <c r="GDX754" s="45"/>
      <c r="GDY754" s="45"/>
      <c r="GDZ754" s="45"/>
      <c r="GEA754" s="45"/>
      <c r="GEB754" s="45"/>
      <c r="GEC754" s="45"/>
      <c r="GED754" s="45"/>
      <c r="GEE754" s="45"/>
      <c r="GEF754" s="45"/>
      <c r="GEG754" s="45"/>
      <c r="GEH754" s="45"/>
      <c r="GEI754" s="45"/>
      <c r="GEJ754" s="45"/>
      <c r="GEK754" s="45"/>
      <c r="GEL754" s="45"/>
      <c r="GEM754" s="45"/>
      <c r="GEN754" s="45"/>
      <c r="GEO754" s="45"/>
      <c r="GEP754" s="45"/>
      <c r="GEQ754" s="45"/>
      <c r="GER754" s="45"/>
      <c r="GES754" s="45"/>
      <c r="GET754" s="45"/>
      <c r="GEU754" s="45"/>
      <c r="GEV754" s="45"/>
      <c r="GEW754" s="45"/>
      <c r="GEX754" s="45"/>
      <c r="GEY754" s="45"/>
      <c r="GEZ754" s="45"/>
      <c r="GFA754" s="45"/>
      <c r="GFB754" s="45"/>
      <c r="GFC754" s="45"/>
      <c r="GFD754" s="45"/>
      <c r="GFE754" s="45"/>
      <c r="GFF754" s="45"/>
      <c r="GFG754" s="45"/>
      <c r="GFH754" s="45"/>
      <c r="GFI754" s="45"/>
      <c r="GFJ754" s="45"/>
      <c r="GFK754" s="45"/>
      <c r="GFL754" s="45"/>
      <c r="GFM754" s="45"/>
      <c r="GFN754" s="45"/>
      <c r="GFO754" s="45"/>
      <c r="GFP754" s="45"/>
      <c r="GFQ754" s="45"/>
      <c r="GFR754" s="45"/>
      <c r="GFS754" s="45"/>
      <c r="GFT754" s="45"/>
      <c r="GFU754" s="45"/>
      <c r="GFV754" s="45"/>
      <c r="GFW754" s="45"/>
      <c r="GFX754" s="45"/>
      <c r="GFY754" s="45"/>
      <c r="GFZ754" s="45"/>
      <c r="GGA754" s="45"/>
      <c r="GGB754" s="45"/>
      <c r="GGC754" s="45"/>
      <c r="GGD754" s="45"/>
      <c r="GGE754" s="45"/>
      <c r="GGF754" s="45"/>
      <c r="GGG754" s="45"/>
      <c r="GGH754" s="45"/>
      <c r="GGI754" s="45"/>
      <c r="GGJ754" s="45"/>
      <c r="GGK754" s="45"/>
      <c r="GGL754" s="45"/>
      <c r="GGM754" s="45"/>
      <c r="GGN754" s="45"/>
      <c r="GGO754" s="45"/>
      <c r="GGP754" s="45"/>
      <c r="GGQ754" s="45"/>
      <c r="GGR754" s="45"/>
      <c r="GGS754" s="45"/>
      <c r="GGT754" s="45"/>
      <c r="GGU754" s="45"/>
      <c r="GGV754" s="45"/>
      <c r="GGW754" s="45"/>
      <c r="GGX754" s="45"/>
      <c r="GGY754" s="45"/>
      <c r="GGZ754" s="45"/>
      <c r="GHA754" s="45"/>
      <c r="GHB754" s="45"/>
      <c r="GHC754" s="45"/>
      <c r="GHD754" s="45"/>
      <c r="GHE754" s="45"/>
      <c r="GHF754" s="45"/>
      <c r="GHG754" s="45"/>
      <c r="GHH754" s="45"/>
      <c r="GHI754" s="45"/>
      <c r="GHJ754" s="45"/>
      <c r="GHK754" s="45"/>
      <c r="GHL754" s="45"/>
      <c r="GHM754" s="45"/>
      <c r="GHN754" s="45"/>
      <c r="GHO754" s="45"/>
      <c r="GHP754" s="45"/>
      <c r="GHQ754" s="45"/>
      <c r="GHR754" s="45"/>
      <c r="GHS754" s="45"/>
      <c r="GHT754" s="45"/>
      <c r="GHU754" s="45"/>
      <c r="GHV754" s="45"/>
      <c r="GHW754" s="45"/>
      <c r="GHX754" s="45"/>
      <c r="GHY754" s="45"/>
      <c r="GHZ754" s="45"/>
      <c r="GIA754" s="45"/>
      <c r="GIB754" s="45"/>
      <c r="GIC754" s="45"/>
      <c r="GID754" s="45"/>
      <c r="GIE754" s="45"/>
      <c r="GIF754" s="45"/>
      <c r="GIG754" s="45"/>
      <c r="GIH754" s="45"/>
      <c r="GII754" s="45"/>
      <c r="GIJ754" s="45"/>
      <c r="GIK754" s="45"/>
      <c r="GIL754" s="45"/>
      <c r="GIM754" s="45"/>
      <c r="GIN754" s="45"/>
      <c r="GIO754" s="45"/>
      <c r="GIP754" s="45"/>
      <c r="GIQ754" s="45"/>
      <c r="GIR754" s="45"/>
      <c r="GIS754" s="45"/>
      <c r="GIT754" s="45"/>
      <c r="GIU754" s="45"/>
      <c r="GIV754" s="45"/>
      <c r="GIW754" s="45"/>
      <c r="GIX754" s="45"/>
      <c r="GIY754" s="45"/>
      <c r="GIZ754" s="45"/>
      <c r="GJA754" s="45"/>
      <c r="GJB754" s="45"/>
      <c r="GJC754" s="45"/>
      <c r="GJD754" s="45"/>
      <c r="GJE754" s="45"/>
      <c r="GJF754" s="45"/>
      <c r="GJG754" s="45"/>
      <c r="GJH754" s="45"/>
      <c r="GJI754" s="45"/>
      <c r="GJJ754" s="45"/>
      <c r="GJK754" s="45"/>
      <c r="GJL754" s="45"/>
      <c r="GJM754" s="45"/>
      <c r="GJN754" s="45"/>
      <c r="GJO754" s="45"/>
      <c r="GJP754" s="45"/>
      <c r="GJQ754" s="45"/>
      <c r="GJR754" s="45"/>
      <c r="GJS754" s="45"/>
      <c r="GJT754" s="45"/>
      <c r="GJU754" s="45"/>
      <c r="GJV754" s="45"/>
      <c r="GJW754" s="45"/>
      <c r="GJX754" s="45"/>
      <c r="GJY754" s="45"/>
      <c r="GJZ754" s="45"/>
      <c r="GKA754" s="45"/>
      <c r="GKB754" s="45"/>
      <c r="GKC754" s="45"/>
      <c r="GKD754" s="45"/>
      <c r="GKE754" s="45"/>
      <c r="GKF754" s="45"/>
      <c r="GKG754" s="45"/>
      <c r="GKH754" s="45"/>
      <c r="GKI754" s="45"/>
      <c r="GKJ754" s="45"/>
      <c r="GKK754" s="45"/>
      <c r="GKL754" s="45"/>
      <c r="GKM754" s="45"/>
      <c r="GKN754" s="45"/>
      <c r="GKO754" s="45"/>
      <c r="GKP754" s="45"/>
      <c r="GKQ754" s="45"/>
      <c r="GKR754" s="45"/>
      <c r="GKS754" s="45"/>
      <c r="GKT754" s="45"/>
      <c r="GKU754" s="45"/>
      <c r="GKV754" s="45"/>
      <c r="GKW754" s="45"/>
      <c r="GKX754" s="45"/>
      <c r="GKY754" s="45"/>
      <c r="GKZ754" s="45"/>
      <c r="GLA754" s="45"/>
      <c r="GLB754" s="45"/>
      <c r="GLC754" s="45"/>
      <c r="GLD754" s="45"/>
      <c r="GLE754" s="45"/>
      <c r="GLF754" s="45"/>
      <c r="GLG754" s="45"/>
      <c r="GLH754" s="45"/>
      <c r="GLI754" s="45"/>
      <c r="GLJ754" s="45"/>
      <c r="GLK754" s="45"/>
      <c r="GLL754" s="45"/>
      <c r="GLM754" s="45"/>
      <c r="GLN754" s="45"/>
      <c r="GLO754" s="45"/>
      <c r="GLP754" s="45"/>
      <c r="GLQ754" s="45"/>
      <c r="GLR754" s="45"/>
      <c r="GLS754" s="45"/>
      <c r="GLT754" s="45"/>
      <c r="GLU754" s="45"/>
      <c r="GLV754" s="45"/>
      <c r="GLW754" s="45"/>
      <c r="GLX754" s="45"/>
      <c r="GLY754" s="45"/>
      <c r="GLZ754" s="45"/>
      <c r="GMA754" s="45"/>
      <c r="GMB754" s="45"/>
      <c r="GMC754" s="45"/>
      <c r="GMD754" s="45"/>
      <c r="GME754" s="45"/>
      <c r="GMF754" s="45"/>
      <c r="GMG754" s="45"/>
      <c r="GMH754" s="45"/>
      <c r="GMI754" s="45"/>
      <c r="GMJ754" s="45"/>
      <c r="GMK754" s="45"/>
      <c r="GML754" s="45"/>
      <c r="GMM754" s="45"/>
      <c r="GMN754" s="45"/>
      <c r="GMO754" s="45"/>
      <c r="GMP754" s="45"/>
      <c r="GMQ754" s="45"/>
      <c r="GMR754" s="45"/>
      <c r="GMS754" s="45"/>
      <c r="GMT754" s="45"/>
      <c r="GMU754" s="45"/>
      <c r="GMV754" s="45"/>
      <c r="GMW754" s="45"/>
      <c r="GMX754" s="45"/>
      <c r="GMY754" s="45"/>
      <c r="GMZ754" s="45"/>
      <c r="GNA754" s="45"/>
      <c r="GNB754" s="45"/>
      <c r="GNC754" s="45"/>
      <c r="GND754" s="45"/>
      <c r="GNE754" s="45"/>
      <c r="GNF754" s="45"/>
      <c r="GNG754" s="45"/>
      <c r="GNH754" s="45"/>
      <c r="GNI754" s="45"/>
      <c r="GNJ754" s="45"/>
      <c r="GNK754" s="45"/>
      <c r="GNL754" s="45"/>
      <c r="GNM754" s="45"/>
      <c r="GNN754" s="45"/>
      <c r="GNO754" s="45"/>
      <c r="GNP754" s="45"/>
      <c r="GNQ754" s="45"/>
      <c r="GNR754" s="45"/>
      <c r="GNS754" s="45"/>
      <c r="GNT754" s="45"/>
      <c r="GNU754" s="45"/>
      <c r="GNV754" s="45"/>
      <c r="GNW754" s="45"/>
      <c r="GNX754" s="45"/>
      <c r="GNY754" s="45"/>
      <c r="GNZ754" s="45"/>
      <c r="GOA754" s="45"/>
      <c r="GOB754" s="45"/>
      <c r="GOC754" s="45"/>
      <c r="GOD754" s="45"/>
      <c r="GOE754" s="45"/>
      <c r="GOF754" s="45"/>
      <c r="GOG754" s="45"/>
      <c r="GOH754" s="45"/>
      <c r="GOI754" s="45"/>
      <c r="GOJ754" s="45"/>
      <c r="GOK754" s="45"/>
      <c r="GOL754" s="45"/>
      <c r="GOM754" s="45"/>
      <c r="GON754" s="45"/>
      <c r="GOO754" s="45"/>
      <c r="GOP754" s="45"/>
      <c r="GOQ754" s="45"/>
      <c r="GOR754" s="45"/>
      <c r="GOS754" s="45"/>
      <c r="GOT754" s="45"/>
      <c r="GOU754" s="45"/>
      <c r="GOV754" s="45"/>
      <c r="GOW754" s="45"/>
      <c r="GOX754" s="45"/>
      <c r="GOY754" s="45"/>
      <c r="GOZ754" s="45"/>
      <c r="GPA754" s="45"/>
      <c r="GPB754" s="45"/>
      <c r="GPC754" s="45"/>
      <c r="GPD754" s="45"/>
      <c r="GPE754" s="45"/>
      <c r="GPF754" s="45"/>
      <c r="GPG754" s="45"/>
      <c r="GPH754" s="45"/>
      <c r="GPI754" s="45"/>
      <c r="GPJ754" s="45"/>
      <c r="GPK754" s="45"/>
      <c r="GPL754" s="45"/>
      <c r="GPM754" s="45"/>
      <c r="GPN754" s="45"/>
      <c r="GPO754" s="45"/>
      <c r="GPP754" s="45"/>
      <c r="GPQ754" s="45"/>
      <c r="GPR754" s="45"/>
      <c r="GPS754" s="45"/>
      <c r="GPT754" s="45"/>
      <c r="GPU754" s="45"/>
      <c r="GPV754" s="45"/>
      <c r="GPW754" s="45"/>
      <c r="GPX754" s="45"/>
      <c r="GPY754" s="45"/>
      <c r="GPZ754" s="45"/>
      <c r="GQA754" s="45"/>
      <c r="GQB754" s="45"/>
      <c r="GQC754" s="45"/>
      <c r="GQD754" s="45"/>
      <c r="GQE754" s="45"/>
      <c r="GQF754" s="45"/>
      <c r="GQG754" s="45"/>
      <c r="GQH754" s="45"/>
      <c r="GQI754" s="45"/>
      <c r="GQJ754" s="45"/>
      <c r="GQK754" s="45"/>
      <c r="GQL754" s="45"/>
      <c r="GQM754" s="45"/>
      <c r="GQN754" s="45"/>
      <c r="GQO754" s="45"/>
      <c r="GQP754" s="45"/>
      <c r="GQQ754" s="45"/>
      <c r="GQR754" s="45"/>
      <c r="GQS754" s="45"/>
      <c r="GQT754" s="45"/>
      <c r="GQU754" s="45"/>
      <c r="GQV754" s="45"/>
      <c r="GQW754" s="45"/>
      <c r="GQX754" s="45"/>
      <c r="GQY754" s="45"/>
      <c r="GQZ754" s="45"/>
      <c r="GRA754" s="45"/>
      <c r="GRB754" s="45"/>
      <c r="GRC754" s="45"/>
      <c r="GRD754" s="45"/>
      <c r="GRE754" s="45"/>
      <c r="GRF754" s="45"/>
      <c r="GRG754" s="45"/>
      <c r="GRH754" s="45"/>
      <c r="GRI754" s="45"/>
      <c r="GRJ754" s="45"/>
      <c r="GRK754" s="45"/>
      <c r="GRL754" s="45"/>
      <c r="GRM754" s="45"/>
      <c r="GRN754" s="45"/>
      <c r="GRO754" s="45"/>
      <c r="GRP754" s="45"/>
      <c r="GRQ754" s="45"/>
      <c r="GRR754" s="45"/>
      <c r="GRS754" s="45"/>
      <c r="GRT754" s="45"/>
      <c r="GRU754" s="45"/>
      <c r="GRV754" s="45"/>
      <c r="GRW754" s="45"/>
      <c r="GRX754" s="45"/>
      <c r="GRY754" s="45"/>
      <c r="GRZ754" s="45"/>
      <c r="GSA754" s="45"/>
      <c r="GSB754" s="45"/>
      <c r="GSC754" s="45"/>
      <c r="GSD754" s="45"/>
      <c r="GSE754" s="45"/>
      <c r="GSF754" s="45"/>
      <c r="GSG754" s="45"/>
      <c r="GSH754" s="45"/>
      <c r="GSI754" s="45"/>
      <c r="GSJ754" s="45"/>
      <c r="GSK754" s="45"/>
      <c r="GSL754" s="45"/>
      <c r="GSM754" s="45"/>
      <c r="GSN754" s="45"/>
      <c r="GSO754" s="45"/>
      <c r="GSP754" s="45"/>
      <c r="GSQ754" s="45"/>
      <c r="GSR754" s="45"/>
      <c r="GSS754" s="45"/>
      <c r="GST754" s="45"/>
      <c r="GSU754" s="45"/>
      <c r="GSV754" s="45"/>
      <c r="GSW754" s="45"/>
      <c r="GSX754" s="45"/>
      <c r="GSY754" s="45"/>
      <c r="GSZ754" s="45"/>
      <c r="GTA754" s="45"/>
      <c r="GTB754" s="45"/>
      <c r="GTC754" s="45"/>
      <c r="GTD754" s="45"/>
      <c r="GTE754" s="45"/>
      <c r="GTF754" s="45"/>
      <c r="GTG754" s="45"/>
      <c r="GTH754" s="45"/>
      <c r="GTI754" s="45"/>
      <c r="GTJ754" s="45"/>
      <c r="GTK754" s="45"/>
      <c r="GTL754" s="45"/>
      <c r="GTM754" s="45"/>
      <c r="GTN754" s="45"/>
      <c r="GTO754" s="45"/>
      <c r="GTP754" s="45"/>
      <c r="GTQ754" s="45"/>
      <c r="GTR754" s="45"/>
      <c r="GTS754" s="45"/>
      <c r="GTT754" s="45"/>
      <c r="GTU754" s="45"/>
      <c r="GTV754" s="45"/>
      <c r="GTW754" s="45"/>
      <c r="GTX754" s="45"/>
      <c r="GTY754" s="45"/>
      <c r="GTZ754" s="45"/>
      <c r="GUA754" s="45"/>
      <c r="GUB754" s="45"/>
      <c r="GUC754" s="45"/>
      <c r="GUD754" s="45"/>
      <c r="GUE754" s="45"/>
      <c r="GUF754" s="45"/>
      <c r="GUG754" s="45"/>
      <c r="GUH754" s="45"/>
      <c r="GUI754" s="45"/>
      <c r="GUJ754" s="45"/>
      <c r="GUK754" s="45"/>
      <c r="GUL754" s="45"/>
      <c r="GUM754" s="45"/>
      <c r="GUN754" s="45"/>
      <c r="GUO754" s="45"/>
      <c r="GUP754" s="45"/>
      <c r="GUQ754" s="45"/>
      <c r="GUR754" s="45"/>
      <c r="GUS754" s="45"/>
      <c r="GUT754" s="45"/>
      <c r="GUU754" s="45"/>
      <c r="GUV754" s="45"/>
      <c r="GUW754" s="45"/>
      <c r="GUX754" s="45"/>
      <c r="GUY754" s="45"/>
      <c r="GUZ754" s="45"/>
      <c r="GVA754" s="45"/>
      <c r="GVB754" s="45"/>
      <c r="GVC754" s="45"/>
      <c r="GVD754" s="45"/>
      <c r="GVE754" s="45"/>
      <c r="GVF754" s="45"/>
      <c r="GVG754" s="45"/>
      <c r="GVH754" s="45"/>
      <c r="GVI754" s="45"/>
      <c r="GVJ754" s="45"/>
      <c r="GVK754" s="45"/>
      <c r="GVL754" s="45"/>
      <c r="GVM754" s="45"/>
      <c r="GVN754" s="45"/>
      <c r="GVO754" s="45"/>
      <c r="GVP754" s="45"/>
      <c r="GVQ754" s="45"/>
      <c r="GVR754" s="45"/>
      <c r="GVS754" s="45"/>
      <c r="GVT754" s="45"/>
      <c r="GVU754" s="45"/>
      <c r="GVV754" s="45"/>
      <c r="GVW754" s="45"/>
      <c r="GVX754" s="45"/>
      <c r="GVY754" s="45"/>
      <c r="GVZ754" s="45"/>
      <c r="GWA754" s="45"/>
      <c r="GWB754" s="45"/>
      <c r="GWC754" s="45"/>
      <c r="GWD754" s="45"/>
      <c r="GWE754" s="45"/>
      <c r="GWF754" s="45"/>
      <c r="GWG754" s="45"/>
      <c r="GWH754" s="45"/>
      <c r="GWI754" s="45"/>
      <c r="GWJ754" s="45"/>
      <c r="GWK754" s="45"/>
      <c r="GWL754" s="45"/>
      <c r="GWM754" s="45"/>
      <c r="GWN754" s="45"/>
      <c r="GWO754" s="45"/>
      <c r="GWP754" s="45"/>
      <c r="GWQ754" s="45"/>
      <c r="GWR754" s="45"/>
      <c r="GWS754" s="45"/>
      <c r="GWT754" s="45"/>
      <c r="GWU754" s="45"/>
      <c r="GWV754" s="45"/>
      <c r="GWW754" s="45"/>
      <c r="GWX754" s="45"/>
      <c r="GWY754" s="45"/>
      <c r="GWZ754" s="45"/>
      <c r="GXA754" s="45"/>
      <c r="GXB754" s="45"/>
      <c r="GXC754" s="45"/>
      <c r="GXD754" s="45"/>
      <c r="GXE754" s="45"/>
      <c r="GXF754" s="45"/>
      <c r="GXG754" s="45"/>
      <c r="GXH754" s="45"/>
      <c r="GXI754" s="45"/>
      <c r="GXJ754" s="45"/>
      <c r="GXK754" s="45"/>
      <c r="GXL754" s="45"/>
      <c r="GXM754" s="45"/>
      <c r="GXN754" s="45"/>
      <c r="GXO754" s="45"/>
      <c r="GXP754" s="45"/>
      <c r="GXQ754" s="45"/>
      <c r="GXR754" s="45"/>
      <c r="GXS754" s="45"/>
      <c r="GXT754" s="45"/>
      <c r="GXU754" s="45"/>
      <c r="GXV754" s="45"/>
      <c r="GXW754" s="45"/>
      <c r="GXX754" s="45"/>
      <c r="GXY754" s="45"/>
      <c r="GXZ754" s="45"/>
      <c r="GYA754" s="45"/>
      <c r="GYB754" s="45"/>
      <c r="GYC754" s="45"/>
      <c r="GYD754" s="45"/>
      <c r="GYE754" s="45"/>
      <c r="GYF754" s="45"/>
      <c r="GYG754" s="45"/>
      <c r="GYH754" s="45"/>
      <c r="GYI754" s="45"/>
      <c r="GYJ754" s="45"/>
      <c r="GYK754" s="45"/>
      <c r="GYL754" s="45"/>
      <c r="GYM754" s="45"/>
      <c r="GYN754" s="45"/>
      <c r="GYO754" s="45"/>
      <c r="GYP754" s="45"/>
      <c r="GYQ754" s="45"/>
      <c r="GYR754" s="45"/>
      <c r="GYS754" s="45"/>
      <c r="GYT754" s="45"/>
      <c r="GYU754" s="45"/>
      <c r="GYV754" s="45"/>
      <c r="GYW754" s="45"/>
      <c r="GYX754" s="45"/>
      <c r="GYY754" s="45"/>
      <c r="GYZ754" s="45"/>
      <c r="GZA754" s="45"/>
      <c r="GZB754" s="45"/>
      <c r="GZC754" s="45"/>
      <c r="GZD754" s="45"/>
      <c r="GZE754" s="45"/>
      <c r="GZF754" s="45"/>
      <c r="GZG754" s="45"/>
      <c r="GZH754" s="45"/>
      <c r="GZI754" s="45"/>
      <c r="GZJ754" s="45"/>
      <c r="GZK754" s="45"/>
      <c r="GZL754" s="45"/>
      <c r="GZM754" s="45"/>
      <c r="GZN754" s="45"/>
      <c r="GZO754" s="45"/>
      <c r="GZP754" s="45"/>
      <c r="GZQ754" s="45"/>
      <c r="GZR754" s="45"/>
      <c r="GZS754" s="45"/>
      <c r="GZT754" s="45"/>
      <c r="GZU754" s="45"/>
      <c r="GZV754" s="45"/>
      <c r="GZW754" s="45"/>
      <c r="GZX754" s="45"/>
      <c r="GZY754" s="45"/>
      <c r="GZZ754" s="45"/>
      <c r="HAA754" s="45"/>
      <c r="HAB754" s="45"/>
      <c r="HAC754" s="45"/>
      <c r="HAD754" s="45"/>
      <c r="HAE754" s="45"/>
      <c r="HAF754" s="45"/>
      <c r="HAG754" s="45"/>
      <c r="HAH754" s="45"/>
      <c r="HAI754" s="45"/>
      <c r="HAJ754" s="45"/>
      <c r="HAK754" s="45"/>
      <c r="HAL754" s="45"/>
      <c r="HAM754" s="45"/>
      <c r="HAN754" s="45"/>
      <c r="HAO754" s="45"/>
      <c r="HAP754" s="45"/>
      <c r="HAQ754" s="45"/>
      <c r="HAR754" s="45"/>
      <c r="HAS754" s="45"/>
      <c r="HAT754" s="45"/>
      <c r="HAU754" s="45"/>
      <c r="HAV754" s="45"/>
      <c r="HAW754" s="45"/>
      <c r="HAX754" s="45"/>
      <c r="HAY754" s="45"/>
      <c r="HAZ754" s="45"/>
      <c r="HBA754" s="45"/>
      <c r="HBB754" s="45"/>
      <c r="HBC754" s="45"/>
      <c r="HBD754" s="45"/>
      <c r="HBE754" s="45"/>
      <c r="HBF754" s="45"/>
      <c r="HBG754" s="45"/>
      <c r="HBH754" s="45"/>
      <c r="HBI754" s="45"/>
      <c r="HBJ754" s="45"/>
      <c r="HBK754" s="45"/>
      <c r="HBL754" s="45"/>
      <c r="HBM754" s="45"/>
      <c r="HBN754" s="45"/>
      <c r="HBO754" s="45"/>
      <c r="HBP754" s="45"/>
      <c r="HBQ754" s="45"/>
      <c r="HBR754" s="45"/>
      <c r="HBS754" s="45"/>
      <c r="HBT754" s="45"/>
      <c r="HBU754" s="45"/>
      <c r="HBV754" s="45"/>
      <c r="HBW754" s="45"/>
      <c r="HBX754" s="45"/>
      <c r="HBY754" s="45"/>
      <c r="HBZ754" s="45"/>
      <c r="HCA754" s="45"/>
      <c r="HCB754" s="45"/>
      <c r="HCC754" s="45"/>
      <c r="HCD754" s="45"/>
      <c r="HCE754" s="45"/>
      <c r="HCF754" s="45"/>
      <c r="HCG754" s="45"/>
      <c r="HCH754" s="45"/>
      <c r="HCI754" s="45"/>
      <c r="HCJ754" s="45"/>
      <c r="HCK754" s="45"/>
      <c r="HCL754" s="45"/>
      <c r="HCM754" s="45"/>
      <c r="HCN754" s="45"/>
      <c r="HCO754" s="45"/>
      <c r="HCP754" s="45"/>
      <c r="HCQ754" s="45"/>
      <c r="HCR754" s="45"/>
      <c r="HCS754" s="45"/>
      <c r="HCT754" s="45"/>
      <c r="HCU754" s="45"/>
      <c r="HCV754" s="45"/>
      <c r="HCW754" s="45"/>
      <c r="HCX754" s="45"/>
      <c r="HCY754" s="45"/>
      <c r="HCZ754" s="45"/>
      <c r="HDA754" s="45"/>
      <c r="HDB754" s="45"/>
      <c r="HDC754" s="45"/>
      <c r="HDD754" s="45"/>
      <c r="HDE754" s="45"/>
      <c r="HDF754" s="45"/>
      <c r="HDG754" s="45"/>
      <c r="HDH754" s="45"/>
      <c r="HDI754" s="45"/>
      <c r="HDJ754" s="45"/>
      <c r="HDK754" s="45"/>
      <c r="HDL754" s="45"/>
      <c r="HDM754" s="45"/>
      <c r="HDN754" s="45"/>
      <c r="HDO754" s="45"/>
      <c r="HDP754" s="45"/>
      <c r="HDQ754" s="45"/>
      <c r="HDR754" s="45"/>
      <c r="HDS754" s="45"/>
      <c r="HDT754" s="45"/>
      <c r="HDU754" s="45"/>
      <c r="HDV754" s="45"/>
      <c r="HDW754" s="45"/>
      <c r="HDX754" s="45"/>
      <c r="HDY754" s="45"/>
      <c r="HDZ754" s="45"/>
      <c r="HEA754" s="45"/>
      <c r="HEB754" s="45"/>
      <c r="HEC754" s="45"/>
      <c r="HED754" s="45"/>
      <c r="HEE754" s="45"/>
      <c r="HEF754" s="45"/>
      <c r="HEG754" s="45"/>
      <c r="HEH754" s="45"/>
      <c r="HEI754" s="45"/>
      <c r="HEJ754" s="45"/>
      <c r="HEK754" s="45"/>
      <c r="HEL754" s="45"/>
      <c r="HEM754" s="45"/>
      <c r="HEN754" s="45"/>
      <c r="HEO754" s="45"/>
      <c r="HEP754" s="45"/>
      <c r="HEQ754" s="45"/>
      <c r="HER754" s="45"/>
      <c r="HES754" s="45"/>
      <c r="HET754" s="45"/>
      <c r="HEU754" s="45"/>
      <c r="HEV754" s="45"/>
      <c r="HEW754" s="45"/>
      <c r="HEX754" s="45"/>
      <c r="HEY754" s="45"/>
      <c r="HEZ754" s="45"/>
      <c r="HFA754" s="45"/>
      <c r="HFB754" s="45"/>
      <c r="HFC754" s="45"/>
      <c r="HFD754" s="45"/>
      <c r="HFE754" s="45"/>
      <c r="HFF754" s="45"/>
      <c r="HFG754" s="45"/>
      <c r="HFH754" s="45"/>
      <c r="HFI754" s="45"/>
      <c r="HFJ754" s="45"/>
      <c r="HFK754" s="45"/>
      <c r="HFL754" s="45"/>
      <c r="HFM754" s="45"/>
      <c r="HFN754" s="45"/>
      <c r="HFO754" s="45"/>
      <c r="HFP754" s="45"/>
      <c r="HFQ754" s="45"/>
      <c r="HFR754" s="45"/>
      <c r="HFS754" s="45"/>
      <c r="HFT754" s="45"/>
      <c r="HFU754" s="45"/>
      <c r="HFV754" s="45"/>
      <c r="HFW754" s="45"/>
      <c r="HFX754" s="45"/>
      <c r="HFY754" s="45"/>
      <c r="HFZ754" s="45"/>
      <c r="HGA754" s="45"/>
      <c r="HGB754" s="45"/>
      <c r="HGC754" s="45"/>
      <c r="HGD754" s="45"/>
      <c r="HGE754" s="45"/>
      <c r="HGF754" s="45"/>
      <c r="HGG754" s="45"/>
      <c r="HGH754" s="45"/>
      <c r="HGI754" s="45"/>
      <c r="HGJ754" s="45"/>
      <c r="HGK754" s="45"/>
      <c r="HGL754" s="45"/>
      <c r="HGM754" s="45"/>
      <c r="HGN754" s="45"/>
      <c r="HGO754" s="45"/>
      <c r="HGP754" s="45"/>
      <c r="HGQ754" s="45"/>
      <c r="HGR754" s="45"/>
      <c r="HGS754" s="45"/>
      <c r="HGT754" s="45"/>
      <c r="HGU754" s="45"/>
      <c r="HGV754" s="45"/>
      <c r="HGW754" s="45"/>
      <c r="HGX754" s="45"/>
      <c r="HGY754" s="45"/>
      <c r="HGZ754" s="45"/>
      <c r="HHA754" s="45"/>
      <c r="HHB754" s="45"/>
      <c r="HHC754" s="45"/>
      <c r="HHD754" s="45"/>
      <c r="HHE754" s="45"/>
      <c r="HHF754" s="45"/>
      <c r="HHG754" s="45"/>
      <c r="HHH754" s="45"/>
      <c r="HHI754" s="45"/>
      <c r="HHJ754" s="45"/>
      <c r="HHK754" s="45"/>
      <c r="HHL754" s="45"/>
      <c r="HHM754" s="45"/>
      <c r="HHN754" s="45"/>
      <c r="HHO754" s="45"/>
      <c r="HHP754" s="45"/>
      <c r="HHQ754" s="45"/>
      <c r="HHR754" s="45"/>
      <c r="HHS754" s="45"/>
      <c r="HHT754" s="45"/>
      <c r="HHU754" s="45"/>
      <c r="HHV754" s="45"/>
      <c r="HHW754" s="45"/>
      <c r="HHX754" s="45"/>
      <c r="HHY754" s="45"/>
      <c r="HHZ754" s="45"/>
      <c r="HIA754" s="45"/>
      <c r="HIB754" s="45"/>
      <c r="HIC754" s="45"/>
      <c r="HID754" s="45"/>
      <c r="HIE754" s="45"/>
      <c r="HIF754" s="45"/>
      <c r="HIG754" s="45"/>
      <c r="HIH754" s="45"/>
      <c r="HII754" s="45"/>
      <c r="HIJ754" s="45"/>
      <c r="HIK754" s="45"/>
      <c r="HIL754" s="45"/>
      <c r="HIM754" s="45"/>
      <c r="HIN754" s="45"/>
      <c r="HIO754" s="45"/>
      <c r="HIP754" s="45"/>
      <c r="HIQ754" s="45"/>
      <c r="HIR754" s="45"/>
      <c r="HIS754" s="45"/>
      <c r="HIT754" s="45"/>
      <c r="HIU754" s="45"/>
      <c r="HIV754" s="45"/>
      <c r="HIW754" s="45"/>
      <c r="HIX754" s="45"/>
      <c r="HIY754" s="45"/>
      <c r="HIZ754" s="45"/>
      <c r="HJA754" s="45"/>
      <c r="HJB754" s="45"/>
      <c r="HJC754" s="45"/>
      <c r="HJD754" s="45"/>
      <c r="HJE754" s="45"/>
      <c r="HJF754" s="45"/>
      <c r="HJG754" s="45"/>
      <c r="HJH754" s="45"/>
      <c r="HJI754" s="45"/>
      <c r="HJJ754" s="45"/>
      <c r="HJK754" s="45"/>
      <c r="HJL754" s="45"/>
      <c r="HJM754" s="45"/>
      <c r="HJN754" s="45"/>
      <c r="HJO754" s="45"/>
      <c r="HJP754" s="45"/>
      <c r="HJQ754" s="45"/>
      <c r="HJR754" s="45"/>
      <c r="HJS754" s="45"/>
      <c r="HJT754" s="45"/>
      <c r="HJU754" s="45"/>
      <c r="HJV754" s="45"/>
      <c r="HJW754" s="45"/>
      <c r="HJX754" s="45"/>
      <c r="HJY754" s="45"/>
      <c r="HJZ754" s="45"/>
      <c r="HKA754" s="45"/>
      <c r="HKB754" s="45"/>
      <c r="HKC754" s="45"/>
      <c r="HKD754" s="45"/>
      <c r="HKE754" s="45"/>
      <c r="HKF754" s="45"/>
      <c r="HKG754" s="45"/>
      <c r="HKH754" s="45"/>
      <c r="HKI754" s="45"/>
      <c r="HKJ754" s="45"/>
      <c r="HKK754" s="45"/>
      <c r="HKL754" s="45"/>
      <c r="HKM754" s="45"/>
      <c r="HKN754" s="45"/>
      <c r="HKO754" s="45"/>
      <c r="HKP754" s="45"/>
      <c r="HKQ754" s="45"/>
      <c r="HKR754" s="45"/>
      <c r="HKS754" s="45"/>
      <c r="HKT754" s="45"/>
      <c r="HKU754" s="45"/>
      <c r="HKV754" s="45"/>
      <c r="HKW754" s="45"/>
      <c r="HKX754" s="45"/>
      <c r="HKY754" s="45"/>
      <c r="HKZ754" s="45"/>
      <c r="HLA754" s="45"/>
      <c r="HLB754" s="45"/>
      <c r="HLC754" s="45"/>
      <c r="HLD754" s="45"/>
      <c r="HLE754" s="45"/>
      <c r="HLF754" s="45"/>
      <c r="HLG754" s="45"/>
      <c r="HLH754" s="45"/>
      <c r="HLI754" s="45"/>
      <c r="HLJ754" s="45"/>
      <c r="HLK754" s="45"/>
      <c r="HLL754" s="45"/>
      <c r="HLM754" s="45"/>
      <c r="HLN754" s="45"/>
      <c r="HLO754" s="45"/>
      <c r="HLP754" s="45"/>
      <c r="HLQ754" s="45"/>
      <c r="HLR754" s="45"/>
      <c r="HLS754" s="45"/>
      <c r="HLT754" s="45"/>
      <c r="HLU754" s="45"/>
      <c r="HLV754" s="45"/>
      <c r="HLW754" s="45"/>
      <c r="HLX754" s="45"/>
      <c r="HLY754" s="45"/>
      <c r="HLZ754" s="45"/>
      <c r="HMA754" s="45"/>
      <c r="HMB754" s="45"/>
      <c r="HMC754" s="45"/>
      <c r="HMD754" s="45"/>
      <c r="HME754" s="45"/>
      <c r="HMF754" s="45"/>
      <c r="HMG754" s="45"/>
      <c r="HMH754" s="45"/>
      <c r="HMI754" s="45"/>
      <c r="HMJ754" s="45"/>
      <c r="HMK754" s="45"/>
      <c r="HML754" s="45"/>
      <c r="HMM754" s="45"/>
      <c r="HMN754" s="45"/>
      <c r="HMO754" s="45"/>
      <c r="HMP754" s="45"/>
      <c r="HMQ754" s="45"/>
      <c r="HMR754" s="45"/>
      <c r="HMS754" s="45"/>
      <c r="HMT754" s="45"/>
      <c r="HMU754" s="45"/>
      <c r="HMV754" s="45"/>
      <c r="HMW754" s="45"/>
      <c r="HMX754" s="45"/>
      <c r="HMY754" s="45"/>
      <c r="HMZ754" s="45"/>
      <c r="HNA754" s="45"/>
      <c r="HNB754" s="45"/>
      <c r="HNC754" s="45"/>
      <c r="HND754" s="45"/>
      <c r="HNE754" s="45"/>
      <c r="HNF754" s="45"/>
      <c r="HNG754" s="45"/>
      <c r="HNH754" s="45"/>
      <c r="HNI754" s="45"/>
      <c r="HNJ754" s="45"/>
      <c r="HNK754" s="45"/>
      <c r="HNL754" s="45"/>
      <c r="HNM754" s="45"/>
      <c r="HNN754" s="45"/>
      <c r="HNO754" s="45"/>
      <c r="HNP754" s="45"/>
      <c r="HNQ754" s="45"/>
      <c r="HNR754" s="45"/>
      <c r="HNS754" s="45"/>
      <c r="HNT754" s="45"/>
      <c r="HNU754" s="45"/>
      <c r="HNV754" s="45"/>
      <c r="HNW754" s="45"/>
      <c r="HNX754" s="45"/>
      <c r="HNY754" s="45"/>
      <c r="HNZ754" s="45"/>
      <c r="HOA754" s="45"/>
      <c r="HOB754" s="45"/>
      <c r="HOC754" s="45"/>
      <c r="HOD754" s="45"/>
      <c r="HOE754" s="45"/>
      <c r="HOF754" s="45"/>
      <c r="HOG754" s="45"/>
      <c r="HOH754" s="45"/>
      <c r="HOI754" s="45"/>
      <c r="HOJ754" s="45"/>
      <c r="HOK754" s="45"/>
      <c r="HOL754" s="45"/>
      <c r="HOM754" s="45"/>
      <c r="HON754" s="45"/>
      <c r="HOO754" s="45"/>
      <c r="HOP754" s="45"/>
      <c r="HOQ754" s="45"/>
      <c r="HOR754" s="45"/>
      <c r="HOS754" s="45"/>
      <c r="HOT754" s="45"/>
      <c r="HOU754" s="45"/>
      <c r="HOV754" s="45"/>
      <c r="HOW754" s="45"/>
      <c r="HOX754" s="45"/>
      <c r="HOY754" s="45"/>
      <c r="HOZ754" s="45"/>
      <c r="HPA754" s="45"/>
      <c r="HPB754" s="45"/>
      <c r="HPC754" s="45"/>
      <c r="HPD754" s="45"/>
      <c r="HPE754" s="45"/>
      <c r="HPF754" s="45"/>
      <c r="HPG754" s="45"/>
      <c r="HPH754" s="45"/>
      <c r="HPI754" s="45"/>
      <c r="HPJ754" s="45"/>
      <c r="HPK754" s="45"/>
      <c r="HPL754" s="45"/>
      <c r="HPM754" s="45"/>
      <c r="HPN754" s="45"/>
      <c r="HPO754" s="45"/>
      <c r="HPP754" s="45"/>
      <c r="HPQ754" s="45"/>
      <c r="HPR754" s="45"/>
      <c r="HPS754" s="45"/>
      <c r="HPT754" s="45"/>
      <c r="HPU754" s="45"/>
      <c r="HPV754" s="45"/>
      <c r="HPW754" s="45"/>
      <c r="HPX754" s="45"/>
      <c r="HPY754" s="45"/>
      <c r="HPZ754" s="45"/>
      <c r="HQA754" s="45"/>
      <c r="HQB754" s="45"/>
      <c r="HQC754" s="45"/>
      <c r="HQD754" s="45"/>
      <c r="HQE754" s="45"/>
      <c r="HQF754" s="45"/>
      <c r="HQG754" s="45"/>
      <c r="HQH754" s="45"/>
      <c r="HQI754" s="45"/>
      <c r="HQJ754" s="45"/>
      <c r="HQK754" s="45"/>
      <c r="HQL754" s="45"/>
      <c r="HQM754" s="45"/>
      <c r="HQN754" s="45"/>
      <c r="HQO754" s="45"/>
      <c r="HQP754" s="45"/>
      <c r="HQQ754" s="45"/>
      <c r="HQR754" s="45"/>
      <c r="HQS754" s="45"/>
      <c r="HQT754" s="45"/>
      <c r="HQU754" s="45"/>
      <c r="HQV754" s="45"/>
      <c r="HQW754" s="45"/>
      <c r="HQX754" s="45"/>
      <c r="HQY754" s="45"/>
      <c r="HQZ754" s="45"/>
      <c r="HRA754" s="45"/>
      <c r="HRB754" s="45"/>
      <c r="HRC754" s="45"/>
      <c r="HRD754" s="45"/>
      <c r="HRE754" s="45"/>
      <c r="HRF754" s="45"/>
      <c r="HRG754" s="45"/>
      <c r="HRH754" s="45"/>
      <c r="HRI754" s="45"/>
      <c r="HRJ754" s="45"/>
      <c r="HRK754" s="45"/>
      <c r="HRL754" s="45"/>
      <c r="HRM754" s="45"/>
      <c r="HRN754" s="45"/>
      <c r="HRO754" s="45"/>
      <c r="HRP754" s="45"/>
      <c r="HRQ754" s="45"/>
      <c r="HRR754" s="45"/>
      <c r="HRS754" s="45"/>
      <c r="HRT754" s="45"/>
      <c r="HRU754" s="45"/>
      <c r="HRV754" s="45"/>
      <c r="HRW754" s="45"/>
      <c r="HRX754" s="45"/>
      <c r="HRY754" s="45"/>
      <c r="HRZ754" s="45"/>
      <c r="HSA754" s="45"/>
      <c r="HSB754" s="45"/>
      <c r="HSC754" s="45"/>
      <c r="HSD754" s="45"/>
      <c r="HSE754" s="45"/>
      <c r="HSF754" s="45"/>
      <c r="HSG754" s="45"/>
      <c r="HSH754" s="45"/>
      <c r="HSI754" s="45"/>
      <c r="HSJ754" s="45"/>
      <c r="HSK754" s="45"/>
      <c r="HSL754" s="45"/>
      <c r="HSM754" s="45"/>
      <c r="HSN754" s="45"/>
      <c r="HSO754" s="45"/>
      <c r="HSP754" s="45"/>
      <c r="HSQ754" s="45"/>
      <c r="HSR754" s="45"/>
      <c r="HSS754" s="45"/>
      <c r="HST754" s="45"/>
      <c r="HSU754" s="45"/>
      <c r="HSV754" s="45"/>
      <c r="HSW754" s="45"/>
      <c r="HSX754" s="45"/>
      <c r="HSY754" s="45"/>
      <c r="HSZ754" s="45"/>
      <c r="HTA754" s="45"/>
      <c r="HTB754" s="45"/>
      <c r="HTC754" s="45"/>
      <c r="HTD754" s="45"/>
      <c r="HTE754" s="45"/>
      <c r="HTF754" s="45"/>
      <c r="HTG754" s="45"/>
      <c r="HTH754" s="45"/>
      <c r="HTI754" s="45"/>
      <c r="HTJ754" s="45"/>
      <c r="HTK754" s="45"/>
      <c r="HTL754" s="45"/>
      <c r="HTM754" s="45"/>
      <c r="HTN754" s="45"/>
      <c r="HTO754" s="45"/>
      <c r="HTP754" s="45"/>
      <c r="HTQ754" s="45"/>
      <c r="HTR754" s="45"/>
      <c r="HTS754" s="45"/>
      <c r="HTT754" s="45"/>
      <c r="HTU754" s="45"/>
      <c r="HTV754" s="45"/>
      <c r="HTW754" s="45"/>
      <c r="HTX754" s="45"/>
      <c r="HTY754" s="45"/>
      <c r="HTZ754" s="45"/>
      <c r="HUA754" s="45"/>
      <c r="HUB754" s="45"/>
      <c r="HUC754" s="45"/>
      <c r="HUD754" s="45"/>
      <c r="HUE754" s="45"/>
      <c r="HUF754" s="45"/>
      <c r="HUG754" s="45"/>
      <c r="HUH754" s="45"/>
      <c r="HUI754" s="45"/>
      <c r="HUJ754" s="45"/>
      <c r="HUK754" s="45"/>
      <c r="HUL754" s="45"/>
      <c r="HUM754" s="45"/>
      <c r="HUN754" s="45"/>
      <c r="HUO754" s="45"/>
      <c r="HUP754" s="45"/>
      <c r="HUQ754" s="45"/>
      <c r="HUR754" s="45"/>
      <c r="HUS754" s="45"/>
      <c r="HUT754" s="45"/>
      <c r="HUU754" s="45"/>
      <c r="HUV754" s="45"/>
      <c r="HUW754" s="45"/>
      <c r="HUX754" s="45"/>
      <c r="HUY754" s="45"/>
      <c r="HUZ754" s="45"/>
      <c r="HVA754" s="45"/>
      <c r="HVB754" s="45"/>
      <c r="HVC754" s="45"/>
      <c r="HVD754" s="45"/>
      <c r="HVE754" s="45"/>
      <c r="HVF754" s="45"/>
      <c r="HVG754" s="45"/>
      <c r="HVH754" s="45"/>
      <c r="HVI754" s="45"/>
      <c r="HVJ754" s="45"/>
      <c r="HVK754" s="45"/>
      <c r="HVL754" s="45"/>
      <c r="HVM754" s="45"/>
      <c r="HVN754" s="45"/>
      <c r="HVO754" s="45"/>
      <c r="HVP754" s="45"/>
      <c r="HVQ754" s="45"/>
      <c r="HVR754" s="45"/>
      <c r="HVS754" s="45"/>
      <c r="HVT754" s="45"/>
      <c r="HVU754" s="45"/>
      <c r="HVV754" s="45"/>
      <c r="HVW754" s="45"/>
      <c r="HVX754" s="45"/>
      <c r="HVY754" s="45"/>
      <c r="HVZ754" s="45"/>
      <c r="HWA754" s="45"/>
      <c r="HWB754" s="45"/>
      <c r="HWC754" s="45"/>
      <c r="HWD754" s="45"/>
      <c r="HWE754" s="45"/>
      <c r="HWF754" s="45"/>
      <c r="HWG754" s="45"/>
      <c r="HWH754" s="45"/>
      <c r="HWI754" s="45"/>
      <c r="HWJ754" s="45"/>
      <c r="HWK754" s="45"/>
      <c r="HWL754" s="45"/>
      <c r="HWM754" s="45"/>
      <c r="HWN754" s="45"/>
      <c r="HWO754" s="45"/>
      <c r="HWP754" s="45"/>
      <c r="HWQ754" s="45"/>
      <c r="HWR754" s="45"/>
      <c r="HWS754" s="45"/>
      <c r="HWT754" s="45"/>
      <c r="HWU754" s="45"/>
      <c r="HWV754" s="45"/>
      <c r="HWW754" s="45"/>
      <c r="HWX754" s="45"/>
      <c r="HWY754" s="45"/>
      <c r="HWZ754" s="45"/>
      <c r="HXA754" s="45"/>
      <c r="HXB754" s="45"/>
      <c r="HXC754" s="45"/>
      <c r="HXD754" s="45"/>
      <c r="HXE754" s="45"/>
      <c r="HXF754" s="45"/>
      <c r="HXG754" s="45"/>
      <c r="HXH754" s="45"/>
      <c r="HXI754" s="45"/>
      <c r="HXJ754" s="45"/>
      <c r="HXK754" s="45"/>
      <c r="HXL754" s="45"/>
      <c r="HXM754" s="45"/>
      <c r="HXN754" s="45"/>
      <c r="HXO754" s="45"/>
      <c r="HXP754" s="45"/>
      <c r="HXQ754" s="45"/>
      <c r="HXR754" s="45"/>
      <c r="HXS754" s="45"/>
      <c r="HXT754" s="45"/>
      <c r="HXU754" s="45"/>
      <c r="HXV754" s="45"/>
      <c r="HXW754" s="45"/>
      <c r="HXX754" s="45"/>
      <c r="HXY754" s="45"/>
      <c r="HXZ754" s="45"/>
      <c r="HYA754" s="45"/>
      <c r="HYB754" s="45"/>
      <c r="HYC754" s="45"/>
      <c r="HYD754" s="45"/>
      <c r="HYE754" s="45"/>
      <c r="HYF754" s="45"/>
      <c r="HYG754" s="45"/>
      <c r="HYH754" s="45"/>
      <c r="HYI754" s="45"/>
      <c r="HYJ754" s="45"/>
      <c r="HYK754" s="45"/>
      <c r="HYL754" s="45"/>
      <c r="HYM754" s="45"/>
      <c r="HYN754" s="45"/>
      <c r="HYO754" s="45"/>
      <c r="HYP754" s="45"/>
      <c r="HYQ754" s="45"/>
      <c r="HYR754" s="45"/>
      <c r="HYS754" s="45"/>
      <c r="HYT754" s="45"/>
      <c r="HYU754" s="45"/>
      <c r="HYV754" s="45"/>
      <c r="HYW754" s="45"/>
      <c r="HYX754" s="45"/>
      <c r="HYY754" s="45"/>
      <c r="HYZ754" s="45"/>
      <c r="HZA754" s="45"/>
      <c r="HZB754" s="45"/>
      <c r="HZC754" s="45"/>
      <c r="HZD754" s="45"/>
      <c r="HZE754" s="45"/>
      <c r="HZF754" s="45"/>
      <c r="HZG754" s="45"/>
      <c r="HZH754" s="45"/>
      <c r="HZI754" s="45"/>
      <c r="HZJ754" s="45"/>
      <c r="HZK754" s="45"/>
      <c r="HZL754" s="45"/>
      <c r="HZM754" s="45"/>
      <c r="HZN754" s="45"/>
      <c r="HZO754" s="45"/>
      <c r="HZP754" s="45"/>
      <c r="HZQ754" s="45"/>
      <c r="HZR754" s="45"/>
      <c r="HZS754" s="45"/>
      <c r="HZT754" s="45"/>
      <c r="HZU754" s="45"/>
      <c r="HZV754" s="45"/>
      <c r="HZW754" s="45"/>
      <c r="HZX754" s="45"/>
      <c r="HZY754" s="45"/>
      <c r="HZZ754" s="45"/>
      <c r="IAA754" s="45"/>
      <c r="IAB754" s="45"/>
      <c r="IAC754" s="45"/>
      <c r="IAD754" s="45"/>
      <c r="IAE754" s="45"/>
      <c r="IAF754" s="45"/>
      <c r="IAG754" s="45"/>
      <c r="IAH754" s="45"/>
      <c r="IAI754" s="45"/>
      <c r="IAJ754" s="45"/>
      <c r="IAK754" s="45"/>
      <c r="IAL754" s="45"/>
      <c r="IAM754" s="45"/>
      <c r="IAN754" s="45"/>
      <c r="IAO754" s="45"/>
      <c r="IAP754" s="45"/>
      <c r="IAQ754" s="45"/>
      <c r="IAR754" s="45"/>
      <c r="IAS754" s="45"/>
      <c r="IAT754" s="45"/>
      <c r="IAU754" s="45"/>
      <c r="IAV754" s="45"/>
      <c r="IAW754" s="45"/>
      <c r="IAX754" s="45"/>
      <c r="IAY754" s="45"/>
      <c r="IAZ754" s="45"/>
      <c r="IBA754" s="45"/>
      <c r="IBB754" s="45"/>
      <c r="IBC754" s="45"/>
      <c r="IBD754" s="45"/>
      <c r="IBE754" s="45"/>
      <c r="IBF754" s="45"/>
      <c r="IBG754" s="45"/>
      <c r="IBH754" s="45"/>
      <c r="IBI754" s="45"/>
      <c r="IBJ754" s="45"/>
      <c r="IBK754" s="45"/>
      <c r="IBL754" s="45"/>
      <c r="IBM754" s="45"/>
      <c r="IBN754" s="45"/>
      <c r="IBO754" s="45"/>
      <c r="IBP754" s="45"/>
      <c r="IBQ754" s="45"/>
      <c r="IBR754" s="45"/>
      <c r="IBS754" s="45"/>
      <c r="IBT754" s="45"/>
      <c r="IBU754" s="45"/>
      <c r="IBV754" s="45"/>
      <c r="IBW754" s="45"/>
      <c r="IBX754" s="45"/>
      <c r="IBY754" s="45"/>
      <c r="IBZ754" s="45"/>
      <c r="ICA754" s="45"/>
      <c r="ICB754" s="45"/>
      <c r="ICC754" s="45"/>
      <c r="ICD754" s="45"/>
      <c r="ICE754" s="45"/>
      <c r="ICF754" s="45"/>
      <c r="ICG754" s="45"/>
      <c r="ICH754" s="45"/>
      <c r="ICI754" s="45"/>
      <c r="ICJ754" s="45"/>
      <c r="ICK754" s="45"/>
      <c r="ICL754" s="45"/>
      <c r="ICM754" s="45"/>
      <c r="ICN754" s="45"/>
      <c r="ICO754" s="45"/>
      <c r="ICP754" s="45"/>
      <c r="ICQ754" s="45"/>
      <c r="ICR754" s="45"/>
      <c r="ICS754" s="45"/>
      <c r="ICT754" s="45"/>
      <c r="ICU754" s="45"/>
      <c r="ICV754" s="45"/>
      <c r="ICW754" s="45"/>
      <c r="ICX754" s="45"/>
      <c r="ICY754" s="45"/>
      <c r="ICZ754" s="45"/>
      <c r="IDA754" s="45"/>
      <c r="IDB754" s="45"/>
      <c r="IDC754" s="45"/>
      <c r="IDD754" s="45"/>
      <c r="IDE754" s="45"/>
      <c r="IDF754" s="45"/>
      <c r="IDG754" s="45"/>
      <c r="IDH754" s="45"/>
      <c r="IDI754" s="45"/>
      <c r="IDJ754" s="45"/>
      <c r="IDK754" s="45"/>
      <c r="IDL754" s="45"/>
      <c r="IDM754" s="45"/>
      <c r="IDN754" s="45"/>
      <c r="IDO754" s="45"/>
      <c r="IDP754" s="45"/>
      <c r="IDQ754" s="45"/>
      <c r="IDR754" s="45"/>
      <c r="IDS754" s="45"/>
      <c r="IDT754" s="45"/>
      <c r="IDU754" s="45"/>
      <c r="IDV754" s="45"/>
      <c r="IDW754" s="45"/>
      <c r="IDX754" s="45"/>
      <c r="IDY754" s="45"/>
      <c r="IDZ754" s="45"/>
      <c r="IEA754" s="45"/>
      <c r="IEB754" s="45"/>
      <c r="IEC754" s="45"/>
      <c r="IED754" s="45"/>
      <c r="IEE754" s="45"/>
      <c r="IEF754" s="45"/>
      <c r="IEG754" s="45"/>
      <c r="IEH754" s="45"/>
      <c r="IEI754" s="45"/>
      <c r="IEJ754" s="45"/>
      <c r="IEK754" s="45"/>
      <c r="IEL754" s="45"/>
      <c r="IEM754" s="45"/>
      <c r="IEN754" s="45"/>
      <c r="IEO754" s="45"/>
      <c r="IEP754" s="45"/>
      <c r="IEQ754" s="45"/>
      <c r="IER754" s="45"/>
      <c r="IES754" s="45"/>
      <c r="IET754" s="45"/>
      <c r="IEU754" s="45"/>
      <c r="IEV754" s="45"/>
      <c r="IEW754" s="45"/>
      <c r="IEX754" s="45"/>
      <c r="IEY754" s="45"/>
      <c r="IEZ754" s="45"/>
      <c r="IFA754" s="45"/>
      <c r="IFB754" s="45"/>
      <c r="IFC754" s="45"/>
      <c r="IFD754" s="45"/>
      <c r="IFE754" s="45"/>
      <c r="IFF754" s="45"/>
      <c r="IFG754" s="45"/>
      <c r="IFH754" s="45"/>
      <c r="IFI754" s="45"/>
      <c r="IFJ754" s="45"/>
      <c r="IFK754" s="45"/>
      <c r="IFL754" s="45"/>
      <c r="IFM754" s="45"/>
      <c r="IFN754" s="45"/>
      <c r="IFO754" s="45"/>
      <c r="IFP754" s="45"/>
      <c r="IFQ754" s="45"/>
      <c r="IFR754" s="45"/>
      <c r="IFS754" s="45"/>
      <c r="IFT754" s="45"/>
      <c r="IFU754" s="45"/>
      <c r="IFV754" s="45"/>
      <c r="IFW754" s="45"/>
      <c r="IFX754" s="45"/>
      <c r="IFY754" s="45"/>
      <c r="IFZ754" s="45"/>
      <c r="IGA754" s="45"/>
      <c r="IGB754" s="45"/>
      <c r="IGC754" s="45"/>
      <c r="IGD754" s="45"/>
      <c r="IGE754" s="45"/>
      <c r="IGF754" s="45"/>
      <c r="IGG754" s="45"/>
      <c r="IGH754" s="45"/>
      <c r="IGI754" s="45"/>
      <c r="IGJ754" s="45"/>
      <c r="IGK754" s="45"/>
      <c r="IGL754" s="45"/>
      <c r="IGM754" s="45"/>
      <c r="IGN754" s="45"/>
      <c r="IGO754" s="45"/>
      <c r="IGP754" s="45"/>
      <c r="IGQ754" s="45"/>
      <c r="IGR754" s="45"/>
      <c r="IGS754" s="45"/>
      <c r="IGT754" s="45"/>
      <c r="IGU754" s="45"/>
      <c r="IGV754" s="45"/>
      <c r="IGW754" s="45"/>
      <c r="IGX754" s="45"/>
      <c r="IGY754" s="45"/>
      <c r="IGZ754" s="45"/>
      <c r="IHA754" s="45"/>
      <c r="IHB754" s="45"/>
      <c r="IHC754" s="45"/>
      <c r="IHD754" s="45"/>
      <c r="IHE754" s="45"/>
      <c r="IHF754" s="45"/>
      <c r="IHG754" s="45"/>
      <c r="IHH754" s="45"/>
      <c r="IHI754" s="45"/>
      <c r="IHJ754" s="45"/>
      <c r="IHK754" s="45"/>
      <c r="IHL754" s="45"/>
      <c r="IHM754" s="45"/>
      <c r="IHN754" s="45"/>
      <c r="IHO754" s="45"/>
      <c r="IHP754" s="45"/>
      <c r="IHQ754" s="45"/>
      <c r="IHR754" s="45"/>
      <c r="IHS754" s="45"/>
      <c r="IHT754" s="45"/>
      <c r="IHU754" s="45"/>
      <c r="IHV754" s="45"/>
      <c r="IHW754" s="45"/>
      <c r="IHX754" s="45"/>
      <c r="IHY754" s="45"/>
      <c r="IHZ754" s="45"/>
      <c r="IIA754" s="45"/>
      <c r="IIB754" s="45"/>
      <c r="IIC754" s="45"/>
      <c r="IID754" s="45"/>
      <c r="IIE754" s="45"/>
      <c r="IIF754" s="45"/>
      <c r="IIG754" s="45"/>
      <c r="IIH754" s="45"/>
      <c r="III754" s="45"/>
      <c r="IIJ754" s="45"/>
      <c r="IIK754" s="45"/>
      <c r="IIL754" s="45"/>
      <c r="IIM754" s="45"/>
      <c r="IIN754" s="45"/>
      <c r="IIO754" s="45"/>
      <c r="IIP754" s="45"/>
      <c r="IIQ754" s="45"/>
      <c r="IIR754" s="45"/>
      <c r="IIS754" s="45"/>
      <c r="IIT754" s="45"/>
      <c r="IIU754" s="45"/>
      <c r="IIV754" s="45"/>
      <c r="IIW754" s="45"/>
      <c r="IIX754" s="45"/>
      <c r="IIY754" s="45"/>
      <c r="IIZ754" s="45"/>
      <c r="IJA754" s="45"/>
      <c r="IJB754" s="45"/>
      <c r="IJC754" s="45"/>
      <c r="IJD754" s="45"/>
      <c r="IJE754" s="45"/>
      <c r="IJF754" s="45"/>
      <c r="IJG754" s="45"/>
      <c r="IJH754" s="45"/>
      <c r="IJI754" s="45"/>
      <c r="IJJ754" s="45"/>
      <c r="IJK754" s="45"/>
      <c r="IJL754" s="45"/>
      <c r="IJM754" s="45"/>
      <c r="IJN754" s="45"/>
      <c r="IJO754" s="45"/>
      <c r="IJP754" s="45"/>
      <c r="IJQ754" s="45"/>
      <c r="IJR754" s="45"/>
      <c r="IJS754" s="45"/>
      <c r="IJT754" s="45"/>
      <c r="IJU754" s="45"/>
      <c r="IJV754" s="45"/>
      <c r="IJW754" s="45"/>
      <c r="IJX754" s="45"/>
      <c r="IJY754" s="45"/>
      <c r="IJZ754" s="45"/>
      <c r="IKA754" s="45"/>
      <c r="IKB754" s="45"/>
      <c r="IKC754" s="45"/>
      <c r="IKD754" s="45"/>
      <c r="IKE754" s="45"/>
      <c r="IKF754" s="45"/>
      <c r="IKG754" s="45"/>
      <c r="IKH754" s="45"/>
      <c r="IKI754" s="45"/>
      <c r="IKJ754" s="45"/>
      <c r="IKK754" s="45"/>
      <c r="IKL754" s="45"/>
      <c r="IKM754" s="45"/>
      <c r="IKN754" s="45"/>
      <c r="IKO754" s="45"/>
      <c r="IKP754" s="45"/>
      <c r="IKQ754" s="45"/>
      <c r="IKR754" s="45"/>
      <c r="IKS754" s="45"/>
      <c r="IKT754" s="45"/>
      <c r="IKU754" s="45"/>
      <c r="IKV754" s="45"/>
      <c r="IKW754" s="45"/>
      <c r="IKX754" s="45"/>
      <c r="IKY754" s="45"/>
      <c r="IKZ754" s="45"/>
      <c r="ILA754" s="45"/>
      <c r="ILB754" s="45"/>
      <c r="ILC754" s="45"/>
      <c r="ILD754" s="45"/>
      <c r="ILE754" s="45"/>
      <c r="ILF754" s="45"/>
      <c r="ILG754" s="45"/>
      <c r="ILH754" s="45"/>
      <c r="ILI754" s="45"/>
      <c r="ILJ754" s="45"/>
      <c r="ILK754" s="45"/>
      <c r="ILL754" s="45"/>
      <c r="ILM754" s="45"/>
      <c r="ILN754" s="45"/>
      <c r="ILO754" s="45"/>
      <c r="ILP754" s="45"/>
      <c r="ILQ754" s="45"/>
      <c r="ILR754" s="45"/>
      <c r="ILS754" s="45"/>
      <c r="ILT754" s="45"/>
      <c r="ILU754" s="45"/>
      <c r="ILV754" s="45"/>
      <c r="ILW754" s="45"/>
      <c r="ILX754" s="45"/>
      <c r="ILY754" s="45"/>
      <c r="ILZ754" s="45"/>
      <c r="IMA754" s="45"/>
      <c r="IMB754" s="45"/>
      <c r="IMC754" s="45"/>
      <c r="IMD754" s="45"/>
      <c r="IME754" s="45"/>
      <c r="IMF754" s="45"/>
      <c r="IMG754" s="45"/>
      <c r="IMH754" s="45"/>
      <c r="IMI754" s="45"/>
      <c r="IMJ754" s="45"/>
      <c r="IMK754" s="45"/>
      <c r="IML754" s="45"/>
      <c r="IMM754" s="45"/>
      <c r="IMN754" s="45"/>
      <c r="IMO754" s="45"/>
      <c r="IMP754" s="45"/>
      <c r="IMQ754" s="45"/>
      <c r="IMR754" s="45"/>
      <c r="IMS754" s="45"/>
      <c r="IMT754" s="45"/>
      <c r="IMU754" s="45"/>
      <c r="IMV754" s="45"/>
      <c r="IMW754" s="45"/>
      <c r="IMX754" s="45"/>
      <c r="IMY754" s="45"/>
      <c r="IMZ754" s="45"/>
      <c r="INA754" s="45"/>
      <c r="INB754" s="45"/>
      <c r="INC754" s="45"/>
      <c r="IND754" s="45"/>
      <c r="INE754" s="45"/>
      <c r="INF754" s="45"/>
      <c r="ING754" s="45"/>
      <c r="INH754" s="45"/>
      <c r="INI754" s="45"/>
      <c r="INJ754" s="45"/>
      <c r="INK754" s="45"/>
      <c r="INL754" s="45"/>
      <c r="INM754" s="45"/>
      <c r="INN754" s="45"/>
      <c r="INO754" s="45"/>
      <c r="INP754" s="45"/>
      <c r="INQ754" s="45"/>
      <c r="INR754" s="45"/>
      <c r="INS754" s="45"/>
      <c r="INT754" s="45"/>
      <c r="INU754" s="45"/>
      <c r="INV754" s="45"/>
      <c r="INW754" s="45"/>
      <c r="INX754" s="45"/>
      <c r="INY754" s="45"/>
      <c r="INZ754" s="45"/>
      <c r="IOA754" s="45"/>
      <c r="IOB754" s="45"/>
      <c r="IOC754" s="45"/>
      <c r="IOD754" s="45"/>
      <c r="IOE754" s="45"/>
      <c r="IOF754" s="45"/>
      <c r="IOG754" s="45"/>
      <c r="IOH754" s="45"/>
      <c r="IOI754" s="45"/>
      <c r="IOJ754" s="45"/>
      <c r="IOK754" s="45"/>
      <c r="IOL754" s="45"/>
      <c r="IOM754" s="45"/>
      <c r="ION754" s="45"/>
      <c r="IOO754" s="45"/>
      <c r="IOP754" s="45"/>
      <c r="IOQ754" s="45"/>
      <c r="IOR754" s="45"/>
      <c r="IOS754" s="45"/>
      <c r="IOT754" s="45"/>
      <c r="IOU754" s="45"/>
      <c r="IOV754" s="45"/>
      <c r="IOW754" s="45"/>
      <c r="IOX754" s="45"/>
      <c r="IOY754" s="45"/>
      <c r="IOZ754" s="45"/>
      <c r="IPA754" s="45"/>
      <c r="IPB754" s="45"/>
      <c r="IPC754" s="45"/>
      <c r="IPD754" s="45"/>
      <c r="IPE754" s="45"/>
      <c r="IPF754" s="45"/>
      <c r="IPG754" s="45"/>
      <c r="IPH754" s="45"/>
      <c r="IPI754" s="45"/>
      <c r="IPJ754" s="45"/>
      <c r="IPK754" s="45"/>
      <c r="IPL754" s="45"/>
      <c r="IPM754" s="45"/>
      <c r="IPN754" s="45"/>
      <c r="IPO754" s="45"/>
      <c r="IPP754" s="45"/>
      <c r="IPQ754" s="45"/>
      <c r="IPR754" s="45"/>
      <c r="IPS754" s="45"/>
      <c r="IPT754" s="45"/>
      <c r="IPU754" s="45"/>
      <c r="IPV754" s="45"/>
      <c r="IPW754" s="45"/>
      <c r="IPX754" s="45"/>
      <c r="IPY754" s="45"/>
      <c r="IPZ754" s="45"/>
      <c r="IQA754" s="45"/>
      <c r="IQB754" s="45"/>
      <c r="IQC754" s="45"/>
      <c r="IQD754" s="45"/>
      <c r="IQE754" s="45"/>
      <c r="IQF754" s="45"/>
      <c r="IQG754" s="45"/>
      <c r="IQH754" s="45"/>
      <c r="IQI754" s="45"/>
      <c r="IQJ754" s="45"/>
      <c r="IQK754" s="45"/>
      <c r="IQL754" s="45"/>
      <c r="IQM754" s="45"/>
      <c r="IQN754" s="45"/>
      <c r="IQO754" s="45"/>
      <c r="IQP754" s="45"/>
      <c r="IQQ754" s="45"/>
      <c r="IQR754" s="45"/>
      <c r="IQS754" s="45"/>
      <c r="IQT754" s="45"/>
      <c r="IQU754" s="45"/>
      <c r="IQV754" s="45"/>
      <c r="IQW754" s="45"/>
      <c r="IQX754" s="45"/>
      <c r="IQY754" s="45"/>
      <c r="IQZ754" s="45"/>
      <c r="IRA754" s="45"/>
      <c r="IRB754" s="45"/>
      <c r="IRC754" s="45"/>
      <c r="IRD754" s="45"/>
      <c r="IRE754" s="45"/>
      <c r="IRF754" s="45"/>
      <c r="IRG754" s="45"/>
      <c r="IRH754" s="45"/>
      <c r="IRI754" s="45"/>
      <c r="IRJ754" s="45"/>
      <c r="IRK754" s="45"/>
      <c r="IRL754" s="45"/>
      <c r="IRM754" s="45"/>
      <c r="IRN754" s="45"/>
      <c r="IRO754" s="45"/>
      <c r="IRP754" s="45"/>
      <c r="IRQ754" s="45"/>
      <c r="IRR754" s="45"/>
      <c r="IRS754" s="45"/>
      <c r="IRT754" s="45"/>
      <c r="IRU754" s="45"/>
      <c r="IRV754" s="45"/>
      <c r="IRW754" s="45"/>
      <c r="IRX754" s="45"/>
      <c r="IRY754" s="45"/>
      <c r="IRZ754" s="45"/>
      <c r="ISA754" s="45"/>
      <c r="ISB754" s="45"/>
      <c r="ISC754" s="45"/>
      <c r="ISD754" s="45"/>
      <c r="ISE754" s="45"/>
      <c r="ISF754" s="45"/>
      <c r="ISG754" s="45"/>
      <c r="ISH754" s="45"/>
      <c r="ISI754" s="45"/>
      <c r="ISJ754" s="45"/>
      <c r="ISK754" s="45"/>
      <c r="ISL754" s="45"/>
      <c r="ISM754" s="45"/>
      <c r="ISN754" s="45"/>
      <c r="ISO754" s="45"/>
      <c r="ISP754" s="45"/>
      <c r="ISQ754" s="45"/>
      <c r="ISR754" s="45"/>
      <c r="ISS754" s="45"/>
      <c r="IST754" s="45"/>
      <c r="ISU754" s="45"/>
      <c r="ISV754" s="45"/>
      <c r="ISW754" s="45"/>
      <c r="ISX754" s="45"/>
      <c r="ISY754" s="45"/>
      <c r="ISZ754" s="45"/>
      <c r="ITA754" s="45"/>
      <c r="ITB754" s="45"/>
      <c r="ITC754" s="45"/>
      <c r="ITD754" s="45"/>
      <c r="ITE754" s="45"/>
      <c r="ITF754" s="45"/>
      <c r="ITG754" s="45"/>
      <c r="ITH754" s="45"/>
      <c r="ITI754" s="45"/>
      <c r="ITJ754" s="45"/>
      <c r="ITK754" s="45"/>
      <c r="ITL754" s="45"/>
      <c r="ITM754" s="45"/>
      <c r="ITN754" s="45"/>
      <c r="ITO754" s="45"/>
      <c r="ITP754" s="45"/>
      <c r="ITQ754" s="45"/>
      <c r="ITR754" s="45"/>
      <c r="ITS754" s="45"/>
      <c r="ITT754" s="45"/>
      <c r="ITU754" s="45"/>
      <c r="ITV754" s="45"/>
      <c r="ITW754" s="45"/>
      <c r="ITX754" s="45"/>
      <c r="ITY754" s="45"/>
      <c r="ITZ754" s="45"/>
      <c r="IUA754" s="45"/>
      <c r="IUB754" s="45"/>
      <c r="IUC754" s="45"/>
      <c r="IUD754" s="45"/>
      <c r="IUE754" s="45"/>
      <c r="IUF754" s="45"/>
      <c r="IUG754" s="45"/>
      <c r="IUH754" s="45"/>
      <c r="IUI754" s="45"/>
      <c r="IUJ754" s="45"/>
      <c r="IUK754" s="45"/>
      <c r="IUL754" s="45"/>
      <c r="IUM754" s="45"/>
      <c r="IUN754" s="45"/>
      <c r="IUO754" s="45"/>
      <c r="IUP754" s="45"/>
      <c r="IUQ754" s="45"/>
      <c r="IUR754" s="45"/>
      <c r="IUS754" s="45"/>
      <c r="IUT754" s="45"/>
      <c r="IUU754" s="45"/>
      <c r="IUV754" s="45"/>
      <c r="IUW754" s="45"/>
      <c r="IUX754" s="45"/>
      <c r="IUY754" s="45"/>
      <c r="IUZ754" s="45"/>
      <c r="IVA754" s="45"/>
      <c r="IVB754" s="45"/>
      <c r="IVC754" s="45"/>
      <c r="IVD754" s="45"/>
      <c r="IVE754" s="45"/>
      <c r="IVF754" s="45"/>
      <c r="IVG754" s="45"/>
      <c r="IVH754" s="45"/>
      <c r="IVI754" s="45"/>
      <c r="IVJ754" s="45"/>
      <c r="IVK754" s="45"/>
      <c r="IVL754" s="45"/>
      <c r="IVM754" s="45"/>
      <c r="IVN754" s="45"/>
      <c r="IVO754" s="45"/>
      <c r="IVP754" s="45"/>
      <c r="IVQ754" s="45"/>
      <c r="IVR754" s="45"/>
      <c r="IVS754" s="45"/>
      <c r="IVT754" s="45"/>
      <c r="IVU754" s="45"/>
      <c r="IVV754" s="45"/>
      <c r="IVW754" s="45"/>
      <c r="IVX754" s="45"/>
      <c r="IVY754" s="45"/>
      <c r="IVZ754" s="45"/>
      <c r="IWA754" s="45"/>
      <c r="IWB754" s="45"/>
      <c r="IWC754" s="45"/>
      <c r="IWD754" s="45"/>
      <c r="IWE754" s="45"/>
      <c r="IWF754" s="45"/>
      <c r="IWG754" s="45"/>
      <c r="IWH754" s="45"/>
      <c r="IWI754" s="45"/>
      <c r="IWJ754" s="45"/>
      <c r="IWK754" s="45"/>
      <c r="IWL754" s="45"/>
      <c r="IWM754" s="45"/>
      <c r="IWN754" s="45"/>
      <c r="IWO754" s="45"/>
      <c r="IWP754" s="45"/>
      <c r="IWQ754" s="45"/>
      <c r="IWR754" s="45"/>
      <c r="IWS754" s="45"/>
      <c r="IWT754" s="45"/>
      <c r="IWU754" s="45"/>
      <c r="IWV754" s="45"/>
      <c r="IWW754" s="45"/>
      <c r="IWX754" s="45"/>
      <c r="IWY754" s="45"/>
      <c r="IWZ754" s="45"/>
      <c r="IXA754" s="45"/>
      <c r="IXB754" s="45"/>
      <c r="IXC754" s="45"/>
      <c r="IXD754" s="45"/>
      <c r="IXE754" s="45"/>
      <c r="IXF754" s="45"/>
      <c r="IXG754" s="45"/>
      <c r="IXH754" s="45"/>
      <c r="IXI754" s="45"/>
      <c r="IXJ754" s="45"/>
      <c r="IXK754" s="45"/>
      <c r="IXL754" s="45"/>
      <c r="IXM754" s="45"/>
      <c r="IXN754" s="45"/>
      <c r="IXO754" s="45"/>
      <c r="IXP754" s="45"/>
      <c r="IXQ754" s="45"/>
      <c r="IXR754" s="45"/>
      <c r="IXS754" s="45"/>
      <c r="IXT754" s="45"/>
      <c r="IXU754" s="45"/>
      <c r="IXV754" s="45"/>
      <c r="IXW754" s="45"/>
      <c r="IXX754" s="45"/>
      <c r="IXY754" s="45"/>
      <c r="IXZ754" s="45"/>
      <c r="IYA754" s="45"/>
      <c r="IYB754" s="45"/>
      <c r="IYC754" s="45"/>
      <c r="IYD754" s="45"/>
      <c r="IYE754" s="45"/>
      <c r="IYF754" s="45"/>
      <c r="IYG754" s="45"/>
      <c r="IYH754" s="45"/>
      <c r="IYI754" s="45"/>
      <c r="IYJ754" s="45"/>
      <c r="IYK754" s="45"/>
      <c r="IYL754" s="45"/>
      <c r="IYM754" s="45"/>
      <c r="IYN754" s="45"/>
      <c r="IYO754" s="45"/>
      <c r="IYP754" s="45"/>
      <c r="IYQ754" s="45"/>
      <c r="IYR754" s="45"/>
      <c r="IYS754" s="45"/>
      <c r="IYT754" s="45"/>
      <c r="IYU754" s="45"/>
      <c r="IYV754" s="45"/>
      <c r="IYW754" s="45"/>
      <c r="IYX754" s="45"/>
      <c r="IYY754" s="45"/>
      <c r="IYZ754" s="45"/>
      <c r="IZA754" s="45"/>
      <c r="IZB754" s="45"/>
      <c r="IZC754" s="45"/>
      <c r="IZD754" s="45"/>
      <c r="IZE754" s="45"/>
      <c r="IZF754" s="45"/>
      <c r="IZG754" s="45"/>
      <c r="IZH754" s="45"/>
      <c r="IZI754" s="45"/>
      <c r="IZJ754" s="45"/>
      <c r="IZK754" s="45"/>
      <c r="IZL754" s="45"/>
      <c r="IZM754" s="45"/>
      <c r="IZN754" s="45"/>
      <c r="IZO754" s="45"/>
      <c r="IZP754" s="45"/>
      <c r="IZQ754" s="45"/>
      <c r="IZR754" s="45"/>
      <c r="IZS754" s="45"/>
      <c r="IZT754" s="45"/>
      <c r="IZU754" s="45"/>
      <c r="IZV754" s="45"/>
      <c r="IZW754" s="45"/>
      <c r="IZX754" s="45"/>
      <c r="IZY754" s="45"/>
      <c r="IZZ754" s="45"/>
      <c r="JAA754" s="45"/>
      <c r="JAB754" s="45"/>
      <c r="JAC754" s="45"/>
      <c r="JAD754" s="45"/>
      <c r="JAE754" s="45"/>
      <c r="JAF754" s="45"/>
      <c r="JAG754" s="45"/>
      <c r="JAH754" s="45"/>
      <c r="JAI754" s="45"/>
      <c r="JAJ754" s="45"/>
      <c r="JAK754" s="45"/>
      <c r="JAL754" s="45"/>
      <c r="JAM754" s="45"/>
      <c r="JAN754" s="45"/>
      <c r="JAO754" s="45"/>
      <c r="JAP754" s="45"/>
      <c r="JAQ754" s="45"/>
      <c r="JAR754" s="45"/>
      <c r="JAS754" s="45"/>
      <c r="JAT754" s="45"/>
      <c r="JAU754" s="45"/>
      <c r="JAV754" s="45"/>
      <c r="JAW754" s="45"/>
      <c r="JAX754" s="45"/>
      <c r="JAY754" s="45"/>
      <c r="JAZ754" s="45"/>
      <c r="JBA754" s="45"/>
      <c r="JBB754" s="45"/>
      <c r="JBC754" s="45"/>
      <c r="JBD754" s="45"/>
      <c r="JBE754" s="45"/>
      <c r="JBF754" s="45"/>
      <c r="JBG754" s="45"/>
      <c r="JBH754" s="45"/>
      <c r="JBI754" s="45"/>
      <c r="JBJ754" s="45"/>
      <c r="JBK754" s="45"/>
      <c r="JBL754" s="45"/>
      <c r="JBM754" s="45"/>
      <c r="JBN754" s="45"/>
      <c r="JBO754" s="45"/>
      <c r="JBP754" s="45"/>
      <c r="JBQ754" s="45"/>
      <c r="JBR754" s="45"/>
      <c r="JBS754" s="45"/>
      <c r="JBT754" s="45"/>
      <c r="JBU754" s="45"/>
      <c r="JBV754" s="45"/>
      <c r="JBW754" s="45"/>
      <c r="JBX754" s="45"/>
      <c r="JBY754" s="45"/>
      <c r="JBZ754" s="45"/>
      <c r="JCA754" s="45"/>
      <c r="JCB754" s="45"/>
      <c r="JCC754" s="45"/>
      <c r="JCD754" s="45"/>
      <c r="JCE754" s="45"/>
      <c r="JCF754" s="45"/>
      <c r="JCG754" s="45"/>
      <c r="JCH754" s="45"/>
      <c r="JCI754" s="45"/>
      <c r="JCJ754" s="45"/>
      <c r="JCK754" s="45"/>
      <c r="JCL754" s="45"/>
      <c r="JCM754" s="45"/>
      <c r="JCN754" s="45"/>
      <c r="JCO754" s="45"/>
      <c r="JCP754" s="45"/>
      <c r="JCQ754" s="45"/>
      <c r="JCR754" s="45"/>
      <c r="JCS754" s="45"/>
      <c r="JCT754" s="45"/>
      <c r="JCU754" s="45"/>
      <c r="JCV754" s="45"/>
      <c r="JCW754" s="45"/>
      <c r="JCX754" s="45"/>
      <c r="JCY754" s="45"/>
      <c r="JCZ754" s="45"/>
      <c r="JDA754" s="45"/>
      <c r="JDB754" s="45"/>
      <c r="JDC754" s="45"/>
      <c r="JDD754" s="45"/>
      <c r="JDE754" s="45"/>
      <c r="JDF754" s="45"/>
      <c r="JDG754" s="45"/>
      <c r="JDH754" s="45"/>
      <c r="JDI754" s="45"/>
      <c r="JDJ754" s="45"/>
      <c r="JDK754" s="45"/>
      <c r="JDL754" s="45"/>
      <c r="JDM754" s="45"/>
      <c r="JDN754" s="45"/>
      <c r="JDO754" s="45"/>
      <c r="JDP754" s="45"/>
      <c r="JDQ754" s="45"/>
      <c r="JDR754" s="45"/>
      <c r="JDS754" s="45"/>
      <c r="JDT754" s="45"/>
      <c r="JDU754" s="45"/>
      <c r="JDV754" s="45"/>
      <c r="JDW754" s="45"/>
      <c r="JDX754" s="45"/>
      <c r="JDY754" s="45"/>
      <c r="JDZ754" s="45"/>
      <c r="JEA754" s="45"/>
      <c r="JEB754" s="45"/>
      <c r="JEC754" s="45"/>
      <c r="JED754" s="45"/>
      <c r="JEE754" s="45"/>
      <c r="JEF754" s="45"/>
      <c r="JEG754" s="45"/>
      <c r="JEH754" s="45"/>
      <c r="JEI754" s="45"/>
      <c r="JEJ754" s="45"/>
      <c r="JEK754" s="45"/>
      <c r="JEL754" s="45"/>
      <c r="JEM754" s="45"/>
      <c r="JEN754" s="45"/>
      <c r="JEO754" s="45"/>
      <c r="JEP754" s="45"/>
      <c r="JEQ754" s="45"/>
      <c r="JER754" s="45"/>
      <c r="JES754" s="45"/>
      <c r="JET754" s="45"/>
      <c r="JEU754" s="45"/>
      <c r="JEV754" s="45"/>
      <c r="JEW754" s="45"/>
      <c r="JEX754" s="45"/>
      <c r="JEY754" s="45"/>
      <c r="JEZ754" s="45"/>
      <c r="JFA754" s="45"/>
      <c r="JFB754" s="45"/>
      <c r="JFC754" s="45"/>
      <c r="JFD754" s="45"/>
      <c r="JFE754" s="45"/>
      <c r="JFF754" s="45"/>
      <c r="JFG754" s="45"/>
      <c r="JFH754" s="45"/>
      <c r="JFI754" s="45"/>
      <c r="JFJ754" s="45"/>
      <c r="JFK754" s="45"/>
      <c r="JFL754" s="45"/>
      <c r="JFM754" s="45"/>
      <c r="JFN754" s="45"/>
      <c r="JFO754" s="45"/>
      <c r="JFP754" s="45"/>
      <c r="JFQ754" s="45"/>
      <c r="JFR754" s="45"/>
      <c r="JFS754" s="45"/>
      <c r="JFT754" s="45"/>
      <c r="JFU754" s="45"/>
      <c r="JFV754" s="45"/>
      <c r="JFW754" s="45"/>
      <c r="JFX754" s="45"/>
      <c r="JFY754" s="45"/>
      <c r="JFZ754" s="45"/>
      <c r="JGA754" s="45"/>
      <c r="JGB754" s="45"/>
      <c r="JGC754" s="45"/>
      <c r="JGD754" s="45"/>
      <c r="JGE754" s="45"/>
      <c r="JGF754" s="45"/>
      <c r="JGG754" s="45"/>
      <c r="JGH754" s="45"/>
      <c r="JGI754" s="45"/>
      <c r="JGJ754" s="45"/>
      <c r="JGK754" s="45"/>
      <c r="JGL754" s="45"/>
      <c r="JGM754" s="45"/>
      <c r="JGN754" s="45"/>
      <c r="JGO754" s="45"/>
      <c r="JGP754" s="45"/>
      <c r="JGQ754" s="45"/>
      <c r="JGR754" s="45"/>
      <c r="JGS754" s="45"/>
      <c r="JGT754" s="45"/>
      <c r="JGU754" s="45"/>
      <c r="JGV754" s="45"/>
      <c r="JGW754" s="45"/>
      <c r="JGX754" s="45"/>
      <c r="JGY754" s="45"/>
      <c r="JGZ754" s="45"/>
      <c r="JHA754" s="45"/>
      <c r="JHB754" s="45"/>
      <c r="JHC754" s="45"/>
      <c r="JHD754" s="45"/>
      <c r="JHE754" s="45"/>
      <c r="JHF754" s="45"/>
      <c r="JHG754" s="45"/>
      <c r="JHH754" s="45"/>
      <c r="JHI754" s="45"/>
      <c r="JHJ754" s="45"/>
      <c r="JHK754" s="45"/>
      <c r="JHL754" s="45"/>
      <c r="JHM754" s="45"/>
      <c r="JHN754" s="45"/>
      <c r="JHO754" s="45"/>
      <c r="JHP754" s="45"/>
      <c r="JHQ754" s="45"/>
      <c r="JHR754" s="45"/>
      <c r="JHS754" s="45"/>
      <c r="JHT754" s="45"/>
      <c r="JHU754" s="45"/>
      <c r="JHV754" s="45"/>
      <c r="JHW754" s="45"/>
      <c r="JHX754" s="45"/>
      <c r="JHY754" s="45"/>
      <c r="JHZ754" s="45"/>
      <c r="JIA754" s="45"/>
      <c r="JIB754" s="45"/>
      <c r="JIC754" s="45"/>
      <c r="JID754" s="45"/>
      <c r="JIE754" s="45"/>
      <c r="JIF754" s="45"/>
      <c r="JIG754" s="45"/>
      <c r="JIH754" s="45"/>
      <c r="JII754" s="45"/>
      <c r="JIJ754" s="45"/>
      <c r="JIK754" s="45"/>
      <c r="JIL754" s="45"/>
      <c r="JIM754" s="45"/>
      <c r="JIN754" s="45"/>
      <c r="JIO754" s="45"/>
      <c r="JIP754" s="45"/>
      <c r="JIQ754" s="45"/>
      <c r="JIR754" s="45"/>
      <c r="JIS754" s="45"/>
      <c r="JIT754" s="45"/>
      <c r="JIU754" s="45"/>
      <c r="JIV754" s="45"/>
      <c r="JIW754" s="45"/>
      <c r="JIX754" s="45"/>
      <c r="JIY754" s="45"/>
      <c r="JIZ754" s="45"/>
      <c r="JJA754" s="45"/>
      <c r="JJB754" s="45"/>
      <c r="JJC754" s="45"/>
      <c r="JJD754" s="45"/>
      <c r="JJE754" s="45"/>
      <c r="JJF754" s="45"/>
      <c r="JJG754" s="45"/>
      <c r="JJH754" s="45"/>
      <c r="JJI754" s="45"/>
      <c r="JJJ754" s="45"/>
      <c r="JJK754" s="45"/>
      <c r="JJL754" s="45"/>
      <c r="JJM754" s="45"/>
      <c r="JJN754" s="45"/>
      <c r="JJO754" s="45"/>
      <c r="JJP754" s="45"/>
      <c r="JJQ754" s="45"/>
      <c r="JJR754" s="45"/>
      <c r="JJS754" s="45"/>
      <c r="JJT754" s="45"/>
      <c r="JJU754" s="45"/>
      <c r="JJV754" s="45"/>
      <c r="JJW754" s="45"/>
      <c r="JJX754" s="45"/>
      <c r="JJY754" s="45"/>
      <c r="JJZ754" s="45"/>
      <c r="JKA754" s="45"/>
      <c r="JKB754" s="45"/>
      <c r="JKC754" s="45"/>
      <c r="JKD754" s="45"/>
      <c r="JKE754" s="45"/>
      <c r="JKF754" s="45"/>
      <c r="JKG754" s="45"/>
      <c r="JKH754" s="45"/>
      <c r="JKI754" s="45"/>
      <c r="JKJ754" s="45"/>
      <c r="JKK754" s="45"/>
      <c r="JKL754" s="45"/>
      <c r="JKM754" s="45"/>
      <c r="JKN754" s="45"/>
      <c r="JKO754" s="45"/>
      <c r="JKP754" s="45"/>
      <c r="JKQ754" s="45"/>
      <c r="JKR754" s="45"/>
      <c r="JKS754" s="45"/>
      <c r="JKT754" s="45"/>
      <c r="JKU754" s="45"/>
      <c r="JKV754" s="45"/>
      <c r="JKW754" s="45"/>
      <c r="JKX754" s="45"/>
      <c r="JKY754" s="45"/>
      <c r="JKZ754" s="45"/>
      <c r="JLA754" s="45"/>
      <c r="JLB754" s="45"/>
      <c r="JLC754" s="45"/>
      <c r="JLD754" s="45"/>
      <c r="JLE754" s="45"/>
      <c r="JLF754" s="45"/>
      <c r="JLG754" s="45"/>
      <c r="JLH754" s="45"/>
      <c r="JLI754" s="45"/>
      <c r="JLJ754" s="45"/>
      <c r="JLK754" s="45"/>
      <c r="JLL754" s="45"/>
      <c r="JLM754" s="45"/>
      <c r="JLN754" s="45"/>
      <c r="JLO754" s="45"/>
      <c r="JLP754" s="45"/>
      <c r="JLQ754" s="45"/>
      <c r="JLR754" s="45"/>
      <c r="JLS754" s="45"/>
      <c r="JLT754" s="45"/>
      <c r="JLU754" s="45"/>
      <c r="JLV754" s="45"/>
      <c r="JLW754" s="45"/>
      <c r="JLX754" s="45"/>
      <c r="JLY754" s="45"/>
      <c r="JLZ754" s="45"/>
      <c r="JMA754" s="45"/>
      <c r="JMB754" s="45"/>
      <c r="JMC754" s="45"/>
      <c r="JMD754" s="45"/>
      <c r="JME754" s="45"/>
      <c r="JMF754" s="45"/>
      <c r="JMG754" s="45"/>
      <c r="JMH754" s="45"/>
      <c r="JMI754" s="45"/>
      <c r="JMJ754" s="45"/>
      <c r="JMK754" s="45"/>
      <c r="JML754" s="45"/>
      <c r="JMM754" s="45"/>
      <c r="JMN754" s="45"/>
      <c r="JMO754" s="45"/>
      <c r="JMP754" s="45"/>
      <c r="JMQ754" s="45"/>
      <c r="JMR754" s="45"/>
      <c r="JMS754" s="45"/>
      <c r="JMT754" s="45"/>
      <c r="JMU754" s="45"/>
      <c r="JMV754" s="45"/>
      <c r="JMW754" s="45"/>
      <c r="JMX754" s="45"/>
      <c r="JMY754" s="45"/>
      <c r="JMZ754" s="45"/>
      <c r="JNA754" s="45"/>
      <c r="JNB754" s="45"/>
      <c r="JNC754" s="45"/>
      <c r="JND754" s="45"/>
      <c r="JNE754" s="45"/>
      <c r="JNF754" s="45"/>
      <c r="JNG754" s="45"/>
      <c r="JNH754" s="45"/>
      <c r="JNI754" s="45"/>
      <c r="JNJ754" s="45"/>
      <c r="JNK754" s="45"/>
      <c r="JNL754" s="45"/>
      <c r="JNM754" s="45"/>
      <c r="JNN754" s="45"/>
      <c r="JNO754" s="45"/>
      <c r="JNP754" s="45"/>
      <c r="JNQ754" s="45"/>
      <c r="JNR754" s="45"/>
      <c r="JNS754" s="45"/>
      <c r="JNT754" s="45"/>
      <c r="JNU754" s="45"/>
      <c r="JNV754" s="45"/>
      <c r="JNW754" s="45"/>
      <c r="JNX754" s="45"/>
      <c r="JNY754" s="45"/>
      <c r="JNZ754" s="45"/>
      <c r="JOA754" s="45"/>
      <c r="JOB754" s="45"/>
      <c r="JOC754" s="45"/>
      <c r="JOD754" s="45"/>
      <c r="JOE754" s="45"/>
      <c r="JOF754" s="45"/>
      <c r="JOG754" s="45"/>
      <c r="JOH754" s="45"/>
      <c r="JOI754" s="45"/>
      <c r="JOJ754" s="45"/>
      <c r="JOK754" s="45"/>
      <c r="JOL754" s="45"/>
      <c r="JOM754" s="45"/>
      <c r="JON754" s="45"/>
      <c r="JOO754" s="45"/>
      <c r="JOP754" s="45"/>
      <c r="JOQ754" s="45"/>
      <c r="JOR754" s="45"/>
      <c r="JOS754" s="45"/>
      <c r="JOT754" s="45"/>
      <c r="JOU754" s="45"/>
      <c r="JOV754" s="45"/>
      <c r="JOW754" s="45"/>
      <c r="JOX754" s="45"/>
      <c r="JOY754" s="45"/>
      <c r="JOZ754" s="45"/>
      <c r="JPA754" s="45"/>
      <c r="JPB754" s="45"/>
      <c r="JPC754" s="45"/>
      <c r="JPD754" s="45"/>
      <c r="JPE754" s="45"/>
      <c r="JPF754" s="45"/>
      <c r="JPG754" s="45"/>
      <c r="JPH754" s="45"/>
      <c r="JPI754" s="45"/>
      <c r="JPJ754" s="45"/>
      <c r="JPK754" s="45"/>
      <c r="JPL754" s="45"/>
      <c r="JPM754" s="45"/>
      <c r="JPN754" s="45"/>
      <c r="JPO754" s="45"/>
      <c r="JPP754" s="45"/>
      <c r="JPQ754" s="45"/>
      <c r="JPR754" s="45"/>
      <c r="JPS754" s="45"/>
      <c r="JPT754" s="45"/>
      <c r="JPU754" s="45"/>
      <c r="JPV754" s="45"/>
      <c r="JPW754" s="45"/>
      <c r="JPX754" s="45"/>
      <c r="JPY754" s="45"/>
      <c r="JPZ754" s="45"/>
      <c r="JQA754" s="45"/>
      <c r="JQB754" s="45"/>
      <c r="JQC754" s="45"/>
      <c r="JQD754" s="45"/>
      <c r="JQE754" s="45"/>
      <c r="JQF754" s="45"/>
      <c r="JQG754" s="45"/>
      <c r="JQH754" s="45"/>
      <c r="JQI754" s="45"/>
      <c r="JQJ754" s="45"/>
      <c r="JQK754" s="45"/>
      <c r="JQL754" s="45"/>
      <c r="JQM754" s="45"/>
      <c r="JQN754" s="45"/>
      <c r="JQO754" s="45"/>
      <c r="JQP754" s="45"/>
      <c r="JQQ754" s="45"/>
      <c r="JQR754" s="45"/>
      <c r="JQS754" s="45"/>
      <c r="JQT754" s="45"/>
      <c r="JQU754" s="45"/>
      <c r="JQV754" s="45"/>
      <c r="JQW754" s="45"/>
      <c r="JQX754" s="45"/>
      <c r="JQY754" s="45"/>
      <c r="JQZ754" s="45"/>
      <c r="JRA754" s="45"/>
      <c r="JRB754" s="45"/>
      <c r="JRC754" s="45"/>
      <c r="JRD754" s="45"/>
      <c r="JRE754" s="45"/>
      <c r="JRF754" s="45"/>
      <c r="JRG754" s="45"/>
      <c r="JRH754" s="45"/>
      <c r="JRI754" s="45"/>
      <c r="JRJ754" s="45"/>
      <c r="JRK754" s="45"/>
      <c r="JRL754" s="45"/>
      <c r="JRM754" s="45"/>
      <c r="JRN754" s="45"/>
      <c r="JRO754" s="45"/>
      <c r="JRP754" s="45"/>
      <c r="JRQ754" s="45"/>
      <c r="JRR754" s="45"/>
      <c r="JRS754" s="45"/>
      <c r="JRT754" s="45"/>
      <c r="JRU754" s="45"/>
      <c r="JRV754" s="45"/>
      <c r="JRW754" s="45"/>
      <c r="JRX754" s="45"/>
      <c r="JRY754" s="45"/>
      <c r="JRZ754" s="45"/>
      <c r="JSA754" s="45"/>
      <c r="JSB754" s="45"/>
      <c r="JSC754" s="45"/>
      <c r="JSD754" s="45"/>
      <c r="JSE754" s="45"/>
      <c r="JSF754" s="45"/>
      <c r="JSG754" s="45"/>
      <c r="JSH754" s="45"/>
      <c r="JSI754" s="45"/>
      <c r="JSJ754" s="45"/>
      <c r="JSK754" s="45"/>
      <c r="JSL754" s="45"/>
      <c r="JSM754" s="45"/>
      <c r="JSN754" s="45"/>
      <c r="JSO754" s="45"/>
      <c r="JSP754" s="45"/>
      <c r="JSQ754" s="45"/>
      <c r="JSR754" s="45"/>
      <c r="JSS754" s="45"/>
      <c r="JST754" s="45"/>
      <c r="JSU754" s="45"/>
      <c r="JSV754" s="45"/>
      <c r="JSW754" s="45"/>
      <c r="JSX754" s="45"/>
      <c r="JSY754" s="45"/>
      <c r="JSZ754" s="45"/>
      <c r="JTA754" s="45"/>
      <c r="JTB754" s="45"/>
      <c r="JTC754" s="45"/>
      <c r="JTD754" s="45"/>
      <c r="JTE754" s="45"/>
      <c r="JTF754" s="45"/>
      <c r="JTG754" s="45"/>
      <c r="JTH754" s="45"/>
      <c r="JTI754" s="45"/>
      <c r="JTJ754" s="45"/>
      <c r="JTK754" s="45"/>
      <c r="JTL754" s="45"/>
      <c r="JTM754" s="45"/>
      <c r="JTN754" s="45"/>
      <c r="JTO754" s="45"/>
      <c r="JTP754" s="45"/>
      <c r="JTQ754" s="45"/>
      <c r="JTR754" s="45"/>
      <c r="JTS754" s="45"/>
      <c r="JTT754" s="45"/>
      <c r="JTU754" s="45"/>
      <c r="JTV754" s="45"/>
      <c r="JTW754" s="45"/>
      <c r="JTX754" s="45"/>
      <c r="JTY754" s="45"/>
      <c r="JTZ754" s="45"/>
      <c r="JUA754" s="45"/>
      <c r="JUB754" s="45"/>
      <c r="JUC754" s="45"/>
      <c r="JUD754" s="45"/>
      <c r="JUE754" s="45"/>
      <c r="JUF754" s="45"/>
      <c r="JUG754" s="45"/>
      <c r="JUH754" s="45"/>
      <c r="JUI754" s="45"/>
      <c r="JUJ754" s="45"/>
      <c r="JUK754" s="45"/>
      <c r="JUL754" s="45"/>
      <c r="JUM754" s="45"/>
      <c r="JUN754" s="45"/>
      <c r="JUO754" s="45"/>
      <c r="JUP754" s="45"/>
      <c r="JUQ754" s="45"/>
      <c r="JUR754" s="45"/>
      <c r="JUS754" s="45"/>
      <c r="JUT754" s="45"/>
      <c r="JUU754" s="45"/>
      <c r="JUV754" s="45"/>
      <c r="JUW754" s="45"/>
      <c r="JUX754" s="45"/>
      <c r="JUY754" s="45"/>
      <c r="JUZ754" s="45"/>
      <c r="JVA754" s="45"/>
      <c r="JVB754" s="45"/>
      <c r="JVC754" s="45"/>
      <c r="JVD754" s="45"/>
      <c r="JVE754" s="45"/>
      <c r="JVF754" s="45"/>
      <c r="JVG754" s="45"/>
      <c r="JVH754" s="45"/>
      <c r="JVI754" s="45"/>
      <c r="JVJ754" s="45"/>
      <c r="JVK754" s="45"/>
      <c r="JVL754" s="45"/>
      <c r="JVM754" s="45"/>
      <c r="JVN754" s="45"/>
      <c r="JVO754" s="45"/>
      <c r="JVP754" s="45"/>
      <c r="JVQ754" s="45"/>
      <c r="JVR754" s="45"/>
      <c r="JVS754" s="45"/>
      <c r="JVT754" s="45"/>
      <c r="JVU754" s="45"/>
      <c r="JVV754" s="45"/>
      <c r="JVW754" s="45"/>
      <c r="JVX754" s="45"/>
      <c r="JVY754" s="45"/>
      <c r="JVZ754" s="45"/>
      <c r="JWA754" s="45"/>
      <c r="JWB754" s="45"/>
      <c r="JWC754" s="45"/>
      <c r="JWD754" s="45"/>
      <c r="JWE754" s="45"/>
      <c r="JWF754" s="45"/>
      <c r="JWG754" s="45"/>
      <c r="JWH754" s="45"/>
      <c r="JWI754" s="45"/>
      <c r="JWJ754" s="45"/>
      <c r="JWK754" s="45"/>
      <c r="JWL754" s="45"/>
      <c r="JWM754" s="45"/>
      <c r="JWN754" s="45"/>
      <c r="JWO754" s="45"/>
      <c r="JWP754" s="45"/>
      <c r="JWQ754" s="45"/>
      <c r="JWR754" s="45"/>
      <c r="JWS754" s="45"/>
      <c r="JWT754" s="45"/>
      <c r="JWU754" s="45"/>
      <c r="JWV754" s="45"/>
      <c r="JWW754" s="45"/>
      <c r="JWX754" s="45"/>
      <c r="JWY754" s="45"/>
      <c r="JWZ754" s="45"/>
      <c r="JXA754" s="45"/>
      <c r="JXB754" s="45"/>
      <c r="JXC754" s="45"/>
      <c r="JXD754" s="45"/>
      <c r="JXE754" s="45"/>
      <c r="JXF754" s="45"/>
      <c r="JXG754" s="45"/>
      <c r="JXH754" s="45"/>
      <c r="JXI754" s="45"/>
      <c r="JXJ754" s="45"/>
      <c r="JXK754" s="45"/>
      <c r="JXL754" s="45"/>
      <c r="JXM754" s="45"/>
      <c r="JXN754" s="45"/>
      <c r="JXO754" s="45"/>
      <c r="JXP754" s="45"/>
      <c r="JXQ754" s="45"/>
      <c r="JXR754" s="45"/>
      <c r="JXS754" s="45"/>
      <c r="JXT754" s="45"/>
      <c r="JXU754" s="45"/>
      <c r="JXV754" s="45"/>
      <c r="JXW754" s="45"/>
      <c r="JXX754" s="45"/>
      <c r="JXY754" s="45"/>
      <c r="JXZ754" s="45"/>
      <c r="JYA754" s="45"/>
      <c r="JYB754" s="45"/>
      <c r="JYC754" s="45"/>
      <c r="JYD754" s="45"/>
      <c r="JYE754" s="45"/>
      <c r="JYF754" s="45"/>
      <c r="JYG754" s="45"/>
      <c r="JYH754" s="45"/>
      <c r="JYI754" s="45"/>
      <c r="JYJ754" s="45"/>
      <c r="JYK754" s="45"/>
      <c r="JYL754" s="45"/>
      <c r="JYM754" s="45"/>
      <c r="JYN754" s="45"/>
      <c r="JYO754" s="45"/>
      <c r="JYP754" s="45"/>
      <c r="JYQ754" s="45"/>
      <c r="JYR754" s="45"/>
      <c r="JYS754" s="45"/>
      <c r="JYT754" s="45"/>
      <c r="JYU754" s="45"/>
      <c r="JYV754" s="45"/>
      <c r="JYW754" s="45"/>
      <c r="JYX754" s="45"/>
      <c r="JYY754" s="45"/>
      <c r="JYZ754" s="45"/>
      <c r="JZA754" s="45"/>
      <c r="JZB754" s="45"/>
      <c r="JZC754" s="45"/>
      <c r="JZD754" s="45"/>
      <c r="JZE754" s="45"/>
      <c r="JZF754" s="45"/>
      <c r="JZG754" s="45"/>
      <c r="JZH754" s="45"/>
      <c r="JZI754" s="45"/>
      <c r="JZJ754" s="45"/>
      <c r="JZK754" s="45"/>
      <c r="JZL754" s="45"/>
      <c r="JZM754" s="45"/>
      <c r="JZN754" s="45"/>
      <c r="JZO754" s="45"/>
      <c r="JZP754" s="45"/>
      <c r="JZQ754" s="45"/>
      <c r="JZR754" s="45"/>
      <c r="JZS754" s="45"/>
      <c r="JZT754" s="45"/>
      <c r="JZU754" s="45"/>
      <c r="JZV754" s="45"/>
      <c r="JZW754" s="45"/>
      <c r="JZX754" s="45"/>
      <c r="JZY754" s="45"/>
      <c r="JZZ754" s="45"/>
      <c r="KAA754" s="45"/>
      <c r="KAB754" s="45"/>
      <c r="KAC754" s="45"/>
      <c r="KAD754" s="45"/>
      <c r="KAE754" s="45"/>
      <c r="KAF754" s="45"/>
      <c r="KAG754" s="45"/>
      <c r="KAH754" s="45"/>
      <c r="KAI754" s="45"/>
      <c r="KAJ754" s="45"/>
      <c r="KAK754" s="45"/>
      <c r="KAL754" s="45"/>
      <c r="KAM754" s="45"/>
      <c r="KAN754" s="45"/>
      <c r="KAO754" s="45"/>
      <c r="KAP754" s="45"/>
      <c r="KAQ754" s="45"/>
      <c r="KAR754" s="45"/>
      <c r="KAS754" s="45"/>
      <c r="KAT754" s="45"/>
      <c r="KAU754" s="45"/>
      <c r="KAV754" s="45"/>
      <c r="KAW754" s="45"/>
      <c r="KAX754" s="45"/>
      <c r="KAY754" s="45"/>
      <c r="KAZ754" s="45"/>
      <c r="KBA754" s="45"/>
      <c r="KBB754" s="45"/>
      <c r="KBC754" s="45"/>
      <c r="KBD754" s="45"/>
      <c r="KBE754" s="45"/>
      <c r="KBF754" s="45"/>
      <c r="KBG754" s="45"/>
      <c r="KBH754" s="45"/>
      <c r="KBI754" s="45"/>
      <c r="KBJ754" s="45"/>
      <c r="KBK754" s="45"/>
      <c r="KBL754" s="45"/>
      <c r="KBM754" s="45"/>
      <c r="KBN754" s="45"/>
      <c r="KBO754" s="45"/>
      <c r="KBP754" s="45"/>
      <c r="KBQ754" s="45"/>
      <c r="KBR754" s="45"/>
      <c r="KBS754" s="45"/>
      <c r="KBT754" s="45"/>
      <c r="KBU754" s="45"/>
      <c r="KBV754" s="45"/>
      <c r="KBW754" s="45"/>
      <c r="KBX754" s="45"/>
      <c r="KBY754" s="45"/>
      <c r="KBZ754" s="45"/>
      <c r="KCA754" s="45"/>
      <c r="KCB754" s="45"/>
      <c r="KCC754" s="45"/>
      <c r="KCD754" s="45"/>
      <c r="KCE754" s="45"/>
      <c r="KCF754" s="45"/>
      <c r="KCG754" s="45"/>
      <c r="KCH754" s="45"/>
      <c r="KCI754" s="45"/>
      <c r="KCJ754" s="45"/>
      <c r="KCK754" s="45"/>
      <c r="KCL754" s="45"/>
      <c r="KCM754" s="45"/>
      <c r="KCN754" s="45"/>
      <c r="KCO754" s="45"/>
      <c r="KCP754" s="45"/>
      <c r="KCQ754" s="45"/>
      <c r="KCR754" s="45"/>
      <c r="KCS754" s="45"/>
      <c r="KCT754" s="45"/>
      <c r="KCU754" s="45"/>
      <c r="KCV754" s="45"/>
      <c r="KCW754" s="45"/>
      <c r="KCX754" s="45"/>
      <c r="KCY754" s="45"/>
      <c r="KCZ754" s="45"/>
      <c r="KDA754" s="45"/>
      <c r="KDB754" s="45"/>
      <c r="KDC754" s="45"/>
      <c r="KDD754" s="45"/>
      <c r="KDE754" s="45"/>
      <c r="KDF754" s="45"/>
      <c r="KDG754" s="45"/>
      <c r="KDH754" s="45"/>
      <c r="KDI754" s="45"/>
      <c r="KDJ754" s="45"/>
      <c r="KDK754" s="45"/>
      <c r="KDL754" s="45"/>
      <c r="KDM754" s="45"/>
      <c r="KDN754" s="45"/>
      <c r="KDO754" s="45"/>
      <c r="KDP754" s="45"/>
      <c r="KDQ754" s="45"/>
      <c r="KDR754" s="45"/>
      <c r="KDS754" s="45"/>
      <c r="KDT754" s="45"/>
      <c r="KDU754" s="45"/>
      <c r="KDV754" s="45"/>
      <c r="KDW754" s="45"/>
      <c r="KDX754" s="45"/>
      <c r="KDY754" s="45"/>
      <c r="KDZ754" s="45"/>
      <c r="KEA754" s="45"/>
      <c r="KEB754" s="45"/>
      <c r="KEC754" s="45"/>
      <c r="KED754" s="45"/>
      <c r="KEE754" s="45"/>
      <c r="KEF754" s="45"/>
      <c r="KEG754" s="45"/>
      <c r="KEH754" s="45"/>
      <c r="KEI754" s="45"/>
      <c r="KEJ754" s="45"/>
      <c r="KEK754" s="45"/>
      <c r="KEL754" s="45"/>
      <c r="KEM754" s="45"/>
      <c r="KEN754" s="45"/>
      <c r="KEO754" s="45"/>
      <c r="KEP754" s="45"/>
      <c r="KEQ754" s="45"/>
      <c r="KER754" s="45"/>
      <c r="KES754" s="45"/>
      <c r="KET754" s="45"/>
      <c r="KEU754" s="45"/>
      <c r="KEV754" s="45"/>
      <c r="KEW754" s="45"/>
      <c r="KEX754" s="45"/>
      <c r="KEY754" s="45"/>
      <c r="KEZ754" s="45"/>
      <c r="KFA754" s="45"/>
      <c r="KFB754" s="45"/>
      <c r="KFC754" s="45"/>
      <c r="KFD754" s="45"/>
      <c r="KFE754" s="45"/>
      <c r="KFF754" s="45"/>
      <c r="KFG754" s="45"/>
      <c r="KFH754" s="45"/>
      <c r="KFI754" s="45"/>
      <c r="KFJ754" s="45"/>
      <c r="KFK754" s="45"/>
      <c r="KFL754" s="45"/>
      <c r="KFM754" s="45"/>
      <c r="KFN754" s="45"/>
      <c r="KFO754" s="45"/>
      <c r="KFP754" s="45"/>
      <c r="KFQ754" s="45"/>
      <c r="KFR754" s="45"/>
      <c r="KFS754" s="45"/>
      <c r="KFT754" s="45"/>
      <c r="KFU754" s="45"/>
      <c r="KFV754" s="45"/>
      <c r="KFW754" s="45"/>
      <c r="KFX754" s="45"/>
      <c r="KFY754" s="45"/>
      <c r="KFZ754" s="45"/>
      <c r="KGA754" s="45"/>
      <c r="KGB754" s="45"/>
      <c r="KGC754" s="45"/>
      <c r="KGD754" s="45"/>
      <c r="KGE754" s="45"/>
      <c r="KGF754" s="45"/>
      <c r="KGG754" s="45"/>
      <c r="KGH754" s="45"/>
      <c r="KGI754" s="45"/>
      <c r="KGJ754" s="45"/>
      <c r="KGK754" s="45"/>
      <c r="KGL754" s="45"/>
      <c r="KGM754" s="45"/>
      <c r="KGN754" s="45"/>
      <c r="KGO754" s="45"/>
      <c r="KGP754" s="45"/>
      <c r="KGQ754" s="45"/>
      <c r="KGR754" s="45"/>
      <c r="KGS754" s="45"/>
      <c r="KGT754" s="45"/>
      <c r="KGU754" s="45"/>
      <c r="KGV754" s="45"/>
      <c r="KGW754" s="45"/>
      <c r="KGX754" s="45"/>
      <c r="KGY754" s="45"/>
      <c r="KGZ754" s="45"/>
      <c r="KHA754" s="45"/>
      <c r="KHB754" s="45"/>
      <c r="KHC754" s="45"/>
      <c r="KHD754" s="45"/>
      <c r="KHE754" s="45"/>
      <c r="KHF754" s="45"/>
      <c r="KHG754" s="45"/>
      <c r="KHH754" s="45"/>
      <c r="KHI754" s="45"/>
      <c r="KHJ754" s="45"/>
      <c r="KHK754" s="45"/>
      <c r="KHL754" s="45"/>
      <c r="KHM754" s="45"/>
      <c r="KHN754" s="45"/>
      <c r="KHO754" s="45"/>
      <c r="KHP754" s="45"/>
      <c r="KHQ754" s="45"/>
      <c r="KHR754" s="45"/>
      <c r="KHS754" s="45"/>
      <c r="KHT754" s="45"/>
      <c r="KHU754" s="45"/>
      <c r="KHV754" s="45"/>
      <c r="KHW754" s="45"/>
      <c r="KHX754" s="45"/>
      <c r="KHY754" s="45"/>
      <c r="KHZ754" s="45"/>
      <c r="KIA754" s="45"/>
      <c r="KIB754" s="45"/>
      <c r="KIC754" s="45"/>
      <c r="KID754" s="45"/>
      <c r="KIE754" s="45"/>
      <c r="KIF754" s="45"/>
      <c r="KIG754" s="45"/>
      <c r="KIH754" s="45"/>
      <c r="KII754" s="45"/>
      <c r="KIJ754" s="45"/>
      <c r="KIK754" s="45"/>
      <c r="KIL754" s="45"/>
      <c r="KIM754" s="45"/>
      <c r="KIN754" s="45"/>
      <c r="KIO754" s="45"/>
      <c r="KIP754" s="45"/>
      <c r="KIQ754" s="45"/>
      <c r="KIR754" s="45"/>
      <c r="KIS754" s="45"/>
      <c r="KIT754" s="45"/>
      <c r="KIU754" s="45"/>
      <c r="KIV754" s="45"/>
      <c r="KIW754" s="45"/>
      <c r="KIX754" s="45"/>
      <c r="KIY754" s="45"/>
      <c r="KIZ754" s="45"/>
      <c r="KJA754" s="45"/>
      <c r="KJB754" s="45"/>
      <c r="KJC754" s="45"/>
      <c r="KJD754" s="45"/>
      <c r="KJE754" s="45"/>
      <c r="KJF754" s="45"/>
      <c r="KJG754" s="45"/>
      <c r="KJH754" s="45"/>
      <c r="KJI754" s="45"/>
      <c r="KJJ754" s="45"/>
      <c r="KJK754" s="45"/>
      <c r="KJL754" s="45"/>
      <c r="KJM754" s="45"/>
      <c r="KJN754" s="45"/>
      <c r="KJO754" s="45"/>
      <c r="KJP754" s="45"/>
      <c r="KJQ754" s="45"/>
      <c r="KJR754" s="45"/>
      <c r="KJS754" s="45"/>
      <c r="KJT754" s="45"/>
      <c r="KJU754" s="45"/>
      <c r="KJV754" s="45"/>
      <c r="KJW754" s="45"/>
      <c r="KJX754" s="45"/>
      <c r="KJY754" s="45"/>
      <c r="KJZ754" s="45"/>
      <c r="KKA754" s="45"/>
      <c r="KKB754" s="45"/>
      <c r="KKC754" s="45"/>
      <c r="KKD754" s="45"/>
      <c r="KKE754" s="45"/>
      <c r="KKF754" s="45"/>
      <c r="KKG754" s="45"/>
      <c r="KKH754" s="45"/>
      <c r="KKI754" s="45"/>
      <c r="KKJ754" s="45"/>
      <c r="KKK754" s="45"/>
      <c r="KKL754" s="45"/>
      <c r="KKM754" s="45"/>
      <c r="KKN754" s="45"/>
      <c r="KKO754" s="45"/>
      <c r="KKP754" s="45"/>
      <c r="KKQ754" s="45"/>
      <c r="KKR754" s="45"/>
      <c r="KKS754" s="45"/>
      <c r="KKT754" s="45"/>
      <c r="KKU754" s="45"/>
      <c r="KKV754" s="45"/>
      <c r="KKW754" s="45"/>
      <c r="KKX754" s="45"/>
      <c r="KKY754" s="45"/>
      <c r="KKZ754" s="45"/>
      <c r="KLA754" s="45"/>
      <c r="KLB754" s="45"/>
      <c r="KLC754" s="45"/>
      <c r="KLD754" s="45"/>
      <c r="KLE754" s="45"/>
      <c r="KLF754" s="45"/>
      <c r="KLG754" s="45"/>
      <c r="KLH754" s="45"/>
      <c r="KLI754" s="45"/>
      <c r="KLJ754" s="45"/>
      <c r="KLK754" s="45"/>
      <c r="KLL754" s="45"/>
      <c r="KLM754" s="45"/>
      <c r="KLN754" s="45"/>
      <c r="KLO754" s="45"/>
      <c r="KLP754" s="45"/>
      <c r="KLQ754" s="45"/>
      <c r="KLR754" s="45"/>
      <c r="KLS754" s="45"/>
      <c r="KLT754" s="45"/>
      <c r="KLU754" s="45"/>
      <c r="KLV754" s="45"/>
      <c r="KLW754" s="45"/>
      <c r="KLX754" s="45"/>
      <c r="KLY754" s="45"/>
      <c r="KLZ754" s="45"/>
      <c r="KMA754" s="45"/>
      <c r="KMB754" s="45"/>
      <c r="KMC754" s="45"/>
      <c r="KMD754" s="45"/>
      <c r="KME754" s="45"/>
      <c r="KMF754" s="45"/>
      <c r="KMG754" s="45"/>
      <c r="KMH754" s="45"/>
      <c r="KMI754" s="45"/>
      <c r="KMJ754" s="45"/>
      <c r="KMK754" s="45"/>
      <c r="KML754" s="45"/>
      <c r="KMM754" s="45"/>
      <c r="KMN754" s="45"/>
      <c r="KMO754" s="45"/>
      <c r="KMP754" s="45"/>
      <c r="KMQ754" s="45"/>
      <c r="KMR754" s="45"/>
      <c r="KMS754" s="45"/>
      <c r="KMT754" s="45"/>
      <c r="KMU754" s="45"/>
      <c r="KMV754" s="45"/>
      <c r="KMW754" s="45"/>
      <c r="KMX754" s="45"/>
      <c r="KMY754" s="45"/>
      <c r="KMZ754" s="45"/>
      <c r="KNA754" s="45"/>
      <c r="KNB754" s="45"/>
      <c r="KNC754" s="45"/>
      <c r="KND754" s="45"/>
      <c r="KNE754" s="45"/>
      <c r="KNF754" s="45"/>
      <c r="KNG754" s="45"/>
      <c r="KNH754" s="45"/>
      <c r="KNI754" s="45"/>
      <c r="KNJ754" s="45"/>
      <c r="KNK754" s="45"/>
      <c r="KNL754" s="45"/>
      <c r="KNM754" s="45"/>
      <c r="KNN754" s="45"/>
      <c r="KNO754" s="45"/>
      <c r="KNP754" s="45"/>
      <c r="KNQ754" s="45"/>
      <c r="KNR754" s="45"/>
      <c r="KNS754" s="45"/>
      <c r="KNT754" s="45"/>
      <c r="KNU754" s="45"/>
      <c r="KNV754" s="45"/>
      <c r="KNW754" s="45"/>
      <c r="KNX754" s="45"/>
      <c r="KNY754" s="45"/>
      <c r="KNZ754" s="45"/>
      <c r="KOA754" s="45"/>
      <c r="KOB754" s="45"/>
      <c r="KOC754" s="45"/>
      <c r="KOD754" s="45"/>
      <c r="KOE754" s="45"/>
      <c r="KOF754" s="45"/>
      <c r="KOG754" s="45"/>
      <c r="KOH754" s="45"/>
      <c r="KOI754" s="45"/>
      <c r="KOJ754" s="45"/>
      <c r="KOK754" s="45"/>
      <c r="KOL754" s="45"/>
      <c r="KOM754" s="45"/>
      <c r="KON754" s="45"/>
      <c r="KOO754" s="45"/>
      <c r="KOP754" s="45"/>
      <c r="KOQ754" s="45"/>
      <c r="KOR754" s="45"/>
      <c r="KOS754" s="45"/>
      <c r="KOT754" s="45"/>
      <c r="KOU754" s="45"/>
      <c r="KOV754" s="45"/>
      <c r="KOW754" s="45"/>
      <c r="KOX754" s="45"/>
      <c r="KOY754" s="45"/>
      <c r="KOZ754" s="45"/>
      <c r="KPA754" s="45"/>
      <c r="KPB754" s="45"/>
      <c r="KPC754" s="45"/>
      <c r="KPD754" s="45"/>
      <c r="KPE754" s="45"/>
      <c r="KPF754" s="45"/>
      <c r="KPG754" s="45"/>
      <c r="KPH754" s="45"/>
      <c r="KPI754" s="45"/>
      <c r="KPJ754" s="45"/>
      <c r="KPK754" s="45"/>
      <c r="KPL754" s="45"/>
      <c r="KPM754" s="45"/>
      <c r="KPN754" s="45"/>
      <c r="KPO754" s="45"/>
      <c r="KPP754" s="45"/>
      <c r="KPQ754" s="45"/>
      <c r="KPR754" s="45"/>
      <c r="KPS754" s="45"/>
      <c r="KPT754" s="45"/>
      <c r="KPU754" s="45"/>
      <c r="KPV754" s="45"/>
      <c r="KPW754" s="45"/>
      <c r="KPX754" s="45"/>
      <c r="KPY754" s="45"/>
      <c r="KPZ754" s="45"/>
      <c r="KQA754" s="45"/>
      <c r="KQB754" s="45"/>
      <c r="KQC754" s="45"/>
      <c r="KQD754" s="45"/>
      <c r="KQE754" s="45"/>
      <c r="KQF754" s="45"/>
      <c r="KQG754" s="45"/>
      <c r="KQH754" s="45"/>
      <c r="KQI754" s="45"/>
      <c r="KQJ754" s="45"/>
      <c r="KQK754" s="45"/>
      <c r="KQL754" s="45"/>
      <c r="KQM754" s="45"/>
      <c r="KQN754" s="45"/>
      <c r="KQO754" s="45"/>
      <c r="KQP754" s="45"/>
      <c r="KQQ754" s="45"/>
      <c r="KQR754" s="45"/>
      <c r="KQS754" s="45"/>
      <c r="KQT754" s="45"/>
      <c r="KQU754" s="45"/>
      <c r="KQV754" s="45"/>
      <c r="KQW754" s="45"/>
      <c r="KQX754" s="45"/>
      <c r="KQY754" s="45"/>
      <c r="KQZ754" s="45"/>
      <c r="KRA754" s="45"/>
      <c r="KRB754" s="45"/>
      <c r="KRC754" s="45"/>
      <c r="KRD754" s="45"/>
      <c r="KRE754" s="45"/>
      <c r="KRF754" s="45"/>
      <c r="KRG754" s="45"/>
      <c r="KRH754" s="45"/>
      <c r="KRI754" s="45"/>
      <c r="KRJ754" s="45"/>
      <c r="KRK754" s="45"/>
      <c r="KRL754" s="45"/>
      <c r="KRM754" s="45"/>
      <c r="KRN754" s="45"/>
      <c r="KRO754" s="45"/>
      <c r="KRP754" s="45"/>
      <c r="KRQ754" s="45"/>
      <c r="KRR754" s="45"/>
      <c r="KRS754" s="45"/>
      <c r="KRT754" s="45"/>
      <c r="KRU754" s="45"/>
      <c r="KRV754" s="45"/>
      <c r="KRW754" s="45"/>
      <c r="KRX754" s="45"/>
      <c r="KRY754" s="45"/>
      <c r="KRZ754" s="45"/>
      <c r="KSA754" s="45"/>
      <c r="KSB754" s="45"/>
      <c r="KSC754" s="45"/>
      <c r="KSD754" s="45"/>
      <c r="KSE754" s="45"/>
      <c r="KSF754" s="45"/>
      <c r="KSG754" s="45"/>
      <c r="KSH754" s="45"/>
      <c r="KSI754" s="45"/>
      <c r="KSJ754" s="45"/>
      <c r="KSK754" s="45"/>
      <c r="KSL754" s="45"/>
      <c r="KSM754" s="45"/>
      <c r="KSN754" s="45"/>
      <c r="KSO754" s="45"/>
      <c r="KSP754" s="45"/>
      <c r="KSQ754" s="45"/>
      <c r="KSR754" s="45"/>
      <c r="KSS754" s="45"/>
      <c r="KST754" s="45"/>
      <c r="KSU754" s="45"/>
      <c r="KSV754" s="45"/>
      <c r="KSW754" s="45"/>
      <c r="KSX754" s="45"/>
      <c r="KSY754" s="45"/>
      <c r="KSZ754" s="45"/>
      <c r="KTA754" s="45"/>
      <c r="KTB754" s="45"/>
      <c r="KTC754" s="45"/>
      <c r="KTD754" s="45"/>
      <c r="KTE754" s="45"/>
      <c r="KTF754" s="45"/>
      <c r="KTG754" s="45"/>
      <c r="KTH754" s="45"/>
      <c r="KTI754" s="45"/>
      <c r="KTJ754" s="45"/>
      <c r="KTK754" s="45"/>
      <c r="KTL754" s="45"/>
      <c r="KTM754" s="45"/>
      <c r="KTN754" s="45"/>
      <c r="KTO754" s="45"/>
      <c r="KTP754" s="45"/>
      <c r="KTQ754" s="45"/>
      <c r="KTR754" s="45"/>
      <c r="KTS754" s="45"/>
      <c r="KTT754" s="45"/>
      <c r="KTU754" s="45"/>
      <c r="KTV754" s="45"/>
      <c r="KTW754" s="45"/>
      <c r="KTX754" s="45"/>
      <c r="KTY754" s="45"/>
      <c r="KTZ754" s="45"/>
      <c r="KUA754" s="45"/>
      <c r="KUB754" s="45"/>
      <c r="KUC754" s="45"/>
      <c r="KUD754" s="45"/>
      <c r="KUE754" s="45"/>
      <c r="KUF754" s="45"/>
      <c r="KUG754" s="45"/>
      <c r="KUH754" s="45"/>
      <c r="KUI754" s="45"/>
      <c r="KUJ754" s="45"/>
      <c r="KUK754" s="45"/>
      <c r="KUL754" s="45"/>
      <c r="KUM754" s="45"/>
      <c r="KUN754" s="45"/>
      <c r="KUO754" s="45"/>
      <c r="KUP754" s="45"/>
      <c r="KUQ754" s="45"/>
      <c r="KUR754" s="45"/>
      <c r="KUS754" s="45"/>
      <c r="KUT754" s="45"/>
      <c r="KUU754" s="45"/>
      <c r="KUV754" s="45"/>
      <c r="KUW754" s="45"/>
      <c r="KUX754" s="45"/>
      <c r="KUY754" s="45"/>
      <c r="KUZ754" s="45"/>
      <c r="KVA754" s="45"/>
      <c r="KVB754" s="45"/>
      <c r="KVC754" s="45"/>
      <c r="KVD754" s="45"/>
      <c r="KVE754" s="45"/>
      <c r="KVF754" s="45"/>
      <c r="KVG754" s="45"/>
      <c r="KVH754" s="45"/>
      <c r="KVI754" s="45"/>
      <c r="KVJ754" s="45"/>
      <c r="KVK754" s="45"/>
      <c r="KVL754" s="45"/>
      <c r="KVM754" s="45"/>
      <c r="KVN754" s="45"/>
      <c r="KVO754" s="45"/>
      <c r="KVP754" s="45"/>
      <c r="KVQ754" s="45"/>
      <c r="KVR754" s="45"/>
      <c r="KVS754" s="45"/>
      <c r="KVT754" s="45"/>
      <c r="KVU754" s="45"/>
      <c r="KVV754" s="45"/>
      <c r="KVW754" s="45"/>
      <c r="KVX754" s="45"/>
      <c r="KVY754" s="45"/>
      <c r="KVZ754" s="45"/>
      <c r="KWA754" s="45"/>
      <c r="KWB754" s="45"/>
      <c r="KWC754" s="45"/>
      <c r="KWD754" s="45"/>
      <c r="KWE754" s="45"/>
      <c r="KWF754" s="45"/>
      <c r="KWG754" s="45"/>
      <c r="KWH754" s="45"/>
      <c r="KWI754" s="45"/>
      <c r="KWJ754" s="45"/>
      <c r="KWK754" s="45"/>
      <c r="KWL754" s="45"/>
      <c r="KWM754" s="45"/>
      <c r="KWN754" s="45"/>
      <c r="KWO754" s="45"/>
      <c r="KWP754" s="45"/>
      <c r="KWQ754" s="45"/>
      <c r="KWR754" s="45"/>
      <c r="KWS754" s="45"/>
      <c r="KWT754" s="45"/>
      <c r="KWU754" s="45"/>
      <c r="KWV754" s="45"/>
      <c r="KWW754" s="45"/>
      <c r="KWX754" s="45"/>
      <c r="KWY754" s="45"/>
      <c r="KWZ754" s="45"/>
      <c r="KXA754" s="45"/>
      <c r="KXB754" s="45"/>
      <c r="KXC754" s="45"/>
      <c r="KXD754" s="45"/>
      <c r="KXE754" s="45"/>
      <c r="KXF754" s="45"/>
      <c r="KXG754" s="45"/>
      <c r="KXH754" s="45"/>
      <c r="KXI754" s="45"/>
      <c r="KXJ754" s="45"/>
      <c r="KXK754" s="45"/>
      <c r="KXL754" s="45"/>
      <c r="KXM754" s="45"/>
      <c r="KXN754" s="45"/>
      <c r="KXO754" s="45"/>
      <c r="KXP754" s="45"/>
      <c r="KXQ754" s="45"/>
      <c r="KXR754" s="45"/>
      <c r="KXS754" s="45"/>
      <c r="KXT754" s="45"/>
      <c r="KXU754" s="45"/>
      <c r="KXV754" s="45"/>
      <c r="KXW754" s="45"/>
      <c r="KXX754" s="45"/>
      <c r="KXY754" s="45"/>
      <c r="KXZ754" s="45"/>
      <c r="KYA754" s="45"/>
      <c r="KYB754" s="45"/>
      <c r="KYC754" s="45"/>
      <c r="KYD754" s="45"/>
      <c r="KYE754" s="45"/>
      <c r="KYF754" s="45"/>
      <c r="KYG754" s="45"/>
      <c r="KYH754" s="45"/>
      <c r="KYI754" s="45"/>
      <c r="KYJ754" s="45"/>
      <c r="KYK754" s="45"/>
      <c r="KYL754" s="45"/>
      <c r="KYM754" s="45"/>
      <c r="KYN754" s="45"/>
      <c r="KYO754" s="45"/>
      <c r="KYP754" s="45"/>
      <c r="KYQ754" s="45"/>
      <c r="KYR754" s="45"/>
      <c r="KYS754" s="45"/>
      <c r="KYT754" s="45"/>
      <c r="KYU754" s="45"/>
      <c r="KYV754" s="45"/>
      <c r="KYW754" s="45"/>
      <c r="KYX754" s="45"/>
      <c r="KYY754" s="45"/>
      <c r="KYZ754" s="45"/>
      <c r="KZA754" s="45"/>
      <c r="KZB754" s="45"/>
      <c r="KZC754" s="45"/>
      <c r="KZD754" s="45"/>
      <c r="KZE754" s="45"/>
      <c r="KZF754" s="45"/>
      <c r="KZG754" s="45"/>
      <c r="KZH754" s="45"/>
      <c r="KZI754" s="45"/>
      <c r="KZJ754" s="45"/>
      <c r="KZK754" s="45"/>
      <c r="KZL754" s="45"/>
      <c r="KZM754" s="45"/>
      <c r="KZN754" s="45"/>
      <c r="KZO754" s="45"/>
      <c r="KZP754" s="45"/>
      <c r="KZQ754" s="45"/>
      <c r="KZR754" s="45"/>
      <c r="KZS754" s="45"/>
      <c r="KZT754" s="45"/>
      <c r="KZU754" s="45"/>
      <c r="KZV754" s="45"/>
      <c r="KZW754" s="45"/>
      <c r="KZX754" s="45"/>
      <c r="KZY754" s="45"/>
      <c r="KZZ754" s="45"/>
      <c r="LAA754" s="45"/>
      <c r="LAB754" s="45"/>
      <c r="LAC754" s="45"/>
      <c r="LAD754" s="45"/>
      <c r="LAE754" s="45"/>
      <c r="LAF754" s="45"/>
      <c r="LAG754" s="45"/>
      <c r="LAH754" s="45"/>
      <c r="LAI754" s="45"/>
      <c r="LAJ754" s="45"/>
      <c r="LAK754" s="45"/>
      <c r="LAL754" s="45"/>
      <c r="LAM754" s="45"/>
      <c r="LAN754" s="45"/>
      <c r="LAO754" s="45"/>
      <c r="LAP754" s="45"/>
      <c r="LAQ754" s="45"/>
      <c r="LAR754" s="45"/>
      <c r="LAS754" s="45"/>
      <c r="LAT754" s="45"/>
      <c r="LAU754" s="45"/>
      <c r="LAV754" s="45"/>
      <c r="LAW754" s="45"/>
      <c r="LAX754" s="45"/>
      <c r="LAY754" s="45"/>
      <c r="LAZ754" s="45"/>
      <c r="LBA754" s="45"/>
      <c r="LBB754" s="45"/>
      <c r="LBC754" s="45"/>
      <c r="LBD754" s="45"/>
      <c r="LBE754" s="45"/>
      <c r="LBF754" s="45"/>
      <c r="LBG754" s="45"/>
      <c r="LBH754" s="45"/>
      <c r="LBI754" s="45"/>
      <c r="LBJ754" s="45"/>
      <c r="LBK754" s="45"/>
      <c r="LBL754" s="45"/>
      <c r="LBM754" s="45"/>
      <c r="LBN754" s="45"/>
      <c r="LBO754" s="45"/>
      <c r="LBP754" s="45"/>
      <c r="LBQ754" s="45"/>
      <c r="LBR754" s="45"/>
      <c r="LBS754" s="45"/>
      <c r="LBT754" s="45"/>
      <c r="LBU754" s="45"/>
      <c r="LBV754" s="45"/>
      <c r="LBW754" s="45"/>
      <c r="LBX754" s="45"/>
      <c r="LBY754" s="45"/>
      <c r="LBZ754" s="45"/>
      <c r="LCA754" s="45"/>
      <c r="LCB754" s="45"/>
      <c r="LCC754" s="45"/>
      <c r="LCD754" s="45"/>
      <c r="LCE754" s="45"/>
      <c r="LCF754" s="45"/>
      <c r="LCG754" s="45"/>
      <c r="LCH754" s="45"/>
      <c r="LCI754" s="45"/>
      <c r="LCJ754" s="45"/>
      <c r="LCK754" s="45"/>
      <c r="LCL754" s="45"/>
      <c r="LCM754" s="45"/>
      <c r="LCN754" s="45"/>
      <c r="LCO754" s="45"/>
      <c r="LCP754" s="45"/>
      <c r="LCQ754" s="45"/>
      <c r="LCR754" s="45"/>
      <c r="LCS754" s="45"/>
      <c r="LCT754" s="45"/>
      <c r="LCU754" s="45"/>
      <c r="LCV754" s="45"/>
      <c r="LCW754" s="45"/>
      <c r="LCX754" s="45"/>
      <c r="LCY754" s="45"/>
      <c r="LCZ754" s="45"/>
      <c r="LDA754" s="45"/>
      <c r="LDB754" s="45"/>
      <c r="LDC754" s="45"/>
      <c r="LDD754" s="45"/>
      <c r="LDE754" s="45"/>
      <c r="LDF754" s="45"/>
      <c r="LDG754" s="45"/>
      <c r="LDH754" s="45"/>
      <c r="LDI754" s="45"/>
      <c r="LDJ754" s="45"/>
      <c r="LDK754" s="45"/>
      <c r="LDL754" s="45"/>
      <c r="LDM754" s="45"/>
      <c r="LDN754" s="45"/>
      <c r="LDO754" s="45"/>
      <c r="LDP754" s="45"/>
      <c r="LDQ754" s="45"/>
      <c r="LDR754" s="45"/>
      <c r="LDS754" s="45"/>
      <c r="LDT754" s="45"/>
      <c r="LDU754" s="45"/>
      <c r="LDV754" s="45"/>
      <c r="LDW754" s="45"/>
      <c r="LDX754" s="45"/>
      <c r="LDY754" s="45"/>
      <c r="LDZ754" s="45"/>
      <c r="LEA754" s="45"/>
      <c r="LEB754" s="45"/>
      <c r="LEC754" s="45"/>
      <c r="LED754" s="45"/>
      <c r="LEE754" s="45"/>
      <c r="LEF754" s="45"/>
      <c r="LEG754" s="45"/>
      <c r="LEH754" s="45"/>
      <c r="LEI754" s="45"/>
      <c r="LEJ754" s="45"/>
      <c r="LEK754" s="45"/>
      <c r="LEL754" s="45"/>
      <c r="LEM754" s="45"/>
      <c r="LEN754" s="45"/>
      <c r="LEO754" s="45"/>
      <c r="LEP754" s="45"/>
      <c r="LEQ754" s="45"/>
      <c r="LER754" s="45"/>
      <c r="LES754" s="45"/>
      <c r="LET754" s="45"/>
      <c r="LEU754" s="45"/>
      <c r="LEV754" s="45"/>
      <c r="LEW754" s="45"/>
      <c r="LEX754" s="45"/>
      <c r="LEY754" s="45"/>
      <c r="LEZ754" s="45"/>
      <c r="LFA754" s="45"/>
      <c r="LFB754" s="45"/>
      <c r="LFC754" s="45"/>
      <c r="LFD754" s="45"/>
      <c r="LFE754" s="45"/>
      <c r="LFF754" s="45"/>
      <c r="LFG754" s="45"/>
      <c r="LFH754" s="45"/>
      <c r="LFI754" s="45"/>
      <c r="LFJ754" s="45"/>
      <c r="LFK754" s="45"/>
      <c r="LFL754" s="45"/>
      <c r="LFM754" s="45"/>
      <c r="LFN754" s="45"/>
      <c r="LFO754" s="45"/>
      <c r="LFP754" s="45"/>
      <c r="LFQ754" s="45"/>
      <c r="LFR754" s="45"/>
      <c r="LFS754" s="45"/>
      <c r="LFT754" s="45"/>
      <c r="LFU754" s="45"/>
      <c r="LFV754" s="45"/>
      <c r="LFW754" s="45"/>
      <c r="LFX754" s="45"/>
      <c r="LFY754" s="45"/>
      <c r="LFZ754" s="45"/>
      <c r="LGA754" s="45"/>
      <c r="LGB754" s="45"/>
      <c r="LGC754" s="45"/>
      <c r="LGD754" s="45"/>
      <c r="LGE754" s="45"/>
      <c r="LGF754" s="45"/>
      <c r="LGG754" s="45"/>
      <c r="LGH754" s="45"/>
      <c r="LGI754" s="45"/>
      <c r="LGJ754" s="45"/>
      <c r="LGK754" s="45"/>
      <c r="LGL754" s="45"/>
      <c r="LGM754" s="45"/>
      <c r="LGN754" s="45"/>
      <c r="LGO754" s="45"/>
      <c r="LGP754" s="45"/>
      <c r="LGQ754" s="45"/>
      <c r="LGR754" s="45"/>
      <c r="LGS754" s="45"/>
      <c r="LGT754" s="45"/>
      <c r="LGU754" s="45"/>
      <c r="LGV754" s="45"/>
      <c r="LGW754" s="45"/>
      <c r="LGX754" s="45"/>
      <c r="LGY754" s="45"/>
      <c r="LGZ754" s="45"/>
      <c r="LHA754" s="45"/>
      <c r="LHB754" s="45"/>
      <c r="LHC754" s="45"/>
      <c r="LHD754" s="45"/>
      <c r="LHE754" s="45"/>
      <c r="LHF754" s="45"/>
      <c r="LHG754" s="45"/>
      <c r="LHH754" s="45"/>
      <c r="LHI754" s="45"/>
      <c r="LHJ754" s="45"/>
      <c r="LHK754" s="45"/>
      <c r="LHL754" s="45"/>
      <c r="LHM754" s="45"/>
      <c r="LHN754" s="45"/>
      <c r="LHO754" s="45"/>
      <c r="LHP754" s="45"/>
      <c r="LHQ754" s="45"/>
      <c r="LHR754" s="45"/>
      <c r="LHS754" s="45"/>
      <c r="LHT754" s="45"/>
      <c r="LHU754" s="45"/>
      <c r="LHV754" s="45"/>
      <c r="LHW754" s="45"/>
      <c r="LHX754" s="45"/>
      <c r="LHY754" s="45"/>
      <c r="LHZ754" s="45"/>
      <c r="LIA754" s="45"/>
      <c r="LIB754" s="45"/>
      <c r="LIC754" s="45"/>
      <c r="LID754" s="45"/>
      <c r="LIE754" s="45"/>
      <c r="LIF754" s="45"/>
      <c r="LIG754" s="45"/>
      <c r="LIH754" s="45"/>
      <c r="LII754" s="45"/>
      <c r="LIJ754" s="45"/>
      <c r="LIK754" s="45"/>
      <c r="LIL754" s="45"/>
      <c r="LIM754" s="45"/>
      <c r="LIN754" s="45"/>
      <c r="LIO754" s="45"/>
      <c r="LIP754" s="45"/>
      <c r="LIQ754" s="45"/>
      <c r="LIR754" s="45"/>
      <c r="LIS754" s="45"/>
      <c r="LIT754" s="45"/>
      <c r="LIU754" s="45"/>
      <c r="LIV754" s="45"/>
      <c r="LIW754" s="45"/>
      <c r="LIX754" s="45"/>
      <c r="LIY754" s="45"/>
      <c r="LIZ754" s="45"/>
      <c r="LJA754" s="45"/>
      <c r="LJB754" s="45"/>
      <c r="LJC754" s="45"/>
      <c r="LJD754" s="45"/>
      <c r="LJE754" s="45"/>
      <c r="LJF754" s="45"/>
      <c r="LJG754" s="45"/>
      <c r="LJH754" s="45"/>
      <c r="LJI754" s="45"/>
      <c r="LJJ754" s="45"/>
      <c r="LJK754" s="45"/>
      <c r="LJL754" s="45"/>
      <c r="LJM754" s="45"/>
      <c r="LJN754" s="45"/>
      <c r="LJO754" s="45"/>
      <c r="LJP754" s="45"/>
      <c r="LJQ754" s="45"/>
      <c r="LJR754" s="45"/>
      <c r="LJS754" s="45"/>
      <c r="LJT754" s="45"/>
      <c r="LJU754" s="45"/>
      <c r="LJV754" s="45"/>
      <c r="LJW754" s="45"/>
      <c r="LJX754" s="45"/>
      <c r="LJY754" s="45"/>
      <c r="LJZ754" s="45"/>
      <c r="LKA754" s="45"/>
      <c r="LKB754" s="45"/>
      <c r="LKC754" s="45"/>
      <c r="LKD754" s="45"/>
      <c r="LKE754" s="45"/>
      <c r="LKF754" s="45"/>
      <c r="LKG754" s="45"/>
      <c r="LKH754" s="45"/>
      <c r="LKI754" s="45"/>
      <c r="LKJ754" s="45"/>
      <c r="LKK754" s="45"/>
      <c r="LKL754" s="45"/>
      <c r="LKM754" s="45"/>
      <c r="LKN754" s="45"/>
      <c r="LKO754" s="45"/>
      <c r="LKP754" s="45"/>
      <c r="LKQ754" s="45"/>
      <c r="LKR754" s="45"/>
      <c r="LKS754" s="45"/>
      <c r="LKT754" s="45"/>
      <c r="LKU754" s="45"/>
      <c r="LKV754" s="45"/>
      <c r="LKW754" s="45"/>
      <c r="LKX754" s="45"/>
      <c r="LKY754" s="45"/>
      <c r="LKZ754" s="45"/>
      <c r="LLA754" s="45"/>
      <c r="LLB754" s="45"/>
      <c r="LLC754" s="45"/>
      <c r="LLD754" s="45"/>
      <c r="LLE754" s="45"/>
      <c r="LLF754" s="45"/>
      <c r="LLG754" s="45"/>
      <c r="LLH754" s="45"/>
      <c r="LLI754" s="45"/>
      <c r="LLJ754" s="45"/>
      <c r="LLK754" s="45"/>
      <c r="LLL754" s="45"/>
      <c r="LLM754" s="45"/>
      <c r="LLN754" s="45"/>
      <c r="LLO754" s="45"/>
      <c r="LLP754" s="45"/>
      <c r="LLQ754" s="45"/>
      <c r="LLR754" s="45"/>
      <c r="LLS754" s="45"/>
      <c r="LLT754" s="45"/>
      <c r="LLU754" s="45"/>
      <c r="LLV754" s="45"/>
      <c r="LLW754" s="45"/>
      <c r="LLX754" s="45"/>
      <c r="LLY754" s="45"/>
      <c r="LLZ754" s="45"/>
      <c r="LMA754" s="45"/>
      <c r="LMB754" s="45"/>
      <c r="LMC754" s="45"/>
      <c r="LMD754" s="45"/>
      <c r="LME754" s="45"/>
      <c r="LMF754" s="45"/>
      <c r="LMG754" s="45"/>
      <c r="LMH754" s="45"/>
      <c r="LMI754" s="45"/>
      <c r="LMJ754" s="45"/>
      <c r="LMK754" s="45"/>
      <c r="LML754" s="45"/>
      <c r="LMM754" s="45"/>
      <c r="LMN754" s="45"/>
      <c r="LMO754" s="45"/>
      <c r="LMP754" s="45"/>
      <c r="LMQ754" s="45"/>
      <c r="LMR754" s="45"/>
      <c r="LMS754" s="45"/>
      <c r="LMT754" s="45"/>
      <c r="LMU754" s="45"/>
      <c r="LMV754" s="45"/>
      <c r="LMW754" s="45"/>
      <c r="LMX754" s="45"/>
      <c r="LMY754" s="45"/>
      <c r="LMZ754" s="45"/>
      <c r="LNA754" s="45"/>
      <c r="LNB754" s="45"/>
      <c r="LNC754" s="45"/>
      <c r="LND754" s="45"/>
      <c r="LNE754" s="45"/>
      <c r="LNF754" s="45"/>
      <c r="LNG754" s="45"/>
      <c r="LNH754" s="45"/>
      <c r="LNI754" s="45"/>
      <c r="LNJ754" s="45"/>
      <c r="LNK754" s="45"/>
      <c r="LNL754" s="45"/>
      <c r="LNM754" s="45"/>
      <c r="LNN754" s="45"/>
      <c r="LNO754" s="45"/>
      <c r="LNP754" s="45"/>
      <c r="LNQ754" s="45"/>
      <c r="LNR754" s="45"/>
      <c r="LNS754" s="45"/>
      <c r="LNT754" s="45"/>
      <c r="LNU754" s="45"/>
      <c r="LNV754" s="45"/>
      <c r="LNW754" s="45"/>
      <c r="LNX754" s="45"/>
      <c r="LNY754" s="45"/>
      <c r="LNZ754" s="45"/>
      <c r="LOA754" s="45"/>
      <c r="LOB754" s="45"/>
      <c r="LOC754" s="45"/>
      <c r="LOD754" s="45"/>
      <c r="LOE754" s="45"/>
      <c r="LOF754" s="45"/>
      <c r="LOG754" s="45"/>
      <c r="LOH754" s="45"/>
      <c r="LOI754" s="45"/>
      <c r="LOJ754" s="45"/>
      <c r="LOK754" s="45"/>
      <c r="LOL754" s="45"/>
      <c r="LOM754" s="45"/>
      <c r="LON754" s="45"/>
      <c r="LOO754" s="45"/>
      <c r="LOP754" s="45"/>
      <c r="LOQ754" s="45"/>
      <c r="LOR754" s="45"/>
      <c r="LOS754" s="45"/>
      <c r="LOT754" s="45"/>
      <c r="LOU754" s="45"/>
      <c r="LOV754" s="45"/>
      <c r="LOW754" s="45"/>
      <c r="LOX754" s="45"/>
      <c r="LOY754" s="45"/>
      <c r="LOZ754" s="45"/>
      <c r="LPA754" s="45"/>
      <c r="LPB754" s="45"/>
      <c r="LPC754" s="45"/>
      <c r="LPD754" s="45"/>
      <c r="LPE754" s="45"/>
      <c r="LPF754" s="45"/>
      <c r="LPG754" s="45"/>
      <c r="LPH754" s="45"/>
      <c r="LPI754" s="45"/>
      <c r="LPJ754" s="45"/>
      <c r="LPK754" s="45"/>
      <c r="LPL754" s="45"/>
      <c r="LPM754" s="45"/>
      <c r="LPN754" s="45"/>
      <c r="LPO754" s="45"/>
      <c r="LPP754" s="45"/>
      <c r="LPQ754" s="45"/>
      <c r="LPR754" s="45"/>
      <c r="LPS754" s="45"/>
      <c r="LPT754" s="45"/>
      <c r="LPU754" s="45"/>
      <c r="LPV754" s="45"/>
      <c r="LPW754" s="45"/>
      <c r="LPX754" s="45"/>
      <c r="LPY754" s="45"/>
      <c r="LPZ754" s="45"/>
      <c r="LQA754" s="45"/>
      <c r="LQB754" s="45"/>
      <c r="LQC754" s="45"/>
      <c r="LQD754" s="45"/>
      <c r="LQE754" s="45"/>
      <c r="LQF754" s="45"/>
      <c r="LQG754" s="45"/>
      <c r="LQH754" s="45"/>
      <c r="LQI754" s="45"/>
      <c r="LQJ754" s="45"/>
      <c r="LQK754" s="45"/>
      <c r="LQL754" s="45"/>
      <c r="LQM754" s="45"/>
      <c r="LQN754" s="45"/>
      <c r="LQO754" s="45"/>
      <c r="LQP754" s="45"/>
      <c r="LQQ754" s="45"/>
      <c r="LQR754" s="45"/>
      <c r="LQS754" s="45"/>
      <c r="LQT754" s="45"/>
      <c r="LQU754" s="45"/>
      <c r="LQV754" s="45"/>
      <c r="LQW754" s="45"/>
      <c r="LQX754" s="45"/>
      <c r="LQY754" s="45"/>
      <c r="LQZ754" s="45"/>
      <c r="LRA754" s="45"/>
      <c r="LRB754" s="45"/>
      <c r="LRC754" s="45"/>
      <c r="LRD754" s="45"/>
      <c r="LRE754" s="45"/>
      <c r="LRF754" s="45"/>
      <c r="LRG754" s="45"/>
      <c r="LRH754" s="45"/>
      <c r="LRI754" s="45"/>
      <c r="LRJ754" s="45"/>
      <c r="LRK754" s="45"/>
      <c r="LRL754" s="45"/>
      <c r="LRM754" s="45"/>
      <c r="LRN754" s="45"/>
      <c r="LRO754" s="45"/>
      <c r="LRP754" s="45"/>
      <c r="LRQ754" s="45"/>
      <c r="LRR754" s="45"/>
      <c r="LRS754" s="45"/>
      <c r="LRT754" s="45"/>
      <c r="LRU754" s="45"/>
      <c r="LRV754" s="45"/>
      <c r="LRW754" s="45"/>
      <c r="LRX754" s="45"/>
      <c r="LRY754" s="45"/>
      <c r="LRZ754" s="45"/>
      <c r="LSA754" s="45"/>
      <c r="LSB754" s="45"/>
      <c r="LSC754" s="45"/>
      <c r="LSD754" s="45"/>
      <c r="LSE754" s="45"/>
      <c r="LSF754" s="45"/>
      <c r="LSG754" s="45"/>
      <c r="LSH754" s="45"/>
      <c r="LSI754" s="45"/>
      <c r="LSJ754" s="45"/>
      <c r="LSK754" s="45"/>
      <c r="LSL754" s="45"/>
      <c r="LSM754" s="45"/>
      <c r="LSN754" s="45"/>
      <c r="LSO754" s="45"/>
      <c r="LSP754" s="45"/>
      <c r="LSQ754" s="45"/>
      <c r="LSR754" s="45"/>
      <c r="LSS754" s="45"/>
      <c r="LST754" s="45"/>
      <c r="LSU754" s="45"/>
      <c r="LSV754" s="45"/>
      <c r="LSW754" s="45"/>
      <c r="LSX754" s="45"/>
      <c r="LSY754" s="45"/>
      <c r="LSZ754" s="45"/>
      <c r="LTA754" s="45"/>
      <c r="LTB754" s="45"/>
      <c r="LTC754" s="45"/>
      <c r="LTD754" s="45"/>
      <c r="LTE754" s="45"/>
      <c r="LTF754" s="45"/>
      <c r="LTG754" s="45"/>
      <c r="LTH754" s="45"/>
      <c r="LTI754" s="45"/>
      <c r="LTJ754" s="45"/>
      <c r="LTK754" s="45"/>
      <c r="LTL754" s="45"/>
      <c r="LTM754" s="45"/>
      <c r="LTN754" s="45"/>
      <c r="LTO754" s="45"/>
      <c r="LTP754" s="45"/>
      <c r="LTQ754" s="45"/>
      <c r="LTR754" s="45"/>
      <c r="LTS754" s="45"/>
      <c r="LTT754" s="45"/>
      <c r="LTU754" s="45"/>
      <c r="LTV754" s="45"/>
      <c r="LTW754" s="45"/>
      <c r="LTX754" s="45"/>
      <c r="LTY754" s="45"/>
      <c r="LTZ754" s="45"/>
      <c r="LUA754" s="45"/>
      <c r="LUB754" s="45"/>
      <c r="LUC754" s="45"/>
      <c r="LUD754" s="45"/>
      <c r="LUE754" s="45"/>
      <c r="LUF754" s="45"/>
      <c r="LUG754" s="45"/>
      <c r="LUH754" s="45"/>
      <c r="LUI754" s="45"/>
      <c r="LUJ754" s="45"/>
      <c r="LUK754" s="45"/>
      <c r="LUL754" s="45"/>
      <c r="LUM754" s="45"/>
      <c r="LUN754" s="45"/>
      <c r="LUO754" s="45"/>
      <c r="LUP754" s="45"/>
      <c r="LUQ754" s="45"/>
      <c r="LUR754" s="45"/>
      <c r="LUS754" s="45"/>
      <c r="LUT754" s="45"/>
      <c r="LUU754" s="45"/>
      <c r="LUV754" s="45"/>
      <c r="LUW754" s="45"/>
      <c r="LUX754" s="45"/>
      <c r="LUY754" s="45"/>
      <c r="LUZ754" s="45"/>
      <c r="LVA754" s="45"/>
      <c r="LVB754" s="45"/>
      <c r="LVC754" s="45"/>
      <c r="LVD754" s="45"/>
      <c r="LVE754" s="45"/>
      <c r="LVF754" s="45"/>
      <c r="LVG754" s="45"/>
      <c r="LVH754" s="45"/>
      <c r="LVI754" s="45"/>
      <c r="LVJ754" s="45"/>
      <c r="LVK754" s="45"/>
      <c r="LVL754" s="45"/>
      <c r="LVM754" s="45"/>
      <c r="LVN754" s="45"/>
      <c r="LVO754" s="45"/>
      <c r="LVP754" s="45"/>
      <c r="LVQ754" s="45"/>
      <c r="LVR754" s="45"/>
      <c r="LVS754" s="45"/>
      <c r="LVT754" s="45"/>
      <c r="LVU754" s="45"/>
      <c r="LVV754" s="45"/>
      <c r="LVW754" s="45"/>
      <c r="LVX754" s="45"/>
      <c r="LVY754" s="45"/>
      <c r="LVZ754" s="45"/>
      <c r="LWA754" s="45"/>
      <c r="LWB754" s="45"/>
      <c r="LWC754" s="45"/>
      <c r="LWD754" s="45"/>
      <c r="LWE754" s="45"/>
      <c r="LWF754" s="45"/>
      <c r="LWG754" s="45"/>
      <c r="LWH754" s="45"/>
      <c r="LWI754" s="45"/>
      <c r="LWJ754" s="45"/>
      <c r="LWK754" s="45"/>
      <c r="LWL754" s="45"/>
      <c r="LWM754" s="45"/>
      <c r="LWN754" s="45"/>
      <c r="LWO754" s="45"/>
      <c r="LWP754" s="45"/>
      <c r="LWQ754" s="45"/>
      <c r="LWR754" s="45"/>
      <c r="LWS754" s="45"/>
      <c r="LWT754" s="45"/>
      <c r="LWU754" s="45"/>
      <c r="LWV754" s="45"/>
      <c r="LWW754" s="45"/>
      <c r="LWX754" s="45"/>
      <c r="LWY754" s="45"/>
      <c r="LWZ754" s="45"/>
      <c r="LXA754" s="45"/>
      <c r="LXB754" s="45"/>
      <c r="LXC754" s="45"/>
      <c r="LXD754" s="45"/>
      <c r="LXE754" s="45"/>
      <c r="LXF754" s="45"/>
      <c r="LXG754" s="45"/>
      <c r="LXH754" s="45"/>
      <c r="LXI754" s="45"/>
      <c r="LXJ754" s="45"/>
      <c r="LXK754" s="45"/>
      <c r="LXL754" s="45"/>
      <c r="LXM754" s="45"/>
      <c r="LXN754" s="45"/>
      <c r="LXO754" s="45"/>
      <c r="LXP754" s="45"/>
      <c r="LXQ754" s="45"/>
      <c r="LXR754" s="45"/>
      <c r="LXS754" s="45"/>
      <c r="LXT754" s="45"/>
      <c r="LXU754" s="45"/>
      <c r="LXV754" s="45"/>
      <c r="LXW754" s="45"/>
      <c r="LXX754" s="45"/>
      <c r="LXY754" s="45"/>
      <c r="LXZ754" s="45"/>
      <c r="LYA754" s="45"/>
      <c r="LYB754" s="45"/>
      <c r="LYC754" s="45"/>
      <c r="LYD754" s="45"/>
      <c r="LYE754" s="45"/>
      <c r="LYF754" s="45"/>
      <c r="LYG754" s="45"/>
      <c r="LYH754" s="45"/>
      <c r="LYI754" s="45"/>
      <c r="LYJ754" s="45"/>
      <c r="LYK754" s="45"/>
      <c r="LYL754" s="45"/>
      <c r="LYM754" s="45"/>
      <c r="LYN754" s="45"/>
      <c r="LYO754" s="45"/>
      <c r="LYP754" s="45"/>
      <c r="LYQ754" s="45"/>
      <c r="LYR754" s="45"/>
      <c r="LYS754" s="45"/>
      <c r="LYT754" s="45"/>
      <c r="LYU754" s="45"/>
      <c r="LYV754" s="45"/>
      <c r="LYW754" s="45"/>
      <c r="LYX754" s="45"/>
      <c r="LYY754" s="45"/>
      <c r="LYZ754" s="45"/>
      <c r="LZA754" s="45"/>
      <c r="LZB754" s="45"/>
      <c r="LZC754" s="45"/>
      <c r="LZD754" s="45"/>
      <c r="LZE754" s="45"/>
      <c r="LZF754" s="45"/>
      <c r="LZG754" s="45"/>
      <c r="LZH754" s="45"/>
      <c r="LZI754" s="45"/>
      <c r="LZJ754" s="45"/>
      <c r="LZK754" s="45"/>
      <c r="LZL754" s="45"/>
      <c r="LZM754" s="45"/>
      <c r="LZN754" s="45"/>
      <c r="LZO754" s="45"/>
      <c r="LZP754" s="45"/>
      <c r="LZQ754" s="45"/>
      <c r="LZR754" s="45"/>
      <c r="LZS754" s="45"/>
      <c r="LZT754" s="45"/>
      <c r="LZU754" s="45"/>
      <c r="LZV754" s="45"/>
      <c r="LZW754" s="45"/>
      <c r="LZX754" s="45"/>
      <c r="LZY754" s="45"/>
      <c r="LZZ754" s="45"/>
      <c r="MAA754" s="45"/>
      <c r="MAB754" s="45"/>
      <c r="MAC754" s="45"/>
      <c r="MAD754" s="45"/>
      <c r="MAE754" s="45"/>
      <c r="MAF754" s="45"/>
      <c r="MAG754" s="45"/>
      <c r="MAH754" s="45"/>
      <c r="MAI754" s="45"/>
      <c r="MAJ754" s="45"/>
      <c r="MAK754" s="45"/>
      <c r="MAL754" s="45"/>
      <c r="MAM754" s="45"/>
      <c r="MAN754" s="45"/>
      <c r="MAO754" s="45"/>
      <c r="MAP754" s="45"/>
      <c r="MAQ754" s="45"/>
      <c r="MAR754" s="45"/>
      <c r="MAS754" s="45"/>
      <c r="MAT754" s="45"/>
      <c r="MAU754" s="45"/>
      <c r="MAV754" s="45"/>
      <c r="MAW754" s="45"/>
      <c r="MAX754" s="45"/>
      <c r="MAY754" s="45"/>
      <c r="MAZ754" s="45"/>
      <c r="MBA754" s="45"/>
      <c r="MBB754" s="45"/>
      <c r="MBC754" s="45"/>
      <c r="MBD754" s="45"/>
      <c r="MBE754" s="45"/>
      <c r="MBF754" s="45"/>
      <c r="MBG754" s="45"/>
      <c r="MBH754" s="45"/>
      <c r="MBI754" s="45"/>
      <c r="MBJ754" s="45"/>
      <c r="MBK754" s="45"/>
      <c r="MBL754" s="45"/>
      <c r="MBM754" s="45"/>
      <c r="MBN754" s="45"/>
      <c r="MBO754" s="45"/>
      <c r="MBP754" s="45"/>
      <c r="MBQ754" s="45"/>
      <c r="MBR754" s="45"/>
      <c r="MBS754" s="45"/>
      <c r="MBT754" s="45"/>
      <c r="MBU754" s="45"/>
      <c r="MBV754" s="45"/>
      <c r="MBW754" s="45"/>
      <c r="MBX754" s="45"/>
      <c r="MBY754" s="45"/>
      <c r="MBZ754" s="45"/>
      <c r="MCA754" s="45"/>
      <c r="MCB754" s="45"/>
      <c r="MCC754" s="45"/>
      <c r="MCD754" s="45"/>
      <c r="MCE754" s="45"/>
      <c r="MCF754" s="45"/>
      <c r="MCG754" s="45"/>
      <c r="MCH754" s="45"/>
      <c r="MCI754" s="45"/>
      <c r="MCJ754" s="45"/>
      <c r="MCK754" s="45"/>
      <c r="MCL754" s="45"/>
      <c r="MCM754" s="45"/>
      <c r="MCN754" s="45"/>
      <c r="MCO754" s="45"/>
      <c r="MCP754" s="45"/>
      <c r="MCQ754" s="45"/>
      <c r="MCR754" s="45"/>
      <c r="MCS754" s="45"/>
      <c r="MCT754" s="45"/>
      <c r="MCU754" s="45"/>
      <c r="MCV754" s="45"/>
      <c r="MCW754" s="45"/>
      <c r="MCX754" s="45"/>
      <c r="MCY754" s="45"/>
      <c r="MCZ754" s="45"/>
      <c r="MDA754" s="45"/>
      <c r="MDB754" s="45"/>
      <c r="MDC754" s="45"/>
      <c r="MDD754" s="45"/>
      <c r="MDE754" s="45"/>
      <c r="MDF754" s="45"/>
      <c r="MDG754" s="45"/>
      <c r="MDH754" s="45"/>
      <c r="MDI754" s="45"/>
      <c r="MDJ754" s="45"/>
      <c r="MDK754" s="45"/>
      <c r="MDL754" s="45"/>
      <c r="MDM754" s="45"/>
      <c r="MDN754" s="45"/>
      <c r="MDO754" s="45"/>
      <c r="MDP754" s="45"/>
      <c r="MDQ754" s="45"/>
      <c r="MDR754" s="45"/>
      <c r="MDS754" s="45"/>
      <c r="MDT754" s="45"/>
      <c r="MDU754" s="45"/>
      <c r="MDV754" s="45"/>
      <c r="MDW754" s="45"/>
      <c r="MDX754" s="45"/>
      <c r="MDY754" s="45"/>
      <c r="MDZ754" s="45"/>
      <c r="MEA754" s="45"/>
      <c r="MEB754" s="45"/>
      <c r="MEC754" s="45"/>
      <c r="MED754" s="45"/>
      <c r="MEE754" s="45"/>
      <c r="MEF754" s="45"/>
      <c r="MEG754" s="45"/>
      <c r="MEH754" s="45"/>
      <c r="MEI754" s="45"/>
      <c r="MEJ754" s="45"/>
      <c r="MEK754" s="45"/>
      <c r="MEL754" s="45"/>
      <c r="MEM754" s="45"/>
      <c r="MEN754" s="45"/>
      <c r="MEO754" s="45"/>
      <c r="MEP754" s="45"/>
      <c r="MEQ754" s="45"/>
      <c r="MER754" s="45"/>
      <c r="MES754" s="45"/>
      <c r="MET754" s="45"/>
      <c r="MEU754" s="45"/>
      <c r="MEV754" s="45"/>
      <c r="MEW754" s="45"/>
      <c r="MEX754" s="45"/>
      <c r="MEY754" s="45"/>
      <c r="MEZ754" s="45"/>
      <c r="MFA754" s="45"/>
      <c r="MFB754" s="45"/>
      <c r="MFC754" s="45"/>
      <c r="MFD754" s="45"/>
      <c r="MFE754" s="45"/>
      <c r="MFF754" s="45"/>
      <c r="MFG754" s="45"/>
      <c r="MFH754" s="45"/>
      <c r="MFI754" s="45"/>
      <c r="MFJ754" s="45"/>
      <c r="MFK754" s="45"/>
      <c r="MFL754" s="45"/>
      <c r="MFM754" s="45"/>
      <c r="MFN754" s="45"/>
      <c r="MFO754" s="45"/>
      <c r="MFP754" s="45"/>
      <c r="MFQ754" s="45"/>
      <c r="MFR754" s="45"/>
      <c r="MFS754" s="45"/>
      <c r="MFT754" s="45"/>
      <c r="MFU754" s="45"/>
      <c r="MFV754" s="45"/>
      <c r="MFW754" s="45"/>
      <c r="MFX754" s="45"/>
      <c r="MFY754" s="45"/>
      <c r="MFZ754" s="45"/>
      <c r="MGA754" s="45"/>
      <c r="MGB754" s="45"/>
      <c r="MGC754" s="45"/>
      <c r="MGD754" s="45"/>
      <c r="MGE754" s="45"/>
      <c r="MGF754" s="45"/>
      <c r="MGG754" s="45"/>
      <c r="MGH754" s="45"/>
      <c r="MGI754" s="45"/>
      <c r="MGJ754" s="45"/>
      <c r="MGK754" s="45"/>
      <c r="MGL754" s="45"/>
      <c r="MGM754" s="45"/>
      <c r="MGN754" s="45"/>
      <c r="MGO754" s="45"/>
      <c r="MGP754" s="45"/>
      <c r="MGQ754" s="45"/>
      <c r="MGR754" s="45"/>
      <c r="MGS754" s="45"/>
      <c r="MGT754" s="45"/>
      <c r="MGU754" s="45"/>
      <c r="MGV754" s="45"/>
      <c r="MGW754" s="45"/>
      <c r="MGX754" s="45"/>
      <c r="MGY754" s="45"/>
      <c r="MGZ754" s="45"/>
      <c r="MHA754" s="45"/>
      <c r="MHB754" s="45"/>
      <c r="MHC754" s="45"/>
      <c r="MHD754" s="45"/>
      <c r="MHE754" s="45"/>
      <c r="MHF754" s="45"/>
      <c r="MHG754" s="45"/>
      <c r="MHH754" s="45"/>
      <c r="MHI754" s="45"/>
      <c r="MHJ754" s="45"/>
      <c r="MHK754" s="45"/>
      <c r="MHL754" s="45"/>
      <c r="MHM754" s="45"/>
      <c r="MHN754" s="45"/>
      <c r="MHO754" s="45"/>
      <c r="MHP754" s="45"/>
      <c r="MHQ754" s="45"/>
      <c r="MHR754" s="45"/>
      <c r="MHS754" s="45"/>
      <c r="MHT754" s="45"/>
      <c r="MHU754" s="45"/>
      <c r="MHV754" s="45"/>
      <c r="MHW754" s="45"/>
      <c r="MHX754" s="45"/>
      <c r="MHY754" s="45"/>
      <c r="MHZ754" s="45"/>
      <c r="MIA754" s="45"/>
      <c r="MIB754" s="45"/>
      <c r="MIC754" s="45"/>
      <c r="MID754" s="45"/>
      <c r="MIE754" s="45"/>
      <c r="MIF754" s="45"/>
      <c r="MIG754" s="45"/>
      <c r="MIH754" s="45"/>
      <c r="MII754" s="45"/>
      <c r="MIJ754" s="45"/>
      <c r="MIK754" s="45"/>
      <c r="MIL754" s="45"/>
      <c r="MIM754" s="45"/>
      <c r="MIN754" s="45"/>
      <c r="MIO754" s="45"/>
      <c r="MIP754" s="45"/>
      <c r="MIQ754" s="45"/>
      <c r="MIR754" s="45"/>
      <c r="MIS754" s="45"/>
      <c r="MIT754" s="45"/>
      <c r="MIU754" s="45"/>
      <c r="MIV754" s="45"/>
      <c r="MIW754" s="45"/>
      <c r="MIX754" s="45"/>
      <c r="MIY754" s="45"/>
      <c r="MIZ754" s="45"/>
      <c r="MJA754" s="45"/>
      <c r="MJB754" s="45"/>
      <c r="MJC754" s="45"/>
      <c r="MJD754" s="45"/>
      <c r="MJE754" s="45"/>
      <c r="MJF754" s="45"/>
      <c r="MJG754" s="45"/>
      <c r="MJH754" s="45"/>
      <c r="MJI754" s="45"/>
      <c r="MJJ754" s="45"/>
      <c r="MJK754" s="45"/>
      <c r="MJL754" s="45"/>
      <c r="MJM754" s="45"/>
      <c r="MJN754" s="45"/>
      <c r="MJO754" s="45"/>
      <c r="MJP754" s="45"/>
      <c r="MJQ754" s="45"/>
      <c r="MJR754" s="45"/>
      <c r="MJS754" s="45"/>
      <c r="MJT754" s="45"/>
      <c r="MJU754" s="45"/>
      <c r="MJV754" s="45"/>
      <c r="MJW754" s="45"/>
      <c r="MJX754" s="45"/>
      <c r="MJY754" s="45"/>
      <c r="MJZ754" s="45"/>
      <c r="MKA754" s="45"/>
      <c r="MKB754" s="45"/>
      <c r="MKC754" s="45"/>
      <c r="MKD754" s="45"/>
      <c r="MKE754" s="45"/>
      <c r="MKF754" s="45"/>
      <c r="MKG754" s="45"/>
      <c r="MKH754" s="45"/>
      <c r="MKI754" s="45"/>
      <c r="MKJ754" s="45"/>
      <c r="MKK754" s="45"/>
      <c r="MKL754" s="45"/>
      <c r="MKM754" s="45"/>
      <c r="MKN754" s="45"/>
      <c r="MKO754" s="45"/>
      <c r="MKP754" s="45"/>
      <c r="MKQ754" s="45"/>
      <c r="MKR754" s="45"/>
      <c r="MKS754" s="45"/>
      <c r="MKT754" s="45"/>
      <c r="MKU754" s="45"/>
      <c r="MKV754" s="45"/>
      <c r="MKW754" s="45"/>
      <c r="MKX754" s="45"/>
      <c r="MKY754" s="45"/>
      <c r="MKZ754" s="45"/>
      <c r="MLA754" s="45"/>
      <c r="MLB754" s="45"/>
      <c r="MLC754" s="45"/>
      <c r="MLD754" s="45"/>
      <c r="MLE754" s="45"/>
      <c r="MLF754" s="45"/>
      <c r="MLG754" s="45"/>
      <c r="MLH754" s="45"/>
      <c r="MLI754" s="45"/>
      <c r="MLJ754" s="45"/>
      <c r="MLK754" s="45"/>
      <c r="MLL754" s="45"/>
      <c r="MLM754" s="45"/>
      <c r="MLN754" s="45"/>
      <c r="MLO754" s="45"/>
      <c r="MLP754" s="45"/>
      <c r="MLQ754" s="45"/>
      <c r="MLR754" s="45"/>
      <c r="MLS754" s="45"/>
      <c r="MLT754" s="45"/>
      <c r="MLU754" s="45"/>
      <c r="MLV754" s="45"/>
      <c r="MLW754" s="45"/>
      <c r="MLX754" s="45"/>
      <c r="MLY754" s="45"/>
      <c r="MLZ754" s="45"/>
      <c r="MMA754" s="45"/>
      <c r="MMB754" s="45"/>
      <c r="MMC754" s="45"/>
      <c r="MMD754" s="45"/>
      <c r="MME754" s="45"/>
      <c r="MMF754" s="45"/>
      <c r="MMG754" s="45"/>
      <c r="MMH754" s="45"/>
      <c r="MMI754" s="45"/>
      <c r="MMJ754" s="45"/>
      <c r="MMK754" s="45"/>
      <c r="MML754" s="45"/>
      <c r="MMM754" s="45"/>
      <c r="MMN754" s="45"/>
      <c r="MMO754" s="45"/>
      <c r="MMP754" s="45"/>
      <c r="MMQ754" s="45"/>
      <c r="MMR754" s="45"/>
      <c r="MMS754" s="45"/>
      <c r="MMT754" s="45"/>
      <c r="MMU754" s="45"/>
      <c r="MMV754" s="45"/>
      <c r="MMW754" s="45"/>
      <c r="MMX754" s="45"/>
      <c r="MMY754" s="45"/>
      <c r="MMZ754" s="45"/>
      <c r="MNA754" s="45"/>
      <c r="MNB754" s="45"/>
      <c r="MNC754" s="45"/>
      <c r="MND754" s="45"/>
      <c r="MNE754" s="45"/>
      <c r="MNF754" s="45"/>
      <c r="MNG754" s="45"/>
      <c r="MNH754" s="45"/>
      <c r="MNI754" s="45"/>
      <c r="MNJ754" s="45"/>
      <c r="MNK754" s="45"/>
      <c r="MNL754" s="45"/>
      <c r="MNM754" s="45"/>
      <c r="MNN754" s="45"/>
      <c r="MNO754" s="45"/>
      <c r="MNP754" s="45"/>
      <c r="MNQ754" s="45"/>
      <c r="MNR754" s="45"/>
      <c r="MNS754" s="45"/>
      <c r="MNT754" s="45"/>
      <c r="MNU754" s="45"/>
      <c r="MNV754" s="45"/>
      <c r="MNW754" s="45"/>
      <c r="MNX754" s="45"/>
      <c r="MNY754" s="45"/>
      <c r="MNZ754" s="45"/>
      <c r="MOA754" s="45"/>
      <c r="MOB754" s="45"/>
      <c r="MOC754" s="45"/>
      <c r="MOD754" s="45"/>
      <c r="MOE754" s="45"/>
      <c r="MOF754" s="45"/>
      <c r="MOG754" s="45"/>
      <c r="MOH754" s="45"/>
      <c r="MOI754" s="45"/>
      <c r="MOJ754" s="45"/>
      <c r="MOK754" s="45"/>
      <c r="MOL754" s="45"/>
      <c r="MOM754" s="45"/>
      <c r="MON754" s="45"/>
      <c r="MOO754" s="45"/>
      <c r="MOP754" s="45"/>
      <c r="MOQ754" s="45"/>
      <c r="MOR754" s="45"/>
      <c r="MOS754" s="45"/>
      <c r="MOT754" s="45"/>
      <c r="MOU754" s="45"/>
      <c r="MOV754" s="45"/>
      <c r="MOW754" s="45"/>
      <c r="MOX754" s="45"/>
      <c r="MOY754" s="45"/>
      <c r="MOZ754" s="45"/>
      <c r="MPA754" s="45"/>
      <c r="MPB754" s="45"/>
      <c r="MPC754" s="45"/>
      <c r="MPD754" s="45"/>
      <c r="MPE754" s="45"/>
      <c r="MPF754" s="45"/>
      <c r="MPG754" s="45"/>
      <c r="MPH754" s="45"/>
      <c r="MPI754" s="45"/>
      <c r="MPJ754" s="45"/>
      <c r="MPK754" s="45"/>
      <c r="MPL754" s="45"/>
      <c r="MPM754" s="45"/>
      <c r="MPN754" s="45"/>
      <c r="MPO754" s="45"/>
      <c r="MPP754" s="45"/>
      <c r="MPQ754" s="45"/>
      <c r="MPR754" s="45"/>
      <c r="MPS754" s="45"/>
      <c r="MPT754" s="45"/>
      <c r="MPU754" s="45"/>
      <c r="MPV754" s="45"/>
      <c r="MPW754" s="45"/>
      <c r="MPX754" s="45"/>
      <c r="MPY754" s="45"/>
      <c r="MPZ754" s="45"/>
      <c r="MQA754" s="45"/>
      <c r="MQB754" s="45"/>
      <c r="MQC754" s="45"/>
      <c r="MQD754" s="45"/>
      <c r="MQE754" s="45"/>
      <c r="MQF754" s="45"/>
      <c r="MQG754" s="45"/>
      <c r="MQH754" s="45"/>
      <c r="MQI754" s="45"/>
      <c r="MQJ754" s="45"/>
      <c r="MQK754" s="45"/>
      <c r="MQL754" s="45"/>
      <c r="MQM754" s="45"/>
      <c r="MQN754" s="45"/>
      <c r="MQO754" s="45"/>
      <c r="MQP754" s="45"/>
      <c r="MQQ754" s="45"/>
      <c r="MQR754" s="45"/>
      <c r="MQS754" s="45"/>
      <c r="MQT754" s="45"/>
      <c r="MQU754" s="45"/>
      <c r="MQV754" s="45"/>
      <c r="MQW754" s="45"/>
      <c r="MQX754" s="45"/>
      <c r="MQY754" s="45"/>
      <c r="MQZ754" s="45"/>
      <c r="MRA754" s="45"/>
      <c r="MRB754" s="45"/>
      <c r="MRC754" s="45"/>
      <c r="MRD754" s="45"/>
      <c r="MRE754" s="45"/>
      <c r="MRF754" s="45"/>
      <c r="MRG754" s="45"/>
      <c r="MRH754" s="45"/>
      <c r="MRI754" s="45"/>
      <c r="MRJ754" s="45"/>
      <c r="MRK754" s="45"/>
      <c r="MRL754" s="45"/>
      <c r="MRM754" s="45"/>
      <c r="MRN754" s="45"/>
      <c r="MRO754" s="45"/>
      <c r="MRP754" s="45"/>
      <c r="MRQ754" s="45"/>
      <c r="MRR754" s="45"/>
      <c r="MRS754" s="45"/>
      <c r="MRT754" s="45"/>
      <c r="MRU754" s="45"/>
      <c r="MRV754" s="45"/>
      <c r="MRW754" s="45"/>
      <c r="MRX754" s="45"/>
      <c r="MRY754" s="45"/>
      <c r="MRZ754" s="45"/>
      <c r="MSA754" s="45"/>
      <c r="MSB754" s="45"/>
      <c r="MSC754" s="45"/>
      <c r="MSD754" s="45"/>
      <c r="MSE754" s="45"/>
      <c r="MSF754" s="45"/>
      <c r="MSG754" s="45"/>
      <c r="MSH754" s="45"/>
      <c r="MSI754" s="45"/>
      <c r="MSJ754" s="45"/>
      <c r="MSK754" s="45"/>
      <c r="MSL754" s="45"/>
      <c r="MSM754" s="45"/>
      <c r="MSN754" s="45"/>
      <c r="MSO754" s="45"/>
      <c r="MSP754" s="45"/>
      <c r="MSQ754" s="45"/>
      <c r="MSR754" s="45"/>
      <c r="MSS754" s="45"/>
      <c r="MST754" s="45"/>
      <c r="MSU754" s="45"/>
      <c r="MSV754" s="45"/>
      <c r="MSW754" s="45"/>
      <c r="MSX754" s="45"/>
      <c r="MSY754" s="45"/>
      <c r="MSZ754" s="45"/>
      <c r="MTA754" s="45"/>
      <c r="MTB754" s="45"/>
      <c r="MTC754" s="45"/>
      <c r="MTD754" s="45"/>
      <c r="MTE754" s="45"/>
      <c r="MTF754" s="45"/>
      <c r="MTG754" s="45"/>
      <c r="MTH754" s="45"/>
      <c r="MTI754" s="45"/>
      <c r="MTJ754" s="45"/>
      <c r="MTK754" s="45"/>
      <c r="MTL754" s="45"/>
      <c r="MTM754" s="45"/>
      <c r="MTN754" s="45"/>
      <c r="MTO754" s="45"/>
      <c r="MTP754" s="45"/>
      <c r="MTQ754" s="45"/>
      <c r="MTR754" s="45"/>
      <c r="MTS754" s="45"/>
      <c r="MTT754" s="45"/>
      <c r="MTU754" s="45"/>
      <c r="MTV754" s="45"/>
      <c r="MTW754" s="45"/>
      <c r="MTX754" s="45"/>
      <c r="MTY754" s="45"/>
      <c r="MTZ754" s="45"/>
      <c r="MUA754" s="45"/>
      <c r="MUB754" s="45"/>
      <c r="MUC754" s="45"/>
      <c r="MUD754" s="45"/>
      <c r="MUE754" s="45"/>
      <c r="MUF754" s="45"/>
      <c r="MUG754" s="45"/>
      <c r="MUH754" s="45"/>
      <c r="MUI754" s="45"/>
      <c r="MUJ754" s="45"/>
      <c r="MUK754" s="45"/>
      <c r="MUL754" s="45"/>
      <c r="MUM754" s="45"/>
      <c r="MUN754" s="45"/>
      <c r="MUO754" s="45"/>
      <c r="MUP754" s="45"/>
      <c r="MUQ754" s="45"/>
      <c r="MUR754" s="45"/>
      <c r="MUS754" s="45"/>
      <c r="MUT754" s="45"/>
      <c r="MUU754" s="45"/>
      <c r="MUV754" s="45"/>
      <c r="MUW754" s="45"/>
      <c r="MUX754" s="45"/>
      <c r="MUY754" s="45"/>
      <c r="MUZ754" s="45"/>
      <c r="MVA754" s="45"/>
      <c r="MVB754" s="45"/>
      <c r="MVC754" s="45"/>
      <c r="MVD754" s="45"/>
      <c r="MVE754" s="45"/>
      <c r="MVF754" s="45"/>
      <c r="MVG754" s="45"/>
      <c r="MVH754" s="45"/>
      <c r="MVI754" s="45"/>
      <c r="MVJ754" s="45"/>
      <c r="MVK754" s="45"/>
      <c r="MVL754" s="45"/>
      <c r="MVM754" s="45"/>
      <c r="MVN754" s="45"/>
      <c r="MVO754" s="45"/>
      <c r="MVP754" s="45"/>
      <c r="MVQ754" s="45"/>
      <c r="MVR754" s="45"/>
      <c r="MVS754" s="45"/>
      <c r="MVT754" s="45"/>
      <c r="MVU754" s="45"/>
      <c r="MVV754" s="45"/>
      <c r="MVW754" s="45"/>
      <c r="MVX754" s="45"/>
      <c r="MVY754" s="45"/>
      <c r="MVZ754" s="45"/>
      <c r="MWA754" s="45"/>
      <c r="MWB754" s="45"/>
      <c r="MWC754" s="45"/>
      <c r="MWD754" s="45"/>
      <c r="MWE754" s="45"/>
      <c r="MWF754" s="45"/>
      <c r="MWG754" s="45"/>
      <c r="MWH754" s="45"/>
      <c r="MWI754" s="45"/>
      <c r="MWJ754" s="45"/>
      <c r="MWK754" s="45"/>
      <c r="MWL754" s="45"/>
      <c r="MWM754" s="45"/>
      <c r="MWN754" s="45"/>
      <c r="MWO754" s="45"/>
      <c r="MWP754" s="45"/>
      <c r="MWQ754" s="45"/>
      <c r="MWR754" s="45"/>
      <c r="MWS754" s="45"/>
      <c r="MWT754" s="45"/>
      <c r="MWU754" s="45"/>
      <c r="MWV754" s="45"/>
      <c r="MWW754" s="45"/>
      <c r="MWX754" s="45"/>
      <c r="MWY754" s="45"/>
      <c r="MWZ754" s="45"/>
      <c r="MXA754" s="45"/>
      <c r="MXB754" s="45"/>
      <c r="MXC754" s="45"/>
      <c r="MXD754" s="45"/>
      <c r="MXE754" s="45"/>
      <c r="MXF754" s="45"/>
      <c r="MXG754" s="45"/>
      <c r="MXH754" s="45"/>
      <c r="MXI754" s="45"/>
      <c r="MXJ754" s="45"/>
      <c r="MXK754" s="45"/>
      <c r="MXL754" s="45"/>
      <c r="MXM754" s="45"/>
      <c r="MXN754" s="45"/>
      <c r="MXO754" s="45"/>
      <c r="MXP754" s="45"/>
      <c r="MXQ754" s="45"/>
      <c r="MXR754" s="45"/>
      <c r="MXS754" s="45"/>
      <c r="MXT754" s="45"/>
      <c r="MXU754" s="45"/>
      <c r="MXV754" s="45"/>
      <c r="MXW754" s="45"/>
      <c r="MXX754" s="45"/>
      <c r="MXY754" s="45"/>
      <c r="MXZ754" s="45"/>
      <c r="MYA754" s="45"/>
      <c r="MYB754" s="45"/>
      <c r="MYC754" s="45"/>
      <c r="MYD754" s="45"/>
      <c r="MYE754" s="45"/>
      <c r="MYF754" s="45"/>
      <c r="MYG754" s="45"/>
      <c r="MYH754" s="45"/>
      <c r="MYI754" s="45"/>
      <c r="MYJ754" s="45"/>
      <c r="MYK754" s="45"/>
      <c r="MYL754" s="45"/>
      <c r="MYM754" s="45"/>
      <c r="MYN754" s="45"/>
      <c r="MYO754" s="45"/>
      <c r="MYP754" s="45"/>
      <c r="MYQ754" s="45"/>
      <c r="MYR754" s="45"/>
      <c r="MYS754" s="45"/>
      <c r="MYT754" s="45"/>
      <c r="MYU754" s="45"/>
      <c r="MYV754" s="45"/>
      <c r="MYW754" s="45"/>
      <c r="MYX754" s="45"/>
      <c r="MYY754" s="45"/>
      <c r="MYZ754" s="45"/>
      <c r="MZA754" s="45"/>
      <c r="MZB754" s="45"/>
      <c r="MZC754" s="45"/>
      <c r="MZD754" s="45"/>
      <c r="MZE754" s="45"/>
      <c r="MZF754" s="45"/>
      <c r="MZG754" s="45"/>
      <c r="MZH754" s="45"/>
      <c r="MZI754" s="45"/>
      <c r="MZJ754" s="45"/>
      <c r="MZK754" s="45"/>
      <c r="MZL754" s="45"/>
      <c r="MZM754" s="45"/>
      <c r="MZN754" s="45"/>
      <c r="MZO754" s="45"/>
      <c r="MZP754" s="45"/>
      <c r="MZQ754" s="45"/>
      <c r="MZR754" s="45"/>
      <c r="MZS754" s="45"/>
      <c r="MZT754" s="45"/>
      <c r="MZU754" s="45"/>
      <c r="MZV754" s="45"/>
      <c r="MZW754" s="45"/>
      <c r="MZX754" s="45"/>
      <c r="MZY754" s="45"/>
      <c r="MZZ754" s="45"/>
      <c r="NAA754" s="45"/>
      <c r="NAB754" s="45"/>
      <c r="NAC754" s="45"/>
      <c r="NAD754" s="45"/>
      <c r="NAE754" s="45"/>
      <c r="NAF754" s="45"/>
      <c r="NAG754" s="45"/>
      <c r="NAH754" s="45"/>
      <c r="NAI754" s="45"/>
      <c r="NAJ754" s="45"/>
      <c r="NAK754" s="45"/>
      <c r="NAL754" s="45"/>
      <c r="NAM754" s="45"/>
      <c r="NAN754" s="45"/>
      <c r="NAO754" s="45"/>
      <c r="NAP754" s="45"/>
      <c r="NAQ754" s="45"/>
      <c r="NAR754" s="45"/>
      <c r="NAS754" s="45"/>
      <c r="NAT754" s="45"/>
      <c r="NAU754" s="45"/>
      <c r="NAV754" s="45"/>
      <c r="NAW754" s="45"/>
      <c r="NAX754" s="45"/>
      <c r="NAY754" s="45"/>
      <c r="NAZ754" s="45"/>
      <c r="NBA754" s="45"/>
      <c r="NBB754" s="45"/>
      <c r="NBC754" s="45"/>
      <c r="NBD754" s="45"/>
      <c r="NBE754" s="45"/>
      <c r="NBF754" s="45"/>
      <c r="NBG754" s="45"/>
      <c r="NBH754" s="45"/>
      <c r="NBI754" s="45"/>
      <c r="NBJ754" s="45"/>
      <c r="NBK754" s="45"/>
      <c r="NBL754" s="45"/>
      <c r="NBM754" s="45"/>
      <c r="NBN754" s="45"/>
      <c r="NBO754" s="45"/>
      <c r="NBP754" s="45"/>
      <c r="NBQ754" s="45"/>
      <c r="NBR754" s="45"/>
      <c r="NBS754" s="45"/>
      <c r="NBT754" s="45"/>
      <c r="NBU754" s="45"/>
      <c r="NBV754" s="45"/>
      <c r="NBW754" s="45"/>
      <c r="NBX754" s="45"/>
      <c r="NBY754" s="45"/>
      <c r="NBZ754" s="45"/>
      <c r="NCA754" s="45"/>
      <c r="NCB754" s="45"/>
      <c r="NCC754" s="45"/>
      <c r="NCD754" s="45"/>
      <c r="NCE754" s="45"/>
      <c r="NCF754" s="45"/>
      <c r="NCG754" s="45"/>
      <c r="NCH754" s="45"/>
      <c r="NCI754" s="45"/>
      <c r="NCJ754" s="45"/>
      <c r="NCK754" s="45"/>
      <c r="NCL754" s="45"/>
      <c r="NCM754" s="45"/>
      <c r="NCN754" s="45"/>
      <c r="NCO754" s="45"/>
      <c r="NCP754" s="45"/>
      <c r="NCQ754" s="45"/>
      <c r="NCR754" s="45"/>
      <c r="NCS754" s="45"/>
      <c r="NCT754" s="45"/>
      <c r="NCU754" s="45"/>
      <c r="NCV754" s="45"/>
      <c r="NCW754" s="45"/>
      <c r="NCX754" s="45"/>
      <c r="NCY754" s="45"/>
      <c r="NCZ754" s="45"/>
      <c r="NDA754" s="45"/>
      <c r="NDB754" s="45"/>
      <c r="NDC754" s="45"/>
      <c r="NDD754" s="45"/>
      <c r="NDE754" s="45"/>
      <c r="NDF754" s="45"/>
      <c r="NDG754" s="45"/>
      <c r="NDH754" s="45"/>
      <c r="NDI754" s="45"/>
      <c r="NDJ754" s="45"/>
      <c r="NDK754" s="45"/>
      <c r="NDL754" s="45"/>
      <c r="NDM754" s="45"/>
      <c r="NDN754" s="45"/>
      <c r="NDO754" s="45"/>
      <c r="NDP754" s="45"/>
      <c r="NDQ754" s="45"/>
      <c r="NDR754" s="45"/>
      <c r="NDS754" s="45"/>
      <c r="NDT754" s="45"/>
      <c r="NDU754" s="45"/>
      <c r="NDV754" s="45"/>
      <c r="NDW754" s="45"/>
      <c r="NDX754" s="45"/>
      <c r="NDY754" s="45"/>
      <c r="NDZ754" s="45"/>
      <c r="NEA754" s="45"/>
      <c r="NEB754" s="45"/>
      <c r="NEC754" s="45"/>
      <c r="NED754" s="45"/>
      <c r="NEE754" s="45"/>
      <c r="NEF754" s="45"/>
      <c r="NEG754" s="45"/>
      <c r="NEH754" s="45"/>
      <c r="NEI754" s="45"/>
      <c r="NEJ754" s="45"/>
      <c r="NEK754" s="45"/>
      <c r="NEL754" s="45"/>
      <c r="NEM754" s="45"/>
      <c r="NEN754" s="45"/>
      <c r="NEO754" s="45"/>
      <c r="NEP754" s="45"/>
      <c r="NEQ754" s="45"/>
      <c r="NER754" s="45"/>
      <c r="NES754" s="45"/>
      <c r="NET754" s="45"/>
      <c r="NEU754" s="45"/>
      <c r="NEV754" s="45"/>
      <c r="NEW754" s="45"/>
      <c r="NEX754" s="45"/>
      <c r="NEY754" s="45"/>
      <c r="NEZ754" s="45"/>
      <c r="NFA754" s="45"/>
      <c r="NFB754" s="45"/>
      <c r="NFC754" s="45"/>
      <c r="NFD754" s="45"/>
      <c r="NFE754" s="45"/>
      <c r="NFF754" s="45"/>
      <c r="NFG754" s="45"/>
      <c r="NFH754" s="45"/>
      <c r="NFI754" s="45"/>
      <c r="NFJ754" s="45"/>
      <c r="NFK754" s="45"/>
      <c r="NFL754" s="45"/>
      <c r="NFM754" s="45"/>
      <c r="NFN754" s="45"/>
      <c r="NFO754" s="45"/>
      <c r="NFP754" s="45"/>
      <c r="NFQ754" s="45"/>
      <c r="NFR754" s="45"/>
      <c r="NFS754" s="45"/>
      <c r="NFT754" s="45"/>
      <c r="NFU754" s="45"/>
      <c r="NFV754" s="45"/>
      <c r="NFW754" s="45"/>
      <c r="NFX754" s="45"/>
      <c r="NFY754" s="45"/>
      <c r="NFZ754" s="45"/>
      <c r="NGA754" s="45"/>
      <c r="NGB754" s="45"/>
      <c r="NGC754" s="45"/>
      <c r="NGD754" s="45"/>
      <c r="NGE754" s="45"/>
      <c r="NGF754" s="45"/>
      <c r="NGG754" s="45"/>
      <c r="NGH754" s="45"/>
      <c r="NGI754" s="45"/>
      <c r="NGJ754" s="45"/>
      <c r="NGK754" s="45"/>
      <c r="NGL754" s="45"/>
      <c r="NGM754" s="45"/>
      <c r="NGN754" s="45"/>
      <c r="NGO754" s="45"/>
      <c r="NGP754" s="45"/>
      <c r="NGQ754" s="45"/>
      <c r="NGR754" s="45"/>
      <c r="NGS754" s="45"/>
      <c r="NGT754" s="45"/>
      <c r="NGU754" s="45"/>
      <c r="NGV754" s="45"/>
      <c r="NGW754" s="45"/>
      <c r="NGX754" s="45"/>
      <c r="NGY754" s="45"/>
      <c r="NGZ754" s="45"/>
      <c r="NHA754" s="45"/>
      <c r="NHB754" s="45"/>
      <c r="NHC754" s="45"/>
      <c r="NHD754" s="45"/>
      <c r="NHE754" s="45"/>
      <c r="NHF754" s="45"/>
      <c r="NHG754" s="45"/>
      <c r="NHH754" s="45"/>
      <c r="NHI754" s="45"/>
      <c r="NHJ754" s="45"/>
      <c r="NHK754" s="45"/>
      <c r="NHL754" s="45"/>
      <c r="NHM754" s="45"/>
      <c r="NHN754" s="45"/>
      <c r="NHO754" s="45"/>
      <c r="NHP754" s="45"/>
      <c r="NHQ754" s="45"/>
      <c r="NHR754" s="45"/>
      <c r="NHS754" s="45"/>
      <c r="NHT754" s="45"/>
      <c r="NHU754" s="45"/>
      <c r="NHV754" s="45"/>
      <c r="NHW754" s="45"/>
      <c r="NHX754" s="45"/>
      <c r="NHY754" s="45"/>
      <c r="NHZ754" s="45"/>
      <c r="NIA754" s="45"/>
      <c r="NIB754" s="45"/>
      <c r="NIC754" s="45"/>
      <c r="NID754" s="45"/>
      <c r="NIE754" s="45"/>
      <c r="NIF754" s="45"/>
      <c r="NIG754" s="45"/>
      <c r="NIH754" s="45"/>
      <c r="NII754" s="45"/>
      <c r="NIJ754" s="45"/>
      <c r="NIK754" s="45"/>
      <c r="NIL754" s="45"/>
      <c r="NIM754" s="45"/>
      <c r="NIN754" s="45"/>
      <c r="NIO754" s="45"/>
      <c r="NIP754" s="45"/>
      <c r="NIQ754" s="45"/>
      <c r="NIR754" s="45"/>
      <c r="NIS754" s="45"/>
      <c r="NIT754" s="45"/>
      <c r="NIU754" s="45"/>
      <c r="NIV754" s="45"/>
      <c r="NIW754" s="45"/>
      <c r="NIX754" s="45"/>
      <c r="NIY754" s="45"/>
      <c r="NIZ754" s="45"/>
      <c r="NJA754" s="45"/>
      <c r="NJB754" s="45"/>
      <c r="NJC754" s="45"/>
      <c r="NJD754" s="45"/>
      <c r="NJE754" s="45"/>
      <c r="NJF754" s="45"/>
      <c r="NJG754" s="45"/>
      <c r="NJH754" s="45"/>
      <c r="NJI754" s="45"/>
      <c r="NJJ754" s="45"/>
      <c r="NJK754" s="45"/>
      <c r="NJL754" s="45"/>
      <c r="NJM754" s="45"/>
      <c r="NJN754" s="45"/>
      <c r="NJO754" s="45"/>
      <c r="NJP754" s="45"/>
      <c r="NJQ754" s="45"/>
      <c r="NJR754" s="45"/>
      <c r="NJS754" s="45"/>
      <c r="NJT754" s="45"/>
      <c r="NJU754" s="45"/>
      <c r="NJV754" s="45"/>
      <c r="NJW754" s="45"/>
      <c r="NJX754" s="45"/>
      <c r="NJY754" s="45"/>
      <c r="NJZ754" s="45"/>
      <c r="NKA754" s="45"/>
      <c r="NKB754" s="45"/>
      <c r="NKC754" s="45"/>
      <c r="NKD754" s="45"/>
      <c r="NKE754" s="45"/>
      <c r="NKF754" s="45"/>
      <c r="NKG754" s="45"/>
      <c r="NKH754" s="45"/>
      <c r="NKI754" s="45"/>
      <c r="NKJ754" s="45"/>
      <c r="NKK754" s="45"/>
      <c r="NKL754" s="45"/>
      <c r="NKM754" s="45"/>
      <c r="NKN754" s="45"/>
      <c r="NKO754" s="45"/>
      <c r="NKP754" s="45"/>
      <c r="NKQ754" s="45"/>
      <c r="NKR754" s="45"/>
      <c r="NKS754" s="45"/>
      <c r="NKT754" s="45"/>
      <c r="NKU754" s="45"/>
      <c r="NKV754" s="45"/>
      <c r="NKW754" s="45"/>
      <c r="NKX754" s="45"/>
      <c r="NKY754" s="45"/>
      <c r="NKZ754" s="45"/>
      <c r="NLA754" s="45"/>
      <c r="NLB754" s="45"/>
      <c r="NLC754" s="45"/>
      <c r="NLD754" s="45"/>
      <c r="NLE754" s="45"/>
      <c r="NLF754" s="45"/>
      <c r="NLG754" s="45"/>
      <c r="NLH754" s="45"/>
      <c r="NLI754" s="45"/>
      <c r="NLJ754" s="45"/>
      <c r="NLK754" s="45"/>
      <c r="NLL754" s="45"/>
      <c r="NLM754" s="45"/>
      <c r="NLN754" s="45"/>
      <c r="NLO754" s="45"/>
      <c r="NLP754" s="45"/>
      <c r="NLQ754" s="45"/>
      <c r="NLR754" s="45"/>
      <c r="NLS754" s="45"/>
      <c r="NLT754" s="45"/>
      <c r="NLU754" s="45"/>
      <c r="NLV754" s="45"/>
      <c r="NLW754" s="45"/>
      <c r="NLX754" s="45"/>
      <c r="NLY754" s="45"/>
      <c r="NLZ754" s="45"/>
      <c r="NMA754" s="45"/>
      <c r="NMB754" s="45"/>
      <c r="NMC754" s="45"/>
      <c r="NMD754" s="45"/>
      <c r="NME754" s="45"/>
      <c r="NMF754" s="45"/>
      <c r="NMG754" s="45"/>
      <c r="NMH754" s="45"/>
      <c r="NMI754" s="45"/>
      <c r="NMJ754" s="45"/>
      <c r="NMK754" s="45"/>
      <c r="NML754" s="45"/>
      <c r="NMM754" s="45"/>
      <c r="NMN754" s="45"/>
      <c r="NMO754" s="45"/>
      <c r="NMP754" s="45"/>
      <c r="NMQ754" s="45"/>
      <c r="NMR754" s="45"/>
      <c r="NMS754" s="45"/>
      <c r="NMT754" s="45"/>
      <c r="NMU754" s="45"/>
      <c r="NMV754" s="45"/>
      <c r="NMW754" s="45"/>
      <c r="NMX754" s="45"/>
      <c r="NMY754" s="45"/>
      <c r="NMZ754" s="45"/>
      <c r="NNA754" s="45"/>
      <c r="NNB754" s="45"/>
      <c r="NNC754" s="45"/>
      <c r="NND754" s="45"/>
      <c r="NNE754" s="45"/>
      <c r="NNF754" s="45"/>
      <c r="NNG754" s="45"/>
      <c r="NNH754" s="45"/>
      <c r="NNI754" s="45"/>
      <c r="NNJ754" s="45"/>
      <c r="NNK754" s="45"/>
      <c r="NNL754" s="45"/>
      <c r="NNM754" s="45"/>
      <c r="NNN754" s="45"/>
      <c r="NNO754" s="45"/>
      <c r="NNP754" s="45"/>
      <c r="NNQ754" s="45"/>
      <c r="NNR754" s="45"/>
      <c r="NNS754" s="45"/>
      <c r="NNT754" s="45"/>
      <c r="NNU754" s="45"/>
      <c r="NNV754" s="45"/>
      <c r="NNW754" s="45"/>
      <c r="NNX754" s="45"/>
      <c r="NNY754" s="45"/>
      <c r="NNZ754" s="45"/>
      <c r="NOA754" s="45"/>
      <c r="NOB754" s="45"/>
      <c r="NOC754" s="45"/>
      <c r="NOD754" s="45"/>
      <c r="NOE754" s="45"/>
      <c r="NOF754" s="45"/>
      <c r="NOG754" s="45"/>
      <c r="NOH754" s="45"/>
      <c r="NOI754" s="45"/>
      <c r="NOJ754" s="45"/>
      <c r="NOK754" s="45"/>
      <c r="NOL754" s="45"/>
      <c r="NOM754" s="45"/>
      <c r="NON754" s="45"/>
      <c r="NOO754" s="45"/>
      <c r="NOP754" s="45"/>
      <c r="NOQ754" s="45"/>
      <c r="NOR754" s="45"/>
      <c r="NOS754" s="45"/>
      <c r="NOT754" s="45"/>
      <c r="NOU754" s="45"/>
      <c r="NOV754" s="45"/>
      <c r="NOW754" s="45"/>
      <c r="NOX754" s="45"/>
      <c r="NOY754" s="45"/>
      <c r="NOZ754" s="45"/>
      <c r="NPA754" s="45"/>
      <c r="NPB754" s="45"/>
      <c r="NPC754" s="45"/>
      <c r="NPD754" s="45"/>
      <c r="NPE754" s="45"/>
      <c r="NPF754" s="45"/>
      <c r="NPG754" s="45"/>
      <c r="NPH754" s="45"/>
      <c r="NPI754" s="45"/>
      <c r="NPJ754" s="45"/>
      <c r="NPK754" s="45"/>
      <c r="NPL754" s="45"/>
      <c r="NPM754" s="45"/>
      <c r="NPN754" s="45"/>
      <c r="NPO754" s="45"/>
      <c r="NPP754" s="45"/>
      <c r="NPQ754" s="45"/>
      <c r="NPR754" s="45"/>
      <c r="NPS754" s="45"/>
      <c r="NPT754" s="45"/>
      <c r="NPU754" s="45"/>
      <c r="NPV754" s="45"/>
      <c r="NPW754" s="45"/>
      <c r="NPX754" s="45"/>
      <c r="NPY754" s="45"/>
      <c r="NPZ754" s="45"/>
      <c r="NQA754" s="45"/>
      <c r="NQB754" s="45"/>
      <c r="NQC754" s="45"/>
      <c r="NQD754" s="45"/>
      <c r="NQE754" s="45"/>
      <c r="NQF754" s="45"/>
      <c r="NQG754" s="45"/>
      <c r="NQH754" s="45"/>
      <c r="NQI754" s="45"/>
      <c r="NQJ754" s="45"/>
      <c r="NQK754" s="45"/>
      <c r="NQL754" s="45"/>
      <c r="NQM754" s="45"/>
      <c r="NQN754" s="45"/>
      <c r="NQO754" s="45"/>
      <c r="NQP754" s="45"/>
      <c r="NQQ754" s="45"/>
      <c r="NQR754" s="45"/>
      <c r="NQS754" s="45"/>
      <c r="NQT754" s="45"/>
      <c r="NQU754" s="45"/>
      <c r="NQV754" s="45"/>
      <c r="NQW754" s="45"/>
      <c r="NQX754" s="45"/>
      <c r="NQY754" s="45"/>
      <c r="NQZ754" s="45"/>
      <c r="NRA754" s="45"/>
      <c r="NRB754" s="45"/>
      <c r="NRC754" s="45"/>
      <c r="NRD754" s="45"/>
      <c r="NRE754" s="45"/>
      <c r="NRF754" s="45"/>
      <c r="NRG754" s="45"/>
      <c r="NRH754" s="45"/>
      <c r="NRI754" s="45"/>
      <c r="NRJ754" s="45"/>
      <c r="NRK754" s="45"/>
      <c r="NRL754" s="45"/>
      <c r="NRM754" s="45"/>
      <c r="NRN754" s="45"/>
      <c r="NRO754" s="45"/>
      <c r="NRP754" s="45"/>
      <c r="NRQ754" s="45"/>
      <c r="NRR754" s="45"/>
      <c r="NRS754" s="45"/>
      <c r="NRT754" s="45"/>
      <c r="NRU754" s="45"/>
      <c r="NRV754" s="45"/>
      <c r="NRW754" s="45"/>
      <c r="NRX754" s="45"/>
      <c r="NRY754" s="45"/>
      <c r="NRZ754" s="45"/>
      <c r="NSA754" s="45"/>
      <c r="NSB754" s="45"/>
      <c r="NSC754" s="45"/>
      <c r="NSD754" s="45"/>
      <c r="NSE754" s="45"/>
      <c r="NSF754" s="45"/>
      <c r="NSG754" s="45"/>
      <c r="NSH754" s="45"/>
      <c r="NSI754" s="45"/>
      <c r="NSJ754" s="45"/>
      <c r="NSK754" s="45"/>
      <c r="NSL754" s="45"/>
      <c r="NSM754" s="45"/>
      <c r="NSN754" s="45"/>
      <c r="NSO754" s="45"/>
      <c r="NSP754" s="45"/>
      <c r="NSQ754" s="45"/>
      <c r="NSR754" s="45"/>
      <c r="NSS754" s="45"/>
      <c r="NST754" s="45"/>
      <c r="NSU754" s="45"/>
      <c r="NSV754" s="45"/>
      <c r="NSW754" s="45"/>
      <c r="NSX754" s="45"/>
      <c r="NSY754" s="45"/>
      <c r="NSZ754" s="45"/>
      <c r="NTA754" s="45"/>
      <c r="NTB754" s="45"/>
      <c r="NTC754" s="45"/>
      <c r="NTD754" s="45"/>
      <c r="NTE754" s="45"/>
      <c r="NTF754" s="45"/>
      <c r="NTG754" s="45"/>
      <c r="NTH754" s="45"/>
      <c r="NTI754" s="45"/>
      <c r="NTJ754" s="45"/>
      <c r="NTK754" s="45"/>
      <c r="NTL754" s="45"/>
      <c r="NTM754" s="45"/>
      <c r="NTN754" s="45"/>
      <c r="NTO754" s="45"/>
      <c r="NTP754" s="45"/>
      <c r="NTQ754" s="45"/>
      <c r="NTR754" s="45"/>
      <c r="NTS754" s="45"/>
      <c r="NTT754" s="45"/>
      <c r="NTU754" s="45"/>
      <c r="NTV754" s="45"/>
      <c r="NTW754" s="45"/>
      <c r="NTX754" s="45"/>
      <c r="NTY754" s="45"/>
      <c r="NTZ754" s="45"/>
      <c r="NUA754" s="45"/>
      <c r="NUB754" s="45"/>
      <c r="NUC754" s="45"/>
      <c r="NUD754" s="45"/>
      <c r="NUE754" s="45"/>
      <c r="NUF754" s="45"/>
      <c r="NUG754" s="45"/>
      <c r="NUH754" s="45"/>
      <c r="NUI754" s="45"/>
      <c r="NUJ754" s="45"/>
      <c r="NUK754" s="45"/>
      <c r="NUL754" s="45"/>
      <c r="NUM754" s="45"/>
      <c r="NUN754" s="45"/>
      <c r="NUO754" s="45"/>
      <c r="NUP754" s="45"/>
      <c r="NUQ754" s="45"/>
      <c r="NUR754" s="45"/>
      <c r="NUS754" s="45"/>
      <c r="NUT754" s="45"/>
      <c r="NUU754" s="45"/>
      <c r="NUV754" s="45"/>
      <c r="NUW754" s="45"/>
      <c r="NUX754" s="45"/>
      <c r="NUY754" s="45"/>
      <c r="NUZ754" s="45"/>
      <c r="NVA754" s="45"/>
      <c r="NVB754" s="45"/>
      <c r="NVC754" s="45"/>
      <c r="NVD754" s="45"/>
      <c r="NVE754" s="45"/>
      <c r="NVF754" s="45"/>
      <c r="NVG754" s="45"/>
      <c r="NVH754" s="45"/>
      <c r="NVI754" s="45"/>
      <c r="NVJ754" s="45"/>
      <c r="NVK754" s="45"/>
      <c r="NVL754" s="45"/>
      <c r="NVM754" s="45"/>
      <c r="NVN754" s="45"/>
      <c r="NVO754" s="45"/>
      <c r="NVP754" s="45"/>
      <c r="NVQ754" s="45"/>
      <c r="NVR754" s="45"/>
      <c r="NVS754" s="45"/>
      <c r="NVT754" s="45"/>
      <c r="NVU754" s="45"/>
      <c r="NVV754" s="45"/>
      <c r="NVW754" s="45"/>
      <c r="NVX754" s="45"/>
      <c r="NVY754" s="45"/>
      <c r="NVZ754" s="45"/>
      <c r="NWA754" s="45"/>
      <c r="NWB754" s="45"/>
      <c r="NWC754" s="45"/>
      <c r="NWD754" s="45"/>
      <c r="NWE754" s="45"/>
      <c r="NWF754" s="45"/>
      <c r="NWG754" s="45"/>
      <c r="NWH754" s="45"/>
      <c r="NWI754" s="45"/>
      <c r="NWJ754" s="45"/>
      <c r="NWK754" s="45"/>
      <c r="NWL754" s="45"/>
      <c r="NWM754" s="45"/>
      <c r="NWN754" s="45"/>
      <c r="NWO754" s="45"/>
      <c r="NWP754" s="45"/>
      <c r="NWQ754" s="45"/>
      <c r="NWR754" s="45"/>
      <c r="NWS754" s="45"/>
      <c r="NWT754" s="45"/>
      <c r="NWU754" s="45"/>
      <c r="NWV754" s="45"/>
      <c r="NWW754" s="45"/>
      <c r="NWX754" s="45"/>
      <c r="NWY754" s="45"/>
      <c r="NWZ754" s="45"/>
      <c r="NXA754" s="45"/>
      <c r="NXB754" s="45"/>
      <c r="NXC754" s="45"/>
      <c r="NXD754" s="45"/>
      <c r="NXE754" s="45"/>
      <c r="NXF754" s="45"/>
      <c r="NXG754" s="45"/>
      <c r="NXH754" s="45"/>
      <c r="NXI754" s="45"/>
      <c r="NXJ754" s="45"/>
      <c r="NXK754" s="45"/>
      <c r="NXL754" s="45"/>
      <c r="NXM754" s="45"/>
      <c r="NXN754" s="45"/>
      <c r="NXO754" s="45"/>
      <c r="NXP754" s="45"/>
      <c r="NXQ754" s="45"/>
      <c r="NXR754" s="45"/>
      <c r="NXS754" s="45"/>
      <c r="NXT754" s="45"/>
      <c r="NXU754" s="45"/>
      <c r="NXV754" s="45"/>
      <c r="NXW754" s="45"/>
      <c r="NXX754" s="45"/>
      <c r="NXY754" s="45"/>
      <c r="NXZ754" s="45"/>
      <c r="NYA754" s="45"/>
      <c r="NYB754" s="45"/>
      <c r="NYC754" s="45"/>
      <c r="NYD754" s="45"/>
      <c r="NYE754" s="45"/>
      <c r="NYF754" s="45"/>
      <c r="NYG754" s="45"/>
      <c r="NYH754" s="45"/>
      <c r="NYI754" s="45"/>
      <c r="NYJ754" s="45"/>
      <c r="NYK754" s="45"/>
      <c r="NYL754" s="45"/>
      <c r="NYM754" s="45"/>
      <c r="NYN754" s="45"/>
      <c r="NYO754" s="45"/>
      <c r="NYP754" s="45"/>
      <c r="NYQ754" s="45"/>
      <c r="NYR754" s="45"/>
      <c r="NYS754" s="45"/>
      <c r="NYT754" s="45"/>
      <c r="NYU754" s="45"/>
      <c r="NYV754" s="45"/>
      <c r="NYW754" s="45"/>
      <c r="NYX754" s="45"/>
      <c r="NYY754" s="45"/>
      <c r="NYZ754" s="45"/>
      <c r="NZA754" s="45"/>
      <c r="NZB754" s="45"/>
      <c r="NZC754" s="45"/>
      <c r="NZD754" s="45"/>
      <c r="NZE754" s="45"/>
      <c r="NZF754" s="45"/>
      <c r="NZG754" s="45"/>
      <c r="NZH754" s="45"/>
      <c r="NZI754" s="45"/>
      <c r="NZJ754" s="45"/>
      <c r="NZK754" s="45"/>
      <c r="NZL754" s="45"/>
      <c r="NZM754" s="45"/>
      <c r="NZN754" s="45"/>
      <c r="NZO754" s="45"/>
      <c r="NZP754" s="45"/>
      <c r="NZQ754" s="45"/>
      <c r="NZR754" s="45"/>
      <c r="NZS754" s="45"/>
      <c r="NZT754" s="45"/>
      <c r="NZU754" s="45"/>
      <c r="NZV754" s="45"/>
      <c r="NZW754" s="45"/>
      <c r="NZX754" s="45"/>
      <c r="NZY754" s="45"/>
      <c r="NZZ754" s="45"/>
      <c r="OAA754" s="45"/>
      <c r="OAB754" s="45"/>
      <c r="OAC754" s="45"/>
      <c r="OAD754" s="45"/>
      <c r="OAE754" s="45"/>
      <c r="OAF754" s="45"/>
      <c r="OAG754" s="45"/>
      <c r="OAH754" s="45"/>
      <c r="OAI754" s="45"/>
      <c r="OAJ754" s="45"/>
      <c r="OAK754" s="45"/>
      <c r="OAL754" s="45"/>
      <c r="OAM754" s="45"/>
      <c r="OAN754" s="45"/>
      <c r="OAO754" s="45"/>
      <c r="OAP754" s="45"/>
      <c r="OAQ754" s="45"/>
      <c r="OAR754" s="45"/>
      <c r="OAS754" s="45"/>
      <c r="OAT754" s="45"/>
      <c r="OAU754" s="45"/>
      <c r="OAV754" s="45"/>
      <c r="OAW754" s="45"/>
      <c r="OAX754" s="45"/>
      <c r="OAY754" s="45"/>
      <c r="OAZ754" s="45"/>
      <c r="OBA754" s="45"/>
      <c r="OBB754" s="45"/>
      <c r="OBC754" s="45"/>
      <c r="OBD754" s="45"/>
      <c r="OBE754" s="45"/>
      <c r="OBF754" s="45"/>
      <c r="OBG754" s="45"/>
      <c r="OBH754" s="45"/>
      <c r="OBI754" s="45"/>
      <c r="OBJ754" s="45"/>
      <c r="OBK754" s="45"/>
      <c r="OBL754" s="45"/>
      <c r="OBM754" s="45"/>
      <c r="OBN754" s="45"/>
      <c r="OBO754" s="45"/>
      <c r="OBP754" s="45"/>
      <c r="OBQ754" s="45"/>
      <c r="OBR754" s="45"/>
      <c r="OBS754" s="45"/>
      <c r="OBT754" s="45"/>
      <c r="OBU754" s="45"/>
      <c r="OBV754" s="45"/>
      <c r="OBW754" s="45"/>
      <c r="OBX754" s="45"/>
      <c r="OBY754" s="45"/>
      <c r="OBZ754" s="45"/>
      <c r="OCA754" s="45"/>
      <c r="OCB754" s="45"/>
      <c r="OCC754" s="45"/>
      <c r="OCD754" s="45"/>
      <c r="OCE754" s="45"/>
      <c r="OCF754" s="45"/>
      <c r="OCG754" s="45"/>
      <c r="OCH754" s="45"/>
      <c r="OCI754" s="45"/>
      <c r="OCJ754" s="45"/>
      <c r="OCK754" s="45"/>
      <c r="OCL754" s="45"/>
      <c r="OCM754" s="45"/>
      <c r="OCN754" s="45"/>
      <c r="OCO754" s="45"/>
      <c r="OCP754" s="45"/>
      <c r="OCQ754" s="45"/>
      <c r="OCR754" s="45"/>
      <c r="OCS754" s="45"/>
      <c r="OCT754" s="45"/>
      <c r="OCU754" s="45"/>
      <c r="OCV754" s="45"/>
      <c r="OCW754" s="45"/>
      <c r="OCX754" s="45"/>
      <c r="OCY754" s="45"/>
      <c r="OCZ754" s="45"/>
      <c r="ODA754" s="45"/>
      <c r="ODB754" s="45"/>
      <c r="ODC754" s="45"/>
      <c r="ODD754" s="45"/>
      <c r="ODE754" s="45"/>
      <c r="ODF754" s="45"/>
      <c r="ODG754" s="45"/>
      <c r="ODH754" s="45"/>
      <c r="ODI754" s="45"/>
      <c r="ODJ754" s="45"/>
      <c r="ODK754" s="45"/>
      <c r="ODL754" s="45"/>
      <c r="ODM754" s="45"/>
      <c r="ODN754" s="45"/>
      <c r="ODO754" s="45"/>
      <c r="ODP754" s="45"/>
      <c r="ODQ754" s="45"/>
      <c r="ODR754" s="45"/>
      <c r="ODS754" s="45"/>
      <c r="ODT754" s="45"/>
      <c r="ODU754" s="45"/>
      <c r="ODV754" s="45"/>
      <c r="ODW754" s="45"/>
      <c r="ODX754" s="45"/>
      <c r="ODY754" s="45"/>
      <c r="ODZ754" s="45"/>
      <c r="OEA754" s="45"/>
      <c r="OEB754" s="45"/>
      <c r="OEC754" s="45"/>
      <c r="OED754" s="45"/>
      <c r="OEE754" s="45"/>
      <c r="OEF754" s="45"/>
      <c r="OEG754" s="45"/>
      <c r="OEH754" s="45"/>
      <c r="OEI754" s="45"/>
      <c r="OEJ754" s="45"/>
      <c r="OEK754" s="45"/>
      <c r="OEL754" s="45"/>
      <c r="OEM754" s="45"/>
      <c r="OEN754" s="45"/>
      <c r="OEO754" s="45"/>
      <c r="OEP754" s="45"/>
      <c r="OEQ754" s="45"/>
      <c r="OER754" s="45"/>
      <c r="OES754" s="45"/>
      <c r="OET754" s="45"/>
      <c r="OEU754" s="45"/>
      <c r="OEV754" s="45"/>
      <c r="OEW754" s="45"/>
      <c r="OEX754" s="45"/>
      <c r="OEY754" s="45"/>
      <c r="OEZ754" s="45"/>
      <c r="OFA754" s="45"/>
      <c r="OFB754" s="45"/>
      <c r="OFC754" s="45"/>
      <c r="OFD754" s="45"/>
      <c r="OFE754" s="45"/>
      <c r="OFF754" s="45"/>
      <c r="OFG754" s="45"/>
      <c r="OFH754" s="45"/>
      <c r="OFI754" s="45"/>
      <c r="OFJ754" s="45"/>
      <c r="OFK754" s="45"/>
      <c r="OFL754" s="45"/>
      <c r="OFM754" s="45"/>
      <c r="OFN754" s="45"/>
      <c r="OFO754" s="45"/>
      <c r="OFP754" s="45"/>
      <c r="OFQ754" s="45"/>
      <c r="OFR754" s="45"/>
      <c r="OFS754" s="45"/>
      <c r="OFT754" s="45"/>
      <c r="OFU754" s="45"/>
      <c r="OFV754" s="45"/>
      <c r="OFW754" s="45"/>
      <c r="OFX754" s="45"/>
      <c r="OFY754" s="45"/>
      <c r="OFZ754" s="45"/>
      <c r="OGA754" s="45"/>
      <c r="OGB754" s="45"/>
      <c r="OGC754" s="45"/>
      <c r="OGD754" s="45"/>
      <c r="OGE754" s="45"/>
      <c r="OGF754" s="45"/>
      <c r="OGG754" s="45"/>
      <c r="OGH754" s="45"/>
      <c r="OGI754" s="45"/>
      <c r="OGJ754" s="45"/>
      <c r="OGK754" s="45"/>
      <c r="OGL754" s="45"/>
      <c r="OGM754" s="45"/>
      <c r="OGN754" s="45"/>
      <c r="OGO754" s="45"/>
      <c r="OGP754" s="45"/>
      <c r="OGQ754" s="45"/>
      <c r="OGR754" s="45"/>
      <c r="OGS754" s="45"/>
      <c r="OGT754" s="45"/>
      <c r="OGU754" s="45"/>
      <c r="OGV754" s="45"/>
      <c r="OGW754" s="45"/>
      <c r="OGX754" s="45"/>
      <c r="OGY754" s="45"/>
      <c r="OGZ754" s="45"/>
      <c r="OHA754" s="45"/>
      <c r="OHB754" s="45"/>
      <c r="OHC754" s="45"/>
      <c r="OHD754" s="45"/>
      <c r="OHE754" s="45"/>
      <c r="OHF754" s="45"/>
      <c r="OHG754" s="45"/>
      <c r="OHH754" s="45"/>
      <c r="OHI754" s="45"/>
      <c r="OHJ754" s="45"/>
      <c r="OHK754" s="45"/>
      <c r="OHL754" s="45"/>
      <c r="OHM754" s="45"/>
      <c r="OHN754" s="45"/>
      <c r="OHO754" s="45"/>
      <c r="OHP754" s="45"/>
      <c r="OHQ754" s="45"/>
      <c r="OHR754" s="45"/>
      <c r="OHS754" s="45"/>
      <c r="OHT754" s="45"/>
      <c r="OHU754" s="45"/>
      <c r="OHV754" s="45"/>
      <c r="OHW754" s="45"/>
      <c r="OHX754" s="45"/>
      <c r="OHY754" s="45"/>
      <c r="OHZ754" s="45"/>
      <c r="OIA754" s="45"/>
      <c r="OIB754" s="45"/>
      <c r="OIC754" s="45"/>
      <c r="OID754" s="45"/>
      <c r="OIE754" s="45"/>
      <c r="OIF754" s="45"/>
      <c r="OIG754" s="45"/>
      <c r="OIH754" s="45"/>
      <c r="OII754" s="45"/>
      <c r="OIJ754" s="45"/>
      <c r="OIK754" s="45"/>
      <c r="OIL754" s="45"/>
      <c r="OIM754" s="45"/>
      <c r="OIN754" s="45"/>
      <c r="OIO754" s="45"/>
      <c r="OIP754" s="45"/>
      <c r="OIQ754" s="45"/>
      <c r="OIR754" s="45"/>
      <c r="OIS754" s="45"/>
      <c r="OIT754" s="45"/>
      <c r="OIU754" s="45"/>
      <c r="OIV754" s="45"/>
      <c r="OIW754" s="45"/>
      <c r="OIX754" s="45"/>
      <c r="OIY754" s="45"/>
      <c r="OIZ754" s="45"/>
      <c r="OJA754" s="45"/>
      <c r="OJB754" s="45"/>
      <c r="OJC754" s="45"/>
      <c r="OJD754" s="45"/>
      <c r="OJE754" s="45"/>
      <c r="OJF754" s="45"/>
      <c r="OJG754" s="45"/>
      <c r="OJH754" s="45"/>
      <c r="OJI754" s="45"/>
      <c r="OJJ754" s="45"/>
      <c r="OJK754" s="45"/>
      <c r="OJL754" s="45"/>
      <c r="OJM754" s="45"/>
      <c r="OJN754" s="45"/>
      <c r="OJO754" s="45"/>
      <c r="OJP754" s="45"/>
      <c r="OJQ754" s="45"/>
      <c r="OJR754" s="45"/>
      <c r="OJS754" s="45"/>
      <c r="OJT754" s="45"/>
      <c r="OJU754" s="45"/>
      <c r="OJV754" s="45"/>
      <c r="OJW754" s="45"/>
      <c r="OJX754" s="45"/>
      <c r="OJY754" s="45"/>
      <c r="OJZ754" s="45"/>
      <c r="OKA754" s="45"/>
      <c r="OKB754" s="45"/>
      <c r="OKC754" s="45"/>
      <c r="OKD754" s="45"/>
      <c r="OKE754" s="45"/>
      <c r="OKF754" s="45"/>
      <c r="OKG754" s="45"/>
      <c r="OKH754" s="45"/>
      <c r="OKI754" s="45"/>
      <c r="OKJ754" s="45"/>
      <c r="OKK754" s="45"/>
      <c r="OKL754" s="45"/>
      <c r="OKM754" s="45"/>
      <c r="OKN754" s="45"/>
      <c r="OKO754" s="45"/>
      <c r="OKP754" s="45"/>
      <c r="OKQ754" s="45"/>
      <c r="OKR754" s="45"/>
      <c r="OKS754" s="45"/>
      <c r="OKT754" s="45"/>
      <c r="OKU754" s="45"/>
      <c r="OKV754" s="45"/>
      <c r="OKW754" s="45"/>
      <c r="OKX754" s="45"/>
      <c r="OKY754" s="45"/>
      <c r="OKZ754" s="45"/>
      <c r="OLA754" s="45"/>
      <c r="OLB754" s="45"/>
      <c r="OLC754" s="45"/>
      <c r="OLD754" s="45"/>
      <c r="OLE754" s="45"/>
      <c r="OLF754" s="45"/>
      <c r="OLG754" s="45"/>
      <c r="OLH754" s="45"/>
      <c r="OLI754" s="45"/>
      <c r="OLJ754" s="45"/>
      <c r="OLK754" s="45"/>
      <c r="OLL754" s="45"/>
      <c r="OLM754" s="45"/>
      <c r="OLN754" s="45"/>
      <c r="OLO754" s="45"/>
      <c r="OLP754" s="45"/>
      <c r="OLQ754" s="45"/>
      <c r="OLR754" s="45"/>
      <c r="OLS754" s="45"/>
      <c r="OLT754" s="45"/>
      <c r="OLU754" s="45"/>
      <c r="OLV754" s="45"/>
      <c r="OLW754" s="45"/>
      <c r="OLX754" s="45"/>
      <c r="OLY754" s="45"/>
      <c r="OLZ754" s="45"/>
      <c r="OMA754" s="45"/>
      <c r="OMB754" s="45"/>
      <c r="OMC754" s="45"/>
      <c r="OMD754" s="45"/>
      <c r="OME754" s="45"/>
      <c r="OMF754" s="45"/>
      <c r="OMG754" s="45"/>
      <c r="OMH754" s="45"/>
      <c r="OMI754" s="45"/>
      <c r="OMJ754" s="45"/>
      <c r="OMK754" s="45"/>
      <c r="OML754" s="45"/>
      <c r="OMM754" s="45"/>
      <c r="OMN754" s="45"/>
      <c r="OMO754" s="45"/>
      <c r="OMP754" s="45"/>
      <c r="OMQ754" s="45"/>
      <c r="OMR754" s="45"/>
      <c r="OMS754" s="45"/>
      <c r="OMT754" s="45"/>
      <c r="OMU754" s="45"/>
      <c r="OMV754" s="45"/>
      <c r="OMW754" s="45"/>
      <c r="OMX754" s="45"/>
      <c r="OMY754" s="45"/>
      <c r="OMZ754" s="45"/>
      <c r="ONA754" s="45"/>
      <c r="ONB754" s="45"/>
      <c r="ONC754" s="45"/>
      <c r="OND754" s="45"/>
      <c r="ONE754" s="45"/>
      <c r="ONF754" s="45"/>
      <c r="ONG754" s="45"/>
      <c r="ONH754" s="45"/>
      <c r="ONI754" s="45"/>
      <c r="ONJ754" s="45"/>
      <c r="ONK754" s="45"/>
      <c r="ONL754" s="45"/>
      <c r="ONM754" s="45"/>
      <c r="ONN754" s="45"/>
      <c r="ONO754" s="45"/>
      <c r="ONP754" s="45"/>
      <c r="ONQ754" s="45"/>
      <c r="ONR754" s="45"/>
      <c r="ONS754" s="45"/>
      <c r="ONT754" s="45"/>
      <c r="ONU754" s="45"/>
      <c r="ONV754" s="45"/>
      <c r="ONW754" s="45"/>
      <c r="ONX754" s="45"/>
      <c r="ONY754" s="45"/>
      <c r="ONZ754" s="45"/>
      <c r="OOA754" s="45"/>
      <c r="OOB754" s="45"/>
      <c r="OOC754" s="45"/>
      <c r="OOD754" s="45"/>
      <c r="OOE754" s="45"/>
      <c r="OOF754" s="45"/>
      <c r="OOG754" s="45"/>
      <c r="OOH754" s="45"/>
      <c r="OOI754" s="45"/>
      <c r="OOJ754" s="45"/>
      <c r="OOK754" s="45"/>
      <c r="OOL754" s="45"/>
      <c r="OOM754" s="45"/>
      <c r="OON754" s="45"/>
      <c r="OOO754" s="45"/>
      <c r="OOP754" s="45"/>
      <c r="OOQ754" s="45"/>
      <c r="OOR754" s="45"/>
      <c r="OOS754" s="45"/>
      <c r="OOT754" s="45"/>
      <c r="OOU754" s="45"/>
      <c r="OOV754" s="45"/>
      <c r="OOW754" s="45"/>
      <c r="OOX754" s="45"/>
      <c r="OOY754" s="45"/>
      <c r="OOZ754" s="45"/>
      <c r="OPA754" s="45"/>
      <c r="OPB754" s="45"/>
      <c r="OPC754" s="45"/>
      <c r="OPD754" s="45"/>
      <c r="OPE754" s="45"/>
      <c r="OPF754" s="45"/>
      <c r="OPG754" s="45"/>
      <c r="OPH754" s="45"/>
      <c r="OPI754" s="45"/>
      <c r="OPJ754" s="45"/>
      <c r="OPK754" s="45"/>
      <c r="OPL754" s="45"/>
      <c r="OPM754" s="45"/>
      <c r="OPN754" s="45"/>
      <c r="OPO754" s="45"/>
      <c r="OPP754" s="45"/>
      <c r="OPQ754" s="45"/>
      <c r="OPR754" s="45"/>
      <c r="OPS754" s="45"/>
      <c r="OPT754" s="45"/>
      <c r="OPU754" s="45"/>
      <c r="OPV754" s="45"/>
      <c r="OPW754" s="45"/>
      <c r="OPX754" s="45"/>
      <c r="OPY754" s="45"/>
      <c r="OPZ754" s="45"/>
      <c r="OQA754" s="45"/>
      <c r="OQB754" s="45"/>
      <c r="OQC754" s="45"/>
      <c r="OQD754" s="45"/>
      <c r="OQE754" s="45"/>
      <c r="OQF754" s="45"/>
      <c r="OQG754" s="45"/>
      <c r="OQH754" s="45"/>
      <c r="OQI754" s="45"/>
      <c r="OQJ754" s="45"/>
      <c r="OQK754" s="45"/>
      <c r="OQL754" s="45"/>
      <c r="OQM754" s="45"/>
      <c r="OQN754" s="45"/>
      <c r="OQO754" s="45"/>
      <c r="OQP754" s="45"/>
      <c r="OQQ754" s="45"/>
      <c r="OQR754" s="45"/>
      <c r="OQS754" s="45"/>
      <c r="OQT754" s="45"/>
      <c r="OQU754" s="45"/>
      <c r="OQV754" s="45"/>
      <c r="OQW754" s="45"/>
      <c r="OQX754" s="45"/>
      <c r="OQY754" s="45"/>
      <c r="OQZ754" s="45"/>
      <c r="ORA754" s="45"/>
      <c r="ORB754" s="45"/>
      <c r="ORC754" s="45"/>
      <c r="ORD754" s="45"/>
      <c r="ORE754" s="45"/>
      <c r="ORF754" s="45"/>
      <c r="ORG754" s="45"/>
      <c r="ORH754" s="45"/>
      <c r="ORI754" s="45"/>
      <c r="ORJ754" s="45"/>
      <c r="ORK754" s="45"/>
      <c r="ORL754" s="45"/>
      <c r="ORM754" s="45"/>
      <c r="ORN754" s="45"/>
      <c r="ORO754" s="45"/>
      <c r="ORP754" s="45"/>
      <c r="ORQ754" s="45"/>
      <c r="ORR754" s="45"/>
      <c r="ORS754" s="45"/>
      <c r="ORT754" s="45"/>
      <c r="ORU754" s="45"/>
      <c r="ORV754" s="45"/>
      <c r="ORW754" s="45"/>
      <c r="ORX754" s="45"/>
      <c r="ORY754" s="45"/>
      <c r="ORZ754" s="45"/>
      <c r="OSA754" s="45"/>
      <c r="OSB754" s="45"/>
      <c r="OSC754" s="45"/>
      <c r="OSD754" s="45"/>
      <c r="OSE754" s="45"/>
      <c r="OSF754" s="45"/>
      <c r="OSG754" s="45"/>
      <c r="OSH754" s="45"/>
      <c r="OSI754" s="45"/>
      <c r="OSJ754" s="45"/>
      <c r="OSK754" s="45"/>
      <c r="OSL754" s="45"/>
      <c r="OSM754" s="45"/>
      <c r="OSN754" s="45"/>
      <c r="OSO754" s="45"/>
      <c r="OSP754" s="45"/>
      <c r="OSQ754" s="45"/>
      <c r="OSR754" s="45"/>
      <c r="OSS754" s="45"/>
      <c r="OST754" s="45"/>
      <c r="OSU754" s="45"/>
      <c r="OSV754" s="45"/>
      <c r="OSW754" s="45"/>
      <c r="OSX754" s="45"/>
      <c r="OSY754" s="45"/>
      <c r="OSZ754" s="45"/>
      <c r="OTA754" s="45"/>
      <c r="OTB754" s="45"/>
      <c r="OTC754" s="45"/>
      <c r="OTD754" s="45"/>
      <c r="OTE754" s="45"/>
      <c r="OTF754" s="45"/>
      <c r="OTG754" s="45"/>
      <c r="OTH754" s="45"/>
      <c r="OTI754" s="45"/>
      <c r="OTJ754" s="45"/>
      <c r="OTK754" s="45"/>
      <c r="OTL754" s="45"/>
      <c r="OTM754" s="45"/>
      <c r="OTN754" s="45"/>
      <c r="OTO754" s="45"/>
      <c r="OTP754" s="45"/>
      <c r="OTQ754" s="45"/>
      <c r="OTR754" s="45"/>
      <c r="OTS754" s="45"/>
      <c r="OTT754" s="45"/>
      <c r="OTU754" s="45"/>
      <c r="OTV754" s="45"/>
      <c r="OTW754" s="45"/>
      <c r="OTX754" s="45"/>
      <c r="OTY754" s="45"/>
      <c r="OTZ754" s="45"/>
      <c r="OUA754" s="45"/>
      <c r="OUB754" s="45"/>
      <c r="OUC754" s="45"/>
      <c r="OUD754" s="45"/>
      <c r="OUE754" s="45"/>
      <c r="OUF754" s="45"/>
      <c r="OUG754" s="45"/>
      <c r="OUH754" s="45"/>
      <c r="OUI754" s="45"/>
      <c r="OUJ754" s="45"/>
      <c r="OUK754" s="45"/>
      <c r="OUL754" s="45"/>
      <c r="OUM754" s="45"/>
      <c r="OUN754" s="45"/>
      <c r="OUO754" s="45"/>
      <c r="OUP754" s="45"/>
      <c r="OUQ754" s="45"/>
      <c r="OUR754" s="45"/>
      <c r="OUS754" s="45"/>
      <c r="OUT754" s="45"/>
      <c r="OUU754" s="45"/>
      <c r="OUV754" s="45"/>
      <c r="OUW754" s="45"/>
      <c r="OUX754" s="45"/>
      <c r="OUY754" s="45"/>
      <c r="OUZ754" s="45"/>
      <c r="OVA754" s="45"/>
      <c r="OVB754" s="45"/>
      <c r="OVC754" s="45"/>
      <c r="OVD754" s="45"/>
      <c r="OVE754" s="45"/>
      <c r="OVF754" s="45"/>
      <c r="OVG754" s="45"/>
      <c r="OVH754" s="45"/>
      <c r="OVI754" s="45"/>
      <c r="OVJ754" s="45"/>
      <c r="OVK754" s="45"/>
      <c r="OVL754" s="45"/>
      <c r="OVM754" s="45"/>
      <c r="OVN754" s="45"/>
      <c r="OVO754" s="45"/>
      <c r="OVP754" s="45"/>
      <c r="OVQ754" s="45"/>
      <c r="OVR754" s="45"/>
      <c r="OVS754" s="45"/>
      <c r="OVT754" s="45"/>
      <c r="OVU754" s="45"/>
      <c r="OVV754" s="45"/>
      <c r="OVW754" s="45"/>
      <c r="OVX754" s="45"/>
      <c r="OVY754" s="45"/>
      <c r="OVZ754" s="45"/>
      <c r="OWA754" s="45"/>
      <c r="OWB754" s="45"/>
      <c r="OWC754" s="45"/>
      <c r="OWD754" s="45"/>
      <c r="OWE754" s="45"/>
      <c r="OWF754" s="45"/>
      <c r="OWG754" s="45"/>
      <c r="OWH754" s="45"/>
      <c r="OWI754" s="45"/>
      <c r="OWJ754" s="45"/>
      <c r="OWK754" s="45"/>
      <c r="OWL754" s="45"/>
      <c r="OWM754" s="45"/>
      <c r="OWN754" s="45"/>
      <c r="OWO754" s="45"/>
      <c r="OWP754" s="45"/>
      <c r="OWQ754" s="45"/>
      <c r="OWR754" s="45"/>
      <c r="OWS754" s="45"/>
      <c r="OWT754" s="45"/>
      <c r="OWU754" s="45"/>
      <c r="OWV754" s="45"/>
      <c r="OWW754" s="45"/>
      <c r="OWX754" s="45"/>
      <c r="OWY754" s="45"/>
      <c r="OWZ754" s="45"/>
      <c r="OXA754" s="45"/>
      <c r="OXB754" s="45"/>
      <c r="OXC754" s="45"/>
      <c r="OXD754" s="45"/>
      <c r="OXE754" s="45"/>
      <c r="OXF754" s="45"/>
      <c r="OXG754" s="45"/>
      <c r="OXH754" s="45"/>
      <c r="OXI754" s="45"/>
      <c r="OXJ754" s="45"/>
      <c r="OXK754" s="45"/>
      <c r="OXL754" s="45"/>
      <c r="OXM754" s="45"/>
      <c r="OXN754" s="45"/>
      <c r="OXO754" s="45"/>
      <c r="OXP754" s="45"/>
      <c r="OXQ754" s="45"/>
      <c r="OXR754" s="45"/>
      <c r="OXS754" s="45"/>
      <c r="OXT754" s="45"/>
      <c r="OXU754" s="45"/>
      <c r="OXV754" s="45"/>
      <c r="OXW754" s="45"/>
      <c r="OXX754" s="45"/>
      <c r="OXY754" s="45"/>
      <c r="OXZ754" s="45"/>
      <c r="OYA754" s="45"/>
      <c r="OYB754" s="45"/>
      <c r="OYC754" s="45"/>
      <c r="OYD754" s="45"/>
      <c r="OYE754" s="45"/>
      <c r="OYF754" s="45"/>
      <c r="OYG754" s="45"/>
      <c r="OYH754" s="45"/>
      <c r="OYI754" s="45"/>
      <c r="OYJ754" s="45"/>
      <c r="OYK754" s="45"/>
      <c r="OYL754" s="45"/>
      <c r="OYM754" s="45"/>
      <c r="OYN754" s="45"/>
      <c r="OYO754" s="45"/>
      <c r="OYP754" s="45"/>
      <c r="OYQ754" s="45"/>
      <c r="OYR754" s="45"/>
      <c r="OYS754" s="45"/>
      <c r="OYT754" s="45"/>
      <c r="OYU754" s="45"/>
      <c r="OYV754" s="45"/>
      <c r="OYW754" s="45"/>
      <c r="OYX754" s="45"/>
      <c r="OYY754" s="45"/>
      <c r="OYZ754" s="45"/>
      <c r="OZA754" s="45"/>
      <c r="OZB754" s="45"/>
      <c r="OZC754" s="45"/>
      <c r="OZD754" s="45"/>
      <c r="OZE754" s="45"/>
      <c r="OZF754" s="45"/>
      <c r="OZG754" s="45"/>
      <c r="OZH754" s="45"/>
      <c r="OZI754" s="45"/>
      <c r="OZJ754" s="45"/>
      <c r="OZK754" s="45"/>
      <c r="OZL754" s="45"/>
      <c r="OZM754" s="45"/>
      <c r="OZN754" s="45"/>
      <c r="OZO754" s="45"/>
      <c r="OZP754" s="45"/>
      <c r="OZQ754" s="45"/>
      <c r="OZR754" s="45"/>
      <c r="OZS754" s="45"/>
      <c r="OZT754" s="45"/>
      <c r="OZU754" s="45"/>
      <c r="OZV754" s="45"/>
      <c r="OZW754" s="45"/>
      <c r="OZX754" s="45"/>
      <c r="OZY754" s="45"/>
      <c r="OZZ754" s="45"/>
      <c r="PAA754" s="45"/>
      <c r="PAB754" s="45"/>
      <c r="PAC754" s="45"/>
      <c r="PAD754" s="45"/>
      <c r="PAE754" s="45"/>
      <c r="PAF754" s="45"/>
      <c r="PAG754" s="45"/>
      <c r="PAH754" s="45"/>
      <c r="PAI754" s="45"/>
      <c r="PAJ754" s="45"/>
      <c r="PAK754" s="45"/>
      <c r="PAL754" s="45"/>
      <c r="PAM754" s="45"/>
      <c r="PAN754" s="45"/>
      <c r="PAO754" s="45"/>
      <c r="PAP754" s="45"/>
      <c r="PAQ754" s="45"/>
      <c r="PAR754" s="45"/>
      <c r="PAS754" s="45"/>
      <c r="PAT754" s="45"/>
      <c r="PAU754" s="45"/>
      <c r="PAV754" s="45"/>
      <c r="PAW754" s="45"/>
      <c r="PAX754" s="45"/>
      <c r="PAY754" s="45"/>
      <c r="PAZ754" s="45"/>
      <c r="PBA754" s="45"/>
      <c r="PBB754" s="45"/>
      <c r="PBC754" s="45"/>
      <c r="PBD754" s="45"/>
      <c r="PBE754" s="45"/>
      <c r="PBF754" s="45"/>
      <c r="PBG754" s="45"/>
      <c r="PBH754" s="45"/>
      <c r="PBI754" s="45"/>
      <c r="PBJ754" s="45"/>
      <c r="PBK754" s="45"/>
      <c r="PBL754" s="45"/>
      <c r="PBM754" s="45"/>
      <c r="PBN754" s="45"/>
      <c r="PBO754" s="45"/>
      <c r="PBP754" s="45"/>
      <c r="PBQ754" s="45"/>
      <c r="PBR754" s="45"/>
      <c r="PBS754" s="45"/>
      <c r="PBT754" s="45"/>
      <c r="PBU754" s="45"/>
      <c r="PBV754" s="45"/>
      <c r="PBW754" s="45"/>
      <c r="PBX754" s="45"/>
      <c r="PBY754" s="45"/>
      <c r="PBZ754" s="45"/>
      <c r="PCA754" s="45"/>
      <c r="PCB754" s="45"/>
      <c r="PCC754" s="45"/>
      <c r="PCD754" s="45"/>
      <c r="PCE754" s="45"/>
      <c r="PCF754" s="45"/>
      <c r="PCG754" s="45"/>
      <c r="PCH754" s="45"/>
      <c r="PCI754" s="45"/>
      <c r="PCJ754" s="45"/>
      <c r="PCK754" s="45"/>
      <c r="PCL754" s="45"/>
      <c r="PCM754" s="45"/>
      <c r="PCN754" s="45"/>
      <c r="PCO754" s="45"/>
      <c r="PCP754" s="45"/>
      <c r="PCQ754" s="45"/>
      <c r="PCR754" s="45"/>
      <c r="PCS754" s="45"/>
      <c r="PCT754" s="45"/>
      <c r="PCU754" s="45"/>
      <c r="PCV754" s="45"/>
      <c r="PCW754" s="45"/>
      <c r="PCX754" s="45"/>
      <c r="PCY754" s="45"/>
      <c r="PCZ754" s="45"/>
      <c r="PDA754" s="45"/>
      <c r="PDB754" s="45"/>
      <c r="PDC754" s="45"/>
      <c r="PDD754" s="45"/>
      <c r="PDE754" s="45"/>
      <c r="PDF754" s="45"/>
      <c r="PDG754" s="45"/>
      <c r="PDH754" s="45"/>
      <c r="PDI754" s="45"/>
      <c r="PDJ754" s="45"/>
      <c r="PDK754" s="45"/>
      <c r="PDL754" s="45"/>
      <c r="PDM754" s="45"/>
      <c r="PDN754" s="45"/>
      <c r="PDO754" s="45"/>
      <c r="PDP754" s="45"/>
      <c r="PDQ754" s="45"/>
      <c r="PDR754" s="45"/>
      <c r="PDS754" s="45"/>
      <c r="PDT754" s="45"/>
      <c r="PDU754" s="45"/>
      <c r="PDV754" s="45"/>
      <c r="PDW754" s="45"/>
      <c r="PDX754" s="45"/>
      <c r="PDY754" s="45"/>
      <c r="PDZ754" s="45"/>
      <c r="PEA754" s="45"/>
      <c r="PEB754" s="45"/>
      <c r="PEC754" s="45"/>
      <c r="PED754" s="45"/>
      <c r="PEE754" s="45"/>
      <c r="PEF754" s="45"/>
      <c r="PEG754" s="45"/>
      <c r="PEH754" s="45"/>
      <c r="PEI754" s="45"/>
      <c r="PEJ754" s="45"/>
      <c r="PEK754" s="45"/>
      <c r="PEL754" s="45"/>
      <c r="PEM754" s="45"/>
      <c r="PEN754" s="45"/>
      <c r="PEO754" s="45"/>
      <c r="PEP754" s="45"/>
      <c r="PEQ754" s="45"/>
      <c r="PER754" s="45"/>
      <c r="PES754" s="45"/>
      <c r="PET754" s="45"/>
      <c r="PEU754" s="45"/>
      <c r="PEV754" s="45"/>
      <c r="PEW754" s="45"/>
      <c r="PEX754" s="45"/>
      <c r="PEY754" s="45"/>
      <c r="PEZ754" s="45"/>
      <c r="PFA754" s="45"/>
      <c r="PFB754" s="45"/>
      <c r="PFC754" s="45"/>
      <c r="PFD754" s="45"/>
      <c r="PFE754" s="45"/>
      <c r="PFF754" s="45"/>
      <c r="PFG754" s="45"/>
      <c r="PFH754" s="45"/>
      <c r="PFI754" s="45"/>
      <c r="PFJ754" s="45"/>
      <c r="PFK754" s="45"/>
      <c r="PFL754" s="45"/>
      <c r="PFM754" s="45"/>
      <c r="PFN754" s="45"/>
      <c r="PFO754" s="45"/>
      <c r="PFP754" s="45"/>
      <c r="PFQ754" s="45"/>
      <c r="PFR754" s="45"/>
      <c r="PFS754" s="45"/>
      <c r="PFT754" s="45"/>
      <c r="PFU754" s="45"/>
      <c r="PFV754" s="45"/>
      <c r="PFW754" s="45"/>
      <c r="PFX754" s="45"/>
      <c r="PFY754" s="45"/>
      <c r="PFZ754" s="45"/>
      <c r="PGA754" s="45"/>
      <c r="PGB754" s="45"/>
      <c r="PGC754" s="45"/>
      <c r="PGD754" s="45"/>
      <c r="PGE754" s="45"/>
      <c r="PGF754" s="45"/>
      <c r="PGG754" s="45"/>
      <c r="PGH754" s="45"/>
      <c r="PGI754" s="45"/>
      <c r="PGJ754" s="45"/>
      <c r="PGK754" s="45"/>
      <c r="PGL754" s="45"/>
      <c r="PGM754" s="45"/>
      <c r="PGN754" s="45"/>
      <c r="PGO754" s="45"/>
      <c r="PGP754" s="45"/>
      <c r="PGQ754" s="45"/>
      <c r="PGR754" s="45"/>
      <c r="PGS754" s="45"/>
      <c r="PGT754" s="45"/>
      <c r="PGU754" s="45"/>
      <c r="PGV754" s="45"/>
      <c r="PGW754" s="45"/>
      <c r="PGX754" s="45"/>
      <c r="PGY754" s="45"/>
      <c r="PGZ754" s="45"/>
      <c r="PHA754" s="45"/>
      <c r="PHB754" s="45"/>
      <c r="PHC754" s="45"/>
      <c r="PHD754" s="45"/>
      <c r="PHE754" s="45"/>
      <c r="PHF754" s="45"/>
      <c r="PHG754" s="45"/>
      <c r="PHH754" s="45"/>
      <c r="PHI754" s="45"/>
      <c r="PHJ754" s="45"/>
      <c r="PHK754" s="45"/>
      <c r="PHL754" s="45"/>
      <c r="PHM754" s="45"/>
      <c r="PHN754" s="45"/>
      <c r="PHO754" s="45"/>
      <c r="PHP754" s="45"/>
      <c r="PHQ754" s="45"/>
      <c r="PHR754" s="45"/>
      <c r="PHS754" s="45"/>
      <c r="PHT754" s="45"/>
      <c r="PHU754" s="45"/>
      <c r="PHV754" s="45"/>
      <c r="PHW754" s="45"/>
      <c r="PHX754" s="45"/>
      <c r="PHY754" s="45"/>
      <c r="PHZ754" s="45"/>
      <c r="PIA754" s="45"/>
      <c r="PIB754" s="45"/>
      <c r="PIC754" s="45"/>
      <c r="PID754" s="45"/>
      <c r="PIE754" s="45"/>
      <c r="PIF754" s="45"/>
      <c r="PIG754" s="45"/>
      <c r="PIH754" s="45"/>
      <c r="PII754" s="45"/>
      <c r="PIJ754" s="45"/>
      <c r="PIK754" s="45"/>
      <c r="PIL754" s="45"/>
      <c r="PIM754" s="45"/>
      <c r="PIN754" s="45"/>
      <c r="PIO754" s="45"/>
      <c r="PIP754" s="45"/>
      <c r="PIQ754" s="45"/>
      <c r="PIR754" s="45"/>
      <c r="PIS754" s="45"/>
      <c r="PIT754" s="45"/>
      <c r="PIU754" s="45"/>
      <c r="PIV754" s="45"/>
      <c r="PIW754" s="45"/>
      <c r="PIX754" s="45"/>
      <c r="PIY754" s="45"/>
      <c r="PIZ754" s="45"/>
      <c r="PJA754" s="45"/>
      <c r="PJB754" s="45"/>
      <c r="PJC754" s="45"/>
      <c r="PJD754" s="45"/>
      <c r="PJE754" s="45"/>
      <c r="PJF754" s="45"/>
      <c r="PJG754" s="45"/>
      <c r="PJH754" s="45"/>
      <c r="PJI754" s="45"/>
      <c r="PJJ754" s="45"/>
      <c r="PJK754" s="45"/>
      <c r="PJL754" s="45"/>
      <c r="PJM754" s="45"/>
      <c r="PJN754" s="45"/>
      <c r="PJO754" s="45"/>
      <c r="PJP754" s="45"/>
      <c r="PJQ754" s="45"/>
      <c r="PJR754" s="45"/>
      <c r="PJS754" s="45"/>
      <c r="PJT754" s="45"/>
      <c r="PJU754" s="45"/>
      <c r="PJV754" s="45"/>
      <c r="PJW754" s="45"/>
      <c r="PJX754" s="45"/>
      <c r="PJY754" s="45"/>
      <c r="PJZ754" s="45"/>
      <c r="PKA754" s="45"/>
      <c r="PKB754" s="45"/>
      <c r="PKC754" s="45"/>
      <c r="PKD754" s="45"/>
      <c r="PKE754" s="45"/>
      <c r="PKF754" s="45"/>
      <c r="PKG754" s="45"/>
      <c r="PKH754" s="45"/>
      <c r="PKI754" s="45"/>
      <c r="PKJ754" s="45"/>
      <c r="PKK754" s="45"/>
      <c r="PKL754" s="45"/>
      <c r="PKM754" s="45"/>
      <c r="PKN754" s="45"/>
      <c r="PKO754" s="45"/>
      <c r="PKP754" s="45"/>
      <c r="PKQ754" s="45"/>
      <c r="PKR754" s="45"/>
      <c r="PKS754" s="45"/>
      <c r="PKT754" s="45"/>
      <c r="PKU754" s="45"/>
      <c r="PKV754" s="45"/>
      <c r="PKW754" s="45"/>
      <c r="PKX754" s="45"/>
      <c r="PKY754" s="45"/>
      <c r="PKZ754" s="45"/>
      <c r="PLA754" s="45"/>
      <c r="PLB754" s="45"/>
      <c r="PLC754" s="45"/>
      <c r="PLD754" s="45"/>
      <c r="PLE754" s="45"/>
      <c r="PLF754" s="45"/>
      <c r="PLG754" s="45"/>
      <c r="PLH754" s="45"/>
      <c r="PLI754" s="45"/>
      <c r="PLJ754" s="45"/>
      <c r="PLK754" s="45"/>
      <c r="PLL754" s="45"/>
      <c r="PLM754" s="45"/>
      <c r="PLN754" s="45"/>
      <c r="PLO754" s="45"/>
      <c r="PLP754" s="45"/>
      <c r="PLQ754" s="45"/>
      <c r="PLR754" s="45"/>
      <c r="PLS754" s="45"/>
      <c r="PLT754" s="45"/>
      <c r="PLU754" s="45"/>
      <c r="PLV754" s="45"/>
      <c r="PLW754" s="45"/>
      <c r="PLX754" s="45"/>
      <c r="PLY754" s="45"/>
      <c r="PLZ754" s="45"/>
      <c r="PMA754" s="45"/>
      <c r="PMB754" s="45"/>
      <c r="PMC754" s="45"/>
      <c r="PMD754" s="45"/>
      <c r="PME754" s="45"/>
      <c r="PMF754" s="45"/>
      <c r="PMG754" s="45"/>
      <c r="PMH754" s="45"/>
      <c r="PMI754" s="45"/>
      <c r="PMJ754" s="45"/>
      <c r="PMK754" s="45"/>
      <c r="PML754" s="45"/>
      <c r="PMM754" s="45"/>
      <c r="PMN754" s="45"/>
      <c r="PMO754" s="45"/>
      <c r="PMP754" s="45"/>
      <c r="PMQ754" s="45"/>
      <c r="PMR754" s="45"/>
      <c r="PMS754" s="45"/>
      <c r="PMT754" s="45"/>
      <c r="PMU754" s="45"/>
      <c r="PMV754" s="45"/>
      <c r="PMW754" s="45"/>
      <c r="PMX754" s="45"/>
      <c r="PMY754" s="45"/>
      <c r="PMZ754" s="45"/>
      <c r="PNA754" s="45"/>
      <c r="PNB754" s="45"/>
      <c r="PNC754" s="45"/>
      <c r="PND754" s="45"/>
      <c r="PNE754" s="45"/>
      <c r="PNF754" s="45"/>
      <c r="PNG754" s="45"/>
      <c r="PNH754" s="45"/>
      <c r="PNI754" s="45"/>
      <c r="PNJ754" s="45"/>
      <c r="PNK754" s="45"/>
      <c r="PNL754" s="45"/>
      <c r="PNM754" s="45"/>
      <c r="PNN754" s="45"/>
      <c r="PNO754" s="45"/>
      <c r="PNP754" s="45"/>
      <c r="PNQ754" s="45"/>
      <c r="PNR754" s="45"/>
      <c r="PNS754" s="45"/>
      <c r="PNT754" s="45"/>
      <c r="PNU754" s="45"/>
      <c r="PNV754" s="45"/>
      <c r="PNW754" s="45"/>
      <c r="PNX754" s="45"/>
      <c r="PNY754" s="45"/>
      <c r="PNZ754" s="45"/>
      <c r="POA754" s="45"/>
      <c r="POB754" s="45"/>
      <c r="POC754" s="45"/>
      <c r="POD754" s="45"/>
      <c r="POE754" s="45"/>
      <c r="POF754" s="45"/>
      <c r="POG754" s="45"/>
      <c r="POH754" s="45"/>
      <c r="POI754" s="45"/>
      <c r="POJ754" s="45"/>
      <c r="POK754" s="45"/>
      <c r="POL754" s="45"/>
      <c r="POM754" s="45"/>
      <c r="PON754" s="45"/>
      <c r="POO754" s="45"/>
      <c r="POP754" s="45"/>
      <c r="POQ754" s="45"/>
      <c r="POR754" s="45"/>
      <c r="POS754" s="45"/>
      <c r="POT754" s="45"/>
      <c r="POU754" s="45"/>
      <c r="POV754" s="45"/>
      <c r="POW754" s="45"/>
      <c r="POX754" s="45"/>
      <c r="POY754" s="45"/>
      <c r="POZ754" s="45"/>
      <c r="PPA754" s="45"/>
      <c r="PPB754" s="45"/>
      <c r="PPC754" s="45"/>
      <c r="PPD754" s="45"/>
      <c r="PPE754" s="45"/>
      <c r="PPF754" s="45"/>
      <c r="PPG754" s="45"/>
      <c r="PPH754" s="45"/>
      <c r="PPI754" s="45"/>
      <c r="PPJ754" s="45"/>
      <c r="PPK754" s="45"/>
      <c r="PPL754" s="45"/>
      <c r="PPM754" s="45"/>
      <c r="PPN754" s="45"/>
      <c r="PPO754" s="45"/>
      <c r="PPP754" s="45"/>
      <c r="PPQ754" s="45"/>
      <c r="PPR754" s="45"/>
      <c r="PPS754" s="45"/>
      <c r="PPT754" s="45"/>
      <c r="PPU754" s="45"/>
      <c r="PPV754" s="45"/>
      <c r="PPW754" s="45"/>
      <c r="PPX754" s="45"/>
      <c r="PPY754" s="45"/>
      <c r="PPZ754" s="45"/>
      <c r="PQA754" s="45"/>
      <c r="PQB754" s="45"/>
      <c r="PQC754" s="45"/>
      <c r="PQD754" s="45"/>
      <c r="PQE754" s="45"/>
      <c r="PQF754" s="45"/>
      <c r="PQG754" s="45"/>
      <c r="PQH754" s="45"/>
      <c r="PQI754" s="45"/>
      <c r="PQJ754" s="45"/>
      <c r="PQK754" s="45"/>
      <c r="PQL754" s="45"/>
      <c r="PQM754" s="45"/>
      <c r="PQN754" s="45"/>
      <c r="PQO754" s="45"/>
      <c r="PQP754" s="45"/>
      <c r="PQQ754" s="45"/>
      <c r="PQR754" s="45"/>
      <c r="PQS754" s="45"/>
      <c r="PQT754" s="45"/>
      <c r="PQU754" s="45"/>
      <c r="PQV754" s="45"/>
      <c r="PQW754" s="45"/>
      <c r="PQX754" s="45"/>
      <c r="PQY754" s="45"/>
      <c r="PQZ754" s="45"/>
      <c r="PRA754" s="45"/>
      <c r="PRB754" s="45"/>
      <c r="PRC754" s="45"/>
      <c r="PRD754" s="45"/>
      <c r="PRE754" s="45"/>
      <c r="PRF754" s="45"/>
      <c r="PRG754" s="45"/>
      <c r="PRH754" s="45"/>
      <c r="PRI754" s="45"/>
      <c r="PRJ754" s="45"/>
      <c r="PRK754" s="45"/>
      <c r="PRL754" s="45"/>
      <c r="PRM754" s="45"/>
      <c r="PRN754" s="45"/>
      <c r="PRO754" s="45"/>
      <c r="PRP754" s="45"/>
      <c r="PRQ754" s="45"/>
      <c r="PRR754" s="45"/>
      <c r="PRS754" s="45"/>
      <c r="PRT754" s="45"/>
      <c r="PRU754" s="45"/>
      <c r="PRV754" s="45"/>
      <c r="PRW754" s="45"/>
      <c r="PRX754" s="45"/>
      <c r="PRY754" s="45"/>
      <c r="PRZ754" s="45"/>
      <c r="PSA754" s="45"/>
      <c r="PSB754" s="45"/>
      <c r="PSC754" s="45"/>
      <c r="PSD754" s="45"/>
      <c r="PSE754" s="45"/>
      <c r="PSF754" s="45"/>
      <c r="PSG754" s="45"/>
      <c r="PSH754" s="45"/>
      <c r="PSI754" s="45"/>
      <c r="PSJ754" s="45"/>
      <c r="PSK754" s="45"/>
      <c r="PSL754" s="45"/>
      <c r="PSM754" s="45"/>
      <c r="PSN754" s="45"/>
      <c r="PSO754" s="45"/>
      <c r="PSP754" s="45"/>
      <c r="PSQ754" s="45"/>
      <c r="PSR754" s="45"/>
      <c r="PSS754" s="45"/>
      <c r="PST754" s="45"/>
      <c r="PSU754" s="45"/>
      <c r="PSV754" s="45"/>
      <c r="PSW754" s="45"/>
      <c r="PSX754" s="45"/>
      <c r="PSY754" s="45"/>
      <c r="PSZ754" s="45"/>
      <c r="PTA754" s="45"/>
      <c r="PTB754" s="45"/>
      <c r="PTC754" s="45"/>
      <c r="PTD754" s="45"/>
      <c r="PTE754" s="45"/>
      <c r="PTF754" s="45"/>
      <c r="PTG754" s="45"/>
      <c r="PTH754" s="45"/>
      <c r="PTI754" s="45"/>
      <c r="PTJ754" s="45"/>
      <c r="PTK754" s="45"/>
      <c r="PTL754" s="45"/>
      <c r="PTM754" s="45"/>
      <c r="PTN754" s="45"/>
      <c r="PTO754" s="45"/>
      <c r="PTP754" s="45"/>
      <c r="PTQ754" s="45"/>
      <c r="PTR754" s="45"/>
      <c r="PTS754" s="45"/>
      <c r="PTT754" s="45"/>
      <c r="PTU754" s="45"/>
      <c r="PTV754" s="45"/>
      <c r="PTW754" s="45"/>
      <c r="PTX754" s="45"/>
      <c r="PTY754" s="45"/>
      <c r="PTZ754" s="45"/>
      <c r="PUA754" s="45"/>
      <c r="PUB754" s="45"/>
      <c r="PUC754" s="45"/>
      <c r="PUD754" s="45"/>
      <c r="PUE754" s="45"/>
      <c r="PUF754" s="45"/>
      <c r="PUG754" s="45"/>
      <c r="PUH754" s="45"/>
      <c r="PUI754" s="45"/>
      <c r="PUJ754" s="45"/>
      <c r="PUK754" s="45"/>
      <c r="PUL754" s="45"/>
      <c r="PUM754" s="45"/>
      <c r="PUN754" s="45"/>
      <c r="PUO754" s="45"/>
      <c r="PUP754" s="45"/>
      <c r="PUQ754" s="45"/>
      <c r="PUR754" s="45"/>
      <c r="PUS754" s="45"/>
      <c r="PUT754" s="45"/>
      <c r="PUU754" s="45"/>
      <c r="PUV754" s="45"/>
      <c r="PUW754" s="45"/>
      <c r="PUX754" s="45"/>
      <c r="PUY754" s="45"/>
      <c r="PUZ754" s="45"/>
      <c r="PVA754" s="45"/>
      <c r="PVB754" s="45"/>
      <c r="PVC754" s="45"/>
      <c r="PVD754" s="45"/>
      <c r="PVE754" s="45"/>
      <c r="PVF754" s="45"/>
      <c r="PVG754" s="45"/>
      <c r="PVH754" s="45"/>
      <c r="PVI754" s="45"/>
      <c r="PVJ754" s="45"/>
      <c r="PVK754" s="45"/>
      <c r="PVL754" s="45"/>
      <c r="PVM754" s="45"/>
      <c r="PVN754" s="45"/>
      <c r="PVO754" s="45"/>
      <c r="PVP754" s="45"/>
      <c r="PVQ754" s="45"/>
      <c r="PVR754" s="45"/>
      <c r="PVS754" s="45"/>
      <c r="PVT754" s="45"/>
      <c r="PVU754" s="45"/>
      <c r="PVV754" s="45"/>
      <c r="PVW754" s="45"/>
      <c r="PVX754" s="45"/>
      <c r="PVY754" s="45"/>
      <c r="PVZ754" s="45"/>
      <c r="PWA754" s="45"/>
      <c r="PWB754" s="45"/>
      <c r="PWC754" s="45"/>
      <c r="PWD754" s="45"/>
      <c r="PWE754" s="45"/>
      <c r="PWF754" s="45"/>
      <c r="PWG754" s="45"/>
      <c r="PWH754" s="45"/>
      <c r="PWI754" s="45"/>
      <c r="PWJ754" s="45"/>
      <c r="PWK754" s="45"/>
      <c r="PWL754" s="45"/>
      <c r="PWM754" s="45"/>
      <c r="PWN754" s="45"/>
      <c r="PWO754" s="45"/>
      <c r="PWP754" s="45"/>
      <c r="PWQ754" s="45"/>
      <c r="PWR754" s="45"/>
      <c r="PWS754" s="45"/>
      <c r="PWT754" s="45"/>
      <c r="PWU754" s="45"/>
      <c r="PWV754" s="45"/>
      <c r="PWW754" s="45"/>
      <c r="PWX754" s="45"/>
      <c r="PWY754" s="45"/>
      <c r="PWZ754" s="45"/>
      <c r="PXA754" s="45"/>
      <c r="PXB754" s="45"/>
      <c r="PXC754" s="45"/>
      <c r="PXD754" s="45"/>
      <c r="PXE754" s="45"/>
      <c r="PXF754" s="45"/>
      <c r="PXG754" s="45"/>
      <c r="PXH754" s="45"/>
      <c r="PXI754" s="45"/>
      <c r="PXJ754" s="45"/>
      <c r="PXK754" s="45"/>
      <c r="PXL754" s="45"/>
      <c r="PXM754" s="45"/>
      <c r="PXN754" s="45"/>
      <c r="PXO754" s="45"/>
      <c r="PXP754" s="45"/>
      <c r="PXQ754" s="45"/>
      <c r="PXR754" s="45"/>
      <c r="PXS754" s="45"/>
      <c r="PXT754" s="45"/>
      <c r="PXU754" s="45"/>
      <c r="PXV754" s="45"/>
      <c r="PXW754" s="45"/>
      <c r="PXX754" s="45"/>
      <c r="PXY754" s="45"/>
      <c r="PXZ754" s="45"/>
      <c r="PYA754" s="45"/>
      <c r="PYB754" s="45"/>
      <c r="PYC754" s="45"/>
      <c r="PYD754" s="45"/>
      <c r="PYE754" s="45"/>
      <c r="PYF754" s="45"/>
      <c r="PYG754" s="45"/>
      <c r="PYH754" s="45"/>
      <c r="PYI754" s="45"/>
      <c r="PYJ754" s="45"/>
      <c r="PYK754" s="45"/>
      <c r="PYL754" s="45"/>
      <c r="PYM754" s="45"/>
      <c r="PYN754" s="45"/>
      <c r="PYO754" s="45"/>
      <c r="PYP754" s="45"/>
      <c r="PYQ754" s="45"/>
      <c r="PYR754" s="45"/>
      <c r="PYS754" s="45"/>
      <c r="PYT754" s="45"/>
      <c r="PYU754" s="45"/>
      <c r="PYV754" s="45"/>
      <c r="PYW754" s="45"/>
      <c r="PYX754" s="45"/>
      <c r="PYY754" s="45"/>
      <c r="PYZ754" s="45"/>
      <c r="PZA754" s="45"/>
      <c r="PZB754" s="45"/>
      <c r="PZC754" s="45"/>
      <c r="PZD754" s="45"/>
      <c r="PZE754" s="45"/>
      <c r="PZF754" s="45"/>
      <c r="PZG754" s="45"/>
      <c r="PZH754" s="45"/>
      <c r="PZI754" s="45"/>
      <c r="PZJ754" s="45"/>
      <c r="PZK754" s="45"/>
      <c r="PZL754" s="45"/>
      <c r="PZM754" s="45"/>
      <c r="PZN754" s="45"/>
      <c r="PZO754" s="45"/>
      <c r="PZP754" s="45"/>
      <c r="PZQ754" s="45"/>
      <c r="PZR754" s="45"/>
      <c r="PZS754" s="45"/>
      <c r="PZT754" s="45"/>
      <c r="PZU754" s="45"/>
      <c r="PZV754" s="45"/>
      <c r="PZW754" s="45"/>
      <c r="PZX754" s="45"/>
      <c r="PZY754" s="45"/>
      <c r="PZZ754" s="45"/>
      <c r="QAA754" s="45"/>
      <c r="QAB754" s="45"/>
      <c r="QAC754" s="45"/>
      <c r="QAD754" s="45"/>
      <c r="QAE754" s="45"/>
      <c r="QAF754" s="45"/>
      <c r="QAG754" s="45"/>
      <c r="QAH754" s="45"/>
      <c r="QAI754" s="45"/>
      <c r="QAJ754" s="45"/>
      <c r="QAK754" s="45"/>
      <c r="QAL754" s="45"/>
      <c r="QAM754" s="45"/>
      <c r="QAN754" s="45"/>
      <c r="QAO754" s="45"/>
      <c r="QAP754" s="45"/>
      <c r="QAQ754" s="45"/>
      <c r="QAR754" s="45"/>
      <c r="QAS754" s="45"/>
      <c r="QAT754" s="45"/>
      <c r="QAU754" s="45"/>
      <c r="QAV754" s="45"/>
      <c r="QAW754" s="45"/>
      <c r="QAX754" s="45"/>
      <c r="QAY754" s="45"/>
      <c r="QAZ754" s="45"/>
      <c r="QBA754" s="45"/>
      <c r="QBB754" s="45"/>
      <c r="QBC754" s="45"/>
      <c r="QBD754" s="45"/>
      <c r="QBE754" s="45"/>
      <c r="QBF754" s="45"/>
      <c r="QBG754" s="45"/>
      <c r="QBH754" s="45"/>
      <c r="QBI754" s="45"/>
      <c r="QBJ754" s="45"/>
      <c r="QBK754" s="45"/>
      <c r="QBL754" s="45"/>
      <c r="QBM754" s="45"/>
      <c r="QBN754" s="45"/>
      <c r="QBO754" s="45"/>
      <c r="QBP754" s="45"/>
      <c r="QBQ754" s="45"/>
      <c r="QBR754" s="45"/>
      <c r="QBS754" s="45"/>
      <c r="QBT754" s="45"/>
      <c r="QBU754" s="45"/>
      <c r="QBV754" s="45"/>
      <c r="QBW754" s="45"/>
      <c r="QBX754" s="45"/>
      <c r="QBY754" s="45"/>
      <c r="QBZ754" s="45"/>
      <c r="QCA754" s="45"/>
      <c r="QCB754" s="45"/>
      <c r="QCC754" s="45"/>
      <c r="QCD754" s="45"/>
      <c r="QCE754" s="45"/>
      <c r="QCF754" s="45"/>
      <c r="QCG754" s="45"/>
      <c r="QCH754" s="45"/>
      <c r="QCI754" s="45"/>
      <c r="QCJ754" s="45"/>
      <c r="QCK754" s="45"/>
      <c r="QCL754" s="45"/>
      <c r="QCM754" s="45"/>
      <c r="QCN754" s="45"/>
      <c r="QCO754" s="45"/>
      <c r="QCP754" s="45"/>
      <c r="QCQ754" s="45"/>
      <c r="QCR754" s="45"/>
      <c r="QCS754" s="45"/>
      <c r="QCT754" s="45"/>
      <c r="QCU754" s="45"/>
      <c r="QCV754" s="45"/>
      <c r="QCW754" s="45"/>
      <c r="QCX754" s="45"/>
      <c r="QCY754" s="45"/>
      <c r="QCZ754" s="45"/>
      <c r="QDA754" s="45"/>
      <c r="QDB754" s="45"/>
      <c r="QDC754" s="45"/>
      <c r="QDD754" s="45"/>
      <c r="QDE754" s="45"/>
      <c r="QDF754" s="45"/>
      <c r="QDG754" s="45"/>
      <c r="QDH754" s="45"/>
      <c r="QDI754" s="45"/>
      <c r="QDJ754" s="45"/>
      <c r="QDK754" s="45"/>
      <c r="QDL754" s="45"/>
      <c r="QDM754" s="45"/>
      <c r="QDN754" s="45"/>
      <c r="QDO754" s="45"/>
      <c r="QDP754" s="45"/>
      <c r="QDQ754" s="45"/>
      <c r="QDR754" s="45"/>
      <c r="QDS754" s="45"/>
      <c r="QDT754" s="45"/>
      <c r="QDU754" s="45"/>
      <c r="QDV754" s="45"/>
      <c r="QDW754" s="45"/>
      <c r="QDX754" s="45"/>
      <c r="QDY754" s="45"/>
      <c r="QDZ754" s="45"/>
      <c r="QEA754" s="45"/>
      <c r="QEB754" s="45"/>
      <c r="QEC754" s="45"/>
      <c r="QED754" s="45"/>
      <c r="QEE754" s="45"/>
      <c r="QEF754" s="45"/>
      <c r="QEG754" s="45"/>
      <c r="QEH754" s="45"/>
      <c r="QEI754" s="45"/>
      <c r="QEJ754" s="45"/>
      <c r="QEK754" s="45"/>
      <c r="QEL754" s="45"/>
      <c r="QEM754" s="45"/>
      <c r="QEN754" s="45"/>
      <c r="QEO754" s="45"/>
      <c r="QEP754" s="45"/>
      <c r="QEQ754" s="45"/>
      <c r="QER754" s="45"/>
      <c r="QES754" s="45"/>
      <c r="QET754" s="45"/>
      <c r="QEU754" s="45"/>
      <c r="QEV754" s="45"/>
      <c r="QEW754" s="45"/>
      <c r="QEX754" s="45"/>
      <c r="QEY754" s="45"/>
      <c r="QEZ754" s="45"/>
      <c r="QFA754" s="45"/>
      <c r="QFB754" s="45"/>
      <c r="QFC754" s="45"/>
      <c r="QFD754" s="45"/>
      <c r="QFE754" s="45"/>
      <c r="QFF754" s="45"/>
      <c r="QFG754" s="45"/>
      <c r="QFH754" s="45"/>
      <c r="QFI754" s="45"/>
      <c r="QFJ754" s="45"/>
      <c r="QFK754" s="45"/>
      <c r="QFL754" s="45"/>
      <c r="QFM754" s="45"/>
      <c r="QFN754" s="45"/>
      <c r="QFO754" s="45"/>
      <c r="QFP754" s="45"/>
      <c r="QFQ754" s="45"/>
      <c r="QFR754" s="45"/>
      <c r="QFS754" s="45"/>
      <c r="QFT754" s="45"/>
      <c r="QFU754" s="45"/>
      <c r="QFV754" s="45"/>
      <c r="QFW754" s="45"/>
      <c r="QFX754" s="45"/>
      <c r="QFY754" s="45"/>
      <c r="QFZ754" s="45"/>
      <c r="QGA754" s="45"/>
      <c r="QGB754" s="45"/>
      <c r="QGC754" s="45"/>
      <c r="QGD754" s="45"/>
      <c r="QGE754" s="45"/>
      <c r="QGF754" s="45"/>
      <c r="QGG754" s="45"/>
      <c r="QGH754" s="45"/>
      <c r="QGI754" s="45"/>
      <c r="QGJ754" s="45"/>
      <c r="QGK754" s="45"/>
      <c r="QGL754" s="45"/>
      <c r="QGM754" s="45"/>
      <c r="QGN754" s="45"/>
      <c r="QGO754" s="45"/>
      <c r="QGP754" s="45"/>
      <c r="QGQ754" s="45"/>
      <c r="QGR754" s="45"/>
      <c r="QGS754" s="45"/>
      <c r="QGT754" s="45"/>
      <c r="QGU754" s="45"/>
      <c r="QGV754" s="45"/>
      <c r="QGW754" s="45"/>
      <c r="QGX754" s="45"/>
      <c r="QGY754" s="45"/>
      <c r="QGZ754" s="45"/>
      <c r="QHA754" s="45"/>
      <c r="QHB754" s="45"/>
      <c r="QHC754" s="45"/>
      <c r="QHD754" s="45"/>
      <c r="QHE754" s="45"/>
      <c r="QHF754" s="45"/>
      <c r="QHG754" s="45"/>
      <c r="QHH754" s="45"/>
      <c r="QHI754" s="45"/>
      <c r="QHJ754" s="45"/>
      <c r="QHK754" s="45"/>
      <c r="QHL754" s="45"/>
      <c r="QHM754" s="45"/>
      <c r="QHN754" s="45"/>
      <c r="QHO754" s="45"/>
      <c r="QHP754" s="45"/>
      <c r="QHQ754" s="45"/>
      <c r="QHR754" s="45"/>
      <c r="QHS754" s="45"/>
      <c r="QHT754" s="45"/>
      <c r="QHU754" s="45"/>
      <c r="QHV754" s="45"/>
      <c r="QHW754" s="45"/>
      <c r="QHX754" s="45"/>
      <c r="QHY754" s="45"/>
      <c r="QHZ754" s="45"/>
      <c r="QIA754" s="45"/>
      <c r="QIB754" s="45"/>
      <c r="QIC754" s="45"/>
      <c r="QID754" s="45"/>
      <c r="QIE754" s="45"/>
      <c r="QIF754" s="45"/>
      <c r="QIG754" s="45"/>
      <c r="QIH754" s="45"/>
      <c r="QII754" s="45"/>
      <c r="QIJ754" s="45"/>
      <c r="QIK754" s="45"/>
      <c r="QIL754" s="45"/>
      <c r="QIM754" s="45"/>
      <c r="QIN754" s="45"/>
      <c r="QIO754" s="45"/>
      <c r="QIP754" s="45"/>
      <c r="QIQ754" s="45"/>
      <c r="QIR754" s="45"/>
      <c r="QIS754" s="45"/>
      <c r="QIT754" s="45"/>
      <c r="QIU754" s="45"/>
      <c r="QIV754" s="45"/>
      <c r="QIW754" s="45"/>
      <c r="QIX754" s="45"/>
      <c r="QIY754" s="45"/>
      <c r="QIZ754" s="45"/>
      <c r="QJA754" s="45"/>
      <c r="QJB754" s="45"/>
      <c r="QJC754" s="45"/>
      <c r="QJD754" s="45"/>
      <c r="QJE754" s="45"/>
      <c r="QJF754" s="45"/>
      <c r="QJG754" s="45"/>
      <c r="QJH754" s="45"/>
      <c r="QJI754" s="45"/>
      <c r="QJJ754" s="45"/>
      <c r="QJK754" s="45"/>
      <c r="QJL754" s="45"/>
      <c r="QJM754" s="45"/>
      <c r="QJN754" s="45"/>
      <c r="QJO754" s="45"/>
      <c r="QJP754" s="45"/>
      <c r="QJQ754" s="45"/>
      <c r="QJR754" s="45"/>
      <c r="QJS754" s="45"/>
      <c r="QJT754" s="45"/>
      <c r="QJU754" s="45"/>
      <c r="QJV754" s="45"/>
      <c r="QJW754" s="45"/>
      <c r="QJX754" s="45"/>
      <c r="QJY754" s="45"/>
      <c r="QJZ754" s="45"/>
      <c r="QKA754" s="45"/>
      <c r="QKB754" s="45"/>
      <c r="QKC754" s="45"/>
      <c r="QKD754" s="45"/>
      <c r="QKE754" s="45"/>
      <c r="QKF754" s="45"/>
      <c r="QKG754" s="45"/>
      <c r="QKH754" s="45"/>
      <c r="QKI754" s="45"/>
      <c r="QKJ754" s="45"/>
      <c r="QKK754" s="45"/>
      <c r="QKL754" s="45"/>
      <c r="QKM754" s="45"/>
      <c r="QKN754" s="45"/>
      <c r="QKO754" s="45"/>
      <c r="QKP754" s="45"/>
      <c r="QKQ754" s="45"/>
      <c r="QKR754" s="45"/>
      <c r="QKS754" s="45"/>
      <c r="QKT754" s="45"/>
      <c r="QKU754" s="45"/>
      <c r="QKV754" s="45"/>
      <c r="QKW754" s="45"/>
      <c r="QKX754" s="45"/>
      <c r="QKY754" s="45"/>
      <c r="QKZ754" s="45"/>
      <c r="QLA754" s="45"/>
      <c r="QLB754" s="45"/>
      <c r="QLC754" s="45"/>
      <c r="QLD754" s="45"/>
      <c r="QLE754" s="45"/>
      <c r="QLF754" s="45"/>
      <c r="QLG754" s="45"/>
      <c r="QLH754" s="45"/>
      <c r="QLI754" s="45"/>
      <c r="QLJ754" s="45"/>
      <c r="QLK754" s="45"/>
      <c r="QLL754" s="45"/>
      <c r="QLM754" s="45"/>
      <c r="QLN754" s="45"/>
      <c r="QLO754" s="45"/>
      <c r="QLP754" s="45"/>
      <c r="QLQ754" s="45"/>
      <c r="QLR754" s="45"/>
      <c r="QLS754" s="45"/>
      <c r="QLT754" s="45"/>
      <c r="QLU754" s="45"/>
      <c r="QLV754" s="45"/>
      <c r="QLW754" s="45"/>
      <c r="QLX754" s="45"/>
      <c r="QLY754" s="45"/>
      <c r="QLZ754" s="45"/>
      <c r="QMA754" s="45"/>
      <c r="QMB754" s="45"/>
      <c r="QMC754" s="45"/>
      <c r="QMD754" s="45"/>
      <c r="QME754" s="45"/>
      <c r="QMF754" s="45"/>
      <c r="QMG754" s="45"/>
      <c r="QMH754" s="45"/>
      <c r="QMI754" s="45"/>
      <c r="QMJ754" s="45"/>
      <c r="QMK754" s="45"/>
      <c r="QML754" s="45"/>
      <c r="QMM754" s="45"/>
      <c r="QMN754" s="45"/>
      <c r="QMO754" s="45"/>
      <c r="QMP754" s="45"/>
      <c r="QMQ754" s="45"/>
      <c r="QMR754" s="45"/>
      <c r="QMS754" s="45"/>
      <c r="QMT754" s="45"/>
      <c r="QMU754" s="45"/>
      <c r="QMV754" s="45"/>
      <c r="QMW754" s="45"/>
      <c r="QMX754" s="45"/>
      <c r="QMY754" s="45"/>
      <c r="QMZ754" s="45"/>
      <c r="QNA754" s="45"/>
      <c r="QNB754" s="45"/>
      <c r="QNC754" s="45"/>
      <c r="QND754" s="45"/>
      <c r="QNE754" s="45"/>
      <c r="QNF754" s="45"/>
      <c r="QNG754" s="45"/>
      <c r="QNH754" s="45"/>
      <c r="QNI754" s="45"/>
      <c r="QNJ754" s="45"/>
      <c r="QNK754" s="45"/>
      <c r="QNL754" s="45"/>
      <c r="QNM754" s="45"/>
      <c r="QNN754" s="45"/>
      <c r="QNO754" s="45"/>
      <c r="QNP754" s="45"/>
      <c r="QNQ754" s="45"/>
      <c r="QNR754" s="45"/>
      <c r="QNS754" s="45"/>
      <c r="QNT754" s="45"/>
      <c r="QNU754" s="45"/>
      <c r="QNV754" s="45"/>
      <c r="QNW754" s="45"/>
      <c r="QNX754" s="45"/>
      <c r="QNY754" s="45"/>
      <c r="QNZ754" s="45"/>
      <c r="QOA754" s="45"/>
      <c r="QOB754" s="45"/>
      <c r="QOC754" s="45"/>
      <c r="QOD754" s="45"/>
      <c r="QOE754" s="45"/>
      <c r="QOF754" s="45"/>
      <c r="QOG754" s="45"/>
      <c r="QOH754" s="45"/>
      <c r="QOI754" s="45"/>
      <c r="QOJ754" s="45"/>
      <c r="QOK754" s="45"/>
      <c r="QOL754" s="45"/>
      <c r="QOM754" s="45"/>
      <c r="QON754" s="45"/>
      <c r="QOO754" s="45"/>
      <c r="QOP754" s="45"/>
      <c r="QOQ754" s="45"/>
      <c r="QOR754" s="45"/>
      <c r="QOS754" s="45"/>
      <c r="QOT754" s="45"/>
      <c r="QOU754" s="45"/>
      <c r="QOV754" s="45"/>
      <c r="QOW754" s="45"/>
      <c r="QOX754" s="45"/>
      <c r="QOY754" s="45"/>
      <c r="QOZ754" s="45"/>
      <c r="QPA754" s="45"/>
      <c r="QPB754" s="45"/>
      <c r="QPC754" s="45"/>
      <c r="QPD754" s="45"/>
      <c r="QPE754" s="45"/>
      <c r="QPF754" s="45"/>
      <c r="QPG754" s="45"/>
      <c r="QPH754" s="45"/>
      <c r="QPI754" s="45"/>
      <c r="QPJ754" s="45"/>
      <c r="QPK754" s="45"/>
      <c r="QPL754" s="45"/>
      <c r="QPM754" s="45"/>
      <c r="QPN754" s="45"/>
      <c r="QPO754" s="45"/>
      <c r="QPP754" s="45"/>
      <c r="QPQ754" s="45"/>
      <c r="QPR754" s="45"/>
      <c r="QPS754" s="45"/>
      <c r="QPT754" s="45"/>
      <c r="QPU754" s="45"/>
      <c r="QPV754" s="45"/>
      <c r="QPW754" s="45"/>
      <c r="QPX754" s="45"/>
      <c r="QPY754" s="45"/>
      <c r="QPZ754" s="45"/>
      <c r="QQA754" s="45"/>
      <c r="QQB754" s="45"/>
      <c r="QQC754" s="45"/>
      <c r="QQD754" s="45"/>
      <c r="QQE754" s="45"/>
      <c r="QQF754" s="45"/>
      <c r="QQG754" s="45"/>
      <c r="QQH754" s="45"/>
      <c r="QQI754" s="45"/>
      <c r="QQJ754" s="45"/>
      <c r="QQK754" s="45"/>
      <c r="QQL754" s="45"/>
      <c r="QQM754" s="45"/>
      <c r="QQN754" s="45"/>
      <c r="QQO754" s="45"/>
      <c r="QQP754" s="45"/>
      <c r="QQQ754" s="45"/>
      <c r="QQR754" s="45"/>
      <c r="QQS754" s="45"/>
      <c r="QQT754" s="45"/>
      <c r="QQU754" s="45"/>
      <c r="QQV754" s="45"/>
      <c r="QQW754" s="45"/>
      <c r="QQX754" s="45"/>
      <c r="QQY754" s="45"/>
      <c r="QQZ754" s="45"/>
      <c r="QRA754" s="45"/>
      <c r="QRB754" s="45"/>
      <c r="QRC754" s="45"/>
      <c r="QRD754" s="45"/>
      <c r="QRE754" s="45"/>
      <c r="QRF754" s="45"/>
      <c r="QRG754" s="45"/>
      <c r="QRH754" s="45"/>
      <c r="QRI754" s="45"/>
      <c r="QRJ754" s="45"/>
      <c r="QRK754" s="45"/>
      <c r="QRL754" s="45"/>
      <c r="QRM754" s="45"/>
      <c r="QRN754" s="45"/>
      <c r="QRO754" s="45"/>
      <c r="QRP754" s="45"/>
      <c r="QRQ754" s="45"/>
      <c r="QRR754" s="45"/>
      <c r="QRS754" s="45"/>
      <c r="QRT754" s="45"/>
      <c r="QRU754" s="45"/>
      <c r="QRV754" s="45"/>
      <c r="QRW754" s="45"/>
      <c r="QRX754" s="45"/>
      <c r="QRY754" s="45"/>
      <c r="QRZ754" s="45"/>
      <c r="QSA754" s="45"/>
      <c r="QSB754" s="45"/>
      <c r="QSC754" s="45"/>
      <c r="QSD754" s="45"/>
      <c r="QSE754" s="45"/>
      <c r="QSF754" s="45"/>
      <c r="QSG754" s="45"/>
      <c r="QSH754" s="45"/>
      <c r="QSI754" s="45"/>
      <c r="QSJ754" s="45"/>
      <c r="QSK754" s="45"/>
      <c r="QSL754" s="45"/>
      <c r="QSM754" s="45"/>
      <c r="QSN754" s="45"/>
      <c r="QSO754" s="45"/>
      <c r="QSP754" s="45"/>
      <c r="QSQ754" s="45"/>
      <c r="QSR754" s="45"/>
      <c r="QSS754" s="45"/>
      <c r="QST754" s="45"/>
      <c r="QSU754" s="45"/>
      <c r="QSV754" s="45"/>
      <c r="QSW754" s="45"/>
      <c r="QSX754" s="45"/>
      <c r="QSY754" s="45"/>
      <c r="QSZ754" s="45"/>
      <c r="QTA754" s="45"/>
      <c r="QTB754" s="45"/>
      <c r="QTC754" s="45"/>
      <c r="QTD754" s="45"/>
      <c r="QTE754" s="45"/>
      <c r="QTF754" s="45"/>
      <c r="QTG754" s="45"/>
      <c r="QTH754" s="45"/>
      <c r="QTI754" s="45"/>
      <c r="QTJ754" s="45"/>
      <c r="QTK754" s="45"/>
      <c r="QTL754" s="45"/>
      <c r="QTM754" s="45"/>
      <c r="QTN754" s="45"/>
      <c r="QTO754" s="45"/>
      <c r="QTP754" s="45"/>
      <c r="QTQ754" s="45"/>
      <c r="QTR754" s="45"/>
      <c r="QTS754" s="45"/>
      <c r="QTT754" s="45"/>
      <c r="QTU754" s="45"/>
      <c r="QTV754" s="45"/>
      <c r="QTW754" s="45"/>
      <c r="QTX754" s="45"/>
      <c r="QTY754" s="45"/>
      <c r="QTZ754" s="45"/>
      <c r="QUA754" s="45"/>
      <c r="QUB754" s="45"/>
      <c r="QUC754" s="45"/>
      <c r="QUD754" s="45"/>
      <c r="QUE754" s="45"/>
      <c r="QUF754" s="45"/>
      <c r="QUG754" s="45"/>
      <c r="QUH754" s="45"/>
      <c r="QUI754" s="45"/>
      <c r="QUJ754" s="45"/>
      <c r="QUK754" s="45"/>
      <c r="QUL754" s="45"/>
      <c r="QUM754" s="45"/>
      <c r="QUN754" s="45"/>
      <c r="QUO754" s="45"/>
      <c r="QUP754" s="45"/>
      <c r="QUQ754" s="45"/>
      <c r="QUR754" s="45"/>
      <c r="QUS754" s="45"/>
      <c r="QUT754" s="45"/>
      <c r="QUU754" s="45"/>
      <c r="QUV754" s="45"/>
      <c r="QUW754" s="45"/>
      <c r="QUX754" s="45"/>
      <c r="QUY754" s="45"/>
      <c r="QUZ754" s="45"/>
      <c r="QVA754" s="45"/>
      <c r="QVB754" s="45"/>
      <c r="QVC754" s="45"/>
      <c r="QVD754" s="45"/>
      <c r="QVE754" s="45"/>
      <c r="QVF754" s="45"/>
      <c r="QVG754" s="45"/>
      <c r="QVH754" s="45"/>
      <c r="QVI754" s="45"/>
      <c r="QVJ754" s="45"/>
      <c r="QVK754" s="45"/>
      <c r="QVL754" s="45"/>
      <c r="QVM754" s="45"/>
      <c r="QVN754" s="45"/>
      <c r="QVO754" s="45"/>
      <c r="QVP754" s="45"/>
      <c r="QVQ754" s="45"/>
      <c r="QVR754" s="45"/>
      <c r="QVS754" s="45"/>
      <c r="QVT754" s="45"/>
      <c r="QVU754" s="45"/>
      <c r="QVV754" s="45"/>
      <c r="QVW754" s="45"/>
      <c r="QVX754" s="45"/>
      <c r="QVY754" s="45"/>
      <c r="QVZ754" s="45"/>
      <c r="QWA754" s="45"/>
      <c r="QWB754" s="45"/>
      <c r="QWC754" s="45"/>
      <c r="QWD754" s="45"/>
      <c r="QWE754" s="45"/>
      <c r="QWF754" s="45"/>
      <c r="QWG754" s="45"/>
      <c r="QWH754" s="45"/>
      <c r="QWI754" s="45"/>
      <c r="QWJ754" s="45"/>
      <c r="QWK754" s="45"/>
      <c r="QWL754" s="45"/>
      <c r="QWM754" s="45"/>
      <c r="QWN754" s="45"/>
      <c r="QWO754" s="45"/>
      <c r="QWP754" s="45"/>
      <c r="QWQ754" s="45"/>
      <c r="QWR754" s="45"/>
      <c r="QWS754" s="45"/>
      <c r="QWT754" s="45"/>
      <c r="QWU754" s="45"/>
      <c r="QWV754" s="45"/>
      <c r="QWW754" s="45"/>
      <c r="QWX754" s="45"/>
      <c r="QWY754" s="45"/>
      <c r="QWZ754" s="45"/>
      <c r="QXA754" s="45"/>
      <c r="QXB754" s="45"/>
      <c r="QXC754" s="45"/>
      <c r="QXD754" s="45"/>
      <c r="QXE754" s="45"/>
      <c r="QXF754" s="45"/>
      <c r="QXG754" s="45"/>
      <c r="QXH754" s="45"/>
      <c r="QXI754" s="45"/>
      <c r="QXJ754" s="45"/>
      <c r="QXK754" s="45"/>
      <c r="QXL754" s="45"/>
      <c r="QXM754" s="45"/>
      <c r="QXN754" s="45"/>
      <c r="QXO754" s="45"/>
      <c r="QXP754" s="45"/>
      <c r="QXQ754" s="45"/>
      <c r="QXR754" s="45"/>
      <c r="QXS754" s="45"/>
      <c r="QXT754" s="45"/>
      <c r="QXU754" s="45"/>
      <c r="QXV754" s="45"/>
      <c r="QXW754" s="45"/>
      <c r="QXX754" s="45"/>
      <c r="QXY754" s="45"/>
      <c r="QXZ754" s="45"/>
      <c r="QYA754" s="45"/>
      <c r="QYB754" s="45"/>
      <c r="QYC754" s="45"/>
      <c r="QYD754" s="45"/>
      <c r="QYE754" s="45"/>
      <c r="QYF754" s="45"/>
      <c r="QYG754" s="45"/>
      <c r="QYH754" s="45"/>
      <c r="QYI754" s="45"/>
      <c r="QYJ754" s="45"/>
      <c r="QYK754" s="45"/>
      <c r="QYL754" s="45"/>
      <c r="QYM754" s="45"/>
      <c r="QYN754" s="45"/>
      <c r="QYO754" s="45"/>
      <c r="QYP754" s="45"/>
      <c r="QYQ754" s="45"/>
      <c r="QYR754" s="45"/>
      <c r="QYS754" s="45"/>
      <c r="QYT754" s="45"/>
      <c r="QYU754" s="45"/>
      <c r="QYV754" s="45"/>
      <c r="QYW754" s="45"/>
      <c r="QYX754" s="45"/>
      <c r="QYY754" s="45"/>
      <c r="QYZ754" s="45"/>
      <c r="QZA754" s="45"/>
      <c r="QZB754" s="45"/>
      <c r="QZC754" s="45"/>
      <c r="QZD754" s="45"/>
      <c r="QZE754" s="45"/>
      <c r="QZF754" s="45"/>
      <c r="QZG754" s="45"/>
      <c r="QZH754" s="45"/>
      <c r="QZI754" s="45"/>
      <c r="QZJ754" s="45"/>
      <c r="QZK754" s="45"/>
      <c r="QZL754" s="45"/>
      <c r="QZM754" s="45"/>
      <c r="QZN754" s="45"/>
      <c r="QZO754" s="45"/>
      <c r="QZP754" s="45"/>
      <c r="QZQ754" s="45"/>
      <c r="QZR754" s="45"/>
      <c r="QZS754" s="45"/>
      <c r="QZT754" s="45"/>
      <c r="QZU754" s="45"/>
      <c r="QZV754" s="45"/>
      <c r="QZW754" s="45"/>
      <c r="QZX754" s="45"/>
      <c r="QZY754" s="45"/>
      <c r="QZZ754" s="45"/>
      <c r="RAA754" s="45"/>
      <c r="RAB754" s="45"/>
      <c r="RAC754" s="45"/>
      <c r="RAD754" s="45"/>
      <c r="RAE754" s="45"/>
      <c r="RAF754" s="45"/>
      <c r="RAG754" s="45"/>
      <c r="RAH754" s="45"/>
      <c r="RAI754" s="45"/>
      <c r="RAJ754" s="45"/>
      <c r="RAK754" s="45"/>
      <c r="RAL754" s="45"/>
      <c r="RAM754" s="45"/>
      <c r="RAN754" s="45"/>
      <c r="RAO754" s="45"/>
      <c r="RAP754" s="45"/>
      <c r="RAQ754" s="45"/>
      <c r="RAR754" s="45"/>
      <c r="RAS754" s="45"/>
      <c r="RAT754" s="45"/>
      <c r="RAU754" s="45"/>
      <c r="RAV754" s="45"/>
      <c r="RAW754" s="45"/>
      <c r="RAX754" s="45"/>
      <c r="RAY754" s="45"/>
      <c r="RAZ754" s="45"/>
      <c r="RBA754" s="45"/>
      <c r="RBB754" s="45"/>
      <c r="RBC754" s="45"/>
      <c r="RBD754" s="45"/>
      <c r="RBE754" s="45"/>
      <c r="RBF754" s="45"/>
      <c r="RBG754" s="45"/>
      <c r="RBH754" s="45"/>
      <c r="RBI754" s="45"/>
      <c r="RBJ754" s="45"/>
      <c r="RBK754" s="45"/>
      <c r="RBL754" s="45"/>
      <c r="RBM754" s="45"/>
      <c r="RBN754" s="45"/>
      <c r="RBO754" s="45"/>
      <c r="RBP754" s="45"/>
      <c r="RBQ754" s="45"/>
      <c r="RBR754" s="45"/>
      <c r="RBS754" s="45"/>
      <c r="RBT754" s="45"/>
      <c r="RBU754" s="45"/>
      <c r="RBV754" s="45"/>
      <c r="RBW754" s="45"/>
      <c r="RBX754" s="45"/>
      <c r="RBY754" s="45"/>
      <c r="RBZ754" s="45"/>
      <c r="RCA754" s="45"/>
      <c r="RCB754" s="45"/>
      <c r="RCC754" s="45"/>
      <c r="RCD754" s="45"/>
      <c r="RCE754" s="45"/>
      <c r="RCF754" s="45"/>
      <c r="RCG754" s="45"/>
      <c r="RCH754" s="45"/>
      <c r="RCI754" s="45"/>
      <c r="RCJ754" s="45"/>
      <c r="RCK754" s="45"/>
      <c r="RCL754" s="45"/>
      <c r="RCM754" s="45"/>
      <c r="RCN754" s="45"/>
      <c r="RCO754" s="45"/>
      <c r="RCP754" s="45"/>
      <c r="RCQ754" s="45"/>
      <c r="RCR754" s="45"/>
      <c r="RCS754" s="45"/>
      <c r="RCT754" s="45"/>
      <c r="RCU754" s="45"/>
      <c r="RCV754" s="45"/>
      <c r="RCW754" s="45"/>
      <c r="RCX754" s="45"/>
      <c r="RCY754" s="45"/>
      <c r="RCZ754" s="45"/>
      <c r="RDA754" s="45"/>
      <c r="RDB754" s="45"/>
      <c r="RDC754" s="45"/>
      <c r="RDD754" s="45"/>
      <c r="RDE754" s="45"/>
      <c r="RDF754" s="45"/>
      <c r="RDG754" s="45"/>
      <c r="RDH754" s="45"/>
      <c r="RDI754" s="45"/>
      <c r="RDJ754" s="45"/>
      <c r="RDK754" s="45"/>
      <c r="RDL754" s="45"/>
      <c r="RDM754" s="45"/>
      <c r="RDN754" s="45"/>
      <c r="RDO754" s="45"/>
      <c r="RDP754" s="45"/>
      <c r="RDQ754" s="45"/>
      <c r="RDR754" s="45"/>
      <c r="RDS754" s="45"/>
      <c r="RDT754" s="45"/>
      <c r="RDU754" s="45"/>
      <c r="RDV754" s="45"/>
      <c r="RDW754" s="45"/>
      <c r="RDX754" s="45"/>
      <c r="RDY754" s="45"/>
      <c r="RDZ754" s="45"/>
      <c r="REA754" s="45"/>
      <c r="REB754" s="45"/>
      <c r="REC754" s="45"/>
      <c r="RED754" s="45"/>
      <c r="REE754" s="45"/>
      <c r="REF754" s="45"/>
      <c r="REG754" s="45"/>
      <c r="REH754" s="45"/>
      <c r="REI754" s="45"/>
      <c r="REJ754" s="45"/>
      <c r="REK754" s="45"/>
      <c r="REL754" s="45"/>
      <c r="REM754" s="45"/>
      <c r="REN754" s="45"/>
      <c r="REO754" s="45"/>
      <c r="REP754" s="45"/>
      <c r="REQ754" s="45"/>
      <c r="RER754" s="45"/>
      <c r="RES754" s="45"/>
      <c r="RET754" s="45"/>
      <c r="REU754" s="45"/>
      <c r="REV754" s="45"/>
      <c r="REW754" s="45"/>
      <c r="REX754" s="45"/>
      <c r="REY754" s="45"/>
      <c r="REZ754" s="45"/>
      <c r="RFA754" s="45"/>
      <c r="RFB754" s="45"/>
      <c r="RFC754" s="45"/>
      <c r="RFD754" s="45"/>
      <c r="RFE754" s="45"/>
      <c r="RFF754" s="45"/>
      <c r="RFG754" s="45"/>
      <c r="RFH754" s="45"/>
      <c r="RFI754" s="45"/>
      <c r="RFJ754" s="45"/>
      <c r="RFK754" s="45"/>
      <c r="RFL754" s="45"/>
      <c r="RFM754" s="45"/>
      <c r="RFN754" s="45"/>
      <c r="RFO754" s="45"/>
      <c r="RFP754" s="45"/>
      <c r="RFQ754" s="45"/>
      <c r="RFR754" s="45"/>
      <c r="RFS754" s="45"/>
      <c r="RFT754" s="45"/>
      <c r="RFU754" s="45"/>
      <c r="RFV754" s="45"/>
      <c r="RFW754" s="45"/>
      <c r="RFX754" s="45"/>
      <c r="RFY754" s="45"/>
      <c r="RFZ754" s="45"/>
      <c r="RGA754" s="45"/>
      <c r="RGB754" s="45"/>
      <c r="RGC754" s="45"/>
      <c r="RGD754" s="45"/>
      <c r="RGE754" s="45"/>
      <c r="RGF754" s="45"/>
      <c r="RGG754" s="45"/>
      <c r="RGH754" s="45"/>
      <c r="RGI754" s="45"/>
      <c r="RGJ754" s="45"/>
      <c r="RGK754" s="45"/>
      <c r="RGL754" s="45"/>
      <c r="RGM754" s="45"/>
      <c r="RGN754" s="45"/>
      <c r="RGO754" s="45"/>
      <c r="RGP754" s="45"/>
      <c r="RGQ754" s="45"/>
      <c r="RGR754" s="45"/>
      <c r="RGS754" s="45"/>
      <c r="RGT754" s="45"/>
      <c r="RGU754" s="45"/>
      <c r="RGV754" s="45"/>
      <c r="RGW754" s="45"/>
      <c r="RGX754" s="45"/>
      <c r="RGY754" s="45"/>
      <c r="RGZ754" s="45"/>
      <c r="RHA754" s="45"/>
      <c r="RHB754" s="45"/>
      <c r="RHC754" s="45"/>
      <c r="RHD754" s="45"/>
      <c r="RHE754" s="45"/>
      <c r="RHF754" s="45"/>
      <c r="RHG754" s="45"/>
      <c r="RHH754" s="45"/>
      <c r="RHI754" s="45"/>
      <c r="RHJ754" s="45"/>
      <c r="RHK754" s="45"/>
      <c r="RHL754" s="45"/>
      <c r="RHM754" s="45"/>
      <c r="RHN754" s="45"/>
      <c r="RHO754" s="45"/>
      <c r="RHP754" s="45"/>
      <c r="RHQ754" s="45"/>
      <c r="RHR754" s="45"/>
      <c r="RHS754" s="45"/>
      <c r="RHT754" s="45"/>
      <c r="RHU754" s="45"/>
      <c r="RHV754" s="45"/>
      <c r="RHW754" s="45"/>
      <c r="RHX754" s="45"/>
      <c r="RHY754" s="45"/>
      <c r="RHZ754" s="45"/>
      <c r="RIA754" s="45"/>
      <c r="RIB754" s="45"/>
      <c r="RIC754" s="45"/>
      <c r="RID754" s="45"/>
      <c r="RIE754" s="45"/>
      <c r="RIF754" s="45"/>
      <c r="RIG754" s="45"/>
      <c r="RIH754" s="45"/>
      <c r="RII754" s="45"/>
      <c r="RIJ754" s="45"/>
      <c r="RIK754" s="45"/>
      <c r="RIL754" s="45"/>
      <c r="RIM754" s="45"/>
      <c r="RIN754" s="45"/>
      <c r="RIO754" s="45"/>
      <c r="RIP754" s="45"/>
      <c r="RIQ754" s="45"/>
      <c r="RIR754" s="45"/>
      <c r="RIS754" s="45"/>
      <c r="RIT754" s="45"/>
      <c r="RIU754" s="45"/>
      <c r="RIV754" s="45"/>
      <c r="RIW754" s="45"/>
      <c r="RIX754" s="45"/>
      <c r="RIY754" s="45"/>
      <c r="RIZ754" s="45"/>
      <c r="RJA754" s="45"/>
      <c r="RJB754" s="45"/>
      <c r="RJC754" s="45"/>
      <c r="RJD754" s="45"/>
      <c r="RJE754" s="45"/>
      <c r="RJF754" s="45"/>
      <c r="RJG754" s="45"/>
      <c r="RJH754" s="45"/>
      <c r="RJI754" s="45"/>
      <c r="RJJ754" s="45"/>
      <c r="RJK754" s="45"/>
      <c r="RJL754" s="45"/>
      <c r="RJM754" s="45"/>
      <c r="RJN754" s="45"/>
      <c r="RJO754" s="45"/>
      <c r="RJP754" s="45"/>
      <c r="RJQ754" s="45"/>
      <c r="RJR754" s="45"/>
      <c r="RJS754" s="45"/>
      <c r="RJT754" s="45"/>
      <c r="RJU754" s="45"/>
      <c r="RJV754" s="45"/>
      <c r="RJW754" s="45"/>
      <c r="RJX754" s="45"/>
      <c r="RJY754" s="45"/>
      <c r="RJZ754" s="45"/>
      <c r="RKA754" s="45"/>
      <c r="RKB754" s="45"/>
      <c r="RKC754" s="45"/>
      <c r="RKD754" s="45"/>
      <c r="RKE754" s="45"/>
      <c r="RKF754" s="45"/>
      <c r="RKG754" s="45"/>
      <c r="RKH754" s="45"/>
      <c r="RKI754" s="45"/>
      <c r="RKJ754" s="45"/>
      <c r="RKK754" s="45"/>
      <c r="RKL754" s="45"/>
      <c r="RKM754" s="45"/>
      <c r="RKN754" s="45"/>
      <c r="RKO754" s="45"/>
      <c r="RKP754" s="45"/>
      <c r="RKQ754" s="45"/>
      <c r="RKR754" s="45"/>
      <c r="RKS754" s="45"/>
      <c r="RKT754" s="45"/>
      <c r="RKU754" s="45"/>
      <c r="RKV754" s="45"/>
      <c r="RKW754" s="45"/>
      <c r="RKX754" s="45"/>
      <c r="RKY754" s="45"/>
      <c r="RKZ754" s="45"/>
      <c r="RLA754" s="45"/>
      <c r="RLB754" s="45"/>
      <c r="RLC754" s="45"/>
      <c r="RLD754" s="45"/>
      <c r="RLE754" s="45"/>
      <c r="RLF754" s="45"/>
      <c r="RLG754" s="45"/>
      <c r="RLH754" s="45"/>
      <c r="RLI754" s="45"/>
      <c r="RLJ754" s="45"/>
      <c r="RLK754" s="45"/>
      <c r="RLL754" s="45"/>
      <c r="RLM754" s="45"/>
      <c r="RLN754" s="45"/>
      <c r="RLO754" s="45"/>
      <c r="RLP754" s="45"/>
      <c r="RLQ754" s="45"/>
      <c r="RLR754" s="45"/>
      <c r="RLS754" s="45"/>
      <c r="RLT754" s="45"/>
      <c r="RLU754" s="45"/>
      <c r="RLV754" s="45"/>
      <c r="RLW754" s="45"/>
      <c r="RLX754" s="45"/>
      <c r="RLY754" s="45"/>
      <c r="RLZ754" s="45"/>
      <c r="RMA754" s="45"/>
      <c r="RMB754" s="45"/>
      <c r="RMC754" s="45"/>
      <c r="RMD754" s="45"/>
      <c r="RME754" s="45"/>
      <c r="RMF754" s="45"/>
      <c r="RMG754" s="45"/>
      <c r="RMH754" s="45"/>
      <c r="RMI754" s="45"/>
      <c r="RMJ754" s="45"/>
      <c r="RMK754" s="45"/>
      <c r="RML754" s="45"/>
      <c r="RMM754" s="45"/>
      <c r="RMN754" s="45"/>
      <c r="RMO754" s="45"/>
      <c r="RMP754" s="45"/>
      <c r="RMQ754" s="45"/>
      <c r="RMR754" s="45"/>
      <c r="RMS754" s="45"/>
      <c r="RMT754" s="45"/>
      <c r="RMU754" s="45"/>
      <c r="RMV754" s="45"/>
      <c r="RMW754" s="45"/>
      <c r="RMX754" s="45"/>
      <c r="RMY754" s="45"/>
      <c r="RMZ754" s="45"/>
      <c r="RNA754" s="45"/>
      <c r="RNB754" s="45"/>
      <c r="RNC754" s="45"/>
      <c r="RND754" s="45"/>
      <c r="RNE754" s="45"/>
      <c r="RNF754" s="45"/>
      <c r="RNG754" s="45"/>
      <c r="RNH754" s="45"/>
      <c r="RNI754" s="45"/>
      <c r="RNJ754" s="45"/>
      <c r="RNK754" s="45"/>
      <c r="RNL754" s="45"/>
      <c r="RNM754" s="45"/>
      <c r="RNN754" s="45"/>
      <c r="RNO754" s="45"/>
      <c r="RNP754" s="45"/>
      <c r="RNQ754" s="45"/>
      <c r="RNR754" s="45"/>
      <c r="RNS754" s="45"/>
      <c r="RNT754" s="45"/>
      <c r="RNU754" s="45"/>
      <c r="RNV754" s="45"/>
      <c r="RNW754" s="45"/>
      <c r="RNX754" s="45"/>
      <c r="RNY754" s="45"/>
      <c r="RNZ754" s="45"/>
      <c r="ROA754" s="45"/>
      <c r="ROB754" s="45"/>
      <c r="ROC754" s="45"/>
      <c r="ROD754" s="45"/>
      <c r="ROE754" s="45"/>
      <c r="ROF754" s="45"/>
      <c r="ROG754" s="45"/>
      <c r="ROH754" s="45"/>
      <c r="ROI754" s="45"/>
      <c r="ROJ754" s="45"/>
      <c r="ROK754" s="45"/>
      <c r="ROL754" s="45"/>
      <c r="ROM754" s="45"/>
      <c r="RON754" s="45"/>
      <c r="ROO754" s="45"/>
      <c r="ROP754" s="45"/>
      <c r="ROQ754" s="45"/>
      <c r="ROR754" s="45"/>
      <c r="ROS754" s="45"/>
      <c r="ROT754" s="45"/>
      <c r="ROU754" s="45"/>
      <c r="ROV754" s="45"/>
      <c r="ROW754" s="45"/>
      <c r="ROX754" s="45"/>
      <c r="ROY754" s="45"/>
      <c r="ROZ754" s="45"/>
      <c r="RPA754" s="45"/>
      <c r="RPB754" s="45"/>
      <c r="RPC754" s="45"/>
      <c r="RPD754" s="45"/>
      <c r="RPE754" s="45"/>
      <c r="RPF754" s="45"/>
      <c r="RPG754" s="45"/>
      <c r="RPH754" s="45"/>
      <c r="RPI754" s="45"/>
      <c r="RPJ754" s="45"/>
      <c r="RPK754" s="45"/>
      <c r="RPL754" s="45"/>
      <c r="RPM754" s="45"/>
      <c r="RPN754" s="45"/>
      <c r="RPO754" s="45"/>
      <c r="RPP754" s="45"/>
      <c r="RPQ754" s="45"/>
      <c r="RPR754" s="45"/>
      <c r="RPS754" s="45"/>
      <c r="RPT754" s="45"/>
      <c r="RPU754" s="45"/>
      <c r="RPV754" s="45"/>
      <c r="RPW754" s="45"/>
      <c r="RPX754" s="45"/>
      <c r="RPY754" s="45"/>
      <c r="RPZ754" s="45"/>
      <c r="RQA754" s="45"/>
      <c r="RQB754" s="45"/>
      <c r="RQC754" s="45"/>
      <c r="RQD754" s="45"/>
      <c r="RQE754" s="45"/>
      <c r="RQF754" s="45"/>
      <c r="RQG754" s="45"/>
      <c r="RQH754" s="45"/>
      <c r="RQI754" s="45"/>
      <c r="RQJ754" s="45"/>
      <c r="RQK754" s="45"/>
      <c r="RQL754" s="45"/>
      <c r="RQM754" s="45"/>
      <c r="RQN754" s="45"/>
      <c r="RQO754" s="45"/>
      <c r="RQP754" s="45"/>
      <c r="RQQ754" s="45"/>
      <c r="RQR754" s="45"/>
      <c r="RQS754" s="45"/>
      <c r="RQT754" s="45"/>
      <c r="RQU754" s="45"/>
      <c r="RQV754" s="45"/>
      <c r="RQW754" s="45"/>
      <c r="RQX754" s="45"/>
      <c r="RQY754" s="45"/>
      <c r="RQZ754" s="45"/>
      <c r="RRA754" s="45"/>
      <c r="RRB754" s="45"/>
      <c r="RRC754" s="45"/>
      <c r="RRD754" s="45"/>
      <c r="RRE754" s="45"/>
      <c r="RRF754" s="45"/>
      <c r="RRG754" s="45"/>
      <c r="RRH754" s="45"/>
      <c r="RRI754" s="45"/>
      <c r="RRJ754" s="45"/>
      <c r="RRK754" s="45"/>
      <c r="RRL754" s="45"/>
      <c r="RRM754" s="45"/>
      <c r="RRN754" s="45"/>
      <c r="RRO754" s="45"/>
      <c r="RRP754" s="45"/>
      <c r="RRQ754" s="45"/>
      <c r="RRR754" s="45"/>
      <c r="RRS754" s="45"/>
      <c r="RRT754" s="45"/>
      <c r="RRU754" s="45"/>
      <c r="RRV754" s="45"/>
      <c r="RRW754" s="45"/>
      <c r="RRX754" s="45"/>
      <c r="RRY754" s="45"/>
      <c r="RRZ754" s="45"/>
      <c r="RSA754" s="45"/>
      <c r="RSB754" s="45"/>
      <c r="RSC754" s="45"/>
      <c r="RSD754" s="45"/>
      <c r="RSE754" s="45"/>
      <c r="RSF754" s="45"/>
      <c r="RSG754" s="45"/>
      <c r="RSH754" s="45"/>
      <c r="RSI754" s="45"/>
      <c r="RSJ754" s="45"/>
      <c r="RSK754" s="45"/>
      <c r="RSL754" s="45"/>
      <c r="RSM754" s="45"/>
      <c r="RSN754" s="45"/>
      <c r="RSO754" s="45"/>
      <c r="RSP754" s="45"/>
      <c r="RSQ754" s="45"/>
      <c r="RSR754" s="45"/>
      <c r="RSS754" s="45"/>
      <c r="RST754" s="45"/>
      <c r="RSU754" s="45"/>
      <c r="RSV754" s="45"/>
      <c r="RSW754" s="45"/>
      <c r="RSX754" s="45"/>
      <c r="RSY754" s="45"/>
      <c r="RSZ754" s="45"/>
      <c r="RTA754" s="45"/>
      <c r="RTB754" s="45"/>
      <c r="RTC754" s="45"/>
      <c r="RTD754" s="45"/>
      <c r="RTE754" s="45"/>
      <c r="RTF754" s="45"/>
      <c r="RTG754" s="45"/>
      <c r="RTH754" s="45"/>
      <c r="RTI754" s="45"/>
      <c r="RTJ754" s="45"/>
      <c r="RTK754" s="45"/>
      <c r="RTL754" s="45"/>
      <c r="RTM754" s="45"/>
      <c r="RTN754" s="45"/>
      <c r="RTO754" s="45"/>
      <c r="RTP754" s="45"/>
      <c r="RTQ754" s="45"/>
      <c r="RTR754" s="45"/>
      <c r="RTS754" s="45"/>
      <c r="RTT754" s="45"/>
      <c r="RTU754" s="45"/>
      <c r="RTV754" s="45"/>
      <c r="RTW754" s="45"/>
      <c r="RTX754" s="45"/>
      <c r="RTY754" s="45"/>
      <c r="RTZ754" s="45"/>
      <c r="RUA754" s="45"/>
      <c r="RUB754" s="45"/>
      <c r="RUC754" s="45"/>
      <c r="RUD754" s="45"/>
      <c r="RUE754" s="45"/>
      <c r="RUF754" s="45"/>
      <c r="RUG754" s="45"/>
      <c r="RUH754" s="45"/>
      <c r="RUI754" s="45"/>
      <c r="RUJ754" s="45"/>
      <c r="RUK754" s="45"/>
      <c r="RUL754" s="45"/>
      <c r="RUM754" s="45"/>
      <c r="RUN754" s="45"/>
      <c r="RUO754" s="45"/>
      <c r="RUP754" s="45"/>
      <c r="RUQ754" s="45"/>
      <c r="RUR754" s="45"/>
      <c r="RUS754" s="45"/>
      <c r="RUT754" s="45"/>
      <c r="RUU754" s="45"/>
      <c r="RUV754" s="45"/>
      <c r="RUW754" s="45"/>
      <c r="RUX754" s="45"/>
      <c r="RUY754" s="45"/>
      <c r="RUZ754" s="45"/>
      <c r="RVA754" s="45"/>
      <c r="RVB754" s="45"/>
      <c r="RVC754" s="45"/>
      <c r="RVD754" s="45"/>
      <c r="RVE754" s="45"/>
      <c r="RVF754" s="45"/>
      <c r="RVG754" s="45"/>
      <c r="RVH754" s="45"/>
      <c r="RVI754" s="45"/>
      <c r="RVJ754" s="45"/>
      <c r="RVK754" s="45"/>
      <c r="RVL754" s="45"/>
      <c r="RVM754" s="45"/>
      <c r="RVN754" s="45"/>
      <c r="RVO754" s="45"/>
      <c r="RVP754" s="45"/>
      <c r="RVQ754" s="45"/>
      <c r="RVR754" s="45"/>
      <c r="RVS754" s="45"/>
      <c r="RVT754" s="45"/>
      <c r="RVU754" s="45"/>
      <c r="RVV754" s="45"/>
      <c r="RVW754" s="45"/>
      <c r="RVX754" s="45"/>
      <c r="RVY754" s="45"/>
      <c r="RVZ754" s="45"/>
      <c r="RWA754" s="45"/>
      <c r="RWB754" s="45"/>
      <c r="RWC754" s="45"/>
      <c r="RWD754" s="45"/>
      <c r="RWE754" s="45"/>
      <c r="RWF754" s="45"/>
      <c r="RWG754" s="45"/>
      <c r="RWH754" s="45"/>
      <c r="RWI754" s="45"/>
      <c r="RWJ754" s="45"/>
      <c r="RWK754" s="45"/>
      <c r="RWL754" s="45"/>
      <c r="RWM754" s="45"/>
      <c r="RWN754" s="45"/>
      <c r="RWO754" s="45"/>
      <c r="RWP754" s="45"/>
      <c r="RWQ754" s="45"/>
      <c r="RWR754" s="45"/>
      <c r="RWS754" s="45"/>
      <c r="RWT754" s="45"/>
      <c r="RWU754" s="45"/>
      <c r="RWV754" s="45"/>
      <c r="RWW754" s="45"/>
      <c r="RWX754" s="45"/>
      <c r="RWY754" s="45"/>
      <c r="RWZ754" s="45"/>
      <c r="RXA754" s="45"/>
      <c r="RXB754" s="45"/>
      <c r="RXC754" s="45"/>
      <c r="RXD754" s="45"/>
      <c r="RXE754" s="45"/>
      <c r="RXF754" s="45"/>
      <c r="RXG754" s="45"/>
      <c r="RXH754" s="45"/>
      <c r="RXI754" s="45"/>
      <c r="RXJ754" s="45"/>
      <c r="RXK754" s="45"/>
      <c r="RXL754" s="45"/>
      <c r="RXM754" s="45"/>
      <c r="RXN754" s="45"/>
      <c r="RXO754" s="45"/>
      <c r="RXP754" s="45"/>
      <c r="RXQ754" s="45"/>
      <c r="RXR754" s="45"/>
      <c r="RXS754" s="45"/>
      <c r="RXT754" s="45"/>
      <c r="RXU754" s="45"/>
      <c r="RXV754" s="45"/>
      <c r="RXW754" s="45"/>
      <c r="RXX754" s="45"/>
      <c r="RXY754" s="45"/>
      <c r="RXZ754" s="45"/>
      <c r="RYA754" s="45"/>
      <c r="RYB754" s="45"/>
      <c r="RYC754" s="45"/>
      <c r="RYD754" s="45"/>
      <c r="RYE754" s="45"/>
      <c r="RYF754" s="45"/>
      <c r="RYG754" s="45"/>
      <c r="RYH754" s="45"/>
      <c r="RYI754" s="45"/>
      <c r="RYJ754" s="45"/>
      <c r="RYK754" s="45"/>
      <c r="RYL754" s="45"/>
      <c r="RYM754" s="45"/>
      <c r="RYN754" s="45"/>
      <c r="RYO754" s="45"/>
      <c r="RYP754" s="45"/>
      <c r="RYQ754" s="45"/>
      <c r="RYR754" s="45"/>
      <c r="RYS754" s="45"/>
      <c r="RYT754" s="45"/>
      <c r="RYU754" s="45"/>
      <c r="RYV754" s="45"/>
      <c r="RYW754" s="45"/>
      <c r="RYX754" s="45"/>
      <c r="RYY754" s="45"/>
      <c r="RYZ754" s="45"/>
      <c r="RZA754" s="45"/>
      <c r="RZB754" s="45"/>
      <c r="RZC754" s="45"/>
      <c r="RZD754" s="45"/>
      <c r="RZE754" s="45"/>
      <c r="RZF754" s="45"/>
      <c r="RZG754" s="45"/>
      <c r="RZH754" s="45"/>
      <c r="RZI754" s="45"/>
      <c r="RZJ754" s="45"/>
      <c r="RZK754" s="45"/>
      <c r="RZL754" s="45"/>
      <c r="RZM754" s="45"/>
      <c r="RZN754" s="45"/>
      <c r="RZO754" s="45"/>
      <c r="RZP754" s="45"/>
      <c r="RZQ754" s="45"/>
      <c r="RZR754" s="45"/>
      <c r="RZS754" s="45"/>
      <c r="RZT754" s="45"/>
      <c r="RZU754" s="45"/>
      <c r="RZV754" s="45"/>
      <c r="RZW754" s="45"/>
      <c r="RZX754" s="45"/>
      <c r="RZY754" s="45"/>
      <c r="RZZ754" s="45"/>
      <c r="SAA754" s="45"/>
      <c r="SAB754" s="45"/>
      <c r="SAC754" s="45"/>
      <c r="SAD754" s="45"/>
      <c r="SAE754" s="45"/>
      <c r="SAF754" s="45"/>
      <c r="SAG754" s="45"/>
      <c r="SAH754" s="45"/>
      <c r="SAI754" s="45"/>
      <c r="SAJ754" s="45"/>
      <c r="SAK754" s="45"/>
      <c r="SAL754" s="45"/>
      <c r="SAM754" s="45"/>
      <c r="SAN754" s="45"/>
      <c r="SAO754" s="45"/>
      <c r="SAP754" s="45"/>
      <c r="SAQ754" s="45"/>
      <c r="SAR754" s="45"/>
      <c r="SAS754" s="45"/>
      <c r="SAT754" s="45"/>
      <c r="SAU754" s="45"/>
      <c r="SAV754" s="45"/>
      <c r="SAW754" s="45"/>
      <c r="SAX754" s="45"/>
      <c r="SAY754" s="45"/>
      <c r="SAZ754" s="45"/>
      <c r="SBA754" s="45"/>
      <c r="SBB754" s="45"/>
      <c r="SBC754" s="45"/>
      <c r="SBD754" s="45"/>
      <c r="SBE754" s="45"/>
      <c r="SBF754" s="45"/>
      <c r="SBG754" s="45"/>
      <c r="SBH754" s="45"/>
      <c r="SBI754" s="45"/>
      <c r="SBJ754" s="45"/>
      <c r="SBK754" s="45"/>
      <c r="SBL754" s="45"/>
      <c r="SBM754" s="45"/>
      <c r="SBN754" s="45"/>
      <c r="SBO754" s="45"/>
      <c r="SBP754" s="45"/>
      <c r="SBQ754" s="45"/>
      <c r="SBR754" s="45"/>
      <c r="SBS754" s="45"/>
      <c r="SBT754" s="45"/>
      <c r="SBU754" s="45"/>
      <c r="SBV754" s="45"/>
      <c r="SBW754" s="45"/>
      <c r="SBX754" s="45"/>
      <c r="SBY754" s="45"/>
      <c r="SBZ754" s="45"/>
      <c r="SCA754" s="45"/>
      <c r="SCB754" s="45"/>
      <c r="SCC754" s="45"/>
      <c r="SCD754" s="45"/>
      <c r="SCE754" s="45"/>
      <c r="SCF754" s="45"/>
      <c r="SCG754" s="45"/>
      <c r="SCH754" s="45"/>
      <c r="SCI754" s="45"/>
      <c r="SCJ754" s="45"/>
      <c r="SCK754" s="45"/>
      <c r="SCL754" s="45"/>
      <c r="SCM754" s="45"/>
      <c r="SCN754" s="45"/>
      <c r="SCO754" s="45"/>
      <c r="SCP754" s="45"/>
      <c r="SCQ754" s="45"/>
      <c r="SCR754" s="45"/>
      <c r="SCS754" s="45"/>
      <c r="SCT754" s="45"/>
      <c r="SCU754" s="45"/>
      <c r="SCV754" s="45"/>
      <c r="SCW754" s="45"/>
      <c r="SCX754" s="45"/>
      <c r="SCY754" s="45"/>
      <c r="SCZ754" s="45"/>
      <c r="SDA754" s="45"/>
      <c r="SDB754" s="45"/>
      <c r="SDC754" s="45"/>
      <c r="SDD754" s="45"/>
      <c r="SDE754" s="45"/>
      <c r="SDF754" s="45"/>
      <c r="SDG754" s="45"/>
      <c r="SDH754" s="45"/>
      <c r="SDI754" s="45"/>
      <c r="SDJ754" s="45"/>
      <c r="SDK754" s="45"/>
      <c r="SDL754" s="45"/>
      <c r="SDM754" s="45"/>
      <c r="SDN754" s="45"/>
      <c r="SDO754" s="45"/>
      <c r="SDP754" s="45"/>
      <c r="SDQ754" s="45"/>
      <c r="SDR754" s="45"/>
      <c r="SDS754" s="45"/>
      <c r="SDT754" s="45"/>
      <c r="SDU754" s="45"/>
      <c r="SDV754" s="45"/>
      <c r="SDW754" s="45"/>
      <c r="SDX754" s="45"/>
      <c r="SDY754" s="45"/>
      <c r="SDZ754" s="45"/>
      <c r="SEA754" s="45"/>
      <c r="SEB754" s="45"/>
      <c r="SEC754" s="45"/>
      <c r="SED754" s="45"/>
      <c r="SEE754" s="45"/>
      <c r="SEF754" s="45"/>
      <c r="SEG754" s="45"/>
      <c r="SEH754" s="45"/>
      <c r="SEI754" s="45"/>
      <c r="SEJ754" s="45"/>
      <c r="SEK754" s="45"/>
      <c r="SEL754" s="45"/>
      <c r="SEM754" s="45"/>
      <c r="SEN754" s="45"/>
      <c r="SEO754" s="45"/>
      <c r="SEP754" s="45"/>
      <c r="SEQ754" s="45"/>
      <c r="SER754" s="45"/>
      <c r="SES754" s="45"/>
      <c r="SET754" s="45"/>
      <c r="SEU754" s="45"/>
      <c r="SEV754" s="45"/>
      <c r="SEW754" s="45"/>
      <c r="SEX754" s="45"/>
      <c r="SEY754" s="45"/>
      <c r="SEZ754" s="45"/>
      <c r="SFA754" s="45"/>
      <c r="SFB754" s="45"/>
      <c r="SFC754" s="45"/>
      <c r="SFD754" s="45"/>
      <c r="SFE754" s="45"/>
      <c r="SFF754" s="45"/>
      <c r="SFG754" s="45"/>
      <c r="SFH754" s="45"/>
      <c r="SFI754" s="45"/>
      <c r="SFJ754" s="45"/>
      <c r="SFK754" s="45"/>
      <c r="SFL754" s="45"/>
      <c r="SFM754" s="45"/>
      <c r="SFN754" s="45"/>
      <c r="SFO754" s="45"/>
      <c r="SFP754" s="45"/>
      <c r="SFQ754" s="45"/>
      <c r="SFR754" s="45"/>
      <c r="SFS754" s="45"/>
      <c r="SFT754" s="45"/>
      <c r="SFU754" s="45"/>
      <c r="SFV754" s="45"/>
      <c r="SFW754" s="45"/>
      <c r="SFX754" s="45"/>
      <c r="SFY754" s="45"/>
      <c r="SFZ754" s="45"/>
      <c r="SGA754" s="45"/>
      <c r="SGB754" s="45"/>
      <c r="SGC754" s="45"/>
      <c r="SGD754" s="45"/>
      <c r="SGE754" s="45"/>
      <c r="SGF754" s="45"/>
      <c r="SGG754" s="45"/>
      <c r="SGH754" s="45"/>
      <c r="SGI754" s="45"/>
      <c r="SGJ754" s="45"/>
      <c r="SGK754" s="45"/>
      <c r="SGL754" s="45"/>
      <c r="SGM754" s="45"/>
      <c r="SGN754" s="45"/>
      <c r="SGO754" s="45"/>
      <c r="SGP754" s="45"/>
      <c r="SGQ754" s="45"/>
      <c r="SGR754" s="45"/>
      <c r="SGS754" s="45"/>
      <c r="SGT754" s="45"/>
      <c r="SGU754" s="45"/>
      <c r="SGV754" s="45"/>
      <c r="SGW754" s="45"/>
      <c r="SGX754" s="45"/>
      <c r="SGY754" s="45"/>
      <c r="SGZ754" s="45"/>
      <c r="SHA754" s="45"/>
      <c r="SHB754" s="45"/>
      <c r="SHC754" s="45"/>
      <c r="SHD754" s="45"/>
      <c r="SHE754" s="45"/>
      <c r="SHF754" s="45"/>
      <c r="SHG754" s="45"/>
      <c r="SHH754" s="45"/>
      <c r="SHI754" s="45"/>
      <c r="SHJ754" s="45"/>
      <c r="SHK754" s="45"/>
      <c r="SHL754" s="45"/>
      <c r="SHM754" s="45"/>
      <c r="SHN754" s="45"/>
      <c r="SHO754" s="45"/>
      <c r="SHP754" s="45"/>
      <c r="SHQ754" s="45"/>
      <c r="SHR754" s="45"/>
      <c r="SHS754" s="45"/>
      <c r="SHT754" s="45"/>
      <c r="SHU754" s="45"/>
      <c r="SHV754" s="45"/>
      <c r="SHW754" s="45"/>
      <c r="SHX754" s="45"/>
      <c r="SHY754" s="45"/>
      <c r="SHZ754" s="45"/>
      <c r="SIA754" s="45"/>
      <c r="SIB754" s="45"/>
      <c r="SIC754" s="45"/>
      <c r="SID754" s="45"/>
      <c r="SIE754" s="45"/>
      <c r="SIF754" s="45"/>
      <c r="SIG754" s="45"/>
      <c r="SIH754" s="45"/>
      <c r="SII754" s="45"/>
      <c r="SIJ754" s="45"/>
      <c r="SIK754" s="45"/>
      <c r="SIL754" s="45"/>
      <c r="SIM754" s="45"/>
      <c r="SIN754" s="45"/>
      <c r="SIO754" s="45"/>
      <c r="SIP754" s="45"/>
      <c r="SIQ754" s="45"/>
      <c r="SIR754" s="45"/>
      <c r="SIS754" s="45"/>
      <c r="SIT754" s="45"/>
      <c r="SIU754" s="45"/>
      <c r="SIV754" s="45"/>
      <c r="SIW754" s="45"/>
      <c r="SIX754" s="45"/>
      <c r="SIY754" s="45"/>
      <c r="SIZ754" s="45"/>
      <c r="SJA754" s="45"/>
      <c r="SJB754" s="45"/>
      <c r="SJC754" s="45"/>
      <c r="SJD754" s="45"/>
      <c r="SJE754" s="45"/>
      <c r="SJF754" s="45"/>
      <c r="SJG754" s="45"/>
      <c r="SJH754" s="45"/>
      <c r="SJI754" s="45"/>
      <c r="SJJ754" s="45"/>
      <c r="SJK754" s="45"/>
      <c r="SJL754" s="45"/>
      <c r="SJM754" s="45"/>
      <c r="SJN754" s="45"/>
      <c r="SJO754" s="45"/>
      <c r="SJP754" s="45"/>
      <c r="SJQ754" s="45"/>
      <c r="SJR754" s="45"/>
      <c r="SJS754" s="45"/>
      <c r="SJT754" s="45"/>
      <c r="SJU754" s="45"/>
      <c r="SJV754" s="45"/>
      <c r="SJW754" s="45"/>
      <c r="SJX754" s="45"/>
      <c r="SJY754" s="45"/>
      <c r="SJZ754" s="45"/>
      <c r="SKA754" s="45"/>
      <c r="SKB754" s="45"/>
      <c r="SKC754" s="45"/>
      <c r="SKD754" s="45"/>
      <c r="SKE754" s="45"/>
      <c r="SKF754" s="45"/>
      <c r="SKG754" s="45"/>
      <c r="SKH754" s="45"/>
      <c r="SKI754" s="45"/>
      <c r="SKJ754" s="45"/>
      <c r="SKK754" s="45"/>
      <c r="SKL754" s="45"/>
      <c r="SKM754" s="45"/>
      <c r="SKN754" s="45"/>
      <c r="SKO754" s="45"/>
      <c r="SKP754" s="45"/>
      <c r="SKQ754" s="45"/>
      <c r="SKR754" s="45"/>
      <c r="SKS754" s="45"/>
      <c r="SKT754" s="45"/>
      <c r="SKU754" s="45"/>
      <c r="SKV754" s="45"/>
      <c r="SKW754" s="45"/>
      <c r="SKX754" s="45"/>
      <c r="SKY754" s="45"/>
      <c r="SKZ754" s="45"/>
      <c r="SLA754" s="45"/>
      <c r="SLB754" s="45"/>
      <c r="SLC754" s="45"/>
      <c r="SLD754" s="45"/>
      <c r="SLE754" s="45"/>
      <c r="SLF754" s="45"/>
      <c r="SLG754" s="45"/>
      <c r="SLH754" s="45"/>
      <c r="SLI754" s="45"/>
      <c r="SLJ754" s="45"/>
      <c r="SLK754" s="45"/>
      <c r="SLL754" s="45"/>
      <c r="SLM754" s="45"/>
      <c r="SLN754" s="45"/>
      <c r="SLO754" s="45"/>
      <c r="SLP754" s="45"/>
      <c r="SLQ754" s="45"/>
      <c r="SLR754" s="45"/>
      <c r="SLS754" s="45"/>
      <c r="SLT754" s="45"/>
      <c r="SLU754" s="45"/>
      <c r="SLV754" s="45"/>
      <c r="SLW754" s="45"/>
      <c r="SLX754" s="45"/>
      <c r="SLY754" s="45"/>
      <c r="SLZ754" s="45"/>
      <c r="SMA754" s="45"/>
      <c r="SMB754" s="45"/>
      <c r="SMC754" s="45"/>
      <c r="SMD754" s="45"/>
      <c r="SME754" s="45"/>
      <c r="SMF754" s="45"/>
      <c r="SMG754" s="45"/>
      <c r="SMH754" s="45"/>
      <c r="SMI754" s="45"/>
      <c r="SMJ754" s="45"/>
      <c r="SMK754" s="45"/>
      <c r="SML754" s="45"/>
      <c r="SMM754" s="45"/>
      <c r="SMN754" s="45"/>
      <c r="SMO754" s="45"/>
      <c r="SMP754" s="45"/>
      <c r="SMQ754" s="45"/>
      <c r="SMR754" s="45"/>
      <c r="SMS754" s="45"/>
      <c r="SMT754" s="45"/>
      <c r="SMU754" s="45"/>
      <c r="SMV754" s="45"/>
      <c r="SMW754" s="45"/>
      <c r="SMX754" s="45"/>
      <c r="SMY754" s="45"/>
      <c r="SMZ754" s="45"/>
      <c r="SNA754" s="45"/>
      <c r="SNB754" s="45"/>
      <c r="SNC754" s="45"/>
      <c r="SND754" s="45"/>
      <c r="SNE754" s="45"/>
      <c r="SNF754" s="45"/>
      <c r="SNG754" s="45"/>
      <c r="SNH754" s="45"/>
      <c r="SNI754" s="45"/>
      <c r="SNJ754" s="45"/>
      <c r="SNK754" s="45"/>
      <c r="SNL754" s="45"/>
      <c r="SNM754" s="45"/>
      <c r="SNN754" s="45"/>
      <c r="SNO754" s="45"/>
      <c r="SNP754" s="45"/>
      <c r="SNQ754" s="45"/>
      <c r="SNR754" s="45"/>
      <c r="SNS754" s="45"/>
      <c r="SNT754" s="45"/>
      <c r="SNU754" s="45"/>
      <c r="SNV754" s="45"/>
      <c r="SNW754" s="45"/>
      <c r="SNX754" s="45"/>
      <c r="SNY754" s="45"/>
      <c r="SNZ754" s="45"/>
      <c r="SOA754" s="45"/>
      <c r="SOB754" s="45"/>
      <c r="SOC754" s="45"/>
      <c r="SOD754" s="45"/>
      <c r="SOE754" s="45"/>
      <c r="SOF754" s="45"/>
      <c r="SOG754" s="45"/>
      <c r="SOH754" s="45"/>
      <c r="SOI754" s="45"/>
      <c r="SOJ754" s="45"/>
      <c r="SOK754" s="45"/>
      <c r="SOL754" s="45"/>
      <c r="SOM754" s="45"/>
      <c r="SON754" s="45"/>
      <c r="SOO754" s="45"/>
      <c r="SOP754" s="45"/>
      <c r="SOQ754" s="45"/>
      <c r="SOR754" s="45"/>
      <c r="SOS754" s="45"/>
      <c r="SOT754" s="45"/>
      <c r="SOU754" s="45"/>
      <c r="SOV754" s="45"/>
      <c r="SOW754" s="45"/>
      <c r="SOX754" s="45"/>
      <c r="SOY754" s="45"/>
      <c r="SOZ754" s="45"/>
      <c r="SPA754" s="45"/>
      <c r="SPB754" s="45"/>
      <c r="SPC754" s="45"/>
      <c r="SPD754" s="45"/>
      <c r="SPE754" s="45"/>
      <c r="SPF754" s="45"/>
      <c r="SPG754" s="45"/>
      <c r="SPH754" s="45"/>
      <c r="SPI754" s="45"/>
      <c r="SPJ754" s="45"/>
      <c r="SPK754" s="45"/>
      <c r="SPL754" s="45"/>
      <c r="SPM754" s="45"/>
      <c r="SPN754" s="45"/>
      <c r="SPO754" s="45"/>
      <c r="SPP754" s="45"/>
      <c r="SPQ754" s="45"/>
      <c r="SPR754" s="45"/>
      <c r="SPS754" s="45"/>
      <c r="SPT754" s="45"/>
      <c r="SPU754" s="45"/>
      <c r="SPV754" s="45"/>
      <c r="SPW754" s="45"/>
      <c r="SPX754" s="45"/>
      <c r="SPY754" s="45"/>
      <c r="SPZ754" s="45"/>
      <c r="SQA754" s="45"/>
      <c r="SQB754" s="45"/>
      <c r="SQC754" s="45"/>
      <c r="SQD754" s="45"/>
      <c r="SQE754" s="45"/>
      <c r="SQF754" s="45"/>
      <c r="SQG754" s="45"/>
      <c r="SQH754" s="45"/>
      <c r="SQI754" s="45"/>
      <c r="SQJ754" s="45"/>
      <c r="SQK754" s="45"/>
      <c r="SQL754" s="45"/>
      <c r="SQM754" s="45"/>
      <c r="SQN754" s="45"/>
      <c r="SQO754" s="45"/>
      <c r="SQP754" s="45"/>
      <c r="SQQ754" s="45"/>
      <c r="SQR754" s="45"/>
      <c r="SQS754" s="45"/>
      <c r="SQT754" s="45"/>
      <c r="SQU754" s="45"/>
      <c r="SQV754" s="45"/>
      <c r="SQW754" s="45"/>
      <c r="SQX754" s="45"/>
      <c r="SQY754" s="45"/>
      <c r="SQZ754" s="45"/>
      <c r="SRA754" s="45"/>
      <c r="SRB754" s="45"/>
      <c r="SRC754" s="45"/>
      <c r="SRD754" s="45"/>
      <c r="SRE754" s="45"/>
      <c r="SRF754" s="45"/>
      <c r="SRG754" s="45"/>
      <c r="SRH754" s="45"/>
      <c r="SRI754" s="45"/>
      <c r="SRJ754" s="45"/>
      <c r="SRK754" s="45"/>
      <c r="SRL754" s="45"/>
      <c r="SRM754" s="45"/>
      <c r="SRN754" s="45"/>
      <c r="SRO754" s="45"/>
      <c r="SRP754" s="45"/>
      <c r="SRQ754" s="45"/>
      <c r="SRR754" s="45"/>
      <c r="SRS754" s="45"/>
      <c r="SRT754" s="45"/>
      <c r="SRU754" s="45"/>
      <c r="SRV754" s="45"/>
      <c r="SRW754" s="45"/>
      <c r="SRX754" s="45"/>
      <c r="SRY754" s="45"/>
      <c r="SRZ754" s="45"/>
      <c r="SSA754" s="45"/>
      <c r="SSB754" s="45"/>
      <c r="SSC754" s="45"/>
      <c r="SSD754" s="45"/>
      <c r="SSE754" s="45"/>
      <c r="SSF754" s="45"/>
      <c r="SSG754" s="45"/>
      <c r="SSH754" s="45"/>
      <c r="SSI754" s="45"/>
      <c r="SSJ754" s="45"/>
      <c r="SSK754" s="45"/>
      <c r="SSL754" s="45"/>
      <c r="SSM754" s="45"/>
      <c r="SSN754" s="45"/>
      <c r="SSO754" s="45"/>
      <c r="SSP754" s="45"/>
      <c r="SSQ754" s="45"/>
      <c r="SSR754" s="45"/>
      <c r="SSS754" s="45"/>
      <c r="SST754" s="45"/>
      <c r="SSU754" s="45"/>
      <c r="SSV754" s="45"/>
      <c r="SSW754" s="45"/>
      <c r="SSX754" s="45"/>
      <c r="SSY754" s="45"/>
      <c r="SSZ754" s="45"/>
      <c r="STA754" s="45"/>
      <c r="STB754" s="45"/>
      <c r="STC754" s="45"/>
      <c r="STD754" s="45"/>
      <c r="STE754" s="45"/>
      <c r="STF754" s="45"/>
      <c r="STG754" s="45"/>
      <c r="STH754" s="45"/>
      <c r="STI754" s="45"/>
      <c r="STJ754" s="45"/>
      <c r="STK754" s="45"/>
      <c r="STL754" s="45"/>
      <c r="STM754" s="45"/>
      <c r="STN754" s="45"/>
      <c r="STO754" s="45"/>
      <c r="STP754" s="45"/>
      <c r="STQ754" s="45"/>
      <c r="STR754" s="45"/>
      <c r="STS754" s="45"/>
      <c r="STT754" s="45"/>
      <c r="STU754" s="45"/>
      <c r="STV754" s="45"/>
      <c r="STW754" s="45"/>
      <c r="STX754" s="45"/>
      <c r="STY754" s="45"/>
      <c r="STZ754" s="45"/>
      <c r="SUA754" s="45"/>
      <c r="SUB754" s="45"/>
      <c r="SUC754" s="45"/>
      <c r="SUD754" s="45"/>
      <c r="SUE754" s="45"/>
      <c r="SUF754" s="45"/>
      <c r="SUG754" s="45"/>
      <c r="SUH754" s="45"/>
      <c r="SUI754" s="45"/>
      <c r="SUJ754" s="45"/>
      <c r="SUK754" s="45"/>
      <c r="SUL754" s="45"/>
      <c r="SUM754" s="45"/>
      <c r="SUN754" s="45"/>
      <c r="SUO754" s="45"/>
      <c r="SUP754" s="45"/>
      <c r="SUQ754" s="45"/>
      <c r="SUR754" s="45"/>
      <c r="SUS754" s="45"/>
      <c r="SUT754" s="45"/>
      <c r="SUU754" s="45"/>
      <c r="SUV754" s="45"/>
      <c r="SUW754" s="45"/>
      <c r="SUX754" s="45"/>
      <c r="SUY754" s="45"/>
      <c r="SUZ754" s="45"/>
      <c r="SVA754" s="45"/>
      <c r="SVB754" s="45"/>
      <c r="SVC754" s="45"/>
      <c r="SVD754" s="45"/>
      <c r="SVE754" s="45"/>
      <c r="SVF754" s="45"/>
      <c r="SVG754" s="45"/>
      <c r="SVH754" s="45"/>
      <c r="SVI754" s="45"/>
      <c r="SVJ754" s="45"/>
      <c r="SVK754" s="45"/>
      <c r="SVL754" s="45"/>
      <c r="SVM754" s="45"/>
      <c r="SVN754" s="45"/>
      <c r="SVO754" s="45"/>
      <c r="SVP754" s="45"/>
      <c r="SVQ754" s="45"/>
      <c r="SVR754" s="45"/>
      <c r="SVS754" s="45"/>
      <c r="SVT754" s="45"/>
      <c r="SVU754" s="45"/>
      <c r="SVV754" s="45"/>
      <c r="SVW754" s="45"/>
      <c r="SVX754" s="45"/>
      <c r="SVY754" s="45"/>
      <c r="SVZ754" s="45"/>
      <c r="SWA754" s="45"/>
      <c r="SWB754" s="45"/>
      <c r="SWC754" s="45"/>
      <c r="SWD754" s="45"/>
      <c r="SWE754" s="45"/>
      <c r="SWF754" s="45"/>
      <c r="SWG754" s="45"/>
      <c r="SWH754" s="45"/>
      <c r="SWI754" s="45"/>
      <c r="SWJ754" s="45"/>
      <c r="SWK754" s="45"/>
      <c r="SWL754" s="45"/>
      <c r="SWM754" s="45"/>
      <c r="SWN754" s="45"/>
      <c r="SWO754" s="45"/>
      <c r="SWP754" s="45"/>
      <c r="SWQ754" s="45"/>
      <c r="SWR754" s="45"/>
      <c r="SWS754" s="45"/>
      <c r="SWT754" s="45"/>
      <c r="SWU754" s="45"/>
      <c r="SWV754" s="45"/>
      <c r="SWW754" s="45"/>
      <c r="SWX754" s="45"/>
      <c r="SWY754" s="45"/>
      <c r="SWZ754" s="45"/>
      <c r="SXA754" s="45"/>
      <c r="SXB754" s="45"/>
      <c r="SXC754" s="45"/>
      <c r="SXD754" s="45"/>
      <c r="SXE754" s="45"/>
      <c r="SXF754" s="45"/>
      <c r="SXG754" s="45"/>
      <c r="SXH754" s="45"/>
      <c r="SXI754" s="45"/>
      <c r="SXJ754" s="45"/>
      <c r="SXK754" s="45"/>
      <c r="SXL754" s="45"/>
      <c r="SXM754" s="45"/>
      <c r="SXN754" s="45"/>
      <c r="SXO754" s="45"/>
      <c r="SXP754" s="45"/>
      <c r="SXQ754" s="45"/>
      <c r="SXR754" s="45"/>
      <c r="SXS754" s="45"/>
      <c r="SXT754" s="45"/>
      <c r="SXU754" s="45"/>
      <c r="SXV754" s="45"/>
      <c r="SXW754" s="45"/>
      <c r="SXX754" s="45"/>
      <c r="SXY754" s="45"/>
      <c r="SXZ754" s="45"/>
      <c r="SYA754" s="45"/>
      <c r="SYB754" s="45"/>
      <c r="SYC754" s="45"/>
      <c r="SYD754" s="45"/>
      <c r="SYE754" s="45"/>
      <c r="SYF754" s="45"/>
      <c r="SYG754" s="45"/>
      <c r="SYH754" s="45"/>
      <c r="SYI754" s="45"/>
      <c r="SYJ754" s="45"/>
      <c r="SYK754" s="45"/>
      <c r="SYL754" s="45"/>
      <c r="SYM754" s="45"/>
      <c r="SYN754" s="45"/>
      <c r="SYO754" s="45"/>
      <c r="SYP754" s="45"/>
      <c r="SYQ754" s="45"/>
      <c r="SYR754" s="45"/>
      <c r="SYS754" s="45"/>
      <c r="SYT754" s="45"/>
      <c r="SYU754" s="45"/>
      <c r="SYV754" s="45"/>
      <c r="SYW754" s="45"/>
      <c r="SYX754" s="45"/>
      <c r="SYY754" s="45"/>
      <c r="SYZ754" s="45"/>
      <c r="SZA754" s="45"/>
      <c r="SZB754" s="45"/>
      <c r="SZC754" s="45"/>
      <c r="SZD754" s="45"/>
      <c r="SZE754" s="45"/>
      <c r="SZF754" s="45"/>
      <c r="SZG754" s="45"/>
      <c r="SZH754" s="45"/>
      <c r="SZI754" s="45"/>
      <c r="SZJ754" s="45"/>
      <c r="SZK754" s="45"/>
      <c r="SZL754" s="45"/>
      <c r="SZM754" s="45"/>
      <c r="SZN754" s="45"/>
      <c r="SZO754" s="45"/>
      <c r="SZP754" s="45"/>
      <c r="SZQ754" s="45"/>
      <c r="SZR754" s="45"/>
      <c r="SZS754" s="45"/>
      <c r="SZT754" s="45"/>
      <c r="SZU754" s="45"/>
      <c r="SZV754" s="45"/>
      <c r="SZW754" s="45"/>
      <c r="SZX754" s="45"/>
      <c r="SZY754" s="45"/>
      <c r="SZZ754" s="45"/>
      <c r="TAA754" s="45"/>
      <c r="TAB754" s="45"/>
      <c r="TAC754" s="45"/>
      <c r="TAD754" s="45"/>
      <c r="TAE754" s="45"/>
      <c r="TAF754" s="45"/>
      <c r="TAG754" s="45"/>
      <c r="TAH754" s="45"/>
      <c r="TAI754" s="45"/>
      <c r="TAJ754" s="45"/>
      <c r="TAK754" s="45"/>
      <c r="TAL754" s="45"/>
      <c r="TAM754" s="45"/>
      <c r="TAN754" s="45"/>
      <c r="TAO754" s="45"/>
      <c r="TAP754" s="45"/>
      <c r="TAQ754" s="45"/>
      <c r="TAR754" s="45"/>
      <c r="TAS754" s="45"/>
      <c r="TAT754" s="45"/>
      <c r="TAU754" s="45"/>
      <c r="TAV754" s="45"/>
      <c r="TAW754" s="45"/>
      <c r="TAX754" s="45"/>
      <c r="TAY754" s="45"/>
      <c r="TAZ754" s="45"/>
      <c r="TBA754" s="45"/>
      <c r="TBB754" s="45"/>
      <c r="TBC754" s="45"/>
      <c r="TBD754" s="45"/>
      <c r="TBE754" s="45"/>
      <c r="TBF754" s="45"/>
      <c r="TBG754" s="45"/>
      <c r="TBH754" s="45"/>
      <c r="TBI754" s="45"/>
      <c r="TBJ754" s="45"/>
      <c r="TBK754" s="45"/>
      <c r="TBL754" s="45"/>
      <c r="TBM754" s="45"/>
      <c r="TBN754" s="45"/>
      <c r="TBO754" s="45"/>
      <c r="TBP754" s="45"/>
      <c r="TBQ754" s="45"/>
      <c r="TBR754" s="45"/>
      <c r="TBS754" s="45"/>
      <c r="TBT754" s="45"/>
      <c r="TBU754" s="45"/>
      <c r="TBV754" s="45"/>
      <c r="TBW754" s="45"/>
      <c r="TBX754" s="45"/>
      <c r="TBY754" s="45"/>
      <c r="TBZ754" s="45"/>
      <c r="TCA754" s="45"/>
      <c r="TCB754" s="45"/>
      <c r="TCC754" s="45"/>
      <c r="TCD754" s="45"/>
      <c r="TCE754" s="45"/>
      <c r="TCF754" s="45"/>
      <c r="TCG754" s="45"/>
      <c r="TCH754" s="45"/>
      <c r="TCI754" s="45"/>
      <c r="TCJ754" s="45"/>
      <c r="TCK754" s="45"/>
      <c r="TCL754" s="45"/>
      <c r="TCM754" s="45"/>
      <c r="TCN754" s="45"/>
      <c r="TCO754" s="45"/>
      <c r="TCP754" s="45"/>
      <c r="TCQ754" s="45"/>
      <c r="TCR754" s="45"/>
      <c r="TCS754" s="45"/>
      <c r="TCT754" s="45"/>
      <c r="TCU754" s="45"/>
      <c r="TCV754" s="45"/>
      <c r="TCW754" s="45"/>
      <c r="TCX754" s="45"/>
      <c r="TCY754" s="45"/>
      <c r="TCZ754" s="45"/>
      <c r="TDA754" s="45"/>
      <c r="TDB754" s="45"/>
      <c r="TDC754" s="45"/>
      <c r="TDD754" s="45"/>
      <c r="TDE754" s="45"/>
      <c r="TDF754" s="45"/>
      <c r="TDG754" s="45"/>
      <c r="TDH754" s="45"/>
      <c r="TDI754" s="45"/>
      <c r="TDJ754" s="45"/>
      <c r="TDK754" s="45"/>
      <c r="TDL754" s="45"/>
      <c r="TDM754" s="45"/>
      <c r="TDN754" s="45"/>
      <c r="TDO754" s="45"/>
      <c r="TDP754" s="45"/>
      <c r="TDQ754" s="45"/>
      <c r="TDR754" s="45"/>
      <c r="TDS754" s="45"/>
      <c r="TDT754" s="45"/>
      <c r="TDU754" s="45"/>
      <c r="TDV754" s="45"/>
      <c r="TDW754" s="45"/>
      <c r="TDX754" s="45"/>
      <c r="TDY754" s="45"/>
      <c r="TDZ754" s="45"/>
      <c r="TEA754" s="45"/>
      <c r="TEB754" s="45"/>
      <c r="TEC754" s="45"/>
      <c r="TED754" s="45"/>
      <c r="TEE754" s="45"/>
      <c r="TEF754" s="45"/>
      <c r="TEG754" s="45"/>
      <c r="TEH754" s="45"/>
      <c r="TEI754" s="45"/>
      <c r="TEJ754" s="45"/>
      <c r="TEK754" s="45"/>
      <c r="TEL754" s="45"/>
      <c r="TEM754" s="45"/>
      <c r="TEN754" s="45"/>
      <c r="TEO754" s="45"/>
      <c r="TEP754" s="45"/>
      <c r="TEQ754" s="45"/>
      <c r="TER754" s="45"/>
      <c r="TES754" s="45"/>
      <c r="TET754" s="45"/>
      <c r="TEU754" s="45"/>
      <c r="TEV754" s="45"/>
      <c r="TEW754" s="45"/>
      <c r="TEX754" s="45"/>
      <c r="TEY754" s="45"/>
      <c r="TEZ754" s="45"/>
      <c r="TFA754" s="45"/>
      <c r="TFB754" s="45"/>
      <c r="TFC754" s="45"/>
      <c r="TFD754" s="45"/>
      <c r="TFE754" s="45"/>
      <c r="TFF754" s="45"/>
      <c r="TFG754" s="45"/>
      <c r="TFH754" s="45"/>
      <c r="TFI754" s="45"/>
      <c r="TFJ754" s="45"/>
      <c r="TFK754" s="45"/>
      <c r="TFL754" s="45"/>
      <c r="TFM754" s="45"/>
      <c r="TFN754" s="45"/>
      <c r="TFO754" s="45"/>
      <c r="TFP754" s="45"/>
      <c r="TFQ754" s="45"/>
      <c r="TFR754" s="45"/>
      <c r="TFS754" s="45"/>
      <c r="TFT754" s="45"/>
      <c r="TFU754" s="45"/>
      <c r="TFV754" s="45"/>
      <c r="TFW754" s="45"/>
      <c r="TFX754" s="45"/>
      <c r="TFY754" s="45"/>
      <c r="TFZ754" s="45"/>
      <c r="TGA754" s="45"/>
      <c r="TGB754" s="45"/>
      <c r="TGC754" s="45"/>
      <c r="TGD754" s="45"/>
      <c r="TGE754" s="45"/>
      <c r="TGF754" s="45"/>
      <c r="TGG754" s="45"/>
      <c r="TGH754" s="45"/>
      <c r="TGI754" s="45"/>
      <c r="TGJ754" s="45"/>
      <c r="TGK754" s="45"/>
      <c r="TGL754" s="45"/>
      <c r="TGM754" s="45"/>
      <c r="TGN754" s="45"/>
      <c r="TGO754" s="45"/>
      <c r="TGP754" s="45"/>
      <c r="TGQ754" s="45"/>
      <c r="TGR754" s="45"/>
      <c r="TGS754" s="45"/>
      <c r="TGT754" s="45"/>
      <c r="TGU754" s="45"/>
      <c r="TGV754" s="45"/>
      <c r="TGW754" s="45"/>
      <c r="TGX754" s="45"/>
      <c r="TGY754" s="45"/>
      <c r="TGZ754" s="45"/>
      <c r="THA754" s="45"/>
      <c r="THB754" s="45"/>
      <c r="THC754" s="45"/>
      <c r="THD754" s="45"/>
      <c r="THE754" s="45"/>
      <c r="THF754" s="45"/>
      <c r="THG754" s="45"/>
      <c r="THH754" s="45"/>
      <c r="THI754" s="45"/>
      <c r="THJ754" s="45"/>
      <c r="THK754" s="45"/>
      <c r="THL754" s="45"/>
      <c r="THM754" s="45"/>
      <c r="THN754" s="45"/>
      <c r="THO754" s="45"/>
      <c r="THP754" s="45"/>
      <c r="THQ754" s="45"/>
      <c r="THR754" s="45"/>
      <c r="THS754" s="45"/>
      <c r="THT754" s="45"/>
      <c r="THU754" s="45"/>
      <c r="THV754" s="45"/>
      <c r="THW754" s="45"/>
      <c r="THX754" s="45"/>
      <c r="THY754" s="45"/>
      <c r="THZ754" s="45"/>
      <c r="TIA754" s="45"/>
      <c r="TIB754" s="45"/>
      <c r="TIC754" s="45"/>
      <c r="TID754" s="45"/>
      <c r="TIE754" s="45"/>
      <c r="TIF754" s="45"/>
      <c r="TIG754" s="45"/>
      <c r="TIH754" s="45"/>
      <c r="TII754" s="45"/>
      <c r="TIJ754" s="45"/>
      <c r="TIK754" s="45"/>
      <c r="TIL754" s="45"/>
      <c r="TIM754" s="45"/>
      <c r="TIN754" s="45"/>
      <c r="TIO754" s="45"/>
      <c r="TIP754" s="45"/>
      <c r="TIQ754" s="45"/>
      <c r="TIR754" s="45"/>
      <c r="TIS754" s="45"/>
      <c r="TIT754" s="45"/>
      <c r="TIU754" s="45"/>
      <c r="TIV754" s="45"/>
      <c r="TIW754" s="45"/>
      <c r="TIX754" s="45"/>
      <c r="TIY754" s="45"/>
      <c r="TIZ754" s="45"/>
      <c r="TJA754" s="45"/>
      <c r="TJB754" s="45"/>
      <c r="TJC754" s="45"/>
      <c r="TJD754" s="45"/>
      <c r="TJE754" s="45"/>
      <c r="TJF754" s="45"/>
      <c r="TJG754" s="45"/>
      <c r="TJH754" s="45"/>
      <c r="TJI754" s="45"/>
      <c r="TJJ754" s="45"/>
      <c r="TJK754" s="45"/>
      <c r="TJL754" s="45"/>
      <c r="TJM754" s="45"/>
      <c r="TJN754" s="45"/>
      <c r="TJO754" s="45"/>
      <c r="TJP754" s="45"/>
      <c r="TJQ754" s="45"/>
      <c r="TJR754" s="45"/>
      <c r="TJS754" s="45"/>
      <c r="TJT754" s="45"/>
      <c r="TJU754" s="45"/>
      <c r="TJV754" s="45"/>
      <c r="TJW754" s="45"/>
      <c r="TJX754" s="45"/>
      <c r="TJY754" s="45"/>
      <c r="TJZ754" s="45"/>
      <c r="TKA754" s="45"/>
      <c r="TKB754" s="45"/>
      <c r="TKC754" s="45"/>
      <c r="TKD754" s="45"/>
      <c r="TKE754" s="45"/>
      <c r="TKF754" s="45"/>
      <c r="TKG754" s="45"/>
      <c r="TKH754" s="45"/>
      <c r="TKI754" s="45"/>
      <c r="TKJ754" s="45"/>
      <c r="TKK754" s="45"/>
      <c r="TKL754" s="45"/>
      <c r="TKM754" s="45"/>
      <c r="TKN754" s="45"/>
      <c r="TKO754" s="45"/>
      <c r="TKP754" s="45"/>
      <c r="TKQ754" s="45"/>
      <c r="TKR754" s="45"/>
      <c r="TKS754" s="45"/>
      <c r="TKT754" s="45"/>
      <c r="TKU754" s="45"/>
      <c r="TKV754" s="45"/>
      <c r="TKW754" s="45"/>
      <c r="TKX754" s="45"/>
      <c r="TKY754" s="45"/>
      <c r="TKZ754" s="45"/>
      <c r="TLA754" s="45"/>
      <c r="TLB754" s="45"/>
      <c r="TLC754" s="45"/>
      <c r="TLD754" s="45"/>
      <c r="TLE754" s="45"/>
      <c r="TLF754" s="45"/>
      <c r="TLG754" s="45"/>
      <c r="TLH754" s="45"/>
      <c r="TLI754" s="45"/>
      <c r="TLJ754" s="45"/>
      <c r="TLK754" s="45"/>
      <c r="TLL754" s="45"/>
      <c r="TLM754" s="45"/>
      <c r="TLN754" s="45"/>
      <c r="TLO754" s="45"/>
      <c r="TLP754" s="45"/>
      <c r="TLQ754" s="45"/>
      <c r="TLR754" s="45"/>
      <c r="TLS754" s="45"/>
      <c r="TLT754" s="45"/>
      <c r="TLU754" s="45"/>
      <c r="TLV754" s="45"/>
      <c r="TLW754" s="45"/>
      <c r="TLX754" s="45"/>
      <c r="TLY754" s="45"/>
      <c r="TLZ754" s="45"/>
      <c r="TMA754" s="45"/>
      <c r="TMB754" s="45"/>
      <c r="TMC754" s="45"/>
      <c r="TMD754" s="45"/>
      <c r="TME754" s="45"/>
      <c r="TMF754" s="45"/>
      <c r="TMG754" s="45"/>
      <c r="TMH754" s="45"/>
      <c r="TMI754" s="45"/>
      <c r="TMJ754" s="45"/>
      <c r="TMK754" s="45"/>
      <c r="TML754" s="45"/>
      <c r="TMM754" s="45"/>
      <c r="TMN754" s="45"/>
      <c r="TMO754" s="45"/>
      <c r="TMP754" s="45"/>
      <c r="TMQ754" s="45"/>
      <c r="TMR754" s="45"/>
      <c r="TMS754" s="45"/>
      <c r="TMT754" s="45"/>
      <c r="TMU754" s="45"/>
      <c r="TMV754" s="45"/>
      <c r="TMW754" s="45"/>
      <c r="TMX754" s="45"/>
      <c r="TMY754" s="45"/>
      <c r="TMZ754" s="45"/>
      <c r="TNA754" s="45"/>
      <c r="TNB754" s="45"/>
      <c r="TNC754" s="45"/>
      <c r="TND754" s="45"/>
      <c r="TNE754" s="45"/>
      <c r="TNF754" s="45"/>
      <c r="TNG754" s="45"/>
      <c r="TNH754" s="45"/>
      <c r="TNI754" s="45"/>
      <c r="TNJ754" s="45"/>
      <c r="TNK754" s="45"/>
      <c r="TNL754" s="45"/>
      <c r="TNM754" s="45"/>
      <c r="TNN754" s="45"/>
      <c r="TNO754" s="45"/>
      <c r="TNP754" s="45"/>
      <c r="TNQ754" s="45"/>
      <c r="TNR754" s="45"/>
      <c r="TNS754" s="45"/>
      <c r="TNT754" s="45"/>
      <c r="TNU754" s="45"/>
      <c r="TNV754" s="45"/>
      <c r="TNW754" s="45"/>
      <c r="TNX754" s="45"/>
      <c r="TNY754" s="45"/>
      <c r="TNZ754" s="45"/>
      <c r="TOA754" s="45"/>
      <c r="TOB754" s="45"/>
      <c r="TOC754" s="45"/>
      <c r="TOD754" s="45"/>
      <c r="TOE754" s="45"/>
      <c r="TOF754" s="45"/>
      <c r="TOG754" s="45"/>
      <c r="TOH754" s="45"/>
      <c r="TOI754" s="45"/>
      <c r="TOJ754" s="45"/>
      <c r="TOK754" s="45"/>
      <c r="TOL754" s="45"/>
      <c r="TOM754" s="45"/>
      <c r="TON754" s="45"/>
      <c r="TOO754" s="45"/>
      <c r="TOP754" s="45"/>
      <c r="TOQ754" s="45"/>
      <c r="TOR754" s="45"/>
      <c r="TOS754" s="45"/>
      <c r="TOT754" s="45"/>
      <c r="TOU754" s="45"/>
      <c r="TOV754" s="45"/>
      <c r="TOW754" s="45"/>
      <c r="TOX754" s="45"/>
      <c r="TOY754" s="45"/>
      <c r="TOZ754" s="45"/>
      <c r="TPA754" s="45"/>
      <c r="TPB754" s="45"/>
      <c r="TPC754" s="45"/>
      <c r="TPD754" s="45"/>
      <c r="TPE754" s="45"/>
      <c r="TPF754" s="45"/>
      <c r="TPG754" s="45"/>
      <c r="TPH754" s="45"/>
      <c r="TPI754" s="45"/>
      <c r="TPJ754" s="45"/>
      <c r="TPK754" s="45"/>
      <c r="TPL754" s="45"/>
      <c r="TPM754" s="45"/>
      <c r="TPN754" s="45"/>
      <c r="TPO754" s="45"/>
      <c r="TPP754" s="45"/>
      <c r="TPQ754" s="45"/>
      <c r="TPR754" s="45"/>
      <c r="TPS754" s="45"/>
      <c r="TPT754" s="45"/>
      <c r="TPU754" s="45"/>
      <c r="TPV754" s="45"/>
      <c r="TPW754" s="45"/>
      <c r="TPX754" s="45"/>
      <c r="TPY754" s="45"/>
      <c r="TPZ754" s="45"/>
      <c r="TQA754" s="45"/>
      <c r="TQB754" s="45"/>
      <c r="TQC754" s="45"/>
      <c r="TQD754" s="45"/>
      <c r="TQE754" s="45"/>
      <c r="TQF754" s="45"/>
      <c r="TQG754" s="45"/>
      <c r="TQH754" s="45"/>
      <c r="TQI754" s="45"/>
      <c r="TQJ754" s="45"/>
      <c r="TQK754" s="45"/>
      <c r="TQL754" s="45"/>
      <c r="TQM754" s="45"/>
      <c r="TQN754" s="45"/>
      <c r="TQO754" s="45"/>
      <c r="TQP754" s="45"/>
      <c r="TQQ754" s="45"/>
      <c r="TQR754" s="45"/>
      <c r="TQS754" s="45"/>
      <c r="TQT754" s="45"/>
      <c r="TQU754" s="45"/>
      <c r="TQV754" s="45"/>
      <c r="TQW754" s="45"/>
      <c r="TQX754" s="45"/>
      <c r="TQY754" s="45"/>
      <c r="TQZ754" s="45"/>
      <c r="TRA754" s="45"/>
      <c r="TRB754" s="45"/>
      <c r="TRC754" s="45"/>
      <c r="TRD754" s="45"/>
      <c r="TRE754" s="45"/>
      <c r="TRF754" s="45"/>
      <c r="TRG754" s="45"/>
      <c r="TRH754" s="45"/>
      <c r="TRI754" s="45"/>
      <c r="TRJ754" s="45"/>
      <c r="TRK754" s="45"/>
      <c r="TRL754" s="45"/>
      <c r="TRM754" s="45"/>
      <c r="TRN754" s="45"/>
      <c r="TRO754" s="45"/>
      <c r="TRP754" s="45"/>
      <c r="TRQ754" s="45"/>
      <c r="TRR754" s="45"/>
      <c r="TRS754" s="45"/>
      <c r="TRT754" s="45"/>
      <c r="TRU754" s="45"/>
      <c r="TRV754" s="45"/>
      <c r="TRW754" s="45"/>
      <c r="TRX754" s="45"/>
      <c r="TRY754" s="45"/>
      <c r="TRZ754" s="45"/>
      <c r="TSA754" s="45"/>
      <c r="TSB754" s="45"/>
      <c r="TSC754" s="45"/>
      <c r="TSD754" s="45"/>
      <c r="TSE754" s="45"/>
      <c r="TSF754" s="45"/>
      <c r="TSG754" s="45"/>
      <c r="TSH754" s="45"/>
      <c r="TSI754" s="45"/>
      <c r="TSJ754" s="45"/>
      <c r="TSK754" s="45"/>
      <c r="TSL754" s="45"/>
      <c r="TSM754" s="45"/>
      <c r="TSN754" s="45"/>
      <c r="TSO754" s="45"/>
      <c r="TSP754" s="45"/>
      <c r="TSQ754" s="45"/>
      <c r="TSR754" s="45"/>
      <c r="TSS754" s="45"/>
      <c r="TST754" s="45"/>
      <c r="TSU754" s="45"/>
      <c r="TSV754" s="45"/>
      <c r="TSW754" s="45"/>
      <c r="TSX754" s="45"/>
      <c r="TSY754" s="45"/>
      <c r="TSZ754" s="45"/>
      <c r="TTA754" s="45"/>
      <c r="TTB754" s="45"/>
      <c r="TTC754" s="45"/>
      <c r="TTD754" s="45"/>
      <c r="TTE754" s="45"/>
      <c r="TTF754" s="45"/>
      <c r="TTG754" s="45"/>
      <c r="TTH754" s="45"/>
      <c r="TTI754" s="45"/>
      <c r="TTJ754" s="45"/>
      <c r="TTK754" s="45"/>
      <c r="TTL754" s="45"/>
      <c r="TTM754" s="45"/>
      <c r="TTN754" s="45"/>
      <c r="TTO754" s="45"/>
      <c r="TTP754" s="45"/>
      <c r="TTQ754" s="45"/>
      <c r="TTR754" s="45"/>
      <c r="TTS754" s="45"/>
      <c r="TTT754" s="45"/>
      <c r="TTU754" s="45"/>
      <c r="TTV754" s="45"/>
      <c r="TTW754" s="45"/>
      <c r="TTX754" s="45"/>
      <c r="TTY754" s="45"/>
      <c r="TTZ754" s="45"/>
      <c r="TUA754" s="45"/>
      <c r="TUB754" s="45"/>
      <c r="TUC754" s="45"/>
      <c r="TUD754" s="45"/>
      <c r="TUE754" s="45"/>
      <c r="TUF754" s="45"/>
      <c r="TUG754" s="45"/>
      <c r="TUH754" s="45"/>
      <c r="TUI754" s="45"/>
      <c r="TUJ754" s="45"/>
      <c r="TUK754" s="45"/>
      <c r="TUL754" s="45"/>
      <c r="TUM754" s="45"/>
      <c r="TUN754" s="45"/>
      <c r="TUO754" s="45"/>
      <c r="TUP754" s="45"/>
      <c r="TUQ754" s="45"/>
      <c r="TUR754" s="45"/>
      <c r="TUS754" s="45"/>
      <c r="TUT754" s="45"/>
      <c r="TUU754" s="45"/>
      <c r="TUV754" s="45"/>
      <c r="TUW754" s="45"/>
      <c r="TUX754" s="45"/>
      <c r="TUY754" s="45"/>
      <c r="TUZ754" s="45"/>
      <c r="TVA754" s="45"/>
      <c r="TVB754" s="45"/>
      <c r="TVC754" s="45"/>
      <c r="TVD754" s="45"/>
      <c r="TVE754" s="45"/>
      <c r="TVF754" s="45"/>
      <c r="TVG754" s="45"/>
      <c r="TVH754" s="45"/>
      <c r="TVI754" s="45"/>
      <c r="TVJ754" s="45"/>
      <c r="TVK754" s="45"/>
      <c r="TVL754" s="45"/>
      <c r="TVM754" s="45"/>
      <c r="TVN754" s="45"/>
      <c r="TVO754" s="45"/>
      <c r="TVP754" s="45"/>
      <c r="TVQ754" s="45"/>
      <c r="TVR754" s="45"/>
      <c r="TVS754" s="45"/>
      <c r="TVT754" s="45"/>
      <c r="TVU754" s="45"/>
      <c r="TVV754" s="45"/>
      <c r="TVW754" s="45"/>
      <c r="TVX754" s="45"/>
      <c r="TVY754" s="45"/>
      <c r="TVZ754" s="45"/>
      <c r="TWA754" s="45"/>
      <c r="TWB754" s="45"/>
      <c r="TWC754" s="45"/>
      <c r="TWD754" s="45"/>
      <c r="TWE754" s="45"/>
      <c r="TWF754" s="45"/>
      <c r="TWG754" s="45"/>
      <c r="TWH754" s="45"/>
      <c r="TWI754" s="45"/>
      <c r="TWJ754" s="45"/>
      <c r="TWK754" s="45"/>
      <c r="TWL754" s="45"/>
      <c r="TWM754" s="45"/>
      <c r="TWN754" s="45"/>
      <c r="TWO754" s="45"/>
      <c r="TWP754" s="45"/>
      <c r="TWQ754" s="45"/>
      <c r="TWR754" s="45"/>
      <c r="TWS754" s="45"/>
      <c r="TWT754" s="45"/>
      <c r="TWU754" s="45"/>
      <c r="TWV754" s="45"/>
      <c r="TWW754" s="45"/>
      <c r="TWX754" s="45"/>
      <c r="TWY754" s="45"/>
      <c r="TWZ754" s="45"/>
      <c r="TXA754" s="45"/>
      <c r="TXB754" s="45"/>
      <c r="TXC754" s="45"/>
      <c r="TXD754" s="45"/>
      <c r="TXE754" s="45"/>
      <c r="TXF754" s="45"/>
      <c r="TXG754" s="45"/>
      <c r="TXH754" s="45"/>
      <c r="TXI754" s="45"/>
      <c r="TXJ754" s="45"/>
      <c r="TXK754" s="45"/>
      <c r="TXL754" s="45"/>
      <c r="TXM754" s="45"/>
      <c r="TXN754" s="45"/>
      <c r="TXO754" s="45"/>
      <c r="TXP754" s="45"/>
      <c r="TXQ754" s="45"/>
      <c r="TXR754" s="45"/>
      <c r="TXS754" s="45"/>
      <c r="TXT754" s="45"/>
      <c r="TXU754" s="45"/>
      <c r="TXV754" s="45"/>
      <c r="TXW754" s="45"/>
      <c r="TXX754" s="45"/>
      <c r="TXY754" s="45"/>
      <c r="TXZ754" s="45"/>
      <c r="TYA754" s="45"/>
      <c r="TYB754" s="45"/>
      <c r="TYC754" s="45"/>
      <c r="TYD754" s="45"/>
      <c r="TYE754" s="45"/>
      <c r="TYF754" s="45"/>
      <c r="TYG754" s="45"/>
      <c r="TYH754" s="45"/>
      <c r="TYI754" s="45"/>
      <c r="TYJ754" s="45"/>
      <c r="TYK754" s="45"/>
      <c r="TYL754" s="45"/>
      <c r="TYM754" s="45"/>
      <c r="TYN754" s="45"/>
      <c r="TYO754" s="45"/>
      <c r="TYP754" s="45"/>
      <c r="TYQ754" s="45"/>
      <c r="TYR754" s="45"/>
      <c r="TYS754" s="45"/>
      <c r="TYT754" s="45"/>
      <c r="TYU754" s="45"/>
      <c r="TYV754" s="45"/>
      <c r="TYW754" s="45"/>
      <c r="TYX754" s="45"/>
      <c r="TYY754" s="45"/>
      <c r="TYZ754" s="45"/>
      <c r="TZA754" s="45"/>
      <c r="TZB754" s="45"/>
      <c r="TZC754" s="45"/>
      <c r="TZD754" s="45"/>
      <c r="TZE754" s="45"/>
      <c r="TZF754" s="45"/>
      <c r="TZG754" s="45"/>
      <c r="TZH754" s="45"/>
      <c r="TZI754" s="45"/>
      <c r="TZJ754" s="45"/>
      <c r="TZK754" s="45"/>
      <c r="TZL754" s="45"/>
      <c r="TZM754" s="45"/>
      <c r="TZN754" s="45"/>
      <c r="TZO754" s="45"/>
      <c r="TZP754" s="45"/>
      <c r="TZQ754" s="45"/>
      <c r="TZR754" s="45"/>
      <c r="TZS754" s="45"/>
      <c r="TZT754" s="45"/>
      <c r="TZU754" s="45"/>
      <c r="TZV754" s="45"/>
      <c r="TZW754" s="45"/>
      <c r="TZX754" s="45"/>
      <c r="TZY754" s="45"/>
      <c r="TZZ754" s="45"/>
      <c r="UAA754" s="45"/>
      <c r="UAB754" s="45"/>
      <c r="UAC754" s="45"/>
      <c r="UAD754" s="45"/>
      <c r="UAE754" s="45"/>
      <c r="UAF754" s="45"/>
      <c r="UAG754" s="45"/>
      <c r="UAH754" s="45"/>
      <c r="UAI754" s="45"/>
      <c r="UAJ754" s="45"/>
      <c r="UAK754" s="45"/>
      <c r="UAL754" s="45"/>
      <c r="UAM754" s="45"/>
      <c r="UAN754" s="45"/>
      <c r="UAO754" s="45"/>
      <c r="UAP754" s="45"/>
      <c r="UAQ754" s="45"/>
      <c r="UAR754" s="45"/>
      <c r="UAS754" s="45"/>
      <c r="UAT754" s="45"/>
      <c r="UAU754" s="45"/>
      <c r="UAV754" s="45"/>
      <c r="UAW754" s="45"/>
      <c r="UAX754" s="45"/>
      <c r="UAY754" s="45"/>
      <c r="UAZ754" s="45"/>
      <c r="UBA754" s="45"/>
      <c r="UBB754" s="45"/>
      <c r="UBC754" s="45"/>
      <c r="UBD754" s="45"/>
      <c r="UBE754" s="45"/>
      <c r="UBF754" s="45"/>
      <c r="UBG754" s="45"/>
      <c r="UBH754" s="45"/>
      <c r="UBI754" s="45"/>
      <c r="UBJ754" s="45"/>
      <c r="UBK754" s="45"/>
      <c r="UBL754" s="45"/>
      <c r="UBM754" s="45"/>
      <c r="UBN754" s="45"/>
      <c r="UBO754" s="45"/>
      <c r="UBP754" s="45"/>
      <c r="UBQ754" s="45"/>
      <c r="UBR754" s="45"/>
      <c r="UBS754" s="45"/>
      <c r="UBT754" s="45"/>
      <c r="UBU754" s="45"/>
      <c r="UBV754" s="45"/>
      <c r="UBW754" s="45"/>
      <c r="UBX754" s="45"/>
      <c r="UBY754" s="45"/>
      <c r="UBZ754" s="45"/>
      <c r="UCA754" s="45"/>
      <c r="UCB754" s="45"/>
      <c r="UCC754" s="45"/>
      <c r="UCD754" s="45"/>
      <c r="UCE754" s="45"/>
      <c r="UCF754" s="45"/>
      <c r="UCG754" s="45"/>
      <c r="UCH754" s="45"/>
      <c r="UCI754" s="45"/>
      <c r="UCJ754" s="45"/>
      <c r="UCK754" s="45"/>
      <c r="UCL754" s="45"/>
      <c r="UCM754" s="45"/>
      <c r="UCN754" s="45"/>
      <c r="UCO754" s="45"/>
      <c r="UCP754" s="45"/>
      <c r="UCQ754" s="45"/>
      <c r="UCR754" s="45"/>
      <c r="UCS754" s="45"/>
      <c r="UCT754" s="45"/>
      <c r="UCU754" s="45"/>
      <c r="UCV754" s="45"/>
      <c r="UCW754" s="45"/>
      <c r="UCX754" s="45"/>
      <c r="UCY754" s="45"/>
      <c r="UCZ754" s="45"/>
      <c r="UDA754" s="45"/>
      <c r="UDB754" s="45"/>
      <c r="UDC754" s="45"/>
      <c r="UDD754" s="45"/>
      <c r="UDE754" s="45"/>
      <c r="UDF754" s="45"/>
      <c r="UDG754" s="45"/>
      <c r="UDH754" s="45"/>
      <c r="UDI754" s="45"/>
      <c r="UDJ754" s="45"/>
      <c r="UDK754" s="45"/>
      <c r="UDL754" s="45"/>
      <c r="UDM754" s="45"/>
      <c r="UDN754" s="45"/>
      <c r="UDO754" s="45"/>
      <c r="UDP754" s="45"/>
      <c r="UDQ754" s="45"/>
      <c r="UDR754" s="45"/>
      <c r="UDS754" s="45"/>
      <c r="UDT754" s="45"/>
      <c r="UDU754" s="45"/>
      <c r="UDV754" s="45"/>
      <c r="UDW754" s="45"/>
      <c r="UDX754" s="45"/>
      <c r="UDY754" s="45"/>
      <c r="UDZ754" s="45"/>
      <c r="UEA754" s="45"/>
      <c r="UEB754" s="45"/>
      <c r="UEC754" s="45"/>
      <c r="UED754" s="45"/>
      <c r="UEE754" s="45"/>
      <c r="UEF754" s="45"/>
      <c r="UEG754" s="45"/>
      <c r="UEH754" s="45"/>
      <c r="UEI754" s="45"/>
      <c r="UEJ754" s="45"/>
      <c r="UEK754" s="45"/>
      <c r="UEL754" s="45"/>
      <c r="UEM754" s="45"/>
      <c r="UEN754" s="45"/>
      <c r="UEO754" s="45"/>
      <c r="UEP754" s="45"/>
      <c r="UEQ754" s="45"/>
      <c r="UER754" s="45"/>
      <c r="UES754" s="45"/>
      <c r="UET754" s="45"/>
      <c r="UEU754" s="45"/>
      <c r="UEV754" s="45"/>
      <c r="UEW754" s="45"/>
      <c r="UEX754" s="45"/>
      <c r="UEY754" s="45"/>
      <c r="UEZ754" s="45"/>
      <c r="UFA754" s="45"/>
      <c r="UFB754" s="45"/>
      <c r="UFC754" s="45"/>
      <c r="UFD754" s="45"/>
      <c r="UFE754" s="45"/>
      <c r="UFF754" s="45"/>
      <c r="UFG754" s="45"/>
      <c r="UFH754" s="45"/>
      <c r="UFI754" s="45"/>
      <c r="UFJ754" s="45"/>
      <c r="UFK754" s="45"/>
      <c r="UFL754" s="45"/>
      <c r="UFM754" s="45"/>
      <c r="UFN754" s="45"/>
      <c r="UFO754" s="45"/>
      <c r="UFP754" s="45"/>
      <c r="UFQ754" s="45"/>
      <c r="UFR754" s="45"/>
      <c r="UFS754" s="45"/>
      <c r="UFT754" s="45"/>
      <c r="UFU754" s="45"/>
      <c r="UFV754" s="45"/>
      <c r="UFW754" s="45"/>
      <c r="UFX754" s="45"/>
      <c r="UFY754" s="45"/>
      <c r="UFZ754" s="45"/>
      <c r="UGA754" s="45"/>
      <c r="UGB754" s="45"/>
      <c r="UGC754" s="45"/>
      <c r="UGD754" s="45"/>
      <c r="UGE754" s="45"/>
      <c r="UGF754" s="45"/>
      <c r="UGG754" s="45"/>
      <c r="UGH754" s="45"/>
      <c r="UGI754" s="45"/>
      <c r="UGJ754" s="45"/>
      <c r="UGK754" s="45"/>
      <c r="UGL754" s="45"/>
      <c r="UGM754" s="45"/>
      <c r="UGN754" s="45"/>
      <c r="UGO754" s="45"/>
      <c r="UGP754" s="45"/>
      <c r="UGQ754" s="45"/>
      <c r="UGR754" s="45"/>
      <c r="UGS754" s="45"/>
      <c r="UGT754" s="45"/>
      <c r="UGU754" s="45"/>
      <c r="UGV754" s="45"/>
      <c r="UGW754" s="45"/>
      <c r="UGX754" s="45"/>
      <c r="UGY754" s="45"/>
      <c r="UGZ754" s="45"/>
      <c r="UHA754" s="45"/>
      <c r="UHB754" s="45"/>
      <c r="UHC754" s="45"/>
      <c r="UHD754" s="45"/>
      <c r="UHE754" s="45"/>
      <c r="UHF754" s="45"/>
      <c r="UHG754" s="45"/>
      <c r="UHH754" s="45"/>
      <c r="UHI754" s="45"/>
      <c r="UHJ754" s="45"/>
      <c r="UHK754" s="45"/>
      <c r="UHL754" s="45"/>
      <c r="UHM754" s="45"/>
      <c r="UHN754" s="45"/>
      <c r="UHO754" s="45"/>
      <c r="UHP754" s="45"/>
      <c r="UHQ754" s="45"/>
      <c r="UHR754" s="45"/>
      <c r="UHS754" s="45"/>
      <c r="UHT754" s="45"/>
      <c r="UHU754" s="45"/>
      <c r="UHV754" s="45"/>
      <c r="UHW754" s="45"/>
      <c r="UHX754" s="45"/>
      <c r="UHY754" s="45"/>
      <c r="UHZ754" s="45"/>
      <c r="UIA754" s="45"/>
      <c r="UIB754" s="45"/>
      <c r="UIC754" s="45"/>
      <c r="UID754" s="45"/>
      <c r="UIE754" s="45"/>
      <c r="UIF754" s="45"/>
      <c r="UIG754" s="45"/>
      <c r="UIH754" s="45"/>
      <c r="UII754" s="45"/>
      <c r="UIJ754" s="45"/>
      <c r="UIK754" s="45"/>
      <c r="UIL754" s="45"/>
      <c r="UIM754" s="45"/>
      <c r="UIN754" s="45"/>
      <c r="UIO754" s="45"/>
      <c r="UIP754" s="45"/>
      <c r="UIQ754" s="45"/>
      <c r="UIR754" s="45"/>
      <c r="UIS754" s="45"/>
      <c r="UIT754" s="45"/>
      <c r="UIU754" s="45"/>
      <c r="UIV754" s="45"/>
      <c r="UIW754" s="45"/>
      <c r="UIX754" s="45"/>
      <c r="UIY754" s="45"/>
      <c r="UIZ754" s="45"/>
      <c r="UJA754" s="45"/>
      <c r="UJB754" s="45"/>
      <c r="UJC754" s="45"/>
      <c r="UJD754" s="45"/>
      <c r="UJE754" s="45"/>
      <c r="UJF754" s="45"/>
      <c r="UJG754" s="45"/>
      <c r="UJH754" s="45"/>
      <c r="UJI754" s="45"/>
      <c r="UJJ754" s="45"/>
      <c r="UJK754" s="45"/>
      <c r="UJL754" s="45"/>
      <c r="UJM754" s="45"/>
      <c r="UJN754" s="45"/>
      <c r="UJO754" s="45"/>
      <c r="UJP754" s="45"/>
      <c r="UJQ754" s="45"/>
      <c r="UJR754" s="45"/>
      <c r="UJS754" s="45"/>
      <c r="UJT754" s="45"/>
      <c r="UJU754" s="45"/>
      <c r="UJV754" s="45"/>
      <c r="UJW754" s="45"/>
      <c r="UJX754" s="45"/>
      <c r="UJY754" s="45"/>
      <c r="UJZ754" s="45"/>
      <c r="UKA754" s="45"/>
      <c r="UKB754" s="45"/>
      <c r="UKC754" s="45"/>
      <c r="UKD754" s="45"/>
      <c r="UKE754" s="45"/>
      <c r="UKF754" s="45"/>
      <c r="UKG754" s="45"/>
      <c r="UKH754" s="45"/>
      <c r="UKI754" s="45"/>
      <c r="UKJ754" s="45"/>
      <c r="UKK754" s="45"/>
      <c r="UKL754" s="45"/>
      <c r="UKM754" s="45"/>
      <c r="UKN754" s="45"/>
      <c r="UKO754" s="45"/>
      <c r="UKP754" s="45"/>
      <c r="UKQ754" s="45"/>
      <c r="UKR754" s="45"/>
      <c r="UKS754" s="45"/>
      <c r="UKT754" s="45"/>
      <c r="UKU754" s="45"/>
      <c r="UKV754" s="45"/>
      <c r="UKW754" s="45"/>
      <c r="UKX754" s="45"/>
      <c r="UKY754" s="45"/>
      <c r="UKZ754" s="45"/>
      <c r="ULA754" s="45"/>
      <c r="ULB754" s="45"/>
      <c r="ULC754" s="45"/>
      <c r="ULD754" s="45"/>
      <c r="ULE754" s="45"/>
      <c r="ULF754" s="45"/>
      <c r="ULG754" s="45"/>
      <c r="ULH754" s="45"/>
      <c r="ULI754" s="45"/>
      <c r="ULJ754" s="45"/>
      <c r="ULK754" s="45"/>
      <c r="ULL754" s="45"/>
      <c r="ULM754" s="45"/>
      <c r="ULN754" s="45"/>
      <c r="ULO754" s="45"/>
      <c r="ULP754" s="45"/>
      <c r="ULQ754" s="45"/>
      <c r="ULR754" s="45"/>
      <c r="ULS754" s="45"/>
      <c r="ULT754" s="45"/>
      <c r="ULU754" s="45"/>
      <c r="ULV754" s="45"/>
      <c r="ULW754" s="45"/>
      <c r="ULX754" s="45"/>
      <c r="ULY754" s="45"/>
      <c r="ULZ754" s="45"/>
      <c r="UMA754" s="45"/>
      <c r="UMB754" s="45"/>
      <c r="UMC754" s="45"/>
      <c r="UMD754" s="45"/>
      <c r="UME754" s="45"/>
      <c r="UMF754" s="45"/>
      <c r="UMG754" s="45"/>
      <c r="UMH754" s="45"/>
      <c r="UMI754" s="45"/>
      <c r="UMJ754" s="45"/>
      <c r="UMK754" s="45"/>
      <c r="UML754" s="45"/>
      <c r="UMM754" s="45"/>
      <c r="UMN754" s="45"/>
      <c r="UMO754" s="45"/>
      <c r="UMP754" s="45"/>
      <c r="UMQ754" s="45"/>
      <c r="UMR754" s="45"/>
      <c r="UMS754" s="45"/>
      <c r="UMT754" s="45"/>
      <c r="UMU754" s="45"/>
      <c r="UMV754" s="45"/>
      <c r="UMW754" s="45"/>
      <c r="UMX754" s="45"/>
      <c r="UMY754" s="45"/>
      <c r="UMZ754" s="45"/>
      <c r="UNA754" s="45"/>
      <c r="UNB754" s="45"/>
      <c r="UNC754" s="45"/>
      <c r="UND754" s="45"/>
      <c r="UNE754" s="45"/>
      <c r="UNF754" s="45"/>
      <c r="UNG754" s="45"/>
      <c r="UNH754" s="45"/>
      <c r="UNI754" s="45"/>
      <c r="UNJ754" s="45"/>
      <c r="UNK754" s="45"/>
      <c r="UNL754" s="45"/>
      <c r="UNM754" s="45"/>
      <c r="UNN754" s="45"/>
      <c r="UNO754" s="45"/>
      <c r="UNP754" s="45"/>
      <c r="UNQ754" s="45"/>
      <c r="UNR754" s="45"/>
      <c r="UNS754" s="45"/>
      <c r="UNT754" s="45"/>
      <c r="UNU754" s="45"/>
      <c r="UNV754" s="45"/>
      <c r="UNW754" s="45"/>
      <c r="UNX754" s="45"/>
      <c r="UNY754" s="45"/>
      <c r="UNZ754" s="45"/>
      <c r="UOA754" s="45"/>
      <c r="UOB754" s="45"/>
      <c r="UOC754" s="45"/>
      <c r="UOD754" s="45"/>
      <c r="UOE754" s="45"/>
      <c r="UOF754" s="45"/>
      <c r="UOG754" s="45"/>
      <c r="UOH754" s="45"/>
      <c r="UOI754" s="45"/>
      <c r="UOJ754" s="45"/>
      <c r="UOK754" s="45"/>
      <c r="UOL754" s="45"/>
      <c r="UOM754" s="45"/>
      <c r="UON754" s="45"/>
      <c r="UOO754" s="45"/>
      <c r="UOP754" s="45"/>
      <c r="UOQ754" s="45"/>
      <c r="UOR754" s="45"/>
      <c r="UOS754" s="45"/>
      <c r="UOT754" s="45"/>
      <c r="UOU754" s="45"/>
      <c r="UOV754" s="45"/>
      <c r="UOW754" s="45"/>
      <c r="UOX754" s="45"/>
      <c r="UOY754" s="45"/>
      <c r="UOZ754" s="45"/>
      <c r="UPA754" s="45"/>
      <c r="UPB754" s="45"/>
      <c r="UPC754" s="45"/>
      <c r="UPD754" s="45"/>
      <c r="UPE754" s="45"/>
      <c r="UPF754" s="45"/>
      <c r="UPG754" s="45"/>
      <c r="UPH754" s="45"/>
      <c r="UPI754" s="45"/>
      <c r="UPJ754" s="45"/>
      <c r="UPK754" s="45"/>
      <c r="UPL754" s="45"/>
      <c r="UPM754" s="45"/>
      <c r="UPN754" s="45"/>
      <c r="UPO754" s="45"/>
      <c r="UPP754" s="45"/>
      <c r="UPQ754" s="45"/>
      <c r="UPR754" s="45"/>
      <c r="UPS754" s="45"/>
      <c r="UPT754" s="45"/>
      <c r="UPU754" s="45"/>
      <c r="UPV754" s="45"/>
      <c r="UPW754" s="45"/>
      <c r="UPX754" s="45"/>
      <c r="UPY754" s="45"/>
      <c r="UPZ754" s="45"/>
      <c r="UQA754" s="45"/>
      <c r="UQB754" s="45"/>
      <c r="UQC754" s="45"/>
      <c r="UQD754" s="45"/>
      <c r="UQE754" s="45"/>
      <c r="UQF754" s="45"/>
      <c r="UQG754" s="45"/>
      <c r="UQH754" s="45"/>
      <c r="UQI754" s="45"/>
      <c r="UQJ754" s="45"/>
      <c r="UQK754" s="45"/>
      <c r="UQL754" s="45"/>
      <c r="UQM754" s="45"/>
      <c r="UQN754" s="45"/>
      <c r="UQO754" s="45"/>
      <c r="UQP754" s="45"/>
      <c r="UQQ754" s="45"/>
      <c r="UQR754" s="45"/>
      <c r="UQS754" s="45"/>
      <c r="UQT754" s="45"/>
      <c r="UQU754" s="45"/>
      <c r="UQV754" s="45"/>
      <c r="UQW754" s="45"/>
      <c r="UQX754" s="45"/>
      <c r="UQY754" s="45"/>
      <c r="UQZ754" s="45"/>
      <c r="URA754" s="45"/>
      <c r="URB754" s="45"/>
      <c r="URC754" s="45"/>
      <c r="URD754" s="45"/>
      <c r="URE754" s="45"/>
      <c r="URF754" s="45"/>
      <c r="URG754" s="45"/>
      <c r="URH754" s="45"/>
      <c r="URI754" s="45"/>
      <c r="URJ754" s="45"/>
      <c r="URK754" s="45"/>
      <c r="URL754" s="45"/>
      <c r="URM754" s="45"/>
      <c r="URN754" s="45"/>
      <c r="URO754" s="45"/>
      <c r="URP754" s="45"/>
      <c r="URQ754" s="45"/>
      <c r="URR754" s="45"/>
      <c r="URS754" s="45"/>
      <c r="URT754" s="45"/>
      <c r="URU754" s="45"/>
      <c r="URV754" s="45"/>
      <c r="URW754" s="45"/>
      <c r="URX754" s="45"/>
      <c r="URY754" s="45"/>
      <c r="URZ754" s="45"/>
      <c r="USA754" s="45"/>
      <c r="USB754" s="45"/>
      <c r="USC754" s="45"/>
      <c r="USD754" s="45"/>
      <c r="USE754" s="45"/>
      <c r="USF754" s="45"/>
      <c r="USG754" s="45"/>
      <c r="USH754" s="45"/>
      <c r="USI754" s="45"/>
      <c r="USJ754" s="45"/>
      <c r="USK754" s="45"/>
      <c r="USL754" s="45"/>
      <c r="USM754" s="45"/>
      <c r="USN754" s="45"/>
      <c r="USO754" s="45"/>
      <c r="USP754" s="45"/>
      <c r="USQ754" s="45"/>
      <c r="USR754" s="45"/>
      <c r="USS754" s="45"/>
      <c r="UST754" s="45"/>
      <c r="USU754" s="45"/>
      <c r="USV754" s="45"/>
      <c r="USW754" s="45"/>
      <c r="USX754" s="45"/>
      <c r="USY754" s="45"/>
      <c r="USZ754" s="45"/>
      <c r="UTA754" s="45"/>
      <c r="UTB754" s="45"/>
      <c r="UTC754" s="45"/>
      <c r="UTD754" s="45"/>
      <c r="UTE754" s="45"/>
      <c r="UTF754" s="45"/>
      <c r="UTG754" s="45"/>
      <c r="UTH754" s="45"/>
      <c r="UTI754" s="45"/>
      <c r="UTJ754" s="45"/>
      <c r="UTK754" s="45"/>
      <c r="UTL754" s="45"/>
      <c r="UTM754" s="45"/>
      <c r="UTN754" s="45"/>
      <c r="UTO754" s="45"/>
      <c r="UTP754" s="45"/>
      <c r="UTQ754" s="45"/>
      <c r="UTR754" s="45"/>
      <c r="UTS754" s="45"/>
      <c r="UTT754" s="45"/>
      <c r="UTU754" s="45"/>
      <c r="UTV754" s="45"/>
      <c r="UTW754" s="45"/>
      <c r="UTX754" s="45"/>
      <c r="UTY754" s="45"/>
      <c r="UTZ754" s="45"/>
      <c r="UUA754" s="45"/>
      <c r="UUB754" s="45"/>
      <c r="UUC754" s="45"/>
      <c r="UUD754" s="45"/>
      <c r="UUE754" s="45"/>
      <c r="UUF754" s="45"/>
      <c r="UUG754" s="45"/>
      <c r="UUH754" s="45"/>
      <c r="UUI754" s="45"/>
      <c r="UUJ754" s="45"/>
      <c r="UUK754" s="45"/>
      <c r="UUL754" s="45"/>
      <c r="UUM754" s="45"/>
      <c r="UUN754" s="45"/>
      <c r="UUO754" s="45"/>
      <c r="UUP754" s="45"/>
      <c r="UUQ754" s="45"/>
      <c r="UUR754" s="45"/>
      <c r="UUS754" s="45"/>
      <c r="UUT754" s="45"/>
      <c r="UUU754" s="45"/>
      <c r="UUV754" s="45"/>
      <c r="UUW754" s="45"/>
      <c r="UUX754" s="45"/>
      <c r="UUY754" s="45"/>
      <c r="UUZ754" s="45"/>
      <c r="UVA754" s="45"/>
      <c r="UVB754" s="45"/>
      <c r="UVC754" s="45"/>
      <c r="UVD754" s="45"/>
      <c r="UVE754" s="45"/>
      <c r="UVF754" s="45"/>
      <c r="UVG754" s="45"/>
      <c r="UVH754" s="45"/>
      <c r="UVI754" s="45"/>
      <c r="UVJ754" s="45"/>
      <c r="UVK754" s="45"/>
      <c r="UVL754" s="45"/>
      <c r="UVM754" s="45"/>
      <c r="UVN754" s="45"/>
      <c r="UVO754" s="45"/>
      <c r="UVP754" s="45"/>
      <c r="UVQ754" s="45"/>
      <c r="UVR754" s="45"/>
      <c r="UVS754" s="45"/>
      <c r="UVT754" s="45"/>
      <c r="UVU754" s="45"/>
      <c r="UVV754" s="45"/>
      <c r="UVW754" s="45"/>
      <c r="UVX754" s="45"/>
      <c r="UVY754" s="45"/>
      <c r="UVZ754" s="45"/>
      <c r="UWA754" s="45"/>
      <c r="UWB754" s="45"/>
      <c r="UWC754" s="45"/>
      <c r="UWD754" s="45"/>
      <c r="UWE754" s="45"/>
      <c r="UWF754" s="45"/>
      <c r="UWG754" s="45"/>
      <c r="UWH754" s="45"/>
      <c r="UWI754" s="45"/>
      <c r="UWJ754" s="45"/>
      <c r="UWK754" s="45"/>
      <c r="UWL754" s="45"/>
      <c r="UWM754" s="45"/>
      <c r="UWN754" s="45"/>
      <c r="UWO754" s="45"/>
      <c r="UWP754" s="45"/>
      <c r="UWQ754" s="45"/>
      <c r="UWR754" s="45"/>
      <c r="UWS754" s="45"/>
      <c r="UWT754" s="45"/>
      <c r="UWU754" s="45"/>
      <c r="UWV754" s="45"/>
      <c r="UWW754" s="45"/>
      <c r="UWX754" s="45"/>
      <c r="UWY754" s="45"/>
      <c r="UWZ754" s="45"/>
      <c r="UXA754" s="45"/>
      <c r="UXB754" s="45"/>
      <c r="UXC754" s="45"/>
      <c r="UXD754" s="45"/>
      <c r="UXE754" s="45"/>
      <c r="UXF754" s="45"/>
      <c r="UXG754" s="45"/>
      <c r="UXH754" s="45"/>
      <c r="UXI754" s="45"/>
      <c r="UXJ754" s="45"/>
      <c r="UXK754" s="45"/>
      <c r="UXL754" s="45"/>
      <c r="UXM754" s="45"/>
      <c r="UXN754" s="45"/>
      <c r="UXO754" s="45"/>
      <c r="UXP754" s="45"/>
      <c r="UXQ754" s="45"/>
      <c r="UXR754" s="45"/>
      <c r="UXS754" s="45"/>
      <c r="UXT754" s="45"/>
      <c r="UXU754" s="45"/>
      <c r="UXV754" s="45"/>
      <c r="UXW754" s="45"/>
      <c r="UXX754" s="45"/>
      <c r="UXY754" s="45"/>
      <c r="UXZ754" s="45"/>
      <c r="UYA754" s="45"/>
      <c r="UYB754" s="45"/>
      <c r="UYC754" s="45"/>
      <c r="UYD754" s="45"/>
      <c r="UYE754" s="45"/>
      <c r="UYF754" s="45"/>
      <c r="UYG754" s="45"/>
      <c r="UYH754" s="45"/>
      <c r="UYI754" s="45"/>
      <c r="UYJ754" s="45"/>
      <c r="UYK754" s="45"/>
      <c r="UYL754" s="45"/>
      <c r="UYM754" s="45"/>
      <c r="UYN754" s="45"/>
      <c r="UYO754" s="45"/>
      <c r="UYP754" s="45"/>
      <c r="UYQ754" s="45"/>
      <c r="UYR754" s="45"/>
      <c r="UYS754" s="45"/>
      <c r="UYT754" s="45"/>
      <c r="UYU754" s="45"/>
      <c r="UYV754" s="45"/>
      <c r="UYW754" s="45"/>
      <c r="UYX754" s="45"/>
      <c r="UYY754" s="45"/>
      <c r="UYZ754" s="45"/>
      <c r="UZA754" s="45"/>
      <c r="UZB754" s="45"/>
      <c r="UZC754" s="45"/>
      <c r="UZD754" s="45"/>
      <c r="UZE754" s="45"/>
      <c r="UZF754" s="45"/>
      <c r="UZG754" s="45"/>
      <c r="UZH754" s="45"/>
      <c r="UZI754" s="45"/>
      <c r="UZJ754" s="45"/>
      <c r="UZK754" s="45"/>
      <c r="UZL754" s="45"/>
      <c r="UZM754" s="45"/>
      <c r="UZN754" s="45"/>
      <c r="UZO754" s="45"/>
      <c r="UZP754" s="45"/>
      <c r="UZQ754" s="45"/>
      <c r="UZR754" s="45"/>
      <c r="UZS754" s="45"/>
      <c r="UZT754" s="45"/>
      <c r="UZU754" s="45"/>
      <c r="UZV754" s="45"/>
      <c r="UZW754" s="45"/>
      <c r="UZX754" s="45"/>
      <c r="UZY754" s="45"/>
      <c r="UZZ754" s="45"/>
      <c r="VAA754" s="45"/>
      <c r="VAB754" s="45"/>
      <c r="VAC754" s="45"/>
      <c r="VAD754" s="45"/>
      <c r="VAE754" s="45"/>
      <c r="VAF754" s="45"/>
      <c r="VAG754" s="45"/>
      <c r="VAH754" s="45"/>
      <c r="VAI754" s="45"/>
      <c r="VAJ754" s="45"/>
      <c r="VAK754" s="45"/>
      <c r="VAL754" s="45"/>
      <c r="VAM754" s="45"/>
      <c r="VAN754" s="45"/>
      <c r="VAO754" s="45"/>
      <c r="VAP754" s="45"/>
      <c r="VAQ754" s="45"/>
      <c r="VAR754" s="45"/>
      <c r="VAS754" s="45"/>
      <c r="VAT754" s="45"/>
      <c r="VAU754" s="45"/>
      <c r="VAV754" s="45"/>
      <c r="VAW754" s="45"/>
      <c r="VAX754" s="45"/>
      <c r="VAY754" s="45"/>
      <c r="VAZ754" s="45"/>
      <c r="VBA754" s="45"/>
      <c r="VBB754" s="45"/>
      <c r="VBC754" s="45"/>
      <c r="VBD754" s="45"/>
      <c r="VBE754" s="45"/>
      <c r="VBF754" s="45"/>
      <c r="VBG754" s="45"/>
      <c r="VBH754" s="45"/>
      <c r="VBI754" s="45"/>
      <c r="VBJ754" s="45"/>
      <c r="VBK754" s="45"/>
      <c r="VBL754" s="45"/>
      <c r="VBM754" s="45"/>
      <c r="VBN754" s="45"/>
      <c r="VBO754" s="45"/>
      <c r="VBP754" s="45"/>
      <c r="VBQ754" s="45"/>
      <c r="VBR754" s="45"/>
      <c r="VBS754" s="45"/>
      <c r="VBT754" s="45"/>
      <c r="VBU754" s="45"/>
      <c r="VBV754" s="45"/>
      <c r="VBW754" s="45"/>
      <c r="VBX754" s="45"/>
      <c r="VBY754" s="45"/>
      <c r="VBZ754" s="45"/>
      <c r="VCA754" s="45"/>
      <c r="VCB754" s="45"/>
      <c r="VCC754" s="45"/>
      <c r="VCD754" s="45"/>
      <c r="VCE754" s="45"/>
      <c r="VCF754" s="45"/>
      <c r="VCG754" s="45"/>
      <c r="VCH754" s="45"/>
      <c r="VCI754" s="45"/>
      <c r="VCJ754" s="45"/>
      <c r="VCK754" s="45"/>
      <c r="VCL754" s="45"/>
      <c r="VCM754" s="45"/>
      <c r="VCN754" s="45"/>
      <c r="VCO754" s="45"/>
      <c r="VCP754" s="45"/>
      <c r="VCQ754" s="45"/>
      <c r="VCR754" s="45"/>
      <c r="VCS754" s="45"/>
      <c r="VCT754" s="45"/>
      <c r="VCU754" s="45"/>
      <c r="VCV754" s="45"/>
      <c r="VCW754" s="45"/>
      <c r="VCX754" s="45"/>
      <c r="VCY754" s="45"/>
      <c r="VCZ754" s="45"/>
      <c r="VDA754" s="45"/>
      <c r="VDB754" s="45"/>
      <c r="VDC754" s="45"/>
      <c r="VDD754" s="45"/>
      <c r="VDE754" s="45"/>
      <c r="VDF754" s="45"/>
      <c r="VDG754" s="45"/>
      <c r="VDH754" s="45"/>
      <c r="VDI754" s="45"/>
      <c r="VDJ754" s="45"/>
      <c r="VDK754" s="45"/>
      <c r="VDL754" s="45"/>
      <c r="VDM754" s="45"/>
      <c r="VDN754" s="45"/>
      <c r="VDO754" s="45"/>
      <c r="VDP754" s="45"/>
      <c r="VDQ754" s="45"/>
      <c r="VDR754" s="45"/>
      <c r="VDS754" s="45"/>
      <c r="VDT754" s="45"/>
      <c r="VDU754" s="45"/>
      <c r="VDV754" s="45"/>
      <c r="VDW754" s="45"/>
      <c r="VDX754" s="45"/>
      <c r="VDY754" s="45"/>
      <c r="VDZ754" s="45"/>
      <c r="VEA754" s="45"/>
      <c r="VEB754" s="45"/>
      <c r="VEC754" s="45"/>
      <c r="VED754" s="45"/>
      <c r="VEE754" s="45"/>
      <c r="VEF754" s="45"/>
      <c r="VEG754" s="45"/>
      <c r="VEH754" s="45"/>
      <c r="VEI754" s="45"/>
      <c r="VEJ754" s="45"/>
      <c r="VEK754" s="45"/>
      <c r="VEL754" s="45"/>
      <c r="VEM754" s="45"/>
      <c r="VEN754" s="45"/>
      <c r="VEO754" s="45"/>
      <c r="VEP754" s="45"/>
      <c r="VEQ754" s="45"/>
      <c r="VER754" s="45"/>
      <c r="VES754" s="45"/>
      <c r="VET754" s="45"/>
      <c r="VEU754" s="45"/>
      <c r="VEV754" s="45"/>
      <c r="VEW754" s="45"/>
      <c r="VEX754" s="45"/>
      <c r="VEY754" s="45"/>
      <c r="VEZ754" s="45"/>
      <c r="VFA754" s="45"/>
      <c r="VFB754" s="45"/>
      <c r="VFC754" s="45"/>
      <c r="VFD754" s="45"/>
      <c r="VFE754" s="45"/>
      <c r="VFF754" s="45"/>
      <c r="VFG754" s="45"/>
      <c r="VFH754" s="45"/>
      <c r="VFI754" s="45"/>
      <c r="VFJ754" s="45"/>
      <c r="VFK754" s="45"/>
      <c r="VFL754" s="45"/>
      <c r="VFM754" s="45"/>
      <c r="VFN754" s="45"/>
      <c r="VFO754" s="45"/>
      <c r="VFP754" s="45"/>
      <c r="VFQ754" s="45"/>
      <c r="VFR754" s="45"/>
      <c r="VFS754" s="45"/>
      <c r="VFT754" s="45"/>
      <c r="VFU754" s="45"/>
      <c r="VFV754" s="45"/>
      <c r="VFW754" s="45"/>
      <c r="VFX754" s="45"/>
      <c r="VFY754" s="45"/>
      <c r="VFZ754" s="45"/>
      <c r="VGA754" s="45"/>
      <c r="VGB754" s="45"/>
      <c r="VGC754" s="45"/>
      <c r="VGD754" s="45"/>
      <c r="VGE754" s="45"/>
      <c r="VGF754" s="45"/>
      <c r="VGG754" s="45"/>
      <c r="VGH754" s="45"/>
      <c r="VGI754" s="45"/>
      <c r="VGJ754" s="45"/>
      <c r="VGK754" s="45"/>
      <c r="VGL754" s="45"/>
      <c r="VGM754" s="45"/>
      <c r="VGN754" s="45"/>
      <c r="VGO754" s="45"/>
      <c r="VGP754" s="45"/>
      <c r="VGQ754" s="45"/>
      <c r="VGR754" s="45"/>
      <c r="VGS754" s="45"/>
      <c r="VGT754" s="45"/>
      <c r="VGU754" s="45"/>
      <c r="VGV754" s="45"/>
      <c r="VGW754" s="45"/>
      <c r="VGX754" s="45"/>
      <c r="VGY754" s="45"/>
      <c r="VGZ754" s="45"/>
      <c r="VHA754" s="45"/>
      <c r="VHB754" s="45"/>
      <c r="VHC754" s="45"/>
      <c r="VHD754" s="45"/>
      <c r="VHE754" s="45"/>
      <c r="VHF754" s="45"/>
      <c r="VHG754" s="45"/>
      <c r="VHH754" s="45"/>
      <c r="VHI754" s="45"/>
      <c r="VHJ754" s="45"/>
      <c r="VHK754" s="45"/>
      <c r="VHL754" s="45"/>
      <c r="VHM754" s="45"/>
      <c r="VHN754" s="45"/>
      <c r="VHO754" s="45"/>
      <c r="VHP754" s="45"/>
      <c r="VHQ754" s="45"/>
      <c r="VHR754" s="45"/>
      <c r="VHS754" s="45"/>
      <c r="VHT754" s="45"/>
      <c r="VHU754" s="45"/>
      <c r="VHV754" s="45"/>
      <c r="VHW754" s="45"/>
      <c r="VHX754" s="45"/>
      <c r="VHY754" s="45"/>
      <c r="VHZ754" s="45"/>
      <c r="VIA754" s="45"/>
      <c r="VIB754" s="45"/>
      <c r="VIC754" s="45"/>
      <c r="VID754" s="45"/>
      <c r="VIE754" s="45"/>
      <c r="VIF754" s="45"/>
      <c r="VIG754" s="45"/>
      <c r="VIH754" s="45"/>
      <c r="VII754" s="45"/>
      <c r="VIJ754" s="45"/>
      <c r="VIK754" s="45"/>
      <c r="VIL754" s="45"/>
      <c r="VIM754" s="45"/>
      <c r="VIN754" s="45"/>
      <c r="VIO754" s="45"/>
      <c r="VIP754" s="45"/>
      <c r="VIQ754" s="45"/>
      <c r="VIR754" s="45"/>
      <c r="VIS754" s="45"/>
      <c r="VIT754" s="45"/>
      <c r="VIU754" s="45"/>
      <c r="VIV754" s="45"/>
      <c r="VIW754" s="45"/>
      <c r="VIX754" s="45"/>
      <c r="VIY754" s="45"/>
      <c r="VIZ754" s="45"/>
      <c r="VJA754" s="45"/>
      <c r="VJB754" s="45"/>
      <c r="VJC754" s="45"/>
      <c r="VJD754" s="45"/>
      <c r="VJE754" s="45"/>
      <c r="VJF754" s="45"/>
      <c r="VJG754" s="45"/>
      <c r="VJH754" s="45"/>
      <c r="VJI754" s="45"/>
      <c r="VJJ754" s="45"/>
      <c r="VJK754" s="45"/>
      <c r="VJL754" s="45"/>
      <c r="VJM754" s="45"/>
      <c r="VJN754" s="45"/>
      <c r="VJO754" s="45"/>
      <c r="VJP754" s="45"/>
      <c r="VJQ754" s="45"/>
      <c r="VJR754" s="45"/>
      <c r="VJS754" s="45"/>
      <c r="VJT754" s="45"/>
      <c r="VJU754" s="45"/>
      <c r="VJV754" s="45"/>
      <c r="VJW754" s="45"/>
      <c r="VJX754" s="45"/>
      <c r="VJY754" s="45"/>
      <c r="VJZ754" s="45"/>
      <c r="VKA754" s="45"/>
      <c r="VKB754" s="45"/>
      <c r="VKC754" s="45"/>
      <c r="VKD754" s="45"/>
      <c r="VKE754" s="45"/>
      <c r="VKF754" s="45"/>
      <c r="VKG754" s="45"/>
      <c r="VKH754" s="45"/>
      <c r="VKI754" s="45"/>
      <c r="VKJ754" s="45"/>
      <c r="VKK754" s="45"/>
      <c r="VKL754" s="45"/>
      <c r="VKM754" s="45"/>
      <c r="VKN754" s="45"/>
      <c r="VKO754" s="45"/>
      <c r="VKP754" s="45"/>
      <c r="VKQ754" s="45"/>
      <c r="VKR754" s="45"/>
      <c r="VKS754" s="45"/>
      <c r="VKT754" s="45"/>
      <c r="VKU754" s="45"/>
      <c r="VKV754" s="45"/>
      <c r="VKW754" s="45"/>
      <c r="VKX754" s="45"/>
      <c r="VKY754" s="45"/>
      <c r="VKZ754" s="45"/>
      <c r="VLA754" s="45"/>
      <c r="VLB754" s="45"/>
      <c r="VLC754" s="45"/>
      <c r="VLD754" s="45"/>
      <c r="VLE754" s="45"/>
      <c r="VLF754" s="45"/>
      <c r="VLG754" s="45"/>
      <c r="VLH754" s="45"/>
      <c r="VLI754" s="45"/>
      <c r="VLJ754" s="45"/>
      <c r="VLK754" s="45"/>
      <c r="VLL754" s="45"/>
      <c r="VLM754" s="45"/>
      <c r="VLN754" s="45"/>
      <c r="VLO754" s="45"/>
      <c r="VLP754" s="45"/>
      <c r="VLQ754" s="45"/>
      <c r="VLR754" s="45"/>
      <c r="VLS754" s="45"/>
      <c r="VLT754" s="45"/>
      <c r="VLU754" s="45"/>
      <c r="VLV754" s="45"/>
      <c r="VLW754" s="45"/>
      <c r="VLX754" s="45"/>
      <c r="VLY754" s="45"/>
      <c r="VLZ754" s="45"/>
      <c r="VMA754" s="45"/>
      <c r="VMB754" s="45"/>
      <c r="VMC754" s="45"/>
      <c r="VMD754" s="45"/>
      <c r="VME754" s="45"/>
      <c r="VMF754" s="45"/>
      <c r="VMG754" s="45"/>
      <c r="VMH754" s="45"/>
      <c r="VMI754" s="45"/>
      <c r="VMJ754" s="45"/>
      <c r="VMK754" s="45"/>
      <c r="VML754" s="45"/>
      <c r="VMM754" s="45"/>
      <c r="VMN754" s="45"/>
      <c r="VMO754" s="45"/>
      <c r="VMP754" s="45"/>
      <c r="VMQ754" s="45"/>
      <c r="VMR754" s="45"/>
      <c r="VMS754" s="45"/>
      <c r="VMT754" s="45"/>
      <c r="VMU754" s="45"/>
      <c r="VMV754" s="45"/>
      <c r="VMW754" s="45"/>
      <c r="VMX754" s="45"/>
      <c r="VMY754" s="45"/>
      <c r="VMZ754" s="45"/>
      <c r="VNA754" s="45"/>
      <c r="VNB754" s="45"/>
      <c r="VNC754" s="45"/>
      <c r="VND754" s="45"/>
      <c r="VNE754" s="45"/>
      <c r="VNF754" s="45"/>
      <c r="VNG754" s="45"/>
      <c r="VNH754" s="45"/>
      <c r="VNI754" s="45"/>
      <c r="VNJ754" s="45"/>
      <c r="VNK754" s="45"/>
      <c r="VNL754" s="45"/>
      <c r="VNM754" s="45"/>
      <c r="VNN754" s="45"/>
      <c r="VNO754" s="45"/>
      <c r="VNP754" s="45"/>
      <c r="VNQ754" s="45"/>
      <c r="VNR754" s="45"/>
      <c r="VNS754" s="45"/>
      <c r="VNT754" s="45"/>
      <c r="VNU754" s="45"/>
      <c r="VNV754" s="45"/>
      <c r="VNW754" s="45"/>
      <c r="VNX754" s="45"/>
      <c r="VNY754" s="45"/>
      <c r="VNZ754" s="45"/>
      <c r="VOA754" s="45"/>
      <c r="VOB754" s="45"/>
      <c r="VOC754" s="45"/>
      <c r="VOD754" s="45"/>
      <c r="VOE754" s="45"/>
      <c r="VOF754" s="45"/>
      <c r="VOG754" s="45"/>
      <c r="VOH754" s="45"/>
      <c r="VOI754" s="45"/>
      <c r="VOJ754" s="45"/>
      <c r="VOK754" s="45"/>
      <c r="VOL754" s="45"/>
      <c r="VOM754" s="45"/>
      <c r="VON754" s="45"/>
      <c r="VOO754" s="45"/>
      <c r="VOP754" s="45"/>
      <c r="VOQ754" s="45"/>
      <c r="VOR754" s="45"/>
      <c r="VOS754" s="45"/>
      <c r="VOT754" s="45"/>
      <c r="VOU754" s="45"/>
      <c r="VOV754" s="45"/>
      <c r="VOW754" s="45"/>
      <c r="VOX754" s="45"/>
      <c r="VOY754" s="45"/>
      <c r="VOZ754" s="45"/>
      <c r="VPA754" s="45"/>
      <c r="VPB754" s="45"/>
      <c r="VPC754" s="45"/>
      <c r="VPD754" s="45"/>
      <c r="VPE754" s="45"/>
      <c r="VPF754" s="45"/>
      <c r="VPG754" s="45"/>
      <c r="VPH754" s="45"/>
      <c r="VPI754" s="45"/>
      <c r="VPJ754" s="45"/>
      <c r="VPK754" s="45"/>
      <c r="VPL754" s="45"/>
      <c r="VPM754" s="45"/>
      <c r="VPN754" s="45"/>
      <c r="VPO754" s="45"/>
      <c r="VPP754" s="45"/>
      <c r="VPQ754" s="45"/>
      <c r="VPR754" s="45"/>
      <c r="VPS754" s="45"/>
      <c r="VPT754" s="45"/>
      <c r="VPU754" s="45"/>
      <c r="VPV754" s="45"/>
      <c r="VPW754" s="45"/>
      <c r="VPX754" s="45"/>
      <c r="VPY754" s="45"/>
      <c r="VPZ754" s="45"/>
      <c r="VQA754" s="45"/>
      <c r="VQB754" s="45"/>
      <c r="VQC754" s="45"/>
      <c r="VQD754" s="45"/>
      <c r="VQE754" s="45"/>
      <c r="VQF754" s="45"/>
      <c r="VQG754" s="45"/>
      <c r="VQH754" s="45"/>
      <c r="VQI754" s="45"/>
      <c r="VQJ754" s="45"/>
      <c r="VQK754" s="45"/>
      <c r="VQL754" s="45"/>
      <c r="VQM754" s="45"/>
      <c r="VQN754" s="45"/>
      <c r="VQO754" s="45"/>
      <c r="VQP754" s="45"/>
      <c r="VQQ754" s="45"/>
      <c r="VQR754" s="45"/>
      <c r="VQS754" s="45"/>
      <c r="VQT754" s="45"/>
      <c r="VQU754" s="45"/>
      <c r="VQV754" s="45"/>
      <c r="VQW754" s="45"/>
      <c r="VQX754" s="45"/>
      <c r="VQY754" s="45"/>
      <c r="VQZ754" s="45"/>
      <c r="VRA754" s="45"/>
      <c r="VRB754" s="45"/>
      <c r="VRC754" s="45"/>
      <c r="VRD754" s="45"/>
      <c r="VRE754" s="45"/>
      <c r="VRF754" s="45"/>
      <c r="VRG754" s="45"/>
      <c r="VRH754" s="45"/>
      <c r="VRI754" s="45"/>
      <c r="VRJ754" s="45"/>
      <c r="VRK754" s="45"/>
      <c r="VRL754" s="45"/>
      <c r="VRM754" s="45"/>
      <c r="VRN754" s="45"/>
      <c r="VRO754" s="45"/>
      <c r="VRP754" s="45"/>
      <c r="VRQ754" s="45"/>
      <c r="VRR754" s="45"/>
      <c r="VRS754" s="45"/>
      <c r="VRT754" s="45"/>
      <c r="VRU754" s="45"/>
      <c r="VRV754" s="45"/>
      <c r="VRW754" s="45"/>
      <c r="VRX754" s="45"/>
      <c r="VRY754" s="45"/>
      <c r="VRZ754" s="45"/>
      <c r="VSA754" s="45"/>
      <c r="VSB754" s="45"/>
      <c r="VSC754" s="45"/>
      <c r="VSD754" s="45"/>
      <c r="VSE754" s="45"/>
      <c r="VSF754" s="45"/>
      <c r="VSG754" s="45"/>
      <c r="VSH754" s="45"/>
      <c r="VSI754" s="45"/>
      <c r="VSJ754" s="45"/>
      <c r="VSK754" s="45"/>
      <c r="VSL754" s="45"/>
      <c r="VSM754" s="45"/>
      <c r="VSN754" s="45"/>
      <c r="VSO754" s="45"/>
      <c r="VSP754" s="45"/>
      <c r="VSQ754" s="45"/>
      <c r="VSR754" s="45"/>
      <c r="VSS754" s="45"/>
      <c r="VST754" s="45"/>
      <c r="VSU754" s="45"/>
      <c r="VSV754" s="45"/>
      <c r="VSW754" s="45"/>
      <c r="VSX754" s="45"/>
      <c r="VSY754" s="45"/>
      <c r="VSZ754" s="45"/>
      <c r="VTA754" s="45"/>
      <c r="VTB754" s="45"/>
      <c r="VTC754" s="45"/>
      <c r="VTD754" s="45"/>
      <c r="VTE754" s="45"/>
      <c r="VTF754" s="45"/>
      <c r="VTG754" s="45"/>
      <c r="VTH754" s="45"/>
      <c r="VTI754" s="45"/>
      <c r="VTJ754" s="45"/>
      <c r="VTK754" s="45"/>
      <c r="VTL754" s="45"/>
      <c r="VTM754" s="45"/>
      <c r="VTN754" s="45"/>
      <c r="VTO754" s="45"/>
      <c r="VTP754" s="45"/>
      <c r="VTQ754" s="45"/>
      <c r="VTR754" s="45"/>
      <c r="VTS754" s="45"/>
      <c r="VTT754" s="45"/>
      <c r="VTU754" s="45"/>
      <c r="VTV754" s="45"/>
      <c r="VTW754" s="45"/>
      <c r="VTX754" s="45"/>
      <c r="VTY754" s="45"/>
      <c r="VTZ754" s="45"/>
      <c r="VUA754" s="45"/>
      <c r="VUB754" s="45"/>
      <c r="VUC754" s="45"/>
      <c r="VUD754" s="45"/>
      <c r="VUE754" s="45"/>
      <c r="VUF754" s="45"/>
      <c r="VUG754" s="45"/>
      <c r="VUH754" s="45"/>
      <c r="VUI754" s="45"/>
      <c r="VUJ754" s="45"/>
      <c r="VUK754" s="45"/>
      <c r="VUL754" s="45"/>
      <c r="VUM754" s="45"/>
      <c r="VUN754" s="45"/>
      <c r="VUO754" s="45"/>
      <c r="VUP754" s="45"/>
      <c r="VUQ754" s="45"/>
      <c r="VUR754" s="45"/>
      <c r="VUS754" s="45"/>
      <c r="VUT754" s="45"/>
      <c r="VUU754" s="45"/>
      <c r="VUV754" s="45"/>
      <c r="VUW754" s="45"/>
      <c r="VUX754" s="45"/>
      <c r="VUY754" s="45"/>
      <c r="VUZ754" s="45"/>
      <c r="VVA754" s="45"/>
      <c r="VVB754" s="45"/>
      <c r="VVC754" s="45"/>
      <c r="VVD754" s="45"/>
      <c r="VVE754" s="45"/>
      <c r="VVF754" s="45"/>
      <c r="VVG754" s="45"/>
      <c r="VVH754" s="45"/>
      <c r="VVI754" s="45"/>
      <c r="VVJ754" s="45"/>
      <c r="VVK754" s="45"/>
      <c r="VVL754" s="45"/>
      <c r="VVM754" s="45"/>
      <c r="VVN754" s="45"/>
      <c r="VVO754" s="45"/>
      <c r="VVP754" s="45"/>
      <c r="VVQ754" s="45"/>
      <c r="VVR754" s="45"/>
      <c r="VVS754" s="45"/>
      <c r="VVT754" s="45"/>
      <c r="VVU754" s="45"/>
      <c r="VVV754" s="45"/>
      <c r="VVW754" s="45"/>
      <c r="VVX754" s="45"/>
      <c r="VVY754" s="45"/>
      <c r="VVZ754" s="45"/>
      <c r="VWA754" s="45"/>
      <c r="VWB754" s="45"/>
      <c r="VWC754" s="45"/>
      <c r="VWD754" s="45"/>
      <c r="VWE754" s="45"/>
      <c r="VWF754" s="45"/>
      <c r="VWG754" s="45"/>
      <c r="VWH754" s="45"/>
      <c r="VWI754" s="45"/>
      <c r="VWJ754" s="45"/>
      <c r="VWK754" s="45"/>
      <c r="VWL754" s="45"/>
      <c r="VWM754" s="45"/>
      <c r="VWN754" s="45"/>
      <c r="VWO754" s="45"/>
      <c r="VWP754" s="45"/>
      <c r="VWQ754" s="45"/>
      <c r="VWR754" s="45"/>
      <c r="VWS754" s="45"/>
      <c r="VWT754" s="45"/>
      <c r="VWU754" s="45"/>
      <c r="VWV754" s="45"/>
      <c r="VWW754" s="45"/>
      <c r="VWX754" s="45"/>
      <c r="VWY754" s="45"/>
      <c r="VWZ754" s="45"/>
      <c r="VXA754" s="45"/>
      <c r="VXB754" s="45"/>
      <c r="VXC754" s="45"/>
      <c r="VXD754" s="45"/>
      <c r="VXE754" s="45"/>
      <c r="VXF754" s="45"/>
      <c r="VXG754" s="45"/>
      <c r="VXH754" s="45"/>
      <c r="VXI754" s="45"/>
      <c r="VXJ754" s="45"/>
      <c r="VXK754" s="45"/>
      <c r="VXL754" s="45"/>
      <c r="VXM754" s="45"/>
      <c r="VXN754" s="45"/>
      <c r="VXO754" s="45"/>
      <c r="VXP754" s="45"/>
      <c r="VXQ754" s="45"/>
      <c r="VXR754" s="45"/>
      <c r="VXS754" s="45"/>
      <c r="VXT754" s="45"/>
      <c r="VXU754" s="45"/>
      <c r="VXV754" s="45"/>
      <c r="VXW754" s="45"/>
      <c r="VXX754" s="45"/>
      <c r="VXY754" s="45"/>
      <c r="VXZ754" s="45"/>
      <c r="VYA754" s="45"/>
      <c r="VYB754" s="45"/>
      <c r="VYC754" s="45"/>
      <c r="VYD754" s="45"/>
      <c r="VYE754" s="45"/>
      <c r="VYF754" s="45"/>
      <c r="VYG754" s="45"/>
      <c r="VYH754" s="45"/>
      <c r="VYI754" s="45"/>
      <c r="VYJ754" s="45"/>
      <c r="VYK754" s="45"/>
      <c r="VYL754" s="45"/>
      <c r="VYM754" s="45"/>
      <c r="VYN754" s="45"/>
      <c r="VYO754" s="45"/>
      <c r="VYP754" s="45"/>
      <c r="VYQ754" s="45"/>
      <c r="VYR754" s="45"/>
      <c r="VYS754" s="45"/>
      <c r="VYT754" s="45"/>
      <c r="VYU754" s="45"/>
      <c r="VYV754" s="45"/>
      <c r="VYW754" s="45"/>
      <c r="VYX754" s="45"/>
      <c r="VYY754" s="45"/>
      <c r="VYZ754" s="45"/>
      <c r="VZA754" s="45"/>
      <c r="VZB754" s="45"/>
      <c r="VZC754" s="45"/>
      <c r="VZD754" s="45"/>
      <c r="VZE754" s="45"/>
      <c r="VZF754" s="45"/>
      <c r="VZG754" s="45"/>
      <c r="VZH754" s="45"/>
      <c r="VZI754" s="45"/>
      <c r="VZJ754" s="45"/>
      <c r="VZK754" s="45"/>
      <c r="VZL754" s="45"/>
      <c r="VZM754" s="45"/>
      <c r="VZN754" s="45"/>
      <c r="VZO754" s="45"/>
      <c r="VZP754" s="45"/>
      <c r="VZQ754" s="45"/>
      <c r="VZR754" s="45"/>
      <c r="VZS754" s="45"/>
      <c r="VZT754" s="45"/>
      <c r="VZU754" s="45"/>
      <c r="VZV754" s="45"/>
      <c r="VZW754" s="45"/>
      <c r="VZX754" s="45"/>
      <c r="VZY754" s="45"/>
      <c r="VZZ754" s="45"/>
      <c r="WAA754" s="45"/>
      <c r="WAB754" s="45"/>
      <c r="WAC754" s="45"/>
      <c r="WAD754" s="45"/>
      <c r="WAE754" s="45"/>
      <c r="WAF754" s="45"/>
      <c r="WAG754" s="45"/>
      <c r="WAH754" s="45"/>
      <c r="WAI754" s="45"/>
      <c r="WAJ754" s="45"/>
      <c r="WAK754" s="45"/>
      <c r="WAL754" s="45"/>
      <c r="WAM754" s="45"/>
      <c r="WAN754" s="45"/>
      <c r="WAO754" s="45"/>
      <c r="WAP754" s="45"/>
      <c r="WAQ754" s="45"/>
      <c r="WAR754" s="45"/>
      <c r="WAS754" s="45"/>
      <c r="WAT754" s="45"/>
      <c r="WAU754" s="45"/>
      <c r="WAV754" s="45"/>
      <c r="WAW754" s="45"/>
      <c r="WAX754" s="45"/>
      <c r="WAY754" s="45"/>
      <c r="WAZ754" s="45"/>
      <c r="WBA754" s="45"/>
      <c r="WBB754" s="45"/>
      <c r="WBC754" s="45"/>
      <c r="WBD754" s="45"/>
      <c r="WBE754" s="45"/>
      <c r="WBF754" s="45"/>
      <c r="WBG754" s="45"/>
      <c r="WBH754" s="45"/>
      <c r="WBI754" s="45"/>
      <c r="WBJ754" s="45"/>
      <c r="WBK754" s="45"/>
      <c r="WBL754" s="45"/>
      <c r="WBM754" s="45"/>
      <c r="WBN754" s="45"/>
      <c r="WBO754" s="45"/>
      <c r="WBP754" s="45"/>
      <c r="WBQ754" s="45"/>
      <c r="WBR754" s="45"/>
      <c r="WBS754" s="45"/>
      <c r="WBT754" s="45"/>
      <c r="WBU754" s="45"/>
      <c r="WBV754" s="45"/>
      <c r="WBW754" s="45"/>
      <c r="WBX754" s="45"/>
      <c r="WBY754" s="45"/>
      <c r="WBZ754" s="45"/>
      <c r="WCA754" s="45"/>
      <c r="WCB754" s="45"/>
      <c r="WCC754" s="45"/>
      <c r="WCD754" s="45"/>
      <c r="WCE754" s="45"/>
      <c r="WCF754" s="45"/>
      <c r="WCG754" s="45"/>
      <c r="WCH754" s="45"/>
      <c r="WCI754" s="45"/>
      <c r="WCJ754" s="45"/>
      <c r="WCK754" s="45"/>
      <c r="WCL754" s="45"/>
      <c r="WCM754" s="45"/>
      <c r="WCN754" s="45"/>
      <c r="WCO754" s="45"/>
      <c r="WCP754" s="45"/>
      <c r="WCQ754" s="45"/>
      <c r="WCR754" s="45"/>
      <c r="WCS754" s="45"/>
      <c r="WCT754" s="45"/>
      <c r="WCU754" s="45"/>
      <c r="WCV754" s="45"/>
      <c r="WCW754" s="45"/>
      <c r="WCX754" s="45"/>
      <c r="WCY754" s="45"/>
      <c r="WCZ754" s="45"/>
      <c r="WDA754" s="45"/>
      <c r="WDB754" s="45"/>
      <c r="WDC754" s="45"/>
      <c r="WDD754" s="45"/>
      <c r="WDE754" s="45"/>
      <c r="WDF754" s="45"/>
      <c r="WDG754" s="45"/>
      <c r="WDH754" s="45"/>
      <c r="WDI754" s="45"/>
      <c r="WDJ754" s="45"/>
      <c r="WDK754" s="45"/>
      <c r="WDL754" s="45"/>
      <c r="WDM754" s="45"/>
      <c r="WDN754" s="45"/>
      <c r="WDO754" s="45"/>
      <c r="WDP754" s="45"/>
      <c r="WDQ754" s="45"/>
      <c r="WDR754" s="45"/>
      <c r="WDS754" s="45"/>
      <c r="WDT754" s="45"/>
      <c r="WDU754" s="45"/>
      <c r="WDV754" s="45"/>
      <c r="WDW754" s="45"/>
      <c r="WDX754" s="45"/>
      <c r="WDY754" s="45"/>
      <c r="WDZ754" s="45"/>
      <c r="WEA754" s="45"/>
      <c r="WEB754" s="45"/>
      <c r="WEC754" s="45"/>
      <c r="WED754" s="45"/>
      <c r="WEE754" s="45"/>
      <c r="WEF754" s="45"/>
      <c r="WEG754" s="45"/>
      <c r="WEH754" s="45"/>
      <c r="WEI754" s="45"/>
      <c r="WEJ754" s="45"/>
      <c r="WEK754" s="45"/>
      <c r="WEL754" s="45"/>
      <c r="WEM754" s="45"/>
      <c r="WEN754" s="45"/>
      <c r="WEO754" s="45"/>
      <c r="WEP754" s="45"/>
      <c r="WEQ754" s="45"/>
      <c r="WER754" s="45"/>
      <c r="WES754" s="45"/>
      <c r="WET754" s="45"/>
      <c r="WEU754" s="45"/>
      <c r="WEV754" s="45"/>
      <c r="WEW754" s="45"/>
      <c r="WEX754" s="45"/>
      <c r="WEY754" s="45"/>
      <c r="WEZ754" s="45"/>
      <c r="WFA754" s="45"/>
      <c r="WFB754" s="45"/>
      <c r="WFC754" s="45"/>
      <c r="WFD754" s="45"/>
      <c r="WFE754" s="45"/>
      <c r="WFF754" s="45"/>
      <c r="WFG754" s="45"/>
      <c r="WFH754" s="45"/>
      <c r="WFI754" s="45"/>
      <c r="WFJ754" s="45"/>
      <c r="WFK754" s="45"/>
      <c r="WFL754" s="45"/>
      <c r="WFM754" s="45"/>
      <c r="WFN754" s="45"/>
      <c r="WFO754" s="45"/>
      <c r="WFP754" s="45"/>
      <c r="WFQ754" s="45"/>
      <c r="WFR754" s="45"/>
      <c r="WFS754" s="45"/>
      <c r="WFT754" s="45"/>
      <c r="WFU754" s="45"/>
      <c r="WFV754" s="45"/>
      <c r="WFW754" s="45"/>
      <c r="WFX754" s="45"/>
      <c r="WFY754" s="45"/>
      <c r="WFZ754" s="45"/>
      <c r="WGA754" s="45"/>
      <c r="WGB754" s="45"/>
      <c r="WGC754" s="45"/>
      <c r="WGD754" s="45"/>
      <c r="WGE754" s="45"/>
      <c r="WGF754" s="45"/>
      <c r="WGG754" s="45"/>
      <c r="WGH754" s="45"/>
      <c r="WGI754" s="45"/>
      <c r="WGJ754" s="45"/>
      <c r="WGK754" s="45"/>
      <c r="WGL754" s="45"/>
      <c r="WGM754" s="45"/>
      <c r="WGN754" s="45"/>
      <c r="WGO754" s="45"/>
      <c r="WGP754" s="45"/>
      <c r="WGQ754" s="45"/>
      <c r="WGR754" s="45"/>
      <c r="WGS754" s="45"/>
      <c r="WGT754" s="45"/>
      <c r="WGU754" s="45"/>
      <c r="WGV754" s="45"/>
      <c r="WGW754" s="45"/>
      <c r="WGX754" s="45"/>
      <c r="WGY754" s="45"/>
      <c r="WGZ754" s="45"/>
      <c r="WHA754" s="45"/>
      <c r="WHB754" s="45"/>
      <c r="WHC754" s="45"/>
      <c r="WHD754" s="45"/>
      <c r="WHE754" s="45"/>
      <c r="WHF754" s="45"/>
      <c r="WHG754" s="45"/>
      <c r="WHH754" s="45"/>
      <c r="WHI754" s="45"/>
      <c r="WHJ754" s="45"/>
      <c r="WHK754" s="45"/>
      <c r="WHL754" s="45"/>
      <c r="WHM754" s="45"/>
      <c r="WHN754" s="45"/>
      <c r="WHO754" s="45"/>
      <c r="WHP754" s="45"/>
      <c r="WHQ754" s="45"/>
      <c r="WHR754" s="45"/>
      <c r="WHS754" s="45"/>
      <c r="WHT754" s="45"/>
      <c r="WHU754" s="45"/>
      <c r="WHV754" s="45"/>
      <c r="WHW754" s="45"/>
      <c r="WHX754" s="45"/>
      <c r="WHY754" s="45"/>
      <c r="WHZ754" s="45"/>
      <c r="WIA754" s="45"/>
      <c r="WIB754" s="45"/>
      <c r="WIC754" s="45"/>
      <c r="WID754" s="45"/>
      <c r="WIE754" s="45"/>
      <c r="WIF754" s="45"/>
      <c r="WIG754" s="45"/>
      <c r="WIH754" s="45"/>
      <c r="WII754" s="45"/>
      <c r="WIJ754" s="45"/>
      <c r="WIK754" s="45"/>
      <c r="WIL754" s="45"/>
      <c r="WIM754" s="45"/>
      <c r="WIN754" s="45"/>
      <c r="WIO754" s="45"/>
      <c r="WIP754" s="45"/>
      <c r="WIQ754" s="45"/>
      <c r="WIR754" s="45"/>
      <c r="WIS754" s="45"/>
      <c r="WIT754" s="45"/>
      <c r="WIU754" s="45"/>
      <c r="WIV754" s="45"/>
      <c r="WIW754" s="45"/>
      <c r="WIX754" s="45"/>
      <c r="WIY754" s="45"/>
      <c r="WIZ754" s="45"/>
      <c r="WJA754" s="45"/>
      <c r="WJB754" s="45"/>
      <c r="WJC754" s="45"/>
      <c r="WJD754" s="45"/>
      <c r="WJE754" s="45"/>
      <c r="WJF754" s="45"/>
      <c r="WJG754" s="45"/>
      <c r="WJH754" s="45"/>
      <c r="WJI754" s="45"/>
      <c r="WJJ754" s="45"/>
      <c r="WJK754" s="45"/>
      <c r="WJL754" s="45"/>
      <c r="WJM754" s="45"/>
      <c r="WJN754" s="45"/>
      <c r="WJO754" s="45"/>
      <c r="WJP754" s="45"/>
      <c r="WJQ754" s="45"/>
      <c r="WJR754" s="45"/>
      <c r="WJS754" s="45"/>
      <c r="WJT754" s="45"/>
      <c r="WJU754" s="45"/>
      <c r="WJV754" s="45"/>
      <c r="WJW754" s="45"/>
      <c r="WJX754" s="45"/>
      <c r="WJY754" s="45"/>
      <c r="WJZ754" s="45"/>
      <c r="WKA754" s="45"/>
      <c r="WKB754" s="45"/>
      <c r="WKC754" s="45"/>
      <c r="WKD754" s="45"/>
      <c r="WKE754" s="45"/>
      <c r="WKF754" s="45"/>
      <c r="WKG754" s="45"/>
      <c r="WKH754" s="45"/>
      <c r="WKI754" s="45"/>
      <c r="WKJ754" s="45"/>
      <c r="WKK754" s="45"/>
      <c r="WKL754" s="45"/>
      <c r="WKM754" s="45"/>
      <c r="WKN754" s="45"/>
      <c r="WKO754" s="45"/>
      <c r="WKP754" s="45"/>
      <c r="WKQ754" s="45"/>
      <c r="WKR754" s="45"/>
      <c r="WKS754" s="45"/>
      <c r="WKT754" s="45"/>
      <c r="WKU754" s="45"/>
      <c r="WKV754" s="45"/>
      <c r="WKW754" s="45"/>
      <c r="WKX754" s="45"/>
      <c r="WKY754" s="45"/>
      <c r="WKZ754" s="45"/>
      <c r="WLA754" s="45"/>
      <c r="WLB754" s="45"/>
      <c r="WLC754" s="45"/>
      <c r="WLD754" s="45"/>
      <c r="WLE754" s="45"/>
      <c r="WLF754" s="45"/>
      <c r="WLG754" s="45"/>
      <c r="WLH754" s="45"/>
      <c r="WLI754" s="45"/>
      <c r="WLJ754" s="45"/>
      <c r="WLK754" s="45"/>
      <c r="WLL754" s="45"/>
      <c r="WLM754" s="45"/>
      <c r="WLN754" s="45"/>
      <c r="WLO754" s="45"/>
      <c r="WLP754" s="45"/>
      <c r="WLQ754" s="45"/>
      <c r="WLR754" s="45"/>
      <c r="WLS754" s="45"/>
      <c r="WLT754" s="45"/>
      <c r="WLU754" s="45"/>
      <c r="WLV754" s="45"/>
      <c r="WLW754" s="45"/>
      <c r="WLX754" s="45"/>
      <c r="WLY754" s="45"/>
      <c r="WLZ754" s="45"/>
      <c r="WMA754" s="45"/>
      <c r="WMB754" s="45"/>
      <c r="WMC754" s="45"/>
      <c r="WMD754" s="45"/>
      <c r="WME754" s="45"/>
      <c r="WMF754" s="45"/>
      <c r="WMG754" s="45"/>
      <c r="WMH754" s="45"/>
      <c r="WMI754" s="45"/>
      <c r="WMJ754" s="45"/>
      <c r="WMK754" s="45"/>
      <c r="WML754" s="45"/>
      <c r="WMM754" s="45"/>
      <c r="WMN754" s="45"/>
      <c r="WMO754" s="45"/>
      <c r="WMP754" s="45"/>
      <c r="WMQ754" s="45"/>
      <c r="WMR754" s="45"/>
      <c r="WMS754" s="45"/>
      <c r="WMT754" s="45"/>
      <c r="WMU754" s="45"/>
      <c r="WMV754" s="45"/>
      <c r="WMW754" s="45"/>
      <c r="WMX754" s="45"/>
      <c r="WMY754" s="45"/>
      <c r="WMZ754" s="45"/>
      <c r="WNA754" s="45"/>
      <c r="WNB754" s="45"/>
      <c r="WNC754" s="45"/>
      <c r="WND754" s="45"/>
      <c r="WNE754" s="45"/>
      <c r="WNF754" s="45"/>
      <c r="WNG754" s="45"/>
      <c r="WNH754" s="45"/>
      <c r="WNI754" s="45"/>
      <c r="WNJ754" s="45"/>
      <c r="WNK754" s="45"/>
      <c r="WNL754" s="45"/>
      <c r="WNM754" s="45"/>
      <c r="WNN754" s="45"/>
      <c r="WNO754" s="45"/>
      <c r="WNP754" s="45"/>
      <c r="WNQ754" s="45"/>
      <c r="WNR754" s="45"/>
      <c r="WNS754" s="45"/>
      <c r="WNT754" s="45"/>
      <c r="WNU754" s="45"/>
      <c r="WNV754" s="45"/>
      <c r="WNW754" s="45"/>
      <c r="WNX754" s="45"/>
      <c r="WNY754" s="45"/>
      <c r="WNZ754" s="45"/>
      <c r="WOA754" s="45"/>
      <c r="WOB754" s="45"/>
      <c r="WOC754" s="45"/>
      <c r="WOD754" s="45"/>
      <c r="WOE754" s="45"/>
      <c r="WOF754" s="45"/>
      <c r="WOG754" s="45"/>
      <c r="WOH754" s="45"/>
      <c r="WOI754" s="45"/>
      <c r="WOJ754" s="45"/>
      <c r="WOK754" s="45"/>
      <c r="WOL754" s="45"/>
      <c r="WOM754" s="45"/>
      <c r="WON754" s="45"/>
      <c r="WOO754" s="45"/>
      <c r="WOP754" s="45"/>
      <c r="WOQ754" s="45"/>
      <c r="WOR754" s="45"/>
      <c r="WOS754" s="45"/>
      <c r="WOT754" s="45"/>
      <c r="WOU754" s="45"/>
      <c r="WOV754" s="45"/>
      <c r="WOW754" s="45"/>
      <c r="WOX754" s="45"/>
      <c r="WOY754" s="45"/>
      <c r="WOZ754" s="45"/>
      <c r="WPA754" s="45"/>
      <c r="WPB754" s="45"/>
      <c r="WPC754" s="45"/>
      <c r="WPD754" s="45"/>
      <c r="WPE754" s="45"/>
      <c r="WPF754" s="45"/>
      <c r="WPG754" s="45"/>
      <c r="WPH754" s="45"/>
      <c r="WPI754" s="45"/>
      <c r="WPJ754" s="45"/>
      <c r="WPK754" s="45"/>
      <c r="WPL754" s="45"/>
      <c r="WPM754" s="45"/>
      <c r="WPN754" s="45"/>
      <c r="WPO754" s="45"/>
      <c r="WPP754" s="45"/>
      <c r="WPQ754" s="45"/>
      <c r="WPR754" s="45"/>
      <c r="WPS754" s="45"/>
      <c r="WPT754" s="45"/>
      <c r="WPU754" s="45"/>
      <c r="WPV754" s="45"/>
      <c r="WPW754" s="45"/>
      <c r="WPX754" s="45"/>
      <c r="WPY754" s="45"/>
      <c r="WPZ754" s="45"/>
      <c r="WQA754" s="45"/>
      <c r="WQB754" s="45"/>
      <c r="WQC754" s="45"/>
      <c r="WQD754" s="45"/>
      <c r="WQE754" s="45"/>
      <c r="WQF754" s="45"/>
      <c r="WQG754" s="45"/>
      <c r="WQH754" s="45"/>
      <c r="WQI754" s="45"/>
      <c r="WQJ754" s="45"/>
      <c r="WQK754" s="45"/>
      <c r="WQL754" s="45"/>
      <c r="WQM754" s="45"/>
      <c r="WQN754" s="45"/>
      <c r="WQO754" s="45"/>
      <c r="WQP754" s="45"/>
      <c r="WQQ754" s="45"/>
      <c r="WQR754" s="45"/>
      <c r="WQS754" s="45"/>
      <c r="WQT754" s="45"/>
      <c r="WQU754" s="45"/>
      <c r="WQV754" s="45"/>
      <c r="WQW754" s="45"/>
      <c r="WQX754" s="45"/>
      <c r="WQY754" s="45"/>
      <c r="WQZ754" s="45"/>
      <c r="WRA754" s="45"/>
      <c r="WRB754" s="45"/>
      <c r="WRC754" s="45"/>
      <c r="WRD754" s="45"/>
      <c r="WRE754" s="45"/>
      <c r="WRF754" s="45"/>
      <c r="WRG754" s="45"/>
      <c r="WRH754" s="45"/>
      <c r="WRI754" s="45"/>
      <c r="WRJ754" s="45"/>
      <c r="WRK754" s="45"/>
      <c r="WRL754" s="45"/>
      <c r="WRM754" s="45"/>
      <c r="WRN754" s="45"/>
      <c r="WRO754" s="45"/>
      <c r="WRP754" s="45"/>
      <c r="WRQ754" s="45"/>
      <c r="WRR754" s="45"/>
      <c r="WRS754" s="45"/>
      <c r="WRT754" s="45"/>
      <c r="WRU754" s="45"/>
      <c r="WRV754" s="45"/>
      <c r="WRW754" s="45"/>
      <c r="WRX754" s="45"/>
      <c r="WRY754" s="45"/>
      <c r="WRZ754" s="45"/>
      <c r="WSA754" s="45"/>
      <c r="WSB754" s="45"/>
      <c r="WSC754" s="45"/>
      <c r="WSD754" s="45"/>
      <c r="WSE754" s="45"/>
      <c r="WSF754" s="45"/>
      <c r="WSG754" s="45"/>
      <c r="WSH754" s="45"/>
      <c r="WSI754" s="45"/>
      <c r="WSJ754" s="45"/>
      <c r="WSK754" s="45"/>
      <c r="WSL754" s="45"/>
      <c r="WSM754" s="45"/>
      <c r="WSN754" s="45"/>
      <c r="WSO754" s="45"/>
      <c r="WSP754" s="45"/>
      <c r="WSQ754" s="45"/>
      <c r="WSR754" s="45"/>
      <c r="WSS754" s="45"/>
      <c r="WST754" s="45"/>
      <c r="WSU754" s="45"/>
      <c r="WSV754" s="45"/>
      <c r="WSW754" s="45"/>
      <c r="WSX754" s="45"/>
      <c r="WSY754" s="45"/>
      <c r="WSZ754" s="45"/>
      <c r="WTA754" s="45"/>
      <c r="WTB754" s="45"/>
      <c r="WTC754" s="45"/>
      <c r="WTD754" s="45"/>
      <c r="WTE754" s="45"/>
      <c r="WTF754" s="45"/>
      <c r="WTG754" s="45"/>
      <c r="WTH754" s="45"/>
      <c r="WTI754" s="45"/>
      <c r="WTJ754" s="45"/>
      <c r="WTK754" s="45"/>
      <c r="WTL754" s="45"/>
      <c r="WTM754" s="45"/>
      <c r="WTN754" s="45"/>
      <c r="WTO754" s="45"/>
      <c r="WTP754" s="45"/>
      <c r="WTQ754" s="45"/>
      <c r="WTR754" s="45"/>
      <c r="WTS754" s="45"/>
      <c r="WTT754" s="45"/>
      <c r="WTU754" s="45"/>
      <c r="WTV754" s="45"/>
      <c r="WTW754" s="45"/>
      <c r="WTX754" s="45"/>
      <c r="WTY754" s="45"/>
      <c r="WTZ754" s="45"/>
      <c r="WUA754" s="45"/>
      <c r="WUB754" s="45"/>
      <c r="WUC754" s="45"/>
      <c r="WUD754" s="45"/>
      <c r="WUE754" s="45"/>
      <c r="WUF754" s="45"/>
      <c r="WUG754" s="45"/>
      <c r="WUH754" s="45"/>
      <c r="WUI754" s="45"/>
      <c r="WUJ754" s="45"/>
      <c r="WUK754" s="45"/>
      <c r="WUL754" s="45"/>
      <c r="WUM754" s="45"/>
      <c r="WUN754" s="45"/>
      <c r="WUO754" s="45"/>
      <c r="WUP754" s="45"/>
      <c r="WUQ754" s="45"/>
      <c r="WUR754" s="45"/>
      <c r="WUS754" s="45"/>
      <c r="WUT754" s="45"/>
      <c r="WUU754" s="45"/>
      <c r="WUV754" s="45"/>
      <c r="WUW754" s="45"/>
      <c r="WUX754" s="45"/>
      <c r="WUY754" s="45"/>
      <c r="WUZ754" s="45"/>
      <c r="WVA754" s="45"/>
      <c r="WVB754" s="45"/>
      <c r="WVC754" s="45"/>
      <c r="WVD754" s="45"/>
      <c r="WVE754" s="45"/>
      <c r="WVF754" s="45"/>
      <c r="WVG754" s="45"/>
      <c r="WVH754" s="45"/>
      <c r="WVI754" s="45"/>
      <c r="WVJ754" s="45"/>
      <c r="WVK754" s="45"/>
      <c r="WVL754" s="45"/>
      <c r="WVM754" s="45"/>
      <c r="WVN754" s="45"/>
      <c r="WVO754" s="45"/>
      <c r="WVP754" s="45"/>
      <c r="WVQ754" s="45"/>
      <c r="WVR754" s="45"/>
      <c r="WVS754" s="45"/>
      <c r="WVT754" s="45"/>
      <c r="WVU754" s="45"/>
      <c r="WVV754" s="45"/>
      <c r="WVW754" s="45"/>
      <c r="WVX754" s="45"/>
      <c r="WVY754" s="45"/>
      <c r="WVZ754" s="45"/>
      <c r="WWA754" s="45"/>
      <c r="WWB754" s="45"/>
      <c r="WWC754" s="45"/>
      <c r="WWD754" s="45"/>
      <c r="WWE754" s="45"/>
      <c r="WWF754" s="45"/>
      <c r="WWG754" s="45"/>
      <c r="WWH754" s="45"/>
      <c r="WWI754" s="45"/>
      <c r="WWJ754" s="45"/>
      <c r="WWK754" s="45"/>
      <c r="WWL754" s="45"/>
      <c r="WWM754" s="45"/>
      <c r="WWN754" s="45"/>
      <c r="WWO754" s="45"/>
      <c r="WWP754" s="45"/>
      <c r="WWQ754" s="45"/>
      <c r="WWR754" s="45"/>
      <c r="WWS754" s="45"/>
      <c r="WWT754" s="45"/>
      <c r="WWU754" s="45"/>
      <c r="WWV754" s="45"/>
      <c r="WWW754" s="45"/>
      <c r="WWX754" s="45"/>
      <c r="WWY754" s="45"/>
      <c r="WWZ754" s="45"/>
      <c r="WXA754" s="45"/>
      <c r="WXB754" s="45"/>
      <c r="WXC754" s="45"/>
      <c r="WXD754" s="45"/>
      <c r="WXE754" s="45"/>
      <c r="WXF754" s="45"/>
      <c r="WXG754" s="45"/>
      <c r="WXH754" s="45"/>
      <c r="WXI754" s="45"/>
      <c r="WXJ754" s="45"/>
      <c r="WXK754" s="45"/>
      <c r="WXL754" s="45"/>
      <c r="WXM754" s="45"/>
      <c r="WXN754" s="45"/>
      <c r="WXO754" s="45"/>
      <c r="WXP754" s="45"/>
      <c r="WXQ754" s="45"/>
      <c r="WXR754" s="45"/>
      <c r="WXS754" s="45"/>
      <c r="WXT754" s="45"/>
      <c r="WXU754" s="45"/>
      <c r="WXV754" s="45"/>
      <c r="WXW754" s="45"/>
      <c r="WXX754" s="45"/>
      <c r="WXY754" s="45"/>
    </row>
    <row r="755" spans="1:16197" ht="35.25" x14ac:dyDescent="0.5">
      <c r="A755">
        <v>1</v>
      </c>
      <c r="B755" s="241">
        <f>SUBTOTAL(9,$A$377:A755)</f>
        <v>337</v>
      </c>
      <c r="C755" s="248" t="s">
        <v>15260</v>
      </c>
      <c r="D755" s="249"/>
      <c r="E755" s="241">
        <v>1984</v>
      </c>
      <c r="F755" s="224" t="s">
        <v>17152</v>
      </c>
      <c r="G755" s="241">
        <v>2</v>
      </c>
      <c r="H755" s="241">
        <v>3</v>
      </c>
      <c r="I755" s="242">
        <v>1042.4000000000001</v>
      </c>
      <c r="J755" s="242">
        <v>951.9</v>
      </c>
      <c r="K755" s="250">
        <v>47</v>
      </c>
      <c r="L755" s="241" t="s">
        <v>17021</v>
      </c>
      <c r="M755" s="241" t="s">
        <v>17056</v>
      </c>
      <c r="N755" s="241" t="s">
        <v>17025</v>
      </c>
      <c r="O755" s="242">
        <v>7705763.3499999996</v>
      </c>
      <c r="P755" s="245"/>
      <c r="Q755" s="242">
        <v>0</v>
      </c>
      <c r="R755" s="242">
        <v>0</v>
      </c>
      <c r="S755" s="242">
        <f>O755-Q755-R755</f>
        <v>7705763.3499999996</v>
      </c>
      <c r="T755" s="225">
        <f>O755/I755</f>
        <v>7392.3286166538746</v>
      </c>
      <c r="U755" s="232">
        <v>9269.0460475825003</v>
      </c>
    </row>
    <row r="756" spans="1:16197" ht="35.25" x14ac:dyDescent="0.5">
      <c r="B756" s="259" t="s">
        <v>269</v>
      </c>
      <c r="C756" s="251"/>
      <c r="D756" s="223" t="s">
        <v>17004</v>
      </c>
      <c r="E756" s="224" t="s">
        <v>17004</v>
      </c>
      <c r="F756" s="224" t="s">
        <v>17004</v>
      </c>
      <c r="G756" s="224" t="s">
        <v>17004</v>
      </c>
      <c r="H756" s="224" t="s">
        <v>17004</v>
      </c>
      <c r="I756" s="229">
        <f>SUM(I757:I765)</f>
        <v>7018.04</v>
      </c>
      <c r="J756" s="229">
        <f t="shared" ref="J756:S756" si="304">SUM(J757:J765)</f>
        <v>6243.2</v>
      </c>
      <c r="K756" s="230">
        <f t="shared" si="304"/>
        <v>394</v>
      </c>
      <c r="L756" s="224" t="s">
        <v>17004</v>
      </c>
      <c r="M756" s="224" t="s">
        <v>17004</v>
      </c>
      <c r="N756" s="227" t="s">
        <v>17004</v>
      </c>
      <c r="O756" s="231">
        <v>12183682.369999999</v>
      </c>
      <c r="P756" s="229">
        <f t="shared" si="304"/>
        <v>0</v>
      </c>
      <c r="Q756" s="229">
        <f t="shared" si="304"/>
        <v>0</v>
      </c>
      <c r="R756" s="229">
        <f t="shared" si="304"/>
        <v>845258.33000000007</v>
      </c>
      <c r="S756" s="229">
        <f t="shared" si="304"/>
        <v>11338424.039999997</v>
      </c>
      <c r="T756" s="225">
        <f t="shared" si="281"/>
        <v>1736.0519988486813</v>
      </c>
      <c r="U756" s="232">
        <f>MAX(U757:U765)</f>
        <v>4733.6008501407769</v>
      </c>
    </row>
    <row r="757" spans="1:16197" ht="35.25" x14ac:dyDescent="0.5">
      <c r="A757">
        <v>1</v>
      </c>
      <c r="B757" s="241">
        <f>SUBTOTAL(9,$A$377:A757)</f>
        <v>338</v>
      </c>
      <c r="C757" s="234" t="s">
        <v>272</v>
      </c>
      <c r="D757" s="235"/>
      <c r="E757" s="224">
        <v>1986</v>
      </c>
      <c r="F757" s="224" t="s">
        <v>17152</v>
      </c>
      <c r="G757" s="224">
        <v>4</v>
      </c>
      <c r="H757" s="224" t="s">
        <v>16973</v>
      </c>
      <c r="I757" s="236">
        <v>912.79</v>
      </c>
      <c r="J757" s="236">
        <v>778.3</v>
      </c>
      <c r="K757" s="237">
        <v>42</v>
      </c>
      <c r="L757" s="224" t="s">
        <v>17021</v>
      </c>
      <c r="M757" s="224" t="s">
        <v>17037</v>
      </c>
      <c r="N757" s="227" t="s">
        <v>17141</v>
      </c>
      <c r="O757" s="232">
        <v>4320783.5199999996</v>
      </c>
      <c r="P757" s="232"/>
      <c r="Q757" s="232">
        <v>0</v>
      </c>
      <c r="R757" s="232">
        <v>0</v>
      </c>
      <c r="S757" s="232">
        <f t="shared" ref="S757:S765" si="305">O757-Q757-R757</f>
        <v>4320783.5199999996</v>
      </c>
      <c r="T757" s="225">
        <f t="shared" si="281"/>
        <v>4733.6008501407769</v>
      </c>
      <c r="U757" s="232">
        <v>4733.6008501407769</v>
      </c>
    </row>
    <row r="758" spans="1:16197" ht="35.25" x14ac:dyDescent="0.5">
      <c r="A758">
        <v>1</v>
      </c>
      <c r="B758" s="241">
        <f>SUBTOTAL(9,$A$377:A758)</f>
        <v>339</v>
      </c>
      <c r="C758" s="234" t="s">
        <v>271</v>
      </c>
      <c r="D758" s="235"/>
      <c r="E758" s="224">
        <v>1986</v>
      </c>
      <c r="F758" s="224" t="s">
        <v>17152</v>
      </c>
      <c r="G758" s="224">
        <v>4</v>
      </c>
      <c r="H758" s="224" t="s">
        <v>16973</v>
      </c>
      <c r="I758" s="236">
        <v>914.39</v>
      </c>
      <c r="J758" s="236">
        <v>779.9</v>
      </c>
      <c r="K758" s="237">
        <v>42</v>
      </c>
      <c r="L758" s="224" t="s">
        <v>17021</v>
      </c>
      <c r="M758" s="224" t="s">
        <v>17037</v>
      </c>
      <c r="N758" s="227" t="s">
        <v>17141</v>
      </c>
      <c r="O758" s="232">
        <v>4320783.5200000005</v>
      </c>
      <c r="P758" s="232"/>
      <c r="Q758" s="232">
        <v>0</v>
      </c>
      <c r="R758" s="232">
        <v>0</v>
      </c>
      <c r="S758" s="232">
        <f t="shared" si="305"/>
        <v>4320783.5200000005</v>
      </c>
      <c r="T758" s="225">
        <f t="shared" si="281"/>
        <v>4725.3179934163763</v>
      </c>
      <c r="U758" s="232">
        <v>4725.3179934163754</v>
      </c>
    </row>
    <row r="759" spans="1:16197" ht="35.25" x14ac:dyDescent="0.5">
      <c r="A759">
        <v>1</v>
      </c>
      <c r="B759" s="241">
        <f>SUBTOTAL(9,$A$377:A759)</f>
        <v>340</v>
      </c>
      <c r="C759" s="240" t="s">
        <v>15488</v>
      </c>
      <c r="D759" s="241"/>
      <c r="E759" s="241">
        <v>1967</v>
      </c>
      <c r="F759" s="224" t="s">
        <v>17152</v>
      </c>
      <c r="G759" s="241">
        <v>2</v>
      </c>
      <c r="H759" s="241">
        <v>2</v>
      </c>
      <c r="I759" s="242">
        <v>716.98</v>
      </c>
      <c r="J759" s="242">
        <v>650</v>
      </c>
      <c r="K759" s="243">
        <v>42</v>
      </c>
      <c r="L759" s="241" t="s">
        <v>17021</v>
      </c>
      <c r="M759" s="241" t="s">
        <v>17037</v>
      </c>
      <c r="N759" s="244" t="s">
        <v>17141</v>
      </c>
      <c r="O759" s="245">
        <v>504046.25</v>
      </c>
      <c r="P759" s="245">
        <v>0</v>
      </c>
      <c r="Q759" s="232">
        <v>0</v>
      </c>
      <c r="R759" s="232">
        <v>116750.08</v>
      </c>
      <c r="S759" s="232">
        <f t="shared" si="305"/>
        <v>387296.17</v>
      </c>
      <c r="T759" s="225">
        <f t="shared" si="281"/>
        <v>703.0129850205027</v>
      </c>
      <c r="U759" s="232">
        <v>703.0129850205027</v>
      </c>
    </row>
    <row r="760" spans="1:16197" ht="35.25" x14ac:dyDescent="0.5">
      <c r="A760">
        <v>1</v>
      </c>
      <c r="B760" s="241">
        <f>SUBTOTAL(9,$A$377:A760)</f>
        <v>341</v>
      </c>
      <c r="C760" s="240" t="s">
        <v>15490</v>
      </c>
      <c r="D760" s="241"/>
      <c r="E760" s="241">
        <v>1968</v>
      </c>
      <c r="F760" s="224" t="s">
        <v>17152</v>
      </c>
      <c r="G760" s="241">
        <v>2</v>
      </c>
      <c r="H760" s="241">
        <v>2</v>
      </c>
      <c r="I760" s="242">
        <v>711.07</v>
      </c>
      <c r="J760" s="242">
        <v>650</v>
      </c>
      <c r="K760" s="243">
        <v>44</v>
      </c>
      <c r="L760" s="241" t="s">
        <v>17021</v>
      </c>
      <c r="M760" s="241" t="s">
        <v>17037</v>
      </c>
      <c r="N760" s="244" t="s">
        <v>17141</v>
      </c>
      <c r="O760" s="245">
        <v>504046.25</v>
      </c>
      <c r="P760" s="245">
        <v>0</v>
      </c>
      <c r="Q760" s="232">
        <v>0</v>
      </c>
      <c r="R760" s="232">
        <v>115787.72</v>
      </c>
      <c r="S760" s="232">
        <f t="shared" si="305"/>
        <v>388258.53</v>
      </c>
      <c r="T760" s="225">
        <f t="shared" si="281"/>
        <v>708.85601980114473</v>
      </c>
      <c r="U760" s="232">
        <v>708.85601980114473</v>
      </c>
    </row>
    <row r="761" spans="1:16197" ht="35.25" x14ac:dyDescent="0.5">
      <c r="A761">
        <v>1</v>
      </c>
      <c r="B761" s="241">
        <f>SUBTOTAL(9,$A$377:A761)</f>
        <v>342</v>
      </c>
      <c r="C761" s="240" t="s">
        <v>15491</v>
      </c>
      <c r="D761" s="241"/>
      <c r="E761" s="241">
        <v>1971</v>
      </c>
      <c r="F761" s="224" t="s">
        <v>17152</v>
      </c>
      <c r="G761" s="241">
        <v>2</v>
      </c>
      <c r="H761" s="241">
        <v>2</v>
      </c>
      <c r="I761" s="242">
        <v>714.4</v>
      </c>
      <c r="J761" s="242">
        <v>650</v>
      </c>
      <c r="K761" s="243">
        <v>51</v>
      </c>
      <c r="L761" s="241" t="s">
        <v>17021</v>
      </c>
      <c r="M761" s="241" t="s">
        <v>17037</v>
      </c>
      <c r="N761" s="244" t="s">
        <v>17141</v>
      </c>
      <c r="O761" s="245">
        <v>504046.25</v>
      </c>
      <c r="P761" s="245">
        <v>0</v>
      </c>
      <c r="Q761" s="232">
        <v>0</v>
      </c>
      <c r="R761" s="232">
        <v>116329.96</v>
      </c>
      <c r="S761" s="232">
        <f t="shared" si="305"/>
        <v>387716.29</v>
      </c>
      <c r="T761" s="225">
        <f t="shared" si="281"/>
        <v>705.55186170212767</v>
      </c>
      <c r="U761" s="232">
        <v>705.55186170212767</v>
      </c>
    </row>
    <row r="762" spans="1:16197" ht="35.25" x14ac:dyDescent="0.5">
      <c r="A762">
        <v>1</v>
      </c>
      <c r="B762" s="241">
        <f>SUBTOTAL(9,$A$377:A762)</f>
        <v>343</v>
      </c>
      <c r="C762" s="240" t="s">
        <v>15492</v>
      </c>
      <c r="D762" s="241"/>
      <c r="E762" s="241">
        <v>1971</v>
      </c>
      <c r="F762" s="224" t="s">
        <v>17152</v>
      </c>
      <c r="G762" s="241">
        <v>2</v>
      </c>
      <c r="H762" s="241">
        <v>2</v>
      </c>
      <c r="I762" s="242">
        <v>710.96</v>
      </c>
      <c r="J762" s="242">
        <v>650</v>
      </c>
      <c r="K762" s="243">
        <v>42</v>
      </c>
      <c r="L762" s="241" t="s">
        <v>17021</v>
      </c>
      <c r="M762" s="241" t="s">
        <v>17037</v>
      </c>
      <c r="N762" s="244" t="s">
        <v>17141</v>
      </c>
      <c r="O762" s="245">
        <v>504046.25</v>
      </c>
      <c r="P762" s="245">
        <v>0</v>
      </c>
      <c r="Q762" s="232">
        <v>0</v>
      </c>
      <c r="R762" s="232">
        <v>115769.81</v>
      </c>
      <c r="S762" s="232">
        <f t="shared" si="305"/>
        <v>388276.44</v>
      </c>
      <c r="T762" s="225">
        <f t="shared" si="281"/>
        <v>708.96569427253291</v>
      </c>
      <c r="U762" s="232">
        <v>708.96569427253291</v>
      </c>
    </row>
    <row r="763" spans="1:16197" ht="35.25" x14ac:dyDescent="0.5">
      <c r="A763">
        <v>1</v>
      </c>
      <c r="B763" s="241">
        <f>SUBTOTAL(9,$A$377:A763)</f>
        <v>344</v>
      </c>
      <c r="C763" s="240" t="s">
        <v>15493</v>
      </c>
      <c r="D763" s="241"/>
      <c r="E763" s="241">
        <v>1974</v>
      </c>
      <c r="F763" s="224" t="s">
        <v>17152</v>
      </c>
      <c r="G763" s="241">
        <v>2</v>
      </c>
      <c r="H763" s="241">
        <v>2</v>
      </c>
      <c r="I763" s="242">
        <v>725.15</v>
      </c>
      <c r="J763" s="242">
        <v>650</v>
      </c>
      <c r="K763" s="243">
        <v>42</v>
      </c>
      <c r="L763" s="241" t="s">
        <v>17021</v>
      </c>
      <c r="M763" s="241" t="s">
        <v>17037</v>
      </c>
      <c r="N763" s="244" t="s">
        <v>17141</v>
      </c>
      <c r="O763" s="245">
        <v>504046.25</v>
      </c>
      <c r="P763" s="245">
        <v>0</v>
      </c>
      <c r="Q763" s="232">
        <v>0</v>
      </c>
      <c r="R763" s="232">
        <v>118080.45</v>
      </c>
      <c r="S763" s="232">
        <f t="shared" si="305"/>
        <v>385965.8</v>
      </c>
      <c r="T763" s="225">
        <f t="shared" si="281"/>
        <v>695.09239467696341</v>
      </c>
      <c r="U763" s="232">
        <v>695.09239467696341</v>
      </c>
    </row>
    <row r="764" spans="1:16197" ht="35.25" x14ac:dyDescent="0.5">
      <c r="A764">
        <v>1</v>
      </c>
      <c r="B764" s="241">
        <f>SUBTOTAL(9,$A$377:A764)</f>
        <v>345</v>
      </c>
      <c r="C764" s="240" t="s">
        <v>15494</v>
      </c>
      <c r="D764" s="241"/>
      <c r="E764" s="241">
        <v>1976</v>
      </c>
      <c r="F764" s="224" t="s">
        <v>17152</v>
      </c>
      <c r="G764" s="241">
        <v>2</v>
      </c>
      <c r="H764" s="241">
        <v>2</v>
      </c>
      <c r="I764" s="242">
        <v>745</v>
      </c>
      <c r="J764" s="242">
        <v>660</v>
      </c>
      <c r="K764" s="243">
        <v>42</v>
      </c>
      <c r="L764" s="241" t="s">
        <v>17021</v>
      </c>
      <c r="M764" s="241" t="s">
        <v>17037</v>
      </c>
      <c r="N764" s="244" t="s">
        <v>17141</v>
      </c>
      <c r="O764" s="245">
        <v>504046.25</v>
      </c>
      <c r="P764" s="245">
        <v>0</v>
      </c>
      <c r="Q764" s="232">
        <v>0</v>
      </c>
      <c r="R764" s="232">
        <v>121312.74</v>
      </c>
      <c r="S764" s="232">
        <f t="shared" si="305"/>
        <v>382733.51</v>
      </c>
      <c r="T764" s="225">
        <f t="shared" si="281"/>
        <v>676.57214765100673</v>
      </c>
      <c r="U764" s="232">
        <v>676.57214765100673</v>
      </c>
    </row>
    <row r="765" spans="1:16197" ht="35.25" x14ac:dyDescent="0.5">
      <c r="A765">
        <v>1</v>
      </c>
      <c r="B765" s="241">
        <f>SUBTOTAL(9,$A$377:A765)</f>
        <v>346</v>
      </c>
      <c r="C765" s="240" t="s">
        <v>15496</v>
      </c>
      <c r="D765" s="241"/>
      <c r="E765" s="241">
        <v>1983</v>
      </c>
      <c r="F765" s="224" t="s">
        <v>17152</v>
      </c>
      <c r="G765" s="241">
        <v>2</v>
      </c>
      <c r="H765" s="241">
        <v>3</v>
      </c>
      <c r="I765" s="242">
        <v>867.3</v>
      </c>
      <c r="J765" s="242">
        <v>775</v>
      </c>
      <c r="K765" s="243">
        <v>47</v>
      </c>
      <c r="L765" s="241" t="s">
        <v>17021</v>
      </c>
      <c r="M765" s="241" t="s">
        <v>17037</v>
      </c>
      <c r="N765" s="244" t="s">
        <v>17141</v>
      </c>
      <c r="O765" s="245">
        <v>517837.83</v>
      </c>
      <c r="P765" s="245">
        <v>0</v>
      </c>
      <c r="Q765" s="232">
        <v>0</v>
      </c>
      <c r="R765" s="232">
        <v>141227.57</v>
      </c>
      <c r="S765" s="232">
        <f t="shared" si="305"/>
        <v>376610.26</v>
      </c>
      <c r="T765" s="225">
        <f t="shared" si="281"/>
        <v>597.06886890349369</v>
      </c>
      <c r="U765" s="232">
        <v>648.45000000000005</v>
      </c>
    </row>
    <row r="766" spans="1:16197" ht="35.25" x14ac:dyDescent="0.5">
      <c r="B766" s="259" t="s">
        <v>17382</v>
      </c>
      <c r="C766" s="251"/>
      <c r="D766" s="223" t="s">
        <v>17004</v>
      </c>
      <c r="E766" s="224" t="s">
        <v>17004</v>
      </c>
      <c r="F766" s="224" t="s">
        <v>17004</v>
      </c>
      <c r="G766" s="224" t="s">
        <v>17004</v>
      </c>
      <c r="H766" s="224" t="s">
        <v>17004</v>
      </c>
      <c r="I766" s="229">
        <f>SUM(I767:I768)</f>
        <v>1737.77</v>
      </c>
      <c r="J766" s="229">
        <f t="shared" ref="J766:S766" si="306">SUM(J767:J768)</f>
        <v>1590.8</v>
      </c>
      <c r="K766" s="230">
        <f t="shared" si="306"/>
        <v>77</v>
      </c>
      <c r="L766" s="224" t="s">
        <v>17004</v>
      </c>
      <c r="M766" s="224" t="s">
        <v>17004</v>
      </c>
      <c r="N766" s="227" t="s">
        <v>17004</v>
      </c>
      <c r="O766" s="231">
        <v>4266246.9800000004</v>
      </c>
      <c r="P766" s="229">
        <f t="shared" si="306"/>
        <v>0</v>
      </c>
      <c r="Q766" s="229">
        <f t="shared" si="306"/>
        <v>0</v>
      </c>
      <c r="R766" s="229">
        <f t="shared" si="306"/>
        <v>0</v>
      </c>
      <c r="S766" s="229">
        <f t="shared" si="306"/>
        <v>4266246.9800000004</v>
      </c>
      <c r="T766" s="225">
        <f t="shared" si="281"/>
        <v>2455.0124469866555</v>
      </c>
      <c r="U766" s="232">
        <f>MAX(U767:U768)</f>
        <v>2488.35</v>
      </c>
    </row>
    <row r="767" spans="1:16197" ht="35.25" x14ac:dyDescent="0.5">
      <c r="A767">
        <v>1</v>
      </c>
      <c r="B767" s="241">
        <f>SUBTOTAL(9,$A$377:A767)</f>
        <v>347</v>
      </c>
      <c r="C767" s="234" t="s">
        <v>17393</v>
      </c>
      <c r="D767" s="235"/>
      <c r="E767" s="224">
        <v>1986</v>
      </c>
      <c r="F767" s="224" t="s">
        <v>17153</v>
      </c>
      <c r="G767" s="224">
        <v>5</v>
      </c>
      <c r="H767" s="224">
        <v>1</v>
      </c>
      <c r="I767" s="236">
        <v>872.4</v>
      </c>
      <c r="J767" s="236">
        <v>809.3</v>
      </c>
      <c r="K767" s="237">
        <v>41</v>
      </c>
      <c r="L767" s="224" t="s">
        <v>17021</v>
      </c>
      <c r="M767" s="224" t="s">
        <v>17037</v>
      </c>
      <c r="N767" s="227" t="s">
        <v>17141</v>
      </c>
      <c r="O767" s="232">
        <v>2112904.31</v>
      </c>
      <c r="P767" s="232"/>
      <c r="Q767" s="232">
        <v>0</v>
      </c>
      <c r="R767" s="232">
        <v>0</v>
      </c>
      <c r="S767" s="232">
        <f t="shared" ref="S767:S768" si="307">O767-Q767-R767</f>
        <v>2112904.31</v>
      </c>
      <c r="T767" s="225">
        <f t="shared" si="281"/>
        <v>2421.9444176983038</v>
      </c>
      <c r="U767" s="232">
        <v>2421.9444176983038</v>
      </c>
    </row>
    <row r="768" spans="1:16197" ht="35.25" x14ac:dyDescent="0.5">
      <c r="A768">
        <v>1</v>
      </c>
      <c r="B768" s="241">
        <f>SUBTOTAL(9,$A$377:A768)</f>
        <v>348</v>
      </c>
      <c r="C768" s="234" t="s">
        <v>17394</v>
      </c>
      <c r="D768" s="235"/>
      <c r="E768" s="224">
        <v>1989</v>
      </c>
      <c r="F768" s="224" t="s">
        <v>17153</v>
      </c>
      <c r="G768" s="224">
        <v>5</v>
      </c>
      <c r="H768" s="224">
        <v>1</v>
      </c>
      <c r="I768" s="236">
        <v>865.37</v>
      </c>
      <c r="J768" s="236">
        <v>781.5</v>
      </c>
      <c r="K768" s="237">
        <v>36</v>
      </c>
      <c r="L768" s="224" t="s">
        <v>17021</v>
      </c>
      <c r="M768" s="224" t="s">
        <v>17037</v>
      </c>
      <c r="N768" s="227" t="s">
        <v>17141</v>
      </c>
      <c r="O768" s="232">
        <v>2153342.67</v>
      </c>
      <c r="P768" s="232"/>
      <c r="Q768" s="232">
        <v>0</v>
      </c>
      <c r="R768" s="232">
        <v>0</v>
      </c>
      <c r="S768" s="232">
        <f t="shared" si="307"/>
        <v>2153342.67</v>
      </c>
      <c r="T768" s="225">
        <f t="shared" si="281"/>
        <v>2488.3491107849823</v>
      </c>
      <c r="U768" s="232">
        <v>2488.35</v>
      </c>
    </row>
    <row r="769" spans="1:21" ht="35.25" x14ac:dyDescent="0.5">
      <c r="B769" s="259" t="s">
        <v>270</v>
      </c>
      <c r="C769" s="251"/>
      <c r="D769" s="223" t="s">
        <v>17004</v>
      </c>
      <c r="E769" s="224" t="s">
        <v>17004</v>
      </c>
      <c r="F769" s="224" t="s">
        <v>17004</v>
      </c>
      <c r="G769" s="224" t="s">
        <v>17004</v>
      </c>
      <c r="H769" s="224" t="s">
        <v>17004</v>
      </c>
      <c r="I769" s="229">
        <f>I770</f>
        <v>492.1</v>
      </c>
      <c r="J769" s="229">
        <f t="shared" ref="J769:S769" si="308">J770</f>
        <v>492.1</v>
      </c>
      <c r="K769" s="230">
        <f t="shared" si="308"/>
        <v>31</v>
      </c>
      <c r="L769" s="224" t="s">
        <v>17004</v>
      </c>
      <c r="M769" s="224" t="s">
        <v>17004</v>
      </c>
      <c r="N769" s="227" t="s">
        <v>17004</v>
      </c>
      <c r="O769" s="231">
        <v>7371386.96</v>
      </c>
      <c r="P769" s="229">
        <f t="shared" si="308"/>
        <v>0</v>
      </c>
      <c r="Q769" s="229">
        <f t="shared" si="308"/>
        <v>0</v>
      </c>
      <c r="R769" s="229">
        <f t="shared" si="308"/>
        <v>0</v>
      </c>
      <c r="S769" s="229">
        <f t="shared" si="308"/>
        <v>7371386.96</v>
      </c>
      <c r="T769" s="225">
        <f t="shared" si="281"/>
        <v>14979.44921763869</v>
      </c>
      <c r="U769" s="232">
        <f>U770</f>
        <v>14979.44921763869</v>
      </c>
    </row>
    <row r="770" spans="1:21" ht="35.25" x14ac:dyDescent="0.5">
      <c r="A770">
        <v>1</v>
      </c>
      <c r="B770" s="241">
        <f>SUBTOTAL(9,$A$377:A770)</f>
        <v>349</v>
      </c>
      <c r="C770" s="234" t="s">
        <v>274</v>
      </c>
      <c r="D770" s="235"/>
      <c r="E770" s="224">
        <v>1984</v>
      </c>
      <c r="F770" s="224" t="s">
        <v>17152</v>
      </c>
      <c r="G770" s="224">
        <v>2</v>
      </c>
      <c r="H770" s="224" t="s">
        <v>16975</v>
      </c>
      <c r="I770" s="236">
        <v>492.1</v>
      </c>
      <c r="J770" s="236">
        <v>492.1</v>
      </c>
      <c r="K770" s="237">
        <v>31</v>
      </c>
      <c r="L770" s="224" t="s">
        <v>17021</v>
      </c>
      <c r="M770" s="224" t="s">
        <v>17037</v>
      </c>
      <c r="N770" s="227" t="s">
        <v>17141</v>
      </c>
      <c r="O770" s="232">
        <v>7371386.96</v>
      </c>
      <c r="P770" s="232"/>
      <c r="Q770" s="232">
        <v>0</v>
      </c>
      <c r="R770" s="232">
        <v>0</v>
      </c>
      <c r="S770" s="232">
        <f t="shared" ref="S770" si="309">O770-Q770-R770</f>
        <v>7371386.96</v>
      </c>
      <c r="T770" s="225">
        <f t="shared" si="281"/>
        <v>14979.44921763869</v>
      </c>
      <c r="U770" s="232">
        <v>14979.44921763869</v>
      </c>
    </row>
    <row r="771" spans="1:21" ht="35.25" x14ac:dyDescent="0.5">
      <c r="B771" s="259" t="s">
        <v>261</v>
      </c>
      <c r="C771" s="251"/>
      <c r="D771" s="223" t="s">
        <v>17004</v>
      </c>
      <c r="E771" s="224" t="s">
        <v>17004</v>
      </c>
      <c r="F771" s="224" t="s">
        <v>17004</v>
      </c>
      <c r="G771" s="224" t="s">
        <v>17004</v>
      </c>
      <c r="H771" s="224" t="s">
        <v>17004</v>
      </c>
      <c r="I771" s="229">
        <f>SUM(I772:I773)</f>
        <v>2065.1</v>
      </c>
      <c r="J771" s="229">
        <f t="shared" ref="J771:S771" si="310">SUM(J772:J773)</f>
        <v>1838.9</v>
      </c>
      <c r="K771" s="230">
        <f t="shared" si="310"/>
        <v>90</v>
      </c>
      <c r="L771" s="224" t="s">
        <v>17004</v>
      </c>
      <c r="M771" s="224" t="s">
        <v>17004</v>
      </c>
      <c r="N771" s="227" t="s">
        <v>17004</v>
      </c>
      <c r="O771" s="231">
        <v>8552332.7899999991</v>
      </c>
      <c r="P771" s="229">
        <f t="shared" si="310"/>
        <v>0</v>
      </c>
      <c r="Q771" s="229">
        <f t="shared" si="310"/>
        <v>0</v>
      </c>
      <c r="R771" s="229">
        <f t="shared" si="310"/>
        <v>0</v>
      </c>
      <c r="S771" s="229">
        <f t="shared" si="310"/>
        <v>8552332.7899999991</v>
      </c>
      <c r="T771" s="225">
        <f t="shared" si="281"/>
        <v>4141.3649653769789</v>
      </c>
      <c r="U771" s="232">
        <f>MAX(U772:U773)</f>
        <v>9434.6676150194235</v>
      </c>
    </row>
    <row r="772" spans="1:21" ht="35.25" x14ac:dyDescent="0.5">
      <c r="A772">
        <v>1</v>
      </c>
      <c r="B772" s="241">
        <f>SUBTOTAL(9,$A$377:A772)</f>
        <v>350</v>
      </c>
      <c r="C772" s="234" t="s">
        <v>283</v>
      </c>
      <c r="D772" s="235"/>
      <c r="E772" s="224">
        <v>1990</v>
      </c>
      <c r="F772" s="224" t="s">
        <v>17152</v>
      </c>
      <c r="G772" s="224">
        <v>5</v>
      </c>
      <c r="H772" s="224" t="s">
        <v>16973</v>
      </c>
      <c r="I772" s="236">
        <v>1138.3</v>
      </c>
      <c r="J772" s="236">
        <v>998.3</v>
      </c>
      <c r="K772" s="237">
        <v>50</v>
      </c>
      <c r="L772" s="224" t="s">
        <v>17021</v>
      </c>
      <c r="M772" s="224" t="s">
        <v>17037</v>
      </c>
      <c r="N772" s="227" t="s">
        <v>17137</v>
      </c>
      <c r="O772" s="232">
        <v>3133972.9</v>
      </c>
      <c r="P772" s="232"/>
      <c r="Q772" s="232">
        <v>0</v>
      </c>
      <c r="R772" s="232">
        <v>0</v>
      </c>
      <c r="S772" s="232">
        <f t="shared" ref="S772:S773" si="311">O772-Q772-R772</f>
        <v>3133972.9</v>
      </c>
      <c r="T772" s="225">
        <f t="shared" si="281"/>
        <v>2753.2046912061846</v>
      </c>
      <c r="U772" s="232">
        <v>2753.2046912061846</v>
      </c>
    </row>
    <row r="773" spans="1:21" ht="35.25" x14ac:dyDescent="0.5">
      <c r="A773">
        <v>1</v>
      </c>
      <c r="B773" s="241">
        <f>SUBTOTAL(9,$A$377:A773)</f>
        <v>351</v>
      </c>
      <c r="C773" s="234" t="s">
        <v>262</v>
      </c>
      <c r="D773" s="235"/>
      <c r="E773" s="224">
        <v>1978</v>
      </c>
      <c r="F773" s="224" t="s">
        <v>17152</v>
      </c>
      <c r="G773" s="224">
        <v>2</v>
      </c>
      <c r="H773" s="224" t="s">
        <v>17028</v>
      </c>
      <c r="I773" s="236">
        <v>926.8</v>
      </c>
      <c r="J773" s="236">
        <v>840.6</v>
      </c>
      <c r="K773" s="237">
        <v>40</v>
      </c>
      <c r="L773" s="224" t="s">
        <v>17021</v>
      </c>
      <c r="M773" s="224" t="s">
        <v>17037</v>
      </c>
      <c r="N773" s="227" t="s">
        <v>17138</v>
      </c>
      <c r="O773" s="232">
        <v>5418359.8899999997</v>
      </c>
      <c r="P773" s="232"/>
      <c r="Q773" s="232">
        <v>0</v>
      </c>
      <c r="R773" s="232">
        <v>0</v>
      </c>
      <c r="S773" s="232">
        <f t="shared" si="311"/>
        <v>5418359.8899999997</v>
      </c>
      <c r="T773" s="225">
        <f t="shared" si="281"/>
        <v>5846.3097647820459</v>
      </c>
      <c r="U773" s="232">
        <v>9434.6676150194235</v>
      </c>
    </row>
    <row r="774" spans="1:21" ht="35.25" x14ac:dyDescent="0.5">
      <c r="B774" s="259" t="s">
        <v>263</v>
      </c>
      <c r="C774" s="251"/>
      <c r="D774" s="223" t="s">
        <v>17004</v>
      </c>
      <c r="E774" s="224" t="s">
        <v>17004</v>
      </c>
      <c r="F774" s="224" t="s">
        <v>17004</v>
      </c>
      <c r="G774" s="224" t="s">
        <v>17004</v>
      </c>
      <c r="H774" s="224" t="s">
        <v>17004</v>
      </c>
      <c r="I774" s="229">
        <f>SUM(I775:I778)</f>
        <v>7756.06</v>
      </c>
      <c r="J774" s="229">
        <f t="shared" ref="J774:S774" si="312">SUM(J775:J778)</f>
        <v>4931.84</v>
      </c>
      <c r="K774" s="230">
        <f t="shared" si="312"/>
        <v>238</v>
      </c>
      <c r="L774" s="224" t="s">
        <v>17004</v>
      </c>
      <c r="M774" s="224" t="s">
        <v>17004</v>
      </c>
      <c r="N774" s="227" t="s">
        <v>17004</v>
      </c>
      <c r="O774" s="231">
        <v>29251204.210000001</v>
      </c>
      <c r="P774" s="229">
        <f t="shared" si="312"/>
        <v>0</v>
      </c>
      <c r="Q774" s="229">
        <f t="shared" si="312"/>
        <v>0</v>
      </c>
      <c r="R774" s="229">
        <f t="shared" si="312"/>
        <v>0</v>
      </c>
      <c r="S774" s="229">
        <f t="shared" si="312"/>
        <v>29251204.210000001</v>
      </c>
      <c r="T774" s="225">
        <f t="shared" si="281"/>
        <v>3771.3999388864963</v>
      </c>
      <c r="U774" s="232">
        <f>MAX(U775:U778)</f>
        <v>9798.0505415162461</v>
      </c>
    </row>
    <row r="775" spans="1:21" ht="35.25" x14ac:dyDescent="0.5">
      <c r="A775">
        <v>1</v>
      </c>
      <c r="B775" s="241">
        <f>SUBTOTAL(9,$A$377:A775)</f>
        <v>352</v>
      </c>
      <c r="C775" s="234" t="s">
        <v>15673</v>
      </c>
      <c r="D775" s="235"/>
      <c r="E775" s="224">
        <v>1956</v>
      </c>
      <c r="F775" s="224" t="s">
        <v>17152</v>
      </c>
      <c r="G775" s="224">
        <v>3</v>
      </c>
      <c r="H775" s="224" t="s">
        <v>17028</v>
      </c>
      <c r="I775" s="236">
        <v>1785.9</v>
      </c>
      <c r="J775" s="236">
        <v>874.54</v>
      </c>
      <c r="K775" s="237">
        <v>43</v>
      </c>
      <c r="L775" s="224" t="s">
        <v>17021</v>
      </c>
      <c r="M775" s="224" t="s">
        <v>17037</v>
      </c>
      <c r="N775" s="227" t="s">
        <v>17156</v>
      </c>
      <c r="O775" s="232">
        <v>6802491.7400000002</v>
      </c>
      <c r="P775" s="232"/>
      <c r="Q775" s="232">
        <v>0</v>
      </c>
      <c r="R775" s="232">
        <v>0</v>
      </c>
      <c r="S775" s="232">
        <f t="shared" ref="S775:S778" si="313">O775-Q775-R775</f>
        <v>6802491.7400000002</v>
      </c>
      <c r="T775" s="225">
        <f t="shared" si="281"/>
        <v>3808.9992384791981</v>
      </c>
      <c r="U775" s="232">
        <v>5203.506041771655</v>
      </c>
    </row>
    <row r="776" spans="1:21" ht="35.25" x14ac:dyDescent="0.5">
      <c r="A776">
        <v>1</v>
      </c>
      <c r="B776" s="241">
        <f>SUBTOTAL(9,$A$377:A776)</f>
        <v>353</v>
      </c>
      <c r="C776" s="234" t="s">
        <v>277</v>
      </c>
      <c r="D776" s="235"/>
      <c r="E776" s="224">
        <v>1967</v>
      </c>
      <c r="F776" s="224" t="s">
        <v>17152</v>
      </c>
      <c r="G776" s="224">
        <v>5</v>
      </c>
      <c r="H776" s="224" t="s">
        <v>16975</v>
      </c>
      <c r="I776" s="236">
        <v>3259.36</v>
      </c>
      <c r="J776" s="236">
        <v>1990</v>
      </c>
      <c r="K776" s="237">
        <v>104</v>
      </c>
      <c r="L776" s="224" t="s">
        <v>17021</v>
      </c>
      <c r="M776" s="224" t="s">
        <v>17037</v>
      </c>
      <c r="N776" s="227" t="s">
        <v>17142</v>
      </c>
      <c r="O776" s="232">
        <v>8483608.75</v>
      </c>
      <c r="P776" s="232"/>
      <c r="Q776" s="232">
        <v>0</v>
      </c>
      <c r="R776" s="232">
        <v>0</v>
      </c>
      <c r="S776" s="232">
        <f t="shared" si="313"/>
        <v>8483608.75</v>
      </c>
      <c r="T776" s="225">
        <f t="shared" si="281"/>
        <v>2602.8449603603162</v>
      </c>
      <c r="U776" s="232">
        <v>2602.8449597466984</v>
      </c>
    </row>
    <row r="777" spans="1:21" ht="35.25" x14ac:dyDescent="0.5">
      <c r="A777">
        <v>1</v>
      </c>
      <c r="B777" s="241">
        <f>SUBTOTAL(9,$A$377:A777)</f>
        <v>354</v>
      </c>
      <c r="C777" s="234" t="s">
        <v>15604</v>
      </c>
      <c r="D777" s="235"/>
      <c r="E777" s="224">
        <v>1958</v>
      </c>
      <c r="F777" s="224" t="s">
        <v>17152</v>
      </c>
      <c r="G777" s="224">
        <v>2</v>
      </c>
      <c r="H777" s="224" t="s">
        <v>16975</v>
      </c>
      <c r="I777" s="236">
        <v>554</v>
      </c>
      <c r="J777" s="236">
        <v>554</v>
      </c>
      <c r="K777" s="237">
        <v>30</v>
      </c>
      <c r="L777" s="224" t="s">
        <v>17021</v>
      </c>
      <c r="M777" s="224" t="s">
        <v>17037</v>
      </c>
      <c r="N777" s="227" t="s">
        <v>17137</v>
      </c>
      <c r="O777" s="232">
        <v>2209743.4200000004</v>
      </c>
      <c r="P777" s="232"/>
      <c r="Q777" s="232">
        <v>0</v>
      </c>
      <c r="R777" s="232">
        <v>0</v>
      </c>
      <c r="S777" s="232">
        <f t="shared" si="313"/>
        <v>2209743.4200000004</v>
      </c>
      <c r="T777" s="225">
        <f t="shared" si="281"/>
        <v>3988.7065342960295</v>
      </c>
      <c r="U777" s="232">
        <v>9798.0505415162461</v>
      </c>
    </row>
    <row r="778" spans="1:21" ht="35.25" x14ac:dyDescent="0.5">
      <c r="A778">
        <v>1</v>
      </c>
      <c r="B778" s="241">
        <f>SUBTOTAL(9,$A$377:A778)</f>
        <v>355</v>
      </c>
      <c r="C778" s="234" t="s">
        <v>265</v>
      </c>
      <c r="D778" s="235"/>
      <c r="E778" s="224">
        <v>1966</v>
      </c>
      <c r="F778" s="224" t="s">
        <v>17026</v>
      </c>
      <c r="G778" s="224">
        <v>3</v>
      </c>
      <c r="H778" s="224">
        <v>3</v>
      </c>
      <c r="I778" s="236">
        <v>2156.8000000000002</v>
      </c>
      <c r="J778" s="236">
        <v>1513.3</v>
      </c>
      <c r="K778" s="237">
        <v>61</v>
      </c>
      <c r="L778" s="224" t="s">
        <v>17021</v>
      </c>
      <c r="M778" s="224" t="s">
        <v>17037</v>
      </c>
      <c r="N778" s="227" t="s">
        <v>17140</v>
      </c>
      <c r="O778" s="232">
        <v>11755360.299999999</v>
      </c>
      <c r="P778" s="232"/>
      <c r="Q778" s="232">
        <v>0</v>
      </c>
      <c r="R778" s="232">
        <v>0</v>
      </c>
      <c r="S778" s="232">
        <f t="shared" si="313"/>
        <v>11755360.299999999</v>
      </c>
      <c r="T778" s="225">
        <f t="shared" si="281"/>
        <v>5450.3710589762604</v>
      </c>
      <c r="U778" s="232">
        <v>5450.3710589762604</v>
      </c>
    </row>
    <row r="779" spans="1:21" ht="35.25" x14ac:dyDescent="0.5">
      <c r="B779" s="259" t="s">
        <v>266</v>
      </c>
      <c r="C779" s="251"/>
      <c r="D779" s="223" t="s">
        <v>17004</v>
      </c>
      <c r="E779" s="224" t="s">
        <v>17004</v>
      </c>
      <c r="F779" s="224" t="s">
        <v>17004</v>
      </c>
      <c r="G779" s="224" t="s">
        <v>17004</v>
      </c>
      <c r="H779" s="224" t="s">
        <v>17004</v>
      </c>
      <c r="I779" s="229">
        <f>SUM(I780:I782)</f>
        <v>9204.76</v>
      </c>
      <c r="J779" s="229">
        <f t="shared" ref="J779:S779" si="314">SUM(J780:J782)</f>
        <v>7471.87</v>
      </c>
      <c r="K779" s="230">
        <f t="shared" si="314"/>
        <v>429</v>
      </c>
      <c r="L779" s="224" t="s">
        <v>17004</v>
      </c>
      <c r="M779" s="224" t="s">
        <v>17004</v>
      </c>
      <c r="N779" s="227" t="s">
        <v>17004</v>
      </c>
      <c r="O779" s="231">
        <v>18028554.48</v>
      </c>
      <c r="P779" s="229">
        <f t="shared" si="314"/>
        <v>0</v>
      </c>
      <c r="Q779" s="229">
        <f t="shared" si="314"/>
        <v>0</v>
      </c>
      <c r="R779" s="229">
        <f t="shared" si="314"/>
        <v>0</v>
      </c>
      <c r="S779" s="229">
        <f t="shared" si="314"/>
        <v>18028554.48</v>
      </c>
      <c r="T779" s="225">
        <f t="shared" si="281"/>
        <v>1958.6121180780378</v>
      </c>
      <c r="U779" s="232">
        <f>MAX(U780:U782)</f>
        <v>6370.7704978791744</v>
      </c>
    </row>
    <row r="780" spans="1:21" ht="35.25" x14ac:dyDescent="0.5">
      <c r="A780">
        <v>1</v>
      </c>
      <c r="B780" s="241">
        <f>SUBTOTAL(9,$A$377:A780)</f>
        <v>356</v>
      </c>
      <c r="C780" s="234" t="s">
        <v>278</v>
      </c>
      <c r="D780" s="235"/>
      <c r="E780" s="224">
        <v>1992</v>
      </c>
      <c r="F780" s="224" t="s">
        <v>17026</v>
      </c>
      <c r="G780" s="224">
        <v>5</v>
      </c>
      <c r="H780" s="224" t="s">
        <v>17031</v>
      </c>
      <c r="I780" s="236">
        <v>5532.2</v>
      </c>
      <c r="J780" s="236">
        <v>5532.2</v>
      </c>
      <c r="K780" s="237">
        <v>237</v>
      </c>
      <c r="L780" s="224" t="s">
        <v>17021</v>
      </c>
      <c r="M780" s="224" t="s">
        <v>17037</v>
      </c>
      <c r="N780" s="227" t="s">
        <v>17139</v>
      </c>
      <c r="O780" s="232">
        <v>13925496.68</v>
      </c>
      <c r="P780" s="232"/>
      <c r="Q780" s="232">
        <v>0</v>
      </c>
      <c r="R780" s="232">
        <v>0</v>
      </c>
      <c r="S780" s="232">
        <f t="shared" ref="S780:S782" si="315">O780-Q780-R780</f>
        <v>13925496.68</v>
      </c>
      <c r="T780" s="225">
        <f t="shared" si="281"/>
        <v>2517.1715917718088</v>
      </c>
      <c r="U780" s="232">
        <v>2857.7016091247606</v>
      </c>
    </row>
    <row r="781" spans="1:21" ht="35.25" x14ac:dyDescent="0.5">
      <c r="A781">
        <v>1</v>
      </c>
      <c r="B781" s="241">
        <f>SUBTOTAL(9,$A$377:A781)</f>
        <v>357</v>
      </c>
      <c r="C781" s="234" t="s">
        <v>267</v>
      </c>
      <c r="D781" s="235"/>
      <c r="E781" s="224">
        <v>1959</v>
      </c>
      <c r="F781" s="224" t="s">
        <v>17152</v>
      </c>
      <c r="G781" s="224">
        <v>2</v>
      </c>
      <c r="H781" s="224" t="s">
        <v>16973</v>
      </c>
      <c r="I781" s="236">
        <v>485.66</v>
      </c>
      <c r="J781" s="236">
        <v>263.67</v>
      </c>
      <c r="K781" s="237">
        <v>18</v>
      </c>
      <c r="L781" s="224" t="s">
        <v>17021</v>
      </c>
      <c r="M781" s="224" t="s">
        <v>17037</v>
      </c>
      <c r="N781" s="227" t="s">
        <v>17139</v>
      </c>
      <c r="O781" s="232">
        <v>2251296</v>
      </c>
      <c r="P781" s="232"/>
      <c r="Q781" s="232">
        <v>0</v>
      </c>
      <c r="R781" s="232">
        <v>0</v>
      </c>
      <c r="S781" s="232">
        <f t="shared" si="315"/>
        <v>2251296</v>
      </c>
      <c r="T781" s="225">
        <f t="shared" si="281"/>
        <v>4635.539266153276</v>
      </c>
      <c r="U781" s="232">
        <v>6370.7704978791744</v>
      </c>
    </row>
    <row r="782" spans="1:21" ht="35.25" x14ac:dyDescent="0.5">
      <c r="A782">
        <v>1</v>
      </c>
      <c r="B782" s="241">
        <f>SUBTOTAL(9,$A$377:A782)</f>
        <v>358</v>
      </c>
      <c r="C782" s="234" t="s">
        <v>15329</v>
      </c>
      <c r="D782" s="235"/>
      <c r="E782" s="224">
        <v>1971</v>
      </c>
      <c r="F782" s="224" t="s">
        <v>17152</v>
      </c>
      <c r="G782" s="224">
        <v>5</v>
      </c>
      <c r="H782" s="224" t="s">
        <v>17028</v>
      </c>
      <c r="I782" s="236">
        <v>3186.9</v>
      </c>
      <c r="J782" s="236">
        <v>1676</v>
      </c>
      <c r="K782" s="237">
        <v>174</v>
      </c>
      <c r="L782" s="224" t="s">
        <v>17021</v>
      </c>
      <c r="M782" s="224" t="s">
        <v>17288</v>
      </c>
      <c r="N782" s="227" t="s">
        <v>17289</v>
      </c>
      <c r="O782" s="232">
        <v>1851761.8</v>
      </c>
      <c r="P782" s="232"/>
      <c r="Q782" s="232">
        <v>0</v>
      </c>
      <c r="R782" s="232">
        <v>0</v>
      </c>
      <c r="S782" s="232">
        <f t="shared" si="315"/>
        <v>1851761.8</v>
      </c>
      <c r="T782" s="225">
        <f t="shared" si="281"/>
        <v>581.05425334965014</v>
      </c>
      <c r="U782" s="232">
        <v>764.09507044463271</v>
      </c>
    </row>
    <row r="783" spans="1:21" ht="35.25" x14ac:dyDescent="0.5">
      <c r="B783" s="259" t="s">
        <v>257</v>
      </c>
      <c r="C783" s="233"/>
      <c r="D783" s="223" t="s">
        <v>17004</v>
      </c>
      <c r="E783" s="224" t="s">
        <v>17004</v>
      </c>
      <c r="F783" s="224" t="s">
        <v>17004</v>
      </c>
      <c r="G783" s="224" t="s">
        <v>17004</v>
      </c>
      <c r="H783" s="224" t="s">
        <v>17004</v>
      </c>
      <c r="I783" s="229">
        <f>I784</f>
        <v>971.34</v>
      </c>
      <c r="J783" s="229">
        <f t="shared" ref="J783:S783" si="316">J784</f>
        <v>879.22</v>
      </c>
      <c r="K783" s="230">
        <f t="shared" si="316"/>
        <v>45</v>
      </c>
      <c r="L783" s="224" t="s">
        <v>17004</v>
      </c>
      <c r="M783" s="224" t="s">
        <v>17004</v>
      </c>
      <c r="N783" s="227" t="s">
        <v>17004</v>
      </c>
      <c r="O783" s="231">
        <v>6567768.7300000004</v>
      </c>
      <c r="P783" s="229">
        <f t="shared" si="316"/>
        <v>0</v>
      </c>
      <c r="Q783" s="229">
        <f t="shared" si="316"/>
        <v>0</v>
      </c>
      <c r="R783" s="229">
        <f t="shared" si="316"/>
        <v>0</v>
      </c>
      <c r="S783" s="229">
        <f t="shared" si="316"/>
        <v>6567768.7300000004</v>
      </c>
      <c r="T783" s="225">
        <f>T784</f>
        <v>6761.5548932402662</v>
      </c>
      <c r="U783" s="232">
        <f>U784</f>
        <v>8740.070088743385</v>
      </c>
    </row>
    <row r="784" spans="1:21" ht="35.25" x14ac:dyDescent="0.5">
      <c r="A784">
        <v>1</v>
      </c>
      <c r="B784" s="241">
        <f>SUBTOTAL(9,$A$377:A784)</f>
        <v>359</v>
      </c>
      <c r="C784" s="234" t="s">
        <v>258</v>
      </c>
      <c r="D784" s="235"/>
      <c r="E784" s="224">
        <v>1980</v>
      </c>
      <c r="F784" s="224" t="s">
        <v>17152</v>
      </c>
      <c r="G784" s="224">
        <v>2</v>
      </c>
      <c r="H784" s="224" t="s">
        <v>17028</v>
      </c>
      <c r="I784" s="236">
        <v>971.34</v>
      </c>
      <c r="J784" s="236">
        <v>879.22</v>
      </c>
      <c r="K784" s="237">
        <v>45</v>
      </c>
      <c r="L784" s="224" t="s">
        <v>17021</v>
      </c>
      <c r="M784" s="224" t="s">
        <v>17037</v>
      </c>
      <c r="N784" s="227" t="s">
        <v>17137</v>
      </c>
      <c r="O784" s="232">
        <v>6567768.7300000004</v>
      </c>
      <c r="P784" s="232"/>
      <c r="Q784" s="232">
        <v>0</v>
      </c>
      <c r="R784" s="232">
        <v>0</v>
      </c>
      <c r="S784" s="232">
        <f t="shared" ref="S784" si="317">O784-Q784-R784</f>
        <v>6567768.7300000004</v>
      </c>
      <c r="T784" s="225">
        <f t="shared" si="281"/>
        <v>6761.5548932402662</v>
      </c>
      <c r="U784" s="232">
        <v>8740.070088743385</v>
      </c>
    </row>
    <row r="785" spans="1:21" ht="35.25" x14ac:dyDescent="0.5">
      <c r="B785" s="259" t="s">
        <v>259</v>
      </c>
      <c r="C785" s="233"/>
      <c r="D785" s="223" t="s">
        <v>17004</v>
      </c>
      <c r="E785" s="224" t="s">
        <v>17004</v>
      </c>
      <c r="F785" s="224" t="s">
        <v>17004</v>
      </c>
      <c r="G785" s="224" t="s">
        <v>17004</v>
      </c>
      <c r="H785" s="224" t="s">
        <v>17004</v>
      </c>
      <c r="I785" s="229">
        <f>I786</f>
        <v>687</v>
      </c>
      <c r="J785" s="229">
        <f t="shared" ref="J785:S785" si="318">J786</f>
        <v>640.6</v>
      </c>
      <c r="K785" s="230">
        <f t="shared" si="318"/>
        <v>21</v>
      </c>
      <c r="L785" s="224" t="s">
        <v>17004</v>
      </c>
      <c r="M785" s="224" t="s">
        <v>17004</v>
      </c>
      <c r="N785" s="227" t="s">
        <v>17004</v>
      </c>
      <c r="O785" s="231">
        <v>4577125.34</v>
      </c>
      <c r="P785" s="229">
        <f t="shared" si="318"/>
        <v>0</v>
      </c>
      <c r="Q785" s="229">
        <f t="shared" si="318"/>
        <v>0</v>
      </c>
      <c r="R785" s="229">
        <f t="shared" si="318"/>
        <v>0</v>
      </c>
      <c r="S785" s="229">
        <f t="shared" si="318"/>
        <v>4577125.34</v>
      </c>
      <c r="T785" s="225">
        <f t="shared" ref="T785:T786" si="319">O785/I785</f>
        <v>6662.4822998544396</v>
      </c>
      <c r="U785" s="232">
        <f>U786</f>
        <v>9481.4323144104801</v>
      </c>
    </row>
    <row r="786" spans="1:21" ht="35.25" x14ac:dyDescent="0.5">
      <c r="A786">
        <v>1</v>
      </c>
      <c r="B786" s="241">
        <f>SUBTOTAL(9,$A$377:A786)</f>
        <v>360</v>
      </c>
      <c r="C786" s="234" t="s">
        <v>260</v>
      </c>
      <c r="D786" s="235"/>
      <c r="E786" s="224">
        <v>1965</v>
      </c>
      <c r="F786" s="224" t="s">
        <v>17152</v>
      </c>
      <c r="G786" s="224">
        <v>2</v>
      </c>
      <c r="H786" s="224" t="s">
        <v>16975</v>
      </c>
      <c r="I786" s="236">
        <v>687</v>
      </c>
      <c r="J786" s="236">
        <v>640.6</v>
      </c>
      <c r="K786" s="237">
        <v>21</v>
      </c>
      <c r="L786" s="224" t="s">
        <v>17021</v>
      </c>
      <c r="M786" s="224" t="s">
        <v>17056</v>
      </c>
      <c r="N786" s="227" t="s">
        <v>17025</v>
      </c>
      <c r="O786" s="232">
        <v>4577125.34</v>
      </c>
      <c r="P786" s="232"/>
      <c r="Q786" s="232">
        <v>0</v>
      </c>
      <c r="R786" s="232">
        <v>0</v>
      </c>
      <c r="S786" s="232">
        <f t="shared" ref="S786" si="320">O786-Q786-R786</f>
        <v>4577125.34</v>
      </c>
      <c r="T786" s="225">
        <f t="shared" si="319"/>
        <v>6662.4822998544396</v>
      </c>
      <c r="U786" s="232">
        <v>9481.4323144104801</v>
      </c>
    </row>
    <row r="787" spans="1:21" ht="35.25" x14ac:dyDescent="0.5">
      <c r="B787" s="260" t="s">
        <v>52</v>
      </c>
      <c r="C787" s="261"/>
      <c r="D787" s="223" t="s">
        <v>17004</v>
      </c>
      <c r="E787" s="224" t="s">
        <v>17004</v>
      </c>
      <c r="F787" s="224" t="s">
        <v>17004</v>
      </c>
      <c r="G787" s="224" t="s">
        <v>17004</v>
      </c>
      <c r="H787" s="224" t="s">
        <v>17004</v>
      </c>
      <c r="I787" s="229">
        <f>SUM(I788:I791)</f>
        <v>5226.6000000000004</v>
      </c>
      <c r="J787" s="229">
        <f t="shared" ref="J787:K787" si="321">SUM(J788:J791)</f>
        <v>4447</v>
      </c>
      <c r="K787" s="230">
        <f t="shared" si="321"/>
        <v>419</v>
      </c>
      <c r="L787" s="224" t="s">
        <v>17004</v>
      </c>
      <c r="M787" s="224" t="s">
        <v>17004</v>
      </c>
      <c r="N787" s="227" t="s">
        <v>17004</v>
      </c>
      <c r="O787" s="231">
        <v>14914812.24</v>
      </c>
      <c r="P787" s="229">
        <f t="shared" ref="P787:S787" si="322">SUM(P788:P791)</f>
        <v>0</v>
      </c>
      <c r="Q787" s="229">
        <f t="shared" si="322"/>
        <v>0</v>
      </c>
      <c r="R787" s="229">
        <f t="shared" si="322"/>
        <v>0</v>
      </c>
      <c r="S787" s="229">
        <f t="shared" si="322"/>
        <v>14914812.24</v>
      </c>
      <c r="T787" s="225">
        <f t="shared" si="281"/>
        <v>2853.6356790265181</v>
      </c>
      <c r="U787" s="232">
        <f>MAX(U788:U791)</f>
        <v>12722.798789101918</v>
      </c>
    </row>
    <row r="788" spans="1:21" ht="35.25" x14ac:dyDescent="0.5">
      <c r="A788">
        <v>1</v>
      </c>
      <c r="B788" s="241">
        <f>SUBTOTAL(9,$A$377:A788)</f>
        <v>361</v>
      </c>
      <c r="C788" s="234" t="s">
        <v>60</v>
      </c>
      <c r="D788" s="235"/>
      <c r="E788" s="224">
        <v>1959</v>
      </c>
      <c r="F788" s="224" t="s">
        <v>17152</v>
      </c>
      <c r="G788" s="224">
        <v>2</v>
      </c>
      <c r="H788" s="224" t="s">
        <v>16975</v>
      </c>
      <c r="I788" s="236">
        <v>616.1</v>
      </c>
      <c r="J788" s="236">
        <v>547.4</v>
      </c>
      <c r="K788" s="237">
        <v>14</v>
      </c>
      <c r="L788" s="224" t="s">
        <v>17021</v>
      </c>
      <c r="M788" s="224" t="s">
        <v>17037</v>
      </c>
      <c r="N788" s="227" t="s">
        <v>17124</v>
      </c>
      <c r="O788" s="232">
        <v>4718855.8</v>
      </c>
      <c r="P788" s="232"/>
      <c r="Q788" s="232">
        <v>0</v>
      </c>
      <c r="R788" s="232">
        <v>0</v>
      </c>
      <c r="S788" s="232">
        <f t="shared" ref="S788:S791" si="323">O788-Q788-R788</f>
        <v>4718855.8</v>
      </c>
      <c r="T788" s="225">
        <f t="shared" si="281"/>
        <v>7659.2368122058106</v>
      </c>
      <c r="U788" s="232">
        <v>8634.2437915922728</v>
      </c>
    </row>
    <row r="789" spans="1:21" ht="35.25" x14ac:dyDescent="0.5">
      <c r="A789">
        <v>1</v>
      </c>
      <c r="B789" s="241">
        <f>SUBTOTAL(9,$A$377:A789)</f>
        <v>362</v>
      </c>
      <c r="C789" s="262" t="s">
        <v>61</v>
      </c>
      <c r="D789" s="247" t="s">
        <v>17399</v>
      </c>
      <c r="E789" s="224">
        <v>1917</v>
      </c>
      <c r="F789" s="224" t="s">
        <v>17152</v>
      </c>
      <c r="G789" s="224">
        <v>2</v>
      </c>
      <c r="H789" s="224" t="s">
        <v>17024</v>
      </c>
      <c r="I789" s="236">
        <v>396.4</v>
      </c>
      <c r="J789" s="236">
        <v>235</v>
      </c>
      <c r="K789" s="237">
        <v>13</v>
      </c>
      <c r="L789" s="224" t="s">
        <v>17021</v>
      </c>
      <c r="M789" s="224" t="s">
        <v>17037</v>
      </c>
      <c r="N789" s="227" t="s">
        <v>17124</v>
      </c>
      <c r="O789" s="232">
        <v>3286775.04</v>
      </c>
      <c r="P789" s="232"/>
      <c r="Q789" s="232">
        <v>0</v>
      </c>
      <c r="R789" s="232">
        <v>0</v>
      </c>
      <c r="S789" s="232">
        <f t="shared" si="323"/>
        <v>3286775.04</v>
      </c>
      <c r="T789" s="225">
        <f t="shared" si="281"/>
        <v>8291.561654894047</v>
      </c>
      <c r="U789" s="232">
        <v>12722.798789101918</v>
      </c>
    </row>
    <row r="790" spans="1:21" ht="35.25" x14ac:dyDescent="0.5">
      <c r="A790">
        <v>1</v>
      </c>
      <c r="B790" s="241">
        <f>SUBTOTAL(9,$A$377:A790)</f>
        <v>363</v>
      </c>
      <c r="C790" s="234" t="s">
        <v>57</v>
      </c>
      <c r="D790" s="235"/>
      <c r="E790" s="224">
        <v>1962</v>
      </c>
      <c r="F790" s="224" t="s">
        <v>17152</v>
      </c>
      <c r="G790" s="224">
        <v>2</v>
      </c>
      <c r="H790" s="224" t="s">
        <v>16975</v>
      </c>
      <c r="I790" s="236">
        <v>632</v>
      </c>
      <c r="J790" s="236">
        <v>632</v>
      </c>
      <c r="K790" s="237">
        <v>34</v>
      </c>
      <c r="L790" s="224" t="s">
        <v>17021</v>
      </c>
      <c r="M790" s="224" t="s">
        <v>17037</v>
      </c>
      <c r="N790" s="227" t="s">
        <v>17122</v>
      </c>
      <c r="O790" s="232">
        <v>5074941.4000000004</v>
      </c>
      <c r="P790" s="232"/>
      <c r="Q790" s="232">
        <v>0</v>
      </c>
      <c r="R790" s="232">
        <v>0</v>
      </c>
      <c r="S790" s="232">
        <f t="shared" si="323"/>
        <v>5074941.4000000004</v>
      </c>
      <c r="T790" s="225">
        <f t="shared" si="281"/>
        <v>8029.9705696202536</v>
      </c>
      <c r="U790" s="232">
        <v>10031.200115189875</v>
      </c>
    </row>
    <row r="791" spans="1:21" ht="35.25" x14ac:dyDescent="0.5">
      <c r="A791">
        <v>1</v>
      </c>
      <c r="B791" s="241">
        <f>SUBTOTAL(9,$A$377:A791)</f>
        <v>364</v>
      </c>
      <c r="C791" s="263" t="s">
        <v>15858</v>
      </c>
      <c r="D791" s="235"/>
      <c r="E791" s="224">
        <v>1969</v>
      </c>
      <c r="F791" s="224" t="s">
        <v>17152</v>
      </c>
      <c r="G791" s="224">
        <v>5</v>
      </c>
      <c r="H791" s="224">
        <v>3</v>
      </c>
      <c r="I791" s="236">
        <v>3582.1</v>
      </c>
      <c r="J791" s="236">
        <v>3032.6</v>
      </c>
      <c r="K791" s="237">
        <v>358</v>
      </c>
      <c r="L791" s="224" t="s">
        <v>17021</v>
      </c>
      <c r="M791" s="224" t="s">
        <v>17037</v>
      </c>
      <c r="N791" s="227" t="s">
        <v>17122</v>
      </c>
      <c r="O791" s="232">
        <v>1834240</v>
      </c>
      <c r="P791" s="232"/>
      <c r="Q791" s="232">
        <v>0</v>
      </c>
      <c r="R791" s="232">
        <v>0</v>
      </c>
      <c r="S791" s="232">
        <f t="shared" si="323"/>
        <v>1834240</v>
      </c>
      <c r="T791" s="225">
        <f t="shared" si="281"/>
        <v>512.05717316657831</v>
      </c>
      <c r="U791" s="232">
        <v>527.63</v>
      </c>
    </row>
    <row r="792" spans="1:21" ht="35.25" x14ac:dyDescent="0.5">
      <c r="B792" s="260" t="s">
        <v>53</v>
      </c>
      <c r="C792" s="261"/>
      <c r="D792" s="223" t="s">
        <v>17004</v>
      </c>
      <c r="E792" s="224" t="s">
        <v>17004</v>
      </c>
      <c r="F792" s="224" t="s">
        <v>17004</v>
      </c>
      <c r="G792" s="224" t="s">
        <v>17004</v>
      </c>
      <c r="H792" s="224" t="s">
        <v>17004</v>
      </c>
      <c r="I792" s="229">
        <f>SUM(I793:I794)</f>
        <v>5294.4000000000005</v>
      </c>
      <c r="J792" s="229">
        <f t="shared" ref="J792:S792" si="324">SUM(J793:J794)</f>
        <v>4120.2</v>
      </c>
      <c r="K792" s="230">
        <f t="shared" si="324"/>
        <v>145</v>
      </c>
      <c r="L792" s="224" t="s">
        <v>17004</v>
      </c>
      <c r="M792" s="224" t="s">
        <v>17004</v>
      </c>
      <c r="N792" s="227" t="s">
        <v>17004</v>
      </c>
      <c r="O792" s="231">
        <v>14101691.34</v>
      </c>
      <c r="P792" s="229">
        <f t="shared" si="324"/>
        <v>0</v>
      </c>
      <c r="Q792" s="229">
        <f t="shared" si="324"/>
        <v>0</v>
      </c>
      <c r="R792" s="229">
        <f t="shared" si="324"/>
        <v>0</v>
      </c>
      <c r="S792" s="229">
        <f t="shared" si="324"/>
        <v>14101691.34</v>
      </c>
      <c r="T792" s="225">
        <f t="shared" si="281"/>
        <v>2663.5107547597459</v>
      </c>
      <c r="U792" s="232">
        <f>MAX(U793:U794)</f>
        <v>9337.9573112456201</v>
      </c>
    </row>
    <row r="793" spans="1:21" ht="35.25" x14ac:dyDescent="0.5">
      <c r="A793">
        <v>1</v>
      </c>
      <c r="B793" s="241">
        <f>SUBTOTAL(9,$A$377:A793)</f>
        <v>365</v>
      </c>
      <c r="C793" s="234" t="s">
        <v>62</v>
      </c>
      <c r="D793" s="235"/>
      <c r="E793" s="224">
        <v>1962</v>
      </c>
      <c r="F793" s="224" t="s">
        <v>17152</v>
      </c>
      <c r="G793" s="224">
        <v>2</v>
      </c>
      <c r="H793" s="224" t="s">
        <v>16975</v>
      </c>
      <c r="I793" s="236">
        <v>627.79999999999995</v>
      </c>
      <c r="J793" s="236">
        <v>585.20000000000005</v>
      </c>
      <c r="K793" s="237">
        <v>14</v>
      </c>
      <c r="L793" s="224" t="s">
        <v>17021</v>
      </c>
      <c r="M793" s="224" t="s">
        <v>17037</v>
      </c>
      <c r="N793" s="227" t="s">
        <v>17124</v>
      </c>
      <c r="O793" s="232">
        <v>5221225.08</v>
      </c>
      <c r="P793" s="232"/>
      <c r="Q793" s="232">
        <v>0</v>
      </c>
      <c r="R793" s="232">
        <v>0</v>
      </c>
      <c r="S793" s="232">
        <f t="shared" ref="S793:S794" si="325">O793-Q793-R793</f>
        <v>5221225.08</v>
      </c>
      <c r="T793" s="225">
        <f t="shared" si="281"/>
        <v>8316.7013061484558</v>
      </c>
      <c r="U793" s="232">
        <v>9337.9573112456201</v>
      </c>
    </row>
    <row r="794" spans="1:21" ht="35.25" x14ac:dyDescent="0.5">
      <c r="A794">
        <v>1</v>
      </c>
      <c r="B794" s="241">
        <f>SUBTOTAL(9,$A$377:A794)</f>
        <v>366</v>
      </c>
      <c r="C794" s="234" t="s">
        <v>58</v>
      </c>
      <c r="D794" s="235"/>
      <c r="E794" s="224">
        <v>1972</v>
      </c>
      <c r="F794" s="224" t="s">
        <v>17026</v>
      </c>
      <c r="G794" s="224">
        <v>5</v>
      </c>
      <c r="H794" s="224" t="s">
        <v>17024</v>
      </c>
      <c r="I794" s="236">
        <v>4666.6000000000004</v>
      </c>
      <c r="J794" s="236">
        <v>3535</v>
      </c>
      <c r="K794" s="237">
        <v>131</v>
      </c>
      <c r="L794" s="224" t="s">
        <v>17021</v>
      </c>
      <c r="M794" s="224" t="s">
        <v>17037</v>
      </c>
      <c r="N794" s="227" t="s">
        <v>17123</v>
      </c>
      <c r="O794" s="232">
        <v>8880466.2599999998</v>
      </c>
      <c r="P794" s="232"/>
      <c r="Q794" s="232">
        <v>0</v>
      </c>
      <c r="R794" s="232">
        <v>0</v>
      </c>
      <c r="S794" s="232">
        <f t="shared" si="325"/>
        <v>8880466.2599999998</v>
      </c>
      <c r="T794" s="225">
        <f t="shared" si="281"/>
        <v>1902.9842412034457</v>
      </c>
      <c r="U794" s="232">
        <v>2105.7132559036559</v>
      </c>
    </row>
    <row r="795" spans="1:21" ht="35.25" x14ac:dyDescent="0.5">
      <c r="B795" s="259" t="s">
        <v>55</v>
      </c>
      <c r="C795" s="251"/>
      <c r="D795" s="223" t="s">
        <v>17004</v>
      </c>
      <c r="E795" s="224" t="s">
        <v>17004</v>
      </c>
      <c r="F795" s="224" t="s">
        <v>17004</v>
      </c>
      <c r="G795" s="224" t="s">
        <v>17004</v>
      </c>
      <c r="H795" s="224" t="s">
        <v>17004</v>
      </c>
      <c r="I795" s="229">
        <f>I796</f>
        <v>722.7</v>
      </c>
      <c r="J795" s="229">
        <f t="shared" ref="J795:S795" si="326">J796</f>
        <v>664.2</v>
      </c>
      <c r="K795" s="230">
        <f t="shared" si="326"/>
        <v>38</v>
      </c>
      <c r="L795" s="224" t="s">
        <v>17004</v>
      </c>
      <c r="M795" s="224" t="s">
        <v>17004</v>
      </c>
      <c r="N795" s="227" t="s">
        <v>17004</v>
      </c>
      <c r="O795" s="231">
        <v>7312508.6799999997</v>
      </c>
      <c r="P795" s="229">
        <f t="shared" si="326"/>
        <v>0</v>
      </c>
      <c r="Q795" s="229">
        <f t="shared" si="326"/>
        <v>0</v>
      </c>
      <c r="R795" s="229">
        <f t="shared" si="326"/>
        <v>0</v>
      </c>
      <c r="S795" s="229">
        <f t="shared" si="326"/>
        <v>7312508.6799999997</v>
      </c>
      <c r="T795" s="225">
        <f t="shared" si="281"/>
        <v>10118.318361699183</v>
      </c>
      <c r="U795" s="232">
        <f>U796</f>
        <v>11266.334578663345</v>
      </c>
    </row>
    <row r="796" spans="1:21" ht="35.25" x14ac:dyDescent="0.5">
      <c r="A796">
        <v>1</v>
      </c>
      <c r="B796" s="241">
        <f>SUBTOTAL(9,$A$377:A796)</f>
        <v>367</v>
      </c>
      <c r="C796" s="264" t="s">
        <v>63</v>
      </c>
      <c r="D796" s="265"/>
      <c r="E796" s="224">
        <v>1975</v>
      </c>
      <c r="F796" s="224" t="s">
        <v>17152</v>
      </c>
      <c r="G796" s="224">
        <v>2</v>
      </c>
      <c r="H796" s="224" t="s">
        <v>16975</v>
      </c>
      <c r="I796" s="236">
        <v>722.7</v>
      </c>
      <c r="J796" s="236">
        <v>664.2</v>
      </c>
      <c r="K796" s="237">
        <v>38</v>
      </c>
      <c r="L796" s="224" t="s">
        <v>17021</v>
      </c>
      <c r="M796" s="224" t="s">
        <v>17037</v>
      </c>
      <c r="N796" s="227" t="s">
        <v>17125</v>
      </c>
      <c r="O796" s="232">
        <v>7312508.6799999997</v>
      </c>
      <c r="P796" s="232"/>
      <c r="Q796" s="232">
        <v>0</v>
      </c>
      <c r="R796" s="232">
        <v>0</v>
      </c>
      <c r="S796" s="232">
        <f t="shared" ref="S796" si="327">O796-Q796-R796</f>
        <v>7312508.6799999997</v>
      </c>
      <c r="T796" s="225">
        <f t="shared" si="281"/>
        <v>10118.318361699183</v>
      </c>
      <c r="U796" s="232">
        <v>11266.334578663345</v>
      </c>
    </row>
    <row r="797" spans="1:21" ht="35.25" x14ac:dyDescent="0.5">
      <c r="B797" s="259" t="s">
        <v>54</v>
      </c>
      <c r="C797" s="251"/>
      <c r="D797" s="223" t="s">
        <v>17004</v>
      </c>
      <c r="E797" s="224" t="s">
        <v>17004</v>
      </c>
      <c r="F797" s="224" t="s">
        <v>17004</v>
      </c>
      <c r="G797" s="224" t="s">
        <v>17004</v>
      </c>
      <c r="H797" s="224" t="s">
        <v>17004</v>
      </c>
      <c r="I797" s="229">
        <f>I798</f>
        <v>879.5</v>
      </c>
      <c r="J797" s="229">
        <f t="shared" ref="J797:S797" si="328">J798</f>
        <v>662.2</v>
      </c>
      <c r="K797" s="230">
        <f t="shared" si="328"/>
        <v>30</v>
      </c>
      <c r="L797" s="224" t="s">
        <v>17004</v>
      </c>
      <c r="M797" s="224" t="s">
        <v>17004</v>
      </c>
      <c r="N797" s="227" t="s">
        <v>17004</v>
      </c>
      <c r="O797" s="231">
        <v>6173200.3499999996</v>
      </c>
      <c r="P797" s="229">
        <f t="shared" si="328"/>
        <v>0</v>
      </c>
      <c r="Q797" s="229">
        <f t="shared" si="328"/>
        <v>0</v>
      </c>
      <c r="R797" s="229">
        <f t="shared" si="328"/>
        <v>0</v>
      </c>
      <c r="S797" s="229">
        <f t="shared" si="328"/>
        <v>6173200.3499999996</v>
      </c>
      <c r="T797" s="225">
        <f t="shared" si="281"/>
        <v>7018.9884593519037</v>
      </c>
      <c r="U797" s="232">
        <f>U798</f>
        <v>8023.3723706651508</v>
      </c>
    </row>
    <row r="798" spans="1:21" ht="35.25" x14ac:dyDescent="0.5">
      <c r="A798">
        <v>1</v>
      </c>
      <c r="B798" s="241">
        <f>SUBTOTAL(9,$A$377:A798)</f>
        <v>368</v>
      </c>
      <c r="C798" s="264" t="s">
        <v>64</v>
      </c>
      <c r="D798" s="265"/>
      <c r="E798" s="224">
        <v>2004</v>
      </c>
      <c r="F798" s="224" t="s">
        <v>17152</v>
      </c>
      <c r="G798" s="224">
        <v>2</v>
      </c>
      <c r="H798" s="224" t="s">
        <v>16973</v>
      </c>
      <c r="I798" s="236">
        <v>879.5</v>
      </c>
      <c r="J798" s="236">
        <v>662.2</v>
      </c>
      <c r="K798" s="237">
        <v>30</v>
      </c>
      <c r="L798" s="224" t="s">
        <v>17021</v>
      </c>
      <c r="M798" s="224" t="s">
        <v>17037</v>
      </c>
      <c r="N798" s="227" t="s">
        <v>17126</v>
      </c>
      <c r="O798" s="232">
        <v>6173200.3499999996</v>
      </c>
      <c r="P798" s="232"/>
      <c r="Q798" s="232">
        <v>0</v>
      </c>
      <c r="R798" s="232">
        <v>0</v>
      </c>
      <c r="S798" s="232">
        <f t="shared" ref="S798" si="329">O798-Q798-R798</f>
        <v>6173200.3499999996</v>
      </c>
      <c r="T798" s="225">
        <f t="shared" si="281"/>
        <v>7018.9884593519037</v>
      </c>
      <c r="U798" s="232">
        <v>8023.3723706651508</v>
      </c>
    </row>
    <row r="799" spans="1:21" ht="35.25" x14ac:dyDescent="0.5">
      <c r="B799" s="259" t="s">
        <v>491</v>
      </c>
      <c r="C799" s="233"/>
      <c r="D799" s="223" t="s">
        <v>17004</v>
      </c>
      <c r="E799" s="224" t="s">
        <v>17004</v>
      </c>
      <c r="F799" s="224" t="s">
        <v>17004</v>
      </c>
      <c r="G799" s="224" t="s">
        <v>17004</v>
      </c>
      <c r="H799" s="224" t="s">
        <v>17004</v>
      </c>
      <c r="I799" s="229">
        <f>SUM(I800:I803)</f>
        <v>2063.3999999999996</v>
      </c>
      <c r="J799" s="229">
        <f t="shared" ref="J799:S799" si="330">SUM(J800:J803)</f>
        <v>1601.1999999999998</v>
      </c>
      <c r="K799" s="230">
        <f t="shared" si="330"/>
        <v>73</v>
      </c>
      <c r="L799" s="224" t="s">
        <v>17004</v>
      </c>
      <c r="M799" s="224" t="s">
        <v>17004</v>
      </c>
      <c r="N799" s="227" t="s">
        <v>17004</v>
      </c>
      <c r="O799" s="231">
        <v>10193646.23</v>
      </c>
      <c r="P799" s="229">
        <f t="shared" si="330"/>
        <v>0</v>
      </c>
      <c r="Q799" s="229">
        <f t="shared" si="330"/>
        <v>0</v>
      </c>
      <c r="R799" s="229">
        <f t="shared" si="330"/>
        <v>0</v>
      </c>
      <c r="S799" s="229">
        <f t="shared" si="330"/>
        <v>10193646.23</v>
      </c>
      <c r="T799" s="225">
        <f t="shared" si="281"/>
        <v>4940.21819811961</v>
      </c>
      <c r="U799" s="232">
        <f>MAX(U800:U803)</f>
        <v>9444.3149195302303</v>
      </c>
    </row>
    <row r="800" spans="1:21" ht="35.25" x14ac:dyDescent="0.5">
      <c r="A800">
        <v>1</v>
      </c>
      <c r="B800" s="241">
        <f>SUBTOTAL(9,$A$377:A800)</f>
        <v>369</v>
      </c>
      <c r="C800" s="234" t="s">
        <v>492</v>
      </c>
      <c r="D800" s="235" t="s">
        <v>17399</v>
      </c>
      <c r="E800" s="224">
        <v>1917</v>
      </c>
      <c r="F800" s="224" t="s">
        <v>17152</v>
      </c>
      <c r="G800" s="224">
        <v>2</v>
      </c>
      <c r="H800" s="224" t="s">
        <v>16973</v>
      </c>
      <c r="I800" s="236">
        <v>459.8</v>
      </c>
      <c r="J800" s="236">
        <v>453.6</v>
      </c>
      <c r="K800" s="237">
        <v>23</v>
      </c>
      <c r="L800" s="224" t="s">
        <v>17021</v>
      </c>
      <c r="M800" s="224" t="s">
        <v>17056</v>
      </c>
      <c r="N800" s="227" t="s">
        <v>17025</v>
      </c>
      <c r="O800" s="232">
        <v>3448883.3200000003</v>
      </c>
      <c r="P800" s="232"/>
      <c r="Q800" s="232">
        <v>0</v>
      </c>
      <c r="R800" s="232">
        <v>0</v>
      </c>
      <c r="S800" s="232">
        <f t="shared" ref="S800:S803" si="331">O800-Q800-R800</f>
        <v>3448883.3200000003</v>
      </c>
      <c r="T800" s="225">
        <f t="shared" si="281"/>
        <v>7500.8336668116581</v>
      </c>
      <c r="U800" s="232">
        <v>9444.3149195302303</v>
      </c>
    </row>
    <row r="801" spans="1:21" ht="35.25" x14ac:dyDescent="0.5">
      <c r="A801">
        <v>1</v>
      </c>
      <c r="B801" s="241">
        <f>SUBTOTAL(9,$A$377:A801)</f>
        <v>370</v>
      </c>
      <c r="C801" s="234" t="s">
        <v>16210</v>
      </c>
      <c r="D801" s="235" t="s">
        <v>17399</v>
      </c>
      <c r="E801" s="224" t="s">
        <v>942</v>
      </c>
      <c r="F801" s="224" t="s">
        <v>17152</v>
      </c>
      <c r="G801" s="224" t="s">
        <v>16975</v>
      </c>
      <c r="H801" s="224" t="s">
        <v>16973</v>
      </c>
      <c r="I801" s="236">
        <v>365</v>
      </c>
      <c r="J801" s="236">
        <v>328</v>
      </c>
      <c r="K801" s="237">
        <v>21</v>
      </c>
      <c r="L801" s="224" t="s">
        <v>17021</v>
      </c>
      <c r="M801" s="224" t="s">
        <v>17056</v>
      </c>
      <c r="N801" s="227" t="s">
        <v>17025</v>
      </c>
      <c r="O801" s="232">
        <v>2138937.31</v>
      </c>
      <c r="P801" s="232"/>
      <c r="Q801" s="232">
        <v>0</v>
      </c>
      <c r="R801" s="232">
        <v>0</v>
      </c>
      <c r="S801" s="232">
        <f t="shared" si="331"/>
        <v>2138937.31</v>
      </c>
      <c r="T801" s="225">
        <f t="shared" si="281"/>
        <v>5860.1022191780821</v>
      </c>
      <c r="U801" s="232">
        <v>8982.4232328767121</v>
      </c>
    </row>
    <row r="802" spans="1:21" ht="35.25" x14ac:dyDescent="0.5">
      <c r="A802">
        <v>1</v>
      </c>
      <c r="B802" s="241">
        <f>SUBTOTAL(9,$A$377:A802)</f>
        <v>371</v>
      </c>
      <c r="C802" s="234" t="s">
        <v>16209</v>
      </c>
      <c r="D802" s="235" t="s">
        <v>17399</v>
      </c>
      <c r="E802" s="224">
        <v>1917</v>
      </c>
      <c r="F802" s="224" t="s">
        <v>17152</v>
      </c>
      <c r="G802" s="224">
        <v>2</v>
      </c>
      <c r="H802" s="224">
        <v>1</v>
      </c>
      <c r="I802" s="236">
        <v>282.3</v>
      </c>
      <c r="J802" s="236">
        <v>246</v>
      </c>
      <c r="K802" s="237">
        <v>12</v>
      </c>
      <c r="L802" s="224" t="s">
        <v>17021</v>
      </c>
      <c r="M802" s="224" t="s">
        <v>17056</v>
      </c>
      <c r="N802" s="227" t="s">
        <v>17025</v>
      </c>
      <c r="O802" s="232">
        <v>200000</v>
      </c>
      <c r="P802" s="232"/>
      <c r="Q802" s="232">
        <v>0</v>
      </c>
      <c r="R802" s="232">
        <v>0</v>
      </c>
      <c r="S802" s="232">
        <f t="shared" si="331"/>
        <v>200000</v>
      </c>
      <c r="T802" s="225">
        <f>O802/I802</f>
        <v>708.46617074034714</v>
      </c>
      <c r="U802" s="232">
        <v>708.46617074034714</v>
      </c>
    </row>
    <row r="803" spans="1:21" ht="35.25" x14ac:dyDescent="0.5">
      <c r="A803">
        <v>1</v>
      </c>
      <c r="B803" s="241">
        <f>SUBTOTAL(9,$A$377:A803)</f>
        <v>372</v>
      </c>
      <c r="C803" s="234" t="s">
        <v>493</v>
      </c>
      <c r="D803" s="235"/>
      <c r="E803" s="224">
        <v>1979</v>
      </c>
      <c r="F803" s="224" t="s">
        <v>17152</v>
      </c>
      <c r="G803" s="224">
        <v>2</v>
      </c>
      <c r="H803" s="224" t="s">
        <v>16973</v>
      </c>
      <c r="I803" s="236">
        <v>956.3</v>
      </c>
      <c r="J803" s="236">
        <v>573.6</v>
      </c>
      <c r="K803" s="237">
        <v>17</v>
      </c>
      <c r="L803" s="224" t="s">
        <v>17021</v>
      </c>
      <c r="M803" s="224" t="s">
        <v>17056</v>
      </c>
      <c r="N803" s="227" t="s">
        <v>17025</v>
      </c>
      <c r="O803" s="232">
        <v>4405825.5999999996</v>
      </c>
      <c r="P803" s="232"/>
      <c r="Q803" s="232">
        <v>0</v>
      </c>
      <c r="R803" s="232">
        <v>0</v>
      </c>
      <c r="S803" s="232">
        <f t="shared" si="331"/>
        <v>4405825.5999999996</v>
      </c>
      <c r="T803" s="225">
        <f t="shared" ref="T803" si="332">O803/I803</f>
        <v>4607.1584230889885</v>
      </c>
      <c r="U803" s="232">
        <v>6360.7144954512178</v>
      </c>
    </row>
    <row r="804" spans="1:21" ht="35.25" x14ac:dyDescent="0.5">
      <c r="B804" s="259" t="s">
        <v>496</v>
      </c>
      <c r="C804" s="251"/>
      <c r="D804" s="223" t="s">
        <v>17004</v>
      </c>
      <c r="E804" s="224" t="s">
        <v>17004</v>
      </c>
      <c r="F804" s="224" t="s">
        <v>17004</v>
      </c>
      <c r="G804" s="224" t="s">
        <v>17004</v>
      </c>
      <c r="H804" s="224" t="s">
        <v>17004</v>
      </c>
      <c r="I804" s="229">
        <f>I805</f>
        <v>886.6</v>
      </c>
      <c r="J804" s="229">
        <f t="shared" ref="J804:S804" si="333">J805</f>
        <v>831.4</v>
      </c>
      <c r="K804" s="230">
        <f t="shared" si="333"/>
        <v>34</v>
      </c>
      <c r="L804" s="224" t="s">
        <v>17004</v>
      </c>
      <c r="M804" s="224" t="s">
        <v>17004</v>
      </c>
      <c r="N804" s="227" t="s">
        <v>17004</v>
      </c>
      <c r="O804" s="231">
        <v>5213835.0599999987</v>
      </c>
      <c r="P804" s="229">
        <f t="shared" si="333"/>
        <v>0</v>
      </c>
      <c r="Q804" s="229">
        <f t="shared" si="333"/>
        <v>0</v>
      </c>
      <c r="R804" s="229">
        <f t="shared" si="333"/>
        <v>0</v>
      </c>
      <c r="S804" s="229">
        <f t="shared" si="333"/>
        <v>5213835.0599999987</v>
      </c>
      <c r="T804" s="225">
        <f t="shared" si="281"/>
        <v>5880.7072637040364</v>
      </c>
      <c r="U804" s="232">
        <f>U805</f>
        <v>6979.5362057297534</v>
      </c>
    </row>
    <row r="805" spans="1:21" ht="35.25" x14ac:dyDescent="0.5">
      <c r="A805">
        <v>1</v>
      </c>
      <c r="B805" s="241">
        <f>SUBTOTAL(9,$A$377:A805)</f>
        <v>373</v>
      </c>
      <c r="C805" s="234" t="s">
        <v>502</v>
      </c>
      <c r="D805" s="235"/>
      <c r="E805" s="224">
        <v>1958</v>
      </c>
      <c r="F805" s="224" t="s">
        <v>17152</v>
      </c>
      <c r="G805" s="224">
        <v>2</v>
      </c>
      <c r="H805" s="224" t="s">
        <v>16975</v>
      </c>
      <c r="I805" s="236">
        <v>886.6</v>
      </c>
      <c r="J805" s="236">
        <v>831.4</v>
      </c>
      <c r="K805" s="237">
        <v>34</v>
      </c>
      <c r="L805" s="224" t="s">
        <v>17021</v>
      </c>
      <c r="M805" s="224" t="s">
        <v>17056</v>
      </c>
      <c r="N805" s="227" t="s">
        <v>17025</v>
      </c>
      <c r="O805" s="232">
        <v>5213835.0599999987</v>
      </c>
      <c r="P805" s="232"/>
      <c r="Q805" s="232">
        <v>0</v>
      </c>
      <c r="R805" s="232">
        <v>0</v>
      </c>
      <c r="S805" s="232">
        <f t="shared" ref="S805" si="334">O805-Q805-R805</f>
        <v>5213835.0599999987</v>
      </c>
      <c r="T805" s="225">
        <f t="shared" si="281"/>
        <v>5880.7072637040364</v>
      </c>
      <c r="U805" s="232">
        <v>6979.5362057297534</v>
      </c>
    </row>
    <row r="806" spans="1:21" ht="35.25" x14ac:dyDescent="0.5">
      <c r="B806" s="259" t="s">
        <v>497</v>
      </c>
      <c r="C806" s="251"/>
      <c r="D806" s="223" t="s">
        <v>17004</v>
      </c>
      <c r="E806" s="224" t="s">
        <v>17004</v>
      </c>
      <c r="F806" s="224" t="s">
        <v>17004</v>
      </c>
      <c r="G806" s="224" t="s">
        <v>17004</v>
      </c>
      <c r="H806" s="224" t="s">
        <v>17004</v>
      </c>
      <c r="I806" s="229">
        <f>SUM(I807:I808)</f>
        <v>1665.3</v>
      </c>
      <c r="J806" s="229">
        <f t="shared" ref="J806:S806" si="335">SUM(J807:J808)</f>
        <v>1528.6</v>
      </c>
      <c r="K806" s="230">
        <f t="shared" si="335"/>
        <v>90</v>
      </c>
      <c r="L806" s="224" t="s">
        <v>17004</v>
      </c>
      <c r="M806" s="224" t="s">
        <v>17004</v>
      </c>
      <c r="N806" s="227" t="s">
        <v>17004</v>
      </c>
      <c r="O806" s="231">
        <v>10758390.760000002</v>
      </c>
      <c r="P806" s="229">
        <f t="shared" si="335"/>
        <v>0</v>
      </c>
      <c r="Q806" s="229">
        <f t="shared" si="335"/>
        <v>0</v>
      </c>
      <c r="R806" s="229">
        <f t="shared" si="335"/>
        <v>0</v>
      </c>
      <c r="S806" s="229">
        <f t="shared" si="335"/>
        <v>10758390.760000002</v>
      </c>
      <c r="T806" s="225">
        <f t="shared" si="281"/>
        <v>6460.33192818111</v>
      </c>
      <c r="U806" s="232">
        <f>MAX(U807:U808)</f>
        <v>6647.1553501469152</v>
      </c>
    </row>
    <row r="807" spans="1:21" ht="35.25" x14ac:dyDescent="0.5">
      <c r="A807">
        <v>1</v>
      </c>
      <c r="B807" s="241">
        <f>SUBTOTAL(9,$A$377:A807)</f>
        <v>374</v>
      </c>
      <c r="C807" s="234" t="s">
        <v>503</v>
      </c>
      <c r="D807" s="235"/>
      <c r="E807" s="224">
        <v>1974</v>
      </c>
      <c r="F807" s="224" t="s">
        <v>17152</v>
      </c>
      <c r="G807" s="224">
        <v>2</v>
      </c>
      <c r="H807" s="224" t="s">
        <v>16975</v>
      </c>
      <c r="I807" s="236">
        <v>848.5</v>
      </c>
      <c r="J807" s="236">
        <v>766.6</v>
      </c>
      <c r="K807" s="237">
        <v>48</v>
      </c>
      <c r="L807" s="224" t="s">
        <v>17021</v>
      </c>
      <c r="M807" s="224" t="s">
        <v>17037</v>
      </c>
      <c r="N807" s="227" t="s">
        <v>17114</v>
      </c>
      <c r="O807" s="232">
        <v>5432641.9100000001</v>
      </c>
      <c r="P807" s="232"/>
      <c r="Q807" s="232">
        <v>0</v>
      </c>
      <c r="R807" s="232">
        <v>0</v>
      </c>
      <c r="S807" s="232">
        <f t="shared" ref="S807:S808" si="336">O807-Q807-R807</f>
        <v>5432641.9100000001</v>
      </c>
      <c r="T807" s="225">
        <f t="shared" ref="T807:T874" si="337">O807/I807</f>
        <v>6402.642203889216</v>
      </c>
      <c r="U807" s="232">
        <v>6571.3009428403075</v>
      </c>
    </row>
    <row r="808" spans="1:21" ht="35.25" x14ac:dyDescent="0.5">
      <c r="A808">
        <v>1</v>
      </c>
      <c r="B808" s="241">
        <f>SUBTOTAL(9,$A$377:A808)</f>
        <v>375</v>
      </c>
      <c r="C808" s="234" t="s">
        <v>498</v>
      </c>
      <c r="D808" s="235"/>
      <c r="E808" s="224">
        <v>1974</v>
      </c>
      <c r="F808" s="224" t="s">
        <v>17152</v>
      </c>
      <c r="G808" s="224">
        <v>2</v>
      </c>
      <c r="H808" s="224" t="s">
        <v>16975</v>
      </c>
      <c r="I808" s="236">
        <v>816.8</v>
      </c>
      <c r="J808" s="236">
        <v>762</v>
      </c>
      <c r="K808" s="237">
        <v>42</v>
      </c>
      <c r="L808" s="224" t="s">
        <v>17021</v>
      </c>
      <c r="M808" s="224" t="s">
        <v>17037</v>
      </c>
      <c r="N808" s="227" t="s">
        <v>17114</v>
      </c>
      <c r="O808" s="232">
        <v>5325748.8500000006</v>
      </c>
      <c r="P808" s="232"/>
      <c r="Q808" s="232">
        <v>0</v>
      </c>
      <c r="R808" s="232">
        <v>0</v>
      </c>
      <c r="S808" s="232">
        <f t="shared" si="336"/>
        <v>5325748.8500000006</v>
      </c>
      <c r="T808" s="225">
        <f t="shared" si="337"/>
        <v>6520.2605901077386</v>
      </c>
      <c r="U808" s="232">
        <v>6647.1553501469152</v>
      </c>
    </row>
    <row r="809" spans="1:21" ht="35.25" x14ac:dyDescent="0.5">
      <c r="B809" s="259" t="s">
        <v>500</v>
      </c>
      <c r="C809" s="251"/>
      <c r="D809" s="223" t="s">
        <v>17004</v>
      </c>
      <c r="E809" s="224" t="s">
        <v>17004</v>
      </c>
      <c r="F809" s="224" t="s">
        <v>17004</v>
      </c>
      <c r="G809" s="224" t="s">
        <v>17004</v>
      </c>
      <c r="H809" s="224" t="s">
        <v>17004</v>
      </c>
      <c r="I809" s="229">
        <f>SUM(I810:I811)</f>
        <v>1980.5</v>
      </c>
      <c r="J809" s="229">
        <f t="shared" ref="J809:S809" si="338">SUM(J810:J811)</f>
        <v>1430.1</v>
      </c>
      <c r="K809" s="230">
        <f t="shared" si="338"/>
        <v>78</v>
      </c>
      <c r="L809" s="224" t="s">
        <v>17004</v>
      </c>
      <c r="M809" s="224" t="s">
        <v>17004</v>
      </c>
      <c r="N809" s="227" t="s">
        <v>17004</v>
      </c>
      <c r="O809" s="231">
        <v>10939215.029999999</v>
      </c>
      <c r="P809" s="229">
        <f t="shared" si="338"/>
        <v>0</v>
      </c>
      <c r="Q809" s="229">
        <f t="shared" si="338"/>
        <v>0</v>
      </c>
      <c r="R809" s="229">
        <f t="shared" si="338"/>
        <v>0</v>
      </c>
      <c r="S809" s="229">
        <f t="shared" si="338"/>
        <v>10939215.029999999</v>
      </c>
      <c r="T809" s="225">
        <f t="shared" si="337"/>
        <v>5523.4612623074981</v>
      </c>
      <c r="U809" s="232">
        <f>MAX(U810:U811)</f>
        <v>9249.9170176787084</v>
      </c>
    </row>
    <row r="810" spans="1:21" ht="35.25" x14ac:dyDescent="0.5">
      <c r="A810">
        <v>1</v>
      </c>
      <c r="B810" s="241">
        <f>SUBTOTAL(9,$A$377:A810)</f>
        <v>376</v>
      </c>
      <c r="C810" s="234" t="s">
        <v>504</v>
      </c>
      <c r="D810" s="235"/>
      <c r="E810" s="224">
        <v>1971</v>
      </c>
      <c r="F810" s="224" t="s">
        <v>17152</v>
      </c>
      <c r="G810" s="224">
        <v>2</v>
      </c>
      <c r="H810" s="224" t="s">
        <v>16975</v>
      </c>
      <c r="I810" s="236">
        <v>780.6</v>
      </c>
      <c r="J810" s="236">
        <v>714.2</v>
      </c>
      <c r="K810" s="237">
        <v>37</v>
      </c>
      <c r="L810" s="224" t="s">
        <v>17021</v>
      </c>
      <c r="M810" s="224" t="s">
        <v>17056</v>
      </c>
      <c r="N810" s="227" t="s">
        <v>17025</v>
      </c>
      <c r="O810" s="232">
        <v>6057251.9899999993</v>
      </c>
      <c r="P810" s="232"/>
      <c r="Q810" s="232">
        <v>0</v>
      </c>
      <c r="R810" s="232">
        <v>0</v>
      </c>
      <c r="S810" s="232">
        <f t="shared" ref="S810:S811" si="339">O810-Q810-R810</f>
        <v>6057251.9899999993</v>
      </c>
      <c r="T810" s="225">
        <f t="shared" si="337"/>
        <v>7759.7386497565967</v>
      </c>
      <c r="U810" s="232">
        <v>9249.9170176787084</v>
      </c>
    </row>
    <row r="811" spans="1:21" ht="35.25" x14ac:dyDescent="0.5">
      <c r="A811">
        <v>1</v>
      </c>
      <c r="B811" s="241">
        <f>SUBTOTAL(9,$A$377:A811)</f>
        <v>377</v>
      </c>
      <c r="C811" s="234" t="s">
        <v>499</v>
      </c>
      <c r="D811" s="235"/>
      <c r="E811" s="224">
        <v>1981</v>
      </c>
      <c r="F811" s="224" t="s">
        <v>17152</v>
      </c>
      <c r="G811" s="224">
        <v>2</v>
      </c>
      <c r="H811" s="224" t="s">
        <v>16975</v>
      </c>
      <c r="I811" s="236">
        <v>1199.9000000000001</v>
      </c>
      <c r="J811" s="236">
        <v>715.9</v>
      </c>
      <c r="K811" s="237">
        <v>41</v>
      </c>
      <c r="L811" s="224" t="s">
        <v>17021</v>
      </c>
      <c r="M811" s="224" t="s">
        <v>17056</v>
      </c>
      <c r="N811" s="227" t="s">
        <v>17025</v>
      </c>
      <c r="O811" s="232">
        <v>4881963.04</v>
      </c>
      <c r="P811" s="232"/>
      <c r="Q811" s="232">
        <v>0</v>
      </c>
      <c r="R811" s="232">
        <v>0</v>
      </c>
      <c r="S811" s="232">
        <f t="shared" si="339"/>
        <v>4881963.04</v>
      </c>
      <c r="T811" s="225">
        <f t="shared" si="337"/>
        <v>4068.6415867988994</v>
      </c>
      <c r="U811" s="232">
        <v>5538.2295431285938</v>
      </c>
    </row>
    <row r="812" spans="1:21" ht="35.25" x14ac:dyDescent="0.5">
      <c r="B812" s="259" t="s">
        <v>304</v>
      </c>
      <c r="C812" s="251"/>
      <c r="D812" s="223" t="s">
        <v>17004</v>
      </c>
      <c r="E812" s="224" t="s">
        <v>17004</v>
      </c>
      <c r="F812" s="224" t="s">
        <v>17004</v>
      </c>
      <c r="G812" s="224" t="s">
        <v>17004</v>
      </c>
      <c r="H812" s="224" t="s">
        <v>17004</v>
      </c>
      <c r="I812" s="229">
        <f>SUM(I813:I815)</f>
        <v>8111.4</v>
      </c>
      <c r="J812" s="229">
        <f t="shared" ref="J812:S812" si="340">SUM(J813:J815)</f>
        <v>7572.1</v>
      </c>
      <c r="K812" s="230">
        <f t="shared" si="340"/>
        <v>307</v>
      </c>
      <c r="L812" s="224" t="s">
        <v>17004</v>
      </c>
      <c r="M812" s="224" t="s">
        <v>17004</v>
      </c>
      <c r="N812" s="227" t="s">
        <v>17004</v>
      </c>
      <c r="O812" s="231">
        <v>25693967.629999999</v>
      </c>
      <c r="P812" s="229">
        <f t="shared" si="340"/>
        <v>0</v>
      </c>
      <c r="Q812" s="229">
        <f t="shared" si="340"/>
        <v>0</v>
      </c>
      <c r="R812" s="229">
        <f t="shared" si="340"/>
        <v>0</v>
      </c>
      <c r="S812" s="229">
        <f t="shared" si="340"/>
        <v>25693967.629999999</v>
      </c>
      <c r="T812" s="225">
        <f t="shared" si="337"/>
        <v>3167.6366139014226</v>
      </c>
      <c r="U812" s="232">
        <f>MAX(U813:U815)</f>
        <v>6088.3822280763961</v>
      </c>
    </row>
    <row r="813" spans="1:21" ht="35.25" x14ac:dyDescent="0.5">
      <c r="A813">
        <v>1</v>
      </c>
      <c r="B813" s="241">
        <f>SUBTOTAL(9,$A$377:A813)</f>
        <v>378</v>
      </c>
      <c r="C813" s="234" t="s">
        <v>306</v>
      </c>
      <c r="D813" s="235"/>
      <c r="E813" s="224">
        <v>1970</v>
      </c>
      <c r="F813" s="224" t="s">
        <v>17152</v>
      </c>
      <c r="G813" s="224">
        <v>5</v>
      </c>
      <c r="H813" s="224" t="s">
        <v>16975</v>
      </c>
      <c r="I813" s="236">
        <v>1926.5</v>
      </c>
      <c r="J813" s="236">
        <v>1776.4</v>
      </c>
      <c r="K813" s="237">
        <v>74</v>
      </c>
      <c r="L813" s="224" t="s">
        <v>17021</v>
      </c>
      <c r="M813" s="224" t="s">
        <v>17037</v>
      </c>
      <c r="N813" s="227" t="s">
        <v>17149</v>
      </c>
      <c r="O813" s="232">
        <v>4964932.16</v>
      </c>
      <c r="P813" s="232"/>
      <c r="Q813" s="232">
        <v>0</v>
      </c>
      <c r="R813" s="232">
        <v>0</v>
      </c>
      <c r="S813" s="232">
        <f t="shared" ref="S813:S815" si="341">O813-Q813-R813</f>
        <v>4964932.16</v>
      </c>
      <c r="T813" s="225">
        <f t="shared" si="337"/>
        <v>2577.1773475214118</v>
      </c>
      <c r="U813" s="232">
        <v>3253.5405138852839</v>
      </c>
    </row>
    <row r="814" spans="1:21" ht="35.25" x14ac:dyDescent="0.5">
      <c r="A814">
        <v>1</v>
      </c>
      <c r="B814" s="241">
        <f>SUBTOTAL(9,$A$377:A814)</f>
        <v>379</v>
      </c>
      <c r="C814" s="234" t="s">
        <v>307</v>
      </c>
      <c r="D814" s="235"/>
      <c r="E814" s="224">
        <v>1980</v>
      </c>
      <c r="F814" s="224" t="s">
        <v>17152</v>
      </c>
      <c r="G814" s="224">
        <v>3</v>
      </c>
      <c r="H814" s="224" t="s">
        <v>17024</v>
      </c>
      <c r="I814" s="236">
        <v>1973.9</v>
      </c>
      <c r="J814" s="236">
        <v>1824.4</v>
      </c>
      <c r="K814" s="237">
        <v>73</v>
      </c>
      <c r="L814" s="224" t="s">
        <v>17021</v>
      </c>
      <c r="M814" s="224" t="s">
        <v>17037</v>
      </c>
      <c r="N814" s="227" t="s">
        <v>17149</v>
      </c>
      <c r="O814" s="232">
        <v>8771780.5</v>
      </c>
      <c r="P814" s="232"/>
      <c r="Q814" s="232">
        <v>0</v>
      </c>
      <c r="R814" s="232">
        <v>0</v>
      </c>
      <c r="S814" s="232">
        <f t="shared" si="341"/>
        <v>8771780.5</v>
      </c>
      <c r="T814" s="225">
        <f t="shared" si="337"/>
        <v>4443.8829221338465</v>
      </c>
      <c r="U814" s="232">
        <v>6088.3822280763961</v>
      </c>
    </row>
    <row r="815" spans="1:21" ht="35.25" x14ac:dyDescent="0.5">
      <c r="A815">
        <v>1</v>
      </c>
      <c r="B815" s="241">
        <f>SUBTOTAL(9,$A$377:A815)</f>
        <v>380</v>
      </c>
      <c r="C815" s="234" t="s">
        <v>303</v>
      </c>
      <c r="D815" s="235"/>
      <c r="E815" s="224">
        <v>1997</v>
      </c>
      <c r="F815" s="224" t="s">
        <v>17152</v>
      </c>
      <c r="G815" s="224">
        <v>5</v>
      </c>
      <c r="H815" s="224" t="s">
        <v>17027</v>
      </c>
      <c r="I815" s="236">
        <v>4211</v>
      </c>
      <c r="J815" s="236">
        <v>3971.3</v>
      </c>
      <c r="K815" s="237">
        <v>160</v>
      </c>
      <c r="L815" s="224" t="s">
        <v>17021</v>
      </c>
      <c r="M815" s="224" t="s">
        <v>17037</v>
      </c>
      <c r="N815" s="227" t="s">
        <v>17149</v>
      </c>
      <c r="O815" s="232">
        <v>11957254.969999999</v>
      </c>
      <c r="P815" s="232"/>
      <c r="Q815" s="232">
        <v>0</v>
      </c>
      <c r="R815" s="232">
        <v>0</v>
      </c>
      <c r="S815" s="232">
        <f t="shared" si="341"/>
        <v>11957254.969999999</v>
      </c>
      <c r="T815" s="225">
        <f t="shared" si="337"/>
        <v>2839.5286084065538</v>
      </c>
      <c r="U815" s="232">
        <v>2877.740047779625</v>
      </c>
    </row>
    <row r="816" spans="1:21" ht="35.25" x14ac:dyDescent="0.5">
      <c r="B816" s="259" t="s">
        <v>308</v>
      </c>
      <c r="C816" s="251"/>
      <c r="D816" s="223" t="s">
        <v>17004</v>
      </c>
      <c r="E816" s="224" t="s">
        <v>17004</v>
      </c>
      <c r="F816" s="224" t="s">
        <v>17004</v>
      </c>
      <c r="G816" s="224" t="s">
        <v>17004</v>
      </c>
      <c r="H816" s="224" t="s">
        <v>17004</v>
      </c>
      <c r="I816" s="229">
        <f>SUM(I817:I818)</f>
        <v>1348.5</v>
      </c>
      <c r="J816" s="229">
        <f t="shared" ref="J816:S816" si="342">SUM(J817:J818)</f>
        <v>1256.5999999999999</v>
      </c>
      <c r="K816" s="230">
        <f t="shared" si="342"/>
        <v>67</v>
      </c>
      <c r="L816" s="224" t="s">
        <v>17004</v>
      </c>
      <c r="M816" s="224" t="s">
        <v>17004</v>
      </c>
      <c r="N816" s="227" t="s">
        <v>17004</v>
      </c>
      <c r="O816" s="231">
        <v>5861857.9199999999</v>
      </c>
      <c r="P816" s="229">
        <f t="shared" si="342"/>
        <v>0</v>
      </c>
      <c r="Q816" s="229">
        <f t="shared" si="342"/>
        <v>0</v>
      </c>
      <c r="R816" s="229">
        <f t="shared" si="342"/>
        <v>0</v>
      </c>
      <c r="S816" s="229">
        <f t="shared" si="342"/>
        <v>5861857.9199999999</v>
      </c>
      <c r="T816" s="225">
        <f t="shared" si="337"/>
        <v>4346.9469187986651</v>
      </c>
      <c r="U816" s="232">
        <f>MAX(U817:U818)</f>
        <v>9534.1686182669782</v>
      </c>
    </row>
    <row r="817" spans="1:21" ht="35.25" x14ac:dyDescent="0.5">
      <c r="A817">
        <v>1</v>
      </c>
      <c r="B817" s="241">
        <f>SUBTOTAL(9,$A$377:A817)</f>
        <v>381</v>
      </c>
      <c r="C817" s="234" t="s">
        <v>309</v>
      </c>
      <c r="D817" s="235"/>
      <c r="E817" s="224">
        <v>1965</v>
      </c>
      <c r="F817" s="224" t="s">
        <v>17152</v>
      </c>
      <c r="G817" s="224">
        <v>2</v>
      </c>
      <c r="H817" s="224" t="s">
        <v>16973</v>
      </c>
      <c r="I817" s="236">
        <v>341.6</v>
      </c>
      <c r="J817" s="236">
        <v>317.2</v>
      </c>
      <c r="K817" s="237">
        <v>20</v>
      </c>
      <c r="L817" s="224" t="s">
        <v>17021</v>
      </c>
      <c r="M817" s="224" t="s">
        <v>17056</v>
      </c>
      <c r="N817" s="227" t="s">
        <v>17025</v>
      </c>
      <c r="O817" s="232">
        <v>2304700.31</v>
      </c>
      <c r="P817" s="232"/>
      <c r="Q817" s="232">
        <v>0</v>
      </c>
      <c r="R817" s="232">
        <v>0</v>
      </c>
      <c r="S817" s="232">
        <f t="shared" ref="S817:S818" si="343">O817-Q817-R817</f>
        <v>2304700.31</v>
      </c>
      <c r="T817" s="225">
        <f t="shared" si="337"/>
        <v>6746.7807669789227</v>
      </c>
      <c r="U817" s="232">
        <v>9534.1686182669782</v>
      </c>
    </row>
    <row r="818" spans="1:21" ht="35.25" x14ac:dyDescent="0.5">
      <c r="A818">
        <v>1</v>
      </c>
      <c r="B818" s="241">
        <f>SUBTOTAL(9,$A$377:A818)</f>
        <v>382</v>
      </c>
      <c r="C818" s="234" t="s">
        <v>310</v>
      </c>
      <c r="D818" s="235"/>
      <c r="E818" s="224">
        <v>1978</v>
      </c>
      <c r="F818" s="224" t="s">
        <v>17026</v>
      </c>
      <c r="G818" s="224">
        <v>3</v>
      </c>
      <c r="H818" s="224" t="s">
        <v>16975</v>
      </c>
      <c r="I818" s="236">
        <v>1006.9</v>
      </c>
      <c r="J818" s="236">
        <v>939.4</v>
      </c>
      <c r="K818" s="237">
        <v>47</v>
      </c>
      <c r="L818" s="224" t="s">
        <v>17021</v>
      </c>
      <c r="M818" s="224" t="s">
        <v>17056</v>
      </c>
      <c r="N818" s="227" t="s">
        <v>17025</v>
      </c>
      <c r="O818" s="232">
        <v>3557157.61</v>
      </c>
      <c r="P818" s="232"/>
      <c r="Q818" s="232">
        <v>0</v>
      </c>
      <c r="R818" s="232">
        <v>0</v>
      </c>
      <c r="S818" s="232">
        <f t="shared" si="343"/>
        <v>3557157.61</v>
      </c>
      <c r="T818" s="225">
        <f t="shared" si="337"/>
        <v>3532.7814182143211</v>
      </c>
      <c r="U818" s="232">
        <v>3596.5042010130105</v>
      </c>
    </row>
    <row r="819" spans="1:21" ht="35.25" x14ac:dyDescent="0.5">
      <c r="B819" s="259" t="s">
        <v>17169</v>
      </c>
      <c r="C819" s="234"/>
      <c r="D819" s="223" t="s">
        <v>17004</v>
      </c>
      <c r="E819" s="224" t="s">
        <v>17004</v>
      </c>
      <c r="F819" s="224" t="s">
        <v>17004</v>
      </c>
      <c r="G819" s="224" t="s">
        <v>17004</v>
      </c>
      <c r="H819" s="224" t="s">
        <v>17004</v>
      </c>
      <c r="I819" s="236">
        <f>I820+I856+I861+I871+I889+I892+I895+I899+I901+I905+I907+I909+I911+I913+I915+I919+I921+I923+I925+I927+I929+I931+I937+I940+I942+I945+I948+I951+I957+I959+I961+I963+I965+I967+I969+I972+I974+I976+I978+I980+I982+I984+I986+I988+I991+I881</f>
        <v>319278.96000000002</v>
      </c>
      <c r="J819" s="236">
        <f>J820+J856+J861+J871+J889+J892+J895+J899+J901+J905+J907+J909+J911+J913+J915+J919+J921+J923+J925+J927+J929+J931+J937+J940+J942+J945+J948+J951+J957+J959+J961+J963+J965+J967+J969+J972+J974+J976+J978+J980+J982+J984+J986+J988+J991+J881</f>
        <v>258429.94999999995</v>
      </c>
      <c r="K819" s="237">
        <f>K820+K856+K861+K871+K889+K892+K895+K899+K901+K905+K907+K909+K911+K913+K915+K919+K921+K923+K925+K927+K929+K931+K937+K940+K942+K945+K948+K951+K957+K959+K961+K963+K965+K967+K969+K972+K974+K976+K978+K980+K982+K984+K986+K988+K991+K881</f>
        <v>11091</v>
      </c>
      <c r="L819" s="224" t="s">
        <v>17004</v>
      </c>
      <c r="M819" s="224" t="s">
        <v>17004</v>
      </c>
      <c r="N819" s="227" t="s">
        <v>17004</v>
      </c>
      <c r="O819" s="256">
        <f>O820+O856+O861+O871+O889+O892+O895+O899+O901+O905+O907+O909+O911+O913+O915+O919+O921+O923+O925+O927+O929+O931+O937+O940+O942+O945+O948+O951+O957+O959+O961+O963+O965+O967+O969+O972+O974+O976+O978+O980+O982+O984+O986+O988+O991+O881</f>
        <v>815859077.12000012</v>
      </c>
      <c r="P819" s="236">
        <f>P820+P856+P861+P871+P889+P892+P895+P899+P901+P905+P907+P909+P911+P913+P915+P919+P921+P923+P925+P927+P929+P931+P937+P940+P942+P945+P948+P951+P957+P959+P961+P963+P965+P967+P969+P972+P974+P976+P978+P980+P982+P984+P986+P988+P991+P881</f>
        <v>0</v>
      </c>
      <c r="Q819" s="236">
        <f>Q820+Q856+Q861+Q871+Q889+Q892+Q895+Q899+Q901+Q905+Q907+Q909+Q911+Q913+Q915+Q919+Q921+Q923+Q925+Q927+Q929+Q931+Q937+Q940+Q942+Q945+Q948+Q951+Q957+Q959+Q961+Q963+Q965+Q967+Q969+Q972+Q974+Q976+Q978+Q980+Q982+Q984+Q986+Q988+Q991+Q881</f>
        <v>0</v>
      </c>
      <c r="R819" s="236">
        <f>R820+R856+R861+R871+R889+R892+R895+R899+R901+R905+R907+R909+R911+R913+R915+R919+R921+R923+R925+R927+R929+R931+R937+R940+R942+R945+R948+R951+R957+R959+R961+R963+R965+R967+R969+R972+R974+R976+R978+R980+R982+R984+R986+R988+R991+R881</f>
        <v>6025176.1500000004</v>
      </c>
      <c r="S819" s="236">
        <f>S820+S856+S861+S871+S889+S892+S895+S899+S901+S905+S907+S909+S911+S913+S915+S919+S921+S923+S925+S927+S929+S931+S937+S940+S942+S945+S948+S951+S957+S959+S961+S963+S965+S967+S969+S972+S974+S976+S978+S980+S982+S984+S986+S988+S991+S881</f>
        <v>809833900.97000027</v>
      </c>
      <c r="T819" s="225">
        <f t="shared" si="337"/>
        <v>2555.3173848975207</v>
      </c>
      <c r="U819" s="232">
        <f>MAX(U820:U993)</f>
        <v>19906.661427635889</v>
      </c>
    </row>
    <row r="820" spans="1:21" ht="35.25" x14ac:dyDescent="0.5">
      <c r="B820" s="259" t="s">
        <v>71</v>
      </c>
      <c r="C820" s="251"/>
      <c r="D820" s="223" t="s">
        <v>17004</v>
      </c>
      <c r="E820" s="224" t="s">
        <v>17004</v>
      </c>
      <c r="F820" s="224" t="s">
        <v>17004</v>
      </c>
      <c r="G820" s="224" t="s">
        <v>17004</v>
      </c>
      <c r="H820" s="224" t="s">
        <v>17004</v>
      </c>
      <c r="I820" s="229">
        <f>SUM(I821:I855)</f>
        <v>83876.5</v>
      </c>
      <c r="J820" s="229">
        <f>SUM(J821:J855)</f>
        <v>69041.48</v>
      </c>
      <c r="K820" s="237">
        <f>SUM(K821:K855)</f>
        <v>3169</v>
      </c>
      <c r="L820" s="224" t="s">
        <v>17004</v>
      </c>
      <c r="M820" s="224" t="s">
        <v>17004</v>
      </c>
      <c r="N820" s="227" t="s">
        <v>17004</v>
      </c>
      <c r="O820" s="231">
        <v>200371287.76999995</v>
      </c>
      <c r="P820" s="229">
        <f t="shared" ref="P820:R820" si="344">SUM(P821:P855)</f>
        <v>0</v>
      </c>
      <c r="Q820" s="229">
        <f t="shared" si="344"/>
        <v>0</v>
      </c>
      <c r="R820" s="229">
        <f t="shared" si="344"/>
        <v>0</v>
      </c>
      <c r="S820" s="229">
        <f>SUM(S821:S855)</f>
        <v>200371287.76999995</v>
      </c>
      <c r="T820" s="225">
        <f t="shared" si="337"/>
        <v>2388.8847027474912</v>
      </c>
      <c r="U820" s="232">
        <f>MAX(U821:U855)</f>
        <v>11857.966643975493</v>
      </c>
    </row>
    <row r="821" spans="1:21" ht="35.25" x14ac:dyDescent="0.5">
      <c r="A821">
        <v>1</v>
      </c>
      <c r="B821" s="224">
        <f>SUBTOTAL(9,$A$820:A821)</f>
        <v>1</v>
      </c>
      <c r="C821" s="234" t="s">
        <v>150</v>
      </c>
      <c r="D821" s="235"/>
      <c r="E821" s="224">
        <v>1959</v>
      </c>
      <c r="F821" s="224" t="s">
        <v>17152</v>
      </c>
      <c r="G821" s="224">
        <v>2</v>
      </c>
      <c r="H821" s="224">
        <v>1</v>
      </c>
      <c r="I821" s="236">
        <v>269.5</v>
      </c>
      <c r="J821" s="236">
        <v>242</v>
      </c>
      <c r="K821" s="237">
        <v>12</v>
      </c>
      <c r="L821" s="224" t="s">
        <v>17021</v>
      </c>
      <c r="M821" s="224" t="s">
        <v>17037</v>
      </c>
      <c r="N821" s="227" t="s">
        <v>17048</v>
      </c>
      <c r="O821" s="232">
        <v>2097858.2999999998</v>
      </c>
      <c r="P821" s="232"/>
      <c r="Q821" s="232">
        <v>0</v>
      </c>
      <c r="R821" s="232">
        <v>0</v>
      </c>
      <c r="S821" s="232">
        <f t="shared" ref="S821:S823" si="345">O821-Q821-R821</f>
        <v>2097858.2999999998</v>
      </c>
      <c r="T821" s="225">
        <f t="shared" si="337"/>
        <v>7784.2608534322817</v>
      </c>
      <c r="U821" s="232">
        <v>10312.420927643785</v>
      </c>
    </row>
    <row r="822" spans="1:21" ht="35.25" x14ac:dyDescent="0.5">
      <c r="A822">
        <v>1</v>
      </c>
      <c r="B822" s="224">
        <f>SUBTOTAL(9,$A$820:A822)</f>
        <v>2</v>
      </c>
      <c r="C822" s="234" t="s">
        <v>151</v>
      </c>
      <c r="D822" s="235"/>
      <c r="E822" s="224">
        <v>1960</v>
      </c>
      <c r="F822" s="224" t="s">
        <v>17152</v>
      </c>
      <c r="G822" s="224">
        <v>2</v>
      </c>
      <c r="H822" s="224">
        <v>2</v>
      </c>
      <c r="I822" s="236">
        <v>543.6</v>
      </c>
      <c r="J822" s="236">
        <v>506.8</v>
      </c>
      <c r="K822" s="237">
        <v>27</v>
      </c>
      <c r="L822" s="224" t="s">
        <v>17021</v>
      </c>
      <c r="M822" s="224" t="s">
        <v>17037</v>
      </c>
      <c r="N822" s="227" t="s">
        <v>17060</v>
      </c>
      <c r="O822" s="232">
        <v>4031821.43</v>
      </c>
      <c r="P822" s="232"/>
      <c r="Q822" s="232">
        <v>0</v>
      </c>
      <c r="R822" s="232">
        <v>0</v>
      </c>
      <c r="S822" s="232">
        <f t="shared" si="345"/>
        <v>4031821.43</v>
      </c>
      <c r="T822" s="225">
        <f t="shared" si="337"/>
        <v>7416.8900478292862</v>
      </c>
      <c r="U822" s="232">
        <v>9825.7359823399547</v>
      </c>
    </row>
    <row r="823" spans="1:21" ht="35.25" x14ac:dyDescent="0.5">
      <c r="A823">
        <v>1</v>
      </c>
      <c r="B823" s="224">
        <f>SUBTOTAL(9,$A$820:A823)</f>
        <v>3</v>
      </c>
      <c r="C823" s="234" t="s">
        <v>152</v>
      </c>
      <c r="D823" s="235"/>
      <c r="E823" s="224">
        <v>1963</v>
      </c>
      <c r="F823" s="224" t="s">
        <v>17152</v>
      </c>
      <c r="G823" s="224">
        <v>3</v>
      </c>
      <c r="H823" s="224">
        <v>2</v>
      </c>
      <c r="I823" s="236">
        <v>951.6</v>
      </c>
      <c r="J823" s="236">
        <v>594.9</v>
      </c>
      <c r="K823" s="237">
        <v>65</v>
      </c>
      <c r="L823" s="224" t="s">
        <v>17021</v>
      </c>
      <c r="M823" s="224" t="s">
        <v>17037</v>
      </c>
      <c r="N823" s="227" t="s">
        <v>17048</v>
      </c>
      <c r="O823" s="232">
        <v>6179475.7199999997</v>
      </c>
      <c r="P823" s="232"/>
      <c r="Q823" s="232">
        <v>0</v>
      </c>
      <c r="R823" s="232">
        <v>0</v>
      </c>
      <c r="S823" s="232">
        <f t="shared" si="345"/>
        <v>6179475.7199999997</v>
      </c>
      <c r="T823" s="225">
        <f t="shared" si="337"/>
        <v>6493.7744010088272</v>
      </c>
      <c r="U823" s="232">
        <v>7862.5755149222368</v>
      </c>
    </row>
    <row r="824" spans="1:21" ht="35.25" x14ac:dyDescent="0.5">
      <c r="A824">
        <v>1</v>
      </c>
      <c r="B824" s="224">
        <f>SUBTOTAL(9,$A$820:A824)</f>
        <v>4</v>
      </c>
      <c r="C824" s="234" t="s">
        <v>287</v>
      </c>
      <c r="D824" s="235"/>
      <c r="E824" s="224">
        <v>1949</v>
      </c>
      <c r="F824" s="224" t="s">
        <v>17152</v>
      </c>
      <c r="G824" s="224">
        <v>3</v>
      </c>
      <c r="H824" s="224">
        <v>1</v>
      </c>
      <c r="I824" s="236">
        <v>980.1</v>
      </c>
      <c r="J824" s="236">
        <v>548.6</v>
      </c>
      <c r="K824" s="237">
        <v>37</v>
      </c>
      <c r="L824" s="224" t="s">
        <v>17021</v>
      </c>
      <c r="M824" s="224" t="s">
        <v>17037</v>
      </c>
      <c r="N824" s="227" t="s">
        <v>17038</v>
      </c>
      <c r="O824" s="232">
        <v>3294293.1199999996</v>
      </c>
      <c r="P824" s="232"/>
      <c r="Q824" s="232">
        <v>0</v>
      </c>
      <c r="R824" s="232">
        <v>0</v>
      </c>
      <c r="S824" s="232">
        <f t="shared" ref="S824:S853" si="346">O824-Q824-R824</f>
        <v>3294293.1199999996</v>
      </c>
      <c r="T824" s="225">
        <f t="shared" si="337"/>
        <v>3361.180614223038</v>
      </c>
      <c r="U824" s="232">
        <v>4452.8195898377708</v>
      </c>
    </row>
    <row r="825" spans="1:21" ht="35.25" x14ac:dyDescent="0.5">
      <c r="A825">
        <v>1</v>
      </c>
      <c r="B825" s="224">
        <f>SUBTOTAL(9,$A$820:A825)</f>
        <v>5</v>
      </c>
      <c r="C825" s="234" t="s">
        <v>153</v>
      </c>
      <c r="D825" s="235"/>
      <c r="E825" s="224">
        <v>1963</v>
      </c>
      <c r="F825" s="224" t="s">
        <v>17152</v>
      </c>
      <c r="G825" s="224">
        <v>5</v>
      </c>
      <c r="H825" s="224">
        <v>3</v>
      </c>
      <c r="I825" s="236">
        <v>3666.8</v>
      </c>
      <c r="J825" s="236">
        <v>3100.6</v>
      </c>
      <c r="K825" s="237">
        <v>193</v>
      </c>
      <c r="L825" s="224" t="s">
        <v>17021</v>
      </c>
      <c r="M825" s="224" t="s">
        <v>17037</v>
      </c>
      <c r="N825" s="227" t="s">
        <v>17038</v>
      </c>
      <c r="O825" s="232">
        <v>6079453.1600000001</v>
      </c>
      <c r="P825" s="232"/>
      <c r="Q825" s="232">
        <v>0</v>
      </c>
      <c r="R825" s="232">
        <v>0</v>
      </c>
      <c r="S825" s="232">
        <f t="shared" si="346"/>
        <v>6079453.1600000001</v>
      </c>
      <c r="T825" s="225">
        <f t="shared" si="337"/>
        <v>1657.9723900949057</v>
      </c>
      <c r="U825" s="232">
        <v>2007.4508786953202</v>
      </c>
    </row>
    <row r="826" spans="1:21" ht="35.25" x14ac:dyDescent="0.5">
      <c r="A826">
        <v>1</v>
      </c>
      <c r="B826" s="224">
        <f>SUBTOTAL(9,$A$820:A826)</f>
        <v>6</v>
      </c>
      <c r="C826" s="234" t="s">
        <v>154</v>
      </c>
      <c r="D826" s="235"/>
      <c r="E826" s="224">
        <v>1949</v>
      </c>
      <c r="F826" s="224" t="s">
        <v>17152</v>
      </c>
      <c r="G826" s="224">
        <v>2</v>
      </c>
      <c r="H826" s="224">
        <v>1</v>
      </c>
      <c r="I826" s="236">
        <v>548.79999999999995</v>
      </c>
      <c r="J826" s="236">
        <v>499.5</v>
      </c>
      <c r="K826" s="237">
        <v>10</v>
      </c>
      <c r="L826" s="224" t="s">
        <v>17021</v>
      </c>
      <c r="M826" s="224" t="s">
        <v>17037</v>
      </c>
      <c r="N826" s="227" t="s">
        <v>17437</v>
      </c>
      <c r="O826" s="232">
        <v>3687641.5500000003</v>
      </c>
      <c r="P826" s="232"/>
      <c r="Q826" s="232">
        <v>0</v>
      </c>
      <c r="R826" s="232">
        <v>0</v>
      </c>
      <c r="S826" s="232">
        <f t="shared" si="346"/>
        <v>3687641.5500000003</v>
      </c>
      <c r="T826" s="225">
        <f t="shared" si="337"/>
        <v>6719.4634657434417</v>
      </c>
      <c r="U826" s="232">
        <v>8901.8002915451907</v>
      </c>
    </row>
    <row r="827" spans="1:21" ht="35.25" x14ac:dyDescent="0.5">
      <c r="A827">
        <v>1</v>
      </c>
      <c r="B827" s="224">
        <f>SUBTOTAL(9,$A$820:A827)</f>
        <v>7</v>
      </c>
      <c r="C827" s="234" t="s">
        <v>155</v>
      </c>
      <c r="D827" s="235"/>
      <c r="E827" s="224">
        <v>1965</v>
      </c>
      <c r="F827" s="224" t="s">
        <v>17152</v>
      </c>
      <c r="G827" s="224">
        <v>5</v>
      </c>
      <c r="H827" s="224">
        <v>4</v>
      </c>
      <c r="I827" s="236">
        <v>4306.3999999999996</v>
      </c>
      <c r="J827" s="236">
        <v>3255.5</v>
      </c>
      <c r="K827" s="237">
        <v>145</v>
      </c>
      <c r="L827" s="224" t="s">
        <v>17021</v>
      </c>
      <c r="M827" s="224" t="s">
        <v>17037</v>
      </c>
      <c r="N827" s="227" t="s">
        <v>17061</v>
      </c>
      <c r="O827" s="232">
        <v>10063164.049999999</v>
      </c>
      <c r="P827" s="232"/>
      <c r="Q827" s="232">
        <v>0</v>
      </c>
      <c r="R827" s="232">
        <v>0</v>
      </c>
      <c r="S827" s="232">
        <f t="shared" si="346"/>
        <v>10063164.049999999</v>
      </c>
      <c r="T827" s="225">
        <f t="shared" si="337"/>
        <v>2336.7926922719671</v>
      </c>
      <c r="U827" s="232">
        <v>2882.8201096043099</v>
      </c>
    </row>
    <row r="828" spans="1:21" ht="35.25" x14ac:dyDescent="0.5">
      <c r="A828">
        <v>1</v>
      </c>
      <c r="B828" s="224">
        <f>SUBTOTAL(9,$A$820:A828)</f>
        <v>8</v>
      </c>
      <c r="C828" s="234" t="s">
        <v>156</v>
      </c>
      <c r="D828" s="235"/>
      <c r="E828" s="224">
        <v>1960</v>
      </c>
      <c r="F828" s="224" t="s">
        <v>17152</v>
      </c>
      <c r="G828" s="224">
        <v>3</v>
      </c>
      <c r="H828" s="224">
        <v>2</v>
      </c>
      <c r="I828" s="236">
        <v>1103.2</v>
      </c>
      <c r="J828" s="236">
        <v>948.9</v>
      </c>
      <c r="K828" s="237">
        <v>41</v>
      </c>
      <c r="L828" s="224" t="s">
        <v>17021</v>
      </c>
      <c r="M828" s="224" t="s">
        <v>17037</v>
      </c>
      <c r="N828" s="227" t="s">
        <v>17053</v>
      </c>
      <c r="O828" s="232">
        <v>5657661.6099999994</v>
      </c>
      <c r="P828" s="232"/>
      <c r="Q828" s="232">
        <v>0</v>
      </c>
      <c r="R828" s="232">
        <v>0</v>
      </c>
      <c r="S828" s="232">
        <f t="shared" si="346"/>
        <v>5657661.6099999994</v>
      </c>
      <c r="T828" s="225">
        <f t="shared" si="337"/>
        <v>5128.4097262509058</v>
      </c>
      <c r="U828" s="232">
        <v>6794.0066134880344</v>
      </c>
    </row>
    <row r="829" spans="1:21" ht="35.25" x14ac:dyDescent="0.5">
      <c r="A829">
        <v>1</v>
      </c>
      <c r="B829" s="224">
        <f>SUBTOTAL(9,$A$820:A829)</f>
        <v>9</v>
      </c>
      <c r="C829" s="234" t="s">
        <v>157</v>
      </c>
      <c r="D829" s="235"/>
      <c r="E829" s="224">
        <v>1963</v>
      </c>
      <c r="F829" s="224" t="s">
        <v>17152</v>
      </c>
      <c r="G829" s="224">
        <v>4</v>
      </c>
      <c r="H829" s="224">
        <v>4</v>
      </c>
      <c r="I829" s="236">
        <v>2858.7</v>
      </c>
      <c r="J829" s="236">
        <v>2537.4</v>
      </c>
      <c r="K829" s="237">
        <v>88</v>
      </c>
      <c r="L829" s="224" t="s">
        <v>17021</v>
      </c>
      <c r="M829" s="224" t="s">
        <v>17037</v>
      </c>
      <c r="N829" s="227" t="s">
        <v>17038</v>
      </c>
      <c r="O829" s="232">
        <v>8358654.1799999997</v>
      </c>
      <c r="P829" s="232"/>
      <c r="Q829" s="232">
        <v>0</v>
      </c>
      <c r="R829" s="232">
        <v>0</v>
      </c>
      <c r="S829" s="232">
        <f t="shared" si="346"/>
        <v>8358654.1799999997</v>
      </c>
      <c r="T829" s="225">
        <f t="shared" si="337"/>
        <v>2923.9354181970825</v>
      </c>
      <c r="U829" s="232">
        <v>3873.5665862105152</v>
      </c>
    </row>
    <row r="830" spans="1:21" ht="35.25" x14ac:dyDescent="0.5">
      <c r="A830">
        <v>1</v>
      </c>
      <c r="B830" s="224">
        <f>SUBTOTAL(9,$A$820:A830)</f>
        <v>10</v>
      </c>
      <c r="C830" s="234" t="s">
        <v>158</v>
      </c>
      <c r="D830" s="235"/>
      <c r="E830" s="224">
        <v>1956</v>
      </c>
      <c r="F830" s="224" t="s">
        <v>17152</v>
      </c>
      <c r="G830" s="224">
        <v>3</v>
      </c>
      <c r="H830" s="224">
        <v>5</v>
      </c>
      <c r="I830" s="236">
        <v>2430.3000000000002</v>
      </c>
      <c r="J830" s="236">
        <v>2170.4</v>
      </c>
      <c r="K830" s="237">
        <v>90</v>
      </c>
      <c r="L830" s="224" t="s">
        <v>17021</v>
      </c>
      <c r="M830" s="224" t="s">
        <v>17037</v>
      </c>
      <c r="N830" s="227" t="s">
        <v>17048</v>
      </c>
      <c r="O830" s="232">
        <v>9423972.8499999996</v>
      </c>
      <c r="P830" s="232"/>
      <c r="Q830" s="232">
        <v>0</v>
      </c>
      <c r="R830" s="232">
        <v>0</v>
      </c>
      <c r="S830" s="232">
        <f t="shared" si="346"/>
        <v>9423972.8499999996</v>
      </c>
      <c r="T830" s="225">
        <f t="shared" si="337"/>
        <v>3877.6993992511207</v>
      </c>
      <c r="U830" s="232">
        <v>5137.0925400156357</v>
      </c>
    </row>
    <row r="831" spans="1:21" ht="35.25" x14ac:dyDescent="0.5">
      <c r="A831">
        <v>1</v>
      </c>
      <c r="B831" s="224">
        <f>SUBTOTAL(9,$A$820:A831)</f>
        <v>11</v>
      </c>
      <c r="C831" s="234" t="s">
        <v>159</v>
      </c>
      <c r="D831" s="235"/>
      <c r="E831" s="224">
        <v>1954</v>
      </c>
      <c r="F831" s="224" t="s">
        <v>17152</v>
      </c>
      <c r="G831" s="224">
        <v>4</v>
      </c>
      <c r="H831" s="224">
        <v>3</v>
      </c>
      <c r="I831" s="236">
        <v>4569</v>
      </c>
      <c r="J831" s="236">
        <v>4083.98</v>
      </c>
      <c r="K831" s="237">
        <v>40</v>
      </c>
      <c r="L831" s="224" t="s">
        <v>17021</v>
      </c>
      <c r="M831" s="224" t="s">
        <v>17037</v>
      </c>
      <c r="N831" s="227" t="s">
        <v>17053</v>
      </c>
      <c r="O831" s="232">
        <v>11974181.85</v>
      </c>
      <c r="P831" s="232"/>
      <c r="Q831" s="232">
        <v>0</v>
      </c>
      <c r="R831" s="232">
        <v>0</v>
      </c>
      <c r="S831" s="232">
        <f t="shared" si="346"/>
        <v>11974181.85</v>
      </c>
      <c r="T831" s="225">
        <f t="shared" si="337"/>
        <v>2620.7445502298096</v>
      </c>
      <c r="U831" s="232">
        <v>3471.9058629897136</v>
      </c>
    </row>
    <row r="832" spans="1:21" ht="35.25" x14ac:dyDescent="0.5">
      <c r="A832">
        <v>1</v>
      </c>
      <c r="B832" s="224">
        <f>SUBTOTAL(9,$A$820:A832)</f>
        <v>12</v>
      </c>
      <c r="C832" s="234" t="s">
        <v>160</v>
      </c>
      <c r="D832" s="235"/>
      <c r="E832" s="224">
        <v>1962</v>
      </c>
      <c r="F832" s="224" t="s">
        <v>17152</v>
      </c>
      <c r="G832" s="224">
        <v>5</v>
      </c>
      <c r="H832" s="224">
        <v>8</v>
      </c>
      <c r="I832" s="236">
        <v>1695</v>
      </c>
      <c r="J832" s="236">
        <v>1572.6</v>
      </c>
      <c r="K832" s="237">
        <v>104</v>
      </c>
      <c r="L832" s="224" t="s">
        <v>17021</v>
      </c>
      <c r="M832" s="224" t="s">
        <v>17037</v>
      </c>
      <c r="N832" s="227" t="s">
        <v>17427</v>
      </c>
      <c r="O832" s="232">
        <v>4758696.5500000007</v>
      </c>
      <c r="P832" s="232"/>
      <c r="Q832" s="232">
        <v>0</v>
      </c>
      <c r="R832" s="232">
        <v>0</v>
      </c>
      <c r="S832" s="232">
        <f t="shared" si="346"/>
        <v>4758696.5500000007</v>
      </c>
      <c r="T832" s="225">
        <f t="shared" si="337"/>
        <v>2807.4905899705018</v>
      </c>
      <c r="U832" s="232">
        <v>3463.5037834808263</v>
      </c>
    </row>
    <row r="833" spans="1:21" ht="35.25" x14ac:dyDescent="0.5">
      <c r="A833">
        <v>1</v>
      </c>
      <c r="B833" s="224">
        <f>SUBTOTAL(9,$A$820:A833)</f>
        <v>13</v>
      </c>
      <c r="C833" s="234" t="s">
        <v>161</v>
      </c>
      <c r="D833" s="235"/>
      <c r="E833" s="224">
        <v>1964</v>
      </c>
      <c r="F833" s="224" t="s">
        <v>17152</v>
      </c>
      <c r="G833" s="224">
        <v>5</v>
      </c>
      <c r="H833" s="224">
        <v>4</v>
      </c>
      <c r="I833" s="236">
        <v>4214.7</v>
      </c>
      <c r="J833" s="236">
        <v>3312.1</v>
      </c>
      <c r="K833" s="237">
        <v>213</v>
      </c>
      <c r="L833" s="224" t="s">
        <v>17021</v>
      </c>
      <c r="M833" s="224" t="s">
        <v>17037</v>
      </c>
      <c r="N833" s="227" t="s">
        <v>17438</v>
      </c>
      <c r="O833" s="232">
        <v>9505920.4399999995</v>
      </c>
      <c r="P833" s="232"/>
      <c r="Q833" s="232">
        <v>0</v>
      </c>
      <c r="R833" s="232">
        <v>0</v>
      </c>
      <c r="S833" s="232">
        <f t="shared" si="346"/>
        <v>9505920.4399999995</v>
      </c>
      <c r="T833" s="225">
        <f t="shared" si="337"/>
        <v>2255.4204190096566</v>
      </c>
      <c r="U833" s="232">
        <v>2782.433957339787</v>
      </c>
    </row>
    <row r="834" spans="1:21" ht="35.25" x14ac:dyDescent="0.5">
      <c r="A834">
        <v>1</v>
      </c>
      <c r="B834" s="224">
        <f>SUBTOTAL(9,$A$820:A834)</f>
        <v>14</v>
      </c>
      <c r="C834" s="234" t="s">
        <v>5326</v>
      </c>
      <c r="D834" s="235"/>
      <c r="E834" s="224">
        <v>1982</v>
      </c>
      <c r="F834" s="224" t="s">
        <v>17026</v>
      </c>
      <c r="G834" s="224">
        <v>2</v>
      </c>
      <c r="H834" s="224">
        <v>2</v>
      </c>
      <c r="I834" s="236">
        <v>616.5</v>
      </c>
      <c r="J834" s="236">
        <v>560</v>
      </c>
      <c r="K834" s="237">
        <v>48</v>
      </c>
      <c r="L834" s="224" t="s">
        <v>17021</v>
      </c>
      <c r="M834" s="224" t="s">
        <v>17037</v>
      </c>
      <c r="N834" s="227" t="s">
        <v>17054</v>
      </c>
      <c r="O834" s="232">
        <v>4056405.71</v>
      </c>
      <c r="P834" s="232"/>
      <c r="Q834" s="232">
        <v>0</v>
      </c>
      <c r="R834" s="232">
        <v>0</v>
      </c>
      <c r="S834" s="232">
        <f t="shared" si="346"/>
        <v>4056405.71</v>
      </c>
      <c r="T834" s="225">
        <f t="shared" si="337"/>
        <v>6579.733511759935</v>
      </c>
      <c r="U834" s="232">
        <v>8716.6890510948906</v>
      </c>
    </row>
    <row r="835" spans="1:21" ht="35.25" x14ac:dyDescent="0.5">
      <c r="A835">
        <v>1</v>
      </c>
      <c r="B835" s="224">
        <f>SUBTOTAL(9,$A$820:A835)</f>
        <v>15</v>
      </c>
      <c r="C835" s="234" t="s">
        <v>162</v>
      </c>
      <c r="D835" s="235"/>
      <c r="E835" s="224">
        <v>1974</v>
      </c>
      <c r="F835" s="224" t="s">
        <v>17152</v>
      </c>
      <c r="G835" s="224">
        <v>2</v>
      </c>
      <c r="H835" s="224">
        <v>1</v>
      </c>
      <c r="I835" s="236">
        <v>394.7</v>
      </c>
      <c r="J835" s="236">
        <v>371.8</v>
      </c>
      <c r="K835" s="237">
        <v>22</v>
      </c>
      <c r="L835" s="224" t="s">
        <v>17021</v>
      </c>
      <c r="M835" s="224" t="s">
        <v>17037</v>
      </c>
      <c r="N835" s="227" t="s">
        <v>17054</v>
      </c>
      <c r="O835" s="232">
        <v>2766550.64</v>
      </c>
      <c r="P835" s="232"/>
      <c r="Q835" s="232">
        <v>0</v>
      </c>
      <c r="R835" s="232">
        <v>0</v>
      </c>
      <c r="S835" s="232">
        <f t="shared" si="346"/>
        <v>2766550.64</v>
      </c>
      <c r="T835" s="225">
        <f t="shared" si="337"/>
        <v>7009.2491512541174</v>
      </c>
      <c r="U835" s="232">
        <v>9285.7021129972145</v>
      </c>
    </row>
    <row r="836" spans="1:21" ht="35.25" x14ac:dyDescent="0.5">
      <c r="A836">
        <v>1</v>
      </c>
      <c r="B836" s="224">
        <f>SUBTOTAL(9,$A$820:A836)</f>
        <v>16</v>
      </c>
      <c r="C836" s="234" t="s">
        <v>163</v>
      </c>
      <c r="D836" s="235"/>
      <c r="E836" s="224">
        <v>1972</v>
      </c>
      <c r="F836" s="224" t="s">
        <v>17152</v>
      </c>
      <c r="G836" s="224">
        <v>2</v>
      </c>
      <c r="H836" s="224">
        <v>1</v>
      </c>
      <c r="I836" s="236">
        <v>388.2</v>
      </c>
      <c r="J836" s="236">
        <v>366</v>
      </c>
      <c r="K836" s="237">
        <v>21</v>
      </c>
      <c r="L836" s="224" t="s">
        <v>17021</v>
      </c>
      <c r="M836" s="224" t="s">
        <v>17037</v>
      </c>
      <c r="N836" s="227" t="s">
        <v>17054</v>
      </c>
      <c r="O836" s="232">
        <v>2728854.75</v>
      </c>
      <c r="P836" s="232"/>
      <c r="Q836" s="232">
        <v>0</v>
      </c>
      <c r="R836" s="232">
        <v>0</v>
      </c>
      <c r="S836" s="232">
        <f t="shared" si="346"/>
        <v>2728854.75</v>
      </c>
      <c r="T836" s="225">
        <f t="shared" si="337"/>
        <v>7029.5073415765073</v>
      </c>
      <c r="U836" s="232">
        <v>9312.5397217928912</v>
      </c>
    </row>
    <row r="837" spans="1:21" ht="35.25" x14ac:dyDescent="0.5">
      <c r="A837">
        <v>1</v>
      </c>
      <c r="B837" s="224">
        <f>SUBTOTAL(9,$A$820:A837)</f>
        <v>17</v>
      </c>
      <c r="C837" s="234" t="s">
        <v>164</v>
      </c>
      <c r="D837" s="235"/>
      <c r="E837" s="224">
        <v>1969</v>
      </c>
      <c r="F837" s="224" t="s">
        <v>17152</v>
      </c>
      <c r="G837" s="224">
        <v>2</v>
      </c>
      <c r="H837" s="224">
        <v>1</v>
      </c>
      <c r="I837" s="236">
        <v>339.6</v>
      </c>
      <c r="J837" s="236">
        <v>315.2</v>
      </c>
      <c r="K837" s="237">
        <v>20</v>
      </c>
      <c r="L837" s="224" t="s">
        <v>17021</v>
      </c>
      <c r="M837" s="224" t="s">
        <v>17037</v>
      </c>
      <c r="N837" s="227" t="s">
        <v>17054</v>
      </c>
      <c r="O837" s="232">
        <v>2491206.7400000002</v>
      </c>
      <c r="P837" s="232"/>
      <c r="Q837" s="232">
        <v>0</v>
      </c>
      <c r="R837" s="232">
        <v>0</v>
      </c>
      <c r="S837" s="232">
        <f t="shared" si="346"/>
        <v>2491206.7400000002</v>
      </c>
      <c r="T837" s="225">
        <f t="shared" si="337"/>
        <v>7335.708892815077</v>
      </c>
      <c r="U837" s="232">
        <v>9718.1889281507647</v>
      </c>
    </row>
    <row r="838" spans="1:21" ht="35.25" x14ac:dyDescent="0.5">
      <c r="A838">
        <v>1</v>
      </c>
      <c r="B838" s="224">
        <f>SUBTOTAL(9,$A$820:A838)</f>
        <v>18</v>
      </c>
      <c r="C838" s="234" t="s">
        <v>165</v>
      </c>
      <c r="D838" s="235"/>
      <c r="E838" s="224">
        <v>1986</v>
      </c>
      <c r="F838" s="224" t="s">
        <v>17026</v>
      </c>
      <c r="G838" s="224">
        <v>4</v>
      </c>
      <c r="H838" s="224">
        <v>4</v>
      </c>
      <c r="I838" s="236">
        <v>2473.3000000000002</v>
      </c>
      <c r="J838" s="236">
        <v>2239.3000000000002</v>
      </c>
      <c r="K838" s="237">
        <v>50</v>
      </c>
      <c r="L838" s="224" t="s">
        <v>17021</v>
      </c>
      <c r="M838" s="224" t="s">
        <v>17037</v>
      </c>
      <c r="N838" s="227" t="s">
        <v>17054</v>
      </c>
      <c r="O838" s="232">
        <v>8243927.5499999998</v>
      </c>
      <c r="P838" s="232"/>
      <c r="Q838" s="232">
        <v>0</v>
      </c>
      <c r="R838" s="232">
        <v>0</v>
      </c>
      <c r="S838" s="232">
        <f t="shared" si="346"/>
        <v>8243927.5499999998</v>
      </c>
      <c r="T838" s="225">
        <f t="shared" si="337"/>
        <v>3333.1692677798887</v>
      </c>
      <c r="U838" s="232">
        <v>4415.7107669914685</v>
      </c>
    </row>
    <row r="839" spans="1:21" ht="35.25" x14ac:dyDescent="0.5">
      <c r="A839">
        <v>1</v>
      </c>
      <c r="B839" s="224">
        <f>SUBTOTAL(9,$A$820:A839)</f>
        <v>19</v>
      </c>
      <c r="C839" s="234" t="s">
        <v>166</v>
      </c>
      <c r="D839" s="235"/>
      <c r="E839" s="224">
        <v>1970</v>
      </c>
      <c r="F839" s="224" t="s">
        <v>17152</v>
      </c>
      <c r="G839" s="224">
        <v>9</v>
      </c>
      <c r="H839" s="224">
        <v>1</v>
      </c>
      <c r="I839" s="236">
        <v>2542.1</v>
      </c>
      <c r="J839" s="236">
        <v>2269.3000000000002</v>
      </c>
      <c r="K839" s="237">
        <v>104</v>
      </c>
      <c r="L839" s="224" t="s">
        <v>17021</v>
      </c>
      <c r="M839" s="224" t="s">
        <v>17037</v>
      </c>
      <c r="N839" s="227" t="s">
        <v>17053</v>
      </c>
      <c r="O839" s="232">
        <v>2973659.6</v>
      </c>
      <c r="P839" s="232"/>
      <c r="Q839" s="232">
        <v>0</v>
      </c>
      <c r="R839" s="232">
        <v>0</v>
      </c>
      <c r="S839" s="232">
        <f t="shared" si="346"/>
        <v>2973659.6</v>
      </c>
      <c r="T839" s="225">
        <f t="shared" si="337"/>
        <v>1169.764997443059</v>
      </c>
      <c r="U839" s="232">
        <v>1511.2089217576022</v>
      </c>
    </row>
    <row r="840" spans="1:21" ht="35.25" x14ac:dyDescent="0.5">
      <c r="A840">
        <v>1</v>
      </c>
      <c r="B840" s="224">
        <f>SUBTOTAL(9,$A$820:A840)</f>
        <v>20</v>
      </c>
      <c r="C840" s="234" t="s">
        <v>167</v>
      </c>
      <c r="D840" s="235"/>
      <c r="E840" s="224">
        <v>1963</v>
      </c>
      <c r="F840" s="224" t="s">
        <v>17152</v>
      </c>
      <c r="G840" s="224">
        <v>2</v>
      </c>
      <c r="H840" s="224">
        <v>2</v>
      </c>
      <c r="I840" s="236">
        <v>293.8</v>
      </c>
      <c r="J840" s="236">
        <v>199</v>
      </c>
      <c r="K840" s="237">
        <v>17</v>
      </c>
      <c r="L840" s="224" t="s">
        <v>17021</v>
      </c>
      <c r="M840" s="224" t="s">
        <v>17037</v>
      </c>
      <c r="N840" s="227" t="s">
        <v>17048</v>
      </c>
      <c r="O840" s="232">
        <v>2877361.1999999997</v>
      </c>
      <c r="P840" s="232"/>
      <c r="Q840" s="232">
        <v>0</v>
      </c>
      <c r="R840" s="232">
        <v>0</v>
      </c>
      <c r="S840" s="232">
        <f t="shared" si="346"/>
        <v>2877361.1999999997</v>
      </c>
      <c r="T840" s="225">
        <f t="shared" si="337"/>
        <v>9793.6051735874735</v>
      </c>
      <c r="U840" s="232">
        <v>11857.966643975493</v>
      </c>
    </row>
    <row r="841" spans="1:21" ht="35.25" x14ac:dyDescent="0.5">
      <c r="A841">
        <v>1</v>
      </c>
      <c r="B841" s="224">
        <f>SUBTOTAL(9,$A$820:A841)</f>
        <v>21</v>
      </c>
      <c r="C841" s="234" t="s">
        <v>168</v>
      </c>
      <c r="D841" s="235"/>
      <c r="E841" s="224">
        <v>1962</v>
      </c>
      <c r="F841" s="224" t="s">
        <v>17152</v>
      </c>
      <c r="G841" s="224">
        <v>2</v>
      </c>
      <c r="H841" s="224">
        <v>2</v>
      </c>
      <c r="I841" s="236">
        <v>673.1</v>
      </c>
      <c r="J841" s="236">
        <v>625.29999999999995</v>
      </c>
      <c r="K841" s="237">
        <v>40</v>
      </c>
      <c r="L841" s="224" t="s">
        <v>17021</v>
      </c>
      <c r="M841" s="224" t="s">
        <v>17037</v>
      </c>
      <c r="N841" s="227" t="s">
        <v>17062</v>
      </c>
      <c r="O841" s="232">
        <v>1904539.0799999998</v>
      </c>
      <c r="P841" s="232"/>
      <c r="Q841" s="232">
        <v>0</v>
      </c>
      <c r="R841" s="232">
        <v>0</v>
      </c>
      <c r="S841" s="232">
        <f t="shared" si="346"/>
        <v>1904539.0799999998</v>
      </c>
      <c r="T841" s="225">
        <f t="shared" si="337"/>
        <v>2829.5039072946065</v>
      </c>
      <c r="U841" s="232">
        <v>3425.9256276927649</v>
      </c>
    </row>
    <row r="842" spans="1:21" ht="35.25" x14ac:dyDescent="0.5">
      <c r="A842">
        <v>1</v>
      </c>
      <c r="B842" s="224">
        <f>SUBTOTAL(9,$A$820:A842)</f>
        <v>22</v>
      </c>
      <c r="C842" s="234" t="s">
        <v>1101</v>
      </c>
      <c r="D842" s="235"/>
      <c r="E842" s="224">
        <v>1993</v>
      </c>
      <c r="F842" s="224" t="s">
        <v>17152</v>
      </c>
      <c r="G842" s="224">
        <v>10</v>
      </c>
      <c r="H842" s="224">
        <v>9</v>
      </c>
      <c r="I842" s="236">
        <v>14780.2</v>
      </c>
      <c r="J842" s="236">
        <v>12472.3</v>
      </c>
      <c r="K842" s="237">
        <v>342</v>
      </c>
      <c r="L842" s="224" t="s">
        <v>17021</v>
      </c>
      <c r="M842" s="224" t="s">
        <v>17037</v>
      </c>
      <c r="N842" s="227" t="s">
        <v>17063</v>
      </c>
      <c r="O842" s="232">
        <v>2457800</v>
      </c>
      <c r="P842" s="232"/>
      <c r="Q842" s="232">
        <v>0</v>
      </c>
      <c r="R842" s="232">
        <v>0</v>
      </c>
      <c r="S842" s="232">
        <f t="shared" si="346"/>
        <v>2457800</v>
      </c>
      <c r="T842" s="225">
        <f t="shared" si="337"/>
        <v>166.29003667068105</v>
      </c>
      <c r="U842" s="232">
        <v>227.24377883925791</v>
      </c>
    </row>
    <row r="843" spans="1:21" ht="35.25" x14ac:dyDescent="0.5">
      <c r="A843">
        <v>1</v>
      </c>
      <c r="B843" s="224">
        <f>SUBTOTAL(9,$A$820:A843)</f>
        <v>23</v>
      </c>
      <c r="C843" s="234" t="s">
        <v>169</v>
      </c>
      <c r="D843" s="235"/>
      <c r="E843" s="224">
        <v>1964</v>
      </c>
      <c r="F843" s="224" t="s">
        <v>17152</v>
      </c>
      <c r="G843" s="224">
        <v>2</v>
      </c>
      <c r="H843" s="224">
        <v>2</v>
      </c>
      <c r="I843" s="236">
        <v>704.5</v>
      </c>
      <c r="J843" s="236">
        <v>656.2</v>
      </c>
      <c r="K843" s="237">
        <v>49</v>
      </c>
      <c r="L843" s="224" t="s">
        <v>17021</v>
      </c>
      <c r="M843" s="224" t="s">
        <v>17037</v>
      </c>
      <c r="N843" s="227" t="s">
        <v>17042</v>
      </c>
      <c r="O843" s="232">
        <v>4658584.8</v>
      </c>
      <c r="P843" s="232"/>
      <c r="Q843" s="232">
        <v>0</v>
      </c>
      <c r="R843" s="232">
        <v>0</v>
      </c>
      <c r="S843" s="232">
        <f t="shared" si="346"/>
        <v>4658584.8</v>
      </c>
      <c r="T843" s="225">
        <f t="shared" si="337"/>
        <v>6612.6114975159689</v>
      </c>
      <c r="U843" s="232">
        <v>8006.4618878637339</v>
      </c>
    </row>
    <row r="844" spans="1:21" ht="35.25" x14ac:dyDescent="0.5">
      <c r="A844">
        <v>1</v>
      </c>
      <c r="B844" s="224">
        <f>SUBTOTAL(9,$A$820:A844)</f>
        <v>24</v>
      </c>
      <c r="C844" s="234" t="s">
        <v>171</v>
      </c>
      <c r="D844" s="235"/>
      <c r="E844" s="224">
        <v>1960</v>
      </c>
      <c r="F844" s="224" t="s">
        <v>17152</v>
      </c>
      <c r="G844" s="224">
        <v>4</v>
      </c>
      <c r="H844" s="224">
        <v>2</v>
      </c>
      <c r="I844" s="236">
        <v>1773.8</v>
      </c>
      <c r="J844" s="236">
        <v>1370.8</v>
      </c>
      <c r="K844" s="237">
        <v>41</v>
      </c>
      <c r="L844" s="224" t="s">
        <v>17021</v>
      </c>
      <c r="M844" s="224" t="s">
        <v>17037</v>
      </c>
      <c r="N844" s="227" t="s">
        <v>17038</v>
      </c>
      <c r="O844" s="232">
        <v>4648299.4800000004</v>
      </c>
      <c r="P844" s="232"/>
      <c r="Q844" s="232">
        <v>0</v>
      </c>
      <c r="R844" s="232">
        <v>0</v>
      </c>
      <c r="S844" s="232">
        <f t="shared" si="346"/>
        <v>4648299.4800000004</v>
      </c>
      <c r="T844" s="225">
        <f t="shared" si="337"/>
        <v>2620.5318976209273</v>
      </c>
      <c r="U844" s="232">
        <v>3635.4755665802231</v>
      </c>
    </row>
    <row r="845" spans="1:21" ht="35.25" x14ac:dyDescent="0.5">
      <c r="A845">
        <v>1</v>
      </c>
      <c r="B845" s="224">
        <f>SUBTOTAL(9,$A$820:A845)</f>
        <v>25</v>
      </c>
      <c r="C845" s="234" t="s">
        <v>172</v>
      </c>
      <c r="D845" s="235"/>
      <c r="E845" s="224">
        <v>1969</v>
      </c>
      <c r="F845" s="224" t="s">
        <v>17152</v>
      </c>
      <c r="G845" s="224">
        <v>5</v>
      </c>
      <c r="H845" s="224">
        <v>1</v>
      </c>
      <c r="I845" s="236">
        <v>2168.6</v>
      </c>
      <c r="J845" s="236">
        <v>1315.6</v>
      </c>
      <c r="K845" s="237">
        <v>157</v>
      </c>
      <c r="L845" s="224" t="s">
        <v>17021</v>
      </c>
      <c r="M845" s="224" t="s">
        <v>17037</v>
      </c>
      <c r="N845" s="227" t="s">
        <v>17038</v>
      </c>
      <c r="O845" s="232">
        <v>11351380.17</v>
      </c>
      <c r="P845" s="232"/>
      <c r="Q845" s="232">
        <v>0</v>
      </c>
      <c r="R845" s="232">
        <v>0</v>
      </c>
      <c r="S845" s="232">
        <f t="shared" si="346"/>
        <v>11351380.17</v>
      </c>
      <c r="T845" s="225">
        <f t="shared" si="337"/>
        <v>5234.427819791571</v>
      </c>
      <c r="U845" s="232">
        <v>6457.5320796827446</v>
      </c>
    </row>
    <row r="846" spans="1:21" ht="35.25" x14ac:dyDescent="0.5">
      <c r="A846">
        <v>1</v>
      </c>
      <c r="B846" s="224">
        <f>SUBTOTAL(9,$A$820:A846)</f>
        <v>26</v>
      </c>
      <c r="C846" s="234" t="s">
        <v>173</v>
      </c>
      <c r="D846" s="235"/>
      <c r="E846" s="224">
        <v>1952</v>
      </c>
      <c r="F846" s="224" t="s">
        <v>17152</v>
      </c>
      <c r="G846" s="224">
        <v>2</v>
      </c>
      <c r="H846" s="224">
        <v>1</v>
      </c>
      <c r="I846" s="236">
        <v>769.5</v>
      </c>
      <c r="J846" s="236">
        <v>520.4</v>
      </c>
      <c r="K846" s="237">
        <v>29</v>
      </c>
      <c r="L846" s="224" t="s">
        <v>17021</v>
      </c>
      <c r="M846" s="224" t="s">
        <v>17037</v>
      </c>
      <c r="N846" s="227" t="s">
        <v>17038</v>
      </c>
      <c r="O846" s="232">
        <v>5261035.28</v>
      </c>
      <c r="P846" s="232"/>
      <c r="Q846" s="232">
        <v>0</v>
      </c>
      <c r="R846" s="232">
        <v>0</v>
      </c>
      <c r="S846" s="232">
        <f t="shared" si="346"/>
        <v>5261035.28</v>
      </c>
      <c r="T846" s="225">
        <f t="shared" si="337"/>
        <v>6836.9529304743346</v>
      </c>
      <c r="U846" s="232">
        <v>9057.4477972709556</v>
      </c>
    </row>
    <row r="847" spans="1:21" ht="35.25" x14ac:dyDescent="0.5">
      <c r="A847">
        <v>1</v>
      </c>
      <c r="B847" s="224">
        <f>SUBTOTAL(9,$A$820:A847)</f>
        <v>27</v>
      </c>
      <c r="C847" s="234" t="s">
        <v>174</v>
      </c>
      <c r="D847" s="235"/>
      <c r="E847" s="224">
        <v>1980</v>
      </c>
      <c r="F847" s="224" t="s">
        <v>17152</v>
      </c>
      <c r="G847" s="224">
        <v>5</v>
      </c>
      <c r="H847" s="224">
        <v>9</v>
      </c>
      <c r="I847" s="236">
        <v>6695.2</v>
      </c>
      <c r="J847" s="236">
        <v>6067.3</v>
      </c>
      <c r="K847" s="237">
        <v>320</v>
      </c>
      <c r="L847" s="224" t="s">
        <v>17021</v>
      </c>
      <c r="M847" s="224" t="s">
        <v>17037</v>
      </c>
      <c r="N847" s="227" t="s">
        <v>17064</v>
      </c>
      <c r="O847" s="232">
        <v>12990197.200000001</v>
      </c>
      <c r="P847" s="232"/>
      <c r="Q847" s="232">
        <v>0</v>
      </c>
      <c r="R847" s="232">
        <v>0</v>
      </c>
      <c r="S847" s="232">
        <f t="shared" si="346"/>
        <v>12990197.200000001</v>
      </c>
      <c r="T847" s="225">
        <f t="shared" si="337"/>
        <v>1940.2254152228466</v>
      </c>
      <c r="U847" s="232">
        <v>2506.5598339108615</v>
      </c>
    </row>
    <row r="848" spans="1:21" ht="35.25" x14ac:dyDescent="0.5">
      <c r="A848">
        <v>1</v>
      </c>
      <c r="B848" s="224">
        <f>SUBTOTAL(9,$A$820:A848)</f>
        <v>28</v>
      </c>
      <c r="C848" s="234" t="s">
        <v>175</v>
      </c>
      <c r="D848" s="235"/>
      <c r="E848" s="224">
        <v>1964</v>
      </c>
      <c r="F848" s="224" t="s">
        <v>17152</v>
      </c>
      <c r="G848" s="224">
        <v>4</v>
      </c>
      <c r="H848" s="224">
        <v>2</v>
      </c>
      <c r="I848" s="236">
        <v>1867.3</v>
      </c>
      <c r="J848" s="236">
        <v>1752.4</v>
      </c>
      <c r="K848" s="237">
        <v>96</v>
      </c>
      <c r="L848" s="224" t="s">
        <v>17021</v>
      </c>
      <c r="M848" s="224" t="s">
        <v>17037</v>
      </c>
      <c r="N848" s="227" t="s">
        <v>17038</v>
      </c>
      <c r="O848" s="232">
        <v>8204567.3800000008</v>
      </c>
      <c r="P848" s="232"/>
      <c r="Q848" s="232">
        <v>0</v>
      </c>
      <c r="R848" s="232">
        <v>0</v>
      </c>
      <c r="S848" s="232">
        <f t="shared" si="346"/>
        <v>8204567.3800000008</v>
      </c>
      <c r="T848" s="225">
        <f t="shared" si="337"/>
        <v>4393.8131955229483</v>
      </c>
      <c r="U848" s="232">
        <v>5255.1288973384026</v>
      </c>
    </row>
    <row r="849" spans="1:21" ht="35.25" x14ac:dyDescent="0.5">
      <c r="A849">
        <v>1</v>
      </c>
      <c r="B849" s="224">
        <f>SUBTOTAL(9,$A$820:A849)</f>
        <v>29</v>
      </c>
      <c r="C849" s="234" t="s">
        <v>176</v>
      </c>
      <c r="D849" s="235"/>
      <c r="E849" s="224">
        <v>1963</v>
      </c>
      <c r="F849" s="224" t="s">
        <v>17152</v>
      </c>
      <c r="G849" s="224">
        <v>4</v>
      </c>
      <c r="H849" s="224">
        <v>3</v>
      </c>
      <c r="I849" s="236">
        <v>2187.8000000000002</v>
      </c>
      <c r="J849" s="236">
        <v>2010.2</v>
      </c>
      <c r="K849" s="237">
        <v>107</v>
      </c>
      <c r="L849" s="224" t="s">
        <v>17021</v>
      </c>
      <c r="M849" s="224" t="s">
        <v>17037</v>
      </c>
      <c r="N849" s="227" t="s">
        <v>17065</v>
      </c>
      <c r="O849" s="232">
        <v>6377717.2999999998</v>
      </c>
      <c r="P849" s="232"/>
      <c r="Q849" s="232">
        <v>0</v>
      </c>
      <c r="R849" s="232">
        <v>0</v>
      </c>
      <c r="S849" s="232">
        <f t="shared" si="346"/>
        <v>6377717.2999999998</v>
      </c>
      <c r="T849" s="225">
        <f t="shared" si="337"/>
        <v>2915.1281195721726</v>
      </c>
      <c r="U849" s="232">
        <v>4044.1702166560008</v>
      </c>
    </row>
    <row r="850" spans="1:21" ht="35.25" x14ac:dyDescent="0.5">
      <c r="A850">
        <v>1</v>
      </c>
      <c r="B850" s="224">
        <f>SUBTOTAL(9,$A$820:A850)</f>
        <v>30</v>
      </c>
      <c r="C850" s="234" t="s">
        <v>177</v>
      </c>
      <c r="D850" s="235"/>
      <c r="E850" s="224">
        <v>1976</v>
      </c>
      <c r="F850" s="224" t="s">
        <v>17026</v>
      </c>
      <c r="G850" s="224">
        <v>9</v>
      </c>
      <c r="H850" s="224">
        <v>2</v>
      </c>
      <c r="I850" s="236">
        <v>4928.3</v>
      </c>
      <c r="J850" s="236">
        <v>3901.8</v>
      </c>
      <c r="K850" s="237">
        <v>167</v>
      </c>
      <c r="L850" s="224" t="s">
        <v>17021</v>
      </c>
      <c r="M850" s="224" t="s">
        <v>17037</v>
      </c>
      <c r="N850" s="227" t="s">
        <v>17066</v>
      </c>
      <c r="O850" s="232">
        <v>4468314.82</v>
      </c>
      <c r="P850" s="232"/>
      <c r="Q850" s="232">
        <v>0</v>
      </c>
      <c r="R850" s="232">
        <v>0</v>
      </c>
      <c r="S850" s="232">
        <f t="shared" si="346"/>
        <v>4468314.82</v>
      </c>
      <c r="T850" s="225">
        <f t="shared" si="337"/>
        <v>906.66453340908629</v>
      </c>
      <c r="U850" s="232">
        <v>1171.3117890550493</v>
      </c>
    </row>
    <row r="851" spans="1:21" ht="35.25" x14ac:dyDescent="0.5">
      <c r="A851">
        <v>1</v>
      </c>
      <c r="B851" s="224">
        <f>SUBTOTAL(9,$A$820:A851)</f>
        <v>31</v>
      </c>
      <c r="C851" s="234" t="s">
        <v>178</v>
      </c>
      <c r="D851" s="235"/>
      <c r="E851" s="224">
        <v>1956</v>
      </c>
      <c r="F851" s="224" t="s">
        <v>17152</v>
      </c>
      <c r="G851" s="224">
        <v>2</v>
      </c>
      <c r="H851" s="224">
        <v>1</v>
      </c>
      <c r="I851" s="236">
        <v>481.6</v>
      </c>
      <c r="J851" s="236">
        <v>439.5</v>
      </c>
      <c r="K851" s="237">
        <v>22</v>
      </c>
      <c r="L851" s="224" t="s">
        <v>17021</v>
      </c>
      <c r="M851" s="224" t="s">
        <v>17037</v>
      </c>
      <c r="N851" s="227" t="s">
        <v>17038</v>
      </c>
      <c r="O851" s="232">
        <v>3458188.3</v>
      </c>
      <c r="P851" s="232"/>
      <c r="Q851" s="232">
        <v>0</v>
      </c>
      <c r="R851" s="232">
        <v>0</v>
      </c>
      <c r="S851" s="232">
        <f t="shared" si="346"/>
        <v>3458188.3</v>
      </c>
      <c r="T851" s="225">
        <f t="shared" si="337"/>
        <v>7180.623546511627</v>
      </c>
      <c r="U851" s="232">
        <v>9512.7352159468446</v>
      </c>
    </row>
    <row r="852" spans="1:21" ht="35.25" x14ac:dyDescent="0.5">
      <c r="A852">
        <v>1</v>
      </c>
      <c r="B852" s="224">
        <f>SUBTOTAL(9,$A$820:A852)</f>
        <v>32</v>
      </c>
      <c r="C852" s="234" t="s">
        <v>180</v>
      </c>
      <c r="D852" s="235"/>
      <c r="E852" s="224">
        <v>1962</v>
      </c>
      <c r="F852" s="224" t="s">
        <v>17152</v>
      </c>
      <c r="G852" s="224">
        <v>4</v>
      </c>
      <c r="H852" s="224">
        <v>2</v>
      </c>
      <c r="I852" s="236">
        <v>1383</v>
      </c>
      <c r="J852" s="236">
        <v>1267.5999999999999</v>
      </c>
      <c r="K852" s="237">
        <v>69</v>
      </c>
      <c r="L852" s="224" t="s">
        <v>17021</v>
      </c>
      <c r="M852" s="224" t="s">
        <v>17037</v>
      </c>
      <c r="N852" s="227" t="s">
        <v>17431</v>
      </c>
      <c r="O852" s="232">
        <v>6137685.4699999997</v>
      </c>
      <c r="P852" s="232"/>
      <c r="Q852" s="232">
        <v>0</v>
      </c>
      <c r="R852" s="232">
        <v>0</v>
      </c>
      <c r="S852" s="232">
        <f t="shared" si="346"/>
        <v>6137685.4699999997</v>
      </c>
      <c r="T852" s="225">
        <f t="shared" si="337"/>
        <v>4437.950448300795</v>
      </c>
      <c r="U852" s="232">
        <v>5373.411270426609</v>
      </c>
    </row>
    <row r="853" spans="1:21" ht="35.25" x14ac:dyDescent="0.5">
      <c r="A853">
        <v>1</v>
      </c>
      <c r="B853" s="224">
        <f>SUBTOTAL(9,$A$820:A853)</f>
        <v>33</v>
      </c>
      <c r="C853" s="234" t="s">
        <v>182</v>
      </c>
      <c r="D853" s="235"/>
      <c r="E853" s="224">
        <v>1951</v>
      </c>
      <c r="F853" s="224" t="s">
        <v>17152</v>
      </c>
      <c r="G853" s="224">
        <v>2</v>
      </c>
      <c r="H853" s="224">
        <v>2</v>
      </c>
      <c r="I853" s="236">
        <v>860.4</v>
      </c>
      <c r="J853" s="236">
        <v>718.6</v>
      </c>
      <c r="K853" s="237">
        <v>30</v>
      </c>
      <c r="L853" s="224" t="s">
        <v>17021</v>
      </c>
      <c r="M853" s="224" t="s">
        <v>17037</v>
      </c>
      <c r="N853" s="227" t="s">
        <v>17038</v>
      </c>
      <c r="O853" s="232">
        <v>6330194.6399999997</v>
      </c>
      <c r="P853" s="232"/>
      <c r="Q853" s="232">
        <v>0</v>
      </c>
      <c r="R853" s="232">
        <v>0</v>
      </c>
      <c r="S853" s="232">
        <f t="shared" si="346"/>
        <v>6330194.6399999997</v>
      </c>
      <c r="T853" s="225">
        <f t="shared" si="337"/>
        <v>7357.2694560669452</v>
      </c>
      <c r="U853" s="232">
        <v>8908.0838214783835</v>
      </c>
    </row>
    <row r="854" spans="1:21" ht="35.25" x14ac:dyDescent="0.5">
      <c r="A854">
        <v>1</v>
      </c>
      <c r="B854" s="224">
        <f>SUBTOTAL(9,$A$820:A854)</f>
        <v>34</v>
      </c>
      <c r="C854" s="234" t="s">
        <v>120</v>
      </c>
      <c r="D854" s="235"/>
      <c r="E854" s="224">
        <v>1978</v>
      </c>
      <c r="F854" s="224" t="s">
        <v>17026</v>
      </c>
      <c r="G854" s="224">
        <v>9</v>
      </c>
      <c r="H854" s="224">
        <v>2</v>
      </c>
      <c r="I854" s="236">
        <v>4490.7</v>
      </c>
      <c r="J854" s="236">
        <v>3947.2</v>
      </c>
      <c r="K854" s="237">
        <v>170</v>
      </c>
      <c r="L854" s="224" t="s">
        <v>17021</v>
      </c>
      <c r="M854" s="224" t="s">
        <v>17037</v>
      </c>
      <c r="N854" s="227" t="s">
        <v>17439</v>
      </c>
      <c r="O854" s="232">
        <v>5785499.8499999996</v>
      </c>
      <c r="P854" s="232"/>
      <c r="Q854" s="232">
        <v>0</v>
      </c>
      <c r="R854" s="232">
        <v>0</v>
      </c>
      <c r="S854" s="232">
        <f>O854-Q854-R854</f>
        <v>5785499.8499999996</v>
      </c>
      <c r="T854" s="225">
        <f t="shared" si="337"/>
        <v>1288.3291803059656</v>
      </c>
      <c r="U854" s="232">
        <v>1440.7859799140444</v>
      </c>
    </row>
    <row r="855" spans="1:21" ht="35.25" x14ac:dyDescent="0.5">
      <c r="A855">
        <v>1</v>
      </c>
      <c r="B855" s="224">
        <f>SUBTOTAL(9,$A$820:A855)</f>
        <v>35</v>
      </c>
      <c r="C855" s="234" t="s">
        <v>140</v>
      </c>
      <c r="D855" s="235"/>
      <c r="E855" s="224">
        <v>1984</v>
      </c>
      <c r="F855" s="224" t="s">
        <v>17152</v>
      </c>
      <c r="G855" s="224">
        <v>9</v>
      </c>
      <c r="H855" s="224">
        <v>1</v>
      </c>
      <c r="I855" s="236">
        <v>4926.6000000000004</v>
      </c>
      <c r="J855" s="236">
        <v>2282.4</v>
      </c>
      <c r="K855" s="237">
        <v>183</v>
      </c>
      <c r="L855" s="224" t="s">
        <v>17021</v>
      </c>
      <c r="M855" s="224" t="s">
        <v>17037</v>
      </c>
      <c r="N855" s="227" t="s">
        <v>17038</v>
      </c>
      <c r="O855" s="232">
        <v>5086523</v>
      </c>
      <c r="P855" s="232"/>
      <c r="Q855" s="229">
        <v>0</v>
      </c>
      <c r="R855" s="229">
        <f>SUM(R395:R585)</f>
        <v>0</v>
      </c>
      <c r="S855" s="232">
        <f>O855-Q855-R855</f>
        <v>5086523</v>
      </c>
      <c r="T855" s="225">
        <f t="shared" si="337"/>
        <v>1032.461129379288</v>
      </c>
      <c r="U855" s="232">
        <v>1333.8272845370032</v>
      </c>
    </row>
    <row r="856" spans="1:21" ht="35.25" x14ac:dyDescent="0.5">
      <c r="B856" s="233" t="s">
        <v>566</v>
      </c>
      <c r="C856" s="251"/>
      <c r="D856" s="223" t="s">
        <v>17004</v>
      </c>
      <c r="E856" s="224" t="s">
        <v>17004</v>
      </c>
      <c r="F856" s="224" t="s">
        <v>17004</v>
      </c>
      <c r="G856" s="224" t="s">
        <v>17004</v>
      </c>
      <c r="H856" s="224" t="s">
        <v>17004</v>
      </c>
      <c r="I856" s="229">
        <f>SUM(I857:I860)</f>
        <v>5676.8</v>
      </c>
      <c r="J856" s="229">
        <f>SUM(J857:J860)</f>
        <v>5369.4</v>
      </c>
      <c r="K856" s="230">
        <f>SUM(K857:K860)</f>
        <v>184</v>
      </c>
      <c r="L856" s="224" t="s">
        <v>17004</v>
      </c>
      <c r="M856" s="224" t="s">
        <v>17004</v>
      </c>
      <c r="N856" s="227" t="s">
        <v>17004</v>
      </c>
      <c r="O856" s="231">
        <v>33197038.509999994</v>
      </c>
      <c r="P856" s="229">
        <f t="shared" ref="P856" si="347">SUM(P857:P860)</f>
        <v>0</v>
      </c>
      <c r="Q856" s="229">
        <f>SUM(Q857:Q860)</f>
        <v>0</v>
      </c>
      <c r="R856" s="229">
        <f>SUM(R857:R860)</f>
        <v>0</v>
      </c>
      <c r="S856" s="229">
        <f>SUM(S857:S860)</f>
        <v>33197038.509999994</v>
      </c>
      <c r="T856" s="225">
        <f t="shared" si="337"/>
        <v>5847.8435932215325</v>
      </c>
      <c r="U856" s="232">
        <f>MAX(U857:U860)</f>
        <v>11734.39655510738</v>
      </c>
    </row>
    <row r="857" spans="1:21" ht="35.25" x14ac:dyDescent="0.5">
      <c r="A857">
        <v>1</v>
      </c>
      <c r="B857" s="224">
        <f>SUBTOTAL(9,$A$820:A857)</f>
        <v>36</v>
      </c>
      <c r="C857" s="234" t="s">
        <v>585</v>
      </c>
      <c r="D857" s="235"/>
      <c r="E857" s="224">
        <v>1956</v>
      </c>
      <c r="F857" s="224" t="s">
        <v>17152</v>
      </c>
      <c r="G857" s="224">
        <v>2</v>
      </c>
      <c r="H857" s="224" t="s">
        <v>16975</v>
      </c>
      <c r="I857" s="236">
        <v>442.2</v>
      </c>
      <c r="J857" s="236">
        <v>398.8</v>
      </c>
      <c r="K857" s="237">
        <v>21</v>
      </c>
      <c r="L857" s="224" t="s">
        <v>17021</v>
      </c>
      <c r="M857" s="224" t="s">
        <v>17056</v>
      </c>
      <c r="N857" s="227" t="s">
        <v>17025</v>
      </c>
      <c r="O857" s="232">
        <v>3608668.1600000001</v>
      </c>
      <c r="P857" s="232"/>
      <c r="Q857" s="232">
        <v>0</v>
      </c>
      <c r="R857" s="232">
        <v>0</v>
      </c>
      <c r="S857" s="232">
        <f t="shared" ref="S857:S860" si="348">O857-Q857-R857</f>
        <v>3608668.1600000001</v>
      </c>
      <c r="T857" s="225">
        <f t="shared" si="337"/>
        <v>8160.714970601538</v>
      </c>
      <c r="U857" s="232">
        <v>9604.2608774310265</v>
      </c>
    </row>
    <row r="858" spans="1:21" ht="35.25" x14ac:dyDescent="0.5">
      <c r="A858">
        <v>1</v>
      </c>
      <c r="B858" s="224">
        <f>SUBTOTAL(9,$A$820:A858)</f>
        <v>37</v>
      </c>
      <c r="C858" s="234" t="s">
        <v>9787</v>
      </c>
      <c r="D858" s="235"/>
      <c r="E858" s="224">
        <v>1972</v>
      </c>
      <c r="F858" s="224" t="s">
        <v>17152</v>
      </c>
      <c r="G858" s="224">
        <v>2</v>
      </c>
      <c r="H858" s="224" t="s">
        <v>16975</v>
      </c>
      <c r="I858" s="236">
        <v>773.3</v>
      </c>
      <c r="J858" s="236">
        <v>713.2</v>
      </c>
      <c r="K858" s="237">
        <v>23</v>
      </c>
      <c r="L858" s="224" t="s">
        <v>17021</v>
      </c>
      <c r="M858" s="224" t="s">
        <v>17056</v>
      </c>
      <c r="N858" s="227" t="s">
        <v>17025</v>
      </c>
      <c r="O858" s="232">
        <v>7402352.04</v>
      </c>
      <c r="P858" s="232"/>
      <c r="Q858" s="232">
        <v>0</v>
      </c>
      <c r="R858" s="232">
        <v>0</v>
      </c>
      <c r="S858" s="232">
        <f t="shared" si="348"/>
        <v>7402352.04</v>
      </c>
      <c r="T858" s="225">
        <f t="shared" si="337"/>
        <v>9572.419552566922</v>
      </c>
      <c r="U858" s="232">
        <v>9599.7632380706073</v>
      </c>
    </row>
    <row r="859" spans="1:21" ht="35.25" x14ac:dyDescent="0.5">
      <c r="A859">
        <v>1</v>
      </c>
      <c r="B859" s="224">
        <f>SUBTOTAL(9,$A$820:A859)</f>
        <v>38</v>
      </c>
      <c r="C859" s="234" t="s">
        <v>581</v>
      </c>
      <c r="D859" s="235"/>
      <c r="E859" s="224">
        <v>1982</v>
      </c>
      <c r="F859" s="224" t="s">
        <v>17152</v>
      </c>
      <c r="G859" s="224">
        <v>2</v>
      </c>
      <c r="H859" s="224" t="s">
        <v>17028</v>
      </c>
      <c r="I859" s="236">
        <v>917.3</v>
      </c>
      <c r="J859" s="236">
        <v>878.3</v>
      </c>
      <c r="K859" s="237">
        <v>28</v>
      </c>
      <c r="L859" s="224" t="s">
        <v>17021</v>
      </c>
      <c r="M859" s="224" t="s">
        <v>17056</v>
      </c>
      <c r="N859" s="227" t="s">
        <v>17025</v>
      </c>
      <c r="O859" s="232">
        <v>10733008.819999998</v>
      </c>
      <c r="P859" s="232"/>
      <c r="Q859" s="232">
        <v>0</v>
      </c>
      <c r="R859" s="232">
        <v>0</v>
      </c>
      <c r="S859" s="232">
        <f t="shared" si="348"/>
        <v>10733008.819999998</v>
      </c>
      <c r="T859" s="225">
        <f t="shared" si="337"/>
        <v>11700.652807151422</v>
      </c>
      <c r="U859" s="232">
        <v>11734.39655510738</v>
      </c>
    </row>
    <row r="860" spans="1:21" ht="35.25" x14ac:dyDescent="0.5">
      <c r="A860">
        <v>1</v>
      </c>
      <c r="B860" s="224">
        <f>SUBTOTAL(9,$A$820:A860)</f>
        <v>39</v>
      </c>
      <c r="C860" s="234" t="s">
        <v>571</v>
      </c>
      <c r="D860" s="235"/>
      <c r="E860" s="224">
        <v>1974</v>
      </c>
      <c r="F860" s="224" t="s">
        <v>17152</v>
      </c>
      <c r="G860" s="224">
        <v>5</v>
      </c>
      <c r="H860" s="224" t="s">
        <v>17024</v>
      </c>
      <c r="I860" s="236">
        <v>3544</v>
      </c>
      <c r="J860" s="236">
        <v>3379.1</v>
      </c>
      <c r="K860" s="237">
        <v>112</v>
      </c>
      <c r="L860" s="224" t="s">
        <v>17021</v>
      </c>
      <c r="M860" s="224" t="s">
        <v>17037</v>
      </c>
      <c r="N860" s="227" t="s">
        <v>17093</v>
      </c>
      <c r="O860" s="232">
        <v>11453009.489999998</v>
      </c>
      <c r="P860" s="232"/>
      <c r="Q860" s="232">
        <v>0</v>
      </c>
      <c r="R860" s="232">
        <v>0</v>
      </c>
      <c r="S860" s="232">
        <f t="shared" si="348"/>
        <v>11453009.489999998</v>
      </c>
      <c r="T860" s="225">
        <f t="shared" si="337"/>
        <v>3231.6618199774261</v>
      </c>
      <c r="U860" s="232">
        <v>3514.3947178329572</v>
      </c>
    </row>
    <row r="861" spans="1:21" ht="35.25" x14ac:dyDescent="0.5">
      <c r="B861" s="233" t="s">
        <v>378</v>
      </c>
      <c r="C861" s="251"/>
      <c r="D861" s="223" t="s">
        <v>17004</v>
      </c>
      <c r="E861" s="224" t="s">
        <v>17004</v>
      </c>
      <c r="F861" s="224" t="s">
        <v>17004</v>
      </c>
      <c r="G861" s="224" t="s">
        <v>17004</v>
      </c>
      <c r="H861" s="224" t="s">
        <v>17004</v>
      </c>
      <c r="I861" s="229">
        <f>SUM(I862:I870)</f>
        <v>83342.47</v>
      </c>
      <c r="J861" s="229">
        <f t="shared" ref="J861:K861" si="349">SUM(J862:J870)</f>
        <v>70508.7</v>
      </c>
      <c r="K861" s="237">
        <f t="shared" si="349"/>
        <v>2628</v>
      </c>
      <c r="L861" s="224" t="s">
        <v>17004</v>
      </c>
      <c r="M861" s="224" t="s">
        <v>17004</v>
      </c>
      <c r="N861" s="227" t="s">
        <v>17004</v>
      </c>
      <c r="O861" s="231">
        <v>89346330.140000001</v>
      </c>
      <c r="P861" s="229">
        <f t="shared" ref="P861:S861" si="350">SUM(P862:P870)</f>
        <v>0</v>
      </c>
      <c r="Q861" s="229">
        <f t="shared" si="350"/>
        <v>0</v>
      </c>
      <c r="R861" s="229">
        <f t="shared" si="350"/>
        <v>0</v>
      </c>
      <c r="S861" s="229">
        <f t="shared" si="350"/>
        <v>89346330.140000001</v>
      </c>
      <c r="T861" s="225">
        <f t="shared" si="337"/>
        <v>1072.0384233872599</v>
      </c>
      <c r="U861" s="232">
        <f>MAX(U862:U870)</f>
        <v>19906.661427635889</v>
      </c>
    </row>
    <row r="862" spans="1:21" ht="35.25" x14ac:dyDescent="0.5">
      <c r="A862">
        <v>1</v>
      </c>
      <c r="B862" s="224">
        <f>SUBTOTAL(9,$A$820:A862)</f>
        <v>40</v>
      </c>
      <c r="C862" s="251" t="s">
        <v>11312</v>
      </c>
      <c r="D862" s="266"/>
      <c r="E862" s="224">
        <v>1990</v>
      </c>
      <c r="F862" s="224" t="s">
        <v>17026</v>
      </c>
      <c r="G862" s="224">
        <v>9</v>
      </c>
      <c r="H862" s="224" t="s">
        <v>17036</v>
      </c>
      <c r="I862" s="236">
        <v>28464.2</v>
      </c>
      <c r="J862" s="236">
        <v>22228.1</v>
      </c>
      <c r="K862" s="237">
        <v>895</v>
      </c>
      <c r="L862" s="224" t="s">
        <v>17021</v>
      </c>
      <c r="M862" s="224" t="s">
        <v>17037</v>
      </c>
      <c r="N862" s="227" t="s">
        <v>17076</v>
      </c>
      <c r="O862" s="232">
        <v>2377560</v>
      </c>
      <c r="P862" s="232"/>
      <c r="Q862" s="232">
        <v>0</v>
      </c>
      <c r="R862" s="232">
        <v>0</v>
      </c>
      <c r="S862" s="232">
        <f t="shared" ref="S862:S870" si="351">O862-Q862-R862</f>
        <v>2377560</v>
      </c>
      <c r="T862" s="225">
        <f t="shared" si="337"/>
        <v>83.528080887571051</v>
      </c>
      <c r="U862" s="232">
        <v>114.06250377667385</v>
      </c>
    </row>
    <row r="863" spans="1:21" ht="35.25" x14ac:dyDescent="0.5">
      <c r="A863">
        <v>1</v>
      </c>
      <c r="B863" s="224">
        <f>SUBTOTAL(9,$A$820:A863)</f>
        <v>41</v>
      </c>
      <c r="C863" s="234" t="s">
        <v>446</v>
      </c>
      <c r="D863" s="235"/>
      <c r="E863" s="224">
        <v>1985</v>
      </c>
      <c r="F863" s="224" t="s">
        <v>17026</v>
      </c>
      <c r="G863" s="224">
        <v>5</v>
      </c>
      <c r="H863" s="224" t="s">
        <v>17027</v>
      </c>
      <c r="I863" s="236">
        <v>6235.5</v>
      </c>
      <c r="J863" s="236">
        <v>5578.6</v>
      </c>
      <c r="K863" s="237">
        <v>201</v>
      </c>
      <c r="L863" s="224" t="s">
        <v>17021</v>
      </c>
      <c r="M863" s="224" t="s">
        <v>17037</v>
      </c>
      <c r="N863" s="227" t="s">
        <v>17072</v>
      </c>
      <c r="O863" s="232">
        <v>10682613.92</v>
      </c>
      <c r="P863" s="232"/>
      <c r="Q863" s="232">
        <v>0</v>
      </c>
      <c r="R863" s="232">
        <v>0</v>
      </c>
      <c r="S863" s="232">
        <f t="shared" si="351"/>
        <v>10682613.92</v>
      </c>
      <c r="T863" s="225">
        <f t="shared" si="337"/>
        <v>1713.1928345762169</v>
      </c>
      <c r="U863" s="232">
        <v>1942.3123759121161</v>
      </c>
    </row>
    <row r="864" spans="1:21" ht="35.25" x14ac:dyDescent="0.5">
      <c r="A864">
        <v>1</v>
      </c>
      <c r="B864" s="224">
        <f>SUBTOTAL(9,$A$820:A864)</f>
        <v>42</v>
      </c>
      <c r="C864" s="234" t="s">
        <v>447</v>
      </c>
      <c r="D864" s="235"/>
      <c r="E864" s="224">
        <v>1972</v>
      </c>
      <c r="F864" s="224" t="s">
        <v>17152</v>
      </c>
      <c r="G864" s="224">
        <v>5</v>
      </c>
      <c r="H864" s="224" t="s">
        <v>17023</v>
      </c>
      <c r="I864" s="236">
        <v>6486.8</v>
      </c>
      <c r="J864" s="236">
        <v>6251.6</v>
      </c>
      <c r="K864" s="237">
        <v>253</v>
      </c>
      <c r="L864" s="224" t="s">
        <v>17021</v>
      </c>
      <c r="M864" s="224" t="s">
        <v>17037</v>
      </c>
      <c r="N864" s="227" t="s">
        <v>17069</v>
      </c>
      <c r="O864" s="232">
        <v>22533360.080000002</v>
      </c>
      <c r="P864" s="232"/>
      <c r="Q864" s="232">
        <v>0</v>
      </c>
      <c r="R864" s="232">
        <v>0</v>
      </c>
      <c r="S864" s="232">
        <f t="shared" si="351"/>
        <v>22533360.080000002</v>
      </c>
      <c r="T864" s="225">
        <f t="shared" si="337"/>
        <v>3473.725115619412</v>
      </c>
      <c r="U864" s="232">
        <v>3938.2952966023308</v>
      </c>
    </row>
    <row r="865" spans="1:21" ht="35.25" x14ac:dyDescent="0.5">
      <c r="A865">
        <v>1</v>
      </c>
      <c r="B865" s="224">
        <f>SUBTOTAL(9,$A$820:A865)</f>
        <v>43</v>
      </c>
      <c r="C865" s="234" t="s">
        <v>11454</v>
      </c>
      <c r="D865" s="235"/>
      <c r="E865" s="224">
        <v>1959</v>
      </c>
      <c r="F865" s="224" t="s">
        <v>17152</v>
      </c>
      <c r="G865" s="224">
        <v>2</v>
      </c>
      <c r="H865" s="224" t="s">
        <v>16973</v>
      </c>
      <c r="I865" s="236">
        <v>305.39999999999998</v>
      </c>
      <c r="J865" s="236">
        <v>284.39999999999998</v>
      </c>
      <c r="K865" s="237">
        <v>21</v>
      </c>
      <c r="L865" s="224" t="s">
        <v>17021</v>
      </c>
      <c r="M865" s="224" t="s">
        <v>17056</v>
      </c>
      <c r="N865" s="227" t="s">
        <v>17025</v>
      </c>
      <c r="O865" s="232">
        <v>4718336</v>
      </c>
      <c r="P865" s="232"/>
      <c r="Q865" s="232">
        <v>0</v>
      </c>
      <c r="R865" s="232">
        <v>0</v>
      </c>
      <c r="S865" s="232">
        <f t="shared" si="351"/>
        <v>4718336</v>
      </c>
      <c r="T865" s="225">
        <f t="shared" si="337"/>
        <v>15449.692206941718</v>
      </c>
      <c r="U865" s="232">
        <v>19906.661427635889</v>
      </c>
    </row>
    <row r="866" spans="1:21" ht="35.25" x14ac:dyDescent="0.5">
      <c r="A866">
        <v>1</v>
      </c>
      <c r="B866" s="224">
        <f>SUBTOTAL(9,$A$820:A866)</f>
        <v>44</v>
      </c>
      <c r="C866" s="234" t="s">
        <v>448</v>
      </c>
      <c r="D866" s="235"/>
      <c r="E866" s="224">
        <v>1968</v>
      </c>
      <c r="F866" s="224" t="s">
        <v>17152</v>
      </c>
      <c r="G866" s="224">
        <v>5</v>
      </c>
      <c r="H866" s="224" t="s">
        <v>17024</v>
      </c>
      <c r="I866" s="236">
        <v>3635.2</v>
      </c>
      <c r="J866" s="236">
        <v>3358.8</v>
      </c>
      <c r="K866" s="237">
        <v>138</v>
      </c>
      <c r="L866" s="224" t="s">
        <v>17021</v>
      </c>
      <c r="M866" s="224" t="s">
        <v>17037</v>
      </c>
      <c r="N866" s="227" t="s">
        <v>17069</v>
      </c>
      <c r="O866" s="232">
        <v>10376037.890000001</v>
      </c>
      <c r="P866" s="232"/>
      <c r="Q866" s="232">
        <v>0</v>
      </c>
      <c r="R866" s="232">
        <v>0</v>
      </c>
      <c r="S866" s="232">
        <f t="shared" si="351"/>
        <v>10376037.890000001</v>
      </c>
      <c r="T866" s="225">
        <f t="shared" si="337"/>
        <v>2854.3238033670777</v>
      </c>
      <c r="U866" s="232">
        <v>3242.6776903609157</v>
      </c>
    </row>
    <row r="867" spans="1:21" ht="35.25" x14ac:dyDescent="0.5">
      <c r="A867">
        <v>1</v>
      </c>
      <c r="B867" s="224">
        <f>SUBTOTAL(9,$A$820:A867)</f>
        <v>45</v>
      </c>
      <c r="C867" s="234" t="s">
        <v>449</v>
      </c>
      <c r="D867" s="235"/>
      <c r="E867" s="224">
        <v>1967</v>
      </c>
      <c r="F867" s="224" t="s">
        <v>17152</v>
      </c>
      <c r="G867" s="224">
        <v>5</v>
      </c>
      <c r="H867" s="224" t="s">
        <v>17027</v>
      </c>
      <c r="I867" s="236">
        <v>5101.55</v>
      </c>
      <c r="J867" s="236">
        <v>4098.1000000000004</v>
      </c>
      <c r="K867" s="237">
        <v>162</v>
      </c>
      <c r="L867" s="224" t="s">
        <v>17021</v>
      </c>
      <c r="M867" s="224" t="s">
        <v>17037</v>
      </c>
      <c r="N867" s="227" t="s">
        <v>17340</v>
      </c>
      <c r="O867" s="232">
        <v>14492032</v>
      </c>
      <c r="P867" s="232"/>
      <c r="Q867" s="232">
        <v>0</v>
      </c>
      <c r="R867" s="232">
        <v>0</v>
      </c>
      <c r="S867" s="232">
        <f t="shared" si="351"/>
        <v>14492032</v>
      </c>
      <c r="T867" s="225">
        <f t="shared" si="337"/>
        <v>2840.7115484509609</v>
      </c>
      <c r="U867" s="232">
        <v>3408.4728758906608</v>
      </c>
    </row>
    <row r="868" spans="1:21" ht="35.25" x14ac:dyDescent="0.5">
      <c r="A868">
        <v>1</v>
      </c>
      <c r="B868" s="224">
        <f>SUBTOTAL(9,$A$820:A868)</f>
        <v>46</v>
      </c>
      <c r="C868" s="234" t="s">
        <v>451</v>
      </c>
      <c r="D868" s="235"/>
      <c r="E868" s="224">
        <v>1968</v>
      </c>
      <c r="F868" s="224" t="s">
        <v>17152</v>
      </c>
      <c r="G868" s="224">
        <v>5</v>
      </c>
      <c r="H868" s="224" t="s">
        <v>17024</v>
      </c>
      <c r="I868" s="236">
        <v>5226.22</v>
      </c>
      <c r="J868" s="236">
        <v>3272</v>
      </c>
      <c r="K868" s="237">
        <v>66</v>
      </c>
      <c r="L868" s="224" t="s">
        <v>17021</v>
      </c>
      <c r="M868" s="224" t="s">
        <v>17037</v>
      </c>
      <c r="N868" s="227" t="s">
        <v>17071</v>
      </c>
      <c r="O868" s="232">
        <v>9537779.2000000011</v>
      </c>
      <c r="P868" s="232"/>
      <c r="Q868" s="232">
        <v>0</v>
      </c>
      <c r="R868" s="232">
        <v>0</v>
      </c>
      <c r="S868" s="232">
        <f t="shared" si="351"/>
        <v>9537779.2000000011</v>
      </c>
      <c r="T868" s="225">
        <f t="shared" si="337"/>
        <v>1824.9861659095868</v>
      </c>
      <c r="U868" s="232">
        <v>2189.7386409297733</v>
      </c>
    </row>
    <row r="869" spans="1:21" ht="35.25" x14ac:dyDescent="0.5">
      <c r="A869">
        <v>1</v>
      </c>
      <c r="B869" s="224">
        <f>SUBTOTAL(9,$A$820:A869)</f>
        <v>47</v>
      </c>
      <c r="C869" s="234" t="s">
        <v>417</v>
      </c>
      <c r="D869" s="235"/>
      <c r="E869" s="224">
        <v>1994</v>
      </c>
      <c r="F869" s="224" t="s">
        <v>17026</v>
      </c>
      <c r="G869" s="224">
        <v>9</v>
      </c>
      <c r="H869" s="224" t="s">
        <v>17030</v>
      </c>
      <c r="I869" s="236">
        <v>18241.8</v>
      </c>
      <c r="J869" s="236">
        <v>17655.3</v>
      </c>
      <c r="K869" s="237">
        <v>592</v>
      </c>
      <c r="L869" s="224" t="s">
        <v>17021</v>
      </c>
      <c r="M869" s="224" t="s">
        <v>17037</v>
      </c>
      <c r="N869" s="227" t="s">
        <v>17074</v>
      </c>
      <c r="O869" s="232">
        <v>2377560</v>
      </c>
      <c r="P869" s="232"/>
      <c r="Q869" s="232">
        <v>0</v>
      </c>
      <c r="R869" s="232">
        <v>0</v>
      </c>
      <c r="S869" s="232">
        <f t="shared" si="351"/>
        <v>2377560</v>
      </c>
      <c r="T869" s="225">
        <f t="shared" si="337"/>
        <v>130.33582212281684</v>
      </c>
      <c r="U869" s="232">
        <v>177.98122553695359</v>
      </c>
    </row>
    <row r="870" spans="1:21" ht="35.25" x14ac:dyDescent="0.5">
      <c r="A870">
        <v>1</v>
      </c>
      <c r="B870" s="224">
        <f>SUBTOTAL(9,$A$820:A870)</f>
        <v>48</v>
      </c>
      <c r="C870" s="234" t="s">
        <v>12173</v>
      </c>
      <c r="D870" s="235"/>
      <c r="E870" s="224">
        <v>1999</v>
      </c>
      <c r="F870" s="224" t="s">
        <v>17026</v>
      </c>
      <c r="G870" s="224">
        <v>9</v>
      </c>
      <c r="H870" s="224">
        <v>4</v>
      </c>
      <c r="I870" s="236">
        <v>9645.7999999999993</v>
      </c>
      <c r="J870" s="236">
        <v>7781.8</v>
      </c>
      <c r="K870" s="237">
        <v>300</v>
      </c>
      <c r="L870" s="224" t="s">
        <v>17021</v>
      </c>
      <c r="M870" s="224" t="s">
        <v>17037</v>
      </c>
      <c r="N870" s="227" t="s">
        <v>17074</v>
      </c>
      <c r="O870" s="232">
        <v>12251051.050000001</v>
      </c>
      <c r="P870" s="232"/>
      <c r="Q870" s="232">
        <v>0</v>
      </c>
      <c r="R870" s="232">
        <v>0</v>
      </c>
      <c r="S870" s="232">
        <f t="shared" si="351"/>
        <v>12251051.050000001</v>
      </c>
      <c r="T870" s="225">
        <f t="shared" si="337"/>
        <v>1270.0917549607084</v>
      </c>
      <c r="U870" s="232">
        <f>O870/I870</f>
        <v>1270.0917549607084</v>
      </c>
    </row>
    <row r="871" spans="1:21" ht="35.25" x14ac:dyDescent="0.5">
      <c r="B871" s="233" t="s">
        <v>199</v>
      </c>
      <c r="C871" s="251"/>
      <c r="D871" s="223" t="s">
        <v>17004</v>
      </c>
      <c r="E871" s="224" t="s">
        <v>17004</v>
      </c>
      <c r="F871" s="224" t="s">
        <v>17004</v>
      </c>
      <c r="G871" s="224" t="s">
        <v>17004</v>
      </c>
      <c r="H871" s="224" t="s">
        <v>17004</v>
      </c>
      <c r="I871" s="229">
        <f>SUM(I872:I880)</f>
        <v>24789.8</v>
      </c>
      <c r="J871" s="229">
        <f t="shared" ref="J871:K871" si="352">SUM(J872:J880)</f>
        <v>18552.48</v>
      </c>
      <c r="K871" s="230">
        <f t="shared" si="352"/>
        <v>702</v>
      </c>
      <c r="L871" s="224" t="s">
        <v>17004</v>
      </c>
      <c r="M871" s="224" t="s">
        <v>17004</v>
      </c>
      <c r="N871" s="227" t="s">
        <v>17004</v>
      </c>
      <c r="O871" s="231">
        <v>61634819.170000002</v>
      </c>
      <c r="P871" s="229">
        <f t="shared" ref="P871:S871" si="353">SUM(P872:P880)</f>
        <v>0</v>
      </c>
      <c r="Q871" s="229">
        <f t="shared" si="353"/>
        <v>0</v>
      </c>
      <c r="R871" s="229">
        <f t="shared" si="353"/>
        <v>0</v>
      </c>
      <c r="S871" s="229">
        <f t="shared" si="353"/>
        <v>61634819.170000002</v>
      </c>
      <c r="T871" s="225">
        <f t="shared" si="337"/>
        <v>2486.2975566563669</v>
      </c>
      <c r="U871" s="232">
        <f>MAX(U872:U880)</f>
        <v>9362.6710472279265</v>
      </c>
    </row>
    <row r="872" spans="1:21" ht="35.25" x14ac:dyDescent="0.5">
      <c r="A872">
        <v>1</v>
      </c>
      <c r="B872" s="224">
        <f>SUBTOTAL(9,$A$820:A872)</f>
        <v>49</v>
      </c>
      <c r="C872" s="234" t="s">
        <v>210</v>
      </c>
      <c r="D872" s="235"/>
      <c r="E872" s="224">
        <v>1970</v>
      </c>
      <c r="F872" s="224" t="s">
        <v>17152</v>
      </c>
      <c r="G872" s="224">
        <v>5</v>
      </c>
      <c r="H872" s="224" t="s">
        <v>17031</v>
      </c>
      <c r="I872" s="236">
        <v>3793.69</v>
      </c>
      <c r="J872" s="236">
        <v>3499.5</v>
      </c>
      <c r="K872" s="237">
        <v>99</v>
      </c>
      <c r="L872" s="224" t="s">
        <v>17021</v>
      </c>
      <c r="M872" s="224" t="s">
        <v>17037</v>
      </c>
      <c r="N872" s="227" t="s">
        <v>17081</v>
      </c>
      <c r="O872" s="232">
        <v>9975910.4000000004</v>
      </c>
      <c r="P872" s="232"/>
      <c r="Q872" s="232">
        <v>0</v>
      </c>
      <c r="R872" s="232">
        <v>0</v>
      </c>
      <c r="S872" s="232">
        <f t="shared" ref="S872:S880" si="354">O872-Q872-R872</f>
        <v>9975910.4000000004</v>
      </c>
      <c r="T872" s="225">
        <f t="shared" si="337"/>
        <v>2629.606109091676</v>
      </c>
      <c r="U872" s="232">
        <v>3155.1746610819546</v>
      </c>
    </row>
    <row r="873" spans="1:21" ht="35.25" x14ac:dyDescent="0.5">
      <c r="A873">
        <v>1</v>
      </c>
      <c r="B873" s="224">
        <f>SUBTOTAL(9,$A$820:A873)</f>
        <v>50</v>
      </c>
      <c r="C873" s="234" t="s">
        <v>211</v>
      </c>
      <c r="D873" s="235"/>
      <c r="E873" s="224">
        <v>1952</v>
      </c>
      <c r="F873" s="224" t="s">
        <v>17029</v>
      </c>
      <c r="G873" s="224">
        <v>2</v>
      </c>
      <c r="H873" s="224" t="s">
        <v>16975</v>
      </c>
      <c r="I873" s="236">
        <v>880.2</v>
      </c>
      <c r="J873" s="236">
        <v>825</v>
      </c>
      <c r="K873" s="237">
        <v>47</v>
      </c>
      <c r="L873" s="224" t="s">
        <v>17021</v>
      </c>
      <c r="M873" s="224" t="s">
        <v>17056</v>
      </c>
      <c r="N873" s="227" t="s">
        <v>17025</v>
      </c>
      <c r="O873" s="232">
        <v>6277072</v>
      </c>
      <c r="P873" s="232"/>
      <c r="Q873" s="232">
        <v>0</v>
      </c>
      <c r="R873" s="232">
        <v>0</v>
      </c>
      <c r="S873" s="232">
        <f t="shared" si="354"/>
        <v>6277072</v>
      </c>
      <c r="T873" s="225">
        <f t="shared" si="337"/>
        <v>7131.4155873665077</v>
      </c>
      <c r="U873" s="232">
        <v>9188.7057486934773</v>
      </c>
    </row>
    <row r="874" spans="1:21" ht="35.25" x14ac:dyDescent="0.5">
      <c r="A874">
        <v>1</v>
      </c>
      <c r="B874" s="224">
        <f>SUBTOTAL(9,$A$820:A874)</f>
        <v>51</v>
      </c>
      <c r="C874" s="234" t="s">
        <v>212</v>
      </c>
      <c r="D874" s="235"/>
      <c r="E874" s="224">
        <v>1963</v>
      </c>
      <c r="F874" s="224" t="s">
        <v>17152</v>
      </c>
      <c r="G874" s="224">
        <v>4</v>
      </c>
      <c r="H874" s="224" t="s">
        <v>17024</v>
      </c>
      <c r="I874" s="236">
        <v>3279.71</v>
      </c>
      <c r="J874" s="236">
        <v>2573.98</v>
      </c>
      <c r="K874" s="237">
        <v>82</v>
      </c>
      <c r="L874" s="224" t="s">
        <v>17021</v>
      </c>
      <c r="M874" s="224" t="s">
        <v>17037</v>
      </c>
      <c r="N874" s="227" t="s">
        <v>17079</v>
      </c>
      <c r="O874" s="232">
        <v>9664163.1999999993</v>
      </c>
      <c r="P874" s="232"/>
      <c r="Q874" s="232">
        <v>0</v>
      </c>
      <c r="R874" s="232">
        <v>0</v>
      </c>
      <c r="S874" s="232">
        <f t="shared" si="354"/>
        <v>9664163.1999999993</v>
      </c>
      <c r="T874" s="225">
        <f t="shared" si="337"/>
        <v>2946.6517466483315</v>
      </c>
      <c r="U874" s="232">
        <v>3796.7098554445361</v>
      </c>
    </row>
    <row r="875" spans="1:21" ht="35.25" x14ac:dyDescent="0.5">
      <c r="A875">
        <v>1</v>
      </c>
      <c r="B875" s="224">
        <f>SUBTOTAL(9,$A$820:A875)</f>
        <v>52</v>
      </c>
      <c r="C875" s="234" t="s">
        <v>213</v>
      </c>
      <c r="D875" s="235"/>
      <c r="E875" s="224">
        <v>1966</v>
      </c>
      <c r="F875" s="224" t="s">
        <v>17152</v>
      </c>
      <c r="G875" s="224">
        <v>4</v>
      </c>
      <c r="H875" s="224" t="s">
        <v>17024</v>
      </c>
      <c r="I875" s="236">
        <v>3387.6</v>
      </c>
      <c r="J875" s="236">
        <v>2564.1999999999998</v>
      </c>
      <c r="K875" s="237">
        <v>92</v>
      </c>
      <c r="L875" s="224" t="s">
        <v>17021</v>
      </c>
      <c r="M875" s="224" t="s">
        <v>17037</v>
      </c>
      <c r="N875" s="227" t="s">
        <v>17079</v>
      </c>
      <c r="O875" s="232">
        <v>9689440</v>
      </c>
      <c r="P875" s="232"/>
      <c r="Q875" s="232">
        <v>0</v>
      </c>
      <c r="R875" s="232">
        <v>0</v>
      </c>
      <c r="S875" s="232">
        <f t="shared" si="354"/>
        <v>9689440</v>
      </c>
      <c r="T875" s="225">
        <f t="shared" ref="T875:T938" si="355">O875/I875</f>
        <v>2860.266855590979</v>
      </c>
      <c r="U875" s="232">
        <v>3685.4044161057977</v>
      </c>
    </row>
    <row r="876" spans="1:21" ht="35.25" x14ac:dyDescent="0.5">
      <c r="A876">
        <v>1</v>
      </c>
      <c r="B876" s="224">
        <f>SUBTOTAL(9,$A$820:A876)</f>
        <v>53</v>
      </c>
      <c r="C876" s="234" t="s">
        <v>214</v>
      </c>
      <c r="D876" s="235"/>
      <c r="E876" s="224">
        <v>1979</v>
      </c>
      <c r="F876" s="224" t="s">
        <v>17152</v>
      </c>
      <c r="G876" s="224">
        <v>2</v>
      </c>
      <c r="H876" s="224" t="s">
        <v>17028</v>
      </c>
      <c r="I876" s="236">
        <v>988.4</v>
      </c>
      <c r="J876" s="236">
        <v>853</v>
      </c>
      <c r="K876" s="237">
        <v>36</v>
      </c>
      <c r="L876" s="224" t="s">
        <v>17021</v>
      </c>
      <c r="M876" s="224" t="s">
        <v>17070</v>
      </c>
      <c r="N876" s="227" t="s">
        <v>17085</v>
      </c>
      <c r="O876" s="232">
        <v>5788942.3700000001</v>
      </c>
      <c r="P876" s="232"/>
      <c r="Q876" s="232">
        <v>0</v>
      </c>
      <c r="R876" s="232">
        <v>0</v>
      </c>
      <c r="S876" s="232">
        <f t="shared" si="354"/>
        <v>5788942.3700000001</v>
      </c>
      <c r="T876" s="225">
        <f t="shared" si="355"/>
        <v>5856.8822035613111</v>
      </c>
      <c r="U876" s="232">
        <v>7130.585803318495</v>
      </c>
    </row>
    <row r="877" spans="1:21" ht="35.25" x14ac:dyDescent="0.5">
      <c r="A877">
        <v>1</v>
      </c>
      <c r="B877" s="224">
        <f>SUBTOTAL(9,$A$820:A877)</f>
        <v>54</v>
      </c>
      <c r="C877" s="234" t="s">
        <v>13882</v>
      </c>
      <c r="D877" s="235"/>
      <c r="E877" s="224">
        <v>1971</v>
      </c>
      <c r="F877" s="224" t="s">
        <v>17152</v>
      </c>
      <c r="G877" s="224">
        <v>9</v>
      </c>
      <c r="H877" s="224" t="s">
        <v>16973</v>
      </c>
      <c r="I877" s="236">
        <v>2801.6</v>
      </c>
      <c r="J877" s="236">
        <v>2270.4</v>
      </c>
      <c r="K877" s="237">
        <v>77</v>
      </c>
      <c r="L877" s="224" t="s">
        <v>17021</v>
      </c>
      <c r="M877" s="224" t="s">
        <v>17037</v>
      </c>
      <c r="N877" s="227" t="s">
        <v>17079</v>
      </c>
      <c r="O877" s="232">
        <v>2457800</v>
      </c>
      <c r="P877" s="232"/>
      <c r="Q877" s="232">
        <v>0</v>
      </c>
      <c r="R877" s="232">
        <v>0</v>
      </c>
      <c r="S877" s="232">
        <f t="shared" si="354"/>
        <v>2457800</v>
      </c>
      <c r="T877" s="225">
        <f t="shared" si="355"/>
        <v>877.28440890919478</v>
      </c>
      <c r="U877" s="232">
        <v>1158.8727584237579</v>
      </c>
    </row>
    <row r="878" spans="1:21" ht="35.25" x14ac:dyDescent="0.5">
      <c r="A878">
        <v>1</v>
      </c>
      <c r="B878" s="224">
        <f>SUBTOTAL(9,$A$820:A878)</f>
        <v>55</v>
      </c>
      <c r="C878" s="234" t="s">
        <v>216</v>
      </c>
      <c r="D878" s="235"/>
      <c r="E878" s="224">
        <v>1941</v>
      </c>
      <c r="F878" s="224" t="s">
        <v>17029</v>
      </c>
      <c r="G878" s="224">
        <v>2</v>
      </c>
      <c r="H878" s="224" t="s">
        <v>16975</v>
      </c>
      <c r="I878" s="236">
        <v>730.5</v>
      </c>
      <c r="J878" s="236">
        <v>661.6</v>
      </c>
      <c r="K878" s="237">
        <v>21</v>
      </c>
      <c r="L878" s="224" t="s">
        <v>17021</v>
      </c>
      <c r="M878" s="224" t="s">
        <v>17037</v>
      </c>
      <c r="N878" s="227" t="s">
        <v>17083</v>
      </c>
      <c r="O878" s="232">
        <v>5308128</v>
      </c>
      <c r="P878" s="232"/>
      <c r="Q878" s="232">
        <v>0</v>
      </c>
      <c r="R878" s="232">
        <v>0</v>
      </c>
      <c r="S878" s="232">
        <f t="shared" si="354"/>
        <v>5308128</v>
      </c>
      <c r="T878" s="225">
        <f t="shared" si="355"/>
        <v>7266.4312114989734</v>
      </c>
      <c r="U878" s="232">
        <v>9362.6710472279265</v>
      </c>
    </row>
    <row r="879" spans="1:21" ht="35.25" x14ac:dyDescent="0.5">
      <c r="A879">
        <v>1</v>
      </c>
      <c r="B879" s="224">
        <f>SUBTOTAL(9,$A$820:A879)</f>
        <v>56</v>
      </c>
      <c r="C879" s="234" t="s">
        <v>217</v>
      </c>
      <c r="D879" s="235"/>
      <c r="E879" s="224">
        <v>1970</v>
      </c>
      <c r="F879" s="224" t="s">
        <v>17152</v>
      </c>
      <c r="G879" s="224">
        <v>5</v>
      </c>
      <c r="H879" s="224" t="s">
        <v>16975</v>
      </c>
      <c r="I879" s="236">
        <v>3954.3</v>
      </c>
      <c r="J879" s="236">
        <v>1420.7</v>
      </c>
      <c r="K879" s="237">
        <v>102</v>
      </c>
      <c r="L879" s="224" t="s">
        <v>17021</v>
      </c>
      <c r="M879" s="224" t="s">
        <v>17037</v>
      </c>
      <c r="N879" s="227" t="s">
        <v>17081</v>
      </c>
      <c r="O879" s="232">
        <v>7557763.2000000002</v>
      </c>
      <c r="P879" s="232"/>
      <c r="Q879" s="232">
        <v>0</v>
      </c>
      <c r="R879" s="232">
        <v>0</v>
      </c>
      <c r="S879" s="232">
        <f t="shared" si="354"/>
        <v>7557763.2000000002</v>
      </c>
      <c r="T879" s="225">
        <f t="shared" si="355"/>
        <v>1911.2771413398073</v>
      </c>
      <c r="U879" s="232">
        <v>2293.2762385251499</v>
      </c>
    </row>
    <row r="880" spans="1:21" ht="35.25" x14ac:dyDescent="0.5">
      <c r="A880">
        <v>1</v>
      </c>
      <c r="B880" s="224">
        <f>SUBTOTAL(9,$A$820:A880)</f>
        <v>57</v>
      </c>
      <c r="C880" s="234" t="s">
        <v>218</v>
      </c>
      <c r="D880" s="235"/>
      <c r="E880" s="224">
        <v>1994</v>
      </c>
      <c r="F880" s="224" t="s">
        <v>17026</v>
      </c>
      <c r="G880" s="224">
        <v>9</v>
      </c>
      <c r="H880" s="224" t="s">
        <v>16975</v>
      </c>
      <c r="I880" s="236">
        <v>4973.8</v>
      </c>
      <c r="J880" s="236">
        <v>3884.1</v>
      </c>
      <c r="K880" s="237">
        <v>146</v>
      </c>
      <c r="L880" s="224" t="s">
        <v>17021</v>
      </c>
      <c r="M880" s="224" t="s">
        <v>17037</v>
      </c>
      <c r="N880" s="227" t="s">
        <v>17079</v>
      </c>
      <c r="O880" s="232">
        <v>4915600</v>
      </c>
      <c r="P880" s="232"/>
      <c r="Q880" s="232">
        <v>0</v>
      </c>
      <c r="R880" s="232">
        <v>0</v>
      </c>
      <c r="S880" s="232">
        <f t="shared" si="354"/>
        <v>4915600</v>
      </c>
      <c r="T880" s="225">
        <f t="shared" si="355"/>
        <v>988.29868510997619</v>
      </c>
      <c r="U880" s="232">
        <v>1305.5200932888333</v>
      </c>
    </row>
    <row r="881" spans="1:21" ht="35.25" x14ac:dyDescent="0.5">
      <c r="B881" s="233" t="s">
        <v>507</v>
      </c>
      <c r="C881" s="251"/>
      <c r="D881" s="223" t="s">
        <v>17004</v>
      </c>
      <c r="E881" s="224" t="s">
        <v>17004</v>
      </c>
      <c r="F881" s="224" t="s">
        <v>17004</v>
      </c>
      <c r="G881" s="224" t="s">
        <v>17004</v>
      </c>
      <c r="H881" s="224" t="s">
        <v>17004</v>
      </c>
      <c r="I881" s="229">
        <f>SUM(I882:I888)</f>
        <v>21754.479999999996</v>
      </c>
      <c r="J881" s="229">
        <f t="shared" ref="J881:K881" si="356">SUM(J882:J888)</f>
        <v>15755.079999999998</v>
      </c>
      <c r="K881" s="230">
        <f t="shared" si="356"/>
        <v>553</v>
      </c>
      <c r="L881" s="224" t="s">
        <v>17004</v>
      </c>
      <c r="M881" s="224" t="s">
        <v>17004</v>
      </c>
      <c r="N881" s="227" t="s">
        <v>17004</v>
      </c>
      <c r="O881" s="231">
        <v>56471101.200000003</v>
      </c>
      <c r="P881" s="229">
        <f t="shared" ref="P881:S881" si="357">SUM(P882:P888)</f>
        <v>0</v>
      </c>
      <c r="Q881" s="229">
        <f t="shared" si="357"/>
        <v>0</v>
      </c>
      <c r="R881" s="229">
        <f t="shared" si="357"/>
        <v>0</v>
      </c>
      <c r="S881" s="229">
        <f t="shared" si="357"/>
        <v>56471101.200000003</v>
      </c>
      <c r="T881" s="225">
        <f t="shared" si="355"/>
        <v>2595.8377860560222</v>
      </c>
      <c r="U881" s="232">
        <f>MAX(U882:U888)</f>
        <v>10289.754704343541</v>
      </c>
    </row>
    <row r="882" spans="1:21" ht="35.25" x14ac:dyDescent="0.5">
      <c r="A882">
        <v>1</v>
      </c>
      <c r="B882" s="224">
        <f>SUBTOTAL(9,$A$820:A882)</f>
        <v>58</v>
      </c>
      <c r="C882" s="234" t="s">
        <v>554</v>
      </c>
      <c r="D882" s="235"/>
      <c r="E882" s="224">
        <v>1970</v>
      </c>
      <c r="F882" s="224" t="s">
        <v>17152</v>
      </c>
      <c r="G882" s="224">
        <v>2</v>
      </c>
      <c r="H882" s="224" t="s">
        <v>16975</v>
      </c>
      <c r="I882" s="236">
        <v>791.29</v>
      </c>
      <c r="J882" s="236">
        <v>743.29</v>
      </c>
      <c r="K882" s="237">
        <v>31</v>
      </c>
      <c r="L882" s="224" t="s">
        <v>17021</v>
      </c>
      <c r="M882" s="224" t="s">
        <v>17037</v>
      </c>
      <c r="N882" s="227" t="s">
        <v>17097</v>
      </c>
      <c r="O882" s="232">
        <v>6319200</v>
      </c>
      <c r="P882" s="232"/>
      <c r="Q882" s="232">
        <v>0</v>
      </c>
      <c r="R882" s="232">
        <v>0</v>
      </c>
      <c r="S882" s="232">
        <f t="shared" ref="S882:S900" si="358">O882-Q882-R882</f>
        <v>6319200</v>
      </c>
      <c r="T882" s="225">
        <f t="shared" si="355"/>
        <v>7985.9469979400728</v>
      </c>
      <c r="U882" s="232">
        <v>10289.754704343541</v>
      </c>
    </row>
    <row r="883" spans="1:21" ht="35.25" x14ac:dyDescent="0.5">
      <c r="A883">
        <v>1</v>
      </c>
      <c r="B883" s="224">
        <f>SUBTOTAL(9,$A$820:A883)</f>
        <v>59</v>
      </c>
      <c r="C883" s="234" t="s">
        <v>3331</v>
      </c>
      <c r="D883" s="235"/>
      <c r="E883" s="224">
        <v>1976</v>
      </c>
      <c r="F883" s="224" t="s">
        <v>17152</v>
      </c>
      <c r="G883" s="224">
        <v>3</v>
      </c>
      <c r="H883" s="224" t="s">
        <v>16975</v>
      </c>
      <c r="I883" s="236">
        <v>1655.19</v>
      </c>
      <c r="J883" s="236">
        <v>1064.29</v>
      </c>
      <c r="K883" s="237">
        <v>30</v>
      </c>
      <c r="L883" s="224" t="s">
        <v>17021</v>
      </c>
      <c r="M883" s="224" t="s">
        <v>17037</v>
      </c>
      <c r="N883" s="227" t="s">
        <v>17109</v>
      </c>
      <c r="O883" s="232">
        <v>4657250.3999999994</v>
      </c>
      <c r="P883" s="232"/>
      <c r="Q883" s="232">
        <v>0</v>
      </c>
      <c r="R883" s="232">
        <v>0</v>
      </c>
      <c r="S883" s="232">
        <f t="shared" si="358"/>
        <v>4657250.3999999994</v>
      </c>
      <c r="T883" s="225">
        <f t="shared" si="355"/>
        <v>2813.7255541659865</v>
      </c>
      <c r="U883" s="232">
        <v>3625.4367534844941</v>
      </c>
    </row>
    <row r="884" spans="1:21" ht="35.25" x14ac:dyDescent="0.5">
      <c r="A884">
        <v>1</v>
      </c>
      <c r="B884" s="224">
        <f>SUBTOTAL(9,$A$820:A884)</f>
        <v>60</v>
      </c>
      <c r="C884" s="234" t="s">
        <v>555</v>
      </c>
      <c r="D884" s="235"/>
      <c r="E884" s="224">
        <v>1980</v>
      </c>
      <c r="F884" s="224" t="s">
        <v>17152</v>
      </c>
      <c r="G884" s="224">
        <v>3</v>
      </c>
      <c r="H884" s="224" t="s">
        <v>16975</v>
      </c>
      <c r="I884" s="236">
        <v>1224.3</v>
      </c>
      <c r="J884" s="236">
        <v>1127.2</v>
      </c>
      <c r="K884" s="237">
        <v>34</v>
      </c>
      <c r="L884" s="224" t="s">
        <v>17021</v>
      </c>
      <c r="M884" s="224" t="s">
        <v>17056</v>
      </c>
      <c r="N884" s="227" t="s">
        <v>17025</v>
      </c>
      <c r="O884" s="232">
        <v>5139616</v>
      </c>
      <c r="P884" s="232"/>
      <c r="Q884" s="232">
        <v>0</v>
      </c>
      <c r="R884" s="232">
        <v>0</v>
      </c>
      <c r="S884" s="232">
        <f t="shared" si="358"/>
        <v>5139616</v>
      </c>
      <c r="T884" s="225">
        <f t="shared" si="355"/>
        <v>4198.0037572490401</v>
      </c>
      <c r="U884" s="232">
        <v>5409.0552969043529</v>
      </c>
    </row>
    <row r="885" spans="1:21" ht="35.25" x14ac:dyDescent="0.5">
      <c r="A885">
        <v>1</v>
      </c>
      <c r="B885" s="224">
        <f>SUBTOTAL(9,$A$820:A885)</f>
        <v>61</v>
      </c>
      <c r="C885" s="234" t="s">
        <v>556</v>
      </c>
      <c r="D885" s="235"/>
      <c r="E885" s="224">
        <v>1977</v>
      </c>
      <c r="F885" s="224" t="s">
        <v>17152</v>
      </c>
      <c r="G885" s="224">
        <v>5</v>
      </c>
      <c r="H885" s="224" t="s">
        <v>17027</v>
      </c>
      <c r="I885" s="236">
        <v>6351.5</v>
      </c>
      <c r="J885" s="236">
        <v>3817.5</v>
      </c>
      <c r="K885" s="237">
        <v>145</v>
      </c>
      <c r="L885" s="224" t="s">
        <v>17021</v>
      </c>
      <c r="M885" s="224" t="s">
        <v>17037</v>
      </c>
      <c r="N885" s="227" t="s">
        <v>17097</v>
      </c>
      <c r="O885" s="232">
        <v>11220000</v>
      </c>
      <c r="P885" s="232"/>
      <c r="Q885" s="232">
        <v>0</v>
      </c>
      <c r="R885" s="232">
        <v>0</v>
      </c>
      <c r="S885" s="232">
        <f t="shared" si="358"/>
        <v>11220000</v>
      </c>
      <c r="T885" s="225">
        <f t="shared" si="355"/>
        <v>1766.5118475950562</v>
      </c>
      <c r="U885" s="232">
        <v>2101.0247658033536</v>
      </c>
    </row>
    <row r="886" spans="1:21" ht="35.25" x14ac:dyDescent="0.5">
      <c r="A886">
        <v>1</v>
      </c>
      <c r="B886" s="224">
        <f>SUBTOTAL(9,$A$820:A886)</f>
        <v>62</v>
      </c>
      <c r="C886" s="234" t="s">
        <v>557</v>
      </c>
      <c r="D886" s="235"/>
      <c r="E886" s="224">
        <v>1998</v>
      </c>
      <c r="F886" s="224" t="s">
        <v>17026</v>
      </c>
      <c r="G886" s="224">
        <v>6</v>
      </c>
      <c r="H886" s="224" t="s">
        <v>17027</v>
      </c>
      <c r="I886" s="236">
        <v>7459.8</v>
      </c>
      <c r="J886" s="236">
        <v>5573.5</v>
      </c>
      <c r="K886" s="237">
        <v>210</v>
      </c>
      <c r="L886" s="224" t="s">
        <v>17021</v>
      </c>
      <c r="M886" s="224" t="s">
        <v>17037</v>
      </c>
      <c r="N886" s="227" t="s">
        <v>17094</v>
      </c>
      <c r="O886" s="232">
        <v>15166080</v>
      </c>
      <c r="P886" s="232"/>
      <c r="Q886" s="232">
        <v>0</v>
      </c>
      <c r="R886" s="232">
        <v>0</v>
      </c>
      <c r="S886" s="232">
        <f t="shared" si="358"/>
        <v>15166080</v>
      </c>
      <c r="T886" s="225">
        <f t="shared" si="355"/>
        <v>2033.041100297595</v>
      </c>
      <c r="U886" s="232">
        <v>2439.3766588916592</v>
      </c>
    </row>
    <row r="887" spans="1:21" ht="35.25" x14ac:dyDescent="0.5">
      <c r="A887">
        <v>1</v>
      </c>
      <c r="B887" s="224">
        <f>SUBTOTAL(9,$A$820:A887)</f>
        <v>63</v>
      </c>
      <c r="C887" s="234" t="s">
        <v>558</v>
      </c>
      <c r="D887" s="235"/>
      <c r="E887" s="224">
        <v>1959</v>
      </c>
      <c r="F887" s="224" t="s">
        <v>17152</v>
      </c>
      <c r="G887" s="224">
        <v>2</v>
      </c>
      <c r="H887" s="224" t="s">
        <v>16975</v>
      </c>
      <c r="I887" s="236">
        <v>1038.8</v>
      </c>
      <c r="J887" s="236">
        <v>549</v>
      </c>
      <c r="K887" s="237">
        <v>20</v>
      </c>
      <c r="L887" s="224" t="s">
        <v>17021</v>
      </c>
      <c r="M887" s="224" t="s">
        <v>17037</v>
      </c>
      <c r="N887" s="227" t="s">
        <v>17098</v>
      </c>
      <c r="O887" s="232">
        <v>4280204.8000000007</v>
      </c>
      <c r="P887" s="232"/>
      <c r="Q887" s="232">
        <v>0</v>
      </c>
      <c r="R887" s="232">
        <v>0</v>
      </c>
      <c r="S887" s="232">
        <f t="shared" si="358"/>
        <v>4280204.8000000007</v>
      </c>
      <c r="T887" s="225">
        <f t="shared" si="355"/>
        <v>4120.3357720446675</v>
      </c>
      <c r="U887" s="232">
        <v>5308.9814401232188</v>
      </c>
    </row>
    <row r="888" spans="1:21" ht="35.25" x14ac:dyDescent="0.5">
      <c r="A888">
        <v>1</v>
      </c>
      <c r="B888" s="224">
        <f>SUBTOTAL(9,$A$820:A888)</f>
        <v>64</v>
      </c>
      <c r="C888" s="234" t="s">
        <v>3672</v>
      </c>
      <c r="D888" s="235"/>
      <c r="E888" s="224">
        <v>1989</v>
      </c>
      <c r="F888" s="224" t="s">
        <v>17026</v>
      </c>
      <c r="G888" s="224">
        <v>5</v>
      </c>
      <c r="H888" s="224" t="s">
        <v>17024</v>
      </c>
      <c r="I888" s="236">
        <v>3233.6</v>
      </c>
      <c r="J888" s="236">
        <v>2880.3</v>
      </c>
      <c r="K888" s="237">
        <v>83</v>
      </c>
      <c r="L888" s="224" t="s">
        <v>17021</v>
      </c>
      <c r="M888" s="224" t="s">
        <v>17037</v>
      </c>
      <c r="N888" s="227" t="s">
        <v>17110</v>
      </c>
      <c r="O888" s="232">
        <v>9688750</v>
      </c>
      <c r="P888" s="232"/>
      <c r="Q888" s="232">
        <v>0</v>
      </c>
      <c r="R888" s="232">
        <v>0</v>
      </c>
      <c r="S888" s="232">
        <f t="shared" si="358"/>
        <v>9688750</v>
      </c>
      <c r="T888" s="225">
        <f t="shared" si="355"/>
        <v>2996.2735032162295</v>
      </c>
      <c r="U888" s="232">
        <v>3595.3823911429986</v>
      </c>
    </row>
    <row r="889" spans="1:21" ht="35.25" x14ac:dyDescent="0.5">
      <c r="B889" s="233" t="s">
        <v>532</v>
      </c>
      <c r="C889" s="251"/>
      <c r="D889" s="223" t="s">
        <v>17004</v>
      </c>
      <c r="E889" s="224" t="s">
        <v>17004</v>
      </c>
      <c r="F889" s="224" t="s">
        <v>17004</v>
      </c>
      <c r="G889" s="224" t="s">
        <v>17004</v>
      </c>
      <c r="H889" s="224" t="s">
        <v>17004</v>
      </c>
      <c r="I889" s="229">
        <f>I890+I891</f>
        <v>12900.900000000001</v>
      </c>
      <c r="J889" s="229">
        <f t="shared" ref="J889:K889" si="359">J890+J891</f>
        <v>7528.8</v>
      </c>
      <c r="K889" s="230">
        <f t="shared" si="359"/>
        <v>373</v>
      </c>
      <c r="L889" s="224" t="s">
        <v>17004</v>
      </c>
      <c r="M889" s="224" t="s">
        <v>17004</v>
      </c>
      <c r="N889" s="227" t="s">
        <v>17004</v>
      </c>
      <c r="O889" s="231">
        <v>17708184.119999997</v>
      </c>
      <c r="P889" s="229">
        <f t="shared" ref="P889:S889" si="360">P890+P891</f>
        <v>0</v>
      </c>
      <c r="Q889" s="229">
        <f t="shared" si="360"/>
        <v>0</v>
      </c>
      <c r="R889" s="229">
        <f t="shared" si="360"/>
        <v>0</v>
      </c>
      <c r="S889" s="229">
        <f t="shared" si="360"/>
        <v>17708184.119999997</v>
      </c>
      <c r="T889" s="225">
        <f t="shared" si="355"/>
        <v>1372.6316861614303</v>
      </c>
      <c r="U889" s="232">
        <f>MAX(U890:U891)</f>
        <v>1745.0045870890049</v>
      </c>
    </row>
    <row r="890" spans="1:21" ht="35.25" x14ac:dyDescent="0.5">
      <c r="A890">
        <v>1</v>
      </c>
      <c r="B890" s="224">
        <f>SUBTOTAL(9,$A$820:A890)</f>
        <v>65</v>
      </c>
      <c r="C890" s="234" t="s">
        <v>560</v>
      </c>
      <c r="D890" s="235"/>
      <c r="E890" s="224">
        <v>1985</v>
      </c>
      <c r="F890" s="224" t="s">
        <v>17152</v>
      </c>
      <c r="G890" s="224">
        <v>9</v>
      </c>
      <c r="H890" s="224">
        <v>2</v>
      </c>
      <c r="I890" s="236">
        <v>7420.3</v>
      </c>
      <c r="J890" s="236">
        <v>4284.3</v>
      </c>
      <c r="K890" s="237">
        <v>257</v>
      </c>
      <c r="L890" s="224" t="s">
        <v>17021</v>
      </c>
      <c r="M890" s="224" t="s">
        <v>17037</v>
      </c>
      <c r="N890" s="227" t="s">
        <v>17099</v>
      </c>
      <c r="O890" s="232">
        <v>9336140.879999999</v>
      </c>
      <c r="P890" s="232"/>
      <c r="Q890" s="232">
        <v>0</v>
      </c>
      <c r="R890" s="232">
        <v>0</v>
      </c>
      <c r="S890" s="232">
        <f t="shared" si="358"/>
        <v>9336140.879999999</v>
      </c>
      <c r="T890" s="225">
        <f t="shared" si="355"/>
        <v>1258.1891406007842</v>
      </c>
      <c r="U890" s="232">
        <v>1426.4572497068852</v>
      </c>
    </row>
    <row r="891" spans="1:21" ht="35.25" x14ac:dyDescent="0.5">
      <c r="A891">
        <v>1</v>
      </c>
      <c r="B891" s="224">
        <f>SUBTOTAL(9,$A$820:A891)</f>
        <v>66</v>
      </c>
      <c r="C891" s="234" t="s">
        <v>561</v>
      </c>
      <c r="D891" s="235"/>
      <c r="E891" s="224">
        <v>1996</v>
      </c>
      <c r="F891" s="224" t="s">
        <v>17026</v>
      </c>
      <c r="G891" s="224">
        <v>5</v>
      </c>
      <c r="H891" s="224">
        <v>3</v>
      </c>
      <c r="I891" s="236">
        <v>5480.6</v>
      </c>
      <c r="J891" s="236">
        <v>3244.5</v>
      </c>
      <c r="K891" s="237">
        <v>116</v>
      </c>
      <c r="L891" s="224" t="s">
        <v>17021</v>
      </c>
      <c r="M891" s="224" t="s">
        <v>17037</v>
      </c>
      <c r="N891" s="227" t="s">
        <v>17100</v>
      </c>
      <c r="O891" s="232">
        <v>8372043.2400000002</v>
      </c>
      <c r="P891" s="232"/>
      <c r="Q891" s="232">
        <v>0</v>
      </c>
      <c r="R891" s="232">
        <v>0</v>
      </c>
      <c r="S891" s="232">
        <f t="shared" si="358"/>
        <v>8372043.2400000002</v>
      </c>
      <c r="T891" s="225">
        <f t="shared" si="355"/>
        <v>1527.577863737547</v>
      </c>
      <c r="U891" s="232">
        <v>1745.0045870890049</v>
      </c>
    </row>
    <row r="892" spans="1:21" ht="35.25" x14ac:dyDescent="0.5">
      <c r="B892" s="233" t="s">
        <v>533</v>
      </c>
      <c r="C892" s="251"/>
      <c r="D892" s="223" t="s">
        <v>17004</v>
      </c>
      <c r="E892" s="224" t="s">
        <v>17004</v>
      </c>
      <c r="F892" s="224" t="s">
        <v>17004</v>
      </c>
      <c r="G892" s="224" t="s">
        <v>17004</v>
      </c>
      <c r="H892" s="224" t="s">
        <v>17004</v>
      </c>
      <c r="I892" s="229">
        <f>I894+I893</f>
        <v>3997.5</v>
      </c>
      <c r="J892" s="229">
        <f t="shared" ref="J892:K892" si="361">J894+J893</f>
        <v>2996.3999999999996</v>
      </c>
      <c r="K892" s="230">
        <f t="shared" si="361"/>
        <v>130</v>
      </c>
      <c r="L892" s="224" t="s">
        <v>17004</v>
      </c>
      <c r="M892" s="224" t="s">
        <v>17004</v>
      </c>
      <c r="N892" s="227" t="s">
        <v>17004</v>
      </c>
      <c r="O892" s="231">
        <v>17034035.52</v>
      </c>
      <c r="P892" s="229">
        <f t="shared" ref="P892:S892" si="362">P894+P893</f>
        <v>0</v>
      </c>
      <c r="Q892" s="229">
        <f t="shared" si="362"/>
        <v>0</v>
      </c>
      <c r="R892" s="229">
        <f t="shared" si="362"/>
        <v>0</v>
      </c>
      <c r="S892" s="229">
        <f t="shared" si="362"/>
        <v>17034035.52</v>
      </c>
      <c r="T892" s="225">
        <f t="shared" si="355"/>
        <v>4261.1721125703561</v>
      </c>
      <c r="U892" s="232">
        <f>MAX(U893:U894)</f>
        <v>6319.5202136181579</v>
      </c>
    </row>
    <row r="893" spans="1:21" ht="35.25" x14ac:dyDescent="0.5">
      <c r="A893">
        <v>1</v>
      </c>
      <c r="B893" s="224">
        <f>SUBTOTAL(9,$A$820:A893)</f>
        <v>67</v>
      </c>
      <c r="C893" s="234" t="s">
        <v>562</v>
      </c>
      <c r="D893" s="235"/>
      <c r="E893" s="224">
        <v>1965</v>
      </c>
      <c r="F893" s="224" t="s">
        <v>17152</v>
      </c>
      <c r="G893" s="224">
        <v>4</v>
      </c>
      <c r="H893" s="224" t="s">
        <v>17024</v>
      </c>
      <c r="I893" s="236">
        <v>2574.4</v>
      </c>
      <c r="J893" s="236">
        <v>2185.6999999999998</v>
      </c>
      <c r="K893" s="237">
        <v>109</v>
      </c>
      <c r="L893" s="224" t="s">
        <v>17021</v>
      </c>
      <c r="M893" s="224" t="s">
        <v>17037</v>
      </c>
      <c r="N893" s="227" t="s">
        <v>17108</v>
      </c>
      <c r="O893" s="232">
        <v>10054268.479999999</v>
      </c>
      <c r="P893" s="232"/>
      <c r="Q893" s="232">
        <v>0</v>
      </c>
      <c r="R893" s="232">
        <v>0</v>
      </c>
      <c r="S893" s="232">
        <f t="shared" si="358"/>
        <v>10054268.479999999</v>
      </c>
      <c r="T893" s="225">
        <f t="shared" si="355"/>
        <v>3905.4802983219383</v>
      </c>
      <c r="U893" s="232">
        <v>5032.1438750776879</v>
      </c>
    </row>
    <row r="894" spans="1:21" ht="35.25" x14ac:dyDescent="0.5">
      <c r="A894">
        <v>1</v>
      </c>
      <c r="B894" s="224">
        <f>SUBTOTAL(9,$A$820:A894)</f>
        <v>68</v>
      </c>
      <c r="C894" s="234" t="s">
        <v>563</v>
      </c>
      <c r="D894" s="235"/>
      <c r="E894" s="224">
        <v>1953</v>
      </c>
      <c r="F894" s="224" t="s">
        <v>17152</v>
      </c>
      <c r="G894" s="224">
        <v>2</v>
      </c>
      <c r="H894" s="224" t="s">
        <v>16975</v>
      </c>
      <c r="I894" s="236">
        <v>1423.1</v>
      </c>
      <c r="J894" s="236">
        <v>810.7</v>
      </c>
      <c r="K894" s="237">
        <v>21</v>
      </c>
      <c r="L894" s="224" t="s">
        <v>17021</v>
      </c>
      <c r="M894" s="224" t="s">
        <v>17056</v>
      </c>
      <c r="N894" s="227" t="s">
        <v>17025</v>
      </c>
      <c r="O894" s="232">
        <v>6979767.04</v>
      </c>
      <c r="P894" s="232"/>
      <c r="Q894" s="232">
        <v>0</v>
      </c>
      <c r="R894" s="232">
        <v>0</v>
      </c>
      <c r="S894" s="232">
        <f t="shared" si="358"/>
        <v>6979767.04</v>
      </c>
      <c r="T894" s="225">
        <f t="shared" si="355"/>
        <v>4904.6216288384512</v>
      </c>
      <c r="U894" s="232">
        <v>6319.5202136181579</v>
      </c>
    </row>
    <row r="895" spans="1:21" ht="35.25" x14ac:dyDescent="0.5">
      <c r="B895" s="233" t="s">
        <v>534</v>
      </c>
      <c r="C895" s="251"/>
      <c r="D895" s="223" t="s">
        <v>17004</v>
      </c>
      <c r="E895" s="224" t="s">
        <v>17004</v>
      </c>
      <c r="F895" s="224" t="s">
        <v>17004</v>
      </c>
      <c r="G895" s="224" t="s">
        <v>17004</v>
      </c>
      <c r="H895" s="224" t="s">
        <v>17004</v>
      </c>
      <c r="I895" s="229">
        <f>I896+I897+I898</f>
        <v>5634.57</v>
      </c>
      <c r="J895" s="229">
        <f t="shared" ref="J895:K895" si="363">J896+J897+J898</f>
        <v>3904.43</v>
      </c>
      <c r="K895" s="230">
        <f t="shared" si="363"/>
        <v>155</v>
      </c>
      <c r="L895" s="224" t="s">
        <v>17004</v>
      </c>
      <c r="M895" s="224" t="s">
        <v>17004</v>
      </c>
      <c r="N895" s="227" t="s">
        <v>17004</v>
      </c>
      <c r="O895" s="231">
        <v>16380603.180000002</v>
      </c>
      <c r="P895" s="229">
        <f t="shared" ref="P895:S895" si="364">P896+P897+P898</f>
        <v>0</v>
      </c>
      <c r="Q895" s="229">
        <f t="shared" si="364"/>
        <v>0</v>
      </c>
      <c r="R895" s="229">
        <f t="shared" si="364"/>
        <v>0</v>
      </c>
      <c r="S895" s="229">
        <f t="shared" si="364"/>
        <v>16380603.180000002</v>
      </c>
      <c r="T895" s="225">
        <f t="shared" si="355"/>
        <v>2907.1611817760722</v>
      </c>
      <c r="U895" s="232">
        <f>MAX(U896:U898)</f>
        <v>6611.86</v>
      </c>
    </row>
    <row r="896" spans="1:21" ht="35.25" x14ac:dyDescent="0.5">
      <c r="A896">
        <v>1</v>
      </c>
      <c r="B896" s="224">
        <f>SUBTOTAL(9,$A$820:A896)</f>
        <v>69</v>
      </c>
      <c r="C896" s="234" t="s">
        <v>564</v>
      </c>
      <c r="D896" s="235"/>
      <c r="E896" s="224">
        <v>1986</v>
      </c>
      <c r="F896" s="224" t="s">
        <v>17152</v>
      </c>
      <c r="G896" s="224">
        <v>5</v>
      </c>
      <c r="H896" s="224" t="s">
        <v>16973</v>
      </c>
      <c r="I896" s="236">
        <v>2756.73</v>
      </c>
      <c r="J896" s="236">
        <v>1888.03</v>
      </c>
      <c r="K896" s="237">
        <v>75</v>
      </c>
      <c r="L896" s="224" t="s">
        <v>17021</v>
      </c>
      <c r="M896" s="224" t="s">
        <v>17037</v>
      </c>
      <c r="N896" s="227" t="s">
        <v>17102</v>
      </c>
      <c r="O896" s="232">
        <v>5885246.4000000004</v>
      </c>
      <c r="P896" s="232"/>
      <c r="Q896" s="232">
        <v>0</v>
      </c>
      <c r="R896" s="232">
        <v>0</v>
      </c>
      <c r="S896" s="232">
        <f t="shared" si="358"/>
        <v>5885246.4000000004</v>
      </c>
      <c r="T896" s="225">
        <f t="shared" si="355"/>
        <v>2134.8650031015009</v>
      </c>
      <c r="U896" s="232">
        <v>2420.3782742597209</v>
      </c>
    </row>
    <row r="897" spans="1:21" ht="35.25" x14ac:dyDescent="0.5">
      <c r="A897">
        <v>1</v>
      </c>
      <c r="B897" s="224">
        <f>SUBTOTAL(9,$A$820:A897)</f>
        <v>70</v>
      </c>
      <c r="C897" s="234" t="s">
        <v>565</v>
      </c>
      <c r="D897" s="235"/>
      <c r="E897" s="224">
        <v>1979</v>
      </c>
      <c r="F897" s="224" t="s">
        <v>17152</v>
      </c>
      <c r="G897" s="224">
        <v>3</v>
      </c>
      <c r="H897" s="224" t="s">
        <v>16975</v>
      </c>
      <c r="I897" s="236">
        <v>1530.5</v>
      </c>
      <c r="J897" s="236">
        <v>1089.3</v>
      </c>
      <c r="K897" s="237">
        <v>40</v>
      </c>
      <c r="L897" s="224" t="s">
        <v>17021</v>
      </c>
      <c r="M897" s="224" t="s">
        <v>17037</v>
      </c>
      <c r="N897" s="227" t="s">
        <v>17103</v>
      </c>
      <c r="O897" s="232">
        <v>5594598.4000000004</v>
      </c>
      <c r="P897" s="232"/>
      <c r="Q897" s="232">
        <v>0</v>
      </c>
      <c r="R897" s="232">
        <v>0</v>
      </c>
      <c r="S897" s="232">
        <f t="shared" si="358"/>
        <v>5594598.4000000004</v>
      </c>
      <c r="T897" s="225">
        <f t="shared" si="355"/>
        <v>3655.4056844168576</v>
      </c>
      <c r="U897" s="232">
        <v>4709.9270565174775</v>
      </c>
    </row>
    <row r="898" spans="1:21" ht="35.25" x14ac:dyDescent="0.5">
      <c r="A898">
        <v>1</v>
      </c>
      <c r="B898" s="224">
        <f>SUBTOTAL(9,$A$820:A898)</f>
        <v>71</v>
      </c>
      <c r="C898" s="234" t="s">
        <v>528</v>
      </c>
      <c r="D898" s="235"/>
      <c r="E898" s="224">
        <v>1962</v>
      </c>
      <c r="F898" s="224" t="s">
        <v>17152</v>
      </c>
      <c r="G898" s="224">
        <v>3</v>
      </c>
      <c r="H898" s="224" t="s">
        <v>16975</v>
      </c>
      <c r="I898" s="236">
        <v>1347.34</v>
      </c>
      <c r="J898" s="236">
        <v>927.1</v>
      </c>
      <c r="K898" s="237">
        <v>40</v>
      </c>
      <c r="L898" s="224" t="s">
        <v>17021</v>
      </c>
      <c r="M898" s="224" t="s">
        <v>17037</v>
      </c>
      <c r="N898" s="227" t="s">
        <v>17102</v>
      </c>
      <c r="O898" s="232">
        <v>4900758.3800000008</v>
      </c>
      <c r="P898" s="232"/>
      <c r="Q898" s="232">
        <v>0</v>
      </c>
      <c r="R898" s="232">
        <v>0</v>
      </c>
      <c r="S898" s="232">
        <f t="shared" si="358"/>
        <v>4900758.3800000008</v>
      </c>
      <c r="T898" s="225">
        <f t="shared" si="355"/>
        <v>3637.3583356836443</v>
      </c>
      <c r="U898" s="232">
        <v>6611.86</v>
      </c>
    </row>
    <row r="899" spans="1:21" ht="35.25" x14ac:dyDescent="0.5">
      <c r="B899" s="233" t="s">
        <v>53</v>
      </c>
      <c r="C899" s="251"/>
      <c r="D899" s="223" t="s">
        <v>17004</v>
      </c>
      <c r="E899" s="224" t="s">
        <v>17004</v>
      </c>
      <c r="F899" s="224" t="s">
        <v>17004</v>
      </c>
      <c r="G899" s="224" t="s">
        <v>17004</v>
      </c>
      <c r="H899" s="224" t="s">
        <v>17004</v>
      </c>
      <c r="I899" s="229">
        <f>I900</f>
        <v>783</v>
      </c>
      <c r="J899" s="229">
        <f t="shared" ref="J899:K899" si="365">J900</f>
        <v>532.79999999999995</v>
      </c>
      <c r="K899" s="230">
        <f t="shared" si="365"/>
        <v>32</v>
      </c>
      <c r="L899" s="224" t="s">
        <v>17004</v>
      </c>
      <c r="M899" s="224" t="s">
        <v>17004</v>
      </c>
      <c r="N899" s="227" t="s">
        <v>17004</v>
      </c>
      <c r="O899" s="231">
        <v>5729408</v>
      </c>
      <c r="P899" s="229">
        <f t="shared" ref="P899:S899" si="366">P900</f>
        <v>0</v>
      </c>
      <c r="Q899" s="229">
        <f t="shared" si="366"/>
        <v>0</v>
      </c>
      <c r="R899" s="229">
        <f t="shared" si="366"/>
        <v>0</v>
      </c>
      <c r="S899" s="229">
        <f t="shared" si="366"/>
        <v>5729408</v>
      </c>
      <c r="T899" s="225">
        <f t="shared" si="355"/>
        <v>7317.2515964240101</v>
      </c>
      <c r="U899" s="232">
        <f>U900</f>
        <v>9428.1522349936149</v>
      </c>
    </row>
    <row r="900" spans="1:21" ht="35.25" x14ac:dyDescent="0.5">
      <c r="A900">
        <v>1</v>
      </c>
      <c r="B900" s="224">
        <f>SUBTOTAL(9,$A$820:A900)</f>
        <v>72</v>
      </c>
      <c r="C900" s="234" t="s">
        <v>552</v>
      </c>
      <c r="D900" s="235"/>
      <c r="E900" s="224">
        <v>1974</v>
      </c>
      <c r="F900" s="224" t="s">
        <v>17152</v>
      </c>
      <c r="G900" s="224">
        <v>2</v>
      </c>
      <c r="H900" s="224" t="s">
        <v>16975</v>
      </c>
      <c r="I900" s="236">
        <v>783</v>
      </c>
      <c r="J900" s="236">
        <v>532.79999999999995</v>
      </c>
      <c r="K900" s="237">
        <v>32</v>
      </c>
      <c r="L900" s="224" t="s">
        <v>17021</v>
      </c>
      <c r="M900" s="224" t="s">
        <v>17056</v>
      </c>
      <c r="N900" s="227" t="s">
        <v>17025</v>
      </c>
      <c r="O900" s="232">
        <v>5729408</v>
      </c>
      <c r="P900" s="232"/>
      <c r="Q900" s="232">
        <v>0</v>
      </c>
      <c r="R900" s="232">
        <v>0</v>
      </c>
      <c r="S900" s="232">
        <f t="shared" si="358"/>
        <v>5729408</v>
      </c>
      <c r="T900" s="225">
        <f t="shared" si="355"/>
        <v>7317.2515964240101</v>
      </c>
      <c r="U900" s="232">
        <v>9428.1522349936149</v>
      </c>
    </row>
    <row r="901" spans="1:21" ht="35.25" x14ac:dyDescent="0.5">
      <c r="B901" s="233" t="s">
        <v>457</v>
      </c>
      <c r="C901" s="251"/>
      <c r="D901" s="223" t="s">
        <v>17004</v>
      </c>
      <c r="E901" s="224" t="s">
        <v>17004</v>
      </c>
      <c r="F901" s="224" t="s">
        <v>17004</v>
      </c>
      <c r="G901" s="224" t="s">
        <v>17004</v>
      </c>
      <c r="H901" s="224" t="s">
        <v>17004</v>
      </c>
      <c r="I901" s="229">
        <f>I902+I903+I904</f>
        <v>7773.5</v>
      </c>
      <c r="J901" s="229">
        <f t="shared" ref="J901:K901" si="367">J902+J903+J904</f>
        <v>7079.8</v>
      </c>
      <c r="K901" s="230">
        <f t="shared" si="367"/>
        <v>549</v>
      </c>
      <c r="L901" s="224" t="s">
        <v>17004</v>
      </c>
      <c r="M901" s="224" t="s">
        <v>17004</v>
      </c>
      <c r="N901" s="227" t="s">
        <v>17004</v>
      </c>
      <c r="O901" s="231">
        <v>23013460</v>
      </c>
      <c r="P901" s="229">
        <f t="shared" ref="P901:S901" si="368">P902+P903+P904</f>
        <v>0</v>
      </c>
      <c r="Q901" s="229">
        <f t="shared" si="368"/>
        <v>0</v>
      </c>
      <c r="R901" s="229">
        <f t="shared" si="368"/>
        <v>0</v>
      </c>
      <c r="S901" s="229">
        <f t="shared" si="368"/>
        <v>23013460</v>
      </c>
      <c r="T901" s="225">
        <f t="shared" si="355"/>
        <v>2960.5017045089085</v>
      </c>
      <c r="U901" s="232">
        <f>MAX(U902:U904)</f>
        <v>9175.830452882552</v>
      </c>
    </row>
    <row r="902" spans="1:21" ht="35.25" x14ac:dyDescent="0.5">
      <c r="A902">
        <v>1</v>
      </c>
      <c r="B902" s="224">
        <f>SUBTOTAL(9,$A$820:A902)</f>
        <v>73</v>
      </c>
      <c r="C902" s="234" t="s">
        <v>483</v>
      </c>
      <c r="D902" s="235"/>
      <c r="E902" s="224">
        <v>1967</v>
      </c>
      <c r="F902" s="224" t="s">
        <v>17152</v>
      </c>
      <c r="G902" s="224">
        <v>2</v>
      </c>
      <c r="H902" s="224" t="s">
        <v>16975</v>
      </c>
      <c r="I902" s="236">
        <v>792.7</v>
      </c>
      <c r="J902" s="236">
        <v>743.6</v>
      </c>
      <c r="K902" s="237">
        <v>24</v>
      </c>
      <c r="L902" s="224" t="s">
        <v>17021</v>
      </c>
      <c r="M902" s="224" t="s">
        <v>17037</v>
      </c>
      <c r="N902" s="227" t="s">
        <v>17117</v>
      </c>
      <c r="O902" s="232">
        <v>5645152</v>
      </c>
      <c r="P902" s="232"/>
      <c r="Q902" s="232">
        <v>0</v>
      </c>
      <c r="R902" s="232">
        <v>0</v>
      </c>
      <c r="S902" s="232">
        <f t="shared" ref="S902:S912" si="369">O902-Q902-R902</f>
        <v>5645152</v>
      </c>
      <c r="T902" s="225">
        <f t="shared" si="355"/>
        <v>7121.4229847357128</v>
      </c>
      <c r="U902" s="232">
        <v>9175.830452882552</v>
      </c>
    </row>
    <row r="903" spans="1:21" ht="35.25" x14ac:dyDescent="0.5">
      <c r="A903">
        <v>1</v>
      </c>
      <c r="B903" s="224">
        <f>SUBTOTAL(9,$A$820:A903)</f>
        <v>74</v>
      </c>
      <c r="C903" s="234" t="s">
        <v>484</v>
      </c>
      <c r="D903" s="235"/>
      <c r="E903" s="224">
        <v>1973</v>
      </c>
      <c r="F903" s="224" t="s">
        <v>17152</v>
      </c>
      <c r="G903" s="224">
        <v>5</v>
      </c>
      <c r="H903" s="224" t="s">
        <v>17023</v>
      </c>
      <c r="I903" s="236">
        <v>6107.5</v>
      </c>
      <c r="J903" s="236">
        <v>5771.5</v>
      </c>
      <c r="K903" s="237">
        <v>492</v>
      </c>
      <c r="L903" s="224" t="s">
        <v>17021</v>
      </c>
      <c r="M903" s="224" t="s">
        <v>17037</v>
      </c>
      <c r="N903" s="227" t="s">
        <v>17120</v>
      </c>
      <c r="O903" s="232">
        <v>13600000</v>
      </c>
      <c r="P903" s="232"/>
      <c r="Q903" s="232">
        <v>0</v>
      </c>
      <c r="R903" s="232">
        <v>0</v>
      </c>
      <c r="S903" s="232">
        <f t="shared" si="369"/>
        <v>13600000</v>
      </c>
      <c r="T903" s="225">
        <f t="shared" si="355"/>
        <v>2226.7703643061809</v>
      </c>
      <c r="U903" s="232">
        <v>2648.4394596807206</v>
      </c>
    </row>
    <row r="904" spans="1:21" ht="35.25" x14ac:dyDescent="0.5">
      <c r="A904">
        <v>1</v>
      </c>
      <c r="B904" s="224">
        <f>SUBTOTAL(9,$A$820:A904)</f>
        <v>75</v>
      </c>
      <c r="C904" s="234" t="s">
        <v>485</v>
      </c>
      <c r="D904" s="235"/>
      <c r="E904" s="224">
        <v>1970</v>
      </c>
      <c r="F904" s="224" t="s">
        <v>17152</v>
      </c>
      <c r="G904" s="224">
        <v>2</v>
      </c>
      <c r="H904" s="224">
        <v>3</v>
      </c>
      <c r="I904" s="236">
        <v>873.3</v>
      </c>
      <c r="J904" s="236">
        <v>564.70000000000005</v>
      </c>
      <c r="K904" s="237">
        <v>33</v>
      </c>
      <c r="L904" s="224" t="s">
        <v>17021</v>
      </c>
      <c r="M904" s="224" t="s">
        <v>17070</v>
      </c>
      <c r="N904" s="227" t="s">
        <v>17121</v>
      </c>
      <c r="O904" s="232">
        <v>3768308</v>
      </c>
      <c r="P904" s="232"/>
      <c r="Q904" s="232">
        <v>0</v>
      </c>
      <c r="R904" s="232">
        <v>0</v>
      </c>
      <c r="S904" s="232">
        <f t="shared" si="369"/>
        <v>3768308</v>
      </c>
      <c r="T904" s="225">
        <f t="shared" si="355"/>
        <v>4315.0211840146576</v>
      </c>
      <c r="U904" s="232">
        <v>5560.5131707317078</v>
      </c>
    </row>
    <row r="905" spans="1:21" ht="35.25" x14ac:dyDescent="0.5">
      <c r="B905" s="233" t="s">
        <v>471</v>
      </c>
      <c r="C905" s="251"/>
      <c r="D905" s="223" t="s">
        <v>17004</v>
      </c>
      <c r="E905" s="224" t="s">
        <v>17004</v>
      </c>
      <c r="F905" s="224" t="s">
        <v>17004</v>
      </c>
      <c r="G905" s="224" t="s">
        <v>17004</v>
      </c>
      <c r="H905" s="224" t="s">
        <v>17004</v>
      </c>
      <c r="I905" s="229">
        <f>I906</f>
        <v>945.5</v>
      </c>
      <c r="J905" s="229">
        <f t="shared" ref="J905:K905" si="370">J906</f>
        <v>861.6</v>
      </c>
      <c r="K905" s="230">
        <f t="shared" si="370"/>
        <v>39</v>
      </c>
      <c r="L905" s="224" t="s">
        <v>17004</v>
      </c>
      <c r="M905" s="224" t="s">
        <v>17004</v>
      </c>
      <c r="N905" s="227" t="s">
        <v>17004</v>
      </c>
      <c r="O905" s="231">
        <v>5165228.25</v>
      </c>
      <c r="P905" s="229">
        <f t="shared" ref="P905:S905" si="371">P906</f>
        <v>0</v>
      </c>
      <c r="Q905" s="229">
        <f t="shared" si="371"/>
        <v>0</v>
      </c>
      <c r="R905" s="229">
        <f t="shared" si="371"/>
        <v>0</v>
      </c>
      <c r="S905" s="229">
        <f t="shared" si="371"/>
        <v>5165228.25</v>
      </c>
      <c r="T905" s="225">
        <f t="shared" si="355"/>
        <v>5462.9595452141721</v>
      </c>
      <c r="U905" s="232">
        <f>U906</f>
        <v>7056.6134100475938</v>
      </c>
    </row>
    <row r="906" spans="1:21" ht="35.25" x14ac:dyDescent="0.5">
      <c r="A906">
        <v>1</v>
      </c>
      <c r="B906" s="224">
        <f>SUBTOTAL(9,$A$820:A906)</f>
        <v>76</v>
      </c>
      <c r="C906" s="234" t="s">
        <v>486</v>
      </c>
      <c r="D906" s="235"/>
      <c r="E906" s="224">
        <v>1984</v>
      </c>
      <c r="F906" s="224" t="s">
        <v>17152</v>
      </c>
      <c r="G906" s="224">
        <v>2</v>
      </c>
      <c r="H906" s="224" t="s">
        <v>17028</v>
      </c>
      <c r="I906" s="236">
        <v>945.5</v>
      </c>
      <c r="J906" s="236">
        <v>861.6</v>
      </c>
      <c r="K906" s="237">
        <v>39</v>
      </c>
      <c r="L906" s="224" t="s">
        <v>17021</v>
      </c>
      <c r="M906" s="224" t="s">
        <v>17056</v>
      </c>
      <c r="N906" s="227" t="s">
        <v>17025</v>
      </c>
      <c r="O906" s="232">
        <v>5165228.25</v>
      </c>
      <c r="P906" s="232"/>
      <c r="Q906" s="232">
        <v>0</v>
      </c>
      <c r="R906" s="232">
        <v>0</v>
      </c>
      <c r="S906" s="232">
        <f t="shared" si="369"/>
        <v>5165228.25</v>
      </c>
      <c r="T906" s="225">
        <f t="shared" si="355"/>
        <v>5462.9595452141721</v>
      </c>
      <c r="U906" s="232">
        <v>7056.6134100475938</v>
      </c>
    </row>
    <row r="907" spans="1:21" ht="35.25" x14ac:dyDescent="0.5">
      <c r="B907" s="233" t="s">
        <v>466</v>
      </c>
      <c r="C907" s="251"/>
      <c r="D907" s="223" t="s">
        <v>17004</v>
      </c>
      <c r="E907" s="224" t="s">
        <v>17004</v>
      </c>
      <c r="F907" s="224" t="s">
        <v>17004</v>
      </c>
      <c r="G907" s="224" t="s">
        <v>17004</v>
      </c>
      <c r="H907" s="224" t="s">
        <v>17004</v>
      </c>
      <c r="I907" s="229">
        <f>I908</f>
        <v>680</v>
      </c>
      <c r="J907" s="229">
        <f t="shared" ref="J907:K907" si="372">J908</f>
        <v>584.70000000000005</v>
      </c>
      <c r="K907" s="230">
        <f t="shared" si="372"/>
        <v>18</v>
      </c>
      <c r="L907" s="224" t="s">
        <v>17004</v>
      </c>
      <c r="M907" s="224" t="s">
        <v>17004</v>
      </c>
      <c r="N907" s="227" t="s">
        <v>17004</v>
      </c>
      <c r="O907" s="231">
        <v>4301052</v>
      </c>
      <c r="P907" s="229">
        <f t="shared" ref="P907:S907" si="373">P908</f>
        <v>0</v>
      </c>
      <c r="Q907" s="229">
        <f t="shared" si="373"/>
        <v>0</v>
      </c>
      <c r="R907" s="229">
        <f t="shared" si="373"/>
        <v>0</v>
      </c>
      <c r="S907" s="229">
        <f t="shared" si="373"/>
        <v>4301052</v>
      </c>
      <c r="T907" s="225">
        <f t="shared" si="355"/>
        <v>6325.0764705882357</v>
      </c>
      <c r="U907" s="232">
        <f>U908</f>
        <v>8142.1799999999994</v>
      </c>
    </row>
    <row r="908" spans="1:21" ht="35.25" x14ac:dyDescent="0.5">
      <c r="A908">
        <v>1</v>
      </c>
      <c r="B908" s="224">
        <f>SUBTOTAL(9,$A$820:A908)</f>
        <v>77</v>
      </c>
      <c r="C908" s="234" t="s">
        <v>455</v>
      </c>
      <c r="D908" s="235"/>
      <c r="E908" s="224">
        <v>1960</v>
      </c>
      <c r="F908" s="224" t="s">
        <v>17152</v>
      </c>
      <c r="G908" s="224">
        <v>2</v>
      </c>
      <c r="H908" s="224" t="s">
        <v>16975</v>
      </c>
      <c r="I908" s="236">
        <v>680</v>
      </c>
      <c r="J908" s="236">
        <v>584.70000000000005</v>
      </c>
      <c r="K908" s="237">
        <v>18</v>
      </c>
      <c r="L908" s="224" t="s">
        <v>17021</v>
      </c>
      <c r="M908" s="224" t="s">
        <v>17056</v>
      </c>
      <c r="N908" s="227"/>
      <c r="O908" s="232">
        <v>4301052</v>
      </c>
      <c r="P908" s="232"/>
      <c r="Q908" s="232">
        <v>0</v>
      </c>
      <c r="R908" s="232">
        <v>0</v>
      </c>
      <c r="S908" s="232">
        <f t="shared" si="369"/>
        <v>4301052</v>
      </c>
      <c r="T908" s="225">
        <f t="shared" si="355"/>
        <v>6325.0764705882357</v>
      </c>
      <c r="U908" s="232">
        <v>8142.1799999999994</v>
      </c>
    </row>
    <row r="909" spans="1:21" ht="35.25" x14ac:dyDescent="0.5">
      <c r="B909" s="233" t="s">
        <v>468</v>
      </c>
      <c r="C909" s="251"/>
      <c r="D909" s="223" t="s">
        <v>17004</v>
      </c>
      <c r="E909" s="224" t="s">
        <v>17004</v>
      </c>
      <c r="F909" s="224" t="s">
        <v>17004</v>
      </c>
      <c r="G909" s="224" t="s">
        <v>17004</v>
      </c>
      <c r="H909" s="224" t="s">
        <v>17004</v>
      </c>
      <c r="I909" s="229">
        <f>I910</f>
        <v>607.4</v>
      </c>
      <c r="J909" s="229">
        <f t="shared" ref="J909:K909" si="374">J910</f>
        <v>554.6</v>
      </c>
      <c r="K909" s="230">
        <f t="shared" si="374"/>
        <v>34</v>
      </c>
      <c r="L909" s="224" t="s">
        <v>17004</v>
      </c>
      <c r="M909" s="224" t="s">
        <v>17004</v>
      </c>
      <c r="N909" s="227" t="s">
        <v>17004</v>
      </c>
      <c r="O909" s="231">
        <v>2317210.6399999997</v>
      </c>
      <c r="P909" s="229">
        <f t="shared" ref="P909:S909" si="375">P910</f>
        <v>0</v>
      </c>
      <c r="Q909" s="229">
        <f t="shared" si="375"/>
        <v>0</v>
      </c>
      <c r="R909" s="229">
        <f t="shared" si="375"/>
        <v>0</v>
      </c>
      <c r="S909" s="229">
        <f t="shared" si="375"/>
        <v>2317210.6399999997</v>
      </c>
      <c r="T909" s="225">
        <f t="shared" si="355"/>
        <v>3814.9664800790251</v>
      </c>
      <c r="U909" s="232">
        <f>U910</f>
        <v>6545.9479698715841</v>
      </c>
    </row>
    <row r="910" spans="1:21" ht="35.25" x14ac:dyDescent="0.5">
      <c r="A910">
        <v>1</v>
      </c>
      <c r="B910" s="224">
        <f>SUBTOTAL(9,$A$820:A910)</f>
        <v>78</v>
      </c>
      <c r="C910" s="234" t="s">
        <v>487</v>
      </c>
      <c r="D910" s="235"/>
      <c r="E910" s="224">
        <v>1981</v>
      </c>
      <c r="F910" s="224" t="s">
        <v>17152</v>
      </c>
      <c r="G910" s="224">
        <v>2</v>
      </c>
      <c r="H910" s="224" t="s">
        <v>16975</v>
      </c>
      <c r="I910" s="236">
        <v>607.4</v>
      </c>
      <c r="J910" s="236">
        <v>554.6</v>
      </c>
      <c r="K910" s="237">
        <v>34</v>
      </c>
      <c r="L910" s="224" t="s">
        <v>17021</v>
      </c>
      <c r="M910" s="224" t="s">
        <v>17056</v>
      </c>
      <c r="N910" s="227" t="s">
        <v>17025</v>
      </c>
      <c r="O910" s="232">
        <v>2317210.6399999997</v>
      </c>
      <c r="P910" s="232"/>
      <c r="Q910" s="232">
        <v>0</v>
      </c>
      <c r="R910" s="232">
        <v>0</v>
      </c>
      <c r="S910" s="232">
        <f t="shared" si="369"/>
        <v>2317210.6399999997</v>
      </c>
      <c r="T910" s="225">
        <f t="shared" si="355"/>
        <v>3814.9664800790251</v>
      </c>
      <c r="U910" s="232">
        <v>6545.9479698715841</v>
      </c>
    </row>
    <row r="911" spans="1:21" ht="35.25" x14ac:dyDescent="0.5">
      <c r="B911" s="233" t="s">
        <v>480</v>
      </c>
      <c r="C911" s="251"/>
      <c r="D911" s="223" t="s">
        <v>17004</v>
      </c>
      <c r="E911" s="224" t="s">
        <v>17004</v>
      </c>
      <c r="F911" s="224" t="s">
        <v>17004</v>
      </c>
      <c r="G911" s="224" t="s">
        <v>17004</v>
      </c>
      <c r="H911" s="224" t="s">
        <v>17004</v>
      </c>
      <c r="I911" s="229">
        <f>I912</f>
        <v>797.3</v>
      </c>
      <c r="J911" s="229">
        <f t="shared" ref="J911:K911" si="376">J912</f>
        <v>736.8</v>
      </c>
      <c r="K911" s="230">
        <f t="shared" si="376"/>
        <v>40</v>
      </c>
      <c r="L911" s="224" t="s">
        <v>17004</v>
      </c>
      <c r="M911" s="224" t="s">
        <v>17004</v>
      </c>
      <c r="N911" s="227" t="s">
        <v>17004</v>
      </c>
      <c r="O911" s="231">
        <v>5322451.5199999996</v>
      </c>
      <c r="P911" s="229">
        <f t="shared" ref="P911:S911" si="377">P912</f>
        <v>0</v>
      </c>
      <c r="Q911" s="229">
        <f t="shared" si="377"/>
        <v>0</v>
      </c>
      <c r="R911" s="229">
        <f t="shared" si="377"/>
        <v>0</v>
      </c>
      <c r="S911" s="229">
        <f t="shared" si="377"/>
        <v>5322451.5199999996</v>
      </c>
      <c r="T911" s="225">
        <f t="shared" si="355"/>
        <v>6675.5945315439603</v>
      </c>
      <c r="U911" s="232">
        <f>U912</f>
        <v>8601.3881951586609</v>
      </c>
    </row>
    <row r="912" spans="1:21" ht="35.25" x14ac:dyDescent="0.5">
      <c r="A912">
        <v>1</v>
      </c>
      <c r="B912" s="224">
        <f>SUBTOTAL(9,$A$820:A912)</f>
        <v>79</v>
      </c>
      <c r="C912" s="234" t="s">
        <v>488</v>
      </c>
      <c r="D912" s="235"/>
      <c r="E912" s="224">
        <v>1984</v>
      </c>
      <c r="F912" s="224" t="s">
        <v>17152</v>
      </c>
      <c r="G912" s="224">
        <v>2</v>
      </c>
      <c r="H912" s="224" t="s">
        <v>16975</v>
      </c>
      <c r="I912" s="236">
        <v>797.3</v>
      </c>
      <c r="J912" s="236">
        <v>736.8</v>
      </c>
      <c r="K912" s="237">
        <v>40</v>
      </c>
      <c r="L912" s="224" t="s">
        <v>17021</v>
      </c>
      <c r="M912" s="224" t="s">
        <v>17056</v>
      </c>
      <c r="N912" s="227" t="s">
        <v>17025</v>
      </c>
      <c r="O912" s="232">
        <v>5322451.5199999996</v>
      </c>
      <c r="P912" s="232"/>
      <c r="Q912" s="232">
        <v>0</v>
      </c>
      <c r="R912" s="232">
        <v>0</v>
      </c>
      <c r="S912" s="232">
        <f t="shared" si="369"/>
        <v>5322451.5199999996</v>
      </c>
      <c r="T912" s="225">
        <f t="shared" si="355"/>
        <v>6675.5945315439603</v>
      </c>
      <c r="U912" s="232">
        <v>8601.3881951586609</v>
      </c>
    </row>
    <row r="913" spans="1:21" ht="35.25" x14ac:dyDescent="0.5">
      <c r="B913" s="233" t="s">
        <v>466</v>
      </c>
      <c r="C913" s="251"/>
      <c r="D913" s="223" t="s">
        <v>17004</v>
      </c>
      <c r="E913" s="224" t="s">
        <v>17004</v>
      </c>
      <c r="F913" s="224" t="s">
        <v>17004</v>
      </c>
      <c r="G913" s="224" t="s">
        <v>17004</v>
      </c>
      <c r="H913" s="224" t="s">
        <v>17004</v>
      </c>
      <c r="I913" s="229">
        <f>I914</f>
        <v>850</v>
      </c>
      <c r="J913" s="229">
        <f t="shared" ref="J913:K913" si="378">J914</f>
        <v>619.20000000000005</v>
      </c>
      <c r="K913" s="230">
        <f t="shared" si="378"/>
        <v>40</v>
      </c>
      <c r="L913" s="224" t="s">
        <v>17004</v>
      </c>
      <c r="M913" s="224" t="s">
        <v>17004</v>
      </c>
      <c r="N913" s="227" t="s">
        <v>17004</v>
      </c>
      <c r="O913" s="231">
        <v>542668</v>
      </c>
      <c r="P913" s="229">
        <f t="shared" ref="P913:S913" si="379">P914</f>
        <v>0</v>
      </c>
      <c r="Q913" s="229">
        <f t="shared" si="379"/>
        <v>0</v>
      </c>
      <c r="R913" s="229">
        <f t="shared" si="379"/>
        <v>0</v>
      </c>
      <c r="S913" s="229">
        <f t="shared" si="379"/>
        <v>542668</v>
      </c>
      <c r="T913" s="225">
        <f t="shared" si="355"/>
        <v>638.43294117647054</v>
      </c>
      <c r="U913" s="232">
        <f>U914</f>
        <v>638.43294117647054</v>
      </c>
    </row>
    <row r="914" spans="1:21" ht="35.25" x14ac:dyDescent="0.5">
      <c r="A914">
        <v>1</v>
      </c>
      <c r="B914" s="224">
        <f>SUBTOTAL(9,$A$820:A914)</f>
        <v>80</v>
      </c>
      <c r="C914" s="234" t="s">
        <v>489</v>
      </c>
      <c r="D914" s="235"/>
      <c r="E914" s="224">
        <v>1961</v>
      </c>
      <c r="F914" s="224" t="s">
        <v>17152</v>
      </c>
      <c r="G914" s="224">
        <v>3</v>
      </c>
      <c r="H914" s="224" t="s">
        <v>17028</v>
      </c>
      <c r="I914" s="236">
        <v>850</v>
      </c>
      <c r="J914" s="236">
        <v>619.20000000000005</v>
      </c>
      <c r="K914" s="237">
        <v>40</v>
      </c>
      <c r="L914" s="224" t="s">
        <v>17021</v>
      </c>
      <c r="M914" s="224" t="s">
        <v>17056</v>
      </c>
      <c r="N914" s="227" t="s">
        <v>17025</v>
      </c>
      <c r="O914" s="232">
        <v>542668</v>
      </c>
      <c r="P914" s="232"/>
      <c r="Q914" s="232">
        <v>0</v>
      </c>
      <c r="R914" s="232">
        <v>0</v>
      </c>
      <c r="S914" s="232">
        <f>O914-Q914-R914</f>
        <v>542668</v>
      </c>
      <c r="T914" s="225">
        <f t="shared" si="355"/>
        <v>638.43294117647054</v>
      </c>
      <c r="U914" s="232">
        <v>638.43294117647054</v>
      </c>
    </row>
    <row r="915" spans="1:21" ht="35.25" x14ac:dyDescent="0.5">
      <c r="B915" s="233" t="s">
        <v>288</v>
      </c>
      <c r="C915" s="251"/>
      <c r="D915" s="223" t="s">
        <v>17004</v>
      </c>
      <c r="E915" s="224" t="s">
        <v>17004</v>
      </c>
      <c r="F915" s="224" t="s">
        <v>17004</v>
      </c>
      <c r="G915" s="224" t="s">
        <v>17004</v>
      </c>
      <c r="H915" s="224" t="s">
        <v>17004</v>
      </c>
      <c r="I915" s="229">
        <f>SUM(I916:I918)</f>
        <v>4891.2000000000007</v>
      </c>
      <c r="J915" s="229">
        <f t="shared" ref="J915:K915" si="380">SUM(J916:J918)</f>
        <v>4233.7</v>
      </c>
      <c r="K915" s="230">
        <f t="shared" si="380"/>
        <v>123</v>
      </c>
      <c r="L915" s="224" t="s">
        <v>17004</v>
      </c>
      <c r="M915" s="224" t="s">
        <v>17004</v>
      </c>
      <c r="N915" s="227" t="s">
        <v>17004</v>
      </c>
      <c r="O915" s="231">
        <v>17175018.48</v>
      </c>
      <c r="P915" s="229">
        <f t="shared" ref="P915:S915" si="381">SUM(P916:P918)</f>
        <v>0</v>
      </c>
      <c r="Q915" s="229">
        <f t="shared" si="381"/>
        <v>0</v>
      </c>
      <c r="R915" s="229">
        <f t="shared" si="381"/>
        <v>0</v>
      </c>
      <c r="S915" s="229">
        <f t="shared" si="381"/>
        <v>17175018.48</v>
      </c>
      <c r="T915" s="225">
        <f t="shared" si="355"/>
        <v>3511.4120215897933</v>
      </c>
      <c r="U915" s="232">
        <f>MAX(U916:U918)</f>
        <v>10077.432085139928</v>
      </c>
    </row>
    <row r="916" spans="1:21" ht="35.25" x14ac:dyDescent="0.5">
      <c r="A916">
        <v>1</v>
      </c>
      <c r="B916" s="224">
        <f>SUBTOTAL(9,$A$820:A916)</f>
        <v>81</v>
      </c>
      <c r="C916" s="234" t="s">
        <v>294</v>
      </c>
      <c r="D916" s="235"/>
      <c r="E916" s="224">
        <v>1970</v>
      </c>
      <c r="F916" s="224" t="s">
        <v>17152</v>
      </c>
      <c r="G916" s="224">
        <v>5</v>
      </c>
      <c r="H916" s="224" t="s">
        <v>16975</v>
      </c>
      <c r="I916" s="236">
        <v>2091.1</v>
      </c>
      <c r="J916" s="236">
        <v>1780.6</v>
      </c>
      <c r="K916" s="237">
        <v>55</v>
      </c>
      <c r="L916" s="224" t="s">
        <v>17021</v>
      </c>
      <c r="M916" s="224" t="s">
        <v>17037</v>
      </c>
      <c r="N916" s="227" t="s">
        <v>17514</v>
      </c>
      <c r="O916" s="232">
        <v>5353677.17</v>
      </c>
      <c r="P916" s="232"/>
      <c r="Q916" s="232">
        <v>0</v>
      </c>
      <c r="R916" s="232">
        <v>0</v>
      </c>
      <c r="S916" s="232">
        <f>O916-Q916-R916</f>
        <v>5353677.17</v>
      </c>
      <c r="T916" s="225">
        <f t="shared" si="355"/>
        <v>2560.2205394290086</v>
      </c>
      <c r="U916" s="232">
        <v>3050.6199081822965</v>
      </c>
    </row>
    <row r="917" spans="1:21" ht="35.25" x14ac:dyDescent="0.5">
      <c r="A917">
        <v>1</v>
      </c>
      <c r="B917" s="224">
        <f>SUBTOTAL(9,$A$820:A917)</f>
        <v>82</v>
      </c>
      <c r="C917" s="234" t="s">
        <v>295</v>
      </c>
      <c r="D917" s="235"/>
      <c r="E917" s="224">
        <v>1991</v>
      </c>
      <c r="F917" s="224" t="s">
        <v>17152</v>
      </c>
      <c r="G917" s="224">
        <v>5</v>
      </c>
      <c r="H917" s="224" t="s">
        <v>17028</v>
      </c>
      <c r="I917" s="236">
        <v>2039</v>
      </c>
      <c r="J917" s="236">
        <v>1749.4</v>
      </c>
      <c r="K917" s="237">
        <v>49</v>
      </c>
      <c r="L917" s="224" t="s">
        <v>17021</v>
      </c>
      <c r="M917" s="224" t="s">
        <v>17037</v>
      </c>
      <c r="N917" s="227" t="s">
        <v>17112</v>
      </c>
      <c r="O917" s="232">
        <v>5827100.4199999999</v>
      </c>
      <c r="P917" s="232"/>
      <c r="Q917" s="232">
        <v>0</v>
      </c>
      <c r="R917" s="232">
        <v>0</v>
      </c>
      <c r="S917" s="232">
        <f>O917-Q917-R917</f>
        <v>5827100.4199999999</v>
      </c>
      <c r="T917" s="225">
        <f t="shared" si="355"/>
        <v>2857.8226679744971</v>
      </c>
      <c r="U917" s="232">
        <v>3405.2311976459046</v>
      </c>
    </row>
    <row r="918" spans="1:21" ht="35.25" x14ac:dyDescent="0.5">
      <c r="A918">
        <v>1</v>
      </c>
      <c r="B918" s="224">
        <f>SUBTOTAL(9,$A$820:A918)</f>
        <v>83</v>
      </c>
      <c r="C918" s="234" t="s">
        <v>296</v>
      </c>
      <c r="D918" s="235"/>
      <c r="E918" s="224">
        <v>1976</v>
      </c>
      <c r="F918" s="224" t="s">
        <v>17152</v>
      </c>
      <c r="G918" s="224">
        <v>2</v>
      </c>
      <c r="H918" s="224" t="s">
        <v>16975</v>
      </c>
      <c r="I918" s="236">
        <v>761.1</v>
      </c>
      <c r="J918" s="236">
        <v>703.7</v>
      </c>
      <c r="K918" s="237">
        <v>19</v>
      </c>
      <c r="L918" s="224" t="s">
        <v>17021</v>
      </c>
      <c r="M918" s="224" t="s">
        <v>17037</v>
      </c>
      <c r="N918" s="227" t="s">
        <v>17514</v>
      </c>
      <c r="O918" s="232">
        <v>5994240.8900000006</v>
      </c>
      <c r="P918" s="232"/>
      <c r="Q918" s="232">
        <v>0</v>
      </c>
      <c r="R918" s="232">
        <v>0</v>
      </c>
      <c r="S918" s="232">
        <f>O918-Q918-R918</f>
        <v>5994240.8900000006</v>
      </c>
      <c r="T918" s="225">
        <f t="shared" si="355"/>
        <v>7875.7599395611624</v>
      </c>
      <c r="U918" s="232">
        <v>10077.432085139928</v>
      </c>
    </row>
    <row r="919" spans="1:21" ht="35.25" x14ac:dyDescent="0.5">
      <c r="B919" s="233" t="s">
        <v>297</v>
      </c>
      <c r="C919" s="251"/>
      <c r="D919" s="223" t="s">
        <v>17004</v>
      </c>
      <c r="E919" s="224" t="s">
        <v>17004</v>
      </c>
      <c r="F919" s="224" t="s">
        <v>17004</v>
      </c>
      <c r="G919" s="224" t="s">
        <v>17004</v>
      </c>
      <c r="H919" s="224" t="s">
        <v>17004</v>
      </c>
      <c r="I919" s="229">
        <f>I920</f>
        <v>657.9</v>
      </c>
      <c r="J919" s="229">
        <f t="shared" ref="J919:K919" si="382">J920</f>
        <v>607.4</v>
      </c>
      <c r="K919" s="230">
        <f t="shared" si="382"/>
        <v>26</v>
      </c>
      <c r="L919" s="224" t="s">
        <v>17004</v>
      </c>
      <c r="M919" s="224" t="s">
        <v>17004</v>
      </c>
      <c r="N919" s="227" t="s">
        <v>17004</v>
      </c>
      <c r="O919" s="231">
        <v>6199562.6800000006</v>
      </c>
      <c r="P919" s="229">
        <f t="shared" ref="P919:S919" si="383">P920</f>
        <v>0</v>
      </c>
      <c r="Q919" s="229">
        <f t="shared" si="383"/>
        <v>0</v>
      </c>
      <c r="R919" s="229">
        <f t="shared" si="383"/>
        <v>0</v>
      </c>
      <c r="S919" s="229">
        <f t="shared" si="383"/>
        <v>6199562.6800000006</v>
      </c>
      <c r="T919" s="225">
        <f t="shared" si="355"/>
        <v>9423.2598875209005</v>
      </c>
      <c r="U919" s="232">
        <f>U920</f>
        <v>11715.960480316156</v>
      </c>
    </row>
    <row r="920" spans="1:21" ht="35.25" x14ac:dyDescent="0.5">
      <c r="A920">
        <v>1</v>
      </c>
      <c r="B920" s="224">
        <f>SUBTOTAL(9,$A$820:A920)</f>
        <v>84</v>
      </c>
      <c r="C920" s="234" t="s">
        <v>298</v>
      </c>
      <c r="D920" s="235"/>
      <c r="E920" s="224">
        <v>1976</v>
      </c>
      <c r="F920" s="224" t="s">
        <v>17152</v>
      </c>
      <c r="G920" s="224">
        <v>2</v>
      </c>
      <c r="H920" s="224" t="s">
        <v>16975</v>
      </c>
      <c r="I920" s="236">
        <v>657.9</v>
      </c>
      <c r="J920" s="236">
        <v>607.4</v>
      </c>
      <c r="K920" s="237">
        <v>26</v>
      </c>
      <c r="L920" s="224" t="s">
        <v>17021</v>
      </c>
      <c r="M920" s="224" t="s">
        <v>17056</v>
      </c>
      <c r="N920" s="227" t="s">
        <v>17025</v>
      </c>
      <c r="O920" s="232">
        <v>6199562.6800000006</v>
      </c>
      <c r="P920" s="232"/>
      <c r="Q920" s="232">
        <v>0</v>
      </c>
      <c r="R920" s="232">
        <v>0</v>
      </c>
      <c r="S920" s="232">
        <f>O920-Q920-R920</f>
        <v>6199562.6800000006</v>
      </c>
      <c r="T920" s="225">
        <f t="shared" si="355"/>
        <v>9423.2598875209005</v>
      </c>
      <c r="U920" s="232">
        <v>11715.960480316156</v>
      </c>
    </row>
    <row r="921" spans="1:21" ht="35.25" x14ac:dyDescent="0.5">
      <c r="B921" s="233" t="s">
        <v>335</v>
      </c>
      <c r="C921" s="251"/>
      <c r="D921" s="223" t="s">
        <v>17004</v>
      </c>
      <c r="E921" s="224" t="s">
        <v>17004</v>
      </c>
      <c r="F921" s="224" t="s">
        <v>17004</v>
      </c>
      <c r="G921" s="224" t="s">
        <v>17004</v>
      </c>
      <c r="H921" s="224" t="s">
        <v>17004</v>
      </c>
      <c r="I921" s="229">
        <f>I922</f>
        <v>497.6</v>
      </c>
      <c r="J921" s="229">
        <f t="shared" ref="J921:K921" si="384">J922</f>
        <v>453</v>
      </c>
      <c r="K921" s="230">
        <f t="shared" si="384"/>
        <v>10</v>
      </c>
      <c r="L921" s="224" t="s">
        <v>17004</v>
      </c>
      <c r="M921" s="224" t="s">
        <v>17004</v>
      </c>
      <c r="N921" s="227" t="s">
        <v>17004</v>
      </c>
      <c r="O921" s="231">
        <v>4945765.3100000005</v>
      </c>
      <c r="P921" s="229">
        <f t="shared" ref="P921:S921" si="385">P922</f>
        <v>0</v>
      </c>
      <c r="Q921" s="229">
        <f t="shared" si="385"/>
        <v>0</v>
      </c>
      <c r="R921" s="229">
        <f t="shared" si="385"/>
        <v>0</v>
      </c>
      <c r="S921" s="229">
        <f t="shared" si="385"/>
        <v>4945765.3100000005</v>
      </c>
      <c r="T921" s="225">
        <f t="shared" si="355"/>
        <v>9939.2389670418015</v>
      </c>
      <c r="U921" s="232">
        <f>U922</f>
        <v>13090.32154340836</v>
      </c>
    </row>
    <row r="922" spans="1:21" ht="35.25" x14ac:dyDescent="0.5">
      <c r="A922">
        <v>1</v>
      </c>
      <c r="B922" s="224">
        <f>SUBTOTAL(9,$A$820:A922)</f>
        <v>85</v>
      </c>
      <c r="C922" s="234" t="s">
        <v>337</v>
      </c>
      <c r="D922" s="235"/>
      <c r="E922" s="224">
        <v>1967</v>
      </c>
      <c r="F922" s="224" t="s">
        <v>17152</v>
      </c>
      <c r="G922" s="224">
        <v>2</v>
      </c>
      <c r="H922" s="224" t="s">
        <v>16975</v>
      </c>
      <c r="I922" s="236">
        <v>497.6</v>
      </c>
      <c r="J922" s="236">
        <v>453</v>
      </c>
      <c r="K922" s="237">
        <v>10</v>
      </c>
      <c r="L922" s="224" t="s">
        <v>17021</v>
      </c>
      <c r="M922" s="224" t="s">
        <v>17056</v>
      </c>
      <c r="N922" s="227" t="s">
        <v>17025</v>
      </c>
      <c r="O922" s="232">
        <v>4945765.3100000005</v>
      </c>
      <c r="P922" s="232"/>
      <c r="Q922" s="232">
        <v>0</v>
      </c>
      <c r="R922" s="232">
        <v>0</v>
      </c>
      <c r="S922" s="232">
        <f>O922-Q922-R922</f>
        <v>4945765.3100000005</v>
      </c>
      <c r="T922" s="225">
        <f t="shared" si="355"/>
        <v>9939.2389670418015</v>
      </c>
      <c r="U922" s="232">
        <v>13090.32154340836</v>
      </c>
    </row>
    <row r="923" spans="1:21" ht="35.25" x14ac:dyDescent="0.5">
      <c r="B923" s="233" t="s">
        <v>336</v>
      </c>
      <c r="C923" s="251"/>
      <c r="D923" s="223" t="s">
        <v>17004</v>
      </c>
      <c r="E923" s="224" t="s">
        <v>17004</v>
      </c>
      <c r="F923" s="224" t="s">
        <v>17004</v>
      </c>
      <c r="G923" s="224" t="s">
        <v>17004</v>
      </c>
      <c r="H923" s="224" t="s">
        <v>17004</v>
      </c>
      <c r="I923" s="229">
        <f>I924</f>
        <v>399.7</v>
      </c>
      <c r="J923" s="229">
        <f t="shared" ref="J923:K923" si="386">J924</f>
        <v>374.8</v>
      </c>
      <c r="K923" s="230">
        <f t="shared" si="386"/>
        <v>15</v>
      </c>
      <c r="L923" s="224" t="s">
        <v>17004</v>
      </c>
      <c r="M923" s="224" t="s">
        <v>17004</v>
      </c>
      <c r="N923" s="227" t="s">
        <v>17004</v>
      </c>
      <c r="O923" s="231">
        <v>3249753.92</v>
      </c>
      <c r="P923" s="229">
        <f t="shared" ref="P923:S923" si="387">P924</f>
        <v>0</v>
      </c>
      <c r="Q923" s="229">
        <f t="shared" si="387"/>
        <v>0</v>
      </c>
      <c r="R923" s="229">
        <f t="shared" si="387"/>
        <v>0</v>
      </c>
      <c r="S923" s="229">
        <f t="shared" si="387"/>
        <v>3249753.92</v>
      </c>
      <c r="T923" s="225">
        <f t="shared" si="355"/>
        <v>8130.482661996497</v>
      </c>
      <c r="U923" s="232">
        <f>U924</f>
        <v>10475.986409807356</v>
      </c>
    </row>
    <row r="924" spans="1:21" ht="35.25" x14ac:dyDescent="0.5">
      <c r="A924">
        <v>1</v>
      </c>
      <c r="B924" s="224">
        <f>SUBTOTAL(9,$A$820:A924)</f>
        <v>86</v>
      </c>
      <c r="C924" s="234" t="s">
        <v>338</v>
      </c>
      <c r="D924" s="235"/>
      <c r="E924" s="224">
        <v>1971</v>
      </c>
      <c r="F924" s="224" t="s">
        <v>17152</v>
      </c>
      <c r="G924" s="224">
        <v>2</v>
      </c>
      <c r="H924" s="224" t="s">
        <v>16975</v>
      </c>
      <c r="I924" s="236">
        <v>399.7</v>
      </c>
      <c r="J924" s="236">
        <v>374.8</v>
      </c>
      <c r="K924" s="237">
        <v>15</v>
      </c>
      <c r="L924" s="224" t="s">
        <v>17021</v>
      </c>
      <c r="M924" s="224" t="s">
        <v>17056</v>
      </c>
      <c r="N924" s="227" t="s">
        <v>17025</v>
      </c>
      <c r="O924" s="232">
        <v>3249753.92</v>
      </c>
      <c r="P924" s="232"/>
      <c r="Q924" s="232">
        <v>0</v>
      </c>
      <c r="R924" s="232">
        <v>0</v>
      </c>
      <c r="S924" s="232">
        <f>O924-Q924-R924</f>
        <v>3249753.92</v>
      </c>
      <c r="T924" s="225">
        <f t="shared" si="355"/>
        <v>8130.482661996497</v>
      </c>
      <c r="U924" s="232">
        <v>10475.986409807356</v>
      </c>
    </row>
    <row r="925" spans="1:21" ht="35.25" x14ac:dyDescent="0.5">
      <c r="B925" s="233" t="s">
        <v>358</v>
      </c>
      <c r="C925" s="251"/>
      <c r="D925" s="223" t="s">
        <v>17004</v>
      </c>
      <c r="E925" s="224" t="s">
        <v>17004</v>
      </c>
      <c r="F925" s="224" t="s">
        <v>17004</v>
      </c>
      <c r="G925" s="224" t="s">
        <v>17004</v>
      </c>
      <c r="H925" s="224" t="s">
        <v>17004</v>
      </c>
      <c r="I925" s="229">
        <f>I926</f>
        <v>513.9</v>
      </c>
      <c r="J925" s="229">
        <f t="shared" ref="J925:K925" si="388">J926</f>
        <v>513.9</v>
      </c>
      <c r="K925" s="230">
        <f t="shared" si="388"/>
        <v>20</v>
      </c>
      <c r="L925" s="224" t="s">
        <v>17004</v>
      </c>
      <c r="M925" s="224" t="s">
        <v>17004</v>
      </c>
      <c r="N925" s="227" t="s">
        <v>17004</v>
      </c>
      <c r="O925" s="231">
        <v>4441783.34</v>
      </c>
      <c r="P925" s="229">
        <f t="shared" ref="P925:S925" si="389">P926</f>
        <v>0</v>
      </c>
      <c r="Q925" s="229">
        <f t="shared" si="389"/>
        <v>0</v>
      </c>
      <c r="R925" s="229">
        <f t="shared" si="389"/>
        <v>0</v>
      </c>
      <c r="S925" s="229">
        <f t="shared" si="389"/>
        <v>4441783.34</v>
      </c>
      <c r="T925" s="225">
        <f t="shared" si="355"/>
        <v>8643.2834014399687</v>
      </c>
      <c r="U925" s="232">
        <f>U926</f>
        <v>10380.289256275541</v>
      </c>
    </row>
    <row r="926" spans="1:21" ht="35.25" x14ac:dyDescent="0.5">
      <c r="A926">
        <v>1</v>
      </c>
      <c r="B926" s="224">
        <f>SUBTOTAL(9,$A$820:A926)</f>
        <v>87</v>
      </c>
      <c r="C926" s="234" t="s">
        <v>360</v>
      </c>
      <c r="D926" s="235"/>
      <c r="E926" s="224">
        <v>1968</v>
      </c>
      <c r="F926" s="224" t="s">
        <v>17152</v>
      </c>
      <c r="G926" s="224">
        <v>2</v>
      </c>
      <c r="H926" s="224" t="s">
        <v>16975</v>
      </c>
      <c r="I926" s="236">
        <v>513.9</v>
      </c>
      <c r="J926" s="236">
        <v>513.9</v>
      </c>
      <c r="K926" s="237">
        <v>20</v>
      </c>
      <c r="L926" s="224" t="s">
        <v>17021</v>
      </c>
      <c r="M926" s="224" t="s">
        <v>17037</v>
      </c>
      <c r="N926" s="227" t="s">
        <v>17146</v>
      </c>
      <c r="O926" s="232">
        <v>4441783.34</v>
      </c>
      <c r="P926" s="232"/>
      <c r="Q926" s="232">
        <v>0</v>
      </c>
      <c r="R926" s="232">
        <v>0</v>
      </c>
      <c r="S926" s="232">
        <f>O926-Q926-R926</f>
        <v>4441783.34</v>
      </c>
      <c r="T926" s="225">
        <f t="shared" si="355"/>
        <v>8643.2834014399687</v>
      </c>
      <c r="U926" s="232">
        <v>10380.289256275541</v>
      </c>
    </row>
    <row r="927" spans="1:21" ht="35.25" x14ac:dyDescent="0.5">
      <c r="B927" s="233" t="s">
        <v>359</v>
      </c>
      <c r="C927" s="251"/>
      <c r="D927" s="223" t="s">
        <v>17004</v>
      </c>
      <c r="E927" s="224" t="s">
        <v>17004</v>
      </c>
      <c r="F927" s="224" t="s">
        <v>17004</v>
      </c>
      <c r="G927" s="224" t="s">
        <v>17004</v>
      </c>
      <c r="H927" s="224" t="s">
        <v>17004</v>
      </c>
      <c r="I927" s="229">
        <f>I928</f>
        <v>612.5</v>
      </c>
      <c r="J927" s="229">
        <f t="shared" ref="J927:K927" si="390">J928</f>
        <v>544.6</v>
      </c>
      <c r="K927" s="230">
        <f t="shared" si="390"/>
        <v>29</v>
      </c>
      <c r="L927" s="224" t="s">
        <v>17004</v>
      </c>
      <c r="M927" s="224" t="s">
        <v>17004</v>
      </c>
      <c r="N927" s="227" t="s">
        <v>17004</v>
      </c>
      <c r="O927" s="231">
        <v>4274814.47</v>
      </c>
      <c r="P927" s="229">
        <f t="shared" ref="P927:S927" si="391">P928</f>
        <v>0</v>
      </c>
      <c r="Q927" s="229">
        <f t="shared" si="391"/>
        <v>0</v>
      </c>
      <c r="R927" s="229">
        <f t="shared" si="391"/>
        <v>0</v>
      </c>
      <c r="S927" s="229">
        <f t="shared" si="391"/>
        <v>4274814.47</v>
      </c>
      <c r="T927" s="225">
        <f t="shared" si="355"/>
        <v>6979.2889306122443</v>
      </c>
      <c r="U927" s="232">
        <f>U928</f>
        <v>8381.9035036734695</v>
      </c>
    </row>
    <row r="928" spans="1:21" ht="35.25" x14ac:dyDescent="0.5">
      <c r="A928">
        <v>1</v>
      </c>
      <c r="B928" s="224">
        <f>SUBTOTAL(9,$A$820:A928)</f>
        <v>88</v>
      </c>
      <c r="C928" s="234" t="s">
        <v>361</v>
      </c>
      <c r="D928" s="235"/>
      <c r="E928" s="224">
        <v>1987</v>
      </c>
      <c r="F928" s="224" t="s">
        <v>17026</v>
      </c>
      <c r="G928" s="224">
        <v>2</v>
      </c>
      <c r="H928" s="224" t="s">
        <v>16975</v>
      </c>
      <c r="I928" s="236">
        <v>612.5</v>
      </c>
      <c r="J928" s="236">
        <v>544.6</v>
      </c>
      <c r="K928" s="237">
        <v>29</v>
      </c>
      <c r="L928" s="224" t="s">
        <v>17021</v>
      </c>
      <c r="M928" s="224" t="s">
        <v>17056</v>
      </c>
      <c r="N928" s="227" t="s">
        <v>17025</v>
      </c>
      <c r="O928" s="232">
        <v>4274814.47</v>
      </c>
      <c r="P928" s="232"/>
      <c r="Q928" s="232">
        <v>0</v>
      </c>
      <c r="R928" s="232">
        <v>0</v>
      </c>
      <c r="S928" s="232">
        <f>O928-Q928-R928</f>
        <v>4274814.47</v>
      </c>
      <c r="T928" s="225">
        <f t="shared" si="355"/>
        <v>6979.2889306122443</v>
      </c>
      <c r="U928" s="232">
        <v>8381.9035036734695</v>
      </c>
    </row>
    <row r="929" spans="1:21" ht="35.25" x14ac:dyDescent="0.5">
      <c r="B929" s="222" t="s">
        <v>45</v>
      </c>
      <c r="C929" s="238"/>
      <c r="D929" s="223" t="s">
        <v>17004</v>
      </c>
      <c r="E929" s="224" t="s">
        <v>17004</v>
      </c>
      <c r="F929" s="224" t="s">
        <v>17004</v>
      </c>
      <c r="G929" s="224" t="s">
        <v>17004</v>
      </c>
      <c r="H929" s="224" t="s">
        <v>17004</v>
      </c>
      <c r="I929" s="229">
        <f>I930</f>
        <v>1049.8</v>
      </c>
      <c r="J929" s="229">
        <f t="shared" ref="J929:K929" si="392">J930</f>
        <v>905.5</v>
      </c>
      <c r="K929" s="230">
        <f t="shared" si="392"/>
        <v>57</v>
      </c>
      <c r="L929" s="224" t="s">
        <v>17004</v>
      </c>
      <c r="M929" s="224" t="s">
        <v>17004</v>
      </c>
      <c r="N929" s="227" t="s">
        <v>17004</v>
      </c>
      <c r="O929" s="231">
        <v>5392384</v>
      </c>
      <c r="P929" s="229">
        <f t="shared" ref="P929:S929" si="393">P930</f>
        <v>0</v>
      </c>
      <c r="Q929" s="229">
        <f t="shared" si="393"/>
        <v>0</v>
      </c>
      <c r="R929" s="229">
        <f t="shared" si="393"/>
        <v>0</v>
      </c>
      <c r="S929" s="229">
        <f t="shared" si="393"/>
        <v>5392384</v>
      </c>
      <c r="T929" s="225">
        <f t="shared" si="355"/>
        <v>5136.5822061345025</v>
      </c>
      <c r="U929" s="232">
        <f>U930</f>
        <v>6618.3974090302918</v>
      </c>
    </row>
    <row r="930" spans="1:21" ht="35.25" x14ac:dyDescent="0.5">
      <c r="A930">
        <v>1</v>
      </c>
      <c r="B930" s="224">
        <f>SUBTOTAL(9,$A$820:A930)</f>
        <v>89</v>
      </c>
      <c r="C930" s="238" t="s">
        <v>51</v>
      </c>
      <c r="D930" s="239"/>
      <c r="E930" s="224">
        <v>1978</v>
      </c>
      <c r="F930" s="224" t="s">
        <v>17152</v>
      </c>
      <c r="G930" s="224">
        <v>2</v>
      </c>
      <c r="H930" s="224" t="s">
        <v>17028</v>
      </c>
      <c r="I930" s="236">
        <v>1049.8</v>
      </c>
      <c r="J930" s="236">
        <v>905.5</v>
      </c>
      <c r="K930" s="237">
        <v>57</v>
      </c>
      <c r="L930" s="224" t="s">
        <v>17021</v>
      </c>
      <c r="M930" s="224" t="s">
        <v>17128</v>
      </c>
      <c r="N930" s="227" t="s">
        <v>17127</v>
      </c>
      <c r="O930" s="232">
        <v>5392384</v>
      </c>
      <c r="P930" s="232"/>
      <c r="Q930" s="232">
        <v>0</v>
      </c>
      <c r="R930" s="232">
        <v>0</v>
      </c>
      <c r="S930" s="232">
        <f>O930-Q930-R930</f>
        <v>5392384</v>
      </c>
      <c r="T930" s="225">
        <f t="shared" si="355"/>
        <v>5136.5822061345025</v>
      </c>
      <c r="U930" s="232">
        <v>6618.3974090302918</v>
      </c>
    </row>
    <row r="931" spans="1:21" ht="35.25" x14ac:dyDescent="0.5">
      <c r="B931" s="233" t="s">
        <v>348</v>
      </c>
      <c r="C931" s="251"/>
      <c r="D931" s="223" t="s">
        <v>17004</v>
      </c>
      <c r="E931" s="224" t="s">
        <v>17004</v>
      </c>
      <c r="F931" s="224" t="s">
        <v>17004</v>
      </c>
      <c r="G931" s="224" t="s">
        <v>17004</v>
      </c>
      <c r="H931" s="224" t="s">
        <v>17004</v>
      </c>
      <c r="I931" s="229">
        <f>SUM(I932:I936)</f>
        <v>2471.6999999999998</v>
      </c>
      <c r="J931" s="229">
        <f>SUM(J932:J936)</f>
        <v>2249.7999999999997</v>
      </c>
      <c r="K931" s="230">
        <f>SUM(K932:K936)</f>
        <v>113</v>
      </c>
      <c r="L931" s="224" t="s">
        <v>17004</v>
      </c>
      <c r="M931" s="224" t="s">
        <v>17004</v>
      </c>
      <c r="N931" s="227" t="s">
        <v>17004</v>
      </c>
      <c r="O931" s="231">
        <v>20455861.079999998</v>
      </c>
      <c r="P931" s="229">
        <f t="shared" ref="P931" si="394">SUM(P932:P936)</f>
        <v>0</v>
      </c>
      <c r="Q931" s="229">
        <f>SUM(Q932:Q936)</f>
        <v>0</v>
      </c>
      <c r="R931" s="229">
        <f>SUM(R932:R936)</f>
        <v>0</v>
      </c>
      <c r="S931" s="229">
        <f>SUM(S932:S936)</f>
        <v>20455861.079999998</v>
      </c>
      <c r="T931" s="225">
        <f t="shared" si="355"/>
        <v>8276.0290811991745</v>
      </c>
      <c r="U931" s="232">
        <f>MAX(U932:U936)</f>
        <v>9053.0810276136835</v>
      </c>
    </row>
    <row r="932" spans="1:21" ht="35.25" x14ac:dyDescent="0.5">
      <c r="A932">
        <v>1</v>
      </c>
      <c r="B932" s="224">
        <f>SUBTOTAL(9,$A$820:A932)</f>
        <v>90</v>
      </c>
      <c r="C932" s="234" t="s">
        <v>349</v>
      </c>
      <c r="D932" s="235"/>
      <c r="E932" s="224">
        <v>1952</v>
      </c>
      <c r="F932" s="224" t="s">
        <v>17152</v>
      </c>
      <c r="G932" s="224">
        <v>2</v>
      </c>
      <c r="H932" s="224" t="s">
        <v>16975</v>
      </c>
      <c r="I932" s="236">
        <v>727.9</v>
      </c>
      <c r="J932" s="236">
        <v>658.7</v>
      </c>
      <c r="K932" s="237">
        <v>33</v>
      </c>
      <c r="L932" s="224" t="s">
        <v>17021</v>
      </c>
      <c r="M932" s="224" t="s">
        <v>17056</v>
      </c>
      <c r="N932" s="227" t="s">
        <v>17025</v>
      </c>
      <c r="O932" s="232">
        <v>6589737.6800000006</v>
      </c>
      <c r="P932" s="232"/>
      <c r="Q932" s="232">
        <v>0</v>
      </c>
      <c r="R932" s="232">
        <v>0</v>
      </c>
      <c r="S932" s="232">
        <f>O932-Q932-R932</f>
        <v>6589737.6800000006</v>
      </c>
      <c r="T932" s="225">
        <f t="shared" si="355"/>
        <v>9053.0810276136835</v>
      </c>
      <c r="U932" s="232">
        <v>9053.0810276136835</v>
      </c>
    </row>
    <row r="933" spans="1:21" ht="35.25" x14ac:dyDescent="0.5">
      <c r="A933">
        <v>1</v>
      </c>
      <c r="B933" s="224">
        <f>SUBTOTAL(9,$A$820:A933)</f>
        <v>91</v>
      </c>
      <c r="C933" s="234" t="s">
        <v>350</v>
      </c>
      <c r="D933" s="235"/>
      <c r="E933" s="224">
        <v>1972</v>
      </c>
      <c r="F933" s="224" t="s">
        <v>17152</v>
      </c>
      <c r="G933" s="224">
        <v>2</v>
      </c>
      <c r="H933" s="224" t="s">
        <v>16975</v>
      </c>
      <c r="I933" s="236">
        <v>779.7</v>
      </c>
      <c r="J933" s="236">
        <v>723.9</v>
      </c>
      <c r="K933" s="237">
        <v>35</v>
      </c>
      <c r="L933" s="224" t="s">
        <v>17021</v>
      </c>
      <c r="M933" s="224" t="s">
        <v>17056</v>
      </c>
      <c r="N933" s="227" t="s">
        <v>17025</v>
      </c>
      <c r="O933" s="232">
        <v>7056556</v>
      </c>
      <c r="P933" s="232"/>
      <c r="Q933" s="232">
        <v>0</v>
      </c>
      <c r="R933" s="232">
        <v>0</v>
      </c>
      <c r="S933" s="232">
        <f>O933-Q933-R933</f>
        <v>7056556</v>
      </c>
      <c r="T933" s="225">
        <f t="shared" si="355"/>
        <v>9050.3475695780417</v>
      </c>
      <c r="U933" s="232">
        <v>9050.3475695780417</v>
      </c>
    </row>
    <row r="934" spans="1:21" ht="35.25" x14ac:dyDescent="0.5">
      <c r="A934">
        <v>1</v>
      </c>
      <c r="B934" s="224">
        <f>SUBTOTAL(9,$A$820:A934)</f>
        <v>92</v>
      </c>
      <c r="C934" s="234" t="s">
        <v>351</v>
      </c>
      <c r="D934" s="235"/>
      <c r="E934" s="224">
        <v>1949</v>
      </c>
      <c r="F934" s="224" t="s">
        <v>17152</v>
      </c>
      <c r="G934" s="224">
        <v>2</v>
      </c>
      <c r="H934" s="224" t="s">
        <v>16973</v>
      </c>
      <c r="I934" s="236">
        <v>275.7</v>
      </c>
      <c r="J934" s="236">
        <v>253.1</v>
      </c>
      <c r="K934" s="237">
        <v>10</v>
      </c>
      <c r="L934" s="224" t="s">
        <v>17021</v>
      </c>
      <c r="M934" s="224" t="s">
        <v>17056</v>
      </c>
      <c r="N934" s="227" t="s">
        <v>17025</v>
      </c>
      <c r="O934" s="232">
        <v>1954123.2000000002</v>
      </c>
      <c r="P934" s="232"/>
      <c r="Q934" s="232">
        <v>0</v>
      </c>
      <c r="R934" s="232">
        <v>0</v>
      </c>
      <c r="S934" s="232">
        <f>O934-Q934-R934</f>
        <v>1954123.2000000002</v>
      </c>
      <c r="T934" s="225">
        <f t="shared" si="355"/>
        <v>7087.8607181719271</v>
      </c>
      <c r="U934" s="232">
        <v>7087.8607181719262</v>
      </c>
    </row>
    <row r="935" spans="1:21" ht="35.25" x14ac:dyDescent="0.5">
      <c r="A935">
        <v>1</v>
      </c>
      <c r="B935" s="224">
        <f>SUBTOTAL(9,$A$820:A935)</f>
        <v>93</v>
      </c>
      <c r="C935" s="234" t="s">
        <v>352</v>
      </c>
      <c r="D935" s="235"/>
      <c r="E935" s="224">
        <v>1949</v>
      </c>
      <c r="F935" s="224" t="s">
        <v>17152</v>
      </c>
      <c r="G935" s="224">
        <v>2</v>
      </c>
      <c r="H935" s="224" t="s">
        <v>16973</v>
      </c>
      <c r="I935" s="236">
        <v>298.89999999999998</v>
      </c>
      <c r="J935" s="236">
        <v>263.89999999999998</v>
      </c>
      <c r="K935" s="237">
        <v>17</v>
      </c>
      <c r="L935" s="224" t="s">
        <v>17021</v>
      </c>
      <c r="M935" s="224" t="s">
        <v>17056</v>
      </c>
      <c r="N935" s="227" t="s">
        <v>17025</v>
      </c>
      <c r="O935" s="232">
        <v>1954123.2000000002</v>
      </c>
      <c r="P935" s="232"/>
      <c r="Q935" s="232">
        <v>0</v>
      </c>
      <c r="R935" s="232">
        <v>0</v>
      </c>
      <c r="S935" s="232">
        <f>O935-Q935-R935</f>
        <v>1954123.2000000002</v>
      </c>
      <c r="T935" s="225">
        <f t="shared" si="355"/>
        <v>6537.7156239545011</v>
      </c>
      <c r="U935" s="232">
        <v>6537.7156239545002</v>
      </c>
    </row>
    <row r="936" spans="1:21" ht="35.25" x14ac:dyDescent="0.5">
      <c r="A936">
        <v>1</v>
      </c>
      <c r="B936" s="224">
        <f>SUBTOTAL(9,$A$820:A936)</f>
        <v>94</v>
      </c>
      <c r="C936" s="234" t="s">
        <v>353</v>
      </c>
      <c r="D936" s="235"/>
      <c r="E936" s="224">
        <v>1950</v>
      </c>
      <c r="F936" s="224" t="s">
        <v>17152</v>
      </c>
      <c r="G936" s="224">
        <v>2</v>
      </c>
      <c r="H936" s="224" t="s">
        <v>16975</v>
      </c>
      <c r="I936" s="236">
        <v>389.5</v>
      </c>
      <c r="J936" s="236">
        <v>350.2</v>
      </c>
      <c r="K936" s="237">
        <v>18</v>
      </c>
      <c r="L936" s="224" t="s">
        <v>17021</v>
      </c>
      <c r="M936" s="224" t="s">
        <v>17056</v>
      </c>
      <c r="N936" s="227" t="s">
        <v>17025</v>
      </c>
      <c r="O936" s="232">
        <v>2901321</v>
      </c>
      <c r="P936" s="232"/>
      <c r="Q936" s="232">
        <v>0</v>
      </c>
      <c r="R936" s="232">
        <v>0</v>
      </c>
      <c r="S936" s="232">
        <f>O936-Q936-R936</f>
        <v>2901321</v>
      </c>
      <c r="T936" s="225">
        <f t="shared" si="355"/>
        <v>7448.834403080873</v>
      </c>
      <c r="U936" s="232">
        <v>8361.6739409499351</v>
      </c>
    </row>
    <row r="937" spans="1:21" ht="35.25" x14ac:dyDescent="0.5">
      <c r="B937" s="233" t="s">
        <v>370</v>
      </c>
      <c r="C937" s="251"/>
      <c r="D937" s="223" t="s">
        <v>17004</v>
      </c>
      <c r="E937" s="224" t="s">
        <v>17004</v>
      </c>
      <c r="F937" s="224" t="s">
        <v>17004</v>
      </c>
      <c r="G937" s="224" t="s">
        <v>17004</v>
      </c>
      <c r="H937" s="224" t="s">
        <v>17004</v>
      </c>
      <c r="I937" s="229">
        <f>I938+I939</f>
        <v>1319.89</v>
      </c>
      <c r="J937" s="229">
        <f t="shared" ref="J937:K937" si="395">J938+J939</f>
        <v>1319.89</v>
      </c>
      <c r="K937" s="230">
        <f t="shared" si="395"/>
        <v>63</v>
      </c>
      <c r="L937" s="224" t="s">
        <v>17004</v>
      </c>
      <c r="M937" s="224" t="s">
        <v>17004</v>
      </c>
      <c r="N937" s="227" t="s">
        <v>17004</v>
      </c>
      <c r="O937" s="231">
        <v>12004830.189999999</v>
      </c>
      <c r="P937" s="229">
        <f t="shared" ref="P937:S937" si="396">P938+P939</f>
        <v>0</v>
      </c>
      <c r="Q937" s="229">
        <f t="shared" si="396"/>
        <v>0</v>
      </c>
      <c r="R937" s="229">
        <f t="shared" si="396"/>
        <v>0</v>
      </c>
      <c r="S937" s="229">
        <f t="shared" si="396"/>
        <v>12004830.189999999</v>
      </c>
      <c r="T937" s="225">
        <f t="shared" si="355"/>
        <v>9095.3262696133752</v>
      </c>
      <c r="U937" s="232">
        <f>MAX(U938:U939)</f>
        <v>10016.781522117728</v>
      </c>
    </row>
    <row r="938" spans="1:21" ht="35.25" x14ac:dyDescent="0.5">
      <c r="A938">
        <v>1</v>
      </c>
      <c r="B938" s="224">
        <f>SUBTOTAL(9,$A$820:A938)</f>
        <v>95</v>
      </c>
      <c r="C938" s="234" t="s">
        <v>376</v>
      </c>
      <c r="D938" s="235"/>
      <c r="E938" s="224">
        <v>1969</v>
      </c>
      <c r="F938" s="224" t="s">
        <v>17152</v>
      </c>
      <c r="G938" s="224">
        <v>2</v>
      </c>
      <c r="H938" s="224" t="s">
        <v>16975</v>
      </c>
      <c r="I938" s="236">
        <v>745.69</v>
      </c>
      <c r="J938" s="236">
        <v>745.69</v>
      </c>
      <c r="K938" s="237">
        <v>35</v>
      </c>
      <c r="L938" s="224" t="s">
        <v>17021</v>
      </c>
      <c r="M938" s="224" t="s">
        <v>17056</v>
      </c>
      <c r="N938" s="227" t="s">
        <v>17025</v>
      </c>
      <c r="O938" s="232">
        <v>6253194.2399999993</v>
      </c>
      <c r="P938" s="232"/>
      <c r="Q938" s="232">
        <v>0</v>
      </c>
      <c r="R938" s="232">
        <v>0</v>
      </c>
      <c r="S938" s="232">
        <f t="shared" ref="S938:S939" si="397">O938-Q938-R938</f>
        <v>6253194.2399999993</v>
      </c>
      <c r="T938" s="225">
        <f t="shared" si="355"/>
        <v>8385.7826174415623</v>
      </c>
      <c r="U938" s="232">
        <v>8397.4295377435647</v>
      </c>
    </row>
    <row r="939" spans="1:21" ht="35.25" x14ac:dyDescent="0.5">
      <c r="A939">
        <v>1</v>
      </c>
      <c r="B939" s="224">
        <f>SUBTOTAL(9,$A$820:A939)</f>
        <v>96</v>
      </c>
      <c r="C939" s="234" t="s">
        <v>377</v>
      </c>
      <c r="D939" s="235"/>
      <c r="E939" s="224">
        <v>1962</v>
      </c>
      <c r="F939" s="224" t="s">
        <v>17152</v>
      </c>
      <c r="G939" s="224">
        <v>2</v>
      </c>
      <c r="H939" s="224" t="s">
        <v>16975</v>
      </c>
      <c r="I939" s="236">
        <v>574.20000000000005</v>
      </c>
      <c r="J939" s="236">
        <v>574.20000000000005</v>
      </c>
      <c r="K939" s="237">
        <v>28</v>
      </c>
      <c r="L939" s="224" t="s">
        <v>17021</v>
      </c>
      <c r="M939" s="224" t="s">
        <v>17056</v>
      </c>
      <c r="N939" s="227" t="s">
        <v>17025</v>
      </c>
      <c r="O939" s="232">
        <v>5751635.9500000002</v>
      </c>
      <c r="P939" s="232"/>
      <c r="Q939" s="232">
        <v>0</v>
      </c>
      <c r="R939" s="232">
        <v>0</v>
      </c>
      <c r="S939" s="232">
        <f t="shared" si="397"/>
        <v>5751635.9500000002</v>
      </c>
      <c r="T939" s="225">
        <f t="shared" ref="T939:T993" si="398">O939/I939</f>
        <v>10016.781522117728</v>
      </c>
      <c r="U939" s="232">
        <v>10016.781522117728</v>
      </c>
    </row>
    <row r="940" spans="1:21" ht="35.25" x14ac:dyDescent="0.5">
      <c r="B940" s="233" t="s">
        <v>17000</v>
      </c>
      <c r="C940" s="251"/>
      <c r="D940" s="223" t="s">
        <v>17004</v>
      </c>
      <c r="E940" s="224" t="s">
        <v>17004</v>
      </c>
      <c r="F940" s="224" t="s">
        <v>17004</v>
      </c>
      <c r="G940" s="224" t="s">
        <v>17004</v>
      </c>
      <c r="H940" s="224" t="s">
        <v>17004</v>
      </c>
      <c r="I940" s="229">
        <f>I941</f>
        <v>1003.2</v>
      </c>
      <c r="J940" s="229">
        <f t="shared" ref="J940:K940" si="399">J941</f>
        <v>915.9</v>
      </c>
      <c r="K940" s="230">
        <f t="shared" si="399"/>
        <v>38</v>
      </c>
      <c r="L940" s="224" t="s">
        <v>17004</v>
      </c>
      <c r="M940" s="224" t="s">
        <v>17004</v>
      </c>
      <c r="N940" s="227" t="s">
        <v>17004</v>
      </c>
      <c r="O940" s="231">
        <v>8285735.04</v>
      </c>
      <c r="P940" s="229">
        <f t="shared" ref="P940:S940" si="400">P941</f>
        <v>0</v>
      </c>
      <c r="Q940" s="229">
        <f t="shared" si="400"/>
        <v>0</v>
      </c>
      <c r="R940" s="229">
        <f t="shared" si="400"/>
        <v>0</v>
      </c>
      <c r="S940" s="229">
        <f t="shared" si="400"/>
        <v>8285735.04</v>
      </c>
      <c r="T940" s="225">
        <f t="shared" si="398"/>
        <v>8259.3052631578939</v>
      </c>
      <c r="U940" s="232">
        <f>U941</f>
        <v>10641.972105263158</v>
      </c>
    </row>
    <row r="941" spans="1:21" ht="35.25" x14ac:dyDescent="0.5">
      <c r="A941">
        <v>1</v>
      </c>
      <c r="B941" s="224">
        <f>SUBTOTAL(9,$A$820:A941)</f>
        <v>97</v>
      </c>
      <c r="C941" s="234" t="s">
        <v>2514</v>
      </c>
      <c r="D941" s="235"/>
      <c r="E941" s="224">
        <v>1988</v>
      </c>
      <c r="F941" s="224" t="s">
        <v>17152</v>
      </c>
      <c r="G941" s="224">
        <v>2</v>
      </c>
      <c r="H941" s="224" t="s">
        <v>17028</v>
      </c>
      <c r="I941" s="236">
        <v>1003.2</v>
      </c>
      <c r="J941" s="236">
        <v>915.9</v>
      </c>
      <c r="K941" s="237">
        <v>38</v>
      </c>
      <c r="L941" s="224" t="s">
        <v>17021</v>
      </c>
      <c r="M941" s="224" t="s">
        <v>17037</v>
      </c>
      <c r="N941" s="227" t="s">
        <v>17087</v>
      </c>
      <c r="O941" s="232">
        <v>8285735.04</v>
      </c>
      <c r="P941" s="232"/>
      <c r="Q941" s="232">
        <v>0</v>
      </c>
      <c r="R941" s="232">
        <v>0</v>
      </c>
      <c r="S941" s="232">
        <f t="shared" ref="S941" si="401">O941-Q941-R941</f>
        <v>8285735.04</v>
      </c>
      <c r="T941" s="225">
        <f t="shared" si="398"/>
        <v>8259.3052631578939</v>
      </c>
      <c r="U941" s="232">
        <v>10641.972105263158</v>
      </c>
    </row>
    <row r="942" spans="1:21" ht="35.25" x14ac:dyDescent="0.5">
      <c r="B942" s="233" t="s">
        <v>219</v>
      </c>
      <c r="C942" s="251"/>
      <c r="D942" s="223" t="s">
        <v>17004</v>
      </c>
      <c r="E942" s="224" t="s">
        <v>17004</v>
      </c>
      <c r="F942" s="224" t="s">
        <v>17004</v>
      </c>
      <c r="G942" s="224" t="s">
        <v>17004</v>
      </c>
      <c r="H942" s="224" t="s">
        <v>17004</v>
      </c>
      <c r="I942" s="229">
        <f>I943+I944</f>
        <v>1007</v>
      </c>
      <c r="J942" s="229">
        <f t="shared" ref="J942:K942" si="402">J943+J944</f>
        <v>631.5</v>
      </c>
      <c r="K942" s="230">
        <f t="shared" si="402"/>
        <v>38</v>
      </c>
      <c r="L942" s="224" t="s">
        <v>17004</v>
      </c>
      <c r="M942" s="224" t="s">
        <v>17004</v>
      </c>
      <c r="N942" s="227" t="s">
        <v>17004</v>
      </c>
      <c r="O942" s="231">
        <v>7585567.6799999997</v>
      </c>
      <c r="P942" s="229">
        <f t="shared" ref="P942:S942" si="403">P943+P944</f>
        <v>0</v>
      </c>
      <c r="Q942" s="229">
        <f t="shared" si="403"/>
        <v>0</v>
      </c>
      <c r="R942" s="229">
        <f t="shared" si="403"/>
        <v>4909226.2300000004</v>
      </c>
      <c r="S942" s="229">
        <f t="shared" si="403"/>
        <v>2676341.4499999993</v>
      </c>
      <c r="T942" s="225">
        <f t="shared" si="398"/>
        <v>7532.837815292949</v>
      </c>
      <c r="U942" s="232">
        <f>MAX(U943:U944)</f>
        <v>9907.1392599144929</v>
      </c>
    </row>
    <row r="943" spans="1:21" ht="35.25" x14ac:dyDescent="0.5">
      <c r="A943">
        <v>1</v>
      </c>
      <c r="B943" s="224">
        <f>SUBTOTAL(9,$A$820:A943)</f>
        <v>98</v>
      </c>
      <c r="C943" s="234" t="s">
        <v>243</v>
      </c>
      <c r="D943" s="235"/>
      <c r="E943" s="224">
        <v>1969</v>
      </c>
      <c r="F943" s="224" t="s">
        <v>17152</v>
      </c>
      <c r="G943" s="224">
        <v>2</v>
      </c>
      <c r="H943" s="224" t="s">
        <v>16975</v>
      </c>
      <c r="I943" s="236">
        <v>678.3</v>
      </c>
      <c r="J943" s="236">
        <v>423.8</v>
      </c>
      <c r="K943" s="237">
        <v>26</v>
      </c>
      <c r="L943" s="224" t="s">
        <v>17021</v>
      </c>
      <c r="M943" s="224" t="s">
        <v>17056</v>
      </c>
      <c r="N943" s="227" t="s">
        <v>17025</v>
      </c>
      <c r="O943" s="232">
        <v>5215446.3999999994</v>
      </c>
      <c r="P943" s="232"/>
      <c r="Q943" s="232">
        <v>0</v>
      </c>
      <c r="R943" s="232">
        <v>3375331.6</v>
      </c>
      <c r="S943" s="232">
        <f t="shared" ref="S943:S960" si="404">O943-Q943-R943</f>
        <v>1840114.7999999993</v>
      </c>
      <c r="T943" s="225">
        <f t="shared" si="398"/>
        <v>7688.9966091699835</v>
      </c>
      <c r="U943" s="232">
        <v>9907.1392599144929</v>
      </c>
    </row>
    <row r="944" spans="1:21" ht="35.25" x14ac:dyDescent="0.5">
      <c r="A944">
        <v>1</v>
      </c>
      <c r="B944" s="224">
        <f>SUBTOTAL(9,$A$820:A944)</f>
        <v>99</v>
      </c>
      <c r="C944" s="234" t="s">
        <v>244</v>
      </c>
      <c r="D944" s="235"/>
      <c r="E944" s="224">
        <v>1974</v>
      </c>
      <c r="F944" s="224" t="s">
        <v>17152</v>
      </c>
      <c r="G944" s="224">
        <v>2</v>
      </c>
      <c r="H944" s="224" t="s">
        <v>16973</v>
      </c>
      <c r="I944" s="236">
        <v>328.7</v>
      </c>
      <c r="J944" s="236">
        <v>207.7</v>
      </c>
      <c r="K944" s="237">
        <v>12</v>
      </c>
      <c r="L944" s="224" t="s">
        <v>17021</v>
      </c>
      <c r="M944" s="224" t="s">
        <v>17056</v>
      </c>
      <c r="N944" s="227" t="s">
        <v>17025</v>
      </c>
      <c r="O944" s="232">
        <v>2370121.2799999998</v>
      </c>
      <c r="P944" s="232"/>
      <c r="Q944" s="232">
        <v>0</v>
      </c>
      <c r="R944" s="232">
        <v>1533894.63</v>
      </c>
      <c r="S944" s="232">
        <f t="shared" si="404"/>
        <v>836226.64999999991</v>
      </c>
      <c r="T944" s="225">
        <f t="shared" si="398"/>
        <v>7210.5910556738663</v>
      </c>
      <c r="U944" s="232">
        <v>9290.7219714024941</v>
      </c>
    </row>
    <row r="945" spans="1:21" ht="35.25" x14ac:dyDescent="0.5">
      <c r="B945" s="233" t="s">
        <v>220</v>
      </c>
      <c r="C945" s="251"/>
      <c r="D945" s="223" t="s">
        <v>17004</v>
      </c>
      <c r="E945" s="224" t="s">
        <v>17004</v>
      </c>
      <c r="F945" s="224" t="s">
        <v>17004</v>
      </c>
      <c r="G945" s="224" t="s">
        <v>17004</v>
      </c>
      <c r="H945" s="224" t="s">
        <v>17004</v>
      </c>
      <c r="I945" s="229">
        <f>I946+I947</f>
        <v>4402.3999999999996</v>
      </c>
      <c r="J945" s="229">
        <f t="shared" ref="J945:K945" si="405">J946+J947</f>
        <v>4087.7</v>
      </c>
      <c r="K945" s="230">
        <f t="shared" si="405"/>
        <v>187</v>
      </c>
      <c r="L945" s="224" t="s">
        <v>17004</v>
      </c>
      <c r="M945" s="224" t="s">
        <v>17004</v>
      </c>
      <c r="N945" s="227" t="s">
        <v>17004</v>
      </c>
      <c r="O945" s="231">
        <v>18276811.52</v>
      </c>
      <c r="P945" s="229">
        <f t="shared" ref="P945:S945" si="406">P946+P947</f>
        <v>0</v>
      </c>
      <c r="Q945" s="229">
        <f t="shared" si="406"/>
        <v>0</v>
      </c>
      <c r="R945" s="229">
        <f t="shared" si="406"/>
        <v>0</v>
      </c>
      <c r="S945" s="229">
        <f t="shared" si="406"/>
        <v>18276811.52</v>
      </c>
      <c r="T945" s="225">
        <f t="shared" si="398"/>
        <v>4151.556314737416</v>
      </c>
      <c r="U945" s="232">
        <f>MAX(U946:U947)</f>
        <v>10282.26657037037</v>
      </c>
    </row>
    <row r="946" spans="1:21" ht="35.25" x14ac:dyDescent="0.5">
      <c r="A946">
        <v>1</v>
      </c>
      <c r="B946" s="224">
        <f>SUBTOTAL(9,$A$820:A946)</f>
        <v>100</v>
      </c>
      <c r="C946" s="234" t="s">
        <v>245</v>
      </c>
      <c r="D946" s="235"/>
      <c r="E946" s="224">
        <v>1984</v>
      </c>
      <c r="F946" s="224" t="s">
        <v>17152</v>
      </c>
      <c r="G946" s="224">
        <v>2</v>
      </c>
      <c r="H946" s="224" t="s">
        <v>17028</v>
      </c>
      <c r="I946" s="236">
        <v>1080</v>
      </c>
      <c r="J946" s="236">
        <v>965.3</v>
      </c>
      <c r="K946" s="237">
        <v>53</v>
      </c>
      <c r="L946" s="224" t="s">
        <v>17021</v>
      </c>
      <c r="M946" s="224" t="s">
        <v>17037</v>
      </c>
      <c r="N946" s="227" t="s">
        <v>17134</v>
      </c>
      <c r="O946" s="232">
        <v>8618546.2400000002</v>
      </c>
      <c r="P946" s="232"/>
      <c r="Q946" s="232">
        <v>0</v>
      </c>
      <c r="R946" s="232">
        <v>0</v>
      </c>
      <c r="S946" s="232">
        <f t="shared" si="404"/>
        <v>8618546.2400000002</v>
      </c>
      <c r="T946" s="225">
        <f t="shared" si="398"/>
        <v>7980.1354074074079</v>
      </c>
      <c r="U946" s="232">
        <v>10282.26657037037</v>
      </c>
    </row>
    <row r="947" spans="1:21" ht="35.25" x14ac:dyDescent="0.5">
      <c r="A947">
        <v>1</v>
      </c>
      <c r="B947" s="224">
        <f>SUBTOTAL(9,$A$820:A947)</f>
        <v>101</v>
      </c>
      <c r="C947" s="234" t="s">
        <v>246</v>
      </c>
      <c r="D947" s="235"/>
      <c r="E947" s="224">
        <v>1977</v>
      </c>
      <c r="F947" s="224" t="s">
        <v>17152</v>
      </c>
      <c r="G947" s="224">
        <v>5</v>
      </c>
      <c r="H947" s="224" t="s">
        <v>17024</v>
      </c>
      <c r="I947" s="236">
        <v>3322.4</v>
      </c>
      <c r="J947" s="236">
        <v>3122.4</v>
      </c>
      <c r="K947" s="237">
        <v>134</v>
      </c>
      <c r="L947" s="224" t="s">
        <v>17021</v>
      </c>
      <c r="M947" s="224" t="s">
        <v>17037</v>
      </c>
      <c r="N947" s="227" t="s">
        <v>17131</v>
      </c>
      <c r="O947" s="232">
        <v>9658265.2799999993</v>
      </c>
      <c r="P947" s="232"/>
      <c r="Q947" s="232">
        <v>0</v>
      </c>
      <c r="R947" s="232">
        <v>0</v>
      </c>
      <c r="S947" s="232">
        <f t="shared" si="404"/>
        <v>9658265.2799999993</v>
      </c>
      <c r="T947" s="225">
        <f t="shared" si="398"/>
        <v>2907.0145918613048</v>
      </c>
      <c r="U947" s="232">
        <v>3488.027635745244</v>
      </c>
    </row>
    <row r="948" spans="1:21" ht="35.25" x14ac:dyDescent="0.5">
      <c r="B948" s="233" t="s">
        <v>221</v>
      </c>
      <c r="C948" s="251"/>
      <c r="D948" s="223" t="s">
        <v>17004</v>
      </c>
      <c r="E948" s="224" t="s">
        <v>17004</v>
      </c>
      <c r="F948" s="224" t="s">
        <v>17004</v>
      </c>
      <c r="G948" s="224" t="s">
        <v>17004</v>
      </c>
      <c r="H948" s="224" t="s">
        <v>17004</v>
      </c>
      <c r="I948" s="229">
        <f>I949+I950</f>
        <v>6310.48</v>
      </c>
      <c r="J948" s="229">
        <f t="shared" ref="J948:K948" si="407">J949+J950</f>
        <v>4408.75</v>
      </c>
      <c r="K948" s="230">
        <f t="shared" si="407"/>
        <v>200</v>
      </c>
      <c r="L948" s="224" t="s">
        <v>17004</v>
      </c>
      <c r="M948" s="224" t="s">
        <v>17004</v>
      </c>
      <c r="N948" s="227" t="s">
        <v>17004</v>
      </c>
      <c r="O948" s="231">
        <v>12674630.079999998</v>
      </c>
      <c r="P948" s="229">
        <f t="shared" ref="P948:S948" si="408">P949+P950</f>
        <v>0</v>
      </c>
      <c r="Q948" s="229">
        <f t="shared" si="408"/>
        <v>0</v>
      </c>
      <c r="R948" s="229">
        <f t="shared" si="408"/>
        <v>0</v>
      </c>
      <c r="S948" s="229">
        <f t="shared" si="408"/>
        <v>12674630.079999998</v>
      </c>
      <c r="T948" s="225">
        <f t="shared" si="398"/>
        <v>2008.5049124630771</v>
      </c>
      <c r="U948" s="232">
        <f>MAX(U949:U950)</f>
        <v>2429.2612759699718</v>
      </c>
    </row>
    <row r="949" spans="1:21" ht="35.25" x14ac:dyDescent="0.5">
      <c r="A949">
        <v>1</v>
      </c>
      <c r="B949" s="224">
        <f>SUBTOTAL(9,$A$820:A949)</f>
        <v>102</v>
      </c>
      <c r="C949" s="234" t="s">
        <v>251</v>
      </c>
      <c r="D949" s="235"/>
      <c r="E949" s="224">
        <v>1984</v>
      </c>
      <c r="F949" s="224" t="s">
        <v>17152</v>
      </c>
      <c r="G949" s="224">
        <v>5</v>
      </c>
      <c r="H949" s="224" t="s">
        <v>17028</v>
      </c>
      <c r="I949" s="236">
        <v>2658.84</v>
      </c>
      <c r="J949" s="236">
        <v>1784.6</v>
      </c>
      <c r="K949" s="237">
        <v>89</v>
      </c>
      <c r="L949" s="224" t="s">
        <v>17021</v>
      </c>
      <c r="M949" s="224" t="s">
        <v>17037</v>
      </c>
      <c r="N949" s="227" t="s">
        <v>17132</v>
      </c>
      <c r="O949" s="232">
        <v>5383115.8399999999</v>
      </c>
      <c r="P949" s="232"/>
      <c r="Q949" s="232">
        <v>0</v>
      </c>
      <c r="R949" s="232">
        <v>0</v>
      </c>
      <c r="S949" s="232">
        <f t="shared" si="404"/>
        <v>5383115.8399999999</v>
      </c>
      <c r="T949" s="225">
        <f t="shared" si="398"/>
        <v>2024.6106723232685</v>
      </c>
      <c r="U949" s="232">
        <v>2429.2612759699718</v>
      </c>
    </row>
    <row r="950" spans="1:21" ht="35.25" x14ac:dyDescent="0.5">
      <c r="A950">
        <v>1</v>
      </c>
      <c r="B950" s="224">
        <f>SUBTOTAL(9,$A$820:A950)</f>
        <v>103</v>
      </c>
      <c r="C950" s="234" t="s">
        <v>247</v>
      </c>
      <c r="D950" s="235"/>
      <c r="E950" s="224">
        <v>1979</v>
      </c>
      <c r="F950" s="224" t="s">
        <v>17152</v>
      </c>
      <c r="G950" s="224">
        <v>5</v>
      </c>
      <c r="H950" s="224" t="s">
        <v>17024</v>
      </c>
      <c r="I950" s="236">
        <v>3651.64</v>
      </c>
      <c r="J950" s="236">
        <v>2624.15</v>
      </c>
      <c r="K950" s="237">
        <v>111</v>
      </c>
      <c r="L950" s="224" t="s">
        <v>17021</v>
      </c>
      <c r="M950" s="224" t="s">
        <v>17037</v>
      </c>
      <c r="N950" s="227" t="s">
        <v>17132</v>
      </c>
      <c r="O950" s="232">
        <v>7291514.2399999993</v>
      </c>
      <c r="P950" s="232"/>
      <c r="Q950" s="232">
        <v>0</v>
      </c>
      <c r="R950" s="232">
        <v>0</v>
      </c>
      <c r="S950" s="232">
        <f t="shared" si="404"/>
        <v>7291514.2399999993</v>
      </c>
      <c r="T950" s="225">
        <f t="shared" si="398"/>
        <v>1996.7779518243856</v>
      </c>
      <c r="U950" s="232">
        <v>2395.8657441587893</v>
      </c>
    </row>
    <row r="951" spans="1:21" ht="35.25" x14ac:dyDescent="0.5">
      <c r="B951" s="233" t="s">
        <v>222</v>
      </c>
      <c r="C951" s="251"/>
      <c r="D951" s="223" t="s">
        <v>17004</v>
      </c>
      <c r="E951" s="224" t="s">
        <v>17004</v>
      </c>
      <c r="F951" s="224" t="s">
        <v>17004</v>
      </c>
      <c r="G951" s="224" t="s">
        <v>17004</v>
      </c>
      <c r="H951" s="224" t="s">
        <v>17004</v>
      </c>
      <c r="I951" s="229">
        <f>I952+I953+I954+I955+I956</f>
        <v>5871.4800000000005</v>
      </c>
      <c r="J951" s="229">
        <f t="shared" ref="J951:K951" si="409">J952+J953+J954+J955+J956</f>
        <v>4848.8999999999996</v>
      </c>
      <c r="K951" s="230">
        <f t="shared" si="409"/>
        <v>255</v>
      </c>
      <c r="L951" s="224" t="s">
        <v>17004</v>
      </c>
      <c r="M951" s="224" t="s">
        <v>17004</v>
      </c>
      <c r="N951" s="227" t="s">
        <v>17004</v>
      </c>
      <c r="O951" s="231">
        <v>17698274.210000001</v>
      </c>
      <c r="P951" s="229">
        <f t="shared" ref="P951:S951" si="410">P952+P953+P954+P955+P956</f>
        <v>0</v>
      </c>
      <c r="Q951" s="229">
        <f t="shared" si="410"/>
        <v>0</v>
      </c>
      <c r="R951" s="229">
        <f t="shared" si="410"/>
        <v>0</v>
      </c>
      <c r="S951" s="229">
        <f t="shared" si="410"/>
        <v>17698274.210000001</v>
      </c>
      <c r="T951" s="225">
        <f t="shared" si="398"/>
        <v>3014.2782075388145</v>
      </c>
      <c r="U951" s="232">
        <f>MAX(U952:U956)</f>
        <v>11892.877808733227</v>
      </c>
    </row>
    <row r="952" spans="1:21" ht="35.25" x14ac:dyDescent="0.5">
      <c r="A952">
        <v>1</v>
      </c>
      <c r="B952" s="224">
        <f>SUBTOTAL(9,$A$820:A952)</f>
        <v>104</v>
      </c>
      <c r="C952" s="234" t="s">
        <v>252</v>
      </c>
      <c r="D952" s="235"/>
      <c r="E952" s="224">
        <v>1971</v>
      </c>
      <c r="F952" s="224" t="s">
        <v>17152</v>
      </c>
      <c r="G952" s="224">
        <v>5</v>
      </c>
      <c r="H952" s="224" t="s">
        <v>17024</v>
      </c>
      <c r="I952" s="236">
        <v>3464.4</v>
      </c>
      <c r="J952" s="236">
        <v>2857.4</v>
      </c>
      <c r="K952" s="237">
        <v>130</v>
      </c>
      <c r="L952" s="224" t="s">
        <v>17021</v>
      </c>
      <c r="M952" s="224" t="s">
        <v>17037</v>
      </c>
      <c r="N952" s="227" t="s">
        <v>17135</v>
      </c>
      <c r="O952" s="232">
        <v>4392922.8499999996</v>
      </c>
      <c r="P952" s="232"/>
      <c r="Q952" s="232">
        <v>0</v>
      </c>
      <c r="R952" s="232">
        <v>0</v>
      </c>
      <c r="S952" s="232">
        <f t="shared" si="404"/>
        <v>4392922.8499999996</v>
      </c>
      <c r="T952" s="225">
        <f t="shared" si="398"/>
        <v>1268.01837258977</v>
      </c>
      <c r="U952" s="232">
        <v>5674.57</v>
      </c>
    </row>
    <row r="953" spans="1:21" ht="35.25" x14ac:dyDescent="0.5">
      <c r="A953">
        <v>1</v>
      </c>
      <c r="B953" s="224">
        <f>SUBTOTAL(9,$A$820:A953)</f>
        <v>105</v>
      </c>
      <c r="C953" s="234" t="s">
        <v>253</v>
      </c>
      <c r="D953" s="235"/>
      <c r="E953" s="224">
        <v>1963</v>
      </c>
      <c r="F953" s="224" t="s">
        <v>17152</v>
      </c>
      <c r="G953" s="224">
        <v>2</v>
      </c>
      <c r="H953" s="224" t="s">
        <v>16975</v>
      </c>
      <c r="I953" s="236">
        <v>615.58000000000004</v>
      </c>
      <c r="J953" s="236">
        <v>514.9</v>
      </c>
      <c r="K953" s="237">
        <v>36</v>
      </c>
      <c r="L953" s="224" t="s">
        <v>17021</v>
      </c>
      <c r="M953" s="224" t="s">
        <v>17056</v>
      </c>
      <c r="N953" s="227" t="s">
        <v>17025</v>
      </c>
      <c r="O953" s="232">
        <v>3000000</v>
      </c>
      <c r="P953" s="232"/>
      <c r="Q953" s="232">
        <v>0</v>
      </c>
      <c r="R953" s="232">
        <v>0</v>
      </c>
      <c r="S953" s="232">
        <f t="shared" si="404"/>
        <v>3000000</v>
      </c>
      <c r="T953" s="225">
        <f t="shared" si="398"/>
        <v>4873.452678774489</v>
      </c>
      <c r="U953" s="232">
        <v>11892.877808733227</v>
      </c>
    </row>
    <row r="954" spans="1:21" ht="35.25" x14ac:dyDescent="0.5">
      <c r="A954">
        <v>1</v>
      </c>
      <c r="B954" s="224">
        <f>SUBTOTAL(9,$A$820:A954)</f>
        <v>106</v>
      </c>
      <c r="C954" s="234" t="s">
        <v>254</v>
      </c>
      <c r="D954" s="235"/>
      <c r="E954" s="224">
        <v>1962</v>
      </c>
      <c r="F954" s="224" t="s">
        <v>17152</v>
      </c>
      <c r="G954" s="224">
        <v>2</v>
      </c>
      <c r="H954" s="224" t="s">
        <v>16975</v>
      </c>
      <c r="I954" s="236">
        <v>638.79999999999995</v>
      </c>
      <c r="J954" s="236">
        <v>638.79999999999995</v>
      </c>
      <c r="K954" s="237">
        <v>32</v>
      </c>
      <c r="L954" s="224" t="s">
        <v>17021</v>
      </c>
      <c r="M954" s="224" t="s">
        <v>17056</v>
      </c>
      <c r="N954" s="227" t="s">
        <v>17025</v>
      </c>
      <c r="O954" s="232">
        <v>4886848</v>
      </c>
      <c r="P954" s="232"/>
      <c r="Q954" s="232">
        <v>0</v>
      </c>
      <c r="R954" s="232">
        <v>0</v>
      </c>
      <c r="S954" s="232">
        <f t="shared" si="404"/>
        <v>4886848</v>
      </c>
      <c r="T954" s="225">
        <f t="shared" si="398"/>
        <v>7650.043832185348</v>
      </c>
      <c r="U954" s="232">
        <v>9856.9492798998126</v>
      </c>
    </row>
    <row r="955" spans="1:21" ht="35.25" x14ac:dyDescent="0.5">
      <c r="A955">
        <v>1</v>
      </c>
      <c r="B955" s="224">
        <f>SUBTOTAL(9,$A$820:A955)</f>
        <v>107</v>
      </c>
      <c r="C955" s="234" t="s">
        <v>255</v>
      </c>
      <c r="D955" s="235"/>
      <c r="E955" s="224">
        <v>1967</v>
      </c>
      <c r="F955" s="224" t="s">
        <v>17152</v>
      </c>
      <c r="G955" s="224">
        <v>2</v>
      </c>
      <c r="H955" s="224" t="s">
        <v>16973</v>
      </c>
      <c r="I955" s="236">
        <v>363.6</v>
      </c>
      <c r="J955" s="236">
        <v>352.4</v>
      </c>
      <c r="K955" s="237">
        <v>19</v>
      </c>
      <c r="L955" s="224" t="s">
        <v>17021</v>
      </c>
      <c r="M955" s="224" t="s">
        <v>17056</v>
      </c>
      <c r="N955" s="227" t="s">
        <v>17025</v>
      </c>
      <c r="O955" s="232">
        <v>2864704</v>
      </c>
      <c r="P955" s="232"/>
      <c r="Q955" s="232">
        <v>0</v>
      </c>
      <c r="R955" s="232">
        <v>0</v>
      </c>
      <c r="S955" s="232">
        <f t="shared" si="404"/>
        <v>2864704</v>
      </c>
      <c r="T955" s="225">
        <f t="shared" si="398"/>
        <v>7878.7238723872379</v>
      </c>
      <c r="U955" s="232">
        <v>10151.599559955996</v>
      </c>
    </row>
    <row r="956" spans="1:21" ht="35.25" x14ac:dyDescent="0.5">
      <c r="A956">
        <v>1</v>
      </c>
      <c r="B956" s="224">
        <f>SUBTOTAL(9,$A$820:A956)</f>
        <v>108</v>
      </c>
      <c r="C956" s="234" t="s">
        <v>256</v>
      </c>
      <c r="D956" s="235"/>
      <c r="E956" s="224">
        <v>1991</v>
      </c>
      <c r="F956" s="224" t="s">
        <v>17152</v>
      </c>
      <c r="G956" s="224">
        <v>4</v>
      </c>
      <c r="H956" s="224" t="s">
        <v>16973</v>
      </c>
      <c r="I956" s="236">
        <v>789.1</v>
      </c>
      <c r="J956" s="236">
        <v>485.4</v>
      </c>
      <c r="K956" s="237">
        <v>38</v>
      </c>
      <c r="L956" s="224" t="s">
        <v>17021</v>
      </c>
      <c r="M956" s="224" t="s">
        <v>17056</v>
      </c>
      <c r="N956" s="227" t="s">
        <v>17025</v>
      </c>
      <c r="O956" s="232">
        <v>2553799.36</v>
      </c>
      <c r="P956" s="232"/>
      <c r="Q956" s="232">
        <v>0</v>
      </c>
      <c r="R956" s="232">
        <v>0</v>
      </c>
      <c r="S956" s="232">
        <f t="shared" si="404"/>
        <v>2553799.36</v>
      </c>
      <c r="T956" s="225">
        <f t="shared" si="398"/>
        <v>3236.3443923457098</v>
      </c>
      <c r="U956" s="232">
        <v>4169.9738233430489</v>
      </c>
    </row>
    <row r="957" spans="1:21" ht="35.25" x14ac:dyDescent="0.5">
      <c r="B957" s="233" t="s">
        <v>235</v>
      </c>
      <c r="C957" s="251"/>
      <c r="D957" s="223" t="s">
        <v>17004</v>
      </c>
      <c r="E957" s="224" t="s">
        <v>17004</v>
      </c>
      <c r="F957" s="224" t="s">
        <v>17004</v>
      </c>
      <c r="G957" s="224" t="s">
        <v>17004</v>
      </c>
      <c r="H957" s="224" t="s">
        <v>17004</v>
      </c>
      <c r="I957" s="229">
        <f>I958</f>
        <v>4279.1099999999997</v>
      </c>
      <c r="J957" s="229">
        <f t="shared" ref="J957:K957" si="411">J958</f>
        <v>3373.22</v>
      </c>
      <c r="K957" s="230">
        <f t="shared" si="411"/>
        <v>138</v>
      </c>
      <c r="L957" s="224" t="s">
        <v>17004</v>
      </c>
      <c r="M957" s="224" t="s">
        <v>17004</v>
      </c>
      <c r="N957" s="227" t="s">
        <v>17004</v>
      </c>
      <c r="O957" s="231">
        <v>12520415.859999999</v>
      </c>
      <c r="P957" s="229">
        <f t="shared" ref="P957:S957" si="412">P958</f>
        <v>0</v>
      </c>
      <c r="Q957" s="229">
        <f t="shared" si="412"/>
        <v>0</v>
      </c>
      <c r="R957" s="229">
        <f t="shared" si="412"/>
        <v>0</v>
      </c>
      <c r="S957" s="229">
        <f t="shared" si="412"/>
        <v>12520415.859999999</v>
      </c>
      <c r="T957" s="225">
        <f t="shared" si="398"/>
        <v>2925.9392397017136</v>
      </c>
      <c r="U957" s="232">
        <f>U958</f>
        <v>3562.2469588302242</v>
      </c>
    </row>
    <row r="958" spans="1:21" ht="35.25" x14ac:dyDescent="0.5">
      <c r="A958">
        <v>1</v>
      </c>
      <c r="B958" s="224">
        <f>SUBTOTAL(9,$A$820:A958)</f>
        <v>109</v>
      </c>
      <c r="C958" s="234" t="s">
        <v>248</v>
      </c>
      <c r="D958" s="235"/>
      <c r="E958" s="224">
        <v>1975</v>
      </c>
      <c r="F958" s="224" t="s">
        <v>17152</v>
      </c>
      <c r="G958" s="224">
        <v>5</v>
      </c>
      <c r="H958" s="224" t="s">
        <v>17024</v>
      </c>
      <c r="I958" s="236">
        <v>4279.1099999999997</v>
      </c>
      <c r="J958" s="236">
        <v>3373.22</v>
      </c>
      <c r="K958" s="237">
        <v>138</v>
      </c>
      <c r="L958" s="224" t="s">
        <v>17021</v>
      </c>
      <c r="M958" s="224" t="s">
        <v>17037</v>
      </c>
      <c r="N958" s="227" t="s">
        <v>17134</v>
      </c>
      <c r="O958" s="232">
        <v>12520415.859999999</v>
      </c>
      <c r="P958" s="232"/>
      <c r="Q958" s="232">
        <v>0</v>
      </c>
      <c r="R958" s="232">
        <v>0</v>
      </c>
      <c r="S958" s="232">
        <f t="shared" si="404"/>
        <v>12520415.859999999</v>
      </c>
      <c r="T958" s="225">
        <f t="shared" si="398"/>
        <v>2925.9392397017136</v>
      </c>
      <c r="U958" s="232">
        <v>3562.2469588302242</v>
      </c>
    </row>
    <row r="959" spans="1:21" ht="35.25" x14ac:dyDescent="0.5">
      <c r="B959" s="233" t="s">
        <v>249</v>
      </c>
      <c r="C959" s="251"/>
      <c r="D959" s="223" t="s">
        <v>17004</v>
      </c>
      <c r="E959" s="224" t="s">
        <v>17004</v>
      </c>
      <c r="F959" s="224" t="s">
        <v>17004</v>
      </c>
      <c r="G959" s="224" t="s">
        <v>17004</v>
      </c>
      <c r="H959" s="224" t="s">
        <v>17004</v>
      </c>
      <c r="I959" s="229">
        <f>I960</f>
        <v>781.8</v>
      </c>
      <c r="J959" s="229">
        <f t="shared" ref="J959:K959" si="413">J960</f>
        <v>700.9</v>
      </c>
      <c r="K959" s="230">
        <f t="shared" si="413"/>
        <v>43</v>
      </c>
      <c r="L959" s="224" t="s">
        <v>17004</v>
      </c>
      <c r="M959" s="224" t="s">
        <v>17004</v>
      </c>
      <c r="N959" s="227" t="s">
        <v>17004</v>
      </c>
      <c r="O959" s="231">
        <v>4975316.8000000007</v>
      </c>
      <c r="P959" s="229">
        <f t="shared" ref="P959:S959" si="414">P960</f>
        <v>0</v>
      </c>
      <c r="Q959" s="229">
        <f t="shared" si="414"/>
        <v>0</v>
      </c>
      <c r="R959" s="229">
        <f t="shared" si="414"/>
        <v>1115949.92</v>
      </c>
      <c r="S959" s="229">
        <f t="shared" si="414"/>
        <v>3859366.8800000008</v>
      </c>
      <c r="T959" s="225">
        <f t="shared" si="398"/>
        <v>6363.9253005883875</v>
      </c>
      <c r="U959" s="232">
        <f>U960</f>
        <v>8199.8077769250449</v>
      </c>
    </row>
    <row r="960" spans="1:21" ht="35.25" x14ac:dyDescent="0.5">
      <c r="A960">
        <v>1</v>
      </c>
      <c r="B960" s="224">
        <f>SUBTOTAL(9,$A$820:A960)</f>
        <v>110</v>
      </c>
      <c r="C960" s="234" t="s">
        <v>250</v>
      </c>
      <c r="D960" s="235"/>
      <c r="E960" s="224">
        <v>1976</v>
      </c>
      <c r="F960" s="224" t="s">
        <v>17152</v>
      </c>
      <c r="G960" s="224">
        <v>2</v>
      </c>
      <c r="H960" s="224" t="s">
        <v>16975</v>
      </c>
      <c r="I960" s="236">
        <v>781.8</v>
      </c>
      <c r="J960" s="236">
        <v>700.9</v>
      </c>
      <c r="K960" s="237">
        <v>43</v>
      </c>
      <c r="L960" s="224" t="s">
        <v>17021</v>
      </c>
      <c r="M960" s="224" t="s">
        <v>17136</v>
      </c>
      <c r="N960" s="227" t="s">
        <v>17025</v>
      </c>
      <c r="O960" s="232">
        <v>4975316.8000000007</v>
      </c>
      <c r="P960" s="232"/>
      <c r="Q960" s="232">
        <v>0</v>
      </c>
      <c r="R960" s="232">
        <v>1115949.92</v>
      </c>
      <c r="S960" s="232">
        <f t="shared" si="404"/>
        <v>3859366.8800000008</v>
      </c>
      <c r="T960" s="225">
        <f t="shared" si="398"/>
        <v>6363.9253005883875</v>
      </c>
      <c r="U960" s="232">
        <v>8199.8077769250449</v>
      </c>
    </row>
    <row r="961" spans="1:21" ht="35.25" x14ac:dyDescent="0.5">
      <c r="B961" s="233" t="s">
        <v>365</v>
      </c>
      <c r="C961" s="251"/>
      <c r="D961" s="223" t="s">
        <v>17004</v>
      </c>
      <c r="E961" s="224" t="s">
        <v>17004</v>
      </c>
      <c r="F961" s="224" t="s">
        <v>17004</v>
      </c>
      <c r="G961" s="224" t="s">
        <v>17004</v>
      </c>
      <c r="H961" s="224" t="s">
        <v>17004</v>
      </c>
      <c r="I961" s="229">
        <f>I962</f>
        <v>1055.4000000000001</v>
      </c>
      <c r="J961" s="229">
        <f t="shared" ref="J961:K961" si="415">J962</f>
        <v>941.8</v>
      </c>
      <c r="K961" s="230">
        <f t="shared" si="415"/>
        <v>47</v>
      </c>
      <c r="L961" s="224" t="s">
        <v>17004</v>
      </c>
      <c r="M961" s="224" t="s">
        <v>17004</v>
      </c>
      <c r="N961" s="227" t="s">
        <v>17004</v>
      </c>
      <c r="O961" s="231">
        <v>6736263.6000000006</v>
      </c>
      <c r="P961" s="229">
        <f t="shared" ref="P961:S961" si="416">P962</f>
        <v>0</v>
      </c>
      <c r="Q961" s="229">
        <f t="shared" si="416"/>
        <v>0</v>
      </c>
      <c r="R961" s="229">
        <f t="shared" si="416"/>
        <v>0</v>
      </c>
      <c r="S961" s="229">
        <f t="shared" si="416"/>
        <v>6736263.6000000006</v>
      </c>
      <c r="T961" s="225">
        <f t="shared" si="398"/>
        <v>6382.6640136441156</v>
      </c>
      <c r="U961" s="232">
        <f>U962</f>
        <v>7467.9081296191016</v>
      </c>
    </row>
    <row r="962" spans="1:21" ht="35.25" x14ac:dyDescent="0.5">
      <c r="A962">
        <v>1</v>
      </c>
      <c r="B962" s="224">
        <f>SUBTOTAL(9,$A$820:A962)</f>
        <v>111</v>
      </c>
      <c r="C962" s="234" t="s">
        <v>366</v>
      </c>
      <c r="D962" s="235"/>
      <c r="E962" s="224">
        <v>1970</v>
      </c>
      <c r="F962" s="224" t="s">
        <v>17152</v>
      </c>
      <c r="G962" s="224">
        <v>2</v>
      </c>
      <c r="H962" s="224" t="s">
        <v>17028</v>
      </c>
      <c r="I962" s="236">
        <v>1055.4000000000001</v>
      </c>
      <c r="J962" s="236">
        <v>941.8</v>
      </c>
      <c r="K962" s="237">
        <v>47</v>
      </c>
      <c r="L962" s="224" t="s">
        <v>17021</v>
      </c>
      <c r="M962" s="224" t="s">
        <v>17037</v>
      </c>
      <c r="N962" s="227" t="s">
        <v>17077</v>
      </c>
      <c r="O962" s="232">
        <v>6736263.6000000006</v>
      </c>
      <c r="P962" s="232"/>
      <c r="Q962" s="232">
        <v>0</v>
      </c>
      <c r="R962" s="232">
        <v>0</v>
      </c>
      <c r="S962" s="232">
        <f t="shared" ref="S962" si="417">O962-Q962-R962</f>
        <v>6736263.6000000006</v>
      </c>
      <c r="T962" s="225">
        <f t="shared" si="398"/>
        <v>6382.6640136441156</v>
      </c>
      <c r="U962" s="232">
        <v>7467.9081296191016</v>
      </c>
    </row>
    <row r="963" spans="1:21" ht="35.25" x14ac:dyDescent="0.5">
      <c r="B963" s="233" t="s">
        <v>279</v>
      </c>
      <c r="C963" s="251"/>
      <c r="D963" s="223" t="s">
        <v>17004</v>
      </c>
      <c r="E963" s="224" t="s">
        <v>17004</v>
      </c>
      <c r="F963" s="224" t="s">
        <v>17004</v>
      </c>
      <c r="G963" s="224" t="s">
        <v>17004</v>
      </c>
      <c r="H963" s="224" t="s">
        <v>17004</v>
      </c>
      <c r="I963" s="229">
        <f>I964</f>
        <v>773.3</v>
      </c>
      <c r="J963" s="229">
        <f t="shared" ref="J963:K963" si="418">J964</f>
        <v>468.7</v>
      </c>
      <c r="K963" s="230">
        <f t="shared" si="418"/>
        <v>35</v>
      </c>
      <c r="L963" s="224" t="s">
        <v>17004</v>
      </c>
      <c r="M963" s="224" t="s">
        <v>17004</v>
      </c>
      <c r="N963" s="227" t="s">
        <v>17004</v>
      </c>
      <c r="O963" s="231">
        <v>5982176</v>
      </c>
      <c r="P963" s="229">
        <f t="shared" ref="P963:S963" si="419">P964</f>
        <v>0</v>
      </c>
      <c r="Q963" s="229">
        <f t="shared" si="419"/>
        <v>0</v>
      </c>
      <c r="R963" s="229">
        <f t="shared" si="419"/>
        <v>0</v>
      </c>
      <c r="S963" s="229">
        <f t="shared" si="419"/>
        <v>5982176</v>
      </c>
      <c r="T963" s="225">
        <f t="shared" si="398"/>
        <v>7735.9058580111214</v>
      </c>
      <c r="U963" s="232">
        <f>U964</f>
        <v>9967.5810164231207</v>
      </c>
    </row>
    <row r="964" spans="1:21" ht="35.25" x14ac:dyDescent="0.5">
      <c r="A964">
        <v>1</v>
      </c>
      <c r="B964" s="224">
        <f>SUBTOTAL(9,$A$820:A964)</f>
        <v>112</v>
      </c>
      <c r="C964" s="234" t="s">
        <v>281</v>
      </c>
      <c r="D964" s="235"/>
      <c r="E964" s="224">
        <v>1975</v>
      </c>
      <c r="F964" s="224" t="s">
        <v>17152</v>
      </c>
      <c r="G964" s="224">
        <v>2</v>
      </c>
      <c r="H964" s="224" t="s">
        <v>16975</v>
      </c>
      <c r="I964" s="236">
        <v>773.3</v>
      </c>
      <c r="J964" s="236">
        <v>468.7</v>
      </c>
      <c r="K964" s="237">
        <v>35</v>
      </c>
      <c r="L964" s="224" t="s">
        <v>17021</v>
      </c>
      <c r="M964" s="224" t="s">
        <v>17037</v>
      </c>
      <c r="N964" s="227" t="s">
        <v>17137</v>
      </c>
      <c r="O964" s="232">
        <v>5982176</v>
      </c>
      <c r="P964" s="232"/>
      <c r="Q964" s="232">
        <v>0</v>
      </c>
      <c r="R964" s="232">
        <v>0</v>
      </c>
      <c r="S964" s="232">
        <f>O964-Q964-R964</f>
        <v>5982176</v>
      </c>
      <c r="T964" s="225">
        <f t="shared" si="398"/>
        <v>7735.9058580111214</v>
      </c>
      <c r="U964" s="232">
        <v>9967.5810164231207</v>
      </c>
    </row>
    <row r="965" spans="1:21" ht="35.25" x14ac:dyDescent="0.5">
      <c r="B965" s="233" t="s">
        <v>259</v>
      </c>
      <c r="C965" s="251"/>
      <c r="D965" s="223" t="s">
        <v>17004</v>
      </c>
      <c r="E965" s="224" t="s">
        <v>17004</v>
      </c>
      <c r="F965" s="224" t="s">
        <v>17004</v>
      </c>
      <c r="G965" s="224" t="s">
        <v>17004</v>
      </c>
      <c r="H965" s="224" t="s">
        <v>17004</v>
      </c>
      <c r="I965" s="229">
        <f>I966</f>
        <v>660</v>
      </c>
      <c r="J965" s="229">
        <f t="shared" ref="J965:K965" si="420">J966</f>
        <v>612.98</v>
      </c>
      <c r="K965" s="230">
        <f t="shared" si="420"/>
        <v>26</v>
      </c>
      <c r="L965" s="224" t="s">
        <v>17004</v>
      </c>
      <c r="M965" s="224" t="s">
        <v>17004</v>
      </c>
      <c r="N965" s="227" t="s">
        <v>17004</v>
      </c>
      <c r="O965" s="231">
        <v>5266000</v>
      </c>
      <c r="P965" s="229">
        <f t="shared" ref="P965:S965" si="421">P966</f>
        <v>0</v>
      </c>
      <c r="Q965" s="229">
        <f t="shared" si="421"/>
        <v>0</v>
      </c>
      <c r="R965" s="229">
        <f t="shared" si="421"/>
        <v>0</v>
      </c>
      <c r="S965" s="229">
        <f t="shared" si="421"/>
        <v>5266000</v>
      </c>
      <c r="T965" s="225">
        <f t="shared" si="398"/>
        <v>7978.787878787879</v>
      </c>
      <c r="U965" s="232">
        <f>U966</f>
        <v>10280.530303030304</v>
      </c>
    </row>
    <row r="966" spans="1:21" ht="35.25" x14ac:dyDescent="0.5">
      <c r="A966">
        <v>1</v>
      </c>
      <c r="B966" s="224">
        <f>SUBTOTAL(9,$A$820:A966)</f>
        <v>113</v>
      </c>
      <c r="C966" s="234" t="s">
        <v>282</v>
      </c>
      <c r="D966" s="235"/>
      <c r="E966" s="224">
        <v>1966</v>
      </c>
      <c r="F966" s="224" t="s">
        <v>17152</v>
      </c>
      <c r="G966" s="224">
        <v>2</v>
      </c>
      <c r="H966" s="224" t="s">
        <v>16975</v>
      </c>
      <c r="I966" s="236">
        <v>660</v>
      </c>
      <c r="J966" s="236">
        <v>612.98</v>
      </c>
      <c r="K966" s="237">
        <v>26</v>
      </c>
      <c r="L966" s="224" t="s">
        <v>17021</v>
      </c>
      <c r="M966" s="224" t="s">
        <v>17056</v>
      </c>
      <c r="N966" s="227" t="s">
        <v>17025</v>
      </c>
      <c r="O966" s="232">
        <v>5266000</v>
      </c>
      <c r="P966" s="232"/>
      <c r="Q966" s="232">
        <v>0</v>
      </c>
      <c r="R966" s="232">
        <v>0</v>
      </c>
      <c r="S966" s="232">
        <f>O966-Q966-R966</f>
        <v>5266000</v>
      </c>
      <c r="T966" s="225">
        <f t="shared" si="398"/>
        <v>7978.787878787879</v>
      </c>
      <c r="U966" s="232">
        <v>10280.530303030304</v>
      </c>
    </row>
    <row r="967" spans="1:21" ht="35.25" x14ac:dyDescent="0.5">
      <c r="B967" s="233" t="s">
        <v>261</v>
      </c>
      <c r="C967" s="251"/>
      <c r="D967" s="223" t="s">
        <v>17004</v>
      </c>
      <c r="E967" s="224" t="s">
        <v>17004</v>
      </c>
      <c r="F967" s="224" t="s">
        <v>17004</v>
      </c>
      <c r="G967" s="224" t="s">
        <v>17004</v>
      </c>
      <c r="H967" s="224" t="s">
        <v>17004</v>
      </c>
      <c r="I967" s="229">
        <f>I968</f>
        <v>340</v>
      </c>
      <c r="J967" s="229">
        <f t="shared" ref="J967:K967" si="422">J968</f>
        <v>307.5</v>
      </c>
      <c r="K967" s="230">
        <f t="shared" si="422"/>
        <v>18</v>
      </c>
      <c r="L967" s="224" t="s">
        <v>17004</v>
      </c>
      <c r="M967" s="224" t="s">
        <v>17004</v>
      </c>
      <c r="N967" s="227" t="s">
        <v>17004</v>
      </c>
      <c r="O967" s="231">
        <v>3090510.08</v>
      </c>
      <c r="P967" s="229">
        <f t="shared" ref="P967:S967" si="423">P968</f>
        <v>0</v>
      </c>
      <c r="Q967" s="229">
        <f t="shared" si="423"/>
        <v>0</v>
      </c>
      <c r="R967" s="229">
        <f t="shared" si="423"/>
        <v>0</v>
      </c>
      <c r="S967" s="229">
        <f t="shared" si="423"/>
        <v>3090510.08</v>
      </c>
      <c r="T967" s="225">
        <f t="shared" si="398"/>
        <v>9089.7355294117642</v>
      </c>
      <c r="U967" s="232">
        <f>U968</f>
        <v>11711.967152941177</v>
      </c>
    </row>
    <row r="968" spans="1:21" ht="35.25" x14ac:dyDescent="0.5">
      <c r="A968">
        <v>1</v>
      </c>
      <c r="B968" s="224">
        <f>SUBTOTAL(9,$A$820:A968)</f>
        <v>114</v>
      </c>
      <c r="C968" s="234" t="s">
        <v>275</v>
      </c>
      <c r="D968" s="235"/>
      <c r="E968" s="224">
        <v>1963</v>
      </c>
      <c r="F968" s="224" t="s">
        <v>17152</v>
      </c>
      <c r="G968" s="224">
        <v>2</v>
      </c>
      <c r="H968" s="224" t="s">
        <v>16973</v>
      </c>
      <c r="I968" s="236">
        <v>340</v>
      </c>
      <c r="J968" s="236">
        <v>307.5</v>
      </c>
      <c r="K968" s="237">
        <v>18</v>
      </c>
      <c r="L968" s="224" t="s">
        <v>17021</v>
      </c>
      <c r="M968" s="224" t="s">
        <v>17037</v>
      </c>
      <c r="N968" s="227" t="s">
        <v>17138</v>
      </c>
      <c r="O968" s="232">
        <v>3090510.08</v>
      </c>
      <c r="P968" s="232"/>
      <c r="Q968" s="232">
        <v>0</v>
      </c>
      <c r="R968" s="232">
        <v>0</v>
      </c>
      <c r="S968" s="232">
        <f>O968-Q968-R968</f>
        <v>3090510.08</v>
      </c>
      <c r="T968" s="225">
        <f t="shared" si="398"/>
        <v>9089.7355294117642</v>
      </c>
      <c r="U968" s="232">
        <v>11711.967152941177</v>
      </c>
    </row>
    <row r="969" spans="1:21" ht="35.25" x14ac:dyDescent="0.5">
      <c r="B969" s="233" t="s">
        <v>263</v>
      </c>
      <c r="C969" s="251"/>
      <c r="D969" s="223" t="s">
        <v>17004</v>
      </c>
      <c r="E969" s="224" t="s">
        <v>17004</v>
      </c>
      <c r="F969" s="224" t="s">
        <v>17004</v>
      </c>
      <c r="G969" s="224" t="s">
        <v>17004</v>
      </c>
      <c r="H969" s="224" t="s">
        <v>17004</v>
      </c>
      <c r="I969" s="229">
        <f>I970+I971</f>
        <v>7167.08</v>
      </c>
      <c r="J969" s="229">
        <f t="shared" ref="J969:K969" si="424">J970+J971</f>
        <v>5567</v>
      </c>
      <c r="K969" s="230">
        <f t="shared" si="424"/>
        <v>273</v>
      </c>
      <c r="L969" s="224" t="s">
        <v>17004</v>
      </c>
      <c r="M969" s="224" t="s">
        <v>17004</v>
      </c>
      <c r="N969" s="227" t="s">
        <v>17004</v>
      </c>
      <c r="O969" s="231">
        <v>18334915.32</v>
      </c>
      <c r="P969" s="229">
        <f t="shared" ref="P969:S969" si="425">P970+P971</f>
        <v>0</v>
      </c>
      <c r="Q969" s="229">
        <f t="shared" si="425"/>
        <v>0</v>
      </c>
      <c r="R969" s="229">
        <f t="shared" si="425"/>
        <v>0</v>
      </c>
      <c r="S969" s="229">
        <f t="shared" si="425"/>
        <v>18334915.32</v>
      </c>
      <c r="T969" s="225">
        <f t="shared" si="398"/>
        <v>2558.2127337772149</v>
      </c>
      <c r="U969" s="232">
        <f>MAX(U970:U971)</f>
        <v>3787.3807032015679</v>
      </c>
    </row>
    <row r="970" spans="1:21" ht="35.25" x14ac:dyDescent="0.5">
      <c r="A970">
        <v>1</v>
      </c>
      <c r="B970" s="224">
        <f>SUBTOTAL(9,$A$820:A970)</f>
        <v>115</v>
      </c>
      <c r="C970" s="234" t="s">
        <v>284</v>
      </c>
      <c r="D970" s="235"/>
      <c r="E970" s="224">
        <v>1974</v>
      </c>
      <c r="F970" s="224" t="s">
        <v>17152</v>
      </c>
      <c r="G970" s="224">
        <v>5</v>
      </c>
      <c r="H970" s="224" t="s">
        <v>17024</v>
      </c>
      <c r="I970" s="236">
        <v>3673.2</v>
      </c>
      <c r="J970" s="236">
        <v>3392.7</v>
      </c>
      <c r="K970" s="237">
        <v>179</v>
      </c>
      <c r="L970" s="224" t="s">
        <v>17021</v>
      </c>
      <c r="M970" s="224" t="s">
        <v>17037</v>
      </c>
      <c r="N970" s="227" t="s">
        <v>17142</v>
      </c>
      <c r="O970" s="232">
        <v>11594435.32</v>
      </c>
      <c r="P970" s="232"/>
      <c r="Q970" s="232">
        <v>0</v>
      </c>
      <c r="R970" s="232">
        <v>0</v>
      </c>
      <c r="S970" s="232">
        <f>O970-Q970-R970</f>
        <v>11594435.32</v>
      </c>
      <c r="T970" s="225">
        <f t="shared" si="398"/>
        <v>3156.4944244800176</v>
      </c>
      <c r="U970" s="232">
        <v>3787.3807032015679</v>
      </c>
    </row>
    <row r="971" spans="1:21" ht="35.25" x14ac:dyDescent="0.5">
      <c r="A971">
        <v>1</v>
      </c>
      <c r="B971" s="224">
        <f>SUBTOTAL(9,$A$820:A971)</f>
        <v>116</v>
      </c>
      <c r="C971" s="234" t="s">
        <v>285</v>
      </c>
      <c r="D971" s="235"/>
      <c r="E971" s="224">
        <v>1966</v>
      </c>
      <c r="F971" s="224" t="s">
        <v>17152</v>
      </c>
      <c r="G971" s="224">
        <v>5</v>
      </c>
      <c r="H971" s="224" t="s">
        <v>16975</v>
      </c>
      <c r="I971" s="236">
        <v>3493.88</v>
      </c>
      <c r="J971" s="236">
        <v>2174.3000000000002</v>
      </c>
      <c r="K971" s="237">
        <v>94</v>
      </c>
      <c r="L971" s="224" t="s">
        <v>17021</v>
      </c>
      <c r="M971" s="224" t="s">
        <v>17037</v>
      </c>
      <c r="N971" s="227" t="s">
        <v>17142</v>
      </c>
      <c r="O971" s="232">
        <v>6740480</v>
      </c>
      <c r="P971" s="232"/>
      <c r="Q971" s="232">
        <v>0</v>
      </c>
      <c r="R971" s="232">
        <v>0</v>
      </c>
      <c r="S971" s="232">
        <f>O971-Q971-R971</f>
        <v>6740480</v>
      </c>
      <c r="T971" s="225">
        <f t="shared" si="398"/>
        <v>1929.2248159639139</v>
      </c>
      <c r="U971" s="232">
        <v>2314.8110410202985</v>
      </c>
    </row>
    <row r="972" spans="1:21" ht="35.25" x14ac:dyDescent="0.5">
      <c r="B972" s="233" t="s">
        <v>266</v>
      </c>
      <c r="C972" s="251"/>
      <c r="D972" s="223" t="s">
        <v>17004</v>
      </c>
      <c r="E972" s="224" t="s">
        <v>17004</v>
      </c>
      <c r="F972" s="224" t="s">
        <v>17004</v>
      </c>
      <c r="G972" s="224" t="s">
        <v>17004</v>
      </c>
      <c r="H972" s="224" t="s">
        <v>17004</v>
      </c>
      <c r="I972" s="229">
        <f>I973</f>
        <v>6230.86</v>
      </c>
      <c r="J972" s="229">
        <f t="shared" ref="J972:K972" si="426">J973</f>
        <v>5515.1</v>
      </c>
      <c r="K972" s="230">
        <f t="shared" si="426"/>
        <v>201</v>
      </c>
      <c r="L972" s="224" t="s">
        <v>17004</v>
      </c>
      <c r="M972" s="224" t="s">
        <v>17004</v>
      </c>
      <c r="N972" s="227" t="s">
        <v>17004</v>
      </c>
      <c r="O972" s="231">
        <v>13268555.52</v>
      </c>
      <c r="P972" s="229">
        <f t="shared" ref="P972:S972" si="427">P973</f>
        <v>0</v>
      </c>
      <c r="Q972" s="229">
        <f t="shared" si="427"/>
        <v>0</v>
      </c>
      <c r="R972" s="229">
        <f t="shared" si="427"/>
        <v>0</v>
      </c>
      <c r="S972" s="229">
        <f t="shared" si="427"/>
        <v>13268555.52</v>
      </c>
      <c r="T972" s="225">
        <f t="shared" si="398"/>
        <v>2129.4902340928861</v>
      </c>
      <c r="U972" s="232">
        <f>U973</f>
        <v>2414.2846926427492</v>
      </c>
    </row>
    <row r="973" spans="1:21" ht="35.25" x14ac:dyDescent="0.5">
      <c r="A973">
        <v>1</v>
      </c>
      <c r="B973" s="224">
        <f>SUBTOTAL(9,$A$820:A973)</f>
        <v>117</v>
      </c>
      <c r="C973" s="234" t="s">
        <v>286</v>
      </c>
      <c r="D973" s="235"/>
      <c r="E973" s="224">
        <v>1994</v>
      </c>
      <c r="F973" s="224" t="s">
        <v>17026</v>
      </c>
      <c r="G973" s="224">
        <v>5</v>
      </c>
      <c r="H973" s="224" t="s">
        <v>17031</v>
      </c>
      <c r="I973" s="236">
        <v>6230.86</v>
      </c>
      <c r="J973" s="236">
        <v>5515.1</v>
      </c>
      <c r="K973" s="237">
        <v>201</v>
      </c>
      <c r="L973" s="224" t="s">
        <v>17021</v>
      </c>
      <c r="M973" s="224" t="s">
        <v>17037</v>
      </c>
      <c r="N973" s="227" t="s">
        <v>17139</v>
      </c>
      <c r="O973" s="232">
        <v>13268555.52</v>
      </c>
      <c r="P973" s="232"/>
      <c r="Q973" s="232">
        <v>0</v>
      </c>
      <c r="R973" s="232">
        <v>0</v>
      </c>
      <c r="S973" s="232">
        <f>O973-Q973-R973</f>
        <v>13268555.52</v>
      </c>
      <c r="T973" s="225">
        <f t="shared" si="398"/>
        <v>2129.4902340928861</v>
      </c>
      <c r="U973" s="232">
        <v>2414.2846926427492</v>
      </c>
    </row>
    <row r="974" spans="1:21" ht="35.25" x14ac:dyDescent="0.5">
      <c r="B974" s="233" t="s">
        <v>52</v>
      </c>
      <c r="C974" s="251"/>
      <c r="D974" s="223" t="s">
        <v>17004</v>
      </c>
      <c r="E974" s="224" t="s">
        <v>17004</v>
      </c>
      <c r="F974" s="224" t="s">
        <v>17004</v>
      </c>
      <c r="G974" s="224" t="s">
        <v>17004</v>
      </c>
      <c r="H974" s="224" t="s">
        <v>17004</v>
      </c>
      <c r="I974" s="236">
        <v>691.6</v>
      </c>
      <c r="J974" s="236">
        <v>691.6</v>
      </c>
      <c r="K974" s="237">
        <v>17</v>
      </c>
      <c r="L974" s="224" t="s">
        <v>17004</v>
      </c>
      <c r="M974" s="224" t="s">
        <v>17004</v>
      </c>
      <c r="N974" s="227" t="s">
        <v>17004</v>
      </c>
      <c r="O974" s="256">
        <v>5602584</v>
      </c>
      <c r="P974" s="236">
        <f t="shared" ref="P974:Q974" si="428">P975</f>
        <v>0</v>
      </c>
      <c r="Q974" s="236">
        <f t="shared" si="428"/>
        <v>0</v>
      </c>
      <c r="R974" s="236">
        <f t="shared" ref="R974" si="429">R975</f>
        <v>0</v>
      </c>
      <c r="S974" s="236">
        <f t="shared" ref="S974" si="430">S975</f>
        <v>5602584</v>
      </c>
      <c r="T974" s="225">
        <f t="shared" si="398"/>
        <v>8100.9022556390973</v>
      </c>
      <c r="U974" s="232">
        <f>U975</f>
        <v>10203.233082706767</v>
      </c>
    </row>
    <row r="975" spans="1:21" ht="35.25" x14ac:dyDescent="0.5">
      <c r="A975">
        <v>1</v>
      </c>
      <c r="B975" s="224">
        <f>SUBTOTAL(9,$A$820:A975)</f>
        <v>118</v>
      </c>
      <c r="C975" s="267" t="s">
        <v>15883</v>
      </c>
      <c r="D975" s="268"/>
      <c r="E975" s="224">
        <v>1969</v>
      </c>
      <c r="F975" s="224" t="s">
        <v>17152</v>
      </c>
      <c r="G975" s="224">
        <v>2</v>
      </c>
      <c r="H975" s="224" t="s">
        <v>16973</v>
      </c>
      <c r="I975" s="236">
        <v>691.6</v>
      </c>
      <c r="J975" s="236">
        <v>691.6</v>
      </c>
      <c r="K975" s="237">
        <v>17</v>
      </c>
      <c r="L975" s="224" t="s">
        <v>17021</v>
      </c>
      <c r="M975" s="224" t="s">
        <v>17037</v>
      </c>
      <c r="N975" s="227" t="s">
        <v>17124</v>
      </c>
      <c r="O975" s="232">
        <v>5602584</v>
      </c>
      <c r="P975" s="232"/>
      <c r="Q975" s="232">
        <v>0</v>
      </c>
      <c r="R975" s="232">
        <v>0</v>
      </c>
      <c r="S975" s="232">
        <f t="shared" ref="S975:S983" si="431">O975-Q975-R975</f>
        <v>5602584</v>
      </c>
      <c r="T975" s="225">
        <f t="shared" si="398"/>
        <v>8100.9022556390973</v>
      </c>
      <c r="U975" s="232">
        <v>10203.233082706767</v>
      </c>
    </row>
    <row r="976" spans="1:21" ht="35.25" x14ac:dyDescent="0.5">
      <c r="B976" s="233" t="s">
        <v>53</v>
      </c>
      <c r="C976" s="269"/>
      <c r="D976" s="223" t="s">
        <v>17004</v>
      </c>
      <c r="E976" s="224" t="s">
        <v>17004</v>
      </c>
      <c r="F976" s="224" t="s">
        <v>17004</v>
      </c>
      <c r="G976" s="224" t="s">
        <v>17004</v>
      </c>
      <c r="H976" s="224" t="s">
        <v>17004</v>
      </c>
      <c r="I976" s="229">
        <f>I977</f>
        <v>362.9</v>
      </c>
      <c r="J976" s="229">
        <f t="shared" ref="J976:K976" si="432">J977</f>
        <v>241.5</v>
      </c>
      <c r="K976" s="230">
        <f t="shared" si="432"/>
        <v>23</v>
      </c>
      <c r="L976" s="224" t="s">
        <v>17004</v>
      </c>
      <c r="M976" s="224" t="s">
        <v>17004</v>
      </c>
      <c r="N976" s="227" t="s">
        <v>17004</v>
      </c>
      <c r="O976" s="231">
        <v>3167614.8</v>
      </c>
      <c r="P976" s="229">
        <f t="shared" ref="P976:S976" si="433">P977</f>
        <v>0</v>
      </c>
      <c r="Q976" s="229">
        <f t="shared" si="433"/>
        <v>0</v>
      </c>
      <c r="R976" s="229">
        <f t="shared" si="433"/>
        <v>0</v>
      </c>
      <c r="S976" s="229">
        <f t="shared" si="433"/>
        <v>3167614.8</v>
      </c>
      <c r="T976" s="225">
        <f t="shared" si="398"/>
        <v>8728.616147699091</v>
      </c>
      <c r="U976" s="232">
        <f>U977</f>
        <v>10993.850096445301</v>
      </c>
    </row>
    <row r="977" spans="1:21" ht="35.25" x14ac:dyDescent="0.5">
      <c r="A977">
        <v>1</v>
      </c>
      <c r="B977" s="224">
        <f>SUBTOTAL(9,$A$820:A977)</f>
        <v>119</v>
      </c>
      <c r="C977" s="264" t="s">
        <v>66</v>
      </c>
      <c r="D977" s="265"/>
      <c r="E977" s="224">
        <v>1965</v>
      </c>
      <c r="F977" s="224" t="s">
        <v>17152</v>
      </c>
      <c r="G977" s="224">
        <v>2</v>
      </c>
      <c r="H977" s="224" t="s">
        <v>16975</v>
      </c>
      <c r="I977" s="236">
        <v>362.9</v>
      </c>
      <c r="J977" s="236">
        <v>241.5</v>
      </c>
      <c r="K977" s="237">
        <v>23</v>
      </c>
      <c r="L977" s="224" t="s">
        <v>17021</v>
      </c>
      <c r="M977" s="224" t="s">
        <v>17037</v>
      </c>
      <c r="N977" s="227" t="s">
        <v>17123</v>
      </c>
      <c r="O977" s="232">
        <v>3167614.8</v>
      </c>
      <c r="P977" s="232"/>
      <c r="Q977" s="232">
        <v>0</v>
      </c>
      <c r="R977" s="232">
        <v>0</v>
      </c>
      <c r="S977" s="232">
        <f t="shared" si="431"/>
        <v>3167614.8</v>
      </c>
      <c r="T977" s="225">
        <f t="shared" si="398"/>
        <v>8728.616147699091</v>
      </c>
      <c r="U977" s="232">
        <v>10993.850096445301</v>
      </c>
    </row>
    <row r="978" spans="1:21" ht="35.25" x14ac:dyDescent="0.5">
      <c r="B978" s="233" t="s">
        <v>55</v>
      </c>
      <c r="C978" s="251"/>
      <c r="D978" s="223" t="s">
        <v>17004</v>
      </c>
      <c r="E978" s="224" t="s">
        <v>17004</v>
      </c>
      <c r="F978" s="224" t="s">
        <v>17004</v>
      </c>
      <c r="G978" s="224" t="s">
        <v>17004</v>
      </c>
      <c r="H978" s="224" t="s">
        <v>17004</v>
      </c>
      <c r="I978" s="229">
        <f>I979</f>
        <v>375.2</v>
      </c>
      <c r="J978" s="229">
        <f t="shared" ref="J978:K978" si="434">J979</f>
        <v>375.2</v>
      </c>
      <c r="K978" s="230">
        <f t="shared" si="434"/>
        <v>17</v>
      </c>
      <c r="L978" s="224" t="s">
        <v>17004</v>
      </c>
      <c r="M978" s="224" t="s">
        <v>17004</v>
      </c>
      <c r="N978" s="227" t="s">
        <v>17004</v>
      </c>
      <c r="O978" s="231">
        <v>4525164</v>
      </c>
      <c r="P978" s="229">
        <f t="shared" ref="P978:S978" si="435">P979</f>
        <v>0</v>
      </c>
      <c r="Q978" s="229">
        <f t="shared" si="435"/>
        <v>0</v>
      </c>
      <c r="R978" s="229">
        <f t="shared" si="435"/>
        <v>0</v>
      </c>
      <c r="S978" s="229">
        <f t="shared" si="435"/>
        <v>4525164</v>
      </c>
      <c r="T978" s="225">
        <f t="shared" si="398"/>
        <v>12060.671641791045</v>
      </c>
      <c r="U978" s="232">
        <f>U979</f>
        <v>15190.63432835821</v>
      </c>
    </row>
    <row r="979" spans="1:21" ht="35.25" x14ac:dyDescent="0.5">
      <c r="A979">
        <v>1</v>
      </c>
      <c r="B979" s="224">
        <f>SUBTOTAL(9,$A$820:A979)</f>
        <v>120</v>
      </c>
      <c r="C979" s="234" t="s">
        <v>67</v>
      </c>
      <c r="D979" s="235"/>
      <c r="E979" s="224">
        <v>1967</v>
      </c>
      <c r="F979" s="224" t="s">
        <v>17152</v>
      </c>
      <c r="G979" s="224">
        <v>2</v>
      </c>
      <c r="H979" s="224" t="s">
        <v>16975</v>
      </c>
      <c r="I979" s="236">
        <v>375.2</v>
      </c>
      <c r="J979" s="236">
        <v>375.2</v>
      </c>
      <c r="K979" s="237">
        <v>17</v>
      </c>
      <c r="L979" s="224" t="s">
        <v>17021</v>
      </c>
      <c r="M979" s="224" t="s">
        <v>17037</v>
      </c>
      <c r="N979" s="227" t="s">
        <v>17125</v>
      </c>
      <c r="O979" s="232">
        <v>4525164</v>
      </c>
      <c r="P979" s="232"/>
      <c r="Q979" s="232">
        <v>0</v>
      </c>
      <c r="R979" s="232">
        <v>0</v>
      </c>
      <c r="S979" s="232">
        <f t="shared" si="431"/>
        <v>4525164</v>
      </c>
      <c r="T979" s="225">
        <f t="shared" si="398"/>
        <v>12060.671641791045</v>
      </c>
      <c r="U979" s="232">
        <v>15190.63432835821</v>
      </c>
    </row>
    <row r="980" spans="1:21" ht="35.25" x14ac:dyDescent="0.5">
      <c r="B980" s="233" t="s">
        <v>56</v>
      </c>
      <c r="C980" s="251"/>
      <c r="D980" s="223" t="s">
        <v>17004</v>
      </c>
      <c r="E980" s="224" t="s">
        <v>17004</v>
      </c>
      <c r="F980" s="224" t="s">
        <v>17004</v>
      </c>
      <c r="G980" s="224" t="s">
        <v>17004</v>
      </c>
      <c r="H980" s="224" t="s">
        <v>17004</v>
      </c>
      <c r="I980" s="229">
        <f>I981</f>
        <v>946</v>
      </c>
      <c r="J980" s="229">
        <f t="shared" ref="J980:K980" si="436">J981</f>
        <v>854.3</v>
      </c>
      <c r="K980" s="230">
        <f t="shared" si="436"/>
        <v>52</v>
      </c>
      <c r="L980" s="224" t="s">
        <v>17004</v>
      </c>
      <c r="M980" s="224" t="s">
        <v>17004</v>
      </c>
      <c r="N980" s="227" t="s">
        <v>17004</v>
      </c>
      <c r="O980" s="231">
        <v>6572262</v>
      </c>
      <c r="P980" s="229">
        <f t="shared" ref="P980:S980" si="437">P981</f>
        <v>0</v>
      </c>
      <c r="Q980" s="229">
        <f t="shared" si="437"/>
        <v>0</v>
      </c>
      <c r="R980" s="229">
        <f t="shared" si="437"/>
        <v>0</v>
      </c>
      <c r="S980" s="229">
        <f t="shared" si="437"/>
        <v>6572262</v>
      </c>
      <c r="T980" s="225">
        <f t="shared" si="398"/>
        <v>6947.4228329809721</v>
      </c>
      <c r="U980" s="232">
        <f>U981</f>
        <v>8750.4048625792821</v>
      </c>
    </row>
    <row r="981" spans="1:21" ht="35.25" x14ac:dyDescent="0.5">
      <c r="A981">
        <v>1</v>
      </c>
      <c r="B981" s="224">
        <f>SUBTOTAL(9,$A$820:A981)</f>
        <v>121</v>
      </c>
      <c r="C981" s="270" t="s">
        <v>68</v>
      </c>
      <c r="D981" s="271"/>
      <c r="E981" s="224">
        <v>1971</v>
      </c>
      <c r="F981" s="224" t="s">
        <v>17152</v>
      </c>
      <c r="G981" s="224">
        <v>2</v>
      </c>
      <c r="H981" s="224" t="s">
        <v>17028</v>
      </c>
      <c r="I981" s="236">
        <v>946</v>
      </c>
      <c r="J981" s="236">
        <v>854.3</v>
      </c>
      <c r="K981" s="237">
        <v>52</v>
      </c>
      <c r="L981" s="224" t="s">
        <v>17021</v>
      </c>
      <c r="M981" s="224" t="s">
        <v>17037</v>
      </c>
      <c r="N981" s="227" t="s">
        <v>17126</v>
      </c>
      <c r="O981" s="232">
        <v>6572262</v>
      </c>
      <c r="P981" s="232"/>
      <c r="Q981" s="232">
        <v>0</v>
      </c>
      <c r="R981" s="232">
        <v>0</v>
      </c>
      <c r="S981" s="232">
        <f t="shared" si="431"/>
        <v>6572262</v>
      </c>
      <c r="T981" s="225">
        <f t="shared" si="398"/>
        <v>6947.4228329809721</v>
      </c>
      <c r="U981" s="232">
        <v>8750.4048625792821</v>
      </c>
    </row>
    <row r="982" spans="1:21" ht="35.25" x14ac:dyDescent="0.5">
      <c r="B982" s="233" t="s">
        <v>54</v>
      </c>
      <c r="C982" s="251"/>
      <c r="D982" s="223" t="s">
        <v>17004</v>
      </c>
      <c r="E982" s="224" t="s">
        <v>17004</v>
      </c>
      <c r="F982" s="224" t="s">
        <v>17004</v>
      </c>
      <c r="G982" s="224" t="s">
        <v>17004</v>
      </c>
      <c r="H982" s="224" t="s">
        <v>17004</v>
      </c>
      <c r="I982" s="229">
        <f>I983</f>
        <v>418.9</v>
      </c>
      <c r="J982" s="229">
        <f t="shared" ref="J982:K982" si="438">J983</f>
        <v>372.4</v>
      </c>
      <c r="K982" s="230">
        <f t="shared" si="438"/>
        <v>8</v>
      </c>
      <c r="L982" s="224" t="s">
        <v>17004</v>
      </c>
      <c r="M982" s="224" t="s">
        <v>17004</v>
      </c>
      <c r="N982" s="227" t="s">
        <v>17004</v>
      </c>
      <c r="O982" s="231">
        <v>3102969.6</v>
      </c>
      <c r="P982" s="229">
        <f t="shared" ref="P982:S982" si="439">P983</f>
        <v>0</v>
      </c>
      <c r="Q982" s="229">
        <f t="shared" si="439"/>
        <v>0</v>
      </c>
      <c r="R982" s="229">
        <f t="shared" si="439"/>
        <v>0</v>
      </c>
      <c r="S982" s="229">
        <f t="shared" si="439"/>
        <v>3102969.6</v>
      </c>
      <c r="T982" s="225">
        <f t="shared" si="398"/>
        <v>7407.4232513726429</v>
      </c>
      <c r="U982" s="232">
        <f>U983</f>
        <v>9329.7837192647421</v>
      </c>
    </row>
    <row r="983" spans="1:21" ht="35.25" x14ac:dyDescent="0.5">
      <c r="A983">
        <v>1</v>
      </c>
      <c r="B983" s="224">
        <f>SUBTOTAL(9,$A$820:A983)</f>
        <v>122</v>
      </c>
      <c r="C983" s="234" t="s">
        <v>69</v>
      </c>
      <c r="D983" s="235"/>
      <c r="E983" s="224">
        <v>1965</v>
      </c>
      <c r="F983" s="224" t="s">
        <v>17152</v>
      </c>
      <c r="G983" s="224">
        <v>2</v>
      </c>
      <c r="H983" s="224" t="s">
        <v>16975</v>
      </c>
      <c r="I983" s="236">
        <v>418.9</v>
      </c>
      <c r="J983" s="236">
        <v>372.4</v>
      </c>
      <c r="K983" s="237">
        <v>8</v>
      </c>
      <c r="L983" s="224" t="s">
        <v>17021</v>
      </c>
      <c r="M983" s="224" t="s">
        <v>17037</v>
      </c>
      <c r="N983" s="227" t="s">
        <v>17124</v>
      </c>
      <c r="O983" s="232">
        <v>3102969.6</v>
      </c>
      <c r="P983" s="232"/>
      <c r="Q983" s="232">
        <v>0</v>
      </c>
      <c r="R983" s="232">
        <v>0</v>
      </c>
      <c r="S983" s="232">
        <f t="shared" si="431"/>
        <v>3102969.6</v>
      </c>
      <c r="T983" s="225">
        <f t="shared" si="398"/>
        <v>7407.4232513726429</v>
      </c>
      <c r="U983" s="232">
        <v>9329.7837192647421</v>
      </c>
    </row>
    <row r="984" spans="1:21" ht="35.25" x14ac:dyDescent="0.5">
      <c r="B984" s="233" t="s">
        <v>491</v>
      </c>
      <c r="C984" s="251"/>
      <c r="D984" s="223" t="s">
        <v>17004</v>
      </c>
      <c r="E984" s="224" t="s">
        <v>17004</v>
      </c>
      <c r="F984" s="224" t="s">
        <v>17004</v>
      </c>
      <c r="G984" s="224" t="s">
        <v>17004</v>
      </c>
      <c r="H984" s="224" t="s">
        <v>17004</v>
      </c>
      <c r="I984" s="229">
        <f>I985</f>
        <v>3265.3</v>
      </c>
      <c r="J984" s="229">
        <f t="shared" ref="J984:K984" si="440">J985</f>
        <v>1908.7</v>
      </c>
      <c r="K984" s="230">
        <f t="shared" si="440"/>
        <v>102</v>
      </c>
      <c r="L984" s="224" t="s">
        <v>17004</v>
      </c>
      <c r="M984" s="224" t="s">
        <v>17004</v>
      </c>
      <c r="N984" s="227" t="s">
        <v>17004</v>
      </c>
      <c r="O984" s="231">
        <v>16205981.91</v>
      </c>
      <c r="P984" s="229">
        <f t="shared" ref="P984:S984" si="441">P985</f>
        <v>0</v>
      </c>
      <c r="Q984" s="229">
        <f t="shared" si="441"/>
        <v>0</v>
      </c>
      <c r="R984" s="229">
        <f t="shared" si="441"/>
        <v>0</v>
      </c>
      <c r="S984" s="229">
        <f t="shared" si="441"/>
        <v>16205981.91</v>
      </c>
      <c r="T984" s="225">
        <f t="shared" si="398"/>
        <v>4963.091265733623</v>
      </c>
      <c r="U984" s="232">
        <f>U985</f>
        <v>6616.2121703978182</v>
      </c>
    </row>
    <row r="985" spans="1:21" ht="35.25" x14ac:dyDescent="0.5">
      <c r="A985">
        <v>1</v>
      </c>
      <c r="B985" s="224">
        <f>SUBTOTAL(9,$A$820:A985)</f>
        <v>123</v>
      </c>
      <c r="C985" s="234" t="s">
        <v>494</v>
      </c>
      <c r="D985" s="235"/>
      <c r="E985" s="224">
        <v>1994</v>
      </c>
      <c r="F985" s="224" t="s">
        <v>17152</v>
      </c>
      <c r="G985" s="224">
        <v>2</v>
      </c>
      <c r="H985" s="224" t="s">
        <v>17024</v>
      </c>
      <c r="I985" s="236">
        <v>3265.3</v>
      </c>
      <c r="J985" s="236">
        <v>1908.7</v>
      </c>
      <c r="K985" s="237">
        <v>102</v>
      </c>
      <c r="L985" s="224" t="s">
        <v>17021</v>
      </c>
      <c r="M985" s="224" t="s">
        <v>17037</v>
      </c>
      <c r="N985" s="227" t="s">
        <v>17115</v>
      </c>
      <c r="O985" s="232">
        <v>16205981.91</v>
      </c>
      <c r="P985" s="232"/>
      <c r="Q985" s="232">
        <v>0</v>
      </c>
      <c r="R985" s="232">
        <v>0</v>
      </c>
      <c r="S985" s="232">
        <f t="shared" ref="S985:S987" si="442">O985-Q985-R985</f>
        <v>16205981.91</v>
      </c>
      <c r="T985" s="225">
        <f t="shared" si="398"/>
        <v>4963.091265733623</v>
      </c>
      <c r="U985" s="232">
        <v>6616.2121703978182</v>
      </c>
    </row>
    <row r="986" spans="1:21" ht="35.25" x14ac:dyDescent="0.5">
      <c r="B986" s="233" t="s">
        <v>506</v>
      </c>
      <c r="C986" s="251"/>
      <c r="D986" s="223" t="s">
        <v>17004</v>
      </c>
      <c r="E986" s="224" t="s">
        <v>17004</v>
      </c>
      <c r="F986" s="224" t="s">
        <v>17004</v>
      </c>
      <c r="G986" s="224" t="s">
        <v>17004</v>
      </c>
      <c r="H986" s="224" t="s">
        <v>17004</v>
      </c>
      <c r="I986" s="229">
        <f>I987</f>
        <v>627.5</v>
      </c>
      <c r="J986" s="229">
        <f t="shared" ref="J986:K986" si="443">J987</f>
        <v>559.4</v>
      </c>
      <c r="K986" s="230">
        <f t="shared" si="443"/>
        <v>26</v>
      </c>
      <c r="L986" s="224" t="s">
        <v>17004</v>
      </c>
      <c r="M986" s="224" t="s">
        <v>17004</v>
      </c>
      <c r="N986" s="227" t="s">
        <v>17004</v>
      </c>
      <c r="O986" s="231">
        <v>4039280.1599999997</v>
      </c>
      <c r="P986" s="229">
        <f t="shared" ref="P986:S986" si="444">P987</f>
        <v>0</v>
      </c>
      <c r="Q986" s="229">
        <f t="shared" si="444"/>
        <v>0</v>
      </c>
      <c r="R986" s="229">
        <f t="shared" si="444"/>
        <v>0</v>
      </c>
      <c r="S986" s="229">
        <f t="shared" si="444"/>
        <v>4039280.1599999997</v>
      </c>
      <c r="T986" s="225">
        <f t="shared" si="398"/>
        <v>6437.0998565737045</v>
      </c>
      <c r="U986" s="232">
        <f>U987</f>
        <v>8581.1873147410352</v>
      </c>
    </row>
    <row r="987" spans="1:21" ht="35.25" x14ac:dyDescent="0.5">
      <c r="A987">
        <v>1</v>
      </c>
      <c r="B987" s="224">
        <f>SUBTOTAL(9,$A$820:A987)</f>
        <v>124</v>
      </c>
      <c r="C987" s="234" t="s">
        <v>505</v>
      </c>
      <c r="D987" s="235"/>
      <c r="E987" s="224">
        <v>1990</v>
      </c>
      <c r="F987" s="224" t="s">
        <v>17026</v>
      </c>
      <c r="G987" s="224">
        <v>2</v>
      </c>
      <c r="H987" s="224" t="s">
        <v>16975</v>
      </c>
      <c r="I987" s="236">
        <v>627.5</v>
      </c>
      <c r="J987" s="236">
        <v>559.4</v>
      </c>
      <c r="K987" s="237">
        <v>26</v>
      </c>
      <c r="L987" s="224" t="s">
        <v>17021</v>
      </c>
      <c r="M987" s="224" t="s">
        <v>17056</v>
      </c>
      <c r="N987" s="227" t="s">
        <v>17025</v>
      </c>
      <c r="O987" s="232">
        <v>4039280.1599999997</v>
      </c>
      <c r="P987" s="232"/>
      <c r="Q987" s="232">
        <v>0</v>
      </c>
      <c r="R987" s="232">
        <v>0</v>
      </c>
      <c r="S987" s="232">
        <f t="shared" si="442"/>
        <v>4039280.1599999997</v>
      </c>
      <c r="T987" s="225">
        <f t="shared" si="398"/>
        <v>6437.0998565737045</v>
      </c>
      <c r="U987" s="232">
        <v>8581.1873147410352</v>
      </c>
    </row>
    <row r="988" spans="1:21" ht="35.25" x14ac:dyDescent="0.5">
      <c r="B988" s="233" t="s">
        <v>312</v>
      </c>
      <c r="C988" s="251"/>
      <c r="D988" s="223" t="s">
        <v>17004</v>
      </c>
      <c r="E988" s="224" t="s">
        <v>17004</v>
      </c>
      <c r="F988" s="224" t="s">
        <v>17004</v>
      </c>
      <c r="G988" s="224" t="s">
        <v>17004</v>
      </c>
      <c r="H988" s="224" t="s">
        <v>17004</v>
      </c>
      <c r="I988" s="229">
        <f>I989+I990</f>
        <v>3230</v>
      </c>
      <c r="J988" s="229">
        <f t="shared" ref="J988:K988" si="445">J989+J990</f>
        <v>2919.7999999999997</v>
      </c>
      <c r="K988" s="230">
        <f t="shared" si="445"/>
        <v>131</v>
      </c>
      <c r="L988" s="224" t="s">
        <v>17004</v>
      </c>
      <c r="M988" s="224" t="s">
        <v>17004</v>
      </c>
      <c r="N988" s="227" t="s">
        <v>17004</v>
      </c>
      <c r="O988" s="231">
        <v>13569014.32</v>
      </c>
      <c r="P988" s="229">
        <f t="shared" ref="P988:S988" si="446">P989+P990</f>
        <v>0</v>
      </c>
      <c r="Q988" s="229">
        <f t="shared" si="446"/>
        <v>0</v>
      </c>
      <c r="R988" s="229">
        <f t="shared" si="446"/>
        <v>0</v>
      </c>
      <c r="S988" s="229">
        <f t="shared" si="446"/>
        <v>13569014.32</v>
      </c>
      <c r="T988" s="225">
        <f t="shared" si="398"/>
        <v>4200.9332260061919</v>
      </c>
      <c r="U988" s="232">
        <f>MAX(U989:U990)</f>
        <v>9701.4203273040475</v>
      </c>
    </row>
    <row r="989" spans="1:21" ht="35.25" x14ac:dyDescent="0.5">
      <c r="A989">
        <v>1</v>
      </c>
      <c r="B989" s="224">
        <f>SUBTOTAL(9,$A$820:A989)</f>
        <v>125</v>
      </c>
      <c r="C989" s="234" t="s">
        <v>311</v>
      </c>
      <c r="D989" s="235"/>
      <c r="E989" s="224">
        <v>1980</v>
      </c>
      <c r="F989" s="224" t="s">
        <v>17152</v>
      </c>
      <c r="G989" s="224">
        <v>2</v>
      </c>
      <c r="H989" s="224" t="s">
        <v>17028</v>
      </c>
      <c r="I989" s="236">
        <v>928.8</v>
      </c>
      <c r="J989" s="236">
        <v>844.6</v>
      </c>
      <c r="K989" s="237">
        <v>46</v>
      </c>
      <c r="L989" s="224" t="s">
        <v>17021</v>
      </c>
      <c r="M989" s="224" t="s">
        <v>17056</v>
      </c>
      <c r="N989" s="227" t="s">
        <v>17025</v>
      </c>
      <c r="O989" s="232">
        <v>6571694.3200000003</v>
      </c>
      <c r="P989" s="232"/>
      <c r="Q989" s="232">
        <v>0</v>
      </c>
      <c r="R989" s="232">
        <v>0</v>
      </c>
      <c r="S989" s="232">
        <f t="shared" ref="S989:S993" si="447">O989-Q989-R989</f>
        <v>6571694.3200000003</v>
      </c>
      <c r="T989" s="225">
        <f t="shared" si="398"/>
        <v>7075.4676141257542</v>
      </c>
      <c r="U989" s="232">
        <v>9701.4203273040475</v>
      </c>
    </row>
    <row r="990" spans="1:21" ht="35.25" x14ac:dyDescent="0.5">
      <c r="A990">
        <v>1</v>
      </c>
      <c r="B990" s="224">
        <f>SUBTOTAL(9,$A$820:A990)</f>
        <v>126</v>
      </c>
      <c r="C990" s="234" t="s">
        <v>313</v>
      </c>
      <c r="D990" s="235"/>
      <c r="E990" s="224">
        <v>1989</v>
      </c>
      <c r="F990" s="224" t="s">
        <v>17026</v>
      </c>
      <c r="G990" s="224">
        <v>4</v>
      </c>
      <c r="H990" s="224" t="s">
        <v>17024</v>
      </c>
      <c r="I990" s="236">
        <v>2301.1999999999998</v>
      </c>
      <c r="J990" s="236">
        <v>2075.1999999999998</v>
      </c>
      <c r="K990" s="237">
        <v>85</v>
      </c>
      <c r="L990" s="224" t="s">
        <v>17021</v>
      </c>
      <c r="M990" s="224" t="s">
        <v>17037</v>
      </c>
      <c r="N990" s="227" t="s">
        <v>17149</v>
      </c>
      <c r="O990" s="232">
        <v>6997320</v>
      </c>
      <c r="P990" s="232"/>
      <c r="Q990" s="232">
        <v>0</v>
      </c>
      <c r="R990" s="232">
        <v>0</v>
      </c>
      <c r="S990" s="232">
        <f t="shared" si="447"/>
        <v>6997320</v>
      </c>
      <c r="T990" s="225">
        <f t="shared" si="398"/>
        <v>3040.7265774378589</v>
      </c>
      <c r="U990" s="232">
        <v>3103.6074952198855</v>
      </c>
    </row>
    <row r="991" spans="1:21" ht="35.25" x14ac:dyDescent="0.5">
      <c r="B991" s="233" t="s">
        <v>308</v>
      </c>
      <c r="C991" s="251"/>
      <c r="D991" s="223" t="s">
        <v>17004</v>
      </c>
      <c r="E991" s="224" t="s">
        <v>17004</v>
      </c>
      <c r="F991" s="224" t="s">
        <v>17004</v>
      </c>
      <c r="G991" s="224" t="s">
        <v>17004</v>
      </c>
      <c r="H991" s="224" t="s">
        <v>17004</v>
      </c>
      <c r="I991" s="229">
        <f>I992+I993</f>
        <v>2655.54</v>
      </c>
      <c r="J991" s="229">
        <f t="shared" ref="J991:K991" si="448">J992+J993</f>
        <v>2298.2399999999998</v>
      </c>
      <c r="K991" s="230">
        <f t="shared" si="448"/>
        <v>114</v>
      </c>
      <c r="L991" s="224" t="s">
        <v>17004</v>
      </c>
      <c r="M991" s="224" t="s">
        <v>17004</v>
      </c>
      <c r="N991" s="227" t="s">
        <v>17004</v>
      </c>
      <c r="O991" s="231">
        <v>7704383.129999999</v>
      </c>
      <c r="P991" s="229">
        <f t="shared" ref="P991:S991" si="449">P992+P993</f>
        <v>0</v>
      </c>
      <c r="Q991" s="229">
        <f t="shared" si="449"/>
        <v>0</v>
      </c>
      <c r="R991" s="229">
        <f t="shared" si="449"/>
        <v>0</v>
      </c>
      <c r="S991" s="229">
        <f t="shared" si="449"/>
        <v>7704383.129999999</v>
      </c>
      <c r="T991" s="225">
        <f t="shared" si="398"/>
        <v>2901.249135768996</v>
      </c>
      <c r="U991" s="232">
        <f>MAX(U992:U993)</f>
        <v>6672.9016089108909</v>
      </c>
    </row>
    <row r="992" spans="1:21" ht="35.25" x14ac:dyDescent="0.5">
      <c r="A992">
        <v>1</v>
      </c>
      <c r="B992" s="224">
        <f>SUBTOTAL(9,$A$820:A992)</f>
        <v>127</v>
      </c>
      <c r="C992" s="234" t="s">
        <v>314</v>
      </c>
      <c r="D992" s="235"/>
      <c r="E992" s="224">
        <v>1957</v>
      </c>
      <c r="F992" s="224" t="s">
        <v>17152</v>
      </c>
      <c r="G992" s="224">
        <v>2</v>
      </c>
      <c r="H992" s="224" t="s">
        <v>16973</v>
      </c>
      <c r="I992" s="236">
        <v>791.84</v>
      </c>
      <c r="J992" s="236">
        <v>585.14</v>
      </c>
      <c r="K992" s="237">
        <v>40</v>
      </c>
      <c r="L992" s="224" t="s">
        <v>17021</v>
      </c>
      <c r="M992" s="224" t="s">
        <v>17056</v>
      </c>
      <c r="N992" s="227" t="s">
        <v>17025</v>
      </c>
      <c r="O992" s="232">
        <v>2460578.1199999996</v>
      </c>
      <c r="P992" s="232"/>
      <c r="Q992" s="232">
        <v>0</v>
      </c>
      <c r="R992" s="232">
        <v>0</v>
      </c>
      <c r="S992" s="232">
        <f t="shared" si="447"/>
        <v>2460578.1199999996</v>
      </c>
      <c r="T992" s="225">
        <f t="shared" si="398"/>
        <v>3107.4183168316827</v>
      </c>
      <c r="U992" s="232">
        <v>6672.9016089108909</v>
      </c>
    </row>
    <row r="993" spans="1:16197" ht="35.25" x14ac:dyDescent="0.5">
      <c r="A993">
        <v>1</v>
      </c>
      <c r="B993" s="224">
        <f>SUBTOTAL(9,$A$820:A993)</f>
        <v>128</v>
      </c>
      <c r="C993" s="234" t="s">
        <v>315</v>
      </c>
      <c r="D993" s="235"/>
      <c r="E993" s="224">
        <v>1979</v>
      </c>
      <c r="F993" s="224" t="s">
        <v>17026</v>
      </c>
      <c r="G993" s="224">
        <v>5</v>
      </c>
      <c r="H993" s="224" t="s">
        <v>17028</v>
      </c>
      <c r="I993" s="236">
        <v>1863.7</v>
      </c>
      <c r="J993" s="236">
        <v>1713.1</v>
      </c>
      <c r="K993" s="237">
        <v>74</v>
      </c>
      <c r="L993" s="224" t="s">
        <v>17021</v>
      </c>
      <c r="M993" s="224" t="s">
        <v>17037</v>
      </c>
      <c r="N993" s="227" t="s">
        <v>17149</v>
      </c>
      <c r="O993" s="232">
        <v>5243805.01</v>
      </c>
      <c r="P993" s="232"/>
      <c r="Q993" s="232">
        <v>0</v>
      </c>
      <c r="R993" s="232">
        <v>0</v>
      </c>
      <c r="S993" s="232">
        <f t="shared" si="447"/>
        <v>5243805.01</v>
      </c>
      <c r="T993" s="225">
        <f t="shared" si="398"/>
        <v>2813.6529538015775</v>
      </c>
      <c r="U993" s="232">
        <v>2871.8380812362507</v>
      </c>
    </row>
    <row r="994" spans="1:16197" ht="35.25" x14ac:dyDescent="0.25">
      <c r="B994" s="325" t="s">
        <v>17253</v>
      </c>
      <c r="C994" s="326"/>
      <c r="D994" s="326"/>
      <c r="E994" s="326"/>
      <c r="F994" s="326"/>
      <c r="G994" s="326"/>
      <c r="H994" s="326"/>
      <c r="I994" s="326"/>
      <c r="J994" s="326"/>
      <c r="K994" s="326"/>
      <c r="L994" s="326"/>
      <c r="M994" s="326"/>
      <c r="N994" s="326"/>
      <c r="O994" s="326"/>
      <c r="P994" s="326"/>
      <c r="Q994" s="326"/>
      <c r="R994" s="326"/>
      <c r="S994" s="326"/>
      <c r="T994" s="326"/>
      <c r="U994" s="327"/>
    </row>
    <row r="995" spans="1:16197" s="44" customFormat="1" ht="35.25" x14ac:dyDescent="0.5">
      <c r="B995" s="233" t="s">
        <v>17257</v>
      </c>
      <c r="C995" s="251"/>
      <c r="D995" s="266"/>
      <c r="E995" s="224" t="s">
        <v>17004</v>
      </c>
      <c r="F995" s="224" t="s">
        <v>17004</v>
      </c>
      <c r="G995" s="224" t="s">
        <v>17004</v>
      </c>
      <c r="H995" s="224" t="s">
        <v>17004</v>
      </c>
      <c r="I995" s="229">
        <f>I996</f>
        <v>6998.4000000000005</v>
      </c>
      <c r="J995" s="229">
        <f t="shared" ref="J995:K995" si="450">J996</f>
        <v>4867.91</v>
      </c>
      <c r="K995" s="272">
        <f t="shared" si="450"/>
        <v>263</v>
      </c>
      <c r="L995" s="224" t="s">
        <v>17004</v>
      </c>
      <c r="M995" s="224" t="s">
        <v>17004</v>
      </c>
      <c r="N995" s="227" t="s">
        <v>17004</v>
      </c>
      <c r="O995" s="231">
        <f>O996</f>
        <v>16843598.040000003</v>
      </c>
      <c r="P995" s="231">
        <f t="shared" ref="P995:R995" si="451">P996</f>
        <v>0</v>
      </c>
      <c r="Q995" s="229">
        <f t="shared" si="451"/>
        <v>0</v>
      </c>
      <c r="R995" s="229">
        <f t="shared" si="451"/>
        <v>0</v>
      </c>
      <c r="S995" s="229">
        <f>S996</f>
        <v>16843598.040000003</v>
      </c>
      <c r="T995" s="225">
        <f t="shared" ref="T995:T1002" si="452">O995/I995</f>
        <v>2406.778412208505</v>
      </c>
      <c r="U995" s="232">
        <f>MAX(U996:U1002)</f>
        <v>9361.65</v>
      </c>
      <c r="V995"/>
      <c r="W995" s="45"/>
      <c r="X995" s="45"/>
      <c r="Y995" s="45"/>
      <c r="Z995" s="45"/>
      <c r="AA995" s="45"/>
      <c r="AB995" s="45"/>
      <c r="AC995" s="45"/>
      <c r="AD995" s="45"/>
      <c r="AE995" s="45"/>
      <c r="AF995" s="45"/>
      <c r="AG995" s="45"/>
      <c r="AH995" s="45"/>
      <c r="AI995" s="45"/>
      <c r="AJ995" s="45"/>
      <c r="AK995" s="45"/>
      <c r="AL995" s="45"/>
      <c r="AM995" s="45"/>
      <c r="AN995" s="45"/>
      <c r="AO995" s="45"/>
      <c r="AP995" s="45"/>
      <c r="AQ995" s="45"/>
      <c r="AR995" s="45"/>
      <c r="AS995" s="45"/>
      <c r="AT995" s="45"/>
      <c r="AU995" s="45"/>
      <c r="AV995" s="45"/>
      <c r="AW995" s="45"/>
      <c r="AX995" s="45"/>
      <c r="AY995" s="45"/>
      <c r="AZ995" s="45"/>
      <c r="BA995" s="45"/>
      <c r="BB995" s="45"/>
      <c r="BC995" s="45"/>
      <c r="BD995" s="45"/>
      <c r="BE995" s="45"/>
      <c r="BF995" s="45"/>
      <c r="BG995" s="45"/>
      <c r="BH995" s="45"/>
      <c r="BI995" s="45"/>
      <c r="BJ995" s="45"/>
      <c r="BK995" s="45"/>
      <c r="BL995" s="45"/>
      <c r="BM995" s="45"/>
      <c r="BN995" s="45"/>
      <c r="BO995" s="45"/>
      <c r="BP995" s="45"/>
      <c r="BQ995" s="45"/>
      <c r="BR995" s="45"/>
      <c r="BS995" s="45"/>
      <c r="BT995" s="45"/>
      <c r="BU995" s="45"/>
      <c r="BV995" s="45"/>
      <c r="BW995" s="45"/>
      <c r="BX995" s="45"/>
      <c r="BY995" s="45"/>
      <c r="BZ995" s="45"/>
      <c r="CA995" s="45"/>
      <c r="CB995" s="45"/>
      <c r="CC995" s="45"/>
      <c r="CD995" s="45"/>
      <c r="CE995" s="45"/>
      <c r="CF995" s="45"/>
      <c r="CG995" s="45"/>
      <c r="CH995" s="45"/>
      <c r="CI995" s="45"/>
      <c r="CJ995" s="45"/>
      <c r="CK995" s="45"/>
      <c r="CL995" s="45"/>
      <c r="CM995" s="45"/>
      <c r="CN995" s="45"/>
      <c r="CO995" s="45"/>
      <c r="CP995" s="45"/>
      <c r="CQ995" s="45"/>
      <c r="CR995" s="45"/>
      <c r="CS995" s="45"/>
      <c r="CT995" s="45"/>
      <c r="CU995" s="45"/>
      <c r="CV995" s="45"/>
      <c r="CW995" s="45"/>
      <c r="CX995" s="45"/>
      <c r="CY995" s="45"/>
      <c r="CZ995" s="45"/>
      <c r="DA995" s="45"/>
      <c r="DB995" s="45"/>
      <c r="DC995" s="45"/>
      <c r="DD995" s="45"/>
      <c r="DE995" s="45"/>
      <c r="DF995" s="45"/>
      <c r="DG995" s="45"/>
      <c r="DH995" s="45"/>
      <c r="DI995" s="45"/>
      <c r="DJ995" s="45"/>
      <c r="DK995" s="45"/>
      <c r="DL995" s="45"/>
      <c r="DM995" s="45"/>
      <c r="DN995" s="45"/>
      <c r="DO995" s="45"/>
      <c r="DP995" s="45"/>
      <c r="DQ995" s="45"/>
      <c r="DR995" s="45"/>
      <c r="DS995" s="45"/>
      <c r="DT995" s="45"/>
      <c r="DU995" s="45"/>
      <c r="DV995" s="45"/>
      <c r="DW995" s="45"/>
      <c r="DX995" s="45"/>
      <c r="DY995" s="45"/>
      <c r="DZ995" s="45"/>
      <c r="EA995" s="45"/>
      <c r="EB995" s="45"/>
      <c r="EC995" s="45"/>
      <c r="ED995" s="45"/>
      <c r="EE995" s="45"/>
      <c r="EF995" s="45"/>
      <c r="EG995" s="45"/>
      <c r="EH995" s="45"/>
      <c r="EI995" s="45"/>
      <c r="EJ995" s="45"/>
      <c r="EK995" s="45"/>
      <c r="EL995" s="45"/>
      <c r="EM995" s="45"/>
      <c r="EN995" s="45"/>
      <c r="EO995" s="45"/>
      <c r="EP995" s="45"/>
      <c r="EQ995" s="45"/>
      <c r="ER995" s="45"/>
      <c r="ES995" s="45"/>
      <c r="ET995" s="45"/>
      <c r="EU995" s="45"/>
      <c r="EV995" s="45"/>
      <c r="EW995" s="45"/>
      <c r="EX995" s="45"/>
      <c r="EY995" s="45"/>
      <c r="EZ995" s="45"/>
      <c r="FA995" s="45"/>
      <c r="FB995" s="45"/>
      <c r="FC995" s="45"/>
      <c r="FD995" s="45"/>
      <c r="FE995" s="45"/>
      <c r="FF995" s="45"/>
      <c r="FG995" s="45"/>
      <c r="FH995" s="45"/>
      <c r="FI995" s="45"/>
      <c r="FJ995" s="45"/>
      <c r="FK995" s="45"/>
      <c r="FL995" s="45"/>
      <c r="FM995" s="45"/>
      <c r="FN995" s="45"/>
      <c r="FO995" s="45"/>
      <c r="FP995" s="45"/>
      <c r="FQ995" s="45"/>
      <c r="FR995" s="45"/>
      <c r="FS995" s="45"/>
      <c r="FT995" s="45"/>
      <c r="FU995" s="45"/>
      <c r="FV995" s="45"/>
      <c r="FW995" s="45"/>
      <c r="FX995" s="45"/>
      <c r="FY995" s="45"/>
      <c r="FZ995" s="45"/>
      <c r="GA995" s="45"/>
      <c r="GB995" s="45"/>
      <c r="GC995" s="45"/>
      <c r="GD995" s="45"/>
      <c r="GE995" s="45"/>
      <c r="GF995" s="45"/>
      <c r="GG995" s="45"/>
      <c r="GH995" s="45"/>
      <c r="GI995" s="45"/>
      <c r="GJ995" s="45"/>
      <c r="GK995" s="45"/>
      <c r="GL995" s="45"/>
      <c r="GM995" s="45"/>
      <c r="GN995" s="45"/>
      <c r="GO995" s="45"/>
      <c r="GP995" s="45"/>
      <c r="GQ995" s="45"/>
      <c r="GR995" s="45"/>
      <c r="GS995" s="45"/>
      <c r="GT995" s="45"/>
      <c r="GU995" s="45"/>
      <c r="GV995" s="45"/>
      <c r="GW995" s="45"/>
      <c r="GX995" s="45"/>
      <c r="GY995" s="45"/>
      <c r="GZ995" s="45"/>
      <c r="HA995" s="45"/>
      <c r="HB995" s="45"/>
      <c r="HC995" s="45"/>
      <c r="HD995" s="45"/>
      <c r="HE995" s="45"/>
      <c r="HF995" s="45"/>
      <c r="HG995" s="45"/>
      <c r="HH995" s="45"/>
      <c r="HI995" s="45"/>
      <c r="HJ995" s="45"/>
      <c r="HK995" s="45"/>
      <c r="HL995" s="45"/>
      <c r="HM995" s="45"/>
      <c r="HN995" s="45"/>
      <c r="HO995" s="45"/>
      <c r="HP995" s="45"/>
      <c r="HQ995" s="45"/>
      <c r="HR995" s="45"/>
      <c r="HS995" s="45"/>
      <c r="HT995" s="45"/>
      <c r="HU995" s="45"/>
      <c r="HV995" s="45"/>
      <c r="HW995" s="45"/>
      <c r="HX995" s="45"/>
      <c r="HY995" s="45"/>
      <c r="HZ995" s="45"/>
      <c r="IA995" s="45"/>
      <c r="IB995" s="45"/>
      <c r="IC995" s="45"/>
      <c r="ID995" s="45"/>
      <c r="IE995" s="45"/>
      <c r="IF995" s="45"/>
      <c r="IG995" s="45"/>
      <c r="IH995" s="45"/>
      <c r="II995" s="45"/>
      <c r="IJ995" s="45"/>
      <c r="IK995" s="45"/>
      <c r="IL995" s="45"/>
      <c r="IM995" s="45"/>
      <c r="IN995" s="45"/>
      <c r="IO995" s="45"/>
      <c r="IP995" s="45"/>
      <c r="IQ995" s="45"/>
      <c r="IR995" s="45"/>
      <c r="IS995" s="45"/>
      <c r="IT995" s="45"/>
      <c r="IU995" s="45"/>
      <c r="IV995" s="45"/>
      <c r="IW995" s="45"/>
      <c r="IX995" s="45"/>
      <c r="IY995" s="45"/>
      <c r="IZ995" s="45"/>
      <c r="JA995" s="45"/>
      <c r="JB995" s="45"/>
      <c r="JC995" s="45"/>
      <c r="JD995" s="45"/>
      <c r="JE995" s="45"/>
      <c r="JF995" s="45"/>
      <c r="JG995" s="45"/>
      <c r="JH995" s="45"/>
      <c r="JI995" s="45"/>
      <c r="JJ995" s="45"/>
      <c r="JK995" s="45"/>
      <c r="JL995" s="45"/>
      <c r="JM995" s="45"/>
      <c r="JN995" s="45"/>
      <c r="JO995" s="45"/>
      <c r="JP995" s="45"/>
      <c r="JQ995" s="45"/>
      <c r="JR995" s="45"/>
      <c r="JS995" s="45"/>
      <c r="JT995" s="45"/>
      <c r="JU995" s="45"/>
      <c r="JV995" s="45"/>
      <c r="JW995" s="45"/>
      <c r="JX995" s="45"/>
      <c r="JY995" s="45"/>
      <c r="JZ995" s="45"/>
      <c r="KA995" s="45"/>
      <c r="KB995" s="45"/>
      <c r="KC995" s="45"/>
      <c r="KD995" s="45"/>
      <c r="KE995" s="45"/>
      <c r="KF995" s="45"/>
      <c r="KG995" s="45"/>
      <c r="KH995" s="45"/>
      <c r="KI995" s="45"/>
      <c r="KJ995" s="45"/>
      <c r="KK995" s="45"/>
      <c r="KL995" s="45"/>
      <c r="KM995" s="45"/>
      <c r="KN995" s="45"/>
      <c r="KO995" s="45"/>
      <c r="KP995" s="45"/>
      <c r="KQ995" s="45"/>
      <c r="KR995" s="45"/>
      <c r="KS995" s="45"/>
      <c r="KT995" s="45"/>
      <c r="KU995" s="45"/>
      <c r="KV995" s="45"/>
      <c r="KW995" s="45"/>
      <c r="KX995" s="45"/>
      <c r="KY995" s="45"/>
      <c r="KZ995" s="45"/>
      <c r="LA995" s="45"/>
      <c r="LB995" s="45"/>
      <c r="LC995" s="45"/>
      <c r="LD995" s="45"/>
      <c r="LE995" s="45"/>
      <c r="LF995" s="45"/>
      <c r="LG995" s="45"/>
      <c r="LH995" s="45"/>
      <c r="LI995" s="45"/>
      <c r="LJ995" s="45"/>
      <c r="LK995" s="45"/>
      <c r="LL995" s="45"/>
      <c r="LM995" s="45"/>
      <c r="LN995" s="45"/>
      <c r="LO995" s="45"/>
      <c r="LP995" s="45"/>
      <c r="LQ995" s="45"/>
      <c r="LR995" s="45"/>
      <c r="LS995" s="45"/>
      <c r="LT995" s="45"/>
      <c r="LU995" s="45"/>
      <c r="LV995" s="45"/>
      <c r="LW995" s="45"/>
      <c r="LX995" s="45"/>
      <c r="LY995" s="45"/>
      <c r="LZ995" s="45"/>
      <c r="MA995" s="45"/>
      <c r="MB995" s="45"/>
      <c r="MC995" s="45"/>
      <c r="MD995" s="45"/>
      <c r="ME995" s="45"/>
      <c r="MF995" s="45"/>
      <c r="MG995" s="45"/>
      <c r="MH995" s="45"/>
      <c r="MI995" s="45"/>
      <c r="MJ995" s="45"/>
      <c r="MK995" s="45"/>
      <c r="ML995" s="45"/>
      <c r="MM995" s="45"/>
      <c r="MN995" s="45"/>
      <c r="MO995" s="45"/>
      <c r="MP995" s="45"/>
      <c r="MQ995" s="45"/>
      <c r="MR995" s="45"/>
      <c r="MS995" s="45"/>
      <c r="MT995" s="45"/>
      <c r="MU995" s="45"/>
      <c r="MV995" s="45"/>
      <c r="MW995" s="45"/>
      <c r="MX995" s="45"/>
      <c r="MY995" s="45"/>
      <c r="MZ995" s="45"/>
      <c r="NA995" s="45"/>
      <c r="NB995" s="45"/>
      <c r="NC995" s="45"/>
      <c r="ND995" s="45"/>
      <c r="NE995" s="45"/>
      <c r="NF995" s="45"/>
      <c r="NG995" s="45"/>
      <c r="NH995" s="45"/>
      <c r="NI995" s="45"/>
      <c r="NJ995" s="45"/>
      <c r="NK995" s="45"/>
      <c r="NL995" s="45"/>
      <c r="NM995" s="45"/>
      <c r="NN995" s="45"/>
      <c r="NO995" s="45"/>
      <c r="NP995" s="45"/>
      <c r="NQ995" s="45"/>
      <c r="NR995" s="45"/>
      <c r="NS995" s="45"/>
      <c r="NT995" s="45"/>
      <c r="NU995" s="45"/>
      <c r="NV995" s="45"/>
      <c r="NW995" s="45"/>
      <c r="NX995" s="45"/>
      <c r="NY995" s="45"/>
      <c r="NZ995" s="45"/>
      <c r="OA995" s="45"/>
      <c r="OB995" s="45"/>
      <c r="OC995" s="45"/>
      <c r="OD995" s="45"/>
      <c r="OE995" s="45"/>
      <c r="OF995" s="45"/>
      <c r="OG995" s="45"/>
      <c r="OH995" s="45"/>
      <c r="OI995" s="45"/>
      <c r="OJ995" s="45"/>
      <c r="OK995" s="45"/>
      <c r="OL995" s="45"/>
      <c r="OM995" s="45"/>
      <c r="ON995" s="45"/>
      <c r="OO995" s="45"/>
      <c r="OP995" s="45"/>
      <c r="OQ995" s="45"/>
      <c r="OR995" s="45"/>
      <c r="OS995" s="45"/>
      <c r="OT995" s="45"/>
      <c r="OU995" s="45"/>
      <c r="OV995" s="45"/>
      <c r="OW995" s="45"/>
      <c r="OX995" s="45"/>
      <c r="OY995" s="45"/>
      <c r="OZ995" s="45"/>
      <c r="PA995" s="45"/>
      <c r="PB995" s="45"/>
      <c r="PC995" s="45"/>
      <c r="PD995" s="45"/>
      <c r="PE995" s="45"/>
      <c r="PF995" s="45"/>
      <c r="PG995" s="45"/>
      <c r="PH995" s="45"/>
      <c r="PI995" s="45"/>
      <c r="PJ995" s="45"/>
      <c r="PK995" s="45"/>
      <c r="PL995" s="45"/>
      <c r="PM995" s="45"/>
      <c r="PN995" s="45"/>
      <c r="PO995" s="45"/>
      <c r="PP995" s="45"/>
      <c r="PQ995" s="45"/>
      <c r="PR995" s="45"/>
      <c r="PS995" s="45"/>
      <c r="PT995" s="45"/>
      <c r="PU995" s="45"/>
      <c r="PV995" s="45"/>
      <c r="PW995" s="45"/>
      <c r="PX995" s="45"/>
      <c r="PY995" s="45"/>
      <c r="PZ995" s="45"/>
      <c r="QA995" s="45"/>
      <c r="QB995" s="45"/>
      <c r="QC995" s="45"/>
      <c r="QD995" s="45"/>
      <c r="QE995" s="45"/>
      <c r="QF995" s="45"/>
      <c r="QG995" s="45"/>
      <c r="QH995" s="45"/>
      <c r="QI995" s="45"/>
      <c r="QJ995" s="45"/>
      <c r="QK995" s="45"/>
      <c r="QL995" s="45"/>
      <c r="QM995" s="45"/>
      <c r="QN995" s="45"/>
      <c r="QO995" s="45"/>
      <c r="QP995" s="45"/>
      <c r="QQ995" s="45"/>
      <c r="QR995" s="45"/>
      <c r="QS995" s="45"/>
      <c r="QT995" s="45"/>
      <c r="QU995" s="45"/>
      <c r="QV995" s="45"/>
      <c r="QW995" s="45"/>
      <c r="QX995" s="45"/>
      <c r="QY995" s="45"/>
      <c r="QZ995" s="45"/>
      <c r="RA995" s="45"/>
      <c r="RB995" s="45"/>
      <c r="RC995" s="45"/>
      <c r="RD995" s="45"/>
      <c r="RE995" s="45"/>
      <c r="RF995" s="45"/>
      <c r="RG995" s="45"/>
      <c r="RH995" s="45"/>
      <c r="RI995" s="45"/>
      <c r="RJ995" s="45"/>
      <c r="RK995" s="45"/>
      <c r="RL995" s="45"/>
      <c r="RM995" s="45"/>
      <c r="RN995" s="45"/>
      <c r="RO995" s="45"/>
      <c r="RP995" s="45"/>
      <c r="RQ995" s="45"/>
      <c r="RR995" s="45"/>
      <c r="RS995" s="45"/>
      <c r="RT995" s="45"/>
      <c r="RU995" s="45"/>
      <c r="RV995" s="45"/>
      <c r="RW995" s="45"/>
      <c r="RX995" s="45"/>
      <c r="RY995" s="45"/>
      <c r="RZ995" s="45"/>
      <c r="SA995" s="45"/>
      <c r="SB995" s="45"/>
      <c r="SC995" s="45"/>
      <c r="SD995" s="45"/>
      <c r="SE995" s="45"/>
      <c r="SF995" s="45"/>
      <c r="SG995" s="45"/>
      <c r="SH995" s="45"/>
      <c r="SI995" s="45"/>
      <c r="SJ995" s="45"/>
      <c r="SK995" s="45"/>
      <c r="SL995" s="45"/>
      <c r="SM995" s="45"/>
      <c r="SN995" s="45"/>
      <c r="SO995" s="45"/>
      <c r="SP995" s="45"/>
      <c r="SQ995" s="45"/>
      <c r="SR995" s="45"/>
      <c r="SS995" s="45"/>
      <c r="ST995" s="45"/>
      <c r="SU995" s="45"/>
      <c r="SV995" s="45"/>
      <c r="SW995" s="45"/>
      <c r="SX995" s="45"/>
      <c r="SY995" s="45"/>
      <c r="SZ995" s="45"/>
      <c r="TA995" s="45"/>
      <c r="TB995" s="45"/>
      <c r="TC995" s="45"/>
      <c r="TD995" s="45"/>
      <c r="TE995" s="45"/>
      <c r="TF995" s="45"/>
      <c r="TG995" s="45"/>
      <c r="TH995" s="45"/>
      <c r="TI995" s="45"/>
      <c r="TJ995" s="45"/>
      <c r="TK995" s="45"/>
      <c r="TL995" s="45"/>
      <c r="TM995" s="45"/>
      <c r="TN995" s="45"/>
      <c r="TO995" s="45"/>
      <c r="TP995" s="45"/>
      <c r="TQ995" s="45"/>
      <c r="TR995" s="45"/>
      <c r="TS995" s="45"/>
      <c r="TT995" s="45"/>
      <c r="TU995" s="45"/>
      <c r="TV995" s="45"/>
      <c r="TW995" s="45"/>
      <c r="TX995" s="45"/>
      <c r="TY995" s="45"/>
      <c r="TZ995" s="45"/>
      <c r="UA995" s="45"/>
      <c r="UB995" s="45"/>
      <c r="UC995" s="45"/>
      <c r="UD995" s="45"/>
      <c r="UE995" s="45"/>
      <c r="UF995" s="45"/>
      <c r="UG995" s="45"/>
      <c r="UH995" s="45"/>
      <c r="UI995" s="45"/>
      <c r="UJ995" s="45"/>
      <c r="UK995" s="45"/>
      <c r="UL995" s="45"/>
      <c r="UM995" s="45"/>
      <c r="UN995" s="45"/>
      <c r="UO995" s="45"/>
      <c r="UP995" s="45"/>
      <c r="UQ995" s="45"/>
      <c r="UR995" s="45"/>
      <c r="US995" s="45"/>
      <c r="UT995" s="45"/>
      <c r="UU995" s="45"/>
      <c r="UV995" s="45"/>
      <c r="UW995" s="45"/>
      <c r="UX995" s="45"/>
      <c r="UY995" s="45"/>
      <c r="UZ995" s="45"/>
      <c r="VA995" s="45"/>
      <c r="VB995" s="45"/>
      <c r="VC995" s="45"/>
      <c r="VD995" s="45"/>
      <c r="VE995" s="45"/>
      <c r="VF995" s="45"/>
      <c r="VG995" s="45"/>
      <c r="VH995" s="45"/>
      <c r="VI995" s="45"/>
      <c r="VJ995" s="45"/>
      <c r="VK995" s="45"/>
      <c r="VL995" s="45"/>
      <c r="VM995" s="45"/>
      <c r="VN995" s="45"/>
      <c r="VO995" s="45"/>
      <c r="VP995" s="45"/>
      <c r="VQ995" s="45"/>
      <c r="VR995" s="45"/>
      <c r="VS995" s="45"/>
      <c r="VT995" s="45"/>
      <c r="VU995" s="45"/>
      <c r="VV995" s="45"/>
      <c r="VW995" s="45"/>
      <c r="VX995" s="45"/>
      <c r="VY995" s="45"/>
      <c r="VZ995" s="45"/>
      <c r="WA995" s="45"/>
      <c r="WB995" s="45"/>
      <c r="WC995" s="45"/>
      <c r="WD995" s="45"/>
      <c r="WE995" s="45"/>
      <c r="WF995" s="45"/>
      <c r="WG995" s="45"/>
      <c r="WH995" s="45"/>
      <c r="WI995" s="45"/>
      <c r="WJ995" s="45"/>
      <c r="WK995" s="45"/>
      <c r="WL995" s="45"/>
      <c r="WM995" s="45"/>
      <c r="WN995" s="45"/>
      <c r="WO995" s="45"/>
      <c r="WP995" s="45"/>
      <c r="WQ995" s="45"/>
      <c r="WR995" s="45"/>
      <c r="WS995" s="45"/>
      <c r="WT995" s="45"/>
      <c r="WU995" s="45"/>
      <c r="WV995" s="45"/>
      <c r="WW995" s="45"/>
      <c r="WX995" s="45"/>
      <c r="WY995" s="45"/>
      <c r="WZ995" s="45"/>
      <c r="XA995" s="45"/>
      <c r="XB995" s="45"/>
      <c r="XC995" s="45"/>
      <c r="XD995" s="45"/>
      <c r="XE995" s="45"/>
      <c r="XF995" s="45"/>
      <c r="XG995" s="45"/>
      <c r="XH995" s="45"/>
      <c r="XI995" s="45"/>
      <c r="XJ995" s="45"/>
      <c r="XK995" s="45"/>
      <c r="XL995" s="45"/>
      <c r="XM995" s="45"/>
      <c r="XN995" s="45"/>
      <c r="XO995" s="45"/>
      <c r="XP995" s="45"/>
      <c r="XQ995" s="45"/>
      <c r="XR995" s="45"/>
      <c r="XS995" s="45"/>
      <c r="XT995" s="45"/>
      <c r="XU995" s="45"/>
      <c r="XV995" s="45"/>
      <c r="XW995" s="45"/>
      <c r="XX995" s="45"/>
      <c r="XY995" s="45"/>
      <c r="XZ995" s="45"/>
      <c r="YA995" s="45"/>
      <c r="YB995" s="45"/>
      <c r="YC995" s="45"/>
      <c r="YD995" s="45"/>
      <c r="YE995" s="45"/>
      <c r="YF995" s="45"/>
      <c r="YG995" s="45"/>
      <c r="YH995" s="45"/>
      <c r="YI995" s="45"/>
      <c r="YJ995" s="45"/>
      <c r="YK995" s="45"/>
      <c r="YL995" s="45"/>
      <c r="YM995" s="45"/>
      <c r="YN995" s="45"/>
      <c r="YO995" s="45"/>
      <c r="YP995" s="45"/>
      <c r="YQ995" s="45"/>
      <c r="YR995" s="45"/>
      <c r="YS995" s="45"/>
      <c r="YT995" s="45"/>
      <c r="YU995" s="45"/>
      <c r="YV995" s="45"/>
      <c r="YW995" s="45"/>
      <c r="YX995" s="45"/>
      <c r="YY995" s="45"/>
      <c r="YZ995" s="45"/>
      <c r="ZA995" s="45"/>
      <c r="ZB995" s="45"/>
      <c r="ZC995" s="45"/>
      <c r="ZD995" s="45"/>
      <c r="ZE995" s="45"/>
      <c r="ZF995" s="45"/>
      <c r="ZG995" s="45"/>
      <c r="ZH995" s="45"/>
      <c r="ZI995" s="45"/>
      <c r="ZJ995" s="45"/>
      <c r="ZK995" s="45"/>
      <c r="ZL995" s="45"/>
      <c r="ZM995" s="45"/>
      <c r="ZN995" s="45"/>
      <c r="ZO995" s="45"/>
      <c r="ZP995" s="45"/>
      <c r="ZQ995" s="45"/>
      <c r="ZR995" s="45"/>
      <c r="ZS995" s="45"/>
      <c r="ZT995" s="45"/>
      <c r="ZU995" s="45"/>
      <c r="ZV995" s="45"/>
      <c r="ZW995" s="45"/>
      <c r="ZX995" s="45"/>
      <c r="ZY995" s="45"/>
      <c r="ZZ995" s="45"/>
      <c r="AAA995" s="45"/>
      <c r="AAB995" s="45"/>
      <c r="AAC995" s="45"/>
      <c r="AAD995" s="45"/>
      <c r="AAE995" s="45"/>
      <c r="AAF995" s="45"/>
      <c r="AAG995" s="45"/>
      <c r="AAH995" s="45"/>
      <c r="AAI995" s="45"/>
      <c r="AAJ995" s="45"/>
      <c r="AAK995" s="45"/>
      <c r="AAL995" s="45"/>
      <c r="AAM995" s="45"/>
      <c r="AAN995" s="45"/>
      <c r="AAO995" s="45"/>
      <c r="AAP995" s="45"/>
      <c r="AAQ995" s="45"/>
      <c r="AAR995" s="45"/>
      <c r="AAS995" s="45"/>
      <c r="AAT995" s="45"/>
      <c r="AAU995" s="45"/>
      <c r="AAV995" s="45"/>
      <c r="AAW995" s="45"/>
      <c r="AAX995" s="45"/>
      <c r="AAY995" s="45"/>
      <c r="AAZ995" s="45"/>
      <c r="ABA995" s="45"/>
      <c r="ABB995" s="45"/>
      <c r="ABC995" s="45"/>
      <c r="ABD995" s="45"/>
      <c r="ABE995" s="45"/>
      <c r="ABF995" s="45"/>
      <c r="ABG995" s="45"/>
      <c r="ABH995" s="45"/>
      <c r="ABI995" s="45"/>
      <c r="ABJ995" s="45"/>
      <c r="ABK995" s="45"/>
      <c r="ABL995" s="45"/>
      <c r="ABM995" s="45"/>
      <c r="ABN995" s="45"/>
      <c r="ABO995" s="45"/>
      <c r="ABP995" s="45"/>
      <c r="ABQ995" s="45"/>
      <c r="ABR995" s="45"/>
      <c r="ABS995" s="45"/>
      <c r="ABT995" s="45"/>
      <c r="ABU995" s="45"/>
      <c r="ABV995" s="45"/>
      <c r="ABW995" s="45"/>
      <c r="ABX995" s="45"/>
      <c r="ABY995" s="45"/>
      <c r="ABZ995" s="45"/>
      <c r="ACA995" s="45"/>
      <c r="ACB995" s="45"/>
      <c r="ACC995" s="45"/>
      <c r="ACD995" s="45"/>
      <c r="ACE995" s="45"/>
      <c r="ACF995" s="45"/>
      <c r="ACG995" s="45"/>
      <c r="ACH995" s="45"/>
      <c r="ACI995" s="45"/>
      <c r="ACJ995" s="45"/>
      <c r="ACK995" s="45"/>
      <c r="ACL995" s="45"/>
      <c r="ACM995" s="45"/>
      <c r="ACN995" s="45"/>
      <c r="ACO995" s="45"/>
      <c r="ACP995" s="45"/>
      <c r="ACQ995" s="45"/>
      <c r="ACR995" s="45"/>
      <c r="ACS995" s="45"/>
      <c r="ACT995" s="45"/>
      <c r="ACU995" s="45"/>
      <c r="ACV995" s="45"/>
      <c r="ACW995" s="45"/>
      <c r="ACX995" s="45"/>
      <c r="ACY995" s="45"/>
      <c r="ACZ995" s="45"/>
      <c r="ADA995" s="45"/>
      <c r="ADB995" s="45"/>
      <c r="ADC995" s="45"/>
      <c r="ADD995" s="45"/>
      <c r="ADE995" s="45"/>
      <c r="ADF995" s="45"/>
      <c r="ADG995" s="45"/>
      <c r="ADH995" s="45"/>
      <c r="ADI995" s="45"/>
      <c r="ADJ995" s="45"/>
      <c r="ADK995" s="45"/>
      <c r="ADL995" s="45"/>
      <c r="ADM995" s="45"/>
      <c r="ADN995" s="45"/>
      <c r="ADO995" s="45"/>
      <c r="ADP995" s="45"/>
      <c r="ADQ995" s="45"/>
      <c r="ADR995" s="45"/>
      <c r="ADS995" s="45"/>
      <c r="ADT995" s="45"/>
      <c r="ADU995" s="45"/>
      <c r="ADV995" s="45"/>
      <c r="ADW995" s="45"/>
      <c r="ADX995" s="45"/>
      <c r="ADY995" s="45"/>
      <c r="ADZ995" s="45"/>
      <c r="AEA995" s="45"/>
      <c r="AEB995" s="45"/>
      <c r="AEC995" s="45"/>
      <c r="AED995" s="45"/>
      <c r="AEE995" s="45"/>
      <c r="AEF995" s="45"/>
      <c r="AEG995" s="45"/>
      <c r="AEH995" s="45"/>
      <c r="AEI995" s="45"/>
      <c r="AEJ995" s="45"/>
      <c r="AEK995" s="45"/>
      <c r="AEL995" s="45"/>
      <c r="AEM995" s="45"/>
      <c r="AEN995" s="45"/>
      <c r="AEO995" s="45"/>
      <c r="AEP995" s="45"/>
      <c r="AEQ995" s="45"/>
      <c r="AER995" s="45"/>
      <c r="AES995" s="45"/>
      <c r="AET995" s="45"/>
      <c r="AEU995" s="45"/>
      <c r="AEV995" s="45"/>
      <c r="AEW995" s="45"/>
      <c r="AEX995" s="45"/>
      <c r="AEY995" s="45"/>
      <c r="AEZ995" s="45"/>
      <c r="AFA995" s="45"/>
      <c r="AFB995" s="45"/>
      <c r="AFC995" s="45"/>
      <c r="AFD995" s="45"/>
      <c r="AFE995" s="45"/>
      <c r="AFF995" s="45"/>
      <c r="AFG995" s="45"/>
      <c r="AFH995" s="45"/>
      <c r="AFI995" s="45"/>
      <c r="AFJ995" s="45"/>
      <c r="AFK995" s="45"/>
      <c r="AFL995" s="45"/>
      <c r="AFM995" s="45"/>
      <c r="AFN995" s="45"/>
      <c r="AFO995" s="45"/>
      <c r="AFP995" s="45"/>
      <c r="AFQ995" s="45"/>
      <c r="AFR995" s="45"/>
      <c r="AFS995" s="45"/>
      <c r="AFT995" s="45"/>
      <c r="AFU995" s="45"/>
      <c r="AFV995" s="45"/>
      <c r="AFW995" s="45"/>
      <c r="AFX995" s="45"/>
      <c r="AFY995" s="45"/>
      <c r="AFZ995" s="45"/>
      <c r="AGA995" s="45"/>
      <c r="AGB995" s="45"/>
      <c r="AGC995" s="45"/>
      <c r="AGD995" s="45"/>
      <c r="AGE995" s="45"/>
      <c r="AGF995" s="45"/>
      <c r="AGG995" s="45"/>
      <c r="AGH995" s="45"/>
      <c r="AGI995" s="45"/>
      <c r="AGJ995" s="45"/>
      <c r="AGK995" s="45"/>
      <c r="AGL995" s="45"/>
      <c r="AGM995" s="45"/>
      <c r="AGN995" s="45"/>
      <c r="AGO995" s="45"/>
      <c r="AGP995" s="45"/>
      <c r="AGQ995" s="45"/>
      <c r="AGR995" s="45"/>
      <c r="AGS995" s="45"/>
      <c r="AGT995" s="45"/>
      <c r="AGU995" s="45"/>
      <c r="AGV995" s="45"/>
      <c r="AGW995" s="45"/>
      <c r="AGX995" s="45"/>
      <c r="AGY995" s="45"/>
      <c r="AGZ995" s="45"/>
      <c r="AHA995" s="45"/>
      <c r="AHB995" s="45"/>
      <c r="AHC995" s="45"/>
      <c r="AHD995" s="45"/>
      <c r="AHE995" s="45"/>
      <c r="AHF995" s="45"/>
      <c r="AHG995" s="45"/>
      <c r="AHH995" s="45"/>
      <c r="AHI995" s="45"/>
      <c r="AHJ995" s="45"/>
      <c r="AHK995" s="45"/>
      <c r="AHL995" s="45"/>
      <c r="AHM995" s="45"/>
      <c r="AHN995" s="45"/>
      <c r="AHO995" s="45"/>
      <c r="AHP995" s="45"/>
      <c r="AHQ995" s="45"/>
      <c r="AHR995" s="45"/>
      <c r="AHS995" s="45"/>
      <c r="AHT995" s="45"/>
      <c r="AHU995" s="45"/>
      <c r="AHV995" s="45"/>
      <c r="AHW995" s="45"/>
      <c r="AHX995" s="45"/>
      <c r="AHY995" s="45"/>
      <c r="AHZ995" s="45"/>
      <c r="AIA995" s="45"/>
      <c r="AIB995" s="45"/>
      <c r="AIC995" s="45"/>
      <c r="AID995" s="45"/>
      <c r="AIE995" s="45"/>
      <c r="AIF995" s="45"/>
      <c r="AIG995" s="45"/>
      <c r="AIH995" s="45"/>
      <c r="AII995" s="45"/>
      <c r="AIJ995" s="45"/>
      <c r="AIK995" s="45"/>
      <c r="AIL995" s="45"/>
      <c r="AIM995" s="45"/>
      <c r="AIN995" s="45"/>
      <c r="AIO995" s="45"/>
      <c r="AIP995" s="45"/>
      <c r="AIQ995" s="45"/>
      <c r="AIR995" s="45"/>
      <c r="AIS995" s="45"/>
      <c r="AIT995" s="45"/>
      <c r="AIU995" s="45"/>
      <c r="AIV995" s="45"/>
      <c r="AIW995" s="45"/>
      <c r="AIX995" s="45"/>
      <c r="AIY995" s="45"/>
      <c r="AIZ995" s="45"/>
      <c r="AJA995" s="45"/>
      <c r="AJB995" s="45"/>
      <c r="AJC995" s="45"/>
      <c r="AJD995" s="45"/>
      <c r="AJE995" s="45"/>
      <c r="AJF995" s="45"/>
      <c r="AJG995" s="45"/>
      <c r="AJH995" s="45"/>
      <c r="AJI995" s="45"/>
      <c r="AJJ995" s="45"/>
      <c r="AJK995" s="45"/>
      <c r="AJL995" s="45"/>
      <c r="AJM995" s="45"/>
      <c r="AJN995" s="45"/>
      <c r="AJO995" s="45"/>
      <c r="AJP995" s="45"/>
      <c r="AJQ995" s="45"/>
      <c r="AJR995" s="45"/>
      <c r="AJS995" s="45"/>
      <c r="AJT995" s="45"/>
      <c r="AJU995" s="45"/>
      <c r="AJV995" s="45"/>
      <c r="AJW995" s="45"/>
      <c r="AJX995" s="45"/>
      <c r="AJY995" s="45"/>
      <c r="AJZ995" s="45"/>
      <c r="AKA995" s="45"/>
      <c r="AKB995" s="45"/>
      <c r="AKC995" s="45"/>
      <c r="AKD995" s="45"/>
      <c r="AKE995" s="45"/>
      <c r="AKF995" s="45"/>
      <c r="AKG995" s="45"/>
      <c r="AKH995" s="45"/>
      <c r="AKI995" s="45"/>
      <c r="AKJ995" s="45"/>
      <c r="AKK995" s="45"/>
      <c r="AKL995" s="45"/>
      <c r="AKM995" s="45"/>
      <c r="AKN995" s="45"/>
      <c r="AKO995" s="45"/>
      <c r="AKP995" s="45"/>
      <c r="AKQ995" s="45"/>
      <c r="AKR995" s="45"/>
      <c r="AKS995" s="45"/>
      <c r="AKT995" s="45"/>
      <c r="AKU995" s="45"/>
      <c r="AKV995" s="45"/>
      <c r="AKW995" s="45"/>
      <c r="AKX995" s="45"/>
      <c r="AKY995" s="45"/>
      <c r="AKZ995" s="45"/>
      <c r="ALA995" s="45"/>
      <c r="ALB995" s="45"/>
      <c r="ALC995" s="45"/>
      <c r="ALD995" s="45"/>
      <c r="ALE995" s="45"/>
      <c r="ALF995" s="45"/>
      <c r="ALG995" s="45"/>
      <c r="ALH995" s="45"/>
      <c r="ALI995" s="45"/>
      <c r="ALJ995" s="45"/>
      <c r="ALK995" s="45"/>
      <c r="ALL995" s="45"/>
      <c r="ALM995" s="45"/>
      <c r="ALN995" s="45"/>
      <c r="ALO995" s="45"/>
      <c r="ALP995" s="45"/>
      <c r="ALQ995" s="45"/>
      <c r="ALR995" s="45"/>
      <c r="ALS995" s="45"/>
      <c r="ALT995" s="45"/>
      <c r="ALU995" s="45"/>
      <c r="ALV995" s="45"/>
      <c r="ALW995" s="45"/>
      <c r="ALX995" s="45"/>
      <c r="ALY995" s="45"/>
      <c r="ALZ995" s="45"/>
      <c r="AMA995" s="45"/>
      <c r="AMB995" s="45"/>
      <c r="AMC995" s="45"/>
      <c r="AMD995" s="45"/>
      <c r="AME995" s="45"/>
      <c r="AMF995" s="45"/>
      <c r="AMG995" s="45"/>
      <c r="AMH995" s="45"/>
      <c r="AMI995" s="45"/>
      <c r="AMJ995" s="45"/>
      <c r="AMK995" s="45"/>
      <c r="AML995" s="45"/>
      <c r="AMM995" s="45"/>
      <c r="AMN995" s="45"/>
      <c r="AMO995" s="45"/>
      <c r="AMP995" s="45"/>
      <c r="AMQ995" s="45"/>
      <c r="AMR995" s="45"/>
      <c r="AMS995" s="45"/>
      <c r="AMT995" s="45"/>
      <c r="AMU995" s="45"/>
      <c r="AMV995" s="45"/>
      <c r="AMW995" s="45"/>
      <c r="AMX995" s="45"/>
      <c r="AMY995" s="45"/>
      <c r="AMZ995" s="45"/>
      <c r="ANA995" s="45"/>
      <c r="ANB995" s="45"/>
      <c r="ANC995" s="45"/>
      <c r="AND995" s="45"/>
      <c r="ANE995" s="45"/>
      <c r="ANF995" s="45"/>
      <c r="ANG995" s="45"/>
      <c r="ANH995" s="45"/>
      <c r="ANI995" s="45"/>
      <c r="ANJ995" s="45"/>
      <c r="ANK995" s="45"/>
      <c r="ANL995" s="45"/>
      <c r="ANM995" s="45"/>
      <c r="ANN995" s="45"/>
      <c r="ANO995" s="45"/>
      <c r="ANP995" s="45"/>
      <c r="ANQ995" s="45"/>
      <c r="ANR995" s="45"/>
      <c r="ANS995" s="45"/>
      <c r="ANT995" s="45"/>
      <c r="ANU995" s="45"/>
      <c r="ANV995" s="45"/>
      <c r="ANW995" s="45"/>
      <c r="ANX995" s="45"/>
      <c r="ANY995" s="45"/>
      <c r="ANZ995" s="45"/>
      <c r="AOA995" s="45"/>
      <c r="AOB995" s="45"/>
      <c r="AOC995" s="45"/>
      <c r="AOD995" s="45"/>
      <c r="AOE995" s="45"/>
      <c r="AOF995" s="45"/>
      <c r="AOG995" s="45"/>
      <c r="AOH995" s="45"/>
      <c r="AOI995" s="45"/>
      <c r="AOJ995" s="45"/>
      <c r="AOK995" s="45"/>
      <c r="AOL995" s="45"/>
      <c r="AOM995" s="45"/>
      <c r="AON995" s="45"/>
      <c r="AOO995" s="45"/>
      <c r="AOP995" s="45"/>
      <c r="AOQ995" s="45"/>
      <c r="AOR995" s="45"/>
      <c r="AOS995" s="45"/>
      <c r="AOT995" s="45"/>
      <c r="AOU995" s="45"/>
      <c r="AOV995" s="45"/>
      <c r="AOW995" s="45"/>
      <c r="AOX995" s="45"/>
      <c r="AOY995" s="45"/>
      <c r="AOZ995" s="45"/>
      <c r="APA995" s="45"/>
      <c r="APB995" s="45"/>
      <c r="APC995" s="45"/>
      <c r="APD995" s="45"/>
      <c r="APE995" s="45"/>
      <c r="APF995" s="45"/>
      <c r="APG995" s="45"/>
      <c r="APH995" s="45"/>
      <c r="API995" s="45"/>
      <c r="APJ995" s="45"/>
      <c r="APK995" s="45"/>
      <c r="APL995" s="45"/>
      <c r="APM995" s="45"/>
      <c r="APN995" s="45"/>
      <c r="APO995" s="45"/>
      <c r="APP995" s="45"/>
      <c r="APQ995" s="45"/>
      <c r="APR995" s="45"/>
      <c r="APS995" s="45"/>
      <c r="APT995" s="45"/>
      <c r="APU995" s="45"/>
      <c r="APV995" s="45"/>
      <c r="APW995" s="45"/>
      <c r="APX995" s="45"/>
      <c r="APY995" s="45"/>
      <c r="APZ995" s="45"/>
      <c r="AQA995" s="45"/>
      <c r="AQB995" s="45"/>
      <c r="AQC995" s="45"/>
      <c r="AQD995" s="45"/>
      <c r="AQE995" s="45"/>
      <c r="AQF995" s="45"/>
      <c r="AQG995" s="45"/>
      <c r="AQH995" s="45"/>
      <c r="AQI995" s="45"/>
      <c r="AQJ995" s="45"/>
      <c r="AQK995" s="45"/>
      <c r="AQL995" s="45"/>
      <c r="AQM995" s="45"/>
      <c r="AQN995" s="45"/>
      <c r="AQO995" s="45"/>
      <c r="AQP995" s="45"/>
      <c r="AQQ995" s="45"/>
      <c r="AQR995" s="45"/>
      <c r="AQS995" s="45"/>
      <c r="AQT995" s="45"/>
      <c r="AQU995" s="45"/>
      <c r="AQV995" s="45"/>
      <c r="AQW995" s="45"/>
      <c r="AQX995" s="45"/>
      <c r="AQY995" s="45"/>
      <c r="AQZ995" s="45"/>
      <c r="ARA995" s="45"/>
      <c r="ARB995" s="45"/>
      <c r="ARC995" s="45"/>
      <c r="ARD995" s="45"/>
      <c r="ARE995" s="45"/>
      <c r="ARF995" s="45"/>
      <c r="ARG995" s="45"/>
      <c r="ARH995" s="45"/>
      <c r="ARI995" s="45"/>
      <c r="ARJ995" s="45"/>
      <c r="ARK995" s="45"/>
      <c r="ARL995" s="45"/>
      <c r="ARM995" s="45"/>
      <c r="ARN995" s="45"/>
      <c r="ARO995" s="45"/>
      <c r="ARP995" s="45"/>
      <c r="ARQ995" s="45"/>
      <c r="ARR995" s="45"/>
      <c r="ARS995" s="45"/>
      <c r="ART995" s="45"/>
      <c r="ARU995" s="45"/>
      <c r="ARV995" s="45"/>
      <c r="ARW995" s="45"/>
      <c r="ARX995" s="45"/>
      <c r="ARY995" s="45"/>
      <c r="ARZ995" s="45"/>
      <c r="ASA995" s="45"/>
      <c r="ASB995" s="45"/>
      <c r="ASC995" s="45"/>
      <c r="ASD995" s="45"/>
      <c r="ASE995" s="45"/>
      <c r="ASF995" s="45"/>
      <c r="ASG995" s="45"/>
      <c r="ASH995" s="45"/>
      <c r="ASI995" s="45"/>
      <c r="ASJ995" s="45"/>
      <c r="ASK995" s="45"/>
      <c r="ASL995" s="45"/>
      <c r="ASM995" s="45"/>
      <c r="ASN995" s="45"/>
      <c r="ASO995" s="45"/>
      <c r="ASP995" s="45"/>
      <c r="ASQ995" s="45"/>
      <c r="ASR995" s="45"/>
      <c r="ASS995" s="45"/>
      <c r="AST995" s="45"/>
      <c r="ASU995" s="45"/>
      <c r="ASV995" s="45"/>
      <c r="ASW995" s="45"/>
      <c r="ASX995" s="45"/>
      <c r="ASY995" s="45"/>
      <c r="ASZ995" s="45"/>
      <c r="ATA995" s="45"/>
      <c r="ATB995" s="45"/>
      <c r="ATC995" s="45"/>
      <c r="ATD995" s="45"/>
      <c r="ATE995" s="45"/>
      <c r="ATF995" s="45"/>
      <c r="ATG995" s="45"/>
      <c r="ATH995" s="45"/>
      <c r="ATI995" s="45"/>
      <c r="ATJ995" s="45"/>
      <c r="ATK995" s="45"/>
      <c r="ATL995" s="45"/>
      <c r="ATM995" s="45"/>
      <c r="ATN995" s="45"/>
      <c r="ATO995" s="45"/>
      <c r="ATP995" s="45"/>
      <c r="ATQ995" s="45"/>
      <c r="ATR995" s="45"/>
      <c r="ATS995" s="45"/>
      <c r="ATT995" s="45"/>
      <c r="ATU995" s="45"/>
      <c r="ATV995" s="45"/>
      <c r="ATW995" s="45"/>
      <c r="ATX995" s="45"/>
      <c r="ATY995" s="45"/>
      <c r="ATZ995" s="45"/>
      <c r="AUA995" s="45"/>
      <c r="AUB995" s="45"/>
      <c r="AUC995" s="45"/>
      <c r="AUD995" s="45"/>
      <c r="AUE995" s="45"/>
      <c r="AUF995" s="45"/>
      <c r="AUG995" s="45"/>
      <c r="AUH995" s="45"/>
      <c r="AUI995" s="45"/>
      <c r="AUJ995" s="45"/>
      <c r="AUK995" s="45"/>
      <c r="AUL995" s="45"/>
      <c r="AUM995" s="45"/>
      <c r="AUN995" s="45"/>
      <c r="AUO995" s="45"/>
      <c r="AUP995" s="45"/>
      <c r="AUQ995" s="45"/>
      <c r="AUR995" s="45"/>
      <c r="AUS995" s="45"/>
      <c r="AUT995" s="45"/>
      <c r="AUU995" s="45"/>
      <c r="AUV995" s="45"/>
      <c r="AUW995" s="45"/>
      <c r="AUX995" s="45"/>
      <c r="AUY995" s="45"/>
      <c r="AUZ995" s="45"/>
      <c r="AVA995" s="45"/>
      <c r="AVB995" s="45"/>
      <c r="AVC995" s="45"/>
      <c r="AVD995" s="45"/>
      <c r="AVE995" s="45"/>
      <c r="AVF995" s="45"/>
      <c r="AVG995" s="45"/>
      <c r="AVH995" s="45"/>
      <c r="AVI995" s="45"/>
      <c r="AVJ995" s="45"/>
      <c r="AVK995" s="45"/>
      <c r="AVL995" s="45"/>
      <c r="AVM995" s="45"/>
      <c r="AVN995" s="45"/>
      <c r="AVO995" s="45"/>
      <c r="AVP995" s="45"/>
      <c r="AVQ995" s="45"/>
      <c r="AVR995" s="45"/>
      <c r="AVS995" s="45"/>
      <c r="AVT995" s="45"/>
      <c r="AVU995" s="45"/>
      <c r="AVV995" s="45"/>
      <c r="AVW995" s="45"/>
      <c r="AVX995" s="45"/>
      <c r="AVY995" s="45"/>
      <c r="AVZ995" s="45"/>
      <c r="AWA995" s="45"/>
      <c r="AWB995" s="45"/>
      <c r="AWC995" s="45"/>
      <c r="AWD995" s="45"/>
      <c r="AWE995" s="45"/>
      <c r="AWF995" s="45"/>
      <c r="AWG995" s="45"/>
      <c r="AWH995" s="45"/>
      <c r="AWI995" s="45"/>
      <c r="AWJ995" s="45"/>
      <c r="AWK995" s="45"/>
      <c r="AWL995" s="45"/>
      <c r="AWM995" s="45"/>
      <c r="AWN995" s="45"/>
      <c r="AWO995" s="45"/>
      <c r="AWP995" s="45"/>
      <c r="AWQ995" s="45"/>
      <c r="AWR995" s="45"/>
      <c r="AWS995" s="45"/>
      <c r="AWT995" s="45"/>
      <c r="AWU995" s="45"/>
      <c r="AWV995" s="45"/>
      <c r="AWW995" s="45"/>
      <c r="AWX995" s="45"/>
      <c r="AWY995" s="45"/>
      <c r="AWZ995" s="45"/>
      <c r="AXA995" s="45"/>
      <c r="AXB995" s="45"/>
      <c r="AXC995" s="45"/>
      <c r="AXD995" s="45"/>
      <c r="AXE995" s="45"/>
      <c r="AXF995" s="45"/>
      <c r="AXG995" s="45"/>
      <c r="AXH995" s="45"/>
      <c r="AXI995" s="45"/>
      <c r="AXJ995" s="45"/>
      <c r="AXK995" s="45"/>
      <c r="AXL995" s="45"/>
      <c r="AXM995" s="45"/>
      <c r="AXN995" s="45"/>
      <c r="AXO995" s="45"/>
      <c r="AXP995" s="45"/>
      <c r="AXQ995" s="45"/>
      <c r="AXR995" s="45"/>
      <c r="AXS995" s="45"/>
      <c r="AXT995" s="45"/>
      <c r="AXU995" s="45"/>
      <c r="AXV995" s="45"/>
      <c r="AXW995" s="45"/>
      <c r="AXX995" s="45"/>
      <c r="AXY995" s="45"/>
      <c r="AXZ995" s="45"/>
      <c r="AYA995" s="45"/>
      <c r="AYB995" s="45"/>
      <c r="AYC995" s="45"/>
      <c r="AYD995" s="45"/>
      <c r="AYE995" s="45"/>
      <c r="AYF995" s="45"/>
      <c r="AYG995" s="45"/>
      <c r="AYH995" s="45"/>
      <c r="AYI995" s="45"/>
      <c r="AYJ995" s="45"/>
      <c r="AYK995" s="45"/>
      <c r="AYL995" s="45"/>
      <c r="AYM995" s="45"/>
      <c r="AYN995" s="45"/>
      <c r="AYO995" s="45"/>
      <c r="AYP995" s="45"/>
      <c r="AYQ995" s="45"/>
      <c r="AYR995" s="45"/>
      <c r="AYS995" s="45"/>
      <c r="AYT995" s="45"/>
      <c r="AYU995" s="45"/>
      <c r="AYV995" s="45"/>
      <c r="AYW995" s="45"/>
      <c r="AYX995" s="45"/>
      <c r="AYY995" s="45"/>
      <c r="AYZ995" s="45"/>
      <c r="AZA995" s="45"/>
      <c r="AZB995" s="45"/>
      <c r="AZC995" s="45"/>
      <c r="AZD995" s="45"/>
      <c r="AZE995" s="45"/>
      <c r="AZF995" s="45"/>
      <c r="AZG995" s="45"/>
      <c r="AZH995" s="45"/>
      <c r="AZI995" s="45"/>
      <c r="AZJ995" s="45"/>
      <c r="AZK995" s="45"/>
      <c r="AZL995" s="45"/>
      <c r="AZM995" s="45"/>
      <c r="AZN995" s="45"/>
      <c r="AZO995" s="45"/>
      <c r="AZP995" s="45"/>
      <c r="AZQ995" s="45"/>
      <c r="AZR995" s="45"/>
      <c r="AZS995" s="45"/>
      <c r="AZT995" s="45"/>
      <c r="AZU995" s="45"/>
      <c r="AZV995" s="45"/>
      <c r="AZW995" s="45"/>
      <c r="AZX995" s="45"/>
      <c r="AZY995" s="45"/>
      <c r="AZZ995" s="45"/>
      <c r="BAA995" s="45"/>
      <c r="BAB995" s="45"/>
      <c r="BAC995" s="45"/>
      <c r="BAD995" s="45"/>
      <c r="BAE995" s="45"/>
      <c r="BAF995" s="45"/>
      <c r="BAG995" s="45"/>
      <c r="BAH995" s="45"/>
      <c r="BAI995" s="45"/>
      <c r="BAJ995" s="45"/>
      <c r="BAK995" s="45"/>
      <c r="BAL995" s="45"/>
      <c r="BAM995" s="45"/>
      <c r="BAN995" s="45"/>
      <c r="BAO995" s="45"/>
      <c r="BAP995" s="45"/>
      <c r="BAQ995" s="45"/>
      <c r="BAR995" s="45"/>
      <c r="BAS995" s="45"/>
      <c r="BAT995" s="45"/>
      <c r="BAU995" s="45"/>
      <c r="BAV995" s="45"/>
      <c r="BAW995" s="45"/>
      <c r="BAX995" s="45"/>
      <c r="BAY995" s="45"/>
      <c r="BAZ995" s="45"/>
      <c r="BBA995" s="45"/>
      <c r="BBB995" s="45"/>
      <c r="BBC995" s="45"/>
      <c r="BBD995" s="45"/>
      <c r="BBE995" s="45"/>
      <c r="BBF995" s="45"/>
      <c r="BBG995" s="45"/>
      <c r="BBH995" s="45"/>
      <c r="BBI995" s="45"/>
      <c r="BBJ995" s="45"/>
      <c r="BBK995" s="45"/>
      <c r="BBL995" s="45"/>
      <c r="BBM995" s="45"/>
      <c r="BBN995" s="45"/>
      <c r="BBO995" s="45"/>
      <c r="BBP995" s="45"/>
      <c r="BBQ995" s="45"/>
      <c r="BBR995" s="45"/>
      <c r="BBS995" s="45"/>
      <c r="BBT995" s="45"/>
      <c r="BBU995" s="45"/>
      <c r="BBV995" s="45"/>
      <c r="BBW995" s="45"/>
      <c r="BBX995" s="45"/>
      <c r="BBY995" s="45"/>
      <c r="BBZ995" s="45"/>
      <c r="BCA995" s="45"/>
      <c r="BCB995" s="45"/>
      <c r="BCC995" s="45"/>
      <c r="BCD995" s="45"/>
      <c r="BCE995" s="45"/>
      <c r="BCF995" s="45"/>
      <c r="BCG995" s="45"/>
      <c r="BCH995" s="45"/>
      <c r="BCI995" s="45"/>
      <c r="BCJ995" s="45"/>
      <c r="BCK995" s="45"/>
      <c r="BCL995" s="45"/>
      <c r="BCM995" s="45"/>
      <c r="BCN995" s="45"/>
      <c r="BCO995" s="45"/>
      <c r="BCP995" s="45"/>
      <c r="BCQ995" s="45"/>
      <c r="BCR995" s="45"/>
      <c r="BCS995" s="45"/>
      <c r="BCT995" s="45"/>
      <c r="BCU995" s="45"/>
      <c r="BCV995" s="45"/>
      <c r="BCW995" s="45"/>
      <c r="BCX995" s="45"/>
      <c r="BCY995" s="45"/>
      <c r="BCZ995" s="45"/>
      <c r="BDA995" s="45"/>
      <c r="BDB995" s="45"/>
      <c r="BDC995" s="45"/>
      <c r="BDD995" s="45"/>
      <c r="BDE995" s="45"/>
      <c r="BDF995" s="45"/>
      <c r="BDG995" s="45"/>
      <c r="BDH995" s="45"/>
      <c r="BDI995" s="45"/>
      <c r="BDJ995" s="45"/>
      <c r="BDK995" s="45"/>
      <c r="BDL995" s="45"/>
      <c r="BDM995" s="45"/>
      <c r="BDN995" s="45"/>
      <c r="BDO995" s="45"/>
      <c r="BDP995" s="45"/>
      <c r="BDQ995" s="45"/>
      <c r="BDR995" s="45"/>
      <c r="BDS995" s="45"/>
      <c r="BDT995" s="45"/>
      <c r="BDU995" s="45"/>
      <c r="BDV995" s="45"/>
      <c r="BDW995" s="45"/>
      <c r="BDX995" s="45"/>
      <c r="BDY995" s="45"/>
      <c r="BDZ995" s="45"/>
      <c r="BEA995" s="45"/>
      <c r="BEB995" s="45"/>
      <c r="BEC995" s="45"/>
      <c r="BED995" s="45"/>
      <c r="BEE995" s="45"/>
      <c r="BEF995" s="45"/>
      <c r="BEG995" s="45"/>
      <c r="BEH995" s="45"/>
      <c r="BEI995" s="45"/>
      <c r="BEJ995" s="45"/>
      <c r="BEK995" s="45"/>
      <c r="BEL995" s="45"/>
      <c r="BEM995" s="45"/>
      <c r="BEN995" s="45"/>
      <c r="BEO995" s="45"/>
      <c r="BEP995" s="45"/>
      <c r="BEQ995" s="45"/>
      <c r="BER995" s="45"/>
      <c r="BES995" s="45"/>
      <c r="BET995" s="45"/>
      <c r="BEU995" s="45"/>
      <c r="BEV995" s="45"/>
      <c r="BEW995" s="45"/>
      <c r="BEX995" s="45"/>
      <c r="BEY995" s="45"/>
      <c r="BEZ995" s="45"/>
      <c r="BFA995" s="45"/>
      <c r="BFB995" s="45"/>
      <c r="BFC995" s="45"/>
      <c r="BFD995" s="45"/>
      <c r="BFE995" s="45"/>
      <c r="BFF995" s="45"/>
      <c r="BFG995" s="45"/>
      <c r="BFH995" s="45"/>
      <c r="BFI995" s="45"/>
      <c r="BFJ995" s="45"/>
      <c r="BFK995" s="45"/>
      <c r="BFL995" s="45"/>
      <c r="BFM995" s="45"/>
      <c r="BFN995" s="45"/>
      <c r="BFO995" s="45"/>
      <c r="BFP995" s="45"/>
      <c r="BFQ995" s="45"/>
      <c r="BFR995" s="45"/>
      <c r="BFS995" s="45"/>
      <c r="BFT995" s="45"/>
      <c r="BFU995" s="45"/>
      <c r="BFV995" s="45"/>
      <c r="BFW995" s="45"/>
      <c r="BFX995" s="45"/>
      <c r="BFY995" s="45"/>
      <c r="BFZ995" s="45"/>
      <c r="BGA995" s="45"/>
      <c r="BGB995" s="45"/>
      <c r="BGC995" s="45"/>
      <c r="BGD995" s="45"/>
      <c r="BGE995" s="45"/>
      <c r="BGF995" s="45"/>
      <c r="BGG995" s="45"/>
      <c r="BGH995" s="45"/>
      <c r="BGI995" s="45"/>
      <c r="BGJ995" s="45"/>
      <c r="BGK995" s="45"/>
      <c r="BGL995" s="45"/>
      <c r="BGM995" s="45"/>
      <c r="BGN995" s="45"/>
      <c r="BGO995" s="45"/>
      <c r="BGP995" s="45"/>
      <c r="BGQ995" s="45"/>
      <c r="BGR995" s="45"/>
      <c r="BGS995" s="45"/>
      <c r="BGT995" s="45"/>
      <c r="BGU995" s="45"/>
      <c r="BGV995" s="45"/>
      <c r="BGW995" s="45"/>
      <c r="BGX995" s="45"/>
      <c r="BGY995" s="45"/>
      <c r="BGZ995" s="45"/>
      <c r="BHA995" s="45"/>
      <c r="BHB995" s="45"/>
      <c r="BHC995" s="45"/>
      <c r="BHD995" s="45"/>
      <c r="BHE995" s="45"/>
      <c r="BHF995" s="45"/>
      <c r="BHG995" s="45"/>
      <c r="BHH995" s="45"/>
      <c r="BHI995" s="45"/>
      <c r="BHJ995" s="45"/>
      <c r="BHK995" s="45"/>
      <c r="BHL995" s="45"/>
      <c r="BHM995" s="45"/>
      <c r="BHN995" s="45"/>
      <c r="BHO995" s="45"/>
      <c r="BHP995" s="45"/>
      <c r="BHQ995" s="45"/>
      <c r="BHR995" s="45"/>
      <c r="BHS995" s="45"/>
      <c r="BHT995" s="45"/>
      <c r="BHU995" s="45"/>
      <c r="BHV995" s="45"/>
      <c r="BHW995" s="45"/>
      <c r="BHX995" s="45"/>
      <c r="BHY995" s="45"/>
      <c r="BHZ995" s="45"/>
      <c r="BIA995" s="45"/>
      <c r="BIB995" s="45"/>
      <c r="BIC995" s="45"/>
      <c r="BID995" s="45"/>
      <c r="BIE995" s="45"/>
      <c r="BIF995" s="45"/>
      <c r="BIG995" s="45"/>
      <c r="BIH995" s="45"/>
      <c r="BII995" s="45"/>
      <c r="BIJ995" s="45"/>
      <c r="BIK995" s="45"/>
      <c r="BIL995" s="45"/>
      <c r="BIM995" s="45"/>
      <c r="BIN995" s="45"/>
      <c r="BIO995" s="45"/>
      <c r="BIP995" s="45"/>
      <c r="BIQ995" s="45"/>
      <c r="BIR995" s="45"/>
      <c r="BIS995" s="45"/>
      <c r="BIT995" s="45"/>
      <c r="BIU995" s="45"/>
      <c r="BIV995" s="45"/>
      <c r="BIW995" s="45"/>
      <c r="BIX995" s="45"/>
      <c r="BIY995" s="45"/>
      <c r="BIZ995" s="45"/>
      <c r="BJA995" s="45"/>
      <c r="BJB995" s="45"/>
      <c r="BJC995" s="45"/>
      <c r="BJD995" s="45"/>
      <c r="BJE995" s="45"/>
      <c r="BJF995" s="45"/>
      <c r="BJG995" s="45"/>
      <c r="BJH995" s="45"/>
      <c r="BJI995" s="45"/>
      <c r="BJJ995" s="45"/>
      <c r="BJK995" s="45"/>
      <c r="BJL995" s="45"/>
      <c r="BJM995" s="45"/>
      <c r="BJN995" s="45"/>
      <c r="BJO995" s="45"/>
      <c r="BJP995" s="45"/>
      <c r="BJQ995" s="45"/>
      <c r="BJR995" s="45"/>
      <c r="BJS995" s="45"/>
      <c r="BJT995" s="45"/>
      <c r="BJU995" s="45"/>
      <c r="BJV995" s="45"/>
      <c r="BJW995" s="45"/>
      <c r="BJX995" s="45"/>
      <c r="BJY995" s="45"/>
      <c r="BJZ995" s="45"/>
      <c r="BKA995" s="45"/>
      <c r="BKB995" s="45"/>
      <c r="BKC995" s="45"/>
      <c r="BKD995" s="45"/>
      <c r="BKE995" s="45"/>
      <c r="BKF995" s="45"/>
      <c r="BKG995" s="45"/>
      <c r="BKH995" s="45"/>
      <c r="BKI995" s="45"/>
      <c r="BKJ995" s="45"/>
      <c r="BKK995" s="45"/>
      <c r="BKL995" s="45"/>
      <c r="BKM995" s="45"/>
      <c r="BKN995" s="45"/>
      <c r="BKO995" s="45"/>
      <c r="BKP995" s="45"/>
      <c r="BKQ995" s="45"/>
      <c r="BKR995" s="45"/>
      <c r="BKS995" s="45"/>
      <c r="BKT995" s="45"/>
      <c r="BKU995" s="45"/>
      <c r="BKV995" s="45"/>
      <c r="BKW995" s="45"/>
      <c r="BKX995" s="45"/>
      <c r="BKY995" s="45"/>
      <c r="BKZ995" s="45"/>
      <c r="BLA995" s="45"/>
      <c r="BLB995" s="45"/>
      <c r="BLC995" s="45"/>
      <c r="BLD995" s="45"/>
      <c r="BLE995" s="45"/>
      <c r="BLF995" s="45"/>
      <c r="BLG995" s="45"/>
      <c r="BLH995" s="45"/>
      <c r="BLI995" s="45"/>
      <c r="BLJ995" s="45"/>
      <c r="BLK995" s="45"/>
      <c r="BLL995" s="45"/>
      <c r="BLM995" s="45"/>
      <c r="BLN995" s="45"/>
      <c r="BLO995" s="45"/>
      <c r="BLP995" s="45"/>
      <c r="BLQ995" s="45"/>
      <c r="BLR995" s="45"/>
      <c r="BLS995" s="45"/>
      <c r="BLT995" s="45"/>
      <c r="BLU995" s="45"/>
      <c r="BLV995" s="45"/>
      <c r="BLW995" s="45"/>
      <c r="BLX995" s="45"/>
      <c r="BLY995" s="45"/>
      <c r="BLZ995" s="45"/>
      <c r="BMA995" s="45"/>
      <c r="BMB995" s="45"/>
      <c r="BMC995" s="45"/>
      <c r="BMD995" s="45"/>
      <c r="BME995" s="45"/>
      <c r="BMF995" s="45"/>
      <c r="BMG995" s="45"/>
      <c r="BMH995" s="45"/>
      <c r="BMI995" s="45"/>
      <c r="BMJ995" s="45"/>
      <c r="BMK995" s="45"/>
      <c r="BML995" s="45"/>
      <c r="BMM995" s="45"/>
      <c r="BMN995" s="45"/>
      <c r="BMO995" s="45"/>
      <c r="BMP995" s="45"/>
      <c r="BMQ995" s="45"/>
      <c r="BMR995" s="45"/>
      <c r="BMS995" s="45"/>
      <c r="BMT995" s="45"/>
      <c r="BMU995" s="45"/>
      <c r="BMV995" s="45"/>
      <c r="BMW995" s="45"/>
      <c r="BMX995" s="45"/>
      <c r="BMY995" s="45"/>
      <c r="BMZ995" s="45"/>
      <c r="BNA995" s="45"/>
      <c r="BNB995" s="45"/>
      <c r="BNC995" s="45"/>
      <c r="BND995" s="45"/>
      <c r="BNE995" s="45"/>
      <c r="BNF995" s="45"/>
      <c r="BNG995" s="45"/>
      <c r="BNH995" s="45"/>
      <c r="BNI995" s="45"/>
      <c r="BNJ995" s="45"/>
      <c r="BNK995" s="45"/>
      <c r="BNL995" s="45"/>
      <c r="BNM995" s="45"/>
      <c r="BNN995" s="45"/>
      <c r="BNO995" s="45"/>
      <c r="BNP995" s="45"/>
      <c r="BNQ995" s="45"/>
      <c r="BNR995" s="45"/>
      <c r="BNS995" s="45"/>
      <c r="BNT995" s="45"/>
      <c r="BNU995" s="45"/>
      <c r="BNV995" s="45"/>
      <c r="BNW995" s="45"/>
      <c r="BNX995" s="45"/>
      <c r="BNY995" s="45"/>
      <c r="BNZ995" s="45"/>
      <c r="BOA995" s="45"/>
      <c r="BOB995" s="45"/>
      <c r="BOC995" s="45"/>
      <c r="BOD995" s="45"/>
      <c r="BOE995" s="45"/>
      <c r="BOF995" s="45"/>
      <c r="BOG995" s="45"/>
      <c r="BOH995" s="45"/>
      <c r="BOI995" s="45"/>
      <c r="BOJ995" s="45"/>
      <c r="BOK995" s="45"/>
      <c r="BOL995" s="45"/>
      <c r="BOM995" s="45"/>
      <c r="BON995" s="45"/>
      <c r="BOO995" s="45"/>
      <c r="BOP995" s="45"/>
      <c r="BOQ995" s="45"/>
      <c r="BOR995" s="45"/>
      <c r="BOS995" s="45"/>
      <c r="BOT995" s="45"/>
      <c r="BOU995" s="45"/>
      <c r="BOV995" s="45"/>
      <c r="BOW995" s="45"/>
      <c r="BOX995" s="45"/>
      <c r="BOY995" s="45"/>
      <c r="BOZ995" s="45"/>
      <c r="BPA995" s="45"/>
      <c r="BPB995" s="45"/>
      <c r="BPC995" s="45"/>
      <c r="BPD995" s="45"/>
      <c r="BPE995" s="45"/>
      <c r="BPF995" s="45"/>
      <c r="BPG995" s="45"/>
      <c r="BPH995" s="45"/>
      <c r="BPI995" s="45"/>
      <c r="BPJ995" s="45"/>
      <c r="BPK995" s="45"/>
      <c r="BPL995" s="45"/>
      <c r="BPM995" s="45"/>
      <c r="BPN995" s="45"/>
      <c r="BPO995" s="45"/>
      <c r="BPP995" s="45"/>
      <c r="BPQ995" s="45"/>
      <c r="BPR995" s="45"/>
      <c r="BPS995" s="45"/>
      <c r="BPT995" s="45"/>
      <c r="BPU995" s="45"/>
      <c r="BPV995" s="45"/>
      <c r="BPW995" s="45"/>
      <c r="BPX995" s="45"/>
      <c r="BPY995" s="45"/>
      <c r="BPZ995" s="45"/>
      <c r="BQA995" s="45"/>
      <c r="BQB995" s="45"/>
      <c r="BQC995" s="45"/>
      <c r="BQD995" s="45"/>
      <c r="BQE995" s="45"/>
      <c r="BQF995" s="45"/>
      <c r="BQG995" s="45"/>
      <c r="BQH995" s="45"/>
      <c r="BQI995" s="45"/>
      <c r="BQJ995" s="45"/>
      <c r="BQK995" s="45"/>
      <c r="BQL995" s="45"/>
      <c r="BQM995" s="45"/>
      <c r="BQN995" s="45"/>
      <c r="BQO995" s="45"/>
      <c r="BQP995" s="45"/>
      <c r="BQQ995" s="45"/>
      <c r="BQR995" s="45"/>
      <c r="BQS995" s="45"/>
      <c r="BQT995" s="45"/>
      <c r="BQU995" s="45"/>
      <c r="BQV995" s="45"/>
      <c r="BQW995" s="45"/>
      <c r="BQX995" s="45"/>
      <c r="BQY995" s="45"/>
      <c r="BQZ995" s="45"/>
      <c r="BRA995" s="45"/>
      <c r="BRB995" s="45"/>
      <c r="BRC995" s="45"/>
      <c r="BRD995" s="45"/>
      <c r="BRE995" s="45"/>
      <c r="BRF995" s="45"/>
      <c r="BRG995" s="45"/>
      <c r="BRH995" s="45"/>
      <c r="BRI995" s="45"/>
      <c r="BRJ995" s="45"/>
      <c r="BRK995" s="45"/>
      <c r="BRL995" s="45"/>
      <c r="BRM995" s="45"/>
      <c r="BRN995" s="45"/>
      <c r="BRO995" s="45"/>
      <c r="BRP995" s="45"/>
      <c r="BRQ995" s="45"/>
      <c r="BRR995" s="45"/>
      <c r="BRS995" s="45"/>
      <c r="BRT995" s="45"/>
      <c r="BRU995" s="45"/>
      <c r="BRV995" s="45"/>
      <c r="BRW995" s="45"/>
      <c r="BRX995" s="45"/>
      <c r="BRY995" s="45"/>
      <c r="BRZ995" s="45"/>
      <c r="BSA995" s="45"/>
      <c r="BSB995" s="45"/>
      <c r="BSC995" s="45"/>
      <c r="BSD995" s="45"/>
      <c r="BSE995" s="45"/>
      <c r="BSF995" s="45"/>
      <c r="BSG995" s="45"/>
      <c r="BSH995" s="45"/>
      <c r="BSI995" s="45"/>
      <c r="BSJ995" s="45"/>
      <c r="BSK995" s="45"/>
      <c r="BSL995" s="45"/>
      <c r="BSM995" s="45"/>
      <c r="BSN995" s="45"/>
      <c r="BSO995" s="45"/>
      <c r="BSP995" s="45"/>
      <c r="BSQ995" s="45"/>
      <c r="BSR995" s="45"/>
      <c r="BSS995" s="45"/>
      <c r="BST995" s="45"/>
      <c r="BSU995" s="45"/>
      <c r="BSV995" s="45"/>
      <c r="BSW995" s="45"/>
      <c r="BSX995" s="45"/>
      <c r="BSY995" s="45"/>
      <c r="BSZ995" s="45"/>
      <c r="BTA995" s="45"/>
      <c r="BTB995" s="45"/>
      <c r="BTC995" s="45"/>
      <c r="BTD995" s="45"/>
      <c r="BTE995" s="45"/>
      <c r="BTF995" s="45"/>
      <c r="BTG995" s="45"/>
      <c r="BTH995" s="45"/>
      <c r="BTI995" s="45"/>
      <c r="BTJ995" s="45"/>
      <c r="BTK995" s="45"/>
      <c r="BTL995" s="45"/>
      <c r="BTM995" s="45"/>
      <c r="BTN995" s="45"/>
      <c r="BTO995" s="45"/>
      <c r="BTP995" s="45"/>
      <c r="BTQ995" s="45"/>
      <c r="BTR995" s="45"/>
      <c r="BTS995" s="45"/>
      <c r="BTT995" s="45"/>
      <c r="BTU995" s="45"/>
      <c r="BTV995" s="45"/>
      <c r="BTW995" s="45"/>
      <c r="BTX995" s="45"/>
      <c r="BTY995" s="45"/>
      <c r="BTZ995" s="45"/>
      <c r="BUA995" s="45"/>
      <c r="BUB995" s="45"/>
      <c r="BUC995" s="45"/>
      <c r="BUD995" s="45"/>
      <c r="BUE995" s="45"/>
      <c r="BUF995" s="45"/>
      <c r="BUG995" s="45"/>
      <c r="BUH995" s="45"/>
      <c r="BUI995" s="45"/>
      <c r="BUJ995" s="45"/>
      <c r="BUK995" s="45"/>
      <c r="BUL995" s="45"/>
      <c r="BUM995" s="45"/>
      <c r="BUN995" s="45"/>
      <c r="BUO995" s="45"/>
      <c r="BUP995" s="45"/>
      <c r="BUQ995" s="45"/>
      <c r="BUR995" s="45"/>
      <c r="BUS995" s="45"/>
      <c r="BUT995" s="45"/>
      <c r="BUU995" s="45"/>
      <c r="BUV995" s="45"/>
      <c r="BUW995" s="45"/>
      <c r="BUX995" s="45"/>
      <c r="BUY995" s="45"/>
      <c r="BUZ995" s="45"/>
      <c r="BVA995" s="45"/>
      <c r="BVB995" s="45"/>
      <c r="BVC995" s="45"/>
      <c r="BVD995" s="45"/>
      <c r="BVE995" s="45"/>
      <c r="BVF995" s="45"/>
      <c r="BVG995" s="45"/>
      <c r="BVH995" s="45"/>
      <c r="BVI995" s="45"/>
      <c r="BVJ995" s="45"/>
      <c r="BVK995" s="45"/>
      <c r="BVL995" s="45"/>
      <c r="BVM995" s="45"/>
      <c r="BVN995" s="45"/>
      <c r="BVO995" s="45"/>
      <c r="BVP995" s="45"/>
      <c r="BVQ995" s="45"/>
      <c r="BVR995" s="45"/>
      <c r="BVS995" s="45"/>
      <c r="BVT995" s="45"/>
      <c r="BVU995" s="45"/>
      <c r="BVV995" s="45"/>
      <c r="BVW995" s="45"/>
      <c r="BVX995" s="45"/>
      <c r="BVY995" s="45"/>
      <c r="BVZ995" s="45"/>
      <c r="BWA995" s="45"/>
      <c r="BWB995" s="45"/>
      <c r="BWC995" s="45"/>
      <c r="BWD995" s="45"/>
      <c r="BWE995" s="45"/>
      <c r="BWF995" s="45"/>
      <c r="BWG995" s="45"/>
      <c r="BWH995" s="45"/>
      <c r="BWI995" s="45"/>
      <c r="BWJ995" s="45"/>
      <c r="BWK995" s="45"/>
      <c r="BWL995" s="45"/>
      <c r="BWM995" s="45"/>
      <c r="BWN995" s="45"/>
      <c r="BWO995" s="45"/>
      <c r="BWP995" s="45"/>
      <c r="BWQ995" s="45"/>
      <c r="BWR995" s="45"/>
      <c r="BWS995" s="45"/>
      <c r="BWT995" s="45"/>
      <c r="BWU995" s="45"/>
      <c r="BWV995" s="45"/>
      <c r="BWW995" s="45"/>
      <c r="BWX995" s="45"/>
      <c r="BWY995" s="45"/>
      <c r="BWZ995" s="45"/>
      <c r="BXA995" s="45"/>
      <c r="BXB995" s="45"/>
      <c r="BXC995" s="45"/>
      <c r="BXD995" s="45"/>
      <c r="BXE995" s="45"/>
      <c r="BXF995" s="45"/>
      <c r="BXG995" s="45"/>
      <c r="BXH995" s="45"/>
      <c r="BXI995" s="45"/>
      <c r="BXJ995" s="45"/>
      <c r="BXK995" s="45"/>
      <c r="BXL995" s="45"/>
      <c r="BXM995" s="45"/>
      <c r="BXN995" s="45"/>
      <c r="BXO995" s="45"/>
      <c r="BXP995" s="45"/>
      <c r="BXQ995" s="45"/>
      <c r="BXR995" s="45"/>
      <c r="BXS995" s="45"/>
      <c r="BXT995" s="45"/>
      <c r="BXU995" s="45"/>
      <c r="BXV995" s="45"/>
      <c r="BXW995" s="45"/>
      <c r="BXX995" s="45"/>
      <c r="BXY995" s="45"/>
      <c r="BXZ995" s="45"/>
      <c r="BYA995" s="45"/>
      <c r="BYB995" s="45"/>
      <c r="BYC995" s="45"/>
      <c r="BYD995" s="45"/>
      <c r="BYE995" s="45"/>
      <c r="BYF995" s="45"/>
      <c r="BYG995" s="45"/>
      <c r="BYH995" s="45"/>
      <c r="BYI995" s="45"/>
      <c r="BYJ995" s="45"/>
      <c r="BYK995" s="45"/>
      <c r="BYL995" s="45"/>
      <c r="BYM995" s="45"/>
      <c r="BYN995" s="45"/>
      <c r="BYO995" s="45"/>
      <c r="BYP995" s="45"/>
      <c r="BYQ995" s="45"/>
      <c r="BYR995" s="45"/>
      <c r="BYS995" s="45"/>
      <c r="BYT995" s="45"/>
      <c r="BYU995" s="45"/>
      <c r="BYV995" s="45"/>
      <c r="BYW995" s="45"/>
      <c r="BYX995" s="45"/>
      <c r="BYY995" s="45"/>
      <c r="BYZ995" s="45"/>
      <c r="BZA995" s="45"/>
      <c r="BZB995" s="45"/>
      <c r="BZC995" s="45"/>
      <c r="BZD995" s="45"/>
      <c r="BZE995" s="45"/>
      <c r="BZF995" s="45"/>
      <c r="BZG995" s="45"/>
      <c r="BZH995" s="45"/>
      <c r="BZI995" s="45"/>
      <c r="BZJ995" s="45"/>
      <c r="BZK995" s="45"/>
      <c r="BZL995" s="45"/>
      <c r="BZM995" s="45"/>
      <c r="BZN995" s="45"/>
      <c r="BZO995" s="45"/>
      <c r="BZP995" s="45"/>
      <c r="BZQ995" s="45"/>
      <c r="BZR995" s="45"/>
      <c r="BZS995" s="45"/>
      <c r="BZT995" s="45"/>
      <c r="BZU995" s="45"/>
      <c r="BZV995" s="45"/>
      <c r="BZW995" s="45"/>
      <c r="BZX995" s="45"/>
      <c r="BZY995" s="45"/>
      <c r="BZZ995" s="45"/>
      <c r="CAA995" s="45"/>
      <c r="CAB995" s="45"/>
      <c r="CAC995" s="45"/>
      <c r="CAD995" s="45"/>
      <c r="CAE995" s="45"/>
      <c r="CAF995" s="45"/>
      <c r="CAG995" s="45"/>
      <c r="CAH995" s="45"/>
      <c r="CAI995" s="45"/>
      <c r="CAJ995" s="45"/>
      <c r="CAK995" s="45"/>
      <c r="CAL995" s="45"/>
      <c r="CAM995" s="45"/>
      <c r="CAN995" s="45"/>
      <c r="CAO995" s="45"/>
      <c r="CAP995" s="45"/>
      <c r="CAQ995" s="45"/>
      <c r="CAR995" s="45"/>
      <c r="CAS995" s="45"/>
      <c r="CAT995" s="45"/>
      <c r="CAU995" s="45"/>
      <c r="CAV995" s="45"/>
      <c r="CAW995" s="45"/>
      <c r="CAX995" s="45"/>
      <c r="CAY995" s="45"/>
      <c r="CAZ995" s="45"/>
      <c r="CBA995" s="45"/>
      <c r="CBB995" s="45"/>
      <c r="CBC995" s="45"/>
      <c r="CBD995" s="45"/>
      <c r="CBE995" s="45"/>
      <c r="CBF995" s="45"/>
      <c r="CBG995" s="45"/>
      <c r="CBH995" s="45"/>
      <c r="CBI995" s="45"/>
      <c r="CBJ995" s="45"/>
      <c r="CBK995" s="45"/>
      <c r="CBL995" s="45"/>
      <c r="CBM995" s="45"/>
      <c r="CBN995" s="45"/>
      <c r="CBO995" s="45"/>
      <c r="CBP995" s="45"/>
      <c r="CBQ995" s="45"/>
      <c r="CBR995" s="45"/>
      <c r="CBS995" s="45"/>
      <c r="CBT995" s="45"/>
      <c r="CBU995" s="45"/>
      <c r="CBV995" s="45"/>
      <c r="CBW995" s="45"/>
      <c r="CBX995" s="45"/>
      <c r="CBY995" s="45"/>
      <c r="CBZ995" s="45"/>
      <c r="CCA995" s="45"/>
      <c r="CCB995" s="45"/>
      <c r="CCC995" s="45"/>
      <c r="CCD995" s="45"/>
      <c r="CCE995" s="45"/>
      <c r="CCF995" s="45"/>
      <c r="CCG995" s="45"/>
      <c r="CCH995" s="45"/>
      <c r="CCI995" s="45"/>
      <c r="CCJ995" s="45"/>
      <c r="CCK995" s="45"/>
      <c r="CCL995" s="45"/>
      <c r="CCM995" s="45"/>
      <c r="CCN995" s="45"/>
      <c r="CCO995" s="45"/>
      <c r="CCP995" s="45"/>
      <c r="CCQ995" s="45"/>
      <c r="CCR995" s="45"/>
      <c r="CCS995" s="45"/>
      <c r="CCT995" s="45"/>
      <c r="CCU995" s="45"/>
      <c r="CCV995" s="45"/>
      <c r="CCW995" s="45"/>
      <c r="CCX995" s="45"/>
      <c r="CCY995" s="45"/>
      <c r="CCZ995" s="45"/>
      <c r="CDA995" s="45"/>
      <c r="CDB995" s="45"/>
      <c r="CDC995" s="45"/>
      <c r="CDD995" s="45"/>
      <c r="CDE995" s="45"/>
      <c r="CDF995" s="45"/>
      <c r="CDG995" s="45"/>
      <c r="CDH995" s="45"/>
      <c r="CDI995" s="45"/>
      <c r="CDJ995" s="45"/>
      <c r="CDK995" s="45"/>
      <c r="CDL995" s="45"/>
      <c r="CDM995" s="45"/>
      <c r="CDN995" s="45"/>
      <c r="CDO995" s="45"/>
      <c r="CDP995" s="45"/>
      <c r="CDQ995" s="45"/>
      <c r="CDR995" s="45"/>
      <c r="CDS995" s="45"/>
      <c r="CDT995" s="45"/>
      <c r="CDU995" s="45"/>
      <c r="CDV995" s="45"/>
      <c r="CDW995" s="45"/>
      <c r="CDX995" s="45"/>
      <c r="CDY995" s="45"/>
      <c r="CDZ995" s="45"/>
      <c r="CEA995" s="45"/>
      <c r="CEB995" s="45"/>
      <c r="CEC995" s="45"/>
      <c r="CED995" s="45"/>
      <c r="CEE995" s="45"/>
      <c r="CEF995" s="45"/>
      <c r="CEG995" s="45"/>
      <c r="CEH995" s="45"/>
      <c r="CEI995" s="45"/>
      <c r="CEJ995" s="45"/>
      <c r="CEK995" s="45"/>
      <c r="CEL995" s="45"/>
      <c r="CEM995" s="45"/>
      <c r="CEN995" s="45"/>
      <c r="CEO995" s="45"/>
      <c r="CEP995" s="45"/>
      <c r="CEQ995" s="45"/>
      <c r="CER995" s="45"/>
      <c r="CES995" s="45"/>
      <c r="CET995" s="45"/>
      <c r="CEU995" s="45"/>
      <c r="CEV995" s="45"/>
      <c r="CEW995" s="45"/>
      <c r="CEX995" s="45"/>
      <c r="CEY995" s="45"/>
      <c r="CEZ995" s="45"/>
      <c r="CFA995" s="45"/>
      <c r="CFB995" s="45"/>
      <c r="CFC995" s="45"/>
      <c r="CFD995" s="45"/>
      <c r="CFE995" s="45"/>
      <c r="CFF995" s="45"/>
      <c r="CFG995" s="45"/>
      <c r="CFH995" s="45"/>
      <c r="CFI995" s="45"/>
      <c r="CFJ995" s="45"/>
      <c r="CFK995" s="45"/>
      <c r="CFL995" s="45"/>
      <c r="CFM995" s="45"/>
      <c r="CFN995" s="45"/>
      <c r="CFO995" s="45"/>
      <c r="CFP995" s="45"/>
      <c r="CFQ995" s="45"/>
      <c r="CFR995" s="45"/>
      <c r="CFS995" s="45"/>
      <c r="CFT995" s="45"/>
      <c r="CFU995" s="45"/>
      <c r="CFV995" s="45"/>
      <c r="CFW995" s="45"/>
      <c r="CFX995" s="45"/>
      <c r="CFY995" s="45"/>
      <c r="CFZ995" s="45"/>
      <c r="CGA995" s="45"/>
      <c r="CGB995" s="45"/>
      <c r="CGC995" s="45"/>
      <c r="CGD995" s="45"/>
      <c r="CGE995" s="45"/>
      <c r="CGF995" s="45"/>
      <c r="CGG995" s="45"/>
      <c r="CGH995" s="45"/>
      <c r="CGI995" s="45"/>
      <c r="CGJ995" s="45"/>
      <c r="CGK995" s="45"/>
      <c r="CGL995" s="45"/>
      <c r="CGM995" s="45"/>
      <c r="CGN995" s="45"/>
      <c r="CGO995" s="45"/>
      <c r="CGP995" s="45"/>
      <c r="CGQ995" s="45"/>
      <c r="CGR995" s="45"/>
      <c r="CGS995" s="45"/>
      <c r="CGT995" s="45"/>
      <c r="CGU995" s="45"/>
      <c r="CGV995" s="45"/>
      <c r="CGW995" s="45"/>
      <c r="CGX995" s="45"/>
      <c r="CGY995" s="45"/>
      <c r="CGZ995" s="45"/>
      <c r="CHA995" s="45"/>
      <c r="CHB995" s="45"/>
      <c r="CHC995" s="45"/>
      <c r="CHD995" s="45"/>
      <c r="CHE995" s="45"/>
      <c r="CHF995" s="45"/>
      <c r="CHG995" s="45"/>
      <c r="CHH995" s="45"/>
      <c r="CHI995" s="45"/>
      <c r="CHJ995" s="45"/>
      <c r="CHK995" s="45"/>
      <c r="CHL995" s="45"/>
      <c r="CHM995" s="45"/>
      <c r="CHN995" s="45"/>
      <c r="CHO995" s="45"/>
      <c r="CHP995" s="45"/>
      <c r="CHQ995" s="45"/>
      <c r="CHR995" s="45"/>
      <c r="CHS995" s="45"/>
      <c r="CHT995" s="45"/>
      <c r="CHU995" s="45"/>
      <c r="CHV995" s="45"/>
      <c r="CHW995" s="45"/>
      <c r="CHX995" s="45"/>
      <c r="CHY995" s="45"/>
      <c r="CHZ995" s="45"/>
      <c r="CIA995" s="45"/>
      <c r="CIB995" s="45"/>
      <c r="CIC995" s="45"/>
      <c r="CID995" s="45"/>
      <c r="CIE995" s="45"/>
      <c r="CIF995" s="45"/>
      <c r="CIG995" s="45"/>
      <c r="CIH995" s="45"/>
      <c r="CII995" s="45"/>
      <c r="CIJ995" s="45"/>
      <c r="CIK995" s="45"/>
      <c r="CIL995" s="45"/>
      <c r="CIM995" s="45"/>
      <c r="CIN995" s="45"/>
      <c r="CIO995" s="45"/>
      <c r="CIP995" s="45"/>
      <c r="CIQ995" s="45"/>
      <c r="CIR995" s="45"/>
      <c r="CIS995" s="45"/>
      <c r="CIT995" s="45"/>
      <c r="CIU995" s="45"/>
      <c r="CIV995" s="45"/>
      <c r="CIW995" s="45"/>
      <c r="CIX995" s="45"/>
      <c r="CIY995" s="45"/>
      <c r="CIZ995" s="45"/>
      <c r="CJA995" s="45"/>
      <c r="CJB995" s="45"/>
      <c r="CJC995" s="45"/>
      <c r="CJD995" s="45"/>
      <c r="CJE995" s="45"/>
      <c r="CJF995" s="45"/>
      <c r="CJG995" s="45"/>
      <c r="CJH995" s="45"/>
      <c r="CJI995" s="45"/>
      <c r="CJJ995" s="45"/>
      <c r="CJK995" s="45"/>
      <c r="CJL995" s="45"/>
      <c r="CJM995" s="45"/>
      <c r="CJN995" s="45"/>
      <c r="CJO995" s="45"/>
      <c r="CJP995" s="45"/>
      <c r="CJQ995" s="45"/>
      <c r="CJR995" s="45"/>
      <c r="CJS995" s="45"/>
      <c r="CJT995" s="45"/>
      <c r="CJU995" s="45"/>
      <c r="CJV995" s="45"/>
      <c r="CJW995" s="45"/>
      <c r="CJX995" s="45"/>
      <c r="CJY995" s="45"/>
      <c r="CJZ995" s="45"/>
      <c r="CKA995" s="45"/>
      <c r="CKB995" s="45"/>
      <c r="CKC995" s="45"/>
      <c r="CKD995" s="45"/>
      <c r="CKE995" s="45"/>
      <c r="CKF995" s="45"/>
      <c r="CKG995" s="45"/>
      <c r="CKH995" s="45"/>
      <c r="CKI995" s="45"/>
      <c r="CKJ995" s="45"/>
      <c r="CKK995" s="45"/>
      <c r="CKL995" s="45"/>
      <c r="CKM995" s="45"/>
      <c r="CKN995" s="45"/>
      <c r="CKO995" s="45"/>
      <c r="CKP995" s="45"/>
      <c r="CKQ995" s="45"/>
      <c r="CKR995" s="45"/>
      <c r="CKS995" s="45"/>
      <c r="CKT995" s="45"/>
      <c r="CKU995" s="45"/>
      <c r="CKV995" s="45"/>
      <c r="CKW995" s="45"/>
      <c r="CKX995" s="45"/>
      <c r="CKY995" s="45"/>
      <c r="CKZ995" s="45"/>
      <c r="CLA995" s="45"/>
      <c r="CLB995" s="45"/>
      <c r="CLC995" s="45"/>
      <c r="CLD995" s="45"/>
      <c r="CLE995" s="45"/>
      <c r="CLF995" s="45"/>
      <c r="CLG995" s="45"/>
      <c r="CLH995" s="45"/>
      <c r="CLI995" s="45"/>
      <c r="CLJ995" s="45"/>
      <c r="CLK995" s="45"/>
      <c r="CLL995" s="45"/>
      <c r="CLM995" s="45"/>
      <c r="CLN995" s="45"/>
      <c r="CLO995" s="45"/>
      <c r="CLP995" s="45"/>
      <c r="CLQ995" s="45"/>
      <c r="CLR995" s="45"/>
      <c r="CLS995" s="45"/>
      <c r="CLT995" s="45"/>
      <c r="CLU995" s="45"/>
      <c r="CLV995" s="45"/>
      <c r="CLW995" s="45"/>
      <c r="CLX995" s="45"/>
      <c r="CLY995" s="45"/>
      <c r="CLZ995" s="45"/>
      <c r="CMA995" s="45"/>
      <c r="CMB995" s="45"/>
      <c r="CMC995" s="45"/>
      <c r="CMD995" s="45"/>
      <c r="CME995" s="45"/>
      <c r="CMF995" s="45"/>
      <c r="CMG995" s="45"/>
      <c r="CMH995" s="45"/>
      <c r="CMI995" s="45"/>
      <c r="CMJ995" s="45"/>
      <c r="CMK995" s="45"/>
      <c r="CML995" s="45"/>
      <c r="CMM995" s="45"/>
      <c r="CMN995" s="45"/>
      <c r="CMO995" s="45"/>
      <c r="CMP995" s="45"/>
      <c r="CMQ995" s="45"/>
      <c r="CMR995" s="45"/>
      <c r="CMS995" s="45"/>
      <c r="CMT995" s="45"/>
      <c r="CMU995" s="45"/>
      <c r="CMV995" s="45"/>
      <c r="CMW995" s="45"/>
      <c r="CMX995" s="45"/>
      <c r="CMY995" s="45"/>
      <c r="CMZ995" s="45"/>
      <c r="CNA995" s="45"/>
      <c r="CNB995" s="45"/>
      <c r="CNC995" s="45"/>
      <c r="CND995" s="45"/>
      <c r="CNE995" s="45"/>
      <c r="CNF995" s="45"/>
      <c r="CNG995" s="45"/>
      <c r="CNH995" s="45"/>
      <c r="CNI995" s="45"/>
      <c r="CNJ995" s="45"/>
      <c r="CNK995" s="45"/>
      <c r="CNL995" s="45"/>
      <c r="CNM995" s="45"/>
      <c r="CNN995" s="45"/>
      <c r="CNO995" s="45"/>
      <c r="CNP995" s="45"/>
      <c r="CNQ995" s="45"/>
      <c r="CNR995" s="45"/>
      <c r="CNS995" s="45"/>
      <c r="CNT995" s="45"/>
      <c r="CNU995" s="45"/>
      <c r="CNV995" s="45"/>
      <c r="CNW995" s="45"/>
      <c r="CNX995" s="45"/>
      <c r="CNY995" s="45"/>
      <c r="CNZ995" s="45"/>
      <c r="COA995" s="45"/>
      <c r="COB995" s="45"/>
      <c r="COC995" s="45"/>
      <c r="COD995" s="45"/>
      <c r="COE995" s="45"/>
      <c r="COF995" s="45"/>
      <c r="COG995" s="45"/>
      <c r="COH995" s="45"/>
      <c r="COI995" s="45"/>
      <c r="COJ995" s="45"/>
      <c r="COK995" s="45"/>
      <c r="COL995" s="45"/>
      <c r="COM995" s="45"/>
      <c r="CON995" s="45"/>
      <c r="COO995" s="45"/>
      <c r="COP995" s="45"/>
      <c r="COQ995" s="45"/>
      <c r="COR995" s="45"/>
      <c r="COS995" s="45"/>
      <c r="COT995" s="45"/>
      <c r="COU995" s="45"/>
      <c r="COV995" s="45"/>
      <c r="COW995" s="45"/>
      <c r="COX995" s="45"/>
      <c r="COY995" s="45"/>
      <c r="COZ995" s="45"/>
      <c r="CPA995" s="45"/>
      <c r="CPB995" s="45"/>
      <c r="CPC995" s="45"/>
      <c r="CPD995" s="45"/>
      <c r="CPE995" s="45"/>
      <c r="CPF995" s="45"/>
      <c r="CPG995" s="45"/>
      <c r="CPH995" s="45"/>
      <c r="CPI995" s="45"/>
      <c r="CPJ995" s="45"/>
      <c r="CPK995" s="45"/>
      <c r="CPL995" s="45"/>
      <c r="CPM995" s="45"/>
      <c r="CPN995" s="45"/>
      <c r="CPO995" s="45"/>
      <c r="CPP995" s="45"/>
      <c r="CPQ995" s="45"/>
      <c r="CPR995" s="45"/>
      <c r="CPS995" s="45"/>
      <c r="CPT995" s="45"/>
      <c r="CPU995" s="45"/>
      <c r="CPV995" s="45"/>
      <c r="CPW995" s="45"/>
      <c r="CPX995" s="45"/>
      <c r="CPY995" s="45"/>
      <c r="CPZ995" s="45"/>
      <c r="CQA995" s="45"/>
      <c r="CQB995" s="45"/>
      <c r="CQC995" s="45"/>
      <c r="CQD995" s="45"/>
      <c r="CQE995" s="45"/>
      <c r="CQF995" s="45"/>
      <c r="CQG995" s="45"/>
      <c r="CQH995" s="45"/>
      <c r="CQI995" s="45"/>
      <c r="CQJ995" s="45"/>
      <c r="CQK995" s="45"/>
      <c r="CQL995" s="45"/>
      <c r="CQM995" s="45"/>
      <c r="CQN995" s="45"/>
      <c r="CQO995" s="45"/>
      <c r="CQP995" s="45"/>
      <c r="CQQ995" s="45"/>
      <c r="CQR995" s="45"/>
      <c r="CQS995" s="45"/>
      <c r="CQT995" s="45"/>
      <c r="CQU995" s="45"/>
      <c r="CQV995" s="45"/>
      <c r="CQW995" s="45"/>
      <c r="CQX995" s="45"/>
      <c r="CQY995" s="45"/>
      <c r="CQZ995" s="45"/>
      <c r="CRA995" s="45"/>
      <c r="CRB995" s="45"/>
      <c r="CRC995" s="45"/>
      <c r="CRD995" s="45"/>
      <c r="CRE995" s="45"/>
      <c r="CRF995" s="45"/>
      <c r="CRG995" s="45"/>
      <c r="CRH995" s="45"/>
      <c r="CRI995" s="45"/>
      <c r="CRJ995" s="45"/>
      <c r="CRK995" s="45"/>
      <c r="CRL995" s="45"/>
      <c r="CRM995" s="45"/>
      <c r="CRN995" s="45"/>
      <c r="CRO995" s="45"/>
      <c r="CRP995" s="45"/>
      <c r="CRQ995" s="45"/>
      <c r="CRR995" s="45"/>
      <c r="CRS995" s="45"/>
      <c r="CRT995" s="45"/>
      <c r="CRU995" s="45"/>
      <c r="CRV995" s="45"/>
      <c r="CRW995" s="45"/>
      <c r="CRX995" s="45"/>
      <c r="CRY995" s="45"/>
      <c r="CRZ995" s="45"/>
      <c r="CSA995" s="45"/>
      <c r="CSB995" s="45"/>
      <c r="CSC995" s="45"/>
      <c r="CSD995" s="45"/>
      <c r="CSE995" s="45"/>
      <c r="CSF995" s="45"/>
      <c r="CSG995" s="45"/>
      <c r="CSH995" s="45"/>
      <c r="CSI995" s="45"/>
      <c r="CSJ995" s="45"/>
      <c r="CSK995" s="45"/>
      <c r="CSL995" s="45"/>
      <c r="CSM995" s="45"/>
      <c r="CSN995" s="45"/>
      <c r="CSO995" s="45"/>
      <c r="CSP995" s="45"/>
      <c r="CSQ995" s="45"/>
      <c r="CSR995" s="45"/>
      <c r="CSS995" s="45"/>
      <c r="CST995" s="45"/>
      <c r="CSU995" s="45"/>
      <c r="CSV995" s="45"/>
      <c r="CSW995" s="45"/>
      <c r="CSX995" s="45"/>
      <c r="CSY995" s="45"/>
      <c r="CSZ995" s="45"/>
      <c r="CTA995" s="45"/>
      <c r="CTB995" s="45"/>
      <c r="CTC995" s="45"/>
      <c r="CTD995" s="45"/>
      <c r="CTE995" s="45"/>
      <c r="CTF995" s="45"/>
      <c r="CTG995" s="45"/>
      <c r="CTH995" s="45"/>
      <c r="CTI995" s="45"/>
      <c r="CTJ995" s="45"/>
      <c r="CTK995" s="45"/>
      <c r="CTL995" s="45"/>
      <c r="CTM995" s="45"/>
      <c r="CTN995" s="45"/>
      <c r="CTO995" s="45"/>
      <c r="CTP995" s="45"/>
      <c r="CTQ995" s="45"/>
      <c r="CTR995" s="45"/>
      <c r="CTS995" s="45"/>
      <c r="CTT995" s="45"/>
      <c r="CTU995" s="45"/>
      <c r="CTV995" s="45"/>
      <c r="CTW995" s="45"/>
      <c r="CTX995" s="45"/>
      <c r="CTY995" s="45"/>
      <c r="CTZ995" s="45"/>
      <c r="CUA995" s="45"/>
      <c r="CUB995" s="45"/>
      <c r="CUC995" s="45"/>
      <c r="CUD995" s="45"/>
      <c r="CUE995" s="45"/>
      <c r="CUF995" s="45"/>
      <c r="CUG995" s="45"/>
      <c r="CUH995" s="45"/>
      <c r="CUI995" s="45"/>
      <c r="CUJ995" s="45"/>
      <c r="CUK995" s="45"/>
      <c r="CUL995" s="45"/>
      <c r="CUM995" s="45"/>
      <c r="CUN995" s="45"/>
      <c r="CUO995" s="45"/>
      <c r="CUP995" s="45"/>
      <c r="CUQ995" s="45"/>
      <c r="CUR995" s="45"/>
      <c r="CUS995" s="45"/>
      <c r="CUT995" s="45"/>
      <c r="CUU995" s="45"/>
      <c r="CUV995" s="45"/>
      <c r="CUW995" s="45"/>
      <c r="CUX995" s="45"/>
      <c r="CUY995" s="45"/>
      <c r="CUZ995" s="45"/>
      <c r="CVA995" s="45"/>
      <c r="CVB995" s="45"/>
      <c r="CVC995" s="45"/>
      <c r="CVD995" s="45"/>
      <c r="CVE995" s="45"/>
      <c r="CVF995" s="45"/>
      <c r="CVG995" s="45"/>
      <c r="CVH995" s="45"/>
      <c r="CVI995" s="45"/>
      <c r="CVJ995" s="45"/>
      <c r="CVK995" s="45"/>
      <c r="CVL995" s="45"/>
      <c r="CVM995" s="45"/>
      <c r="CVN995" s="45"/>
      <c r="CVO995" s="45"/>
      <c r="CVP995" s="45"/>
      <c r="CVQ995" s="45"/>
      <c r="CVR995" s="45"/>
      <c r="CVS995" s="45"/>
      <c r="CVT995" s="45"/>
      <c r="CVU995" s="45"/>
      <c r="CVV995" s="45"/>
      <c r="CVW995" s="45"/>
      <c r="CVX995" s="45"/>
      <c r="CVY995" s="45"/>
      <c r="CVZ995" s="45"/>
      <c r="CWA995" s="45"/>
      <c r="CWB995" s="45"/>
      <c r="CWC995" s="45"/>
      <c r="CWD995" s="45"/>
      <c r="CWE995" s="45"/>
      <c r="CWF995" s="45"/>
      <c r="CWG995" s="45"/>
      <c r="CWH995" s="45"/>
      <c r="CWI995" s="45"/>
      <c r="CWJ995" s="45"/>
      <c r="CWK995" s="45"/>
      <c r="CWL995" s="45"/>
      <c r="CWM995" s="45"/>
      <c r="CWN995" s="45"/>
      <c r="CWO995" s="45"/>
      <c r="CWP995" s="45"/>
      <c r="CWQ995" s="45"/>
      <c r="CWR995" s="45"/>
      <c r="CWS995" s="45"/>
      <c r="CWT995" s="45"/>
      <c r="CWU995" s="45"/>
      <c r="CWV995" s="45"/>
      <c r="CWW995" s="45"/>
      <c r="CWX995" s="45"/>
      <c r="CWY995" s="45"/>
      <c r="CWZ995" s="45"/>
      <c r="CXA995" s="45"/>
      <c r="CXB995" s="45"/>
      <c r="CXC995" s="45"/>
      <c r="CXD995" s="45"/>
      <c r="CXE995" s="45"/>
      <c r="CXF995" s="45"/>
      <c r="CXG995" s="45"/>
      <c r="CXH995" s="45"/>
      <c r="CXI995" s="45"/>
      <c r="CXJ995" s="45"/>
      <c r="CXK995" s="45"/>
      <c r="CXL995" s="45"/>
      <c r="CXM995" s="45"/>
      <c r="CXN995" s="45"/>
      <c r="CXO995" s="45"/>
      <c r="CXP995" s="45"/>
      <c r="CXQ995" s="45"/>
      <c r="CXR995" s="45"/>
      <c r="CXS995" s="45"/>
      <c r="CXT995" s="45"/>
      <c r="CXU995" s="45"/>
      <c r="CXV995" s="45"/>
      <c r="CXW995" s="45"/>
      <c r="CXX995" s="45"/>
      <c r="CXY995" s="45"/>
      <c r="CXZ995" s="45"/>
      <c r="CYA995" s="45"/>
      <c r="CYB995" s="45"/>
      <c r="CYC995" s="45"/>
      <c r="CYD995" s="45"/>
      <c r="CYE995" s="45"/>
      <c r="CYF995" s="45"/>
      <c r="CYG995" s="45"/>
      <c r="CYH995" s="45"/>
      <c r="CYI995" s="45"/>
      <c r="CYJ995" s="45"/>
      <c r="CYK995" s="45"/>
      <c r="CYL995" s="45"/>
      <c r="CYM995" s="45"/>
      <c r="CYN995" s="45"/>
      <c r="CYO995" s="45"/>
      <c r="CYP995" s="45"/>
      <c r="CYQ995" s="45"/>
      <c r="CYR995" s="45"/>
      <c r="CYS995" s="45"/>
      <c r="CYT995" s="45"/>
      <c r="CYU995" s="45"/>
      <c r="CYV995" s="45"/>
      <c r="CYW995" s="45"/>
      <c r="CYX995" s="45"/>
      <c r="CYY995" s="45"/>
      <c r="CYZ995" s="45"/>
      <c r="CZA995" s="45"/>
      <c r="CZB995" s="45"/>
      <c r="CZC995" s="45"/>
      <c r="CZD995" s="45"/>
      <c r="CZE995" s="45"/>
      <c r="CZF995" s="45"/>
      <c r="CZG995" s="45"/>
      <c r="CZH995" s="45"/>
      <c r="CZI995" s="45"/>
      <c r="CZJ995" s="45"/>
      <c r="CZK995" s="45"/>
      <c r="CZL995" s="45"/>
      <c r="CZM995" s="45"/>
      <c r="CZN995" s="45"/>
      <c r="CZO995" s="45"/>
      <c r="CZP995" s="45"/>
      <c r="CZQ995" s="45"/>
      <c r="CZR995" s="45"/>
      <c r="CZS995" s="45"/>
      <c r="CZT995" s="45"/>
      <c r="CZU995" s="45"/>
      <c r="CZV995" s="45"/>
      <c r="CZW995" s="45"/>
      <c r="CZX995" s="45"/>
      <c r="CZY995" s="45"/>
      <c r="CZZ995" s="45"/>
      <c r="DAA995" s="45"/>
      <c r="DAB995" s="45"/>
      <c r="DAC995" s="45"/>
      <c r="DAD995" s="45"/>
      <c r="DAE995" s="45"/>
      <c r="DAF995" s="45"/>
      <c r="DAG995" s="45"/>
      <c r="DAH995" s="45"/>
      <c r="DAI995" s="45"/>
      <c r="DAJ995" s="45"/>
      <c r="DAK995" s="45"/>
      <c r="DAL995" s="45"/>
      <c r="DAM995" s="45"/>
      <c r="DAN995" s="45"/>
      <c r="DAO995" s="45"/>
      <c r="DAP995" s="45"/>
      <c r="DAQ995" s="45"/>
      <c r="DAR995" s="45"/>
      <c r="DAS995" s="45"/>
      <c r="DAT995" s="45"/>
      <c r="DAU995" s="45"/>
      <c r="DAV995" s="45"/>
      <c r="DAW995" s="45"/>
      <c r="DAX995" s="45"/>
      <c r="DAY995" s="45"/>
      <c r="DAZ995" s="45"/>
      <c r="DBA995" s="45"/>
      <c r="DBB995" s="45"/>
      <c r="DBC995" s="45"/>
      <c r="DBD995" s="45"/>
      <c r="DBE995" s="45"/>
      <c r="DBF995" s="45"/>
      <c r="DBG995" s="45"/>
      <c r="DBH995" s="45"/>
      <c r="DBI995" s="45"/>
      <c r="DBJ995" s="45"/>
      <c r="DBK995" s="45"/>
      <c r="DBL995" s="45"/>
      <c r="DBM995" s="45"/>
      <c r="DBN995" s="45"/>
      <c r="DBO995" s="45"/>
      <c r="DBP995" s="45"/>
      <c r="DBQ995" s="45"/>
      <c r="DBR995" s="45"/>
      <c r="DBS995" s="45"/>
      <c r="DBT995" s="45"/>
      <c r="DBU995" s="45"/>
      <c r="DBV995" s="45"/>
      <c r="DBW995" s="45"/>
      <c r="DBX995" s="45"/>
      <c r="DBY995" s="45"/>
      <c r="DBZ995" s="45"/>
      <c r="DCA995" s="45"/>
      <c r="DCB995" s="45"/>
      <c r="DCC995" s="45"/>
      <c r="DCD995" s="45"/>
      <c r="DCE995" s="45"/>
      <c r="DCF995" s="45"/>
      <c r="DCG995" s="45"/>
      <c r="DCH995" s="45"/>
      <c r="DCI995" s="45"/>
      <c r="DCJ995" s="45"/>
      <c r="DCK995" s="45"/>
      <c r="DCL995" s="45"/>
      <c r="DCM995" s="45"/>
      <c r="DCN995" s="45"/>
      <c r="DCO995" s="45"/>
      <c r="DCP995" s="45"/>
      <c r="DCQ995" s="45"/>
      <c r="DCR995" s="45"/>
      <c r="DCS995" s="45"/>
      <c r="DCT995" s="45"/>
      <c r="DCU995" s="45"/>
      <c r="DCV995" s="45"/>
      <c r="DCW995" s="45"/>
      <c r="DCX995" s="45"/>
      <c r="DCY995" s="45"/>
      <c r="DCZ995" s="45"/>
      <c r="DDA995" s="45"/>
      <c r="DDB995" s="45"/>
      <c r="DDC995" s="45"/>
      <c r="DDD995" s="45"/>
      <c r="DDE995" s="45"/>
      <c r="DDF995" s="45"/>
      <c r="DDG995" s="45"/>
      <c r="DDH995" s="45"/>
      <c r="DDI995" s="45"/>
      <c r="DDJ995" s="45"/>
      <c r="DDK995" s="45"/>
      <c r="DDL995" s="45"/>
      <c r="DDM995" s="45"/>
      <c r="DDN995" s="45"/>
      <c r="DDO995" s="45"/>
      <c r="DDP995" s="45"/>
      <c r="DDQ995" s="45"/>
      <c r="DDR995" s="45"/>
      <c r="DDS995" s="45"/>
      <c r="DDT995" s="45"/>
      <c r="DDU995" s="45"/>
      <c r="DDV995" s="45"/>
      <c r="DDW995" s="45"/>
      <c r="DDX995" s="45"/>
      <c r="DDY995" s="45"/>
      <c r="DDZ995" s="45"/>
      <c r="DEA995" s="45"/>
      <c r="DEB995" s="45"/>
      <c r="DEC995" s="45"/>
      <c r="DED995" s="45"/>
      <c r="DEE995" s="45"/>
      <c r="DEF995" s="45"/>
      <c r="DEG995" s="45"/>
      <c r="DEH995" s="45"/>
      <c r="DEI995" s="45"/>
      <c r="DEJ995" s="45"/>
      <c r="DEK995" s="45"/>
      <c r="DEL995" s="45"/>
      <c r="DEM995" s="45"/>
      <c r="DEN995" s="45"/>
      <c r="DEO995" s="45"/>
      <c r="DEP995" s="45"/>
      <c r="DEQ995" s="45"/>
      <c r="DER995" s="45"/>
      <c r="DES995" s="45"/>
      <c r="DET995" s="45"/>
      <c r="DEU995" s="45"/>
      <c r="DEV995" s="45"/>
      <c r="DEW995" s="45"/>
      <c r="DEX995" s="45"/>
      <c r="DEY995" s="45"/>
      <c r="DEZ995" s="45"/>
      <c r="DFA995" s="45"/>
      <c r="DFB995" s="45"/>
      <c r="DFC995" s="45"/>
      <c r="DFD995" s="45"/>
      <c r="DFE995" s="45"/>
      <c r="DFF995" s="45"/>
      <c r="DFG995" s="45"/>
      <c r="DFH995" s="45"/>
      <c r="DFI995" s="45"/>
      <c r="DFJ995" s="45"/>
      <c r="DFK995" s="45"/>
      <c r="DFL995" s="45"/>
      <c r="DFM995" s="45"/>
      <c r="DFN995" s="45"/>
      <c r="DFO995" s="45"/>
      <c r="DFP995" s="45"/>
      <c r="DFQ995" s="45"/>
      <c r="DFR995" s="45"/>
      <c r="DFS995" s="45"/>
      <c r="DFT995" s="45"/>
      <c r="DFU995" s="45"/>
      <c r="DFV995" s="45"/>
      <c r="DFW995" s="45"/>
      <c r="DFX995" s="45"/>
      <c r="DFY995" s="45"/>
      <c r="DFZ995" s="45"/>
      <c r="DGA995" s="45"/>
      <c r="DGB995" s="45"/>
      <c r="DGC995" s="45"/>
      <c r="DGD995" s="45"/>
      <c r="DGE995" s="45"/>
      <c r="DGF995" s="45"/>
      <c r="DGG995" s="45"/>
      <c r="DGH995" s="45"/>
      <c r="DGI995" s="45"/>
      <c r="DGJ995" s="45"/>
      <c r="DGK995" s="45"/>
      <c r="DGL995" s="45"/>
      <c r="DGM995" s="45"/>
      <c r="DGN995" s="45"/>
      <c r="DGO995" s="45"/>
      <c r="DGP995" s="45"/>
      <c r="DGQ995" s="45"/>
      <c r="DGR995" s="45"/>
      <c r="DGS995" s="45"/>
      <c r="DGT995" s="45"/>
      <c r="DGU995" s="45"/>
      <c r="DGV995" s="45"/>
      <c r="DGW995" s="45"/>
      <c r="DGX995" s="45"/>
      <c r="DGY995" s="45"/>
      <c r="DGZ995" s="45"/>
      <c r="DHA995" s="45"/>
      <c r="DHB995" s="45"/>
      <c r="DHC995" s="45"/>
      <c r="DHD995" s="45"/>
      <c r="DHE995" s="45"/>
      <c r="DHF995" s="45"/>
      <c r="DHG995" s="45"/>
      <c r="DHH995" s="45"/>
      <c r="DHI995" s="45"/>
      <c r="DHJ995" s="45"/>
      <c r="DHK995" s="45"/>
      <c r="DHL995" s="45"/>
      <c r="DHM995" s="45"/>
      <c r="DHN995" s="45"/>
      <c r="DHO995" s="45"/>
      <c r="DHP995" s="45"/>
      <c r="DHQ995" s="45"/>
      <c r="DHR995" s="45"/>
      <c r="DHS995" s="45"/>
      <c r="DHT995" s="45"/>
      <c r="DHU995" s="45"/>
      <c r="DHV995" s="45"/>
      <c r="DHW995" s="45"/>
      <c r="DHX995" s="45"/>
      <c r="DHY995" s="45"/>
      <c r="DHZ995" s="45"/>
      <c r="DIA995" s="45"/>
      <c r="DIB995" s="45"/>
      <c r="DIC995" s="45"/>
      <c r="DID995" s="45"/>
      <c r="DIE995" s="45"/>
      <c r="DIF995" s="45"/>
      <c r="DIG995" s="45"/>
      <c r="DIH995" s="45"/>
      <c r="DII995" s="45"/>
      <c r="DIJ995" s="45"/>
      <c r="DIK995" s="45"/>
      <c r="DIL995" s="45"/>
      <c r="DIM995" s="45"/>
      <c r="DIN995" s="45"/>
      <c r="DIO995" s="45"/>
      <c r="DIP995" s="45"/>
      <c r="DIQ995" s="45"/>
      <c r="DIR995" s="45"/>
      <c r="DIS995" s="45"/>
      <c r="DIT995" s="45"/>
      <c r="DIU995" s="45"/>
      <c r="DIV995" s="45"/>
      <c r="DIW995" s="45"/>
      <c r="DIX995" s="45"/>
      <c r="DIY995" s="45"/>
      <c r="DIZ995" s="45"/>
      <c r="DJA995" s="45"/>
      <c r="DJB995" s="45"/>
      <c r="DJC995" s="45"/>
      <c r="DJD995" s="45"/>
      <c r="DJE995" s="45"/>
      <c r="DJF995" s="45"/>
      <c r="DJG995" s="45"/>
      <c r="DJH995" s="45"/>
      <c r="DJI995" s="45"/>
      <c r="DJJ995" s="45"/>
      <c r="DJK995" s="45"/>
      <c r="DJL995" s="45"/>
      <c r="DJM995" s="45"/>
      <c r="DJN995" s="45"/>
      <c r="DJO995" s="45"/>
      <c r="DJP995" s="45"/>
      <c r="DJQ995" s="45"/>
      <c r="DJR995" s="45"/>
      <c r="DJS995" s="45"/>
      <c r="DJT995" s="45"/>
      <c r="DJU995" s="45"/>
      <c r="DJV995" s="45"/>
      <c r="DJW995" s="45"/>
      <c r="DJX995" s="45"/>
      <c r="DJY995" s="45"/>
      <c r="DJZ995" s="45"/>
      <c r="DKA995" s="45"/>
      <c r="DKB995" s="45"/>
      <c r="DKC995" s="45"/>
      <c r="DKD995" s="45"/>
      <c r="DKE995" s="45"/>
      <c r="DKF995" s="45"/>
      <c r="DKG995" s="45"/>
      <c r="DKH995" s="45"/>
      <c r="DKI995" s="45"/>
      <c r="DKJ995" s="45"/>
      <c r="DKK995" s="45"/>
      <c r="DKL995" s="45"/>
      <c r="DKM995" s="45"/>
      <c r="DKN995" s="45"/>
      <c r="DKO995" s="45"/>
      <c r="DKP995" s="45"/>
      <c r="DKQ995" s="45"/>
      <c r="DKR995" s="45"/>
      <c r="DKS995" s="45"/>
      <c r="DKT995" s="45"/>
      <c r="DKU995" s="45"/>
      <c r="DKV995" s="45"/>
      <c r="DKW995" s="45"/>
      <c r="DKX995" s="45"/>
      <c r="DKY995" s="45"/>
      <c r="DKZ995" s="45"/>
      <c r="DLA995" s="45"/>
      <c r="DLB995" s="45"/>
      <c r="DLC995" s="45"/>
      <c r="DLD995" s="45"/>
      <c r="DLE995" s="45"/>
      <c r="DLF995" s="45"/>
      <c r="DLG995" s="45"/>
      <c r="DLH995" s="45"/>
      <c r="DLI995" s="45"/>
      <c r="DLJ995" s="45"/>
      <c r="DLK995" s="45"/>
      <c r="DLL995" s="45"/>
      <c r="DLM995" s="45"/>
      <c r="DLN995" s="45"/>
      <c r="DLO995" s="45"/>
      <c r="DLP995" s="45"/>
      <c r="DLQ995" s="45"/>
      <c r="DLR995" s="45"/>
      <c r="DLS995" s="45"/>
      <c r="DLT995" s="45"/>
      <c r="DLU995" s="45"/>
      <c r="DLV995" s="45"/>
      <c r="DLW995" s="45"/>
      <c r="DLX995" s="45"/>
      <c r="DLY995" s="45"/>
      <c r="DLZ995" s="45"/>
      <c r="DMA995" s="45"/>
      <c r="DMB995" s="45"/>
      <c r="DMC995" s="45"/>
      <c r="DMD995" s="45"/>
      <c r="DME995" s="45"/>
      <c r="DMF995" s="45"/>
      <c r="DMG995" s="45"/>
      <c r="DMH995" s="45"/>
      <c r="DMI995" s="45"/>
      <c r="DMJ995" s="45"/>
      <c r="DMK995" s="45"/>
      <c r="DML995" s="45"/>
      <c r="DMM995" s="45"/>
      <c r="DMN995" s="45"/>
      <c r="DMO995" s="45"/>
      <c r="DMP995" s="45"/>
      <c r="DMQ995" s="45"/>
      <c r="DMR995" s="45"/>
      <c r="DMS995" s="45"/>
      <c r="DMT995" s="45"/>
      <c r="DMU995" s="45"/>
      <c r="DMV995" s="45"/>
      <c r="DMW995" s="45"/>
      <c r="DMX995" s="45"/>
      <c r="DMY995" s="45"/>
      <c r="DMZ995" s="45"/>
      <c r="DNA995" s="45"/>
      <c r="DNB995" s="45"/>
      <c r="DNC995" s="45"/>
      <c r="DND995" s="45"/>
      <c r="DNE995" s="45"/>
      <c r="DNF995" s="45"/>
      <c r="DNG995" s="45"/>
      <c r="DNH995" s="45"/>
      <c r="DNI995" s="45"/>
      <c r="DNJ995" s="45"/>
      <c r="DNK995" s="45"/>
      <c r="DNL995" s="45"/>
      <c r="DNM995" s="45"/>
      <c r="DNN995" s="45"/>
      <c r="DNO995" s="45"/>
      <c r="DNP995" s="45"/>
      <c r="DNQ995" s="45"/>
      <c r="DNR995" s="45"/>
      <c r="DNS995" s="45"/>
      <c r="DNT995" s="45"/>
      <c r="DNU995" s="45"/>
      <c r="DNV995" s="45"/>
      <c r="DNW995" s="45"/>
      <c r="DNX995" s="45"/>
      <c r="DNY995" s="45"/>
      <c r="DNZ995" s="45"/>
      <c r="DOA995" s="45"/>
      <c r="DOB995" s="45"/>
      <c r="DOC995" s="45"/>
      <c r="DOD995" s="45"/>
      <c r="DOE995" s="45"/>
      <c r="DOF995" s="45"/>
      <c r="DOG995" s="45"/>
      <c r="DOH995" s="45"/>
      <c r="DOI995" s="45"/>
      <c r="DOJ995" s="45"/>
      <c r="DOK995" s="45"/>
      <c r="DOL995" s="45"/>
      <c r="DOM995" s="45"/>
      <c r="DON995" s="45"/>
      <c r="DOO995" s="45"/>
      <c r="DOP995" s="45"/>
      <c r="DOQ995" s="45"/>
      <c r="DOR995" s="45"/>
      <c r="DOS995" s="45"/>
      <c r="DOT995" s="45"/>
      <c r="DOU995" s="45"/>
      <c r="DOV995" s="45"/>
      <c r="DOW995" s="45"/>
      <c r="DOX995" s="45"/>
      <c r="DOY995" s="45"/>
      <c r="DOZ995" s="45"/>
      <c r="DPA995" s="45"/>
      <c r="DPB995" s="45"/>
      <c r="DPC995" s="45"/>
      <c r="DPD995" s="45"/>
      <c r="DPE995" s="45"/>
      <c r="DPF995" s="45"/>
      <c r="DPG995" s="45"/>
      <c r="DPH995" s="45"/>
      <c r="DPI995" s="45"/>
      <c r="DPJ995" s="45"/>
      <c r="DPK995" s="45"/>
      <c r="DPL995" s="45"/>
      <c r="DPM995" s="45"/>
      <c r="DPN995" s="45"/>
      <c r="DPO995" s="45"/>
      <c r="DPP995" s="45"/>
      <c r="DPQ995" s="45"/>
      <c r="DPR995" s="45"/>
      <c r="DPS995" s="45"/>
      <c r="DPT995" s="45"/>
      <c r="DPU995" s="45"/>
      <c r="DPV995" s="45"/>
      <c r="DPW995" s="45"/>
      <c r="DPX995" s="45"/>
      <c r="DPY995" s="45"/>
      <c r="DPZ995" s="45"/>
      <c r="DQA995" s="45"/>
      <c r="DQB995" s="45"/>
      <c r="DQC995" s="45"/>
      <c r="DQD995" s="45"/>
      <c r="DQE995" s="45"/>
      <c r="DQF995" s="45"/>
      <c r="DQG995" s="45"/>
      <c r="DQH995" s="45"/>
      <c r="DQI995" s="45"/>
      <c r="DQJ995" s="45"/>
      <c r="DQK995" s="45"/>
      <c r="DQL995" s="45"/>
      <c r="DQM995" s="45"/>
      <c r="DQN995" s="45"/>
      <c r="DQO995" s="45"/>
      <c r="DQP995" s="45"/>
      <c r="DQQ995" s="45"/>
      <c r="DQR995" s="45"/>
      <c r="DQS995" s="45"/>
      <c r="DQT995" s="45"/>
      <c r="DQU995" s="45"/>
      <c r="DQV995" s="45"/>
      <c r="DQW995" s="45"/>
      <c r="DQX995" s="45"/>
      <c r="DQY995" s="45"/>
      <c r="DQZ995" s="45"/>
      <c r="DRA995" s="45"/>
      <c r="DRB995" s="45"/>
      <c r="DRC995" s="45"/>
      <c r="DRD995" s="45"/>
      <c r="DRE995" s="45"/>
      <c r="DRF995" s="45"/>
      <c r="DRG995" s="45"/>
      <c r="DRH995" s="45"/>
      <c r="DRI995" s="45"/>
      <c r="DRJ995" s="45"/>
      <c r="DRK995" s="45"/>
      <c r="DRL995" s="45"/>
      <c r="DRM995" s="45"/>
      <c r="DRN995" s="45"/>
      <c r="DRO995" s="45"/>
      <c r="DRP995" s="45"/>
      <c r="DRQ995" s="45"/>
      <c r="DRR995" s="45"/>
      <c r="DRS995" s="45"/>
      <c r="DRT995" s="45"/>
      <c r="DRU995" s="45"/>
      <c r="DRV995" s="45"/>
      <c r="DRW995" s="45"/>
      <c r="DRX995" s="45"/>
      <c r="DRY995" s="45"/>
      <c r="DRZ995" s="45"/>
      <c r="DSA995" s="45"/>
      <c r="DSB995" s="45"/>
      <c r="DSC995" s="45"/>
      <c r="DSD995" s="45"/>
      <c r="DSE995" s="45"/>
      <c r="DSF995" s="45"/>
      <c r="DSG995" s="45"/>
      <c r="DSH995" s="45"/>
      <c r="DSI995" s="45"/>
      <c r="DSJ995" s="45"/>
      <c r="DSK995" s="45"/>
      <c r="DSL995" s="45"/>
      <c r="DSM995" s="45"/>
      <c r="DSN995" s="45"/>
      <c r="DSO995" s="45"/>
      <c r="DSP995" s="45"/>
      <c r="DSQ995" s="45"/>
      <c r="DSR995" s="45"/>
      <c r="DSS995" s="45"/>
      <c r="DST995" s="45"/>
      <c r="DSU995" s="45"/>
      <c r="DSV995" s="45"/>
      <c r="DSW995" s="45"/>
      <c r="DSX995" s="45"/>
      <c r="DSY995" s="45"/>
      <c r="DSZ995" s="45"/>
      <c r="DTA995" s="45"/>
      <c r="DTB995" s="45"/>
      <c r="DTC995" s="45"/>
      <c r="DTD995" s="45"/>
      <c r="DTE995" s="45"/>
      <c r="DTF995" s="45"/>
      <c r="DTG995" s="45"/>
      <c r="DTH995" s="45"/>
      <c r="DTI995" s="45"/>
      <c r="DTJ995" s="45"/>
      <c r="DTK995" s="45"/>
      <c r="DTL995" s="45"/>
      <c r="DTM995" s="45"/>
      <c r="DTN995" s="45"/>
      <c r="DTO995" s="45"/>
      <c r="DTP995" s="45"/>
      <c r="DTQ995" s="45"/>
      <c r="DTR995" s="45"/>
      <c r="DTS995" s="45"/>
      <c r="DTT995" s="45"/>
      <c r="DTU995" s="45"/>
      <c r="DTV995" s="45"/>
      <c r="DTW995" s="45"/>
      <c r="DTX995" s="45"/>
      <c r="DTY995" s="45"/>
      <c r="DTZ995" s="45"/>
      <c r="DUA995" s="45"/>
      <c r="DUB995" s="45"/>
      <c r="DUC995" s="45"/>
      <c r="DUD995" s="45"/>
      <c r="DUE995" s="45"/>
      <c r="DUF995" s="45"/>
      <c r="DUG995" s="45"/>
      <c r="DUH995" s="45"/>
      <c r="DUI995" s="45"/>
      <c r="DUJ995" s="45"/>
      <c r="DUK995" s="45"/>
      <c r="DUL995" s="45"/>
      <c r="DUM995" s="45"/>
      <c r="DUN995" s="45"/>
      <c r="DUO995" s="45"/>
      <c r="DUP995" s="45"/>
      <c r="DUQ995" s="45"/>
      <c r="DUR995" s="45"/>
      <c r="DUS995" s="45"/>
      <c r="DUT995" s="45"/>
      <c r="DUU995" s="45"/>
      <c r="DUV995" s="45"/>
      <c r="DUW995" s="45"/>
      <c r="DUX995" s="45"/>
      <c r="DUY995" s="45"/>
      <c r="DUZ995" s="45"/>
      <c r="DVA995" s="45"/>
      <c r="DVB995" s="45"/>
      <c r="DVC995" s="45"/>
      <c r="DVD995" s="45"/>
      <c r="DVE995" s="45"/>
      <c r="DVF995" s="45"/>
      <c r="DVG995" s="45"/>
      <c r="DVH995" s="45"/>
      <c r="DVI995" s="45"/>
      <c r="DVJ995" s="45"/>
      <c r="DVK995" s="45"/>
      <c r="DVL995" s="45"/>
      <c r="DVM995" s="45"/>
      <c r="DVN995" s="45"/>
      <c r="DVO995" s="45"/>
      <c r="DVP995" s="45"/>
      <c r="DVQ995" s="45"/>
      <c r="DVR995" s="45"/>
      <c r="DVS995" s="45"/>
      <c r="DVT995" s="45"/>
      <c r="DVU995" s="45"/>
      <c r="DVV995" s="45"/>
      <c r="DVW995" s="45"/>
      <c r="DVX995" s="45"/>
      <c r="DVY995" s="45"/>
      <c r="DVZ995" s="45"/>
      <c r="DWA995" s="45"/>
      <c r="DWB995" s="45"/>
      <c r="DWC995" s="45"/>
      <c r="DWD995" s="45"/>
      <c r="DWE995" s="45"/>
      <c r="DWF995" s="45"/>
      <c r="DWG995" s="45"/>
      <c r="DWH995" s="45"/>
      <c r="DWI995" s="45"/>
      <c r="DWJ995" s="45"/>
      <c r="DWK995" s="45"/>
      <c r="DWL995" s="45"/>
      <c r="DWM995" s="45"/>
      <c r="DWN995" s="45"/>
      <c r="DWO995" s="45"/>
      <c r="DWP995" s="45"/>
      <c r="DWQ995" s="45"/>
      <c r="DWR995" s="45"/>
      <c r="DWS995" s="45"/>
      <c r="DWT995" s="45"/>
      <c r="DWU995" s="45"/>
      <c r="DWV995" s="45"/>
      <c r="DWW995" s="45"/>
      <c r="DWX995" s="45"/>
      <c r="DWY995" s="45"/>
      <c r="DWZ995" s="45"/>
      <c r="DXA995" s="45"/>
      <c r="DXB995" s="45"/>
      <c r="DXC995" s="45"/>
      <c r="DXD995" s="45"/>
      <c r="DXE995" s="45"/>
      <c r="DXF995" s="45"/>
      <c r="DXG995" s="45"/>
      <c r="DXH995" s="45"/>
      <c r="DXI995" s="45"/>
      <c r="DXJ995" s="45"/>
      <c r="DXK995" s="45"/>
      <c r="DXL995" s="45"/>
      <c r="DXM995" s="45"/>
      <c r="DXN995" s="45"/>
      <c r="DXO995" s="45"/>
      <c r="DXP995" s="45"/>
      <c r="DXQ995" s="45"/>
      <c r="DXR995" s="45"/>
      <c r="DXS995" s="45"/>
      <c r="DXT995" s="45"/>
      <c r="DXU995" s="45"/>
      <c r="DXV995" s="45"/>
      <c r="DXW995" s="45"/>
      <c r="DXX995" s="45"/>
      <c r="DXY995" s="45"/>
      <c r="DXZ995" s="45"/>
      <c r="DYA995" s="45"/>
      <c r="DYB995" s="45"/>
      <c r="DYC995" s="45"/>
      <c r="DYD995" s="45"/>
      <c r="DYE995" s="45"/>
      <c r="DYF995" s="45"/>
      <c r="DYG995" s="45"/>
      <c r="DYH995" s="45"/>
      <c r="DYI995" s="45"/>
      <c r="DYJ995" s="45"/>
      <c r="DYK995" s="45"/>
      <c r="DYL995" s="45"/>
      <c r="DYM995" s="45"/>
      <c r="DYN995" s="45"/>
      <c r="DYO995" s="45"/>
      <c r="DYP995" s="45"/>
      <c r="DYQ995" s="45"/>
      <c r="DYR995" s="45"/>
      <c r="DYS995" s="45"/>
      <c r="DYT995" s="45"/>
      <c r="DYU995" s="45"/>
      <c r="DYV995" s="45"/>
      <c r="DYW995" s="45"/>
      <c r="DYX995" s="45"/>
      <c r="DYY995" s="45"/>
      <c r="DYZ995" s="45"/>
      <c r="DZA995" s="45"/>
      <c r="DZB995" s="45"/>
      <c r="DZC995" s="45"/>
      <c r="DZD995" s="45"/>
      <c r="DZE995" s="45"/>
      <c r="DZF995" s="45"/>
      <c r="DZG995" s="45"/>
      <c r="DZH995" s="45"/>
      <c r="DZI995" s="45"/>
      <c r="DZJ995" s="45"/>
      <c r="DZK995" s="45"/>
      <c r="DZL995" s="45"/>
      <c r="DZM995" s="45"/>
      <c r="DZN995" s="45"/>
      <c r="DZO995" s="45"/>
      <c r="DZP995" s="45"/>
      <c r="DZQ995" s="45"/>
      <c r="DZR995" s="45"/>
      <c r="DZS995" s="45"/>
      <c r="DZT995" s="45"/>
      <c r="DZU995" s="45"/>
      <c r="DZV995" s="45"/>
      <c r="DZW995" s="45"/>
      <c r="DZX995" s="45"/>
      <c r="DZY995" s="45"/>
      <c r="DZZ995" s="45"/>
      <c r="EAA995" s="45"/>
      <c r="EAB995" s="45"/>
      <c r="EAC995" s="45"/>
      <c r="EAD995" s="45"/>
      <c r="EAE995" s="45"/>
      <c r="EAF995" s="45"/>
      <c r="EAG995" s="45"/>
      <c r="EAH995" s="45"/>
      <c r="EAI995" s="45"/>
      <c r="EAJ995" s="45"/>
      <c r="EAK995" s="45"/>
      <c r="EAL995" s="45"/>
      <c r="EAM995" s="45"/>
      <c r="EAN995" s="45"/>
      <c r="EAO995" s="45"/>
      <c r="EAP995" s="45"/>
      <c r="EAQ995" s="45"/>
      <c r="EAR995" s="45"/>
      <c r="EAS995" s="45"/>
      <c r="EAT995" s="45"/>
      <c r="EAU995" s="45"/>
      <c r="EAV995" s="45"/>
      <c r="EAW995" s="45"/>
      <c r="EAX995" s="45"/>
      <c r="EAY995" s="45"/>
      <c r="EAZ995" s="45"/>
      <c r="EBA995" s="45"/>
      <c r="EBB995" s="45"/>
      <c r="EBC995" s="45"/>
      <c r="EBD995" s="45"/>
      <c r="EBE995" s="45"/>
      <c r="EBF995" s="45"/>
      <c r="EBG995" s="45"/>
      <c r="EBH995" s="45"/>
      <c r="EBI995" s="45"/>
      <c r="EBJ995" s="45"/>
      <c r="EBK995" s="45"/>
      <c r="EBL995" s="45"/>
      <c r="EBM995" s="45"/>
      <c r="EBN995" s="45"/>
      <c r="EBO995" s="45"/>
      <c r="EBP995" s="45"/>
      <c r="EBQ995" s="45"/>
      <c r="EBR995" s="45"/>
      <c r="EBS995" s="45"/>
      <c r="EBT995" s="45"/>
      <c r="EBU995" s="45"/>
      <c r="EBV995" s="45"/>
      <c r="EBW995" s="45"/>
      <c r="EBX995" s="45"/>
      <c r="EBY995" s="45"/>
      <c r="EBZ995" s="45"/>
      <c r="ECA995" s="45"/>
      <c r="ECB995" s="45"/>
      <c r="ECC995" s="45"/>
      <c r="ECD995" s="45"/>
      <c r="ECE995" s="45"/>
      <c r="ECF995" s="45"/>
      <c r="ECG995" s="45"/>
      <c r="ECH995" s="45"/>
      <c r="ECI995" s="45"/>
      <c r="ECJ995" s="45"/>
      <c r="ECK995" s="45"/>
      <c r="ECL995" s="45"/>
      <c r="ECM995" s="45"/>
      <c r="ECN995" s="45"/>
      <c r="ECO995" s="45"/>
      <c r="ECP995" s="45"/>
      <c r="ECQ995" s="45"/>
      <c r="ECR995" s="45"/>
      <c r="ECS995" s="45"/>
      <c r="ECT995" s="45"/>
      <c r="ECU995" s="45"/>
      <c r="ECV995" s="45"/>
      <c r="ECW995" s="45"/>
      <c r="ECX995" s="45"/>
      <c r="ECY995" s="45"/>
      <c r="ECZ995" s="45"/>
      <c r="EDA995" s="45"/>
      <c r="EDB995" s="45"/>
      <c r="EDC995" s="45"/>
      <c r="EDD995" s="45"/>
      <c r="EDE995" s="45"/>
      <c r="EDF995" s="45"/>
      <c r="EDG995" s="45"/>
      <c r="EDH995" s="45"/>
      <c r="EDI995" s="45"/>
      <c r="EDJ995" s="45"/>
      <c r="EDK995" s="45"/>
      <c r="EDL995" s="45"/>
      <c r="EDM995" s="45"/>
      <c r="EDN995" s="45"/>
      <c r="EDO995" s="45"/>
      <c r="EDP995" s="45"/>
      <c r="EDQ995" s="45"/>
      <c r="EDR995" s="45"/>
      <c r="EDS995" s="45"/>
      <c r="EDT995" s="45"/>
      <c r="EDU995" s="45"/>
      <c r="EDV995" s="45"/>
      <c r="EDW995" s="45"/>
      <c r="EDX995" s="45"/>
      <c r="EDY995" s="45"/>
      <c r="EDZ995" s="45"/>
      <c r="EEA995" s="45"/>
      <c r="EEB995" s="45"/>
      <c r="EEC995" s="45"/>
      <c r="EED995" s="45"/>
      <c r="EEE995" s="45"/>
      <c r="EEF995" s="45"/>
      <c r="EEG995" s="45"/>
      <c r="EEH995" s="45"/>
      <c r="EEI995" s="45"/>
      <c r="EEJ995" s="45"/>
      <c r="EEK995" s="45"/>
      <c r="EEL995" s="45"/>
      <c r="EEM995" s="45"/>
      <c r="EEN995" s="45"/>
      <c r="EEO995" s="45"/>
      <c r="EEP995" s="45"/>
      <c r="EEQ995" s="45"/>
      <c r="EER995" s="45"/>
      <c r="EES995" s="45"/>
      <c r="EET995" s="45"/>
      <c r="EEU995" s="45"/>
      <c r="EEV995" s="45"/>
      <c r="EEW995" s="45"/>
      <c r="EEX995" s="45"/>
      <c r="EEY995" s="45"/>
      <c r="EEZ995" s="45"/>
      <c r="EFA995" s="45"/>
      <c r="EFB995" s="45"/>
      <c r="EFC995" s="45"/>
      <c r="EFD995" s="45"/>
      <c r="EFE995" s="45"/>
      <c r="EFF995" s="45"/>
      <c r="EFG995" s="45"/>
      <c r="EFH995" s="45"/>
      <c r="EFI995" s="45"/>
      <c r="EFJ995" s="45"/>
      <c r="EFK995" s="45"/>
      <c r="EFL995" s="45"/>
      <c r="EFM995" s="45"/>
      <c r="EFN995" s="45"/>
      <c r="EFO995" s="45"/>
      <c r="EFP995" s="45"/>
      <c r="EFQ995" s="45"/>
      <c r="EFR995" s="45"/>
      <c r="EFS995" s="45"/>
      <c r="EFT995" s="45"/>
      <c r="EFU995" s="45"/>
      <c r="EFV995" s="45"/>
      <c r="EFW995" s="45"/>
      <c r="EFX995" s="45"/>
      <c r="EFY995" s="45"/>
      <c r="EFZ995" s="45"/>
      <c r="EGA995" s="45"/>
      <c r="EGB995" s="45"/>
      <c r="EGC995" s="45"/>
      <c r="EGD995" s="45"/>
      <c r="EGE995" s="45"/>
      <c r="EGF995" s="45"/>
      <c r="EGG995" s="45"/>
      <c r="EGH995" s="45"/>
      <c r="EGI995" s="45"/>
      <c r="EGJ995" s="45"/>
      <c r="EGK995" s="45"/>
      <c r="EGL995" s="45"/>
      <c r="EGM995" s="45"/>
      <c r="EGN995" s="45"/>
      <c r="EGO995" s="45"/>
      <c r="EGP995" s="45"/>
      <c r="EGQ995" s="45"/>
      <c r="EGR995" s="45"/>
      <c r="EGS995" s="45"/>
      <c r="EGT995" s="45"/>
      <c r="EGU995" s="45"/>
      <c r="EGV995" s="45"/>
      <c r="EGW995" s="45"/>
      <c r="EGX995" s="45"/>
      <c r="EGY995" s="45"/>
      <c r="EGZ995" s="45"/>
      <c r="EHA995" s="45"/>
      <c r="EHB995" s="45"/>
      <c r="EHC995" s="45"/>
      <c r="EHD995" s="45"/>
      <c r="EHE995" s="45"/>
      <c r="EHF995" s="45"/>
      <c r="EHG995" s="45"/>
      <c r="EHH995" s="45"/>
      <c r="EHI995" s="45"/>
      <c r="EHJ995" s="45"/>
      <c r="EHK995" s="45"/>
      <c r="EHL995" s="45"/>
      <c r="EHM995" s="45"/>
      <c r="EHN995" s="45"/>
      <c r="EHO995" s="45"/>
      <c r="EHP995" s="45"/>
      <c r="EHQ995" s="45"/>
      <c r="EHR995" s="45"/>
      <c r="EHS995" s="45"/>
      <c r="EHT995" s="45"/>
      <c r="EHU995" s="45"/>
      <c r="EHV995" s="45"/>
      <c r="EHW995" s="45"/>
      <c r="EHX995" s="45"/>
      <c r="EHY995" s="45"/>
      <c r="EHZ995" s="45"/>
      <c r="EIA995" s="45"/>
      <c r="EIB995" s="45"/>
      <c r="EIC995" s="45"/>
      <c r="EID995" s="45"/>
      <c r="EIE995" s="45"/>
      <c r="EIF995" s="45"/>
      <c r="EIG995" s="45"/>
      <c r="EIH995" s="45"/>
      <c r="EII995" s="45"/>
      <c r="EIJ995" s="45"/>
      <c r="EIK995" s="45"/>
      <c r="EIL995" s="45"/>
      <c r="EIM995" s="45"/>
      <c r="EIN995" s="45"/>
      <c r="EIO995" s="45"/>
      <c r="EIP995" s="45"/>
      <c r="EIQ995" s="45"/>
      <c r="EIR995" s="45"/>
      <c r="EIS995" s="45"/>
      <c r="EIT995" s="45"/>
      <c r="EIU995" s="45"/>
      <c r="EIV995" s="45"/>
      <c r="EIW995" s="45"/>
      <c r="EIX995" s="45"/>
      <c r="EIY995" s="45"/>
      <c r="EIZ995" s="45"/>
      <c r="EJA995" s="45"/>
      <c r="EJB995" s="45"/>
      <c r="EJC995" s="45"/>
      <c r="EJD995" s="45"/>
      <c r="EJE995" s="45"/>
      <c r="EJF995" s="45"/>
      <c r="EJG995" s="45"/>
      <c r="EJH995" s="45"/>
      <c r="EJI995" s="45"/>
      <c r="EJJ995" s="45"/>
      <c r="EJK995" s="45"/>
      <c r="EJL995" s="45"/>
      <c r="EJM995" s="45"/>
      <c r="EJN995" s="45"/>
      <c r="EJO995" s="45"/>
      <c r="EJP995" s="45"/>
      <c r="EJQ995" s="45"/>
      <c r="EJR995" s="45"/>
      <c r="EJS995" s="45"/>
      <c r="EJT995" s="45"/>
      <c r="EJU995" s="45"/>
      <c r="EJV995" s="45"/>
      <c r="EJW995" s="45"/>
      <c r="EJX995" s="45"/>
      <c r="EJY995" s="45"/>
      <c r="EJZ995" s="45"/>
      <c r="EKA995" s="45"/>
      <c r="EKB995" s="45"/>
      <c r="EKC995" s="45"/>
      <c r="EKD995" s="45"/>
      <c r="EKE995" s="45"/>
      <c r="EKF995" s="45"/>
      <c r="EKG995" s="45"/>
      <c r="EKH995" s="45"/>
      <c r="EKI995" s="45"/>
      <c r="EKJ995" s="45"/>
      <c r="EKK995" s="45"/>
      <c r="EKL995" s="45"/>
      <c r="EKM995" s="45"/>
      <c r="EKN995" s="45"/>
      <c r="EKO995" s="45"/>
      <c r="EKP995" s="45"/>
      <c r="EKQ995" s="45"/>
      <c r="EKR995" s="45"/>
      <c r="EKS995" s="45"/>
      <c r="EKT995" s="45"/>
      <c r="EKU995" s="45"/>
      <c r="EKV995" s="45"/>
      <c r="EKW995" s="45"/>
      <c r="EKX995" s="45"/>
      <c r="EKY995" s="45"/>
      <c r="EKZ995" s="45"/>
      <c r="ELA995" s="45"/>
      <c r="ELB995" s="45"/>
      <c r="ELC995" s="45"/>
      <c r="ELD995" s="45"/>
      <c r="ELE995" s="45"/>
      <c r="ELF995" s="45"/>
      <c r="ELG995" s="45"/>
      <c r="ELH995" s="45"/>
      <c r="ELI995" s="45"/>
      <c r="ELJ995" s="45"/>
      <c r="ELK995" s="45"/>
      <c r="ELL995" s="45"/>
      <c r="ELM995" s="45"/>
      <c r="ELN995" s="45"/>
      <c r="ELO995" s="45"/>
      <c r="ELP995" s="45"/>
      <c r="ELQ995" s="45"/>
      <c r="ELR995" s="45"/>
      <c r="ELS995" s="45"/>
      <c r="ELT995" s="45"/>
      <c r="ELU995" s="45"/>
      <c r="ELV995" s="45"/>
      <c r="ELW995" s="45"/>
      <c r="ELX995" s="45"/>
      <c r="ELY995" s="45"/>
      <c r="ELZ995" s="45"/>
      <c r="EMA995" s="45"/>
      <c r="EMB995" s="45"/>
      <c r="EMC995" s="45"/>
      <c r="EMD995" s="45"/>
      <c r="EME995" s="45"/>
      <c r="EMF995" s="45"/>
      <c r="EMG995" s="45"/>
      <c r="EMH995" s="45"/>
      <c r="EMI995" s="45"/>
      <c r="EMJ995" s="45"/>
      <c r="EMK995" s="45"/>
      <c r="EML995" s="45"/>
      <c r="EMM995" s="45"/>
      <c r="EMN995" s="45"/>
      <c r="EMO995" s="45"/>
      <c r="EMP995" s="45"/>
      <c r="EMQ995" s="45"/>
      <c r="EMR995" s="45"/>
      <c r="EMS995" s="45"/>
      <c r="EMT995" s="45"/>
      <c r="EMU995" s="45"/>
      <c r="EMV995" s="45"/>
      <c r="EMW995" s="45"/>
      <c r="EMX995" s="45"/>
      <c r="EMY995" s="45"/>
      <c r="EMZ995" s="45"/>
      <c r="ENA995" s="45"/>
      <c r="ENB995" s="45"/>
      <c r="ENC995" s="45"/>
      <c r="END995" s="45"/>
      <c r="ENE995" s="45"/>
      <c r="ENF995" s="45"/>
      <c r="ENG995" s="45"/>
      <c r="ENH995" s="45"/>
      <c r="ENI995" s="45"/>
      <c r="ENJ995" s="45"/>
      <c r="ENK995" s="45"/>
      <c r="ENL995" s="45"/>
      <c r="ENM995" s="45"/>
      <c r="ENN995" s="45"/>
      <c r="ENO995" s="45"/>
      <c r="ENP995" s="45"/>
      <c r="ENQ995" s="45"/>
      <c r="ENR995" s="45"/>
      <c r="ENS995" s="45"/>
      <c r="ENT995" s="45"/>
      <c r="ENU995" s="45"/>
      <c r="ENV995" s="45"/>
      <c r="ENW995" s="45"/>
      <c r="ENX995" s="45"/>
      <c r="ENY995" s="45"/>
      <c r="ENZ995" s="45"/>
      <c r="EOA995" s="45"/>
      <c r="EOB995" s="45"/>
      <c r="EOC995" s="45"/>
      <c r="EOD995" s="45"/>
      <c r="EOE995" s="45"/>
      <c r="EOF995" s="45"/>
      <c r="EOG995" s="45"/>
      <c r="EOH995" s="45"/>
      <c r="EOI995" s="45"/>
      <c r="EOJ995" s="45"/>
      <c r="EOK995" s="45"/>
      <c r="EOL995" s="45"/>
      <c r="EOM995" s="45"/>
      <c r="EON995" s="45"/>
      <c r="EOO995" s="45"/>
      <c r="EOP995" s="45"/>
      <c r="EOQ995" s="45"/>
      <c r="EOR995" s="45"/>
      <c r="EOS995" s="45"/>
      <c r="EOT995" s="45"/>
      <c r="EOU995" s="45"/>
      <c r="EOV995" s="45"/>
      <c r="EOW995" s="45"/>
      <c r="EOX995" s="45"/>
      <c r="EOY995" s="45"/>
      <c r="EOZ995" s="45"/>
      <c r="EPA995" s="45"/>
      <c r="EPB995" s="45"/>
      <c r="EPC995" s="45"/>
      <c r="EPD995" s="45"/>
      <c r="EPE995" s="45"/>
      <c r="EPF995" s="45"/>
      <c r="EPG995" s="45"/>
      <c r="EPH995" s="45"/>
      <c r="EPI995" s="45"/>
      <c r="EPJ995" s="45"/>
      <c r="EPK995" s="45"/>
      <c r="EPL995" s="45"/>
      <c r="EPM995" s="45"/>
      <c r="EPN995" s="45"/>
      <c r="EPO995" s="45"/>
      <c r="EPP995" s="45"/>
      <c r="EPQ995" s="45"/>
      <c r="EPR995" s="45"/>
      <c r="EPS995" s="45"/>
      <c r="EPT995" s="45"/>
      <c r="EPU995" s="45"/>
      <c r="EPV995" s="45"/>
      <c r="EPW995" s="45"/>
      <c r="EPX995" s="45"/>
      <c r="EPY995" s="45"/>
      <c r="EPZ995" s="45"/>
      <c r="EQA995" s="45"/>
      <c r="EQB995" s="45"/>
      <c r="EQC995" s="45"/>
      <c r="EQD995" s="45"/>
      <c r="EQE995" s="45"/>
      <c r="EQF995" s="45"/>
      <c r="EQG995" s="45"/>
      <c r="EQH995" s="45"/>
      <c r="EQI995" s="45"/>
      <c r="EQJ995" s="45"/>
      <c r="EQK995" s="45"/>
      <c r="EQL995" s="45"/>
      <c r="EQM995" s="45"/>
      <c r="EQN995" s="45"/>
      <c r="EQO995" s="45"/>
      <c r="EQP995" s="45"/>
      <c r="EQQ995" s="45"/>
      <c r="EQR995" s="45"/>
      <c r="EQS995" s="45"/>
      <c r="EQT995" s="45"/>
      <c r="EQU995" s="45"/>
      <c r="EQV995" s="45"/>
      <c r="EQW995" s="45"/>
      <c r="EQX995" s="45"/>
      <c r="EQY995" s="45"/>
      <c r="EQZ995" s="45"/>
      <c r="ERA995" s="45"/>
      <c r="ERB995" s="45"/>
      <c r="ERC995" s="45"/>
      <c r="ERD995" s="45"/>
      <c r="ERE995" s="45"/>
      <c r="ERF995" s="45"/>
      <c r="ERG995" s="45"/>
      <c r="ERH995" s="45"/>
      <c r="ERI995" s="45"/>
      <c r="ERJ995" s="45"/>
      <c r="ERK995" s="45"/>
      <c r="ERL995" s="45"/>
      <c r="ERM995" s="45"/>
      <c r="ERN995" s="45"/>
      <c r="ERO995" s="45"/>
      <c r="ERP995" s="45"/>
      <c r="ERQ995" s="45"/>
      <c r="ERR995" s="45"/>
      <c r="ERS995" s="45"/>
      <c r="ERT995" s="45"/>
      <c r="ERU995" s="45"/>
      <c r="ERV995" s="45"/>
      <c r="ERW995" s="45"/>
      <c r="ERX995" s="45"/>
      <c r="ERY995" s="45"/>
      <c r="ERZ995" s="45"/>
      <c r="ESA995" s="45"/>
      <c r="ESB995" s="45"/>
      <c r="ESC995" s="45"/>
      <c r="ESD995" s="45"/>
      <c r="ESE995" s="45"/>
      <c r="ESF995" s="45"/>
      <c r="ESG995" s="45"/>
      <c r="ESH995" s="45"/>
      <c r="ESI995" s="45"/>
      <c r="ESJ995" s="45"/>
      <c r="ESK995" s="45"/>
      <c r="ESL995" s="45"/>
      <c r="ESM995" s="45"/>
      <c r="ESN995" s="45"/>
      <c r="ESO995" s="45"/>
      <c r="ESP995" s="45"/>
      <c r="ESQ995" s="45"/>
      <c r="ESR995" s="45"/>
      <c r="ESS995" s="45"/>
      <c r="EST995" s="45"/>
      <c r="ESU995" s="45"/>
      <c r="ESV995" s="45"/>
      <c r="ESW995" s="45"/>
      <c r="ESX995" s="45"/>
      <c r="ESY995" s="45"/>
      <c r="ESZ995" s="45"/>
      <c r="ETA995" s="45"/>
      <c r="ETB995" s="45"/>
      <c r="ETC995" s="45"/>
      <c r="ETD995" s="45"/>
      <c r="ETE995" s="45"/>
      <c r="ETF995" s="45"/>
      <c r="ETG995" s="45"/>
      <c r="ETH995" s="45"/>
      <c r="ETI995" s="45"/>
      <c r="ETJ995" s="45"/>
      <c r="ETK995" s="45"/>
      <c r="ETL995" s="45"/>
      <c r="ETM995" s="45"/>
      <c r="ETN995" s="45"/>
      <c r="ETO995" s="45"/>
      <c r="ETP995" s="45"/>
      <c r="ETQ995" s="45"/>
      <c r="ETR995" s="45"/>
      <c r="ETS995" s="45"/>
      <c r="ETT995" s="45"/>
      <c r="ETU995" s="45"/>
      <c r="ETV995" s="45"/>
      <c r="ETW995" s="45"/>
      <c r="ETX995" s="45"/>
      <c r="ETY995" s="45"/>
      <c r="ETZ995" s="45"/>
      <c r="EUA995" s="45"/>
      <c r="EUB995" s="45"/>
      <c r="EUC995" s="45"/>
      <c r="EUD995" s="45"/>
      <c r="EUE995" s="45"/>
      <c r="EUF995" s="45"/>
      <c r="EUG995" s="45"/>
      <c r="EUH995" s="45"/>
      <c r="EUI995" s="45"/>
      <c r="EUJ995" s="45"/>
      <c r="EUK995" s="45"/>
      <c r="EUL995" s="45"/>
      <c r="EUM995" s="45"/>
      <c r="EUN995" s="45"/>
      <c r="EUO995" s="45"/>
      <c r="EUP995" s="45"/>
      <c r="EUQ995" s="45"/>
      <c r="EUR995" s="45"/>
      <c r="EUS995" s="45"/>
      <c r="EUT995" s="45"/>
      <c r="EUU995" s="45"/>
      <c r="EUV995" s="45"/>
      <c r="EUW995" s="45"/>
      <c r="EUX995" s="45"/>
      <c r="EUY995" s="45"/>
      <c r="EUZ995" s="45"/>
      <c r="EVA995" s="45"/>
      <c r="EVB995" s="45"/>
      <c r="EVC995" s="45"/>
      <c r="EVD995" s="45"/>
      <c r="EVE995" s="45"/>
      <c r="EVF995" s="45"/>
      <c r="EVG995" s="45"/>
      <c r="EVH995" s="45"/>
      <c r="EVI995" s="45"/>
      <c r="EVJ995" s="45"/>
      <c r="EVK995" s="45"/>
      <c r="EVL995" s="45"/>
      <c r="EVM995" s="45"/>
      <c r="EVN995" s="45"/>
      <c r="EVO995" s="45"/>
      <c r="EVP995" s="45"/>
      <c r="EVQ995" s="45"/>
      <c r="EVR995" s="45"/>
      <c r="EVS995" s="45"/>
      <c r="EVT995" s="45"/>
      <c r="EVU995" s="45"/>
      <c r="EVV995" s="45"/>
      <c r="EVW995" s="45"/>
      <c r="EVX995" s="45"/>
      <c r="EVY995" s="45"/>
      <c r="EVZ995" s="45"/>
      <c r="EWA995" s="45"/>
      <c r="EWB995" s="45"/>
      <c r="EWC995" s="45"/>
      <c r="EWD995" s="45"/>
      <c r="EWE995" s="45"/>
      <c r="EWF995" s="45"/>
      <c r="EWG995" s="45"/>
      <c r="EWH995" s="45"/>
      <c r="EWI995" s="45"/>
      <c r="EWJ995" s="45"/>
      <c r="EWK995" s="45"/>
      <c r="EWL995" s="45"/>
      <c r="EWM995" s="45"/>
      <c r="EWN995" s="45"/>
      <c r="EWO995" s="45"/>
      <c r="EWP995" s="45"/>
      <c r="EWQ995" s="45"/>
      <c r="EWR995" s="45"/>
      <c r="EWS995" s="45"/>
      <c r="EWT995" s="45"/>
      <c r="EWU995" s="45"/>
      <c r="EWV995" s="45"/>
      <c r="EWW995" s="45"/>
      <c r="EWX995" s="45"/>
      <c r="EWY995" s="45"/>
      <c r="EWZ995" s="45"/>
      <c r="EXA995" s="45"/>
      <c r="EXB995" s="45"/>
      <c r="EXC995" s="45"/>
      <c r="EXD995" s="45"/>
      <c r="EXE995" s="45"/>
      <c r="EXF995" s="45"/>
      <c r="EXG995" s="45"/>
      <c r="EXH995" s="45"/>
      <c r="EXI995" s="45"/>
      <c r="EXJ995" s="45"/>
      <c r="EXK995" s="45"/>
      <c r="EXL995" s="45"/>
      <c r="EXM995" s="45"/>
      <c r="EXN995" s="45"/>
      <c r="EXO995" s="45"/>
      <c r="EXP995" s="45"/>
      <c r="EXQ995" s="45"/>
      <c r="EXR995" s="45"/>
      <c r="EXS995" s="45"/>
      <c r="EXT995" s="45"/>
      <c r="EXU995" s="45"/>
      <c r="EXV995" s="45"/>
      <c r="EXW995" s="45"/>
      <c r="EXX995" s="45"/>
      <c r="EXY995" s="45"/>
      <c r="EXZ995" s="45"/>
      <c r="EYA995" s="45"/>
      <c r="EYB995" s="45"/>
      <c r="EYC995" s="45"/>
      <c r="EYD995" s="45"/>
      <c r="EYE995" s="45"/>
      <c r="EYF995" s="45"/>
      <c r="EYG995" s="45"/>
      <c r="EYH995" s="45"/>
      <c r="EYI995" s="45"/>
      <c r="EYJ995" s="45"/>
      <c r="EYK995" s="45"/>
      <c r="EYL995" s="45"/>
      <c r="EYM995" s="45"/>
      <c r="EYN995" s="45"/>
      <c r="EYO995" s="45"/>
      <c r="EYP995" s="45"/>
      <c r="EYQ995" s="45"/>
      <c r="EYR995" s="45"/>
      <c r="EYS995" s="45"/>
      <c r="EYT995" s="45"/>
      <c r="EYU995" s="45"/>
      <c r="EYV995" s="45"/>
      <c r="EYW995" s="45"/>
      <c r="EYX995" s="45"/>
      <c r="EYY995" s="45"/>
      <c r="EYZ995" s="45"/>
      <c r="EZA995" s="45"/>
      <c r="EZB995" s="45"/>
      <c r="EZC995" s="45"/>
      <c r="EZD995" s="45"/>
      <c r="EZE995" s="45"/>
      <c r="EZF995" s="45"/>
      <c r="EZG995" s="45"/>
      <c r="EZH995" s="45"/>
      <c r="EZI995" s="45"/>
      <c r="EZJ995" s="45"/>
      <c r="EZK995" s="45"/>
      <c r="EZL995" s="45"/>
      <c r="EZM995" s="45"/>
      <c r="EZN995" s="45"/>
      <c r="EZO995" s="45"/>
      <c r="EZP995" s="45"/>
      <c r="EZQ995" s="45"/>
      <c r="EZR995" s="45"/>
      <c r="EZS995" s="45"/>
      <c r="EZT995" s="45"/>
      <c r="EZU995" s="45"/>
      <c r="EZV995" s="45"/>
      <c r="EZW995" s="45"/>
      <c r="EZX995" s="45"/>
      <c r="EZY995" s="45"/>
      <c r="EZZ995" s="45"/>
      <c r="FAA995" s="45"/>
      <c r="FAB995" s="45"/>
      <c r="FAC995" s="45"/>
      <c r="FAD995" s="45"/>
      <c r="FAE995" s="45"/>
      <c r="FAF995" s="45"/>
      <c r="FAG995" s="45"/>
      <c r="FAH995" s="45"/>
      <c r="FAI995" s="45"/>
      <c r="FAJ995" s="45"/>
      <c r="FAK995" s="45"/>
      <c r="FAL995" s="45"/>
      <c r="FAM995" s="45"/>
      <c r="FAN995" s="45"/>
      <c r="FAO995" s="45"/>
      <c r="FAP995" s="45"/>
      <c r="FAQ995" s="45"/>
      <c r="FAR995" s="45"/>
      <c r="FAS995" s="45"/>
      <c r="FAT995" s="45"/>
      <c r="FAU995" s="45"/>
      <c r="FAV995" s="45"/>
      <c r="FAW995" s="45"/>
      <c r="FAX995" s="45"/>
      <c r="FAY995" s="45"/>
      <c r="FAZ995" s="45"/>
      <c r="FBA995" s="45"/>
      <c r="FBB995" s="45"/>
      <c r="FBC995" s="45"/>
      <c r="FBD995" s="45"/>
      <c r="FBE995" s="45"/>
      <c r="FBF995" s="45"/>
      <c r="FBG995" s="45"/>
      <c r="FBH995" s="45"/>
      <c r="FBI995" s="45"/>
      <c r="FBJ995" s="45"/>
      <c r="FBK995" s="45"/>
      <c r="FBL995" s="45"/>
      <c r="FBM995" s="45"/>
      <c r="FBN995" s="45"/>
      <c r="FBO995" s="45"/>
      <c r="FBP995" s="45"/>
      <c r="FBQ995" s="45"/>
      <c r="FBR995" s="45"/>
      <c r="FBS995" s="45"/>
      <c r="FBT995" s="45"/>
      <c r="FBU995" s="45"/>
      <c r="FBV995" s="45"/>
      <c r="FBW995" s="45"/>
      <c r="FBX995" s="45"/>
      <c r="FBY995" s="45"/>
      <c r="FBZ995" s="45"/>
      <c r="FCA995" s="45"/>
      <c r="FCB995" s="45"/>
      <c r="FCC995" s="45"/>
      <c r="FCD995" s="45"/>
      <c r="FCE995" s="45"/>
      <c r="FCF995" s="45"/>
      <c r="FCG995" s="45"/>
      <c r="FCH995" s="45"/>
      <c r="FCI995" s="45"/>
      <c r="FCJ995" s="45"/>
      <c r="FCK995" s="45"/>
      <c r="FCL995" s="45"/>
      <c r="FCM995" s="45"/>
      <c r="FCN995" s="45"/>
      <c r="FCO995" s="45"/>
      <c r="FCP995" s="45"/>
      <c r="FCQ995" s="45"/>
      <c r="FCR995" s="45"/>
      <c r="FCS995" s="45"/>
      <c r="FCT995" s="45"/>
      <c r="FCU995" s="45"/>
      <c r="FCV995" s="45"/>
      <c r="FCW995" s="45"/>
      <c r="FCX995" s="45"/>
      <c r="FCY995" s="45"/>
      <c r="FCZ995" s="45"/>
      <c r="FDA995" s="45"/>
      <c r="FDB995" s="45"/>
      <c r="FDC995" s="45"/>
      <c r="FDD995" s="45"/>
      <c r="FDE995" s="45"/>
      <c r="FDF995" s="45"/>
      <c r="FDG995" s="45"/>
      <c r="FDH995" s="45"/>
      <c r="FDI995" s="45"/>
      <c r="FDJ995" s="45"/>
      <c r="FDK995" s="45"/>
      <c r="FDL995" s="45"/>
      <c r="FDM995" s="45"/>
      <c r="FDN995" s="45"/>
      <c r="FDO995" s="45"/>
      <c r="FDP995" s="45"/>
      <c r="FDQ995" s="45"/>
      <c r="FDR995" s="45"/>
      <c r="FDS995" s="45"/>
      <c r="FDT995" s="45"/>
      <c r="FDU995" s="45"/>
      <c r="FDV995" s="45"/>
      <c r="FDW995" s="45"/>
      <c r="FDX995" s="45"/>
      <c r="FDY995" s="45"/>
      <c r="FDZ995" s="45"/>
      <c r="FEA995" s="45"/>
      <c r="FEB995" s="45"/>
      <c r="FEC995" s="45"/>
      <c r="FED995" s="45"/>
      <c r="FEE995" s="45"/>
      <c r="FEF995" s="45"/>
      <c r="FEG995" s="45"/>
      <c r="FEH995" s="45"/>
      <c r="FEI995" s="45"/>
      <c r="FEJ995" s="45"/>
      <c r="FEK995" s="45"/>
      <c r="FEL995" s="45"/>
      <c r="FEM995" s="45"/>
      <c r="FEN995" s="45"/>
      <c r="FEO995" s="45"/>
      <c r="FEP995" s="45"/>
      <c r="FEQ995" s="45"/>
      <c r="FER995" s="45"/>
      <c r="FES995" s="45"/>
      <c r="FET995" s="45"/>
      <c r="FEU995" s="45"/>
      <c r="FEV995" s="45"/>
      <c r="FEW995" s="45"/>
      <c r="FEX995" s="45"/>
      <c r="FEY995" s="45"/>
      <c r="FEZ995" s="45"/>
      <c r="FFA995" s="45"/>
      <c r="FFB995" s="45"/>
      <c r="FFC995" s="45"/>
      <c r="FFD995" s="45"/>
      <c r="FFE995" s="45"/>
      <c r="FFF995" s="45"/>
      <c r="FFG995" s="45"/>
      <c r="FFH995" s="45"/>
      <c r="FFI995" s="45"/>
      <c r="FFJ995" s="45"/>
      <c r="FFK995" s="45"/>
      <c r="FFL995" s="45"/>
      <c r="FFM995" s="45"/>
      <c r="FFN995" s="45"/>
      <c r="FFO995" s="45"/>
      <c r="FFP995" s="45"/>
      <c r="FFQ995" s="45"/>
      <c r="FFR995" s="45"/>
      <c r="FFS995" s="45"/>
      <c r="FFT995" s="45"/>
      <c r="FFU995" s="45"/>
      <c r="FFV995" s="45"/>
      <c r="FFW995" s="45"/>
      <c r="FFX995" s="45"/>
      <c r="FFY995" s="45"/>
      <c r="FFZ995" s="45"/>
      <c r="FGA995" s="45"/>
      <c r="FGB995" s="45"/>
      <c r="FGC995" s="45"/>
      <c r="FGD995" s="45"/>
      <c r="FGE995" s="45"/>
      <c r="FGF995" s="45"/>
      <c r="FGG995" s="45"/>
      <c r="FGH995" s="45"/>
      <c r="FGI995" s="45"/>
      <c r="FGJ995" s="45"/>
      <c r="FGK995" s="45"/>
      <c r="FGL995" s="45"/>
      <c r="FGM995" s="45"/>
      <c r="FGN995" s="45"/>
      <c r="FGO995" s="45"/>
      <c r="FGP995" s="45"/>
      <c r="FGQ995" s="45"/>
      <c r="FGR995" s="45"/>
      <c r="FGS995" s="45"/>
      <c r="FGT995" s="45"/>
      <c r="FGU995" s="45"/>
      <c r="FGV995" s="45"/>
      <c r="FGW995" s="45"/>
      <c r="FGX995" s="45"/>
      <c r="FGY995" s="45"/>
      <c r="FGZ995" s="45"/>
      <c r="FHA995" s="45"/>
      <c r="FHB995" s="45"/>
      <c r="FHC995" s="45"/>
      <c r="FHD995" s="45"/>
      <c r="FHE995" s="45"/>
      <c r="FHF995" s="45"/>
      <c r="FHG995" s="45"/>
      <c r="FHH995" s="45"/>
      <c r="FHI995" s="45"/>
      <c r="FHJ995" s="45"/>
      <c r="FHK995" s="45"/>
      <c r="FHL995" s="45"/>
      <c r="FHM995" s="45"/>
      <c r="FHN995" s="45"/>
      <c r="FHO995" s="45"/>
      <c r="FHP995" s="45"/>
      <c r="FHQ995" s="45"/>
      <c r="FHR995" s="45"/>
      <c r="FHS995" s="45"/>
      <c r="FHT995" s="45"/>
      <c r="FHU995" s="45"/>
      <c r="FHV995" s="45"/>
      <c r="FHW995" s="45"/>
      <c r="FHX995" s="45"/>
      <c r="FHY995" s="45"/>
      <c r="FHZ995" s="45"/>
      <c r="FIA995" s="45"/>
      <c r="FIB995" s="45"/>
      <c r="FIC995" s="45"/>
      <c r="FID995" s="45"/>
      <c r="FIE995" s="45"/>
      <c r="FIF995" s="45"/>
      <c r="FIG995" s="45"/>
      <c r="FIH995" s="45"/>
      <c r="FII995" s="45"/>
      <c r="FIJ995" s="45"/>
      <c r="FIK995" s="45"/>
      <c r="FIL995" s="45"/>
      <c r="FIM995" s="45"/>
      <c r="FIN995" s="45"/>
      <c r="FIO995" s="45"/>
      <c r="FIP995" s="45"/>
      <c r="FIQ995" s="45"/>
      <c r="FIR995" s="45"/>
      <c r="FIS995" s="45"/>
      <c r="FIT995" s="45"/>
      <c r="FIU995" s="45"/>
      <c r="FIV995" s="45"/>
      <c r="FIW995" s="45"/>
      <c r="FIX995" s="45"/>
      <c r="FIY995" s="45"/>
      <c r="FIZ995" s="45"/>
      <c r="FJA995" s="45"/>
      <c r="FJB995" s="45"/>
      <c r="FJC995" s="45"/>
      <c r="FJD995" s="45"/>
      <c r="FJE995" s="45"/>
      <c r="FJF995" s="45"/>
      <c r="FJG995" s="45"/>
      <c r="FJH995" s="45"/>
      <c r="FJI995" s="45"/>
      <c r="FJJ995" s="45"/>
      <c r="FJK995" s="45"/>
      <c r="FJL995" s="45"/>
      <c r="FJM995" s="45"/>
      <c r="FJN995" s="45"/>
      <c r="FJO995" s="45"/>
      <c r="FJP995" s="45"/>
      <c r="FJQ995" s="45"/>
      <c r="FJR995" s="45"/>
      <c r="FJS995" s="45"/>
      <c r="FJT995" s="45"/>
      <c r="FJU995" s="45"/>
      <c r="FJV995" s="45"/>
      <c r="FJW995" s="45"/>
      <c r="FJX995" s="45"/>
      <c r="FJY995" s="45"/>
      <c r="FJZ995" s="45"/>
      <c r="FKA995" s="45"/>
      <c r="FKB995" s="45"/>
      <c r="FKC995" s="45"/>
      <c r="FKD995" s="45"/>
      <c r="FKE995" s="45"/>
      <c r="FKF995" s="45"/>
      <c r="FKG995" s="45"/>
      <c r="FKH995" s="45"/>
      <c r="FKI995" s="45"/>
      <c r="FKJ995" s="45"/>
      <c r="FKK995" s="45"/>
      <c r="FKL995" s="45"/>
      <c r="FKM995" s="45"/>
      <c r="FKN995" s="45"/>
      <c r="FKO995" s="45"/>
      <c r="FKP995" s="45"/>
      <c r="FKQ995" s="45"/>
      <c r="FKR995" s="45"/>
      <c r="FKS995" s="45"/>
      <c r="FKT995" s="45"/>
      <c r="FKU995" s="45"/>
      <c r="FKV995" s="45"/>
      <c r="FKW995" s="45"/>
      <c r="FKX995" s="45"/>
      <c r="FKY995" s="45"/>
      <c r="FKZ995" s="45"/>
      <c r="FLA995" s="45"/>
      <c r="FLB995" s="45"/>
      <c r="FLC995" s="45"/>
      <c r="FLD995" s="45"/>
      <c r="FLE995" s="45"/>
      <c r="FLF995" s="45"/>
      <c r="FLG995" s="45"/>
      <c r="FLH995" s="45"/>
      <c r="FLI995" s="45"/>
      <c r="FLJ995" s="45"/>
      <c r="FLK995" s="45"/>
      <c r="FLL995" s="45"/>
      <c r="FLM995" s="45"/>
      <c r="FLN995" s="45"/>
      <c r="FLO995" s="45"/>
      <c r="FLP995" s="45"/>
      <c r="FLQ995" s="45"/>
      <c r="FLR995" s="45"/>
      <c r="FLS995" s="45"/>
      <c r="FLT995" s="45"/>
      <c r="FLU995" s="45"/>
      <c r="FLV995" s="45"/>
      <c r="FLW995" s="45"/>
      <c r="FLX995" s="45"/>
      <c r="FLY995" s="45"/>
      <c r="FLZ995" s="45"/>
      <c r="FMA995" s="45"/>
      <c r="FMB995" s="45"/>
      <c r="FMC995" s="45"/>
      <c r="FMD995" s="45"/>
      <c r="FME995" s="45"/>
      <c r="FMF995" s="45"/>
      <c r="FMG995" s="45"/>
      <c r="FMH995" s="45"/>
      <c r="FMI995" s="45"/>
      <c r="FMJ995" s="45"/>
      <c r="FMK995" s="45"/>
      <c r="FML995" s="45"/>
      <c r="FMM995" s="45"/>
      <c r="FMN995" s="45"/>
      <c r="FMO995" s="45"/>
      <c r="FMP995" s="45"/>
      <c r="FMQ995" s="45"/>
      <c r="FMR995" s="45"/>
      <c r="FMS995" s="45"/>
      <c r="FMT995" s="45"/>
      <c r="FMU995" s="45"/>
      <c r="FMV995" s="45"/>
      <c r="FMW995" s="45"/>
      <c r="FMX995" s="45"/>
      <c r="FMY995" s="45"/>
      <c r="FMZ995" s="45"/>
      <c r="FNA995" s="45"/>
      <c r="FNB995" s="45"/>
      <c r="FNC995" s="45"/>
      <c r="FND995" s="45"/>
      <c r="FNE995" s="45"/>
      <c r="FNF995" s="45"/>
      <c r="FNG995" s="45"/>
      <c r="FNH995" s="45"/>
      <c r="FNI995" s="45"/>
      <c r="FNJ995" s="45"/>
      <c r="FNK995" s="45"/>
      <c r="FNL995" s="45"/>
      <c r="FNM995" s="45"/>
      <c r="FNN995" s="45"/>
      <c r="FNO995" s="45"/>
      <c r="FNP995" s="45"/>
      <c r="FNQ995" s="45"/>
      <c r="FNR995" s="45"/>
      <c r="FNS995" s="45"/>
      <c r="FNT995" s="45"/>
      <c r="FNU995" s="45"/>
      <c r="FNV995" s="45"/>
      <c r="FNW995" s="45"/>
      <c r="FNX995" s="45"/>
      <c r="FNY995" s="45"/>
      <c r="FNZ995" s="45"/>
      <c r="FOA995" s="45"/>
      <c r="FOB995" s="45"/>
      <c r="FOC995" s="45"/>
      <c r="FOD995" s="45"/>
      <c r="FOE995" s="45"/>
      <c r="FOF995" s="45"/>
      <c r="FOG995" s="45"/>
      <c r="FOH995" s="45"/>
      <c r="FOI995" s="45"/>
      <c r="FOJ995" s="45"/>
      <c r="FOK995" s="45"/>
      <c r="FOL995" s="45"/>
      <c r="FOM995" s="45"/>
      <c r="FON995" s="45"/>
      <c r="FOO995" s="45"/>
      <c r="FOP995" s="45"/>
      <c r="FOQ995" s="45"/>
      <c r="FOR995" s="45"/>
      <c r="FOS995" s="45"/>
      <c r="FOT995" s="45"/>
      <c r="FOU995" s="45"/>
      <c r="FOV995" s="45"/>
      <c r="FOW995" s="45"/>
      <c r="FOX995" s="45"/>
      <c r="FOY995" s="45"/>
      <c r="FOZ995" s="45"/>
      <c r="FPA995" s="45"/>
      <c r="FPB995" s="45"/>
      <c r="FPC995" s="45"/>
      <c r="FPD995" s="45"/>
      <c r="FPE995" s="45"/>
      <c r="FPF995" s="45"/>
      <c r="FPG995" s="45"/>
      <c r="FPH995" s="45"/>
      <c r="FPI995" s="45"/>
      <c r="FPJ995" s="45"/>
      <c r="FPK995" s="45"/>
      <c r="FPL995" s="45"/>
      <c r="FPM995" s="45"/>
      <c r="FPN995" s="45"/>
      <c r="FPO995" s="45"/>
      <c r="FPP995" s="45"/>
      <c r="FPQ995" s="45"/>
      <c r="FPR995" s="45"/>
      <c r="FPS995" s="45"/>
      <c r="FPT995" s="45"/>
      <c r="FPU995" s="45"/>
      <c r="FPV995" s="45"/>
      <c r="FPW995" s="45"/>
      <c r="FPX995" s="45"/>
      <c r="FPY995" s="45"/>
      <c r="FPZ995" s="45"/>
      <c r="FQA995" s="45"/>
      <c r="FQB995" s="45"/>
      <c r="FQC995" s="45"/>
      <c r="FQD995" s="45"/>
      <c r="FQE995" s="45"/>
      <c r="FQF995" s="45"/>
      <c r="FQG995" s="45"/>
      <c r="FQH995" s="45"/>
      <c r="FQI995" s="45"/>
      <c r="FQJ995" s="45"/>
      <c r="FQK995" s="45"/>
      <c r="FQL995" s="45"/>
      <c r="FQM995" s="45"/>
      <c r="FQN995" s="45"/>
      <c r="FQO995" s="45"/>
      <c r="FQP995" s="45"/>
      <c r="FQQ995" s="45"/>
      <c r="FQR995" s="45"/>
      <c r="FQS995" s="45"/>
      <c r="FQT995" s="45"/>
      <c r="FQU995" s="45"/>
      <c r="FQV995" s="45"/>
      <c r="FQW995" s="45"/>
      <c r="FQX995" s="45"/>
      <c r="FQY995" s="45"/>
      <c r="FQZ995" s="45"/>
      <c r="FRA995" s="45"/>
      <c r="FRB995" s="45"/>
      <c r="FRC995" s="45"/>
      <c r="FRD995" s="45"/>
      <c r="FRE995" s="45"/>
      <c r="FRF995" s="45"/>
      <c r="FRG995" s="45"/>
      <c r="FRH995" s="45"/>
      <c r="FRI995" s="45"/>
      <c r="FRJ995" s="45"/>
      <c r="FRK995" s="45"/>
      <c r="FRL995" s="45"/>
      <c r="FRM995" s="45"/>
      <c r="FRN995" s="45"/>
      <c r="FRO995" s="45"/>
      <c r="FRP995" s="45"/>
      <c r="FRQ995" s="45"/>
      <c r="FRR995" s="45"/>
      <c r="FRS995" s="45"/>
      <c r="FRT995" s="45"/>
      <c r="FRU995" s="45"/>
      <c r="FRV995" s="45"/>
      <c r="FRW995" s="45"/>
      <c r="FRX995" s="45"/>
      <c r="FRY995" s="45"/>
      <c r="FRZ995" s="45"/>
      <c r="FSA995" s="45"/>
      <c r="FSB995" s="45"/>
      <c r="FSC995" s="45"/>
      <c r="FSD995" s="45"/>
      <c r="FSE995" s="45"/>
      <c r="FSF995" s="45"/>
      <c r="FSG995" s="45"/>
      <c r="FSH995" s="45"/>
      <c r="FSI995" s="45"/>
      <c r="FSJ995" s="45"/>
      <c r="FSK995" s="45"/>
      <c r="FSL995" s="45"/>
      <c r="FSM995" s="45"/>
      <c r="FSN995" s="45"/>
      <c r="FSO995" s="45"/>
      <c r="FSP995" s="45"/>
      <c r="FSQ995" s="45"/>
      <c r="FSR995" s="45"/>
      <c r="FSS995" s="45"/>
      <c r="FST995" s="45"/>
      <c r="FSU995" s="45"/>
      <c r="FSV995" s="45"/>
      <c r="FSW995" s="45"/>
      <c r="FSX995" s="45"/>
      <c r="FSY995" s="45"/>
      <c r="FSZ995" s="45"/>
      <c r="FTA995" s="45"/>
      <c r="FTB995" s="45"/>
      <c r="FTC995" s="45"/>
      <c r="FTD995" s="45"/>
      <c r="FTE995" s="45"/>
      <c r="FTF995" s="45"/>
      <c r="FTG995" s="45"/>
      <c r="FTH995" s="45"/>
      <c r="FTI995" s="45"/>
      <c r="FTJ995" s="45"/>
      <c r="FTK995" s="45"/>
      <c r="FTL995" s="45"/>
      <c r="FTM995" s="45"/>
      <c r="FTN995" s="45"/>
      <c r="FTO995" s="45"/>
      <c r="FTP995" s="45"/>
      <c r="FTQ995" s="45"/>
      <c r="FTR995" s="45"/>
      <c r="FTS995" s="45"/>
      <c r="FTT995" s="45"/>
      <c r="FTU995" s="45"/>
      <c r="FTV995" s="45"/>
      <c r="FTW995" s="45"/>
      <c r="FTX995" s="45"/>
      <c r="FTY995" s="45"/>
      <c r="FTZ995" s="45"/>
      <c r="FUA995" s="45"/>
      <c r="FUB995" s="45"/>
      <c r="FUC995" s="45"/>
      <c r="FUD995" s="45"/>
      <c r="FUE995" s="45"/>
      <c r="FUF995" s="45"/>
      <c r="FUG995" s="45"/>
      <c r="FUH995" s="45"/>
      <c r="FUI995" s="45"/>
      <c r="FUJ995" s="45"/>
      <c r="FUK995" s="45"/>
      <c r="FUL995" s="45"/>
      <c r="FUM995" s="45"/>
      <c r="FUN995" s="45"/>
      <c r="FUO995" s="45"/>
      <c r="FUP995" s="45"/>
      <c r="FUQ995" s="45"/>
      <c r="FUR995" s="45"/>
      <c r="FUS995" s="45"/>
      <c r="FUT995" s="45"/>
      <c r="FUU995" s="45"/>
      <c r="FUV995" s="45"/>
      <c r="FUW995" s="45"/>
      <c r="FUX995" s="45"/>
      <c r="FUY995" s="45"/>
      <c r="FUZ995" s="45"/>
      <c r="FVA995" s="45"/>
      <c r="FVB995" s="45"/>
      <c r="FVC995" s="45"/>
      <c r="FVD995" s="45"/>
      <c r="FVE995" s="45"/>
      <c r="FVF995" s="45"/>
      <c r="FVG995" s="45"/>
      <c r="FVH995" s="45"/>
      <c r="FVI995" s="45"/>
      <c r="FVJ995" s="45"/>
      <c r="FVK995" s="45"/>
      <c r="FVL995" s="45"/>
      <c r="FVM995" s="45"/>
      <c r="FVN995" s="45"/>
      <c r="FVO995" s="45"/>
      <c r="FVP995" s="45"/>
      <c r="FVQ995" s="45"/>
      <c r="FVR995" s="45"/>
      <c r="FVS995" s="45"/>
      <c r="FVT995" s="45"/>
      <c r="FVU995" s="45"/>
      <c r="FVV995" s="45"/>
      <c r="FVW995" s="45"/>
      <c r="FVX995" s="45"/>
      <c r="FVY995" s="45"/>
      <c r="FVZ995" s="45"/>
      <c r="FWA995" s="45"/>
      <c r="FWB995" s="45"/>
      <c r="FWC995" s="45"/>
      <c r="FWD995" s="45"/>
      <c r="FWE995" s="45"/>
      <c r="FWF995" s="45"/>
      <c r="FWG995" s="45"/>
      <c r="FWH995" s="45"/>
      <c r="FWI995" s="45"/>
      <c r="FWJ995" s="45"/>
      <c r="FWK995" s="45"/>
      <c r="FWL995" s="45"/>
      <c r="FWM995" s="45"/>
      <c r="FWN995" s="45"/>
      <c r="FWO995" s="45"/>
      <c r="FWP995" s="45"/>
      <c r="FWQ995" s="45"/>
      <c r="FWR995" s="45"/>
      <c r="FWS995" s="45"/>
      <c r="FWT995" s="45"/>
      <c r="FWU995" s="45"/>
      <c r="FWV995" s="45"/>
      <c r="FWW995" s="45"/>
      <c r="FWX995" s="45"/>
      <c r="FWY995" s="45"/>
      <c r="FWZ995" s="45"/>
      <c r="FXA995" s="45"/>
      <c r="FXB995" s="45"/>
      <c r="FXC995" s="45"/>
      <c r="FXD995" s="45"/>
      <c r="FXE995" s="45"/>
      <c r="FXF995" s="45"/>
      <c r="FXG995" s="45"/>
      <c r="FXH995" s="45"/>
      <c r="FXI995" s="45"/>
      <c r="FXJ995" s="45"/>
      <c r="FXK995" s="45"/>
      <c r="FXL995" s="45"/>
      <c r="FXM995" s="45"/>
      <c r="FXN995" s="45"/>
      <c r="FXO995" s="45"/>
      <c r="FXP995" s="45"/>
      <c r="FXQ995" s="45"/>
      <c r="FXR995" s="45"/>
      <c r="FXS995" s="45"/>
      <c r="FXT995" s="45"/>
      <c r="FXU995" s="45"/>
      <c r="FXV995" s="45"/>
      <c r="FXW995" s="45"/>
      <c r="FXX995" s="45"/>
      <c r="FXY995" s="45"/>
      <c r="FXZ995" s="45"/>
      <c r="FYA995" s="45"/>
      <c r="FYB995" s="45"/>
      <c r="FYC995" s="45"/>
      <c r="FYD995" s="45"/>
      <c r="FYE995" s="45"/>
      <c r="FYF995" s="45"/>
      <c r="FYG995" s="45"/>
      <c r="FYH995" s="45"/>
      <c r="FYI995" s="45"/>
      <c r="FYJ995" s="45"/>
      <c r="FYK995" s="45"/>
      <c r="FYL995" s="45"/>
      <c r="FYM995" s="45"/>
      <c r="FYN995" s="45"/>
      <c r="FYO995" s="45"/>
      <c r="FYP995" s="45"/>
      <c r="FYQ995" s="45"/>
      <c r="FYR995" s="45"/>
      <c r="FYS995" s="45"/>
      <c r="FYT995" s="45"/>
      <c r="FYU995" s="45"/>
      <c r="FYV995" s="45"/>
      <c r="FYW995" s="45"/>
      <c r="FYX995" s="45"/>
      <c r="FYY995" s="45"/>
      <c r="FYZ995" s="45"/>
      <c r="FZA995" s="45"/>
      <c r="FZB995" s="45"/>
      <c r="FZC995" s="45"/>
      <c r="FZD995" s="45"/>
      <c r="FZE995" s="45"/>
      <c r="FZF995" s="45"/>
      <c r="FZG995" s="45"/>
      <c r="FZH995" s="45"/>
      <c r="FZI995" s="45"/>
      <c r="FZJ995" s="45"/>
      <c r="FZK995" s="45"/>
      <c r="FZL995" s="45"/>
      <c r="FZM995" s="45"/>
      <c r="FZN995" s="45"/>
      <c r="FZO995" s="45"/>
      <c r="FZP995" s="45"/>
      <c r="FZQ995" s="45"/>
      <c r="FZR995" s="45"/>
      <c r="FZS995" s="45"/>
      <c r="FZT995" s="45"/>
      <c r="FZU995" s="45"/>
      <c r="FZV995" s="45"/>
      <c r="FZW995" s="45"/>
      <c r="FZX995" s="45"/>
      <c r="FZY995" s="45"/>
      <c r="FZZ995" s="45"/>
      <c r="GAA995" s="45"/>
      <c r="GAB995" s="45"/>
      <c r="GAC995" s="45"/>
      <c r="GAD995" s="45"/>
      <c r="GAE995" s="45"/>
      <c r="GAF995" s="45"/>
      <c r="GAG995" s="45"/>
      <c r="GAH995" s="45"/>
      <c r="GAI995" s="45"/>
      <c r="GAJ995" s="45"/>
      <c r="GAK995" s="45"/>
      <c r="GAL995" s="45"/>
      <c r="GAM995" s="45"/>
      <c r="GAN995" s="45"/>
      <c r="GAO995" s="45"/>
      <c r="GAP995" s="45"/>
      <c r="GAQ995" s="45"/>
      <c r="GAR995" s="45"/>
      <c r="GAS995" s="45"/>
      <c r="GAT995" s="45"/>
      <c r="GAU995" s="45"/>
      <c r="GAV995" s="45"/>
      <c r="GAW995" s="45"/>
      <c r="GAX995" s="45"/>
      <c r="GAY995" s="45"/>
      <c r="GAZ995" s="45"/>
      <c r="GBA995" s="45"/>
      <c r="GBB995" s="45"/>
      <c r="GBC995" s="45"/>
      <c r="GBD995" s="45"/>
      <c r="GBE995" s="45"/>
      <c r="GBF995" s="45"/>
      <c r="GBG995" s="45"/>
      <c r="GBH995" s="45"/>
      <c r="GBI995" s="45"/>
      <c r="GBJ995" s="45"/>
      <c r="GBK995" s="45"/>
      <c r="GBL995" s="45"/>
      <c r="GBM995" s="45"/>
      <c r="GBN995" s="45"/>
      <c r="GBO995" s="45"/>
      <c r="GBP995" s="45"/>
      <c r="GBQ995" s="45"/>
      <c r="GBR995" s="45"/>
      <c r="GBS995" s="45"/>
      <c r="GBT995" s="45"/>
      <c r="GBU995" s="45"/>
      <c r="GBV995" s="45"/>
      <c r="GBW995" s="45"/>
      <c r="GBX995" s="45"/>
      <c r="GBY995" s="45"/>
      <c r="GBZ995" s="45"/>
      <c r="GCA995" s="45"/>
      <c r="GCB995" s="45"/>
      <c r="GCC995" s="45"/>
      <c r="GCD995" s="45"/>
      <c r="GCE995" s="45"/>
      <c r="GCF995" s="45"/>
      <c r="GCG995" s="45"/>
      <c r="GCH995" s="45"/>
      <c r="GCI995" s="45"/>
      <c r="GCJ995" s="45"/>
      <c r="GCK995" s="45"/>
      <c r="GCL995" s="45"/>
      <c r="GCM995" s="45"/>
      <c r="GCN995" s="45"/>
      <c r="GCO995" s="45"/>
      <c r="GCP995" s="45"/>
      <c r="GCQ995" s="45"/>
      <c r="GCR995" s="45"/>
      <c r="GCS995" s="45"/>
      <c r="GCT995" s="45"/>
      <c r="GCU995" s="45"/>
      <c r="GCV995" s="45"/>
      <c r="GCW995" s="45"/>
      <c r="GCX995" s="45"/>
      <c r="GCY995" s="45"/>
      <c r="GCZ995" s="45"/>
      <c r="GDA995" s="45"/>
      <c r="GDB995" s="45"/>
      <c r="GDC995" s="45"/>
      <c r="GDD995" s="45"/>
      <c r="GDE995" s="45"/>
      <c r="GDF995" s="45"/>
      <c r="GDG995" s="45"/>
      <c r="GDH995" s="45"/>
      <c r="GDI995" s="45"/>
      <c r="GDJ995" s="45"/>
      <c r="GDK995" s="45"/>
      <c r="GDL995" s="45"/>
      <c r="GDM995" s="45"/>
      <c r="GDN995" s="45"/>
      <c r="GDO995" s="45"/>
      <c r="GDP995" s="45"/>
      <c r="GDQ995" s="45"/>
      <c r="GDR995" s="45"/>
      <c r="GDS995" s="45"/>
      <c r="GDT995" s="45"/>
      <c r="GDU995" s="45"/>
      <c r="GDV995" s="45"/>
      <c r="GDW995" s="45"/>
      <c r="GDX995" s="45"/>
      <c r="GDY995" s="45"/>
      <c r="GDZ995" s="45"/>
      <c r="GEA995" s="45"/>
      <c r="GEB995" s="45"/>
      <c r="GEC995" s="45"/>
      <c r="GED995" s="45"/>
      <c r="GEE995" s="45"/>
      <c r="GEF995" s="45"/>
      <c r="GEG995" s="45"/>
      <c r="GEH995" s="45"/>
      <c r="GEI995" s="45"/>
      <c r="GEJ995" s="45"/>
      <c r="GEK995" s="45"/>
      <c r="GEL995" s="45"/>
      <c r="GEM995" s="45"/>
      <c r="GEN995" s="45"/>
      <c r="GEO995" s="45"/>
      <c r="GEP995" s="45"/>
      <c r="GEQ995" s="45"/>
      <c r="GER995" s="45"/>
      <c r="GES995" s="45"/>
      <c r="GET995" s="45"/>
      <c r="GEU995" s="45"/>
      <c r="GEV995" s="45"/>
      <c r="GEW995" s="45"/>
      <c r="GEX995" s="45"/>
      <c r="GEY995" s="45"/>
      <c r="GEZ995" s="45"/>
      <c r="GFA995" s="45"/>
      <c r="GFB995" s="45"/>
      <c r="GFC995" s="45"/>
      <c r="GFD995" s="45"/>
      <c r="GFE995" s="45"/>
      <c r="GFF995" s="45"/>
      <c r="GFG995" s="45"/>
      <c r="GFH995" s="45"/>
      <c r="GFI995" s="45"/>
      <c r="GFJ995" s="45"/>
      <c r="GFK995" s="45"/>
      <c r="GFL995" s="45"/>
      <c r="GFM995" s="45"/>
      <c r="GFN995" s="45"/>
      <c r="GFO995" s="45"/>
      <c r="GFP995" s="45"/>
      <c r="GFQ995" s="45"/>
      <c r="GFR995" s="45"/>
      <c r="GFS995" s="45"/>
      <c r="GFT995" s="45"/>
      <c r="GFU995" s="45"/>
      <c r="GFV995" s="45"/>
      <c r="GFW995" s="45"/>
      <c r="GFX995" s="45"/>
      <c r="GFY995" s="45"/>
      <c r="GFZ995" s="45"/>
      <c r="GGA995" s="45"/>
      <c r="GGB995" s="45"/>
      <c r="GGC995" s="45"/>
      <c r="GGD995" s="45"/>
      <c r="GGE995" s="45"/>
      <c r="GGF995" s="45"/>
      <c r="GGG995" s="45"/>
      <c r="GGH995" s="45"/>
      <c r="GGI995" s="45"/>
      <c r="GGJ995" s="45"/>
      <c r="GGK995" s="45"/>
      <c r="GGL995" s="45"/>
      <c r="GGM995" s="45"/>
      <c r="GGN995" s="45"/>
      <c r="GGO995" s="45"/>
      <c r="GGP995" s="45"/>
      <c r="GGQ995" s="45"/>
      <c r="GGR995" s="45"/>
      <c r="GGS995" s="45"/>
      <c r="GGT995" s="45"/>
      <c r="GGU995" s="45"/>
      <c r="GGV995" s="45"/>
      <c r="GGW995" s="45"/>
      <c r="GGX995" s="45"/>
      <c r="GGY995" s="45"/>
      <c r="GGZ995" s="45"/>
      <c r="GHA995" s="45"/>
      <c r="GHB995" s="45"/>
      <c r="GHC995" s="45"/>
      <c r="GHD995" s="45"/>
      <c r="GHE995" s="45"/>
      <c r="GHF995" s="45"/>
      <c r="GHG995" s="45"/>
      <c r="GHH995" s="45"/>
      <c r="GHI995" s="45"/>
      <c r="GHJ995" s="45"/>
      <c r="GHK995" s="45"/>
      <c r="GHL995" s="45"/>
      <c r="GHM995" s="45"/>
      <c r="GHN995" s="45"/>
      <c r="GHO995" s="45"/>
      <c r="GHP995" s="45"/>
      <c r="GHQ995" s="45"/>
      <c r="GHR995" s="45"/>
      <c r="GHS995" s="45"/>
      <c r="GHT995" s="45"/>
      <c r="GHU995" s="45"/>
      <c r="GHV995" s="45"/>
      <c r="GHW995" s="45"/>
      <c r="GHX995" s="45"/>
      <c r="GHY995" s="45"/>
      <c r="GHZ995" s="45"/>
      <c r="GIA995" s="45"/>
      <c r="GIB995" s="45"/>
      <c r="GIC995" s="45"/>
      <c r="GID995" s="45"/>
      <c r="GIE995" s="45"/>
      <c r="GIF995" s="45"/>
      <c r="GIG995" s="45"/>
      <c r="GIH995" s="45"/>
      <c r="GII995" s="45"/>
      <c r="GIJ995" s="45"/>
      <c r="GIK995" s="45"/>
      <c r="GIL995" s="45"/>
      <c r="GIM995" s="45"/>
      <c r="GIN995" s="45"/>
      <c r="GIO995" s="45"/>
      <c r="GIP995" s="45"/>
      <c r="GIQ995" s="45"/>
      <c r="GIR995" s="45"/>
      <c r="GIS995" s="45"/>
      <c r="GIT995" s="45"/>
      <c r="GIU995" s="45"/>
      <c r="GIV995" s="45"/>
      <c r="GIW995" s="45"/>
      <c r="GIX995" s="45"/>
      <c r="GIY995" s="45"/>
      <c r="GIZ995" s="45"/>
      <c r="GJA995" s="45"/>
      <c r="GJB995" s="45"/>
      <c r="GJC995" s="45"/>
      <c r="GJD995" s="45"/>
      <c r="GJE995" s="45"/>
      <c r="GJF995" s="45"/>
      <c r="GJG995" s="45"/>
      <c r="GJH995" s="45"/>
      <c r="GJI995" s="45"/>
      <c r="GJJ995" s="45"/>
      <c r="GJK995" s="45"/>
      <c r="GJL995" s="45"/>
      <c r="GJM995" s="45"/>
      <c r="GJN995" s="45"/>
      <c r="GJO995" s="45"/>
      <c r="GJP995" s="45"/>
      <c r="GJQ995" s="45"/>
      <c r="GJR995" s="45"/>
      <c r="GJS995" s="45"/>
      <c r="GJT995" s="45"/>
      <c r="GJU995" s="45"/>
      <c r="GJV995" s="45"/>
      <c r="GJW995" s="45"/>
      <c r="GJX995" s="45"/>
      <c r="GJY995" s="45"/>
      <c r="GJZ995" s="45"/>
      <c r="GKA995" s="45"/>
      <c r="GKB995" s="45"/>
      <c r="GKC995" s="45"/>
      <c r="GKD995" s="45"/>
      <c r="GKE995" s="45"/>
      <c r="GKF995" s="45"/>
      <c r="GKG995" s="45"/>
      <c r="GKH995" s="45"/>
      <c r="GKI995" s="45"/>
      <c r="GKJ995" s="45"/>
      <c r="GKK995" s="45"/>
      <c r="GKL995" s="45"/>
      <c r="GKM995" s="45"/>
      <c r="GKN995" s="45"/>
      <c r="GKO995" s="45"/>
      <c r="GKP995" s="45"/>
      <c r="GKQ995" s="45"/>
      <c r="GKR995" s="45"/>
      <c r="GKS995" s="45"/>
      <c r="GKT995" s="45"/>
      <c r="GKU995" s="45"/>
      <c r="GKV995" s="45"/>
      <c r="GKW995" s="45"/>
      <c r="GKX995" s="45"/>
      <c r="GKY995" s="45"/>
      <c r="GKZ995" s="45"/>
      <c r="GLA995" s="45"/>
      <c r="GLB995" s="45"/>
      <c r="GLC995" s="45"/>
      <c r="GLD995" s="45"/>
      <c r="GLE995" s="45"/>
      <c r="GLF995" s="45"/>
      <c r="GLG995" s="45"/>
      <c r="GLH995" s="45"/>
      <c r="GLI995" s="45"/>
      <c r="GLJ995" s="45"/>
      <c r="GLK995" s="45"/>
      <c r="GLL995" s="45"/>
      <c r="GLM995" s="45"/>
      <c r="GLN995" s="45"/>
      <c r="GLO995" s="45"/>
      <c r="GLP995" s="45"/>
      <c r="GLQ995" s="45"/>
      <c r="GLR995" s="45"/>
      <c r="GLS995" s="45"/>
      <c r="GLT995" s="45"/>
      <c r="GLU995" s="45"/>
      <c r="GLV995" s="45"/>
      <c r="GLW995" s="45"/>
      <c r="GLX995" s="45"/>
      <c r="GLY995" s="45"/>
      <c r="GLZ995" s="45"/>
      <c r="GMA995" s="45"/>
      <c r="GMB995" s="45"/>
      <c r="GMC995" s="45"/>
      <c r="GMD995" s="45"/>
      <c r="GME995" s="45"/>
      <c r="GMF995" s="45"/>
      <c r="GMG995" s="45"/>
      <c r="GMH995" s="45"/>
      <c r="GMI995" s="45"/>
      <c r="GMJ995" s="45"/>
      <c r="GMK995" s="45"/>
      <c r="GML995" s="45"/>
      <c r="GMM995" s="45"/>
      <c r="GMN995" s="45"/>
      <c r="GMO995" s="45"/>
      <c r="GMP995" s="45"/>
      <c r="GMQ995" s="45"/>
      <c r="GMR995" s="45"/>
      <c r="GMS995" s="45"/>
      <c r="GMT995" s="45"/>
      <c r="GMU995" s="45"/>
      <c r="GMV995" s="45"/>
      <c r="GMW995" s="45"/>
      <c r="GMX995" s="45"/>
      <c r="GMY995" s="45"/>
      <c r="GMZ995" s="45"/>
      <c r="GNA995" s="45"/>
      <c r="GNB995" s="45"/>
      <c r="GNC995" s="45"/>
      <c r="GND995" s="45"/>
      <c r="GNE995" s="45"/>
      <c r="GNF995" s="45"/>
      <c r="GNG995" s="45"/>
      <c r="GNH995" s="45"/>
      <c r="GNI995" s="45"/>
      <c r="GNJ995" s="45"/>
      <c r="GNK995" s="45"/>
      <c r="GNL995" s="45"/>
      <c r="GNM995" s="45"/>
      <c r="GNN995" s="45"/>
      <c r="GNO995" s="45"/>
      <c r="GNP995" s="45"/>
      <c r="GNQ995" s="45"/>
      <c r="GNR995" s="45"/>
      <c r="GNS995" s="45"/>
      <c r="GNT995" s="45"/>
      <c r="GNU995" s="45"/>
      <c r="GNV995" s="45"/>
      <c r="GNW995" s="45"/>
      <c r="GNX995" s="45"/>
      <c r="GNY995" s="45"/>
      <c r="GNZ995" s="45"/>
      <c r="GOA995" s="45"/>
      <c r="GOB995" s="45"/>
      <c r="GOC995" s="45"/>
      <c r="GOD995" s="45"/>
      <c r="GOE995" s="45"/>
      <c r="GOF995" s="45"/>
      <c r="GOG995" s="45"/>
      <c r="GOH995" s="45"/>
      <c r="GOI995" s="45"/>
      <c r="GOJ995" s="45"/>
      <c r="GOK995" s="45"/>
      <c r="GOL995" s="45"/>
      <c r="GOM995" s="45"/>
      <c r="GON995" s="45"/>
      <c r="GOO995" s="45"/>
      <c r="GOP995" s="45"/>
      <c r="GOQ995" s="45"/>
      <c r="GOR995" s="45"/>
      <c r="GOS995" s="45"/>
      <c r="GOT995" s="45"/>
      <c r="GOU995" s="45"/>
      <c r="GOV995" s="45"/>
      <c r="GOW995" s="45"/>
      <c r="GOX995" s="45"/>
      <c r="GOY995" s="45"/>
      <c r="GOZ995" s="45"/>
      <c r="GPA995" s="45"/>
      <c r="GPB995" s="45"/>
      <c r="GPC995" s="45"/>
      <c r="GPD995" s="45"/>
      <c r="GPE995" s="45"/>
      <c r="GPF995" s="45"/>
      <c r="GPG995" s="45"/>
      <c r="GPH995" s="45"/>
      <c r="GPI995" s="45"/>
      <c r="GPJ995" s="45"/>
      <c r="GPK995" s="45"/>
      <c r="GPL995" s="45"/>
      <c r="GPM995" s="45"/>
      <c r="GPN995" s="45"/>
      <c r="GPO995" s="45"/>
      <c r="GPP995" s="45"/>
      <c r="GPQ995" s="45"/>
      <c r="GPR995" s="45"/>
      <c r="GPS995" s="45"/>
      <c r="GPT995" s="45"/>
      <c r="GPU995" s="45"/>
      <c r="GPV995" s="45"/>
      <c r="GPW995" s="45"/>
      <c r="GPX995" s="45"/>
      <c r="GPY995" s="45"/>
      <c r="GPZ995" s="45"/>
      <c r="GQA995" s="45"/>
      <c r="GQB995" s="45"/>
      <c r="GQC995" s="45"/>
      <c r="GQD995" s="45"/>
      <c r="GQE995" s="45"/>
      <c r="GQF995" s="45"/>
      <c r="GQG995" s="45"/>
      <c r="GQH995" s="45"/>
      <c r="GQI995" s="45"/>
      <c r="GQJ995" s="45"/>
      <c r="GQK995" s="45"/>
      <c r="GQL995" s="45"/>
      <c r="GQM995" s="45"/>
      <c r="GQN995" s="45"/>
      <c r="GQO995" s="45"/>
      <c r="GQP995" s="45"/>
      <c r="GQQ995" s="45"/>
      <c r="GQR995" s="45"/>
      <c r="GQS995" s="45"/>
      <c r="GQT995" s="45"/>
      <c r="GQU995" s="45"/>
      <c r="GQV995" s="45"/>
      <c r="GQW995" s="45"/>
      <c r="GQX995" s="45"/>
      <c r="GQY995" s="45"/>
      <c r="GQZ995" s="45"/>
      <c r="GRA995" s="45"/>
      <c r="GRB995" s="45"/>
      <c r="GRC995" s="45"/>
      <c r="GRD995" s="45"/>
      <c r="GRE995" s="45"/>
      <c r="GRF995" s="45"/>
      <c r="GRG995" s="45"/>
      <c r="GRH995" s="45"/>
      <c r="GRI995" s="45"/>
      <c r="GRJ995" s="45"/>
      <c r="GRK995" s="45"/>
      <c r="GRL995" s="45"/>
      <c r="GRM995" s="45"/>
      <c r="GRN995" s="45"/>
      <c r="GRO995" s="45"/>
      <c r="GRP995" s="45"/>
      <c r="GRQ995" s="45"/>
      <c r="GRR995" s="45"/>
      <c r="GRS995" s="45"/>
      <c r="GRT995" s="45"/>
      <c r="GRU995" s="45"/>
      <c r="GRV995" s="45"/>
      <c r="GRW995" s="45"/>
      <c r="GRX995" s="45"/>
      <c r="GRY995" s="45"/>
      <c r="GRZ995" s="45"/>
      <c r="GSA995" s="45"/>
      <c r="GSB995" s="45"/>
      <c r="GSC995" s="45"/>
      <c r="GSD995" s="45"/>
      <c r="GSE995" s="45"/>
      <c r="GSF995" s="45"/>
      <c r="GSG995" s="45"/>
      <c r="GSH995" s="45"/>
      <c r="GSI995" s="45"/>
      <c r="GSJ995" s="45"/>
      <c r="GSK995" s="45"/>
      <c r="GSL995" s="45"/>
      <c r="GSM995" s="45"/>
      <c r="GSN995" s="45"/>
      <c r="GSO995" s="45"/>
      <c r="GSP995" s="45"/>
      <c r="GSQ995" s="45"/>
      <c r="GSR995" s="45"/>
      <c r="GSS995" s="45"/>
      <c r="GST995" s="45"/>
      <c r="GSU995" s="45"/>
      <c r="GSV995" s="45"/>
      <c r="GSW995" s="45"/>
      <c r="GSX995" s="45"/>
      <c r="GSY995" s="45"/>
      <c r="GSZ995" s="45"/>
      <c r="GTA995" s="45"/>
      <c r="GTB995" s="45"/>
      <c r="GTC995" s="45"/>
      <c r="GTD995" s="45"/>
      <c r="GTE995" s="45"/>
      <c r="GTF995" s="45"/>
      <c r="GTG995" s="45"/>
      <c r="GTH995" s="45"/>
      <c r="GTI995" s="45"/>
      <c r="GTJ995" s="45"/>
      <c r="GTK995" s="45"/>
      <c r="GTL995" s="45"/>
      <c r="GTM995" s="45"/>
      <c r="GTN995" s="45"/>
      <c r="GTO995" s="45"/>
      <c r="GTP995" s="45"/>
      <c r="GTQ995" s="45"/>
      <c r="GTR995" s="45"/>
      <c r="GTS995" s="45"/>
      <c r="GTT995" s="45"/>
      <c r="GTU995" s="45"/>
      <c r="GTV995" s="45"/>
      <c r="GTW995" s="45"/>
      <c r="GTX995" s="45"/>
      <c r="GTY995" s="45"/>
      <c r="GTZ995" s="45"/>
      <c r="GUA995" s="45"/>
      <c r="GUB995" s="45"/>
      <c r="GUC995" s="45"/>
      <c r="GUD995" s="45"/>
      <c r="GUE995" s="45"/>
      <c r="GUF995" s="45"/>
      <c r="GUG995" s="45"/>
      <c r="GUH995" s="45"/>
      <c r="GUI995" s="45"/>
      <c r="GUJ995" s="45"/>
      <c r="GUK995" s="45"/>
      <c r="GUL995" s="45"/>
      <c r="GUM995" s="45"/>
      <c r="GUN995" s="45"/>
      <c r="GUO995" s="45"/>
      <c r="GUP995" s="45"/>
      <c r="GUQ995" s="45"/>
      <c r="GUR995" s="45"/>
      <c r="GUS995" s="45"/>
      <c r="GUT995" s="45"/>
      <c r="GUU995" s="45"/>
      <c r="GUV995" s="45"/>
      <c r="GUW995" s="45"/>
      <c r="GUX995" s="45"/>
      <c r="GUY995" s="45"/>
      <c r="GUZ995" s="45"/>
      <c r="GVA995" s="45"/>
      <c r="GVB995" s="45"/>
      <c r="GVC995" s="45"/>
      <c r="GVD995" s="45"/>
      <c r="GVE995" s="45"/>
      <c r="GVF995" s="45"/>
      <c r="GVG995" s="45"/>
      <c r="GVH995" s="45"/>
      <c r="GVI995" s="45"/>
      <c r="GVJ995" s="45"/>
      <c r="GVK995" s="45"/>
      <c r="GVL995" s="45"/>
      <c r="GVM995" s="45"/>
      <c r="GVN995" s="45"/>
      <c r="GVO995" s="45"/>
      <c r="GVP995" s="45"/>
      <c r="GVQ995" s="45"/>
      <c r="GVR995" s="45"/>
      <c r="GVS995" s="45"/>
      <c r="GVT995" s="45"/>
      <c r="GVU995" s="45"/>
      <c r="GVV995" s="45"/>
      <c r="GVW995" s="45"/>
      <c r="GVX995" s="45"/>
      <c r="GVY995" s="45"/>
      <c r="GVZ995" s="45"/>
      <c r="GWA995" s="45"/>
      <c r="GWB995" s="45"/>
      <c r="GWC995" s="45"/>
      <c r="GWD995" s="45"/>
      <c r="GWE995" s="45"/>
      <c r="GWF995" s="45"/>
      <c r="GWG995" s="45"/>
      <c r="GWH995" s="45"/>
      <c r="GWI995" s="45"/>
      <c r="GWJ995" s="45"/>
      <c r="GWK995" s="45"/>
      <c r="GWL995" s="45"/>
      <c r="GWM995" s="45"/>
      <c r="GWN995" s="45"/>
      <c r="GWO995" s="45"/>
      <c r="GWP995" s="45"/>
      <c r="GWQ995" s="45"/>
      <c r="GWR995" s="45"/>
      <c r="GWS995" s="45"/>
      <c r="GWT995" s="45"/>
      <c r="GWU995" s="45"/>
      <c r="GWV995" s="45"/>
      <c r="GWW995" s="45"/>
      <c r="GWX995" s="45"/>
      <c r="GWY995" s="45"/>
      <c r="GWZ995" s="45"/>
      <c r="GXA995" s="45"/>
      <c r="GXB995" s="45"/>
      <c r="GXC995" s="45"/>
      <c r="GXD995" s="45"/>
      <c r="GXE995" s="45"/>
      <c r="GXF995" s="45"/>
      <c r="GXG995" s="45"/>
      <c r="GXH995" s="45"/>
      <c r="GXI995" s="45"/>
      <c r="GXJ995" s="45"/>
      <c r="GXK995" s="45"/>
      <c r="GXL995" s="45"/>
      <c r="GXM995" s="45"/>
      <c r="GXN995" s="45"/>
      <c r="GXO995" s="45"/>
      <c r="GXP995" s="45"/>
      <c r="GXQ995" s="45"/>
      <c r="GXR995" s="45"/>
      <c r="GXS995" s="45"/>
      <c r="GXT995" s="45"/>
      <c r="GXU995" s="45"/>
      <c r="GXV995" s="45"/>
      <c r="GXW995" s="45"/>
      <c r="GXX995" s="45"/>
      <c r="GXY995" s="45"/>
      <c r="GXZ995" s="45"/>
      <c r="GYA995" s="45"/>
      <c r="GYB995" s="45"/>
      <c r="GYC995" s="45"/>
      <c r="GYD995" s="45"/>
      <c r="GYE995" s="45"/>
      <c r="GYF995" s="45"/>
      <c r="GYG995" s="45"/>
      <c r="GYH995" s="45"/>
      <c r="GYI995" s="45"/>
      <c r="GYJ995" s="45"/>
      <c r="GYK995" s="45"/>
      <c r="GYL995" s="45"/>
      <c r="GYM995" s="45"/>
      <c r="GYN995" s="45"/>
      <c r="GYO995" s="45"/>
      <c r="GYP995" s="45"/>
      <c r="GYQ995" s="45"/>
      <c r="GYR995" s="45"/>
      <c r="GYS995" s="45"/>
      <c r="GYT995" s="45"/>
      <c r="GYU995" s="45"/>
      <c r="GYV995" s="45"/>
      <c r="GYW995" s="45"/>
      <c r="GYX995" s="45"/>
      <c r="GYY995" s="45"/>
      <c r="GYZ995" s="45"/>
      <c r="GZA995" s="45"/>
      <c r="GZB995" s="45"/>
      <c r="GZC995" s="45"/>
      <c r="GZD995" s="45"/>
      <c r="GZE995" s="45"/>
      <c r="GZF995" s="45"/>
      <c r="GZG995" s="45"/>
      <c r="GZH995" s="45"/>
      <c r="GZI995" s="45"/>
      <c r="GZJ995" s="45"/>
      <c r="GZK995" s="45"/>
      <c r="GZL995" s="45"/>
      <c r="GZM995" s="45"/>
      <c r="GZN995" s="45"/>
      <c r="GZO995" s="45"/>
      <c r="GZP995" s="45"/>
      <c r="GZQ995" s="45"/>
      <c r="GZR995" s="45"/>
      <c r="GZS995" s="45"/>
      <c r="GZT995" s="45"/>
      <c r="GZU995" s="45"/>
      <c r="GZV995" s="45"/>
      <c r="GZW995" s="45"/>
      <c r="GZX995" s="45"/>
      <c r="GZY995" s="45"/>
      <c r="GZZ995" s="45"/>
      <c r="HAA995" s="45"/>
      <c r="HAB995" s="45"/>
      <c r="HAC995" s="45"/>
      <c r="HAD995" s="45"/>
      <c r="HAE995" s="45"/>
      <c r="HAF995" s="45"/>
      <c r="HAG995" s="45"/>
      <c r="HAH995" s="45"/>
      <c r="HAI995" s="45"/>
      <c r="HAJ995" s="45"/>
      <c r="HAK995" s="45"/>
      <c r="HAL995" s="45"/>
      <c r="HAM995" s="45"/>
      <c r="HAN995" s="45"/>
      <c r="HAO995" s="45"/>
      <c r="HAP995" s="45"/>
      <c r="HAQ995" s="45"/>
      <c r="HAR995" s="45"/>
      <c r="HAS995" s="45"/>
      <c r="HAT995" s="45"/>
      <c r="HAU995" s="45"/>
      <c r="HAV995" s="45"/>
      <c r="HAW995" s="45"/>
      <c r="HAX995" s="45"/>
      <c r="HAY995" s="45"/>
      <c r="HAZ995" s="45"/>
      <c r="HBA995" s="45"/>
      <c r="HBB995" s="45"/>
      <c r="HBC995" s="45"/>
      <c r="HBD995" s="45"/>
      <c r="HBE995" s="45"/>
      <c r="HBF995" s="45"/>
      <c r="HBG995" s="45"/>
      <c r="HBH995" s="45"/>
      <c r="HBI995" s="45"/>
      <c r="HBJ995" s="45"/>
      <c r="HBK995" s="45"/>
      <c r="HBL995" s="45"/>
      <c r="HBM995" s="45"/>
      <c r="HBN995" s="45"/>
      <c r="HBO995" s="45"/>
      <c r="HBP995" s="45"/>
      <c r="HBQ995" s="45"/>
      <c r="HBR995" s="45"/>
      <c r="HBS995" s="45"/>
      <c r="HBT995" s="45"/>
      <c r="HBU995" s="45"/>
      <c r="HBV995" s="45"/>
      <c r="HBW995" s="45"/>
      <c r="HBX995" s="45"/>
      <c r="HBY995" s="45"/>
      <c r="HBZ995" s="45"/>
      <c r="HCA995" s="45"/>
      <c r="HCB995" s="45"/>
      <c r="HCC995" s="45"/>
      <c r="HCD995" s="45"/>
      <c r="HCE995" s="45"/>
      <c r="HCF995" s="45"/>
      <c r="HCG995" s="45"/>
      <c r="HCH995" s="45"/>
      <c r="HCI995" s="45"/>
      <c r="HCJ995" s="45"/>
      <c r="HCK995" s="45"/>
      <c r="HCL995" s="45"/>
      <c r="HCM995" s="45"/>
      <c r="HCN995" s="45"/>
      <c r="HCO995" s="45"/>
      <c r="HCP995" s="45"/>
      <c r="HCQ995" s="45"/>
      <c r="HCR995" s="45"/>
      <c r="HCS995" s="45"/>
      <c r="HCT995" s="45"/>
      <c r="HCU995" s="45"/>
      <c r="HCV995" s="45"/>
      <c r="HCW995" s="45"/>
      <c r="HCX995" s="45"/>
      <c r="HCY995" s="45"/>
      <c r="HCZ995" s="45"/>
      <c r="HDA995" s="45"/>
      <c r="HDB995" s="45"/>
      <c r="HDC995" s="45"/>
      <c r="HDD995" s="45"/>
      <c r="HDE995" s="45"/>
      <c r="HDF995" s="45"/>
      <c r="HDG995" s="45"/>
      <c r="HDH995" s="45"/>
      <c r="HDI995" s="45"/>
      <c r="HDJ995" s="45"/>
      <c r="HDK995" s="45"/>
      <c r="HDL995" s="45"/>
      <c r="HDM995" s="45"/>
      <c r="HDN995" s="45"/>
      <c r="HDO995" s="45"/>
      <c r="HDP995" s="45"/>
      <c r="HDQ995" s="45"/>
      <c r="HDR995" s="45"/>
      <c r="HDS995" s="45"/>
      <c r="HDT995" s="45"/>
      <c r="HDU995" s="45"/>
      <c r="HDV995" s="45"/>
      <c r="HDW995" s="45"/>
      <c r="HDX995" s="45"/>
      <c r="HDY995" s="45"/>
      <c r="HDZ995" s="45"/>
      <c r="HEA995" s="45"/>
      <c r="HEB995" s="45"/>
      <c r="HEC995" s="45"/>
      <c r="HED995" s="45"/>
      <c r="HEE995" s="45"/>
      <c r="HEF995" s="45"/>
      <c r="HEG995" s="45"/>
      <c r="HEH995" s="45"/>
      <c r="HEI995" s="45"/>
      <c r="HEJ995" s="45"/>
      <c r="HEK995" s="45"/>
      <c r="HEL995" s="45"/>
      <c r="HEM995" s="45"/>
      <c r="HEN995" s="45"/>
      <c r="HEO995" s="45"/>
      <c r="HEP995" s="45"/>
      <c r="HEQ995" s="45"/>
      <c r="HER995" s="45"/>
      <c r="HES995" s="45"/>
      <c r="HET995" s="45"/>
      <c r="HEU995" s="45"/>
      <c r="HEV995" s="45"/>
      <c r="HEW995" s="45"/>
      <c r="HEX995" s="45"/>
      <c r="HEY995" s="45"/>
      <c r="HEZ995" s="45"/>
      <c r="HFA995" s="45"/>
      <c r="HFB995" s="45"/>
      <c r="HFC995" s="45"/>
      <c r="HFD995" s="45"/>
      <c r="HFE995" s="45"/>
      <c r="HFF995" s="45"/>
      <c r="HFG995" s="45"/>
      <c r="HFH995" s="45"/>
      <c r="HFI995" s="45"/>
      <c r="HFJ995" s="45"/>
      <c r="HFK995" s="45"/>
      <c r="HFL995" s="45"/>
      <c r="HFM995" s="45"/>
      <c r="HFN995" s="45"/>
      <c r="HFO995" s="45"/>
      <c r="HFP995" s="45"/>
      <c r="HFQ995" s="45"/>
      <c r="HFR995" s="45"/>
      <c r="HFS995" s="45"/>
      <c r="HFT995" s="45"/>
      <c r="HFU995" s="45"/>
      <c r="HFV995" s="45"/>
      <c r="HFW995" s="45"/>
      <c r="HFX995" s="45"/>
      <c r="HFY995" s="45"/>
      <c r="HFZ995" s="45"/>
      <c r="HGA995" s="45"/>
      <c r="HGB995" s="45"/>
      <c r="HGC995" s="45"/>
      <c r="HGD995" s="45"/>
      <c r="HGE995" s="45"/>
      <c r="HGF995" s="45"/>
      <c r="HGG995" s="45"/>
      <c r="HGH995" s="45"/>
      <c r="HGI995" s="45"/>
      <c r="HGJ995" s="45"/>
      <c r="HGK995" s="45"/>
      <c r="HGL995" s="45"/>
      <c r="HGM995" s="45"/>
      <c r="HGN995" s="45"/>
      <c r="HGO995" s="45"/>
      <c r="HGP995" s="45"/>
      <c r="HGQ995" s="45"/>
      <c r="HGR995" s="45"/>
      <c r="HGS995" s="45"/>
      <c r="HGT995" s="45"/>
      <c r="HGU995" s="45"/>
      <c r="HGV995" s="45"/>
      <c r="HGW995" s="45"/>
      <c r="HGX995" s="45"/>
      <c r="HGY995" s="45"/>
      <c r="HGZ995" s="45"/>
      <c r="HHA995" s="45"/>
      <c r="HHB995" s="45"/>
      <c r="HHC995" s="45"/>
      <c r="HHD995" s="45"/>
      <c r="HHE995" s="45"/>
      <c r="HHF995" s="45"/>
      <c r="HHG995" s="45"/>
      <c r="HHH995" s="45"/>
      <c r="HHI995" s="45"/>
      <c r="HHJ995" s="45"/>
      <c r="HHK995" s="45"/>
      <c r="HHL995" s="45"/>
      <c r="HHM995" s="45"/>
      <c r="HHN995" s="45"/>
      <c r="HHO995" s="45"/>
      <c r="HHP995" s="45"/>
      <c r="HHQ995" s="45"/>
      <c r="HHR995" s="45"/>
      <c r="HHS995" s="45"/>
      <c r="HHT995" s="45"/>
      <c r="HHU995" s="45"/>
      <c r="HHV995" s="45"/>
      <c r="HHW995" s="45"/>
      <c r="HHX995" s="45"/>
      <c r="HHY995" s="45"/>
      <c r="HHZ995" s="45"/>
      <c r="HIA995" s="45"/>
      <c r="HIB995" s="45"/>
      <c r="HIC995" s="45"/>
      <c r="HID995" s="45"/>
      <c r="HIE995" s="45"/>
      <c r="HIF995" s="45"/>
      <c r="HIG995" s="45"/>
      <c r="HIH995" s="45"/>
      <c r="HII995" s="45"/>
      <c r="HIJ995" s="45"/>
      <c r="HIK995" s="45"/>
      <c r="HIL995" s="45"/>
      <c r="HIM995" s="45"/>
      <c r="HIN995" s="45"/>
      <c r="HIO995" s="45"/>
      <c r="HIP995" s="45"/>
      <c r="HIQ995" s="45"/>
      <c r="HIR995" s="45"/>
      <c r="HIS995" s="45"/>
      <c r="HIT995" s="45"/>
      <c r="HIU995" s="45"/>
      <c r="HIV995" s="45"/>
      <c r="HIW995" s="45"/>
      <c r="HIX995" s="45"/>
      <c r="HIY995" s="45"/>
      <c r="HIZ995" s="45"/>
      <c r="HJA995" s="45"/>
      <c r="HJB995" s="45"/>
      <c r="HJC995" s="45"/>
      <c r="HJD995" s="45"/>
      <c r="HJE995" s="45"/>
      <c r="HJF995" s="45"/>
      <c r="HJG995" s="45"/>
      <c r="HJH995" s="45"/>
      <c r="HJI995" s="45"/>
      <c r="HJJ995" s="45"/>
      <c r="HJK995" s="45"/>
      <c r="HJL995" s="45"/>
      <c r="HJM995" s="45"/>
      <c r="HJN995" s="45"/>
      <c r="HJO995" s="45"/>
      <c r="HJP995" s="45"/>
      <c r="HJQ995" s="45"/>
      <c r="HJR995" s="45"/>
      <c r="HJS995" s="45"/>
      <c r="HJT995" s="45"/>
      <c r="HJU995" s="45"/>
      <c r="HJV995" s="45"/>
      <c r="HJW995" s="45"/>
      <c r="HJX995" s="45"/>
      <c r="HJY995" s="45"/>
      <c r="HJZ995" s="45"/>
      <c r="HKA995" s="45"/>
      <c r="HKB995" s="45"/>
      <c r="HKC995" s="45"/>
      <c r="HKD995" s="45"/>
      <c r="HKE995" s="45"/>
      <c r="HKF995" s="45"/>
      <c r="HKG995" s="45"/>
      <c r="HKH995" s="45"/>
      <c r="HKI995" s="45"/>
      <c r="HKJ995" s="45"/>
      <c r="HKK995" s="45"/>
      <c r="HKL995" s="45"/>
      <c r="HKM995" s="45"/>
      <c r="HKN995" s="45"/>
      <c r="HKO995" s="45"/>
      <c r="HKP995" s="45"/>
      <c r="HKQ995" s="45"/>
      <c r="HKR995" s="45"/>
      <c r="HKS995" s="45"/>
      <c r="HKT995" s="45"/>
      <c r="HKU995" s="45"/>
      <c r="HKV995" s="45"/>
      <c r="HKW995" s="45"/>
      <c r="HKX995" s="45"/>
      <c r="HKY995" s="45"/>
      <c r="HKZ995" s="45"/>
      <c r="HLA995" s="45"/>
      <c r="HLB995" s="45"/>
      <c r="HLC995" s="45"/>
      <c r="HLD995" s="45"/>
      <c r="HLE995" s="45"/>
      <c r="HLF995" s="45"/>
      <c r="HLG995" s="45"/>
      <c r="HLH995" s="45"/>
      <c r="HLI995" s="45"/>
      <c r="HLJ995" s="45"/>
      <c r="HLK995" s="45"/>
      <c r="HLL995" s="45"/>
      <c r="HLM995" s="45"/>
      <c r="HLN995" s="45"/>
      <c r="HLO995" s="45"/>
      <c r="HLP995" s="45"/>
      <c r="HLQ995" s="45"/>
      <c r="HLR995" s="45"/>
      <c r="HLS995" s="45"/>
      <c r="HLT995" s="45"/>
      <c r="HLU995" s="45"/>
      <c r="HLV995" s="45"/>
      <c r="HLW995" s="45"/>
      <c r="HLX995" s="45"/>
      <c r="HLY995" s="45"/>
      <c r="HLZ995" s="45"/>
      <c r="HMA995" s="45"/>
      <c r="HMB995" s="45"/>
      <c r="HMC995" s="45"/>
      <c r="HMD995" s="45"/>
      <c r="HME995" s="45"/>
      <c r="HMF995" s="45"/>
      <c r="HMG995" s="45"/>
      <c r="HMH995" s="45"/>
      <c r="HMI995" s="45"/>
      <c r="HMJ995" s="45"/>
      <c r="HMK995" s="45"/>
      <c r="HML995" s="45"/>
      <c r="HMM995" s="45"/>
      <c r="HMN995" s="45"/>
      <c r="HMO995" s="45"/>
      <c r="HMP995" s="45"/>
      <c r="HMQ995" s="45"/>
      <c r="HMR995" s="45"/>
      <c r="HMS995" s="45"/>
      <c r="HMT995" s="45"/>
      <c r="HMU995" s="45"/>
      <c r="HMV995" s="45"/>
      <c r="HMW995" s="45"/>
      <c r="HMX995" s="45"/>
      <c r="HMY995" s="45"/>
      <c r="HMZ995" s="45"/>
      <c r="HNA995" s="45"/>
      <c r="HNB995" s="45"/>
      <c r="HNC995" s="45"/>
      <c r="HND995" s="45"/>
      <c r="HNE995" s="45"/>
      <c r="HNF995" s="45"/>
      <c r="HNG995" s="45"/>
      <c r="HNH995" s="45"/>
      <c r="HNI995" s="45"/>
      <c r="HNJ995" s="45"/>
      <c r="HNK995" s="45"/>
      <c r="HNL995" s="45"/>
      <c r="HNM995" s="45"/>
      <c r="HNN995" s="45"/>
      <c r="HNO995" s="45"/>
      <c r="HNP995" s="45"/>
      <c r="HNQ995" s="45"/>
      <c r="HNR995" s="45"/>
      <c r="HNS995" s="45"/>
      <c r="HNT995" s="45"/>
      <c r="HNU995" s="45"/>
      <c r="HNV995" s="45"/>
      <c r="HNW995" s="45"/>
      <c r="HNX995" s="45"/>
      <c r="HNY995" s="45"/>
      <c r="HNZ995" s="45"/>
      <c r="HOA995" s="45"/>
      <c r="HOB995" s="45"/>
      <c r="HOC995" s="45"/>
      <c r="HOD995" s="45"/>
      <c r="HOE995" s="45"/>
      <c r="HOF995" s="45"/>
      <c r="HOG995" s="45"/>
      <c r="HOH995" s="45"/>
      <c r="HOI995" s="45"/>
      <c r="HOJ995" s="45"/>
      <c r="HOK995" s="45"/>
      <c r="HOL995" s="45"/>
      <c r="HOM995" s="45"/>
      <c r="HON995" s="45"/>
      <c r="HOO995" s="45"/>
      <c r="HOP995" s="45"/>
      <c r="HOQ995" s="45"/>
      <c r="HOR995" s="45"/>
      <c r="HOS995" s="45"/>
      <c r="HOT995" s="45"/>
      <c r="HOU995" s="45"/>
      <c r="HOV995" s="45"/>
      <c r="HOW995" s="45"/>
      <c r="HOX995" s="45"/>
      <c r="HOY995" s="45"/>
      <c r="HOZ995" s="45"/>
      <c r="HPA995" s="45"/>
      <c r="HPB995" s="45"/>
      <c r="HPC995" s="45"/>
      <c r="HPD995" s="45"/>
      <c r="HPE995" s="45"/>
      <c r="HPF995" s="45"/>
      <c r="HPG995" s="45"/>
      <c r="HPH995" s="45"/>
      <c r="HPI995" s="45"/>
      <c r="HPJ995" s="45"/>
      <c r="HPK995" s="45"/>
      <c r="HPL995" s="45"/>
      <c r="HPM995" s="45"/>
      <c r="HPN995" s="45"/>
      <c r="HPO995" s="45"/>
      <c r="HPP995" s="45"/>
      <c r="HPQ995" s="45"/>
      <c r="HPR995" s="45"/>
      <c r="HPS995" s="45"/>
      <c r="HPT995" s="45"/>
      <c r="HPU995" s="45"/>
      <c r="HPV995" s="45"/>
      <c r="HPW995" s="45"/>
      <c r="HPX995" s="45"/>
      <c r="HPY995" s="45"/>
      <c r="HPZ995" s="45"/>
      <c r="HQA995" s="45"/>
      <c r="HQB995" s="45"/>
      <c r="HQC995" s="45"/>
      <c r="HQD995" s="45"/>
      <c r="HQE995" s="45"/>
      <c r="HQF995" s="45"/>
      <c r="HQG995" s="45"/>
      <c r="HQH995" s="45"/>
      <c r="HQI995" s="45"/>
      <c r="HQJ995" s="45"/>
      <c r="HQK995" s="45"/>
      <c r="HQL995" s="45"/>
      <c r="HQM995" s="45"/>
      <c r="HQN995" s="45"/>
      <c r="HQO995" s="45"/>
      <c r="HQP995" s="45"/>
      <c r="HQQ995" s="45"/>
      <c r="HQR995" s="45"/>
      <c r="HQS995" s="45"/>
      <c r="HQT995" s="45"/>
      <c r="HQU995" s="45"/>
      <c r="HQV995" s="45"/>
      <c r="HQW995" s="45"/>
      <c r="HQX995" s="45"/>
      <c r="HQY995" s="45"/>
      <c r="HQZ995" s="45"/>
      <c r="HRA995" s="45"/>
      <c r="HRB995" s="45"/>
      <c r="HRC995" s="45"/>
      <c r="HRD995" s="45"/>
      <c r="HRE995" s="45"/>
      <c r="HRF995" s="45"/>
      <c r="HRG995" s="45"/>
      <c r="HRH995" s="45"/>
      <c r="HRI995" s="45"/>
      <c r="HRJ995" s="45"/>
      <c r="HRK995" s="45"/>
      <c r="HRL995" s="45"/>
      <c r="HRM995" s="45"/>
      <c r="HRN995" s="45"/>
      <c r="HRO995" s="45"/>
      <c r="HRP995" s="45"/>
      <c r="HRQ995" s="45"/>
      <c r="HRR995" s="45"/>
      <c r="HRS995" s="45"/>
      <c r="HRT995" s="45"/>
      <c r="HRU995" s="45"/>
      <c r="HRV995" s="45"/>
      <c r="HRW995" s="45"/>
      <c r="HRX995" s="45"/>
      <c r="HRY995" s="45"/>
      <c r="HRZ995" s="45"/>
      <c r="HSA995" s="45"/>
      <c r="HSB995" s="45"/>
      <c r="HSC995" s="45"/>
      <c r="HSD995" s="45"/>
      <c r="HSE995" s="45"/>
      <c r="HSF995" s="45"/>
      <c r="HSG995" s="45"/>
      <c r="HSH995" s="45"/>
      <c r="HSI995" s="45"/>
      <c r="HSJ995" s="45"/>
      <c r="HSK995" s="45"/>
      <c r="HSL995" s="45"/>
      <c r="HSM995" s="45"/>
      <c r="HSN995" s="45"/>
      <c r="HSO995" s="45"/>
      <c r="HSP995" s="45"/>
      <c r="HSQ995" s="45"/>
      <c r="HSR995" s="45"/>
      <c r="HSS995" s="45"/>
      <c r="HST995" s="45"/>
      <c r="HSU995" s="45"/>
      <c r="HSV995" s="45"/>
      <c r="HSW995" s="45"/>
      <c r="HSX995" s="45"/>
      <c r="HSY995" s="45"/>
      <c r="HSZ995" s="45"/>
      <c r="HTA995" s="45"/>
      <c r="HTB995" s="45"/>
      <c r="HTC995" s="45"/>
      <c r="HTD995" s="45"/>
      <c r="HTE995" s="45"/>
      <c r="HTF995" s="45"/>
      <c r="HTG995" s="45"/>
      <c r="HTH995" s="45"/>
      <c r="HTI995" s="45"/>
      <c r="HTJ995" s="45"/>
      <c r="HTK995" s="45"/>
      <c r="HTL995" s="45"/>
      <c r="HTM995" s="45"/>
      <c r="HTN995" s="45"/>
      <c r="HTO995" s="45"/>
      <c r="HTP995" s="45"/>
      <c r="HTQ995" s="45"/>
      <c r="HTR995" s="45"/>
      <c r="HTS995" s="45"/>
      <c r="HTT995" s="45"/>
      <c r="HTU995" s="45"/>
      <c r="HTV995" s="45"/>
      <c r="HTW995" s="45"/>
      <c r="HTX995" s="45"/>
      <c r="HTY995" s="45"/>
      <c r="HTZ995" s="45"/>
      <c r="HUA995" s="45"/>
      <c r="HUB995" s="45"/>
      <c r="HUC995" s="45"/>
      <c r="HUD995" s="45"/>
      <c r="HUE995" s="45"/>
      <c r="HUF995" s="45"/>
      <c r="HUG995" s="45"/>
      <c r="HUH995" s="45"/>
      <c r="HUI995" s="45"/>
      <c r="HUJ995" s="45"/>
      <c r="HUK995" s="45"/>
      <c r="HUL995" s="45"/>
      <c r="HUM995" s="45"/>
      <c r="HUN995" s="45"/>
      <c r="HUO995" s="45"/>
      <c r="HUP995" s="45"/>
      <c r="HUQ995" s="45"/>
      <c r="HUR995" s="45"/>
      <c r="HUS995" s="45"/>
      <c r="HUT995" s="45"/>
      <c r="HUU995" s="45"/>
      <c r="HUV995" s="45"/>
      <c r="HUW995" s="45"/>
      <c r="HUX995" s="45"/>
      <c r="HUY995" s="45"/>
      <c r="HUZ995" s="45"/>
      <c r="HVA995" s="45"/>
      <c r="HVB995" s="45"/>
      <c r="HVC995" s="45"/>
      <c r="HVD995" s="45"/>
      <c r="HVE995" s="45"/>
      <c r="HVF995" s="45"/>
      <c r="HVG995" s="45"/>
      <c r="HVH995" s="45"/>
      <c r="HVI995" s="45"/>
      <c r="HVJ995" s="45"/>
      <c r="HVK995" s="45"/>
      <c r="HVL995" s="45"/>
      <c r="HVM995" s="45"/>
      <c r="HVN995" s="45"/>
      <c r="HVO995" s="45"/>
      <c r="HVP995" s="45"/>
      <c r="HVQ995" s="45"/>
      <c r="HVR995" s="45"/>
      <c r="HVS995" s="45"/>
      <c r="HVT995" s="45"/>
      <c r="HVU995" s="45"/>
      <c r="HVV995" s="45"/>
      <c r="HVW995" s="45"/>
      <c r="HVX995" s="45"/>
      <c r="HVY995" s="45"/>
      <c r="HVZ995" s="45"/>
      <c r="HWA995" s="45"/>
      <c r="HWB995" s="45"/>
      <c r="HWC995" s="45"/>
      <c r="HWD995" s="45"/>
      <c r="HWE995" s="45"/>
      <c r="HWF995" s="45"/>
      <c r="HWG995" s="45"/>
      <c r="HWH995" s="45"/>
      <c r="HWI995" s="45"/>
      <c r="HWJ995" s="45"/>
      <c r="HWK995" s="45"/>
      <c r="HWL995" s="45"/>
      <c r="HWM995" s="45"/>
      <c r="HWN995" s="45"/>
      <c r="HWO995" s="45"/>
      <c r="HWP995" s="45"/>
      <c r="HWQ995" s="45"/>
      <c r="HWR995" s="45"/>
      <c r="HWS995" s="45"/>
      <c r="HWT995" s="45"/>
      <c r="HWU995" s="45"/>
      <c r="HWV995" s="45"/>
      <c r="HWW995" s="45"/>
      <c r="HWX995" s="45"/>
      <c r="HWY995" s="45"/>
      <c r="HWZ995" s="45"/>
      <c r="HXA995" s="45"/>
      <c r="HXB995" s="45"/>
      <c r="HXC995" s="45"/>
      <c r="HXD995" s="45"/>
      <c r="HXE995" s="45"/>
      <c r="HXF995" s="45"/>
      <c r="HXG995" s="45"/>
      <c r="HXH995" s="45"/>
      <c r="HXI995" s="45"/>
      <c r="HXJ995" s="45"/>
      <c r="HXK995" s="45"/>
      <c r="HXL995" s="45"/>
      <c r="HXM995" s="45"/>
      <c r="HXN995" s="45"/>
      <c r="HXO995" s="45"/>
      <c r="HXP995" s="45"/>
      <c r="HXQ995" s="45"/>
      <c r="HXR995" s="45"/>
      <c r="HXS995" s="45"/>
      <c r="HXT995" s="45"/>
      <c r="HXU995" s="45"/>
      <c r="HXV995" s="45"/>
      <c r="HXW995" s="45"/>
      <c r="HXX995" s="45"/>
      <c r="HXY995" s="45"/>
      <c r="HXZ995" s="45"/>
      <c r="HYA995" s="45"/>
      <c r="HYB995" s="45"/>
      <c r="HYC995" s="45"/>
      <c r="HYD995" s="45"/>
      <c r="HYE995" s="45"/>
      <c r="HYF995" s="45"/>
      <c r="HYG995" s="45"/>
      <c r="HYH995" s="45"/>
      <c r="HYI995" s="45"/>
      <c r="HYJ995" s="45"/>
      <c r="HYK995" s="45"/>
      <c r="HYL995" s="45"/>
      <c r="HYM995" s="45"/>
      <c r="HYN995" s="45"/>
      <c r="HYO995" s="45"/>
      <c r="HYP995" s="45"/>
      <c r="HYQ995" s="45"/>
      <c r="HYR995" s="45"/>
      <c r="HYS995" s="45"/>
      <c r="HYT995" s="45"/>
      <c r="HYU995" s="45"/>
      <c r="HYV995" s="45"/>
      <c r="HYW995" s="45"/>
      <c r="HYX995" s="45"/>
      <c r="HYY995" s="45"/>
      <c r="HYZ995" s="45"/>
      <c r="HZA995" s="45"/>
      <c r="HZB995" s="45"/>
      <c r="HZC995" s="45"/>
      <c r="HZD995" s="45"/>
      <c r="HZE995" s="45"/>
      <c r="HZF995" s="45"/>
      <c r="HZG995" s="45"/>
      <c r="HZH995" s="45"/>
      <c r="HZI995" s="45"/>
      <c r="HZJ995" s="45"/>
      <c r="HZK995" s="45"/>
      <c r="HZL995" s="45"/>
      <c r="HZM995" s="45"/>
      <c r="HZN995" s="45"/>
      <c r="HZO995" s="45"/>
      <c r="HZP995" s="45"/>
      <c r="HZQ995" s="45"/>
      <c r="HZR995" s="45"/>
      <c r="HZS995" s="45"/>
      <c r="HZT995" s="45"/>
      <c r="HZU995" s="45"/>
      <c r="HZV995" s="45"/>
      <c r="HZW995" s="45"/>
      <c r="HZX995" s="45"/>
      <c r="HZY995" s="45"/>
      <c r="HZZ995" s="45"/>
      <c r="IAA995" s="45"/>
      <c r="IAB995" s="45"/>
      <c r="IAC995" s="45"/>
      <c r="IAD995" s="45"/>
      <c r="IAE995" s="45"/>
      <c r="IAF995" s="45"/>
      <c r="IAG995" s="45"/>
      <c r="IAH995" s="45"/>
      <c r="IAI995" s="45"/>
      <c r="IAJ995" s="45"/>
      <c r="IAK995" s="45"/>
      <c r="IAL995" s="45"/>
      <c r="IAM995" s="45"/>
      <c r="IAN995" s="45"/>
      <c r="IAO995" s="45"/>
      <c r="IAP995" s="45"/>
      <c r="IAQ995" s="45"/>
      <c r="IAR995" s="45"/>
      <c r="IAS995" s="45"/>
      <c r="IAT995" s="45"/>
      <c r="IAU995" s="45"/>
      <c r="IAV995" s="45"/>
      <c r="IAW995" s="45"/>
      <c r="IAX995" s="45"/>
      <c r="IAY995" s="45"/>
      <c r="IAZ995" s="45"/>
      <c r="IBA995" s="45"/>
      <c r="IBB995" s="45"/>
      <c r="IBC995" s="45"/>
      <c r="IBD995" s="45"/>
      <c r="IBE995" s="45"/>
      <c r="IBF995" s="45"/>
      <c r="IBG995" s="45"/>
      <c r="IBH995" s="45"/>
      <c r="IBI995" s="45"/>
      <c r="IBJ995" s="45"/>
      <c r="IBK995" s="45"/>
      <c r="IBL995" s="45"/>
      <c r="IBM995" s="45"/>
      <c r="IBN995" s="45"/>
      <c r="IBO995" s="45"/>
      <c r="IBP995" s="45"/>
      <c r="IBQ995" s="45"/>
      <c r="IBR995" s="45"/>
      <c r="IBS995" s="45"/>
      <c r="IBT995" s="45"/>
      <c r="IBU995" s="45"/>
      <c r="IBV995" s="45"/>
      <c r="IBW995" s="45"/>
      <c r="IBX995" s="45"/>
      <c r="IBY995" s="45"/>
      <c r="IBZ995" s="45"/>
      <c r="ICA995" s="45"/>
      <c r="ICB995" s="45"/>
      <c r="ICC995" s="45"/>
      <c r="ICD995" s="45"/>
      <c r="ICE995" s="45"/>
      <c r="ICF995" s="45"/>
      <c r="ICG995" s="45"/>
      <c r="ICH995" s="45"/>
      <c r="ICI995" s="45"/>
      <c r="ICJ995" s="45"/>
      <c r="ICK995" s="45"/>
      <c r="ICL995" s="45"/>
      <c r="ICM995" s="45"/>
      <c r="ICN995" s="45"/>
      <c r="ICO995" s="45"/>
      <c r="ICP995" s="45"/>
      <c r="ICQ995" s="45"/>
      <c r="ICR995" s="45"/>
      <c r="ICS995" s="45"/>
      <c r="ICT995" s="45"/>
      <c r="ICU995" s="45"/>
      <c r="ICV995" s="45"/>
      <c r="ICW995" s="45"/>
      <c r="ICX995" s="45"/>
      <c r="ICY995" s="45"/>
      <c r="ICZ995" s="45"/>
      <c r="IDA995" s="45"/>
      <c r="IDB995" s="45"/>
      <c r="IDC995" s="45"/>
      <c r="IDD995" s="45"/>
      <c r="IDE995" s="45"/>
      <c r="IDF995" s="45"/>
      <c r="IDG995" s="45"/>
      <c r="IDH995" s="45"/>
      <c r="IDI995" s="45"/>
      <c r="IDJ995" s="45"/>
      <c r="IDK995" s="45"/>
      <c r="IDL995" s="45"/>
      <c r="IDM995" s="45"/>
      <c r="IDN995" s="45"/>
      <c r="IDO995" s="45"/>
      <c r="IDP995" s="45"/>
      <c r="IDQ995" s="45"/>
      <c r="IDR995" s="45"/>
      <c r="IDS995" s="45"/>
      <c r="IDT995" s="45"/>
      <c r="IDU995" s="45"/>
      <c r="IDV995" s="45"/>
      <c r="IDW995" s="45"/>
      <c r="IDX995" s="45"/>
      <c r="IDY995" s="45"/>
      <c r="IDZ995" s="45"/>
      <c r="IEA995" s="45"/>
      <c r="IEB995" s="45"/>
      <c r="IEC995" s="45"/>
      <c r="IED995" s="45"/>
      <c r="IEE995" s="45"/>
      <c r="IEF995" s="45"/>
      <c r="IEG995" s="45"/>
      <c r="IEH995" s="45"/>
      <c r="IEI995" s="45"/>
      <c r="IEJ995" s="45"/>
      <c r="IEK995" s="45"/>
      <c r="IEL995" s="45"/>
      <c r="IEM995" s="45"/>
      <c r="IEN995" s="45"/>
      <c r="IEO995" s="45"/>
      <c r="IEP995" s="45"/>
      <c r="IEQ995" s="45"/>
      <c r="IER995" s="45"/>
      <c r="IES995" s="45"/>
      <c r="IET995" s="45"/>
      <c r="IEU995" s="45"/>
      <c r="IEV995" s="45"/>
      <c r="IEW995" s="45"/>
      <c r="IEX995" s="45"/>
      <c r="IEY995" s="45"/>
      <c r="IEZ995" s="45"/>
      <c r="IFA995" s="45"/>
      <c r="IFB995" s="45"/>
      <c r="IFC995" s="45"/>
      <c r="IFD995" s="45"/>
      <c r="IFE995" s="45"/>
      <c r="IFF995" s="45"/>
      <c r="IFG995" s="45"/>
      <c r="IFH995" s="45"/>
      <c r="IFI995" s="45"/>
      <c r="IFJ995" s="45"/>
      <c r="IFK995" s="45"/>
      <c r="IFL995" s="45"/>
      <c r="IFM995" s="45"/>
      <c r="IFN995" s="45"/>
      <c r="IFO995" s="45"/>
      <c r="IFP995" s="45"/>
      <c r="IFQ995" s="45"/>
      <c r="IFR995" s="45"/>
      <c r="IFS995" s="45"/>
      <c r="IFT995" s="45"/>
      <c r="IFU995" s="45"/>
      <c r="IFV995" s="45"/>
      <c r="IFW995" s="45"/>
      <c r="IFX995" s="45"/>
      <c r="IFY995" s="45"/>
      <c r="IFZ995" s="45"/>
      <c r="IGA995" s="45"/>
      <c r="IGB995" s="45"/>
      <c r="IGC995" s="45"/>
      <c r="IGD995" s="45"/>
      <c r="IGE995" s="45"/>
      <c r="IGF995" s="45"/>
      <c r="IGG995" s="45"/>
      <c r="IGH995" s="45"/>
      <c r="IGI995" s="45"/>
      <c r="IGJ995" s="45"/>
      <c r="IGK995" s="45"/>
      <c r="IGL995" s="45"/>
      <c r="IGM995" s="45"/>
      <c r="IGN995" s="45"/>
      <c r="IGO995" s="45"/>
      <c r="IGP995" s="45"/>
      <c r="IGQ995" s="45"/>
      <c r="IGR995" s="45"/>
      <c r="IGS995" s="45"/>
      <c r="IGT995" s="45"/>
      <c r="IGU995" s="45"/>
      <c r="IGV995" s="45"/>
      <c r="IGW995" s="45"/>
      <c r="IGX995" s="45"/>
      <c r="IGY995" s="45"/>
      <c r="IGZ995" s="45"/>
      <c r="IHA995" s="45"/>
      <c r="IHB995" s="45"/>
      <c r="IHC995" s="45"/>
      <c r="IHD995" s="45"/>
      <c r="IHE995" s="45"/>
      <c r="IHF995" s="45"/>
      <c r="IHG995" s="45"/>
      <c r="IHH995" s="45"/>
      <c r="IHI995" s="45"/>
      <c r="IHJ995" s="45"/>
      <c r="IHK995" s="45"/>
      <c r="IHL995" s="45"/>
      <c r="IHM995" s="45"/>
      <c r="IHN995" s="45"/>
      <c r="IHO995" s="45"/>
      <c r="IHP995" s="45"/>
      <c r="IHQ995" s="45"/>
      <c r="IHR995" s="45"/>
      <c r="IHS995" s="45"/>
      <c r="IHT995" s="45"/>
      <c r="IHU995" s="45"/>
      <c r="IHV995" s="45"/>
      <c r="IHW995" s="45"/>
      <c r="IHX995" s="45"/>
      <c r="IHY995" s="45"/>
      <c r="IHZ995" s="45"/>
      <c r="IIA995" s="45"/>
      <c r="IIB995" s="45"/>
      <c r="IIC995" s="45"/>
      <c r="IID995" s="45"/>
      <c r="IIE995" s="45"/>
      <c r="IIF995" s="45"/>
      <c r="IIG995" s="45"/>
      <c r="IIH995" s="45"/>
      <c r="III995" s="45"/>
      <c r="IIJ995" s="45"/>
      <c r="IIK995" s="45"/>
      <c r="IIL995" s="45"/>
      <c r="IIM995" s="45"/>
      <c r="IIN995" s="45"/>
      <c r="IIO995" s="45"/>
      <c r="IIP995" s="45"/>
      <c r="IIQ995" s="45"/>
      <c r="IIR995" s="45"/>
      <c r="IIS995" s="45"/>
      <c r="IIT995" s="45"/>
      <c r="IIU995" s="45"/>
      <c r="IIV995" s="45"/>
      <c r="IIW995" s="45"/>
      <c r="IIX995" s="45"/>
      <c r="IIY995" s="45"/>
      <c r="IIZ995" s="45"/>
      <c r="IJA995" s="45"/>
      <c r="IJB995" s="45"/>
      <c r="IJC995" s="45"/>
      <c r="IJD995" s="45"/>
      <c r="IJE995" s="45"/>
      <c r="IJF995" s="45"/>
      <c r="IJG995" s="45"/>
      <c r="IJH995" s="45"/>
      <c r="IJI995" s="45"/>
      <c r="IJJ995" s="45"/>
      <c r="IJK995" s="45"/>
      <c r="IJL995" s="45"/>
      <c r="IJM995" s="45"/>
      <c r="IJN995" s="45"/>
      <c r="IJO995" s="45"/>
      <c r="IJP995" s="45"/>
      <c r="IJQ995" s="45"/>
      <c r="IJR995" s="45"/>
      <c r="IJS995" s="45"/>
      <c r="IJT995" s="45"/>
      <c r="IJU995" s="45"/>
      <c r="IJV995" s="45"/>
      <c r="IJW995" s="45"/>
      <c r="IJX995" s="45"/>
      <c r="IJY995" s="45"/>
      <c r="IJZ995" s="45"/>
      <c r="IKA995" s="45"/>
      <c r="IKB995" s="45"/>
      <c r="IKC995" s="45"/>
      <c r="IKD995" s="45"/>
      <c r="IKE995" s="45"/>
      <c r="IKF995" s="45"/>
      <c r="IKG995" s="45"/>
      <c r="IKH995" s="45"/>
      <c r="IKI995" s="45"/>
      <c r="IKJ995" s="45"/>
      <c r="IKK995" s="45"/>
      <c r="IKL995" s="45"/>
      <c r="IKM995" s="45"/>
      <c r="IKN995" s="45"/>
      <c r="IKO995" s="45"/>
      <c r="IKP995" s="45"/>
      <c r="IKQ995" s="45"/>
      <c r="IKR995" s="45"/>
      <c r="IKS995" s="45"/>
      <c r="IKT995" s="45"/>
      <c r="IKU995" s="45"/>
      <c r="IKV995" s="45"/>
      <c r="IKW995" s="45"/>
      <c r="IKX995" s="45"/>
      <c r="IKY995" s="45"/>
      <c r="IKZ995" s="45"/>
      <c r="ILA995" s="45"/>
      <c r="ILB995" s="45"/>
      <c r="ILC995" s="45"/>
      <c r="ILD995" s="45"/>
      <c r="ILE995" s="45"/>
      <c r="ILF995" s="45"/>
      <c r="ILG995" s="45"/>
      <c r="ILH995" s="45"/>
      <c r="ILI995" s="45"/>
      <c r="ILJ995" s="45"/>
      <c r="ILK995" s="45"/>
      <c r="ILL995" s="45"/>
      <c r="ILM995" s="45"/>
      <c r="ILN995" s="45"/>
      <c r="ILO995" s="45"/>
      <c r="ILP995" s="45"/>
      <c r="ILQ995" s="45"/>
      <c r="ILR995" s="45"/>
      <c r="ILS995" s="45"/>
      <c r="ILT995" s="45"/>
      <c r="ILU995" s="45"/>
      <c r="ILV995" s="45"/>
      <c r="ILW995" s="45"/>
      <c r="ILX995" s="45"/>
      <c r="ILY995" s="45"/>
      <c r="ILZ995" s="45"/>
      <c r="IMA995" s="45"/>
      <c r="IMB995" s="45"/>
      <c r="IMC995" s="45"/>
      <c r="IMD995" s="45"/>
      <c r="IME995" s="45"/>
      <c r="IMF995" s="45"/>
      <c r="IMG995" s="45"/>
      <c r="IMH995" s="45"/>
      <c r="IMI995" s="45"/>
      <c r="IMJ995" s="45"/>
      <c r="IMK995" s="45"/>
      <c r="IML995" s="45"/>
      <c r="IMM995" s="45"/>
      <c r="IMN995" s="45"/>
      <c r="IMO995" s="45"/>
      <c r="IMP995" s="45"/>
      <c r="IMQ995" s="45"/>
      <c r="IMR995" s="45"/>
      <c r="IMS995" s="45"/>
      <c r="IMT995" s="45"/>
      <c r="IMU995" s="45"/>
      <c r="IMV995" s="45"/>
      <c r="IMW995" s="45"/>
      <c r="IMX995" s="45"/>
      <c r="IMY995" s="45"/>
      <c r="IMZ995" s="45"/>
      <c r="INA995" s="45"/>
      <c r="INB995" s="45"/>
      <c r="INC995" s="45"/>
      <c r="IND995" s="45"/>
      <c r="INE995" s="45"/>
      <c r="INF995" s="45"/>
      <c r="ING995" s="45"/>
      <c r="INH995" s="45"/>
      <c r="INI995" s="45"/>
      <c r="INJ995" s="45"/>
      <c r="INK995" s="45"/>
      <c r="INL995" s="45"/>
      <c r="INM995" s="45"/>
      <c r="INN995" s="45"/>
      <c r="INO995" s="45"/>
      <c r="INP995" s="45"/>
      <c r="INQ995" s="45"/>
      <c r="INR995" s="45"/>
      <c r="INS995" s="45"/>
      <c r="INT995" s="45"/>
      <c r="INU995" s="45"/>
      <c r="INV995" s="45"/>
      <c r="INW995" s="45"/>
      <c r="INX995" s="45"/>
      <c r="INY995" s="45"/>
      <c r="INZ995" s="45"/>
      <c r="IOA995" s="45"/>
      <c r="IOB995" s="45"/>
      <c r="IOC995" s="45"/>
      <c r="IOD995" s="45"/>
      <c r="IOE995" s="45"/>
      <c r="IOF995" s="45"/>
      <c r="IOG995" s="45"/>
      <c r="IOH995" s="45"/>
      <c r="IOI995" s="45"/>
      <c r="IOJ995" s="45"/>
      <c r="IOK995" s="45"/>
      <c r="IOL995" s="45"/>
      <c r="IOM995" s="45"/>
      <c r="ION995" s="45"/>
      <c r="IOO995" s="45"/>
      <c r="IOP995" s="45"/>
      <c r="IOQ995" s="45"/>
      <c r="IOR995" s="45"/>
      <c r="IOS995" s="45"/>
      <c r="IOT995" s="45"/>
      <c r="IOU995" s="45"/>
      <c r="IOV995" s="45"/>
      <c r="IOW995" s="45"/>
      <c r="IOX995" s="45"/>
      <c r="IOY995" s="45"/>
      <c r="IOZ995" s="45"/>
      <c r="IPA995" s="45"/>
      <c r="IPB995" s="45"/>
      <c r="IPC995" s="45"/>
      <c r="IPD995" s="45"/>
      <c r="IPE995" s="45"/>
      <c r="IPF995" s="45"/>
      <c r="IPG995" s="45"/>
      <c r="IPH995" s="45"/>
      <c r="IPI995" s="45"/>
      <c r="IPJ995" s="45"/>
      <c r="IPK995" s="45"/>
      <c r="IPL995" s="45"/>
      <c r="IPM995" s="45"/>
      <c r="IPN995" s="45"/>
      <c r="IPO995" s="45"/>
      <c r="IPP995" s="45"/>
      <c r="IPQ995" s="45"/>
      <c r="IPR995" s="45"/>
      <c r="IPS995" s="45"/>
      <c r="IPT995" s="45"/>
      <c r="IPU995" s="45"/>
      <c r="IPV995" s="45"/>
      <c r="IPW995" s="45"/>
      <c r="IPX995" s="45"/>
      <c r="IPY995" s="45"/>
      <c r="IPZ995" s="45"/>
      <c r="IQA995" s="45"/>
      <c r="IQB995" s="45"/>
      <c r="IQC995" s="45"/>
      <c r="IQD995" s="45"/>
      <c r="IQE995" s="45"/>
      <c r="IQF995" s="45"/>
      <c r="IQG995" s="45"/>
      <c r="IQH995" s="45"/>
      <c r="IQI995" s="45"/>
      <c r="IQJ995" s="45"/>
      <c r="IQK995" s="45"/>
      <c r="IQL995" s="45"/>
      <c r="IQM995" s="45"/>
      <c r="IQN995" s="45"/>
      <c r="IQO995" s="45"/>
      <c r="IQP995" s="45"/>
      <c r="IQQ995" s="45"/>
      <c r="IQR995" s="45"/>
      <c r="IQS995" s="45"/>
      <c r="IQT995" s="45"/>
      <c r="IQU995" s="45"/>
      <c r="IQV995" s="45"/>
      <c r="IQW995" s="45"/>
      <c r="IQX995" s="45"/>
      <c r="IQY995" s="45"/>
      <c r="IQZ995" s="45"/>
      <c r="IRA995" s="45"/>
      <c r="IRB995" s="45"/>
      <c r="IRC995" s="45"/>
      <c r="IRD995" s="45"/>
      <c r="IRE995" s="45"/>
      <c r="IRF995" s="45"/>
      <c r="IRG995" s="45"/>
      <c r="IRH995" s="45"/>
      <c r="IRI995" s="45"/>
      <c r="IRJ995" s="45"/>
      <c r="IRK995" s="45"/>
      <c r="IRL995" s="45"/>
      <c r="IRM995" s="45"/>
      <c r="IRN995" s="45"/>
      <c r="IRO995" s="45"/>
      <c r="IRP995" s="45"/>
      <c r="IRQ995" s="45"/>
      <c r="IRR995" s="45"/>
      <c r="IRS995" s="45"/>
      <c r="IRT995" s="45"/>
      <c r="IRU995" s="45"/>
      <c r="IRV995" s="45"/>
      <c r="IRW995" s="45"/>
      <c r="IRX995" s="45"/>
      <c r="IRY995" s="45"/>
      <c r="IRZ995" s="45"/>
      <c r="ISA995" s="45"/>
      <c r="ISB995" s="45"/>
      <c r="ISC995" s="45"/>
      <c r="ISD995" s="45"/>
      <c r="ISE995" s="45"/>
      <c r="ISF995" s="45"/>
      <c r="ISG995" s="45"/>
      <c r="ISH995" s="45"/>
      <c r="ISI995" s="45"/>
      <c r="ISJ995" s="45"/>
      <c r="ISK995" s="45"/>
      <c r="ISL995" s="45"/>
      <c r="ISM995" s="45"/>
      <c r="ISN995" s="45"/>
      <c r="ISO995" s="45"/>
      <c r="ISP995" s="45"/>
      <c r="ISQ995" s="45"/>
      <c r="ISR995" s="45"/>
      <c r="ISS995" s="45"/>
      <c r="IST995" s="45"/>
      <c r="ISU995" s="45"/>
      <c r="ISV995" s="45"/>
      <c r="ISW995" s="45"/>
      <c r="ISX995" s="45"/>
      <c r="ISY995" s="45"/>
      <c r="ISZ995" s="45"/>
      <c r="ITA995" s="45"/>
      <c r="ITB995" s="45"/>
      <c r="ITC995" s="45"/>
      <c r="ITD995" s="45"/>
      <c r="ITE995" s="45"/>
      <c r="ITF995" s="45"/>
      <c r="ITG995" s="45"/>
      <c r="ITH995" s="45"/>
      <c r="ITI995" s="45"/>
      <c r="ITJ995" s="45"/>
      <c r="ITK995" s="45"/>
      <c r="ITL995" s="45"/>
      <c r="ITM995" s="45"/>
      <c r="ITN995" s="45"/>
      <c r="ITO995" s="45"/>
      <c r="ITP995" s="45"/>
      <c r="ITQ995" s="45"/>
      <c r="ITR995" s="45"/>
      <c r="ITS995" s="45"/>
      <c r="ITT995" s="45"/>
      <c r="ITU995" s="45"/>
      <c r="ITV995" s="45"/>
      <c r="ITW995" s="45"/>
      <c r="ITX995" s="45"/>
      <c r="ITY995" s="45"/>
      <c r="ITZ995" s="45"/>
      <c r="IUA995" s="45"/>
      <c r="IUB995" s="45"/>
      <c r="IUC995" s="45"/>
      <c r="IUD995" s="45"/>
      <c r="IUE995" s="45"/>
      <c r="IUF995" s="45"/>
      <c r="IUG995" s="45"/>
      <c r="IUH995" s="45"/>
      <c r="IUI995" s="45"/>
      <c r="IUJ995" s="45"/>
      <c r="IUK995" s="45"/>
      <c r="IUL995" s="45"/>
      <c r="IUM995" s="45"/>
      <c r="IUN995" s="45"/>
      <c r="IUO995" s="45"/>
      <c r="IUP995" s="45"/>
      <c r="IUQ995" s="45"/>
      <c r="IUR995" s="45"/>
      <c r="IUS995" s="45"/>
      <c r="IUT995" s="45"/>
      <c r="IUU995" s="45"/>
      <c r="IUV995" s="45"/>
      <c r="IUW995" s="45"/>
      <c r="IUX995" s="45"/>
      <c r="IUY995" s="45"/>
      <c r="IUZ995" s="45"/>
      <c r="IVA995" s="45"/>
      <c r="IVB995" s="45"/>
      <c r="IVC995" s="45"/>
      <c r="IVD995" s="45"/>
      <c r="IVE995" s="45"/>
      <c r="IVF995" s="45"/>
      <c r="IVG995" s="45"/>
      <c r="IVH995" s="45"/>
      <c r="IVI995" s="45"/>
      <c r="IVJ995" s="45"/>
      <c r="IVK995" s="45"/>
      <c r="IVL995" s="45"/>
      <c r="IVM995" s="45"/>
      <c r="IVN995" s="45"/>
      <c r="IVO995" s="45"/>
      <c r="IVP995" s="45"/>
      <c r="IVQ995" s="45"/>
      <c r="IVR995" s="45"/>
      <c r="IVS995" s="45"/>
      <c r="IVT995" s="45"/>
      <c r="IVU995" s="45"/>
      <c r="IVV995" s="45"/>
      <c r="IVW995" s="45"/>
      <c r="IVX995" s="45"/>
      <c r="IVY995" s="45"/>
      <c r="IVZ995" s="45"/>
      <c r="IWA995" s="45"/>
      <c r="IWB995" s="45"/>
      <c r="IWC995" s="45"/>
      <c r="IWD995" s="45"/>
      <c r="IWE995" s="45"/>
      <c r="IWF995" s="45"/>
      <c r="IWG995" s="45"/>
      <c r="IWH995" s="45"/>
      <c r="IWI995" s="45"/>
      <c r="IWJ995" s="45"/>
      <c r="IWK995" s="45"/>
      <c r="IWL995" s="45"/>
      <c r="IWM995" s="45"/>
      <c r="IWN995" s="45"/>
      <c r="IWO995" s="45"/>
      <c r="IWP995" s="45"/>
      <c r="IWQ995" s="45"/>
      <c r="IWR995" s="45"/>
      <c r="IWS995" s="45"/>
      <c r="IWT995" s="45"/>
      <c r="IWU995" s="45"/>
      <c r="IWV995" s="45"/>
      <c r="IWW995" s="45"/>
      <c r="IWX995" s="45"/>
      <c r="IWY995" s="45"/>
      <c r="IWZ995" s="45"/>
      <c r="IXA995" s="45"/>
      <c r="IXB995" s="45"/>
      <c r="IXC995" s="45"/>
      <c r="IXD995" s="45"/>
      <c r="IXE995" s="45"/>
      <c r="IXF995" s="45"/>
      <c r="IXG995" s="45"/>
      <c r="IXH995" s="45"/>
      <c r="IXI995" s="45"/>
      <c r="IXJ995" s="45"/>
      <c r="IXK995" s="45"/>
      <c r="IXL995" s="45"/>
      <c r="IXM995" s="45"/>
      <c r="IXN995" s="45"/>
      <c r="IXO995" s="45"/>
      <c r="IXP995" s="45"/>
      <c r="IXQ995" s="45"/>
      <c r="IXR995" s="45"/>
      <c r="IXS995" s="45"/>
      <c r="IXT995" s="45"/>
      <c r="IXU995" s="45"/>
      <c r="IXV995" s="45"/>
      <c r="IXW995" s="45"/>
      <c r="IXX995" s="45"/>
      <c r="IXY995" s="45"/>
      <c r="IXZ995" s="45"/>
      <c r="IYA995" s="45"/>
      <c r="IYB995" s="45"/>
      <c r="IYC995" s="45"/>
      <c r="IYD995" s="45"/>
      <c r="IYE995" s="45"/>
      <c r="IYF995" s="45"/>
      <c r="IYG995" s="45"/>
      <c r="IYH995" s="45"/>
      <c r="IYI995" s="45"/>
      <c r="IYJ995" s="45"/>
      <c r="IYK995" s="45"/>
      <c r="IYL995" s="45"/>
      <c r="IYM995" s="45"/>
      <c r="IYN995" s="45"/>
      <c r="IYO995" s="45"/>
      <c r="IYP995" s="45"/>
      <c r="IYQ995" s="45"/>
      <c r="IYR995" s="45"/>
      <c r="IYS995" s="45"/>
      <c r="IYT995" s="45"/>
      <c r="IYU995" s="45"/>
      <c r="IYV995" s="45"/>
      <c r="IYW995" s="45"/>
      <c r="IYX995" s="45"/>
      <c r="IYY995" s="45"/>
      <c r="IYZ995" s="45"/>
      <c r="IZA995" s="45"/>
      <c r="IZB995" s="45"/>
      <c r="IZC995" s="45"/>
      <c r="IZD995" s="45"/>
      <c r="IZE995" s="45"/>
      <c r="IZF995" s="45"/>
      <c r="IZG995" s="45"/>
      <c r="IZH995" s="45"/>
      <c r="IZI995" s="45"/>
      <c r="IZJ995" s="45"/>
      <c r="IZK995" s="45"/>
      <c r="IZL995" s="45"/>
      <c r="IZM995" s="45"/>
      <c r="IZN995" s="45"/>
      <c r="IZO995" s="45"/>
      <c r="IZP995" s="45"/>
      <c r="IZQ995" s="45"/>
      <c r="IZR995" s="45"/>
      <c r="IZS995" s="45"/>
      <c r="IZT995" s="45"/>
      <c r="IZU995" s="45"/>
      <c r="IZV995" s="45"/>
      <c r="IZW995" s="45"/>
      <c r="IZX995" s="45"/>
      <c r="IZY995" s="45"/>
      <c r="IZZ995" s="45"/>
      <c r="JAA995" s="45"/>
      <c r="JAB995" s="45"/>
      <c r="JAC995" s="45"/>
      <c r="JAD995" s="45"/>
      <c r="JAE995" s="45"/>
      <c r="JAF995" s="45"/>
      <c r="JAG995" s="45"/>
      <c r="JAH995" s="45"/>
      <c r="JAI995" s="45"/>
      <c r="JAJ995" s="45"/>
      <c r="JAK995" s="45"/>
      <c r="JAL995" s="45"/>
      <c r="JAM995" s="45"/>
      <c r="JAN995" s="45"/>
      <c r="JAO995" s="45"/>
      <c r="JAP995" s="45"/>
      <c r="JAQ995" s="45"/>
      <c r="JAR995" s="45"/>
      <c r="JAS995" s="45"/>
      <c r="JAT995" s="45"/>
      <c r="JAU995" s="45"/>
      <c r="JAV995" s="45"/>
      <c r="JAW995" s="45"/>
      <c r="JAX995" s="45"/>
      <c r="JAY995" s="45"/>
      <c r="JAZ995" s="45"/>
      <c r="JBA995" s="45"/>
      <c r="JBB995" s="45"/>
      <c r="JBC995" s="45"/>
      <c r="JBD995" s="45"/>
      <c r="JBE995" s="45"/>
      <c r="JBF995" s="45"/>
      <c r="JBG995" s="45"/>
      <c r="JBH995" s="45"/>
      <c r="JBI995" s="45"/>
      <c r="JBJ995" s="45"/>
      <c r="JBK995" s="45"/>
      <c r="JBL995" s="45"/>
      <c r="JBM995" s="45"/>
      <c r="JBN995" s="45"/>
      <c r="JBO995" s="45"/>
      <c r="JBP995" s="45"/>
      <c r="JBQ995" s="45"/>
      <c r="JBR995" s="45"/>
      <c r="JBS995" s="45"/>
      <c r="JBT995" s="45"/>
      <c r="JBU995" s="45"/>
      <c r="JBV995" s="45"/>
      <c r="JBW995" s="45"/>
      <c r="JBX995" s="45"/>
      <c r="JBY995" s="45"/>
      <c r="JBZ995" s="45"/>
      <c r="JCA995" s="45"/>
      <c r="JCB995" s="45"/>
      <c r="JCC995" s="45"/>
      <c r="JCD995" s="45"/>
      <c r="JCE995" s="45"/>
      <c r="JCF995" s="45"/>
      <c r="JCG995" s="45"/>
      <c r="JCH995" s="45"/>
      <c r="JCI995" s="45"/>
      <c r="JCJ995" s="45"/>
      <c r="JCK995" s="45"/>
      <c r="JCL995" s="45"/>
      <c r="JCM995" s="45"/>
      <c r="JCN995" s="45"/>
      <c r="JCO995" s="45"/>
      <c r="JCP995" s="45"/>
      <c r="JCQ995" s="45"/>
      <c r="JCR995" s="45"/>
      <c r="JCS995" s="45"/>
      <c r="JCT995" s="45"/>
      <c r="JCU995" s="45"/>
      <c r="JCV995" s="45"/>
      <c r="JCW995" s="45"/>
      <c r="JCX995" s="45"/>
      <c r="JCY995" s="45"/>
      <c r="JCZ995" s="45"/>
      <c r="JDA995" s="45"/>
      <c r="JDB995" s="45"/>
      <c r="JDC995" s="45"/>
      <c r="JDD995" s="45"/>
      <c r="JDE995" s="45"/>
      <c r="JDF995" s="45"/>
      <c r="JDG995" s="45"/>
      <c r="JDH995" s="45"/>
      <c r="JDI995" s="45"/>
      <c r="JDJ995" s="45"/>
      <c r="JDK995" s="45"/>
      <c r="JDL995" s="45"/>
      <c r="JDM995" s="45"/>
      <c r="JDN995" s="45"/>
      <c r="JDO995" s="45"/>
      <c r="JDP995" s="45"/>
      <c r="JDQ995" s="45"/>
      <c r="JDR995" s="45"/>
      <c r="JDS995" s="45"/>
      <c r="JDT995" s="45"/>
      <c r="JDU995" s="45"/>
      <c r="JDV995" s="45"/>
      <c r="JDW995" s="45"/>
      <c r="JDX995" s="45"/>
      <c r="JDY995" s="45"/>
      <c r="JDZ995" s="45"/>
      <c r="JEA995" s="45"/>
      <c r="JEB995" s="45"/>
      <c r="JEC995" s="45"/>
      <c r="JED995" s="45"/>
      <c r="JEE995" s="45"/>
      <c r="JEF995" s="45"/>
      <c r="JEG995" s="45"/>
      <c r="JEH995" s="45"/>
      <c r="JEI995" s="45"/>
      <c r="JEJ995" s="45"/>
      <c r="JEK995" s="45"/>
      <c r="JEL995" s="45"/>
      <c r="JEM995" s="45"/>
      <c r="JEN995" s="45"/>
      <c r="JEO995" s="45"/>
      <c r="JEP995" s="45"/>
      <c r="JEQ995" s="45"/>
      <c r="JER995" s="45"/>
      <c r="JES995" s="45"/>
      <c r="JET995" s="45"/>
      <c r="JEU995" s="45"/>
      <c r="JEV995" s="45"/>
      <c r="JEW995" s="45"/>
      <c r="JEX995" s="45"/>
      <c r="JEY995" s="45"/>
      <c r="JEZ995" s="45"/>
      <c r="JFA995" s="45"/>
      <c r="JFB995" s="45"/>
      <c r="JFC995" s="45"/>
      <c r="JFD995" s="45"/>
      <c r="JFE995" s="45"/>
      <c r="JFF995" s="45"/>
      <c r="JFG995" s="45"/>
      <c r="JFH995" s="45"/>
      <c r="JFI995" s="45"/>
      <c r="JFJ995" s="45"/>
      <c r="JFK995" s="45"/>
      <c r="JFL995" s="45"/>
      <c r="JFM995" s="45"/>
      <c r="JFN995" s="45"/>
      <c r="JFO995" s="45"/>
      <c r="JFP995" s="45"/>
      <c r="JFQ995" s="45"/>
      <c r="JFR995" s="45"/>
      <c r="JFS995" s="45"/>
      <c r="JFT995" s="45"/>
      <c r="JFU995" s="45"/>
      <c r="JFV995" s="45"/>
      <c r="JFW995" s="45"/>
      <c r="JFX995" s="45"/>
      <c r="JFY995" s="45"/>
      <c r="JFZ995" s="45"/>
      <c r="JGA995" s="45"/>
      <c r="JGB995" s="45"/>
      <c r="JGC995" s="45"/>
      <c r="JGD995" s="45"/>
      <c r="JGE995" s="45"/>
      <c r="JGF995" s="45"/>
      <c r="JGG995" s="45"/>
      <c r="JGH995" s="45"/>
      <c r="JGI995" s="45"/>
      <c r="JGJ995" s="45"/>
      <c r="JGK995" s="45"/>
      <c r="JGL995" s="45"/>
      <c r="JGM995" s="45"/>
      <c r="JGN995" s="45"/>
      <c r="JGO995" s="45"/>
      <c r="JGP995" s="45"/>
      <c r="JGQ995" s="45"/>
      <c r="JGR995" s="45"/>
      <c r="JGS995" s="45"/>
      <c r="JGT995" s="45"/>
      <c r="JGU995" s="45"/>
      <c r="JGV995" s="45"/>
      <c r="JGW995" s="45"/>
      <c r="JGX995" s="45"/>
      <c r="JGY995" s="45"/>
      <c r="JGZ995" s="45"/>
      <c r="JHA995" s="45"/>
      <c r="JHB995" s="45"/>
      <c r="JHC995" s="45"/>
      <c r="JHD995" s="45"/>
      <c r="JHE995" s="45"/>
      <c r="JHF995" s="45"/>
      <c r="JHG995" s="45"/>
      <c r="JHH995" s="45"/>
      <c r="JHI995" s="45"/>
      <c r="JHJ995" s="45"/>
      <c r="JHK995" s="45"/>
      <c r="JHL995" s="45"/>
      <c r="JHM995" s="45"/>
      <c r="JHN995" s="45"/>
      <c r="JHO995" s="45"/>
      <c r="JHP995" s="45"/>
      <c r="JHQ995" s="45"/>
      <c r="JHR995" s="45"/>
      <c r="JHS995" s="45"/>
      <c r="JHT995" s="45"/>
      <c r="JHU995" s="45"/>
      <c r="JHV995" s="45"/>
      <c r="JHW995" s="45"/>
      <c r="JHX995" s="45"/>
      <c r="JHY995" s="45"/>
      <c r="JHZ995" s="45"/>
      <c r="JIA995" s="45"/>
      <c r="JIB995" s="45"/>
      <c r="JIC995" s="45"/>
      <c r="JID995" s="45"/>
      <c r="JIE995" s="45"/>
      <c r="JIF995" s="45"/>
      <c r="JIG995" s="45"/>
      <c r="JIH995" s="45"/>
      <c r="JII995" s="45"/>
      <c r="JIJ995" s="45"/>
      <c r="JIK995" s="45"/>
      <c r="JIL995" s="45"/>
      <c r="JIM995" s="45"/>
      <c r="JIN995" s="45"/>
      <c r="JIO995" s="45"/>
      <c r="JIP995" s="45"/>
      <c r="JIQ995" s="45"/>
      <c r="JIR995" s="45"/>
      <c r="JIS995" s="45"/>
      <c r="JIT995" s="45"/>
      <c r="JIU995" s="45"/>
      <c r="JIV995" s="45"/>
      <c r="JIW995" s="45"/>
      <c r="JIX995" s="45"/>
      <c r="JIY995" s="45"/>
      <c r="JIZ995" s="45"/>
      <c r="JJA995" s="45"/>
      <c r="JJB995" s="45"/>
      <c r="JJC995" s="45"/>
      <c r="JJD995" s="45"/>
      <c r="JJE995" s="45"/>
      <c r="JJF995" s="45"/>
      <c r="JJG995" s="45"/>
      <c r="JJH995" s="45"/>
      <c r="JJI995" s="45"/>
      <c r="JJJ995" s="45"/>
      <c r="JJK995" s="45"/>
      <c r="JJL995" s="45"/>
      <c r="JJM995" s="45"/>
      <c r="JJN995" s="45"/>
      <c r="JJO995" s="45"/>
      <c r="JJP995" s="45"/>
      <c r="JJQ995" s="45"/>
      <c r="JJR995" s="45"/>
      <c r="JJS995" s="45"/>
      <c r="JJT995" s="45"/>
      <c r="JJU995" s="45"/>
      <c r="JJV995" s="45"/>
      <c r="JJW995" s="45"/>
      <c r="JJX995" s="45"/>
      <c r="JJY995" s="45"/>
      <c r="JJZ995" s="45"/>
      <c r="JKA995" s="45"/>
      <c r="JKB995" s="45"/>
      <c r="JKC995" s="45"/>
      <c r="JKD995" s="45"/>
      <c r="JKE995" s="45"/>
      <c r="JKF995" s="45"/>
      <c r="JKG995" s="45"/>
      <c r="JKH995" s="45"/>
      <c r="JKI995" s="45"/>
      <c r="JKJ995" s="45"/>
      <c r="JKK995" s="45"/>
      <c r="JKL995" s="45"/>
      <c r="JKM995" s="45"/>
      <c r="JKN995" s="45"/>
      <c r="JKO995" s="45"/>
      <c r="JKP995" s="45"/>
      <c r="JKQ995" s="45"/>
      <c r="JKR995" s="45"/>
      <c r="JKS995" s="45"/>
      <c r="JKT995" s="45"/>
      <c r="JKU995" s="45"/>
      <c r="JKV995" s="45"/>
      <c r="JKW995" s="45"/>
      <c r="JKX995" s="45"/>
      <c r="JKY995" s="45"/>
      <c r="JKZ995" s="45"/>
      <c r="JLA995" s="45"/>
      <c r="JLB995" s="45"/>
      <c r="JLC995" s="45"/>
      <c r="JLD995" s="45"/>
      <c r="JLE995" s="45"/>
      <c r="JLF995" s="45"/>
      <c r="JLG995" s="45"/>
      <c r="JLH995" s="45"/>
      <c r="JLI995" s="45"/>
      <c r="JLJ995" s="45"/>
      <c r="JLK995" s="45"/>
      <c r="JLL995" s="45"/>
      <c r="JLM995" s="45"/>
      <c r="JLN995" s="45"/>
      <c r="JLO995" s="45"/>
      <c r="JLP995" s="45"/>
      <c r="JLQ995" s="45"/>
      <c r="JLR995" s="45"/>
      <c r="JLS995" s="45"/>
      <c r="JLT995" s="45"/>
      <c r="JLU995" s="45"/>
      <c r="JLV995" s="45"/>
      <c r="JLW995" s="45"/>
      <c r="JLX995" s="45"/>
      <c r="JLY995" s="45"/>
      <c r="JLZ995" s="45"/>
      <c r="JMA995" s="45"/>
      <c r="JMB995" s="45"/>
      <c r="JMC995" s="45"/>
      <c r="JMD995" s="45"/>
      <c r="JME995" s="45"/>
      <c r="JMF995" s="45"/>
      <c r="JMG995" s="45"/>
      <c r="JMH995" s="45"/>
      <c r="JMI995" s="45"/>
      <c r="JMJ995" s="45"/>
      <c r="JMK995" s="45"/>
      <c r="JML995" s="45"/>
      <c r="JMM995" s="45"/>
      <c r="JMN995" s="45"/>
      <c r="JMO995" s="45"/>
      <c r="JMP995" s="45"/>
      <c r="JMQ995" s="45"/>
      <c r="JMR995" s="45"/>
      <c r="JMS995" s="45"/>
      <c r="JMT995" s="45"/>
      <c r="JMU995" s="45"/>
      <c r="JMV995" s="45"/>
      <c r="JMW995" s="45"/>
      <c r="JMX995" s="45"/>
      <c r="JMY995" s="45"/>
      <c r="JMZ995" s="45"/>
      <c r="JNA995" s="45"/>
      <c r="JNB995" s="45"/>
      <c r="JNC995" s="45"/>
      <c r="JND995" s="45"/>
      <c r="JNE995" s="45"/>
      <c r="JNF995" s="45"/>
      <c r="JNG995" s="45"/>
      <c r="JNH995" s="45"/>
      <c r="JNI995" s="45"/>
      <c r="JNJ995" s="45"/>
      <c r="JNK995" s="45"/>
      <c r="JNL995" s="45"/>
      <c r="JNM995" s="45"/>
      <c r="JNN995" s="45"/>
      <c r="JNO995" s="45"/>
      <c r="JNP995" s="45"/>
      <c r="JNQ995" s="45"/>
      <c r="JNR995" s="45"/>
      <c r="JNS995" s="45"/>
      <c r="JNT995" s="45"/>
      <c r="JNU995" s="45"/>
      <c r="JNV995" s="45"/>
      <c r="JNW995" s="45"/>
      <c r="JNX995" s="45"/>
      <c r="JNY995" s="45"/>
      <c r="JNZ995" s="45"/>
      <c r="JOA995" s="45"/>
      <c r="JOB995" s="45"/>
      <c r="JOC995" s="45"/>
      <c r="JOD995" s="45"/>
      <c r="JOE995" s="45"/>
      <c r="JOF995" s="45"/>
      <c r="JOG995" s="45"/>
      <c r="JOH995" s="45"/>
      <c r="JOI995" s="45"/>
      <c r="JOJ995" s="45"/>
      <c r="JOK995" s="45"/>
      <c r="JOL995" s="45"/>
      <c r="JOM995" s="45"/>
      <c r="JON995" s="45"/>
      <c r="JOO995" s="45"/>
      <c r="JOP995" s="45"/>
      <c r="JOQ995" s="45"/>
      <c r="JOR995" s="45"/>
      <c r="JOS995" s="45"/>
      <c r="JOT995" s="45"/>
      <c r="JOU995" s="45"/>
      <c r="JOV995" s="45"/>
      <c r="JOW995" s="45"/>
      <c r="JOX995" s="45"/>
      <c r="JOY995" s="45"/>
      <c r="JOZ995" s="45"/>
      <c r="JPA995" s="45"/>
      <c r="JPB995" s="45"/>
      <c r="JPC995" s="45"/>
      <c r="JPD995" s="45"/>
      <c r="JPE995" s="45"/>
      <c r="JPF995" s="45"/>
      <c r="JPG995" s="45"/>
      <c r="JPH995" s="45"/>
      <c r="JPI995" s="45"/>
      <c r="JPJ995" s="45"/>
      <c r="JPK995" s="45"/>
      <c r="JPL995" s="45"/>
      <c r="JPM995" s="45"/>
      <c r="JPN995" s="45"/>
      <c r="JPO995" s="45"/>
      <c r="JPP995" s="45"/>
      <c r="JPQ995" s="45"/>
      <c r="JPR995" s="45"/>
      <c r="JPS995" s="45"/>
      <c r="JPT995" s="45"/>
      <c r="JPU995" s="45"/>
      <c r="JPV995" s="45"/>
      <c r="JPW995" s="45"/>
      <c r="JPX995" s="45"/>
      <c r="JPY995" s="45"/>
      <c r="JPZ995" s="45"/>
      <c r="JQA995" s="45"/>
      <c r="JQB995" s="45"/>
      <c r="JQC995" s="45"/>
      <c r="JQD995" s="45"/>
      <c r="JQE995" s="45"/>
      <c r="JQF995" s="45"/>
      <c r="JQG995" s="45"/>
      <c r="JQH995" s="45"/>
      <c r="JQI995" s="45"/>
      <c r="JQJ995" s="45"/>
      <c r="JQK995" s="45"/>
      <c r="JQL995" s="45"/>
      <c r="JQM995" s="45"/>
      <c r="JQN995" s="45"/>
      <c r="JQO995" s="45"/>
      <c r="JQP995" s="45"/>
      <c r="JQQ995" s="45"/>
      <c r="JQR995" s="45"/>
      <c r="JQS995" s="45"/>
      <c r="JQT995" s="45"/>
      <c r="JQU995" s="45"/>
      <c r="JQV995" s="45"/>
      <c r="JQW995" s="45"/>
      <c r="JQX995" s="45"/>
      <c r="JQY995" s="45"/>
      <c r="JQZ995" s="45"/>
      <c r="JRA995" s="45"/>
      <c r="JRB995" s="45"/>
      <c r="JRC995" s="45"/>
      <c r="JRD995" s="45"/>
      <c r="JRE995" s="45"/>
      <c r="JRF995" s="45"/>
      <c r="JRG995" s="45"/>
      <c r="JRH995" s="45"/>
      <c r="JRI995" s="45"/>
      <c r="JRJ995" s="45"/>
      <c r="JRK995" s="45"/>
      <c r="JRL995" s="45"/>
      <c r="JRM995" s="45"/>
      <c r="JRN995" s="45"/>
      <c r="JRO995" s="45"/>
      <c r="JRP995" s="45"/>
      <c r="JRQ995" s="45"/>
      <c r="JRR995" s="45"/>
      <c r="JRS995" s="45"/>
      <c r="JRT995" s="45"/>
      <c r="JRU995" s="45"/>
      <c r="JRV995" s="45"/>
      <c r="JRW995" s="45"/>
      <c r="JRX995" s="45"/>
      <c r="JRY995" s="45"/>
      <c r="JRZ995" s="45"/>
      <c r="JSA995" s="45"/>
      <c r="JSB995" s="45"/>
      <c r="JSC995" s="45"/>
      <c r="JSD995" s="45"/>
      <c r="JSE995" s="45"/>
      <c r="JSF995" s="45"/>
      <c r="JSG995" s="45"/>
      <c r="JSH995" s="45"/>
      <c r="JSI995" s="45"/>
      <c r="JSJ995" s="45"/>
      <c r="JSK995" s="45"/>
      <c r="JSL995" s="45"/>
      <c r="JSM995" s="45"/>
      <c r="JSN995" s="45"/>
      <c r="JSO995" s="45"/>
      <c r="JSP995" s="45"/>
      <c r="JSQ995" s="45"/>
      <c r="JSR995" s="45"/>
      <c r="JSS995" s="45"/>
      <c r="JST995" s="45"/>
      <c r="JSU995" s="45"/>
      <c r="JSV995" s="45"/>
      <c r="JSW995" s="45"/>
      <c r="JSX995" s="45"/>
      <c r="JSY995" s="45"/>
      <c r="JSZ995" s="45"/>
      <c r="JTA995" s="45"/>
      <c r="JTB995" s="45"/>
      <c r="JTC995" s="45"/>
      <c r="JTD995" s="45"/>
      <c r="JTE995" s="45"/>
      <c r="JTF995" s="45"/>
      <c r="JTG995" s="45"/>
      <c r="JTH995" s="45"/>
      <c r="JTI995" s="45"/>
      <c r="JTJ995" s="45"/>
      <c r="JTK995" s="45"/>
      <c r="JTL995" s="45"/>
      <c r="JTM995" s="45"/>
      <c r="JTN995" s="45"/>
      <c r="JTO995" s="45"/>
      <c r="JTP995" s="45"/>
      <c r="JTQ995" s="45"/>
      <c r="JTR995" s="45"/>
      <c r="JTS995" s="45"/>
      <c r="JTT995" s="45"/>
      <c r="JTU995" s="45"/>
      <c r="JTV995" s="45"/>
      <c r="JTW995" s="45"/>
      <c r="JTX995" s="45"/>
      <c r="JTY995" s="45"/>
      <c r="JTZ995" s="45"/>
      <c r="JUA995" s="45"/>
      <c r="JUB995" s="45"/>
      <c r="JUC995" s="45"/>
      <c r="JUD995" s="45"/>
      <c r="JUE995" s="45"/>
      <c r="JUF995" s="45"/>
      <c r="JUG995" s="45"/>
      <c r="JUH995" s="45"/>
      <c r="JUI995" s="45"/>
      <c r="JUJ995" s="45"/>
      <c r="JUK995" s="45"/>
      <c r="JUL995" s="45"/>
      <c r="JUM995" s="45"/>
      <c r="JUN995" s="45"/>
      <c r="JUO995" s="45"/>
      <c r="JUP995" s="45"/>
      <c r="JUQ995" s="45"/>
      <c r="JUR995" s="45"/>
      <c r="JUS995" s="45"/>
      <c r="JUT995" s="45"/>
      <c r="JUU995" s="45"/>
      <c r="JUV995" s="45"/>
      <c r="JUW995" s="45"/>
      <c r="JUX995" s="45"/>
      <c r="JUY995" s="45"/>
      <c r="JUZ995" s="45"/>
      <c r="JVA995" s="45"/>
      <c r="JVB995" s="45"/>
      <c r="JVC995" s="45"/>
      <c r="JVD995" s="45"/>
      <c r="JVE995" s="45"/>
      <c r="JVF995" s="45"/>
      <c r="JVG995" s="45"/>
      <c r="JVH995" s="45"/>
      <c r="JVI995" s="45"/>
      <c r="JVJ995" s="45"/>
      <c r="JVK995" s="45"/>
      <c r="JVL995" s="45"/>
      <c r="JVM995" s="45"/>
      <c r="JVN995" s="45"/>
      <c r="JVO995" s="45"/>
      <c r="JVP995" s="45"/>
      <c r="JVQ995" s="45"/>
      <c r="JVR995" s="45"/>
      <c r="JVS995" s="45"/>
      <c r="JVT995" s="45"/>
      <c r="JVU995" s="45"/>
      <c r="JVV995" s="45"/>
      <c r="JVW995" s="45"/>
      <c r="JVX995" s="45"/>
      <c r="JVY995" s="45"/>
      <c r="JVZ995" s="45"/>
      <c r="JWA995" s="45"/>
      <c r="JWB995" s="45"/>
      <c r="JWC995" s="45"/>
      <c r="JWD995" s="45"/>
      <c r="JWE995" s="45"/>
      <c r="JWF995" s="45"/>
      <c r="JWG995" s="45"/>
      <c r="JWH995" s="45"/>
      <c r="JWI995" s="45"/>
      <c r="JWJ995" s="45"/>
      <c r="JWK995" s="45"/>
      <c r="JWL995" s="45"/>
      <c r="JWM995" s="45"/>
      <c r="JWN995" s="45"/>
      <c r="JWO995" s="45"/>
      <c r="JWP995" s="45"/>
      <c r="JWQ995" s="45"/>
      <c r="JWR995" s="45"/>
      <c r="JWS995" s="45"/>
      <c r="JWT995" s="45"/>
      <c r="JWU995" s="45"/>
      <c r="JWV995" s="45"/>
      <c r="JWW995" s="45"/>
      <c r="JWX995" s="45"/>
      <c r="JWY995" s="45"/>
      <c r="JWZ995" s="45"/>
      <c r="JXA995" s="45"/>
      <c r="JXB995" s="45"/>
      <c r="JXC995" s="45"/>
      <c r="JXD995" s="45"/>
      <c r="JXE995" s="45"/>
      <c r="JXF995" s="45"/>
      <c r="JXG995" s="45"/>
      <c r="JXH995" s="45"/>
      <c r="JXI995" s="45"/>
      <c r="JXJ995" s="45"/>
      <c r="JXK995" s="45"/>
      <c r="JXL995" s="45"/>
      <c r="JXM995" s="45"/>
      <c r="JXN995" s="45"/>
      <c r="JXO995" s="45"/>
      <c r="JXP995" s="45"/>
      <c r="JXQ995" s="45"/>
      <c r="JXR995" s="45"/>
      <c r="JXS995" s="45"/>
      <c r="JXT995" s="45"/>
      <c r="JXU995" s="45"/>
      <c r="JXV995" s="45"/>
      <c r="JXW995" s="45"/>
      <c r="JXX995" s="45"/>
      <c r="JXY995" s="45"/>
      <c r="JXZ995" s="45"/>
      <c r="JYA995" s="45"/>
      <c r="JYB995" s="45"/>
      <c r="JYC995" s="45"/>
      <c r="JYD995" s="45"/>
      <c r="JYE995" s="45"/>
      <c r="JYF995" s="45"/>
      <c r="JYG995" s="45"/>
      <c r="JYH995" s="45"/>
      <c r="JYI995" s="45"/>
      <c r="JYJ995" s="45"/>
      <c r="JYK995" s="45"/>
      <c r="JYL995" s="45"/>
      <c r="JYM995" s="45"/>
      <c r="JYN995" s="45"/>
      <c r="JYO995" s="45"/>
      <c r="JYP995" s="45"/>
      <c r="JYQ995" s="45"/>
      <c r="JYR995" s="45"/>
      <c r="JYS995" s="45"/>
      <c r="JYT995" s="45"/>
      <c r="JYU995" s="45"/>
      <c r="JYV995" s="45"/>
      <c r="JYW995" s="45"/>
      <c r="JYX995" s="45"/>
      <c r="JYY995" s="45"/>
      <c r="JYZ995" s="45"/>
      <c r="JZA995" s="45"/>
      <c r="JZB995" s="45"/>
      <c r="JZC995" s="45"/>
      <c r="JZD995" s="45"/>
      <c r="JZE995" s="45"/>
      <c r="JZF995" s="45"/>
      <c r="JZG995" s="45"/>
      <c r="JZH995" s="45"/>
      <c r="JZI995" s="45"/>
      <c r="JZJ995" s="45"/>
      <c r="JZK995" s="45"/>
      <c r="JZL995" s="45"/>
      <c r="JZM995" s="45"/>
      <c r="JZN995" s="45"/>
      <c r="JZO995" s="45"/>
      <c r="JZP995" s="45"/>
      <c r="JZQ995" s="45"/>
      <c r="JZR995" s="45"/>
      <c r="JZS995" s="45"/>
      <c r="JZT995" s="45"/>
      <c r="JZU995" s="45"/>
      <c r="JZV995" s="45"/>
      <c r="JZW995" s="45"/>
      <c r="JZX995" s="45"/>
      <c r="JZY995" s="45"/>
      <c r="JZZ995" s="45"/>
      <c r="KAA995" s="45"/>
      <c r="KAB995" s="45"/>
      <c r="KAC995" s="45"/>
      <c r="KAD995" s="45"/>
      <c r="KAE995" s="45"/>
      <c r="KAF995" s="45"/>
      <c r="KAG995" s="45"/>
      <c r="KAH995" s="45"/>
      <c r="KAI995" s="45"/>
      <c r="KAJ995" s="45"/>
      <c r="KAK995" s="45"/>
      <c r="KAL995" s="45"/>
      <c r="KAM995" s="45"/>
      <c r="KAN995" s="45"/>
      <c r="KAO995" s="45"/>
      <c r="KAP995" s="45"/>
      <c r="KAQ995" s="45"/>
      <c r="KAR995" s="45"/>
      <c r="KAS995" s="45"/>
      <c r="KAT995" s="45"/>
      <c r="KAU995" s="45"/>
      <c r="KAV995" s="45"/>
      <c r="KAW995" s="45"/>
      <c r="KAX995" s="45"/>
      <c r="KAY995" s="45"/>
      <c r="KAZ995" s="45"/>
      <c r="KBA995" s="45"/>
      <c r="KBB995" s="45"/>
      <c r="KBC995" s="45"/>
      <c r="KBD995" s="45"/>
      <c r="KBE995" s="45"/>
      <c r="KBF995" s="45"/>
      <c r="KBG995" s="45"/>
      <c r="KBH995" s="45"/>
      <c r="KBI995" s="45"/>
      <c r="KBJ995" s="45"/>
      <c r="KBK995" s="45"/>
      <c r="KBL995" s="45"/>
      <c r="KBM995" s="45"/>
      <c r="KBN995" s="45"/>
      <c r="KBO995" s="45"/>
      <c r="KBP995" s="45"/>
      <c r="KBQ995" s="45"/>
      <c r="KBR995" s="45"/>
      <c r="KBS995" s="45"/>
      <c r="KBT995" s="45"/>
      <c r="KBU995" s="45"/>
      <c r="KBV995" s="45"/>
      <c r="KBW995" s="45"/>
      <c r="KBX995" s="45"/>
      <c r="KBY995" s="45"/>
      <c r="KBZ995" s="45"/>
      <c r="KCA995" s="45"/>
      <c r="KCB995" s="45"/>
      <c r="KCC995" s="45"/>
      <c r="KCD995" s="45"/>
      <c r="KCE995" s="45"/>
      <c r="KCF995" s="45"/>
      <c r="KCG995" s="45"/>
      <c r="KCH995" s="45"/>
      <c r="KCI995" s="45"/>
      <c r="KCJ995" s="45"/>
      <c r="KCK995" s="45"/>
      <c r="KCL995" s="45"/>
      <c r="KCM995" s="45"/>
      <c r="KCN995" s="45"/>
      <c r="KCO995" s="45"/>
      <c r="KCP995" s="45"/>
      <c r="KCQ995" s="45"/>
      <c r="KCR995" s="45"/>
      <c r="KCS995" s="45"/>
      <c r="KCT995" s="45"/>
      <c r="KCU995" s="45"/>
      <c r="KCV995" s="45"/>
      <c r="KCW995" s="45"/>
      <c r="KCX995" s="45"/>
      <c r="KCY995" s="45"/>
      <c r="KCZ995" s="45"/>
      <c r="KDA995" s="45"/>
      <c r="KDB995" s="45"/>
      <c r="KDC995" s="45"/>
      <c r="KDD995" s="45"/>
      <c r="KDE995" s="45"/>
      <c r="KDF995" s="45"/>
      <c r="KDG995" s="45"/>
      <c r="KDH995" s="45"/>
      <c r="KDI995" s="45"/>
      <c r="KDJ995" s="45"/>
      <c r="KDK995" s="45"/>
      <c r="KDL995" s="45"/>
      <c r="KDM995" s="45"/>
      <c r="KDN995" s="45"/>
      <c r="KDO995" s="45"/>
      <c r="KDP995" s="45"/>
      <c r="KDQ995" s="45"/>
      <c r="KDR995" s="45"/>
      <c r="KDS995" s="45"/>
      <c r="KDT995" s="45"/>
      <c r="KDU995" s="45"/>
      <c r="KDV995" s="45"/>
      <c r="KDW995" s="45"/>
      <c r="KDX995" s="45"/>
      <c r="KDY995" s="45"/>
      <c r="KDZ995" s="45"/>
      <c r="KEA995" s="45"/>
      <c r="KEB995" s="45"/>
      <c r="KEC995" s="45"/>
      <c r="KED995" s="45"/>
      <c r="KEE995" s="45"/>
      <c r="KEF995" s="45"/>
      <c r="KEG995" s="45"/>
      <c r="KEH995" s="45"/>
      <c r="KEI995" s="45"/>
      <c r="KEJ995" s="45"/>
      <c r="KEK995" s="45"/>
      <c r="KEL995" s="45"/>
      <c r="KEM995" s="45"/>
      <c r="KEN995" s="45"/>
      <c r="KEO995" s="45"/>
      <c r="KEP995" s="45"/>
      <c r="KEQ995" s="45"/>
      <c r="KER995" s="45"/>
      <c r="KES995" s="45"/>
      <c r="KET995" s="45"/>
      <c r="KEU995" s="45"/>
      <c r="KEV995" s="45"/>
      <c r="KEW995" s="45"/>
      <c r="KEX995" s="45"/>
      <c r="KEY995" s="45"/>
      <c r="KEZ995" s="45"/>
      <c r="KFA995" s="45"/>
      <c r="KFB995" s="45"/>
      <c r="KFC995" s="45"/>
      <c r="KFD995" s="45"/>
      <c r="KFE995" s="45"/>
      <c r="KFF995" s="45"/>
      <c r="KFG995" s="45"/>
      <c r="KFH995" s="45"/>
      <c r="KFI995" s="45"/>
      <c r="KFJ995" s="45"/>
      <c r="KFK995" s="45"/>
      <c r="KFL995" s="45"/>
      <c r="KFM995" s="45"/>
      <c r="KFN995" s="45"/>
      <c r="KFO995" s="45"/>
      <c r="KFP995" s="45"/>
      <c r="KFQ995" s="45"/>
      <c r="KFR995" s="45"/>
      <c r="KFS995" s="45"/>
      <c r="KFT995" s="45"/>
      <c r="KFU995" s="45"/>
      <c r="KFV995" s="45"/>
      <c r="KFW995" s="45"/>
      <c r="KFX995" s="45"/>
      <c r="KFY995" s="45"/>
      <c r="KFZ995" s="45"/>
      <c r="KGA995" s="45"/>
      <c r="KGB995" s="45"/>
      <c r="KGC995" s="45"/>
      <c r="KGD995" s="45"/>
      <c r="KGE995" s="45"/>
      <c r="KGF995" s="45"/>
      <c r="KGG995" s="45"/>
      <c r="KGH995" s="45"/>
      <c r="KGI995" s="45"/>
      <c r="KGJ995" s="45"/>
      <c r="KGK995" s="45"/>
      <c r="KGL995" s="45"/>
      <c r="KGM995" s="45"/>
      <c r="KGN995" s="45"/>
      <c r="KGO995" s="45"/>
      <c r="KGP995" s="45"/>
      <c r="KGQ995" s="45"/>
      <c r="KGR995" s="45"/>
      <c r="KGS995" s="45"/>
      <c r="KGT995" s="45"/>
      <c r="KGU995" s="45"/>
      <c r="KGV995" s="45"/>
      <c r="KGW995" s="45"/>
      <c r="KGX995" s="45"/>
      <c r="KGY995" s="45"/>
      <c r="KGZ995" s="45"/>
      <c r="KHA995" s="45"/>
      <c r="KHB995" s="45"/>
      <c r="KHC995" s="45"/>
      <c r="KHD995" s="45"/>
      <c r="KHE995" s="45"/>
      <c r="KHF995" s="45"/>
      <c r="KHG995" s="45"/>
      <c r="KHH995" s="45"/>
      <c r="KHI995" s="45"/>
      <c r="KHJ995" s="45"/>
      <c r="KHK995" s="45"/>
      <c r="KHL995" s="45"/>
      <c r="KHM995" s="45"/>
      <c r="KHN995" s="45"/>
      <c r="KHO995" s="45"/>
      <c r="KHP995" s="45"/>
      <c r="KHQ995" s="45"/>
      <c r="KHR995" s="45"/>
      <c r="KHS995" s="45"/>
      <c r="KHT995" s="45"/>
      <c r="KHU995" s="45"/>
      <c r="KHV995" s="45"/>
      <c r="KHW995" s="45"/>
      <c r="KHX995" s="45"/>
      <c r="KHY995" s="45"/>
      <c r="KHZ995" s="45"/>
      <c r="KIA995" s="45"/>
      <c r="KIB995" s="45"/>
      <c r="KIC995" s="45"/>
      <c r="KID995" s="45"/>
      <c r="KIE995" s="45"/>
      <c r="KIF995" s="45"/>
      <c r="KIG995" s="45"/>
      <c r="KIH995" s="45"/>
      <c r="KII995" s="45"/>
      <c r="KIJ995" s="45"/>
      <c r="KIK995" s="45"/>
      <c r="KIL995" s="45"/>
      <c r="KIM995" s="45"/>
      <c r="KIN995" s="45"/>
      <c r="KIO995" s="45"/>
      <c r="KIP995" s="45"/>
      <c r="KIQ995" s="45"/>
      <c r="KIR995" s="45"/>
      <c r="KIS995" s="45"/>
      <c r="KIT995" s="45"/>
      <c r="KIU995" s="45"/>
      <c r="KIV995" s="45"/>
      <c r="KIW995" s="45"/>
      <c r="KIX995" s="45"/>
      <c r="KIY995" s="45"/>
      <c r="KIZ995" s="45"/>
      <c r="KJA995" s="45"/>
      <c r="KJB995" s="45"/>
      <c r="KJC995" s="45"/>
      <c r="KJD995" s="45"/>
      <c r="KJE995" s="45"/>
      <c r="KJF995" s="45"/>
      <c r="KJG995" s="45"/>
      <c r="KJH995" s="45"/>
      <c r="KJI995" s="45"/>
      <c r="KJJ995" s="45"/>
      <c r="KJK995" s="45"/>
      <c r="KJL995" s="45"/>
      <c r="KJM995" s="45"/>
      <c r="KJN995" s="45"/>
      <c r="KJO995" s="45"/>
      <c r="KJP995" s="45"/>
      <c r="KJQ995" s="45"/>
      <c r="KJR995" s="45"/>
      <c r="KJS995" s="45"/>
      <c r="KJT995" s="45"/>
      <c r="KJU995" s="45"/>
      <c r="KJV995" s="45"/>
      <c r="KJW995" s="45"/>
      <c r="KJX995" s="45"/>
      <c r="KJY995" s="45"/>
      <c r="KJZ995" s="45"/>
      <c r="KKA995" s="45"/>
      <c r="KKB995" s="45"/>
      <c r="KKC995" s="45"/>
      <c r="KKD995" s="45"/>
      <c r="KKE995" s="45"/>
      <c r="KKF995" s="45"/>
      <c r="KKG995" s="45"/>
      <c r="KKH995" s="45"/>
      <c r="KKI995" s="45"/>
      <c r="KKJ995" s="45"/>
      <c r="KKK995" s="45"/>
      <c r="KKL995" s="45"/>
      <c r="KKM995" s="45"/>
      <c r="KKN995" s="45"/>
      <c r="KKO995" s="45"/>
      <c r="KKP995" s="45"/>
      <c r="KKQ995" s="45"/>
      <c r="KKR995" s="45"/>
      <c r="KKS995" s="45"/>
      <c r="KKT995" s="45"/>
      <c r="KKU995" s="45"/>
      <c r="KKV995" s="45"/>
      <c r="KKW995" s="45"/>
      <c r="KKX995" s="45"/>
      <c r="KKY995" s="45"/>
      <c r="KKZ995" s="45"/>
      <c r="KLA995" s="45"/>
      <c r="KLB995" s="45"/>
      <c r="KLC995" s="45"/>
      <c r="KLD995" s="45"/>
      <c r="KLE995" s="45"/>
      <c r="KLF995" s="45"/>
      <c r="KLG995" s="45"/>
      <c r="KLH995" s="45"/>
      <c r="KLI995" s="45"/>
      <c r="KLJ995" s="45"/>
      <c r="KLK995" s="45"/>
      <c r="KLL995" s="45"/>
      <c r="KLM995" s="45"/>
      <c r="KLN995" s="45"/>
      <c r="KLO995" s="45"/>
      <c r="KLP995" s="45"/>
      <c r="KLQ995" s="45"/>
      <c r="KLR995" s="45"/>
      <c r="KLS995" s="45"/>
      <c r="KLT995" s="45"/>
      <c r="KLU995" s="45"/>
      <c r="KLV995" s="45"/>
      <c r="KLW995" s="45"/>
      <c r="KLX995" s="45"/>
      <c r="KLY995" s="45"/>
      <c r="KLZ995" s="45"/>
      <c r="KMA995" s="45"/>
      <c r="KMB995" s="45"/>
      <c r="KMC995" s="45"/>
      <c r="KMD995" s="45"/>
      <c r="KME995" s="45"/>
      <c r="KMF995" s="45"/>
      <c r="KMG995" s="45"/>
      <c r="KMH995" s="45"/>
      <c r="KMI995" s="45"/>
      <c r="KMJ995" s="45"/>
      <c r="KMK995" s="45"/>
      <c r="KML995" s="45"/>
      <c r="KMM995" s="45"/>
      <c r="KMN995" s="45"/>
      <c r="KMO995" s="45"/>
      <c r="KMP995" s="45"/>
      <c r="KMQ995" s="45"/>
      <c r="KMR995" s="45"/>
      <c r="KMS995" s="45"/>
      <c r="KMT995" s="45"/>
      <c r="KMU995" s="45"/>
      <c r="KMV995" s="45"/>
      <c r="KMW995" s="45"/>
      <c r="KMX995" s="45"/>
      <c r="KMY995" s="45"/>
      <c r="KMZ995" s="45"/>
      <c r="KNA995" s="45"/>
      <c r="KNB995" s="45"/>
      <c r="KNC995" s="45"/>
      <c r="KND995" s="45"/>
      <c r="KNE995" s="45"/>
      <c r="KNF995" s="45"/>
      <c r="KNG995" s="45"/>
      <c r="KNH995" s="45"/>
      <c r="KNI995" s="45"/>
      <c r="KNJ995" s="45"/>
      <c r="KNK995" s="45"/>
      <c r="KNL995" s="45"/>
      <c r="KNM995" s="45"/>
      <c r="KNN995" s="45"/>
      <c r="KNO995" s="45"/>
      <c r="KNP995" s="45"/>
      <c r="KNQ995" s="45"/>
      <c r="KNR995" s="45"/>
      <c r="KNS995" s="45"/>
      <c r="KNT995" s="45"/>
      <c r="KNU995" s="45"/>
      <c r="KNV995" s="45"/>
      <c r="KNW995" s="45"/>
      <c r="KNX995" s="45"/>
      <c r="KNY995" s="45"/>
      <c r="KNZ995" s="45"/>
      <c r="KOA995" s="45"/>
      <c r="KOB995" s="45"/>
      <c r="KOC995" s="45"/>
      <c r="KOD995" s="45"/>
      <c r="KOE995" s="45"/>
      <c r="KOF995" s="45"/>
      <c r="KOG995" s="45"/>
      <c r="KOH995" s="45"/>
      <c r="KOI995" s="45"/>
      <c r="KOJ995" s="45"/>
      <c r="KOK995" s="45"/>
      <c r="KOL995" s="45"/>
      <c r="KOM995" s="45"/>
      <c r="KON995" s="45"/>
      <c r="KOO995" s="45"/>
      <c r="KOP995" s="45"/>
      <c r="KOQ995" s="45"/>
      <c r="KOR995" s="45"/>
      <c r="KOS995" s="45"/>
      <c r="KOT995" s="45"/>
      <c r="KOU995" s="45"/>
      <c r="KOV995" s="45"/>
      <c r="KOW995" s="45"/>
      <c r="KOX995" s="45"/>
      <c r="KOY995" s="45"/>
      <c r="KOZ995" s="45"/>
      <c r="KPA995" s="45"/>
      <c r="KPB995" s="45"/>
      <c r="KPC995" s="45"/>
      <c r="KPD995" s="45"/>
      <c r="KPE995" s="45"/>
      <c r="KPF995" s="45"/>
      <c r="KPG995" s="45"/>
      <c r="KPH995" s="45"/>
      <c r="KPI995" s="45"/>
      <c r="KPJ995" s="45"/>
      <c r="KPK995" s="45"/>
      <c r="KPL995" s="45"/>
      <c r="KPM995" s="45"/>
      <c r="KPN995" s="45"/>
      <c r="KPO995" s="45"/>
      <c r="KPP995" s="45"/>
      <c r="KPQ995" s="45"/>
      <c r="KPR995" s="45"/>
      <c r="KPS995" s="45"/>
      <c r="KPT995" s="45"/>
      <c r="KPU995" s="45"/>
      <c r="KPV995" s="45"/>
      <c r="KPW995" s="45"/>
      <c r="KPX995" s="45"/>
      <c r="KPY995" s="45"/>
      <c r="KPZ995" s="45"/>
      <c r="KQA995" s="45"/>
      <c r="KQB995" s="45"/>
      <c r="KQC995" s="45"/>
      <c r="KQD995" s="45"/>
      <c r="KQE995" s="45"/>
      <c r="KQF995" s="45"/>
      <c r="KQG995" s="45"/>
      <c r="KQH995" s="45"/>
      <c r="KQI995" s="45"/>
      <c r="KQJ995" s="45"/>
      <c r="KQK995" s="45"/>
      <c r="KQL995" s="45"/>
      <c r="KQM995" s="45"/>
      <c r="KQN995" s="45"/>
      <c r="KQO995" s="45"/>
      <c r="KQP995" s="45"/>
      <c r="KQQ995" s="45"/>
      <c r="KQR995" s="45"/>
      <c r="KQS995" s="45"/>
      <c r="KQT995" s="45"/>
      <c r="KQU995" s="45"/>
      <c r="KQV995" s="45"/>
      <c r="KQW995" s="45"/>
      <c r="KQX995" s="45"/>
      <c r="KQY995" s="45"/>
      <c r="KQZ995" s="45"/>
      <c r="KRA995" s="45"/>
      <c r="KRB995" s="45"/>
      <c r="KRC995" s="45"/>
      <c r="KRD995" s="45"/>
      <c r="KRE995" s="45"/>
      <c r="KRF995" s="45"/>
      <c r="KRG995" s="45"/>
      <c r="KRH995" s="45"/>
      <c r="KRI995" s="45"/>
      <c r="KRJ995" s="45"/>
      <c r="KRK995" s="45"/>
      <c r="KRL995" s="45"/>
      <c r="KRM995" s="45"/>
      <c r="KRN995" s="45"/>
      <c r="KRO995" s="45"/>
      <c r="KRP995" s="45"/>
      <c r="KRQ995" s="45"/>
      <c r="KRR995" s="45"/>
      <c r="KRS995" s="45"/>
      <c r="KRT995" s="45"/>
      <c r="KRU995" s="45"/>
      <c r="KRV995" s="45"/>
      <c r="KRW995" s="45"/>
      <c r="KRX995" s="45"/>
      <c r="KRY995" s="45"/>
      <c r="KRZ995" s="45"/>
      <c r="KSA995" s="45"/>
      <c r="KSB995" s="45"/>
      <c r="KSC995" s="45"/>
      <c r="KSD995" s="45"/>
      <c r="KSE995" s="45"/>
      <c r="KSF995" s="45"/>
      <c r="KSG995" s="45"/>
      <c r="KSH995" s="45"/>
      <c r="KSI995" s="45"/>
      <c r="KSJ995" s="45"/>
      <c r="KSK995" s="45"/>
      <c r="KSL995" s="45"/>
      <c r="KSM995" s="45"/>
      <c r="KSN995" s="45"/>
      <c r="KSO995" s="45"/>
      <c r="KSP995" s="45"/>
      <c r="KSQ995" s="45"/>
      <c r="KSR995" s="45"/>
      <c r="KSS995" s="45"/>
      <c r="KST995" s="45"/>
      <c r="KSU995" s="45"/>
      <c r="KSV995" s="45"/>
      <c r="KSW995" s="45"/>
      <c r="KSX995" s="45"/>
      <c r="KSY995" s="45"/>
      <c r="KSZ995" s="45"/>
      <c r="KTA995" s="45"/>
      <c r="KTB995" s="45"/>
      <c r="KTC995" s="45"/>
      <c r="KTD995" s="45"/>
      <c r="KTE995" s="45"/>
      <c r="KTF995" s="45"/>
      <c r="KTG995" s="45"/>
      <c r="KTH995" s="45"/>
      <c r="KTI995" s="45"/>
      <c r="KTJ995" s="45"/>
      <c r="KTK995" s="45"/>
      <c r="KTL995" s="45"/>
      <c r="KTM995" s="45"/>
      <c r="KTN995" s="45"/>
      <c r="KTO995" s="45"/>
      <c r="KTP995" s="45"/>
      <c r="KTQ995" s="45"/>
      <c r="KTR995" s="45"/>
      <c r="KTS995" s="45"/>
      <c r="KTT995" s="45"/>
      <c r="KTU995" s="45"/>
      <c r="KTV995" s="45"/>
      <c r="KTW995" s="45"/>
      <c r="KTX995" s="45"/>
      <c r="KTY995" s="45"/>
      <c r="KTZ995" s="45"/>
      <c r="KUA995" s="45"/>
      <c r="KUB995" s="45"/>
      <c r="KUC995" s="45"/>
      <c r="KUD995" s="45"/>
      <c r="KUE995" s="45"/>
      <c r="KUF995" s="45"/>
      <c r="KUG995" s="45"/>
      <c r="KUH995" s="45"/>
      <c r="KUI995" s="45"/>
      <c r="KUJ995" s="45"/>
      <c r="KUK995" s="45"/>
      <c r="KUL995" s="45"/>
      <c r="KUM995" s="45"/>
      <c r="KUN995" s="45"/>
      <c r="KUO995" s="45"/>
      <c r="KUP995" s="45"/>
      <c r="KUQ995" s="45"/>
      <c r="KUR995" s="45"/>
      <c r="KUS995" s="45"/>
      <c r="KUT995" s="45"/>
      <c r="KUU995" s="45"/>
      <c r="KUV995" s="45"/>
      <c r="KUW995" s="45"/>
      <c r="KUX995" s="45"/>
      <c r="KUY995" s="45"/>
      <c r="KUZ995" s="45"/>
      <c r="KVA995" s="45"/>
      <c r="KVB995" s="45"/>
      <c r="KVC995" s="45"/>
      <c r="KVD995" s="45"/>
      <c r="KVE995" s="45"/>
      <c r="KVF995" s="45"/>
      <c r="KVG995" s="45"/>
      <c r="KVH995" s="45"/>
      <c r="KVI995" s="45"/>
      <c r="KVJ995" s="45"/>
      <c r="KVK995" s="45"/>
      <c r="KVL995" s="45"/>
      <c r="KVM995" s="45"/>
      <c r="KVN995" s="45"/>
      <c r="KVO995" s="45"/>
      <c r="KVP995" s="45"/>
      <c r="KVQ995" s="45"/>
      <c r="KVR995" s="45"/>
      <c r="KVS995" s="45"/>
      <c r="KVT995" s="45"/>
      <c r="KVU995" s="45"/>
      <c r="KVV995" s="45"/>
      <c r="KVW995" s="45"/>
      <c r="KVX995" s="45"/>
      <c r="KVY995" s="45"/>
      <c r="KVZ995" s="45"/>
      <c r="KWA995" s="45"/>
      <c r="KWB995" s="45"/>
      <c r="KWC995" s="45"/>
      <c r="KWD995" s="45"/>
      <c r="KWE995" s="45"/>
      <c r="KWF995" s="45"/>
      <c r="KWG995" s="45"/>
      <c r="KWH995" s="45"/>
      <c r="KWI995" s="45"/>
      <c r="KWJ995" s="45"/>
      <c r="KWK995" s="45"/>
      <c r="KWL995" s="45"/>
      <c r="KWM995" s="45"/>
      <c r="KWN995" s="45"/>
      <c r="KWO995" s="45"/>
      <c r="KWP995" s="45"/>
      <c r="KWQ995" s="45"/>
      <c r="KWR995" s="45"/>
      <c r="KWS995" s="45"/>
      <c r="KWT995" s="45"/>
      <c r="KWU995" s="45"/>
      <c r="KWV995" s="45"/>
      <c r="KWW995" s="45"/>
      <c r="KWX995" s="45"/>
      <c r="KWY995" s="45"/>
      <c r="KWZ995" s="45"/>
      <c r="KXA995" s="45"/>
      <c r="KXB995" s="45"/>
      <c r="KXC995" s="45"/>
      <c r="KXD995" s="45"/>
      <c r="KXE995" s="45"/>
      <c r="KXF995" s="45"/>
      <c r="KXG995" s="45"/>
      <c r="KXH995" s="45"/>
      <c r="KXI995" s="45"/>
      <c r="KXJ995" s="45"/>
      <c r="KXK995" s="45"/>
      <c r="KXL995" s="45"/>
      <c r="KXM995" s="45"/>
      <c r="KXN995" s="45"/>
      <c r="KXO995" s="45"/>
      <c r="KXP995" s="45"/>
      <c r="KXQ995" s="45"/>
      <c r="KXR995" s="45"/>
      <c r="KXS995" s="45"/>
      <c r="KXT995" s="45"/>
      <c r="KXU995" s="45"/>
      <c r="KXV995" s="45"/>
      <c r="KXW995" s="45"/>
      <c r="KXX995" s="45"/>
      <c r="KXY995" s="45"/>
      <c r="KXZ995" s="45"/>
      <c r="KYA995" s="45"/>
      <c r="KYB995" s="45"/>
      <c r="KYC995" s="45"/>
      <c r="KYD995" s="45"/>
      <c r="KYE995" s="45"/>
      <c r="KYF995" s="45"/>
      <c r="KYG995" s="45"/>
      <c r="KYH995" s="45"/>
      <c r="KYI995" s="45"/>
      <c r="KYJ995" s="45"/>
      <c r="KYK995" s="45"/>
      <c r="KYL995" s="45"/>
      <c r="KYM995" s="45"/>
      <c r="KYN995" s="45"/>
      <c r="KYO995" s="45"/>
      <c r="KYP995" s="45"/>
      <c r="KYQ995" s="45"/>
      <c r="KYR995" s="45"/>
      <c r="KYS995" s="45"/>
      <c r="KYT995" s="45"/>
      <c r="KYU995" s="45"/>
      <c r="KYV995" s="45"/>
      <c r="KYW995" s="45"/>
      <c r="KYX995" s="45"/>
      <c r="KYY995" s="45"/>
      <c r="KYZ995" s="45"/>
      <c r="KZA995" s="45"/>
      <c r="KZB995" s="45"/>
      <c r="KZC995" s="45"/>
      <c r="KZD995" s="45"/>
      <c r="KZE995" s="45"/>
      <c r="KZF995" s="45"/>
      <c r="KZG995" s="45"/>
      <c r="KZH995" s="45"/>
      <c r="KZI995" s="45"/>
      <c r="KZJ995" s="45"/>
      <c r="KZK995" s="45"/>
      <c r="KZL995" s="45"/>
      <c r="KZM995" s="45"/>
      <c r="KZN995" s="45"/>
      <c r="KZO995" s="45"/>
      <c r="KZP995" s="45"/>
      <c r="KZQ995" s="45"/>
      <c r="KZR995" s="45"/>
      <c r="KZS995" s="45"/>
      <c r="KZT995" s="45"/>
      <c r="KZU995" s="45"/>
      <c r="KZV995" s="45"/>
      <c r="KZW995" s="45"/>
      <c r="KZX995" s="45"/>
      <c r="KZY995" s="45"/>
      <c r="KZZ995" s="45"/>
      <c r="LAA995" s="45"/>
      <c r="LAB995" s="45"/>
      <c r="LAC995" s="45"/>
      <c r="LAD995" s="45"/>
      <c r="LAE995" s="45"/>
      <c r="LAF995" s="45"/>
      <c r="LAG995" s="45"/>
      <c r="LAH995" s="45"/>
      <c r="LAI995" s="45"/>
      <c r="LAJ995" s="45"/>
      <c r="LAK995" s="45"/>
      <c r="LAL995" s="45"/>
      <c r="LAM995" s="45"/>
      <c r="LAN995" s="45"/>
      <c r="LAO995" s="45"/>
      <c r="LAP995" s="45"/>
      <c r="LAQ995" s="45"/>
      <c r="LAR995" s="45"/>
      <c r="LAS995" s="45"/>
      <c r="LAT995" s="45"/>
      <c r="LAU995" s="45"/>
      <c r="LAV995" s="45"/>
      <c r="LAW995" s="45"/>
      <c r="LAX995" s="45"/>
      <c r="LAY995" s="45"/>
      <c r="LAZ995" s="45"/>
      <c r="LBA995" s="45"/>
      <c r="LBB995" s="45"/>
      <c r="LBC995" s="45"/>
      <c r="LBD995" s="45"/>
      <c r="LBE995" s="45"/>
      <c r="LBF995" s="45"/>
      <c r="LBG995" s="45"/>
      <c r="LBH995" s="45"/>
      <c r="LBI995" s="45"/>
      <c r="LBJ995" s="45"/>
      <c r="LBK995" s="45"/>
      <c r="LBL995" s="45"/>
      <c r="LBM995" s="45"/>
      <c r="LBN995" s="45"/>
      <c r="LBO995" s="45"/>
      <c r="LBP995" s="45"/>
      <c r="LBQ995" s="45"/>
      <c r="LBR995" s="45"/>
      <c r="LBS995" s="45"/>
      <c r="LBT995" s="45"/>
      <c r="LBU995" s="45"/>
      <c r="LBV995" s="45"/>
      <c r="LBW995" s="45"/>
      <c r="LBX995" s="45"/>
      <c r="LBY995" s="45"/>
      <c r="LBZ995" s="45"/>
      <c r="LCA995" s="45"/>
      <c r="LCB995" s="45"/>
      <c r="LCC995" s="45"/>
      <c r="LCD995" s="45"/>
      <c r="LCE995" s="45"/>
      <c r="LCF995" s="45"/>
      <c r="LCG995" s="45"/>
      <c r="LCH995" s="45"/>
      <c r="LCI995" s="45"/>
      <c r="LCJ995" s="45"/>
      <c r="LCK995" s="45"/>
      <c r="LCL995" s="45"/>
      <c r="LCM995" s="45"/>
      <c r="LCN995" s="45"/>
      <c r="LCO995" s="45"/>
      <c r="LCP995" s="45"/>
      <c r="LCQ995" s="45"/>
      <c r="LCR995" s="45"/>
      <c r="LCS995" s="45"/>
      <c r="LCT995" s="45"/>
      <c r="LCU995" s="45"/>
      <c r="LCV995" s="45"/>
      <c r="LCW995" s="45"/>
      <c r="LCX995" s="45"/>
      <c r="LCY995" s="45"/>
      <c r="LCZ995" s="45"/>
      <c r="LDA995" s="45"/>
      <c r="LDB995" s="45"/>
      <c r="LDC995" s="45"/>
      <c r="LDD995" s="45"/>
      <c r="LDE995" s="45"/>
      <c r="LDF995" s="45"/>
      <c r="LDG995" s="45"/>
      <c r="LDH995" s="45"/>
      <c r="LDI995" s="45"/>
      <c r="LDJ995" s="45"/>
      <c r="LDK995" s="45"/>
      <c r="LDL995" s="45"/>
      <c r="LDM995" s="45"/>
      <c r="LDN995" s="45"/>
      <c r="LDO995" s="45"/>
      <c r="LDP995" s="45"/>
      <c r="LDQ995" s="45"/>
      <c r="LDR995" s="45"/>
      <c r="LDS995" s="45"/>
      <c r="LDT995" s="45"/>
      <c r="LDU995" s="45"/>
      <c r="LDV995" s="45"/>
      <c r="LDW995" s="45"/>
      <c r="LDX995" s="45"/>
      <c r="LDY995" s="45"/>
      <c r="LDZ995" s="45"/>
      <c r="LEA995" s="45"/>
      <c r="LEB995" s="45"/>
      <c r="LEC995" s="45"/>
      <c r="LED995" s="45"/>
      <c r="LEE995" s="45"/>
      <c r="LEF995" s="45"/>
      <c r="LEG995" s="45"/>
      <c r="LEH995" s="45"/>
      <c r="LEI995" s="45"/>
      <c r="LEJ995" s="45"/>
      <c r="LEK995" s="45"/>
      <c r="LEL995" s="45"/>
      <c r="LEM995" s="45"/>
      <c r="LEN995" s="45"/>
      <c r="LEO995" s="45"/>
      <c r="LEP995" s="45"/>
      <c r="LEQ995" s="45"/>
      <c r="LER995" s="45"/>
      <c r="LES995" s="45"/>
      <c r="LET995" s="45"/>
      <c r="LEU995" s="45"/>
      <c r="LEV995" s="45"/>
      <c r="LEW995" s="45"/>
      <c r="LEX995" s="45"/>
      <c r="LEY995" s="45"/>
      <c r="LEZ995" s="45"/>
      <c r="LFA995" s="45"/>
      <c r="LFB995" s="45"/>
      <c r="LFC995" s="45"/>
      <c r="LFD995" s="45"/>
      <c r="LFE995" s="45"/>
      <c r="LFF995" s="45"/>
      <c r="LFG995" s="45"/>
      <c r="LFH995" s="45"/>
      <c r="LFI995" s="45"/>
      <c r="LFJ995" s="45"/>
      <c r="LFK995" s="45"/>
      <c r="LFL995" s="45"/>
      <c r="LFM995" s="45"/>
      <c r="LFN995" s="45"/>
      <c r="LFO995" s="45"/>
      <c r="LFP995" s="45"/>
      <c r="LFQ995" s="45"/>
      <c r="LFR995" s="45"/>
      <c r="LFS995" s="45"/>
      <c r="LFT995" s="45"/>
      <c r="LFU995" s="45"/>
      <c r="LFV995" s="45"/>
      <c r="LFW995" s="45"/>
      <c r="LFX995" s="45"/>
      <c r="LFY995" s="45"/>
      <c r="LFZ995" s="45"/>
      <c r="LGA995" s="45"/>
      <c r="LGB995" s="45"/>
      <c r="LGC995" s="45"/>
      <c r="LGD995" s="45"/>
      <c r="LGE995" s="45"/>
      <c r="LGF995" s="45"/>
      <c r="LGG995" s="45"/>
      <c r="LGH995" s="45"/>
      <c r="LGI995" s="45"/>
      <c r="LGJ995" s="45"/>
      <c r="LGK995" s="45"/>
      <c r="LGL995" s="45"/>
      <c r="LGM995" s="45"/>
      <c r="LGN995" s="45"/>
      <c r="LGO995" s="45"/>
      <c r="LGP995" s="45"/>
      <c r="LGQ995" s="45"/>
      <c r="LGR995" s="45"/>
      <c r="LGS995" s="45"/>
      <c r="LGT995" s="45"/>
      <c r="LGU995" s="45"/>
      <c r="LGV995" s="45"/>
      <c r="LGW995" s="45"/>
      <c r="LGX995" s="45"/>
      <c r="LGY995" s="45"/>
      <c r="LGZ995" s="45"/>
      <c r="LHA995" s="45"/>
      <c r="LHB995" s="45"/>
      <c r="LHC995" s="45"/>
      <c r="LHD995" s="45"/>
      <c r="LHE995" s="45"/>
      <c r="LHF995" s="45"/>
      <c r="LHG995" s="45"/>
      <c r="LHH995" s="45"/>
      <c r="LHI995" s="45"/>
      <c r="LHJ995" s="45"/>
      <c r="LHK995" s="45"/>
      <c r="LHL995" s="45"/>
      <c r="LHM995" s="45"/>
      <c r="LHN995" s="45"/>
      <c r="LHO995" s="45"/>
      <c r="LHP995" s="45"/>
      <c r="LHQ995" s="45"/>
      <c r="LHR995" s="45"/>
      <c r="LHS995" s="45"/>
      <c r="LHT995" s="45"/>
      <c r="LHU995" s="45"/>
      <c r="LHV995" s="45"/>
      <c r="LHW995" s="45"/>
      <c r="LHX995" s="45"/>
      <c r="LHY995" s="45"/>
      <c r="LHZ995" s="45"/>
      <c r="LIA995" s="45"/>
      <c r="LIB995" s="45"/>
      <c r="LIC995" s="45"/>
      <c r="LID995" s="45"/>
      <c r="LIE995" s="45"/>
      <c r="LIF995" s="45"/>
      <c r="LIG995" s="45"/>
      <c r="LIH995" s="45"/>
      <c r="LII995" s="45"/>
      <c r="LIJ995" s="45"/>
      <c r="LIK995" s="45"/>
      <c r="LIL995" s="45"/>
      <c r="LIM995" s="45"/>
      <c r="LIN995" s="45"/>
      <c r="LIO995" s="45"/>
      <c r="LIP995" s="45"/>
      <c r="LIQ995" s="45"/>
      <c r="LIR995" s="45"/>
      <c r="LIS995" s="45"/>
      <c r="LIT995" s="45"/>
      <c r="LIU995" s="45"/>
      <c r="LIV995" s="45"/>
      <c r="LIW995" s="45"/>
      <c r="LIX995" s="45"/>
      <c r="LIY995" s="45"/>
      <c r="LIZ995" s="45"/>
      <c r="LJA995" s="45"/>
      <c r="LJB995" s="45"/>
      <c r="LJC995" s="45"/>
      <c r="LJD995" s="45"/>
      <c r="LJE995" s="45"/>
      <c r="LJF995" s="45"/>
      <c r="LJG995" s="45"/>
      <c r="LJH995" s="45"/>
      <c r="LJI995" s="45"/>
      <c r="LJJ995" s="45"/>
      <c r="LJK995" s="45"/>
      <c r="LJL995" s="45"/>
      <c r="LJM995" s="45"/>
      <c r="LJN995" s="45"/>
      <c r="LJO995" s="45"/>
      <c r="LJP995" s="45"/>
      <c r="LJQ995" s="45"/>
      <c r="LJR995" s="45"/>
      <c r="LJS995" s="45"/>
      <c r="LJT995" s="45"/>
      <c r="LJU995" s="45"/>
      <c r="LJV995" s="45"/>
      <c r="LJW995" s="45"/>
      <c r="LJX995" s="45"/>
      <c r="LJY995" s="45"/>
      <c r="LJZ995" s="45"/>
      <c r="LKA995" s="45"/>
      <c r="LKB995" s="45"/>
      <c r="LKC995" s="45"/>
      <c r="LKD995" s="45"/>
      <c r="LKE995" s="45"/>
      <c r="LKF995" s="45"/>
      <c r="LKG995" s="45"/>
      <c r="LKH995" s="45"/>
      <c r="LKI995" s="45"/>
      <c r="LKJ995" s="45"/>
      <c r="LKK995" s="45"/>
      <c r="LKL995" s="45"/>
      <c r="LKM995" s="45"/>
      <c r="LKN995" s="45"/>
      <c r="LKO995" s="45"/>
      <c r="LKP995" s="45"/>
      <c r="LKQ995" s="45"/>
      <c r="LKR995" s="45"/>
      <c r="LKS995" s="45"/>
      <c r="LKT995" s="45"/>
      <c r="LKU995" s="45"/>
      <c r="LKV995" s="45"/>
      <c r="LKW995" s="45"/>
      <c r="LKX995" s="45"/>
      <c r="LKY995" s="45"/>
      <c r="LKZ995" s="45"/>
      <c r="LLA995" s="45"/>
      <c r="LLB995" s="45"/>
      <c r="LLC995" s="45"/>
      <c r="LLD995" s="45"/>
      <c r="LLE995" s="45"/>
      <c r="LLF995" s="45"/>
      <c r="LLG995" s="45"/>
      <c r="LLH995" s="45"/>
      <c r="LLI995" s="45"/>
      <c r="LLJ995" s="45"/>
      <c r="LLK995" s="45"/>
      <c r="LLL995" s="45"/>
      <c r="LLM995" s="45"/>
      <c r="LLN995" s="45"/>
      <c r="LLO995" s="45"/>
      <c r="LLP995" s="45"/>
      <c r="LLQ995" s="45"/>
      <c r="LLR995" s="45"/>
      <c r="LLS995" s="45"/>
      <c r="LLT995" s="45"/>
      <c r="LLU995" s="45"/>
      <c r="LLV995" s="45"/>
      <c r="LLW995" s="45"/>
      <c r="LLX995" s="45"/>
      <c r="LLY995" s="45"/>
      <c r="LLZ995" s="45"/>
      <c r="LMA995" s="45"/>
      <c r="LMB995" s="45"/>
      <c r="LMC995" s="45"/>
      <c r="LMD995" s="45"/>
      <c r="LME995" s="45"/>
      <c r="LMF995" s="45"/>
      <c r="LMG995" s="45"/>
      <c r="LMH995" s="45"/>
      <c r="LMI995" s="45"/>
      <c r="LMJ995" s="45"/>
      <c r="LMK995" s="45"/>
      <c r="LML995" s="45"/>
      <c r="LMM995" s="45"/>
      <c r="LMN995" s="45"/>
      <c r="LMO995" s="45"/>
      <c r="LMP995" s="45"/>
      <c r="LMQ995" s="45"/>
      <c r="LMR995" s="45"/>
      <c r="LMS995" s="45"/>
      <c r="LMT995" s="45"/>
      <c r="LMU995" s="45"/>
      <c r="LMV995" s="45"/>
      <c r="LMW995" s="45"/>
      <c r="LMX995" s="45"/>
      <c r="LMY995" s="45"/>
      <c r="LMZ995" s="45"/>
      <c r="LNA995" s="45"/>
      <c r="LNB995" s="45"/>
      <c r="LNC995" s="45"/>
      <c r="LND995" s="45"/>
      <c r="LNE995" s="45"/>
      <c r="LNF995" s="45"/>
      <c r="LNG995" s="45"/>
      <c r="LNH995" s="45"/>
      <c r="LNI995" s="45"/>
      <c r="LNJ995" s="45"/>
      <c r="LNK995" s="45"/>
      <c r="LNL995" s="45"/>
      <c r="LNM995" s="45"/>
      <c r="LNN995" s="45"/>
      <c r="LNO995" s="45"/>
      <c r="LNP995" s="45"/>
      <c r="LNQ995" s="45"/>
      <c r="LNR995" s="45"/>
      <c r="LNS995" s="45"/>
      <c r="LNT995" s="45"/>
      <c r="LNU995" s="45"/>
      <c r="LNV995" s="45"/>
      <c r="LNW995" s="45"/>
      <c r="LNX995" s="45"/>
      <c r="LNY995" s="45"/>
      <c r="LNZ995" s="45"/>
      <c r="LOA995" s="45"/>
      <c r="LOB995" s="45"/>
      <c r="LOC995" s="45"/>
      <c r="LOD995" s="45"/>
      <c r="LOE995" s="45"/>
      <c r="LOF995" s="45"/>
      <c r="LOG995" s="45"/>
      <c r="LOH995" s="45"/>
      <c r="LOI995" s="45"/>
      <c r="LOJ995" s="45"/>
      <c r="LOK995" s="45"/>
      <c r="LOL995" s="45"/>
      <c r="LOM995" s="45"/>
      <c r="LON995" s="45"/>
      <c r="LOO995" s="45"/>
      <c r="LOP995" s="45"/>
      <c r="LOQ995" s="45"/>
      <c r="LOR995" s="45"/>
      <c r="LOS995" s="45"/>
      <c r="LOT995" s="45"/>
      <c r="LOU995" s="45"/>
      <c r="LOV995" s="45"/>
      <c r="LOW995" s="45"/>
      <c r="LOX995" s="45"/>
      <c r="LOY995" s="45"/>
      <c r="LOZ995" s="45"/>
      <c r="LPA995" s="45"/>
      <c r="LPB995" s="45"/>
      <c r="LPC995" s="45"/>
      <c r="LPD995" s="45"/>
      <c r="LPE995" s="45"/>
      <c r="LPF995" s="45"/>
      <c r="LPG995" s="45"/>
      <c r="LPH995" s="45"/>
      <c r="LPI995" s="45"/>
      <c r="LPJ995" s="45"/>
      <c r="LPK995" s="45"/>
      <c r="LPL995" s="45"/>
      <c r="LPM995" s="45"/>
      <c r="LPN995" s="45"/>
      <c r="LPO995" s="45"/>
      <c r="LPP995" s="45"/>
      <c r="LPQ995" s="45"/>
      <c r="LPR995" s="45"/>
      <c r="LPS995" s="45"/>
      <c r="LPT995" s="45"/>
      <c r="LPU995" s="45"/>
      <c r="LPV995" s="45"/>
      <c r="LPW995" s="45"/>
      <c r="LPX995" s="45"/>
      <c r="LPY995" s="45"/>
      <c r="LPZ995" s="45"/>
      <c r="LQA995" s="45"/>
      <c r="LQB995" s="45"/>
      <c r="LQC995" s="45"/>
      <c r="LQD995" s="45"/>
      <c r="LQE995" s="45"/>
      <c r="LQF995" s="45"/>
      <c r="LQG995" s="45"/>
      <c r="LQH995" s="45"/>
      <c r="LQI995" s="45"/>
      <c r="LQJ995" s="45"/>
      <c r="LQK995" s="45"/>
      <c r="LQL995" s="45"/>
      <c r="LQM995" s="45"/>
      <c r="LQN995" s="45"/>
      <c r="LQO995" s="45"/>
      <c r="LQP995" s="45"/>
      <c r="LQQ995" s="45"/>
      <c r="LQR995" s="45"/>
      <c r="LQS995" s="45"/>
      <c r="LQT995" s="45"/>
      <c r="LQU995" s="45"/>
      <c r="LQV995" s="45"/>
      <c r="LQW995" s="45"/>
      <c r="LQX995" s="45"/>
      <c r="LQY995" s="45"/>
      <c r="LQZ995" s="45"/>
      <c r="LRA995" s="45"/>
      <c r="LRB995" s="45"/>
      <c r="LRC995" s="45"/>
      <c r="LRD995" s="45"/>
      <c r="LRE995" s="45"/>
      <c r="LRF995" s="45"/>
      <c r="LRG995" s="45"/>
      <c r="LRH995" s="45"/>
      <c r="LRI995" s="45"/>
      <c r="LRJ995" s="45"/>
      <c r="LRK995" s="45"/>
      <c r="LRL995" s="45"/>
      <c r="LRM995" s="45"/>
      <c r="LRN995" s="45"/>
      <c r="LRO995" s="45"/>
      <c r="LRP995" s="45"/>
      <c r="LRQ995" s="45"/>
      <c r="LRR995" s="45"/>
      <c r="LRS995" s="45"/>
      <c r="LRT995" s="45"/>
      <c r="LRU995" s="45"/>
      <c r="LRV995" s="45"/>
      <c r="LRW995" s="45"/>
      <c r="LRX995" s="45"/>
      <c r="LRY995" s="45"/>
      <c r="LRZ995" s="45"/>
      <c r="LSA995" s="45"/>
      <c r="LSB995" s="45"/>
      <c r="LSC995" s="45"/>
      <c r="LSD995" s="45"/>
      <c r="LSE995" s="45"/>
      <c r="LSF995" s="45"/>
      <c r="LSG995" s="45"/>
      <c r="LSH995" s="45"/>
      <c r="LSI995" s="45"/>
      <c r="LSJ995" s="45"/>
      <c r="LSK995" s="45"/>
      <c r="LSL995" s="45"/>
      <c r="LSM995" s="45"/>
      <c r="LSN995" s="45"/>
      <c r="LSO995" s="45"/>
      <c r="LSP995" s="45"/>
      <c r="LSQ995" s="45"/>
      <c r="LSR995" s="45"/>
      <c r="LSS995" s="45"/>
      <c r="LST995" s="45"/>
      <c r="LSU995" s="45"/>
      <c r="LSV995" s="45"/>
      <c r="LSW995" s="45"/>
      <c r="LSX995" s="45"/>
      <c r="LSY995" s="45"/>
      <c r="LSZ995" s="45"/>
      <c r="LTA995" s="45"/>
      <c r="LTB995" s="45"/>
      <c r="LTC995" s="45"/>
      <c r="LTD995" s="45"/>
      <c r="LTE995" s="45"/>
      <c r="LTF995" s="45"/>
      <c r="LTG995" s="45"/>
      <c r="LTH995" s="45"/>
      <c r="LTI995" s="45"/>
      <c r="LTJ995" s="45"/>
      <c r="LTK995" s="45"/>
      <c r="LTL995" s="45"/>
      <c r="LTM995" s="45"/>
      <c r="LTN995" s="45"/>
      <c r="LTO995" s="45"/>
      <c r="LTP995" s="45"/>
      <c r="LTQ995" s="45"/>
      <c r="LTR995" s="45"/>
      <c r="LTS995" s="45"/>
      <c r="LTT995" s="45"/>
      <c r="LTU995" s="45"/>
      <c r="LTV995" s="45"/>
      <c r="LTW995" s="45"/>
      <c r="LTX995" s="45"/>
      <c r="LTY995" s="45"/>
      <c r="LTZ995" s="45"/>
      <c r="LUA995" s="45"/>
      <c r="LUB995" s="45"/>
      <c r="LUC995" s="45"/>
      <c r="LUD995" s="45"/>
      <c r="LUE995" s="45"/>
      <c r="LUF995" s="45"/>
      <c r="LUG995" s="45"/>
      <c r="LUH995" s="45"/>
      <c r="LUI995" s="45"/>
      <c r="LUJ995" s="45"/>
      <c r="LUK995" s="45"/>
      <c r="LUL995" s="45"/>
      <c r="LUM995" s="45"/>
      <c r="LUN995" s="45"/>
      <c r="LUO995" s="45"/>
      <c r="LUP995" s="45"/>
      <c r="LUQ995" s="45"/>
      <c r="LUR995" s="45"/>
      <c r="LUS995" s="45"/>
      <c r="LUT995" s="45"/>
      <c r="LUU995" s="45"/>
      <c r="LUV995" s="45"/>
      <c r="LUW995" s="45"/>
      <c r="LUX995" s="45"/>
      <c r="LUY995" s="45"/>
      <c r="LUZ995" s="45"/>
      <c r="LVA995" s="45"/>
      <c r="LVB995" s="45"/>
      <c r="LVC995" s="45"/>
      <c r="LVD995" s="45"/>
      <c r="LVE995" s="45"/>
      <c r="LVF995" s="45"/>
      <c r="LVG995" s="45"/>
      <c r="LVH995" s="45"/>
      <c r="LVI995" s="45"/>
      <c r="LVJ995" s="45"/>
      <c r="LVK995" s="45"/>
      <c r="LVL995" s="45"/>
      <c r="LVM995" s="45"/>
      <c r="LVN995" s="45"/>
      <c r="LVO995" s="45"/>
      <c r="LVP995" s="45"/>
      <c r="LVQ995" s="45"/>
      <c r="LVR995" s="45"/>
      <c r="LVS995" s="45"/>
      <c r="LVT995" s="45"/>
      <c r="LVU995" s="45"/>
      <c r="LVV995" s="45"/>
      <c r="LVW995" s="45"/>
      <c r="LVX995" s="45"/>
      <c r="LVY995" s="45"/>
      <c r="LVZ995" s="45"/>
      <c r="LWA995" s="45"/>
      <c r="LWB995" s="45"/>
      <c r="LWC995" s="45"/>
      <c r="LWD995" s="45"/>
      <c r="LWE995" s="45"/>
      <c r="LWF995" s="45"/>
      <c r="LWG995" s="45"/>
      <c r="LWH995" s="45"/>
      <c r="LWI995" s="45"/>
      <c r="LWJ995" s="45"/>
      <c r="LWK995" s="45"/>
      <c r="LWL995" s="45"/>
      <c r="LWM995" s="45"/>
      <c r="LWN995" s="45"/>
      <c r="LWO995" s="45"/>
      <c r="LWP995" s="45"/>
      <c r="LWQ995" s="45"/>
      <c r="LWR995" s="45"/>
      <c r="LWS995" s="45"/>
      <c r="LWT995" s="45"/>
      <c r="LWU995" s="45"/>
      <c r="LWV995" s="45"/>
      <c r="LWW995" s="45"/>
      <c r="LWX995" s="45"/>
      <c r="LWY995" s="45"/>
      <c r="LWZ995" s="45"/>
      <c r="LXA995" s="45"/>
      <c r="LXB995" s="45"/>
      <c r="LXC995" s="45"/>
      <c r="LXD995" s="45"/>
      <c r="LXE995" s="45"/>
      <c r="LXF995" s="45"/>
      <c r="LXG995" s="45"/>
      <c r="LXH995" s="45"/>
      <c r="LXI995" s="45"/>
      <c r="LXJ995" s="45"/>
      <c r="LXK995" s="45"/>
      <c r="LXL995" s="45"/>
      <c r="LXM995" s="45"/>
      <c r="LXN995" s="45"/>
      <c r="LXO995" s="45"/>
      <c r="LXP995" s="45"/>
      <c r="LXQ995" s="45"/>
      <c r="LXR995" s="45"/>
      <c r="LXS995" s="45"/>
      <c r="LXT995" s="45"/>
      <c r="LXU995" s="45"/>
      <c r="LXV995" s="45"/>
      <c r="LXW995" s="45"/>
      <c r="LXX995" s="45"/>
      <c r="LXY995" s="45"/>
      <c r="LXZ995" s="45"/>
      <c r="LYA995" s="45"/>
      <c r="LYB995" s="45"/>
      <c r="LYC995" s="45"/>
      <c r="LYD995" s="45"/>
      <c r="LYE995" s="45"/>
      <c r="LYF995" s="45"/>
      <c r="LYG995" s="45"/>
      <c r="LYH995" s="45"/>
      <c r="LYI995" s="45"/>
      <c r="LYJ995" s="45"/>
      <c r="LYK995" s="45"/>
      <c r="LYL995" s="45"/>
      <c r="LYM995" s="45"/>
      <c r="LYN995" s="45"/>
      <c r="LYO995" s="45"/>
      <c r="LYP995" s="45"/>
      <c r="LYQ995" s="45"/>
      <c r="LYR995" s="45"/>
      <c r="LYS995" s="45"/>
      <c r="LYT995" s="45"/>
      <c r="LYU995" s="45"/>
      <c r="LYV995" s="45"/>
      <c r="LYW995" s="45"/>
      <c r="LYX995" s="45"/>
      <c r="LYY995" s="45"/>
      <c r="LYZ995" s="45"/>
      <c r="LZA995" s="45"/>
      <c r="LZB995" s="45"/>
      <c r="LZC995" s="45"/>
      <c r="LZD995" s="45"/>
      <c r="LZE995" s="45"/>
      <c r="LZF995" s="45"/>
      <c r="LZG995" s="45"/>
      <c r="LZH995" s="45"/>
      <c r="LZI995" s="45"/>
      <c r="LZJ995" s="45"/>
      <c r="LZK995" s="45"/>
      <c r="LZL995" s="45"/>
      <c r="LZM995" s="45"/>
      <c r="LZN995" s="45"/>
      <c r="LZO995" s="45"/>
      <c r="LZP995" s="45"/>
      <c r="LZQ995" s="45"/>
      <c r="LZR995" s="45"/>
      <c r="LZS995" s="45"/>
      <c r="LZT995" s="45"/>
      <c r="LZU995" s="45"/>
      <c r="LZV995" s="45"/>
      <c r="LZW995" s="45"/>
      <c r="LZX995" s="45"/>
      <c r="LZY995" s="45"/>
      <c r="LZZ995" s="45"/>
      <c r="MAA995" s="45"/>
      <c r="MAB995" s="45"/>
      <c r="MAC995" s="45"/>
      <c r="MAD995" s="45"/>
      <c r="MAE995" s="45"/>
      <c r="MAF995" s="45"/>
      <c r="MAG995" s="45"/>
      <c r="MAH995" s="45"/>
      <c r="MAI995" s="45"/>
      <c r="MAJ995" s="45"/>
      <c r="MAK995" s="45"/>
      <c r="MAL995" s="45"/>
      <c r="MAM995" s="45"/>
      <c r="MAN995" s="45"/>
      <c r="MAO995" s="45"/>
      <c r="MAP995" s="45"/>
      <c r="MAQ995" s="45"/>
      <c r="MAR995" s="45"/>
      <c r="MAS995" s="45"/>
      <c r="MAT995" s="45"/>
      <c r="MAU995" s="45"/>
      <c r="MAV995" s="45"/>
      <c r="MAW995" s="45"/>
      <c r="MAX995" s="45"/>
      <c r="MAY995" s="45"/>
      <c r="MAZ995" s="45"/>
      <c r="MBA995" s="45"/>
      <c r="MBB995" s="45"/>
      <c r="MBC995" s="45"/>
      <c r="MBD995" s="45"/>
      <c r="MBE995" s="45"/>
      <c r="MBF995" s="45"/>
      <c r="MBG995" s="45"/>
      <c r="MBH995" s="45"/>
      <c r="MBI995" s="45"/>
      <c r="MBJ995" s="45"/>
      <c r="MBK995" s="45"/>
      <c r="MBL995" s="45"/>
      <c r="MBM995" s="45"/>
      <c r="MBN995" s="45"/>
      <c r="MBO995" s="45"/>
      <c r="MBP995" s="45"/>
      <c r="MBQ995" s="45"/>
      <c r="MBR995" s="45"/>
      <c r="MBS995" s="45"/>
      <c r="MBT995" s="45"/>
      <c r="MBU995" s="45"/>
      <c r="MBV995" s="45"/>
      <c r="MBW995" s="45"/>
      <c r="MBX995" s="45"/>
      <c r="MBY995" s="45"/>
      <c r="MBZ995" s="45"/>
      <c r="MCA995" s="45"/>
      <c r="MCB995" s="45"/>
      <c r="MCC995" s="45"/>
      <c r="MCD995" s="45"/>
      <c r="MCE995" s="45"/>
      <c r="MCF995" s="45"/>
      <c r="MCG995" s="45"/>
      <c r="MCH995" s="45"/>
      <c r="MCI995" s="45"/>
      <c r="MCJ995" s="45"/>
      <c r="MCK995" s="45"/>
      <c r="MCL995" s="45"/>
      <c r="MCM995" s="45"/>
      <c r="MCN995" s="45"/>
      <c r="MCO995" s="45"/>
      <c r="MCP995" s="45"/>
      <c r="MCQ995" s="45"/>
      <c r="MCR995" s="45"/>
      <c r="MCS995" s="45"/>
      <c r="MCT995" s="45"/>
      <c r="MCU995" s="45"/>
      <c r="MCV995" s="45"/>
      <c r="MCW995" s="45"/>
      <c r="MCX995" s="45"/>
      <c r="MCY995" s="45"/>
      <c r="MCZ995" s="45"/>
      <c r="MDA995" s="45"/>
      <c r="MDB995" s="45"/>
      <c r="MDC995" s="45"/>
      <c r="MDD995" s="45"/>
      <c r="MDE995" s="45"/>
      <c r="MDF995" s="45"/>
      <c r="MDG995" s="45"/>
      <c r="MDH995" s="45"/>
      <c r="MDI995" s="45"/>
      <c r="MDJ995" s="45"/>
      <c r="MDK995" s="45"/>
      <c r="MDL995" s="45"/>
      <c r="MDM995" s="45"/>
      <c r="MDN995" s="45"/>
      <c r="MDO995" s="45"/>
      <c r="MDP995" s="45"/>
      <c r="MDQ995" s="45"/>
      <c r="MDR995" s="45"/>
      <c r="MDS995" s="45"/>
      <c r="MDT995" s="45"/>
      <c r="MDU995" s="45"/>
      <c r="MDV995" s="45"/>
      <c r="MDW995" s="45"/>
      <c r="MDX995" s="45"/>
      <c r="MDY995" s="45"/>
      <c r="MDZ995" s="45"/>
      <c r="MEA995" s="45"/>
      <c r="MEB995" s="45"/>
      <c r="MEC995" s="45"/>
      <c r="MED995" s="45"/>
      <c r="MEE995" s="45"/>
      <c r="MEF995" s="45"/>
      <c r="MEG995" s="45"/>
      <c r="MEH995" s="45"/>
      <c r="MEI995" s="45"/>
      <c r="MEJ995" s="45"/>
      <c r="MEK995" s="45"/>
      <c r="MEL995" s="45"/>
      <c r="MEM995" s="45"/>
      <c r="MEN995" s="45"/>
      <c r="MEO995" s="45"/>
      <c r="MEP995" s="45"/>
      <c r="MEQ995" s="45"/>
      <c r="MER995" s="45"/>
      <c r="MES995" s="45"/>
      <c r="MET995" s="45"/>
      <c r="MEU995" s="45"/>
      <c r="MEV995" s="45"/>
      <c r="MEW995" s="45"/>
      <c r="MEX995" s="45"/>
      <c r="MEY995" s="45"/>
      <c r="MEZ995" s="45"/>
      <c r="MFA995" s="45"/>
      <c r="MFB995" s="45"/>
      <c r="MFC995" s="45"/>
      <c r="MFD995" s="45"/>
      <c r="MFE995" s="45"/>
      <c r="MFF995" s="45"/>
      <c r="MFG995" s="45"/>
      <c r="MFH995" s="45"/>
      <c r="MFI995" s="45"/>
      <c r="MFJ995" s="45"/>
      <c r="MFK995" s="45"/>
      <c r="MFL995" s="45"/>
      <c r="MFM995" s="45"/>
      <c r="MFN995" s="45"/>
      <c r="MFO995" s="45"/>
      <c r="MFP995" s="45"/>
      <c r="MFQ995" s="45"/>
      <c r="MFR995" s="45"/>
      <c r="MFS995" s="45"/>
      <c r="MFT995" s="45"/>
      <c r="MFU995" s="45"/>
      <c r="MFV995" s="45"/>
      <c r="MFW995" s="45"/>
      <c r="MFX995" s="45"/>
      <c r="MFY995" s="45"/>
      <c r="MFZ995" s="45"/>
      <c r="MGA995" s="45"/>
      <c r="MGB995" s="45"/>
      <c r="MGC995" s="45"/>
      <c r="MGD995" s="45"/>
      <c r="MGE995" s="45"/>
      <c r="MGF995" s="45"/>
      <c r="MGG995" s="45"/>
      <c r="MGH995" s="45"/>
      <c r="MGI995" s="45"/>
      <c r="MGJ995" s="45"/>
      <c r="MGK995" s="45"/>
      <c r="MGL995" s="45"/>
      <c r="MGM995" s="45"/>
      <c r="MGN995" s="45"/>
      <c r="MGO995" s="45"/>
      <c r="MGP995" s="45"/>
      <c r="MGQ995" s="45"/>
      <c r="MGR995" s="45"/>
      <c r="MGS995" s="45"/>
      <c r="MGT995" s="45"/>
      <c r="MGU995" s="45"/>
      <c r="MGV995" s="45"/>
      <c r="MGW995" s="45"/>
      <c r="MGX995" s="45"/>
      <c r="MGY995" s="45"/>
      <c r="MGZ995" s="45"/>
      <c r="MHA995" s="45"/>
      <c r="MHB995" s="45"/>
      <c r="MHC995" s="45"/>
      <c r="MHD995" s="45"/>
      <c r="MHE995" s="45"/>
      <c r="MHF995" s="45"/>
      <c r="MHG995" s="45"/>
      <c r="MHH995" s="45"/>
      <c r="MHI995" s="45"/>
      <c r="MHJ995" s="45"/>
      <c r="MHK995" s="45"/>
      <c r="MHL995" s="45"/>
      <c r="MHM995" s="45"/>
      <c r="MHN995" s="45"/>
      <c r="MHO995" s="45"/>
      <c r="MHP995" s="45"/>
      <c r="MHQ995" s="45"/>
      <c r="MHR995" s="45"/>
      <c r="MHS995" s="45"/>
      <c r="MHT995" s="45"/>
      <c r="MHU995" s="45"/>
      <c r="MHV995" s="45"/>
      <c r="MHW995" s="45"/>
      <c r="MHX995" s="45"/>
      <c r="MHY995" s="45"/>
      <c r="MHZ995" s="45"/>
      <c r="MIA995" s="45"/>
      <c r="MIB995" s="45"/>
      <c r="MIC995" s="45"/>
      <c r="MID995" s="45"/>
      <c r="MIE995" s="45"/>
      <c r="MIF995" s="45"/>
      <c r="MIG995" s="45"/>
      <c r="MIH995" s="45"/>
      <c r="MII995" s="45"/>
      <c r="MIJ995" s="45"/>
      <c r="MIK995" s="45"/>
      <c r="MIL995" s="45"/>
      <c r="MIM995" s="45"/>
      <c r="MIN995" s="45"/>
      <c r="MIO995" s="45"/>
      <c r="MIP995" s="45"/>
      <c r="MIQ995" s="45"/>
      <c r="MIR995" s="45"/>
      <c r="MIS995" s="45"/>
      <c r="MIT995" s="45"/>
      <c r="MIU995" s="45"/>
      <c r="MIV995" s="45"/>
      <c r="MIW995" s="45"/>
      <c r="MIX995" s="45"/>
      <c r="MIY995" s="45"/>
      <c r="MIZ995" s="45"/>
      <c r="MJA995" s="45"/>
      <c r="MJB995" s="45"/>
      <c r="MJC995" s="45"/>
      <c r="MJD995" s="45"/>
      <c r="MJE995" s="45"/>
      <c r="MJF995" s="45"/>
      <c r="MJG995" s="45"/>
      <c r="MJH995" s="45"/>
      <c r="MJI995" s="45"/>
      <c r="MJJ995" s="45"/>
      <c r="MJK995" s="45"/>
      <c r="MJL995" s="45"/>
      <c r="MJM995" s="45"/>
      <c r="MJN995" s="45"/>
      <c r="MJO995" s="45"/>
      <c r="MJP995" s="45"/>
      <c r="MJQ995" s="45"/>
      <c r="MJR995" s="45"/>
      <c r="MJS995" s="45"/>
      <c r="MJT995" s="45"/>
      <c r="MJU995" s="45"/>
      <c r="MJV995" s="45"/>
      <c r="MJW995" s="45"/>
      <c r="MJX995" s="45"/>
      <c r="MJY995" s="45"/>
      <c r="MJZ995" s="45"/>
      <c r="MKA995" s="45"/>
      <c r="MKB995" s="45"/>
      <c r="MKC995" s="45"/>
      <c r="MKD995" s="45"/>
      <c r="MKE995" s="45"/>
      <c r="MKF995" s="45"/>
      <c r="MKG995" s="45"/>
      <c r="MKH995" s="45"/>
      <c r="MKI995" s="45"/>
      <c r="MKJ995" s="45"/>
      <c r="MKK995" s="45"/>
      <c r="MKL995" s="45"/>
      <c r="MKM995" s="45"/>
      <c r="MKN995" s="45"/>
      <c r="MKO995" s="45"/>
      <c r="MKP995" s="45"/>
      <c r="MKQ995" s="45"/>
      <c r="MKR995" s="45"/>
      <c r="MKS995" s="45"/>
      <c r="MKT995" s="45"/>
      <c r="MKU995" s="45"/>
      <c r="MKV995" s="45"/>
      <c r="MKW995" s="45"/>
      <c r="MKX995" s="45"/>
      <c r="MKY995" s="45"/>
      <c r="MKZ995" s="45"/>
      <c r="MLA995" s="45"/>
      <c r="MLB995" s="45"/>
      <c r="MLC995" s="45"/>
      <c r="MLD995" s="45"/>
      <c r="MLE995" s="45"/>
      <c r="MLF995" s="45"/>
      <c r="MLG995" s="45"/>
      <c r="MLH995" s="45"/>
      <c r="MLI995" s="45"/>
      <c r="MLJ995" s="45"/>
      <c r="MLK995" s="45"/>
      <c r="MLL995" s="45"/>
      <c r="MLM995" s="45"/>
      <c r="MLN995" s="45"/>
      <c r="MLO995" s="45"/>
      <c r="MLP995" s="45"/>
      <c r="MLQ995" s="45"/>
      <c r="MLR995" s="45"/>
      <c r="MLS995" s="45"/>
      <c r="MLT995" s="45"/>
      <c r="MLU995" s="45"/>
      <c r="MLV995" s="45"/>
      <c r="MLW995" s="45"/>
      <c r="MLX995" s="45"/>
      <c r="MLY995" s="45"/>
      <c r="MLZ995" s="45"/>
      <c r="MMA995" s="45"/>
      <c r="MMB995" s="45"/>
      <c r="MMC995" s="45"/>
      <c r="MMD995" s="45"/>
      <c r="MME995" s="45"/>
      <c r="MMF995" s="45"/>
      <c r="MMG995" s="45"/>
      <c r="MMH995" s="45"/>
      <c r="MMI995" s="45"/>
      <c r="MMJ995" s="45"/>
      <c r="MMK995" s="45"/>
      <c r="MML995" s="45"/>
      <c r="MMM995" s="45"/>
      <c r="MMN995" s="45"/>
      <c r="MMO995" s="45"/>
      <c r="MMP995" s="45"/>
      <c r="MMQ995" s="45"/>
      <c r="MMR995" s="45"/>
      <c r="MMS995" s="45"/>
      <c r="MMT995" s="45"/>
      <c r="MMU995" s="45"/>
      <c r="MMV995" s="45"/>
      <c r="MMW995" s="45"/>
      <c r="MMX995" s="45"/>
      <c r="MMY995" s="45"/>
      <c r="MMZ995" s="45"/>
      <c r="MNA995" s="45"/>
      <c r="MNB995" s="45"/>
      <c r="MNC995" s="45"/>
      <c r="MND995" s="45"/>
      <c r="MNE995" s="45"/>
      <c r="MNF995" s="45"/>
      <c r="MNG995" s="45"/>
      <c r="MNH995" s="45"/>
      <c r="MNI995" s="45"/>
      <c r="MNJ995" s="45"/>
      <c r="MNK995" s="45"/>
      <c r="MNL995" s="45"/>
      <c r="MNM995" s="45"/>
      <c r="MNN995" s="45"/>
      <c r="MNO995" s="45"/>
      <c r="MNP995" s="45"/>
      <c r="MNQ995" s="45"/>
      <c r="MNR995" s="45"/>
      <c r="MNS995" s="45"/>
      <c r="MNT995" s="45"/>
      <c r="MNU995" s="45"/>
      <c r="MNV995" s="45"/>
      <c r="MNW995" s="45"/>
      <c r="MNX995" s="45"/>
      <c r="MNY995" s="45"/>
      <c r="MNZ995" s="45"/>
      <c r="MOA995" s="45"/>
      <c r="MOB995" s="45"/>
      <c r="MOC995" s="45"/>
      <c r="MOD995" s="45"/>
      <c r="MOE995" s="45"/>
      <c r="MOF995" s="45"/>
      <c r="MOG995" s="45"/>
      <c r="MOH995" s="45"/>
      <c r="MOI995" s="45"/>
      <c r="MOJ995" s="45"/>
      <c r="MOK995" s="45"/>
      <c r="MOL995" s="45"/>
      <c r="MOM995" s="45"/>
      <c r="MON995" s="45"/>
      <c r="MOO995" s="45"/>
      <c r="MOP995" s="45"/>
      <c r="MOQ995" s="45"/>
      <c r="MOR995" s="45"/>
      <c r="MOS995" s="45"/>
      <c r="MOT995" s="45"/>
      <c r="MOU995" s="45"/>
      <c r="MOV995" s="45"/>
      <c r="MOW995" s="45"/>
      <c r="MOX995" s="45"/>
      <c r="MOY995" s="45"/>
      <c r="MOZ995" s="45"/>
      <c r="MPA995" s="45"/>
      <c r="MPB995" s="45"/>
      <c r="MPC995" s="45"/>
      <c r="MPD995" s="45"/>
      <c r="MPE995" s="45"/>
      <c r="MPF995" s="45"/>
      <c r="MPG995" s="45"/>
      <c r="MPH995" s="45"/>
      <c r="MPI995" s="45"/>
      <c r="MPJ995" s="45"/>
      <c r="MPK995" s="45"/>
      <c r="MPL995" s="45"/>
      <c r="MPM995" s="45"/>
      <c r="MPN995" s="45"/>
      <c r="MPO995" s="45"/>
      <c r="MPP995" s="45"/>
      <c r="MPQ995" s="45"/>
      <c r="MPR995" s="45"/>
      <c r="MPS995" s="45"/>
      <c r="MPT995" s="45"/>
      <c r="MPU995" s="45"/>
      <c r="MPV995" s="45"/>
      <c r="MPW995" s="45"/>
      <c r="MPX995" s="45"/>
      <c r="MPY995" s="45"/>
      <c r="MPZ995" s="45"/>
      <c r="MQA995" s="45"/>
      <c r="MQB995" s="45"/>
      <c r="MQC995" s="45"/>
      <c r="MQD995" s="45"/>
      <c r="MQE995" s="45"/>
      <c r="MQF995" s="45"/>
      <c r="MQG995" s="45"/>
      <c r="MQH995" s="45"/>
      <c r="MQI995" s="45"/>
      <c r="MQJ995" s="45"/>
      <c r="MQK995" s="45"/>
      <c r="MQL995" s="45"/>
      <c r="MQM995" s="45"/>
      <c r="MQN995" s="45"/>
      <c r="MQO995" s="45"/>
      <c r="MQP995" s="45"/>
      <c r="MQQ995" s="45"/>
      <c r="MQR995" s="45"/>
      <c r="MQS995" s="45"/>
      <c r="MQT995" s="45"/>
      <c r="MQU995" s="45"/>
      <c r="MQV995" s="45"/>
      <c r="MQW995" s="45"/>
      <c r="MQX995" s="45"/>
      <c r="MQY995" s="45"/>
      <c r="MQZ995" s="45"/>
      <c r="MRA995" s="45"/>
      <c r="MRB995" s="45"/>
      <c r="MRC995" s="45"/>
      <c r="MRD995" s="45"/>
      <c r="MRE995" s="45"/>
      <c r="MRF995" s="45"/>
      <c r="MRG995" s="45"/>
      <c r="MRH995" s="45"/>
      <c r="MRI995" s="45"/>
      <c r="MRJ995" s="45"/>
      <c r="MRK995" s="45"/>
      <c r="MRL995" s="45"/>
      <c r="MRM995" s="45"/>
      <c r="MRN995" s="45"/>
      <c r="MRO995" s="45"/>
      <c r="MRP995" s="45"/>
      <c r="MRQ995" s="45"/>
      <c r="MRR995" s="45"/>
      <c r="MRS995" s="45"/>
      <c r="MRT995" s="45"/>
      <c r="MRU995" s="45"/>
      <c r="MRV995" s="45"/>
      <c r="MRW995" s="45"/>
      <c r="MRX995" s="45"/>
      <c r="MRY995" s="45"/>
      <c r="MRZ995" s="45"/>
      <c r="MSA995" s="45"/>
      <c r="MSB995" s="45"/>
      <c r="MSC995" s="45"/>
      <c r="MSD995" s="45"/>
      <c r="MSE995" s="45"/>
      <c r="MSF995" s="45"/>
      <c r="MSG995" s="45"/>
      <c r="MSH995" s="45"/>
      <c r="MSI995" s="45"/>
      <c r="MSJ995" s="45"/>
      <c r="MSK995" s="45"/>
      <c r="MSL995" s="45"/>
      <c r="MSM995" s="45"/>
      <c r="MSN995" s="45"/>
      <c r="MSO995" s="45"/>
      <c r="MSP995" s="45"/>
      <c r="MSQ995" s="45"/>
      <c r="MSR995" s="45"/>
      <c r="MSS995" s="45"/>
      <c r="MST995" s="45"/>
      <c r="MSU995" s="45"/>
      <c r="MSV995" s="45"/>
      <c r="MSW995" s="45"/>
      <c r="MSX995" s="45"/>
      <c r="MSY995" s="45"/>
      <c r="MSZ995" s="45"/>
      <c r="MTA995" s="45"/>
      <c r="MTB995" s="45"/>
      <c r="MTC995" s="45"/>
      <c r="MTD995" s="45"/>
      <c r="MTE995" s="45"/>
      <c r="MTF995" s="45"/>
      <c r="MTG995" s="45"/>
      <c r="MTH995" s="45"/>
      <c r="MTI995" s="45"/>
      <c r="MTJ995" s="45"/>
      <c r="MTK995" s="45"/>
      <c r="MTL995" s="45"/>
      <c r="MTM995" s="45"/>
      <c r="MTN995" s="45"/>
      <c r="MTO995" s="45"/>
      <c r="MTP995" s="45"/>
      <c r="MTQ995" s="45"/>
      <c r="MTR995" s="45"/>
      <c r="MTS995" s="45"/>
      <c r="MTT995" s="45"/>
      <c r="MTU995" s="45"/>
      <c r="MTV995" s="45"/>
      <c r="MTW995" s="45"/>
      <c r="MTX995" s="45"/>
      <c r="MTY995" s="45"/>
      <c r="MTZ995" s="45"/>
      <c r="MUA995" s="45"/>
      <c r="MUB995" s="45"/>
      <c r="MUC995" s="45"/>
      <c r="MUD995" s="45"/>
      <c r="MUE995" s="45"/>
      <c r="MUF995" s="45"/>
      <c r="MUG995" s="45"/>
      <c r="MUH995" s="45"/>
      <c r="MUI995" s="45"/>
      <c r="MUJ995" s="45"/>
      <c r="MUK995" s="45"/>
      <c r="MUL995" s="45"/>
      <c r="MUM995" s="45"/>
      <c r="MUN995" s="45"/>
      <c r="MUO995" s="45"/>
      <c r="MUP995" s="45"/>
      <c r="MUQ995" s="45"/>
      <c r="MUR995" s="45"/>
      <c r="MUS995" s="45"/>
      <c r="MUT995" s="45"/>
      <c r="MUU995" s="45"/>
      <c r="MUV995" s="45"/>
      <c r="MUW995" s="45"/>
      <c r="MUX995" s="45"/>
      <c r="MUY995" s="45"/>
      <c r="MUZ995" s="45"/>
      <c r="MVA995" s="45"/>
      <c r="MVB995" s="45"/>
      <c r="MVC995" s="45"/>
      <c r="MVD995" s="45"/>
      <c r="MVE995" s="45"/>
      <c r="MVF995" s="45"/>
      <c r="MVG995" s="45"/>
      <c r="MVH995" s="45"/>
      <c r="MVI995" s="45"/>
      <c r="MVJ995" s="45"/>
      <c r="MVK995" s="45"/>
      <c r="MVL995" s="45"/>
      <c r="MVM995" s="45"/>
      <c r="MVN995" s="45"/>
      <c r="MVO995" s="45"/>
      <c r="MVP995" s="45"/>
      <c r="MVQ995" s="45"/>
      <c r="MVR995" s="45"/>
      <c r="MVS995" s="45"/>
      <c r="MVT995" s="45"/>
      <c r="MVU995" s="45"/>
      <c r="MVV995" s="45"/>
      <c r="MVW995" s="45"/>
      <c r="MVX995" s="45"/>
      <c r="MVY995" s="45"/>
      <c r="MVZ995" s="45"/>
      <c r="MWA995" s="45"/>
      <c r="MWB995" s="45"/>
      <c r="MWC995" s="45"/>
      <c r="MWD995" s="45"/>
      <c r="MWE995" s="45"/>
      <c r="MWF995" s="45"/>
      <c r="MWG995" s="45"/>
      <c r="MWH995" s="45"/>
      <c r="MWI995" s="45"/>
      <c r="MWJ995" s="45"/>
      <c r="MWK995" s="45"/>
      <c r="MWL995" s="45"/>
      <c r="MWM995" s="45"/>
      <c r="MWN995" s="45"/>
      <c r="MWO995" s="45"/>
      <c r="MWP995" s="45"/>
      <c r="MWQ995" s="45"/>
      <c r="MWR995" s="45"/>
      <c r="MWS995" s="45"/>
      <c r="MWT995" s="45"/>
      <c r="MWU995" s="45"/>
      <c r="MWV995" s="45"/>
      <c r="MWW995" s="45"/>
      <c r="MWX995" s="45"/>
      <c r="MWY995" s="45"/>
      <c r="MWZ995" s="45"/>
      <c r="MXA995" s="45"/>
      <c r="MXB995" s="45"/>
      <c r="MXC995" s="45"/>
      <c r="MXD995" s="45"/>
      <c r="MXE995" s="45"/>
      <c r="MXF995" s="45"/>
      <c r="MXG995" s="45"/>
      <c r="MXH995" s="45"/>
      <c r="MXI995" s="45"/>
      <c r="MXJ995" s="45"/>
      <c r="MXK995" s="45"/>
      <c r="MXL995" s="45"/>
      <c r="MXM995" s="45"/>
      <c r="MXN995" s="45"/>
      <c r="MXO995" s="45"/>
      <c r="MXP995" s="45"/>
      <c r="MXQ995" s="45"/>
      <c r="MXR995" s="45"/>
      <c r="MXS995" s="45"/>
      <c r="MXT995" s="45"/>
      <c r="MXU995" s="45"/>
      <c r="MXV995" s="45"/>
      <c r="MXW995" s="45"/>
      <c r="MXX995" s="45"/>
      <c r="MXY995" s="45"/>
      <c r="MXZ995" s="45"/>
      <c r="MYA995" s="45"/>
      <c r="MYB995" s="45"/>
      <c r="MYC995" s="45"/>
      <c r="MYD995" s="45"/>
      <c r="MYE995" s="45"/>
      <c r="MYF995" s="45"/>
      <c r="MYG995" s="45"/>
      <c r="MYH995" s="45"/>
      <c r="MYI995" s="45"/>
      <c r="MYJ995" s="45"/>
      <c r="MYK995" s="45"/>
      <c r="MYL995" s="45"/>
      <c r="MYM995" s="45"/>
      <c r="MYN995" s="45"/>
      <c r="MYO995" s="45"/>
      <c r="MYP995" s="45"/>
      <c r="MYQ995" s="45"/>
      <c r="MYR995" s="45"/>
      <c r="MYS995" s="45"/>
      <c r="MYT995" s="45"/>
      <c r="MYU995" s="45"/>
      <c r="MYV995" s="45"/>
      <c r="MYW995" s="45"/>
      <c r="MYX995" s="45"/>
      <c r="MYY995" s="45"/>
      <c r="MYZ995" s="45"/>
      <c r="MZA995" s="45"/>
      <c r="MZB995" s="45"/>
      <c r="MZC995" s="45"/>
      <c r="MZD995" s="45"/>
      <c r="MZE995" s="45"/>
      <c r="MZF995" s="45"/>
      <c r="MZG995" s="45"/>
      <c r="MZH995" s="45"/>
      <c r="MZI995" s="45"/>
      <c r="MZJ995" s="45"/>
      <c r="MZK995" s="45"/>
      <c r="MZL995" s="45"/>
      <c r="MZM995" s="45"/>
      <c r="MZN995" s="45"/>
      <c r="MZO995" s="45"/>
      <c r="MZP995" s="45"/>
      <c r="MZQ995" s="45"/>
      <c r="MZR995" s="45"/>
      <c r="MZS995" s="45"/>
      <c r="MZT995" s="45"/>
      <c r="MZU995" s="45"/>
      <c r="MZV995" s="45"/>
      <c r="MZW995" s="45"/>
      <c r="MZX995" s="45"/>
      <c r="MZY995" s="45"/>
      <c r="MZZ995" s="45"/>
      <c r="NAA995" s="45"/>
      <c r="NAB995" s="45"/>
      <c r="NAC995" s="45"/>
      <c r="NAD995" s="45"/>
      <c r="NAE995" s="45"/>
      <c r="NAF995" s="45"/>
      <c r="NAG995" s="45"/>
      <c r="NAH995" s="45"/>
      <c r="NAI995" s="45"/>
      <c r="NAJ995" s="45"/>
      <c r="NAK995" s="45"/>
      <c r="NAL995" s="45"/>
      <c r="NAM995" s="45"/>
      <c r="NAN995" s="45"/>
      <c r="NAO995" s="45"/>
      <c r="NAP995" s="45"/>
      <c r="NAQ995" s="45"/>
      <c r="NAR995" s="45"/>
      <c r="NAS995" s="45"/>
      <c r="NAT995" s="45"/>
      <c r="NAU995" s="45"/>
      <c r="NAV995" s="45"/>
      <c r="NAW995" s="45"/>
      <c r="NAX995" s="45"/>
      <c r="NAY995" s="45"/>
      <c r="NAZ995" s="45"/>
      <c r="NBA995" s="45"/>
      <c r="NBB995" s="45"/>
      <c r="NBC995" s="45"/>
      <c r="NBD995" s="45"/>
      <c r="NBE995" s="45"/>
      <c r="NBF995" s="45"/>
      <c r="NBG995" s="45"/>
      <c r="NBH995" s="45"/>
      <c r="NBI995" s="45"/>
      <c r="NBJ995" s="45"/>
      <c r="NBK995" s="45"/>
      <c r="NBL995" s="45"/>
      <c r="NBM995" s="45"/>
      <c r="NBN995" s="45"/>
      <c r="NBO995" s="45"/>
      <c r="NBP995" s="45"/>
      <c r="NBQ995" s="45"/>
      <c r="NBR995" s="45"/>
      <c r="NBS995" s="45"/>
      <c r="NBT995" s="45"/>
      <c r="NBU995" s="45"/>
      <c r="NBV995" s="45"/>
      <c r="NBW995" s="45"/>
      <c r="NBX995" s="45"/>
      <c r="NBY995" s="45"/>
      <c r="NBZ995" s="45"/>
      <c r="NCA995" s="45"/>
      <c r="NCB995" s="45"/>
      <c r="NCC995" s="45"/>
      <c r="NCD995" s="45"/>
      <c r="NCE995" s="45"/>
      <c r="NCF995" s="45"/>
      <c r="NCG995" s="45"/>
      <c r="NCH995" s="45"/>
      <c r="NCI995" s="45"/>
      <c r="NCJ995" s="45"/>
      <c r="NCK995" s="45"/>
      <c r="NCL995" s="45"/>
      <c r="NCM995" s="45"/>
      <c r="NCN995" s="45"/>
      <c r="NCO995" s="45"/>
      <c r="NCP995" s="45"/>
      <c r="NCQ995" s="45"/>
      <c r="NCR995" s="45"/>
      <c r="NCS995" s="45"/>
      <c r="NCT995" s="45"/>
      <c r="NCU995" s="45"/>
      <c r="NCV995" s="45"/>
      <c r="NCW995" s="45"/>
      <c r="NCX995" s="45"/>
      <c r="NCY995" s="45"/>
      <c r="NCZ995" s="45"/>
      <c r="NDA995" s="45"/>
      <c r="NDB995" s="45"/>
      <c r="NDC995" s="45"/>
      <c r="NDD995" s="45"/>
      <c r="NDE995" s="45"/>
      <c r="NDF995" s="45"/>
      <c r="NDG995" s="45"/>
      <c r="NDH995" s="45"/>
      <c r="NDI995" s="45"/>
      <c r="NDJ995" s="45"/>
      <c r="NDK995" s="45"/>
      <c r="NDL995" s="45"/>
      <c r="NDM995" s="45"/>
      <c r="NDN995" s="45"/>
      <c r="NDO995" s="45"/>
      <c r="NDP995" s="45"/>
      <c r="NDQ995" s="45"/>
      <c r="NDR995" s="45"/>
      <c r="NDS995" s="45"/>
      <c r="NDT995" s="45"/>
      <c r="NDU995" s="45"/>
      <c r="NDV995" s="45"/>
      <c r="NDW995" s="45"/>
      <c r="NDX995" s="45"/>
      <c r="NDY995" s="45"/>
      <c r="NDZ995" s="45"/>
      <c r="NEA995" s="45"/>
      <c r="NEB995" s="45"/>
      <c r="NEC995" s="45"/>
      <c r="NED995" s="45"/>
      <c r="NEE995" s="45"/>
      <c r="NEF995" s="45"/>
      <c r="NEG995" s="45"/>
      <c r="NEH995" s="45"/>
      <c r="NEI995" s="45"/>
      <c r="NEJ995" s="45"/>
      <c r="NEK995" s="45"/>
      <c r="NEL995" s="45"/>
      <c r="NEM995" s="45"/>
      <c r="NEN995" s="45"/>
      <c r="NEO995" s="45"/>
      <c r="NEP995" s="45"/>
      <c r="NEQ995" s="45"/>
      <c r="NER995" s="45"/>
      <c r="NES995" s="45"/>
      <c r="NET995" s="45"/>
      <c r="NEU995" s="45"/>
      <c r="NEV995" s="45"/>
      <c r="NEW995" s="45"/>
      <c r="NEX995" s="45"/>
      <c r="NEY995" s="45"/>
      <c r="NEZ995" s="45"/>
      <c r="NFA995" s="45"/>
      <c r="NFB995" s="45"/>
      <c r="NFC995" s="45"/>
      <c r="NFD995" s="45"/>
      <c r="NFE995" s="45"/>
      <c r="NFF995" s="45"/>
      <c r="NFG995" s="45"/>
      <c r="NFH995" s="45"/>
      <c r="NFI995" s="45"/>
      <c r="NFJ995" s="45"/>
      <c r="NFK995" s="45"/>
      <c r="NFL995" s="45"/>
      <c r="NFM995" s="45"/>
      <c r="NFN995" s="45"/>
      <c r="NFO995" s="45"/>
      <c r="NFP995" s="45"/>
      <c r="NFQ995" s="45"/>
      <c r="NFR995" s="45"/>
      <c r="NFS995" s="45"/>
      <c r="NFT995" s="45"/>
      <c r="NFU995" s="45"/>
      <c r="NFV995" s="45"/>
      <c r="NFW995" s="45"/>
      <c r="NFX995" s="45"/>
      <c r="NFY995" s="45"/>
      <c r="NFZ995" s="45"/>
      <c r="NGA995" s="45"/>
      <c r="NGB995" s="45"/>
      <c r="NGC995" s="45"/>
      <c r="NGD995" s="45"/>
      <c r="NGE995" s="45"/>
      <c r="NGF995" s="45"/>
      <c r="NGG995" s="45"/>
      <c r="NGH995" s="45"/>
      <c r="NGI995" s="45"/>
      <c r="NGJ995" s="45"/>
      <c r="NGK995" s="45"/>
      <c r="NGL995" s="45"/>
      <c r="NGM995" s="45"/>
      <c r="NGN995" s="45"/>
      <c r="NGO995" s="45"/>
      <c r="NGP995" s="45"/>
      <c r="NGQ995" s="45"/>
      <c r="NGR995" s="45"/>
      <c r="NGS995" s="45"/>
      <c r="NGT995" s="45"/>
      <c r="NGU995" s="45"/>
      <c r="NGV995" s="45"/>
      <c r="NGW995" s="45"/>
      <c r="NGX995" s="45"/>
      <c r="NGY995" s="45"/>
      <c r="NGZ995" s="45"/>
      <c r="NHA995" s="45"/>
      <c r="NHB995" s="45"/>
      <c r="NHC995" s="45"/>
      <c r="NHD995" s="45"/>
      <c r="NHE995" s="45"/>
      <c r="NHF995" s="45"/>
      <c r="NHG995" s="45"/>
      <c r="NHH995" s="45"/>
      <c r="NHI995" s="45"/>
      <c r="NHJ995" s="45"/>
      <c r="NHK995" s="45"/>
      <c r="NHL995" s="45"/>
      <c r="NHM995" s="45"/>
      <c r="NHN995" s="45"/>
      <c r="NHO995" s="45"/>
      <c r="NHP995" s="45"/>
      <c r="NHQ995" s="45"/>
      <c r="NHR995" s="45"/>
      <c r="NHS995" s="45"/>
      <c r="NHT995" s="45"/>
      <c r="NHU995" s="45"/>
      <c r="NHV995" s="45"/>
      <c r="NHW995" s="45"/>
      <c r="NHX995" s="45"/>
      <c r="NHY995" s="45"/>
      <c r="NHZ995" s="45"/>
      <c r="NIA995" s="45"/>
      <c r="NIB995" s="45"/>
      <c r="NIC995" s="45"/>
      <c r="NID995" s="45"/>
      <c r="NIE995" s="45"/>
      <c r="NIF995" s="45"/>
      <c r="NIG995" s="45"/>
      <c r="NIH995" s="45"/>
      <c r="NII995" s="45"/>
      <c r="NIJ995" s="45"/>
      <c r="NIK995" s="45"/>
      <c r="NIL995" s="45"/>
      <c r="NIM995" s="45"/>
      <c r="NIN995" s="45"/>
      <c r="NIO995" s="45"/>
      <c r="NIP995" s="45"/>
      <c r="NIQ995" s="45"/>
      <c r="NIR995" s="45"/>
      <c r="NIS995" s="45"/>
      <c r="NIT995" s="45"/>
      <c r="NIU995" s="45"/>
      <c r="NIV995" s="45"/>
      <c r="NIW995" s="45"/>
      <c r="NIX995" s="45"/>
      <c r="NIY995" s="45"/>
      <c r="NIZ995" s="45"/>
      <c r="NJA995" s="45"/>
      <c r="NJB995" s="45"/>
      <c r="NJC995" s="45"/>
      <c r="NJD995" s="45"/>
      <c r="NJE995" s="45"/>
      <c r="NJF995" s="45"/>
      <c r="NJG995" s="45"/>
      <c r="NJH995" s="45"/>
      <c r="NJI995" s="45"/>
      <c r="NJJ995" s="45"/>
      <c r="NJK995" s="45"/>
      <c r="NJL995" s="45"/>
      <c r="NJM995" s="45"/>
      <c r="NJN995" s="45"/>
      <c r="NJO995" s="45"/>
      <c r="NJP995" s="45"/>
      <c r="NJQ995" s="45"/>
      <c r="NJR995" s="45"/>
      <c r="NJS995" s="45"/>
      <c r="NJT995" s="45"/>
      <c r="NJU995" s="45"/>
      <c r="NJV995" s="45"/>
      <c r="NJW995" s="45"/>
      <c r="NJX995" s="45"/>
      <c r="NJY995" s="45"/>
      <c r="NJZ995" s="45"/>
      <c r="NKA995" s="45"/>
      <c r="NKB995" s="45"/>
      <c r="NKC995" s="45"/>
      <c r="NKD995" s="45"/>
      <c r="NKE995" s="45"/>
      <c r="NKF995" s="45"/>
      <c r="NKG995" s="45"/>
      <c r="NKH995" s="45"/>
      <c r="NKI995" s="45"/>
      <c r="NKJ995" s="45"/>
      <c r="NKK995" s="45"/>
      <c r="NKL995" s="45"/>
      <c r="NKM995" s="45"/>
      <c r="NKN995" s="45"/>
      <c r="NKO995" s="45"/>
      <c r="NKP995" s="45"/>
      <c r="NKQ995" s="45"/>
      <c r="NKR995" s="45"/>
      <c r="NKS995" s="45"/>
      <c r="NKT995" s="45"/>
      <c r="NKU995" s="45"/>
      <c r="NKV995" s="45"/>
      <c r="NKW995" s="45"/>
      <c r="NKX995" s="45"/>
      <c r="NKY995" s="45"/>
      <c r="NKZ995" s="45"/>
      <c r="NLA995" s="45"/>
      <c r="NLB995" s="45"/>
      <c r="NLC995" s="45"/>
      <c r="NLD995" s="45"/>
      <c r="NLE995" s="45"/>
      <c r="NLF995" s="45"/>
      <c r="NLG995" s="45"/>
      <c r="NLH995" s="45"/>
      <c r="NLI995" s="45"/>
      <c r="NLJ995" s="45"/>
      <c r="NLK995" s="45"/>
      <c r="NLL995" s="45"/>
      <c r="NLM995" s="45"/>
      <c r="NLN995" s="45"/>
      <c r="NLO995" s="45"/>
      <c r="NLP995" s="45"/>
      <c r="NLQ995" s="45"/>
      <c r="NLR995" s="45"/>
      <c r="NLS995" s="45"/>
      <c r="NLT995" s="45"/>
      <c r="NLU995" s="45"/>
      <c r="NLV995" s="45"/>
      <c r="NLW995" s="45"/>
      <c r="NLX995" s="45"/>
      <c r="NLY995" s="45"/>
      <c r="NLZ995" s="45"/>
      <c r="NMA995" s="45"/>
      <c r="NMB995" s="45"/>
      <c r="NMC995" s="45"/>
      <c r="NMD995" s="45"/>
      <c r="NME995" s="45"/>
      <c r="NMF995" s="45"/>
      <c r="NMG995" s="45"/>
      <c r="NMH995" s="45"/>
      <c r="NMI995" s="45"/>
      <c r="NMJ995" s="45"/>
      <c r="NMK995" s="45"/>
      <c r="NML995" s="45"/>
      <c r="NMM995" s="45"/>
      <c r="NMN995" s="45"/>
      <c r="NMO995" s="45"/>
      <c r="NMP995" s="45"/>
      <c r="NMQ995" s="45"/>
      <c r="NMR995" s="45"/>
      <c r="NMS995" s="45"/>
      <c r="NMT995" s="45"/>
      <c r="NMU995" s="45"/>
      <c r="NMV995" s="45"/>
      <c r="NMW995" s="45"/>
      <c r="NMX995" s="45"/>
      <c r="NMY995" s="45"/>
      <c r="NMZ995" s="45"/>
      <c r="NNA995" s="45"/>
      <c r="NNB995" s="45"/>
      <c r="NNC995" s="45"/>
      <c r="NND995" s="45"/>
      <c r="NNE995" s="45"/>
      <c r="NNF995" s="45"/>
      <c r="NNG995" s="45"/>
      <c r="NNH995" s="45"/>
      <c r="NNI995" s="45"/>
      <c r="NNJ995" s="45"/>
      <c r="NNK995" s="45"/>
      <c r="NNL995" s="45"/>
      <c r="NNM995" s="45"/>
      <c r="NNN995" s="45"/>
      <c r="NNO995" s="45"/>
      <c r="NNP995" s="45"/>
      <c r="NNQ995" s="45"/>
      <c r="NNR995" s="45"/>
      <c r="NNS995" s="45"/>
      <c r="NNT995" s="45"/>
      <c r="NNU995" s="45"/>
      <c r="NNV995" s="45"/>
      <c r="NNW995" s="45"/>
      <c r="NNX995" s="45"/>
      <c r="NNY995" s="45"/>
      <c r="NNZ995" s="45"/>
      <c r="NOA995" s="45"/>
      <c r="NOB995" s="45"/>
      <c r="NOC995" s="45"/>
      <c r="NOD995" s="45"/>
      <c r="NOE995" s="45"/>
      <c r="NOF995" s="45"/>
      <c r="NOG995" s="45"/>
      <c r="NOH995" s="45"/>
      <c r="NOI995" s="45"/>
      <c r="NOJ995" s="45"/>
      <c r="NOK995" s="45"/>
      <c r="NOL995" s="45"/>
      <c r="NOM995" s="45"/>
      <c r="NON995" s="45"/>
      <c r="NOO995" s="45"/>
      <c r="NOP995" s="45"/>
      <c r="NOQ995" s="45"/>
      <c r="NOR995" s="45"/>
      <c r="NOS995" s="45"/>
      <c r="NOT995" s="45"/>
      <c r="NOU995" s="45"/>
      <c r="NOV995" s="45"/>
      <c r="NOW995" s="45"/>
      <c r="NOX995" s="45"/>
      <c r="NOY995" s="45"/>
      <c r="NOZ995" s="45"/>
      <c r="NPA995" s="45"/>
      <c r="NPB995" s="45"/>
      <c r="NPC995" s="45"/>
      <c r="NPD995" s="45"/>
      <c r="NPE995" s="45"/>
      <c r="NPF995" s="45"/>
      <c r="NPG995" s="45"/>
      <c r="NPH995" s="45"/>
      <c r="NPI995" s="45"/>
      <c r="NPJ995" s="45"/>
      <c r="NPK995" s="45"/>
      <c r="NPL995" s="45"/>
      <c r="NPM995" s="45"/>
      <c r="NPN995" s="45"/>
      <c r="NPO995" s="45"/>
      <c r="NPP995" s="45"/>
      <c r="NPQ995" s="45"/>
      <c r="NPR995" s="45"/>
      <c r="NPS995" s="45"/>
      <c r="NPT995" s="45"/>
      <c r="NPU995" s="45"/>
      <c r="NPV995" s="45"/>
      <c r="NPW995" s="45"/>
      <c r="NPX995" s="45"/>
      <c r="NPY995" s="45"/>
      <c r="NPZ995" s="45"/>
      <c r="NQA995" s="45"/>
      <c r="NQB995" s="45"/>
      <c r="NQC995" s="45"/>
      <c r="NQD995" s="45"/>
      <c r="NQE995" s="45"/>
      <c r="NQF995" s="45"/>
      <c r="NQG995" s="45"/>
      <c r="NQH995" s="45"/>
      <c r="NQI995" s="45"/>
      <c r="NQJ995" s="45"/>
      <c r="NQK995" s="45"/>
      <c r="NQL995" s="45"/>
      <c r="NQM995" s="45"/>
      <c r="NQN995" s="45"/>
      <c r="NQO995" s="45"/>
      <c r="NQP995" s="45"/>
      <c r="NQQ995" s="45"/>
      <c r="NQR995" s="45"/>
      <c r="NQS995" s="45"/>
      <c r="NQT995" s="45"/>
      <c r="NQU995" s="45"/>
      <c r="NQV995" s="45"/>
      <c r="NQW995" s="45"/>
      <c r="NQX995" s="45"/>
      <c r="NQY995" s="45"/>
      <c r="NQZ995" s="45"/>
      <c r="NRA995" s="45"/>
      <c r="NRB995" s="45"/>
      <c r="NRC995" s="45"/>
      <c r="NRD995" s="45"/>
      <c r="NRE995" s="45"/>
      <c r="NRF995" s="45"/>
      <c r="NRG995" s="45"/>
      <c r="NRH995" s="45"/>
      <c r="NRI995" s="45"/>
      <c r="NRJ995" s="45"/>
      <c r="NRK995" s="45"/>
      <c r="NRL995" s="45"/>
      <c r="NRM995" s="45"/>
      <c r="NRN995" s="45"/>
      <c r="NRO995" s="45"/>
      <c r="NRP995" s="45"/>
      <c r="NRQ995" s="45"/>
      <c r="NRR995" s="45"/>
      <c r="NRS995" s="45"/>
      <c r="NRT995" s="45"/>
      <c r="NRU995" s="45"/>
      <c r="NRV995" s="45"/>
      <c r="NRW995" s="45"/>
      <c r="NRX995" s="45"/>
      <c r="NRY995" s="45"/>
      <c r="NRZ995" s="45"/>
      <c r="NSA995" s="45"/>
      <c r="NSB995" s="45"/>
      <c r="NSC995" s="45"/>
      <c r="NSD995" s="45"/>
      <c r="NSE995" s="45"/>
      <c r="NSF995" s="45"/>
      <c r="NSG995" s="45"/>
      <c r="NSH995" s="45"/>
      <c r="NSI995" s="45"/>
      <c r="NSJ995" s="45"/>
      <c r="NSK995" s="45"/>
      <c r="NSL995" s="45"/>
      <c r="NSM995" s="45"/>
      <c r="NSN995" s="45"/>
      <c r="NSO995" s="45"/>
      <c r="NSP995" s="45"/>
      <c r="NSQ995" s="45"/>
      <c r="NSR995" s="45"/>
      <c r="NSS995" s="45"/>
      <c r="NST995" s="45"/>
      <c r="NSU995" s="45"/>
      <c r="NSV995" s="45"/>
      <c r="NSW995" s="45"/>
      <c r="NSX995" s="45"/>
      <c r="NSY995" s="45"/>
      <c r="NSZ995" s="45"/>
      <c r="NTA995" s="45"/>
      <c r="NTB995" s="45"/>
      <c r="NTC995" s="45"/>
      <c r="NTD995" s="45"/>
      <c r="NTE995" s="45"/>
      <c r="NTF995" s="45"/>
      <c r="NTG995" s="45"/>
      <c r="NTH995" s="45"/>
      <c r="NTI995" s="45"/>
      <c r="NTJ995" s="45"/>
      <c r="NTK995" s="45"/>
      <c r="NTL995" s="45"/>
      <c r="NTM995" s="45"/>
      <c r="NTN995" s="45"/>
      <c r="NTO995" s="45"/>
      <c r="NTP995" s="45"/>
      <c r="NTQ995" s="45"/>
      <c r="NTR995" s="45"/>
      <c r="NTS995" s="45"/>
      <c r="NTT995" s="45"/>
      <c r="NTU995" s="45"/>
      <c r="NTV995" s="45"/>
      <c r="NTW995" s="45"/>
      <c r="NTX995" s="45"/>
      <c r="NTY995" s="45"/>
      <c r="NTZ995" s="45"/>
      <c r="NUA995" s="45"/>
      <c r="NUB995" s="45"/>
      <c r="NUC995" s="45"/>
      <c r="NUD995" s="45"/>
      <c r="NUE995" s="45"/>
      <c r="NUF995" s="45"/>
      <c r="NUG995" s="45"/>
      <c r="NUH995" s="45"/>
      <c r="NUI995" s="45"/>
      <c r="NUJ995" s="45"/>
      <c r="NUK995" s="45"/>
      <c r="NUL995" s="45"/>
      <c r="NUM995" s="45"/>
      <c r="NUN995" s="45"/>
      <c r="NUO995" s="45"/>
      <c r="NUP995" s="45"/>
      <c r="NUQ995" s="45"/>
      <c r="NUR995" s="45"/>
      <c r="NUS995" s="45"/>
      <c r="NUT995" s="45"/>
      <c r="NUU995" s="45"/>
      <c r="NUV995" s="45"/>
      <c r="NUW995" s="45"/>
      <c r="NUX995" s="45"/>
      <c r="NUY995" s="45"/>
      <c r="NUZ995" s="45"/>
      <c r="NVA995" s="45"/>
      <c r="NVB995" s="45"/>
      <c r="NVC995" s="45"/>
      <c r="NVD995" s="45"/>
      <c r="NVE995" s="45"/>
      <c r="NVF995" s="45"/>
      <c r="NVG995" s="45"/>
      <c r="NVH995" s="45"/>
      <c r="NVI995" s="45"/>
      <c r="NVJ995" s="45"/>
      <c r="NVK995" s="45"/>
      <c r="NVL995" s="45"/>
      <c r="NVM995" s="45"/>
      <c r="NVN995" s="45"/>
      <c r="NVO995" s="45"/>
      <c r="NVP995" s="45"/>
      <c r="NVQ995" s="45"/>
      <c r="NVR995" s="45"/>
      <c r="NVS995" s="45"/>
      <c r="NVT995" s="45"/>
      <c r="NVU995" s="45"/>
      <c r="NVV995" s="45"/>
      <c r="NVW995" s="45"/>
      <c r="NVX995" s="45"/>
      <c r="NVY995" s="45"/>
      <c r="NVZ995" s="45"/>
      <c r="NWA995" s="45"/>
      <c r="NWB995" s="45"/>
      <c r="NWC995" s="45"/>
      <c r="NWD995" s="45"/>
      <c r="NWE995" s="45"/>
      <c r="NWF995" s="45"/>
      <c r="NWG995" s="45"/>
      <c r="NWH995" s="45"/>
      <c r="NWI995" s="45"/>
      <c r="NWJ995" s="45"/>
      <c r="NWK995" s="45"/>
      <c r="NWL995" s="45"/>
      <c r="NWM995" s="45"/>
      <c r="NWN995" s="45"/>
      <c r="NWO995" s="45"/>
      <c r="NWP995" s="45"/>
      <c r="NWQ995" s="45"/>
      <c r="NWR995" s="45"/>
      <c r="NWS995" s="45"/>
      <c r="NWT995" s="45"/>
      <c r="NWU995" s="45"/>
      <c r="NWV995" s="45"/>
      <c r="NWW995" s="45"/>
      <c r="NWX995" s="45"/>
      <c r="NWY995" s="45"/>
      <c r="NWZ995" s="45"/>
      <c r="NXA995" s="45"/>
      <c r="NXB995" s="45"/>
      <c r="NXC995" s="45"/>
      <c r="NXD995" s="45"/>
      <c r="NXE995" s="45"/>
      <c r="NXF995" s="45"/>
      <c r="NXG995" s="45"/>
      <c r="NXH995" s="45"/>
      <c r="NXI995" s="45"/>
      <c r="NXJ995" s="45"/>
      <c r="NXK995" s="45"/>
      <c r="NXL995" s="45"/>
      <c r="NXM995" s="45"/>
      <c r="NXN995" s="45"/>
      <c r="NXO995" s="45"/>
      <c r="NXP995" s="45"/>
      <c r="NXQ995" s="45"/>
      <c r="NXR995" s="45"/>
      <c r="NXS995" s="45"/>
      <c r="NXT995" s="45"/>
      <c r="NXU995" s="45"/>
      <c r="NXV995" s="45"/>
      <c r="NXW995" s="45"/>
      <c r="NXX995" s="45"/>
      <c r="NXY995" s="45"/>
      <c r="NXZ995" s="45"/>
      <c r="NYA995" s="45"/>
      <c r="NYB995" s="45"/>
      <c r="NYC995" s="45"/>
      <c r="NYD995" s="45"/>
      <c r="NYE995" s="45"/>
      <c r="NYF995" s="45"/>
      <c r="NYG995" s="45"/>
      <c r="NYH995" s="45"/>
      <c r="NYI995" s="45"/>
      <c r="NYJ995" s="45"/>
      <c r="NYK995" s="45"/>
      <c r="NYL995" s="45"/>
      <c r="NYM995" s="45"/>
      <c r="NYN995" s="45"/>
      <c r="NYO995" s="45"/>
      <c r="NYP995" s="45"/>
      <c r="NYQ995" s="45"/>
      <c r="NYR995" s="45"/>
      <c r="NYS995" s="45"/>
      <c r="NYT995" s="45"/>
      <c r="NYU995" s="45"/>
      <c r="NYV995" s="45"/>
      <c r="NYW995" s="45"/>
      <c r="NYX995" s="45"/>
      <c r="NYY995" s="45"/>
      <c r="NYZ995" s="45"/>
      <c r="NZA995" s="45"/>
      <c r="NZB995" s="45"/>
      <c r="NZC995" s="45"/>
      <c r="NZD995" s="45"/>
      <c r="NZE995" s="45"/>
      <c r="NZF995" s="45"/>
      <c r="NZG995" s="45"/>
      <c r="NZH995" s="45"/>
      <c r="NZI995" s="45"/>
      <c r="NZJ995" s="45"/>
      <c r="NZK995" s="45"/>
      <c r="NZL995" s="45"/>
      <c r="NZM995" s="45"/>
      <c r="NZN995" s="45"/>
      <c r="NZO995" s="45"/>
      <c r="NZP995" s="45"/>
      <c r="NZQ995" s="45"/>
      <c r="NZR995" s="45"/>
      <c r="NZS995" s="45"/>
      <c r="NZT995" s="45"/>
      <c r="NZU995" s="45"/>
      <c r="NZV995" s="45"/>
      <c r="NZW995" s="45"/>
      <c r="NZX995" s="45"/>
      <c r="NZY995" s="45"/>
      <c r="NZZ995" s="45"/>
      <c r="OAA995" s="45"/>
      <c r="OAB995" s="45"/>
      <c r="OAC995" s="45"/>
      <c r="OAD995" s="45"/>
      <c r="OAE995" s="45"/>
      <c r="OAF995" s="45"/>
      <c r="OAG995" s="45"/>
      <c r="OAH995" s="45"/>
      <c r="OAI995" s="45"/>
      <c r="OAJ995" s="45"/>
      <c r="OAK995" s="45"/>
      <c r="OAL995" s="45"/>
      <c r="OAM995" s="45"/>
      <c r="OAN995" s="45"/>
      <c r="OAO995" s="45"/>
      <c r="OAP995" s="45"/>
      <c r="OAQ995" s="45"/>
      <c r="OAR995" s="45"/>
      <c r="OAS995" s="45"/>
      <c r="OAT995" s="45"/>
      <c r="OAU995" s="45"/>
      <c r="OAV995" s="45"/>
      <c r="OAW995" s="45"/>
      <c r="OAX995" s="45"/>
      <c r="OAY995" s="45"/>
      <c r="OAZ995" s="45"/>
      <c r="OBA995" s="45"/>
      <c r="OBB995" s="45"/>
      <c r="OBC995" s="45"/>
      <c r="OBD995" s="45"/>
      <c r="OBE995" s="45"/>
      <c r="OBF995" s="45"/>
      <c r="OBG995" s="45"/>
      <c r="OBH995" s="45"/>
      <c r="OBI995" s="45"/>
      <c r="OBJ995" s="45"/>
      <c r="OBK995" s="45"/>
      <c r="OBL995" s="45"/>
      <c r="OBM995" s="45"/>
      <c r="OBN995" s="45"/>
      <c r="OBO995" s="45"/>
      <c r="OBP995" s="45"/>
      <c r="OBQ995" s="45"/>
      <c r="OBR995" s="45"/>
      <c r="OBS995" s="45"/>
      <c r="OBT995" s="45"/>
      <c r="OBU995" s="45"/>
      <c r="OBV995" s="45"/>
      <c r="OBW995" s="45"/>
      <c r="OBX995" s="45"/>
      <c r="OBY995" s="45"/>
      <c r="OBZ995" s="45"/>
      <c r="OCA995" s="45"/>
      <c r="OCB995" s="45"/>
      <c r="OCC995" s="45"/>
      <c r="OCD995" s="45"/>
      <c r="OCE995" s="45"/>
      <c r="OCF995" s="45"/>
      <c r="OCG995" s="45"/>
      <c r="OCH995" s="45"/>
      <c r="OCI995" s="45"/>
      <c r="OCJ995" s="45"/>
      <c r="OCK995" s="45"/>
      <c r="OCL995" s="45"/>
      <c r="OCM995" s="45"/>
      <c r="OCN995" s="45"/>
      <c r="OCO995" s="45"/>
      <c r="OCP995" s="45"/>
      <c r="OCQ995" s="45"/>
      <c r="OCR995" s="45"/>
      <c r="OCS995" s="45"/>
      <c r="OCT995" s="45"/>
      <c r="OCU995" s="45"/>
      <c r="OCV995" s="45"/>
      <c r="OCW995" s="45"/>
      <c r="OCX995" s="45"/>
      <c r="OCY995" s="45"/>
      <c r="OCZ995" s="45"/>
      <c r="ODA995" s="45"/>
      <c r="ODB995" s="45"/>
      <c r="ODC995" s="45"/>
      <c r="ODD995" s="45"/>
      <c r="ODE995" s="45"/>
      <c r="ODF995" s="45"/>
      <c r="ODG995" s="45"/>
      <c r="ODH995" s="45"/>
      <c r="ODI995" s="45"/>
      <c r="ODJ995" s="45"/>
      <c r="ODK995" s="45"/>
      <c r="ODL995" s="45"/>
      <c r="ODM995" s="45"/>
      <c r="ODN995" s="45"/>
      <c r="ODO995" s="45"/>
      <c r="ODP995" s="45"/>
      <c r="ODQ995" s="45"/>
      <c r="ODR995" s="45"/>
      <c r="ODS995" s="45"/>
      <c r="ODT995" s="45"/>
      <c r="ODU995" s="45"/>
      <c r="ODV995" s="45"/>
      <c r="ODW995" s="45"/>
      <c r="ODX995" s="45"/>
      <c r="ODY995" s="45"/>
      <c r="ODZ995" s="45"/>
      <c r="OEA995" s="45"/>
      <c r="OEB995" s="45"/>
      <c r="OEC995" s="45"/>
      <c r="OED995" s="45"/>
      <c r="OEE995" s="45"/>
      <c r="OEF995" s="45"/>
      <c r="OEG995" s="45"/>
      <c r="OEH995" s="45"/>
      <c r="OEI995" s="45"/>
      <c r="OEJ995" s="45"/>
      <c r="OEK995" s="45"/>
      <c r="OEL995" s="45"/>
      <c r="OEM995" s="45"/>
      <c r="OEN995" s="45"/>
      <c r="OEO995" s="45"/>
      <c r="OEP995" s="45"/>
      <c r="OEQ995" s="45"/>
      <c r="OER995" s="45"/>
      <c r="OES995" s="45"/>
      <c r="OET995" s="45"/>
      <c r="OEU995" s="45"/>
      <c r="OEV995" s="45"/>
      <c r="OEW995" s="45"/>
      <c r="OEX995" s="45"/>
      <c r="OEY995" s="45"/>
      <c r="OEZ995" s="45"/>
      <c r="OFA995" s="45"/>
      <c r="OFB995" s="45"/>
      <c r="OFC995" s="45"/>
      <c r="OFD995" s="45"/>
      <c r="OFE995" s="45"/>
      <c r="OFF995" s="45"/>
      <c r="OFG995" s="45"/>
      <c r="OFH995" s="45"/>
      <c r="OFI995" s="45"/>
      <c r="OFJ995" s="45"/>
      <c r="OFK995" s="45"/>
      <c r="OFL995" s="45"/>
      <c r="OFM995" s="45"/>
      <c r="OFN995" s="45"/>
      <c r="OFO995" s="45"/>
      <c r="OFP995" s="45"/>
      <c r="OFQ995" s="45"/>
      <c r="OFR995" s="45"/>
      <c r="OFS995" s="45"/>
      <c r="OFT995" s="45"/>
      <c r="OFU995" s="45"/>
      <c r="OFV995" s="45"/>
      <c r="OFW995" s="45"/>
      <c r="OFX995" s="45"/>
      <c r="OFY995" s="45"/>
      <c r="OFZ995" s="45"/>
      <c r="OGA995" s="45"/>
      <c r="OGB995" s="45"/>
      <c r="OGC995" s="45"/>
      <c r="OGD995" s="45"/>
      <c r="OGE995" s="45"/>
      <c r="OGF995" s="45"/>
      <c r="OGG995" s="45"/>
      <c r="OGH995" s="45"/>
      <c r="OGI995" s="45"/>
      <c r="OGJ995" s="45"/>
      <c r="OGK995" s="45"/>
      <c r="OGL995" s="45"/>
      <c r="OGM995" s="45"/>
      <c r="OGN995" s="45"/>
      <c r="OGO995" s="45"/>
      <c r="OGP995" s="45"/>
      <c r="OGQ995" s="45"/>
      <c r="OGR995" s="45"/>
      <c r="OGS995" s="45"/>
      <c r="OGT995" s="45"/>
      <c r="OGU995" s="45"/>
      <c r="OGV995" s="45"/>
      <c r="OGW995" s="45"/>
      <c r="OGX995" s="45"/>
      <c r="OGY995" s="45"/>
      <c r="OGZ995" s="45"/>
      <c r="OHA995" s="45"/>
      <c r="OHB995" s="45"/>
      <c r="OHC995" s="45"/>
      <c r="OHD995" s="45"/>
      <c r="OHE995" s="45"/>
      <c r="OHF995" s="45"/>
      <c r="OHG995" s="45"/>
      <c r="OHH995" s="45"/>
      <c r="OHI995" s="45"/>
      <c r="OHJ995" s="45"/>
      <c r="OHK995" s="45"/>
      <c r="OHL995" s="45"/>
      <c r="OHM995" s="45"/>
      <c r="OHN995" s="45"/>
      <c r="OHO995" s="45"/>
      <c r="OHP995" s="45"/>
      <c r="OHQ995" s="45"/>
      <c r="OHR995" s="45"/>
      <c r="OHS995" s="45"/>
      <c r="OHT995" s="45"/>
      <c r="OHU995" s="45"/>
      <c r="OHV995" s="45"/>
      <c r="OHW995" s="45"/>
      <c r="OHX995" s="45"/>
      <c r="OHY995" s="45"/>
      <c r="OHZ995" s="45"/>
      <c r="OIA995" s="45"/>
      <c r="OIB995" s="45"/>
      <c r="OIC995" s="45"/>
      <c r="OID995" s="45"/>
      <c r="OIE995" s="45"/>
      <c r="OIF995" s="45"/>
      <c r="OIG995" s="45"/>
      <c r="OIH995" s="45"/>
      <c r="OII995" s="45"/>
      <c r="OIJ995" s="45"/>
      <c r="OIK995" s="45"/>
      <c r="OIL995" s="45"/>
      <c r="OIM995" s="45"/>
      <c r="OIN995" s="45"/>
      <c r="OIO995" s="45"/>
      <c r="OIP995" s="45"/>
      <c r="OIQ995" s="45"/>
      <c r="OIR995" s="45"/>
      <c r="OIS995" s="45"/>
      <c r="OIT995" s="45"/>
      <c r="OIU995" s="45"/>
      <c r="OIV995" s="45"/>
      <c r="OIW995" s="45"/>
      <c r="OIX995" s="45"/>
      <c r="OIY995" s="45"/>
      <c r="OIZ995" s="45"/>
      <c r="OJA995" s="45"/>
      <c r="OJB995" s="45"/>
      <c r="OJC995" s="45"/>
      <c r="OJD995" s="45"/>
      <c r="OJE995" s="45"/>
      <c r="OJF995" s="45"/>
      <c r="OJG995" s="45"/>
      <c r="OJH995" s="45"/>
      <c r="OJI995" s="45"/>
      <c r="OJJ995" s="45"/>
      <c r="OJK995" s="45"/>
      <c r="OJL995" s="45"/>
      <c r="OJM995" s="45"/>
      <c r="OJN995" s="45"/>
      <c r="OJO995" s="45"/>
      <c r="OJP995" s="45"/>
      <c r="OJQ995" s="45"/>
      <c r="OJR995" s="45"/>
      <c r="OJS995" s="45"/>
      <c r="OJT995" s="45"/>
      <c r="OJU995" s="45"/>
      <c r="OJV995" s="45"/>
      <c r="OJW995" s="45"/>
      <c r="OJX995" s="45"/>
      <c r="OJY995" s="45"/>
      <c r="OJZ995" s="45"/>
      <c r="OKA995" s="45"/>
      <c r="OKB995" s="45"/>
      <c r="OKC995" s="45"/>
      <c r="OKD995" s="45"/>
      <c r="OKE995" s="45"/>
      <c r="OKF995" s="45"/>
      <c r="OKG995" s="45"/>
      <c r="OKH995" s="45"/>
      <c r="OKI995" s="45"/>
      <c r="OKJ995" s="45"/>
      <c r="OKK995" s="45"/>
      <c r="OKL995" s="45"/>
      <c r="OKM995" s="45"/>
      <c r="OKN995" s="45"/>
      <c r="OKO995" s="45"/>
      <c r="OKP995" s="45"/>
      <c r="OKQ995" s="45"/>
      <c r="OKR995" s="45"/>
      <c r="OKS995" s="45"/>
      <c r="OKT995" s="45"/>
      <c r="OKU995" s="45"/>
      <c r="OKV995" s="45"/>
      <c r="OKW995" s="45"/>
      <c r="OKX995" s="45"/>
      <c r="OKY995" s="45"/>
      <c r="OKZ995" s="45"/>
      <c r="OLA995" s="45"/>
      <c r="OLB995" s="45"/>
      <c r="OLC995" s="45"/>
      <c r="OLD995" s="45"/>
      <c r="OLE995" s="45"/>
      <c r="OLF995" s="45"/>
      <c r="OLG995" s="45"/>
      <c r="OLH995" s="45"/>
      <c r="OLI995" s="45"/>
      <c r="OLJ995" s="45"/>
      <c r="OLK995" s="45"/>
      <c r="OLL995" s="45"/>
      <c r="OLM995" s="45"/>
      <c r="OLN995" s="45"/>
      <c r="OLO995" s="45"/>
      <c r="OLP995" s="45"/>
      <c r="OLQ995" s="45"/>
      <c r="OLR995" s="45"/>
      <c r="OLS995" s="45"/>
      <c r="OLT995" s="45"/>
      <c r="OLU995" s="45"/>
      <c r="OLV995" s="45"/>
      <c r="OLW995" s="45"/>
      <c r="OLX995" s="45"/>
      <c r="OLY995" s="45"/>
      <c r="OLZ995" s="45"/>
      <c r="OMA995" s="45"/>
      <c r="OMB995" s="45"/>
      <c r="OMC995" s="45"/>
      <c r="OMD995" s="45"/>
      <c r="OME995" s="45"/>
      <c r="OMF995" s="45"/>
      <c r="OMG995" s="45"/>
      <c r="OMH995" s="45"/>
      <c r="OMI995" s="45"/>
      <c r="OMJ995" s="45"/>
      <c r="OMK995" s="45"/>
      <c r="OML995" s="45"/>
      <c r="OMM995" s="45"/>
      <c r="OMN995" s="45"/>
      <c r="OMO995" s="45"/>
      <c r="OMP995" s="45"/>
      <c r="OMQ995" s="45"/>
      <c r="OMR995" s="45"/>
      <c r="OMS995" s="45"/>
      <c r="OMT995" s="45"/>
      <c r="OMU995" s="45"/>
      <c r="OMV995" s="45"/>
      <c r="OMW995" s="45"/>
      <c r="OMX995" s="45"/>
      <c r="OMY995" s="45"/>
      <c r="OMZ995" s="45"/>
      <c r="ONA995" s="45"/>
      <c r="ONB995" s="45"/>
      <c r="ONC995" s="45"/>
      <c r="OND995" s="45"/>
      <c r="ONE995" s="45"/>
      <c r="ONF995" s="45"/>
      <c r="ONG995" s="45"/>
      <c r="ONH995" s="45"/>
      <c r="ONI995" s="45"/>
      <c r="ONJ995" s="45"/>
      <c r="ONK995" s="45"/>
      <c r="ONL995" s="45"/>
      <c r="ONM995" s="45"/>
      <c r="ONN995" s="45"/>
      <c r="ONO995" s="45"/>
      <c r="ONP995" s="45"/>
      <c r="ONQ995" s="45"/>
      <c r="ONR995" s="45"/>
      <c r="ONS995" s="45"/>
      <c r="ONT995" s="45"/>
      <c r="ONU995" s="45"/>
      <c r="ONV995" s="45"/>
      <c r="ONW995" s="45"/>
      <c r="ONX995" s="45"/>
      <c r="ONY995" s="45"/>
      <c r="ONZ995" s="45"/>
      <c r="OOA995" s="45"/>
      <c r="OOB995" s="45"/>
      <c r="OOC995" s="45"/>
      <c r="OOD995" s="45"/>
      <c r="OOE995" s="45"/>
      <c r="OOF995" s="45"/>
      <c r="OOG995" s="45"/>
      <c r="OOH995" s="45"/>
      <c r="OOI995" s="45"/>
      <c r="OOJ995" s="45"/>
      <c r="OOK995" s="45"/>
      <c r="OOL995" s="45"/>
      <c r="OOM995" s="45"/>
      <c r="OON995" s="45"/>
      <c r="OOO995" s="45"/>
      <c r="OOP995" s="45"/>
      <c r="OOQ995" s="45"/>
      <c r="OOR995" s="45"/>
      <c r="OOS995" s="45"/>
      <c r="OOT995" s="45"/>
      <c r="OOU995" s="45"/>
      <c r="OOV995" s="45"/>
      <c r="OOW995" s="45"/>
      <c r="OOX995" s="45"/>
      <c r="OOY995" s="45"/>
      <c r="OOZ995" s="45"/>
      <c r="OPA995" s="45"/>
      <c r="OPB995" s="45"/>
      <c r="OPC995" s="45"/>
      <c r="OPD995" s="45"/>
      <c r="OPE995" s="45"/>
      <c r="OPF995" s="45"/>
      <c r="OPG995" s="45"/>
      <c r="OPH995" s="45"/>
      <c r="OPI995" s="45"/>
      <c r="OPJ995" s="45"/>
      <c r="OPK995" s="45"/>
      <c r="OPL995" s="45"/>
      <c r="OPM995" s="45"/>
      <c r="OPN995" s="45"/>
      <c r="OPO995" s="45"/>
      <c r="OPP995" s="45"/>
      <c r="OPQ995" s="45"/>
      <c r="OPR995" s="45"/>
      <c r="OPS995" s="45"/>
      <c r="OPT995" s="45"/>
      <c r="OPU995" s="45"/>
      <c r="OPV995" s="45"/>
      <c r="OPW995" s="45"/>
      <c r="OPX995" s="45"/>
      <c r="OPY995" s="45"/>
      <c r="OPZ995" s="45"/>
      <c r="OQA995" s="45"/>
      <c r="OQB995" s="45"/>
      <c r="OQC995" s="45"/>
      <c r="OQD995" s="45"/>
      <c r="OQE995" s="45"/>
      <c r="OQF995" s="45"/>
      <c r="OQG995" s="45"/>
      <c r="OQH995" s="45"/>
      <c r="OQI995" s="45"/>
      <c r="OQJ995" s="45"/>
      <c r="OQK995" s="45"/>
      <c r="OQL995" s="45"/>
      <c r="OQM995" s="45"/>
      <c r="OQN995" s="45"/>
      <c r="OQO995" s="45"/>
      <c r="OQP995" s="45"/>
      <c r="OQQ995" s="45"/>
      <c r="OQR995" s="45"/>
      <c r="OQS995" s="45"/>
      <c r="OQT995" s="45"/>
      <c r="OQU995" s="45"/>
      <c r="OQV995" s="45"/>
      <c r="OQW995" s="45"/>
      <c r="OQX995" s="45"/>
      <c r="OQY995" s="45"/>
      <c r="OQZ995" s="45"/>
      <c r="ORA995" s="45"/>
      <c r="ORB995" s="45"/>
      <c r="ORC995" s="45"/>
      <c r="ORD995" s="45"/>
      <c r="ORE995" s="45"/>
      <c r="ORF995" s="45"/>
      <c r="ORG995" s="45"/>
      <c r="ORH995" s="45"/>
      <c r="ORI995" s="45"/>
      <c r="ORJ995" s="45"/>
      <c r="ORK995" s="45"/>
      <c r="ORL995" s="45"/>
      <c r="ORM995" s="45"/>
      <c r="ORN995" s="45"/>
      <c r="ORO995" s="45"/>
      <c r="ORP995" s="45"/>
      <c r="ORQ995" s="45"/>
      <c r="ORR995" s="45"/>
      <c r="ORS995" s="45"/>
      <c r="ORT995" s="45"/>
      <c r="ORU995" s="45"/>
      <c r="ORV995" s="45"/>
      <c r="ORW995" s="45"/>
      <c r="ORX995" s="45"/>
      <c r="ORY995" s="45"/>
      <c r="ORZ995" s="45"/>
      <c r="OSA995" s="45"/>
      <c r="OSB995" s="45"/>
      <c r="OSC995" s="45"/>
      <c r="OSD995" s="45"/>
      <c r="OSE995" s="45"/>
      <c r="OSF995" s="45"/>
      <c r="OSG995" s="45"/>
      <c r="OSH995" s="45"/>
      <c r="OSI995" s="45"/>
      <c r="OSJ995" s="45"/>
      <c r="OSK995" s="45"/>
      <c r="OSL995" s="45"/>
      <c r="OSM995" s="45"/>
      <c r="OSN995" s="45"/>
      <c r="OSO995" s="45"/>
      <c r="OSP995" s="45"/>
      <c r="OSQ995" s="45"/>
      <c r="OSR995" s="45"/>
      <c r="OSS995" s="45"/>
      <c r="OST995" s="45"/>
      <c r="OSU995" s="45"/>
      <c r="OSV995" s="45"/>
      <c r="OSW995" s="45"/>
      <c r="OSX995" s="45"/>
      <c r="OSY995" s="45"/>
      <c r="OSZ995" s="45"/>
      <c r="OTA995" s="45"/>
      <c r="OTB995" s="45"/>
      <c r="OTC995" s="45"/>
      <c r="OTD995" s="45"/>
      <c r="OTE995" s="45"/>
      <c r="OTF995" s="45"/>
      <c r="OTG995" s="45"/>
      <c r="OTH995" s="45"/>
      <c r="OTI995" s="45"/>
      <c r="OTJ995" s="45"/>
      <c r="OTK995" s="45"/>
      <c r="OTL995" s="45"/>
      <c r="OTM995" s="45"/>
      <c r="OTN995" s="45"/>
      <c r="OTO995" s="45"/>
      <c r="OTP995" s="45"/>
      <c r="OTQ995" s="45"/>
      <c r="OTR995" s="45"/>
      <c r="OTS995" s="45"/>
      <c r="OTT995" s="45"/>
      <c r="OTU995" s="45"/>
      <c r="OTV995" s="45"/>
      <c r="OTW995" s="45"/>
      <c r="OTX995" s="45"/>
      <c r="OTY995" s="45"/>
      <c r="OTZ995" s="45"/>
      <c r="OUA995" s="45"/>
      <c r="OUB995" s="45"/>
      <c r="OUC995" s="45"/>
      <c r="OUD995" s="45"/>
      <c r="OUE995" s="45"/>
      <c r="OUF995" s="45"/>
      <c r="OUG995" s="45"/>
      <c r="OUH995" s="45"/>
      <c r="OUI995" s="45"/>
      <c r="OUJ995" s="45"/>
      <c r="OUK995" s="45"/>
      <c r="OUL995" s="45"/>
      <c r="OUM995" s="45"/>
      <c r="OUN995" s="45"/>
      <c r="OUO995" s="45"/>
      <c r="OUP995" s="45"/>
      <c r="OUQ995" s="45"/>
      <c r="OUR995" s="45"/>
      <c r="OUS995" s="45"/>
      <c r="OUT995" s="45"/>
      <c r="OUU995" s="45"/>
      <c r="OUV995" s="45"/>
      <c r="OUW995" s="45"/>
      <c r="OUX995" s="45"/>
      <c r="OUY995" s="45"/>
      <c r="OUZ995" s="45"/>
      <c r="OVA995" s="45"/>
      <c r="OVB995" s="45"/>
      <c r="OVC995" s="45"/>
      <c r="OVD995" s="45"/>
      <c r="OVE995" s="45"/>
      <c r="OVF995" s="45"/>
      <c r="OVG995" s="45"/>
      <c r="OVH995" s="45"/>
      <c r="OVI995" s="45"/>
      <c r="OVJ995" s="45"/>
      <c r="OVK995" s="45"/>
      <c r="OVL995" s="45"/>
      <c r="OVM995" s="45"/>
      <c r="OVN995" s="45"/>
      <c r="OVO995" s="45"/>
      <c r="OVP995" s="45"/>
      <c r="OVQ995" s="45"/>
      <c r="OVR995" s="45"/>
      <c r="OVS995" s="45"/>
      <c r="OVT995" s="45"/>
      <c r="OVU995" s="45"/>
      <c r="OVV995" s="45"/>
      <c r="OVW995" s="45"/>
      <c r="OVX995" s="45"/>
      <c r="OVY995" s="45"/>
      <c r="OVZ995" s="45"/>
      <c r="OWA995" s="45"/>
      <c r="OWB995" s="45"/>
      <c r="OWC995" s="45"/>
      <c r="OWD995" s="45"/>
      <c r="OWE995" s="45"/>
      <c r="OWF995" s="45"/>
      <c r="OWG995" s="45"/>
      <c r="OWH995" s="45"/>
      <c r="OWI995" s="45"/>
      <c r="OWJ995" s="45"/>
      <c r="OWK995" s="45"/>
      <c r="OWL995" s="45"/>
      <c r="OWM995" s="45"/>
      <c r="OWN995" s="45"/>
      <c r="OWO995" s="45"/>
      <c r="OWP995" s="45"/>
      <c r="OWQ995" s="45"/>
      <c r="OWR995" s="45"/>
      <c r="OWS995" s="45"/>
      <c r="OWT995" s="45"/>
      <c r="OWU995" s="45"/>
      <c r="OWV995" s="45"/>
      <c r="OWW995" s="45"/>
      <c r="OWX995" s="45"/>
      <c r="OWY995" s="45"/>
      <c r="OWZ995" s="45"/>
      <c r="OXA995" s="45"/>
      <c r="OXB995" s="45"/>
      <c r="OXC995" s="45"/>
      <c r="OXD995" s="45"/>
      <c r="OXE995" s="45"/>
      <c r="OXF995" s="45"/>
      <c r="OXG995" s="45"/>
      <c r="OXH995" s="45"/>
      <c r="OXI995" s="45"/>
      <c r="OXJ995" s="45"/>
      <c r="OXK995" s="45"/>
      <c r="OXL995" s="45"/>
      <c r="OXM995" s="45"/>
      <c r="OXN995" s="45"/>
      <c r="OXO995" s="45"/>
      <c r="OXP995" s="45"/>
      <c r="OXQ995" s="45"/>
      <c r="OXR995" s="45"/>
      <c r="OXS995" s="45"/>
      <c r="OXT995" s="45"/>
      <c r="OXU995" s="45"/>
      <c r="OXV995" s="45"/>
      <c r="OXW995" s="45"/>
      <c r="OXX995" s="45"/>
      <c r="OXY995" s="45"/>
      <c r="OXZ995" s="45"/>
      <c r="OYA995" s="45"/>
      <c r="OYB995" s="45"/>
      <c r="OYC995" s="45"/>
      <c r="OYD995" s="45"/>
      <c r="OYE995" s="45"/>
      <c r="OYF995" s="45"/>
      <c r="OYG995" s="45"/>
      <c r="OYH995" s="45"/>
      <c r="OYI995" s="45"/>
      <c r="OYJ995" s="45"/>
      <c r="OYK995" s="45"/>
      <c r="OYL995" s="45"/>
      <c r="OYM995" s="45"/>
      <c r="OYN995" s="45"/>
      <c r="OYO995" s="45"/>
      <c r="OYP995" s="45"/>
      <c r="OYQ995" s="45"/>
      <c r="OYR995" s="45"/>
      <c r="OYS995" s="45"/>
      <c r="OYT995" s="45"/>
      <c r="OYU995" s="45"/>
      <c r="OYV995" s="45"/>
      <c r="OYW995" s="45"/>
      <c r="OYX995" s="45"/>
      <c r="OYY995" s="45"/>
      <c r="OYZ995" s="45"/>
      <c r="OZA995" s="45"/>
      <c r="OZB995" s="45"/>
      <c r="OZC995" s="45"/>
      <c r="OZD995" s="45"/>
      <c r="OZE995" s="45"/>
      <c r="OZF995" s="45"/>
      <c r="OZG995" s="45"/>
      <c r="OZH995" s="45"/>
      <c r="OZI995" s="45"/>
      <c r="OZJ995" s="45"/>
      <c r="OZK995" s="45"/>
      <c r="OZL995" s="45"/>
      <c r="OZM995" s="45"/>
      <c r="OZN995" s="45"/>
      <c r="OZO995" s="45"/>
      <c r="OZP995" s="45"/>
      <c r="OZQ995" s="45"/>
      <c r="OZR995" s="45"/>
      <c r="OZS995" s="45"/>
      <c r="OZT995" s="45"/>
      <c r="OZU995" s="45"/>
      <c r="OZV995" s="45"/>
      <c r="OZW995" s="45"/>
      <c r="OZX995" s="45"/>
      <c r="OZY995" s="45"/>
      <c r="OZZ995" s="45"/>
      <c r="PAA995" s="45"/>
      <c r="PAB995" s="45"/>
      <c r="PAC995" s="45"/>
      <c r="PAD995" s="45"/>
      <c r="PAE995" s="45"/>
      <c r="PAF995" s="45"/>
      <c r="PAG995" s="45"/>
      <c r="PAH995" s="45"/>
      <c r="PAI995" s="45"/>
      <c r="PAJ995" s="45"/>
      <c r="PAK995" s="45"/>
      <c r="PAL995" s="45"/>
      <c r="PAM995" s="45"/>
      <c r="PAN995" s="45"/>
      <c r="PAO995" s="45"/>
      <c r="PAP995" s="45"/>
      <c r="PAQ995" s="45"/>
      <c r="PAR995" s="45"/>
      <c r="PAS995" s="45"/>
      <c r="PAT995" s="45"/>
      <c r="PAU995" s="45"/>
      <c r="PAV995" s="45"/>
      <c r="PAW995" s="45"/>
      <c r="PAX995" s="45"/>
      <c r="PAY995" s="45"/>
      <c r="PAZ995" s="45"/>
      <c r="PBA995" s="45"/>
      <c r="PBB995" s="45"/>
      <c r="PBC995" s="45"/>
      <c r="PBD995" s="45"/>
      <c r="PBE995" s="45"/>
      <c r="PBF995" s="45"/>
      <c r="PBG995" s="45"/>
      <c r="PBH995" s="45"/>
      <c r="PBI995" s="45"/>
      <c r="PBJ995" s="45"/>
      <c r="PBK995" s="45"/>
      <c r="PBL995" s="45"/>
      <c r="PBM995" s="45"/>
      <c r="PBN995" s="45"/>
      <c r="PBO995" s="45"/>
      <c r="PBP995" s="45"/>
      <c r="PBQ995" s="45"/>
      <c r="PBR995" s="45"/>
      <c r="PBS995" s="45"/>
      <c r="PBT995" s="45"/>
      <c r="PBU995" s="45"/>
      <c r="PBV995" s="45"/>
      <c r="PBW995" s="45"/>
      <c r="PBX995" s="45"/>
      <c r="PBY995" s="45"/>
      <c r="PBZ995" s="45"/>
      <c r="PCA995" s="45"/>
      <c r="PCB995" s="45"/>
      <c r="PCC995" s="45"/>
      <c r="PCD995" s="45"/>
      <c r="PCE995" s="45"/>
      <c r="PCF995" s="45"/>
      <c r="PCG995" s="45"/>
      <c r="PCH995" s="45"/>
      <c r="PCI995" s="45"/>
      <c r="PCJ995" s="45"/>
      <c r="PCK995" s="45"/>
      <c r="PCL995" s="45"/>
      <c r="PCM995" s="45"/>
      <c r="PCN995" s="45"/>
      <c r="PCO995" s="45"/>
      <c r="PCP995" s="45"/>
      <c r="PCQ995" s="45"/>
      <c r="PCR995" s="45"/>
      <c r="PCS995" s="45"/>
      <c r="PCT995" s="45"/>
      <c r="PCU995" s="45"/>
      <c r="PCV995" s="45"/>
      <c r="PCW995" s="45"/>
      <c r="PCX995" s="45"/>
      <c r="PCY995" s="45"/>
      <c r="PCZ995" s="45"/>
      <c r="PDA995" s="45"/>
      <c r="PDB995" s="45"/>
      <c r="PDC995" s="45"/>
      <c r="PDD995" s="45"/>
      <c r="PDE995" s="45"/>
      <c r="PDF995" s="45"/>
      <c r="PDG995" s="45"/>
      <c r="PDH995" s="45"/>
      <c r="PDI995" s="45"/>
      <c r="PDJ995" s="45"/>
      <c r="PDK995" s="45"/>
      <c r="PDL995" s="45"/>
      <c r="PDM995" s="45"/>
      <c r="PDN995" s="45"/>
      <c r="PDO995" s="45"/>
      <c r="PDP995" s="45"/>
      <c r="PDQ995" s="45"/>
      <c r="PDR995" s="45"/>
      <c r="PDS995" s="45"/>
      <c r="PDT995" s="45"/>
      <c r="PDU995" s="45"/>
      <c r="PDV995" s="45"/>
      <c r="PDW995" s="45"/>
      <c r="PDX995" s="45"/>
      <c r="PDY995" s="45"/>
      <c r="PDZ995" s="45"/>
      <c r="PEA995" s="45"/>
      <c r="PEB995" s="45"/>
      <c r="PEC995" s="45"/>
      <c r="PED995" s="45"/>
      <c r="PEE995" s="45"/>
      <c r="PEF995" s="45"/>
      <c r="PEG995" s="45"/>
      <c r="PEH995" s="45"/>
      <c r="PEI995" s="45"/>
      <c r="PEJ995" s="45"/>
      <c r="PEK995" s="45"/>
      <c r="PEL995" s="45"/>
      <c r="PEM995" s="45"/>
      <c r="PEN995" s="45"/>
      <c r="PEO995" s="45"/>
      <c r="PEP995" s="45"/>
      <c r="PEQ995" s="45"/>
      <c r="PER995" s="45"/>
      <c r="PES995" s="45"/>
      <c r="PET995" s="45"/>
      <c r="PEU995" s="45"/>
      <c r="PEV995" s="45"/>
      <c r="PEW995" s="45"/>
      <c r="PEX995" s="45"/>
      <c r="PEY995" s="45"/>
      <c r="PEZ995" s="45"/>
      <c r="PFA995" s="45"/>
      <c r="PFB995" s="45"/>
      <c r="PFC995" s="45"/>
      <c r="PFD995" s="45"/>
      <c r="PFE995" s="45"/>
      <c r="PFF995" s="45"/>
      <c r="PFG995" s="45"/>
      <c r="PFH995" s="45"/>
      <c r="PFI995" s="45"/>
      <c r="PFJ995" s="45"/>
      <c r="PFK995" s="45"/>
      <c r="PFL995" s="45"/>
      <c r="PFM995" s="45"/>
      <c r="PFN995" s="45"/>
      <c r="PFO995" s="45"/>
      <c r="PFP995" s="45"/>
      <c r="PFQ995" s="45"/>
      <c r="PFR995" s="45"/>
      <c r="PFS995" s="45"/>
      <c r="PFT995" s="45"/>
      <c r="PFU995" s="45"/>
      <c r="PFV995" s="45"/>
      <c r="PFW995" s="45"/>
      <c r="PFX995" s="45"/>
      <c r="PFY995" s="45"/>
      <c r="PFZ995" s="45"/>
      <c r="PGA995" s="45"/>
      <c r="PGB995" s="45"/>
      <c r="PGC995" s="45"/>
      <c r="PGD995" s="45"/>
      <c r="PGE995" s="45"/>
      <c r="PGF995" s="45"/>
      <c r="PGG995" s="45"/>
      <c r="PGH995" s="45"/>
      <c r="PGI995" s="45"/>
      <c r="PGJ995" s="45"/>
      <c r="PGK995" s="45"/>
      <c r="PGL995" s="45"/>
      <c r="PGM995" s="45"/>
      <c r="PGN995" s="45"/>
      <c r="PGO995" s="45"/>
      <c r="PGP995" s="45"/>
      <c r="PGQ995" s="45"/>
      <c r="PGR995" s="45"/>
      <c r="PGS995" s="45"/>
      <c r="PGT995" s="45"/>
      <c r="PGU995" s="45"/>
      <c r="PGV995" s="45"/>
      <c r="PGW995" s="45"/>
      <c r="PGX995" s="45"/>
      <c r="PGY995" s="45"/>
      <c r="PGZ995" s="45"/>
      <c r="PHA995" s="45"/>
      <c r="PHB995" s="45"/>
      <c r="PHC995" s="45"/>
      <c r="PHD995" s="45"/>
      <c r="PHE995" s="45"/>
      <c r="PHF995" s="45"/>
      <c r="PHG995" s="45"/>
      <c r="PHH995" s="45"/>
      <c r="PHI995" s="45"/>
      <c r="PHJ995" s="45"/>
      <c r="PHK995" s="45"/>
      <c r="PHL995" s="45"/>
      <c r="PHM995" s="45"/>
      <c r="PHN995" s="45"/>
      <c r="PHO995" s="45"/>
      <c r="PHP995" s="45"/>
      <c r="PHQ995" s="45"/>
      <c r="PHR995" s="45"/>
      <c r="PHS995" s="45"/>
      <c r="PHT995" s="45"/>
      <c r="PHU995" s="45"/>
      <c r="PHV995" s="45"/>
      <c r="PHW995" s="45"/>
      <c r="PHX995" s="45"/>
      <c r="PHY995" s="45"/>
      <c r="PHZ995" s="45"/>
      <c r="PIA995" s="45"/>
      <c r="PIB995" s="45"/>
      <c r="PIC995" s="45"/>
      <c r="PID995" s="45"/>
      <c r="PIE995" s="45"/>
      <c r="PIF995" s="45"/>
      <c r="PIG995" s="45"/>
      <c r="PIH995" s="45"/>
      <c r="PII995" s="45"/>
      <c r="PIJ995" s="45"/>
      <c r="PIK995" s="45"/>
      <c r="PIL995" s="45"/>
      <c r="PIM995" s="45"/>
      <c r="PIN995" s="45"/>
      <c r="PIO995" s="45"/>
      <c r="PIP995" s="45"/>
      <c r="PIQ995" s="45"/>
      <c r="PIR995" s="45"/>
      <c r="PIS995" s="45"/>
      <c r="PIT995" s="45"/>
      <c r="PIU995" s="45"/>
      <c r="PIV995" s="45"/>
      <c r="PIW995" s="45"/>
      <c r="PIX995" s="45"/>
      <c r="PIY995" s="45"/>
      <c r="PIZ995" s="45"/>
      <c r="PJA995" s="45"/>
      <c r="PJB995" s="45"/>
      <c r="PJC995" s="45"/>
      <c r="PJD995" s="45"/>
      <c r="PJE995" s="45"/>
      <c r="PJF995" s="45"/>
      <c r="PJG995" s="45"/>
      <c r="PJH995" s="45"/>
      <c r="PJI995" s="45"/>
      <c r="PJJ995" s="45"/>
      <c r="PJK995" s="45"/>
      <c r="PJL995" s="45"/>
      <c r="PJM995" s="45"/>
      <c r="PJN995" s="45"/>
      <c r="PJO995" s="45"/>
      <c r="PJP995" s="45"/>
      <c r="PJQ995" s="45"/>
      <c r="PJR995" s="45"/>
      <c r="PJS995" s="45"/>
      <c r="PJT995" s="45"/>
      <c r="PJU995" s="45"/>
      <c r="PJV995" s="45"/>
      <c r="PJW995" s="45"/>
      <c r="PJX995" s="45"/>
      <c r="PJY995" s="45"/>
      <c r="PJZ995" s="45"/>
      <c r="PKA995" s="45"/>
      <c r="PKB995" s="45"/>
      <c r="PKC995" s="45"/>
      <c r="PKD995" s="45"/>
      <c r="PKE995" s="45"/>
      <c r="PKF995" s="45"/>
      <c r="PKG995" s="45"/>
      <c r="PKH995" s="45"/>
      <c r="PKI995" s="45"/>
      <c r="PKJ995" s="45"/>
      <c r="PKK995" s="45"/>
      <c r="PKL995" s="45"/>
      <c r="PKM995" s="45"/>
      <c r="PKN995" s="45"/>
      <c r="PKO995" s="45"/>
      <c r="PKP995" s="45"/>
      <c r="PKQ995" s="45"/>
      <c r="PKR995" s="45"/>
      <c r="PKS995" s="45"/>
      <c r="PKT995" s="45"/>
      <c r="PKU995" s="45"/>
      <c r="PKV995" s="45"/>
      <c r="PKW995" s="45"/>
      <c r="PKX995" s="45"/>
      <c r="PKY995" s="45"/>
      <c r="PKZ995" s="45"/>
      <c r="PLA995" s="45"/>
      <c r="PLB995" s="45"/>
      <c r="PLC995" s="45"/>
      <c r="PLD995" s="45"/>
      <c r="PLE995" s="45"/>
      <c r="PLF995" s="45"/>
      <c r="PLG995" s="45"/>
      <c r="PLH995" s="45"/>
      <c r="PLI995" s="45"/>
      <c r="PLJ995" s="45"/>
      <c r="PLK995" s="45"/>
      <c r="PLL995" s="45"/>
      <c r="PLM995" s="45"/>
      <c r="PLN995" s="45"/>
      <c r="PLO995" s="45"/>
      <c r="PLP995" s="45"/>
      <c r="PLQ995" s="45"/>
      <c r="PLR995" s="45"/>
      <c r="PLS995" s="45"/>
      <c r="PLT995" s="45"/>
      <c r="PLU995" s="45"/>
      <c r="PLV995" s="45"/>
      <c r="PLW995" s="45"/>
      <c r="PLX995" s="45"/>
      <c r="PLY995" s="45"/>
      <c r="PLZ995" s="45"/>
      <c r="PMA995" s="45"/>
      <c r="PMB995" s="45"/>
      <c r="PMC995" s="45"/>
      <c r="PMD995" s="45"/>
      <c r="PME995" s="45"/>
      <c r="PMF995" s="45"/>
      <c r="PMG995" s="45"/>
      <c r="PMH995" s="45"/>
      <c r="PMI995" s="45"/>
      <c r="PMJ995" s="45"/>
      <c r="PMK995" s="45"/>
      <c r="PML995" s="45"/>
      <c r="PMM995" s="45"/>
      <c r="PMN995" s="45"/>
      <c r="PMO995" s="45"/>
      <c r="PMP995" s="45"/>
      <c r="PMQ995" s="45"/>
      <c r="PMR995" s="45"/>
      <c r="PMS995" s="45"/>
      <c r="PMT995" s="45"/>
      <c r="PMU995" s="45"/>
      <c r="PMV995" s="45"/>
      <c r="PMW995" s="45"/>
      <c r="PMX995" s="45"/>
      <c r="PMY995" s="45"/>
      <c r="PMZ995" s="45"/>
      <c r="PNA995" s="45"/>
      <c r="PNB995" s="45"/>
      <c r="PNC995" s="45"/>
      <c r="PND995" s="45"/>
      <c r="PNE995" s="45"/>
      <c r="PNF995" s="45"/>
      <c r="PNG995" s="45"/>
      <c r="PNH995" s="45"/>
      <c r="PNI995" s="45"/>
      <c r="PNJ995" s="45"/>
      <c r="PNK995" s="45"/>
      <c r="PNL995" s="45"/>
      <c r="PNM995" s="45"/>
      <c r="PNN995" s="45"/>
      <c r="PNO995" s="45"/>
      <c r="PNP995" s="45"/>
      <c r="PNQ995" s="45"/>
      <c r="PNR995" s="45"/>
      <c r="PNS995" s="45"/>
      <c r="PNT995" s="45"/>
      <c r="PNU995" s="45"/>
      <c r="PNV995" s="45"/>
      <c r="PNW995" s="45"/>
      <c r="PNX995" s="45"/>
      <c r="PNY995" s="45"/>
      <c r="PNZ995" s="45"/>
      <c r="POA995" s="45"/>
      <c r="POB995" s="45"/>
      <c r="POC995" s="45"/>
      <c r="POD995" s="45"/>
      <c r="POE995" s="45"/>
      <c r="POF995" s="45"/>
      <c r="POG995" s="45"/>
      <c r="POH995" s="45"/>
      <c r="POI995" s="45"/>
      <c r="POJ995" s="45"/>
      <c r="POK995" s="45"/>
      <c r="POL995" s="45"/>
      <c r="POM995" s="45"/>
      <c r="PON995" s="45"/>
      <c r="POO995" s="45"/>
      <c r="POP995" s="45"/>
      <c r="POQ995" s="45"/>
      <c r="POR995" s="45"/>
      <c r="POS995" s="45"/>
      <c r="POT995" s="45"/>
      <c r="POU995" s="45"/>
      <c r="POV995" s="45"/>
      <c r="POW995" s="45"/>
      <c r="POX995" s="45"/>
      <c r="POY995" s="45"/>
      <c r="POZ995" s="45"/>
      <c r="PPA995" s="45"/>
      <c r="PPB995" s="45"/>
      <c r="PPC995" s="45"/>
      <c r="PPD995" s="45"/>
      <c r="PPE995" s="45"/>
      <c r="PPF995" s="45"/>
      <c r="PPG995" s="45"/>
      <c r="PPH995" s="45"/>
      <c r="PPI995" s="45"/>
      <c r="PPJ995" s="45"/>
      <c r="PPK995" s="45"/>
      <c r="PPL995" s="45"/>
      <c r="PPM995" s="45"/>
      <c r="PPN995" s="45"/>
      <c r="PPO995" s="45"/>
      <c r="PPP995" s="45"/>
      <c r="PPQ995" s="45"/>
      <c r="PPR995" s="45"/>
      <c r="PPS995" s="45"/>
      <c r="PPT995" s="45"/>
      <c r="PPU995" s="45"/>
      <c r="PPV995" s="45"/>
      <c r="PPW995" s="45"/>
      <c r="PPX995" s="45"/>
      <c r="PPY995" s="45"/>
      <c r="PPZ995" s="45"/>
      <c r="PQA995" s="45"/>
      <c r="PQB995" s="45"/>
      <c r="PQC995" s="45"/>
      <c r="PQD995" s="45"/>
      <c r="PQE995" s="45"/>
      <c r="PQF995" s="45"/>
      <c r="PQG995" s="45"/>
      <c r="PQH995" s="45"/>
      <c r="PQI995" s="45"/>
      <c r="PQJ995" s="45"/>
      <c r="PQK995" s="45"/>
      <c r="PQL995" s="45"/>
      <c r="PQM995" s="45"/>
      <c r="PQN995" s="45"/>
      <c r="PQO995" s="45"/>
      <c r="PQP995" s="45"/>
      <c r="PQQ995" s="45"/>
      <c r="PQR995" s="45"/>
      <c r="PQS995" s="45"/>
      <c r="PQT995" s="45"/>
      <c r="PQU995" s="45"/>
      <c r="PQV995" s="45"/>
      <c r="PQW995" s="45"/>
      <c r="PQX995" s="45"/>
      <c r="PQY995" s="45"/>
      <c r="PQZ995" s="45"/>
      <c r="PRA995" s="45"/>
      <c r="PRB995" s="45"/>
      <c r="PRC995" s="45"/>
      <c r="PRD995" s="45"/>
      <c r="PRE995" s="45"/>
      <c r="PRF995" s="45"/>
      <c r="PRG995" s="45"/>
      <c r="PRH995" s="45"/>
      <c r="PRI995" s="45"/>
      <c r="PRJ995" s="45"/>
      <c r="PRK995" s="45"/>
      <c r="PRL995" s="45"/>
      <c r="PRM995" s="45"/>
      <c r="PRN995" s="45"/>
      <c r="PRO995" s="45"/>
      <c r="PRP995" s="45"/>
      <c r="PRQ995" s="45"/>
      <c r="PRR995" s="45"/>
      <c r="PRS995" s="45"/>
      <c r="PRT995" s="45"/>
      <c r="PRU995" s="45"/>
      <c r="PRV995" s="45"/>
      <c r="PRW995" s="45"/>
      <c r="PRX995" s="45"/>
      <c r="PRY995" s="45"/>
      <c r="PRZ995" s="45"/>
      <c r="PSA995" s="45"/>
      <c r="PSB995" s="45"/>
      <c r="PSC995" s="45"/>
      <c r="PSD995" s="45"/>
      <c r="PSE995" s="45"/>
      <c r="PSF995" s="45"/>
      <c r="PSG995" s="45"/>
      <c r="PSH995" s="45"/>
      <c r="PSI995" s="45"/>
      <c r="PSJ995" s="45"/>
      <c r="PSK995" s="45"/>
      <c r="PSL995" s="45"/>
      <c r="PSM995" s="45"/>
      <c r="PSN995" s="45"/>
      <c r="PSO995" s="45"/>
      <c r="PSP995" s="45"/>
      <c r="PSQ995" s="45"/>
      <c r="PSR995" s="45"/>
      <c r="PSS995" s="45"/>
      <c r="PST995" s="45"/>
      <c r="PSU995" s="45"/>
      <c r="PSV995" s="45"/>
      <c r="PSW995" s="45"/>
      <c r="PSX995" s="45"/>
      <c r="PSY995" s="45"/>
      <c r="PSZ995" s="45"/>
      <c r="PTA995" s="45"/>
      <c r="PTB995" s="45"/>
      <c r="PTC995" s="45"/>
      <c r="PTD995" s="45"/>
      <c r="PTE995" s="45"/>
      <c r="PTF995" s="45"/>
      <c r="PTG995" s="45"/>
      <c r="PTH995" s="45"/>
      <c r="PTI995" s="45"/>
      <c r="PTJ995" s="45"/>
      <c r="PTK995" s="45"/>
      <c r="PTL995" s="45"/>
      <c r="PTM995" s="45"/>
      <c r="PTN995" s="45"/>
      <c r="PTO995" s="45"/>
      <c r="PTP995" s="45"/>
      <c r="PTQ995" s="45"/>
      <c r="PTR995" s="45"/>
      <c r="PTS995" s="45"/>
      <c r="PTT995" s="45"/>
      <c r="PTU995" s="45"/>
      <c r="PTV995" s="45"/>
      <c r="PTW995" s="45"/>
      <c r="PTX995" s="45"/>
      <c r="PTY995" s="45"/>
      <c r="PTZ995" s="45"/>
      <c r="PUA995" s="45"/>
      <c r="PUB995" s="45"/>
      <c r="PUC995" s="45"/>
      <c r="PUD995" s="45"/>
      <c r="PUE995" s="45"/>
      <c r="PUF995" s="45"/>
      <c r="PUG995" s="45"/>
      <c r="PUH995" s="45"/>
      <c r="PUI995" s="45"/>
      <c r="PUJ995" s="45"/>
      <c r="PUK995" s="45"/>
      <c r="PUL995" s="45"/>
      <c r="PUM995" s="45"/>
      <c r="PUN995" s="45"/>
      <c r="PUO995" s="45"/>
      <c r="PUP995" s="45"/>
      <c r="PUQ995" s="45"/>
      <c r="PUR995" s="45"/>
      <c r="PUS995" s="45"/>
      <c r="PUT995" s="45"/>
      <c r="PUU995" s="45"/>
      <c r="PUV995" s="45"/>
      <c r="PUW995" s="45"/>
      <c r="PUX995" s="45"/>
      <c r="PUY995" s="45"/>
      <c r="PUZ995" s="45"/>
      <c r="PVA995" s="45"/>
      <c r="PVB995" s="45"/>
      <c r="PVC995" s="45"/>
      <c r="PVD995" s="45"/>
      <c r="PVE995" s="45"/>
      <c r="PVF995" s="45"/>
      <c r="PVG995" s="45"/>
      <c r="PVH995" s="45"/>
      <c r="PVI995" s="45"/>
      <c r="PVJ995" s="45"/>
      <c r="PVK995" s="45"/>
      <c r="PVL995" s="45"/>
      <c r="PVM995" s="45"/>
      <c r="PVN995" s="45"/>
      <c r="PVO995" s="45"/>
      <c r="PVP995" s="45"/>
      <c r="PVQ995" s="45"/>
      <c r="PVR995" s="45"/>
      <c r="PVS995" s="45"/>
      <c r="PVT995" s="45"/>
      <c r="PVU995" s="45"/>
      <c r="PVV995" s="45"/>
      <c r="PVW995" s="45"/>
      <c r="PVX995" s="45"/>
      <c r="PVY995" s="45"/>
      <c r="PVZ995" s="45"/>
      <c r="PWA995" s="45"/>
      <c r="PWB995" s="45"/>
      <c r="PWC995" s="45"/>
      <c r="PWD995" s="45"/>
      <c r="PWE995" s="45"/>
      <c r="PWF995" s="45"/>
      <c r="PWG995" s="45"/>
      <c r="PWH995" s="45"/>
      <c r="PWI995" s="45"/>
      <c r="PWJ995" s="45"/>
      <c r="PWK995" s="45"/>
      <c r="PWL995" s="45"/>
      <c r="PWM995" s="45"/>
      <c r="PWN995" s="45"/>
      <c r="PWO995" s="45"/>
      <c r="PWP995" s="45"/>
      <c r="PWQ995" s="45"/>
      <c r="PWR995" s="45"/>
      <c r="PWS995" s="45"/>
      <c r="PWT995" s="45"/>
      <c r="PWU995" s="45"/>
      <c r="PWV995" s="45"/>
      <c r="PWW995" s="45"/>
      <c r="PWX995" s="45"/>
      <c r="PWY995" s="45"/>
      <c r="PWZ995" s="45"/>
      <c r="PXA995" s="45"/>
      <c r="PXB995" s="45"/>
      <c r="PXC995" s="45"/>
      <c r="PXD995" s="45"/>
      <c r="PXE995" s="45"/>
      <c r="PXF995" s="45"/>
      <c r="PXG995" s="45"/>
      <c r="PXH995" s="45"/>
      <c r="PXI995" s="45"/>
      <c r="PXJ995" s="45"/>
      <c r="PXK995" s="45"/>
      <c r="PXL995" s="45"/>
      <c r="PXM995" s="45"/>
      <c r="PXN995" s="45"/>
      <c r="PXO995" s="45"/>
      <c r="PXP995" s="45"/>
      <c r="PXQ995" s="45"/>
      <c r="PXR995" s="45"/>
      <c r="PXS995" s="45"/>
      <c r="PXT995" s="45"/>
      <c r="PXU995" s="45"/>
      <c r="PXV995" s="45"/>
      <c r="PXW995" s="45"/>
      <c r="PXX995" s="45"/>
      <c r="PXY995" s="45"/>
      <c r="PXZ995" s="45"/>
      <c r="PYA995" s="45"/>
      <c r="PYB995" s="45"/>
      <c r="PYC995" s="45"/>
      <c r="PYD995" s="45"/>
      <c r="PYE995" s="45"/>
      <c r="PYF995" s="45"/>
      <c r="PYG995" s="45"/>
      <c r="PYH995" s="45"/>
      <c r="PYI995" s="45"/>
      <c r="PYJ995" s="45"/>
      <c r="PYK995" s="45"/>
      <c r="PYL995" s="45"/>
      <c r="PYM995" s="45"/>
      <c r="PYN995" s="45"/>
      <c r="PYO995" s="45"/>
      <c r="PYP995" s="45"/>
      <c r="PYQ995" s="45"/>
      <c r="PYR995" s="45"/>
      <c r="PYS995" s="45"/>
      <c r="PYT995" s="45"/>
      <c r="PYU995" s="45"/>
      <c r="PYV995" s="45"/>
      <c r="PYW995" s="45"/>
      <c r="PYX995" s="45"/>
      <c r="PYY995" s="45"/>
      <c r="PYZ995" s="45"/>
      <c r="PZA995" s="45"/>
      <c r="PZB995" s="45"/>
      <c r="PZC995" s="45"/>
      <c r="PZD995" s="45"/>
      <c r="PZE995" s="45"/>
      <c r="PZF995" s="45"/>
      <c r="PZG995" s="45"/>
      <c r="PZH995" s="45"/>
      <c r="PZI995" s="45"/>
      <c r="PZJ995" s="45"/>
      <c r="PZK995" s="45"/>
      <c r="PZL995" s="45"/>
      <c r="PZM995" s="45"/>
      <c r="PZN995" s="45"/>
      <c r="PZO995" s="45"/>
      <c r="PZP995" s="45"/>
      <c r="PZQ995" s="45"/>
      <c r="PZR995" s="45"/>
      <c r="PZS995" s="45"/>
      <c r="PZT995" s="45"/>
      <c r="PZU995" s="45"/>
      <c r="PZV995" s="45"/>
      <c r="PZW995" s="45"/>
      <c r="PZX995" s="45"/>
      <c r="PZY995" s="45"/>
      <c r="PZZ995" s="45"/>
      <c r="QAA995" s="45"/>
      <c r="QAB995" s="45"/>
      <c r="QAC995" s="45"/>
      <c r="QAD995" s="45"/>
      <c r="QAE995" s="45"/>
      <c r="QAF995" s="45"/>
      <c r="QAG995" s="45"/>
      <c r="QAH995" s="45"/>
      <c r="QAI995" s="45"/>
      <c r="QAJ995" s="45"/>
      <c r="QAK995" s="45"/>
      <c r="QAL995" s="45"/>
      <c r="QAM995" s="45"/>
      <c r="QAN995" s="45"/>
      <c r="QAO995" s="45"/>
      <c r="QAP995" s="45"/>
      <c r="QAQ995" s="45"/>
      <c r="QAR995" s="45"/>
      <c r="QAS995" s="45"/>
      <c r="QAT995" s="45"/>
      <c r="QAU995" s="45"/>
      <c r="QAV995" s="45"/>
      <c r="QAW995" s="45"/>
      <c r="QAX995" s="45"/>
      <c r="QAY995" s="45"/>
      <c r="QAZ995" s="45"/>
      <c r="QBA995" s="45"/>
      <c r="QBB995" s="45"/>
      <c r="QBC995" s="45"/>
      <c r="QBD995" s="45"/>
      <c r="QBE995" s="45"/>
      <c r="QBF995" s="45"/>
      <c r="QBG995" s="45"/>
      <c r="QBH995" s="45"/>
      <c r="QBI995" s="45"/>
      <c r="QBJ995" s="45"/>
      <c r="QBK995" s="45"/>
      <c r="QBL995" s="45"/>
      <c r="QBM995" s="45"/>
      <c r="QBN995" s="45"/>
      <c r="QBO995" s="45"/>
      <c r="QBP995" s="45"/>
      <c r="QBQ995" s="45"/>
      <c r="QBR995" s="45"/>
      <c r="QBS995" s="45"/>
      <c r="QBT995" s="45"/>
      <c r="QBU995" s="45"/>
      <c r="QBV995" s="45"/>
      <c r="QBW995" s="45"/>
      <c r="QBX995" s="45"/>
      <c r="QBY995" s="45"/>
      <c r="QBZ995" s="45"/>
      <c r="QCA995" s="45"/>
      <c r="QCB995" s="45"/>
      <c r="QCC995" s="45"/>
      <c r="QCD995" s="45"/>
      <c r="QCE995" s="45"/>
      <c r="QCF995" s="45"/>
      <c r="QCG995" s="45"/>
      <c r="QCH995" s="45"/>
      <c r="QCI995" s="45"/>
      <c r="QCJ995" s="45"/>
      <c r="QCK995" s="45"/>
      <c r="QCL995" s="45"/>
      <c r="QCM995" s="45"/>
      <c r="QCN995" s="45"/>
      <c r="QCO995" s="45"/>
      <c r="QCP995" s="45"/>
      <c r="QCQ995" s="45"/>
      <c r="QCR995" s="45"/>
      <c r="QCS995" s="45"/>
      <c r="QCT995" s="45"/>
      <c r="QCU995" s="45"/>
      <c r="QCV995" s="45"/>
      <c r="QCW995" s="45"/>
      <c r="QCX995" s="45"/>
      <c r="QCY995" s="45"/>
      <c r="QCZ995" s="45"/>
      <c r="QDA995" s="45"/>
      <c r="QDB995" s="45"/>
      <c r="QDC995" s="45"/>
      <c r="QDD995" s="45"/>
      <c r="QDE995" s="45"/>
      <c r="QDF995" s="45"/>
      <c r="QDG995" s="45"/>
      <c r="QDH995" s="45"/>
      <c r="QDI995" s="45"/>
      <c r="QDJ995" s="45"/>
      <c r="QDK995" s="45"/>
      <c r="QDL995" s="45"/>
      <c r="QDM995" s="45"/>
      <c r="QDN995" s="45"/>
      <c r="QDO995" s="45"/>
      <c r="QDP995" s="45"/>
      <c r="QDQ995" s="45"/>
      <c r="QDR995" s="45"/>
      <c r="QDS995" s="45"/>
      <c r="QDT995" s="45"/>
      <c r="QDU995" s="45"/>
      <c r="QDV995" s="45"/>
      <c r="QDW995" s="45"/>
      <c r="QDX995" s="45"/>
      <c r="QDY995" s="45"/>
      <c r="QDZ995" s="45"/>
      <c r="QEA995" s="45"/>
      <c r="QEB995" s="45"/>
      <c r="QEC995" s="45"/>
      <c r="QED995" s="45"/>
      <c r="QEE995" s="45"/>
      <c r="QEF995" s="45"/>
      <c r="QEG995" s="45"/>
      <c r="QEH995" s="45"/>
      <c r="QEI995" s="45"/>
      <c r="QEJ995" s="45"/>
      <c r="QEK995" s="45"/>
      <c r="QEL995" s="45"/>
      <c r="QEM995" s="45"/>
      <c r="QEN995" s="45"/>
      <c r="QEO995" s="45"/>
      <c r="QEP995" s="45"/>
      <c r="QEQ995" s="45"/>
      <c r="QER995" s="45"/>
      <c r="QES995" s="45"/>
      <c r="QET995" s="45"/>
      <c r="QEU995" s="45"/>
      <c r="QEV995" s="45"/>
      <c r="QEW995" s="45"/>
      <c r="QEX995" s="45"/>
      <c r="QEY995" s="45"/>
      <c r="QEZ995" s="45"/>
      <c r="QFA995" s="45"/>
      <c r="QFB995" s="45"/>
      <c r="QFC995" s="45"/>
      <c r="QFD995" s="45"/>
      <c r="QFE995" s="45"/>
      <c r="QFF995" s="45"/>
      <c r="QFG995" s="45"/>
      <c r="QFH995" s="45"/>
      <c r="QFI995" s="45"/>
      <c r="QFJ995" s="45"/>
      <c r="QFK995" s="45"/>
      <c r="QFL995" s="45"/>
      <c r="QFM995" s="45"/>
      <c r="QFN995" s="45"/>
      <c r="QFO995" s="45"/>
      <c r="QFP995" s="45"/>
      <c r="QFQ995" s="45"/>
      <c r="QFR995" s="45"/>
      <c r="QFS995" s="45"/>
      <c r="QFT995" s="45"/>
      <c r="QFU995" s="45"/>
      <c r="QFV995" s="45"/>
      <c r="QFW995" s="45"/>
      <c r="QFX995" s="45"/>
      <c r="QFY995" s="45"/>
      <c r="QFZ995" s="45"/>
      <c r="QGA995" s="45"/>
      <c r="QGB995" s="45"/>
      <c r="QGC995" s="45"/>
      <c r="QGD995" s="45"/>
      <c r="QGE995" s="45"/>
      <c r="QGF995" s="45"/>
      <c r="QGG995" s="45"/>
      <c r="QGH995" s="45"/>
      <c r="QGI995" s="45"/>
      <c r="QGJ995" s="45"/>
      <c r="QGK995" s="45"/>
      <c r="QGL995" s="45"/>
      <c r="QGM995" s="45"/>
      <c r="QGN995" s="45"/>
      <c r="QGO995" s="45"/>
      <c r="QGP995" s="45"/>
      <c r="QGQ995" s="45"/>
      <c r="QGR995" s="45"/>
      <c r="QGS995" s="45"/>
      <c r="QGT995" s="45"/>
      <c r="QGU995" s="45"/>
      <c r="QGV995" s="45"/>
      <c r="QGW995" s="45"/>
      <c r="QGX995" s="45"/>
      <c r="QGY995" s="45"/>
      <c r="QGZ995" s="45"/>
      <c r="QHA995" s="45"/>
      <c r="QHB995" s="45"/>
      <c r="QHC995" s="45"/>
      <c r="QHD995" s="45"/>
      <c r="QHE995" s="45"/>
      <c r="QHF995" s="45"/>
      <c r="QHG995" s="45"/>
      <c r="QHH995" s="45"/>
      <c r="QHI995" s="45"/>
      <c r="QHJ995" s="45"/>
      <c r="QHK995" s="45"/>
      <c r="QHL995" s="45"/>
      <c r="QHM995" s="45"/>
      <c r="QHN995" s="45"/>
      <c r="QHO995" s="45"/>
      <c r="QHP995" s="45"/>
      <c r="QHQ995" s="45"/>
      <c r="QHR995" s="45"/>
      <c r="QHS995" s="45"/>
      <c r="QHT995" s="45"/>
      <c r="QHU995" s="45"/>
      <c r="QHV995" s="45"/>
      <c r="QHW995" s="45"/>
      <c r="QHX995" s="45"/>
      <c r="QHY995" s="45"/>
      <c r="QHZ995" s="45"/>
      <c r="QIA995" s="45"/>
      <c r="QIB995" s="45"/>
      <c r="QIC995" s="45"/>
      <c r="QID995" s="45"/>
      <c r="QIE995" s="45"/>
      <c r="QIF995" s="45"/>
      <c r="QIG995" s="45"/>
      <c r="QIH995" s="45"/>
      <c r="QII995" s="45"/>
      <c r="QIJ995" s="45"/>
      <c r="QIK995" s="45"/>
      <c r="QIL995" s="45"/>
      <c r="QIM995" s="45"/>
      <c r="QIN995" s="45"/>
      <c r="QIO995" s="45"/>
      <c r="QIP995" s="45"/>
      <c r="QIQ995" s="45"/>
      <c r="QIR995" s="45"/>
      <c r="QIS995" s="45"/>
      <c r="QIT995" s="45"/>
      <c r="QIU995" s="45"/>
      <c r="QIV995" s="45"/>
      <c r="QIW995" s="45"/>
      <c r="QIX995" s="45"/>
      <c r="QIY995" s="45"/>
      <c r="QIZ995" s="45"/>
      <c r="QJA995" s="45"/>
      <c r="QJB995" s="45"/>
      <c r="QJC995" s="45"/>
      <c r="QJD995" s="45"/>
      <c r="QJE995" s="45"/>
      <c r="QJF995" s="45"/>
      <c r="QJG995" s="45"/>
      <c r="QJH995" s="45"/>
      <c r="QJI995" s="45"/>
      <c r="QJJ995" s="45"/>
      <c r="QJK995" s="45"/>
      <c r="QJL995" s="45"/>
      <c r="QJM995" s="45"/>
      <c r="QJN995" s="45"/>
      <c r="QJO995" s="45"/>
      <c r="QJP995" s="45"/>
      <c r="QJQ995" s="45"/>
      <c r="QJR995" s="45"/>
      <c r="QJS995" s="45"/>
      <c r="QJT995" s="45"/>
      <c r="QJU995" s="45"/>
      <c r="QJV995" s="45"/>
      <c r="QJW995" s="45"/>
      <c r="QJX995" s="45"/>
      <c r="QJY995" s="45"/>
      <c r="QJZ995" s="45"/>
      <c r="QKA995" s="45"/>
      <c r="QKB995" s="45"/>
      <c r="QKC995" s="45"/>
      <c r="QKD995" s="45"/>
      <c r="QKE995" s="45"/>
      <c r="QKF995" s="45"/>
      <c r="QKG995" s="45"/>
      <c r="QKH995" s="45"/>
      <c r="QKI995" s="45"/>
      <c r="QKJ995" s="45"/>
      <c r="QKK995" s="45"/>
      <c r="QKL995" s="45"/>
      <c r="QKM995" s="45"/>
      <c r="QKN995" s="45"/>
      <c r="QKO995" s="45"/>
      <c r="QKP995" s="45"/>
      <c r="QKQ995" s="45"/>
      <c r="QKR995" s="45"/>
      <c r="QKS995" s="45"/>
      <c r="QKT995" s="45"/>
      <c r="QKU995" s="45"/>
      <c r="QKV995" s="45"/>
      <c r="QKW995" s="45"/>
      <c r="QKX995" s="45"/>
      <c r="QKY995" s="45"/>
      <c r="QKZ995" s="45"/>
      <c r="QLA995" s="45"/>
      <c r="QLB995" s="45"/>
      <c r="QLC995" s="45"/>
      <c r="QLD995" s="45"/>
      <c r="QLE995" s="45"/>
      <c r="QLF995" s="45"/>
      <c r="QLG995" s="45"/>
      <c r="QLH995" s="45"/>
      <c r="QLI995" s="45"/>
      <c r="QLJ995" s="45"/>
      <c r="QLK995" s="45"/>
      <c r="QLL995" s="45"/>
      <c r="QLM995" s="45"/>
      <c r="QLN995" s="45"/>
      <c r="QLO995" s="45"/>
      <c r="QLP995" s="45"/>
      <c r="QLQ995" s="45"/>
      <c r="QLR995" s="45"/>
      <c r="QLS995" s="45"/>
      <c r="QLT995" s="45"/>
      <c r="QLU995" s="45"/>
      <c r="QLV995" s="45"/>
      <c r="QLW995" s="45"/>
      <c r="QLX995" s="45"/>
      <c r="QLY995" s="45"/>
      <c r="QLZ995" s="45"/>
      <c r="QMA995" s="45"/>
      <c r="QMB995" s="45"/>
      <c r="QMC995" s="45"/>
      <c r="QMD995" s="45"/>
      <c r="QME995" s="45"/>
      <c r="QMF995" s="45"/>
      <c r="QMG995" s="45"/>
      <c r="QMH995" s="45"/>
      <c r="QMI995" s="45"/>
      <c r="QMJ995" s="45"/>
      <c r="QMK995" s="45"/>
      <c r="QML995" s="45"/>
      <c r="QMM995" s="45"/>
      <c r="QMN995" s="45"/>
      <c r="QMO995" s="45"/>
      <c r="QMP995" s="45"/>
      <c r="QMQ995" s="45"/>
      <c r="QMR995" s="45"/>
      <c r="QMS995" s="45"/>
      <c r="QMT995" s="45"/>
      <c r="QMU995" s="45"/>
      <c r="QMV995" s="45"/>
      <c r="QMW995" s="45"/>
      <c r="QMX995" s="45"/>
      <c r="QMY995" s="45"/>
      <c r="QMZ995" s="45"/>
      <c r="QNA995" s="45"/>
      <c r="QNB995" s="45"/>
      <c r="QNC995" s="45"/>
      <c r="QND995" s="45"/>
      <c r="QNE995" s="45"/>
      <c r="QNF995" s="45"/>
      <c r="QNG995" s="45"/>
      <c r="QNH995" s="45"/>
      <c r="QNI995" s="45"/>
      <c r="QNJ995" s="45"/>
      <c r="QNK995" s="45"/>
      <c r="QNL995" s="45"/>
      <c r="QNM995" s="45"/>
      <c r="QNN995" s="45"/>
      <c r="QNO995" s="45"/>
      <c r="QNP995" s="45"/>
      <c r="QNQ995" s="45"/>
      <c r="QNR995" s="45"/>
      <c r="QNS995" s="45"/>
      <c r="QNT995" s="45"/>
      <c r="QNU995" s="45"/>
      <c r="QNV995" s="45"/>
      <c r="QNW995" s="45"/>
      <c r="QNX995" s="45"/>
      <c r="QNY995" s="45"/>
      <c r="QNZ995" s="45"/>
      <c r="QOA995" s="45"/>
      <c r="QOB995" s="45"/>
      <c r="QOC995" s="45"/>
      <c r="QOD995" s="45"/>
      <c r="QOE995" s="45"/>
      <c r="QOF995" s="45"/>
      <c r="QOG995" s="45"/>
      <c r="QOH995" s="45"/>
      <c r="QOI995" s="45"/>
      <c r="QOJ995" s="45"/>
      <c r="QOK995" s="45"/>
      <c r="QOL995" s="45"/>
      <c r="QOM995" s="45"/>
      <c r="QON995" s="45"/>
      <c r="QOO995" s="45"/>
      <c r="QOP995" s="45"/>
      <c r="QOQ995" s="45"/>
      <c r="QOR995" s="45"/>
      <c r="QOS995" s="45"/>
      <c r="QOT995" s="45"/>
      <c r="QOU995" s="45"/>
      <c r="QOV995" s="45"/>
      <c r="QOW995" s="45"/>
      <c r="QOX995" s="45"/>
      <c r="QOY995" s="45"/>
      <c r="QOZ995" s="45"/>
      <c r="QPA995" s="45"/>
      <c r="QPB995" s="45"/>
      <c r="QPC995" s="45"/>
      <c r="QPD995" s="45"/>
      <c r="QPE995" s="45"/>
      <c r="QPF995" s="45"/>
      <c r="QPG995" s="45"/>
      <c r="QPH995" s="45"/>
      <c r="QPI995" s="45"/>
      <c r="QPJ995" s="45"/>
      <c r="QPK995" s="45"/>
      <c r="QPL995" s="45"/>
      <c r="QPM995" s="45"/>
      <c r="QPN995" s="45"/>
      <c r="QPO995" s="45"/>
      <c r="QPP995" s="45"/>
      <c r="QPQ995" s="45"/>
      <c r="QPR995" s="45"/>
      <c r="QPS995" s="45"/>
      <c r="QPT995" s="45"/>
      <c r="QPU995" s="45"/>
      <c r="QPV995" s="45"/>
      <c r="QPW995" s="45"/>
      <c r="QPX995" s="45"/>
      <c r="QPY995" s="45"/>
      <c r="QPZ995" s="45"/>
      <c r="QQA995" s="45"/>
      <c r="QQB995" s="45"/>
      <c r="QQC995" s="45"/>
      <c r="QQD995" s="45"/>
      <c r="QQE995" s="45"/>
      <c r="QQF995" s="45"/>
      <c r="QQG995" s="45"/>
      <c r="QQH995" s="45"/>
      <c r="QQI995" s="45"/>
      <c r="QQJ995" s="45"/>
      <c r="QQK995" s="45"/>
      <c r="QQL995" s="45"/>
      <c r="QQM995" s="45"/>
      <c r="QQN995" s="45"/>
      <c r="QQO995" s="45"/>
      <c r="QQP995" s="45"/>
      <c r="QQQ995" s="45"/>
      <c r="QQR995" s="45"/>
      <c r="QQS995" s="45"/>
      <c r="QQT995" s="45"/>
      <c r="QQU995" s="45"/>
      <c r="QQV995" s="45"/>
      <c r="QQW995" s="45"/>
      <c r="QQX995" s="45"/>
      <c r="QQY995" s="45"/>
      <c r="QQZ995" s="45"/>
      <c r="QRA995" s="45"/>
      <c r="QRB995" s="45"/>
      <c r="QRC995" s="45"/>
      <c r="QRD995" s="45"/>
      <c r="QRE995" s="45"/>
      <c r="QRF995" s="45"/>
      <c r="QRG995" s="45"/>
      <c r="QRH995" s="45"/>
      <c r="QRI995" s="45"/>
      <c r="QRJ995" s="45"/>
      <c r="QRK995" s="45"/>
      <c r="QRL995" s="45"/>
      <c r="QRM995" s="45"/>
      <c r="QRN995" s="45"/>
      <c r="QRO995" s="45"/>
      <c r="QRP995" s="45"/>
      <c r="QRQ995" s="45"/>
      <c r="QRR995" s="45"/>
      <c r="QRS995" s="45"/>
      <c r="QRT995" s="45"/>
      <c r="QRU995" s="45"/>
      <c r="QRV995" s="45"/>
      <c r="QRW995" s="45"/>
      <c r="QRX995" s="45"/>
      <c r="QRY995" s="45"/>
      <c r="QRZ995" s="45"/>
      <c r="QSA995" s="45"/>
      <c r="QSB995" s="45"/>
      <c r="QSC995" s="45"/>
      <c r="QSD995" s="45"/>
      <c r="QSE995" s="45"/>
      <c r="QSF995" s="45"/>
      <c r="QSG995" s="45"/>
      <c r="QSH995" s="45"/>
      <c r="QSI995" s="45"/>
      <c r="QSJ995" s="45"/>
      <c r="QSK995" s="45"/>
      <c r="QSL995" s="45"/>
      <c r="QSM995" s="45"/>
      <c r="QSN995" s="45"/>
      <c r="QSO995" s="45"/>
      <c r="QSP995" s="45"/>
      <c r="QSQ995" s="45"/>
      <c r="QSR995" s="45"/>
      <c r="QSS995" s="45"/>
      <c r="QST995" s="45"/>
      <c r="QSU995" s="45"/>
      <c r="QSV995" s="45"/>
      <c r="QSW995" s="45"/>
      <c r="QSX995" s="45"/>
      <c r="QSY995" s="45"/>
      <c r="QSZ995" s="45"/>
      <c r="QTA995" s="45"/>
      <c r="QTB995" s="45"/>
      <c r="QTC995" s="45"/>
      <c r="QTD995" s="45"/>
      <c r="QTE995" s="45"/>
      <c r="QTF995" s="45"/>
      <c r="QTG995" s="45"/>
      <c r="QTH995" s="45"/>
      <c r="QTI995" s="45"/>
      <c r="QTJ995" s="45"/>
      <c r="QTK995" s="45"/>
      <c r="QTL995" s="45"/>
      <c r="QTM995" s="45"/>
      <c r="QTN995" s="45"/>
      <c r="QTO995" s="45"/>
      <c r="QTP995" s="45"/>
      <c r="QTQ995" s="45"/>
      <c r="QTR995" s="45"/>
      <c r="QTS995" s="45"/>
      <c r="QTT995" s="45"/>
      <c r="QTU995" s="45"/>
      <c r="QTV995" s="45"/>
      <c r="QTW995" s="45"/>
      <c r="QTX995" s="45"/>
      <c r="QTY995" s="45"/>
      <c r="QTZ995" s="45"/>
      <c r="QUA995" s="45"/>
      <c r="QUB995" s="45"/>
      <c r="QUC995" s="45"/>
      <c r="QUD995" s="45"/>
      <c r="QUE995" s="45"/>
      <c r="QUF995" s="45"/>
      <c r="QUG995" s="45"/>
      <c r="QUH995" s="45"/>
      <c r="QUI995" s="45"/>
      <c r="QUJ995" s="45"/>
      <c r="QUK995" s="45"/>
      <c r="QUL995" s="45"/>
      <c r="QUM995" s="45"/>
      <c r="QUN995" s="45"/>
      <c r="QUO995" s="45"/>
      <c r="QUP995" s="45"/>
      <c r="QUQ995" s="45"/>
      <c r="QUR995" s="45"/>
      <c r="QUS995" s="45"/>
      <c r="QUT995" s="45"/>
      <c r="QUU995" s="45"/>
      <c r="QUV995" s="45"/>
      <c r="QUW995" s="45"/>
      <c r="QUX995" s="45"/>
      <c r="QUY995" s="45"/>
      <c r="QUZ995" s="45"/>
      <c r="QVA995" s="45"/>
      <c r="QVB995" s="45"/>
      <c r="QVC995" s="45"/>
      <c r="QVD995" s="45"/>
      <c r="QVE995" s="45"/>
      <c r="QVF995" s="45"/>
      <c r="QVG995" s="45"/>
      <c r="QVH995" s="45"/>
      <c r="QVI995" s="45"/>
      <c r="QVJ995" s="45"/>
      <c r="QVK995" s="45"/>
      <c r="QVL995" s="45"/>
      <c r="QVM995" s="45"/>
      <c r="QVN995" s="45"/>
      <c r="QVO995" s="45"/>
      <c r="QVP995" s="45"/>
      <c r="QVQ995" s="45"/>
      <c r="QVR995" s="45"/>
      <c r="QVS995" s="45"/>
      <c r="QVT995" s="45"/>
      <c r="QVU995" s="45"/>
      <c r="QVV995" s="45"/>
      <c r="QVW995" s="45"/>
      <c r="QVX995" s="45"/>
      <c r="QVY995" s="45"/>
      <c r="QVZ995" s="45"/>
      <c r="QWA995" s="45"/>
      <c r="QWB995" s="45"/>
      <c r="QWC995" s="45"/>
      <c r="QWD995" s="45"/>
      <c r="QWE995" s="45"/>
      <c r="QWF995" s="45"/>
      <c r="QWG995" s="45"/>
      <c r="QWH995" s="45"/>
      <c r="QWI995" s="45"/>
      <c r="QWJ995" s="45"/>
      <c r="QWK995" s="45"/>
      <c r="QWL995" s="45"/>
      <c r="QWM995" s="45"/>
      <c r="QWN995" s="45"/>
      <c r="QWO995" s="45"/>
      <c r="QWP995" s="45"/>
      <c r="QWQ995" s="45"/>
      <c r="QWR995" s="45"/>
      <c r="QWS995" s="45"/>
      <c r="QWT995" s="45"/>
      <c r="QWU995" s="45"/>
      <c r="QWV995" s="45"/>
      <c r="QWW995" s="45"/>
      <c r="QWX995" s="45"/>
      <c r="QWY995" s="45"/>
      <c r="QWZ995" s="45"/>
      <c r="QXA995" s="45"/>
      <c r="QXB995" s="45"/>
      <c r="QXC995" s="45"/>
      <c r="QXD995" s="45"/>
      <c r="QXE995" s="45"/>
      <c r="QXF995" s="45"/>
      <c r="QXG995" s="45"/>
      <c r="QXH995" s="45"/>
      <c r="QXI995" s="45"/>
      <c r="QXJ995" s="45"/>
      <c r="QXK995" s="45"/>
      <c r="QXL995" s="45"/>
      <c r="QXM995" s="45"/>
      <c r="QXN995" s="45"/>
      <c r="QXO995" s="45"/>
      <c r="QXP995" s="45"/>
      <c r="QXQ995" s="45"/>
      <c r="QXR995" s="45"/>
      <c r="QXS995" s="45"/>
      <c r="QXT995" s="45"/>
      <c r="QXU995" s="45"/>
      <c r="QXV995" s="45"/>
      <c r="QXW995" s="45"/>
      <c r="QXX995" s="45"/>
      <c r="QXY995" s="45"/>
      <c r="QXZ995" s="45"/>
      <c r="QYA995" s="45"/>
      <c r="QYB995" s="45"/>
      <c r="QYC995" s="45"/>
      <c r="QYD995" s="45"/>
      <c r="QYE995" s="45"/>
      <c r="QYF995" s="45"/>
      <c r="QYG995" s="45"/>
      <c r="QYH995" s="45"/>
      <c r="QYI995" s="45"/>
      <c r="QYJ995" s="45"/>
      <c r="QYK995" s="45"/>
      <c r="QYL995" s="45"/>
      <c r="QYM995" s="45"/>
      <c r="QYN995" s="45"/>
      <c r="QYO995" s="45"/>
      <c r="QYP995" s="45"/>
      <c r="QYQ995" s="45"/>
      <c r="QYR995" s="45"/>
      <c r="QYS995" s="45"/>
      <c r="QYT995" s="45"/>
      <c r="QYU995" s="45"/>
      <c r="QYV995" s="45"/>
      <c r="QYW995" s="45"/>
      <c r="QYX995" s="45"/>
      <c r="QYY995" s="45"/>
      <c r="QYZ995" s="45"/>
      <c r="QZA995" s="45"/>
      <c r="QZB995" s="45"/>
      <c r="QZC995" s="45"/>
      <c r="QZD995" s="45"/>
      <c r="QZE995" s="45"/>
      <c r="QZF995" s="45"/>
      <c r="QZG995" s="45"/>
      <c r="QZH995" s="45"/>
      <c r="QZI995" s="45"/>
      <c r="QZJ995" s="45"/>
      <c r="QZK995" s="45"/>
      <c r="QZL995" s="45"/>
      <c r="QZM995" s="45"/>
      <c r="QZN995" s="45"/>
      <c r="QZO995" s="45"/>
      <c r="QZP995" s="45"/>
      <c r="QZQ995" s="45"/>
      <c r="QZR995" s="45"/>
      <c r="QZS995" s="45"/>
      <c r="QZT995" s="45"/>
      <c r="QZU995" s="45"/>
      <c r="QZV995" s="45"/>
      <c r="QZW995" s="45"/>
      <c r="QZX995" s="45"/>
      <c r="QZY995" s="45"/>
      <c r="QZZ995" s="45"/>
      <c r="RAA995" s="45"/>
      <c r="RAB995" s="45"/>
      <c r="RAC995" s="45"/>
      <c r="RAD995" s="45"/>
      <c r="RAE995" s="45"/>
      <c r="RAF995" s="45"/>
      <c r="RAG995" s="45"/>
      <c r="RAH995" s="45"/>
      <c r="RAI995" s="45"/>
      <c r="RAJ995" s="45"/>
      <c r="RAK995" s="45"/>
      <c r="RAL995" s="45"/>
      <c r="RAM995" s="45"/>
      <c r="RAN995" s="45"/>
      <c r="RAO995" s="45"/>
      <c r="RAP995" s="45"/>
      <c r="RAQ995" s="45"/>
      <c r="RAR995" s="45"/>
      <c r="RAS995" s="45"/>
      <c r="RAT995" s="45"/>
      <c r="RAU995" s="45"/>
      <c r="RAV995" s="45"/>
      <c r="RAW995" s="45"/>
      <c r="RAX995" s="45"/>
      <c r="RAY995" s="45"/>
      <c r="RAZ995" s="45"/>
      <c r="RBA995" s="45"/>
      <c r="RBB995" s="45"/>
      <c r="RBC995" s="45"/>
      <c r="RBD995" s="45"/>
      <c r="RBE995" s="45"/>
      <c r="RBF995" s="45"/>
      <c r="RBG995" s="45"/>
      <c r="RBH995" s="45"/>
      <c r="RBI995" s="45"/>
      <c r="RBJ995" s="45"/>
      <c r="RBK995" s="45"/>
      <c r="RBL995" s="45"/>
      <c r="RBM995" s="45"/>
      <c r="RBN995" s="45"/>
      <c r="RBO995" s="45"/>
      <c r="RBP995" s="45"/>
      <c r="RBQ995" s="45"/>
      <c r="RBR995" s="45"/>
      <c r="RBS995" s="45"/>
      <c r="RBT995" s="45"/>
      <c r="RBU995" s="45"/>
      <c r="RBV995" s="45"/>
      <c r="RBW995" s="45"/>
      <c r="RBX995" s="45"/>
      <c r="RBY995" s="45"/>
      <c r="RBZ995" s="45"/>
      <c r="RCA995" s="45"/>
      <c r="RCB995" s="45"/>
      <c r="RCC995" s="45"/>
      <c r="RCD995" s="45"/>
      <c r="RCE995" s="45"/>
      <c r="RCF995" s="45"/>
      <c r="RCG995" s="45"/>
      <c r="RCH995" s="45"/>
      <c r="RCI995" s="45"/>
      <c r="RCJ995" s="45"/>
      <c r="RCK995" s="45"/>
      <c r="RCL995" s="45"/>
      <c r="RCM995" s="45"/>
      <c r="RCN995" s="45"/>
      <c r="RCO995" s="45"/>
      <c r="RCP995" s="45"/>
      <c r="RCQ995" s="45"/>
      <c r="RCR995" s="45"/>
      <c r="RCS995" s="45"/>
      <c r="RCT995" s="45"/>
      <c r="RCU995" s="45"/>
      <c r="RCV995" s="45"/>
      <c r="RCW995" s="45"/>
      <c r="RCX995" s="45"/>
      <c r="RCY995" s="45"/>
      <c r="RCZ995" s="45"/>
      <c r="RDA995" s="45"/>
      <c r="RDB995" s="45"/>
      <c r="RDC995" s="45"/>
      <c r="RDD995" s="45"/>
      <c r="RDE995" s="45"/>
      <c r="RDF995" s="45"/>
      <c r="RDG995" s="45"/>
      <c r="RDH995" s="45"/>
      <c r="RDI995" s="45"/>
      <c r="RDJ995" s="45"/>
      <c r="RDK995" s="45"/>
      <c r="RDL995" s="45"/>
      <c r="RDM995" s="45"/>
      <c r="RDN995" s="45"/>
      <c r="RDO995" s="45"/>
      <c r="RDP995" s="45"/>
      <c r="RDQ995" s="45"/>
      <c r="RDR995" s="45"/>
      <c r="RDS995" s="45"/>
      <c r="RDT995" s="45"/>
      <c r="RDU995" s="45"/>
      <c r="RDV995" s="45"/>
      <c r="RDW995" s="45"/>
      <c r="RDX995" s="45"/>
      <c r="RDY995" s="45"/>
      <c r="RDZ995" s="45"/>
      <c r="REA995" s="45"/>
      <c r="REB995" s="45"/>
      <c r="REC995" s="45"/>
      <c r="RED995" s="45"/>
      <c r="REE995" s="45"/>
      <c r="REF995" s="45"/>
      <c r="REG995" s="45"/>
      <c r="REH995" s="45"/>
      <c r="REI995" s="45"/>
      <c r="REJ995" s="45"/>
      <c r="REK995" s="45"/>
      <c r="REL995" s="45"/>
      <c r="REM995" s="45"/>
      <c r="REN995" s="45"/>
      <c r="REO995" s="45"/>
      <c r="REP995" s="45"/>
      <c r="REQ995" s="45"/>
      <c r="RER995" s="45"/>
      <c r="RES995" s="45"/>
      <c r="RET995" s="45"/>
      <c r="REU995" s="45"/>
      <c r="REV995" s="45"/>
      <c r="REW995" s="45"/>
      <c r="REX995" s="45"/>
      <c r="REY995" s="45"/>
      <c r="REZ995" s="45"/>
      <c r="RFA995" s="45"/>
      <c r="RFB995" s="45"/>
      <c r="RFC995" s="45"/>
      <c r="RFD995" s="45"/>
      <c r="RFE995" s="45"/>
      <c r="RFF995" s="45"/>
      <c r="RFG995" s="45"/>
      <c r="RFH995" s="45"/>
      <c r="RFI995" s="45"/>
      <c r="RFJ995" s="45"/>
      <c r="RFK995" s="45"/>
      <c r="RFL995" s="45"/>
      <c r="RFM995" s="45"/>
      <c r="RFN995" s="45"/>
      <c r="RFO995" s="45"/>
      <c r="RFP995" s="45"/>
      <c r="RFQ995" s="45"/>
      <c r="RFR995" s="45"/>
      <c r="RFS995" s="45"/>
      <c r="RFT995" s="45"/>
      <c r="RFU995" s="45"/>
      <c r="RFV995" s="45"/>
      <c r="RFW995" s="45"/>
      <c r="RFX995" s="45"/>
      <c r="RFY995" s="45"/>
      <c r="RFZ995" s="45"/>
      <c r="RGA995" s="45"/>
      <c r="RGB995" s="45"/>
      <c r="RGC995" s="45"/>
      <c r="RGD995" s="45"/>
      <c r="RGE995" s="45"/>
      <c r="RGF995" s="45"/>
      <c r="RGG995" s="45"/>
      <c r="RGH995" s="45"/>
      <c r="RGI995" s="45"/>
      <c r="RGJ995" s="45"/>
      <c r="RGK995" s="45"/>
      <c r="RGL995" s="45"/>
      <c r="RGM995" s="45"/>
      <c r="RGN995" s="45"/>
      <c r="RGO995" s="45"/>
      <c r="RGP995" s="45"/>
      <c r="RGQ995" s="45"/>
      <c r="RGR995" s="45"/>
      <c r="RGS995" s="45"/>
      <c r="RGT995" s="45"/>
      <c r="RGU995" s="45"/>
      <c r="RGV995" s="45"/>
      <c r="RGW995" s="45"/>
      <c r="RGX995" s="45"/>
      <c r="RGY995" s="45"/>
      <c r="RGZ995" s="45"/>
      <c r="RHA995" s="45"/>
      <c r="RHB995" s="45"/>
      <c r="RHC995" s="45"/>
      <c r="RHD995" s="45"/>
      <c r="RHE995" s="45"/>
      <c r="RHF995" s="45"/>
      <c r="RHG995" s="45"/>
      <c r="RHH995" s="45"/>
      <c r="RHI995" s="45"/>
      <c r="RHJ995" s="45"/>
      <c r="RHK995" s="45"/>
      <c r="RHL995" s="45"/>
      <c r="RHM995" s="45"/>
      <c r="RHN995" s="45"/>
      <c r="RHO995" s="45"/>
      <c r="RHP995" s="45"/>
      <c r="RHQ995" s="45"/>
      <c r="RHR995" s="45"/>
      <c r="RHS995" s="45"/>
      <c r="RHT995" s="45"/>
      <c r="RHU995" s="45"/>
      <c r="RHV995" s="45"/>
      <c r="RHW995" s="45"/>
      <c r="RHX995" s="45"/>
      <c r="RHY995" s="45"/>
      <c r="RHZ995" s="45"/>
      <c r="RIA995" s="45"/>
      <c r="RIB995" s="45"/>
      <c r="RIC995" s="45"/>
      <c r="RID995" s="45"/>
      <c r="RIE995" s="45"/>
      <c r="RIF995" s="45"/>
      <c r="RIG995" s="45"/>
      <c r="RIH995" s="45"/>
      <c r="RII995" s="45"/>
      <c r="RIJ995" s="45"/>
      <c r="RIK995" s="45"/>
      <c r="RIL995" s="45"/>
      <c r="RIM995" s="45"/>
      <c r="RIN995" s="45"/>
      <c r="RIO995" s="45"/>
      <c r="RIP995" s="45"/>
      <c r="RIQ995" s="45"/>
      <c r="RIR995" s="45"/>
      <c r="RIS995" s="45"/>
      <c r="RIT995" s="45"/>
      <c r="RIU995" s="45"/>
      <c r="RIV995" s="45"/>
      <c r="RIW995" s="45"/>
      <c r="RIX995" s="45"/>
      <c r="RIY995" s="45"/>
      <c r="RIZ995" s="45"/>
      <c r="RJA995" s="45"/>
      <c r="RJB995" s="45"/>
      <c r="RJC995" s="45"/>
      <c r="RJD995" s="45"/>
      <c r="RJE995" s="45"/>
      <c r="RJF995" s="45"/>
      <c r="RJG995" s="45"/>
      <c r="RJH995" s="45"/>
      <c r="RJI995" s="45"/>
      <c r="RJJ995" s="45"/>
      <c r="RJK995" s="45"/>
      <c r="RJL995" s="45"/>
      <c r="RJM995" s="45"/>
      <c r="RJN995" s="45"/>
      <c r="RJO995" s="45"/>
      <c r="RJP995" s="45"/>
      <c r="RJQ995" s="45"/>
      <c r="RJR995" s="45"/>
      <c r="RJS995" s="45"/>
      <c r="RJT995" s="45"/>
      <c r="RJU995" s="45"/>
      <c r="RJV995" s="45"/>
      <c r="RJW995" s="45"/>
      <c r="RJX995" s="45"/>
      <c r="RJY995" s="45"/>
      <c r="RJZ995" s="45"/>
      <c r="RKA995" s="45"/>
      <c r="RKB995" s="45"/>
      <c r="RKC995" s="45"/>
      <c r="RKD995" s="45"/>
      <c r="RKE995" s="45"/>
      <c r="RKF995" s="45"/>
      <c r="RKG995" s="45"/>
      <c r="RKH995" s="45"/>
      <c r="RKI995" s="45"/>
      <c r="RKJ995" s="45"/>
      <c r="RKK995" s="45"/>
      <c r="RKL995" s="45"/>
      <c r="RKM995" s="45"/>
      <c r="RKN995" s="45"/>
      <c r="RKO995" s="45"/>
      <c r="RKP995" s="45"/>
      <c r="RKQ995" s="45"/>
      <c r="RKR995" s="45"/>
      <c r="RKS995" s="45"/>
      <c r="RKT995" s="45"/>
      <c r="RKU995" s="45"/>
      <c r="RKV995" s="45"/>
      <c r="RKW995" s="45"/>
      <c r="RKX995" s="45"/>
      <c r="RKY995" s="45"/>
      <c r="RKZ995" s="45"/>
      <c r="RLA995" s="45"/>
      <c r="RLB995" s="45"/>
      <c r="RLC995" s="45"/>
      <c r="RLD995" s="45"/>
      <c r="RLE995" s="45"/>
      <c r="RLF995" s="45"/>
      <c r="RLG995" s="45"/>
      <c r="RLH995" s="45"/>
      <c r="RLI995" s="45"/>
      <c r="RLJ995" s="45"/>
      <c r="RLK995" s="45"/>
      <c r="RLL995" s="45"/>
      <c r="RLM995" s="45"/>
      <c r="RLN995" s="45"/>
      <c r="RLO995" s="45"/>
      <c r="RLP995" s="45"/>
      <c r="RLQ995" s="45"/>
      <c r="RLR995" s="45"/>
      <c r="RLS995" s="45"/>
      <c r="RLT995" s="45"/>
      <c r="RLU995" s="45"/>
      <c r="RLV995" s="45"/>
      <c r="RLW995" s="45"/>
      <c r="RLX995" s="45"/>
      <c r="RLY995" s="45"/>
      <c r="RLZ995" s="45"/>
      <c r="RMA995" s="45"/>
      <c r="RMB995" s="45"/>
      <c r="RMC995" s="45"/>
      <c r="RMD995" s="45"/>
      <c r="RME995" s="45"/>
      <c r="RMF995" s="45"/>
      <c r="RMG995" s="45"/>
      <c r="RMH995" s="45"/>
      <c r="RMI995" s="45"/>
      <c r="RMJ995" s="45"/>
      <c r="RMK995" s="45"/>
      <c r="RML995" s="45"/>
      <c r="RMM995" s="45"/>
      <c r="RMN995" s="45"/>
      <c r="RMO995" s="45"/>
      <c r="RMP995" s="45"/>
      <c r="RMQ995" s="45"/>
      <c r="RMR995" s="45"/>
      <c r="RMS995" s="45"/>
      <c r="RMT995" s="45"/>
      <c r="RMU995" s="45"/>
      <c r="RMV995" s="45"/>
      <c r="RMW995" s="45"/>
      <c r="RMX995" s="45"/>
      <c r="RMY995" s="45"/>
      <c r="RMZ995" s="45"/>
      <c r="RNA995" s="45"/>
      <c r="RNB995" s="45"/>
      <c r="RNC995" s="45"/>
      <c r="RND995" s="45"/>
      <c r="RNE995" s="45"/>
      <c r="RNF995" s="45"/>
      <c r="RNG995" s="45"/>
      <c r="RNH995" s="45"/>
      <c r="RNI995" s="45"/>
      <c r="RNJ995" s="45"/>
      <c r="RNK995" s="45"/>
      <c r="RNL995" s="45"/>
      <c r="RNM995" s="45"/>
      <c r="RNN995" s="45"/>
      <c r="RNO995" s="45"/>
      <c r="RNP995" s="45"/>
      <c r="RNQ995" s="45"/>
      <c r="RNR995" s="45"/>
      <c r="RNS995" s="45"/>
      <c r="RNT995" s="45"/>
      <c r="RNU995" s="45"/>
      <c r="RNV995" s="45"/>
      <c r="RNW995" s="45"/>
      <c r="RNX995" s="45"/>
      <c r="RNY995" s="45"/>
      <c r="RNZ995" s="45"/>
      <c r="ROA995" s="45"/>
      <c r="ROB995" s="45"/>
      <c r="ROC995" s="45"/>
      <c r="ROD995" s="45"/>
      <c r="ROE995" s="45"/>
      <c r="ROF995" s="45"/>
      <c r="ROG995" s="45"/>
      <c r="ROH995" s="45"/>
      <c r="ROI995" s="45"/>
      <c r="ROJ995" s="45"/>
      <c r="ROK995" s="45"/>
      <c r="ROL995" s="45"/>
      <c r="ROM995" s="45"/>
      <c r="RON995" s="45"/>
      <c r="ROO995" s="45"/>
      <c r="ROP995" s="45"/>
      <c r="ROQ995" s="45"/>
      <c r="ROR995" s="45"/>
      <c r="ROS995" s="45"/>
      <c r="ROT995" s="45"/>
      <c r="ROU995" s="45"/>
      <c r="ROV995" s="45"/>
      <c r="ROW995" s="45"/>
      <c r="ROX995" s="45"/>
      <c r="ROY995" s="45"/>
      <c r="ROZ995" s="45"/>
      <c r="RPA995" s="45"/>
      <c r="RPB995" s="45"/>
      <c r="RPC995" s="45"/>
      <c r="RPD995" s="45"/>
      <c r="RPE995" s="45"/>
      <c r="RPF995" s="45"/>
      <c r="RPG995" s="45"/>
      <c r="RPH995" s="45"/>
      <c r="RPI995" s="45"/>
      <c r="RPJ995" s="45"/>
      <c r="RPK995" s="45"/>
      <c r="RPL995" s="45"/>
      <c r="RPM995" s="45"/>
      <c r="RPN995" s="45"/>
      <c r="RPO995" s="45"/>
      <c r="RPP995" s="45"/>
      <c r="RPQ995" s="45"/>
      <c r="RPR995" s="45"/>
      <c r="RPS995" s="45"/>
      <c r="RPT995" s="45"/>
      <c r="RPU995" s="45"/>
      <c r="RPV995" s="45"/>
      <c r="RPW995" s="45"/>
      <c r="RPX995" s="45"/>
      <c r="RPY995" s="45"/>
      <c r="RPZ995" s="45"/>
      <c r="RQA995" s="45"/>
      <c r="RQB995" s="45"/>
      <c r="RQC995" s="45"/>
      <c r="RQD995" s="45"/>
      <c r="RQE995" s="45"/>
      <c r="RQF995" s="45"/>
      <c r="RQG995" s="45"/>
      <c r="RQH995" s="45"/>
      <c r="RQI995" s="45"/>
      <c r="RQJ995" s="45"/>
      <c r="RQK995" s="45"/>
      <c r="RQL995" s="45"/>
      <c r="RQM995" s="45"/>
      <c r="RQN995" s="45"/>
      <c r="RQO995" s="45"/>
      <c r="RQP995" s="45"/>
      <c r="RQQ995" s="45"/>
      <c r="RQR995" s="45"/>
      <c r="RQS995" s="45"/>
      <c r="RQT995" s="45"/>
      <c r="RQU995" s="45"/>
      <c r="RQV995" s="45"/>
      <c r="RQW995" s="45"/>
      <c r="RQX995" s="45"/>
      <c r="RQY995" s="45"/>
      <c r="RQZ995" s="45"/>
      <c r="RRA995" s="45"/>
      <c r="RRB995" s="45"/>
      <c r="RRC995" s="45"/>
      <c r="RRD995" s="45"/>
      <c r="RRE995" s="45"/>
      <c r="RRF995" s="45"/>
      <c r="RRG995" s="45"/>
      <c r="RRH995" s="45"/>
      <c r="RRI995" s="45"/>
      <c r="RRJ995" s="45"/>
      <c r="RRK995" s="45"/>
      <c r="RRL995" s="45"/>
      <c r="RRM995" s="45"/>
      <c r="RRN995" s="45"/>
      <c r="RRO995" s="45"/>
      <c r="RRP995" s="45"/>
      <c r="RRQ995" s="45"/>
      <c r="RRR995" s="45"/>
      <c r="RRS995" s="45"/>
      <c r="RRT995" s="45"/>
      <c r="RRU995" s="45"/>
      <c r="RRV995" s="45"/>
      <c r="RRW995" s="45"/>
      <c r="RRX995" s="45"/>
      <c r="RRY995" s="45"/>
      <c r="RRZ995" s="45"/>
      <c r="RSA995" s="45"/>
      <c r="RSB995" s="45"/>
      <c r="RSC995" s="45"/>
      <c r="RSD995" s="45"/>
      <c r="RSE995" s="45"/>
      <c r="RSF995" s="45"/>
      <c r="RSG995" s="45"/>
      <c r="RSH995" s="45"/>
      <c r="RSI995" s="45"/>
      <c r="RSJ995" s="45"/>
      <c r="RSK995" s="45"/>
      <c r="RSL995" s="45"/>
      <c r="RSM995" s="45"/>
      <c r="RSN995" s="45"/>
      <c r="RSO995" s="45"/>
      <c r="RSP995" s="45"/>
      <c r="RSQ995" s="45"/>
      <c r="RSR995" s="45"/>
      <c r="RSS995" s="45"/>
      <c r="RST995" s="45"/>
      <c r="RSU995" s="45"/>
      <c r="RSV995" s="45"/>
      <c r="RSW995" s="45"/>
      <c r="RSX995" s="45"/>
      <c r="RSY995" s="45"/>
      <c r="RSZ995" s="45"/>
      <c r="RTA995" s="45"/>
      <c r="RTB995" s="45"/>
      <c r="RTC995" s="45"/>
      <c r="RTD995" s="45"/>
      <c r="RTE995" s="45"/>
      <c r="RTF995" s="45"/>
      <c r="RTG995" s="45"/>
      <c r="RTH995" s="45"/>
      <c r="RTI995" s="45"/>
      <c r="RTJ995" s="45"/>
      <c r="RTK995" s="45"/>
      <c r="RTL995" s="45"/>
      <c r="RTM995" s="45"/>
      <c r="RTN995" s="45"/>
      <c r="RTO995" s="45"/>
      <c r="RTP995" s="45"/>
      <c r="RTQ995" s="45"/>
      <c r="RTR995" s="45"/>
      <c r="RTS995" s="45"/>
      <c r="RTT995" s="45"/>
      <c r="RTU995" s="45"/>
      <c r="RTV995" s="45"/>
      <c r="RTW995" s="45"/>
      <c r="RTX995" s="45"/>
      <c r="RTY995" s="45"/>
      <c r="RTZ995" s="45"/>
      <c r="RUA995" s="45"/>
      <c r="RUB995" s="45"/>
      <c r="RUC995" s="45"/>
      <c r="RUD995" s="45"/>
      <c r="RUE995" s="45"/>
      <c r="RUF995" s="45"/>
      <c r="RUG995" s="45"/>
      <c r="RUH995" s="45"/>
      <c r="RUI995" s="45"/>
      <c r="RUJ995" s="45"/>
      <c r="RUK995" s="45"/>
      <c r="RUL995" s="45"/>
      <c r="RUM995" s="45"/>
      <c r="RUN995" s="45"/>
      <c r="RUO995" s="45"/>
      <c r="RUP995" s="45"/>
      <c r="RUQ995" s="45"/>
      <c r="RUR995" s="45"/>
      <c r="RUS995" s="45"/>
      <c r="RUT995" s="45"/>
      <c r="RUU995" s="45"/>
      <c r="RUV995" s="45"/>
      <c r="RUW995" s="45"/>
      <c r="RUX995" s="45"/>
      <c r="RUY995" s="45"/>
      <c r="RUZ995" s="45"/>
      <c r="RVA995" s="45"/>
      <c r="RVB995" s="45"/>
      <c r="RVC995" s="45"/>
      <c r="RVD995" s="45"/>
      <c r="RVE995" s="45"/>
      <c r="RVF995" s="45"/>
      <c r="RVG995" s="45"/>
      <c r="RVH995" s="45"/>
      <c r="RVI995" s="45"/>
      <c r="RVJ995" s="45"/>
      <c r="RVK995" s="45"/>
      <c r="RVL995" s="45"/>
      <c r="RVM995" s="45"/>
      <c r="RVN995" s="45"/>
      <c r="RVO995" s="45"/>
      <c r="RVP995" s="45"/>
      <c r="RVQ995" s="45"/>
      <c r="RVR995" s="45"/>
      <c r="RVS995" s="45"/>
      <c r="RVT995" s="45"/>
      <c r="RVU995" s="45"/>
      <c r="RVV995" s="45"/>
      <c r="RVW995" s="45"/>
      <c r="RVX995" s="45"/>
      <c r="RVY995" s="45"/>
      <c r="RVZ995" s="45"/>
      <c r="RWA995" s="45"/>
      <c r="RWB995" s="45"/>
      <c r="RWC995" s="45"/>
      <c r="RWD995" s="45"/>
      <c r="RWE995" s="45"/>
      <c r="RWF995" s="45"/>
      <c r="RWG995" s="45"/>
      <c r="RWH995" s="45"/>
      <c r="RWI995" s="45"/>
      <c r="RWJ995" s="45"/>
      <c r="RWK995" s="45"/>
      <c r="RWL995" s="45"/>
      <c r="RWM995" s="45"/>
      <c r="RWN995" s="45"/>
      <c r="RWO995" s="45"/>
      <c r="RWP995" s="45"/>
      <c r="RWQ995" s="45"/>
      <c r="RWR995" s="45"/>
      <c r="RWS995" s="45"/>
      <c r="RWT995" s="45"/>
      <c r="RWU995" s="45"/>
      <c r="RWV995" s="45"/>
      <c r="RWW995" s="45"/>
      <c r="RWX995" s="45"/>
      <c r="RWY995" s="45"/>
      <c r="RWZ995" s="45"/>
      <c r="RXA995" s="45"/>
      <c r="RXB995" s="45"/>
      <c r="RXC995" s="45"/>
      <c r="RXD995" s="45"/>
      <c r="RXE995" s="45"/>
      <c r="RXF995" s="45"/>
      <c r="RXG995" s="45"/>
      <c r="RXH995" s="45"/>
      <c r="RXI995" s="45"/>
      <c r="RXJ995" s="45"/>
      <c r="RXK995" s="45"/>
      <c r="RXL995" s="45"/>
      <c r="RXM995" s="45"/>
      <c r="RXN995" s="45"/>
      <c r="RXO995" s="45"/>
      <c r="RXP995" s="45"/>
      <c r="RXQ995" s="45"/>
      <c r="RXR995" s="45"/>
      <c r="RXS995" s="45"/>
      <c r="RXT995" s="45"/>
      <c r="RXU995" s="45"/>
      <c r="RXV995" s="45"/>
      <c r="RXW995" s="45"/>
      <c r="RXX995" s="45"/>
      <c r="RXY995" s="45"/>
      <c r="RXZ995" s="45"/>
      <c r="RYA995" s="45"/>
      <c r="RYB995" s="45"/>
      <c r="RYC995" s="45"/>
      <c r="RYD995" s="45"/>
      <c r="RYE995" s="45"/>
      <c r="RYF995" s="45"/>
      <c r="RYG995" s="45"/>
      <c r="RYH995" s="45"/>
      <c r="RYI995" s="45"/>
      <c r="RYJ995" s="45"/>
      <c r="RYK995" s="45"/>
      <c r="RYL995" s="45"/>
      <c r="RYM995" s="45"/>
      <c r="RYN995" s="45"/>
      <c r="RYO995" s="45"/>
      <c r="RYP995" s="45"/>
      <c r="RYQ995" s="45"/>
      <c r="RYR995" s="45"/>
      <c r="RYS995" s="45"/>
      <c r="RYT995" s="45"/>
      <c r="RYU995" s="45"/>
      <c r="RYV995" s="45"/>
      <c r="RYW995" s="45"/>
      <c r="RYX995" s="45"/>
      <c r="RYY995" s="45"/>
      <c r="RYZ995" s="45"/>
      <c r="RZA995" s="45"/>
      <c r="RZB995" s="45"/>
      <c r="RZC995" s="45"/>
      <c r="RZD995" s="45"/>
      <c r="RZE995" s="45"/>
      <c r="RZF995" s="45"/>
      <c r="RZG995" s="45"/>
      <c r="RZH995" s="45"/>
      <c r="RZI995" s="45"/>
      <c r="RZJ995" s="45"/>
      <c r="RZK995" s="45"/>
      <c r="RZL995" s="45"/>
      <c r="RZM995" s="45"/>
      <c r="RZN995" s="45"/>
      <c r="RZO995" s="45"/>
      <c r="RZP995" s="45"/>
      <c r="RZQ995" s="45"/>
      <c r="RZR995" s="45"/>
      <c r="RZS995" s="45"/>
      <c r="RZT995" s="45"/>
      <c r="RZU995" s="45"/>
      <c r="RZV995" s="45"/>
      <c r="RZW995" s="45"/>
      <c r="RZX995" s="45"/>
      <c r="RZY995" s="45"/>
      <c r="RZZ995" s="45"/>
      <c r="SAA995" s="45"/>
      <c r="SAB995" s="45"/>
      <c r="SAC995" s="45"/>
      <c r="SAD995" s="45"/>
      <c r="SAE995" s="45"/>
      <c r="SAF995" s="45"/>
      <c r="SAG995" s="45"/>
      <c r="SAH995" s="45"/>
      <c r="SAI995" s="45"/>
      <c r="SAJ995" s="45"/>
      <c r="SAK995" s="45"/>
      <c r="SAL995" s="45"/>
      <c r="SAM995" s="45"/>
      <c r="SAN995" s="45"/>
      <c r="SAO995" s="45"/>
      <c r="SAP995" s="45"/>
      <c r="SAQ995" s="45"/>
      <c r="SAR995" s="45"/>
      <c r="SAS995" s="45"/>
      <c r="SAT995" s="45"/>
      <c r="SAU995" s="45"/>
      <c r="SAV995" s="45"/>
      <c r="SAW995" s="45"/>
      <c r="SAX995" s="45"/>
      <c r="SAY995" s="45"/>
      <c r="SAZ995" s="45"/>
      <c r="SBA995" s="45"/>
      <c r="SBB995" s="45"/>
      <c r="SBC995" s="45"/>
      <c r="SBD995" s="45"/>
      <c r="SBE995" s="45"/>
      <c r="SBF995" s="45"/>
      <c r="SBG995" s="45"/>
      <c r="SBH995" s="45"/>
      <c r="SBI995" s="45"/>
      <c r="SBJ995" s="45"/>
      <c r="SBK995" s="45"/>
      <c r="SBL995" s="45"/>
      <c r="SBM995" s="45"/>
      <c r="SBN995" s="45"/>
      <c r="SBO995" s="45"/>
      <c r="SBP995" s="45"/>
      <c r="SBQ995" s="45"/>
      <c r="SBR995" s="45"/>
      <c r="SBS995" s="45"/>
      <c r="SBT995" s="45"/>
      <c r="SBU995" s="45"/>
      <c r="SBV995" s="45"/>
      <c r="SBW995" s="45"/>
      <c r="SBX995" s="45"/>
      <c r="SBY995" s="45"/>
      <c r="SBZ995" s="45"/>
      <c r="SCA995" s="45"/>
      <c r="SCB995" s="45"/>
      <c r="SCC995" s="45"/>
      <c r="SCD995" s="45"/>
      <c r="SCE995" s="45"/>
      <c r="SCF995" s="45"/>
      <c r="SCG995" s="45"/>
      <c r="SCH995" s="45"/>
      <c r="SCI995" s="45"/>
      <c r="SCJ995" s="45"/>
      <c r="SCK995" s="45"/>
      <c r="SCL995" s="45"/>
      <c r="SCM995" s="45"/>
      <c r="SCN995" s="45"/>
      <c r="SCO995" s="45"/>
      <c r="SCP995" s="45"/>
      <c r="SCQ995" s="45"/>
      <c r="SCR995" s="45"/>
      <c r="SCS995" s="45"/>
      <c r="SCT995" s="45"/>
      <c r="SCU995" s="45"/>
      <c r="SCV995" s="45"/>
      <c r="SCW995" s="45"/>
      <c r="SCX995" s="45"/>
      <c r="SCY995" s="45"/>
      <c r="SCZ995" s="45"/>
      <c r="SDA995" s="45"/>
      <c r="SDB995" s="45"/>
      <c r="SDC995" s="45"/>
      <c r="SDD995" s="45"/>
      <c r="SDE995" s="45"/>
      <c r="SDF995" s="45"/>
      <c r="SDG995" s="45"/>
      <c r="SDH995" s="45"/>
      <c r="SDI995" s="45"/>
      <c r="SDJ995" s="45"/>
      <c r="SDK995" s="45"/>
      <c r="SDL995" s="45"/>
      <c r="SDM995" s="45"/>
      <c r="SDN995" s="45"/>
      <c r="SDO995" s="45"/>
      <c r="SDP995" s="45"/>
      <c r="SDQ995" s="45"/>
      <c r="SDR995" s="45"/>
      <c r="SDS995" s="45"/>
      <c r="SDT995" s="45"/>
      <c r="SDU995" s="45"/>
      <c r="SDV995" s="45"/>
      <c r="SDW995" s="45"/>
      <c r="SDX995" s="45"/>
      <c r="SDY995" s="45"/>
      <c r="SDZ995" s="45"/>
      <c r="SEA995" s="45"/>
      <c r="SEB995" s="45"/>
      <c r="SEC995" s="45"/>
      <c r="SED995" s="45"/>
      <c r="SEE995" s="45"/>
      <c r="SEF995" s="45"/>
      <c r="SEG995" s="45"/>
      <c r="SEH995" s="45"/>
      <c r="SEI995" s="45"/>
      <c r="SEJ995" s="45"/>
      <c r="SEK995" s="45"/>
      <c r="SEL995" s="45"/>
      <c r="SEM995" s="45"/>
      <c r="SEN995" s="45"/>
      <c r="SEO995" s="45"/>
      <c r="SEP995" s="45"/>
      <c r="SEQ995" s="45"/>
      <c r="SER995" s="45"/>
      <c r="SES995" s="45"/>
      <c r="SET995" s="45"/>
      <c r="SEU995" s="45"/>
      <c r="SEV995" s="45"/>
      <c r="SEW995" s="45"/>
      <c r="SEX995" s="45"/>
      <c r="SEY995" s="45"/>
      <c r="SEZ995" s="45"/>
      <c r="SFA995" s="45"/>
      <c r="SFB995" s="45"/>
      <c r="SFC995" s="45"/>
      <c r="SFD995" s="45"/>
      <c r="SFE995" s="45"/>
      <c r="SFF995" s="45"/>
      <c r="SFG995" s="45"/>
      <c r="SFH995" s="45"/>
      <c r="SFI995" s="45"/>
      <c r="SFJ995" s="45"/>
      <c r="SFK995" s="45"/>
      <c r="SFL995" s="45"/>
      <c r="SFM995" s="45"/>
      <c r="SFN995" s="45"/>
      <c r="SFO995" s="45"/>
      <c r="SFP995" s="45"/>
      <c r="SFQ995" s="45"/>
      <c r="SFR995" s="45"/>
      <c r="SFS995" s="45"/>
      <c r="SFT995" s="45"/>
      <c r="SFU995" s="45"/>
      <c r="SFV995" s="45"/>
      <c r="SFW995" s="45"/>
      <c r="SFX995" s="45"/>
      <c r="SFY995" s="45"/>
      <c r="SFZ995" s="45"/>
      <c r="SGA995" s="45"/>
      <c r="SGB995" s="45"/>
      <c r="SGC995" s="45"/>
      <c r="SGD995" s="45"/>
      <c r="SGE995" s="45"/>
      <c r="SGF995" s="45"/>
      <c r="SGG995" s="45"/>
      <c r="SGH995" s="45"/>
      <c r="SGI995" s="45"/>
      <c r="SGJ995" s="45"/>
      <c r="SGK995" s="45"/>
      <c r="SGL995" s="45"/>
      <c r="SGM995" s="45"/>
      <c r="SGN995" s="45"/>
      <c r="SGO995" s="45"/>
      <c r="SGP995" s="45"/>
      <c r="SGQ995" s="45"/>
      <c r="SGR995" s="45"/>
      <c r="SGS995" s="45"/>
      <c r="SGT995" s="45"/>
      <c r="SGU995" s="45"/>
      <c r="SGV995" s="45"/>
      <c r="SGW995" s="45"/>
      <c r="SGX995" s="45"/>
      <c r="SGY995" s="45"/>
      <c r="SGZ995" s="45"/>
      <c r="SHA995" s="45"/>
      <c r="SHB995" s="45"/>
      <c r="SHC995" s="45"/>
      <c r="SHD995" s="45"/>
      <c r="SHE995" s="45"/>
      <c r="SHF995" s="45"/>
      <c r="SHG995" s="45"/>
      <c r="SHH995" s="45"/>
      <c r="SHI995" s="45"/>
      <c r="SHJ995" s="45"/>
      <c r="SHK995" s="45"/>
      <c r="SHL995" s="45"/>
      <c r="SHM995" s="45"/>
      <c r="SHN995" s="45"/>
      <c r="SHO995" s="45"/>
      <c r="SHP995" s="45"/>
      <c r="SHQ995" s="45"/>
      <c r="SHR995" s="45"/>
      <c r="SHS995" s="45"/>
      <c r="SHT995" s="45"/>
      <c r="SHU995" s="45"/>
      <c r="SHV995" s="45"/>
      <c r="SHW995" s="45"/>
      <c r="SHX995" s="45"/>
      <c r="SHY995" s="45"/>
      <c r="SHZ995" s="45"/>
      <c r="SIA995" s="45"/>
      <c r="SIB995" s="45"/>
      <c r="SIC995" s="45"/>
      <c r="SID995" s="45"/>
      <c r="SIE995" s="45"/>
      <c r="SIF995" s="45"/>
      <c r="SIG995" s="45"/>
      <c r="SIH995" s="45"/>
      <c r="SII995" s="45"/>
      <c r="SIJ995" s="45"/>
      <c r="SIK995" s="45"/>
      <c r="SIL995" s="45"/>
      <c r="SIM995" s="45"/>
      <c r="SIN995" s="45"/>
      <c r="SIO995" s="45"/>
      <c r="SIP995" s="45"/>
      <c r="SIQ995" s="45"/>
      <c r="SIR995" s="45"/>
      <c r="SIS995" s="45"/>
      <c r="SIT995" s="45"/>
      <c r="SIU995" s="45"/>
      <c r="SIV995" s="45"/>
      <c r="SIW995" s="45"/>
      <c r="SIX995" s="45"/>
      <c r="SIY995" s="45"/>
      <c r="SIZ995" s="45"/>
      <c r="SJA995" s="45"/>
      <c r="SJB995" s="45"/>
      <c r="SJC995" s="45"/>
      <c r="SJD995" s="45"/>
      <c r="SJE995" s="45"/>
      <c r="SJF995" s="45"/>
      <c r="SJG995" s="45"/>
      <c r="SJH995" s="45"/>
      <c r="SJI995" s="45"/>
      <c r="SJJ995" s="45"/>
      <c r="SJK995" s="45"/>
      <c r="SJL995" s="45"/>
      <c r="SJM995" s="45"/>
      <c r="SJN995" s="45"/>
      <c r="SJO995" s="45"/>
      <c r="SJP995" s="45"/>
      <c r="SJQ995" s="45"/>
      <c r="SJR995" s="45"/>
      <c r="SJS995" s="45"/>
      <c r="SJT995" s="45"/>
      <c r="SJU995" s="45"/>
      <c r="SJV995" s="45"/>
      <c r="SJW995" s="45"/>
      <c r="SJX995" s="45"/>
      <c r="SJY995" s="45"/>
      <c r="SJZ995" s="45"/>
      <c r="SKA995" s="45"/>
      <c r="SKB995" s="45"/>
      <c r="SKC995" s="45"/>
      <c r="SKD995" s="45"/>
      <c r="SKE995" s="45"/>
      <c r="SKF995" s="45"/>
      <c r="SKG995" s="45"/>
      <c r="SKH995" s="45"/>
      <c r="SKI995" s="45"/>
      <c r="SKJ995" s="45"/>
      <c r="SKK995" s="45"/>
      <c r="SKL995" s="45"/>
      <c r="SKM995" s="45"/>
      <c r="SKN995" s="45"/>
      <c r="SKO995" s="45"/>
      <c r="SKP995" s="45"/>
      <c r="SKQ995" s="45"/>
      <c r="SKR995" s="45"/>
      <c r="SKS995" s="45"/>
      <c r="SKT995" s="45"/>
      <c r="SKU995" s="45"/>
      <c r="SKV995" s="45"/>
      <c r="SKW995" s="45"/>
      <c r="SKX995" s="45"/>
      <c r="SKY995" s="45"/>
      <c r="SKZ995" s="45"/>
      <c r="SLA995" s="45"/>
      <c r="SLB995" s="45"/>
      <c r="SLC995" s="45"/>
      <c r="SLD995" s="45"/>
      <c r="SLE995" s="45"/>
      <c r="SLF995" s="45"/>
      <c r="SLG995" s="45"/>
      <c r="SLH995" s="45"/>
      <c r="SLI995" s="45"/>
      <c r="SLJ995" s="45"/>
      <c r="SLK995" s="45"/>
      <c r="SLL995" s="45"/>
      <c r="SLM995" s="45"/>
      <c r="SLN995" s="45"/>
      <c r="SLO995" s="45"/>
      <c r="SLP995" s="45"/>
      <c r="SLQ995" s="45"/>
      <c r="SLR995" s="45"/>
      <c r="SLS995" s="45"/>
      <c r="SLT995" s="45"/>
      <c r="SLU995" s="45"/>
      <c r="SLV995" s="45"/>
      <c r="SLW995" s="45"/>
      <c r="SLX995" s="45"/>
      <c r="SLY995" s="45"/>
      <c r="SLZ995" s="45"/>
      <c r="SMA995" s="45"/>
      <c r="SMB995" s="45"/>
      <c r="SMC995" s="45"/>
      <c r="SMD995" s="45"/>
      <c r="SME995" s="45"/>
      <c r="SMF995" s="45"/>
      <c r="SMG995" s="45"/>
      <c r="SMH995" s="45"/>
      <c r="SMI995" s="45"/>
      <c r="SMJ995" s="45"/>
      <c r="SMK995" s="45"/>
      <c r="SML995" s="45"/>
      <c r="SMM995" s="45"/>
      <c r="SMN995" s="45"/>
      <c r="SMO995" s="45"/>
      <c r="SMP995" s="45"/>
      <c r="SMQ995" s="45"/>
      <c r="SMR995" s="45"/>
      <c r="SMS995" s="45"/>
      <c r="SMT995" s="45"/>
      <c r="SMU995" s="45"/>
      <c r="SMV995" s="45"/>
      <c r="SMW995" s="45"/>
      <c r="SMX995" s="45"/>
      <c r="SMY995" s="45"/>
      <c r="SMZ995" s="45"/>
      <c r="SNA995" s="45"/>
      <c r="SNB995" s="45"/>
      <c r="SNC995" s="45"/>
      <c r="SND995" s="45"/>
      <c r="SNE995" s="45"/>
      <c r="SNF995" s="45"/>
      <c r="SNG995" s="45"/>
      <c r="SNH995" s="45"/>
      <c r="SNI995" s="45"/>
      <c r="SNJ995" s="45"/>
      <c r="SNK995" s="45"/>
      <c r="SNL995" s="45"/>
      <c r="SNM995" s="45"/>
      <c r="SNN995" s="45"/>
      <c r="SNO995" s="45"/>
      <c r="SNP995" s="45"/>
      <c r="SNQ995" s="45"/>
      <c r="SNR995" s="45"/>
      <c r="SNS995" s="45"/>
      <c r="SNT995" s="45"/>
      <c r="SNU995" s="45"/>
      <c r="SNV995" s="45"/>
      <c r="SNW995" s="45"/>
      <c r="SNX995" s="45"/>
      <c r="SNY995" s="45"/>
      <c r="SNZ995" s="45"/>
      <c r="SOA995" s="45"/>
      <c r="SOB995" s="45"/>
      <c r="SOC995" s="45"/>
      <c r="SOD995" s="45"/>
      <c r="SOE995" s="45"/>
      <c r="SOF995" s="45"/>
      <c r="SOG995" s="45"/>
      <c r="SOH995" s="45"/>
      <c r="SOI995" s="45"/>
      <c r="SOJ995" s="45"/>
      <c r="SOK995" s="45"/>
      <c r="SOL995" s="45"/>
      <c r="SOM995" s="45"/>
      <c r="SON995" s="45"/>
      <c r="SOO995" s="45"/>
      <c r="SOP995" s="45"/>
      <c r="SOQ995" s="45"/>
      <c r="SOR995" s="45"/>
      <c r="SOS995" s="45"/>
      <c r="SOT995" s="45"/>
      <c r="SOU995" s="45"/>
      <c r="SOV995" s="45"/>
      <c r="SOW995" s="45"/>
      <c r="SOX995" s="45"/>
      <c r="SOY995" s="45"/>
      <c r="SOZ995" s="45"/>
      <c r="SPA995" s="45"/>
      <c r="SPB995" s="45"/>
      <c r="SPC995" s="45"/>
      <c r="SPD995" s="45"/>
      <c r="SPE995" s="45"/>
      <c r="SPF995" s="45"/>
      <c r="SPG995" s="45"/>
      <c r="SPH995" s="45"/>
      <c r="SPI995" s="45"/>
      <c r="SPJ995" s="45"/>
      <c r="SPK995" s="45"/>
      <c r="SPL995" s="45"/>
      <c r="SPM995" s="45"/>
      <c r="SPN995" s="45"/>
      <c r="SPO995" s="45"/>
      <c r="SPP995" s="45"/>
      <c r="SPQ995" s="45"/>
      <c r="SPR995" s="45"/>
      <c r="SPS995" s="45"/>
      <c r="SPT995" s="45"/>
      <c r="SPU995" s="45"/>
      <c r="SPV995" s="45"/>
      <c r="SPW995" s="45"/>
      <c r="SPX995" s="45"/>
      <c r="SPY995" s="45"/>
      <c r="SPZ995" s="45"/>
      <c r="SQA995" s="45"/>
      <c r="SQB995" s="45"/>
      <c r="SQC995" s="45"/>
      <c r="SQD995" s="45"/>
      <c r="SQE995" s="45"/>
      <c r="SQF995" s="45"/>
      <c r="SQG995" s="45"/>
      <c r="SQH995" s="45"/>
      <c r="SQI995" s="45"/>
      <c r="SQJ995" s="45"/>
      <c r="SQK995" s="45"/>
      <c r="SQL995" s="45"/>
      <c r="SQM995" s="45"/>
      <c r="SQN995" s="45"/>
      <c r="SQO995" s="45"/>
      <c r="SQP995" s="45"/>
      <c r="SQQ995" s="45"/>
      <c r="SQR995" s="45"/>
      <c r="SQS995" s="45"/>
      <c r="SQT995" s="45"/>
      <c r="SQU995" s="45"/>
      <c r="SQV995" s="45"/>
      <c r="SQW995" s="45"/>
      <c r="SQX995" s="45"/>
      <c r="SQY995" s="45"/>
      <c r="SQZ995" s="45"/>
      <c r="SRA995" s="45"/>
      <c r="SRB995" s="45"/>
      <c r="SRC995" s="45"/>
      <c r="SRD995" s="45"/>
      <c r="SRE995" s="45"/>
      <c r="SRF995" s="45"/>
      <c r="SRG995" s="45"/>
      <c r="SRH995" s="45"/>
      <c r="SRI995" s="45"/>
      <c r="SRJ995" s="45"/>
      <c r="SRK995" s="45"/>
      <c r="SRL995" s="45"/>
      <c r="SRM995" s="45"/>
      <c r="SRN995" s="45"/>
      <c r="SRO995" s="45"/>
      <c r="SRP995" s="45"/>
      <c r="SRQ995" s="45"/>
      <c r="SRR995" s="45"/>
      <c r="SRS995" s="45"/>
      <c r="SRT995" s="45"/>
      <c r="SRU995" s="45"/>
      <c r="SRV995" s="45"/>
      <c r="SRW995" s="45"/>
      <c r="SRX995" s="45"/>
      <c r="SRY995" s="45"/>
      <c r="SRZ995" s="45"/>
      <c r="SSA995" s="45"/>
      <c r="SSB995" s="45"/>
      <c r="SSC995" s="45"/>
      <c r="SSD995" s="45"/>
      <c r="SSE995" s="45"/>
      <c r="SSF995" s="45"/>
      <c r="SSG995" s="45"/>
      <c r="SSH995" s="45"/>
      <c r="SSI995" s="45"/>
      <c r="SSJ995" s="45"/>
      <c r="SSK995" s="45"/>
      <c r="SSL995" s="45"/>
      <c r="SSM995" s="45"/>
      <c r="SSN995" s="45"/>
      <c r="SSO995" s="45"/>
      <c r="SSP995" s="45"/>
      <c r="SSQ995" s="45"/>
      <c r="SSR995" s="45"/>
      <c r="SSS995" s="45"/>
      <c r="SST995" s="45"/>
      <c r="SSU995" s="45"/>
      <c r="SSV995" s="45"/>
      <c r="SSW995" s="45"/>
      <c r="SSX995" s="45"/>
      <c r="SSY995" s="45"/>
      <c r="SSZ995" s="45"/>
      <c r="STA995" s="45"/>
      <c r="STB995" s="45"/>
      <c r="STC995" s="45"/>
      <c r="STD995" s="45"/>
      <c r="STE995" s="45"/>
      <c r="STF995" s="45"/>
      <c r="STG995" s="45"/>
      <c r="STH995" s="45"/>
      <c r="STI995" s="45"/>
      <c r="STJ995" s="45"/>
      <c r="STK995" s="45"/>
      <c r="STL995" s="45"/>
      <c r="STM995" s="45"/>
      <c r="STN995" s="45"/>
      <c r="STO995" s="45"/>
      <c r="STP995" s="45"/>
      <c r="STQ995" s="45"/>
      <c r="STR995" s="45"/>
      <c r="STS995" s="45"/>
      <c r="STT995" s="45"/>
      <c r="STU995" s="45"/>
      <c r="STV995" s="45"/>
      <c r="STW995" s="45"/>
      <c r="STX995" s="45"/>
      <c r="STY995" s="45"/>
      <c r="STZ995" s="45"/>
      <c r="SUA995" s="45"/>
      <c r="SUB995" s="45"/>
      <c r="SUC995" s="45"/>
      <c r="SUD995" s="45"/>
      <c r="SUE995" s="45"/>
      <c r="SUF995" s="45"/>
      <c r="SUG995" s="45"/>
      <c r="SUH995" s="45"/>
      <c r="SUI995" s="45"/>
      <c r="SUJ995" s="45"/>
      <c r="SUK995" s="45"/>
      <c r="SUL995" s="45"/>
      <c r="SUM995" s="45"/>
      <c r="SUN995" s="45"/>
      <c r="SUO995" s="45"/>
      <c r="SUP995" s="45"/>
      <c r="SUQ995" s="45"/>
      <c r="SUR995" s="45"/>
      <c r="SUS995" s="45"/>
      <c r="SUT995" s="45"/>
      <c r="SUU995" s="45"/>
      <c r="SUV995" s="45"/>
      <c r="SUW995" s="45"/>
      <c r="SUX995" s="45"/>
      <c r="SUY995" s="45"/>
      <c r="SUZ995" s="45"/>
      <c r="SVA995" s="45"/>
      <c r="SVB995" s="45"/>
      <c r="SVC995" s="45"/>
      <c r="SVD995" s="45"/>
      <c r="SVE995" s="45"/>
      <c r="SVF995" s="45"/>
      <c r="SVG995" s="45"/>
      <c r="SVH995" s="45"/>
      <c r="SVI995" s="45"/>
      <c r="SVJ995" s="45"/>
      <c r="SVK995" s="45"/>
      <c r="SVL995" s="45"/>
      <c r="SVM995" s="45"/>
      <c r="SVN995" s="45"/>
      <c r="SVO995" s="45"/>
      <c r="SVP995" s="45"/>
      <c r="SVQ995" s="45"/>
      <c r="SVR995" s="45"/>
      <c r="SVS995" s="45"/>
      <c r="SVT995" s="45"/>
      <c r="SVU995" s="45"/>
      <c r="SVV995" s="45"/>
      <c r="SVW995" s="45"/>
      <c r="SVX995" s="45"/>
      <c r="SVY995" s="45"/>
      <c r="SVZ995" s="45"/>
      <c r="SWA995" s="45"/>
      <c r="SWB995" s="45"/>
      <c r="SWC995" s="45"/>
      <c r="SWD995" s="45"/>
      <c r="SWE995" s="45"/>
      <c r="SWF995" s="45"/>
      <c r="SWG995" s="45"/>
      <c r="SWH995" s="45"/>
      <c r="SWI995" s="45"/>
      <c r="SWJ995" s="45"/>
      <c r="SWK995" s="45"/>
      <c r="SWL995" s="45"/>
      <c r="SWM995" s="45"/>
      <c r="SWN995" s="45"/>
      <c r="SWO995" s="45"/>
      <c r="SWP995" s="45"/>
      <c r="SWQ995" s="45"/>
      <c r="SWR995" s="45"/>
      <c r="SWS995" s="45"/>
      <c r="SWT995" s="45"/>
      <c r="SWU995" s="45"/>
      <c r="SWV995" s="45"/>
      <c r="SWW995" s="45"/>
      <c r="SWX995" s="45"/>
      <c r="SWY995" s="45"/>
      <c r="SWZ995" s="45"/>
      <c r="SXA995" s="45"/>
      <c r="SXB995" s="45"/>
      <c r="SXC995" s="45"/>
      <c r="SXD995" s="45"/>
      <c r="SXE995" s="45"/>
      <c r="SXF995" s="45"/>
      <c r="SXG995" s="45"/>
      <c r="SXH995" s="45"/>
      <c r="SXI995" s="45"/>
      <c r="SXJ995" s="45"/>
      <c r="SXK995" s="45"/>
      <c r="SXL995" s="45"/>
      <c r="SXM995" s="45"/>
      <c r="SXN995" s="45"/>
      <c r="SXO995" s="45"/>
      <c r="SXP995" s="45"/>
      <c r="SXQ995" s="45"/>
      <c r="SXR995" s="45"/>
      <c r="SXS995" s="45"/>
      <c r="SXT995" s="45"/>
      <c r="SXU995" s="45"/>
      <c r="SXV995" s="45"/>
      <c r="SXW995" s="45"/>
      <c r="SXX995" s="45"/>
      <c r="SXY995" s="45"/>
      <c r="SXZ995" s="45"/>
      <c r="SYA995" s="45"/>
      <c r="SYB995" s="45"/>
      <c r="SYC995" s="45"/>
      <c r="SYD995" s="45"/>
      <c r="SYE995" s="45"/>
      <c r="SYF995" s="45"/>
      <c r="SYG995" s="45"/>
      <c r="SYH995" s="45"/>
      <c r="SYI995" s="45"/>
      <c r="SYJ995" s="45"/>
      <c r="SYK995" s="45"/>
      <c r="SYL995" s="45"/>
      <c r="SYM995" s="45"/>
      <c r="SYN995" s="45"/>
      <c r="SYO995" s="45"/>
      <c r="SYP995" s="45"/>
      <c r="SYQ995" s="45"/>
      <c r="SYR995" s="45"/>
      <c r="SYS995" s="45"/>
      <c r="SYT995" s="45"/>
      <c r="SYU995" s="45"/>
      <c r="SYV995" s="45"/>
      <c r="SYW995" s="45"/>
      <c r="SYX995" s="45"/>
      <c r="SYY995" s="45"/>
      <c r="SYZ995" s="45"/>
      <c r="SZA995" s="45"/>
      <c r="SZB995" s="45"/>
      <c r="SZC995" s="45"/>
      <c r="SZD995" s="45"/>
      <c r="SZE995" s="45"/>
      <c r="SZF995" s="45"/>
      <c r="SZG995" s="45"/>
      <c r="SZH995" s="45"/>
      <c r="SZI995" s="45"/>
      <c r="SZJ995" s="45"/>
      <c r="SZK995" s="45"/>
      <c r="SZL995" s="45"/>
      <c r="SZM995" s="45"/>
      <c r="SZN995" s="45"/>
      <c r="SZO995" s="45"/>
      <c r="SZP995" s="45"/>
      <c r="SZQ995" s="45"/>
      <c r="SZR995" s="45"/>
      <c r="SZS995" s="45"/>
      <c r="SZT995" s="45"/>
      <c r="SZU995" s="45"/>
      <c r="SZV995" s="45"/>
      <c r="SZW995" s="45"/>
      <c r="SZX995" s="45"/>
      <c r="SZY995" s="45"/>
      <c r="SZZ995" s="45"/>
      <c r="TAA995" s="45"/>
      <c r="TAB995" s="45"/>
      <c r="TAC995" s="45"/>
      <c r="TAD995" s="45"/>
      <c r="TAE995" s="45"/>
      <c r="TAF995" s="45"/>
      <c r="TAG995" s="45"/>
      <c r="TAH995" s="45"/>
      <c r="TAI995" s="45"/>
      <c r="TAJ995" s="45"/>
      <c r="TAK995" s="45"/>
      <c r="TAL995" s="45"/>
      <c r="TAM995" s="45"/>
      <c r="TAN995" s="45"/>
      <c r="TAO995" s="45"/>
      <c r="TAP995" s="45"/>
      <c r="TAQ995" s="45"/>
      <c r="TAR995" s="45"/>
      <c r="TAS995" s="45"/>
      <c r="TAT995" s="45"/>
      <c r="TAU995" s="45"/>
      <c r="TAV995" s="45"/>
      <c r="TAW995" s="45"/>
      <c r="TAX995" s="45"/>
      <c r="TAY995" s="45"/>
      <c r="TAZ995" s="45"/>
      <c r="TBA995" s="45"/>
      <c r="TBB995" s="45"/>
      <c r="TBC995" s="45"/>
      <c r="TBD995" s="45"/>
      <c r="TBE995" s="45"/>
      <c r="TBF995" s="45"/>
      <c r="TBG995" s="45"/>
      <c r="TBH995" s="45"/>
      <c r="TBI995" s="45"/>
      <c r="TBJ995" s="45"/>
      <c r="TBK995" s="45"/>
      <c r="TBL995" s="45"/>
      <c r="TBM995" s="45"/>
      <c r="TBN995" s="45"/>
      <c r="TBO995" s="45"/>
      <c r="TBP995" s="45"/>
      <c r="TBQ995" s="45"/>
      <c r="TBR995" s="45"/>
      <c r="TBS995" s="45"/>
      <c r="TBT995" s="45"/>
      <c r="TBU995" s="45"/>
      <c r="TBV995" s="45"/>
      <c r="TBW995" s="45"/>
      <c r="TBX995" s="45"/>
      <c r="TBY995" s="45"/>
      <c r="TBZ995" s="45"/>
      <c r="TCA995" s="45"/>
      <c r="TCB995" s="45"/>
      <c r="TCC995" s="45"/>
      <c r="TCD995" s="45"/>
      <c r="TCE995" s="45"/>
      <c r="TCF995" s="45"/>
      <c r="TCG995" s="45"/>
      <c r="TCH995" s="45"/>
      <c r="TCI995" s="45"/>
      <c r="TCJ995" s="45"/>
      <c r="TCK995" s="45"/>
      <c r="TCL995" s="45"/>
      <c r="TCM995" s="45"/>
      <c r="TCN995" s="45"/>
      <c r="TCO995" s="45"/>
      <c r="TCP995" s="45"/>
      <c r="TCQ995" s="45"/>
      <c r="TCR995" s="45"/>
      <c r="TCS995" s="45"/>
      <c r="TCT995" s="45"/>
      <c r="TCU995" s="45"/>
      <c r="TCV995" s="45"/>
      <c r="TCW995" s="45"/>
      <c r="TCX995" s="45"/>
      <c r="TCY995" s="45"/>
      <c r="TCZ995" s="45"/>
      <c r="TDA995" s="45"/>
      <c r="TDB995" s="45"/>
      <c r="TDC995" s="45"/>
      <c r="TDD995" s="45"/>
      <c r="TDE995" s="45"/>
      <c r="TDF995" s="45"/>
      <c r="TDG995" s="45"/>
      <c r="TDH995" s="45"/>
      <c r="TDI995" s="45"/>
      <c r="TDJ995" s="45"/>
      <c r="TDK995" s="45"/>
      <c r="TDL995" s="45"/>
      <c r="TDM995" s="45"/>
      <c r="TDN995" s="45"/>
      <c r="TDO995" s="45"/>
      <c r="TDP995" s="45"/>
      <c r="TDQ995" s="45"/>
      <c r="TDR995" s="45"/>
      <c r="TDS995" s="45"/>
      <c r="TDT995" s="45"/>
      <c r="TDU995" s="45"/>
      <c r="TDV995" s="45"/>
      <c r="TDW995" s="45"/>
      <c r="TDX995" s="45"/>
      <c r="TDY995" s="45"/>
      <c r="TDZ995" s="45"/>
      <c r="TEA995" s="45"/>
      <c r="TEB995" s="45"/>
      <c r="TEC995" s="45"/>
      <c r="TED995" s="45"/>
      <c r="TEE995" s="45"/>
      <c r="TEF995" s="45"/>
      <c r="TEG995" s="45"/>
      <c r="TEH995" s="45"/>
      <c r="TEI995" s="45"/>
      <c r="TEJ995" s="45"/>
      <c r="TEK995" s="45"/>
      <c r="TEL995" s="45"/>
      <c r="TEM995" s="45"/>
      <c r="TEN995" s="45"/>
      <c r="TEO995" s="45"/>
      <c r="TEP995" s="45"/>
      <c r="TEQ995" s="45"/>
      <c r="TER995" s="45"/>
      <c r="TES995" s="45"/>
      <c r="TET995" s="45"/>
      <c r="TEU995" s="45"/>
      <c r="TEV995" s="45"/>
      <c r="TEW995" s="45"/>
      <c r="TEX995" s="45"/>
      <c r="TEY995" s="45"/>
      <c r="TEZ995" s="45"/>
      <c r="TFA995" s="45"/>
      <c r="TFB995" s="45"/>
      <c r="TFC995" s="45"/>
      <c r="TFD995" s="45"/>
      <c r="TFE995" s="45"/>
      <c r="TFF995" s="45"/>
      <c r="TFG995" s="45"/>
      <c r="TFH995" s="45"/>
      <c r="TFI995" s="45"/>
      <c r="TFJ995" s="45"/>
      <c r="TFK995" s="45"/>
      <c r="TFL995" s="45"/>
      <c r="TFM995" s="45"/>
      <c r="TFN995" s="45"/>
      <c r="TFO995" s="45"/>
      <c r="TFP995" s="45"/>
      <c r="TFQ995" s="45"/>
      <c r="TFR995" s="45"/>
      <c r="TFS995" s="45"/>
      <c r="TFT995" s="45"/>
      <c r="TFU995" s="45"/>
      <c r="TFV995" s="45"/>
      <c r="TFW995" s="45"/>
      <c r="TFX995" s="45"/>
      <c r="TFY995" s="45"/>
      <c r="TFZ995" s="45"/>
      <c r="TGA995" s="45"/>
      <c r="TGB995" s="45"/>
      <c r="TGC995" s="45"/>
      <c r="TGD995" s="45"/>
      <c r="TGE995" s="45"/>
      <c r="TGF995" s="45"/>
      <c r="TGG995" s="45"/>
      <c r="TGH995" s="45"/>
      <c r="TGI995" s="45"/>
      <c r="TGJ995" s="45"/>
      <c r="TGK995" s="45"/>
      <c r="TGL995" s="45"/>
      <c r="TGM995" s="45"/>
      <c r="TGN995" s="45"/>
      <c r="TGO995" s="45"/>
      <c r="TGP995" s="45"/>
      <c r="TGQ995" s="45"/>
      <c r="TGR995" s="45"/>
      <c r="TGS995" s="45"/>
      <c r="TGT995" s="45"/>
      <c r="TGU995" s="45"/>
      <c r="TGV995" s="45"/>
      <c r="TGW995" s="45"/>
      <c r="TGX995" s="45"/>
      <c r="TGY995" s="45"/>
      <c r="TGZ995" s="45"/>
      <c r="THA995" s="45"/>
      <c r="THB995" s="45"/>
      <c r="THC995" s="45"/>
      <c r="THD995" s="45"/>
      <c r="THE995" s="45"/>
      <c r="THF995" s="45"/>
      <c r="THG995" s="45"/>
      <c r="THH995" s="45"/>
      <c r="THI995" s="45"/>
      <c r="THJ995" s="45"/>
      <c r="THK995" s="45"/>
      <c r="THL995" s="45"/>
      <c r="THM995" s="45"/>
      <c r="THN995" s="45"/>
      <c r="THO995" s="45"/>
      <c r="THP995" s="45"/>
      <c r="THQ995" s="45"/>
      <c r="THR995" s="45"/>
      <c r="THS995" s="45"/>
      <c r="THT995" s="45"/>
      <c r="THU995" s="45"/>
      <c r="THV995" s="45"/>
      <c r="THW995" s="45"/>
      <c r="THX995" s="45"/>
      <c r="THY995" s="45"/>
      <c r="THZ995" s="45"/>
      <c r="TIA995" s="45"/>
      <c r="TIB995" s="45"/>
      <c r="TIC995" s="45"/>
      <c r="TID995" s="45"/>
      <c r="TIE995" s="45"/>
      <c r="TIF995" s="45"/>
      <c r="TIG995" s="45"/>
      <c r="TIH995" s="45"/>
      <c r="TII995" s="45"/>
      <c r="TIJ995" s="45"/>
      <c r="TIK995" s="45"/>
      <c r="TIL995" s="45"/>
      <c r="TIM995" s="45"/>
      <c r="TIN995" s="45"/>
      <c r="TIO995" s="45"/>
      <c r="TIP995" s="45"/>
      <c r="TIQ995" s="45"/>
      <c r="TIR995" s="45"/>
      <c r="TIS995" s="45"/>
      <c r="TIT995" s="45"/>
      <c r="TIU995" s="45"/>
      <c r="TIV995" s="45"/>
      <c r="TIW995" s="45"/>
      <c r="TIX995" s="45"/>
      <c r="TIY995" s="45"/>
      <c r="TIZ995" s="45"/>
      <c r="TJA995" s="45"/>
      <c r="TJB995" s="45"/>
      <c r="TJC995" s="45"/>
      <c r="TJD995" s="45"/>
      <c r="TJE995" s="45"/>
      <c r="TJF995" s="45"/>
      <c r="TJG995" s="45"/>
      <c r="TJH995" s="45"/>
      <c r="TJI995" s="45"/>
      <c r="TJJ995" s="45"/>
      <c r="TJK995" s="45"/>
      <c r="TJL995" s="45"/>
      <c r="TJM995" s="45"/>
      <c r="TJN995" s="45"/>
      <c r="TJO995" s="45"/>
      <c r="TJP995" s="45"/>
      <c r="TJQ995" s="45"/>
      <c r="TJR995" s="45"/>
      <c r="TJS995" s="45"/>
      <c r="TJT995" s="45"/>
      <c r="TJU995" s="45"/>
      <c r="TJV995" s="45"/>
      <c r="TJW995" s="45"/>
      <c r="TJX995" s="45"/>
      <c r="TJY995" s="45"/>
      <c r="TJZ995" s="45"/>
      <c r="TKA995" s="45"/>
      <c r="TKB995" s="45"/>
      <c r="TKC995" s="45"/>
      <c r="TKD995" s="45"/>
      <c r="TKE995" s="45"/>
      <c r="TKF995" s="45"/>
      <c r="TKG995" s="45"/>
      <c r="TKH995" s="45"/>
      <c r="TKI995" s="45"/>
      <c r="TKJ995" s="45"/>
      <c r="TKK995" s="45"/>
      <c r="TKL995" s="45"/>
      <c r="TKM995" s="45"/>
      <c r="TKN995" s="45"/>
      <c r="TKO995" s="45"/>
      <c r="TKP995" s="45"/>
      <c r="TKQ995" s="45"/>
      <c r="TKR995" s="45"/>
      <c r="TKS995" s="45"/>
      <c r="TKT995" s="45"/>
      <c r="TKU995" s="45"/>
      <c r="TKV995" s="45"/>
      <c r="TKW995" s="45"/>
      <c r="TKX995" s="45"/>
      <c r="TKY995" s="45"/>
      <c r="TKZ995" s="45"/>
      <c r="TLA995" s="45"/>
      <c r="TLB995" s="45"/>
      <c r="TLC995" s="45"/>
      <c r="TLD995" s="45"/>
      <c r="TLE995" s="45"/>
      <c r="TLF995" s="45"/>
      <c r="TLG995" s="45"/>
      <c r="TLH995" s="45"/>
      <c r="TLI995" s="45"/>
      <c r="TLJ995" s="45"/>
      <c r="TLK995" s="45"/>
      <c r="TLL995" s="45"/>
      <c r="TLM995" s="45"/>
      <c r="TLN995" s="45"/>
      <c r="TLO995" s="45"/>
      <c r="TLP995" s="45"/>
      <c r="TLQ995" s="45"/>
      <c r="TLR995" s="45"/>
      <c r="TLS995" s="45"/>
      <c r="TLT995" s="45"/>
      <c r="TLU995" s="45"/>
      <c r="TLV995" s="45"/>
      <c r="TLW995" s="45"/>
      <c r="TLX995" s="45"/>
      <c r="TLY995" s="45"/>
      <c r="TLZ995" s="45"/>
      <c r="TMA995" s="45"/>
      <c r="TMB995" s="45"/>
      <c r="TMC995" s="45"/>
      <c r="TMD995" s="45"/>
      <c r="TME995" s="45"/>
      <c r="TMF995" s="45"/>
      <c r="TMG995" s="45"/>
      <c r="TMH995" s="45"/>
      <c r="TMI995" s="45"/>
      <c r="TMJ995" s="45"/>
      <c r="TMK995" s="45"/>
      <c r="TML995" s="45"/>
      <c r="TMM995" s="45"/>
      <c r="TMN995" s="45"/>
      <c r="TMO995" s="45"/>
      <c r="TMP995" s="45"/>
      <c r="TMQ995" s="45"/>
      <c r="TMR995" s="45"/>
      <c r="TMS995" s="45"/>
      <c r="TMT995" s="45"/>
      <c r="TMU995" s="45"/>
      <c r="TMV995" s="45"/>
      <c r="TMW995" s="45"/>
      <c r="TMX995" s="45"/>
      <c r="TMY995" s="45"/>
      <c r="TMZ995" s="45"/>
      <c r="TNA995" s="45"/>
      <c r="TNB995" s="45"/>
      <c r="TNC995" s="45"/>
      <c r="TND995" s="45"/>
      <c r="TNE995" s="45"/>
      <c r="TNF995" s="45"/>
      <c r="TNG995" s="45"/>
      <c r="TNH995" s="45"/>
      <c r="TNI995" s="45"/>
      <c r="TNJ995" s="45"/>
      <c r="TNK995" s="45"/>
      <c r="TNL995" s="45"/>
      <c r="TNM995" s="45"/>
      <c r="TNN995" s="45"/>
      <c r="TNO995" s="45"/>
      <c r="TNP995" s="45"/>
      <c r="TNQ995" s="45"/>
      <c r="TNR995" s="45"/>
      <c r="TNS995" s="45"/>
      <c r="TNT995" s="45"/>
      <c r="TNU995" s="45"/>
      <c r="TNV995" s="45"/>
      <c r="TNW995" s="45"/>
      <c r="TNX995" s="45"/>
      <c r="TNY995" s="45"/>
      <c r="TNZ995" s="45"/>
      <c r="TOA995" s="45"/>
      <c r="TOB995" s="45"/>
      <c r="TOC995" s="45"/>
      <c r="TOD995" s="45"/>
      <c r="TOE995" s="45"/>
      <c r="TOF995" s="45"/>
      <c r="TOG995" s="45"/>
      <c r="TOH995" s="45"/>
      <c r="TOI995" s="45"/>
      <c r="TOJ995" s="45"/>
      <c r="TOK995" s="45"/>
      <c r="TOL995" s="45"/>
      <c r="TOM995" s="45"/>
      <c r="TON995" s="45"/>
      <c r="TOO995" s="45"/>
      <c r="TOP995" s="45"/>
      <c r="TOQ995" s="45"/>
      <c r="TOR995" s="45"/>
      <c r="TOS995" s="45"/>
      <c r="TOT995" s="45"/>
      <c r="TOU995" s="45"/>
      <c r="TOV995" s="45"/>
      <c r="TOW995" s="45"/>
      <c r="TOX995" s="45"/>
      <c r="TOY995" s="45"/>
      <c r="TOZ995" s="45"/>
      <c r="TPA995" s="45"/>
      <c r="TPB995" s="45"/>
      <c r="TPC995" s="45"/>
      <c r="TPD995" s="45"/>
      <c r="TPE995" s="45"/>
      <c r="TPF995" s="45"/>
      <c r="TPG995" s="45"/>
      <c r="TPH995" s="45"/>
      <c r="TPI995" s="45"/>
      <c r="TPJ995" s="45"/>
      <c r="TPK995" s="45"/>
      <c r="TPL995" s="45"/>
      <c r="TPM995" s="45"/>
      <c r="TPN995" s="45"/>
      <c r="TPO995" s="45"/>
      <c r="TPP995" s="45"/>
      <c r="TPQ995" s="45"/>
      <c r="TPR995" s="45"/>
      <c r="TPS995" s="45"/>
      <c r="TPT995" s="45"/>
      <c r="TPU995" s="45"/>
      <c r="TPV995" s="45"/>
      <c r="TPW995" s="45"/>
      <c r="TPX995" s="45"/>
      <c r="TPY995" s="45"/>
      <c r="TPZ995" s="45"/>
      <c r="TQA995" s="45"/>
      <c r="TQB995" s="45"/>
      <c r="TQC995" s="45"/>
      <c r="TQD995" s="45"/>
      <c r="TQE995" s="45"/>
      <c r="TQF995" s="45"/>
      <c r="TQG995" s="45"/>
      <c r="TQH995" s="45"/>
      <c r="TQI995" s="45"/>
      <c r="TQJ995" s="45"/>
      <c r="TQK995" s="45"/>
      <c r="TQL995" s="45"/>
      <c r="TQM995" s="45"/>
      <c r="TQN995" s="45"/>
      <c r="TQO995" s="45"/>
      <c r="TQP995" s="45"/>
      <c r="TQQ995" s="45"/>
      <c r="TQR995" s="45"/>
      <c r="TQS995" s="45"/>
      <c r="TQT995" s="45"/>
      <c r="TQU995" s="45"/>
      <c r="TQV995" s="45"/>
      <c r="TQW995" s="45"/>
      <c r="TQX995" s="45"/>
      <c r="TQY995" s="45"/>
      <c r="TQZ995" s="45"/>
      <c r="TRA995" s="45"/>
      <c r="TRB995" s="45"/>
      <c r="TRC995" s="45"/>
      <c r="TRD995" s="45"/>
      <c r="TRE995" s="45"/>
      <c r="TRF995" s="45"/>
      <c r="TRG995" s="45"/>
      <c r="TRH995" s="45"/>
      <c r="TRI995" s="45"/>
      <c r="TRJ995" s="45"/>
      <c r="TRK995" s="45"/>
      <c r="TRL995" s="45"/>
      <c r="TRM995" s="45"/>
      <c r="TRN995" s="45"/>
      <c r="TRO995" s="45"/>
      <c r="TRP995" s="45"/>
      <c r="TRQ995" s="45"/>
      <c r="TRR995" s="45"/>
      <c r="TRS995" s="45"/>
      <c r="TRT995" s="45"/>
      <c r="TRU995" s="45"/>
      <c r="TRV995" s="45"/>
      <c r="TRW995" s="45"/>
      <c r="TRX995" s="45"/>
      <c r="TRY995" s="45"/>
      <c r="TRZ995" s="45"/>
      <c r="TSA995" s="45"/>
      <c r="TSB995" s="45"/>
      <c r="TSC995" s="45"/>
      <c r="TSD995" s="45"/>
      <c r="TSE995" s="45"/>
      <c r="TSF995" s="45"/>
      <c r="TSG995" s="45"/>
      <c r="TSH995" s="45"/>
      <c r="TSI995" s="45"/>
      <c r="TSJ995" s="45"/>
      <c r="TSK995" s="45"/>
      <c r="TSL995" s="45"/>
      <c r="TSM995" s="45"/>
      <c r="TSN995" s="45"/>
      <c r="TSO995" s="45"/>
      <c r="TSP995" s="45"/>
      <c r="TSQ995" s="45"/>
      <c r="TSR995" s="45"/>
      <c r="TSS995" s="45"/>
      <c r="TST995" s="45"/>
      <c r="TSU995" s="45"/>
      <c r="TSV995" s="45"/>
      <c r="TSW995" s="45"/>
      <c r="TSX995" s="45"/>
      <c r="TSY995" s="45"/>
      <c r="TSZ995" s="45"/>
      <c r="TTA995" s="45"/>
      <c r="TTB995" s="45"/>
      <c r="TTC995" s="45"/>
      <c r="TTD995" s="45"/>
      <c r="TTE995" s="45"/>
      <c r="TTF995" s="45"/>
      <c r="TTG995" s="45"/>
      <c r="TTH995" s="45"/>
      <c r="TTI995" s="45"/>
      <c r="TTJ995" s="45"/>
      <c r="TTK995" s="45"/>
      <c r="TTL995" s="45"/>
      <c r="TTM995" s="45"/>
      <c r="TTN995" s="45"/>
      <c r="TTO995" s="45"/>
      <c r="TTP995" s="45"/>
      <c r="TTQ995" s="45"/>
      <c r="TTR995" s="45"/>
      <c r="TTS995" s="45"/>
      <c r="TTT995" s="45"/>
      <c r="TTU995" s="45"/>
      <c r="TTV995" s="45"/>
      <c r="TTW995" s="45"/>
      <c r="TTX995" s="45"/>
      <c r="TTY995" s="45"/>
      <c r="TTZ995" s="45"/>
      <c r="TUA995" s="45"/>
      <c r="TUB995" s="45"/>
      <c r="TUC995" s="45"/>
      <c r="TUD995" s="45"/>
      <c r="TUE995" s="45"/>
      <c r="TUF995" s="45"/>
      <c r="TUG995" s="45"/>
      <c r="TUH995" s="45"/>
      <c r="TUI995" s="45"/>
      <c r="TUJ995" s="45"/>
      <c r="TUK995" s="45"/>
      <c r="TUL995" s="45"/>
      <c r="TUM995" s="45"/>
      <c r="TUN995" s="45"/>
      <c r="TUO995" s="45"/>
      <c r="TUP995" s="45"/>
      <c r="TUQ995" s="45"/>
      <c r="TUR995" s="45"/>
      <c r="TUS995" s="45"/>
      <c r="TUT995" s="45"/>
      <c r="TUU995" s="45"/>
      <c r="TUV995" s="45"/>
      <c r="TUW995" s="45"/>
      <c r="TUX995" s="45"/>
      <c r="TUY995" s="45"/>
      <c r="TUZ995" s="45"/>
      <c r="TVA995" s="45"/>
      <c r="TVB995" s="45"/>
      <c r="TVC995" s="45"/>
      <c r="TVD995" s="45"/>
      <c r="TVE995" s="45"/>
      <c r="TVF995" s="45"/>
      <c r="TVG995" s="45"/>
      <c r="TVH995" s="45"/>
      <c r="TVI995" s="45"/>
      <c r="TVJ995" s="45"/>
      <c r="TVK995" s="45"/>
      <c r="TVL995" s="45"/>
      <c r="TVM995" s="45"/>
      <c r="TVN995" s="45"/>
      <c r="TVO995" s="45"/>
      <c r="TVP995" s="45"/>
      <c r="TVQ995" s="45"/>
      <c r="TVR995" s="45"/>
      <c r="TVS995" s="45"/>
      <c r="TVT995" s="45"/>
      <c r="TVU995" s="45"/>
      <c r="TVV995" s="45"/>
      <c r="TVW995" s="45"/>
      <c r="TVX995" s="45"/>
      <c r="TVY995" s="45"/>
      <c r="TVZ995" s="45"/>
      <c r="TWA995" s="45"/>
      <c r="TWB995" s="45"/>
      <c r="TWC995" s="45"/>
      <c r="TWD995" s="45"/>
      <c r="TWE995" s="45"/>
      <c r="TWF995" s="45"/>
      <c r="TWG995" s="45"/>
      <c r="TWH995" s="45"/>
      <c r="TWI995" s="45"/>
      <c r="TWJ995" s="45"/>
      <c r="TWK995" s="45"/>
      <c r="TWL995" s="45"/>
      <c r="TWM995" s="45"/>
      <c r="TWN995" s="45"/>
      <c r="TWO995" s="45"/>
      <c r="TWP995" s="45"/>
      <c r="TWQ995" s="45"/>
      <c r="TWR995" s="45"/>
      <c r="TWS995" s="45"/>
      <c r="TWT995" s="45"/>
      <c r="TWU995" s="45"/>
      <c r="TWV995" s="45"/>
      <c r="TWW995" s="45"/>
      <c r="TWX995" s="45"/>
      <c r="TWY995" s="45"/>
      <c r="TWZ995" s="45"/>
      <c r="TXA995" s="45"/>
      <c r="TXB995" s="45"/>
      <c r="TXC995" s="45"/>
      <c r="TXD995" s="45"/>
      <c r="TXE995" s="45"/>
      <c r="TXF995" s="45"/>
      <c r="TXG995" s="45"/>
      <c r="TXH995" s="45"/>
      <c r="TXI995" s="45"/>
      <c r="TXJ995" s="45"/>
      <c r="TXK995" s="45"/>
      <c r="TXL995" s="45"/>
      <c r="TXM995" s="45"/>
      <c r="TXN995" s="45"/>
      <c r="TXO995" s="45"/>
      <c r="TXP995" s="45"/>
      <c r="TXQ995" s="45"/>
      <c r="TXR995" s="45"/>
      <c r="TXS995" s="45"/>
      <c r="TXT995" s="45"/>
      <c r="TXU995" s="45"/>
      <c r="TXV995" s="45"/>
      <c r="TXW995" s="45"/>
      <c r="TXX995" s="45"/>
      <c r="TXY995" s="45"/>
      <c r="TXZ995" s="45"/>
      <c r="TYA995" s="45"/>
      <c r="TYB995" s="45"/>
      <c r="TYC995" s="45"/>
      <c r="TYD995" s="45"/>
      <c r="TYE995" s="45"/>
      <c r="TYF995" s="45"/>
      <c r="TYG995" s="45"/>
      <c r="TYH995" s="45"/>
      <c r="TYI995" s="45"/>
      <c r="TYJ995" s="45"/>
      <c r="TYK995" s="45"/>
      <c r="TYL995" s="45"/>
      <c r="TYM995" s="45"/>
      <c r="TYN995" s="45"/>
      <c r="TYO995" s="45"/>
      <c r="TYP995" s="45"/>
      <c r="TYQ995" s="45"/>
      <c r="TYR995" s="45"/>
      <c r="TYS995" s="45"/>
      <c r="TYT995" s="45"/>
      <c r="TYU995" s="45"/>
      <c r="TYV995" s="45"/>
      <c r="TYW995" s="45"/>
      <c r="TYX995" s="45"/>
      <c r="TYY995" s="45"/>
      <c r="TYZ995" s="45"/>
      <c r="TZA995" s="45"/>
      <c r="TZB995" s="45"/>
      <c r="TZC995" s="45"/>
      <c r="TZD995" s="45"/>
      <c r="TZE995" s="45"/>
      <c r="TZF995" s="45"/>
      <c r="TZG995" s="45"/>
      <c r="TZH995" s="45"/>
      <c r="TZI995" s="45"/>
      <c r="TZJ995" s="45"/>
      <c r="TZK995" s="45"/>
      <c r="TZL995" s="45"/>
      <c r="TZM995" s="45"/>
      <c r="TZN995" s="45"/>
      <c r="TZO995" s="45"/>
      <c r="TZP995" s="45"/>
      <c r="TZQ995" s="45"/>
      <c r="TZR995" s="45"/>
      <c r="TZS995" s="45"/>
      <c r="TZT995" s="45"/>
      <c r="TZU995" s="45"/>
      <c r="TZV995" s="45"/>
      <c r="TZW995" s="45"/>
      <c r="TZX995" s="45"/>
      <c r="TZY995" s="45"/>
      <c r="TZZ995" s="45"/>
      <c r="UAA995" s="45"/>
      <c r="UAB995" s="45"/>
      <c r="UAC995" s="45"/>
      <c r="UAD995" s="45"/>
      <c r="UAE995" s="45"/>
      <c r="UAF995" s="45"/>
      <c r="UAG995" s="45"/>
      <c r="UAH995" s="45"/>
      <c r="UAI995" s="45"/>
      <c r="UAJ995" s="45"/>
      <c r="UAK995" s="45"/>
      <c r="UAL995" s="45"/>
      <c r="UAM995" s="45"/>
      <c r="UAN995" s="45"/>
      <c r="UAO995" s="45"/>
      <c r="UAP995" s="45"/>
      <c r="UAQ995" s="45"/>
      <c r="UAR995" s="45"/>
      <c r="UAS995" s="45"/>
      <c r="UAT995" s="45"/>
      <c r="UAU995" s="45"/>
      <c r="UAV995" s="45"/>
      <c r="UAW995" s="45"/>
      <c r="UAX995" s="45"/>
      <c r="UAY995" s="45"/>
      <c r="UAZ995" s="45"/>
      <c r="UBA995" s="45"/>
      <c r="UBB995" s="45"/>
      <c r="UBC995" s="45"/>
      <c r="UBD995" s="45"/>
      <c r="UBE995" s="45"/>
      <c r="UBF995" s="45"/>
      <c r="UBG995" s="45"/>
      <c r="UBH995" s="45"/>
      <c r="UBI995" s="45"/>
      <c r="UBJ995" s="45"/>
      <c r="UBK995" s="45"/>
      <c r="UBL995" s="45"/>
      <c r="UBM995" s="45"/>
      <c r="UBN995" s="45"/>
      <c r="UBO995" s="45"/>
      <c r="UBP995" s="45"/>
      <c r="UBQ995" s="45"/>
      <c r="UBR995" s="45"/>
      <c r="UBS995" s="45"/>
      <c r="UBT995" s="45"/>
      <c r="UBU995" s="45"/>
      <c r="UBV995" s="45"/>
      <c r="UBW995" s="45"/>
      <c r="UBX995" s="45"/>
      <c r="UBY995" s="45"/>
      <c r="UBZ995" s="45"/>
      <c r="UCA995" s="45"/>
      <c r="UCB995" s="45"/>
      <c r="UCC995" s="45"/>
      <c r="UCD995" s="45"/>
      <c r="UCE995" s="45"/>
      <c r="UCF995" s="45"/>
      <c r="UCG995" s="45"/>
      <c r="UCH995" s="45"/>
      <c r="UCI995" s="45"/>
      <c r="UCJ995" s="45"/>
      <c r="UCK995" s="45"/>
      <c r="UCL995" s="45"/>
      <c r="UCM995" s="45"/>
      <c r="UCN995" s="45"/>
      <c r="UCO995" s="45"/>
      <c r="UCP995" s="45"/>
      <c r="UCQ995" s="45"/>
      <c r="UCR995" s="45"/>
      <c r="UCS995" s="45"/>
      <c r="UCT995" s="45"/>
      <c r="UCU995" s="45"/>
      <c r="UCV995" s="45"/>
      <c r="UCW995" s="45"/>
      <c r="UCX995" s="45"/>
      <c r="UCY995" s="45"/>
      <c r="UCZ995" s="45"/>
      <c r="UDA995" s="45"/>
      <c r="UDB995" s="45"/>
      <c r="UDC995" s="45"/>
      <c r="UDD995" s="45"/>
      <c r="UDE995" s="45"/>
      <c r="UDF995" s="45"/>
      <c r="UDG995" s="45"/>
      <c r="UDH995" s="45"/>
      <c r="UDI995" s="45"/>
      <c r="UDJ995" s="45"/>
      <c r="UDK995" s="45"/>
      <c r="UDL995" s="45"/>
      <c r="UDM995" s="45"/>
      <c r="UDN995" s="45"/>
      <c r="UDO995" s="45"/>
      <c r="UDP995" s="45"/>
      <c r="UDQ995" s="45"/>
      <c r="UDR995" s="45"/>
      <c r="UDS995" s="45"/>
      <c r="UDT995" s="45"/>
      <c r="UDU995" s="45"/>
      <c r="UDV995" s="45"/>
      <c r="UDW995" s="45"/>
      <c r="UDX995" s="45"/>
      <c r="UDY995" s="45"/>
      <c r="UDZ995" s="45"/>
      <c r="UEA995" s="45"/>
      <c r="UEB995" s="45"/>
      <c r="UEC995" s="45"/>
      <c r="UED995" s="45"/>
      <c r="UEE995" s="45"/>
      <c r="UEF995" s="45"/>
      <c r="UEG995" s="45"/>
      <c r="UEH995" s="45"/>
      <c r="UEI995" s="45"/>
      <c r="UEJ995" s="45"/>
      <c r="UEK995" s="45"/>
      <c r="UEL995" s="45"/>
      <c r="UEM995" s="45"/>
      <c r="UEN995" s="45"/>
      <c r="UEO995" s="45"/>
      <c r="UEP995" s="45"/>
      <c r="UEQ995" s="45"/>
      <c r="UER995" s="45"/>
      <c r="UES995" s="45"/>
      <c r="UET995" s="45"/>
      <c r="UEU995" s="45"/>
      <c r="UEV995" s="45"/>
      <c r="UEW995" s="45"/>
      <c r="UEX995" s="45"/>
      <c r="UEY995" s="45"/>
      <c r="UEZ995" s="45"/>
      <c r="UFA995" s="45"/>
      <c r="UFB995" s="45"/>
      <c r="UFC995" s="45"/>
      <c r="UFD995" s="45"/>
      <c r="UFE995" s="45"/>
      <c r="UFF995" s="45"/>
      <c r="UFG995" s="45"/>
      <c r="UFH995" s="45"/>
      <c r="UFI995" s="45"/>
      <c r="UFJ995" s="45"/>
      <c r="UFK995" s="45"/>
      <c r="UFL995" s="45"/>
      <c r="UFM995" s="45"/>
      <c r="UFN995" s="45"/>
      <c r="UFO995" s="45"/>
      <c r="UFP995" s="45"/>
      <c r="UFQ995" s="45"/>
      <c r="UFR995" s="45"/>
      <c r="UFS995" s="45"/>
      <c r="UFT995" s="45"/>
      <c r="UFU995" s="45"/>
      <c r="UFV995" s="45"/>
      <c r="UFW995" s="45"/>
      <c r="UFX995" s="45"/>
      <c r="UFY995" s="45"/>
      <c r="UFZ995" s="45"/>
      <c r="UGA995" s="45"/>
      <c r="UGB995" s="45"/>
      <c r="UGC995" s="45"/>
      <c r="UGD995" s="45"/>
      <c r="UGE995" s="45"/>
      <c r="UGF995" s="45"/>
      <c r="UGG995" s="45"/>
      <c r="UGH995" s="45"/>
      <c r="UGI995" s="45"/>
      <c r="UGJ995" s="45"/>
      <c r="UGK995" s="45"/>
      <c r="UGL995" s="45"/>
      <c r="UGM995" s="45"/>
      <c r="UGN995" s="45"/>
      <c r="UGO995" s="45"/>
      <c r="UGP995" s="45"/>
      <c r="UGQ995" s="45"/>
      <c r="UGR995" s="45"/>
      <c r="UGS995" s="45"/>
      <c r="UGT995" s="45"/>
      <c r="UGU995" s="45"/>
      <c r="UGV995" s="45"/>
      <c r="UGW995" s="45"/>
      <c r="UGX995" s="45"/>
      <c r="UGY995" s="45"/>
      <c r="UGZ995" s="45"/>
      <c r="UHA995" s="45"/>
      <c r="UHB995" s="45"/>
      <c r="UHC995" s="45"/>
      <c r="UHD995" s="45"/>
      <c r="UHE995" s="45"/>
      <c r="UHF995" s="45"/>
      <c r="UHG995" s="45"/>
      <c r="UHH995" s="45"/>
      <c r="UHI995" s="45"/>
      <c r="UHJ995" s="45"/>
      <c r="UHK995" s="45"/>
      <c r="UHL995" s="45"/>
      <c r="UHM995" s="45"/>
      <c r="UHN995" s="45"/>
      <c r="UHO995" s="45"/>
      <c r="UHP995" s="45"/>
      <c r="UHQ995" s="45"/>
      <c r="UHR995" s="45"/>
      <c r="UHS995" s="45"/>
      <c r="UHT995" s="45"/>
      <c r="UHU995" s="45"/>
      <c r="UHV995" s="45"/>
      <c r="UHW995" s="45"/>
      <c r="UHX995" s="45"/>
      <c r="UHY995" s="45"/>
      <c r="UHZ995" s="45"/>
      <c r="UIA995" s="45"/>
      <c r="UIB995" s="45"/>
      <c r="UIC995" s="45"/>
      <c r="UID995" s="45"/>
      <c r="UIE995" s="45"/>
      <c r="UIF995" s="45"/>
      <c r="UIG995" s="45"/>
      <c r="UIH995" s="45"/>
      <c r="UII995" s="45"/>
      <c r="UIJ995" s="45"/>
      <c r="UIK995" s="45"/>
      <c r="UIL995" s="45"/>
      <c r="UIM995" s="45"/>
      <c r="UIN995" s="45"/>
      <c r="UIO995" s="45"/>
      <c r="UIP995" s="45"/>
      <c r="UIQ995" s="45"/>
      <c r="UIR995" s="45"/>
      <c r="UIS995" s="45"/>
      <c r="UIT995" s="45"/>
      <c r="UIU995" s="45"/>
      <c r="UIV995" s="45"/>
      <c r="UIW995" s="45"/>
      <c r="UIX995" s="45"/>
      <c r="UIY995" s="45"/>
      <c r="UIZ995" s="45"/>
      <c r="UJA995" s="45"/>
      <c r="UJB995" s="45"/>
      <c r="UJC995" s="45"/>
      <c r="UJD995" s="45"/>
      <c r="UJE995" s="45"/>
      <c r="UJF995" s="45"/>
      <c r="UJG995" s="45"/>
      <c r="UJH995" s="45"/>
      <c r="UJI995" s="45"/>
      <c r="UJJ995" s="45"/>
      <c r="UJK995" s="45"/>
      <c r="UJL995" s="45"/>
      <c r="UJM995" s="45"/>
      <c r="UJN995" s="45"/>
      <c r="UJO995" s="45"/>
      <c r="UJP995" s="45"/>
      <c r="UJQ995" s="45"/>
      <c r="UJR995" s="45"/>
      <c r="UJS995" s="45"/>
      <c r="UJT995" s="45"/>
      <c r="UJU995" s="45"/>
      <c r="UJV995" s="45"/>
      <c r="UJW995" s="45"/>
      <c r="UJX995" s="45"/>
      <c r="UJY995" s="45"/>
      <c r="UJZ995" s="45"/>
      <c r="UKA995" s="45"/>
      <c r="UKB995" s="45"/>
      <c r="UKC995" s="45"/>
      <c r="UKD995" s="45"/>
      <c r="UKE995" s="45"/>
      <c r="UKF995" s="45"/>
      <c r="UKG995" s="45"/>
      <c r="UKH995" s="45"/>
      <c r="UKI995" s="45"/>
      <c r="UKJ995" s="45"/>
      <c r="UKK995" s="45"/>
      <c r="UKL995" s="45"/>
      <c r="UKM995" s="45"/>
      <c r="UKN995" s="45"/>
      <c r="UKO995" s="45"/>
      <c r="UKP995" s="45"/>
      <c r="UKQ995" s="45"/>
      <c r="UKR995" s="45"/>
      <c r="UKS995" s="45"/>
      <c r="UKT995" s="45"/>
      <c r="UKU995" s="45"/>
      <c r="UKV995" s="45"/>
      <c r="UKW995" s="45"/>
      <c r="UKX995" s="45"/>
      <c r="UKY995" s="45"/>
      <c r="UKZ995" s="45"/>
      <c r="ULA995" s="45"/>
      <c r="ULB995" s="45"/>
      <c r="ULC995" s="45"/>
      <c r="ULD995" s="45"/>
      <c r="ULE995" s="45"/>
      <c r="ULF995" s="45"/>
      <c r="ULG995" s="45"/>
      <c r="ULH995" s="45"/>
      <c r="ULI995" s="45"/>
      <c r="ULJ995" s="45"/>
      <c r="ULK995" s="45"/>
      <c r="ULL995" s="45"/>
      <c r="ULM995" s="45"/>
      <c r="ULN995" s="45"/>
      <c r="ULO995" s="45"/>
      <c r="ULP995" s="45"/>
      <c r="ULQ995" s="45"/>
      <c r="ULR995" s="45"/>
      <c r="ULS995" s="45"/>
      <c r="ULT995" s="45"/>
      <c r="ULU995" s="45"/>
      <c r="ULV995" s="45"/>
      <c r="ULW995" s="45"/>
      <c r="ULX995" s="45"/>
      <c r="ULY995" s="45"/>
      <c r="ULZ995" s="45"/>
      <c r="UMA995" s="45"/>
      <c r="UMB995" s="45"/>
      <c r="UMC995" s="45"/>
      <c r="UMD995" s="45"/>
      <c r="UME995" s="45"/>
      <c r="UMF995" s="45"/>
      <c r="UMG995" s="45"/>
      <c r="UMH995" s="45"/>
      <c r="UMI995" s="45"/>
      <c r="UMJ995" s="45"/>
      <c r="UMK995" s="45"/>
      <c r="UML995" s="45"/>
      <c r="UMM995" s="45"/>
      <c r="UMN995" s="45"/>
      <c r="UMO995" s="45"/>
      <c r="UMP995" s="45"/>
      <c r="UMQ995" s="45"/>
      <c r="UMR995" s="45"/>
      <c r="UMS995" s="45"/>
      <c r="UMT995" s="45"/>
      <c r="UMU995" s="45"/>
      <c r="UMV995" s="45"/>
      <c r="UMW995" s="45"/>
      <c r="UMX995" s="45"/>
      <c r="UMY995" s="45"/>
      <c r="UMZ995" s="45"/>
      <c r="UNA995" s="45"/>
      <c r="UNB995" s="45"/>
      <c r="UNC995" s="45"/>
      <c r="UND995" s="45"/>
      <c r="UNE995" s="45"/>
      <c r="UNF995" s="45"/>
      <c r="UNG995" s="45"/>
      <c r="UNH995" s="45"/>
      <c r="UNI995" s="45"/>
      <c r="UNJ995" s="45"/>
      <c r="UNK995" s="45"/>
      <c r="UNL995" s="45"/>
      <c r="UNM995" s="45"/>
      <c r="UNN995" s="45"/>
      <c r="UNO995" s="45"/>
      <c r="UNP995" s="45"/>
      <c r="UNQ995" s="45"/>
      <c r="UNR995" s="45"/>
      <c r="UNS995" s="45"/>
      <c r="UNT995" s="45"/>
      <c r="UNU995" s="45"/>
      <c r="UNV995" s="45"/>
      <c r="UNW995" s="45"/>
      <c r="UNX995" s="45"/>
      <c r="UNY995" s="45"/>
      <c r="UNZ995" s="45"/>
      <c r="UOA995" s="45"/>
      <c r="UOB995" s="45"/>
      <c r="UOC995" s="45"/>
      <c r="UOD995" s="45"/>
      <c r="UOE995" s="45"/>
      <c r="UOF995" s="45"/>
      <c r="UOG995" s="45"/>
      <c r="UOH995" s="45"/>
      <c r="UOI995" s="45"/>
      <c r="UOJ995" s="45"/>
      <c r="UOK995" s="45"/>
      <c r="UOL995" s="45"/>
      <c r="UOM995" s="45"/>
      <c r="UON995" s="45"/>
      <c r="UOO995" s="45"/>
      <c r="UOP995" s="45"/>
      <c r="UOQ995" s="45"/>
      <c r="UOR995" s="45"/>
      <c r="UOS995" s="45"/>
      <c r="UOT995" s="45"/>
      <c r="UOU995" s="45"/>
      <c r="UOV995" s="45"/>
      <c r="UOW995" s="45"/>
      <c r="UOX995" s="45"/>
      <c r="UOY995" s="45"/>
      <c r="UOZ995" s="45"/>
      <c r="UPA995" s="45"/>
      <c r="UPB995" s="45"/>
      <c r="UPC995" s="45"/>
      <c r="UPD995" s="45"/>
      <c r="UPE995" s="45"/>
      <c r="UPF995" s="45"/>
      <c r="UPG995" s="45"/>
      <c r="UPH995" s="45"/>
      <c r="UPI995" s="45"/>
      <c r="UPJ995" s="45"/>
      <c r="UPK995" s="45"/>
      <c r="UPL995" s="45"/>
      <c r="UPM995" s="45"/>
      <c r="UPN995" s="45"/>
      <c r="UPO995" s="45"/>
      <c r="UPP995" s="45"/>
      <c r="UPQ995" s="45"/>
      <c r="UPR995" s="45"/>
      <c r="UPS995" s="45"/>
      <c r="UPT995" s="45"/>
      <c r="UPU995" s="45"/>
      <c r="UPV995" s="45"/>
      <c r="UPW995" s="45"/>
      <c r="UPX995" s="45"/>
      <c r="UPY995" s="45"/>
      <c r="UPZ995" s="45"/>
      <c r="UQA995" s="45"/>
      <c r="UQB995" s="45"/>
      <c r="UQC995" s="45"/>
      <c r="UQD995" s="45"/>
      <c r="UQE995" s="45"/>
      <c r="UQF995" s="45"/>
      <c r="UQG995" s="45"/>
      <c r="UQH995" s="45"/>
      <c r="UQI995" s="45"/>
      <c r="UQJ995" s="45"/>
      <c r="UQK995" s="45"/>
      <c r="UQL995" s="45"/>
      <c r="UQM995" s="45"/>
      <c r="UQN995" s="45"/>
      <c r="UQO995" s="45"/>
      <c r="UQP995" s="45"/>
      <c r="UQQ995" s="45"/>
      <c r="UQR995" s="45"/>
      <c r="UQS995" s="45"/>
      <c r="UQT995" s="45"/>
      <c r="UQU995" s="45"/>
      <c r="UQV995" s="45"/>
      <c r="UQW995" s="45"/>
      <c r="UQX995" s="45"/>
      <c r="UQY995" s="45"/>
      <c r="UQZ995" s="45"/>
      <c r="URA995" s="45"/>
      <c r="URB995" s="45"/>
      <c r="URC995" s="45"/>
      <c r="URD995" s="45"/>
      <c r="URE995" s="45"/>
      <c r="URF995" s="45"/>
      <c r="URG995" s="45"/>
      <c r="URH995" s="45"/>
      <c r="URI995" s="45"/>
      <c r="URJ995" s="45"/>
      <c r="URK995" s="45"/>
      <c r="URL995" s="45"/>
      <c r="URM995" s="45"/>
      <c r="URN995" s="45"/>
      <c r="URO995" s="45"/>
      <c r="URP995" s="45"/>
      <c r="URQ995" s="45"/>
      <c r="URR995" s="45"/>
      <c r="URS995" s="45"/>
      <c r="URT995" s="45"/>
      <c r="URU995" s="45"/>
      <c r="URV995" s="45"/>
      <c r="URW995" s="45"/>
      <c r="URX995" s="45"/>
      <c r="URY995" s="45"/>
      <c r="URZ995" s="45"/>
      <c r="USA995" s="45"/>
      <c r="USB995" s="45"/>
      <c r="USC995" s="45"/>
      <c r="USD995" s="45"/>
      <c r="USE995" s="45"/>
      <c r="USF995" s="45"/>
      <c r="USG995" s="45"/>
      <c r="USH995" s="45"/>
      <c r="USI995" s="45"/>
      <c r="USJ995" s="45"/>
      <c r="USK995" s="45"/>
      <c r="USL995" s="45"/>
      <c r="USM995" s="45"/>
      <c r="USN995" s="45"/>
      <c r="USO995" s="45"/>
      <c r="USP995" s="45"/>
      <c r="USQ995" s="45"/>
      <c r="USR995" s="45"/>
      <c r="USS995" s="45"/>
      <c r="UST995" s="45"/>
      <c r="USU995" s="45"/>
      <c r="USV995" s="45"/>
      <c r="USW995" s="45"/>
      <c r="USX995" s="45"/>
      <c r="USY995" s="45"/>
      <c r="USZ995" s="45"/>
      <c r="UTA995" s="45"/>
      <c r="UTB995" s="45"/>
      <c r="UTC995" s="45"/>
      <c r="UTD995" s="45"/>
      <c r="UTE995" s="45"/>
      <c r="UTF995" s="45"/>
      <c r="UTG995" s="45"/>
      <c r="UTH995" s="45"/>
      <c r="UTI995" s="45"/>
      <c r="UTJ995" s="45"/>
      <c r="UTK995" s="45"/>
      <c r="UTL995" s="45"/>
      <c r="UTM995" s="45"/>
      <c r="UTN995" s="45"/>
      <c r="UTO995" s="45"/>
      <c r="UTP995" s="45"/>
      <c r="UTQ995" s="45"/>
      <c r="UTR995" s="45"/>
      <c r="UTS995" s="45"/>
      <c r="UTT995" s="45"/>
      <c r="UTU995" s="45"/>
      <c r="UTV995" s="45"/>
      <c r="UTW995" s="45"/>
      <c r="UTX995" s="45"/>
      <c r="UTY995" s="45"/>
      <c r="UTZ995" s="45"/>
      <c r="UUA995" s="45"/>
      <c r="UUB995" s="45"/>
      <c r="UUC995" s="45"/>
      <c r="UUD995" s="45"/>
      <c r="UUE995" s="45"/>
      <c r="UUF995" s="45"/>
      <c r="UUG995" s="45"/>
      <c r="UUH995" s="45"/>
      <c r="UUI995" s="45"/>
      <c r="UUJ995" s="45"/>
      <c r="UUK995" s="45"/>
      <c r="UUL995" s="45"/>
      <c r="UUM995" s="45"/>
      <c r="UUN995" s="45"/>
      <c r="UUO995" s="45"/>
      <c r="UUP995" s="45"/>
      <c r="UUQ995" s="45"/>
      <c r="UUR995" s="45"/>
      <c r="UUS995" s="45"/>
      <c r="UUT995" s="45"/>
      <c r="UUU995" s="45"/>
      <c r="UUV995" s="45"/>
      <c r="UUW995" s="45"/>
      <c r="UUX995" s="45"/>
      <c r="UUY995" s="45"/>
      <c r="UUZ995" s="45"/>
      <c r="UVA995" s="45"/>
      <c r="UVB995" s="45"/>
      <c r="UVC995" s="45"/>
      <c r="UVD995" s="45"/>
      <c r="UVE995" s="45"/>
      <c r="UVF995" s="45"/>
      <c r="UVG995" s="45"/>
      <c r="UVH995" s="45"/>
      <c r="UVI995" s="45"/>
      <c r="UVJ995" s="45"/>
      <c r="UVK995" s="45"/>
      <c r="UVL995" s="45"/>
      <c r="UVM995" s="45"/>
      <c r="UVN995" s="45"/>
      <c r="UVO995" s="45"/>
      <c r="UVP995" s="45"/>
      <c r="UVQ995" s="45"/>
      <c r="UVR995" s="45"/>
      <c r="UVS995" s="45"/>
      <c r="UVT995" s="45"/>
      <c r="UVU995" s="45"/>
      <c r="UVV995" s="45"/>
      <c r="UVW995" s="45"/>
      <c r="UVX995" s="45"/>
      <c r="UVY995" s="45"/>
      <c r="UVZ995" s="45"/>
      <c r="UWA995" s="45"/>
      <c r="UWB995" s="45"/>
      <c r="UWC995" s="45"/>
      <c r="UWD995" s="45"/>
      <c r="UWE995" s="45"/>
      <c r="UWF995" s="45"/>
      <c r="UWG995" s="45"/>
      <c r="UWH995" s="45"/>
      <c r="UWI995" s="45"/>
      <c r="UWJ995" s="45"/>
      <c r="UWK995" s="45"/>
      <c r="UWL995" s="45"/>
      <c r="UWM995" s="45"/>
      <c r="UWN995" s="45"/>
      <c r="UWO995" s="45"/>
      <c r="UWP995" s="45"/>
      <c r="UWQ995" s="45"/>
      <c r="UWR995" s="45"/>
      <c r="UWS995" s="45"/>
      <c r="UWT995" s="45"/>
      <c r="UWU995" s="45"/>
      <c r="UWV995" s="45"/>
      <c r="UWW995" s="45"/>
      <c r="UWX995" s="45"/>
      <c r="UWY995" s="45"/>
      <c r="UWZ995" s="45"/>
      <c r="UXA995" s="45"/>
      <c r="UXB995" s="45"/>
      <c r="UXC995" s="45"/>
      <c r="UXD995" s="45"/>
      <c r="UXE995" s="45"/>
      <c r="UXF995" s="45"/>
      <c r="UXG995" s="45"/>
      <c r="UXH995" s="45"/>
      <c r="UXI995" s="45"/>
      <c r="UXJ995" s="45"/>
      <c r="UXK995" s="45"/>
      <c r="UXL995" s="45"/>
      <c r="UXM995" s="45"/>
      <c r="UXN995" s="45"/>
      <c r="UXO995" s="45"/>
      <c r="UXP995" s="45"/>
      <c r="UXQ995" s="45"/>
      <c r="UXR995" s="45"/>
      <c r="UXS995" s="45"/>
      <c r="UXT995" s="45"/>
      <c r="UXU995" s="45"/>
      <c r="UXV995" s="45"/>
      <c r="UXW995" s="45"/>
      <c r="UXX995" s="45"/>
      <c r="UXY995" s="45"/>
      <c r="UXZ995" s="45"/>
      <c r="UYA995" s="45"/>
      <c r="UYB995" s="45"/>
      <c r="UYC995" s="45"/>
      <c r="UYD995" s="45"/>
      <c r="UYE995" s="45"/>
      <c r="UYF995" s="45"/>
      <c r="UYG995" s="45"/>
      <c r="UYH995" s="45"/>
      <c r="UYI995" s="45"/>
      <c r="UYJ995" s="45"/>
      <c r="UYK995" s="45"/>
      <c r="UYL995" s="45"/>
      <c r="UYM995" s="45"/>
      <c r="UYN995" s="45"/>
      <c r="UYO995" s="45"/>
      <c r="UYP995" s="45"/>
      <c r="UYQ995" s="45"/>
      <c r="UYR995" s="45"/>
      <c r="UYS995" s="45"/>
      <c r="UYT995" s="45"/>
      <c r="UYU995" s="45"/>
      <c r="UYV995" s="45"/>
      <c r="UYW995" s="45"/>
      <c r="UYX995" s="45"/>
      <c r="UYY995" s="45"/>
      <c r="UYZ995" s="45"/>
      <c r="UZA995" s="45"/>
      <c r="UZB995" s="45"/>
      <c r="UZC995" s="45"/>
      <c r="UZD995" s="45"/>
      <c r="UZE995" s="45"/>
      <c r="UZF995" s="45"/>
      <c r="UZG995" s="45"/>
      <c r="UZH995" s="45"/>
      <c r="UZI995" s="45"/>
      <c r="UZJ995" s="45"/>
      <c r="UZK995" s="45"/>
      <c r="UZL995" s="45"/>
      <c r="UZM995" s="45"/>
      <c r="UZN995" s="45"/>
      <c r="UZO995" s="45"/>
      <c r="UZP995" s="45"/>
      <c r="UZQ995" s="45"/>
      <c r="UZR995" s="45"/>
      <c r="UZS995" s="45"/>
      <c r="UZT995" s="45"/>
      <c r="UZU995" s="45"/>
      <c r="UZV995" s="45"/>
      <c r="UZW995" s="45"/>
      <c r="UZX995" s="45"/>
      <c r="UZY995" s="45"/>
      <c r="UZZ995" s="45"/>
      <c r="VAA995" s="45"/>
      <c r="VAB995" s="45"/>
      <c r="VAC995" s="45"/>
      <c r="VAD995" s="45"/>
      <c r="VAE995" s="45"/>
      <c r="VAF995" s="45"/>
      <c r="VAG995" s="45"/>
      <c r="VAH995" s="45"/>
      <c r="VAI995" s="45"/>
      <c r="VAJ995" s="45"/>
      <c r="VAK995" s="45"/>
      <c r="VAL995" s="45"/>
      <c r="VAM995" s="45"/>
      <c r="VAN995" s="45"/>
      <c r="VAO995" s="45"/>
      <c r="VAP995" s="45"/>
      <c r="VAQ995" s="45"/>
      <c r="VAR995" s="45"/>
      <c r="VAS995" s="45"/>
      <c r="VAT995" s="45"/>
      <c r="VAU995" s="45"/>
      <c r="VAV995" s="45"/>
      <c r="VAW995" s="45"/>
      <c r="VAX995" s="45"/>
      <c r="VAY995" s="45"/>
      <c r="VAZ995" s="45"/>
      <c r="VBA995" s="45"/>
      <c r="VBB995" s="45"/>
      <c r="VBC995" s="45"/>
      <c r="VBD995" s="45"/>
      <c r="VBE995" s="45"/>
      <c r="VBF995" s="45"/>
      <c r="VBG995" s="45"/>
      <c r="VBH995" s="45"/>
      <c r="VBI995" s="45"/>
      <c r="VBJ995" s="45"/>
      <c r="VBK995" s="45"/>
      <c r="VBL995" s="45"/>
      <c r="VBM995" s="45"/>
      <c r="VBN995" s="45"/>
      <c r="VBO995" s="45"/>
      <c r="VBP995" s="45"/>
      <c r="VBQ995" s="45"/>
      <c r="VBR995" s="45"/>
      <c r="VBS995" s="45"/>
      <c r="VBT995" s="45"/>
      <c r="VBU995" s="45"/>
      <c r="VBV995" s="45"/>
      <c r="VBW995" s="45"/>
      <c r="VBX995" s="45"/>
      <c r="VBY995" s="45"/>
      <c r="VBZ995" s="45"/>
      <c r="VCA995" s="45"/>
      <c r="VCB995" s="45"/>
      <c r="VCC995" s="45"/>
      <c r="VCD995" s="45"/>
      <c r="VCE995" s="45"/>
      <c r="VCF995" s="45"/>
      <c r="VCG995" s="45"/>
      <c r="VCH995" s="45"/>
      <c r="VCI995" s="45"/>
      <c r="VCJ995" s="45"/>
      <c r="VCK995" s="45"/>
      <c r="VCL995" s="45"/>
      <c r="VCM995" s="45"/>
      <c r="VCN995" s="45"/>
      <c r="VCO995" s="45"/>
      <c r="VCP995" s="45"/>
      <c r="VCQ995" s="45"/>
      <c r="VCR995" s="45"/>
      <c r="VCS995" s="45"/>
      <c r="VCT995" s="45"/>
      <c r="VCU995" s="45"/>
      <c r="VCV995" s="45"/>
      <c r="VCW995" s="45"/>
      <c r="VCX995" s="45"/>
      <c r="VCY995" s="45"/>
      <c r="VCZ995" s="45"/>
      <c r="VDA995" s="45"/>
      <c r="VDB995" s="45"/>
      <c r="VDC995" s="45"/>
      <c r="VDD995" s="45"/>
      <c r="VDE995" s="45"/>
      <c r="VDF995" s="45"/>
      <c r="VDG995" s="45"/>
      <c r="VDH995" s="45"/>
      <c r="VDI995" s="45"/>
      <c r="VDJ995" s="45"/>
      <c r="VDK995" s="45"/>
      <c r="VDL995" s="45"/>
      <c r="VDM995" s="45"/>
      <c r="VDN995" s="45"/>
      <c r="VDO995" s="45"/>
      <c r="VDP995" s="45"/>
      <c r="VDQ995" s="45"/>
      <c r="VDR995" s="45"/>
      <c r="VDS995" s="45"/>
      <c r="VDT995" s="45"/>
      <c r="VDU995" s="45"/>
      <c r="VDV995" s="45"/>
      <c r="VDW995" s="45"/>
      <c r="VDX995" s="45"/>
      <c r="VDY995" s="45"/>
      <c r="VDZ995" s="45"/>
      <c r="VEA995" s="45"/>
      <c r="VEB995" s="45"/>
      <c r="VEC995" s="45"/>
      <c r="VED995" s="45"/>
      <c r="VEE995" s="45"/>
      <c r="VEF995" s="45"/>
      <c r="VEG995" s="45"/>
      <c r="VEH995" s="45"/>
      <c r="VEI995" s="45"/>
      <c r="VEJ995" s="45"/>
      <c r="VEK995" s="45"/>
      <c r="VEL995" s="45"/>
      <c r="VEM995" s="45"/>
      <c r="VEN995" s="45"/>
      <c r="VEO995" s="45"/>
      <c r="VEP995" s="45"/>
      <c r="VEQ995" s="45"/>
      <c r="VER995" s="45"/>
      <c r="VES995" s="45"/>
      <c r="VET995" s="45"/>
      <c r="VEU995" s="45"/>
      <c r="VEV995" s="45"/>
      <c r="VEW995" s="45"/>
      <c r="VEX995" s="45"/>
      <c r="VEY995" s="45"/>
      <c r="VEZ995" s="45"/>
      <c r="VFA995" s="45"/>
      <c r="VFB995" s="45"/>
      <c r="VFC995" s="45"/>
      <c r="VFD995" s="45"/>
      <c r="VFE995" s="45"/>
      <c r="VFF995" s="45"/>
      <c r="VFG995" s="45"/>
      <c r="VFH995" s="45"/>
      <c r="VFI995" s="45"/>
      <c r="VFJ995" s="45"/>
      <c r="VFK995" s="45"/>
      <c r="VFL995" s="45"/>
      <c r="VFM995" s="45"/>
      <c r="VFN995" s="45"/>
      <c r="VFO995" s="45"/>
      <c r="VFP995" s="45"/>
      <c r="VFQ995" s="45"/>
      <c r="VFR995" s="45"/>
      <c r="VFS995" s="45"/>
      <c r="VFT995" s="45"/>
      <c r="VFU995" s="45"/>
      <c r="VFV995" s="45"/>
      <c r="VFW995" s="45"/>
      <c r="VFX995" s="45"/>
      <c r="VFY995" s="45"/>
      <c r="VFZ995" s="45"/>
      <c r="VGA995" s="45"/>
      <c r="VGB995" s="45"/>
      <c r="VGC995" s="45"/>
      <c r="VGD995" s="45"/>
      <c r="VGE995" s="45"/>
      <c r="VGF995" s="45"/>
      <c r="VGG995" s="45"/>
      <c r="VGH995" s="45"/>
      <c r="VGI995" s="45"/>
      <c r="VGJ995" s="45"/>
      <c r="VGK995" s="45"/>
      <c r="VGL995" s="45"/>
      <c r="VGM995" s="45"/>
      <c r="VGN995" s="45"/>
      <c r="VGO995" s="45"/>
      <c r="VGP995" s="45"/>
      <c r="VGQ995" s="45"/>
      <c r="VGR995" s="45"/>
      <c r="VGS995" s="45"/>
      <c r="VGT995" s="45"/>
      <c r="VGU995" s="45"/>
      <c r="VGV995" s="45"/>
      <c r="VGW995" s="45"/>
      <c r="VGX995" s="45"/>
      <c r="VGY995" s="45"/>
      <c r="VGZ995" s="45"/>
      <c r="VHA995" s="45"/>
      <c r="VHB995" s="45"/>
      <c r="VHC995" s="45"/>
      <c r="VHD995" s="45"/>
      <c r="VHE995" s="45"/>
      <c r="VHF995" s="45"/>
      <c r="VHG995" s="45"/>
      <c r="VHH995" s="45"/>
      <c r="VHI995" s="45"/>
      <c r="VHJ995" s="45"/>
      <c r="VHK995" s="45"/>
      <c r="VHL995" s="45"/>
      <c r="VHM995" s="45"/>
      <c r="VHN995" s="45"/>
      <c r="VHO995" s="45"/>
      <c r="VHP995" s="45"/>
      <c r="VHQ995" s="45"/>
      <c r="VHR995" s="45"/>
      <c r="VHS995" s="45"/>
      <c r="VHT995" s="45"/>
      <c r="VHU995" s="45"/>
      <c r="VHV995" s="45"/>
      <c r="VHW995" s="45"/>
      <c r="VHX995" s="45"/>
      <c r="VHY995" s="45"/>
      <c r="VHZ995" s="45"/>
      <c r="VIA995" s="45"/>
      <c r="VIB995" s="45"/>
      <c r="VIC995" s="45"/>
      <c r="VID995" s="45"/>
      <c r="VIE995" s="45"/>
      <c r="VIF995" s="45"/>
      <c r="VIG995" s="45"/>
      <c r="VIH995" s="45"/>
      <c r="VII995" s="45"/>
      <c r="VIJ995" s="45"/>
      <c r="VIK995" s="45"/>
      <c r="VIL995" s="45"/>
      <c r="VIM995" s="45"/>
      <c r="VIN995" s="45"/>
      <c r="VIO995" s="45"/>
      <c r="VIP995" s="45"/>
      <c r="VIQ995" s="45"/>
      <c r="VIR995" s="45"/>
      <c r="VIS995" s="45"/>
      <c r="VIT995" s="45"/>
      <c r="VIU995" s="45"/>
      <c r="VIV995" s="45"/>
      <c r="VIW995" s="45"/>
      <c r="VIX995" s="45"/>
      <c r="VIY995" s="45"/>
      <c r="VIZ995" s="45"/>
      <c r="VJA995" s="45"/>
      <c r="VJB995" s="45"/>
      <c r="VJC995" s="45"/>
      <c r="VJD995" s="45"/>
      <c r="VJE995" s="45"/>
      <c r="VJF995" s="45"/>
      <c r="VJG995" s="45"/>
      <c r="VJH995" s="45"/>
      <c r="VJI995" s="45"/>
      <c r="VJJ995" s="45"/>
      <c r="VJK995" s="45"/>
      <c r="VJL995" s="45"/>
      <c r="VJM995" s="45"/>
      <c r="VJN995" s="45"/>
      <c r="VJO995" s="45"/>
      <c r="VJP995" s="45"/>
      <c r="VJQ995" s="45"/>
      <c r="VJR995" s="45"/>
      <c r="VJS995" s="45"/>
      <c r="VJT995" s="45"/>
      <c r="VJU995" s="45"/>
      <c r="VJV995" s="45"/>
      <c r="VJW995" s="45"/>
      <c r="VJX995" s="45"/>
      <c r="VJY995" s="45"/>
      <c r="VJZ995" s="45"/>
      <c r="VKA995" s="45"/>
      <c r="VKB995" s="45"/>
      <c r="VKC995" s="45"/>
      <c r="VKD995" s="45"/>
      <c r="VKE995" s="45"/>
      <c r="VKF995" s="45"/>
      <c r="VKG995" s="45"/>
      <c r="VKH995" s="45"/>
      <c r="VKI995" s="45"/>
      <c r="VKJ995" s="45"/>
      <c r="VKK995" s="45"/>
      <c r="VKL995" s="45"/>
      <c r="VKM995" s="45"/>
      <c r="VKN995" s="45"/>
      <c r="VKO995" s="45"/>
      <c r="VKP995" s="45"/>
      <c r="VKQ995" s="45"/>
      <c r="VKR995" s="45"/>
      <c r="VKS995" s="45"/>
      <c r="VKT995" s="45"/>
      <c r="VKU995" s="45"/>
      <c r="VKV995" s="45"/>
      <c r="VKW995" s="45"/>
      <c r="VKX995" s="45"/>
      <c r="VKY995" s="45"/>
      <c r="VKZ995" s="45"/>
      <c r="VLA995" s="45"/>
      <c r="VLB995" s="45"/>
      <c r="VLC995" s="45"/>
      <c r="VLD995" s="45"/>
      <c r="VLE995" s="45"/>
      <c r="VLF995" s="45"/>
      <c r="VLG995" s="45"/>
      <c r="VLH995" s="45"/>
      <c r="VLI995" s="45"/>
      <c r="VLJ995" s="45"/>
      <c r="VLK995" s="45"/>
      <c r="VLL995" s="45"/>
      <c r="VLM995" s="45"/>
      <c r="VLN995" s="45"/>
      <c r="VLO995" s="45"/>
      <c r="VLP995" s="45"/>
      <c r="VLQ995" s="45"/>
      <c r="VLR995" s="45"/>
      <c r="VLS995" s="45"/>
      <c r="VLT995" s="45"/>
      <c r="VLU995" s="45"/>
      <c r="VLV995" s="45"/>
      <c r="VLW995" s="45"/>
      <c r="VLX995" s="45"/>
      <c r="VLY995" s="45"/>
      <c r="VLZ995" s="45"/>
      <c r="VMA995" s="45"/>
      <c r="VMB995" s="45"/>
      <c r="VMC995" s="45"/>
      <c r="VMD995" s="45"/>
      <c r="VME995" s="45"/>
      <c r="VMF995" s="45"/>
      <c r="VMG995" s="45"/>
      <c r="VMH995" s="45"/>
      <c r="VMI995" s="45"/>
      <c r="VMJ995" s="45"/>
      <c r="VMK995" s="45"/>
      <c r="VML995" s="45"/>
      <c r="VMM995" s="45"/>
      <c r="VMN995" s="45"/>
      <c r="VMO995" s="45"/>
      <c r="VMP995" s="45"/>
      <c r="VMQ995" s="45"/>
      <c r="VMR995" s="45"/>
      <c r="VMS995" s="45"/>
      <c r="VMT995" s="45"/>
      <c r="VMU995" s="45"/>
      <c r="VMV995" s="45"/>
      <c r="VMW995" s="45"/>
      <c r="VMX995" s="45"/>
      <c r="VMY995" s="45"/>
      <c r="VMZ995" s="45"/>
      <c r="VNA995" s="45"/>
      <c r="VNB995" s="45"/>
      <c r="VNC995" s="45"/>
      <c r="VND995" s="45"/>
      <c r="VNE995" s="45"/>
      <c r="VNF995" s="45"/>
      <c r="VNG995" s="45"/>
      <c r="VNH995" s="45"/>
      <c r="VNI995" s="45"/>
      <c r="VNJ995" s="45"/>
      <c r="VNK995" s="45"/>
      <c r="VNL995" s="45"/>
      <c r="VNM995" s="45"/>
      <c r="VNN995" s="45"/>
      <c r="VNO995" s="45"/>
      <c r="VNP995" s="45"/>
      <c r="VNQ995" s="45"/>
      <c r="VNR995" s="45"/>
      <c r="VNS995" s="45"/>
      <c r="VNT995" s="45"/>
      <c r="VNU995" s="45"/>
      <c r="VNV995" s="45"/>
      <c r="VNW995" s="45"/>
      <c r="VNX995" s="45"/>
      <c r="VNY995" s="45"/>
      <c r="VNZ995" s="45"/>
      <c r="VOA995" s="45"/>
      <c r="VOB995" s="45"/>
      <c r="VOC995" s="45"/>
      <c r="VOD995" s="45"/>
      <c r="VOE995" s="45"/>
      <c r="VOF995" s="45"/>
      <c r="VOG995" s="45"/>
      <c r="VOH995" s="45"/>
      <c r="VOI995" s="45"/>
      <c r="VOJ995" s="45"/>
      <c r="VOK995" s="45"/>
      <c r="VOL995" s="45"/>
      <c r="VOM995" s="45"/>
      <c r="VON995" s="45"/>
      <c r="VOO995" s="45"/>
      <c r="VOP995" s="45"/>
      <c r="VOQ995" s="45"/>
      <c r="VOR995" s="45"/>
      <c r="VOS995" s="45"/>
      <c r="VOT995" s="45"/>
      <c r="VOU995" s="45"/>
      <c r="VOV995" s="45"/>
      <c r="VOW995" s="45"/>
      <c r="VOX995" s="45"/>
      <c r="VOY995" s="45"/>
      <c r="VOZ995" s="45"/>
      <c r="VPA995" s="45"/>
      <c r="VPB995" s="45"/>
      <c r="VPC995" s="45"/>
      <c r="VPD995" s="45"/>
      <c r="VPE995" s="45"/>
      <c r="VPF995" s="45"/>
      <c r="VPG995" s="45"/>
      <c r="VPH995" s="45"/>
      <c r="VPI995" s="45"/>
      <c r="VPJ995" s="45"/>
      <c r="VPK995" s="45"/>
      <c r="VPL995" s="45"/>
      <c r="VPM995" s="45"/>
      <c r="VPN995" s="45"/>
      <c r="VPO995" s="45"/>
      <c r="VPP995" s="45"/>
      <c r="VPQ995" s="45"/>
      <c r="VPR995" s="45"/>
      <c r="VPS995" s="45"/>
      <c r="VPT995" s="45"/>
      <c r="VPU995" s="45"/>
      <c r="VPV995" s="45"/>
      <c r="VPW995" s="45"/>
      <c r="VPX995" s="45"/>
      <c r="VPY995" s="45"/>
      <c r="VPZ995" s="45"/>
      <c r="VQA995" s="45"/>
      <c r="VQB995" s="45"/>
      <c r="VQC995" s="45"/>
      <c r="VQD995" s="45"/>
      <c r="VQE995" s="45"/>
      <c r="VQF995" s="45"/>
      <c r="VQG995" s="45"/>
      <c r="VQH995" s="45"/>
      <c r="VQI995" s="45"/>
      <c r="VQJ995" s="45"/>
      <c r="VQK995" s="45"/>
      <c r="VQL995" s="45"/>
      <c r="VQM995" s="45"/>
      <c r="VQN995" s="45"/>
      <c r="VQO995" s="45"/>
      <c r="VQP995" s="45"/>
      <c r="VQQ995" s="45"/>
      <c r="VQR995" s="45"/>
      <c r="VQS995" s="45"/>
      <c r="VQT995" s="45"/>
      <c r="VQU995" s="45"/>
      <c r="VQV995" s="45"/>
      <c r="VQW995" s="45"/>
      <c r="VQX995" s="45"/>
      <c r="VQY995" s="45"/>
      <c r="VQZ995" s="45"/>
      <c r="VRA995" s="45"/>
      <c r="VRB995" s="45"/>
      <c r="VRC995" s="45"/>
      <c r="VRD995" s="45"/>
      <c r="VRE995" s="45"/>
      <c r="VRF995" s="45"/>
      <c r="VRG995" s="45"/>
      <c r="VRH995" s="45"/>
      <c r="VRI995" s="45"/>
      <c r="VRJ995" s="45"/>
      <c r="VRK995" s="45"/>
      <c r="VRL995" s="45"/>
      <c r="VRM995" s="45"/>
      <c r="VRN995" s="45"/>
      <c r="VRO995" s="45"/>
      <c r="VRP995" s="45"/>
      <c r="VRQ995" s="45"/>
      <c r="VRR995" s="45"/>
      <c r="VRS995" s="45"/>
      <c r="VRT995" s="45"/>
      <c r="VRU995" s="45"/>
      <c r="VRV995" s="45"/>
      <c r="VRW995" s="45"/>
      <c r="VRX995" s="45"/>
      <c r="VRY995" s="45"/>
      <c r="VRZ995" s="45"/>
      <c r="VSA995" s="45"/>
      <c r="VSB995" s="45"/>
      <c r="VSC995" s="45"/>
      <c r="VSD995" s="45"/>
      <c r="VSE995" s="45"/>
      <c r="VSF995" s="45"/>
      <c r="VSG995" s="45"/>
      <c r="VSH995" s="45"/>
      <c r="VSI995" s="45"/>
      <c r="VSJ995" s="45"/>
      <c r="VSK995" s="45"/>
      <c r="VSL995" s="45"/>
      <c r="VSM995" s="45"/>
      <c r="VSN995" s="45"/>
      <c r="VSO995" s="45"/>
      <c r="VSP995" s="45"/>
      <c r="VSQ995" s="45"/>
      <c r="VSR995" s="45"/>
      <c r="VSS995" s="45"/>
      <c r="VST995" s="45"/>
      <c r="VSU995" s="45"/>
      <c r="VSV995" s="45"/>
      <c r="VSW995" s="45"/>
      <c r="VSX995" s="45"/>
      <c r="VSY995" s="45"/>
      <c r="VSZ995" s="45"/>
      <c r="VTA995" s="45"/>
      <c r="VTB995" s="45"/>
      <c r="VTC995" s="45"/>
      <c r="VTD995" s="45"/>
      <c r="VTE995" s="45"/>
      <c r="VTF995" s="45"/>
      <c r="VTG995" s="45"/>
      <c r="VTH995" s="45"/>
      <c r="VTI995" s="45"/>
      <c r="VTJ995" s="45"/>
      <c r="VTK995" s="45"/>
      <c r="VTL995" s="45"/>
      <c r="VTM995" s="45"/>
      <c r="VTN995" s="45"/>
      <c r="VTO995" s="45"/>
      <c r="VTP995" s="45"/>
      <c r="VTQ995" s="45"/>
      <c r="VTR995" s="45"/>
      <c r="VTS995" s="45"/>
      <c r="VTT995" s="45"/>
      <c r="VTU995" s="45"/>
      <c r="VTV995" s="45"/>
      <c r="VTW995" s="45"/>
      <c r="VTX995" s="45"/>
      <c r="VTY995" s="45"/>
      <c r="VTZ995" s="45"/>
      <c r="VUA995" s="45"/>
      <c r="VUB995" s="45"/>
      <c r="VUC995" s="45"/>
      <c r="VUD995" s="45"/>
      <c r="VUE995" s="45"/>
      <c r="VUF995" s="45"/>
      <c r="VUG995" s="45"/>
      <c r="VUH995" s="45"/>
      <c r="VUI995" s="45"/>
      <c r="VUJ995" s="45"/>
      <c r="VUK995" s="45"/>
      <c r="VUL995" s="45"/>
      <c r="VUM995" s="45"/>
      <c r="VUN995" s="45"/>
      <c r="VUO995" s="45"/>
      <c r="VUP995" s="45"/>
      <c r="VUQ995" s="45"/>
      <c r="VUR995" s="45"/>
      <c r="VUS995" s="45"/>
      <c r="VUT995" s="45"/>
      <c r="VUU995" s="45"/>
      <c r="VUV995" s="45"/>
      <c r="VUW995" s="45"/>
      <c r="VUX995" s="45"/>
      <c r="VUY995" s="45"/>
      <c r="VUZ995" s="45"/>
      <c r="VVA995" s="45"/>
      <c r="VVB995" s="45"/>
      <c r="VVC995" s="45"/>
      <c r="VVD995" s="45"/>
      <c r="VVE995" s="45"/>
      <c r="VVF995" s="45"/>
      <c r="VVG995" s="45"/>
      <c r="VVH995" s="45"/>
      <c r="VVI995" s="45"/>
      <c r="VVJ995" s="45"/>
      <c r="VVK995" s="45"/>
      <c r="VVL995" s="45"/>
      <c r="VVM995" s="45"/>
      <c r="VVN995" s="45"/>
      <c r="VVO995" s="45"/>
      <c r="VVP995" s="45"/>
      <c r="VVQ995" s="45"/>
      <c r="VVR995" s="45"/>
      <c r="VVS995" s="45"/>
      <c r="VVT995" s="45"/>
      <c r="VVU995" s="45"/>
      <c r="VVV995" s="45"/>
      <c r="VVW995" s="45"/>
      <c r="VVX995" s="45"/>
      <c r="VVY995" s="45"/>
      <c r="VVZ995" s="45"/>
      <c r="VWA995" s="45"/>
      <c r="VWB995" s="45"/>
      <c r="VWC995" s="45"/>
      <c r="VWD995" s="45"/>
      <c r="VWE995" s="45"/>
      <c r="VWF995" s="45"/>
      <c r="VWG995" s="45"/>
      <c r="VWH995" s="45"/>
      <c r="VWI995" s="45"/>
      <c r="VWJ995" s="45"/>
      <c r="VWK995" s="45"/>
      <c r="VWL995" s="45"/>
      <c r="VWM995" s="45"/>
      <c r="VWN995" s="45"/>
      <c r="VWO995" s="45"/>
      <c r="VWP995" s="45"/>
      <c r="VWQ995" s="45"/>
      <c r="VWR995" s="45"/>
      <c r="VWS995" s="45"/>
      <c r="VWT995" s="45"/>
      <c r="VWU995" s="45"/>
      <c r="VWV995" s="45"/>
      <c r="VWW995" s="45"/>
      <c r="VWX995" s="45"/>
      <c r="VWY995" s="45"/>
      <c r="VWZ995" s="45"/>
      <c r="VXA995" s="45"/>
      <c r="VXB995" s="45"/>
      <c r="VXC995" s="45"/>
      <c r="VXD995" s="45"/>
      <c r="VXE995" s="45"/>
      <c r="VXF995" s="45"/>
      <c r="VXG995" s="45"/>
      <c r="VXH995" s="45"/>
      <c r="VXI995" s="45"/>
      <c r="VXJ995" s="45"/>
      <c r="VXK995" s="45"/>
      <c r="VXL995" s="45"/>
      <c r="VXM995" s="45"/>
      <c r="VXN995" s="45"/>
      <c r="VXO995" s="45"/>
      <c r="VXP995" s="45"/>
      <c r="VXQ995" s="45"/>
      <c r="VXR995" s="45"/>
      <c r="VXS995" s="45"/>
      <c r="VXT995" s="45"/>
      <c r="VXU995" s="45"/>
      <c r="VXV995" s="45"/>
      <c r="VXW995" s="45"/>
      <c r="VXX995" s="45"/>
      <c r="VXY995" s="45"/>
      <c r="VXZ995" s="45"/>
      <c r="VYA995" s="45"/>
      <c r="VYB995" s="45"/>
      <c r="VYC995" s="45"/>
      <c r="VYD995" s="45"/>
      <c r="VYE995" s="45"/>
      <c r="VYF995" s="45"/>
      <c r="VYG995" s="45"/>
      <c r="VYH995" s="45"/>
      <c r="VYI995" s="45"/>
      <c r="VYJ995" s="45"/>
      <c r="VYK995" s="45"/>
      <c r="VYL995" s="45"/>
      <c r="VYM995" s="45"/>
      <c r="VYN995" s="45"/>
      <c r="VYO995" s="45"/>
      <c r="VYP995" s="45"/>
      <c r="VYQ995" s="45"/>
      <c r="VYR995" s="45"/>
      <c r="VYS995" s="45"/>
      <c r="VYT995" s="45"/>
      <c r="VYU995" s="45"/>
      <c r="VYV995" s="45"/>
      <c r="VYW995" s="45"/>
      <c r="VYX995" s="45"/>
      <c r="VYY995" s="45"/>
      <c r="VYZ995" s="45"/>
      <c r="VZA995" s="45"/>
      <c r="VZB995" s="45"/>
      <c r="VZC995" s="45"/>
      <c r="VZD995" s="45"/>
      <c r="VZE995" s="45"/>
      <c r="VZF995" s="45"/>
      <c r="VZG995" s="45"/>
      <c r="VZH995" s="45"/>
      <c r="VZI995" s="45"/>
      <c r="VZJ995" s="45"/>
      <c r="VZK995" s="45"/>
      <c r="VZL995" s="45"/>
      <c r="VZM995" s="45"/>
      <c r="VZN995" s="45"/>
      <c r="VZO995" s="45"/>
      <c r="VZP995" s="45"/>
      <c r="VZQ995" s="45"/>
      <c r="VZR995" s="45"/>
      <c r="VZS995" s="45"/>
      <c r="VZT995" s="45"/>
      <c r="VZU995" s="45"/>
      <c r="VZV995" s="45"/>
      <c r="VZW995" s="45"/>
      <c r="VZX995" s="45"/>
      <c r="VZY995" s="45"/>
      <c r="VZZ995" s="45"/>
      <c r="WAA995" s="45"/>
      <c r="WAB995" s="45"/>
      <c r="WAC995" s="45"/>
      <c r="WAD995" s="45"/>
      <c r="WAE995" s="45"/>
      <c r="WAF995" s="45"/>
      <c r="WAG995" s="45"/>
      <c r="WAH995" s="45"/>
      <c r="WAI995" s="45"/>
      <c r="WAJ995" s="45"/>
      <c r="WAK995" s="45"/>
      <c r="WAL995" s="45"/>
      <c r="WAM995" s="45"/>
      <c r="WAN995" s="45"/>
      <c r="WAO995" s="45"/>
      <c r="WAP995" s="45"/>
      <c r="WAQ995" s="45"/>
      <c r="WAR995" s="45"/>
      <c r="WAS995" s="45"/>
      <c r="WAT995" s="45"/>
      <c r="WAU995" s="45"/>
      <c r="WAV995" s="45"/>
      <c r="WAW995" s="45"/>
      <c r="WAX995" s="45"/>
      <c r="WAY995" s="45"/>
      <c r="WAZ995" s="45"/>
      <c r="WBA995" s="45"/>
      <c r="WBB995" s="45"/>
      <c r="WBC995" s="45"/>
      <c r="WBD995" s="45"/>
      <c r="WBE995" s="45"/>
      <c r="WBF995" s="45"/>
      <c r="WBG995" s="45"/>
      <c r="WBH995" s="45"/>
      <c r="WBI995" s="45"/>
      <c r="WBJ995" s="45"/>
      <c r="WBK995" s="45"/>
      <c r="WBL995" s="45"/>
      <c r="WBM995" s="45"/>
      <c r="WBN995" s="45"/>
      <c r="WBO995" s="45"/>
      <c r="WBP995" s="45"/>
      <c r="WBQ995" s="45"/>
      <c r="WBR995" s="45"/>
      <c r="WBS995" s="45"/>
      <c r="WBT995" s="45"/>
      <c r="WBU995" s="45"/>
      <c r="WBV995" s="45"/>
      <c r="WBW995" s="45"/>
      <c r="WBX995" s="45"/>
      <c r="WBY995" s="45"/>
      <c r="WBZ995" s="45"/>
      <c r="WCA995" s="45"/>
      <c r="WCB995" s="45"/>
      <c r="WCC995" s="45"/>
      <c r="WCD995" s="45"/>
      <c r="WCE995" s="45"/>
      <c r="WCF995" s="45"/>
      <c r="WCG995" s="45"/>
      <c r="WCH995" s="45"/>
      <c r="WCI995" s="45"/>
      <c r="WCJ995" s="45"/>
      <c r="WCK995" s="45"/>
      <c r="WCL995" s="45"/>
      <c r="WCM995" s="45"/>
      <c r="WCN995" s="45"/>
      <c r="WCO995" s="45"/>
      <c r="WCP995" s="45"/>
      <c r="WCQ995" s="45"/>
      <c r="WCR995" s="45"/>
      <c r="WCS995" s="45"/>
      <c r="WCT995" s="45"/>
      <c r="WCU995" s="45"/>
      <c r="WCV995" s="45"/>
      <c r="WCW995" s="45"/>
      <c r="WCX995" s="45"/>
      <c r="WCY995" s="45"/>
      <c r="WCZ995" s="45"/>
      <c r="WDA995" s="45"/>
      <c r="WDB995" s="45"/>
      <c r="WDC995" s="45"/>
      <c r="WDD995" s="45"/>
      <c r="WDE995" s="45"/>
      <c r="WDF995" s="45"/>
      <c r="WDG995" s="45"/>
      <c r="WDH995" s="45"/>
      <c r="WDI995" s="45"/>
      <c r="WDJ995" s="45"/>
      <c r="WDK995" s="45"/>
      <c r="WDL995" s="45"/>
      <c r="WDM995" s="45"/>
      <c r="WDN995" s="45"/>
      <c r="WDO995" s="45"/>
      <c r="WDP995" s="45"/>
      <c r="WDQ995" s="45"/>
      <c r="WDR995" s="45"/>
      <c r="WDS995" s="45"/>
      <c r="WDT995" s="45"/>
      <c r="WDU995" s="45"/>
      <c r="WDV995" s="45"/>
      <c r="WDW995" s="45"/>
      <c r="WDX995" s="45"/>
      <c r="WDY995" s="45"/>
      <c r="WDZ995" s="45"/>
      <c r="WEA995" s="45"/>
      <c r="WEB995" s="45"/>
      <c r="WEC995" s="45"/>
      <c r="WED995" s="45"/>
      <c r="WEE995" s="45"/>
      <c r="WEF995" s="45"/>
      <c r="WEG995" s="45"/>
      <c r="WEH995" s="45"/>
      <c r="WEI995" s="45"/>
      <c r="WEJ995" s="45"/>
      <c r="WEK995" s="45"/>
      <c r="WEL995" s="45"/>
      <c r="WEM995" s="45"/>
      <c r="WEN995" s="45"/>
      <c r="WEO995" s="45"/>
      <c r="WEP995" s="45"/>
      <c r="WEQ995" s="45"/>
      <c r="WER995" s="45"/>
      <c r="WES995" s="45"/>
      <c r="WET995" s="45"/>
      <c r="WEU995" s="45"/>
      <c r="WEV995" s="45"/>
      <c r="WEW995" s="45"/>
      <c r="WEX995" s="45"/>
      <c r="WEY995" s="45"/>
      <c r="WEZ995" s="45"/>
      <c r="WFA995" s="45"/>
      <c r="WFB995" s="45"/>
      <c r="WFC995" s="45"/>
      <c r="WFD995" s="45"/>
      <c r="WFE995" s="45"/>
      <c r="WFF995" s="45"/>
      <c r="WFG995" s="45"/>
      <c r="WFH995" s="45"/>
      <c r="WFI995" s="45"/>
      <c r="WFJ995" s="45"/>
      <c r="WFK995" s="45"/>
      <c r="WFL995" s="45"/>
      <c r="WFM995" s="45"/>
      <c r="WFN995" s="45"/>
      <c r="WFO995" s="45"/>
      <c r="WFP995" s="45"/>
      <c r="WFQ995" s="45"/>
      <c r="WFR995" s="45"/>
      <c r="WFS995" s="45"/>
      <c r="WFT995" s="45"/>
      <c r="WFU995" s="45"/>
      <c r="WFV995" s="45"/>
      <c r="WFW995" s="45"/>
      <c r="WFX995" s="45"/>
      <c r="WFY995" s="45"/>
      <c r="WFZ995" s="45"/>
      <c r="WGA995" s="45"/>
      <c r="WGB995" s="45"/>
      <c r="WGC995" s="45"/>
      <c r="WGD995" s="45"/>
      <c r="WGE995" s="45"/>
      <c r="WGF995" s="45"/>
      <c r="WGG995" s="45"/>
      <c r="WGH995" s="45"/>
      <c r="WGI995" s="45"/>
      <c r="WGJ995" s="45"/>
      <c r="WGK995" s="45"/>
      <c r="WGL995" s="45"/>
      <c r="WGM995" s="45"/>
      <c r="WGN995" s="45"/>
      <c r="WGO995" s="45"/>
      <c r="WGP995" s="45"/>
      <c r="WGQ995" s="45"/>
      <c r="WGR995" s="45"/>
      <c r="WGS995" s="45"/>
      <c r="WGT995" s="45"/>
      <c r="WGU995" s="45"/>
      <c r="WGV995" s="45"/>
      <c r="WGW995" s="45"/>
      <c r="WGX995" s="45"/>
      <c r="WGY995" s="45"/>
      <c r="WGZ995" s="45"/>
      <c r="WHA995" s="45"/>
      <c r="WHB995" s="45"/>
      <c r="WHC995" s="45"/>
      <c r="WHD995" s="45"/>
      <c r="WHE995" s="45"/>
      <c r="WHF995" s="45"/>
      <c r="WHG995" s="45"/>
      <c r="WHH995" s="45"/>
      <c r="WHI995" s="45"/>
      <c r="WHJ995" s="45"/>
      <c r="WHK995" s="45"/>
      <c r="WHL995" s="45"/>
      <c r="WHM995" s="45"/>
      <c r="WHN995" s="45"/>
      <c r="WHO995" s="45"/>
      <c r="WHP995" s="45"/>
      <c r="WHQ995" s="45"/>
      <c r="WHR995" s="45"/>
      <c r="WHS995" s="45"/>
      <c r="WHT995" s="45"/>
      <c r="WHU995" s="45"/>
      <c r="WHV995" s="45"/>
      <c r="WHW995" s="45"/>
      <c r="WHX995" s="45"/>
      <c r="WHY995" s="45"/>
      <c r="WHZ995" s="45"/>
      <c r="WIA995" s="45"/>
      <c r="WIB995" s="45"/>
      <c r="WIC995" s="45"/>
      <c r="WID995" s="45"/>
      <c r="WIE995" s="45"/>
      <c r="WIF995" s="45"/>
      <c r="WIG995" s="45"/>
      <c r="WIH995" s="45"/>
      <c r="WII995" s="45"/>
      <c r="WIJ995" s="45"/>
      <c r="WIK995" s="45"/>
      <c r="WIL995" s="45"/>
      <c r="WIM995" s="45"/>
      <c r="WIN995" s="45"/>
      <c r="WIO995" s="45"/>
      <c r="WIP995" s="45"/>
      <c r="WIQ995" s="45"/>
      <c r="WIR995" s="45"/>
      <c r="WIS995" s="45"/>
      <c r="WIT995" s="45"/>
      <c r="WIU995" s="45"/>
      <c r="WIV995" s="45"/>
      <c r="WIW995" s="45"/>
      <c r="WIX995" s="45"/>
      <c r="WIY995" s="45"/>
      <c r="WIZ995" s="45"/>
      <c r="WJA995" s="45"/>
      <c r="WJB995" s="45"/>
      <c r="WJC995" s="45"/>
      <c r="WJD995" s="45"/>
      <c r="WJE995" s="45"/>
      <c r="WJF995" s="45"/>
      <c r="WJG995" s="45"/>
      <c r="WJH995" s="45"/>
      <c r="WJI995" s="45"/>
      <c r="WJJ995" s="45"/>
      <c r="WJK995" s="45"/>
      <c r="WJL995" s="45"/>
      <c r="WJM995" s="45"/>
      <c r="WJN995" s="45"/>
      <c r="WJO995" s="45"/>
      <c r="WJP995" s="45"/>
      <c r="WJQ995" s="45"/>
      <c r="WJR995" s="45"/>
      <c r="WJS995" s="45"/>
      <c r="WJT995" s="45"/>
      <c r="WJU995" s="45"/>
      <c r="WJV995" s="45"/>
      <c r="WJW995" s="45"/>
      <c r="WJX995" s="45"/>
      <c r="WJY995" s="45"/>
      <c r="WJZ995" s="45"/>
      <c r="WKA995" s="45"/>
      <c r="WKB995" s="45"/>
      <c r="WKC995" s="45"/>
      <c r="WKD995" s="45"/>
      <c r="WKE995" s="45"/>
      <c r="WKF995" s="45"/>
      <c r="WKG995" s="45"/>
      <c r="WKH995" s="45"/>
      <c r="WKI995" s="45"/>
      <c r="WKJ995" s="45"/>
      <c r="WKK995" s="45"/>
      <c r="WKL995" s="45"/>
      <c r="WKM995" s="45"/>
      <c r="WKN995" s="45"/>
      <c r="WKO995" s="45"/>
      <c r="WKP995" s="45"/>
      <c r="WKQ995" s="45"/>
      <c r="WKR995" s="45"/>
      <c r="WKS995" s="45"/>
      <c r="WKT995" s="45"/>
      <c r="WKU995" s="45"/>
      <c r="WKV995" s="45"/>
      <c r="WKW995" s="45"/>
      <c r="WKX995" s="45"/>
      <c r="WKY995" s="45"/>
      <c r="WKZ995" s="45"/>
      <c r="WLA995" s="45"/>
      <c r="WLB995" s="45"/>
      <c r="WLC995" s="45"/>
      <c r="WLD995" s="45"/>
      <c r="WLE995" s="45"/>
      <c r="WLF995" s="45"/>
      <c r="WLG995" s="45"/>
      <c r="WLH995" s="45"/>
      <c r="WLI995" s="45"/>
      <c r="WLJ995" s="45"/>
      <c r="WLK995" s="45"/>
      <c r="WLL995" s="45"/>
      <c r="WLM995" s="45"/>
      <c r="WLN995" s="45"/>
      <c r="WLO995" s="45"/>
      <c r="WLP995" s="45"/>
      <c r="WLQ995" s="45"/>
      <c r="WLR995" s="45"/>
      <c r="WLS995" s="45"/>
      <c r="WLT995" s="45"/>
      <c r="WLU995" s="45"/>
      <c r="WLV995" s="45"/>
      <c r="WLW995" s="45"/>
      <c r="WLX995" s="45"/>
      <c r="WLY995" s="45"/>
      <c r="WLZ995" s="45"/>
      <c r="WMA995" s="45"/>
      <c r="WMB995" s="45"/>
      <c r="WMC995" s="45"/>
      <c r="WMD995" s="45"/>
      <c r="WME995" s="45"/>
      <c r="WMF995" s="45"/>
      <c r="WMG995" s="45"/>
      <c r="WMH995" s="45"/>
      <c r="WMI995" s="45"/>
      <c r="WMJ995" s="45"/>
      <c r="WMK995" s="45"/>
      <c r="WML995" s="45"/>
      <c r="WMM995" s="45"/>
      <c r="WMN995" s="45"/>
      <c r="WMO995" s="45"/>
      <c r="WMP995" s="45"/>
      <c r="WMQ995" s="45"/>
      <c r="WMR995" s="45"/>
      <c r="WMS995" s="45"/>
      <c r="WMT995" s="45"/>
      <c r="WMU995" s="45"/>
      <c r="WMV995" s="45"/>
      <c r="WMW995" s="45"/>
      <c r="WMX995" s="45"/>
      <c r="WMY995" s="45"/>
      <c r="WMZ995" s="45"/>
      <c r="WNA995" s="45"/>
      <c r="WNB995" s="45"/>
      <c r="WNC995" s="45"/>
      <c r="WND995" s="45"/>
      <c r="WNE995" s="45"/>
      <c r="WNF995" s="45"/>
      <c r="WNG995" s="45"/>
      <c r="WNH995" s="45"/>
      <c r="WNI995" s="45"/>
      <c r="WNJ995" s="45"/>
      <c r="WNK995" s="45"/>
      <c r="WNL995" s="45"/>
      <c r="WNM995" s="45"/>
      <c r="WNN995" s="45"/>
      <c r="WNO995" s="45"/>
      <c r="WNP995" s="45"/>
      <c r="WNQ995" s="45"/>
      <c r="WNR995" s="45"/>
      <c r="WNS995" s="45"/>
      <c r="WNT995" s="45"/>
      <c r="WNU995" s="45"/>
      <c r="WNV995" s="45"/>
      <c r="WNW995" s="45"/>
      <c r="WNX995" s="45"/>
      <c r="WNY995" s="45"/>
      <c r="WNZ995" s="45"/>
      <c r="WOA995" s="45"/>
      <c r="WOB995" s="45"/>
      <c r="WOC995" s="45"/>
      <c r="WOD995" s="45"/>
      <c r="WOE995" s="45"/>
      <c r="WOF995" s="45"/>
      <c r="WOG995" s="45"/>
      <c r="WOH995" s="45"/>
      <c r="WOI995" s="45"/>
      <c r="WOJ995" s="45"/>
      <c r="WOK995" s="45"/>
      <c r="WOL995" s="45"/>
      <c r="WOM995" s="45"/>
      <c r="WON995" s="45"/>
      <c r="WOO995" s="45"/>
      <c r="WOP995" s="45"/>
      <c r="WOQ995" s="45"/>
      <c r="WOR995" s="45"/>
      <c r="WOS995" s="45"/>
      <c r="WOT995" s="45"/>
      <c r="WOU995" s="45"/>
      <c r="WOV995" s="45"/>
      <c r="WOW995" s="45"/>
      <c r="WOX995" s="45"/>
      <c r="WOY995" s="45"/>
      <c r="WOZ995" s="45"/>
      <c r="WPA995" s="45"/>
      <c r="WPB995" s="45"/>
      <c r="WPC995" s="45"/>
      <c r="WPD995" s="45"/>
      <c r="WPE995" s="45"/>
      <c r="WPF995" s="45"/>
      <c r="WPG995" s="45"/>
      <c r="WPH995" s="45"/>
      <c r="WPI995" s="45"/>
      <c r="WPJ995" s="45"/>
      <c r="WPK995" s="45"/>
      <c r="WPL995" s="45"/>
      <c r="WPM995" s="45"/>
      <c r="WPN995" s="45"/>
      <c r="WPO995" s="45"/>
      <c r="WPP995" s="45"/>
      <c r="WPQ995" s="45"/>
      <c r="WPR995" s="45"/>
      <c r="WPS995" s="45"/>
      <c r="WPT995" s="45"/>
      <c r="WPU995" s="45"/>
      <c r="WPV995" s="45"/>
      <c r="WPW995" s="45"/>
      <c r="WPX995" s="45"/>
      <c r="WPY995" s="45"/>
      <c r="WPZ995" s="45"/>
      <c r="WQA995" s="45"/>
      <c r="WQB995" s="45"/>
      <c r="WQC995" s="45"/>
      <c r="WQD995" s="45"/>
      <c r="WQE995" s="45"/>
      <c r="WQF995" s="45"/>
      <c r="WQG995" s="45"/>
      <c r="WQH995" s="45"/>
      <c r="WQI995" s="45"/>
      <c r="WQJ995" s="45"/>
      <c r="WQK995" s="45"/>
      <c r="WQL995" s="45"/>
      <c r="WQM995" s="45"/>
      <c r="WQN995" s="45"/>
      <c r="WQO995" s="45"/>
      <c r="WQP995" s="45"/>
      <c r="WQQ995" s="45"/>
      <c r="WQR995" s="45"/>
      <c r="WQS995" s="45"/>
      <c r="WQT995" s="45"/>
      <c r="WQU995" s="45"/>
      <c r="WQV995" s="45"/>
      <c r="WQW995" s="45"/>
      <c r="WQX995" s="45"/>
      <c r="WQY995" s="45"/>
      <c r="WQZ995" s="45"/>
      <c r="WRA995" s="45"/>
      <c r="WRB995" s="45"/>
      <c r="WRC995" s="45"/>
      <c r="WRD995" s="45"/>
      <c r="WRE995" s="45"/>
      <c r="WRF995" s="45"/>
      <c r="WRG995" s="45"/>
      <c r="WRH995" s="45"/>
      <c r="WRI995" s="45"/>
      <c r="WRJ995" s="45"/>
      <c r="WRK995" s="45"/>
      <c r="WRL995" s="45"/>
      <c r="WRM995" s="45"/>
      <c r="WRN995" s="45"/>
      <c r="WRO995" s="45"/>
      <c r="WRP995" s="45"/>
      <c r="WRQ995" s="45"/>
      <c r="WRR995" s="45"/>
      <c r="WRS995" s="45"/>
      <c r="WRT995" s="45"/>
      <c r="WRU995" s="45"/>
      <c r="WRV995" s="45"/>
      <c r="WRW995" s="45"/>
      <c r="WRX995" s="45"/>
      <c r="WRY995" s="45"/>
      <c r="WRZ995" s="45"/>
      <c r="WSA995" s="45"/>
      <c r="WSB995" s="45"/>
      <c r="WSC995" s="45"/>
      <c r="WSD995" s="45"/>
      <c r="WSE995" s="45"/>
      <c r="WSF995" s="45"/>
      <c r="WSG995" s="45"/>
      <c r="WSH995" s="45"/>
      <c r="WSI995" s="45"/>
      <c r="WSJ995" s="45"/>
      <c r="WSK995" s="45"/>
      <c r="WSL995" s="45"/>
      <c r="WSM995" s="45"/>
      <c r="WSN995" s="45"/>
      <c r="WSO995" s="45"/>
      <c r="WSP995" s="45"/>
      <c r="WSQ995" s="45"/>
      <c r="WSR995" s="45"/>
      <c r="WSS995" s="45"/>
      <c r="WST995" s="45"/>
      <c r="WSU995" s="45"/>
      <c r="WSV995" s="45"/>
      <c r="WSW995" s="45"/>
      <c r="WSX995" s="45"/>
      <c r="WSY995" s="45"/>
      <c r="WSZ995" s="45"/>
      <c r="WTA995" s="45"/>
      <c r="WTB995" s="45"/>
      <c r="WTC995" s="45"/>
      <c r="WTD995" s="45"/>
      <c r="WTE995" s="45"/>
      <c r="WTF995" s="45"/>
      <c r="WTG995" s="45"/>
      <c r="WTH995" s="45"/>
      <c r="WTI995" s="45"/>
      <c r="WTJ995" s="45"/>
      <c r="WTK995" s="45"/>
      <c r="WTL995" s="45"/>
      <c r="WTM995" s="45"/>
      <c r="WTN995" s="45"/>
      <c r="WTO995" s="45"/>
      <c r="WTP995" s="45"/>
      <c r="WTQ995" s="45"/>
      <c r="WTR995" s="45"/>
      <c r="WTS995" s="45"/>
      <c r="WTT995" s="45"/>
      <c r="WTU995" s="45"/>
      <c r="WTV995" s="45"/>
      <c r="WTW995" s="45"/>
      <c r="WTX995" s="45"/>
      <c r="WTY995" s="45"/>
      <c r="WTZ995" s="45"/>
      <c r="WUA995" s="45"/>
      <c r="WUB995" s="45"/>
      <c r="WUC995" s="45"/>
      <c r="WUD995" s="45"/>
      <c r="WUE995" s="45"/>
      <c r="WUF995" s="45"/>
      <c r="WUG995" s="45"/>
      <c r="WUH995" s="45"/>
      <c r="WUI995" s="45"/>
      <c r="WUJ995" s="45"/>
      <c r="WUK995" s="45"/>
      <c r="WUL995" s="45"/>
      <c r="WUM995" s="45"/>
      <c r="WUN995" s="45"/>
      <c r="WUO995" s="45"/>
      <c r="WUP995" s="45"/>
      <c r="WUQ995" s="45"/>
      <c r="WUR995" s="45"/>
      <c r="WUS995" s="45"/>
      <c r="WUT995" s="45"/>
      <c r="WUU995" s="45"/>
      <c r="WUV995" s="45"/>
      <c r="WUW995" s="45"/>
      <c r="WUX995" s="45"/>
      <c r="WUY995" s="45"/>
      <c r="WUZ995" s="45"/>
      <c r="WVA995" s="45"/>
      <c r="WVB995" s="45"/>
      <c r="WVC995" s="45"/>
      <c r="WVD995" s="45"/>
      <c r="WVE995" s="45"/>
      <c r="WVF995" s="45"/>
      <c r="WVG995" s="45"/>
      <c r="WVH995" s="45"/>
      <c r="WVI995" s="45"/>
      <c r="WVJ995" s="45"/>
      <c r="WVK995" s="45"/>
      <c r="WVL995" s="45"/>
      <c r="WVM995" s="45"/>
      <c r="WVN995" s="45"/>
      <c r="WVO995" s="45"/>
      <c r="WVP995" s="45"/>
      <c r="WVQ995" s="45"/>
      <c r="WVR995" s="45"/>
      <c r="WVS995" s="45"/>
      <c r="WVT995" s="45"/>
      <c r="WVU995" s="45"/>
      <c r="WVV995" s="45"/>
      <c r="WVW995" s="45"/>
      <c r="WVX995" s="45"/>
      <c r="WVY995" s="45"/>
      <c r="WVZ995" s="45"/>
      <c r="WWA995" s="45"/>
      <c r="WWB995" s="45"/>
      <c r="WWC995" s="45"/>
      <c r="WWD995" s="45"/>
      <c r="WWE995" s="45"/>
      <c r="WWF995" s="45"/>
      <c r="WWG995" s="45"/>
      <c r="WWH995" s="45"/>
      <c r="WWI995" s="45"/>
      <c r="WWJ995" s="45"/>
      <c r="WWK995" s="45"/>
      <c r="WWL995" s="45"/>
      <c r="WWM995" s="45"/>
      <c r="WWN995" s="45"/>
      <c r="WWO995" s="45"/>
      <c r="WWP995" s="45"/>
      <c r="WWQ995" s="45"/>
      <c r="WWR995" s="45"/>
      <c r="WWS995" s="45"/>
      <c r="WWT995" s="45"/>
      <c r="WWU995" s="45"/>
      <c r="WWV995" s="45"/>
      <c r="WWW995" s="45"/>
      <c r="WWX995" s="45"/>
      <c r="WWY995" s="45"/>
      <c r="WWZ995" s="45"/>
      <c r="WXA995" s="45"/>
      <c r="WXB995" s="45"/>
      <c r="WXC995" s="45"/>
      <c r="WXD995" s="45"/>
      <c r="WXE995" s="45"/>
      <c r="WXF995" s="45"/>
      <c r="WXG995" s="45"/>
      <c r="WXH995" s="45"/>
      <c r="WXI995" s="45"/>
      <c r="WXJ995" s="45"/>
      <c r="WXK995" s="45"/>
      <c r="WXL995" s="45"/>
      <c r="WXM995" s="45"/>
      <c r="WXN995" s="45"/>
      <c r="WXO995" s="45"/>
      <c r="WXP995" s="45"/>
      <c r="WXQ995" s="45"/>
      <c r="WXR995" s="45"/>
      <c r="WXS995" s="45"/>
      <c r="WXT995" s="45"/>
      <c r="WXU995" s="45"/>
      <c r="WXV995" s="45"/>
      <c r="WXW995" s="45"/>
      <c r="WXX995" s="45"/>
      <c r="WXY995" s="45"/>
    </row>
    <row r="996" spans="1:16197" s="44" customFormat="1" ht="35.25" x14ac:dyDescent="0.5">
      <c r="B996" s="233" t="s">
        <v>17258</v>
      </c>
      <c r="C996" s="251"/>
      <c r="D996" s="223" t="s">
        <v>17004</v>
      </c>
      <c r="E996" s="224" t="s">
        <v>17004</v>
      </c>
      <c r="F996" s="224" t="s">
        <v>17004</v>
      </c>
      <c r="G996" s="224" t="s">
        <v>17004</v>
      </c>
      <c r="H996" s="224" t="s">
        <v>17004</v>
      </c>
      <c r="I996" s="229">
        <f>I997+I999+I1001</f>
        <v>6998.4000000000005</v>
      </c>
      <c r="J996" s="229">
        <f t="shared" ref="J996:K996" si="453">J997+J999+J1001</f>
        <v>4867.91</v>
      </c>
      <c r="K996" s="272">
        <f t="shared" si="453"/>
        <v>263</v>
      </c>
      <c r="L996" s="224" t="s">
        <v>17004</v>
      </c>
      <c r="M996" s="224" t="s">
        <v>17004</v>
      </c>
      <c r="N996" s="227" t="s">
        <v>17004</v>
      </c>
      <c r="O996" s="231">
        <f>O997+O999+O1001</f>
        <v>16843598.040000003</v>
      </c>
      <c r="P996" s="231">
        <f t="shared" ref="P996:S996" si="454">P997+P999+P1001</f>
        <v>0</v>
      </c>
      <c r="Q996" s="229">
        <f t="shared" si="454"/>
        <v>0</v>
      </c>
      <c r="R996" s="229">
        <f t="shared" si="454"/>
        <v>0</v>
      </c>
      <c r="S996" s="229">
        <f t="shared" si="454"/>
        <v>16843598.040000003</v>
      </c>
      <c r="T996" s="225">
        <f t="shared" si="452"/>
        <v>2406.778412208505</v>
      </c>
      <c r="U996" s="232">
        <f>MAX(U997:U1002)</f>
        <v>9361.65</v>
      </c>
      <c r="V996"/>
      <c r="W996" s="45"/>
      <c r="X996" s="45"/>
      <c r="Y996" s="45"/>
      <c r="Z996" s="45"/>
      <c r="AA996" s="45"/>
      <c r="AB996" s="45"/>
      <c r="AC996" s="45"/>
      <c r="AD996" s="45"/>
      <c r="AE996" s="45"/>
      <c r="AF996" s="45"/>
      <c r="AG996" s="45"/>
      <c r="AH996" s="45"/>
      <c r="AI996" s="45"/>
      <c r="AJ996" s="45"/>
      <c r="AK996" s="45"/>
      <c r="AL996" s="45"/>
      <c r="AM996" s="45"/>
      <c r="AN996" s="45"/>
      <c r="AO996" s="45"/>
      <c r="AP996" s="45"/>
      <c r="AQ996" s="45"/>
      <c r="AR996" s="45"/>
      <c r="AS996" s="45"/>
      <c r="AT996" s="45"/>
      <c r="AU996" s="45"/>
      <c r="AV996" s="45"/>
      <c r="AW996" s="45"/>
      <c r="AX996" s="45"/>
      <c r="AY996" s="45"/>
      <c r="AZ996" s="45"/>
      <c r="BA996" s="45"/>
      <c r="BB996" s="45"/>
      <c r="BC996" s="45"/>
      <c r="BD996" s="45"/>
      <c r="BE996" s="45"/>
      <c r="BF996" s="45"/>
      <c r="BG996" s="45"/>
      <c r="BH996" s="45"/>
      <c r="BI996" s="45"/>
      <c r="BJ996" s="45"/>
      <c r="BK996" s="45"/>
      <c r="BL996" s="45"/>
      <c r="BM996" s="45"/>
      <c r="BN996" s="45"/>
      <c r="BO996" s="45"/>
      <c r="BP996" s="45"/>
      <c r="BQ996" s="45"/>
      <c r="BR996" s="45"/>
      <c r="BS996" s="45"/>
      <c r="BT996" s="45"/>
      <c r="BU996" s="45"/>
      <c r="BV996" s="45"/>
      <c r="BW996" s="45"/>
      <c r="BX996" s="45"/>
      <c r="BY996" s="45"/>
      <c r="BZ996" s="45"/>
      <c r="CA996" s="45"/>
      <c r="CB996" s="45"/>
      <c r="CC996" s="45"/>
      <c r="CD996" s="45"/>
      <c r="CE996" s="45"/>
      <c r="CF996" s="45"/>
      <c r="CG996" s="45"/>
      <c r="CH996" s="45"/>
      <c r="CI996" s="45"/>
      <c r="CJ996" s="45"/>
      <c r="CK996" s="45"/>
      <c r="CL996" s="45"/>
      <c r="CM996" s="45"/>
      <c r="CN996" s="45"/>
      <c r="CO996" s="45"/>
      <c r="CP996" s="45"/>
      <c r="CQ996" s="45"/>
      <c r="CR996" s="45"/>
      <c r="CS996" s="45"/>
      <c r="CT996" s="45"/>
      <c r="CU996" s="45"/>
      <c r="CV996" s="45"/>
      <c r="CW996" s="45"/>
      <c r="CX996" s="45"/>
      <c r="CY996" s="45"/>
      <c r="CZ996" s="45"/>
      <c r="DA996" s="45"/>
      <c r="DB996" s="45"/>
      <c r="DC996" s="45"/>
      <c r="DD996" s="45"/>
      <c r="DE996" s="45"/>
      <c r="DF996" s="45"/>
      <c r="DG996" s="45"/>
      <c r="DH996" s="45"/>
      <c r="DI996" s="45"/>
      <c r="DJ996" s="45"/>
      <c r="DK996" s="45"/>
      <c r="DL996" s="45"/>
      <c r="DM996" s="45"/>
      <c r="DN996" s="45"/>
      <c r="DO996" s="45"/>
      <c r="DP996" s="45"/>
      <c r="DQ996" s="45"/>
      <c r="DR996" s="45"/>
      <c r="DS996" s="45"/>
      <c r="DT996" s="45"/>
      <c r="DU996" s="45"/>
      <c r="DV996" s="45"/>
      <c r="DW996" s="45"/>
      <c r="DX996" s="45"/>
      <c r="DY996" s="45"/>
      <c r="DZ996" s="45"/>
      <c r="EA996" s="45"/>
      <c r="EB996" s="45"/>
      <c r="EC996" s="45"/>
      <c r="ED996" s="45"/>
      <c r="EE996" s="45"/>
      <c r="EF996" s="45"/>
      <c r="EG996" s="45"/>
      <c r="EH996" s="45"/>
      <c r="EI996" s="45"/>
      <c r="EJ996" s="45"/>
      <c r="EK996" s="45"/>
      <c r="EL996" s="45"/>
      <c r="EM996" s="45"/>
      <c r="EN996" s="45"/>
      <c r="EO996" s="45"/>
      <c r="EP996" s="45"/>
      <c r="EQ996" s="45"/>
      <c r="ER996" s="45"/>
      <c r="ES996" s="45"/>
      <c r="ET996" s="45"/>
      <c r="EU996" s="45"/>
      <c r="EV996" s="45"/>
      <c r="EW996" s="45"/>
      <c r="EX996" s="45"/>
      <c r="EY996" s="45"/>
      <c r="EZ996" s="45"/>
      <c r="FA996" s="45"/>
      <c r="FB996" s="45"/>
      <c r="FC996" s="45"/>
      <c r="FD996" s="45"/>
      <c r="FE996" s="45"/>
      <c r="FF996" s="45"/>
      <c r="FG996" s="45"/>
      <c r="FH996" s="45"/>
      <c r="FI996" s="45"/>
      <c r="FJ996" s="45"/>
      <c r="FK996" s="45"/>
      <c r="FL996" s="45"/>
      <c r="FM996" s="45"/>
      <c r="FN996" s="45"/>
      <c r="FO996" s="45"/>
      <c r="FP996" s="45"/>
      <c r="FQ996" s="45"/>
      <c r="FR996" s="45"/>
      <c r="FS996" s="45"/>
      <c r="FT996" s="45"/>
      <c r="FU996" s="45"/>
      <c r="FV996" s="45"/>
      <c r="FW996" s="45"/>
      <c r="FX996" s="45"/>
      <c r="FY996" s="45"/>
      <c r="FZ996" s="45"/>
      <c r="GA996" s="45"/>
      <c r="GB996" s="45"/>
      <c r="GC996" s="45"/>
      <c r="GD996" s="45"/>
      <c r="GE996" s="45"/>
      <c r="GF996" s="45"/>
      <c r="GG996" s="45"/>
      <c r="GH996" s="45"/>
      <c r="GI996" s="45"/>
      <c r="GJ996" s="45"/>
      <c r="GK996" s="45"/>
      <c r="GL996" s="45"/>
      <c r="GM996" s="45"/>
      <c r="GN996" s="45"/>
      <c r="GO996" s="45"/>
      <c r="GP996" s="45"/>
      <c r="GQ996" s="45"/>
      <c r="GR996" s="45"/>
      <c r="GS996" s="45"/>
      <c r="GT996" s="45"/>
      <c r="GU996" s="45"/>
      <c r="GV996" s="45"/>
      <c r="GW996" s="45"/>
      <c r="GX996" s="45"/>
      <c r="GY996" s="45"/>
      <c r="GZ996" s="45"/>
      <c r="HA996" s="45"/>
      <c r="HB996" s="45"/>
      <c r="HC996" s="45"/>
      <c r="HD996" s="45"/>
      <c r="HE996" s="45"/>
      <c r="HF996" s="45"/>
      <c r="HG996" s="45"/>
      <c r="HH996" s="45"/>
      <c r="HI996" s="45"/>
      <c r="HJ996" s="45"/>
      <c r="HK996" s="45"/>
      <c r="HL996" s="45"/>
      <c r="HM996" s="45"/>
      <c r="HN996" s="45"/>
      <c r="HO996" s="45"/>
      <c r="HP996" s="45"/>
      <c r="HQ996" s="45"/>
      <c r="HR996" s="45"/>
      <c r="HS996" s="45"/>
      <c r="HT996" s="45"/>
      <c r="HU996" s="45"/>
      <c r="HV996" s="45"/>
      <c r="HW996" s="45"/>
      <c r="HX996" s="45"/>
      <c r="HY996" s="45"/>
      <c r="HZ996" s="45"/>
      <c r="IA996" s="45"/>
      <c r="IB996" s="45"/>
      <c r="IC996" s="45"/>
      <c r="ID996" s="45"/>
      <c r="IE996" s="45"/>
      <c r="IF996" s="45"/>
      <c r="IG996" s="45"/>
      <c r="IH996" s="45"/>
      <c r="II996" s="45"/>
      <c r="IJ996" s="45"/>
      <c r="IK996" s="45"/>
      <c r="IL996" s="45"/>
      <c r="IM996" s="45"/>
      <c r="IN996" s="45"/>
      <c r="IO996" s="45"/>
      <c r="IP996" s="45"/>
      <c r="IQ996" s="45"/>
      <c r="IR996" s="45"/>
      <c r="IS996" s="45"/>
      <c r="IT996" s="45"/>
      <c r="IU996" s="45"/>
      <c r="IV996" s="45"/>
      <c r="IW996" s="45"/>
      <c r="IX996" s="45"/>
      <c r="IY996" s="45"/>
      <c r="IZ996" s="45"/>
      <c r="JA996" s="45"/>
      <c r="JB996" s="45"/>
      <c r="JC996" s="45"/>
      <c r="JD996" s="45"/>
      <c r="JE996" s="45"/>
      <c r="JF996" s="45"/>
      <c r="JG996" s="45"/>
      <c r="JH996" s="45"/>
      <c r="JI996" s="45"/>
      <c r="JJ996" s="45"/>
      <c r="JK996" s="45"/>
      <c r="JL996" s="45"/>
      <c r="JM996" s="45"/>
      <c r="JN996" s="45"/>
      <c r="JO996" s="45"/>
      <c r="JP996" s="45"/>
      <c r="JQ996" s="45"/>
      <c r="JR996" s="45"/>
      <c r="JS996" s="45"/>
      <c r="JT996" s="45"/>
      <c r="JU996" s="45"/>
      <c r="JV996" s="45"/>
      <c r="JW996" s="45"/>
      <c r="JX996" s="45"/>
      <c r="JY996" s="45"/>
      <c r="JZ996" s="45"/>
      <c r="KA996" s="45"/>
      <c r="KB996" s="45"/>
      <c r="KC996" s="45"/>
      <c r="KD996" s="45"/>
      <c r="KE996" s="45"/>
      <c r="KF996" s="45"/>
      <c r="KG996" s="45"/>
      <c r="KH996" s="45"/>
      <c r="KI996" s="45"/>
      <c r="KJ996" s="45"/>
      <c r="KK996" s="45"/>
      <c r="KL996" s="45"/>
      <c r="KM996" s="45"/>
      <c r="KN996" s="45"/>
      <c r="KO996" s="45"/>
      <c r="KP996" s="45"/>
      <c r="KQ996" s="45"/>
      <c r="KR996" s="45"/>
      <c r="KS996" s="45"/>
      <c r="KT996" s="45"/>
      <c r="KU996" s="45"/>
      <c r="KV996" s="45"/>
      <c r="KW996" s="45"/>
      <c r="KX996" s="45"/>
      <c r="KY996" s="45"/>
      <c r="KZ996" s="45"/>
      <c r="LA996" s="45"/>
      <c r="LB996" s="45"/>
      <c r="LC996" s="45"/>
      <c r="LD996" s="45"/>
      <c r="LE996" s="45"/>
      <c r="LF996" s="45"/>
      <c r="LG996" s="45"/>
      <c r="LH996" s="45"/>
      <c r="LI996" s="45"/>
      <c r="LJ996" s="45"/>
      <c r="LK996" s="45"/>
      <c r="LL996" s="45"/>
      <c r="LM996" s="45"/>
      <c r="LN996" s="45"/>
      <c r="LO996" s="45"/>
      <c r="LP996" s="45"/>
      <c r="LQ996" s="45"/>
      <c r="LR996" s="45"/>
      <c r="LS996" s="45"/>
      <c r="LT996" s="45"/>
      <c r="LU996" s="45"/>
      <c r="LV996" s="45"/>
      <c r="LW996" s="45"/>
      <c r="LX996" s="45"/>
      <c r="LY996" s="45"/>
      <c r="LZ996" s="45"/>
      <c r="MA996" s="45"/>
      <c r="MB996" s="45"/>
      <c r="MC996" s="45"/>
      <c r="MD996" s="45"/>
      <c r="ME996" s="45"/>
      <c r="MF996" s="45"/>
      <c r="MG996" s="45"/>
      <c r="MH996" s="45"/>
      <c r="MI996" s="45"/>
      <c r="MJ996" s="45"/>
      <c r="MK996" s="45"/>
      <c r="ML996" s="45"/>
      <c r="MM996" s="45"/>
      <c r="MN996" s="45"/>
      <c r="MO996" s="45"/>
      <c r="MP996" s="45"/>
      <c r="MQ996" s="45"/>
      <c r="MR996" s="45"/>
      <c r="MS996" s="45"/>
      <c r="MT996" s="45"/>
      <c r="MU996" s="45"/>
      <c r="MV996" s="45"/>
      <c r="MW996" s="45"/>
      <c r="MX996" s="45"/>
      <c r="MY996" s="45"/>
      <c r="MZ996" s="45"/>
      <c r="NA996" s="45"/>
      <c r="NB996" s="45"/>
      <c r="NC996" s="45"/>
      <c r="ND996" s="45"/>
      <c r="NE996" s="45"/>
      <c r="NF996" s="45"/>
      <c r="NG996" s="45"/>
      <c r="NH996" s="45"/>
      <c r="NI996" s="45"/>
      <c r="NJ996" s="45"/>
      <c r="NK996" s="45"/>
      <c r="NL996" s="45"/>
      <c r="NM996" s="45"/>
      <c r="NN996" s="45"/>
      <c r="NO996" s="45"/>
      <c r="NP996" s="45"/>
      <c r="NQ996" s="45"/>
      <c r="NR996" s="45"/>
      <c r="NS996" s="45"/>
      <c r="NT996" s="45"/>
      <c r="NU996" s="45"/>
      <c r="NV996" s="45"/>
      <c r="NW996" s="45"/>
      <c r="NX996" s="45"/>
      <c r="NY996" s="45"/>
      <c r="NZ996" s="45"/>
      <c r="OA996" s="45"/>
      <c r="OB996" s="45"/>
      <c r="OC996" s="45"/>
      <c r="OD996" s="45"/>
      <c r="OE996" s="45"/>
      <c r="OF996" s="45"/>
      <c r="OG996" s="45"/>
      <c r="OH996" s="45"/>
      <c r="OI996" s="45"/>
      <c r="OJ996" s="45"/>
      <c r="OK996" s="45"/>
      <c r="OL996" s="45"/>
      <c r="OM996" s="45"/>
      <c r="ON996" s="45"/>
      <c r="OO996" s="45"/>
      <c r="OP996" s="45"/>
      <c r="OQ996" s="45"/>
      <c r="OR996" s="45"/>
      <c r="OS996" s="45"/>
      <c r="OT996" s="45"/>
      <c r="OU996" s="45"/>
      <c r="OV996" s="45"/>
      <c r="OW996" s="45"/>
      <c r="OX996" s="45"/>
      <c r="OY996" s="45"/>
      <c r="OZ996" s="45"/>
      <c r="PA996" s="45"/>
      <c r="PB996" s="45"/>
      <c r="PC996" s="45"/>
      <c r="PD996" s="45"/>
      <c r="PE996" s="45"/>
      <c r="PF996" s="45"/>
      <c r="PG996" s="45"/>
      <c r="PH996" s="45"/>
      <c r="PI996" s="45"/>
      <c r="PJ996" s="45"/>
      <c r="PK996" s="45"/>
      <c r="PL996" s="45"/>
      <c r="PM996" s="45"/>
      <c r="PN996" s="45"/>
      <c r="PO996" s="45"/>
      <c r="PP996" s="45"/>
      <c r="PQ996" s="45"/>
      <c r="PR996" s="45"/>
      <c r="PS996" s="45"/>
      <c r="PT996" s="45"/>
      <c r="PU996" s="45"/>
      <c r="PV996" s="45"/>
      <c r="PW996" s="45"/>
      <c r="PX996" s="45"/>
      <c r="PY996" s="45"/>
      <c r="PZ996" s="45"/>
      <c r="QA996" s="45"/>
      <c r="QB996" s="45"/>
      <c r="QC996" s="45"/>
      <c r="QD996" s="45"/>
      <c r="QE996" s="45"/>
      <c r="QF996" s="45"/>
      <c r="QG996" s="45"/>
      <c r="QH996" s="45"/>
      <c r="QI996" s="45"/>
      <c r="QJ996" s="45"/>
      <c r="QK996" s="45"/>
      <c r="QL996" s="45"/>
      <c r="QM996" s="45"/>
      <c r="QN996" s="45"/>
      <c r="QO996" s="45"/>
      <c r="QP996" s="45"/>
      <c r="QQ996" s="45"/>
      <c r="QR996" s="45"/>
      <c r="QS996" s="45"/>
      <c r="QT996" s="45"/>
      <c r="QU996" s="45"/>
      <c r="QV996" s="45"/>
      <c r="QW996" s="45"/>
      <c r="QX996" s="45"/>
      <c r="QY996" s="45"/>
      <c r="QZ996" s="45"/>
      <c r="RA996" s="45"/>
      <c r="RB996" s="45"/>
      <c r="RC996" s="45"/>
      <c r="RD996" s="45"/>
      <c r="RE996" s="45"/>
      <c r="RF996" s="45"/>
      <c r="RG996" s="45"/>
      <c r="RH996" s="45"/>
      <c r="RI996" s="45"/>
      <c r="RJ996" s="45"/>
      <c r="RK996" s="45"/>
      <c r="RL996" s="45"/>
      <c r="RM996" s="45"/>
      <c r="RN996" s="45"/>
      <c r="RO996" s="45"/>
      <c r="RP996" s="45"/>
      <c r="RQ996" s="45"/>
      <c r="RR996" s="45"/>
      <c r="RS996" s="45"/>
      <c r="RT996" s="45"/>
      <c r="RU996" s="45"/>
      <c r="RV996" s="45"/>
      <c r="RW996" s="45"/>
      <c r="RX996" s="45"/>
      <c r="RY996" s="45"/>
      <c r="RZ996" s="45"/>
      <c r="SA996" s="45"/>
      <c r="SB996" s="45"/>
      <c r="SC996" s="45"/>
      <c r="SD996" s="45"/>
      <c r="SE996" s="45"/>
      <c r="SF996" s="45"/>
      <c r="SG996" s="45"/>
      <c r="SH996" s="45"/>
      <c r="SI996" s="45"/>
      <c r="SJ996" s="45"/>
      <c r="SK996" s="45"/>
      <c r="SL996" s="45"/>
      <c r="SM996" s="45"/>
      <c r="SN996" s="45"/>
      <c r="SO996" s="45"/>
      <c r="SP996" s="45"/>
      <c r="SQ996" s="45"/>
      <c r="SR996" s="45"/>
      <c r="SS996" s="45"/>
      <c r="ST996" s="45"/>
      <c r="SU996" s="45"/>
      <c r="SV996" s="45"/>
      <c r="SW996" s="45"/>
      <c r="SX996" s="45"/>
      <c r="SY996" s="45"/>
      <c r="SZ996" s="45"/>
      <c r="TA996" s="45"/>
      <c r="TB996" s="45"/>
      <c r="TC996" s="45"/>
      <c r="TD996" s="45"/>
      <c r="TE996" s="45"/>
      <c r="TF996" s="45"/>
      <c r="TG996" s="45"/>
      <c r="TH996" s="45"/>
      <c r="TI996" s="45"/>
      <c r="TJ996" s="45"/>
      <c r="TK996" s="45"/>
      <c r="TL996" s="45"/>
      <c r="TM996" s="45"/>
      <c r="TN996" s="45"/>
      <c r="TO996" s="45"/>
      <c r="TP996" s="45"/>
      <c r="TQ996" s="45"/>
      <c r="TR996" s="45"/>
      <c r="TS996" s="45"/>
      <c r="TT996" s="45"/>
      <c r="TU996" s="45"/>
      <c r="TV996" s="45"/>
      <c r="TW996" s="45"/>
      <c r="TX996" s="45"/>
      <c r="TY996" s="45"/>
      <c r="TZ996" s="45"/>
      <c r="UA996" s="45"/>
      <c r="UB996" s="45"/>
      <c r="UC996" s="45"/>
      <c r="UD996" s="45"/>
      <c r="UE996" s="45"/>
      <c r="UF996" s="45"/>
      <c r="UG996" s="45"/>
      <c r="UH996" s="45"/>
      <c r="UI996" s="45"/>
      <c r="UJ996" s="45"/>
      <c r="UK996" s="45"/>
      <c r="UL996" s="45"/>
      <c r="UM996" s="45"/>
      <c r="UN996" s="45"/>
      <c r="UO996" s="45"/>
      <c r="UP996" s="45"/>
      <c r="UQ996" s="45"/>
      <c r="UR996" s="45"/>
      <c r="US996" s="45"/>
      <c r="UT996" s="45"/>
      <c r="UU996" s="45"/>
      <c r="UV996" s="45"/>
      <c r="UW996" s="45"/>
      <c r="UX996" s="45"/>
      <c r="UY996" s="45"/>
      <c r="UZ996" s="45"/>
      <c r="VA996" s="45"/>
      <c r="VB996" s="45"/>
      <c r="VC996" s="45"/>
      <c r="VD996" s="45"/>
      <c r="VE996" s="45"/>
      <c r="VF996" s="45"/>
      <c r="VG996" s="45"/>
      <c r="VH996" s="45"/>
      <c r="VI996" s="45"/>
      <c r="VJ996" s="45"/>
      <c r="VK996" s="45"/>
      <c r="VL996" s="45"/>
      <c r="VM996" s="45"/>
      <c r="VN996" s="45"/>
      <c r="VO996" s="45"/>
      <c r="VP996" s="45"/>
      <c r="VQ996" s="45"/>
      <c r="VR996" s="45"/>
      <c r="VS996" s="45"/>
      <c r="VT996" s="45"/>
      <c r="VU996" s="45"/>
      <c r="VV996" s="45"/>
      <c r="VW996" s="45"/>
      <c r="VX996" s="45"/>
      <c r="VY996" s="45"/>
      <c r="VZ996" s="45"/>
      <c r="WA996" s="45"/>
      <c r="WB996" s="45"/>
      <c r="WC996" s="45"/>
      <c r="WD996" s="45"/>
      <c r="WE996" s="45"/>
      <c r="WF996" s="45"/>
      <c r="WG996" s="45"/>
      <c r="WH996" s="45"/>
      <c r="WI996" s="45"/>
      <c r="WJ996" s="45"/>
      <c r="WK996" s="45"/>
      <c r="WL996" s="45"/>
      <c r="WM996" s="45"/>
      <c r="WN996" s="45"/>
      <c r="WO996" s="45"/>
      <c r="WP996" s="45"/>
      <c r="WQ996" s="45"/>
      <c r="WR996" s="45"/>
      <c r="WS996" s="45"/>
      <c r="WT996" s="45"/>
      <c r="WU996" s="45"/>
      <c r="WV996" s="45"/>
      <c r="WW996" s="45"/>
      <c r="WX996" s="45"/>
      <c r="WY996" s="45"/>
      <c r="WZ996" s="45"/>
      <c r="XA996" s="45"/>
      <c r="XB996" s="45"/>
      <c r="XC996" s="45"/>
      <c r="XD996" s="45"/>
      <c r="XE996" s="45"/>
      <c r="XF996" s="45"/>
      <c r="XG996" s="45"/>
      <c r="XH996" s="45"/>
      <c r="XI996" s="45"/>
      <c r="XJ996" s="45"/>
      <c r="XK996" s="45"/>
      <c r="XL996" s="45"/>
      <c r="XM996" s="45"/>
      <c r="XN996" s="45"/>
      <c r="XO996" s="45"/>
      <c r="XP996" s="45"/>
      <c r="XQ996" s="45"/>
      <c r="XR996" s="45"/>
      <c r="XS996" s="45"/>
      <c r="XT996" s="45"/>
      <c r="XU996" s="45"/>
      <c r="XV996" s="45"/>
      <c r="XW996" s="45"/>
      <c r="XX996" s="45"/>
      <c r="XY996" s="45"/>
      <c r="XZ996" s="45"/>
      <c r="YA996" s="45"/>
      <c r="YB996" s="45"/>
      <c r="YC996" s="45"/>
      <c r="YD996" s="45"/>
      <c r="YE996" s="45"/>
      <c r="YF996" s="45"/>
      <c r="YG996" s="45"/>
      <c r="YH996" s="45"/>
      <c r="YI996" s="45"/>
      <c r="YJ996" s="45"/>
      <c r="YK996" s="45"/>
      <c r="YL996" s="45"/>
      <c r="YM996" s="45"/>
      <c r="YN996" s="45"/>
      <c r="YO996" s="45"/>
      <c r="YP996" s="45"/>
      <c r="YQ996" s="45"/>
      <c r="YR996" s="45"/>
      <c r="YS996" s="45"/>
      <c r="YT996" s="45"/>
      <c r="YU996" s="45"/>
      <c r="YV996" s="45"/>
      <c r="YW996" s="45"/>
      <c r="YX996" s="45"/>
      <c r="YY996" s="45"/>
      <c r="YZ996" s="45"/>
      <c r="ZA996" s="45"/>
      <c r="ZB996" s="45"/>
      <c r="ZC996" s="45"/>
      <c r="ZD996" s="45"/>
      <c r="ZE996" s="45"/>
      <c r="ZF996" s="45"/>
      <c r="ZG996" s="45"/>
      <c r="ZH996" s="45"/>
      <c r="ZI996" s="45"/>
      <c r="ZJ996" s="45"/>
      <c r="ZK996" s="45"/>
      <c r="ZL996" s="45"/>
      <c r="ZM996" s="45"/>
      <c r="ZN996" s="45"/>
      <c r="ZO996" s="45"/>
      <c r="ZP996" s="45"/>
      <c r="ZQ996" s="45"/>
      <c r="ZR996" s="45"/>
      <c r="ZS996" s="45"/>
      <c r="ZT996" s="45"/>
      <c r="ZU996" s="45"/>
      <c r="ZV996" s="45"/>
      <c r="ZW996" s="45"/>
      <c r="ZX996" s="45"/>
      <c r="ZY996" s="45"/>
      <c r="ZZ996" s="45"/>
      <c r="AAA996" s="45"/>
      <c r="AAB996" s="45"/>
      <c r="AAC996" s="45"/>
      <c r="AAD996" s="45"/>
      <c r="AAE996" s="45"/>
      <c r="AAF996" s="45"/>
      <c r="AAG996" s="45"/>
      <c r="AAH996" s="45"/>
      <c r="AAI996" s="45"/>
      <c r="AAJ996" s="45"/>
      <c r="AAK996" s="45"/>
      <c r="AAL996" s="45"/>
      <c r="AAM996" s="45"/>
      <c r="AAN996" s="45"/>
      <c r="AAO996" s="45"/>
      <c r="AAP996" s="45"/>
      <c r="AAQ996" s="45"/>
      <c r="AAR996" s="45"/>
      <c r="AAS996" s="45"/>
      <c r="AAT996" s="45"/>
      <c r="AAU996" s="45"/>
      <c r="AAV996" s="45"/>
      <c r="AAW996" s="45"/>
      <c r="AAX996" s="45"/>
      <c r="AAY996" s="45"/>
      <c r="AAZ996" s="45"/>
      <c r="ABA996" s="45"/>
      <c r="ABB996" s="45"/>
      <c r="ABC996" s="45"/>
      <c r="ABD996" s="45"/>
      <c r="ABE996" s="45"/>
      <c r="ABF996" s="45"/>
      <c r="ABG996" s="45"/>
      <c r="ABH996" s="45"/>
      <c r="ABI996" s="45"/>
      <c r="ABJ996" s="45"/>
      <c r="ABK996" s="45"/>
      <c r="ABL996" s="45"/>
      <c r="ABM996" s="45"/>
      <c r="ABN996" s="45"/>
      <c r="ABO996" s="45"/>
      <c r="ABP996" s="45"/>
      <c r="ABQ996" s="45"/>
      <c r="ABR996" s="45"/>
      <c r="ABS996" s="45"/>
      <c r="ABT996" s="45"/>
      <c r="ABU996" s="45"/>
      <c r="ABV996" s="45"/>
      <c r="ABW996" s="45"/>
      <c r="ABX996" s="45"/>
      <c r="ABY996" s="45"/>
      <c r="ABZ996" s="45"/>
      <c r="ACA996" s="45"/>
      <c r="ACB996" s="45"/>
      <c r="ACC996" s="45"/>
      <c r="ACD996" s="45"/>
      <c r="ACE996" s="45"/>
      <c r="ACF996" s="45"/>
      <c r="ACG996" s="45"/>
      <c r="ACH996" s="45"/>
      <c r="ACI996" s="45"/>
      <c r="ACJ996" s="45"/>
      <c r="ACK996" s="45"/>
      <c r="ACL996" s="45"/>
      <c r="ACM996" s="45"/>
      <c r="ACN996" s="45"/>
      <c r="ACO996" s="45"/>
      <c r="ACP996" s="45"/>
      <c r="ACQ996" s="45"/>
      <c r="ACR996" s="45"/>
      <c r="ACS996" s="45"/>
      <c r="ACT996" s="45"/>
      <c r="ACU996" s="45"/>
      <c r="ACV996" s="45"/>
      <c r="ACW996" s="45"/>
      <c r="ACX996" s="45"/>
      <c r="ACY996" s="45"/>
      <c r="ACZ996" s="45"/>
      <c r="ADA996" s="45"/>
      <c r="ADB996" s="45"/>
      <c r="ADC996" s="45"/>
      <c r="ADD996" s="45"/>
      <c r="ADE996" s="45"/>
      <c r="ADF996" s="45"/>
      <c r="ADG996" s="45"/>
      <c r="ADH996" s="45"/>
      <c r="ADI996" s="45"/>
      <c r="ADJ996" s="45"/>
      <c r="ADK996" s="45"/>
      <c r="ADL996" s="45"/>
      <c r="ADM996" s="45"/>
      <c r="ADN996" s="45"/>
      <c r="ADO996" s="45"/>
      <c r="ADP996" s="45"/>
      <c r="ADQ996" s="45"/>
      <c r="ADR996" s="45"/>
      <c r="ADS996" s="45"/>
      <c r="ADT996" s="45"/>
      <c r="ADU996" s="45"/>
      <c r="ADV996" s="45"/>
      <c r="ADW996" s="45"/>
      <c r="ADX996" s="45"/>
      <c r="ADY996" s="45"/>
      <c r="ADZ996" s="45"/>
      <c r="AEA996" s="45"/>
      <c r="AEB996" s="45"/>
      <c r="AEC996" s="45"/>
      <c r="AED996" s="45"/>
      <c r="AEE996" s="45"/>
      <c r="AEF996" s="45"/>
      <c r="AEG996" s="45"/>
      <c r="AEH996" s="45"/>
      <c r="AEI996" s="45"/>
      <c r="AEJ996" s="45"/>
      <c r="AEK996" s="45"/>
      <c r="AEL996" s="45"/>
      <c r="AEM996" s="45"/>
      <c r="AEN996" s="45"/>
      <c r="AEO996" s="45"/>
      <c r="AEP996" s="45"/>
      <c r="AEQ996" s="45"/>
      <c r="AER996" s="45"/>
      <c r="AES996" s="45"/>
      <c r="AET996" s="45"/>
      <c r="AEU996" s="45"/>
      <c r="AEV996" s="45"/>
      <c r="AEW996" s="45"/>
      <c r="AEX996" s="45"/>
      <c r="AEY996" s="45"/>
      <c r="AEZ996" s="45"/>
      <c r="AFA996" s="45"/>
      <c r="AFB996" s="45"/>
      <c r="AFC996" s="45"/>
      <c r="AFD996" s="45"/>
      <c r="AFE996" s="45"/>
      <c r="AFF996" s="45"/>
      <c r="AFG996" s="45"/>
      <c r="AFH996" s="45"/>
      <c r="AFI996" s="45"/>
      <c r="AFJ996" s="45"/>
      <c r="AFK996" s="45"/>
      <c r="AFL996" s="45"/>
      <c r="AFM996" s="45"/>
      <c r="AFN996" s="45"/>
      <c r="AFO996" s="45"/>
      <c r="AFP996" s="45"/>
      <c r="AFQ996" s="45"/>
      <c r="AFR996" s="45"/>
      <c r="AFS996" s="45"/>
      <c r="AFT996" s="45"/>
      <c r="AFU996" s="45"/>
      <c r="AFV996" s="45"/>
      <c r="AFW996" s="45"/>
      <c r="AFX996" s="45"/>
      <c r="AFY996" s="45"/>
      <c r="AFZ996" s="45"/>
      <c r="AGA996" s="45"/>
      <c r="AGB996" s="45"/>
      <c r="AGC996" s="45"/>
      <c r="AGD996" s="45"/>
      <c r="AGE996" s="45"/>
      <c r="AGF996" s="45"/>
      <c r="AGG996" s="45"/>
      <c r="AGH996" s="45"/>
      <c r="AGI996" s="45"/>
      <c r="AGJ996" s="45"/>
      <c r="AGK996" s="45"/>
      <c r="AGL996" s="45"/>
      <c r="AGM996" s="45"/>
      <c r="AGN996" s="45"/>
      <c r="AGO996" s="45"/>
      <c r="AGP996" s="45"/>
      <c r="AGQ996" s="45"/>
      <c r="AGR996" s="45"/>
      <c r="AGS996" s="45"/>
      <c r="AGT996" s="45"/>
      <c r="AGU996" s="45"/>
      <c r="AGV996" s="45"/>
      <c r="AGW996" s="45"/>
      <c r="AGX996" s="45"/>
      <c r="AGY996" s="45"/>
      <c r="AGZ996" s="45"/>
      <c r="AHA996" s="45"/>
      <c r="AHB996" s="45"/>
      <c r="AHC996" s="45"/>
      <c r="AHD996" s="45"/>
      <c r="AHE996" s="45"/>
      <c r="AHF996" s="45"/>
      <c r="AHG996" s="45"/>
      <c r="AHH996" s="45"/>
      <c r="AHI996" s="45"/>
      <c r="AHJ996" s="45"/>
      <c r="AHK996" s="45"/>
      <c r="AHL996" s="45"/>
      <c r="AHM996" s="45"/>
      <c r="AHN996" s="45"/>
      <c r="AHO996" s="45"/>
      <c r="AHP996" s="45"/>
      <c r="AHQ996" s="45"/>
      <c r="AHR996" s="45"/>
      <c r="AHS996" s="45"/>
      <c r="AHT996" s="45"/>
      <c r="AHU996" s="45"/>
      <c r="AHV996" s="45"/>
      <c r="AHW996" s="45"/>
      <c r="AHX996" s="45"/>
      <c r="AHY996" s="45"/>
      <c r="AHZ996" s="45"/>
      <c r="AIA996" s="45"/>
      <c r="AIB996" s="45"/>
      <c r="AIC996" s="45"/>
      <c r="AID996" s="45"/>
      <c r="AIE996" s="45"/>
      <c r="AIF996" s="45"/>
      <c r="AIG996" s="45"/>
      <c r="AIH996" s="45"/>
      <c r="AII996" s="45"/>
      <c r="AIJ996" s="45"/>
      <c r="AIK996" s="45"/>
      <c r="AIL996" s="45"/>
      <c r="AIM996" s="45"/>
      <c r="AIN996" s="45"/>
      <c r="AIO996" s="45"/>
      <c r="AIP996" s="45"/>
      <c r="AIQ996" s="45"/>
      <c r="AIR996" s="45"/>
      <c r="AIS996" s="45"/>
      <c r="AIT996" s="45"/>
      <c r="AIU996" s="45"/>
      <c r="AIV996" s="45"/>
      <c r="AIW996" s="45"/>
      <c r="AIX996" s="45"/>
      <c r="AIY996" s="45"/>
      <c r="AIZ996" s="45"/>
      <c r="AJA996" s="45"/>
      <c r="AJB996" s="45"/>
      <c r="AJC996" s="45"/>
      <c r="AJD996" s="45"/>
      <c r="AJE996" s="45"/>
      <c r="AJF996" s="45"/>
      <c r="AJG996" s="45"/>
      <c r="AJH996" s="45"/>
      <c r="AJI996" s="45"/>
      <c r="AJJ996" s="45"/>
      <c r="AJK996" s="45"/>
      <c r="AJL996" s="45"/>
      <c r="AJM996" s="45"/>
      <c r="AJN996" s="45"/>
      <c r="AJO996" s="45"/>
      <c r="AJP996" s="45"/>
      <c r="AJQ996" s="45"/>
      <c r="AJR996" s="45"/>
      <c r="AJS996" s="45"/>
      <c r="AJT996" s="45"/>
      <c r="AJU996" s="45"/>
      <c r="AJV996" s="45"/>
      <c r="AJW996" s="45"/>
      <c r="AJX996" s="45"/>
      <c r="AJY996" s="45"/>
      <c r="AJZ996" s="45"/>
      <c r="AKA996" s="45"/>
      <c r="AKB996" s="45"/>
      <c r="AKC996" s="45"/>
      <c r="AKD996" s="45"/>
      <c r="AKE996" s="45"/>
      <c r="AKF996" s="45"/>
      <c r="AKG996" s="45"/>
      <c r="AKH996" s="45"/>
      <c r="AKI996" s="45"/>
      <c r="AKJ996" s="45"/>
      <c r="AKK996" s="45"/>
      <c r="AKL996" s="45"/>
      <c r="AKM996" s="45"/>
      <c r="AKN996" s="45"/>
      <c r="AKO996" s="45"/>
      <c r="AKP996" s="45"/>
      <c r="AKQ996" s="45"/>
      <c r="AKR996" s="45"/>
      <c r="AKS996" s="45"/>
      <c r="AKT996" s="45"/>
      <c r="AKU996" s="45"/>
      <c r="AKV996" s="45"/>
      <c r="AKW996" s="45"/>
      <c r="AKX996" s="45"/>
      <c r="AKY996" s="45"/>
      <c r="AKZ996" s="45"/>
      <c r="ALA996" s="45"/>
      <c r="ALB996" s="45"/>
      <c r="ALC996" s="45"/>
      <c r="ALD996" s="45"/>
      <c r="ALE996" s="45"/>
      <c r="ALF996" s="45"/>
      <c r="ALG996" s="45"/>
      <c r="ALH996" s="45"/>
      <c r="ALI996" s="45"/>
      <c r="ALJ996" s="45"/>
      <c r="ALK996" s="45"/>
      <c r="ALL996" s="45"/>
      <c r="ALM996" s="45"/>
      <c r="ALN996" s="45"/>
      <c r="ALO996" s="45"/>
      <c r="ALP996" s="45"/>
      <c r="ALQ996" s="45"/>
      <c r="ALR996" s="45"/>
      <c r="ALS996" s="45"/>
      <c r="ALT996" s="45"/>
      <c r="ALU996" s="45"/>
      <c r="ALV996" s="45"/>
      <c r="ALW996" s="45"/>
      <c r="ALX996" s="45"/>
      <c r="ALY996" s="45"/>
      <c r="ALZ996" s="45"/>
      <c r="AMA996" s="45"/>
      <c r="AMB996" s="45"/>
      <c r="AMC996" s="45"/>
      <c r="AMD996" s="45"/>
      <c r="AME996" s="45"/>
      <c r="AMF996" s="45"/>
      <c r="AMG996" s="45"/>
      <c r="AMH996" s="45"/>
      <c r="AMI996" s="45"/>
      <c r="AMJ996" s="45"/>
      <c r="AMK996" s="45"/>
      <c r="AML996" s="45"/>
      <c r="AMM996" s="45"/>
      <c r="AMN996" s="45"/>
      <c r="AMO996" s="45"/>
      <c r="AMP996" s="45"/>
      <c r="AMQ996" s="45"/>
      <c r="AMR996" s="45"/>
      <c r="AMS996" s="45"/>
      <c r="AMT996" s="45"/>
      <c r="AMU996" s="45"/>
      <c r="AMV996" s="45"/>
      <c r="AMW996" s="45"/>
      <c r="AMX996" s="45"/>
      <c r="AMY996" s="45"/>
      <c r="AMZ996" s="45"/>
      <c r="ANA996" s="45"/>
      <c r="ANB996" s="45"/>
      <c r="ANC996" s="45"/>
      <c r="AND996" s="45"/>
      <c r="ANE996" s="45"/>
      <c r="ANF996" s="45"/>
      <c r="ANG996" s="45"/>
      <c r="ANH996" s="45"/>
      <c r="ANI996" s="45"/>
      <c r="ANJ996" s="45"/>
      <c r="ANK996" s="45"/>
      <c r="ANL996" s="45"/>
      <c r="ANM996" s="45"/>
      <c r="ANN996" s="45"/>
      <c r="ANO996" s="45"/>
      <c r="ANP996" s="45"/>
      <c r="ANQ996" s="45"/>
      <c r="ANR996" s="45"/>
      <c r="ANS996" s="45"/>
      <c r="ANT996" s="45"/>
      <c r="ANU996" s="45"/>
      <c r="ANV996" s="45"/>
      <c r="ANW996" s="45"/>
      <c r="ANX996" s="45"/>
      <c r="ANY996" s="45"/>
      <c r="ANZ996" s="45"/>
      <c r="AOA996" s="45"/>
      <c r="AOB996" s="45"/>
      <c r="AOC996" s="45"/>
      <c r="AOD996" s="45"/>
      <c r="AOE996" s="45"/>
      <c r="AOF996" s="45"/>
      <c r="AOG996" s="45"/>
      <c r="AOH996" s="45"/>
      <c r="AOI996" s="45"/>
      <c r="AOJ996" s="45"/>
      <c r="AOK996" s="45"/>
      <c r="AOL996" s="45"/>
      <c r="AOM996" s="45"/>
      <c r="AON996" s="45"/>
      <c r="AOO996" s="45"/>
      <c r="AOP996" s="45"/>
      <c r="AOQ996" s="45"/>
      <c r="AOR996" s="45"/>
      <c r="AOS996" s="45"/>
      <c r="AOT996" s="45"/>
      <c r="AOU996" s="45"/>
      <c r="AOV996" s="45"/>
      <c r="AOW996" s="45"/>
      <c r="AOX996" s="45"/>
      <c r="AOY996" s="45"/>
      <c r="AOZ996" s="45"/>
      <c r="APA996" s="45"/>
      <c r="APB996" s="45"/>
      <c r="APC996" s="45"/>
      <c r="APD996" s="45"/>
      <c r="APE996" s="45"/>
      <c r="APF996" s="45"/>
      <c r="APG996" s="45"/>
      <c r="APH996" s="45"/>
      <c r="API996" s="45"/>
      <c r="APJ996" s="45"/>
      <c r="APK996" s="45"/>
      <c r="APL996" s="45"/>
      <c r="APM996" s="45"/>
      <c r="APN996" s="45"/>
      <c r="APO996" s="45"/>
      <c r="APP996" s="45"/>
      <c r="APQ996" s="45"/>
      <c r="APR996" s="45"/>
      <c r="APS996" s="45"/>
      <c r="APT996" s="45"/>
      <c r="APU996" s="45"/>
      <c r="APV996" s="45"/>
      <c r="APW996" s="45"/>
      <c r="APX996" s="45"/>
      <c r="APY996" s="45"/>
      <c r="APZ996" s="45"/>
      <c r="AQA996" s="45"/>
      <c r="AQB996" s="45"/>
      <c r="AQC996" s="45"/>
      <c r="AQD996" s="45"/>
      <c r="AQE996" s="45"/>
      <c r="AQF996" s="45"/>
      <c r="AQG996" s="45"/>
      <c r="AQH996" s="45"/>
      <c r="AQI996" s="45"/>
      <c r="AQJ996" s="45"/>
      <c r="AQK996" s="45"/>
      <c r="AQL996" s="45"/>
      <c r="AQM996" s="45"/>
      <c r="AQN996" s="45"/>
      <c r="AQO996" s="45"/>
      <c r="AQP996" s="45"/>
      <c r="AQQ996" s="45"/>
      <c r="AQR996" s="45"/>
      <c r="AQS996" s="45"/>
      <c r="AQT996" s="45"/>
      <c r="AQU996" s="45"/>
      <c r="AQV996" s="45"/>
      <c r="AQW996" s="45"/>
      <c r="AQX996" s="45"/>
      <c r="AQY996" s="45"/>
      <c r="AQZ996" s="45"/>
      <c r="ARA996" s="45"/>
      <c r="ARB996" s="45"/>
      <c r="ARC996" s="45"/>
      <c r="ARD996" s="45"/>
      <c r="ARE996" s="45"/>
      <c r="ARF996" s="45"/>
      <c r="ARG996" s="45"/>
      <c r="ARH996" s="45"/>
      <c r="ARI996" s="45"/>
      <c r="ARJ996" s="45"/>
      <c r="ARK996" s="45"/>
      <c r="ARL996" s="45"/>
      <c r="ARM996" s="45"/>
      <c r="ARN996" s="45"/>
      <c r="ARO996" s="45"/>
      <c r="ARP996" s="45"/>
      <c r="ARQ996" s="45"/>
      <c r="ARR996" s="45"/>
      <c r="ARS996" s="45"/>
      <c r="ART996" s="45"/>
      <c r="ARU996" s="45"/>
      <c r="ARV996" s="45"/>
      <c r="ARW996" s="45"/>
      <c r="ARX996" s="45"/>
      <c r="ARY996" s="45"/>
      <c r="ARZ996" s="45"/>
      <c r="ASA996" s="45"/>
      <c r="ASB996" s="45"/>
      <c r="ASC996" s="45"/>
      <c r="ASD996" s="45"/>
      <c r="ASE996" s="45"/>
      <c r="ASF996" s="45"/>
      <c r="ASG996" s="45"/>
      <c r="ASH996" s="45"/>
      <c r="ASI996" s="45"/>
      <c r="ASJ996" s="45"/>
      <c r="ASK996" s="45"/>
      <c r="ASL996" s="45"/>
      <c r="ASM996" s="45"/>
      <c r="ASN996" s="45"/>
      <c r="ASO996" s="45"/>
      <c r="ASP996" s="45"/>
      <c r="ASQ996" s="45"/>
      <c r="ASR996" s="45"/>
      <c r="ASS996" s="45"/>
      <c r="AST996" s="45"/>
      <c r="ASU996" s="45"/>
      <c r="ASV996" s="45"/>
      <c r="ASW996" s="45"/>
      <c r="ASX996" s="45"/>
      <c r="ASY996" s="45"/>
      <c r="ASZ996" s="45"/>
      <c r="ATA996" s="45"/>
      <c r="ATB996" s="45"/>
      <c r="ATC996" s="45"/>
      <c r="ATD996" s="45"/>
      <c r="ATE996" s="45"/>
      <c r="ATF996" s="45"/>
      <c r="ATG996" s="45"/>
      <c r="ATH996" s="45"/>
      <c r="ATI996" s="45"/>
      <c r="ATJ996" s="45"/>
      <c r="ATK996" s="45"/>
      <c r="ATL996" s="45"/>
      <c r="ATM996" s="45"/>
      <c r="ATN996" s="45"/>
      <c r="ATO996" s="45"/>
      <c r="ATP996" s="45"/>
      <c r="ATQ996" s="45"/>
      <c r="ATR996" s="45"/>
      <c r="ATS996" s="45"/>
      <c r="ATT996" s="45"/>
      <c r="ATU996" s="45"/>
      <c r="ATV996" s="45"/>
      <c r="ATW996" s="45"/>
      <c r="ATX996" s="45"/>
      <c r="ATY996" s="45"/>
      <c r="ATZ996" s="45"/>
      <c r="AUA996" s="45"/>
      <c r="AUB996" s="45"/>
      <c r="AUC996" s="45"/>
      <c r="AUD996" s="45"/>
      <c r="AUE996" s="45"/>
      <c r="AUF996" s="45"/>
      <c r="AUG996" s="45"/>
      <c r="AUH996" s="45"/>
      <c r="AUI996" s="45"/>
      <c r="AUJ996" s="45"/>
      <c r="AUK996" s="45"/>
      <c r="AUL996" s="45"/>
      <c r="AUM996" s="45"/>
      <c r="AUN996" s="45"/>
      <c r="AUO996" s="45"/>
      <c r="AUP996" s="45"/>
      <c r="AUQ996" s="45"/>
      <c r="AUR996" s="45"/>
      <c r="AUS996" s="45"/>
      <c r="AUT996" s="45"/>
      <c r="AUU996" s="45"/>
      <c r="AUV996" s="45"/>
      <c r="AUW996" s="45"/>
      <c r="AUX996" s="45"/>
      <c r="AUY996" s="45"/>
      <c r="AUZ996" s="45"/>
      <c r="AVA996" s="45"/>
      <c r="AVB996" s="45"/>
      <c r="AVC996" s="45"/>
      <c r="AVD996" s="45"/>
      <c r="AVE996" s="45"/>
      <c r="AVF996" s="45"/>
      <c r="AVG996" s="45"/>
      <c r="AVH996" s="45"/>
      <c r="AVI996" s="45"/>
      <c r="AVJ996" s="45"/>
      <c r="AVK996" s="45"/>
      <c r="AVL996" s="45"/>
      <c r="AVM996" s="45"/>
      <c r="AVN996" s="45"/>
      <c r="AVO996" s="45"/>
      <c r="AVP996" s="45"/>
      <c r="AVQ996" s="45"/>
      <c r="AVR996" s="45"/>
      <c r="AVS996" s="45"/>
      <c r="AVT996" s="45"/>
      <c r="AVU996" s="45"/>
      <c r="AVV996" s="45"/>
      <c r="AVW996" s="45"/>
      <c r="AVX996" s="45"/>
      <c r="AVY996" s="45"/>
      <c r="AVZ996" s="45"/>
      <c r="AWA996" s="45"/>
      <c r="AWB996" s="45"/>
      <c r="AWC996" s="45"/>
      <c r="AWD996" s="45"/>
      <c r="AWE996" s="45"/>
      <c r="AWF996" s="45"/>
      <c r="AWG996" s="45"/>
      <c r="AWH996" s="45"/>
      <c r="AWI996" s="45"/>
      <c r="AWJ996" s="45"/>
      <c r="AWK996" s="45"/>
      <c r="AWL996" s="45"/>
      <c r="AWM996" s="45"/>
      <c r="AWN996" s="45"/>
      <c r="AWO996" s="45"/>
      <c r="AWP996" s="45"/>
      <c r="AWQ996" s="45"/>
      <c r="AWR996" s="45"/>
      <c r="AWS996" s="45"/>
      <c r="AWT996" s="45"/>
      <c r="AWU996" s="45"/>
      <c r="AWV996" s="45"/>
      <c r="AWW996" s="45"/>
      <c r="AWX996" s="45"/>
      <c r="AWY996" s="45"/>
      <c r="AWZ996" s="45"/>
      <c r="AXA996" s="45"/>
      <c r="AXB996" s="45"/>
      <c r="AXC996" s="45"/>
      <c r="AXD996" s="45"/>
      <c r="AXE996" s="45"/>
      <c r="AXF996" s="45"/>
      <c r="AXG996" s="45"/>
      <c r="AXH996" s="45"/>
      <c r="AXI996" s="45"/>
      <c r="AXJ996" s="45"/>
      <c r="AXK996" s="45"/>
      <c r="AXL996" s="45"/>
      <c r="AXM996" s="45"/>
      <c r="AXN996" s="45"/>
      <c r="AXO996" s="45"/>
      <c r="AXP996" s="45"/>
      <c r="AXQ996" s="45"/>
      <c r="AXR996" s="45"/>
      <c r="AXS996" s="45"/>
      <c r="AXT996" s="45"/>
      <c r="AXU996" s="45"/>
      <c r="AXV996" s="45"/>
      <c r="AXW996" s="45"/>
      <c r="AXX996" s="45"/>
      <c r="AXY996" s="45"/>
      <c r="AXZ996" s="45"/>
      <c r="AYA996" s="45"/>
      <c r="AYB996" s="45"/>
      <c r="AYC996" s="45"/>
      <c r="AYD996" s="45"/>
      <c r="AYE996" s="45"/>
      <c r="AYF996" s="45"/>
      <c r="AYG996" s="45"/>
      <c r="AYH996" s="45"/>
      <c r="AYI996" s="45"/>
      <c r="AYJ996" s="45"/>
      <c r="AYK996" s="45"/>
      <c r="AYL996" s="45"/>
      <c r="AYM996" s="45"/>
      <c r="AYN996" s="45"/>
      <c r="AYO996" s="45"/>
      <c r="AYP996" s="45"/>
      <c r="AYQ996" s="45"/>
      <c r="AYR996" s="45"/>
      <c r="AYS996" s="45"/>
      <c r="AYT996" s="45"/>
      <c r="AYU996" s="45"/>
      <c r="AYV996" s="45"/>
      <c r="AYW996" s="45"/>
      <c r="AYX996" s="45"/>
      <c r="AYY996" s="45"/>
      <c r="AYZ996" s="45"/>
      <c r="AZA996" s="45"/>
      <c r="AZB996" s="45"/>
      <c r="AZC996" s="45"/>
      <c r="AZD996" s="45"/>
      <c r="AZE996" s="45"/>
      <c r="AZF996" s="45"/>
      <c r="AZG996" s="45"/>
      <c r="AZH996" s="45"/>
      <c r="AZI996" s="45"/>
      <c r="AZJ996" s="45"/>
      <c r="AZK996" s="45"/>
      <c r="AZL996" s="45"/>
      <c r="AZM996" s="45"/>
      <c r="AZN996" s="45"/>
      <c r="AZO996" s="45"/>
      <c r="AZP996" s="45"/>
      <c r="AZQ996" s="45"/>
      <c r="AZR996" s="45"/>
      <c r="AZS996" s="45"/>
      <c r="AZT996" s="45"/>
      <c r="AZU996" s="45"/>
      <c r="AZV996" s="45"/>
      <c r="AZW996" s="45"/>
      <c r="AZX996" s="45"/>
      <c r="AZY996" s="45"/>
      <c r="AZZ996" s="45"/>
      <c r="BAA996" s="45"/>
      <c r="BAB996" s="45"/>
      <c r="BAC996" s="45"/>
      <c r="BAD996" s="45"/>
      <c r="BAE996" s="45"/>
      <c r="BAF996" s="45"/>
      <c r="BAG996" s="45"/>
      <c r="BAH996" s="45"/>
      <c r="BAI996" s="45"/>
      <c r="BAJ996" s="45"/>
      <c r="BAK996" s="45"/>
      <c r="BAL996" s="45"/>
      <c r="BAM996" s="45"/>
      <c r="BAN996" s="45"/>
      <c r="BAO996" s="45"/>
      <c r="BAP996" s="45"/>
      <c r="BAQ996" s="45"/>
      <c r="BAR996" s="45"/>
      <c r="BAS996" s="45"/>
      <c r="BAT996" s="45"/>
      <c r="BAU996" s="45"/>
      <c r="BAV996" s="45"/>
      <c r="BAW996" s="45"/>
      <c r="BAX996" s="45"/>
      <c r="BAY996" s="45"/>
      <c r="BAZ996" s="45"/>
      <c r="BBA996" s="45"/>
      <c r="BBB996" s="45"/>
      <c r="BBC996" s="45"/>
      <c r="BBD996" s="45"/>
      <c r="BBE996" s="45"/>
      <c r="BBF996" s="45"/>
      <c r="BBG996" s="45"/>
      <c r="BBH996" s="45"/>
      <c r="BBI996" s="45"/>
      <c r="BBJ996" s="45"/>
      <c r="BBK996" s="45"/>
      <c r="BBL996" s="45"/>
      <c r="BBM996" s="45"/>
      <c r="BBN996" s="45"/>
      <c r="BBO996" s="45"/>
      <c r="BBP996" s="45"/>
      <c r="BBQ996" s="45"/>
      <c r="BBR996" s="45"/>
      <c r="BBS996" s="45"/>
      <c r="BBT996" s="45"/>
      <c r="BBU996" s="45"/>
      <c r="BBV996" s="45"/>
      <c r="BBW996" s="45"/>
      <c r="BBX996" s="45"/>
      <c r="BBY996" s="45"/>
      <c r="BBZ996" s="45"/>
      <c r="BCA996" s="45"/>
      <c r="BCB996" s="45"/>
      <c r="BCC996" s="45"/>
      <c r="BCD996" s="45"/>
      <c r="BCE996" s="45"/>
      <c r="BCF996" s="45"/>
      <c r="BCG996" s="45"/>
      <c r="BCH996" s="45"/>
      <c r="BCI996" s="45"/>
      <c r="BCJ996" s="45"/>
      <c r="BCK996" s="45"/>
      <c r="BCL996" s="45"/>
      <c r="BCM996" s="45"/>
      <c r="BCN996" s="45"/>
      <c r="BCO996" s="45"/>
      <c r="BCP996" s="45"/>
      <c r="BCQ996" s="45"/>
      <c r="BCR996" s="45"/>
      <c r="BCS996" s="45"/>
      <c r="BCT996" s="45"/>
      <c r="BCU996" s="45"/>
      <c r="BCV996" s="45"/>
      <c r="BCW996" s="45"/>
      <c r="BCX996" s="45"/>
      <c r="BCY996" s="45"/>
      <c r="BCZ996" s="45"/>
      <c r="BDA996" s="45"/>
      <c r="BDB996" s="45"/>
      <c r="BDC996" s="45"/>
      <c r="BDD996" s="45"/>
      <c r="BDE996" s="45"/>
      <c r="BDF996" s="45"/>
      <c r="BDG996" s="45"/>
      <c r="BDH996" s="45"/>
      <c r="BDI996" s="45"/>
      <c r="BDJ996" s="45"/>
      <c r="BDK996" s="45"/>
      <c r="BDL996" s="45"/>
      <c r="BDM996" s="45"/>
      <c r="BDN996" s="45"/>
      <c r="BDO996" s="45"/>
      <c r="BDP996" s="45"/>
      <c r="BDQ996" s="45"/>
      <c r="BDR996" s="45"/>
      <c r="BDS996" s="45"/>
      <c r="BDT996" s="45"/>
      <c r="BDU996" s="45"/>
      <c r="BDV996" s="45"/>
      <c r="BDW996" s="45"/>
      <c r="BDX996" s="45"/>
      <c r="BDY996" s="45"/>
      <c r="BDZ996" s="45"/>
      <c r="BEA996" s="45"/>
      <c r="BEB996" s="45"/>
      <c r="BEC996" s="45"/>
      <c r="BED996" s="45"/>
      <c r="BEE996" s="45"/>
      <c r="BEF996" s="45"/>
      <c r="BEG996" s="45"/>
      <c r="BEH996" s="45"/>
      <c r="BEI996" s="45"/>
      <c r="BEJ996" s="45"/>
      <c r="BEK996" s="45"/>
      <c r="BEL996" s="45"/>
      <c r="BEM996" s="45"/>
      <c r="BEN996" s="45"/>
      <c r="BEO996" s="45"/>
      <c r="BEP996" s="45"/>
      <c r="BEQ996" s="45"/>
      <c r="BER996" s="45"/>
      <c r="BES996" s="45"/>
      <c r="BET996" s="45"/>
      <c r="BEU996" s="45"/>
      <c r="BEV996" s="45"/>
      <c r="BEW996" s="45"/>
      <c r="BEX996" s="45"/>
      <c r="BEY996" s="45"/>
      <c r="BEZ996" s="45"/>
      <c r="BFA996" s="45"/>
      <c r="BFB996" s="45"/>
      <c r="BFC996" s="45"/>
      <c r="BFD996" s="45"/>
      <c r="BFE996" s="45"/>
      <c r="BFF996" s="45"/>
      <c r="BFG996" s="45"/>
      <c r="BFH996" s="45"/>
      <c r="BFI996" s="45"/>
      <c r="BFJ996" s="45"/>
      <c r="BFK996" s="45"/>
      <c r="BFL996" s="45"/>
      <c r="BFM996" s="45"/>
      <c r="BFN996" s="45"/>
      <c r="BFO996" s="45"/>
      <c r="BFP996" s="45"/>
      <c r="BFQ996" s="45"/>
      <c r="BFR996" s="45"/>
      <c r="BFS996" s="45"/>
      <c r="BFT996" s="45"/>
      <c r="BFU996" s="45"/>
      <c r="BFV996" s="45"/>
      <c r="BFW996" s="45"/>
      <c r="BFX996" s="45"/>
      <c r="BFY996" s="45"/>
      <c r="BFZ996" s="45"/>
      <c r="BGA996" s="45"/>
      <c r="BGB996" s="45"/>
      <c r="BGC996" s="45"/>
      <c r="BGD996" s="45"/>
      <c r="BGE996" s="45"/>
      <c r="BGF996" s="45"/>
      <c r="BGG996" s="45"/>
      <c r="BGH996" s="45"/>
      <c r="BGI996" s="45"/>
      <c r="BGJ996" s="45"/>
      <c r="BGK996" s="45"/>
      <c r="BGL996" s="45"/>
      <c r="BGM996" s="45"/>
      <c r="BGN996" s="45"/>
      <c r="BGO996" s="45"/>
      <c r="BGP996" s="45"/>
      <c r="BGQ996" s="45"/>
      <c r="BGR996" s="45"/>
      <c r="BGS996" s="45"/>
      <c r="BGT996" s="45"/>
      <c r="BGU996" s="45"/>
      <c r="BGV996" s="45"/>
      <c r="BGW996" s="45"/>
      <c r="BGX996" s="45"/>
      <c r="BGY996" s="45"/>
      <c r="BGZ996" s="45"/>
      <c r="BHA996" s="45"/>
      <c r="BHB996" s="45"/>
      <c r="BHC996" s="45"/>
      <c r="BHD996" s="45"/>
      <c r="BHE996" s="45"/>
      <c r="BHF996" s="45"/>
      <c r="BHG996" s="45"/>
      <c r="BHH996" s="45"/>
      <c r="BHI996" s="45"/>
      <c r="BHJ996" s="45"/>
      <c r="BHK996" s="45"/>
      <c r="BHL996" s="45"/>
      <c r="BHM996" s="45"/>
      <c r="BHN996" s="45"/>
      <c r="BHO996" s="45"/>
      <c r="BHP996" s="45"/>
      <c r="BHQ996" s="45"/>
      <c r="BHR996" s="45"/>
      <c r="BHS996" s="45"/>
      <c r="BHT996" s="45"/>
      <c r="BHU996" s="45"/>
      <c r="BHV996" s="45"/>
      <c r="BHW996" s="45"/>
      <c r="BHX996" s="45"/>
      <c r="BHY996" s="45"/>
      <c r="BHZ996" s="45"/>
      <c r="BIA996" s="45"/>
      <c r="BIB996" s="45"/>
      <c r="BIC996" s="45"/>
      <c r="BID996" s="45"/>
      <c r="BIE996" s="45"/>
      <c r="BIF996" s="45"/>
      <c r="BIG996" s="45"/>
      <c r="BIH996" s="45"/>
      <c r="BII996" s="45"/>
      <c r="BIJ996" s="45"/>
      <c r="BIK996" s="45"/>
      <c r="BIL996" s="45"/>
      <c r="BIM996" s="45"/>
      <c r="BIN996" s="45"/>
      <c r="BIO996" s="45"/>
      <c r="BIP996" s="45"/>
      <c r="BIQ996" s="45"/>
      <c r="BIR996" s="45"/>
      <c r="BIS996" s="45"/>
      <c r="BIT996" s="45"/>
      <c r="BIU996" s="45"/>
      <c r="BIV996" s="45"/>
      <c r="BIW996" s="45"/>
      <c r="BIX996" s="45"/>
      <c r="BIY996" s="45"/>
      <c r="BIZ996" s="45"/>
      <c r="BJA996" s="45"/>
      <c r="BJB996" s="45"/>
      <c r="BJC996" s="45"/>
      <c r="BJD996" s="45"/>
      <c r="BJE996" s="45"/>
      <c r="BJF996" s="45"/>
      <c r="BJG996" s="45"/>
      <c r="BJH996" s="45"/>
      <c r="BJI996" s="45"/>
      <c r="BJJ996" s="45"/>
      <c r="BJK996" s="45"/>
      <c r="BJL996" s="45"/>
      <c r="BJM996" s="45"/>
      <c r="BJN996" s="45"/>
      <c r="BJO996" s="45"/>
      <c r="BJP996" s="45"/>
      <c r="BJQ996" s="45"/>
      <c r="BJR996" s="45"/>
      <c r="BJS996" s="45"/>
      <c r="BJT996" s="45"/>
      <c r="BJU996" s="45"/>
      <c r="BJV996" s="45"/>
      <c r="BJW996" s="45"/>
      <c r="BJX996" s="45"/>
      <c r="BJY996" s="45"/>
      <c r="BJZ996" s="45"/>
      <c r="BKA996" s="45"/>
      <c r="BKB996" s="45"/>
      <c r="BKC996" s="45"/>
      <c r="BKD996" s="45"/>
      <c r="BKE996" s="45"/>
      <c r="BKF996" s="45"/>
      <c r="BKG996" s="45"/>
      <c r="BKH996" s="45"/>
      <c r="BKI996" s="45"/>
      <c r="BKJ996" s="45"/>
      <c r="BKK996" s="45"/>
      <c r="BKL996" s="45"/>
      <c r="BKM996" s="45"/>
      <c r="BKN996" s="45"/>
      <c r="BKO996" s="45"/>
      <c r="BKP996" s="45"/>
      <c r="BKQ996" s="45"/>
      <c r="BKR996" s="45"/>
      <c r="BKS996" s="45"/>
      <c r="BKT996" s="45"/>
      <c r="BKU996" s="45"/>
      <c r="BKV996" s="45"/>
      <c r="BKW996" s="45"/>
      <c r="BKX996" s="45"/>
      <c r="BKY996" s="45"/>
      <c r="BKZ996" s="45"/>
      <c r="BLA996" s="45"/>
      <c r="BLB996" s="45"/>
      <c r="BLC996" s="45"/>
      <c r="BLD996" s="45"/>
      <c r="BLE996" s="45"/>
      <c r="BLF996" s="45"/>
      <c r="BLG996" s="45"/>
      <c r="BLH996" s="45"/>
      <c r="BLI996" s="45"/>
      <c r="BLJ996" s="45"/>
      <c r="BLK996" s="45"/>
      <c r="BLL996" s="45"/>
      <c r="BLM996" s="45"/>
      <c r="BLN996" s="45"/>
      <c r="BLO996" s="45"/>
      <c r="BLP996" s="45"/>
      <c r="BLQ996" s="45"/>
      <c r="BLR996" s="45"/>
      <c r="BLS996" s="45"/>
      <c r="BLT996" s="45"/>
      <c r="BLU996" s="45"/>
      <c r="BLV996" s="45"/>
      <c r="BLW996" s="45"/>
      <c r="BLX996" s="45"/>
      <c r="BLY996" s="45"/>
      <c r="BLZ996" s="45"/>
      <c r="BMA996" s="45"/>
      <c r="BMB996" s="45"/>
      <c r="BMC996" s="45"/>
      <c r="BMD996" s="45"/>
      <c r="BME996" s="45"/>
      <c r="BMF996" s="45"/>
      <c r="BMG996" s="45"/>
      <c r="BMH996" s="45"/>
      <c r="BMI996" s="45"/>
      <c r="BMJ996" s="45"/>
      <c r="BMK996" s="45"/>
      <c r="BML996" s="45"/>
      <c r="BMM996" s="45"/>
      <c r="BMN996" s="45"/>
      <c r="BMO996" s="45"/>
      <c r="BMP996" s="45"/>
      <c r="BMQ996" s="45"/>
      <c r="BMR996" s="45"/>
      <c r="BMS996" s="45"/>
      <c r="BMT996" s="45"/>
      <c r="BMU996" s="45"/>
      <c r="BMV996" s="45"/>
      <c r="BMW996" s="45"/>
      <c r="BMX996" s="45"/>
      <c r="BMY996" s="45"/>
      <c r="BMZ996" s="45"/>
      <c r="BNA996" s="45"/>
      <c r="BNB996" s="45"/>
      <c r="BNC996" s="45"/>
      <c r="BND996" s="45"/>
      <c r="BNE996" s="45"/>
      <c r="BNF996" s="45"/>
      <c r="BNG996" s="45"/>
      <c r="BNH996" s="45"/>
      <c r="BNI996" s="45"/>
      <c r="BNJ996" s="45"/>
      <c r="BNK996" s="45"/>
      <c r="BNL996" s="45"/>
      <c r="BNM996" s="45"/>
      <c r="BNN996" s="45"/>
      <c r="BNO996" s="45"/>
      <c r="BNP996" s="45"/>
      <c r="BNQ996" s="45"/>
      <c r="BNR996" s="45"/>
      <c r="BNS996" s="45"/>
      <c r="BNT996" s="45"/>
      <c r="BNU996" s="45"/>
      <c r="BNV996" s="45"/>
      <c r="BNW996" s="45"/>
      <c r="BNX996" s="45"/>
      <c r="BNY996" s="45"/>
      <c r="BNZ996" s="45"/>
      <c r="BOA996" s="45"/>
      <c r="BOB996" s="45"/>
      <c r="BOC996" s="45"/>
      <c r="BOD996" s="45"/>
      <c r="BOE996" s="45"/>
      <c r="BOF996" s="45"/>
      <c r="BOG996" s="45"/>
      <c r="BOH996" s="45"/>
      <c r="BOI996" s="45"/>
      <c r="BOJ996" s="45"/>
      <c r="BOK996" s="45"/>
      <c r="BOL996" s="45"/>
      <c r="BOM996" s="45"/>
      <c r="BON996" s="45"/>
      <c r="BOO996" s="45"/>
      <c r="BOP996" s="45"/>
      <c r="BOQ996" s="45"/>
      <c r="BOR996" s="45"/>
      <c r="BOS996" s="45"/>
      <c r="BOT996" s="45"/>
      <c r="BOU996" s="45"/>
      <c r="BOV996" s="45"/>
      <c r="BOW996" s="45"/>
      <c r="BOX996" s="45"/>
      <c r="BOY996" s="45"/>
      <c r="BOZ996" s="45"/>
      <c r="BPA996" s="45"/>
      <c r="BPB996" s="45"/>
      <c r="BPC996" s="45"/>
      <c r="BPD996" s="45"/>
      <c r="BPE996" s="45"/>
      <c r="BPF996" s="45"/>
      <c r="BPG996" s="45"/>
      <c r="BPH996" s="45"/>
      <c r="BPI996" s="45"/>
      <c r="BPJ996" s="45"/>
      <c r="BPK996" s="45"/>
      <c r="BPL996" s="45"/>
      <c r="BPM996" s="45"/>
      <c r="BPN996" s="45"/>
      <c r="BPO996" s="45"/>
      <c r="BPP996" s="45"/>
      <c r="BPQ996" s="45"/>
      <c r="BPR996" s="45"/>
      <c r="BPS996" s="45"/>
      <c r="BPT996" s="45"/>
      <c r="BPU996" s="45"/>
      <c r="BPV996" s="45"/>
      <c r="BPW996" s="45"/>
      <c r="BPX996" s="45"/>
      <c r="BPY996" s="45"/>
      <c r="BPZ996" s="45"/>
      <c r="BQA996" s="45"/>
      <c r="BQB996" s="45"/>
      <c r="BQC996" s="45"/>
      <c r="BQD996" s="45"/>
      <c r="BQE996" s="45"/>
      <c r="BQF996" s="45"/>
      <c r="BQG996" s="45"/>
      <c r="BQH996" s="45"/>
      <c r="BQI996" s="45"/>
      <c r="BQJ996" s="45"/>
      <c r="BQK996" s="45"/>
      <c r="BQL996" s="45"/>
      <c r="BQM996" s="45"/>
      <c r="BQN996" s="45"/>
      <c r="BQO996" s="45"/>
      <c r="BQP996" s="45"/>
      <c r="BQQ996" s="45"/>
      <c r="BQR996" s="45"/>
      <c r="BQS996" s="45"/>
      <c r="BQT996" s="45"/>
      <c r="BQU996" s="45"/>
      <c r="BQV996" s="45"/>
      <c r="BQW996" s="45"/>
      <c r="BQX996" s="45"/>
      <c r="BQY996" s="45"/>
      <c r="BQZ996" s="45"/>
      <c r="BRA996" s="45"/>
      <c r="BRB996" s="45"/>
      <c r="BRC996" s="45"/>
      <c r="BRD996" s="45"/>
      <c r="BRE996" s="45"/>
      <c r="BRF996" s="45"/>
      <c r="BRG996" s="45"/>
      <c r="BRH996" s="45"/>
      <c r="BRI996" s="45"/>
      <c r="BRJ996" s="45"/>
      <c r="BRK996" s="45"/>
      <c r="BRL996" s="45"/>
      <c r="BRM996" s="45"/>
      <c r="BRN996" s="45"/>
      <c r="BRO996" s="45"/>
      <c r="BRP996" s="45"/>
      <c r="BRQ996" s="45"/>
      <c r="BRR996" s="45"/>
      <c r="BRS996" s="45"/>
      <c r="BRT996" s="45"/>
      <c r="BRU996" s="45"/>
      <c r="BRV996" s="45"/>
      <c r="BRW996" s="45"/>
      <c r="BRX996" s="45"/>
      <c r="BRY996" s="45"/>
      <c r="BRZ996" s="45"/>
      <c r="BSA996" s="45"/>
      <c r="BSB996" s="45"/>
      <c r="BSC996" s="45"/>
      <c r="BSD996" s="45"/>
      <c r="BSE996" s="45"/>
      <c r="BSF996" s="45"/>
      <c r="BSG996" s="45"/>
      <c r="BSH996" s="45"/>
      <c r="BSI996" s="45"/>
      <c r="BSJ996" s="45"/>
      <c r="BSK996" s="45"/>
      <c r="BSL996" s="45"/>
      <c r="BSM996" s="45"/>
      <c r="BSN996" s="45"/>
      <c r="BSO996" s="45"/>
      <c r="BSP996" s="45"/>
      <c r="BSQ996" s="45"/>
      <c r="BSR996" s="45"/>
      <c r="BSS996" s="45"/>
      <c r="BST996" s="45"/>
      <c r="BSU996" s="45"/>
      <c r="BSV996" s="45"/>
      <c r="BSW996" s="45"/>
      <c r="BSX996" s="45"/>
      <c r="BSY996" s="45"/>
      <c r="BSZ996" s="45"/>
      <c r="BTA996" s="45"/>
      <c r="BTB996" s="45"/>
      <c r="BTC996" s="45"/>
      <c r="BTD996" s="45"/>
      <c r="BTE996" s="45"/>
      <c r="BTF996" s="45"/>
      <c r="BTG996" s="45"/>
      <c r="BTH996" s="45"/>
      <c r="BTI996" s="45"/>
      <c r="BTJ996" s="45"/>
      <c r="BTK996" s="45"/>
      <c r="BTL996" s="45"/>
      <c r="BTM996" s="45"/>
      <c r="BTN996" s="45"/>
      <c r="BTO996" s="45"/>
      <c r="BTP996" s="45"/>
      <c r="BTQ996" s="45"/>
      <c r="BTR996" s="45"/>
      <c r="BTS996" s="45"/>
      <c r="BTT996" s="45"/>
      <c r="BTU996" s="45"/>
      <c r="BTV996" s="45"/>
      <c r="BTW996" s="45"/>
      <c r="BTX996" s="45"/>
      <c r="BTY996" s="45"/>
      <c r="BTZ996" s="45"/>
      <c r="BUA996" s="45"/>
      <c r="BUB996" s="45"/>
      <c r="BUC996" s="45"/>
      <c r="BUD996" s="45"/>
      <c r="BUE996" s="45"/>
      <c r="BUF996" s="45"/>
      <c r="BUG996" s="45"/>
      <c r="BUH996" s="45"/>
      <c r="BUI996" s="45"/>
      <c r="BUJ996" s="45"/>
      <c r="BUK996" s="45"/>
      <c r="BUL996" s="45"/>
      <c r="BUM996" s="45"/>
      <c r="BUN996" s="45"/>
      <c r="BUO996" s="45"/>
      <c r="BUP996" s="45"/>
      <c r="BUQ996" s="45"/>
      <c r="BUR996" s="45"/>
      <c r="BUS996" s="45"/>
      <c r="BUT996" s="45"/>
      <c r="BUU996" s="45"/>
      <c r="BUV996" s="45"/>
      <c r="BUW996" s="45"/>
      <c r="BUX996" s="45"/>
      <c r="BUY996" s="45"/>
      <c r="BUZ996" s="45"/>
      <c r="BVA996" s="45"/>
      <c r="BVB996" s="45"/>
      <c r="BVC996" s="45"/>
      <c r="BVD996" s="45"/>
      <c r="BVE996" s="45"/>
      <c r="BVF996" s="45"/>
      <c r="BVG996" s="45"/>
      <c r="BVH996" s="45"/>
      <c r="BVI996" s="45"/>
      <c r="BVJ996" s="45"/>
      <c r="BVK996" s="45"/>
      <c r="BVL996" s="45"/>
      <c r="BVM996" s="45"/>
      <c r="BVN996" s="45"/>
      <c r="BVO996" s="45"/>
      <c r="BVP996" s="45"/>
      <c r="BVQ996" s="45"/>
      <c r="BVR996" s="45"/>
      <c r="BVS996" s="45"/>
      <c r="BVT996" s="45"/>
      <c r="BVU996" s="45"/>
      <c r="BVV996" s="45"/>
      <c r="BVW996" s="45"/>
      <c r="BVX996" s="45"/>
      <c r="BVY996" s="45"/>
      <c r="BVZ996" s="45"/>
      <c r="BWA996" s="45"/>
      <c r="BWB996" s="45"/>
      <c r="BWC996" s="45"/>
      <c r="BWD996" s="45"/>
      <c r="BWE996" s="45"/>
      <c r="BWF996" s="45"/>
      <c r="BWG996" s="45"/>
      <c r="BWH996" s="45"/>
      <c r="BWI996" s="45"/>
      <c r="BWJ996" s="45"/>
      <c r="BWK996" s="45"/>
      <c r="BWL996" s="45"/>
      <c r="BWM996" s="45"/>
      <c r="BWN996" s="45"/>
      <c r="BWO996" s="45"/>
      <c r="BWP996" s="45"/>
      <c r="BWQ996" s="45"/>
      <c r="BWR996" s="45"/>
      <c r="BWS996" s="45"/>
      <c r="BWT996" s="45"/>
      <c r="BWU996" s="45"/>
      <c r="BWV996" s="45"/>
      <c r="BWW996" s="45"/>
      <c r="BWX996" s="45"/>
      <c r="BWY996" s="45"/>
      <c r="BWZ996" s="45"/>
      <c r="BXA996" s="45"/>
      <c r="BXB996" s="45"/>
      <c r="BXC996" s="45"/>
      <c r="BXD996" s="45"/>
      <c r="BXE996" s="45"/>
      <c r="BXF996" s="45"/>
      <c r="BXG996" s="45"/>
      <c r="BXH996" s="45"/>
      <c r="BXI996" s="45"/>
      <c r="BXJ996" s="45"/>
      <c r="BXK996" s="45"/>
      <c r="BXL996" s="45"/>
      <c r="BXM996" s="45"/>
      <c r="BXN996" s="45"/>
      <c r="BXO996" s="45"/>
      <c r="BXP996" s="45"/>
      <c r="BXQ996" s="45"/>
      <c r="BXR996" s="45"/>
      <c r="BXS996" s="45"/>
      <c r="BXT996" s="45"/>
      <c r="BXU996" s="45"/>
      <c r="BXV996" s="45"/>
      <c r="BXW996" s="45"/>
      <c r="BXX996" s="45"/>
      <c r="BXY996" s="45"/>
      <c r="BXZ996" s="45"/>
      <c r="BYA996" s="45"/>
      <c r="BYB996" s="45"/>
      <c r="BYC996" s="45"/>
      <c r="BYD996" s="45"/>
      <c r="BYE996" s="45"/>
      <c r="BYF996" s="45"/>
      <c r="BYG996" s="45"/>
      <c r="BYH996" s="45"/>
      <c r="BYI996" s="45"/>
      <c r="BYJ996" s="45"/>
      <c r="BYK996" s="45"/>
      <c r="BYL996" s="45"/>
      <c r="BYM996" s="45"/>
      <c r="BYN996" s="45"/>
      <c r="BYO996" s="45"/>
      <c r="BYP996" s="45"/>
      <c r="BYQ996" s="45"/>
      <c r="BYR996" s="45"/>
      <c r="BYS996" s="45"/>
      <c r="BYT996" s="45"/>
      <c r="BYU996" s="45"/>
      <c r="BYV996" s="45"/>
      <c r="BYW996" s="45"/>
      <c r="BYX996" s="45"/>
      <c r="BYY996" s="45"/>
      <c r="BYZ996" s="45"/>
      <c r="BZA996" s="45"/>
      <c r="BZB996" s="45"/>
      <c r="BZC996" s="45"/>
      <c r="BZD996" s="45"/>
      <c r="BZE996" s="45"/>
      <c r="BZF996" s="45"/>
      <c r="BZG996" s="45"/>
      <c r="BZH996" s="45"/>
      <c r="BZI996" s="45"/>
      <c r="BZJ996" s="45"/>
      <c r="BZK996" s="45"/>
      <c r="BZL996" s="45"/>
      <c r="BZM996" s="45"/>
      <c r="BZN996" s="45"/>
      <c r="BZO996" s="45"/>
      <c r="BZP996" s="45"/>
      <c r="BZQ996" s="45"/>
      <c r="BZR996" s="45"/>
      <c r="BZS996" s="45"/>
      <c r="BZT996" s="45"/>
      <c r="BZU996" s="45"/>
      <c r="BZV996" s="45"/>
      <c r="BZW996" s="45"/>
      <c r="BZX996" s="45"/>
      <c r="BZY996" s="45"/>
      <c r="BZZ996" s="45"/>
      <c r="CAA996" s="45"/>
      <c r="CAB996" s="45"/>
      <c r="CAC996" s="45"/>
      <c r="CAD996" s="45"/>
      <c r="CAE996" s="45"/>
      <c r="CAF996" s="45"/>
      <c r="CAG996" s="45"/>
      <c r="CAH996" s="45"/>
      <c r="CAI996" s="45"/>
      <c r="CAJ996" s="45"/>
      <c r="CAK996" s="45"/>
      <c r="CAL996" s="45"/>
      <c r="CAM996" s="45"/>
      <c r="CAN996" s="45"/>
      <c r="CAO996" s="45"/>
      <c r="CAP996" s="45"/>
      <c r="CAQ996" s="45"/>
      <c r="CAR996" s="45"/>
      <c r="CAS996" s="45"/>
      <c r="CAT996" s="45"/>
      <c r="CAU996" s="45"/>
      <c r="CAV996" s="45"/>
      <c r="CAW996" s="45"/>
      <c r="CAX996" s="45"/>
      <c r="CAY996" s="45"/>
      <c r="CAZ996" s="45"/>
      <c r="CBA996" s="45"/>
      <c r="CBB996" s="45"/>
      <c r="CBC996" s="45"/>
      <c r="CBD996" s="45"/>
      <c r="CBE996" s="45"/>
      <c r="CBF996" s="45"/>
      <c r="CBG996" s="45"/>
      <c r="CBH996" s="45"/>
      <c r="CBI996" s="45"/>
      <c r="CBJ996" s="45"/>
      <c r="CBK996" s="45"/>
      <c r="CBL996" s="45"/>
      <c r="CBM996" s="45"/>
      <c r="CBN996" s="45"/>
      <c r="CBO996" s="45"/>
      <c r="CBP996" s="45"/>
      <c r="CBQ996" s="45"/>
      <c r="CBR996" s="45"/>
      <c r="CBS996" s="45"/>
      <c r="CBT996" s="45"/>
      <c r="CBU996" s="45"/>
      <c r="CBV996" s="45"/>
      <c r="CBW996" s="45"/>
      <c r="CBX996" s="45"/>
      <c r="CBY996" s="45"/>
      <c r="CBZ996" s="45"/>
      <c r="CCA996" s="45"/>
      <c r="CCB996" s="45"/>
      <c r="CCC996" s="45"/>
      <c r="CCD996" s="45"/>
      <c r="CCE996" s="45"/>
      <c r="CCF996" s="45"/>
      <c r="CCG996" s="45"/>
      <c r="CCH996" s="45"/>
      <c r="CCI996" s="45"/>
      <c r="CCJ996" s="45"/>
      <c r="CCK996" s="45"/>
      <c r="CCL996" s="45"/>
      <c r="CCM996" s="45"/>
      <c r="CCN996" s="45"/>
      <c r="CCO996" s="45"/>
      <c r="CCP996" s="45"/>
      <c r="CCQ996" s="45"/>
      <c r="CCR996" s="45"/>
      <c r="CCS996" s="45"/>
      <c r="CCT996" s="45"/>
      <c r="CCU996" s="45"/>
      <c r="CCV996" s="45"/>
      <c r="CCW996" s="45"/>
      <c r="CCX996" s="45"/>
      <c r="CCY996" s="45"/>
      <c r="CCZ996" s="45"/>
      <c r="CDA996" s="45"/>
      <c r="CDB996" s="45"/>
      <c r="CDC996" s="45"/>
      <c r="CDD996" s="45"/>
      <c r="CDE996" s="45"/>
      <c r="CDF996" s="45"/>
      <c r="CDG996" s="45"/>
      <c r="CDH996" s="45"/>
      <c r="CDI996" s="45"/>
      <c r="CDJ996" s="45"/>
      <c r="CDK996" s="45"/>
      <c r="CDL996" s="45"/>
      <c r="CDM996" s="45"/>
      <c r="CDN996" s="45"/>
      <c r="CDO996" s="45"/>
      <c r="CDP996" s="45"/>
      <c r="CDQ996" s="45"/>
      <c r="CDR996" s="45"/>
      <c r="CDS996" s="45"/>
      <c r="CDT996" s="45"/>
      <c r="CDU996" s="45"/>
      <c r="CDV996" s="45"/>
      <c r="CDW996" s="45"/>
      <c r="CDX996" s="45"/>
      <c r="CDY996" s="45"/>
      <c r="CDZ996" s="45"/>
      <c r="CEA996" s="45"/>
      <c r="CEB996" s="45"/>
      <c r="CEC996" s="45"/>
      <c r="CED996" s="45"/>
      <c r="CEE996" s="45"/>
      <c r="CEF996" s="45"/>
      <c r="CEG996" s="45"/>
      <c r="CEH996" s="45"/>
      <c r="CEI996" s="45"/>
      <c r="CEJ996" s="45"/>
      <c r="CEK996" s="45"/>
      <c r="CEL996" s="45"/>
      <c r="CEM996" s="45"/>
      <c r="CEN996" s="45"/>
      <c r="CEO996" s="45"/>
      <c r="CEP996" s="45"/>
      <c r="CEQ996" s="45"/>
      <c r="CER996" s="45"/>
      <c r="CES996" s="45"/>
      <c r="CET996" s="45"/>
      <c r="CEU996" s="45"/>
      <c r="CEV996" s="45"/>
      <c r="CEW996" s="45"/>
      <c r="CEX996" s="45"/>
      <c r="CEY996" s="45"/>
      <c r="CEZ996" s="45"/>
      <c r="CFA996" s="45"/>
      <c r="CFB996" s="45"/>
      <c r="CFC996" s="45"/>
      <c r="CFD996" s="45"/>
      <c r="CFE996" s="45"/>
      <c r="CFF996" s="45"/>
      <c r="CFG996" s="45"/>
      <c r="CFH996" s="45"/>
      <c r="CFI996" s="45"/>
      <c r="CFJ996" s="45"/>
      <c r="CFK996" s="45"/>
      <c r="CFL996" s="45"/>
      <c r="CFM996" s="45"/>
      <c r="CFN996" s="45"/>
      <c r="CFO996" s="45"/>
      <c r="CFP996" s="45"/>
      <c r="CFQ996" s="45"/>
      <c r="CFR996" s="45"/>
      <c r="CFS996" s="45"/>
      <c r="CFT996" s="45"/>
      <c r="CFU996" s="45"/>
      <c r="CFV996" s="45"/>
      <c r="CFW996" s="45"/>
      <c r="CFX996" s="45"/>
      <c r="CFY996" s="45"/>
      <c r="CFZ996" s="45"/>
      <c r="CGA996" s="45"/>
      <c r="CGB996" s="45"/>
      <c r="CGC996" s="45"/>
      <c r="CGD996" s="45"/>
      <c r="CGE996" s="45"/>
      <c r="CGF996" s="45"/>
      <c r="CGG996" s="45"/>
      <c r="CGH996" s="45"/>
      <c r="CGI996" s="45"/>
      <c r="CGJ996" s="45"/>
      <c r="CGK996" s="45"/>
      <c r="CGL996" s="45"/>
      <c r="CGM996" s="45"/>
      <c r="CGN996" s="45"/>
      <c r="CGO996" s="45"/>
      <c r="CGP996" s="45"/>
      <c r="CGQ996" s="45"/>
      <c r="CGR996" s="45"/>
      <c r="CGS996" s="45"/>
      <c r="CGT996" s="45"/>
      <c r="CGU996" s="45"/>
      <c r="CGV996" s="45"/>
      <c r="CGW996" s="45"/>
      <c r="CGX996" s="45"/>
      <c r="CGY996" s="45"/>
      <c r="CGZ996" s="45"/>
      <c r="CHA996" s="45"/>
      <c r="CHB996" s="45"/>
      <c r="CHC996" s="45"/>
      <c r="CHD996" s="45"/>
      <c r="CHE996" s="45"/>
      <c r="CHF996" s="45"/>
      <c r="CHG996" s="45"/>
      <c r="CHH996" s="45"/>
      <c r="CHI996" s="45"/>
      <c r="CHJ996" s="45"/>
      <c r="CHK996" s="45"/>
      <c r="CHL996" s="45"/>
      <c r="CHM996" s="45"/>
      <c r="CHN996" s="45"/>
      <c r="CHO996" s="45"/>
      <c r="CHP996" s="45"/>
      <c r="CHQ996" s="45"/>
      <c r="CHR996" s="45"/>
      <c r="CHS996" s="45"/>
      <c r="CHT996" s="45"/>
      <c r="CHU996" s="45"/>
      <c r="CHV996" s="45"/>
      <c r="CHW996" s="45"/>
      <c r="CHX996" s="45"/>
      <c r="CHY996" s="45"/>
      <c r="CHZ996" s="45"/>
      <c r="CIA996" s="45"/>
      <c r="CIB996" s="45"/>
      <c r="CIC996" s="45"/>
      <c r="CID996" s="45"/>
      <c r="CIE996" s="45"/>
      <c r="CIF996" s="45"/>
      <c r="CIG996" s="45"/>
      <c r="CIH996" s="45"/>
      <c r="CII996" s="45"/>
      <c r="CIJ996" s="45"/>
      <c r="CIK996" s="45"/>
      <c r="CIL996" s="45"/>
      <c r="CIM996" s="45"/>
      <c r="CIN996" s="45"/>
      <c r="CIO996" s="45"/>
      <c r="CIP996" s="45"/>
      <c r="CIQ996" s="45"/>
      <c r="CIR996" s="45"/>
      <c r="CIS996" s="45"/>
      <c r="CIT996" s="45"/>
      <c r="CIU996" s="45"/>
      <c r="CIV996" s="45"/>
      <c r="CIW996" s="45"/>
      <c r="CIX996" s="45"/>
      <c r="CIY996" s="45"/>
      <c r="CIZ996" s="45"/>
      <c r="CJA996" s="45"/>
      <c r="CJB996" s="45"/>
      <c r="CJC996" s="45"/>
      <c r="CJD996" s="45"/>
      <c r="CJE996" s="45"/>
      <c r="CJF996" s="45"/>
      <c r="CJG996" s="45"/>
      <c r="CJH996" s="45"/>
      <c r="CJI996" s="45"/>
      <c r="CJJ996" s="45"/>
      <c r="CJK996" s="45"/>
      <c r="CJL996" s="45"/>
      <c r="CJM996" s="45"/>
      <c r="CJN996" s="45"/>
      <c r="CJO996" s="45"/>
      <c r="CJP996" s="45"/>
      <c r="CJQ996" s="45"/>
      <c r="CJR996" s="45"/>
      <c r="CJS996" s="45"/>
      <c r="CJT996" s="45"/>
      <c r="CJU996" s="45"/>
      <c r="CJV996" s="45"/>
      <c r="CJW996" s="45"/>
      <c r="CJX996" s="45"/>
      <c r="CJY996" s="45"/>
      <c r="CJZ996" s="45"/>
      <c r="CKA996" s="45"/>
      <c r="CKB996" s="45"/>
      <c r="CKC996" s="45"/>
      <c r="CKD996" s="45"/>
      <c r="CKE996" s="45"/>
      <c r="CKF996" s="45"/>
      <c r="CKG996" s="45"/>
      <c r="CKH996" s="45"/>
      <c r="CKI996" s="45"/>
      <c r="CKJ996" s="45"/>
      <c r="CKK996" s="45"/>
      <c r="CKL996" s="45"/>
      <c r="CKM996" s="45"/>
      <c r="CKN996" s="45"/>
      <c r="CKO996" s="45"/>
      <c r="CKP996" s="45"/>
      <c r="CKQ996" s="45"/>
      <c r="CKR996" s="45"/>
      <c r="CKS996" s="45"/>
      <c r="CKT996" s="45"/>
      <c r="CKU996" s="45"/>
      <c r="CKV996" s="45"/>
      <c r="CKW996" s="45"/>
      <c r="CKX996" s="45"/>
      <c r="CKY996" s="45"/>
      <c r="CKZ996" s="45"/>
      <c r="CLA996" s="45"/>
      <c r="CLB996" s="45"/>
      <c r="CLC996" s="45"/>
      <c r="CLD996" s="45"/>
      <c r="CLE996" s="45"/>
      <c r="CLF996" s="45"/>
      <c r="CLG996" s="45"/>
      <c r="CLH996" s="45"/>
      <c r="CLI996" s="45"/>
      <c r="CLJ996" s="45"/>
      <c r="CLK996" s="45"/>
      <c r="CLL996" s="45"/>
      <c r="CLM996" s="45"/>
      <c r="CLN996" s="45"/>
      <c r="CLO996" s="45"/>
      <c r="CLP996" s="45"/>
      <c r="CLQ996" s="45"/>
      <c r="CLR996" s="45"/>
      <c r="CLS996" s="45"/>
      <c r="CLT996" s="45"/>
      <c r="CLU996" s="45"/>
      <c r="CLV996" s="45"/>
      <c r="CLW996" s="45"/>
      <c r="CLX996" s="45"/>
      <c r="CLY996" s="45"/>
      <c r="CLZ996" s="45"/>
      <c r="CMA996" s="45"/>
      <c r="CMB996" s="45"/>
      <c r="CMC996" s="45"/>
      <c r="CMD996" s="45"/>
      <c r="CME996" s="45"/>
      <c r="CMF996" s="45"/>
      <c r="CMG996" s="45"/>
      <c r="CMH996" s="45"/>
      <c r="CMI996" s="45"/>
      <c r="CMJ996" s="45"/>
      <c r="CMK996" s="45"/>
      <c r="CML996" s="45"/>
      <c r="CMM996" s="45"/>
      <c r="CMN996" s="45"/>
      <c r="CMO996" s="45"/>
      <c r="CMP996" s="45"/>
      <c r="CMQ996" s="45"/>
      <c r="CMR996" s="45"/>
      <c r="CMS996" s="45"/>
      <c r="CMT996" s="45"/>
      <c r="CMU996" s="45"/>
      <c r="CMV996" s="45"/>
      <c r="CMW996" s="45"/>
      <c r="CMX996" s="45"/>
      <c r="CMY996" s="45"/>
      <c r="CMZ996" s="45"/>
      <c r="CNA996" s="45"/>
      <c r="CNB996" s="45"/>
      <c r="CNC996" s="45"/>
      <c r="CND996" s="45"/>
      <c r="CNE996" s="45"/>
      <c r="CNF996" s="45"/>
      <c r="CNG996" s="45"/>
      <c r="CNH996" s="45"/>
      <c r="CNI996" s="45"/>
      <c r="CNJ996" s="45"/>
      <c r="CNK996" s="45"/>
      <c r="CNL996" s="45"/>
      <c r="CNM996" s="45"/>
      <c r="CNN996" s="45"/>
      <c r="CNO996" s="45"/>
      <c r="CNP996" s="45"/>
      <c r="CNQ996" s="45"/>
      <c r="CNR996" s="45"/>
      <c r="CNS996" s="45"/>
      <c r="CNT996" s="45"/>
      <c r="CNU996" s="45"/>
      <c r="CNV996" s="45"/>
      <c r="CNW996" s="45"/>
      <c r="CNX996" s="45"/>
      <c r="CNY996" s="45"/>
      <c r="CNZ996" s="45"/>
      <c r="COA996" s="45"/>
      <c r="COB996" s="45"/>
      <c r="COC996" s="45"/>
      <c r="COD996" s="45"/>
      <c r="COE996" s="45"/>
      <c r="COF996" s="45"/>
      <c r="COG996" s="45"/>
      <c r="COH996" s="45"/>
      <c r="COI996" s="45"/>
      <c r="COJ996" s="45"/>
      <c r="COK996" s="45"/>
      <c r="COL996" s="45"/>
      <c r="COM996" s="45"/>
      <c r="CON996" s="45"/>
      <c r="COO996" s="45"/>
      <c r="COP996" s="45"/>
      <c r="COQ996" s="45"/>
      <c r="COR996" s="45"/>
      <c r="COS996" s="45"/>
      <c r="COT996" s="45"/>
      <c r="COU996" s="45"/>
      <c r="COV996" s="45"/>
      <c r="COW996" s="45"/>
      <c r="COX996" s="45"/>
      <c r="COY996" s="45"/>
      <c r="COZ996" s="45"/>
      <c r="CPA996" s="45"/>
      <c r="CPB996" s="45"/>
      <c r="CPC996" s="45"/>
      <c r="CPD996" s="45"/>
      <c r="CPE996" s="45"/>
      <c r="CPF996" s="45"/>
      <c r="CPG996" s="45"/>
      <c r="CPH996" s="45"/>
      <c r="CPI996" s="45"/>
      <c r="CPJ996" s="45"/>
      <c r="CPK996" s="45"/>
      <c r="CPL996" s="45"/>
      <c r="CPM996" s="45"/>
      <c r="CPN996" s="45"/>
      <c r="CPO996" s="45"/>
      <c r="CPP996" s="45"/>
      <c r="CPQ996" s="45"/>
      <c r="CPR996" s="45"/>
      <c r="CPS996" s="45"/>
      <c r="CPT996" s="45"/>
      <c r="CPU996" s="45"/>
      <c r="CPV996" s="45"/>
      <c r="CPW996" s="45"/>
      <c r="CPX996" s="45"/>
      <c r="CPY996" s="45"/>
      <c r="CPZ996" s="45"/>
      <c r="CQA996" s="45"/>
      <c r="CQB996" s="45"/>
      <c r="CQC996" s="45"/>
      <c r="CQD996" s="45"/>
      <c r="CQE996" s="45"/>
      <c r="CQF996" s="45"/>
      <c r="CQG996" s="45"/>
      <c r="CQH996" s="45"/>
      <c r="CQI996" s="45"/>
      <c r="CQJ996" s="45"/>
      <c r="CQK996" s="45"/>
      <c r="CQL996" s="45"/>
      <c r="CQM996" s="45"/>
      <c r="CQN996" s="45"/>
      <c r="CQO996" s="45"/>
      <c r="CQP996" s="45"/>
      <c r="CQQ996" s="45"/>
      <c r="CQR996" s="45"/>
      <c r="CQS996" s="45"/>
      <c r="CQT996" s="45"/>
      <c r="CQU996" s="45"/>
      <c r="CQV996" s="45"/>
      <c r="CQW996" s="45"/>
      <c r="CQX996" s="45"/>
      <c r="CQY996" s="45"/>
      <c r="CQZ996" s="45"/>
      <c r="CRA996" s="45"/>
      <c r="CRB996" s="45"/>
      <c r="CRC996" s="45"/>
      <c r="CRD996" s="45"/>
      <c r="CRE996" s="45"/>
      <c r="CRF996" s="45"/>
      <c r="CRG996" s="45"/>
      <c r="CRH996" s="45"/>
      <c r="CRI996" s="45"/>
      <c r="CRJ996" s="45"/>
      <c r="CRK996" s="45"/>
      <c r="CRL996" s="45"/>
      <c r="CRM996" s="45"/>
      <c r="CRN996" s="45"/>
      <c r="CRO996" s="45"/>
      <c r="CRP996" s="45"/>
      <c r="CRQ996" s="45"/>
      <c r="CRR996" s="45"/>
      <c r="CRS996" s="45"/>
      <c r="CRT996" s="45"/>
      <c r="CRU996" s="45"/>
      <c r="CRV996" s="45"/>
      <c r="CRW996" s="45"/>
      <c r="CRX996" s="45"/>
      <c r="CRY996" s="45"/>
      <c r="CRZ996" s="45"/>
      <c r="CSA996" s="45"/>
      <c r="CSB996" s="45"/>
      <c r="CSC996" s="45"/>
      <c r="CSD996" s="45"/>
      <c r="CSE996" s="45"/>
      <c r="CSF996" s="45"/>
      <c r="CSG996" s="45"/>
      <c r="CSH996" s="45"/>
      <c r="CSI996" s="45"/>
      <c r="CSJ996" s="45"/>
      <c r="CSK996" s="45"/>
      <c r="CSL996" s="45"/>
      <c r="CSM996" s="45"/>
      <c r="CSN996" s="45"/>
      <c r="CSO996" s="45"/>
      <c r="CSP996" s="45"/>
      <c r="CSQ996" s="45"/>
      <c r="CSR996" s="45"/>
      <c r="CSS996" s="45"/>
      <c r="CST996" s="45"/>
      <c r="CSU996" s="45"/>
      <c r="CSV996" s="45"/>
      <c r="CSW996" s="45"/>
      <c r="CSX996" s="45"/>
      <c r="CSY996" s="45"/>
      <c r="CSZ996" s="45"/>
      <c r="CTA996" s="45"/>
      <c r="CTB996" s="45"/>
      <c r="CTC996" s="45"/>
      <c r="CTD996" s="45"/>
      <c r="CTE996" s="45"/>
      <c r="CTF996" s="45"/>
      <c r="CTG996" s="45"/>
      <c r="CTH996" s="45"/>
      <c r="CTI996" s="45"/>
      <c r="CTJ996" s="45"/>
      <c r="CTK996" s="45"/>
      <c r="CTL996" s="45"/>
      <c r="CTM996" s="45"/>
      <c r="CTN996" s="45"/>
      <c r="CTO996" s="45"/>
      <c r="CTP996" s="45"/>
      <c r="CTQ996" s="45"/>
      <c r="CTR996" s="45"/>
      <c r="CTS996" s="45"/>
      <c r="CTT996" s="45"/>
      <c r="CTU996" s="45"/>
      <c r="CTV996" s="45"/>
      <c r="CTW996" s="45"/>
      <c r="CTX996" s="45"/>
      <c r="CTY996" s="45"/>
      <c r="CTZ996" s="45"/>
      <c r="CUA996" s="45"/>
      <c r="CUB996" s="45"/>
      <c r="CUC996" s="45"/>
      <c r="CUD996" s="45"/>
      <c r="CUE996" s="45"/>
      <c r="CUF996" s="45"/>
      <c r="CUG996" s="45"/>
      <c r="CUH996" s="45"/>
      <c r="CUI996" s="45"/>
      <c r="CUJ996" s="45"/>
      <c r="CUK996" s="45"/>
      <c r="CUL996" s="45"/>
      <c r="CUM996" s="45"/>
      <c r="CUN996" s="45"/>
      <c r="CUO996" s="45"/>
      <c r="CUP996" s="45"/>
      <c r="CUQ996" s="45"/>
      <c r="CUR996" s="45"/>
      <c r="CUS996" s="45"/>
      <c r="CUT996" s="45"/>
      <c r="CUU996" s="45"/>
      <c r="CUV996" s="45"/>
      <c r="CUW996" s="45"/>
      <c r="CUX996" s="45"/>
      <c r="CUY996" s="45"/>
      <c r="CUZ996" s="45"/>
      <c r="CVA996" s="45"/>
      <c r="CVB996" s="45"/>
      <c r="CVC996" s="45"/>
      <c r="CVD996" s="45"/>
      <c r="CVE996" s="45"/>
      <c r="CVF996" s="45"/>
      <c r="CVG996" s="45"/>
      <c r="CVH996" s="45"/>
      <c r="CVI996" s="45"/>
      <c r="CVJ996" s="45"/>
      <c r="CVK996" s="45"/>
      <c r="CVL996" s="45"/>
      <c r="CVM996" s="45"/>
      <c r="CVN996" s="45"/>
      <c r="CVO996" s="45"/>
      <c r="CVP996" s="45"/>
      <c r="CVQ996" s="45"/>
      <c r="CVR996" s="45"/>
      <c r="CVS996" s="45"/>
      <c r="CVT996" s="45"/>
      <c r="CVU996" s="45"/>
      <c r="CVV996" s="45"/>
      <c r="CVW996" s="45"/>
      <c r="CVX996" s="45"/>
      <c r="CVY996" s="45"/>
      <c r="CVZ996" s="45"/>
      <c r="CWA996" s="45"/>
      <c r="CWB996" s="45"/>
      <c r="CWC996" s="45"/>
      <c r="CWD996" s="45"/>
      <c r="CWE996" s="45"/>
      <c r="CWF996" s="45"/>
      <c r="CWG996" s="45"/>
      <c r="CWH996" s="45"/>
      <c r="CWI996" s="45"/>
      <c r="CWJ996" s="45"/>
      <c r="CWK996" s="45"/>
      <c r="CWL996" s="45"/>
      <c r="CWM996" s="45"/>
      <c r="CWN996" s="45"/>
      <c r="CWO996" s="45"/>
      <c r="CWP996" s="45"/>
      <c r="CWQ996" s="45"/>
      <c r="CWR996" s="45"/>
      <c r="CWS996" s="45"/>
      <c r="CWT996" s="45"/>
      <c r="CWU996" s="45"/>
      <c r="CWV996" s="45"/>
      <c r="CWW996" s="45"/>
      <c r="CWX996" s="45"/>
      <c r="CWY996" s="45"/>
      <c r="CWZ996" s="45"/>
      <c r="CXA996" s="45"/>
      <c r="CXB996" s="45"/>
      <c r="CXC996" s="45"/>
      <c r="CXD996" s="45"/>
      <c r="CXE996" s="45"/>
      <c r="CXF996" s="45"/>
      <c r="CXG996" s="45"/>
      <c r="CXH996" s="45"/>
      <c r="CXI996" s="45"/>
      <c r="CXJ996" s="45"/>
      <c r="CXK996" s="45"/>
      <c r="CXL996" s="45"/>
      <c r="CXM996" s="45"/>
      <c r="CXN996" s="45"/>
      <c r="CXO996" s="45"/>
      <c r="CXP996" s="45"/>
      <c r="CXQ996" s="45"/>
      <c r="CXR996" s="45"/>
      <c r="CXS996" s="45"/>
      <c r="CXT996" s="45"/>
      <c r="CXU996" s="45"/>
      <c r="CXV996" s="45"/>
      <c r="CXW996" s="45"/>
      <c r="CXX996" s="45"/>
      <c r="CXY996" s="45"/>
      <c r="CXZ996" s="45"/>
      <c r="CYA996" s="45"/>
      <c r="CYB996" s="45"/>
      <c r="CYC996" s="45"/>
      <c r="CYD996" s="45"/>
      <c r="CYE996" s="45"/>
      <c r="CYF996" s="45"/>
      <c r="CYG996" s="45"/>
      <c r="CYH996" s="45"/>
      <c r="CYI996" s="45"/>
      <c r="CYJ996" s="45"/>
      <c r="CYK996" s="45"/>
      <c r="CYL996" s="45"/>
      <c r="CYM996" s="45"/>
      <c r="CYN996" s="45"/>
      <c r="CYO996" s="45"/>
      <c r="CYP996" s="45"/>
      <c r="CYQ996" s="45"/>
      <c r="CYR996" s="45"/>
      <c r="CYS996" s="45"/>
      <c r="CYT996" s="45"/>
      <c r="CYU996" s="45"/>
      <c r="CYV996" s="45"/>
      <c r="CYW996" s="45"/>
      <c r="CYX996" s="45"/>
      <c r="CYY996" s="45"/>
      <c r="CYZ996" s="45"/>
      <c r="CZA996" s="45"/>
      <c r="CZB996" s="45"/>
      <c r="CZC996" s="45"/>
      <c r="CZD996" s="45"/>
      <c r="CZE996" s="45"/>
      <c r="CZF996" s="45"/>
      <c r="CZG996" s="45"/>
      <c r="CZH996" s="45"/>
      <c r="CZI996" s="45"/>
      <c r="CZJ996" s="45"/>
      <c r="CZK996" s="45"/>
      <c r="CZL996" s="45"/>
      <c r="CZM996" s="45"/>
      <c r="CZN996" s="45"/>
      <c r="CZO996" s="45"/>
      <c r="CZP996" s="45"/>
      <c r="CZQ996" s="45"/>
      <c r="CZR996" s="45"/>
      <c r="CZS996" s="45"/>
      <c r="CZT996" s="45"/>
      <c r="CZU996" s="45"/>
      <c r="CZV996" s="45"/>
      <c r="CZW996" s="45"/>
      <c r="CZX996" s="45"/>
      <c r="CZY996" s="45"/>
      <c r="CZZ996" s="45"/>
      <c r="DAA996" s="45"/>
      <c r="DAB996" s="45"/>
      <c r="DAC996" s="45"/>
      <c r="DAD996" s="45"/>
      <c r="DAE996" s="45"/>
      <c r="DAF996" s="45"/>
      <c r="DAG996" s="45"/>
      <c r="DAH996" s="45"/>
      <c r="DAI996" s="45"/>
      <c r="DAJ996" s="45"/>
      <c r="DAK996" s="45"/>
      <c r="DAL996" s="45"/>
      <c r="DAM996" s="45"/>
      <c r="DAN996" s="45"/>
      <c r="DAO996" s="45"/>
      <c r="DAP996" s="45"/>
      <c r="DAQ996" s="45"/>
      <c r="DAR996" s="45"/>
      <c r="DAS996" s="45"/>
      <c r="DAT996" s="45"/>
      <c r="DAU996" s="45"/>
      <c r="DAV996" s="45"/>
      <c r="DAW996" s="45"/>
      <c r="DAX996" s="45"/>
      <c r="DAY996" s="45"/>
      <c r="DAZ996" s="45"/>
      <c r="DBA996" s="45"/>
      <c r="DBB996" s="45"/>
      <c r="DBC996" s="45"/>
      <c r="DBD996" s="45"/>
      <c r="DBE996" s="45"/>
      <c r="DBF996" s="45"/>
      <c r="DBG996" s="45"/>
      <c r="DBH996" s="45"/>
      <c r="DBI996" s="45"/>
      <c r="DBJ996" s="45"/>
      <c r="DBK996" s="45"/>
      <c r="DBL996" s="45"/>
      <c r="DBM996" s="45"/>
      <c r="DBN996" s="45"/>
      <c r="DBO996" s="45"/>
      <c r="DBP996" s="45"/>
      <c r="DBQ996" s="45"/>
      <c r="DBR996" s="45"/>
      <c r="DBS996" s="45"/>
      <c r="DBT996" s="45"/>
      <c r="DBU996" s="45"/>
      <c r="DBV996" s="45"/>
      <c r="DBW996" s="45"/>
      <c r="DBX996" s="45"/>
      <c r="DBY996" s="45"/>
      <c r="DBZ996" s="45"/>
      <c r="DCA996" s="45"/>
      <c r="DCB996" s="45"/>
      <c r="DCC996" s="45"/>
      <c r="DCD996" s="45"/>
      <c r="DCE996" s="45"/>
      <c r="DCF996" s="45"/>
      <c r="DCG996" s="45"/>
      <c r="DCH996" s="45"/>
      <c r="DCI996" s="45"/>
      <c r="DCJ996" s="45"/>
      <c r="DCK996" s="45"/>
      <c r="DCL996" s="45"/>
      <c r="DCM996" s="45"/>
      <c r="DCN996" s="45"/>
      <c r="DCO996" s="45"/>
      <c r="DCP996" s="45"/>
      <c r="DCQ996" s="45"/>
      <c r="DCR996" s="45"/>
      <c r="DCS996" s="45"/>
      <c r="DCT996" s="45"/>
      <c r="DCU996" s="45"/>
      <c r="DCV996" s="45"/>
      <c r="DCW996" s="45"/>
      <c r="DCX996" s="45"/>
      <c r="DCY996" s="45"/>
      <c r="DCZ996" s="45"/>
      <c r="DDA996" s="45"/>
      <c r="DDB996" s="45"/>
      <c r="DDC996" s="45"/>
      <c r="DDD996" s="45"/>
      <c r="DDE996" s="45"/>
      <c r="DDF996" s="45"/>
      <c r="DDG996" s="45"/>
      <c r="DDH996" s="45"/>
      <c r="DDI996" s="45"/>
      <c r="DDJ996" s="45"/>
      <c r="DDK996" s="45"/>
      <c r="DDL996" s="45"/>
      <c r="DDM996" s="45"/>
      <c r="DDN996" s="45"/>
      <c r="DDO996" s="45"/>
      <c r="DDP996" s="45"/>
      <c r="DDQ996" s="45"/>
      <c r="DDR996" s="45"/>
      <c r="DDS996" s="45"/>
      <c r="DDT996" s="45"/>
      <c r="DDU996" s="45"/>
      <c r="DDV996" s="45"/>
      <c r="DDW996" s="45"/>
      <c r="DDX996" s="45"/>
      <c r="DDY996" s="45"/>
      <c r="DDZ996" s="45"/>
      <c r="DEA996" s="45"/>
      <c r="DEB996" s="45"/>
      <c r="DEC996" s="45"/>
      <c r="DED996" s="45"/>
      <c r="DEE996" s="45"/>
      <c r="DEF996" s="45"/>
      <c r="DEG996" s="45"/>
      <c r="DEH996" s="45"/>
      <c r="DEI996" s="45"/>
      <c r="DEJ996" s="45"/>
      <c r="DEK996" s="45"/>
      <c r="DEL996" s="45"/>
      <c r="DEM996" s="45"/>
      <c r="DEN996" s="45"/>
      <c r="DEO996" s="45"/>
      <c r="DEP996" s="45"/>
      <c r="DEQ996" s="45"/>
      <c r="DER996" s="45"/>
      <c r="DES996" s="45"/>
      <c r="DET996" s="45"/>
      <c r="DEU996" s="45"/>
      <c r="DEV996" s="45"/>
      <c r="DEW996" s="45"/>
      <c r="DEX996" s="45"/>
      <c r="DEY996" s="45"/>
      <c r="DEZ996" s="45"/>
      <c r="DFA996" s="45"/>
      <c r="DFB996" s="45"/>
      <c r="DFC996" s="45"/>
      <c r="DFD996" s="45"/>
      <c r="DFE996" s="45"/>
      <c r="DFF996" s="45"/>
      <c r="DFG996" s="45"/>
      <c r="DFH996" s="45"/>
      <c r="DFI996" s="45"/>
      <c r="DFJ996" s="45"/>
      <c r="DFK996" s="45"/>
      <c r="DFL996" s="45"/>
      <c r="DFM996" s="45"/>
      <c r="DFN996" s="45"/>
      <c r="DFO996" s="45"/>
      <c r="DFP996" s="45"/>
      <c r="DFQ996" s="45"/>
      <c r="DFR996" s="45"/>
      <c r="DFS996" s="45"/>
      <c r="DFT996" s="45"/>
      <c r="DFU996" s="45"/>
      <c r="DFV996" s="45"/>
      <c r="DFW996" s="45"/>
      <c r="DFX996" s="45"/>
      <c r="DFY996" s="45"/>
      <c r="DFZ996" s="45"/>
      <c r="DGA996" s="45"/>
      <c r="DGB996" s="45"/>
      <c r="DGC996" s="45"/>
      <c r="DGD996" s="45"/>
      <c r="DGE996" s="45"/>
      <c r="DGF996" s="45"/>
      <c r="DGG996" s="45"/>
      <c r="DGH996" s="45"/>
      <c r="DGI996" s="45"/>
      <c r="DGJ996" s="45"/>
      <c r="DGK996" s="45"/>
      <c r="DGL996" s="45"/>
      <c r="DGM996" s="45"/>
      <c r="DGN996" s="45"/>
      <c r="DGO996" s="45"/>
      <c r="DGP996" s="45"/>
      <c r="DGQ996" s="45"/>
      <c r="DGR996" s="45"/>
      <c r="DGS996" s="45"/>
      <c r="DGT996" s="45"/>
      <c r="DGU996" s="45"/>
      <c r="DGV996" s="45"/>
      <c r="DGW996" s="45"/>
      <c r="DGX996" s="45"/>
      <c r="DGY996" s="45"/>
      <c r="DGZ996" s="45"/>
      <c r="DHA996" s="45"/>
      <c r="DHB996" s="45"/>
      <c r="DHC996" s="45"/>
      <c r="DHD996" s="45"/>
      <c r="DHE996" s="45"/>
      <c r="DHF996" s="45"/>
      <c r="DHG996" s="45"/>
      <c r="DHH996" s="45"/>
      <c r="DHI996" s="45"/>
      <c r="DHJ996" s="45"/>
      <c r="DHK996" s="45"/>
      <c r="DHL996" s="45"/>
      <c r="DHM996" s="45"/>
      <c r="DHN996" s="45"/>
      <c r="DHO996" s="45"/>
      <c r="DHP996" s="45"/>
      <c r="DHQ996" s="45"/>
      <c r="DHR996" s="45"/>
      <c r="DHS996" s="45"/>
      <c r="DHT996" s="45"/>
      <c r="DHU996" s="45"/>
      <c r="DHV996" s="45"/>
      <c r="DHW996" s="45"/>
      <c r="DHX996" s="45"/>
      <c r="DHY996" s="45"/>
      <c r="DHZ996" s="45"/>
      <c r="DIA996" s="45"/>
      <c r="DIB996" s="45"/>
      <c r="DIC996" s="45"/>
      <c r="DID996" s="45"/>
      <c r="DIE996" s="45"/>
      <c r="DIF996" s="45"/>
      <c r="DIG996" s="45"/>
      <c r="DIH996" s="45"/>
      <c r="DII996" s="45"/>
      <c r="DIJ996" s="45"/>
      <c r="DIK996" s="45"/>
      <c r="DIL996" s="45"/>
      <c r="DIM996" s="45"/>
      <c r="DIN996" s="45"/>
      <c r="DIO996" s="45"/>
      <c r="DIP996" s="45"/>
      <c r="DIQ996" s="45"/>
      <c r="DIR996" s="45"/>
      <c r="DIS996" s="45"/>
      <c r="DIT996" s="45"/>
      <c r="DIU996" s="45"/>
      <c r="DIV996" s="45"/>
      <c r="DIW996" s="45"/>
      <c r="DIX996" s="45"/>
      <c r="DIY996" s="45"/>
      <c r="DIZ996" s="45"/>
      <c r="DJA996" s="45"/>
      <c r="DJB996" s="45"/>
      <c r="DJC996" s="45"/>
      <c r="DJD996" s="45"/>
      <c r="DJE996" s="45"/>
      <c r="DJF996" s="45"/>
      <c r="DJG996" s="45"/>
      <c r="DJH996" s="45"/>
      <c r="DJI996" s="45"/>
      <c r="DJJ996" s="45"/>
      <c r="DJK996" s="45"/>
      <c r="DJL996" s="45"/>
      <c r="DJM996" s="45"/>
      <c r="DJN996" s="45"/>
      <c r="DJO996" s="45"/>
      <c r="DJP996" s="45"/>
      <c r="DJQ996" s="45"/>
      <c r="DJR996" s="45"/>
      <c r="DJS996" s="45"/>
      <c r="DJT996" s="45"/>
      <c r="DJU996" s="45"/>
      <c r="DJV996" s="45"/>
      <c r="DJW996" s="45"/>
      <c r="DJX996" s="45"/>
      <c r="DJY996" s="45"/>
      <c r="DJZ996" s="45"/>
      <c r="DKA996" s="45"/>
      <c r="DKB996" s="45"/>
      <c r="DKC996" s="45"/>
      <c r="DKD996" s="45"/>
      <c r="DKE996" s="45"/>
      <c r="DKF996" s="45"/>
      <c r="DKG996" s="45"/>
      <c r="DKH996" s="45"/>
      <c r="DKI996" s="45"/>
      <c r="DKJ996" s="45"/>
      <c r="DKK996" s="45"/>
      <c r="DKL996" s="45"/>
      <c r="DKM996" s="45"/>
      <c r="DKN996" s="45"/>
      <c r="DKO996" s="45"/>
      <c r="DKP996" s="45"/>
      <c r="DKQ996" s="45"/>
      <c r="DKR996" s="45"/>
      <c r="DKS996" s="45"/>
      <c r="DKT996" s="45"/>
      <c r="DKU996" s="45"/>
      <c r="DKV996" s="45"/>
      <c r="DKW996" s="45"/>
      <c r="DKX996" s="45"/>
      <c r="DKY996" s="45"/>
      <c r="DKZ996" s="45"/>
      <c r="DLA996" s="45"/>
      <c r="DLB996" s="45"/>
      <c r="DLC996" s="45"/>
      <c r="DLD996" s="45"/>
      <c r="DLE996" s="45"/>
      <c r="DLF996" s="45"/>
      <c r="DLG996" s="45"/>
      <c r="DLH996" s="45"/>
      <c r="DLI996" s="45"/>
      <c r="DLJ996" s="45"/>
      <c r="DLK996" s="45"/>
      <c r="DLL996" s="45"/>
      <c r="DLM996" s="45"/>
      <c r="DLN996" s="45"/>
      <c r="DLO996" s="45"/>
      <c r="DLP996" s="45"/>
      <c r="DLQ996" s="45"/>
      <c r="DLR996" s="45"/>
      <c r="DLS996" s="45"/>
      <c r="DLT996" s="45"/>
      <c r="DLU996" s="45"/>
      <c r="DLV996" s="45"/>
      <c r="DLW996" s="45"/>
      <c r="DLX996" s="45"/>
      <c r="DLY996" s="45"/>
      <c r="DLZ996" s="45"/>
      <c r="DMA996" s="45"/>
      <c r="DMB996" s="45"/>
      <c r="DMC996" s="45"/>
      <c r="DMD996" s="45"/>
      <c r="DME996" s="45"/>
      <c r="DMF996" s="45"/>
      <c r="DMG996" s="45"/>
      <c r="DMH996" s="45"/>
      <c r="DMI996" s="45"/>
      <c r="DMJ996" s="45"/>
      <c r="DMK996" s="45"/>
      <c r="DML996" s="45"/>
      <c r="DMM996" s="45"/>
      <c r="DMN996" s="45"/>
      <c r="DMO996" s="45"/>
      <c r="DMP996" s="45"/>
      <c r="DMQ996" s="45"/>
      <c r="DMR996" s="45"/>
      <c r="DMS996" s="45"/>
      <c r="DMT996" s="45"/>
      <c r="DMU996" s="45"/>
      <c r="DMV996" s="45"/>
      <c r="DMW996" s="45"/>
      <c r="DMX996" s="45"/>
      <c r="DMY996" s="45"/>
      <c r="DMZ996" s="45"/>
      <c r="DNA996" s="45"/>
      <c r="DNB996" s="45"/>
      <c r="DNC996" s="45"/>
      <c r="DND996" s="45"/>
      <c r="DNE996" s="45"/>
      <c r="DNF996" s="45"/>
      <c r="DNG996" s="45"/>
      <c r="DNH996" s="45"/>
      <c r="DNI996" s="45"/>
      <c r="DNJ996" s="45"/>
      <c r="DNK996" s="45"/>
      <c r="DNL996" s="45"/>
      <c r="DNM996" s="45"/>
      <c r="DNN996" s="45"/>
      <c r="DNO996" s="45"/>
      <c r="DNP996" s="45"/>
      <c r="DNQ996" s="45"/>
      <c r="DNR996" s="45"/>
      <c r="DNS996" s="45"/>
      <c r="DNT996" s="45"/>
      <c r="DNU996" s="45"/>
      <c r="DNV996" s="45"/>
      <c r="DNW996" s="45"/>
      <c r="DNX996" s="45"/>
      <c r="DNY996" s="45"/>
      <c r="DNZ996" s="45"/>
      <c r="DOA996" s="45"/>
      <c r="DOB996" s="45"/>
      <c r="DOC996" s="45"/>
      <c r="DOD996" s="45"/>
      <c r="DOE996" s="45"/>
      <c r="DOF996" s="45"/>
      <c r="DOG996" s="45"/>
      <c r="DOH996" s="45"/>
      <c r="DOI996" s="45"/>
      <c r="DOJ996" s="45"/>
      <c r="DOK996" s="45"/>
      <c r="DOL996" s="45"/>
      <c r="DOM996" s="45"/>
      <c r="DON996" s="45"/>
      <c r="DOO996" s="45"/>
      <c r="DOP996" s="45"/>
      <c r="DOQ996" s="45"/>
      <c r="DOR996" s="45"/>
      <c r="DOS996" s="45"/>
      <c r="DOT996" s="45"/>
      <c r="DOU996" s="45"/>
      <c r="DOV996" s="45"/>
      <c r="DOW996" s="45"/>
      <c r="DOX996" s="45"/>
      <c r="DOY996" s="45"/>
      <c r="DOZ996" s="45"/>
      <c r="DPA996" s="45"/>
      <c r="DPB996" s="45"/>
      <c r="DPC996" s="45"/>
      <c r="DPD996" s="45"/>
      <c r="DPE996" s="45"/>
      <c r="DPF996" s="45"/>
      <c r="DPG996" s="45"/>
      <c r="DPH996" s="45"/>
      <c r="DPI996" s="45"/>
      <c r="DPJ996" s="45"/>
      <c r="DPK996" s="45"/>
      <c r="DPL996" s="45"/>
      <c r="DPM996" s="45"/>
      <c r="DPN996" s="45"/>
      <c r="DPO996" s="45"/>
      <c r="DPP996" s="45"/>
      <c r="DPQ996" s="45"/>
      <c r="DPR996" s="45"/>
      <c r="DPS996" s="45"/>
      <c r="DPT996" s="45"/>
      <c r="DPU996" s="45"/>
      <c r="DPV996" s="45"/>
      <c r="DPW996" s="45"/>
      <c r="DPX996" s="45"/>
      <c r="DPY996" s="45"/>
      <c r="DPZ996" s="45"/>
      <c r="DQA996" s="45"/>
      <c r="DQB996" s="45"/>
      <c r="DQC996" s="45"/>
      <c r="DQD996" s="45"/>
      <c r="DQE996" s="45"/>
      <c r="DQF996" s="45"/>
      <c r="DQG996" s="45"/>
      <c r="DQH996" s="45"/>
      <c r="DQI996" s="45"/>
      <c r="DQJ996" s="45"/>
      <c r="DQK996" s="45"/>
      <c r="DQL996" s="45"/>
      <c r="DQM996" s="45"/>
      <c r="DQN996" s="45"/>
      <c r="DQO996" s="45"/>
      <c r="DQP996" s="45"/>
      <c r="DQQ996" s="45"/>
      <c r="DQR996" s="45"/>
      <c r="DQS996" s="45"/>
      <c r="DQT996" s="45"/>
      <c r="DQU996" s="45"/>
      <c r="DQV996" s="45"/>
      <c r="DQW996" s="45"/>
      <c r="DQX996" s="45"/>
      <c r="DQY996" s="45"/>
      <c r="DQZ996" s="45"/>
      <c r="DRA996" s="45"/>
      <c r="DRB996" s="45"/>
      <c r="DRC996" s="45"/>
      <c r="DRD996" s="45"/>
      <c r="DRE996" s="45"/>
      <c r="DRF996" s="45"/>
      <c r="DRG996" s="45"/>
      <c r="DRH996" s="45"/>
      <c r="DRI996" s="45"/>
      <c r="DRJ996" s="45"/>
      <c r="DRK996" s="45"/>
      <c r="DRL996" s="45"/>
      <c r="DRM996" s="45"/>
      <c r="DRN996" s="45"/>
      <c r="DRO996" s="45"/>
      <c r="DRP996" s="45"/>
      <c r="DRQ996" s="45"/>
      <c r="DRR996" s="45"/>
      <c r="DRS996" s="45"/>
      <c r="DRT996" s="45"/>
      <c r="DRU996" s="45"/>
      <c r="DRV996" s="45"/>
      <c r="DRW996" s="45"/>
      <c r="DRX996" s="45"/>
      <c r="DRY996" s="45"/>
      <c r="DRZ996" s="45"/>
      <c r="DSA996" s="45"/>
      <c r="DSB996" s="45"/>
      <c r="DSC996" s="45"/>
      <c r="DSD996" s="45"/>
      <c r="DSE996" s="45"/>
      <c r="DSF996" s="45"/>
      <c r="DSG996" s="45"/>
      <c r="DSH996" s="45"/>
      <c r="DSI996" s="45"/>
      <c r="DSJ996" s="45"/>
      <c r="DSK996" s="45"/>
      <c r="DSL996" s="45"/>
      <c r="DSM996" s="45"/>
      <c r="DSN996" s="45"/>
      <c r="DSO996" s="45"/>
      <c r="DSP996" s="45"/>
      <c r="DSQ996" s="45"/>
      <c r="DSR996" s="45"/>
      <c r="DSS996" s="45"/>
      <c r="DST996" s="45"/>
      <c r="DSU996" s="45"/>
      <c r="DSV996" s="45"/>
      <c r="DSW996" s="45"/>
      <c r="DSX996" s="45"/>
      <c r="DSY996" s="45"/>
      <c r="DSZ996" s="45"/>
      <c r="DTA996" s="45"/>
      <c r="DTB996" s="45"/>
      <c r="DTC996" s="45"/>
      <c r="DTD996" s="45"/>
      <c r="DTE996" s="45"/>
      <c r="DTF996" s="45"/>
      <c r="DTG996" s="45"/>
      <c r="DTH996" s="45"/>
      <c r="DTI996" s="45"/>
      <c r="DTJ996" s="45"/>
      <c r="DTK996" s="45"/>
      <c r="DTL996" s="45"/>
      <c r="DTM996" s="45"/>
      <c r="DTN996" s="45"/>
      <c r="DTO996" s="45"/>
      <c r="DTP996" s="45"/>
      <c r="DTQ996" s="45"/>
      <c r="DTR996" s="45"/>
      <c r="DTS996" s="45"/>
      <c r="DTT996" s="45"/>
      <c r="DTU996" s="45"/>
      <c r="DTV996" s="45"/>
      <c r="DTW996" s="45"/>
      <c r="DTX996" s="45"/>
      <c r="DTY996" s="45"/>
      <c r="DTZ996" s="45"/>
      <c r="DUA996" s="45"/>
      <c r="DUB996" s="45"/>
      <c r="DUC996" s="45"/>
      <c r="DUD996" s="45"/>
      <c r="DUE996" s="45"/>
      <c r="DUF996" s="45"/>
      <c r="DUG996" s="45"/>
      <c r="DUH996" s="45"/>
      <c r="DUI996" s="45"/>
      <c r="DUJ996" s="45"/>
      <c r="DUK996" s="45"/>
      <c r="DUL996" s="45"/>
      <c r="DUM996" s="45"/>
      <c r="DUN996" s="45"/>
      <c r="DUO996" s="45"/>
      <c r="DUP996" s="45"/>
      <c r="DUQ996" s="45"/>
      <c r="DUR996" s="45"/>
      <c r="DUS996" s="45"/>
      <c r="DUT996" s="45"/>
      <c r="DUU996" s="45"/>
      <c r="DUV996" s="45"/>
      <c r="DUW996" s="45"/>
      <c r="DUX996" s="45"/>
      <c r="DUY996" s="45"/>
      <c r="DUZ996" s="45"/>
      <c r="DVA996" s="45"/>
      <c r="DVB996" s="45"/>
      <c r="DVC996" s="45"/>
      <c r="DVD996" s="45"/>
      <c r="DVE996" s="45"/>
      <c r="DVF996" s="45"/>
      <c r="DVG996" s="45"/>
      <c r="DVH996" s="45"/>
      <c r="DVI996" s="45"/>
      <c r="DVJ996" s="45"/>
      <c r="DVK996" s="45"/>
      <c r="DVL996" s="45"/>
      <c r="DVM996" s="45"/>
      <c r="DVN996" s="45"/>
      <c r="DVO996" s="45"/>
      <c r="DVP996" s="45"/>
      <c r="DVQ996" s="45"/>
      <c r="DVR996" s="45"/>
      <c r="DVS996" s="45"/>
      <c r="DVT996" s="45"/>
      <c r="DVU996" s="45"/>
      <c r="DVV996" s="45"/>
      <c r="DVW996" s="45"/>
      <c r="DVX996" s="45"/>
      <c r="DVY996" s="45"/>
      <c r="DVZ996" s="45"/>
      <c r="DWA996" s="45"/>
      <c r="DWB996" s="45"/>
      <c r="DWC996" s="45"/>
      <c r="DWD996" s="45"/>
      <c r="DWE996" s="45"/>
      <c r="DWF996" s="45"/>
      <c r="DWG996" s="45"/>
      <c r="DWH996" s="45"/>
      <c r="DWI996" s="45"/>
      <c r="DWJ996" s="45"/>
      <c r="DWK996" s="45"/>
      <c r="DWL996" s="45"/>
      <c r="DWM996" s="45"/>
      <c r="DWN996" s="45"/>
      <c r="DWO996" s="45"/>
      <c r="DWP996" s="45"/>
      <c r="DWQ996" s="45"/>
      <c r="DWR996" s="45"/>
      <c r="DWS996" s="45"/>
      <c r="DWT996" s="45"/>
      <c r="DWU996" s="45"/>
      <c r="DWV996" s="45"/>
      <c r="DWW996" s="45"/>
      <c r="DWX996" s="45"/>
      <c r="DWY996" s="45"/>
      <c r="DWZ996" s="45"/>
      <c r="DXA996" s="45"/>
      <c r="DXB996" s="45"/>
      <c r="DXC996" s="45"/>
      <c r="DXD996" s="45"/>
      <c r="DXE996" s="45"/>
      <c r="DXF996" s="45"/>
      <c r="DXG996" s="45"/>
      <c r="DXH996" s="45"/>
      <c r="DXI996" s="45"/>
      <c r="DXJ996" s="45"/>
      <c r="DXK996" s="45"/>
      <c r="DXL996" s="45"/>
      <c r="DXM996" s="45"/>
      <c r="DXN996" s="45"/>
      <c r="DXO996" s="45"/>
      <c r="DXP996" s="45"/>
      <c r="DXQ996" s="45"/>
      <c r="DXR996" s="45"/>
      <c r="DXS996" s="45"/>
      <c r="DXT996" s="45"/>
      <c r="DXU996" s="45"/>
      <c r="DXV996" s="45"/>
      <c r="DXW996" s="45"/>
      <c r="DXX996" s="45"/>
      <c r="DXY996" s="45"/>
      <c r="DXZ996" s="45"/>
      <c r="DYA996" s="45"/>
      <c r="DYB996" s="45"/>
      <c r="DYC996" s="45"/>
      <c r="DYD996" s="45"/>
      <c r="DYE996" s="45"/>
      <c r="DYF996" s="45"/>
      <c r="DYG996" s="45"/>
      <c r="DYH996" s="45"/>
      <c r="DYI996" s="45"/>
      <c r="DYJ996" s="45"/>
      <c r="DYK996" s="45"/>
      <c r="DYL996" s="45"/>
      <c r="DYM996" s="45"/>
      <c r="DYN996" s="45"/>
      <c r="DYO996" s="45"/>
      <c r="DYP996" s="45"/>
      <c r="DYQ996" s="45"/>
      <c r="DYR996" s="45"/>
      <c r="DYS996" s="45"/>
      <c r="DYT996" s="45"/>
      <c r="DYU996" s="45"/>
      <c r="DYV996" s="45"/>
      <c r="DYW996" s="45"/>
      <c r="DYX996" s="45"/>
      <c r="DYY996" s="45"/>
      <c r="DYZ996" s="45"/>
      <c r="DZA996" s="45"/>
      <c r="DZB996" s="45"/>
      <c r="DZC996" s="45"/>
      <c r="DZD996" s="45"/>
      <c r="DZE996" s="45"/>
      <c r="DZF996" s="45"/>
      <c r="DZG996" s="45"/>
      <c r="DZH996" s="45"/>
      <c r="DZI996" s="45"/>
      <c r="DZJ996" s="45"/>
      <c r="DZK996" s="45"/>
      <c r="DZL996" s="45"/>
      <c r="DZM996" s="45"/>
      <c r="DZN996" s="45"/>
      <c r="DZO996" s="45"/>
      <c r="DZP996" s="45"/>
      <c r="DZQ996" s="45"/>
      <c r="DZR996" s="45"/>
      <c r="DZS996" s="45"/>
      <c r="DZT996" s="45"/>
      <c r="DZU996" s="45"/>
      <c r="DZV996" s="45"/>
      <c r="DZW996" s="45"/>
      <c r="DZX996" s="45"/>
      <c r="DZY996" s="45"/>
      <c r="DZZ996" s="45"/>
      <c r="EAA996" s="45"/>
      <c r="EAB996" s="45"/>
      <c r="EAC996" s="45"/>
      <c r="EAD996" s="45"/>
      <c r="EAE996" s="45"/>
      <c r="EAF996" s="45"/>
      <c r="EAG996" s="45"/>
      <c r="EAH996" s="45"/>
      <c r="EAI996" s="45"/>
      <c r="EAJ996" s="45"/>
      <c r="EAK996" s="45"/>
      <c r="EAL996" s="45"/>
      <c r="EAM996" s="45"/>
      <c r="EAN996" s="45"/>
      <c r="EAO996" s="45"/>
      <c r="EAP996" s="45"/>
      <c r="EAQ996" s="45"/>
      <c r="EAR996" s="45"/>
      <c r="EAS996" s="45"/>
      <c r="EAT996" s="45"/>
      <c r="EAU996" s="45"/>
      <c r="EAV996" s="45"/>
      <c r="EAW996" s="45"/>
      <c r="EAX996" s="45"/>
      <c r="EAY996" s="45"/>
      <c r="EAZ996" s="45"/>
      <c r="EBA996" s="45"/>
      <c r="EBB996" s="45"/>
      <c r="EBC996" s="45"/>
      <c r="EBD996" s="45"/>
      <c r="EBE996" s="45"/>
      <c r="EBF996" s="45"/>
      <c r="EBG996" s="45"/>
      <c r="EBH996" s="45"/>
      <c r="EBI996" s="45"/>
      <c r="EBJ996" s="45"/>
      <c r="EBK996" s="45"/>
      <c r="EBL996" s="45"/>
      <c r="EBM996" s="45"/>
      <c r="EBN996" s="45"/>
      <c r="EBO996" s="45"/>
      <c r="EBP996" s="45"/>
      <c r="EBQ996" s="45"/>
      <c r="EBR996" s="45"/>
      <c r="EBS996" s="45"/>
      <c r="EBT996" s="45"/>
      <c r="EBU996" s="45"/>
      <c r="EBV996" s="45"/>
      <c r="EBW996" s="45"/>
      <c r="EBX996" s="45"/>
      <c r="EBY996" s="45"/>
      <c r="EBZ996" s="45"/>
      <c r="ECA996" s="45"/>
      <c r="ECB996" s="45"/>
      <c r="ECC996" s="45"/>
      <c r="ECD996" s="45"/>
      <c r="ECE996" s="45"/>
      <c r="ECF996" s="45"/>
      <c r="ECG996" s="45"/>
      <c r="ECH996" s="45"/>
      <c r="ECI996" s="45"/>
      <c r="ECJ996" s="45"/>
      <c r="ECK996" s="45"/>
      <c r="ECL996" s="45"/>
      <c r="ECM996" s="45"/>
      <c r="ECN996" s="45"/>
      <c r="ECO996" s="45"/>
      <c r="ECP996" s="45"/>
      <c r="ECQ996" s="45"/>
      <c r="ECR996" s="45"/>
      <c r="ECS996" s="45"/>
      <c r="ECT996" s="45"/>
      <c r="ECU996" s="45"/>
      <c r="ECV996" s="45"/>
      <c r="ECW996" s="45"/>
      <c r="ECX996" s="45"/>
      <c r="ECY996" s="45"/>
      <c r="ECZ996" s="45"/>
      <c r="EDA996" s="45"/>
      <c r="EDB996" s="45"/>
      <c r="EDC996" s="45"/>
      <c r="EDD996" s="45"/>
      <c r="EDE996" s="45"/>
      <c r="EDF996" s="45"/>
      <c r="EDG996" s="45"/>
      <c r="EDH996" s="45"/>
      <c r="EDI996" s="45"/>
      <c r="EDJ996" s="45"/>
      <c r="EDK996" s="45"/>
      <c r="EDL996" s="45"/>
      <c r="EDM996" s="45"/>
      <c r="EDN996" s="45"/>
      <c r="EDO996" s="45"/>
      <c r="EDP996" s="45"/>
      <c r="EDQ996" s="45"/>
      <c r="EDR996" s="45"/>
      <c r="EDS996" s="45"/>
      <c r="EDT996" s="45"/>
      <c r="EDU996" s="45"/>
      <c r="EDV996" s="45"/>
      <c r="EDW996" s="45"/>
      <c r="EDX996" s="45"/>
      <c r="EDY996" s="45"/>
      <c r="EDZ996" s="45"/>
      <c r="EEA996" s="45"/>
      <c r="EEB996" s="45"/>
      <c r="EEC996" s="45"/>
      <c r="EED996" s="45"/>
      <c r="EEE996" s="45"/>
      <c r="EEF996" s="45"/>
      <c r="EEG996" s="45"/>
      <c r="EEH996" s="45"/>
      <c r="EEI996" s="45"/>
      <c r="EEJ996" s="45"/>
      <c r="EEK996" s="45"/>
      <c r="EEL996" s="45"/>
      <c r="EEM996" s="45"/>
      <c r="EEN996" s="45"/>
      <c r="EEO996" s="45"/>
      <c r="EEP996" s="45"/>
      <c r="EEQ996" s="45"/>
      <c r="EER996" s="45"/>
      <c r="EES996" s="45"/>
      <c r="EET996" s="45"/>
      <c r="EEU996" s="45"/>
      <c r="EEV996" s="45"/>
      <c r="EEW996" s="45"/>
      <c r="EEX996" s="45"/>
      <c r="EEY996" s="45"/>
      <c r="EEZ996" s="45"/>
      <c r="EFA996" s="45"/>
      <c r="EFB996" s="45"/>
      <c r="EFC996" s="45"/>
      <c r="EFD996" s="45"/>
      <c r="EFE996" s="45"/>
      <c r="EFF996" s="45"/>
      <c r="EFG996" s="45"/>
      <c r="EFH996" s="45"/>
      <c r="EFI996" s="45"/>
      <c r="EFJ996" s="45"/>
      <c r="EFK996" s="45"/>
      <c r="EFL996" s="45"/>
      <c r="EFM996" s="45"/>
      <c r="EFN996" s="45"/>
      <c r="EFO996" s="45"/>
      <c r="EFP996" s="45"/>
      <c r="EFQ996" s="45"/>
      <c r="EFR996" s="45"/>
      <c r="EFS996" s="45"/>
      <c r="EFT996" s="45"/>
      <c r="EFU996" s="45"/>
      <c r="EFV996" s="45"/>
      <c r="EFW996" s="45"/>
      <c r="EFX996" s="45"/>
      <c r="EFY996" s="45"/>
      <c r="EFZ996" s="45"/>
      <c r="EGA996" s="45"/>
      <c r="EGB996" s="45"/>
      <c r="EGC996" s="45"/>
      <c r="EGD996" s="45"/>
      <c r="EGE996" s="45"/>
      <c r="EGF996" s="45"/>
      <c r="EGG996" s="45"/>
      <c r="EGH996" s="45"/>
      <c r="EGI996" s="45"/>
      <c r="EGJ996" s="45"/>
      <c r="EGK996" s="45"/>
      <c r="EGL996" s="45"/>
      <c r="EGM996" s="45"/>
      <c r="EGN996" s="45"/>
      <c r="EGO996" s="45"/>
      <c r="EGP996" s="45"/>
      <c r="EGQ996" s="45"/>
      <c r="EGR996" s="45"/>
      <c r="EGS996" s="45"/>
      <c r="EGT996" s="45"/>
      <c r="EGU996" s="45"/>
      <c r="EGV996" s="45"/>
      <c r="EGW996" s="45"/>
      <c r="EGX996" s="45"/>
      <c r="EGY996" s="45"/>
      <c r="EGZ996" s="45"/>
      <c r="EHA996" s="45"/>
      <c r="EHB996" s="45"/>
      <c r="EHC996" s="45"/>
      <c r="EHD996" s="45"/>
      <c r="EHE996" s="45"/>
      <c r="EHF996" s="45"/>
      <c r="EHG996" s="45"/>
      <c r="EHH996" s="45"/>
      <c r="EHI996" s="45"/>
      <c r="EHJ996" s="45"/>
      <c r="EHK996" s="45"/>
      <c r="EHL996" s="45"/>
      <c r="EHM996" s="45"/>
      <c r="EHN996" s="45"/>
      <c r="EHO996" s="45"/>
      <c r="EHP996" s="45"/>
      <c r="EHQ996" s="45"/>
      <c r="EHR996" s="45"/>
      <c r="EHS996" s="45"/>
      <c r="EHT996" s="45"/>
      <c r="EHU996" s="45"/>
      <c r="EHV996" s="45"/>
      <c r="EHW996" s="45"/>
      <c r="EHX996" s="45"/>
      <c r="EHY996" s="45"/>
      <c r="EHZ996" s="45"/>
      <c r="EIA996" s="45"/>
      <c r="EIB996" s="45"/>
      <c r="EIC996" s="45"/>
      <c r="EID996" s="45"/>
      <c r="EIE996" s="45"/>
      <c r="EIF996" s="45"/>
      <c r="EIG996" s="45"/>
      <c r="EIH996" s="45"/>
      <c r="EII996" s="45"/>
      <c r="EIJ996" s="45"/>
      <c r="EIK996" s="45"/>
      <c r="EIL996" s="45"/>
      <c r="EIM996" s="45"/>
      <c r="EIN996" s="45"/>
      <c r="EIO996" s="45"/>
      <c r="EIP996" s="45"/>
      <c r="EIQ996" s="45"/>
      <c r="EIR996" s="45"/>
      <c r="EIS996" s="45"/>
      <c r="EIT996" s="45"/>
      <c r="EIU996" s="45"/>
      <c r="EIV996" s="45"/>
      <c r="EIW996" s="45"/>
      <c r="EIX996" s="45"/>
      <c r="EIY996" s="45"/>
      <c r="EIZ996" s="45"/>
      <c r="EJA996" s="45"/>
      <c r="EJB996" s="45"/>
      <c r="EJC996" s="45"/>
      <c r="EJD996" s="45"/>
      <c r="EJE996" s="45"/>
      <c r="EJF996" s="45"/>
      <c r="EJG996" s="45"/>
      <c r="EJH996" s="45"/>
      <c r="EJI996" s="45"/>
      <c r="EJJ996" s="45"/>
      <c r="EJK996" s="45"/>
      <c r="EJL996" s="45"/>
      <c r="EJM996" s="45"/>
      <c r="EJN996" s="45"/>
      <c r="EJO996" s="45"/>
      <c r="EJP996" s="45"/>
      <c r="EJQ996" s="45"/>
      <c r="EJR996" s="45"/>
      <c r="EJS996" s="45"/>
      <c r="EJT996" s="45"/>
      <c r="EJU996" s="45"/>
      <c r="EJV996" s="45"/>
      <c r="EJW996" s="45"/>
      <c r="EJX996" s="45"/>
      <c r="EJY996" s="45"/>
      <c r="EJZ996" s="45"/>
      <c r="EKA996" s="45"/>
      <c r="EKB996" s="45"/>
      <c r="EKC996" s="45"/>
      <c r="EKD996" s="45"/>
      <c r="EKE996" s="45"/>
      <c r="EKF996" s="45"/>
      <c r="EKG996" s="45"/>
      <c r="EKH996" s="45"/>
      <c r="EKI996" s="45"/>
      <c r="EKJ996" s="45"/>
      <c r="EKK996" s="45"/>
      <c r="EKL996" s="45"/>
      <c r="EKM996" s="45"/>
      <c r="EKN996" s="45"/>
      <c r="EKO996" s="45"/>
      <c r="EKP996" s="45"/>
      <c r="EKQ996" s="45"/>
      <c r="EKR996" s="45"/>
      <c r="EKS996" s="45"/>
      <c r="EKT996" s="45"/>
      <c r="EKU996" s="45"/>
      <c r="EKV996" s="45"/>
      <c r="EKW996" s="45"/>
      <c r="EKX996" s="45"/>
      <c r="EKY996" s="45"/>
      <c r="EKZ996" s="45"/>
      <c r="ELA996" s="45"/>
      <c r="ELB996" s="45"/>
      <c r="ELC996" s="45"/>
      <c r="ELD996" s="45"/>
      <c r="ELE996" s="45"/>
      <c r="ELF996" s="45"/>
      <c r="ELG996" s="45"/>
      <c r="ELH996" s="45"/>
      <c r="ELI996" s="45"/>
      <c r="ELJ996" s="45"/>
      <c r="ELK996" s="45"/>
      <c r="ELL996" s="45"/>
      <c r="ELM996" s="45"/>
      <c r="ELN996" s="45"/>
      <c r="ELO996" s="45"/>
      <c r="ELP996" s="45"/>
      <c r="ELQ996" s="45"/>
      <c r="ELR996" s="45"/>
      <c r="ELS996" s="45"/>
      <c r="ELT996" s="45"/>
      <c r="ELU996" s="45"/>
      <c r="ELV996" s="45"/>
      <c r="ELW996" s="45"/>
      <c r="ELX996" s="45"/>
      <c r="ELY996" s="45"/>
      <c r="ELZ996" s="45"/>
      <c r="EMA996" s="45"/>
      <c r="EMB996" s="45"/>
      <c r="EMC996" s="45"/>
      <c r="EMD996" s="45"/>
      <c r="EME996" s="45"/>
      <c r="EMF996" s="45"/>
      <c r="EMG996" s="45"/>
      <c r="EMH996" s="45"/>
      <c r="EMI996" s="45"/>
      <c r="EMJ996" s="45"/>
      <c r="EMK996" s="45"/>
      <c r="EML996" s="45"/>
      <c r="EMM996" s="45"/>
      <c r="EMN996" s="45"/>
      <c r="EMO996" s="45"/>
      <c r="EMP996" s="45"/>
      <c r="EMQ996" s="45"/>
      <c r="EMR996" s="45"/>
      <c r="EMS996" s="45"/>
      <c r="EMT996" s="45"/>
      <c r="EMU996" s="45"/>
      <c r="EMV996" s="45"/>
      <c r="EMW996" s="45"/>
      <c r="EMX996" s="45"/>
      <c r="EMY996" s="45"/>
      <c r="EMZ996" s="45"/>
      <c r="ENA996" s="45"/>
      <c r="ENB996" s="45"/>
      <c r="ENC996" s="45"/>
      <c r="END996" s="45"/>
      <c r="ENE996" s="45"/>
      <c r="ENF996" s="45"/>
      <c r="ENG996" s="45"/>
      <c r="ENH996" s="45"/>
      <c r="ENI996" s="45"/>
      <c r="ENJ996" s="45"/>
      <c r="ENK996" s="45"/>
      <c r="ENL996" s="45"/>
      <c r="ENM996" s="45"/>
      <c r="ENN996" s="45"/>
      <c r="ENO996" s="45"/>
      <c r="ENP996" s="45"/>
      <c r="ENQ996" s="45"/>
      <c r="ENR996" s="45"/>
      <c r="ENS996" s="45"/>
      <c r="ENT996" s="45"/>
      <c r="ENU996" s="45"/>
      <c r="ENV996" s="45"/>
      <c r="ENW996" s="45"/>
      <c r="ENX996" s="45"/>
      <c r="ENY996" s="45"/>
      <c r="ENZ996" s="45"/>
      <c r="EOA996" s="45"/>
      <c r="EOB996" s="45"/>
      <c r="EOC996" s="45"/>
      <c r="EOD996" s="45"/>
      <c r="EOE996" s="45"/>
      <c r="EOF996" s="45"/>
      <c r="EOG996" s="45"/>
      <c r="EOH996" s="45"/>
      <c r="EOI996" s="45"/>
      <c r="EOJ996" s="45"/>
      <c r="EOK996" s="45"/>
      <c r="EOL996" s="45"/>
      <c r="EOM996" s="45"/>
      <c r="EON996" s="45"/>
      <c r="EOO996" s="45"/>
      <c r="EOP996" s="45"/>
      <c r="EOQ996" s="45"/>
      <c r="EOR996" s="45"/>
      <c r="EOS996" s="45"/>
      <c r="EOT996" s="45"/>
      <c r="EOU996" s="45"/>
      <c r="EOV996" s="45"/>
      <c r="EOW996" s="45"/>
      <c r="EOX996" s="45"/>
      <c r="EOY996" s="45"/>
      <c r="EOZ996" s="45"/>
      <c r="EPA996" s="45"/>
      <c r="EPB996" s="45"/>
      <c r="EPC996" s="45"/>
      <c r="EPD996" s="45"/>
      <c r="EPE996" s="45"/>
      <c r="EPF996" s="45"/>
      <c r="EPG996" s="45"/>
      <c r="EPH996" s="45"/>
      <c r="EPI996" s="45"/>
      <c r="EPJ996" s="45"/>
      <c r="EPK996" s="45"/>
      <c r="EPL996" s="45"/>
      <c r="EPM996" s="45"/>
      <c r="EPN996" s="45"/>
      <c r="EPO996" s="45"/>
      <c r="EPP996" s="45"/>
      <c r="EPQ996" s="45"/>
      <c r="EPR996" s="45"/>
      <c r="EPS996" s="45"/>
      <c r="EPT996" s="45"/>
      <c r="EPU996" s="45"/>
      <c r="EPV996" s="45"/>
      <c r="EPW996" s="45"/>
      <c r="EPX996" s="45"/>
      <c r="EPY996" s="45"/>
      <c r="EPZ996" s="45"/>
      <c r="EQA996" s="45"/>
      <c r="EQB996" s="45"/>
      <c r="EQC996" s="45"/>
      <c r="EQD996" s="45"/>
      <c r="EQE996" s="45"/>
      <c r="EQF996" s="45"/>
      <c r="EQG996" s="45"/>
      <c r="EQH996" s="45"/>
      <c r="EQI996" s="45"/>
      <c r="EQJ996" s="45"/>
      <c r="EQK996" s="45"/>
      <c r="EQL996" s="45"/>
      <c r="EQM996" s="45"/>
      <c r="EQN996" s="45"/>
      <c r="EQO996" s="45"/>
      <c r="EQP996" s="45"/>
      <c r="EQQ996" s="45"/>
      <c r="EQR996" s="45"/>
      <c r="EQS996" s="45"/>
      <c r="EQT996" s="45"/>
      <c r="EQU996" s="45"/>
      <c r="EQV996" s="45"/>
      <c r="EQW996" s="45"/>
      <c r="EQX996" s="45"/>
      <c r="EQY996" s="45"/>
      <c r="EQZ996" s="45"/>
      <c r="ERA996" s="45"/>
      <c r="ERB996" s="45"/>
      <c r="ERC996" s="45"/>
      <c r="ERD996" s="45"/>
      <c r="ERE996" s="45"/>
      <c r="ERF996" s="45"/>
      <c r="ERG996" s="45"/>
      <c r="ERH996" s="45"/>
      <c r="ERI996" s="45"/>
      <c r="ERJ996" s="45"/>
      <c r="ERK996" s="45"/>
      <c r="ERL996" s="45"/>
      <c r="ERM996" s="45"/>
      <c r="ERN996" s="45"/>
      <c r="ERO996" s="45"/>
      <c r="ERP996" s="45"/>
      <c r="ERQ996" s="45"/>
      <c r="ERR996" s="45"/>
      <c r="ERS996" s="45"/>
      <c r="ERT996" s="45"/>
      <c r="ERU996" s="45"/>
      <c r="ERV996" s="45"/>
      <c r="ERW996" s="45"/>
      <c r="ERX996" s="45"/>
      <c r="ERY996" s="45"/>
      <c r="ERZ996" s="45"/>
      <c r="ESA996" s="45"/>
      <c r="ESB996" s="45"/>
      <c r="ESC996" s="45"/>
      <c r="ESD996" s="45"/>
      <c r="ESE996" s="45"/>
      <c r="ESF996" s="45"/>
      <c r="ESG996" s="45"/>
      <c r="ESH996" s="45"/>
      <c r="ESI996" s="45"/>
      <c r="ESJ996" s="45"/>
      <c r="ESK996" s="45"/>
      <c r="ESL996" s="45"/>
      <c r="ESM996" s="45"/>
      <c r="ESN996" s="45"/>
      <c r="ESO996" s="45"/>
      <c r="ESP996" s="45"/>
      <c r="ESQ996" s="45"/>
      <c r="ESR996" s="45"/>
      <c r="ESS996" s="45"/>
      <c r="EST996" s="45"/>
      <c r="ESU996" s="45"/>
      <c r="ESV996" s="45"/>
      <c r="ESW996" s="45"/>
      <c r="ESX996" s="45"/>
      <c r="ESY996" s="45"/>
      <c r="ESZ996" s="45"/>
      <c r="ETA996" s="45"/>
      <c r="ETB996" s="45"/>
      <c r="ETC996" s="45"/>
      <c r="ETD996" s="45"/>
      <c r="ETE996" s="45"/>
      <c r="ETF996" s="45"/>
      <c r="ETG996" s="45"/>
      <c r="ETH996" s="45"/>
      <c r="ETI996" s="45"/>
      <c r="ETJ996" s="45"/>
      <c r="ETK996" s="45"/>
      <c r="ETL996" s="45"/>
      <c r="ETM996" s="45"/>
      <c r="ETN996" s="45"/>
      <c r="ETO996" s="45"/>
      <c r="ETP996" s="45"/>
      <c r="ETQ996" s="45"/>
      <c r="ETR996" s="45"/>
      <c r="ETS996" s="45"/>
      <c r="ETT996" s="45"/>
      <c r="ETU996" s="45"/>
      <c r="ETV996" s="45"/>
      <c r="ETW996" s="45"/>
      <c r="ETX996" s="45"/>
      <c r="ETY996" s="45"/>
      <c r="ETZ996" s="45"/>
      <c r="EUA996" s="45"/>
      <c r="EUB996" s="45"/>
      <c r="EUC996" s="45"/>
      <c r="EUD996" s="45"/>
      <c r="EUE996" s="45"/>
      <c r="EUF996" s="45"/>
      <c r="EUG996" s="45"/>
      <c r="EUH996" s="45"/>
      <c r="EUI996" s="45"/>
      <c r="EUJ996" s="45"/>
      <c r="EUK996" s="45"/>
      <c r="EUL996" s="45"/>
      <c r="EUM996" s="45"/>
      <c r="EUN996" s="45"/>
      <c r="EUO996" s="45"/>
      <c r="EUP996" s="45"/>
      <c r="EUQ996" s="45"/>
      <c r="EUR996" s="45"/>
      <c r="EUS996" s="45"/>
      <c r="EUT996" s="45"/>
      <c r="EUU996" s="45"/>
      <c r="EUV996" s="45"/>
      <c r="EUW996" s="45"/>
      <c r="EUX996" s="45"/>
      <c r="EUY996" s="45"/>
      <c r="EUZ996" s="45"/>
      <c r="EVA996" s="45"/>
      <c r="EVB996" s="45"/>
      <c r="EVC996" s="45"/>
      <c r="EVD996" s="45"/>
      <c r="EVE996" s="45"/>
      <c r="EVF996" s="45"/>
      <c r="EVG996" s="45"/>
      <c r="EVH996" s="45"/>
      <c r="EVI996" s="45"/>
      <c r="EVJ996" s="45"/>
      <c r="EVK996" s="45"/>
      <c r="EVL996" s="45"/>
      <c r="EVM996" s="45"/>
      <c r="EVN996" s="45"/>
      <c r="EVO996" s="45"/>
      <c r="EVP996" s="45"/>
      <c r="EVQ996" s="45"/>
      <c r="EVR996" s="45"/>
      <c r="EVS996" s="45"/>
      <c r="EVT996" s="45"/>
      <c r="EVU996" s="45"/>
      <c r="EVV996" s="45"/>
      <c r="EVW996" s="45"/>
      <c r="EVX996" s="45"/>
      <c r="EVY996" s="45"/>
      <c r="EVZ996" s="45"/>
      <c r="EWA996" s="45"/>
      <c r="EWB996" s="45"/>
      <c r="EWC996" s="45"/>
      <c r="EWD996" s="45"/>
      <c r="EWE996" s="45"/>
      <c r="EWF996" s="45"/>
      <c r="EWG996" s="45"/>
      <c r="EWH996" s="45"/>
      <c r="EWI996" s="45"/>
      <c r="EWJ996" s="45"/>
      <c r="EWK996" s="45"/>
      <c r="EWL996" s="45"/>
      <c r="EWM996" s="45"/>
      <c r="EWN996" s="45"/>
      <c r="EWO996" s="45"/>
      <c r="EWP996" s="45"/>
      <c r="EWQ996" s="45"/>
      <c r="EWR996" s="45"/>
      <c r="EWS996" s="45"/>
      <c r="EWT996" s="45"/>
      <c r="EWU996" s="45"/>
      <c r="EWV996" s="45"/>
      <c r="EWW996" s="45"/>
      <c r="EWX996" s="45"/>
      <c r="EWY996" s="45"/>
      <c r="EWZ996" s="45"/>
      <c r="EXA996" s="45"/>
      <c r="EXB996" s="45"/>
      <c r="EXC996" s="45"/>
      <c r="EXD996" s="45"/>
      <c r="EXE996" s="45"/>
      <c r="EXF996" s="45"/>
      <c r="EXG996" s="45"/>
      <c r="EXH996" s="45"/>
      <c r="EXI996" s="45"/>
      <c r="EXJ996" s="45"/>
      <c r="EXK996" s="45"/>
      <c r="EXL996" s="45"/>
      <c r="EXM996" s="45"/>
      <c r="EXN996" s="45"/>
      <c r="EXO996" s="45"/>
      <c r="EXP996" s="45"/>
      <c r="EXQ996" s="45"/>
      <c r="EXR996" s="45"/>
      <c r="EXS996" s="45"/>
      <c r="EXT996" s="45"/>
      <c r="EXU996" s="45"/>
      <c r="EXV996" s="45"/>
      <c r="EXW996" s="45"/>
      <c r="EXX996" s="45"/>
      <c r="EXY996" s="45"/>
      <c r="EXZ996" s="45"/>
      <c r="EYA996" s="45"/>
      <c r="EYB996" s="45"/>
      <c r="EYC996" s="45"/>
      <c r="EYD996" s="45"/>
      <c r="EYE996" s="45"/>
      <c r="EYF996" s="45"/>
      <c r="EYG996" s="45"/>
      <c r="EYH996" s="45"/>
      <c r="EYI996" s="45"/>
      <c r="EYJ996" s="45"/>
      <c r="EYK996" s="45"/>
      <c r="EYL996" s="45"/>
      <c r="EYM996" s="45"/>
      <c r="EYN996" s="45"/>
      <c r="EYO996" s="45"/>
      <c r="EYP996" s="45"/>
      <c r="EYQ996" s="45"/>
      <c r="EYR996" s="45"/>
      <c r="EYS996" s="45"/>
      <c r="EYT996" s="45"/>
      <c r="EYU996" s="45"/>
      <c r="EYV996" s="45"/>
      <c r="EYW996" s="45"/>
      <c r="EYX996" s="45"/>
      <c r="EYY996" s="45"/>
      <c r="EYZ996" s="45"/>
      <c r="EZA996" s="45"/>
      <c r="EZB996" s="45"/>
      <c r="EZC996" s="45"/>
      <c r="EZD996" s="45"/>
      <c r="EZE996" s="45"/>
      <c r="EZF996" s="45"/>
      <c r="EZG996" s="45"/>
      <c r="EZH996" s="45"/>
      <c r="EZI996" s="45"/>
      <c r="EZJ996" s="45"/>
      <c r="EZK996" s="45"/>
      <c r="EZL996" s="45"/>
      <c r="EZM996" s="45"/>
      <c r="EZN996" s="45"/>
      <c r="EZO996" s="45"/>
      <c r="EZP996" s="45"/>
      <c r="EZQ996" s="45"/>
      <c r="EZR996" s="45"/>
      <c r="EZS996" s="45"/>
      <c r="EZT996" s="45"/>
      <c r="EZU996" s="45"/>
      <c r="EZV996" s="45"/>
      <c r="EZW996" s="45"/>
      <c r="EZX996" s="45"/>
      <c r="EZY996" s="45"/>
      <c r="EZZ996" s="45"/>
      <c r="FAA996" s="45"/>
      <c r="FAB996" s="45"/>
      <c r="FAC996" s="45"/>
      <c r="FAD996" s="45"/>
      <c r="FAE996" s="45"/>
      <c r="FAF996" s="45"/>
      <c r="FAG996" s="45"/>
      <c r="FAH996" s="45"/>
      <c r="FAI996" s="45"/>
      <c r="FAJ996" s="45"/>
      <c r="FAK996" s="45"/>
      <c r="FAL996" s="45"/>
      <c r="FAM996" s="45"/>
      <c r="FAN996" s="45"/>
      <c r="FAO996" s="45"/>
      <c r="FAP996" s="45"/>
      <c r="FAQ996" s="45"/>
      <c r="FAR996" s="45"/>
      <c r="FAS996" s="45"/>
      <c r="FAT996" s="45"/>
      <c r="FAU996" s="45"/>
      <c r="FAV996" s="45"/>
      <c r="FAW996" s="45"/>
      <c r="FAX996" s="45"/>
      <c r="FAY996" s="45"/>
      <c r="FAZ996" s="45"/>
      <c r="FBA996" s="45"/>
      <c r="FBB996" s="45"/>
      <c r="FBC996" s="45"/>
      <c r="FBD996" s="45"/>
      <c r="FBE996" s="45"/>
      <c r="FBF996" s="45"/>
      <c r="FBG996" s="45"/>
      <c r="FBH996" s="45"/>
      <c r="FBI996" s="45"/>
      <c r="FBJ996" s="45"/>
      <c r="FBK996" s="45"/>
      <c r="FBL996" s="45"/>
      <c r="FBM996" s="45"/>
      <c r="FBN996" s="45"/>
      <c r="FBO996" s="45"/>
      <c r="FBP996" s="45"/>
      <c r="FBQ996" s="45"/>
      <c r="FBR996" s="45"/>
      <c r="FBS996" s="45"/>
      <c r="FBT996" s="45"/>
      <c r="FBU996" s="45"/>
      <c r="FBV996" s="45"/>
      <c r="FBW996" s="45"/>
      <c r="FBX996" s="45"/>
      <c r="FBY996" s="45"/>
      <c r="FBZ996" s="45"/>
      <c r="FCA996" s="45"/>
      <c r="FCB996" s="45"/>
      <c r="FCC996" s="45"/>
      <c r="FCD996" s="45"/>
      <c r="FCE996" s="45"/>
      <c r="FCF996" s="45"/>
      <c r="FCG996" s="45"/>
      <c r="FCH996" s="45"/>
      <c r="FCI996" s="45"/>
      <c r="FCJ996" s="45"/>
      <c r="FCK996" s="45"/>
      <c r="FCL996" s="45"/>
      <c r="FCM996" s="45"/>
      <c r="FCN996" s="45"/>
      <c r="FCO996" s="45"/>
      <c r="FCP996" s="45"/>
      <c r="FCQ996" s="45"/>
      <c r="FCR996" s="45"/>
      <c r="FCS996" s="45"/>
      <c r="FCT996" s="45"/>
      <c r="FCU996" s="45"/>
      <c r="FCV996" s="45"/>
      <c r="FCW996" s="45"/>
      <c r="FCX996" s="45"/>
      <c r="FCY996" s="45"/>
      <c r="FCZ996" s="45"/>
      <c r="FDA996" s="45"/>
      <c r="FDB996" s="45"/>
      <c r="FDC996" s="45"/>
      <c r="FDD996" s="45"/>
      <c r="FDE996" s="45"/>
      <c r="FDF996" s="45"/>
      <c r="FDG996" s="45"/>
      <c r="FDH996" s="45"/>
      <c r="FDI996" s="45"/>
      <c r="FDJ996" s="45"/>
      <c r="FDK996" s="45"/>
      <c r="FDL996" s="45"/>
      <c r="FDM996" s="45"/>
      <c r="FDN996" s="45"/>
      <c r="FDO996" s="45"/>
      <c r="FDP996" s="45"/>
      <c r="FDQ996" s="45"/>
      <c r="FDR996" s="45"/>
      <c r="FDS996" s="45"/>
      <c r="FDT996" s="45"/>
      <c r="FDU996" s="45"/>
      <c r="FDV996" s="45"/>
      <c r="FDW996" s="45"/>
      <c r="FDX996" s="45"/>
      <c r="FDY996" s="45"/>
      <c r="FDZ996" s="45"/>
      <c r="FEA996" s="45"/>
      <c r="FEB996" s="45"/>
      <c r="FEC996" s="45"/>
      <c r="FED996" s="45"/>
      <c r="FEE996" s="45"/>
      <c r="FEF996" s="45"/>
      <c r="FEG996" s="45"/>
      <c r="FEH996" s="45"/>
      <c r="FEI996" s="45"/>
      <c r="FEJ996" s="45"/>
      <c r="FEK996" s="45"/>
      <c r="FEL996" s="45"/>
      <c r="FEM996" s="45"/>
      <c r="FEN996" s="45"/>
      <c r="FEO996" s="45"/>
      <c r="FEP996" s="45"/>
      <c r="FEQ996" s="45"/>
      <c r="FER996" s="45"/>
      <c r="FES996" s="45"/>
      <c r="FET996" s="45"/>
      <c r="FEU996" s="45"/>
      <c r="FEV996" s="45"/>
      <c r="FEW996" s="45"/>
      <c r="FEX996" s="45"/>
      <c r="FEY996" s="45"/>
      <c r="FEZ996" s="45"/>
      <c r="FFA996" s="45"/>
      <c r="FFB996" s="45"/>
      <c r="FFC996" s="45"/>
      <c r="FFD996" s="45"/>
      <c r="FFE996" s="45"/>
      <c r="FFF996" s="45"/>
      <c r="FFG996" s="45"/>
      <c r="FFH996" s="45"/>
      <c r="FFI996" s="45"/>
      <c r="FFJ996" s="45"/>
      <c r="FFK996" s="45"/>
      <c r="FFL996" s="45"/>
      <c r="FFM996" s="45"/>
      <c r="FFN996" s="45"/>
      <c r="FFO996" s="45"/>
      <c r="FFP996" s="45"/>
      <c r="FFQ996" s="45"/>
      <c r="FFR996" s="45"/>
      <c r="FFS996" s="45"/>
      <c r="FFT996" s="45"/>
      <c r="FFU996" s="45"/>
      <c r="FFV996" s="45"/>
      <c r="FFW996" s="45"/>
      <c r="FFX996" s="45"/>
      <c r="FFY996" s="45"/>
      <c r="FFZ996" s="45"/>
      <c r="FGA996" s="45"/>
      <c r="FGB996" s="45"/>
      <c r="FGC996" s="45"/>
      <c r="FGD996" s="45"/>
      <c r="FGE996" s="45"/>
      <c r="FGF996" s="45"/>
      <c r="FGG996" s="45"/>
      <c r="FGH996" s="45"/>
      <c r="FGI996" s="45"/>
      <c r="FGJ996" s="45"/>
      <c r="FGK996" s="45"/>
      <c r="FGL996" s="45"/>
      <c r="FGM996" s="45"/>
      <c r="FGN996" s="45"/>
      <c r="FGO996" s="45"/>
      <c r="FGP996" s="45"/>
      <c r="FGQ996" s="45"/>
      <c r="FGR996" s="45"/>
      <c r="FGS996" s="45"/>
      <c r="FGT996" s="45"/>
      <c r="FGU996" s="45"/>
      <c r="FGV996" s="45"/>
      <c r="FGW996" s="45"/>
      <c r="FGX996" s="45"/>
      <c r="FGY996" s="45"/>
      <c r="FGZ996" s="45"/>
      <c r="FHA996" s="45"/>
      <c r="FHB996" s="45"/>
      <c r="FHC996" s="45"/>
      <c r="FHD996" s="45"/>
      <c r="FHE996" s="45"/>
      <c r="FHF996" s="45"/>
      <c r="FHG996" s="45"/>
      <c r="FHH996" s="45"/>
      <c r="FHI996" s="45"/>
      <c r="FHJ996" s="45"/>
      <c r="FHK996" s="45"/>
      <c r="FHL996" s="45"/>
      <c r="FHM996" s="45"/>
      <c r="FHN996" s="45"/>
      <c r="FHO996" s="45"/>
      <c r="FHP996" s="45"/>
      <c r="FHQ996" s="45"/>
      <c r="FHR996" s="45"/>
      <c r="FHS996" s="45"/>
      <c r="FHT996" s="45"/>
      <c r="FHU996" s="45"/>
      <c r="FHV996" s="45"/>
      <c r="FHW996" s="45"/>
      <c r="FHX996" s="45"/>
      <c r="FHY996" s="45"/>
      <c r="FHZ996" s="45"/>
      <c r="FIA996" s="45"/>
      <c r="FIB996" s="45"/>
      <c r="FIC996" s="45"/>
      <c r="FID996" s="45"/>
      <c r="FIE996" s="45"/>
      <c r="FIF996" s="45"/>
      <c r="FIG996" s="45"/>
      <c r="FIH996" s="45"/>
      <c r="FII996" s="45"/>
      <c r="FIJ996" s="45"/>
      <c r="FIK996" s="45"/>
      <c r="FIL996" s="45"/>
      <c r="FIM996" s="45"/>
      <c r="FIN996" s="45"/>
      <c r="FIO996" s="45"/>
      <c r="FIP996" s="45"/>
      <c r="FIQ996" s="45"/>
      <c r="FIR996" s="45"/>
      <c r="FIS996" s="45"/>
      <c r="FIT996" s="45"/>
      <c r="FIU996" s="45"/>
      <c r="FIV996" s="45"/>
      <c r="FIW996" s="45"/>
      <c r="FIX996" s="45"/>
      <c r="FIY996" s="45"/>
      <c r="FIZ996" s="45"/>
      <c r="FJA996" s="45"/>
      <c r="FJB996" s="45"/>
      <c r="FJC996" s="45"/>
      <c r="FJD996" s="45"/>
      <c r="FJE996" s="45"/>
      <c r="FJF996" s="45"/>
      <c r="FJG996" s="45"/>
      <c r="FJH996" s="45"/>
      <c r="FJI996" s="45"/>
      <c r="FJJ996" s="45"/>
      <c r="FJK996" s="45"/>
      <c r="FJL996" s="45"/>
      <c r="FJM996" s="45"/>
      <c r="FJN996" s="45"/>
      <c r="FJO996" s="45"/>
      <c r="FJP996" s="45"/>
      <c r="FJQ996" s="45"/>
      <c r="FJR996" s="45"/>
      <c r="FJS996" s="45"/>
      <c r="FJT996" s="45"/>
      <c r="FJU996" s="45"/>
      <c r="FJV996" s="45"/>
      <c r="FJW996" s="45"/>
      <c r="FJX996" s="45"/>
      <c r="FJY996" s="45"/>
      <c r="FJZ996" s="45"/>
      <c r="FKA996" s="45"/>
      <c r="FKB996" s="45"/>
      <c r="FKC996" s="45"/>
      <c r="FKD996" s="45"/>
      <c r="FKE996" s="45"/>
      <c r="FKF996" s="45"/>
      <c r="FKG996" s="45"/>
      <c r="FKH996" s="45"/>
      <c r="FKI996" s="45"/>
      <c r="FKJ996" s="45"/>
      <c r="FKK996" s="45"/>
      <c r="FKL996" s="45"/>
      <c r="FKM996" s="45"/>
      <c r="FKN996" s="45"/>
      <c r="FKO996" s="45"/>
      <c r="FKP996" s="45"/>
      <c r="FKQ996" s="45"/>
      <c r="FKR996" s="45"/>
      <c r="FKS996" s="45"/>
      <c r="FKT996" s="45"/>
      <c r="FKU996" s="45"/>
      <c r="FKV996" s="45"/>
      <c r="FKW996" s="45"/>
      <c r="FKX996" s="45"/>
      <c r="FKY996" s="45"/>
      <c r="FKZ996" s="45"/>
      <c r="FLA996" s="45"/>
      <c r="FLB996" s="45"/>
      <c r="FLC996" s="45"/>
      <c r="FLD996" s="45"/>
      <c r="FLE996" s="45"/>
      <c r="FLF996" s="45"/>
      <c r="FLG996" s="45"/>
      <c r="FLH996" s="45"/>
      <c r="FLI996" s="45"/>
      <c r="FLJ996" s="45"/>
      <c r="FLK996" s="45"/>
      <c r="FLL996" s="45"/>
      <c r="FLM996" s="45"/>
      <c r="FLN996" s="45"/>
      <c r="FLO996" s="45"/>
      <c r="FLP996" s="45"/>
      <c r="FLQ996" s="45"/>
      <c r="FLR996" s="45"/>
      <c r="FLS996" s="45"/>
      <c r="FLT996" s="45"/>
      <c r="FLU996" s="45"/>
      <c r="FLV996" s="45"/>
      <c r="FLW996" s="45"/>
      <c r="FLX996" s="45"/>
      <c r="FLY996" s="45"/>
      <c r="FLZ996" s="45"/>
      <c r="FMA996" s="45"/>
      <c r="FMB996" s="45"/>
      <c r="FMC996" s="45"/>
      <c r="FMD996" s="45"/>
      <c r="FME996" s="45"/>
      <c r="FMF996" s="45"/>
      <c r="FMG996" s="45"/>
      <c r="FMH996" s="45"/>
      <c r="FMI996" s="45"/>
      <c r="FMJ996" s="45"/>
      <c r="FMK996" s="45"/>
      <c r="FML996" s="45"/>
      <c r="FMM996" s="45"/>
      <c r="FMN996" s="45"/>
      <c r="FMO996" s="45"/>
      <c r="FMP996" s="45"/>
      <c r="FMQ996" s="45"/>
      <c r="FMR996" s="45"/>
      <c r="FMS996" s="45"/>
      <c r="FMT996" s="45"/>
      <c r="FMU996" s="45"/>
      <c r="FMV996" s="45"/>
      <c r="FMW996" s="45"/>
      <c r="FMX996" s="45"/>
      <c r="FMY996" s="45"/>
      <c r="FMZ996" s="45"/>
      <c r="FNA996" s="45"/>
      <c r="FNB996" s="45"/>
      <c r="FNC996" s="45"/>
      <c r="FND996" s="45"/>
      <c r="FNE996" s="45"/>
      <c r="FNF996" s="45"/>
      <c r="FNG996" s="45"/>
      <c r="FNH996" s="45"/>
      <c r="FNI996" s="45"/>
      <c r="FNJ996" s="45"/>
      <c r="FNK996" s="45"/>
      <c r="FNL996" s="45"/>
      <c r="FNM996" s="45"/>
      <c r="FNN996" s="45"/>
      <c r="FNO996" s="45"/>
      <c r="FNP996" s="45"/>
      <c r="FNQ996" s="45"/>
      <c r="FNR996" s="45"/>
      <c r="FNS996" s="45"/>
      <c r="FNT996" s="45"/>
      <c r="FNU996" s="45"/>
      <c r="FNV996" s="45"/>
      <c r="FNW996" s="45"/>
      <c r="FNX996" s="45"/>
      <c r="FNY996" s="45"/>
      <c r="FNZ996" s="45"/>
      <c r="FOA996" s="45"/>
      <c r="FOB996" s="45"/>
      <c r="FOC996" s="45"/>
      <c r="FOD996" s="45"/>
      <c r="FOE996" s="45"/>
      <c r="FOF996" s="45"/>
      <c r="FOG996" s="45"/>
      <c r="FOH996" s="45"/>
      <c r="FOI996" s="45"/>
      <c r="FOJ996" s="45"/>
      <c r="FOK996" s="45"/>
      <c r="FOL996" s="45"/>
      <c r="FOM996" s="45"/>
      <c r="FON996" s="45"/>
      <c r="FOO996" s="45"/>
      <c r="FOP996" s="45"/>
      <c r="FOQ996" s="45"/>
      <c r="FOR996" s="45"/>
      <c r="FOS996" s="45"/>
      <c r="FOT996" s="45"/>
      <c r="FOU996" s="45"/>
      <c r="FOV996" s="45"/>
      <c r="FOW996" s="45"/>
      <c r="FOX996" s="45"/>
      <c r="FOY996" s="45"/>
      <c r="FOZ996" s="45"/>
      <c r="FPA996" s="45"/>
      <c r="FPB996" s="45"/>
      <c r="FPC996" s="45"/>
      <c r="FPD996" s="45"/>
      <c r="FPE996" s="45"/>
      <c r="FPF996" s="45"/>
      <c r="FPG996" s="45"/>
      <c r="FPH996" s="45"/>
      <c r="FPI996" s="45"/>
      <c r="FPJ996" s="45"/>
      <c r="FPK996" s="45"/>
      <c r="FPL996" s="45"/>
      <c r="FPM996" s="45"/>
      <c r="FPN996" s="45"/>
      <c r="FPO996" s="45"/>
      <c r="FPP996" s="45"/>
      <c r="FPQ996" s="45"/>
      <c r="FPR996" s="45"/>
      <c r="FPS996" s="45"/>
      <c r="FPT996" s="45"/>
      <c r="FPU996" s="45"/>
      <c r="FPV996" s="45"/>
      <c r="FPW996" s="45"/>
      <c r="FPX996" s="45"/>
      <c r="FPY996" s="45"/>
      <c r="FPZ996" s="45"/>
      <c r="FQA996" s="45"/>
      <c r="FQB996" s="45"/>
      <c r="FQC996" s="45"/>
      <c r="FQD996" s="45"/>
      <c r="FQE996" s="45"/>
      <c r="FQF996" s="45"/>
      <c r="FQG996" s="45"/>
      <c r="FQH996" s="45"/>
      <c r="FQI996" s="45"/>
      <c r="FQJ996" s="45"/>
      <c r="FQK996" s="45"/>
      <c r="FQL996" s="45"/>
      <c r="FQM996" s="45"/>
      <c r="FQN996" s="45"/>
      <c r="FQO996" s="45"/>
      <c r="FQP996" s="45"/>
      <c r="FQQ996" s="45"/>
      <c r="FQR996" s="45"/>
      <c r="FQS996" s="45"/>
      <c r="FQT996" s="45"/>
      <c r="FQU996" s="45"/>
      <c r="FQV996" s="45"/>
      <c r="FQW996" s="45"/>
      <c r="FQX996" s="45"/>
      <c r="FQY996" s="45"/>
      <c r="FQZ996" s="45"/>
      <c r="FRA996" s="45"/>
      <c r="FRB996" s="45"/>
      <c r="FRC996" s="45"/>
      <c r="FRD996" s="45"/>
      <c r="FRE996" s="45"/>
      <c r="FRF996" s="45"/>
      <c r="FRG996" s="45"/>
      <c r="FRH996" s="45"/>
      <c r="FRI996" s="45"/>
      <c r="FRJ996" s="45"/>
      <c r="FRK996" s="45"/>
      <c r="FRL996" s="45"/>
      <c r="FRM996" s="45"/>
      <c r="FRN996" s="45"/>
      <c r="FRO996" s="45"/>
      <c r="FRP996" s="45"/>
      <c r="FRQ996" s="45"/>
      <c r="FRR996" s="45"/>
      <c r="FRS996" s="45"/>
      <c r="FRT996" s="45"/>
      <c r="FRU996" s="45"/>
      <c r="FRV996" s="45"/>
      <c r="FRW996" s="45"/>
      <c r="FRX996" s="45"/>
      <c r="FRY996" s="45"/>
      <c r="FRZ996" s="45"/>
      <c r="FSA996" s="45"/>
      <c r="FSB996" s="45"/>
      <c r="FSC996" s="45"/>
      <c r="FSD996" s="45"/>
      <c r="FSE996" s="45"/>
      <c r="FSF996" s="45"/>
      <c r="FSG996" s="45"/>
      <c r="FSH996" s="45"/>
      <c r="FSI996" s="45"/>
      <c r="FSJ996" s="45"/>
      <c r="FSK996" s="45"/>
      <c r="FSL996" s="45"/>
      <c r="FSM996" s="45"/>
      <c r="FSN996" s="45"/>
      <c r="FSO996" s="45"/>
      <c r="FSP996" s="45"/>
      <c r="FSQ996" s="45"/>
      <c r="FSR996" s="45"/>
      <c r="FSS996" s="45"/>
      <c r="FST996" s="45"/>
      <c r="FSU996" s="45"/>
      <c r="FSV996" s="45"/>
      <c r="FSW996" s="45"/>
      <c r="FSX996" s="45"/>
      <c r="FSY996" s="45"/>
      <c r="FSZ996" s="45"/>
      <c r="FTA996" s="45"/>
      <c r="FTB996" s="45"/>
      <c r="FTC996" s="45"/>
      <c r="FTD996" s="45"/>
      <c r="FTE996" s="45"/>
      <c r="FTF996" s="45"/>
      <c r="FTG996" s="45"/>
      <c r="FTH996" s="45"/>
      <c r="FTI996" s="45"/>
      <c r="FTJ996" s="45"/>
      <c r="FTK996" s="45"/>
      <c r="FTL996" s="45"/>
      <c r="FTM996" s="45"/>
      <c r="FTN996" s="45"/>
      <c r="FTO996" s="45"/>
      <c r="FTP996" s="45"/>
      <c r="FTQ996" s="45"/>
      <c r="FTR996" s="45"/>
      <c r="FTS996" s="45"/>
      <c r="FTT996" s="45"/>
      <c r="FTU996" s="45"/>
      <c r="FTV996" s="45"/>
      <c r="FTW996" s="45"/>
      <c r="FTX996" s="45"/>
      <c r="FTY996" s="45"/>
      <c r="FTZ996" s="45"/>
      <c r="FUA996" s="45"/>
      <c r="FUB996" s="45"/>
      <c r="FUC996" s="45"/>
      <c r="FUD996" s="45"/>
      <c r="FUE996" s="45"/>
      <c r="FUF996" s="45"/>
      <c r="FUG996" s="45"/>
      <c r="FUH996" s="45"/>
      <c r="FUI996" s="45"/>
      <c r="FUJ996" s="45"/>
      <c r="FUK996" s="45"/>
      <c r="FUL996" s="45"/>
      <c r="FUM996" s="45"/>
      <c r="FUN996" s="45"/>
      <c r="FUO996" s="45"/>
      <c r="FUP996" s="45"/>
      <c r="FUQ996" s="45"/>
      <c r="FUR996" s="45"/>
      <c r="FUS996" s="45"/>
      <c r="FUT996" s="45"/>
      <c r="FUU996" s="45"/>
      <c r="FUV996" s="45"/>
      <c r="FUW996" s="45"/>
      <c r="FUX996" s="45"/>
      <c r="FUY996" s="45"/>
      <c r="FUZ996" s="45"/>
      <c r="FVA996" s="45"/>
      <c r="FVB996" s="45"/>
      <c r="FVC996" s="45"/>
      <c r="FVD996" s="45"/>
      <c r="FVE996" s="45"/>
      <c r="FVF996" s="45"/>
      <c r="FVG996" s="45"/>
      <c r="FVH996" s="45"/>
      <c r="FVI996" s="45"/>
      <c r="FVJ996" s="45"/>
      <c r="FVK996" s="45"/>
      <c r="FVL996" s="45"/>
      <c r="FVM996" s="45"/>
      <c r="FVN996" s="45"/>
      <c r="FVO996" s="45"/>
      <c r="FVP996" s="45"/>
      <c r="FVQ996" s="45"/>
      <c r="FVR996" s="45"/>
      <c r="FVS996" s="45"/>
      <c r="FVT996" s="45"/>
      <c r="FVU996" s="45"/>
      <c r="FVV996" s="45"/>
      <c r="FVW996" s="45"/>
      <c r="FVX996" s="45"/>
      <c r="FVY996" s="45"/>
      <c r="FVZ996" s="45"/>
      <c r="FWA996" s="45"/>
      <c r="FWB996" s="45"/>
      <c r="FWC996" s="45"/>
      <c r="FWD996" s="45"/>
      <c r="FWE996" s="45"/>
      <c r="FWF996" s="45"/>
      <c r="FWG996" s="45"/>
      <c r="FWH996" s="45"/>
      <c r="FWI996" s="45"/>
      <c r="FWJ996" s="45"/>
      <c r="FWK996" s="45"/>
      <c r="FWL996" s="45"/>
      <c r="FWM996" s="45"/>
      <c r="FWN996" s="45"/>
      <c r="FWO996" s="45"/>
      <c r="FWP996" s="45"/>
      <c r="FWQ996" s="45"/>
      <c r="FWR996" s="45"/>
      <c r="FWS996" s="45"/>
      <c r="FWT996" s="45"/>
      <c r="FWU996" s="45"/>
      <c r="FWV996" s="45"/>
      <c r="FWW996" s="45"/>
      <c r="FWX996" s="45"/>
      <c r="FWY996" s="45"/>
      <c r="FWZ996" s="45"/>
      <c r="FXA996" s="45"/>
      <c r="FXB996" s="45"/>
      <c r="FXC996" s="45"/>
      <c r="FXD996" s="45"/>
      <c r="FXE996" s="45"/>
      <c r="FXF996" s="45"/>
      <c r="FXG996" s="45"/>
      <c r="FXH996" s="45"/>
      <c r="FXI996" s="45"/>
      <c r="FXJ996" s="45"/>
      <c r="FXK996" s="45"/>
      <c r="FXL996" s="45"/>
      <c r="FXM996" s="45"/>
      <c r="FXN996" s="45"/>
      <c r="FXO996" s="45"/>
      <c r="FXP996" s="45"/>
      <c r="FXQ996" s="45"/>
      <c r="FXR996" s="45"/>
      <c r="FXS996" s="45"/>
      <c r="FXT996" s="45"/>
      <c r="FXU996" s="45"/>
      <c r="FXV996" s="45"/>
      <c r="FXW996" s="45"/>
      <c r="FXX996" s="45"/>
      <c r="FXY996" s="45"/>
      <c r="FXZ996" s="45"/>
      <c r="FYA996" s="45"/>
      <c r="FYB996" s="45"/>
      <c r="FYC996" s="45"/>
      <c r="FYD996" s="45"/>
      <c r="FYE996" s="45"/>
      <c r="FYF996" s="45"/>
      <c r="FYG996" s="45"/>
      <c r="FYH996" s="45"/>
      <c r="FYI996" s="45"/>
      <c r="FYJ996" s="45"/>
      <c r="FYK996" s="45"/>
      <c r="FYL996" s="45"/>
      <c r="FYM996" s="45"/>
      <c r="FYN996" s="45"/>
      <c r="FYO996" s="45"/>
      <c r="FYP996" s="45"/>
      <c r="FYQ996" s="45"/>
      <c r="FYR996" s="45"/>
      <c r="FYS996" s="45"/>
      <c r="FYT996" s="45"/>
      <c r="FYU996" s="45"/>
      <c r="FYV996" s="45"/>
      <c r="FYW996" s="45"/>
      <c r="FYX996" s="45"/>
      <c r="FYY996" s="45"/>
      <c r="FYZ996" s="45"/>
      <c r="FZA996" s="45"/>
      <c r="FZB996" s="45"/>
      <c r="FZC996" s="45"/>
      <c r="FZD996" s="45"/>
      <c r="FZE996" s="45"/>
      <c r="FZF996" s="45"/>
      <c r="FZG996" s="45"/>
      <c r="FZH996" s="45"/>
      <c r="FZI996" s="45"/>
      <c r="FZJ996" s="45"/>
      <c r="FZK996" s="45"/>
      <c r="FZL996" s="45"/>
      <c r="FZM996" s="45"/>
      <c r="FZN996" s="45"/>
      <c r="FZO996" s="45"/>
      <c r="FZP996" s="45"/>
      <c r="FZQ996" s="45"/>
      <c r="FZR996" s="45"/>
      <c r="FZS996" s="45"/>
      <c r="FZT996" s="45"/>
      <c r="FZU996" s="45"/>
      <c r="FZV996" s="45"/>
      <c r="FZW996" s="45"/>
      <c r="FZX996" s="45"/>
      <c r="FZY996" s="45"/>
      <c r="FZZ996" s="45"/>
      <c r="GAA996" s="45"/>
      <c r="GAB996" s="45"/>
      <c r="GAC996" s="45"/>
      <c r="GAD996" s="45"/>
      <c r="GAE996" s="45"/>
      <c r="GAF996" s="45"/>
      <c r="GAG996" s="45"/>
      <c r="GAH996" s="45"/>
      <c r="GAI996" s="45"/>
      <c r="GAJ996" s="45"/>
      <c r="GAK996" s="45"/>
      <c r="GAL996" s="45"/>
      <c r="GAM996" s="45"/>
      <c r="GAN996" s="45"/>
      <c r="GAO996" s="45"/>
      <c r="GAP996" s="45"/>
      <c r="GAQ996" s="45"/>
      <c r="GAR996" s="45"/>
      <c r="GAS996" s="45"/>
      <c r="GAT996" s="45"/>
      <c r="GAU996" s="45"/>
      <c r="GAV996" s="45"/>
      <c r="GAW996" s="45"/>
      <c r="GAX996" s="45"/>
      <c r="GAY996" s="45"/>
      <c r="GAZ996" s="45"/>
      <c r="GBA996" s="45"/>
      <c r="GBB996" s="45"/>
      <c r="GBC996" s="45"/>
      <c r="GBD996" s="45"/>
      <c r="GBE996" s="45"/>
      <c r="GBF996" s="45"/>
      <c r="GBG996" s="45"/>
      <c r="GBH996" s="45"/>
      <c r="GBI996" s="45"/>
      <c r="GBJ996" s="45"/>
      <c r="GBK996" s="45"/>
      <c r="GBL996" s="45"/>
      <c r="GBM996" s="45"/>
      <c r="GBN996" s="45"/>
      <c r="GBO996" s="45"/>
      <c r="GBP996" s="45"/>
      <c r="GBQ996" s="45"/>
      <c r="GBR996" s="45"/>
      <c r="GBS996" s="45"/>
      <c r="GBT996" s="45"/>
      <c r="GBU996" s="45"/>
      <c r="GBV996" s="45"/>
      <c r="GBW996" s="45"/>
      <c r="GBX996" s="45"/>
      <c r="GBY996" s="45"/>
      <c r="GBZ996" s="45"/>
      <c r="GCA996" s="45"/>
      <c r="GCB996" s="45"/>
      <c r="GCC996" s="45"/>
      <c r="GCD996" s="45"/>
      <c r="GCE996" s="45"/>
      <c r="GCF996" s="45"/>
      <c r="GCG996" s="45"/>
      <c r="GCH996" s="45"/>
      <c r="GCI996" s="45"/>
      <c r="GCJ996" s="45"/>
      <c r="GCK996" s="45"/>
      <c r="GCL996" s="45"/>
      <c r="GCM996" s="45"/>
      <c r="GCN996" s="45"/>
      <c r="GCO996" s="45"/>
      <c r="GCP996" s="45"/>
      <c r="GCQ996" s="45"/>
      <c r="GCR996" s="45"/>
      <c r="GCS996" s="45"/>
      <c r="GCT996" s="45"/>
      <c r="GCU996" s="45"/>
      <c r="GCV996" s="45"/>
      <c r="GCW996" s="45"/>
      <c r="GCX996" s="45"/>
      <c r="GCY996" s="45"/>
      <c r="GCZ996" s="45"/>
      <c r="GDA996" s="45"/>
      <c r="GDB996" s="45"/>
      <c r="GDC996" s="45"/>
      <c r="GDD996" s="45"/>
      <c r="GDE996" s="45"/>
      <c r="GDF996" s="45"/>
      <c r="GDG996" s="45"/>
      <c r="GDH996" s="45"/>
      <c r="GDI996" s="45"/>
      <c r="GDJ996" s="45"/>
      <c r="GDK996" s="45"/>
      <c r="GDL996" s="45"/>
      <c r="GDM996" s="45"/>
      <c r="GDN996" s="45"/>
      <c r="GDO996" s="45"/>
      <c r="GDP996" s="45"/>
      <c r="GDQ996" s="45"/>
      <c r="GDR996" s="45"/>
      <c r="GDS996" s="45"/>
      <c r="GDT996" s="45"/>
      <c r="GDU996" s="45"/>
      <c r="GDV996" s="45"/>
      <c r="GDW996" s="45"/>
      <c r="GDX996" s="45"/>
      <c r="GDY996" s="45"/>
      <c r="GDZ996" s="45"/>
      <c r="GEA996" s="45"/>
      <c r="GEB996" s="45"/>
      <c r="GEC996" s="45"/>
      <c r="GED996" s="45"/>
      <c r="GEE996" s="45"/>
      <c r="GEF996" s="45"/>
      <c r="GEG996" s="45"/>
      <c r="GEH996" s="45"/>
      <c r="GEI996" s="45"/>
      <c r="GEJ996" s="45"/>
      <c r="GEK996" s="45"/>
      <c r="GEL996" s="45"/>
      <c r="GEM996" s="45"/>
      <c r="GEN996" s="45"/>
      <c r="GEO996" s="45"/>
      <c r="GEP996" s="45"/>
      <c r="GEQ996" s="45"/>
      <c r="GER996" s="45"/>
      <c r="GES996" s="45"/>
      <c r="GET996" s="45"/>
      <c r="GEU996" s="45"/>
      <c r="GEV996" s="45"/>
      <c r="GEW996" s="45"/>
      <c r="GEX996" s="45"/>
      <c r="GEY996" s="45"/>
      <c r="GEZ996" s="45"/>
      <c r="GFA996" s="45"/>
      <c r="GFB996" s="45"/>
      <c r="GFC996" s="45"/>
      <c r="GFD996" s="45"/>
      <c r="GFE996" s="45"/>
      <c r="GFF996" s="45"/>
      <c r="GFG996" s="45"/>
      <c r="GFH996" s="45"/>
      <c r="GFI996" s="45"/>
      <c r="GFJ996" s="45"/>
      <c r="GFK996" s="45"/>
      <c r="GFL996" s="45"/>
      <c r="GFM996" s="45"/>
      <c r="GFN996" s="45"/>
      <c r="GFO996" s="45"/>
      <c r="GFP996" s="45"/>
      <c r="GFQ996" s="45"/>
      <c r="GFR996" s="45"/>
      <c r="GFS996" s="45"/>
      <c r="GFT996" s="45"/>
      <c r="GFU996" s="45"/>
      <c r="GFV996" s="45"/>
      <c r="GFW996" s="45"/>
      <c r="GFX996" s="45"/>
      <c r="GFY996" s="45"/>
      <c r="GFZ996" s="45"/>
      <c r="GGA996" s="45"/>
      <c r="GGB996" s="45"/>
      <c r="GGC996" s="45"/>
      <c r="GGD996" s="45"/>
      <c r="GGE996" s="45"/>
      <c r="GGF996" s="45"/>
      <c r="GGG996" s="45"/>
      <c r="GGH996" s="45"/>
      <c r="GGI996" s="45"/>
      <c r="GGJ996" s="45"/>
      <c r="GGK996" s="45"/>
      <c r="GGL996" s="45"/>
      <c r="GGM996" s="45"/>
      <c r="GGN996" s="45"/>
      <c r="GGO996" s="45"/>
      <c r="GGP996" s="45"/>
      <c r="GGQ996" s="45"/>
      <c r="GGR996" s="45"/>
      <c r="GGS996" s="45"/>
      <c r="GGT996" s="45"/>
      <c r="GGU996" s="45"/>
      <c r="GGV996" s="45"/>
      <c r="GGW996" s="45"/>
      <c r="GGX996" s="45"/>
      <c r="GGY996" s="45"/>
      <c r="GGZ996" s="45"/>
      <c r="GHA996" s="45"/>
      <c r="GHB996" s="45"/>
      <c r="GHC996" s="45"/>
      <c r="GHD996" s="45"/>
      <c r="GHE996" s="45"/>
      <c r="GHF996" s="45"/>
      <c r="GHG996" s="45"/>
      <c r="GHH996" s="45"/>
      <c r="GHI996" s="45"/>
      <c r="GHJ996" s="45"/>
      <c r="GHK996" s="45"/>
      <c r="GHL996" s="45"/>
      <c r="GHM996" s="45"/>
      <c r="GHN996" s="45"/>
      <c r="GHO996" s="45"/>
      <c r="GHP996" s="45"/>
      <c r="GHQ996" s="45"/>
      <c r="GHR996" s="45"/>
      <c r="GHS996" s="45"/>
      <c r="GHT996" s="45"/>
      <c r="GHU996" s="45"/>
      <c r="GHV996" s="45"/>
      <c r="GHW996" s="45"/>
      <c r="GHX996" s="45"/>
      <c r="GHY996" s="45"/>
      <c r="GHZ996" s="45"/>
      <c r="GIA996" s="45"/>
      <c r="GIB996" s="45"/>
      <c r="GIC996" s="45"/>
      <c r="GID996" s="45"/>
      <c r="GIE996" s="45"/>
      <c r="GIF996" s="45"/>
      <c r="GIG996" s="45"/>
      <c r="GIH996" s="45"/>
      <c r="GII996" s="45"/>
      <c r="GIJ996" s="45"/>
      <c r="GIK996" s="45"/>
      <c r="GIL996" s="45"/>
      <c r="GIM996" s="45"/>
      <c r="GIN996" s="45"/>
      <c r="GIO996" s="45"/>
      <c r="GIP996" s="45"/>
      <c r="GIQ996" s="45"/>
      <c r="GIR996" s="45"/>
      <c r="GIS996" s="45"/>
      <c r="GIT996" s="45"/>
      <c r="GIU996" s="45"/>
      <c r="GIV996" s="45"/>
      <c r="GIW996" s="45"/>
      <c r="GIX996" s="45"/>
      <c r="GIY996" s="45"/>
      <c r="GIZ996" s="45"/>
      <c r="GJA996" s="45"/>
      <c r="GJB996" s="45"/>
      <c r="GJC996" s="45"/>
      <c r="GJD996" s="45"/>
      <c r="GJE996" s="45"/>
      <c r="GJF996" s="45"/>
      <c r="GJG996" s="45"/>
      <c r="GJH996" s="45"/>
      <c r="GJI996" s="45"/>
      <c r="GJJ996" s="45"/>
      <c r="GJK996" s="45"/>
      <c r="GJL996" s="45"/>
      <c r="GJM996" s="45"/>
      <c r="GJN996" s="45"/>
      <c r="GJO996" s="45"/>
      <c r="GJP996" s="45"/>
      <c r="GJQ996" s="45"/>
      <c r="GJR996" s="45"/>
      <c r="GJS996" s="45"/>
      <c r="GJT996" s="45"/>
      <c r="GJU996" s="45"/>
      <c r="GJV996" s="45"/>
      <c r="GJW996" s="45"/>
      <c r="GJX996" s="45"/>
      <c r="GJY996" s="45"/>
      <c r="GJZ996" s="45"/>
      <c r="GKA996" s="45"/>
      <c r="GKB996" s="45"/>
      <c r="GKC996" s="45"/>
      <c r="GKD996" s="45"/>
      <c r="GKE996" s="45"/>
      <c r="GKF996" s="45"/>
      <c r="GKG996" s="45"/>
      <c r="GKH996" s="45"/>
      <c r="GKI996" s="45"/>
      <c r="GKJ996" s="45"/>
      <c r="GKK996" s="45"/>
      <c r="GKL996" s="45"/>
      <c r="GKM996" s="45"/>
      <c r="GKN996" s="45"/>
      <c r="GKO996" s="45"/>
      <c r="GKP996" s="45"/>
      <c r="GKQ996" s="45"/>
      <c r="GKR996" s="45"/>
      <c r="GKS996" s="45"/>
      <c r="GKT996" s="45"/>
      <c r="GKU996" s="45"/>
      <c r="GKV996" s="45"/>
      <c r="GKW996" s="45"/>
      <c r="GKX996" s="45"/>
      <c r="GKY996" s="45"/>
      <c r="GKZ996" s="45"/>
      <c r="GLA996" s="45"/>
      <c r="GLB996" s="45"/>
      <c r="GLC996" s="45"/>
      <c r="GLD996" s="45"/>
      <c r="GLE996" s="45"/>
      <c r="GLF996" s="45"/>
      <c r="GLG996" s="45"/>
      <c r="GLH996" s="45"/>
      <c r="GLI996" s="45"/>
      <c r="GLJ996" s="45"/>
      <c r="GLK996" s="45"/>
      <c r="GLL996" s="45"/>
      <c r="GLM996" s="45"/>
      <c r="GLN996" s="45"/>
      <c r="GLO996" s="45"/>
      <c r="GLP996" s="45"/>
      <c r="GLQ996" s="45"/>
      <c r="GLR996" s="45"/>
      <c r="GLS996" s="45"/>
      <c r="GLT996" s="45"/>
      <c r="GLU996" s="45"/>
      <c r="GLV996" s="45"/>
      <c r="GLW996" s="45"/>
      <c r="GLX996" s="45"/>
      <c r="GLY996" s="45"/>
      <c r="GLZ996" s="45"/>
      <c r="GMA996" s="45"/>
      <c r="GMB996" s="45"/>
      <c r="GMC996" s="45"/>
      <c r="GMD996" s="45"/>
      <c r="GME996" s="45"/>
      <c r="GMF996" s="45"/>
      <c r="GMG996" s="45"/>
      <c r="GMH996" s="45"/>
      <c r="GMI996" s="45"/>
      <c r="GMJ996" s="45"/>
      <c r="GMK996" s="45"/>
      <c r="GML996" s="45"/>
      <c r="GMM996" s="45"/>
      <c r="GMN996" s="45"/>
      <c r="GMO996" s="45"/>
      <c r="GMP996" s="45"/>
      <c r="GMQ996" s="45"/>
      <c r="GMR996" s="45"/>
      <c r="GMS996" s="45"/>
      <c r="GMT996" s="45"/>
      <c r="GMU996" s="45"/>
      <c r="GMV996" s="45"/>
      <c r="GMW996" s="45"/>
      <c r="GMX996" s="45"/>
      <c r="GMY996" s="45"/>
      <c r="GMZ996" s="45"/>
      <c r="GNA996" s="45"/>
      <c r="GNB996" s="45"/>
      <c r="GNC996" s="45"/>
      <c r="GND996" s="45"/>
      <c r="GNE996" s="45"/>
      <c r="GNF996" s="45"/>
      <c r="GNG996" s="45"/>
      <c r="GNH996" s="45"/>
      <c r="GNI996" s="45"/>
      <c r="GNJ996" s="45"/>
      <c r="GNK996" s="45"/>
      <c r="GNL996" s="45"/>
      <c r="GNM996" s="45"/>
      <c r="GNN996" s="45"/>
      <c r="GNO996" s="45"/>
      <c r="GNP996" s="45"/>
      <c r="GNQ996" s="45"/>
      <c r="GNR996" s="45"/>
      <c r="GNS996" s="45"/>
      <c r="GNT996" s="45"/>
      <c r="GNU996" s="45"/>
      <c r="GNV996" s="45"/>
      <c r="GNW996" s="45"/>
      <c r="GNX996" s="45"/>
      <c r="GNY996" s="45"/>
      <c r="GNZ996" s="45"/>
      <c r="GOA996" s="45"/>
      <c r="GOB996" s="45"/>
      <c r="GOC996" s="45"/>
      <c r="GOD996" s="45"/>
      <c r="GOE996" s="45"/>
      <c r="GOF996" s="45"/>
      <c r="GOG996" s="45"/>
      <c r="GOH996" s="45"/>
      <c r="GOI996" s="45"/>
      <c r="GOJ996" s="45"/>
      <c r="GOK996" s="45"/>
      <c r="GOL996" s="45"/>
      <c r="GOM996" s="45"/>
      <c r="GON996" s="45"/>
      <c r="GOO996" s="45"/>
      <c r="GOP996" s="45"/>
      <c r="GOQ996" s="45"/>
      <c r="GOR996" s="45"/>
      <c r="GOS996" s="45"/>
      <c r="GOT996" s="45"/>
      <c r="GOU996" s="45"/>
      <c r="GOV996" s="45"/>
      <c r="GOW996" s="45"/>
      <c r="GOX996" s="45"/>
      <c r="GOY996" s="45"/>
      <c r="GOZ996" s="45"/>
      <c r="GPA996" s="45"/>
      <c r="GPB996" s="45"/>
      <c r="GPC996" s="45"/>
      <c r="GPD996" s="45"/>
      <c r="GPE996" s="45"/>
      <c r="GPF996" s="45"/>
      <c r="GPG996" s="45"/>
      <c r="GPH996" s="45"/>
      <c r="GPI996" s="45"/>
      <c r="GPJ996" s="45"/>
      <c r="GPK996" s="45"/>
      <c r="GPL996" s="45"/>
      <c r="GPM996" s="45"/>
      <c r="GPN996" s="45"/>
      <c r="GPO996" s="45"/>
      <c r="GPP996" s="45"/>
      <c r="GPQ996" s="45"/>
      <c r="GPR996" s="45"/>
      <c r="GPS996" s="45"/>
      <c r="GPT996" s="45"/>
      <c r="GPU996" s="45"/>
      <c r="GPV996" s="45"/>
      <c r="GPW996" s="45"/>
      <c r="GPX996" s="45"/>
      <c r="GPY996" s="45"/>
      <c r="GPZ996" s="45"/>
      <c r="GQA996" s="45"/>
      <c r="GQB996" s="45"/>
      <c r="GQC996" s="45"/>
      <c r="GQD996" s="45"/>
      <c r="GQE996" s="45"/>
      <c r="GQF996" s="45"/>
      <c r="GQG996" s="45"/>
      <c r="GQH996" s="45"/>
      <c r="GQI996" s="45"/>
      <c r="GQJ996" s="45"/>
      <c r="GQK996" s="45"/>
      <c r="GQL996" s="45"/>
      <c r="GQM996" s="45"/>
      <c r="GQN996" s="45"/>
      <c r="GQO996" s="45"/>
      <c r="GQP996" s="45"/>
      <c r="GQQ996" s="45"/>
      <c r="GQR996" s="45"/>
      <c r="GQS996" s="45"/>
      <c r="GQT996" s="45"/>
      <c r="GQU996" s="45"/>
      <c r="GQV996" s="45"/>
      <c r="GQW996" s="45"/>
      <c r="GQX996" s="45"/>
      <c r="GQY996" s="45"/>
      <c r="GQZ996" s="45"/>
      <c r="GRA996" s="45"/>
      <c r="GRB996" s="45"/>
      <c r="GRC996" s="45"/>
      <c r="GRD996" s="45"/>
      <c r="GRE996" s="45"/>
      <c r="GRF996" s="45"/>
      <c r="GRG996" s="45"/>
      <c r="GRH996" s="45"/>
      <c r="GRI996" s="45"/>
      <c r="GRJ996" s="45"/>
      <c r="GRK996" s="45"/>
      <c r="GRL996" s="45"/>
      <c r="GRM996" s="45"/>
      <c r="GRN996" s="45"/>
      <c r="GRO996" s="45"/>
      <c r="GRP996" s="45"/>
      <c r="GRQ996" s="45"/>
      <c r="GRR996" s="45"/>
      <c r="GRS996" s="45"/>
      <c r="GRT996" s="45"/>
      <c r="GRU996" s="45"/>
      <c r="GRV996" s="45"/>
      <c r="GRW996" s="45"/>
      <c r="GRX996" s="45"/>
      <c r="GRY996" s="45"/>
      <c r="GRZ996" s="45"/>
      <c r="GSA996" s="45"/>
      <c r="GSB996" s="45"/>
      <c r="GSC996" s="45"/>
      <c r="GSD996" s="45"/>
      <c r="GSE996" s="45"/>
      <c r="GSF996" s="45"/>
      <c r="GSG996" s="45"/>
      <c r="GSH996" s="45"/>
      <c r="GSI996" s="45"/>
      <c r="GSJ996" s="45"/>
      <c r="GSK996" s="45"/>
      <c r="GSL996" s="45"/>
      <c r="GSM996" s="45"/>
      <c r="GSN996" s="45"/>
      <c r="GSO996" s="45"/>
      <c r="GSP996" s="45"/>
      <c r="GSQ996" s="45"/>
      <c r="GSR996" s="45"/>
      <c r="GSS996" s="45"/>
      <c r="GST996" s="45"/>
      <c r="GSU996" s="45"/>
      <c r="GSV996" s="45"/>
      <c r="GSW996" s="45"/>
      <c r="GSX996" s="45"/>
      <c r="GSY996" s="45"/>
      <c r="GSZ996" s="45"/>
      <c r="GTA996" s="45"/>
      <c r="GTB996" s="45"/>
      <c r="GTC996" s="45"/>
      <c r="GTD996" s="45"/>
      <c r="GTE996" s="45"/>
      <c r="GTF996" s="45"/>
      <c r="GTG996" s="45"/>
      <c r="GTH996" s="45"/>
      <c r="GTI996" s="45"/>
      <c r="GTJ996" s="45"/>
      <c r="GTK996" s="45"/>
      <c r="GTL996" s="45"/>
      <c r="GTM996" s="45"/>
      <c r="GTN996" s="45"/>
      <c r="GTO996" s="45"/>
      <c r="GTP996" s="45"/>
      <c r="GTQ996" s="45"/>
      <c r="GTR996" s="45"/>
      <c r="GTS996" s="45"/>
      <c r="GTT996" s="45"/>
      <c r="GTU996" s="45"/>
      <c r="GTV996" s="45"/>
      <c r="GTW996" s="45"/>
      <c r="GTX996" s="45"/>
      <c r="GTY996" s="45"/>
      <c r="GTZ996" s="45"/>
      <c r="GUA996" s="45"/>
      <c r="GUB996" s="45"/>
      <c r="GUC996" s="45"/>
      <c r="GUD996" s="45"/>
      <c r="GUE996" s="45"/>
      <c r="GUF996" s="45"/>
      <c r="GUG996" s="45"/>
      <c r="GUH996" s="45"/>
      <c r="GUI996" s="45"/>
      <c r="GUJ996" s="45"/>
      <c r="GUK996" s="45"/>
      <c r="GUL996" s="45"/>
      <c r="GUM996" s="45"/>
      <c r="GUN996" s="45"/>
      <c r="GUO996" s="45"/>
      <c r="GUP996" s="45"/>
      <c r="GUQ996" s="45"/>
      <c r="GUR996" s="45"/>
      <c r="GUS996" s="45"/>
      <c r="GUT996" s="45"/>
      <c r="GUU996" s="45"/>
      <c r="GUV996" s="45"/>
      <c r="GUW996" s="45"/>
      <c r="GUX996" s="45"/>
      <c r="GUY996" s="45"/>
      <c r="GUZ996" s="45"/>
      <c r="GVA996" s="45"/>
      <c r="GVB996" s="45"/>
      <c r="GVC996" s="45"/>
      <c r="GVD996" s="45"/>
      <c r="GVE996" s="45"/>
      <c r="GVF996" s="45"/>
      <c r="GVG996" s="45"/>
      <c r="GVH996" s="45"/>
      <c r="GVI996" s="45"/>
      <c r="GVJ996" s="45"/>
      <c r="GVK996" s="45"/>
      <c r="GVL996" s="45"/>
      <c r="GVM996" s="45"/>
      <c r="GVN996" s="45"/>
      <c r="GVO996" s="45"/>
      <c r="GVP996" s="45"/>
      <c r="GVQ996" s="45"/>
      <c r="GVR996" s="45"/>
      <c r="GVS996" s="45"/>
      <c r="GVT996" s="45"/>
      <c r="GVU996" s="45"/>
      <c r="GVV996" s="45"/>
      <c r="GVW996" s="45"/>
      <c r="GVX996" s="45"/>
      <c r="GVY996" s="45"/>
      <c r="GVZ996" s="45"/>
      <c r="GWA996" s="45"/>
      <c r="GWB996" s="45"/>
      <c r="GWC996" s="45"/>
      <c r="GWD996" s="45"/>
      <c r="GWE996" s="45"/>
      <c r="GWF996" s="45"/>
      <c r="GWG996" s="45"/>
      <c r="GWH996" s="45"/>
      <c r="GWI996" s="45"/>
      <c r="GWJ996" s="45"/>
      <c r="GWK996" s="45"/>
      <c r="GWL996" s="45"/>
      <c r="GWM996" s="45"/>
      <c r="GWN996" s="45"/>
      <c r="GWO996" s="45"/>
      <c r="GWP996" s="45"/>
      <c r="GWQ996" s="45"/>
      <c r="GWR996" s="45"/>
      <c r="GWS996" s="45"/>
      <c r="GWT996" s="45"/>
      <c r="GWU996" s="45"/>
      <c r="GWV996" s="45"/>
      <c r="GWW996" s="45"/>
      <c r="GWX996" s="45"/>
      <c r="GWY996" s="45"/>
      <c r="GWZ996" s="45"/>
      <c r="GXA996" s="45"/>
      <c r="GXB996" s="45"/>
      <c r="GXC996" s="45"/>
      <c r="GXD996" s="45"/>
      <c r="GXE996" s="45"/>
      <c r="GXF996" s="45"/>
      <c r="GXG996" s="45"/>
      <c r="GXH996" s="45"/>
      <c r="GXI996" s="45"/>
      <c r="GXJ996" s="45"/>
      <c r="GXK996" s="45"/>
      <c r="GXL996" s="45"/>
      <c r="GXM996" s="45"/>
      <c r="GXN996" s="45"/>
      <c r="GXO996" s="45"/>
      <c r="GXP996" s="45"/>
      <c r="GXQ996" s="45"/>
      <c r="GXR996" s="45"/>
      <c r="GXS996" s="45"/>
      <c r="GXT996" s="45"/>
      <c r="GXU996" s="45"/>
      <c r="GXV996" s="45"/>
      <c r="GXW996" s="45"/>
      <c r="GXX996" s="45"/>
      <c r="GXY996" s="45"/>
      <c r="GXZ996" s="45"/>
      <c r="GYA996" s="45"/>
      <c r="GYB996" s="45"/>
      <c r="GYC996" s="45"/>
      <c r="GYD996" s="45"/>
      <c r="GYE996" s="45"/>
      <c r="GYF996" s="45"/>
      <c r="GYG996" s="45"/>
      <c r="GYH996" s="45"/>
      <c r="GYI996" s="45"/>
      <c r="GYJ996" s="45"/>
      <c r="GYK996" s="45"/>
      <c r="GYL996" s="45"/>
      <c r="GYM996" s="45"/>
      <c r="GYN996" s="45"/>
      <c r="GYO996" s="45"/>
      <c r="GYP996" s="45"/>
      <c r="GYQ996" s="45"/>
      <c r="GYR996" s="45"/>
      <c r="GYS996" s="45"/>
      <c r="GYT996" s="45"/>
      <c r="GYU996" s="45"/>
      <c r="GYV996" s="45"/>
      <c r="GYW996" s="45"/>
      <c r="GYX996" s="45"/>
      <c r="GYY996" s="45"/>
      <c r="GYZ996" s="45"/>
      <c r="GZA996" s="45"/>
      <c r="GZB996" s="45"/>
      <c r="GZC996" s="45"/>
      <c r="GZD996" s="45"/>
      <c r="GZE996" s="45"/>
      <c r="GZF996" s="45"/>
      <c r="GZG996" s="45"/>
      <c r="GZH996" s="45"/>
      <c r="GZI996" s="45"/>
      <c r="GZJ996" s="45"/>
      <c r="GZK996" s="45"/>
      <c r="GZL996" s="45"/>
      <c r="GZM996" s="45"/>
      <c r="GZN996" s="45"/>
      <c r="GZO996" s="45"/>
      <c r="GZP996" s="45"/>
      <c r="GZQ996" s="45"/>
      <c r="GZR996" s="45"/>
      <c r="GZS996" s="45"/>
      <c r="GZT996" s="45"/>
      <c r="GZU996" s="45"/>
      <c r="GZV996" s="45"/>
      <c r="GZW996" s="45"/>
      <c r="GZX996" s="45"/>
      <c r="GZY996" s="45"/>
      <c r="GZZ996" s="45"/>
      <c r="HAA996" s="45"/>
      <c r="HAB996" s="45"/>
      <c r="HAC996" s="45"/>
      <c r="HAD996" s="45"/>
      <c r="HAE996" s="45"/>
      <c r="HAF996" s="45"/>
      <c r="HAG996" s="45"/>
      <c r="HAH996" s="45"/>
      <c r="HAI996" s="45"/>
      <c r="HAJ996" s="45"/>
      <c r="HAK996" s="45"/>
      <c r="HAL996" s="45"/>
      <c r="HAM996" s="45"/>
      <c r="HAN996" s="45"/>
      <c r="HAO996" s="45"/>
      <c r="HAP996" s="45"/>
      <c r="HAQ996" s="45"/>
      <c r="HAR996" s="45"/>
      <c r="HAS996" s="45"/>
      <c r="HAT996" s="45"/>
      <c r="HAU996" s="45"/>
      <c r="HAV996" s="45"/>
      <c r="HAW996" s="45"/>
      <c r="HAX996" s="45"/>
      <c r="HAY996" s="45"/>
      <c r="HAZ996" s="45"/>
      <c r="HBA996" s="45"/>
      <c r="HBB996" s="45"/>
      <c r="HBC996" s="45"/>
      <c r="HBD996" s="45"/>
      <c r="HBE996" s="45"/>
      <c r="HBF996" s="45"/>
      <c r="HBG996" s="45"/>
      <c r="HBH996" s="45"/>
      <c r="HBI996" s="45"/>
      <c r="HBJ996" s="45"/>
      <c r="HBK996" s="45"/>
      <c r="HBL996" s="45"/>
      <c r="HBM996" s="45"/>
      <c r="HBN996" s="45"/>
      <c r="HBO996" s="45"/>
      <c r="HBP996" s="45"/>
      <c r="HBQ996" s="45"/>
      <c r="HBR996" s="45"/>
      <c r="HBS996" s="45"/>
      <c r="HBT996" s="45"/>
      <c r="HBU996" s="45"/>
      <c r="HBV996" s="45"/>
      <c r="HBW996" s="45"/>
      <c r="HBX996" s="45"/>
      <c r="HBY996" s="45"/>
      <c r="HBZ996" s="45"/>
      <c r="HCA996" s="45"/>
      <c r="HCB996" s="45"/>
      <c r="HCC996" s="45"/>
      <c r="HCD996" s="45"/>
      <c r="HCE996" s="45"/>
      <c r="HCF996" s="45"/>
      <c r="HCG996" s="45"/>
      <c r="HCH996" s="45"/>
      <c r="HCI996" s="45"/>
      <c r="HCJ996" s="45"/>
      <c r="HCK996" s="45"/>
      <c r="HCL996" s="45"/>
      <c r="HCM996" s="45"/>
      <c r="HCN996" s="45"/>
      <c r="HCO996" s="45"/>
      <c r="HCP996" s="45"/>
      <c r="HCQ996" s="45"/>
      <c r="HCR996" s="45"/>
      <c r="HCS996" s="45"/>
      <c r="HCT996" s="45"/>
      <c r="HCU996" s="45"/>
      <c r="HCV996" s="45"/>
      <c r="HCW996" s="45"/>
      <c r="HCX996" s="45"/>
      <c r="HCY996" s="45"/>
      <c r="HCZ996" s="45"/>
      <c r="HDA996" s="45"/>
      <c r="HDB996" s="45"/>
      <c r="HDC996" s="45"/>
      <c r="HDD996" s="45"/>
      <c r="HDE996" s="45"/>
      <c r="HDF996" s="45"/>
      <c r="HDG996" s="45"/>
      <c r="HDH996" s="45"/>
      <c r="HDI996" s="45"/>
      <c r="HDJ996" s="45"/>
      <c r="HDK996" s="45"/>
      <c r="HDL996" s="45"/>
      <c r="HDM996" s="45"/>
      <c r="HDN996" s="45"/>
      <c r="HDO996" s="45"/>
      <c r="HDP996" s="45"/>
      <c r="HDQ996" s="45"/>
      <c r="HDR996" s="45"/>
      <c r="HDS996" s="45"/>
      <c r="HDT996" s="45"/>
      <c r="HDU996" s="45"/>
      <c r="HDV996" s="45"/>
      <c r="HDW996" s="45"/>
      <c r="HDX996" s="45"/>
      <c r="HDY996" s="45"/>
      <c r="HDZ996" s="45"/>
      <c r="HEA996" s="45"/>
      <c r="HEB996" s="45"/>
      <c r="HEC996" s="45"/>
      <c r="HED996" s="45"/>
      <c r="HEE996" s="45"/>
      <c r="HEF996" s="45"/>
      <c r="HEG996" s="45"/>
      <c r="HEH996" s="45"/>
      <c r="HEI996" s="45"/>
      <c r="HEJ996" s="45"/>
      <c r="HEK996" s="45"/>
      <c r="HEL996" s="45"/>
      <c r="HEM996" s="45"/>
      <c r="HEN996" s="45"/>
      <c r="HEO996" s="45"/>
      <c r="HEP996" s="45"/>
      <c r="HEQ996" s="45"/>
      <c r="HER996" s="45"/>
      <c r="HES996" s="45"/>
      <c r="HET996" s="45"/>
      <c r="HEU996" s="45"/>
      <c r="HEV996" s="45"/>
      <c r="HEW996" s="45"/>
      <c r="HEX996" s="45"/>
      <c r="HEY996" s="45"/>
      <c r="HEZ996" s="45"/>
      <c r="HFA996" s="45"/>
      <c r="HFB996" s="45"/>
      <c r="HFC996" s="45"/>
      <c r="HFD996" s="45"/>
      <c r="HFE996" s="45"/>
      <c r="HFF996" s="45"/>
      <c r="HFG996" s="45"/>
      <c r="HFH996" s="45"/>
      <c r="HFI996" s="45"/>
      <c r="HFJ996" s="45"/>
      <c r="HFK996" s="45"/>
      <c r="HFL996" s="45"/>
      <c r="HFM996" s="45"/>
      <c r="HFN996" s="45"/>
      <c r="HFO996" s="45"/>
      <c r="HFP996" s="45"/>
      <c r="HFQ996" s="45"/>
      <c r="HFR996" s="45"/>
      <c r="HFS996" s="45"/>
      <c r="HFT996" s="45"/>
      <c r="HFU996" s="45"/>
      <c r="HFV996" s="45"/>
      <c r="HFW996" s="45"/>
      <c r="HFX996" s="45"/>
      <c r="HFY996" s="45"/>
      <c r="HFZ996" s="45"/>
      <c r="HGA996" s="45"/>
      <c r="HGB996" s="45"/>
      <c r="HGC996" s="45"/>
      <c r="HGD996" s="45"/>
      <c r="HGE996" s="45"/>
      <c r="HGF996" s="45"/>
      <c r="HGG996" s="45"/>
      <c r="HGH996" s="45"/>
      <c r="HGI996" s="45"/>
      <c r="HGJ996" s="45"/>
      <c r="HGK996" s="45"/>
      <c r="HGL996" s="45"/>
      <c r="HGM996" s="45"/>
      <c r="HGN996" s="45"/>
      <c r="HGO996" s="45"/>
      <c r="HGP996" s="45"/>
      <c r="HGQ996" s="45"/>
      <c r="HGR996" s="45"/>
      <c r="HGS996" s="45"/>
      <c r="HGT996" s="45"/>
      <c r="HGU996" s="45"/>
      <c r="HGV996" s="45"/>
      <c r="HGW996" s="45"/>
      <c r="HGX996" s="45"/>
      <c r="HGY996" s="45"/>
      <c r="HGZ996" s="45"/>
      <c r="HHA996" s="45"/>
      <c r="HHB996" s="45"/>
      <c r="HHC996" s="45"/>
      <c r="HHD996" s="45"/>
      <c r="HHE996" s="45"/>
      <c r="HHF996" s="45"/>
      <c r="HHG996" s="45"/>
      <c r="HHH996" s="45"/>
      <c r="HHI996" s="45"/>
      <c r="HHJ996" s="45"/>
      <c r="HHK996" s="45"/>
      <c r="HHL996" s="45"/>
      <c r="HHM996" s="45"/>
      <c r="HHN996" s="45"/>
      <c r="HHO996" s="45"/>
      <c r="HHP996" s="45"/>
      <c r="HHQ996" s="45"/>
      <c r="HHR996" s="45"/>
      <c r="HHS996" s="45"/>
      <c r="HHT996" s="45"/>
      <c r="HHU996" s="45"/>
      <c r="HHV996" s="45"/>
      <c r="HHW996" s="45"/>
      <c r="HHX996" s="45"/>
      <c r="HHY996" s="45"/>
      <c r="HHZ996" s="45"/>
      <c r="HIA996" s="45"/>
      <c r="HIB996" s="45"/>
      <c r="HIC996" s="45"/>
      <c r="HID996" s="45"/>
      <c r="HIE996" s="45"/>
      <c r="HIF996" s="45"/>
      <c r="HIG996" s="45"/>
      <c r="HIH996" s="45"/>
      <c r="HII996" s="45"/>
      <c r="HIJ996" s="45"/>
      <c r="HIK996" s="45"/>
      <c r="HIL996" s="45"/>
      <c r="HIM996" s="45"/>
      <c r="HIN996" s="45"/>
      <c r="HIO996" s="45"/>
      <c r="HIP996" s="45"/>
      <c r="HIQ996" s="45"/>
      <c r="HIR996" s="45"/>
      <c r="HIS996" s="45"/>
      <c r="HIT996" s="45"/>
      <c r="HIU996" s="45"/>
      <c r="HIV996" s="45"/>
      <c r="HIW996" s="45"/>
      <c r="HIX996" s="45"/>
      <c r="HIY996" s="45"/>
      <c r="HIZ996" s="45"/>
      <c r="HJA996" s="45"/>
      <c r="HJB996" s="45"/>
      <c r="HJC996" s="45"/>
      <c r="HJD996" s="45"/>
      <c r="HJE996" s="45"/>
      <c r="HJF996" s="45"/>
      <c r="HJG996" s="45"/>
      <c r="HJH996" s="45"/>
      <c r="HJI996" s="45"/>
      <c r="HJJ996" s="45"/>
      <c r="HJK996" s="45"/>
      <c r="HJL996" s="45"/>
      <c r="HJM996" s="45"/>
      <c r="HJN996" s="45"/>
      <c r="HJO996" s="45"/>
      <c r="HJP996" s="45"/>
      <c r="HJQ996" s="45"/>
      <c r="HJR996" s="45"/>
      <c r="HJS996" s="45"/>
      <c r="HJT996" s="45"/>
      <c r="HJU996" s="45"/>
      <c r="HJV996" s="45"/>
      <c r="HJW996" s="45"/>
      <c r="HJX996" s="45"/>
      <c r="HJY996" s="45"/>
      <c r="HJZ996" s="45"/>
      <c r="HKA996" s="45"/>
      <c r="HKB996" s="45"/>
      <c r="HKC996" s="45"/>
      <c r="HKD996" s="45"/>
      <c r="HKE996" s="45"/>
      <c r="HKF996" s="45"/>
      <c r="HKG996" s="45"/>
      <c r="HKH996" s="45"/>
      <c r="HKI996" s="45"/>
      <c r="HKJ996" s="45"/>
      <c r="HKK996" s="45"/>
      <c r="HKL996" s="45"/>
      <c r="HKM996" s="45"/>
      <c r="HKN996" s="45"/>
      <c r="HKO996" s="45"/>
      <c r="HKP996" s="45"/>
      <c r="HKQ996" s="45"/>
      <c r="HKR996" s="45"/>
      <c r="HKS996" s="45"/>
      <c r="HKT996" s="45"/>
      <c r="HKU996" s="45"/>
      <c r="HKV996" s="45"/>
      <c r="HKW996" s="45"/>
      <c r="HKX996" s="45"/>
      <c r="HKY996" s="45"/>
      <c r="HKZ996" s="45"/>
      <c r="HLA996" s="45"/>
      <c r="HLB996" s="45"/>
      <c r="HLC996" s="45"/>
      <c r="HLD996" s="45"/>
      <c r="HLE996" s="45"/>
      <c r="HLF996" s="45"/>
      <c r="HLG996" s="45"/>
      <c r="HLH996" s="45"/>
      <c r="HLI996" s="45"/>
      <c r="HLJ996" s="45"/>
      <c r="HLK996" s="45"/>
      <c r="HLL996" s="45"/>
      <c r="HLM996" s="45"/>
      <c r="HLN996" s="45"/>
      <c r="HLO996" s="45"/>
      <c r="HLP996" s="45"/>
      <c r="HLQ996" s="45"/>
      <c r="HLR996" s="45"/>
      <c r="HLS996" s="45"/>
      <c r="HLT996" s="45"/>
      <c r="HLU996" s="45"/>
      <c r="HLV996" s="45"/>
      <c r="HLW996" s="45"/>
      <c r="HLX996" s="45"/>
      <c r="HLY996" s="45"/>
      <c r="HLZ996" s="45"/>
      <c r="HMA996" s="45"/>
      <c r="HMB996" s="45"/>
      <c r="HMC996" s="45"/>
      <c r="HMD996" s="45"/>
      <c r="HME996" s="45"/>
      <c r="HMF996" s="45"/>
      <c r="HMG996" s="45"/>
      <c r="HMH996" s="45"/>
      <c r="HMI996" s="45"/>
      <c r="HMJ996" s="45"/>
      <c r="HMK996" s="45"/>
      <c r="HML996" s="45"/>
      <c r="HMM996" s="45"/>
      <c r="HMN996" s="45"/>
      <c r="HMO996" s="45"/>
      <c r="HMP996" s="45"/>
      <c r="HMQ996" s="45"/>
      <c r="HMR996" s="45"/>
      <c r="HMS996" s="45"/>
      <c r="HMT996" s="45"/>
      <c r="HMU996" s="45"/>
      <c r="HMV996" s="45"/>
      <c r="HMW996" s="45"/>
      <c r="HMX996" s="45"/>
      <c r="HMY996" s="45"/>
      <c r="HMZ996" s="45"/>
      <c r="HNA996" s="45"/>
      <c r="HNB996" s="45"/>
      <c r="HNC996" s="45"/>
      <c r="HND996" s="45"/>
      <c r="HNE996" s="45"/>
      <c r="HNF996" s="45"/>
      <c r="HNG996" s="45"/>
      <c r="HNH996" s="45"/>
      <c r="HNI996" s="45"/>
      <c r="HNJ996" s="45"/>
      <c r="HNK996" s="45"/>
      <c r="HNL996" s="45"/>
      <c r="HNM996" s="45"/>
      <c r="HNN996" s="45"/>
      <c r="HNO996" s="45"/>
      <c r="HNP996" s="45"/>
      <c r="HNQ996" s="45"/>
      <c r="HNR996" s="45"/>
      <c r="HNS996" s="45"/>
      <c r="HNT996" s="45"/>
      <c r="HNU996" s="45"/>
      <c r="HNV996" s="45"/>
      <c r="HNW996" s="45"/>
      <c r="HNX996" s="45"/>
      <c r="HNY996" s="45"/>
      <c r="HNZ996" s="45"/>
      <c r="HOA996" s="45"/>
      <c r="HOB996" s="45"/>
      <c r="HOC996" s="45"/>
      <c r="HOD996" s="45"/>
      <c r="HOE996" s="45"/>
      <c r="HOF996" s="45"/>
      <c r="HOG996" s="45"/>
      <c r="HOH996" s="45"/>
      <c r="HOI996" s="45"/>
      <c r="HOJ996" s="45"/>
      <c r="HOK996" s="45"/>
      <c r="HOL996" s="45"/>
      <c r="HOM996" s="45"/>
      <c r="HON996" s="45"/>
      <c r="HOO996" s="45"/>
      <c r="HOP996" s="45"/>
      <c r="HOQ996" s="45"/>
      <c r="HOR996" s="45"/>
      <c r="HOS996" s="45"/>
      <c r="HOT996" s="45"/>
      <c r="HOU996" s="45"/>
      <c r="HOV996" s="45"/>
      <c r="HOW996" s="45"/>
      <c r="HOX996" s="45"/>
      <c r="HOY996" s="45"/>
      <c r="HOZ996" s="45"/>
      <c r="HPA996" s="45"/>
      <c r="HPB996" s="45"/>
      <c r="HPC996" s="45"/>
      <c r="HPD996" s="45"/>
      <c r="HPE996" s="45"/>
      <c r="HPF996" s="45"/>
      <c r="HPG996" s="45"/>
      <c r="HPH996" s="45"/>
      <c r="HPI996" s="45"/>
      <c r="HPJ996" s="45"/>
      <c r="HPK996" s="45"/>
      <c r="HPL996" s="45"/>
      <c r="HPM996" s="45"/>
      <c r="HPN996" s="45"/>
      <c r="HPO996" s="45"/>
      <c r="HPP996" s="45"/>
      <c r="HPQ996" s="45"/>
      <c r="HPR996" s="45"/>
      <c r="HPS996" s="45"/>
      <c r="HPT996" s="45"/>
      <c r="HPU996" s="45"/>
      <c r="HPV996" s="45"/>
      <c r="HPW996" s="45"/>
      <c r="HPX996" s="45"/>
      <c r="HPY996" s="45"/>
      <c r="HPZ996" s="45"/>
      <c r="HQA996" s="45"/>
      <c r="HQB996" s="45"/>
      <c r="HQC996" s="45"/>
      <c r="HQD996" s="45"/>
      <c r="HQE996" s="45"/>
      <c r="HQF996" s="45"/>
      <c r="HQG996" s="45"/>
      <c r="HQH996" s="45"/>
      <c r="HQI996" s="45"/>
      <c r="HQJ996" s="45"/>
      <c r="HQK996" s="45"/>
      <c r="HQL996" s="45"/>
      <c r="HQM996" s="45"/>
      <c r="HQN996" s="45"/>
      <c r="HQO996" s="45"/>
      <c r="HQP996" s="45"/>
      <c r="HQQ996" s="45"/>
      <c r="HQR996" s="45"/>
      <c r="HQS996" s="45"/>
      <c r="HQT996" s="45"/>
      <c r="HQU996" s="45"/>
      <c r="HQV996" s="45"/>
      <c r="HQW996" s="45"/>
      <c r="HQX996" s="45"/>
      <c r="HQY996" s="45"/>
      <c r="HQZ996" s="45"/>
      <c r="HRA996" s="45"/>
      <c r="HRB996" s="45"/>
      <c r="HRC996" s="45"/>
      <c r="HRD996" s="45"/>
      <c r="HRE996" s="45"/>
      <c r="HRF996" s="45"/>
      <c r="HRG996" s="45"/>
      <c r="HRH996" s="45"/>
      <c r="HRI996" s="45"/>
      <c r="HRJ996" s="45"/>
      <c r="HRK996" s="45"/>
      <c r="HRL996" s="45"/>
      <c r="HRM996" s="45"/>
      <c r="HRN996" s="45"/>
      <c r="HRO996" s="45"/>
      <c r="HRP996" s="45"/>
      <c r="HRQ996" s="45"/>
      <c r="HRR996" s="45"/>
      <c r="HRS996" s="45"/>
      <c r="HRT996" s="45"/>
      <c r="HRU996" s="45"/>
      <c r="HRV996" s="45"/>
      <c r="HRW996" s="45"/>
      <c r="HRX996" s="45"/>
      <c r="HRY996" s="45"/>
      <c r="HRZ996" s="45"/>
      <c r="HSA996" s="45"/>
      <c r="HSB996" s="45"/>
      <c r="HSC996" s="45"/>
      <c r="HSD996" s="45"/>
      <c r="HSE996" s="45"/>
      <c r="HSF996" s="45"/>
      <c r="HSG996" s="45"/>
      <c r="HSH996" s="45"/>
      <c r="HSI996" s="45"/>
      <c r="HSJ996" s="45"/>
      <c r="HSK996" s="45"/>
      <c r="HSL996" s="45"/>
      <c r="HSM996" s="45"/>
      <c r="HSN996" s="45"/>
      <c r="HSO996" s="45"/>
      <c r="HSP996" s="45"/>
      <c r="HSQ996" s="45"/>
      <c r="HSR996" s="45"/>
      <c r="HSS996" s="45"/>
      <c r="HST996" s="45"/>
      <c r="HSU996" s="45"/>
      <c r="HSV996" s="45"/>
      <c r="HSW996" s="45"/>
      <c r="HSX996" s="45"/>
      <c r="HSY996" s="45"/>
      <c r="HSZ996" s="45"/>
      <c r="HTA996" s="45"/>
      <c r="HTB996" s="45"/>
      <c r="HTC996" s="45"/>
      <c r="HTD996" s="45"/>
      <c r="HTE996" s="45"/>
      <c r="HTF996" s="45"/>
      <c r="HTG996" s="45"/>
      <c r="HTH996" s="45"/>
      <c r="HTI996" s="45"/>
      <c r="HTJ996" s="45"/>
      <c r="HTK996" s="45"/>
      <c r="HTL996" s="45"/>
      <c r="HTM996" s="45"/>
      <c r="HTN996" s="45"/>
      <c r="HTO996" s="45"/>
      <c r="HTP996" s="45"/>
      <c r="HTQ996" s="45"/>
      <c r="HTR996" s="45"/>
      <c r="HTS996" s="45"/>
      <c r="HTT996" s="45"/>
      <c r="HTU996" s="45"/>
      <c r="HTV996" s="45"/>
      <c r="HTW996" s="45"/>
      <c r="HTX996" s="45"/>
      <c r="HTY996" s="45"/>
      <c r="HTZ996" s="45"/>
      <c r="HUA996" s="45"/>
      <c r="HUB996" s="45"/>
      <c r="HUC996" s="45"/>
      <c r="HUD996" s="45"/>
      <c r="HUE996" s="45"/>
      <c r="HUF996" s="45"/>
      <c r="HUG996" s="45"/>
      <c r="HUH996" s="45"/>
      <c r="HUI996" s="45"/>
      <c r="HUJ996" s="45"/>
      <c r="HUK996" s="45"/>
      <c r="HUL996" s="45"/>
      <c r="HUM996" s="45"/>
      <c r="HUN996" s="45"/>
      <c r="HUO996" s="45"/>
      <c r="HUP996" s="45"/>
      <c r="HUQ996" s="45"/>
      <c r="HUR996" s="45"/>
      <c r="HUS996" s="45"/>
      <c r="HUT996" s="45"/>
      <c r="HUU996" s="45"/>
      <c r="HUV996" s="45"/>
      <c r="HUW996" s="45"/>
      <c r="HUX996" s="45"/>
      <c r="HUY996" s="45"/>
      <c r="HUZ996" s="45"/>
      <c r="HVA996" s="45"/>
      <c r="HVB996" s="45"/>
      <c r="HVC996" s="45"/>
      <c r="HVD996" s="45"/>
      <c r="HVE996" s="45"/>
      <c r="HVF996" s="45"/>
      <c r="HVG996" s="45"/>
      <c r="HVH996" s="45"/>
      <c r="HVI996" s="45"/>
      <c r="HVJ996" s="45"/>
      <c r="HVK996" s="45"/>
      <c r="HVL996" s="45"/>
      <c r="HVM996" s="45"/>
      <c r="HVN996" s="45"/>
      <c r="HVO996" s="45"/>
      <c r="HVP996" s="45"/>
      <c r="HVQ996" s="45"/>
      <c r="HVR996" s="45"/>
      <c r="HVS996" s="45"/>
      <c r="HVT996" s="45"/>
      <c r="HVU996" s="45"/>
      <c r="HVV996" s="45"/>
      <c r="HVW996" s="45"/>
      <c r="HVX996" s="45"/>
      <c r="HVY996" s="45"/>
      <c r="HVZ996" s="45"/>
      <c r="HWA996" s="45"/>
      <c r="HWB996" s="45"/>
      <c r="HWC996" s="45"/>
      <c r="HWD996" s="45"/>
      <c r="HWE996" s="45"/>
      <c r="HWF996" s="45"/>
      <c r="HWG996" s="45"/>
      <c r="HWH996" s="45"/>
      <c r="HWI996" s="45"/>
      <c r="HWJ996" s="45"/>
      <c r="HWK996" s="45"/>
      <c r="HWL996" s="45"/>
      <c r="HWM996" s="45"/>
      <c r="HWN996" s="45"/>
      <c r="HWO996" s="45"/>
      <c r="HWP996" s="45"/>
      <c r="HWQ996" s="45"/>
      <c r="HWR996" s="45"/>
      <c r="HWS996" s="45"/>
      <c r="HWT996" s="45"/>
      <c r="HWU996" s="45"/>
      <c r="HWV996" s="45"/>
      <c r="HWW996" s="45"/>
      <c r="HWX996" s="45"/>
      <c r="HWY996" s="45"/>
      <c r="HWZ996" s="45"/>
      <c r="HXA996" s="45"/>
      <c r="HXB996" s="45"/>
      <c r="HXC996" s="45"/>
      <c r="HXD996" s="45"/>
      <c r="HXE996" s="45"/>
      <c r="HXF996" s="45"/>
      <c r="HXG996" s="45"/>
      <c r="HXH996" s="45"/>
      <c r="HXI996" s="45"/>
      <c r="HXJ996" s="45"/>
      <c r="HXK996" s="45"/>
      <c r="HXL996" s="45"/>
      <c r="HXM996" s="45"/>
      <c r="HXN996" s="45"/>
      <c r="HXO996" s="45"/>
      <c r="HXP996" s="45"/>
      <c r="HXQ996" s="45"/>
      <c r="HXR996" s="45"/>
      <c r="HXS996" s="45"/>
      <c r="HXT996" s="45"/>
      <c r="HXU996" s="45"/>
      <c r="HXV996" s="45"/>
      <c r="HXW996" s="45"/>
      <c r="HXX996" s="45"/>
      <c r="HXY996" s="45"/>
      <c r="HXZ996" s="45"/>
      <c r="HYA996" s="45"/>
      <c r="HYB996" s="45"/>
      <c r="HYC996" s="45"/>
      <c r="HYD996" s="45"/>
      <c r="HYE996" s="45"/>
      <c r="HYF996" s="45"/>
      <c r="HYG996" s="45"/>
      <c r="HYH996" s="45"/>
      <c r="HYI996" s="45"/>
      <c r="HYJ996" s="45"/>
      <c r="HYK996" s="45"/>
      <c r="HYL996" s="45"/>
      <c r="HYM996" s="45"/>
      <c r="HYN996" s="45"/>
      <c r="HYO996" s="45"/>
      <c r="HYP996" s="45"/>
      <c r="HYQ996" s="45"/>
      <c r="HYR996" s="45"/>
      <c r="HYS996" s="45"/>
      <c r="HYT996" s="45"/>
      <c r="HYU996" s="45"/>
      <c r="HYV996" s="45"/>
      <c r="HYW996" s="45"/>
      <c r="HYX996" s="45"/>
      <c r="HYY996" s="45"/>
      <c r="HYZ996" s="45"/>
      <c r="HZA996" s="45"/>
      <c r="HZB996" s="45"/>
      <c r="HZC996" s="45"/>
      <c r="HZD996" s="45"/>
      <c r="HZE996" s="45"/>
      <c r="HZF996" s="45"/>
      <c r="HZG996" s="45"/>
      <c r="HZH996" s="45"/>
      <c r="HZI996" s="45"/>
      <c r="HZJ996" s="45"/>
      <c r="HZK996" s="45"/>
      <c r="HZL996" s="45"/>
      <c r="HZM996" s="45"/>
      <c r="HZN996" s="45"/>
      <c r="HZO996" s="45"/>
      <c r="HZP996" s="45"/>
      <c r="HZQ996" s="45"/>
      <c r="HZR996" s="45"/>
      <c r="HZS996" s="45"/>
      <c r="HZT996" s="45"/>
      <c r="HZU996" s="45"/>
      <c r="HZV996" s="45"/>
      <c r="HZW996" s="45"/>
      <c r="HZX996" s="45"/>
      <c r="HZY996" s="45"/>
      <c r="HZZ996" s="45"/>
      <c r="IAA996" s="45"/>
      <c r="IAB996" s="45"/>
      <c r="IAC996" s="45"/>
      <c r="IAD996" s="45"/>
      <c r="IAE996" s="45"/>
      <c r="IAF996" s="45"/>
      <c r="IAG996" s="45"/>
      <c r="IAH996" s="45"/>
      <c r="IAI996" s="45"/>
      <c r="IAJ996" s="45"/>
      <c r="IAK996" s="45"/>
      <c r="IAL996" s="45"/>
      <c r="IAM996" s="45"/>
      <c r="IAN996" s="45"/>
      <c r="IAO996" s="45"/>
      <c r="IAP996" s="45"/>
      <c r="IAQ996" s="45"/>
      <c r="IAR996" s="45"/>
      <c r="IAS996" s="45"/>
      <c r="IAT996" s="45"/>
      <c r="IAU996" s="45"/>
      <c r="IAV996" s="45"/>
      <c r="IAW996" s="45"/>
      <c r="IAX996" s="45"/>
      <c r="IAY996" s="45"/>
      <c r="IAZ996" s="45"/>
      <c r="IBA996" s="45"/>
      <c r="IBB996" s="45"/>
      <c r="IBC996" s="45"/>
      <c r="IBD996" s="45"/>
      <c r="IBE996" s="45"/>
      <c r="IBF996" s="45"/>
      <c r="IBG996" s="45"/>
      <c r="IBH996" s="45"/>
      <c r="IBI996" s="45"/>
      <c r="IBJ996" s="45"/>
      <c r="IBK996" s="45"/>
      <c r="IBL996" s="45"/>
      <c r="IBM996" s="45"/>
      <c r="IBN996" s="45"/>
      <c r="IBO996" s="45"/>
      <c r="IBP996" s="45"/>
      <c r="IBQ996" s="45"/>
      <c r="IBR996" s="45"/>
      <c r="IBS996" s="45"/>
      <c r="IBT996" s="45"/>
      <c r="IBU996" s="45"/>
      <c r="IBV996" s="45"/>
      <c r="IBW996" s="45"/>
      <c r="IBX996" s="45"/>
      <c r="IBY996" s="45"/>
      <c r="IBZ996" s="45"/>
      <c r="ICA996" s="45"/>
      <c r="ICB996" s="45"/>
      <c r="ICC996" s="45"/>
      <c r="ICD996" s="45"/>
      <c r="ICE996" s="45"/>
      <c r="ICF996" s="45"/>
      <c r="ICG996" s="45"/>
      <c r="ICH996" s="45"/>
      <c r="ICI996" s="45"/>
      <c r="ICJ996" s="45"/>
      <c r="ICK996" s="45"/>
      <c r="ICL996" s="45"/>
      <c r="ICM996" s="45"/>
      <c r="ICN996" s="45"/>
      <c r="ICO996" s="45"/>
      <c r="ICP996" s="45"/>
      <c r="ICQ996" s="45"/>
      <c r="ICR996" s="45"/>
      <c r="ICS996" s="45"/>
      <c r="ICT996" s="45"/>
      <c r="ICU996" s="45"/>
      <c r="ICV996" s="45"/>
      <c r="ICW996" s="45"/>
      <c r="ICX996" s="45"/>
      <c r="ICY996" s="45"/>
      <c r="ICZ996" s="45"/>
      <c r="IDA996" s="45"/>
      <c r="IDB996" s="45"/>
      <c r="IDC996" s="45"/>
      <c r="IDD996" s="45"/>
      <c r="IDE996" s="45"/>
      <c r="IDF996" s="45"/>
      <c r="IDG996" s="45"/>
      <c r="IDH996" s="45"/>
      <c r="IDI996" s="45"/>
      <c r="IDJ996" s="45"/>
      <c r="IDK996" s="45"/>
      <c r="IDL996" s="45"/>
      <c r="IDM996" s="45"/>
      <c r="IDN996" s="45"/>
      <c r="IDO996" s="45"/>
      <c r="IDP996" s="45"/>
      <c r="IDQ996" s="45"/>
      <c r="IDR996" s="45"/>
      <c r="IDS996" s="45"/>
      <c r="IDT996" s="45"/>
      <c r="IDU996" s="45"/>
      <c r="IDV996" s="45"/>
      <c r="IDW996" s="45"/>
      <c r="IDX996" s="45"/>
      <c r="IDY996" s="45"/>
      <c r="IDZ996" s="45"/>
      <c r="IEA996" s="45"/>
      <c r="IEB996" s="45"/>
      <c r="IEC996" s="45"/>
      <c r="IED996" s="45"/>
      <c r="IEE996" s="45"/>
      <c r="IEF996" s="45"/>
      <c r="IEG996" s="45"/>
      <c r="IEH996" s="45"/>
      <c r="IEI996" s="45"/>
      <c r="IEJ996" s="45"/>
      <c r="IEK996" s="45"/>
      <c r="IEL996" s="45"/>
      <c r="IEM996" s="45"/>
      <c r="IEN996" s="45"/>
      <c r="IEO996" s="45"/>
      <c r="IEP996" s="45"/>
      <c r="IEQ996" s="45"/>
      <c r="IER996" s="45"/>
      <c r="IES996" s="45"/>
      <c r="IET996" s="45"/>
      <c r="IEU996" s="45"/>
      <c r="IEV996" s="45"/>
      <c r="IEW996" s="45"/>
      <c r="IEX996" s="45"/>
      <c r="IEY996" s="45"/>
      <c r="IEZ996" s="45"/>
      <c r="IFA996" s="45"/>
      <c r="IFB996" s="45"/>
      <c r="IFC996" s="45"/>
      <c r="IFD996" s="45"/>
      <c r="IFE996" s="45"/>
      <c r="IFF996" s="45"/>
      <c r="IFG996" s="45"/>
      <c r="IFH996" s="45"/>
      <c r="IFI996" s="45"/>
      <c r="IFJ996" s="45"/>
      <c r="IFK996" s="45"/>
      <c r="IFL996" s="45"/>
      <c r="IFM996" s="45"/>
      <c r="IFN996" s="45"/>
      <c r="IFO996" s="45"/>
      <c r="IFP996" s="45"/>
      <c r="IFQ996" s="45"/>
      <c r="IFR996" s="45"/>
      <c r="IFS996" s="45"/>
      <c r="IFT996" s="45"/>
      <c r="IFU996" s="45"/>
      <c r="IFV996" s="45"/>
      <c r="IFW996" s="45"/>
      <c r="IFX996" s="45"/>
      <c r="IFY996" s="45"/>
      <c r="IFZ996" s="45"/>
      <c r="IGA996" s="45"/>
      <c r="IGB996" s="45"/>
      <c r="IGC996" s="45"/>
      <c r="IGD996" s="45"/>
      <c r="IGE996" s="45"/>
      <c r="IGF996" s="45"/>
      <c r="IGG996" s="45"/>
      <c r="IGH996" s="45"/>
      <c r="IGI996" s="45"/>
      <c r="IGJ996" s="45"/>
      <c r="IGK996" s="45"/>
      <c r="IGL996" s="45"/>
      <c r="IGM996" s="45"/>
      <c r="IGN996" s="45"/>
      <c r="IGO996" s="45"/>
      <c r="IGP996" s="45"/>
      <c r="IGQ996" s="45"/>
      <c r="IGR996" s="45"/>
      <c r="IGS996" s="45"/>
      <c r="IGT996" s="45"/>
      <c r="IGU996" s="45"/>
      <c r="IGV996" s="45"/>
      <c r="IGW996" s="45"/>
      <c r="IGX996" s="45"/>
      <c r="IGY996" s="45"/>
      <c r="IGZ996" s="45"/>
      <c r="IHA996" s="45"/>
      <c r="IHB996" s="45"/>
      <c r="IHC996" s="45"/>
      <c r="IHD996" s="45"/>
      <c r="IHE996" s="45"/>
      <c r="IHF996" s="45"/>
      <c r="IHG996" s="45"/>
      <c r="IHH996" s="45"/>
      <c r="IHI996" s="45"/>
      <c r="IHJ996" s="45"/>
      <c r="IHK996" s="45"/>
      <c r="IHL996" s="45"/>
      <c r="IHM996" s="45"/>
      <c r="IHN996" s="45"/>
      <c r="IHO996" s="45"/>
      <c r="IHP996" s="45"/>
      <c r="IHQ996" s="45"/>
      <c r="IHR996" s="45"/>
      <c r="IHS996" s="45"/>
      <c r="IHT996" s="45"/>
      <c r="IHU996" s="45"/>
      <c r="IHV996" s="45"/>
      <c r="IHW996" s="45"/>
      <c r="IHX996" s="45"/>
      <c r="IHY996" s="45"/>
      <c r="IHZ996" s="45"/>
      <c r="IIA996" s="45"/>
      <c r="IIB996" s="45"/>
      <c r="IIC996" s="45"/>
      <c r="IID996" s="45"/>
      <c r="IIE996" s="45"/>
      <c r="IIF996" s="45"/>
      <c r="IIG996" s="45"/>
      <c r="IIH996" s="45"/>
      <c r="III996" s="45"/>
      <c r="IIJ996" s="45"/>
      <c r="IIK996" s="45"/>
      <c r="IIL996" s="45"/>
      <c r="IIM996" s="45"/>
      <c r="IIN996" s="45"/>
      <c r="IIO996" s="45"/>
      <c r="IIP996" s="45"/>
      <c r="IIQ996" s="45"/>
      <c r="IIR996" s="45"/>
      <c r="IIS996" s="45"/>
      <c r="IIT996" s="45"/>
      <c r="IIU996" s="45"/>
      <c r="IIV996" s="45"/>
      <c r="IIW996" s="45"/>
      <c r="IIX996" s="45"/>
      <c r="IIY996" s="45"/>
      <c r="IIZ996" s="45"/>
      <c r="IJA996" s="45"/>
      <c r="IJB996" s="45"/>
      <c r="IJC996" s="45"/>
      <c r="IJD996" s="45"/>
      <c r="IJE996" s="45"/>
      <c r="IJF996" s="45"/>
      <c r="IJG996" s="45"/>
      <c r="IJH996" s="45"/>
      <c r="IJI996" s="45"/>
      <c r="IJJ996" s="45"/>
      <c r="IJK996" s="45"/>
      <c r="IJL996" s="45"/>
      <c r="IJM996" s="45"/>
      <c r="IJN996" s="45"/>
      <c r="IJO996" s="45"/>
      <c r="IJP996" s="45"/>
      <c r="IJQ996" s="45"/>
      <c r="IJR996" s="45"/>
      <c r="IJS996" s="45"/>
      <c r="IJT996" s="45"/>
      <c r="IJU996" s="45"/>
      <c r="IJV996" s="45"/>
      <c r="IJW996" s="45"/>
      <c r="IJX996" s="45"/>
      <c r="IJY996" s="45"/>
      <c r="IJZ996" s="45"/>
      <c r="IKA996" s="45"/>
      <c r="IKB996" s="45"/>
      <c r="IKC996" s="45"/>
      <c r="IKD996" s="45"/>
      <c r="IKE996" s="45"/>
      <c r="IKF996" s="45"/>
      <c r="IKG996" s="45"/>
      <c r="IKH996" s="45"/>
      <c r="IKI996" s="45"/>
      <c r="IKJ996" s="45"/>
      <c r="IKK996" s="45"/>
      <c r="IKL996" s="45"/>
      <c r="IKM996" s="45"/>
      <c r="IKN996" s="45"/>
      <c r="IKO996" s="45"/>
      <c r="IKP996" s="45"/>
      <c r="IKQ996" s="45"/>
      <c r="IKR996" s="45"/>
      <c r="IKS996" s="45"/>
      <c r="IKT996" s="45"/>
      <c r="IKU996" s="45"/>
      <c r="IKV996" s="45"/>
      <c r="IKW996" s="45"/>
      <c r="IKX996" s="45"/>
      <c r="IKY996" s="45"/>
      <c r="IKZ996" s="45"/>
      <c r="ILA996" s="45"/>
      <c r="ILB996" s="45"/>
      <c r="ILC996" s="45"/>
      <c r="ILD996" s="45"/>
      <c r="ILE996" s="45"/>
      <c r="ILF996" s="45"/>
      <c r="ILG996" s="45"/>
      <c r="ILH996" s="45"/>
      <c r="ILI996" s="45"/>
      <c r="ILJ996" s="45"/>
      <c r="ILK996" s="45"/>
      <c r="ILL996" s="45"/>
      <c r="ILM996" s="45"/>
      <c r="ILN996" s="45"/>
      <c r="ILO996" s="45"/>
      <c r="ILP996" s="45"/>
      <c r="ILQ996" s="45"/>
      <c r="ILR996" s="45"/>
      <c r="ILS996" s="45"/>
      <c r="ILT996" s="45"/>
      <c r="ILU996" s="45"/>
      <c r="ILV996" s="45"/>
      <c r="ILW996" s="45"/>
      <c r="ILX996" s="45"/>
      <c r="ILY996" s="45"/>
      <c r="ILZ996" s="45"/>
      <c r="IMA996" s="45"/>
      <c r="IMB996" s="45"/>
      <c r="IMC996" s="45"/>
      <c r="IMD996" s="45"/>
      <c r="IME996" s="45"/>
      <c r="IMF996" s="45"/>
      <c r="IMG996" s="45"/>
      <c r="IMH996" s="45"/>
      <c r="IMI996" s="45"/>
      <c r="IMJ996" s="45"/>
      <c r="IMK996" s="45"/>
      <c r="IML996" s="45"/>
      <c r="IMM996" s="45"/>
      <c r="IMN996" s="45"/>
      <c r="IMO996" s="45"/>
      <c r="IMP996" s="45"/>
      <c r="IMQ996" s="45"/>
      <c r="IMR996" s="45"/>
      <c r="IMS996" s="45"/>
      <c r="IMT996" s="45"/>
      <c r="IMU996" s="45"/>
      <c r="IMV996" s="45"/>
      <c r="IMW996" s="45"/>
      <c r="IMX996" s="45"/>
      <c r="IMY996" s="45"/>
      <c r="IMZ996" s="45"/>
      <c r="INA996" s="45"/>
      <c r="INB996" s="45"/>
      <c r="INC996" s="45"/>
      <c r="IND996" s="45"/>
      <c r="INE996" s="45"/>
      <c r="INF996" s="45"/>
      <c r="ING996" s="45"/>
      <c r="INH996" s="45"/>
      <c r="INI996" s="45"/>
      <c r="INJ996" s="45"/>
      <c r="INK996" s="45"/>
      <c r="INL996" s="45"/>
      <c r="INM996" s="45"/>
      <c r="INN996" s="45"/>
      <c r="INO996" s="45"/>
      <c r="INP996" s="45"/>
      <c r="INQ996" s="45"/>
      <c r="INR996" s="45"/>
      <c r="INS996" s="45"/>
      <c r="INT996" s="45"/>
      <c r="INU996" s="45"/>
      <c r="INV996" s="45"/>
      <c r="INW996" s="45"/>
      <c r="INX996" s="45"/>
      <c r="INY996" s="45"/>
      <c r="INZ996" s="45"/>
      <c r="IOA996" s="45"/>
      <c r="IOB996" s="45"/>
      <c r="IOC996" s="45"/>
      <c r="IOD996" s="45"/>
      <c r="IOE996" s="45"/>
      <c r="IOF996" s="45"/>
      <c r="IOG996" s="45"/>
      <c r="IOH996" s="45"/>
      <c r="IOI996" s="45"/>
      <c r="IOJ996" s="45"/>
      <c r="IOK996" s="45"/>
      <c r="IOL996" s="45"/>
      <c r="IOM996" s="45"/>
      <c r="ION996" s="45"/>
      <c r="IOO996" s="45"/>
      <c r="IOP996" s="45"/>
      <c r="IOQ996" s="45"/>
      <c r="IOR996" s="45"/>
      <c r="IOS996" s="45"/>
      <c r="IOT996" s="45"/>
      <c r="IOU996" s="45"/>
      <c r="IOV996" s="45"/>
      <c r="IOW996" s="45"/>
      <c r="IOX996" s="45"/>
      <c r="IOY996" s="45"/>
      <c r="IOZ996" s="45"/>
      <c r="IPA996" s="45"/>
      <c r="IPB996" s="45"/>
      <c r="IPC996" s="45"/>
      <c r="IPD996" s="45"/>
      <c r="IPE996" s="45"/>
      <c r="IPF996" s="45"/>
      <c r="IPG996" s="45"/>
      <c r="IPH996" s="45"/>
      <c r="IPI996" s="45"/>
      <c r="IPJ996" s="45"/>
      <c r="IPK996" s="45"/>
      <c r="IPL996" s="45"/>
      <c r="IPM996" s="45"/>
      <c r="IPN996" s="45"/>
      <c r="IPO996" s="45"/>
      <c r="IPP996" s="45"/>
      <c r="IPQ996" s="45"/>
      <c r="IPR996" s="45"/>
      <c r="IPS996" s="45"/>
      <c r="IPT996" s="45"/>
      <c r="IPU996" s="45"/>
      <c r="IPV996" s="45"/>
      <c r="IPW996" s="45"/>
      <c r="IPX996" s="45"/>
      <c r="IPY996" s="45"/>
      <c r="IPZ996" s="45"/>
      <c r="IQA996" s="45"/>
      <c r="IQB996" s="45"/>
      <c r="IQC996" s="45"/>
      <c r="IQD996" s="45"/>
      <c r="IQE996" s="45"/>
      <c r="IQF996" s="45"/>
      <c r="IQG996" s="45"/>
      <c r="IQH996" s="45"/>
      <c r="IQI996" s="45"/>
      <c r="IQJ996" s="45"/>
      <c r="IQK996" s="45"/>
      <c r="IQL996" s="45"/>
      <c r="IQM996" s="45"/>
      <c r="IQN996" s="45"/>
      <c r="IQO996" s="45"/>
      <c r="IQP996" s="45"/>
      <c r="IQQ996" s="45"/>
      <c r="IQR996" s="45"/>
      <c r="IQS996" s="45"/>
      <c r="IQT996" s="45"/>
      <c r="IQU996" s="45"/>
      <c r="IQV996" s="45"/>
      <c r="IQW996" s="45"/>
      <c r="IQX996" s="45"/>
      <c r="IQY996" s="45"/>
      <c r="IQZ996" s="45"/>
      <c r="IRA996" s="45"/>
      <c r="IRB996" s="45"/>
      <c r="IRC996" s="45"/>
      <c r="IRD996" s="45"/>
      <c r="IRE996" s="45"/>
      <c r="IRF996" s="45"/>
      <c r="IRG996" s="45"/>
      <c r="IRH996" s="45"/>
      <c r="IRI996" s="45"/>
      <c r="IRJ996" s="45"/>
      <c r="IRK996" s="45"/>
      <c r="IRL996" s="45"/>
      <c r="IRM996" s="45"/>
      <c r="IRN996" s="45"/>
      <c r="IRO996" s="45"/>
      <c r="IRP996" s="45"/>
      <c r="IRQ996" s="45"/>
      <c r="IRR996" s="45"/>
      <c r="IRS996" s="45"/>
      <c r="IRT996" s="45"/>
      <c r="IRU996" s="45"/>
      <c r="IRV996" s="45"/>
      <c r="IRW996" s="45"/>
      <c r="IRX996" s="45"/>
      <c r="IRY996" s="45"/>
      <c r="IRZ996" s="45"/>
      <c r="ISA996" s="45"/>
      <c r="ISB996" s="45"/>
      <c r="ISC996" s="45"/>
      <c r="ISD996" s="45"/>
      <c r="ISE996" s="45"/>
      <c r="ISF996" s="45"/>
      <c r="ISG996" s="45"/>
      <c r="ISH996" s="45"/>
      <c r="ISI996" s="45"/>
      <c r="ISJ996" s="45"/>
      <c r="ISK996" s="45"/>
      <c r="ISL996" s="45"/>
      <c r="ISM996" s="45"/>
      <c r="ISN996" s="45"/>
      <c r="ISO996" s="45"/>
      <c r="ISP996" s="45"/>
      <c r="ISQ996" s="45"/>
      <c r="ISR996" s="45"/>
      <c r="ISS996" s="45"/>
      <c r="IST996" s="45"/>
      <c r="ISU996" s="45"/>
      <c r="ISV996" s="45"/>
      <c r="ISW996" s="45"/>
      <c r="ISX996" s="45"/>
      <c r="ISY996" s="45"/>
      <c r="ISZ996" s="45"/>
      <c r="ITA996" s="45"/>
      <c r="ITB996" s="45"/>
      <c r="ITC996" s="45"/>
      <c r="ITD996" s="45"/>
      <c r="ITE996" s="45"/>
      <c r="ITF996" s="45"/>
      <c r="ITG996" s="45"/>
      <c r="ITH996" s="45"/>
      <c r="ITI996" s="45"/>
      <c r="ITJ996" s="45"/>
      <c r="ITK996" s="45"/>
      <c r="ITL996" s="45"/>
      <c r="ITM996" s="45"/>
      <c r="ITN996" s="45"/>
      <c r="ITO996" s="45"/>
      <c r="ITP996" s="45"/>
      <c r="ITQ996" s="45"/>
      <c r="ITR996" s="45"/>
      <c r="ITS996" s="45"/>
      <c r="ITT996" s="45"/>
      <c r="ITU996" s="45"/>
      <c r="ITV996" s="45"/>
      <c r="ITW996" s="45"/>
      <c r="ITX996" s="45"/>
      <c r="ITY996" s="45"/>
      <c r="ITZ996" s="45"/>
      <c r="IUA996" s="45"/>
      <c r="IUB996" s="45"/>
      <c r="IUC996" s="45"/>
      <c r="IUD996" s="45"/>
      <c r="IUE996" s="45"/>
      <c r="IUF996" s="45"/>
      <c r="IUG996" s="45"/>
      <c r="IUH996" s="45"/>
      <c r="IUI996" s="45"/>
      <c r="IUJ996" s="45"/>
      <c r="IUK996" s="45"/>
      <c r="IUL996" s="45"/>
      <c r="IUM996" s="45"/>
      <c r="IUN996" s="45"/>
      <c r="IUO996" s="45"/>
      <c r="IUP996" s="45"/>
      <c r="IUQ996" s="45"/>
      <c r="IUR996" s="45"/>
      <c r="IUS996" s="45"/>
      <c r="IUT996" s="45"/>
      <c r="IUU996" s="45"/>
      <c r="IUV996" s="45"/>
      <c r="IUW996" s="45"/>
      <c r="IUX996" s="45"/>
      <c r="IUY996" s="45"/>
      <c r="IUZ996" s="45"/>
      <c r="IVA996" s="45"/>
      <c r="IVB996" s="45"/>
      <c r="IVC996" s="45"/>
      <c r="IVD996" s="45"/>
      <c r="IVE996" s="45"/>
      <c r="IVF996" s="45"/>
      <c r="IVG996" s="45"/>
      <c r="IVH996" s="45"/>
      <c r="IVI996" s="45"/>
      <c r="IVJ996" s="45"/>
      <c r="IVK996" s="45"/>
      <c r="IVL996" s="45"/>
      <c r="IVM996" s="45"/>
      <c r="IVN996" s="45"/>
      <c r="IVO996" s="45"/>
      <c r="IVP996" s="45"/>
      <c r="IVQ996" s="45"/>
      <c r="IVR996" s="45"/>
      <c r="IVS996" s="45"/>
      <c r="IVT996" s="45"/>
      <c r="IVU996" s="45"/>
      <c r="IVV996" s="45"/>
      <c r="IVW996" s="45"/>
      <c r="IVX996" s="45"/>
      <c r="IVY996" s="45"/>
      <c r="IVZ996" s="45"/>
      <c r="IWA996" s="45"/>
      <c r="IWB996" s="45"/>
      <c r="IWC996" s="45"/>
      <c r="IWD996" s="45"/>
      <c r="IWE996" s="45"/>
      <c r="IWF996" s="45"/>
      <c r="IWG996" s="45"/>
      <c r="IWH996" s="45"/>
      <c r="IWI996" s="45"/>
      <c r="IWJ996" s="45"/>
      <c r="IWK996" s="45"/>
      <c r="IWL996" s="45"/>
      <c r="IWM996" s="45"/>
      <c r="IWN996" s="45"/>
      <c r="IWO996" s="45"/>
      <c r="IWP996" s="45"/>
      <c r="IWQ996" s="45"/>
      <c r="IWR996" s="45"/>
      <c r="IWS996" s="45"/>
      <c r="IWT996" s="45"/>
      <c r="IWU996" s="45"/>
      <c r="IWV996" s="45"/>
      <c r="IWW996" s="45"/>
      <c r="IWX996" s="45"/>
      <c r="IWY996" s="45"/>
      <c r="IWZ996" s="45"/>
      <c r="IXA996" s="45"/>
      <c r="IXB996" s="45"/>
      <c r="IXC996" s="45"/>
      <c r="IXD996" s="45"/>
      <c r="IXE996" s="45"/>
      <c r="IXF996" s="45"/>
      <c r="IXG996" s="45"/>
      <c r="IXH996" s="45"/>
      <c r="IXI996" s="45"/>
      <c r="IXJ996" s="45"/>
      <c r="IXK996" s="45"/>
      <c r="IXL996" s="45"/>
      <c r="IXM996" s="45"/>
      <c r="IXN996" s="45"/>
      <c r="IXO996" s="45"/>
      <c r="IXP996" s="45"/>
      <c r="IXQ996" s="45"/>
      <c r="IXR996" s="45"/>
      <c r="IXS996" s="45"/>
      <c r="IXT996" s="45"/>
      <c r="IXU996" s="45"/>
      <c r="IXV996" s="45"/>
      <c r="IXW996" s="45"/>
      <c r="IXX996" s="45"/>
      <c r="IXY996" s="45"/>
      <c r="IXZ996" s="45"/>
      <c r="IYA996" s="45"/>
      <c r="IYB996" s="45"/>
      <c r="IYC996" s="45"/>
      <c r="IYD996" s="45"/>
      <c r="IYE996" s="45"/>
      <c r="IYF996" s="45"/>
      <c r="IYG996" s="45"/>
      <c r="IYH996" s="45"/>
      <c r="IYI996" s="45"/>
      <c r="IYJ996" s="45"/>
      <c r="IYK996" s="45"/>
      <c r="IYL996" s="45"/>
      <c r="IYM996" s="45"/>
      <c r="IYN996" s="45"/>
      <c r="IYO996" s="45"/>
      <c r="IYP996" s="45"/>
      <c r="IYQ996" s="45"/>
      <c r="IYR996" s="45"/>
      <c r="IYS996" s="45"/>
      <c r="IYT996" s="45"/>
      <c r="IYU996" s="45"/>
      <c r="IYV996" s="45"/>
      <c r="IYW996" s="45"/>
      <c r="IYX996" s="45"/>
      <c r="IYY996" s="45"/>
      <c r="IYZ996" s="45"/>
      <c r="IZA996" s="45"/>
      <c r="IZB996" s="45"/>
      <c r="IZC996" s="45"/>
      <c r="IZD996" s="45"/>
      <c r="IZE996" s="45"/>
      <c r="IZF996" s="45"/>
      <c r="IZG996" s="45"/>
      <c r="IZH996" s="45"/>
      <c r="IZI996" s="45"/>
      <c r="IZJ996" s="45"/>
      <c r="IZK996" s="45"/>
      <c r="IZL996" s="45"/>
      <c r="IZM996" s="45"/>
      <c r="IZN996" s="45"/>
      <c r="IZO996" s="45"/>
      <c r="IZP996" s="45"/>
      <c r="IZQ996" s="45"/>
      <c r="IZR996" s="45"/>
      <c r="IZS996" s="45"/>
      <c r="IZT996" s="45"/>
      <c r="IZU996" s="45"/>
      <c r="IZV996" s="45"/>
      <c r="IZW996" s="45"/>
      <c r="IZX996" s="45"/>
      <c r="IZY996" s="45"/>
      <c r="IZZ996" s="45"/>
      <c r="JAA996" s="45"/>
      <c r="JAB996" s="45"/>
      <c r="JAC996" s="45"/>
      <c r="JAD996" s="45"/>
      <c r="JAE996" s="45"/>
      <c r="JAF996" s="45"/>
      <c r="JAG996" s="45"/>
      <c r="JAH996" s="45"/>
      <c r="JAI996" s="45"/>
      <c r="JAJ996" s="45"/>
      <c r="JAK996" s="45"/>
      <c r="JAL996" s="45"/>
      <c r="JAM996" s="45"/>
      <c r="JAN996" s="45"/>
      <c r="JAO996" s="45"/>
      <c r="JAP996" s="45"/>
      <c r="JAQ996" s="45"/>
      <c r="JAR996" s="45"/>
      <c r="JAS996" s="45"/>
      <c r="JAT996" s="45"/>
      <c r="JAU996" s="45"/>
      <c r="JAV996" s="45"/>
      <c r="JAW996" s="45"/>
      <c r="JAX996" s="45"/>
      <c r="JAY996" s="45"/>
      <c r="JAZ996" s="45"/>
      <c r="JBA996" s="45"/>
      <c r="JBB996" s="45"/>
      <c r="JBC996" s="45"/>
      <c r="JBD996" s="45"/>
      <c r="JBE996" s="45"/>
      <c r="JBF996" s="45"/>
      <c r="JBG996" s="45"/>
      <c r="JBH996" s="45"/>
      <c r="JBI996" s="45"/>
      <c r="JBJ996" s="45"/>
      <c r="JBK996" s="45"/>
      <c r="JBL996" s="45"/>
      <c r="JBM996" s="45"/>
      <c r="JBN996" s="45"/>
      <c r="JBO996" s="45"/>
      <c r="JBP996" s="45"/>
      <c r="JBQ996" s="45"/>
      <c r="JBR996" s="45"/>
      <c r="JBS996" s="45"/>
      <c r="JBT996" s="45"/>
      <c r="JBU996" s="45"/>
      <c r="JBV996" s="45"/>
      <c r="JBW996" s="45"/>
      <c r="JBX996" s="45"/>
      <c r="JBY996" s="45"/>
      <c r="JBZ996" s="45"/>
      <c r="JCA996" s="45"/>
      <c r="JCB996" s="45"/>
      <c r="JCC996" s="45"/>
      <c r="JCD996" s="45"/>
      <c r="JCE996" s="45"/>
      <c r="JCF996" s="45"/>
      <c r="JCG996" s="45"/>
      <c r="JCH996" s="45"/>
      <c r="JCI996" s="45"/>
      <c r="JCJ996" s="45"/>
      <c r="JCK996" s="45"/>
      <c r="JCL996" s="45"/>
      <c r="JCM996" s="45"/>
      <c r="JCN996" s="45"/>
      <c r="JCO996" s="45"/>
      <c r="JCP996" s="45"/>
      <c r="JCQ996" s="45"/>
      <c r="JCR996" s="45"/>
      <c r="JCS996" s="45"/>
      <c r="JCT996" s="45"/>
      <c r="JCU996" s="45"/>
      <c r="JCV996" s="45"/>
      <c r="JCW996" s="45"/>
      <c r="JCX996" s="45"/>
      <c r="JCY996" s="45"/>
      <c r="JCZ996" s="45"/>
      <c r="JDA996" s="45"/>
      <c r="JDB996" s="45"/>
      <c r="JDC996" s="45"/>
      <c r="JDD996" s="45"/>
      <c r="JDE996" s="45"/>
      <c r="JDF996" s="45"/>
      <c r="JDG996" s="45"/>
      <c r="JDH996" s="45"/>
      <c r="JDI996" s="45"/>
      <c r="JDJ996" s="45"/>
      <c r="JDK996" s="45"/>
      <c r="JDL996" s="45"/>
      <c r="JDM996" s="45"/>
      <c r="JDN996" s="45"/>
      <c r="JDO996" s="45"/>
      <c r="JDP996" s="45"/>
      <c r="JDQ996" s="45"/>
      <c r="JDR996" s="45"/>
      <c r="JDS996" s="45"/>
      <c r="JDT996" s="45"/>
      <c r="JDU996" s="45"/>
      <c r="JDV996" s="45"/>
      <c r="JDW996" s="45"/>
      <c r="JDX996" s="45"/>
      <c r="JDY996" s="45"/>
      <c r="JDZ996" s="45"/>
      <c r="JEA996" s="45"/>
      <c r="JEB996" s="45"/>
      <c r="JEC996" s="45"/>
      <c r="JED996" s="45"/>
      <c r="JEE996" s="45"/>
      <c r="JEF996" s="45"/>
      <c r="JEG996" s="45"/>
      <c r="JEH996" s="45"/>
      <c r="JEI996" s="45"/>
      <c r="JEJ996" s="45"/>
      <c r="JEK996" s="45"/>
      <c r="JEL996" s="45"/>
      <c r="JEM996" s="45"/>
      <c r="JEN996" s="45"/>
      <c r="JEO996" s="45"/>
      <c r="JEP996" s="45"/>
      <c r="JEQ996" s="45"/>
      <c r="JER996" s="45"/>
      <c r="JES996" s="45"/>
      <c r="JET996" s="45"/>
      <c r="JEU996" s="45"/>
      <c r="JEV996" s="45"/>
      <c r="JEW996" s="45"/>
      <c r="JEX996" s="45"/>
      <c r="JEY996" s="45"/>
      <c r="JEZ996" s="45"/>
      <c r="JFA996" s="45"/>
      <c r="JFB996" s="45"/>
      <c r="JFC996" s="45"/>
      <c r="JFD996" s="45"/>
      <c r="JFE996" s="45"/>
      <c r="JFF996" s="45"/>
      <c r="JFG996" s="45"/>
      <c r="JFH996" s="45"/>
      <c r="JFI996" s="45"/>
      <c r="JFJ996" s="45"/>
      <c r="JFK996" s="45"/>
      <c r="JFL996" s="45"/>
      <c r="JFM996" s="45"/>
      <c r="JFN996" s="45"/>
      <c r="JFO996" s="45"/>
      <c r="JFP996" s="45"/>
      <c r="JFQ996" s="45"/>
      <c r="JFR996" s="45"/>
      <c r="JFS996" s="45"/>
      <c r="JFT996" s="45"/>
      <c r="JFU996" s="45"/>
      <c r="JFV996" s="45"/>
      <c r="JFW996" s="45"/>
      <c r="JFX996" s="45"/>
      <c r="JFY996" s="45"/>
      <c r="JFZ996" s="45"/>
      <c r="JGA996" s="45"/>
      <c r="JGB996" s="45"/>
      <c r="JGC996" s="45"/>
      <c r="JGD996" s="45"/>
      <c r="JGE996" s="45"/>
      <c r="JGF996" s="45"/>
      <c r="JGG996" s="45"/>
      <c r="JGH996" s="45"/>
      <c r="JGI996" s="45"/>
      <c r="JGJ996" s="45"/>
      <c r="JGK996" s="45"/>
      <c r="JGL996" s="45"/>
      <c r="JGM996" s="45"/>
      <c r="JGN996" s="45"/>
      <c r="JGO996" s="45"/>
      <c r="JGP996" s="45"/>
      <c r="JGQ996" s="45"/>
      <c r="JGR996" s="45"/>
      <c r="JGS996" s="45"/>
      <c r="JGT996" s="45"/>
      <c r="JGU996" s="45"/>
      <c r="JGV996" s="45"/>
      <c r="JGW996" s="45"/>
      <c r="JGX996" s="45"/>
      <c r="JGY996" s="45"/>
      <c r="JGZ996" s="45"/>
      <c r="JHA996" s="45"/>
      <c r="JHB996" s="45"/>
      <c r="JHC996" s="45"/>
      <c r="JHD996" s="45"/>
      <c r="JHE996" s="45"/>
      <c r="JHF996" s="45"/>
      <c r="JHG996" s="45"/>
      <c r="JHH996" s="45"/>
      <c r="JHI996" s="45"/>
      <c r="JHJ996" s="45"/>
      <c r="JHK996" s="45"/>
      <c r="JHL996" s="45"/>
      <c r="JHM996" s="45"/>
      <c r="JHN996" s="45"/>
      <c r="JHO996" s="45"/>
      <c r="JHP996" s="45"/>
      <c r="JHQ996" s="45"/>
      <c r="JHR996" s="45"/>
      <c r="JHS996" s="45"/>
      <c r="JHT996" s="45"/>
      <c r="JHU996" s="45"/>
      <c r="JHV996" s="45"/>
      <c r="JHW996" s="45"/>
      <c r="JHX996" s="45"/>
      <c r="JHY996" s="45"/>
      <c r="JHZ996" s="45"/>
      <c r="JIA996" s="45"/>
      <c r="JIB996" s="45"/>
      <c r="JIC996" s="45"/>
      <c r="JID996" s="45"/>
      <c r="JIE996" s="45"/>
      <c r="JIF996" s="45"/>
      <c r="JIG996" s="45"/>
      <c r="JIH996" s="45"/>
      <c r="JII996" s="45"/>
      <c r="JIJ996" s="45"/>
      <c r="JIK996" s="45"/>
      <c r="JIL996" s="45"/>
      <c r="JIM996" s="45"/>
      <c r="JIN996" s="45"/>
      <c r="JIO996" s="45"/>
      <c r="JIP996" s="45"/>
      <c r="JIQ996" s="45"/>
      <c r="JIR996" s="45"/>
      <c r="JIS996" s="45"/>
      <c r="JIT996" s="45"/>
      <c r="JIU996" s="45"/>
      <c r="JIV996" s="45"/>
      <c r="JIW996" s="45"/>
      <c r="JIX996" s="45"/>
      <c r="JIY996" s="45"/>
      <c r="JIZ996" s="45"/>
      <c r="JJA996" s="45"/>
      <c r="JJB996" s="45"/>
      <c r="JJC996" s="45"/>
      <c r="JJD996" s="45"/>
      <c r="JJE996" s="45"/>
      <c r="JJF996" s="45"/>
      <c r="JJG996" s="45"/>
      <c r="JJH996" s="45"/>
      <c r="JJI996" s="45"/>
      <c r="JJJ996" s="45"/>
      <c r="JJK996" s="45"/>
      <c r="JJL996" s="45"/>
      <c r="JJM996" s="45"/>
      <c r="JJN996" s="45"/>
      <c r="JJO996" s="45"/>
      <c r="JJP996" s="45"/>
      <c r="JJQ996" s="45"/>
      <c r="JJR996" s="45"/>
      <c r="JJS996" s="45"/>
      <c r="JJT996" s="45"/>
      <c r="JJU996" s="45"/>
      <c r="JJV996" s="45"/>
      <c r="JJW996" s="45"/>
      <c r="JJX996" s="45"/>
      <c r="JJY996" s="45"/>
      <c r="JJZ996" s="45"/>
      <c r="JKA996" s="45"/>
      <c r="JKB996" s="45"/>
      <c r="JKC996" s="45"/>
      <c r="JKD996" s="45"/>
      <c r="JKE996" s="45"/>
      <c r="JKF996" s="45"/>
      <c r="JKG996" s="45"/>
      <c r="JKH996" s="45"/>
      <c r="JKI996" s="45"/>
      <c r="JKJ996" s="45"/>
      <c r="JKK996" s="45"/>
      <c r="JKL996" s="45"/>
      <c r="JKM996" s="45"/>
      <c r="JKN996" s="45"/>
      <c r="JKO996" s="45"/>
      <c r="JKP996" s="45"/>
      <c r="JKQ996" s="45"/>
      <c r="JKR996" s="45"/>
      <c r="JKS996" s="45"/>
      <c r="JKT996" s="45"/>
      <c r="JKU996" s="45"/>
      <c r="JKV996" s="45"/>
      <c r="JKW996" s="45"/>
      <c r="JKX996" s="45"/>
      <c r="JKY996" s="45"/>
      <c r="JKZ996" s="45"/>
      <c r="JLA996" s="45"/>
      <c r="JLB996" s="45"/>
      <c r="JLC996" s="45"/>
      <c r="JLD996" s="45"/>
      <c r="JLE996" s="45"/>
      <c r="JLF996" s="45"/>
      <c r="JLG996" s="45"/>
      <c r="JLH996" s="45"/>
      <c r="JLI996" s="45"/>
      <c r="JLJ996" s="45"/>
      <c r="JLK996" s="45"/>
      <c r="JLL996" s="45"/>
      <c r="JLM996" s="45"/>
      <c r="JLN996" s="45"/>
      <c r="JLO996" s="45"/>
      <c r="JLP996" s="45"/>
      <c r="JLQ996" s="45"/>
      <c r="JLR996" s="45"/>
      <c r="JLS996" s="45"/>
      <c r="JLT996" s="45"/>
      <c r="JLU996" s="45"/>
      <c r="JLV996" s="45"/>
      <c r="JLW996" s="45"/>
      <c r="JLX996" s="45"/>
      <c r="JLY996" s="45"/>
      <c r="JLZ996" s="45"/>
      <c r="JMA996" s="45"/>
      <c r="JMB996" s="45"/>
      <c r="JMC996" s="45"/>
      <c r="JMD996" s="45"/>
      <c r="JME996" s="45"/>
      <c r="JMF996" s="45"/>
      <c r="JMG996" s="45"/>
      <c r="JMH996" s="45"/>
      <c r="JMI996" s="45"/>
      <c r="JMJ996" s="45"/>
      <c r="JMK996" s="45"/>
      <c r="JML996" s="45"/>
      <c r="JMM996" s="45"/>
      <c r="JMN996" s="45"/>
      <c r="JMO996" s="45"/>
      <c r="JMP996" s="45"/>
      <c r="JMQ996" s="45"/>
      <c r="JMR996" s="45"/>
      <c r="JMS996" s="45"/>
      <c r="JMT996" s="45"/>
      <c r="JMU996" s="45"/>
      <c r="JMV996" s="45"/>
      <c r="JMW996" s="45"/>
      <c r="JMX996" s="45"/>
      <c r="JMY996" s="45"/>
      <c r="JMZ996" s="45"/>
      <c r="JNA996" s="45"/>
      <c r="JNB996" s="45"/>
      <c r="JNC996" s="45"/>
      <c r="JND996" s="45"/>
      <c r="JNE996" s="45"/>
      <c r="JNF996" s="45"/>
      <c r="JNG996" s="45"/>
      <c r="JNH996" s="45"/>
      <c r="JNI996" s="45"/>
      <c r="JNJ996" s="45"/>
      <c r="JNK996" s="45"/>
      <c r="JNL996" s="45"/>
      <c r="JNM996" s="45"/>
      <c r="JNN996" s="45"/>
      <c r="JNO996" s="45"/>
      <c r="JNP996" s="45"/>
      <c r="JNQ996" s="45"/>
      <c r="JNR996" s="45"/>
      <c r="JNS996" s="45"/>
      <c r="JNT996" s="45"/>
      <c r="JNU996" s="45"/>
      <c r="JNV996" s="45"/>
      <c r="JNW996" s="45"/>
      <c r="JNX996" s="45"/>
      <c r="JNY996" s="45"/>
      <c r="JNZ996" s="45"/>
      <c r="JOA996" s="45"/>
      <c r="JOB996" s="45"/>
      <c r="JOC996" s="45"/>
      <c r="JOD996" s="45"/>
      <c r="JOE996" s="45"/>
      <c r="JOF996" s="45"/>
      <c r="JOG996" s="45"/>
      <c r="JOH996" s="45"/>
      <c r="JOI996" s="45"/>
      <c r="JOJ996" s="45"/>
      <c r="JOK996" s="45"/>
      <c r="JOL996" s="45"/>
      <c r="JOM996" s="45"/>
      <c r="JON996" s="45"/>
      <c r="JOO996" s="45"/>
      <c r="JOP996" s="45"/>
      <c r="JOQ996" s="45"/>
      <c r="JOR996" s="45"/>
      <c r="JOS996" s="45"/>
      <c r="JOT996" s="45"/>
      <c r="JOU996" s="45"/>
      <c r="JOV996" s="45"/>
      <c r="JOW996" s="45"/>
      <c r="JOX996" s="45"/>
      <c r="JOY996" s="45"/>
      <c r="JOZ996" s="45"/>
      <c r="JPA996" s="45"/>
      <c r="JPB996" s="45"/>
      <c r="JPC996" s="45"/>
      <c r="JPD996" s="45"/>
      <c r="JPE996" s="45"/>
      <c r="JPF996" s="45"/>
      <c r="JPG996" s="45"/>
      <c r="JPH996" s="45"/>
      <c r="JPI996" s="45"/>
      <c r="JPJ996" s="45"/>
      <c r="JPK996" s="45"/>
      <c r="JPL996" s="45"/>
      <c r="JPM996" s="45"/>
      <c r="JPN996" s="45"/>
      <c r="JPO996" s="45"/>
      <c r="JPP996" s="45"/>
      <c r="JPQ996" s="45"/>
      <c r="JPR996" s="45"/>
      <c r="JPS996" s="45"/>
      <c r="JPT996" s="45"/>
      <c r="JPU996" s="45"/>
      <c r="JPV996" s="45"/>
      <c r="JPW996" s="45"/>
      <c r="JPX996" s="45"/>
      <c r="JPY996" s="45"/>
      <c r="JPZ996" s="45"/>
      <c r="JQA996" s="45"/>
      <c r="JQB996" s="45"/>
      <c r="JQC996" s="45"/>
      <c r="JQD996" s="45"/>
      <c r="JQE996" s="45"/>
      <c r="JQF996" s="45"/>
      <c r="JQG996" s="45"/>
      <c r="JQH996" s="45"/>
      <c r="JQI996" s="45"/>
      <c r="JQJ996" s="45"/>
      <c r="JQK996" s="45"/>
      <c r="JQL996" s="45"/>
      <c r="JQM996" s="45"/>
      <c r="JQN996" s="45"/>
      <c r="JQO996" s="45"/>
      <c r="JQP996" s="45"/>
      <c r="JQQ996" s="45"/>
      <c r="JQR996" s="45"/>
      <c r="JQS996" s="45"/>
      <c r="JQT996" s="45"/>
      <c r="JQU996" s="45"/>
      <c r="JQV996" s="45"/>
      <c r="JQW996" s="45"/>
      <c r="JQX996" s="45"/>
      <c r="JQY996" s="45"/>
      <c r="JQZ996" s="45"/>
      <c r="JRA996" s="45"/>
      <c r="JRB996" s="45"/>
      <c r="JRC996" s="45"/>
      <c r="JRD996" s="45"/>
      <c r="JRE996" s="45"/>
      <c r="JRF996" s="45"/>
      <c r="JRG996" s="45"/>
      <c r="JRH996" s="45"/>
      <c r="JRI996" s="45"/>
      <c r="JRJ996" s="45"/>
      <c r="JRK996" s="45"/>
      <c r="JRL996" s="45"/>
      <c r="JRM996" s="45"/>
      <c r="JRN996" s="45"/>
      <c r="JRO996" s="45"/>
      <c r="JRP996" s="45"/>
      <c r="JRQ996" s="45"/>
      <c r="JRR996" s="45"/>
      <c r="JRS996" s="45"/>
      <c r="JRT996" s="45"/>
      <c r="JRU996" s="45"/>
      <c r="JRV996" s="45"/>
      <c r="JRW996" s="45"/>
      <c r="JRX996" s="45"/>
      <c r="JRY996" s="45"/>
      <c r="JRZ996" s="45"/>
      <c r="JSA996" s="45"/>
      <c r="JSB996" s="45"/>
      <c r="JSC996" s="45"/>
      <c r="JSD996" s="45"/>
      <c r="JSE996" s="45"/>
      <c r="JSF996" s="45"/>
      <c r="JSG996" s="45"/>
      <c r="JSH996" s="45"/>
      <c r="JSI996" s="45"/>
      <c r="JSJ996" s="45"/>
      <c r="JSK996" s="45"/>
      <c r="JSL996" s="45"/>
      <c r="JSM996" s="45"/>
      <c r="JSN996" s="45"/>
      <c r="JSO996" s="45"/>
      <c r="JSP996" s="45"/>
      <c r="JSQ996" s="45"/>
      <c r="JSR996" s="45"/>
      <c r="JSS996" s="45"/>
      <c r="JST996" s="45"/>
      <c r="JSU996" s="45"/>
      <c r="JSV996" s="45"/>
      <c r="JSW996" s="45"/>
      <c r="JSX996" s="45"/>
      <c r="JSY996" s="45"/>
      <c r="JSZ996" s="45"/>
      <c r="JTA996" s="45"/>
      <c r="JTB996" s="45"/>
      <c r="JTC996" s="45"/>
      <c r="JTD996" s="45"/>
      <c r="JTE996" s="45"/>
      <c r="JTF996" s="45"/>
      <c r="JTG996" s="45"/>
      <c r="JTH996" s="45"/>
      <c r="JTI996" s="45"/>
      <c r="JTJ996" s="45"/>
      <c r="JTK996" s="45"/>
      <c r="JTL996" s="45"/>
      <c r="JTM996" s="45"/>
      <c r="JTN996" s="45"/>
      <c r="JTO996" s="45"/>
      <c r="JTP996" s="45"/>
      <c r="JTQ996" s="45"/>
      <c r="JTR996" s="45"/>
      <c r="JTS996" s="45"/>
      <c r="JTT996" s="45"/>
      <c r="JTU996" s="45"/>
      <c r="JTV996" s="45"/>
      <c r="JTW996" s="45"/>
      <c r="JTX996" s="45"/>
      <c r="JTY996" s="45"/>
      <c r="JTZ996" s="45"/>
      <c r="JUA996" s="45"/>
      <c r="JUB996" s="45"/>
      <c r="JUC996" s="45"/>
      <c r="JUD996" s="45"/>
      <c r="JUE996" s="45"/>
      <c r="JUF996" s="45"/>
      <c r="JUG996" s="45"/>
      <c r="JUH996" s="45"/>
      <c r="JUI996" s="45"/>
      <c r="JUJ996" s="45"/>
      <c r="JUK996" s="45"/>
      <c r="JUL996" s="45"/>
      <c r="JUM996" s="45"/>
      <c r="JUN996" s="45"/>
      <c r="JUO996" s="45"/>
      <c r="JUP996" s="45"/>
      <c r="JUQ996" s="45"/>
      <c r="JUR996" s="45"/>
      <c r="JUS996" s="45"/>
      <c r="JUT996" s="45"/>
      <c r="JUU996" s="45"/>
      <c r="JUV996" s="45"/>
      <c r="JUW996" s="45"/>
      <c r="JUX996" s="45"/>
      <c r="JUY996" s="45"/>
      <c r="JUZ996" s="45"/>
      <c r="JVA996" s="45"/>
      <c r="JVB996" s="45"/>
      <c r="JVC996" s="45"/>
      <c r="JVD996" s="45"/>
      <c r="JVE996" s="45"/>
      <c r="JVF996" s="45"/>
      <c r="JVG996" s="45"/>
      <c r="JVH996" s="45"/>
      <c r="JVI996" s="45"/>
      <c r="JVJ996" s="45"/>
      <c r="JVK996" s="45"/>
      <c r="JVL996" s="45"/>
      <c r="JVM996" s="45"/>
      <c r="JVN996" s="45"/>
      <c r="JVO996" s="45"/>
      <c r="JVP996" s="45"/>
      <c r="JVQ996" s="45"/>
      <c r="JVR996" s="45"/>
      <c r="JVS996" s="45"/>
      <c r="JVT996" s="45"/>
      <c r="JVU996" s="45"/>
      <c r="JVV996" s="45"/>
      <c r="JVW996" s="45"/>
      <c r="JVX996" s="45"/>
      <c r="JVY996" s="45"/>
      <c r="JVZ996" s="45"/>
      <c r="JWA996" s="45"/>
      <c r="JWB996" s="45"/>
      <c r="JWC996" s="45"/>
      <c r="JWD996" s="45"/>
      <c r="JWE996" s="45"/>
      <c r="JWF996" s="45"/>
      <c r="JWG996" s="45"/>
      <c r="JWH996" s="45"/>
      <c r="JWI996" s="45"/>
      <c r="JWJ996" s="45"/>
      <c r="JWK996" s="45"/>
      <c r="JWL996" s="45"/>
      <c r="JWM996" s="45"/>
      <c r="JWN996" s="45"/>
      <c r="JWO996" s="45"/>
      <c r="JWP996" s="45"/>
      <c r="JWQ996" s="45"/>
      <c r="JWR996" s="45"/>
      <c r="JWS996" s="45"/>
      <c r="JWT996" s="45"/>
      <c r="JWU996" s="45"/>
      <c r="JWV996" s="45"/>
      <c r="JWW996" s="45"/>
      <c r="JWX996" s="45"/>
      <c r="JWY996" s="45"/>
      <c r="JWZ996" s="45"/>
      <c r="JXA996" s="45"/>
      <c r="JXB996" s="45"/>
      <c r="JXC996" s="45"/>
      <c r="JXD996" s="45"/>
      <c r="JXE996" s="45"/>
      <c r="JXF996" s="45"/>
      <c r="JXG996" s="45"/>
      <c r="JXH996" s="45"/>
      <c r="JXI996" s="45"/>
      <c r="JXJ996" s="45"/>
      <c r="JXK996" s="45"/>
      <c r="JXL996" s="45"/>
      <c r="JXM996" s="45"/>
      <c r="JXN996" s="45"/>
      <c r="JXO996" s="45"/>
      <c r="JXP996" s="45"/>
      <c r="JXQ996" s="45"/>
      <c r="JXR996" s="45"/>
      <c r="JXS996" s="45"/>
      <c r="JXT996" s="45"/>
      <c r="JXU996" s="45"/>
      <c r="JXV996" s="45"/>
      <c r="JXW996" s="45"/>
      <c r="JXX996" s="45"/>
      <c r="JXY996" s="45"/>
      <c r="JXZ996" s="45"/>
      <c r="JYA996" s="45"/>
      <c r="JYB996" s="45"/>
      <c r="JYC996" s="45"/>
      <c r="JYD996" s="45"/>
      <c r="JYE996" s="45"/>
      <c r="JYF996" s="45"/>
      <c r="JYG996" s="45"/>
      <c r="JYH996" s="45"/>
      <c r="JYI996" s="45"/>
      <c r="JYJ996" s="45"/>
      <c r="JYK996" s="45"/>
      <c r="JYL996" s="45"/>
      <c r="JYM996" s="45"/>
      <c r="JYN996" s="45"/>
      <c r="JYO996" s="45"/>
      <c r="JYP996" s="45"/>
      <c r="JYQ996" s="45"/>
      <c r="JYR996" s="45"/>
      <c r="JYS996" s="45"/>
      <c r="JYT996" s="45"/>
      <c r="JYU996" s="45"/>
      <c r="JYV996" s="45"/>
      <c r="JYW996" s="45"/>
      <c r="JYX996" s="45"/>
      <c r="JYY996" s="45"/>
      <c r="JYZ996" s="45"/>
      <c r="JZA996" s="45"/>
      <c r="JZB996" s="45"/>
      <c r="JZC996" s="45"/>
      <c r="JZD996" s="45"/>
      <c r="JZE996" s="45"/>
      <c r="JZF996" s="45"/>
      <c r="JZG996" s="45"/>
      <c r="JZH996" s="45"/>
      <c r="JZI996" s="45"/>
      <c r="JZJ996" s="45"/>
      <c r="JZK996" s="45"/>
      <c r="JZL996" s="45"/>
      <c r="JZM996" s="45"/>
      <c r="JZN996" s="45"/>
      <c r="JZO996" s="45"/>
      <c r="JZP996" s="45"/>
      <c r="JZQ996" s="45"/>
      <c r="JZR996" s="45"/>
      <c r="JZS996" s="45"/>
      <c r="JZT996" s="45"/>
      <c r="JZU996" s="45"/>
      <c r="JZV996" s="45"/>
      <c r="JZW996" s="45"/>
      <c r="JZX996" s="45"/>
      <c r="JZY996" s="45"/>
      <c r="JZZ996" s="45"/>
      <c r="KAA996" s="45"/>
      <c r="KAB996" s="45"/>
      <c r="KAC996" s="45"/>
      <c r="KAD996" s="45"/>
      <c r="KAE996" s="45"/>
      <c r="KAF996" s="45"/>
      <c r="KAG996" s="45"/>
      <c r="KAH996" s="45"/>
      <c r="KAI996" s="45"/>
      <c r="KAJ996" s="45"/>
      <c r="KAK996" s="45"/>
      <c r="KAL996" s="45"/>
      <c r="KAM996" s="45"/>
      <c r="KAN996" s="45"/>
      <c r="KAO996" s="45"/>
      <c r="KAP996" s="45"/>
      <c r="KAQ996" s="45"/>
      <c r="KAR996" s="45"/>
      <c r="KAS996" s="45"/>
      <c r="KAT996" s="45"/>
      <c r="KAU996" s="45"/>
      <c r="KAV996" s="45"/>
      <c r="KAW996" s="45"/>
      <c r="KAX996" s="45"/>
      <c r="KAY996" s="45"/>
      <c r="KAZ996" s="45"/>
      <c r="KBA996" s="45"/>
      <c r="KBB996" s="45"/>
      <c r="KBC996" s="45"/>
      <c r="KBD996" s="45"/>
      <c r="KBE996" s="45"/>
      <c r="KBF996" s="45"/>
      <c r="KBG996" s="45"/>
      <c r="KBH996" s="45"/>
      <c r="KBI996" s="45"/>
      <c r="KBJ996" s="45"/>
      <c r="KBK996" s="45"/>
      <c r="KBL996" s="45"/>
      <c r="KBM996" s="45"/>
      <c r="KBN996" s="45"/>
      <c r="KBO996" s="45"/>
      <c r="KBP996" s="45"/>
      <c r="KBQ996" s="45"/>
      <c r="KBR996" s="45"/>
      <c r="KBS996" s="45"/>
      <c r="KBT996" s="45"/>
      <c r="KBU996" s="45"/>
      <c r="KBV996" s="45"/>
      <c r="KBW996" s="45"/>
      <c r="KBX996" s="45"/>
      <c r="KBY996" s="45"/>
      <c r="KBZ996" s="45"/>
      <c r="KCA996" s="45"/>
      <c r="KCB996" s="45"/>
      <c r="KCC996" s="45"/>
      <c r="KCD996" s="45"/>
      <c r="KCE996" s="45"/>
      <c r="KCF996" s="45"/>
      <c r="KCG996" s="45"/>
      <c r="KCH996" s="45"/>
      <c r="KCI996" s="45"/>
      <c r="KCJ996" s="45"/>
      <c r="KCK996" s="45"/>
      <c r="KCL996" s="45"/>
      <c r="KCM996" s="45"/>
      <c r="KCN996" s="45"/>
      <c r="KCO996" s="45"/>
      <c r="KCP996" s="45"/>
      <c r="KCQ996" s="45"/>
      <c r="KCR996" s="45"/>
      <c r="KCS996" s="45"/>
      <c r="KCT996" s="45"/>
      <c r="KCU996" s="45"/>
      <c r="KCV996" s="45"/>
      <c r="KCW996" s="45"/>
      <c r="KCX996" s="45"/>
      <c r="KCY996" s="45"/>
      <c r="KCZ996" s="45"/>
      <c r="KDA996" s="45"/>
      <c r="KDB996" s="45"/>
      <c r="KDC996" s="45"/>
      <c r="KDD996" s="45"/>
      <c r="KDE996" s="45"/>
      <c r="KDF996" s="45"/>
      <c r="KDG996" s="45"/>
      <c r="KDH996" s="45"/>
      <c r="KDI996" s="45"/>
      <c r="KDJ996" s="45"/>
      <c r="KDK996" s="45"/>
      <c r="KDL996" s="45"/>
      <c r="KDM996" s="45"/>
      <c r="KDN996" s="45"/>
      <c r="KDO996" s="45"/>
      <c r="KDP996" s="45"/>
      <c r="KDQ996" s="45"/>
      <c r="KDR996" s="45"/>
      <c r="KDS996" s="45"/>
      <c r="KDT996" s="45"/>
      <c r="KDU996" s="45"/>
      <c r="KDV996" s="45"/>
      <c r="KDW996" s="45"/>
      <c r="KDX996" s="45"/>
      <c r="KDY996" s="45"/>
      <c r="KDZ996" s="45"/>
      <c r="KEA996" s="45"/>
      <c r="KEB996" s="45"/>
      <c r="KEC996" s="45"/>
      <c r="KED996" s="45"/>
      <c r="KEE996" s="45"/>
      <c r="KEF996" s="45"/>
      <c r="KEG996" s="45"/>
      <c r="KEH996" s="45"/>
      <c r="KEI996" s="45"/>
      <c r="KEJ996" s="45"/>
      <c r="KEK996" s="45"/>
      <c r="KEL996" s="45"/>
      <c r="KEM996" s="45"/>
      <c r="KEN996" s="45"/>
      <c r="KEO996" s="45"/>
      <c r="KEP996" s="45"/>
      <c r="KEQ996" s="45"/>
      <c r="KER996" s="45"/>
      <c r="KES996" s="45"/>
      <c r="KET996" s="45"/>
      <c r="KEU996" s="45"/>
      <c r="KEV996" s="45"/>
      <c r="KEW996" s="45"/>
      <c r="KEX996" s="45"/>
      <c r="KEY996" s="45"/>
      <c r="KEZ996" s="45"/>
      <c r="KFA996" s="45"/>
      <c r="KFB996" s="45"/>
      <c r="KFC996" s="45"/>
      <c r="KFD996" s="45"/>
      <c r="KFE996" s="45"/>
      <c r="KFF996" s="45"/>
      <c r="KFG996" s="45"/>
      <c r="KFH996" s="45"/>
      <c r="KFI996" s="45"/>
      <c r="KFJ996" s="45"/>
      <c r="KFK996" s="45"/>
      <c r="KFL996" s="45"/>
      <c r="KFM996" s="45"/>
      <c r="KFN996" s="45"/>
      <c r="KFO996" s="45"/>
      <c r="KFP996" s="45"/>
      <c r="KFQ996" s="45"/>
      <c r="KFR996" s="45"/>
      <c r="KFS996" s="45"/>
      <c r="KFT996" s="45"/>
      <c r="KFU996" s="45"/>
      <c r="KFV996" s="45"/>
      <c r="KFW996" s="45"/>
      <c r="KFX996" s="45"/>
      <c r="KFY996" s="45"/>
      <c r="KFZ996" s="45"/>
      <c r="KGA996" s="45"/>
      <c r="KGB996" s="45"/>
      <c r="KGC996" s="45"/>
      <c r="KGD996" s="45"/>
      <c r="KGE996" s="45"/>
      <c r="KGF996" s="45"/>
      <c r="KGG996" s="45"/>
      <c r="KGH996" s="45"/>
      <c r="KGI996" s="45"/>
      <c r="KGJ996" s="45"/>
      <c r="KGK996" s="45"/>
      <c r="KGL996" s="45"/>
      <c r="KGM996" s="45"/>
      <c r="KGN996" s="45"/>
      <c r="KGO996" s="45"/>
      <c r="KGP996" s="45"/>
      <c r="KGQ996" s="45"/>
      <c r="KGR996" s="45"/>
      <c r="KGS996" s="45"/>
      <c r="KGT996" s="45"/>
      <c r="KGU996" s="45"/>
      <c r="KGV996" s="45"/>
      <c r="KGW996" s="45"/>
      <c r="KGX996" s="45"/>
      <c r="KGY996" s="45"/>
      <c r="KGZ996" s="45"/>
      <c r="KHA996" s="45"/>
      <c r="KHB996" s="45"/>
      <c r="KHC996" s="45"/>
      <c r="KHD996" s="45"/>
      <c r="KHE996" s="45"/>
      <c r="KHF996" s="45"/>
      <c r="KHG996" s="45"/>
      <c r="KHH996" s="45"/>
      <c r="KHI996" s="45"/>
      <c r="KHJ996" s="45"/>
      <c r="KHK996" s="45"/>
      <c r="KHL996" s="45"/>
      <c r="KHM996" s="45"/>
      <c r="KHN996" s="45"/>
      <c r="KHO996" s="45"/>
      <c r="KHP996" s="45"/>
      <c r="KHQ996" s="45"/>
      <c r="KHR996" s="45"/>
      <c r="KHS996" s="45"/>
      <c r="KHT996" s="45"/>
      <c r="KHU996" s="45"/>
      <c r="KHV996" s="45"/>
      <c r="KHW996" s="45"/>
      <c r="KHX996" s="45"/>
      <c r="KHY996" s="45"/>
      <c r="KHZ996" s="45"/>
      <c r="KIA996" s="45"/>
      <c r="KIB996" s="45"/>
      <c r="KIC996" s="45"/>
      <c r="KID996" s="45"/>
      <c r="KIE996" s="45"/>
      <c r="KIF996" s="45"/>
      <c r="KIG996" s="45"/>
      <c r="KIH996" s="45"/>
      <c r="KII996" s="45"/>
      <c r="KIJ996" s="45"/>
      <c r="KIK996" s="45"/>
      <c r="KIL996" s="45"/>
      <c r="KIM996" s="45"/>
      <c r="KIN996" s="45"/>
      <c r="KIO996" s="45"/>
      <c r="KIP996" s="45"/>
      <c r="KIQ996" s="45"/>
      <c r="KIR996" s="45"/>
      <c r="KIS996" s="45"/>
      <c r="KIT996" s="45"/>
      <c r="KIU996" s="45"/>
      <c r="KIV996" s="45"/>
      <c r="KIW996" s="45"/>
      <c r="KIX996" s="45"/>
      <c r="KIY996" s="45"/>
      <c r="KIZ996" s="45"/>
      <c r="KJA996" s="45"/>
      <c r="KJB996" s="45"/>
      <c r="KJC996" s="45"/>
      <c r="KJD996" s="45"/>
      <c r="KJE996" s="45"/>
      <c r="KJF996" s="45"/>
      <c r="KJG996" s="45"/>
      <c r="KJH996" s="45"/>
      <c r="KJI996" s="45"/>
      <c r="KJJ996" s="45"/>
      <c r="KJK996" s="45"/>
      <c r="KJL996" s="45"/>
      <c r="KJM996" s="45"/>
      <c r="KJN996" s="45"/>
      <c r="KJO996" s="45"/>
      <c r="KJP996" s="45"/>
      <c r="KJQ996" s="45"/>
      <c r="KJR996" s="45"/>
      <c r="KJS996" s="45"/>
      <c r="KJT996" s="45"/>
      <c r="KJU996" s="45"/>
      <c r="KJV996" s="45"/>
      <c r="KJW996" s="45"/>
      <c r="KJX996" s="45"/>
      <c r="KJY996" s="45"/>
      <c r="KJZ996" s="45"/>
      <c r="KKA996" s="45"/>
      <c r="KKB996" s="45"/>
      <c r="KKC996" s="45"/>
      <c r="KKD996" s="45"/>
      <c r="KKE996" s="45"/>
      <c r="KKF996" s="45"/>
      <c r="KKG996" s="45"/>
      <c r="KKH996" s="45"/>
      <c r="KKI996" s="45"/>
      <c r="KKJ996" s="45"/>
      <c r="KKK996" s="45"/>
      <c r="KKL996" s="45"/>
      <c r="KKM996" s="45"/>
      <c r="KKN996" s="45"/>
      <c r="KKO996" s="45"/>
      <c r="KKP996" s="45"/>
      <c r="KKQ996" s="45"/>
      <c r="KKR996" s="45"/>
      <c r="KKS996" s="45"/>
      <c r="KKT996" s="45"/>
      <c r="KKU996" s="45"/>
      <c r="KKV996" s="45"/>
      <c r="KKW996" s="45"/>
      <c r="KKX996" s="45"/>
      <c r="KKY996" s="45"/>
      <c r="KKZ996" s="45"/>
      <c r="KLA996" s="45"/>
      <c r="KLB996" s="45"/>
      <c r="KLC996" s="45"/>
      <c r="KLD996" s="45"/>
      <c r="KLE996" s="45"/>
      <c r="KLF996" s="45"/>
      <c r="KLG996" s="45"/>
      <c r="KLH996" s="45"/>
      <c r="KLI996" s="45"/>
      <c r="KLJ996" s="45"/>
      <c r="KLK996" s="45"/>
      <c r="KLL996" s="45"/>
      <c r="KLM996" s="45"/>
      <c r="KLN996" s="45"/>
      <c r="KLO996" s="45"/>
      <c r="KLP996" s="45"/>
      <c r="KLQ996" s="45"/>
      <c r="KLR996" s="45"/>
      <c r="KLS996" s="45"/>
      <c r="KLT996" s="45"/>
      <c r="KLU996" s="45"/>
      <c r="KLV996" s="45"/>
      <c r="KLW996" s="45"/>
      <c r="KLX996" s="45"/>
      <c r="KLY996" s="45"/>
      <c r="KLZ996" s="45"/>
      <c r="KMA996" s="45"/>
      <c r="KMB996" s="45"/>
      <c r="KMC996" s="45"/>
      <c r="KMD996" s="45"/>
      <c r="KME996" s="45"/>
      <c r="KMF996" s="45"/>
      <c r="KMG996" s="45"/>
      <c r="KMH996" s="45"/>
      <c r="KMI996" s="45"/>
      <c r="KMJ996" s="45"/>
      <c r="KMK996" s="45"/>
      <c r="KML996" s="45"/>
      <c r="KMM996" s="45"/>
      <c r="KMN996" s="45"/>
      <c r="KMO996" s="45"/>
      <c r="KMP996" s="45"/>
      <c r="KMQ996" s="45"/>
      <c r="KMR996" s="45"/>
      <c r="KMS996" s="45"/>
      <c r="KMT996" s="45"/>
      <c r="KMU996" s="45"/>
      <c r="KMV996" s="45"/>
      <c r="KMW996" s="45"/>
      <c r="KMX996" s="45"/>
      <c r="KMY996" s="45"/>
      <c r="KMZ996" s="45"/>
      <c r="KNA996" s="45"/>
      <c r="KNB996" s="45"/>
      <c r="KNC996" s="45"/>
      <c r="KND996" s="45"/>
      <c r="KNE996" s="45"/>
      <c r="KNF996" s="45"/>
      <c r="KNG996" s="45"/>
      <c r="KNH996" s="45"/>
      <c r="KNI996" s="45"/>
      <c r="KNJ996" s="45"/>
      <c r="KNK996" s="45"/>
      <c r="KNL996" s="45"/>
      <c r="KNM996" s="45"/>
      <c r="KNN996" s="45"/>
      <c r="KNO996" s="45"/>
      <c r="KNP996" s="45"/>
      <c r="KNQ996" s="45"/>
      <c r="KNR996" s="45"/>
      <c r="KNS996" s="45"/>
      <c r="KNT996" s="45"/>
      <c r="KNU996" s="45"/>
      <c r="KNV996" s="45"/>
      <c r="KNW996" s="45"/>
      <c r="KNX996" s="45"/>
      <c r="KNY996" s="45"/>
      <c r="KNZ996" s="45"/>
      <c r="KOA996" s="45"/>
      <c r="KOB996" s="45"/>
      <c r="KOC996" s="45"/>
      <c r="KOD996" s="45"/>
      <c r="KOE996" s="45"/>
      <c r="KOF996" s="45"/>
      <c r="KOG996" s="45"/>
      <c r="KOH996" s="45"/>
      <c r="KOI996" s="45"/>
      <c r="KOJ996" s="45"/>
      <c r="KOK996" s="45"/>
      <c r="KOL996" s="45"/>
      <c r="KOM996" s="45"/>
      <c r="KON996" s="45"/>
      <c r="KOO996" s="45"/>
      <c r="KOP996" s="45"/>
      <c r="KOQ996" s="45"/>
      <c r="KOR996" s="45"/>
      <c r="KOS996" s="45"/>
      <c r="KOT996" s="45"/>
      <c r="KOU996" s="45"/>
      <c r="KOV996" s="45"/>
      <c r="KOW996" s="45"/>
      <c r="KOX996" s="45"/>
      <c r="KOY996" s="45"/>
      <c r="KOZ996" s="45"/>
      <c r="KPA996" s="45"/>
      <c r="KPB996" s="45"/>
      <c r="KPC996" s="45"/>
      <c r="KPD996" s="45"/>
      <c r="KPE996" s="45"/>
      <c r="KPF996" s="45"/>
      <c r="KPG996" s="45"/>
      <c r="KPH996" s="45"/>
      <c r="KPI996" s="45"/>
      <c r="KPJ996" s="45"/>
      <c r="KPK996" s="45"/>
      <c r="KPL996" s="45"/>
      <c r="KPM996" s="45"/>
      <c r="KPN996" s="45"/>
      <c r="KPO996" s="45"/>
      <c r="KPP996" s="45"/>
      <c r="KPQ996" s="45"/>
      <c r="KPR996" s="45"/>
      <c r="KPS996" s="45"/>
      <c r="KPT996" s="45"/>
      <c r="KPU996" s="45"/>
      <c r="KPV996" s="45"/>
      <c r="KPW996" s="45"/>
      <c r="KPX996" s="45"/>
      <c r="KPY996" s="45"/>
      <c r="KPZ996" s="45"/>
      <c r="KQA996" s="45"/>
      <c r="KQB996" s="45"/>
      <c r="KQC996" s="45"/>
      <c r="KQD996" s="45"/>
      <c r="KQE996" s="45"/>
      <c r="KQF996" s="45"/>
      <c r="KQG996" s="45"/>
      <c r="KQH996" s="45"/>
      <c r="KQI996" s="45"/>
      <c r="KQJ996" s="45"/>
      <c r="KQK996" s="45"/>
      <c r="KQL996" s="45"/>
      <c r="KQM996" s="45"/>
      <c r="KQN996" s="45"/>
      <c r="KQO996" s="45"/>
      <c r="KQP996" s="45"/>
      <c r="KQQ996" s="45"/>
      <c r="KQR996" s="45"/>
      <c r="KQS996" s="45"/>
      <c r="KQT996" s="45"/>
      <c r="KQU996" s="45"/>
      <c r="KQV996" s="45"/>
      <c r="KQW996" s="45"/>
      <c r="KQX996" s="45"/>
      <c r="KQY996" s="45"/>
      <c r="KQZ996" s="45"/>
      <c r="KRA996" s="45"/>
      <c r="KRB996" s="45"/>
      <c r="KRC996" s="45"/>
      <c r="KRD996" s="45"/>
      <c r="KRE996" s="45"/>
      <c r="KRF996" s="45"/>
      <c r="KRG996" s="45"/>
      <c r="KRH996" s="45"/>
      <c r="KRI996" s="45"/>
      <c r="KRJ996" s="45"/>
      <c r="KRK996" s="45"/>
      <c r="KRL996" s="45"/>
      <c r="KRM996" s="45"/>
      <c r="KRN996" s="45"/>
      <c r="KRO996" s="45"/>
      <c r="KRP996" s="45"/>
      <c r="KRQ996" s="45"/>
      <c r="KRR996" s="45"/>
      <c r="KRS996" s="45"/>
      <c r="KRT996" s="45"/>
      <c r="KRU996" s="45"/>
      <c r="KRV996" s="45"/>
      <c r="KRW996" s="45"/>
      <c r="KRX996" s="45"/>
      <c r="KRY996" s="45"/>
      <c r="KRZ996" s="45"/>
      <c r="KSA996" s="45"/>
      <c r="KSB996" s="45"/>
      <c r="KSC996" s="45"/>
      <c r="KSD996" s="45"/>
      <c r="KSE996" s="45"/>
      <c r="KSF996" s="45"/>
      <c r="KSG996" s="45"/>
      <c r="KSH996" s="45"/>
      <c r="KSI996" s="45"/>
      <c r="KSJ996" s="45"/>
      <c r="KSK996" s="45"/>
      <c r="KSL996" s="45"/>
      <c r="KSM996" s="45"/>
      <c r="KSN996" s="45"/>
      <c r="KSO996" s="45"/>
      <c r="KSP996" s="45"/>
      <c r="KSQ996" s="45"/>
      <c r="KSR996" s="45"/>
      <c r="KSS996" s="45"/>
      <c r="KST996" s="45"/>
      <c r="KSU996" s="45"/>
      <c r="KSV996" s="45"/>
      <c r="KSW996" s="45"/>
      <c r="KSX996" s="45"/>
      <c r="KSY996" s="45"/>
      <c r="KSZ996" s="45"/>
      <c r="KTA996" s="45"/>
      <c r="KTB996" s="45"/>
      <c r="KTC996" s="45"/>
      <c r="KTD996" s="45"/>
      <c r="KTE996" s="45"/>
      <c r="KTF996" s="45"/>
      <c r="KTG996" s="45"/>
      <c r="KTH996" s="45"/>
      <c r="KTI996" s="45"/>
      <c r="KTJ996" s="45"/>
      <c r="KTK996" s="45"/>
      <c r="KTL996" s="45"/>
      <c r="KTM996" s="45"/>
      <c r="KTN996" s="45"/>
      <c r="KTO996" s="45"/>
      <c r="KTP996" s="45"/>
      <c r="KTQ996" s="45"/>
      <c r="KTR996" s="45"/>
      <c r="KTS996" s="45"/>
      <c r="KTT996" s="45"/>
      <c r="KTU996" s="45"/>
      <c r="KTV996" s="45"/>
      <c r="KTW996" s="45"/>
      <c r="KTX996" s="45"/>
      <c r="KTY996" s="45"/>
      <c r="KTZ996" s="45"/>
      <c r="KUA996" s="45"/>
      <c r="KUB996" s="45"/>
      <c r="KUC996" s="45"/>
      <c r="KUD996" s="45"/>
      <c r="KUE996" s="45"/>
      <c r="KUF996" s="45"/>
      <c r="KUG996" s="45"/>
      <c r="KUH996" s="45"/>
      <c r="KUI996" s="45"/>
      <c r="KUJ996" s="45"/>
      <c r="KUK996" s="45"/>
      <c r="KUL996" s="45"/>
      <c r="KUM996" s="45"/>
      <c r="KUN996" s="45"/>
      <c r="KUO996" s="45"/>
      <c r="KUP996" s="45"/>
      <c r="KUQ996" s="45"/>
      <c r="KUR996" s="45"/>
      <c r="KUS996" s="45"/>
      <c r="KUT996" s="45"/>
      <c r="KUU996" s="45"/>
      <c r="KUV996" s="45"/>
      <c r="KUW996" s="45"/>
      <c r="KUX996" s="45"/>
      <c r="KUY996" s="45"/>
      <c r="KUZ996" s="45"/>
      <c r="KVA996" s="45"/>
      <c r="KVB996" s="45"/>
      <c r="KVC996" s="45"/>
      <c r="KVD996" s="45"/>
      <c r="KVE996" s="45"/>
      <c r="KVF996" s="45"/>
      <c r="KVG996" s="45"/>
      <c r="KVH996" s="45"/>
      <c r="KVI996" s="45"/>
      <c r="KVJ996" s="45"/>
      <c r="KVK996" s="45"/>
      <c r="KVL996" s="45"/>
      <c r="KVM996" s="45"/>
      <c r="KVN996" s="45"/>
      <c r="KVO996" s="45"/>
      <c r="KVP996" s="45"/>
      <c r="KVQ996" s="45"/>
      <c r="KVR996" s="45"/>
      <c r="KVS996" s="45"/>
      <c r="KVT996" s="45"/>
      <c r="KVU996" s="45"/>
      <c r="KVV996" s="45"/>
      <c r="KVW996" s="45"/>
      <c r="KVX996" s="45"/>
      <c r="KVY996" s="45"/>
      <c r="KVZ996" s="45"/>
      <c r="KWA996" s="45"/>
      <c r="KWB996" s="45"/>
      <c r="KWC996" s="45"/>
      <c r="KWD996" s="45"/>
      <c r="KWE996" s="45"/>
      <c r="KWF996" s="45"/>
      <c r="KWG996" s="45"/>
      <c r="KWH996" s="45"/>
      <c r="KWI996" s="45"/>
      <c r="KWJ996" s="45"/>
      <c r="KWK996" s="45"/>
      <c r="KWL996" s="45"/>
      <c r="KWM996" s="45"/>
      <c r="KWN996" s="45"/>
      <c r="KWO996" s="45"/>
      <c r="KWP996" s="45"/>
      <c r="KWQ996" s="45"/>
      <c r="KWR996" s="45"/>
      <c r="KWS996" s="45"/>
      <c r="KWT996" s="45"/>
      <c r="KWU996" s="45"/>
      <c r="KWV996" s="45"/>
      <c r="KWW996" s="45"/>
      <c r="KWX996" s="45"/>
      <c r="KWY996" s="45"/>
      <c r="KWZ996" s="45"/>
      <c r="KXA996" s="45"/>
      <c r="KXB996" s="45"/>
      <c r="KXC996" s="45"/>
      <c r="KXD996" s="45"/>
      <c r="KXE996" s="45"/>
      <c r="KXF996" s="45"/>
      <c r="KXG996" s="45"/>
      <c r="KXH996" s="45"/>
      <c r="KXI996" s="45"/>
      <c r="KXJ996" s="45"/>
      <c r="KXK996" s="45"/>
      <c r="KXL996" s="45"/>
      <c r="KXM996" s="45"/>
      <c r="KXN996" s="45"/>
      <c r="KXO996" s="45"/>
      <c r="KXP996" s="45"/>
      <c r="KXQ996" s="45"/>
      <c r="KXR996" s="45"/>
      <c r="KXS996" s="45"/>
      <c r="KXT996" s="45"/>
      <c r="KXU996" s="45"/>
      <c r="KXV996" s="45"/>
      <c r="KXW996" s="45"/>
      <c r="KXX996" s="45"/>
      <c r="KXY996" s="45"/>
      <c r="KXZ996" s="45"/>
      <c r="KYA996" s="45"/>
      <c r="KYB996" s="45"/>
      <c r="KYC996" s="45"/>
      <c r="KYD996" s="45"/>
      <c r="KYE996" s="45"/>
      <c r="KYF996" s="45"/>
      <c r="KYG996" s="45"/>
      <c r="KYH996" s="45"/>
      <c r="KYI996" s="45"/>
      <c r="KYJ996" s="45"/>
      <c r="KYK996" s="45"/>
      <c r="KYL996" s="45"/>
      <c r="KYM996" s="45"/>
      <c r="KYN996" s="45"/>
      <c r="KYO996" s="45"/>
      <c r="KYP996" s="45"/>
      <c r="KYQ996" s="45"/>
      <c r="KYR996" s="45"/>
      <c r="KYS996" s="45"/>
      <c r="KYT996" s="45"/>
      <c r="KYU996" s="45"/>
      <c r="KYV996" s="45"/>
      <c r="KYW996" s="45"/>
      <c r="KYX996" s="45"/>
      <c r="KYY996" s="45"/>
      <c r="KYZ996" s="45"/>
      <c r="KZA996" s="45"/>
      <c r="KZB996" s="45"/>
      <c r="KZC996" s="45"/>
      <c r="KZD996" s="45"/>
      <c r="KZE996" s="45"/>
      <c r="KZF996" s="45"/>
      <c r="KZG996" s="45"/>
      <c r="KZH996" s="45"/>
      <c r="KZI996" s="45"/>
      <c r="KZJ996" s="45"/>
      <c r="KZK996" s="45"/>
      <c r="KZL996" s="45"/>
      <c r="KZM996" s="45"/>
      <c r="KZN996" s="45"/>
      <c r="KZO996" s="45"/>
      <c r="KZP996" s="45"/>
      <c r="KZQ996" s="45"/>
      <c r="KZR996" s="45"/>
      <c r="KZS996" s="45"/>
      <c r="KZT996" s="45"/>
      <c r="KZU996" s="45"/>
      <c r="KZV996" s="45"/>
      <c r="KZW996" s="45"/>
      <c r="KZX996" s="45"/>
      <c r="KZY996" s="45"/>
      <c r="KZZ996" s="45"/>
      <c r="LAA996" s="45"/>
      <c r="LAB996" s="45"/>
      <c r="LAC996" s="45"/>
      <c r="LAD996" s="45"/>
      <c r="LAE996" s="45"/>
      <c r="LAF996" s="45"/>
      <c r="LAG996" s="45"/>
      <c r="LAH996" s="45"/>
      <c r="LAI996" s="45"/>
      <c r="LAJ996" s="45"/>
      <c r="LAK996" s="45"/>
      <c r="LAL996" s="45"/>
      <c r="LAM996" s="45"/>
      <c r="LAN996" s="45"/>
      <c r="LAO996" s="45"/>
      <c r="LAP996" s="45"/>
      <c r="LAQ996" s="45"/>
      <c r="LAR996" s="45"/>
      <c r="LAS996" s="45"/>
      <c r="LAT996" s="45"/>
      <c r="LAU996" s="45"/>
      <c r="LAV996" s="45"/>
      <c r="LAW996" s="45"/>
      <c r="LAX996" s="45"/>
      <c r="LAY996" s="45"/>
      <c r="LAZ996" s="45"/>
      <c r="LBA996" s="45"/>
      <c r="LBB996" s="45"/>
      <c r="LBC996" s="45"/>
      <c r="LBD996" s="45"/>
      <c r="LBE996" s="45"/>
      <c r="LBF996" s="45"/>
      <c r="LBG996" s="45"/>
      <c r="LBH996" s="45"/>
      <c r="LBI996" s="45"/>
      <c r="LBJ996" s="45"/>
      <c r="LBK996" s="45"/>
      <c r="LBL996" s="45"/>
      <c r="LBM996" s="45"/>
      <c r="LBN996" s="45"/>
      <c r="LBO996" s="45"/>
      <c r="LBP996" s="45"/>
      <c r="LBQ996" s="45"/>
      <c r="LBR996" s="45"/>
      <c r="LBS996" s="45"/>
      <c r="LBT996" s="45"/>
      <c r="LBU996" s="45"/>
      <c r="LBV996" s="45"/>
      <c r="LBW996" s="45"/>
      <c r="LBX996" s="45"/>
      <c r="LBY996" s="45"/>
      <c r="LBZ996" s="45"/>
      <c r="LCA996" s="45"/>
      <c r="LCB996" s="45"/>
      <c r="LCC996" s="45"/>
      <c r="LCD996" s="45"/>
      <c r="LCE996" s="45"/>
      <c r="LCF996" s="45"/>
      <c r="LCG996" s="45"/>
      <c r="LCH996" s="45"/>
      <c r="LCI996" s="45"/>
      <c r="LCJ996" s="45"/>
      <c r="LCK996" s="45"/>
      <c r="LCL996" s="45"/>
      <c r="LCM996" s="45"/>
      <c r="LCN996" s="45"/>
      <c r="LCO996" s="45"/>
      <c r="LCP996" s="45"/>
      <c r="LCQ996" s="45"/>
      <c r="LCR996" s="45"/>
      <c r="LCS996" s="45"/>
      <c r="LCT996" s="45"/>
      <c r="LCU996" s="45"/>
      <c r="LCV996" s="45"/>
      <c r="LCW996" s="45"/>
      <c r="LCX996" s="45"/>
      <c r="LCY996" s="45"/>
      <c r="LCZ996" s="45"/>
      <c r="LDA996" s="45"/>
      <c r="LDB996" s="45"/>
      <c r="LDC996" s="45"/>
      <c r="LDD996" s="45"/>
      <c r="LDE996" s="45"/>
      <c r="LDF996" s="45"/>
      <c r="LDG996" s="45"/>
      <c r="LDH996" s="45"/>
      <c r="LDI996" s="45"/>
      <c r="LDJ996" s="45"/>
      <c r="LDK996" s="45"/>
      <c r="LDL996" s="45"/>
      <c r="LDM996" s="45"/>
      <c r="LDN996" s="45"/>
      <c r="LDO996" s="45"/>
      <c r="LDP996" s="45"/>
      <c r="LDQ996" s="45"/>
      <c r="LDR996" s="45"/>
      <c r="LDS996" s="45"/>
      <c r="LDT996" s="45"/>
      <c r="LDU996" s="45"/>
      <c r="LDV996" s="45"/>
      <c r="LDW996" s="45"/>
      <c r="LDX996" s="45"/>
      <c r="LDY996" s="45"/>
      <c r="LDZ996" s="45"/>
      <c r="LEA996" s="45"/>
      <c r="LEB996" s="45"/>
      <c r="LEC996" s="45"/>
      <c r="LED996" s="45"/>
      <c r="LEE996" s="45"/>
      <c r="LEF996" s="45"/>
      <c r="LEG996" s="45"/>
      <c r="LEH996" s="45"/>
      <c r="LEI996" s="45"/>
      <c r="LEJ996" s="45"/>
      <c r="LEK996" s="45"/>
      <c r="LEL996" s="45"/>
      <c r="LEM996" s="45"/>
      <c r="LEN996" s="45"/>
      <c r="LEO996" s="45"/>
      <c r="LEP996" s="45"/>
      <c r="LEQ996" s="45"/>
      <c r="LER996" s="45"/>
      <c r="LES996" s="45"/>
      <c r="LET996" s="45"/>
      <c r="LEU996" s="45"/>
      <c r="LEV996" s="45"/>
      <c r="LEW996" s="45"/>
      <c r="LEX996" s="45"/>
      <c r="LEY996" s="45"/>
      <c r="LEZ996" s="45"/>
      <c r="LFA996" s="45"/>
      <c r="LFB996" s="45"/>
      <c r="LFC996" s="45"/>
      <c r="LFD996" s="45"/>
      <c r="LFE996" s="45"/>
      <c r="LFF996" s="45"/>
      <c r="LFG996" s="45"/>
      <c r="LFH996" s="45"/>
      <c r="LFI996" s="45"/>
      <c r="LFJ996" s="45"/>
      <c r="LFK996" s="45"/>
      <c r="LFL996" s="45"/>
      <c r="LFM996" s="45"/>
      <c r="LFN996" s="45"/>
      <c r="LFO996" s="45"/>
      <c r="LFP996" s="45"/>
      <c r="LFQ996" s="45"/>
      <c r="LFR996" s="45"/>
      <c r="LFS996" s="45"/>
      <c r="LFT996" s="45"/>
      <c r="LFU996" s="45"/>
      <c r="LFV996" s="45"/>
      <c r="LFW996" s="45"/>
      <c r="LFX996" s="45"/>
      <c r="LFY996" s="45"/>
      <c r="LFZ996" s="45"/>
      <c r="LGA996" s="45"/>
      <c r="LGB996" s="45"/>
      <c r="LGC996" s="45"/>
      <c r="LGD996" s="45"/>
      <c r="LGE996" s="45"/>
      <c r="LGF996" s="45"/>
      <c r="LGG996" s="45"/>
      <c r="LGH996" s="45"/>
      <c r="LGI996" s="45"/>
      <c r="LGJ996" s="45"/>
      <c r="LGK996" s="45"/>
      <c r="LGL996" s="45"/>
      <c r="LGM996" s="45"/>
      <c r="LGN996" s="45"/>
      <c r="LGO996" s="45"/>
      <c r="LGP996" s="45"/>
      <c r="LGQ996" s="45"/>
      <c r="LGR996" s="45"/>
      <c r="LGS996" s="45"/>
      <c r="LGT996" s="45"/>
      <c r="LGU996" s="45"/>
      <c r="LGV996" s="45"/>
      <c r="LGW996" s="45"/>
      <c r="LGX996" s="45"/>
      <c r="LGY996" s="45"/>
      <c r="LGZ996" s="45"/>
      <c r="LHA996" s="45"/>
      <c r="LHB996" s="45"/>
      <c r="LHC996" s="45"/>
      <c r="LHD996" s="45"/>
      <c r="LHE996" s="45"/>
      <c r="LHF996" s="45"/>
      <c r="LHG996" s="45"/>
      <c r="LHH996" s="45"/>
      <c r="LHI996" s="45"/>
      <c r="LHJ996" s="45"/>
      <c r="LHK996" s="45"/>
      <c r="LHL996" s="45"/>
      <c r="LHM996" s="45"/>
      <c r="LHN996" s="45"/>
      <c r="LHO996" s="45"/>
      <c r="LHP996" s="45"/>
      <c r="LHQ996" s="45"/>
      <c r="LHR996" s="45"/>
      <c r="LHS996" s="45"/>
      <c r="LHT996" s="45"/>
      <c r="LHU996" s="45"/>
      <c r="LHV996" s="45"/>
      <c r="LHW996" s="45"/>
      <c r="LHX996" s="45"/>
      <c r="LHY996" s="45"/>
      <c r="LHZ996" s="45"/>
      <c r="LIA996" s="45"/>
      <c r="LIB996" s="45"/>
      <c r="LIC996" s="45"/>
      <c r="LID996" s="45"/>
      <c r="LIE996" s="45"/>
      <c r="LIF996" s="45"/>
      <c r="LIG996" s="45"/>
      <c r="LIH996" s="45"/>
      <c r="LII996" s="45"/>
      <c r="LIJ996" s="45"/>
      <c r="LIK996" s="45"/>
      <c r="LIL996" s="45"/>
      <c r="LIM996" s="45"/>
      <c r="LIN996" s="45"/>
      <c r="LIO996" s="45"/>
      <c r="LIP996" s="45"/>
      <c r="LIQ996" s="45"/>
      <c r="LIR996" s="45"/>
      <c r="LIS996" s="45"/>
      <c r="LIT996" s="45"/>
      <c r="LIU996" s="45"/>
      <c r="LIV996" s="45"/>
      <c r="LIW996" s="45"/>
      <c r="LIX996" s="45"/>
      <c r="LIY996" s="45"/>
      <c r="LIZ996" s="45"/>
      <c r="LJA996" s="45"/>
      <c r="LJB996" s="45"/>
      <c r="LJC996" s="45"/>
      <c r="LJD996" s="45"/>
      <c r="LJE996" s="45"/>
      <c r="LJF996" s="45"/>
      <c r="LJG996" s="45"/>
      <c r="LJH996" s="45"/>
      <c r="LJI996" s="45"/>
      <c r="LJJ996" s="45"/>
      <c r="LJK996" s="45"/>
      <c r="LJL996" s="45"/>
      <c r="LJM996" s="45"/>
      <c r="LJN996" s="45"/>
      <c r="LJO996" s="45"/>
      <c r="LJP996" s="45"/>
      <c r="LJQ996" s="45"/>
      <c r="LJR996" s="45"/>
      <c r="LJS996" s="45"/>
      <c r="LJT996" s="45"/>
      <c r="LJU996" s="45"/>
      <c r="LJV996" s="45"/>
      <c r="LJW996" s="45"/>
      <c r="LJX996" s="45"/>
      <c r="LJY996" s="45"/>
      <c r="LJZ996" s="45"/>
      <c r="LKA996" s="45"/>
      <c r="LKB996" s="45"/>
      <c r="LKC996" s="45"/>
      <c r="LKD996" s="45"/>
      <c r="LKE996" s="45"/>
      <c r="LKF996" s="45"/>
      <c r="LKG996" s="45"/>
      <c r="LKH996" s="45"/>
      <c r="LKI996" s="45"/>
      <c r="LKJ996" s="45"/>
      <c r="LKK996" s="45"/>
      <c r="LKL996" s="45"/>
      <c r="LKM996" s="45"/>
      <c r="LKN996" s="45"/>
      <c r="LKO996" s="45"/>
      <c r="LKP996" s="45"/>
      <c r="LKQ996" s="45"/>
      <c r="LKR996" s="45"/>
      <c r="LKS996" s="45"/>
      <c r="LKT996" s="45"/>
      <c r="LKU996" s="45"/>
      <c r="LKV996" s="45"/>
      <c r="LKW996" s="45"/>
      <c r="LKX996" s="45"/>
      <c r="LKY996" s="45"/>
      <c r="LKZ996" s="45"/>
      <c r="LLA996" s="45"/>
      <c r="LLB996" s="45"/>
      <c r="LLC996" s="45"/>
      <c r="LLD996" s="45"/>
      <c r="LLE996" s="45"/>
      <c r="LLF996" s="45"/>
      <c r="LLG996" s="45"/>
      <c r="LLH996" s="45"/>
      <c r="LLI996" s="45"/>
      <c r="LLJ996" s="45"/>
      <c r="LLK996" s="45"/>
      <c r="LLL996" s="45"/>
      <c r="LLM996" s="45"/>
      <c r="LLN996" s="45"/>
      <c r="LLO996" s="45"/>
      <c r="LLP996" s="45"/>
      <c r="LLQ996" s="45"/>
      <c r="LLR996" s="45"/>
      <c r="LLS996" s="45"/>
      <c r="LLT996" s="45"/>
      <c r="LLU996" s="45"/>
      <c r="LLV996" s="45"/>
      <c r="LLW996" s="45"/>
      <c r="LLX996" s="45"/>
      <c r="LLY996" s="45"/>
      <c r="LLZ996" s="45"/>
      <c r="LMA996" s="45"/>
      <c r="LMB996" s="45"/>
      <c r="LMC996" s="45"/>
      <c r="LMD996" s="45"/>
      <c r="LME996" s="45"/>
      <c r="LMF996" s="45"/>
      <c r="LMG996" s="45"/>
      <c r="LMH996" s="45"/>
      <c r="LMI996" s="45"/>
      <c r="LMJ996" s="45"/>
      <c r="LMK996" s="45"/>
      <c r="LML996" s="45"/>
      <c r="LMM996" s="45"/>
      <c r="LMN996" s="45"/>
      <c r="LMO996" s="45"/>
      <c r="LMP996" s="45"/>
      <c r="LMQ996" s="45"/>
      <c r="LMR996" s="45"/>
      <c r="LMS996" s="45"/>
      <c r="LMT996" s="45"/>
      <c r="LMU996" s="45"/>
      <c r="LMV996" s="45"/>
      <c r="LMW996" s="45"/>
      <c r="LMX996" s="45"/>
      <c r="LMY996" s="45"/>
      <c r="LMZ996" s="45"/>
      <c r="LNA996" s="45"/>
      <c r="LNB996" s="45"/>
      <c r="LNC996" s="45"/>
      <c r="LND996" s="45"/>
      <c r="LNE996" s="45"/>
      <c r="LNF996" s="45"/>
      <c r="LNG996" s="45"/>
      <c r="LNH996" s="45"/>
      <c r="LNI996" s="45"/>
      <c r="LNJ996" s="45"/>
      <c r="LNK996" s="45"/>
      <c r="LNL996" s="45"/>
      <c r="LNM996" s="45"/>
      <c r="LNN996" s="45"/>
      <c r="LNO996" s="45"/>
      <c r="LNP996" s="45"/>
      <c r="LNQ996" s="45"/>
      <c r="LNR996" s="45"/>
      <c r="LNS996" s="45"/>
      <c r="LNT996" s="45"/>
      <c r="LNU996" s="45"/>
      <c r="LNV996" s="45"/>
      <c r="LNW996" s="45"/>
      <c r="LNX996" s="45"/>
      <c r="LNY996" s="45"/>
      <c r="LNZ996" s="45"/>
      <c r="LOA996" s="45"/>
      <c r="LOB996" s="45"/>
      <c r="LOC996" s="45"/>
      <c r="LOD996" s="45"/>
      <c r="LOE996" s="45"/>
      <c r="LOF996" s="45"/>
      <c r="LOG996" s="45"/>
      <c r="LOH996" s="45"/>
      <c r="LOI996" s="45"/>
      <c r="LOJ996" s="45"/>
      <c r="LOK996" s="45"/>
      <c r="LOL996" s="45"/>
      <c r="LOM996" s="45"/>
      <c r="LON996" s="45"/>
      <c r="LOO996" s="45"/>
      <c r="LOP996" s="45"/>
      <c r="LOQ996" s="45"/>
      <c r="LOR996" s="45"/>
      <c r="LOS996" s="45"/>
      <c r="LOT996" s="45"/>
      <c r="LOU996" s="45"/>
      <c r="LOV996" s="45"/>
      <c r="LOW996" s="45"/>
      <c r="LOX996" s="45"/>
      <c r="LOY996" s="45"/>
      <c r="LOZ996" s="45"/>
      <c r="LPA996" s="45"/>
      <c r="LPB996" s="45"/>
      <c r="LPC996" s="45"/>
      <c r="LPD996" s="45"/>
      <c r="LPE996" s="45"/>
      <c r="LPF996" s="45"/>
      <c r="LPG996" s="45"/>
      <c r="LPH996" s="45"/>
      <c r="LPI996" s="45"/>
      <c r="LPJ996" s="45"/>
      <c r="LPK996" s="45"/>
      <c r="LPL996" s="45"/>
      <c r="LPM996" s="45"/>
      <c r="LPN996" s="45"/>
      <c r="LPO996" s="45"/>
      <c r="LPP996" s="45"/>
      <c r="LPQ996" s="45"/>
      <c r="LPR996" s="45"/>
      <c r="LPS996" s="45"/>
      <c r="LPT996" s="45"/>
      <c r="LPU996" s="45"/>
      <c r="LPV996" s="45"/>
      <c r="LPW996" s="45"/>
      <c r="LPX996" s="45"/>
      <c r="LPY996" s="45"/>
      <c r="LPZ996" s="45"/>
      <c r="LQA996" s="45"/>
      <c r="LQB996" s="45"/>
      <c r="LQC996" s="45"/>
      <c r="LQD996" s="45"/>
      <c r="LQE996" s="45"/>
      <c r="LQF996" s="45"/>
      <c r="LQG996" s="45"/>
      <c r="LQH996" s="45"/>
      <c r="LQI996" s="45"/>
      <c r="LQJ996" s="45"/>
      <c r="LQK996" s="45"/>
      <c r="LQL996" s="45"/>
      <c r="LQM996" s="45"/>
      <c r="LQN996" s="45"/>
      <c r="LQO996" s="45"/>
      <c r="LQP996" s="45"/>
      <c r="LQQ996" s="45"/>
      <c r="LQR996" s="45"/>
      <c r="LQS996" s="45"/>
      <c r="LQT996" s="45"/>
      <c r="LQU996" s="45"/>
      <c r="LQV996" s="45"/>
      <c r="LQW996" s="45"/>
      <c r="LQX996" s="45"/>
      <c r="LQY996" s="45"/>
      <c r="LQZ996" s="45"/>
      <c r="LRA996" s="45"/>
      <c r="LRB996" s="45"/>
      <c r="LRC996" s="45"/>
      <c r="LRD996" s="45"/>
      <c r="LRE996" s="45"/>
      <c r="LRF996" s="45"/>
      <c r="LRG996" s="45"/>
      <c r="LRH996" s="45"/>
      <c r="LRI996" s="45"/>
      <c r="LRJ996" s="45"/>
      <c r="LRK996" s="45"/>
      <c r="LRL996" s="45"/>
      <c r="LRM996" s="45"/>
      <c r="LRN996" s="45"/>
      <c r="LRO996" s="45"/>
      <c r="LRP996" s="45"/>
      <c r="LRQ996" s="45"/>
      <c r="LRR996" s="45"/>
      <c r="LRS996" s="45"/>
      <c r="LRT996" s="45"/>
      <c r="LRU996" s="45"/>
      <c r="LRV996" s="45"/>
      <c r="LRW996" s="45"/>
      <c r="LRX996" s="45"/>
      <c r="LRY996" s="45"/>
      <c r="LRZ996" s="45"/>
      <c r="LSA996" s="45"/>
      <c r="LSB996" s="45"/>
      <c r="LSC996" s="45"/>
      <c r="LSD996" s="45"/>
      <c r="LSE996" s="45"/>
      <c r="LSF996" s="45"/>
      <c r="LSG996" s="45"/>
      <c r="LSH996" s="45"/>
      <c r="LSI996" s="45"/>
      <c r="LSJ996" s="45"/>
      <c r="LSK996" s="45"/>
      <c r="LSL996" s="45"/>
      <c r="LSM996" s="45"/>
      <c r="LSN996" s="45"/>
      <c r="LSO996" s="45"/>
      <c r="LSP996" s="45"/>
      <c r="LSQ996" s="45"/>
      <c r="LSR996" s="45"/>
      <c r="LSS996" s="45"/>
      <c r="LST996" s="45"/>
      <c r="LSU996" s="45"/>
      <c r="LSV996" s="45"/>
      <c r="LSW996" s="45"/>
      <c r="LSX996" s="45"/>
      <c r="LSY996" s="45"/>
      <c r="LSZ996" s="45"/>
      <c r="LTA996" s="45"/>
      <c r="LTB996" s="45"/>
      <c r="LTC996" s="45"/>
      <c r="LTD996" s="45"/>
      <c r="LTE996" s="45"/>
      <c r="LTF996" s="45"/>
      <c r="LTG996" s="45"/>
      <c r="LTH996" s="45"/>
      <c r="LTI996" s="45"/>
      <c r="LTJ996" s="45"/>
      <c r="LTK996" s="45"/>
      <c r="LTL996" s="45"/>
      <c r="LTM996" s="45"/>
      <c r="LTN996" s="45"/>
      <c r="LTO996" s="45"/>
      <c r="LTP996" s="45"/>
      <c r="LTQ996" s="45"/>
      <c r="LTR996" s="45"/>
      <c r="LTS996" s="45"/>
      <c r="LTT996" s="45"/>
      <c r="LTU996" s="45"/>
      <c r="LTV996" s="45"/>
      <c r="LTW996" s="45"/>
      <c r="LTX996" s="45"/>
      <c r="LTY996" s="45"/>
      <c r="LTZ996" s="45"/>
      <c r="LUA996" s="45"/>
      <c r="LUB996" s="45"/>
      <c r="LUC996" s="45"/>
      <c r="LUD996" s="45"/>
      <c r="LUE996" s="45"/>
      <c r="LUF996" s="45"/>
      <c r="LUG996" s="45"/>
      <c r="LUH996" s="45"/>
      <c r="LUI996" s="45"/>
      <c r="LUJ996" s="45"/>
      <c r="LUK996" s="45"/>
      <c r="LUL996" s="45"/>
      <c r="LUM996" s="45"/>
      <c r="LUN996" s="45"/>
      <c r="LUO996" s="45"/>
      <c r="LUP996" s="45"/>
      <c r="LUQ996" s="45"/>
      <c r="LUR996" s="45"/>
      <c r="LUS996" s="45"/>
      <c r="LUT996" s="45"/>
      <c r="LUU996" s="45"/>
      <c r="LUV996" s="45"/>
      <c r="LUW996" s="45"/>
      <c r="LUX996" s="45"/>
      <c r="LUY996" s="45"/>
      <c r="LUZ996" s="45"/>
      <c r="LVA996" s="45"/>
      <c r="LVB996" s="45"/>
      <c r="LVC996" s="45"/>
      <c r="LVD996" s="45"/>
      <c r="LVE996" s="45"/>
      <c r="LVF996" s="45"/>
      <c r="LVG996" s="45"/>
      <c r="LVH996" s="45"/>
      <c r="LVI996" s="45"/>
      <c r="LVJ996" s="45"/>
      <c r="LVK996" s="45"/>
      <c r="LVL996" s="45"/>
      <c r="LVM996" s="45"/>
      <c r="LVN996" s="45"/>
      <c r="LVO996" s="45"/>
      <c r="LVP996" s="45"/>
      <c r="LVQ996" s="45"/>
      <c r="LVR996" s="45"/>
      <c r="LVS996" s="45"/>
      <c r="LVT996" s="45"/>
      <c r="LVU996" s="45"/>
      <c r="LVV996" s="45"/>
      <c r="LVW996" s="45"/>
      <c r="LVX996" s="45"/>
      <c r="LVY996" s="45"/>
      <c r="LVZ996" s="45"/>
      <c r="LWA996" s="45"/>
      <c r="LWB996" s="45"/>
      <c r="LWC996" s="45"/>
      <c r="LWD996" s="45"/>
      <c r="LWE996" s="45"/>
      <c r="LWF996" s="45"/>
      <c r="LWG996" s="45"/>
      <c r="LWH996" s="45"/>
      <c r="LWI996" s="45"/>
      <c r="LWJ996" s="45"/>
      <c r="LWK996" s="45"/>
      <c r="LWL996" s="45"/>
      <c r="LWM996" s="45"/>
      <c r="LWN996" s="45"/>
      <c r="LWO996" s="45"/>
      <c r="LWP996" s="45"/>
      <c r="LWQ996" s="45"/>
      <c r="LWR996" s="45"/>
      <c r="LWS996" s="45"/>
      <c r="LWT996" s="45"/>
      <c r="LWU996" s="45"/>
      <c r="LWV996" s="45"/>
      <c r="LWW996" s="45"/>
      <c r="LWX996" s="45"/>
      <c r="LWY996" s="45"/>
      <c r="LWZ996" s="45"/>
      <c r="LXA996" s="45"/>
      <c r="LXB996" s="45"/>
      <c r="LXC996" s="45"/>
      <c r="LXD996" s="45"/>
      <c r="LXE996" s="45"/>
      <c r="LXF996" s="45"/>
      <c r="LXG996" s="45"/>
      <c r="LXH996" s="45"/>
      <c r="LXI996" s="45"/>
      <c r="LXJ996" s="45"/>
      <c r="LXK996" s="45"/>
      <c r="LXL996" s="45"/>
      <c r="LXM996" s="45"/>
      <c r="LXN996" s="45"/>
      <c r="LXO996" s="45"/>
      <c r="LXP996" s="45"/>
      <c r="LXQ996" s="45"/>
      <c r="LXR996" s="45"/>
      <c r="LXS996" s="45"/>
      <c r="LXT996" s="45"/>
      <c r="LXU996" s="45"/>
      <c r="LXV996" s="45"/>
      <c r="LXW996" s="45"/>
      <c r="LXX996" s="45"/>
      <c r="LXY996" s="45"/>
      <c r="LXZ996" s="45"/>
      <c r="LYA996" s="45"/>
      <c r="LYB996" s="45"/>
      <c r="LYC996" s="45"/>
      <c r="LYD996" s="45"/>
      <c r="LYE996" s="45"/>
      <c r="LYF996" s="45"/>
      <c r="LYG996" s="45"/>
      <c r="LYH996" s="45"/>
      <c r="LYI996" s="45"/>
      <c r="LYJ996" s="45"/>
      <c r="LYK996" s="45"/>
      <c r="LYL996" s="45"/>
      <c r="LYM996" s="45"/>
      <c r="LYN996" s="45"/>
      <c r="LYO996" s="45"/>
      <c r="LYP996" s="45"/>
      <c r="LYQ996" s="45"/>
      <c r="LYR996" s="45"/>
      <c r="LYS996" s="45"/>
      <c r="LYT996" s="45"/>
      <c r="LYU996" s="45"/>
      <c r="LYV996" s="45"/>
      <c r="LYW996" s="45"/>
      <c r="LYX996" s="45"/>
      <c r="LYY996" s="45"/>
      <c r="LYZ996" s="45"/>
      <c r="LZA996" s="45"/>
      <c r="LZB996" s="45"/>
      <c r="LZC996" s="45"/>
      <c r="LZD996" s="45"/>
      <c r="LZE996" s="45"/>
      <c r="LZF996" s="45"/>
      <c r="LZG996" s="45"/>
      <c r="LZH996" s="45"/>
      <c r="LZI996" s="45"/>
      <c r="LZJ996" s="45"/>
      <c r="LZK996" s="45"/>
      <c r="LZL996" s="45"/>
      <c r="LZM996" s="45"/>
      <c r="LZN996" s="45"/>
      <c r="LZO996" s="45"/>
      <c r="LZP996" s="45"/>
      <c r="LZQ996" s="45"/>
      <c r="LZR996" s="45"/>
      <c r="LZS996" s="45"/>
      <c r="LZT996" s="45"/>
      <c r="LZU996" s="45"/>
      <c r="LZV996" s="45"/>
      <c r="LZW996" s="45"/>
      <c r="LZX996" s="45"/>
      <c r="LZY996" s="45"/>
      <c r="LZZ996" s="45"/>
      <c r="MAA996" s="45"/>
      <c r="MAB996" s="45"/>
      <c r="MAC996" s="45"/>
      <c r="MAD996" s="45"/>
      <c r="MAE996" s="45"/>
      <c r="MAF996" s="45"/>
      <c r="MAG996" s="45"/>
      <c r="MAH996" s="45"/>
      <c r="MAI996" s="45"/>
      <c r="MAJ996" s="45"/>
      <c r="MAK996" s="45"/>
      <c r="MAL996" s="45"/>
      <c r="MAM996" s="45"/>
      <c r="MAN996" s="45"/>
      <c r="MAO996" s="45"/>
      <c r="MAP996" s="45"/>
      <c r="MAQ996" s="45"/>
      <c r="MAR996" s="45"/>
      <c r="MAS996" s="45"/>
      <c r="MAT996" s="45"/>
      <c r="MAU996" s="45"/>
      <c r="MAV996" s="45"/>
      <c r="MAW996" s="45"/>
      <c r="MAX996" s="45"/>
      <c r="MAY996" s="45"/>
      <c r="MAZ996" s="45"/>
      <c r="MBA996" s="45"/>
      <c r="MBB996" s="45"/>
      <c r="MBC996" s="45"/>
      <c r="MBD996" s="45"/>
      <c r="MBE996" s="45"/>
      <c r="MBF996" s="45"/>
      <c r="MBG996" s="45"/>
      <c r="MBH996" s="45"/>
      <c r="MBI996" s="45"/>
      <c r="MBJ996" s="45"/>
      <c r="MBK996" s="45"/>
      <c r="MBL996" s="45"/>
      <c r="MBM996" s="45"/>
      <c r="MBN996" s="45"/>
      <c r="MBO996" s="45"/>
      <c r="MBP996" s="45"/>
      <c r="MBQ996" s="45"/>
      <c r="MBR996" s="45"/>
      <c r="MBS996" s="45"/>
      <c r="MBT996" s="45"/>
      <c r="MBU996" s="45"/>
      <c r="MBV996" s="45"/>
      <c r="MBW996" s="45"/>
      <c r="MBX996" s="45"/>
      <c r="MBY996" s="45"/>
      <c r="MBZ996" s="45"/>
      <c r="MCA996" s="45"/>
      <c r="MCB996" s="45"/>
      <c r="MCC996" s="45"/>
      <c r="MCD996" s="45"/>
      <c r="MCE996" s="45"/>
      <c r="MCF996" s="45"/>
      <c r="MCG996" s="45"/>
      <c r="MCH996" s="45"/>
      <c r="MCI996" s="45"/>
      <c r="MCJ996" s="45"/>
      <c r="MCK996" s="45"/>
      <c r="MCL996" s="45"/>
      <c r="MCM996" s="45"/>
      <c r="MCN996" s="45"/>
      <c r="MCO996" s="45"/>
      <c r="MCP996" s="45"/>
      <c r="MCQ996" s="45"/>
      <c r="MCR996" s="45"/>
      <c r="MCS996" s="45"/>
      <c r="MCT996" s="45"/>
      <c r="MCU996" s="45"/>
      <c r="MCV996" s="45"/>
      <c r="MCW996" s="45"/>
      <c r="MCX996" s="45"/>
      <c r="MCY996" s="45"/>
      <c r="MCZ996" s="45"/>
      <c r="MDA996" s="45"/>
      <c r="MDB996" s="45"/>
      <c r="MDC996" s="45"/>
      <c r="MDD996" s="45"/>
      <c r="MDE996" s="45"/>
      <c r="MDF996" s="45"/>
      <c r="MDG996" s="45"/>
      <c r="MDH996" s="45"/>
      <c r="MDI996" s="45"/>
      <c r="MDJ996" s="45"/>
      <c r="MDK996" s="45"/>
      <c r="MDL996" s="45"/>
      <c r="MDM996" s="45"/>
      <c r="MDN996" s="45"/>
      <c r="MDO996" s="45"/>
      <c r="MDP996" s="45"/>
      <c r="MDQ996" s="45"/>
      <c r="MDR996" s="45"/>
      <c r="MDS996" s="45"/>
      <c r="MDT996" s="45"/>
      <c r="MDU996" s="45"/>
      <c r="MDV996" s="45"/>
      <c r="MDW996" s="45"/>
      <c r="MDX996" s="45"/>
      <c r="MDY996" s="45"/>
      <c r="MDZ996" s="45"/>
      <c r="MEA996" s="45"/>
      <c r="MEB996" s="45"/>
      <c r="MEC996" s="45"/>
      <c r="MED996" s="45"/>
      <c r="MEE996" s="45"/>
      <c r="MEF996" s="45"/>
      <c r="MEG996" s="45"/>
      <c r="MEH996" s="45"/>
      <c r="MEI996" s="45"/>
      <c r="MEJ996" s="45"/>
      <c r="MEK996" s="45"/>
      <c r="MEL996" s="45"/>
      <c r="MEM996" s="45"/>
      <c r="MEN996" s="45"/>
      <c r="MEO996" s="45"/>
      <c r="MEP996" s="45"/>
      <c r="MEQ996" s="45"/>
      <c r="MER996" s="45"/>
      <c r="MES996" s="45"/>
      <c r="MET996" s="45"/>
      <c r="MEU996" s="45"/>
      <c r="MEV996" s="45"/>
      <c r="MEW996" s="45"/>
      <c r="MEX996" s="45"/>
      <c r="MEY996" s="45"/>
      <c r="MEZ996" s="45"/>
      <c r="MFA996" s="45"/>
      <c r="MFB996" s="45"/>
      <c r="MFC996" s="45"/>
      <c r="MFD996" s="45"/>
      <c r="MFE996" s="45"/>
      <c r="MFF996" s="45"/>
      <c r="MFG996" s="45"/>
      <c r="MFH996" s="45"/>
      <c r="MFI996" s="45"/>
      <c r="MFJ996" s="45"/>
      <c r="MFK996" s="45"/>
      <c r="MFL996" s="45"/>
      <c r="MFM996" s="45"/>
      <c r="MFN996" s="45"/>
      <c r="MFO996" s="45"/>
      <c r="MFP996" s="45"/>
      <c r="MFQ996" s="45"/>
      <c r="MFR996" s="45"/>
      <c r="MFS996" s="45"/>
      <c r="MFT996" s="45"/>
      <c r="MFU996" s="45"/>
      <c r="MFV996" s="45"/>
      <c r="MFW996" s="45"/>
      <c r="MFX996" s="45"/>
      <c r="MFY996" s="45"/>
      <c r="MFZ996" s="45"/>
      <c r="MGA996" s="45"/>
      <c r="MGB996" s="45"/>
      <c r="MGC996" s="45"/>
      <c r="MGD996" s="45"/>
      <c r="MGE996" s="45"/>
      <c r="MGF996" s="45"/>
      <c r="MGG996" s="45"/>
      <c r="MGH996" s="45"/>
      <c r="MGI996" s="45"/>
      <c r="MGJ996" s="45"/>
      <c r="MGK996" s="45"/>
      <c r="MGL996" s="45"/>
      <c r="MGM996" s="45"/>
      <c r="MGN996" s="45"/>
      <c r="MGO996" s="45"/>
      <c r="MGP996" s="45"/>
      <c r="MGQ996" s="45"/>
      <c r="MGR996" s="45"/>
      <c r="MGS996" s="45"/>
      <c r="MGT996" s="45"/>
      <c r="MGU996" s="45"/>
      <c r="MGV996" s="45"/>
      <c r="MGW996" s="45"/>
      <c r="MGX996" s="45"/>
      <c r="MGY996" s="45"/>
      <c r="MGZ996" s="45"/>
      <c r="MHA996" s="45"/>
      <c r="MHB996" s="45"/>
      <c r="MHC996" s="45"/>
      <c r="MHD996" s="45"/>
      <c r="MHE996" s="45"/>
      <c r="MHF996" s="45"/>
      <c r="MHG996" s="45"/>
      <c r="MHH996" s="45"/>
      <c r="MHI996" s="45"/>
      <c r="MHJ996" s="45"/>
      <c r="MHK996" s="45"/>
      <c r="MHL996" s="45"/>
      <c r="MHM996" s="45"/>
      <c r="MHN996" s="45"/>
      <c r="MHO996" s="45"/>
      <c r="MHP996" s="45"/>
      <c r="MHQ996" s="45"/>
      <c r="MHR996" s="45"/>
      <c r="MHS996" s="45"/>
      <c r="MHT996" s="45"/>
      <c r="MHU996" s="45"/>
      <c r="MHV996" s="45"/>
      <c r="MHW996" s="45"/>
      <c r="MHX996" s="45"/>
      <c r="MHY996" s="45"/>
      <c r="MHZ996" s="45"/>
      <c r="MIA996" s="45"/>
      <c r="MIB996" s="45"/>
      <c r="MIC996" s="45"/>
      <c r="MID996" s="45"/>
      <c r="MIE996" s="45"/>
      <c r="MIF996" s="45"/>
      <c r="MIG996" s="45"/>
      <c r="MIH996" s="45"/>
      <c r="MII996" s="45"/>
      <c r="MIJ996" s="45"/>
      <c r="MIK996" s="45"/>
      <c r="MIL996" s="45"/>
      <c r="MIM996" s="45"/>
      <c r="MIN996" s="45"/>
      <c r="MIO996" s="45"/>
      <c r="MIP996" s="45"/>
      <c r="MIQ996" s="45"/>
      <c r="MIR996" s="45"/>
      <c r="MIS996" s="45"/>
      <c r="MIT996" s="45"/>
      <c r="MIU996" s="45"/>
      <c r="MIV996" s="45"/>
      <c r="MIW996" s="45"/>
      <c r="MIX996" s="45"/>
      <c r="MIY996" s="45"/>
      <c r="MIZ996" s="45"/>
      <c r="MJA996" s="45"/>
      <c r="MJB996" s="45"/>
      <c r="MJC996" s="45"/>
      <c r="MJD996" s="45"/>
      <c r="MJE996" s="45"/>
      <c r="MJF996" s="45"/>
      <c r="MJG996" s="45"/>
      <c r="MJH996" s="45"/>
      <c r="MJI996" s="45"/>
      <c r="MJJ996" s="45"/>
      <c r="MJK996" s="45"/>
      <c r="MJL996" s="45"/>
      <c r="MJM996" s="45"/>
      <c r="MJN996" s="45"/>
      <c r="MJO996" s="45"/>
      <c r="MJP996" s="45"/>
      <c r="MJQ996" s="45"/>
      <c r="MJR996" s="45"/>
      <c r="MJS996" s="45"/>
      <c r="MJT996" s="45"/>
      <c r="MJU996" s="45"/>
      <c r="MJV996" s="45"/>
      <c r="MJW996" s="45"/>
      <c r="MJX996" s="45"/>
      <c r="MJY996" s="45"/>
      <c r="MJZ996" s="45"/>
      <c r="MKA996" s="45"/>
      <c r="MKB996" s="45"/>
      <c r="MKC996" s="45"/>
      <c r="MKD996" s="45"/>
      <c r="MKE996" s="45"/>
      <c r="MKF996" s="45"/>
      <c r="MKG996" s="45"/>
      <c r="MKH996" s="45"/>
      <c r="MKI996" s="45"/>
      <c r="MKJ996" s="45"/>
      <c r="MKK996" s="45"/>
      <c r="MKL996" s="45"/>
      <c r="MKM996" s="45"/>
      <c r="MKN996" s="45"/>
      <c r="MKO996" s="45"/>
      <c r="MKP996" s="45"/>
      <c r="MKQ996" s="45"/>
      <c r="MKR996" s="45"/>
      <c r="MKS996" s="45"/>
      <c r="MKT996" s="45"/>
      <c r="MKU996" s="45"/>
      <c r="MKV996" s="45"/>
      <c r="MKW996" s="45"/>
      <c r="MKX996" s="45"/>
      <c r="MKY996" s="45"/>
      <c r="MKZ996" s="45"/>
      <c r="MLA996" s="45"/>
      <c r="MLB996" s="45"/>
      <c r="MLC996" s="45"/>
      <c r="MLD996" s="45"/>
      <c r="MLE996" s="45"/>
      <c r="MLF996" s="45"/>
      <c r="MLG996" s="45"/>
      <c r="MLH996" s="45"/>
      <c r="MLI996" s="45"/>
      <c r="MLJ996" s="45"/>
      <c r="MLK996" s="45"/>
      <c r="MLL996" s="45"/>
      <c r="MLM996" s="45"/>
      <c r="MLN996" s="45"/>
      <c r="MLO996" s="45"/>
      <c r="MLP996" s="45"/>
      <c r="MLQ996" s="45"/>
      <c r="MLR996" s="45"/>
      <c r="MLS996" s="45"/>
      <c r="MLT996" s="45"/>
      <c r="MLU996" s="45"/>
      <c r="MLV996" s="45"/>
      <c r="MLW996" s="45"/>
      <c r="MLX996" s="45"/>
      <c r="MLY996" s="45"/>
      <c r="MLZ996" s="45"/>
      <c r="MMA996" s="45"/>
      <c r="MMB996" s="45"/>
      <c r="MMC996" s="45"/>
      <c r="MMD996" s="45"/>
      <c r="MME996" s="45"/>
      <c r="MMF996" s="45"/>
      <c r="MMG996" s="45"/>
      <c r="MMH996" s="45"/>
      <c r="MMI996" s="45"/>
      <c r="MMJ996" s="45"/>
      <c r="MMK996" s="45"/>
      <c r="MML996" s="45"/>
      <c r="MMM996" s="45"/>
      <c r="MMN996" s="45"/>
      <c r="MMO996" s="45"/>
      <c r="MMP996" s="45"/>
      <c r="MMQ996" s="45"/>
      <c r="MMR996" s="45"/>
      <c r="MMS996" s="45"/>
      <c r="MMT996" s="45"/>
      <c r="MMU996" s="45"/>
      <c r="MMV996" s="45"/>
      <c r="MMW996" s="45"/>
      <c r="MMX996" s="45"/>
      <c r="MMY996" s="45"/>
      <c r="MMZ996" s="45"/>
      <c r="MNA996" s="45"/>
      <c r="MNB996" s="45"/>
      <c r="MNC996" s="45"/>
      <c r="MND996" s="45"/>
      <c r="MNE996" s="45"/>
      <c r="MNF996" s="45"/>
      <c r="MNG996" s="45"/>
      <c r="MNH996" s="45"/>
      <c r="MNI996" s="45"/>
      <c r="MNJ996" s="45"/>
      <c r="MNK996" s="45"/>
      <c r="MNL996" s="45"/>
      <c r="MNM996" s="45"/>
      <c r="MNN996" s="45"/>
      <c r="MNO996" s="45"/>
      <c r="MNP996" s="45"/>
      <c r="MNQ996" s="45"/>
      <c r="MNR996" s="45"/>
      <c r="MNS996" s="45"/>
      <c r="MNT996" s="45"/>
      <c r="MNU996" s="45"/>
      <c r="MNV996" s="45"/>
      <c r="MNW996" s="45"/>
      <c r="MNX996" s="45"/>
      <c r="MNY996" s="45"/>
      <c r="MNZ996" s="45"/>
      <c r="MOA996" s="45"/>
      <c r="MOB996" s="45"/>
      <c r="MOC996" s="45"/>
      <c r="MOD996" s="45"/>
      <c r="MOE996" s="45"/>
      <c r="MOF996" s="45"/>
      <c r="MOG996" s="45"/>
      <c r="MOH996" s="45"/>
      <c r="MOI996" s="45"/>
      <c r="MOJ996" s="45"/>
      <c r="MOK996" s="45"/>
      <c r="MOL996" s="45"/>
      <c r="MOM996" s="45"/>
      <c r="MON996" s="45"/>
      <c r="MOO996" s="45"/>
      <c r="MOP996" s="45"/>
      <c r="MOQ996" s="45"/>
      <c r="MOR996" s="45"/>
      <c r="MOS996" s="45"/>
      <c r="MOT996" s="45"/>
      <c r="MOU996" s="45"/>
      <c r="MOV996" s="45"/>
      <c r="MOW996" s="45"/>
      <c r="MOX996" s="45"/>
      <c r="MOY996" s="45"/>
      <c r="MOZ996" s="45"/>
      <c r="MPA996" s="45"/>
      <c r="MPB996" s="45"/>
      <c r="MPC996" s="45"/>
      <c r="MPD996" s="45"/>
      <c r="MPE996" s="45"/>
      <c r="MPF996" s="45"/>
      <c r="MPG996" s="45"/>
      <c r="MPH996" s="45"/>
      <c r="MPI996" s="45"/>
      <c r="MPJ996" s="45"/>
      <c r="MPK996" s="45"/>
      <c r="MPL996" s="45"/>
      <c r="MPM996" s="45"/>
      <c r="MPN996" s="45"/>
      <c r="MPO996" s="45"/>
      <c r="MPP996" s="45"/>
      <c r="MPQ996" s="45"/>
      <c r="MPR996" s="45"/>
      <c r="MPS996" s="45"/>
      <c r="MPT996" s="45"/>
      <c r="MPU996" s="45"/>
      <c r="MPV996" s="45"/>
      <c r="MPW996" s="45"/>
      <c r="MPX996" s="45"/>
      <c r="MPY996" s="45"/>
      <c r="MPZ996" s="45"/>
      <c r="MQA996" s="45"/>
      <c r="MQB996" s="45"/>
      <c r="MQC996" s="45"/>
      <c r="MQD996" s="45"/>
      <c r="MQE996" s="45"/>
      <c r="MQF996" s="45"/>
      <c r="MQG996" s="45"/>
      <c r="MQH996" s="45"/>
      <c r="MQI996" s="45"/>
      <c r="MQJ996" s="45"/>
      <c r="MQK996" s="45"/>
      <c r="MQL996" s="45"/>
      <c r="MQM996" s="45"/>
      <c r="MQN996" s="45"/>
      <c r="MQO996" s="45"/>
      <c r="MQP996" s="45"/>
      <c r="MQQ996" s="45"/>
      <c r="MQR996" s="45"/>
      <c r="MQS996" s="45"/>
      <c r="MQT996" s="45"/>
      <c r="MQU996" s="45"/>
      <c r="MQV996" s="45"/>
      <c r="MQW996" s="45"/>
      <c r="MQX996" s="45"/>
      <c r="MQY996" s="45"/>
      <c r="MQZ996" s="45"/>
      <c r="MRA996" s="45"/>
      <c r="MRB996" s="45"/>
      <c r="MRC996" s="45"/>
      <c r="MRD996" s="45"/>
      <c r="MRE996" s="45"/>
      <c r="MRF996" s="45"/>
      <c r="MRG996" s="45"/>
      <c r="MRH996" s="45"/>
      <c r="MRI996" s="45"/>
      <c r="MRJ996" s="45"/>
      <c r="MRK996" s="45"/>
      <c r="MRL996" s="45"/>
      <c r="MRM996" s="45"/>
      <c r="MRN996" s="45"/>
      <c r="MRO996" s="45"/>
      <c r="MRP996" s="45"/>
      <c r="MRQ996" s="45"/>
      <c r="MRR996" s="45"/>
      <c r="MRS996" s="45"/>
      <c r="MRT996" s="45"/>
      <c r="MRU996" s="45"/>
      <c r="MRV996" s="45"/>
      <c r="MRW996" s="45"/>
      <c r="MRX996" s="45"/>
      <c r="MRY996" s="45"/>
      <c r="MRZ996" s="45"/>
      <c r="MSA996" s="45"/>
      <c r="MSB996" s="45"/>
      <c r="MSC996" s="45"/>
      <c r="MSD996" s="45"/>
      <c r="MSE996" s="45"/>
      <c r="MSF996" s="45"/>
      <c r="MSG996" s="45"/>
      <c r="MSH996" s="45"/>
      <c r="MSI996" s="45"/>
      <c r="MSJ996" s="45"/>
      <c r="MSK996" s="45"/>
      <c r="MSL996" s="45"/>
      <c r="MSM996" s="45"/>
      <c r="MSN996" s="45"/>
      <c r="MSO996" s="45"/>
      <c r="MSP996" s="45"/>
      <c r="MSQ996" s="45"/>
      <c r="MSR996" s="45"/>
      <c r="MSS996" s="45"/>
      <c r="MST996" s="45"/>
      <c r="MSU996" s="45"/>
      <c r="MSV996" s="45"/>
      <c r="MSW996" s="45"/>
      <c r="MSX996" s="45"/>
      <c r="MSY996" s="45"/>
      <c r="MSZ996" s="45"/>
      <c r="MTA996" s="45"/>
      <c r="MTB996" s="45"/>
      <c r="MTC996" s="45"/>
      <c r="MTD996" s="45"/>
      <c r="MTE996" s="45"/>
      <c r="MTF996" s="45"/>
      <c r="MTG996" s="45"/>
      <c r="MTH996" s="45"/>
      <c r="MTI996" s="45"/>
      <c r="MTJ996" s="45"/>
      <c r="MTK996" s="45"/>
      <c r="MTL996" s="45"/>
      <c r="MTM996" s="45"/>
      <c r="MTN996" s="45"/>
      <c r="MTO996" s="45"/>
      <c r="MTP996" s="45"/>
      <c r="MTQ996" s="45"/>
      <c r="MTR996" s="45"/>
      <c r="MTS996" s="45"/>
      <c r="MTT996" s="45"/>
      <c r="MTU996" s="45"/>
      <c r="MTV996" s="45"/>
      <c r="MTW996" s="45"/>
      <c r="MTX996" s="45"/>
      <c r="MTY996" s="45"/>
      <c r="MTZ996" s="45"/>
      <c r="MUA996" s="45"/>
      <c r="MUB996" s="45"/>
      <c r="MUC996" s="45"/>
      <c r="MUD996" s="45"/>
      <c r="MUE996" s="45"/>
      <c r="MUF996" s="45"/>
      <c r="MUG996" s="45"/>
      <c r="MUH996" s="45"/>
      <c r="MUI996" s="45"/>
      <c r="MUJ996" s="45"/>
      <c r="MUK996" s="45"/>
      <c r="MUL996" s="45"/>
      <c r="MUM996" s="45"/>
      <c r="MUN996" s="45"/>
      <c r="MUO996" s="45"/>
      <c r="MUP996" s="45"/>
      <c r="MUQ996" s="45"/>
      <c r="MUR996" s="45"/>
      <c r="MUS996" s="45"/>
      <c r="MUT996" s="45"/>
      <c r="MUU996" s="45"/>
      <c r="MUV996" s="45"/>
      <c r="MUW996" s="45"/>
      <c r="MUX996" s="45"/>
      <c r="MUY996" s="45"/>
      <c r="MUZ996" s="45"/>
      <c r="MVA996" s="45"/>
      <c r="MVB996" s="45"/>
      <c r="MVC996" s="45"/>
      <c r="MVD996" s="45"/>
      <c r="MVE996" s="45"/>
      <c r="MVF996" s="45"/>
      <c r="MVG996" s="45"/>
      <c r="MVH996" s="45"/>
      <c r="MVI996" s="45"/>
      <c r="MVJ996" s="45"/>
      <c r="MVK996" s="45"/>
      <c r="MVL996" s="45"/>
      <c r="MVM996" s="45"/>
      <c r="MVN996" s="45"/>
      <c r="MVO996" s="45"/>
      <c r="MVP996" s="45"/>
      <c r="MVQ996" s="45"/>
      <c r="MVR996" s="45"/>
      <c r="MVS996" s="45"/>
      <c r="MVT996" s="45"/>
      <c r="MVU996" s="45"/>
      <c r="MVV996" s="45"/>
      <c r="MVW996" s="45"/>
      <c r="MVX996" s="45"/>
      <c r="MVY996" s="45"/>
      <c r="MVZ996" s="45"/>
      <c r="MWA996" s="45"/>
      <c r="MWB996" s="45"/>
      <c r="MWC996" s="45"/>
      <c r="MWD996" s="45"/>
      <c r="MWE996" s="45"/>
      <c r="MWF996" s="45"/>
      <c r="MWG996" s="45"/>
      <c r="MWH996" s="45"/>
      <c r="MWI996" s="45"/>
      <c r="MWJ996" s="45"/>
      <c r="MWK996" s="45"/>
      <c r="MWL996" s="45"/>
      <c r="MWM996" s="45"/>
      <c r="MWN996" s="45"/>
      <c r="MWO996" s="45"/>
      <c r="MWP996" s="45"/>
      <c r="MWQ996" s="45"/>
      <c r="MWR996" s="45"/>
      <c r="MWS996" s="45"/>
      <c r="MWT996" s="45"/>
      <c r="MWU996" s="45"/>
      <c r="MWV996" s="45"/>
      <c r="MWW996" s="45"/>
      <c r="MWX996" s="45"/>
      <c r="MWY996" s="45"/>
      <c r="MWZ996" s="45"/>
      <c r="MXA996" s="45"/>
      <c r="MXB996" s="45"/>
      <c r="MXC996" s="45"/>
      <c r="MXD996" s="45"/>
      <c r="MXE996" s="45"/>
      <c r="MXF996" s="45"/>
      <c r="MXG996" s="45"/>
      <c r="MXH996" s="45"/>
      <c r="MXI996" s="45"/>
      <c r="MXJ996" s="45"/>
      <c r="MXK996" s="45"/>
      <c r="MXL996" s="45"/>
      <c r="MXM996" s="45"/>
      <c r="MXN996" s="45"/>
      <c r="MXO996" s="45"/>
      <c r="MXP996" s="45"/>
      <c r="MXQ996" s="45"/>
      <c r="MXR996" s="45"/>
      <c r="MXS996" s="45"/>
      <c r="MXT996" s="45"/>
      <c r="MXU996" s="45"/>
      <c r="MXV996" s="45"/>
      <c r="MXW996" s="45"/>
      <c r="MXX996" s="45"/>
      <c r="MXY996" s="45"/>
      <c r="MXZ996" s="45"/>
      <c r="MYA996" s="45"/>
      <c r="MYB996" s="45"/>
      <c r="MYC996" s="45"/>
      <c r="MYD996" s="45"/>
      <c r="MYE996" s="45"/>
      <c r="MYF996" s="45"/>
      <c r="MYG996" s="45"/>
      <c r="MYH996" s="45"/>
      <c r="MYI996" s="45"/>
      <c r="MYJ996" s="45"/>
      <c r="MYK996" s="45"/>
      <c r="MYL996" s="45"/>
      <c r="MYM996" s="45"/>
      <c r="MYN996" s="45"/>
      <c r="MYO996" s="45"/>
      <c r="MYP996" s="45"/>
      <c r="MYQ996" s="45"/>
      <c r="MYR996" s="45"/>
      <c r="MYS996" s="45"/>
      <c r="MYT996" s="45"/>
      <c r="MYU996" s="45"/>
      <c r="MYV996" s="45"/>
      <c r="MYW996" s="45"/>
      <c r="MYX996" s="45"/>
      <c r="MYY996" s="45"/>
      <c r="MYZ996" s="45"/>
      <c r="MZA996" s="45"/>
      <c r="MZB996" s="45"/>
      <c r="MZC996" s="45"/>
      <c r="MZD996" s="45"/>
      <c r="MZE996" s="45"/>
      <c r="MZF996" s="45"/>
      <c r="MZG996" s="45"/>
      <c r="MZH996" s="45"/>
      <c r="MZI996" s="45"/>
      <c r="MZJ996" s="45"/>
      <c r="MZK996" s="45"/>
      <c r="MZL996" s="45"/>
      <c r="MZM996" s="45"/>
      <c r="MZN996" s="45"/>
      <c r="MZO996" s="45"/>
      <c r="MZP996" s="45"/>
      <c r="MZQ996" s="45"/>
      <c r="MZR996" s="45"/>
      <c r="MZS996" s="45"/>
      <c r="MZT996" s="45"/>
      <c r="MZU996" s="45"/>
      <c r="MZV996" s="45"/>
      <c r="MZW996" s="45"/>
      <c r="MZX996" s="45"/>
      <c r="MZY996" s="45"/>
      <c r="MZZ996" s="45"/>
      <c r="NAA996" s="45"/>
      <c r="NAB996" s="45"/>
      <c r="NAC996" s="45"/>
      <c r="NAD996" s="45"/>
      <c r="NAE996" s="45"/>
      <c r="NAF996" s="45"/>
      <c r="NAG996" s="45"/>
      <c r="NAH996" s="45"/>
      <c r="NAI996" s="45"/>
      <c r="NAJ996" s="45"/>
      <c r="NAK996" s="45"/>
      <c r="NAL996" s="45"/>
      <c r="NAM996" s="45"/>
      <c r="NAN996" s="45"/>
      <c r="NAO996" s="45"/>
      <c r="NAP996" s="45"/>
      <c r="NAQ996" s="45"/>
      <c r="NAR996" s="45"/>
      <c r="NAS996" s="45"/>
      <c r="NAT996" s="45"/>
      <c r="NAU996" s="45"/>
      <c r="NAV996" s="45"/>
      <c r="NAW996" s="45"/>
      <c r="NAX996" s="45"/>
      <c r="NAY996" s="45"/>
      <c r="NAZ996" s="45"/>
      <c r="NBA996" s="45"/>
      <c r="NBB996" s="45"/>
      <c r="NBC996" s="45"/>
      <c r="NBD996" s="45"/>
      <c r="NBE996" s="45"/>
      <c r="NBF996" s="45"/>
      <c r="NBG996" s="45"/>
      <c r="NBH996" s="45"/>
      <c r="NBI996" s="45"/>
      <c r="NBJ996" s="45"/>
      <c r="NBK996" s="45"/>
      <c r="NBL996" s="45"/>
      <c r="NBM996" s="45"/>
      <c r="NBN996" s="45"/>
      <c r="NBO996" s="45"/>
      <c r="NBP996" s="45"/>
      <c r="NBQ996" s="45"/>
      <c r="NBR996" s="45"/>
      <c r="NBS996" s="45"/>
      <c r="NBT996" s="45"/>
      <c r="NBU996" s="45"/>
      <c r="NBV996" s="45"/>
      <c r="NBW996" s="45"/>
      <c r="NBX996" s="45"/>
      <c r="NBY996" s="45"/>
      <c r="NBZ996" s="45"/>
      <c r="NCA996" s="45"/>
      <c r="NCB996" s="45"/>
      <c r="NCC996" s="45"/>
      <c r="NCD996" s="45"/>
      <c r="NCE996" s="45"/>
      <c r="NCF996" s="45"/>
      <c r="NCG996" s="45"/>
      <c r="NCH996" s="45"/>
      <c r="NCI996" s="45"/>
      <c r="NCJ996" s="45"/>
      <c r="NCK996" s="45"/>
      <c r="NCL996" s="45"/>
      <c r="NCM996" s="45"/>
      <c r="NCN996" s="45"/>
      <c r="NCO996" s="45"/>
      <c r="NCP996" s="45"/>
      <c r="NCQ996" s="45"/>
      <c r="NCR996" s="45"/>
      <c r="NCS996" s="45"/>
      <c r="NCT996" s="45"/>
      <c r="NCU996" s="45"/>
      <c r="NCV996" s="45"/>
      <c r="NCW996" s="45"/>
      <c r="NCX996" s="45"/>
      <c r="NCY996" s="45"/>
      <c r="NCZ996" s="45"/>
      <c r="NDA996" s="45"/>
      <c r="NDB996" s="45"/>
      <c r="NDC996" s="45"/>
      <c r="NDD996" s="45"/>
      <c r="NDE996" s="45"/>
      <c r="NDF996" s="45"/>
      <c r="NDG996" s="45"/>
      <c r="NDH996" s="45"/>
      <c r="NDI996" s="45"/>
      <c r="NDJ996" s="45"/>
      <c r="NDK996" s="45"/>
      <c r="NDL996" s="45"/>
      <c r="NDM996" s="45"/>
      <c r="NDN996" s="45"/>
      <c r="NDO996" s="45"/>
      <c r="NDP996" s="45"/>
      <c r="NDQ996" s="45"/>
      <c r="NDR996" s="45"/>
      <c r="NDS996" s="45"/>
      <c r="NDT996" s="45"/>
      <c r="NDU996" s="45"/>
      <c r="NDV996" s="45"/>
      <c r="NDW996" s="45"/>
      <c r="NDX996" s="45"/>
      <c r="NDY996" s="45"/>
      <c r="NDZ996" s="45"/>
      <c r="NEA996" s="45"/>
      <c r="NEB996" s="45"/>
      <c r="NEC996" s="45"/>
      <c r="NED996" s="45"/>
      <c r="NEE996" s="45"/>
      <c r="NEF996" s="45"/>
      <c r="NEG996" s="45"/>
      <c r="NEH996" s="45"/>
      <c r="NEI996" s="45"/>
      <c r="NEJ996" s="45"/>
      <c r="NEK996" s="45"/>
      <c r="NEL996" s="45"/>
      <c r="NEM996" s="45"/>
      <c r="NEN996" s="45"/>
      <c r="NEO996" s="45"/>
      <c r="NEP996" s="45"/>
      <c r="NEQ996" s="45"/>
      <c r="NER996" s="45"/>
      <c r="NES996" s="45"/>
      <c r="NET996" s="45"/>
      <c r="NEU996" s="45"/>
      <c r="NEV996" s="45"/>
      <c r="NEW996" s="45"/>
      <c r="NEX996" s="45"/>
      <c r="NEY996" s="45"/>
      <c r="NEZ996" s="45"/>
      <c r="NFA996" s="45"/>
      <c r="NFB996" s="45"/>
      <c r="NFC996" s="45"/>
      <c r="NFD996" s="45"/>
      <c r="NFE996" s="45"/>
      <c r="NFF996" s="45"/>
      <c r="NFG996" s="45"/>
      <c r="NFH996" s="45"/>
      <c r="NFI996" s="45"/>
      <c r="NFJ996" s="45"/>
      <c r="NFK996" s="45"/>
      <c r="NFL996" s="45"/>
      <c r="NFM996" s="45"/>
      <c r="NFN996" s="45"/>
      <c r="NFO996" s="45"/>
      <c r="NFP996" s="45"/>
      <c r="NFQ996" s="45"/>
      <c r="NFR996" s="45"/>
      <c r="NFS996" s="45"/>
      <c r="NFT996" s="45"/>
      <c r="NFU996" s="45"/>
      <c r="NFV996" s="45"/>
      <c r="NFW996" s="45"/>
      <c r="NFX996" s="45"/>
      <c r="NFY996" s="45"/>
      <c r="NFZ996" s="45"/>
      <c r="NGA996" s="45"/>
      <c r="NGB996" s="45"/>
      <c r="NGC996" s="45"/>
      <c r="NGD996" s="45"/>
      <c r="NGE996" s="45"/>
      <c r="NGF996" s="45"/>
      <c r="NGG996" s="45"/>
      <c r="NGH996" s="45"/>
      <c r="NGI996" s="45"/>
      <c r="NGJ996" s="45"/>
      <c r="NGK996" s="45"/>
      <c r="NGL996" s="45"/>
      <c r="NGM996" s="45"/>
      <c r="NGN996" s="45"/>
      <c r="NGO996" s="45"/>
      <c r="NGP996" s="45"/>
      <c r="NGQ996" s="45"/>
      <c r="NGR996" s="45"/>
      <c r="NGS996" s="45"/>
      <c r="NGT996" s="45"/>
      <c r="NGU996" s="45"/>
      <c r="NGV996" s="45"/>
      <c r="NGW996" s="45"/>
      <c r="NGX996" s="45"/>
      <c r="NGY996" s="45"/>
      <c r="NGZ996" s="45"/>
      <c r="NHA996" s="45"/>
      <c r="NHB996" s="45"/>
      <c r="NHC996" s="45"/>
      <c r="NHD996" s="45"/>
      <c r="NHE996" s="45"/>
      <c r="NHF996" s="45"/>
      <c r="NHG996" s="45"/>
      <c r="NHH996" s="45"/>
      <c r="NHI996" s="45"/>
      <c r="NHJ996" s="45"/>
      <c r="NHK996" s="45"/>
      <c r="NHL996" s="45"/>
      <c r="NHM996" s="45"/>
      <c r="NHN996" s="45"/>
      <c r="NHO996" s="45"/>
      <c r="NHP996" s="45"/>
      <c r="NHQ996" s="45"/>
      <c r="NHR996" s="45"/>
      <c r="NHS996" s="45"/>
      <c r="NHT996" s="45"/>
      <c r="NHU996" s="45"/>
      <c r="NHV996" s="45"/>
      <c r="NHW996" s="45"/>
      <c r="NHX996" s="45"/>
      <c r="NHY996" s="45"/>
      <c r="NHZ996" s="45"/>
      <c r="NIA996" s="45"/>
      <c r="NIB996" s="45"/>
      <c r="NIC996" s="45"/>
      <c r="NID996" s="45"/>
      <c r="NIE996" s="45"/>
      <c r="NIF996" s="45"/>
      <c r="NIG996" s="45"/>
      <c r="NIH996" s="45"/>
      <c r="NII996" s="45"/>
      <c r="NIJ996" s="45"/>
      <c r="NIK996" s="45"/>
      <c r="NIL996" s="45"/>
      <c r="NIM996" s="45"/>
      <c r="NIN996" s="45"/>
      <c r="NIO996" s="45"/>
      <c r="NIP996" s="45"/>
      <c r="NIQ996" s="45"/>
      <c r="NIR996" s="45"/>
      <c r="NIS996" s="45"/>
      <c r="NIT996" s="45"/>
      <c r="NIU996" s="45"/>
      <c r="NIV996" s="45"/>
      <c r="NIW996" s="45"/>
      <c r="NIX996" s="45"/>
      <c r="NIY996" s="45"/>
      <c r="NIZ996" s="45"/>
      <c r="NJA996" s="45"/>
      <c r="NJB996" s="45"/>
      <c r="NJC996" s="45"/>
      <c r="NJD996" s="45"/>
      <c r="NJE996" s="45"/>
      <c r="NJF996" s="45"/>
      <c r="NJG996" s="45"/>
      <c r="NJH996" s="45"/>
      <c r="NJI996" s="45"/>
      <c r="NJJ996" s="45"/>
      <c r="NJK996" s="45"/>
      <c r="NJL996" s="45"/>
      <c r="NJM996" s="45"/>
      <c r="NJN996" s="45"/>
      <c r="NJO996" s="45"/>
      <c r="NJP996" s="45"/>
      <c r="NJQ996" s="45"/>
      <c r="NJR996" s="45"/>
      <c r="NJS996" s="45"/>
      <c r="NJT996" s="45"/>
      <c r="NJU996" s="45"/>
      <c r="NJV996" s="45"/>
      <c r="NJW996" s="45"/>
      <c r="NJX996" s="45"/>
      <c r="NJY996" s="45"/>
      <c r="NJZ996" s="45"/>
      <c r="NKA996" s="45"/>
      <c r="NKB996" s="45"/>
      <c r="NKC996" s="45"/>
      <c r="NKD996" s="45"/>
      <c r="NKE996" s="45"/>
      <c r="NKF996" s="45"/>
      <c r="NKG996" s="45"/>
      <c r="NKH996" s="45"/>
      <c r="NKI996" s="45"/>
      <c r="NKJ996" s="45"/>
      <c r="NKK996" s="45"/>
      <c r="NKL996" s="45"/>
      <c r="NKM996" s="45"/>
      <c r="NKN996" s="45"/>
      <c r="NKO996" s="45"/>
      <c r="NKP996" s="45"/>
      <c r="NKQ996" s="45"/>
      <c r="NKR996" s="45"/>
      <c r="NKS996" s="45"/>
      <c r="NKT996" s="45"/>
      <c r="NKU996" s="45"/>
      <c r="NKV996" s="45"/>
      <c r="NKW996" s="45"/>
      <c r="NKX996" s="45"/>
      <c r="NKY996" s="45"/>
      <c r="NKZ996" s="45"/>
      <c r="NLA996" s="45"/>
      <c r="NLB996" s="45"/>
      <c r="NLC996" s="45"/>
      <c r="NLD996" s="45"/>
      <c r="NLE996" s="45"/>
      <c r="NLF996" s="45"/>
      <c r="NLG996" s="45"/>
      <c r="NLH996" s="45"/>
      <c r="NLI996" s="45"/>
      <c r="NLJ996" s="45"/>
      <c r="NLK996" s="45"/>
      <c r="NLL996" s="45"/>
      <c r="NLM996" s="45"/>
      <c r="NLN996" s="45"/>
      <c r="NLO996" s="45"/>
      <c r="NLP996" s="45"/>
      <c r="NLQ996" s="45"/>
      <c r="NLR996" s="45"/>
      <c r="NLS996" s="45"/>
      <c r="NLT996" s="45"/>
      <c r="NLU996" s="45"/>
      <c r="NLV996" s="45"/>
      <c r="NLW996" s="45"/>
      <c r="NLX996" s="45"/>
      <c r="NLY996" s="45"/>
      <c r="NLZ996" s="45"/>
      <c r="NMA996" s="45"/>
      <c r="NMB996" s="45"/>
      <c r="NMC996" s="45"/>
      <c r="NMD996" s="45"/>
      <c r="NME996" s="45"/>
      <c r="NMF996" s="45"/>
      <c r="NMG996" s="45"/>
      <c r="NMH996" s="45"/>
      <c r="NMI996" s="45"/>
      <c r="NMJ996" s="45"/>
      <c r="NMK996" s="45"/>
      <c r="NML996" s="45"/>
      <c r="NMM996" s="45"/>
      <c r="NMN996" s="45"/>
      <c r="NMO996" s="45"/>
      <c r="NMP996" s="45"/>
      <c r="NMQ996" s="45"/>
      <c r="NMR996" s="45"/>
      <c r="NMS996" s="45"/>
      <c r="NMT996" s="45"/>
      <c r="NMU996" s="45"/>
      <c r="NMV996" s="45"/>
      <c r="NMW996" s="45"/>
      <c r="NMX996" s="45"/>
      <c r="NMY996" s="45"/>
      <c r="NMZ996" s="45"/>
      <c r="NNA996" s="45"/>
      <c r="NNB996" s="45"/>
      <c r="NNC996" s="45"/>
      <c r="NND996" s="45"/>
      <c r="NNE996" s="45"/>
      <c r="NNF996" s="45"/>
      <c r="NNG996" s="45"/>
      <c r="NNH996" s="45"/>
      <c r="NNI996" s="45"/>
      <c r="NNJ996" s="45"/>
      <c r="NNK996" s="45"/>
      <c r="NNL996" s="45"/>
      <c r="NNM996" s="45"/>
      <c r="NNN996" s="45"/>
      <c r="NNO996" s="45"/>
      <c r="NNP996" s="45"/>
      <c r="NNQ996" s="45"/>
      <c r="NNR996" s="45"/>
      <c r="NNS996" s="45"/>
      <c r="NNT996" s="45"/>
      <c r="NNU996" s="45"/>
      <c r="NNV996" s="45"/>
      <c r="NNW996" s="45"/>
      <c r="NNX996" s="45"/>
      <c r="NNY996" s="45"/>
      <c r="NNZ996" s="45"/>
      <c r="NOA996" s="45"/>
      <c r="NOB996" s="45"/>
      <c r="NOC996" s="45"/>
      <c r="NOD996" s="45"/>
      <c r="NOE996" s="45"/>
      <c r="NOF996" s="45"/>
      <c r="NOG996" s="45"/>
      <c r="NOH996" s="45"/>
      <c r="NOI996" s="45"/>
      <c r="NOJ996" s="45"/>
      <c r="NOK996" s="45"/>
      <c r="NOL996" s="45"/>
      <c r="NOM996" s="45"/>
      <c r="NON996" s="45"/>
      <c r="NOO996" s="45"/>
      <c r="NOP996" s="45"/>
      <c r="NOQ996" s="45"/>
      <c r="NOR996" s="45"/>
      <c r="NOS996" s="45"/>
      <c r="NOT996" s="45"/>
      <c r="NOU996" s="45"/>
      <c r="NOV996" s="45"/>
      <c r="NOW996" s="45"/>
      <c r="NOX996" s="45"/>
      <c r="NOY996" s="45"/>
      <c r="NOZ996" s="45"/>
      <c r="NPA996" s="45"/>
      <c r="NPB996" s="45"/>
      <c r="NPC996" s="45"/>
      <c r="NPD996" s="45"/>
      <c r="NPE996" s="45"/>
      <c r="NPF996" s="45"/>
      <c r="NPG996" s="45"/>
      <c r="NPH996" s="45"/>
      <c r="NPI996" s="45"/>
      <c r="NPJ996" s="45"/>
      <c r="NPK996" s="45"/>
      <c r="NPL996" s="45"/>
      <c r="NPM996" s="45"/>
      <c r="NPN996" s="45"/>
      <c r="NPO996" s="45"/>
      <c r="NPP996" s="45"/>
      <c r="NPQ996" s="45"/>
      <c r="NPR996" s="45"/>
      <c r="NPS996" s="45"/>
      <c r="NPT996" s="45"/>
      <c r="NPU996" s="45"/>
      <c r="NPV996" s="45"/>
      <c r="NPW996" s="45"/>
      <c r="NPX996" s="45"/>
      <c r="NPY996" s="45"/>
      <c r="NPZ996" s="45"/>
      <c r="NQA996" s="45"/>
      <c r="NQB996" s="45"/>
      <c r="NQC996" s="45"/>
      <c r="NQD996" s="45"/>
      <c r="NQE996" s="45"/>
      <c r="NQF996" s="45"/>
      <c r="NQG996" s="45"/>
      <c r="NQH996" s="45"/>
      <c r="NQI996" s="45"/>
      <c r="NQJ996" s="45"/>
      <c r="NQK996" s="45"/>
      <c r="NQL996" s="45"/>
      <c r="NQM996" s="45"/>
      <c r="NQN996" s="45"/>
      <c r="NQO996" s="45"/>
      <c r="NQP996" s="45"/>
      <c r="NQQ996" s="45"/>
      <c r="NQR996" s="45"/>
      <c r="NQS996" s="45"/>
      <c r="NQT996" s="45"/>
      <c r="NQU996" s="45"/>
      <c r="NQV996" s="45"/>
      <c r="NQW996" s="45"/>
      <c r="NQX996" s="45"/>
      <c r="NQY996" s="45"/>
      <c r="NQZ996" s="45"/>
      <c r="NRA996" s="45"/>
      <c r="NRB996" s="45"/>
      <c r="NRC996" s="45"/>
      <c r="NRD996" s="45"/>
      <c r="NRE996" s="45"/>
      <c r="NRF996" s="45"/>
      <c r="NRG996" s="45"/>
      <c r="NRH996" s="45"/>
      <c r="NRI996" s="45"/>
      <c r="NRJ996" s="45"/>
      <c r="NRK996" s="45"/>
      <c r="NRL996" s="45"/>
      <c r="NRM996" s="45"/>
      <c r="NRN996" s="45"/>
      <c r="NRO996" s="45"/>
      <c r="NRP996" s="45"/>
      <c r="NRQ996" s="45"/>
      <c r="NRR996" s="45"/>
      <c r="NRS996" s="45"/>
      <c r="NRT996" s="45"/>
      <c r="NRU996" s="45"/>
      <c r="NRV996" s="45"/>
      <c r="NRW996" s="45"/>
      <c r="NRX996" s="45"/>
      <c r="NRY996" s="45"/>
      <c r="NRZ996" s="45"/>
      <c r="NSA996" s="45"/>
      <c r="NSB996" s="45"/>
      <c r="NSC996" s="45"/>
      <c r="NSD996" s="45"/>
      <c r="NSE996" s="45"/>
      <c r="NSF996" s="45"/>
      <c r="NSG996" s="45"/>
      <c r="NSH996" s="45"/>
      <c r="NSI996" s="45"/>
      <c r="NSJ996" s="45"/>
      <c r="NSK996" s="45"/>
      <c r="NSL996" s="45"/>
      <c r="NSM996" s="45"/>
      <c r="NSN996" s="45"/>
      <c r="NSO996" s="45"/>
      <c r="NSP996" s="45"/>
      <c r="NSQ996" s="45"/>
      <c r="NSR996" s="45"/>
      <c r="NSS996" s="45"/>
      <c r="NST996" s="45"/>
      <c r="NSU996" s="45"/>
      <c r="NSV996" s="45"/>
      <c r="NSW996" s="45"/>
      <c r="NSX996" s="45"/>
      <c r="NSY996" s="45"/>
      <c r="NSZ996" s="45"/>
      <c r="NTA996" s="45"/>
      <c r="NTB996" s="45"/>
      <c r="NTC996" s="45"/>
      <c r="NTD996" s="45"/>
      <c r="NTE996" s="45"/>
      <c r="NTF996" s="45"/>
      <c r="NTG996" s="45"/>
      <c r="NTH996" s="45"/>
      <c r="NTI996" s="45"/>
      <c r="NTJ996" s="45"/>
      <c r="NTK996" s="45"/>
      <c r="NTL996" s="45"/>
      <c r="NTM996" s="45"/>
      <c r="NTN996" s="45"/>
      <c r="NTO996" s="45"/>
      <c r="NTP996" s="45"/>
      <c r="NTQ996" s="45"/>
      <c r="NTR996" s="45"/>
      <c r="NTS996" s="45"/>
      <c r="NTT996" s="45"/>
      <c r="NTU996" s="45"/>
      <c r="NTV996" s="45"/>
      <c r="NTW996" s="45"/>
      <c r="NTX996" s="45"/>
      <c r="NTY996" s="45"/>
      <c r="NTZ996" s="45"/>
      <c r="NUA996" s="45"/>
      <c r="NUB996" s="45"/>
      <c r="NUC996" s="45"/>
      <c r="NUD996" s="45"/>
      <c r="NUE996" s="45"/>
      <c r="NUF996" s="45"/>
      <c r="NUG996" s="45"/>
      <c r="NUH996" s="45"/>
      <c r="NUI996" s="45"/>
      <c r="NUJ996" s="45"/>
      <c r="NUK996" s="45"/>
      <c r="NUL996" s="45"/>
      <c r="NUM996" s="45"/>
      <c r="NUN996" s="45"/>
      <c r="NUO996" s="45"/>
      <c r="NUP996" s="45"/>
      <c r="NUQ996" s="45"/>
      <c r="NUR996" s="45"/>
      <c r="NUS996" s="45"/>
      <c r="NUT996" s="45"/>
      <c r="NUU996" s="45"/>
      <c r="NUV996" s="45"/>
      <c r="NUW996" s="45"/>
      <c r="NUX996" s="45"/>
      <c r="NUY996" s="45"/>
      <c r="NUZ996" s="45"/>
      <c r="NVA996" s="45"/>
      <c r="NVB996" s="45"/>
      <c r="NVC996" s="45"/>
      <c r="NVD996" s="45"/>
      <c r="NVE996" s="45"/>
      <c r="NVF996" s="45"/>
      <c r="NVG996" s="45"/>
      <c r="NVH996" s="45"/>
      <c r="NVI996" s="45"/>
      <c r="NVJ996" s="45"/>
      <c r="NVK996" s="45"/>
      <c r="NVL996" s="45"/>
      <c r="NVM996" s="45"/>
      <c r="NVN996" s="45"/>
      <c r="NVO996" s="45"/>
      <c r="NVP996" s="45"/>
      <c r="NVQ996" s="45"/>
      <c r="NVR996" s="45"/>
      <c r="NVS996" s="45"/>
      <c r="NVT996" s="45"/>
      <c r="NVU996" s="45"/>
      <c r="NVV996" s="45"/>
      <c r="NVW996" s="45"/>
      <c r="NVX996" s="45"/>
      <c r="NVY996" s="45"/>
      <c r="NVZ996" s="45"/>
      <c r="NWA996" s="45"/>
      <c r="NWB996" s="45"/>
      <c r="NWC996" s="45"/>
      <c r="NWD996" s="45"/>
      <c r="NWE996" s="45"/>
      <c r="NWF996" s="45"/>
      <c r="NWG996" s="45"/>
      <c r="NWH996" s="45"/>
      <c r="NWI996" s="45"/>
      <c r="NWJ996" s="45"/>
      <c r="NWK996" s="45"/>
      <c r="NWL996" s="45"/>
      <c r="NWM996" s="45"/>
      <c r="NWN996" s="45"/>
      <c r="NWO996" s="45"/>
      <c r="NWP996" s="45"/>
      <c r="NWQ996" s="45"/>
      <c r="NWR996" s="45"/>
      <c r="NWS996" s="45"/>
      <c r="NWT996" s="45"/>
      <c r="NWU996" s="45"/>
      <c r="NWV996" s="45"/>
      <c r="NWW996" s="45"/>
      <c r="NWX996" s="45"/>
      <c r="NWY996" s="45"/>
      <c r="NWZ996" s="45"/>
      <c r="NXA996" s="45"/>
      <c r="NXB996" s="45"/>
      <c r="NXC996" s="45"/>
      <c r="NXD996" s="45"/>
      <c r="NXE996" s="45"/>
      <c r="NXF996" s="45"/>
      <c r="NXG996" s="45"/>
      <c r="NXH996" s="45"/>
      <c r="NXI996" s="45"/>
      <c r="NXJ996" s="45"/>
      <c r="NXK996" s="45"/>
      <c r="NXL996" s="45"/>
      <c r="NXM996" s="45"/>
      <c r="NXN996" s="45"/>
      <c r="NXO996" s="45"/>
      <c r="NXP996" s="45"/>
      <c r="NXQ996" s="45"/>
      <c r="NXR996" s="45"/>
      <c r="NXS996" s="45"/>
      <c r="NXT996" s="45"/>
      <c r="NXU996" s="45"/>
      <c r="NXV996" s="45"/>
      <c r="NXW996" s="45"/>
      <c r="NXX996" s="45"/>
      <c r="NXY996" s="45"/>
      <c r="NXZ996" s="45"/>
      <c r="NYA996" s="45"/>
      <c r="NYB996" s="45"/>
      <c r="NYC996" s="45"/>
      <c r="NYD996" s="45"/>
      <c r="NYE996" s="45"/>
      <c r="NYF996" s="45"/>
      <c r="NYG996" s="45"/>
      <c r="NYH996" s="45"/>
      <c r="NYI996" s="45"/>
      <c r="NYJ996" s="45"/>
      <c r="NYK996" s="45"/>
      <c r="NYL996" s="45"/>
      <c r="NYM996" s="45"/>
      <c r="NYN996" s="45"/>
      <c r="NYO996" s="45"/>
      <c r="NYP996" s="45"/>
      <c r="NYQ996" s="45"/>
      <c r="NYR996" s="45"/>
      <c r="NYS996" s="45"/>
      <c r="NYT996" s="45"/>
      <c r="NYU996" s="45"/>
      <c r="NYV996" s="45"/>
      <c r="NYW996" s="45"/>
      <c r="NYX996" s="45"/>
      <c r="NYY996" s="45"/>
      <c r="NYZ996" s="45"/>
      <c r="NZA996" s="45"/>
      <c r="NZB996" s="45"/>
      <c r="NZC996" s="45"/>
      <c r="NZD996" s="45"/>
      <c r="NZE996" s="45"/>
      <c r="NZF996" s="45"/>
      <c r="NZG996" s="45"/>
      <c r="NZH996" s="45"/>
      <c r="NZI996" s="45"/>
      <c r="NZJ996" s="45"/>
      <c r="NZK996" s="45"/>
      <c r="NZL996" s="45"/>
      <c r="NZM996" s="45"/>
      <c r="NZN996" s="45"/>
      <c r="NZO996" s="45"/>
      <c r="NZP996" s="45"/>
      <c r="NZQ996" s="45"/>
      <c r="NZR996" s="45"/>
      <c r="NZS996" s="45"/>
      <c r="NZT996" s="45"/>
      <c r="NZU996" s="45"/>
      <c r="NZV996" s="45"/>
      <c r="NZW996" s="45"/>
      <c r="NZX996" s="45"/>
      <c r="NZY996" s="45"/>
      <c r="NZZ996" s="45"/>
      <c r="OAA996" s="45"/>
      <c r="OAB996" s="45"/>
      <c r="OAC996" s="45"/>
      <c r="OAD996" s="45"/>
      <c r="OAE996" s="45"/>
      <c r="OAF996" s="45"/>
      <c r="OAG996" s="45"/>
      <c r="OAH996" s="45"/>
      <c r="OAI996" s="45"/>
      <c r="OAJ996" s="45"/>
      <c r="OAK996" s="45"/>
      <c r="OAL996" s="45"/>
      <c r="OAM996" s="45"/>
      <c r="OAN996" s="45"/>
      <c r="OAO996" s="45"/>
      <c r="OAP996" s="45"/>
      <c r="OAQ996" s="45"/>
      <c r="OAR996" s="45"/>
      <c r="OAS996" s="45"/>
      <c r="OAT996" s="45"/>
      <c r="OAU996" s="45"/>
      <c r="OAV996" s="45"/>
      <c r="OAW996" s="45"/>
      <c r="OAX996" s="45"/>
      <c r="OAY996" s="45"/>
      <c r="OAZ996" s="45"/>
      <c r="OBA996" s="45"/>
      <c r="OBB996" s="45"/>
      <c r="OBC996" s="45"/>
      <c r="OBD996" s="45"/>
      <c r="OBE996" s="45"/>
      <c r="OBF996" s="45"/>
      <c r="OBG996" s="45"/>
      <c r="OBH996" s="45"/>
      <c r="OBI996" s="45"/>
      <c r="OBJ996" s="45"/>
      <c r="OBK996" s="45"/>
      <c r="OBL996" s="45"/>
      <c r="OBM996" s="45"/>
      <c r="OBN996" s="45"/>
      <c r="OBO996" s="45"/>
      <c r="OBP996" s="45"/>
      <c r="OBQ996" s="45"/>
      <c r="OBR996" s="45"/>
      <c r="OBS996" s="45"/>
      <c r="OBT996" s="45"/>
      <c r="OBU996" s="45"/>
      <c r="OBV996" s="45"/>
      <c r="OBW996" s="45"/>
      <c r="OBX996" s="45"/>
      <c r="OBY996" s="45"/>
      <c r="OBZ996" s="45"/>
      <c r="OCA996" s="45"/>
      <c r="OCB996" s="45"/>
      <c r="OCC996" s="45"/>
      <c r="OCD996" s="45"/>
      <c r="OCE996" s="45"/>
      <c r="OCF996" s="45"/>
      <c r="OCG996" s="45"/>
      <c r="OCH996" s="45"/>
      <c r="OCI996" s="45"/>
      <c r="OCJ996" s="45"/>
      <c r="OCK996" s="45"/>
      <c r="OCL996" s="45"/>
      <c r="OCM996" s="45"/>
      <c r="OCN996" s="45"/>
      <c r="OCO996" s="45"/>
      <c r="OCP996" s="45"/>
      <c r="OCQ996" s="45"/>
      <c r="OCR996" s="45"/>
      <c r="OCS996" s="45"/>
      <c r="OCT996" s="45"/>
      <c r="OCU996" s="45"/>
      <c r="OCV996" s="45"/>
      <c r="OCW996" s="45"/>
      <c r="OCX996" s="45"/>
      <c r="OCY996" s="45"/>
      <c r="OCZ996" s="45"/>
      <c r="ODA996" s="45"/>
      <c r="ODB996" s="45"/>
      <c r="ODC996" s="45"/>
      <c r="ODD996" s="45"/>
      <c r="ODE996" s="45"/>
      <c r="ODF996" s="45"/>
      <c r="ODG996" s="45"/>
      <c r="ODH996" s="45"/>
      <c r="ODI996" s="45"/>
      <c r="ODJ996" s="45"/>
      <c r="ODK996" s="45"/>
      <c r="ODL996" s="45"/>
      <c r="ODM996" s="45"/>
      <c r="ODN996" s="45"/>
      <c r="ODO996" s="45"/>
      <c r="ODP996" s="45"/>
      <c r="ODQ996" s="45"/>
      <c r="ODR996" s="45"/>
      <c r="ODS996" s="45"/>
      <c r="ODT996" s="45"/>
      <c r="ODU996" s="45"/>
      <c r="ODV996" s="45"/>
      <c r="ODW996" s="45"/>
      <c r="ODX996" s="45"/>
      <c r="ODY996" s="45"/>
      <c r="ODZ996" s="45"/>
      <c r="OEA996" s="45"/>
      <c r="OEB996" s="45"/>
      <c r="OEC996" s="45"/>
      <c r="OED996" s="45"/>
      <c r="OEE996" s="45"/>
      <c r="OEF996" s="45"/>
      <c r="OEG996" s="45"/>
      <c r="OEH996" s="45"/>
      <c r="OEI996" s="45"/>
      <c r="OEJ996" s="45"/>
      <c r="OEK996" s="45"/>
      <c r="OEL996" s="45"/>
      <c r="OEM996" s="45"/>
      <c r="OEN996" s="45"/>
      <c r="OEO996" s="45"/>
      <c r="OEP996" s="45"/>
      <c r="OEQ996" s="45"/>
      <c r="OER996" s="45"/>
      <c r="OES996" s="45"/>
      <c r="OET996" s="45"/>
      <c r="OEU996" s="45"/>
      <c r="OEV996" s="45"/>
      <c r="OEW996" s="45"/>
      <c r="OEX996" s="45"/>
      <c r="OEY996" s="45"/>
      <c r="OEZ996" s="45"/>
      <c r="OFA996" s="45"/>
      <c r="OFB996" s="45"/>
      <c r="OFC996" s="45"/>
      <c r="OFD996" s="45"/>
      <c r="OFE996" s="45"/>
      <c r="OFF996" s="45"/>
      <c r="OFG996" s="45"/>
      <c r="OFH996" s="45"/>
      <c r="OFI996" s="45"/>
      <c r="OFJ996" s="45"/>
      <c r="OFK996" s="45"/>
      <c r="OFL996" s="45"/>
      <c r="OFM996" s="45"/>
      <c r="OFN996" s="45"/>
      <c r="OFO996" s="45"/>
      <c r="OFP996" s="45"/>
      <c r="OFQ996" s="45"/>
      <c r="OFR996" s="45"/>
      <c r="OFS996" s="45"/>
      <c r="OFT996" s="45"/>
      <c r="OFU996" s="45"/>
      <c r="OFV996" s="45"/>
      <c r="OFW996" s="45"/>
      <c r="OFX996" s="45"/>
      <c r="OFY996" s="45"/>
      <c r="OFZ996" s="45"/>
      <c r="OGA996" s="45"/>
      <c r="OGB996" s="45"/>
      <c r="OGC996" s="45"/>
      <c r="OGD996" s="45"/>
      <c r="OGE996" s="45"/>
      <c r="OGF996" s="45"/>
      <c r="OGG996" s="45"/>
      <c r="OGH996" s="45"/>
      <c r="OGI996" s="45"/>
      <c r="OGJ996" s="45"/>
      <c r="OGK996" s="45"/>
      <c r="OGL996" s="45"/>
      <c r="OGM996" s="45"/>
      <c r="OGN996" s="45"/>
      <c r="OGO996" s="45"/>
      <c r="OGP996" s="45"/>
      <c r="OGQ996" s="45"/>
      <c r="OGR996" s="45"/>
      <c r="OGS996" s="45"/>
      <c r="OGT996" s="45"/>
      <c r="OGU996" s="45"/>
      <c r="OGV996" s="45"/>
      <c r="OGW996" s="45"/>
      <c r="OGX996" s="45"/>
      <c r="OGY996" s="45"/>
      <c r="OGZ996" s="45"/>
      <c r="OHA996" s="45"/>
      <c r="OHB996" s="45"/>
      <c r="OHC996" s="45"/>
      <c r="OHD996" s="45"/>
      <c r="OHE996" s="45"/>
      <c r="OHF996" s="45"/>
      <c r="OHG996" s="45"/>
      <c r="OHH996" s="45"/>
      <c r="OHI996" s="45"/>
      <c r="OHJ996" s="45"/>
      <c r="OHK996" s="45"/>
      <c r="OHL996" s="45"/>
      <c r="OHM996" s="45"/>
      <c r="OHN996" s="45"/>
      <c r="OHO996" s="45"/>
      <c r="OHP996" s="45"/>
      <c r="OHQ996" s="45"/>
      <c r="OHR996" s="45"/>
      <c r="OHS996" s="45"/>
      <c r="OHT996" s="45"/>
      <c r="OHU996" s="45"/>
      <c r="OHV996" s="45"/>
      <c r="OHW996" s="45"/>
      <c r="OHX996" s="45"/>
      <c r="OHY996" s="45"/>
      <c r="OHZ996" s="45"/>
      <c r="OIA996" s="45"/>
      <c r="OIB996" s="45"/>
      <c r="OIC996" s="45"/>
      <c r="OID996" s="45"/>
      <c r="OIE996" s="45"/>
      <c r="OIF996" s="45"/>
      <c r="OIG996" s="45"/>
      <c r="OIH996" s="45"/>
      <c r="OII996" s="45"/>
      <c r="OIJ996" s="45"/>
      <c r="OIK996" s="45"/>
      <c r="OIL996" s="45"/>
      <c r="OIM996" s="45"/>
      <c r="OIN996" s="45"/>
      <c r="OIO996" s="45"/>
      <c r="OIP996" s="45"/>
      <c r="OIQ996" s="45"/>
      <c r="OIR996" s="45"/>
      <c r="OIS996" s="45"/>
      <c r="OIT996" s="45"/>
      <c r="OIU996" s="45"/>
      <c r="OIV996" s="45"/>
      <c r="OIW996" s="45"/>
      <c r="OIX996" s="45"/>
      <c r="OIY996" s="45"/>
      <c r="OIZ996" s="45"/>
      <c r="OJA996" s="45"/>
      <c r="OJB996" s="45"/>
      <c r="OJC996" s="45"/>
      <c r="OJD996" s="45"/>
      <c r="OJE996" s="45"/>
      <c r="OJF996" s="45"/>
      <c r="OJG996" s="45"/>
      <c r="OJH996" s="45"/>
      <c r="OJI996" s="45"/>
      <c r="OJJ996" s="45"/>
      <c r="OJK996" s="45"/>
      <c r="OJL996" s="45"/>
      <c r="OJM996" s="45"/>
      <c r="OJN996" s="45"/>
      <c r="OJO996" s="45"/>
      <c r="OJP996" s="45"/>
      <c r="OJQ996" s="45"/>
      <c r="OJR996" s="45"/>
      <c r="OJS996" s="45"/>
      <c r="OJT996" s="45"/>
      <c r="OJU996" s="45"/>
      <c r="OJV996" s="45"/>
      <c r="OJW996" s="45"/>
      <c r="OJX996" s="45"/>
      <c r="OJY996" s="45"/>
      <c r="OJZ996" s="45"/>
      <c r="OKA996" s="45"/>
      <c r="OKB996" s="45"/>
      <c r="OKC996" s="45"/>
      <c r="OKD996" s="45"/>
      <c r="OKE996" s="45"/>
      <c r="OKF996" s="45"/>
      <c r="OKG996" s="45"/>
      <c r="OKH996" s="45"/>
      <c r="OKI996" s="45"/>
      <c r="OKJ996" s="45"/>
      <c r="OKK996" s="45"/>
      <c r="OKL996" s="45"/>
      <c r="OKM996" s="45"/>
      <c r="OKN996" s="45"/>
      <c r="OKO996" s="45"/>
      <c r="OKP996" s="45"/>
      <c r="OKQ996" s="45"/>
      <c r="OKR996" s="45"/>
      <c r="OKS996" s="45"/>
      <c r="OKT996" s="45"/>
      <c r="OKU996" s="45"/>
      <c r="OKV996" s="45"/>
      <c r="OKW996" s="45"/>
      <c r="OKX996" s="45"/>
      <c r="OKY996" s="45"/>
      <c r="OKZ996" s="45"/>
      <c r="OLA996" s="45"/>
      <c r="OLB996" s="45"/>
      <c r="OLC996" s="45"/>
      <c r="OLD996" s="45"/>
      <c r="OLE996" s="45"/>
      <c r="OLF996" s="45"/>
      <c r="OLG996" s="45"/>
      <c r="OLH996" s="45"/>
      <c r="OLI996" s="45"/>
      <c r="OLJ996" s="45"/>
      <c r="OLK996" s="45"/>
      <c r="OLL996" s="45"/>
      <c r="OLM996" s="45"/>
      <c r="OLN996" s="45"/>
      <c r="OLO996" s="45"/>
      <c r="OLP996" s="45"/>
      <c r="OLQ996" s="45"/>
      <c r="OLR996" s="45"/>
      <c r="OLS996" s="45"/>
      <c r="OLT996" s="45"/>
      <c r="OLU996" s="45"/>
      <c r="OLV996" s="45"/>
      <c r="OLW996" s="45"/>
      <c r="OLX996" s="45"/>
      <c r="OLY996" s="45"/>
      <c r="OLZ996" s="45"/>
      <c r="OMA996" s="45"/>
      <c r="OMB996" s="45"/>
      <c r="OMC996" s="45"/>
      <c r="OMD996" s="45"/>
      <c r="OME996" s="45"/>
      <c r="OMF996" s="45"/>
      <c r="OMG996" s="45"/>
      <c r="OMH996" s="45"/>
      <c r="OMI996" s="45"/>
      <c r="OMJ996" s="45"/>
      <c r="OMK996" s="45"/>
      <c r="OML996" s="45"/>
      <c r="OMM996" s="45"/>
      <c r="OMN996" s="45"/>
      <c r="OMO996" s="45"/>
      <c r="OMP996" s="45"/>
      <c r="OMQ996" s="45"/>
      <c r="OMR996" s="45"/>
      <c r="OMS996" s="45"/>
      <c r="OMT996" s="45"/>
      <c r="OMU996" s="45"/>
      <c r="OMV996" s="45"/>
      <c r="OMW996" s="45"/>
      <c r="OMX996" s="45"/>
      <c r="OMY996" s="45"/>
      <c r="OMZ996" s="45"/>
      <c r="ONA996" s="45"/>
      <c r="ONB996" s="45"/>
      <c r="ONC996" s="45"/>
      <c r="OND996" s="45"/>
      <c r="ONE996" s="45"/>
      <c r="ONF996" s="45"/>
      <c r="ONG996" s="45"/>
      <c r="ONH996" s="45"/>
      <c r="ONI996" s="45"/>
      <c r="ONJ996" s="45"/>
      <c r="ONK996" s="45"/>
      <c r="ONL996" s="45"/>
      <c r="ONM996" s="45"/>
      <c r="ONN996" s="45"/>
      <c r="ONO996" s="45"/>
      <c r="ONP996" s="45"/>
      <c r="ONQ996" s="45"/>
      <c r="ONR996" s="45"/>
      <c r="ONS996" s="45"/>
      <c r="ONT996" s="45"/>
      <c r="ONU996" s="45"/>
      <c r="ONV996" s="45"/>
      <c r="ONW996" s="45"/>
      <c r="ONX996" s="45"/>
      <c r="ONY996" s="45"/>
      <c r="ONZ996" s="45"/>
      <c r="OOA996" s="45"/>
      <c r="OOB996" s="45"/>
      <c r="OOC996" s="45"/>
      <c r="OOD996" s="45"/>
      <c r="OOE996" s="45"/>
      <c r="OOF996" s="45"/>
      <c r="OOG996" s="45"/>
      <c r="OOH996" s="45"/>
      <c r="OOI996" s="45"/>
      <c r="OOJ996" s="45"/>
      <c r="OOK996" s="45"/>
      <c r="OOL996" s="45"/>
      <c r="OOM996" s="45"/>
      <c r="OON996" s="45"/>
      <c r="OOO996" s="45"/>
      <c r="OOP996" s="45"/>
      <c r="OOQ996" s="45"/>
      <c r="OOR996" s="45"/>
      <c r="OOS996" s="45"/>
      <c r="OOT996" s="45"/>
      <c r="OOU996" s="45"/>
      <c r="OOV996" s="45"/>
      <c r="OOW996" s="45"/>
      <c r="OOX996" s="45"/>
      <c r="OOY996" s="45"/>
      <c r="OOZ996" s="45"/>
      <c r="OPA996" s="45"/>
      <c r="OPB996" s="45"/>
      <c r="OPC996" s="45"/>
      <c r="OPD996" s="45"/>
      <c r="OPE996" s="45"/>
      <c r="OPF996" s="45"/>
      <c r="OPG996" s="45"/>
      <c r="OPH996" s="45"/>
      <c r="OPI996" s="45"/>
      <c r="OPJ996" s="45"/>
      <c r="OPK996" s="45"/>
      <c r="OPL996" s="45"/>
      <c r="OPM996" s="45"/>
      <c r="OPN996" s="45"/>
      <c r="OPO996" s="45"/>
      <c r="OPP996" s="45"/>
      <c r="OPQ996" s="45"/>
      <c r="OPR996" s="45"/>
      <c r="OPS996" s="45"/>
      <c r="OPT996" s="45"/>
      <c r="OPU996" s="45"/>
      <c r="OPV996" s="45"/>
      <c r="OPW996" s="45"/>
      <c r="OPX996" s="45"/>
      <c r="OPY996" s="45"/>
      <c r="OPZ996" s="45"/>
      <c r="OQA996" s="45"/>
      <c r="OQB996" s="45"/>
      <c r="OQC996" s="45"/>
      <c r="OQD996" s="45"/>
      <c r="OQE996" s="45"/>
      <c r="OQF996" s="45"/>
      <c r="OQG996" s="45"/>
      <c r="OQH996" s="45"/>
      <c r="OQI996" s="45"/>
      <c r="OQJ996" s="45"/>
      <c r="OQK996" s="45"/>
      <c r="OQL996" s="45"/>
      <c r="OQM996" s="45"/>
      <c r="OQN996" s="45"/>
      <c r="OQO996" s="45"/>
      <c r="OQP996" s="45"/>
      <c r="OQQ996" s="45"/>
      <c r="OQR996" s="45"/>
      <c r="OQS996" s="45"/>
      <c r="OQT996" s="45"/>
      <c r="OQU996" s="45"/>
      <c r="OQV996" s="45"/>
      <c r="OQW996" s="45"/>
      <c r="OQX996" s="45"/>
      <c r="OQY996" s="45"/>
      <c r="OQZ996" s="45"/>
      <c r="ORA996" s="45"/>
      <c r="ORB996" s="45"/>
      <c r="ORC996" s="45"/>
      <c r="ORD996" s="45"/>
      <c r="ORE996" s="45"/>
      <c r="ORF996" s="45"/>
      <c r="ORG996" s="45"/>
      <c r="ORH996" s="45"/>
      <c r="ORI996" s="45"/>
      <c r="ORJ996" s="45"/>
      <c r="ORK996" s="45"/>
      <c r="ORL996" s="45"/>
      <c r="ORM996" s="45"/>
      <c r="ORN996" s="45"/>
      <c r="ORO996" s="45"/>
      <c r="ORP996" s="45"/>
      <c r="ORQ996" s="45"/>
      <c r="ORR996" s="45"/>
      <c r="ORS996" s="45"/>
      <c r="ORT996" s="45"/>
      <c r="ORU996" s="45"/>
      <c r="ORV996" s="45"/>
      <c r="ORW996" s="45"/>
      <c r="ORX996" s="45"/>
      <c r="ORY996" s="45"/>
      <c r="ORZ996" s="45"/>
      <c r="OSA996" s="45"/>
      <c r="OSB996" s="45"/>
      <c r="OSC996" s="45"/>
      <c r="OSD996" s="45"/>
      <c r="OSE996" s="45"/>
      <c r="OSF996" s="45"/>
      <c r="OSG996" s="45"/>
      <c r="OSH996" s="45"/>
      <c r="OSI996" s="45"/>
      <c r="OSJ996" s="45"/>
      <c r="OSK996" s="45"/>
      <c r="OSL996" s="45"/>
      <c r="OSM996" s="45"/>
      <c r="OSN996" s="45"/>
      <c r="OSO996" s="45"/>
      <c r="OSP996" s="45"/>
      <c r="OSQ996" s="45"/>
      <c r="OSR996" s="45"/>
      <c r="OSS996" s="45"/>
      <c r="OST996" s="45"/>
      <c r="OSU996" s="45"/>
      <c r="OSV996" s="45"/>
      <c r="OSW996" s="45"/>
      <c r="OSX996" s="45"/>
      <c r="OSY996" s="45"/>
      <c r="OSZ996" s="45"/>
      <c r="OTA996" s="45"/>
      <c r="OTB996" s="45"/>
      <c r="OTC996" s="45"/>
      <c r="OTD996" s="45"/>
      <c r="OTE996" s="45"/>
      <c r="OTF996" s="45"/>
      <c r="OTG996" s="45"/>
      <c r="OTH996" s="45"/>
      <c r="OTI996" s="45"/>
      <c r="OTJ996" s="45"/>
      <c r="OTK996" s="45"/>
      <c r="OTL996" s="45"/>
      <c r="OTM996" s="45"/>
      <c r="OTN996" s="45"/>
      <c r="OTO996" s="45"/>
      <c r="OTP996" s="45"/>
      <c r="OTQ996" s="45"/>
      <c r="OTR996" s="45"/>
      <c r="OTS996" s="45"/>
      <c r="OTT996" s="45"/>
      <c r="OTU996" s="45"/>
      <c r="OTV996" s="45"/>
      <c r="OTW996" s="45"/>
      <c r="OTX996" s="45"/>
      <c r="OTY996" s="45"/>
      <c r="OTZ996" s="45"/>
      <c r="OUA996" s="45"/>
      <c r="OUB996" s="45"/>
      <c r="OUC996" s="45"/>
      <c r="OUD996" s="45"/>
      <c r="OUE996" s="45"/>
      <c r="OUF996" s="45"/>
      <c r="OUG996" s="45"/>
      <c r="OUH996" s="45"/>
      <c r="OUI996" s="45"/>
      <c r="OUJ996" s="45"/>
      <c r="OUK996" s="45"/>
      <c r="OUL996" s="45"/>
      <c r="OUM996" s="45"/>
      <c r="OUN996" s="45"/>
      <c r="OUO996" s="45"/>
      <c r="OUP996" s="45"/>
      <c r="OUQ996" s="45"/>
      <c r="OUR996" s="45"/>
      <c r="OUS996" s="45"/>
      <c r="OUT996" s="45"/>
      <c r="OUU996" s="45"/>
      <c r="OUV996" s="45"/>
      <c r="OUW996" s="45"/>
      <c r="OUX996" s="45"/>
      <c r="OUY996" s="45"/>
      <c r="OUZ996" s="45"/>
      <c r="OVA996" s="45"/>
      <c r="OVB996" s="45"/>
      <c r="OVC996" s="45"/>
      <c r="OVD996" s="45"/>
      <c r="OVE996" s="45"/>
      <c r="OVF996" s="45"/>
      <c r="OVG996" s="45"/>
      <c r="OVH996" s="45"/>
      <c r="OVI996" s="45"/>
      <c r="OVJ996" s="45"/>
      <c r="OVK996" s="45"/>
      <c r="OVL996" s="45"/>
      <c r="OVM996" s="45"/>
      <c r="OVN996" s="45"/>
      <c r="OVO996" s="45"/>
      <c r="OVP996" s="45"/>
      <c r="OVQ996" s="45"/>
      <c r="OVR996" s="45"/>
      <c r="OVS996" s="45"/>
      <c r="OVT996" s="45"/>
      <c r="OVU996" s="45"/>
      <c r="OVV996" s="45"/>
      <c r="OVW996" s="45"/>
      <c r="OVX996" s="45"/>
      <c r="OVY996" s="45"/>
      <c r="OVZ996" s="45"/>
      <c r="OWA996" s="45"/>
      <c r="OWB996" s="45"/>
      <c r="OWC996" s="45"/>
      <c r="OWD996" s="45"/>
      <c r="OWE996" s="45"/>
      <c r="OWF996" s="45"/>
      <c r="OWG996" s="45"/>
      <c r="OWH996" s="45"/>
      <c r="OWI996" s="45"/>
      <c r="OWJ996" s="45"/>
      <c r="OWK996" s="45"/>
      <c r="OWL996" s="45"/>
      <c r="OWM996" s="45"/>
      <c r="OWN996" s="45"/>
      <c r="OWO996" s="45"/>
      <c r="OWP996" s="45"/>
      <c r="OWQ996" s="45"/>
      <c r="OWR996" s="45"/>
      <c r="OWS996" s="45"/>
      <c r="OWT996" s="45"/>
      <c r="OWU996" s="45"/>
      <c r="OWV996" s="45"/>
      <c r="OWW996" s="45"/>
      <c r="OWX996" s="45"/>
      <c r="OWY996" s="45"/>
      <c r="OWZ996" s="45"/>
      <c r="OXA996" s="45"/>
      <c r="OXB996" s="45"/>
      <c r="OXC996" s="45"/>
      <c r="OXD996" s="45"/>
      <c r="OXE996" s="45"/>
      <c r="OXF996" s="45"/>
      <c r="OXG996" s="45"/>
      <c r="OXH996" s="45"/>
      <c r="OXI996" s="45"/>
      <c r="OXJ996" s="45"/>
      <c r="OXK996" s="45"/>
      <c r="OXL996" s="45"/>
      <c r="OXM996" s="45"/>
      <c r="OXN996" s="45"/>
      <c r="OXO996" s="45"/>
      <c r="OXP996" s="45"/>
      <c r="OXQ996" s="45"/>
      <c r="OXR996" s="45"/>
      <c r="OXS996" s="45"/>
      <c r="OXT996" s="45"/>
      <c r="OXU996" s="45"/>
      <c r="OXV996" s="45"/>
      <c r="OXW996" s="45"/>
      <c r="OXX996" s="45"/>
      <c r="OXY996" s="45"/>
      <c r="OXZ996" s="45"/>
      <c r="OYA996" s="45"/>
      <c r="OYB996" s="45"/>
      <c r="OYC996" s="45"/>
      <c r="OYD996" s="45"/>
      <c r="OYE996" s="45"/>
      <c r="OYF996" s="45"/>
      <c r="OYG996" s="45"/>
      <c r="OYH996" s="45"/>
      <c r="OYI996" s="45"/>
      <c r="OYJ996" s="45"/>
      <c r="OYK996" s="45"/>
      <c r="OYL996" s="45"/>
      <c r="OYM996" s="45"/>
      <c r="OYN996" s="45"/>
      <c r="OYO996" s="45"/>
      <c r="OYP996" s="45"/>
      <c r="OYQ996" s="45"/>
      <c r="OYR996" s="45"/>
      <c r="OYS996" s="45"/>
      <c r="OYT996" s="45"/>
      <c r="OYU996" s="45"/>
      <c r="OYV996" s="45"/>
      <c r="OYW996" s="45"/>
      <c r="OYX996" s="45"/>
      <c r="OYY996" s="45"/>
      <c r="OYZ996" s="45"/>
      <c r="OZA996" s="45"/>
      <c r="OZB996" s="45"/>
      <c r="OZC996" s="45"/>
      <c r="OZD996" s="45"/>
      <c r="OZE996" s="45"/>
      <c r="OZF996" s="45"/>
      <c r="OZG996" s="45"/>
      <c r="OZH996" s="45"/>
      <c r="OZI996" s="45"/>
      <c r="OZJ996" s="45"/>
      <c r="OZK996" s="45"/>
      <c r="OZL996" s="45"/>
      <c r="OZM996" s="45"/>
      <c r="OZN996" s="45"/>
      <c r="OZO996" s="45"/>
      <c r="OZP996" s="45"/>
      <c r="OZQ996" s="45"/>
      <c r="OZR996" s="45"/>
      <c r="OZS996" s="45"/>
      <c r="OZT996" s="45"/>
      <c r="OZU996" s="45"/>
      <c r="OZV996" s="45"/>
      <c r="OZW996" s="45"/>
      <c r="OZX996" s="45"/>
      <c r="OZY996" s="45"/>
      <c r="OZZ996" s="45"/>
      <c r="PAA996" s="45"/>
      <c r="PAB996" s="45"/>
      <c r="PAC996" s="45"/>
      <c r="PAD996" s="45"/>
      <c r="PAE996" s="45"/>
      <c r="PAF996" s="45"/>
      <c r="PAG996" s="45"/>
      <c r="PAH996" s="45"/>
      <c r="PAI996" s="45"/>
      <c r="PAJ996" s="45"/>
      <c r="PAK996" s="45"/>
      <c r="PAL996" s="45"/>
      <c r="PAM996" s="45"/>
      <c r="PAN996" s="45"/>
      <c r="PAO996" s="45"/>
      <c r="PAP996" s="45"/>
      <c r="PAQ996" s="45"/>
      <c r="PAR996" s="45"/>
      <c r="PAS996" s="45"/>
      <c r="PAT996" s="45"/>
      <c r="PAU996" s="45"/>
      <c r="PAV996" s="45"/>
      <c r="PAW996" s="45"/>
      <c r="PAX996" s="45"/>
      <c r="PAY996" s="45"/>
      <c r="PAZ996" s="45"/>
      <c r="PBA996" s="45"/>
      <c r="PBB996" s="45"/>
      <c r="PBC996" s="45"/>
      <c r="PBD996" s="45"/>
      <c r="PBE996" s="45"/>
      <c r="PBF996" s="45"/>
      <c r="PBG996" s="45"/>
      <c r="PBH996" s="45"/>
      <c r="PBI996" s="45"/>
      <c r="PBJ996" s="45"/>
      <c r="PBK996" s="45"/>
      <c r="PBL996" s="45"/>
      <c r="PBM996" s="45"/>
      <c r="PBN996" s="45"/>
      <c r="PBO996" s="45"/>
      <c r="PBP996" s="45"/>
      <c r="PBQ996" s="45"/>
      <c r="PBR996" s="45"/>
      <c r="PBS996" s="45"/>
      <c r="PBT996" s="45"/>
      <c r="PBU996" s="45"/>
      <c r="PBV996" s="45"/>
      <c r="PBW996" s="45"/>
      <c r="PBX996" s="45"/>
      <c r="PBY996" s="45"/>
      <c r="PBZ996" s="45"/>
      <c r="PCA996" s="45"/>
      <c r="PCB996" s="45"/>
      <c r="PCC996" s="45"/>
      <c r="PCD996" s="45"/>
      <c r="PCE996" s="45"/>
      <c r="PCF996" s="45"/>
      <c r="PCG996" s="45"/>
      <c r="PCH996" s="45"/>
      <c r="PCI996" s="45"/>
      <c r="PCJ996" s="45"/>
      <c r="PCK996" s="45"/>
      <c r="PCL996" s="45"/>
      <c r="PCM996" s="45"/>
      <c r="PCN996" s="45"/>
      <c r="PCO996" s="45"/>
      <c r="PCP996" s="45"/>
      <c r="PCQ996" s="45"/>
      <c r="PCR996" s="45"/>
      <c r="PCS996" s="45"/>
      <c r="PCT996" s="45"/>
      <c r="PCU996" s="45"/>
      <c r="PCV996" s="45"/>
      <c r="PCW996" s="45"/>
      <c r="PCX996" s="45"/>
      <c r="PCY996" s="45"/>
      <c r="PCZ996" s="45"/>
      <c r="PDA996" s="45"/>
      <c r="PDB996" s="45"/>
      <c r="PDC996" s="45"/>
      <c r="PDD996" s="45"/>
      <c r="PDE996" s="45"/>
      <c r="PDF996" s="45"/>
      <c r="PDG996" s="45"/>
      <c r="PDH996" s="45"/>
      <c r="PDI996" s="45"/>
      <c r="PDJ996" s="45"/>
      <c r="PDK996" s="45"/>
      <c r="PDL996" s="45"/>
      <c r="PDM996" s="45"/>
      <c r="PDN996" s="45"/>
      <c r="PDO996" s="45"/>
      <c r="PDP996" s="45"/>
      <c r="PDQ996" s="45"/>
      <c r="PDR996" s="45"/>
      <c r="PDS996" s="45"/>
      <c r="PDT996" s="45"/>
      <c r="PDU996" s="45"/>
      <c r="PDV996" s="45"/>
      <c r="PDW996" s="45"/>
      <c r="PDX996" s="45"/>
      <c r="PDY996" s="45"/>
      <c r="PDZ996" s="45"/>
      <c r="PEA996" s="45"/>
      <c r="PEB996" s="45"/>
      <c r="PEC996" s="45"/>
      <c r="PED996" s="45"/>
      <c r="PEE996" s="45"/>
      <c r="PEF996" s="45"/>
      <c r="PEG996" s="45"/>
      <c r="PEH996" s="45"/>
      <c r="PEI996" s="45"/>
      <c r="PEJ996" s="45"/>
      <c r="PEK996" s="45"/>
      <c r="PEL996" s="45"/>
      <c r="PEM996" s="45"/>
      <c r="PEN996" s="45"/>
      <c r="PEO996" s="45"/>
      <c r="PEP996" s="45"/>
      <c r="PEQ996" s="45"/>
      <c r="PER996" s="45"/>
      <c r="PES996" s="45"/>
      <c r="PET996" s="45"/>
      <c r="PEU996" s="45"/>
      <c r="PEV996" s="45"/>
      <c r="PEW996" s="45"/>
      <c r="PEX996" s="45"/>
      <c r="PEY996" s="45"/>
      <c r="PEZ996" s="45"/>
      <c r="PFA996" s="45"/>
      <c r="PFB996" s="45"/>
      <c r="PFC996" s="45"/>
      <c r="PFD996" s="45"/>
      <c r="PFE996" s="45"/>
      <c r="PFF996" s="45"/>
      <c r="PFG996" s="45"/>
      <c r="PFH996" s="45"/>
      <c r="PFI996" s="45"/>
      <c r="PFJ996" s="45"/>
      <c r="PFK996" s="45"/>
      <c r="PFL996" s="45"/>
      <c r="PFM996" s="45"/>
      <c r="PFN996" s="45"/>
      <c r="PFO996" s="45"/>
      <c r="PFP996" s="45"/>
      <c r="PFQ996" s="45"/>
      <c r="PFR996" s="45"/>
      <c r="PFS996" s="45"/>
      <c r="PFT996" s="45"/>
      <c r="PFU996" s="45"/>
      <c r="PFV996" s="45"/>
      <c r="PFW996" s="45"/>
      <c r="PFX996" s="45"/>
      <c r="PFY996" s="45"/>
      <c r="PFZ996" s="45"/>
      <c r="PGA996" s="45"/>
      <c r="PGB996" s="45"/>
      <c r="PGC996" s="45"/>
      <c r="PGD996" s="45"/>
      <c r="PGE996" s="45"/>
      <c r="PGF996" s="45"/>
      <c r="PGG996" s="45"/>
      <c r="PGH996" s="45"/>
      <c r="PGI996" s="45"/>
      <c r="PGJ996" s="45"/>
      <c r="PGK996" s="45"/>
      <c r="PGL996" s="45"/>
      <c r="PGM996" s="45"/>
      <c r="PGN996" s="45"/>
      <c r="PGO996" s="45"/>
      <c r="PGP996" s="45"/>
      <c r="PGQ996" s="45"/>
      <c r="PGR996" s="45"/>
      <c r="PGS996" s="45"/>
      <c r="PGT996" s="45"/>
      <c r="PGU996" s="45"/>
      <c r="PGV996" s="45"/>
      <c r="PGW996" s="45"/>
      <c r="PGX996" s="45"/>
      <c r="PGY996" s="45"/>
      <c r="PGZ996" s="45"/>
      <c r="PHA996" s="45"/>
      <c r="PHB996" s="45"/>
      <c r="PHC996" s="45"/>
      <c r="PHD996" s="45"/>
      <c r="PHE996" s="45"/>
      <c r="PHF996" s="45"/>
      <c r="PHG996" s="45"/>
      <c r="PHH996" s="45"/>
      <c r="PHI996" s="45"/>
      <c r="PHJ996" s="45"/>
      <c r="PHK996" s="45"/>
      <c r="PHL996" s="45"/>
      <c r="PHM996" s="45"/>
      <c r="PHN996" s="45"/>
      <c r="PHO996" s="45"/>
      <c r="PHP996" s="45"/>
      <c r="PHQ996" s="45"/>
      <c r="PHR996" s="45"/>
      <c r="PHS996" s="45"/>
      <c r="PHT996" s="45"/>
      <c r="PHU996" s="45"/>
      <c r="PHV996" s="45"/>
      <c r="PHW996" s="45"/>
      <c r="PHX996" s="45"/>
      <c r="PHY996" s="45"/>
      <c r="PHZ996" s="45"/>
      <c r="PIA996" s="45"/>
      <c r="PIB996" s="45"/>
      <c r="PIC996" s="45"/>
      <c r="PID996" s="45"/>
      <c r="PIE996" s="45"/>
      <c r="PIF996" s="45"/>
      <c r="PIG996" s="45"/>
      <c r="PIH996" s="45"/>
      <c r="PII996" s="45"/>
      <c r="PIJ996" s="45"/>
      <c r="PIK996" s="45"/>
      <c r="PIL996" s="45"/>
      <c r="PIM996" s="45"/>
      <c r="PIN996" s="45"/>
      <c r="PIO996" s="45"/>
      <c r="PIP996" s="45"/>
      <c r="PIQ996" s="45"/>
      <c r="PIR996" s="45"/>
      <c r="PIS996" s="45"/>
      <c r="PIT996" s="45"/>
      <c r="PIU996" s="45"/>
      <c r="PIV996" s="45"/>
      <c r="PIW996" s="45"/>
      <c r="PIX996" s="45"/>
      <c r="PIY996" s="45"/>
      <c r="PIZ996" s="45"/>
      <c r="PJA996" s="45"/>
      <c r="PJB996" s="45"/>
      <c r="PJC996" s="45"/>
      <c r="PJD996" s="45"/>
      <c r="PJE996" s="45"/>
      <c r="PJF996" s="45"/>
      <c r="PJG996" s="45"/>
      <c r="PJH996" s="45"/>
      <c r="PJI996" s="45"/>
      <c r="PJJ996" s="45"/>
      <c r="PJK996" s="45"/>
      <c r="PJL996" s="45"/>
      <c r="PJM996" s="45"/>
      <c r="PJN996" s="45"/>
      <c r="PJO996" s="45"/>
      <c r="PJP996" s="45"/>
      <c r="PJQ996" s="45"/>
      <c r="PJR996" s="45"/>
      <c r="PJS996" s="45"/>
      <c r="PJT996" s="45"/>
      <c r="PJU996" s="45"/>
      <c r="PJV996" s="45"/>
      <c r="PJW996" s="45"/>
      <c r="PJX996" s="45"/>
      <c r="PJY996" s="45"/>
      <c r="PJZ996" s="45"/>
      <c r="PKA996" s="45"/>
      <c r="PKB996" s="45"/>
      <c r="PKC996" s="45"/>
      <c r="PKD996" s="45"/>
      <c r="PKE996" s="45"/>
      <c r="PKF996" s="45"/>
      <c r="PKG996" s="45"/>
      <c r="PKH996" s="45"/>
      <c r="PKI996" s="45"/>
      <c r="PKJ996" s="45"/>
      <c r="PKK996" s="45"/>
      <c r="PKL996" s="45"/>
      <c r="PKM996" s="45"/>
      <c r="PKN996" s="45"/>
      <c r="PKO996" s="45"/>
      <c r="PKP996" s="45"/>
      <c r="PKQ996" s="45"/>
      <c r="PKR996" s="45"/>
      <c r="PKS996" s="45"/>
      <c r="PKT996" s="45"/>
      <c r="PKU996" s="45"/>
      <c r="PKV996" s="45"/>
      <c r="PKW996" s="45"/>
      <c r="PKX996" s="45"/>
      <c r="PKY996" s="45"/>
      <c r="PKZ996" s="45"/>
      <c r="PLA996" s="45"/>
      <c r="PLB996" s="45"/>
      <c r="PLC996" s="45"/>
      <c r="PLD996" s="45"/>
      <c r="PLE996" s="45"/>
      <c r="PLF996" s="45"/>
      <c r="PLG996" s="45"/>
      <c r="PLH996" s="45"/>
      <c r="PLI996" s="45"/>
      <c r="PLJ996" s="45"/>
      <c r="PLK996" s="45"/>
      <c r="PLL996" s="45"/>
      <c r="PLM996" s="45"/>
      <c r="PLN996" s="45"/>
      <c r="PLO996" s="45"/>
      <c r="PLP996" s="45"/>
      <c r="PLQ996" s="45"/>
      <c r="PLR996" s="45"/>
      <c r="PLS996" s="45"/>
      <c r="PLT996" s="45"/>
      <c r="PLU996" s="45"/>
      <c r="PLV996" s="45"/>
      <c r="PLW996" s="45"/>
      <c r="PLX996" s="45"/>
      <c r="PLY996" s="45"/>
      <c r="PLZ996" s="45"/>
      <c r="PMA996" s="45"/>
      <c r="PMB996" s="45"/>
      <c r="PMC996" s="45"/>
      <c r="PMD996" s="45"/>
      <c r="PME996" s="45"/>
      <c r="PMF996" s="45"/>
      <c r="PMG996" s="45"/>
      <c r="PMH996" s="45"/>
      <c r="PMI996" s="45"/>
      <c r="PMJ996" s="45"/>
      <c r="PMK996" s="45"/>
      <c r="PML996" s="45"/>
      <c r="PMM996" s="45"/>
      <c r="PMN996" s="45"/>
      <c r="PMO996" s="45"/>
      <c r="PMP996" s="45"/>
      <c r="PMQ996" s="45"/>
      <c r="PMR996" s="45"/>
      <c r="PMS996" s="45"/>
      <c r="PMT996" s="45"/>
      <c r="PMU996" s="45"/>
      <c r="PMV996" s="45"/>
      <c r="PMW996" s="45"/>
      <c r="PMX996" s="45"/>
      <c r="PMY996" s="45"/>
      <c r="PMZ996" s="45"/>
      <c r="PNA996" s="45"/>
      <c r="PNB996" s="45"/>
      <c r="PNC996" s="45"/>
      <c r="PND996" s="45"/>
      <c r="PNE996" s="45"/>
      <c r="PNF996" s="45"/>
      <c r="PNG996" s="45"/>
      <c r="PNH996" s="45"/>
      <c r="PNI996" s="45"/>
      <c r="PNJ996" s="45"/>
      <c r="PNK996" s="45"/>
      <c r="PNL996" s="45"/>
      <c r="PNM996" s="45"/>
      <c r="PNN996" s="45"/>
      <c r="PNO996" s="45"/>
      <c r="PNP996" s="45"/>
      <c r="PNQ996" s="45"/>
      <c r="PNR996" s="45"/>
      <c r="PNS996" s="45"/>
      <c r="PNT996" s="45"/>
      <c r="PNU996" s="45"/>
      <c r="PNV996" s="45"/>
      <c r="PNW996" s="45"/>
      <c r="PNX996" s="45"/>
      <c r="PNY996" s="45"/>
      <c r="PNZ996" s="45"/>
      <c r="POA996" s="45"/>
      <c r="POB996" s="45"/>
      <c r="POC996" s="45"/>
      <c r="POD996" s="45"/>
      <c r="POE996" s="45"/>
      <c r="POF996" s="45"/>
      <c r="POG996" s="45"/>
      <c r="POH996" s="45"/>
      <c r="POI996" s="45"/>
      <c r="POJ996" s="45"/>
      <c r="POK996" s="45"/>
      <c r="POL996" s="45"/>
      <c r="POM996" s="45"/>
      <c r="PON996" s="45"/>
      <c r="POO996" s="45"/>
      <c r="POP996" s="45"/>
      <c r="POQ996" s="45"/>
      <c r="POR996" s="45"/>
      <c r="POS996" s="45"/>
      <c r="POT996" s="45"/>
      <c r="POU996" s="45"/>
      <c r="POV996" s="45"/>
      <c r="POW996" s="45"/>
      <c r="POX996" s="45"/>
      <c r="POY996" s="45"/>
      <c r="POZ996" s="45"/>
      <c r="PPA996" s="45"/>
      <c r="PPB996" s="45"/>
      <c r="PPC996" s="45"/>
      <c r="PPD996" s="45"/>
      <c r="PPE996" s="45"/>
      <c r="PPF996" s="45"/>
      <c r="PPG996" s="45"/>
      <c r="PPH996" s="45"/>
      <c r="PPI996" s="45"/>
      <c r="PPJ996" s="45"/>
      <c r="PPK996" s="45"/>
      <c r="PPL996" s="45"/>
      <c r="PPM996" s="45"/>
      <c r="PPN996" s="45"/>
      <c r="PPO996" s="45"/>
      <c r="PPP996" s="45"/>
      <c r="PPQ996" s="45"/>
      <c r="PPR996" s="45"/>
      <c r="PPS996" s="45"/>
      <c r="PPT996" s="45"/>
      <c r="PPU996" s="45"/>
      <c r="PPV996" s="45"/>
      <c r="PPW996" s="45"/>
      <c r="PPX996" s="45"/>
      <c r="PPY996" s="45"/>
      <c r="PPZ996" s="45"/>
      <c r="PQA996" s="45"/>
      <c r="PQB996" s="45"/>
      <c r="PQC996" s="45"/>
      <c r="PQD996" s="45"/>
      <c r="PQE996" s="45"/>
      <c r="PQF996" s="45"/>
      <c r="PQG996" s="45"/>
      <c r="PQH996" s="45"/>
      <c r="PQI996" s="45"/>
      <c r="PQJ996" s="45"/>
      <c r="PQK996" s="45"/>
      <c r="PQL996" s="45"/>
      <c r="PQM996" s="45"/>
      <c r="PQN996" s="45"/>
      <c r="PQO996" s="45"/>
      <c r="PQP996" s="45"/>
      <c r="PQQ996" s="45"/>
      <c r="PQR996" s="45"/>
      <c r="PQS996" s="45"/>
      <c r="PQT996" s="45"/>
      <c r="PQU996" s="45"/>
      <c r="PQV996" s="45"/>
      <c r="PQW996" s="45"/>
      <c r="PQX996" s="45"/>
      <c r="PQY996" s="45"/>
      <c r="PQZ996" s="45"/>
      <c r="PRA996" s="45"/>
      <c r="PRB996" s="45"/>
      <c r="PRC996" s="45"/>
      <c r="PRD996" s="45"/>
      <c r="PRE996" s="45"/>
      <c r="PRF996" s="45"/>
      <c r="PRG996" s="45"/>
      <c r="PRH996" s="45"/>
      <c r="PRI996" s="45"/>
      <c r="PRJ996" s="45"/>
      <c r="PRK996" s="45"/>
      <c r="PRL996" s="45"/>
      <c r="PRM996" s="45"/>
      <c r="PRN996" s="45"/>
      <c r="PRO996" s="45"/>
      <c r="PRP996" s="45"/>
      <c r="PRQ996" s="45"/>
      <c r="PRR996" s="45"/>
      <c r="PRS996" s="45"/>
      <c r="PRT996" s="45"/>
      <c r="PRU996" s="45"/>
      <c r="PRV996" s="45"/>
      <c r="PRW996" s="45"/>
      <c r="PRX996" s="45"/>
      <c r="PRY996" s="45"/>
      <c r="PRZ996" s="45"/>
      <c r="PSA996" s="45"/>
      <c r="PSB996" s="45"/>
      <c r="PSC996" s="45"/>
      <c r="PSD996" s="45"/>
      <c r="PSE996" s="45"/>
      <c r="PSF996" s="45"/>
      <c r="PSG996" s="45"/>
      <c r="PSH996" s="45"/>
      <c r="PSI996" s="45"/>
      <c r="PSJ996" s="45"/>
      <c r="PSK996" s="45"/>
      <c r="PSL996" s="45"/>
      <c r="PSM996" s="45"/>
      <c r="PSN996" s="45"/>
      <c r="PSO996" s="45"/>
      <c r="PSP996" s="45"/>
      <c r="PSQ996" s="45"/>
      <c r="PSR996" s="45"/>
      <c r="PSS996" s="45"/>
      <c r="PST996" s="45"/>
      <c r="PSU996" s="45"/>
      <c r="PSV996" s="45"/>
      <c r="PSW996" s="45"/>
      <c r="PSX996" s="45"/>
      <c r="PSY996" s="45"/>
      <c r="PSZ996" s="45"/>
      <c r="PTA996" s="45"/>
      <c r="PTB996" s="45"/>
      <c r="PTC996" s="45"/>
      <c r="PTD996" s="45"/>
      <c r="PTE996" s="45"/>
      <c r="PTF996" s="45"/>
      <c r="PTG996" s="45"/>
      <c r="PTH996" s="45"/>
      <c r="PTI996" s="45"/>
      <c r="PTJ996" s="45"/>
      <c r="PTK996" s="45"/>
      <c r="PTL996" s="45"/>
      <c r="PTM996" s="45"/>
      <c r="PTN996" s="45"/>
      <c r="PTO996" s="45"/>
      <c r="PTP996" s="45"/>
      <c r="PTQ996" s="45"/>
      <c r="PTR996" s="45"/>
      <c r="PTS996" s="45"/>
      <c r="PTT996" s="45"/>
      <c r="PTU996" s="45"/>
      <c r="PTV996" s="45"/>
      <c r="PTW996" s="45"/>
      <c r="PTX996" s="45"/>
      <c r="PTY996" s="45"/>
      <c r="PTZ996" s="45"/>
      <c r="PUA996" s="45"/>
      <c r="PUB996" s="45"/>
      <c r="PUC996" s="45"/>
      <c r="PUD996" s="45"/>
      <c r="PUE996" s="45"/>
      <c r="PUF996" s="45"/>
      <c r="PUG996" s="45"/>
      <c r="PUH996" s="45"/>
      <c r="PUI996" s="45"/>
      <c r="PUJ996" s="45"/>
      <c r="PUK996" s="45"/>
      <c r="PUL996" s="45"/>
      <c r="PUM996" s="45"/>
      <c r="PUN996" s="45"/>
      <c r="PUO996" s="45"/>
      <c r="PUP996" s="45"/>
      <c r="PUQ996" s="45"/>
      <c r="PUR996" s="45"/>
      <c r="PUS996" s="45"/>
      <c r="PUT996" s="45"/>
      <c r="PUU996" s="45"/>
      <c r="PUV996" s="45"/>
      <c r="PUW996" s="45"/>
      <c r="PUX996" s="45"/>
      <c r="PUY996" s="45"/>
      <c r="PUZ996" s="45"/>
      <c r="PVA996" s="45"/>
      <c r="PVB996" s="45"/>
      <c r="PVC996" s="45"/>
      <c r="PVD996" s="45"/>
      <c r="PVE996" s="45"/>
      <c r="PVF996" s="45"/>
      <c r="PVG996" s="45"/>
      <c r="PVH996" s="45"/>
      <c r="PVI996" s="45"/>
      <c r="PVJ996" s="45"/>
      <c r="PVK996" s="45"/>
      <c r="PVL996" s="45"/>
      <c r="PVM996" s="45"/>
      <c r="PVN996" s="45"/>
      <c r="PVO996" s="45"/>
      <c r="PVP996" s="45"/>
      <c r="PVQ996" s="45"/>
      <c r="PVR996" s="45"/>
      <c r="PVS996" s="45"/>
      <c r="PVT996" s="45"/>
      <c r="PVU996" s="45"/>
      <c r="PVV996" s="45"/>
      <c r="PVW996" s="45"/>
      <c r="PVX996" s="45"/>
      <c r="PVY996" s="45"/>
      <c r="PVZ996" s="45"/>
      <c r="PWA996" s="45"/>
      <c r="PWB996" s="45"/>
      <c r="PWC996" s="45"/>
      <c r="PWD996" s="45"/>
      <c r="PWE996" s="45"/>
      <c r="PWF996" s="45"/>
      <c r="PWG996" s="45"/>
      <c r="PWH996" s="45"/>
      <c r="PWI996" s="45"/>
      <c r="PWJ996" s="45"/>
      <c r="PWK996" s="45"/>
      <c r="PWL996" s="45"/>
      <c r="PWM996" s="45"/>
      <c r="PWN996" s="45"/>
      <c r="PWO996" s="45"/>
      <c r="PWP996" s="45"/>
      <c r="PWQ996" s="45"/>
      <c r="PWR996" s="45"/>
      <c r="PWS996" s="45"/>
      <c r="PWT996" s="45"/>
      <c r="PWU996" s="45"/>
      <c r="PWV996" s="45"/>
      <c r="PWW996" s="45"/>
      <c r="PWX996" s="45"/>
      <c r="PWY996" s="45"/>
      <c r="PWZ996" s="45"/>
      <c r="PXA996" s="45"/>
      <c r="PXB996" s="45"/>
      <c r="PXC996" s="45"/>
      <c r="PXD996" s="45"/>
      <c r="PXE996" s="45"/>
      <c r="PXF996" s="45"/>
      <c r="PXG996" s="45"/>
      <c r="PXH996" s="45"/>
      <c r="PXI996" s="45"/>
      <c r="PXJ996" s="45"/>
      <c r="PXK996" s="45"/>
      <c r="PXL996" s="45"/>
      <c r="PXM996" s="45"/>
      <c r="PXN996" s="45"/>
      <c r="PXO996" s="45"/>
      <c r="PXP996" s="45"/>
      <c r="PXQ996" s="45"/>
      <c r="PXR996" s="45"/>
      <c r="PXS996" s="45"/>
      <c r="PXT996" s="45"/>
      <c r="PXU996" s="45"/>
      <c r="PXV996" s="45"/>
      <c r="PXW996" s="45"/>
      <c r="PXX996" s="45"/>
      <c r="PXY996" s="45"/>
      <c r="PXZ996" s="45"/>
      <c r="PYA996" s="45"/>
      <c r="PYB996" s="45"/>
      <c r="PYC996" s="45"/>
      <c r="PYD996" s="45"/>
      <c r="PYE996" s="45"/>
      <c r="PYF996" s="45"/>
      <c r="PYG996" s="45"/>
      <c r="PYH996" s="45"/>
      <c r="PYI996" s="45"/>
      <c r="PYJ996" s="45"/>
      <c r="PYK996" s="45"/>
      <c r="PYL996" s="45"/>
      <c r="PYM996" s="45"/>
      <c r="PYN996" s="45"/>
      <c r="PYO996" s="45"/>
      <c r="PYP996" s="45"/>
      <c r="PYQ996" s="45"/>
      <c r="PYR996" s="45"/>
      <c r="PYS996" s="45"/>
      <c r="PYT996" s="45"/>
      <c r="PYU996" s="45"/>
      <c r="PYV996" s="45"/>
      <c r="PYW996" s="45"/>
      <c r="PYX996" s="45"/>
      <c r="PYY996" s="45"/>
      <c r="PYZ996" s="45"/>
      <c r="PZA996" s="45"/>
      <c r="PZB996" s="45"/>
      <c r="PZC996" s="45"/>
      <c r="PZD996" s="45"/>
      <c r="PZE996" s="45"/>
      <c r="PZF996" s="45"/>
      <c r="PZG996" s="45"/>
      <c r="PZH996" s="45"/>
      <c r="PZI996" s="45"/>
      <c r="PZJ996" s="45"/>
      <c r="PZK996" s="45"/>
      <c r="PZL996" s="45"/>
      <c r="PZM996" s="45"/>
      <c r="PZN996" s="45"/>
      <c r="PZO996" s="45"/>
      <c r="PZP996" s="45"/>
      <c r="PZQ996" s="45"/>
      <c r="PZR996" s="45"/>
      <c r="PZS996" s="45"/>
      <c r="PZT996" s="45"/>
      <c r="PZU996" s="45"/>
      <c r="PZV996" s="45"/>
      <c r="PZW996" s="45"/>
      <c r="PZX996" s="45"/>
      <c r="PZY996" s="45"/>
      <c r="PZZ996" s="45"/>
      <c r="QAA996" s="45"/>
      <c r="QAB996" s="45"/>
      <c r="QAC996" s="45"/>
      <c r="QAD996" s="45"/>
      <c r="QAE996" s="45"/>
      <c r="QAF996" s="45"/>
      <c r="QAG996" s="45"/>
      <c r="QAH996" s="45"/>
      <c r="QAI996" s="45"/>
      <c r="QAJ996" s="45"/>
      <c r="QAK996" s="45"/>
      <c r="QAL996" s="45"/>
      <c r="QAM996" s="45"/>
      <c r="QAN996" s="45"/>
      <c r="QAO996" s="45"/>
      <c r="QAP996" s="45"/>
      <c r="QAQ996" s="45"/>
      <c r="QAR996" s="45"/>
      <c r="QAS996" s="45"/>
      <c r="QAT996" s="45"/>
      <c r="QAU996" s="45"/>
      <c r="QAV996" s="45"/>
      <c r="QAW996" s="45"/>
      <c r="QAX996" s="45"/>
      <c r="QAY996" s="45"/>
      <c r="QAZ996" s="45"/>
      <c r="QBA996" s="45"/>
      <c r="QBB996" s="45"/>
      <c r="QBC996" s="45"/>
      <c r="QBD996" s="45"/>
      <c r="QBE996" s="45"/>
      <c r="QBF996" s="45"/>
      <c r="QBG996" s="45"/>
      <c r="QBH996" s="45"/>
      <c r="QBI996" s="45"/>
      <c r="QBJ996" s="45"/>
      <c r="QBK996" s="45"/>
      <c r="QBL996" s="45"/>
      <c r="QBM996" s="45"/>
      <c r="QBN996" s="45"/>
      <c r="QBO996" s="45"/>
      <c r="QBP996" s="45"/>
      <c r="QBQ996" s="45"/>
      <c r="QBR996" s="45"/>
      <c r="QBS996" s="45"/>
      <c r="QBT996" s="45"/>
      <c r="QBU996" s="45"/>
      <c r="QBV996" s="45"/>
      <c r="QBW996" s="45"/>
      <c r="QBX996" s="45"/>
      <c r="QBY996" s="45"/>
      <c r="QBZ996" s="45"/>
      <c r="QCA996" s="45"/>
      <c r="QCB996" s="45"/>
      <c r="QCC996" s="45"/>
      <c r="QCD996" s="45"/>
      <c r="QCE996" s="45"/>
      <c r="QCF996" s="45"/>
      <c r="QCG996" s="45"/>
      <c r="QCH996" s="45"/>
      <c r="QCI996" s="45"/>
      <c r="QCJ996" s="45"/>
      <c r="QCK996" s="45"/>
      <c r="QCL996" s="45"/>
      <c r="QCM996" s="45"/>
      <c r="QCN996" s="45"/>
      <c r="QCO996" s="45"/>
      <c r="QCP996" s="45"/>
      <c r="QCQ996" s="45"/>
      <c r="QCR996" s="45"/>
      <c r="QCS996" s="45"/>
      <c r="QCT996" s="45"/>
      <c r="QCU996" s="45"/>
      <c r="QCV996" s="45"/>
      <c r="QCW996" s="45"/>
      <c r="QCX996" s="45"/>
      <c r="QCY996" s="45"/>
      <c r="QCZ996" s="45"/>
      <c r="QDA996" s="45"/>
      <c r="QDB996" s="45"/>
      <c r="QDC996" s="45"/>
      <c r="QDD996" s="45"/>
      <c r="QDE996" s="45"/>
      <c r="QDF996" s="45"/>
      <c r="QDG996" s="45"/>
      <c r="QDH996" s="45"/>
      <c r="QDI996" s="45"/>
      <c r="QDJ996" s="45"/>
      <c r="QDK996" s="45"/>
      <c r="QDL996" s="45"/>
      <c r="QDM996" s="45"/>
      <c r="QDN996" s="45"/>
      <c r="QDO996" s="45"/>
      <c r="QDP996" s="45"/>
      <c r="QDQ996" s="45"/>
      <c r="QDR996" s="45"/>
      <c r="QDS996" s="45"/>
      <c r="QDT996" s="45"/>
      <c r="QDU996" s="45"/>
      <c r="QDV996" s="45"/>
      <c r="QDW996" s="45"/>
      <c r="QDX996" s="45"/>
      <c r="QDY996" s="45"/>
      <c r="QDZ996" s="45"/>
      <c r="QEA996" s="45"/>
      <c r="QEB996" s="45"/>
      <c r="QEC996" s="45"/>
      <c r="QED996" s="45"/>
      <c r="QEE996" s="45"/>
      <c r="QEF996" s="45"/>
      <c r="QEG996" s="45"/>
      <c r="QEH996" s="45"/>
      <c r="QEI996" s="45"/>
      <c r="QEJ996" s="45"/>
      <c r="QEK996" s="45"/>
      <c r="QEL996" s="45"/>
      <c r="QEM996" s="45"/>
      <c r="QEN996" s="45"/>
      <c r="QEO996" s="45"/>
      <c r="QEP996" s="45"/>
      <c r="QEQ996" s="45"/>
      <c r="QER996" s="45"/>
      <c r="QES996" s="45"/>
      <c r="QET996" s="45"/>
      <c r="QEU996" s="45"/>
      <c r="QEV996" s="45"/>
      <c r="QEW996" s="45"/>
      <c r="QEX996" s="45"/>
      <c r="QEY996" s="45"/>
      <c r="QEZ996" s="45"/>
      <c r="QFA996" s="45"/>
      <c r="QFB996" s="45"/>
      <c r="QFC996" s="45"/>
      <c r="QFD996" s="45"/>
      <c r="QFE996" s="45"/>
      <c r="QFF996" s="45"/>
      <c r="QFG996" s="45"/>
      <c r="QFH996" s="45"/>
      <c r="QFI996" s="45"/>
      <c r="QFJ996" s="45"/>
      <c r="QFK996" s="45"/>
      <c r="QFL996" s="45"/>
      <c r="QFM996" s="45"/>
      <c r="QFN996" s="45"/>
      <c r="QFO996" s="45"/>
      <c r="QFP996" s="45"/>
      <c r="QFQ996" s="45"/>
      <c r="QFR996" s="45"/>
      <c r="QFS996" s="45"/>
      <c r="QFT996" s="45"/>
      <c r="QFU996" s="45"/>
      <c r="QFV996" s="45"/>
      <c r="QFW996" s="45"/>
      <c r="QFX996" s="45"/>
      <c r="QFY996" s="45"/>
      <c r="QFZ996" s="45"/>
      <c r="QGA996" s="45"/>
      <c r="QGB996" s="45"/>
      <c r="QGC996" s="45"/>
      <c r="QGD996" s="45"/>
      <c r="QGE996" s="45"/>
      <c r="QGF996" s="45"/>
      <c r="QGG996" s="45"/>
      <c r="QGH996" s="45"/>
      <c r="QGI996" s="45"/>
      <c r="QGJ996" s="45"/>
      <c r="QGK996" s="45"/>
      <c r="QGL996" s="45"/>
      <c r="QGM996" s="45"/>
      <c r="QGN996" s="45"/>
      <c r="QGO996" s="45"/>
      <c r="QGP996" s="45"/>
      <c r="QGQ996" s="45"/>
      <c r="QGR996" s="45"/>
      <c r="QGS996" s="45"/>
      <c r="QGT996" s="45"/>
      <c r="QGU996" s="45"/>
      <c r="QGV996" s="45"/>
      <c r="QGW996" s="45"/>
      <c r="QGX996" s="45"/>
      <c r="QGY996" s="45"/>
      <c r="QGZ996" s="45"/>
      <c r="QHA996" s="45"/>
      <c r="QHB996" s="45"/>
      <c r="QHC996" s="45"/>
      <c r="QHD996" s="45"/>
      <c r="QHE996" s="45"/>
      <c r="QHF996" s="45"/>
      <c r="QHG996" s="45"/>
      <c r="QHH996" s="45"/>
      <c r="QHI996" s="45"/>
      <c r="QHJ996" s="45"/>
      <c r="QHK996" s="45"/>
      <c r="QHL996" s="45"/>
      <c r="QHM996" s="45"/>
      <c r="QHN996" s="45"/>
      <c r="QHO996" s="45"/>
      <c r="QHP996" s="45"/>
      <c r="QHQ996" s="45"/>
      <c r="QHR996" s="45"/>
      <c r="QHS996" s="45"/>
      <c r="QHT996" s="45"/>
      <c r="QHU996" s="45"/>
      <c r="QHV996" s="45"/>
      <c r="QHW996" s="45"/>
      <c r="QHX996" s="45"/>
      <c r="QHY996" s="45"/>
      <c r="QHZ996" s="45"/>
      <c r="QIA996" s="45"/>
      <c r="QIB996" s="45"/>
      <c r="QIC996" s="45"/>
      <c r="QID996" s="45"/>
      <c r="QIE996" s="45"/>
      <c r="QIF996" s="45"/>
      <c r="QIG996" s="45"/>
      <c r="QIH996" s="45"/>
      <c r="QII996" s="45"/>
      <c r="QIJ996" s="45"/>
      <c r="QIK996" s="45"/>
      <c r="QIL996" s="45"/>
      <c r="QIM996" s="45"/>
      <c r="QIN996" s="45"/>
      <c r="QIO996" s="45"/>
      <c r="QIP996" s="45"/>
      <c r="QIQ996" s="45"/>
      <c r="QIR996" s="45"/>
      <c r="QIS996" s="45"/>
      <c r="QIT996" s="45"/>
      <c r="QIU996" s="45"/>
      <c r="QIV996" s="45"/>
      <c r="QIW996" s="45"/>
      <c r="QIX996" s="45"/>
      <c r="QIY996" s="45"/>
      <c r="QIZ996" s="45"/>
      <c r="QJA996" s="45"/>
      <c r="QJB996" s="45"/>
      <c r="QJC996" s="45"/>
      <c r="QJD996" s="45"/>
      <c r="QJE996" s="45"/>
      <c r="QJF996" s="45"/>
      <c r="QJG996" s="45"/>
      <c r="QJH996" s="45"/>
      <c r="QJI996" s="45"/>
      <c r="QJJ996" s="45"/>
      <c r="QJK996" s="45"/>
      <c r="QJL996" s="45"/>
      <c r="QJM996" s="45"/>
      <c r="QJN996" s="45"/>
      <c r="QJO996" s="45"/>
      <c r="QJP996" s="45"/>
      <c r="QJQ996" s="45"/>
      <c r="QJR996" s="45"/>
      <c r="QJS996" s="45"/>
      <c r="QJT996" s="45"/>
      <c r="QJU996" s="45"/>
      <c r="QJV996" s="45"/>
      <c r="QJW996" s="45"/>
      <c r="QJX996" s="45"/>
      <c r="QJY996" s="45"/>
      <c r="QJZ996" s="45"/>
      <c r="QKA996" s="45"/>
      <c r="QKB996" s="45"/>
      <c r="QKC996" s="45"/>
      <c r="QKD996" s="45"/>
      <c r="QKE996" s="45"/>
      <c r="QKF996" s="45"/>
      <c r="QKG996" s="45"/>
      <c r="QKH996" s="45"/>
      <c r="QKI996" s="45"/>
      <c r="QKJ996" s="45"/>
      <c r="QKK996" s="45"/>
      <c r="QKL996" s="45"/>
      <c r="QKM996" s="45"/>
      <c r="QKN996" s="45"/>
      <c r="QKO996" s="45"/>
      <c r="QKP996" s="45"/>
      <c r="QKQ996" s="45"/>
      <c r="QKR996" s="45"/>
      <c r="QKS996" s="45"/>
      <c r="QKT996" s="45"/>
      <c r="QKU996" s="45"/>
      <c r="QKV996" s="45"/>
      <c r="QKW996" s="45"/>
      <c r="QKX996" s="45"/>
      <c r="QKY996" s="45"/>
      <c r="QKZ996" s="45"/>
      <c r="QLA996" s="45"/>
      <c r="QLB996" s="45"/>
      <c r="QLC996" s="45"/>
      <c r="QLD996" s="45"/>
      <c r="QLE996" s="45"/>
      <c r="QLF996" s="45"/>
      <c r="QLG996" s="45"/>
      <c r="QLH996" s="45"/>
      <c r="QLI996" s="45"/>
      <c r="QLJ996" s="45"/>
      <c r="QLK996" s="45"/>
      <c r="QLL996" s="45"/>
      <c r="QLM996" s="45"/>
      <c r="QLN996" s="45"/>
      <c r="QLO996" s="45"/>
      <c r="QLP996" s="45"/>
      <c r="QLQ996" s="45"/>
      <c r="QLR996" s="45"/>
      <c r="QLS996" s="45"/>
      <c r="QLT996" s="45"/>
      <c r="QLU996" s="45"/>
      <c r="QLV996" s="45"/>
      <c r="QLW996" s="45"/>
      <c r="QLX996" s="45"/>
      <c r="QLY996" s="45"/>
      <c r="QLZ996" s="45"/>
      <c r="QMA996" s="45"/>
      <c r="QMB996" s="45"/>
      <c r="QMC996" s="45"/>
      <c r="QMD996" s="45"/>
      <c r="QME996" s="45"/>
      <c r="QMF996" s="45"/>
      <c r="QMG996" s="45"/>
      <c r="QMH996" s="45"/>
      <c r="QMI996" s="45"/>
      <c r="QMJ996" s="45"/>
      <c r="QMK996" s="45"/>
      <c r="QML996" s="45"/>
      <c r="QMM996" s="45"/>
      <c r="QMN996" s="45"/>
      <c r="QMO996" s="45"/>
      <c r="QMP996" s="45"/>
      <c r="QMQ996" s="45"/>
      <c r="QMR996" s="45"/>
      <c r="QMS996" s="45"/>
      <c r="QMT996" s="45"/>
      <c r="QMU996" s="45"/>
      <c r="QMV996" s="45"/>
      <c r="QMW996" s="45"/>
      <c r="QMX996" s="45"/>
      <c r="QMY996" s="45"/>
      <c r="QMZ996" s="45"/>
      <c r="QNA996" s="45"/>
      <c r="QNB996" s="45"/>
      <c r="QNC996" s="45"/>
      <c r="QND996" s="45"/>
      <c r="QNE996" s="45"/>
      <c r="QNF996" s="45"/>
      <c r="QNG996" s="45"/>
      <c r="QNH996" s="45"/>
      <c r="QNI996" s="45"/>
      <c r="QNJ996" s="45"/>
      <c r="QNK996" s="45"/>
      <c r="QNL996" s="45"/>
      <c r="QNM996" s="45"/>
      <c r="QNN996" s="45"/>
      <c r="QNO996" s="45"/>
      <c r="QNP996" s="45"/>
      <c r="QNQ996" s="45"/>
      <c r="QNR996" s="45"/>
      <c r="QNS996" s="45"/>
      <c r="QNT996" s="45"/>
      <c r="QNU996" s="45"/>
      <c r="QNV996" s="45"/>
      <c r="QNW996" s="45"/>
      <c r="QNX996" s="45"/>
      <c r="QNY996" s="45"/>
      <c r="QNZ996" s="45"/>
      <c r="QOA996" s="45"/>
      <c r="QOB996" s="45"/>
      <c r="QOC996" s="45"/>
      <c r="QOD996" s="45"/>
      <c r="QOE996" s="45"/>
      <c r="QOF996" s="45"/>
      <c r="QOG996" s="45"/>
      <c r="QOH996" s="45"/>
      <c r="QOI996" s="45"/>
      <c r="QOJ996" s="45"/>
      <c r="QOK996" s="45"/>
      <c r="QOL996" s="45"/>
      <c r="QOM996" s="45"/>
      <c r="QON996" s="45"/>
      <c r="QOO996" s="45"/>
      <c r="QOP996" s="45"/>
      <c r="QOQ996" s="45"/>
      <c r="QOR996" s="45"/>
      <c r="QOS996" s="45"/>
      <c r="QOT996" s="45"/>
      <c r="QOU996" s="45"/>
      <c r="QOV996" s="45"/>
      <c r="QOW996" s="45"/>
      <c r="QOX996" s="45"/>
      <c r="QOY996" s="45"/>
      <c r="QOZ996" s="45"/>
      <c r="QPA996" s="45"/>
      <c r="QPB996" s="45"/>
      <c r="QPC996" s="45"/>
      <c r="QPD996" s="45"/>
      <c r="QPE996" s="45"/>
      <c r="QPF996" s="45"/>
      <c r="QPG996" s="45"/>
      <c r="QPH996" s="45"/>
      <c r="QPI996" s="45"/>
      <c r="QPJ996" s="45"/>
      <c r="QPK996" s="45"/>
      <c r="QPL996" s="45"/>
      <c r="QPM996" s="45"/>
      <c r="QPN996" s="45"/>
      <c r="QPO996" s="45"/>
      <c r="QPP996" s="45"/>
      <c r="QPQ996" s="45"/>
      <c r="QPR996" s="45"/>
      <c r="QPS996" s="45"/>
      <c r="QPT996" s="45"/>
      <c r="QPU996" s="45"/>
      <c r="QPV996" s="45"/>
      <c r="QPW996" s="45"/>
      <c r="QPX996" s="45"/>
      <c r="QPY996" s="45"/>
      <c r="QPZ996" s="45"/>
      <c r="QQA996" s="45"/>
      <c r="QQB996" s="45"/>
      <c r="QQC996" s="45"/>
      <c r="QQD996" s="45"/>
      <c r="QQE996" s="45"/>
      <c r="QQF996" s="45"/>
      <c r="QQG996" s="45"/>
      <c r="QQH996" s="45"/>
      <c r="QQI996" s="45"/>
      <c r="QQJ996" s="45"/>
      <c r="QQK996" s="45"/>
      <c r="QQL996" s="45"/>
      <c r="QQM996" s="45"/>
      <c r="QQN996" s="45"/>
      <c r="QQO996" s="45"/>
      <c r="QQP996" s="45"/>
      <c r="QQQ996" s="45"/>
      <c r="QQR996" s="45"/>
      <c r="QQS996" s="45"/>
      <c r="QQT996" s="45"/>
      <c r="QQU996" s="45"/>
      <c r="QQV996" s="45"/>
      <c r="QQW996" s="45"/>
      <c r="QQX996" s="45"/>
      <c r="QQY996" s="45"/>
      <c r="QQZ996" s="45"/>
      <c r="QRA996" s="45"/>
      <c r="QRB996" s="45"/>
      <c r="QRC996" s="45"/>
      <c r="QRD996" s="45"/>
      <c r="QRE996" s="45"/>
      <c r="QRF996" s="45"/>
      <c r="QRG996" s="45"/>
      <c r="QRH996" s="45"/>
      <c r="QRI996" s="45"/>
      <c r="QRJ996" s="45"/>
      <c r="QRK996" s="45"/>
      <c r="QRL996" s="45"/>
      <c r="QRM996" s="45"/>
      <c r="QRN996" s="45"/>
      <c r="QRO996" s="45"/>
      <c r="QRP996" s="45"/>
      <c r="QRQ996" s="45"/>
      <c r="QRR996" s="45"/>
      <c r="QRS996" s="45"/>
      <c r="QRT996" s="45"/>
      <c r="QRU996" s="45"/>
      <c r="QRV996" s="45"/>
      <c r="QRW996" s="45"/>
      <c r="QRX996" s="45"/>
      <c r="QRY996" s="45"/>
      <c r="QRZ996" s="45"/>
      <c r="QSA996" s="45"/>
      <c r="QSB996" s="45"/>
      <c r="QSC996" s="45"/>
      <c r="QSD996" s="45"/>
      <c r="QSE996" s="45"/>
      <c r="QSF996" s="45"/>
      <c r="QSG996" s="45"/>
      <c r="QSH996" s="45"/>
      <c r="QSI996" s="45"/>
      <c r="QSJ996" s="45"/>
      <c r="QSK996" s="45"/>
      <c r="QSL996" s="45"/>
      <c r="QSM996" s="45"/>
      <c r="QSN996" s="45"/>
      <c r="QSO996" s="45"/>
      <c r="QSP996" s="45"/>
      <c r="QSQ996" s="45"/>
      <c r="QSR996" s="45"/>
      <c r="QSS996" s="45"/>
      <c r="QST996" s="45"/>
      <c r="QSU996" s="45"/>
      <c r="QSV996" s="45"/>
      <c r="QSW996" s="45"/>
      <c r="QSX996" s="45"/>
      <c r="QSY996" s="45"/>
      <c r="QSZ996" s="45"/>
      <c r="QTA996" s="45"/>
      <c r="QTB996" s="45"/>
      <c r="QTC996" s="45"/>
      <c r="QTD996" s="45"/>
      <c r="QTE996" s="45"/>
      <c r="QTF996" s="45"/>
      <c r="QTG996" s="45"/>
      <c r="QTH996" s="45"/>
      <c r="QTI996" s="45"/>
      <c r="QTJ996" s="45"/>
      <c r="QTK996" s="45"/>
      <c r="QTL996" s="45"/>
      <c r="QTM996" s="45"/>
      <c r="QTN996" s="45"/>
      <c r="QTO996" s="45"/>
      <c r="QTP996" s="45"/>
      <c r="QTQ996" s="45"/>
      <c r="QTR996" s="45"/>
      <c r="QTS996" s="45"/>
      <c r="QTT996" s="45"/>
      <c r="QTU996" s="45"/>
      <c r="QTV996" s="45"/>
      <c r="QTW996" s="45"/>
      <c r="QTX996" s="45"/>
      <c r="QTY996" s="45"/>
      <c r="QTZ996" s="45"/>
      <c r="QUA996" s="45"/>
      <c r="QUB996" s="45"/>
      <c r="QUC996" s="45"/>
      <c r="QUD996" s="45"/>
      <c r="QUE996" s="45"/>
      <c r="QUF996" s="45"/>
      <c r="QUG996" s="45"/>
      <c r="QUH996" s="45"/>
      <c r="QUI996" s="45"/>
      <c r="QUJ996" s="45"/>
      <c r="QUK996" s="45"/>
      <c r="QUL996" s="45"/>
      <c r="QUM996" s="45"/>
      <c r="QUN996" s="45"/>
      <c r="QUO996" s="45"/>
      <c r="QUP996" s="45"/>
      <c r="QUQ996" s="45"/>
      <c r="QUR996" s="45"/>
      <c r="QUS996" s="45"/>
      <c r="QUT996" s="45"/>
      <c r="QUU996" s="45"/>
      <c r="QUV996" s="45"/>
      <c r="QUW996" s="45"/>
      <c r="QUX996" s="45"/>
      <c r="QUY996" s="45"/>
      <c r="QUZ996" s="45"/>
      <c r="QVA996" s="45"/>
      <c r="QVB996" s="45"/>
      <c r="QVC996" s="45"/>
      <c r="QVD996" s="45"/>
      <c r="QVE996" s="45"/>
      <c r="QVF996" s="45"/>
      <c r="QVG996" s="45"/>
      <c r="QVH996" s="45"/>
      <c r="QVI996" s="45"/>
      <c r="QVJ996" s="45"/>
      <c r="QVK996" s="45"/>
      <c r="QVL996" s="45"/>
      <c r="QVM996" s="45"/>
      <c r="QVN996" s="45"/>
      <c r="QVO996" s="45"/>
      <c r="QVP996" s="45"/>
      <c r="QVQ996" s="45"/>
      <c r="QVR996" s="45"/>
      <c r="QVS996" s="45"/>
      <c r="QVT996" s="45"/>
      <c r="QVU996" s="45"/>
      <c r="QVV996" s="45"/>
      <c r="QVW996" s="45"/>
      <c r="QVX996" s="45"/>
      <c r="QVY996" s="45"/>
      <c r="QVZ996" s="45"/>
      <c r="QWA996" s="45"/>
      <c r="QWB996" s="45"/>
      <c r="QWC996" s="45"/>
      <c r="QWD996" s="45"/>
      <c r="QWE996" s="45"/>
      <c r="QWF996" s="45"/>
      <c r="QWG996" s="45"/>
      <c r="QWH996" s="45"/>
      <c r="QWI996" s="45"/>
      <c r="QWJ996" s="45"/>
      <c r="QWK996" s="45"/>
      <c r="QWL996" s="45"/>
      <c r="QWM996" s="45"/>
      <c r="QWN996" s="45"/>
      <c r="QWO996" s="45"/>
      <c r="QWP996" s="45"/>
      <c r="QWQ996" s="45"/>
      <c r="QWR996" s="45"/>
      <c r="QWS996" s="45"/>
      <c r="QWT996" s="45"/>
      <c r="QWU996" s="45"/>
      <c r="QWV996" s="45"/>
      <c r="QWW996" s="45"/>
      <c r="QWX996" s="45"/>
      <c r="QWY996" s="45"/>
      <c r="QWZ996" s="45"/>
      <c r="QXA996" s="45"/>
      <c r="QXB996" s="45"/>
      <c r="QXC996" s="45"/>
      <c r="QXD996" s="45"/>
      <c r="QXE996" s="45"/>
      <c r="QXF996" s="45"/>
      <c r="QXG996" s="45"/>
      <c r="QXH996" s="45"/>
      <c r="QXI996" s="45"/>
      <c r="QXJ996" s="45"/>
      <c r="QXK996" s="45"/>
      <c r="QXL996" s="45"/>
      <c r="QXM996" s="45"/>
      <c r="QXN996" s="45"/>
      <c r="QXO996" s="45"/>
      <c r="QXP996" s="45"/>
      <c r="QXQ996" s="45"/>
      <c r="QXR996" s="45"/>
      <c r="QXS996" s="45"/>
      <c r="QXT996" s="45"/>
      <c r="QXU996" s="45"/>
      <c r="QXV996" s="45"/>
      <c r="QXW996" s="45"/>
      <c r="QXX996" s="45"/>
      <c r="QXY996" s="45"/>
      <c r="QXZ996" s="45"/>
      <c r="QYA996" s="45"/>
      <c r="QYB996" s="45"/>
      <c r="QYC996" s="45"/>
      <c r="QYD996" s="45"/>
      <c r="QYE996" s="45"/>
      <c r="QYF996" s="45"/>
      <c r="QYG996" s="45"/>
      <c r="QYH996" s="45"/>
      <c r="QYI996" s="45"/>
      <c r="QYJ996" s="45"/>
      <c r="QYK996" s="45"/>
      <c r="QYL996" s="45"/>
      <c r="QYM996" s="45"/>
      <c r="QYN996" s="45"/>
      <c r="QYO996" s="45"/>
      <c r="QYP996" s="45"/>
      <c r="QYQ996" s="45"/>
      <c r="QYR996" s="45"/>
      <c r="QYS996" s="45"/>
      <c r="QYT996" s="45"/>
      <c r="QYU996" s="45"/>
      <c r="QYV996" s="45"/>
      <c r="QYW996" s="45"/>
      <c r="QYX996" s="45"/>
      <c r="QYY996" s="45"/>
      <c r="QYZ996" s="45"/>
      <c r="QZA996" s="45"/>
      <c r="QZB996" s="45"/>
      <c r="QZC996" s="45"/>
      <c r="QZD996" s="45"/>
      <c r="QZE996" s="45"/>
      <c r="QZF996" s="45"/>
      <c r="QZG996" s="45"/>
      <c r="QZH996" s="45"/>
      <c r="QZI996" s="45"/>
      <c r="QZJ996" s="45"/>
      <c r="QZK996" s="45"/>
      <c r="QZL996" s="45"/>
      <c r="QZM996" s="45"/>
      <c r="QZN996" s="45"/>
      <c r="QZO996" s="45"/>
      <c r="QZP996" s="45"/>
      <c r="QZQ996" s="45"/>
      <c r="QZR996" s="45"/>
      <c r="QZS996" s="45"/>
      <c r="QZT996" s="45"/>
      <c r="QZU996" s="45"/>
      <c r="QZV996" s="45"/>
      <c r="QZW996" s="45"/>
      <c r="QZX996" s="45"/>
      <c r="QZY996" s="45"/>
      <c r="QZZ996" s="45"/>
      <c r="RAA996" s="45"/>
      <c r="RAB996" s="45"/>
      <c r="RAC996" s="45"/>
      <c r="RAD996" s="45"/>
      <c r="RAE996" s="45"/>
      <c r="RAF996" s="45"/>
      <c r="RAG996" s="45"/>
      <c r="RAH996" s="45"/>
      <c r="RAI996" s="45"/>
      <c r="RAJ996" s="45"/>
      <c r="RAK996" s="45"/>
      <c r="RAL996" s="45"/>
      <c r="RAM996" s="45"/>
      <c r="RAN996" s="45"/>
      <c r="RAO996" s="45"/>
      <c r="RAP996" s="45"/>
      <c r="RAQ996" s="45"/>
      <c r="RAR996" s="45"/>
      <c r="RAS996" s="45"/>
      <c r="RAT996" s="45"/>
      <c r="RAU996" s="45"/>
      <c r="RAV996" s="45"/>
      <c r="RAW996" s="45"/>
      <c r="RAX996" s="45"/>
      <c r="RAY996" s="45"/>
      <c r="RAZ996" s="45"/>
      <c r="RBA996" s="45"/>
      <c r="RBB996" s="45"/>
      <c r="RBC996" s="45"/>
      <c r="RBD996" s="45"/>
      <c r="RBE996" s="45"/>
      <c r="RBF996" s="45"/>
      <c r="RBG996" s="45"/>
      <c r="RBH996" s="45"/>
      <c r="RBI996" s="45"/>
      <c r="RBJ996" s="45"/>
      <c r="RBK996" s="45"/>
      <c r="RBL996" s="45"/>
      <c r="RBM996" s="45"/>
      <c r="RBN996" s="45"/>
      <c r="RBO996" s="45"/>
      <c r="RBP996" s="45"/>
      <c r="RBQ996" s="45"/>
      <c r="RBR996" s="45"/>
      <c r="RBS996" s="45"/>
      <c r="RBT996" s="45"/>
      <c r="RBU996" s="45"/>
      <c r="RBV996" s="45"/>
      <c r="RBW996" s="45"/>
      <c r="RBX996" s="45"/>
      <c r="RBY996" s="45"/>
      <c r="RBZ996" s="45"/>
      <c r="RCA996" s="45"/>
      <c r="RCB996" s="45"/>
      <c r="RCC996" s="45"/>
      <c r="RCD996" s="45"/>
      <c r="RCE996" s="45"/>
      <c r="RCF996" s="45"/>
      <c r="RCG996" s="45"/>
      <c r="RCH996" s="45"/>
      <c r="RCI996" s="45"/>
      <c r="RCJ996" s="45"/>
      <c r="RCK996" s="45"/>
      <c r="RCL996" s="45"/>
      <c r="RCM996" s="45"/>
      <c r="RCN996" s="45"/>
      <c r="RCO996" s="45"/>
      <c r="RCP996" s="45"/>
      <c r="RCQ996" s="45"/>
      <c r="RCR996" s="45"/>
      <c r="RCS996" s="45"/>
      <c r="RCT996" s="45"/>
      <c r="RCU996" s="45"/>
      <c r="RCV996" s="45"/>
      <c r="RCW996" s="45"/>
      <c r="RCX996" s="45"/>
      <c r="RCY996" s="45"/>
      <c r="RCZ996" s="45"/>
      <c r="RDA996" s="45"/>
      <c r="RDB996" s="45"/>
      <c r="RDC996" s="45"/>
      <c r="RDD996" s="45"/>
      <c r="RDE996" s="45"/>
      <c r="RDF996" s="45"/>
      <c r="RDG996" s="45"/>
      <c r="RDH996" s="45"/>
      <c r="RDI996" s="45"/>
      <c r="RDJ996" s="45"/>
      <c r="RDK996" s="45"/>
      <c r="RDL996" s="45"/>
      <c r="RDM996" s="45"/>
      <c r="RDN996" s="45"/>
      <c r="RDO996" s="45"/>
      <c r="RDP996" s="45"/>
      <c r="RDQ996" s="45"/>
      <c r="RDR996" s="45"/>
      <c r="RDS996" s="45"/>
      <c r="RDT996" s="45"/>
      <c r="RDU996" s="45"/>
      <c r="RDV996" s="45"/>
      <c r="RDW996" s="45"/>
      <c r="RDX996" s="45"/>
      <c r="RDY996" s="45"/>
      <c r="RDZ996" s="45"/>
      <c r="REA996" s="45"/>
      <c r="REB996" s="45"/>
      <c r="REC996" s="45"/>
      <c r="RED996" s="45"/>
      <c r="REE996" s="45"/>
      <c r="REF996" s="45"/>
      <c r="REG996" s="45"/>
      <c r="REH996" s="45"/>
      <c r="REI996" s="45"/>
      <c r="REJ996" s="45"/>
      <c r="REK996" s="45"/>
      <c r="REL996" s="45"/>
      <c r="REM996" s="45"/>
      <c r="REN996" s="45"/>
      <c r="REO996" s="45"/>
      <c r="REP996" s="45"/>
      <c r="REQ996" s="45"/>
      <c r="RER996" s="45"/>
      <c r="RES996" s="45"/>
      <c r="RET996" s="45"/>
      <c r="REU996" s="45"/>
      <c r="REV996" s="45"/>
      <c r="REW996" s="45"/>
      <c r="REX996" s="45"/>
      <c r="REY996" s="45"/>
      <c r="REZ996" s="45"/>
      <c r="RFA996" s="45"/>
      <c r="RFB996" s="45"/>
      <c r="RFC996" s="45"/>
      <c r="RFD996" s="45"/>
      <c r="RFE996" s="45"/>
      <c r="RFF996" s="45"/>
      <c r="RFG996" s="45"/>
      <c r="RFH996" s="45"/>
      <c r="RFI996" s="45"/>
      <c r="RFJ996" s="45"/>
      <c r="RFK996" s="45"/>
      <c r="RFL996" s="45"/>
      <c r="RFM996" s="45"/>
      <c r="RFN996" s="45"/>
      <c r="RFO996" s="45"/>
      <c r="RFP996" s="45"/>
      <c r="RFQ996" s="45"/>
      <c r="RFR996" s="45"/>
      <c r="RFS996" s="45"/>
      <c r="RFT996" s="45"/>
      <c r="RFU996" s="45"/>
      <c r="RFV996" s="45"/>
      <c r="RFW996" s="45"/>
      <c r="RFX996" s="45"/>
      <c r="RFY996" s="45"/>
      <c r="RFZ996" s="45"/>
      <c r="RGA996" s="45"/>
      <c r="RGB996" s="45"/>
      <c r="RGC996" s="45"/>
      <c r="RGD996" s="45"/>
      <c r="RGE996" s="45"/>
      <c r="RGF996" s="45"/>
      <c r="RGG996" s="45"/>
      <c r="RGH996" s="45"/>
      <c r="RGI996" s="45"/>
      <c r="RGJ996" s="45"/>
      <c r="RGK996" s="45"/>
      <c r="RGL996" s="45"/>
      <c r="RGM996" s="45"/>
      <c r="RGN996" s="45"/>
      <c r="RGO996" s="45"/>
      <c r="RGP996" s="45"/>
      <c r="RGQ996" s="45"/>
      <c r="RGR996" s="45"/>
      <c r="RGS996" s="45"/>
      <c r="RGT996" s="45"/>
      <c r="RGU996" s="45"/>
      <c r="RGV996" s="45"/>
      <c r="RGW996" s="45"/>
      <c r="RGX996" s="45"/>
      <c r="RGY996" s="45"/>
      <c r="RGZ996" s="45"/>
      <c r="RHA996" s="45"/>
      <c r="RHB996" s="45"/>
      <c r="RHC996" s="45"/>
      <c r="RHD996" s="45"/>
      <c r="RHE996" s="45"/>
      <c r="RHF996" s="45"/>
      <c r="RHG996" s="45"/>
      <c r="RHH996" s="45"/>
      <c r="RHI996" s="45"/>
      <c r="RHJ996" s="45"/>
      <c r="RHK996" s="45"/>
      <c r="RHL996" s="45"/>
      <c r="RHM996" s="45"/>
      <c r="RHN996" s="45"/>
      <c r="RHO996" s="45"/>
      <c r="RHP996" s="45"/>
      <c r="RHQ996" s="45"/>
      <c r="RHR996" s="45"/>
      <c r="RHS996" s="45"/>
      <c r="RHT996" s="45"/>
      <c r="RHU996" s="45"/>
      <c r="RHV996" s="45"/>
      <c r="RHW996" s="45"/>
      <c r="RHX996" s="45"/>
      <c r="RHY996" s="45"/>
      <c r="RHZ996" s="45"/>
      <c r="RIA996" s="45"/>
      <c r="RIB996" s="45"/>
      <c r="RIC996" s="45"/>
      <c r="RID996" s="45"/>
      <c r="RIE996" s="45"/>
      <c r="RIF996" s="45"/>
      <c r="RIG996" s="45"/>
      <c r="RIH996" s="45"/>
      <c r="RII996" s="45"/>
      <c r="RIJ996" s="45"/>
      <c r="RIK996" s="45"/>
      <c r="RIL996" s="45"/>
      <c r="RIM996" s="45"/>
      <c r="RIN996" s="45"/>
      <c r="RIO996" s="45"/>
      <c r="RIP996" s="45"/>
      <c r="RIQ996" s="45"/>
      <c r="RIR996" s="45"/>
      <c r="RIS996" s="45"/>
      <c r="RIT996" s="45"/>
      <c r="RIU996" s="45"/>
      <c r="RIV996" s="45"/>
      <c r="RIW996" s="45"/>
      <c r="RIX996" s="45"/>
      <c r="RIY996" s="45"/>
      <c r="RIZ996" s="45"/>
      <c r="RJA996" s="45"/>
      <c r="RJB996" s="45"/>
      <c r="RJC996" s="45"/>
      <c r="RJD996" s="45"/>
      <c r="RJE996" s="45"/>
      <c r="RJF996" s="45"/>
      <c r="RJG996" s="45"/>
      <c r="RJH996" s="45"/>
      <c r="RJI996" s="45"/>
      <c r="RJJ996" s="45"/>
      <c r="RJK996" s="45"/>
      <c r="RJL996" s="45"/>
      <c r="RJM996" s="45"/>
      <c r="RJN996" s="45"/>
      <c r="RJO996" s="45"/>
      <c r="RJP996" s="45"/>
      <c r="RJQ996" s="45"/>
      <c r="RJR996" s="45"/>
      <c r="RJS996" s="45"/>
      <c r="RJT996" s="45"/>
      <c r="RJU996" s="45"/>
      <c r="RJV996" s="45"/>
      <c r="RJW996" s="45"/>
      <c r="RJX996" s="45"/>
      <c r="RJY996" s="45"/>
      <c r="RJZ996" s="45"/>
      <c r="RKA996" s="45"/>
      <c r="RKB996" s="45"/>
      <c r="RKC996" s="45"/>
      <c r="RKD996" s="45"/>
      <c r="RKE996" s="45"/>
      <c r="RKF996" s="45"/>
      <c r="RKG996" s="45"/>
      <c r="RKH996" s="45"/>
      <c r="RKI996" s="45"/>
      <c r="RKJ996" s="45"/>
      <c r="RKK996" s="45"/>
      <c r="RKL996" s="45"/>
      <c r="RKM996" s="45"/>
      <c r="RKN996" s="45"/>
      <c r="RKO996" s="45"/>
      <c r="RKP996" s="45"/>
      <c r="RKQ996" s="45"/>
      <c r="RKR996" s="45"/>
      <c r="RKS996" s="45"/>
      <c r="RKT996" s="45"/>
      <c r="RKU996" s="45"/>
      <c r="RKV996" s="45"/>
      <c r="RKW996" s="45"/>
      <c r="RKX996" s="45"/>
      <c r="RKY996" s="45"/>
      <c r="RKZ996" s="45"/>
      <c r="RLA996" s="45"/>
      <c r="RLB996" s="45"/>
      <c r="RLC996" s="45"/>
      <c r="RLD996" s="45"/>
      <c r="RLE996" s="45"/>
      <c r="RLF996" s="45"/>
      <c r="RLG996" s="45"/>
      <c r="RLH996" s="45"/>
      <c r="RLI996" s="45"/>
      <c r="RLJ996" s="45"/>
      <c r="RLK996" s="45"/>
      <c r="RLL996" s="45"/>
      <c r="RLM996" s="45"/>
      <c r="RLN996" s="45"/>
      <c r="RLO996" s="45"/>
      <c r="RLP996" s="45"/>
      <c r="RLQ996" s="45"/>
      <c r="RLR996" s="45"/>
      <c r="RLS996" s="45"/>
      <c r="RLT996" s="45"/>
      <c r="RLU996" s="45"/>
      <c r="RLV996" s="45"/>
      <c r="RLW996" s="45"/>
      <c r="RLX996" s="45"/>
      <c r="RLY996" s="45"/>
      <c r="RLZ996" s="45"/>
      <c r="RMA996" s="45"/>
      <c r="RMB996" s="45"/>
      <c r="RMC996" s="45"/>
      <c r="RMD996" s="45"/>
      <c r="RME996" s="45"/>
      <c r="RMF996" s="45"/>
      <c r="RMG996" s="45"/>
      <c r="RMH996" s="45"/>
      <c r="RMI996" s="45"/>
      <c r="RMJ996" s="45"/>
      <c r="RMK996" s="45"/>
      <c r="RML996" s="45"/>
      <c r="RMM996" s="45"/>
      <c r="RMN996" s="45"/>
      <c r="RMO996" s="45"/>
      <c r="RMP996" s="45"/>
      <c r="RMQ996" s="45"/>
      <c r="RMR996" s="45"/>
      <c r="RMS996" s="45"/>
      <c r="RMT996" s="45"/>
      <c r="RMU996" s="45"/>
      <c r="RMV996" s="45"/>
      <c r="RMW996" s="45"/>
      <c r="RMX996" s="45"/>
      <c r="RMY996" s="45"/>
      <c r="RMZ996" s="45"/>
      <c r="RNA996" s="45"/>
      <c r="RNB996" s="45"/>
      <c r="RNC996" s="45"/>
      <c r="RND996" s="45"/>
      <c r="RNE996" s="45"/>
      <c r="RNF996" s="45"/>
      <c r="RNG996" s="45"/>
      <c r="RNH996" s="45"/>
      <c r="RNI996" s="45"/>
      <c r="RNJ996" s="45"/>
      <c r="RNK996" s="45"/>
      <c r="RNL996" s="45"/>
      <c r="RNM996" s="45"/>
      <c r="RNN996" s="45"/>
      <c r="RNO996" s="45"/>
      <c r="RNP996" s="45"/>
      <c r="RNQ996" s="45"/>
      <c r="RNR996" s="45"/>
      <c r="RNS996" s="45"/>
      <c r="RNT996" s="45"/>
      <c r="RNU996" s="45"/>
      <c r="RNV996" s="45"/>
      <c r="RNW996" s="45"/>
      <c r="RNX996" s="45"/>
      <c r="RNY996" s="45"/>
      <c r="RNZ996" s="45"/>
      <c r="ROA996" s="45"/>
      <c r="ROB996" s="45"/>
      <c r="ROC996" s="45"/>
      <c r="ROD996" s="45"/>
      <c r="ROE996" s="45"/>
      <c r="ROF996" s="45"/>
      <c r="ROG996" s="45"/>
      <c r="ROH996" s="45"/>
      <c r="ROI996" s="45"/>
      <c r="ROJ996" s="45"/>
      <c r="ROK996" s="45"/>
      <c r="ROL996" s="45"/>
      <c r="ROM996" s="45"/>
      <c r="RON996" s="45"/>
      <c r="ROO996" s="45"/>
      <c r="ROP996" s="45"/>
      <c r="ROQ996" s="45"/>
      <c r="ROR996" s="45"/>
      <c r="ROS996" s="45"/>
      <c r="ROT996" s="45"/>
      <c r="ROU996" s="45"/>
      <c r="ROV996" s="45"/>
      <c r="ROW996" s="45"/>
      <c r="ROX996" s="45"/>
      <c r="ROY996" s="45"/>
      <c r="ROZ996" s="45"/>
      <c r="RPA996" s="45"/>
      <c r="RPB996" s="45"/>
      <c r="RPC996" s="45"/>
      <c r="RPD996" s="45"/>
      <c r="RPE996" s="45"/>
      <c r="RPF996" s="45"/>
      <c r="RPG996" s="45"/>
      <c r="RPH996" s="45"/>
      <c r="RPI996" s="45"/>
      <c r="RPJ996" s="45"/>
      <c r="RPK996" s="45"/>
      <c r="RPL996" s="45"/>
      <c r="RPM996" s="45"/>
      <c r="RPN996" s="45"/>
      <c r="RPO996" s="45"/>
      <c r="RPP996" s="45"/>
      <c r="RPQ996" s="45"/>
      <c r="RPR996" s="45"/>
      <c r="RPS996" s="45"/>
      <c r="RPT996" s="45"/>
      <c r="RPU996" s="45"/>
      <c r="RPV996" s="45"/>
      <c r="RPW996" s="45"/>
      <c r="RPX996" s="45"/>
      <c r="RPY996" s="45"/>
      <c r="RPZ996" s="45"/>
      <c r="RQA996" s="45"/>
      <c r="RQB996" s="45"/>
      <c r="RQC996" s="45"/>
      <c r="RQD996" s="45"/>
      <c r="RQE996" s="45"/>
      <c r="RQF996" s="45"/>
      <c r="RQG996" s="45"/>
      <c r="RQH996" s="45"/>
      <c r="RQI996" s="45"/>
      <c r="RQJ996" s="45"/>
      <c r="RQK996" s="45"/>
      <c r="RQL996" s="45"/>
      <c r="RQM996" s="45"/>
      <c r="RQN996" s="45"/>
      <c r="RQO996" s="45"/>
      <c r="RQP996" s="45"/>
      <c r="RQQ996" s="45"/>
      <c r="RQR996" s="45"/>
      <c r="RQS996" s="45"/>
      <c r="RQT996" s="45"/>
      <c r="RQU996" s="45"/>
      <c r="RQV996" s="45"/>
      <c r="RQW996" s="45"/>
      <c r="RQX996" s="45"/>
      <c r="RQY996" s="45"/>
      <c r="RQZ996" s="45"/>
      <c r="RRA996" s="45"/>
      <c r="RRB996" s="45"/>
      <c r="RRC996" s="45"/>
      <c r="RRD996" s="45"/>
      <c r="RRE996" s="45"/>
      <c r="RRF996" s="45"/>
      <c r="RRG996" s="45"/>
      <c r="RRH996" s="45"/>
      <c r="RRI996" s="45"/>
      <c r="RRJ996" s="45"/>
      <c r="RRK996" s="45"/>
      <c r="RRL996" s="45"/>
      <c r="RRM996" s="45"/>
      <c r="RRN996" s="45"/>
      <c r="RRO996" s="45"/>
      <c r="RRP996" s="45"/>
      <c r="RRQ996" s="45"/>
      <c r="RRR996" s="45"/>
      <c r="RRS996" s="45"/>
      <c r="RRT996" s="45"/>
      <c r="RRU996" s="45"/>
      <c r="RRV996" s="45"/>
      <c r="RRW996" s="45"/>
      <c r="RRX996" s="45"/>
      <c r="RRY996" s="45"/>
      <c r="RRZ996" s="45"/>
      <c r="RSA996" s="45"/>
      <c r="RSB996" s="45"/>
      <c r="RSC996" s="45"/>
      <c r="RSD996" s="45"/>
      <c r="RSE996" s="45"/>
      <c r="RSF996" s="45"/>
      <c r="RSG996" s="45"/>
      <c r="RSH996" s="45"/>
      <c r="RSI996" s="45"/>
      <c r="RSJ996" s="45"/>
      <c r="RSK996" s="45"/>
      <c r="RSL996" s="45"/>
      <c r="RSM996" s="45"/>
      <c r="RSN996" s="45"/>
      <c r="RSO996" s="45"/>
      <c r="RSP996" s="45"/>
      <c r="RSQ996" s="45"/>
      <c r="RSR996" s="45"/>
      <c r="RSS996" s="45"/>
      <c r="RST996" s="45"/>
      <c r="RSU996" s="45"/>
      <c r="RSV996" s="45"/>
      <c r="RSW996" s="45"/>
      <c r="RSX996" s="45"/>
      <c r="RSY996" s="45"/>
      <c r="RSZ996" s="45"/>
      <c r="RTA996" s="45"/>
      <c r="RTB996" s="45"/>
      <c r="RTC996" s="45"/>
      <c r="RTD996" s="45"/>
      <c r="RTE996" s="45"/>
      <c r="RTF996" s="45"/>
      <c r="RTG996" s="45"/>
      <c r="RTH996" s="45"/>
      <c r="RTI996" s="45"/>
      <c r="RTJ996" s="45"/>
      <c r="RTK996" s="45"/>
      <c r="RTL996" s="45"/>
      <c r="RTM996" s="45"/>
      <c r="RTN996" s="45"/>
      <c r="RTO996" s="45"/>
      <c r="RTP996" s="45"/>
      <c r="RTQ996" s="45"/>
      <c r="RTR996" s="45"/>
      <c r="RTS996" s="45"/>
      <c r="RTT996" s="45"/>
      <c r="RTU996" s="45"/>
      <c r="RTV996" s="45"/>
      <c r="RTW996" s="45"/>
      <c r="RTX996" s="45"/>
      <c r="RTY996" s="45"/>
      <c r="RTZ996" s="45"/>
      <c r="RUA996" s="45"/>
      <c r="RUB996" s="45"/>
      <c r="RUC996" s="45"/>
      <c r="RUD996" s="45"/>
      <c r="RUE996" s="45"/>
      <c r="RUF996" s="45"/>
      <c r="RUG996" s="45"/>
      <c r="RUH996" s="45"/>
      <c r="RUI996" s="45"/>
      <c r="RUJ996" s="45"/>
      <c r="RUK996" s="45"/>
      <c r="RUL996" s="45"/>
      <c r="RUM996" s="45"/>
      <c r="RUN996" s="45"/>
      <c r="RUO996" s="45"/>
      <c r="RUP996" s="45"/>
      <c r="RUQ996" s="45"/>
      <c r="RUR996" s="45"/>
      <c r="RUS996" s="45"/>
      <c r="RUT996" s="45"/>
      <c r="RUU996" s="45"/>
      <c r="RUV996" s="45"/>
      <c r="RUW996" s="45"/>
      <c r="RUX996" s="45"/>
      <c r="RUY996" s="45"/>
      <c r="RUZ996" s="45"/>
      <c r="RVA996" s="45"/>
      <c r="RVB996" s="45"/>
      <c r="RVC996" s="45"/>
      <c r="RVD996" s="45"/>
      <c r="RVE996" s="45"/>
      <c r="RVF996" s="45"/>
      <c r="RVG996" s="45"/>
      <c r="RVH996" s="45"/>
      <c r="RVI996" s="45"/>
      <c r="RVJ996" s="45"/>
      <c r="RVK996" s="45"/>
      <c r="RVL996" s="45"/>
      <c r="RVM996" s="45"/>
      <c r="RVN996" s="45"/>
      <c r="RVO996" s="45"/>
      <c r="RVP996" s="45"/>
      <c r="RVQ996" s="45"/>
      <c r="RVR996" s="45"/>
      <c r="RVS996" s="45"/>
      <c r="RVT996" s="45"/>
      <c r="RVU996" s="45"/>
      <c r="RVV996" s="45"/>
      <c r="RVW996" s="45"/>
      <c r="RVX996" s="45"/>
      <c r="RVY996" s="45"/>
      <c r="RVZ996" s="45"/>
      <c r="RWA996" s="45"/>
      <c r="RWB996" s="45"/>
      <c r="RWC996" s="45"/>
      <c r="RWD996" s="45"/>
      <c r="RWE996" s="45"/>
      <c r="RWF996" s="45"/>
      <c r="RWG996" s="45"/>
      <c r="RWH996" s="45"/>
      <c r="RWI996" s="45"/>
      <c r="RWJ996" s="45"/>
      <c r="RWK996" s="45"/>
      <c r="RWL996" s="45"/>
      <c r="RWM996" s="45"/>
      <c r="RWN996" s="45"/>
      <c r="RWO996" s="45"/>
      <c r="RWP996" s="45"/>
      <c r="RWQ996" s="45"/>
      <c r="RWR996" s="45"/>
      <c r="RWS996" s="45"/>
      <c r="RWT996" s="45"/>
      <c r="RWU996" s="45"/>
      <c r="RWV996" s="45"/>
      <c r="RWW996" s="45"/>
      <c r="RWX996" s="45"/>
      <c r="RWY996" s="45"/>
      <c r="RWZ996" s="45"/>
      <c r="RXA996" s="45"/>
      <c r="RXB996" s="45"/>
      <c r="RXC996" s="45"/>
      <c r="RXD996" s="45"/>
      <c r="RXE996" s="45"/>
      <c r="RXF996" s="45"/>
      <c r="RXG996" s="45"/>
      <c r="RXH996" s="45"/>
      <c r="RXI996" s="45"/>
      <c r="RXJ996" s="45"/>
      <c r="RXK996" s="45"/>
      <c r="RXL996" s="45"/>
      <c r="RXM996" s="45"/>
      <c r="RXN996" s="45"/>
      <c r="RXO996" s="45"/>
      <c r="RXP996" s="45"/>
      <c r="RXQ996" s="45"/>
      <c r="RXR996" s="45"/>
      <c r="RXS996" s="45"/>
      <c r="RXT996" s="45"/>
      <c r="RXU996" s="45"/>
      <c r="RXV996" s="45"/>
      <c r="RXW996" s="45"/>
      <c r="RXX996" s="45"/>
      <c r="RXY996" s="45"/>
      <c r="RXZ996" s="45"/>
      <c r="RYA996" s="45"/>
      <c r="RYB996" s="45"/>
      <c r="RYC996" s="45"/>
      <c r="RYD996" s="45"/>
      <c r="RYE996" s="45"/>
      <c r="RYF996" s="45"/>
      <c r="RYG996" s="45"/>
      <c r="RYH996" s="45"/>
      <c r="RYI996" s="45"/>
      <c r="RYJ996" s="45"/>
      <c r="RYK996" s="45"/>
      <c r="RYL996" s="45"/>
      <c r="RYM996" s="45"/>
      <c r="RYN996" s="45"/>
      <c r="RYO996" s="45"/>
      <c r="RYP996" s="45"/>
      <c r="RYQ996" s="45"/>
      <c r="RYR996" s="45"/>
      <c r="RYS996" s="45"/>
      <c r="RYT996" s="45"/>
      <c r="RYU996" s="45"/>
      <c r="RYV996" s="45"/>
      <c r="RYW996" s="45"/>
      <c r="RYX996" s="45"/>
      <c r="RYY996" s="45"/>
      <c r="RYZ996" s="45"/>
      <c r="RZA996" s="45"/>
      <c r="RZB996" s="45"/>
      <c r="RZC996" s="45"/>
      <c r="RZD996" s="45"/>
      <c r="RZE996" s="45"/>
      <c r="RZF996" s="45"/>
      <c r="RZG996" s="45"/>
      <c r="RZH996" s="45"/>
      <c r="RZI996" s="45"/>
      <c r="RZJ996" s="45"/>
      <c r="RZK996" s="45"/>
      <c r="RZL996" s="45"/>
      <c r="RZM996" s="45"/>
      <c r="RZN996" s="45"/>
      <c r="RZO996" s="45"/>
      <c r="RZP996" s="45"/>
      <c r="RZQ996" s="45"/>
      <c r="RZR996" s="45"/>
      <c r="RZS996" s="45"/>
      <c r="RZT996" s="45"/>
      <c r="RZU996" s="45"/>
      <c r="RZV996" s="45"/>
      <c r="RZW996" s="45"/>
      <c r="RZX996" s="45"/>
      <c r="RZY996" s="45"/>
      <c r="RZZ996" s="45"/>
      <c r="SAA996" s="45"/>
      <c r="SAB996" s="45"/>
      <c r="SAC996" s="45"/>
      <c r="SAD996" s="45"/>
      <c r="SAE996" s="45"/>
      <c r="SAF996" s="45"/>
      <c r="SAG996" s="45"/>
      <c r="SAH996" s="45"/>
      <c r="SAI996" s="45"/>
      <c r="SAJ996" s="45"/>
      <c r="SAK996" s="45"/>
      <c r="SAL996" s="45"/>
      <c r="SAM996" s="45"/>
      <c r="SAN996" s="45"/>
      <c r="SAO996" s="45"/>
      <c r="SAP996" s="45"/>
      <c r="SAQ996" s="45"/>
      <c r="SAR996" s="45"/>
      <c r="SAS996" s="45"/>
      <c r="SAT996" s="45"/>
      <c r="SAU996" s="45"/>
      <c r="SAV996" s="45"/>
      <c r="SAW996" s="45"/>
      <c r="SAX996" s="45"/>
      <c r="SAY996" s="45"/>
      <c r="SAZ996" s="45"/>
      <c r="SBA996" s="45"/>
      <c r="SBB996" s="45"/>
      <c r="SBC996" s="45"/>
      <c r="SBD996" s="45"/>
      <c r="SBE996" s="45"/>
      <c r="SBF996" s="45"/>
      <c r="SBG996" s="45"/>
      <c r="SBH996" s="45"/>
      <c r="SBI996" s="45"/>
      <c r="SBJ996" s="45"/>
      <c r="SBK996" s="45"/>
      <c r="SBL996" s="45"/>
      <c r="SBM996" s="45"/>
      <c r="SBN996" s="45"/>
      <c r="SBO996" s="45"/>
      <c r="SBP996" s="45"/>
      <c r="SBQ996" s="45"/>
      <c r="SBR996" s="45"/>
      <c r="SBS996" s="45"/>
      <c r="SBT996" s="45"/>
      <c r="SBU996" s="45"/>
      <c r="SBV996" s="45"/>
      <c r="SBW996" s="45"/>
      <c r="SBX996" s="45"/>
      <c r="SBY996" s="45"/>
      <c r="SBZ996" s="45"/>
      <c r="SCA996" s="45"/>
      <c r="SCB996" s="45"/>
      <c r="SCC996" s="45"/>
      <c r="SCD996" s="45"/>
      <c r="SCE996" s="45"/>
      <c r="SCF996" s="45"/>
      <c r="SCG996" s="45"/>
      <c r="SCH996" s="45"/>
      <c r="SCI996" s="45"/>
      <c r="SCJ996" s="45"/>
      <c r="SCK996" s="45"/>
      <c r="SCL996" s="45"/>
      <c r="SCM996" s="45"/>
      <c r="SCN996" s="45"/>
      <c r="SCO996" s="45"/>
      <c r="SCP996" s="45"/>
      <c r="SCQ996" s="45"/>
      <c r="SCR996" s="45"/>
      <c r="SCS996" s="45"/>
      <c r="SCT996" s="45"/>
      <c r="SCU996" s="45"/>
      <c r="SCV996" s="45"/>
      <c r="SCW996" s="45"/>
      <c r="SCX996" s="45"/>
      <c r="SCY996" s="45"/>
      <c r="SCZ996" s="45"/>
      <c r="SDA996" s="45"/>
      <c r="SDB996" s="45"/>
      <c r="SDC996" s="45"/>
      <c r="SDD996" s="45"/>
      <c r="SDE996" s="45"/>
      <c r="SDF996" s="45"/>
      <c r="SDG996" s="45"/>
      <c r="SDH996" s="45"/>
      <c r="SDI996" s="45"/>
      <c r="SDJ996" s="45"/>
      <c r="SDK996" s="45"/>
      <c r="SDL996" s="45"/>
      <c r="SDM996" s="45"/>
      <c r="SDN996" s="45"/>
      <c r="SDO996" s="45"/>
      <c r="SDP996" s="45"/>
      <c r="SDQ996" s="45"/>
      <c r="SDR996" s="45"/>
      <c r="SDS996" s="45"/>
      <c r="SDT996" s="45"/>
      <c r="SDU996" s="45"/>
      <c r="SDV996" s="45"/>
      <c r="SDW996" s="45"/>
      <c r="SDX996" s="45"/>
      <c r="SDY996" s="45"/>
      <c r="SDZ996" s="45"/>
      <c r="SEA996" s="45"/>
      <c r="SEB996" s="45"/>
      <c r="SEC996" s="45"/>
      <c r="SED996" s="45"/>
      <c r="SEE996" s="45"/>
      <c r="SEF996" s="45"/>
      <c r="SEG996" s="45"/>
      <c r="SEH996" s="45"/>
      <c r="SEI996" s="45"/>
      <c r="SEJ996" s="45"/>
      <c r="SEK996" s="45"/>
      <c r="SEL996" s="45"/>
      <c r="SEM996" s="45"/>
      <c r="SEN996" s="45"/>
      <c r="SEO996" s="45"/>
      <c r="SEP996" s="45"/>
      <c r="SEQ996" s="45"/>
      <c r="SER996" s="45"/>
      <c r="SES996" s="45"/>
      <c r="SET996" s="45"/>
      <c r="SEU996" s="45"/>
      <c r="SEV996" s="45"/>
      <c r="SEW996" s="45"/>
      <c r="SEX996" s="45"/>
      <c r="SEY996" s="45"/>
      <c r="SEZ996" s="45"/>
      <c r="SFA996" s="45"/>
      <c r="SFB996" s="45"/>
      <c r="SFC996" s="45"/>
      <c r="SFD996" s="45"/>
      <c r="SFE996" s="45"/>
      <c r="SFF996" s="45"/>
      <c r="SFG996" s="45"/>
      <c r="SFH996" s="45"/>
      <c r="SFI996" s="45"/>
      <c r="SFJ996" s="45"/>
      <c r="SFK996" s="45"/>
      <c r="SFL996" s="45"/>
      <c r="SFM996" s="45"/>
      <c r="SFN996" s="45"/>
      <c r="SFO996" s="45"/>
      <c r="SFP996" s="45"/>
      <c r="SFQ996" s="45"/>
      <c r="SFR996" s="45"/>
      <c r="SFS996" s="45"/>
      <c r="SFT996" s="45"/>
      <c r="SFU996" s="45"/>
      <c r="SFV996" s="45"/>
      <c r="SFW996" s="45"/>
      <c r="SFX996" s="45"/>
      <c r="SFY996" s="45"/>
      <c r="SFZ996" s="45"/>
      <c r="SGA996" s="45"/>
      <c r="SGB996" s="45"/>
      <c r="SGC996" s="45"/>
      <c r="SGD996" s="45"/>
      <c r="SGE996" s="45"/>
      <c r="SGF996" s="45"/>
      <c r="SGG996" s="45"/>
      <c r="SGH996" s="45"/>
      <c r="SGI996" s="45"/>
      <c r="SGJ996" s="45"/>
      <c r="SGK996" s="45"/>
      <c r="SGL996" s="45"/>
      <c r="SGM996" s="45"/>
      <c r="SGN996" s="45"/>
      <c r="SGO996" s="45"/>
      <c r="SGP996" s="45"/>
      <c r="SGQ996" s="45"/>
      <c r="SGR996" s="45"/>
      <c r="SGS996" s="45"/>
      <c r="SGT996" s="45"/>
      <c r="SGU996" s="45"/>
      <c r="SGV996" s="45"/>
      <c r="SGW996" s="45"/>
      <c r="SGX996" s="45"/>
      <c r="SGY996" s="45"/>
      <c r="SGZ996" s="45"/>
      <c r="SHA996" s="45"/>
      <c r="SHB996" s="45"/>
      <c r="SHC996" s="45"/>
      <c r="SHD996" s="45"/>
      <c r="SHE996" s="45"/>
      <c r="SHF996" s="45"/>
      <c r="SHG996" s="45"/>
      <c r="SHH996" s="45"/>
      <c r="SHI996" s="45"/>
      <c r="SHJ996" s="45"/>
      <c r="SHK996" s="45"/>
      <c r="SHL996" s="45"/>
      <c r="SHM996" s="45"/>
      <c r="SHN996" s="45"/>
      <c r="SHO996" s="45"/>
      <c r="SHP996" s="45"/>
      <c r="SHQ996" s="45"/>
      <c r="SHR996" s="45"/>
      <c r="SHS996" s="45"/>
      <c r="SHT996" s="45"/>
      <c r="SHU996" s="45"/>
      <c r="SHV996" s="45"/>
      <c r="SHW996" s="45"/>
      <c r="SHX996" s="45"/>
      <c r="SHY996" s="45"/>
      <c r="SHZ996" s="45"/>
      <c r="SIA996" s="45"/>
      <c r="SIB996" s="45"/>
      <c r="SIC996" s="45"/>
      <c r="SID996" s="45"/>
      <c r="SIE996" s="45"/>
      <c r="SIF996" s="45"/>
      <c r="SIG996" s="45"/>
      <c r="SIH996" s="45"/>
      <c r="SII996" s="45"/>
      <c r="SIJ996" s="45"/>
      <c r="SIK996" s="45"/>
      <c r="SIL996" s="45"/>
      <c r="SIM996" s="45"/>
      <c r="SIN996" s="45"/>
      <c r="SIO996" s="45"/>
      <c r="SIP996" s="45"/>
      <c r="SIQ996" s="45"/>
      <c r="SIR996" s="45"/>
      <c r="SIS996" s="45"/>
      <c r="SIT996" s="45"/>
      <c r="SIU996" s="45"/>
      <c r="SIV996" s="45"/>
      <c r="SIW996" s="45"/>
      <c r="SIX996" s="45"/>
      <c r="SIY996" s="45"/>
      <c r="SIZ996" s="45"/>
      <c r="SJA996" s="45"/>
      <c r="SJB996" s="45"/>
      <c r="SJC996" s="45"/>
      <c r="SJD996" s="45"/>
      <c r="SJE996" s="45"/>
      <c r="SJF996" s="45"/>
      <c r="SJG996" s="45"/>
      <c r="SJH996" s="45"/>
      <c r="SJI996" s="45"/>
      <c r="SJJ996" s="45"/>
      <c r="SJK996" s="45"/>
      <c r="SJL996" s="45"/>
      <c r="SJM996" s="45"/>
      <c r="SJN996" s="45"/>
      <c r="SJO996" s="45"/>
      <c r="SJP996" s="45"/>
      <c r="SJQ996" s="45"/>
      <c r="SJR996" s="45"/>
      <c r="SJS996" s="45"/>
      <c r="SJT996" s="45"/>
      <c r="SJU996" s="45"/>
      <c r="SJV996" s="45"/>
      <c r="SJW996" s="45"/>
      <c r="SJX996" s="45"/>
      <c r="SJY996" s="45"/>
      <c r="SJZ996" s="45"/>
      <c r="SKA996" s="45"/>
      <c r="SKB996" s="45"/>
      <c r="SKC996" s="45"/>
      <c r="SKD996" s="45"/>
      <c r="SKE996" s="45"/>
      <c r="SKF996" s="45"/>
      <c r="SKG996" s="45"/>
      <c r="SKH996" s="45"/>
      <c r="SKI996" s="45"/>
      <c r="SKJ996" s="45"/>
      <c r="SKK996" s="45"/>
      <c r="SKL996" s="45"/>
      <c r="SKM996" s="45"/>
      <c r="SKN996" s="45"/>
      <c r="SKO996" s="45"/>
      <c r="SKP996" s="45"/>
      <c r="SKQ996" s="45"/>
      <c r="SKR996" s="45"/>
      <c r="SKS996" s="45"/>
      <c r="SKT996" s="45"/>
      <c r="SKU996" s="45"/>
      <c r="SKV996" s="45"/>
      <c r="SKW996" s="45"/>
      <c r="SKX996" s="45"/>
      <c r="SKY996" s="45"/>
      <c r="SKZ996" s="45"/>
      <c r="SLA996" s="45"/>
      <c r="SLB996" s="45"/>
      <c r="SLC996" s="45"/>
      <c r="SLD996" s="45"/>
      <c r="SLE996" s="45"/>
      <c r="SLF996" s="45"/>
      <c r="SLG996" s="45"/>
      <c r="SLH996" s="45"/>
      <c r="SLI996" s="45"/>
      <c r="SLJ996" s="45"/>
      <c r="SLK996" s="45"/>
      <c r="SLL996" s="45"/>
      <c r="SLM996" s="45"/>
      <c r="SLN996" s="45"/>
      <c r="SLO996" s="45"/>
      <c r="SLP996" s="45"/>
      <c r="SLQ996" s="45"/>
      <c r="SLR996" s="45"/>
      <c r="SLS996" s="45"/>
      <c r="SLT996" s="45"/>
      <c r="SLU996" s="45"/>
      <c r="SLV996" s="45"/>
      <c r="SLW996" s="45"/>
      <c r="SLX996" s="45"/>
      <c r="SLY996" s="45"/>
      <c r="SLZ996" s="45"/>
      <c r="SMA996" s="45"/>
      <c r="SMB996" s="45"/>
      <c r="SMC996" s="45"/>
      <c r="SMD996" s="45"/>
      <c r="SME996" s="45"/>
      <c r="SMF996" s="45"/>
      <c r="SMG996" s="45"/>
      <c r="SMH996" s="45"/>
      <c r="SMI996" s="45"/>
      <c r="SMJ996" s="45"/>
      <c r="SMK996" s="45"/>
      <c r="SML996" s="45"/>
      <c r="SMM996" s="45"/>
      <c r="SMN996" s="45"/>
      <c r="SMO996" s="45"/>
      <c r="SMP996" s="45"/>
      <c r="SMQ996" s="45"/>
      <c r="SMR996" s="45"/>
      <c r="SMS996" s="45"/>
      <c r="SMT996" s="45"/>
      <c r="SMU996" s="45"/>
      <c r="SMV996" s="45"/>
      <c r="SMW996" s="45"/>
      <c r="SMX996" s="45"/>
      <c r="SMY996" s="45"/>
      <c r="SMZ996" s="45"/>
      <c r="SNA996" s="45"/>
      <c r="SNB996" s="45"/>
      <c r="SNC996" s="45"/>
      <c r="SND996" s="45"/>
      <c r="SNE996" s="45"/>
      <c r="SNF996" s="45"/>
      <c r="SNG996" s="45"/>
      <c r="SNH996" s="45"/>
      <c r="SNI996" s="45"/>
      <c r="SNJ996" s="45"/>
      <c r="SNK996" s="45"/>
      <c r="SNL996" s="45"/>
      <c r="SNM996" s="45"/>
      <c r="SNN996" s="45"/>
      <c r="SNO996" s="45"/>
      <c r="SNP996" s="45"/>
      <c r="SNQ996" s="45"/>
      <c r="SNR996" s="45"/>
      <c r="SNS996" s="45"/>
      <c r="SNT996" s="45"/>
      <c r="SNU996" s="45"/>
      <c r="SNV996" s="45"/>
      <c r="SNW996" s="45"/>
      <c r="SNX996" s="45"/>
      <c r="SNY996" s="45"/>
      <c r="SNZ996" s="45"/>
      <c r="SOA996" s="45"/>
      <c r="SOB996" s="45"/>
      <c r="SOC996" s="45"/>
      <c r="SOD996" s="45"/>
      <c r="SOE996" s="45"/>
      <c r="SOF996" s="45"/>
      <c r="SOG996" s="45"/>
      <c r="SOH996" s="45"/>
      <c r="SOI996" s="45"/>
      <c r="SOJ996" s="45"/>
      <c r="SOK996" s="45"/>
      <c r="SOL996" s="45"/>
      <c r="SOM996" s="45"/>
      <c r="SON996" s="45"/>
      <c r="SOO996" s="45"/>
      <c r="SOP996" s="45"/>
      <c r="SOQ996" s="45"/>
      <c r="SOR996" s="45"/>
      <c r="SOS996" s="45"/>
      <c r="SOT996" s="45"/>
      <c r="SOU996" s="45"/>
      <c r="SOV996" s="45"/>
      <c r="SOW996" s="45"/>
      <c r="SOX996" s="45"/>
      <c r="SOY996" s="45"/>
      <c r="SOZ996" s="45"/>
      <c r="SPA996" s="45"/>
      <c r="SPB996" s="45"/>
      <c r="SPC996" s="45"/>
      <c r="SPD996" s="45"/>
      <c r="SPE996" s="45"/>
      <c r="SPF996" s="45"/>
      <c r="SPG996" s="45"/>
      <c r="SPH996" s="45"/>
      <c r="SPI996" s="45"/>
      <c r="SPJ996" s="45"/>
      <c r="SPK996" s="45"/>
      <c r="SPL996" s="45"/>
      <c r="SPM996" s="45"/>
      <c r="SPN996" s="45"/>
      <c r="SPO996" s="45"/>
      <c r="SPP996" s="45"/>
      <c r="SPQ996" s="45"/>
      <c r="SPR996" s="45"/>
      <c r="SPS996" s="45"/>
      <c r="SPT996" s="45"/>
      <c r="SPU996" s="45"/>
      <c r="SPV996" s="45"/>
      <c r="SPW996" s="45"/>
      <c r="SPX996" s="45"/>
      <c r="SPY996" s="45"/>
      <c r="SPZ996" s="45"/>
      <c r="SQA996" s="45"/>
      <c r="SQB996" s="45"/>
      <c r="SQC996" s="45"/>
      <c r="SQD996" s="45"/>
      <c r="SQE996" s="45"/>
      <c r="SQF996" s="45"/>
      <c r="SQG996" s="45"/>
      <c r="SQH996" s="45"/>
      <c r="SQI996" s="45"/>
      <c r="SQJ996" s="45"/>
      <c r="SQK996" s="45"/>
      <c r="SQL996" s="45"/>
      <c r="SQM996" s="45"/>
      <c r="SQN996" s="45"/>
      <c r="SQO996" s="45"/>
      <c r="SQP996" s="45"/>
      <c r="SQQ996" s="45"/>
      <c r="SQR996" s="45"/>
      <c r="SQS996" s="45"/>
      <c r="SQT996" s="45"/>
      <c r="SQU996" s="45"/>
      <c r="SQV996" s="45"/>
      <c r="SQW996" s="45"/>
      <c r="SQX996" s="45"/>
      <c r="SQY996" s="45"/>
      <c r="SQZ996" s="45"/>
      <c r="SRA996" s="45"/>
      <c r="SRB996" s="45"/>
      <c r="SRC996" s="45"/>
      <c r="SRD996" s="45"/>
      <c r="SRE996" s="45"/>
      <c r="SRF996" s="45"/>
      <c r="SRG996" s="45"/>
      <c r="SRH996" s="45"/>
      <c r="SRI996" s="45"/>
      <c r="SRJ996" s="45"/>
      <c r="SRK996" s="45"/>
      <c r="SRL996" s="45"/>
      <c r="SRM996" s="45"/>
      <c r="SRN996" s="45"/>
      <c r="SRO996" s="45"/>
      <c r="SRP996" s="45"/>
      <c r="SRQ996" s="45"/>
      <c r="SRR996" s="45"/>
      <c r="SRS996" s="45"/>
      <c r="SRT996" s="45"/>
      <c r="SRU996" s="45"/>
      <c r="SRV996" s="45"/>
      <c r="SRW996" s="45"/>
      <c r="SRX996" s="45"/>
      <c r="SRY996" s="45"/>
      <c r="SRZ996" s="45"/>
      <c r="SSA996" s="45"/>
      <c r="SSB996" s="45"/>
      <c r="SSC996" s="45"/>
      <c r="SSD996" s="45"/>
      <c r="SSE996" s="45"/>
      <c r="SSF996" s="45"/>
      <c r="SSG996" s="45"/>
      <c r="SSH996" s="45"/>
      <c r="SSI996" s="45"/>
      <c r="SSJ996" s="45"/>
      <c r="SSK996" s="45"/>
      <c r="SSL996" s="45"/>
      <c r="SSM996" s="45"/>
      <c r="SSN996" s="45"/>
      <c r="SSO996" s="45"/>
      <c r="SSP996" s="45"/>
      <c r="SSQ996" s="45"/>
      <c r="SSR996" s="45"/>
      <c r="SSS996" s="45"/>
      <c r="SST996" s="45"/>
      <c r="SSU996" s="45"/>
      <c r="SSV996" s="45"/>
      <c r="SSW996" s="45"/>
      <c r="SSX996" s="45"/>
      <c r="SSY996" s="45"/>
      <c r="SSZ996" s="45"/>
      <c r="STA996" s="45"/>
      <c r="STB996" s="45"/>
      <c r="STC996" s="45"/>
      <c r="STD996" s="45"/>
      <c r="STE996" s="45"/>
      <c r="STF996" s="45"/>
      <c r="STG996" s="45"/>
      <c r="STH996" s="45"/>
      <c r="STI996" s="45"/>
      <c r="STJ996" s="45"/>
      <c r="STK996" s="45"/>
      <c r="STL996" s="45"/>
      <c r="STM996" s="45"/>
      <c r="STN996" s="45"/>
      <c r="STO996" s="45"/>
      <c r="STP996" s="45"/>
      <c r="STQ996" s="45"/>
      <c r="STR996" s="45"/>
      <c r="STS996" s="45"/>
      <c r="STT996" s="45"/>
      <c r="STU996" s="45"/>
      <c r="STV996" s="45"/>
      <c r="STW996" s="45"/>
      <c r="STX996" s="45"/>
      <c r="STY996" s="45"/>
      <c r="STZ996" s="45"/>
      <c r="SUA996" s="45"/>
      <c r="SUB996" s="45"/>
      <c r="SUC996" s="45"/>
      <c r="SUD996" s="45"/>
      <c r="SUE996" s="45"/>
      <c r="SUF996" s="45"/>
      <c r="SUG996" s="45"/>
      <c r="SUH996" s="45"/>
      <c r="SUI996" s="45"/>
      <c r="SUJ996" s="45"/>
      <c r="SUK996" s="45"/>
      <c r="SUL996" s="45"/>
      <c r="SUM996" s="45"/>
      <c r="SUN996" s="45"/>
      <c r="SUO996" s="45"/>
      <c r="SUP996" s="45"/>
      <c r="SUQ996" s="45"/>
      <c r="SUR996" s="45"/>
      <c r="SUS996" s="45"/>
      <c r="SUT996" s="45"/>
      <c r="SUU996" s="45"/>
      <c r="SUV996" s="45"/>
      <c r="SUW996" s="45"/>
      <c r="SUX996" s="45"/>
      <c r="SUY996" s="45"/>
      <c r="SUZ996" s="45"/>
      <c r="SVA996" s="45"/>
      <c r="SVB996" s="45"/>
      <c r="SVC996" s="45"/>
      <c r="SVD996" s="45"/>
      <c r="SVE996" s="45"/>
      <c r="SVF996" s="45"/>
      <c r="SVG996" s="45"/>
      <c r="SVH996" s="45"/>
      <c r="SVI996" s="45"/>
      <c r="SVJ996" s="45"/>
      <c r="SVK996" s="45"/>
      <c r="SVL996" s="45"/>
      <c r="SVM996" s="45"/>
      <c r="SVN996" s="45"/>
      <c r="SVO996" s="45"/>
      <c r="SVP996" s="45"/>
      <c r="SVQ996" s="45"/>
      <c r="SVR996" s="45"/>
      <c r="SVS996" s="45"/>
      <c r="SVT996" s="45"/>
      <c r="SVU996" s="45"/>
      <c r="SVV996" s="45"/>
      <c r="SVW996" s="45"/>
      <c r="SVX996" s="45"/>
      <c r="SVY996" s="45"/>
      <c r="SVZ996" s="45"/>
      <c r="SWA996" s="45"/>
      <c r="SWB996" s="45"/>
      <c r="SWC996" s="45"/>
      <c r="SWD996" s="45"/>
      <c r="SWE996" s="45"/>
      <c r="SWF996" s="45"/>
      <c r="SWG996" s="45"/>
      <c r="SWH996" s="45"/>
      <c r="SWI996" s="45"/>
      <c r="SWJ996" s="45"/>
      <c r="SWK996" s="45"/>
      <c r="SWL996" s="45"/>
      <c r="SWM996" s="45"/>
      <c r="SWN996" s="45"/>
      <c r="SWO996" s="45"/>
      <c r="SWP996" s="45"/>
      <c r="SWQ996" s="45"/>
      <c r="SWR996" s="45"/>
      <c r="SWS996" s="45"/>
      <c r="SWT996" s="45"/>
      <c r="SWU996" s="45"/>
      <c r="SWV996" s="45"/>
      <c r="SWW996" s="45"/>
      <c r="SWX996" s="45"/>
      <c r="SWY996" s="45"/>
      <c r="SWZ996" s="45"/>
      <c r="SXA996" s="45"/>
      <c r="SXB996" s="45"/>
      <c r="SXC996" s="45"/>
      <c r="SXD996" s="45"/>
      <c r="SXE996" s="45"/>
      <c r="SXF996" s="45"/>
      <c r="SXG996" s="45"/>
      <c r="SXH996" s="45"/>
      <c r="SXI996" s="45"/>
      <c r="SXJ996" s="45"/>
      <c r="SXK996" s="45"/>
      <c r="SXL996" s="45"/>
      <c r="SXM996" s="45"/>
      <c r="SXN996" s="45"/>
      <c r="SXO996" s="45"/>
      <c r="SXP996" s="45"/>
      <c r="SXQ996" s="45"/>
      <c r="SXR996" s="45"/>
      <c r="SXS996" s="45"/>
      <c r="SXT996" s="45"/>
      <c r="SXU996" s="45"/>
      <c r="SXV996" s="45"/>
      <c r="SXW996" s="45"/>
      <c r="SXX996" s="45"/>
      <c r="SXY996" s="45"/>
      <c r="SXZ996" s="45"/>
      <c r="SYA996" s="45"/>
      <c r="SYB996" s="45"/>
      <c r="SYC996" s="45"/>
      <c r="SYD996" s="45"/>
      <c r="SYE996" s="45"/>
      <c r="SYF996" s="45"/>
      <c r="SYG996" s="45"/>
      <c r="SYH996" s="45"/>
      <c r="SYI996" s="45"/>
      <c r="SYJ996" s="45"/>
      <c r="SYK996" s="45"/>
      <c r="SYL996" s="45"/>
      <c r="SYM996" s="45"/>
      <c r="SYN996" s="45"/>
      <c r="SYO996" s="45"/>
      <c r="SYP996" s="45"/>
      <c r="SYQ996" s="45"/>
      <c r="SYR996" s="45"/>
      <c r="SYS996" s="45"/>
      <c r="SYT996" s="45"/>
      <c r="SYU996" s="45"/>
      <c r="SYV996" s="45"/>
      <c r="SYW996" s="45"/>
      <c r="SYX996" s="45"/>
      <c r="SYY996" s="45"/>
      <c r="SYZ996" s="45"/>
      <c r="SZA996" s="45"/>
      <c r="SZB996" s="45"/>
      <c r="SZC996" s="45"/>
      <c r="SZD996" s="45"/>
      <c r="SZE996" s="45"/>
      <c r="SZF996" s="45"/>
      <c r="SZG996" s="45"/>
      <c r="SZH996" s="45"/>
      <c r="SZI996" s="45"/>
      <c r="SZJ996" s="45"/>
      <c r="SZK996" s="45"/>
      <c r="SZL996" s="45"/>
      <c r="SZM996" s="45"/>
      <c r="SZN996" s="45"/>
      <c r="SZO996" s="45"/>
      <c r="SZP996" s="45"/>
      <c r="SZQ996" s="45"/>
      <c r="SZR996" s="45"/>
      <c r="SZS996" s="45"/>
      <c r="SZT996" s="45"/>
      <c r="SZU996" s="45"/>
      <c r="SZV996" s="45"/>
      <c r="SZW996" s="45"/>
      <c r="SZX996" s="45"/>
      <c r="SZY996" s="45"/>
      <c r="SZZ996" s="45"/>
      <c r="TAA996" s="45"/>
      <c r="TAB996" s="45"/>
      <c r="TAC996" s="45"/>
      <c r="TAD996" s="45"/>
      <c r="TAE996" s="45"/>
      <c r="TAF996" s="45"/>
      <c r="TAG996" s="45"/>
      <c r="TAH996" s="45"/>
      <c r="TAI996" s="45"/>
      <c r="TAJ996" s="45"/>
      <c r="TAK996" s="45"/>
      <c r="TAL996" s="45"/>
      <c r="TAM996" s="45"/>
      <c r="TAN996" s="45"/>
      <c r="TAO996" s="45"/>
      <c r="TAP996" s="45"/>
      <c r="TAQ996" s="45"/>
      <c r="TAR996" s="45"/>
      <c r="TAS996" s="45"/>
      <c r="TAT996" s="45"/>
      <c r="TAU996" s="45"/>
      <c r="TAV996" s="45"/>
      <c r="TAW996" s="45"/>
      <c r="TAX996" s="45"/>
      <c r="TAY996" s="45"/>
      <c r="TAZ996" s="45"/>
      <c r="TBA996" s="45"/>
      <c r="TBB996" s="45"/>
      <c r="TBC996" s="45"/>
      <c r="TBD996" s="45"/>
      <c r="TBE996" s="45"/>
      <c r="TBF996" s="45"/>
      <c r="TBG996" s="45"/>
      <c r="TBH996" s="45"/>
      <c r="TBI996" s="45"/>
      <c r="TBJ996" s="45"/>
      <c r="TBK996" s="45"/>
      <c r="TBL996" s="45"/>
      <c r="TBM996" s="45"/>
      <c r="TBN996" s="45"/>
      <c r="TBO996" s="45"/>
      <c r="TBP996" s="45"/>
      <c r="TBQ996" s="45"/>
      <c r="TBR996" s="45"/>
      <c r="TBS996" s="45"/>
      <c r="TBT996" s="45"/>
      <c r="TBU996" s="45"/>
      <c r="TBV996" s="45"/>
      <c r="TBW996" s="45"/>
      <c r="TBX996" s="45"/>
      <c r="TBY996" s="45"/>
      <c r="TBZ996" s="45"/>
      <c r="TCA996" s="45"/>
      <c r="TCB996" s="45"/>
      <c r="TCC996" s="45"/>
      <c r="TCD996" s="45"/>
      <c r="TCE996" s="45"/>
      <c r="TCF996" s="45"/>
      <c r="TCG996" s="45"/>
      <c r="TCH996" s="45"/>
      <c r="TCI996" s="45"/>
      <c r="TCJ996" s="45"/>
      <c r="TCK996" s="45"/>
      <c r="TCL996" s="45"/>
      <c r="TCM996" s="45"/>
      <c r="TCN996" s="45"/>
      <c r="TCO996" s="45"/>
      <c r="TCP996" s="45"/>
      <c r="TCQ996" s="45"/>
      <c r="TCR996" s="45"/>
      <c r="TCS996" s="45"/>
      <c r="TCT996" s="45"/>
      <c r="TCU996" s="45"/>
      <c r="TCV996" s="45"/>
      <c r="TCW996" s="45"/>
      <c r="TCX996" s="45"/>
      <c r="TCY996" s="45"/>
      <c r="TCZ996" s="45"/>
      <c r="TDA996" s="45"/>
      <c r="TDB996" s="45"/>
      <c r="TDC996" s="45"/>
      <c r="TDD996" s="45"/>
      <c r="TDE996" s="45"/>
      <c r="TDF996" s="45"/>
      <c r="TDG996" s="45"/>
      <c r="TDH996" s="45"/>
      <c r="TDI996" s="45"/>
      <c r="TDJ996" s="45"/>
      <c r="TDK996" s="45"/>
      <c r="TDL996" s="45"/>
      <c r="TDM996" s="45"/>
      <c r="TDN996" s="45"/>
      <c r="TDO996" s="45"/>
      <c r="TDP996" s="45"/>
      <c r="TDQ996" s="45"/>
      <c r="TDR996" s="45"/>
      <c r="TDS996" s="45"/>
      <c r="TDT996" s="45"/>
      <c r="TDU996" s="45"/>
      <c r="TDV996" s="45"/>
      <c r="TDW996" s="45"/>
      <c r="TDX996" s="45"/>
      <c r="TDY996" s="45"/>
      <c r="TDZ996" s="45"/>
      <c r="TEA996" s="45"/>
      <c r="TEB996" s="45"/>
      <c r="TEC996" s="45"/>
      <c r="TED996" s="45"/>
      <c r="TEE996" s="45"/>
      <c r="TEF996" s="45"/>
      <c r="TEG996" s="45"/>
      <c r="TEH996" s="45"/>
      <c r="TEI996" s="45"/>
      <c r="TEJ996" s="45"/>
      <c r="TEK996" s="45"/>
      <c r="TEL996" s="45"/>
      <c r="TEM996" s="45"/>
      <c r="TEN996" s="45"/>
      <c r="TEO996" s="45"/>
      <c r="TEP996" s="45"/>
      <c r="TEQ996" s="45"/>
      <c r="TER996" s="45"/>
      <c r="TES996" s="45"/>
      <c r="TET996" s="45"/>
      <c r="TEU996" s="45"/>
      <c r="TEV996" s="45"/>
      <c r="TEW996" s="45"/>
      <c r="TEX996" s="45"/>
      <c r="TEY996" s="45"/>
      <c r="TEZ996" s="45"/>
      <c r="TFA996" s="45"/>
      <c r="TFB996" s="45"/>
      <c r="TFC996" s="45"/>
      <c r="TFD996" s="45"/>
      <c r="TFE996" s="45"/>
      <c r="TFF996" s="45"/>
      <c r="TFG996" s="45"/>
      <c r="TFH996" s="45"/>
      <c r="TFI996" s="45"/>
      <c r="TFJ996" s="45"/>
      <c r="TFK996" s="45"/>
      <c r="TFL996" s="45"/>
      <c r="TFM996" s="45"/>
      <c r="TFN996" s="45"/>
      <c r="TFO996" s="45"/>
      <c r="TFP996" s="45"/>
      <c r="TFQ996" s="45"/>
      <c r="TFR996" s="45"/>
      <c r="TFS996" s="45"/>
      <c r="TFT996" s="45"/>
      <c r="TFU996" s="45"/>
      <c r="TFV996" s="45"/>
      <c r="TFW996" s="45"/>
      <c r="TFX996" s="45"/>
      <c r="TFY996" s="45"/>
      <c r="TFZ996" s="45"/>
      <c r="TGA996" s="45"/>
      <c r="TGB996" s="45"/>
      <c r="TGC996" s="45"/>
      <c r="TGD996" s="45"/>
      <c r="TGE996" s="45"/>
      <c r="TGF996" s="45"/>
      <c r="TGG996" s="45"/>
      <c r="TGH996" s="45"/>
      <c r="TGI996" s="45"/>
      <c r="TGJ996" s="45"/>
      <c r="TGK996" s="45"/>
      <c r="TGL996" s="45"/>
      <c r="TGM996" s="45"/>
      <c r="TGN996" s="45"/>
      <c r="TGO996" s="45"/>
      <c r="TGP996" s="45"/>
      <c r="TGQ996" s="45"/>
      <c r="TGR996" s="45"/>
      <c r="TGS996" s="45"/>
      <c r="TGT996" s="45"/>
      <c r="TGU996" s="45"/>
      <c r="TGV996" s="45"/>
      <c r="TGW996" s="45"/>
      <c r="TGX996" s="45"/>
      <c r="TGY996" s="45"/>
      <c r="TGZ996" s="45"/>
      <c r="THA996" s="45"/>
      <c r="THB996" s="45"/>
      <c r="THC996" s="45"/>
      <c r="THD996" s="45"/>
      <c r="THE996" s="45"/>
      <c r="THF996" s="45"/>
      <c r="THG996" s="45"/>
      <c r="THH996" s="45"/>
      <c r="THI996" s="45"/>
      <c r="THJ996" s="45"/>
      <c r="THK996" s="45"/>
      <c r="THL996" s="45"/>
      <c r="THM996" s="45"/>
      <c r="THN996" s="45"/>
      <c r="THO996" s="45"/>
      <c r="THP996" s="45"/>
      <c r="THQ996" s="45"/>
      <c r="THR996" s="45"/>
      <c r="THS996" s="45"/>
      <c r="THT996" s="45"/>
      <c r="THU996" s="45"/>
      <c r="THV996" s="45"/>
      <c r="THW996" s="45"/>
      <c r="THX996" s="45"/>
      <c r="THY996" s="45"/>
      <c r="THZ996" s="45"/>
      <c r="TIA996" s="45"/>
      <c r="TIB996" s="45"/>
      <c r="TIC996" s="45"/>
      <c r="TID996" s="45"/>
      <c r="TIE996" s="45"/>
      <c r="TIF996" s="45"/>
      <c r="TIG996" s="45"/>
      <c r="TIH996" s="45"/>
      <c r="TII996" s="45"/>
      <c r="TIJ996" s="45"/>
      <c r="TIK996" s="45"/>
      <c r="TIL996" s="45"/>
      <c r="TIM996" s="45"/>
      <c r="TIN996" s="45"/>
      <c r="TIO996" s="45"/>
      <c r="TIP996" s="45"/>
      <c r="TIQ996" s="45"/>
      <c r="TIR996" s="45"/>
      <c r="TIS996" s="45"/>
      <c r="TIT996" s="45"/>
      <c r="TIU996" s="45"/>
      <c r="TIV996" s="45"/>
      <c r="TIW996" s="45"/>
      <c r="TIX996" s="45"/>
      <c r="TIY996" s="45"/>
      <c r="TIZ996" s="45"/>
      <c r="TJA996" s="45"/>
      <c r="TJB996" s="45"/>
      <c r="TJC996" s="45"/>
      <c r="TJD996" s="45"/>
      <c r="TJE996" s="45"/>
      <c r="TJF996" s="45"/>
      <c r="TJG996" s="45"/>
      <c r="TJH996" s="45"/>
      <c r="TJI996" s="45"/>
      <c r="TJJ996" s="45"/>
      <c r="TJK996" s="45"/>
      <c r="TJL996" s="45"/>
      <c r="TJM996" s="45"/>
      <c r="TJN996" s="45"/>
      <c r="TJO996" s="45"/>
      <c r="TJP996" s="45"/>
      <c r="TJQ996" s="45"/>
      <c r="TJR996" s="45"/>
      <c r="TJS996" s="45"/>
      <c r="TJT996" s="45"/>
      <c r="TJU996" s="45"/>
      <c r="TJV996" s="45"/>
      <c r="TJW996" s="45"/>
      <c r="TJX996" s="45"/>
      <c r="TJY996" s="45"/>
      <c r="TJZ996" s="45"/>
      <c r="TKA996" s="45"/>
      <c r="TKB996" s="45"/>
      <c r="TKC996" s="45"/>
      <c r="TKD996" s="45"/>
      <c r="TKE996" s="45"/>
      <c r="TKF996" s="45"/>
      <c r="TKG996" s="45"/>
      <c r="TKH996" s="45"/>
      <c r="TKI996" s="45"/>
      <c r="TKJ996" s="45"/>
      <c r="TKK996" s="45"/>
      <c r="TKL996" s="45"/>
      <c r="TKM996" s="45"/>
      <c r="TKN996" s="45"/>
      <c r="TKO996" s="45"/>
      <c r="TKP996" s="45"/>
      <c r="TKQ996" s="45"/>
      <c r="TKR996" s="45"/>
      <c r="TKS996" s="45"/>
      <c r="TKT996" s="45"/>
      <c r="TKU996" s="45"/>
      <c r="TKV996" s="45"/>
      <c r="TKW996" s="45"/>
      <c r="TKX996" s="45"/>
      <c r="TKY996" s="45"/>
      <c r="TKZ996" s="45"/>
      <c r="TLA996" s="45"/>
      <c r="TLB996" s="45"/>
      <c r="TLC996" s="45"/>
      <c r="TLD996" s="45"/>
      <c r="TLE996" s="45"/>
      <c r="TLF996" s="45"/>
      <c r="TLG996" s="45"/>
      <c r="TLH996" s="45"/>
      <c r="TLI996" s="45"/>
      <c r="TLJ996" s="45"/>
      <c r="TLK996" s="45"/>
      <c r="TLL996" s="45"/>
      <c r="TLM996" s="45"/>
      <c r="TLN996" s="45"/>
      <c r="TLO996" s="45"/>
      <c r="TLP996" s="45"/>
      <c r="TLQ996" s="45"/>
      <c r="TLR996" s="45"/>
      <c r="TLS996" s="45"/>
      <c r="TLT996" s="45"/>
      <c r="TLU996" s="45"/>
      <c r="TLV996" s="45"/>
      <c r="TLW996" s="45"/>
      <c r="TLX996" s="45"/>
      <c r="TLY996" s="45"/>
      <c r="TLZ996" s="45"/>
      <c r="TMA996" s="45"/>
      <c r="TMB996" s="45"/>
      <c r="TMC996" s="45"/>
      <c r="TMD996" s="45"/>
      <c r="TME996" s="45"/>
      <c r="TMF996" s="45"/>
      <c r="TMG996" s="45"/>
      <c r="TMH996" s="45"/>
      <c r="TMI996" s="45"/>
      <c r="TMJ996" s="45"/>
      <c r="TMK996" s="45"/>
      <c r="TML996" s="45"/>
      <c r="TMM996" s="45"/>
      <c r="TMN996" s="45"/>
      <c r="TMO996" s="45"/>
      <c r="TMP996" s="45"/>
      <c r="TMQ996" s="45"/>
      <c r="TMR996" s="45"/>
      <c r="TMS996" s="45"/>
      <c r="TMT996" s="45"/>
      <c r="TMU996" s="45"/>
      <c r="TMV996" s="45"/>
      <c r="TMW996" s="45"/>
      <c r="TMX996" s="45"/>
      <c r="TMY996" s="45"/>
      <c r="TMZ996" s="45"/>
      <c r="TNA996" s="45"/>
      <c r="TNB996" s="45"/>
      <c r="TNC996" s="45"/>
      <c r="TND996" s="45"/>
      <c r="TNE996" s="45"/>
      <c r="TNF996" s="45"/>
      <c r="TNG996" s="45"/>
      <c r="TNH996" s="45"/>
      <c r="TNI996" s="45"/>
      <c r="TNJ996" s="45"/>
      <c r="TNK996" s="45"/>
      <c r="TNL996" s="45"/>
      <c r="TNM996" s="45"/>
      <c r="TNN996" s="45"/>
      <c r="TNO996" s="45"/>
      <c r="TNP996" s="45"/>
      <c r="TNQ996" s="45"/>
      <c r="TNR996" s="45"/>
      <c r="TNS996" s="45"/>
      <c r="TNT996" s="45"/>
      <c r="TNU996" s="45"/>
      <c r="TNV996" s="45"/>
      <c r="TNW996" s="45"/>
      <c r="TNX996" s="45"/>
      <c r="TNY996" s="45"/>
      <c r="TNZ996" s="45"/>
      <c r="TOA996" s="45"/>
      <c r="TOB996" s="45"/>
      <c r="TOC996" s="45"/>
      <c r="TOD996" s="45"/>
      <c r="TOE996" s="45"/>
      <c r="TOF996" s="45"/>
      <c r="TOG996" s="45"/>
      <c r="TOH996" s="45"/>
      <c r="TOI996" s="45"/>
      <c r="TOJ996" s="45"/>
      <c r="TOK996" s="45"/>
      <c r="TOL996" s="45"/>
      <c r="TOM996" s="45"/>
      <c r="TON996" s="45"/>
      <c r="TOO996" s="45"/>
      <c r="TOP996" s="45"/>
      <c r="TOQ996" s="45"/>
      <c r="TOR996" s="45"/>
      <c r="TOS996" s="45"/>
      <c r="TOT996" s="45"/>
      <c r="TOU996" s="45"/>
      <c r="TOV996" s="45"/>
      <c r="TOW996" s="45"/>
      <c r="TOX996" s="45"/>
      <c r="TOY996" s="45"/>
      <c r="TOZ996" s="45"/>
      <c r="TPA996" s="45"/>
      <c r="TPB996" s="45"/>
      <c r="TPC996" s="45"/>
      <c r="TPD996" s="45"/>
      <c r="TPE996" s="45"/>
      <c r="TPF996" s="45"/>
      <c r="TPG996" s="45"/>
      <c r="TPH996" s="45"/>
      <c r="TPI996" s="45"/>
      <c r="TPJ996" s="45"/>
      <c r="TPK996" s="45"/>
      <c r="TPL996" s="45"/>
      <c r="TPM996" s="45"/>
      <c r="TPN996" s="45"/>
      <c r="TPO996" s="45"/>
      <c r="TPP996" s="45"/>
      <c r="TPQ996" s="45"/>
      <c r="TPR996" s="45"/>
      <c r="TPS996" s="45"/>
      <c r="TPT996" s="45"/>
      <c r="TPU996" s="45"/>
      <c r="TPV996" s="45"/>
      <c r="TPW996" s="45"/>
      <c r="TPX996" s="45"/>
      <c r="TPY996" s="45"/>
      <c r="TPZ996" s="45"/>
      <c r="TQA996" s="45"/>
      <c r="TQB996" s="45"/>
      <c r="TQC996" s="45"/>
      <c r="TQD996" s="45"/>
      <c r="TQE996" s="45"/>
      <c r="TQF996" s="45"/>
      <c r="TQG996" s="45"/>
      <c r="TQH996" s="45"/>
      <c r="TQI996" s="45"/>
      <c r="TQJ996" s="45"/>
      <c r="TQK996" s="45"/>
      <c r="TQL996" s="45"/>
      <c r="TQM996" s="45"/>
      <c r="TQN996" s="45"/>
      <c r="TQO996" s="45"/>
      <c r="TQP996" s="45"/>
      <c r="TQQ996" s="45"/>
      <c r="TQR996" s="45"/>
      <c r="TQS996" s="45"/>
      <c r="TQT996" s="45"/>
      <c r="TQU996" s="45"/>
      <c r="TQV996" s="45"/>
      <c r="TQW996" s="45"/>
      <c r="TQX996" s="45"/>
      <c r="TQY996" s="45"/>
      <c r="TQZ996" s="45"/>
      <c r="TRA996" s="45"/>
      <c r="TRB996" s="45"/>
      <c r="TRC996" s="45"/>
      <c r="TRD996" s="45"/>
      <c r="TRE996" s="45"/>
      <c r="TRF996" s="45"/>
      <c r="TRG996" s="45"/>
      <c r="TRH996" s="45"/>
      <c r="TRI996" s="45"/>
      <c r="TRJ996" s="45"/>
      <c r="TRK996" s="45"/>
      <c r="TRL996" s="45"/>
      <c r="TRM996" s="45"/>
      <c r="TRN996" s="45"/>
      <c r="TRO996" s="45"/>
      <c r="TRP996" s="45"/>
      <c r="TRQ996" s="45"/>
      <c r="TRR996" s="45"/>
      <c r="TRS996" s="45"/>
      <c r="TRT996" s="45"/>
      <c r="TRU996" s="45"/>
      <c r="TRV996" s="45"/>
      <c r="TRW996" s="45"/>
      <c r="TRX996" s="45"/>
      <c r="TRY996" s="45"/>
      <c r="TRZ996" s="45"/>
      <c r="TSA996" s="45"/>
      <c r="TSB996" s="45"/>
      <c r="TSC996" s="45"/>
      <c r="TSD996" s="45"/>
      <c r="TSE996" s="45"/>
      <c r="TSF996" s="45"/>
      <c r="TSG996" s="45"/>
      <c r="TSH996" s="45"/>
      <c r="TSI996" s="45"/>
      <c r="TSJ996" s="45"/>
      <c r="TSK996" s="45"/>
      <c r="TSL996" s="45"/>
      <c r="TSM996" s="45"/>
      <c r="TSN996" s="45"/>
      <c r="TSO996" s="45"/>
      <c r="TSP996" s="45"/>
      <c r="TSQ996" s="45"/>
      <c r="TSR996" s="45"/>
      <c r="TSS996" s="45"/>
      <c r="TST996" s="45"/>
      <c r="TSU996" s="45"/>
      <c r="TSV996" s="45"/>
      <c r="TSW996" s="45"/>
      <c r="TSX996" s="45"/>
      <c r="TSY996" s="45"/>
      <c r="TSZ996" s="45"/>
      <c r="TTA996" s="45"/>
      <c r="TTB996" s="45"/>
      <c r="TTC996" s="45"/>
      <c r="TTD996" s="45"/>
      <c r="TTE996" s="45"/>
      <c r="TTF996" s="45"/>
      <c r="TTG996" s="45"/>
      <c r="TTH996" s="45"/>
      <c r="TTI996" s="45"/>
      <c r="TTJ996" s="45"/>
      <c r="TTK996" s="45"/>
      <c r="TTL996" s="45"/>
      <c r="TTM996" s="45"/>
      <c r="TTN996" s="45"/>
      <c r="TTO996" s="45"/>
      <c r="TTP996" s="45"/>
      <c r="TTQ996" s="45"/>
      <c r="TTR996" s="45"/>
      <c r="TTS996" s="45"/>
      <c r="TTT996" s="45"/>
      <c r="TTU996" s="45"/>
      <c r="TTV996" s="45"/>
      <c r="TTW996" s="45"/>
      <c r="TTX996" s="45"/>
      <c r="TTY996" s="45"/>
      <c r="TTZ996" s="45"/>
      <c r="TUA996" s="45"/>
      <c r="TUB996" s="45"/>
      <c r="TUC996" s="45"/>
      <c r="TUD996" s="45"/>
      <c r="TUE996" s="45"/>
      <c r="TUF996" s="45"/>
      <c r="TUG996" s="45"/>
      <c r="TUH996" s="45"/>
      <c r="TUI996" s="45"/>
      <c r="TUJ996" s="45"/>
      <c r="TUK996" s="45"/>
      <c r="TUL996" s="45"/>
      <c r="TUM996" s="45"/>
      <c r="TUN996" s="45"/>
      <c r="TUO996" s="45"/>
      <c r="TUP996" s="45"/>
      <c r="TUQ996" s="45"/>
      <c r="TUR996" s="45"/>
      <c r="TUS996" s="45"/>
      <c r="TUT996" s="45"/>
      <c r="TUU996" s="45"/>
      <c r="TUV996" s="45"/>
      <c r="TUW996" s="45"/>
      <c r="TUX996" s="45"/>
      <c r="TUY996" s="45"/>
      <c r="TUZ996" s="45"/>
      <c r="TVA996" s="45"/>
      <c r="TVB996" s="45"/>
      <c r="TVC996" s="45"/>
      <c r="TVD996" s="45"/>
      <c r="TVE996" s="45"/>
      <c r="TVF996" s="45"/>
      <c r="TVG996" s="45"/>
      <c r="TVH996" s="45"/>
      <c r="TVI996" s="45"/>
      <c r="TVJ996" s="45"/>
      <c r="TVK996" s="45"/>
      <c r="TVL996" s="45"/>
      <c r="TVM996" s="45"/>
      <c r="TVN996" s="45"/>
      <c r="TVO996" s="45"/>
      <c r="TVP996" s="45"/>
      <c r="TVQ996" s="45"/>
      <c r="TVR996" s="45"/>
      <c r="TVS996" s="45"/>
      <c r="TVT996" s="45"/>
      <c r="TVU996" s="45"/>
      <c r="TVV996" s="45"/>
      <c r="TVW996" s="45"/>
      <c r="TVX996" s="45"/>
      <c r="TVY996" s="45"/>
      <c r="TVZ996" s="45"/>
      <c r="TWA996" s="45"/>
      <c r="TWB996" s="45"/>
      <c r="TWC996" s="45"/>
      <c r="TWD996" s="45"/>
      <c r="TWE996" s="45"/>
      <c r="TWF996" s="45"/>
      <c r="TWG996" s="45"/>
      <c r="TWH996" s="45"/>
      <c r="TWI996" s="45"/>
      <c r="TWJ996" s="45"/>
      <c r="TWK996" s="45"/>
      <c r="TWL996" s="45"/>
      <c r="TWM996" s="45"/>
      <c r="TWN996" s="45"/>
      <c r="TWO996" s="45"/>
      <c r="TWP996" s="45"/>
      <c r="TWQ996" s="45"/>
      <c r="TWR996" s="45"/>
      <c r="TWS996" s="45"/>
      <c r="TWT996" s="45"/>
      <c r="TWU996" s="45"/>
      <c r="TWV996" s="45"/>
      <c r="TWW996" s="45"/>
      <c r="TWX996" s="45"/>
      <c r="TWY996" s="45"/>
      <c r="TWZ996" s="45"/>
      <c r="TXA996" s="45"/>
      <c r="TXB996" s="45"/>
      <c r="TXC996" s="45"/>
      <c r="TXD996" s="45"/>
      <c r="TXE996" s="45"/>
      <c r="TXF996" s="45"/>
      <c r="TXG996" s="45"/>
      <c r="TXH996" s="45"/>
      <c r="TXI996" s="45"/>
      <c r="TXJ996" s="45"/>
      <c r="TXK996" s="45"/>
      <c r="TXL996" s="45"/>
      <c r="TXM996" s="45"/>
      <c r="TXN996" s="45"/>
      <c r="TXO996" s="45"/>
      <c r="TXP996" s="45"/>
      <c r="TXQ996" s="45"/>
      <c r="TXR996" s="45"/>
      <c r="TXS996" s="45"/>
      <c r="TXT996" s="45"/>
      <c r="TXU996" s="45"/>
      <c r="TXV996" s="45"/>
      <c r="TXW996" s="45"/>
      <c r="TXX996" s="45"/>
      <c r="TXY996" s="45"/>
      <c r="TXZ996" s="45"/>
      <c r="TYA996" s="45"/>
      <c r="TYB996" s="45"/>
      <c r="TYC996" s="45"/>
      <c r="TYD996" s="45"/>
      <c r="TYE996" s="45"/>
      <c r="TYF996" s="45"/>
      <c r="TYG996" s="45"/>
      <c r="TYH996" s="45"/>
      <c r="TYI996" s="45"/>
      <c r="TYJ996" s="45"/>
      <c r="TYK996" s="45"/>
      <c r="TYL996" s="45"/>
      <c r="TYM996" s="45"/>
      <c r="TYN996" s="45"/>
      <c r="TYO996" s="45"/>
      <c r="TYP996" s="45"/>
      <c r="TYQ996" s="45"/>
      <c r="TYR996" s="45"/>
      <c r="TYS996" s="45"/>
      <c r="TYT996" s="45"/>
      <c r="TYU996" s="45"/>
      <c r="TYV996" s="45"/>
      <c r="TYW996" s="45"/>
      <c r="TYX996" s="45"/>
      <c r="TYY996" s="45"/>
      <c r="TYZ996" s="45"/>
      <c r="TZA996" s="45"/>
      <c r="TZB996" s="45"/>
      <c r="TZC996" s="45"/>
      <c r="TZD996" s="45"/>
      <c r="TZE996" s="45"/>
      <c r="TZF996" s="45"/>
      <c r="TZG996" s="45"/>
      <c r="TZH996" s="45"/>
      <c r="TZI996" s="45"/>
      <c r="TZJ996" s="45"/>
      <c r="TZK996" s="45"/>
      <c r="TZL996" s="45"/>
      <c r="TZM996" s="45"/>
      <c r="TZN996" s="45"/>
      <c r="TZO996" s="45"/>
      <c r="TZP996" s="45"/>
      <c r="TZQ996" s="45"/>
      <c r="TZR996" s="45"/>
      <c r="TZS996" s="45"/>
      <c r="TZT996" s="45"/>
      <c r="TZU996" s="45"/>
      <c r="TZV996" s="45"/>
      <c r="TZW996" s="45"/>
      <c r="TZX996" s="45"/>
      <c r="TZY996" s="45"/>
      <c r="TZZ996" s="45"/>
      <c r="UAA996" s="45"/>
      <c r="UAB996" s="45"/>
      <c r="UAC996" s="45"/>
      <c r="UAD996" s="45"/>
      <c r="UAE996" s="45"/>
      <c r="UAF996" s="45"/>
      <c r="UAG996" s="45"/>
      <c r="UAH996" s="45"/>
      <c r="UAI996" s="45"/>
      <c r="UAJ996" s="45"/>
      <c r="UAK996" s="45"/>
      <c r="UAL996" s="45"/>
      <c r="UAM996" s="45"/>
      <c r="UAN996" s="45"/>
      <c r="UAO996" s="45"/>
      <c r="UAP996" s="45"/>
      <c r="UAQ996" s="45"/>
      <c r="UAR996" s="45"/>
      <c r="UAS996" s="45"/>
      <c r="UAT996" s="45"/>
      <c r="UAU996" s="45"/>
      <c r="UAV996" s="45"/>
      <c r="UAW996" s="45"/>
      <c r="UAX996" s="45"/>
      <c r="UAY996" s="45"/>
      <c r="UAZ996" s="45"/>
      <c r="UBA996" s="45"/>
      <c r="UBB996" s="45"/>
      <c r="UBC996" s="45"/>
      <c r="UBD996" s="45"/>
      <c r="UBE996" s="45"/>
      <c r="UBF996" s="45"/>
      <c r="UBG996" s="45"/>
      <c r="UBH996" s="45"/>
      <c r="UBI996" s="45"/>
      <c r="UBJ996" s="45"/>
      <c r="UBK996" s="45"/>
      <c r="UBL996" s="45"/>
      <c r="UBM996" s="45"/>
      <c r="UBN996" s="45"/>
      <c r="UBO996" s="45"/>
      <c r="UBP996" s="45"/>
      <c r="UBQ996" s="45"/>
      <c r="UBR996" s="45"/>
      <c r="UBS996" s="45"/>
      <c r="UBT996" s="45"/>
      <c r="UBU996" s="45"/>
      <c r="UBV996" s="45"/>
      <c r="UBW996" s="45"/>
      <c r="UBX996" s="45"/>
      <c r="UBY996" s="45"/>
      <c r="UBZ996" s="45"/>
      <c r="UCA996" s="45"/>
      <c r="UCB996" s="45"/>
      <c r="UCC996" s="45"/>
      <c r="UCD996" s="45"/>
      <c r="UCE996" s="45"/>
      <c r="UCF996" s="45"/>
      <c r="UCG996" s="45"/>
      <c r="UCH996" s="45"/>
      <c r="UCI996" s="45"/>
      <c r="UCJ996" s="45"/>
      <c r="UCK996" s="45"/>
      <c r="UCL996" s="45"/>
      <c r="UCM996" s="45"/>
      <c r="UCN996" s="45"/>
      <c r="UCO996" s="45"/>
      <c r="UCP996" s="45"/>
      <c r="UCQ996" s="45"/>
      <c r="UCR996" s="45"/>
      <c r="UCS996" s="45"/>
      <c r="UCT996" s="45"/>
      <c r="UCU996" s="45"/>
      <c r="UCV996" s="45"/>
      <c r="UCW996" s="45"/>
      <c r="UCX996" s="45"/>
      <c r="UCY996" s="45"/>
      <c r="UCZ996" s="45"/>
      <c r="UDA996" s="45"/>
      <c r="UDB996" s="45"/>
      <c r="UDC996" s="45"/>
      <c r="UDD996" s="45"/>
      <c r="UDE996" s="45"/>
      <c r="UDF996" s="45"/>
      <c r="UDG996" s="45"/>
      <c r="UDH996" s="45"/>
      <c r="UDI996" s="45"/>
      <c r="UDJ996" s="45"/>
      <c r="UDK996" s="45"/>
      <c r="UDL996" s="45"/>
      <c r="UDM996" s="45"/>
      <c r="UDN996" s="45"/>
      <c r="UDO996" s="45"/>
      <c r="UDP996" s="45"/>
      <c r="UDQ996" s="45"/>
      <c r="UDR996" s="45"/>
      <c r="UDS996" s="45"/>
      <c r="UDT996" s="45"/>
      <c r="UDU996" s="45"/>
      <c r="UDV996" s="45"/>
      <c r="UDW996" s="45"/>
      <c r="UDX996" s="45"/>
      <c r="UDY996" s="45"/>
      <c r="UDZ996" s="45"/>
      <c r="UEA996" s="45"/>
      <c r="UEB996" s="45"/>
      <c r="UEC996" s="45"/>
      <c r="UED996" s="45"/>
      <c r="UEE996" s="45"/>
      <c r="UEF996" s="45"/>
      <c r="UEG996" s="45"/>
      <c r="UEH996" s="45"/>
      <c r="UEI996" s="45"/>
      <c r="UEJ996" s="45"/>
      <c r="UEK996" s="45"/>
      <c r="UEL996" s="45"/>
      <c r="UEM996" s="45"/>
      <c r="UEN996" s="45"/>
      <c r="UEO996" s="45"/>
      <c r="UEP996" s="45"/>
      <c r="UEQ996" s="45"/>
      <c r="UER996" s="45"/>
      <c r="UES996" s="45"/>
      <c r="UET996" s="45"/>
      <c r="UEU996" s="45"/>
      <c r="UEV996" s="45"/>
      <c r="UEW996" s="45"/>
      <c r="UEX996" s="45"/>
      <c r="UEY996" s="45"/>
      <c r="UEZ996" s="45"/>
      <c r="UFA996" s="45"/>
      <c r="UFB996" s="45"/>
      <c r="UFC996" s="45"/>
      <c r="UFD996" s="45"/>
      <c r="UFE996" s="45"/>
      <c r="UFF996" s="45"/>
      <c r="UFG996" s="45"/>
      <c r="UFH996" s="45"/>
      <c r="UFI996" s="45"/>
      <c r="UFJ996" s="45"/>
      <c r="UFK996" s="45"/>
      <c r="UFL996" s="45"/>
      <c r="UFM996" s="45"/>
      <c r="UFN996" s="45"/>
      <c r="UFO996" s="45"/>
      <c r="UFP996" s="45"/>
      <c r="UFQ996" s="45"/>
      <c r="UFR996" s="45"/>
      <c r="UFS996" s="45"/>
      <c r="UFT996" s="45"/>
      <c r="UFU996" s="45"/>
      <c r="UFV996" s="45"/>
      <c r="UFW996" s="45"/>
      <c r="UFX996" s="45"/>
      <c r="UFY996" s="45"/>
      <c r="UFZ996" s="45"/>
      <c r="UGA996" s="45"/>
      <c r="UGB996" s="45"/>
      <c r="UGC996" s="45"/>
      <c r="UGD996" s="45"/>
      <c r="UGE996" s="45"/>
      <c r="UGF996" s="45"/>
      <c r="UGG996" s="45"/>
      <c r="UGH996" s="45"/>
      <c r="UGI996" s="45"/>
      <c r="UGJ996" s="45"/>
      <c r="UGK996" s="45"/>
      <c r="UGL996" s="45"/>
      <c r="UGM996" s="45"/>
      <c r="UGN996" s="45"/>
      <c r="UGO996" s="45"/>
      <c r="UGP996" s="45"/>
      <c r="UGQ996" s="45"/>
      <c r="UGR996" s="45"/>
      <c r="UGS996" s="45"/>
      <c r="UGT996" s="45"/>
      <c r="UGU996" s="45"/>
      <c r="UGV996" s="45"/>
      <c r="UGW996" s="45"/>
      <c r="UGX996" s="45"/>
      <c r="UGY996" s="45"/>
      <c r="UGZ996" s="45"/>
      <c r="UHA996" s="45"/>
      <c r="UHB996" s="45"/>
      <c r="UHC996" s="45"/>
      <c r="UHD996" s="45"/>
      <c r="UHE996" s="45"/>
      <c r="UHF996" s="45"/>
      <c r="UHG996" s="45"/>
      <c r="UHH996" s="45"/>
      <c r="UHI996" s="45"/>
      <c r="UHJ996" s="45"/>
      <c r="UHK996" s="45"/>
      <c r="UHL996" s="45"/>
      <c r="UHM996" s="45"/>
      <c r="UHN996" s="45"/>
      <c r="UHO996" s="45"/>
      <c r="UHP996" s="45"/>
      <c r="UHQ996" s="45"/>
      <c r="UHR996" s="45"/>
      <c r="UHS996" s="45"/>
      <c r="UHT996" s="45"/>
      <c r="UHU996" s="45"/>
      <c r="UHV996" s="45"/>
      <c r="UHW996" s="45"/>
      <c r="UHX996" s="45"/>
      <c r="UHY996" s="45"/>
      <c r="UHZ996" s="45"/>
      <c r="UIA996" s="45"/>
      <c r="UIB996" s="45"/>
      <c r="UIC996" s="45"/>
      <c r="UID996" s="45"/>
      <c r="UIE996" s="45"/>
      <c r="UIF996" s="45"/>
      <c r="UIG996" s="45"/>
      <c r="UIH996" s="45"/>
      <c r="UII996" s="45"/>
      <c r="UIJ996" s="45"/>
      <c r="UIK996" s="45"/>
      <c r="UIL996" s="45"/>
      <c r="UIM996" s="45"/>
      <c r="UIN996" s="45"/>
      <c r="UIO996" s="45"/>
      <c r="UIP996" s="45"/>
      <c r="UIQ996" s="45"/>
      <c r="UIR996" s="45"/>
      <c r="UIS996" s="45"/>
      <c r="UIT996" s="45"/>
      <c r="UIU996" s="45"/>
      <c r="UIV996" s="45"/>
      <c r="UIW996" s="45"/>
      <c r="UIX996" s="45"/>
      <c r="UIY996" s="45"/>
      <c r="UIZ996" s="45"/>
      <c r="UJA996" s="45"/>
      <c r="UJB996" s="45"/>
      <c r="UJC996" s="45"/>
      <c r="UJD996" s="45"/>
      <c r="UJE996" s="45"/>
      <c r="UJF996" s="45"/>
      <c r="UJG996" s="45"/>
      <c r="UJH996" s="45"/>
      <c r="UJI996" s="45"/>
      <c r="UJJ996" s="45"/>
      <c r="UJK996" s="45"/>
      <c r="UJL996" s="45"/>
      <c r="UJM996" s="45"/>
      <c r="UJN996" s="45"/>
      <c r="UJO996" s="45"/>
      <c r="UJP996" s="45"/>
      <c r="UJQ996" s="45"/>
      <c r="UJR996" s="45"/>
      <c r="UJS996" s="45"/>
      <c r="UJT996" s="45"/>
      <c r="UJU996" s="45"/>
      <c r="UJV996" s="45"/>
      <c r="UJW996" s="45"/>
      <c r="UJX996" s="45"/>
      <c r="UJY996" s="45"/>
      <c r="UJZ996" s="45"/>
      <c r="UKA996" s="45"/>
      <c r="UKB996" s="45"/>
      <c r="UKC996" s="45"/>
      <c r="UKD996" s="45"/>
      <c r="UKE996" s="45"/>
      <c r="UKF996" s="45"/>
      <c r="UKG996" s="45"/>
      <c r="UKH996" s="45"/>
      <c r="UKI996" s="45"/>
      <c r="UKJ996" s="45"/>
      <c r="UKK996" s="45"/>
      <c r="UKL996" s="45"/>
      <c r="UKM996" s="45"/>
      <c r="UKN996" s="45"/>
      <c r="UKO996" s="45"/>
      <c r="UKP996" s="45"/>
      <c r="UKQ996" s="45"/>
      <c r="UKR996" s="45"/>
      <c r="UKS996" s="45"/>
      <c r="UKT996" s="45"/>
      <c r="UKU996" s="45"/>
      <c r="UKV996" s="45"/>
      <c r="UKW996" s="45"/>
      <c r="UKX996" s="45"/>
      <c r="UKY996" s="45"/>
      <c r="UKZ996" s="45"/>
      <c r="ULA996" s="45"/>
      <c r="ULB996" s="45"/>
      <c r="ULC996" s="45"/>
      <c r="ULD996" s="45"/>
      <c r="ULE996" s="45"/>
      <c r="ULF996" s="45"/>
      <c r="ULG996" s="45"/>
      <c r="ULH996" s="45"/>
      <c r="ULI996" s="45"/>
      <c r="ULJ996" s="45"/>
      <c r="ULK996" s="45"/>
      <c r="ULL996" s="45"/>
      <c r="ULM996" s="45"/>
      <c r="ULN996" s="45"/>
      <c r="ULO996" s="45"/>
      <c r="ULP996" s="45"/>
      <c r="ULQ996" s="45"/>
      <c r="ULR996" s="45"/>
      <c r="ULS996" s="45"/>
      <c r="ULT996" s="45"/>
      <c r="ULU996" s="45"/>
      <c r="ULV996" s="45"/>
      <c r="ULW996" s="45"/>
      <c r="ULX996" s="45"/>
      <c r="ULY996" s="45"/>
      <c r="ULZ996" s="45"/>
      <c r="UMA996" s="45"/>
      <c r="UMB996" s="45"/>
      <c r="UMC996" s="45"/>
      <c r="UMD996" s="45"/>
      <c r="UME996" s="45"/>
      <c r="UMF996" s="45"/>
      <c r="UMG996" s="45"/>
      <c r="UMH996" s="45"/>
      <c r="UMI996" s="45"/>
      <c r="UMJ996" s="45"/>
      <c r="UMK996" s="45"/>
      <c r="UML996" s="45"/>
      <c r="UMM996" s="45"/>
      <c r="UMN996" s="45"/>
      <c r="UMO996" s="45"/>
      <c r="UMP996" s="45"/>
      <c r="UMQ996" s="45"/>
      <c r="UMR996" s="45"/>
      <c r="UMS996" s="45"/>
      <c r="UMT996" s="45"/>
      <c r="UMU996" s="45"/>
      <c r="UMV996" s="45"/>
      <c r="UMW996" s="45"/>
      <c r="UMX996" s="45"/>
      <c r="UMY996" s="45"/>
      <c r="UMZ996" s="45"/>
      <c r="UNA996" s="45"/>
      <c r="UNB996" s="45"/>
      <c r="UNC996" s="45"/>
      <c r="UND996" s="45"/>
      <c r="UNE996" s="45"/>
      <c r="UNF996" s="45"/>
      <c r="UNG996" s="45"/>
      <c r="UNH996" s="45"/>
      <c r="UNI996" s="45"/>
      <c r="UNJ996" s="45"/>
      <c r="UNK996" s="45"/>
      <c r="UNL996" s="45"/>
      <c r="UNM996" s="45"/>
      <c r="UNN996" s="45"/>
      <c r="UNO996" s="45"/>
      <c r="UNP996" s="45"/>
      <c r="UNQ996" s="45"/>
      <c r="UNR996" s="45"/>
      <c r="UNS996" s="45"/>
      <c r="UNT996" s="45"/>
      <c r="UNU996" s="45"/>
      <c r="UNV996" s="45"/>
      <c r="UNW996" s="45"/>
      <c r="UNX996" s="45"/>
      <c r="UNY996" s="45"/>
      <c r="UNZ996" s="45"/>
      <c r="UOA996" s="45"/>
      <c r="UOB996" s="45"/>
      <c r="UOC996" s="45"/>
      <c r="UOD996" s="45"/>
      <c r="UOE996" s="45"/>
      <c r="UOF996" s="45"/>
      <c r="UOG996" s="45"/>
      <c r="UOH996" s="45"/>
      <c r="UOI996" s="45"/>
      <c r="UOJ996" s="45"/>
      <c r="UOK996" s="45"/>
      <c r="UOL996" s="45"/>
      <c r="UOM996" s="45"/>
      <c r="UON996" s="45"/>
      <c r="UOO996" s="45"/>
      <c r="UOP996" s="45"/>
      <c r="UOQ996" s="45"/>
      <c r="UOR996" s="45"/>
      <c r="UOS996" s="45"/>
      <c r="UOT996" s="45"/>
      <c r="UOU996" s="45"/>
      <c r="UOV996" s="45"/>
      <c r="UOW996" s="45"/>
      <c r="UOX996" s="45"/>
      <c r="UOY996" s="45"/>
      <c r="UOZ996" s="45"/>
      <c r="UPA996" s="45"/>
      <c r="UPB996" s="45"/>
      <c r="UPC996" s="45"/>
      <c r="UPD996" s="45"/>
      <c r="UPE996" s="45"/>
      <c r="UPF996" s="45"/>
      <c r="UPG996" s="45"/>
      <c r="UPH996" s="45"/>
      <c r="UPI996" s="45"/>
      <c r="UPJ996" s="45"/>
      <c r="UPK996" s="45"/>
      <c r="UPL996" s="45"/>
      <c r="UPM996" s="45"/>
      <c r="UPN996" s="45"/>
      <c r="UPO996" s="45"/>
      <c r="UPP996" s="45"/>
      <c r="UPQ996" s="45"/>
      <c r="UPR996" s="45"/>
      <c r="UPS996" s="45"/>
      <c r="UPT996" s="45"/>
      <c r="UPU996" s="45"/>
      <c r="UPV996" s="45"/>
      <c r="UPW996" s="45"/>
      <c r="UPX996" s="45"/>
      <c r="UPY996" s="45"/>
      <c r="UPZ996" s="45"/>
      <c r="UQA996" s="45"/>
      <c r="UQB996" s="45"/>
      <c r="UQC996" s="45"/>
      <c r="UQD996" s="45"/>
      <c r="UQE996" s="45"/>
      <c r="UQF996" s="45"/>
      <c r="UQG996" s="45"/>
      <c r="UQH996" s="45"/>
      <c r="UQI996" s="45"/>
      <c r="UQJ996" s="45"/>
      <c r="UQK996" s="45"/>
      <c r="UQL996" s="45"/>
      <c r="UQM996" s="45"/>
      <c r="UQN996" s="45"/>
      <c r="UQO996" s="45"/>
      <c r="UQP996" s="45"/>
      <c r="UQQ996" s="45"/>
      <c r="UQR996" s="45"/>
      <c r="UQS996" s="45"/>
      <c r="UQT996" s="45"/>
      <c r="UQU996" s="45"/>
      <c r="UQV996" s="45"/>
      <c r="UQW996" s="45"/>
      <c r="UQX996" s="45"/>
      <c r="UQY996" s="45"/>
      <c r="UQZ996" s="45"/>
      <c r="URA996" s="45"/>
      <c r="URB996" s="45"/>
      <c r="URC996" s="45"/>
      <c r="URD996" s="45"/>
      <c r="URE996" s="45"/>
      <c r="URF996" s="45"/>
      <c r="URG996" s="45"/>
      <c r="URH996" s="45"/>
      <c r="URI996" s="45"/>
      <c r="URJ996" s="45"/>
      <c r="URK996" s="45"/>
      <c r="URL996" s="45"/>
      <c r="URM996" s="45"/>
      <c r="URN996" s="45"/>
      <c r="URO996" s="45"/>
      <c r="URP996" s="45"/>
      <c r="URQ996" s="45"/>
      <c r="URR996" s="45"/>
      <c r="URS996" s="45"/>
      <c r="URT996" s="45"/>
      <c r="URU996" s="45"/>
      <c r="URV996" s="45"/>
      <c r="URW996" s="45"/>
      <c r="URX996" s="45"/>
      <c r="URY996" s="45"/>
      <c r="URZ996" s="45"/>
      <c r="USA996" s="45"/>
      <c r="USB996" s="45"/>
      <c r="USC996" s="45"/>
      <c r="USD996" s="45"/>
      <c r="USE996" s="45"/>
      <c r="USF996" s="45"/>
      <c r="USG996" s="45"/>
      <c r="USH996" s="45"/>
      <c r="USI996" s="45"/>
      <c r="USJ996" s="45"/>
      <c r="USK996" s="45"/>
      <c r="USL996" s="45"/>
      <c r="USM996" s="45"/>
      <c r="USN996" s="45"/>
      <c r="USO996" s="45"/>
      <c r="USP996" s="45"/>
      <c r="USQ996" s="45"/>
      <c r="USR996" s="45"/>
      <c r="USS996" s="45"/>
      <c r="UST996" s="45"/>
      <c r="USU996" s="45"/>
      <c r="USV996" s="45"/>
      <c r="USW996" s="45"/>
      <c r="USX996" s="45"/>
      <c r="USY996" s="45"/>
      <c r="USZ996" s="45"/>
      <c r="UTA996" s="45"/>
      <c r="UTB996" s="45"/>
      <c r="UTC996" s="45"/>
      <c r="UTD996" s="45"/>
      <c r="UTE996" s="45"/>
      <c r="UTF996" s="45"/>
      <c r="UTG996" s="45"/>
      <c r="UTH996" s="45"/>
      <c r="UTI996" s="45"/>
      <c r="UTJ996" s="45"/>
      <c r="UTK996" s="45"/>
      <c r="UTL996" s="45"/>
      <c r="UTM996" s="45"/>
      <c r="UTN996" s="45"/>
      <c r="UTO996" s="45"/>
      <c r="UTP996" s="45"/>
      <c r="UTQ996" s="45"/>
      <c r="UTR996" s="45"/>
      <c r="UTS996" s="45"/>
      <c r="UTT996" s="45"/>
      <c r="UTU996" s="45"/>
      <c r="UTV996" s="45"/>
      <c r="UTW996" s="45"/>
      <c r="UTX996" s="45"/>
      <c r="UTY996" s="45"/>
      <c r="UTZ996" s="45"/>
      <c r="UUA996" s="45"/>
      <c r="UUB996" s="45"/>
      <c r="UUC996" s="45"/>
      <c r="UUD996" s="45"/>
      <c r="UUE996" s="45"/>
      <c r="UUF996" s="45"/>
      <c r="UUG996" s="45"/>
      <c r="UUH996" s="45"/>
      <c r="UUI996" s="45"/>
      <c r="UUJ996" s="45"/>
      <c r="UUK996" s="45"/>
      <c r="UUL996" s="45"/>
      <c r="UUM996" s="45"/>
      <c r="UUN996" s="45"/>
      <c r="UUO996" s="45"/>
      <c r="UUP996" s="45"/>
      <c r="UUQ996" s="45"/>
      <c r="UUR996" s="45"/>
      <c r="UUS996" s="45"/>
      <c r="UUT996" s="45"/>
      <c r="UUU996" s="45"/>
      <c r="UUV996" s="45"/>
      <c r="UUW996" s="45"/>
      <c r="UUX996" s="45"/>
      <c r="UUY996" s="45"/>
      <c r="UUZ996" s="45"/>
      <c r="UVA996" s="45"/>
      <c r="UVB996" s="45"/>
      <c r="UVC996" s="45"/>
      <c r="UVD996" s="45"/>
      <c r="UVE996" s="45"/>
      <c r="UVF996" s="45"/>
      <c r="UVG996" s="45"/>
      <c r="UVH996" s="45"/>
      <c r="UVI996" s="45"/>
      <c r="UVJ996" s="45"/>
      <c r="UVK996" s="45"/>
      <c r="UVL996" s="45"/>
      <c r="UVM996" s="45"/>
      <c r="UVN996" s="45"/>
      <c r="UVO996" s="45"/>
      <c r="UVP996" s="45"/>
      <c r="UVQ996" s="45"/>
      <c r="UVR996" s="45"/>
      <c r="UVS996" s="45"/>
      <c r="UVT996" s="45"/>
      <c r="UVU996" s="45"/>
      <c r="UVV996" s="45"/>
      <c r="UVW996" s="45"/>
      <c r="UVX996" s="45"/>
      <c r="UVY996" s="45"/>
      <c r="UVZ996" s="45"/>
      <c r="UWA996" s="45"/>
      <c r="UWB996" s="45"/>
      <c r="UWC996" s="45"/>
      <c r="UWD996" s="45"/>
      <c r="UWE996" s="45"/>
      <c r="UWF996" s="45"/>
      <c r="UWG996" s="45"/>
      <c r="UWH996" s="45"/>
      <c r="UWI996" s="45"/>
      <c r="UWJ996" s="45"/>
      <c r="UWK996" s="45"/>
      <c r="UWL996" s="45"/>
      <c r="UWM996" s="45"/>
      <c r="UWN996" s="45"/>
      <c r="UWO996" s="45"/>
      <c r="UWP996" s="45"/>
      <c r="UWQ996" s="45"/>
      <c r="UWR996" s="45"/>
      <c r="UWS996" s="45"/>
      <c r="UWT996" s="45"/>
      <c r="UWU996" s="45"/>
      <c r="UWV996" s="45"/>
      <c r="UWW996" s="45"/>
      <c r="UWX996" s="45"/>
      <c r="UWY996" s="45"/>
      <c r="UWZ996" s="45"/>
      <c r="UXA996" s="45"/>
      <c r="UXB996" s="45"/>
      <c r="UXC996" s="45"/>
      <c r="UXD996" s="45"/>
      <c r="UXE996" s="45"/>
      <c r="UXF996" s="45"/>
      <c r="UXG996" s="45"/>
      <c r="UXH996" s="45"/>
      <c r="UXI996" s="45"/>
      <c r="UXJ996" s="45"/>
      <c r="UXK996" s="45"/>
      <c r="UXL996" s="45"/>
      <c r="UXM996" s="45"/>
      <c r="UXN996" s="45"/>
      <c r="UXO996" s="45"/>
      <c r="UXP996" s="45"/>
      <c r="UXQ996" s="45"/>
      <c r="UXR996" s="45"/>
      <c r="UXS996" s="45"/>
      <c r="UXT996" s="45"/>
      <c r="UXU996" s="45"/>
      <c r="UXV996" s="45"/>
      <c r="UXW996" s="45"/>
      <c r="UXX996" s="45"/>
      <c r="UXY996" s="45"/>
      <c r="UXZ996" s="45"/>
      <c r="UYA996" s="45"/>
      <c r="UYB996" s="45"/>
      <c r="UYC996" s="45"/>
      <c r="UYD996" s="45"/>
      <c r="UYE996" s="45"/>
      <c r="UYF996" s="45"/>
      <c r="UYG996" s="45"/>
      <c r="UYH996" s="45"/>
      <c r="UYI996" s="45"/>
      <c r="UYJ996" s="45"/>
      <c r="UYK996" s="45"/>
      <c r="UYL996" s="45"/>
      <c r="UYM996" s="45"/>
      <c r="UYN996" s="45"/>
      <c r="UYO996" s="45"/>
      <c r="UYP996" s="45"/>
      <c r="UYQ996" s="45"/>
      <c r="UYR996" s="45"/>
      <c r="UYS996" s="45"/>
      <c r="UYT996" s="45"/>
      <c r="UYU996" s="45"/>
      <c r="UYV996" s="45"/>
      <c r="UYW996" s="45"/>
      <c r="UYX996" s="45"/>
      <c r="UYY996" s="45"/>
      <c r="UYZ996" s="45"/>
      <c r="UZA996" s="45"/>
      <c r="UZB996" s="45"/>
      <c r="UZC996" s="45"/>
      <c r="UZD996" s="45"/>
      <c r="UZE996" s="45"/>
      <c r="UZF996" s="45"/>
      <c r="UZG996" s="45"/>
      <c r="UZH996" s="45"/>
      <c r="UZI996" s="45"/>
      <c r="UZJ996" s="45"/>
      <c r="UZK996" s="45"/>
      <c r="UZL996" s="45"/>
      <c r="UZM996" s="45"/>
      <c r="UZN996" s="45"/>
      <c r="UZO996" s="45"/>
      <c r="UZP996" s="45"/>
      <c r="UZQ996" s="45"/>
      <c r="UZR996" s="45"/>
      <c r="UZS996" s="45"/>
      <c r="UZT996" s="45"/>
      <c r="UZU996" s="45"/>
      <c r="UZV996" s="45"/>
      <c r="UZW996" s="45"/>
      <c r="UZX996" s="45"/>
      <c r="UZY996" s="45"/>
      <c r="UZZ996" s="45"/>
      <c r="VAA996" s="45"/>
      <c r="VAB996" s="45"/>
      <c r="VAC996" s="45"/>
      <c r="VAD996" s="45"/>
      <c r="VAE996" s="45"/>
      <c r="VAF996" s="45"/>
      <c r="VAG996" s="45"/>
      <c r="VAH996" s="45"/>
      <c r="VAI996" s="45"/>
      <c r="VAJ996" s="45"/>
      <c r="VAK996" s="45"/>
      <c r="VAL996" s="45"/>
      <c r="VAM996" s="45"/>
      <c r="VAN996" s="45"/>
      <c r="VAO996" s="45"/>
      <c r="VAP996" s="45"/>
      <c r="VAQ996" s="45"/>
      <c r="VAR996" s="45"/>
      <c r="VAS996" s="45"/>
      <c r="VAT996" s="45"/>
      <c r="VAU996" s="45"/>
      <c r="VAV996" s="45"/>
      <c r="VAW996" s="45"/>
      <c r="VAX996" s="45"/>
      <c r="VAY996" s="45"/>
      <c r="VAZ996" s="45"/>
      <c r="VBA996" s="45"/>
      <c r="VBB996" s="45"/>
      <c r="VBC996" s="45"/>
      <c r="VBD996" s="45"/>
      <c r="VBE996" s="45"/>
      <c r="VBF996" s="45"/>
      <c r="VBG996" s="45"/>
      <c r="VBH996" s="45"/>
      <c r="VBI996" s="45"/>
      <c r="VBJ996" s="45"/>
      <c r="VBK996" s="45"/>
      <c r="VBL996" s="45"/>
      <c r="VBM996" s="45"/>
      <c r="VBN996" s="45"/>
      <c r="VBO996" s="45"/>
      <c r="VBP996" s="45"/>
      <c r="VBQ996" s="45"/>
      <c r="VBR996" s="45"/>
      <c r="VBS996" s="45"/>
      <c r="VBT996" s="45"/>
      <c r="VBU996" s="45"/>
      <c r="VBV996" s="45"/>
      <c r="VBW996" s="45"/>
      <c r="VBX996" s="45"/>
      <c r="VBY996" s="45"/>
      <c r="VBZ996" s="45"/>
      <c r="VCA996" s="45"/>
      <c r="VCB996" s="45"/>
      <c r="VCC996" s="45"/>
      <c r="VCD996" s="45"/>
      <c r="VCE996" s="45"/>
      <c r="VCF996" s="45"/>
      <c r="VCG996" s="45"/>
      <c r="VCH996" s="45"/>
      <c r="VCI996" s="45"/>
      <c r="VCJ996" s="45"/>
      <c r="VCK996" s="45"/>
      <c r="VCL996" s="45"/>
      <c r="VCM996" s="45"/>
      <c r="VCN996" s="45"/>
      <c r="VCO996" s="45"/>
      <c r="VCP996" s="45"/>
      <c r="VCQ996" s="45"/>
      <c r="VCR996" s="45"/>
      <c r="VCS996" s="45"/>
      <c r="VCT996" s="45"/>
      <c r="VCU996" s="45"/>
      <c r="VCV996" s="45"/>
      <c r="VCW996" s="45"/>
      <c r="VCX996" s="45"/>
      <c r="VCY996" s="45"/>
      <c r="VCZ996" s="45"/>
      <c r="VDA996" s="45"/>
      <c r="VDB996" s="45"/>
      <c r="VDC996" s="45"/>
      <c r="VDD996" s="45"/>
      <c r="VDE996" s="45"/>
      <c r="VDF996" s="45"/>
      <c r="VDG996" s="45"/>
      <c r="VDH996" s="45"/>
      <c r="VDI996" s="45"/>
      <c r="VDJ996" s="45"/>
      <c r="VDK996" s="45"/>
      <c r="VDL996" s="45"/>
      <c r="VDM996" s="45"/>
      <c r="VDN996" s="45"/>
      <c r="VDO996" s="45"/>
      <c r="VDP996" s="45"/>
      <c r="VDQ996" s="45"/>
      <c r="VDR996" s="45"/>
      <c r="VDS996" s="45"/>
      <c r="VDT996" s="45"/>
      <c r="VDU996" s="45"/>
      <c r="VDV996" s="45"/>
      <c r="VDW996" s="45"/>
      <c r="VDX996" s="45"/>
      <c r="VDY996" s="45"/>
      <c r="VDZ996" s="45"/>
      <c r="VEA996" s="45"/>
      <c r="VEB996" s="45"/>
      <c r="VEC996" s="45"/>
      <c r="VED996" s="45"/>
      <c r="VEE996" s="45"/>
      <c r="VEF996" s="45"/>
      <c r="VEG996" s="45"/>
      <c r="VEH996" s="45"/>
      <c r="VEI996" s="45"/>
      <c r="VEJ996" s="45"/>
      <c r="VEK996" s="45"/>
      <c r="VEL996" s="45"/>
      <c r="VEM996" s="45"/>
      <c r="VEN996" s="45"/>
      <c r="VEO996" s="45"/>
      <c r="VEP996" s="45"/>
      <c r="VEQ996" s="45"/>
      <c r="VER996" s="45"/>
      <c r="VES996" s="45"/>
      <c r="VET996" s="45"/>
      <c r="VEU996" s="45"/>
      <c r="VEV996" s="45"/>
      <c r="VEW996" s="45"/>
      <c r="VEX996" s="45"/>
      <c r="VEY996" s="45"/>
      <c r="VEZ996" s="45"/>
      <c r="VFA996" s="45"/>
      <c r="VFB996" s="45"/>
      <c r="VFC996" s="45"/>
      <c r="VFD996" s="45"/>
      <c r="VFE996" s="45"/>
      <c r="VFF996" s="45"/>
      <c r="VFG996" s="45"/>
      <c r="VFH996" s="45"/>
      <c r="VFI996" s="45"/>
      <c r="VFJ996" s="45"/>
      <c r="VFK996" s="45"/>
      <c r="VFL996" s="45"/>
      <c r="VFM996" s="45"/>
      <c r="VFN996" s="45"/>
      <c r="VFO996" s="45"/>
      <c r="VFP996" s="45"/>
      <c r="VFQ996" s="45"/>
      <c r="VFR996" s="45"/>
      <c r="VFS996" s="45"/>
      <c r="VFT996" s="45"/>
      <c r="VFU996" s="45"/>
      <c r="VFV996" s="45"/>
      <c r="VFW996" s="45"/>
      <c r="VFX996" s="45"/>
      <c r="VFY996" s="45"/>
      <c r="VFZ996" s="45"/>
      <c r="VGA996" s="45"/>
      <c r="VGB996" s="45"/>
      <c r="VGC996" s="45"/>
      <c r="VGD996" s="45"/>
      <c r="VGE996" s="45"/>
      <c r="VGF996" s="45"/>
      <c r="VGG996" s="45"/>
      <c r="VGH996" s="45"/>
      <c r="VGI996" s="45"/>
      <c r="VGJ996" s="45"/>
      <c r="VGK996" s="45"/>
      <c r="VGL996" s="45"/>
      <c r="VGM996" s="45"/>
      <c r="VGN996" s="45"/>
      <c r="VGO996" s="45"/>
      <c r="VGP996" s="45"/>
      <c r="VGQ996" s="45"/>
      <c r="VGR996" s="45"/>
      <c r="VGS996" s="45"/>
      <c r="VGT996" s="45"/>
      <c r="VGU996" s="45"/>
      <c r="VGV996" s="45"/>
      <c r="VGW996" s="45"/>
      <c r="VGX996" s="45"/>
      <c r="VGY996" s="45"/>
      <c r="VGZ996" s="45"/>
      <c r="VHA996" s="45"/>
      <c r="VHB996" s="45"/>
      <c r="VHC996" s="45"/>
      <c r="VHD996" s="45"/>
      <c r="VHE996" s="45"/>
      <c r="VHF996" s="45"/>
      <c r="VHG996" s="45"/>
      <c r="VHH996" s="45"/>
      <c r="VHI996" s="45"/>
      <c r="VHJ996" s="45"/>
      <c r="VHK996" s="45"/>
      <c r="VHL996" s="45"/>
      <c r="VHM996" s="45"/>
      <c r="VHN996" s="45"/>
      <c r="VHO996" s="45"/>
      <c r="VHP996" s="45"/>
      <c r="VHQ996" s="45"/>
      <c r="VHR996" s="45"/>
      <c r="VHS996" s="45"/>
      <c r="VHT996" s="45"/>
      <c r="VHU996" s="45"/>
      <c r="VHV996" s="45"/>
      <c r="VHW996" s="45"/>
      <c r="VHX996" s="45"/>
      <c r="VHY996" s="45"/>
      <c r="VHZ996" s="45"/>
      <c r="VIA996" s="45"/>
      <c r="VIB996" s="45"/>
      <c r="VIC996" s="45"/>
      <c r="VID996" s="45"/>
      <c r="VIE996" s="45"/>
      <c r="VIF996" s="45"/>
      <c r="VIG996" s="45"/>
      <c r="VIH996" s="45"/>
      <c r="VII996" s="45"/>
      <c r="VIJ996" s="45"/>
      <c r="VIK996" s="45"/>
      <c r="VIL996" s="45"/>
      <c r="VIM996" s="45"/>
      <c r="VIN996" s="45"/>
      <c r="VIO996" s="45"/>
      <c r="VIP996" s="45"/>
      <c r="VIQ996" s="45"/>
      <c r="VIR996" s="45"/>
      <c r="VIS996" s="45"/>
      <c r="VIT996" s="45"/>
      <c r="VIU996" s="45"/>
      <c r="VIV996" s="45"/>
      <c r="VIW996" s="45"/>
      <c r="VIX996" s="45"/>
      <c r="VIY996" s="45"/>
      <c r="VIZ996" s="45"/>
      <c r="VJA996" s="45"/>
      <c r="VJB996" s="45"/>
      <c r="VJC996" s="45"/>
      <c r="VJD996" s="45"/>
      <c r="VJE996" s="45"/>
      <c r="VJF996" s="45"/>
      <c r="VJG996" s="45"/>
      <c r="VJH996" s="45"/>
      <c r="VJI996" s="45"/>
      <c r="VJJ996" s="45"/>
      <c r="VJK996" s="45"/>
      <c r="VJL996" s="45"/>
      <c r="VJM996" s="45"/>
      <c r="VJN996" s="45"/>
      <c r="VJO996" s="45"/>
      <c r="VJP996" s="45"/>
      <c r="VJQ996" s="45"/>
      <c r="VJR996" s="45"/>
      <c r="VJS996" s="45"/>
      <c r="VJT996" s="45"/>
      <c r="VJU996" s="45"/>
      <c r="VJV996" s="45"/>
      <c r="VJW996" s="45"/>
      <c r="VJX996" s="45"/>
      <c r="VJY996" s="45"/>
      <c r="VJZ996" s="45"/>
      <c r="VKA996" s="45"/>
      <c r="VKB996" s="45"/>
      <c r="VKC996" s="45"/>
      <c r="VKD996" s="45"/>
      <c r="VKE996" s="45"/>
      <c r="VKF996" s="45"/>
      <c r="VKG996" s="45"/>
      <c r="VKH996" s="45"/>
      <c r="VKI996" s="45"/>
      <c r="VKJ996" s="45"/>
      <c r="VKK996" s="45"/>
      <c r="VKL996" s="45"/>
      <c r="VKM996" s="45"/>
      <c r="VKN996" s="45"/>
      <c r="VKO996" s="45"/>
      <c r="VKP996" s="45"/>
      <c r="VKQ996" s="45"/>
      <c r="VKR996" s="45"/>
      <c r="VKS996" s="45"/>
      <c r="VKT996" s="45"/>
      <c r="VKU996" s="45"/>
      <c r="VKV996" s="45"/>
      <c r="VKW996" s="45"/>
      <c r="VKX996" s="45"/>
      <c r="VKY996" s="45"/>
      <c r="VKZ996" s="45"/>
      <c r="VLA996" s="45"/>
      <c r="VLB996" s="45"/>
      <c r="VLC996" s="45"/>
      <c r="VLD996" s="45"/>
      <c r="VLE996" s="45"/>
      <c r="VLF996" s="45"/>
      <c r="VLG996" s="45"/>
      <c r="VLH996" s="45"/>
      <c r="VLI996" s="45"/>
      <c r="VLJ996" s="45"/>
      <c r="VLK996" s="45"/>
      <c r="VLL996" s="45"/>
      <c r="VLM996" s="45"/>
      <c r="VLN996" s="45"/>
      <c r="VLO996" s="45"/>
      <c r="VLP996" s="45"/>
      <c r="VLQ996" s="45"/>
      <c r="VLR996" s="45"/>
      <c r="VLS996" s="45"/>
      <c r="VLT996" s="45"/>
      <c r="VLU996" s="45"/>
      <c r="VLV996" s="45"/>
      <c r="VLW996" s="45"/>
      <c r="VLX996" s="45"/>
      <c r="VLY996" s="45"/>
      <c r="VLZ996" s="45"/>
      <c r="VMA996" s="45"/>
      <c r="VMB996" s="45"/>
      <c r="VMC996" s="45"/>
      <c r="VMD996" s="45"/>
      <c r="VME996" s="45"/>
      <c r="VMF996" s="45"/>
      <c r="VMG996" s="45"/>
      <c r="VMH996" s="45"/>
      <c r="VMI996" s="45"/>
      <c r="VMJ996" s="45"/>
      <c r="VMK996" s="45"/>
      <c r="VML996" s="45"/>
      <c r="VMM996" s="45"/>
      <c r="VMN996" s="45"/>
      <c r="VMO996" s="45"/>
      <c r="VMP996" s="45"/>
      <c r="VMQ996" s="45"/>
      <c r="VMR996" s="45"/>
      <c r="VMS996" s="45"/>
      <c r="VMT996" s="45"/>
      <c r="VMU996" s="45"/>
      <c r="VMV996" s="45"/>
      <c r="VMW996" s="45"/>
      <c r="VMX996" s="45"/>
      <c r="VMY996" s="45"/>
      <c r="VMZ996" s="45"/>
      <c r="VNA996" s="45"/>
      <c r="VNB996" s="45"/>
      <c r="VNC996" s="45"/>
      <c r="VND996" s="45"/>
      <c r="VNE996" s="45"/>
      <c r="VNF996" s="45"/>
      <c r="VNG996" s="45"/>
      <c r="VNH996" s="45"/>
      <c r="VNI996" s="45"/>
      <c r="VNJ996" s="45"/>
      <c r="VNK996" s="45"/>
      <c r="VNL996" s="45"/>
      <c r="VNM996" s="45"/>
      <c r="VNN996" s="45"/>
      <c r="VNO996" s="45"/>
      <c r="VNP996" s="45"/>
      <c r="VNQ996" s="45"/>
      <c r="VNR996" s="45"/>
      <c r="VNS996" s="45"/>
      <c r="VNT996" s="45"/>
      <c r="VNU996" s="45"/>
      <c r="VNV996" s="45"/>
      <c r="VNW996" s="45"/>
      <c r="VNX996" s="45"/>
      <c r="VNY996" s="45"/>
      <c r="VNZ996" s="45"/>
      <c r="VOA996" s="45"/>
      <c r="VOB996" s="45"/>
      <c r="VOC996" s="45"/>
      <c r="VOD996" s="45"/>
      <c r="VOE996" s="45"/>
      <c r="VOF996" s="45"/>
      <c r="VOG996" s="45"/>
      <c r="VOH996" s="45"/>
      <c r="VOI996" s="45"/>
      <c r="VOJ996" s="45"/>
      <c r="VOK996" s="45"/>
      <c r="VOL996" s="45"/>
      <c r="VOM996" s="45"/>
      <c r="VON996" s="45"/>
      <c r="VOO996" s="45"/>
      <c r="VOP996" s="45"/>
      <c r="VOQ996" s="45"/>
      <c r="VOR996" s="45"/>
      <c r="VOS996" s="45"/>
      <c r="VOT996" s="45"/>
      <c r="VOU996" s="45"/>
      <c r="VOV996" s="45"/>
      <c r="VOW996" s="45"/>
      <c r="VOX996" s="45"/>
      <c r="VOY996" s="45"/>
      <c r="VOZ996" s="45"/>
      <c r="VPA996" s="45"/>
      <c r="VPB996" s="45"/>
      <c r="VPC996" s="45"/>
      <c r="VPD996" s="45"/>
      <c r="VPE996" s="45"/>
      <c r="VPF996" s="45"/>
      <c r="VPG996" s="45"/>
      <c r="VPH996" s="45"/>
      <c r="VPI996" s="45"/>
      <c r="VPJ996" s="45"/>
      <c r="VPK996" s="45"/>
      <c r="VPL996" s="45"/>
      <c r="VPM996" s="45"/>
      <c r="VPN996" s="45"/>
      <c r="VPO996" s="45"/>
      <c r="VPP996" s="45"/>
      <c r="VPQ996" s="45"/>
      <c r="VPR996" s="45"/>
      <c r="VPS996" s="45"/>
      <c r="VPT996" s="45"/>
      <c r="VPU996" s="45"/>
      <c r="VPV996" s="45"/>
      <c r="VPW996" s="45"/>
      <c r="VPX996" s="45"/>
      <c r="VPY996" s="45"/>
      <c r="VPZ996" s="45"/>
      <c r="VQA996" s="45"/>
      <c r="VQB996" s="45"/>
      <c r="VQC996" s="45"/>
      <c r="VQD996" s="45"/>
      <c r="VQE996" s="45"/>
      <c r="VQF996" s="45"/>
      <c r="VQG996" s="45"/>
      <c r="VQH996" s="45"/>
      <c r="VQI996" s="45"/>
      <c r="VQJ996" s="45"/>
      <c r="VQK996" s="45"/>
      <c r="VQL996" s="45"/>
      <c r="VQM996" s="45"/>
      <c r="VQN996" s="45"/>
      <c r="VQO996" s="45"/>
      <c r="VQP996" s="45"/>
      <c r="VQQ996" s="45"/>
      <c r="VQR996" s="45"/>
      <c r="VQS996" s="45"/>
      <c r="VQT996" s="45"/>
      <c r="VQU996" s="45"/>
      <c r="VQV996" s="45"/>
      <c r="VQW996" s="45"/>
      <c r="VQX996" s="45"/>
      <c r="VQY996" s="45"/>
      <c r="VQZ996" s="45"/>
      <c r="VRA996" s="45"/>
      <c r="VRB996" s="45"/>
      <c r="VRC996" s="45"/>
      <c r="VRD996" s="45"/>
      <c r="VRE996" s="45"/>
      <c r="VRF996" s="45"/>
      <c r="VRG996" s="45"/>
      <c r="VRH996" s="45"/>
      <c r="VRI996" s="45"/>
      <c r="VRJ996" s="45"/>
      <c r="VRK996" s="45"/>
      <c r="VRL996" s="45"/>
      <c r="VRM996" s="45"/>
      <c r="VRN996" s="45"/>
      <c r="VRO996" s="45"/>
      <c r="VRP996" s="45"/>
      <c r="VRQ996" s="45"/>
      <c r="VRR996" s="45"/>
      <c r="VRS996" s="45"/>
      <c r="VRT996" s="45"/>
      <c r="VRU996" s="45"/>
      <c r="VRV996" s="45"/>
      <c r="VRW996" s="45"/>
      <c r="VRX996" s="45"/>
      <c r="VRY996" s="45"/>
      <c r="VRZ996" s="45"/>
      <c r="VSA996" s="45"/>
      <c r="VSB996" s="45"/>
      <c r="VSC996" s="45"/>
      <c r="VSD996" s="45"/>
      <c r="VSE996" s="45"/>
      <c r="VSF996" s="45"/>
      <c r="VSG996" s="45"/>
      <c r="VSH996" s="45"/>
      <c r="VSI996" s="45"/>
      <c r="VSJ996" s="45"/>
      <c r="VSK996" s="45"/>
      <c r="VSL996" s="45"/>
      <c r="VSM996" s="45"/>
      <c r="VSN996" s="45"/>
      <c r="VSO996" s="45"/>
      <c r="VSP996" s="45"/>
      <c r="VSQ996" s="45"/>
      <c r="VSR996" s="45"/>
      <c r="VSS996" s="45"/>
      <c r="VST996" s="45"/>
      <c r="VSU996" s="45"/>
      <c r="VSV996" s="45"/>
      <c r="VSW996" s="45"/>
      <c r="VSX996" s="45"/>
      <c r="VSY996" s="45"/>
      <c r="VSZ996" s="45"/>
      <c r="VTA996" s="45"/>
      <c r="VTB996" s="45"/>
      <c r="VTC996" s="45"/>
      <c r="VTD996" s="45"/>
      <c r="VTE996" s="45"/>
      <c r="VTF996" s="45"/>
      <c r="VTG996" s="45"/>
      <c r="VTH996" s="45"/>
      <c r="VTI996" s="45"/>
      <c r="VTJ996" s="45"/>
      <c r="VTK996" s="45"/>
      <c r="VTL996" s="45"/>
      <c r="VTM996" s="45"/>
      <c r="VTN996" s="45"/>
      <c r="VTO996" s="45"/>
      <c r="VTP996" s="45"/>
      <c r="VTQ996" s="45"/>
      <c r="VTR996" s="45"/>
      <c r="VTS996" s="45"/>
      <c r="VTT996" s="45"/>
      <c r="VTU996" s="45"/>
      <c r="VTV996" s="45"/>
      <c r="VTW996" s="45"/>
      <c r="VTX996" s="45"/>
      <c r="VTY996" s="45"/>
      <c r="VTZ996" s="45"/>
      <c r="VUA996" s="45"/>
      <c r="VUB996" s="45"/>
      <c r="VUC996" s="45"/>
      <c r="VUD996" s="45"/>
      <c r="VUE996" s="45"/>
      <c r="VUF996" s="45"/>
      <c r="VUG996" s="45"/>
      <c r="VUH996" s="45"/>
      <c r="VUI996" s="45"/>
      <c r="VUJ996" s="45"/>
      <c r="VUK996" s="45"/>
      <c r="VUL996" s="45"/>
      <c r="VUM996" s="45"/>
      <c r="VUN996" s="45"/>
      <c r="VUO996" s="45"/>
      <c r="VUP996" s="45"/>
      <c r="VUQ996" s="45"/>
      <c r="VUR996" s="45"/>
      <c r="VUS996" s="45"/>
      <c r="VUT996" s="45"/>
      <c r="VUU996" s="45"/>
      <c r="VUV996" s="45"/>
      <c r="VUW996" s="45"/>
      <c r="VUX996" s="45"/>
      <c r="VUY996" s="45"/>
      <c r="VUZ996" s="45"/>
      <c r="VVA996" s="45"/>
      <c r="VVB996" s="45"/>
      <c r="VVC996" s="45"/>
      <c r="VVD996" s="45"/>
      <c r="VVE996" s="45"/>
      <c r="VVF996" s="45"/>
      <c r="VVG996" s="45"/>
      <c r="VVH996" s="45"/>
      <c r="VVI996" s="45"/>
      <c r="VVJ996" s="45"/>
      <c r="VVK996" s="45"/>
      <c r="VVL996" s="45"/>
      <c r="VVM996" s="45"/>
      <c r="VVN996" s="45"/>
      <c r="VVO996" s="45"/>
      <c r="VVP996" s="45"/>
      <c r="VVQ996" s="45"/>
      <c r="VVR996" s="45"/>
      <c r="VVS996" s="45"/>
      <c r="VVT996" s="45"/>
      <c r="VVU996" s="45"/>
      <c r="VVV996" s="45"/>
      <c r="VVW996" s="45"/>
      <c r="VVX996" s="45"/>
      <c r="VVY996" s="45"/>
      <c r="VVZ996" s="45"/>
      <c r="VWA996" s="45"/>
      <c r="VWB996" s="45"/>
      <c r="VWC996" s="45"/>
      <c r="VWD996" s="45"/>
      <c r="VWE996" s="45"/>
      <c r="VWF996" s="45"/>
      <c r="VWG996" s="45"/>
      <c r="VWH996" s="45"/>
      <c r="VWI996" s="45"/>
      <c r="VWJ996" s="45"/>
      <c r="VWK996" s="45"/>
      <c r="VWL996" s="45"/>
      <c r="VWM996" s="45"/>
      <c r="VWN996" s="45"/>
      <c r="VWO996" s="45"/>
      <c r="VWP996" s="45"/>
      <c r="VWQ996" s="45"/>
      <c r="VWR996" s="45"/>
      <c r="VWS996" s="45"/>
      <c r="VWT996" s="45"/>
      <c r="VWU996" s="45"/>
      <c r="VWV996" s="45"/>
      <c r="VWW996" s="45"/>
      <c r="VWX996" s="45"/>
      <c r="VWY996" s="45"/>
      <c r="VWZ996" s="45"/>
      <c r="VXA996" s="45"/>
      <c r="VXB996" s="45"/>
      <c r="VXC996" s="45"/>
      <c r="VXD996" s="45"/>
      <c r="VXE996" s="45"/>
      <c r="VXF996" s="45"/>
      <c r="VXG996" s="45"/>
      <c r="VXH996" s="45"/>
      <c r="VXI996" s="45"/>
      <c r="VXJ996" s="45"/>
      <c r="VXK996" s="45"/>
      <c r="VXL996" s="45"/>
      <c r="VXM996" s="45"/>
      <c r="VXN996" s="45"/>
      <c r="VXO996" s="45"/>
      <c r="VXP996" s="45"/>
      <c r="VXQ996" s="45"/>
      <c r="VXR996" s="45"/>
      <c r="VXS996" s="45"/>
      <c r="VXT996" s="45"/>
      <c r="VXU996" s="45"/>
      <c r="VXV996" s="45"/>
      <c r="VXW996" s="45"/>
      <c r="VXX996" s="45"/>
      <c r="VXY996" s="45"/>
      <c r="VXZ996" s="45"/>
      <c r="VYA996" s="45"/>
      <c r="VYB996" s="45"/>
      <c r="VYC996" s="45"/>
      <c r="VYD996" s="45"/>
      <c r="VYE996" s="45"/>
      <c r="VYF996" s="45"/>
      <c r="VYG996" s="45"/>
      <c r="VYH996" s="45"/>
      <c r="VYI996" s="45"/>
      <c r="VYJ996" s="45"/>
      <c r="VYK996" s="45"/>
      <c r="VYL996" s="45"/>
      <c r="VYM996" s="45"/>
      <c r="VYN996" s="45"/>
      <c r="VYO996" s="45"/>
      <c r="VYP996" s="45"/>
      <c r="VYQ996" s="45"/>
      <c r="VYR996" s="45"/>
      <c r="VYS996" s="45"/>
      <c r="VYT996" s="45"/>
      <c r="VYU996" s="45"/>
      <c r="VYV996" s="45"/>
      <c r="VYW996" s="45"/>
      <c r="VYX996" s="45"/>
      <c r="VYY996" s="45"/>
      <c r="VYZ996" s="45"/>
      <c r="VZA996" s="45"/>
      <c r="VZB996" s="45"/>
      <c r="VZC996" s="45"/>
      <c r="VZD996" s="45"/>
      <c r="VZE996" s="45"/>
      <c r="VZF996" s="45"/>
      <c r="VZG996" s="45"/>
      <c r="VZH996" s="45"/>
      <c r="VZI996" s="45"/>
      <c r="VZJ996" s="45"/>
      <c r="VZK996" s="45"/>
      <c r="VZL996" s="45"/>
      <c r="VZM996" s="45"/>
      <c r="VZN996" s="45"/>
      <c r="VZO996" s="45"/>
      <c r="VZP996" s="45"/>
      <c r="VZQ996" s="45"/>
      <c r="VZR996" s="45"/>
      <c r="VZS996" s="45"/>
      <c r="VZT996" s="45"/>
      <c r="VZU996" s="45"/>
      <c r="VZV996" s="45"/>
      <c r="VZW996" s="45"/>
      <c r="VZX996" s="45"/>
      <c r="VZY996" s="45"/>
      <c r="VZZ996" s="45"/>
      <c r="WAA996" s="45"/>
      <c r="WAB996" s="45"/>
      <c r="WAC996" s="45"/>
      <c r="WAD996" s="45"/>
      <c r="WAE996" s="45"/>
      <c r="WAF996" s="45"/>
      <c r="WAG996" s="45"/>
      <c r="WAH996" s="45"/>
      <c r="WAI996" s="45"/>
      <c r="WAJ996" s="45"/>
      <c r="WAK996" s="45"/>
      <c r="WAL996" s="45"/>
      <c r="WAM996" s="45"/>
      <c r="WAN996" s="45"/>
      <c r="WAO996" s="45"/>
      <c r="WAP996" s="45"/>
      <c r="WAQ996" s="45"/>
      <c r="WAR996" s="45"/>
      <c r="WAS996" s="45"/>
      <c r="WAT996" s="45"/>
      <c r="WAU996" s="45"/>
      <c r="WAV996" s="45"/>
      <c r="WAW996" s="45"/>
      <c r="WAX996" s="45"/>
      <c r="WAY996" s="45"/>
      <c r="WAZ996" s="45"/>
      <c r="WBA996" s="45"/>
      <c r="WBB996" s="45"/>
      <c r="WBC996" s="45"/>
      <c r="WBD996" s="45"/>
      <c r="WBE996" s="45"/>
      <c r="WBF996" s="45"/>
      <c r="WBG996" s="45"/>
      <c r="WBH996" s="45"/>
      <c r="WBI996" s="45"/>
      <c r="WBJ996" s="45"/>
      <c r="WBK996" s="45"/>
      <c r="WBL996" s="45"/>
      <c r="WBM996" s="45"/>
      <c r="WBN996" s="45"/>
      <c r="WBO996" s="45"/>
      <c r="WBP996" s="45"/>
      <c r="WBQ996" s="45"/>
      <c r="WBR996" s="45"/>
      <c r="WBS996" s="45"/>
      <c r="WBT996" s="45"/>
      <c r="WBU996" s="45"/>
      <c r="WBV996" s="45"/>
      <c r="WBW996" s="45"/>
      <c r="WBX996" s="45"/>
      <c r="WBY996" s="45"/>
      <c r="WBZ996" s="45"/>
      <c r="WCA996" s="45"/>
      <c r="WCB996" s="45"/>
      <c r="WCC996" s="45"/>
      <c r="WCD996" s="45"/>
      <c r="WCE996" s="45"/>
      <c r="WCF996" s="45"/>
      <c r="WCG996" s="45"/>
      <c r="WCH996" s="45"/>
      <c r="WCI996" s="45"/>
      <c r="WCJ996" s="45"/>
      <c r="WCK996" s="45"/>
      <c r="WCL996" s="45"/>
      <c r="WCM996" s="45"/>
      <c r="WCN996" s="45"/>
      <c r="WCO996" s="45"/>
      <c r="WCP996" s="45"/>
      <c r="WCQ996" s="45"/>
      <c r="WCR996" s="45"/>
      <c r="WCS996" s="45"/>
      <c r="WCT996" s="45"/>
      <c r="WCU996" s="45"/>
      <c r="WCV996" s="45"/>
      <c r="WCW996" s="45"/>
      <c r="WCX996" s="45"/>
      <c r="WCY996" s="45"/>
      <c r="WCZ996" s="45"/>
      <c r="WDA996" s="45"/>
      <c r="WDB996" s="45"/>
      <c r="WDC996" s="45"/>
      <c r="WDD996" s="45"/>
      <c r="WDE996" s="45"/>
      <c r="WDF996" s="45"/>
      <c r="WDG996" s="45"/>
      <c r="WDH996" s="45"/>
      <c r="WDI996" s="45"/>
      <c r="WDJ996" s="45"/>
      <c r="WDK996" s="45"/>
      <c r="WDL996" s="45"/>
      <c r="WDM996" s="45"/>
      <c r="WDN996" s="45"/>
      <c r="WDO996" s="45"/>
      <c r="WDP996" s="45"/>
      <c r="WDQ996" s="45"/>
      <c r="WDR996" s="45"/>
      <c r="WDS996" s="45"/>
      <c r="WDT996" s="45"/>
      <c r="WDU996" s="45"/>
      <c r="WDV996" s="45"/>
      <c r="WDW996" s="45"/>
      <c r="WDX996" s="45"/>
      <c r="WDY996" s="45"/>
      <c r="WDZ996" s="45"/>
      <c r="WEA996" s="45"/>
      <c r="WEB996" s="45"/>
      <c r="WEC996" s="45"/>
      <c r="WED996" s="45"/>
      <c r="WEE996" s="45"/>
      <c r="WEF996" s="45"/>
      <c r="WEG996" s="45"/>
      <c r="WEH996" s="45"/>
      <c r="WEI996" s="45"/>
      <c r="WEJ996" s="45"/>
      <c r="WEK996" s="45"/>
      <c r="WEL996" s="45"/>
      <c r="WEM996" s="45"/>
      <c r="WEN996" s="45"/>
      <c r="WEO996" s="45"/>
      <c r="WEP996" s="45"/>
      <c r="WEQ996" s="45"/>
      <c r="WER996" s="45"/>
      <c r="WES996" s="45"/>
      <c r="WET996" s="45"/>
      <c r="WEU996" s="45"/>
      <c r="WEV996" s="45"/>
      <c r="WEW996" s="45"/>
      <c r="WEX996" s="45"/>
      <c r="WEY996" s="45"/>
      <c r="WEZ996" s="45"/>
      <c r="WFA996" s="45"/>
      <c r="WFB996" s="45"/>
      <c r="WFC996" s="45"/>
      <c r="WFD996" s="45"/>
      <c r="WFE996" s="45"/>
      <c r="WFF996" s="45"/>
      <c r="WFG996" s="45"/>
      <c r="WFH996" s="45"/>
      <c r="WFI996" s="45"/>
      <c r="WFJ996" s="45"/>
      <c r="WFK996" s="45"/>
      <c r="WFL996" s="45"/>
      <c r="WFM996" s="45"/>
      <c r="WFN996" s="45"/>
      <c r="WFO996" s="45"/>
      <c r="WFP996" s="45"/>
      <c r="WFQ996" s="45"/>
      <c r="WFR996" s="45"/>
      <c r="WFS996" s="45"/>
      <c r="WFT996" s="45"/>
      <c r="WFU996" s="45"/>
      <c r="WFV996" s="45"/>
      <c r="WFW996" s="45"/>
      <c r="WFX996" s="45"/>
      <c r="WFY996" s="45"/>
      <c r="WFZ996" s="45"/>
      <c r="WGA996" s="45"/>
      <c r="WGB996" s="45"/>
      <c r="WGC996" s="45"/>
      <c r="WGD996" s="45"/>
      <c r="WGE996" s="45"/>
      <c r="WGF996" s="45"/>
      <c r="WGG996" s="45"/>
      <c r="WGH996" s="45"/>
      <c r="WGI996" s="45"/>
      <c r="WGJ996" s="45"/>
      <c r="WGK996" s="45"/>
      <c r="WGL996" s="45"/>
      <c r="WGM996" s="45"/>
      <c r="WGN996" s="45"/>
      <c r="WGO996" s="45"/>
      <c r="WGP996" s="45"/>
      <c r="WGQ996" s="45"/>
      <c r="WGR996" s="45"/>
      <c r="WGS996" s="45"/>
      <c r="WGT996" s="45"/>
      <c r="WGU996" s="45"/>
      <c r="WGV996" s="45"/>
      <c r="WGW996" s="45"/>
      <c r="WGX996" s="45"/>
      <c r="WGY996" s="45"/>
      <c r="WGZ996" s="45"/>
      <c r="WHA996" s="45"/>
      <c r="WHB996" s="45"/>
      <c r="WHC996" s="45"/>
      <c r="WHD996" s="45"/>
      <c r="WHE996" s="45"/>
      <c r="WHF996" s="45"/>
      <c r="WHG996" s="45"/>
      <c r="WHH996" s="45"/>
      <c r="WHI996" s="45"/>
      <c r="WHJ996" s="45"/>
      <c r="WHK996" s="45"/>
      <c r="WHL996" s="45"/>
      <c r="WHM996" s="45"/>
      <c r="WHN996" s="45"/>
      <c r="WHO996" s="45"/>
      <c r="WHP996" s="45"/>
      <c r="WHQ996" s="45"/>
      <c r="WHR996" s="45"/>
      <c r="WHS996" s="45"/>
      <c r="WHT996" s="45"/>
      <c r="WHU996" s="45"/>
      <c r="WHV996" s="45"/>
      <c r="WHW996" s="45"/>
      <c r="WHX996" s="45"/>
      <c r="WHY996" s="45"/>
      <c r="WHZ996" s="45"/>
      <c r="WIA996" s="45"/>
      <c r="WIB996" s="45"/>
      <c r="WIC996" s="45"/>
      <c r="WID996" s="45"/>
      <c r="WIE996" s="45"/>
      <c r="WIF996" s="45"/>
      <c r="WIG996" s="45"/>
      <c r="WIH996" s="45"/>
      <c r="WII996" s="45"/>
      <c r="WIJ996" s="45"/>
      <c r="WIK996" s="45"/>
      <c r="WIL996" s="45"/>
      <c r="WIM996" s="45"/>
      <c r="WIN996" s="45"/>
      <c r="WIO996" s="45"/>
      <c r="WIP996" s="45"/>
      <c r="WIQ996" s="45"/>
      <c r="WIR996" s="45"/>
      <c r="WIS996" s="45"/>
      <c r="WIT996" s="45"/>
      <c r="WIU996" s="45"/>
      <c r="WIV996" s="45"/>
      <c r="WIW996" s="45"/>
      <c r="WIX996" s="45"/>
      <c r="WIY996" s="45"/>
      <c r="WIZ996" s="45"/>
      <c r="WJA996" s="45"/>
      <c r="WJB996" s="45"/>
      <c r="WJC996" s="45"/>
      <c r="WJD996" s="45"/>
      <c r="WJE996" s="45"/>
      <c r="WJF996" s="45"/>
      <c r="WJG996" s="45"/>
      <c r="WJH996" s="45"/>
      <c r="WJI996" s="45"/>
      <c r="WJJ996" s="45"/>
      <c r="WJK996" s="45"/>
      <c r="WJL996" s="45"/>
      <c r="WJM996" s="45"/>
      <c r="WJN996" s="45"/>
      <c r="WJO996" s="45"/>
      <c r="WJP996" s="45"/>
      <c r="WJQ996" s="45"/>
      <c r="WJR996" s="45"/>
      <c r="WJS996" s="45"/>
      <c r="WJT996" s="45"/>
      <c r="WJU996" s="45"/>
      <c r="WJV996" s="45"/>
      <c r="WJW996" s="45"/>
      <c r="WJX996" s="45"/>
      <c r="WJY996" s="45"/>
      <c r="WJZ996" s="45"/>
      <c r="WKA996" s="45"/>
      <c r="WKB996" s="45"/>
      <c r="WKC996" s="45"/>
      <c r="WKD996" s="45"/>
      <c r="WKE996" s="45"/>
      <c r="WKF996" s="45"/>
      <c r="WKG996" s="45"/>
      <c r="WKH996" s="45"/>
      <c r="WKI996" s="45"/>
      <c r="WKJ996" s="45"/>
      <c r="WKK996" s="45"/>
      <c r="WKL996" s="45"/>
      <c r="WKM996" s="45"/>
      <c r="WKN996" s="45"/>
      <c r="WKO996" s="45"/>
      <c r="WKP996" s="45"/>
      <c r="WKQ996" s="45"/>
      <c r="WKR996" s="45"/>
      <c r="WKS996" s="45"/>
      <c r="WKT996" s="45"/>
      <c r="WKU996" s="45"/>
      <c r="WKV996" s="45"/>
      <c r="WKW996" s="45"/>
      <c r="WKX996" s="45"/>
      <c r="WKY996" s="45"/>
      <c r="WKZ996" s="45"/>
      <c r="WLA996" s="45"/>
      <c r="WLB996" s="45"/>
      <c r="WLC996" s="45"/>
      <c r="WLD996" s="45"/>
      <c r="WLE996" s="45"/>
      <c r="WLF996" s="45"/>
      <c r="WLG996" s="45"/>
      <c r="WLH996" s="45"/>
      <c r="WLI996" s="45"/>
      <c r="WLJ996" s="45"/>
      <c r="WLK996" s="45"/>
      <c r="WLL996" s="45"/>
      <c r="WLM996" s="45"/>
      <c r="WLN996" s="45"/>
      <c r="WLO996" s="45"/>
      <c r="WLP996" s="45"/>
      <c r="WLQ996" s="45"/>
      <c r="WLR996" s="45"/>
      <c r="WLS996" s="45"/>
      <c r="WLT996" s="45"/>
      <c r="WLU996" s="45"/>
      <c r="WLV996" s="45"/>
      <c r="WLW996" s="45"/>
      <c r="WLX996" s="45"/>
      <c r="WLY996" s="45"/>
      <c r="WLZ996" s="45"/>
      <c r="WMA996" s="45"/>
      <c r="WMB996" s="45"/>
      <c r="WMC996" s="45"/>
      <c r="WMD996" s="45"/>
      <c r="WME996" s="45"/>
      <c r="WMF996" s="45"/>
      <c r="WMG996" s="45"/>
      <c r="WMH996" s="45"/>
      <c r="WMI996" s="45"/>
      <c r="WMJ996" s="45"/>
      <c r="WMK996" s="45"/>
      <c r="WML996" s="45"/>
      <c r="WMM996" s="45"/>
      <c r="WMN996" s="45"/>
      <c r="WMO996" s="45"/>
      <c r="WMP996" s="45"/>
      <c r="WMQ996" s="45"/>
      <c r="WMR996" s="45"/>
      <c r="WMS996" s="45"/>
      <c r="WMT996" s="45"/>
      <c r="WMU996" s="45"/>
      <c r="WMV996" s="45"/>
      <c r="WMW996" s="45"/>
      <c r="WMX996" s="45"/>
      <c r="WMY996" s="45"/>
      <c r="WMZ996" s="45"/>
      <c r="WNA996" s="45"/>
      <c r="WNB996" s="45"/>
      <c r="WNC996" s="45"/>
      <c r="WND996" s="45"/>
      <c r="WNE996" s="45"/>
      <c r="WNF996" s="45"/>
      <c r="WNG996" s="45"/>
      <c r="WNH996" s="45"/>
      <c r="WNI996" s="45"/>
      <c r="WNJ996" s="45"/>
      <c r="WNK996" s="45"/>
      <c r="WNL996" s="45"/>
      <c r="WNM996" s="45"/>
      <c r="WNN996" s="45"/>
      <c r="WNO996" s="45"/>
      <c r="WNP996" s="45"/>
      <c r="WNQ996" s="45"/>
      <c r="WNR996" s="45"/>
      <c r="WNS996" s="45"/>
      <c r="WNT996" s="45"/>
      <c r="WNU996" s="45"/>
      <c r="WNV996" s="45"/>
      <c r="WNW996" s="45"/>
      <c r="WNX996" s="45"/>
      <c r="WNY996" s="45"/>
      <c r="WNZ996" s="45"/>
      <c r="WOA996" s="45"/>
      <c r="WOB996" s="45"/>
      <c r="WOC996" s="45"/>
      <c r="WOD996" s="45"/>
      <c r="WOE996" s="45"/>
      <c r="WOF996" s="45"/>
      <c r="WOG996" s="45"/>
      <c r="WOH996" s="45"/>
      <c r="WOI996" s="45"/>
      <c r="WOJ996" s="45"/>
      <c r="WOK996" s="45"/>
      <c r="WOL996" s="45"/>
      <c r="WOM996" s="45"/>
      <c r="WON996" s="45"/>
      <c r="WOO996" s="45"/>
      <c r="WOP996" s="45"/>
      <c r="WOQ996" s="45"/>
      <c r="WOR996" s="45"/>
      <c r="WOS996" s="45"/>
      <c r="WOT996" s="45"/>
      <c r="WOU996" s="45"/>
      <c r="WOV996" s="45"/>
      <c r="WOW996" s="45"/>
      <c r="WOX996" s="45"/>
      <c r="WOY996" s="45"/>
      <c r="WOZ996" s="45"/>
      <c r="WPA996" s="45"/>
      <c r="WPB996" s="45"/>
      <c r="WPC996" s="45"/>
      <c r="WPD996" s="45"/>
      <c r="WPE996" s="45"/>
      <c r="WPF996" s="45"/>
      <c r="WPG996" s="45"/>
      <c r="WPH996" s="45"/>
      <c r="WPI996" s="45"/>
      <c r="WPJ996" s="45"/>
      <c r="WPK996" s="45"/>
      <c r="WPL996" s="45"/>
      <c r="WPM996" s="45"/>
      <c r="WPN996" s="45"/>
      <c r="WPO996" s="45"/>
      <c r="WPP996" s="45"/>
      <c r="WPQ996" s="45"/>
      <c r="WPR996" s="45"/>
      <c r="WPS996" s="45"/>
      <c r="WPT996" s="45"/>
      <c r="WPU996" s="45"/>
      <c r="WPV996" s="45"/>
      <c r="WPW996" s="45"/>
      <c r="WPX996" s="45"/>
      <c r="WPY996" s="45"/>
      <c r="WPZ996" s="45"/>
      <c r="WQA996" s="45"/>
      <c r="WQB996" s="45"/>
      <c r="WQC996" s="45"/>
      <c r="WQD996" s="45"/>
      <c r="WQE996" s="45"/>
      <c r="WQF996" s="45"/>
      <c r="WQG996" s="45"/>
      <c r="WQH996" s="45"/>
      <c r="WQI996" s="45"/>
      <c r="WQJ996" s="45"/>
      <c r="WQK996" s="45"/>
      <c r="WQL996" s="45"/>
      <c r="WQM996" s="45"/>
      <c r="WQN996" s="45"/>
      <c r="WQO996" s="45"/>
      <c r="WQP996" s="45"/>
      <c r="WQQ996" s="45"/>
      <c r="WQR996" s="45"/>
      <c r="WQS996" s="45"/>
      <c r="WQT996" s="45"/>
      <c r="WQU996" s="45"/>
      <c r="WQV996" s="45"/>
      <c r="WQW996" s="45"/>
      <c r="WQX996" s="45"/>
      <c r="WQY996" s="45"/>
      <c r="WQZ996" s="45"/>
      <c r="WRA996" s="45"/>
      <c r="WRB996" s="45"/>
      <c r="WRC996" s="45"/>
      <c r="WRD996" s="45"/>
      <c r="WRE996" s="45"/>
      <c r="WRF996" s="45"/>
      <c r="WRG996" s="45"/>
      <c r="WRH996" s="45"/>
      <c r="WRI996" s="45"/>
      <c r="WRJ996" s="45"/>
      <c r="WRK996" s="45"/>
      <c r="WRL996" s="45"/>
      <c r="WRM996" s="45"/>
      <c r="WRN996" s="45"/>
      <c r="WRO996" s="45"/>
      <c r="WRP996" s="45"/>
      <c r="WRQ996" s="45"/>
      <c r="WRR996" s="45"/>
      <c r="WRS996" s="45"/>
      <c r="WRT996" s="45"/>
      <c r="WRU996" s="45"/>
      <c r="WRV996" s="45"/>
      <c r="WRW996" s="45"/>
      <c r="WRX996" s="45"/>
      <c r="WRY996" s="45"/>
      <c r="WRZ996" s="45"/>
      <c r="WSA996" s="45"/>
      <c r="WSB996" s="45"/>
      <c r="WSC996" s="45"/>
      <c r="WSD996" s="45"/>
      <c r="WSE996" s="45"/>
      <c r="WSF996" s="45"/>
      <c r="WSG996" s="45"/>
      <c r="WSH996" s="45"/>
      <c r="WSI996" s="45"/>
      <c r="WSJ996" s="45"/>
      <c r="WSK996" s="45"/>
      <c r="WSL996" s="45"/>
      <c r="WSM996" s="45"/>
      <c r="WSN996" s="45"/>
      <c r="WSO996" s="45"/>
      <c r="WSP996" s="45"/>
      <c r="WSQ996" s="45"/>
      <c r="WSR996" s="45"/>
      <c r="WSS996" s="45"/>
      <c r="WST996" s="45"/>
      <c r="WSU996" s="45"/>
      <c r="WSV996" s="45"/>
      <c r="WSW996" s="45"/>
      <c r="WSX996" s="45"/>
      <c r="WSY996" s="45"/>
      <c r="WSZ996" s="45"/>
      <c r="WTA996" s="45"/>
      <c r="WTB996" s="45"/>
      <c r="WTC996" s="45"/>
      <c r="WTD996" s="45"/>
      <c r="WTE996" s="45"/>
      <c r="WTF996" s="45"/>
      <c r="WTG996" s="45"/>
      <c r="WTH996" s="45"/>
      <c r="WTI996" s="45"/>
      <c r="WTJ996" s="45"/>
      <c r="WTK996" s="45"/>
      <c r="WTL996" s="45"/>
      <c r="WTM996" s="45"/>
      <c r="WTN996" s="45"/>
      <c r="WTO996" s="45"/>
      <c r="WTP996" s="45"/>
      <c r="WTQ996" s="45"/>
      <c r="WTR996" s="45"/>
      <c r="WTS996" s="45"/>
      <c r="WTT996" s="45"/>
      <c r="WTU996" s="45"/>
      <c r="WTV996" s="45"/>
      <c r="WTW996" s="45"/>
      <c r="WTX996" s="45"/>
      <c r="WTY996" s="45"/>
      <c r="WTZ996" s="45"/>
      <c r="WUA996" s="45"/>
      <c r="WUB996" s="45"/>
      <c r="WUC996" s="45"/>
      <c r="WUD996" s="45"/>
      <c r="WUE996" s="45"/>
      <c r="WUF996" s="45"/>
      <c r="WUG996" s="45"/>
      <c r="WUH996" s="45"/>
      <c r="WUI996" s="45"/>
      <c r="WUJ996" s="45"/>
      <c r="WUK996" s="45"/>
      <c r="WUL996" s="45"/>
      <c r="WUM996" s="45"/>
      <c r="WUN996" s="45"/>
      <c r="WUO996" s="45"/>
      <c r="WUP996" s="45"/>
      <c r="WUQ996" s="45"/>
      <c r="WUR996" s="45"/>
      <c r="WUS996" s="45"/>
      <c r="WUT996" s="45"/>
      <c r="WUU996" s="45"/>
      <c r="WUV996" s="45"/>
      <c r="WUW996" s="45"/>
      <c r="WUX996" s="45"/>
      <c r="WUY996" s="45"/>
      <c r="WUZ996" s="45"/>
      <c r="WVA996" s="45"/>
      <c r="WVB996" s="45"/>
      <c r="WVC996" s="45"/>
      <c r="WVD996" s="45"/>
      <c r="WVE996" s="45"/>
      <c r="WVF996" s="45"/>
      <c r="WVG996" s="45"/>
      <c r="WVH996" s="45"/>
      <c r="WVI996" s="45"/>
      <c r="WVJ996" s="45"/>
      <c r="WVK996" s="45"/>
      <c r="WVL996" s="45"/>
      <c r="WVM996" s="45"/>
      <c r="WVN996" s="45"/>
      <c r="WVO996" s="45"/>
      <c r="WVP996" s="45"/>
      <c r="WVQ996" s="45"/>
      <c r="WVR996" s="45"/>
      <c r="WVS996" s="45"/>
      <c r="WVT996" s="45"/>
      <c r="WVU996" s="45"/>
      <c r="WVV996" s="45"/>
      <c r="WVW996" s="45"/>
      <c r="WVX996" s="45"/>
      <c r="WVY996" s="45"/>
      <c r="WVZ996" s="45"/>
      <c r="WWA996" s="45"/>
      <c r="WWB996" s="45"/>
      <c r="WWC996" s="45"/>
      <c r="WWD996" s="45"/>
      <c r="WWE996" s="45"/>
      <c r="WWF996" s="45"/>
      <c r="WWG996" s="45"/>
      <c r="WWH996" s="45"/>
      <c r="WWI996" s="45"/>
      <c r="WWJ996" s="45"/>
      <c r="WWK996" s="45"/>
      <c r="WWL996" s="45"/>
      <c r="WWM996" s="45"/>
      <c r="WWN996" s="45"/>
      <c r="WWO996" s="45"/>
      <c r="WWP996" s="45"/>
      <c r="WWQ996" s="45"/>
      <c r="WWR996" s="45"/>
      <c r="WWS996" s="45"/>
      <c r="WWT996" s="45"/>
      <c r="WWU996" s="45"/>
      <c r="WWV996" s="45"/>
      <c r="WWW996" s="45"/>
      <c r="WWX996" s="45"/>
      <c r="WWY996" s="45"/>
      <c r="WWZ996" s="45"/>
      <c r="WXA996" s="45"/>
      <c r="WXB996" s="45"/>
      <c r="WXC996" s="45"/>
      <c r="WXD996" s="45"/>
      <c r="WXE996" s="45"/>
      <c r="WXF996" s="45"/>
      <c r="WXG996" s="45"/>
      <c r="WXH996" s="45"/>
      <c r="WXI996" s="45"/>
      <c r="WXJ996" s="45"/>
      <c r="WXK996" s="45"/>
      <c r="WXL996" s="45"/>
      <c r="WXM996" s="45"/>
      <c r="WXN996" s="45"/>
      <c r="WXO996" s="45"/>
      <c r="WXP996" s="45"/>
      <c r="WXQ996" s="45"/>
      <c r="WXR996" s="45"/>
      <c r="WXS996" s="45"/>
      <c r="WXT996" s="45"/>
      <c r="WXU996" s="45"/>
      <c r="WXV996" s="45"/>
      <c r="WXW996" s="45"/>
      <c r="WXX996" s="45"/>
      <c r="WXY996" s="45"/>
    </row>
    <row r="997" spans="1:16197" ht="35.25" x14ac:dyDescent="0.5">
      <c r="B997" s="233" t="s">
        <v>266</v>
      </c>
      <c r="C997" s="251"/>
      <c r="D997" s="223" t="s">
        <v>17004</v>
      </c>
      <c r="E997" s="224" t="s">
        <v>17004</v>
      </c>
      <c r="F997" s="224" t="s">
        <v>17004</v>
      </c>
      <c r="G997" s="224" t="s">
        <v>17004</v>
      </c>
      <c r="H997" s="224" t="s">
        <v>17004</v>
      </c>
      <c r="I997" s="229">
        <f>I998</f>
        <v>4994.3</v>
      </c>
      <c r="J997" s="229">
        <f t="shared" ref="J997:K997" si="455">J998</f>
        <v>3051.11</v>
      </c>
      <c r="K997" s="230">
        <f t="shared" si="455"/>
        <v>167</v>
      </c>
      <c r="L997" s="224" t="s">
        <v>17004</v>
      </c>
      <c r="M997" s="224" t="s">
        <v>17004</v>
      </c>
      <c r="N997" s="227" t="s">
        <v>17004</v>
      </c>
      <c r="O997" s="231">
        <v>4455850.5600000005</v>
      </c>
      <c r="P997" s="231">
        <f t="shared" ref="P997:S997" si="456">P998</f>
        <v>0</v>
      </c>
      <c r="Q997" s="229">
        <f t="shared" si="456"/>
        <v>0</v>
      </c>
      <c r="R997" s="229">
        <f t="shared" si="456"/>
        <v>0</v>
      </c>
      <c r="S997" s="229">
        <f t="shared" si="456"/>
        <v>4455850.5600000005</v>
      </c>
      <c r="T997" s="225">
        <f t="shared" si="452"/>
        <v>892.18720541417224</v>
      </c>
      <c r="U997" s="232">
        <f>U998</f>
        <v>1051.81</v>
      </c>
    </row>
    <row r="998" spans="1:16197" ht="35.25" x14ac:dyDescent="0.5">
      <c r="A998">
        <v>1</v>
      </c>
      <c r="B998" s="30">
        <v>1</v>
      </c>
      <c r="C998" s="248" t="s">
        <v>15421</v>
      </c>
      <c r="D998" s="249" t="s">
        <v>17399</v>
      </c>
      <c r="E998" s="241">
        <v>1898</v>
      </c>
      <c r="F998" s="224" t="s">
        <v>17152</v>
      </c>
      <c r="G998" s="241">
        <v>3</v>
      </c>
      <c r="H998" s="241">
        <v>1</v>
      </c>
      <c r="I998" s="242">
        <v>4994.3</v>
      </c>
      <c r="J998" s="242">
        <v>3051.11</v>
      </c>
      <c r="K998" s="272">
        <v>167</v>
      </c>
      <c r="L998" s="241" t="s">
        <v>17021</v>
      </c>
      <c r="M998" s="241" t="s">
        <v>17037</v>
      </c>
      <c r="N998" s="241" t="s">
        <v>17141</v>
      </c>
      <c r="O998" s="242">
        <v>4455850.5600000005</v>
      </c>
      <c r="P998" s="245">
        <v>0</v>
      </c>
      <c r="Q998" s="229">
        <v>0</v>
      </c>
      <c r="R998" s="229">
        <v>0</v>
      </c>
      <c r="S998" s="229">
        <f>O998-R998-Q998-P998</f>
        <v>4455850.5600000005</v>
      </c>
      <c r="T998" s="225">
        <f t="shared" si="452"/>
        <v>892.18720541417224</v>
      </c>
      <c r="U998" s="232">
        <v>1051.81</v>
      </c>
    </row>
    <row r="999" spans="1:16197" ht="35.25" x14ac:dyDescent="0.5">
      <c r="B999" s="233" t="s">
        <v>259</v>
      </c>
      <c r="C999" s="251"/>
      <c r="D999" s="223" t="s">
        <v>17004</v>
      </c>
      <c r="E999" s="224" t="s">
        <v>17004</v>
      </c>
      <c r="F999" s="224" t="s">
        <v>17004</v>
      </c>
      <c r="G999" s="224" t="s">
        <v>17004</v>
      </c>
      <c r="H999" s="224" t="s">
        <v>17004</v>
      </c>
      <c r="I999" s="229">
        <f>I1000</f>
        <v>1245</v>
      </c>
      <c r="J999" s="229">
        <f t="shared" ref="J999:K999" si="457">J1000</f>
        <v>1111.9000000000001</v>
      </c>
      <c r="K999" s="272">
        <f t="shared" si="457"/>
        <v>62</v>
      </c>
      <c r="L999" s="224" t="s">
        <v>17004</v>
      </c>
      <c r="M999" s="224" t="s">
        <v>17004</v>
      </c>
      <c r="N999" s="227" t="s">
        <v>17004</v>
      </c>
      <c r="O999" s="231">
        <v>7481085.2000000002</v>
      </c>
      <c r="P999" s="231">
        <f t="shared" ref="P999:S999" si="458">P1000</f>
        <v>0</v>
      </c>
      <c r="Q999" s="229">
        <f t="shared" si="458"/>
        <v>0</v>
      </c>
      <c r="R999" s="229">
        <f t="shared" si="458"/>
        <v>0</v>
      </c>
      <c r="S999" s="229">
        <f t="shared" si="458"/>
        <v>7481085.2000000002</v>
      </c>
      <c r="T999" s="225">
        <f t="shared" si="452"/>
        <v>6008.9037751004016</v>
      </c>
      <c r="U999" s="232">
        <f>U1000</f>
        <v>9361.65</v>
      </c>
    </row>
    <row r="1000" spans="1:16197" ht="35.25" x14ac:dyDescent="0.5">
      <c r="A1000">
        <v>1</v>
      </c>
      <c r="B1000" s="30">
        <v>2</v>
      </c>
      <c r="C1000" s="248" t="s">
        <v>15794</v>
      </c>
      <c r="D1000" s="249"/>
      <c r="E1000" s="241">
        <v>1978</v>
      </c>
      <c r="F1000" s="224" t="s">
        <v>17152</v>
      </c>
      <c r="G1000" s="241">
        <v>2</v>
      </c>
      <c r="H1000" s="241">
        <v>4</v>
      </c>
      <c r="I1000" s="242">
        <v>1245</v>
      </c>
      <c r="J1000" s="242">
        <v>1111.9000000000001</v>
      </c>
      <c r="K1000" s="272">
        <v>62</v>
      </c>
      <c r="L1000" s="241" t="s">
        <v>17021</v>
      </c>
      <c r="M1000" s="241" t="s">
        <v>17037</v>
      </c>
      <c r="N1000" s="241" t="s">
        <v>17141</v>
      </c>
      <c r="O1000" s="242">
        <v>7481085.2000000002</v>
      </c>
      <c r="P1000" s="245"/>
      <c r="Q1000" s="229">
        <v>0</v>
      </c>
      <c r="R1000" s="229">
        <v>0</v>
      </c>
      <c r="S1000" s="229">
        <f>O1000-Q1000-R1000</f>
        <v>7481085.2000000002</v>
      </c>
      <c r="T1000" s="225">
        <f t="shared" si="452"/>
        <v>6008.9037751004016</v>
      </c>
      <c r="U1000" s="245">
        <v>9361.65</v>
      </c>
    </row>
    <row r="1001" spans="1:16197" ht="35.25" x14ac:dyDescent="0.5">
      <c r="B1001" s="233" t="s">
        <v>471</v>
      </c>
      <c r="C1001" s="251"/>
      <c r="D1001" s="223" t="s">
        <v>17004</v>
      </c>
      <c r="E1001" s="224" t="s">
        <v>17004</v>
      </c>
      <c r="F1001" s="224" t="s">
        <v>17004</v>
      </c>
      <c r="G1001" s="224" t="s">
        <v>17004</v>
      </c>
      <c r="H1001" s="224" t="s">
        <v>17004</v>
      </c>
      <c r="I1001" s="229">
        <f>I1002</f>
        <v>759.1</v>
      </c>
      <c r="J1001" s="229">
        <f t="shared" ref="J1001:K1001" si="459">J1002</f>
        <v>704.9</v>
      </c>
      <c r="K1001" s="272">
        <f t="shared" si="459"/>
        <v>34</v>
      </c>
      <c r="L1001" s="224" t="s">
        <v>17004</v>
      </c>
      <c r="M1001" s="224" t="s">
        <v>17004</v>
      </c>
      <c r="N1001" s="227" t="s">
        <v>17004</v>
      </c>
      <c r="O1001" s="231">
        <v>4906662.28</v>
      </c>
      <c r="P1001" s="231"/>
      <c r="Q1001" s="229">
        <f>Q1002</f>
        <v>0</v>
      </c>
      <c r="R1001" s="229">
        <f t="shared" ref="R1001:S1001" si="460">R1002</f>
        <v>0</v>
      </c>
      <c r="S1001" s="229">
        <f t="shared" si="460"/>
        <v>4906662.28</v>
      </c>
      <c r="T1001" s="225">
        <f t="shared" si="452"/>
        <v>6463.7890659992099</v>
      </c>
      <c r="U1001" s="232">
        <f>U1002</f>
        <v>8738.1934395995249</v>
      </c>
    </row>
    <row r="1002" spans="1:16197" ht="35.25" x14ac:dyDescent="0.5">
      <c r="A1002">
        <v>1</v>
      </c>
      <c r="B1002" s="30">
        <v>3</v>
      </c>
      <c r="C1002" s="248" t="s">
        <v>473</v>
      </c>
      <c r="D1002" s="249"/>
      <c r="E1002" s="224">
        <v>1985</v>
      </c>
      <c r="F1002" s="224" t="s">
        <v>17152</v>
      </c>
      <c r="G1002" s="224">
        <v>2</v>
      </c>
      <c r="H1002" s="224" t="s">
        <v>16975</v>
      </c>
      <c r="I1002" s="236">
        <v>759.1</v>
      </c>
      <c r="J1002" s="236">
        <v>704.9</v>
      </c>
      <c r="K1002" s="237">
        <v>34</v>
      </c>
      <c r="L1002" s="224" t="s">
        <v>17021</v>
      </c>
      <c r="M1002" s="224" t="s">
        <v>17056</v>
      </c>
      <c r="N1002" s="227" t="s">
        <v>17025</v>
      </c>
      <c r="O1002" s="242">
        <v>4906662.28</v>
      </c>
      <c r="P1002" s="245"/>
      <c r="Q1002" s="229">
        <v>0</v>
      </c>
      <c r="R1002" s="229">
        <v>0</v>
      </c>
      <c r="S1002" s="229">
        <f>O1002-Q1002-R1002</f>
        <v>4906662.28</v>
      </c>
      <c r="T1002" s="225">
        <f t="shared" si="452"/>
        <v>6463.7890659992099</v>
      </c>
      <c r="U1002" s="232">
        <v>8738.1934395995249</v>
      </c>
    </row>
    <row r="1003" spans="1:16197" ht="35.25" x14ac:dyDescent="0.25">
      <c r="B1003" s="325" t="s">
        <v>17344</v>
      </c>
      <c r="C1003" s="326"/>
      <c r="D1003" s="326"/>
      <c r="E1003" s="326"/>
      <c r="F1003" s="326"/>
      <c r="G1003" s="326"/>
      <c r="H1003" s="326"/>
      <c r="I1003" s="326"/>
      <c r="J1003" s="326"/>
      <c r="K1003" s="326"/>
      <c r="L1003" s="326"/>
      <c r="M1003" s="326"/>
      <c r="N1003" s="326"/>
      <c r="O1003" s="326"/>
      <c r="P1003" s="326"/>
      <c r="Q1003" s="326"/>
      <c r="R1003" s="326"/>
      <c r="S1003" s="326"/>
      <c r="T1003" s="326"/>
      <c r="U1003" s="327"/>
    </row>
    <row r="1004" spans="1:16197" ht="35.25" x14ac:dyDescent="0.5">
      <c r="B1004" s="233" t="s">
        <v>17345</v>
      </c>
      <c r="C1004" s="273"/>
      <c r="D1004" s="274"/>
      <c r="E1004" s="224" t="s">
        <v>17004</v>
      </c>
      <c r="F1004" s="224" t="s">
        <v>17004</v>
      </c>
      <c r="G1004" s="224" t="s">
        <v>17004</v>
      </c>
      <c r="H1004" s="224" t="s">
        <v>17004</v>
      </c>
      <c r="I1004" s="229">
        <f>I1005</f>
        <v>28212.550000000007</v>
      </c>
      <c r="J1004" s="229">
        <f t="shared" ref="J1004:K1004" si="461">J1005</f>
        <v>22061.240000000005</v>
      </c>
      <c r="K1004" s="230">
        <f t="shared" si="461"/>
        <v>1227</v>
      </c>
      <c r="L1004" s="224" t="s">
        <v>17004</v>
      </c>
      <c r="M1004" s="224" t="s">
        <v>17004</v>
      </c>
      <c r="N1004" s="227" t="s">
        <v>17004</v>
      </c>
      <c r="O1004" s="231">
        <f>O1005</f>
        <v>130884667.08999999</v>
      </c>
      <c r="P1004" s="231">
        <f t="shared" ref="P1004:S1004" si="462">P1005</f>
        <v>0</v>
      </c>
      <c r="Q1004" s="229">
        <f t="shared" si="462"/>
        <v>108116442.22</v>
      </c>
      <c r="R1004" s="229">
        <f t="shared" si="462"/>
        <v>6429506.2999999998</v>
      </c>
      <c r="S1004" s="229">
        <f t="shared" si="462"/>
        <v>16338718.57</v>
      </c>
      <c r="T1004" s="225">
        <f t="shared" ref="T1004:T1039" si="463">O1004/I1004</f>
        <v>4639.2356270524979</v>
      </c>
      <c r="U1004" s="232">
        <f>MAX(U1005:U1039)</f>
        <v>10985.58950754394</v>
      </c>
    </row>
    <row r="1005" spans="1:16197" s="44" customFormat="1" ht="35.25" x14ac:dyDescent="0.5">
      <c r="B1005" s="233" t="s">
        <v>17346</v>
      </c>
      <c r="C1005" s="251"/>
      <c r="D1005" s="223" t="s">
        <v>17004</v>
      </c>
      <c r="E1005" s="224" t="s">
        <v>17004</v>
      </c>
      <c r="F1005" s="224" t="s">
        <v>17004</v>
      </c>
      <c r="G1005" s="224" t="s">
        <v>17004</v>
      </c>
      <c r="H1005" s="224" t="s">
        <v>17004</v>
      </c>
      <c r="I1005" s="229">
        <f>I1006+I1008+I1020+I1022+I1024+I1026+I1028+I754+I1030+I1032+I1034+I1036+I1038</f>
        <v>28212.550000000007</v>
      </c>
      <c r="J1005" s="229">
        <f>J1006+J1008+J1020+J1022+J1024+J1026+J1028+J754+J1030+J1032+J1034+J1036+J1038</f>
        <v>22061.240000000005</v>
      </c>
      <c r="K1005" s="230">
        <f>K1006+K1008+K1020+K1022+K1024+K1026+K1028+K754+K1030+K1032+K1034+K1036+K1038</f>
        <v>1227</v>
      </c>
      <c r="L1005" s="224" t="s">
        <v>17004</v>
      </c>
      <c r="M1005" s="224" t="s">
        <v>17004</v>
      </c>
      <c r="N1005" s="227" t="s">
        <v>17004</v>
      </c>
      <c r="O1005" s="231">
        <f>O1006+O1008+O1020+O1022+O1024+O1026+O1028+O1030+O1032+O1034+O1036+O1038</f>
        <v>130884667.08999999</v>
      </c>
      <c r="P1005" s="229">
        <f t="shared" ref="P1005:S1005" si="464">P1006+P1008+P1020+P1022+P1024+P1026+P1028+P1030+P1032+P1034+P1036+P1038</f>
        <v>0</v>
      </c>
      <c r="Q1005" s="229">
        <f t="shared" si="464"/>
        <v>108116442.22</v>
      </c>
      <c r="R1005" s="229">
        <f t="shared" si="464"/>
        <v>6429506.2999999998</v>
      </c>
      <c r="S1005" s="229">
        <f t="shared" si="464"/>
        <v>16338718.57</v>
      </c>
      <c r="T1005" s="225">
        <f t="shared" si="463"/>
        <v>4639.2356270524979</v>
      </c>
      <c r="U1005" s="232">
        <f>MAX(U1006:U1039)</f>
        <v>10985.58950754394</v>
      </c>
      <c r="V1005"/>
      <c r="W1005" s="45"/>
      <c r="X1005" s="45"/>
      <c r="Y1005" s="45"/>
      <c r="Z1005" s="45"/>
      <c r="AA1005" s="45"/>
      <c r="AB1005" s="45"/>
      <c r="AC1005" s="45"/>
      <c r="AD1005" s="45"/>
      <c r="AE1005" s="45"/>
      <c r="AF1005" s="45"/>
      <c r="AG1005" s="45"/>
      <c r="AH1005" s="45"/>
      <c r="AI1005" s="45"/>
      <c r="AJ1005" s="45"/>
      <c r="AK1005" s="45"/>
      <c r="AL1005" s="45"/>
      <c r="AM1005" s="45"/>
      <c r="AN1005" s="45"/>
      <c r="AO1005" s="45"/>
      <c r="AP1005" s="45"/>
      <c r="AQ1005" s="45"/>
      <c r="AR1005" s="45"/>
      <c r="AS1005" s="45"/>
      <c r="AT1005" s="45"/>
      <c r="AU1005" s="45"/>
      <c r="AV1005" s="45"/>
      <c r="AW1005" s="45"/>
      <c r="AX1005" s="45"/>
      <c r="AY1005" s="45"/>
      <c r="AZ1005" s="45"/>
      <c r="BA1005" s="45"/>
      <c r="BB1005" s="45"/>
      <c r="BC1005" s="45"/>
      <c r="BD1005" s="45"/>
      <c r="BE1005" s="45"/>
      <c r="BF1005" s="45"/>
      <c r="BG1005" s="45"/>
      <c r="BH1005" s="45"/>
      <c r="BI1005" s="45"/>
      <c r="BJ1005" s="45"/>
      <c r="BK1005" s="45"/>
      <c r="BL1005" s="45"/>
      <c r="BM1005" s="45"/>
      <c r="BN1005" s="45"/>
      <c r="BO1005" s="45"/>
      <c r="BP1005" s="45"/>
      <c r="BQ1005" s="45"/>
      <c r="BR1005" s="45"/>
      <c r="BS1005" s="45"/>
      <c r="BT1005" s="45"/>
      <c r="BU1005" s="45"/>
      <c r="BV1005" s="45"/>
      <c r="BW1005" s="45"/>
      <c r="BX1005" s="45"/>
      <c r="BY1005" s="45"/>
      <c r="BZ1005" s="45"/>
      <c r="CA1005" s="45"/>
      <c r="CB1005" s="45"/>
      <c r="CC1005" s="45"/>
      <c r="CD1005" s="45"/>
      <c r="CE1005" s="45"/>
      <c r="CF1005" s="45"/>
      <c r="CG1005" s="45"/>
      <c r="CH1005" s="45"/>
      <c r="CI1005" s="45"/>
      <c r="CJ1005" s="45"/>
      <c r="CK1005" s="45"/>
      <c r="CL1005" s="45"/>
      <c r="CM1005" s="45"/>
      <c r="CN1005" s="45"/>
      <c r="CO1005" s="45"/>
      <c r="CP1005" s="45"/>
      <c r="CQ1005" s="45"/>
      <c r="CR1005" s="45"/>
      <c r="CS1005" s="45"/>
      <c r="CT1005" s="45"/>
      <c r="CU1005" s="45"/>
      <c r="CV1005" s="45"/>
      <c r="CW1005" s="45"/>
      <c r="CX1005" s="45"/>
      <c r="CY1005" s="45"/>
      <c r="CZ1005" s="45"/>
      <c r="DA1005" s="45"/>
      <c r="DB1005" s="45"/>
      <c r="DC1005" s="45"/>
      <c r="DD1005" s="45"/>
      <c r="DE1005" s="45"/>
      <c r="DF1005" s="45"/>
      <c r="DG1005" s="45"/>
      <c r="DH1005" s="45"/>
      <c r="DI1005" s="45"/>
      <c r="DJ1005" s="45"/>
      <c r="DK1005" s="45"/>
      <c r="DL1005" s="45"/>
      <c r="DM1005" s="45"/>
      <c r="DN1005" s="45"/>
      <c r="DO1005" s="45"/>
      <c r="DP1005" s="45"/>
      <c r="DQ1005" s="45"/>
      <c r="DR1005" s="45"/>
      <c r="DS1005" s="45"/>
      <c r="DT1005" s="45"/>
      <c r="DU1005" s="45"/>
      <c r="DV1005" s="45"/>
      <c r="DW1005" s="45"/>
      <c r="DX1005" s="45"/>
      <c r="DY1005" s="45"/>
      <c r="DZ1005" s="45"/>
      <c r="EA1005" s="45"/>
      <c r="EB1005" s="45"/>
      <c r="EC1005" s="45"/>
      <c r="ED1005" s="45"/>
      <c r="EE1005" s="45"/>
      <c r="EF1005" s="45"/>
      <c r="EG1005" s="45"/>
      <c r="EH1005" s="45"/>
      <c r="EI1005" s="45"/>
      <c r="EJ1005" s="45"/>
      <c r="EK1005" s="45"/>
      <c r="EL1005" s="45"/>
      <c r="EM1005" s="45"/>
      <c r="EN1005" s="45"/>
      <c r="EO1005" s="45"/>
      <c r="EP1005" s="45"/>
      <c r="EQ1005" s="45"/>
      <c r="ER1005" s="45"/>
      <c r="ES1005" s="45"/>
      <c r="ET1005" s="45"/>
      <c r="EU1005" s="45"/>
      <c r="EV1005" s="45"/>
      <c r="EW1005" s="45"/>
      <c r="EX1005" s="45"/>
      <c r="EY1005" s="45"/>
      <c r="EZ1005" s="45"/>
      <c r="FA1005" s="45"/>
      <c r="FB1005" s="45"/>
      <c r="FC1005" s="45"/>
      <c r="FD1005" s="45"/>
      <c r="FE1005" s="45"/>
      <c r="FF1005" s="45"/>
      <c r="FG1005" s="45"/>
      <c r="FH1005" s="45"/>
      <c r="FI1005" s="45"/>
      <c r="FJ1005" s="45"/>
      <c r="FK1005" s="45"/>
      <c r="FL1005" s="45"/>
      <c r="FM1005" s="45"/>
      <c r="FN1005" s="45"/>
      <c r="FO1005" s="45"/>
      <c r="FP1005" s="45"/>
      <c r="FQ1005" s="45"/>
      <c r="FR1005" s="45"/>
      <c r="FS1005" s="45"/>
      <c r="FT1005" s="45"/>
      <c r="FU1005" s="45"/>
      <c r="FV1005" s="45"/>
      <c r="FW1005" s="45"/>
      <c r="FX1005" s="45"/>
      <c r="FY1005" s="45"/>
      <c r="FZ1005" s="45"/>
      <c r="GA1005" s="45"/>
      <c r="GB1005" s="45"/>
      <c r="GC1005" s="45"/>
      <c r="GD1005" s="45"/>
      <c r="GE1005" s="45"/>
      <c r="GF1005" s="45"/>
      <c r="GG1005" s="45"/>
      <c r="GH1005" s="45"/>
      <c r="GI1005" s="45"/>
      <c r="GJ1005" s="45"/>
      <c r="GK1005" s="45"/>
      <c r="GL1005" s="45"/>
      <c r="GM1005" s="45"/>
      <c r="GN1005" s="45"/>
      <c r="GO1005" s="45"/>
      <c r="GP1005" s="45"/>
      <c r="GQ1005" s="45"/>
      <c r="GR1005" s="45"/>
      <c r="GS1005" s="45"/>
      <c r="GT1005" s="45"/>
      <c r="GU1005" s="45"/>
      <c r="GV1005" s="45"/>
      <c r="GW1005" s="45"/>
      <c r="GX1005" s="45"/>
      <c r="GY1005" s="45"/>
      <c r="GZ1005" s="45"/>
      <c r="HA1005" s="45"/>
      <c r="HB1005" s="45"/>
      <c r="HC1005" s="45"/>
      <c r="HD1005" s="45"/>
      <c r="HE1005" s="45"/>
      <c r="HF1005" s="45"/>
      <c r="HG1005" s="45"/>
      <c r="HH1005" s="45"/>
      <c r="HI1005" s="45"/>
      <c r="HJ1005" s="45"/>
      <c r="HK1005" s="45"/>
      <c r="HL1005" s="45"/>
      <c r="HM1005" s="45"/>
      <c r="HN1005" s="45"/>
      <c r="HO1005" s="45"/>
      <c r="HP1005" s="45"/>
      <c r="HQ1005" s="45"/>
      <c r="HR1005" s="45"/>
      <c r="HS1005" s="45"/>
      <c r="HT1005" s="45"/>
      <c r="HU1005" s="45"/>
      <c r="HV1005" s="45"/>
      <c r="HW1005" s="45"/>
      <c r="HX1005" s="45"/>
      <c r="HY1005" s="45"/>
      <c r="HZ1005" s="45"/>
      <c r="IA1005" s="45"/>
      <c r="IB1005" s="45"/>
      <c r="IC1005" s="45"/>
      <c r="ID1005" s="45"/>
      <c r="IE1005" s="45"/>
      <c r="IF1005" s="45"/>
      <c r="IG1005" s="45"/>
      <c r="IH1005" s="45"/>
      <c r="II1005" s="45"/>
      <c r="IJ1005" s="45"/>
      <c r="IK1005" s="45"/>
      <c r="IL1005" s="45"/>
      <c r="IM1005" s="45"/>
      <c r="IN1005" s="45"/>
      <c r="IO1005" s="45"/>
      <c r="IP1005" s="45"/>
      <c r="IQ1005" s="45"/>
      <c r="IR1005" s="45"/>
      <c r="IS1005" s="45"/>
      <c r="IT1005" s="45"/>
      <c r="IU1005" s="45"/>
      <c r="IV1005" s="45"/>
      <c r="IW1005" s="45"/>
      <c r="IX1005" s="45"/>
      <c r="IY1005" s="45"/>
      <c r="IZ1005" s="45"/>
      <c r="JA1005" s="45"/>
      <c r="JB1005" s="45"/>
      <c r="JC1005" s="45"/>
      <c r="JD1005" s="45"/>
      <c r="JE1005" s="45"/>
      <c r="JF1005" s="45"/>
      <c r="JG1005" s="45"/>
      <c r="JH1005" s="45"/>
      <c r="JI1005" s="45"/>
      <c r="JJ1005" s="45"/>
      <c r="JK1005" s="45"/>
      <c r="JL1005" s="45"/>
      <c r="JM1005" s="45"/>
      <c r="JN1005" s="45"/>
      <c r="JO1005" s="45"/>
      <c r="JP1005" s="45"/>
      <c r="JQ1005" s="45"/>
      <c r="JR1005" s="45"/>
      <c r="JS1005" s="45"/>
      <c r="JT1005" s="45"/>
      <c r="JU1005" s="45"/>
      <c r="JV1005" s="45"/>
      <c r="JW1005" s="45"/>
      <c r="JX1005" s="45"/>
      <c r="JY1005" s="45"/>
      <c r="JZ1005" s="45"/>
      <c r="KA1005" s="45"/>
      <c r="KB1005" s="45"/>
      <c r="KC1005" s="45"/>
      <c r="KD1005" s="45"/>
      <c r="KE1005" s="45"/>
      <c r="KF1005" s="45"/>
      <c r="KG1005" s="45"/>
      <c r="KH1005" s="45"/>
      <c r="KI1005" s="45"/>
      <c r="KJ1005" s="45"/>
      <c r="KK1005" s="45"/>
      <c r="KL1005" s="45"/>
      <c r="KM1005" s="45"/>
      <c r="KN1005" s="45"/>
      <c r="KO1005" s="45"/>
      <c r="KP1005" s="45"/>
      <c r="KQ1005" s="45"/>
      <c r="KR1005" s="45"/>
      <c r="KS1005" s="45"/>
      <c r="KT1005" s="45"/>
      <c r="KU1005" s="45"/>
      <c r="KV1005" s="45"/>
      <c r="KW1005" s="45"/>
      <c r="KX1005" s="45"/>
      <c r="KY1005" s="45"/>
      <c r="KZ1005" s="45"/>
      <c r="LA1005" s="45"/>
      <c r="LB1005" s="45"/>
      <c r="LC1005" s="45"/>
      <c r="LD1005" s="45"/>
      <c r="LE1005" s="45"/>
      <c r="LF1005" s="45"/>
      <c r="LG1005" s="45"/>
      <c r="LH1005" s="45"/>
      <c r="LI1005" s="45"/>
      <c r="LJ1005" s="45"/>
      <c r="LK1005" s="45"/>
      <c r="LL1005" s="45"/>
      <c r="LM1005" s="45"/>
      <c r="LN1005" s="45"/>
      <c r="LO1005" s="45"/>
      <c r="LP1005" s="45"/>
      <c r="LQ1005" s="45"/>
      <c r="LR1005" s="45"/>
      <c r="LS1005" s="45"/>
      <c r="LT1005" s="45"/>
      <c r="LU1005" s="45"/>
      <c r="LV1005" s="45"/>
      <c r="LW1005" s="45"/>
      <c r="LX1005" s="45"/>
      <c r="LY1005" s="45"/>
      <c r="LZ1005" s="45"/>
      <c r="MA1005" s="45"/>
      <c r="MB1005" s="45"/>
      <c r="MC1005" s="45"/>
      <c r="MD1005" s="45"/>
      <c r="ME1005" s="45"/>
      <c r="MF1005" s="45"/>
      <c r="MG1005" s="45"/>
      <c r="MH1005" s="45"/>
      <c r="MI1005" s="45"/>
      <c r="MJ1005" s="45"/>
      <c r="MK1005" s="45"/>
      <c r="ML1005" s="45"/>
      <c r="MM1005" s="45"/>
      <c r="MN1005" s="45"/>
      <c r="MO1005" s="45"/>
      <c r="MP1005" s="45"/>
      <c r="MQ1005" s="45"/>
      <c r="MR1005" s="45"/>
      <c r="MS1005" s="45"/>
      <c r="MT1005" s="45"/>
      <c r="MU1005" s="45"/>
      <c r="MV1005" s="45"/>
      <c r="MW1005" s="45"/>
      <c r="MX1005" s="45"/>
      <c r="MY1005" s="45"/>
      <c r="MZ1005" s="45"/>
      <c r="NA1005" s="45"/>
      <c r="NB1005" s="45"/>
      <c r="NC1005" s="45"/>
      <c r="ND1005" s="45"/>
      <c r="NE1005" s="45"/>
      <c r="NF1005" s="45"/>
      <c r="NG1005" s="45"/>
      <c r="NH1005" s="45"/>
      <c r="NI1005" s="45"/>
      <c r="NJ1005" s="45"/>
      <c r="NK1005" s="45"/>
      <c r="NL1005" s="45"/>
      <c r="NM1005" s="45"/>
      <c r="NN1005" s="45"/>
      <c r="NO1005" s="45"/>
      <c r="NP1005" s="45"/>
      <c r="NQ1005" s="45"/>
      <c r="NR1005" s="45"/>
      <c r="NS1005" s="45"/>
      <c r="NT1005" s="45"/>
      <c r="NU1005" s="45"/>
      <c r="NV1005" s="45"/>
      <c r="NW1005" s="45"/>
      <c r="NX1005" s="45"/>
      <c r="NY1005" s="45"/>
      <c r="NZ1005" s="45"/>
      <c r="OA1005" s="45"/>
      <c r="OB1005" s="45"/>
      <c r="OC1005" s="45"/>
      <c r="OD1005" s="45"/>
      <c r="OE1005" s="45"/>
      <c r="OF1005" s="45"/>
      <c r="OG1005" s="45"/>
      <c r="OH1005" s="45"/>
      <c r="OI1005" s="45"/>
      <c r="OJ1005" s="45"/>
      <c r="OK1005" s="45"/>
      <c r="OL1005" s="45"/>
      <c r="OM1005" s="45"/>
      <c r="ON1005" s="45"/>
      <c r="OO1005" s="45"/>
      <c r="OP1005" s="45"/>
      <c r="OQ1005" s="45"/>
      <c r="OR1005" s="45"/>
      <c r="OS1005" s="45"/>
      <c r="OT1005" s="45"/>
      <c r="OU1005" s="45"/>
      <c r="OV1005" s="45"/>
      <c r="OW1005" s="45"/>
      <c r="OX1005" s="45"/>
      <c r="OY1005" s="45"/>
      <c r="OZ1005" s="45"/>
      <c r="PA1005" s="45"/>
      <c r="PB1005" s="45"/>
      <c r="PC1005" s="45"/>
      <c r="PD1005" s="45"/>
      <c r="PE1005" s="45"/>
      <c r="PF1005" s="45"/>
      <c r="PG1005" s="45"/>
      <c r="PH1005" s="45"/>
      <c r="PI1005" s="45"/>
      <c r="PJ1005" s="45"/>
      <c r="PK1005" s="45"/>
      <c r="PL1005" s="45"/>
      <c r="PM1005" s="45"/>
      <c r="PN1005" s="45"/>
      <c r="PO1005" s="45"/>
      <c r="PP1005" s="45"/>
      <c r="PQ1005" s="45"/>
      <c r="PR1005" s="45"/>
      <c r="PS1005" s="45"/>
      <c r="PT1005" s="45"/>
      <c r="PU1005" s="45"/>
      <c r="PV1005" s="45"/>
      <c r="PW1005" s="45"/>
      <c r="PX1005" s="45"/>
      <c r="PY1005" s="45"/>
      <c r="PZ1005" s="45"/>
      <c r="QA1005" s="45"/>
      <c r="QB1005" s="45"/>
      <c r="QC1005" s="45"/>
      <c r="QD1005" s="45"/>
      <c r="QE1005" s="45"/>
      <c r="QF1005" s="45"/>
      <c r="QG1005" s="45"/>
      <c r="QH1005" s="45"/>
      <c r="QI1005" s="45"/>
      <c r="QJ1005" s="45"/>
      <c r="QK1005" s="45"/>
      <c r="QL1005" s="45"/>
      <c r="QM1005" s="45"/>
      <c r="QN1005" s="45"/>
      <c r="QO1005" s="45"/>
      <c r="QP1005" s="45"/>
      <c r="QQ1005" s="45"/>
      <c r="QR1005" s="45"/>
      <c r="QS1005" s="45"/>
      <c r="QT1005" s="45"/>
      <c r="QU1005" s="45"/>
      <c r="QV1005" s="45"/>
      <c r="QW1005" s="45"/>
      <c r="QX1005" s="45"/>
      <c r="QY1005" s="45"/>
      <c r="QZ1005" s="45"/>
      <c r="RA1005" s="45"/>
      <c r="RB1005" s="45"/>
      <c r="RC1005" s="45"/>
      <c r="RD1005" s="45"/>
      <c r="RE1005" s="45"/>
      <c r="RF1005" s="45"/>
      <c r="RG1005" s="45"/>
      <c r="RH1005" s="45"/>
      <c r="RI1005" s="45"/>
      <c r="RJ1005" s="45"/>
      <c r="RK1005" s="45"/>
      <c r="RL1005" s="45"/>
      <c r="RM1005" s="45"/>
      <c r="RN1005" s="45"/>
      <c r="RO1005" s="45"/>
      <c r="RP1005" s="45"/>
      <c r="RQ1005" s="45"/>
      <c r="RR1005" s="45"/>
      <c r="RS1005" s="45"/>
      <c r="RT1005" s="45"/>
      <c r="RU1005" s="45"/>
      <c r="RV1005" s="45"/>
      <c r="RW1005" s="45"/>
      <c r="RX1005" s="45"/>
      <c r="RY1005" s="45"/>
      <c r="RZ1005" s="45"/>
      <c r="SA1005" s="45"/>
      <c r="SB1005" s="45"/>
      <c r="SC1005" s="45"/>
      <c r="SD1005" s="45"/>
      <c r="SE1005" s="45"/>
      <c r="SF1005" s="45"/>
      <c r="SG1005" s="45"/>
      <c r="SH1005" s="45"/>
      <c r="SI1005" s="45"/>
      <c r="SJ1005" s="45"/>
      <c r="SK1005" s="45"/>
      <c r="SL1005" s="45"/>
      <c r="SM1005" s="45"/>
      <c r="SN1005" s="45"/>
      <c r="SO1005" s="45"/>
      <c r="SP1005" s="45"/>
      <c r="SQ1005" s="45"/>
      <c r="SR1005" s="45"/>
      <c r="SS1005" s="45"/>
      <c r="ST1005" s="45"/>
      <c r="SU1005" s="45"/>
      <c r="SV1005" s="45"/>
      <c r="SW1005" s="45"/>
      <c r="SX1005" s="45"/>
      <c r="SY1005" s="45"/>
      <c r="SZ1005" s="45"/>
      <c r="TA1005" s="45"/>
      <c r="TB1005" s="45"/>
      <c r="TC1005" s="45"/>
      <c r="TD1005" s="45"/>
      <c r="TE1005" s="45"/>
      <c r="TF1005" s="45"/>
      <c r="TG1005" s="45"/>
      <c r="TH1005" s="45"/>
      <c r="TI1005" s="45"/>
      <c r="TJ1005" s="45"/>
      <c r="TK1005" s="45"/>
      <c r="TL1005" s="45"/>
      <c r="TM1005" s="45"/>
      <c r="TN1005" s="45"/>
      <c r="TO1005" s="45"/>
      <c r="TP1005" s="45"/>
      <c r="TQ1005" s="45"/>
      <c r="TR1005" s="45"/>
      <c r="TS1005" s="45"/>
      <c r="TT1005" s="45"/>
      <c r="TU1005" s="45"/>
      <c r="TV1005" s="45"/>
      <c r="TW1005" s="45"/>
      <c r="TX1005" s="45"/>
      <c r="TY1005" s="45"/>
      <c r="TZ1005" s="45"/>
      <c r="UA1005" s="45"/>
      <c r="UB1005" s="45"/>
      <c r="UC1005" s="45"/>
      <c r="UD1005" s="45"/>
      <c r="UE1005" s="45"/>
      <c r="UF1005" s="45"/>
      <c r="UG1005" s="45"/>
      <c r="UH1005" s="45"/>
      <c r="UI1005" s="45"/>
      <c r="UJ1005" s="45"/>
      <c r="UK1005" s="45"/>
      <c r="UL1005" s="45"/>
      <c r="UM1005" s="45"/>
      <c r="UN1005" s="45"/>
      <c r="UO1005" s="45"/>
      <c r="UP1005" s="45"/>
      <c r="UQ1005" s="45"/>
      <c r="UR1005" s="45"/>
      <c r="US1005" s="45"/>
      <c r="UT1005" s="45"/>
      <c r="UU1005" s="45"/>
      <c r="UV1005" s="45"/>
      <c r="UW1005" s="45"/>
      <c r="UX1005" s="45"/>
      <c r="UY1005" s="45"/>
      <c r="UZ1005" s="45"/>
      <c r="VA1005" s="45"/>
      <c r="VB1005" s="45"/>
      <c r="VC1005" s="45"/>
      <c r="VD1005" s="45"/>
      <c r="VE1005" s="45"/>
      <c r="VF1005" s="45"/>
      <c r="VG1005" s="45"/>
      <c r="VH1005" s="45"/>
      <c r="VI1005" s="45"/>
      <c r="VJ1005" s="45"/>
      <c r="VK1005" s="45"/>
      <c r="VL1005" s="45"/>
      <c r="VM1005" s="45"/>
      <c r="VN1005" s="45"/>
      <c r="VO1005" s="45"/>
      <c r="VP1005" s="45"/>
      <c r="VQ1005" s="45"/>
      <c r="VR1005" s="45"/>
      <c r="VS1005" s="45"/>
      <c r="VT1005" s="45"/>
      <c r="VU1005" s="45"/>
      <c r="VV1005" s="45"/>
      <c r="VW1005" s="45"/>
      <c r="VX1005" s="45"/>
      <c r="VY1005" s="45"/>
      <c r="VZ1005" s="45"/>
      <c r="WA1005" s="45"/>
      <c r="WB1005" s="45"/>
      <c r="WC1005" s="45"/>
      <c r="WD1005" s="45"/>
      <c r="WE1005" s="45"/>
      <c r="WF1005" s="45"/>
      <c r="WG1005" s="45"/>
      <c r="WH1005" s="45"/>
      <c r="WI1005" s="45"/>
      <c r="WJ1005" s="45"/>
      <c r="WK1005" s="45"/>
      <c r="WL1005" s="45"/>
      <c r="WM1005" s="45"/>
      <c r="WN1005" s="45"/>
      <c r="WO1005" s="45"/>
      <c r="WP1005" s="45"/>
      <c r="WQ1005" s="45"/>
      <c r="WR1005" s="45"/>
      <c r="WS1005" s="45"/>
      <c r="WT1005" s="45"/>
      <c r="WU1005" s="45"/>
      <c r="WV1005" s="45"/>
      <c r="WW1005" s="45"/>
      <c r="WX1005" s="45"/>
      <c r="WY1005" s="45"/>
      <c r="WZ1005" s="45"/>
      <c r="XA1005" s="45"/>
      <c r="XB1005" s="45"/>
      <c r="XC1005" s="45"/>
      <c r="XD1005" s="45"/>
      <c r="XE1005" s="45"/>
      <c r="XF1005" s="45"/>
      <c r="XG1005" s="45"/>
      <c r="XH1005" s="45"/>
      <c r="XI1005" s="45"/>
      <c r="XJ1005" s="45"/>
      <c r="XK1005" s="45"/>
      <c r="XL1005" s="45"/>
      <c r="XM1005" s="45"/>
      <c r="XN1005" s="45"/>
      <c r="XO1005" s="45"/>
      <c r="XP1005" s="45"/>
      <c r="XQ1005" s="45"/>
      <c r="XR1005" s="45"/>
      <c r="XS1005" s="45"/>
      <c r="XT1005" s="45"/>
      <c r="XU1005" s="45"/>
      <c r="XV1005" s="45"/>
      <c r="XW1005" s="45"/>
      <c r="XX1005" s="45"/>
      <c r="XY1005" s="45"/>
      <c r="XZ1005" s="45"/>
      <c r="YA1005" s="45"/>
      <c r="YB1005" s="45"/>
      <c r="YC1005" s="45"/>
      <c r="YD1005" s="45"/>
      <c r="YE1005" s="45"/>
      <c r="YF1005" s="45"/>
      <c r="YG1005" s="45"/>
      <c r="YH1005" s="45"/>
      <c r="YI1005" s="45"/>
      <c r="YJ1005" s="45"/>
      <c r="YK1005" s="45"/>
      <c r="YL1005" s="45"/>
      <c r="YM1005" s="45"/>
      <c r="YN1005" s="45"/>
      <c r="YO1005" s="45"/>
      <c r="YP1005" s="45"/>
      <c r="YQ1005" s="45"/>
      <c r="YR1005" s="45"/>
      <c r="YS1005" s="45"/>
      <c r="YT1005" s="45"/>
      <c r="YU1005" s="45"/>
      <c r="YV1005" s="45"/>
      <c r="YW1005" s="45"/>
      <c r="YX1005" s="45"/>
      <c r="YY1005" s="45"/>
      <c r="YZ1005" s="45"/>
      <c r="ZA1005" s="45"/>
      <c r="ZB1005" s="45"/>
      <c r="ZC1005" s="45"/>
      <c r="ZD1005" s="45"/>
      <c r="ZE1005" s="45"/>
      <c r="ZF1005" s="45"/>
      <c r="ZG1005" s="45"/>
      <c r="ZH1005" s="45"/>
      <c r="ZI1005" s="45"/>
      <c r="ZJ1005" s="45"/>
      <c r="ZK1005" s="45"/>
      <c r="ZL1005" s="45"/>
      <c r="ZM1005" s="45"/>
      <c r="ZN1005" s="45"/>
      <c r="ZO1005" s="45"/>
      <c r="ZP1005" s="45"/>
      <c r="ZQ1005" s="45"/>
      <c r="ZR1005" s="45"/>
      <c r="ZS1005" s="45"/>
      <c r="ZT1005" s="45"/>
      <c r="ZU1005" s="45"/>
      <c r="ZV1005" s="45"/>
      <c r="ZW1005" s="45"/>
      <c r="ZX1005" s="45"/>
      <c r="ZY1005" s="45"/>
      <c r="ZZ1005" s="45"/>
      <c r="AAA1005" s="45"/>
      <c r="AAB1005" s="45"/>
      <c r="AAC1005" s="45"/>
      <c r="AAD1005" s="45"/>
      <c r="AAE1005" s="45"/>
      <c r="AAF1005" s="45"/>
      <c r="AAG1005" s="45"/>
      <c r="AAH1005" s="45"/>
      <c r="AAI1005" s="45"/>
      <c r="AAJ1005" s="45"/>
      <c r="AAK1005" s="45"/>
      <c r="AAL1005" s="45"/>
      <c r="AAM1005" s="45"/>
      <c r="AAN1005" s="45"/>
      <c r="AAO1005" s="45"/>
      <c r="AAP1005" s="45"/>
      <c r="AAQ1005" s="45"/>
      <c r="AAR1005" s="45"/>
      <c r="AAS1005" s="45"/>
      <c r="AAT1005" s="45"/>
      <c r="AAU1005" s="45"/>
      <c r="AAV1005" s="45"/>
      <c r="AAW1005" s="45"/>
      <c r="AAX1005" s="45"/>
      <c r="AAY1005" s="45"/>
      <c r="AAZ1005" s="45"/>
      <c r="ABA1005" s="45"/>
      <c r="ABB1005" s="45"/>
      <c r="ABC1005" s="45"/>
      <c r="ABD1005" s="45"/>
      <c r="ABE1005" s="45"/>
      <c r="ABF1005" s="45"/>
      <c r="ABG1005" s="45"/>
      <c r="ABH1005" s="45"/>
      <c r="ABI1005" s="45"/>
      <c r="ABJ1005" s="45"/>
      <c r="ABK1005" s="45"/>
      <c r="ABL1005" s="45"/>
      <c r="ABM1005" s="45"/>
      <c r="ABN1005" s="45"/>
      <c r="ABO1005" s="45"/>
      <c r="ABP1005" s="45"/>
      <c r="ABQ1005" s="45"/>
      <c r="ABR1005" s="45"/>
      <c r="ABS1005" s="45"/>
      <c r="ABT1005" s="45"/>
      <c r="ABU1005" s="45"/>
      <c r="ABV1005" s="45"/>
      <c r="ABW1005" s="45"/>
      <c r="ABX1005" s="45"/>
      <c r="ABY1005" s="45"/>
      <c r="ABZ1005" s="45"/>
      <c r="ACA1005" s="45"/>
      <c r="ACB1005" s="45"/>
      <c r="ACC1005" s="45"/>
      <c r="ACD1005" s="45"/>
      <c r="ACE1005" s="45"/>
      <c r="ACF1005" s="45"/>
      <c r="ACG1005" s="45"/>
      <c r="ACH1005" s="45"/>
      <c r="ACI1005" s="45"/>
      <c r="ACJ1005" s="45"/>
      <c r="ACK1005" s="45"/>
      <c r="ACL1005" s="45"/>
      <c r="ACM1005" s="45"/>
      <c r="ACN1005" s="45"/>
      <c r="ACO1005" s="45"/>
      <c r="ACP1005" s="45"/>
      <c r="ACQ1005" s="45"/>
      <c r="ACR1005" s="45"/>
      <c r="ACS1005" s="45"/>
      <c r="ACT1005" s="45"/>
      <c r="ACU1005" s="45"/>
      <c r="ACV1005" s="45"/>
      <c r="ACW1005" s="45"/>
      <c r="ACX1005" s="45"/>
      <c r="ACY1005" s="45"/>
      <c r="ACZ1005" s="45"/>
      <c r="ADA1005" s="45"/>
      <c r="ADB1005" s="45"/>
      <c r="ADC1005" s="45"/>
      <c r="ADD1005" s="45"/>
      <c r="ADE1005" s="45"/>
      <c r="ADF1005" s="45"/>
      <c r="ADG1005" s="45"/>
      <c r="ADH1005" s="45"/>
      <c r="ADI1005" s="45"/>
      <c r="ADJ1005" s="45"/>
      <c r="ADK1005" s="45"/>
      <c r="ADL1005" s="45"/>
      <c r="ADM1005" s="45"/>
      <c r="ADN1005" s="45"/>
      <c r="ADO1005" s="45"/>
      <c r="ADP1005" s="45"/>
      <c r="ADQ1005" s="45"/>
      <c r="ADR1005" s="45"/>
      <c r="ADS1005" s="45"/>
      <c r="ADT1005" s="45"/>
      <c r="ADU1005" s="45"/>
      <c r="ADV1005" s="45"/>
      <c r="ADW1005" s="45"/>
      <c r="ADX1005" s="45"/>
      <c r="ADY1005" s="45"/>
      <c r="ADZ1005" s="45"/>
      <c r="AEA1005" s="45"/>
      <c r="AEB1005" s="45"/>
      <c r="AEC1005" s="45"/>
      <c r="AED1005" s="45"/>
      <c r="AEE1005" s="45"/>
      <c r="AEF1005" s="45"/>
      <c r="AEG1005" s="45"/>
      <c r="AEH1005" s="45"/>
      <c r="AEI1005" s="45"/>
      <c r="AEJ1005" s="45"/>
      <c r="AEK1005" s="45"/>
      <c r="AEL1005" s="45"/>
      <c r="AEM1005" s="45"/>
      <c r="AEN1005" s="45"/>
      <c r="AEO1005" s="45"/>
      <c r="AEP1005" s="45"/>
      <c r="AEQ1005" s="45"/>
      <c r="AER1005" s="45"/>
      <c r="AES1005" s="45"/>
      <c r="AET1005" s="45"/>
      <c r="AEU1005" s="45"/>
      <c r="AEV1005" s="45"/>
      <c r="AEW1005" s="45"/>
      <c r="AEX1005" s="45"/>
      <c r="AEY1005" s="45"/>
      <c r="AEZ1005" s="45"/>
      <c r="AFA1005" s="45"/>
      <c r="AFB1005" s="45"/>
      <c r="AFC1005" s="45"/>
      <c r="AFD1005" s="45"/>
      <c r="AFE1005" s="45"/>
      <c r="AFF1005" s="45"/>
      <c r="AFG1005" s="45"/>
      <c r="AFH1005" s="45"/>
      <c r="AFI1005" s="45"/>
      <c r="AFJ1005" s="45"/>
      <c r="AFK1005" s="45"/>
      <c r="AFL1005" s="45"/>
      <c r="AFM1005" s="45"/>
      <c r="AFN1005" s="45"/>
      <c r="AFO1005" s="45"/>
      <c r="AFP1005" s="45"/>
      <c r="AFQ1005" s="45"/>
      <c r="AFR1005" s="45"/>
      <c r="AFS1005" s="45"/>
      <c r="AFT1005" s="45"/>
      <c r="AFU1005" s="45"/>
      <c r="AFV1005" s="45"/>
      <c r="AFW1005" s="45"/>
      <c r="AFX1005" s="45"/>
      <c r="AFY1005" s="45"/>
      <c r="AFZ1005" s="45"/>
      <c r="AGA1005" s="45"/>
      <c r="AGB1005" s="45"/>
      <c r="AGC1005" s="45"/>
      <c r="AGD1005" s="45"/>
      <c r="AGE1005" s="45"/>
      <c r="AGF1005" s="45"/>
      <c r="AGG1005" s="45"/>
      <c r="AGH1005" s="45"/>
      <c r="AGI1005" s="45"/>
      <c r="AGJ1005" s="45"/>
      <c r="AGK1005" s="45"/>
      <c r="AGL1005" s="45"/>
      <c r="AGM1005" s="45"/>
      <c r="AGN1005" s="45"/>
      <c r="AGO1005" s="45"/>
      <c r="AGP1005" s="45"/>
      <c r="AGQ1005" s="45"/>
      <c r="AGR1005" s="45"/>
      <c r="AGS1005" s="45"/>
      <c r="AGT1005" s="45"/>
      <c r="AGU1005" s="45"/>
      <c r="AGV1005" s="45"/>
      <c r="AGW1005" s="45"/>
      <c r="AGX1005" s="45"/>
      <c r="AGY1005" s="45"/>
      <c r="AGZ1005" s="45"/>
      <c r="AHA1005" s="45"/>
      <c r="AHB1005" s="45"/>
      <c r="AHC1005" s="45"/>
      <c r="AHD1005" s="45"/>
      <c r="AHE1005" s="45"/>
      <c r="AHF1005" s="45"/>
      <c r="AHG1005" s="45"/>
      <c r="AHH1005" s="45"/>
      <c r="AHI1005" s="45"/>
      <c r="AHJ1005" s="45"/>
      <c r="AHK1005" s="45"/>
      <c r="AHL1005" s="45"/>
      <c r="AHM1005" s="45"/>
      <c r="AHN1005" s="45"/>
      <c r="AHO1005" s="45"/>
      <c r="AHP1005" s="45"/>
      <c r="AHQ1005" s="45"/>
      <c r="AHR1005" s="45"/>
      <c r="AHS1005" s="45"/>
      <c r="AHT1005" s="45"/>
      <c r="AHU1005" s="45"/>
      <c r="AHV1005" s="45"/>
      <c r="AHW1005" s="45"/>
      <c r="AHX1005" s="45"/>
      <c r="AHY1005" s="45"/>
      <c r="AHZ1005" s="45"/>
      <c r="AIA1005" s="45"/>
      <c r="AIB1005" s="45"/>
      <c r="AIC1005" s="45"/>
      <c r="AID1005" s="45"/>
      <c r="AIE1005" s="45"/>
      <c r="AIF1005" s="45"/>
      <c r="AIG1005" s="45"/>
      <c r="AIH1005" s="45"/>
      <c r="AII1005" s="45"/>
      <c r="AIJ1005" s="45"/>
      <c r="AIK1005" s="45"/>
      <c r="AIL1005" s="45"/>
      <c r="AIM1005" s="45"/>
      <c r="AIN1005" s="45"/>
      <c r="AIO1005" s="45"/>
      <c r="AIP1005" s="45"/>
      <c r="AIQ1005" s="45"/>
      <c r="AIR1005" s="45"/>
      <c r="AIS1005" s="45"/>
      <c r="AIT1005" s="45"/>
      <c r="AIU1005" s="45"/>
      <c r="AIV1005" s="45"/>
      <c r="AIW1005" s="45"/>
      <c r="AIX1005" s="45"/>
      <c r="AIY1005" s="45"/>
      <c r="AIZ1005" s="45"/>
      <c r="AJA1005" s="45"/>
      <c r="AJB1005" s="45"/>
      <c r="AJC1005" s="45"/>
      <c r="AJD1005" s="45"/>
      <c r="AJE1005" s="45"/>
      <c r="AJF1005" s="45"/>
      <c r="AJG1005" s="45"/>
      <c r="AJH1005" s="45"/>
      <c r="AJI1005" s="45"/>
      <c r="AJJ1005" s="45"/>
      <c r="AJK1005" s="45"/>
      <c r="AJL1005" s="45"/>
      <c r="AJM1005" s="45"/>
      <c r="AJN1005" s="45"/>
      <c r="AJO1005" s="45"/>
      <c r="AJP1005" s="45"/>
      <c r="AJQ1005" s="45"/>
      <c r="AJR1005" s="45"/>
      <c r="AJS1005" s="45"/>
      <c r="AJT1005" s="45"/>
      <c r="AJU1005" s="45"/>
      <c r="AJV1005" s="45"/>
      <c r="AJW1005" s="45"/>
      <c r="AJX1005" s="45"/>
      <c r="AJY1005" s="45"/>
      <c r="AJZ1005" s="45"/>
      <c r="AKA1005" s="45"/>
      <c r="AKB1005" s="45"/>
      <c r="AKC1005" s="45"/>
      <c r="AKD1005" s="45"/>
      <c r="AKE1005" s="45"/>
      <c r="AKF1005" s="45"/>
      <c r="AKG1005" s="45"/>
      <c r="AKH1005" s="45"/>
      <c r="AKI1005" s="45"/>
      <c r="AKJ1005" s="45"/>
      <c r="AKK1005" s="45"/>
      <c r="AKL1005" s="45"/>
      <c r="AKM1005" s="45"/>
      <c r="AKN1005" s="45"/>
      <c r="AKO1005" s="45"/>
      <c r="AKP1005" s="45"/>
      <c r="AKQ1005" s="45"/>
      <c r="AKR1005" s="45"/>
      <c r="AKS1005" s="45"/>
      <c r="AKT1005" s="45"/>
      <c r="AKU1005" s="45"/>
      <c r="AKV1005" s="45"/>
      <c r="AKW1005" s="45"/>
      <c r="AKX1005" s="45"/>
      <c r="AKY1005" s="45"/>
      <c r="AKZ1005" s="45"/>
      <c r="ALA1005" s="45"/>
      <c r="ALB1005" s="45"/>
      <c r="ALC1005" s="45"/>
      <c r="ALD1005" s="45"/>
      <c r="ALE1005" s="45"/>
      <c r="ALF1005" s="45"/>
      <c r="ALG1005" s="45"/>
      <c r="ALH1005" s="45"/>
      <c r="ALI1005" s="45"/>
      <c r="ALJ1005" s="45"/>
      <c r="ALK1005" s="45"/>
      <c r="ALL1005" s="45"/>
      <c r="ALM1005" s="45"/>
      <c r="ALN1005" s="45"/>
      <c r="ALO1005" s="45"/>
      <c r="ALP1005" s="45"/>
      <c r="ALQ1005" s="45"/>
      <c r="ALR1005" s="45"/>
      <c r="ALS1005" s="45"/>
      <c r="ALT1005" s="45"/>
      <c r="ALU1005" s="45"/>
      <c r="ALV1005" s="45"/>
      <c r="ALW1005" s="45"/>
      <c r="ALX1005" s="45"/>
      <c r="ALY1005" s="45"/>
      <c r="ALZ1005" s="45"/>
      <c r="AMA1005" s="45"/>
      <c r="AMB1005" s="45"/>
      <c r="AMC1005" s="45"/>
      <c r="AMD1005" s="45"/>
      <c r="AME1005" s="45"/>
      <c r="AMF1005" s="45"/>
      <c r="AMG1005" s="45"/>
      <c r="AMH1005" s="45"/>
      <c r="AMI1005" s="45"/>
      <c r="AMJ1005" s="45"/>
      <c r="AMK1005" s="45"/>
      <c r="AML1005" s="45"/>
      <c r="AMM1005" s="45"/>
      <c r="AMN1005" s="45"/>
      <c r="AMO1005" s="45"/>
      <c r="AMP1005" s="45"/>
      <c r="AMQ1005" s="45"/>
      <c r="AMR1005" s="45"/>
      <c r="AMS1005" s="45"/>
      <c r="AMT1005" s="45"/>
      <c r="AMU1005" s="45"/>
      <c r="AMV1005" s="45"/>
      <c r="AMW1005" s="45"/>
      <c r="AMX1005" s="45"/>
      <c r="AMY1005" s="45"/>
      <c r="AMZ1005" s="45"/>
      <c r="ANA1005" s="45"/>
      <c r="ANB1005" s="45"/>
      <c r="ANC1005" s="45"/>
      <c r="AND1005" s="45"/>
      <c r="ANE1005" s="45"/>
      <c r="ANF1005" s="45"/>
      <c r="ANG1005" s="45"/>
      <c r="ANH1005" s="45"/>
      <c r="ANI1005" s="45"/>
      <c r="ANJ1005" s="45"/>
      <c r="ANK1005" s="45"/>
      <c r="ANL1005" s="45"/>
      <c r="ANM1005" s="45"/>
      <c r="ANN1005" s="45"/>
      <c r="ANO1005" s="45"/>
      <c r="ANP1005" s="45"/>
      <c r="ANQ1005" s="45"/>
      <c r="ANR1005" s="45"/>
      <c r="ANS1005" s="45"/>
      <c r="ANT1005" s="45"/>
      <c r="ANU1005" s="45"/>
      <c r="ANV1005" s="45"/>
      <c r="ANW1005" s="45"/>
      <c r="ANX1005" s="45"/>
      <c r="ANY1005" s="45"/>
      <c r="ANZ1005" s="45"/>
      <c r="AOA1005" s="45"/>
      <c r="AOB1005" s="45"/>
      <c r="AOC1005" s="45"/>
      <c r="AOD1005" s="45"/>
      <c r="AOE1005" s="45"/>
      <c r="AOF1005" s="45"/>
      <c r="AOG1005" s="45"/>
      <c r="AOH1005" s="45"/>
      <c r="AOI1005" s="45"/>
      <c r="AOJ1005" s="45"/>
      <c r="AOK1005" s="45"/>
      <c r="AOL1005" s="45"/>
      <c r="AOM1005" s="45"/>
      <c r="AON1005" s="45"/>
      <c r="AOO1005" s="45"/>
      <c r="AOP1005" s="45"/>
      <c r="AOQ1005" s="45"/>
      <c r="AOR1005" s="45"/>
      <c r="AOS1005" s="45"/>
      <c r="AOT1005" s="45"/>
      <c r="AOU1005" s="45"/>
      <c r="AOV1005" s="45"/>
      <c r="AOW1005" s="45"/>
      <c r="AOX1005" s="45"/>
      <c r="AOY1005" s="45"/>
      <c r="AOZ1005" s="45"/>
      <c r="APA1005" s="45"/>
      <c r="APB1005" s="45"/>
      <c r="APC1005" s="45"/>
      <c r="APD1005" s="45"/>
      <c r="APE1005" s="45"/>
      <c r="APF1005" s="45"/>
      <c r="APG1005" s="45"/>
      <c r="APH1005" s="45"/>
      <c r="API1005" s="45"/>
      <c r="APJ1005" s="45"/>
      <c r="APK1005" s="45"/>
      <c r="APL1005" s="45"/>
      <c r="APM1005" s="45"/>
      <c r="APN1005" s="45"/>
      <c r="APO1005" s="45"/>
      <c r="APP1005" s="45"/>
      <c r="APQ1005" s="45"/>
      <c r="APR1005" s="45"/>
      <c r="APS1005" s="45"/>
      <c r="APT1005" s="45"/>
      <c r="APU1005" s="45"/>
      <c r="APV1005" s="45"/>
      <c r="APW1005" s="45"/>
      <c r="APX1005" s="45"/>
      <c r="APY1005" s="45"/>
      <c r="APZ1005" s="45"/>
      <c r="AQA1005" s="45"/>
      <c r="AQB1005" s="45"/>
      <c r="AQC1005" s="45"/>
      <c r="AQD1005" s="45"/>
      <c r="AQE1005" s="45"/>
      <c r="AQF1005" s="45"/>
      <c r="AQG1005" s="45"/>
      <c r="AQH1005" s="45"/>
      <c r="AQI1005" s="45"/>
      <c r="AQJ1005" s="45"/>
      <c r="AQK1005" s="45"/>
      <c r="AQL1005" s="45"/>
      <c r="AQM1005" s="45"/>
      <c r="AQN1005" s="45"/>
      <c r="AQO1005" s="45"/>
      <c r="AQP1005" s="45"/>
      <c r="AQQ1005" s="45"/>
      <c r="AQR1005" s="45"/>
      <c r="AQS1005" s="45"/>
      <c r="AQT1005" s="45"/>
      <c r="AQU1005" s="45"/>
      <c r="AQV1005" s="45"/>
      <c r="AQW1005" s="45"/>
      <c r="AQX1005" s="45"/>
      <c r="AQY1005" s="45"/>
      <c r="AQZ1005" s="45"/>
      <c r="ARA1005" s="45"/>
      <c r="ARB1005" s="45"/>
      <c r="ARC1005" s="45"/>
      <c r="ARD1005" s="45"/>
      <c r="ARE1005" s="45"/>
      <c r="ARF1005" s="45"/>
      <c r="ARG1005" s="45"/>
      <c r="ARH1005" s="45"/>
      <c r="ARI1005" s="45"/>
      <c r="ARJ1005" s="45"/>
      <c r="ARK1005" s="45"/>
      <c r="ARL1005" s="45"/>
      <c r="ARM1005" s="45"/>
      <c r="ARN1005" s="45"/>
      <c r="ARO1005" s="45"/>
      <c r="ARP1005" s="45"/>
      <c r="ARQ1005" s="45"/>
      <c r="ARR1005" s="45"/>
      <c r="ARS1005" s="45"/>
      <c r="ART1005" s="45"/>
      <c r="ARU1005" s="45"/>
      <c r="ARV1005" s="45"/>
      <c r="ARW1005" s="45"/>
      <c r="ARX1005" s="45"/>
      <c r="ARY1005" s="45"/>
      <c r="ARZ1005" s="45"/>
      <c r="ASA1005" s="45"/>
      <c r="ASB1005" s="45"/>
      <c r="ASC1005" s="45"/>
      <c r="ASD1005" s="45"/>
      <c r="ASE1005" s="45"/>
      <c r="ASF1005" s="45"/>
      <c r="ASG1005" s="45"/>
      <c r="ASH1005" s="45"/>
      <c r="ASI1005" s="45"/>
      <c r="ASJ1005" s="45"/>
      <c r="ASK1005" s="45"/>
      <c r="ASL1005" s="45"/>
      <c r="ASM1005" s="45"/>
      <c r="ASN1005" s="45"/>
      <c r="ASO1005" s="45"/>
      <c r="ASP1005" s="45"/>
      <c r="ASQ1005" s="45"/>
      <c r="ASR1005" s="45"/>
      <c r="ASS1005" s="45"/>
      <c r="AST1005" s="45"/>
      <c r="ASU1005" s="45"/>
      <c r="ASV1005" s="45"/>
      <c r="ASW1005" s="45"/>
      <c r="ASX1005" s="45"/>
      <c r="ASY1005" s="45"/>
      <c r="ASZ1005" s="45"/>
      <c r="ATA1005" s="45"/>
      <c r="ATB1005" s="45"/>
      <c r="ATC1005" s="45"/>
      <c r="ATD1005" s="45"/>
      <c r="ATE1005" s="45"/>
      <c r="ATF1005" s="45"/>
      <c r="ATG1005" s="45"/>
      <c r="ATH1005" s="45"/>
      <c r="ATI1005" s="45"/>
      <c r="ATJ1005" s="45"/>
      <c r="ATK1005" s="45"/>
      <c r="ATL1005" s="45"/>
      <c r="ATM1005" s="45"/>
      <c r="ATN1005" s="45"/>
      <c r="ATO1005" s="45"/>
      <c r="ATP1005" s="45"/>
      <c r="ATQ1005" s="45"/>
      <c r="ATR1005" s="45"/>
      <c r="ATS1005" s="45"/>
      <c r="ATT1005" s="45"/>
      <c r="ATU1005" s="45"/>
      <c r="ATV1005" s="45"/>
      <c r="ATW1005" s="45"/>
      <c r="ATX1005" s="45"/>
      <c r="ATY1005" s="45"/>
      <c r="ATZ1005" s="45"/>
      <c r="AUA1005" s="45"/>
      <c r="AUB1005" s="45"/>
      <c r="AUC1005" s="45"/>
      <c r="AUD1005" s="45"/>
      <c r="AUE1005" s="45"/>
      <c r="AUF1005" s="45"/>
      <c r="AUG1005" s="45"/>
      <c r="AUH1005" s="45"/>
      <c r="AUI1005" s="45"/>
      <c r="AUJ1005" s="45"/>
      <c r="AUK1005" s="45"/>
      <c r="AUL1005" s="45"/>
      <c r="AUM1005" s="45"/>
      <c r="AUN1005" s="45"/>
      <c r="AUO1005" s="45"/>
      <c r="AUP1005" s="45"/>
      <c r="AUQ1005" s="45"/>
      <c r="AUR1005" s="45"/>
      <c r="AUS1005" s="45"/>
      <c r="AUT1005" s="45"/>
      <c r="AUU1005" s="45"/>
      <c r="AUV1005" s="45"/>
      <c r="AUW1005" s="45"/>
      <c r="AUX1005" s="45"/>
      <c r="AUY1005" s="45"/>
      <c r="AUZ1005" s="45"/>
      <c r="AVA1005" s="45"/>
      <c r="AVB1005" s="45"/>
      <c r="AVC1005" s="45"/>
      <c r="AVD1005" s="45"/>
      <c r="AVE1005" s="45"/>
      <c r="AVF1005" s="45"/>
      <c r="AVG1005" s="45"/>
      <c r="AVH1005" s="45"/>
      <c r="AVI1005" s="45"/>
      <c r="AVJ1005" s="45"/>
      <c r="AVK1005" s="45"/>
      <c r="AVL1005" s="45"/>
      <c r="AVM1005" s="45"/>
      <c r="AVN1005" s="45"/>
      <c r="AVO1005" s="45"/>
      <c r="AVP1005" s="45"/>
      <c r="AVQ1005" s="45"/>
      <c r="AVR1005" s="45"/>
      <c r="AVS1005" s="45"/>
      <c r="AVT1005" s="45"/>
      <c r="AVU1005" s="45"/>
      <c r="AVV1005" s="45"/>
      <c r="AVW1005" s="45"/>
      <c r="AVX1005" s="45"/>
      <c r="AVY1005" s="45"/>
      <c r="AVZ1005" s="45"/>
      <c r="AWA1005" s="45"/>
      <c r="AWB1005" s="45"/>
      <c r="AWC1005" s="45"/>
      <c r="AWD1005" s="45"/>
      <c r="AWE1005" s="45"/>
      <c r="AWF1005" s="45"/>
      <c r="AWG1005" s="45"/>
      <c r="AWH1005" s="45"/>
      <c r="AWI1005" s="45"/>
      <c r="AWJ1005" s="45"/>
      <c r="AWK1005" s="45"/>
      <c r="AWL1005" s="45"/>
      <c r="AWM1005" s="45"/>
      <c r="AWN1005" s="45"/>
      <c r="AWO1005" s="45"/>
      <c r="AWP1005" s="45"/>
      <c r="AWQ1005" s="45"/>
      <c r="AWR1005" s="45"/>
      <c r="AWS1005" s="45"/>
      <c r="AWT1005" s="45"/>
      <c r="AWU1005" s="45"/>
      <c r="AWV1005" s="45"/>
      <c r="AWW1005" s="45"/>
      <c r="AWX1005" s="45"/>
      <c r="AWY1005" s="45"/>
      <c r="AWZ1005" s="45"/>
      <c r="AXA1005" s="45"/>
      <c r="AXB1005" s="45"/>
      <c r="AXC1005" s="45"/>
      <c r="AXD1005" s="45"/>
      <c r="AXE1005" s="45"/>
      <c r="AXF1005" s="45"/>
      <c r="AXG1005" s="45"/>
      <c r="AXH1005" s="45"/>
      <c r="AXI1005" s="45"/>
      <c r="AXJ1005" s="45"/>
      <c r="AXK1005" s="45"/>
      <c r="AXL1005" s="45"/>
      <c r="AXM1005" s="45"/>
      <c r="AXN1005" s="45"/>
      <c r="AXO1005" s="45"/>
      <c r="AXP1005" s="45"/>
      <c r="AXQ1005" s="45"/>
      <c r="AXR1005" s="45"/>
      <c r="AXS1005" s="45"/>
      <c r="AXT1005" s="45"/>
      <c r="AXU1005" s="45"/>
      <c r="AXV1005" s="45"/>
      <c r="AXW1005" s="45"/>
      <c r="AXX1005" s="45"/>
      <c r="AXY1005" s="45"/>
      <c r="AXZ1005" s="45"/>
      <c r="AYA1005" s="45"/>
      <c r="AYB1005" s="45"/>
      <c r="AYC1005" s="45"/>
      <c r="AYD1005" s="45"/>
      <c r="AYE1005" s="45"/>
      <c r="AYF1005" s="45"/>
      <c r="AYG1005" s="45"/>
      <c r="AYH1005" s="45"/>
      <c r="AYI1005" s="45"/>
      <c r="AYJ1005" s="45"/>
      <c r="AYK1005" s="45"/>
      <c r="AYL1005" s="45"/>
      <c r="AYM1005" s="45"/>
      <c r="AYN1005" s="45"/>
      <c r="AYO1005" s="45"/>
      <c r="AYP1005" s="45"/>
      <c r="AYQ1005" s="45"/>
      <c r="AYR1005" s="45"/>
      <c r="AYS1005" s="45"/>
      <c r="AYT1005" s="45"/>
      <c r="AYU1005" s="45"/>
      <c r="AYV1005" s="45"/>
      <c r="AYW1005" s="45"/>
      <c r="AYX1005" s="45"/>
      <c r="AYY1005" s="45"/>
      <c r="AYZ1005" s="45"/>
      <c r="AZA1005" s="45"/>
      <c r="AZB1005" s="45"/>
      <c r="AZC1005" s="45"/>
      <c r="AZD1005" s="45"/>
      <c r="AZE1005" s="45"/>
      <c r="AZF1005" s="45"/>
      <c r="AZG1005" s="45"/>
      <c r="AZH1005" s="45"/>
      <c r="AZI1005" s="45"/>
      <c r="AZJ1005" s="45"/>
      <c r="AZK1005" s="45"/>
      <c r="AZL1005" s="45"/>
      <c r="AZM1005" s="45"/>
      <c r="AZN1005" s="45"/>
      <c r="AZO1005" s="45"/>
      <c r="AZP1005" s="45"/>
      <c r="AZQ1005" s="45"/>
      <c r="AZR1005" s="45"/>
      <c r="AZS1005" s="45"/>
      <c r="AZT1005" s="45"/>
      <c r="AZU1005" s="45"/>
      <c r="AZV1005" s="45"/>
      <c r="AZW1005" s="45"/>
      <c r="AZX1005" s="45"/>
      <c r="AZY1005" s="45"/>
      <c r="AZZ1005" s="45"/>
      <c r="BAA1005" s="45"/>
      <c r="BAB1005" s="45"/>
      <c r="BAC1005" s="45"/>
      <c r="BAD1005" s="45"/>
      <c r="BAE1005" s="45"/>
      <c r="BAF1005" s="45"/>
      <c r="BAG1005" s="45"/>
      <c r="BAH1005" s="45"/>
      <c r="BAI1005" s="45"/>
      <c r="BAJ1005" s="45"/>
      <c r="BAK1005" s="45"/>
      <c r="BAL1005" s="45"/>
      <c r="BAM1005" s="45"/>
      <c r="BAN1005" s="45"/>
      <c r="BAO1005" s="45"/>
      <c r="BAP1005" s="45"/>
      <c r="BAQ1005" s="45"/>
      <c r="BAR1005" s="45"/>
      <c r="BAS1005" s="45"/>
      <c r="BAT1005" s="45"/>
      <c r="BAU1005" s="45"/>
      <c r="BAV1005" s="45"/>
      <c r="BAW1005" s="45"/>
      <c r="BAX1005" s="45"/>
      <c r="BAY1005" s="45"/>
      <c r="BAZ1005" s="45"/>
      <c r="BBA1005" s="45"/>
      <c r="BBB1005" s="45"/>
      <c r="BBC1005" s="45"/>
      <c r="BBD1005" s="45"/>
      <c r="BBE1005" s="45"/>
      <c r="BBF1005" s="45"/>
      <c r="BBG1005" s="45"/>
      <c r="BBH1005" s="45"/>
      <c r="BBI1005" s="45"/>
      <c r="BBJ1005" s="45"/>
      <c r="BBK1005" s="45"/>
      <c r="BBL1005" s="45"/>
      <c r="BBM1005" s="45"/>
      <c r="BBN1005" s="45"/>
      <c r="BBO1005" s="45"/>
      <c r="BBP1005" s="45"/>
      <c r="BBQ1005" s="45"/>
      <c r="BBR1005" s="45"/>
      <c r="BBS1005" s="45"/>
      <c r="BBT1005" s="45"/>
      <c r="BBU1005" s="45"/>
      <c r="BBV1005" s="45"/>
      <c r="BBW1005" s="45"/>
      <c r="BBX1005" s="45"/>
      <c r="BBY1005" s="45"/>
      <c r="BBZ1005" s="45"/>
      <c r="BCA1005" s="45"/>
      <c r="BCB1005" s="45"/>
      <c r="BCC1005" s="45"/>
      <c r="BCD1005" s="45"/>
      <c r="BCE1005" s="45"/>
      <c r="BCF1005" s="45"/>
      <c r="BCG1005" s="45"/>
      <c r="BCH1005" s="45"/>
      <c r="BCI1005" s="45"/>
      <c r="BCJ1005" s="45"/>
      <c r="BCK1005" s="45"/>
      <c r="BCL1005" s="45"/>
      <c r="BCM1005" s="45"/>
      <c r="BCN1005" s="45"/>
      <c r="BCO1005" s="45"/>
      <c r="BCP1005" s="45"/>
      <c r="BCQ1005" s="45"/>
      <c r="BCR1005" s="45"/>
      <c r="BCS1005" s="45"/>
      <c r="BCT1005" s="45"/>
      <c r="BCU1005" s="45"/>
      <c r="BCV1005" s="45"/>
      <c r="BCW1005" s="45"/>
      <c r="BCX1005" s="45"/>
      <c r="BCY1005" s="45"/>
      <c r="BCZ1005" s="45"/>
      <c r="BDA1005" s="45"/>
      <c r="BDB1005" s="45"/>
      <c r="BDC1005" s="45"/>
      <c r="BDD1005" s="45"/>
      <c r="BDE1005" s="45"/>
      <c r="BDF1005" s="45"/>
      <c r="BDG1005" s="45"/>
      <c r="BDH1005" s="45"/>
      <c r="BDI1005" s="45"/>
      <c r="BDJ1005" s="45"/>
      <c r="BDK1005" s="45"/>
      <c r="BDL1005" s="45"/>
      <c r="BDM1005" s="45"/>
      <c r="BDN1005" s="45"/>
      <c r="BDO1005" s="45"/>
      <c r="BDP1005" s="45"/>
      <c r="BDQ1005" s="45"/>
      <c r="BDR1005" s="45"/>
      <c r="BDS1005" s="45"/>
      <c r="BDT1005" s="45"/>
      <c r="BDU1005" s="45"/>
      <c r="BDV1005" s="45"/>
      <c r="BDW1005" s="45"/>
      <c r="BDX1005" s="45"/>
      <c r="BDY1005" s="45"/>
      <c r="BDZ1005" s="45"/>
      <c r="BEA1005" s="45"/>
      <c r="BEB1005" s="45"/>
      <c r="BEC1005" s="45"/>
      <c r="BED1005" s="45"/>
      <c r="BEE1005" s="45"/>
      <c r="BEF1005" s="45"/>
      <c r="BEG1005" s="45"/>
      <c r="BEH1005" s="45"/>
      <c r="BEI1005" s="45"/>
      <c r="BEJ1005" s="45"/>
      <c r="BEK1005" s="45"/>
      <c r="BEL1005" s="45"/>
      <c r="BEM1005" s="45"/>
      <c r="BEN1005" s="45"/>
      <c r="BEO1005" s="45"/>
      <c r="BEP1005" s="45"/>
      <c r="BEQ1005" s="45"/>
      <c r="BER1005" s="45"/>
      <c r="BES1005" s="45"/>
      <c r="BET1005" s="45"/>
      <c r="BEU1005" s="45"/>
      <c r="BEV1005" s="45"/>
      <c r="BEW1005" s="45"/>
      <c r="BEX1005" s="45"/>
      <c r="BEY1005" s="45"/>
      <c r="BEZ1005" s="45"/>
      <c r="BFA1005" s="45"/>
      <c r="BFB1005" s="45"/>
      <c r="BFC1005" s="45"/>
      <c r="BFD1005" s="45"/>
      <c r="BFE1005" s="45"/>
      <c r="BFF1005" s="45"/>
      <c r="BFG1005" s="45"/>
      <c r="BFH1005" s="45"/>
      <c r="BFI1005" s="45"/>
      <c r="BFJ1005" s="45"/>
      <c r="BFK1005" s="45"/>
      <c r="BFL1005" s="45"/>
      <c r="BFM1005" s="45"/>
      <c r="BFN1005" s="45"/>
      <c r="BFO1005" s="45"/>
      <c r="BFP1005" s="45"/>
      <c r="BFQ1005" s="45"/>
      <c r="BFR1005" s="45"/>
      <c r="BFS1005" s="45"/>
      <c r="BFT1005" s="45"/>
      <c r="BFU1005" s="45"/>
      <c r="BFV1005" s="45"/>
      <c r="BFW1005" s="45"/>
      <c r="BFX1005" s="45"/>
      <c r="BFY1005" s="45"/>
      <c r="BFZ1005" s="45"/>
      <c r="BGA1005" s="45"/>
      <c r="BGB1005" s="45"/>
      <c r="BGC1005" s="45"/>
      <c r="BGD1005" s="45"/>
      <c r="BGE1005" s="45"/>
      <c r="BGF1005" s="45"/>
      <c r="BGG1005" s="45"/>
      <c r="BGH1005" s="45"/>
      <c r="BGI1005" s="45"/>
      <c r="BGJ1005" s="45"/>
      <c r="BGK1005" s="45"/>
      <c r="BGL1005" s="45"/>
      <c r="BGM1005" s="45"/>
      <c r="BGN1005" s="45"/>
      <c r="BGO1005" s="45"/>
      <c r="BGP1005" s="45"/>
      <c r="BGQ1005" s="45"/>
      <c r="BGR1005" s="45"/>
      <c r="BGS1005" s="45"/>
      <c r="BGT1005" s="45"/>
      <c r="BGU1005" s="45"/>
      <c r="BGV1005" s="45"/>
      <c r="BGW1005" s="45"/>
      <c r="BGX1005" s="45"/>
      <c r="BGY1005" s="45"/>
      <c r="BGZ1005" s="45"/>
      <c r="BHA1005" s="45"/>
      <c r="BHB1005" s="45"/>
      <c r="BHC1005" s="45"/>
      <c r="BHD1005" s="45"/>
      <c r="BHE1005" s="45"/>
      <c r="BHF1005" s="45"/>
      <c r="BHG1005" s="45"/>
      <c r="BHH1005" s="45"/>
      <c r="BHI1005" s="45"/>
      <c r="BHJ1005" s="45"/>
      <c r="BHK1005" s="45"/>
      <c r="BHL1005" s="45"/>
      <c r="BHM1005" s="45"/>
      <c r="BHN1005" s="45"/>
      <c r="BHO1005" s="45"/>
      <c r="BHP1005" s="45"/>
      <c r="BHQ1005" s="45"/>
      <c r="BHR1005" s="45"/>
      <c r="BHS1005" s="45"/>
      <c r="BHT1005" s="45"/>
      <c r="BHU1005" s="45"/>
      <c r="BHV1005" s="45"/>
      <c r="BHW1005" s="45"/>
      <c r="BHX1005" s="45"/>
      <c r="BHY1005" s="45"/>
      <c r="BHZ1005" s="45"/>
      <c r="BIA1005" s="45"/>
      <c r="BIB1005" s="45"/>
      <c r="BIC1005" s="45"/>
      <c r="BID1005" s="45"/>
      <c r="BIE1005" s="45"/>
      <c r="BIF1005" s="45"/>
      <c r="BIG1005" s="45"/>
      <c r="BIH1005" s="45"/>
      <c r="BII1005" s="45"/>
      <c r="BIJ1005" s="45"/>
      <c r="BIK1005" s="45"/>
      <c r="BIL1005" s="45"/>
      <c r="BIM1005" s="45"/>
      <c r="BIN1005" s="45"/>
      <c r="BIO1005" s="45"/>
      <c r="BIP1005" s="45"/>
      <c r="BIQ1005" s="45"/>
      <c r="BIR1005" s="45"/>
      <c r="BIS1005" s="45"/>
      <c r="BIT1005" s="45"/>
      <c r="BIU1005" s="45"/>
      <c r="BIV1005" s="45"/>
      <c r="BIW1005" s="45"/>
      <c r="BIX1005" s="45"/>
      <c r="BIY1005" s="45"/>
      <c r="BIZ1005" s="45"/>
      <c r="BJA1005" s="45"/>
      <c r="BJB1005" s="45"/>
      <c r="BJC1005" s="45"/>
      <c r="BJD1005" s="45"/>
      <c r="BJE1005" s="45"/>
      <c r="BJF1005" s="45"/>
      <c r="BJG1005" s="45"/>
      <c r="BJH1005" s="45"/>
      <c r="BJI1005" s="45"/>
      <c r="BJJ1005" s="45"/>
      <c r="BJK1005" s="45"/>
      <c r="BJL1005" s="45"/>
      <c r="BJM1005" s="45"/>
      <c r="BJN1005" s="45"/>
      <c r="BJO1005" s="45"/>
      <c r="BJP1005" s="45"/>
      <c r="BJQ1005" s="45"/>
      <c r="BJR1005" s="45"/>
      <c r="BJS1005" s="45"/>
      <c r="BJT1005" s="45"/>
      <c r="BJU1005" s="45"/>
      <c r="BJV1005" s="45"/>
      <c r="BJW1005" s="45"/>
      <c r="BJX1005" s="45"/>
      <c r="BJY1005" s="45"/>
      <c r="BJZ1005" s="45"/>
      <c r="BKA1005" s="45"/>
      <c r="BKB1005" s="45"/>
      <c r="BKC1005" s="45"/>
      <c r="BKD1005" s="45"/>
      <c r="BKE1005" s="45"/>
      <c r="BKF1005" s="45"/>
      <c r="BKG1005" s="45"/>
      <c r="BKH1005" s="45"/>
      <c r="BKI1005" s="45"/>
      <c r="BKJ1005" s="45"/>
      <c r="BKK1005" s="45"/>
      <c r="BKL1005" s="45"/>
      <c r="BKM1005" s="45"/>
      <c r="BKN1005" s="45"/>
      <c r="BKO1005" s="45"/>
      <c r="BKP1005" s="45"/>
      <c r="BKQ1005" s="45"/>
      <c r="BKR1005" s="45"/>
      <c r="BKS1005" s="45"/>
      <c r="BKT1005" s="45"/>
      <c r="BKU1005" s="45"/>
      <c r="BKV1005" s="45"/>
      <c r="BKW1005" s="45"/>
      <c r="BKX1005" s="45"/>
      <c r="BKY1005" s="45"/>
      <c r="BKZ1005" s="45"/>
      <c r="BLA1005" s="45"/>
      <c r="BLB1005" s="45"/>
      <c r="BLC1005" s="45"/>
      <c r="BLD1005" s="45"/>
      <c r="BLE1005" s="45"/>
      <c r="BLF1005" s="45"/>
      <c r="BLG1005" s="45"/>
      <c r="BLH1005" s="45"/>
      <c r="BLI1005" s="45"/>
      <c r="BLJ1005" s="45"/>
      <c r="BLK1005" s="45"/>
      <c r="BLL1005" s="45"/>
      <c r="BLM1005" s="45"/>
      <c r="BLN1005" s="45"/>
      <c r="BLO1005" s="45"/>
      <c r="BLP1005" s="45"/>
      <c r="BLQ1005" s="45"/>
      <c r="BLR1005" s="45"/>
      <c r="BLS1005" s="45"/>
      <c r="BLT1005" s="45"/>
      <c r="BLU1005" s="45"/>
      <c r="BLV1005" s="45"/>
      <c r="BLW1005" s="45"/>
      <c r="BLX1005" s="45"/>
      <c r="BLY1005" s="45"/>
      <c r="BLZ1005" s="45"/>
      <c r="BMA1005" s="45"/>
      <c r="BMB1005" s="45"/>
      <c r="BMC1005" s="45"/>
      <c r="BMD1005" s="45"/>
      <c r="BME1005" s="45"/>
      <c r="BMF1005" s="45"/>
      <c r="BMG1005" s="45"/>
      <c r="BMH1005" s="45"/>
      <c r="BMI1005" s="45"/>
      <c r="BMJ1005" s="45"/>
      <c r="BMK1005" s="45"/>
      <c r="BML1005" s="45"/>
      <c r="BMM1005" s="45"/>
      <c r="BMN1005" s="45"/>
      <c r="BMO1005" s="45"/>
      <c r="BMP1005" s="45"/>
      <c r="BMQ1005" s="45"/>
      <c r="BMR1005" s="45"/>
      <c r="BMS1005" s="45"/>
      <c r="BMT1005" s="45"/>
      <c r="BMU1005" s="45"/>
      <c r="BMV1005" s="45"/>
      <c r="BMW1005" s="45"/>
      <c r="BMX1005" s="45"/>
      <c r="BMY1005" s="45"/>
      <c r="BMZ1005" s="45"/>
      <c r="BNA1005" s="45"/>
      <c r="BNB1005" s="45"/>
      <c r="BNC1005" s="45"/>
      <c r="BND1005" s="45"/>
      <c r="BNE1005" s="45"/>
      <c r="BNF1005" s="45"/>
      <c r="BNG1005" s="45"/>
      <c r="BNH1005" s="45"/>
      <c r="BNI1005" s="45"/>
      <c r="BNJ1005" s="45"/>
      <c r="BNK1005" s="45"/>
      <c r="BNL1005" s="45"/>
      <c r="BNM1005" s="45"/>
      <c r="BNN1005" s="45"/>
      <c r="BNO1005" s="45"/>
      <c r="BNP1005" s="45"/>
      <c r="BNQ1005" s="45"/>
      <c r="BNR1005" s="45"/>
      <c r="BNS1005" s="45"/>
      <c r="BNT1005" s="45"/>
      <c r="BNU1005" s="45"/>
      <c r="BNV1005" s="45"/>
      <c r="BNW1005" s="45"/>
      <c r="BNX1005" s="45"/>
      <c r="BNY1005" s="45"/>
      <c r="BNZ1005" s="45"/>
      <c r="BOA1005" s="45"/>
      <c r="BOB1005" s="45"/>
      <c r="BOC1005" s="45"/>
      <c r="BOD1005" s="45"/>
      <c r="BOE1005" s="45"/>
      <c r="BOF1005" s="45"/>
      <c r="BOG1005" s="45"/>
      <c r="BOH1005" s="45"/>
      <c r="BOI1005" s="45"/>
      <c r="BOJ1005" s="45"/>
      <c r="BOK1005" s="45"/>
      <c r="BOL1005" s="45"/>
      <c r="BOM1005" s="45"/>
      <c r="BON1005" s="45"/>
      <c r="BOO1005" s="45"/>
      <c r="BOP1005" s="45"/>
      <c r="BOQ1005" s="45"/>
      <c r="BOR1005" s="45"/>
      <c r="BOS1005" s="45"/>
      <c r="BOT1005" s="45"/>
      <c r="BOU1005" s="45"/>
      <c r="BOV1005" s="45"/>
      <c r="BOW1005" s="45"/>
      <c r="BOX1005" s="45"/>
      <c r="BOY1005" s="45"/>
      <c r="BOZ1005" s="45"/>
      <c r="BPA1005" s="45"/>
      <c r="BPB1005" s="45"/>
      <c r="BPC1005" s="45"/>
      <c r="BPD1005" s="45"/>
      <c r="BPE1005" s="45"/>
      <c r="BPF1005" s="45"/>
      <c r="BPG1005" s="45"/>
      <c r="BPH1005" s="45"/>
      <c r="BPI1005" s="45"/>
      <c r="BPJ1005" s="45"/>
      <c r="BPK1005" s="45"/>
      <c r="BPL1005" s="45"/>
      <c r="BPM1005" s="45"/>
      <c r="BPN1005" s="45"/>
      <c r="BPO1005" s="45"/>
      <c r="BPP1005" s="45"/>
      <c r="BPQ1005" s="45"/>
      <c r="BPR1005" s="45"/>
      <c r="BPS1005" s="45"/>
      <c r="BPT1005" s="45"/>
      <c r="BPU1005" s="45"/>
      <c r="BPV1005" s="45"/>
      <c r="BPW1005" s="45"/>
      <c r="BPX1005" s="45"/>
      <c r="BPY1005" s="45"/>
      <c r="BPZ1005" s="45"/>
      <c r="BQA1005" s="45"/>
      <c r="BQB1005" s="45"/>
      <c r="BQC1005" s="45"/>
      <c r="BQD1005" s="45"/>
      <c r="BQE1005" s="45"/>
      <c r="BQF1005" s="45"/>
      <c r="BQG1005" s="45"/>
      <c r="BQH1005" s="45"/>
      <c r="BQI1005" s="45"/>
      <c r="BQJ1005" s="45"/>
      <c r="BQK1005" s="45"/>
      <c r="BQL1005" s="45"/>
      <c r="BQM1005" s="45"/>
      <c r="BQN1005" s="45"/>
      <c r="BQO1005" s="45"/>
      <c r="BQP1005" s="45"/>
      <c r="BQQ1005" s="45"/>
      <c r="BQR1005" s="45"/>
      <c r="BQS1005" s="45"/>
      <c r="BQT1005" s="45"/>
      <c r="BQU1005" s="45"/>
      <c r="BQV1005" s="45"/>
      <c r="BQW1005" s="45"/>
      <c r="BQX1005" s="45"/>
      <c r="BQY1005" s="45"/>
      <c r="BQZ1005" s="45"/>
      <c r="BRA1005" s="45"/>
      <c r="BRB1005" s="45"/>
      <c r="BRC1005" s="45"/>
      <c r="BRD1005" s="45"/>
      <c r="BRE1005" s="45"/>
      <c r="BRF1005" s="45"/>
      <c r="BRG1005" s="45"/>
      <c r="BRH1005" s="45"/>
      <c r="BRI1005" s="45"/>
      <c r="BRJ1005" s="45"/>
      <c r="BRK1005" s="45"/>
      <c r="BRL1005" s="45"/>
      <c r="BRM1005" s="45"/>
      <c r="BRN1005" s="45"/>
      <c r="BRO1005" s="45"/>
      <c r="BRP1005" s="45"/>
      <c r="BRQ1005" s="45"/>
      <c r="BRR1005" s="45"/>
      <c r="BRS1005" s="45"/>
      <c r="BRT1005" s="45"/>
      <c r="BRU1005" s="45"/>
      <c r="BRV1005" s="45"/>
      <c r="BRW1005" s="45"/>
      <c r="BRX1005" s="45"/>
      <c r="BRY1005" s="45"/>
      <c r="BRZ1005" s="45"/>
      <c r="BSA1005" s="45"/>
      <c r="BSB1005" s="45"/>
      <c r="BSC1005" s="45"/>
      <c r="BSD1005" s="45"/>
      <c r="BSE1005" s="45"/>
      <c r="BSF1005" s="45"/>
      <c r="BSG1005" s="45"/>
      <c r="BSH1005" s="45"/>
      <c r="BSI1005" s="45"/>
      <c r="BSJ1005" s="45"/>
      <c r="BSK1005" s="45"/>
      <c r="BSL1005" s="45"/>
      <c r="BSM1005" s="45"/>
      <c r="BSN1005" s="45"/>
      <c r="BSO1005" s="45"/>
      <c r="BSP1005" s="45"/>
      <c r="BSQ1005" s="45"/>
      <c r="BSR1005" s="45"/>
      <c r="BSS1005" s="45"/>
      <c r="BST1005" s="45"/>
      <c r="BSU1005" s="45"/>
      <c r="BSV1005" s="45"/>
      <c r="BSW1005" s="45"/>
      <c r="BSX1005" s="45"/>
      <c r="BSY1005" s="45"/>
      <c r="BSZ1005" s="45"/>
      <c r="BTA1005" s="45"/>
      <c r="BTB1005" s="45"/>
      <c r="BTC1005" s="45"/>
      <c r="BTD1005" s="45"/>
      <c r="BTE1005" s="45"/>
      <c r="BTF1005" s="45"/>
      <c r="BTG1005" s="45"/>
      <c r="BTH1005" s="45"/>
      <c r="BTI1005" s="45"/>
      <c r="BTJ1005" s="45"/>
      <c r="BTK1005" s="45"/>
      <c r="BTL1005" s="45"/>
      <c r="BTM1005" s="45"/>
      <c r="BTN1005" s="45"/>
      <c r="BTO1005" s="45"/>
      <c r="BTP1005" s="45"/>
      <c r="BTQ1005" s="45"/>
      <c r="BTR1005" s="45"/>
      <c r="BTS1005" s="45"/>
      <c r="BTT1005" s="45"/>
      <c r="BTU1005" s="45"/>
      <c r="BTV1005" s="45"/>
      <c r="BTW1005" s="45"/>
      <c r="BTX1005" s="45"/>
      <c r="BTY1005" s="45"/>
      <c r="BTZ1005" s="45"/>
      <c r="BUA1005" s="45"/>
      <c r="BUB1005" s="45"/>
      <c r="BUC1005" s="45"/>
      <c r="BUD1005" s="45"/>
      <c r="BUE1005" s="45"/>
      <c r="BUF1005" s="45"/>
      <c r="BUG1005" s="45"/>
      <c r="BUH1005" s="45"/>
      <c r="BUI1005" s="45"/>
      <c r="BUJ1005" s="45"/>
      <c r="BUK1005" s="45"/>
      <c r="BUL1005" s="45"/>
      <c r="BUM1005" s="45"/>
      <c r="BUN1005" s="45"/>
      <c r="BUO1005" s="45"/>
      <c r="BUP1005" s="45"/>
      <c r="BUQ1005" s="45"/>
      <c r="BUR1005" s="45"/>
      <c r="BUS1005" s="45"/>
      <c r="BUT1005" s="45"/>
      <c r="BUU1005" s="45"/>
      <c r="BUV1005" s="45"/>
      <c r="BUW1005" s="45"/>
      <c r="BUX1005" s="45"/>
      <c r="BUY1005" s="45"/>
      <c r="BUZ1005" s="45"/>
      <c r="BVA1005" s="45"/>
      <c r="BVB1005" s="45"/>
      <c r="BVC1005" s="45"/>
      <c r="BVD1005" s="45"/>
      <c r="BVE1005" s="45"/>
      <c r="BVF1005" s="45"/>
      <c r="BVG1005" s="45"/>
      <c r="BVH1005" s="45"/>
      <c r="BVI1005" s="45"/>
      <c r="BVJ1005" s="45"/>
      <c r="BVK1005" s="45"/>
      <c r="BVL1005" s="45"/>
      <c r="BVM1005" s="45"/>
      <c r="BVN1005" s="45"/>
      <c r="BVO1005" s="45"/>
      <c r="BVP1005" s="45"/>
      <c r="BVQ1005" s="45"/>
      <c r="BVR1005" s="45"/>
      <c r="BVS1005" s="45"/>
      <c r="BVT1005" s="45"/>
      <c r="BVU1005" s="45"/>
      <c r="BVV1005" s="45"/>
      <c r="BVW1005" s="45"/>
      <c r="BVX1005" s="45"/>
      <c r="BVY1005" s="45"/>
      <c r="BVZ1005" s="45"/>
      <c r="BWA1005" s="45"/>
      <c r="BWB1005" s="45"/>
      <c r="BWC1005" s="45"/>
      <c r="BWD1005" s="45"/>
      <c r="BWE1005" s="45"/>
      <c r="BWF1005" s="45"/>
      <c r="BWG1005" s="45"/>
      <c r="BWH1005" s="45"/>
      <c r="BWI1005" s="45"/>
      <c r="BWJ1005" s="45"/>
      <c r="BWK1005" s="45"/>
      <c r="BWL1005" s="45"/>
      <c r="BWM1005" s="45"/>
      <c r="BWN1005" s="45"/>
      <c r="BWO1005" s="45"/>
      <c r="BWP1005" s="45"/>
      <c r="BWQ1005" s="45"/>
      <c r="BWR1005" s="45"/>
      <c r="BWS1005" s="45"/>
      <c r="BWT1005" s="45"/>
      <c r="BWU1005" s="45"/>
      <c r="BWV1005" s="45"/>
      <c r="BWW1005" s="45"/>
      <c r="BWX1005" s="45"/>
      <c r="BWY1005" s="45"/>
      <c r="BWZ1005" s="45"/>
      <c r="BXA1005" s="45"/>
      <c r="BXB1005" s="45"/>
      <c r="BXC1005" s="45"/>
      <c r="BXD1005" s="45"/>
      <c r="BXE1005" s="45"/>
      <c r="BXF1005" s="45"/>
      <c r="BXG1005" s="45"/>
      <c r="BXH1005" s="45"/>
      <c r="BXI1005" s="45"/>
      <c r="BXJ1005" s="45"/>
      <c r="BXK1005" s="45"/>
      <c r="BXL1005" s="45"/>
      <c r="BXM1005" s="45"/>
      <c r="BXN1005" s="45"/>
      <c r="BXO1005" s="45"/>
      <c r="BXP1005" s="45"/>
      <c r="BXQ1005" s="45"/>
      <c r="BXR1005" s="45"/>
      <c r="BXS1005" s="45"/>
      <c r="BXT1005" s="45"/>
      <c r="BXU1005" s="45"/>
      <c r="BXV1005" s="45"/>
      <c r="BXW1005" s="45"/>
      <c r="BXX1005" s="45"/>
      <c r="BXY1005" s="45"/>
      <c r="BXZ1005" s="45"/>
      <c r="BYA1005" s="45"/>
      <c r="BYB1005" s="45"/>
      <c r="BYC1005" s="45"/>
      <c r="BYD1005" s="45"/>
      <c r="BYE1005" s="45"/>
      <c r="BYF1005" s="45"/>
      <c r="BYG1005" s="45"/>
      <c r="BYH1005" s="45"/>
      <c r="BYI1005" s="45"/>
      <c r="BYJ1005" s="45"/>
      <c r="BYK1005" s="45"/>
      <c r="BYL1005" s="45"/>
      <c r="BYM1005" s="45"/>
      <c r="BYN1005" s="45"/>
      <c r="BYO1005" s="45"/>
      <c r="BYP1005" s="45"/>
      <c r="BYQ1005" s="45"/>
      <c r="BYR1005" s="45"/>
      <c r="BYS1005" s="45"/>
      <c r="BYT1005" s="45"/>
      <c r="BYU1005" s="45"/>
      <c r="BYV1005" s="45"/>
      <c r="BYW1005" s="45"/>
      <c r="BYX1005" s="45"/>
      <c r="BYY1005" s="45"/>
      <c r="BYZ1005" s="45"/>
      <c r="BZA1005" s="45"/>
      <c r="BZB1005" s="45"/>
      <c r="BZC1005" s="45"/>
      <c r="BZD1005" s="45"/>
      <c r="BZE1005" s="45"/>
      <c r="BZF1005" s="45"/>
      <c r="BZG1005" s="45"/>
      <c r="BZH1005" s="45"/>
      <c r="BZI1005" s="45"/>
      <c r="BZJ1005" s="45"/>
      <c r="BZK1005" s="45"/>
      <c r="BZL1005" s="45"/>
      <c r="BZM1005" s="45"/>
      <c r="BZN1005" s="45"/>
      <c r="BZO1005" s="45"/>
      <c r="BZP1005" s="45"/>
      <c r="BZQ1005" s="45"/>
      <c r="BZR1005" s="45"/>
      <c r="BZS1005" s="45"/>
      <c r="BZT1005" s="45"/>
      <c r="BZU1005" s="45"/>
      <c r="BZV1005" s="45"/>
      <c r="BZW1005" s="45"/>
      <c r="BZX1005" s="45"/>
      <c r="BZY1005" s="45"/>
      <c r="BZZ1005" s="45"/>
      <c r="CAA1005" s="45"/>
      <c r="CAB1005" s="45"/>
      <c r="CAC1005" s="45"/>
      <c r="CAD1005" s="45"/>
      <c r="CAE1005" s="45"/>
      <c r="CAF1005" s="45"/>
      <c r="CAG1005" s="45"/>
      <c r="CAH1005" s="45"/>
      <c r="CAI1005" s="45"/>
      <c r="CAJ1005" s="45"/>
      <c r="CAK1005" s="45"/>
      <c r="CAL1005" s="45"/>
      <c r="CAM1005" s="45"/>
      <c r="CAN1005" s="45"/>
      <c r="CAO1005" s="45"/>
      <c r="CAP1005" s="45"/>
      <c r="CAQ1005" s="45"/>
      <c r="CAR1005" s="45"/>
      <c r="CAS1005" s="45"/>
      <c r="CAT1005" s="45"/>
      <c r="CAU1005" s="45"/>
      <c r="CAV1005" s="45"/>
      <c r="CAW1005" s="45"/>
      <c r="CAX1005" s="45"/>
      <c r="CAY1005" s="45"/>
      <c r="CAZ1005" s="45"/>
      <c r="CBA1005" s="45"/>
      <c r="CBB1005" s="45"/>
      <c r="CBC1005" s="45"/>
      <c r="CBD1005" s="45"/>
      <c r="CBE1005" s="45"/>
      <c r="CBF1005" s="45"/>
      <c r="CBG1005" s="45"/>
      <c r="CBH1005" s="45"/>
      <c r="CBI1005" s="45"/>
      <c r="CBJ1005" s="45"/>
      <c r="CBK1005" s="45"/>
      <c r="CBL1005" s="45"/>
      <c r="CBM1005" s="45"/>
      <c r="CBN1005" s="45"/>
      <c r="CBO1005" s="45"/>
      <c r="CBP1005" s="45"/>
      <c r="CBQ1005" s="45"/>
      <c r="CBR1005" s="45"/>
      <c r="CBS1005" s="45"/>
      <c r="CBT1005" s="45"/>
      <c r="CBU1005" s="45"/>
      <c r="CBV1005" s="45"/>
      <c r="CBW1005" s="45"/>
      <c r="CBX1005" s="45"/>
      <c r="CBY1005" s="45"/>
      <c r="CBZ1005" s="45"/>
      <c r="CCA1005" s="45"/>
      <c r="CCB1005" s="45"/>
      <c r="CCC1005" s="45"/>
      <c r="CCD1005" s="45"/>
      <c r="CCE1005" s="45"/>
      <c r="CCF1005" s="45"/>
      <c r="CCG1005" s="45"/>
      <c r="CCH1005" s="45"/>
      <c r="CCI1005" s="45"/>
      <c r="CCJ1005" s="45"/>
      <c r="CCK1005" s="45"/>
      <c r="CCL1005" s="45"/>
      <c r="CCM1005" s="45"/>
      <c r="CCN1005" s="45"/>
      <c r="CCO1005" s="45"/>
      <c r="CCP1005" s="45"/>
      <c r="CCQ1005" s="45"/>
      <c r="CCR1005" s="45"/>
      <c r="CCS1005" s="45"/>
      <c r="CCT1005" s="45"/>
      <c r="CCU1005" s="45"/>
      <c r="CCV1005" s="45"/>
      <c r="CCW1005" s="45"/>
      <c r="CCX1005" s="45"/>
      <c r="CCY1005" s="45"/>
      <c r="CCZ1005" s="45"/>
      <c r="CDA1005" s="45"/>
      <c r="CDB1005" s="45"/>
      <c r="CDC1005" s="45"/>
      <c r="CDD1005" s="45"/>
      <c r="CDE1005" s="45"/>
      <c r="CDF1005" s="45"/>
      <c r="CDG1005" s="45"/>
      <c r="CDH1005" s="45"/>
      <c r="CDI1005" s="45"/>
      <c r="CDJ1005" s="45"/>
      <c r="CDK1005" s="45"/>
      <c r="CDL1005" s="45"/>
      <c r="CDM1005" s="45"/>
      <c r="CDN1005" s="45"/>
      <c r="CDO1005" s="45"/>
      <c r="CDP1005" s="45"/>
      <c r="CDQ1005" s="45"/>
      <c r="CDR1005" s="45"/>
      <c r="CDS1005" s="45"/>
      <c r="CDT1005" s="45"/>
      <c r="CDU1005" s="45"/>
      <c r="CDV1005" s="45"/>
      <c r="CDW1005" s="45"/>
      <c r="CDX1005" s="45"/>
      <c r="CDY1005" s="45"/>
      <c r="CDZ1005" s="45"/>
      <c r="CEA1005" s="45"/>
      <c r="CEB1005" s="45"/>
      <c r="CEC1005" s="45"/>
      <c r="CED1005" s="45"/>
      <c r="CEE1005" s="45"/>
      <c r="CEF1005" s="45"/>
      <c r="CEG1005" s="45"/>
      <c r="CEH1005" s="45"/>
      <c r="CEI1005" s="45"/>
      <c r="CEJ1005" s="45"/>
      <c r="CEK1005" s="45"/>
      <c r="CEL1005" s="45"/>
      <c r="CEM1005" s="45"/>
      <c r="CEN1005" s="45"/>
      <c r="CEO1005" s="45"/>
      <c r="CEP1005" s="45"/>
      <c r="CEQ1005" s="45"/>
      <c r="CER1005" s="45"/>
      <c r="CES1005" s="45"/>
      <c r="CET1005" s="45"/>
      <c r="CEU1005" s="45"/>
      <c r="CEV1005" s="45"/>
      <c r="CEW1005" s="45"/>
      <c r="CEX1005" s="45"/>
      <c r="CEY1005" s="45"/>
      <c r="CEZ1005" s="45"/>
      <c r="CFA1005" s="45"/>
      <c r="CFB1005" s="45"/>
      <c r="CFC1005" s="45"/>
      <c r="CFD1005" s="45"/>
      <c r="CFE1005" s="45"/>
      <c r="CFF1005" s="45"/>
      <c r="CFG1005" s="45"/>
      <c r="CFH1005" s="45"/>
      <c r="CFI1005" s="45"/>
      <c r="CFJ1005" s="45"/>
      <c r="CFK1005" s="45"/>
      <c r="CFL1005" s="45"/>
      <c r="CFM1005" s="45"/>
      <c r="CFN1005" s="45"/>
      <c r="CFO1005" s="45"/>
      <c r="CFP1005" s="45"/>
      <c r="CFQ1005" s="45"/>
      <c r="CFR1005" s="45"/>
      <c r="CFS1005" s="45"/>
      <c r="CFT1005" s="45"/>
      <c r="CFU1005" s="45"/>
      <c r="CFV1005" s="45"/>
      <c r="CFW1005" s="45"/>
      <c r="CFX1005" s="45"/>
      <c r="CFY1005" s="45"/>
      <c r="CFZ1005" s="45"/>
      <c r="CGA1005" s="45"/>
      <c r="CGB1005" s="45"/>
      <c r="CGC1005" s="45"/>
      <c r="CGD1005" s="45"/>
      <c r="CGE1005" s="45"/>
      <c r="CGF1005" s="45"/>
      <c r="CGG1005" s="45"/>
      <c r="CGH1005" s="45"/>
      <c r="CGI1005" s="45"/>
      <c r="CGJ1005" s="45"/>
      <c r="CGK1005" s="45"/>
      <c r="CGL1005" s="45"/>
      <c r="CGM1005" s="45"/>
      <c r="CGN1005" s="45"/>
      <c r="CGO1005" s="45"/>
      <c r="CGP1005" s="45"/>
      <c r="CGQ1005" s="45"/>
      <c r="CGR1005" s="45"/>
      <c r="CGS1005" s="45"/>
      <c r="CGT1005" s="45"/>
      <c r="CGU1005" s="45"/>
      <c r="CGV1005" s="45"/>
      <c r="CGW1005" s="45"/>
      <c r="CGX1005" s="45"/>
      <c r="CGY1005" s="45"/>
      <c r="CGZ1005" s="45"/>
      <c r="CHA1005" s="45"/>
      <c r="CHB1005" s="45"/>
      <c r="CHC1005" s="45"/>
      <c r="CHD1005" s="45"/>
      <c r="CHE1005" s="45"/>
      <c r="CHF1005" s="45"/>
      <c r="CHG1005" s="45"/>
      <c r="CHH1005" s="45"/>
      <c r="CHI1005" s="45"/>
      <c r="CHJ1005" s="45"/>
      <c r="CHK1005" s="45"/>
      <c r="CHL1005" s="45"/>
      <c r="CHM1005" s="45"/>
      <c r="CHN1005" s="45"/>
      <c r="CHO1005" s="45"/>
      <c r="CHP1005" s="45"/>
      <c r="CHQ1005" s="45"/>
      <c r="CHR1005" s="45"/>
      <c r="CHS1005" s="45"/>
      <c r="CHT1005" s="45"/>
      <c r="CHU1005" s="45"/>
      <c r="CHV1005" s="45"/>
      <c r="CHW1005" s="45"/>
      <c r="CHX1005" s="45"/>
      <c r="CHY1005" s="45"/>
      <c r="CHZ1005" s="45"/>
      <c r="CIA1005" s="45"/>
      <c r="CIB1005" s="45"/>
      <c r="CIC1005" s="45"/>
      <c r="CID1005" s="45"/>
      <c r="CIE1005" s="45"/>
      <c r="CIF1005" s="45"/>
      <c r="CIG1005" s="45"/>
      <c r="CIH1005" s="45"/>
      <c r="CII1005" s="45"/>
      <c r="CIJ1005" s="45"/>
      <c r="CIK1005" s="45"/>
      <c r="CIL1005" s="45"/>
      <c r="CIM1005" s="45"/>
      <c r="CIN1005" s="45"/>
      <c r="CIO1005" s="45"/>
      <c r="CIP1005" s="45"/>
      <c r="CIQ1005" s="45"/>
      <c r="CIR1005" s="45"/>
      <c r="CIS1005" s="45"/>
      <c r="CIT1005" s="45"/>
      <c r="CIU1005" s="45"/>
      <c r="CIV1005" s="45"/>
      <c r="CIW1005" s="45"/>
      <c r="CIX1005" s="45"/>
      <c r="CIY1005" s="45"/>
      <c r="CIZ1005" s="45"/>
      <c r="CJA1005" s="45"/>
      <c r="CJB1005" s="45"/>
      <c r="CJC1005" s="45"/>
      <c r="CJD1005" s="45"/>
      <c r="CJE1005" s="45"/>
      <c r="CJF1005" s="45"/>
      <c r="CJG1005" s="45"/>
      <c r="CJH1005" s="45"/>
      <c r="CJI1005" s="45"/>
      <c r="CJJ1005" s="45"/>
      <c r="CJK1005" s="45"/>
      <c r="CJL1005" s="45"/>
      <c r="CJM1005" s="45"/>
      <c r="CJN1005" s="45"/>
      <c r="CJO1005" s="45"/>
      <c r="CJP1005" s="45"/>
      <c r="CJQ1005" s="45"/>
      <c r="CJR1005" s="45"/>
      <c r="CJS1005" s="45"/>
      <c r="CJT1005" s="45"/>
      <c r="CJU1005" s="45"/>
      <c r="CJV1005" s="45"/>
      <c r="CJW1005" s="45"/>
      <c r="CJX1005" s="45"/>
      <c r="CJY1005" s="45"/>
      <c r="CJZ1005" s="45"/>
      <c r="CKA1005" s="45"/>
      <c r="CKB1005" s="45"/>
      <c r="CKC1005" s="45"/>
      <c r="CKD1005" s="45"/>
      <c r="CKE1005" s="45"/>
      <c r="CKF1005" s="45"/>
      <c r="CKG1005" s="45"/>
      <c r="CKH1005" s="45"/>
      <c r="CKI1005" s="45"/>
      <c r="CKJ1005" s="45"/>
      <c r="CKK1005" s="45"/>
      <c r="CKL1005" s="45"/>
      <c r="CKM1005" s="45"/>
      <c r="CKN1005" s="45"/>
      <c r="CKO1005" s="45"/>
      <c r="CKP1005" s="45"/>
      <c r="CKQ1005" s="45"/>
      <c r="CKR1005" s="45"/>
      <c r="CKS1005" s="45"/>
      <c r="CKT1005" s="45"/>
      <c r="CKU1005" s="45"/>
      <c r="CKV1005" s="45"/>
      <c r="CKW1005" s="45"/>
      <c r="CKX1005" s="45"/>
      <c r="CKY1005" s="45"/>
      <c r="CKZ1005" s="45"/>
      <c r="CLA1005" s="45"/>
      <c r="CLB1005" s="45"/>
      <c r="CLC1005" s="45"/>
      <c r="CLD1005" s="45"/>
      <c r="CLE1005" s="45"/>
      <c r="CLF1005" s="45"/>
      <c r="CLG1005" s="45"/>
      <c r="CLH1005" s="45"/>
      <c r="CLI1005" s="45"/>
      <c r="CLJ1005" s="45"/>
      <c r="CLK1005" s="45"/>
      <c r="CLL1005" s="45"/>
      <c r="CLM1005" s="45"/>
      <c r="CLN1005" s="45"/>
      <c r="CLO1005" s="45"/>
      <c r="CLP1005" s="45"/>
      <c r="CLQ1005" s="45"/>
      <c r="CLR1005" s="45"/>
      <c r="CLS1005" s="45"/>
      <c r="CLT1005" s="45"/>
      <c r="CLU1005" s="45"/>
      <c r="CLV1005" s="45"/>
      <c r="CLW1005" s="45"/>
      <c r="CLX1005" s="45"/>
      <c r="CLY1005" s="45"/>
      <c r="CLZ1005" s="45"/>
      <c r="CMA1005" s="45"/>
      <c r="CMB1005" s="45"/>
      <c r="CMC1005" s="45"/>
      <c r="CMD1005" s="45"/>
      <c r="CME1005" s="45"/>
      <c r="CMF1005" s="45"/>
      <c r="CMG1005" s="45"/>
      <c r="CMH1005" s="45"/>
      <c r="CMI1005" s="45"/>
      <c r="CMJ1005" s="45"/>
      <c r="CMK1005" s="45"/>
      <c r="CML1005" s="45"/>
      <c r="CMM1005" s="45"/>
      <c r="CMN1005" s="45"/>
      <c r="CMO1005" s="45"/>
      <c r="CMP1005" s="45"/>
      <c r="CMQ1005" s="45"/>
      <c r="CMR1005" s="45"/>
      <c r="CMS1005" s="45"/>
      <c r="CMT1005" s="45"/>
      <c r="CMU1005" s="45"/>
      <c r="CMV1005" s="45"/>
      <c r="CMW1005" s="45"/>
      <c r="CMX1005" s="45"/>
      <c r="CMY1005" s="45"/>
      <c r="CMZ1005" s="45"/>
      <c r="CNA1005" s="45"/>
      <c r="CNB1005" s="45"/>
      <c r="CNC1005" s="45"/>
      <c r="CND1005" s="45"/>
      <c r="CNE1005" s="45"/>
      <c r="CNF1005" s="45"/>
      <c r="CNG1005" s="45"/>
      <c r="CNH1005" s="45"/>
      <c r="CNI1005" s="45"/>
      <c r="CNJ1005" s="45"/>
      <c r="CNK1005" s="45"/>
      <c r="CNL1005" s="45"/>
      <c r="CNM1005" s="45"/>
      <c r="CNN1005" s="45"/>
      <c r="CNO1005" s="45"/>
      <c r="CNP1005" s="45"/>
      <c r="CNQ1005" s="45"/>
      <c r="CNR1005" s="45"/>
      <c r="CNS1005" s="45"/>
      <c r="CNT1005" s="45"/>
      <c r="CNU1005" s="45"/>
      <c r="CNV1005" s="45"/>
      <c r="CNW1005" s="45"/>
      <c r="CNX1005" s="45"/>
      <c r="CNY1005" s="45"/>
      <c r="CNZ1005" s="45"/>
      <c r="COA1005" s="45"/>
      <c r="COB1005" s="45"/>
      <c r="COC1005" s="45"/>
      <c r="COD1005" s="45"/>
      <c r="COE1005" s="45"/>
      <c r="COF1005" s="45"/>
      <c r="COG1005" s="45"/>
      <c r="COH1005" s="45"/>
      <c r="COI1005" s="45"/>
      <c r="COJ1005" s="45"/>
      <c r="COK1005" s="45"/>
      <c r="COL1005" s="45"/>
      <c r="COM1005" s="45"/>
      <c r="CON1005" s="45"/>
      <c r="COO1005" s="45"/>
      <c r="COP1005" s="45"/>
      <c r="COQ1005" s="45"/>
      <c r="COR1005" s="45"/>
      <c r="COS1005" s="45"/>
      <c r="COT1005" s="45"/>
      <c r="COU1005" s="45"/>
      <c r="COV1005" s="45"/>
      <c r="COW1005" s="45"/>
      <c r="COX1005" s="45"/>
      <c r="COY1005" s="45"/>
      <c r="COZ1005" s="45"/>
      <c r="CPA1005" s="45"/>
      <c r="CPB1005" s="45"/>
      <c r="CPC1005" s="45"/>
      <c r="CPD1005" s="45"/>
      <c r="CPE1005" s="45"/>
      <c r="CPF1005" s="45"/>
      <c r="CPG1005" s="45"/>
      <c r="CPH1005" s="45"/>
      <c r="CPI1005" s="45"/>
      <c r="CPJ1005" s="45"/>
      <c r="CPK1005" s="45"/>
      <c r="CPL1005" s="45"/>
      <c r="CPM1005" s="45"/>
      <c r="CPN1005" s="45"/>
      <c r="CPO1005" s="45"/>
      <c r="CPP1005" s="45"/>
      <c r="CPQ1005" s="45"/>
      <c r="CPR1005" s="45"/>
      <c r="CPS1005" s="45"/>
      <c r="CPT1005" s="45"/>
      <c r="CPU1005" s="45"/>
      <c r="CPV1005" s="45"/>
      <c r="CPW1005" s="45"/>
      <c r="CPX1005" s="45"/>
      <c r="CPY1005" s="45"/>
      <c r="CPZ1005" s="45"/>
      <c r="CQA1005" s="45"/>
      <c r="CQB1005" s="45"/>
      <c r="CQC1005" s="45"/>
      <c r="CQD1005" s="45"/>
      <c r="CQE1005" s="45"/>
      <c r="CQF1005" s="45"/>
      <c r="CQG1005" s="45"/>
      <c r="CQH1005" s="45"/>
      <c r="CQI1005" s="45"/>
      <c r="CQJ1005" s="45"/>
      <c r="CQK1005" s="45"/>
      <c r="CQL1005" s="45"/>
      <c r="CQM1005" s="45"/>
      <c r="CQN1005" s="45"/>
      <c r="CQO1005" s="45"/>
      <c r="CQP1005" s="45"/>
      <c r="CQQ1005" s="45"/>
      <c r="CQR1005" s="45"/>
      <c r="CQS1005" s="45"/>
      <c r="CQT1005" s="45"/>
      <c r="CQU1005" s="45"/>
      <c r="CQV1005" s="45"/>
      <c r="CQW1005" s="45"/>
      <c r="CQX1005" s="45"/>
      <c r="CQY1005" s="45"/>
      <c r="CQZ1005" s="45"/>
      <c r="CRA1005" s="45"/>
      <c r="CRB1005" s="45"/>
      <c r="CRC1005" s="45"/>
      <c r="CRD1005" s="45"/>
      <c r="CRE1005" s="45"/>
      <c r="CRF1005" s="45"/>
      <c r="CRG1005" s="45"/>
      <c r="CRH1005" s="45"/>
      <c r="CRI1005" s="45"/>
      <c r="CRJ1005" s="45"/>
      <c r="CRK1005" s="45"/>
      <c r="CRL1005" s="45"/>
      <c r="CRM1005" s="45"/>
      <c r="CRN1005" s="45"/>
      <c r="CRO1005" s="45"/>
      <c r="CRP1005" s="45"/>
      <c r="CRQ1005" s="45"/>
      <c r="CRR1005" s="45"/>
      <c r="CRS1005" s="45"/>
      <c r="CRT1005" s="45"/>
      <c r="CRU1005" s="45"/>
      <c r="CRV1005" s="45"/>
      <c r="CRW1005" s="45"/>
      <c r="CRX1005" s="45"/>
      <c r="CRY1005" s="45"/>
      <c r="CRZ1005" s="45"/>
      <c r="CSA1005" s="45"/>
      <c r="CSB1005" s="45"/>
      <c r="CSC1005" s="45"/>
      <c r="CSD1005" s="45"/>
      <c r="CSE1005" s="45"/>
      <c r="CSF1005" s="45"/>
      <c r="CSG1005" s="45"/>
      <c r="CSH1005" s="45"/>
      <c r="CSI1005" s="45"/>
      <c r="CSJ1005" s="45"/>
      <c r="CSK1005" s="45"/>
      <c r="CSL1005" s="45"/>
      <c r="CSM1005" s="45"/>
      <c r="CSN1005" s="45"/>
      <c r="CSO1005" s="45"/>
      <c r="CSP1005" s="45"/>
      <c r="CSQ1005" s="45"/>
      <c r="CSR1005" s="45"/>
      <c r="CSS1005" s="45"/>
      <c r="CST1005" s="45"/>
      <c r="CSU1005" s="45"/>
      <c r="CSV1005" s="45"/>
      <c r="CSW1005" s="45"/>
      <c r="CSX1005" s="45"/>
      <c r="CSY1005" s="45"/>
      <c r="CSZ1005" s="45"/>
      <c r="CTA1005" s="45"/>
      <c r="CTB1005" s="45"/>
      <c r="CTC1005" s="45"/>
      <c r="CTD1005" s="45"/>
      <c r="CTE1005" s="45"/>
      <c r="CTF1005" s="45"/>
      <c r="CTG1005" s="45"/>
      <c r="CTH1005" s="45"/>
      <c r="CTI1005" s="45"/>
      <c r="CTJ1005" s="45"/>
      <c r="CTK1005" s="45"/>
      <c r="CTL1005" s="45"/>
      <c r="CTM1005" s="45"/>
      <c r="CTN1005" s="45"/>
      <c r="CTO1005" s="45"/>
      <c r="CTP1005" s="45"/>
      <c r="CTQ1005" s="45"/>
      <c r="CTR1005" s="45"/>
      <c r="CTS1005" s="45"/>
      <c r="CTT1005" s="45"/>
      <c r="CTU1005" s="45"/>
      <c r="CTV1005" s="45"/>
      <c r="CTW1005" s="45"/>
      <c r="CTX1005" s="45"/>
      <c r="CTY1005" s="45"/>
      <c r="CTZ1005" s="45"/>
      <c r="CUA1005" s="45"/>
      <c r="CUB1005" s="45"/>
      <c r="CUC1005" s="45"/>
      <c r="CUD1005" s="45"/>
      <c r="CUE1005" s="45"/>
      <c r="CUF1005" s="45"/>
      <c r="CUG1005" s="45"/>
      <c r="CUH1005" s="45"/>
      <c r="CUI1005" s="45"/>
      <c r="CUJ1005" s="45"/>
      <c r="CUK1005" s="45"/>
      <c r="CUL1005" s="45"/>
      <c r="CUM1005" s="45"/>
      <c r="CUN1005" s="45"/>
      <c r="CUO1005" s="45"/>
      <c r="CUP1005" s="45"/>
      <c r="CUQ1005" s="45"/>
      <c r="CUR1005" s="45"/>
      <c r="CUS1005" s="45"/>
      <c r="CUT1005" s="45"/>
      <c r="CUU1005" s="45"/>
      <c r="CUV1005" s="45"/>
      <c r="CUW1005" s="45"/>
      <c r="CUX1005" s="45"/>
      <c r="CUY1005" s="45"/>
      <c r="CUZ1005" s="45"/>
      <c r="CVA1005" s="45"/>
      <c r="CVB1005" s="45"/>
      <c r="CVC1005" s="45"/>
      <c r="CVD1005" s="45"/>
      <c r="CVE1005" s="45"/>
      <c r="CVF1005" s="45"/>
      <c r="CVG1005" s="45"/>
      <c r="CVH1005" s="45"/>
      <c r="CVI1005" s="45"/>
      <c r="CVJ1005" s="45"/>
      <c r="CVK1005" s="45"/>
      <c r="CVL1005" s="45"/>
      <c r="CVM1005" s="45"/>
      <c r="CVN1005" s="45"/>
      <c r="CVO1005" s="45"/>
      <c r="CVP1005" s="45"/>
      <c r="CVQ1005" s="45"/>
      <c r="CVR1005" s="45"/>
      <c r="CVS1005" s="45"/>
      <c r="CVT1005" s="45"/>
      <c r="CVU1005" s="45"/>
      <c r="CVV1005" s="45"/>
      <c r="CVW1005" s="45"/>
      <c r="CVX1005" s="45"/>
      <c r="CVY1005" s="45"/>
      <c r="CVZ1005" s="45"/>
      <c r="CWA1005" s="45"/>
      <c r="CWB1005" s="45"/>
      <c r="CWC1005" s="45"/>
      <c r="CWD1005" s="45"/>
      <c r="CWE1005" s="45"/>
      <c r="CWF1005" s="45"/>
      <c r="CWG1005" s="45"/>
      <c r="CWH1005" s="45"/>
      <c r="CWI1005" s="45"/>
      <c r="CWJ1005" s="45"/>
      <c r="CWK1005" s="45"/>
      <c r="CWL1005" s="45"/>
      <c r="CWM1005" s="45"/>
      <c r="CWN1005" s="45"/>
      <c r="CWO1005" s="45"/>
      <c r="CWP1005" s="45"/>
      <c r="CWQ1005" s="45"/>
      <c r="CWR1005" s="45"/>
      <c r="CWS1005" s="45"/>
      <c r="CWT1005" s="45"/>
      <c r="CWU1005" s="45"/>
      <c r="CWV1005" s="45"/>
      <c r="CWW1005" s="45"/>
      <c r="CWX1005" s="45"/>
      <c r="CWY1005" s="45"/>
      <c r="CWZ1005" s="45"/>
      <c r="CXA1005" s="45"/>
      <c r="CXB1005" s="45"/>
      <c r="CXC1005" s="45"/>
      <c r="CXD1005" s="45"/>
      <c r="CXE1005" s="45"/>
      <c r="CXF1005" s="45"/>
      <c r="CXG1005" s="45"/>
      <c r="CXH1005" s="45"/>
      <c r="CXI1005" s="45"/>
      <c r="CXJ1005" s="45"/>
      <c r="CXK1005" s="45"/>
      <c r="CXL1005" s="45"/>
      <c r="CXM1005" s="45"/>
      <c r="CXN1005" s="45"/>
      <c r="CXO1005" s="45"/>
      <c r="CXP1005" s="45"/>
      <c r="CXQ1005" s="45"/>
      <c r="CXR1005" s="45"/>
      <c r="CXS1005" s="45"/>
      <c r="CXT1005" s="45"/>
      <c r="CXU1005" s="45"/>
      <c r="CXV1005" s="45"/>
      <c r="CXW1005" s="45"/>
      <c r="CXX1005" s="45"/>
      <c r="CXY1005" s="45"/>
      <c r="CXZ1005" s="45"/>
      <c r="CYA1005" s="45"/>
      <c r="CYB1005" s="45"/>
      <c r="CYC1005" s="45"/>
      <c r="CYD1005" s="45"/>
      <c r="CYE1005" s="45"/>
      <c r="CYF1005" s="45"/>
      <c r="CYG1005" s="45"/>
      <c r="CYH1005" s="45"/>
      <c r="CYI1005" s="45"/>
      <c r="CYJ1005" s="45"/>
      <c r="CYK1005" s="45"/>
      <c r="CYL1005" s="45"/>
      <c r="CYM1005" s="45"/>
      <c r="CYN1005" s="45"/>
      <c r="CYO1005" s="45"/>
      <c r="CYP1005" s="45"/>
      <c r="CYQ1005" s="45"/>
      <c r="CYR1005" s="45"/>
      <c r="CYS1005" s="45"/>
      <c r="CYT1005" s="45"/>
      <c r="CYU1005" s="45"/>
      <c r="CYV1005" s="45"/>
      <c r="CYW1005" s="45"/>
      <c r="CYX1005" s="45"/>
      <c r="CYY1005" s="45"/>
      <c r="CYZ1005" s="45"/>
      <c r="CZA1005" s="45"/>
      <c r="CZB1005" s="45"/>
      <c r="CZC1005" s="45"/>
      <c r="CZD1005" s="45"/>
      <c r="CZE1005" s="45"/>
      <c r="CZF1005" s="45"/>
      <c r="CZG1005" s="45"/>
      <c r="CZH1005" s="45"/>
      <c r="CZI1005" s="45"/>
      <c r="CZJ1005" s="45"/>
      <c r="CZK1005" s="45"/>
      <c r="CZL1005" s="45"/>
      <c r="CZM1005" s="45"/>
      <c r="CZN1005" s="45"/>
      <c r="CZO1005" s="45"/>
      <c r="CZP1005" s="45"/>
      <c r="CZQ1005" s="45"/>
      <c r="CZR1005" s="45"/>
      <c r="CZS1005" s="45"/>
      <c r="CZT1005" s="45"/>
      <c r="CZU1005" s="45"/>
      <c r="CZV1005" s="45"/>
      <c r="CZW1005" s="45"/>
      <c r="CZX1005" s="45"/>
      <c r="CZY1005" s="45"/>
      <c r="CZZ1005" s="45"/>
      <c r="DAA1005" s="45"/>
      <c r="DAB1005" s="45"/>
      <c r="DAC1005" s="45"/>
      <c r="DAD1005" s="45"/>
      <c r="DAE1005" s="45"/>
      <c r="DAF1005" s="45"/>
      <c r="DAG1005" s="45"/>
      <c r="DAH1005" s="45"/>
      <c r="DAI1005" s="45"/>
      <c r="DAJ1005" s="45"/>
      <c r="DAK1005" s="45"/>
      <c r="DAL1005" s="45"/>
      <c r="DAM1005" s="45"/>
      <c r="DAN1005" s="45"/>
      <c r="DAO1005" s="45"/>
      <c r="DAP1005" s="45"/>
      <c r="DAQ1005" s="45"/>
      <c r="DAR1005" s="45"/>
      <c r="DAS1005" s="45"/>
      <c r="DAT1005" s="45"/>
      <c r="DAU1005" s="45"/>
      <c r="DAV1005" s="45"/>
      <c r="DAW1005" s="45"/>
      <c r="DAX1005" s="45"/>
      <c r="DAY1005" s="45"/>
      <c r="DAZ1005" s="45"/>
      <c r="DBA1005" s="45"/>
      <c r="DBB1005" s="45"/>
      <c r="DBC1005" s="45"/>
      <c r="DBD1005" s="45"/>
      <c r="DBE1005" s="45"/>
      <c r="DBF1005" s="45"/>
      <c r="DBG1005" s="45"/>
      <c r="DBH1005" s="45"/>
      <c r="DBI1005" s="45"/>
      <c r="DBJ1005" s="45"/>
      <c r="DBK1005" s="45"/>
      <c r="DBL1005" s="45"/>
      <c r="DBM1005" s="45"/>
      <c r="DBN1005" s="45"/>
      <c r="DBO1005" s="45"/>
      <c r="DBP1005" s="45"/>
      <c r="DBQ1005" s="45"/>
      <c r="DBR1005" s="45"/>
      <c r="DBS1005" s="45"/>
      <c r="DBT1005" s="45"/>
      <c r="DBU1005" s="45"/>
      <c r="DBV1005" s="45"/>
      <c r="DBW1005" s="45"/>
      <c r="DBX1005" s="45"/>
      <c r="DBY1005" s="45"/>
      <c r="DBZ1005" s="45"/>
      <c r="DCA1005" s="45"/>
      <c r="DCB1005" s="45"/>
      <c r="DCC1005" s="45"/>
      <c r="DCD1005" s="45"/>
      <c r="DCE1005" s="45"/>
      <c r="DCF1005" s="45"/>
      <c r="DCG1005" s="45"/>
      <c r="DCH1005" s="45"/>
      <c r="DCI1005" s="45"/>
      <c r="DCJ1005" s="45"/>
      <c r="DCK1005" s="45"/>
      <c r="DCL1005" s="45"/>
      <c r="DCM1005" s="45"/>
      <c r="DCN1005" s="45"/>
      <c r="DCO1005" s="45"/>
      <c r="DCP1005" s="45"/>
      <c r="DCQ1005" s="45"/>
      <c r="DCR1005" s="45"/>
      <c r="DCS1005" s="45"/>
      <c r="DCT1005" s="45"/>
      <c r="DCU1005" s="45"/>
      <c r="DCV1005" s="45"/>
      <c r="DCW1005" s="45"/>
      <c r="DCX1005" s="45"/>
      <c r="DCY1005" s="45"/>
      <c r="DCZ1005" s="45"/>
      <c r="DDA1005" s="45"/>
      <c r="DDB1005" s="45"/>
      <c r="DDC1005" s="45"/>
      <c r="DDD1005" s="45"/>
      <c r="DDE1005" s="45"/>
      <c r="DDF1005" s="45"/>
      <c r="DDG1005" s="45"/>
      <c r="DDH1005" s="45"/>
      <c r="DDI1005" s="45"/>
      <c r="DDJ1005" s="45"/>
      <c r="DDK1005" s="45"/>
      <c r="DDL1005" s="45"/>
      <c r="DDM1005" s="45"/>
      <c r="DDN1005" s="45"/>
      <c r="DDO1005" s="45"/>
      <c r="DDP1005" s="45"/>
      <c r="DDQ1005" s="45"/>
      <c r="DDR1005" s="45"/>
      <c r="DDS1005" s="45"/>
      <c r="DDT1005" s="45"/>
      <c r="DDU1005" s="45"/>
      <c r="DDV1005" s="45"/>
      <c r="DDW1005" s="45"/>
      <c r="DDX1005" s="45"/>
      <c r="DDY1005" s="45"/>
      <c r="DDZ1005" s="45"/>
      <c r="DEA1005" s="45"/>
      <c r="DEB1005" s="45"/>
      <c r="DEC1005" s="45"/>
      <c r="DED1005" s="45"/>
      <c r="DEE1005" s="45"/>
      <c r="DEF1005" s="45"/>
      <c r="DEG1005" s="45"/>
      <c r="DEH1005" s="45"/>
      <c r="DEI1005" s="45"/>
      <c r="DEJ1005" s="45"/>
      <c r="DEK1005" s="45"/>
      <c r="DEL1005" s="45"/>
      <c r="DEM1005" s="45"/>
      <c r="DEN1005" s="45"/>
      <c r="DEO1005" s="45"/>
      <c r="DEP1005" s="45"/>
      <c r="DEQ1005" s="45"/>
      <c r="DER1005" s="45"/>
      <c r="DES1005" s="45"/>
      <c r="DET1005" s="45"/>
      <c r="DEU1005" s="45"/>
      <c r="DEV1005" s="45"/>
      <c r="DEW1005" s="45"/>
      <c r="DEX1005" s="45"/>
      <c r="DEY1005" s="45"/>
      <c r="DEZ1005" s="45"/>
      <c r="DFA1005" s="45"/>
      <c r="DFB1005" s="45"/>
      <c r="DFC1005" s="45"/>
      <c r="DFD1005" s="45"/>
      <c r="DFE1005" s="45"/>
      <c r="DFF1005" s="45"/>
      <c r="DFG1005" s="45"/>
      <c r="DFH1005" s="45"/>
      <c r="DFI1005" s="45"/>
      <c r="DFJ1005" s="45"/>
      <c r="DFK1005" s="45"/>
      <c r="DFL1005" s="45"/>
      <c r="DFM1005" s="45"/>
      <c r="DFN1005" s="45"/>
      <c r="DFO1005" s="45"/>
      <c r="DFP1005" s="45"/>
      <c r="DFQ1005" s="45"/>
      <c r="DFR1005" s="45"/>
      <c r="DFS1005" s="45"/>
      <c r="DFT1005" s="45"/>
      <c r="DFU1005" s="45"/>
      <c r="DFV1005" s="45"/>
      <c r="DFW1005" s="45"/>
      <c r="DFX1005" s="45"/>
      <c r="DFY1005" s="45"/>
      <c r="DFZ1005" s="45"/>
      <c r="DGA1005" s="45"/>
      <c r="DGB1005" s="45"/>
      <c r="DGC1005" s="45"/>
      <c r="DGD1005" s="45"/>
      <c r="DGE1005" s="45"/>
      <c r="DGF1005" s="45"/>
      <c r="DGG1005" s="45"/>
      <c r="DGH1005" s="45"/>
      <c r="DGI1005" s="45"/>
      <c r="DGJ1005" s="45"/>
      <c r="DGK1005" s="45"/>
      <c r="DGL1005" s="45"/>
      <c r="DGM1005" s="45"/>
      <c r="DGN1005" s="45"/>
      <c r="DGO1005" s="45"/>
      <c r="DGP1005" s="45"/>
      <c r="DGQ1005" s="45"/>
      <c r="DGR1005" s="45"/>
      <c r="DGS1005" s="45"/>
      <c r="DGT1005" s="45"/>
      <c r="DGU1005" s="45"/>
      <c r="DGV1005" s="45"/>
      <c r="DGW1005" s="45"/>
      <c r="DGX1005" s="45"/>
      <c r="DGY1005" s="45"/>
      <c r="DGZ1005" s="45"/>
      <c r="DHA1005" s="45"/>
      <c r="DHB1005" s="45"/>
      <c r="DHC1005" s="45"/>
      <c r="DHD1005" s="45"/>
      <c r="DHE1005" s="45"/>
      <c r="DHF1005" s="45"/>
      <c r="DHG1005" s="45"/>
      <c r="DHH1005" s="45"/>
      <c r="DHI1005" s="45"/>
      <c r="DHJ1005" s="45"/>
      <c r="DHK1005" s="45"/>
      <c r="DHL1005" s="45"/>
      <c r="DHM1005" s="45"/>
      <c r="DHN1005" s="45"/>
      <c r="DHO1005" s="45"/>
      <c r="DHP1005" s="45"/>
      <c r="DHQ1005" s="45"/>
      <c r="DHR1005" s="45"/>
      <c r="DHS1005" s="45"/>
      <c r="DHT1005" s="45"/>
      <c r="DHU1005" s="45"/>
      <c r="DHV1005" s="45"/>
      <c r="DHW1005" s="45"/>
      <c r="DHX1005" s="45"/>
      <c r="DHY1005" s="45"/>
      <c r="DHZ1005" s="45"/>
      <c r="DIA1005" s="45"/>
      <c r="DIB1005" s="45"/>
      <c r="DIC1005" s="45"/>
      <c r="DID1005" s="45"/>
      <c r="DIE1005" s="45"/>
      <c r="DIF1005" s="45"/>
      <c r="DIG1005" s="45"/>
      <c r="DIH1005" s="45"/>
      <c r="DII1005" s="45"/>
      <c r="DIJ1005" s="45"/>
      <c r="DIK1005" s="45"/>
      <c r="DIL1005" s="45"/>
      <c r="DIM1005" s="45"/>
      <c r="DIN1005" s="45"/>
      <c r="DIO1005" s="45"/>
      <c r="DIP1005" s="45"/>
      <c r="DIQ1005" s="45"/>
      <c r="DIR1005" s="45"/>
      <c r="DIS1005" s="45"/>
      <c r="DIT1005" s="45"/>
      <c r="DIU1005" s="45"/>
      <c r="DIV1005" s="45"/>
      <c r="DIW1005" s="45"/>
      <c r="DIX1005" s="45"/>
      <c r="DIY1005" s="45"/>
      <c r="DIZ1005" s="45"/>
      <c r="DJA1005" s="45"/>
      <c r="DJB1005" s="45"/>
      <c r="DJC1005" s="45"/>
      <c r="DJD1005" s="45"/>
      <c r="DJE1005" s="45"/>
      <c r="DJF1005" s="45"/>
      <c r="DJG1005" s="45"/>
      <c r="DJH1005" s="45"/>
      <c r="DJI1005" s="45"/>
      <c r="DJJ1005" s="45"/>
      <c r="DJK1005" s="45"/>
      <c r="DJL1005" s="45"/>
      <c r="DJM1005" s="45"/>
      <c r="DJN1005" s="45"/>
      <c r="DJO1005" s="45"/>
      <c r="DJP1005" s="45"/>
      <c r="DJQ1005" s="45"/>
      <c r="DJR1005" s="45"/>
      <c r="DJS1005" s="45"/>
      <c r="DJT1005" s="45"/>
      <c r="DJU1005" s="45"/>
      <c r="DJV1005" s="45"/>
      <c r="DJW1005" s="45"/>
      <c r="DJX1005" s="45"/>
      <c r="DJY1005" s="45"/>
      <c r="DJZ1005" s="45"/>
      <c r="DKA1005" s="45"/>
      <c r="DKB1005" s="45"/>
      <c r="DKC1005" s="45"/>
      <c r="DKD1005" s="45"/>
      <c r="DKE1005" s="45"/>
      <c r="DKF1005" s="45"/>
      <c r="DKG1005" s="45"/>
      <c r="DKH1005" s="45"/>
      <c r="DKI1005" s="45"/>
      <c r="DKJ1005" s="45"/>
      <c r="DKK1005" s="45"/>
      <c r="DKL1005" s="45"/>
      <c r="DKM1005" s="45"/>
      <c r="DKN1005" s="45"/>
      <c r="DKO1005" s="45"/>
      <c r="DKP1005" s="45"/>
      <c r="DKQ1005" s="45"/>
      <c r="DKR1005" s="45"/>
      <c r="DKS1005" s="45"/>
      <c r="DKT1005" s="45"/>
      <c r="DKU1005" s="45"/>
      <c r="DKV1005" s="45"/>
      <c r="DKW1005" s="45"/>
      <c r="DKX1005" s="45"/>
      <c r="DKY1005" s="45"/>
      <c r="DKZ1005" s="45"/>
      <c r="DLA1005" s="45"/>
      <c r="DLB1005" s="45"/>
      <c r="DLC1005" s="45"/>
      <c r="DLD1005" s="45"/>
      <c r="DLE1005" s="45"/>
      <c r="DLF1005" s="45"/>
      <c r="DLG1005" s="45"/>
      <c r="DLH1005" s="45"/>
      <c r="DLI1005" s="45"/>
      <c r="DLJ1005" s="45"/>
      <c r="DLK1005" s="45"/>
      <c r="DLL1005" s="45"/>
      <c r="DLM1005" s="45"/>
      <c r="DLN1005" s="45"/>
      <c r="DLO1005" s="45"/>
      <c r="DLP1005" s="45"/>
      <c r="DLQ1005" s="45"/>
      <c r="DLR1005" s="45"/>
      <c r="DLS1005" s="45"/>
      <c r="DLT1005" s="45"/>
      <c r="DLU1005" s="45"/>
      <c r="DLV1005" s="45"/>
      <c r="DLW1005" s="45"/>
      <c r="DLX1005" s="45"/>
      <c r="DLY1005" s="45"/>
      <c r="DLZ1005" s="45"/>
      <c r="DMA1005" s="45"/>
      <c r="DMB1005" s="45"/>
      <c r="DMC1005" s="45"/>
      <c r="DMD1005" s="45"/>
      <c r="DME1005" s="45"/>
      <c r="DMF1005" s="45"/>
      <c r="DMG1005" s="45"/>
      <c r="DMH1005" s="45"/>
      <c r="DMI1005" s="45"/>
      <c r="DMJ1005" s="45"/>
      <c r="DMK1005" s="45"/>
      <c r="DML1005" s="45"/>
      <c r="DMM1005" s="45"/>
      <c r="DMN1005" s="45"/>
      <c r="DMO1005" s="45"/>
      <c r="DMP1005" s="45"/>
      <c r="DMQ1005" s="45"/>
      <c r="DMR1005" s="45"/>
      <c r="DMS1005" s="45"/>
      <c r="DMT1005" s="45"/>
      <c r="DMU1005" s="45"/>
      <c r="DMV1005" s="45"/>
      <c r="DMW1005" s="45"/>
      <c r="DMX1005" s="45"/>
      <c r="DMY1005" s="45"/>
      <c r="DMZ1005" s="45"/>
      <c r="DNA1005" s="45"/>
      <c r="DNB1005" s="45"/>
      <c r="DNC1005" s="45"/>
      <c r="DND1005" s="45"/>
      <c r="DNE1005" s="45"/>
      <c r="DNF1005" s="45"/>
      <c r="DNG1005" s="45"/>
      <c r="DNH1005" s="45"/>
      <c r="DNI1005" s="45"/>
      <c r="DNJ1005" s="45"/>
      <c r="DNK1005" s="45"/>
      <c r="DNL1005" s="45"/>
      <c r="DNM1005" s="45"/>
      <c r="DNN1005" s="45"/>
      <c r="DNO1005" s="45"/>
      <c r="DNP1005" s="45"/>
      <c r="DNQ1005" s="45"/>
      <c r="DNR1005" s="45"/>
      <c r="DNS1005" s="45"/>
      <c r="DNT1005" s="45"/>
      <c r="DNU1005" s="45"/>
      <c r="DNV1005" s="45"/>
      <c r="DNW1005" s="45"/>
      <c r="DNX1005" s="45"/>
      <c r="DNY1005" s="45"/>
      <c r="DNZ1005" s="45"/>
      <c r="DOA1005" s="45"/>
      <c r="DOB1005" s="45"/>
      <c r="DOC1005" s="45"/>
      <c r="DOD1005" s="45"/>
      <c r="DOE1005" s="45"/>
      <c r="DOF1005" s="45"/>
      <c r="DOG1005" s="45"/>
      <c r="DOH1005" s="45"/>
      <c r="DOI1005" s="45"/>
      <c r="DOJ1005" s="45"/>
      <c r="DOK1005" s="45"/>
      <c r="DOL1005" s="45"/>
      <c r="DOM1005" s="45"/>
      <c r="DON1005" s="45"/>
      <c r="DOO1005" s="45"/>
      <c r="DOP1005" s="45"/>
      <c r="DOQ1005" s="45"/>
      <c r="DOR1005" s="45"/>
      <c r="DOS1005" s="45"/>
      <c r="DOT1005" s="45"/>
      <c r="DOU1005" s="45"/>
      <c r="DOV1005" s="45"/>
      <c r="DOW1005" s="45"/>
      <c r="DOX1005" s="45"/>
      <c r="DOY1005" s="45"/>
      <c r="DOZ1005" s="45"/>
      <c r="DPA1005" s="45"/>
      <c r="DPB1005" s="45"/>
      <c r="DPC1005" s="45"/>
      <c r="DPD1005" s="45"/>
      <c r="DPE1005" s="45"/>
      <c r="DPF1005" s="45"/>
      <c r="DPG1005" s="45"/>
      <c r="DPH1005" s="45"/>
      <c r="DPI1005" s="45"/>
      <c r="DPJ1005" s="45"/>
      <c r="DPK1005" s="45"/>
      <c r="DPL1005" s="45"/>
      <c r="DPM1005" s="45"/>
      <c r="DPN1005" s="45"/>
      <c r="DPO1005" s="45"/>
      <c r="DPP1005" s="45"/>
      <c r="DPQ1005" s="45"/>
      <c r="DPR1005" s="45"/>
      <c r="DPS1005" s="45"/>
      <c r="DPT1005" s="45"/>
      <c r="DPU1005" s="45"/>
      <c r="DPV1005" s="45"/>
      <c r="DPW1005" s="45"/>
      <c r="DPX1005" s="45"/>
      <c r="DPY1005" s="45"/>
      <c r="DPZ1005" s="45"/>
      <c r="DQA1005" s="45"/>
      <c r="DQB1005" s="45"/>
      <c r="DQC1005" s="45"/>
      <c r="DQD1005" s="45"/>
      <c r="DQE1005" s="45"/>
      <c r="DQF1005" s="45"/>
      <c r="DQG1005" s="45"/>
      <c r="DQH1005" s="45"/>
      <c r="DQI1005" s="45"/>
      <c r="DQJ1005" s="45"/>
      <c r="DQK1005" s="45"/>
      <c r="DQL1005" s="45"/>
      <c r="DQM1005" s="45"/>
      <c r="DQN1005" s="45"/>
      <c r="DQO1005" s="45"/>
      <c r="DQP1005" s="45"/>
      <c r="DQQ1005" s="45"/>
      <c r="DQR1005" s="45"/>
      <c r="DQS1005" s="45"/>
      <c r="DQT1005" s="45"/>
      <c r="DQU1005" s="45"/>
      <c r="DQV1005" s="45"/>
      <c r="DQW1005" s="45"/>
      <c r="DQX1005" s="45"/>
      <c r="DQY1005" s="45"/>
      <c r="DQZ1005" s="45"/>
      <c r="DRA1005" s="45"/>
      <c r="DRB1005" s="45"/>
      <c r="DRC1005" s="45"/>
      <c r="DRD1005" s="45"/>
      <c r="DRE1005" s="45"/>
      <c r="DRF1005" s="45"/>
      <c r="DRG1005" s="45"/>
      <c r="DRH1005" s="45"/>
      <c r="DRI1005" s="45"/>
      <c r="DRJ1005" s="45"/>
      <c r="DRK1005" s="45"/>
      <c r="DRL1005" s="45"/>
      <c r="DRM1005" s="45"/>
      <c r="DRN1005" s="45"/>
      <c r="DRO1005" s="45"/>
      <c r="DRP1005" s="45"/>
      <c r="DRQ1005" s="45"/>
      <c r="DRR1005" s="45"/>
      <c r="DRS1005" s="45"/>
      <c r="DRT1005" s="45"/>
      <c r="DRU1005" s="45"/>
      <c r="DRV1005" s="45"/>
      <c r="DRW1005" s="45"/>
      <c r="DRX1005" s="45"/>
      <c r="DRY1005" s="45"/>
      <c r="DRZ1005" s="45"/>
      <c r="DSA1005" s="45"/>
      <c r="DSB1005" s="45"/>
      <c r="DSC1005" s="45"/>
      <c r="DSD1005" s="45"/>
      <c r="DSE1005" s="45"/>
      <c r="DSF1005" s="45"/>
      <c r="DSG1005" s="45"/>
      <c r="DSH1005" s="45"/>
      <c r="DSI1005" s="45"/>
      <c r="DSJ1005" s="45"/>
      <c r="DSK1005" s="45"/>
      <c r="DSL1005" s="45"/>
      <c r="DSM1005" s="45"/>
      <c r="DSN1005" s="45"/>
      <c r="DSO1005" s="45"/>
      <c r="DSP1005" s="45"/>
      <c r="DSQ1005" s="45"/>
      <c r="DSR1005" s="45"/>
      <c r="DSS1005" s="45"/>
      <c r="DST1005" s="45"/>
      <c r="DSU1005" s="45"/>
      <c r="DSV1005" s="45"/>
      <c r="DSW1005" s="45"/>
      <c r="DSX1005" s="45"/>
      <c r="DSY1005" s="45"/>
      <c r="DSZ1005" s="45"/>
      <c r="DTA1005" s="45"/>
      <c r="DTB1005" s="45"/>
      <c r="DTC1005" s="45"/>
      <c r="DTD1005" s="45"/>
      <c r="DTE1005" s="45"/>
      <c r="DTF1005" s="45"/>
      <c r="DTG1005" s="45"/>
      <c r="DTH1005" s="45"/>
      <c r="DTI1005" s="45"/>
      <c r="DTJ1005" s="45"/>
      <c r="DTK1005" s="45"/>
      <c r="DTL1005" s="45"/>
      <c r="DTM1005" s="45"/>
      <c r="DTN1005" s="45"/>
      <c r="DTO1005" s="45"/>
      <c r="DTP1005" s="45"/>
      <c r="DTQ1005" s="45"/>
      <c r="DTR1005" s="45"/>
      <c r="DTS1005" s="45"/>
      <c r="DTT1005" s="45"/>
      <c r="DTU1005" s="45"/>
      <c r="DTV1005" s="45"/>
      <c r="DTW1005" s="45"/>
      <c r="DTX1005" s="45"/>
      <c r="DTY1005" s="45"/>
      <c r="DTZ1005" s="45"/>
      <c r="DUA1005" s="45"/>
      <c r="DUB1005" s="45"/>
      <c r="DUC1005" s="45"/>
      <c r="DUD1005" s="45"/>
      <c r="DUE1005" s="45"/>
      <c r="DUF1005" s="45"/>
      <c r="DUG1005" s="45"/>
      <c r="DUH1005" s="45"/>
      <c r="DUI1005" s="45"/>
      <c r="DUJ1005" s="45"/>
      <c r="DUK1005" s="45"/>
      <c r="DUL1005" s="45"/>
      <c r="DUM1005" s="45"/>
      <c r="DUN1005" s="45"/>
      <c r="DUO1005" s="45"/>
      <c r="DUP1005" s="45"/>
      <c r="DUQ1005" s="45"/>
      <c r="DUR1005" s="45"/>
      <c r="DUS1005" s="45"/>
      <c r="DUT1005" s="45"/>
      <c r="DUU1005" s="45"/>
      <c r="DUV1005" s="45"/>
      <c r="DUW1005" s="45"/>
      <c r="DUX1005" s="45"/>
      <c r="DUY1005" s="45"/>
      <c r="DUZ1005" s="45"/>
      <c r="DVA1005" s="45"/>
      <c r="DVB1005" s="45"/>
      <c r="DVC1005" s="45"/>
      <c r="DVD1005" s="45"/>
      <c r="DVE1005" s="45"/>
      <c r="DVF1005" s="45"/>
      <c r="DVG1005" s="45"/>
      <c r="DVH1005" s="45"/>
      <c r="DVI1005" s="45"/>
      <c r="DVJ1005" s="45"/>
      <c r="DVK1005" s="45"/>
      <c r="DVL1005" s="45"/>
      <c r="DVM1005" s="45"/>
      <c r="DVN1005" s="45"/>
      <c r="DVO1005" s="45"/>
      <c r="DVP1005" s="45"/>
      <c r="DVQ1005" s="45"/>
      <c r="DVR1005" s="45"/>
      <c r="DVS1005" s="45"/>
      <c r="DVT1005" s="45"/>
      <c r="DVU1005" s="45"/>
      <c r="DVV1005" s="45"/>
      <c r="DVW1005" s="45"/>
      <c r="DVX1005" s="45"/>
      <c r="DVY1005" s="45"/>
      <c r="DVZ1005" s="45"/>
      <c r="DWA1005" s="45"/>
      <c r="DWB1005" s="45"/>
      <c r="DWC1005" s="45"/>
      <c r="DWD1005" s="45"/>
      <c r="DWE1005" s="45"/>
      <c r="DWF1005" s="45"/>
      <c r="DWG1005" s="45"/>
      <c r="DWH1005" s="45"/>
      <c r="DWI1005" s="45"/>
      <c r="DWJ1005" s="45"/>
      <c r="DWK1005" s="45"/>
      <c r="DWL1005" s="45"/>
      <c r="DWM1005" s="45"/>
      <c r="DWN1005" s="45"/>
      <c r="DWO1005" s="45"/>
      <c r="DWP1005" s="45"/>
      <c r="DWQ1005" s="45"/>
      <c r="DWR1005" s="45"/>
      <c r="DWS1005" s="45"/>
      <c r="DWT1005" s="45"/>
      <c r="DWU1005" s="45"/>
      <c r="DWV1005" s="45"/>
      <c r="DWW1005" s="45"/>
      <c r="DWX1005" s="45"/>
      <c r="DWY1005" s="45"/>
      <c r="DWZ1005" s="45"/>
      <c r="DXA1005" s="45"/>
      <c r="DXB1005" s="45"/>
      <c r="DXC1005" s="45"/>
      <c r="DXD1005" s="45"/>
      <c r="DXE1005" s="45"/>
      <c r="DXF1005" s="45"/>
      <c r="DXG1005" s="45"/>
      <c r="DXH1005" s="45"/>
      <c r="DXI1005" s="45"/>
      <c r="DXJ1005" s="45"/>
      <c r="DXK1005" s="45"/>
      <c r="DXL1005" s="45"/>
      <c r="DXM1005" s="45"/>
      <c r="DXN1005" s="45"/>
      <c r="DXO1005" s="45"/>
      <c r="DXP1005" s="45"/>
      <c r="DXQ1005" s="45"/>
      <c r="DXR1005" s="45"/>
      <c r="DXS1005" s="45"/>
      <c r="DXT1005" s="45"/>
      <c r="DXU1005" s="45"/>
      <c r="DXV1005" s="45"/>
      <c r="DXW1005" s="45"/>
      <c r="DXX1005" s="45"/>
      <c r="DXY1005" s="45"/>
      <c r="DXZ1005" s="45"/>
      <c r="DYA1005" s="45"/>
      <c r="DYB1005" s="45"/>
      <c r="DYC1005" s="45"/>
      <c r="DYD1005" s="45"/>
      <c r="DYE1005" s="45"/>
      <c r="DYF1005" s="45"/>
      <c r="DYG1005" s="45"/>
      <c r="DYH1005" s="45"/>
      <c r="DYI1005" s="45"/>
      <c r="DYJ1005" s="45"/>
      <c r="DYK1005" s="45"/>
      <c r="DYL1005" s="45"/>
      <c r="DYM1005" s="45"/>
      <c r="DYN1005" s="45"/>
      <c r="DYO1005" s="45"/>
      <c r="DYP1005" s="45"/>
      <c r="DYQ1005" s="45"/>
      <c r="DYR1005" s="45"/>
      <c r="DYS1005" s="45"/>
      <c r="DYT1005" s="45"/>
      <c r="DYU1005" s="45"/>
      <c r="DYV1005" s="45"/>
      <c r="DYW1005" s="45"/>
      <c r="DYX1005" s="45"/>
      <c r="DYY1005" s="45"/>
      <c r="DYZ1005" s="45"/>
      <c r="DZA1005" s="45"/>
      <c r="DZB1005" s="45"/>
      <c r="DZC1005" s="45"/>
      <c r="DZD1005" s="45"/>
      <c r="DZE1005" s="45"/>
      <c r="DZF1005" s="45"/>
      <c r="DZG1005" s="45"/>
      <c r="DZH1005" s="45"/>
      <c r="DZI1005" s="45"/>
      <c r="DZJ1005" s="45"/>
      <c r="DZK1005" s="45"/>
      <c r="DZL1005" s="45"/>
      <c r="DZM1005" s="45"/>
      <c r="DZN1005" s="45"/>
      <c r="DZO1005" s="45"/>
      <c r="DZP1005" s="45"/>
      <c r="DZQ1005" s="45"/>
      <c r="DZR1005" s="45"/>
      <c r="DZS1005" s="45"/>
      <c r="DZT1005" s="45"/>
      <c r="DZU1005" s="45"/>
      <c r="DZV1005" s="45"/>
      <c r="DZW1005" s="45"/>
      <c r="DZX1005" s="45"/>
      <c r="DZY1005" s="45"/>
      <c r="DZZ1005" s="45"/>
      <c r="EAA1005" s="45"/>
      <c r="EAB1005" s="45"/>
      <c r="EAC1005" s="45"/>
      <c r="EAD1005" s="45"/>
      <c r="EAE1005" s="45"/>
      <c r="EAF1005" s="45"/>
      <c r="EAG1005" s="45"/>
      <c r="EAH1005" s="45"/>
      <c r="EAI1005" s="45"/>
      <c r="EAJ1005" s="45"/>
      <c r="EAK1005" s="45"/>
      <c r="EAL1005" s="45"/>
      <c r="EAM1005" s="45"/>
      <c r="EAN1005" s="45"/>
      <c r="EAO1005" s="45"/>
      <c r="EAP1005" s="45"/>
      <c r="EAQ1005" s="45"/>
      <c r="EAR1005" s="45"/>
      <c r="EAS1005" s="45"/>
      <c r="EAT1005" s="45"/>
      <c r="EAU1005" s="45"/>
      <c r="EAV1005" s="45"/>
      <c r="EAW1005" s="45"/>
      <c r="EAX1005" s="45"/>
      <c r="EAY1005" s="45"/>
      <c r="EAZ1005" s="45"/>
      <c r="EBA1005" s="45"/>
      <c r="EBB1005" s="45"/>
      <c r="EBC1005" s="45"/>
      <c r="EBD1005" s="45"/>
      <c r="EBE1005" s="45"/>
      <c r="EBF1005" s="45"/>
      <c r="EBG1005" s="45"/>
      <c r="EBH1005" s="45"/>
      <c r="EBI1005" s="45"/>
      <c r="EBJ1005" s="45"/>
      <c r="EBK1005" s="45"/>
      <c r="EBL1005" s="45"/>
      <c r="EBM1005" s="45"/>
      <c r="EBN1005" s="45"/>
      <c r="EBO1005" s="45"/>
      <c r="EBP1005" s="45"/>
      <c r="EBQ1005" s="45"/>
      <c r="EBR1005" s="45"/>
      <c r="EBS1005" s="45"/>
      <c r="EBT1005" s="45"/>
      <c r="EBU1005" s="45"/>
      <c r="EBV1005" s="45"/>
      <c r="EBW1005" s="45"/>
      <c r="EBX1005" s="45"/>
      <c r="EBY1005" s="45"/>
      <c r="EBZ1005" s="45"/>
      <c r="ECA1005" s="45"/>
      <c r="ECB1005" s="45"/>
      <c r="ECC1005" s="45"/>
      <c r="ECD1005" s="45"/>
      <c r="ECE1005" s="45"/>
      <c r="ECF1005" s="45"/>
      <c r="ECG1005" s="45"/>
      <c r="ECH1005" s="45"/>
      <c r="ECI1005" s="45"/>
      <c r="ECJ1005" s="45"/>
      <c r="ECK1005" s="45"/>
      <c r="ECL1005" s="45"/>
      <c r="ECM1005" s="45"/>
      <c r="ECN1005" s="45"/>
      <c r="ECO1005" s="45"/>
      <c r="ECP1005" s="45"/>
      <c r="ECQ1005" s="45"/>
      <c r="ECR1005" s="45"/>
      <c r="ECS1005" s="45"/>
      <c r="ECT1005" s="45"/>
      <c r="ECU1005" s="45"/>
      <c r="ECV1005" s="45"/>
      <c r="ECW1005" s="45"/>
      <c r="ECX1005" s="45"/>
      <c r="ECY1005" s="45"/>
      <c r="ECZ1005" s="45"/>
      <c r="EDA1005" s="45"/>
      <c r="EDB1005" s="45"/>
      <c r="EDC1005" s="45"/>
      <c r="EDD1005" s="45"/>
      <c r="EDE1005" s="45"/>
      <c r="EDF1005" s="45"/>
      <c r="EDG1005" s="45"/>
      <c r="EDH1005" s="45"/>
      <c r="EDI1005" s="45"/>
      <c r="EDJ1005" s="45"/>
      <c r="EDK1005" s="45"/>
      <c r="EDL1005" s="45"/>
      <c r="EDM1005" s="45"/>
      <c r="EDN1005" s="45"/>
      <c r="EDO1005" s="45"/>
      <c r="EDP1005" s="45"/>
      <c r="EDQ1005" s="45"/>
      <c r="EDR1005" s="45"/>
      <c r="EDS1005" s="45"/>
      <c r="EDT1005" s="45"/>
      <c r="EDU1005" s="45"/>
      <c r="EDV1005" s="45"/>
      <c r="EDW1005" s="45"/>
      <c r="EDX1005" s="45"/>
      <c r="EDY1005" s="45"/>
      <c r="EDZ1005" s="45"/>
      <c r="EEA1005" s="45"/>
      <c r="EEB1005" s="45"/>
      <c r="EEC1005" s="45"/>
      <c r="EED1005" s="45"/>
      <c r="EEE1005" s="45"/>
      <c r="EEF1005" s="45"/>
      <c r="EEG1005" s="45"/>
      <c r="EEH1005" s="45"/>
      <c r="EEI1005" s="45"/>
      <c r="EEJ1005" s="45"/>
      <c r="EEK1005" s="45"/>
      <c r="EEL1005" s="45"/>
      <c r="EEM1005" s="45"/>
      <c r="EEN1005" s="45"/>
      <c r="EEO1005" s="45"/>
      <c r="EEP1005" s="45"/>
      <c r="EEQ1005" s="45"/>
      <c r="EER1005" s="45"/>
      <c r="EES1005" s="45"/>
      <c r="EET1005" s="45"/>
      <c r="EEU1005" s="45"/>
      <c r="EEV1005" s="45"/>
      <c r="EEW1005" s="45"/>
      <c r="EEX1005" s="45"/>
      <c r="EEY1005" s="45"/>
      <c r="EEZ1005" s="45"/>
      <c r="EFA1005" s="45"/>
      <c r="EFB1005" s="45"/>
      <c r="EFC1005" s="45"/>
      <c r="EFD1005" s="45"/>
      <c r="EFE1005" s="45"/>
      <c r="EFF1005" s="45"/>
      <c r="EFG1005" s="45"/>
      <c r="EFH1005" s="45"/>
      <c r="EFI1005" s="45"/>
      <c r="EFJ1005" s="45"/>
      <c r="EFK1005" s="45"/>
      <c r="EFL1005" s="45"/>
      <c r="EFM1005" s="45"/>
      <c r="EFN1005" s="45"/>
      <c r="EFO1005" s="45"/>
      <c r="EFP1005" s="45"/>
      <c r="EFQ1005" s="45"/>
      <c r="EFR1005" s="45"/>
      <c r="EFS1005" s="45"/>
      <c r="EFT1005" s="45"/>
      <c r="EFU1005" s="45"/>
      <c r="EFV1005" s="45"/>
      <c r="EFW1005" s="45"/>
      <c r="EFX1005" s="45"/>
      <c r="EFY1005" s="45"/>
      <c r="EFZ1005" s="45"/>
      <c r="EGA1005" s="45"/>
      <c r="EGB1005" s="45"/>
      <c r="EGC1005" s="45"/>
      <c r="EGD1005" s="45"/>
      <c r="EGE1005" s="45"/>
      <c r="EGF1005" s="45"/>
      <c r="EGG1005" s="45"/>
      <c r="EGH1005" s="45"/>
      <c r="EGI1005" s="45"/>
      <c r="EGJ1005" s="45"/>
      <c r="EGK1005" s="45"/>
      <c r="EGL1005" s="45"/>
      <c r="EGM1005" s="45"/>
      <c r="EGN1005" s="45"/>
      <c r="EGO1005" s="45"/>
      <c r="EGP1005" s="45"/>
      <c r="EGQ1005" s="45"/>
      <c r="EGR1005" s="45"/>
      <c r="EGS1005" s="45"/>
      <c r="EGT1005" s="45"/>
      <c r="EGU1005" s="45"/>
      <c r="EGV1005" s="45"/>
      <c r="EGW1005" s="45"/>
      <c r="EGX1005" s="45"/>
      <c r="EGY1005" s="45"/>
      <c r="EGZ1005" s="45"/>
      <c r="EHA1005" s="45"/>
      <c r="EHB1005" s="45"/>
      <c r="EHC1005" s="45"/>
      <c r="EHD1005" s="45"/>
      <c r="EHE1005" s="45"/>
      <c r="EHF1005" s="45"/>
      <c r="EHG1005" s="45"/>
      <c r="EHH1005" s="45"/>
      <c r="EHI1005" s="45"/>
      <c r="EHJ1005" s="45"/>
      <c r="EHK1005" s="45"/>
      <c r="EHL1005" s="45"/>
      <c r="EHM1005" s="45"/>
      <c r="EHN1005" s="45"/>
      <c r="EHO1005" s="45"/>
      <c r="EHP1005" s="45"/>
      <c r="EHQ1005" s="45"/>
      <c r="EHR1005" s="45"/>
      <c r="EHS1005" s="45"/>
      <c r="EHT1005" s="45"/>
      <c r="EHU1005" s="45"/>
      <c r="EHV1005" s="45"/>
      <c r="EHW1005" s="45"/>
      <c r="EHX1005" s="45"/>
      <c r="EHY1005" s="45"/>
      <c r="EHZ1005" s="45"/>
      <c r="EIA1005" s="45"/>
      <c r="EIB1005" s="45"/>
      <c r="EIC1005" s="45"/>
      <c r="EID1005" s="45"/>
      <c r="EIE1005" s="45"/>
      <c r="EIF1005" s="45"/>
      <c r="EIG1005" s="45"/>
      <c r="EIH1005" s="45"/>
      <c r="EII1005" s="45"/>
      <c r="EIJ1005" s="45"/>
      <c r="EIK1005" s="45"/>
      <c r="EIL1005" s="45"/>
      <c r="EIM1005" s="45"/>
      <c r="EIN1005" s="45"/>
      <c r="EIO1005" s="45"/>
      <c r="EIP1005" s="45"/>
      <c r="EIQ1005" s="45"/>
      <c r="EIR1005" s="45"/>
      <c r="EIS1005" s="45"/>
      <c r="EIT1005" s="45"/>
      <c r="EIU1005" s="45"/>
      <c r="EIV1005" s="45"/>
      <c r="EIW1005" s="45"/>
      <c r="EIX1005" s="45"/>
      <c r="EIY1005" s="45"/>
      <c r="EIZ1005" s="45"/>
      <c r="EJA1005" s="45"/>
      <c r="EJB1005" s="45"/>
      <c r="EJC1005" s="45"/>
      <c r="EJD1005" s="45"/>
      <c r="EJE1005" s="45"/>
      <c r="EJF1005" s="45"/>
      <c r="EJG1005" s="45"/>
      <c r="EJH1005" s="45"/>
      <c r="EJI1005" s="45"/>
      <c r="EJJ1005" s="45"/>
      <c r="EJK1005" s="45"/>
      <c r="EJL1005" s="45"/>
      <c r="EJM1005" s="45"/>
      <c r="EJN1005" s="45"/>
      <c r="EJO1005" s="45"/>
      <c r="EJP1005" s="45"/>
      <c r="EJQ1005" s="45"/>
      <c r="EJR1005" s="45"/>
      <c r="EJS1005" s="45"/>
      <c r="EJT1005" s="45"/>
      <c r="EJU1005" s="45"/>
      <c r="EJV1005" s="45"/>
      <c r="EJW1005" s="45"/>
      <c r="EJX1005" s="45"/>
      <c r="EJY1005" s="45"/>
      <c r="EJZ1005" s="45"/>
      <c r="EKA1005" s="45"/>
      <c r="EKB1005" s="45"/>
      <c r="EKC1005" s="45"/>
      <c r="EKD1005" s="45"/>
      <c r="EKE1005" s="45"/>
      <c r="EKF1005" s="45"/>
      <c r="EKG1005" s="45"/>
      <c r="EKH1005" s="45"/>
      <c r="EKI1005" s="45"/>
      <c r="EKJ1005" s="45"/>
      <c r="EKK1005" s="45"/>
      <c r="EKL1005" s="45"/>
      <c r="EKM1005" s="45"/>
      <c r="EKN1005" s="45"/>
      <c r="EKO1005" s="45"/>
      <c r="EKP1005" s="45"/>
      <c r="EKQ1005" s="45"/>
      <c r="EKR1005" s="45"/>
      <c r="EKS1005" s="45"/>
      <c r="EKT1005" s="45"/>
      <c r="EKU1005" s="45"/>
      <c r="EKV1005" s="45"/>
      <c r="EKW1005" s="45"/>
      <c r="EKX1005" s="45"/>
      <c r="EKY1005" s="45"/>
      <c r="EKZ1005" s="45"/>
      <c r="ELA1005" s="45"/>
      <c r="ELB1005" s="45"/>
      <c r="ELC1005" s="45"/>
      <c r="ELD1005" s="45"/>
      <c r="ELE1005" s="45"/>
      <c r="ELF1005" s="45"/>
      <c r="ELG1005" s="45"/>
      <c r="ELH1005" s="45"/>
      <c r="ELI1005" s="45"/>
      <c r="ELJ1005" s="45"/>
      <c r="ELK1005" s="45"/>
      <c r="ELL1005" s="45"/>
      <c r="ELM1005" s="45"/>
      <c r="ELN1005" s="45"/>
      <c r="ELO1005" s="45"/>
      <c r="ELP1005" s="45"/>
      <c r="ELQ1005" s="45"/>
      <c r="ELR1005" s="45"/>
      <c r="ELS1005" s="45"/>
      <c r="ELT1005" s="45"/>
      <c r="ELU1005" s="45"/>
      <c r="ELV1005" s="45"/>
      <c r="ELW1005" s="45"/>
      <c r="ELX1005" s="45"/>
      <c r="ELY1005" s="45"/>
      <c r="ELZ1005" s="45"/>
      <c r="EMA1005" s="45"/>
      <c r="EMB1005" s="45"/>
      <c r="EMC1005" s="45"/>
      <c r="EMD1005" s="45"/>
      <c r="EME1005" s="45"/>
      <c r="EMF1005" s="45"/>
      <c r="EMG1005" s="45"/>
      <c r="EMH1005" s="45"/>
      <c r="EMI1005" s="45"/>
      <c r="EMJ1005" s="45"/>
      <c r="EMK1005" s="45"/>
      <c r="EML1005" s="45"/>
      <c r="EMM1005" s="45"/>
      <c r="EMN1005" s="45"/>
      <c r="EMO1005" s="45"/>
      <c r="EMP1005" s="45"/>
      <c r="EMQ1005" s="45"/>
      <c r="EMR1005" s="45"/>
      <c r="EMS1005" s="45"/>
      <c r="EMT1005" s="45"/>
      <c r="EMU1005" s="45"/>
      <c r="EMV1005" s="45"/>
      <c r="EMW1005" s="45"/>
      <c r="EMX1005" s="45"/>
      <c r="EMY1005" s="45"/>
      <c r="EMZ1005" s="45"/>
      <c r="ENA1005" s="45"/>
      <c r="ENB1005" s="45"/>
      <c r="ENC1005" s="45"/>
      <c r="END1005" s="45"/>
      <c r="ENE1005" s="45"/>
      <c r="ENF1005" s="45"/>
      <c r="ENG1005" s="45"/>
      <c r="ENH1005" s="45"/>
      <c r="ENI1005" s="45"/>
      <c r="ENJ1005" s="45"/>
      <c r="ENK1005" s="45"/>
      <c r="ENL1005" s="45"/>
      <c r="ENM1005" s="45"/>
      <c r="ENN1005" s="45"/>
      <c r="ENO1005" s="45"/>
      <c r="ENP1005" s="45"/>
      <c r="ENQ1005" s="45"/>
      <c r="ENR1005" s="45"/>
      <c r="ENS1005" s="45"/>
      <c r="ENT1005" s="45"/>
      <c r="ENU1005" s="45"/>
      <c r="ENV1005" s="45"/>
      <c r="ENW1005" s="45"/>
      <c r="ENX1005" s="45"/>
      <c r="ENY1005" s="45"/>
      <c r="ENZ1005" s="45"/>
      <c r="EOA1005" s="45"/>
      <c r="EOB1005" s="45"/>
      <c r="EOC1005" s="45"/>
      <c r="EOD1005" s="45"/>
      <c r="EOE1005" s="45"/>
      <c r="EOF1005" s="45"/>
      <c r="EOG1005" s="45"/>
      <c r="EOH1005" s="45"/>
      <c r="EOI1005" s="45"/>
      <c r="EOJ1005" s="45"/>
      <c r="EOK1005" s="45"/>
      <c r="EOL1005" s="45"/>
      <c r="EOM1005" s="45"/>
      <c r="EON1005" s="45"/>
      <c r="EOO1005" s="45"/>
      <c r="EOP1005" s="45"/>
      <c r="EOQ1005" s="45"/>
      <c r="EOR1005" s="45"/>
      <c r="EOS1005" s="45"/>
      <c r="EOT1005" s="45"/>
      <c r="EOU1005" s="45"/>
      <c r="EOV1005" s="45"/>
      <c r="EOW1005" s="45"/>
      <c r="EOX1005" s="45"/>
      <c r="EOY1005" s="45"/>
      <c r="EOZ1005" s="45"/>
      <c r="EPA1005" s="45"/>
      <c r="EPB1005" s="45"/>
      <c r="EPC1005" s="45"/>
      <c r="EPD1005" s="45"/>
      <c r="EPE1005" s="45"/>
      <c r="EPF1005" s="45"/>
      <c r="EPG1005" s="45"/>
      <c r="EPH1005" s="45"/>
      <c r="EPI1005" s="45"/>
      <c r="EPJ1005" s="45"/>
      <c r="EPK1005" s="45"/>
      <c r="EPL1005" s="45"/>
      <c r="EPM1005" s="45"/>
      <c r="EPN1005" s="45"/>
      <c r="EPO1005" s="45"/>
      <c r="EPP1005" s="45"/>
      <c r="EPQ1005" s="45"/>
      <c r="EPR1005" s="45"/>
      <c r="EPS1005" s="45"/>
      <c r="EPT1005" s="45"/>
      <c r="EPU1005" s="45"/>
      <c r="EPV1005" s="45"/>
      <c r="EPW1005" s="45"/>
      <c r="EPX1005" s="45"/>
      <c r="EPY1005" s="45"/>
      <c r="EPZ1005" s="45"/>
      <c r="EQA1005" s="45"/>
      <c r="EQB1005" s="45"/>
      <c r="EQC1005" s="45"/>
      <c r="EQD1005" s="45"/>
      <c r="EQE1005" s="45"/>
      <c r="EQF1005" s="45"/>
      <c r="EQG1005" s="45"/>
      <c r="EQH1005" s="45"/>
      <c r="EQI1005" s="45"/>
      <c r="EQJ1005" s="45"/>
      <c r="EQK1005" s="45"/>
      <c r="EQL1005" s="45"/>
      <c r="EQM1005" s="45"/>
      <c r="EQN1005" s="45"/>
      <c r="EQO1005" s="45"/>
      <c r="EQP1005" s="45"/>
      <c r="EQQ1005" s="45"/>
      <c r="EQR1005" s="45"/>
      <c r="EQS1005" s="45"/>
      <c r="EQT1005" s="45"/>
      <c r="EQU1005" s="45"/>
      <c r="EQV1005" s="45"/>
      <c r="EQW1005" s="45"/>
      <c r="EQX1005" s="45"/>
      <c r="EQY1005" s="45"/>
      <c r="EQZ1005" s="45"/>
      <c r="ERA1005" s="45"/>
      <c r="ERB1005" s="45"/>
      <c r="ERC1005" s="45"/>
      <c r="ERD1005" s="45"/>
      <c r="ERE1005" s="45"/>
      <c r="ERF1005" s="45"/>
      <c r="ERG1005" s="45"/>
      <c r="ERH1005" s="45"/>
      <c r="ERI1005" s="45"/>
      <c r="ERJ1005" s="45"/>
      <c r="ERK1005" s="45"/>
      <c r="ERL1005" s="45"/>
      <c r="ERM1005" s="45"/>
      <c r="ERN1005" s="45"/>
      <c r="ERO1005" s="45"/>
      <c r="ERP1005" s="45"/>
      <c r="ERQ1005" s="45"/>
      <c r="ERR1005" s="45"/>
      <c r="ERS1005" s="45"/>
      <c r="ERT1005" s="45"/>
      <c r="ERU1005" s="45"/>
      <c r="ERV1005" s="45"/>
      <c r="ERW1005" s="45"/>
      <c r="ERX1005" s="45"/>
      <c r="ERY1005" s="45"/>
      <c r="ERZ1005" s="45"/>
      <c r="ESA1005" s="45"/>
      <c r="ESB1005" s="45"/>
      <c r="ESC1005" s="45"/>
      <c r="ESD1005" s="45"/>
      <c r="ESE1005" s="45"/>
      <c r="ESF1005" s="45"/>
      <c r="ESG1005" s="45"/>
      <c r="ESH1005" s="45"/>
      <c r="ESI1005" s="45"/>
      <c r="ESJ1005" s="45"/>
      <c r="ESK1005" s="45"/>
      <c r="ESL1005" s="45"/>
      <c r="ESM1005" s="45"/>
      <c r="ESN1005" s="45"/>
      <c r="ESO1005" s="45"/>
      <c r="ESP1005" s="45"/>
      <c r="ESQ1005" s="45"/>
      <c r="ESR1005" s="45"/>
      <c r="ESS1005" s="45"/>
      <c r="EST1005" s="45"/>
      <c r="ESU1005" s="45"/>
      <c r="ESV1005" s="45"/>
      <c r="ESW1005" s="45"/>
      <c r="ESX1005" s="45"/>
      <c r="ESY1005" s="45"/>
      <c r="ESZ1005" s="45"/>
      <c r="ETA1005" s="45"/>
      <c r="ETB1005" s="45"/>
      <c r="ETC1005" s="45"/>
      <c r="ETD1005" s="45"/>
      <c r="ETE1005" s="45"/>
      <c r="ETF1005" s="45"/>
      <c r="ETG1005" s="45"/>
      <c r="ETH1005" s="45"/>
      <c r="ETI1005" s="45"/>
      <c r="ETJ1005" s="45"/>
      <c r="ETK1005" s="45"/>
      <c r="ETL1005" s="45"/>
      <c r="ETM1005" s="45"/>
      <c r="ETN1005" s="45"/>
      <c r="ETO1005" s="45"/>
      <c r="ETP1005" s="45"/>
      <c r="ETQ1005" s="45"/>
      <c r="ETR1005" s="45"/>
      <c r="ETS1005" s="45"/>
      <c r="ETT1005" s="45"/>
      <c r="ETU1005" s="45"/>
      <c r="ETV1005" s="45"/>
      <c r="ETW1005" s="45"/>
      <c r="ETX1005" s="45"/>
      <c r="ETY1005" s="45"/>
      <c r="ETZ1005" s="45"/>
      <c r="EUA1005" s="45"/>
      <c r="EUB1005" s="45"/>
      <c r="EUC1005" s="45"/>
      <c r="EUD1005" s="45"/>
      <c r="EUE1005" s="45"/>
      <c r="EUF1005" s="45"/>
      <c r="EUG1005" s="45"/>
      <c r="EUH1005" s="45"/>
      <c r="EUI1005" s="45"/>
      <c r="EUJ1005" s="45"/>
      <c r="EUK1005" s="45"/>
      <c r="EUL1005" s="45"/>
      <c r="EUM1005" s="45"/>
      <c r="EUN1005" s="45"/>
      <c r="EUO1005" s="45"/>
      <c r="EUP1005" s="45"/>
      <c r="EUQ1005" s="45"/>
      <c r="EUR1005" s="45"/>
      <c r="EUS1005" s="45"/>
      <c r="EUT1005" s="45"/>
      <c r="EUU1005" s="45"/>
      <c r="EUV1005" s="45"/>
      <c r="EUW1005" s="45"/>
      <c r="EUX1005" s="45"/>
      <c r="EUY1005" s="45"/>
      <c r="EUZ1005" s="45"/>
      <c r="EVA1005" s="45"/>
      <c r="EVB1005" s="45"/>
      <c r="EVC1005" s="45"/>
      <c r="EVD1005" s="45"/>
      <c r="EVE1005" s="45"/>
      <c r="EVF1005" s="45"/>
      <c r="EVG1005" s="45"/>
      <c r="EVH1005" s="45"/>
      <c r="EVI1005" s="45"/>
      <c r="EVJ1005" s="45"/>
      <c r="EVK1005" s="45"/>
      <c r="EVL1005" s="45"/>
      <c r="EVM1005" s="45"/>
      <c r="EVN1005" s="45"/>
      <c r="EVO1005" s="45"/>
      <c r="EVP1005" s="45"/>
      <c r="EVQ1005" s="45"/>
      <c r="EVR1005" s="45"/>
      <c r="EVS1005" s="45"/>
      <c r="EVT1005" s="45"/>
      <c r="EVU1005" s="45"/>
      <c r="EVV1005" s="45"/>
      <c r="EVW1005" s="45"/>
      <c r="EVX1005" s="45"/>
      <c r="EVY1005" s="45"/>
      <c r="EVZ1005" s="45"/>
      <c r="EWA1005" s="45"/>
      <c r="EWB1005" s="45"/>
      <c r="EWC1005" s="45"/>
      <c r="EWD1005" s="45"/>
      <c r="EWE1005" s="45"/>
      <c r="EWF1005" s="45"/>
      <c r="EWG1005" s="45"/>
      <c r="EWH1005" s="45"/>
      <c r="EWI1005" s="45"/>
      <c r="EWJ1005" s="45"/>
      <c r="EWK1005" s="45"/>
      <c r="EWL1005" s="45"/>
      <c r="EWM1005" s="45"/>
      <c r="EWN1005" s="45"/>
      <c r="EWO1005" s="45"/>
      <c r="EWP1005" s="45"/>
      <c r="EWQ1005" s="45"/>
      <c r="EWR1005" s="45"/>
      <c r="EWS1005" s="45"/>
      <c r="EWT1005" s="45"/>
      <c r="EWU1005" s="45"/>
      <c r="EWV1005" s="45"/>
      <c r="EWW1005" s="45"/>
      <c r="EWX1005" s="45"/>
      <c r="EWY1005" s="45"/>
      <c r="EWZ1005" s="45"/>
      <c r="EXA1005" s="45"/>
      <c r="EXB1005" s="45"/>
      <c r="EXC1005" s="45"/>
      <c r="EXD1005" s="45"/>
      <c r="EXE1005" s="45"/>
      <c r="EXF1005" s="45"/>
      <c r="EXG1005" s="45"/>
      <c r="EXH1005" s="45"/>
      <c r="EXI1005" s="45"/>
      <c r="EXJ1005" s="45"/>
      <c r="EXK1005" s="45"/>
      <c r="EXL1005" s="45"/>
      <c r="EXM1005" s="45"/>
      <c r="EXN1005" s="45"/>
      <c r="EXO1005" s="45"/>
      <c r="EXP1005" s="45"/>
      <c r="EXQ1005" s="45"/>
      <c r="EXR1005" s="45"/>
      <c r="EXS1005" s="45"/>
      <c r="EXT1005" s="45"/>
      <c r="EXU1005" s="45"/>
      <c r="EXV1005" s="45"/>
      <c r="EXW1005" s="45"/>
      <c r="EXX1005" s="45"/>
      <c r="EXY1005" s="45"/>
      <c r="EXZ1005" s="45"/>
      <c r="EYA1005" s="45"/>
      <c r="EYB1005" s="45"/>
      <c r="EYC1005" s="45"/>
      <c r="EYD1005" s="45"/>
      <c r="EYE1005" s="45"/>
      <c r="EYF1005" s="45"/>
      <c r="EYG1005" s="45"/>
      <c r="EYH1005" s="45"/>
      <c r="EYI1005" s="45"/>
      <c r="EYJ1005" s="45"/>
      <c r="EYK1005" s="45"/>
      <c r="EYL1005" s="45"/>
      <c r="EYM1005" s="45"/>
      <c r="EYN1005" s="45"/>
      <c r="EYO1005" s="45"/>
      <c r="EYP1005" s="45"/>
      <c r="EYQ1005" s="45"/>
      <c r="EYR1005" s="45"/>
      <c r="EYS1005" s="45"/>
      <c r="EYT1005" s="45"/>
      <c r="EYU1005" s="45"/>
      <c r="EYV1005" s="45"/>
      <c r="EYW1005" s="45"/>
      <c r="EYX1005" s="45"/>
      <c r="EYY1005" s="45"/>
      <c r="EYZ1005" s="45"/>
      <c r="EZA1005" s="45"/>
      <c r="EZB1005" s="45"/>
      <c r="EZC1005" s="45"/>
      <c r="EZD1005" s="45"/>
      <c r="EZE1005" s="45"/>
      <c r="EZF1005" s="45"/>
      <c r="EZG1005" s="45"/>
      <c r="EZH1005" s="45"/>
      <c r="EZI1005" s="45"/>
      <c r="EZJ1005" s="45"/>
      <c r="EZK1005" s="45"/>
      <c r="EZL1005" s="45"/>
      <c r="EZM1005" s="45"/>
      <c r="EZN1005" s="45"/>
      <c r="EZO1005" s="45"/>
      <c r="EZP1005" s="45"/>
      <c r="EZQ1005" s="45"/>
      <c r="EZR1005" s="45"/>
      <c r="EZS1005" s="45"/>
      <c r="EZT1005" s="45"/>
      <c r="EZU1005" s="45"/>
      <c r="EZV1005" s="45"/>
      <c r="EZW1005" s="45"/>
      <c r="EZX1005" s="45"/>
      <c r="EZY1005" s="45"/>
      <c r="EZZ1005" s="45"/>
      <c r="FAA1005" s="45"/>
      <c r="FAB1005" s="45"/>
      <c r="FAC1005" s="45"/>
      <c r="FAD1005" s="45"/>
      <c r="FAE1005" s="45"/>
      <c r="FAF1005" s="45"/>
      <c r="FAG1005" s="45"/>
      <c r="FAH1005" s="45"/>
      <c r="FAI1005" s="45"/>
      <c r="FAJ1005" s="45"/>
      <c r="FAK1005" s="45"/>
      <c r="FAL1005" s="45"/>
      <c r="FAM1005" s="45"/>
      <c r="FAN1005" s="45"/>
      <c r="FAO1005" s="45"/>
      <c r="FAP1005" s="45"/>
      <c r="FAQ1005" s="45"/>
      <c r="FAR1005" s="45"/>
      <c r="FAS1005" s="45"/>
      <c r="FAT1005" s="45"/>
      <c r="FAU1005" s="45"/>
      <c r="FAV1005" s="45"/>
      <c r="FAW1005" s="45"/>
      <c r="FAX1005" s="45"/>
      <c r="FAY1005" s="45"/>
      <c r="FAZ1005" s="45"/>
      <c r="FBA1005" s="45"/>
      <c r="FBB1005" s="45"/>
      <c r="FBC1005" s="45"/>
      <c r="FBD1005" s="45"/>
      <c r="FBE1005" s="45"/>
      <c r="FBF1005" s="45"/>
      <c r="FBG1005" s="45"/>
      <c r="FBH1005" s="45"/>
      <c r="FBI1005" s="45"/>
      <c r="FBJ1005" s="45"/>
      <c r="FBK1005" s="45"/>
      <c r="FBL1005" s="45"/>
      <c r="FBM1005" s="45"/>
      <c r="FBN1005" s="45"/>
      <c r="FBO1005" s="45"/>
      <c r="FBP1005" s="45"/>
      <c r="FBQ1005" s="45"/>
      <c r="FBR1005" s="45"/>
      <c r="FBS1005" s="45"/>
      <c r="FBT1005" s="45"/>
      <c r="FBU1005" s="45"/>
      <c r="FBV1005" s="45"/>
      <c r="FBW1005" s="45"/>
      <c r="FBX1005" s="45"/>
      <c r="FBY1005" s="45"/>
      <c r="FBZ1005" s="45"/>
      <c r="FCA1005" s="45"/>
      <c r="FCB1005" s="45"/>
      <c r="FCC1005" s="45"/>
      <c r="FCD1005" s="45"/>
      <c r="FCE1005" s="45"/>
      <c r="FCF1005" s="45"/>
      <c r="FCG1005" s="45"/>
      <c r="FCH1005" s="45"/>
      <c r="FCI1005" s="45"/>
      <c r="FCJ1005" s="45"/>
      <c r="FCK1005" s="45"/>
      <c r="FCL1005" s="45"/>
      <c r="FCM1005" s="45"/>
      <c r="FCN1005" s="45"/>
      <c r="FCO1005" s="45"/>
      <c r="FCP1005" s="45"/>
      <c r="FCQ1005" s="45"/>
      <c r="FCR1005" s="45"/>
      <c r="FCS1005" s="45"/>
      <c r="FCT1005" s="45"/>
      <c r="FCU1005" s="45"/>
      <c r="FCV1005" s="45"/>
      <c r="FCW1005" s="45"/>
      <c r="FCX1005" s="45"/>
      <c r="FCY1005" s="45"/>
      <c r="FCZ1005" s="45"/>
      <c r="FDA1005" s="45"/>
      <c r="FDB1005" s="45"/>
      <c r="FDC1005" s="45"/>
      <c r="FDD1005" s="45"/>
      <c r="FDE1005" s="45"/>
      <c r="FDF1005" s="45"/>
      <c r="FDG1005" s="45"/>
      <c r="FDH1005" s="45"/>
      <c r="FDI1005" s="45"/>
      <c r="FDJ1005" s="45"/>
      <c r="FDK1005" s="45"/>
      <c r="FDL1005" s="45"/>
      <c r="FDM1005" s="45"/>
      <c r="FDN1005" s="45"/>
      <c r="FDO1005" s="45"/>
      <c r="FDP1005" s="45"/>
      <c r="FDQ1005" s="45"/>
      <c r="FDR1005" s="45"/>
      <c r="FDS1005" s="45"/>
      <c r="FDT1005" s="45"/>
      <c r="FDU1005" s="45"/>
      <c r="FDV1005" s="45"/>
      <c r="FDW1005" s="45"/>
      <c r="FDX1005" s="45"/>
      <c r="FDY1005" s="45"/>
      <c r="FDZ1005" s="45"/>
      <c r="FEA1005" s="45"/>
      <c r="FEB1005" s="45"/>
      <c r="FEC1005" s="45"/>
      <c r="FED1005" s="45"/>
      <c r="FEE1005" s="45"/>
      <c r="FEF1005" s="45"/>
      <c r="FEG1005" s="45"/>
      <c r="FEH1005" s="45"/>
      <c r="FEI1005" s="45"/>
      <c r="FEJ1005" s="45"/>
      <c r="FEK1005" s="45"/>
      <c r="FEL1005" s="45"/>
      <c r="FEM1005" s="45"/>
      <c r="FEN1005" s="45"/>
      <c r="FEO1005" s="45"/>
      <c r="FEP1005" s="45"/>
      <c r="FEQ1005" s="45"/>
      <c r="FER1005" s="45"/>
      <c r="FES1005" s="45"/>
      <c r="FET1005" s="45"/>
      <c r="FEU1005" s="45"/>
      <c r="FEV1005" s="45"/>
      <c r="FEW1005" s="45"/>
      <c r="FEX1005" s="45"/>
      <c r="FEY1005" s="45"/>
      <c r="FEZ1005" s="45"/>
      <c r="FFA1005" s="45"/>
      <c r="FFB1005" s="45"/>
      <c r="FFC1005" s="45"/>
      <c r="FFD1005" s="45"/>
      <c r="FFE1005" s="45"/>
      <c r="FFF1005" s="45"/>
      <c r="FFG1005" s="45"/>
      <c r="FFH1005" s="45"/>
      <c r="FFI1005" s="45"/>
      <c r="FFJ1005" s="45"/>
      <c r="FFK1005" s="45"/>
      <c r="FFL1005" s="45"/>
      <c r="FFM1005" s="45"/>
      <c r="FFN1005" s="45"/>
      <c r="FFO1005" s="45"/>
      <c r="FFP1005" s="45"/>
      <c r="FFQ1005" s="45"/>
      <c r="FFR1005" s="45"/>
      <c r="FFS1005" s="45"/>
      <c r="FFT1005" s="45"/>
      <c r="FFU1005" s="45"/>
      <c r="FFV1005" s="45"/>
      <c r="FFW1005" s="45"/>
      <c r="FFX1005" s="45"/>
      <c r="FFY1005" s="45"/>
      <c r="FFZ1005" s="45"/>
      <c r="FGA1005" s="45"/>
      <c r="FGB1005" s="45"/>
      <c r="FGC1005" s="45"/>
      <c r="FGD1005" s="45"/>
      <c r="FGE1005" s="45"/>
      <c r="FGF1005" s="45"/>
      <c r="FGG1005" s="45"/>
      <c r="FGH1005" s="45"/>
      <c r="FGI1005" s="45"/>
      <c r="FGJ1005" s="45"/>
      <c r="FGK1005" s="45"/>
      <c r="FGL1005" s="45"/>
      <c r="FGM1005" s="45"/>
      <c r="FGN1005" s="45"/>
      <c r="FGO1005" s="45"/>
      <c r="FGP1005" s="45"/>
      <c r="FGQ1005" s="45"/>
      <c r="FGR1005" s="45"/>
      <c r="FGS1005" s="45"/>
      <c r="FGT1005" s="45"/>
      <c r="FGU1005" s="45"/>
      <c r="FGV1005" s="45"/>
      <c r="FGW1005" s="45"/>
      <c r="FGX1005" s="45"/>
      <c r="FGY1005" s="45"/>
      <c r="FGZ1005" s="45"/>
      <c r="FHA1005" s="45"/>
      <c r="FHB1005" s="45"/>
      <c r="FHC1005" s="45"/>
      <c r="FHD1005" s="45"/>
      <c r="FHE1005" s="45"/>
      <c r="FHF1005" s="45"/>
      <c r="FHG1005" s="45"/>
      <c r="FHH1005" s="45"/>
      <c r="FHI1005" s="45"/>
      <c r="FHJ1005" s="45"/>
      <c r="FHK1005" s="45"/>
      <c r="FHL1005" s="45"/>
      <c r="FHM1005" s="45"/>
      <c r="FHN1005" s="45"/>
      <c r="FHO1005" s="45"/>
      <c r="FHP1005" s="45"/>
      <c r="FHQ1005" s="45"/>
      <c r="FHR1005" s="45"/>
      <c r="FHS1005" s="45"/>
      <c r="FHT1005" s="45"/>
      <c r="FHU1005" s="45"/>
      <c r="FHV1005" s="45"/>
      <c r="FHW1005" s="45"/>
      <c r="FHX1005" s="45"/>
      <c r="FHY1005" s="45"/>
      <c r="FHZ1005" s="45"/>
      <c r="FIA1005" s="45"/>
      <c r="FIB1005" s="45"/>
      <c r="FIC1005" s="45"/>
      <c r="FID1005" s="45"/>
      <c r="FIE1005" s="45"/>
      <c r="FIF1005" s="45"/>
      <c r="FIG1005" s="45"/>
      <c r="FIH1005" s="45"/>
      <c r="FII1005" s="45"/>
      <c r="FIJ1005" s="45"/>
      <c r="FIK1005" s="45"/>
      <c r="FIL1005" s="45"/>
      <c r="FIM1005" s="45"/>
      <c r="FIN1005" s="45"/>
      <c r="FIO1005" s="45"/>
      <c r="FIP1005" s="45"/>
      <c r="FIQ1005" s="45"/>
      <c r="FIR1005" s="45"/>
      <c r="FIS1005" s="45"/>
      <c r="FIT1005" s="45"/>
      <c r="FIU1005" s="45"/>
      <c r="FIV1005" s="45"/>
      <c r="FIW1005" s="45"/>
      <c r="FIX1005" s="45"/>
      <c r="FIY1005" s="45"/>
      <c r="FIZ1005" s="45"/>
      <c r="FJA1005" s="45"/>
      <c r="FJB1005" s="45"/>
      <c r="FJC1005" s="45"/>
      <c r="FJD1005" s="45"/>
      <c r="FJE1005" s="45"/>
      <c r="FJF1005" s="45"/>
      <c r="FJG1005" s="45"/>
      <c r="FJH1005" s="45"/>
      <c r="FJI1005" s="45"/>
      <c r="FJJ1005" s="45"/>
      <c r="FJK1005" s="45"/>
      <c r="FJL1005" s="45"/>
      <c r="FJM1005" s="45"/>
      <c r="FJN1005" s="45"/>
      <c r="FJO1005" s="45"/>
      <c r="FJP1005" s="45"/>
      <c r="FJQ1005" s="45"/>
      <c r="FJR1005" s="45"/>
      <c r="FJS1005" s="45"/>
      <c r="FJT1005" s="45"/>
      <c r="FJU1005" s="45"/>
      <c r="FJV1005" s="45"/>
      <c r="FJW1005" s="45"/>
      <c r="FJX1005" s="45"/>
      <c r="FJY1005" s="45"/>
      <c r="FJZ1005" s="45"/>
      <c r="FKA1005" s="45"/>
      <c r="FKB1005" s="45"/>
      <c r="FKC1005" s="45"/>
      <c r="FKD1005" s="45"/>
      <c r="FKE1005" s="45"/>
      <c r="FKF1005" s="45"/>
      <c r="FKG1005" s="45"/>
      <c r="FKH1005" s="45"/>
      <c r="FKI1005" s="45"/>
      <c r="FKJ1005" s="45"/>
      <c r="FKK1005" s="45"/>
      <c r="FKL1005" s="45"/>
      <c r="FKM1005" s="45"/>
      <c r="FKN1005" s="45"/>
      <c r="FKO1005" s="45"/>
      <c r="FKP1005" s="45"/>
      <c r="FKQ1005" s="45"/>
      <c r="FKR1005" s="45"/>
      <c r="FKS1005" s="45"/>
      <c r="FKT1005" s="45"/>
      <c r="FKU1005" s="45"/>
      <c r="FKV1005" s="45"/>
      <c r="FKW1005" s="45"/>
      <c r="FKX1005" s="45"/>
      <c r="FKY1005" s="45"/>
      <c r="FKZ1005" s="45"/>
      <c r="FLA1005" s="45"/>
      <c r="FLB1005" s="45"/>
      <c r="FLC1005" s="45"/>
      <c r="FLD1005" s="45"/>
      <c r="FLE1005" s="45"/>
      <c r="FLF1005" s="45"/>
      <c r="FLG1005" s="45"/>
      <c r="FLH1005" s="45"/>
      <c r="FLI1005" s="45"/>
      <c r="FLJ1005" s="45"/>
      <c r="FLK1005" s="45"/>
      <c r="FLL1005" s="45"/>
      <c r="FLM1005" s="45"/>
      <c r="FLN1005" s="45"/>
      <c r="FLO1005" s="45"/>
      <c r="FLP1005" s="45"/>
      <c r="FLQ1005" s="45"/>
      <c r="FLR1005" s="45"/>
      <c r="FLS1005" s="45"/>
      <c r="FLT1005" s="45"/>
      <c r="FLU1005" s="45"/>
      <c r="FLV1005" s="45"/>
      <c r="FLW1005" s="45"/>
      <c r="FLX1005" s="45"/>
      <c r="FLY1005" s="45"/>
      <c r="FLZ1005" s="45"/>
      <c r="FMA1005" s="45"/>
      <c r="FMB1005" s="45"/>
      <c r="FMC1005" s="45"/>
      <c r="FMD1005" s="45"/>
      <c r="FME1005" s="45"/>
      <c r="FMF1005" s="45"/>
      <c r="FMG1005" s="45"/>
      <c r="FMH1005" s="45"/>
      <c r="FMI1005" s="45"/>
      <c r="FMJ1005" s="45"/>
      <c r="FMK1005" s="45"/>
      <c r="FML1005" s="45"/>
      <c r="FMM1005" s="45"/>
      <c r="FMN1005" s="45"/>
      <c r="FMO1005" s="45"/>
      <c r="FMP1005" s="45"/>
      <c r="FMQ1005" s="45"/>
      <c r="FMR1005" s="45"/>
      <c r="FMS1005" s="45"/>
      <c r="FMT1005" s="45"/>
      <c r="FMU1005" s="45"/>
      <c r="FMV1005" s="45"/>
      <c r="FMW1005" s="45"/>
      <c r="FMX1005" s="45"/>
      <c r="FMY1005" s="45"/>
      <c r="FMZ1005" s="45"/>
      <c r="FNA1005" s="45"/>
      <c r="FNB1005" s="45"/>
      <c r="FNC1005" s="45"/>
      <c r="FND1005" s="45"/>
      <c r="FNE1005" s="45"/>
      <c r="FNF1005" s="45"/>
      <c r="FNG1005" s="45"/>
      <c r="FNH1005" s="45"/>
      <c r="FNI1005" s="45"/>
      <c r="FNJ1005" s="45"/>
      <c r="FNK1005" s="45"/>
      <c r="FNL1005" s="45"/>
      <c r="FNM1005" s="45"/>
      <c r="FNN1005" s="45"/>
      <c r="FNO1005" s="45"/>
      <c r="FNP1005" s="45"/>
      <c r="FNQ1005" s="45"/>
      <c r="FNR1005" s="45"/>
      <c r="FNS1005" s="45"/>
      <c r="FNT1005" s="45"/>
      <c r="FNU1005" s="45"/>
      <c r="FNV1005" s="45"/>
      <c r="FNW1005" s="45"/>
      <c r="FNX1005" s="45"/>
      <c r="FNY1005" s="45"/>
      <c r="FNZ1005" s="45"/>
      <c r="FOA1005" s="45"/>
      <c r="FOB1005" s="45"/>
      <c r="FOC1005" s="45"/>
      <c r="FOD1005" s="45"/>
      <c r="FOE1005" s="45"/>
      <c r="FOF1005" s="45"/>
      <c r="FOG1005" s="45"/>
      <c r="FOH1005" s="45"/>
      <c r="FOI1005" s="45"/>
      <c r="FOJ1005" s="45"/>
      <c r="FOK1005" s="45"/>
      <c r="FOL1005" s="45"/>
      <c r="FOM1005" s="45"/>
      <c r="FON1005" s="45"/>
      <c r="FOO1005" s="45"/>
      <c r="FOP1005" s="45"/>
      <c r="FOQ1005" s="45"/>
      <c r="FOR1005" s="45"/>
      <c r="FOS1005" s="45"/>
      <c r="FOT1005" s="45"/>
      <c r="FOU1005" s="45"/>
      <c r="FOV1005" s="45"/>
      <c r="FOW1005" s="45"/>
      <c r="FOX1005" s="45"/>
      <c r="FOY1005" s="45"/>
      <c r="FOZ1005" s="45"/>
      <c r="FPA1005" s="45"/>
      <c r="FPB1005" s="45"/>
      <c r="FPC1005" s="45"/>
      <c r="FPD1005" s="45"/>
      <c r="FPE1005" s="45"/>
      <c r="FPF1005" s="45"/>
      <c r="FPG1005" s="45"/>
      <c r="FPH1005" s="45"/>
      <c r="FPI1005" s="45"/>
      <c r="FPJ1005" s="45"/>
      <c r="FPK1005" s="45"/>
      <c r="FPL1005" s="45"/>
      <c r="FPM1005" s="45"/>
      <c r="FPN1005" s="45"/>
      <c r="FPO1005" s="45"/>
      <c r="FPP1005" s="45"/>
      <c r="FPQ1005" s="45"/>
      <c r="FPR1005" s="45"/>
      <c r="FPS1005" s="45"/>
      <c r="FPT1005" s="45"/>
      <c r="FPU1005" s="45"/>
      <c r="FPV1005" s="45"/>
      <c r="FPW1005" s="45"/>
      <c r="FPX1005" s="45"/>
      <c r="FPY1005" s="45"/>
      <c r="FPZ1005" s="45"/>
      <c r="FQA1005" s="45"/>
      <c r="FQB1005" s="45"/>
      <c r="FQC1005" s="45"/>
      <c r="FQD1005" s="45"/>
      <c r="FQE1005" s="45"/>
      <c r="FQF1005" s="45"/>
      <c r="FQG1005" s="45"/>
      <c r="FQH1005" s="45"/>
      <c r="FQI1005" s="45"/>
      <c r="FQJ1005" s="45"/>
      <c r="FQK1005" s="45"/>
      <c r="FQL1005" s="45"/>
      <c r="FQM1005" s="45"/>
      <c r="FQN1005" s="45"/>
      <c r="FQO1005" s="45"/>
      <c r="FQP1005" s="45"/>
      <c r="FQQ1005" s="45"/>
      <c r="FQR1005" s="45"/>
      <c r="FQS1005" s="45"/>
      <c r="FQT1005" s="45"/>
      <c r="FQU1005" s="45"/>
      <c r="FQV1005" s="45"/>
      <c r="FQW1005" s="45"/>
      <c r="FQX1005" s="45"/>
      <c r="FQY1005" s="45"/>
      <c r="FQZ1005" s="45"/>
      <c r="FRA1005" s="45"/>
      <c r="FRB1005" s="45"/>
      <c r="FRC1005" s="45"/>
      <c r="FRD1005" s="45"/>
      <c r="FRE1005" s="45"/>
      <c r="FRF1005" s="45"/>
      <c r="FRG1005" s="45"/>
      <c r="FRH1005" s="45"/>
      <c r="FRI1005" s="45"/>
      <c r="FRJ1005" s="45"/>
      <c r="FRK1005" s="45"/>
      <c r="FRL1005" s="45"/>
      <c r="FRM1005" s="45"/>
      <c r="FRN1005" s="45"/>
      <c r="FRO1005" s="45"/>
      <c r="FRP1005" s="45"/>
      <c r="FRQ1005" s="45"/>
      <c r="FRR1005" s="45"/>
      <c r="FRS1005" s="45"/>
      <c r="FRT1005" s="45"/>
      <c r="FRU1005" s="45"/>
      <c r="FRV1005" s="45"/>
      <c r="FRW1005" s="45"/>
      <c r="FRX1005" s="45"/>
      <c r="FRY1005" s="45"/>
      <c r="FRZ1005" s="45"/>
      <c r="FSA1005" s="45"/>
      <c r="FSB1005" s="45"/>
      <c r="FSC1005" s="45"/>
      <c r="FSD1005" s="45"/>
      <c r="FSE1005" s="45"/>
      <c r="FSF1005" s="45"/>
      <c r="FSG1005" s="45"/>
      <c r="FSH1005" s="45"/>
      <c r="FSI1005" s="45"/>
      <c r="FSJ1005" s="45"/>
      <c r="FSK1005" s="45"/>
      <c r="FSL1005" s="45"/>
      <c r="FSM1005" s="45"/>
      <c r="FSN1005" s="45"/>
      <c r="FSO1005" s="45"/>
      <c r="FSP1005" s="45"/>
      <c r="FSQ1005" s="45"/>
      <c r="FSR1005" s="45"/>
      <c r="FSS1005" s="45"/>
      <c r="FST1005" s="45"/>
      <c r="FSU1005" s="45"/>
      <c r="FSV1005" s="45"/>
      <c r="FSW1005" s="45"/>
      <c r="FSX1005" s="45"/>
      <c r="FSY1005" s="45"/>
      <c r="FSZ1005" s="45"/>
      <c r="FTA1005" s="45"/>
      <c r="FTB1005" s="45"/>
      <c r="FTC1005" s="45"/>
      <c r="FTD1005" s="45"/>
      <c r="FTE1005" s="45"/>
      <c r="FTF1005" s="45"/>
      <c r="FTG1005" s="45"/>
      <c r="FTH1005" s="45"/>
      <c r="FTI1005" s="45"/>
      <c r="FTJ1005" s="45"/>
      <c r="FTK1005" s="45"/>
      <c r="FTL1005" s="45"/>
      <c r="FTM1005" s="45"/>
      <c r="FTN1005" s="45"/>
      <c r="FTO1005" s="45"/>
      <c r="FTP1005" s="45"/>
      <c r="FTQ1005" s="45"/>
      <c r="FTR1005" s="45"/>
      <c r="FTS1005" s="45"/>
      <c r="FTT1005" s="45"/>
      <c r="FTU1005" s="45"/>
      <c r="FTV1005" s="45"/>
      <c r="FTW1005" s="45"/>
      <c r="FTX1005" s="45"/>
      <c r="FTY1005" s="45"/>
      <c r="FTZ1005" s="45"/>
      <c r="FUA1005" s="45"/>
      <c r="FUB1005" s="45"/>
      <c r="FUC1005" s="45"/>
      <c r="FUD1005" s="45"/>
      <c r="FUE1005" s="45"/>
      <c r="FUF1005" s="45"/>
      <c r="FUG1005" s="45"/>
      <c r="FUH1005" s="45"/>
      <c r="FUI1005" s="45"/>
      <c r="FUJ1005" s="45"/>
      <c r="FUK1005" s="45"/>
      <c r="FUL1005" s="45"/>
      <c r="FUM1005" s="45"/>
      <c r="FUN1005" s="45"/>
      <c r="FUO1005" s="45"/>
      <c r="FUP1005" s="45"/>
      <c r="FUQ1005" s="45"/>
      <c r="FUR1005" s="45"/>
      <c r="FUS1005" s="45"/>
      <c r="FUT1005" s="45"/>
      <c r="FUU1005" s="45"/>
      <c r="FUV1005" s="45"/>
      <c r="FUW1005" s="45"/>
      <c r="FUX1005" s="45"/>
      <c r="FUY1005" s="45"/>
      <c r="FUZ1005" s="45"/>
      <c r="FVA1005" s="45"/>
      <c r="FVB1005" s="45"/>
      <c r="FVC1005" s="45"/>
      <c r="FVD1005" s="45"/>
      <c r="FVE1005" s="45"/>
      <c r="FVF1005" s="45"/>
      <c r="FVG1005" s="45"/>
      <c r="FVH1005" s="45"/>
      <c r="FVI1005" s="45"/>
      <c r="FVJ1005" s="45"/>
      <c r="FVK1005" s="45"/>
      <c r="FVL1005" s="45"/>
      <c r="FVM1005" s="45"/>
      <c r="FVN1005" s="45"/>
      <c r="FVO1005" s="45"/>
      <c r="FVP1005" s="45"/>
      <c r="FVQ1005" s="45"/>
      <c r="FVR1005" s="45"/>
      <c r="FVS1005" s="45"/>
      <c r="FVT1005" s="45"/>
      <c r="FVU1005" s="45"/>
      <c r="FVV1005" s="45"/>
      <c r="FVW1005" s="45"/>
      <c r="FVX1005" s="45"/>
      <c r="FVY1005" s="45"/>
      <c r="FVZ1005" s="45"/>
      <c r="FWA1005" s="45"/>
      <c r="FWB1005" s="45"/>
      <c r="FWC1005" s="45"/>
      <c r="FWD1005" s="45"/>
      <c r="FWE1005" s="45"/>
      <c r="FWF1005" s="45"/>
      <c r="FWG1005" s="45"/>
      <c r="FWH1005" s="45"/>
      <c r="FWI1005" s="45"/>
      <c r="FWJ1005" s="45"/>
      <c r="FWK1005" s="45"/>
      <c r="FWL1005" s="45"/>
      <c r="FWM1005" s="45"/>
      <c r="FWN1005" s="45"/>
      <c r="FWO1005" s="45"/>
      <c r="FWP1005" s="45"/>
      <c r="FWQ1005" s="45"/>
      <c r="FWR1005" s="45"/>
      <c r="FWS1005" s="45"/>
      <c r="FWT1005" s="45"/>
      <c r="FWU1005" s="45"/>
      <c r="FWV1005" s="45"/>
      <c r="FWW1005" s="45"/>
      <c r="FWX1005" s="45"/>
      <c r="FWY1005" s="45"/>
      <c r="FWZ1005" s="45"/>
      <c r="FXA1005" s="45"/>
      <c r="FXB1005" s="45"/>
      <c r="FXC1005" s="45"/>
      <c r="FXD1005" s="45"/>
      <c r="FXE1005" s="45"/>
      <c r="FXF1005" s="45"/>
      <c r="FXG1005" s="45"/>
      <c r="FXH1005" s="45"/>
      <c r="FXI1005" s="45"/>
      <c r="FXJ1005" s="45"/>
      <c r="FXK1005" s="45"/>
      <c r="FXL1005" s="45"/>
      <c r="FXM1005" s="45"/>
      <c r="FXN1005" s="45"/>
      <c r="FXO1005" s="45"/>
      <c r="FXP1005" s="45"/>
      <c r="FXQ1005" s="45"/>
      <c r="FXR1005" s="45"/>
      <c r="FXS1005" s="45"/>
      <c r="FXT1005" s="45"/>
      <c r="FXU1005" s="45"/>
      <c r="FXV1005" s="45"/>
      <c r="FXW1005" s="45"/>
      <c r="FXX1005" s="45"/>
      <c r="FXY1005" s="45"/>
      <c r="FXZ1005" s="45"/>
      <c r="FYA1005" s="45"/>
      <c r="FYB1005" s="45"/>
      <c r="FYC1005" s="45"/>
      <c r="FYD1005" s="45"/>
      <c r="FYE1005" s="45"/>
      <c r="FYF1005" s="45"/>
      <c r="FYG1005" s="45"/>
      <c r="FYH1005" s="45"/>
      <c r="FYI1005" s="45"/>
      <c r="FYJ1005" s="45"/>
      <c r="FYK1005" s="45"/>
      <c r="FYL1005" s="45"/>
      <c r="FYM1005" s="45"/>
      <c r="FYN1005" s="45"/>
      <c r="FYO1005" s="45"/>
      <c r="FYP1005" s="45"/>
      <c r="FYQ1005" s="45"/>
      <c r="FYR1005" s="45"/>
      <c r="FYS1005" s="45"/>
      <c r="FYT1005" s="45"/>
      <c r="FYU1005" s="45"/>
      <c r="FYV1005" s="45"/>
      <c r="FYW1005" s="45"/>
      <c r="FYX1005" s="45"/>
      <c r="FYY1005" s="45"/>
      <c r="FYZ1005" s="45"/>
      <c r="FZA1005" s="45"/>
      <c r="FZB1005" s="45"/>
      <c r="FZC1005" s="45"/>
      <c r="FZD1005" s="45"/>
      <c r="FZE1005" s="45"/>
      <c r="FZF1005" s="45"/>
      <c r="FZG1005" s="45"/>
      <c r="FZH1005" s="45"/>
      <c r="FZI1005" s="45"/>
      <c r="FZJ1005" s="45"/>
      <c r="FZK1005" s="45"/>
      <c r="FZL1005" s="45"/>
      <c r="FZM1005" s="45"/>
      <c r="FZN1005" s="45"/>
      <c r="FZO1005" s="45"/>
      <c r="FZP1005" s="45"/>
      <c r="FZQ1005" s="45"/>
      <c r="FZR1005" s="45"/>
      <c r="FZS1005" s="45"/>
      <c r="FZT1005" s="45"/>
      <c r="FZU1005" s="45"/>
      <c r="FZV1005" s="45"/>
      <c r="FZW1005" s="45"/>
      <c r="FZX1005" s="45"/>
      <c r="FZY1005" s="45"/>
      <c r="FZZ1005" s="45"/>
      <c r="GAA1005" s="45"/>
      <c r="GAB1005" s="45"/>
      <c r="GAC1005" s="45"/>
      <c r="GAD1005" s="45"/>
      <c r="GAE1005" s="45"/>
      <c r="GAF1005" s="45"/>
      <c r="GAG1005" s="45"/>
      <c r="GAH1005" s="45"/>
      <c r="GAI1005" s="45"/>
      <c r="GAJ1005" s="45"/>
      <c r="GAK1005" s="45"/>
      <c r="GAL1005" s="45"/>
      <c r="GAM1005" s="45"/>
      <c r="GAN1005" s="45"/>
      <c r="GAO1005" s="45"/>
      <c r="GAP1005" s="45"/>
      <c r="GAQ1005" s="45"/>
      <c r="GAR1005" s="45"/>
      <c r="GAS1005" s="45"/>
      <c r="GAT1005" s="45"/>
      <c r="GAU1005" s="45"/>
      <c r="GAV1005" s="45"/>
      <c r="GAW1005" s="45"/>
      <c r="GAX1005" s="45"/>
      <c r="GAY1005" s="45"/>
      <c r="GAZ1005" s="45"/>
      <c r="GBA1005" s="45"/>
      <c r="GBB1005" s="45"/>
      <c r="GBC1005" s="45"/>
      <c r="GBD1005" s="45"/>
      <c r="GBE1005" s="45"/>
      <c r="GBF1005" s="45"/>
      <c r="GBG1005" s="45"/>
      <c r="GBH1005" s="45"/>
      <c r="GBI1005" s="45"/>
      <c r="GBJ1005" s="45"/>
      <c r="GBK1005" s="45"/>
      <c r="GBL1005" s="45"/>
      <c r="GBM1005" s="45"/>
      <c r="GBN1005" s="45"/>
      <c r="GBO1005" s="45"/>
      <c r="GBP1005" s="45"/>
      <c r="GBQ1005" s="45"/>
      <c r="GBR1005" s="45"/>
      <c r="GBS1005" s="45"/>
      <c r="GBT1005" s="45"/>
      <c r="GBU1005" s="45"/>
      <c r="GBV1005" s="45"/>
      <c r="GBW1005" s="45"/>
      <c r="GBX1005" s="45"/>
      <c r="GBY1005" s="45"/>
      <c r="GBZ1005" s="45"/>
      <c r="GCA1005" s="45"/>
      <c r="GCB1005" s="45"/>
      <c r="GCC1005" s="45"/>
      <c r="GCD1005" s="45"/>
      <c r="GCE1005" s="45"/>
      <c r="GCF1005" s="45"/>
      <c r="GCG1005" s="45"/>
      <c r="GCH1005" s="45"/>
      <c r="GCI1005" s="45"/>
      <c r="GCJ1005" s="45"/>
      <c r="GCK1005" s="45"/>
      <c r="GCL1005" s="45"/>
      <c r="GCM1005" s="45"/>
      <c r="GCN1005" s="45"/>
      <c r="GCO1005" s="45"/>
      <c r="GCP1005" s="45"/>
      <c r="GCQ1005" s="45"/>
      <c r="GCR1005" s="45"/>
      <c r="GCS1005" s="45"/>
      <c r="GCT1005" s="45"/>
      <c r="GCU1005" s="45"/>
      <c r="GCV1005" s="45"/>
      <c r="GCW1005" s="45"/>
      <c r="GCX1005" s="45"/>
      <c r="GCY1005" s="45"/>
      <c r="GCZ1005" s="45"/>
      <c r="GDA1005" s="45"/>
      <c r="GDB1005" s="45"/>
      <c r="GDC1005" s="45"/>
      <c r="GDD1005" s="45"/>
      <c r="GDE1005" s="45"/>
      <c r="GDF1005" s="45"/>
      <c r="GDG1005" s="45"/>
      <c r="GDH1005" s="45"/>
      <c r="GDI1005" s="45"/>
      <c r="GDJ1005" s="45"/>
      <c r="GDK1005" s="45"/>
      <c r="GDL1005" s="45"/>
      <c r="GDM1005" s="45"/>
      <c r="GDN1005" s="45"/>
      <c r="GDO1005" s="45"/>
      <c r="GDP1005" s="45"/>
      <c r="GDQ1005" s="45"/>
      <c r="GDR1005" s="45"/>
      <c r="GDS1005" s="45"/>
      <c r="GDT1005" s="45"/>
      <c r="GDU1005" s="45"/>
      <c r="GDV1005" s="45"/>
      <c r="GDW1005" s="45"/>
      <c r="GDX1005" s="45"/>
      <c r="GDY1005" s="45"/>
      <c r="GDZ1005" s="45"/>
      <c r="GEA1005" s="45"/>
      <c r="GEB1005" s="45"/>
      <c r="GEC1005" s="45"/>
      <c r="GED1005" s="45"/>
      <c r="GEE1005" s="45"/>
      <c r="GEF1005" s="45"/>
      <c r="GEG1005" s="45"/>
      <c r="GEH1005" s="45"/>
      <c r="GEI1005" s="45"/>
      <c r="GEJ1005" s="45"/>
      <c r="GEK1005" s="45"/>
      <c r="GEL1005" s="45"/>
      <c r="GEM1005" s="45"/>
      <c r="GEN1005" s="45"/>
      <c r="GEO1005" s="45"/>
      <c r="GEP1005" s="45"/>
      <c r="GEQ1005" s="45"/>
      <c r="GER1005" s="45"/>
      <c r="GES1005" s="45"/>
      <c r="GET1005" s="45"/>
      <c r="GEU1005" s="45"/>
      <c r="GEV1005" s="45"/>
      <c r="GEW1005" s="45"/>
      <c r="GEX1005" s="45"/>
      <c r="GEY1005" s="45"/>
      <c r="GEZ1005" s="45"/>
      <c r="GFA1005" s="45"/>
      <c r="GFB1005" s="45"/>
      <c r="GFC1005" s="45"/>
      <c r="GFD1005" s="45"/>
      <c r="GFE1005" s="45"/>
      <c r="GFF1005" s="45"/>
      <c r="GFG1005" s="45"/>
      <c r="GFH1005" s="45"/>
      <c r="GFI1005" s="45"/>
      <c r="GFJ1005" s="45"/>
      <c r="GFK1005" s="45"/>
      <c r="GFL1005" s="45"/>
      <c r="GFM1005" s="45"/>
      <c r="GFN1005" s="45"/>
      <c r="GFO1005" s="45"/>
      <c r="GFP1005" s="45"/>
      <c r="GFQ1005" s="45"/>
      <c r="GFR1005" s="45"/>
      <c r="GFS1005" s="45"/>
      <c r="GFT1005" s="45"/>
      <c r="GFU1005" s="45"/>
      <c r="GFV1005" s="45"/>
      <c r="GFW1005" s="45"/>
      <c r="GFX1005" s="45"/>
      <c r="GFY1005" s="45"/>
      <c r="GFZ1005" s="45"/>
      <c r="GGA1005" s="45"/>
      <c r="GGB1005" s="45"/>
      <c r="GGC1005" s="45"/>
      <c r="GGD1005" s="45"/>
      <c r="GGE1005" s="45"/>
      <c r="GGF1005" s="45"/>
      <c r="GGG1005" s="45"/>
      <c r="GGH1005" s="45"/>
      <c r="GGI1005" s="45"/>
      <c r="GGJ1005" s="45"/>
      <c r="GGK1005" s="45"/>
      <c r="GGL1005" s="45"/>
      <c r="GGM1005" s="45"/>
      <c r="GGN1005" s="45"/>
      <c r="GGO1005" s="45"/>
      <c r="GGP1005" s="45"/>
      <c r="GGQ1005" s="45"/>
      <c r="GGR1005" s="45"/>
      <c r="GGS1005" s="45"/>
      <c r="GGT1005" s="45"/>
      <c r="GGU1005" s="45"/>
      <c r="GGV1005" s="45"/>
      <c r="GGW1005" s="45"/>
      <c r="GGX1005" s="45"/>
      <c r="GGY1005" s="45"/>
      <c r="GGZ1005" s="45"/>
      <c r="GHA1005" s="45"/>
      <c r="GHB1005" s="45"/>
      <c r="GHC1005" s="45"/>
      <c r="GHD1005" s="45"/>
      <c r="GHE1005" s="45"/>
      <c r="GHF1005" s="45"/>
      <c r="GHG1005" s="45"/>
      <c r="GHH1005" s="45"/>
      <c r="GHI1005" s="45"/>
      <c r="GHJ1005" s="45"/>
      <c r="GHK1005" s="45"/>
      <c r="GHL1005" s="45"/>
      <c r="GHM1005" s="45"/>
      <c r="GHN1005" s="45"/>
      <c r="GHO1005" s="45"/>
      <c r="GHP1005" s="45"/>
      <c r="GHQ1005" s="45"/>
      <c r="GHR1005" s="45"/>
      <c r="GHS1005" s="45"/>
      <c r="GHT1005" s="45"/>
      <c r="GHU1005" s="45"/>
      <c r="GHV1005" s="45"/>
      <c r="GHW1005" s="45"/>
      <c r="GHX1005" s="45"/>
      <c r="GHY1005" s="45"/>
      <c r="GHZ1005" s="45"/>
      <c r="GIA1005" s="45"/>
      <c r="GIB1005" s="45"/>
      <c r="GIC1005" s="45"/>
      <c r="GID1005" s="45"/>
      <c r="GIE1005" s="45"/>
      <c r="GIF1005" s="45"/>
      <c r="GIG1005" s="45"/>
      <c r="GIH1005" s="45"/>
      <c r="GII1005" s="45"/>
      <c r="GIJ1005" s="45"/>
      <c r="GIK1005" s="45"/>
      <c r="GIL1005" s="45"/>
      <c r="GIM1005" s="45"/>
      <c r="GIN1005" s="45"/>
      <c r="GIO1005" s="45"/>
      <c r="GIP1005" s="45"/>
      <c r="GIQ1005" s="45"/>
      <c r="GIR1005" s="45"/>
      <c r="GIS1005" s="45"/>
      <c r="GIT1005" s="45"/>
      <c r="GIU1005" s="45"/>
      <c r="GIV1005" s="45"/>
      <c r="GIW1005" s="45"/>
      <c r="GIX1005" s="45"/>
      <c r="GIY1005" s="45"/>
      <c r="GIZ1005" s="45"/>
      <c r="GJA1005" s="45"/>
      <c r="GJB1005" s="45"/>
      <c r="GJC1005" s="45"/>
      <c r="GJD1005" s="45"/>
      <c r="GJE1005" s="45"/>
      <c r="GJF1005" s="45"/>
      <c r="GJG1005" s="45"/>
      <c r="GJH1005" s="45"/>
      <c r="GJI1005" s="45"/>
      <c r="GJJ1005" s="45"/>
      <c r="GJK1005" s="45"/>
      <c r="GJL1005" s="45"/>
      <c r="GJM1005" s="45"/>
      <c r="GJN1005" s="45"/>
      <c r="GJO1005" s="45"/>
      <c r="GJP1005" s="45"/>
      <c r="GJQ1005" s="45"/>
      <c r="GJR1005" s="45"/>
      <c r="GJS1005" s="45"/>
      <c r="GJT1005" s="45"/>
      <c r="GJU1005" s="45"/>
      <c r="GJV1005" s="45"/>
      <c r="GJW1005" s="45"/>
      <c r="GJX1005" s="45"/>
      <c r="GJY1005" s="45"/>
      <c r="GJZ1005" s="45"/>
      <c r="GKA1005" s="45"/>
      <c r="GKB1005" s="45"/>
      <c r="GKC1005" s="45"/>
      <c r="GKD1005" s="45"/>
      <c r="GKE1005" s="45"/>
      <c r="GKF1005" s="45"/>
      <c r="GKG1005" s="45"/>
      <c r="GKH1005" s="45"/>
      <c r="GKI1005" s="45"/>
      <c r="GKJ1005" s="45"/>
      <c r="GKK1005" s="45"/>
      <c r="GKL1005" s="45"/>
      <c r="GKM1005" s="45"/>
      <c r="GKN1005" s="45"/>
      <c r="GKO1005" s="45"/>
      <c r="GKP1005" s="45"/>
      <c r="GKQ1005" s="45"/>
      <c r="GKR1005" s="45"/>
      <c r="GKS1005" s="45"/>
      <c r="GKT1005" s="45"/>
      <c r="GKU1005" s="45"/>
      <c r="GKV1005" s="45"/>
      <c r="GKW1005" s="45"/>
      <c r="GKX1005" s="45"/>
      <c r="GKY1005" s="45"/>
      <c r="GKZ1005" s="45"/>
      <c r="GLA1005" s="45"/>
      <c r="GLB1005" s="45"/>
      <c r="GLC1005" s="45"/>
      <c r="GLD1005" s="45"/>
      <c r="GLE1005" s="45"/>
      <c r="GLF1005" s="45"/>
      <c r="GLG1005" s="45"/>
      <c r="GLH1005" s="45"/>
      <c r="GLI1005" s="45"/>
      <c r="GLJ1005" s="45"/>
      <c r="GLK1005" s="45"/>
      <c r="GLL1005" s="45"/>
      <c r="GLM1005" s="45"/>
      <c r="GLN1005" s="45"/>
      <c r="GLO1005" s="45"/>
      <c r="GLP1005" s="45"/>
      <c r="GLQ1005" s="45"/>
      <c r="GLR1005" s="45"/>
      <c r="GLS1005" s="45"/>
      <c r="GLT1005" s="45"/>
      <c r="GLU1005" s="45"/>
      <c r="GLV1005" s="45"/>
      <c r="GLW1005" s="45"/>
      <c r="GLX1005" s="45"/>
      <c r="GLY1005" s="45"/>
      <c r="GLZ1005" s="45"/>
      <c r="GMA1005" s="45"/>
      <c r="GMB1005" s="45"/>
      <c r="GMC1005" s="45"/>
      <c r="GMD1005" s="45"/>
      <c r="GME1005" s="45"/>
      <c r="GMF1005" s="45"/>
      <c r="GMG1005" s="45"/>
      <c r="GMH1005" s="45"/>
      <c r="GMI1005" s="45"/>
      <c r="GMJ1005" s="45"/>
      <c r="GMK1005" s="45"/>
      <c r="GML1005" s="45"/>
      <c r="GMM1005" s="45"/>
      <c r="GMN1005" s="45"/>
      <c r="GMO1005" s="45"/>
      <c r="GMP1005" s="45"/>
      <c r="GMQ1005" s="45"/>
      <c r="GMR1005" s="45"/>
      <c r="GMS1005" s="45"/>
      <c r="GMT1005" s="45"/>
      <c r="GMU1005" s="45"/>
      <c r="GMV1005" s="45"/>
      <c r="GMW1005" s="45"/>
      <c r="GMX1005" s="45"/>
      <c r="GMY1005" s="45"/>
      <c r="GMZ1005" s="45"/>
      <c r="GNA1005" s="45"/>
      <c r="GNB1005" s="45"/>
      <c r="GNC1005" s="45"/>
      <c r="GND1005" s="45"/>
      <c r="GNE1005" s="45"/>
      <c r="GNF1005" s="45"/>
      <c r="GNG1005" s="45"/>
      <c r="GNH1005" s="45"/>
      <c r="GNI1005" s="45"/>
      <c r="GNJ1005" s="45"/>
      <c r="GNK1005" s="45"/>
      <c r="GNL1005" s="45"/>
      <c r="GNM1005" s="45"/>
      <c r="GNN1005" s="45"/>
      <c r="GNO1005" s="45"/>
      <c r="GNP1005" s="45"/>
      <c r="GNQ1005" s="45"/>
      <c r="GNR1005" s="45"/>
      <c r="GNS1005" s="45"/>
      <c r="GNT1005" s="45"/>
      <c r="GNU1005" s="45"/>
      <c r="GNV1005" s="45"/>
      <c r="GNW1005" s="45"/>
      <c r="GNX1005" s="45"/>
      <c r="GNY1005" s="45"/>
      <c r="GNZ1005" s="45"/>
      <c r="GOA1005" s="45"/>
      <c r="GOB1005" s="45"/>
      <c r="GOC1005" s="45"/>
      <c r="GOD1005" s="45"/>
      <c r="GOE1005" s="45"/>
      <c r="GOF1005" s="45"/>
      <c r="GOG1005" s="45"/>
      <c r="GOH1005" s="45"/>
      <c r="GOI1005" s="45"/>
      <c r="GOJ1005" s="45"/>
      <c r="GOK1005" s="45"/>
      <c r="GOL1005" s="45"/>
      <c r="GOM1005" s="45"/>
      <c r="GON1005" s="45"/>
      <c r="GOO1005" s="45"/>
      <c r="GOP1005" s="45"/>
      <c r="GOQ1005" s="45"/>
      <c r="GOR1005" s="45"/>
      <c r="GOS1005" s="45"/>
      <c r="GOT1005" s="45"/>
      <c r="GOU1005" s="45"/>
      <c r="GOV1005" s="45"/>
      <c r="GOW1005" s="45"/>
      <c r="GOX1005" s="45"/>
      <c r="GOY1005" s="45"/>
      <c r="GOZ1005" s="45"/>
      <c r="GPA1005" s="45"/>
      <c r="GPB1005" s="45"/>
      <c r="GPC1005" s="45"/>
      <c r="GPD1005" s="45"/>
      <c r="GPE1005" s="45"/>
      <c r="GPF1005" s="45"/>
      <c r="GPG1005" s="45"/>
      <c r="GPH1005" s="45"/>
      <c r="GPI1005" s="45"/>
      <c r="GPJ1005" s="45"/>
      <c r="GPK1005" s="45"/>
      <c r="GPL1005" s="45"/>
      <c r="GPM1005" s="45"/>
      <c r="GPN1005" s="45"/>
      <c r="GPO1005" s="45"/>
      <c r="GPP1005" s="45"/>
      <c r="GPQ1005" s="45"/>
      <c r="GPR1005" s="45"/>
      <c r="GPS1005" s="45"/>
      <c r="GPT1005" s="45"/>
      <c r="GPU1005" s="45"/>
      <c r="GPV1005" s="45"/>
      <c r="GPW1005" s="45"/>
      <c r="GPX1005" s="45"/>
      <c r="GPY1005" s="45"/>
      <c r="GPZ1005" s="45"/>
      <c r="GQA1005" s="45"/>
      <c r="GQB1005" s="45"/>
      <c r="GQC1005" s="45"/>
      <c r="GQD1005" s="45"/>
      <c r="GQE1005" s="45"/>
      <c r="GQF1005" s="45"/>
      <c r="GQG1005" s="45"/>
      <c r="GQH1005" s="45"/>
      <c r="GQI1005" s="45"/>
      <c r="GQJ1005" s="45"/>
      <c r="GQK1005" s="45"/>
      <c r="GQL1005" s="45"/>
      <c r="GQM1005" s="45"/>
      <c r="GQN1005" s="45"/>
      <c r="GQO1005" s="45"/>
      <c r="GQP1005" s="45"/>
      <c r="GQQ1005" s="45"/>
      <c r="GQR1005" s="45"/>
      <c r="GQS1005" s="45"/>
      <c r="GQT1005" s="45"/>
      <c r="GQU1005" s="45"/>
      <c r="GQV1005" s="45"/>
      <c r="GQW1005" s="45"/>
      <c r="GQX1005" s="45"/>
      <c r="GQY1005" s="45"/>
      <c r="GQZ1005" s="45"/>
      <c r="GRA1005" s="45"/>
      <c r="GRB1005" s="45"/>
      <c r="GRC1005" s="45"/>
      <c r="GRD1005" s="45"/>
      <c r="GRE1005" s="45"/>
      <c r="GRF1005" s="45"/>
      <c r="GRG1005" s="45"/>
      <c r="GRH1005" s="45"/>
      <c r="GRI1005" s="45"/>
      <c r="GRJ1005" s="45"/>
      <c r="GRK1005" s="45"/>
      <c r="GRL1005" s="45"/>
      <c r="GRM1005" s="45"/>
      <c r="GRN1005" s="45"/>
      <c r="GRO1005" s="45"/>
      <c r="GRP1005" s="45"/>
      <c r="GRQ1005" s="45"/>
      <c r="GRR1005" s="45"/>
      <c r="GRS1005" s="45"/>
      <c r="GRT1005" s="45"/>
      <c r="GRU1005" s="45"/>
      <c r="GRV1005" s="45"/>
      <c r="GRW1005" s="45"/>
      <c r="GRX1005" s="45"/>
      <c r="GRY1005" s="45"/>
      <c r="GRZ1005" s="45"/>
      <c r="GSA1005" s="45"/>
      <c r="GSB1005" s="45"/>
      <c r="GSC1005" s="45"/>
      <c r="GSD1005" s="45"/>
      <c r="GSE1005" s="45"/>
      <c r="GSF1005" s="45"/>
      <c r="GSG1005" s="45"/>
      <c r="GSH1005" s="45"/>
      <c r="GSI1005" s="45"/>
      <c r="GSJ1005" s="45"/>
      <c r="GSK1005" s="45"/>
      <c r="GSL1005" s="45"/>
      <c r="GSM1005" s="45"/>
      <c r="GSN1005" s="45"/>
      <c r="GSO1005" s="45"/>
      <c r="GSP1005" s="45"/>
      <c r="GSQ1005" s="45"/>
      <c r="GSR1005" s="45"/>
      <c r="GSS1005" s="45"/>
      <c r="GST1005" s="45"/>
      <c r="GSU1005" s="45"/>
      <c r="GSV1005" s="45"/>
      <c r="GSW1005" s="45"/>
      <c r="GSX1005" s="45"/>
      <c r="GSY1005" s="45"/>
      <c r="GSZ1005" s="45"/>
      <c r="GTA1005" s="45"/>
      <c r="GTB1005" s="45"/>
      <c r="GTC1005" s="45"/>
      <c r="GTD1005" s="45"/>
      <c r="GTE1005" s="45"/>
      <c r="GTF1005" s="45"/>
      <c r="GTG1005" s="45"/>
      <c r="GTH1005" s="45"/>
      <c r="GTI1005" s="45"/>
      <c r="GTJ1005" s="45"/>
      <c r="GTK1005" s="45"/>
      <c r="GTL1005" s="45"/>
      <c r="GTM1005" s="45"/>
      <c r="GTN1005" s="45"/>
      <c r="GTO1005" s="45"/>
      <c r="GTP1005" s="45"/>
      <c r="GTQ1005" s="45"/>
      <c r="GTR1005" s="45"/>
      <c r="GTS1005" s="45"/>
      <c r="GTT1005" s="45"/>
      <c r="GTU1005" s="45"/>
      <c r="GTV1005" s="45"/>
      <c r="GTW1005" s="45"/>
      <c r="GTX1005" s="45"/>
      <c r="GTY1005" s="45"/>
      <c r="GTZ1005" s="45"/>
      <c r="GUA1005" s="45"/>
      <c r="GUB1005" s="45"/>
      <c r="GUC1005" s="45"/>
      <c r="GUD1005" s="45"/>
      <c r="GUE1005" s="45"/>
      <c r="GUF1005" s="45"/>
      <c r="GUG1005" s="45"/>
      <c r="GUH1005" s="45"/>
      <c r="GUI1005" s="45"/>
      <c r="GUJ1005" s="45"/>
      <c r="GUK1005" s="45"/>
      <c r="GUL1005" s="45"/>
      <c r="GUM1005" s="45"/>
      <c r="GUN1005" s="45"/>
      <c r="GUO1005" s="45"/>
      <c r="GUP1005" s="45"/>
      <c r="GUQ1005" s="45"/>
      <c r="GUR1005" s="45"/>
      <c r="GUS1005" s="45"/>
      <c r="GUT1005" s="45"/>
      <c r="GUU1005" s="45"/>
      <c r="GUV1005" s="45"/>
      <c r="GUW1005" s="45"/>
      <c r="GUX1005" s="45"/>
      <c r="GUY1005" s="45"/>
      <c r="GUZ1005" s="45"/>
      <c r="GVA1005" s="45"/>
      <c r="GVB1005" s="45"/>
      <c r="GVC1005" s="45"/>
      <c r="GVD1005" s="45"/>
      <c r="GVE1005" s="45"/>
      <c r="GVF1005" s="45"/>
      <c r="GVG1005" s="45"/>
      <c r="GVH1005" s="45"/>
      <c r="GVI1005" s="45"/>
      <c r="GVJ1005" s="45"/>
      <c r="GVK1005" s="45"/>
      <c r="GVL1005" s="45"/>
      <c r="GVM1005" s="45"/>
      <c r="GVN1005" s="45"/>
      <c r="GVO1005" s="45"/>
      <c r="GVP1005" s="45"/>
      <c r="GVQ1005" s="45"/>
      <c r="GVR1005" s="45"/>
      <c r="GVS1005" s="45"/>
      <c r="GVT1005" s="45"/>
      <c r="GVU1005" s="45"/>
      <c r="GVV1005" s="45"/>
      <c r="GVW1005" s="45"/>
      <c r="GVX1005" s="45"/>
      <c r="GVY1005" s="45"/>
      <c r="GVZ1005" s="45"/>
      <c r="GWA1005" s="45"/>
      <c r="GWB1005" s="45"/>
      <c r="GWC1005" s="45"/>
      <c r="GWD1005" s="45"/>
      <c r="GWE1005" s="45"/>
      <c r="GWF1005" s="45"/>
      <c r="GWG1005" s="45"/>
      <c r="GWH1005" s="45"/>
      <c r="GWI1005" s="45"/>
      <c r="GWJ1005" s="45"/>
      <c r="GWK1005" s="45"/>
      <c r="GWL1005" s="45"/>
      <c r="GWM1005" s="45"/>
      <c r="GWN1005" s="45"/>
      <c r="GWO1005" s="45"/>
      <c r="GWP1005" s="45"/>
      <c r="GWQ1005" s="45"/>
      <c r="GWR1005" s="45"/>
      <c r="GWS1005" s="45"/>
      <c r="GWT1005" s="45"/>
      <c r="GWU1005" s="45"/>
      <c r="GWV1005" s="45"/>
      <c r="GWW1005" s="45"/>
      <c r="GWX1005" s="45"/>
      <c r="GWY1005" s="45"/>
      <c r="GWZ1005" s="45"/>
      <c r="GXA1005" s="45"/>
      <c r="GXB1005" s="45"/>
      <c r="GXC1005" s="45"/>
      <c r="GXD1005" s="45"/>
      <c r="GXE1005" s="45"/>
      <c r="GXF1005" s="45"/>
      <c r="GXG1005" s="45"/>
      <c r="GXH1005" s="45"/>
      <c r="GXI1005" s="45"/>
      <c r="GXJ1005" s="45"/>
      <c r="GXK1005" s="45"/>
      <c r="GXL1005" s="45"/>
      <c r="GXM1005" s="45"/>
      <c r="GXN1005" s="45"/>
      <c r="GXO1005" s="45"/>
      <c r="GXP1005" s="45"/>
      <c r="GXQ1005" s="45"/>
      <c r="GXR1005" s="45"/>
      <c r="GXS1005" s="45"/>
      <c r="GXT1005" s="45"/>
      <c r="GXU1005" s="45"/>
      <c r="GXV1005" s="45"/>
      <c r="GXW1005" s="45"/>
      <c r="GXX1005" s="45"/>
      <c r="GXY1005" s="45"/>
      <c r="GXZ1005" s="45"/>
      <c r="GYA1005" s="45"/>
      <c r="GYB1005" s="45"/>
      <c r="GYC1005" s="45"/>
      <c r="GYD1005" s="45"/>
      <c r="GYE1005" s="45"/>
      <c r="GYF1005" s="45"/>
      <c r="GYG1005" s="45"/>
      <c r="GYH1005" s="45"/>
      <c r="GYI1005" s="45"/>
      <c r="GYJ1005" s="45"/>
      <c r="GYK1005" s="45"/>
      <c r="GYL1005" s="45"/>
      <c r="GYM1005" s="45"/>
      <c r="GYN1005" s="45"/>
      <c r="GYO1005" s="45"/>
      <c r="GYP1005" s="45"/>
      <c r="GYQ1005" s="45"/>
      <c r="GYR1005" s="45"/>
      <c r="GYS1005" s="45"/>
      <c r="GYT1005" s="45"/>
      <c r="GYU1005" s="45"/>
      <c r="GYV1005" s="45"/>
      <c r="GYW1005" s="45"/>
      <c r="GYX1005" s="45"/>
      <c r="GYY1005" s="45"/>
      <c r="GYZ1005" s="45"/>
      <c r="GZA1005" s="45"/>
      <c r="GZB1005" s="45"/>
      <c r="GZC1005" s="45"/>
      <c r="GZD1005" s="45"/>
      <c r="GZE1005" s="45"/>
      <c r="GZF1005" s="45"/>
      <c r="GZG1005" s="45"/>
      <c r="GZH1005" s="45"/>
      <c r="GZI1005" s="45"/>
      <c r="GZJ1005" s="45"/>
      <c r="GZK1005" s="45"/>
      <c r="GZL1005" s="45"/>
      <c r="GZM1005" s="45"/>
      <c r="GZN1005" s="45"/>
      <c r="GZO1005" s="45"/>
      <c r="GZP1005" s="45"/>
      <c r="GZQ1005" s="45"/>
      <c r="GZR1005" s="45"/>
      <c r="GZS1005" s="45"/>
      <c r="GZT1005" s="45"/>
      <c r="GZU1005" s="45"/>
      <c r="GZV1005" s="45"/>
      <c r="GZW1005" s="45"/>
      <c r="GZX1005" s="45"/>
      <c r="GZY1005" s="45"/>
      <c r="GZZ1005" s="45"/>
      <c r="HAA1005" s="45"/>
      <c r="HAB1005" s="45"/>
      <c r="HAC1005" s="45"/>
      <c r="HAD1005" s="45"/>
      <c r="HAE1005" s="45"/>
      <c r="HAF1005" s="45"/>
      <c r="HAG1005" s="45"/>
      <c r="HAH1005" s="45"/>
      <c r="HAI1005" s="45"/>
      <c r="HAJ1005" s="45"/>
      <c r="HAK1005" s="45"/>
      <c r="HAL1005" s="45"/>
      <c r="HAM1005" s="45"/>
      <c r="HAN1005" s="45"/>
      <c r="HAO1005" s="45"/>
      <c r="HAP1005" s="45"/>
      <c r="HAQ1005" s="45"/>
      <c r="HAR1005" s="45"/>
      <c r="HAS1005" s="45"/>
      <c r="HAT1005" s="45"/>
      <c r="HAU1005" s="45"/>
      <c r="HAV1005" s="45"/>
      <c r="HAW1005" s="45"/>
      <c r="HAX1005" s="45"/>
      <c r="HAY1005" s="45"/>
      <c r="HAZ1005" s="45"/>
      <c r="HBA1005" s="45"/>
      <c r="HBB1005" s="45"/>
      <c r="HBC1005" s="45"/>
      <c r="HBD1005" s="45"/>
      <c r="HBE1005" s="45"/>
      <c r="HBF1005" s="45"/>
      <c r="HBG1005" s="45"/>
      <c r="HBH1005" s="45"/>
      <c r="HBI1005" s="45"/>
      <c r="HBJ1005" s="45"/>
      <c r="HBK1005" s="45"/>
      <c r="HBL1005" s="45"/>
      <c r="HBM1005" s="45"/>
      <c r="HBN1005" s="45"/>
      <c r="HBO1005" s="45"/>
      <c r="HBP1005" s="45"/>
      <c r="HBQ1005" s="45"/>
      <c r="HBR1005" s="45"/>
      <c r="HBS1005" s="45"/>
      <c r="HBT1005" s="45"/>
      <c r="HBU1005" s="45"/>
      <c r="HBV1005" s="45"/>
      <c r="HBW1005" s="45"/>
      <c r="HBX1005" s="45"/>
      <c r="HBY1005" s="45"/>
      <c r="HBZ1005" s="45"/>
      <c r="HCA1005" s="45"/>
      <c r="HCB1005" s="45"/>
      <c r="HCC1005" s="45"/>
      <c r="HCD1005" s="45"/>
      <c r="HCE1005" s="45"/>
      <c r="HCF1005" s="45"/>
      <c r="HCG1005" s="45"/>
      <c r="HCH1005" s="45"/>
      <c r="HCI1005" s="45"/>
      <c r="HCJ1005" s="45"/>
      <c r="HCK1005" s="45"/>
      <c r="HCL1005" s="45"/>
      <c r="HCM1005" s="45"/>
      <c r="HCN1005" s="45"/>
      <c r="HCO1005" s="45"/>
      <c r="HCP1005" s="45"/>
      <c r="HCQ1005" s="45"/>
      <c r="HCR1005" s="45"/>
      <c r="HCS1005" s="45"/>
      <c r="HCT1005" s="45"/>
      <c r="HCU1005" s="45"/>
      <c r="HCV1005" s="45"/>
      <c r="HCW1005" s="45"/>
      <c r="HCX1005" s="45"/>
      <c r="HCY1005" s="45"/>
      <c r="HCZ1005" s="45"/>
      <c r="HDA1005" s="45"/>
      <c r="HDB1005" s="45"/>
      <c r="HDC1005" s="45"/>
      <c r="HDD1005" s="45"/>
      <c r="HDE1005" s="45"/>
      <c r="HDF1005" s="45"/>
      <c r="HDG1005" s="45"/>
      <c r="HDH1005" s="45"/>
      <c r="HDI1005" s="45"/>
      <c r="HDJ1005" s="45"/>
      <c r="HDK1005" s="45"/>
      <c r="HDL1005" s="45"/>
      <c r="HDM1005" s="45"/>
      <c r="HDN1005" s="45"/>
      <c r="HDO1005" s="45"/>
      <c r="HDP1005" s="45"/>
      <c r="HDQ1005" s="45"/>
      <c r="HDR1005" s="45"/>
      <c r="HDS1005" s="45"/>
      <c r="HDT1005" s="45"/>
      <c r="HDU1005" s="45"/>
      <c r="HDV1005" s="45"/>
      <c r="HDW1005" s="45"/>
      <c r="HDX1005" s="45"/>
      <c r="HDY1005" s="45"/>
      <c r="HDZ1005" s="45"/>
      <c r="HEA1005" s="45"/>
      <c r="HEB1005" s="45"/>
      <c r="HEC1005" s="45"/>
      <c r="HED1005" s="45"/>
      <c r="HEE1005" s="45"/>
      <c r="HEF1005" s="45"/>
      <c r="HEG1005" s="45"/>
      <c r="HEH1005" s="45"/>
      <c r="HEI1005" s="45"/>
      <c r="HEJ1005" s="45"/>
      <c r="HEK1005" s="45"/>
      <c r="HEL1005" s="45"/>
      <c r="HEM1005" s="45"/>
      <c r="HEN1005" s="45"/>
      <c r="HEO1005" s="45"/>
      <c r="HEP1005" s="45"/>
      <c r="HEQ1005" s="45"/>
      <c r="HER1005" s="45"/>
      <c r="HES1005" s="45"/>
      <c r="HET1005" s="45"/>
      <c r="HEU1005" s="45"/>
      <c r="HEV1005" s="45"/>
      <c r="HEW1005" s="45"/>
      <c r="HEX1005" s="45"/>
      <c r="HEY1005" s="45"/>
      <c r="HEZ1005" s="45"/>
      <c r="HFA1005" s="45"/>
      <c r="HFB1005" s="45"/>
      <c r="HFC1005" s="45"/>
      <c r="HFD1005" s="45"/>
      <c r="HFE1005" s="45"/>
      <c r="HFF1005" s="45"/>
      <c r="HFG1005" s="45"/>
      <c r="HFH1005" s="45"/>
      <c r="HFI1005" s="45"/>
      <c r="HFJ1005" s="45"/>
      <c r="HFK1005" s="45"/>
      <c r="HFL1005" s="45"/>
      <c r="HFM1005" s="45"/>
      <c r="HFN1005" s="45"/>
      <c r="HFO1005" s="45"/>
      <c r="HFP1005" s="45"/>
      <c r="HFQ1005" s="45"/>
      <c r="HFR1005" s="45"/>
      <c r="HFS1005" s="45"/>
      <c r="HFT1005" s="45"/>
      <c r="HFU1005" s="45"/>
      <c r="HFV1005" s="45"/>
      <c r="HFW1005" s="45"/>
      <c r="HFX1005" s="45"/>
      <c r="HFY1005" s="45"/>
      <c r="HFZ1005" s="45"/>
      <c r="HGA1005" s="45"/>
      <c r="HGB1005" s="45"/>
      <c r="HGC1005" s="45"/>
      <c r="HGD1005" s="45"/>
      <c r="HGE1005" s="45"/>
      <c r="HGF1005" s="45"/>
      <c r="HGG1005" s="45"/>
      <c r="HGH1005" s="45"/>
      <c r="HGI1005" s="45"/>
      <c r="HGJ1005" s="45"/>
      <c r="HGK1005" s="45"/>
      <c r="HGL1005" s="45"/>
      <c r="HGM1005" s="45"/>
      <c r="HGN1005" s="45"/>
      <c r="HGO1005" s="45"/>
      <c r="HGP1005" s="45"/>
      <c r="HGQ1005" s="45"/>
      <c r="HGR1005" s="45"/>
      <c r="HGS1005" s="45"/>
      <c r="HGT1005" s="45"/>
      <c r="HGU1005" s="45"/>
      <c r="HGV1005" s="45"/>
      <c r="HGW1005" s="45"/>
      <c r="HGX1005" s="45"/>
      <c r="HGY1005" s="45"/>
      <c r="HGZ1005" s="45"/>
      <c r="HHA1005" s="45"/>
      <c r="HHB1005" s="45"/>
      <c r="HHC1005" s="45"/>
      <c r="HHD1005" s="45"/>
      <c r="HHE1005" s="45"/>
      <c r="HHF1005" s="45"/>
      <c r="HHG1005" s="45"/>
      <c r="HHH1005" s="45"/>
      <c r="HHI1005" s="45"/>
      <c r="HHJ1005" s="45"/>
      <c r="HHK1005" s="45"/>
      <c r="HHL1005" s="45"/>
      <c r="HHM1005" s="45"/>
      <c r="HHN1005" s="45"/>
      <c r="HHO1005" s="45"/>
      <c r="HHP1005" s="45"/>
      <c r="HHQ1005" s="45"/>
      <c r="HHR1005" s="45"/>
      <c r="HHS1005" s="45"/>
      <c r="HHT1005" s="45"/>
      <c r="HHU1005" s="45"/>
      <c r="HHV1005" s="45"/>
      <c r="HHW1005" s="45"/>
      <c r="HHX1005" s="45"/>
      <c r="HHY1005" s="45"/>
      <c r="HHZ1005" s="45"/>
      <c r="HIA1005" s="45"/>
      <c r="HIB1005" s="45"/>
      <c r="HIC1005" s="45"/>
      <c r="HID1005" s="45"/>
      <c r="HIE1005" s="45"/>
      <c r="HIF1005" s="45"/>
      <c r="HIG1005" s="45"/>
      <c r="HIH1005" s="45"/>
      <c r="HII1005" s="45"/>
      <c r="HIJ1005" s="45"/>
      <c r="HIK1005" s="45"/>
      <c r="HIL1005" s="45"/>
      <c r="HIM1005" s="45"/>
      <c r="HIN1005" s="45"/>
      <c r="HIO1005" s="45"/>
      <c r="HIP1005" s="45"/>
      <c r="HIQ1005" s="45"/>
      <c r="HIR1005" s="45"/>
      <c r="HIS1005" s="45"/>
      <c r="HIT1005" s="45"/>
      <c r="HIU1005" s="45"/>
      <c r="HIV1005" s="45"/>
      <c r="HIW1005" s="45"/>
      <c r="HIX1005" s="45"/>
      <c r="HIY1005" s="45"/>
      <c r="HIZ1005" s="45"/>
      <c r="HJA1005" s="45"/>
      <c r="HJB1005" s="45"/>
      <c r="HJC1005" s="45"/>
      <c r="HJD1005" s="45"/>
      <c r="HJE1005" s="45"/>
      <c r="HJF1005" s="45"/>
      <c r="HJG1005" s="45"/>
      <c r="HJH1005" s="45"/>
      <c r="HJI1005" s="45"/>
      <c r="HJJ1005" s="45"/>
      <c r="HJK1005" s="45"/>
      <c r="HJL1005" s="45"/>
      <c r="HJM1005" s="45"/>
      <c r="HJN1005" s="45"/>
      <c r="HJO1005" s="45"/>
      <c r="HJP1005" s="45"/>
      <c r="HJQ1005" s="45"/>
      <c r="HJR1005" s="45"/>
      <c r="HJS1005" s="45"/>
      <c r="HJT1005" s="45"/>
      <c r="HJU1005" s="45"/>
      <c r="HJV1005" s="45"/>
      <c r="HJW1005" s="45"/>
      <c r="HJX1005" s="45"/>
      <c r="HJY1005" s="45"/>
      <c r="HJZ1005" s="45"/>
      <c r="HKA1005" s="45"/>
      <c r="HKB1005" s="45"/>
      <c r="HKC1005" s="45"/>
      <c r="HKD1005" s="45"/>
      <c r="HKE1005" s="45"/>
      <c r="HKF1005" s="45"/>
      <c r="HKG1005" s="45"/>
      <c r="HKH1005" s="45"/>
      <c r="HKI1005" s="45"/>
      <c r="HKJ1005" s="45"/>
      <c r="HKK1005" s="45"/>
      <c r="HKL1005" s="45"/>
      <c r="HKM1005" s="45"/>
      <c r="HKN1005" s="45"/>
      <c r="HKO1005" s="45"/>
      <c r="HKP1005" s="45"/>
      <c r="HKQ1005" s="45"/>
      <c r="HKR1005" s="45"/>
      <c r="HKS1005" s="45"/>
      <c r="HKT1005" s="45"/>
      <c r="HKU1005" s="45"/>
      <c r="HKV1005" s="45"/>
      <c r="HKW1005" s="45"/>
      <c r="HKX1005" s="45"/>
      <c r="HKY1005" s="45"/>
      <c r="HKZ1005" s="45"/>
      <c r="HLA1005" s="45"/>
      <c r="HLB1005" s="45"/>
      <c r="HLC1005" s="45"/>
      <c r="HLD1005" s="45"/>
      <c r="HLE1005" s="45"/>
      <c r="HLF1005" s="45"/>
      <c r="HLG1005" s="45"/>
      <c r="HLH1005" s="45"/>
      <c r="HLI1005" s="45"/>
      <c r="HLJ1005" s="45"/>
      <c r="HLK1005" s="45"/>
      <c r="HLL1005" s="45"/>
      <c r="HLM1005" s="45"/>
      <c r="HLN1005" s="45"/>
      <c r="HLO1005" s="45"/>
      <c r="HLP1005" s="45"/>
      <c r="HLQ1005" s="45"/>
      <c r="HLR1005" s="45"/>
      <c r="HLS1005" s="45"/>
      <c r="HLT1005" s="45"/>
      <c r="HLU1005" s="45"/>
      <c r="HLV1005" s="45"/>
      <c r="HLW1005" s="45"/>
      <c r="HLX1005" s="45"/>
      <c r="HLY1005" s="45"/>
      <c r="HLZ1005" s="45"/>
      <c r="HMA1005" s="45"/>
      <c r="HMB1005" s="45"/>
      <c r="HMC1005" s="45"/>
      <c r="HMD1005" s="45"/>
      <c r="HME1005" s="45"/>
      <c r="HMF1005" s="45"/>
      <c r="HMG1005" s="45"/>
      <c r="HMH1005" s="45"/>
      <c r="HMI1005" s="45"/>
      <c r="HMJ1005" s="45"/>
      <c r="HMK1005" s="45"/>
      <c r="HML1005" s="45"/>
      <c r="HMM1005" s="45"/>
      <c r="HMN1005" s="45"/>
      <c r="HMO1005" s="45"/>
      <c r="HMP1005" s="45"/>
      <c r="HMQ1005" s="45"/>
      <c r="HMR1005" s="45"/>
      <c r="HMS1005" s="45"/>
      <c r="HMT1005" s="45"/>
      <c r="HMU1005" s="45"/>
      <c r="HMV1005" s="45"/>
      <c r="HMW1005" s="45"/>
      <c r="HMX1005" s="45"/>
      <c r="HMY1005" s="45"/>
      <c r="HMZ1005" s="45"/>
      <c r="HNA1005" s="45"/>
      <c r="HNB1005" s="45"/>
      <c r="HNC1005" s="45"/>
      <c r="HND1005" s="45"/>
      <c r="HNE1005" s="45"/>
      <c r="HNF1005" s="45"/>
      <c r="HNG1005" s="45"/>
      <c r="HNH1005" s="45"/>
      <c r="HNI1005" s="45"/>
      <c r="HNJ1005" s="45"/>
      <c r="HNK1005" s="45"/>
      <c r="HNL1005" s="45"/>
      <c r="HNM1005" s="45"/>
      <c r="HNN1005" s="45"/>
      <c r="HNO1005" s="45"/>
      <c r="HNP1005" s="45"/>
      <c r="HNQ1005" s="45"/>
      <c r="HNR1005" s="45"/>
      <c r="HNS1005" s="45"/>
      <c r="HNT1005" s="45"/>
      <c r="HNU1005" s="45"/>
      <c r="HNV1005" s="45"/>
      <c r="HNW1005" s="45"/>
      <c r="HNX1005" s="45"/>
      <c r="HNY1005" s="45"/>
      <c r="HNZ1005" s="45"/>
      <c r="HOA1005" s="45"/>
      <c r="HOB1005" s="45"/>
      <c r="HOC1005" s="45"/>
      <c r="HOD1005" s="45"/>
      <c r="HOE1005" s="45"/>
      <c r="HOF1005" s="45"/>
      <c r="HOG1005" s="45"/>
      <c r="HOH1005" s="45"/>
      <c r="HOI1005" s="45"/>
      <c r="HOJ1005" s="45"/>
      <c r="HOK1005" s="45"/>
      <c r="HOL1005" s="45"/>
      <c r="HOM1005" s="45"/>
      <c r="HON1005" s="45"/>
      <c r="HOO1005" s="45"/>
      <c r="HOP1005" s="45"/>
      <c r="HOQ1005" s="45"/>
      <c r="HOR1005" s="45"/>
      <c r="HOS1005" s="45"/>
      <c r="HOT1005" s="45"/>
      <c r="HOU1005" s="45"/>
      <c r="HOV1005" s="45"/>
      <c r="HOW1005" s="45"/>
      <c r="HOX1005" s="45"/>
      <c r="HOY1005" s="45"/>
      <c r="HOZ1005" s="45"/>
      <c r="HPA1005" s="45"/>
      <c r="HPB1005" s="45"/>
      <c r="HPC1005" s="45"/>
      <c r="HPD1005" s="45"/>
      <c r="HPE1005" s="45"/>
      <c r="HPF1005" s="45"/>
      <c r="HPG1005" s="45"/>
      <c r="HPH1005" s="45"/>
      <c r="HPI1005" s="45"/>
      <c r="HPJ1005" s="45"/>
      <c r="HPK1005" s="45"/>
      <c r="HPL1005" s="45"/>
      <c r="HPM1005" s="45"/>
      <c r="HPN1005" s="45"/>
      <c r="HPO1005" s="45"/>
      <c r="HPP1005" s="45"/>
      <c r="HPQ1005" s="45"/>
      <c r="HPR1005" s="45"/>
      <c r="HPS1005" s="45"/>
      <c r="HPT1005" s="45"/>
      <c r="HPU1005" s="45"/>
      <c r="HPV1005" s="45"/>
      <c r="HPW1005" s="45"/>
      <c r="HPX1005" s="45"/>
      <c r="HPY1005" s="45"/>
      <c r="HPZ1005" s="45"/>
      <c r="HQA1005" s="45"/>
      <c r="HQB1005" s="45"/>
      <c r="HQC1005" s="45"/>
      <c r="HQD1005" s="45"/>
      <c r="HQE1005" s="45"/>
      <c r="HQF1005" s="45"/>
      <c r="HQG1005" s="45"/>
      <c r="HQH1005" s="45"/>
      <c r="HQI1005" s="45"/>
      <c r="HQJ1005" s="45"/>
      <c r="HQK1005" s="45"/>
      <c r="HQL1005" s="45"/>
      <c r="HQM1005" s="45"/>
      <c r="HQN1005" s="45"/>
      <c r="HQO1005" s="45"/>
      <c r="HQP1005" s="45"/>
      <c r="HQQ1005" s="45"/>
      <c r="HQR1005" s="45"/>
      <c r="HQS1005" s="45"/>
      <c r="HQT1005" s="45"/>
      <c r="HQU1005" s="45"/>
      <c r="HQV1005" s="45"/>
      <c r="HQW1005" s="45"/>
      <c r="HQX1005" s="45"/>
      <c r="HQY1005" s="45"/>
      <c r="HQZ1005" s="45"/>
      <c r="HRA1005" s="45"/>
      <c r="HRB1005" s="45"/>
      <c r="HRC1005" s="45"/>
      <c r="HRD1005" s="45"/>
      <c r="HRE1005" s="45"/>
      <c r="HRF1005" s="45"/>
      <c r="HRG1005" s="45"/>
      <c r="HRH1005" s="45"/>
      <c r="HRI1005" s="45"/>
      <c r="HRJ1005" s="45"/>
      <c r="HRK1005" s="45"/>
      <c r="HRL1005" s="45"/>
      <c r="HRM1005" s="45"/>
      <c r="HRN1005" s="45"/>
      <c r="HRO1005" s="45"/>
      <c r="HRP1005" s="45"/>
      <c r="HRQ1005" s="45"/>
      <c r="HRR1005" s="45"/>
      <c r="HRS1005" s="45"/>
      <c r="HRT1005" s="45"/>
      <c r="HRU1005" s="45"/>
      <c r="HRV1005" s="45"/>
      <c r="HRW1005" s="45"/>
      <c r="HRX1005" s="45"/>
      <c r="HRY1005" s="45"/>
      <c r="HRZ1005" s="45"/>
      <c r="HSA1005" s="45"/>
      <c r="HSB1005" s="45"/>
      <c r="HSC1005" s="45"/>
      <c r="HSD1005" s="45"/>
      <c r="HSE1005" s="45"/>
      <c r="HSF1005" s="45"/>
      <c r="HSG1005" s="45"/>
      <c r="HSH1005" s="45"/>
      <c r="HSI1005" s="45"/>
      <c r="HSJ1005" s="45"/>
      <c r="HSK1005" s="45"/>
      <c r="HSL1005" s="45"/>
      <c r="HSM1005" s="45"/>
      <c r="HSN1005" s="45"/>
      <c r="HSO1005" s="45"/>
      <c r="HSP1005" s="45"/>
      <c r="HSQ1005" s="45"/>
      <c r="HSR1005" s="45"/>
      <c r="HSS1005" s="45"/>
      <c r="HST1005" s="45"/>
      <c r="HSU1005" s="45"/>
      <c r="HSV1005" s="45"/>
      <c r="HSW1005" s="45"/>
      <c r="HSX1005" s="45"/>
      <c r="HSY1005" s="45"/>
      <c r="HSZ1005" s="45"/>
      <c r="HTA1005" s="45"/>
      <c r="HTB1005" s="45"/>
      <c r="HTC1005" s="45"/>
      <c r="HTD1005" s="45"/>
      <c r="HTE1005" s="45"/>
      <c r="HTF1005" s="45"/>
      <c r="HTG1005" s="45"/>
      <c r="HTH1005" s="45"/>
      <c r="HTI1005" s="45"/>
      <c r="HTJ1005" s="45"/>
      <c r="HTK1005" s="45"/>
      <c r="HTL1005" s="45"/>
      <c r="HTM1005" s="45"/>
      <c r="HTN1005" s="45"/>
      <c r="HTO1005" s="45"/>
      <c r="HTP1005" s="45"/>
      <c r="HTQ1005" s="45"/>
      <c r="HTR1005" s="45"/>
      <c r="HTS1005" s="45"/>
      <c r="HTT1005" s="45"/>
      <c r="HTU1005" s="45"/>
      <c r="HTV1005" s="45"/>
      <c r="HTW1005" s="45"/>
      <c r="HTX1005" s="45"/>
      <c r="HTY1005" s="45"/>
      <c r="HTZ1005" s="45"/>
      <c r="HUA1005" s="45"/>
      <c r="HUB1005" s="45"/>
      <c r="HUC1005" s="45"/>
      <c r="HUD1005" s="45"/>
      <c r="HUE1005" s="45"/>
      <c r="HUF1005" s="45"/>
      <c r="HUG1005" s="45"/>
      <c r="HUH1005" s="45"/>
      <c r="HUI1005" s="45"/>
      <c r="HUJ1005" s="45"/>
      <c r="HUK1005" s="45"/>
      <c r="HUL1005" s="45"/>
      <c r="HUM1005" s="45"/>
      <c r="HUN1005" s="45"/>
      <c r="HUO1005" s="45"/>
      <c r="HUP1005" s="45"/>
      <c r="HUQ1005" s="45"/>
      <c r="HUR1005" s="45"/>
      <c r="HUS1005" s="45"/>
      <c r="HUT1005" s="45"/>
      <c r="HUU1005" s="45"/>
      <c r="HUV1005" s="45"/>
      <c r="HUW1005" s="45"/>
      <c r="HUX1005" s="45"/>
      <c r="HUY1005" s="45"/>
      <c r="HUZ1005" s="45"/>
      <c r="HVA1005" s="45"/>
      <c r="HVB1005" s="45"/>
      <c r="HVC1005" s="45"/>
      <c r="HVD1005" s="45"/>
      <c r="HVE1005" s="45"/>
      <c r="HVF1005" s="45"/>
      <c r="HVG1005" s="45"/>
      <c r="HVH1005" s="45"/>
      <c r="HVI1005" s="45"/>
      <c r="HVJ1005" s="45"/>
      <c r="HVK1005" s="45"/>
      <c r="HVL1005" s="45"/>
      <c r="HVM1005" s="45"/>
      <c r="HVN1005" s="45"/>
      <c r="HVO1005" s="45"/>
      <c r="HVP1005" s="45"/>
      <c r="HVQ1005" s="45"/>
      <c r="HVR1005" s="45"/>
      <c r="HVS1005" s="45"/>
      <c r="HVT1005" s="45"/>
      <c r="HVU1005" s="45"/>
      <c r="HVV1005" s="45"/>
      <c r="HVW1005" s="45"/>
      <c r="HVX1005" s="45"/>
      <c r="HVY1005" s="45"/>
      <c r="HVZ1005" s="45"/>
      <c r="HWA1005" s="45"/>
      <c r="HWB1005" s="45"/>
      <c r="HWC1005" s="45"/>
      <c r="HWD1005" s="45"/>
      <c r="HWE1005" s="45"/>
      <c r="HWF1005" s="45"/>
      <c r="HWG1005" s="45"/>
      <c r="HWH1005" s="45"/>
      <c r="HWI1005" s="45"/>
      <c r="HWJ1005" s="45"/>
      <c r="HWK1005" s="45"/>
      <c r="HWL1005" s="45"/>
      <c r="HWM1005" s="45"/>
      <c r="HWN1005" s="45"/>
      <c r="HWO1005" s="45"/>
      <c r="HWP1005" s="45"/>
      <c r="HWQ1005" s="45"/>
      <c r="HWR1005" s="45"/>
      <c r="HWS1005" s="45"/>
      <c r="HWT1005" s="45"/>
      <c r="HWU1005" s="45"/>
      <c r="HWV1005" s="45"/>
      <c r="HWW1005" s="45"/>
      <c r="HWX1005" s="45"/>
      <c r="HWY1005" s="45"/>
      <c r="HWZ1005" s="45"/>
      <c r="HXA1005" s="45"/>
      <c r="HXB1005" s="45"/>
      <c r="HXC1005" s="45"/>
      <c r="HXD1005" s="45"/>
      <c r="HXE1005" s="45"/>
      <c r="HXF1005" s="45"/>
      <c r="HXG1005" s="45"/>
      <c r="HXH1005" s="45"/>
      <c r="HXI1005" s="45"/>
      <c r="HXJ1005" s="45"/>
      <c r="HXK1005" s="45"/>
      <c r="HXL1005" s="45"/>
      <c r="HXM1005" s="45"/>
      <c r="HXN1005" s="45"/>
      <c r="HXO1005" s="45"/>
      <c r="HXP1005" s="45"/>
      <c r="HXQ1005" s="45"/>
      <c r="HXR1005" s="45"/>
      <c r="HXS1005" s="45"/>
      <c r="HXT1005" s="45"/>
      <c r="HXU1005" s="45"/>
      <c r="HXV1005" s="45"/>
      <c r="HXW1005" s="45"/>
      <c r="HXX1005" s="45"/>
      <c r="HXY1005" s="45"/>
      <c r="HXZ1005" s="45"/>
      <c r="HYA1005" s="45"/>
      <c r="HYB1005" s="45"/>
      <c r="HYC1005" s="45"/>
      <c r="HYD1005" s="45"/>
      <c r="HYE1005" s="45"/>
      <c r="HYF1005" s="45"/>
      <c r="HYG1005" s="45"/>
      <c r="HYH1005" s="45"/>
      <c r="HYI1005" s="45"/>
      <c r="HYJ1005" s="45"/>
      <c r="HYK1005" s="45"/>
      <c r="HYL1005" s="45"/>
      <c r="HYM1005" s="45"/>
      <c r="HYN1005" s="45"/>
      <c r="HYO1005" s="45"/>
      <c r="HYP1005" s="45"/>
      <c r="HYQ1005" s="45"/>
      <c r="HYR1005" s="45"/>
      <c r="HYS1005" s="45"/>
      <c r="HYT1005" s="45"/>
      <c r="HYU1005" s="45"/>
      <c r="HYV1005" s="45"/>
      <c r="HYW1005" s="45"/>
      <c r="HYX1005" s="45"/>
      <c r="HYY1005" s="45"/>
      <c r="HYZ1005" s="45"/>
      <c r="HZA1005" s="45"/>
      <c r="HZB1005" s="45"/>
      <c r="HZC1005" s="45"/>
      <c r="HZD1005" s="45"/>
      <c r="HZE1005" s="45"/>
      <c r="HZF1005" s="45"/>
      <c r="HZG1005" s="45"/>
      <c r="HZH1005" s="45"/>
      <c r="HZI1005" s="45"/>
      <c r="HZJ1005" s="45"/>
      <c r="HZK1005" s="45"/>
      <c r="HZL1005" s="45"/>
      <c r="HZM1005" s="45"/>
      <c r="HZN1005" s="45"/>
      <c r="HZO1005" s="45"/>
      <c r="HZP1005" s="45"/>
      <c r="HZQ1005" s="45"/>
      <c r="HZR1005" s="45"/>
      <c r="HZS1005" s="45"/>
      <c r="HZT1005" s="45"/>
      <c r="HZU1005" s="45"/>
      <c r="HZV1005" s="45"/>
      <c r="HZW1005" s="45"/>
      <c r="HZX1005" s="45"/>
      <c r="HZY1005" s="45"/>
      <c r="HZZ1005" s="45"/>
      <c r="IAA1005" s="45"/>
      <c r="IAB1005" s="45"/>
      <c r="IAC1005" s="45"/>
      <c r="IAD1005" s="45"/>
      <c r="IAE1005" s="45"/>
      <c r="IAF1005" s="45"/>
      <c r="IAG1005" s="45"/>
      <c r="IAH1005" s="45"/>
      <c r="IAI1005" s="45"/>
      <c r="IAJ1005" s="45"/>
      <c r="IAK1005" s="45"/>
      <c r="IAL1005" s="45"/>
      <c r="IAM1005" s="45"/>
      <c r="IAN1005" s="45"/>
      <c r="IAO1005" s="45"/>
      <c r="IAP1005" s="45"/>
      <c r="IAQ1005" s="45"/>
      <c r="IAR1005" s="45"/>
      <c r="IAS1005" s="45"/>
      <c r="IAT1005" s="45"/>
      <c r="IAU1005" s="45"/>
      <c r="IAV1005" s="45"/>
      <c r="IAW1005" s="45"/>
      <c r="IAX1005" s="45"/>
      <c r="IAY1005" s="45"/>
      <c r="IAZ1005" s="45"/>
      <c r="IBA1005" s="45"/>
      <c r="IBB1005" s="45"/>
      <c r="IBC1005" s="45"/>
      <c r="IBD1005" s="45"/>
      <c r="IBE1005" s="45"/>
      <c r="IBF1005" s="45"/>
      <c r="IBG1005" s="45"/>
      <c r="IBH1005" s="45"/>
      <c r="IBI1005" s="45"/>
      <c r="IBJ1005" s="45"/>
      <c r="IBK1005" s="45"/>
      <c r="IBL1005" s="45"/>
      <c r="IBM1005" s="45"/>
      <c r="IBN1005" s="45"/>
      <c r="IBO1005" s="45"/>
      <c r="IBP1005" s="45"/>
      <c r="IBQ1005" s="45"/>
      <c r="IBR1005" s="45"/>
      <c r="IBS1005" s="45"/>
      <c r="IBT1005" s="45"/>
      <c r="IBU1005" s="45"/>
      <c r="IBV1005" s="45"/>
      <c r="IBW1005" s="45"/>
      <c r="IBX1005" s="45"/>
      <c r="IBY1005" s="45"/>
      <c r="IBZ1005" s="45"/>
      <c r="ICA1005" s="45"/>
      <c r="ICB1005" s="45"/>
      <c r="ICC1005" s="45"/>
      <c r="ICD1005" s="45"/>
      <c r="ICE1005" s="45"/>
      <c r="ICF1005" s="45"/>
      <c r="ICG1005" s="45"/>
      <c r="ICH1005" s="45"/>
      <c r="ICI1005" s="45"/>
      <c r="ICJ1005" s="45"/>
      <c r="ICK1005" s="45"/>
      <c r="ICL1005" s="45"/>
      <c r="ICM1005" s="45"/>
      <c r="ICN1005" s="45"/>
      <c r="ICO1005" s="45"/>
      <c r="ICP1005" s="45"/>
      <c r="ICQ1005" s="45"/>
      <c r="ICR1005" s="45"/>
      <c r="ICS1005" s="45"/>
      <c r="ICT1005" s="45"/>
      <c r="ICU1005" s="45"/>
      <c r="ICV1005" s="45"/>
      <c r="ICW1005" s="45"/>
      <c r="ICX1005" s="45"/>
      <c r="ICY1005" s="45"/>
      <c r="ICZ1005" s="45"/>
      <c r="IDA1005" s="45"/>
      <c r="IDB1005" s="45"/>
      <c r="IDC1005" s="45"/>
      <c r="IDD1005" s="45"/>
      <c r="IDE1005" s="45"/>
      <c r="IDF1005" s="45"/>
      <c r="IDG1005" s="45"/>
      <c r="IDH1005" s="45"/>
      <c r="IDI1005" s="45"/>
      <c r="IDJ1005" s="45"/>
      <c r="IDK1005" s="45"/>
      <c r="IDL1005" s="45"/>
      <c r="IDM1005" s="45"/>
      <c r="IDN1005" s="45"/>
      <c r="IDO1005" s="45"/>
      <c r="IDP1005" s="45"/>
      <c r="IDQ1005" s="45"/>
      <c r="IDR1005" s="45"/>
      <c r="IDS1005" s="45"/>
      <c r="IDT1005" s="45"/>
      <c r="IDU1005" s="45"/>
      <c r="IDV1005" s="45"/>
      <c r="IDW1005" s="45"/>
      <c r="IDX1005" s="45"/>
      <c r="IDY1005" s="45"/>
      <c r="IDZ1005" s="45"/>
      <c r="IEA1005" s="45"/>
      <c r="IEB1005" s="45"/>
      <c r="IEC1005" s="45"/>
      <c r="IED1005" s="45"/>
      <c r="IEE1005" s="45"/>
      <c r="IEF1005" s="45"/>
      <c r="IEG1005" s="45"/>
      <c r="IEH1005" s="45"/>
      <c r="IEI1005" s="45"/>
      <c r="IEJ1005" s="45"/>
      <c r="IEK1005" s="45"/>
      <c r="IEL1005" s="45"/>
      <c r="IEM1005" s="45"/>
      <c r="IEN1005" s="45"/>
      <c r="IEO1005" s="45"/>
      <c r="IEP1005" s="45"/>
      <c r="IEQ1005" s="45"/>
      <c r="IER1005" s="45"/>
      <c r="IES1005" s="45"/>
      <c r="IET1005" s="45"/>
      <c r="IEU1005" s="45"/>
      <c r="IEV1005" s="45"/>
      <c r="IEW1005" s="45"/>
      <c r="IEX1005" s="45"/>
      <c r="IEY1005" s="45"/>
      <c r="IEZ1005" s="45"/>
      <c r="IFA1005" s="45"/>
      <c r="IFB1005" s="45"/>
      <c r="IFC1005" s="45"/>
      <c r="IFD1005" s="45"/>
      <c r="IFE1005" s="45"/>
      <c r="IFF1005" s="45"/>
      <c r="IFG1005" s="45"/>
      <c r="IFH1005" s="45"/>
      <c r="IFI1005" s="45"/>
      <c r="IFJ1005" s="45"/>
      <c r="IFK1005" s="45"/>
      <c r="IFL1005" s="45"/>
      <c r="IFM1005" s="45"/>
      <c r="IFN1005" s="45"/>
      <c r="IFO1005" s="45"/>
      <c r="IFP1005" s="45"/>
      <c r="IFQ1005" s="45"/>
      <c r="IFR1005" s="45"/>
      <c r="IFS1005" s="45"/>
      <c r="IFT1005" s="45"/>
      <c r="IFU1005" s="45"/>
      <c r="IFV1005" s="45"/>
      <c r="IFW1005" s="45"/>
      <c r="IFX1005" s="45"/>
      <c r="IFY1005" s="45"/>
      <c r="IFZ1005" s="45"/>
      <c r="IGA1005" s="45"/>
      <c r="IGB1005" s="45"/>
      <c r="IGC1005" s="45"/>
      <c r="IGD1005" s="45"/>
      <c r="IGE1005" s="45"/>
      <c r="IGF1005" s="45"/>
      <c r="IGG1005" s="45"/>
      <c r="IGH1005" s="45"/>
      <c r="IGI1005" s="45"/>
      <c r="IGJ1005" s="45"/>
      <c r="IGK1005" s="45"/>
      <c r="IGL1005" s="45"/>
      <c r="IGM1005" s="45"/>
      <c r="IGN1005" s="45"/>
      <c r="IGO1005" s="45"/>
      <c r="IGP1005" s="45"/>
      <c r="IGQ1005" s="45"/>
      <c r="IGR1005" s="45"/>
      <c r="IGS1005" s="45"/>
      <c r="IGT1005" s="45"/>
      <c r="IGU1005" s="45"/>
      <c r="IGV1005" s="45"/>
      <c r="IGW1005" s="45"/>
      <c r="IGX1005" s="45"/>
      <c r="IGY1005" s="45"/>
      <c r="IGZ1005" s="45"/>
      <c r="IHA1005" s="45"/>
      <c r="IHB1005" s="45"/>
      <c r="IHC1005" s="45"/>
      <c r="IHD1005" s="45"/>
      <c r="IHE1005" s="45"/>
      <c r="IHF1005" s="45"/>
      <c r="IHG1005" s="45"/>
      <c r="IHH1005" s="45"/>
      <c r="IHI1005" s="45"/>
      <c r="IHJ1005" s="45"/>
      <c r="IHK1005" s="45"/>
      <c r="IHL1005" s="45"/>
      <c r="IHM1005" s="45"/>
      <c r="IHN1005" s="45"/>
      <c r="IHO1005" s="45"/>
      <c r="IHP1005" s="45"/>
      <c r="IHQ1005" s="45"/>
      <c r="IHR1005" s="45"/>
      <c r="IHS1005" s="45"/>
      <c r="IHT1005" s="45"/>
      <c r="IHU1005" s="45"/>
      <c r="IHV1005" s="45"/>
      <c r="IHW1005" s="45"/>
      <c r="IHX1005" s="45"/>
      <c r="IHY1005" s="45"/>
      <c r="IHZ1005" s="45"/>
      <c r="IIA1005" s="45"/>
      <c r="IIB1005" s="45"/>
      <c r="IIC1005" s="45"/>
      <c r="IID1005" s="45"/>
      <c r="IIE1005" s="45"/>
      <c r="IIF1005" s="45"/>
      <c r="IIG1005" s="45"/>
      <c r="IIH1005" s="45"/>
      <c r="III1005" s="45"/>
      <c r="IIJ1005" s="45"/>
      <c r="IIK1005" s="45"/>
      <c r="IIL1005" s="45"/>
      <c r="IIM1005" s="45"/>
      <c r="IIN1005" s="45"/>
      <c r="IIO1005" s="45"/>
      <c r="IIP1005" s="45"/>
      <c r="IIQ1005" s="45"/>
      <c r="IIR1005" s="45"/>
      <c r="IIS1005" s="45"/>
      <c r="IIT1005" s="45"/>
      <c r="IIU1005" s="45"/>
      <c r="IIV1005" s="45"/>
      <c r="IIW1005" s="45"/>
      <c r="IIX1005" s="45"/>
      <c r="IIY1005" s="45"/>
      <c r="IIZ1005" s="45"/>
      <c r="IJA1005" s="45"/>
      <c r="IJB1005" s="45"/>
      <c r="IJC1005" s="45"/>
      <c r="IJD1005" s="45"/>
      <c r="IJE1005" s="45"/>
      <c r="IJF1005" s="45"/>
      <c r="IJG1005" s="45"/>
      <c r="IJH1005" s="45"/>
      <c r="IJI1005" s="45"/>
      <c r="IJJ1005" s="45"/>
      <c r="IJK1005" s="45"/>
      <c r="IJL1005" s="45"/>
      <c r="IJM1005" s="45"/>
      <c r="IJN1005" s="45"/>
      <c r="IJO1005" s="45"/>
      <c r="IJP1005" s="45"/>
      <c r="IJQ1005" s="45"/>
      <c r="IJR1005" s="45"/>
      <c r="IJS1005" s="45"/>
      <c r="IJT1005" s="45"/>
      <c r="IJU1005" s="45"/>
      <c r="IJV1005" s="45"/>
      <c r="IJW1005" s="45"/>
      <c r="IJX1005" s="45"/>
      <c r="IJY1005" s="45"/>
      <c r="IJZ1005" s="45"/>
      <c r="IKA1005" s="45"/>
      <c r="IKB1005" s="45"/>
      <c r="IKC1005" s="45"/>
      <c r="IKD1005" s="45"/>
      <c r="IKE1005" s="45"/>
      <c r="IKF1005" s="45"/>
      <c r="IKG1005" s="45"/>
      <c r="IKH1005" s="45"/>
      <c r="IKI1005" s="45"/>
      <c r="IKJ1005" s="45"/>
      <c r="IKK1005" s="45"/>
      <c r="IKL1005" s="45"/>
      <c r="IKM1005" s="45"/>
      <c r="IKN1005" s="45"/>
      <c r="IKO1005" s="45"/>
      <c r="IKP1005" s="45"/>
      <c r="IKQ1005" s="45"/>
      <c r="IKR1005" s="45"/>
      <c r="IKS1005" s="45"/>
      <c r="IKT1005" s="45"/>
      <c r="IKU1005" s="45"/>
      <c r="IKV1005" s="45"/>
      <c r="IKW1005" s="45"/>
      <c r="IKX1005" s="45"/>
      <c r="IKY1005" s="45"/>
      <c r="IKZ1005" s="45"/>
      <c r="ILA1005" s="45"/>
      <c r="ILB1005" s="45"/>
      <c r="ILC1005" s="45"/>
      <c r="ILD1005" s="45"/>
      <c r="ILE1005" s="45"/>
      <c r="ILF1005" s="45"/>
      <c r="ILG1005" s="45"/>
      <c r="ILH1005" s="45"/>
      <c r="ILI1005" s="45"/>
      <c r="ILJ1005" s="45"/>
      <c r="ILK1005" s="45"/>
      <c r="ILL1005" s="45"/>
      <c r="ILM1005" s="45"/>
      <c r="ILN1005" s="45"/>
      <c r="ILO1005" s="45"/>
      <c r="ILP1005" s="45"/>
      <c r="ILQ1005" s="45"/>
      <c r="ILR1005" s="45"/>
      <c r="ILS1005" s="45"/>
      <c r="ILT1005" s="45"/>
      <c r="ILU1005" s="45"/>
      <c r="ILV1005" s="45"/>
      <c r="ILW1005" s="45"/>
      <c r="ILX1005" s="45"/>
      <c r="ILY1005" s="45"/>
      <c r="ILZ1005" s="45"/>
      <c r="IMA1005" s="45"/>
      <c r="IMB1005" s="45"/>
      <c r="IMC1005" s="45"/>
      <c r="IMD1005" s="45"/>
      <c r="IME1005" s="45"/>
      <c r="IMF1005" s="45"/>
      <c r="IMG1005" s="45"/>
      <c r="IMH1005" s="45"/>
      <c r="IMI1005" s="45"/>
      <c r="IMJ1005" s="45"/>
      <c r="IMK1005" s="45"/>
      <c r="IML1005" s="45"/>
      <c r="IMM1005" s="45"/>
      <c r="IMN1005" s="45"/>
      <c r="IMO1005" s="45"/>
      <c r="IMP1005" s="45"/>
      <c r="IMQ1005" s="45"/>
      <c r="IMR1005" s="45"/>
      <c r="IMS1005" s="45"/>
      <c r="IMT1005" s="45"/>
      <c r="IMU1005" s="45"/>
      <c r="IMV1005" s="45"/>
      <c r="IMW1005" s="45"/>
      <c r="IMX1005" s="45"/>
      <c r="IMY1005" s="45"/>
      <c r="IMZ1005" s="45"/>
      <c r="INA1005" s="45"/>
      <c r="INB1005" s="45"/>
      <c r="INC1005" s="45"/>
      <c r="IND1005" s="45"/>
      <c r="INE1005" s="45"/>
      <c r="INF1005" s="45"/>
      <c r="ING1005" s="45"/>
      <c r="INH1005" s="45"/>
      <c r="INI1005" s="45"/>
      <c r="INJ1005" s="45"/>
      <c r="INK1005" s="45"/>
      <c r="INL1005" s="45"/>
      <c r="INM1005" s="45"/>
      <c r="INN1005" s="45"/>
      <c r="INO1005" s="45"/>
      <c r="INP1005" s="45"/>
      <c r="INQ1005" s="45"/>
      <c r="INR1005" s="45"/>
      <c r="INS1005" s="45"/>
      <c r="INT1005" s="45"/>
      <c r="INU1005" s="45"/>
      <c r="INV1005" s="45"/>
      <c r="INW1005" s="45"/>
      <c r="INX1005" s="45"/>
      <c r="INY1005" s="45"/>
      <c r="INZ1005" s="45"/>
      <c r="IOA1005" s="45"/>
      <c r="IOB1005" s="45"/>
      <c r="IOC1005" s="45"/>
      <c r="IOD1005" s="45"/>
      <c r="IOE1005" s="45"/>
      <c r="IOF1005" s="45"/>
      <c r="IOG1005" s="45"/>
      <c r="IOH1005" s="45"/>
      <c r="IOI1005" s="45"/>
      <c r="IOJ1005" s="45"/>
      <c r="IOK1005" s="45"/>
      <c r="IOL1005" s="45"/>
      <c r="IOM1005" s="45"/>
      <c r="ION1005" s="45"/>
      <c r="IOO1005" s="45"/>
      <c r="IOP1005" s="45"/>
      <c r="IOQ1005" s="45"/>
      <c r="IOR1005" s="45"/>
      <c r="IOS1005" s="45"/>
      <c r="IOT1005" s="45"/>
      <c r="IOU1005" s="45"/>
      <c r="IOV1005" s="45"/>
      <c r="IOW1005" s="45"/>
      <c r="IOX1005" s="45"/>
      <c r="IOY1005" s="45"/>
      <c r="IOZ1005" s="45"/>
      <c r="IPA1005" s="45"/>
      <c r="IPB1005" s="45"/>
      <c r="IPC1005" s="45"/>
      <c r="IPD1005" s="45"/>
      <c r="IPE1005" s="45"/>
      <c r="IPF1005" s="45"/>
      <c r="IPG1005" s="45"/>
      <c r="IPH1005" s="45"/>
      <c r="IPI1005" s="45"/>
      <c r="IPJ1005" s="45"/>
      <c r="IPK1005" s="45"/>
      <c r="IPL1005" s="45"/>
      <c r="IPM1005" s="45"/>
      <c r="IPN1005" s="45"/>
      <c r="IPO1005" s="45"/>
      <c r="IPP1005" s="45"/>
      <c r="IPQ1005" s="45"/>
      <c r="IPR1005" s="45"/>
      <c r="IPS1005" s="45"/>
      <c r="IPT1005" s="45"/>
      <c r="IPU1005" s="45"/>
      <c r="IPV1005" s="45"/>
      <c r="IPW1005" s="45"/>
      <c r="IPX1005" s="45"/>
      <c r="IPY1005" s="45"/>
      <c r="IPZ1005" s="45"/>
      <c r="IQA1005" s="45"/>
      <c r="IQB1005" s="45"/>
      <c r="IQC1005" s="45"/>
      <c r="IQD1005" s="45"/>
      <c r="IQE1005" s="45"/>
      <c r="IQF1005" s="45"/>
      <c r="IQG1005" s="45"/>
      <c r="IQH1005" s="45"/>
      <c r="IQI1005" s="45"/>
      <c r="IQJ1005" s="45"/>
      <c r="IQK1005" s="45"/>
      <c r="IQL1005" s="45"/>
      <c r="IQM1005" s="45"/>
      <c r="IQN1005" s="45"/>
      <c r="IQO1005" s="45"/>
      <c r="IQP1005" s="45"/>
      <c r="IQQ1005" s="45"/>
      <c r="IQR1005" s="45"/>
      <c r="IQS1005" s="45"/>
      <c r="IQT1005" s="45"/>
      <c r="IQU1005" s="45"/>
      <c r="IQV1005" s="45"/>
      <c r="IQW1005" s="45"/>
      <c r="IQX1005" s="45"/>
      <c r="IQY1005" s="45"/>
      <c r="IQZ1005" s="45"/>
      <c r="IRA1005" s="45"/>
      <c r="IRB1005" s="45"/>
      <c r="IRC1005" s="45"/>
      <c r="IRD1005" s="45"/>
      <c r="IRE1005" s="45"/>
      <c r="IRF1005" s="45"/>
      <c r="IRG1005" s="45"/>
      <c r="IRH1005" s="45"/>
      <c r="IRI1005" s="45"/>
      <c r="IRJ1005" s="45"/>
      <c r="IRK1005" s="45"/>
      <c r="IRL1005" s="45"/>
      <c r="IRM1005" s="45"/>
      <c r="IRN1005" s="45"/>
      <c r="IRO1005" s="45"/>
      <c r="IRP1005" s="45"/>
      <c r="IRQ1005" s="45"/>
      <c r="IRR1005" s="45"/>
      <c r="IRS1005" s="45"/>
      <c r="IRT1005" s="45"/>
      <c r="IRU1005" s="45"/>
      <c r="IRV1005" s="45"/>
      <c r="IRW1005" s="45"/>
      <c r="IRX1005" s="45"/>
      <c r="IRY1005" s="45"/>
      <c r="IRZ1005" s="45"/>
      <c r="ISA1005" s="45"/>
      <c r="ISB1005" s="45"/>
      <c r="ISC1005" s="45"/>
      <c r="ISD1005" s="45"/>
      <c r="ISE1005" s="45"/>
      <c r="ISF1005" s="45"/>
      <c r="ISG1005" s="45"/>
      <c r="ISH1005" s="45"/>
      <c r="ISI1005" s="45"/>
      <c r="ISJ1005" s="45"/>
      <c r="ISK1005" s="45"/>
      <c r="ISL1005" s="45"/>
      <c r="ISM1005" s="45"/>
      <c r="ISN1005" s="45"/>
      <c r="ISO1005" s="45"/>
      <c r="ISP1005" s="45"/>
      <c r="ISQ1005" s="45"/>
      <c r="ISR1005" s="45"/>
      <c r="ISS1005" s="45"/>
      <c r="IST1005" s="45"/>
      <c r="ISU1005" s="45"/>
      <c r="ISV1005" s="45"/>
      <c r="ISW1005" s="45"/>
      <c r="ISX1005" s="45"/>
      <c r="ISY1005" s="45"/>
      <c r="ISZ1005" s="45"/>
      <c r="ITA1005" s="45"/>
      <c r="ITB1005" s="45"/>
      <c r="ITC1005" s="45"/>
      <c r="ITD1005" s="45"/>
      <c r="ITE1005" s="45"/>
      <c r="ITF1005" s="45"/>
      <c r="ITG1005" s="45"/>
      <c r="ITH1005" s="45"/>
      <c r="ITI1005" s="45"/>
      <c r="ITJ1005" s="45"/>
      <c r="ITK1005" s="45"/>
      <c r="ITL1005" s="45"/>
      <c r="ITM1005" s="45"/>
      <c r="ITN1005" s="45"/>
      <c r="ITO1005" s="45"/>
      <c r="ITP1005" s="45"/>
      <c r="ITQ1005" s="45"/>
      <c r="ITR1005" s="45"/>
      <c r="ITS1005" s="45"/>
      <c r="ITT1005" s="45"/>
      <c r="ITU1005" s="45"/>
      <c r="ITV1005" s="45"/>
      <c r="ITW1005" s="45"/>
      <c r="ITX1005" s="45"/>
      <c r="ITY1005" s="45"/>
      <c r="ITZ1005" s="45"/>
      <c r="IUA1005" s="45"/>
      <c r="IUB1005" s="45"/>
      <c r="IUC1005" s="45"/>
      <c r="IUD1005" s="45"/>
      <c r="IUE1005" s="45"/>
      <c r="IUF1005" s="45"/>
      <c r="IUG1005" s="45"/>
      <c r="IUH1005" s="45"/>
      <c r="IUI1005" s="45"/>
      <c r="IUJ1005" s="45"/>
      <c r="IUK1005" s="45"/>
      <c r="IUL1005" s="45"/>
      <c r="IUM1005" s="45"/>
      <c r="IUN1005" s="45"/>
      <c r="IUO1005" s="45"/>
      <c r="IUP1005" s="45"/>
      <c r="IUQ1005" s="45"/>
      <c r="IUR1005" s="45"/>
      <c r="IUS1005" s="45"/>
      <c r="IUT1005" s="45"/>
      <c r="IUU1005" s="45"/>
      <c r="IUV1005" s="45"/>
      <c r="IUW1005" s="45"/>
      <c r="IUX1005" s="45"/>
      <c r="IUY1005" s="45"/>
      <c r="IUZ1005" s="45"/>
      <c r="IVA1005" s="45"/>
      <c r="IVB1005" s="45"/>
      <c r="IVC1005" s="45"/>
      <c r="IVD1005" s="45"/>
      <c r="IVE1005" s="45"/>
      <c r="IVF1005" s="45"/>
      <c r="IVG1005" s="45"/>
      <c r="IVH1005" s="45"/>
      <c r="IVI1005" s="45"/>
      <c r="IVJ1005" s="45"/>
      <c r="IVK1005" s="45"/>
      <c r="IVL1005" s="45"/>
      <c r="IVM1005" s="45"/>
      <c r="IVN1005" s="45"/>
      <c r="IVO1005" s="45"/>
      <c r="IVP1005" s="45"/>
      <c r="IVQ1005" s="45"/>
      <c r="IVR1005" s="45"/>
      <c r="IVS1005" s="45"/>
      <c r="IVT1005" s="45"/>
      <c r="IVU1005" s="45"/>
      <c r="IVV1005" s="45"/>
      <c r="IVW1005" s="45"/>
      <c r="IVX1005" s="45"/>
      <c r="IVY1005" s="45"/>
      <c r="IVZ1005" s="45"/>
      <c r="IWA1005" s="45"/>
      <c r="IWB1005" s="45"/>
      <c r="IWC1005" s="45"/>
      <c r="IWD1005" s="45"/>
      <c r="IWE1005" s="45"/>
      <c r="IWF1005" s="45"/>
      <c r="IWG1005" s="45"/>
      <c r="IWH1005" s="45"/>
      <c r="IWI1005" s="45"/>
      <c r="IWJ1005" s="45"/>
      <c r="IWK1005" s="45"/>
      <c r="IWL1005" s="45"/>
      <c r="IWM1005" s="45"/>
      <c r="IWN1005" s="45"/>
      <c r="IWO1005" s="45"/>
      <c r="IWP1005" s="45"/>
      <c r="IWQ1005" s="45"/>
      <c r="IWR1005" s="45"/>
      <c r="IWS1005" s="45"/>
      <c r="IWT1005" s="45"/>
      <c r="IWU1005" s="45"/>
      <c r="IWV1005" s="45"/>
      <c r="IWW1005" s="45"/>
      <c r="IWX1005" s="45"/>
      <c r="IWY1005" s="45"/>
      <c r="IWZ1005" s="45"/>
      <c r="IXA1005" s="45"/>
      <c r="IXB1005" s="45"/>
      <c r="IXC1005" s="45"/>
      <c r="IXD1005" s="45"/>
      <c r="IXE1005" s="45"/>
      <c r="IXF1005" s="45"/>
      <c r="IXG1005" s="45"/>
      <c r="IXH1005" s="45"/>
      <c r="IXI1005" s="45"/>
      <c r="IXJ1005" s="45"/>
      <c r="IXK1005" s="45"/>
      <c r="IXL1005" s="45"/>
      <c r="IXM1005" s="45"/>
      <c r="IXN1005" s="45"/>
      <c r="IXO1005" s="45"/>
      <c r="IXP1005" s="45"/>
      <c r="IXQ1005" s="45"/>
      <c r="IXR1005" s="45"/>
      <c r="IXS1005" s="45"/>
      <c r="IXT1005" s="45"/>
      <c r="IXU1005" s="45"/>
      <c r="IXV1005" s="45"/>
      <c r="IXW1005" s="45"/>
      <c r="IXX1005" s="45"/>
      <c r="IXY1005" s="45"/>
      <c r="IXZ1005" s="45"/>
      <c r="IYA1005" s="45"/>
      <c r="IYB1005" s="45"/>
      <c r="IYC1005" s="45"/>
      <c r="IYD1005" s="45"/>
      <c r="IYE1005" s="45"/>
      <c r="IYF1005" s="45"/>
      <c r="IYG1005" s="45"/>
      <c r="IYH1005" s="45"/>
      <c r="IYI1005" s="45"/>
      <c r="IYJ1005" s="45"/>
      <c r="IYK1005" s="45"/>
      <c r="IYL1005" s="45"/>
      <c r="IYM1005" s="45"/>
      <c r="IYN1005" s="45"/>
      <c r="IYO1005" s="45"/>
      <c r="IYP1005" s="45"/>
      <c r="IYQ1005" s="45"/>
      <c r="IYR1005" s="45"/>
      <c r="IYS1005" s="45"/>
      <c r="IYT1005" s="45"/>
      <c r="IYU1005" s="45"/>
      <c r="IYV1005" s="45"/>
      <c r="IYW1005" s="45"/>
      <c r="IYX1005" s="45"/>
      <c r="IYY1005" s="45"/>
      <c r="IYZ1005" s="45"/>
      <c r="IZA1005" s="45"/>
      <c r="IZB1005" s="45"/>
      <c r="IZC1005" s="45"/>
      <c r="IZD1005" s="45"/>
      <c r="IZE1005" s="45"/>
      <c r="IZF1005" s="45"/>
      <c r="IZG1005" s="45"/>
      <c r="IZH1005" s="45"/>
      <c r="IZI1005" s="45"/>
      <c r="IZJ1005" s="45"/>
      <c r="IZK1005" s="45"/>
      <c r="IZL1005" s="45"/>
      <c r="IZM1005" s="45"/>
      <c r="IZN1005" s="45"/>
      <c r="IZO1005" s="45"/>
      <c r="IZP1005" s="45"/>
      <c r="IZQ1005" s="45"/>
      <c r="IZR1005" s="45"/>
      <c r="IZS1005" s="45"/>
      <c r="IZT1005" s="45"/>
      <c r="IZU1005" s="45"/>
      <c r="IZV1005" s="45"/>
      <c r="IZW1005" s="45"/>
      <c r="IZX1005" s="45"/>
      <c r="IZY1005" s="45"/>
      <c r="IZZ1005" s="45"/>
      <c r="JAA1005" s="45"/>
      <c r="JAB1005" s="45"/>
      <c r="JAC1005" s="45"/>
      <c r="JAD1005" s="45"/>
      <c r="JAE1005" s="45"/>
      <c r="JAF1005" s="45"/>
      <c r="JAG1005" s="45"/>
      <c r="JAH1005" s="45"/>
      <c r="JAI1005" s="45"/>
      <c r="JAJ1005" s="45"/>
      <c r="JAK1005" s="45"/>
      <c r="JAL1005" s="45"/>
      <c r="JAM1005" s="45"/>
      <c r="JAN1005" s="45"/>
      <c r="JAO1005" s="45"/>
      <c r="JAP1005" s="45"/>
      <c r="JAQ1005" s="45"/>
      <c r="JAR1005" s="45"/>
      <c r="JAS1005" s="45"/>
      <c r="JAT1005" s="45"/>
      <c r="JAU1005" s="45"/>
      <c r="JAV1005" s="45"/>
      <c r="JAW1005" s="45"/>
      <c r="JAX1005" s="45"/>
      <c r="JAY1005" s="45"/>
      <c r="JAZ1005" s="45"/>
      <c r="JBA1005" s="45"/>
      <c r="JBB1005" s="45"/>
      <c r="JBC1005" s="45"/>
      <c r="JBD1005" s="45"/>
      <c r="JBE1005" s="45"/>
      <c r="JBF1005" s="45"/>
      <c r="JBG1005" s="45"/>
      <c r="JBH1005" s="45"/>
      <c r="JBI1005" s="45"/>
      <c r="JBJ1005" s="45"/>
      <c r="JBK1005" s="45"/>
      <c r="JBL1005" s="45"/>
      <c r="JBM1005" s="45"/>
      <c r="JBN1005" s="45"/>
      <c r="JBO1005" s="45"/>
      <c r="JBP1005" s="45"/>
      <c r="JBQ1005" s="45"/>
      <c r="JBR1005" s="45"/>
      <c r="JBS1005" s="45"/>
      <c r="JBT1005" s="45"/>
      <c r="JBU1005" s="45"/>
      <c r="JBV1005" s="45"/>
      <c r="JBW1005" s="45"/>
      <c r="JBX1005" s="45"/>
      <c r="JBY1005" s="45"/>
      <c r="JBZ1005" s="45"/>
      <c r="JCA1005" s="45"/>
      <c r="JCB1005" s="45"/>
      <c r="JCC1005" s="45"/>
      <c r="JCD1005" s="45"/>
      <c r="JCE1005" s="45"/>
      <c r="JCF1005" s="45"/>
      <c r="JCG1005" s="45"/>
      <c r="JCH1005" s="45"/>
      <c r="JCI1005" s="45"/>
      <c r="JCJ1005" s="45"/>
      <c r="JCK1005" s="45"/>
      <c r="JCL1005" s="45"/>
      <c r="JCM1005" s="45"/>
      <c r="JCN1005" s="45"/>
      <c r="JCO1005" s="45"/>
      <c r="JCP1005" s="45"/>
      <c r="JCQ1005" s="45"/>
      <c r="JCR1005" s="45"/>
      <c r="JCS1005" s="45"/>
      <c r="JCT1005" s="45"/>
      <c r="JCU1005" s="45"/>
      <c r="JCV1005" s="45"/>
      <c r="JCW1005" s="45"/>
      <c r="JCX1005" s="45"/>
      <c r="JCY1005" s="45"/>
      <c r="JCZ1005" s="45"/>
      <c r="JDA1005" s="45"/>
      <c r="JDB1005" s="45"/>
      <c r="JDC1005" s="45"/>
      <c r="JDD1005" s="45"/>
      <c r="JDE1005" s="45"/>
      <c r="JDF1005" s="45"/>
      <c r="JDG1005" s="45"/>
      <c r="JDH1005" s="45"/>
      <c r="JDI1005" s="45"/>
      <c r="JDJ1005" s="45"/>
      <c r="JDK1005" s="45"/>
      <c r="JDL1005" s="45"/>
      <c r="JDM1005" s="45"/>
      <c r="JDN1005" s="45"/>
      <c r="JDO1005" s="45"/>
      <c r="JDP1005" s="45"/>
      <c r="JDQ1005" s="45"/>
      <c r="JDR1005" s="45"/>
      <c r="JDS1005" s="45"/>
      <c r="JDT1005" s="45"/>
      <c r="JDU1005" s="45"/>
      <c r="JDV1005" s="45"/>
      <c r="JDW1005" s="45"/>
      <c r="JDX1005" s="45"/>
      <c r="JDY1005" s="45"/>
      <c r="JDZ1005" s="45"/>
      <c r="JEA1005" s="45"/>
      <c r="JEB1005" s="45"/>
      <c r="JEC1005" s="45"/>
      <c r="JED1005" s="45"/>
      <c r="JEE1005" s="45"/>
      <c r="JEF1005" s="45"/>
      <c r="JEG1005" s="45"/>
      <c r="JEH1005" s="45"/>
      <c r="JEI1005" s="45"/>
      <c r="JEJ1005" s="45"/>
      <c r="JEK1005" s="45"/>
      <c r="JEL1005" s="45"/>
      <c r="JEM1005" s="45"/>
      <c r="JEN1005" s="45"/>
      <c r="JEO1005" s="45"/>
      <c r="JEP1005" s="45"/>
      <c r="JEQ1005" s="45"/>
      <c r="JER1005" s="45"/>
      <c r="JES1005" s="45"/>
      <c r="JET1005" s="45"/>
      <c r="JEU1005" s="45"/>
      <c r="JEV1005" s="45"/>
      <c r="JEW1005" s="45"/>
      <c r="JEX1005" s="45"/>
      <c r="JEY1005" s="45"/>
      <c r="JEZ1005" s="45"/>
      <c r="JFA1005" s="45"/>
      <c r="JFB1005" s="45"/>
      <c r="JFC1005" s="45"/>
      <c r="JFD1005" s="45"/>
      <c r="JFE1005" s="45"/>
      <c r="JFF1005" s="45"/>
      <c r="JFG1005" s="45"/>
      <c r="JFH1005" s="45"/>
      <c r="JFI1005" s="45"/>
      <c r="JFJ1005" s="45"/>
      <c r="JFK1005" s="45"/>
      <c r="JFL1005" s="45"/>
      <c r="JFM1005" s="45"/>
      <c r="JFN1005" s="45"/>
      <c r="JFO1005" s="45"/>
      <c r="JFP1005" s="45"/>
      <c r="JFQ1005" s="45"/>
      <c r="JFR1005" s="45"/>
      <c r="JFS1005" s="45"/>
      <c r="JFT1005" s="45"/>
      <c r="JFU1005" s="45"/>
      <c r="JFV1005" s="45"/>
      <c r="JFW1005" s="45"/>
      <c r="JFX1005" s="45"/>
      <c r="JFY1005" s="45"/>
      <c r="JFZ1005" s="45"/>
      <c r="JGA1005" s="45"/>
      <c r="JGB1005" s="45"/>
      <c r="JGC1005" s="45"/>
      <c r="JGD1005" s="45"/>
      <c r="JGE1005" s="45"/>
      <c r="JGF1005" s="45"/>
      <c r="JGG1005" s="45"/>
      <c r="JGH1005" s="45"/>
      <c r="JGI1005" s="45"/>
      <c r="JGJ1005" s="45"/>
      <c r="JGK1005" s="45"/>
      <c r="JGL1005" s="45"/>
      <c r="JGM1005" s="45"/>
      <c r="JGN1005" s="45"/>
      <c r="JGO1005" s="45"/>
      <c r="JGP1005" s="45"/>
      <c r="JGQ1005" s="45"/>
      <c r="JGR1005" s="45"/>
      <c r="JGS1005" s="45"/>
      <c r="JGT1005" s="45"/>
      <c r="JGU1005" s="45"/>
      <c r="JGV1005" s="45"/>
      <c r="JGW1005" s="45"/>
      <c r="JGX1005" s="45"/>
      <c r="JGY1005" s="45"/>
      <c r="JGZ1005" s="45"/>
      <c r="JHA1005" s="45"/>
      <c r="JHB1005" s="45"/>
      <c r="JHC1005" s="45"/>
      <c r="JHD1005" s="45"/>
      <c r="JHE1005" s="45"/>
      <c r="JHF1005" s="45"/>
      <c r="JHG1005" s="45"/>
      <c r="JHH1005" s="45"/>
      <c r="JHI1005" s="45"/>
      <c r="JHJ1005" s="45"/>
      <c r="JHK1005" s="45"/>
      <c r="JHL1005" s="45"/>
      <c r="JHM1005" s="45"/>
      <c r="JHN1005" s="45"/>
      <c r="JHO1005" s="45"/>
      <c r="JHP1005" s="45"/>
      <c r="JHQ1005" s="45"/>
      <c r="JHR1005" s="45"/>
      <c r="JHS1005" s="45"/>
      <c r="JHT1005" s="45"/>
      <c r="JHU1005" s="45"/>
      <c r="JHV1005" s="45"/>
      <c r="JHW1005" s="45"/>
      <c r="JHX1005" s="45"/>
      <c r="JHY1005" s="45"/>
      <c r="JHZ1005" s="45"/>
      <c r="JIA1005" s="45"/>
      <c r="JIB1005" s="45"/>
      <c r="JIC1005" s="45"/>
      <c r="JID1005" s="45"/>
      <c r="JIE1005" s="45"/>
      <c r="JIF1005" s="45"/>
      <c r="JIG1005" s="45"/>
      <c r="JIH1005" s="45"/>
      <c r="JII1005" s="45"/>
      <c r="JIJ1005" s="45"/>
      <c r="JIK1005" s="45"/>
      <c r="JIL1005" s="45"/>
      <c r="JIM1005" s="45"/>
      <c r="JIN1005" s="45"/>
      <c r="JIO1005" s="45"/>
      <c r="JIP1005" s="45"/>
      <c r="JIQ1005" s="45"/>
      <c r="JIR1005" s="45"/>
      <c r="JIS1005" s="45"/>
      <c r="JIT1005" s="45"/>
      <c r="JIU1005" s="45"/>
      <c r="JIV1005" s="45"/>
      <c r="JIW1005" s="45"/>
      <c r="JIX1005" s="45"/>
      <c r="JIY1005" s="45"/>
      <c r="JIZ1005" s="45"/>
      <c r="JJA1005" s="45"/>
      <c r="JJB1005" s="45"/>
      <c r="JJC1005" s="45"/>
      <c r="JJD1005" s="45"/>
      <c r="JJE1005" s="45"/>
      <c r="JJF1005" s="45"/>
      <c r="JJG1005" s="45"/>
      <c r="JJH1005" s="45"/>
      <c r="JJI1005" s="45"/>
      <c r="JJJ1005" s="45"/>
      <c r="JJK1005" s="45"/>
      <c r="JJL1005" s="45"/>
      <c r="JJM1005" s="45"/>
      <c r="JJN1005" s="45"/>
      <c r="JJO1005" s="45"/>
      <c r="JJP1005" s="45"/>
      <c r="JJQ1005" s="45"/>
      <c r="JJR1005" s="45"/>
      <c r="JJS1005" s="45"/>
      <c r="JJT1005" s="45"/>
      <c r="JJU1005" s="45"/>
      <c r="JJV1005" s="45"/>
      <c r="JJW1005" s="45"/>
      <c r="JJX1005" s="45"/>
      <c r="JJY1005" s="45"/>
      <c r="JJZ1005" s="45"/>
      <c r="JKA1005" s="45"/>
      <c r="JKB1005" s="45"/>
      <c r="JKC1005" s="45"/>
      <c r="JKD1005" s="45"/>
      <c r="JKE1005" s="45"/>
      <c r="JKF1005" s="45"/>
      <c r="JKG1005" s="45"/>
      <c r="JKH1005" s="45"/>
      <c r="JKI1005" s="45"/>
      <c r="JKJ1005" s="45"/>
      <c r="JKK1005" s="45"/>
      <c r="JKL1005" s="45"/>
      <c r="JKM1005" s="45"/>
      <c r="JKN1005" s="45"/>
      <c r="JKO1005" s="45"/>
      <c r="JKP1005" s="45"/>
      <c r="JKQ1005" s="45"/>
      <c r="JKR1005" s="45"/>
      <c r="JKS1005" s="45"/>
      <c r="JKT1005" s="45"/>
      <c r="JKU1005" s="45"/>
      <c r="JKV1005" s="45"/>
      <c r="JKW1005" s="45"/>
      <c r="JKX1005" s="45"/>
      <c r="JKY1005" s="45"/>
      <c r="JKZ1005" s="45"/>
      <c r="JLA1005" s="45"/>
      <c r="JLB1005" s="45"/>
      <c r="JLC1005" s="45"/>
      <c r="JLD1005" s="45"/>
      <c r="JLE1005" s="45"/>
      <c r="JLF1005" s="45"/>
      <c r="JLG1005" s="45"/>
      <c r="JLH1005" s="45"/>
      <c r="JLI1005" s="45"/>
      <c r="JLJ1005" s="45"/>
      <c r="JLK1005" s="45"/>
      <c r="JLL1005" s="45"/>
      <c r="JLM1005" s="45"/>
      <c r="JLN1005" s="45"/>
      <c r="JLO1005" s="45"/>
      <c r="JLP1005" s="45"/>
      <c r="JLQ1005" s="45"/>
      <c r="JLR1005" s="45"/>
      <c r="JLS1005" s="45"/>
      <c r="JLT1005" s="45"/>
      <c r="JLU1005" s="45"/>
      <c r="JLV1005" s="45"/>
      <c r="JLW1005" s="45"/>
      <c r="JLX1005" s="45"/>
      <c r="JLY1005" s="45"/>
      <c r="JLZ1005" s="45"/>
      <c r="JMA1005" s="45"/>
      <c r="JMB1005" s="45"/>
      <c r="JMC1005" s="45"/>
      <c r="JMD1005" s="45"/>
      <c r="JME1005" s="45"/>
      <c r="JMF1005" s="45"/>
      <c r="JMG1005" s="45"/>
      <c r="JMH1005" s="45"/>
      <c r="JMI1005" s="45"/>
      <c r="JMJ1005" s="45"/>
      <c r="JMK1005" s="45"/>
      <c r="JML1005" s="45"/>
      <c r="JMM1005" s="45"/>
      <c r="JMN1005" s="45"/>
      <c r="JMO1005" s="45"/>
      <c r="JMP1005" s="45"/>
      <c r="JMQ1005" s="45"/>
      <c r="JMR1005" s="45"/>
      <c r="JMS1005" s="45"/>
      <c r="JMT1005" s="45"/>
      <c r="JMU1005" s="45"/>
      <c r="JMV1005" s="45"/>
      <c r="JMW1005" s="45"/>
      <c r="JMX1005" s="45"/>
      <c r="JMY1005" s="45"/>
      <c r="JMZ1005" s="45"/>
      <c r="JNA1005" s="45"/>
      <c r="JNB1005" s="45"/>
      <c r="JNC1005" s="45"/>
      <c r="JND1005" s="45"/>
      <c r="JNE1005" s="45"/>
      <c r="JNF1005" s="45"/>
      <c r="JNG1005" s="45"/>
      <c r="JNH1005" s="45"/>
      <c r="JNI1005" s="45"/>
      <c r="JNJ1005" s="45"/>
      <c r="JNK1005" s="45"/>
      <c r="JNL1005" s="45"/>
      <c r="JNM1005" s="45"/>
      <c r="JNN1005" s="45"/>
      <c r="JNO1005" s="45"/>
      <c r="JNP1005" s="45"/>
      <c r="JNQ1005" s="45"/>
      <c r="JNR1005" s="45"/>
      <c r="JNS1005" s="45"/>
      <c r="JNT1005" s="45"/>
      <c r="JNU1005" s="45"/>
      <c r="JNV1005" s="45"/>
      <c r="JNW1005" s="45"/>
      <c r="JNX1005" s="45"/>
      <c r="JNY1005" s="45"/>
      <c r="JNZ1005" s="45"/>
      <c r="JOA1005" s="45"/>
      <c r="JOB1005" s="45"/>
      <c r="JOC1005" s="45"/>
      <c r="JOD1005" s="45"/>
      <c r="JOE1005" s="45"/>
      <c r="JOF1005" s="45"/>
      <c r="JOG1005" s="45"/>
      <c r="JOH1005" s="45"/>
      <c r="JOI1005" s="45"/>
      <c r="JOJ1005" s="45"/>
      <c r="JOK1005" s="45"/>
      <c r="JOL1005" s="45"/>
      <c r="JOM1005" s="45"/>
      <c r="JON1005" s="45"/>
      <c r="JOO1005" s="45"/>
      <c r="JOP1005" s="45"/>
      <c r="JOQ1005" s="45"/>
      <c r="JOR1005" s="45"/>
      <c r="JOS1005" s="45"/>
      <c r="JOT1005" s="45"/>
      <c r="JOU1005" s="45"/>
      <c r="JOV1005" s="45"/>
      <c r="JOW1005" s="45"/>
      <c r="JOX1005" s="45"/>
      <c r="JOY1005" s="45"/>
      <c r="JOZ1005" s="45"/>
      <c r="JPA1005" s="45"/>
      <c r="JPB1005" s="45"/>
      <c r="JPC1005" s="45"/>
      <c r="JPD1005" s="45"/>
      <c r="JPE1005" s="45"/>
      <c r="JPF1005" s="45"/>
      <c r="JPG1005" s="45"/>
      <c r="JPH1005" s="45"/>
      <c r="JPI1005" s="45"/>
      <c r="JPJ1005" s="45"/>
      <c r="JPK1005" s="45"/>
      <c r="JPL1005" s="45"/>
      <c r="JPM1005" s="45"/>
      <c r="JPN1005" s="45"/>
      <c r="JPO1005" s="45"/>
      <c r="JPP1005" s="45"/>
      <c r="JPQ1005" s="45"/>
      <c r="JPR1005" s="45"/>
      <c r="JPS1005" s="45"/>
      <c r="JPT1005" s="45"/>
      <c r="JPU1005" s="45"/>
      <c r="JPV1005" s="45"/>
      <c r="JPW1005" s="45"/>
      <c r="JPX1005" s="45"/>
      <c r="JPY1005" s="45"/>
      <c r="JPZ1005" s="45"/>
      <c r="JQA1005" s="45"/>
      <c r="JQB1005" s="45"/>
      <c r="JQC1005" s="45"/>
      <c r="JQD1005" s="45"/>
      <c r="JQE1005" s="45"/>
      <c r="JQF1005" s="45"/>
      <c r="JQG1005" s="45"/>
      <c r="JQH1005" s="45"/>
      <c r="JQI1005" s="45"/>
      <c r="JQJ1005" s="45"/>
      <c r="JQK1005" s="45"/>
      <c r="JQL1005" s="45"/>
      <c r="JQM1005" s="45"/>
      <c r="JQN1005" s="45"/>
      <c r="JQO1005" s="45"/>
      <c r="JQP1005" s="45"/>
      <c r="JQQ1005" s="45"/>
      <c r="JQR1005" s="45"/>
      <c r="JQS1005" s="45"/>
      <c r="JQT1005" s="45"/>
      <c r="JQU1005" s="45"/>
      <c r="JQV1005" s="45"/>
      <c r="JQW1005" s="45"/>
      <c r="JQX1005" s="45"/>
      <c r="JQY1005" s="45"/>
      <c r="JQZ1005" s="45"/>
      <c r="JRA1005" s="45"/>
      <c r="JRB1005" s="45"/>
      <c r="JRC1005" s="45"/>
      <c r="JRD1005" s="45"/>
      <c r="JRE1005" s="45"/>
      <c r="JRF1005" s="45"/>
      <c r="JRG1005" s="45"/>
      <c r="JRH1005" s="45"/>
      <c r="JRI1005" s="45"/>
      <c r="JRJ1005" s="45"/>
      <c r="JRK1005" s="45"/>
      <c r="JRL1005" s="45"/>
      <c r="JRM1005" s="45"/>
      <c r="JRN1005" s="45"/>
      <c r="JRO1005" s="45"/>
      <c r="JRP1005" s="45"/>
      <c r="JRQ1005" s="45"/>
      <c r="JRR1005" s="45"/>
      <c r="JRS1005" s="45"/>
      <c r="JRT1005" s="45"/>
      <c r="JRU1005" s="45"/>
      <c r="JRV1005" s="45"/>
      <c r="JRW1005" s="45"/>
      <c r="JRX1005" s="45"/>
      <c r="JRY1005" s="45"/>
      <c r="JRZ1005" s="45"/>
      <c r="JSA1005" s="45"/>
      <c r="JSB1005" s="45"/>
      <c r="JSC1005" s="45"/>
      <c r="JSD1005" s="45"/>
      <c r="JSE1005" s="45"/>
      <c r="JSF1005" s="45"/>
      <c r="JSG1005" s="45"/>
      <c r="JSH1005" s="45"/>
      <c r="JSI1005" s="45"/>
      <c r="JSJ1005" s="45"/>
      <c r="JSK1005" s="45"/>
      <c r="JSL1005" s="45"/>
      <c r="JSM1005" s="45"/>
      <c r="JSN1005" s="45"/>
      <c r="JSO1005" s="45"/>
      <c r="JSP1005" s="45"/>
      <c r="JSQ1005" s="45"/>
      <c r="JSR1005" s="45"/>
      <c r="JSS1005" s="45"/>
      <c r="JST1005" s="45"/>
      <c r="JSU1005" s="45"/>
      <c r="JSV1005" s="45"/>
      <c r="JSW1005" s="45"/>
      <c r="JSX1005" s="45"/>
      <c r="JSY1005" s="45"/>
      <c r="JSZ1005" s="45"/>
      <c r="JTA1005" s="45"/>
      <c r="JTB1005" s="45"/>
      <c r="JTC1005" s="45"/>
      <c r="JTD1005" s="45"/>
      <c r="JTE1005" s="45"/>
      <c r="JTF1005" s="45"/>
      <c r="JTG1005" s="45"/>
      <c r="JTH1005" s="45"/>
      <c r="JTI1005" s="45"/>
      <c r="JTJ1005" s="45"/>
      <c r="JTK1005" s="45"/>
      <c r="JTL1005" s="45"/>
      <c r="JTM1005" s="45"/>
      <c r="JTN1005" s="45"/>
      <c r="JTO1005" s="45"/>
      <c r="JTP1005" s="45"/>
      <c r="JTQ1005" s="45"/>
      <c r="JTR1005" s="45"/>
      <c r="JTS1005" s="45"/>
      <c r="JTT1005" s="45"/>
      <c r="JTU1005" s="45"/>
      <c r="JTV1005" s="45"/>
      <c r="JTW1005" s="45"/>
      <c r="JTX1005" s="45"/>
      <c r="JTY1005" s="45"/>
      <c r="JTZ1005" s="45"/>
      <c r="JUA1005" s="45"/>
      <c r="JUB1005" s="45"/>
      <c r="JUC1005" s="45"/>
      <c r="JUD1005" s="45"/>
      <c r="JUE1005" s="45"/>
      <c r="JUF1005" s="45"/>
      <c r="JUG1005" s="45"/>
      <c r="JUH1005" s="45"/>
      <c r="JUI1005" s="45"/>
      <c r="JUJ1005" s="45"/>
      <c r="JUK1005" s="45"/>
      <c r="JUL1005" s="45"/>
      <c r="JUM1005" s="45"/>
      <c r="JUN1005" s="45"/>
      <c r="JUO1005" s="45"/>
      <c r="JUP1005" s="45"/>
      <c r="JUQ1005" s="45"/>
      <c r="JUR1005" s="45"/>
      <c r="JUS1005" s="45"/>
      <c r="JUT1005" s="45"/>
      <c r="JUU1005" s="45"/>
      <c r="JUV1005" s="45"/>
      <c r="JUW1005" s="45"/>
      <c r="JUX1005" s="45"/>
      <c r="JUY1005" s="45"/>
      <c r="JUZ1005" s="45"/>
      <c r="JVA1005" s="45"/>
      <c r="JVB1005" s="45"/>
      <c r="JVC1005" s="45"/>
      <c r="JVD1005" s="45"/>
      <c r="JVE1005" s="45"/>
      <c r="JVF1005" s="45"/>
      <c r="JVG1005" s="45"/>
      <c r="JVH1005" s="45"/>
      <c r="JVI1005" s="45"/>
      <c r="JVJ1005" s="45"/>
      <c r="JVK1005" s="45"/>
      <c r="JVL1005" s="45"/>
      <c r="JVM1005" s="45"/>
      <c r="JVN1005" s="45"/>
      <c r="JVO1005" s="45"/>
      <c r="JVP1005" s="45"/>
      <c r="JVQ1005" s="45"/>
      <c r="JVR1005" s="45"/>
      <c r="JVS1005" s="45"/>
      <c r="JVT1005" s="45"/>
      <c r="JVU1005" s="45"/>
      <c r="JVV1005" s="45"/>
      <c r="JVW1005" s="45"/>
      <c r="JVX1005" s="45"/>
      <c r="JVY1005" s="45"/>
      <c r="JVZ1005" s="45"/>
      <c r="JWA1005" s="45"/>
      <c r="JWB1005" s="45"/>
      <c r="JWC1005" s="45"/>
      <c r="JWD1005" s="45"/>
      <c r="JWE1005" s="45"/>
      <c r="JWF1005" s="45"/>
      <c r="JWG1005" s="45"/>
      <c r="JWH1005" s="45"/>
      <c r="JWI1005" s="45"/>
      <c r="JWJ1005" s="45"/>
      <c r="JWK1005" s="45"/>
      <c r="JWL1005" s="45"/>
      <c r="JWM1005" s="45"/>
      <c r="JWN1005" s="45"/>
      <c r="JWO1005" s="45"/>
      <c r="JWP1005" s="45"/>
      <c r="JWQ1005" s="45"/>
      <c r="JWR1005" s="45"/>
      <c r="JWS1005" s="45"/>
      <c r="JWT1005" s="45"/>
      <c r="JWU1005" s="45"/>
      <c r="JWV1005" s="45"/>
      <c r="JWW1005" s="45"/>
      <c r="JWX1005" s="45"/>
      <c r="JWY1005" s="45"/>
      <c r="JWZ1005" s="45"/>
      <c r="JXA1005" s="45"/>
      <c r="JXB1005" s="45"/>
      <c r="JXC1005" s="45"/>
      <c r="JXD1005" s="45"/>
      <c r="JXE1005" s="45"/>
      <c r="JXF1005" s="45"/>
      <c r="JXG1005" s="45"/>
      <c r="JXH1005" s="45"/>
      <c r="JXI1005" s="45"/>
      <c r="JXJ1005" s="45"/>
      <c r="JXK1005" s="45"/>
      <c r="JXL1005" s="45"/>
      <c r="JXM1005" s="45"/>
      <c r="JXN1005" s="45"/>
      <c r="JXO1005" s="45"/>
      <c r="JXP1005" s="45"/>
      <c r="JXQ1005" s="45"/>
      <c r="JXR1005" s="45"/>
      <c r="JXS1005" s="45"/>
      <c r="JXT1005" s="45"/>
      <c r="JXU1005" s="45"/>
      <c r="JXV1005" s="45"/>
      <c r="JXW1005" s="45"/>
      <c r="JXX1005" s="45"/>
      <c r="JXY1005" s="45"/>
      <c r="JXZ1005" s="45"/>
      <c r="JYA1005" s="45"/>
      <c r="JYB1005" s="45"/>
      <c r="JYC1005" s="45"/>
      <c r="JYD1005" s="45"/>
      <c r="JYE1005" s="45"/>
      <c r="JYF1005" s="45"/>
      <c r="JYG1005" s="45"/>
      <c r="JYH1005" s="45"/>
      <c r="JYI1005" s="45"/>
      <c r="JYJ1005" s="45"/>
      <c r="JYK1005" s="45"/>
      <c r="JYL1005" s="45"/>
      <c r="JYM1005" s="45"/>
      <c r="JYN1005" s="45"/>
      <c r="JYO1005" s="45"/>
      <c r="JYP1005" s="45"/>
      <c r="JYQ1005" s="45"/>
      <c r="JYR1005" s="45"/>
      <c r="JYS1005" s="45"/>
      <c r="JYT1005" s="45"/>
      <c r="JYU1005" s="45"/>
      <c r="JYV1005" s="45"/>
      <c r="JYW1005" s="45"/>
      <c r="JYX1005" s="45"/>
      <c r="JYY1005" s="45"/>
      <c r="JYZ1005" s="45"/>
      <c r="JZA1005" s="45"/>
      <c r="JZB1005" s="45"/>
      <c r="JZC1005" s="45"/>
      <c r="JZD1005" s="45"/>
      <c r="JZE1005" s="45"/>
      <c r="JZF1005" s="45"/>
      <c r="JZG1005" s="45"/>
      <c r="JZH1005" s="45"/>
      <c r="JZI1005" s="45"/>
      <c r="JZJ1005" s="45"/>
      <c r="JZK1005" s="45"/>
      <c r="JZL1005" s="45"/>
      <c r="JZM1005" s="45"/>
      <c r="JZN1005" s="45"/>
      <c r="JZO1005" s="45"/>
      <c r="JZP1005" s="45"/>
      <c r="JZQ1005" s="45"/>
      <c r="JZR1005" s="45"/>
      <c r="JZS1005" s="45"/>
      <c r="JZT1005" s="45"/>
      <c r="JZU1005" s="45"/>
      <c r="JZV1005" s="45"/>
      <c r="JZW1005" s="45"/>
      <c r="JZX1005" s="45"/>
      <c r="JZY1005" s="45"/>
      <c r="JZZ1005" s="45"/>
      <c r="KAA1005" s="45"/>
      <c r="KAB1005" s="45"/>
      <c r="KAC1005" s="45"/>
      <c r="KAD1005" s="45"/>
      <c r="KAE1005" s="45"/>
      <c r="KAF1005" s="45"/>
      <c r="KAG1005" s="45"/>
      <c r="KAH1005" s="45"/>
      <c r="KAI1005" s="45"/>
      <c r="KAJ1005" s="45"/>
      <c r="KAK1005" s="45"/>
      <c r="KAL1005" s="45"/>
      <c r="KAM1005" s="45"/>
      <c r="KAN1005" s="45"/>
      <c r="KAO1005" s="45"/>
      <c r="KAP1005" s="45"/>
      <c r="KAQ1005" s="45"/>
      <c r="KAR1005" s="45"/>
      <c r="KAS1005" s="45"/>
      <c r="KAT1005" s="45"/>
      <c r="KAU1005" s="45"/>
      <c r="KAV1005" s="45"/>
      <c r="KAW1005" s="45"/>
      <c r="KAX1005" s="45"/>
      <c r="KAY1005" s="45"/>
      <c r="KAZ1005" s="45"/>
      <c r="KBA1005" s="45"/>
      <c r="KBB1005" s="45"/>
      <c r="KBC1005" s="45"/>
      <c r="KBD1005" s="45"/>
      <c r="KBE1005" s="45"/>
      <c r="KBF1005" s="45"/>
      <c r="KBG1005" s="45"/>
      <c r="KBH1005" s="45"/>
      <c r="KBI1005" s="45"/>
      <c r="KBJ1005" s="45"/>
      <c r="KBK1005" s="45"/>
      <c r="KBL1005" s="45"/>
      <c r="KBM1005" s="45"/>
      <c r="KBN1005" s="45"/>
      <c r="KBO1005" s="45"/>
      <c r="KBP1005" s="45"/>
      <c r="KBQ1005" s="45"/>
      <c r="KBR1005" s="45"/>
      <c r="KBS1005" s="45"/>
      <c r="KBT1005" s="45"/>
      <c r="KBU1005" s="45"/>
      <c r="KBV1005" s="45"/>
      <c r="KBW1005" s="45"/>
      <c r="KBX1005" s="45"/>
      <c r="KBY1005" s="45"/>
      <c r="KBZ1005" s="45"/>
      <c r="KCA1005" s="45"/>
      <c r="KCB1005" s="45"/>
      <c r="KCC1005" s="45"/>
      <c r="KCD1005" s="45"/>
      <c r="KCE1005" s="45"/>
      <c r="KCF1005" s="45"/>
      <c r="KCG1005" s="45"/>
      <c r="KCH1005" s="45"/>
      <c r="KCI1005" s="45"/>
      <c r="KCJ1005" s="45"/>
      <c r="KCK1005" s="45"/>
      <c r="KCL1005" s="45"/>
      <c r="KCM1005" s="45"/>
      <c r="KCN1005" s="45"/>
      <c r="KCO1005" s="45"/>
      <c r="KCP1005" s="45"/>
      <c r="KCQ1005" s="45"/>
      <c r="KCR1005" s="45"/>
      <c r="KCS1005" s="45"/>
      <c r="KCT1005" s="45"/>
      <c r="KCU1005" s="45"/>
      <c r="KCV1005" s="45"/>
      <c r="KCW1005" s="45"/>
      <c r="KCX1005" s="45"/>
      <c r="KCY1005" s="45"/>
      <c r="KCZ1005" s="45"/>
      <c r="KDA1005" s="45"/>
      <c r="KDB1005" s="45"/>
      <c r="KDC1005" s="45"/>
      <c r="KDD1005" s="45"/>
      <c r="KDE1005" s="45"/>
      <c r="KDF1005" s="45"/>
      <c r="KDG1005" s="45"/>
      <c r="KDH1005" s="45"/>
      <c r="KDI1005" s="45"/>
      <c r="KDJ1005" s="45"/>
      <c r="KDK1005" s="45"/>
      <c r="KDL1005" s="45"/>
      <c r="KDM1005" s="45"/>
      <c r="KDN1005" s="45"/>
      <c r="KDO1005" s="45"/>
      <c r="KDP1005" s="45"/>
      <c r="KDQ1005" s="45"/>
      <c r="KDR1005" s="45"/>
      <c r="KDS1005" s="45"/>
      <c r="KDT1005" s="45"/>
      <c r="KDU1005" s="45"/>
      <c r="KDV1005" s="45"/>
      <c r="KDW1005" s="45"/>
      <c r="KDX1005" s="45"/>
      <c r="KDY1005" s="45"/>
      <c r="KDZ1005" s="45"/>
      <c r="KEA1005" s="45"/>
      <c r="KEB1005" s="45"/>
      <c r="KEC1005" s="45"/>
      <c r="KED1005" s="45"/>
      <c r="KEE1005" s="45"/>
      <c r="KEF1005" s="45"/>
      <c r="KEG1005" s="45"/>
      <c r="KEH1005" s="45"/>
      <c r="KEI1005" s="45"/>
      <c r="KEJ1005" s="45"/>
      <c r="KEK1005" s="45"/>
      <c r="KEL1005" s="45"/>
      <c r="KEM1005" s="45"/>
      <c r="KEN1005" s="45"/>
      <c r="KEO1005" s="45"/>
      <c r="KEP1005" s="45"/>
      <c r="KEQ1005" s="45"/>
      <c r="KER1005" s="45"/>
      <c r="KES1005" s="45"/>
      <c r="KET1005" s="45"/>
      <c r="KEU1005" s="45"/>
      <c r="KEV1005" s="45"/>
      <c r="KEW1005" s="45"/>
      <c r="KEX1005" s="45"/>
      <c r="KEY1005" s="45"/>
      <c r="KEZ1005" s="45"/>
      <c r="KFA1005" s="45"/>
      <c r="KFB1005" s="45"/>
      <c r="KFC1005" s="45"/>
      <c r="KFD1005" s="45"/>
      <c r="KFE1005" s="45"/>
      <c r="KFF1005" s="45"/>
      <c r="KFG1005" s="45"/>
      <c r="KFH1005" s="45"/>
      <c r="KFI1005" s="45"/>
      <c r="KFJ1005" s="45"/>
      <c r="KFK1005" s="45"/>
      <c r="KFL1005" s="45"/>
      <c r="KFM1005" s="45"/>
      <c r="KFN1005" s="45"/>
      <c r="KFO1005" s="45"/>
      <c r="KFP1005" s="45"/>
      <c r="KFQ1005" s="45"/>
      <c r="KFR1005" s="45"/>
      <c r="KFS1005" s="45"/>
      <c r="KFT1005" s="45"/>
      <c r="KFU1005" s="45"/>
      <c r="KFV1005" s="45"/>
      <c r="KFW1005" s="45"/>
      <c r="KFX1005" s="45"/>
      <c r="KFY1005" s="45"/>
      <c r="KFZ1005" s="45"/>
      <c r="KGA1005" s="45"/>
      <c r="KGB1005" s="45"/>
      <c r="KGC1005" s="45"/>
      <c r="KGD1005" s="45"/>
      <c r="KGE1005" s="45"/>
      <c r="KGF1005" s="45"/>
      <c r="KGG1005" s="45"/>
      <c r="KGH1005" s="45"/>
      <c r="KGI1005" s="45"/>
      <c r="KGJ1005" s="45"/>
      <c r="KGK1005" s="45"/>
      <c r="KGL1005" s="45"/>
      <c r="KGM1005" s="45"/>
      <c r="KGN1005" s="45"/>
      <c r="KGO1005" s="45"/>
      <c r="KGP1005" s="45"/>
      <c r="KGQ1005" s="45"/>
      <c r="KGR1005" s="45"/>
      <c r="KGS1005" s="45"/>
      <c r="KGT1005" s="45"/>
      <c r="KGU1005" s="45"/>
      <c r="KGV1005" s="45"/>
      <c r="KGW1005" s="45"/>
      <c r="KGX1005" s="45"/>
      <c r="KGY1005" s="45"/>
      <c r="KGZ1005" s="45"/>
      <c r="KHA1005" s="45"/>
      <c r="KHB1005" s="45"/>
      <c r="KHC1005" s="45"/>
      <c r="KHD1005" s="45"/>
      <c r="KHE1005" s="45"/>
      <c r="KHF1005" s="45"/>
      <c r="KHG1005" s="45"/>
      <c r="KHH1005" s="45"/>
      <c r="KHI1005" s="45"/>
      <c r="KHJ1005" s="45"/>
      <c r="KHK1005" s="45"/>
      <c r="KHL1005" s="45"/>
      <c r="KHM1005" s="45"/>
      <c r="KHN1005" s="45"/>
      <c r="KHO1005" s="45"/>
      <c r="KHP1005" s="45"/>
      <c r="KHQ1005" s="45"/>
      <c r="KHR1005" s="45"/>
      <c r="KHS1005" s="45"/>
      <c r="KHT1005" s="45"/>
      <c r="KHU1005" s="45"/>
      <c r="KHV1005" s="45"/>
      <c r="KHW1005" s="45"/>
      <c r="KHX1005" s="45"/>
      <c r="KHY1005" s="45"/>
      <c r="KHZ1005" s="45"/>
      <c r="KIA1005" s="45"/>
      <c r="KIB1005" s="45"/>
      <c r="KIC1005" s="45"/>
      <c r="KID1005" s="45"/>
      <c r="KIE1005" s="45"/>
      <c r="KIF1005" s="45"/>
      <c r="KIG1005" s="45"/>
      <c r="KIH1005" s="45"/>
      <c r="KII1005" s="45"/>
      <c r="KIJ1005" s="45"/>
      <c r="KIK1005" s="45"/>
      <c r="KIL1005" s="45"/>
      <c r="KIM1005" s="45"/>
      <c r="KIN1005" s="45"/>
      <c r="KIO1005" s="45"/>
      <c r="KIP1005" s="45"/>
      <c r="KIQ1005" s="45"/>
      <c r="KIR1005" s="45"/>
      <c r="KIS1005" s="45"/>
      <c r="KIT1005" s="45"/>
      <c r="KIU1005" s="45"/>
      <c r="KIV1005" s="45"/>
      <c r="KIW1005" s="45"/>
      <c r="KIX1005" s="45"/>
      <c r="KIY1005" s="45"/>
      <c r="KIZ1005" s="45"/>
      <c r="KJA1005" s="45"/>
      <c r="KJB1005" s="45"/>
      <c r="KJC1005" s="45"/>
      <c r="KJD1005" s="45"/>
      <c r="KJE1005" s="45"/>
      <c r="KJF1005" s="45"/>
      <c r="KJG1005" s="45"/>
      <c r="KJH1005" s="45"/>
      <c r="KJI1005" s="45"/>
      <c r="KJJ1005" s="45"/>
      <c r="KJK1005" s="45"/>
      <c r="KJL1005" s="45"/>
      <c r="KJM1005" s="45"/>
      <c r="KJN1005" s="45"/>
      <c r="KJO1005" s="45"/>
      <c r="KJP1005" s="45"/>
      <c r="KJQ1005" s="45"/>
      <c r="KJR1005" s="45"/>
      <c r="KJS1005" s="45"/>
      <c r="KJT1005" s="45"/>
      <c r="KJU1005" s="45"/>
      <c r="KJV1005" s="45"/>
      <c r="KJW1005" s="45"/>
      <c r="KJX1005" s="45"/>
      <c r="KJY1005" s="45"/>
      <c r="KJZ1005" s="45"/>
      <c r="KKA1005" s="45"/>
      <c r="KKB1005" s="45"/>
      <c r="KKC1005" s="45"/>
      <c r="KKD1005" s="45"/>
      <c r="KKE1005" s="45"/>
      <c r="KKF1005" s="45"/>
      <c r="KKG1005" s="45"/>
      <c r="KKH1005" s="45"/>
      <c r="KKI1005" s="45"/>
      <c r="KKJ1005" s="45"/>
      <c r="KKK1005" s="45"/>
      <c r="KKL1005" s="45"/>
      <c r="KKM1005" s="45"/>
      <c r="KKN1005" s="45"/>
      <c r="KKO1005" s="45"/>
      <c r="KKP1005" s="45"/>
      <c r="KKQ1005" s="45"/>
      <c r="KKR1005" s="45"/>
      <c r="KKS1005" s="45"/>
      <c r="KKT1005" s="45"/>
      <c r="KKU1005" s="45"/>
      <c r="KKV1005" s="45"/>
      <c r="KKW1005" s="45"/>
      <c r="KKX1005" s="45"/>
      <c r="KKY1005" s="45"/>
      <c r="KKZ1005" s="45"/>
      <c r="KLA1005" s="45"/>
      <c r="KLB1005" s="45"/>
      <c r="KLC1005" s="45"/>
      <c r="KLD1005" s="45"/>
      <c r="KLE1005" s="45"/>
      <c r="KLF1005" s="45"/>
      <c r="KLG1005" s="45"/>
      <c r="KLH1005" s="45"/>
      <c r="KLI1005" s="45"/>
      <c r="KLJ1005" s="45"/>
      <c r="KLK1005" s="45"/>
      <c r="KLL1005" s="45"/>
      <c r="KLM1005" s="45"/>
      <c r="KLN1005" s="45"/>
      <c r="KLO1005" s="45"/>
      <c r="KLP1005" s="45"/>
      <c r="KLQ1005" s="45"/>
      <c r="KLR1005" s="45"/>
      <c r="KLS1005" s="45"/>
      <c r="KLT1005" s="45"/>
      <c r="KLU1005" s="45"/>
      <c r="KLV1005" s="45"/>
      <c r="KLW1005" s="45"/>
      <c r="KLX1005" s="45"/>
      <c r="KLY1005" s="45"/>
      <c r="KLZ1005" s="45"/>
      <c r="KMA1005" s="45"/>
      <c r="KMB1005" s="45"/>
      <c r="KMC1005" s="45"/>
      <c r="KMD1005" s="45"/>
      <c r="KME1005" s="45"/>
      <c r="KMF1005" s="45"/>
      <c r="KMG1005" s="45"/>
      <c r="KMH1005" s="45"/>
      <c r="KMI1005" s="45"/>
      <c r="KMJ1005" s="45"/>
      <c r="KMK1005" s="45"/>
      <c r="KML1005" s="45"/>
      <c r="KMM1005" s="45"/>
      <c r="KMN1005" s="45"/>
      <c r="KMO1005" s="45"/>
      <c r="KMP1005" s="45"/>
      <c r="KMQ1005" s="45"/>
      <c r="KMR1005" s="45"/>
      <c r="KMS1005" s="45"/>
      <c r="KMT1005" s="45"/>
      <c r="KMU1005" s="45"/>
      <c r="KMV1005" s="45"/>
      <c r="KMW1005" s="45"/>
      <c r="KMX1005" s="45"/>
      <c r="KMY1005" s="45"/>
      <c r="KMZ1005" s="45"/>
      <c r="KNA1005" s="45"/>
      <c r="KNB1005" s="45"/>
      <c r="KNC1005" s="45"/>
      <c r="KND1005" s="45"/>
      <c r="KNE1005" s="45"/>
      <c r="KNF1005" s="45"/>
      <c r="KNG1005" s="45"/>
      <c r="KNH1005" s="45"/>
      <c r="KNI1005" s="45"/>
      <c r="KNJ1005" s="45"/>
      <c r="KNK1005" s="45"/>
      <c r="KNL1005" s="45"/>
      <c r="KNM1005" s="45"/>
      <c r="KNN1005" s="45"/>
      <c r="KNO1005" s="45"/>
      <c r="KNP1005" s="45"/>
      <c r="KNQ1005" s="45"/>
      <c r="KNR1005" s="45"/>
      <c r="KNS1005" s="45"/>
      <c r="KNT1005" s="45"/>
      <c r="KNU1005" s="45"/>
      <c r="KNV1005" s="45"/>
      <c r="KNW1005" s="45"/>
      <c r="KNX1005" s="45"/>
      <c r="KNY1005" s="45"/>
      <c r="KNZ1005" s="45"/>
      <c r="KOA1005" s="45"/>
      <c r="KOB1005" s="45"/>
      <c r="KOC1005" s="45"/>
      <c r="KOD1005" s="45"/>
      <c r="KOE1005" s="45"/>
      <c r="KOF1005" s="45"/>
      <c r="KOG1005" s="45"/>
      <c r="KOH1005" s="45"/>
      <c r="KOI1005" s="45"/>
      <c r="KOJ1005" s="45"/>
      <c r="KOK1005" s="45"/>
      <c r="KOL1005" s="45"/>
      <c r="KOM1005" s="45"/>
      <c r="KON1005" s="45"/>
      <c r="KOO1005" s="45"/>
      <c r="KOP1005" s="45"/>
      <c r="KOQ1005" s="45"/>
      <c r="KOR1005" s="45"/>
      <c r="KOS1005" s="45"/>
      <c r="KOT1005" s="45"/>
      <c r="KOU1005" s="45"/>
      <c r="KOV1005" s="45"/>
      <c r="KOW1005" s="45"/>
      <c r="KOX1005" s="45"/>
      <c r="KOY1005" s="45"/>
      <c r="KOZ1005" s="45"/>
      <c r="KPA1005" s="45"/>
      <c r="KPB1005" s="45"/>
      <c r="KPC1005" s="45"/>
      <c r="KPD1005" s="45"/>
      <c r="KPE1005" s="45"/>
      <c r="KPF1005" s="45"/>
      <c r="KPG1005" s="45"/>
      <c r="KPH1005" s="45"/>
      <c r="KPI1005" s="45"/>
      <c r="KPJ1005" s="45"/>
      <c r="KPK1005" s="45"/>
      <c r="KPL1005" s="45"/>
      <c r="KPM1005" s="45"/>
      <c r="KPN1005" s="45"/>
      <c r="KPO1005" s="45"/>
      <c r="KPP1005" s="45"/>
      <c r="KPQ1005" s="45"/>
      <c r="KPR1005" s="45"/>
      <c r="KPS1005" s="45"/>
      <c r="KPT1005" s="45"/>
      <c r="KPU1005" s="45"/>
      <c r="KPV1005" s="45"/>
      <c r="KPW1005" s="45"/>
      <c r="KPX1005" s="45"/>
      <c r="KPY1005" s="45"/>
      <c r="KPZ1005" s="45"/>
      <c r="KQA1005" s="45"/>
      <c r="KQB1005" s="45"/>
      <c r="KQC1005" s="45"/>
      <c r="KQD1005" s="45"/>
      <c r="KQE1005" s="45"/>
      <c r="KQF1005" s="45"/>
      <c r="KQG1005" s="45"/>
      <c r="KQH1005" s="45"/>
      <c r="KQI1005" s="45"/>
      <c r="KQJ1005" s="45"/>
      <c r="KQK1005" s="45"/>
      <c r="KQL1005" s="45"/>
      <c r="KQM1005" s="45"/>
      <c r="KQN1005" s="45"/>
      <c r="KQO1005" s="45"/>
      <c r="KQP1005" s="45"/>
      <c r="KQQ1005" s="45"/>
      <c r="KQR1005" s="45"/>
      <c r="KQS1005" s="45"/>
      <c r="KQT1005" s="45"/>
      <c r="KQU1005" s="45"/>
      <c r="KQV1005" s="45"/>
      <c r="KQW1005" s="45"/>
      <c r="KQX1005" s="45"/>
      <c r="KQY1005" s="45"/>
      <c r="KQZ1005" s="45"/>
      <c r="KRA1005" s="45"/>
      <c r="KRB1005" s="45"/>
      <c r="KRC1005" s="45"/>
      <c r="KRD1005" s="45"/>
      <c r="KRE1005" s="45"/>
      <c r="KRF1005" s="45"/>
      <c r="KRG1005" s="45"/>
      <c r="KRH1005" s="45"/>
      <c r="KRI1005" s="45"/>
      <c r="KRJ1005" s="45"/>
      <c r="KRK1005" s="45"/>
      <c r="KRL1005" s="45"/>
      <c r="KRM1005" s="45"/>
      <c r="KRN1005" s="45"/>
      <c r="KRO1005" s="45"/>
      <c r="KRP1005" s="45"/>
      <c r="KRQ1005" s="45"/>
      <c r="KRR1005" s="45"/>
      <c r="KRS1005" s="45"/>
      <c r="KRT1005" s="45"/>
      <c r="KRU1005" s="45"/>
      <c r="KRV1005" s="45"/>
      <c r="KRW1005" s="45"/>
      <c r="KRX1005" s="45"/>
      <c r="KRY1005" s="45"/>
      <c r="KRZ1005" s="45"/>
      <c r="KSA1005" s="45"/>
      <c r="KSB1005" s="45"/>
      <c r="KSC1005" s="45"/>
      <c r="KSD1005" s="45"/>
      <c r="KSE1005" s="45"/>
      <c r="KSF1005" s="45"/>
      <c r="KSG1005" s="45"/>
      <c r="KSH1005" s="45"/>
      <c r="KSI1005" s="45"/>
      <c r="KSJ1005" s="45"/>
      <c r="KSK1005" s="45"/>
      <c r="KSL1005" s="45"/>
      <c r="KSM1005" s="45"/>
      <c r="KSN1005" s="45"/>
      <c r="KSO1005" s="45"/>
      <c r="KSP1005" s="45"/>
      <c r="KSQ1005" s="45"/>
      <c r="KSR1005" s="45"/>
      <c r="KSS1005" s="45"/>
      <c r="KST1005" s="45"/>
      <c r="KSU1005" s="45"/>
      <c r="KSV1005" s="45"/>
      <c r="KSW1005" s="45"/>
      <c r="KSX1005" s="45"/>
      <c r="KSY1005" s="45"/>
      <c r="KSZ1005" s="45"/>
      <c r="KTA1005" s="45"/>
      <c r="KTB1005" s="45"/>
      <c r="KTC1005" s="45"/>
      <c r="KTD1005" s="45"/>
      <c r="KTE1005" s="45"/>
      <c r="KTF1005" s="45"/>
      <c r="KTG1005" s="45"/>
      <c r="KTH1005" s="45"/>
      <c r="KTI1005" s="45"/>
      <c r="KTJ1005" s="45"/>
      <c r="KTK1005" s="45"/>
      <c r="KTL1005" s="45"/>
      <c r="KTM1005" s="45"/>
      <c r="KTN1005" s="45"/>
      <c r="KTO1005" s="45"/>
      <c r="KTP1005" s="45"/>
      <c r="KTQ1005" s="45"/>
      <c r="KTR1005" s="45"/>
      <c r="KTS1005" s="45"/>
      <c r="KTT1005" s="45"/>
      <c r="KTU1005" s="45"/>
      <c r="KTV1005" s="45"/>
      <c r="KTW1005" s="45"/>
      <c r="KTX1005" s="45"/>
      <c r="KTY1005" s="45"/>
      <c r="KTZ1005" s="45"/>
      <c r="KUA1005" s="45"/>
      <c r="KUB1005" s="45"/>
      <c r="KUC1005" s="45"/>
      <c r="KUD1005" s="45"/>
      <c r="KUE1005" s="45"/>
      <c r="KUF1005" s="45"/>
      <c r="KUG1005" s="45"/>
      <c r="KUH1005" s="45"/>
      <c r="KUI1005" s="45"/>
      <c r="KUJ1005" s="45"/>
      <c r="KUK1005" s="45"/>
      <c r="KUL1005" s="45"/>
      <c r="KUM1005" s="45"/>
      <c r="KUN1005" s="45"/>
      <c r="KUO1005" s="45"/>
      <c r="KUP1005" s="45"/>
      <c r="KUQ1005" s="45"/>
      <c r="KUR1005" s="45"/>
      <c r="KUS1005" s="45"/>
      <c r="KUT1005" s="45"/>
      <c r="KUU1005" s="45"/>
      <c r="KUV1005" s="45"/>
      <c r="KUW1005" s="45"/>
      <c r="KUX1005" s="45"/>
      <c r="KUY1005" s="45"/>
      <c r="KUZ1005" s="45"/>
      <c r="KVA1005" s="45"/>
      <c r="KVB1005" s="45"/>
      <c r="KVC1005" s="45"/>
      <c r="KVD1005" s="45"/>
      <c r="KVE1005" s="45"/>
      <c r="KVF1005" s="45"/>
      <c r="KVG1005" s="45"/>
      <c r="KVH1005" s="45"/>
      <c r="KVI1005" s="45"/>
      <c r="KVJ1005" s="45"/>
      <c r="KVK1005" s="45"/>
      <c r="KVL1005" s="45"/>
      <c r="KVM1005" s="45"/>
      <c r="KVN1005" s="45"/>
      <c r="KVO1005" s="45"/>
      <c r="KVP1005" s="45"/>
      <c r="KVQ1005" s="45"/>
      <c r="KVR1005" s="45"/>
      <c r="KVS1005" s="45"/>
      <c r="KVT1005" s="45"/>
      <c r="KVU1005" s="45"/>
      <c r="KVV1005" s="45"/>
      <c r="KVW1005" s="45"/>
      <c r="KVX1005" s="45"/>
      <c r="KVY1005" s="45"/>
      <c r="KVZ1005" s="45"/>
      <c r="KWA1005" s="45"/>
      <c r="KWB1005" s="45"/>
      <c r="KWC1005" s="45"/>
      <c r="KWD1005" s="45"/>
      <c r="KWE1005" s="45"/>
      <c r="KWF1005" s="45"/>
      <c r="KWG1005" s="45"/>
      <c r="KWH1005" s="45"/>
      <c r="KWI1005" s="45"/>
      <c r="KWJ1005" s="45"/>
      <c r="KWK1005" s="45"/>
      <c r="KWL1005" s="45"/>
      <c r="KWM1005" s="45"/>
      <c r="KWN1005" s="45"/>
      <c r="KWO1005" s="45"/>
      <c r="KWP1005" s="45"/>
      <c r="KWQ1005" s="45"/>
      <c r="KWR1005" s="45"/>
      <c r="KWS1005" s="45"/>
      <c r="KWT1005" s="45"/>
      <c r="KWU1005" s="45"/>
      <c r="KWV1005" s="45"/>
      <c r="KWW1005" s="45"/>
      <c r="KWX1005" s="45"/>
      <c r="KWY1005" s="45"/>
      <c r="KWZ1005" s="45"/>
      <c r="KXA1005" s="45"/>
      <c r="KXB1005" s="45"/>
      <c r="KXC1005" s="45"/>
      <c r="KXD1005" s="45"/>
      <c r="KXE1005" s="45"/>
      <c r="KXF1005" s="45"/>
      <c r="KXG1005" s="45"/>
      <c r="KXH1005" s="45"/>
      <c r="KXI1005" s="45"/>
      <c r="KXJ1005" s="45"/>
      <c r="KXK1005" s="45"/>
      <c r="KXL1005" s="45"/>
      <c r="KXM1005" s="45"/>
      <c r="KXN1005" s="45"/>
      <c r="KXO1005" s="45"/>
      <c r="KXP1005" s="45"/>
      <c r="KXQ1005" s="45"/>
      <c r="KXR1005" s="45"/>
      <c r="KXS1005" s="45"/>
      <c r="KXT1005" s="45"/>
      <c r="KXU1005" s="45"/>
      <c r="KXV1005" s="45"/>
      <c r="KXW1005" s="45"/>
      <c r="KXX1005" s="45"/>
      <c r="KXY1005" s="45"/>
      <c r="KXZ1005" s="45"/>
      <c r="KYA1005" s="45"/>
      <c r="KYB1005" s="45"/>
      <c r="KYC1005" s="45"/>
      <c r="KYD1005" s="45"/>
      <c r="KYE1005" s="45"/>
      <c r="KYF1005" s="45"/>
      <c r="KYG1005" s="45"/>
      <c r="KYH1005" s="45"/>
      <c r="KYI1005" s="45"/>
      <c r="KYJ1005" s="45"/>
      <c r="KYK1005" s="45"/>
      <c r="KYL1005" s="45"/>
      <c r="KYM1005" s="45"/>
      <c r="KYN1005" s="45"/>
      <c r="KYO1005" s="45"/>
      <c r="KYP1005" s="45"/>
      <c r="KYQ1005" s="45"/>
      <c r="KYR1005" s="45"/>
      <c r="KYS1005" s="45"/>
      <c r="KYT1005" s="45"/>
      <c r="KYU1005" s="45"/>
      <c r="KYV1005" s="45"/>
      <c r="KYW1005" s="45"/>
      <c r="KYX1005" s="45"/>
      <c r="KYY1005" s="45"/>
      <c r="KYZ1005" s="45"/>
      <c r="KZA1005" s="45"/>
      <c r="KZB1005" s="45"/>
      <c r="KZC1005" s="45"/>
      <c r="KZD1005" s="45"/>
      <c r="KZE1005" s="45"/>
      <c r="KZF1005" s="45"/>
      <c r="KZG1005" s="45"/>
      <c r="KZH1005" s="45"/>
      <c r="KZI1005" s="45"/>
      <c r="KZJ1005" s="45"/>
      <c r="KZK1005" s="45"/>
      <c r="KZL1005" s="45"/>
      <c r="KZM1005" s="45"/>
      <c r="KZN1005" s="45"/>
      <c r="KZO1005" s="45"/>
      <c r="KZP1005" s="45"/>
      <c r="KZQ1005" s="45"/>
      <c r="KZR1005" s="45"/>
      <c r="KZS1005" s="45"/>
      <c r="KZT1005" s="45"/>
      <c r="KZU1005" s="45"/>
      <c r="KZV1005" s="45"/>
      <c r="KZW1005" s="45"/>
      <c r="KZX1005" s="45"/>
      <c r="KZY1005" s="45"/>
      <c r="KZZ1005" s="45"/>
      <c r="LAA1005" s="45"/>
      <c r="LAB1005" s="45"/>
      <c r="LAC1005" s="45"/>
      <c r="LAD1005" s="45"/>
      <c r="LAE1005" s="45"/>
      <c r="LAF1005" s="45"/>
      <c r="LAG1005" s="45"/>
      <c r="LAH1005" s="45"/>
      <c r="LAI1005" s="45"/>
      <c r="LAJ1005" s="45"/>
      <c r="LAK1005" s="45"/>
      <c r="LAL1005" s="45"/>
      <c r="LAM1005" s="45"/>
      <c r="LAN1005" s="45"/>
      <c r="LAO1005" s="45"/>
      <c r="LAP1005" s="45"/>
      <c r="LAQ1005" s="45"/>
      <c r="LAR1005" s="45"/>
      <c r="LAS1005" s="45"/>
      <c r="LAT1005" s="45"/>
      <c r="LAU1005" s="45"/>
      <c r="LAV1005" s="45"/>
      <c r="LAW1005" s="45"/>
      <c r="LAX1005" s="45"/>
      <c r="LAY1005" s="45"/>
      <c r="LAZ1005" s="45"/>
      <c r="LBA1005" s="45"/>
      <c r="LBB1005" s="45"/>
      <c r="LBC1005" s="45"/>
      <c r="LBD1005" s="45"/>
      <c r="LBE1005" s="45"/>
      <c r="LBF1005" s="45"/>
      <c r="LBG1005" s="45"/>
      <c r="LBH1005" s="45"/>
      <c r="LBI1005" s="45"/>
      <c r="LBJ1005" s="45"/>
      <c r="LBK1005" s="45"/>
      <c r="LBL1005" s="45"/>
      <c r="LBM1005" s="45"/>
      <c r="LBN1005" s="45"/>
      <c r="LBO1005" s="45"/>
      <c r="LBP1005" s="45"/>
      <c r="LBQ1005" s="45"/>
      <c r="LBR1005" s="45"/>
      <c r="LBS1005" s="45"/>
      <c r="LBT1005" s="45"/>
      <c r="LBU1005" s="45"/>
      <c r="LBV1005" s="45"/>
      <c r="LBW1005" s="45"/>
      <c r="LBX1005" s="45"/>
      <c r="LBY1005" s="45"/>
      <c r="LBZ1005" s="45"/>
      <c r="LCA1005" s="45"/>
      <c r="LCB1005" s="45"/>
      <c r="LCC1005" s="45"/>
      <c r="LCD1005" s="45"/>
      <c r="LCE1005" s="45"/>
      <c r="LCF1005" s="45"/>
      <c r="LCG1005" s="45"/>
      <c r="LCH1005" s="45"/>
      <c r="LCI1005" s="45"/>
      <c r="LCJ1005" s="45"/>
      <c r="LCK1005" s="45"/>
      <c r="LCL1005" s="45"/>
      <c r="LCM1005" s="45"/>
      <c r="LCN1005" s="45"/>
      <c r="LCO1005" s="45"/>
      <c r="LCP1005" s="45"/>
      <c r="LCQ1005" s="45"/>
      <c r="LCR1005" s="45"/>
      <c r="LCS1005" s="45"/>
      <c r="LCT1005" s="45"/>
      <c r="LCU1005" s="45"/>
      <c r="LCV1005" s="45"/>
      <c r="LCW1005" s="45"/>
      <c r="LCX1005" s="45"/>
      <c r="LCY1005" s="45"/>
      <c r="LCZ1005" s="45"/>
      <c r="LDA1005" s="45"/>
      <c r="LDB1005" s="45"/>
      <c r="LDC1005" s="45"/>
      <c r="LDD1005" s="45"/>
      <c r="LDE1005" s="45"/>
      <c r="LDF1005" s="45"/>
      <c r="LDG1005" s="45"/>
      <c r="LDH1005" s="45"/>
      <c r="LDI1005" s="45"/>
      <c r="LDJ1005" s="45"/>
      <c r="LDK1005" s="45"/>
      <c r="LDL1005" s="45"/>
      <c r="LDM1005" s="45"/>
      <c r="LDN1005" s="45"/>
      <c r="LDO1005" s="45"/>
      <c r="LDP1005" s="45"/>
      <c r="LDQ1005" s="45"/>
      <c r="LDR1005" s="45"/>
      <c r="LDS1005" s="45"/>
      <c r="LDT1005" s="45"/>
      <c r="LDU1005" s="45"/>
      <c r="LDV1005" s="45"/>
      <c r="LDW1005" s="45"/>
      <c r="LDX1005" s="45"/>
      <c r="LDY1005" s="45"/>
      <c r="LDZ1005" s="45"/>
      <c r="LEA1005" s="45"/>
      <c r="LEB1005" s="45"/>
      <c r="LEC1005" s="45"/>
      <c r="LED1005" s="45"/>
      <c r="LEE1005" s="45"/>
      <c r="LEF1005" s="45"/>
      <c r="LEG1005" s="45"/>
      <c r="LEH1005" s="45"/>
      <c r="LEI1005" s="45"/>
      <c r="LEJ1005" s="45"/>
      <c r="LEK1005" s="45"/>
      <c r="LEL1005" s="45"/>
      <c r="LEM1005" s="45"/>
      <c r="LEN1005" s="45"/>
      <c r="LEO1005" s="45"/>
      <c r="LEP1005" s="45"/>
      <c r="LEQ1005" s="45"/>
      <c r="LER1005" s="45"/>
      <c r="LES1005" s="45"/>
      <c r="LET1005" s="45"/>
      <c r="LEU1005" s="45"/>
      <c r="LEV1005" s="45"/>
      <c r="LEW1005" s="45"/>
      <c r="LEX1005" s="45"/>
      <c r="LEY1005" s="45"/>
      <c r="LEZ1005" s="45"/>
      <c r="LFA1005" s="45"/>
      <c r="LFB1005" s="45"/>
      <c r="LFC1005" s="45"/>
      <c r="LFD1005" s="45"/>
      <c r="LFE1005" s="45"/>
      <c r="LFF1005" s="45"/>
      <c r="LFG1005" s="45"/>
      <c r="LFH1005" s="45"/>
      <c r="LFI1005" s="45"/>
      <c r="LFJ1005" s="45"/>
      <c r="LFK1005" s="45"/>
      <c r="LFL1005" s="45"/>
      <c r="LFM1005" s="45"/>
      <c r="LFN1005" s="45"/>
      <c r="LFO1005" s="45"/>
      <c r="LFP1005" s="45"/>
      <c r="LFQ1005" s="45"/>
      <c r="LFR1005" s="45"/>
      <c r="LFS1005" s="45"/>
      <c r="LFT1005" s="45"/>
      <c r="LFU1005" s="45"/>
      <c r="LFV1005" s="45"/>
      <c r="LFW1005" s="45"/>
      <c r="LFX1005" s="45"/>
      <c r="LFY1005" s="45"/>
      <c r="LFZ1005" s="45"/>
      <c r="LGA1005" s="45"/>
      <c r="LGB1005" s="45"/>
      <c r="LGC1005" s="45"/>
      <c r="LGD1005" s="45"/>
      <c r="LGE1005" s="45"/>
      <c r="LGF1005" s="45"/>
      <c r="LGG1005" s="45"/>
      <c r="LGH1005" s="45"/>
      <c r="LGI1005" s="45"/>
      <c r="LGJ1005" s="45"/>
      <c r="LGK1005" s="45"/>
      <c r="LGL1005" s="45"/>
      <c r="LGM1005" s="45"/>
      <c r="LGN1005" s="45"/>
      <c r="LGO1005" s="45"/>
      <c r="LGP1005" s="45"/>
      <c r="LGQ1005" s="45"/>
      <c r="LGR1005" s="45"/>
      <c r="LGS1005" s="45"/>
      <c r="LGT1005" s="45"/>
      <c r="LGU1005" s="45"/>
      <c r="LGV1005" s="45"/>
      <c r="LGW1005" s="45"/>
      <c r="LGX1005" s="45"/>
      <c r="LGY1005" s="45"/>
      <c r="LGZ1005" s="45"/>
      <c r="LHA1005" s="45"/>
      <c r="LHB1005" s="45"/>
      <c r="LHC1005" s="45"/>
      <c r="LHD1005" s="45"/>
      <c r="LHE1005" s="45"/>
      <c r="LHF1005" s="45"/>
      <c r="LHG1005" s="45"/>
      <c r="LHH1005" s="45"/>
      <c r="LHI1005" s="45"/>
      <c r="LHJ1005" s="45"/>
      <c r="LHK1005" s="45"/>
      <c r="LHL1005" s="45"/>
      <c r="LHM1005" s="45"/>
      <c r="LHN1005" s="45"/>
      <c r="LHO1005" s="45"/>
      <c r="LHP1005" s="45"/>
      <c r="LHQ1005" s="45"/>
      <c r="LHR1005" s="45"/>
      <c r="LHS1005" s="45"/>
      <c r="LHT1005" s="45"/>
      <c r="LHU1005" s="45"/>
      <c r="LHV1005" s="45"/>
      <c r="LHW1005" s="45"/>
      <c r="LHX1005" s="45"/>
      <c r="LHY1005" s="45"/>
      <c r="LHZ1005" s="45"/>
      <c r="LIA1005" s="45"/>
      <c r="LIB1005" s="45"/>
      <c r="LIC1005" s="45"/>
      <c r="LID1005" s="45"/>
      <c r="LIE1005" s="45"/>
      <c r="LIF1005" s="45"/>
      <c r="LIG1005" s="45"/>
      <c r="LIH1005" s="45"/>
      <c r="LII1005" s="45"/>
      <c r="LIJ1005" s="45"/>
      <c r="LIK1005" s="45"/>
      <c r="LIL1005" s="45"/>
      <c r="LIM1005" s="45"/>
      <c r="LIN1005" s="45"/>
      <c r="LIO1005" s="45"/>
      <c r="LIP1005" s="45"/>
      <c r="LIQ1005" s="45"/>
      <c r="LIR1005" s="45"/>
      <c r="LIS1005" s="45"/>
      <c r="LIT1005" s="45"/>
      <c r="LIU1005" s="45"/>
      <c r="LIV1005" s="45"/>
      <c r="LIW1005" s="45"/>
      <c r="LIX1005" s="45"/>
      <c r="LIY1005" s="45"/>
      <c r="LIZ1005" s="45"/>
      <c r="LJA1005" s="45"/>
      <c r="LJB1005" s="45"/>
      <c r="LJC1005" s="45"/>
      <c r="LJD1005" s="45"/>
      <c r="LJE1005" s="45"/>
      <c r="LJF1005" s="45"/>
      <c r="LJG1005" s="45"/>
      <c r="LJH1005" s="45"/>
      <c r="LJI1005" s="45"/>
      <c r="LJJ1005" s="45"/>
      <c r="LJK1005" s="45"/>
      <c r="LJL1005" s="45"/>
      <c r="LJM1005" s="45"/>
      <c r="LJN1005" s="45"/>
      <c r="LJO1005" s="45"/>
      <c r="LJP1005" s="45"/>
      <c r="LJQ1005" s="45"/>
      <c r="LJR1005" s="45"/>
      <c r="LJS1005" s="45"/>
      <c r="LJT1005" s="45"/>
      <c r="LJU1005" s="45"/>
      <c r="LJV1005" s="45"/>
      <c r="LJW1005" s="45"/>
      <c r="LJX1005" s="45"/>
      <c r="LJY1005" s="45"/>
      <c r="LJZ1005" s="45"/>
      <c r="LKA1005" s="45"/>
      <c r="LKB1005" s="45"/>
      <c r="LKC1005" s="45"/>
      <c r="LKD1005" s="45"/>
      <c r="LKE1005" s="45"/>
      <c r="LKF1005" s="45"/>
      <c r="LKG1005" s="45"/>
      <c r="LKH1005" s="45"/>
      <c r="LKI1005" s="45"/>
      <c r="LKJ1005" s="45"/>
      <c r="LKK1005" s="45"/>
      <c r="LKL1005" s="45"/>
      <c r="LKM1005" s="45"/>
      <c r="LKN1005" s="45"/>
      <c r="LKO1005" s="45"/>
      <c r="LKP1005" s="45"/>
      <c r="LKQ1005" s="45"/>
      <c r="LKR1005" s="45"/>
      <c r="LKS1005" s="45"/>
      <c r="LKT1005" s="45"/>
      <c r="LKU1005" s="45"/>
      <c r="LKV1005" s="45"/>
      <c r="LKW1005" s="45"/>
      <c r="LKX1005" s="45"/>
      <c r="LKY1005" s="45"/>
      <c r="LKZ1005" s="45"/>
      <c r="LLA1005" s="45"/>
      <c r="LLB1005" s="45"/>
      <c r="LLC1005" s="45"/>
      <c r="LLD1005" s="45"/>
      <c r="LLE1005" s="45"/>
      <c r="LLF1005" s="45"/>
      <c r="LLG1005" s="45"/>
      <c r="LLH1005" s="45"/>
      <c r="LLI1005" s="45"/>
      <c r="LLJ1005" s="45"/>
      <c r="LLK1005" s="45"/>
      <c r="LLL1005" s="45"/>
      <c r="LLM1005" s="45"/>
      <c r="LLN1005" s="45"/>
      <c r="LLO1005" s="45"/>
      <c r="LLP1005" s="45"/>
      <c r="LLQ1005" s="45"/>
      <c r="LLR1005" s="45"/>
      <c r="LLS1005" s="45"/>
      <c r="LLT1005" s="45"/>
      <c r="LLU1005" s="45"/>
      <c r="LLV1005" s="45"/>
      <c r="LLW1005" s="45"/>
      <c r="LLX1005" s="45"/>
      <c r="LLY1005" s="45"/>
      <c r="LLZ1005" s="45"/>
      <c r="LMA1005" s="45"/>
      <c r="LMB1005" s="45"/>
      <c r="LMC1005" s="45"/>
      <c r="LMD1005" s="45"/>
      <c r="LME1005" s="45"/>
      <c r="LMF1005" s="45"/>
      <c r="LMG1005" s="45"/>
      <c r="LMH1005" s="45"/>
      <c r="LMI1005" s="45"/>
      <c r="LMJ1005" s="45"/>
      <c r="LMK1005" s="45"/>
      <c r="LML1005" s="45"/>
      <c r="LMM1005" s="45"/>
      <c r="LMN1005" s="45"/>
      <c r="LMO1005" s="45"/>
      <c r="LMP1005" s="45"/>
      <c r="LMQ1005" s="45"/>
      <c r="LMR1005" s="45"/>
      <c r="LMS1005" s="45"/>
      <c r="LMT1005" s="45"/>
      <c r="LMU1005" s="45"/>
      <c r="LMV1005" s="45"/>
      <c r="LMW1005" s="45"/>
      <c r="LMX1005" s="45"/>
      <c r="LMY1005" s="45"/>
      <c r="LMZ1005" s="45"/>
      <c r="LNA1005" s="45"/>
      <c r="LNB1005" s="45"/>
      <c r="LNC1005" s="45"/>
      <c r="LND1005" s="45"/>
      <c r="LNE1005" s="45"/>
      <c r="LNF1005" s="45"/>
      <c r="LNG1005" s="45"/>
      <c r="LNH1005" s="45"/>
      <c r="LNI1005" s="45"/>
      <c r="LNJ1005" s="45"/>
      <c r="LNK1005" s="45"/>
      <c r="LNL1005" s="45"/>
      <c r="LNM1005" s="45"/>
      <c r="LNN1005" s="45"/>
      <c r="LNO1005" s="45"/>
      <c r="LNP1005" s="45"/>
      <c r="LNQ1005" s="45"/>
      <c r="LNR1005" s="45"/>
      <c r="LNS1005" s="45"/>
      <c r="LNT1005" s="45"/>
      <c r="LNU1005" s="45"/>
      <c r="LNV1005" s="45"/>
      <c r="LNW1005" s="45"/>
      <c r="LNX1005" s="45"/>
      <c r="LNY1005" s="45"/>
      <c r="LNZ1005" s="45"/>
      <c r="LOA1005" s="45"/>
      <c r="LOB1005" s="45"/>
      <c r="LOC1005" s="45"/>
      <c r="LOD1005" s="45"/>
      <c r="LOE1005" s="45"/>
      <c r="LOF1005" s="45"/>
      <c r="LOG1005" s="45"/>
      <c r="LOH1005" s="45"/>
      <c r="LOI1005" s="45"/>
      <c r="LOJ1005" s="45"/>
      <c r="LOK1005" s="45"/>
      <c r="LOL1005" s="45"/>
      <c r="LOM1005" s="45"/>
      <c r="LON1005" s="45"/>
      <c r="LOO1005" s="45"/>
      <c r="LOP1005" s="45"/>
      <c r="LOQ1005" s="45"/>
      <c r="LOR1005" s="45"/>
      <c r="LOS1005" s="45"/>
      <c r="LOT1005" s="45"/>
      <c r="LOU1005" s="45"/>
      <c r="LOV1005" s="45"/>
      <c r="LOW1005" s="45"/>
      <c r="LOX1005" s="45"/>
      <c r="LOY1005" s="45"/>
      <c r="LOZ1005" s="45"/>
      <c r="LPA1005" s="45"/>
      <c r="LPB1005" s="45"/>
      <c r="LPC1005" s="45"/>
      <c r="LPD1005" s="45"/>
      <c r="LPE1005" s="45"/>
      <c r="LPF1005" s="45"/>
      <c r="LPG1005" s="45"/>
      <c r="LPH1005" s="45"/>
      <c r="LPI1005" s="45"/>
      <c r="LPJ1005" s="45"/>
      <c r="LPK1005" s="45"/>
      <c r="LPL1005" s="45"/>
      <c r="LPM1005" s="45"/>
      <c r="LPN1005" s="45"/>
      <c r="LPO1005" s="45"/>
      <c r="LPP1005" s="45"/>
      <c r="LPQ1005" s="45"/>
      <c r="LPR1005" s="45"/>
      <c r="LPS1005" s="45"/>
      <c r="LPT1005" s="45"/>
      <c r="LPU1005" s="45"/>
      <c r="LPV1005" s="45"/>
      <c r="LPW1005" s="45"/>
      <c r="LPX1005" s="45"/>
      <c r="LPY1005" s="45"/>
      <c r="LPZ1005" s="45"/>
      <c r="LQA1005" s="45"/>
      <c r="LQB1005" s="45"/>
      <c r="LQC1005" s="45"/>
      <c r="LQD1005" s="45"/>
      <c r="LQE1005" s="45"/>
      <c r="LQF1005" s="45"/>
      <c r="LQG1005" s="45"/>
      <c r="LQH1005" s="45"/>
      <c r="LQI1005" s="45"/>
      <c r="LQJ1005" s="45"/>
      <c r="LQK1005" s="45"/>
      <c r="LQL1005" s="45"/>
      <c r="LQM1005" s="45"/>
      <c r="LQN1005" s="45"/>
      <c r="LQO1005" s="45"/>
      <c r="LQP1005" s="45"/>
      <c r="LQQ1005" s="45"/>
      <c r="LQR1005" s="45"/>
      <c r="LQS1005" s="45"/>
      <c r="LQT1005" s="45"/>
      <c r="LQU1005" s="45"/>
      <c r="LQV1005" s="45"/>
      <c r="LQW1005" s="45"/>
      <c r="LQX1005" s="45"/>
      <c r="LQY1005" s="45"/>
      <c r="LQZ1005" s="45"/>
      <c r="LRA1005" s="45"/>
      <c r="LRB1005" s="45"/>
      <c r="LRC1005" s="45"/>
      <c r="LRD1005" s="45"/>
      <c r="LRE1005" s="45"/>
      <c r="LRF1005" s="45"/>
      <c r="LRG1005" s="45"/>
      <c r="LRH1005" s="45"/>
      <c r="LRI1005" s="45"/>
      <c r="LRJ1005" s="45"/>
      <c r="LRK1005" s="45"/>
      <c r="LRL1005" s="45"/>
      <c r="LRM1005" s="45"/>
      <c r="LRN1005" s="45"/>
      <c r="LRO1005" s="45"/>
      <c r="LRP1005" s="45"/>
      <c r="LRQ1005" s="45"/>
      <c r="LRR1005" s="45"/>
      <c r="LRS1005" s="45"/>
      <c r="LRT1005" s="45"/>
      <c r="LRU1005" s="45"/>
      <c r="LRV1005" s="45"/>
      <c r="LRW1005" s="45"/>
      <c r="LRX1005" s="45"/>
      <c r="LRY1005" s="45"/>
      <c r="LRZ1005" s="45"/>
      <c r="LSA1005" s="45"/>
      <c r="LSB1005" s="45"/>
      <c r="LSC1005" s="45"/>
      <c r="LSD1005" s="45"/>
      <c r="LSE1005" s="45"/>
      <c r="LSF1005" s="45"/>
      <c r="LSG1005" s="45"/>
      <c r="LSH1005" s="45"/>
      <c r="LSI1005" s="45"/>
      <c r="LSJ1005" s="45"/>
      <c r="LSK1005" s="45"/>
      <c r="LSL1005" s="45"/>
      <c r="LSM1005" s="45"/>
      <c r="LSN1005" s="45"/>
      <c r="LSO1005" s="45"/>
      <c r="LSP1005" s="45"/>
      <c r="LSQ1005" s="45"/>
      <c r="LSR1005" s="45"/>
      <c r="LSS1005" s="45"/>
      <c r="LST1005" s="45"/>
      <c r="LSU1005" s="45"/>
      <c r="LSV1005" s="45"/>
      <c r="LSW1005" s="45"/>
      <c r="LSX1005" s="45"/>
      <c r="LSY1005" s="45"/>
      <c r="LSZ1005" s="45"/>
      <c r="LTA1005" s="45"/>
      <c r="LTB1005" s="45"/>
      <c r="LTC1005" s="45"/>
      <c r="LTD1005" s="45"/>
      <c r="LTE1005" s="45"/>
      <c r="LTF1005" s="45"/>
      <c r="LTG1005" s="45"/>
      <c r="LTH1005" s="45"/>
      <c r="LTI1005" s="45"/>
      <c r="LTJ1005" s="45"/>
      <c r="LTK1005" s="45"/>
      <c r="LTL1005" s="45"/>
      <c r="LTM1005" s="45"/>
      <c r="LTN1005" s="45"/>
      <c r="LTO1005" s="45"/>
      <c r="LTP1005" s="45"/>
      <c r="LTQ1005" s="45"/>
      <c r="LTR1005" s="45"/>
      <c r="LTS1005" s="45"/>
      <c r="LTT1005" s="45"/>
      <c r="LTU1005" s="45"/>
      <c r="LTV1005" s="45"/>
      <c r="LTW1005" s="45"/>
      <c r="LTX1005" s="45"/>
      <c r="LTY1005" s="45"/>
      <c r="LTZ1005" s="45"/>
      <c r="LUA1005" s="45"/>
      <c r="LUB1005" s="45"/>
      <c r="LUC1005" s="45"/>
      <c r="LUD1005" s="45"/>
      <c r="LUE1005" s="45"/>
      <c r="LUF1005" s="45"/>
      <c r="LUG1005" s="45"/>
      <c r="LUH1005" s="45"/>
      <c r="LUI1005" s="45"/>
      <c r="LUJ1005" s="45"/>
      <c r="LUK1005" s="45"/>
      <c r="LUL1005" s="45"/>
      <c r="LUM1005" s="45"/>
      <c r="LUN1005" s="45"/>
      <c r="LUO1005" s="45"/>
      <c r="LUP1005" s="45"/>
      <c r="LUQ1005" s="45"/>
      <c r="LUR1005" s="45"/>
      <c r="LUS1005" s="45"/>
      <c r="LUT1005" s="45"/>
      <c r="LUU1005" s="45"/>
      <c r="LUV1005" s="45"/>
      <c r="LUW1005" s="45"/>
      <c r="LUX1005" s="45"/>
      <c r="LUY1005" s="45"/>
      <c r="LUZ1005" s="45"/>
      <c r="LVA1005" s="45"/>
      <c r="LVB1005" s="45"/>
      <c r="LVC1005" s="45"/>
      <c r="LVD1005" s="45"/>
      <c r="LVE1005" s="45"/>
      <c r="LVF1005" s="45"/>
      <c r="LVG1005" s="45"/>
      <c r="LVH1005" s="45"/>
      <c r="LVI1005" s="45"/>
      <c r="LVJ1005" s="45"/>
      <c r="LVK1005" s="45"/>
      <c r="LVL1005" s="45"/>
      <c r="LVM1005" s="45"/>
      <c r="LVN1005" s="45"/>
      <c r="LVO1005" s="45"/>
      <c r="LVP1005" s="45"/>
      <c r="LVQ1005" s="45"/>
      <c r="LVR1005" s="45"/>
      <c r="LVS1005" s="45"/>
      <c r="LVT1005" s="45"/>
      <c r="LVU1005" s="45"/>
      <c r="LVV1005" s="45"/>
      <c r="LVW1005" s="45"/>
      <c r="LVX1005" s="45"/>
      <c r="LVY1005" s="45"/>
      <c r="LVZ1005" s="45"/>
      <c r="LWA1005" s="45"/>
      <c r="LWB1005" s="45"/>
      <c r="LWC1005" s="45"/>
      <c r="LWD1005" s="45"/>
      <c r="LWE1005" s="45"/>
      <c r="LWF1005" s="45"/>
      <c r="LWG1005" s="45"/>
      <c r="LWH1005" s="45"/>
      <c r="LWI1005" s="45"/>
      <c r="LWJ1005" s="45"/>
      <c r="LWK1005" s="45"/>
      <c r="LWL1005" s="45"/>
      <c r="LWM1005" s="45"/>
      <c r="LWN1005" s="45"/>
      <c r="LWO1005" s="45"/>
      <c r="LWP1005" s="45"/>
      <c r="LWQ1005" s="45"/>
      <c r="LWR1005" s="45"/>
      <c r="LWS1005" s="45"/>
      <c r="LWT1005" s="45"/>
      <c r="LWU1005" s="45"/>
      <c r="LWV1005" s="45"/>
      <c r="LWW1005" s="45"/>
      <c r="LWX1005" s="45"/>
      <c r="LWY1005" s="45"/>
      <c r="LWZ1005" s="45"/>
      <c r="LXA1005" s="45"/>
      <c r="LXB1005" s="45"/>
      <c r="LXC1005" s="45"/>
      <c r="LXD1005" s="45"/>
      <c r="LXE1005" s="45"/>
      <c r="LXF1005" s="45"/>
      <c r="LXG1005" s="45"/>
      <c r="LXH1005" s="45"/>
      <c r="LXI1005" s="45"/>
      <c r="LXJ1005" s="45"/>
      <c r="LXK1005" s="45"/>
      <c r="LXL1005" s="45"/>
      <c r="LXM1005" s="45"/>
      <c r="LXN1005" s="45"/>
      <c r="LXO1005" s="45"/>
      <c r="LXP1005" s="45"/>
      <c r="LXQ1005" s="45"/>
      <c r="LXR1005" s="45"/>
      <c r="LXS1005" s="45"/>
      <c r="LXT1005" s="45"/>
      <c r="LXU1005" s="45"/>
      <c r="LXV1005" s="45"/>
      <c r="LXW1005" s="45"/>
      <c r="LXX1005" s="45"/>
      <c r="LXY1005" s="45"/>
      <c r="LXZ1005" s="45"/>
      <c r="LYA1005" s="45"/>
      <c r="LYB1005" s="45"/>
      <c r="LYC1005" s="45"/>
      <c r="LYD1005" s="45"/>
      <c r="LYE1005" s="45"/>
      <c r="LYF1005" s="45"/>
      <c r="LYG1005" s="45"/>
      <c r="LYH1005" s="45"/>
      <c r="LYI1005" s="45"/>
      <c r="LYJ1005" s="45"/>
      <c r="LYK1005" s="45"/>
      <c r="LYL1005" s="45"/>
      <c r="LYM1005" s="45"/>
      <c r="LYN1005" s="45"/>
      <c r="LYO1005" s="45"/>
      <c r="LYP1005" s="45"/>
      <c r="LYQ1005" s="45"/>
      <c r="LYR1005" s="45"/>
      <c r="LYS1005" s="45"/>
      <c r="LYT1005" s="45"/>
      <c r="LYU1005" s="45"/>
      <c r="LYV1005" s="45"/>
      <c r="LYW1005" s="45"/>
      <c r="LYX1005" s="45"/>
      <c r="LYY1005" s="45"/>
      <c r="LYZ1005" s="45"/>
      <c r="LZA1005" s="45"/>
      <c r="LZB1005" s="45"/>
      <c r="LZC1005" s="45"/>
      <c r="LZD1005" s="45"/>
      <c r="LZE1005" s="45"/>
      <c r="LZF1005" s="45"/>
      <c r="LZG1005" s="45"/>
      <c r="LZH1005" s="45"/>
      <c r="LZI1005" s="45"/>
      <c r="LZJ1005" s="45"/>
      <c r="LZK1005" s="45"/>
      <c r="LZL1005" s="45"/>
      <c r="LZM1005" s="45"/>
      <c r="LZN1005" s="45"/>
      <c r="LZO1005" s="45"/>
      <c r="LZP1005" s="45"/>
      <c r="LZQ1005" s="45"/>
      <c r="LZR1005" s="45"/>
      <c r="LZS1005" s="45"/>
      <c r="LZT1005" s="45"/>
      <c r="LZU1005" s="45"/>
      <c r="LZV1005" s="45"/>
      <c r="LZW1005" s="45"/>
      <c r="LZX1005" s="45"/>
      <c r="LZY1005" s="45"/>
      <c r="LZZ1005" s="45"/>
      <c r="MAA1005" s="45"/>
      <c r="MAB1005" s="45"/>
      <c r="MAC1005" s="45"/>
      <c r="MAD1005" s="45"/>
      <c r="MAE1005" s="45"/>
      <c r="MAF1005" s="45"/>
      <c r="MAG1005" s="45"/>
      <c r="MAH1005" s="45"/>
      <c r="MAI1005" s="45"/>
      <c r="MAJ1005" s="45"/>
      <c r="MAK1005" s="45"/>
      <c r="MAL1005" s="45"/>
      <c r="MAM1005" s="45"/>
      <c r="MAN1005" s="45"/>
      <c r="MAO1005" s="45"/>
      <c r="MAP1005" s="45"/>
      <c r="MAQ1005" s="45"/>
      <c r="MAR1005" s="45"/>
      <c r="MAS1005" s="45"/>
      <c r="MAT1005" s="45"/>
      <c r="MAU1005" s="45"/>
      <c r="MAV1005" s="45"/>
      <c r="MAW1005" s="45"/>
      <c r="MAX1005" s="45"/>
      <c r="MAY1005" s="45"/>
      <c r="MAZ1005" s="45"/>
      <c r="MBA1005" s="45"/>
      <c r="MBB1005" s="45"/>
      <c r="MBC1005" s="45"/>
      <c r="MBD1005" s="45"/>
      <c r="MBE1005" s="45"/>
      <c r="MBF1005" s="45"/>
      <c r="MBG1005" s="45"/>
      <c r="MBH1005" s="45"/>
      <c r="MBI1005" s="45"/>
      <c r="MBJ1005" s="45"/>
      <c r="MBK1005" s="45"/>
      <c r="MBL1005" s="45"/>
      <c r="MBM1005" s="45"/>
      <c r="MBN1005" s="45"/>
      <c r="MBO1005" s="45"/>
      <c r="MBP1005" s="45"/>
      <c r="MBQ1005" s="45"/>
      <c r="MBR1005" s="45"/>
      <c r="MBS1005" s="45"/>
      <c r="MBT1005" s="45"/>
      <c r="MBU1005" s="45"/>
      <c r="MBV1005" s="45"/>
      <c r="MBW1005" s="45"/>
      <c r="MBX1005" s="45"/>
      <c r="MBY1005" s="45"/>
      <c r="MBZ1005" s="45"/>
      <c r="MCA1005" s="45"/>
      <c r="MCB1005" s="45"/>
      <c r="MCC1005" s="45"/>
      <c r="MCD1005" s="45"/>
      <c r="MCE1005" s="45"/>
      <c r="MCF1005" s="45"/>
      <c r="MCG1005" s="45"/>
      <c r="MCH1005" s="45"/>
      <c r="MCI1005" s="45"/>
      <c r="MCJ1005" s="45"/>
      <c r="MCK1005" s="45"/>
      <c r="MCL1005" s="45"/>
      <c r="MCM1005" s="45"/>
      <c r="MCN1005" s="45"/>
      <c r="MCO1005" s="45"/>
      <c r="MCP1005" s="45"/>
      <c r="MCQ1005" s="45"/>
      <c r="MCR1005" s="45"/>
      <c r="MCS1005" s="45"/>
      <c r="MCT1005" s="45"/>
      <c r="MCU1005" s="45"/>
      <c r="MCV1005" s="45"/>
      <c r="MCW1005" s="45"/>
      <c r="MCX1005" s="45"/>
      <c r="MCY1005" s="45"/>
      <c r="MCZ1005" s="45"/>
      <c r="MDA1005" s="45"/>
      <c r="MDB1005" s="45"/>
      <c r="MDC1005" s="45"/>
      <c r="MDD1005" s="45"/>
      <c r="MDE1005" s="45"/>
      <c r="MDF1005" s="45"/>
      <c r="MDG1005" s="45"/>
      <c r="MDH1005" s="45"/>
      <c r="MDI1005" s="45"/>
      <c r="MDJ1005" s="45"/>
      <c r="MDK1005" s="45"/>
      <c r="MDL1005" s="45"/>
      <c r="MDM1005" s="45"/>
      <c r="MDN1005" s="45"/>
      <c r="MDO1005" s="45"/>
      <c r="MDP1005" s="45"/>
      <c r="MDQ1005" s="45"/>
      <c r="MDR1005" s="45"/>
      <c r="MDS1005" s="45"/>
      <c r="MDT1005" s="45"/>
      <c r="MDU1005" s="45"/>
      <c r="MDV1005" s="45"/>
      <c r="MDW1005" s="45"/>
      <c r="MDX1005" s="45"/>
      <c r="MDY1005" s="45"/>
      <c r="MDZ1005" s="45"/>
      <c r="MEA1005" s="45"/>
      <c r="MEB1005" s="45"/>
      <c r="MEC1005" s="45"/>
      <c r="MED1005" s="45"/>
      <c r="MEE1005" s="45"/>
      <c r="MEF1005" s="45"/>
      <c r="MEG1005" s="45"/>
      <c r="MEH1005" s="45"/>
      <c r="MEI1005" s="45"/>
      <c r="MEJ1005" s="45"/>
      <c r="MEK1005" s="45"/>
      <c r="MEL1005" s="45"/>
      <c r="MEM1005" s="45"/>
      <c r="MEN1005" s="45"/>
      <c r="MEO1005" s="45"/>
      <c r="MEP1005" s="45"/>
      <c r="MEQ1005" s="45"/>
      <c r="MER1005" s="45"/>
      <c r="MES1005" s="45"/>
      <c r="MET1005" s="45"/>
      <c r="MEU1005" s="45"/>
      <c r="MEV1005" s="45"/>
      <c r="MEW1005" s="45"/>
      <c r="MEX1005" s="45"/>
      <c r="MEY1005" s="45"/>
      <c r="MEZ1005" s="45"/>
      <c r="MFA1005" s="45"/>
      <c r="MFB1005" s="45"/>
      <c r="MFC1005" s="45"/>
      <c r="MFD1005" s="45"/>
      <c r="MFE1005" s="45"/>
      <c r="MFF1005" s="45"/>
      <c r="MFG1005" s="45"/>
      <c r="MFH1005" s="45"/>
      <c r="MFI1005" s="45"/>
      <c r="MFJ1005" s="45"/>
      <c r="MFK1005" s="45"/>
      <c r="MFL1005" s="45"/>
      <c r="MFM1005" s="45"/>
      <c r="MFN1005" s="45"/>
      <c r="MFO1005" s="45"/>
      <c r="MFP1005" s="45"/>
      <c r="MFQ1005" s="45"/>
      <c r="MFR1005" s="45"/>
      <c r="MFS1005" s="45"/>
      <c r="MFT1005" s="45"/>
      <c r="MFU1005" s="45"/>
      <c r="MFV1005" s="45"/>
      <c r="MFW1005" s="45"/>
      <c r="MFX1005" s="45"/>
      <c r="MFY1005" s="45"/>
      <c r="MFZ1005" s="45"/>
      <c r="MGA1005" s="45"/>
      <c r="MGB1005" s="45"/>
      <c r="MGC1005" s="45"/>
      <c r="MGD1005" s="45"/>
      <c r="MGE1005" s="45"/>
      <c r="MGF1005" s="45"/>
      <c r="MGG1005" s="45"/>
      <c r="MGH1005" s="45"/>
      <c r="MGI1005" s="45"/>
      <c r="MGJ1005" s="45"/>
      <c r="MGK1005" s="45"/>
      <c r="MGL1005" s="45"/>
      <c r="MGM1005" s="45"/>
      <c r="MGN1005" s="45"/>
      <c r="MGO1005" s="45"/>
      <c r="MGP1005" s="45"/>
      <c r="MGQ1005" s="45"/>
      <c r="MGR1005" s="45"/>
      <c r="MGS1005" s="45"/>
      <c r="MGT1005" s="45"/>
      <c r="MGU1005" s="45"/>
      <c r="MGV1005" s="45"/>
      <c r="MGW1005" s="45"/>
      <c r="MGX1005" s="45"/>
      <c r="MGY1005" s="45"/>
      <c r="MGZ1005" s="45"/>
      <c r="MHA1005" s="45"/>
      <c r="MHB1005" s="45"/>
      <c r="MHC1005" s="45"/>
      <c r="MHD1005" s="45"/>
      <c r="MHE1005" s="45"/>
      <c r="MHF1005" s="45"/>
      <c r="MHG1005" s="45"/>
      <c r="MHH1005" s="45"/>
      <c r="MHI1005" s="45"/>
      <c r="MHJ1005" s="45"/>
      <c r="MHK1005" s="45"/>
      <c r="MHL1005" s="45"/>
      <c r="MHM1005" s="45"/>
      <c r="MHN1005" s="45"/>
      <c r="MHO1005" s="45"/>
      <c r="MHP1005" s="45"/>
      <c r="MHQ1005" s="45"/>
      <c r="MHR1005" s="45"/>
      <c r="MHS1005" s="45"/>
      <c r="MHT1005" s="45"/>
      <c r="MHU1005" s="45"/>
      <c r="MHV1005" s="45"/>
      <c r="MHW1005" s="45"/>
      <c r="MHX1005" s="45"/>
      <c r="MHY1005" s="45"/>
      <c r="MHZ1005" s="45"/>
      <c r="MIA1005" s="45"/>
      <c r="MIB1005" s="45"/>
      <c r="MIC1005" s="45"/>
      <c r="MID1005" s="45"/>
      <c r="MIE1005" s="45"/>
      <c r="MIF1005" s="45"/>
      <c r="MIG1005" s="45"/>
      <c r="MIH1005" s="45"/>
      <c r="MII1005" s="45"/>
      <c r="MIJ1005" s="45"/>
      <c r="MIK1005" s="45"/>
      <c r="MIL1005" s="45"/>
      <c r="MIM1005" s="45"/>
      <c r="MIN1005" s="45"/>
      <c r="MIO1005" s="45"/>
      <c r="MIP1005" s="45"/>
      <c r="MIQ1005" s="45"/>
      <c r="MIR1005" s="45"/>
      <c r="MIS1005" s="45"/>
      <c r="MIT1005" s="45"/>
      <c r="MIU1005" s="45"/>
      <c r="MIV1005" s="45"/>
      <c r="MIW1005" s="45"/>
      <c r="MIX1005" s="45"/>
      <c r="MIY1005" s="45"/>
      <c r="MIZ1005" s="45"/>
      <c r="MJA1005" s="45"/>
      <c r="MJB1005" s="45"/>
      <c r="MJC1005" s="45"/>
      <c r="MJD1005" s="45"/>
      <c r="MJE1005" s="45"/>
      <c r="MJF1005" s="45"/>
      <c r="MJG1005" s="45"/>
      <c r="MJH1005" s="45"/>
      <c r="MJI1005" s="45"/>
      <c r="MJJ1005" s="45"/>
      <c r="MJK1005" s="45"/>
      <c r="MJL1005" s="45"/>
      <c r="MJM1005" s="45"/>
      <c r="MJN1005" s="45"/>
      <c r="MJO1005" s="45"/>
      <c r="MJP1005" s="45"/>
      <c r="MJQ1005" s="45"/>
      <c r="MJR1005" s="45"/>
      <c r="MJS1005" s="45"/>
      <c r="MJT1005" s="45"/>
      <c r="MJU1005" s="45"/>
      <c r="MJV1005" s="45"/>
      <c r="MJW1005" s="45"/>
      <c r="MJX1005" s="45"/>
      <c r="MJY1005" s="45"/>
      <c r="MJZ1005" s="45"/>
      <c r="MKA1005" s="45"/>
      <c r="MKB1005" s="45"/>
      <c r="MKC1005" s="45"/>
      <c r="MKD1005" s="45"/>
      <c r="MKE1005" s="45"/>
      <c r="MKF1005" s="45"/>
      <c r="MKG1005" s="45"/>
      <c r="MKH1005" s="45"/>
      <c r="MKI1005" s="45"/>
      <c r="MKJ1005" s="45"/>
      <c r="MKK1005" s="45"/>
      <c r="MKL1005" s="45"/>
      <c r="MKM1005" s="45"/>
      <c r="MKN1005" s="45"/>
      <c r="MKO1005" s="45"/>
      <c r="MKP1005" s="45"/>
      <c r="MKQ1005" s="45"/>
      <c r="MKR1005" s="45"/>
      <c r="MKS1005" s="45"/>
      <c r="MKT1005" s="45"/>
      <c r="MKU1005" s="45"/>
      <c r="MKV1005" s="45"/>
      <c r="MKW1005" s="45"/>
      <c r="MKX1005" s="45"/>
      <c r="MKY1005" s="45"/>
      <c r="MKZ1005" s="45"/>
      <c r="MLA1005" s="45"/>
      <c r="MLB1005" s="45"/>
      <c r="MLC1005" s="45"/>
      <c r="MLD1005" s="45"/>
      <c r="MLE1005" s="45"/>
      <c r="MLF1005" s="45"/>
      <c r="MLG1005" s="45"/>
      <c r="MLH1005" s="45"/>
      <c r="MLI1005" s="45"/>
      <c r="MLJ1005" s="45"/>
      <c r="MLK1005" s="45"/>
      <c r="MLL1005" s="45"/>
      <c r="MLM1005" s="45"/>
      <c r="MLN1005" s="45"/>
      <c r="MLO1005" s="45"/>
      <c r="MLP1005" s="45"/>
      <c r="MLQ1005" s="45"/>
      <c r="MLR1005" s="45"/>
      <c r="MLS1005" s="45"/>
      <c r="MLT1005" s="45"/>
      <c r="MLU1005" s="45"/>
      <c r="MLV1005" s="45"/>
      <c r="MLW1005" s="45"/>
      <c r="MLX1005" s="45"/>
      <c r="MLY1005" s="45"/>
      <c r="MLZ1005" s="45"/>
      <c r="MMA1005" s="45"/>
      <c r="MMB1005" s="45"/>
      <c r="MMC1005" s="45"/>
      <c r="MMD1005" s="45"/>
      <c r="MME1005" s="45"/>
      <c r="MMF1005" s="45"/>
      <c r="MMG1005" s="45"/>
      <c r="MMH1005" s="45"/>
      <c r="MMI1005" s="45"/>
      <c r="MMJ1005" s="45"/>
      <c r="MMK1005" s="45"/>
      <c r="MML1005" s="45"/>
      <c r="MMM1005" s="45"/>
      <c r="MMN1005" s="45"/>
      <c r="MMO1005" s="45"/>
      <c r="MMP1005" s="45"/>
      <c r="MMQ1005" s="45"/>
      <c r="MMR1005" s="45"/>
      <c r="MMS1005" s="45"/>
      <c r="MMT1005" s="45"/>
      <c r="MMU1005" s="45"/>
      <c r="MMV1005" s="45"/>
      <c r="MMW1005" s="45"/>
      <c r="MMX1005" s="45"/>
      <c r="MMY1005" s="45"/>
      <c r="MMZ1005" s="45"/>
      <c r="MNA1005" s="45"/>
      <c r="MNB1005" s="45"/>
      <c r="MNC1005" s="45"/>
      <c r="MND1005" s="45"/>
      <c r="MNE1005" s="45"/>
      <c r="MNF1005" s="45"/>
      <c r="MNG1005" s="45"/>
      <c r="MNH1005" s="45"/>
      <c r="MNI1005" s="45"/>
      <c r="MNJ1005" s="45"/>
      <c r="MNK1005" s="45"/>
      <c r="MNL1005" s="45"/>
      <c r="MNM1005" s="45"/>
      <c r="MNN1005" s="45"/>
      <c r="MNO1005" s="45"/>
      <c r="MNP1005" s="45"/>
      <c r="MNQ1005" s="45"/>
      <c r="MNR1005" s="45"/>
      <c r="MNS1005" s="45"/>
      <c r="MNT1005" s="45"/>
      <c r="MNU1005" s="45"/>
      <c r="MNV1005" s="45"/>
      <c r="MNW1005" s="45"/>
      <c r="MNX1005" s="45"/>
      <c r="MNY1005" s="45"/>
      <c r="MNZ1005" s="45"/>
      <c r="MOA1005" s="45"/>
      <c r="MOB1005" s="45"/>
      <c r="MOC1005" s="45"/>
      <c r="MOD1005" s="45"/>
      <c r="MOE1005" s="45"/>
      <c r="MOF1005" s="45"/>
      <c r="MOG1005" s="45"/>
      <c r="MOH1005" s="45"/>
      <c r="MOI1005" s="45"/>
      <c r="MOJ1005" s="45"/>
      <c r="MOK1005" s="45"/>
      <c r="MOL1005" s="45"/>
      <c r="MOM1005" s="45"/>
      <c r="MON1005" s="45"/>
      <c r="MOO1005" s="45"/>
      <c r="MOP1005" s="45"/>
      <c r="MOQ1005" s="45"/>
      <c r="MOR1005" s="45"/>
      <c r="MOS1005" s="45"/>
      <c r="MOT1005" s="45"/>
      <c r="MOU1005" s="45"/>
      <c r="MOV1005" s="45"/>
      <c r="MOW1005" s="45"/>
      <c r="MOX1005" s="45"/>
      <c r="MOY1005" s="45"/>
      <c r="MOZ1005" s="45"/>
      <c r="MPA1005" s="45"/>
      <c r="MPB1005" s="45"/>
      <c r="MPC1005" s="45"/>
      <c r="MPD1005" s="45"/>
      <c r="MPE1005" s="45"/>
      <c r="MPF1005" s="45"/>
      <c r="MPG1005" s="45"/>
      <c r="MPH1005" s="45"/>
      <c r="MPI1005" s="45"/>
      <c r="MPJ1005" s="45"/>
      <c r="MPK1005" s="45"/>
      <c r="MPL1005" s="45"/>
      <c r="MPM1005" s="45"/>
      <c r="MPN1005" s="45"/>
      <c r="MPO1005" s="45"/>
      <c r="MPP1005" s="45"/>
      <c r="MPQ1005" s="45"/>
      <c r="MPR1005" s="45"/>
      <c r="MPS1005" s="45"/>
      <c r="MPT1005" s="45"/>
      <c r="MPU1005" s="45"/>
      <c r="MPV1005" s="45"/>
      <c r="MPW1005" s="45"/>
      <c r="MPX1005" s="45"/>
      <c r="MPY1005" s="45"/>
      <c r="MPZ1005" s="45"/>
      <c r="MQA1005" s="45"/>
      <c r="MQB1005" s="45"/>
      <c r="MQC1005" s="45"/>
      <c r="MQD1005" s="45"/>
      <c r="MQE1005" s="45"/>
      <c r="MQF1005" s="45"/>
      <c r="MQG1005" s="45"/>
      <c r="MQH1005" s="45"/>
      <c r="MQI1005" s="45"/>
      <c r="MQJ1005" s="45"/>
      <c r="MQK1005" s="45"/>
      <c r="MQL1005" s="45"/>
      <c r="MQM1005" s="45"/>
      <c r="MQN1005" s="45"/>
      <c r="MQO1005" s="45"/>
      <c r="MQP1005" s="45"/>
      <c r="MQQ1005" s="45"/>
      <c r="MQR1005" s="45"/>
      <c r="MQS1005" s="45"/>
      <c r="MQT1005" s="45"/>
      <c r="MQU1005" s="45"/>
      <c r="MQV1005" s="45"/>
      <c r="MQW1005" s="45"/>
      <c r="MQX1005" s="45"/>
      <c r="MQY1005" s="45"/>
      <c r="MQZ1005" s="45"/>
      <c r="MRA1005" s="45"/>
      <c r="MRB1005" s="45"/>
      <c r="MRC1005" s="45"/>
      <c r="MRD1005" s="45"/>
      <c r="MRE1005" s="45"/>
      <c r="MRF1005" s="45"/>
      <c r="MRG1005" s="45"/>
      <c r="MRH1005" s="45"/>
      <c r="MRI1005" s="45"/>
      <c r="MRJ1005" s="45"/>
      <c r="MRK1005" s="45"/>
      <c r="MRL1005" s="45"/>
      <c r="MRM1005" s="45"/>
      <c r="MRN1005" s="45"/>
      <c r="MRO1005" s="45"/>
      <c r="MRP1005" s="45"/>
      <c r="MRQ1005" s="45"/>
      <c r="MRR1005" s="45"/>
      <c r="MRS1005" s="45"/>
      <c r="MRT1005" s="45"/>
      <c r="MRU1005" s="45"/>
      <c r="MRV1005" s="45"/>
      <c r="MRW1005" s="45"/>
      <c r="MRX1005" s="45"/>
      <c r="MRY1005" s="45"/>
      <c r="MRZ1005" s="45"/>
      <c r="MSA1005" s="45"/>
      <c r="MSB1005" s="45"/>
      <c r="MSC1005" s="45"/>
      <c r="MSD1005" s="45"/>
      <c r="MSE1005" s="45"/>
      <c r="MSF1005" s="45"/>
      <c r="MSG1005" s="45"/>
      <c r="MSH1005" s="45"/>
      <c r="MSI1005" s="45"/>
      <c r="MSJ1005" s="45"/>
      <c r="MSK1005" s="45"/>
      <c r="MSL1005" s="45"/>
      <c r="MSM1005" s="45"/>
      <c r="MSN1005" s="45"/>
      <c r="MSO1005" s="45"/>
      <c r="MSP1005" s="45"/>
      <c r="MSQ1005" s="45"/>
      <c r="MSR1005" s="45"/>
      <c r="MSS1005" s="45"/>
      <c r="MST1005" s="45"/>
      <c r="MSU1005" s="45"/>
      <c r="MSV1005" s="45"/>
      <c r="MSW1005" s="45"/>
      <c r="MSX1005" s="45"/>
      <c r="MSY1005" s="45"/>
      <c r="MSZ1005" s="45"/>
      <c r="MTA1005" s="45"/>
      <c r="MTB1005" s="45"/>
      <c r="MTC1005" s="45"/>
      <c r="MTD1005" s="45"/>
      <c r="MTE1005" s="45"/>
      <c r="MTF1005" s="45"/>
      <c r="MTG1005" s="45"/>
      <c r="MTH1005" s="45"/>
      <c r="MTI1005" s="45"/>
      <c r="MTJ1005" s="45"/>
      <c r="MTK1005" s="45"/>
      <c r="MTL1005" s="45"/>
      <c r="MTM1005" s="45"/>
      <c r="MTN1005" s="45"/>
      <c r="MTO1005" s="45"/>
      <c r="MTP1005" s="45"/>
      <c r="MTQ1005" s="45"/>
      <c r="MTR1005" s="45"/>
      <c r="MTS1005" s="45"/>
      <c r="MTT1005" s="45"/>
      <c r="MTU1005" s="45"/>
      <c r="MTV1005" s="45"/>
      <c r="MTW1005" s="45"/>
      <c r="MTX1005" s="45"/>
      <c r="MTY1005" s="45"/>
      <c r="MTZ1005" s="45"/>
      <c r="MUA1005" s="45"/>
      <c r="MUB1005" s="45"/>
      <c r="MUC1005" s="45"/>
      <c r="MUD1005" s="45"/>
      <c r="MUE1005" s="45"/>
      <c r="MUF1005" s="45"/>
      <c r="MUG1005" s="45"/>
      <c r="MUH1005" s="45"/>
      <c r="MUI1005" s="45"/>
      <c r="MUJ1005" s="45"/>
      <c r="MUK1005" s="45"/>
      <c r="MUL1005" s="45"/>
      <c r="MUM1005" s="45"/>
      <c r="MUN1005" s="45"/>
      <c r="MUO1005" s="45"/>
      <c r="MUP1005" s="45"/>
      <c r="MUQ1005" s="45"/>
      <c r="MUR1005" s="45"/>
      <c r="MUS1005" s="45"/>
      <c r="MUT1005" s="45"/>
      <c r="MUU1005" s="45"/>
      <c r="MUV1005" s="45"/>
      <c r="MUW1005" s="45"/>
      <c r="MUX1005" s="45"/>
      <c r="MUY1005" s="45"/>
      <c r="MUZ1005" s="45"/>
      <c r="MVA1005" s="45"/>
      <c r="MVB1005" s="45"/>
      <c r="MVC1005" s="45"/>
      <c r="MVD1005" s="45"/>
      <c r="MVE1005" s="45"/>
      <c r="MVF1005" s="45"/>
      <c r="MVG1005" s="45"/>
      <c r="MVH1005" s="45"/>
      <c r="MVI1005" s="45"/>
      <c r="MVJ1005" s="45"/>
      <c r="MVK1005" s="45"/>
      <c r="MVL1005" s="45"/>
      <c r="MVM1005" s="45"/>
      <c r="MVN1005" s="45"/>
      <c r="MVO1005" s="45"/>
      <c r="MVP1005" s="45"/>
      <c r="MVQ1005" s="45"/>
      <c r="MVR1005" s="45"/>
      <c r="MVS1005" s="45"/>
      <c r="MVT1005" s="45"/>
      <c r="MVU1005" s="45"/>
      <c r="MVV1005" s="45"/>
      <c r="MVW1005" s="45"/>
      <c r="MVX1005" s="45"/>
      <c r="MVY1005" s="45"/>
      <c r="MVZ1005" s="45"/>
      <c r="MWA1005" s="45"/>
      <c r="MWB1005" s="45"/>
      <c r="MWC1005" s="45"/>
      <c r="MWD1005" s="45"/>
      <c r="MWE1005" s="45"/>
      <c r="MWF1005" s="45"/>
      <c r="MWG1005" s="45"/>
      <c r="MWH1005" s="45"/>
      <c r="MWI1005" s="45"/>
      <c r="MWJ1005" s="45"/>
      <c r="MWK1005" s="45"/>
      <c r="MWL1005" s="45"/>
      <c r="MWM1005" s="45"/>
      <c r="MWN1005" s="45"/>
      <c r="MWO1005" s="45"/>
      <c r="MWP1005" s="45"/>
      <c r="MWQ1005" s="45"/>
      <c r="MWR1005" s="45"/>
      <c r="MWS1005" s="45"/>
      <c r="MWT1005" s="45"/>
      <c r="MWU1005" s="45"/>
      <c r="MWV1005" s="45"/>
      <c r="MWW1005" s="45"/>
      <c r="MWX1005" s="45"/>
      <c r="MWY1005" s="45"/>
      <c r="MWZ1005" s="45"/>
      <c r="MXA1005" s="45"/>
      <c r="MXB1005" s="45"/>
      <c r="MXC1005" s="45"/>
      <c r="MXD1005" s="45"/>
      <c r="MXE1005" s="45"/>
      <c r="MXF1005" s="45"/>
      <c r="MXG1005" s="45"/>
      <c r="MXH1005" s="45"/>
      <c r="MXI1005" s="45"/>
      <c r="MXJ1005" s="45"/>
      <c r="MXK1005" s="45"/>
      <c r="MXL1005" s="45"/>
      <c r="MXM1005" s="45"/>
      <c r="MXN1005" s="45"/>
      <c r="MXO1005" s="45"/>
      <c r="MXP1005" s="45"/>
      <c r="MXQ1005" s="45"/>
      <c r="MXR1005" s="45"/>
      <c r="MXS1005" s="45"/>
      <c r="MXT1005" s="45"/>
      <c r="MXU1005" s="45"/>
      <c r="MXV1005" s="45"/>
      <c r="MXW1005" s="45"/>
      <c r="MXX1005" s="45"/>
      <c r="MXY1005" s="45"/>
      <c r="MXZ1005" s="45"/>
      <c r="MYA1005" s="45"/>
      <c r="MYB1005" s="45"/>
      <c r="MYC1005" s="45"/>
      <c r="MYD1005" s="45"/>
      <c r="MYE1005" s="45"/>
      <c r="MYF1005" s="45"/>
      <c r="MYG1005" s="45"/>
      <c r="MYH1005" s="45"/>
      <c r="MYI1005" s="45"/>
      <c r="MYJ1005" s="45"/>
      <c r="MYK1005" s="45"/>
      <c r="MYL1005" s="45"/>
      <c r="MYM1005" s="45"/>
      <c r="MYN1005" s="45"/>
      <c r="MYO1005" s="45"/>
      <c r="MYP1005" s="45"/>
      <c r="MYQ1005" s="45"/>
      <c r="MYR1005" s="45"/>
      <c r="MYS1005" s="45"/>
      <c r="MYT1005" s="45"/>
      <c r="MYU1005" s="45"/>
      <c r="MYV1005" s="45"/>
      <c r="MYW1005" s="45"/>
      <c r="MYX1005" s="45"/>
      <c r="MYY1005" s="45"/>
      <c r="MYZ1005" s="45"/>
      <c r="MZA1005" s="45"/>
      <c r="MZB1005" s="45"/>
      <c r="MZC1005" s="45"/>
      <c r="MZD1005" s="45"/>
      <c r="MZE1005" s="45"/>
      <c r="MZF1005" s="45"/>
      <c r="MZG1005" s="45"/>
      <c r="MZH1005" s="45"/>
      <c r="MZI1005" s="45"/>
      <c r="MZJ1005" s="45"/>
      <c r="MZK1005" s="45"/>
      <c r="MZL1005" s="45"/>
      <c r="MZM1005" s="45"/>
      <c r="MZN1005" s="45"/>
      <c r="MZO1005" s="45"/>
      <c r="MZP1005" s="45"/>
      <c r="MZQ1005" s="45"/>
      <c r="MZR1005" s="45"/>
      <c r="MZS1005" s="45"/>
      <c r="MZT1005" s="45"/>
      <c r="MZU1005" s="45"/>
      <c r="MZV1005" s="45"/>
      <c r="MZW1005" s="45"/>
      <c r="MZX1005" s="45"/>
      <c r="MZY1005" s="45"/>
      <c r="MZZ1005" s="45"/>
      <c r="NAA1005" s="45"/>
      <c r="NAB1005" s="45"/>
      <c r="NAC1005" s="45"/>
      <c r="NAD1005" s="45"/>
      <c r="NAE1005" s="45"/>
      <c r="NAF1005" s="45"/>
      <c r="NAG1005" s="45"/>
      <c r="NAH1005" s="45"/>
      <c r="NAI1005" s="45"/>
      <c r="NAJ1005" s="45"/>
      <c r="NAK1005" s="45"/>
      <c r="NAL1005" s="45"/>
      <c r="NAM1005" s="45"/>
      <c r="NAN1005" s="45"/>
      <c r="NAO1005" s="45"/>
      <c r="NAP1005" s="45"/>
      <c r="NAQ1005" s="45"/>
      <c r="NAR1005" s="45"/>
      <c r="NAS1005" s="45"/>
      <c r="NAT1005" s="45"/>
      <c r="NAU1005" s="45"/>
      <c r="NAV1005" s="45"/>
      <c r="NAW1005" s="45"/>
      <c r="NAX1005" s="45"/>
      <c r="NAY1005" s="45"/>
      <c r="NAZ1005" s="45"/>
      <c r="NBA1005" s="45"/>
      <c r="NBB1005" s="45"/>
      <c r="NBC1005" s="45"/>
      <c r="NBD1005" s="45"/>
      <c r="NBE1005" s="45"/>
      <c r="NBF1005" s="45"/>
      <c r="NBG1005" s="45"/>
      <c r="NBH1005" s="45"/>
      <c r="NBI1005" s="45"/>
      <c r="NBJ1005" s="45"/>
      <c r="NBK1005" s="45"/>
      <c r="NBL1005" s="45"/>
      <c r="NBM1005" s="45"/>
      <c r="NBN1005" s="45"/>
      <c r="NBO1005" s="45"/>
      <c r="NBP1005" s="45"/>
      <c r="NBQ1005" s="45"/>
      <c r="NBR1005" s="45"/>
      <c r="NBS1005" s="45"/>
      <c r="NBT1005" s="45"/>
      <c r="NBU1005" s="45"/>
      <c r="NBV1005" s="45"/>
      <c r="NBW1005" s="45"/>
      <c r="NBX1005" s="45"/>
      <c r="NBY1005" s="45"/>
      <c r="NBZ1005" s="45"/>
      <c r="NCA1005" s="45"/>
      <c r="NCB1005" s="45"/>
      <c r="NCC1005" s="45"/>
      <c r="NCD1005" s="45"/>
      <c r="NCE1005" s="45"/>
      <c r="NCF1005" s="45"/>
      <c r="NCG1005" s="45"/>
      <c r="NCH1005" s="45"/>
      <c r="NCI1005" s="45"/>
      <c r="NCJ1005" s="45"/>
      <c r="NCK1005" s="45"/>
      <c r="NCL1005" s="45"/>
      <c r="NCM1005" s="45"/>
      <c r="NCN1005" s="45"/>
      <c r="NCO1005" s="45"/>
      <c r="NCP1005" s="45"/>
      <c r="NCQ1005" s="45"/>
      <c r="NCR1005" s="45"/>
      <c r="NCS1005" s="45"/>
      <c r="NCT1005" s="45"/>
      <c r="NCU1005" s="45"/>
      <c r="NCV1005" s="45"/>
      <c r="NCW1005" s="45"/>
      <c r="NCX1005" s="45"/>
      <c r="NCY1005" s="45"/>
      <c r="NCZ1005" s="45"/>
      <c r="NDA1005" s="45"/>
      <c r="NDB1005" s="45"/>
      <c r="NDC1005" s="45"/>
      <c r="NDD1005" s="45"/>
      <c r="NDE1005" s="45"/>
      <c r="NDF1005" s="45"/>
      <c r="NDG1005" s="45"/>
      <c r="NDH1005" s="45"/>
      <c r="NDI1005" s="45"/>
      <c r="NDJ1005" s="45"/>
      <c r="NDK1005" s="45"/>
      <c r="NDL1005" s="45"/>
      <c r="NDM1005" s="45"/>
      <c r="NDN1005" s="45"/>
      <c r="NDO1005" s="45"/>
      <c r="NDP1005" s="45"/>
      <c r="NDQ1005" s="45"/>
      <c r="NDR1005" s="45"/>
      <c r="NDS1005" s="45"/>
      <c r="NDT1005" s="45"/>
      <c r="NDU1005" s="45"/>
      <c r="NDV1005" s="45"/>
      <c r="NDW1005" s="45"/>
      <c r="NDX1005" s="45"/>
      <c r="NDY1005" s="45"/>
      <c r="NDZ1005" s="45"/>
      <c r="NEA1005" s="45"/>
      <c r="NEB1005" s="45"/>
      <c r="NEC1005" s="45"/>
      <c r="NED1005" s="45"/>
      <c r="NEE1005" s="45"/>
      <c r="NEF1005" s="45"/>
      <c r="NEG1005" s="45"/>
      <c r="NEH1005" s="45"/>
      <c r="NEI1005" s="45"/>
      <c r="NEJ1005" s="45"/>
      <c r="NEK1005" s="45"/>
      <c r="NEL1005" s="45"/>
      <c r="NEM1005" s="45"/>
      <c r="NEN1005" s="45"/>
      <c r="NEO1005" s="45"/>
      <c r="NEP1005" s="45"/>
      <c r="NEQ1005" s="45"/>
      <c r="NER1005" s="45"/>
      <c r="NES1005" s="45"/>
      <c r="NET1005" s="45"/>
      <c r="NEU1005" s="45"/>
      <c r="NEV1005" s="45"/>
      <c r="NEW1005" s="45"/>
      <c r="NEX1005" s="45"/>
      <c r="NEY1005" s="45"/>
      <c r="NEZ1005" s="45"/>
      <c r="NFA1005" s="45"/>
      <c r="NFB1005" s="45"/>
      <c r="NFC1005" s="45"/>
      <c r="NFD1005" s="45"/>
      <c r="NFE1005" s="45"/>
      <c r="NFF1005" s="45"/>
      <c r="NFG1005" s="45"/>
      <c r="NFH1005" s="45"/>
      <c r="NFI1005" s="45"/>
      <c r="NFJ1005" s="45"/>
      <c r="NFK1005" s="45"/>
      <c r="NFL1005" s="45"/>
      <c r="NFM1005" s="45"/>
      <c r="NFN1005" s="45"/>
      <c r="NFO1005" s="45"/>
      <c r="NFP1005" s="45"/>
      <c r="NFQ1005" s="45"/>
      <c r="NFR1005" s="45"/>
      <c r="NFS1005" s="45"/>
      <c r="NFT1005" s="45"/>
      <c r="NFU1005" s="45"/>
      <c r="NFV1005" s="45"/>
      <c r="NFW1005" s="45"/>
      <c r="NFX1005" s="45"/>
      <c r="NFY1005" s="45"/>
      <c r="NFZ1005" s="45"/>
      <c r="NGA1005" s="45"/>
      <c r="NGB1005" s="45"/>
      <c r="NGC1005" s="45"/>
      <c r="NGD1005" s="45"/>
      <c r="NGE1005" s="45"/>
      <c r="NGF1005" s="45"/>
      <c r="NGG1005" s="45"/>
      <c r="NGH1005" s="45"/>
      <c r="NGI1005" s="45"/>
      <c r="NGJ1005" s="45"/>
      <c r="NGK1005" s="45"/>
      <c r="NGL1005" s="45"/>
      <c r="NGM1005" s="45"/>
      <c r="NGN1005" s="45"/>
      <c r="NGO1005" s="45"/>
      <c r="NGP1005" s="45"/>
      <c r="NGQ1005" s="45"/>
      <c r="NGR1005" s="45"/>
      <c r="NGS1005" s="45"/>
      <c r="NGT1005" s="45"/>
      <c r="NGU1005" s="45"/>
      <c r="NGV1005" s="45"/>
      <c r="NGW1005" s="45"/>
      <c r="NGX1005" s="45"/>
      <c r="NGY1005" s="45"/>
      <c r="NGZ1005" s="45"/>
      <c r="NHA1005" s="45"/>
      <c r="NHB1005" s="45"/>
      <c r="NHC1005" s="45"/>
      <c r="NHD1005" s="45"/>
      <c r="NHE1005" s="45"/>
      <c r="NHF1005" s="45"/>
      <c r="NHG1005" s="45"/>
      <c r="NHH1005" s="45"/>
      <c r="NHI1005" s="45"/>
      <c r="NHJ1005" s="45"/>
      <c r="NHK1005" s="45"/>
      <c r="NHL1005" s="45"/>
      <c r="NHM1005" s="45"/>
      <c r="NHN1005" s="45"/>
      <c r="NHO1005" s="45"/>
      <c r="NHP1005" s="45"/>
      <c r="NHQ1005" s="45"/>
      <c r="NHR1005" s="45"/>
      <c r="NHS1005" s="45"/>
      <c r="NHT1005" s="45"/>
      <c r="NHU1005" s="45"/>
      <c r="NHV1005" s="45"/>
      <c r="NHW1005" s="45"/>
      <c r="NHX1005" s="45"/>
      <c r="NHY1005" s="45"/>
      <c r="NHZ1005" s="45"/>
      <c r="NIA1005" s="45"/>
      <c r="NIB1005" s="45"/>
      <c r="NIC1005" s="45"/>
      <c r="NID1005" s="45"/>
      <c r="NIE1005" s="45"/>
      <c r="NIF1005" s="45"/>
      <c r="NIG1005" s="45"/>
      <c r="NIH1005" s="45"/>
      <c r="NII1005" s="45"/>
      <c r="NIJ1005" s="45"/>
      <c r="NIK1005" s="45"/>
      <c r="NIL1005" s="45"/>
      <c r="NIM1005" s="45"/>
      <c r="NIN1005" s="45"/>
      <c r="NIO1005" s="45"/>
      <c r="NIP1005" s="45"/>
      <c r="NIQ1005" s="45"/>
      <c r="NIR1005" s="45"/>
      <c r="NIS1005" s="45"/>
      <c r="NIT1005" s="45"/>
      <c r="NIU1005" s="45"/>
      <c r="NIV1005" s="45"/>
      <c r="NIW1005" s="45"/>
      <c r="NIX1005" s="45"/>
      <c r="NIY1005" s="45"/>
      <c r="NIZ1005" s="45"/>
      <c r="NJA1005" s="45"/>
      <c r="NJB1005" s="45"/>
      <c r="NJC1005" s="45"/>
      <c r="NJD1005" s="45"/>
      <c r="NJE1005" s="45"/>
      <c r="NJF1005" s="45"/>
      <c r="NJG1005" s="45"/>
      <c r="NJH1005" s="45"/>
      <c r="NJI1005" s="45"/>
      <c r="NJJ1005" s="45"/>
      <c r="NJK1005" s="45"/>
      <c r="NJL1005" s="45"/>
      <c r="NJM1005" s="45"/>
      <c r="NJN1005" s="45"/>
      <c r="NJO1005" s="45"/>
      <c r="NJP1005" s="45"/>
      <c r="NJQ1005" s="45"/>
      <c r="NJR1005" s="45"/>
      <c r="NJS1005" s="45"/>
      <c r="NJT1005" s="45"/>
      <c r="NJU1005" s="45"/>
      <c r="NJV1005" s="45"/>
      <c r="NJW1005" s="45"/>
      <c r="NJX1005" s="45"/>
      <c r="NJY1005" s="45"/>
      <c r="NJZ1005" s="45"/>
      <c r="NKA1005" s="45"/>
      <c r="NKB1005" s="45"/>
      <c r="NKC1005" s="45"/>
      <c r="NKD1005" s="45"/>
      <c r="NKE1005" s="45"/>
      <c r="NKF1005" s="45"/>
      <c r="NKG1005" s="45"/>
      <c r="NKH1005" s="45"/>
      <c r="NKI1005" s="45"/>
      <c r="NKJ1005" s="45"/>
      <c r="NKK1005" s="45"/>
      <c r="NKL1005" s="45"/>
      <c r="NKM1005" s="45"/>
      <c r="NKN1005" s="45"/>
      <c r="NKO1005" s="45"/>
      <c r="NKP1005" s="45"/>
      <c r="NKQ1005" s="45"/>
      <c r="NKR1005" s="45"/>
      <c r="NKS1005" s="45"/>
      <c r="NKT1005" s="45"/>
      <c r="NKU1005" s="45"/>
      <c r="NKV1005" s="45"/>
      <c r="NKW1005" s="45"/>
      <c r="NKX1005" s="45"/>
      <c r="NKY1005" s="45"/>
      <c r="NKZ1005" s="45"/>
      <c r="NLA1005" s="45"/>
      <c r="NLB1005" s="45"/>
      <c r="NLC1005" s="45"/>
      <c r="NLD1005" s="45"/>
      <c r="NLE1005" s="45"/>
      <c r="NLF1005" s="45"/>
      <c r="NLG1005" s="45"/>
      <c r="NLH1005" s="45"/>
      <c r="NLI1005" s="45"/>
      <c r="NLJ1005" s="45"/>
      <c r="NLK1005" s="45"/>
      <c r="NLL1005" s="45"/>
      <c r="NLM1005" s="45"/>
      <c r="NLN1005" s="45"/>
      <c r="NLO1005" s="45"/>
      <c r="NLP1005" s="45"/>
      <c r="NLQ1005" s="45"/>
      <c r="NLR1005" s="45"/>
      <c r="NLS1005" s="45"/>
      <c r="NLT1005" s="45"/>
      <c r="NLU1005" s="45"/>
      <c r="NLV1005" s="45"/>
      <c r="NLW1005" s="45"/>
      <c r="NLX1005" s="45"/>
      <c r="NLY1005" s="45"/>
      <c r="NLZ1005" s="45"/>
      <c r="NMA1005" s="45"/>
      <c r="NMB1005" s="45"/>
      <c r="NMC1005" s="45"/>
      <c r="NMD1005" s="45"/>
      <c r="NME1005" s="45"/>
      <c r="NMF1005" s="45"/>
      <c r="NMG1005" s="45"/>
      <c r="NMH1005" s="45"/>
      <c r="NMI1005" s="45"/>
      <c r="NMJ1005" s="45"/>
      <c r="NMK1005" s="45"/>
      <c r="NML1005" s="45"/>
      <c r="NMM1005" s="45"/>
      <c r="NMN1005" s="45"/>
      <c r="NMO1005" s="45"/>
      <c r="NMP1005" s="45"/>
      <c r="NMQ1005" s="45"/>
      <c r="NMR1005" s="45"/>
      <c r="NMS1005" s="45"/>
      <c r="NMT1005" s="45"/>
      <c r="NMU1005" s="45"/>
      <c r="NMV1005" s="45"/>
      <c r="NMW1005" s="45"/>
      <c r="NMX1005" s="45"/>
      <c r="NMY1005" s="45"/>
      <c r="NMZ1005" s="45"/>
      <c r="NNA1005" s="45"/>
      <c r="NNB1005" s="45"/>
      <c r="NNC1005" s="45"/>
      <c r="NND1005" s="45"/>
      <c r="NNE1005" s="45"/>
      <c r="NNF1005" s="45"/>
      <c r="NNG1005" s="45"/>
      <c r="NNH1005" s="45"/>
      <c r="NNI1005" s="45"/>
      <c r="NNJ1005" s="45"/>
      <c r="NNK1005" s="45"/>
      <c r="NNL1005" s="45"/>
      <c r="NNM1005" s="45"/>
      <c r="NNN1005" s="45"/>
      <c r="NNO1005" s="45"/>
      <c r="NNP1005" s="45"/>
      <c r="NNQ1005" s="45"/>
      <c r="NNR1005" s="45"/>
      <c r="NNS1005" s="45"/>
      <c r="NNT1005" s="45"/>
      <c r="NNU1005" s="45"/>
      <c r="NNV1005" s="45"/>
      <c r="NNW1005" s="45"/>
      <c r="NNX1005" s="45"/>
      <c r="NNY1005" s="45"/>
      <c r="NNZ1005" s="45"/>
      <c r="NOA1005" s="45"/>
      <c r="NOB1005" s="45"/>
      <c r="NOC1005" s="45"/>
      <c r="NOD1005" s="45"/>
      <c r="NOE1005" s="45"/>
      <c r="NOF1005" s="45"/>
      <c r="NOG1005" s="45"/>
      <c r="NOH1005" s="45"/>
      <c r="NOI1005" s="45"/>
      <c r="NOJ1005" s="45"/>
      <c r="NOK1005" s="45"/>
      <c r="NOL1005" s="45"/>
      <c r="NOM1005" s="45"/>
      <c r="NON1005" s="45"/>
      <c r="NOO1005" s="45"/>
      <c r="NOP1005" s="45"/>
      <c r="NOQ1005" s="45"/>
      <c r="NOR1005" s="45"/>
      <c r="NOS1005" s="45"/>
      <c r="NOT1005" s="45"/>
      <c r="NOU1005" s="45"/>
      <c r="NOV1005" s="45"/>
      <c r="NOW1005" s="45"/>
      <c r="NOX1005" s="45"/>
      <c r="NOY1005" s="45"/>
      <c r="NOZ1005" s="45"/>
      <c r="NPA1005" s="45"/>
      <c r="NPB1005" s="45"/>
      <c r="NPC1005" s="45"/>
      <c r="NPD1005" s="45"/>
      <c r="NPE1005" s="45"/>
      <c r="NPF1005" s="45"/>
      <c r="NPG1005" s="45"/>
      <c r="NPH1005" s="45"/>
      <c r="NPI1005" s="45"/>
      <c r="NPJ1005" s="45"/>
      <c r="NPK1005" s="45"/>
      <c r="NPL1005" s="45"/>
      <c r="NPM1005" s="45"/>
      <c r="NPN1005" s="45"/>
      <c r="NPO1005" s="45"/>
      <c r="NPP1005" s="45"/>
      <c r="NPQ1005" s="45"/>
      <c r="NPR1005" s="45"/>
      <c r="NPS1005" s="45"/>
      <c r="NPT1005" s="45"/>
      <c r="NPU1005" s="45"/>
      <c r="NPV1005" s="45"/>
      <c r="NPW1005" s="45"/>
      <c r="NPX1005" s="45"/>
      <c r="NPY1005" s="45"/>
      <c r="NPZ1005" s="45"/>
      <c r="NQA1005" s="45"/>
      <c r="NQB1005" s="45"/>
      <c r="NQC1005" s="45"/>
      <c r="NQD1005" s="45"/>
      <c r="NQE1005" s="45"/>
      <c r="NQF1005" s="45"/>
      <c r="NQG1005" s="45"/>
      <c r="NQH1005" s="45"/>
      <c r="NQI1005" s="45"/>
      <c r="NQJ1005" s="45"/>
      <c r="NQK1005" s="45"/>
      <c r="NQL1005" s="45"/>
      <c r="NQM1005" s="45"/>
      <c r="NQN1005" s="45"/>
      <c r="NQO1005" s="45"/>
      <c r="NQP1005" s="45"/>
      <c r="NQQ1005" s="45"/>
      <c r="NQR1005" s="45"/>
      <c r="NQS1005" s="45"/>
      <c r="NQT1005" s="45"/>
      <c r="NQU1005" s="45"/>
      <c r="NQV1005" s="45"/>
      <c r="NQW1005" s="45"/>
      <c r="NQX1005" s="45"/>
      <c r="NQY1005" s="45"/>
      <c r="NQZ1005" s="45"/>
      <c r="NRA1005" s="45"/>
      <c r="NRB1005" s="45"/>
      <c r="NRC1005" s="45"/>
      <c r="NRD1005" s="45"/>
      <c r="NRE1005" s="45"/>
      <c r="NRF1005" s="45"/>
      <c r="NRG1005" s="45"/>
      <c r="NRH1005" s="45"/>
      <c r="NRI1005" s="45"/>
      <c r="NRJ1005" s="45"/>
      <c r="NRK1005" s="45"/>
      <c r="NRL1005" s="45"/>
      <c r="NRM1005" s="45"/>
      <c r="NRN1005" s="45"/>
      <c r="NRO1005" s="45"/>
      <c r="NRP1005" s="45"/>
      <c r="NRQ1005" s="45"/>
      <c r="NRR1005" s="45"/>
      <c r="NRS1005" s="45"/>
      <c r="NRT1005" s="45"/>
      <c r="NRU1005" s="45"/>
      <c r="NRV1005" s="45"/>
      <c r="NRW1005" s="45"/>
      <c r="NRX1005" s="45"/>
      <c r="NRY1005" s="45"/>
      <c r="NRZ1005" s="45"/>
      <c r="NSA1005" s="45"/>
      <c r="NSB1005" s="45"/>
      <c r="NSC1005" s="45"/>
      <c r="NSD1005" s="45"/>
      <c r="NSE1005" s="45"/>
      <c r="NSF1005" s="45"/>
      <c r="NSG1005" s="45"/>
      <c r="NSH1005" s="45"/>
      <c r="NSI1005" s="45"/>
      <c r="NSJ1005" s="45"/>
      <c r="NSK1005" s="45"/>
      <c r="NSL1005" s="45"/>
      <c r="NSM1005" s="45"/>
      <c r="NSN1005" s="45"/>
      <c r="NSO1005" s="45"/>
      <c r="NSP1005" s="45"/>
      <c r="NSQ1005" s="45"/>
      <c r="NSR1005" s="45"/>
      <c r="NSS1005" s="45"/>
      <c r="NST1005" s="45"/>
      <c r="NSU1005" s="45"/>
      <c r="NSV1005" s="45"/>
      <c r="NSW1005" s="45"/>
      <c r="NSX1005" s="45"/>
      <c r="NSY1005" s="45"/>
      <c r="NSZ1005" s="45"/>
      <c r="NTA1005" s="45"/>
      <c r="NTB1005" s="45"/>
      <c r="NTC1005" s="45"/>
      <c r="NTD1005" s="45"/>
      <c r="NTE1005" s="45"/>
      <c r="NTF1005" s="45"/>
      <c r="NTG1005" s="45"/>
      <c r="NTH1005" s="45"/>
      <c r="NTI1005" s="45"/>
      <c r="NTJ1005" s="45"/>
      <c r="NTK1005" s="45"/>
      <c r="NTL1005" s="45"/>
      <c r="NTM1005" s="45"/>
      <c r="NTN1005" s="45"/>
      <c r="NTO1005" s="45"/>
      <c r="NTP1005" s="45"/>
      <c r="NTQ1005" s="45"/>
      <c r="NTR1005" s="45"/>
      <c r="NTS1005" s="45"/>
      <c r="NTT1005" s="45"/>
      <c r="NTU1005" s="45"/>
      <c r="NTV1005" s="45"/>
      <c r="NTW1005" s="45"/>
      <c r="NTX1005" s="45"/>
      <c r="NTY1005" s="45"/>
      <c r="NTZ1005" s="45"/>
      <c r="NUA1005" s="45"/>
      <c r="NUB1005" s="45"/>
      <c r="NUC1005" s="45"/>
      <c r="NUD1005" s="45"/>
      <c r="NUE1005" s="45"/>
      <c r="NUF1005" s="45"/>
      <c r="NUG1005" s="45"/>
      <c r="NUH1005" s="45"/>
      <c r="NUI1005" s="45"/>
      <c r="NUJ1005" s="45"/>
      <c r="NUK1005" s="45"/>
      <c r="NUL1005" s="45"/>
      <c r="NUM1005" s="45"/>
      <c r="NUN1005" s="45"/>
      <c r="NUO1005" s="45"/>
      <c r="NUP1005" s="45"/>
      <c r="NUQ1005" s="45"/>
      <c r="NUR1005" s="45"/>
      <c r="NUS1005" s="45"/>
      <c r="NUT1005" s="45"/>
      <c r="NUU1005" s="45"/>
      <c r="NUV1005" s="45"/>
      <c r="NUW1005" s="45"/>
      <c r="NUX1005" s="45"/>
      <c r="NUY1005" s="45"/>
      <c r="NUZ1005" s="45"/>
      <c r="NVA1005" s="45"/>
      <c r="NVB1005" s="45"/>
      <c r="NVC1005" s="45"/>
      <c r="NVD1005" s="45"/>
      <c r="NVE1005" s="45"/>
      <c r="NVF1005" s="45"/>
      <c r="NVG1005" s="45"/>
      <c r="NVH1005" s="45"/>
      <c r="NVI1005" s="45"/>
      <c r="NVJ1005" s="45"/>
      <c r="NVK1005" s="45"/>
      <c r="NVL1005" s="45"/>
      <c r="NVM1005" s="45"/>
      <c r="NVN1005" s="45"/>
      <c r="NVO1005" s="45"/>
      <c r="NVP1005" s="45"/>
      <c r="NVQ1005" s="45"/>
      <c r="NVR1005" s="45"/>
      <c r="NVS1005" s="45"/>
      <c r="NVT1005" s="45"/>
      <c r="NVU1005" s="45"/>
      <c r="NVV1005" s="45"/>
      <c r="NVW1005" s="45"/>
      <c r="NVX1005" s="45"/>
      <c r="NVY1005" s="45"/>
      <c r="NVZ1005" s="45"/>
      <c r="NWA1005" s="45"/>
      <c r="NWB1005" s="45"/>
      <c r="NWC1005" s="45"/>
      <c r="NWD1005" s="45"/>
      <c r="NWE1005" s="45"/>
      <c r="NWF1005" s="45"/>
      <c r="NWG1005" s="45"/>
      <c r="NWH1005" s="45"/>
      <c r="NWI1005" s="45"/>
      <c r="NWJ1005" s="45"/>
      <c r="NWK1005" s="45"/>
      <c r="NWL1005" s="45"/>
      <c r="NWM1005" s="45"/>
      <c r="NWN1005" s="45"/>
      <c r="NWO1005" s="45"/>
      <c r="NWP1005" s="45"/>
      <c r="NWQ1005" s="45"/>
      <c r="NWR1005" s="45"/>
      <c r="NWS1005" s="45"/>
      <c r="NWT1005" s="45"/>
      <c r="NWU1005" s="45"/>
      <c r="NWV1005" s="45"/>
      <c r="NWW1005" s="45"/>
      <c r="NWX1005" s="45"/>
      <c r="NWY1005" s="45"/>
      <c r="NWZ1005" s="45"/>
      <c r="NXA1005" s="45"/>
      <c r="NXB1005" s="45"/>
      <c r="NXC1005" s="45"/>
      <c r="NXD1005" s="45"/>
      <c r="NXE1005" s="45"/>
      <c r="NXF1005" s="45"/>
      <c r="NXG1005" s="45"/>
      <c r="NXH1005" s="45"/>
      <c r="NXI1005" s="45"/>
      <c r="NXJ1005" s="45"/>
      <c r="NXK1005" s="45"/>
      <c r="NXL1005" s="45"/>
      <c r="NXM1005" s="45"/>
      <c r="NXN1005" s="45"/>
      <c r="NXO1005" s="45"/>
      <c r="NXP1005" s="45"/>
      <c r="NXQ1005" s="45"/>
      <c r="NXR1005" s="45"/>
      <c r="NXS1005" s="45"/>
      <c r="NXT1005" s="45"/>
      <c r="NXU1005" s="45"/>
      <c r="NXV1005" s="45"/>
      <c r="NXW1005" s="45"/>
      <c r="NXX1005" s="45"/>
      <c r="NXY1005" s="45"/>
      <c r="NXZ1005" s="45"/>
      <c r="NYA1005" s="45"/>
      <c r="NYB1005" s="45"/>
      <c r="NYC1005" s="45"/>
      <c r="NYD1005" s="45"/>
      <c r="NYE1005" s="45"/>
      <c r="NYF1005" s="45"/>
      <c r="NYG1005" s="45"/>
      <c r="NYH1005" s="45"/>
      <c r="NYI1005" s="45"/>
      <c r="NYJ1005" s="45"/>
      <c r="NYK1005" s="45"/>
      <c r="NYL1005" s="45"/>
      <c r="NYM1005" s="45"/>
      <c r="NYN1005" s="45"/>
      <c r="NYO1005" s="45"/>
      <c r="NYP1005" s="45"/>
      <c r="NYQ1005" s="45"/>
      <c r="NYR1005" s="45"/>
      <c r="NYS1005" s="45"/>
      <c r="NYT1005" s="45"/>
      <c r="NYU1005" s="45"/>
      <c r="NYV1005" s="45"/>
      <c r="NYW1005" s="45"/>
      <c r="NYX1005" s="45"/>
      <c r="NYY1005" s="45"/>
      <c r="NYZ1005" s="45"/>
      <c r="NZA1005" s="45"/>
      <c r="NZB1005" s="45"/>
      <c r="NZC1005" s="45"/>
      <c r="NZD1005" s="45"/>
      <c r="NZE1005" s="45"/>
      <c r="NZF1005" s="45"/>
      <c r="NZG1005" s="45"/>
      <c r="NZH1005" s="45"/>
      <c r="NZI1005" s="45"/>
      <c r="NZJ1005" s="45"/>
      <c r="NZK1005" s="45"/>
      <c r="NZL1005" s="45"/>
      <c r="NZM1005" s="45"/>
      <c r="NZN1005" s="45"/>
      <c r="NZO1005" s="45"/>
      <c r="NZP1005" s="45"/>
      <c r="NZQ1005" s="45"/>
      <c r="NZR1005" s="45"/>
      <c r="NZS1005" s="45"/>
      <c r="NZT1005" s="45"/>
      <c r="NZU1005" s="45"/>
      <c r="NZV1005" s="45"/>
      <c r="NZW1005" s="45"/>
      <c r="NZX1005" s="45"/>
      <c r="NZY1005" s="45"/>
      <c r="NZZ1005" s="45"/>
      <c r="OAA1005" s="45"/>
      <c r="OAB1005" s="45"/>
      <c r="OAC1005" s="45"/>
      <c r="OAD1005" s="45"/>
      <c r="OAE1005" s="45"/>
      <c r="OAF1005" s="45"/>
      <c r="OAG1005" s="45"/>
      <c r="OAH1005" s="45"/>
      <c r="OAI1005" s="45"/>
      <c r="OAJ1005" s="45"/>
      <c r="OAK1005" s="45"/>
      <c r="OAL1005" s="45"/>
      <c r="OAM1005" s="45"/>
      <c r="OAN1005" s="45"/>
      <c r="OAO1005" s="45"/>
      <c r="OAP1005" s="45"/>
      <c r="OAQ1005" s="45"/>
      <c r="OAR1005" s="45"/>
      <c r="OAS1005" s="45"/>
      <c r="OAT1005" s="45"/>
      <c r="OAU1005" s="45"/>
      <c r="OAV1005" s="45"/>
      <c r="OAW1005" s="45"/>
      <c r="OAX1005" s="45"/>
      <c r="OAY1005" s="45"/>
      <c r="OAZ1005" s="45"/>
      <c r="OBA1005" s="45"/>
      <c r="OBB1005" s="45"/>
      <c r="OBC1005" s="45"/>
      <c r="OBD1005" s="45"/>
      <c r="OBE1005" s="45"/>
      <c r="OBF1005" s="45"/>
      <c r="OBG1005" s="45"/>
      <c r="OBH1005" s="45"/>
      <c r="OBI1005" s="45"/>
      <c r="OBJ1005" s="45"/>
      <c r="OBK1005" s="45"/>
      <c r="OBL1005" s="45"/>
      <c r="OBM1005" s="45"/>
      <c r="OBN1005" s="45"/>
      <c r="OBO1005" s="45"/>
      <c r="OBP1005" s="45"/>
      <c r="OBQ1005" s="45"/>
      <c r="OBR1005" s="45"/>
      <c r="OBS1005" s="45"/>
      <c r="OBT1005" s="45"/>
      <c r="OBU1005" s="45"/>
      <c r="OBV1005" s="45"/>
      <c r="OBW1005" s="45"/>
      <c r="OBX1005" s="45"/>
      <c r="OBY1005" s="45"/>
      <c r="OBZ1005" s="45"/>
      <c r="OCA1005" s="45"/>
      <c r="OCB1005" s="45"/>
      <c r="OCC1005" s="45"/>
      <c r="OCD1005" s="45"/>
      <c r="OCE1005" s="45"/>
      <c r="OCF1005" s="45"/>
      <c r="OCG1005" s="45"/>
      <c r="OCH1005" s="45"/>
      <c r="OCI1005" s="45"/>
      <c r="OCJ1005" s="45"/>
      <c r="OCK1005" s="45"/>
      <c r="OCL1005" s="45"/>
      <c r="OCM1005" s="45"/>
      <c r="OCN1005" s="45"/>
      <c r="OCO1005" s="45"/>
      <c r="OCP1005" s="45"/>
      <c r="OCQ1005" s="45"/>
      <c r="OCR1005" s="45"/>
      <c r="OCS1005" s="45"/>
      <c r="OCT1005" s="45"/>
      <c r="OCU1005" s="45"/>
      <c r="OCV1005" s="45"/>
      <c r="OCW1005" s="45"/>
      <c r="OCX1005" s="45"/>
      <c r="OCY1005" s="45"/>
      <c r="OCZ1005" s="45"/>
      <c r="ODA1005" s="45"/>
      <c r="ODB1005" s="45"/>
      <c r="ODC1005" s="45"/>
      <c r="ODD1005" s="45"/>
      <c r="ODE1005" s="45"/>
      <c r="ODF1005" s="45"/>
      <c r="ODG1005" s="45"/>
      <c r="ODH1005" s="45"/>
      <c r="ODI1005" s="45"/>
      <c r="ODJ1005" s="45"/>
      <c r="ODK1005" s="45"/>
      <c r="ODL1005" s="45"/>
      <c r="ODM1005" s="45"/>
      <c r="ODN1005" s="45"/>
      <c r="ODO1005" s="45"/>
      <c r="ODP1005" s="45"/>
      <c r="ODQ1005" s="45"/>
      <c r="ODR1005" s="45"/>
      <c r="ODS1005" s="45"/>
      <c r="ODT1005" s="45"/>
      <c r="ODU1005" s="45"/>
      <c r="ODV1005" s="45"/>
      <c r="ODW1005" s="45"/>
      <c r="ODX1005" s="45"/>
      <c r="ODY1005" s="45"/>
      <c r="ODZ1005" s="45"/>
      <c r="OEA1005" s="45"/>
      <c r="OEB1005" s="45"/>
      <c r="OEC1005" s="45"/>
      <c r="OED1005" s="45"/>
      <c r="OEE1005" s="45"/>
      <c r="OEF1005" s="45"/>
      <c r="OEG1005" s="45"/>
      <c r="OEH1005" s="45"/>
      <c r="OEI1005" s="45"/>
      <c r="OEJ1005" s="45"/>
      <c r="OEK1005" s="45"/>
      <c r="OEL1005" s="45"/>
      <c r="OEM1005" s="45"/>
      <c r="OEN1005" s="45"/>
      <c r="OEO1005" s="45"/>
      <c r="OEP1005" s="45"/>
      <c r="OEQ1005" s="45"/>
      <c r="OER1005" s="45"/>
      <c r="OES1005" s="45"/>
      <c r="OET1005" s="45"/>
      <c r="OEU1005" s="45"/>
      <c r="OEV1005" s="45"/>
      <c r="OEW1005" s="45"/>
      <c r="OEX1005" s="45"/>
      <c r="OEY1005" s="45"/>
      <c r="OEZ1005" s="45"/>
      <c r="OFA1005" s="45"/>
      <c r="OFB1005" s="45"/>
      <c r="OFC1005" s="45"/>
      <c r="OFD1005" s="45"/>
      <c r="OFE1005" s="45"/>
      <c r="OFF1005" s="45"/>
      <c r="OFG1005" s="45"/>
      <c r="OFH1005" s="45"/>
      <c r="OFI1005" s="45"/>
      <c r="OFJ1005" s="45"/>
      <c r="OFK1005" s="45"/>
      <c r="OFL1005" s="45"/>
      <c r="OFM1005" s="45"/>
      <c r="OFN1005" s="45"/>
      <c r="OFO1005" s="45"/>
      <c r="OFP1005" s="45"/>
      <c r="OFQ1005" s="45"/>
      <c r="OFR1005" s="45"/>
      <c r="OFS1005" s="45"/>
      <c r="OFT1005" s="45"/>
      <c r="OFU1005" s="45"/>
      <c r="OFV1005" s="45"/>
      <c r="OFW1005" s="45"/>
      <c r="OFX1005" s="45"/>
      <c r="OFY1005" s="45"/>
      <c r="OFZ1005" s="45"/>
      <c r="OGA1005" s="45"/>
      <c r="OGB1005" s="45"/>
      <c r="OGC1005" s="45"/>
      <c r="OGD1005" s="45"/>
      <c r="OGE1005" s="45"/>
      <c r="OGF1005" s="45"/>
      <c r="OGG1005" s="45"/>
      <c r="OGH1005" s="45"/>
      <c r="OGI1005" s="45"/>
      <c r="OGJ1005" s="45"/>
      <c r="OGK1005" s="45"/>
      <c r="OGL1005" s="45"/>
      <c r="OGM1005" s="45"/>
      <c r="OGN1005" s="45"/>
      <c r="OGO1005" s="45"/>
      <c r="OGP1005" s="45"/>
      <c r="OGQ1005" s="45"/>
      <c r="OGR1005" s="45"/>
      <c r="OGS1005" s="45"/>
      <c r="OGT1005" s="45"/>
      <c r="OGU1005" s="45"/>
      <c r="OGV1005" s="45"/>
      <c r="OGW1005" s="45"/>
      <c r="OGX1005" s="45"/>
      <c r="OGY1005" s="45"/>
      <c r="OGZ1005" s="45"/>
      <c r="OHA1005" s="45"/>
      <c r="OHB1005" s="45"/>
      <c r="OHC1005" s="45"/>
      <c r="OHD1005" s="45"/>
      <c r="OHE1005" s="45"/>
      <c r="OHF1005" s="45"/>
      <c r="OHG1005" s="45"/>
      <c r="OHH1005" s="45"/>
      <c r="OHI1005" s="45"/>
      <c r="OHJ1005" s="45"/>
      <c r="OHK1005" s="45"/>
      <c r="OHL1005" s="45"/>
      <c r="OHM1005" s="45"/>
      <c r="OHN1005" s="45"/>
      <c r="OHO1005" s="45"/>
      <c r="OHP1005" s="45"/>
      <c r="OHQ1005" s="45"/>
      <c r="OHR1005" s="45"/>
      <c r="OHS1005" s="45"/>
      <c r="OHT1005" s="45"/>
      <c r="OHU1005" s="45"/>
      <c r="OHV1005" s="45"/>
      <c r="OHW1005" s="45"/>
      <c r="OHX1005" s="45"/>
      <c r="OHY1005" s="45"/>
      <c r="OHZ1005" s="45"/>
      <c r="OIA1005" s="45"/>
      <c r="OIB1005" s="45"/>
      <c r="OIC1005" s="45"/>
      <c r="OID1005" s="45"/>
      <c r="OIE1005" s="45"/>
      <c r="OIF1005" s="45"/>
      <c r="OIG1005" s="45"/>
      <c r="OIH1005" s="45"/>
      <c r="OII1005" s="45"/>
      <c r="OIJ1005" s="45"/>
      <c r="OIK1005" s="45"/>
      <c r="OIL1005" s="45"/>
      <c r="OIM1005" s="45"/>
      <c r="OIN1005" s="45"/>
      <c r="OIO1005" s="45"/>
      <c r="OIP1005" s="45"/>
      <c r="OIQ1005" s="45"/>
      <c r="OIR1005" s="45"/>
      <c r="OIS1005" s="45"/>
      <c r="OIT1005" s="45"/>
      <c r="OIU1005" s="45"/>
      <c r="OIV1005" s="45"/>
      <c r="OIW1005" s="45"/>
      <c r="OIX1005" s="45"/>
      <c r="OIY1005" s="45"/>
      <c r="OIZ1005" s="45"/>
      <c r="OJA1005" s="45"/>
      <c r="OJB1005" s="45"/>
      <c r="OJC1005" s="45"/>
      <c r="OJD1005" s="45"/>
      <c r="OJE1005" s="45"/>
      <c r="OJF1005" s="45"/>
      <c r="OJG1005" s="45"/>
      <c r="OJH1005" s="45"/>
      <c r="OJI1005" s="45"/>
      <c r="OJJ1005" s="45"/>
      <c r="OJK1005" s="45"/>
      <c r="OJL1005" s="45"/>
      <c r="OJM1005" s="45"/>
      <c r="OJN1005" s="45"/>
      <c r="OJO1005" s="45"/>
      <c r="OJP1005" s="45"/>
      <c r="OJQ1005" s="45"/>
      <c r="OJR1005" s="45"/>
      <c r="OJS1005" s="45"/>
      <c r="OJT1005" s="45"/>
      <c r="OJU1005" s="45"/>
      <c r="OJV1005" s="45"/>
      <c r="OJW1005" s="45"/>
      <c r="OJX1005" s="45"/>
      <c r="OJY1005" s="45"/>
      <c r="OJZ1005" s="45"/>
      <c r="OKA1005" s="45"/>
      <c r="OKB1005" s="45"/>
      <c r="OKC1005" s="45"/>
      <c r="OKD1005" s="45"/>
      <c r="OKE1005" s="45"/>
      <c r="OKF1005" s="45"/>
      <c r="OKG1005" s="45"/>
      <c r="OKH1005" s="45"/>
      <c r="OKI1005" s="45"/>
      <c r="OKJ1005" s="45"/>
      <c r="OKK1005" s="45"/>
      <c r="OKL1005" s="45"/>
      <c r="OKM1005" s="45"/>
      <c r="OKN1005" s="45"/>
      <c r="OKO1005" s="45"/>
      <c r="OKP1005" s="45"/>
      <c r="OKQ1005" s="45"/>
      <c r="OKR1005" s="45"/>
      <c r="OKS1005" s="45"/>
      <c r="OKT1005" s="45"/>
      <c r="OKU1005" s="45"/>
      <c r="OKV1005" s="45"/>
      <c r="OKW1005" s="45"/>
      <c r="OKX1005" s="45"/>
      <c r="OKY1005" s="45"/>
      <c r="OKZ1005" s="45"/>
      <c r="OLA1005" s="45"/>
      <c r="OLB1005" s="45"/>
      <c r="OLC1005" s="45"/>
      <c r="OLD1005" s="45"/>
      <c r="OLE1005" s="45"/>
      <c r="OLF1005" s="45"/>
      <c r="OLG1005" s="45"/>
      <c r="OLH1005" s="45"/>
      <c r="OLI1005" s="45"/>
      <c r="OLJ1005" s="45"/>
      <c r="OLK1005" s="45"/>
      <c r="OLL1005" s="45"/>
      <c r="OLM1005" s="45"/>
      <c r="OLN1005" s="45"/>
      <c r="OLO1005" s="45"/>
      <c r="OLP1005" s="45"/>
      <c r="OLQ1005" s="45"/>
      <c r="OLR1005" s="45"/>
      <c r="OLS1005" s="45"/>
      <c r="OLT1005" s="45"/>
      <c r="OLU1005" s="45"/>
      <c r="OLV1005" s="45"/>
      <c r="OLW1005" s="45"/>
      <c r="OLX1005" s="45"/>
      <c r="OLY1005" s="45"/>
      <c r="OLZ1005" s="45"/>
      <c r="OMA1005" s="45"/>
      <c r="OMB1005" s="45"/>
      <c r="OMC1005" s="45"/>
      <c r="OMD1005" s="45"/>
      <c r="OME1005" s="45"/>
      <c r="OMF1005" s="45"/>
      <c r="OMG1005" s="45"/>
      <c r="OMH1005" s="45"/>
      <c r="OMI1005" s="45"/>
      <c r="OMJ1005" s="45"/>
      <c r="OMK1005" s="45"/>
      <c r="OML1005" s="45"/>
      <c r="OMM1005" s="45"/>
      <c r="OMN1005" s="45"/>
      <c r="OMO1005" s="45"/>
      <c r="OMP1005" s="45"/>
      <c r="OMQ1005" s="45"/>
      <c r="OMR1005" s="45"/>
      <c r="OMS1005" s="45"/>
      <c r="OMT1005" s="45"/>
      <c r="OMU1005" s="45"/>
      <c r="OMV1005" s="45"/>
      <c r="OMW1005" s="45"/>
      <c r="OMX1005" s="45"/>
      <c r="OMY1005" s="45"/>
      <c r="OMZ1005" s="45"/>
      <c r="ONA1005" s="45"/>
      <c r="ONB1005" s="45"/>
      <c r="ONC1005" s="45"/>
      <c r="OND1005" s="45"/>
      <c r="ONE1005" s="45"/>
      <c r="ONF1005" s="45"/>
      <c r="ONG1005" s="45"/>
      <c r="ONH1005" s="45"/>
      <c r="ONI1005" s="45"/>
      <c r="ONJ1005" s="45"/>
      <c r="ONK1005" s="45"/>
      <c r="ONL1005" s="45"/>
      <c r="ONM1005" s="45"/>
      <c r="ONN1005" s="45"/>
      <c r="ONO1005" s="45"/>
      <c r="ONP1005" s="45"/>
      <c r="ONQ1005" s="45"/>
      <c r="ONR1005" s="45"/>
      <c r="ONS1005" s="45"/>
      <c r="ONT1005" s="45"/>
      <c r="ONU1005" s="45"/>
      <c r="ONV1005" s="45"/>
      <c r="ONW1005" s="45"/>
      <c r="ONX1005" s="45"/>
      <c r="ONY1005" s="45"/>
      <c r="ONZ1005" s="45"/>
      <c r="OOA1005" s="45"/>
      <c r="OOB1005" s="45"/>
      <c r="OOC1005" s="45"/>
      <c r="OOD1005" s="45"/>
      <c r="OOE1005" s="45"/>
      <c r="OOF1005" s="45"/>
      <c r="OOG1005" s="45"/>
      <c r="OOH1005" s="45"/>
      <c r="OOI1005" s="45"/>
      <c r="OOJ1005" s="45"/>
      <c r="OOK1005" s="45"/>
      <c r="OOL1005" s="45"/>
      <c r="OOM1005" s="45"/>
      <c r="OON1005" s="45"/>
      <c r="OOO1005" s="45"/>
      <c r="OOP1005" s="45"/>
      <c r="OOQ1005" s="45"/>
      <c r="OOR1005" s="45"/>
      <c r="OOS1005" s="45"/>
      <c r="OOT1005" s="45"/>
      <c r="OOU1005" s="45"/>
      <c r="OOV1005" s="45"/>
      <c r="OOW1005" s="45"/>
      <c r="OOX1005" s="45"/>
      <c r="OOY1005" s="45"/>
      <c r="OOZ1005" s="45"/>
      <c r="OPA1005" s="45"/>
      <c r="OPB1005" s="45"/>
      <c r="OPC1005" s="45"/>
      <c r="OPD1005" s="45"/>
      <c r="OPE1005" s="45"/>
      <c r="OPF1005" s="45"/>
      <c r="OPG1005" s="45"/>
      <c r="OPH1005" s="45"/>
      <c r="OPI1005" s="45"/>
      <c r="OPJ1005" s="45"/>
      <c r="OPK1005" s="45"/>
      <c r="OPL1005" s="45"/>
      <c r="OPM1005" s="45"/>
      <c r="OPN1005" s="45"/>
      <c r="OPO1005" s="45"/>
      <c r="OPP1005" s="45"/>
      <c r="OPQ1005" s="45"/>
      <c r="OPR1005" s="45"/>
      <c r="OPS1005" s="45"/>
      <c r="OPT1005" s="45"/>
      <c r="OPU1005" s="45"/>
      <c r="OPV1005" s="45"/>
      <c r="OPW1005" s="45"/>
      <c r="OPX1005" s="45"/>
      <c r="OPY1005" s="45"/>
      <c r="OPZ1005" s="45"/>
      <c r="OQA1005" s="45"/>
      <c r="OQB1005" s="45"/>
      <c r="OQC1005" s="45"/>
      <c r="OQD1005" s="45"/>
      <c r="OQE1005" s="45"/>
      <c r="OQF1005" s="45"/>
      <c r="OQG1005" s="45"/>
      <c r="OQH1005" s="45"/>
      <c r="OQI1005" s="45"/>
      <c r="OQJ1005" s="45"/>
      <c r="OQK1005" s="45"/>
      <c r="OQL1005" s="45"/>
      <c r="OQM1005" s="45"/>
      <c r="OQN1005" s="45"/>
      <c r="OQO1005" s="45"/>
      <c r="OQP1005" s="45"/>
      <c r="OQQ1005" s="45"/>
      <c r="OQR1005" s="45"/>
      <c r="OQS1005" s="45"/>
      <c r="OQT1005" s="45"/>
      <c r="OQU1005" s="45"/>
      <c r="OQV1005" s="45"/>
      <c r="OQW1005" s="45"/>
      <c r="OQX1005" s="45"/>
      <c r="OQY1005" s="45"/>
      <c r="OQZ1005" s="45"/>
      <c r="ORA1005" s="45"/>
      <c r="ORB1005" s="45"/>
      <c r="ORC1005" s="45"/>
      <c r="ORD1005" s="45"/>
      <c r="ORE1005" s="45"/>
      <c r="ORF1005" s="45"/>
      <c r="ORG1005" s="45"/>
      <c r="ORH1005" s="45"/>
      <c r="ORI1005" s="45"/>
      <c r="ORJ1005" s="45"/>
      <c r="ORK1005" s="45"/>
      <c r="ORL1005" s="45"/>
      <c r="ORM1005" s="45"/>
      <c r="ORN1005" s="45"/>
      <c r="ORO1005" s="45"/>
      <c r="ORP1005" s="45"/>
      <c r="ORQ1005" s="45"/>
      <c r="ORR1005" s="45"/>
      <c r="ORS1005" s="45"/>
      <c r="ORT1005" s="45"/>
      <c r="ORU1005" s="45"/>
      <c r="ORV1005" s="45"/>
      <c r="ORW1005" s="45"/>
      <c r="ORX1005" s="45"/>
      <c r="ORY1005" s="45"/>
      <c r="ORZ1005" s="45"/>
      <c r="OSA1005" s="45"/>
      <c r="OSB1005" s="45"/>
      <c r="OSC1005" s="45"/>
      <c r="OSD1005" s="45"/>
      <c r="OSE1005" s="45"/>
      <c r="OSF1005" s="45"/>
      <c r="OSG1005" s="45"/>
      <c r="OSH1005" s="45"/>
      <c r="OSI1005" s="45"/>
      <c r="OSJ1005" s="45"/>
      <c r="OSK1005" s="45"/>
      <c r="OSL1005" s="45"/>
      <c r="OSM1005" s="45"/>
      <c r="OSN1005" s="45"/>
      <c r="OSO1005" s="45"/>
      <c r="OSP1005" s="45"/>
      <c r="OSQ1005" s="45"/>
      <c r="OSR1005" s="45"/>
      <c r="OSS1005" s="45"/>
      <c r="OST1005" s="45"/>
      <c r="OSU1005" s="45"/>
      <c r="OSV1005" s="45"/>
      <c r="OSW1005" s="45"/>
      <c r="OSX1005" s="45"/>
      <c r="OSY1005" s="45"/>
      <c r="OSZ1005" s="45"/>
      <c r="OTA1005" s="45"/>
      <c r="OTB1005" s="45"/>
      <c r="OTC1005" s="45"/>
      <c r="OTD1005" s="45"/>
      <c r="OTE1005" s="45"/>
      <c r="OTF1005" s="45"/>
      <c r="OTG1005" s="45"/>
      <c r="OTH1005" s="45"/>
      <c r="OTI1005" s="45"/>
      <c r="OTJ1005" s="45"/>
      <c r="OTK1005" s="45"/>
      <c r="OTL1005" s="45"/>
      <c r="OTM1005" s="45"/>
      <c r="OTN1005" s="45"/>
      <c r="OTO1005" s="45"/>
      <c r="OTP1005" s="45"/>
      <c r="OTQ1005" s="45"/>
      <c r="OTR1005" s="45"/>
      <c r="OTS1005" s="45"/>
      <c r="OTT1005" s="45"/>
      <c r="OTU1005" s="45"/>
      <c r="OTV1005" s="45"/>
      <c r="OTW1005" s="45"/>
      <c r="OTX1005" s="45"/>
      <c r="OTY1005" s="45"/>
      <c r="OTZ1005" s="45"/>
      <c r="OUA1005" s="45"/>
      <c r="OUB1005" s="45"/>
      <c r="OUC1005" s="45"/>
      <c r="OUD1005" s="45"/>
      <c r="OUE1005" s="45"/>
      <c r="OUF1005" s="45"/>
      <c r="OUG1005" s="45"/>
      <c r="OUH1005" s="45"/>
      <c r="OUI1005" s="45"/>
      <c r="OUJ1005" s="45"/>
      <c r="OUK1005" s="45"/>
      <c r="OUL1005" s="45"/>
      <c r="OUM1005" s="45"/>
      <c r="OUN1005" s="45"/>
      <c r="OUO1005" s="45"/>
      <c r="OUP1005" s="45"/>
      <c r="OUQ1005" s="45"/>
      <c r="OUR1005" s="45"/>
      <c r="OUS1005" s="45"/>
      <c r="OUT1005" s="45"/>
      <c r="OUU1005" s="45"/>
      <c r="OUV1005" s="45"/>
      <c r="OUW1005" s="45"/>
      <c r="OUX1005" s="45"/>
      <c r="OUY1005" s="45"/>
      <c r="OUZ1005" s="45"/>
      <c r="OVA1005" s="45"/>
      <c r="OVB1005" s="45"/>
      <c r="OVC1005" s="45"/>
      <c r="OVD1005" s="45"/>
      <c r="OVE1005" s="45"/>
      <c r="OVF1005" s="45"/>
      <c r="OVG1005" s="45"/>
      <c r="OVH1005" s="45"/>
      <c r="OVI1005" s="45"/>
      <c r="OVJ1005" s="45"/>
      <c r="OVK1005" s="45"/>
      <c r="OVL1005" s="45"/>
      <c r="OVM1005" s="45"/>
      <c r="OVN1005" s="45"/>
      <c r="OVO1005" s="45"/>
      <c r="OVP1005" s="45"/>
      <c r="OVQ1005" s="45"/>
      <c r="OVR1005" s="45"/>
      <c r="OVS1005" s="45"/>
      <c r="OVT1005" s="45"/>
      <c r="OVU1005" s="45"/>
      <c r="OVV1005" s="45"/>
      <c r="OVW1005" s="45"/>
      <c r="OVX1005" s="45"/>
      <c r="OVY1005" s="45"/>
      <c r="OVZ1005" s="45"/>
      <c r="OWA1005" s="45"/>
      <c r="OWB1005" s="45"/>
      <c r="OWC1005" s="45"/>
      <c r="OWD1005" s="45"/>
      <c r="OWE1005" s="45"/>
      <c r="OWF1005" s="45"/>
      <c r="OWG1005" s="45"/>
      <c r="OWH1005" s="45"/>
      <c r="OWI1005" s="45"/>
      <c r="OWJ1005" s="45"/>
      <c r="OWK1005" s="45"/>
      <c r="OWL1005" s="45"/>
      <c r="OWM1005" s="45"/>
      <c r="OWN1005" s="45"/>
      <c r="OWO1005" s="45"/>
      <c r="OWP1005" s="45"/>
      <c r="OWQ1005" s="45"/>
      <c r="OWR1005" s="45"/>
      <c r="OWS1005" s="45"/>
      <c r="OWT1005" s="45"/>
      <c r="OWU1005" s="45"/>
      <c r="OWV1005" s="45"/>
      <c r="OWW1005" s="45"/>
      <c r="OWX1005" s="45"/>
      <c r="OWY1005" s="45"/>
      <c r="OWZ1005" s="45"/>
      <c r="OXA1005" s="45"/>
      <c r="OXB1005" s="45"/>
      <c r="OXC1005" s="45"/>
      <c r="OXD1005" s="45"/>
      <c r="OXE1005" s="45"/>
      <c r="OXF1005" s="45"/>
      <c r="OXG1005" s="45"/>
      <c r="OXH1005" s="45"/>
      <c r="OXI1005" s="45"/>
      <c r="OXJ1005" s="45"/>
      <c r="OXK1005" s="45"/>
      <c r="OXL1005" s="45"/>
      <c r="OXM1005" s="45"/>
      <c r="OXN1005" s="45"/>
      <c r="OXO1005" s="45"/>
      <c r="OXP1005" s="45"/>
      <c r="OXQ1005" s="45"/>
      <c r="OXR1005" s="45"/>
      <c r="OXS1005" s="45"/>
      <c r="OXT1005" s="45"/>
      <c r="OXU1005" s="45"/>
      <c r="OXV1005" s="45"/>
      <c r="OXW1005" s="45"/>
      <c r="OXX1005" s="45"/>
      <c r="OXY1005" s="45"/>
      <c r="OXZ1005" s="45"/>
      <c r="OYA1005" s="45"/>
      <c r="OYB1005" s="45"/>
      <c r="OYC1005" s="45"/>
      <c r="OYD1005" s="45"/>
      <c r="OYE1005" s="45"/>
      <c r="OYF1005" s="45"/>
      <c r="OYG1005" s="45"/>
      <c r="OYH1005" s="45"/>
      <c r="OYI1005" s="45"/>
      <c r="OYJ1005" s="45"/>
      <c r="OYK1005" s="45"/>
      <c r="OYL1005" s="45"/>
      <c r="OYM1005" s="45"/>
      <c r="OYN1005" s="45"/>
      <c r="OYO1005" s="45"/>
      <c r="OYP1005" s="45"/>
      <c r="OYQ1005" s="45"/>
      <c r="OYR1005" s="45"/>
      <c r="OYS1005" s="45"/>
      <c r="OYT1005" s="45"/>
      <c r="OYU1005" s="45"/>
      <c r="OYV1005" s="45"/>
      <c r="OYW1005" s="45"/>
      <c r="OYX1005" s="45"/>
      <c r="OYY1005" s="45"/>
      <c r="OYZ1005" s="45"/>
      <c r="OZA1005" s="45"/>
      <c r="OZB1005" s="45"/>
      <c r="OZC1005" s="45"/>
      <c r="OZD1005" s="45"/>
      <c r="OZE1005" s="45"/>
      <c r="OZF1005" s="45"/>
      <c r="OZG1005" s="45"/>
      <c r="OZH1005" s="45"/>
      <c r="OZI1005" s="45"/>
      <c r="OZJ1005" s="45"/>
      <c r="OZK1005" s="45"/>
      <c r="OZL1005" s="45"/>
      <c r="OZM1005" s="45"/>
      <c r="OZN1005" s="45"/>
      <c r="OZO1005" s="45"/>
      <c r="OZP1005" s="45"/>
      <c r="OZQ1005" s="45"/>
      <c r="OZR1005" s="45"/>
      <c r="OZS1005" s="45"/>
      <c r="OZT1005" s="45"/>
      <c r="OZU1005" s="45"/>
      <c r="OZV1005" s="45"/>
      <c r="OZW1005" s="45"/>
      <c r="OZX1005" s="45"/>
      <c r="OZY1005" s="45"/>
      <c r="OZZ1005" s="45"/>
      <c r="PAA1005" s="45"/>
      <c r="PAB1005" s="45"/>
      <c r="PAC1005" s="45"/>
      <c r="PAD1005" s="45"/>
      <c r="PAE1005" s="45"/>
      <c r="PAF1005" s="45"/>
      <c r="PAG1005" s="45"/>
      <c r="PAH1005" s="45"/>
      <c r="PAI1005" s="45"/>
      <c r="PAJ1005" s="45"/>
      <c r="PAK1005" s="45"/>
      <c r="PAL1005" s="45"/>
      <c r="PAM1005" s="45"/>
      <c r="PAN1005" s="45"/>
      <c r="PAO1005" s="45"/>
      <c r="PAP1005" s="45"/>
      <c r="PAQ1005" s="45"/>
      <c r="PAR1005" s="45"/>
      <c r="PAS1005" s="45"/>
      <c r="PAT1005" s="45"/>
      <c r="PAU1005" s="45"/>
      <c r="PAV1005" s="45"/>
      <c r="PAW1005" s="45"/>
      <c r="PAX1005" s="45"/>
      <c r="PAY1005" s="45"/>
      <c r="PAZ1005" s="45"/>
      <c r="PBA1005" s="45"/>
      <c r="PBB1005" s="45"/>
      <c r="PBC1005" s="45"/>
      <c r="PBD1005" s="45"/>
      <c r="PBE1005" s="45"/>
      <c r="PBF1005" s="45"/>
      <c r="PBG1005" s="45"/>
      <c r="PBH1005" s="45"/>
      <c r="PBI1005" s="45"/>
      <c r="PBJ1005" s="45"/>
      <c r="PBK1005" s="45"/>
      <c r="PBL1005" s="45"/>
      <c r="PBM1005" s="45"/>
      <c r="PBN1005" s="45"/>
      <c r="PBO1005" s="45"/>
      <c r="PBP1005" s="45"/>
      <c r="PBQ1005" s="45"/>
      <c r="PBR1005" s="45"/>
      <c r="PBS1005" s="45"/>
      <c r="PBT1005" s="45"/>
      <c r="PBU1005" s="45"/>
      <c r="PBV1005" s="45"/>
      <c r="PBW1005" s="45"/>
      <c r="PBX1005" s="45"/>
      <c r="PBY1005" s="45"/>
      <c r="PBZ1005" s="45"/>
      <c r="PCA1005" s="45"/>
      <c r="PCB1005" s="45"/>
      <c r="PCC1005" s="45"/>
      <c r="PCD1005" s="45"/>
      <c r="PCE1005" s="45"/>
      <c r="PCF1005" s="45"/>
      <c r="PCG1005" s="45"/>
      <c r="PCH1005" s="45"/>
      <c r="PCI1005" s="45"/>
      <c r="PCJ1005" s="45"/>
      <c r="PCK1005" s="45"/>
      <c r="PCL1005" s="45"/>
      <c r="PCM1005" s="45"/>
      <c r="PCN1005" s="45"/>
      <c r="PCO1005" s="45"/>
      <c r="PCP1005" s="45"/>
      <c r="PCQ1005" s="45"/>
      <c r="PCR1005" s="45"/>
      <c r="PCS1005" s="45"/>
      <c r="PCT1005" s="45"/>
      <c r="PCU1005" s="45"/>
      <c r="PCV1005" s="45"/>
      <c r="PCW1005" s="45"/>
      <c r="PCX1005" s="45"/>
      <c r="PCY1005" s="45"/>
      <c r="PCZ1005" s="45"/>
      <c r="PDA1005" s="45"/>
      <c r="PDB1005" s="45"/>
      <c r="PDC1005" s="45"/>
      <c r="PDD1005" s="45"/>
      <c r="PDE1005" s="45"/>
      <c r="PDF1005" s="45"/>
      <c r="PDG1005" s="45"/>
      <c r="PDH1005" s="45"/>
      <c r="PDI1005" s="45"/>
      <c r="PDJ1005" s="45"/>
      <c r="PDK1005" s="45"/>
      <c r="PDL1005" s="45"/>
      <c r="PDM1005" s="45"/>
      <c r="PDN1005" s="45"/>
      <c r="PDO1005" s="45"/>
      <c r="PDP1005" s="45"/>
      <c r="PDQ1005" s="45"/>
      <c r="PDR1005" s="45"/>
      <c r="PDS1005" s="45"/>
      <c r="PDT1005" s="45"/>
      <c r="PDU1005" s="45"/>
      <c r="PDV1005" s="45"/>
      <c r="PDW1005" s="45"/>
      <c r="PDX1005" s="45"/>
      <c r="PDY1005" s="45"/>
      <c r="PDZ1005" s="45"/>
      <c r="PEA1005" s="45"/>
      <c r="PEB1005" s="45"/>
      <c r="PEC1005" s="45"/>
      <c r="PED1005" s="45"/>
      <c r="PEE1005" s="45"/>
      <c r="PEF1005" s="45"/>
      <c r="PEG1005" s="45"/>
      <c r="PEH1005" s="45"/>
      <c r="PEI1005" s="45"/>
      <c r="PEJ1005" s="45"/>
      <c r="PEK1005" s="45"/>
      <c r="PEL1005" s="45"/>
      <c r="PEM1005" s="45"/>
      <c r="PEN1005" s="45"/>
      <c r="PEO1005" s="45"/>
      <c r="PEP1005" s="45"/>
      <c r="PEQ1005" s="45"/>
      <c r="PER1005" s="45"/>
      <c r="PES1005" s="45"/>
      <c r="PET1005" s="45"/>
      <c r="PEU1005" s="45"/>
      <c r="PEV1005" s="45"/>
      <c r="PEW1005" s="45"/>
      <c r="PEX1005" s="45"/>
      <c r="PEY1005" s="45"/>
      <c r="PEZ1005" s="45"/>
      <c r="PFA1005" s="45"/>
      <c r="PFB1005" s="45"/>
      <c r="PFC1005" s="45"/>
      <c r="PFD1005" s="45"/>
      <c r="PFE1005" s="45"/>
      <c r="PFF1005" s="45"/>
      <c r="PFG1005" s="45"/>
      <c r="PFH1005" s="45"/>
      <c r="PFI1005" s="45"/>
      <c r="PFJ1005" s="45"/>
      <c r="PFK1005" s="45"/>
      <c r="PFL1005" s="45"/>
      <c r="PFM1005" s="45"/>
      <c r="PFN1005" s="45"/>
      <c r="PFO1005" s="45"/>
      <c r="PFP1005" s="45"/>
      <c r="PFQ1005" s="45"/>
      <c r="PFR1005" s="45"/>
      <c r="PFS1005" s="45"/>
      <c r="PFT1005" s="45"/>
      <c r="PFU1005" s="45"/>
      <c r="PFV1005" s="45"/>
      <c r="PFW1005" s="45"/>
      <c r="PFX1005" s="45"/>
      <c r="PFY1005" s="45"/>
      <c r="PFZ1005" s="45"/>
      <c r="PGA1005" s="45"/>
      <c r="PGB1005" s="45"/>
      <c r="PGC1005" s="45"/>
      <c r="PGD1005" s="45"/>
      <c r="PGE1005" s="45"/>
      <c r="PGF1005" s="45"/>
      <c r="PGG1005" s="45"/>
      <c r="PGH1005" s="45"/>
      <c r="PGI1005" s="45"/>
      <c r="PGJ1005" s="45"/>
      <c r="PGK1005" s="45"/>
      <c r="PGL1005" s="45"/>
      <c r="PGM1005" s="45"/>
      <c r="PGN1005" s="45"/>
      <c r="PGO1005" s="45"/>
      <c r="PGP1005" s="45"/>
      <c r="PGQ1005" s="45"/>
      <c r="PGR1005" s="45"/>
      <c r="PGS1005" s="45"/>
      <c r="PGT1005" s="45"/>
      <c r="PGU1005" s="45"/>
      <c r="PGV1005" s="45"/>
      <c r="PGW1005" s="45"/>
      <c r="PGX1005" s="45"/>
      <c r="PGY1005" s="45"/>
      <c r="PGZ1005" s="45"/>
      <c r="PHA1005" s="45"/>
      <c r="PHB1005" s="45"/>
      <c r="PHC1005" s="45"/>
      <c r="PHD1005" s="45"/>
      <c r="PHE1005" s="45"/>
      <c r="PHF1005" s="45"/>
      <c r="PHG1005" s="45"/>
      <c r="PHH1005" s="45"/>
      <c r="PHI1005" s="45"/>
      <c r="PHJ1005" s="45"/>
      <c r="PHK1005" s="45"/>
      <c r="PHL1005" s="45"/>
      <c r="PHM1005" s="45"/>
      <c r="PHN1005" s="45"/>
      <c r="PHO1005" s="45"/>
      <c r="PHP1005" s="45"/>
      <c r="PHQ1005" s="45"/>
      <c r="PHR1005" s="45"/>
      <c r="PHS1005" s="45"/>
      <c r="PHT1005" s="45"/>
      <c r="PHU1005" s="45"/>
      <c r="PHV1005" s="45"/>
      <c r="PHW1005" s="45"/>
      <c r="PHX1005" s="45"/>
      <c r="PHY1005" s="45"/>
      <c r="PHZ1005" s="45"/>
      <c r="PIA1005" s="45"/>
      <c r="PIB1005" s="45"/>
      <c r="PIC1005" s="45"/>
      <c r="PID1005" s="45"/>
      <c r="PIE1005" s="45"/>
      <c r="PIF1005" s="45"/>
      <c r="PIG1005" s="45"/>
      <c r="PIH1005" s="45"/>
      <c r="PII1005" s="45"/>
      <c r="PIJ1005" s="45"/>
      <c r="PIK1005" s="45"/>
      <c r="PIL1005" s="45"/>
      <c r="PIM1005" s="45"/>
      <c r="PIN1005" s="45"/>
      <c r="PIO1005" s="45"/>
      <c r="PIP1005" s="45"/>
      <c r="PIQ1005" s="45"/>
      <c r="PIR1005" s="45"/>
      <c r="PIS1005" s="45"/>
      <c r="PIT1005" s="45"/>
      <c r="PIU1005" s="45"/>
      <c r="PIV1005" s="45"/>
      <c r="PIW1005" s="45"/>
      <c r="PIX1005" s="45"/>
      <c r="PIY1005" s="45"/>
      <c r="PIZ1005" s="45"/>
      <c r="PJA1005" s="45"/>
      <c r="PJB1005" s="45"/>
      <c r="PJC1005" s="45"/>
      <c r="PJD1005" s="45"/>
      <c r="PJE1005" s="45"/>
      <c r="PJF1005" s="45"/>
      <c r="PJG1005" s="45"/>
      <c r="PJH1005" s="45"/>
      <c r="PJI1005" s="45"/>
      <c r="PJJ1005" s="45"/>
      <c r="PJK1005" s="45"/>
      <c r="PJL1005" s="45"/>
      <c r="PJM1005" s="45"/>
      <c r="PJN1005" s="45"/>
      <c r="PJO1005" s="45"/>
      <c r="PJP1005" s="45"/>
      <c r="PJQ1005" s="45"/>
      <c r="PJR1005" s="45"/>
      <c r="PJS1005" s="45"/>
      <c r="PJT1005" s="45"/>
      <c r="PJU1005" s="45"/>
      <c r="PJV1005" s="45"/>
      <c r="PJW1005" s="45"/>
      <c r="PJX1005" s="45"/>
      <c r="PJY1005" s="45"/>
      <c r="PJZ1005" s="45"/>
      <c r="PKA1005" s="45"/>
      <c r="PKB1005" s="45"/>
      <c r="PKC1005" s="45"/>
      <c r="PKD1005" s="45"/>
      <c r="PKE1005" s="45"/>
      <c r="PKF1005" s="45"/>
      <c r="PKG1005" s="45"/>
      <c r="PKH1005" s="45"/>
      <c r="PKI1005" s="45"/>
      <c r="PKJ1005" s="45"/>
      <c r="PKK1005" s="45"/>
      <c r="PKL1005" s="45"/>
      <c r="PKM1005" s="45"/>
      <c r="PKN1005" s="45"/>
      <c r="PKO1005" s="45"/>
      <c r="PKP1005" s="45"/>
      <c r="PKQ1005" s="45"/>
      <c r="PKR1005" s="45"/>
      <c r="PKS1005" s="45"/>
      <c r="PKT1005" s="45"/>
      <c r="PKU1005" s="45"/>
      <c r="PKV1005" s="45"/>
      <c r="PKW1005" s="45"/>
      <c r="PKX1005" s="45"/>
      <c r="PKY1005" s="45"/>
      <c r="PKZ1005" s="45"/>
      <c r="PLA1005" s="45"/>
      <c r="PLB1005" s="45"/>
      <c r="PLC1005" s="45"/>
      <c r="PLD1005" s="45"/>
      <c r="PLE1005" s="45"/>
      <c r="PLF1005" s="45"/>
      <c r="PLG1005" s="45"/>
      <c r="PLH1005" s="45"/>
      <c r="PLI1005" s="45"/>
      <c r="PLJ1005" s="45"/>
      <c r="PLK1005" s="45"/>
      <c r="PLL1005" s="45"/>
      <c r="PLM1005" s="45"/>
      <c r="PLN1005" s="45"/>
      <c r="PLO1005" s="45"/>
      <c r="PLP1005" s="45"/>
      <c r="PLQ1005" s="45"/>
      <c r="PLR1005" s="45"/>
      <c r="PLS1005" s="45"/>
      <c r="PLT1005" s="45"/>
      <c r="PLU1005" s="45"/>
      <c r="PLV1005" s="45"/>
      <c r="PLW1005" s="45"/>
      <c r="PLX1005" s="45"/>
      <c r="PLY1005" s="45"/>
      <c r="PLZ1005" s="45"/>
      <c r="PMA1005" s="45"/>
      <c r="PMB1005" s="45"/>
      <c r="PMC1005" s="45"/>
      <c r="PMD1005" s="45"/>
      <c r="PME1005" s="45"/>
      <c r="PMF1005" s="45"/>
      <c r="PMG1005" s="45"/>
      <c r="PMH1005" s="45"/>
      <c r="PMI1005" s="45"/>
      <c r="PMJ1005" s="45"/>
      <c r="PMK1005" s="45"/>
      <c r="PML1005" s="45"/>
      <c r="PMM1005" s="45"/>
      <c r="PMN1005" s="45"/>
      <c r="PMO1005" s="45"/>
      <c r="PMP1005" s="45"/>
      <c r="PMQ1005" s="45"/>
      <c r="PMR1005" s="45"/>
      <c r="PMS1005" s="45"/>
      <c r="PMT1005" s="45"/>
      <c r="PMU1005" s="45"/>
      <c r="PMV1005" s="45"/>
      <c r="PMW1005" s="45"/>
      <c r="PMX1005" s="45"/>
      <c r="PMY1005" s="45"/>
      <c r="PMZ1005" s="45"/>
      <c r="PNA1005" s="45"/>
      <c r="PNB1005" s="45"/>
      <c r="PNC1005" s="45"/>
      <c r="PND1005" s="45"/>
      <c r="PNE1005" s="45"/>
      <c r="PNF1005" s="45"/>
      <c r="PNG1005" s="45"/>
      <c r="PNH1005" s="45"/>
      <c r="PNI1005" s="45"/>
      <c r="PNJ1005" s="45"/>
      <c r="PNK1005" s="45"/>
      <c r="PNL1005" s="45"/>
      <c r="PNM1005" s="45"/>
      <c r="PNN1005" s="45"/>
      <c r="PNO1005" s="45"/>
      <c r="PNP1005" s="45"/>
      <c r="PNQ1005" s="45"/>
      <c r="PNR1005" s="45"/>
      <c r="PNS1005" s="45"/>
      <c r="PNT1005" s="45"/>
      <c r="PNU1005" s="45"/>
      <c r="PNV1005" s="45"/>
      <c r="PNW1005" s="45"/>
      <c r="PNX1005" s="45"/>
      <c r="PNY1005" s="45"/>
      <c r="PNZ1005" s="45"/>
      <c r="POA1005" s="45"/>
      <c r="POB1005" s="45"/>
      <c r="POC1005" s="45"/>
      <c r="POD1005" s="45"/>
      <c r="POE1005" s="45"/>
      <c r="POF1005" s="45"/>
      <c r="POG1005" s="45"/>
      <c r="POH1005" s="45"/>
      <c r="POI1005" s="45"/>
      <c r="POJ1005" s="45"/>
      <c r="POK1005" s="45"/>
      <c r="POL1005" s="45"/>
      <c r="POM1005" s="45"/>
      <c r="PON1005" s="45"/>
      <c r="POO1005" s="45"/>
      <c r="POP1005" s="45"/>
      <c r="POQ1005" s="45"/>
      <c r="POR1005" s="45"/>
      <c r="POS1005" s="45"/>
      <c r="POT1005" s="45"/>
      <c r="POU1005" s="45"/>
      <c r="POV1005" s="45"/>
      <c r="POW1005" s="45"/>
      <c r="POX1005" s="45"/>
      <c r="POY1005" s="45"/>
      <c r="POZ1005" s="45"/>
      <c r="PPA1005" s="45"/>
      <c r="PPB1005" s="45"/>
      <c r="PPC1005" s="45"/>
      <c r="PPD1005" s="45"/>
      <c r="PPE1005" s="45"/>
      <c r="PPF1005" s="45"/>
      <c r="PPG1005" s="45"/>
      <c r="PPH1005" s="45"/>
      <c r="PPI1005" s="45"/>
      <c r="PPJ1005" s="45"/>
      <c r="PPK1005" s="45"/>
      <c r="PPL1005" s="45"/>
      <c r="PPM1005" s="45"/>
      <c r="PPN1005" s="45"/>
      <c r="PPO1005" s="45"/>
      <c r="PPP1005" s="45"/>
      <c r="PPQ1005" s="45"/>
      <c r="PPR1005" s="45"/>
      <c r="PPS1005" s="45"/>
      <c r="PPT1005" s="45"/>
      <c r="PPU1005" s="45"/>
      <c r="PPV1005" s="45"/>
      <c r="PPW1005" s="45"/>
      <c r="PPX1005" s="45"/>
      <c r="PPY1005" s="45"/>
      <c r="PPZ1005" s="45"/>
      <c r="PQA1005" s="45"/>
      <c r="PQB1005" s="45"/>
      <c r="PQC1005" s="45"/>
      <c r="PQD1005" s="45"/>
      <c r="PQE1005" s="45"/>
      <c r="PQF1005" s="45"/>
      <c r="PQG1005" s="45"/>
      <c r="PQH1005" s="45"/>
      <c r="PQI1005" s="45"/>
      <c r="PQJ1005" s="45"/>
      <c r="PQK1005" s="45"/>
      <c r="PQL1005" s="45"/>
      <c r="PQM1005" s="45"/>
      <c r="PQN1005" s="45"/>
      <c r="PQO1005" s="45"/>
      <c r="PQP1005" s="45"/>
      <c r="PQQ1005" s="45"/>
      <c r="PQR1005" s="45"/>
      <c r="PQS1005" s="45"/>
      <c r="PQT1005" s="45"/>
      <c r="PQU1005" s="45"/>
      <c r="PQV1005" s="45"/>
      <c r="PQW1005" s="45"/>
      <c r="PQX1005" s="45"/>
      <c r="PQY1005" s="45"/>
      <c r="PQZ1005" s="45"/>
      <c r="PRA1005" s="45"/>
      <c r="PRB1005" s="45"/>
      <c r="PRC1005" s="45"/>
      <c r="PRD1005" s="45"/>
      <c r="PRE1005" s="45"/>
      <c r="PRF1005" s="45"/>
      <c r="PRG1005" s="45"/>
      <c r="PRH1005" s="45"/>
      <c r="PRI1005" s="45"/>
      <c r="PRJ1005" s="45"/>
      <c r="PRK1005" s="45"/>
      <c r="PRL1005" s="45"/>
      <c r="PRM1005" s="45"/>
      <c r="PRN1005" s="45"/>
      <c r="PRO1005" s="45"/>
      <c r="PRP1005" s="45"/>
      <c r="PRQ1005" s="45"/>
      <c r="PRR1005" s="45"/>
      <c r="PRS1005" s="45"/>
      <c r="PRT1005" s="45"/>
      <c r="PRU1005" s="45"/>
      <c r="PRV1005" s="45"/>
      <c r="PRW1005" s="45"/>
      <c r="PRX1005" s="45"/>
      <c r="PRY1005" s="45"/>
      <c r="PRZ1005" s="45"/>
      <c r="PSA1005" s="45"/>
      <c r="PSB1005" s="45"/>
      <c r="PSC1005" s="45"/>
      <c r="PSD1005" s="45"/>
      <c r="PSE1005" s="45"/>
      <c r="PSF1005" s="45"/>
      <c r="PSG1005" s="45"/>
      <c r="PSH1005" s="45"/>
      <c r="PSI1005" s="45"/>
      <c r="PSJ1005" s="45"/>
      <c r="PSK1005" s="45"/>
      <c r="PSL1005" s="45"/>
      <c r="PSM1005" s="45"/>
      <c r="PSN1005" s="45"/>
      <c r="PSO1005" s="45"/>
      <c r="PSP1005" s="45"/>
      <c r="PSQ1005" s="45"/>
      <c r="PSR1005" s="45"/>
      <c r="PSS1005" s="45"/>
      <c r="PST1005" s="45"/>
      <c r="PSU1005" s="45"/>
      <c r="PSV1005" s="45"/>
      <c r="PSW1005" s="45"/>
      <c r="PSX1005" s="45"/>
      <c r="PSY1005" s="45"/>
      <c r="PSZ1005" s="45"/>
      <c r="PTA1005" s="45"/>
      <c r="PTB1005" s="45"/>
      <c r="PTC1005" s="45"/>
      <c r="PTD1005" s="45"/>
      <c r="PTE1005" s="45"/>
      <c r="PTF1005" s="45"/>
      <c r="PTG1005" s="45"/>
      <c r="PTH1005" s="45"/>
      <c r="PTI1005" s="45"/>
      <c r="PTJ1005" s="45"/>
      <c r="PTK1005" s="45"/>
      <c r="PTL1005" s="45"/>
      <c r="PTM1005" s="45"/>
      <c r="PTN1005" s="45"/>
      <c r="PTO1005" s="45"/>
      <c r="PTP1005" s="45"/>
      <c r="PTQ1005" s="45"/>
      <c r="PTR1005" s="45"/>
      <c r="PTS1005" s="45"/>
      <c r="PTT1005" s="45"/>
      <c r="PTU1005" s="45"/>
      <c r="PTV1005" s="45"/>
      <c r="PTW1005" s="45"/>
      <c r="PTX1005" s="45"/>
      <c r="PTY1005" s="45"/>
      <c r="PTZ1005" s="45"/>
      <c r="PUA1005" s="45"/>
      <c r="PUB1005" s="45"/>
      <c r="PUC1005" s="45"/>
      <c r="PUD1005" s="45"/>
      <c r="PUE1005" s="45"/>
      <c r="PUF1005" s="45"/>
      <c r="PUG1005" s="45"/>
      <c r="PUH1005" s="45"/>
      <c r="PUI1005" s="45"/>
      <c r="PUJ1005" s="45"/>
      <c r="PUK1005" s="45"/>
      <c r="PUL1005" s="45"/>
      <c r="PUM1005" s="45"/>
      <c r="PUN1005" s="45"/>
      <c r="PUO1005" s="45"/>
      <c r="PUP1005" s="45"/>
      <c r="PUQ1005" s="45"/>
      <c r="PUR1005" s="45"/>
      <c r="PUS1005" s="45"/>
      <c r="PUT1005" s="45"/>
      <c r="PUU1005" s="45"/>
      <c r="PUV1005" s="45"/>
      <c r="PUW1005" s="45"/>
      <c r="PUX1005" s="45"/>
      <c r="PUY1005" s="45"/>
      <c r="PUZ1005" s="45"/>
      <c r="PVA1005" s="45"/>
      <c r="PVB1005" s="45"/>
      <c r="PVC1005" s="45"/>
      <c r="PVD1005" s="45"/>
      <c r="PVE1005" s="45"/>
      <c r="PVF1005" s="45"/>
      <c r="PVG1005" s="45"/>
      <c r="PVH1005" s="45"/>
      <c r="PVI1005" s="45"/>
      <c r="PVJ1005" s="45"/>
      <c r="PVK1005" s="45"/>
      <c r="PVL1005" s="45"/>
      <c r="PVM1005" s="45"/>
      <c r="PVN1005" s="45"/>
      <c r="PVO1005" s="45"/>
      <c r="PVP1005" s="45"/>
      <c r="PVQ1005" s="45"/>
      <c r="PVR1005" s="45"/>
      <c r="PVS1005" s="45"/>
      <c r="PVT1005" s="45"/>
      <c r="PVU1005" s="45"/>
      <c r="PVV1005" s="45"/>
      <c r="PVW1005" s="45"/>
      <c r="PVX1005" s="45"/>
      <c r="PVY1005" s="45"/>
      <c r="PVZ1005" s="45"/>
      <c r="PWA1005" s="45"/>
      <c r="PWB1005" s="45"/>
      <c r="PWC1005" s="45"/>
      <c r="PWD1005" s="45"/>
      <c r="PWE1005" s="45"/>
      <c r="PWF1005" s="45"/>
      <c r="PWG1005" s="45"/>
      <c r="PWH1005" s="45"/>
      <c r="PWI1005" s="45"/>
      <c r="PWJ1005" s="45"/>
      <c r="PWK1005" s="45"/>
      <c r="PWL1005" s="45"/>
      <c r="PWM1005" s="45"/>
      <c r="PWN1005" s="45"/>
      <c r="PWO1005" s="45"/>
      <c r="PWP1005" s="45"/>
      <c r="PWQ1005" s="45"/>
      <c r="PWR1005" s="45"/>
      <c r="PWS1005" s="45"/>
      <c r="PWT1005" s="45"/>
      <c r="PWU1005" s="45"/>
      <c r="PWV1005" s="45"/>
      <c r="PWW1005" s="45"/>
      <c r="PWX1005" s="45"/>
      <c r="PWY1005" s="45"/>
      <c r="PWZ1005" s="45"/>
      <c r="PXA1005" s="45"/>
      <c r="PXB1005" s="45"/>
      <c r="PXC1005" s="45"/>
      <c r="PXD1005" s="45"/>
      <c r="PXE1005" s="45"/>
      <c r="PXF1005" s="45"/>
      <c r="PXG1005" s="45"/>
      <c r="PXH1005" s="45"/>
      <c r="PXI1005" s="45"/>
      <c r="PXJ1005" s="45"/>
      <c r="PXK1005" s="45"/>
      <c r="PXL1005" s="45"/>
      <c r="PXM1005" s="45"/>
      <c r="PXN1005" s="45"/>
      <c r="PXO1005" s="45"/>
      <c r="PXP1005" s="45"/>
      <c r="PXQ1005" s="45"/>
      <c r="PXR1005" s="45"/>
      <c r="PXS1005" s="45"/>
      <c r="PXT1005" s="45"/>
      <c r="PXU1005" s="45"/>
      <c r="PXV1005" s="45"/>
      <c r="PXW1005" s="45"/>
      <c r="PXX1005" s="45"/>
      <c r="PXY1005" s="45"/>
      <c r="PXZ1005" s="45"/>
      <c r="PYA1005" s="45"/>
      <c r="PYB1005" s="45"/>
      <c r="PYC1005" s="45"/>
      <c r="PYD1005" s="45"/>
      <c r="PYE1005" s="45"/>
      <c r="PYF1005" s="45"/>
      <c r="PYG1005" s="45"/>
      <c r="PYH1005" s="45"/>
      <c r="PYI1005" s="45"/>
      <c r="PYJ1005" s="45"/>
      <c r="PYK1005" s="45"/>
      <c r="PYL1005" s="45"/>
      <c r="PYM1005" s="45"/>
      <c r="PYN1005" s="45"/>
      <c r="PYO1005" s="45"/>
      <c r="PYP1005" s="45"/>
      <c r="PYQ1005" s="45"/>
      <c r="PYR1005" s="45"/>
      <c r="PYS1005" s="45"/>
      <c r="PYT1005" s="45"/>
      <c r="PYU1005" s="45"/>
      <c r="PYV1005" s="45"/>
      <c r="PYW1005" s="45"/>
      <c r="PYX1005" s="45"/>
      <c r="PYY1005" s="45"/>
      <c r="PYZ1005" s="45"/>
      <c r="PZA1005" s="45"/>
      <c r="PZB1005" s="45"/>
      <c r="PZC1005" s="45"/>
      <c r="PZD1005" s="45"/>
      <c r="PZE1005" s="45"/>
      <c r="PZF1005" s="45"/>
      <c r="PZG1005" s="45"/>
      <c r="PZH1005" s="45"/>
      <c r="PZI1005" s="45"/>
      <c r="PZJ1005" s="45"/>
      <c r="PZK1005" s="45"/>
      <c r="PZL1005" s="45"/>
      <c r="PZM1005" s="45"/>
      <c r="PZN1005" s="45"/>
      <c r="PZO1005" s="45"/>
      <c r="PZP1005" s="45"/>
      <c r="PZQ1005" s="45"/>
      <c r="PZR1005" s="45"/>
      <c r="PZS1005" s="45"/>
      <c r="PZT1005" s="45"/>
      <c r="PZU1005" s="45"/>
      <c r="PZV1005" s="45"/>
      <c r="PZW1005" s="45"/>
      <c r="PZX1005" s="45"/>
      <c r="PZY1005" s="45"/>
      <c r="PZZ1005" s="45"/>
      <c r="QAA1005" s="45"/>
      <c r="QAB1005" s="45"/>
      <c r="QAC1005" s="45"/>
      <c r="QAD1005" s="45"/>
      <c r="QAE1005" s="45"/>
      <c r="QAF1005" s="45"/>
      <c r="QAG1005" s="45"/>
      <c r="QAH1005" s="45"/>
      <c r="QAI1005" s="45"/>
      <c r="QAJ1005" s="45"/>
      <c r="QAK1005" s="45"/>
      <c r="QAL1005" s="45"/>
      <c r="QAM1005" s="45"/>
      <c r="QAN1005" s="45"/>
      <c r="QAO1005" s="45"/>
      <c r="QAP1005" s="45"/>
      <c r="QAQ1005" s="45"/>
      <c r="QAR1005" s="45"/>
      <c r="QAS1005" s="45"/>
      <c r="QAT1005" s="45"/>
      <c r="QAU1005" s="45"/>
      <c r="QAV1005" s="45"/>
      <c r="QAW1005" s="45"/>
      <c r="QAX1005" s="45"/>
      <c r="QAY1005" s="45"/>
      <c r="QAZ1005" s="45"/>
      <c r="QBA1005" s="45"/>
      <c r="QBB1005" s="45"/>
      <c r="QBC1005" s="45"/>
      <c r="QBD1005" s="45"/>
      <c r="QBE1005" s="45"/>
      <c r="QBF1005" s="45"/>
      <c r="QBG1005" s="45"/>
      <c r="QBH1005" s="45"/>
      <c r="QBI1005" s="45"/>
      <c r="QBJ1005" s="45"/>
      <c r="QBK1005" s="45"/>
      <c r="QBL1005" s="45"/>
      <c r="QBM1005" s="45"/>
      <c r="QBN1005" s="45"/>
      <c r="QBO1005" s="45"/>
      <c r="QBP1005" s="45"/>
      <c r="QBQ1005" s="45"/>
      <c r="QBR1005" s="45"/>
      <c r="QBS1005" s="45"/>
      <c r="QBT1005" s="45"/>
      <c r="QBU1005" s="45"/>
      <c r="QBV1005" s="45"/>
      <c r="QBW1005" s="45"/>
      <c r="QBX1005" s="45"/>
      <c r="QBY1005" s="45"/>
      <c r="QBZ1005" s="45"/>
      <c r="QCA1005" s="45"/>
      <c r="QCB1005" s="45"/>
      <c r="QCC1005" s="45"/>
      <c r="QCD1005" s="45"/>
      <c r="QCE1005" s="45"/>
      <c r="QCF1005" s="45"/>
      <c r="QCG1005" s="45"/>
      <c r="QCH1005" s="45"/>
      <c r="QCI1005" s="45"/>
      <c r="QCJ1005" s="45"/>
      <c r="QCK1005" s="45"/>
      <c r="QCL1005" s="45"/>
      <c r="QCM1005" s="45"/>
      <c r="QCN1005" s="45"/>
      <c r="QCO1005" s="45"/>
      <c r="QCP1005" s="45"/>
      <c r="QCQ1005" s="45"/>
      <c r="QCR1005" s="45"/>
      <c r="QCS1005" s="45"/>
      <c r="QCT1005" s="45"/>
      <c r="QCU1005" s="45"/>
      <c r="QCV1005" s="45"/>
      <c r="QCW1005" s="45"/>
      <c r="QCX1005" s="45"/>
      <c r="QCY1005" s="45"/>
      <c r="QCZ1005" s="45"/>
      <c r="QDA1005" s="45"/>
      <c r="QDB1005" s="45"/>
      <c r="QDC1005" s="45"/>
      <c r="QDD1005" s="45"/>
      <c r="QDE1005" s="45"/>
      <c r="QDF1005" s="45"/>
      <c r="QDG1005" s="45"/>
      <c r="QDH1005" s="45"/>
      <c r="QDI1005" s="45"/>
      <c r="QDJ1005" s="45"/>
      <c r="QDK1005" s="45"/>
      <c r="QDL1005" s="45"/>
      <c r="QDM1005" s="45"/>
      <c r="QDN1005" s="45"/>
      <c r="QDO1005" s="45"/>
      <c r="QDP1005" s="45"/>
      <c r="QDQ1005" s="45"/>
      <c r="QDR1005" s="45"/>
      <c r="QDS1005" s="45"/>
      <c r="QDT1005" s="45"/>
      <c r="QDU1005" s="45"/>
      <c r="QDV1005" s="45"/>
      <c r="QDW1005" s="45"/>
      <c r="QDX1005" s="45"/>
      <c r="QDY1005" s="45"/>
      <c r="QDZ1005" s="45"/>
      <c r="QEA1005" s="45"/>
      <c r="QEB1005" s="45"/>
      <c r="QEC1005" s="45"/>
      <c r="QED1005" s="45"/>
      <c r="QEE1005" s="45"/>
      <c r="QEF1005" s="45"/>
      <c r="QEG1005" s="45"/>
      <c r="QEH1005" s="45"/>
      <c r="QEI1005" s="45"/>
      <c r="QEJ1005" s="45"/>
      <c r="QEK1005" s="45"/>
      <c r="QEL1005" s="45"/>
      <c r="QEM1005" s="45"/>
      <c r="QEN1005" s="45"/>
      <c r="QEO1005" s="45"/>
      <c r="QEP1005" s="45"/>
      <c r="QEQ1005" s="45"/>
      <c r="QER1005" s="45"/>
      <c r="QES1005" s="45"/>
      <c r="QET1005" s="45"/>
      <c r="QEU1005" s="45"/>
      <c r="QEV1005" s="45"/>
      <c r="QEW1005" s="45"/>
      <c r="QEX1005" s="45"/>
      <c r="QEY1005" s="45"/>
      <c r="QEZ1005" s="45"/>
      <c r="QFA1005" s="45"/>
      <c r="QFB1005" s="45"/>
      <c r="QFC1005" s="45"/>
      <c r="QFD1005" s="45"/>
      <c r="QFE1005" s="45"/>
      <c r="QFF1005" s="45"/>
      <c r="QFG1005" s="45"/>
      <c r="QFH1005" s="45"/>
      <c r="QFI1005" s="45"/>
      <c r="QFJ1005" s="45"/>
      <c r="QFK1005" s="45"/>
      <c r="QFL1005" s="45"/>
      <c r="QFM1005" s="45"/>
      <c r="QFN1005" s="45"/>
      <c r="QFO1005" s="45"/>
      <c r="QFP1005" s="45"/>
      <c r="QFQ1005" s="45"/>
      <c r="QFR1005" s="45"/>
      <c r="QFS1005" s="45"/>
      <c r="QFT1005" s="45"/>
      <c r="QFU1005" s="45"/>
      <c r="QFV1005" s="45"/>
      <c r="QFW1005" s="45"/>
      <c r="QFX1005" s="45"/>
      <c r="QFY1005" s="45"/>
      <c r="QFZ1005" s="45"/>
      <c r="QGA1005" s="45"/>
      <c r="QGB1005" s="45"/>
      <c r="QGC1005" s="45"/>
      <c r="QGD1005" s="45"/>
      <c r="QGE1005" s="45"/>
      <c r="QGF1005" s="45"/>
      <c r="QGG1005" s="45"/>
      <c r="QGH1005" s="45"/>
      <c r="QGI1005" s="45"/>
      <c r="QGJ1005" s="45"/>
      <c r="QGK1005" s="45"/>
      <c r="QGL1005" s="45"/>
      <c r="QGM1005" s="45"/>
      <c r="QGN1005" s="45"/>
      <c r="QGO1005" s="45"/>
      <c r="QGP1005" s="45"/>
      <c r="QGQ1005" s="45"/>
      <c r="QGR1005" s="45"/>
      <c r="QGS1005" s="45"/>
      <c r="QGT1005" s="45"/>
      <c r="QGU1005" s="45"/>
      <c r="QGV1005" s="45"/>
      <c r="QGW1005" s="45"/>
      <c r="QGX1005" s="45"/>
      <c r="QGY1005" s="45"/>
      <c r="QGZ1005" s="45"/>
      <c r="QHA1005" s="45"/>
      <c r="QHB1005" s="45"/>
      <c r="QHC1005" s="45"/>
      <c r="QHD1005" s="45"/>
      <c r="QHE1005" s="45"/>
      <c r="QHF1005" s="45"/>
      <c r="QHG1005" s="45"/>
      <c r="QHH1005" s="45"/>
      <c r="QHI1005" s="45"/>
      <c r="QHJ1005" s="45"/>
      <c r="QHK1005" s="45"/>
      <c r="QHL1005" s="45"/>
      <c r="QHM1005" s="45"/>
      <c r="QHN1005" s="45"/>
      <c r="QHO1005" s="45"/>
      <c r="QHP1005" s="45"/>
      <c r="QHQ1005" s="45"/>
      <c r="QHR1005" s="45"/>
      <c r="QHS1005" s="45"/>
      <c r="QHT1005" s="45"/>
      <c r="QHU1005" s="45"/>
      <c r="QHV1005" s="45"/>
      <c r="QHW1005" s="45"/>
      <c r="QHX1005" s="45"/>
      <c r="QHY1005" s="45"/>
      <c r="QHZ1005" s="45"/>
      <c r="QIA1005" s="45"/>
      <c r="QIB1005" s="45"/>
      <c r="QIC1005" s="45"/>
      <c r="QID1005" s="45"/>
      <c r="QIE1005" s="45"/>
      <c r="QIF1005" s="45"/>
      <c r="QIG1005" s="45"/>
      <c r="QIH1005" s="45"/>
      <c r="QII1005" s="45"/>
      <c r="QIJ1005" s="45"/>
      <c r="QIK1005" s="45"/>
      <c r="QIL1005" s="45"/>
      <c r="QIM1005" s="45"/>
      <c r="QIN1005" s="45"/>
      <c r="QIO1005" s="45"/>
      <c r="QIP1005" s="45"/>
      <c r="QIQ1005" s="45"/>
      <c r="QIR1005" s="45"/>
      <c r="QIS1005" s="45"/>
      <c r="QIT1005" s="45"/>
      <c r="QIU1005" s="45"/>
      <c r="QIV1005" s="45"/>
      <c r="QIW1005" s="45"/>
      <c r="QIX1005" s="45"/>
      <c r="QIY1005" s="45"/>
      <c r="QIZ1005" s="45"/>
      <c r="QJA1005" s="45"/>
      <c r="QJB1005" s="45"/>
      <c r="QJC1005" s="45"/>
      <c r="QJD1005" s="45"/>
      <c r="QJE1005" s="45"/>
      <c r="QJF1005" s="45"/>
      <c r="QJG1005" s="45"/>
      <c r="QJH1005" s="45"/>
      <c r="QJI1005" s="45"/>
      <c r="QJJ1005" s="45"/>
      <c r="QJK1005" s="45"/>
      <c r="QJL1005" s="45"/>
      <c r="QJM1005" s="45"/>
      <c r="QJN1005" s="45"/>
      <c r="QJO1005" s="45"/>
      <c r="QJP1005" s="45"/>
      <c r="QJQ1005" s="45"/>
      <c r="QJR1005" s="45"/>
      <c r="QJS1005" s="45"/>
      <c r="QJT1005" s="45"/>
      <c r="QJU1005" s="45"/>
      <c r="QJV1005" s="45"/>
      <c r="QJW1005" s="45"/>
      <c r="QJX1005" s="45"/>
      <c r="QJY1005" s="45"/>
      <c r="QJZ1005" s="45"/>
      <c r="QKA1005" s="45"/>
      <c r="QKB1005" s="45"/>
      <c r="QKC1005" s="45"/>
      <c r="QKD1005" s="45"/>
      <c r="QKE1005" s="45"/>
      <c r="QKF1005" s="45"/>
      <c r="QKG1005" s="45"/>
      <c r="QKH1005" s="45"/>
      <c r="QKI1005" s="45"/>
      <c r="QKJ1005" s="45"/>
      <c r="QKK1005" s="45"/>
      <c r="QKL1005" s="45"/>
      <c r="QKM1005" s="45"/>
      <c r="QKN1005" s="45"/>
      <c r="QKO1005" s="45"/>
      <c r="QKP1005" s="45"/>
      <c r="QKQ1005" s="45"/>
      <c r="QKR1005" s="45"/>
      <c r="QKS1005" s="45"/>
      <c r="QKT1005" s="45"/>
      <c r="QKU1005" s="45"/>
      <c r="QKV1005" s="45"/>
      <c r="QKW1005" s="45"/>
      <c r="QKX1005" s="45"/>
      <c r="QKY1005" s="45"/>
      <c r="QKZ1005" s="45"/>
      <c r="QLA1005" s="45"/>
      <c r="QLB1005" s="45"/>
      <c r="QLC1005" s="45"/>
      <c r="QLD1005" s="45"/>
      <c r="QLE1005" s="45"/>
      <c r="QLF1005" s="45"/>
      <c r="QLG1005" s="45"/>
      <c r="QLH1005" s="45"/>
      <c r="QLI1005" s="45"/>
      <c r="QLJ1005" s="45"/>
      <c r="QLK1005" s="45"/>
      <c r="QLL1005" s="45"/>
      <c r="QLM1005" s="45"/>
      <c r="QLN1005" s="45"/>
      <c r="QLO1005" s="45"/>
      <c r="QLP1005" s="45"/>
      <c r="QLQ1005" s="45"/>
      <c r="QLR1005" s="45"/>
      <c r="QLS1005" s="45"/>
      <c r="QLT1005" s="45"/>
      <c r="QLU1005" s="45"/>
      <c r="QLV1005" s="45"/>
      <c r="QLW1005" s="45"/>
      <c r="QLX1005" s="45"/>
      <c r="QLY1005" s="45"/>
      <c r="QLZ1005" s="45"/>
      <c r="QMA1005" s="45"/>
      <c r="QMB1005" s="45"/>
      <c r="QMC1005" s="45"/>
      <c r="QMD1005" s="45"/>
      <c r="QME1005" s="45"/>
      <c r="QMF1005" s="45"/>
      <c r="QMG1005" s="45"/>
      <c r="QMH1005" s="45"/>
      <c r="QMI1005" s="45"/>
      <c r="QMJ1005" s="45"/>
      <c r="QMK1005" s="45"/>
      <c r="QML1005" s="45"/>
      <c r="QMM1005" s="45"/>
      <c r="QMN1005" s="45"/>
      <c r="QMO1005" s="45"/>
      <c r="QMP1005" s="45"/>
      <c r="QMQ1005" s="45"/>
      <c r="QMR1005" s="45"/>
      <c r="QMS1005" s="45"/>
      <c r="QMT1005" s="45"/>
      <c r="QMU1005" s="45"/>
      <c r="QMV1005" s="45"/>
      <c r="QMW1005" s="45"/>
      <c r="QMX1005" s="45"/>
      <c r="QMY1005" s="45"/>
      <c r="QMZ1005" s="45"/>
      <c r="QNA1005" s="45"/>
      <c r="QNB1005" s="45"/>
      <c r="QNC1005" s="45"/>
      <c r="QND1005" s="45"/>
      <c r="QNE1005" s="45"/>
      <c r="QNF1005" s="45"/>
      <c r="QNG1005" s="45"/>
      <c r="QNH1005" s="45"/>
      <c r="QNI1005" s="45"/>
      <c r="QNJ1005" s="45"/>
      <c r="QNK1005" s="45"/>
      <c r="QNL1005" s="45"/>
      <c r="QNM1005" s="45"/>
      <c r="QNN1005" s="45"/>
      <c r="QNO1005" s="45"/>
      <c r="QNP1005" s="45"/>
      <c r="QNQ1005" s="45"/>
      <c r="QNR1005" s="45"/>
      <c r="QNS1005" s="45"/>
      <c r="QNT1005" s="45"/>
      <c r="QNU1005" s="45"/>
      <c r="QNV1005" s="45"/>
      <c r="QNW1005" s="45"/>
      <c r="QNX1005" s="45"/>
      <c r="QNY1005" s="45"/>
      <c r="QNZ1005" s="45"/>
      <c r="QOA1005" s="45"/>
      <c r="QOB1005" s="45"/>
      <c r="QOC1005" s="45"/>
      <c r="QOD1005" s="45"/>
      <c r="QOE1005" s="45"/>
      <c r="QOF1005" s="45"/>
      <c r="QOG1005" s="45"/>
      <c r="QOH1005" s="45"/>
      <c r="QOI1005" s="45"/>
      <c r="QOJ1005" s="45"/>
      <c r="QOK1005" s="45"/>
      <c r="QOL1005" s="45"/>
      <c r="QOM1005" s="45"/>
      <c r="QON1005" s="45"/>
      <c r="QOO1005" s="45"/>
      <c r="QOP1005" s="45"/>
      <c r="QOQ1005" s="45"/>
      <c r="QOR1005" s="45"/>
      <c r="QOS1005" s="45"/>
      <c r="QOT1005" s="45"/>
      <c r="QOU1005" s="45"/>
      <c r="QOV1005" s="45"/>
      <c r="QOW1005" s="45"/>
      <c r="QOX1005" s="45"/>
      <c r="QOY1005" s="45"/>
      <c r="QOZ1005" s="45"/>
      <c r="QPA1005" s="45"/>
      <c r="QPB1005" s="45"/>
      <c r="QPC1005" s="45"/>
      <c r="QPD1005" s="45"/>
      <c r="QPE1005" s="45"/>
      <c r="QPF1005" s="45"/>
      <c r="QPG1005" s="45"/>
      <c r="QPH1005" s="45"/>
      <c r="QPI1005" s="45"/>
      <c r="QPJ1005" s="45"/>
      <c r="QPK1005" s="45"/>
      <c r="QPL1005" s="45"/>
      <c r="QPM1005" s="45"/>
      <c r="QPN1005" s="45"/>
      <c r="QPO1005" s="45"/>
      <c r="QPP1005" s="45"/>
      <c r="QPQ1005" s="45"/>
      <c r="QPR1005" s="45"/>
      <c r="QPS1005" s="45"/>
      <c r="QPT1005" s="45"/>
      <c r="QPU1005" s="45"/>
      <c r="QPV1005" s="45"/>
      <c r="QPW1005" s="45"/>
      <c r="QPX1005" s="45"/>
      <c r="QPY1005" s="45"/>
      <c r="QPZ1005" s="45"/>
      <c r="QQA1005" s="45"/>
      <c r="QQB1005" s="45"/>
      <c r="QQC1005" s="45"/>
      <c r="QQD1005" s="45"/>
      <c r="QQE1005" s="45"/>
      <c r="QQF1005" s="45"/>
      <c r="QQG1005" s="45"/>
      <c r="QQH1005" s="45"/>
      <c r="QQI1005" s="45"/>
      <c r="QQJ1005" s="45"/>
      <c r="QQK1005" s="45"/>
      <c r="QQL1005" s="45"/>
      <c r="QQM1005" s="45"/>
      <c r="QQN1005" s="45"/>
      <c r="QQO1005" s="45"/>
      <c r="QQP1005" s="45"/>
      <c r="QQQ1005" s="45"/>
      <c r="QQR1005" s="45"/>
      <c r="QQS1005" s="45"/>
      <c r="QQT1005" s="45"/>
      <c r="QQU1005" s="45"/>
      <c r="QQV1005" s="45"/>
      <c r="QQW1005" s="45"/>
      <c r="QQX1005" s="45"/>
      <c r="QQY1005" s="45"/>
      <c r="QQZ1005" s="45"/>
      <c r="QRA1005" s="45"/>
      <c r="QRB1005" s="45"/>
      <c r="QRC1005" s="45"/>
      <c r="QRD1005" s="45"/>
      <c r="QRE1005" s="45"/>
      <c r="QRF1005" s="45"/>
      <c r="QRG1005" s="45"/>
      <c r="QRH1005" s="45"/>
      <c r="QRI1005" s="45"/>
      <c r="QRJ1005" s="45"/>
      <c r="QRK1005" s="45"/>
      <c r="QRL1005" s="45"/>
      <c r="QRM1005" s="45"/>
      <c r="QRN1005" s="45"/>
      <c r="QRO1005" s="45"/>
      <c r="QRP1005" s="45"/>
      <c r="QRQ1005" s="45"/>
      <c r="QRR1005" s="45"/>
      <c r="QRS1005" s="45"/>
      <c r="QRT1005" s="45"/>
      <c r="QRU1005" s="45"/>
      <c r="QRV1005" s="45"/>
      <c r="QRW1005" s="45"/>
      <c r="QRX1005" s="45"/>
      <c r="QRY1005" s="45"/>
      <c r="QRZ1005" s="45"/>
      <c r="QSA1005" s="45"/>
      <c r="QSB1005" s="45"/>
      <c r="QSC1005" s="45"/>
      <c r="QSD1005" s="45"/>
      <c r="QSE1005" s="45"/>
      <c r="QSF1005" s="45"/>
      <c r="QSG1005" s="45"/>
      <c r="QSH1005" s="45"/>
      <c r="QSI1005" s="45"/>
      <c r="QSJ1005" s="45"/>
      <c r="QSK1005" s="45"/>
      <c r="QSL1005" s="45"/>
      <c r="QSM1005" s="45"/>
      <c r="QSN1005" s="45"/>
      <c r="QSO1005" s="45"/>
      <c r="QSP1005" s="45"/>
      <c r="QSQ1005" s="45"/>
      <c r="QSR1005" s="45"/>
      <c r="QSS1005" s="45"/>
      <c r="QST1005" s="45"/>
      <c r="QSU1005" s="45"/>
      <c r="QSV1005" s="45"/>
      <c r="QSW1005" s="45"/>
      <c r="QSX1005" s="45"/>
      <c r="QSY1005" s="45"/>
      <c r="QSZ1005" s="45"/>
      <c r="QTA1005" s="45"/>
      <c r="QTB1005" s="45"/>
      <c r="QTC1005" s="45"/>
      <c r="QTD1005" s="45"/>
      <c r="QTE1005" s="45"/>
      <c r="QTF1005" s="45"/>
      <c r="QTG1005" s="45"/>
      <c r="QTH1005" s="45"/>
      <c r="QTI1005" s="45"/>
      <c r="QTJ1005" s="45"/>
      <c r="QTK1005" s="45"/>
      <c r="QTL1005" s="45"/>
      <c r="QTM1005" s="45"/>
      <c r="QTN1005" s="45"/>
      <c r="QTO1005" s="45"/>
      <c r="QTP1005" s="45"/>
      <c r="QTQ1005" s="45"/>
      <c r="QTR1005" s="45"/>
      <c r="QTS1005" s="45"/>
      <c r="QTT1005" s="45"/>
      <c r="QTU1005" s="45"/>
      <c r="QTV1005" s="45"/>
      <c r="QTW1005" s="45"/>
      <c r="QTX1005" s="45"/>
      <c r="QTY1005" s="45"/>
      <c r="QTZ1005" s="45"/>
      <c r="QUA1005" s="45"/>
      <c r="QUB1005" s="45"/>
      <c r="QUC1005" s="45"/>
      <c r="QUD1005" s="45"/>
      <c r="QUE1005" s="45"/>
      <c r="QUF1005" s="45"/>
      <c r="QUG1005" s="45"/>
      <c r="QUH1005" s="45"/>
      <c r="QUI1005" s="45"/>
      <c r="QUJ1005" s="45"/>
      <c r="QUK1005" s="45"/>
      <c r="QUL1005" s="45"/>
      <c r="QUM1005" s="45"/>
      <c r="QUN1005" s="45"/>
      <c r="QUO1005" s="45"/>
      <c r="QUP1005" s="45"/>
      <c r="QUQ1005" s="45"/>
      <c r="QUR1005" s="45"/>
      <c r="QUS1005" s="45"/>
      <c r="QUT1005" s="45"/>
      <c r="QUU1005" s="45"/>
      <c r="QUV1005" s="45"/>
      <c r="QUW1005" s="45"/>
      <c r="QUX1005" s="45"/>
      <c r="QUY1005" s="45"/>
      <c r="QUZ1005" s="45"/>
      <c r="QVA1005" s="45"/>
      <c r="QVB1005" s="45"/>
      <c r="QVC1005" s="45"/>
      <c r="QVD1005" s="45"/>
      <c r="QVE1005" s="45"/>
      <c r="QVF1005" s="45"/>
      <c r="QVG1005" s="45"/>
      <c r="QVH1005" s="45"/>
      <c r="QVI1005" s="45"/>
      <c r="QVJ1005" s="45"/>
      <c r="QVK1005" s="45"/>
      <c r="QVL1005" s="45"/>
      <c r="QVM1005" s="45"/>
      <c r="QVN1005" s="45"/>
      <c r="QVO1005" s="45"/>
      <c r="QVP1005" s="45"/>
      <c r="QVQ1005" s="45"/>
      <c r="QVR1005" s="45"/>
      <c r="QVS1005" s="45"/>
      <c r="QVT1005" s="45"/>
      <c r="QVU1005" s="45"/>
      <c r="QVV1005" s="45"/>
      <c r="QVW1005" s="45"/>
      <c r="QVX1005" s="45"/>
      <c r="QVY1005" s="45"/>
      <c r="QVZ1005" s="45"/>
      <c r="QWA1005" s="45"/>
      <c r="QWB1005" s="45"/>
      <c r="QWC1005" s="45"/>
      <c r="QWD1005" s="45"/>
      <c r="QWE1005" s="45"/>
      <c r="QWF1005" s="45"/>
      <c r="QWG1005" s="45"/>
      <c r="QWH1005" s="45"/>
      <c r="QWI1005" s="45"/>
      <c r="QWJ1005" s="45"/>
      <c r="QWK1005" s="45"/>
      <c r="QWL1005" s="45"/>
      <c r="QWM1005" s="45"/>
      <c r="QWN1005" s="45"/>
      <c r="QWO1005" s="45"/>
      <c r="QWP1005" s="45"/>
      <c r="QWQ1005" s="45"/>
      <c r="QWR1005" s="45"/>
      <c r="QWS1005" s="45"/>
      <c r="QWT1005" s="45"/>
      <c r="QWU1005" s="45"/>
      <c r="QWV1005" s="45"/>
      <c r="QWW1005" s="45"/>
      <c r="QWX1005" s="45"/>
      <c r="QWY1005" s="45"/>
      <c r="QWZ1005" s="45"/>
      <c r="QXA1005" s="45"/>
      <c r="QXB1005" s="45"/>
      <c r="QXC1005" s="45"/>
      <c r="QXD1005" s="45"/>
      <c r="QXE1005" s="45"/>
      <c r="QXF1005" s="45"/>
      <c r="QXG1005" s="45"/>
      <c r="QXH1005" s="45"/>
      <c r="QXI1005" s="45"/>
      <c r="QXJ1005" s="45"/>
      <c r="QXK1005" s="45"/>
      <c r="QXL1005" s="45"/>
      <c r="QXM1005" s="45"/>
      <c r="QXN1005" s="45"/>
      <c r="QXO1005" s="45"/>
      <c r="QXP1005" s="45"/>
      <c r="QXQ1005" s="45"/>
      <c r="QXR1005" s="45"/>
      <c r="QXS1005" s="45"/>
      <c r="QXT1005" s="45"/>
      <c r="QXU1005" s="45"/>
      <c r="QXV1005" s="45"/>
      <c r="QXW1005" s="45"/>
      <c r="QXX1005" s="45"/>
      <c r="QXY1005" s="45"/>
      <c r="QXZ1005" s="45"/>
      <c r="QYA1005" s="45"/>
      <c r="QYB1005" s="45"/>
      <c r="QYC1005" s="45"/>
      <c r="QYD1005" s="45"/>
      <c r="QYE1005" s="45"/>
      <c r="QYF1005" s="45"/>
      <c r="QYG1005" s="45"/>
      <c r="QYH1005" s="45"/>
      <c r="QYI1005" s="45"/>
      <c r="QYJ1005" s="45"/>
      <c r="QYK1005" s="45"/>
      <c r="QYL1005" s="45"/>
      <c r="QYM1005" s="45"/>
      <c r="QYN1005" s="45"/>
      <c r="QYO1005" s="45"/>
      <c r="QYP1005" s="45"/>
      <c r="QYQ1005" s="45"/>
      <c r="QYR1005" s="45"/>
      <c r="QYS1005" s="45"/>
      <c r="QYT1005" s="45"/>
      <c r="QYU1005" s="45"/>
      <c r="QYV1005" s="45"/>
      <c r="QYW1005" s="45"/>
      <c r="QYX1005" s="45"/>
      <c r="QYY1005" s="45"/>
      <c r="QYZ1005" s="45"/>
      <c r="QZA1005" s="45"/>
      <c r="QZB1005" s="45"/>
      <c r="QZC1005" s="45"/>
      <c r="QZD1005" s="45"/>
      <c r="QZE1005" s="45"/>
      <c r="QZF1005" s="45"/>
      <c r="QZG1005" s="45"/>
      <c r="QZH1005" s="45"/>
      <c r="QZI1005" s="45"/>
      <c r="QZJ1005" s="45"/>
      <c r="QZK1005" s="45"/>
      <c r="QZL1005" s="45"/>
      <c r="QZM1005" s="45"/>
      <c r="QZN1005" s="45"/>
      <c r="QZO1005" s="45"/>
      <c r="QZP1005" s="45"/>
      <c r="QZQ1005" s="45"/>
      <c r="QZR1005" s="45"/>
      <c r="QZS1005" s="45"/>
      <c r="QZT1005" s="45"/>
      <c r="QZU1005" s="45"/>
      <c r="QZV1005" s="45"/>
      <c r="QZW1005" s="45"/>
      <c r="QZX1005" s="45"/>
      <c r="QZY1005" s="45"/>
      <c r="QZZ1005" s="45"/>
      <c r="RAA1005" s="45"/>
      <c r="RAB1005" s="45"/>
      <c r="RAC1005" s="45"/>
      <c r="RAD1005" s="45"/>
      <c r="RAE1005" s="45"/>
      <c r="RAF1005" s="45"/>
      <c r="RAG1005" s="45"/>
      <c r="RAH1005" s="45"/>
      <c r="RAI1005" s="45"/>
      <c r="RAJ1005" s="45"/>
      <c r="RAK1005" s="45"/>
      <c r="RAL1005" s="45"/>
      <c r="RAM1005" s="45"/>
      <c r="RAN1005" s="45"/>
      <c r="RAO1005" s="45"/>
      <c r="RAP1005" s="45"/>
      <c r="RAQ1005" s="45"/>
      <c r="RAR1005" s="45"/>
      <c r="RAS1005" s="45"/>
      <c r="RAT1005" s="45"/>
      <c r="RAU1005" s="45"/>
      <c r="RAV1005" s="45"/>
      <c r="RAW1005" s="45"/>
      <c r="RAX1005" s="45"/>
      <c r="RAY1005" s="45"/>
      <c r="RAZ1005" s="45"/>
      <c r="RBA1005" s="45"/>
      <c r="RBB1005" s="45"/>
      <c r="RBC1005" s="45"/>
      <c r="RBD1005" s="45"/>
      <c r="RBE1005" s="45"/>
      <c r="RBF1005" s="45"/>
      <c r="RBG1005" s="45"/>
      <c r="RBH1005" s="45"/>
      <c r="RBI1005" s="45"/>
      <c r="RBJ1005" s="45"/>
      <c r="RBK1005" s="45"/>
      <c r="RBL1005" s="45"/>
      <c r="RBM1005" s="45"/>
      <c r="RBN1005" s="45"/>
      <c r="RBO1005" s="45"/>
      <c r="RBP1005" s="45"/>
      <c r="RBQ1005" s="45"/>
      <c r="RBR1005" s="45"/>
      <c r="RBS1005" s="45"/>
      <c r="RBT1005" s="45"/>
      <c r="RBU1005" s="45"/>
      <c r="RBV1005" s="45"/>
      <c r="RBW1005" s="45"/>
      <c r="RBX1005" s="45"/>
      <c r="RBY1005" s="45"/>
      <c r="RBZ1005" s="45"/>
      <c r="RCA1005" s="45"/>
      <c r="RCB1005" s="45"/>
      <c r="RCC1005" s="45"/>
      <c r="RCD1005" s="45"/>
      <c r="RCE1005" s="45"/>
      <c r="RCF1005" s="45"/>
      <c r="RCG1005" s="45"/>
      <c r="RCH1005" s="45"/>
      <c r="RCI1005" s="45"/>
      <c r="RCJ1005" s="45"/>
      <c r="RCK1005" s="45"/>
      <c r="RCL1005" s="45"/>
      <c r="RCM1005" s="45"/>
      <c r="RCN1005" s="45"/>
      <c r="RCO1005" s="45"/>
      <c r="RCP1005" s="45"/>
      <c r="RCQ1005" s="45"/>
      <c r="RCR1005" s="45"/>
      <c r="RCS1005" s="45"/>
      <c r="RCT1005" s="45"/>
      <c r="RCU1005" s="45"/>
      <c r="RCV1005" s="45"/>
      <c r="RCW1005" s="45"/>
      <c r="RCX1005" s="45"/>
      <c r="RCY1005" s="45"/>
      <c r="RCZ1005" s="45"/>
      <c r="RDA1005" s="45"/>
      <c r="RDB1005" s="45"/>
      <c r="RDC1005" s="45"/>
      <c r="RDD1005" s="45"/>
      <c r="RDE1005" s="45"/>
      <c r="RDF1005" s="45"/>
      <c r="RDG1005" s="45"/>
      <c r="RDH1005" s="45"/>
      <c r="RDI1005" s="45"/>
      <c r="RDJ1005" s="45"/>
      <c r="RDK1005" s="45"/>
      <c r="RDL1005" s="45"/>
      <c r="RDM1005" s="45"/>
      <c r="RDN1005" s="45"/>
      <c r="RDO1005" s="45"/>
      <c r="RDP1005" s="45"/>
      <c r="RDQ1005" s="45"/>
      <c r="RDR1005" s="45"/>
      <c r="RDS1005" s="45"/>
      <c r="RDT1005" s="45"/>
      <c r="RDU1005" s="45"/>
      <c r="RDV1005" s="45"/>
      <c r="RDW1005" s="45"/>
      <c r="RDX1005" s="45"/>
      <c r="RDY1005" s="45"/>
      <c r="RDZ1005" s="45"/>
      <c r="REA1005" s="45"/>
      <c r="REB1005" s="45"/>
      <c r="REC1005" s="45"/>
      <c r="RED1005" s="45"/>
      <c r="REE1005" s="45"/>
      <c r="REF1005" s="45"/>
      <c r="REG1005" s="45"/>
      <c r="REH1005" s="45"/>
      <c r="REI1005" s="45"/>
      <c r="REJ1005" s="45"/>
      <c r="REK1005" s="45"/>
      <c r="REL1005" s="45"/>
      <c r="REM1005" s="45"/>
      <c r="REN1005" s="45"/>
      <c r="REO1005" s="45"/>
      <c r="REP1005" s="45"/>
      <c r="REQ1005" s="45"/>
      <c r="RER1005" s="45"/>
      <c r="RES1005" s="45"/>
      <c r="RET1005" s="45"/>
      <c r="REU1005" s="45"/>
      <c r="REV1005" s="45"/>
      <c r="REW1005" s="45"/>
      <c r="REX1005" s="45"/>
      <c r="REY1005" s="45"/>
      <c r="REZ1005" s="45"/>
      <c r="RFA1005" s="45"/>
      <c r="RFB1005" s="45"/>
      <c r="RFC1005" s="45"/>
      <c r="RFD1005" s="45"/>
      <c r="RFE1005" s="45"/>
      <c r="RFF1005" s="45"/>
      <c r="RFG1005" s="45"/>
      <c r="RFH1005" s="45"/>
      <c r="RFI1005" s="45"/>
      <c r="RFJ1005" s="45"/>
      <c r="RFK1005" s="45"/>
      <c r="RFL1005" s="45"/>
      <c r="RFM1005" s="45"/>
      <c r="RFN1005" s="45"/>
      <c r="RFO1005" s="45"/>
      <c r="RFP1005" s="45"/>
      <c r="RFQ1005" s="45"/>
      <c r="RFR1005" s="45"/>
      <c r="RFS1005" s="45"/>
      <c r="RFT1005" s="45"/>
      <c r="RFU1005" s="45"/>
      <c r="RFV1005" s="45"/>
      <c r="RFW1005" s="45"/>
      <c r="RFX1005" s="45"/>
      <c r="RFY1005" s="45"/>
      <c r="RFZ1005" s="45"/>
      <c r="RGA1005" s="45"/>
      <c r="RGB1005" s="45"/>
      <c r="RGC1005" s="45"/>
      <c r="RGD1005" s="45"/>
      <c r="RGE1005" s="45"/>
      <c r="RGF1005" s="45"/>
      <c r="RGG1005" s="45"/>
      <c r="RGH1005" s="45"/>
      <c r="RGI1005" s="45"/>
      <c r="RGJ1005" s="45"/>
      <c r="RGK1005" s="45"/>
      <c r="RGL1005" s="45"/>
      <c r="RGM1005" s="45"/>
      <c r="RGN1005" s="45"/>
      <c r="RGO1005" s="45"/>
      <c r="RGP1005" s="45"/>
      <c r="RGQ1005" s="45"/>
      <c r="RGR1005" s="45"/>
      <c r="RGS1005" s="45"/>
      <c r="RGT1005" s="45"/>
      <c r="RGU1005" s="45"/>
      <c r="RGV1005" s="45"/>
      <c r="RGW1005" s="45"/>
      <c r="RGX1005" s="45"/>
      <c r="RGY1005" s="45"/>
      <c r="RGZ1005" s="45"/>
      <c r="RHA1005" s="45"/>
      <c r="RHB1005" s="45"/>
      <c r="RHC1005" s="45"/>
      <c r="RHD1005" s="45"/>
      <c r="RHE1005" s="45"/>
      <c r="RHF1005" s="45"/>
      <c r="RHG1005" s="45"/>
      <c r="RHH1005" s="45"/>
      <c r="RHI1005" s="45"/>
      <c r="RHJ1005" s="45"/>
      <c r="RHK1005" s="45"/>
      <c r="RHL1005" s="45"/>
      <c r="RHM1005" s="45"/>
      <c r="RHN1005" s="45"/>
      <c r="RHO1005" s="45"/>
      <c r="RHP1005" s="45"/>
      <c r="RHQ1005" s="45"/>
      <c r="RHR1005" s="45"/>
      <c r="RHS1005" s="45"/>
      <c r="RHT1005" s="45"/>
      <c r="RHU1005" s="45"/>
      <c r="RHV1005" s="45"/>
      <c r="RHW1005" s="45"/>
      <c r="RHX1005" s="45"/>
      <c r="RHY1005" s="45"/>
      <c r="RHZ1005" s="45"/>
      <c r="RIA1005" s="45"/>
      <c r="RIB1005" s="45"/>
      <c r="RIC1005" s="45"/>
      <c r="RID1005" s="45"/>
      <c r="RIE1005" s="45"/>
      <c r="RIF1005" s="45"/>
      <c r="RIG1005" s="45"/>
      <c r="RIH1005" s="45"/>
      <c r="RII1005" s="45"/>
      <c r="RIJ1005" s="45"/>
      <c r="RIK1005" s="45"/>
      <c r="RIL1005" s="45"/>
      <c r="RIM1005" s="45"/>
      <c r="RIN1005" s="45"/>
      <c r="RIO1005" s="45"/>
      <c r="RIP1005" s="45"/>
      <c r="RIQ1005" s="45"/>
      <c r="RIR1005" s="45"/>
      <c r="RIS1005" s="45"/>
      <c r="RIT1005" s="45"/>
      <c r="RIU1005" s="45"/>
      <c r="RIV1005" s="45"/>
      <c r="RIW1005" s="45"/>
      <c r="RIX1005" s="45"/>
      <c r="RIY1005" s="45"/>
      <c r="RIZ1005" s="45"/>
      <c r="RJA1005" s="45"/>
      <c r="RJB1005" s="45"/>
      <c r="RJC1005" s="45"/>
      <c r="RJD1005" s="45"/>
      <c r="RJE1005" s="45"/>
      <c r="RJF1005" s="45"/>
      <c r="RJG1005" s="45"/>
      <c r="RJH1005" s="45"/>
      <c r="RJI1005" s="45"/>
      <c r="RJJ1005" s="45"/>
      <c r="RJK1005" s="45"/>
      <c r="RJL1005" s="45"/>
      <c r="RJM1005" s="45"/>
      <c r="RJN1005" s="45"/>
      <c r="RJO1005" s="45"/>
      <c r="RJP1005" s="45"/>
      <c r="RJQ1005" s="45"/>
      <c r="RJR1005" s="45"/>
      <c r="RJS1005" s="45"/>
      <c r="RJT1005" s="45"/>
      <c r="RJU1005" s="45"/>
      <c r="RJV1005" s="45"/>
      <c r="RJW1005" s="45"/>
      <c r="RJX1005" s="45"/>
      <c r="RJY1005" s="45"/>
      <c r="RJZ1005" s="45"/>
      <c r="RKA1005" s="45"/>
      <c r="RKB1005" s="45"/>
      <c r="RKC1005" s="45"/>
      <c r="RKD1005" s="45"/>
      <c r="RKE1005" s="45"/>
      <c r="RKF1005" s="45"/>
      <c r="RKG1005" s="45"/>
      <c r="RKH1005" s="45"/>
      <c r="RKI1005" s="45"/>
      <c r="RKJ1005" s="45"/>
      <c r="RKK1005" s="45"/>
      <c r="RKL1005" s="45"/>
      <c r="RKM1005" s="45"/>
      <c r="RKN1005" s="45"/>
      <c r="RKO1005" s="45"/>
      <c r="RKP1005" s="45"/>
      <c r="RKQ1005" s="45"/>
      <c r="RKR1005" s="45"/>
      <c r="RKS1005" s="45"/>
      <c r="RKT1005" s="45"/>
      <c r="RKU1005" s="45"/>
      <c r="RKV1005" s="45"/>
      <c r="RKW1005" s="45"/>
      <c r="RKX1005" s="45"/>
      <c r="RKY1005" s="45"/>
      <c r="RKZ1005" s="45"/>
      <c r="RLA1005" s="45"/>
      <c r="RLB1005" s="45"/>
      <c r="RLC1005" s="45"/>
      <c r="RLD1005" s="45"/>
      <c r="RLE1005" s="45"/>
      <c r="RLF1005" s="45"/>
      <c r="RLG1005" s="45"/>
      <c r="RLH1005" s="45"/>
      <c r="RLI1005" s="45"/>
      <c r="RLJ1005" s="45"/>
      <c r="RLK1005" s="45"/>
      <c r="RLL1005" s="45"/>
      <c r="RLM1005" s="45"/>
      <c r="RLN1005" s="45"/>
      <c r="RLO1005" s="45"/>
      <c r="RLP1005" s="45"/>
      <c r="RLQ1005" s="45"/>
      <c r="RLR1005" s="45"/>
      <c r="RLS1005" s="45"/>
      <c r="RLT1005" s="45"/>
      <c r="RLU1005" s="45"/>
      <c r="RLV1005" s="45"/>
      <c r="RLW1005" s="45"/>
      <c r="RLX1005" s="45"/>
      <c r="RLY1005" s="45"/>
      <c r="RLZ1005" s="45"/>
      <c r="RMA1005" s="45"/>
      <c r="RMB1005" s="45"/>
      <c r="RMC1005" s="45"/>
      <c r="RMD1005" s="45"/>
      <c r="RME1005" s="45"/>
      <c r="RMF1005" s="45"/>
      <c r="RMG1005" s="45"/>
      <c r="RMH1005" s="45"/>
      <c r="RMI1005" s="45"/>
      <c r="RMJ1005" s="45"/>
      <c r="RMK1005" s="45"/>
      <c r="RML1005" s="45"/>
      <c r="RMM1005" s="45"/>
      <c r="RMN1005" s="45"/>
      <c r="RMO1005" s="45"/>
      <c r="RMP1005" s="45"/>
      <c r="RMQ1005" s="45"/>
      <c r="RMR1005" s="45"/>
      <c r="RMS1005" s="45"/>
      <c r="RMT1005" s="45"/>
      <c r="RMU1005" s="45"/>
      <c r="RMV1005" s="45"/>
      <c r="RMW1005" s="45"/>
      <c r="RMX1005" s="45"/>
      <c r="RMY1005" s="45"/>
      <c r="RMZ1005" s="45"/>
      <c r="RNA1005" s="45"/>
      <c r="RNB1005" s="45"/>
      <c r="RNC1005" s="45"/>
      <c r="RND1005" s="45"/>
      <c r="RNE1005" s="45"/>
      <c r="RNF1005" s="45"/>
      <c r="RNG1005" s="45"/>
      <c r="RNH1005" s="45"/>
      <c r="RNI1005" s="45"/>
      <c r="RNJ1005" s="45"/>
      <c r="RNK1005" s="45"/>
      <c r="RNL1005" s="45"/>
      <c r="RNM1005" s="45"/>
      <c r="RNN1005" s="45"/>
      <c r="RNO1005" s="45"/>
      <c r="RNP1005" s="45"/>
      <c r="RNQ1005" s="45"/>
      <c r="RNR1005" s="45"/>
      <c r="RNS1005" s="45"/>
      <c r="RNT1005" s="45"/>
      <c r="RNU1005" s="45"/>
      <c r="RNV1005" s="45"/>
      <c r="RNW1005" s="45"/>
      <c r="RNX1005" s="45"/>
      <c r="RNY1005" s="45"/>
      <c r="RNZ1005" s="45"/>
      <c r="ROA1005" s="45"/>
      <c r="ROB1005" s="45"/>
      <c r="ROC1005" s="45"/>
      <c r="ROD1005" s="45"/>
      <c r="ROE1005" s="45"/>
      <c r="ROF1005" s="45"/>
      <c r="ROG1005" s="45"/>
      <c r="ROH1005" s="45"/>
      <c r="ROI1005" s="45"/>
      <c r="ROJ1005" s="45"/>
      <c r="ROK1005" s="45"/>
      <c r="ROL1005" s="45"/>
      <c r="ROM1005" s="45"/>
      <c r="RON1005" s="45"/>
      <c r="ROO1005" s="45"/>
      <c r="ROP1005" s="45"/>
      <c r="ROQ1005" s="45"/>
      <c r="ROR1005" s="45"/>
      <c r="ROS1005" s="45"/>
      <c r="ROT1005" s="45"/>
      <c r="ROU1005" s="45"/>
      <c r="ROV1005" s="45"/>
      <c r="ROW1005" s="45"/>
      <c r="ROX1005" s="45"/>
      <c r="ROY1005" s="45"/>
      <c r="ROZ1005" s="45"/>
      <c r="RPA1005" s="45"/>
      <c r="RPB1005" s="45"/>
      <c r="RPC1005" s="45"/>
      <c r="RPD1005" s="45"/>
      <c r="RPE1005" s="45"/>
      <c r="RPF1005" s="45"/>
      <c r="RPG1005" s="45"/>
      <c r="RPH1005" s="45"/>
      <c r="RPI1005" s="45"/>
      <c r="RPJ1005" s="45"/>
      <c r="RPK1005" s="45"/>
      <c r="RPL1005" s="45"/>
      <c r="RPM1005" s="45"/>
      <c r="RPN1005" s="45"/>
      <c r="RPO1005" s="45"/>
      <c r="RPP1005" s="45"/>
      <c r="RPQ1005" s="45"/>
      <c r="RPR1005" s="45"/>
      <c r="RPS1005" s="45"/>
      <c r="RPT1005" s="45"/>
      <c r="RPU1005" s="45"/>
      <c r="RPV1005" s="45"/>
      <c r="RPW1005" s="45"/>
      <c r="RPX1005" s="45"/>
      <c r="RPY1005" s="45"/>
      <c r="RPZ1005" s="45"/>
      <c r="RQA1005" s="45"/>
      <c r="RQB1005" s="45"/>
      <c r="RQC1005" s="45"/>
      <c r="RQD1005" s="45"/>
      <c r="RQE1005" s="45"/>
      <c r="RQF1005" s="45"/>
      <c r="RQG1005" s="45"/>
      <c r="RQH1005" s="45"/>
      <c r="RQI1005" s="45"/>
      <c r="RQJ1005" s="45"/>
      <c r="RQK1005" s="45"/>
      <c r="RQL1005" s="45"/>
      <c r="RQM1005" s="45"/>
      <c r="RQN1005" s="45"/>
      <c r="RQO1005" s="45"/>
      <c r="RQP1005" s="45"/>
      <c r="RQQ1005" s="45"/>
      <c r="RQR1005" s="45"/>
      <c r="RQS1005" s="45"/>
      <c r="RQT1005" s="45"/>
      <c r="RQU1005" s="45"/>
      <c r="RQV1005" s="45"/>
      <c r="RQW1005" s="45"/>
      <c r="RQX1005" s="45"/>
      <c r="RQY1005" s="45"/>
      <c r="RQZ1005" s="45"/>
      <c r="RRA1005" s="45"/>
      <c r="RRB1005" s="45"/>
      <c r="RRC1005" s="45"/>
      <c r="RRD1005" s="45"/>
      <c r="RRE1005" s="45"/>
      <c r="RRF1005" s="45"/>
      <c r="RRG1005" s="45"/>
      <c r="RRH1005" s="45"/>
      <c r="RRI1005" s="45"/>
      <c r="RRJ1005" s="45"/>
      <c r="RRK1005" s="45"/>
      <c r="RRL1005" s="45"/>
      <c r="RRM1005" s="45"/>
      <c r="RRN1005" s="45"/>
      <c r="RRO1005" s="45"/>
      <c r="RRP1005" s="45"/>
      <c r="RRQ1005" s="45"/>
      <c r="RRR1005" s="45"/>
      <c r="RRS1005" s="45"/>
      <c r="RRT1005" s="45"/>
      <c r="RRU1005" s="45"/>
      <c r="RRV1005" s="45"/>
      <c r="RRW1005" s="45"/>
      <c r="RRX1005" s="45"/>
      <c r="RRY1005" s="45"/>
      <c r="RRZ1005" s="45"/>
      <c r="RSA1005" s="45"/>
      <c r="RSB1005" s="45"/>
      <c r="RSC1005" s="45"/>
      <c r="RSD1005" s="45"/>
      <c r="RSE1005" s="45"/>
      <c r="RSF1005" s="45"/>
      <c r="RSG1005" s="45"/>
      <c r="RSH1005" s="45"/>
      <c r="RSI1005" s="45"/>
      <c r="RSJ1005" s="45"/>
      <c r="RSK1005" s="45"/>
      <c r="RSL1005" s="45"/>
      <c r="RSM1005" s="45"/>
      <c r="RSN1005" s="45"/>
      <c r="RSO1005" s="45"/>
      <c r="RSP1005" s="45"/>
      <c r="RSQ1005" s="45"/>
      <c r="RSR1005" s="45"/>
      <c r="RSS1005" s="45"/>
      <c r="RST1005" s="45"/>
      <c r="RSU1005" s="45"/>
      <c r="RSV1005" s="45"/>
      <c r="RSW1005" s="45"/>
      <c r="RSX1005" s="45"/>
      <c r="RSY1005" s="45"/>
      <c r="RSZ1005" s="45"/>
      <c r="RTA1005" s="45"/>
      <c r="RTB1005" s="45"/>
      <c r="RTC1005" s="45"/>
      <c r="RTD1005" s="45"/>
      <c r="RTE1005" s="45"/>
      <c r="RTF1005" s="45"/>
      <c r="RTG1005" s="45"/>
      <c r="RTH1005" s="45"/>
      <c r="RTI1005" s="45"/>
      <c r="RTJ1005" s="45"/>
      <c r="RTK1005" s="45"/>
      <c r="RTL1005" s="45"/>
      <c r="RTM1005" s="45"/>
      <c r="RTN1005" s="45"/>
      <c r="RTO1005" s="45"/>
      <c r="RTP1005" s="45"/>
      <c r="RTQ1005" s="45"/>
      <c r="RTR1005" s="45"/>
      <c r="RTS1005" s="45"/>
      <c r="RTT1005" s="45"/>
      <c r="RTU1005" s="45"/>
      <c r="RTV1005" s="45"/>
      <c r="RTW1005" s="45"/>
      <c r="RTX1005" s="45"/>
      <c r="RTY1005" s="45"/>
      <c r="RTZ1005" s="45"/>
      <c r="RUA1005" s="45"/>
      <c r="RUB1005" s="45"/>
      <c r="RUC1005" s="45"/>
      <c r="RUD1005" s="45"/>
      <c r="RUE1005" s="45"/>
      <c r="RUF1005" s="45"/>
      <c r="RUG1005" s="45"/>
      <c r="RUH1005" s="45"/>
      <c r="RUI1005" s="45"/>
      <c r="RUJ1005" s="45"/>
      <c r="RUK1005" s="45"/>
      <c r="RUL1005" s="45"/>
      <c r="RUM1005" s="45"/>
      <c r="RUN1005" s="45"/>
      <c r="RUO1005" s="45"/>
      <c r="RUP1005" s="45"/>
      <c r="RUQ1005" s="45"/>
      <c r="RUR1005" s="45"/>
      <c r="RUS1005" s="45"/>
      <c r="RUT1005" s="45"/>
      <c r="RUU1005" s="45"/>
      <c r="RUV1005" s="45"/>
      <c r="RUW1005" s="45"/>
      <c r="RUX1005" s="45"/>
      <c r="RUY1005" s="45"/>
      <c r="RUZ1005" s="45"/>
      <c r="RVA1005" s="45"/>
      <c r="RVB1005" s="45"/>
      <c r="RVC1005" s="45"/>
      <c r="RVD1005" s="45"/>
      <c r="RVE1005" s="45"/>
      <c r="RVF1005" s="45"/>
      <c r="RVG1005" s="45"/>
      <c r="RVH1005" s="45"/>
      <c r="RVI1005" s="45"/>
      <c r="RVJ1005" s="45"/>
      <c r="RVK1005" s="45"/>
      <c r="RVL1005" s="45"/>
      <c r="RVM1005" s="45"/>
      <c r="RVN1005" s="45"/>
      <c r="RVO1005" s="45"/>
      <c r="RVP1005" s="45"/>
      <c r="RVQ1005" s="45"/>
      <c r="RVR1005" s="45"/>
      <c r="RVS1005" s="45"/>
      <c r="RVT1005" s="45"/>
      <c r="RVU1005" s="45"/>
      <c r="RVV1005" s="45"/>
      <c r="RVW1005" s="45"/>
      <c r="RVX1005" s="45"/>
      <c r="RVY1005" s="45"/>
      <c r="RVZ1005" s="45"/>
      <c r="RWA1005" s="45"/>
      <c r="RWB1005" s="45"/>
      <c r="RWC1005" s="45"/>
      <c r="RWD1005" s="45"/>
      <c r="RWE1005" s="45"/>
      <c r="RWF1005" s="45"/>
      <c r="RWG1005" s="45"/>
      <c r="RWH1005" s="45"/>
      <c r="RWI1005" s="45"/>
      <c r="RWJ1005" s="45"/>
      <c r="RWK1005" s="45"/>
      <c r="RWL1005" s="45"/>
      <c r="RWM1005" s="45"/>
      <c r="RWN1005" s="45"/>
      <c r="RWO1005" s="45"/>
      <c r="RWP1005" s="45"/>
      <c r="RWQ1005" s="45"/>
      <c r="RWR1005" s="45"/>
      <c r="RWS1005" s="45"/>
      <c r="RWT1005" s="45"/>
      <c r="RWU1005" s="45"/>
      <c r="RWV1005" s="45"/>
      <c r="RWW1005" s="45"/>
      <c r="RWX1005" s="45"/>
      <c r="RWY1005" s="45"/>
      <c r="RWZ1005" s="45"/>
      <c r="RXA1005" s="45"/>
      <c r="RXB1005" s="45"/>
      <c r="RXC1005" s="45"/>
      <c r="RXD1005" s="45"/>
      <c r="RXE1005" s="45"/>
      <c r="RXF1005" s="45"/>
      <c r="RXG1005" s="45"/>
      <c r="RXH1005" s="45"/>
      <c r="RXI1005" s="45"/>
      <c r="RXJ1005" s="45"/>
      <c r="RXK1005" s="45"/>
      <c r="RXL1005" s="45"/>
      <c r="RXM1005" s="45"/>
      <c r="RXN1005" s="45"/>
      <c r="RXO1005" s="45"/>
      <c r="RXP1005" s="45"/>
      <c r="RXQ1005" s="45"/>
      <c r="RXR1005" s="45"/>
      <c r="RXS1005" s="45"/>
      <c r="RXT1005" s="45"/>
      <c r="RXU1005" s="45"/>
      <c r="RXV1005" s="45"/>
      <c r="RXW1005" s="45"/>
      <c r="RXX1005" s="45"/>
      <c r="RXY1005" s="45"/>
      <c r="RXZ1005" s="45"/>
      <c r="RYA1005" s="45"/>
      <c r="RYB1005" s="45"/>
      <c r="RYC1005" s="45"/>
      <c r="RYD1005" s="45"/>
      <c r="RYE1005" s="45"/>
      <c r="RYF1005" s="45"/>
      <c r="RYG1005" s="45"/>
      <c r="RYH1005" s="45"/>
      <c r="RYI1005" s="45"/>
      <c r="RYJ1005" s="45"/>
      <c r="RYK1005" s="45"/>
      <c r="RYL1005" s="45"/>
      <c r="RYM1005" s="45"/>
      <c r="RYN1005" s="45"/>
      <c r="RYO1005" s="45"/>
      <c r="RYP1005" s="45"/>
      <c r="RYQ1005" s="45"/>
      <c r="RYR1005" s="45"/>
      <c r="RYS1005" s="45"/>
      <c r="RYT1005" s="45"/>
      <c r="RYU1005" s="45"/>
      <c r="RYV1005" s="45"/>
      <c r="RYW1005" s="45"/>
      <c r="RYX1005" s="45"/>
      <c r="RYY1005" s="45"/>
      <c r="RYZ1005" s="45"/>
      <c r="RZA1005" s="45"/>
      <c r="RZB1005" s="45"/>
      <c r="RZC1005" s="45"/>
      <c r="RZD1005" s="45"/>
      <c r="RZE1005" s="45"/>
      <c r="RZF1005" s="45"/>
      <c r="RZG1005" s="45"/>
      <c r="RZH1005" s="45"/>
      <c r="RZI1005" s="45"/>
      <c r="RZJ1005" s="45"/>
      <c r="RZK1005" s="45"/>
      <c r="RZL1005" s="45"/>
      <c r="RZM1005" s="45"/>
      <c r="RZN1005" s="45"/>
      <c r="RZO1005" s="45"/>
      <c r="RZP1005" s="45"/>
      <c r="RZQ1005" s="45"/>
      <c r="RZR1005" s="45"/>
      <c r="RZS1005" s="45"/>
      <c r="RZT1005" s="45"/>
      <c r="RZU1005" s="45"/>
      <c r="RZV1005" s="45"/>
      <c r="RZW1005" s="45"/>
      <c r="RZX1005" s="45"/>
      <c r="RZY1005" s="45"/>
      <c r="RZZ1005" s="45"/>
      <c r="SAA1005" s="45"/>
      <c r="SAB1005" s="45"/>
      <c r="SAC1005" s="45"/>
      <c r="SAD1005" s="45"/>
      <c r="SAE1005" s="45"/>
      <c r="SAF1005" s="45"/>
      <c r="SAG1005" s="45"/>
      <c r="SAH1005" s="45"/>
      <c r="SAI1005" s="45"/>
      <c r="SAJ1005" s="45"/>
      <c r="SAK1005" s="45"/>
      <c r="SAL1005" s="45"/>
      <c r="SAM1005" s="45"/>
      <c r="SAN1005" s="45"/>
      <c r="SAO1005" s="45"/>
      <c r="SAP1005" s="45"/>
      <c r="SAQ1005" s="45"/>
      <c r="SAR1005" s="45"/>
      <c r="SAS1005" s="45"/>
      <c r="SAT1005" s="45"/>
      <c r="SAU1005" s="45"/>
      <c r="SAV1005" s="45"/>
      <c r="SAW1005" s="45"/>
      <c r="SAX1005" s="45"/>
      <c r="SAY1005" s="45"/>
      <c r="SAZ1005" s="45"/>
      <c r="SBA1005" s="45"/>
      <c r="SBB1005" s="45"/>
      <c r="SBC1005" s="45"/>
      <c r="SBD1005" s="45"/>
      <c r="SBE1005" s="45"/>
      <c r="SBF1005" s="45"/>
      <c r="SBG1005" s="45"/>
      <c r="SBH1005" s="45"/>
      <c r="SBI1005" s="45"/>
      <c r="SBJ1005" s="45"/>
      <c r="SBK1005" s="45"/>
      <c r="SBL1005" s="45"/>
      <c r="SBM1005" s="45"/>
      <c r="SBN1005" s="45"/>
      <c r="SBO1005" s="45"/>
      <c r="SBP1005" s="45"/>
      <c r="SBQ1005" s="45"/>
      <c r="SBR1005" s="45"/>
      <c r="SBS1005" s="45"/>
      <c r="SBT1005" s="45"/>
      <c r="SBU1005" s="45"/>
      <c r="SBV1005" s="45"/>
      <c r="SBW1005" s="45"/>
      <c r="SBX1005" s="45"/>
      <c r="SBY1005" s="45"/>
      <c r="SBZ1005" s="45"/>
      <c r="SCA1005" s="45"/>
      <c r="SCB1005" s="45"/>
      <c r="SCC1005" s="45"/>
      <c r="SCD1005" s="45"/>
      <c r="SCE1005" s="45"/>
      <c r="SCF1005" s="45"/>
      <c r="SCG1005" s="45"/>
      <c r="SCH1005" s="45"/>
      <c r="SCI1005" s="45"/>
      <c r="SCJ1005" s="45"/>
      <c r="SCK1005" s="45"/>
      <c r="SCL1005" s="45"/>
      <c r="SCM1005" s="45"/>
      <c r="SCN1005" s="45"/>
      <c r="SCO1005" s="45"/>
      <c r="SCP1005" s="45"/>
      <c r="SCQ1005" s="45"/>
      <c r="SCR1005" s="45"/>
      <c r="SCS1005" s="45"/>
      <c r="SCT1005" s="45"/>
      <c r="SCU1005" s="45"/>
      <c r="SCV1005" s="45"/>
      <c r="SCW1005" s="45"/>
      <c r="SCX1005" s="45"/>
      <c r="SCY1005" s="45"/>
      <c r="SCZ1005" s="45"/>
      <c r="SDA1005" s="45"/>
      <c r="SDB1005" s="45"/>
      <c r="SDC1005" s="45"/>
      <c r="SDD1005" s="45"/>
      <c r="SDE1005" s="45"/>
      <c r="SDF1005" s="45"/>
      <c r="SDG1005" s="45"/>
      <c r="SDH1005" s="45"/>
      <c r="SDI1005" s="45"/>
      <c r="SDJ1005" s="45"/>
      <c r="SDK1005" s="45"/>
      <c r="SDL1005" s="45"/>
      <c r="SDM1005" s="45"/>
      <c r="SDN1005" s="45"/>
      <c r="SDO1005" s="45"/>
      <c r="SDP1005" s="45"/>
      <c r="SDQ1005" s="45"/>
      <c r="SDR1005" s="45"/>
      <c r="SDS1005" s="45"/>
      <c r="SDT1005" s="45"/>
      <c r="SDU1005" s="45"/>
      <c r="SDV1005" s="45"/>
      <c r="SDW1005" s="45"/>
      <c r="SDX1005" s="45"/>
      <c r="SDY1005" s="45"/>
      <c r="SDZ1005" s="45"/>
      <c r="SEA1005" s="45"/>
      <c r="SEB1005" s="45"/>
      <c r="SEC1005" s="45"/>
      <c r="SED1005" s="45"/>
      <c r="SEE1005" s="45"/>
      <c r="SEF1005" s="45"/>
      <c r="SEG1005" s="45"/>
      <c r="SEH1005" s="45"/>
      <c r="SEI1005" s="45"/>
      <c r="SEJ1005" s="45"/>
      <c r="SEK1005" s="45"/>
      <c r="SEL1005" s="45"/>
      <c r="SEM1005" s="45"/>
      <c r="SEN1005" s="45"/>
      <c r="SEO1005" s="45"/>
      <c r="SEP1005" s="45"/>
      <c r="SEQ1005" s="45"/>
      <c r="SER1005" s="45"/>
      <c r="SES1005" s="45"/>
      <c r="SET1005" s="45"/>
      <c r="SEU1005" s="45"/>
      <c r="SEV1005" s="45"/>
      <c r="SEW1005" s="45"/>
      <c r="SEX1005" s="45"/>
      <c r="SEY1005" s="45"/>
      <c r="SEZ1005" s="45"/>
      <c r="SFA1005" s="45"/>
      <c r="SFB1005" s="45"/>
      <c r="SFC1005" s="45"/>
      <c r="SFD1005" s="45"/>
      <c r="SFE1005" s="45"/>
      <c r="SFF1005" s="45"/>
      <c r="SFG1005" s="45"/>
      <c r="SFH1005" s="45"/>
      <c r="SFI1005" s="45"/>
      <c r="SFJ1005" s="45"/>
      <c r="SFK1005" s="45"/>
      <c r="SFL1005" s="45"/>
      <c r="SFM1005" s="45"/>
      <c r="SFN1005" s="45"/>
      <c r="SFO1005" s="45"/>
      <c r="SFP1005" s="45"/>
      <c r="SFQ1005" s="45"/>
      <c r="SFR1005" s="45"/>
      <c r="SFS1005" s="45"/>
      <c r="SFT1005" s="45"/>
      <c r="SFU1005" s="45"/>
      <c r="SFV1005" s="45"/>
      <c r="SFW1005" s="45"/>
      <c r="SFX1005" s="45"/>
      <c r="SFY1005" s="45"/>
      <c r="SFZ1005" s="45"/>
      <c r="SGA1005" s="45"/>
      <c r="SGB1005" s="45"/>
      <c r="SGC1005" s="45"/>
      <c r="SGD1005" s="45"/>
      <c r="SGE1005" s="45"/>
      <c r="SGF1005" s="45"/>
      <c r="SGG1005" s="45"/>
      <c r="SGH1005" s="45"/>
      <c r="SGI1005" s="45"/>
      <c r="SGJ1005" s="45"/>
      <c r="SGK1005" s="45"/>
      <c r="SGL1005" s="45"/>
      <c r="SGM1005" s="45"/>
      <c r="SGN1005" s="45"/>
      <c r="SGO1005" s="45"/>
      <c r="SGP1005" s="45"/>
      <c r="SGQ1005" s="45"/>
      <c r="SGR1005" s="45"/>
      <c r="SGS1005" s="45"/>
      <c r="SGT1005" s="45"/>
      <c r="SGU1005" s="45"/>
      <c r="SGV1005" s="45"/>
      <c r="SGW1005" s="45"/>
      <c r="SGX1005" s="45"/>
      <c r="SGY1005" s="45"/>
      <c r="SGZ1005" s="45"/>
      <c r="SHA1005" s="45"/>
      <c r="SHB1005" s="45"/>
      <c r="SHC1005" s="45"/>
      <c r="SHD1005" s="45"/>
      <c r="SHE1005" s="45"/>
      <c r="SHF1005" s="45"/>
      <c r="SHG1005" s="45"/>
      <c r="SHH1005" s="45"/>
      <c r="SHI1005" s="45"/>
      <c r="SHJ1005" s="45"/>
      <c r="SHK1005" s="45"/>
      <c r="SHL1005" s="45"/>
      <c r="SHM1005" s="45"/>
      <c r="SHN1005" s="45"/>
      <c r="SHO1005" s="45"/>
      <c r="SHP1005" s="45"/>
      <c r="SHQ1005" s="45"/>
      <c r="SHR1005" s="45"/>
      <c r="SHS1005" s="45"/>
      <c r="SHT1005" s="45"/>
      <c r="SHU1005" s="45"/>
      <c r="SHV1005" s="45"/>
      <c r="SHW1005" s="45"/>
      <c r="SHX1005" s="45"/>
      <c r="SHY1005" s="45"/>
      <c r="SHZ1005" s="45"/>
      <c r="SIA1005" s="45"/>
      <c r="SIB1005" s="45"/>
      <c r="SIC1005" s="45"/>
      <c r="SID1005" s="45"/>
      <c r="SIE1005" s="45"/>
      <c r="SIF1005" s="45"/>
      <c r="SIG1005" s="45"/>
      <c r="SIH1005" s="45"/>
      <c r="SII1005" s="45"/>
      <c r="SIJ1005" s="45"/>
      <c r="SIK1005" s="45"/>
      <c r="SIL1005" s="45"/>
      <c r="SIM1005" s="45"/>
      <c r="SIN1005" s="45"/>
      <c r="SIO1005" s="45"/>
      <c r="SIP1005" s="45"/>
      <c r="SIQ1005" s="45"/>
      <c r="SIR1005" s="45"/>
      <c r="SIS1005" s="45"/>
      <c r="SIT1005" s="45"/>
      <c r="SIU1005" s="45"/>
      <c r="SIV1005" s="45"/>
      <c r="SIW1005" s="45"/>
      <c r="SIX1005" s="45"/>
      <c r="SIY1005" s="45"/>
      <c r="SIZ1005" s="45"/>
      <c r="SJA1005" s="45"/>
      <c r="SJB1005" s="45"/>
      <c r="SJC1005" s="45"/>
      <c r="SJD1005" s="45"/>
      <c r="SJE1005" s="45"/>
      <c r="SJF1005" s="45"/>
      <c r="SJG1005" s="45"/>
      <c r="SJH1005" s="45"/>
      <c r="SJI1005" s="45"/>
      <c r="SJJ1005" s="45"/>
      <c r="SJK1005" s="45"/>
      <c r="SJL1005" s="45"/>
      <c r="SJM1005" s="45"/>
      <c r="SJN1005" s="45"/>
      <c r="SJO1005" s="45"/>
      <c r="SJP1005" s="45"/>
      <c r="SJQ1005" s="45"/>
      <c r="SJR1005" s="45"/>
      <c r="SJS1005" s="45"/>
      <c r="SJT1005" s="45"/>
      <c r="SJU1005" s="45"/>
      <c r="SJV1005" s="45"/>
      <c r="SJW1005" s="45"/>
      <c r="SJX1005" s="45"/>
      <c r="SJY1005" s="45"/>
      <c r="SJZ1005" s="45"/>
      <c r="SKA1005" s="45"/>
      <c r="SKB1005" s="45"/>
      <c r="SKC1005" s="45"/>
      <c r="SKD1005" s="45"/>
      <c r="SKE1005" s="45"/>
      <c r="SKF1005" s="45"/>
      <c r="SKG1005" s="45"/>
      <c r="SKH1005" s="45"/>
      <c r="SKI1005" s="45"/>
      <c r="SKJ1005" s="45"/>
      <c r="SKK1005" s="45"/>
      <c r="SKL1005" s="45"/>
      <c r="SKM1005" s="45"/>
      <c r="SKN1005" s="45"/>
      <c r="SKO1005" s="45"/>
      <c r="SKP1005" s="45"/>
      <c r="SKQ1005" s="45"/>
      <c r="SKR1005" s="45"/>
      <c r="SKS1005" s="45"/>
      <c r="SKT1005" s="45"/>
      <c r="SKU1005" s="45"/>
      <c r="SKV1005" s="45"/>
      <c r="SKW1005" s="45"/>
      <c r="SKX1005" s="45"/>
      <c r="SKY1005" s="45"/>
      <c r="SKZ1005" s="45"/>
      <c r="SLA1005" s="45"/>
      <c r="SLB1005" s="45"/>
      <c r="SLC1005" s="45"/>
      <c r="SLD1005" s="45"/>
      <c r="SLE1005" s="45"/>
      <c r="SLF1005" s="45"/>
      <c r="SLG1005" s="45"/>
      <c r="SLH1005" s="45"/>
      <c r="SLI1005" s="45"/>
      <c r="SLJ1005" s="45"/>
      <c r="SLK1005" s="45"/>
      <c r="SLL1005" s="45"/>
      <c r="SLM1005" s="45"/>
      <c r="SLN1005" s="45"/>
      <c r="SLO1005" s="45"/>
      <c r="SLP1005" s="45"/>
      <c r="SLQ1005" s="45"/>
      <c r="SLR1005" s="45"/>
      <c r="SLS1005" s="45"/>
      <c r="SLT1005" s="45"/>
      <c r="SLU1005" s="45"/>
      <c r="SLV1005" s="45"/>
      <c r="SLW1005" s="45"/>
      <c r="SLX1005" s="45"/>
      <c r="SLY1005" s="45"/>
      <c r="SLZ1005" s="45"/>
      <c r="SMA1005" s="45"/>
      <c r="SMB1005" s="45"/>
      <c r="SMC1005" s="45"/>
      <c r="SMD1005" s="45"/>
      <c r="SME1005" s="45"/>
      <c r="SMF1005" s="45"/>
      <c r="SMG1005" s="45"/>
      <c r="SMH1005" s="45"/>
      <c r="SMI1005" s="45"/>
      <c r="SMJ1005" s="45"/>
      <c r="SMK1005" s="45"/>
      <c r="SML1005" s="45"/>
      <c r="SMM1005" s="45"/>
      <c r="SMN1005" s="45"/>
      <c r="SMO1005" s="45"/>
      <c r="SMP1005" s="45"/>
      <c r="SMQ1005" s="45"/>
      <c r="SMR1005" s="45"/>
      <c r="SMS1005" s="45"/>
      <c r="SMT1005" s="45"/>
      <c r="SMU1005" s="45"/>
      <c r="SMV1005" s="45"/>
      <c r="SMW1005" s="45"/>
      <c r="SMX1005" s="45"/>
      <c r="SMY1005" s="45"/>
      <c r="SMZ1005" s="45"/>
      <c r="SNA1005" s="45"/>
      <c r="SNB1005" s="45"/>
      <c r="SNC1005" s="45"/>
      <c r="SND1005" s="45"/>
      <c r="SNE1005" s="45"/>
      <c r="SNF1005" s="45"/>
      <c r="SNG1005" s="45"/>
      <c r="SNH1005" s="45"/>
      <c r="SNI1005" s="45"/>
      <c r="SNJ1005" s="45"/>
      <c r="SNK1005" s="45"/>
      <c r="SNL1005" s="45"/>
      <c r="SNM1005" s="45"/>
      <c r="SNN1005" s="45"/>
      <c r="SNO1005" s="45"/>
      <c r="SNP1005" s="45"/>
      <c r="SNQ1005" s="45"/>
      <c r="SNR1005" s="45"/>
      <c r="SNS1005" s="45"/>
      <c r="SNT1005" s="45"/>
      <c r="SNU1005" s="45"/>
      <c r="SNV1005" s="45"/>
      <c r="SNW1005" s="45"/>
      <c r="SNX1005" s="45"/>
      <c r="SNY1005" s="45"/>
      <c r="SNZ1005" s="45"/>
      <c r="SOA1005" s="45"/>
      <c r="SOB1005" s="45"/>
      <c r="SOC1005" s="45"/>
      <c r="SOD1005" s="45"/>
      <c r="SOE1005" s="45"/>
      <c r="SOF1005" s="45"/>
      <c r="SOG1005" s="45"/>
      <c r="SOH1005" s="45"/>
      <c r="SOI1005" s="45"/>
      <c r="SOJ1005" s="45"/>
      <c r="SOK1005" s="45"/>
      <c r="SOL1005" s="45"/>
      <c r="SOM1005" s="45"/>
      <c r="SON1005" s="45"/>
      <c r="SOO1005" s="45"/>
      <c r="SOP1005" s="45"/>
      <c r="SOQ1005" s="45"/>
      <c r="SOR1005" s="45"/>
      <c r="SOS1005" s="45"/>
      <c r="SOT1005" s="45"/>
      <c r="SOU1005" s="45"/>
      <c r="SOV1005" s="45"/>
      <c r="SOW1005" s="45"/>
      <c r="SOX1005" s="45"/>
      <c r="SOY1005" s="45"/>
      <c r="SOZ1005" s="45"/>
      <c r="SPA1005" s="45"/>
      <c r="SPB1005" s="45"/>
      <c r="SPC1005" s="45"/>
      <c r="SPD1005" s="45"/>
      <c r="SPE1005" s="45"/>
      <c r="SPF1005" s="45"/>
      <c r="SPG1005" s="45"/>
      <c r="SPH1005" s="45"/>
      <c r="SPI1005" s="45"/>
      <c r="SPJ1005" s="45"/>
      <c r="SPK1005" s="45"/>
      <c r="SPL1005" s="45"/>
      <c r="SPM1005" s="45"/>
      <c r="SPN1005" s="45"/>
      <c r="SPO1005" s="45"/>
      <c r="SPP1005" s="45"/>
      <c r="SPQ1005" s="45"/>
      <c r="SPR1005" s="45"/>
      <c r="SPS1005" s="45"/>
      <c r="SPT1005" s="45"/>
      <c r="SPU1005" s="45"/>
      <c r="SPV1005" s="45"/>
      <c r="SPW1005" s="45"/>
      <c r="SPX1005" s="45"/>
      <c r="SPY1005" s="45"/>
      <c r="SPZ1005" s="45"/>
      <c r="SQA1005" s="45"/>
      <c r="SQB1005" s="45"/>
      <c r="SQC1005" s="45"/>
      <c r="SQD1005" s="45"/>
      <c r="SQE1005" s="45"/>
      <c r="SQF1005" s="45"/>
      <c r="SQG1005" s="45"/>
      <c r="SQH1005" s="45"/>
      <c r="SQI1005" s="45"/>
      <c r="SQJ1005" s="45"/>
      <c r="SQK1005" s="45"/>
      <c r="SQL1005" s="45"/>
      <c r="SQM1005" s="45"/>
      <c r="SQN1005" s="45"/>
      <c r="SQO1005" s="45"/>
      <c r="SQP1005" s="45"/>
      <c r="SQQ1005" s="45"/>
      <c r="SQR1005" s="45"/>
      <c r="SQS1005" s="45"/>
      <c r="SQT1005" s="45"/>
      <c r="SQU1005" s="45"/>
      <c r="SQV1005" s="45"/>
      <c r="SQW1005" s="45"/>
      <c r="SQX1005" s="45"/>
      <c r="SQY1005" s="45"/>
      <c r="SQZ1005" s="45"/>
      <c r="SRA1005" s="45"/>
      <c r="SRB1005" s="45"/>
      <c r="SRC1005" s="45"/>
      <c r="SRD1005" s="45"/>
      <c r="SRE1005" s="45"/>
      <c r="SRF1005" s="45"/>
      <c r="SRG1005" s="45"/>
      <c r="SRH1005" s="45"/>
      <c r="SRI1005" s="45"/>
      <c r="SRJ1005" s="45"/>
      <c r="SRK1005" s="45"/>
      <c r="SRL1005" s="45"/>
      <c r="SRM1005" s="45"/>
      <c r="SRN1005" s="45"/>
      <c r="SRO1005" s="45"/>
      <c r="SRP1005" s="45"/>
      <c r="SRQ1005" s="45"/>
      <c r="SRR1005" s="45"/>
      <c r="SRS1005" s="45"/>
      <c r="SRT1005" s="45"/>
      <c r="SRU1005" s="45"/>
      <c r="SRV1005" s="45"/>
      <c r="SRW1005" s="45"/>
      <c r="SRX1005" s="45"/>
      <c r="SRY1005" s="45"/>
      <c r="SRZ1005" s="45"/>
      <c r="SSA1005" s="45"/>
      <c r="SSB1005" s="45"/>
      <c r="SSC1005" s="45"/>
      <c r="SSD1005" s="45"/>
      <c r="SSE1005" s="45"/>
      <c r="SSF1005" s="45"/>
      <c r="SSG1005" s="45"/>
      <c r="SSH1005" s="45"/>
      <c r="SSI1005" s="45"/>
      <c r="SSJ1005" s="45"/>
      <c r="SSK1005" s="45"/>
      <c r="SSL1005" s="45"/>
      <c r="SSM1005" s="45"/>
      <c r="SSN1005" s="45"/>
      <c r="SSO1005" s="45"/>
      <c r="SSP1005" s="45"/>
      <c r="SSQ1005" s="45"/>
      <c r="SSR1005" s="45"/>
      <c r="SSS1005" s="45"/>
      <c r="SST1005" s="45"/>
      <c r="SSU1005" s="45"/>
      <c r="SSV1005" s="45"/>
      <c r="SSW1005" s="45"/>
      <c r="SSX1005" s="45"/>
      <c r="SSY1005" s="45"/>
      <c r="SSZ1005" s="45"/>
      <c r="STA1005" s="45"/>
      <c r="STB1005" s="45"/>
      <c r="STC1005" s="45"/>
      <c r="STD1005" s="45"/>
      <c r="STE1005" s="45"/>
      <c r="STF1005" s="45"/>
      <c r="STG1005" s="45"/>
      <c r="STH1005" s="45"/>
      <c r="STI1005" s="45"/>
      <c r="STJ1005" s="45"/>
      <c r="STK1005" s="45"/>
      <c r="STL1005" s="45"/>
      <c r="STM1005" s="45"/>
      <c r="STN1005" s="45"/>
      <c r="STO1005" s="45"/>
      <c r="STP1005" s="45"/>
      <c r="STQ1005" s="45"/>
      <c r="STR1005" s="45"/>
      <c r="STS1005" s="45"/>
      <c r="STT1005" s="45"/>
      <c r="STU1005" s="45"/>
      <c r="STV1005" s="45"/>
      <c r="STW1005" s="45"/>
      <c r="STX1005" s="45"/>
      <c r="STY1005" s="45"/>
      <c r="STZ1005" s="45"/>
      <c r="SUA1005" s="45"/>
      <c r="SUB1005" s="45"/>
      <c r="SUC1005" s="45"/>
      <c r="SUD1005" s="45"/>
      <c r="SUE1005" s="45"/>
      <c r="SUF1005" s="45"/>
      <c r="SUG1005" s="45"/>
      <c r="SUH1005" s="45"/>
      <c r="SUI1005" s="45"/>
      <c r="SUJ1005" s="45"/>
      <c r="SUK1005" s="45"/>
      <c r="SUL1005" s="45"/>
      <c r="SUM1005" s="45"/>
      <c r="SUN1005" s="45"/>
      <c r="SUO1005" s="45"/>
      <c r="SUP1005" s="45"/>
      <c r="SUQ1005" s="45"/>
      <c r="SUR1005" s="45"/>
      <c r="SUS1005" s="45"/>
      <c r="SUT1005" s="45"/>
      <c r="SUU1005" s="45"/>
      <c r="SUV1005" s="45"/>
      <c r="SUW1005" s="45"/>
      <c r="SUX1005" s="45"/>
      <c r="SUY1005" s="45"/>
      <c r="SUZ1005" s="45"/>
      <c r="SVA1005" s="45"/>
      <c r="SVB1005" s="45"/>
      <c r="SVC1005" s="45"/>
      <c r="SVD1005" s="45"/>
      <c r="SVE1005" s="45"/>
      <c r="SVF1005" s="45"/>
      <c r="SVG1005" s="45"/>
      <c r="SVH1005" s="45"/>
      <c r="SVI1005" s="45"/>
      <c r="SVJ1005" s="45"/>
      <c r="SVK1005" s="45"/>
      <c r="SVL1005" s="45"/>
      <c r="SVM1005" s="45"/>
      <c r="SVN1005" s="45"/>
      <c r="SVO1005" s="45"/>
      <c r="SVP1005" s="45"/>
      <c r="SVQ1005" s="45"/>
      <c r="SVR1005" s="45"/>
      <c r="SVS1005" s="45"/>
      <c r="SVT1005" s="45"/>
      <c r="SVU1005" s="45"/>
      <c r="SVV1005" s="45"/>
      <c r="SVW1005" s="45"/>
      <c r="SVX1005" s="45"/>
      <c r="SVY1005" s="45"/>
      <c r="SVZ1005" s="45"/>
      <c r="SWA1005" s="45"/>
      <c r="SWB1005" s="45"/>
      <c r="SWC1005" s="45"/>
      <c r="SWD1005" s="45"/>
      <c r="SWE1005" s="45"/>
      <c r="SWF1005" s="45"/>
      <c r="SWG1005" s="45"/>
      <c r="SWH1005" s="45"/>
      <c r="SWI1005" s="45"/>
      <c r="SWJ1005" s="45"/>
      <c r="SWK1005" s="45"/>
      <c r="SWL1005" s="45"/>
      <c r="SWM1005" s="45"/>
      <c r="SWN1005" s="45"/>
      <c r="SWO1005" s="45"/>
      <c r="SWP1005" s="45"/>
      <c r="SWQ1005" s="45"/>
      <c r="SWR1005" s="45"/>
      <c r="SWS1005" s="45"/>
      <c r="SWT1005" s="45"/>
      <c r="SWU1005" s="45"/>
      <c r="SWV1005" s="45"/>
      <c r="SWW1005" s="45"/>
      <c r="SWX1005" s="45"/>
      <c r="SWY1005" s="45"/>
      <c r="SWZ1005" s="45"/>
      <c r="SXA1005" s="45"/>
      <c r="SXB1005" s="45"/>
      <c r="SXC1005" s="45"/>
      <c r="SXD1005" s="45"/>
      <c r="SXE1005" s="45"/>
      <c r="SXF1005" s="45"/>
      <c r="SXG1005" s="45"/>
      <c r="SXH1005" s="45"/>
      <c r="SXI1005" s="45"/>
      <c r="SXJ1005" s="45"/>
      <c r="SXK1005" s="45"/>
      <c r="SXL1005" s="45"/>
      <c r="SXM1005" s="45"/>
      <c r="SXN1005" s="45"/>
      <c r="SXO1005" s="45"/>
      <c r="SXP1005" s="45"/>
      <c r="SXQ1005" s="45"/>
      <c r="SXR1005" s="45"/>
      <c r="SXS1005" s="45"/>
      <c r="SXT1005" s="45"/>
      <c r="SXU1005" s="45"/>
      <c r="SXV1005" s="45"/>
      <c r="SXW1005" s="45"/>
      <c r="SXX1005" s="45"/>
      <c r="SXY1005" s="45"/>
      <c r="SXZ1005" s="45"/>
      <c r="SYA1005" s="45"/>
      <c r="SYB1005" s="45"/>
      <c r="SYC1005" s="45"/>
      <c r="SYD1005" s="45"/>
      <c r="SYE1005" s="45"/>
      <c r="SYF1005" s="45"/>
      <c r="SYG1005" s="45"/>
      <c r="SYH1005" s="45"/>
      <c r="SYI1005" s="45"/>
      <c r="SYJ1005" s="45"/>
      <c r="SYK1005" s="45"/>
      <c r="SYL1005" s="45"/>
      <c r="SYM1005" s="45"/>
      <c r="SYN1005" s="45"/>
      <c r="SYO1005" s="45"/>
      <c r="SYP1005" s="45"/>
      <c r="SYQ1005" s="45"/>
      <c r="SYR1005" s="45"/>
      <c r="SYS1005" s="45"/>
      <c r="SYT1005" s="45"/>
      <c r="SYU1005" s="45"/>
      <c r="SYV1005" s="45"/>
      <c r="SYW1005" s="45"/>
      <c r="SYX1005" s="45"/>
      <c r="SYY1005" s="45"/>
      <c r="SYZ1005" s="45"/>
      <c r="SZA1005" s="45"/>
      <c r="SZB1005" s="45"/>
      <c r="SZC1005" s="45"/>
      <c r="SZD1005" s="45"/>
      <c r="SZE1005" s="45"/>
      <c r="SZF1005" s="45"/>
      <c r="SZG1005" s="45"/>
      <c r="SZH1005" s="45"/>
      <c r="SZI1005" s="45"/>
      <c r="SZJ1005" s="45"/>
      <c r="SZK1005" s="45"/>
      <c r="SZL1005" s="45"/>
      <c r="SZM1005" s="45"/>
      <c r="SZN1005" s="45"/>
      <c r="SZO1005" s="45"/>
      <c r="SZP1005" s="45"/>
      <c r="SZQ1005" s="45"/>
      <c r="SZR1005" s="45"/>
      <c r="SZS1005" s="45"/>
      <c r="SZT1005" s="45"/>
      <c r="SZU1005" s="45"/>
      <c r="SZV1005" s="45"/>
      <c r="SZW1005" s="45"/>
      <c r="SZX1005" s="45"/>
      <c r="SZY1005" s="45"/>
      <c r="SZZ1005" s="45"/>
      <c r="TAA1005" s="45"/>
      <c r="TAB1005" s="45"/>
      <c r="TAC1005" s="45"/>
      <c r="TAD1005" s="45"/>
      <c r="TAE1005" s="45"/>
      <c r="TAF1005" s="45"/>
      <c r="TAG1005" s="45"/>
      <c r="TAH1005" s="45"/>
      <c r="TAI1005" s="45"/>
      <c r="TAJ1005" s="45"/>
      <c r="TAK1005" s="45"/>
      <c r="TAL1005" s="45"/>
      <c r="TAM1005" s="45"/>
      <c r="TAN1005" s="45"/>
      <c r="TAO1005" s="45"/>
      <c r="TAP1005" s="45"/>
      <c r="TAQ1005" s="45"/>
      <c r="TAR1005" s="45"/>
      <c r="TAS1005" s="45"/>
      <c r="TAT1005" s="45"/>
      <c r="TAU1005" s="45"/>
      <c r="TAV1005" s="45"/>
      <c r="TAW1005" s="45"/>
      <c r="TAX1005" s="45"/>
      <c r="TAY1005" s="45"/>
      <c r="TAZ1005" s="45"/>
      <c r="TBA1005" s="45"/>
      <c r="TBB1005" s="45"/>
      <c r="TBC1005" s="45"/>
      <c r="TBD1005" s="45"/>
      <c r="TBE1005" s="45"/>
      <c r="TBF1005" s="45"/>
      <c r="TBG1005" s="45"/>
      <c r="TBH1005" s="45"/>
      <c r="TBI1005" s="45"/>
      <c r="TBJ1005" s="45"/>
      <c r="TBK1005" s="45"/>
      <c r="TBL1005" s="45"/>
      <c r="TBM1005" s="45"/>
      <c r="TBN1005" s="45"/>
      <c r="TBO1005" s="45"/>
      <c r="TBP1005" s="45"/>
      <c r="TBQ1005" s="45"/>
      <c r="TBR1005" s="45"/>
      <c r="TBS1005" s="45"/>
      <c r="TBT1005" s="45"/>
      <c r="TBU1005" s="45"/>
      <c r="TBV1005" s="45"/>
      <c r="TBW1005" s="45"/>
      <c r="TBX1005" s="45"/>
      <c r="TBY1005" s="45"/>
      <c r="TBZ1005" s="45"/>
      <c r="TCA1005" s="45"/>
      <c r="TCB1005" s="45"/>
      <c r="TCC1005" s="45"/>
      <c r="TCD1005" s="45"/>
      <c r="TCE1005" s="45"/>
      <c r="TCF1005" s="45"/>
      <c r="TCG1005" s="45"/>
      <c r="TCH1005" s="45"/>
      <c r="TCI1005" s="45"/>
      <c r="TCJ1005" s="45"/>
      <c r="TCK1005" s="45"/>
      <c r="TCL1005" s="45"/>
      <c r="TCM1005" s="45"/>
      <c r="TCN1005" s="45"/>
      <c r="TCO1005" s="45"/>
      <c r="TCP1005" s="45"/>
      <c r="TCQ1005" s="45"/>
      <c r="TCR1005" s="45"/>
      <c r="TCS1005" s="45"/>
      <c r="TCT1005" s="45"/>
      <c r="TCU1005" s="45"/>
      <c r="TCV1005" s="45"/>
      <c r="TCW1005" s="45"/>
      <c r="TCX1005" s="45"/>
      <c r="TCY1005" s="45"/>
      <c r="TCZ1005" s="45"/>
      <c r="TDA1005" s="45"/>
      <c r="TDB1005" s="45"/>
      <c r="TDC1005" s="45"/>
      <c r="TDD1005" s="45"/>
      <c r="TDE1005" s="45"/>
      <c r="TDF1005" s="45"/>
      <c r="TDG1005" s="45"/>
      <c r="TDH1005" s="45"/>
      <c r="TDI1005" s="45"/>
      <c r="TDJ1005" s="45"/>
      <c r="TDK1005" s="45"/>
      <c r="TDL1005" s="45"/>
      <c r="TDM1005" s="45"/>
      <c r="TDN1005" s="45"/>
      <c r="TDO1005" s="45"/>
      <c r="TDP1005" s="45"/>
      <c r="TDQ1005" s="45"/>
      <c r="TDR1005" s="45"/>
      <c r="TDS1005" s="45"/>
      <c r="TDT1005" s="45"/>
      <c r="TDU1005" s="45"/>
      <c r="TDV1005" s="45"/>
      <c r="TDW1005" s="45"/>
      <c r="TDX1005" s="45"/>
      <c r="TDY1005" s="45"/>
      <c r="TDZ1005" s="45"/>
      <c r="TEA1005" s="45"/>
      <c r="TEB1005" s="45"/>
      <c r="TEC1005" s="45"/>
      <c r="TED1005" s="45"/>
      <c r="TEE1005" s="45"/>
      <c r="TEF1005" s="45"/>
      <c r="TEG1005" s="45"/>
      <c r="TEH1005" s="45"/>
      <c r="TEI1005" s="45"/>
      <c r="TEJ1005" s="45"/>
      <c r="TEK1005" s="45"/>
      <c r="TEL1005" s="45"/>
      <c r="TEM1005" s="45"/>
      <c r="TEN1005" s="45"/>
      <c r="TEO1005" s="45"/>
      <c r="TEP1005" s="45"/>
      <c r="TEQ1005" s="45"/>
      <c r="TER1005" s="45"/>
      <c r="TES1005" s="45"/>
      <c r="TET1005" s="45"/>
      <c r="TEU1005" s="45"/>
      <c r="TEV1005" s="45"/>
      <c r="TEW1005" s="45"/>
      <c r="TEX1005" s="45"/>
      <c r="TEY1005" s="45"/>
      <c r="TEZ1005" s="45"/>
      <c r="TFA1005" s="45"/>
      <c r="TFB1005" s="45"/>
      <c r="TFC1005" s="45"/>
      <c r="TFD1005" s="45"/>
      <c r="TFE1005" s="45"/>
      <c r="TFF1005" s="45"/>
      <c r="TFG1005" s="45"/>
      <c r="TFH1005" s="45"/>
      <c r="TFI1005" s="45"/>
      <c r="TFJ1005" s="45"/>
      <c r="TFK1005" s="45"/>
      <c r="TFL1005" s="45"/>
      <c r="TFM1005" s="45"/>
      <c r="TFN1005" s="45"/>
      <c r="TFO1005" s="45"/>
      <c r="TFP1005" s="45"/>
      <c r="TFQ1005" s="45"/>
      <c r="TFR1005" s="45"/>
      <c r="TFS1005" s="45"/>
      <c r="TFT1005" s="45"/>
      <c r="TFU1005" s="45"/>
      <c r="TFV1005" s="45"/>
      <c r="TFW1005" s="45"/>
      <c r="TFX1005" s="45"/>
      <c r="TFY1005" s="45"/>
      <c r="TFZ1005" s="45"/>
      <c r="TGA1005" s="45"/>
      <c r="TGB1005" s="45"/>
      <c r="TGC1005" s="45"/>
      <c r="TGD1005" s="45"/>
      <c r="TGE1005" s="45"/>
      <c r="TGF1005" s="45"/>
      <c r="TGG1005" s="45"/>
      <c r="TGH1005" s="45"/>
      <c r="TGI1005" s="45"/>
      <c r="TGJ1005" s="45"/>
      <c r="TGK1005" s="45"/>
      <c r="TGL1005" s="45"/>
      <c r="TGM1005" s="45"/>
      <c r="TGN1005" s="45"/>
      <c r="TGO1005" s="45"/>
      <c r="TGP1005" s="45"/>
      <c r="TGQ1005" s="45"/>
      <c r="TGR1005" s="45"/>
      <c r="TGS1005" s="45"/>
      <c r="TGT1005" s="45"/>
      <c r="TGU1005" s="45"/>
      <c r="TGV1005" s="45"/>
      <c r="TGW1005" s="45"/>
      <c r="TGX1005" s="45"/>
      <c r="TGY1005" s="45"/>
      <c r="TGZ1005" s="45"/>
      <c r="THA1005" s="45"/>
      <c r="THB1005" s="45"/>
      <c r="THC1005" s="45"/>
      <c r="THD1005" s="45"/>
      <c r="THE1005" s="45"/>
      <c r="THF1005" s="45"/>
      <c r="THG1005" s="45"/>
      <c r="THH1005" s="45"/>
      <c r="THI1005" s="45"/>
      <c r="THJ1005" s="45"/>
      <c r="THK1005" s="45"/>
      <c r="THL1005" s="45"/>
      <c r="THM1005" s="45"/>
      <c r="THN1005" s="45"/>
      <c r="THO1005" s="45"/>
      <c r="THP1005" s="45"/>
      <c r="THQ1005" s="45"/>
      <c r="THR1005" s="45"/>
      <c r="THS1005" s="45"/>
      <c r="THT1005" s="45"/>
      <c r="THU1005" s="45"/>
      <c r="THV1005" s="45"/>
      <c r="THW1005" s="45"/>
      <c r="THX1005" s="45"/>
      <c r="THY1005" s="45"/>
      <c r="THZ1005" s="45"/>
      <c r="TIA1005" s="45"/>
      <c r="TIB1005" s="45"/>
      <c r="TIC1005" s="45"/>
      <c r="TID1005" s="45"/>
      <c r="TIE1005" s="45"/>
      <c r="TIF1005" s="45"/>
      <c r="TIG1005" s="45"/>
      <c r="TIH1005" s="45"/>
      <c r="TII1005" s="45"/>
      <c r="TIJ1005" s="45"/>
      <c r="TIK1005" s="45"/>
      <c r="TIL1005" s="45"/>
      <c r="TIM1005" s="45"/>
      <c r="TIN1005" s="45"/>
      <c r="TIO1005" s="45"/>
      <c r="TIP1005" s="45"/>
      <c r="TIQ1005" s="45"/>
      <c r="TIR1005" s="45"/>
      <c r="TIS1005" s="45"/>
      <c r="TIT1005" s="45"/>
      <c r="TIU1005" s="45"/>
      <c r="TIV1005" s="45"/>
      <c r="TIW1005" s="45"/>
      <c r="TIX1005" s="45"/>
      <c r="TIY1005" s="45"/>
      <c r="TIZ1005" s="45"/>
      <c r="TJA1005" s="45"/>
      <c r="TJB1005" s="45"/>
      <c r="TJC1005" s="45"/>
      <c r="TJD1005" s="45"/>
      <c r="TJE1005" s="45"/>
      <c r="TJF1005" s="45"/>
      <c r="TJG1005" s="45"/>
      <c r="TJH1005" s="45"/>
      <c r="TJI1005" s="45"/>
      <c r="TJJ1005" s="45"/>
      <c r="TJK1005" s="45"/>
      <c r="TJL1005" s="45"/>
      <c r="TJM1005" s="45"/>
      <c r="TJN1005" s="45"/>
      <c r="TJO1005" s="45"/>
      <c r="TJP1005" s="45"/>
      <c r="TJQ1005" s="45"/>
      <c r="TJR1005" s="45"/>
      <c r="TJS1005" s="45"/>
      <c r="TJT1005" s="45"/>
      <c r="TJU1005" s="45"/>
      <c r="TJV1005" s="45"/>
      <c r="TJW1005" s="45"/>
      <c r="TJX1005" s="45"/>
      <c r="TJY1005" s="45"/>
      <c r="TJZ1005" s="45"/>
      <c r="TKA1005" s="45"/>
      <c r="TKB1005" s="45"/>
      <c r="TKC1005" s="45"/>
      <c r="TKD1005" s="45"/>
      <c r="TKE1005" s="45"/>
      <c r="TKF1005" s="45"/>
      <c r="TKG1005" s="45"/>
      <c r="TKH1005" s="45"/>
      <c r="TKI1005" s="45"/>
      <c r="TKJ1005" s="45"/>
      <c r="TKK1005" s="45"/>
      <c r="TKL1005" s="45"/>
      <c r="TKM1005" s="45"/>
      <c r="TKN1005" s="45"/>
      <c r="TKO1005" s="45"/>
      <c r="TKP1005" s="45"/>
      <c r="TKQ1005" s="45"/>
      <c r="TKR1005" s="45"/>
      <c r="TKS1005" s="45"/>
      <c r="TKT1005" s="45"/>
      <c r="TKU1005" s="45"/>
      <c r="TKV1005" s="45"/>
      <c r="TKW1005" s="45"/>
      <c r="TKX1005" s="45"/>
      <c r="TKY1005" s="45"/>
      <c r="TKZ1005" s="45"/>
      <c r="TLA1005" s="45"/>
      <c r="TLB1005" s="45"/>
      <c r="TLC1005" s="45"/>
      <c r="TLD1005" s="45"/>
      <c r="TLE1005" s="45"/>
      <c r="TLF1005" s="45"/>
      <c r="TLG1005" s="45"/>
      <c r="TLH1005" s="45"/>
      <c r="TLI1005" s="45"/>
      <c r="TLJ1005" s="45"/>
      <c r="TLK1005" s="45"/>
      <c r="TLL1005" s="45"/>
      <c r="TLM1005" s="45"/>
      <c r="TLN1005" s="45"/>
      <c r="TLO1005" s="45"/>
      <c r="TLP1005" s="45"/>
      <c r="TLQ1005" s="45"/>
      <c r="TLR1005" s="45"/>
      <c r="TLS1005" s="45"/>
      <c r="TLT1005" s="45"/>
      <c r="TLU1005" s="45"/>
      <c r="TLV1005" s="45"/>
      <c r="TLW1005" s="45"/>
      <c r="TLX1005" s="45"/>
      <c r="TLY1005" s="45"/>
      <c r="TLZ1005" s="45"/>
      <c r="TMA1005" s="45"/>
      <c r="TMB1005" s="45"/>
      <c r="TMC1005" s="45"/>
      <c r="TMD1005" s="45"/>
      <c r="TME1005" s="45"/>
      <c r="TMF1005" s="45"/>
      <c r="TMG1005" s="45"/>
      <c r="TMH1005" s="45"/>
      <c r="TMI1005" s="45"/>
      <c r="TMJ1005" s="45"/>
      <c r="TMK1005" s="45"/>
      <c r="TML1005" s="45"/>
      <c r="TMM1005" s="45"/>
      <c r="TMN1005" s="45"/>
      <c r="TMO1005" s="45"/>
      <c r="TMP1005" s="45"/>
      <c r="TMQ1005" s="45"/>
      <c r="TMR1005" s="45"/>
      <c r="TMS1005" s="45"/>
      <c r="TMT1005" s="45"/>
      <c r="TMU1005" s="45"/>
      <c r="TMV1005" s="45"/>
      <c r="TMW1005" s="45"/>
      <c r="TMX1005" s="45"/>
      <c r="TMY1005" s="45"/>
      <c r="TMZ1005" s="45"/>
      <c r="TNA1005" s="45"/>
      <c r="TNB1005" s="45"/>
      <c r="TNC1005" s="45"/>
      <c r="TND1005" s="45"/>
      <c r="TNE1005" s="45"/>
      <c r="TNF1005" s="45"/>
      <c r="TNG1005" s="45"/>
      <c r="TNH1005" s="45"/>
      <c r="TNI1005" s="45"/>
      <c r="TNJ1005" s="45"/>
      <c r="TNK1005" s="45"/>
      <c r="TNL1005" s="45"/>
      <c r="TNM1005" s="45"/>
      <c r="TNN1005" s="45"/>
      <c r="TNO1005" s="45"/>
      <c r="TNP1005" s="45"/>
      <c r="TNQ1005" s="45"/>
      <c r="TNR1005" s="45"/>
      <c r="TNS1005" s="45"/>
      <c r="TNT1005" s="45"/>
      <c r="TNU1005" s="45"/>
      <c r="TNV1005" s="45"/>
      <c r="TNW1005" s="45"/>
      <c r="TNX1005" s="45"/>
      <c r="TNY1005" s="45"/>
      <c r="TNZ1005" s="45"/>
      <c r="TOA1005" s="45"/>
      <c r="TOB1005" s="45"/>
      <c r="TOC1005" s="45"/>
      <c r="TOD1005" s="45"/>
      <c r="TOE1005" s="45"/>
      <c r="TOF1005" s="45"/>
      <c r="TOG1005" s="45"/>
      <c r="TOH1005" s="45"/>
      <c r="TOI1005" s="45"/>
      <c r="TOJ1005" s="45"/>
      <c r="TOK1005" s="45"/>
      <c r="TOL1005" s="45"/>
      <c r="TOM1005" s="45"/>
      <c r="TON1005" s="45"/>
      <c r="TOO1005" s="45"/>
      <c r="TOP1005" s="45"/>
      <c r="TOQ1005" s="45"/>
      <c r="TOR1005" s="45"/>
      <c r="TOS1005" s="45"/>
      <c r="TOT1005" s="45"/>
      <c r="TOU1005" s="45"/>
      <c r="TOV1005" s="45"/>
      <c r="TOW1005" s="45"/>
      <c r="TOX1005" s="45"/>
      <c r="TOY1005" s="45"/>
      <c r="TOZ1005" s="45"/>
      <c r="TPA1005" s="45"/>
      <c r="TPB1005" s="45"/>
      <c r="TPC1005" s="45"/>
      <c r="TPD1005" s="45"/>
      <c r="TPE1005" s="45"/>
      <c r="TPF1005" s="45"/>
      <c r="TPG1005" s="45"/>
      <c r="TPH1005" s="45"/>
      <c r="TPI1005" s="45"/>
      <c r="TPJ1005" s="45"/>
      <c r="TPK1005" s="45"/>
      <c r="TPL1005" s="45"/>
      <c r="TPM1005" s="45"/>
      <c r="TPN1005" s="45"/>
      <c r="TPO1005" s="45"/>
      <c r="TPP1005" s="45"/>
      <c r="TPQ1005" s="45"/>
      <c r="TPR1005" s="45"/>
      <c r="TPS1005" s="45"/>
      <c r="TPT1005" s="45"/>
      <c r="TPU1005" s="45"/>
      <c r="TPV1005" s="45"/>
      <c r="TPW1005" s="45"/>
      <c r="TPX1005" s="45"/>
      <c r="TPY1005" s="45"/>
      <c r="TPZ1005" s="45"/>
      <c r="TQA1005" s="45"/>
      <c r="TQB1005" s="45"/>
      <c r="TQC1005" s="45"/>
      <c r="TQD1005" s="45"/>
      <c r="TQE1005" s="45"/>
      <c r="TQF1005" s="45"/>
      <c r="TQG1005" s="45"/>
      <c r="TQH1005" s="45"/>
      <c r="TQI1005" s="45"/>
      <c r="TQJ1005" s="45"/>
      <c r="TQK1005" s="45"/>
      <c r="TQL1005" s="45"/>
      <c r="TQM1005" s="45"/>
      <c r="TQN1005" s="45"/>
      <c r="TQO1005" s="45"/>
      <c r="TQP1005" s="45"/>
      <c r="TQQ1005" s="45"/>
      <c r="TQR1005" s="45"/>
      <c r="TQS1005" s="45"/>
      <c r="TQT1005" s="45"/>
      <c r="TQU1005" s="45"/>
      <c r="TQV1005" s="45"/>
      <c r="TQW1005" s="45"/>
      <c r="TQX1005" s="45"/>
      <c r="TQY1005" s="45"/>
      <c r="TQZ1005" s="45"/>
      <c r="TRA1005" s="45"/>
      <c r="TRB1005" s="45"/>
      <c r="TRC1005" s="45"/>
      <c r="TRD1005" s="45"/>
      <c r="TRE1005" s="45"/>
      <c r="TRF1005" s="45"/>
      <c r="TRG1005" s="45"/>
      <c r="TRH1005" s="45"/>
      <c r="TRI1005" s="45"/>
      <c r="TRJ1005" s="45"/>
      <c r="TRK1005" s="45"/>
      <c r="TRL1005" s="45"/>
      <c r="TRM1005" s="45"/>
      <c r="TRN1005" s="45"/>
      <c r="TRO1005" s="45"/>
      <c r="TRP1005" s="45"/>
      <c r="TRQ1005" s="45"/>
      <c r="TRR1005" s="45"/>
      <c r="TRS1005" s="45"/>
      <c r="TRT1005" s="45"/>
      <c r="TRU1005" s="45"/>
      <c r="TRV1005" s="45"/>
      <c r="TRW1005" s="45"/>
      <c r="TRX1005" s="45"/>
      <c r="TRY1005" s="45"/>
      <c r="TRZ1005" s="45"/>
      <c r="TSA1005" s="45"/>
      <c r="TSB1005" s="45"/>
      <c r="TSC1005" s="45"/>
      <c r="TSD1005" s="45"/>
      <c r="TSE1005" s="45"/>
      <c r="TSF1005" s="45"/>
      <c r="TSG1005" s="45"/>
      <c r="TSH1005" s="45"/>
      <c r="TSI1005" s="45"/>
      <c r="TSJ1005" s="45"/>
      <c r="TSK1005" s="45"/>
      <c r="TSL1005" s="45"/>
      <c r="TSM1005" s="45"/>
      <c r="TSN1005" s="45"/>
      <c r="TSO1005" s="45"/>
      <c r="TSP1005" s="45"/>
      <c r="TSQ1005" s="45"/>
      <c r="TSR1005" s="45"/>
      <c r="TSS1005" s="45"/>
      <c r="TST1005" s="45"/>
      <c r="TSU1005" s="45"/>
      <c r="TSV1005" s="45"/>
      <c r="TSW1005" s="45"/>
      <c r="TSX1005" s="45"/>
      <c r="TSY1005" s="45"/>
      <c r="TSZ1005" s="45"/>
      <c r="TTA1005" s="45"/>
      <c r="TTB1005" s="45"/>
      <c r="TTC1005" s="45"/>
      <c r="TTD1005" s="45"/>
      <c r="TTE1005" s="45"/>
      <c r="TTF1005" s="45"/>
      <c r="TTG1005" s="45"/>
      <c r="TTH1005" s="45"/>
      <c r="TTI1005" s="45"/>
      <c r="TTJ1005" s="45"/>
      <c r="TTK1005" s="45"/>
      <c r="TTL1005" s="45"/>
      <c r="TTM1005" s="45"/>
      <c r="TTN1005" s="45"/>
      <c r="TTO1005" s="45"/>
      <c r="TTP1005" s="45"/>
      <c r="TTQ1005" s="45"/>
      <c r="TTR1005" s="45"/>
      <c r="TTS1005" s="45"/>
      <c r="TTT1005" s="45"/>
      <c r="TTU1005" s="45"/>
      <c r="TTV1005" s="45"/>
      <c r="TTW1005" s="45"/>
      <c r="TTX1005" s="45"/>
      <c r="TTY1005" s="45"/>
      <c r="TTZ1005" s="45"/>
      <c r="TUA1005" s="45"/>
      <c r="TUB1005" s="45"/>
      <c r="TUC1005" s="45"/>
      <c r="TUD1005" s="45"/>
      <c r="TUE1005" s="45"/>
      <c r="TUF1005" s="45"/>
      <c r="TUG1005" s="45"/>
      <c r="TUH1005" s="45"/>
      <c r="TUI1005" s="45"/>
      <c r="TUJ1005" s="45"/>
      <c r="TUK1005" s="45"/>
      <c r="TUL1005" s="45"/>
      <c r="TUM1005" s="45"/>
      <c r="TUN1005" s="45"/>
      <c r="TUO1005" s="45"/>
      <c r="TUP1005" s="45"/>
      <c r="TUQ1005" s="45"/>
      <c r="TUR1005" s="45"/>
      <c r="TUS1005" s="45"/>
      <c r="TUT1005" s="45"/>
      <c r="TUU1005" s="45"/>
      <c r="TUV1005" s="45"/>
      <c r="TUW1005" s="45"/>
      <c r="TUX1005" s="45"/>
      <c r="TUY1005" s="45"/>
      <c r="TUZ1005" s="45"/>
      <c r="TVA1005" s="45"/>
      <c r="TVB1005" s="45"/>
      <c r="TVC1005" s="45"/>
      <c r="TVD1005" s="45"/>
      <c r="TVE1005" s="45"/>
      <c r="TVF1005" s="45"/>
      <c r="TVG1005" s="45"/>
      <c r="TVH1005" s="45"/>
      <c r="TVI1005" s="45"/>
      <c r="TVJ1005" s="45"/>
      <c r="TVK1005" s="45"/>
      <c r="TVL1005" s="45"/>
      <c r="TVM1005" s="45"/>
      <c r="TVN1005" s="45"/>
      <c r="TVO1005" s="45"/>
      <c r="TVP1005" s="45"/>
      <c r="TVQ1005" s="45"/>
      <c r="TVR1005" s="45"/>
      <c r="TVS1005" s="45"/>
      <c r="TVT1005" s="45"/>
      <c r="TVU1005" s="45"/>
      <c r="TVV1005" s="45"/>
      <c r="TVW1005" s="45"/>
      <c r="TVX1005" s="45"/>
      <c r="TVY1005" s="45"/>
      <c r="TVZ1005" s="45"/>
      <c r="TWA1005" s="45"/>
      <c r="TWB1005" s="45"/>
      <c r="TWC1005" s="45"/>
      <c r="TWD1005" s="45"/>
      <c r="TWE1005" s="45"/>
      <c r="TWF1005" s="45"/>
      <c r="TWG1005" s="45"/>
      <c r="TWH1005" s="45"/>
      <c r="TWI1005" s="45"/>
      <c r="TWJ1005" s="45"/>
      <c r="TWK1005" s="45"/>
      <c r="TWL1005" s="45"/>
      <c r="TWM1005" s="45"/>
      <c r="TWN1005" s="45"/>
      <c r="TWO1005" s="45"/>
      <c r="TWP1005" s="45"/>
      <c r="TWQ1005" s="45"/>
      <c r="TWR1005" s="45"/>
      <c r="TWS1005" s="45"/>
      <c r="TWT1005" s="45"/>
      <c r="TWU1005" s="45"/>
      <c r="TWV1005" s="45"/>
      <c r="TWW1005" s="45"/>
      <c r="TWX1005" s="45"/>
      <c r="TWY1005" s="45"/>
      <c r="TWZ1005" s="45"/>
      <c r="TXA1005" s="45"/>
      <c r="TXB1005" s="45"/>
      <c r="TXC1005" s="45"/>
      <c r="TXD1005" s="45"/>
      <c r="TXE1005" s="45"/>
      <c r="TXF1005" s="45"/>
      <c r="TXG1005" s="45"/>
      <c r="TXH1005" s="45"/>
      <c r="TXI1005" s="45"/>
      <c r="TXJ1005" s="45"/>
      <c r="TXK1005" s="45"/>
      <c r="TXL1005" s="45"/>
      <c r="TXM1005" s="45"/>
      <c r="TXN1005" s="45"/>
      <c r="TXO1005" s="45"/>
      <c r="TXP1005" s="45"/>
      <c r="TXQ1005" s="45"/>
      <c r="TXR1005" s="45"/>
      <c r="TXS1005" s="45"/>
      <c r="TXT1005" s="45"/>
      <c r="TXU1005" s="45"/>
      <c r="TXV1005" s="45"/>
      <c r="TXW1005" s="45"/>
      <c r="TXX1005" s="45"/>
      <c r="TXY1005" s="45"/>
      <c r="TXZ1005" s="45"/>
      <c r="TYA1005" s="45"/>
      <c r="TYB1005" s="45"/>
      <c r="TYC1005" s="45"/>
      <c r="TYD1005" s="45"/>
      <c r="TYE1005" s="45"/>
      <c r="TYF1005" s="45"/>
      <c r="TYG1005" s="45"/>
      <c r="TYH1005" s="45"/>
      <c r="TYI1005" s="45"/>
      <c r="TYJ1005" s="45"/>
      <c r="TYK1005" s="45"/>
      <c r="TYL1005" s="45"/>
      <c r="TYM1005" s="45"/>
      <c r="TYN1005" s="45"/>
      <c r="TYO1005" s="45"/>
      <c r="TYP1005" s="45"/>
      <c r="TYQ1005" s="45"/>
      <c r="TYR1005" s="45"/>
      <c r="TYS1005" s="45"/>
      <c r="TYT1005" s="45"/>
      <c r="TYU1005" s="45"/>
      <c r="TYV1005" s="45"/>
      <c r="TYW1005" s="45"/>
      <c r="TYX1005" s="45"/>
      <c r="TYY1005" s="45"/>
      <c r="TYZ1005" s="45"/>
      <c r="TZA1005" s="45"/>
      <c r="TZB1005" s="45"/>
      <c r="TZC1005" s="45"/>
      <c r="TZD1005" s="45"/>
      <c r="TZE1005" s="45"/>
      <c r="TZF1005" s="45"/>
      <c r="TZG1005" s="45"/>
      <c r="TZH1005" s="45"/>
      <c r="TZI1005" s="45"/>
      <c r="TZJ1005" s="45"/>
      <c r="TZK1005" s="45"/>
      <c r="TZL1005" s="45"/>
      <c r="TZM1005" s="45"/>
      <c r="TZN1005" s="45"/>
      <c r="TZO1005" s="45"/>
      <c r="TZP1005" s="45"/>
      <c r="TZQ1005" s="45"/>
      <c r="TZR1005" s="45"/>
      <c r="TZS1005" s="45"/>
      <c r="TZT1005" s="45"/>
      <c r="TZU1005" s="45"/>
      <c r="TZV1005" s="45"/>
      <c r="TZW1005" s="45"/>
      <c r="TZX1005" s="45"/>
      <c r="TZY1005" s="45"/>
      <c r="TZZ1005" s="45"/>
      <c r="UAA1005" s="45"/>
      <c r="UAB1005" s="45"/>
      <c r="UAC1005" s="45"/>
      <c r="UAD1005" s="45"/>
      <c r="UAE1005" s="45"/>
      <c r="UAF1005" s="45"/>
      <c r="UAG1005" s="45"/>
      <c r="UAH1005" s="45"/>
      <c r="UAI1005" s="45"/>
      <c r="UAJ1005" s="45"/>
      <c r="UAK1005" s="45"/>
      <c r="UAL1005" s="45"/>
      <c r="UAM1005" s="45"/>
      <c r="UAN1005" s="45"/>
      <c r="UAO1005" s="45"/>
      <c r="UAP1005" s="45"/>
      <c r="UAQ1005" s="45"/>
      <c r="UAR1005" s="45"/>
      <c r="UAS1005" s="45"/>
      <c r="UAT1005" s="45"/>
      <c r="UAU1005" s="45"/>
      <c r="UAV1005" s="45"/>
      <c r="UAW1005" s="45"/>
      <c r="UAX1005" s="45"/>
      <c r="UAY1005" s="45"/>
      <c r="UAZ1005" s="45"/>
      <c r="UBA1005" s="45"/>
      <c r="UBB1005" s="45"/>
      <c r="UBC1005" s="45"/>
      <c r="UBD1005" s="45"/>
      <c r="UBE1005" s="45"/>
      <c r="UBF1005" s="45"/>
      <c r="UBG1005" s="45"/>
      <c r="UBH1005" s="45"/>
      <c r="UBI1005" s="45"/>
      <c r="UBJ1005" s="45"/>
      <c r="UBK1005" s="45"/>
      <c r="UBL1005" s="45"/>
      <c r="UBM1005" s="45"/>
      <c r="UBN1005" s="45"/>
      <c r="UBO1005" s="45"/>
      <c r="UBP1005" s="45"/>
      <c r="UBQ1005" s="45"/>
      <c r="UBR1005" s="45"/>
      <c r="UBS1005" s="45"/>
      <c r="UBT1005" s="45"/>
      <c r="UBU1005" s="45"/>
      <c r="UBV1005" s="45"/>
      <c r="UBW1005" s="45"/>
      <c r="UBX1005" s="45"/>
      <c r="UBY1005" s="45"/>
      <c r="UBZ1005" s="45"/>
      <c r="UCA1005" s="45"/>
      <c r="UCB1005" s="45"/>
      <c r="UCC1005" s="45"/>
      <c r="UCD1005" s="45"/>
      <c r="UCE1005" s="45"/>
      <c r="UCF1005" s="45"/>
      <c r="UCG1005" s="45"/>
      <c r="UCH1005" s="45"/>
      <c r="UCI1005" s="45"/>
      <c r="UCJ1005" s="45"/>
      <c r="UCK1005" s="45"/>
      <c r="UCL1005" s="45"/>
      <c r="UCM1005" s="45"/>
      <c r="UCN1005" s="45"/>
      <c r="UCO1005" s="45"/>
      <c r="UCP1005" s="45"/>
      <c r="UCQ1005" s="45"/>
      <c r="UCR1005" s="45"/>
      <c r="UCS1005" s="45"/>
      <c r="UCT1005" s="45"/>
      <c r="UCU1005" s="45"/>
      <c r="UCV1005" s="45"/>
      <c r="UCW1005" s="45"/>
      <c r="UCX1005" s="45"/>
      <c r="UCY1005" s="45"/>
      <c r="UCZ1005" s="45"/>
      <c r="UDA1005" s="45"/>
      <c r="UDB1005" s="45"/>
      <c r="UDC1005" s="45"/>
      <c r="UDD1005" s="45"/>
      <c r="UDE1005" s="45"/>
      <c r="UDF1005" s="45"/>
      <c r="UDG1005" s="45"/>
      <c r="UDH1005" s="45"/>
      <c r="UDI1005" s="45"/>
      <c r="UDJ1005" s="45"/>
      <c r="UDK1005" s="45"/>
      <c r="UDL1005" s="45"/>
      <c r="UDM1005" s="45"/>
      <c r="UDN1005" s="45"/>
      <c r="UDO1005" s="45"/>
      <c r="UDP1005" s="45"/>
      <c r="UDQ1005" s="45"/>
      <c r="UDR1005" s="45"/>
      <c r="UDS1005" s="45"/>
      <c r="UDT1005" s="45"/>
      <c r="UDU1005" s="45"/>
      <c r="UDV1005" s="45"/>
      <c r="UDW1005" s="45"/>
      <c r="UDX1005" s="45"/>
      <c r="UDY1005" s="45"/>
      <c r="UDZ1005" s="45"/>
      <c r="UEA1005" s="45"/>
      <c r="UEB1005" s="45"/>
      <c r="UEC1005" s="45"/>
      <c r="UED1005" s="45"/>
      <c r="UEE1005" s="45"/>
      <c r="UEF1005" s="45"/>
      <c r="UEG1005" s="45"/>
      <c r="UEH1005" s="45"/>
      <c r="UEI1005" s="45"/>
      <c r="UEJ1005" s="45"/>
      <c r="UEK1005" s="45"/>
      <c r="UEL1005" s="45"/>
      <c r="UEM1005" s="45"/>
      <c r="UEN1005" s="45"/>
      <c r="UEO1005" s="45"/>
      <c r="UEP1005" s="45"/>
      <c r="UEQ1005" s="45"/>
      <c r="UER1005" s="45"/>
      <c r="UES1005" s="45"/>
      <c r="UET1005" s="45"/>
      <c r="UEU1005" s="45"/>
      <c r="UEV1005" s="45"/>
      <c r="UEW1005" s="45"/>
      <c r="UEX1005" s="45"/>
      <c r="UEY1005" s="45"/>
      <c r="UEZ1005" s="45"/>
      <c r="UFA1005" s="45"/>
      <c r="UFB1005" s="45"/>
      <c r="UFC1005" s="45"/>
      <c r="UFD1005" s="45"/>
      <c r="UFE1005" s="45"/>
      <c r="UFF1005" s="45"/>
      <c r="UFG1005" s="45"/>
      <c r="UFH1005" s="45"/>
      <c r="UFI1005" s="45"/>
      <c r="UFJ1005" s="45"/>
      <c r="UFK1005" s="45"/>
      <c r="UFL1005" s="45"/>
      <c r="UFM1005" s="45"/>
      <c r="UFN1005" s="45"/>
      <c r="UFO1005" s="45"/>
      <c r="UFP1005" s="45"/>
      <c r="UFQ1005" s="45"/>
      <c r="UFR1005" s="45"/>
      <c r="UFS1005" s="45"/>
      <c r="UFT1005" s="45"/>
      <c r="UFU1005" s="45"/>
      <c r="UFV1005" s="45"/>
      <c r="UFW1005" s="45"/>
      <c r="UFX1005" s="45"/>
      <c r="UFY1005" s="45"/>
      <c r="UFZ1005" s="45"/>
      <c r="UGA1005" s="45"/>
      <c r="UGB1005" s="45"/>
      <c r="UGC1005" s="45"/>
      <c r="UGD1005" s="45"/>
      <c r="UGE1005" s="45"/>
      <c r="UGF1005" s="45"/>
      <c r="UGG1005" s="45"/>
      <c r="UGH1005" s="45"/>
      <c r="UGI1005" s="45"/>
      <c r="UGJ1005" s="45"/>
      <c r="UGK1005" s="45"/>
      <c r="UGL1005" s="45"/>
      <c r="UGM1005" s="45"/>
      <c r="UGN1005" s="45"/>
      <c r="UGO1005" s="45"/>
      <c r="UGP1005" s="45"/>
      <c r="UGQ1005" s="45"/>
      <c r="UGR1005" s="45"/>
      <c r="UGS1005" s="45"/>
      <c r="UGT1005" s="45"/>
      <c r="UGU1005" s="45"/>
      <c r="UGV1005" s="45"/>
      <c r="UGW1005" s="45"/>
      <c r="UGX1005" s="45"/>
      <c r="UGY1005" s="45"/>
      <c r="UGZ1005" s="45"/>
      <c r="UHA1005" s="45"/>
      <c r="UHB1005" s="45"/>
      <c r="UHC1005" s="45"/>
      <c r="UHD1005" s="45"/>
      <c r="UHE1005" s="45"/>
      <c r="UHF1005" s="45"/>
      <c r="UHG1005" s="45"/>
      <c r="UHH1005" s="45"/>
      <c r="UHI1005" s="45"/>
      <c r="UHJ1005" s="45"/>
      <c r="UHK1005" s="45"/>
      <c r="UHL1005" s="45"/>
      <c r="UHM1005" s="45"/>
      <c r="UHN1005" s="45"/>
      <c r="UHO1005" s="45"/>
      <c r="UHP1005" s="45"/>
      <c r="UHQ1005" s="45"/>
      <c r="UHR1005" s="45"/>
      <c r="UHS1005" s="45"/>
      <c r="UHT1005" s="45"/>
      <c r="UHU1005" s="45"/>
      <c r="UHV1005" s="45"/>
      <c r="UHW1005" s="45"/>
      <c r="UHX1005" s="45"/>
      <c r="UHY1005" s="45"/>
      <c r="UHZ1005" s="45"/>
      <c r="UIA1005" s="45"/>
      <c r="UIB1005" s="45"/>
      <c r="UIC1005" s="45"/>
      <c r="UID1005" s="45"/>
      <c r="UIE1005" s="45"/>
      <c r="UIF1005" s="45"/>
      <c r="UIG1005" s="45"/>
      <c r="UIH1005" s="45"/>
      <c r="UII1005" s="45"/>
      <c r="UIJ1005" s="45"/>
      <c r="UIK1005" s="45"/>
      <c r="UIL1005" s="45"/>
      <c r="UIM1005" s="45"/>
      <c r="UIN1005" s="45"/>
      <c r="UIO1005" s="45"/>
      <c r="UIP1005" s="45"/>
      <c r="UIQ1005" s="45"/>
      <c r="UIR1005" s="45"/>
      <c r="UIS1005" s="45"/>
      <c r="UIT1005" s="45"/>
      <c r="UIU1005" s="45"/>
      <c r="UIV1005" s="45"/>
      <c r="UIW1005" s="45"/>
      <c r="UIX1005" s="45"/>
      <c r="UIY1005" s="45"/>
      <c r="UIZ1005" s="45"/>
      <c r="UJA1005" s="45"/>
      <c r="UJB1005" s="45"/>
      <c r="UJC1005" s="45"/>
      <c r="UJD1005" s="45"/>
      <c r="UJE1005" s="45"/>
      <c r="UJF1005" s="45"/>
      <c r="UJG1005" s="45"/>
      <c r="UJH1005" s="45"/>
      <c r="UJI1005" s="45"/>
      <c r="UJJ1005" s="45"/>
      <c r="UJK1005" s="45"/>
      <c r="UJL1005" s="45"/>
      <c r="UJM1005" s="45"/>
      <c r="UJN1005" s="45"/>
      <c r="UJO1005" s="45"/>
      <c r="UJP1005" s="45"/>
      <c r="UJQ1005" s="45"/>
      <c r="UJR1005" s="45"/>
      <c r="UJS1005" s="45"/>
      <c r="UJT1005" s="45"/>
      <c r="UJU1005" s="45"/>
      <c r="UJV1005" s="45"/>
      <c r="UJW1005" s="45"/>
      <c r="UJX1005" s="45"/>
      <c r="UJY1005" s="45"/>
      <c r="UJZ1005" s="45"/>
      <c r="UKA1005" s="45"/>
      <c r="UKB1005" s="45"/>
      <c r="UKC1005" s="45"/>
      <c r="UKD1005" s="45"/>
      <c r="UKE1005" s="45"/>
      <c r="UKF1005" s="45"/>
      <c r="UKG1005" s="45"/>
      <c r="UKH1005" s="45"/>
      <c r="UKI1005" s="45"/>
      <c r="UKJ1005" s="45"/>
      <c r="UKK1005" s="45"/>
      <c r="UKL1005" s="45"/>
      <c r="UKM1005" s="45"/>
      <c r="UKN1005" s="45"/>
      <c r="UKO1005" s="45"/>
      <c r="UKP1005" s="45"/>
      <c r="UKQ1005" s="45"/>
      <c r="UKR1005" s="45"/>
      <c r="UKS1005" s="45"/>
      <c r="UKT1005" s="45"/>
      <c r="UKU1005" s="45"/>
      <c r="UKV1005" s="45"/>
      <c r="UKW1005" s="45"/>
      <c r="UKX1005" s="45"/>
      <c r="UKY1005" s="45"/>
      <c r="UKZ1005" s="45"/>
      <c r="ULA1005" s="45"/>
      <c r="ULB1005" s="45"/>
      <c r="ULC1005" s="45"/>
      <c r="ULD1005" s="45"/>
      <c r="ULE1005" s="45"/>
      <c r="ULF1005" s="45"/>
      <c r="ULG1005" s="45"/>
      <c r="ULH1005" s="45"/>
      <c r="ULI1005" s="45"/>
      <c r="ULJ1005" s="45"/>
      <c r="ULK1005" s="45"/>
      <c r="ULL1005" s="45"/>
      <c r="ULM1005" s="45"/>
      <c r="ULN1005" s="45"/>
      <c r="ULO1005" s="45"/>
      <c r="ULP1005" s="45"/>
      <c r="ULQ1005" s="45"/>
      <c r="ULR1005" s="45"/>
      <c r="ULS1005" s="45"/>
      <c r="ULT1005" s="45"/>
      <c r="ULU1005" s="45"/>
      <c r="ULV1005" s="45"/>
      <c r="ULW1005" s="45"/>
      <c r="ULX1005" s="45"/>
      <c r="ULY1005" s="45"/>
      <c r="ULZ1005" s="45"/>
      <c r="UMA1005" s="45"/>
      <c r="UMB1005" s="45"/>
      <c r="UMC1005" s="45"/>
      <c r="UMD1005" s="45"/>
      <c r="UME1005" s="45"/>
      <c r="UMF1005" s="45"/>
      <c r="UMG1005" s="45"/>
      <c r="UMH1005" s="45"/>
      <c r="UMI1005" s="45"/>
      <c r="UMJ1005" s="45"/>
      <c r="UMK1005" s="45"/>
      <c r="UML1005" s="45"/>
      <c r="UMM1005" s="45"/>
      <c r="UMN1005" s="45"/>
      <c r="UMO1005" s="45"/>
      <c r="UMP1005" s="45"/>
      <c r="UMQ1005" s="45"/>
      <c r="UMR1005" s="45"/>
      <c r="UMS1005" s="45"/>
      <c r="UMT1005" s="45"/>
      <c r="UMU1005" s="45"/>
      <c r="UMV1005" s="45"/>
      <c r="UMW1005" s="45"/>
      <c r="UMX1005" s="45"/>
      <c r="UMY1005" s="45"/>
      <c r="UMZ1005" s="45"/>
      <c r="UNA1005" s="45"/>
      <c r="UNB1005" s="45"/>
      <c r="UNC1005" s="45"/>
      <c r="UND1005" s="45"/>
      <c r="UNE1005" s="45"/>
      <c r="UNF1005" s="45"/>
      <c r="UNG1005" s="45"/>
      <c r="UNH1005" s="45"/>
      <c r="UNI1005" s="45"/>
      <c r="UNJ1005" s="45"/>
      <c r="UNK1005" s="45"/>
      <c r="UNL1005" s="45"/>
      <c r="UNM1005" s="45"/>
      <c r="UNN1005" s="45"/>
      <c r="UNO1005" s="45"/>
      <c r="UNP1005" s="45"/>
      <c r="UNQ1005" s="45"/>
      <c r="UNR1005" s="45"/>
      <c r="UNS1005" s="45"/>
      <c r="UNT1005" s="45"/>
      <c r="UNU1005" s="45"/>
      <c r="UNV1005" s="45"/>
      <c r="UNW1005" s="45"/>
      <c r="UNX1005" s="45"/>
      <c r="UNY1005" s="45"/>
      <c r="UNZ1005" s="45"/>
      <c r="UOA1005" s="45"/>
      <c r="UOB1005" s="45"/>
      <c r="UOC1005" s="45"/>
      <c r="UOD1005" s="45"/>
      <c r="UOE1005" s="45"/>
      <c r="UOF1005" s="45"/>
      <c r="UOG1005" s="45"/>
      <c r="UOH1005" s="45"/>
      <c r="UOI1005" s="45"/>
      <c r="UOJ1005" s="45"/>
      <c r="UOK1005" s="45"/>
      <c r="UOL1005" s="45"/>
      <c r="UOM1005" s="45"/>
      <c r="UON1005" s="45"/>
      <c r="UOO1005" s="45"/>
      <c r="UOP1005" s="45"/>
      <c r="UOQ1005" s="45"/>
      <c r="UOR1005" s="45"/>
      <c r="UOS1005" s="45"/>
      <c r="UOT1005" s="45"/>
      <c r="UOU1005" s="45"/>
      <c r="UOV1005" s="45"/>
      <c r="UOW1005" s="45"/>
      <c r="UOX1005" s="45"/>
      <c r="UOY1005" s="45"/>
      <c r="UOZ1005" s="45"/>
      <c r="UPA1005" s="45"/>
      <c r="UPB1005" s="45"/>
      <c r="UPC1005" s="45"/>
      <c r="UPD1005" s="45"/>
      <c r="UPE1005" s="45"/>
      <c r="UPF1005" s="45"/>
      <c r="UPG1005" s="45"/>
      <c r="UPH1005" s="45"/>
      <c r="UPI1005" s="45"/>
      <c r="UPJ1005" s="45"/>
      <c r="UPK1005" s="45"/>
      <c r="UPL1005" s="45"/>
      <c r="UPM1005" s="45"/>
      <c r="UPN1005" s="45"/>
      <c r="UPO1005" s="45"/>
      <c r="UPP1005" s="45"/>
      <c r="UPQ1005" s="45"/>
      <c r="UPR1005" s="45"/>
      <c r="UPS1005" s="45"/>
      <c r="UPT1005" s="45"/>
      <c r="UPU1005" s="45"/>
      <c r="UPV1005" s="45"/>
      <c r="UPW1005" s="45"/>
      <c r="UPX1005" s="45"/>
      <c r="UPY1005" s="45"/>
      <c r="UPZ1005" s="45"/>
      <c r="UQA1005" s="45"/>
      <c r="UQB1005" s="45"/>
      <c r="UQC1005" s="45"/>
      <c r="UQD1005" s="45"/>
      <c r="UQE1005" s="45"/>
      <c r="UQF1005" s="45"/>
      <c r="UQG1005" s="45"/>
      <c r="UQH1005" s="45"/>
      <c r="UQI1005" s="45"/>
      <c r="UQJ1005" s="45"/>
      <c r="UQK1005" s="45"/>
      <c r="UQL1005" s="45"/>
      <c r="UQM1005" s="45"/>
      <c r="UQN1005" s="45"/>
      <c r="UQO1005" s="45"/>
      <c r="UQP1005" s="45"/>
      <c r="UQQ1005" s="45"/>
      <c r="UQR1005" s="45"/>
      <c r="UQS1005" s="45"/>
      <c r="UQT1005" s="45"/>
      <c r="UQU1005" s="45"/>
      <c r="UQV1005" s="45"/>
      <c r="UQW1005" s="45"/>
      <c r="UQX1005" s="45"/>
      <c r="UQY1005" s="45"/>
      <c r="UQZ1005" s="45"/>
      <c r="URA1005" s="45"/>
      <c r="URB1005" s="45"/>
      <c r="URC1005" s="45"/>
      <c r="URD1005" s="45"/>
      <c r="URE1005" s="45"/>
      <c r="URF1005" s="45"/>
      <c r="URG1005" s="45"/>
      <c r="URH1005" s="45"/>
      <c r="URI1005" s="45"/>
      <c r="URJ1005" s="45"/>
      <c r="URK1005" s="45"/>
      <c r="URL1005" s="45"/>
      <c r="URM1005" s="45"/>
      <c r="URN1005" s="45"/>
      <c r="URO1005" s="45"/>
      <c r="URP1005" s="45"/>
      <c r="URQ1005" s="45"/>
      <c r="URR1005" s="45"/>
      <c r="URS1005" s="45"/>
      <c r="URT1005" s="45"/>
      <c r="URU1005" s="45"/>
      <c r="URV1005" s="45"/>
      <c r="URW1005" s="45"/>
      <c r="URX1005" s="45"/>
      <c r="URY1005" s="45"/>
      <c r="URZ1005" s="45"/>
      <c r="USA1005" s="45"/>
      <c r="USB1005" s="45"/>
      <c r="USC1005" s="45"/>
      <c r="USD1005" s="45"/>
      <c r="USE1005" s="45"/>
      <c r="USF1005" s="45"/>
      <c r="USG1005" s="45"/>
      <c r="USH1005" s="45"/>
      <c r="USI1005" s="45"/>
      <c r="USJ1005" s="45"/>
      <c r="USK1005" s="45"/>
      <c r="USL1005" s="45"/>
      <c r="USM1005" s="45"/>
      <c r="USN1005" s="45"/>
      <c r="USO1005" s="45"/>
      <c r="USP1005" s="45"/>
      <c r="USQ1005" s="45"/>
      <c r="USR1005" s="45"/>
      <c r="USS1005" s="45"/>
      <c r="UST1005" s="45"/>
      <c r="USU1005" s="45"/>
      <c r="USV1005" s="45"/>
      <c r="USW1005" s="45"/>
      <c r="USX1005" s="45"/>
      <c r="USY1005" s="45"/>
      <c r="USZ1005" s="45"/>
      <c r="UTA1005" s="45"/>
      <c r="UTB1005" s="45"/>
      <c r="UTC1005" s="45"/>
      <c r="UTD1005" s="45"/>
      <c r="UTE1005" s="45"/>
      <c r="UTF1005" s="45"/>
      <c r="UTG1005" s="45"/>
      <c r="UTH1005" s="45"/>
      <c r="UTI1005" s="45"/>
      <c r="UTJ1005" s="45"/>
      <c r="UTK1005" s="45"/>
      <c r="UTL1005" s="45"/>
      <c r="UTM1005" s="45"/>
      <c r="UTN1005" s="45"/>
      <c r="UTO1005" s="45"/>
      <c r="UTP1005" s="45"/>
      <c r="UTQ1005" s="45"/>
      <c r="UTR1005" s="45"/>
      <c r="UTS1005" s="45"/>
      <c r="UTT1005" s="45"/>
      <c r="UTU1005" s="45"/>
      <c r="UTV1005" s="45"/>
      <c r="UTW1005" s="45"/>
      <c r="UTX1005" s="45"/>
      <c r="UTY1005" s="45"/>
      <c r="UTZ1005" s="45"/>
      <c r="UUA1005" s="45"/>
      <c r="UUB1005" s="45"/>
      <c r="UUC1005" s="45"/>
      <c r="UUD1005" s="45"/>
      <c r="UUE1005" s="45"/>
      <c r="UUF1005" s="45"/>
      <c r="UUG1005" s="45"/>
      <c r="UUH1005" s="45"/>
      <c r="UUI1005" s="45"/>
      <c r="UUJ1005" s="45"/>
      <c r="UUK1005" s="45"/>
      <c r="UUL1005" s="45"/>
      <c r="UUM1005" s="45"/>
      <c r="UUN1005" s="45"/>
      <c r="UUO1005" s="45"/>
      <c r="UUP1005" s="45"/>
      <c r="UUQ1005" s="45"/>
      <c r="UUR1005" s="45"/>
      <c r="UUS1005" s="45"/>
      <c r="UUT1005" s="45"/>
      <c r="UUU1005" s="45"/>
      <c r="UUV1005" s="45"/>
      <c r="UUW1005" s="45"/>
      <c r="UUX1005" s="45"/>
      <c r="UUY1005" s="45"/>
      <c r="UUZ1005" s="45"/>
      <c r="UVA1005" s="45"/>
      <c r="UVB1005" s="45"/>
      <c r="UVC1005" s="45"/>
      <c r="UVD1005" s="45"/>
      <c r="UVE1005" s="45"/>
      <c r="UVF1005" s="45"/>
      <c r="UVG1005" s="45"/>
      <c r="UVH1005" s="45"/>
      <c r="UVI1005" s="45"/>
      <c r="UVJ1005" s="45"/>
      <c r="UVK1005" s="45"/>
      <c r="UVL1005" s="45"/>
      <c r="UVM1005" s="45"/>
      <c r="UVN1005" s="45"/>
      <c r="UVO1005" s="45"/>
      <c r="UVP1005" s="45"/>
      <c r="UVQ1005" s="45"/>
      <c r="UVR1005" s="45"/>
      <c r="UVS1005" s="45"/>
      <c r="UVT1005" s="45"/>
      <c r="UVU1005" s="45"/>
      <c r="UVV1005" s="45"/>
      <c r="UVW1005" s="45"/>
      <c r="UVX1005" s="45"/>
      <c r="UVY1005" s="45"/>
      <c r="UVZ1005" s="45"/>
      <c r="UWA1005" s="45"/>
      <c r="UWB1005" s="45"/>
      <c r="UWC1005" s="45"/>
      <c r="UWD1005" s="45"/>
      <c r="UWE1005" s="45"/>
      <c r="UWF1005" s="45"/>
      <c r="UWG1005" s="45"/>
      <c r="UWH1005" s="45"/>
      <c r="UWI1005" s="45"/>
      <c r="UWJ1005" s="45"/>
      <c r="UWK1005" s="45"/>
      <c r="UWL1005" s="45"/>
      <c r="UWM1005" s="45"/>
      <c r="UWN1005" s="45"/>
      <c r="UWO1005" s="45"/>
      <c r="UWP1005" s="45"/>
      <c r="UWQ1005" s="45"/>
      <c r="UWR1005" s="45"/>
      <c r="UWS1005" s="45"/>
      <c r="UWT1005" s="45"/>
      <c r="UWU1005" s="45"/>
      <c r="UWV1005" s="45"/>
      <c r="UWW1005" s="45"/>
      <c r="UWX1005" s="45"/>
      <c r="UWY1005" s="45"/>
      <c r="UWZ1005" s="45"/>
      <c r="UXA1005" s="45"/>
      <c r="UXB1005" s="45"/>
      <c r="UXC1005" s="45"/>
      <c r="UXD1005" s="45"/>
      <c r="UXE1005" s="45"/>
      <c r="UXF1005" s="45"/>
      <c r="UXG1005" s="45"/>
      <c r="UXH1005" s="45"/>
      <c r="UXI1005" s="45"/>
      <c r="UXJ1005" s="45"/>
      <c r="UXK1005" s="45"/>
      <c r="UXL1005" s="45"/>
      <c r="UXM1005" s="45"/>
      <c r="UXN1005" s="45"/>
      <c r="UXO1005" s="45"/>
      <c r="UXP1005" s="45"/>
      <c r="UXQ1005" s="45"/>
      <c r="UXR1005" s="45"/>
      <c r="UXS1005" s="45"/>
      <c r="UXT1005" s="45"/>
      <c r="UXU1005" s="45"/>
      <c r="UXV1005" s="45"/>
      <c r="UXW1005" s="45"/>
      <c r="UXX1005" s="45"/>
      <c r="UXY1005" s="45"/>
      <c r="UXZ1005" s="45"/>
      <c r="UYA1005" s="45"/>
      <c r="UYB1005" s="45"/>
      <c r="UYC1005" s="45"/>
      <c r="UYD1005" s="45"/>
      <c r="UYE1005" s="45"/>
      <c r="UYF1005" s="45"/>
      <c r="UYG1005" s="45"/>
      <c r="UYH1005" s="45"/>
      <c r="UYI1005" s="45"/>
      <c r="UYJ1005" s="45"/>
      <c r="UYK1005" s="45"/>
      <c r="UYL1005" s="45"/>
      <c r="UYM1005" s="45"/>
      <c r="UYN1005" s="45"/>
      <c r="UYO1005" s="45"/>
      <c r="UYP1005" s="45"/>
      <c r="UYQ1005" s="45"/>
      <c r="UYR1005" s="45"/>
      <c r="UYS1005" s="45"/>
      <c r="UYT1005" s="45"/>
      <c r="UYU1005" s="45"/>
      <c r="UYV1005" s="45"/>
      <c r="UYW1005" s="45"/>
      <c r="UYX1005" s="45"/>
      <c r="UYY1005" s="45"/>
      <c r="UYZ1005" s="45"/>
      <c r="UZA1005" s="45"/>
      <c r="UZB1005" s="45"/>
      <c r="UZC1005" s="45"/>
      <c r="UZD1005" s="45"/>
      <c r="UZE1005" s="45"/>
      <c r="UZF1005" s="45"/>
      <c r="UZG1005" s="45"/>
      <c r="UZH1005" s="45"/>
      <c r="UZI1005" s="45"/>
      <c r="UZJ1005" s="45"/>
      <c r="UZK1005" s="45"/>
      <c r="UZL1005" s="45"/>
      <c r="UZM1005" s="45"/>
      <c r="UZN1005" s="45"/>
      <c r="UZO1005" s="45"/>
      <c r="UZP1005" s="45"/>
      <c r="UZQ1005" s="45"/>
      <c r="UZR1005" s="45"/>
      <c r="UZS1005" s="45"/>
      <c r="UZT1005" s="45"/>
      <c r="UZU1005" s="45"/>
      <c r="UZV1005" s="45"/>
      <c r="UZW1005" s="45"/>
      <c r="UZX1005" s="45"/>
      <c r="UZY1005" s="45"/>
      <c r="UZZ1005" s="45"/>
      <c r="VAA1005" s="45"/>
      <c r="VAB1005" s="45"/>
      <c r="VAC1005" s="45"/>
      <c r="VAD1005" s="45"/>
      <c r="VAE1005" s="45"/>
      <c r="VAF1005" s="45"/>
      <c r="VAG1005" s="45"/>
      <c r="VAH1005" s="45"/>
      <c r="VAI1005" s="45"/>
      <c r="VAJ1005" s="45"/>
      <c r="VAK1005" s="45"/>
      <c r="VAL1005" s="45"/>
      <c r="VAM1005" s="45"/>
      <c r="VAN1005" s="45"/>
      <c r="VAO1005" s="45"/>
      <c r="VAP1005" s="45"/>
      <c r="VAQ1005" s="45"/>
      <c r="VAR1005" s="45"/>
      <c r="VAS1005" s="45"/>
      <c r="VAT1005" s="45"/>
      <c r="VAU1005" s="45"/>
      <c r="VAV1005" s="45"/>
      <c r="VAW1005" s="45"/>
      <c r="VAX1005" s="45"/>
      <c r="VAY1005" s="45"/>
      <c r="VAZ1005" s="45"/>
      <c r="VBA1005" s="45"/>
      <c r="VBB1005" s="45"/>
      <c r="VBC1005" s="45"/>
      <c r="VBD1005" s="45"/>
      <c r="VBE1005" s="45"/>
      <c r="VBF1005" s="45"/>
      <c r="VBG1005" s="45"/>
      <c r="VBH1005" s="45"/>
      <c r="VBI1005" s="45"/>
      <c r="VBJ1005" s="45"/>
      <c r="VBK1005" s="45"/>
      <c r="VBL1005" s="45"/>
      <c r="VBM1005" s="45"/>
      <c r="VBN1005" s="45"/>
      <c r="VBO1005" s="45"/>
      <c r="VBP1005" s="45"/>
      <c r="VBQ1005" s="45"/>
      <c r="VBR1005" s="45"/>
      <c r="VBS1005" s="45"/>
      <c r="VBT1005" s="45"/>
      <c r="VBU1005" s="45"/>
      <c r="VBV1005" s="45"/>
      <c r="VBW1005" s="45"/>
      <c r="VBX1005" s="45"/>
      <c r="VBY1005" s="45"/>
      <c r="VBZ1005" s="45"/>
      <c r="VCA1005" s="45"/>
      <c r="VCB1005" s="45"/>
      <c r="VCC1005" s="45"/>
      <c r="VCD1005" s="45"/>
      <c r="VCE1005" s="45"/>
      <c r="VCF1005" s="45"/>
      <c r="VCG1005" s="45"/>
      <c r="VCH1005" s="45"/>
      <c r="VCI1005" s="45"/>
      <c r="VCJ1005" s="45"/>
      <c r="VCK1005" s="45"/>
      <c r="VCL1005" s="45"/>
      <c r="VCM1005" s="45"/>
      <c r="VCN1005" s="45"/>
      <c r="VCO1005" s="45"/>
      <c r="VCP1005" s="45"/>
      <c r="VCQ1005" s="45"/>
      <c r="VCR1005" s="45"/>
      <c r="VCS1005" s="45"/>
      <c r="VCT1005" s="45"/>
      <c r="VCU1005" s="45"/>
      <c r="VCV1005" s="45"/>
      <c r="VCW1005" s="45"/>
      <c r="VCX1005" s="45"/>
      <c r="VCY1005" s="45"/>
      <c r="VCZ1005" s="45"/>
      <c r="VDA1005" s="45"/>
      <c r="VDB1005" s="45"/>
      <c r="VDC1005" s="45"/>
      <c r="VDD1005" s="45"/>
      <c r="VDE1005" s="45"/>
      <c r="VDF1005" s="45"/>
      <c r="VDG1005" s="45"/>
      <c r="VDH1005" s="45"/>
      <c r="VDI1005" s="45"/>
      <c r="VDJ1005" s="45"/>
      <c r="VDK1005" s="45"/>
      <c r="VDL1005" s="45"/>
      <c r="VDM1005" s="45"/>
      <c r="VDN1005" s="45"/>
      <c r="VDO1005" s="45"/>
      <c r="VDP1005" s="45"/>
      <c r="VDQ1005" s="45"/>
      <c r="VDR1005" s="45"/>
      <c r="VDS1005" s="45"/>
      <c r="VDT1005" s="45"/>
      <c r="VDU1005" s="45"/>
      <c r="VDV1005" s="45"/>
      <c r="VDW1005" s="45"/>
      <c r="VDX1005" s="45"/>
      <c r="VDY1005" s="45"/>
      <c r="VDZ1005" s="45"/>
      <c r="VEA1005" s="45"/>
      <c r="VEB1005" s="45"/>
      <c r="VEC1005" s="45"/>
      <c r="VED1005" s="45"/>
      <c r="VEE1005" s="45"/>
      <c r="VEF1005" s="45"/>
      <c r="VEG1005" s="45"/>
      <c r="VEH1005" s="45"/>
      <c r="VEI1005" s="45"/>
      <c r="VEJ1005" s="45"/>
      <c r="VEK1005" s="45"/>
      <c r="VEL1005" s="45"/>
      <c r="VEM1005" s="45"/>
      <c r="VEN1005" s="45"/>
      <c r="VEO1005" s="45"/>
      <c r="VEP1005" s="45"/>
      <c r="VEQ1005" s="45"/>
      <c r="VER1005" s="45"/>
      <c r="VES1005" s="45"/>
      <c r="VET1005" s="45"/>
      <c r="VEU1005" s="45"/>
      <c r="VEV1005" s="45"/>
      <c r="VEW1005" s="45"/>
      <c r="VEX1005" s="45"/>
      <c r="VEY1005" s="45"/>
      <c r="VEZ1005" s="45"/>
      <c r="VFA1005" s="45"/>
      <c r="VFB1005" s="45"/>
      <c r="VFC1005" s="45"/>
      <c r="VFD1005" s="45"/>
      <c r="VFE1005" s="45"/>
      <c r="VFF1005" s="45"/>
      <c r="VFG1005" s="45"/>
      <c r="VFH1005" s="45"/>
      <c r="VFI1005" s="45"/>
      <c r="VFJ1005" s="45"/>
      <c r="VFK1005" s="45"/>
      <c r="VFL1005" s="45"/>
      <c r="VFM1005" s="45"/>
      <c r="VFN1005" s="45"/>
      <c r="VFO1005" s="45"/>
      <c r="VFP1005" s="45"/>
      <c r="VFQ1005" s="45"/>
      <c r="VFR1005" s="45"/>
      <c r="VFS1005" s="45"/>
      <c r="VFT1005" s="45"/>
      <c r="VFU1005" s="45"/>
      <c r="VFV1005" s="45"/>
      <c r="VFW1005" s="45"/>
      <c r="VFX1005" s="45"/>
      <c r="VFY1005" s="45"/>
      <c r="VFZ1005" s="45"/>
      <c r="VGA1005" s="45"/>
      <c r="VGB1005" s="45"/>
      <c r="VGC1005" s="45"/>
      <c r="VGD1005" s="45"/>
      <c r="VGE1005" s="45"/>
      <c r="VGF1005" s="45"/>
      <c r="VGG1005" s="45"/>
      <c r="VGH1005" s="45"/>
      <c r="VGI1005" s="45"/>
      <c r="VGJ1005" s="45"/>
      <c r="VGK1005" s="45"/>
      <c r="VGL1005" s="45"/>
      <c r="VGM1005" s="45"/>
      <c r="VGN1005" s="45"/>
      <c r="VGO1005" s="45"/>
      <c r="VGP1005" s="45"/>
      <c r="VGQ1005" s="45"/>
      <c r="VGR1005" s="45"/>
      <c r="VGS1005" s="45"/>
      <c r="VGT1005" s="45"/>
      <c r="VGU1005" s="45"/>
      <c r="VGV1005" s="45"/>
      <c r="VGW1005" s="45"/>
      <c r="VGX1005" s="45"/>
      <c r="VGY1005" s="45"/>
      <c r="VGZ1005" s="45"/>
      <c r="VHA1005" s="45"/>
      <c r="VHB1005" s="45"/>
      <c r="VHC1005" s="45"/>
      <c r="VHD1005" s="45"/>
      <c r="VHE1005" s="45"/>
      <c r="VHF1005" s="45"/>
      <c r="VHG1005" s="45"/>
      <c r="VHH1005" s="45"/>
      <c r="VHI1005" s="45"/>
      <c r="VHJ1005" s="45"/>
      <c r="VHK1005" s="45"/>
      <c r="VHL1005" s="45"/>
      <c r="VHM1005" s="45"/>
      <c r="VHN1005" s="45"/>
      <c r="VHO1005" s="45"/>
      <c r="VHP1005" s="45"/>
      <c r="VHQ1005" s="45"/>
      <c r="VHR1005" s="45"/>
      <c r="VHS1005" s="45"/>
      <c r="VHT1005" s="45"/>
      <c r="VHU1005" s="45"/>
      <c r="VHV1005" s="45"/>
      <c r="VHW1005" s="45"/>
      <c r="VHX1005" s="45"/>
      <c r="VHY1005" s="45"/>
      <c r="VHZ1005" s="45"/>
      <c r="VIA1005" s="45"/>
      <c r="VIB1005" s="45"/>
      <c r="VIC1005" s="45"/>
      <c r="VID1005" s="45"/>
      <c r="VIE1005" s="45"/>
      <c r="VIF1005" s="45"/>
      <c r="VIG1005" s="45"/>
      <c r="VIH1005" s="45"/>
      <c r="VII1005" s="45"/>
      <c r="VIJ1005" s="45"/>
      <c r="VIK1005" s="45"/>
      <c r="VIL1005" s="45"/>
      <c r="VIM1005" s="45"/>
      <c r="VIN1005" s="45"/>
      <c r="VIO1005" s="45"/>
      <c r="VIP1005" s="45"/>
      <c r="VIQ1005" s="45"/>
      <c r="VIR1005" s="45"/>
      <c r="VIS1005" s="45"/>
      <c r="VIT1005" s="45"/>
      <c r="VIU1005" s="45"/>
      <c r="VIV1005" s="45"/>
      <c r="VIW1005" s="45"/>
      <c r="VIX1005" s="45"/>
      <c r="VIY1005" s="45"/>
      <c r="VIZ1005" s="45"/>
      <c r="VJA1005" s="45"/>
      <c r="VJB1005" s="45"/>
      <c r="VJC1005" s="45"/>
      <c r="VJD1005" s="45"/>
      <c r="VJE1005" s="45"/>
      <c r="VJF1005" s="45"/>
      <c r="VJG1005" s="45"/>
      <c r="VJH1005" s="45"/>
      <c r="VJI1005" s="45"/>
      <c r="VJJ1005" s="45"/>
      <c r="VJK1005" s="45"/>
      <c r="VJL1005" s="45"/>
      <c r="VJM1005" s="45"/>
      <c r="VJN1005" s="45"/>
      <c r="VJO1005" s="45"/>
      <c r="VJP1005" s="45"/>
      <c r="VJQ1005" s="45"/>
      <c r="VJR1005" s="45"/>
      <c r="VJS1005" s="45"/>
      <c r="VJT1005" s="45"/>
      <c r="VJU1005" s="45"/>
      <c r="VJV1005" s="45"/>
      <c r="VJW1005" s="45"/>
      <c r="VJX1005" s="45"/>
      <c r="VJY1005" s="45"/>
      <c r="VJZ1005" s="45"/>
      <c r="VKA1005" s="45"/>
      <c r="VKB1005" s="45"/>
      <c r="VKC1005" s="45"/>
      <c r="VKD1005" s="45"/>
      <c r="VKE1005" s="45"/>
      <c r="VKF1005" s="45"/>
      <c r="VKG1005" s="45"/>
      <c r="VKH1005" s="45"/>
      <c r="VKI1005" s="45"/>
      <c r="VKJ1005" s="45"/>
      <c r="VKK1005" s="45"/>
      <c r="VKL1005" s="45"/>
      <c r="VKM1005" s="45"/>
      <c r="VKN1005" s="45"/>
      <c r="VKO1005" s="45"/>
      <c r="VKP1005" s="45"/>
      <c r="VKQ1005" s="45"/>
      <c r="VKR1005" s="45"/>
      <c r="VKS1005" s="45"/>
      <c r="VKT1005" s="45"/>
      <c r="VKU1005" s="45"/>
      <c r="VKV1005" s="45"/>
      <c r="VKW1005" s="45"/>
      <c r="VKX1005" s="45"/>
      <c r="VKY1005" s="45"/>
      <c r="VKZ1005" s="45"/>
      <c r="VLA1005" s="45"/>
      <c r="VLB1005" s="45"/>
      <c r="VLC1005" s="45"/>
      <c r="VLD1005" s="45"/>
      <c r="VLE1005" s="45"/>
      <c r="VLF1005" s="45"/>
      <c r="VLG1005" s="45"/>
      <c r="VLH1005" s="45"/>
      <c r="VLI1005" s="45"/>
      <c r="VLJ1005" s="45"/>
      <c r="VLK1005" s="45"/>
      <c r="VLL1005" s="45"/>
      <c r="VLM1005" s="45"/>
      <c r="VLN1005" s="45"/>
      <c r="VLO1005" s="45"/>
      <c r="VLP1005" s="45"/>
      <c r="VLQ1005" s="45"/>
      <c r="VLR1005" s="45"/>
      <c r="VLS1005" s="45"/>
      <c r="VLT1005" s="45"/>
      <c r="VLU1005" s="45"/>
      <c r="VLV1005" s="45"/>
      <c r="VLW1005" s="45"/>
      <c r="VLX1005" s="45"/>
      <c r="VLY1005" s="45"/>
      <c r="VLZ1005" s="45"/>
      <c r="VMA1005" s="45"/>
      <c r="VMB1005" s="45"/>
      <c r="VMC1005" s="45"/>
      <c r="VMD1005" s="45"/>
      <c r="VME1005" s="45"/>
      <c r="VMF1005" s="45"/>
      <c r="VMG1005" s="45"/>
      <c r="VMH1005" s="45"/>
      <c r="VMI1005" s="45"/>
      <c r="VMJ1005" s="45"/>
      <c r="VMK1005" s="45"/>
      <c r="VML1005" s="45"/>
      <c r="VMM1005" s="45"/>
      <c r="VMN1005" s="45"/>
      <c r="VMO1005" s="45"/>
      <c r="VMP1005" s="45"/>
      <c r="VMQ1005" s="45"/>
      <c r="VMR1005" s="45"/>
      <c r="VMS1005" s="45"/>
      <c r="VMT1005" s="45"/>
      <c r="VMU1005" s="45"/>
      <c r="VMV1005" s="45"/>
      <c r="VMW1005" s="45"/>
      <c r="VMX1005" s="45"/>
      <c r="VMY1005" s="45"/>
      <c r="VMZ1005" s="45"/>
      <c r="VNA1005" s="45"/>
      <c r="VNB1005" s="45"/>
      <c r="VNC1005" s="45"/>
      <c r="VND1005" s="45"/>
      <c r="VNE1005" s="45"/>
      <c r="VNF1005" s="45"/>
      <c r="VNG1005" s="45"/>
      <c r="VNH1005" s="45"/>
      <c r="VNI1005" s="45"/>
      <c r="VNJ1005" s="45"/>
      <c r="VNK1005" s="45"/>
      <c r="VNL1005" s="45"/>
      <c r="VNM1005" s="45"/>
      <c r="VNN1005" s="45"/>
      <c r="VNO1005" s="45"/>
      <c r="VNP1005" s="45"/>
      <c r="VNQ1005" s="45"/>
      <c r="VNR1005" s="45"/>
      <c r="VNS1005" s="45"/>
      <c r="VNT1005" s="45"/>
      <c r="VNU1005" s="45"/>
      <c r="VNV1005" s="45"/>
      <c r="VNW1005" s="45"/>
      <c r="VNX1005" s="45"/>
      <c r="VNY1005" s="45"/>
      <c r="VNZ1005" s="45"/>
      <c r="VOA1005" s="45"/>
      <c r="VOB1005" s="45"/>
      <c r="VOC1005" s="45"/>
      <c r="VOD1005" s="45"/>
      <c r="VOE1005" s="45"/>
      <c r="VOF1005" s="45"/>
      <c r="VOG1005" s="45"/>
      <c r="VOH1005" s="45"/>
      <c r="VOI1005" s="45"/>
      <c r="VOJ1005" s="45"/>
      <c r="VOK1005" s="45"/>
      <c r="VOL1005" s="45"/>
      <c r="VOM1005" s="45"/>
      <c r="VON1005" s="45"/>
      <c r="VOO1005" s="45"/>
      <c r="VOP1005" s="45"/>
      <c r="VOQ1005" s="45"/>
      <c r="VOR1005" s="45"/>
      <c r="VOS1005" s="45"/>
      <c r="VOT1005" s="45"/>
      <c r="VOU1005" s="45"/>
      <c r="VOV1005" s="45"/>
      <c r="VOW1005" s="45"/>
      <c r="VOX1005" s="45"/>
      <c r="VOY1005" s="45"/>
      <c r="VOZ1005" s="45"/>
      <c r="VPA1005" s="45"/>
      <c r="VPB1005" s="45"/>
      <c r="VPC1005" s="45"/>
      <c r="VPD1005" s="45"/>
      <c r="VPE1005" s="45"/>
      <c r="VPF1005" s="45"/>
      <c r="VPG1005" s="45"/>
      <c r="VPH1005" s="45"/>
      <c r="VPI1005" s="45"/>
      <c r="VPJ1005" s="45"/>
      <c r="VPK1005" s="45"/>
      <c r="VPL1005" s="45"/>
      <c r="VPM1005" s="45"/>
      <c r="VPN1005" s="45"/>
      <c r="VPO1005" s="45"/>
      <c r="VPP1005" s="45"/>
      <c r="VPQ1005" s="45"/>
      <c r="VPR1005" s="45"/>
      <c r="VPS1005" s="45"/>
      <c r="VPT1005" s="45"/>
      <c r="VPU1005" s="45"/>
      <c r="VPV1005" s="45"/>
      <c r="VPW1005" s="45"/>
      <c r="VPX1005" s="45"/>
      <c r="VPY1005" s="45"/>
      <c r="VPZ1005" s="45"/>
      <c r="VQA1005" s="45"/>
      <c r="VQB1005" s="45"/>
      <c r="VQC1005" s="45"/>
      <c r="VQD1005" s="45"/>
      <c r="VQE1005" s="45"/>
      <c r="VQF1005" s="45"/>
      <c r="VQG1005" s="45"/>
      <c r="VQH1005" s="45"/>
      <c r="VQI1005" s="45"/>
      <c r="VQJ1005" s="45"/>
      <c r="VQK1005" s="45"/>
      <c r="VQL1005" s="45"/>
      <c r="VQM1005" s="45"/>
      <c r="VQN1005" s="45"/>
      <c r="VQO1005" s="45"/>
      <c r="VQP1005" s="45"/>
      <c r="VQQ1005" s="45"/>
      <c r="VQR1005" s="45"/>
      <c r="VQS1005" s="45"/>
      <c r="VQT1005" s="45"/>
      <c r="VQU1005" s="45"/>
      <c r="VQV1005" s="45"/>
      <c r="VQW1005" s="45"/>
      <c r="VQX1005" s="45"/>
      <c r="VQY1005" s="45"/>
      <c r="VQZ1005" s="45"/>
      <c r="VRA1005" s="45"/>
      <c r="VRB1005" s="45"/>
      <c r="VRC1005" s="45"/>
      <c r="VRD1005" s="45"/>
      <c r="VRE1005" s="45"/>
      <c r="VRF1005" s="45"/>
      <c r="VRG1005" s="45"/>
      <c r="VRH1005" s="45"/>
      <c r="VRI1005" s="45"/>
      <c r="VRJ1005" s="45"/>
      <c r="VRK1005" s="45"/>
      <c r="VRL1005" s="45"/>
      <c r="VRM1005" s="45"/>
      <c r="VRN1005" s="45"/>
      <c r="VRO1005" s="45"/>
      <c r="VRP1005" s="45"/>
      <c r="VRQ1005" s="45"/>
      <c r="VRR1005" s="45"/>
      <c r="VRS1005" s="45"/>
      <c r="VRT1005" s="45"/>
      <c r="VRU1005" s="45"/>
      <c r="VRV1005" s="45"/>
      <c r="VRW1005" s="45"/>
      <c r="VRX1005" s="45"/>
      <c r="VRY1005" s="45"/>
      <c r="VRZ1005" s="45"/>
      <c r="VSA1005" s="45"/>
      <c r="VSB1005" s="45"/>
      <c r="VSC1005" s="45"/>
      <c r="VSD1005" s="45"/>
      <c r="VSE1005" s="45"/>
      <c r="VSF1005" s="45"/>
      <c r="VSG1005" s="45"/>
      <c r="VSH1005" s="45"/>
      <c r="VSI1005" s="45"/>
      <c r="VSJ1005" s="45"/>
      <c r="VSK1005" s="45"/>
      <c r="VSL1005" s="45"/>
      <c r="VSM1005" s="45"/>
      <c r="VSN1005" s="45"/>
      <c r="VSO1005" s="45"/>
      <c r="VSP1005" s="45"/>
      <c r="VSQ1005" s="45"/>
      <c r="VSR1005" s="45"/>
      <c r="VSS1005" s="45"/>
      <c r="VST1005" s="45"/>
      <c r="VSU1005" s="45"/>
      <c r="VSV1005" s="45"/>
      <c r="VSW1005" s="45"/>
      <c r="VSX1005" s="45"/>
      <c r="VSY1005" s="45"/>
      <c r="VSZ1005" s="45"/>
      <c r="VTA1005" s="45"/>
      <c r="VTB1005" s="45"/>
      <c r="VTC1005" s="45"/>
      <c r="VTD1005" s="45"/>
      <c r="VTE1005" s="45"/>
      <c r="VTF1005" s="45"/>
      <c r="VTG1005" s="45"/>
      <c r="VTH1005" s="45"/>
      <c r="VTI1005" s="45"/>
      <c r="VTJ1005" s="45"/>
      <c r="VTK1005" s="45"/>
      <c r="VTL1005" s="45"/>
      <c r="VTM1005" s="45"/>
      <c r="VTN1005" s="45"/>
      <c r="VTO1005" s="45"/>
      <c r="VTP1005" s="45"/>
      <c r="VTQ1005" s="45"/>
      <c r="VTR1005" s="45"/>
      <c r="VTS1005" s="45"/>
      <c r="VTT1005" s="45"/>
      <c r="VTU1005" s="45"/>
      <c r="VTV1005" s="45"/>
      <c r="VTW1005" s="45"/>
      <c r="VTX1005" s="45"/>
      <c r="VTY1005" s="45"/>
      <c r="VTZ1005" s="45"/>
      <c r="VUA1005" s="45"/>
      <c r="VUB1005" s="45"/>
      <c r="VUC1005" s="45"/>
      <c r="VUD1005" s="45"/>
      <c r="VUE1005" s="45"/>
      <c r="VUF1005" s="45"/>
      <c r="VUG1005" s="45"/>
      <c r="VUH1005" s="45"/>
      <c r="VUI1005" s="45"/>
      <c r="VUJ1005" s="45"/>
      <c r="VUK1005" s="45"/>
      <c r="VUL1005" s="45"/>
      <c r="VUM1005" s="45"/>
      <c r="VUN1005" s="45"/>
      <c r="VUO1005" s="45"/>
      <c r="VUP1005" s="45"/>
      <c r="VUQ1005" s="45"/>
      <c r="VUR1005" s="45"/>
      <c r="VUS1005" s="45"/>
      <c r="VUT1005" s="45"/>
      <c r="VUU1005" s="45"/>
      <c r="VUV1005" s="45"/>
      <c r="VUW1005" s="45"/>
      <c r="VUX1005" s="45"/>
      <c r="VUY1005" s="45"/>
      <c r="VUZ1005" s="45"/>
      <c r="VVA1005" s="45"/>
      <c r="VVB1005" s="45"/>
      <c r="VVC1005" s="45"/>
      <c r="VVD1005" s="45"/>
      <c r="VVE1005" s="45"/>
      <c r="VVF1005" s="45"/>
      <c r="VVG1005" s="45"/>
      <c r="VVH1005" s="45"/>
      <c r="VVI1005" s="45"/>
      <c r="VVJ1005" s="45"/>
      <c r="VVK1005" s="45"/>
      <c r="VVL1005" s="45"/>
      <c r="VVM1005" s="45"/>
      <c r="VVN1005" s="45"/>
      <c r="VVO1005" s="45"/>
      <c r="VVP1005" s="45"/>
      <c r="VVQ1005" s="45"/>
      <c r="VVR1005" s="45"/>
      <c r="VVS1005" s="45"/>
      <c r="VVT1005" s="45"/>
      <c r="VVU1005" s="45"/>
      <c r="VVV1005" s="45"/>
      <c r="VVW1005" s="45"/>
      <c r="VVX1005" s="45"/>
      <c r="VVY1005" s="45"/>
      <c r="VVZ1005" s="45"/>
      <c r="VWA1005" s="45"/>
      <c r="VWB1005" s="45"/>
      <c r="VWC1005" s="45"/>
      <c r="VWD1005" s="45"/>
      <c r="VWE1005" s="45"/>
      <c r="VWF1005" s="45"/>
      <c r="VWG1005" s="45"/>
      <c r="VWH1005" s="45"/>
      <c r="VWI1005" s="45"/>
      <c r="VWJ1005" s="45"/>
      <c r="VWK1005" s="45"/>
      <c r="VWL1005" s="45"/>
      <c r="VWM1005" s="45"/>
      <c r="VWN1005" s="45"/>
      <c r="VWO1005" s="45"/>
      <c r="VWP1005" s="45"/>
      <c r="VWQ1005" s="45"/>
      <c r="VWR1005" s="45"/>
      <c r="VWS1005" s="45"/>
      <c r="VWT1005" s="45"/>
      <c r="VWU1005" s="45"/>
      <c r="VWV1005" s="45"/>
      <c r="VWW1005" s="45"/>
      <c r="VWX1005" s="45"/>
      <c r="VWY1005" s="45"/>
      <c r="VWZ1005" s="45"/>
      <c r="VXA1005" s="45"/>
      <c r="VXB1005" s="45"/>
      <c r="VXC1005" s="45"/>
      <c r="VXD1005" s="45"/>
      <c r="VXE1005" s="45"/>
      <c r="VXF1005" s="45"/>
      <c r="VXG1005" s="45"/>
      <c r="VXH1005" s="45"/>
      <c r="VXI1005" s="45"/>
      <c r="VXJ1005" s="45"/>
      <c r="VXK1005" s="45"/>
      <c r="VXL1005" s="45"/>
      <c r="VXM1005" s="45"/>
      <c r="VXN1005" s="45"/>
      <c r="VXO1005" s="45"/>
      <c r="VXP1005" s="45"/>
      <c r="VXQ1005" s="45"/>
      <c r="VXR1005" s="45"/>
      <c r="VXS1005" s="45"/>
      <c r="VXT1005" s="45"/>
      <c r="VXU1005" s="45"/>
      <c r="VXV1005" s="45"/>
      <c r="VXW1005" s="45"/>
      <c r="VXX1005" s="45"/>
      <c r="VXY1005" s="45"/>
      <c r="VXZ1005" s="45"/>
      <c r="VYA1005" s="45"/>
      <c r="VYB1005" s="45"/>
      <c r="VYC1005" s="45"/>
      <c r="VYD1005" s="45"/>
      <c r="VYE1005" s="45"/>
      <c r="VYF1005" s="45"/>
      <c r="VYG1005" s="45"/>
      <c r="VYH1005" s="45"/>
      <c r="VYI1005" s="45"/>
      <c r="VYJ1005" s="45"/>
      <c r="VYK1005" s="45"/>
      <c r="VYL1005" s="45"/>
      <c r="VYM1005" s="45"/>
      <c r="VYN1005" s="45"/>
      <c r="VYO1005" s="45"/>
      <c r="VYP1005" s="45"/>
      <c r="VYQ1005" s="45"/>
      <c r="VYR1005" s="45"/>
      <c r="VYS1005" s="45"/>
      <c r="VYT1005" s="45"/>
      <c r="VYU1005" s="45"/>
      <c r="VYV1005" s="45"/>
      <c r="VYW1005" s="45"/>
      <c r="VYX1005" s="45"/>
      <c r="VYY1005" s="45"/>
      <c r="VYZ1005" s="45"/>
      <c r="VZA1005" s="45"/>
      <c r="VZB1005" s="45"/>
      <c r="VZC1005" s="45"/>
      <c r="VZD1005" s="45"/>
      <c r="VZE1005" s="45"/>
      <c r="VZF1005" s="45"/>
      <c r="VZG1005" s="45"/>
      <c r="VZH1005" s="45"/>
      <c r="VZI1005" s="45"/>
      <c r="VZJ1005" s="45"/>
      <c r="VZK1005" s="45"/>
      <c r="VZL1005" s="45"/>
      <c r="VZM1005" s="45"/>
      <c r="VZN1005" s="45"/>
      <c r="VZO1005" s="45"/>
      <c r="VZP1005" s="45"/>
      <c r="VZQ1005" s="45"/>
      <c r="VZR1005" s="45"/>
      <c r="VZS1005" s="45"/>
      <c r="VZT1005" s="45"/>
      <c r="VZU1005" s="45"/>
      <c r="VZV1005" s="45"/>
      <c r="VZW1005" s="45"/>
      <c r="VZX1005" s="45"/>
      <c r="VZY1005" s="45"/>
      <c r="VZZ1005" s="45"/>
      <c r="WAA1005" s="45"/>
      <c r="WAB1005" s="45"/>
      <c r="WAC1005" s="45"/>
      <c r="WAD1005" s="45"/>
      <c r="WAE1005" s="45"/>
      <c r="WAF1005" s="45"/>
      <c r="WAG1005" s="45"/>
      <c r="WAH1005" s="45"/>
      <c r="WAI1005" s="45"/>
      <c r="WAJ1005" s="45"/>
      <c r="WAK1005" s="45"/>
      <c r="WAL1005" s="45"/>
      <c r="WAM1005" s="45"/>
      <c r="WAN1005" s="45"/>
      <c r="WAO1005" s="45"/>
      <c r="WAP1005" s="45"/>
      <c r="WAQ1005" s="45"/>
      <c r="WAR1005" s="45"/>
      <c r="WAS1005" s="45"/>
      <c r="WAT1005" s="45"/>
      <c r="WAU1005" s="45"/>
      <c r="WAV1005" s="45"/>
      <c r="WAW1005" s="45"/>
      <c r="WAX1005" s="45"/>
      <c r="WAY1005" s="45"/>
      <c r="WAZ1005" s="45"/>
      <c r="WBA1005" s="45"/>
      <c r="WBB1005" s="45"/>
      <c r="WBC1005" s="45"/>
      <c r="WBD1005" s="45"/>
      <c r="WBE1005" s="45"/>
      <c r="WBF1005" s="45"/>
      <c r="WBG1005" s="45"/>
      <c r="WBH1005" s="45"/>
      <c r="WBI1005" s="45"/>
      <c r="WBJ1005" s="45"/>
      <c r="WBK1005" s="45"/>
      <c r="WBL1005" s="45"/>
      <c r="WBM1005" s="45"/>
      <c r="WBN1005" s="45"/>
      <c r="WBO1005" s="45"/>
      <c r="WBP1005" s="45"/>
      <c r="WBQ1005" s="45"/>
      <c r="WBR1005" s="45"/>
      <c r="WBS1005" s="45"/>
      <c r="WBT1005" s="45"/>
      <c r="WBU1005" s="45"/>
      <c r="WBV1005" s="45"/>
      <c r="WBW1005" s="45"/>
      <c r="WBX1005" s="45"/>
      <c r="WBY1005" s="45"/>
      <c r="WBZ1005" s="45"/>
      <c r="WCA1005" s="45"/>
      <c r="WCB1005" s="45"/>
      <c r="WCC1005" s="45"/>
      <c r="WCD1005" s="45"/>
      <c r="WCE1005" s="45"/>
      <c r="WCF1005" s="45"/>
      <c r="WCG1005" s="45"/>
      <c r="WCH1005" s="45"/>
      <c r="WCI1005" s="45"/>
      <c r="WCJ1005" s="45"/>
      <c r="WCK1005" s="45"/>
      <c r="WCL1005" s="45"/>
      <c r="WCM1005" s="45"/>
      <c r="WCN1005" s="45"/>
      <c r="WCO1005" s="45"/>
      <c r="WCP1005" s="45"/>
      <c r="WCQ1005" s="45"/>
      <c r="WCR1005" s="45"/>
      <c r="WCS1005" s="45"/>
      <c r="WCT1005" s="45"/>
      <c r="WCU1005" s="45"/>
      <c r="WCV1005" s="45"/>
      <c r="WCW1005" s="45"/>
      <c r="WCX1005" s="45"/>
      <c r="WCY1005" s="45"/>
      <c r="WCZ1005" s="45"/>
      <c r="WDA1005" s="45"/>
      <c r="WDB1005" s="45"/>
      <c r="WDC1005" s="45"/>
      <c r="WDD1005" s="45"/>
      <c r="WDE1005" s="45"/>
      <c r="WDF1005" s="45"/>
      <c r="WDG1005" s="45"/>
      <c r="WDH1005" s="45"/>
      <c r="WDI1005" s="45"/>
      <c r="WDJ1005" s="45"/>
      <c r="WDK1005" s="45"/>
      <c r="WDL1005" s="45"/>
      <c r="WDM1005" s="45"/>
      <c r="WDN1005" s="45"/>
      <c r="WDO1005" s="45"/>
      <c r="WDP1005" s="45"/>
      <c r="WDQ1005" s="45"/>
      <c r="WDR1005" s="45"/>
      <c r="WDS1005" s="45"/>
      <c r="WDT1005" s="45"/>
      <c r="WDU1005" s="45"/>
      <c r="WDV1005" s="45"/>
      <c r="WDW1005" s="45"/>
      <c r="WDX1005" s="45"/>
      <c r="WDY1005" s="45"/>
      <c r="WDZ1005" s="45"/>
      <c r="WEA1005" s="45"/>
      <c r="WEB1005" s="45"/>
      <c r="WEC1005" s="45"/>
      <c r="WED1005" s="45"/>
      <c r="WEE1005" s="45"/>
      <c r="WEF1005" s="45"/>
      <c r="WEG1005" s="45"/>
      <c r="WEH1005" s="45"/>
      <c r="WEI1005" s="45"/>
      <c r="WEJ1005" s="45"/>
      <c r="WEK1005" s="45"/>
      <c r="WEL1005" s="45"/>
      <c r="WEM1005" s="45"/>
      <c r="WEN1005" s="45"/>
      <c r="WEO1005" s="45"/>
      <c r="WEP1005" s="45"/>
      <c r="WEQ1005" s="45"/>
      <c r="WER1005" s="45"/>
      <c r="WES1005" s="45"/>
      <c r="WET1005" s="45"/>
      <c r="WEU1005" s="45"/>
      <c r="WEV1005" s="45"/>
      <c r="WEW1005" s="45"/>
      <c r="WEX1005" s="45"/>
      <c r="WEY1005" s="45"/>
      <c r="WEZ1005" s="45"/>
      <c r="WFA1005" s="45"/>
      <c r="WFB1005" s="45"/>
      <c r="WFC1005" s="45"/>
      <c r="WFD1005" s="45"/>
      <c r="WFE1005" s="45"/>
      <c r="WFF1005" s="45"/>
      <c r="WFG1005" s="45"/>
      <c r="WFH1005" s="45"/>
      <c r="WFI1005" s="45"/>
      <c r="WFJ1005" s="45"/>
      <c r="WFK1005" s="45"/>
      <c r="WFL1005" s="45"/>
      <c r="WFM1005" s="45"/>
      <c r="WFN1005" s="45"/>
      <c r="WFO1005" s="45"/>
      <c r="WFP1005" s="45"/>
      <c r="WFQ1005" s="45"/>
      <c r="WFR1005" s="45"/>
      <c r="WFS1005" s="45"/>
      <c r="WFT1005" s="45"/>
      <c r="WFU1005" s="45"/>
      <c r="WFV1005" s="45"/>
      <c r="WFW1005" s="45"/>
      <c r="WFX1005" s="45"/>
      <c r="WFY1005" s="45"/>
      <c r="WFZ1005" s="45"/>
      <c r="WGA1005" s="45"/>
      <c r="WGB1005" s="45"/>
      <c r="WGC1005" s="45"/>
      <c r="WGD1005" s="45"/>
      <c r="WGE1005" s="45"/>
      <c r="WGF1005" s="45"/>
      <c r="WGG1005" s="45"/>
      <c r="WGH1005" s="45"/>
      <c r="WGI1005" s="45"/>
      <c r="WGJ1005" s="45"/>
      <c r="WGK1005" s="45"/>
      <c r="WGL1005" s="45"/>
      <c r="WGM1005" s="45"/>
      <c r="WGN1005" s="45"/>
      <c r="WGO1005" s="45"/>
      <c r="WGP1005" s="45"/>
      <c r="WGQ1005" s="45"/>
      <c r="WGR1005" s="45"/>
      <c r="WGS1005" s="45"/>
      <c r="WGT1005" s="45"/>
      <c r="WGU1005" s="45"/>
      <c r="WGV1005" s="45"/>
      <c r="WGW1005" s="45"/>
      <c r="WGX1005" s="45"/>
      <c r="WGY1005" s="45"/>
      <c r="WGZ1005" s="45"/>
      <c r="WHA1005" s="45"/>
      <c r="WHB1005" s="45"/>
      <c r="WHC1005" s="45"/>
      <c r="WHD1005" s="45"/>
      <c r="WHE1005" s="45"/>
      <c r="WHF1005" s="45"/>
      <c r="WHG1005" s="45"/>
      <c r="WHH1005" s="45"/>
      <c r="WHI1005" s="45"/>
      <c r="WHJ1005" s="45"/>
      <c r="WHK1005" s="45"/>
      <c r="WHL1005" s="45"/>
      <c r="WHM1005" s="45"/>
      <c r="WHN1005" s="45"/>
      <c r="WHO1005" s="45"/>
      <c r="WHP1005" s="45"/>
      <c r="WHQ1005" s="45"/>
      <c r="WHR1005" s="45"/>
      <c r="WHS1005" s="45"/>
      <c r="WHT1005" s="45"/>
      <c r="WHU1005" s="45"/>
      <c r="WHV1005" s="45"/>
      <c r="WHW1005" s="45"/>
      <c r="WHX1005" s="45"/>
      <c r="WHY1005" s="45"/>
      <c r="WHZ1005" s="45"/>
      <c r="WIA1005" s="45"/>
      <c r="WIB1005" s="45"/>
      <c r="WIC1005" s="45"/>
      <c r="WID1005" s="45"/>
      <c r="WIE1005" s="45"/>
      <c r="WIF1005" s="45"/>
      <c r="WIG1005" s="45"/>
      <c r="WIH1005" s="45"/>
      <c r="WII1005" s="45"/>
      <c r="WIJ1005" s="45"/>
      <c r="WIK1005" s="45"/>
      <c r="WIL1005" s="45"/>
      <c r="WIM1005" s="45"/>
      <c r="WIN1005" s="45"/>
      <c r="WIO1005" s="45"/>
      <c r="WIP1005" s="45"/>
      <c r="WIQ1005" s="45"/>
      <c r="WIR1005" s="45"/>
      <c r="WIS1005" s="45"/>
      <c r="WIT1005" s="45"/>
      <c r="WIU1005" s="45"/>
      <c r="WIV1005" s="45"/>
      <c r="WIW1005" s="45"/>
      <c r="WIX1005" s="45"/>
      <c r="WIY1005" s="45"/>
      <c r="WIZ1005" s="45"/>
      <c r="WJA1005" s="45"/>
      <c r="WJB1005" s="45"/>
      <c r="WJC1005" s="45"/>
      <c r="WJD1005" s="45"/>
      <c r="WJE1005" s="45"/>
      <c r="WJF1005" s="45"/>
      <c r="WJG1005" s="45"/>
      <c r="WJH1005" s="45"/>
      <c r="WJI1005" s="45"/>
      <c r="WJJ1005" s="45"/>
      <c r="WJK1005" s="45"/>
      <c r="WJL1005" s="45"/>
      <c r="WJM1005" s="45"/>
      <c r="WJN1005" s="45"/>
      <c r="WJO1005" s="45"/>
      <c r="WJP1005" s="45"/>
      <c r="WJQ1005" s="45"/>
      <c r="WJR1005" s="45"/>
      <c r="WJS1005" s="45"/>
      <c r="WJT1005" s="45"/>
      <c r="WJU1005" s="45"/>
      <c r="WJV1005" s="45"/>
      <c r="WJW1005" s="45"/>
      <c r="WJX1005" s="45"/>
      <c r="WJY1005" s="45"/>
      <c r="WJZ1005" s="45"/>
      <c r="WKA1005" s="45"/>
      <c r="WKB1005" s="45"/>
      <c r="WKC1005" s="45"/>
      <c r="WKD1005" s="45"/>
      <c r="WKE1005" s="45"/>
      <c r="WKF1005" s="45"/>
      <c r="WKG1005" s="45"/>
      <c r="WKH1005" s="45"/>
      <c r="WKI1005" s="45"/>
      <c r="WKJ1005" s="45"/>
      <c r="WKK1005" s="45"/>
      <c r="WKL1005" s="45"/>
      <c r="WKM1005" s="45"/>
      <c r="WKN1005" s="45"/>
      <c r="WKO1005" s="45"/>
      <c r="WKP1005" s="45"/>
      <c r="WKQ1005" s="45"/>
      <c r="WKR1005" s="45"/>
      <c r="WKS1005" s="45"/>
      <c r="WKT1005" s="45"/>
      <c r="WKU1005" s="45"/>
      <c r="WKV1005" s="45"/>
      <c r="WKW1005" s="45"/>
      <c r="WKX1005" s="45"/>
      <c r="WKY1005" s="45"/>
      <c r="WKZ1005" s="45"/>
      <c r="WLA1005" s="45"/>
      <c r="WLB1005" s="45"/>
      <c r="WLC1005" s="45"/>
      <c r="WLD1005" s="45"/>
      <c r="WLE1005" s="45"/>
      <c r="WLF1005" s="45"/>
      <c r="WLG1005" s="45"/>
      <c r="WLH1005" s="45"/>
      <c r="WLI1005" s="45"/>
      <c r="WLJ1005" s="45"/>
      <c r="WLK1005" s="45"/>
      <c r="WLL1005" s="45"/>
      <c r="WLM1005" s="45"/>
      <c r="WLN1005" s="45"/>
      <c r="WLO1005" s="45"/>
      <c r="WLP1005" s="45"/>
      <c r="WLQ1005" s="45"/>
      <c r="WLR1005" s="45"/>
      <c r="WLS1005" s="45"/>
      <c r="WLT1005" s="45"/>
      <c r="WLU1005" s="45"/>
      <c r="WLV1005" s="45"/>
      <c r="WLW1005" s="45"/>
      <c r="WLX1005" s="45"/>
      <c r="WLY1005" s="45"/>
      <c r="WLZ1005" s="45"/>
      <c r="WMA1005" s="45"/>
      <c r="WMB1005" s="45"/>
      <c r="WMC1005" s="45"/>
      <c r="WMD1005" s="45"/>
      <c r="WME1005" s="45"/>
      <c r="WMF1005" s="45"/>
      <c r="WMG1005" s="45"/>
      <c r="WMH1005" s="45"/>
      <c r="WMI1005" s="45"/>
      <c r="WMJ1005" s="45"/>
      <c r="WMK1005" s="45"/>
      <c r="WML1005" s="45"/>
      <c r="WMM1005" s="45"/>
      <c r="WMN1005" s="45"/>
      <c r="WMO1005" s="45"/>
      <c r="WMP1005" s="45"/>
      <c r="WMQ1005" s="45"/>
      <c r="WMR1005" s="45"/>
      <c r="WMS1005" s="45"/>
      <c r="WMT1005" s="45"/>
      <c r="WMU1005" s="45"/>
      <c r="WMV1005" s="45"/>
      <c r="WMW1005" s="45"/>
      <c r="WMX1005" s="45"/>
      <c r="WMY1005" s="45"/>
      <c r="WMZ1005" s="45"/>
      <c r="WNA1005" s="45"/>
      <c r="WNB1005" s="45"/>
      <c r="WNC1005" s="45"/>
      <c r="WND1005" s="45"/>
      <c r="WNE1005" s="45"/>
      <c r="WNF1005" s="45"/>
      <c r="WNG1005" s="45"/>
      <c r="WNH1005" s="45"/>
      <c r="WNI1005" s="45"/>
      <c r="WNJ1005" s="45"/>
      <c r="WNK1005" s="45"/>
      <c r="WNL1005" s="45"/>
      <c r="WNM1005" s="45"/>
      <c r="WNN1005" s="45"/>
      <c r="WNO1005" s="45"/>
      <c r="WNP1005" s="45"/>
      <c r="WNQ1005" s="45"/>
      <c r="WNR1005" s="45"/>
      <c r="WNS1005" s="45"/>
      <c r="WNT1005" s="45"/>
      <c r="WNU1005" s="45"/>
      <c r="WNV1005" s="45"/>
      <c r="WNW1005" s="45"/>
      <c r="WNX1005" s="45"/>
      <c r="WNY1005" s="45"/>
      <c r="WNZ1005" s="45"/>
      <c r="WOA1005" s="45"/>
      <c r="WOB1005" s="45"/>
      <c r="WOC1005" s="45"/>
      <c r="WOD1005" s="45"/>
      <c r="WOE1005" s="45"/>
      <c r="WOF1005" s="45"/>
      <c r="WOG1005" s="45"/>
      <c r="WOH1005" s="45"/>
      <c r="WOI1005" s="45"/>
      <c r="WOJ1005" s="45"/>
      <c r="WOK1005" s="45"/>
      <c r="WOL1005" s="45"/>
      <c r="WOM1005" s="45"/>
      <c r="WON1005" s="45"/>
      <c r="WOO1005" s="45"/>
      <c r="WOP1005" s="45"/>
      <c r="WOQ1005" s="45"/>
      <c r="WOR1005" s="45"/>
      <c r="WOS1005" s="45"/>
      <c r="WOT1005" s="45"/>
      <c r="WOU1005" s="45"/>
      <c r="WOV1005" s="45"/>
      <c r="WOW1005" s="45"/>
      <c r="WOX1005" s="45"/>
      <c r="WOY1005" s="45"/>
      <c r="WOZ1005" s="45"/>
      <c r="WPA1005" s="45"/>
      <c r="WPB1005" s="45"/>
      <c r="WPC1005" s="45"/>
      <c r="WPD1005" s="45"/>
      <c r="WPE1005" s="45"/>
      <c r="WPF1005" s="45"/>
      <c r="WPG1005" s="45"/>
      <c r="WPH1005" s="45"/>
      <c r="WPI1005" s="45"/>
      <c r="WPJ1005" s="45"/>
      <c r="WPK1005" s="45"/>
      <c r="WPL1005" s="45"/>
      <c r="WPM1005" s="45"/>
      <c r="WPN1005" s="45"/>
      <c r="WPO1005" s="45"/>
      <c r="WPP1005" s="45"/>
      <c r="WPQ1005" s="45"/>
      <c r="WPR1005" s="45"/>
      <c r="WPS1005" s="45"/>
      <c r="WPT1005" s="45"/>
      <c r="WPU1005" s="45"/>
      <c r="WPV1005" s="45"/>
      <c r="WPW1005" s="45"/>
      <c r="WPX1005" s="45"/>
      <c r="WPY1005" s="45"/>
      <c r="WPZ1005" s="45"/>
      <c r="WQA1005" s="45"/>
      <c r="WQB1005" s="45"/>
      <c r="WQC1005" s="45"/>
      <c r="WQD1005" s="45"/>
      <c r="WQE1005" s="45"/>
      <c r="WQF1005" s="45"/>
      <c r="WQG1005" s="45"/>
      <c r="WQH1005" s="45"/>
      <c r="WQI1005" s="45"/>
      <c r="WQJ1005" s="45"/>
      <c r="WQK1005" s="45"/>
      <c r="WQL1005" s="45"/>
      <c r="WQM1005" s="45"/>
      <c r="WQN1005" s="45"/>
      <c r="WQO1005" s="45"/>
      <c r="WQP1005" s="45"/>
      <c r="WQQ1005" s="45"/>
      <c r="WQR1005" s="45"/>
      <c r="WQS1005" s="45"/>
      <c r="WQT1005" s="45"/>
      <c r="WQU1005" s="45"/>
      <c r="WQV1005" s="45"/>
      <c r="WQW1005" s="45"/>
      <c r="WQX1005" s="45"/>
      <c r="WQY1005" s="45"/>
      <c r="WQZ1005" s="45"/>
      <c r="WRA1005" s="45"/>
      <c r="WRB1005" s="45"/>
      <c r="WRC1005" s="45"/>
      <c r="WRD1005" s="45"/>
      <c r="WRE1005" s="45"/>
      <c r="WRF1005" s="45"/>
      <c r="WRG1005" s="45"/>
      <c r="WRH1005" s="45"/>
      <c r="WRI1005" s="45"/>
      <c r="WRJ1005" s="45"/>
      <c r="WRK1005" s="45"/>
      <c r="WRL1005" s="45"/>
      <c r="WRM1005" s="45"/>
      <c r="WRN1005" s="45"/>
      <c r="WRO1005" s="45"/>
      <c r="WRP1005" s="45"/>
      <c r="WRQ1005" s="45"/>
      <c r="WRR1005" s="45"/>
      <c r="WRS1005" s="45"/>
      <c r="WRT1005" s="45"/>
      <c r="WRU1005" s="45"/>
      <c r="WRV1005" s="45"/>
      <c r="WRW1005" s="45"/>
      <c r="WRX1005" s="45"/>
      <c r="WRY1005" s="45"/>
      <c r="WRZ1005" s="45"/>
      <c r="WSA1005" s="45"/>
      <c r="WSB1005" s="45"/>
      <c r="WSC1005" s="45"/>
      <c r="WSD1005" s="45"/>
      <c r="WSE1005" s="45"/>
      <c r="WSF1005" s="45"/>
      <c r="WSG1005" s="45"/>
      <c r="WSH1005" s="45"/>
      <c r="WSI1005" s="45"/>
      <c r="WSJ1005" s="45"/>
      <c r="WSK1005" s="45"/>
      <c r="WSL1005" s="45"/>
      <c r="WSM1005" s="45"/>
      <c r="WSN1005" s="45"/>
      <c r="WSO1005" s="45"/>
      <c r="WSP1005" s="45"/>
      <c r="WSQ1005" s="45"/>
      <c r="WSR1005" s="45"/>
      <c r="WSS1005" s="45"/>
      <c r="WST1005" s="45"/>
      <c r="WSU1005" s="45"/>
      <c r="WSV1005" s="45"/>
      <c r="WSW1005" s="45"/>
      <c r="WSX1005" s="45"/>
      <c r="WSY1005" s="45"/>
      <c r="WSZ1005" s="45"/>
      <c r="WTA1005" s="45"/>
      <c r="WTB1005" s="45"/>
      <c r="WTC1005" s="45"/>
      <c r="WTD1005" s="45"/>
      <c r="WTE1005" s="45"/>
      <c r="WTF1005" s="45"/>
      <c r="WTG1005" s="45"/>
      <c r="WTH1005" s="45"/>
      <c r="WTI1005" s="45"/>
      <c r="WTJ1005" s="45"/>
      <c r="WTK1005" s="45"/>
      <c r="WTL1005" s="45"/>
      <c r="WTM1005" s="45"/>
      <c r="WTN1005" s="45"/>
      <c r="WTO1005" s="45"/>
      <c r="WTP1005" s="45"/>
      <c r="WTQ1005" s="45"/>
      <c r="WTR1005" s="45"/>
      <c r="WTS1005" s="45"/>
      <c r="WTT1005" s="45"/>
      <c r="WTU1005" s="45"/>
      <c r="WTV1005" s="45"/>
      <c r="WTW1005" s="45"/>
      <c r="WTX1005" s="45"/>
      <c r="WTY1005" s="45"/>
      <c r="WTZ1005" s="45"/>
      <c r="WUA1005" s="45"/>
      <c r="WUB1005" s="45"/>
      <c r="WUC1005" s="45"/>
      <c r="WUD1005" s="45"/>
      <c r="WUE1005" s="45"/>
      <c r="WUF1005" s="45"/>
      <c r="WUG1005" s="45"/>
      <c r="WUH1005" s="45"/>
      <c r="WUI1005" s="45"/>
      <c r="WUJ1005" s="45"/>
      <c r="WUK1005" s="45"/>
      <c r="WUL1005" s="45"/>
      <c r="WUM1005" s="45"/>
      <c r="WUN1005" s="45"/>
      <c r="WUO1005" s="45"/>
      <c r="WUP1005" s="45"/>
      <c r="WUQ1005" s="45"/>
      <c r="WUR1005" s="45"/>
      <c r="WUS1005" s="45"/>
      <c r="WUT1005" s="45"/>
      <c r="WUU1005" s="45"/>
      <c r="WUV1005" s="45"/>
      <c r="WUW1005" s="45"/>
      <c r="WUX1005" s="45"/>
      <c r="WUY1005" s="45"/>
      <c r="WUZ1005" s="45"/>
      <c r="WVA1005" s="45"/>
      <c r="WVB1005" s="45"/>
      <c r="WVC1005" s="45"/>
      <c r="WVD1005" s="45"/>
      <c r="WVE1005" s="45"/>
      <c r="WVF1005" s="45"/>
      <c r="WVG1005" s="45"/>
      <c r="WVH1005" s="45"/>
      <c r="WVI1005" s="45"/>
      <c r="WVJ1005" s="45"/>
      <c r="WVK1005" s="45"/>
      <c r="WVL1005" s="45"/>
      <c r="WVM1005" s="45"/>
      <c r="WVN1005" s="45"/>
      <c r="WVO1005" s="45"/>
      <c r="WVP1005" s="45"/>
      <c r="WVQ1005" s="45"/>
      <c r="WVR1005" s="45"/>
      <c r="WVS1005" s="45"/>
      <c r="WVT1005" s="45"/>
      <c r="WVU1005" s="45"/>
      <c r="WVV1005" s="45"/>
      <c r="WVW1005" s="45"/>
      <c r="WVX1005" s="45"/>
      <c r="WVY1005" s="45"/>
      <c r="WVZ1005" s="45"/>
      <c r="WWA1005" s="45"/>
      <c r="WWB1005" s="45"/>
      <c r="WWC1005" s="45"/>
      <c r="WWD1005" s="45"/>
      <c r="WWE1005" s="45"/>
      <c r="WWF1005" s="45"/>
      <c r="WWG1005" s="45"/>
      <c r="WWH1005" s="45"/>
      <c r="WWI1005" s="45"/>
      <c r="WWJ1005" s="45"/>
      <c r="WWK1005" s="45"/>
      <c r="WWL1005" s="45"/>
      <c r="WWM1005" s="45"/>
      <c r="WWN1005" s="45"/>
      <c r="WWO1005" s="45"/>
      <c r="WWP1005" s="45"/>
      <c r="WWQ1005" s="45"/>
      <c r="WWR1005" s="45"/>
      <c r="WWS1005" s="45"/>
      <c r="WWT1005" s="45"/>
      <c r="WWU1005" s="45"/>
      <c r="WWV1005" s="45"/>
      <c r="WWW1005" s="45"/>
      <c r="WWX1005" s="45"/>
      <c r="WWY1005" s="45"/>
      <c r="WWZ1005" s="45"/>
      <c r="WXA1005" s="45"/>
      <c r="WXB1005" s="45"/>
      <c r="WXC1005" s="45"/>
      <c r="WXD1005" s="45"/>
      <c r="WXE1005" s="45"/>
      <c r="WXF1005" s="45"/>
      <c r="WXG1005" s="45"/>
      <c r="WXH1005" s="45"/>
      <c r="WXI1005" s="45"/>
      <c r="WXJ1005" s="45"/>
      <c r="WXK1005" s="45"/>
      <c r="WXL1005" s="45"/>
      <c r="WXM1005" s="45"/>
      <c r="WXN1005" s="45"/>
      <c r="WXO1005" s="45"/>
      <c r="WXP1005" s="45"/>
      <c r="WXQ1005" s="45"/>
      <c r="WXR1005" s="45"/>
      <c r="WXS1005" s="45"/>
      <c r="WXT1005" s="45"/>
      <c r="WXU1005" s="45"/>
      <c r="WXV1005" s="45"/>
      <c r="WXW1005" s="45"/>
      <c r="WXX1005" s="45"/>
      <c r="WXY1005" s="45"/>
    </row>
    <row r="1006" spans="1:16197" s="44" customFormat="1" ht="35.25" x14ac:dyDescent="0.5">
      <c r="B1006" s="233" t="s">
        <v>491</v>
      </c>
      <c r="C1006" s="251"/>
      <c r="D1006" s="223" t="s">
        <v>17004</v>
      </c>
      <c r="E1006" s="224" t="s">
        <v>17004</v>
      </c>
      <c r="F1006" s="224" t="s">
        <v>17004</v>
      </c>
      <c r="G1006" s="224" t="s">
        <v>17004</v>
      </c>
      <c r="H1006" s="224" t="s">
        <v>17004</v>
      </c>
      <c r="I1006" s="229">
        <f>I1007</f>
        <v>3234.9</v>
      </c>
      <c r="J1006" s="229">
        <f t="shared" ref="J1006:K1006" si="465">J1007</f>
        <v>1996</v>
      </c>
      <c r="K1006" s="230">
        <f t="shared" si="465"/>
        <v>63</v>
      </c>
      <c r="L1006" s="224" t="s">
        <v>17004</v>
      </c>
      <c r="M1006" s="224" t="s">
        <v>17004</v>
      </c>
      <c r="N1006" s="227" t="s">
        <v>17004</v>
      </c>
      <c r="O1006" s="231">
        <v>6148791.3200000003</v>
      </c>
      <c r="P1006" s="231">
        <f t="shared" ref="P1006:S1006" si="466">P1007</f>
        <v>0</v>
      </c>
      <c r="Q1006" s="229">
        <f t="shared" si="466"/>
        <v>5314895.870000001</v>
      </c>
      <c r="R1006" s="229">
        <f t="shared" si="466"/>
        <v>344435.5</v>
      </c>
      <c r="S1006" s="229">
        <f t="shared" si="466"/>
        <v>489459.94999999995</v>
      </c>
      <c r="T1006" s="225">
        <f t="shared" si="463"/>
        <v>1900.7670468948036</v>
      </c>
      <c r="U1006" s="232">
        <f>U1007</f>
        <v>3562.5005439426254</v>
      </c>
      <c r="V1006"/>
      <c r="W1006" s="45"/>
      <c r="X1006" s="45"/>
      <c r="Y1006" s="45"/>
      <c r="Z1006" s="45"/>
      <c r="AA1006" s="45"/>
      <c r="AB1006" s="45"/>
      <c r="AC1006" s="45"/>
      <c r="AD1006" s="45"/>
      <c r="AE1006" s="45"/>
      <c r="AF1006" s="45"/>
      <c r="AG1006" s="45"/>
      <c r="AH1006" s="45"/>
      <c r="AI1006" s="45"/>
      <c r="AJ1006" s="45"/>
      <c r="AK1006" s="45"/>
      <c r="AL1006" s="45"/>
      <c r="AM1006" s="45"/>
      <c r="AN1006" s="45"/>
      <c r="AO1006" s="45"/>
      <c r="AP1006" s="45"/>
      <c r="AQ1006" s="45"/>
      <c r="AR1006" s="45"/>
      <c r="AS1006" s="45"/>
      <c r="AT1006" s="45"/>
      <c r="AU1006" s="45"/>
      <c r="AV1006" s="45"/>
      <c r="AW1006" s="45"/>
      <c r="AX1006" s="45"/>
      <c r="AY1006" s="45"/>
      <c r="AZ1006" s="45"/>
      <c r="BA1006" s="45"/>
      <c r="BB1006" s="45"/>
      <c r="BC1006" s="45"/>
      <c r="BD1006" s="45"/>
      <c r="BE1006" s="45"/>
      <c r="BF1006" s="45"/>
      <c r="BG1006" s="45"/>
      <c r="BH1006" s="45"/>
      <c r="BI1006" s="45"/>
      <c r="BJ1006" s="45"/>
      <c r="BK1006" s="45"/>
      <c r="BL1006" s="45"/>
      <c r="BM1006" s="45"/>
      <c r="BN1006" s="45"/>
      <c r="BO1006" s="45"/>
      <c r="BP1006" s="45"/>
      <c r="BQ1006" s="45"/>
      <c r="BR1006" s="45"/>
      <c r="BS1006" s="45"/>
      <c r="BT1006" s="45"/>
      <c r="BU1006" s="45"/>
      <c r="BV1006" s="45"/>
      <c r="BW1006" s="45"/>
      <c r="BX1006" s="45"/>
      <c r="BY1006" s="45"/>
      <c r="BZ1006" s="45"/>
      <c r="CA1006" s="45"/>
      <c r="CB1006" s="45"/>
      <c r="CC1006" s="45"/>
      <c r="CD1006" s="45"/>
      <c r="CE1006" s="45"/>
      <c r="CF1006" s="45"/>
      <c r="CG1006" s="45"/>
      <c r="CH1006" s="45"/>
      <c r="CI1006" s="45"/>
      <c r="CJ1006" s="45"/>
      <c r="CK1006" s="45"/>
      <c r="CL1006" s="45"/>
      <c r="CM1006" s="45"/>
      <c r="CN1006" s="45"/>
      <c r="CO1006" s="45"/>
      <c r="CP1006" s="45"/>
      <c r="CQ1006" s="45"/>
      <c r="CR1006" s="45"/>
      <c r="CS1006" s="45"/>
      <c r="CT1006" s="45"/>
      <c r="CU1006" s="45"/>
      <c r="CV1006" s="45"/>
      <c r="CW1006" s="45"/>
      <c r="CX1006" s="45"/>
      <c r="CY1006" s="45"/>
      <c r="CZ1006" s="45"/>
      <c r="DA1006" s="45"/>
      <c r="DB1006" s="45"/>
      <c r="DC1006" s="45"/>
      <c r="DD1006" s="45"/>
      <c r="DE1006" s="45"/>
      <c r="DF1006" s="45"/>
      <c r="DG1006" s="45"/>
      <c r="DH1006" s="45"/>
      <c r="DI1006" s="45"/>
      <c r="DJ1006" s="45"/>
      <c r="DK1006" s="45"/>
      <c r="DL1006" s="45"/>
      <c r="DM1006" s="45"/>
      <c r="DN1006" s="45"/>
      <c r="DO1006" s="45"/>
      <c r="DP1006" s="45"/>
      <c r="DQ1006" s="45"/>
      <c r="DR1006" s="45"/>
      <c r="DS1006" s="45"/>
      <c r="DT1006" s="45"/>
      <c r="DU1006" s="45"/>
      <c r="DV1006" s="45"/>
      <c r="DW1006" s="45"/>
      <c r="DX1006" s="45"/>
      <c r="DY1006" s="45"/>
      <c r="DZ1006" s="45"/>
      <c r="EA1006" s="45"/>
      <c r="EB1006" s="45"/>
      <c r="EC1006" s="45"/>
      <c r="ED1006" s="45"/>
      <c r="EE1006" s="45"/>
      <c r="EF1006" s="45"/>
      <c r="EG1006" s="45"/>
      <c r="EH1006" s="45"/>
      <c r="EI1006" s="45"/>
      <c r="EJ1006" s="45"/>
      <c r="EK1006" s="45"/>
      <c r="EL1006" s="45"/>
      <c r="EM1006" s="45"/>
      <c r="EN1006" s="45"/>
      <c r="EO1006" s="45"/>
      <c r="EP1006" s="45"/>
      <c r="EQ1006" s="45"/>
      <c r="ER1006" s="45"/>
      <c r="ES1006" s="45"/>
      <c r="ET1006" s="45"/>
      <c r="EU1006" s="45"/>
      <c r="EV1006" s="45"/>
      <c r="EW1006" s="45"/>
      <c r="EX1006" s="45"/>
      <c r="EY1006" s="45"/>
      <c r="EZ1006" s="45"/>
      <c r="FA1006" s="45"/>
      <c r="FB1006" s="45"/>
      <c r="FC1006" s="45"/>
      <c r="FD1006" s="45"/>
      <c r="FE1006" s="45"/>
      <c r="FF1006" s="45"/>
      <c r="FG1006" s="45"/>
      <c r="FH1006" s="45"/>
      <c r="FI1006" s="45"/>
      <c r="FJ1006" s="45"/>
      <c r="FK1006" s="45"/>
      <c r="FL1006" s="45"/>
      <c r="FM1006" s="45"/>
      <c r="FN1006" s="45"/>
      <c r="FO1006" s="45"/>
      <c r="FP1006" s="45"/>
      <c r="FQ1006" s="45"/>
      <c r="FR1006" s="45"/>
      <c r="FS1006" s="45"/>
      <c r="FT1006" s="45"/>
      <c r="FU1006" s="45"/>
      <c r="FV1006" s="45"/>
      <c r="FW1006" s="45"/>
      <c r="FX1006" s="45"/>
      <c r="FY1006" s="45"/>
      <c r="FZ1006" s="45"/>
      <c r="GA1006" s="45"/>
      <c r="GB1006" s="45"/>
      <c r="GC1006" s="45"/>
      <c r="GD1006" s="45"/>
      <c r="GE1006" s="45"/>
      <c r="GF1006" s="45"/>
      <c r="GG1006" s="45"/>
      <c r="GH1006" s="45"/>
      <c r="GI1006" s="45"/>
      <c r="GJ1006" s="45"/>
      <c r="GK1006" s="45"/>
      <c r="GL1006" s="45"/>
      <c r="GM1006" s="45"/>
      <c r="GN1006" s="45"/>
      <c r="GO1006" s="45"/>
      <c r="GP1006" s="45"/>
      <c r="GQ1006" s="45"/>
      <c r="GR1006" s="45"/>
      <c r="GS1006" s="45"/>
      <c r="GT1006" s="45"/>
      <c r="GU1006" s="45"/>
      <c r="GV1006" s="45"/>
      <c r="GW1006" s="45"/>
      <c r="GX1006" s="45"/>
      <c r="GY1006" s="45"/>
      <c r="GZ1006" s="45"/>
      <c r="HA1006" s="45"/>
      <c r="HB1006" s="45"/>
      <c r="HC1006" s="45"/>
      <c r="HD1006" s="45"/>
      <c r="HE1006" s="45"/>
      <c r="HF1006" s="45"/>
      <c r="HG1006" s="45"/>
      <c r="HH1006" s="45"/>
      <c r="HI1006" s="45"/>
      <c r="HJ1006" s="45"/>
      <c r="HK1006" s="45"/>
      <c r="HL1006" s="45"/>
      <c r="HM1006" s="45"/>
      <c r="HN1006" s="45"/>
      <c r="HO1006" s="45"/>
      <c r="HP1006" s="45"/>
      <c r="HQ1006" s="45"/>
      <c r="HR1006" s="45"/>
      <c r="HS1006" s="45"/>
      <c r="HT1006" s="45"/>
      <c r="HU1006" s="45"/>
      <c r="HV1006" s="45"/>
      <c r="HW1006" s="45"/>
      <c r="HX1006" s="45"/>
      <c r="HY1006" s="45"/>
      <c r="HZ1006" s="45"/>
      <c r="IA1006" s="45"/>
      <c r="IB1006" s="45"/>
      <c r="IC1006" s="45"/>
      <c r="ID1006" s="45"/>
      <c r="IE1006" s="45"/>
      <c r="IF1006" s="45"/>
      <c r="IG1006" s="45"/>
      <c r="IH1006" s="45"/>
      <c r="II1006" s="45"/>
      <c r="IJ1006" s="45"/>
      <c r="IK1006" s="45"/>
      <c r="IL1006" s="45"/>
      <c r="IM1006" s="45"/>
      <c r="IN1006" s="45"/>
      <c r="IO1006" s="45"/>
      <c r="IP1006" s="45"/>
      <c r="IQ1006" s="45"/>
      <c r="IR1006" s="45"/>
      <c r="IS1006" s="45"/>
      <c r="IT1006" s="45"/>
      <c r="IU1006" s="45"/>
      <c r="IV1006" s="45"/>
      <c r="IW1006" s="45"/>
      <c r="IX1006" s="45"/>
      <c r="IY1006" s="45"/>
      <c r="IZ1006" s="45"/>
      <c r="JA1006" s="45"/>
      <c r="JB1006" s="45"/>
      <c r="JC1006" s="45"/>
      <c r="JD1006" s="45"/>
      <c r="JE1006" s="45"/>
      <c r="JF1006" s="45"/>
      <c r="JG1006" s="45"/>
      <c r="JH1006" s="45"/>
      <c r="JI1006" s="45"/>
      <c r="JJ1006" s="45"/>
      <c r="JK1006" s="45"/>
      <c r="JL1006" s="45"/>
      <c r="JM1006" s="45"/>
      <c r="JN1006" s="45"/>
      <c r="JO1006" s="45"/>
      <c r="JP1006" s="45"/>
      <c r="JQ1006" s="45"/>
      <c r="JR1006" s="45"/>
      <c r="JS1006" s="45"/>
      <c r="JT1006" s="45"/>
      <c r="JU1006" s="45"/>
      <c r="JV1006" s="45"/>
      <c r="JW1006" s="45"/>
      <c r="JX1006" s="45"/>
      <c r="JY1006" s="45"/>
      <c r="JZ1006" s="45"/>
      <c r="KA1006" s="45"/>
      <c r="KB1006" s="45"/>
      <c r="KC1006" s="45"/>
      <c r="KD1006" s="45"/>
      <c r="KE1006" s="45"/>
      <c r="KF1006" s="45"/>
      <c r="KG1006" s="45"/>
      <c r="KH1006" s="45"/>
      <c r="KI1006" s="45"/>
      <c r="KJ1006" s="45"/>
      <c r="KK1006" s="45"/>
      <c r="KL1006" s="45"/>
      <c r="KM1006" s="45"/>
      <c r="KN1006" s="45"/>
      <c r="KO1006" s="45"/>
      <c r="KP1006" s="45"/>
      <c r="KQ1006" s="45"/>
      <c r="KR1006" s="45"/>
      <c r="KS1006" s="45"/>
      <c r="KT1006" s="45"/>
      <c r="KU1006" s="45"/>
      <c r="KV1006" s="45"/>
      <c r="KW1006" s="45"/>
      <c r="KX1006" s="45"/>
      <c r="KY1006" s="45"/>
      <c r="KZ1006" s="45"/>
      <c r="LA1006" s="45"/>
      <c r="LB1006" s="45"/>
      <c r="LC1006" s="45"/>
      <c r="LD1006" s="45"/>
      <c r="LE1006" s="45"/>
      <c r="LF1006" s="45"/>
      <c r="LG1006" s="45"/>
      <c r="LH1006" s="45"/>
      <c r="LI1006" s="45"/>
      <c r="LJ1006" s="45"/>
      <c r="LK1006" s="45"/>
      <c r="LL1006" s="45"/>
      <c r="LM1006" s="45"/>
      <c r="LN1006" s="45"/>
      <c r="LO1006" s="45"/>
      <c r="LP1006" s="45"/>
      <c r="LQ1006" s="45"/>
      <c r="LR1006" s="45"/>
      <c r="LS1006" s="45"/>
      <c r="LT1006" s="45"/>
      <c r="LU1006" s="45"/>
      <c r="LV1006" s="45"/>
      <c r="LW1006" s="45"/>
      <c r="LX1006" s="45"/>
      <c r="LY1006" s="45"/>
      <c r="LZ1006" s="45"/>
      <c r="MA1006" s="45"/>
      <c r="MB1006" s="45"/>
      <c r="MC1006" s="45"/>
      <c r="MD1006" s="45"/>
      <c r="ME1006" s="45"/>
      <c r="MF1006" s="45"/>
      <c r="MG1006" s="45"/>
      <c r="MH1006" s="45"/>
      <c r="MI1006" s="45"/>
      <c r="MJ1006" s="45"/>
      <c r="MK1006" s="45"/>
      <c r="ML1006" s="45"/>
      <c r="MM1006" s="45"/>
      <c r="MN1006" s="45"/>
      <c r="MO1006" s="45"/>
      <c r="MP1006" s="45"/>
      <c r="MQ1006" s="45"/>
      <c r="MR1006" s="45"/>
      <c r="MS1006" s="45"/>
      <c r="MT1006" s="45"/>
      <c r="MU1006" s="45"/>
      <c r="MV1006" s="45"/>
      <c r="MW1006" s="45"/>
      <c r="MX1006" s="45"/>
      <c r="MY1006" s="45"/>
      <c r="MZ1006" s="45"/>
      <c r="NA1006" s="45"/>
      <c r="NB1006" s="45"/>
      <c r="NC1006" s="45"/>
      <c r="ND1006" s="45"/>
      <c r="NE1006" s="45"/>
      <c r="NF1006" s="45"/>
      <c r="NG1006" s="45"/>
      <c r="NH1006" s="45"/>
      <c r="NI1006" s="45"/>
      <c r="NJ1006" s="45"/>
      <c r="NK1006" s="45"/>
      <c r="NL1006" s="45"/>
      <c r="NM1006" s="45"/>
      <c r="NN1006" s="45"/>
      <c r="NO1006" s="45"/>
      <c r="NP1006" s="45"/>
      <c r="NQ1006" s="45"/>
      <c r="NR1006" s="45"/>
      <c r="NS1006" s="45"/>
      <c r="NT1006" s="45"/>
      <c r="NU1006" s="45"/>
      <c r="NV1006" s="45"/>
      <c r="NW1006" s="45"/>
      <c r="NX1006" s="45"/>
      <c r="NY1006" s="45"/>
      <c r="NZ1006" s="45"/>
      <c r="OA1006" s="45"/>
      <c r="OB1006" s="45"/>
      <c r="OC1006" s="45"/>
      <c r="OD1006" s="45"/>
      <c r="OE1006" s="45"/>
      <c r="OF1006" s="45"/>
      <c r="OG1006" s="45"/>
      <c r="OH1006" s="45"/>
      <c r="OI1006" s="45"/>
      <c r="OJ1006" s="45"/>
      <c r="OK1006" s="45"/>
      <c r="OL1006" s="45"/>
      <c r="OM1006" s="45"/>
      <c r="ON1006" s="45"/>
      <c r="OO1006" s="45"/>
      <c r="OP1006" s="45"/>
      <c r="OQ1006" s="45"/>
      <c r="OR1006" s="45"/>
      <c r="OS1006" s="45"/>
      <c r="OT1006" s="45"/>
      <c r="OU1006" s="45"/>
      <c r="OV1006" s="45"/>
      <c r="OW1006" s="45"/>
      <c r="OX1006" s="45"/>
      <c r="OY1006" s="45"/>
      <c r="OZ1006" s="45"/>
      <c r="PA1006" s="45"/>
      <c r="PB1006" s="45"/>
      <c r="PC1006" s="45"/>
      <c r="PD1006" s="45"/>
      <c r="PE1006" s="45"/>
      <c r="PF1006" s="45"/>
      <c r="PG1006" s="45"/>
      <c r="PH1006" s="45"/>
      <c r="PI1006" s="45"/>
      <c r="PJ1006" s="45"/>
      <c r="PK1006" s="45"/>
      <c r="PL1006" s="45"/>
      <c r="PM1006" s="45"/>
      <c r="PN1006" s="45"/>
      <c r="PO1006" s="45"/>
      <c r="PP1006" s="45"/>
      <c r="PQ1006" s="45"/>
      <c r="PR1006" s="45"/>
      <c r="PS1006" s="45"/>
      <c r="PT1006" s="45"/>
      <c r="PU1006" s="45"/>
      <c r="PV1006" s="45"/>
      <c r="PW1006" s="45"/>
      <c r="PX1006" s="45"/>
      <c r="PY1006" s="45"/>
      <c r="PZ1006" s="45"/>
      <c r="QA1006" s="45"/>
      <c r="QB1006" s="45"/>
      <c r="QC1006" s="45"/>
      <c r="QD1006" s="45"/>
      <c r="QE1006" s="45"/>
      <c r="QF1006" s="45"/>
      <c r="QG1006" s="45"/>
      <c r="QH1006" s="45"/>
      <c r="QI1006" s="45"/>
      <c r="QJ1006" s="45"/>
      <c r="QK1006" s="45"/>
      <c r="QL1006" s="45"/>
      <c r="QM1006" s="45"/>
      <c r="QN1006" s="45"/>
      <c r="QO1006" s="45"/>
      <c r="QP1006" s="45"/>
      <c r="QQ1006" s="45"/>
      <c r="QR1006" s="45"/>
      <c r="QS1006" s="45"/>
      <c r="QT1006" s="45"/>
      <c r="QU1006" s="45"/>
      <c r="QV1006" s="45"/>
      <c r="QW1006" s="45"/>
      <c r="QX1006" s="45"/>
      <c r="QY1006" s="45"/>
      <c r="QZ1006" s="45"/>
      <c r="RA1006" s="45"/>
      <c r="RB1006" s="45"/>
      <c r="RC1006" s="45"/>
      <c r="RD1006" s="45"/>
      <c r="RE1006" s="45"/>
      <c r="RF1006" s="45"/>
      <c r="RG1006" s="45"/>
      <c r="RH1006" s="45"/>
      <c r="RI1006" s="45"/>
      <c r="RJ1006" s="45"/>
      <c r="RK1006" s="45"/>
      <c r="RL1006" s="45"/>
      <c r="RM1006" s="45"/>
      <c r="RN1006" s="45"/>
      <c r="RO1006" s="45"/>
      <c r="RP1006" s="45"/>
      <c r="RQ1006" s="45"/>
      <c r="RR1006" s="45"/>
      <c r="RS1006" s="45"/>
      <c r="RT1006" s="45"/>
      <c r="RU1006" s="45"/>
      <c r="RV1006" s="45"/>
      <c r="RW1006" s="45"/>
      <c r="RX1006" s="45"/>
      <c r="RY1006" s="45"/>
      <c r="RZ1006" s="45"/>
      <c r="SA1006" s="45"/>
      <c r="SB1006" s="45"/>
      <c r="SC1006" s="45"/>
      <c r="SD1006" s="45"/>
      <c r="SE1006" s="45"/>
      <c r="SF1006" s="45"/>
      <c r="SG1006" s="45"/>
      <c r="SH1006" s="45"/>
      <c r="SI1006" s="45"/>
      <c r="SJ1006" s="45"/>
      <c r="SK1006" s="45"/>
      <c r="SL1006" s="45"/>
      <c r="SM1006" s="45"/>
      <c r="SN1006" s="45"/>
      <c r="SO1006" s="45"/>
      <c r="SP1006" s="45"/>
      <c r="SQ1006" s="45"/>
      <c r="SR1006" s="45"/>
      <c r="SS1006" s="45"/>
      <c r="ST1006" s="45"/>
      <c r="SU1006" s="45"/>
      <c r="SV1006" s="45"/>
      <c r="SW1006" s="45"/>
      <c r="SX1006" s="45"/>
      <c r="SY1006" s="45"/>
      <c r="SZ1006" s="45"/>
      <c r="TA1006" s="45"/>
      <c r="TB1006" s="45"/>
      <c r="TC1006" s="45"/>
      <c r="TD1006" s="45"/>
      <c r="TE1006" s="45"/>
      <c r="TF1006" s="45"/>
      <c r="TG1006" s="45"/>
      <c r="TH1006" s="45"/>
      <c r="TI1006" s="45"/>
      <c r="TJ1006" s="45"/>
      <c r="TK1006" s="45"/>
      <c r="TL1006" s="45"/>
      <c r="TM1006" s="45"/>
      <c r="TN1006" s="45"/>
      <c r="TO1006" s="45"/>
      <c r="TP1006" s="45"/>
      <c r="TQ1006" s="45"/>
      <c r="TR1006" s="45"/>
      <c r="TS1006" s="45"/>
      <c r="TT1006" s="45"/>
      <c r="TU1006" s="45"/>
      <c r="TV1006" s="45"/>
      <c r="TW1006" s="45"/>
      <c r="TX1006" s="45"/>
      <c r="TY1006" s="45"/>
      <c r="TZ1006" s="45"/>
      <c r="UA1006" s="45"/>
      <c r="UB1006" s="45"/>
      <c r="UC1006" s="45"/>
      <c r="UD1006" s="45"/>
      <c r="UE1006" s="45"/>
      <c r="UF1006" s="45"/>
      <c r="UG1006" s="45"/>
      <c r="UH1006" s="45"/>
      <c r="UI1006" s="45"/>
      <c r="UJ1006" s="45"/>
      <c r="UK1006" s="45"/>
      <c r="UL1006" s="45"/>
      <c r="UM1006" s="45"/>
      <c r="UN1006" s="45"/>
      <c r="UO1006" s="45"/>
      <c r="UP1006" s="45"/>
      <c r="UQ1006" s="45"/>
      <c r="UR1006" s="45"/>
      <c r="US1006" s="45"/>
      <c r="UT1006" s="45"/>
      <c r="UU1006" s="45"/>
      <c r="UV1006" s="45"/>
      <c r="UW1006" s="45"/>
      <c r="UX1006" s="45"/>
      <c r="UY1006" s="45"/>
      <c r="UZ1006" s="45"/>
      <c r="VA1006" s="45"/>
      <c r="VB1006" s="45"/>
      <c r="VC1006" s="45"/>
      <c r="VD1006" s="45"/>
      <c r="VE1006" s="45"/>
      <c r="VF1006" s="45"/>
      <c r="VG1006" s="45"/>
      <c r="VH1006" s="45"/>
      <c r="VI1006" s="45"/>
      <c r="VJ1006" s="45"/>
      <c r="VK1006" s="45"/>
      <c r="VL1006" s="45"/>
      <c r="VM1006" s="45"/>
      <c r="VN1006" s="45"/>
      <c r="VO1006" s="45"/>
      <c r="VP1006" s="45"/>
      <c r="VQ1006" s="45"/>
      <c r="VR1006" s="45"/>
      <c r="VS1006" s="45"/>
      <c r="VT1006" s="45"/>
      <c r="VU1006" s="45"/>
      <c r="VV1006" s="45"/>
      <c r="VW1006" s="45"/>
      <c r="VX1006" s="45"/>
      <c r="VY1006" s="45"/>
      <c r="VZ1006" s="45"/>
      <c r="WA1006" s="45"/>
      <c r="WB1006" s="45"/>
      <c r="WC1006" s="45"/>
      <c r="WD1006" s="45"/>
      <c r="WE1006" s="45"/>
      <c r="WF1006" s="45"/>
      <c r="WG1006" s="45"/>
      <c r="WH1006" s="45"/>
      <c r="WI1006" s="45"/>
      <c r="WJ1006" s="45"/>
      <c r="WK1006" s="45"/>
      <c r="WL1006" s="45"/>
      <c r="WM1006" s="45"/>
      <c r="WN1006" s="45"/>
      <c r="WO1006" s="45"/>
      <c r="WP1006" s="45"/>
      <c r="WQ1006" s="45"/>
      <c r="WR1006" s="45"/>
      <c r="WS1006" s="45"/>
      <c r="WT1006" s="45"/>
      <c r="WU1006" s="45"/>
      <c r="WV1006" s="45"/>
      <c r="WW1006" s="45"/>
      <c r="WX1006" s="45"/>
      <c r="WY1006" s="45"/>
      <c r="WZ1006" s="45"/>
      <c r="XA1006" s="45"/>
      <c r="XB1006" s="45"/>
      <c r="XC1006" s="45"/>
      <c r="XD1006" s="45"/>
      <c r="XE1006" s="45"/>
      <c r="XF1006" s="45"/>
      <c r="XG1006" s="45"/>
      <c r="XH1006" s="45"/>
      <c r="XI1006" s="45"/>
      <c r="XJ1006" s="45"/>
      <c r="XK1006" s="45"/>
      <c r="XL1006" s="45"/>
      <c r="XM1006" s="45"/>
      <c r="XN1006" s="45"/>
      <c r="XO1006" s="45"/>
      <c r="XP1006" s="45"/>
      <c r="XQ1006" s="45"/>
      <c r="XR1006" s="45"/>
      <c r="XS1006" s="45"/>
      <c r="XT1006" s="45"/>
      <c r="XU1006" s="45"/>
      <c r="XV1006" s="45"/>
      <c r="XW1006" s="45"/>
      <c r="XX1006" s="45"/>
      <c r="XY1006" s="45"/>
      <c r="XZ1006" s="45"/>
      <c r="YA1006" s="45"/>
      <c r="YB1006" s="45"/>
      <c r="YC1006" s="45"/>
      <c r="YD1006" s="45"/>
      <c r="YE1006" s="45"/>
      <c r="YF1006" s="45"/>
      <c r="YG1006" s="45"/>
      <c r="YH1006" s="45"/>
      <c r="YI1006" s="45"/>
      <c r="YJ1006" s="45"/>
      <c r="YK1006" s="45"/>
      <c r="YL1006" s="45"/>
      <c r="YM1006" s="45"/>
      <c r="YN1006" s="45"/>
      <c r="YO1006" s="45"/>
      <c r="YP1006" s="45"/>
      <c r="YQ1006" s="45"/>
      <c r="YR1006" s="45"/>
      <c r="YS1006" s="45"/>
      <c r="YT1006" s="45"/>
      <c r="YU1006" s="45"/>
      <c r="YV1006" s="45"/>
      <c r="YW1006" s="45"/>
      <c r="YX1006" s="45"/>
      <c r="YY1006" s="45"/>
      <c r="YZ1006" s="45"/>
      <c r="ZA1006" s="45"/>
      <c r="ZB1006" s="45"/>
      <c r="ZC1006" s="45"/>
      <c r="ZD1006" s="45"/>
      <c r="ZE1006" s="45"/>
      <c r="ZF1006" s="45"/>
      <c r="ZG1006" s="45"/>
      <c r="ZH1006" s="45"/>
      <c r="ZI1006" s="45"/>
      <c r="ZJ1006" s="45"/>
      <c r="ZK1006" s="45"/>
      <c r="ZL1006" s="45"/>
      <c r="ZM1006" s="45"/>
      <c r="ZN1006" s="45"/>
      <c r="ZO1006" s="45"/>
      <c r="ZP1006" s="45"/>
      <c r="ZQ1006" s="45"/>
      <c r="ZR1006" s="45"/>
      <c r="ZS1006" s="45"/>
      <c r="ZT1006" s="45"/>
      <c r="ZU1006" s="45"/>
      <c r="ZV1006" s="45"/>
      <c r="ZW1006" s="45"/>
      <c r="ZX1006" s="45"/>
      <c r="ZY1006" s="45"/>
      <c r="ZZ1006" s="45"/>
      <c r="AAA1006" s="45"/>
      <c r="AAB1006" s="45"/>
      <c r="AAC1006" s="45"/>
      <c r="AAD1006" s="45"/>
      <c r="AAE1006" s="45"/>
      <c r="AAF1006" s="45"/>
      <c r="AAG1006" s="45"/>
      <c r="AAH1006" s="45"/>
      <c r="AAI1006" s="45"/>
      <c r="AAJ1006" s="45"/>
      <c r="AAK1006" s="45"/>
      <c r="AAL1006" s="45"/>
      <c r="AAM1006" s="45"/>
      <c r="AAN1006" s="45"/>
      <c r="AAO1006" s="45"/>
      <c r="AAP1006" s="45"/>
      <c r="AAQ1006" s="45"/>
      <c r="AAR1006" s="45"/>
      <c r="AAS1006" s="45"/>
      <c r="AAT1006" s="45"/>
      <c r="AAU1006" s="45"/>
      <c r="AAV1006" s="45"/>
      <c r="AAW1006" s="45"/>
      <c r="AAX1006" s="45"/>
      <c r="AAY1006" s="45"/>
      <c r="AAZ1006" s="45"/>
      <c r="ABA1006" s="45"/>
      <c r="ABB1006" s="45"/>
      <c r="ABC1006" s="45"/>
      <c r="ABD1006" s="45"/>
      <c r="ABE1006" s="45"/>
      <c r="ABF1006" s="45"/>
      <c r="ABG1006" s="45"/>
      <c r="ABH1006" s="45"/>
      <c r="ABI1006" s="45"/>
      <c r="ABJ1006" s="45"/>
      <c r="ABK1006" s="45"/>
      <c r="ABL1006" s="45"/>
      <c r="ABM1006" s="45"/>
      <c r="ABN1006" s="45"/>
      <c r="ABO1006" s="45"/>
      <c r="ABP1006" s="45"/>
      <c r="ABQ1006" s="45"/>
      <c r="ABR1006" s="45"/>
      <c r="ABS1006" s="45"/>
      <c r="ABT1006" s="45"/>
      <c r="ABU1006" s="45"/>
      <c r="ABV1006" s="45"/>
      <c r="ABW1006" s="45"/>
      <c r="ABX1006" s="45"/>
      <c r="ABY1006" s="45"/>
      <c r="ABZ1006" s="45"/>
      <c r="ACA1006" s="45"/>
      <c r="ACB1006" s="45"/>
      <c r="ACC1006" s="45"/>
      <c r="ACD1006" s="45"/>
      <c r="ACE1006" s="45"/>
      <c r="ACF1006" s="45"/>
      <c r="ACG1006" s="45"/>
      <c r="ACH1006" s="45"/>
      <c r="ACI1006" s="45"/>
      <c r="ACJ1006" s="45"/>
      <c r="ACK1006" s="45"/>
      <c r="ACL1006" s="45"/>
      <c r="ACM1006" s="45"/>
      <c r="ACN1006" s="45"/>
      <c r="ACO1006" s="45"/>
      <c r="ACP1006" s="45"/>
      <c r="ACQ1006" s="45"/>
      <c r="ACR1006" s="45"/>
      <c r="ACS1006" s="45"/>
      <c r="ACT1006" s="45"/>
      <c r="ACU1006" s="45"/>
      <c r="ACV1006" s="45"/>
      <c r="ACW1006" s="45"/>
      <c r="ACX1006" s="45"/>
      <c r="ACY1006" s="45"/>
      <c r="ACZ1006" s="45"/>
      <c r="ADA1006" s="45"/>
      <c r="ADB1006" s="45"/>
      <c r="ADC1006" s="45"/>
      <c r="ADD1006" s="45"/>
      <c r="ADE1006" s="45"/>
      <c r="ADF1006" s="45"/>
      <c r="ADG1006" s="45"/>
      <c r="ADH1006" s="45"/>
      <c r="ADI1006" s="45"/>
      <c r="ADJ1006" s="45"/>
      <c r="ADK1006" s="45"/>
      <c r="ADL1006" s="45"/>
      <c r="ADM1006" s="45"/>
      <c r="ADN1006" s="45"/>
      <c r="ADO1006" s="45"/>
      <c r="ADP1006" s="45"/>
      <c r="ADQ1006" s="45"/>
      <c r="ADR1006" s="45"/>
      <c r="ADS1006" s="45"/>
      <c r="ADT1006" s="45"/>
      <c r="ADU1006" s="45"/>
      <c r="ADV1006" s="45"/>
      <c r="ADW1006" s="45"/>
      <c r="ADX1006" s="45"/>
      <c r="ADY1006" s="45"/>
      <c r="ADZ1006" s="45"/>
      <c r="AEA1006" s="45"/>
      <c r="AEB1006" s="45"/>
      <c r="AEC1006" s="45"/>
      <c r="AED1006" s="45"/>
      <c r="AEE1006" s="45"/>
      <c r="AEF1006" s="45"/>
      <c r="AEG1006" s="45"/>
      <c r="AEH1006" s="45"/>
      <c r="AEI1006" s="45"/>
      <c r="AEJ1006" s="45"/>
      <c r="AEK1006" s="45"/>
      <c r="AEL1006" s="45"/>
      <c r="AEM1006" s="45"/>
      <c r="AEN1006" s="45"/>
      <c r="AEO1006" s="45"/>
      <c r="AEP1006" s="45"/>
      <c r="AEQ1006" s="45"/>
      <c r="AER1006" s="45"/>
      <c r="AES1006" s="45"/>
      <c r="AET1006" s="45"/>
      <c r="AEU1006" s="45"/>
      <c r="AEV1006" s="45"/>
      <c r="AEW1006" s="45"/>
      <c r="AEX1006" s="45"/>
      <c r="AEY1006" s="45"/>
      <c r="AEZ1006" s="45"/>
      <c r="AFA1006" s="45"/>
      <c r="AFB1006" s="45"/>
      <c r="AFC1006" s="45"/>
      <c r="AFD1006" s="45"/>
      <c r="AFE1006" s="45"/>
      <c r="AFF1006" s="45"/>
      <c r="AFG1006" s="45"/>
      <c r="AFH1006" s="45"/>
      <c r="AFI1006" s="45"/>
      <c r="AFJ1006" s="45"/>
      <c r="AFK1006" s="45"/>
      <c r="AFL1006" s="45"/>
      <c r="AFM1006" s="45"/>
      <c r="AFN1006" s="45"/>
      <c r="AFO1006" s="45"/>
      <c r="AFP1006" s="45"/>
      <c r="AFQ1006" s="45"/>
      <c r="AFR1006" s="45"/>
      <c r="AFS1006" s="45"/>
      <c r="AFT1006" s="45"/>
      <c r="AFU1006" s="45"/>
      <c r="AFV1006" s="45"/>
      <c r="AFW1006" s="45"/>
      <c r="AFX1006" s="45"/>
      <c r="AFY1006" s="45"/>
      <c r="AFZ1006" s="45"/>
      <c r="AGA1006" s="45"/>
      <c r="AGB1006" s="45"/>
      <c r="AGC1006" s="45"/>
      <c r="AGD1006" s="45"/>
      <c r="AGE1006" s="45"/>
      <c r="AGF1006" s="45"/>
      <c r="AGG1006" s="45"/>
      <c r="AGH1006" s="45"/>
      <c r="AGI1006" s="45"/>
      <c r="AGJ1006" s="45"/>
      <c r="AGK1006" s="45"/>
      <c r="AGL1006" s="45"/>
      <c r="AGM1006" s="45"/>
      <c r="AGN1006" s="45"/>
      <c r="AGO1006" s="45"/>
      <c r="AGP1006" s="45"/>
      <c r="AGQ1006" s="45"/>
      <c r="AGR1006" s="45"/>
      <c r="AGS1006" s="45"/>
      <c r="AGT1006" s="45"/>
      <c r="AGU1006" s="45"/>
      <c r="AGV1006" s="45"/>
      <c r="AGW1006" s="45"/>
      <c r="AGX1006" s="45"/>
      <c r="AGY1006" s="45"/>
      <c r="AGZ1006" s="45"/>
      <c r="AHA1006" s="45"/>
      <c r="AHB1006" s="45"/>
      <c r="AHC1006" s="45"/>
      <c r="AHD1006" s="45"/>
      <c r="AHE1006" s="45"/>
      <c r="AHF1006" s="45"/>
      <c r="AHG1006" s="45"/>
      <c r="AHH1006" s="45"/>
      <c r="AHI1006" s="45"/>
      <c r="AHJ1006" s="45"/>
      <c r="AHK1006" s="45"/>
      <c r="AHL1006" s="45"/>
      <c r="AHM1006" s="45"/>
      <c r="AHN1006" s="45"/>
      <c r="AHO1006" s="45"/>
      <c r="AHP1006" s="45"/>
      <c r="AHQ1006" s="45"/>
      <c r="AHR1006" s="45"/>
      <c r="AHS1006" s="45"/>
      <c r="AHT1006" s="45"/>
      <c r="AHU1006" s="45"/>
      <c r="AHV1006" s="45"/>
      <c r="AHW1006" s="45"/>
      <c r="AHX1006" s="45"/>
      <c r="AHY1006" s="45"/>
      <c r="AHZ1006" s="45"/>
      <c r="AIA1006" s="45"/>
      <c r="AIB1006" s="45"/>
      <c r="AIC1006" s="45"/>
      <c r="AID1006" s="45"/>
      <c r="AIE1006" s="45"/>
      <c r="AIF1006" s="45"/>
      <c r="AIG1006" s="45"/>
      <c r="AIH1006" s="45"/>
      <c r="AII1006" s="45"/>
      <c r="AIJ1006" s="45"/>
      <c r="AIK1006" s="45"/>
      <c r="AIL1006" s="45"/>
      <c r="AIM1006" s="45"/>
      <c r="AIN1006" s="45"/>
      <c r="AIO1006" s="45"/>
      <c r="AIP1006" s="45"/>
      <c r="AIQ1006" s="45"/>
      <c r="AIR1006" s="45"/>
      <c r="AIS1006" s="45"/>
      <c r="AIT1006" s="45"/>
      <c r="AIU1006" s="45"/>
      <c r="AIV1006" s="45"/>
      <c r="AIW1006" s="45"/>
      <c r="AIX1006" s="45"/>
      <c r="AIY1006" s="45"/>
      <c r="AIZ1006" s="45"/>
      <c r="AJA1006" s="45"/>
      <c r="AJB1006" s="45"/>
      <c r="AJC1006" s="45"/>
      <c r="AJD1006" s="45"/>
      <c r="AJE1006" s="45"/>
      <c r="AJF1006" s="45"/>
      <c r="AJG1006" s="45"/>
      <c r="AJH1006" s="45"/>
      <c r="AJI1006" s="45"/>
      <c r="AJJ1006" s="45"/>
      <c r="AJK1006" s="45"/>
      <c r="AJL1006" s="45"/>
      <c r="AJM1006" s="45"/>
      <c r="AJN1006" s="45"/>
      <c r="AJO1006" s="45"/>
      <c r="AJP1006" s="45"/>
      <c r="AJQ1006" s="45"/>
      <c r="AJR1006" s="45"/>
      <c r="AJS1006" s="45"/>
      <c r="AJT1006" s="45"/>
      <c r="AJU1006" s="45"/>
      <c r="AJV1006" s="45"/>
      <c r="AJW1006" s="45"/>
      <c r="AJX1006" s="45"/>
      <c r="AJY1006" s="45"/>
      <c r="AJZ1006" s="45"/>
      <c r="AKA1006" s="45"/>
      <c r="AKB1006" s="45"/>
      <c r="AKC1006" s="45"/>
      <c r="AKD1006" s="45"/>
      <c r="AKE1006" s="45"/>
      <c r="AKF1006" s="45"/>
      <c r="AKG1006" s="45"/>
      <c r="AKH1006" s="45"/>
      <c r="AKI1006" s="45"/>
      <c r="AKJ1006" s="45"/>
      <c r="AKK1006" s="45"/>
      <c r="AKL1006" s="45"/>
      <c r="AKM1006" s="45"/>
      <c r="AKN1006" s="45"/>
      <c r="AKO1006" s="45"/>
      <c r="AKP1006" s="45"/>
      <c r="AKQ1006" s="45"/>
      <c r="AKR1006" s="45"/>
      <c r="AKS1006" s="45"/>
      <c r="AKT1006" s="45"/>
      <c r="AKU1006" s="45"/>
      <c r="AKV1006" s="45"/>
      <c r="AKW1006" s="45"/>
      <c r="AKX1006" s="45"/>
      <c r="AKY1006" s="45"/>
      <c r="AKZ1006" s="45"/>
      <c r="ALA1006" s="45"/>
      <c r="ALB1006" s="45"/>
      <c r="ALC1006" s="45"/>
      <c r="ALD1006" s="45"/>
      <c r="ALE1006" s="45"/>
      <c r="ALF1006" s="45"/>
      <c r="ALG1006" s="45"/>
      <c r="ALH1006" s="45"/>
      <c r="ALI1006" s="45"/>
      <c r="ALJ1006" s="45"/>
      <c r="ALK1006" s="45"/>
      <c r="ALL1006" s="45"/>
      <c r="ALM1006" s="45"/>
      <c r="ALN1006" s="45"/>
      <c r="ALO1006" s="45"/>
      <c r="ALP1006" s="45"/>
      <c r="ALQ1006" s="45"/>
      <c r="ALR1006" s="45"/>
      <c r="ALS1006" s="45"/>
      <c r="ALT1006" s="45"/>
      <c r="ALU1006" s="45"/>
      <c r="ALV1006" s="45"/>
      <c r="ALW1006" s="45"/>
      <c r="ALX1006" s="45"/>
      <c r="ALY1006" s="45"/>
      <c r="ALZ1006" s="45"/>
      <c r="AMA1006" s="45"/>
      <c r="AMB1006" s="45"/>
      <c r="AMC1006" s="45"/>
      <c r="AMD1006" s="45"/>
      <c r="AME1006" s="45"/>
      <c r="AMF1006" s="45"/>
      <c r="AMG1006" s="45"/>
      <c r="AMH1006" s="45"/>
      <c r="AMI1006" s="45"/>
      <c r="AMJ1006" s="45"/>
      <c r="AMK1006" s="45"/>
      <c r="AML1006" s="45"/>
      <c r="AMM1006" s="45"/>
      <c r="AMN1006" s="45"/>
      <c r="AMO1006" s="45"/>
      <c r="AMP1006" s="45"/>
      <c r="AMQ1006" s="45"/>
      <c r="AMR1006" s="45"/>
      <c r="AMS1006" s="45"/>
      <c r="AMT1006" s="45"/>
      <c r="AMU1006" s="45"/>
      <c r="AMV1006" s="45"/>
      <c r="AMW1006" s="45"/>
      <c r="AMX1006" s="45"/>
      <c r="AMY1006" s="45"/>
      <c r="AMZ1006" s="45"/>
      <c r="ANA1006" s="45"/>
      <c r="ANB1006" s="45"/>
      <c r="ANC1006" s="45"/>
      <c r="AND1006" s="45"/>
      <c r="ANE1006" s="45"/>
      <c r="ANF1006" s="45"/>
      <c r="ANG1006" s="45"/>
      <c r="ANH1006" s="45"/>
      <c r="ANI1006" s="45"/>
      <c r="ANJ1006" s="45"/>
      <c r="ANK1006" s="45"/>
      <c r="ANL1006" s="45"/>
      <c r="ANM1006" s="45"/>
      <c r="ANN1006" s="45"/>
      <c r="ANO1006" s="45"/>
      <c r="ANP1006" s="45"/>
      <c r="ANQ1006" s="45"/>
      <c r="ANR1006" s="45"/>
      <c r="ANS1006" s="45"/>
      <c r="ANT1006" s="45"/>
      <c r="ANU1006" s="45"/>
      <c r="ANV1006" s="45"/>
      <c r="ANW1006" s="45"/>
      <c r="ANX1006" s="45"/>
      <c r="ANY1006" s="45"/>
      <c r="ANZ1006" s="45"/>
      <c r="AOA1006" s="45"/>
      <c r="AOB1006" s="45"/>
      <c r="AOC1006" s="45"/>
      <c r="AOD1006" s="45"/>
      <c r="AOE1006" s="45"/>
      <c r="AOF1006" s="45"/>
      <c r="AOG1006" s="45"/>
      <c r="AOH1006" s="45"/>
      <c r="AOI1006" s="45"/>
      <c r="AOJ1006" s="45"/>
      <c r="AOK1006" s="45"/>
      <c r="AOL1006" s="45"/>
      <c r="AOM1006" s="45"/>
      <c r="AON1006" s="45"/>
      <c r="AOO1006" s="45"/>
      <c r="AOP1006" s="45"/>
      <c r="AOQ1006" s="45"/>
      <c r="AOR1006" s="45"/>
      <c r="AOS1006" s="45"/>
      <c r="AOT1006" s="45"/>
      <c r="AOU1006" s="45"/>
      <c r="AOV1006" s="45"/>
      <c r="AOW1006" s="45"/>
      <c r="AOX1006" s="45"/>
      <c r="AOY1006" s="45"/>
      <c r="AOZ1006" s="45"/>
      <c r="APA1006" s="45"/>
      <c r="APB1006" s="45"/>
      <c r="APC1006" s="45"/>
      <c r="APD1006" s="45"/>
      <c r="APE1006" s="45"/>
      <c r="APF1006" s="45"/>
      <c r="APG1006" s="45"/>
      <c r="APH1006" s="45"/>
      <c r="API1006" s="45"/>
      <c r="APJ1006" s="45"/>
      <c r="APK1006" s="45"/>
      <c r="APL1006" s="45"/>
      <c r="APM1006" s="45"/>
      <c r="APN1006" s="45"/>
      <c r="APO1006" s="45"/>
      <c r="APP1006" s="45"/>
      <c r="APQ1006" s="45"/>
      <c r="APR1006" s="45"/>
      <c r="APS1006" s="45"/>
      <c r="APT1006" s="45"/>
      <c r="APU1006" s="45"/>
      <c r="APV1006" s="45"/>
      <c r="APW1006" s="45"/>
      <c r="APX1006" s="45"/>
      <c r="APY1006" s="45"/>
      <c r="APZ1006" s="45"/>
      <c r="AQA1006" s="45"/>
      <c r="AQB1006" s="45"/>
      <c r="AQC1006" s="45"/>
      <c r="AQD1006" s="45"/>
      <c r="AQE1006" s="45"/>
      <c r="AQF1006" s="45"/>
      <c r="AQG1006" s="45"/>
      <c r="AQH1006" s="45"/>
      <c r="AQI1006" s="45"/>
      <c r="AQJ1006" s="45"/>
      <c r="AQK1006" s="45"/>
      <c r="AQL1006" s="45"/>
      <c r="AQM1006" s="45"/>
      <c r="AQN1006" s="45"/>
      <c r="AQO1006" s="45"/>
      <c r="AQP1006" s="45"/>
      <c r="AQQ1006" s="45"/>
      <c r="AQR1006" s="45"/>
      <c r="AQS1006" s="45"/>
      <c r="AQT1006" s="45"/>
      <c r="AQU1006" s="45"/>
      <c r="AQV1006" s="45"/>
      <c r="AQW1006" s="45"/>
      <c r="AQX1006" s="45"/>
      <c r="AQY1006" s="45"/>
      <c r="AQZ1006" s="45"/>
      <c r="ARA1006" s="45"/>
      <c r="ARB1006" s="45"/>
      <c r="ARC1006" s="45"/>
      <c r="ARD1006" s="45"/>
      <c r="ARE1006" s="45"/>
      <c r="ARF1006" s="45"/>
      <c r="ARG1006" s="45"/>
      <c r="ARH1006" s="45"/>
      <c r="ARI1006" s="45"/>
      <c r="ARJ1006" s="45"/>
      <c r="ARK1006" s="45"/>
      <c r="ARL1006" s="45"/>
      <c r="ARM1006" s="45"/>
      <c r="ARN1006" s="45"/>
      <c r="ARO1006" s="45"/>
      <c r="ARP1006" s="45"/>
      <c r="ARQ1006" s="45"/>
      <c r="ARR1006" s="45"/>
      <c r="ARS1006" s="45"/>
      <c r="ART1006" s="45"/>
      <c r="ARU1006" s="45"/>
      <c r="ARV1006" s="45"/>
      <c r="ARW1006" s="45"/>
      <c r="ARX1006" s="45"/>
      <c r="ARY1006" s="45"/>
      <c r="ARZ1006" s="45"/>
      <c r="ASA1006" s="45"/>
      <c r="ASB1006" s="45"/>
      <c r="ASC1006" s="45"/>
      <c r="ASD1006" s="45"/>
      <c r="ASE1006" s="45"/>
      <c r="ASF1006" s="45"/>
      <c r="ASG1006" s="45"/>
      <c r="ASH1006" s="45"/>
      <c r="ASI1006" s="45"/>
      <c r="ASJ1006" s="45"/>
      <c r="ASK1006" s="45"/>
      <c r="ASL1006" s="45"/>
      <c r="ASM1006" s="45"/>
      <c r="ASN1006" s="45"/>
      <c r="ASO1006" s="45"/>
      <c r="ASP1006" s="45"/>
      <c r="ASQ1006" s="45"/>
      <c r="ASR1006" s="45"/>
      <c r="ASS1006" s="45"/>
      <c r="AST1006" s="45"/>
      <c r="ASU1006" s="45"/>
      <c r="ASV1006" s="45"/>
      <c r="ASW1006" s="45"/>
      <c r="ASX1006" s="45"/>
      <c r="ASY1006" s="45"/>
      <c r="ASZ1006" s="45"/>
      <c r="ATA1006" s="45"/>
      <c r="ATB1006" s="45"/>
      <c r="ATC1006" s="45"/>
      <c r="ATD1006" s="45"/>
      <c r="ATE1006" s="45"/>
      <c r="ATF1006" s="45"/>
      <c r="ATG1006" s="45"/>
      <c r="ATH1006" s="45"/>
      <c r="ATI1006" s="45"/>
      <c r="ATJ1006" s="45"/>
      <c r="ATK1006" s="45"/>
      <c r="ATL1006" s="45"/>
      <c r="ATM1006" s="45"/>
      <c r="ATN1006" s="45"/>
      <c r="ATO1006" s="45"/>
      <c r="ATP1006" s="45"/>
      <c r="ATQ1006" s="45"/>
      <c r="ATR1006" s="45"/>
      <c r="ATS1006" s="45"/>
      <c r="ATT1006" s="45"/>
      <c r="ATU1006" s="45"/>
      <c r="ATV1006" s="45"/>
      <c r="ATW1006" s="45"/>
      <c r="ATX1006" s="45"/>
      <c r="ATY1006" s="45"/>
      <c r="ATZ1006" s="45"/>
      <c r="AUA1006" s="45"/>
      <c r="AUB1006" s="45"/>
      <c r="AUC1006" s="45"/>
      <c r="AUD1006" s="45"/>
      <c r="AUE1006" s="45"/>
      <c r="AUF1006" s="45"/>
      <c r="AUG1006" s="45"/>
      <c r="AUH1006" s="45"/>
      <c r="AUI1006" s="45"/>
      <c r="AUJ1006" s="45"/>
      <c r="AUK1006" s="45"/>
      <c r="AUL1006" s="45"/>
      <c r="AUM1006" s="45"/>
      <c r="AUN1006" s="45"/>
      <c r="AUO1006" s="45"/>
      <c r="AUP1006" s="45"/>
      <c r="AUQ1006" s="45"/>
      <c r="AUR1006" s="45"/>
      <c r="AUS1006" s="45"/>
      <c r="AUT1006" s="45"/>
      <c r="AUU1006" s="45"/>
      <c r="AUV1006" s="45"/>
      <c r="AUW1006" s="45"/>
      <c r="AUX1006" s="45"/>
      <c r="AUY1006" s="45"/>
      <c r="AUZ1006" s="45"/>
      <c r="AVA1006" s="45"/>
      <c r="AVB1006" s="45"/>
      <c r="AVC1006" s="45"/>
      <c r="AVD1006" s="45"/>
      <c r="AVE1006" s="45"/>
      <c r="AVF1006" s="45"/>
      <c r="AVG1006" s="45"/>
      <c r="AVH1006" s="45"/>
      <c r="AVI1006" s="45"/>
      <c r="AVJ1006" s="45"/>
      <c r="AVK1006" s="45"/>
      <c r="AVL1006" s="45"/>
      <c r="AVM1006" s="45"/>
      <c r="AVN1006" s="45"/>
      <c r="AVO1006" s="45"/>
      <c r="AVP1006" s="45"/>
      <c r="AVQ1006" s="45"/>
      <c r="AVR1006" s="45"/>
      <c r="AVS1006" s="45"/>
      <c r="AVT1006" s="45"/>
      <c r="AVU1006" s="45"/>
      <c r="AVV1006" s="45"/>
      <c r="AVW1006" s="45"/>
      <c r="AVX1006" s="45"/>
      <c r="AVY1006" s="45"/>
      <c r="AVZ1006" s="45"/>
      <c r="AWA1006" s="45"/>
      <c r="AWB1006" s="45"/>
      <c r="AWC1006" s="45"/>
      <c r="AWD1006" s="45"/>
      <c r="AWE1006" s="45"/>
      <c r="AWF1006" s="45"/>
      <c r="AWG1006" s="45"/>
      <c r="AWH1006" s="45"/>
      <c r="AWI1006" s="45"/>
      <c r="AWJ1006" s="45"/>
      <c r="AWK1006" s="45"/>
      <c r="AWL1006" s="45"/>
      <c r="AWM1006" s="45"/>
      <c r="AWN1006" s="45"/>
      <c r="AWO1006" s="45"/>
      <c r="AWP1006" s="45"/>
      <c r="AWQ1006" s="45"/>
      <c r="AWR1006" s="45"/>
      <c r="AWS1006" s="45"/>
      <c r="AWT1006" s="45"/>
      <c r="AWU1006" s="45"/>
      <c r="AWV1006" s="45"/>
      <c r="AWW1006" s="45"/>
      <c r="AWX1006" s="45"/>
      <c r="AWY1006" s="45"/>
      <c r="AWZ1006" s="45"/>
      <c r="AXA1006" s="45"/>
      <c r="AXB1006" s="45"/>
      <c r="AXC1006" s="45"/>
      <c r="AXD1006" s="45"/>
      <c r="AXE1006" s="45"/>
      <c r="AXF1006" s="45"/>
      <c r="AXG1006" s="45"/>
      <c r="AXH1006" s="45"/>
      <c r="AXI1006" s="45"/>
      <c r="AXJ1006" s="45"/>
      <c r="AXK1006" s="45"/>
      <c r="AXL1006" s="45"/>
      <c r="AXM1006" s="45"/>
      <c r="AXN1006" s="45"/>
      <c r="AXO1006" s="45"/>
      <c r="AXP1006" s="45"/>
      <c r="AXQ1006" s="45"/>
      <c r="AXR1006" s="45"/>
      <c r="AXS1006" s="45"/>
      <c r="AXT1006" s="45"/>
      <c r="AXU1006" s="45"/>
      <c r="AXV1006" s="45"/>
      <c r="AXW1006" s="45"/>
      <c r="AXX1006" s="45"/>
      <c r="AXY1006" s="45"/>
      <c r="AXZ1006" s="45"/>
      <c r="AYA1006" s="45"/>
      <c r="AYB1006" s="45"/>
      <c r="AYC1006" s="45"/>
      <c r="AYD1006" s="45"/>
      <c r="AYE1006" s="45"/>
      <c r="AYF1006" s="45"/>
      <c r="AYG1006" s="45"/>
      <c r="AYH1006" s="45"/>
      <c r="AYI1006" s="45"/>
      <c r="AYJ1006" s="45"/>
      <c r="AYK1006" s="45"/>
      <c r="AYL1006" s="45"/>
      <c r="AYM1006" s="45"/>
      <c r="AYN1006" s="45"/>
      <c r="AYO1006" s="45"/>
      <c r="AYP1006" s="45"/>
      <c r="AYQ1006" s="45"/>
      <c r="AYR1006" s="45"/>
      <c r="AYS1006" s="45"/>
      <c r="AYT1006" s="45"/>
      <c r="AYU1006" s="45"/>
      <c r="AYV1006" s="45"/>
      <c r="AYW1006" s="45"/>
      <c r="AYX1006" s="45"/>
      <c r="AYY1006" s="45"/>
      <c r="AYZ1006" s="45"/>
      <c r="AZA1006" s="45"/>
      <c r="AZB1006" s="45"/>
      <c r="AZC1006" s="45"/>
      <c r="AZD1006" s="45"/>
      <c r="AZE1006" s="45"/>
      <c r="AZF1006" s="45"/>
      <c r="AZG1006" s="45"/>
      <c r="AZH1006" s="45"/>
      <c r="AZI1006" s="45"/>
      <c r="AZJ1006" s="45"/>
      <c r="AZK1006" s="45"/>
      <c r="AZL1006" s="45"/>
      <c r="AZM1006" s="45"/>
      <c r="AZN1006" s="45"/>
      <c r="AZO1006" s="45"/>
      <c r="AZP1006" s="45"/>
      <c r="AZQ1006" s="45"/>
      <c r="AZR1006" s="45"/>
      <c r="AZS1006" s="45"/>
      <c r="AZT1006" s="45"/>
      <c r="AZU1006" s="45"/>
      <c r="AZV1006" s="45"/>
      <c r="AZW1006" s="45"/>
      <c r="AZX1006" s="45"/>
      <c r="AZY1006" s="45"/>
      <c r="AZZ1006" s="45"/>
      <c r="BAA1006" s="45"/>
      <c r="BAB1006" s="45"/>
      <c r="BAC1006" s="45"/>
      <c r="BAD1006" s="45"/>
      <c r="BAE1006" s="45"/>
      <c r="BAF1006" s="45"/>
      <c r="BAG1006" s="45"/>
      <c r="BAH1006" s="45"/>
      <c r="BAI1006" s="45"/>
      <c r="BAJ1006" s="45"/>
      <c r="BAK1006" s="45"/>
      <c r="BAL1006" s="45"/>
      <c r="BAM1006" s="45"/>
      <c r="BAN1006" s="45"/>
      <c r="BAO1006" s="45"/>
      <c r="BAP1006" s="45"/>
      <c r="BAQ1006" s="45"/>
      <c r="BAR1006" s="45"/>
      <c r="BAS1006" s="45"/>
      <c r="BAT1006" s="45"/>
      <c r="BAU1006" s="45"/>
      <c r="BAV1006" s="45"/>
      <c r="BAW1006" s="45"/>
      <c r="BAX1006" s="45"/>
      <c r="BAY1006" s="45"/>
      <c r="BAZ1006" s="45"/>
      <c r="BBA1006" s="45"/>
      <c r="BBB1006" s="45"/>
      <c r="BBC1006" s="45"/>
      <c r="BBD1006" s="45"/>
      <c r="BBE1006" s="45"/>
      <c r="BBF1006" s="45"/>
      <c r="BBG1006" s="45"/>
      <c r="BBH1006" s="45"/>
      <c r="BBI1006" s="45"/>
      <c r="BBJ1006" s="45"/>
      <c r="BBK1006" s="45"/>
      <c r="BBL1006" s="45"/>
      <c r="BBM1006" s="45"/>
      <c r="BBN1006" s="45"/>
      <c r="BBO1006" s="45"/>
      <c r="BBP1006" s="45"/>
      <c r="BBQ1006" s="45"/>
      <c r="BBR1006" s="45"/>
      <c r="BBS1006" s="45"/>
      <c r="BBT1006" s="45"/>
      <c r="BBU1006" s="45"/>
      <c r="BBV1006" s="45"/>
      <c r="BBW1006" s="45"/>
      <c r="BBX1006" s="45"/>
      <c r="BBY1006" s="45"/>
      <c r="BBZ1006" s="45"/>
      <c r="BCA1006" s="45"/>
      <c r="BCB1006" s="45"/>
      <c r="BCC1006" s="45"/>
      <c r="BCD1006" s="45"/>
      <c r="BCE1006" s="45"/>
      <c r="BCF1006" s="45"/>
      <c r="BCG1006" s="45"/>
      <c r="BCH1006" s="45"/>
      <c r="BCI1006" s="45"/>
      <c r="BCJ1006" s="45"/>
      <c r="BCK1006" s="45"/>
      <c r="BCL1006" s="45"/>
      <c r="BCM1006" s="45"/>
      <c r="BCN1006" s="45"/>
      <c r="BCO1006" s="45"/>
      <c r="BCP1006" s="45"/>
      <c r="BCQ1006" s="45"/>
      <c r="BCR1006" s="45"/>
      <c r="BCS1006" s="45"/>
      <c r="BCT1006" s="45"/>
      <c r="BCU1006" s="45"/>
      <c r="BCV1006" s="45"/>
      <c r="BCW1006" s="45"/>
      <c r="BCX1006" s="45"/>
      <c r="BCY1006" s="45"/>
      <c r="BCZ1006" s="45"/>
      <c r="BDA1006" s="45"/>
      <c r="BDB1006" s="45"/>
      <c r="BDC1006" s="45"/>
      <c r="BDD1006" s="45"/>
      <c r="BDE1006" s="45"/>
      <c r="BDF1006" s="45"/>
      <c r="BDG1006" s="45"/>
      <c r="BDH1006" s="45"/>
      <c r="BDI1006" s="45"/>
      <c r="BDJ1006" s="45"/>
      <c r="BDK1006" s="45"/>
      <c r="BDL1006" s="45"/>
      <c r="BDM1006" s="45"/>
      <c r="BDN1006" s="45"/>
      <c r="BDO1006" s="45"/>
      <c r="BDP1006" s="45"/>
      <c r="BDQ1006" s="45"/>
      <c r="BDR1006" s="45"/>
      <c r="BDS1006" s="45"/>
      <c r="BDT1006" s="45"/>
      <c r="BDU1006" s="45"/>
      <c r="BDV1006" s="45"/>
      <c r="BDW1006" s="45"/>
      <c r="BDX1006" s="45"/>
      <c r="BDY1006" s="45"/>
      <c r="BDZ1006" s="45"/>
      <c r="BEA1006" s="45"/>
      <c r="BEB1006" s="45"/>
      <c r="BEC1006" s="45"/>
      <c r="BED1006" s="45"/>
      <c r="BEE1006" s="45"/>
      <c r="BEF1006" s="45"/>
      <c r="BEG1006" s="45"/>
      <c r="BEH1006" s="45"/>
      <c r="BEI1006" s="45"/>
      <c r="BEJ1006" s="45"/>
      <c r="BEK1006" s="45"/>
      <c r="BEL1006" s="45"/>
      <c r="BEM1006" s="45"/>
      <c r="BEN1006" s="45"/>
      <c r="BEO1006" s="45"/>
      <c r="BEP1006" s="45"/>
      <c r="BEQ1006" s="45"/>
      <c r="BER1006" s="45"/>
      <c r="BES1006" s="45"/>
      <c r="BET1006" s="45"/>
      <c r="BEU1006" s="45"/>
      <c r="BEV1006" s="45"/>
      <c r="BEW1006" s="45"/>
      <c r="BEX1006" s="45"/>
      <c r="BEY1006" s="45"/>
      <c r="BEZ1006" s="45"/>
      <c r="BFA1006" s="45"/>
      <c r="BFB1006" s="45"/>
      <c r="BFC1006" s="45"/>
      <c r="BFD1006" s="45"/>
      <c r="BFE1006" s="45"/>
      <c r="BFF1006" s="45"/>
      <c r="BFG1006" s="45"/>
      <c r="BFH1006" s="45"/>
      <c r="BFI1006" s="45"/>
      <c r="BFJ1006" s="45"/>
      <c r="BFK1006" s="45"/>
      <c r="BFL1006" s="45"/>
      <c r="BFM1006" s="45"/>
      <c r="BFN1006" s="45"/>
      <c r="BFO1006" s="45"/>
      <c r="BFP1006" s="45"/>
      <c r="BFQ1006" s="45"/>
      <c r="BFR1006" s="45"/>
      <c r="BFS1006" s="45"/>
      <c r="BFT1006" s="45"/>
      <c r="BFU1006" s="45"/>
      <c r="BFV1006" s="45"/>
      <c r="BFW1006" s="45"/>
      <c r="BFX1006" s="45"/>
      <c r="BFY1006" s="45"/>
      <c r="BFZ1006" s="45"/>
      <c r="BGA1006" s="45"/>
      <c r="BGB1006" s="45"/>
      <c r="BGC1006" s="45"/>
      <c r="BGD1006" s="45"/>
      <c r="BGE1006" s="45"/>
      <c r="BGF1006" s="45"/>
      <c r="BGG1006" s="45"/>
      <c r="BGH1006" s="45"/>
      <c r="BGI1006" s="45"/>
      <c r="BGJ1006" s="45"/>
      <c r="BGK1006" s="45"/>
      <c r="BGL1006" s="45"/>
      <c r="BGM1006" s="45"/>
      <c r="BGN1006" s="45"/>
      <c r="BGO1006" s="45"/>
      <c r="BGP1006" s="45"/>
      <c r="BGQ1006" s="45"/>
      <c r="BGR1006" s="45"/>
      <c r="BGS1006" s="45"/>
      <c r="BGT1006" s="45"/>
      <c r="BGU1006" s="45"/>
      <c r="BGV1006" s="45"/>
      <c r="BGW1006" s="45"/>
      <c r="BGX1006" s="45"/>
      <c r="BGY1006" s="45"/>
      <c r="BGZ1006" s="45"/>
      <c r="BHA1006" s="45"/>
      <c r="BHB1006" s="45"/>
      <c r="BHC1006" s="45"/>
      <c r="BHD1006" s="45"/>
      <c r="BHE1006" s="45"/>
      <c r="BHF1006" s="45"/>
      <c r="BHG1006" s="45"/>
      <c r="BHH1006" s="45"/>
      <c r="BHI1006" s="45"/>
      <c r="BHJ1006" s="45"/>
      <c r="BHK1006" s="45"/>
      <c r="BHL1006" s="45"/>
      <c r="BHM1006" s="45"/>
      <c r="BHN1006" s="45"/>
      <c r="BHO1006" s="45"/>
      <c r="BHP1006" s="45"/>
      <c r="BHQ1006" s="45"/>
      <c r="BHR1006" s="45"/>
      <c r="BHS1006" s="45"/>
      <c r="BHT1006" s="45"/>
      <c r="BHU1006" s="45"/>
      <c r="BHV1006" s="45"/>
      <c r="BHW1006" s="45"/>
      <c r="BHX1006" s="45"/>
      <c r="BHY1006" s="45"/>
      <c r="BHZ1006" s="45"/>
      <c r="BIA1006" s="45"/>
      <c r="BIB1006" s="45"/>
      <c r="BIC1006" s="45"/>
      <c r="BID1006" s="45"/>
      <c r="BIE1006" s="45"/>
      <c r="BIF1006" s="45"/>
      <c r="BIG1006" s="45"/>
      <c r="BIH1006" s="45"/>
      <c r="BII1006" s="45"/>
      <c r="BIJ1006" s="45"/>
      <c r="BIK1006" s="45"/>
      <c r="BIL1006" s="45"/>
      <c r="BIM1006" s="45"/>
      <c r="BIN1006" s="45"/>
      <c r="BIO1006" s="45"/>
      <c r="BIP1006" s="45"/>
      <c r="BIQ1006" s="45"/>
      <c r="BIR1006" s="45"/>
      <c r="BIS1006" s="45"/>
      <c r="BIT1006" s="45"/>
      <c r="BIU1006" s="45"/>
      <c r="BIV1006" s="45"/>
      <c r="BIW1006" s="45"/>
      <c r="BIX1006" s="45"/>
      <c r="BIY1006" s="45"/>
      <c r="BIZ1006" s="45"/>
      <c r="BJA1006" s="45"/>
      <c r="BJB1006" s="45"/>
      <c r="BJC1006" s="45"/>
      <c r="BJD1006" s="45"/>
      <c r="BJE1006" s="45"/>
      <c r="BJF1006" s="45"/>
      <c r="BJG1006" s="45"/>
      <c r="BJH1006" s="45"/>
      <c r="BJI1006" s="45"/>
      <c r="BJJ1006" s="45"/>
      <c r="BJK1006" s="45"/>
      <c r="BJL1006" s="45"/>
      <c r="BJM1006" s="45"/>
      <c r="BJN1006" s="45"/>
      <c r="BJO1006" s="45"/>
      <c r="BJP1006" s="45"/>
      <c r="BJQ1006" s="45"/>
      <c r="BJR1006" s="45"/>
      <c r="BJS1006" s="45"/>
      <c r="BJT1006" s="45"/>
      <c r="BJU1006" s="45"/>
      <c r="BJV1006" s="45"/>
      <c r="BJW1006" s="45"/>
      <c r="BJX1006" s="45"/>
      <c r="BJY1006" s="45"/>
      <c r="BJZ1006" s="45"/>
      <c r="BKA1006" s="45"/>
      <c r="BKB1006" s="45"/>
      <c r="BKC1006" s="45"/>
      <c r="BKD1006" s="45"/>
      <c r="BKE1006" s="45"/>
      <c r="BKF1006" s="45"/>
      <c r="BKG1006" s="45"/>
      <c r="BKH1006" s="45"/>
      <c r="BKI1006" s="45"/>
      <c r="BKJ1006" s="45"/>
      <c r="BKK1006" s="45"/>
      <c r="BKL1006" s="45"/>
      <c r="BKM1006" s="45"/>
      <c r="BKN1006" s="45"/>
      <c r="BKO1006" s="45"/>
      <c r="BKP1006" s="45"/>
      <c r="BKQ1006" s="45"/>
      <c r="BKR1006" s="45"/>
      <c r="BKS1006" s="45"/>
      <c r="BKT1006" s="45"/>
      <c r="BKU1006" s="45"/>
      <c r="BKV1006" s="45"/>
      <c r="BKW1006" s="45"/>
      <c r="BKX1006" s="45"/>
      <c r="BKY1006" s="45"/>
      <c r="BKZ1006" s="45"/>
      <c r="BLA1006" s="45"/>
      <c r="BLB1006" s="45"/>
      <c r="BLC1006" s="45"/>
      <c r="BLD1006" s="45"/>
      <c r="BLE1006" s="45"/>
      <c r="BLF1006" s="45"/>
      <c r="BLG1006" s="45"/>
      <c r="BLH1006" s="45"/>
      <c r="BLI1006" s="45"/>
      <c r="BLJ1006" s="45"/>
      <c r="BLK1006" s="45"/>
      <c r="BLL1006" s="45"/>
      <c r="BLM1006" s="45"/>
      <c r="BLN1006" s="45"/>
      <c r="BLO1006" s="45"/>
      <c r="BLP1006" s="45"/>
      <c r="BLQ1006" s="45"/>
      <c r="BLR1006" s="45"/>
      <c r="BLS1006" s="45"/>
      <c r="BLT1006" s="45"/>
      <c r="BLU1006" s="45"/>
      <c r="BLV1006" s="45"/>
      <c r="BLW1006" s="45"/>
      <c r="BLX1006" s="45"/>
      <c r="BLY1006" s="45"/>
      <c r="BLZ1006" s="45"/>
      <c r="BMA1006" s="45"/>
      <c r="BMB1006" s="45"/>
      <c r="BMC1006" s="45"/>
      <c r="BMD1006" s="45"/>
      <c r="BME1006" s="45"/>
      <c r="BMF1006" s="45"/>
      <c r="BMG1006" s="45"/>
      <c r="BMH1006" s="45"/>
      <c r="BMI1006" s="45"/>
      <c r="BMJ1006" s="45"/>
      <c r="BMK1006" s="45"/>
      <c r="BML1006" s="45"/>
      <c r="BMM1006" s="45"/>
      <c r="BMN1006" s="45"/>
      <c r="BMO1006" s="45"/>
      <c r="BMP1006" s="45"/>
      <c r="BMQ1006" s="45"/>
      <c r="BMR1006" s="45"/>
      <c r="BMS1006" s="45"/>
      <c r="BMT1006" s="45"/>
      <c r="BMU1006" s="45"/>
      <c r="BMV1006" s="45"/>
      <c r="BMW1006" s="45"/>
      <c r="BMX1006" s="45"/>
      <c r="BMY1006" s="45"/>
      <c r="BMZ1006" s="45"/>
      <c r="BNA1006" s="45"/>
      <c r="BNB1006" s="45"/>
      <c r="BNC1006" s="45"/>
      <c r="BND1006" s="45"/>
      <c r="BNE1006" s="45"/>
      <c r="BNF1006" s="45"/>
      <c r="BNG1006" s="45"/>
      <c r="BNH1006" s="45"/>
      <c r="BNI1006" s="45"/>
      <c r="BNJ1006" s="45"/>
      <c r="BNK1006" s="45"/>
      <c r="BNL1006" s="45"/>
      <c r="BNM1006" s="45"/>
      <c r="BNN1006" s="45"/>
      <c r="BNO1006" s="45"/>
      <c r="BNP1006" s="45"/>
      <c r="BNQ1006" s="45"/>
      <c r="BNR1006" s="45"/>
      <c r="BNS1006" s="45"/>
      <c r="BNT1006" s="45"/>
      <c r="BNU1006" s="45"/>
      <c r="BNV1006" s="45"/>
      <c r="BNW1006" s="45"/>
      <c r="BNX1006" s="45"/>
      <c r="BNY1006" s="45"/>
      <c r="BNZ1006" s="45"/>
      <c r="BOA1006" s="45"/>
      <c r="BOB1006" s="45"/>
      <c r="BOC1006" s="45"/>
      <c r="BOD1006" s="45"/>
      <c r="BOE1006" s="45"/>
      <c r="BOF1006" s="45"/>
      <c r="BOG1006" s="45"/>
      <c r="BOH1006" s="45"/>
      <c r="BOI1006" s="45"/>
      <c r="BOJ1006" s="45"/>
      <c r="BOK1006" s="45"/>
      <c r="BOL1006" s="45"/>
      <c r="BOM1006" s="45"/>
      <c r="BON1006" s="45"/>
      <c r="BOO1006" s="45"/>
      <c r="BOP1006" s="45"/>
      <c r="BOQ1006" s="45"/>
      <c r="BOR1006" s="45"/>
      <c r="BOS1006" s="45"/>
      <c r="BOT1006" s="45"/>
      <c r="BOU1006" s="45"/>
      <c r="BOV1006" s="45"/>
      <c r="BOW1006" s="45"/>
      <c r="BOX1006" s="45"/>
      <c r="BOY1006" s="45"/>
      <c r="BOZ1006" s="45"/>
      <c r="BPA1006" s="45"/>
      <c r="BPB1006" s="45"/>
      <c r="BPC1006" s="45"/>
      <c r="BPD1006" s="45"/>
      <c r="BPE1006" s="45"/>
      <c r="BPF1006" s="45"/>
      <c r="BPG1006" s="45"/>
      <c r="BPH1006" s="45"/>
      <c r="BPI1006" s="45"/>
      <c r="BPJ1006" s="45"/>
      <c r="BPK1006" s="45"/>
      <c r="BPL1006" s="45"/>
      <c r="BPM1006" s="45"/>
      <c r="BPN1006" s="45"/>
      <c r="BPO1006" s="45"/>
      <c r="BPP1006" s="45"/>
      <c r="BPQ1006" s="45"/>
      <c r="BPR1006" s="45"/>
      <c r="BPS1006" s="45"/>
      <c r="BPT1006" s="45"/>
      <c r="BPU1006" s="45"/>
      <c r="BPV1006" s="45"/>
      <c r="BPW1006" s="45"/>
      <c r="BPX1006" s="45"/>
      <c r="BPY1006" s="45"/>
      <c r="BPZ1006" s="45"/>
      <c r="BQA1006" s="45"/>
      <c r="BQB1006" s="45"/>
      <c r="BQC1006" s="45"/>
      <c r="BQD1006" s="45"/>
      <c r="BQE1006" s="45"/>
      <c r="BQF1006" s="45"/>
      <c r="BQG1006" s="45"/>
      <c r="BQH1006" s="45"/>
      <c r="BQI1006" s="45"/>
      <c r="BQJ1006" s="45"/>
      <c r="BQK1006" s="45"/>
      <c r="BQL1006" s="45"/>
      <c r="BQM1006" s="45"/>
      <c r="BQN1006" s="45"/>
      <c r="BQO1006" s="45"/>
      <c r="BQP1006" s="45"/>
      <c r="BQQ1006" s="45"/>
      <c r="BQR1006" s="45"/>
      <c r="BQS1006" s="45"/>
      <c r="BQT1006" s="45"/>
      <c r="BQU1006" s="45"/>
      <c r="BQV1006" s="45"/>
      <c r="BQW1006" s="45"/>
      <c r="BQX1006" s="45"/>
      <c r="BQY1006" s="45"/>
      <c r="BQZ1006" s="45"/>
      <c r="BRA1006" s="45"/>
      <c r="BRB1006" s="45"/>
      <c r="BRC1006" s="45"/>
      <c r="BRD1006" s="45"/>
      <c r="BRE1006" s="45"/>
      <c r="BRF1006" s="45"/>
      <c r="BRG1006" s="45"/>
      <c r="BRH1006" s="45"/>
      <c r="BRI1006" s="45"/>
      <c r="BRJ1006" s="45"/>
      <c r="BRK1006" s="45"/>
      <c r="BRL1006" s="45"/>
      <c r="BRM1006" s="45"/>
      <c r="BRN1006" s="45"/>
      <c r="BRO1006" s="45"/>
      <c r="BRP1006" s="45"/>
      <c r="BRQ1006" s="45"/>
      <c r="BRR1006" s="45"/>
      <c r="BRS1006" s="45"/>
      <c r="BRT1006" s="45"/>
      <c r="BRU1006" s="45"/>
      <c r="BRV1006" s="45"/>
      <c r="BRW1006" s="45"/>
      <c r="BRX1006" s="45"/>
      <c r="BRY1006" s="45"/>
      <c r="BRZ1006" s="45"/>
      <c r="BSA1006" s="45"/>
      <c r="BSB1006" s="45"/>
      <c r="BSC1006" s="45"/>
      <c r="BSD1006" s="45"/>
      <c r="BSE1006" s="45"/>
      <c r="BSF1006" s="45"/>
      <c r="BSG1006" s="45"/>
      <c r="BSH1006" s="45"/>
      <c r="BSI1006" s="45"/>
      <c r="BSJ1006" s="45"/>
      <c r="BSK1006" s="45"/>
      <c r="BSL1006" s="45"/>
      <c r="BSM1006" s="45"/>
      <c r="BSN1006" s="45"/>
      <c r="BSO1006" s="45"/>
      <c r="BSP1006" s="45"/>
      <c r="BSQ1006" s="45"/>
      <c r="BSR1006" s="45"/>
      <c r="BSS1006" s="45"/>
      <c r="BST1006" s="45"/>
      <c r="BSU1006" s="45"/>
      <c r="BSV1006" s="45"/>
      <c r="BSW1006" s="45"/>
      <c r="BSX1006" s="45"/>
      <c r="BSY1006" s="45"/>
      <c r="BSZ1006" s="45"/>
      <c r="BTA1006" s="45"/>
      <c r="BTB1006" s="45"/>
      <c r="BTC1006" s="45"/>
      <c r="BTD1006" s="45"/>
      <c r="BTE1006" s="45"/>
      <c r="BTF1006" s="45"/>
      <c r="BTG1006" s="45"/>
      <c r="BTH1006" s="45"/>
      <c r="BTI1006" s="45"/>
      <c r="BTJ1006" s="45"/>
      <c r="BTK1006" s="45"/>
      <c r="BTL1006" s="45"/>
      <c r="BTM1006" s="45"/>
      <c r="BTN1006" s="45"/>
      <c r="BTO1006" s="45"/>
      <c r="BTP1006" s="45"/>
      <c r="BTQ1006" s="45"/>
      <c r="BTR1006" s="45"/>
      <c r="BTS1006" s="45"/>
      <c r="BTT1006" s="45"/>
      <c r="BTU1006" s="45"/>
      <c r="BTV1006" s="45"/>
      <c r="BTW1006" s="45"/>
      <c r="BTX1006" s="45"/>
      <c r="BTY1006" s="45"/>
      <c r="BTZ1006" s="45"/>
      <c r="BUA1006" s="45"/>
      <c r="BUB1006" s="45"/>
      <c r="BUC1006" s="45"/>
      <c r="BUD1006" s="45"/>
      <c r="BUE1006" s="45"/>
      <c r="BUF1006" s="45"/>
      <c r="BUG1006" s="45"/>
      <c r="BUH1006" s="45"/>
      <c r="BUI1006" s="45"/>
      <c r="BUJ1006" s="45"/>
      <c r="BUK1006" s="45"/>
      <c r="BUL1006" s="45"/>
      <c r="BUM1006" s="45"/>
      <c r="BUN1006" s="45"/>
      <c r="BUO1006" s="45"/>
      <c r="BUP1006" s="45"/>
      <c r="BUQ1006" s="45"/>
      <c r="BUR1006" s="45"/>
      <c r="BUS1006" s="45"/>
      <c r="BUT1006" s="45"/>
      <c r="BUU1006" s="45"/>
      <c r="BUV1006" s="45"/>
      <c r="BUW1006" s="45"/>
      <c r="BUX1006" s="45"/>
      <c r="BUY1006" s="45"/>
      <c r="BUZ1006" s="45"/>
      <c r="BVA1006" s="45"/>
      <c r="BVB1006" s="45"/>
      <c r="BVC1006" s="45"/>
      <c r="BVD1006" s="45"/>
      <c r="BVE1006" s="45"/>
      <c r="BVF1006" s="45"/>
      <c r="BVG1006" s="45"/>
      <c r="BVH1006" s="45"/>
      <c r="BVI1006" s="45"/>
      <c r="BVJ1006" s="45"/>
      <c r="BVK1006" s="45"/>
      <c r="BVL1006" s="45"/>
      <c r="BVM1006" s="45"/>
      <c r="BVN1006" s="45"/>
      <c r="BVO1006" s="45"/>
      <c r="BVP1006" s="45"/>
      <c r="BVQ1006" s="45"/>
      <c r="BVR1006" s="45"/>
      <c r="BVS1006" s="45"/>
      <c r="BVT1006" s="45"/>
      <c r="BVU1006" s="45"/>
      <c r="BVV1006" s="45"/>
      <c r="BVW1006" s="45"/>
      <c r="BVX1006" s="45"/>
      <c r="BVY1006" s="45"/>
      <c r="BVZ1006" s="45"/>
      <c r="BWA1006" s="45"/>
      <c r="BWB1006" s="45"/>
      <c r="BWC1006" s="45"/>
      <c r="BWD1006" s="45"/>
      <c r="BWE1006" s="45"/>
      <c r="BWF1006" s="45"/>
      <c r="BWG1006" s="45"/>
      <c r="BWH1006" s="45"/>
      <c r="BWI1006" s="45"/>
      <c r="BWJ1006" s="45"/>
      <c r="BWK1006" s="45"/>
      <c r="BWL1006" s="45"/>
      <c r="BWM1006" s="45"/>
      <c r="BWN1006" s="45"/>
      <c r="BWO1006" s="45"/>
      <c r="BWP1006" s="45"/>
      <c r="BWQ1006" s="45"/>
      <c r="BWR1006" s="45"/>
      <c r="BWS1006" s="45"/>
      <c r="BWT1006" s="45"/>
      <c r="BWU1006" s="45"/>
      <c r="BWV1006" s="45"/>
      <c r="BWW1006" s="45"/>
      <c r="BWX1006" s="45"/>
      <c r="BWY1006" s="45"/>
      <c r="BWZ1006" s="45"/>
      <c r="BXA1006" s="45"/>
      <c r="BXB1006" s="45"/>
      <c r="BXC1006" s="45"/>
      <c r="BXD1006" s="45"/>
      <c r="BXE1006" s="45"/>
      <c r="BXF1006" s="45"/>
      <c r="BXG1006" s="45"/>
      <c r="BXH1006" s="45"/>
      <c r="BXI1006" s="45"/>
      <c r="BXJ1006" s="45"/>
      <c r="BXK1006" s="45"/>
      <c r="BXL1006" s="45"/>
      <c r="BXM1006" s="45"/>
      <c r="BXN1006" s="45"/>
      <c r="BXO1006" s="45"/>
      <c r="BXP1006" s="45"/>
      <c r="BXQ1006" s="45"/>
      <c r="BXR1006" s="45"/>
      <c r="BXS1006" s="45"/>
      <c r="BXT1006" s="45"/>
      <c r="BXU1006" s="45"/>
      <c r="BXV1006" s="45"/>
      <c r="BXW1006" s="45"/>
      <c r="BXX1006" s="45"/>
      <c r="BXY1006" s="45"/>
      <c r="BXZ1006" s="45"/>
      <c r="BYA1006" s="45"/>
      <c r="BYB1006" s="45"/>
      <c r="BYC1006" s="45"/>
      <c r="BYD1006" s="45"/>
      <c r="BYE1006" s="45"/>
      <c r="BYF1006" s="45"/>
      <c r="BYG1006" s="45"/>
      <c r="BYH1006" s="45"/>
      <c r="BYI1006" s="45"/>
      <c r="BYJ1006" s="45"/>
      <c r="BYK1006" s="45"/>
      <c r="BYL1006" s="45"/>
      <c r="BYM1006" s="45"/>
      <c r="BYN1006" s="45"/>
      <c r="BYO1006" s="45"/>
      <c r="BYP1006" s="45"/>
      <c r="BYQ1006" s="45"/>
      <c r="BYR1006" s="45"/>
      <c r="BYS1006" s="45"/>
      <c r="BYT1006" s="45"/>
      <c r="BYU1006" s="45"/>
      <c r="BYV1006" s="45"/>
      <c r="BYW1006" s="45"/>
      <c r="BYX1006" s="45"/>
      <c r="BYY1006" s="45"/>
      <c r="BYZ1006" s="45"/>
      <c r="BZA1006" s="45"/>
      <c r="BZB1006" s="45"/>
      <c r="BZC1006" s="45"/>
      <c r="BZD1006" s="45"/>
      <c r="BZE1006" s="45"/>
      <c r="BZF1006" s="45"/>
      <c r="BZG1006" s="45"/>
      <c r="BZH1006" s="45"/>
      <c r="BZI1006" s="45"/>
      <c r="BZJ1006" s="45"/>
      <c r="BZK1006" s="45"/>
      <c r="BZL1006" s="45"/>
      <c r="BZM1006" s="45"/>
      <c r="BZN1006" s="45"/>
      <c r="BZO1006" s="45"/>
      <c r="BZP1006" s="45"/>
      <c r="BZQ1006" s="45"/>
      <c r="BZR1006" s="45"/>
      <c r="BZS1006" s="45"/>
      <c r="BZT1006" s="45"/>
      <c r="BZU1006" s="45"/>
      <c r="BZV1006" s="45"/>
      <c r="BZW1006" s="45"/>
      <c r="BZX1006" s="45"/>
      <c r="BZY1006" s="45"/>
      <c r="BZZ1006" s="45"/>
      <c r="CAA1006" s="45"/>
      <c r="CAB1006" s="45"/>
      <c r="CAC1006" s="45"/>
      <c r="CAD1006" s="45"/>
      <c r="CAE1006" s="45"/>
      <c r="CAF1006" s="45"/>
      <c r="CAG1006" s="45"/>
      <c r="CAH1006" s="45"/>
      <c r="CAI1006" s="45"/>
      <c r="CAJ1006" s="45"/>
      <c r="CAK1006" s="45"/>
      <c r="CAL1006" s="45"/>
      <c r="CAM1006" s="45"/>
      <c r="CAN1006" s="45"/>
      <c r="CAO1006" s="45"/>
      <c r="CAP1006" s="45"/>
      <c r="CAQ1006" s="45"/>
      <c r="CAR1006" s="45"/>
      <c r="CAS1006" s="45"/>
      <c r="CAT1006" s="45"/>
      <c r="CAU1006" s="45"/>
      <c r="CAV1006" s="45"/>
      <c r="CAW1006" s="45"/>
      <c r="CAX1006" s="45"/>
      <c r="CAY1006" s="45"/>
      <c r="CAZ1006" s="45"/>
      <c r="CBA1006" s="45"/>
      <c r="CBB1006" s="45"/>
      <c r="CBC1006" s="45"/>
      <c r="CBD1006" s="45"/>
      <c r="CBE1006" s="45"/>
      <c r="CBF1006" s="45"/>
      <c r="CBG1006" s="45"/>
      <c r="CBH1006" s="45"/>
      <c r="CBI1006" s="45"/>
      <c r="CBJ1006" s="45"/>
      <c r="CBK1006" s="45"/>
      <c r="CBL1006" s="45"/>
      <c r="CBM1006" s="45"/>
      <c r="CBN1006" s="45"/>
      <c r="CBO1006" s="45"/>
      <c r="CBP1006" s="45"/>
      <c r="CBQ1006" s="45"/>
      <c r="CBR1006" s="45"/>
      <c r="CBS1006" s="45"/>
      <c r="CBT1006" s="45"/>
      <c r="CBU1006" s="45"/>
      <c r="CBV1006" s="45"/>
      <c r="CBW1006" s="45"/>
      <c r="CBX1006" s="45"/>
      <c r="CBY1006" s="45"/>
      <c r="CBZ1006" s="45"/>
      <c r="CCA1006" s="45"/>
      <c r="CCB1006" s="45"/>
      <c r="CCC1006" s="45"/>
      <c r="CCD1006" s="45"/>
      <c r="CCE1006" s="45"/>
      <c r="CCF1006" s="45"/>
      <c r="CCG1006" s="45"/>
      <c r="CCH1006" s="45"/>
      <c r="CCI1006" s="45"/>
      <c r="CCJ1006" s="45"/>
      <c r="CCK1006" s="45"/>
      <c r="CCL1006" s="45"/>
      <c r="CCM1006" s="45"/>
      <c r="CCN1006" s="45"/>
      <c r="CCO1006" s="45"/>
      <c r="CCP1006" s="45"/>
      <c r="CCQ1006" s="45"/>
      <c r="CCR1006" s="45"/>
      <c r="CCS1006" s="45"/>
      <c r="CCT1006" s="45"/>
      <c r="CCU1006" s="45"/>
      <c r="CCV1006" s="45"/>
      <c r="CCW1006" s="45"/>
      <c r="CCX1006" s="45"/>
      <c r="CCY1006" s="45"/>
      <c r="CCZ1006" s="45"/>
      <c r="CDA1006" s="45"/>
      <c r="CDB1006" s="45"/>
      <c r="CDC1006" s="45"/>
      <c r="CDD1006" s="45"/>
      <c r="CDE1006" s="45"/>
      <c r="CDF1006" s="45"/>
      <c r="CDG1006" s="45"/>
      <c r="CDH1006" s="45"/>
      <c r="CDI1006" s="45"/>
      <c r="CDJ1006" s="45"/>
      <c r="CDK1006" s="45"/>
      <c r="CDL1006" s="45"/>
      <c r="CDM1006" s="45"/>
      <c r="CDN1006" s="45"/>
      <c r="CDO1006" s="45"/>
      <c r="CDP1006" s="45"/>
      <c r="CDQ1006" s="45"/>
      <c r="CDR1006" s="45"/>
      <c r="CDS1006" s="45"/>
      <c r="CDT1006" s="45"/>
      <c r="CDU1006" s="45"/>
      <c r="CDV1006" s="45"/>
      <c r="CDW1006" s="45"/>
      <c r="CDX1006" s="45"/>
      <c r="CDY1006" s="45"/>
      <c r="CDZ1006" s="45"/>
      <c r="CEA1006" s="45"/>
      <c r="CEB1006" s="45"/>
      <c r="CEC1006" s="45"/>
      <c r="CED1006" s="45"/>
      <c r="CEE1006" s="45"/>
      <c r="CEF1006" s="45"/>
      <c r="CEG1006" s="45"/>
      <c r="CEH1006" s="45"/>
      <c r="CEI1006" s="45"/>
      <c r="CEJ1006" s="45"/>
      <c r="CEK1006" s="45"/>
      <c r="CEL1006" s="45"/>
      <c r="CEM1006" s="45"/>
      <c r="CEN1006" s="45"/>
      <c r="CEO1006" s="45"/>
      <c r="CEP1006" s="45"/>
      <c r="CEQ1006" s="45"/>
      <c r="CER1006" s="45"/>
      <c r="CES1006" s="45"/>
      <c r="CET1006" s="45"/>
      <c r="CEU1006" s="45"/>
      <c r="CEV1006" s="45"/>
      <c r="CEW1006" s="45"/>
      <c r="CEX1006" s="45"/>
      <c r="CEY1006" s="45"/>
      <c r="CEZ1006" s="45"/>
      <c r="CFA1006" s="45"/>
      <c r="CFB1006" s="45"/>
      <c r="CFC1006" s="45"/>
      <c r="CFD1006" s="45"/>
      <c r="CFE1006" s="45"/>
      <c r="CFF1006" s="45"/>
      <c r="CFG1006" s="45"/>
      <c r="CFH1006" s="45"/>
      <c r="CFI1006" s="45"/>
      <c r="CFJ1006" s="45"/>
      <c r="CFK1006" s="45"/>
      <c r="CFL1006" s="45"/>
      <c r="CFM1006" s="45"/>
      <c r="CFN1006" s="45"/>
      <c r="CFO1006" s="45"/>
      <c r="CFP1006" s="45"/>
      <c r="CFQ1006" s="45"/>
      <c r="CFR1006" s="45"/>
      <c r="CFS1006" s="45"/>
      <c r="CFT1006" s="45"/>
      <c r="CFU1006" s="45"/>
      <c r="CFV1006" s="45"/>
      <c r="CFW1006" s="45"/>
      <c r="CFX1006" s="45"/>
      <c r="CFY1006" s="45"/>
      <c r="CFZ1006" s="45"/>
      <c r="CGA1006" s="45"/>
      <c r="CGB1006" s="45"/>
      <c r="CGC1006" s="45"/>
      <c r="CGD1006" s="45"/>
      <c r="CGE1006" s="45"/>
      <c r="CGF1006" s="45"/>
      <c r="CGG1006" s="45"/>
      <c r="CGH1006" s="45"/>
      <c r="CGI1006" s="45"/>
      <c r="CGJ1006" s="45"/>
      <c r="CGK1006" s="45"/>
      <c r="CGL1006" s="45"/>
      <c r="CGM1006" s="45"/>
      <c r="CGN1006" s="45"/>
      <c r="CGO1006" s="45"/>
      <c r="CGP1006" s="45"/>
      <c r="CGQ1006" s="45"/>
      <c r="CGR1006" s="45"/>
      <c r="CGS1006" s="45"/>
      <c r="CGT1006" s="45"/>
      <c r="CGU1006" s="45"/>
      <c r="CGV1006" s="45"/>
      <c r="CGW1006" s="45"/>
      <c r="CGX1006" s="45"/>
      <c r="CGY1006" s="45"/>
      <c r="CGZ1006" s="45"/>
      <c r="CHA1006" s="45"/>
      <c r="CHB1006" s="45"/>
      <c r="CHC1006" s="45"/>
      <c r="CHD1006" s="45"/>
      <c r="CHE1006" s="45"/>
      <c r="CHF1006" s="45"/>
      <c r="CHG1006" s="45"/>
      <c r="CHH1006" s="45"/>
      <c r="CHI1006" s="45"/>
      <c r="CHJ1006" s="45"/>
      <c r="CHK1006" s="45"/>
      <c r="CHL1006" s="45"/>
      <c r="CHM1006" s="45"/>
      <c r="CHN1006" s="45"/>
      <c r="CHO1006" s="45"/>
      <c r="CHP1006" s="45"/>
      <c r="CHQ1006" s="45"/>
      <c r="CHR1006" s="45"/>
      <c r="CHS1006" s="45"/>
      <c r="CHT1006" s="45"/>
      <c r="CHU1006" s="45"/>
      <c r="CHV1006" s="45"/>
      <c r="CHW1006" s="45"/>
      <c r="CHX1006" s="45"/>
      <c r="CHY1006" s="45"/>
      <c r="CHZ1006" s="45"/>
      <c r="CIA1006" s="45"/>
      <c r="CIB1006" s="45"/>
      <c r="CIC1006" s="45"/>
      <c r="CID1006" s="45"/>
      <c r="CIE1006" s="45"/>
      <c r="CIF1006" s="45"/>
      <c r="CIG1006" s="45"/>
      <c r="CIH1006" s="45"/>
      <c r="CII1006" s="45"/>
      <c r="CIJ1006" s="45"/>
      <c r="CIK1006" s="45"/>
      <c r="CIL1006" s="45"/>
      <c r="CIM1006" s="45"/>
      <c r="CIN1006" s="45"/>
      <c r="CIO1006" s="45"/>
      <c r="CIP1006" s="45"/>
      <c r="CIQ1006" s="45"/>
      <c r="CIR1006" s="45"/>
      <c r="CIS1006" s="45"/>
      <c r="CIT1006" s="45"/>
      <c r="CIU1006" s="45"/>
      <c r="CIV1006" s="45"/>
      <c r="CIW1006" s="45"/>
      <c r="CIX1006" s="45"/>
      <c r="CIY1006" s="45"/>
      <c r="CIZ1006" s="45"/>
      <c r="CJA1006" s="45"/>
      <c r="CJB1006" s="45"/>
      <c r="CJC1006" s="45"/>
      <c r="CJD1006" s="45"/>
      <c r="CJE1006" s="45"/>
      <c r="CJF1006" s="45"/>
      <c r="CJG1006" s="45"/>
      <c r="CJH1006" s="45"/>
      <c r="CJI1006" s="45"/>
      <c r="CJJ1006" s="45"/>
      <c r="CJK1006" s="45"/>
      <c r="CJL1006" s="45"/>
      <c r="CJM1006" s="45"/>
      <c r="CJN1006" s="45"/>
      <c r="CJO1006" s="45"/>
      <c r="CJP1006" s="45"/>
      <c r="CJQ1006" s="45"/>
      <c r="CJR1006" s="45"/>
      <c r="CJS1006" s="45"/>
      <c r="CJT1006" s="45"/>
      <c r="CJU1006" s="45"/>
      <c r="CJV1006" s="45"/>
      <c r="CJW1006" s="45"/>
      <c r="CJX1006" s="45"/>
      <c r="CJY1006" s="45"/>
      <c r="CJZ1006" s="45"/>
      <c r="CKA1006" s="45"/>
      <c r="CKB1006" s="45"/>
      <c r="CKC1006" s="45"/>
      <c r="CKD1006" s="45"/>
      <c r="CKE1006" s="45"/>
      <c r="CKF1006" s="45"/>
      <c r="CKG1006" s="45"/>
      <c r="CKH1006" s="45"/>
      <c r="CKI1006" s="45"/>
      <c r="CKJ1006" s="45"/>
      <c r="CKK1006" s="45"/>
      <c r="CKL1006" s="45"/>
      <c r="CKM1006" s="45"/>
      <c r="CKN1006" s="45"/>
      <c r="CKO1006" s="45"/>
      <c r="CKP1006" s="45"/>
      <c r="CKQ1006" s="45"/>
      <c r="CKR1006" s="45"/>
      <c r="CKS1006" s="45"/>
      <c r="CKT1006" s="45"/>
      <c r="CKU1006" s="45"/>
      <c r="CKV1006" s="45"/>
      <c r="CKW1006" s="45"/>
      <c r="CKX1006" s="45"/>
      <c r="CKY1006" s="45"/>
      <c r="CKZ1006" s="45"/>
      <c r="CLA1006" s="45"/>
      <c r="CLB1006" s="45"/>
      <c r="CLC1006" s="45"/>
      <c r="CLD1006" s="45"/>
      <c r="CLE1006" s="45"/>
      <c r="CLF1006" s="45"/>
      <c r="CLG1006" s="45"/>
      <c r="CLH1006" s="45"/>
      <c r="CLI1006" s="45"/>
      <c r="CLJ1006" s="45"/>
      <c r="CLK1006" s="45"/>
      <c r="CLL1006" s="45"/>
      <c r="CLM1006" s="45"/>
      <c r="CLN1006" s="45"/>
      <c r="CLO1006" s="45"/>
      <c r="CLP1006" s="45"/>
      <c r="CLQ1006" s="45"/>
      <c r="CLR1006" s="45"/>
      <c r="CLS1006" s="45"/>
      <c r="CLT1006" s="45"/>
      <c r="CLU1006" s="45"/>
      <c r="CLV1006" s="45"/>
      <c r="CLW1006" s="45"/>
      <c r="CLX1006" s="45"/>
      <c r="CLY1006" s="45"/>
      <c r="CLZ1006" s="45"/>
      <c r="CMA1006" s="45"/>
      <c r="CMB1006" s="45"/>
      <c r="CMC1006" s="45"/>
      <c r="CMD1006" s="45"/>
      <c r="CME1006" s="45"/>
      <c r="CMF1006" s="45"/>
      <c r="CMG1006" s="45"/>
      <c r="CMH1006" s="45"/>
      <c r="CMI1006" s="45"/>
      <c r="CMJ1006" s="45"/>
      <c r="CMK1006" s="45"/>
      <c r="CML1006" s="45"/>
      <c r="CMM1006" s="45"/>
      <c r="CMN1006" s="45"/>
      <c r="CMO1006" s="45"/>
      <c r="CMP1006" s="45"/>
      <c r="CMQ1006" s="45"/>
      <c r="CMR1006" s="45"/>
      <c r="CMS1006" s="45"/>
      <c r="CMT1006" s="45"/>
      <c r="CMU1006" s="45"/>
      <c r="CMV1006" s="45"/>
      <c r="CMW1006" s="45"/>
      <c r="CMX1006" s="45"/>
      <c r="CMY1006" s="45"/>
      <c r="CMZ1006" s="45"/>
      <c r="CNA1006" s="45"/>
      <c r="CNB1006" s="45"/>
      <c r="CNC1006" s="45"/>
      <c r="CND1006" s="45"/>
      <c r="CNE1006" s="45"/>
      <c r="CNF1006" s="45"/>
      <c r="CNG1006" s="45"/>
      <c r="CNH1006" s="45"/>
      <c r="CNI1006" s="45"/>
      <c r="CNJ1006" s="45"/>
      <c r="CNK1006" s="45"/>
      <c r="CNL1006" s="45"/>
      <c r="CNM1006" s="45"/>
      <c r="CNN1006" s="45"/>
      <c r="CNO1006" s="45"/>
      <c r="CNP1006" s="45"/>
      <c r="CNQ1006" s="45"/>
      <c r="CNR1006" s="45"/>
      <c r="CNS1006" s="45"/>
      <c r="CNT1006" s="45"/>
      <c r="CNU1006" s="45"/>
      <c r="CNV1006" s="45"/>
      <c r="CNW1006" s="45"/>
      <c r="CNX1006" s="45"/>
      <c r="CNY1006" s="45"/>
      <c r="CNZ1006" s="45"/>
      <c r="COA1006" s="45"/>
      <c r="COB1006" s="45"/>
      <c r="COC1006" s="45"/>
      <c r="COD1006" s="45"/>
      <c r="COE1006" s="45"/>
      <c r="COF1006" s="45"/>
      <c r="COG1006" s="45"/>
      <c r="COH1006" s="45"/>
      <c r="COI1006" s="45"/>
      <c r="COJ1006" s="45"/>
      <c r="COK1006" s="45"/>
      <c r="COL1006" s="45"/>
      <c r="COM1006" s="45"/>
      <c r="CON1006" s="45"/>
      <c r="COO1006" s="45"/>
      <c r="COP1006" s="45"/>
      <c r="COQ1006" s="45"/>
      <c r="COR1006" s="45"/>
      <c r="COS1006" s="45"/>
      <c r="COT1006" s="45"/>
      <c r="COU1006" s="45"/>
      <c r="COV1006" s="45"/>
      <c r="COW1006" s="45"/>
      <c r="COX1006" s="45"/>
      <c r="COY1006" s="45"/>
      <c r="COZ1006" s="45"/>
      <c r="CPA1006" s="45"/>
      <c r="CPB1006" s="45"/>
      <c r="CPC1006" s="45"/>
      <c r="CPD1006" s="45"/>
      <c r="CPE1006" s="45"/>
      <c r="CPF1006" s="45"/>
      <c r="CPG1006" s="45"/>
      <c r="CPH1006" s="45"/>
      <c r="CPI1006" s="45"/>
      <c r="CPJ1006" s="45"/>
      <c r="CPK1006" s="45"/>
      <c r="CPL1006" s="45"/>
      <c r="CPM1006" s="45"/>
      <c r="CPN1006" s="45"/>
      <c r="CPO1006" s="45"/>
      <c r="CPP1006" s="45"/>
      <c r="CPQ1006" s="45"/>
      <c r="CPR1006" s="45"/>
      <c r="CPS1006" s="45"/>
      <c r="CPT1006" s="45"/>
      <c r="CPU1006" s="45"/>
      <c r="CPV1006" s="45"/>
      <c r="CPW1006" s="45"/>
      <c r="CPX1006" s="45"/>
      <c r="CPY1006" s="45"/>
      <c r="CPZ1006" s="45"/>
      <c r="CQA1006" s="45"/>
      <c r="CQB1006" s="45"/>
      <c r="CQC1006" s="45"/>
      <c r="CQD1006" s="45"/>
      <c r="CQE1006" s="45"/>
      <c r="CQF1006" s="45"/>
      <c r="CQG1006" s="45"/>
      <c r="CQH1006" s="45"/>
      <c r="CQI1006" s="45"/>
      <c r="CQJ1006" s="45"/>
      <c r="CQK1006" s="45"/>
      <c r="CQL1006" s="45"/>
      <c r="CQM1006" s="45"/>
      <c r="CQN1006" s="45"/>
      <c r="CQO1006" s="45"/>
      <c r="CQP1006" s="45"/>
      <c r="CQQ1006" s="45"/>
      <c r="CQR1006" s="45"/>
      <c r="CQS1006" s="45"/>
      <c r="CQT1006" s="45"/>
      <c r="CQU1006" s="45"/>
      <c r="CQV1006" s="45"/>
      <c r="CQW1006" s="45"/>
      <c r="CQX1006" s="45"/>
      <c r="CQY1006" s="45"/>
      <c r="CQZ1006" s="45"/>
      <c r="CRA1006" s="45"/>
      <c r="CRB1006" s="45"/>
      <c r="CRC1006" s="45"/>
      <c r="CRD1006" s="45"/>
      <c r="CRE1006" s="45"/>
      <c r="CRF1006" s="45"/>
      <c r="CRG1006" s="45"/>
      <c r="CRH1006" s="45"/>
      <c r="CRI1006" s="45"/>
      <c r="CRJ1006" s="45"/>
      <c r="CRK1006" s="45"/>
      <c r="CRL1006" s="45"/>
      <c r="CRM1006" s="45"/>
      <c r="CRN1006" s="45"/>
      <c r="CRO1006" s="45"/>
      <c r="CRP1006" s="45"/>
      <c r="CRQ1006" s="45"/>
      <c r="CRR1006" s="45"/>
      <c r="CRS1006" s="45"/>
      <c r="CRT1006" s="45"/>
      <c r="CRU1006" s="45"/>
      <c r="CRV1006" s="45"/>
      <c r="CRW1006" s="45"/>
      <c r="CRX1006" s="45"/>
      <c r="CRY1006" s="45"/>
      <c r="CRZ1006" s="45"/>
      <c r="CSA1006" s="45"/>
      <c r="CSB1006" s="45"/>
      <c r="CSC1006" s="45"/>
      <c r="CSD1006" s="45"/>
      <c r="CSE1006" s="45"/>
      <c r="CSF1006" s="45"/>
      <c r="CSG1006" s="45"/>
      <c r="CSH1006" s="45"/>
      <c r="CSI1006" s="45"/>
      <c r="CSJ1006" s="45"/>
      <c r="CSK1006" s="45"/>
      <c r="CSL1006" s="45"/>
      <c r="CSM1006" s="45"/>
      <c r="CSN1006" s="45"/>
      <c r="CSO1006" s="45"/>
      <c r="CSP1006" s="45"/>
      <c r="CSQ1006" s="45"/>
      <c r="CSR1006" s="45"/>
      <c r="CSS1006" s="45"/>
      <c r="CST1006" s="45"/>
      <c r="CSU1006" s="45"/>
      <c r="CSV1006" s="45"/>
      <c r="CSW1006" s="45"/>
      <c r="CSX1006" s="45"/>
      <c r="CSY1006" s="45"/>
      <c r="CSZ1006" s="45"/>
      <c r="CTA1006" s="45"/>
      <c r="CTB1006" s="45"/>
      <c r="CTC1006" s="45"/>
      <c r="CTD1006" s="45"/>
      <c r="CTE1006" s="45"/>
      <c r="CTF1006" s="45"/>
      <c r="CTG1006" s="45"/>
      <c r="CTH1006" s="45"/>
      <c r="CTI1006" s="45"/>
      <c r="CTJ1006" s="45"/>
      <c r="CTK1006" s="45"/>
      <c r="CTL1006" s="45"/>
      <c r="CTM1006" s="45"/>
      <c r="CTN1006" s="45"/>
      <c r="CTO1006" s="45"/>
      <c r="CTP1006" s="45"/>
      <c r="CTQ1006" s="45"/>
      <c r="CTR1006" s="45"/>
      <c r="CTS1006" s="45"/>
      <c r="CTT1006" s="45"/>
      <c r="CTU1006" s="45"/>
      <c r="CTV1006" s="45"/>
      <c r="CTW1006" s="45"/>
      <c r="CTX1006" s="45"/>
      <c r="CTY1006" s="45"/>
      <c r="CTZ1006" s="45"/>
      <c r="CUA1006" s="45"/>
      <c r="CUB1006" s="45"/>
      <c r="CUC1006" s="45"/>
      <c r="CUD1006" s="45"/>
      <c r="CUE1006" s="45"/>
      <c r="CUF1006" s="45"/>
      <c r="CUG1006" s="45"/>
      <c r="CUH1006" s="45"/>
      <c r="CUI1006" s="45"/>
      <c r="CUJ1006" s="45"/>
      <c r="CUK1006" s="45"/>
      <c r="CUL1006" s="45"/>
      <c r="CUM1006" s="45"/>
      <c r="CUN1006" s="45"/>
      <c r="CUO1006" s="45"/>
      <c r="CUP1006" s="45"/>
      <c r="CUQ1006" s="45"/>
      <c r="CUR1006" s="45"/>
      <c r="CUS1006" s="45"/>
      <c r="CUT1006" s="45"/>
      <c r="CUU1006" s="45"/>
      <c r="CUV1006" s="45"/>
      <c r="CUW1006" s="45"/>
      <c r="CUX1006" s="45"/>
      <c r="CUY1006" s="45"/>
      <c r="CUZ1006" s="45"/>
      <c r="CVA1006" s="45"/>
      <c r="CVB1006" s="45"/>
      <c r="CVC1006" s="45"/>
      <c r="CVD1006" s="45"/>
      <c r="CVE1006" s="45"/>
      <c r="CVF1006" s="45"/>
      <c r="CVG1006" s="45"/>
      <c r="CVH1006" s="45"/>
      <c r="CVI1006" s="45"/>
      <c r="CVJ1006" s="45"/>
      <c r="CVK1006" s="45"/>
      <c r="CVL1006" s="45"/>
      <c r="CVM1006" s="45"/>
      <c r="CVN1006" s="45"/>
      <c r="CVO1006" s="45"/>
      <c r="CVP1006" s="45"/>
      <c r="CVQ1006" s="45"/>
      <c r="CVR1006" s="45"/>
      <c r="CVS1006" s="45"/>
      <c r="CVT1006" s="45"/>
      <c r="CVU1006" s="45"/>
      <c r="CVV1006" s="45"/>
      <c r="CVW1006" s="45"/>
      <c r="CVX1006" s="45"/>
      <c r="CVY1006" s="45"/>
      <c r="CVZ1006" s="45"/>
      <c r="CWA1006" s="45"/>
      <c r="CWB1006" s="45"/>
      <c r="CWC1006" s="45"/>
      <c r="CWD1006" s="45"/>
      <c r="CWE1006" s="45"/>
      <c r="CWF1006" s="45"/>
      <c r="CWG1006" s="45"/>
      <c r="CWH1006" s="45"/>
      <c r="CWI1006" s="45"/>
      <c r="CWJ1006" s="45"/>
      <c r="CWK1006" s="45"/>
      <c r="CWL1006" s="45"/>
      <c r="CWM1006" s="45"/>
      <c r="CWN1006" s="45"/>
      <c r="CWO1006" s="45"/>
      <c r="CWP1006" s="45"/>
      <c r="CWQ1006" s="45"/>
      <c r="CWR1006" s="45"/>
      <c r="CWS1006" s="45"/>
      <c r="CWT1006" s="45"/>
      <c r="CWU1006" s="45"/>
      <c r="CWV1006" s="45"/>
      <c r="CWW1006" s="45"/>
      <c r="CWX1006" s="45"/>
      <c r="CWY1006" s="45"/>
      <c r="CWZ1006" s="45"/>
      <c r="CXA1006" s="45"/>
      <c r="CXB1006" s="45"/>
      <c r="CXC1006" s="45"/>
      <c r="CXD1006" s="45"/>
      <c r="CXE1006" s="45"/>
      <c r="CXF1006" s="45"/>
      <c r="CXG1006" s="45"/>
      <c r="CXH1006" s="45"/>
      <c r="CXI1006" s="45"/>
      <c r="CXJ1006" s="45"/>
      <c r="CXK1006" s="45"/>
      <c r="CXL1006" s="45"/>
      <c r="CXM1006" s="45"/>
      <c r="CXN1006" s="45"/>
      <c r="CXO1006" s="45"/>
      <c r="CXP1006" s="45"/>
      <c r="CXQ1006" s="45"/>
      <c r="CXR1006" s="45"/>
      <c r="CXS1006" s="45"/>
      <c r="CXT1006" s="45"/>
      <c r="CXU1006" s="45"/>
      <c r="CXV1006" s="45"/>
      <c r="CXW1006" s="45"/>
      <c r="CXX1006" s="45"/>
      <c r="CXY1006" s="45"/>
      <c r="CXZ1006" s="45"/>
      <c r="CYA1006" s="45"/>
      <c r="CYB1006" s="45"/>
      <c r="CYC1006" s="45"/>
      <c r="CYD1006" s="45"/>
      <c r="CYE1006" s="45"/>
      <c r="CYF1006" s="45"/>
      <c r="CYG1006" s="45"/>
      <c r="CYH1006" s="45"/>
      <c r="CYI1006" s="45"/>
      <c r="CYJ1006" s="45"/>
      <c r="CYK1006" s="45"/>
      <c r="CYL1006" s="45"/>
      <c r="CYM1006" s="45"/>
      <c r="CYN1006" s="45"/>
      <c r="CYO1006" s="45"/>
      <c r="CYP1006" s="45"/>
      <c r="CYQ1006" s="45"/>
      <c r="CYR1006" s="45"/>
      <c r="CYS1006" s="45"/>
      <c r="CYT1006" s="45"/>
      <c r="CYU1006" s="45"/>
      <c r="CYV1006" s="45"/>
      <c r="CYW1006" s="45"/>
      <c r="CYX1006" s="45"/>
      <c r="CYY1006" s="45"/>
      <c r="CYZ1006" s="45"/>
      <c r="CZA1006" s="45"/>
      <c r="CZB1006" s="45"/>
      <c r="CZC1006" s="45"/>
      <c r="CZD1006" s="45"/>
      <c r="CZE1006" s="45"/>
      <c r="CZF1006" s="45"/>
      <c r="CZG1006" s="45"/>
      <c r="CZH1006" s="45"/>
      <c r="CZI1006" s="45"/>
      <c r="CZJ1006" s="45"/>
      <c r="CZK1006" s="45"/>
      <c r="CZL1006" s="45"/>
      <c r="CZM1006" s="45"/>
      <c r="CZN1006" s="45"/>
      <c r="CZO1006" s="45"/>
      <c r="CZP1006" s="45"/>
      <c r="CZQ1006" s="45"/>
      <c r="CZR1006" s="45"/>
      <c r="CZS1006" s="45"/>
      <c r="CZT1006" s="45"/>
      <c r="CZU1006" s="45"/>
      <c r="CZV1006" s="45"/>
      <c r="CZW1006" s="45"/>
      <c r="CZX1006" s="45"/>
      <c r="CZY1006" s="45"/>
      <c r="CZZ1006" s="45"/>
      <c r="DAA1006" s="45"/>
      <c r="DAB1006" s="45"/>
      <c r="DAC1006" s="45"/>
      <c r="DAD1006" s="45"/>
      <c r="DAE1006" s="45"/>
      <c r="DAF1006" s="45"/>
      <c r="DAG1006" s="45"/>
      <c r="DAH1006" s="45"/>
      <c r="DAI1006" s="45"/>
      <c r="DAJ1006" s="45"/>
      <c r="DAK1006" s="45"/>
      <c r="DAL1006" s="45"/>
      <c r="DAM1006" s="45"/>
      <c r="DAN1006" s="45"/>
      <c r="DAO1006" s="45"/>
      <c r="DAP1006" s="45"/>
      <c r="DAQ1006" s="45"/>
      <c r="DAR1006" s="45"/>
      <c r="DAS1006" s="45"/>
      <c r="DAT1006" s="45"/>
      <c r="DAU1006" s="45"/>
      <c r="DAV1006" s="45"/>
      <c r="DAW1006" s="45"/>
      <c r="DAX1006" s="45"/>
      <c r="DAY1006" s="45"/>
      <c r="DAZ1006" s="45"/>
      <c r="DBA1006" s="45"/>
      <c r="DBB1006" s="45"/>
      <c r="DBC1006" s="45"/>
      <c r="DBD1006" s="45"/>
      <c r="DBE1006" s="45"/>
      <c r="DBF1006" s="45"/>
      <c r="DBG1006" s="45"/>
      <c r="DBH1006" s="45"/>
      <c r="DBI1006" s="45"/>
      <c r="DBJ1006" s="45"/>
      <c r="DBK1006" s="45"/>
      <c r="DBL1006" s="45"/>
      <c r="DBM1006" s="45"/>
      <c r="DBN1006" s="45"/>
      <c r="DBO1006" s="45"/>
      <c r="DBP1006" s="45"/>
      <c r="DBQ1006" s="45"/>
      <c r="DBR1006" s="45"/>
      <c r="DBS1006" s="45"/>
      <c r="DBT1006" s="45"/>
      <c r="DBU1006" s="45"/>
      <c r="DBV1006" s="45"/>
      <c r="DBW1006" s="45"/>
      <c r="DBX1006" s="45"/>
      <c r="DBY1006" s="45"/>
      <c r="DBZ1006" s="45"/>
      <c r="DCA1006" s="45"/>
      <c r="DCB1006" s="45"/>
      <c r="DCC1006" s="45"/>
      <c r="DCD1006" s="45"/>
      <c r="DCE1006" s="45"/>
      <c r="DCF1006" s="45"/>
      <c r="DCG1006" s="45"/>
      <c r="DCH1006" s="45"/>
      <c r="DCI1006" s="45"/>
      <c r="DCJ1006" s="45"/>
      <c r="DCK1006" s="45"/>
      <c r="DCL1006" s="45"/>
      <c r="DCM1006" s="45"/>
      <c r="DCN1006" s="45"/>
      <c r="DCO1006" s="45"/>
      <c r="DCP1006" s="45"/>
      <c r="DCQ1006" s="45"/>
      <c r="DCR1006" s="45"/>
      <c r="DCS1006" s="45"/>
      <c r="DCT1006" s="45"/>
      <c r="DCU1006" s="45"/>
      <c r="DCV1006" s="45"/>
      <c r="DCW1006" s="45"/>
      <c r="DCX1006" s="45"/>
      <c r="DCY1006" s="45"/>
      <c r="DCZ1006" s="45"/>
      <c r="DDA1006" s="45"/>
      <c r="DDB1006" s="45"/>
      <c r="DDC1006" s="45"/>
      <c r="DDD1006" s="45"/>
      <c r="DDE1006" s="45"/>
      <c r="DDF1006" s="45"/>
      <c r="DDG1006" s="45"/>
      <c r="DDH1006" s="45"/>
      <c r="DDI1006" s="45"/>
      <c r="DDJ1006" s="45"/>
      <c r="DDK1006" s="45"/>
      <c r="DDL1006" s="45"/>
      <c r="DDM1006" s="45"/>
      <c r="DDN1006" s="45"/>
      <c r="DDO1006" s="45"/>
      <c r="DDP1006" s="45"/>
      <c r="DDQ1006" s="45"/>
      <c r="DDR1006" s="45"/>
      <c r="DDS1006" s="45"/>
      <c r="DDT1006" s="45"/>
      <c r="DDU1006" s="45"/>
      <c r="DDV1006" s="45"/>
      <c r="DDW1006" s="45"/>
      <c r="DDX1006" s="45"/>
      <c r="DDY1006" s="45"/>
      <c r="DDZ1006" s="45"/>
      <c r="DEA1006" s="45"/>
      <c r="DEB1006" s="45"/>
      <c r="DEC1006" s="45"/>
      <c r="DED1006" s="45"/>
      <c r="DEE1006" s="45"/>
      <c r="DEF1006" s="45"/>
      <c r="DEG1006" s="45"/>
      <c r="DEH1006" s="45"/>
      <c r="DEI1006" s="45"/>
      <c r="DEJ1006" s="45"/>
      <c r="DEK1006" s="45"/>
      <c r="DEL1006" s="45"/>
      <c r="DEM1006" s="45"/>
      <c r="DEN1006" s="45"/>
      <c r="DEO1006" s="45"/>
      <c r="DEP1006" s="45"/>
      <c r="DEQ1006" s="45"/>
      <c r="DER1006" s="45"/>
      <c r="DES1006" s="45"/>
      <c r="DET1006" s="45"/>
      <c r="DEU1006" s="45"/>
      <c r="DEV1006" s="45"/>
      <c r="DEW1006" s="45"/>
      <c r="DEX1006" s="45"/>
      <c r="DEY1006" s="45"/>
      <c r="DEZ1006" s="45"/>
      <c r="DFA1006" s="45"/>
      <c r="DFB1006" s="45"/>
      <c r="DFC1006" s="45"/>
      <c r="DFD1006" s="45"/>
      <c r="DFE1006" s="45"/>
      <c r="DFF1006" s="45"/>
      <c r="DFG1006" s="45"/>
      <c r="DFH1006" s="45"/>
      <c r="DFI1006" s="45"/>
      <c r="DFJ1006" s="45"/>
      <c r="DFK1006" s="45"/>
      <c r="DFL1006" s="45"/>
      <c r="DFM1006" s="45"/>
      <c r="DFN1006" s="45"/>
      <c r="DFO1006" s="45"/>
      <c r="DFP1006" s="45"/>
      <c r="DFQ1006" s="45"/>
      <c r="DFR1006" s="45"/>
      <c r="DFS1006" s="45"/>
      <c r="DFT1006" s="45"/>
      <c r="DFU1006" s="45"/>
      <c r="DFV1006" s="45"/>
      <c r="DFW1006" s="45"/>
      <c r="DFX1006" s="45"/>
      <c r="DFY1006" s="45"/>
      <c r="DFZ1006" s="45"/>
      <c r="DGA1006" s="45"/>
      <c r="DGB1006" s="45"/>
      <c r="DGC1006" s="45"/>
      <c r="DGD1006" s="45"/>
      <c r="DGE1006" s="45"/>
      <c r="DGF1006" s="45"/>
      <c r="DGG1006" s="45"/>
      <c r="DGH1006" s="45"/>
      <c r="DGI1006" s="45"/>
      <c r="DGJ1006" s="45"/>
      <c r="DGK1006" s="45"/>
      <c r="DGL1006" s="45"/>
      <c r="DGM1006" s="45"/>
      <c r="DGN1006" s="45"/>
      <c r="DGO1006" s="45"/>
      <c r="DGP1006" s="45"/>
      <c r="DGQ1006" s="45"/>
      <c r="DGR1006" s="45"/>
      <c r="DGS1006" s="45"/>
      <c r="DGT1006" s="45"/>
      <c r="DGU1006" s="45"/>
      <c r="DGV1006" s="45"/>
      <c r="DGW1006" s="45"/>
      <c r="DGX1006" s="45"/>
      <c r="DGY1006" s="45"/>
      <c r="DGZ1006" s="45"/>
      <c r="DHA1006" s="45"/>
      <c r="DHB1006" s="45"/>
      <c r="DHC1006" s="45"/>
      <c r="DHD1006" s="45"/>
      <c r="DHE1006" s="45"/>
      <c r="DHF1006" s="45"/>
      <c r="DHG1006" s="45"/>
      <c r="DHH1006" s="45"/>
      <c r="DHI1006" s="45"/>
      <c r="DHJ1006" s="45"/>
      <c r="DHK1006" s="45"/>
      <c r="DHL1006" s="45"/>
      <c r="DHM1006" s="45"/>
      <c r="DHN1006" s="45"/>
      <c r="DHO1006" s="45"/>
      <c r="DHP1006" s="45"/>
      <c r="DHQ1006" s="45"/>
      <c r="DHR1006" s="45"/>
      <c r="DHS1006" s="45"/>
      <c r="DHT1006" s="45"/>
      <c r="DHU1006" s="45"/>
      <c r="DHV1006" s="45"/>
      <c r="DHW1006" s="45"/>
      <c r="DHX1006" s="45"/>
      <c r="DHY1006" s="45"/>
      <c r="DHZ1006" s="45"/>
      <c r="DIA1006" s="45"/>
      <c r="DIB1006" s="45"/>
      <c r="DIC1006" s="45"/>
      <c r="DID1006" s="45"/>
      <c r="DIE1006" s="45"/>
      <c r="DIF1006" s="45"/>
      <c r="DIG1006" s="45"/>
      <c r="DIH1006" s="45"/>
      <c r="DII1006" s="45"/>
      <c r="DIJ1006" s="45"/>
      <c r="DIK1006" s="45"/>
      <c r="DIL1006" s="45"/>
      <c r="DIM1006" s="45"/>
      <c r="DIN1006" s="45"/>
      <c r="DIO1006" s="45"/>
      <c r="DIP1006" s="45"/>
      <c r="DIQ1006" s="45"/>
      <c r="DIR1006" s="45"/>
      <c r="DIS1006" s="45"/>
      <c r="DIT1006" s="45"/>
      <c r="DIU1006" s="45"/>
      <c r="DIV1006" s="45"/>
      <c r="DIW1006" s="45"/>
      <c r="DIX1006" s="45"/>
      <c r="DIY1006" s="45"/>
      <c r="DIZ1006" s="45"/>
      <c r="DJA1006" s="45"/>
      <c r="DJB1006" s="45"/>
      <c r="DJC1006" s="45"/>
      <c r="DJD1006" s="45"/>
      <c r="DJE1006" s="45"/>
      <c r="DJF1006" s="45"/>
      <c r="DJG1006" s="45"/>
      <c r="DJH1006" s="45"/>
      <c r="DJI1006" s="45"/>
      <c r="DJJ1006" s="45"/>
      <c r="DJK1006" s="45"/>
      <c r="DJL1006" s="45"/>
      <c r="DJM1006" s="45"/>
      <c r="DJN1006" s="45"/>
      <c r="DJO1006" s="45"/>
      <c r="DJP1006" s="45"/>
      <c r="DJQ1006" s="45"/>
      <c r="DJR1006" s="45"/>
      <c r="DJS1006" s="45"/>
      <c r="DJT1006" s="45"/>
      <c r="DJU1006" s="45"/>
      <c r="DJV1006" s="45"/>
      <c r="DJW1006" s="45"/>
      <c r="DJX1006" s="45"/>
      <c r="DJY1006" s="45"/>
      <c r="DJZ1006" s="45"/>
      <c r="DKA1006" s="45"/>
      <c r="DKB1006" s="45"/>
      <c r="DKC1006" s="45"/>
      <c r="DKD1006" s="45"/>
      <c r="DKE1006" s="45"/>
      <c r="DKF1006" s="45"/>
      <c r="DKG1006" s="45"/>
      <c r="DKH1006" s="45"/>
      <c r="DKI1006" s="45"/>
      <c r="DKJ1006" s="45"/>
      <c r="DKK1006" s="45"/>
      <c r="DKL1006" s="45"/>
      <c r="DKM1006" s="45"/>
      <c r="DKN1006" s="45"/>
      <c r="DKO1006" s="45"/>
      <c r="DKP1006" s="45"/>
      <c r="DKQ1006" s="45"/>
      <c r="DKR1006" s="45"/>
      <c r="DKS1006" s="45"/>
      <c r="DKT1006" s="45"/>
      <c r="DKU1006" s="45"/>
      <c r="DKV1006" s="45"/>
      <c r="DKW1006" s="45"/>
      <c r="DKX1006" s="45"/>
      <c r="DKY1006" s="45"/>
      <c r="DKZ1006" s="45"/>
      <c r="DLA1006" s="45"/>
      <c r="DLB1006" s="45"/>
      <c r="DLC1006" s="45"/>
      <c r="DLD1006" s="45"/>
      <c r="DLE1006" s="45"/>
      <c r="DLF1006" s="45"/>
      <c r="DLG1006" s="45"/>
      <c r="DLH1006" s="45"/>
      <c r="DLI1006" s="45"/>
      <c r="DLJ1006" s="45"/>
      <c r="DLK1006" s="45"/>
      <c r="DLL1006" s="45"/>
      <c r="DLM1006" s="45"/>
      <c r="DLN1006" s="45"/>
      <c r="DLO1006" s="45"/>
      <c r="DLP1006" s="45"/>
      <c r="DLQ1006" s="45"/>
      <c r="DLR1006" s="45"/>
      <c r="DLS1006" s="45"/>
      <c r="DLT1006" s="45"/>
      <c r="DLU1006" s="45"/>
      <c r="DLV1006" s="45"/>
      <c r="DLW1006" s="45"/>
      <c r="DLX1006" s="45"/>
      <c r="DLY1006" s="45"/>
      <c r="DLZ1006" s="45"/>
      <c r="DMA1006" s="45"/>
      <c r="DMB1006" s="45"/>
      <c r="DMC1006" s="45"/>
      <c r="DMD1006" s="45"/>
      <c r="DME1006" s="45"/>
      <c r="DMF1006" s="45"/>
      <c r="DMG1006" s="45"/>
      <c r="DMH1006" s="45"/>
      <c r="DMI1006" s="45"/>
      <c r="DMJ1006" s="45"/>
      <c r="DMK1006" s="45"/>
      <c r="DML1006" s="45"/>
      <c r="DMM1006" s="45"/>
      <c r="DMN1006" s="45"/>
      <c r="DMO1006" s="45"/>
      <c r="DMP1006" s="45"/>
      <c r="DMQ1006" s="45"/>
      <c r="DMR1006" s="45"/>
      <c r="DMS1006" s="45"/>
      <c r="DMT1006" s="45"/>
      <c r="DMU1006" s="45"/>
      <c r="DMV1006" s="45"/>
      <c r="DMW1006" s="45"/>
      <c r="DMX1006" s="45"/>
      <c r="DMY1006" s="45"/>
      <c r="DMZ1006" s="45"/>
      <c r="DNA1006" s="45"/>
      <c r="DNB1006" s="45"/>
      <c r="DNC1006" s="45"/>
      <c r="DND1006" s="45"/>
      <c r="DNE1006" s="45"/>
      <c r="DNF1006" s="45"/>
      <c r="DNG1006" s="45"/>
      <c r="DNH1006" s="45"/>
      <c r="DNI1006" s="45"/>
      <c r="DNJ1006" s="45"/>
      <c r="DNK1006" s="45"/>
      <c r="DNL1006" s="45"/>
      <c r="DNM1006" s="45"/>
      <c r="DNN1006" s="45"/>
      <c r="DNO1006" s="45"/>
      <c r="DNP1006" s="45"/>
      <c r="DNQ1006" s="45"/>
      <c r="DNR1006" s="45"/>
      <c r="DNS1006" s="45"/>
      <c r="DNT1006" s="45"/>
      <c r="DNU1006" s="45"/>
      <c r="DNV1006" s="45"/>
      <c r="DNW1006" s="45"/>
      <c r="DNX1006" s="45"/>
      <c r="DNY1006" s="45"/>
      <c r="DNZ1006" s="45"/>
      <c r="DOA1006" s="45"/>
      <c r="DOB1006" s="45"/>
      <c r="DOC1006" s="45"/>
      <c r="DOD1006" s="45"/>
      <c r="DOE1006" s="45"/>
      <c r="DOF1006" s="45"/>
      <c r="DOG1006" s="45"/>
      <c r="DOH1006" s="45"/>
      <c r="DOI1006" s="45"/>
      <c r="DOJ1006" s="45"/>
      <c r="DOK1006" s="45"/>
      <c r="DOL1006" s="45"/>
      <c r="DOM1006" s="45"/>
      <c r="DON1006" s="45"/>
      <c r="DOO1006" s="45"/>
      <c r="DOP1006" s="45"/>
      <c r="DOQ1006" s="45"/>
      <c r="DOR1006" s="45"/>
      <c r="DOS1006" s="45"/>
      <c r="DOT1006" s="45"/>
      <c r="DOU1006" s="45"/>
      <c r="DOV1006" s="45"/>
      <c r="DOW1006" s="45"/>
      <c r="DOX1006" s="45"/>
      <c r="DOY1006" s="45"/>
      <c r="DOZ1006" s="45"/>
      <c r="DPA1006" s="45"/>
      <c r="DPB1006" s="45"/>
      <c r="DPC1006" s="45"/>
      <c r="DPD1006" s="45"/>
      <c r="DPE1006" s="45"/>
      <c r="DPF1006" s="45"/>
      <c r="DPG1006" s="45"/>
      <c r="DPH1006" s="45"/>
      <c r="DPI1006" s="45"/>
      <c r="DPJ1006" s="45"/>
      <c r="DPK1006" s="45"/>
      <c r="DPL1006" s="45"/>
      <c r="DPM1006" s="45"/>
      <c r="DPN1006" s="45"/>
      <c r="DPO1006" s="45"/>
      <c r="DPP1006" s="45"/>
      <c r="DPQ1006" s="45"/>
      <c r="DPR1006" s="45"/>
      <c r="DPS1006" s="45"/>
      <c r="DPT1006" s="45"/>
      <c r="DPU1006" s="45"/>
      <c r="DPV1006" s="45"/>
      <c r="DPW1006" s="45"/>
      <c r="DPX1006" s="45"/>
      <c r="DPY1006" s="45"/>
      <c r="DPZ1006" s="45"/>
      <c r="DQA1006" s="45"/>
      <c r="DQB1006" s="45"/>
      <c r="DQC1006" s="45"/>
      <c r="DQD1006" s="45"/>
      <c r="DQE1006" s="45"/>
      <c r="DQF1006" s="45"/>
      <c r="DQG1006" s="45"/>
      <c r="DQH1006" s="45"/>
      <c r="DQI1006" s="45"/>
      <c r="DQJ1006" s="45"/>
      <c r="DQK1006" s="45"/>
      <c r="DQL1006" s="45"/>
      <c r="DQM1006" s="45"/>
      <c r="DQN1006" s="45"/>
      <c r="DQO1006" s="45"/>
      <c r="DQP1006" s="45"/>
      <c r="DQQ1006" s="45"/>
      <c r="DQR1006" s="45"/>
      <c r="DQS1006" s="45"/>
      <c r="DQT1006" s="45"/>
      <c r="DQU1006" s="45"/>
      <c r="DQV1006" s="45"/>
      <c r="DQW1006" s="45"/>
      <c r="DQX1006" s="45"/>
      <c r="DQY1006" s="45"/>
      <c r="DQZ1006" s="45"/>
      <c r="DRA1006" s="45"/>
      <c r="DRB1006" s="45"/>
      <c r="DRC1006" s="45"/>
      <c r="DRD1006" s="45"/>
      <c r="DRE1006" s="45"/>
      <c r="DRF1006" s="45"/>
      <c r="DRG1006" s="45"/>
      <c r="DRH1006" s="45"/>
      <c r="DRI1006" s="45"/>
      <c r="DRJ1006" s="45"/>
      <c r="DRK1006" s="45"/>
      <c r="DRL1006" s="45"/>
      <c r="DRM1006" s="45"/>
      <c r="DRN1006" s="45"/>
      <c r="DRO1006" s="45"/>
      <c r="DRP1006" s="45"/>
      <c r="DRQ1006" s="45"/>
      <c r="DRR1006" s="45"/>
      <c r="DRS1006" s="45"/>
      <c r="DRT1006" s="45"/>
      <c r="DRU1006" s="45"/>
      <c r="DRV1006" s="45"/>
      <c r="DRW1006" s="45"/>
      <c r="DRX1006" s="45"/>
      <c r="DRY1006" s="45"/>
      <c r="DRZ1006" s="45"/>
      <c r="DSA1006" s="45"/>
      <c r="DSB1006" s="45"/>
      <c r="DSC1006" s="45"/>
      <c r="DSD1006" s="45"/>
      <c r="DSE1006" s="45"/>
      <c r="DSF1006" s="45"/>
      <c r="DSG1006" s="45"/>
      <c r="DSH1006" s="45"/>
      <c r="DSI1006" s="45"/>
      <c r="DSJ1006" s="45"/>
      <c r="DSK1006" s="45"/>
      <c r="DSL1006" s="45"/>
      <c r="DSM1006" s="45"/>
      <c r="DSN1006" s="45"/>
      <c r="DSO1006" s="45"/>
      <c r="DSP1006" s="45"/>
      <c r="DSQ1006" s="45"/>
      <c r="DSR1006" s="45"/>
      <c r="DSS1006" s="45"/>
      <c r="DST1006" s="45"/>
      <c r="DSU1006" s="45"/>
      <c r="DSV1006" s="45"/>
      <c r="DSW1006" s="45"/>
      <c r="DSX1006" s="45"/>
      <c r="DSY1006" s="45"/>
      <c r="DSZ1006" s="45"/>
      <c r="DTA1006" s="45"/>
      <c r="DTB1006" s="45"/>
      <c r="DTC1006" s="45"/>
      <c r="DTD1006" s="45"/>
      <c r="DTE1006" s="45"/>
      <c r="DTF1006" s="45"/>
      <c r="DTG1006" s="45"/>
      <c r="DTH1006" s="45"/>
      <c r="DTI1006" s="45"/>
      <c r="DTJ1006" s="45"/>
      <c r="DTK1006" s="45"/>
      <c r="DTL1006" s="45"/>
      <c r="DTM1006" s="45"/>
      <c r="DTN1006" s="45"/>
      <c r="DTO1006" s="45"/>
      <c r="DTP1006" s="45"/>
      <c r="DTQ1006" s="45"/>
      <c r="DTR1006" s="45"/>
      <c r="DTS1006" s="45"/>
      <c r="DTT1006" s="45"/>
      <c r="DTU1006" s="45"/>
      <c r="DTV1006" s="45"/>
      <c r="DTW1006" s="45"/>
      <c r="DTX1006" s="45"/>
      <c r="DTY1006" s="45"/>
      <c r="DTZ1006" s="45"/>
      <c r="DUA1006" s="45"/>
      <c r="DUB1006" s="45"/>
      <c r="DUC1006" s="45"/>
      <c r="DUD1006" s="45"/>
      <c r="DUE1006" s="45"/>
      <c r="DUF1006" s="45"/>
      <c r="DUG1006" s="45"/>
      <c r="DUH1006" s="45"/>
      <c r="DUI1006" s="45"/>
      <c r="DUJ1006" s="45"/>
      <c r="DUK1006" s="45"/>
      <c r="DUL1006" s="45"/>
      <c r="DUM1006" s="45"/>
      <c r="DUN1006" s="45"/>
      <c r="DUO1006" s="45"/>
      <c r="DUP1006" s="45"/>
      <c r="DUQ1006" s="45"/>
      <c r="DUR1006" s="45"/>
      <c r="DUS1006" s="45"/>
      <c r="DUT1006" s="45"/>
      <c r="DUU1006" s="45"/>
      <c r="DUV1006" s="45"/>
      <c r="DUW1006" s="45"/>
      <c r="DUX1006" s="45"/>
      <c r="DUY1006" s="45"/>
      <c r="DUZ1006" s="45"/>
      <c r="DVA1006" s="45"/>
      <c r="DVB1006" s="45"/>
      <c r="DVC1006" s="45"/>
      <c r="DVD1006" s="45"/>
      <c r="DVE1006" s="45"/>
      <c r="DVF1006" s="45"/>
      <c r="DVG1006" s="45"/>
      <c r="DVH1006" s="45"/>
      <c r="DVI1006" s="45"/>
      <c r="DVJ1006" s="45"/>
      <c r="DVK1006" s="45"/>
      <c r="DVL1006" s="45"/>
      <c r="DVM1006" s="45"/>
      <c r="DVN1006" s="45"/>
      <c r="DVO1006" s="45"/>
      <c r="DVP1006" s="45"/>
      <c r="DVQ1006" s="45"/>
      <c r="DVR1006" s="45"/>
      <c r="DVS1006" s="45"/>
      <c r="DVT1006" s="45"/>
      <c r="DVU1006" s="45"/>
      <c r="DVV1006" s="45"/>
      <c r="DVW1006" s="45"/>
      <c r="DVX1006" s="45"/>
      <c r="DVY1006" s="45"/>
      <c r="DVZ1006" s="45"/>
      <c r="DWA1006" s="45"/>
      <c r="DWB1006" s="45"/>
      <c r="DWC1006" s="45"/>
      <c r="DWD1006" s="45"/>
      <c r="DWE1006" s="45"/>
      <c r="DWF1006" s="45"/>
      <c r="DWG1006" s="45"/>
      <c r="DWH1006" s="45"/>
      <c r="DWI1006" s="45"/>
      <c r="DWJ1006" s="45"/>
      <c r="DWK1006" s="45"/>
      <c r="DWL1006" s="45"/>
      <c r="DWM1006" s="45"/>
      <c r="DWN1006" s="45"/>
      <c r="DWO1006" s="45"/>
      <c r="DWP1006" s="45"/>
      <c r="DWQ1006" s="45"/>
      <c r="DWR1006" s="45"/>
      <c r="DWS1006" s="45"/>
      <c r="DWT1006" s="45"/>
      <c r="DWU1006" s="45"/>
      <c r="DWV1006" s="45"/>
      <c r="DWW1006" s="45"/>
      <c r="DWX1006" s="45"/>
      <c r="DWY1006" s="45"/>
      <c r="DWZ1006" s="45"/>
      <c r="DXA1006" s="45"/>
      <c r="DXB1006" s="45"/>
      <c r="DXC1006" s="45"/>
      <c r="DXD1006" s="45"/>
      <c r="DXE1006" s="45"/>
      <c r="DXF1006" s="45"/>
      <c r="DXG1006" s="45"/>
      <c r="DXH1006" s="45"/>
      <c r="DXI1006" s="45"/>
      <c r="DXJ1006" s="45"/>
      <c r="DXK1006" s="45"/>
      <c r="DXL1006" s="45"/>
      <c r="DXM1006" s="45"/>
      <c r="DXN1006" s="45"/>
      <c r="DXO1006" s="45"/>
      <c r="DXP1006" s="45"/>
      <c r="DXQ1006" s="45"/>
      <c r="DXR1006" s="45"/>
      <c r="DXS1006" s="45"/>
      <c r="DXT1006" s="45"/>
      <c r="DXU1006" s="45"/>
      <c r="DXV1006" s="45"/>
      <c r="DXW1006" s="45"/>
      <c r="DXX1006" s="45"/>
      <c r="DXY1006" s="45"/>
      <c r="DXZ1006" s="45"/>
      <c r="DYA1006" s="45"/>
      <c r="DYB1006" s="45"/>
      <c r="DYC1006" s="45"/>
      <c r="DYD1006" s="45"/>
      <c r="DYE1006" s="45"/>
      <c r="DYF1006" s="45"/>
      <c r="DYG1006" s="45"/>
      <c r="DYH1006" s="45"/>
      <c r="DYI1006" s="45"/>
      <c r="DYJ1006" s="45"/>
      <c r="DYK1006" s="45"/>
      <c r="DYL1006" s="45"/>
      <c r="DYM1006" s="45"/>
      <c r="DYN1006" s="45"/>
      <c r="DYO1006" s="45"/>
      <c r="DYP1006" s="45"/>
      <c r="DYQ1006" s="45"/>
      <c r="DYR1006" s="45"/>
      <c r="DYS1006" s="45"/>
      <c r="DYT1006" s="45"/>
      <c r="DYU1006" s="45"/>
      <c r="DYV1006" s="45"/>
      <c r="DYW1006" s="45"/>
      <c r="DYX1006" s="45"/>
      <c r="DYY1006" s="45"/>
      <c r="DYZ1006" s="45"/>
      <c r="DZA1006" s="45"/>
      <c r="DZB1006" s="45"/>
      <c r="DZC1006" s="45"/>
      <c r="DZD1006" s="45"/>
      <c r="DZE1006" s="45"/>
      <c r="DZF1006" s="45"/>
      <c r="DZG1006" s="45"/>
      <c r="DZH1006" s="45"/>
      <c r="DZI1006" s="45"/>
      <c r="DZJ1006" s="45"/>
      <c r="DZK1006" s="45"/>
      <c r="DZL1006" s="45"/>
      <c r="DZM1006" s="45"/>
      <c r="DZN1006" s="45"/>
      <c r="DZO1006" s="45"/>
      <c r="DZP1006" s="45"/>
      <c r="DZQ1006" s="45"/>
      <c r="DZR1006" s="45"/>
      <c r="DZS1006" s="45"/>
      <c r="DZT1006" s="45"/>
      <c r="DZU1006" s="45"/>
      <c r="DZV1006" s="45"/>
      <c r="DZW1006" s="45"/>
      <c r="DZX1006" s="45"/>
      <c r="DZY1006" s="45"/>
      <c r="DZZ1006" s="45"/>
      <c r="EAA1006" s="45"/>
      <c r="EAB1006" s="45"/>
      <c r="EAC1006" s="45"/>
      <c r="EAD1006" s="45"/>
      <c r="EAE1006" s="45"/>
      <c r="EAF1006" s="45"/>
      <c r="EAG1006" s="45"/>
      <c r="EAH1006" s="45"/>
      <c r="EAI1006" s="45"/>
      <c r="EAJ1006" s="45"/>
      <c r="EAK1006" s="45"/>
      <c r="EAL1006" s="45"/>
      <c r="EAM1006" s="45"/>
      <c r="EAN1006" s="45"/>
      <c r="EAO1006" s="45"/>
      <c r="EAP1006" s="45"/>
      <c r="EAQ1006" s="45"/>
      <c r="EAR1006" s="45"/>
      <c r="EAS1006" s="45"/>
      <c r="EAT1006" s="45"/>
      <c r="EAU1006" s="45"/>
      <c r="EAV1006" s="45"/>
      <c r="EAW1006" s="45"/>
      <c r="EAX1006" s="45"/>
      <c r="EAY1006" s="45"/>
      <c r="EAZ1006" s="45"/>
      <c r="EBA1006" s="45"/>
      <c r="EBB1006" s="45"/>
      <c r="EBC1006" s="45"/>
      <c r="EBD1006" s="45"/>
      <c r="EBE1006" s="45"/>
      <c r="EBF1006" s="45"/>
      <c r="EBG1006" s="45"/>
      <c r="EBH1006" s="45"/>
      <c r="EBI1006" s="45"/>
      <c r="EBJ1006" s="45"/>
      <c r="EBK1006" s="45"/>
      <c r="EBL1006" s="45"/>
      <c r="EBM1006" s="45"/>
      <c r="EBN1006" s="45"/>
      <c r="EBO1006" s="45"/>
      <c r="EBP1006" s="45"/>
      <c r="EBQ1006" s="45"/>
      <c r="EBR1006" s="45"/>
      <c r="EBS1006" s="45"/>
      <c r="EBT1006" s="45"/>
      <c r="EBU1006" s="45"/>
      <c r="EBV1006" s="45"/>
      <c r="EBW1006" s="45"/>
      <c r="EBX1006" s="45"/>
      <c r="EBY1006" s="45"/>
      <c r="EBZ1006" s="45"/>
      <c r="ECA1006" s="45"/>
      <c r="ECB1006" s="45"/>
      <c r="ECC1006" s="45"/>
      <c r="ECD1006" s="45"/>
      <c r="ECE1006" s="45"/>
      <c r="ECF1006" s="45"/>
      <c r="ECG1006" s="45"/>
      <c r="ECH1006" s="45"/>
      <c r="ECI1006" s="45"/>
      <c r="ECJ1006" s="45"/>
      <c r="ECK1006" s="45"/>
      <c r="ECL1006" s="45"/>
      <c r="ECM1006" s="45"/>
      <c r="ECN1006" s="45"/>
      <c r="ECO1006" s="45"/>
      <c r="ECP1006" s="45"/>
      <c r="ECQ1006" s="45"/>
      <c r="ECR1006" s="45"/>
      <c r="ECS1006" s="45"/>
      <c r="ECT1006" s="45"/>
      <c r="ECU1006" s="45"/>
      <c r="ECV1006" s="45"/>
      <c r="ECW1006" s="45"/>
      <c r="ECX1006" s="45"/>
      <c r="ECY1006" s="45"/>
      <c r="ECZ1006" s="45"/>
      <c r="EDA1006" s="45"/>
      <c r="EDB1006" s="45"/>
      <c r="EDC1006" s="45"/>
      <c r="EDD1006" s="45"/>
      <c r="EDE1006" s="45"/>
      <c r="EDF1006" s="45"/>
      <c r="EDG1006" s="45"/>
      <c r="EDH1006" s="45"/>
      <c r="EDI1006" s="45"/>
      <c r="EDJ1006" s="45"/>
      <c r="EDK1006" s="45"/>
      <c r="EDL1006" s="45"/>
      <c r="EDM1006" s="45"/>
      <c r="EDN1006" s="45"/>
      <c r="EDO1006" s="45"/>
      <c r="EDP1006" s="45"/>
      <c r="EDQ1006" s="45"/>
      <c r="EDR1006" s="45"/>
      <c r="EDS1006" s="45"/>
      <c r="EDT1006" s="45"/>
      <c r="EDU1006" s="45"/>
      <c r="EDV1006" s="45"/>
      <c r="EDW1006" s="45"/>
      <c r="EDX1006" s="45"/>
      <c r="EDY1006" s="45"/>
      <c r="EDZ1006" s="45"/>
      <c r="EEA1006" s="45"/>
      <c r="EEB1006" s="45"/>
      <c r="EEC1006" s="45"/>
      <c r="EED1006" s="45"/>
      <c r="EEE1006" s="45"/>
      <c r="EEF1006" s="45"/>
      <c r="EEG1006" s="45"/>
      <c r="EEH1006" s="45"/>
      <c r="EEI1006" s="45"/>
      <c r="EEJ1006" s="45"/>
      <c r="EEK1006" s="45"/>
      <c r="EEL1006" s="45"/>
      <c r="EEM1006" s="45"/>
      <c r="EEN1006" s="45"/>
      <c r="EEO1006" s="45"/>
      <c r="EEP1006" s="45"/>
      <c r="EEQ1006" s="45"/>
      <c r="EER1006" s="45"/>
      <c r="EES1006" s="45"/>
      <c r="EET1006" s="45"/>
      <c r="EEU1006" s="45"/>
      <c r="EEV1006" s="45"/>
      <c r="EEW1006" s="45"/>
      <c r="EEX1006" s="45"/>
      <c r="EEY1006" s="45"/>
      <c r="EEZ1006" s="45"/>
      <c r="EFA1006" s="45"/>
      <c r="EFB1006" s="45"/>
      <c r="EFC1006" s="45"/>
      <c r="EFD1006" s="45"/>
      <c r="EFE1006" s="45"/>
      <c r="EFF1006" s="45"/>
      <c r="EFG1006" s="45"/>
      <c r="EFH1006" s="45"/>
      <c r="EFI1006" s="45"/>
      <c r="EFJ1006" s="45"/>
      <c r="EFK1006" s="45"/>
      <c r="EFL1006" s="45"/>
      <c r="EFM1006" s="45"/>
      <c r="EFN1006" s="45"/>
      <c r="EFO1006" s="45"/>
      <c r="EFP1006" s="45"/>
      <c r="EFQ1006" s="45"/>
      <c r="EFR1006" s="45"/>
      <c r="EFS1006" s="45"/>
      <c r="EFT1006" s="45"/>
      <c r="EFU1006" s="45"/>
      <c r="EFV1006" s="45"/>
      <c r="EFW1006" s="45"/>
      <c r="EFX1006" s="45"/>
      <c r="EFY1006" s="45"/>
      <c r="EFZ1006" s="45"/>
      <c r="EGA1006" s="45"/>
      <c r="EGB1006" s="45"/>
      <c r="EGC1006" s="45"/>
      <c r="EGD1006" s="45"/>
      <c r="EGE1006" s="45"/>
      <c r="EGF1006" s="45"/>
      <c r="EGG1006" s="45"/>
      <c r="EGH1006" s="45"/>
      <c r="EGI1006" s="45"/>
      <c r="EGJ1006" s="45"/>
      <c r="EGK1006" s="45"/>
      <c r="EGL1006" s="45"/>
      <c r="EGM1006" s="45"/>
      <c r="EGN1006" s="45"/>
      <c r="EGO1006" s="45"/>
      <c r="EGP1006" s="45"/>
      <c r="EGQ1006" s="45"/>
      <c r="EGR1006" s="45"/>
      <c r="EGS1006" s="45"/>
      <c r="EGT1006" s="45"/>
      <c r="EGU1006" s="45"/>
      <c r="EGV1006" s="45"/>
      <c r="EGW1006" s="45"/>
      <c r="EGX1006" s="45"/>
      <c r="EGY1006" s="45"/>
      <c r="EGZ1006" s="45"/>
      <c r="EHA1006" s="45"/>
      <c r="EHB1006" s="45"/>
      <c r="EHC1006" s="45"/>
      <c r="EHD1006" s="45"/>
      <c r="EHE1006" s="45"/>
      <c r="EHF1006" s="45"/>
      <c r="EHG1006" s="45"/>
      <c r="EHH1006" s="45"/>
      <c r="EHI1006" s="45"/>
      <c r="EHJ1006" s="45"/>
      <c r="EHK1006" s="45"/>
      <c r="EHL1006" s="45"/>
      <c r="EHM1006" s="45"/>
      <c r="EHN1006" s="45"/>
      <c r="EHO1006" s="45"/>
      <c r="EHP1006" s="45"/>
      <c r="EHQ1006" s="45"/>
      <c r="EHR1006" s="45"/>
      <c r="EHS1006" s="45"/>
      <c r="EHT1006" s="45"/>
      <c r="EHU1006" s="45"/>
      <c r="EHV1006" s="45"/>
      <c r="EHW1006" s="45"/>
      <c r="EHX1006" s="45"/>
      <c r="EHY1006" s="45"/>
      <c r="EHZ1006" s="45"/>
      <c r="EIA1006" s="45"/>
      <c r="EIB1006" s="45"/>
      <c r="EIC1006" s="45"/>
      <c r="EID1006" s="45"/>
      <c r="EIE1006" s="45"/>
      <c r="EIF1006" s="45"/>
      <c r="EIG1006" s="45"/>
      <c r="EIH1006" s="45"/>
      <c r="EII1006" s="45"/>
      <c r="EIJ1006" s="45"/>
      <c r="EIK1006" s="45"/>
      <c r="EIL1006" s="45"/>
      <c r="EIM1006" s="45"/>
      <c r="EIN1006" s="45"/>
      <c r="EIO1006" s="45"/>
      <c r="EIP1006" s="45"/>
      <c r="EIQ1006" s="45"/>
      <c r="EIR1006" s="45"/>
      <c r="EIS1006" s="45"/>
      <c r="EIT1006" s="45"/>
      <c r="EIU1006" s="45"/>
      <c r="EIV1006" s="45"/>
      <c r="EIW1006" s="45"/>
      <c r="EIX1006" s="45"/>
      <c r="EIY1006" s="45"/>
      <c r="EIZ1006" s="45"/>
      <c r="EJA1006" s="45"/>
      <c r="EJB1006" s="45"/>
      <c r="EJC1006" s="45"/>
      <c r="EJD1006" s="45"/>
      <c r="EJE1006" s="45"/>
      <c r="EJF1006" s="45"/>
      <c r="EJG1006" s="45"/>
      <c r="EJH1006" s="45"/>
      <c r="EJI1006" s="45"/>
      <c r="EJJ1006" s="45"/>
      <c r="EJK1006" s="45"/>
      <c r="EJL1006" s="45"/>
      <c r="EJM1006" s="45"/>
      <c r="EJN1006" s="45"/>
      <c r="EJO1006" s="45"/>
      <c r="EJP1006" s="45"/>
      <c r="EJQ1006" s="45"/>
      <c r="EJR1006" s="45"/>
      <c r="EJS1006" s="45"/>
      <c r="EJT1006" s="45"/>
      <c r="EJU1006" s="45"/>
      <c r="EJV1006" s="45"/>
      <c r="EJW1006" s="45"/>
      <c r="EJX1006" s="45"/>
      <c r="EJY1006" s="45"/>
      <c r="EJZ1006" s="45"/>
      <c r="EKA1006" s="45"/>
      <c r="EKB1006" s="45"/>
      <c r="EKC1006" s="45"/>
      <c r="EKD1006" s="45"/>
      <c r="EKE1006" s="45"/>
      <c r="EKF1006" s="45"/>
      <c r="EKG1006" s="45"/>
      <c r="EKH1006" s="45"/>
      <c r="EKI1006" s="45"/>
      <c r="EKJ1006" s="45"/>
      <c r="EKK1006" s="45"/>
      <c r="EKL1006" s="45"/>
      <c r="EKM1006" s="45"/>
      <c r="EKN1006" s="45"/>
      <c r="EKO1006" s="45"/>
      <c r="EKP1006" s="45"/>
      <c r="EKQ1006" s="45"/>
      <c r="EKR1006" s="45"/>
      <c r="EKS1006" s="45"/>
      <c r="EKT1006" s="45"/>
      <c r="EKU1006" s="45"/>
      <c r="EKV1006" s="45"/>
      <c r="EKW1006" s="45"/>
      <c r="EKX1006" s="45"/>
      <c r="EKY1006" s="45"/>
      <c r="EKZ1006" s="45"/>
      <c r="ELA1006" s="45"/>
      <c r="ELB1006" s="45"/>
      <c r="ELC1006" s="45"/>
      <c r="ELD1006" s="45"/>
      <c r="ELE1006" s="45"/>
      <c r="ELF1006" s="45"/>
      <c r="ELG1006" s="45"/>
      <c r="ELH1006" s="45"/>
      <c r="ELI1006" s="45"/>
      <c r="ELJ1006" s="45"/>
      <c r="ELK1006" s="45"/>
      <c r="ELL1006" s="45"/>
      <c r="ELM1006" s="45"/>
      <c r="ELN1006" s="45"/>
      <c r="ELO1006" s="45"/>
      <c r="ELP1006" s="45"/>
      <c r="ELQ1006" s="45"/>
      <c r="ELR1006" s="45"/>
      <c r="ELS1006" s="45"/>
      <c r="ELT1006" s="45"/>
      <c r="ELU1006" s="45"/>
      <c r="ELV1006" s="45"/>
      <c r="ELW1006" s="45"/>
      <c r="ELX1006" s="45"/>
      <c r="ELY1006" s="45"/>
      <c r="ELZ1006" s="45"/>
      <c r="EMA1006" s="45"/>
      <c r="EMB1006" s="45"/>
      <c r="EMC1006" s="45"/>
      <c r="EMD1006" s="45"/>
      <c r="EME1006" s="45"/>
      <c r="EMF1006" s="45"/>
      <c r="EMG1006" s="45"/>
      <c r="EMH1006" s="45"/>
      <c r="EMI1006" s="45"/>
      <c r="EMJ1006" s="45"/>
      <c r="EMK1006" s="45"/>
      <c r="EML1006" s="45"/>
      <c r="EMM1006" s="45"/>
      <c r="EMN1006" s="45"/>
      <c r="EMO1006" s="45"/>
      <c r="EMP1006" s="45"/>
      <c r="EMQ1006" s="45"/>
      <c r="EMR1006" s="45"/>
      <c r="EMS1006" s="45"/>
      <c r="EMT1006" s="45"/>
      <c r="EMU1006" s="45"/>
      <c r="EMV1006" s="45"/>
      <c r="EMW1006" s="45"/>
      <c r="EMX1006" s="45"/>
      <c r="EMY1006" s="45"/>
      <c r="EMZ1006" s="45"/>
      <c r="ENA1006" s="45"/>
      <c r="ENB1006" s="45"/>
      <c r="ENC1006" s="45"/>
      <c r="END1006" s="45"/>
      <c r="ENE1006" s="45"/>
      <c r="ENF1006" s="45"/>
      <c r="ENG1006" s="45"/>
      <c r="ENH1006" s="45"/>
      <c r="ENI1006" s="45"/>
      <c r="ENJ1006" s="45"/>
      <c r="ENK1006" s="45"/>
      <c r="ENL1006" s="45"/>
      <c r="ENM1006" s="45"/>
      <c r="ENN1006" s="45"/>
      <c r="ENO1006" s="45"/>
      <c r="ENP1006" s="45"/>
      <c r="ENQ1006" s="45"/>
      <c r="ENR1006" s="45"/>
      <c r="ENS1006" s="45"/>
      <c r="ENT1006" s="45"/>
      <c r="ENU1006" s="45"/>
      <c r="ENV1006" s="45"/>
      <c r="ENW1006" s="45"/>
      <c r="ENX1006" s="45"/>
      <c r="ENY1006" s="45"/>
      <c r="ENZ1006" s="45"/>
      <c r="EOA1006" s="45"/>
      <c r="EOB1006" s="45"/>
      <c r="EOC1006" s="45"/>
      <c r="EOD1006" s="45"/>
      <c r="EOE1006" s="45"/>
      <c r="EOF1006" s="45"/>
      <c r="EOG1006" s="45"/>
      <c r="EOH1006" s="45"/>
      <c r="EOI1006" s="45"/>
      <c r="EOJ1006" s="45"/>
      <c r="EOK1006" s="45"/>
      <c r="EOL1006" s="45"/>
      <c r="EOM1006" s="45"/>
      <c r="EON1006" s="45"/>
      <c r="EOO1006" s="45"/>
      <c r="EOP1006" s="45"/>
      <c r="EOQ1006" s="45"/>
      <c r="EOR1006" s="45"/>
      <c r="EOS1006" s="45"/>
      <c r="EOT1006" s="45"/>
      <c r="EOU1006" s="45"/>
      <c r="EOV1006" s="45"/>
      <c r="EOW1006" s="45"/>
      <c r="EOX1006" s="45"/>
      <c r="EOY1006" s="45"/>
      <c r="EOZ1006" s="45"/>
      <c r="EPA1006" s="45"/>
      <c r="EPB1006" s="45"/>
      <c r="EPC1006" s="45"/>
      <c r="EPD1006" s="45"/>
      <c r="EPE1006" s="45"/>
      <c r="EPF1006" s="45"/>
      <c r="EPG1006" s="45"/>
      <c r="EPH1006" s="45"/>
      <c r="EPI1006" s="45"/>
      <c r="EPJ1006" s="45"/>
      <c r="EPK1006" s="45"/>
      <c r="EPL1006" s="45"/>
      <c r="EPM1006" s="45"/>
      <c r="EPN1006" s="45"/>
      <c r="EPO1006" s="45"/>
      <c r="EPP1006" s="45"/>
      <c r="EPQ1006" s="45"/>
      <c r="EPR1006" s="45"/>
      <c r="EPS1006" s="45"/>
      <c r="EPT1006" s="45"/>
      <c r="EPU1006" s="45"/>
      <c r="EPV1006" s="45"/>
      <c r="EPW1006" s="45"/>
      <c r="EPX1006" s="45"/>
      <c r="EPY1006" s="45"/>
      <c r="EPZ1006" s="45"/>
      <c r="EQA1006" s="45"/>
      <c r="EQB1006" s="45"/>
      <c r="EQC1006" s="45"/>
      <c r="EQD1006" s="45"/>
      <c r="EQE1006" s="45"/>
      <c r="EQF1006" s="45"/>
      <c r="EQG1006" s="45"/>
      <c r="EQH1006" s="45"/>
      <c r="EQI1006" s="45"/>
      <c r="EQJ1006" s="45"/>
      <c r="EQK1006" s="45"/>
      <c r="EQL1006" s="45"/>
      <c r="EQM1006" s="45"/>
      <c r="EQN1006" s="45"/>
      <c r="EQO1006" s="45"/>
      <c r="EQP1006" s="45"/>
      <c r="EQQ1006" s="45"/>
      <c r="EQR1006" s="45"/>
      <c r="EQS1006" s="45"/>
      <c r="EQT1006" s="45"/>
      <c r="EQU1006" s="45"/>
      <c r="EQV1006" s="45"/>
      <c r="EQW1006" s="45"/>
      <c r="EQX1006" s="45"/>
      <c r="EQY1006" s="45"/>
      <c r="EQZ1006" s="45"/>
      <c r="ERA1006" s="45"/>
      <c r="ERB1006" s="45"/>
      <c r="ERC1006" s="45"/>
      <c r="ERD1006" s="45"/>
      <c r="ERE1006" s="45"/>
      <c r="ERF1006" s="45"/>
      <c r="ERG1006" s="45"/>
      <c r="ERH1006" s="45"/>
      <c r="ERI1006" s="45"/>
      <c r="ERJ1006" s="45"/>
      <c r="ERK1006" s="45"/>
      <c r="ERL1006" s="45"/>
      <c r="ERM1006" s="45"/>
      <c r="ERN1006" s="45"/>
      <c r="ERO1006" s="45"/>
      <c r="ERP1006" s="45"/>
      <c r="ERQ1006" s="45"/>
      <c r="ERR1006" s="45"/>
      <c r="ERS1006" s="45"/>
      <c r="ERT1006" s="45"/>
      <c r="ERU1006" s="45"/>
      <c r="ERV1006" s="45"/>
      <c r="ERW1006" s="45"/>
      <c r="ERX1006" s="45"/>
      <c r="ERY1006" s="45"/>
      <c r="ERZ1006" s="45"/>
      <c r="ESA1006" s="45"/>
      <c r="ESB1006" s="45"/>
      <c r="ESC1006" s="45"/>
      <c r="ESD1006" s="45"/>
      <c r="ESE1006" s="45"/>
      <c r="ESF1006" s="45"/>
      <c r="ESG1006" s="45"/>
      <c r="ESH1006" s="45"/>
      <c r="ESI1006" s="45"/>
      <c r="ESJ1006" s="45"/>
      <c r="ESK1006" s="45"/>
      <c r="ESL1006" s="45"/>
      <c r="ESM1006" s="45"/>
      <c r="ESN1006" s="45"/>
      <c r="ESO1006" s="45"/>
      <c r="ESP1006" s="45"/>
      <c r="ESQ1006" s="45"/>
      <c r="ESR1006" s="45"/>
      <c r="ESS1006" s="45"/>
      <c r="EST1006" s="45"/>
      <c r="ESU1006" s="45"/>
      <c r="ESV1006" s="45"/>
      <c r="ESW1006" s="45"/>
      <c r="ESX1006" s="45"/>
      <c r="ESY1006" s="45"/>
      <c r="ESZ1006" s="45"/>
      <c r="ETA1006" s="45"/>
      <c r="ETB1006" s="45"/>
      <c r="ETC1006" s="45"/>
      <c r="ETD1006" s="45"/>
      <c r="ETE1006" s="45"/>
      <c r="ETF1006" s="45"/>
      <c r="ETG1006" s="45"/>
      <c r="ETH1006" s="45"/>
      <c r="ETI1006" s="45"/>
      <c r="ETJ1006" s="45"/>
      <c r="ETK1006" s="45"/>
      <c r="ETL1006" s="45"/>
      <c r="ETM1006" s="45"/>
      <c r="ETN1006" s="45"/>
      <c r="ETO1006" s="45"/>
      <c r="ETP1006" s="45"/>
      <c r="ETQ1006" s="45"/>
      <c r="ETR1006" s="45"/>
      <c r="ETS1006" s="45"/>
      <c r="ETT1006" s="45"/>
      <c r="ETU1006" s="45"/>
      <c r="ETV1006" s="45"/>
      <c r="ETW1006" s="45"/>
      <c r="ETX1006" s="45"/>
      <c r="ETY1006" s="45"/>
      <c r="ETZ1006" s="45"/>
      <c r="EUA1006" s="45"/>
      <c r="EUB1006" s="45"/>
      <c r="EUC1006" s="45"/>
      <c r="EUD1006" s="45"/>
      <c r="EUE1006" s="45"/>
      <c r="EUF1006" s="45"/>
      <c r="EUG1006" s="45"/>
      <c r="EUH1006" s="45"/>
      <c r="EUI1006" s="45"/>
      <c r="EUJ1006" s="45"/>
      <c r="EUK1006" s="45"/>
      <c r="EUL1006" s="45"/>
      <c r="EUM1006" s="45"/>
      <c r="EUN1006" s="45"/>
      <c r="EUO1006" s="45"/>
      <c r="EUP1006" s="45"/>
      <c r="EUQ1006" s="45"/>
      <c r="EUR1006" s="45"/>
      <c r="EUS1006" s="45"/>
      <c r="EUT1006" s="45"/>
      <c r="EUU1006" s="45"/>
      <c r="EUV1006" s="45"/>
      <c r="EUW1006" s="45"/>
      <c r="EUX1006" s="45"/>
      <c r="EUY1006" s="45"/>
      <c r="EUZ1006" s="45"/>
      <c r="EVA1006" s="45"/>
      <c r="EVB1006" s="45"/>
      <c r="EVC1006" s="45"/>
      <c r="EVD1006" s="45"/>
      <c r="EVE1006" s="45"/>
      <c r="EVF1006" s="45"/>
      <c r="EVG1006" s="45"/>
      <c r="EVH1006" s="45"/>
      <c r="EVI1006" s="45"/>
      <c r="EVJ1006" s="45"/>
      <c r="EVK1006" s="45"/>
      <c r="EVL1006" s="45"/>
      <c r="EVM1006" s="45"/>
      <c r="EVN1006" s="45"/>
      <c r="EVO1006" s="45"/>
      <c r="EVP1006" s="45"/>
      <c r="EVQ1006" s="45"/>
      <c r="EVR1006" s="45"/>
      <c r="EVS1006" s="45"/>
      <c r="EVT1006" s="45"/>
      <c r="EVU1006" s="45"/>
      <c r="EVV1006" s="45"/>
      <c r="EVW1006" s="45"/>
      <c r="EVX1006" s="45"/>
      <c r="EVY1006" s="45"/>
      <c r="EVZ1006" s="45"/>
      <c r="EWA1006" s="45"/>
      <c r="EWB1006" s="45"/>
      <c r="EWC1006" s="45"/>
      <c r="EWD1006" s="45"/>
      <c r="EWE1006" s="45"/>
      <c r="EWF1006" s="45"/>
      <c r="EWG1006" s="45"/>
      <c r="EWH1006" s="45"/>
      <c r="EWI1006" s="45"/>
      <c r="EWJ1006" s="45"/>
      <c r="EWK1006" s="45"/>
      <c r="EWL1006" s="45"/>
      <c r="EWM1006" s="45"/>
      <c r="EWN1006" s="45"/>
      <c r="EWO1006" s="45"/>
      <c r="EWP1006" s="45"/>
      <c r="EWQ1006" s="45"/>
      <c r="EWR1006" s="45"/>
      <c r="EWS1006" s="45"/>
      <c r="EWT1006" s="45"/>
      <c r="EWU1006" s="45"/>
      <c r="EWV1006" s="45"/>
      <c r="EWW1006" s="45"/>
      <c r="EWX1006" s="45"/>
      <c r="EWY1006" s="45"/>
      <c r="EWZ1006" s="45"/>
      <c r="EXA1006" s="45"/>
      <c r="EXB1006" s="45"/>
      <c r="EXC1006" s="45"/>
      <c r="EXD1006" s="45"/>
      <c r="EXE1006" s="45"/>
      <c r="EXF1006" s="45"/>
      <c r="EXG1006" s="45"/>
      <c r="EXH1006" s="45"/>
      <c r="EXI1006" s="45"/>
      <c r="EXJ1006" s="45"/>
      <c r="EXK1006" s="45"/>
      <c r="EXL1006" s="45"/>
      <c r="EXM1006" s="45"/>
      <c r="EXN1006" s="45"/>
      <c r="EXO1006" s="45"/>
      <c r="EXP1006" s="45"/>
      <c r="EXQ1006" s="45"/>
      <c r="EXR1006" s="45"/>
      <c r="EXS1006" s="45"/>
      <c r="EXT1006" s="45"/>
      <c r="EXU1006" s="45"/>
      <c r="EXV1006" s="45"/>
      <c r="EXW1006" s="45"/>
      <c r="EXX1006" s="45"/>
      <c r="EXY1006" s="45"/>
      <c r="EXZ1006" s="45"/>
      <c r="EYA1006" s="45"/>
      <c r="EYB1006" s="45"/>
      <c r="EYC1006" s="45"/>
      <c r="EYD1006" s="45"/>
      <c r="EYE1006" s="45"/>
      <c r="EYF1006" s="45"/>
      <c r="EYG1006" s="45"/>
      <c r="EYH1006" s="45"/>
      <c r="EYI1006" s="45"/>
      <c r="EYJ1006" s="45"/>
      <c r="EYK1006" s="45"/>
      <c r="EYL1006" s="45"/>
      <c r="EYM1006" s="45"/>
      <c r="EYN1006" s="45"/>
      <c r="EYO1006" s="45"/>
      <c r="EYP1006" s="45"/>
      <c r="EYQ1006" s="45"/>
      <c r="EYR1006" s="45"/>
      <c r="EYS1006" s="45"/>
      <c r="EYT1006" s="45"/>
      <c r="EYU1006" s="45"/>
      <c r="EYV1006" s="45"/>
      <c r="EYW1006" s="45"/>
      <c r="EYX1006" s="45"/>
      <c r="EYY1006" s="45"/>
      <c r="EYZ1006" s="45"/>
      <c r="EZA1006" s="45"/>
      <c r="EZB1006" s="45"/>
      <c r="EZC1006" s="45"/>
      <c r="EZD1006" s="45"/>
      <c r="EZE1006" s="45"/>
      <c r="EZF1006" s="45"/>
      <c r="EZG1006" s="45"/>
      <c r="EZH1006" s="45"/>
      <c r="EZI1006" s="45"/>
      <c r="EZJ1006" s="45"/>
      <c r="EZK1006" s="45"/>
      <c r="EZL1006" s="45"/>
      <c r="EZM1006" s="45"/>
      <c r="EZN1006" s="45"/>
      <c r="EZO1006" s="45"/>
      <c r="EZP1006" s="45"/>
      <c r="EZQ1006" s="45"/>
      <c r="EZR1006" s="45"/>
      <c r="EZS1006" s="45"/>
      <c r="EZT1006" s="45"/>
      <c r="EZU1006" s="45"/>
      <c r="EZV1006" s="45"/>
      <c r="EZW1006" s="45"/>
      <c r="EZX1006" s="45"/>
      <c r="EZY1006" s="45"/>
      <c r="EZZ1006" s="45"/>
      <c r="FAA1006" s="45"/>
      <c r="FAB1006" s="45"/>
      <c r="FAC1006" s="45"/>
      <c r="FAD1006" s="45"/>
      <c r="FAE1006" s="45"/>
      <c r="FAF1006" s="45"/>
      <c r="FAG1006" s="45"/>
      <c r="FAH1006" s="45"/>
      <c r="FAI1006" s="45"/>
      <c r="FAJ1006" s="45"/>
      <c r="FAK1006" s="45"/>
      <c r="FAL1006" s="45"/>
      <c r="FAM1006" s="45"/>
      <c r="FAN1006" s="45"/>
      <c r="FAO1006" s="45"/>
      <c r="FAP1006" s="45"/>
      <c r="FAQ1006" s="45"/>
      <c r="FAR1006" s="45"/>
      <c r="FAS1006" s="45"/>
      <c r="FAT1006" s="45"/>
      <c r="FAU1006" s="45"/>
      <c r="FAV1006" s="45"/>
      <c r="FAW1006" s="45"/>
      <c r="FAX1006" s="45"/>
      <c r="FAY1006" s="45"/>
      <c r="FAZ1006" s="45"/>
      <c r="FBA1006" s="45"/>
      <c r="FBB1006" s="45"/>
      <c r="FBC1006" s="45"/>
      <c r="FBD1006" s="45"/>
      <c r="FBE1006" s="45"/>
      <c r="FBF1006" s="45"/>
      <c r="FBG1006" s="45"/>
      <c r="FBH1006" s="45"/>
      <c r="FBI1006" s="45"/>
      <c r="FBJ1006" s="45"/>
      <c r="FBK1006" s="45"/>
      <c r="FBL1006" s="45"/>
      <c r="FBM1006" s="45"/>
      <c r="FBN1006" s="45"/>
      <c r="FBO1006" s="45"/>
      <c r="FBP1006" s="45"/>
      <c r="FBQ1006" s="45"/>
      <c r="FBR1006" s="45"/>
      <c r="FBS1006" s="45"/>
      <c r="FBT1006" s="45"/>
      <c r="FBU1006" s="45"/>
      <c r="FBV1006" s="45"/>
      <c r="FBW1006" s="45"/>
      <c r="FBX1006" s="45"/>
      <c r="FBY1006" s="45"/>
      <c r="FBZ1006" s="45"/>
      <c r="FCA1006" s="45"/>
      <c r="FCB1006" s="45"/>
      <c r="FCC1006" s="45"/>
      <c r="FCD1006" s="45"/>
      <c r="FCE1006" s="45"/>
      <c r="FCF1006" s="45"/>
      <c r="FCG1006" s="45"/>
      <c r="FCH1006" s="45"/>
      <c r="FCI1006" s="45"/>
      <c r="FCJ1006" s="45"/>
      <c r="FCK1006" s="45"/>
      <c r="FCL1006" s="45"/>
      <c r="FCM1006" s="45"/>
      <c r="FCN1006" s="45"/>
      <c r="FCO1006" s="45"/>
      <c r="FCP1006" s="45"/>
      <c r="FCQ1006" s="45"/>
      <c r="FCR1006" s="45"/>
      <c r="FCS1006" s="45"/>
      <c r="FCT1006" s="45"/>
      <c r="FCU1006" s="45"/>
      <c r="FCV1006" s="45"/>
      <c r="FCW1006" s="45"/>
      <c r="FCX1006" s="45"/>
      <c r="FCY1006" s="45"/>
      <c r="FCZ1006" s="45"/>
      <c r="FDA1006" s="45"/>
      <c r="FDB1006" s="45"/>
      <c r="FDC1006" s="45"/>
      <c r="FDD1006" s="45"/>
      <c r="FDE1006" s="45"/>
      <c r="FDF1006" s="45"/>
      <c r="FDG1006" s="45"/>
      <c r="FDH1006" s="45"/>
      <c r="FDI1006" s="45"/>
      <c r="FDJ1006" s="45"/>
      <c r="FDK1006" s="45"/>
      <c r="FDL1006" s="45"/>
      <c r="FDM1006" s="45"/>
      <c r="FDN1006" s="45"/>
      <c r="FDO1006" s="45"/>
      <c r="FDP1006" s="45"/>
      <c r="FDQ1006" s="45"/>
      <c r="FDR1006" s="45"/>
      <c r="FDS1006" s="45"/>
      <c r="FDT1006" s="45"/>
      <c r="FDU1006" s="45"/>
      <c r="FDV1006" s="45"/>
      <c r="FDW1006" s="45"/>
      <c r="FDX1006" s="45"/>
      <c r="FDY1006" s="45"/>
      <c r="FDZ1006" s="45"/>
      <c r="FEA1006" s="45"/>
      <c r="FEB1006" s="45"/>
      <c r="FEC1006" s="45"/>
      <c r="FED1006" s="45"/>
      <c r="FEE1006" s="45"/>
      <c r="FEF1006" s="45"/>
      <c r="FEG1006" s="45"/>
      <c r="FEH1006" s="45"/>
      <c r="FEI1006" s="45"/>
      <c r="FEJ1006" s="45"/>
      <c r="FEK1006" s="45"/>
      <c r="FEL1006" s="45"/>
      <c r="FEM1006" s="45"/>
      <c r="FEN1006" s="45"/>
      <c r="FEO1006" s="45"/>
      <c r="FEP1006" s="45"/>
      <c r="FEQ1006" s="45"/>
      <c r="FER1006" s="45"/>
      <c r="FES1006" s="45"/>
      <c r="FET1006" s="45"/>
      <c r="FEU1006" s="45"/>
      <c r="FEV1006" s="45"/>
      <c r="FEW1006" s="45"/>
      <c r="FEX1006" s="45"/>
      <c r="FEY1006" s="45"/>
      <c r="FEZ1006" s="45"/>
      <c r="FFA1006" s="45"/>
      <c r="FFB1006" s="45"/>
      <c r="FFC1006" s="45"/>
      <c r="FFD1006" s="45"/>
      <c r="FFE1006" s="45"/>
      <c r="FFF1006" s="45"/>
      <c r="FFG1006" s="45"/>
      <c r="FFH1006" s="45"/>
      <c r="FFI1006" s="45"/>
      <c r="FFJ1006" s="45"/>
      <c r="FFK1006" s="45"/>
      <c r="FFL1006" s="45"/>
      <c r="FFM1006" s="45"/>
      <c r="FFN1006" s="45"/>
      <c r="FFO1006" s="45"/>
      <c r="FFP1006" s="45"/>
      <c r="FFQ1006" s="45"/>
      <c r="FFR1006" s="45"/>
      <c r="FFS1006" s="45"/>
      <c r="FFT1006" s="45"/>
      <c r="FFU1006" s="45"/>
      <c r="FFV1006" s="45"/>
      <c r="FFW1006" s="45"/>
      <c r="FFX1006" s="45"/>
      <c r="FFY1006" s="45"/>
      <c r="FFZ1006" s="45"/>
      <c r="FGA1006" s="45"/>
      <c r="FGB1006" s="45"/>
      <c r="FGC1006" s="45"/>
      <c r="FGD1006" s="45"/>
      <c r="FGE1006" s="45"/>
      <c r="FGF1006" s="45"/>
      <c r="FGG1006" s="45"/>
      <c r="FGH1006" s="45"/>
      <c r="FGI1006" s="45"/>
      <c r="FGJ1006" s="45"/>
      <c r="FGK1006" s="45"/>
      <c r="FGL1006" s="45"/>
      <c r="FGM1006" s="45"/>
      <c r="FGN1006" s="45"/>
      <c r="FGO1006" s="45"/>
      <c r="FGP1006" s="45"/>
      <c r="FGQ1006" s="45"/>
      <c r="FGR1006" s="45"/>
      <c r="FGS1006" s="45"/>
      <c r="FGT1006" s="45"/>
      <c r="FGU1006" s="45"/>
      <c r="FGV1006" s="45"/>
      <c r="FGW1006" s="45"/>
      <c r="FGX1006" s="45"/>
      <c r="FGY1006" s="45"/>
      <c r="FGZ1006" s="45"/>
      <c r="FHA1006" s="45"/>
      <c r="FHB1006" s="45"/>
      <c r="FHC1006" s="45"/>
      <c r="FHD1006" s="45"/>
      <c r="FHE1006" s="45"/>
      <c r="FHF1006" s="45"/>
      <c r="FHG1006" s="45"/>
      <c r="FHH1006" s="45"/>
      <c r="FHI1006" s="45"/>
      <c r="FHJ1006" s="45"/>
      <c r="FHK1006" s="45"/>
      <c r="FHL1006" s="45"/>
      <c r="FHM1006" s="45"/>
      <c r="FHN1006" s="45"/>
      <c r="FHO1006" s="45"/>
      <c r="FHP1006" s="45"/>
      <c r="FHQ1006" s="45"/>
      <c r="FHR1006" s="45"/>
      <c r="FHS1006" s="45"/>
      <c r="FHT1006" s="45"/>
      <c r="FHU1006" s="45"/>
      <c r="FHV1006" s="45"/>
      <c r="FHW1006" s="45"/>
      <c r="FHX1006" s="45"/>
      <c r="FHY1006" s="45"/>
      <c r="FHZ1006" s="45"/>
      <c r="FIA1006" s="45"/>
      <c r="FIB1006" s="45"/>
      <c r="FIC1006" s="45"/>
      <c r="FID1006" s="45"/>
      <c r="FIE1006" s="45"/>
      <c r="FIF1006" s="45"/>
      <c r="FIG1006" s="45"/>
      <c r="FIH1006" s="45"/>
      <c r="FII1006" s="45"/>
      <c r="FIJ1006" s="45"/>
      <c r="FIK1006" s="45"/>
      <c r="FIL1006" s="45"/>
      <c r="FIM1006" s="45"/>
      <c r="FIN1006" s="45"/>
      <c r="FIO1006" s="45"/>
      <c r="FIP1006" s="45"/>
      <c r="FIQ1006" s="45"/>
      <c r="FIR1006" s="45"/>
      <c r="FIS1006" s="45"/>
      <c r="FIT1006" s="45"/>
      <c r="FIU1006" s="45"/>
      <c r="FIV1006" s="45"/>
      <c r="FIW1006" s="45"/>
      <c r="FIX1006" s="45"/>
      <c r="FIY1006" s="45"/>
      <c r="FIZ1006" s="45"/>
      <c r="FJA1006" s="45"/>
      <c r="FJB1006" s="45"/>
      <c r="FJC1006" s="45"/>
      <c r="FJD1006" s="45"/>
      <c r="FJE1006" s="45"/>
      <c r="FJF1006" s="45"/>
      <c r="FJG1006" s="45"/>
      <c r="FJH1006" s="45"/>
      <c r="FJI1006" s="45"/>
      <c r="FJJ1006" s="45"/>
      <c r="FJK1006" s="45"/>
      <c r="FJL1006" s="45"/>
      <c r="FJM1006" s="45"/>
      <c r="FJN1006" s="45"/>
      <c r="FJO1006" s="45"/>
      <c r="FJP1006" s="45"/>
      <c r="FJQ1006" s="45"/>
      <c r="FJR1006" s="45"/>
      <c r="FJS1006" s="45"/>
      <c r="FJT1006" s="45"/>
      <c r="FJU1006" s="45"/>
      <c r="FJV1006" s="45"/>
      <c r="FJW1006" s="45"/>
      <c r="FJX1006" s="45"/>
      <c r="FJY1006" s="45"/>
      <c r="FJZ1006" s="45"/>
      <c r="FKA1006" s="45"/>
      <c r="FKB1006" s="45"/>
      <c r="FKC1006" s="45"/>
      <c r="FKD1006" s="45"/>
      <c r="FKE1006" s="45"/>
      <c r="FKF1006" s="45"/>
      <c r="FKG1006" s="45"/>
      <c r="FKH1006" s="45"/>
      <c r="FKI1006" s="45"/>
      <c r="FKJ1006" s="45"/>
      <c r="FKK1006" s="45"/>
      <c r="FKL1006" s="45"/>
      <c r="FKM1006" s="45"/>
      <c r="FKN1006" s="45"/>
      <c r="FKO1006" s="45"/>
      <c r="FKP1006" s="45"/>
      <c r="FKQ1006" s="45"/>
      <c r="FKR1006" s="45"/>
      <c r="FKS1006" s="45"/>
      <c r="FKT1006" s="45"/>
      <c r="FKU1006" s="45"/>
      <c r="FKV1006" s="45"/>
      <c r="FKW1006" s="45"/>
      <c r="FKX1006" s="45"/>
      <c r="FKY1006" s="45"/>
      <c r="FKZ1006" s="45"/>
      <c r="FLA1006" s="45"/>
      <c r="FLB1006" s="45"/>
      <c r="FLC1006" s="45"/>
      <c r="FLD1006" s="45"/>
      <c r="FLE1006" s="45"/>
      <c r="FLF1006" s="45"/>
      <c r="FLG1006" s="45"/>
      <c r="FLH1006" s="45"/>
      <c r="FLI1006" s="45"/>
      <c r="FLJ1006" s="45"/>
      <c r="FLK1006" s="45"/>
      <c r="FLL1006" s="45"/>
      <c r="FLM1006" s="45"/>
      <c r="FLN1006" s="45"/>
      <c r="FLO1006" s="45"/>
      <c r="FLP1006" s="45"/>
      <c r="FLQ1006" s="45"/>
      <c r="FLR1006" s="45"/>
      <c r="FLS1006" s="45"/>
      <c r="FLT1006" s="45"/>
      <c r="FLU1006" s="45"/>
      <c r="FLV1006" s="45"/>
      <c r="FLW1006" s="45"/>
      <c r="FLX1006" s="45"/>
      <c r="FLY1006" s="45"/>
      <c r="FLZ1006" s="45"/>
      <c r="FMA1006" s="45"/>
      <c r="FMB1006" s="45"/>
      <c r="FMC1006" s="45"/>
      <c r="FMD1006" s="45"/>
      <c r="FME1006" s="45"/>
      <c r="FMF1006" s="45"/>
      <c r="FMG1006" s="45"/>
      <c r="FMH1006" s="45"/>
      <c r="FMI1006" s="45"/>
      <c r="FMJ1006" s="45"/>
      <c r="FMK1006" s="45"/>
      <c r="FML1006" s="45"/>
      <c r="FMM1006" s="45"/>
      <c r="FMN1006" s="45"/>
      <c r="FMO1006" s="45"/>
      <c r="FMP1006" s="45"/>
      <c r="FMQ1006" s="45"/>
      <c r="FMR1006" s="45"/>
      <c r="FMS1006" s="45"/>
      <c r="FMT1006" s="45"/>
      <c r="FMU1006" s="45"/>
      <c r="FMV1006" s="45"/>
      <c r="FMW1006" s="45"/>
      <c r="FMX1006" s="45"/>
      <c r="FMY1006" s="45"/>
      <c r="FMZ1006" s="45"/>
      <c r="FNA1006" s="45"/>
      <c r="FNB1006" s="45"/>
      <c r="FNC1006" s="45"/>
      <c r="FND1006" s="45"/>
      <c r="FNE1006" s="45"/>
      <c r="FNF1006" s="45"/>
      <c r="FNG1006" s="45"/>
      <c r="FNH1006" s="45"/>
      <c r="FNI1006" s="45"/>
      <c r="FNJ1006" s="45"/>
      <c r="FNK1006" s="45"/>
      <c r="FNL1006" s="45"/>
      <c r="FNM1006" s="45"/>
      <c r="FNN1006" s="45"/>
      <c r="FNO1006" s="45"/>
      <c r="FNP1006" s="45"/>
      <c r="FNQ1006" s="45"/>
      <c r="FNR1006" s="45"/>
      <c r="FNS1006" s="45"/>
      <c r="FNT1006" s="45"/>
      <c r="FNU1006" s="45"/>
      <c r="FNV1006" s="45"/>
      <c r="FNW1006" s="45"/>
      <c r="FNX1006" s="45"/>
      <c r="FNY1006" s="45"/>
      <c r="FNZ1006" s="45"/>
      <c r="FOA1006" s="45"/>
      <c r="FOB1006" s="45"/>
      <c r="FOC1006" s="45"/>
      <c r="FOD1006" s="45"/>
      <c r="FOE1006" s="45"/>
      <c r="FOF1006" s="45"/>
      <c r="FOG1006" s="45"/>
      <c r="FOH1006" s="45"/>
      <c r="FOI1006" s="45"/>
      <c r="FOJ1006" s="45"/>
      <c r="FOK1006" s="45"/>
      <c r="FOL1006" s="45"/>
      <c r="FOM1006" s="45"/>
      <c r="FON1006" s="45"/>
      <c r="FOO1006" s="45"/>
      <c r="FOP1006" s="45"/>
      <c r="FOQ1006" s="45"/>
      <c r="FOR1006" s="45"/>
      <c r="FOS1006" s="45"/>
      <c r="FOT1006" s="45"/>
      <c r="FOU1006" s="45"/>
      <c r="FOV1006" s="45"/>
      <c r="FOW1006" s="45"/>
      <c r="FOX1006" s="45"/>
      <c r="FOY1006" s="45"/>
      <c r="FOZ1006" s="45"/>
      <c r="FPA1006" s="45"/>
      <c r="FPB1006" s="45"/>
      <c r="FPC1006" s="45"/>
      <c r="FPD1006" s="45"/>
      <c r="FPE1006" s="45"/>
      <c r="FPF1006" s="45"/>
      <c r="FPG1006" s="45"/>
      <c r="FPH1006" s="45"/>
      <c r="FPI1006" s="45"/>
      <c r="FPJ1006" s="45"/>
      <c r="FPK1006" s="45"/>
      <c r="FPL1006" s="45"/>
      <c r="FPM1006" s="45"/>
      <c r="FPN1006" s="45"/>
      <c r="FPO1006" s="45"/>
      <c r="FPP1006" s="45"/>
      <c r="FPQ1006" s="45"/>
      <c r="FPR1006" s="45"/>
      <c r="FPS1006" s="45"/>
      <c r="FPT1006" s="45"/>
      <c r="FPU1006" s="45"/>
      <c r="FPV1006" s="45"/>
      <c r="FPW1006" s="45"/>
      <c r="FPX1006" s="45"/>
      <c r="FPY1006" s="45"/>
      <c r="FPZ1006" s="45"/>
      <c r="FQA1006" s="45"/>
      <c r="FQB1006" s="45"/>
      <c r="FQC1006" s="45"/>
      <c r="FQD1006" s="45"/>
      <c r="FQE1006" s="45"/>
      <c r="FQF1006" s="45"/>
      <c r="FQG1006" s="45"/>
      <c r="FQH1006" s="45"/>
      <c r="FQI1006" s="45"/>
      <c r="FQJ1006" s="45"/>
      <c r="FQK1006" s="45"/>
      <c r="FQL1006" s="45"/>
      <c r="FQM1006" s="45"/>
      <c r="FQN1006" s="45"/>
      <c r="FQO1006" s="45"/>
      <c r="FQP1006" s="45"/>
      <c r="FQQ1006" s="45"/>
      <c r="FQR1006" s="45"/>
      <c r="FQS1006" s="45"/>
      <c r="FQT1006" s="45"/>
      <c r="FQU1006" s="45"/>
      <c r="FQV1006" s="45"/>
      <c r="FQW1006" s="45"/>
      <c r="FQX1006" s="45"/>
      <c r="FQY1006" s="45"/>
      <c r="FQZ1006" s="45"/>
      <c r="FRA1006" s="45"/>
      <c r="FRB1006" s="45"/>
      <c r="FRC1006" s="45"/>
      <c r="FRD1006" s="45"/>
      <c r="FRE1006" s="45"/>
      <c r="FRF1006" s="45"/>
      <c r="FRG1006" s="45"/>
      <c r="FRH1006" s="45"/>
      <c r="FRI1006" s="45"/>
      <c r="FRJ1006" s="45"/>
      <c r="FRK1006" s="45"/>
      <c r="FRL1006" s="45"/>
      <c r="FRM1006" s="45"/>
      <c r="FRN1006" s="45"/>
      <c r="FRO1006" s="45"/>
      <c r="FRP1006" s="45"/>
      <c r="FRQ1006" s="45"/>
      <c r="FRR1006" s="45"/>
      <c r="FRS1006" s="45"/>
      <c r="FRT1006" s="45"/>
      <c r="FRU1006" s="45"/>
      <c r="FRV1006" s="45"/>
      <c r="FRW1006" s="45"/>
      <c r="FRX1006" s="45"/>
      <c r="FRY1006" s="45"/>
      <c r="FRZ1006" s="45"/>
      <c r="FSA1006" s="45"/>
      <c r="FSB1006" s="45"/>
      <c r="FSC1006" s="45"/>
      <c r="FSD1006" s="45"/>
      <c r="FSE1006" s="45"/>
      <c r="FSF1006" s="45"/>
      <c r="FSG1006" s="45"/>
      <c r="FSH1006" s="45"/>
      <c r="FSI1006" s="45"/>
      <c r="FSJ1006" s="45"/>
      <c r="FSK1006" s="45"/>
      <c r="FSL1006" s="45"/>
      <c r="FSM1006" s="45"/>
      <c r="FSN1006" s="45"/>
      <c r="FSO1006" s="45"/>
      <c r="FSP1006" s="45"/>
      <c r="FSQ1006" s="45"/>
      <c r="FSR1006" s="45"/>
      <c r="FSS1006" s="45"/>
      <c r="FST1006" s="45"/>
      <c r="FSU1006" s="45"/>
      <c r="FSV1006" s="45"/>
      <c r="FSW1006" s="45"/>
      <c r="FSX1006" s="45"/>
      <c r="FSY1006" s="45"/>
      <c r="FSZ1006" s="45"/>
      <c r="FTA1006" s="45"/>
      <c r="FTB1006" s="45"/>
      <c r="FTC1006" s="45"/>
      <c r="FTD1006" s="45"/>
      <c r="FTE1006" s="45"/>
      <c r="FTF1006" s="45"/>
      <c r="FTG1006" s="45"/>
      <c r="FTH1006" s="45"/>
      <c r="FTI1006" s="45"/>
      <c r="FTJ1006" s="45"/>
      <c r="FTK1006" s="45"/>
      <c r="FTL1006" s="45"/>
      <c r="FTM1006" s="45"/>
      <c r="FTN1006" s="45"/>
      <c r="FTO1006" s="45"/>
      <c r="FTP1006" s="45"/>
      <c r="FTQ1006" s="45"/>
      <c r="FTR1006" s="45"/>
      <c r="FTS1006" s="45"/>
      <c r="FTT1006" s="45"/>
      <c r="FTU1006" s="45"/>
      <c r="FTV1006" s="45"/>
      <c r="FTW1006" s="45"/>
      <c r="FTX1006" s="45"/>
      <c r="FTY1006" s="45"/>
      <c r="FTZ1006" s="45"/>
      <c r="FUA1006" s="45"/>
      <c r="FUB1006" s="45"/>
      <c r="FUC1006" s="45"/>
      <c r="FUD1006" s="45"/>
      <c r="FUE1006" s="45"/>
      <c r="FUF1006" s="45"/>
      <c r="FUG1006" s="45"/>
      <c r="FUH1006" s="45"/>
      <c r="FUI1006" s="45"/>
      <c r="FUJ1006" s="45"/>
      <c r="FUK1006" s="45"/>
      <c r="FUL1006" s="45"/>
      <c r="FUM1006" s="45"/>
      <c r="FUN1006" s="45"/>
      <c r="FUO1006" s="45"/>
      <c r="FUP1006" s="45"/>
      <c r="FUQ1006" s="45"/>
      <c r="FUR1006" s="45"/>
      <c r="FUS1006" s="45"/>
      <c r="FUT1006" s="45"/>
      <c r="FUU1006" s="45"/>
      <c r="FUV1006" s="45"/>
      <c r="FUW1006" s="45"/>
      <c r="FUX1006" s="45"/>
      <c r="FUY1006" s="45"/>
      <c r="FUZ1006" s="45"/>
      <c r="FVA1006" s="45"/>
      <c r="FVB1006" s="45"/>
      <c r="FVC1006" s="45"/>
      <c r="FVD1006" s="45"/>
      <c r="FVE1006" s="45"/>
      <c r="FVF1006" s="45"/>
      <c r="FVG1006" s="45"/>
      <c r="FVH1006" s="45"/>
      <c r="FVI1006" s="45"/>
      <c r="FVJ1006" s="45"/>
      <c r="FVK1006" s="45"/>
      <c r="FVL1006" s="45"/>
      <c r="FVM1006" s="45"/>
      <c r="FVN1006" s="45"/>
      <c r="FVO1006" s="45"/>
      <c r="FVP1006" s="45"/>
      <c r="FVQ1006" s="45"/>
      <c r="FVR1006" s="45"/>
      <c r="FVS1006" s="45"/>
      <c r="FVT1006" s="45"/>
      <c r="FVU1006" s="45"/>
      <c r="FVV1006" s="45"/>
      <c r="FVW1006" s="45"/>
      <c r="FVX1006" s="45"/>
      <c r="FVY1006" s="45"/>
      <c r="FVZ1006" s="45"/>
      <c r="FWA1006" s="45"/>
      <c r="FWB1006" s="45"/>
      <c r="FWC1006" s="45"/>
      <c r="FWD1006" s="45"/>
      <c r="FWE1006" s="45"/>
      <c r="FWF1006" s="45"/>
      <c r="FWG1006" s="45"/>
      <c r="FWH1006" s="45"/>
      <c r="FWI1006" s="45"/>
      <c r="FWJ1006" s="45"/>
      <c r="FWK1006" s="45"/>
      <c r="FWL1006" s="45"/>
      <c r="FWM1006" s="45"/>
      <c r="FWN1006" s="45"/>
      <c r="FWO1006" s="45"/>
      <c r="FWP1006" s="45"/>
      <c r="FWQ1006" s="45"/>
      <c r="FWR1006" s="45"/>
      <c r="FWS1006" s="45"/>
      <c r="FWT1006" s="45"/>
      <c r="FWU1006" s="45"/>
      <c r="FWV1006" s="45"/>
      <c r="FWW1006" s="45"/>
      <c r="FWX1006" s="45"/>
      <c r="FWY1006" s="45"/>
      <c r="FWZ1006" s="45"/>
      <c r="FXA1006" s="45"/>
      <c r="FXB1006" s="45"/>
      <c r="FXC1006" s="45"/>
      <c r="FXD1006" s="45"/>
      <c r="FXE1006" s="45"/>
      <c r="FXF1006" s="45"/>
      <c r="FXG1006" s="45"/>
      <c r="FXH1006" s="45"/>
      <c r="FXI1006" s="45"/>
      <c r="FXJ1006" s="45"/>
      <c r="FXK1006" s="45"/>
      <c r="FXL1006" s="45"/>
      <c r="FXM1006" s="45"/>
      <c r="FXN1006" s="45"/>
      <c r="FXO1006" s="45"/>
      <c r="FXP1006" s="45"/>
      <c r="FXQ1006" s="45"/>
      <c r="FXR1006" s="45"/>
      <c r="FXS1006" s="45"/>
      <c r="FXT1006" s="45"/>
      <c r="FXU1006" s="45"/>
      <c r="FXV1006" s="45"/>
      <c r="FXW1006" s="45"/>
      <c r="FXX1006" s="45"/>
      <c r="FXY1006" s="45"/>
      <c r="FXZ1006" s="45"/>
      <c r="FYA1006" s="45"/>
      <c r="FYB1006" s="45"/>
      <c r="FYC1006" s="45"/>
      <c r="FYD1006" s="45"/>
      <c r="FYE1006" s="45"/>
      <c r="FYF1006" s="45"/>
      <c r="FYG1006" s="45"/>
      <c r="FYH1006" s="45"/>
      <c r="FYI1006" s="45"/>
      <c r="FYJ1006" s="45"/>
      <c r="FYK1006" s="45"/>
      <c r="FYL1006" s="45"/>
      <c r="FYM1006" s="45"/>
      <c r="FYN1006" s="45"/>
      <c r="FYO1006" s="45"/>
      <c r="FYP1006" s="45"/>
      <c r="FYQ1006" s="45"/>
      <c r="FYR1006" s="45"/>
      <c r="FYS1006" s="45"/>
      <c r="FYT1006" s="45"/>
      <c r="FYU1006" s="45"/>
      <c r="FYV1006" s="45"/>
      <c r="FYW1006" s="45"/>
      <c r="FYX1006" s="45"/>
      <c r="FYY1006" s="45"/>
      <c r="FYZ1006" s="45"/>
      <c r="FZA1006" s="45"/>
      <c r="FZB1006" s="45"/>
      <c r="FZC1006" s="45"/>
      <c r="FZD1006" s="45"/>
      <c r="FZE1006" s="45"/>
      <c r="FZF1006" s="45"/>
      <c r="FZG1006" s="45"/>
      <c r="FZH1006" s="45"/>
      <c r="FZI1006" s="45"/>
      <c r="FZJ1006" s="45"/>
      <c r="FZK1006" s="45"/>
      <c r="FZL1006" s="45"/>
      <c r="FZM1006" s="45"/>
      <c r="FZN1006" s="45"/>
      <c r="FZO1006" s="45"/>
      <c r="FZP1006" s="45"/>
      <c r="FZQ1006" s="45"/>
      <c r="FZR1006" s="45"/>
      <c r="FZS1006" s="45"/>
      <c r="FZT1006" s="45"/>
      <c r="FZU1006" s="45"/>
      <c r="FZV1006" s="45"/>
      <c r="FZW1006" s="45"/>
      <c r="FZX1006" s="45"/>
      <c r="FZY1006" s="45"/>
      <c r="FZZ1006" s="45"/>
      <c r="GAA1006" s="45"/>
      <c r="GAB1006" s="45"/>
      <c r="GAC1006" s="45"/>
      <c r="GAD1006" s="45"/>
      <c r="GAE1006" s="45"/>
      <c r="GAF1006" s="45"/>
      <c r="GAG1006" s="45"/>
      <c r="GAH1006" s="45"/>
      <c r="GAI1006" s="45"/>
      <c r="GAJ1006" s="45"/>
      <c r="GAK1006" s="45"/>
      <c r="GAL1006" s="45"/>
      <c r="GAM1006" s="45"/>
      <c r="GAN1006" s="45"/>
      <c r="GAO1006" s="45"/>
      <c r="GAP1006" s="45"/>
      <c r="GAQ1006" s="45"/>
      <c r="GAR1006" s="45"/>
      <c r="GAS1006" s="45"/>
      <c r="GAT1006" s="45"/>
      <c r="GAU1006" s="45"/>
      <c r="GAV1006" s="45"/>
      <c r="GAW1006" s="45"/>
      <c r="GAX1006" s="45"/>
      <c r="GAY1006" s="45"/>
      <c r="GAZ1006" s="45"/>
      <c r="GBA1006" s="45"/>
      <c r="GBB1006" s="45"/>
      <c r="GBC1006" s="45"/>
      <c r="GBD1006" s="45"/>
      <c r="GBE1006" s="45"/>
      <c r="GBF1006" s="45"/>
      <c r="GBG1006" s="45"/>
      <c r="GBH1006" s="45"/>
      <c r="GBI1006" s="45"/>
      <c r="GBJ1006" s="45"/>
      <c r="GBK1006" s="45"/>
      <c r="GBL1006" s="45"/>
      <c r="GBM1006" s="45"/>
      <c r="GBN1006" s="45"/>
      <c r="GBO1006" s="45"/>
      <c r="GBP1006" s="45"/>
      <c r="GBQ1006" s="45"/>
      <c r="GBR1006" s="45"/>
      <c r="GBS1006" s="45"/>
      <c r="GBT1006" s="45"/>
      <c r="GBU1006" s="45"/>
      <c r="GBV1006" s="45"/>
      <c r="GBW1006" s="45"/>
      <c r="GBX1006" s="45"/>
      <c r="GBY1006" s="45"/>
      <c r="GBZ1006" s="45"/>
      <c r="GCA1006" s="45"/>
      <c r="GCB1006" s="45"/>
      <c r="GCC1006" s="45"/>
      <c r="GCD1006" s="45"/>
      <c r="GCE1006" s="45"/>
      <c r="GCF1006" s="45"/>
      <c r="GCG1006" s="45"/>
      <c r="GCH1006" s="45"/>
      <c r="GCI1006" s="45"/>
      <c r="GCJ1006" s="45"/>
      <c r="GCK1006" s="45"/>
      <c r="GCL1006" s="45"/>
      <c r="GCM1006" s="45"/>
      <c r="GCN1006" s="45"/>
      <c r="GCO1006" s="45"/>
      <c r="GCP1006" s="45"/>
      <c r="GCQ1006" s="45"/>
      <c r="GCR1006" s="45"/>
      <c r="GCS1006" s="45"/>
      <c r="GCT1006" s="45"/>
      <c r="GCU1006" s="45"/>
      <c r="GCV1006" s="45"/>
      <c r="GCW1006" s="45"/>
      <c r="GCX1006" s="45"/>
      <c r="GCY1006" s="45"/>
      <c r="GCZ1006" s="45"/>
      <c r="GDA1006" s="45"/>
      <c r="GDB1006" s="45"/>
      <c r="GDC1006" s="45"/>
      <c r="GDD1006" s="45"/>
      <c r="GDE1006" s="45"/>
      <c r="GDF1006" s="45"/>
      <c r="GDG1006" s="45"/>
      <c r="GDH1006" s="45"/>
      <c r="GDI1006" s="45"/>
      <c r="GDJ1006" s="45"/>
      <c r="GDK1006" s="45"/>
      <c r="GDL1006" s="45"/>
      <c r="GDM1006" s="45"/>
      <c r="GDN1006" s="45"/>
      <c r="GDO1006" s="45"/>
      <c r="GDP1006" s="45"/>
      <c r="GDQ1006" s="45"/>
      <c r="GDR1006" s="45"/>
      <c r="GDS1006" s="45"/>
      <c r="GDT1006" s="45"/>
      <c r="GDU1006" s="45"/>
      <c r="GDV1006" s="45"/>
      <c r="GDW1006" s="45"/>
      <c r="GDX1006" s="45"/>
      <c r="GDY1006" s="45"/>
      <c r="GDZ1006" s="45"/>
      <c r="GEA1006" s="45"/>
      <c r="GEB1006" s="45"/>
      <c r="GEC1006" s="45"/>
      <c r="GED1006" s="45"/>
      <c r="GEE1006" s="45"/>
      <c r="GEF1006" s="45"/>
      <c r="GEG1006" s="45"/>
      <c r="GEH1006" s="45"/>
      <c r="GEI1006" s="45"/>
      <c r="GEJ1006" s="45"/>
      <c r="GEK1006" s="45"/>
      <c r="GEL1006" s="45"/>
      <c r="GEM1006" s="45"/>
      <c r="GEN1006" s="45"/>
      <c r="GEO1006" s="45"/>
      <c r="GEP1006" s="45"/>
      <c r="GEQ1006" s="45"/>
      <c r="GER1006" s="45"/>
      <c r="GES1006" s="45"/>
      <c r="GET1006" s="45"/>
      <c r="GEU1006" s="45"/>
      <c r="GEV1006" s="45"/>
      <c r="GEW1006" s="45"/>
      <c r="GEX1006" s="45"/>
      <c r="GEY1006" s="45"/>
      <c r="GEZ1006" s="45"/>
      <c r="GFA1006" s="45"/>
      <c r="GFB1006" s="45"/>
      <c r="GFC1006" s="45"/>
      <c r="GFD1006" s="45"/>
      <c r="GFE1006" s="45"/>
      <c r="GFF1006" s="45"/>
      <c r="GFG1006" s="45"/>
      <c r="GFH1006" s="45"/>
      <c r="GFI1006" s="45"/>
      <c r="GFJ1006" s="45"/>
      <c r="GFK1006" s="45"/>
      <c r="GFL1006" s="45"/>
      <c r="GFM1006" s="45"/>
      <c r="GFN1006" s="45"/>
      <c r="GFO1006" s="45"/>
      <c r="GFP1006" s="45"/>
      <c r="GFQ1006" s="45"/>
      <c r="GFR1006" s="45"/>
      <c r="GFS1006" s="45"/>
      <c r="GFT1006" s="45"/>
      <c r="GFU1006" s="45"/>
      <c r="GFV1006" s="45"/>
      <c r="GFW1006" s="45"/>
      <c r="GFX1006" s="45"/>
      <c r="GFY1006" s="45"/>
      <c r="GFZ1006" s="45"/>
      <c r="GGA1006" s="45"/>
      <c r="GGB1006" s="45"/>
      <c r="GGC1006" s="45"/>
      <c r="GGD1006" s="45"/>
      <c r="GGE1006" s="45"/>
      <c r="GGF1006" s="45"/>
      <c r="GGG1006" s="45"/>
      <c r="GGH1006" s="45"/>
      <c r="GGI1006" s="45"/>
      <c r="GGJ1006" s="45"/>
      <c r="GGK1006" s="45"/>
      <c r="GGL1006" s="45"/>
      <c r="GGM1006" s="45"/>
      <c r="GGN1006" s="45"/>
      <c r="GGO1006" s="45"/>
      <c r="GGP1006" s="45"/>
      <c r="GGQ1006" s="45"/>
      <c r="GGR1006" s="45"/>
      <c r="GGS1006" s="45"/>
      <c r="GGT1006" s="45"/>
      <c r="GGU1006" s="45"/>
      <c r="GGV1006" s="45"/>
      <c r="GGW1006" s="45"/>
      <c r="GGX1006" s="45"/>
      <c r="GGY1006" s="45"/>
      <c r="GGZ1006" s="45"/>
      <c r="GHA1006" s="45"/>
      <c r="GHB1006" s="45"/>
      <c r="GHC1006" s="45"/>
      <c r="GHD1006" s="45"/>
      <c r="GHE1006" s="45"/>
      <c r="GHF1006" s="45"/>
      <c r="GHG1006" s="45"/>
      <c r="GHH1006" s="45"/>
      <c r="GHI1006" s="45"/>
      <c r="GHJ1006" s="45"/>
      <c r="GHK1006" s="45"/>
      <c r="GHL1006" s="45"/>
      <c r="GHM1006" s="45"/>
      <c r="GHN1006" s="45"/>
      <c r="GHO1006" s="45"/>
      <c r="GHP1006" s="45"/>
      <c r="GHQ1006" s="45"/>
      <c r="GHR1006" s="45"/>
      <c r="GHS1006" s="45"/>
      <c r="GHT1006" s="45"/>
      <c r="GHU1006" s="45"/>
      <c r="GHV1006" s="45"/>
      <c r="GHW1006" s="45"/>
      <c r="GHX1006" s="45"/>
      <c r="GHY1006" s="45"/>
      <c r="GHZ1006" s="45"/>
      <c r="GIA1006" s="45"/>
      <c r="GIB1006" s="45"/>
      <c r="GIC1006" s="45"/>
      <c r="GID1006" s="45"/>
      <c r="GIE1006" s="45"/>
      <c r="GIF1006" s="45"/>
      <c r="GIG1006" s="45"/>
      <c r="GIH1006" s="45"/>
      <c r="GII1006" s="45"/>
      <c r="GIJ1006" s="45"/>
      <c r="GIK1006" s="45"/>
      <c r="GIL1006" s="45"/>
      <c r="GIM1006" s="45"/>
      <c r="GIN1006" s="45"/>
      <c r="GIO1006" s="45"/>
      <c r="GIP1006" s="45"/>
      <c r="GIQ1006" s="45"/>
      <c r="GIR1006" s="45"/>
      <c r="GIS1006" s="45"/>
      <c r="GIT1006" s="45"/>
      <c r="GIU1006" s="45"/>
      <c r="GIV1006" s="45"/>
      <c r="GIW1006" s="45"/>
      <c r="GIX1006" s="45"/>
      <c r="GIY1006" s="45"/>
      <c r="GIZ1006" s="45"/>
      <c r="GJA1006" s="45"/>
      <c r="GJB1006" s="45"/>
      <c r="GJC1006" s="45"/>
      <c r="GJD1006" s="45"/>
      <c r="GJE1006" s="45"/>
      <c r="GJF1006" s="45"/>
      <c r="GJG1006" s="45"/>
      <c r="GJH1006" s="45"/>
      <c r="GJI1006" s="45"/>
      <c r="GJJ1006" s="45"/>
      <c r="GJK1006" s="45"/>
      <c r="GJL1006" s="45"/>
      <c r="GJM1006" s="45"/>
      <c r="GJN1006" s="45"/>
      <c r="GJO1006" s="45"/>
      <c r="GJP1006" s="45"/>
      <c r="GJQ1006" s="45"/>
      <c r="GJR1006" s="45"/>
      <c r="GJS1006" s="45"/>
      <c r="GJT1006" s="45"/>
      <c r="GJU1006" s="45"/>
      <c r="GJV1006" s="45"/>
      <c r="GJW1006" s="45"/>
      <c r="GJX1006" s="45"/>
      <c r="GJY1006" s="45"/>
      <c r="GJZ1006" s="45"/>
      <c r="GKA1006" s="45"/>
      <c r="GKB1006" s="45"/>
      <c r="GKC1006" s="45"/>
      <c r="GKD1006" s="45"/>
      <c r="GKE1006" s="45"/>
      <c r="GKF1006" s="45"/>
      <c r="GKG1006" s="45"/>
      <c r="GKH1006" s="45"/>
      <c r="GKI1006" s="45"/>
      <c r="GKJ1006" s="45"/>
      <c r="GKK1006" s="45"/>
      <c r="GKL1006" s="45"/>
      <c r="GKM1006" s="45"/>
      <c r="GKN1006" s="45"/>
      <c r="GKO1006" s="45"/>
      <c r="GKP1006" s="45"/>
      <c r="GKQ1006" s="45"/>
      <c r="GKR1006" s="45"/>
      <c r="GKS1006" s="45"/>
      <c r="GKT1006" s="45"/>
      <c r="GKU1006" s="45"/>
      <c r="GKV1006" s="45"/>
      <c r="GKW1006" s="45"/>
      <c r="GKX1006" s="45"/>
      <c r="GKY1006" s="45"/>
      <c r="GKZ1006" s="45"/>
      <c r="GLA1006" s="45"/>
      <c r="GLB1006" s="45"/>
      <c r="GLC1006" s="45"/>
      <c r="GLD1006" s="45"/>
      <c r="GLE1006" s="45"/>
      <c r="GLF1006" s="45"/>
      <c r="GLG1006" s="45"/>
      <c r="GLH1006" s="45"/>
      <c r="GLI1006" s="45"/>
      <c r="GLJ1006" s="45"/>
      <c r="GLK1006" s="45"/>
      <c r="GLL1006" s="45"/>
      <c r="GLM1006" s="45"/>
      <c r="GLN1006" s="45"/>
      <c r="GLO1006" s="45"/>
      <c r="GLP1006" s="45"/>
      <c r="GLQ1006" s="45"/>
      <c r="GLR1006" s="45"/>
      <c r="GLS1006" s="45"/>
      <c r="GLT1006" s="45"/>
      <c r="GLU1006" s="45"/>
      <c r="GLV1006" s="45"/>
      <c r="GLW1006" s="45"/>
      <c r="GLX1006" s="45"/>
      <c r="GLY1006" s="45"/>
      <c r="GLZ1006" s="45"/>
      <c r="GMA1006" s="45"/>
      <c r="GMB1006" s="45"/>
      <c r="GMC1006" s="45"/>
      <c r="GMD1006" s="45"/>
      <c r="GME1006" s="45"/>
      <c r="GMF1006" s="45"/>
      <c r="GMG1006" s="45"/>
      <c r="GMH1006" s="45"/>
      <c r="GMI1006" s="45"/>
      <c r="GMJ1006" s="45"/>
      <c r="GMK1006" s="45"/>
      <c r="GML1006" s="45"/>
      <c r="GMM1006" s="45"/>
      <c r="GMN1006" s="45"/>
      <c r="GMO1006" s="45"/>
      <c r="GMP1006" s="45"/>
      <c r="GMQ1006" s="45"/>
      <c r="GMR1006" s="45"/>
      <c r="GMS1006" s="45"/>
      <c r="GMT1006" s="45"/>
      <c r="GMU1006" s="45"/>
      <c r="GMV1006" s="45"/>
      <c r="GMW1006" s="45"/>
      <c r="GMX1006" s="45"/>
      <c r="GMY1006" s="45"/>
      <c r="GMZ1006" s="45"/>
      <c r="GNA1006" s="45"/>
      <c r="GNB1006" s="45"/>
      <c r="GNC1006" s="45"/>
      <c r="GND1006" s="45"/>
      <c r="GNE1006" s="45"/>
      <c r="GNF1006" s="45"/>
      <c r="GNG1006" s="45"/>
      <c r="GNH1006" s="45"/>
      <c r="GNI1006" s="45"/>
      <c r="GNJ1006" s="45"/>
      <c r="GNK1006" s="45"/>
      <c r="GNL1006" s="45"/>
      <c r="GNM1006" s="45"/>
      <c r="GNN1006" s="45"/>
      <c r="GNO1006" s="45"/>
      <c r="GNP1006" s="45"/>
      <c r="GNQ1006" s="45"/>
      <c r="GNR1006" s="45"/>
      <c r="GNS1006" s="45"/>
      <c r="GNT1006" s="45"/>
      <c r="GNU1006" s="45"/>
      <c r="GNV1006" s="45"/>
      <c r="GNW1006" s="45"/>
      <c r="GNX1006" s="45"/>
      <c r="GNY1006" s="45"/>
      <c r="GNZ1006" s="45"/>
      <c r="GOA1006" s="45"/>
      <c r="GOB1006" s="45"/>
      <c r="GOC1006" s="45"/>
      <c r="GOD1006" s="45"/>
      <c r="GOE1006" s="45"/>
      <c r="GOF1006" s="45"/>
      <c r="GOG1006" s="45"/>
      <c r="GOH1006" s="45"/>
      <c r="GOI1006" s="45"/>
      <c r="GOJ1006" s="45"/>
      <c r="GOK1006" s="45"/>
      <c r="GOL1006" s="45"/>
      <c r="GOM1006" s="45"/>
      <c r="GON1006" s="45"/>
      <c r="GOO1006" s="45"/>
      <c r="GOP1006" s="45"/>
      <c r="GOQ1006" s="45"/>
      <c r="GOR1006" s="45"/>
      <c r="GOS1006" s="45"/>
      <c r="GOT1006" s="45"/>
      <c r="GOU1006" s="45"/>
      <c r="GOV1006" s="45"/>
      <c r="GOW1006" s="45"/>
      <c r="GOX1006" s="45"/>
      <c r="GOY1006" s="45"/>
      <c r="GOZ1006" s="45"/>
      <c r="GPA1006" s="45"/>
      <c r="GPB1006" s="45"/>
      <c r="GPC1006" s="45"/>
      <c r="GPD1006" s="45"/>
      <c r="GPE1006" s="45"/>
      <c r="GPF1006" s="45"/>
      <c r="GPG1006" s="45"/>
      <c r="GPH1006" s="45"/>
      <c r="GPI1006" s="45"/>
      <c r="GPJ1006" s="45"/>
      <c r="GPK1006" s="45"/>
      <c r="GPL1006" s="45"/>
      <c r="GPM1006" s="45"/>
      <c r="GPN1006" s="45"/>
      <c r="GPO1006" s="45"/>
      <c r="GPP1006" s="45"/>
      <c r="GPQ1006" s="45"/>
      <c r="GPR1006" s="45"/>
      <c r="GPS1006" s="45"/>
      <c r="GPT1006" s="45"/>
      <c r="GPU1006" s="45"/>
      <c r="GPV1006" s="45"/>
      <c r="GPW1006" s="45"/>
      <c r="GPX1006" s="45"/>
      <c r="GPY1006" s="45"/>
      <c r="GPZ1006" s="45"/>
      <c r="GQA1006" s="45"/>
      <c r="GQB1006" s="45"/>
      <c r="GQC1006" s="45"/>
      <c r="GQD1006" s="45"/>
      <c r="GQE1006" s="45"/>
      <c r="GQF1006" s="45"/>
      <c r="GQG1006" s="45"/>
      <c r="GQH1006" s="45"/>
      <c r="GQI1006" s="45"/>
      <c r="GQJ1006" s="45"/>
      <c r="GQK1006" s="45"/>
      <c r="GQL1006" s="45"/>
      <c r="GQM1006" s="45"/>
      <c r="GQN1006" s="45"/>
      <c r="GQO1006" s="45"/>
      <c r="GQP1006" s="45"/>
      <c r="GQQ1006" s="45"/>
      <c r="GQR1006" s="45"/>
      <c r="GQS1006" s="45"/>
      <c r="GQT1006" s="45"/>
      <c r="GQU1006" s="45"/>
      <c r="GQV1006" s="45"/>
      <c r="GQW1006" s="45"/>
      <c r="GQX1006" s="45"/>
      <c r="GQY1006" s="45"/>
      <c r="GQZ1006" s="45"/>
      <c r="GRA1006" s="45"/>
      <c r="GRB1006" s="45"/>
      <c r="GRC1006" s="45"/>
      <c r="GRD1006" s="45"/>
      <c r="GRE1006" s="45"/>
      <c r="GRF1006" s="45"/>
      <c r="GRG1006" s="45"/>
      <c r="GRH1006" s="45"/>
      <c r="GRI1006" s="45"/>
      <c r="GRJ1006" s="45"/>
      <c r="GRK1006" s="45"/>
      <c r="GRL1006" s="45"/>
      <c r="GRM1006" s="45"/>
      <c r="GRN1006" s="45"/>
      <c r="GRO1006" s="45"/>
      <c r="GRP1006" s="45"/>
      <c r="GRQ1006" s="45"/>
      <c r="GRR1006" s="45"/>
      <c r="GRS1006" s="45"/>
      <c r="GRT1006" s="45"/>
      <c r="GRU1006" s="45"/>
      <c r="GRV1006" s="45"/>
      <c r="GRW1006" s="45"/>
      <c r="GRX1006" s="45"/>
      <c r="GRY1006" s="45"/>
      <c r="GRZ1006" s="45"/>
      <c r="GSA1006" s="45"/>
      <c r="GSB1006" s="45"/>
      <c r="GSC1006" s="45"/>
      <c r="GSD1006" s="45"/>
      <c r="GSE1006" s="45"/>
      <c r="GSF1006" s="45"/>
      <c r="GSG1006" s="45"/>
      <c r="GSH1006" s="45"/>
      <c r="GSI1006" s="45"/>
      <c r="GSJ1006" s="45"/>
      <c r="GSK1006" s="45"/>
      <c r="GSL1006" s="45"/>
      <c r="GSM1006" s="45"/>
      <c r="GSN1006" s="45"/>
      <c r="GSO1006" s="45"/>
      <c r="GSP1006" s="45"/>
      <c r="GSQ1006" s="45"/>
      <c r="GSR1006" s="45"/>
      <c r="GSS1006" s="45"/>
      <c r="GST1006" s="45"/>
      <c r="GSU1006" s="45"/>
      <c r="GSV1006" s="45"/>
      <c r="GSW1006" s="45"/>
      <c r="GSX1006" s="45"/>
      <c r="GSY1006" s="45"/>
      <c r="GSZ1006" s="45"/>
      <c r="GTA1006" s="45"/>
      <c r="GTB1006" s="45"/>
      <c r="GTC1006" s="45"/>
      <c r="GTD1006" s="45"/>
      <c r="GTE1006" s="45"/>
      <c r="GTF1006" s="45"/>
      <c r="GTG1006" s="45"/>
      <c r="GTH1006" s="45"/>
      <c r="GTI1006" s="45"/>
      <c r="GTJ1006" s="45"/>
      <c r="GTK1006" s="45"/>
      <c r="GTL1006" s="45"/>
      <c r="GTM1006" s="45"/>
      <c r="GTN1006" s="45"/>
      <c r="GTO1006" s="45"/>
      <c r="GTP1006" s="45"/>
      <c r="GTQ1006" s="45"/>
      <c r="GTR1006" s="45"/>
      <c r="GTS1006" s="45"/>
      <c r="GTT1006" s="45"/>
      <c r="GTU1006" s="45"/>
      <c r="GTV1006" s="45"/>
      <c r="GTW1006" s="45"/>
      <c r="GTX1006" s="45"/>
      <c r="GTY1006" s="45"/>
      <c r="GTZ1006" s="45"/>
      <c r="GUA1006" s="45"/>
      <c r="GUB1006" s="45"/>
      <c r="GUC1006" s="45"/>
      <c r="GUD1006" s="45"/>
      <c r="GUE1006" s="45"/>
      <c r="GUF1006" s="45"/>
      <c r="GUG1006" s="45"/>
      <c r="GUH1006" s="45"/>
      <c r="GUI1006" s="45"/>
      <c r="GUJ1006" s="45"/>
      <c r="GUK1006" s="45"/>
      <c r="GUL1006" s="45"/>
      <c r="GUM1006" s="45"/>
      <c r="GUN1006" s="45"/>
      <c r="GUO1006" s="45"/>
      <c r="GUP1006" s="45"/>
      <c r="GUQ1006" s="45"/>
      <c r="GUR1006" s="45"/>
      <c r="GUS1006" s="45"/>
      <c r="GUT1006" s="45"/>
      <c r="GUU1006" s="45"/>
      <c r="GUV1006" s="45"/>
      <c r="GUW1006" s="45"/>
      <c r="GUX1006" s="45"/>
      <c r="GUY1006" s="45"/>
      <c r="GUZ1006" s="45"/>
      <c r="GVA1006" s="45"/>
      <c r="GVB1006" s="45"/>
      <c r="GVC1006" s="45"/>
      <c r="GVD1006" s="45"/>
      <c r="GVE1006" s="45"/>
      <c r="GVF1006" s="45"/>
      <c r="GVG1006" s="45"/>
      <c r="GVH1006" s="45"/>
      <c r="GVI1006" s="45"/>
      <c r="GVJ1006" s="45"/>
      <c r="GVK1006" s="45"/>
      <c r="GVL1006" s="45"/>
      <c r="GVM1006" s="45"/>
      <c r="GVN1006" s="45"/>
      <c r="GVO1006" s="45"/>
      <c r="GVP1006" s="45"/>
      <c r="GVQ1006" s="45"/>
      <c r="GVR1006" s="45"/>
      <c r="GVS1006" s="45"/>
      <c r="GVT1006" s="45"/>
      <c r="GVU1006" s="45"/>
      <c r="GVV1006" s="45"/>
      <c r="GVW1006" s="45"/>
      <c r="GVX1006" s="45"/>
      <c r="GVY1006" s="45"/>
      <c r="GVZ1006" s="45"/>
      <c r="GWA1006" s="45"/>
      <c r="GWB1006" s="45"/>
      <c r="GWC1006" s="45"/>
      <c r="GWD1006" s="45"/>
      <c r="GWE1006" s="45"/>
      <c r="GWF1006" s="45"/>
      <c r="GWG1006" s="45"/>
      <c r="GWH1006" s="45"/>
      <c r="GWI1006" s="45"/>
      <c r="GWJ1006" s="45"/>
      <c r="GWK1006" s="45"/>
      <c r="GWL1006" s="45"/>
      <c r="GWM1006" s="45"/>
      <c r="GWN1006" s="45"/>
      <c r="GWO1006" s="45"/>
      <c r="GWP1006" s="45"/>
      <c r="GWQ1006" s="45"/>
      <c r="GWR1006" s="45"/>
      <c r="GWS1006" s="45"/>
      <c r="GWT1006" s="45"/>
      <c r="GWU1006" s="45"/>
      <c r="GWV1006" s="45"/>
      <c r="GWW1006" s="45"/>
      <c r="GWX1006" s="45"/>
      <c r="GWY1006" s="45"/>
      <c r="GWZ1006" s="45"/>
      <c r="GXA1006" s="45"/>
      <c r="GXB1006" s="45"/>
      <c r="GXC1006" s="45"/>
      <c r="GXD1006" s="45"/>
      <c r="GXE1006" s="45"/>
      <c r="GXF1006" s="45"/>
      <c r="GXG1006" s="45"/>
      <c r="GXH1006" s="45"/>
      <c r="GXI1006" s="45"/>
      <c r="GXJ1006" s="45"/>
      <c r="GXK1006" s="45"/>
      <c r="GXL1006" s="45"/>
      <c r="GXM1006" s="45"/>
      <c r="GXN1006" s="45"/>
      <c r="GXO1006" s="45"/>
      <c r="GXP1006" s="45"/>
      <c r="GXQ1006" s="45"/>
      <c r="GXR1006" s="45"/>
      <c r="GXS1006" s="45"/>
      <c r="GXT1006" s="45"/>
      <c r="GXU1006" s="45"/>
      <c r="GXV1006" s="45"/>
      <c r="GXW1006" s="45"/>
      <c r="GXX1006" s="45"/>
      <c r="GXY1006" s="45"/>
      <c r="GXZ1006" s="45"/>
      <c r="GYA1006" s="45"/>
      <c r="GYB1006" s="45"/>
      <c r="GYC1006" s="45"/>
      <c r="GYD1006" s="45"/>
      <c r="GYE1006" s="45"/>
      <c r="GYF1006" s="45"/>
      <c r="GYG1006" s="45"/>
      <c r="GYH1006" s="45"/>
      <c r="GYI1006" s="45"/>
      <c r="GYJ1006" s="45"/>
      <c r="GYK1006" s="45"/>
      <c r="GYL1006" s="45"/>
      <c r="GYM1006" s="45"/>
      <c r="GYN1006" s="45"/>
      <c r="GYO1006" s="45"/>
      <c r="GYP1006" s="45"/>
      <c r="GYQ1006" s="45"/>
      <c r="GYR1006" s="45"/>
      <c r="GYS1006" s="45"/>
      <c r="GYT1006" s="45"/>
      <c r="GYU1006" s="45"/>
      <c r="GYV1006" s="45"/>
      <c r="GYW1006" s="45"/>
      <c r="GYX1006" s="45"/>
      <c r="GYY1006" s="45"/>
      <c r="GYZ1006" s="45"/>
      <c r="GZA1006" s="45"/>
      <c r="GZB1006" s="45"/>
      <c r="GZC1006" s="45"/>
      <c r="GZD1006" s="45"/>
      <c r="GZE1006" s="45"/>
      <c r="GZF1006" s="45"/>
      <c r="GZG1006" s="45"/>
      <c r="GZH1006" s="45"/>
      <c r="GZI1006" s="45"/>
      <c r="GZJ1006" s="45"/>
      <c r="GZK1006" s="45"/>
      <c r="GZL1006" s="45"/>
      <c r="GZM1006" s="45"/>
      <c r="GZN1006" s="45"/>
      <c r="GZO1006" s="45"/>
      <c r="GZP1006" s="45"/>
      <c r="GZQ1006" s="45"/>
      <c r="GZR1006" s="45"/>
      <c r="GZS1006" s="45"/>
      <c r="GZT1006" s="45"/>
      <c r="GZU1006" s="45"/>
      <c r="GZV1006" s="45"/>
      <c r="GZW1006" s="45"/>
      <c r="GZX1006" s="45"/>
      <c r="GZY1006" s="45"/>
      <c r="GZZ1006" s="45"/>
      <c r="HAA1006" s="45"/>
      <c r="HAB1006" s="45"/>
      <c r="HAC1006" s="45"/>
      <c r="HAD1006" s="45"/>
      <c r="HAE1006" s="45"/>
      <c r="HAF1006" s="45"/>
      <c r="HAG1006" s="45"/>
      <c r="HAH1006" s="45"/>
      <c r="HAI1006" s="45"/>
      <c r="HAJ1006" s="45"/>
      <c r="HAK1006" s="45"/>
      <c r="HAL1006" s="45"/>
      <c r="HAM1006" s="45"/>
      <c r="HAN1006" s="45"/>
      <c r="HAO1006" s="45"/>
      <c r="HAP1006" s="45"/>
      <c r="HAQ1006" s="45"/>
      <c r="HAR1006" s="45"/>
      <c r="HAS1006" s="45"/>
      <c r="HAT1006" s="45"/>
      <c r="HAU1006" s="45"/>
      <c r="HAV1006" s="45"/>
      <c r="HAW1006" s="45"/>
      <c r="HAX1006" s="45"/>
      <c r="HAY1006" s="45"/>
      <c r="HAZ1006" s="45"/>
      <c r="HBA1006" s="45"/>
      <c r="HBB1006" s="45"/>
      <c r="HBC1006" s="45"/>
      <c r="HBD1006" s="45"/>
      <c r="HBE1006" s="45"/>
      <c r="HBF1006" s="45"/>
      <c r="HBG1006" s="45"/>
      <c r="HBH1006" s="45"/>
      <c r="HBI1006" s="45"/>
      <c r="HBJ1006" s="45"/>
      <c r="HBK1006" s="45"/>
      <c r="HBL1006" s="45"/>
      <c r="HBM1006" s="45"/>
      <c r="HBN1006" s="45"/>
      <c r="HBO1006" s="45"/>
      <c r="HBP1006" s="45"/>
      <c r="HBQ1006" s="45"/>
      <c r="HBR1006" s="45"/>
      <c r="HBS1006" s="45"/>
      <c r="HBT1006" s="45"/>
      <c r="HBU1006" s="45"/>
      <c r="HBV1006" s="45"/>
      <c r="HBW1006" s="45"/>
      <c r="HBX1006" s="45"/>
      <c r="HBY1006" s="45"/>
      <c r="HBZ1006" s="45"/>
      <c r="HCA1006" s="45"/>
      <c r="HCB1006" s="45"/>
      <c r="HCC1006" s="45"/>
      <c r="HCD1006" s="45"/>
      <c r="HCE1006" s="45"/>
      <c r="HCF1006" s="45"/>
      <c r="HCG1006" s="45"/>
      <c r="HCH1006" s="45"/>
      <c r="HCI1006" s="45"/>
      <c r="HCJ1006" s="45"/>
      <c r="HCK1006" s="45"/>
      <c r="HCL1006" s="45"/>
      <c r="HCM1006" s="45"/>
      <c r="HCN1006" s="45"/>
      <c r="HCO1006" s="45"/>
      <c r="HCP1006" s="45"/>
      <c r="HCQ1006" s="45"/>
      <c r="HCR1006" s="45"/>
      <c r="HCS1006" s="45"/>
      <c r="HCT1006" s="45"/>
      <c r="HCU1006" s="45"/>
      <c r="HCV1006" s="45"/>
      <c r="HCW1006" s="45"/>
      <c r="HCX1006" s="45"/>
      <c r="HCY1006" s="45"/>
      <c r="HCZ1006" s="45"/>
      <c r="HDA1006" s="45"/>
      <c r="HDB1006" s="45"/>
      <c r="HDC1006" s="45"/>
      <c r="HDD1006" s="45"/>
      <c r="HDE1006" s="45"/>
      <c r="HDF1006" s="45"/>
      <c r="HDG1006" s="45"/>
      <c r="HDH1006" s="45"/>
      <c r="HDI1006" s="45"/>
      <c r="HDJ1006" s="45"/>
      <c r="HDK1006" s="45"/>
      <c r="HDL1006" s="45"/>
      <c r="HDM1006" s="45"/>
      <c r="HDN1006" s="45"/>
      <c r="HDO1006" s="45"/>
      <c r="HDP1006" s="45"/>
      <c r="HDQ1006" s="45"/>
      <c r="HDR1006" s="45"/>
      <c r="HDS1006" s="45"/>
      <c r="HDT1006" s="45"/>
      <c r="HDU1006" s="45"/>
      <c r="HDV1006" s="45"/>
      <c r="HDW1006" s="45"/>
      <c r="HDX1006" s="45"/>
      <c r="HDY1006" s="45"/>
      <c r="HDZ1006" s="45"/>
      <c r="HEA1006" s="45"/>
      <c r="HEB1006" s="45"/>
      <c r="HEC1006" s="45"/>
      <c r="HED1006" s="45"/>
      <c r="HEE1006" s="45"/>
      <c r="HEF1006" s="45"/>
      <c r="HEG1006" s="45"/>
      <c r="HEH1006" s="45"/>
      <c r="HEI1006" s="45"/>
      <c r="HEJ1006" s="45"/>
      <c r="HEK1006" s="45"/>
      <c r="HEL1006" s="45"/>
      <c r="HEM1006" s="45"/>
      <c r="HEN1006" s="45"/>
      <c r="HEO1006" s="45"/>
      <c r="HEP1006" s="45"/>
      <c r="HEQ1006" s="45"/>
      <c r="HER1006" s="45"/>
      <c r="HES1006" s="45"/>
      <c r="HET1006" s="45"/>
      <c r="HEU1006" s="45"/>
      <c r="HEV1006" s="45"/>
      <c r="HEW1006" s="45"/>
      <c r="HEX1006" s="45"/>
      <c r="HEY1006" s="45"/>
      <c r="HEZ1006" s="45"/>
      <c r="HFA1006" s="45"/>
      <c r="HFB1006" s="45"/>
      <c r="HFC1006" s="45"/>
      <c r="HFD1006" s="45"/>
      <c r="HFE1006" s="45"/>
      <c r="HFF1006" s="45"/>
      <c r="HFG1006" s="45"/>
      <c r="HFH1006" s="45"/>
      <c r="HFI1006" s="45"/>
      <c r="HFJ1006" s="45"/>
      <c r="HFK1006" s="45"/>
      <c r="HFL1006" s="45"/>
      <c r="HFM1006" s="45"/>
      <c r="HFN1006" s="45"/>
      <c r="HFO1006" s="45"/>
      <c r="HFP1006" s="45"/>
      <c r="HFQ1006" s="45"/>
      <c r="HFR1006" s="45"/>
      <c r="HFS1006" s="45"/>
      <c r="HFT1006" s="45"/>
      <c r="HFU1006" s="45"/>
      <c r="HFV1006" s="45"/>
      <c r="HFW1006" s="45"/>
      <c r="HFX1006" s="45"/>
      <c r="HFY1006" s="45"/>
      <c r="HFZ1006" s="45"/>
      <c r="HGA1006" s="45"/>
      <c r="HGB1006" s="45"/>
      <c r="HGC1006" s="45"/>
      <c r="HGD1006" s="45"/>
      <c r="HGE1006" s="45"/>
      <c r="HGF1006" s="45"/>
      <c r="HGG1006" s="45"/>
      <c r="HGH1006" s="45"/>
      <c r="HGI1006" s="45"/>
      <c r="HGJ1006" s="45"/>
      <c r="HGK1006" s="45"/>
      <c r="HGL1006" s="45"/>
      <c r="HGM1006" s="45"/>
      <c r="HGN1006" s="45"/>
      <c r="HGO1006" s="45"/>
      <c r="HGP1006" s="45"/>
      <c r="HGQ1006" s="45"/>
      <c r="HGR1006" s="45"/>
      <c r="HGS1006" s="45"/>
      <c r="HGT1006" s="45"/>
      <c r="HGU1006" s="45"/>
      <c r="HGV1006" s="45"/>
      <c r="HGW1006" s="45"/>
      <c r="HGX1006" s="45"/>
      <c r="HGY1006" s="45"/>
      <c r="HGZ1006" s="45"/>
      <c r="HHA1006" s="45"/>
      <c r="HHB1006" s="45"/>
      <c r="HHC1006" s="45"/>
      <c r="HHD1006" s="45"/>
      <c r="HHE1006" s="45"/>
      <c r="HHF1006" s="45"/>
      <c r="HHG1006" s="45"/>
      <c r="HHH1006" s="45"/>
      <c r="HHI1006" s="45"/>
      <c r="HHJ1006" s="45"/>
      <c r="HHK1006" s="45"/>
      <c r="HHL1006" s="45"/>
      <c r="HHM1006" s="45"/>
      <c r="HHN1006" s="45"/>
      <c r="HHO1006" s="45"/>
      <c r="HHP1006" s="45"/>
      <c r="HHQ1006" s="45"/>
      <c r="HHR1006" s="45"/>
      <c r="HHS1006" s="45"/>
      <c r="HHT1006" s="45"/>
      <c r="HHU1006" s="45"/>
      <c r="HHV1006" s="45"/>
      <c r="HHW1006" s="45"/>
      <c r="HHX1006" s="45"/>
      <c r="HHY1006" s="45"/>
      <c r="HHZ1006" s="45"/>
      <c r="HIA1006" s="45"/>
      <c r="HIB1006" s="45"/>
      <c r="HIC1006" s="45"/>
      <c r="HID1006" s="45"/>
      <c r="HIE1006" s="45"/>
      <c r="HIF1006" s="45"/>
      <c r="HIG1006" s="45"/>
      <c r="HIH1006" s="45"/>
      <c r="HII1006" s="45"/>
      <c r="HIJ1006" s="45"/>
      <c r="HIK1006" s="45"/>
      <c r="HIL1006" s="45"/>
      <c r="HIM1006" s="45"/>
      <c r="HIN1006" s="45"/>
      <c r="HIO1006" s="45"/>
      <c r="HIP1006" s="45"/>
      <c r="HIQ1006" s="45"/>
      <c r="HIR1006" s="45"/>
      <c r="HIS1006" s="45"/>
      <c r="HIT1006" s="45"/>
      <c r="HIU1006" s="45"/>
      <c r="HIV1006" s="45"/>
      <c r="HIW1006" s="45"/>
      <c r="HIX1006" s="45"/>
      <c r="HIY1006" s="45"/>
      <c r="HIZ1006" s="45"/>
      <c r="HJA1006" s="45"/>
      <c r="HJB1006" s="45"/>
      <c r="HJC1006" s="45"/>
      <c r="HJD1006" s="45"/>
      <c r="HJE1006" s="45"/>
      <c r="HJF1006" s="45"/>
      <c r="HJG1006" s="45"/>
      <c r="HJH1006" s="45"/>
      <c r="HJI1006" s="45"/>
      <c r="HJJ1006" s="45"/>
      <c r="HJK1006" s="45"/>
      <c r="HJL1006" s="45"/>
      <c r="HJM1006" s="45"/>
      <c r="HJN1006" s="45"/>
      <c r="HJO1006" s="45"/>
      <c r="HJP1006" s="45"/>
      <c r="HJQ1006" s="45"/>
      <c r="HJR1006" s="45"/>
      <c r="HJS1006" s="45"/>
      <c r="HJT1006" s="45"/>
      <c r="HJU1006" s="45"/>
      <c r="HJV1006" s="45"/>
      <c r="HJW1006" s="45"/>
      <c r="HJX1006" s="45"/>
      <c r="HJY1006" s="45"/>
      <c r="HJZ1006" s="45"/>
      <c r="HKA1006" s="45"/>
      <c r="HKB1006" s="45"/>
      <c r="HKC1006" s="45"/>
      <c r="HKD1006" s="45"/>
      <c r="HKE1006" s="45"/>
      <c r="HKF1006" s="45"/>
      <c r="HKG1006" s="45"/>
      <c r="HKH1006" s="45"/>
      <c r="HKI1006" s="45"/>
      <c r="HKJ1006" s="45"/>
      <c r="HKK1006" s="45"/>
      <c r="HKL1006" s="45"/>
      <c r="HKM1006" s="45"/>
      <c r="HKN1006" s="45"/>
      <c r="HKO1006" s="45"/>
      <c r="HKP1006" s="45"/>
      <c r="HKQ1006" s="45"/>
      <c r="HKR1006" s="45"/>
      <c r="HKS1006" s="45"/>
      <c r="HKT1006" s="45"/>
      <c r="HKU1006" s="45"/>
      <c r="HKV1006" s="45"/>
      <c r="HKW1006" s="45"/>
      <c r="HKX1006" s="45"/>
      <c r="HKY1006" s="45"/>
      <c r="HKZ1006" s="45"/>
      <c r="HLA1006" s="45"/>
      <c r="HLB1006" s="45"/>
      <c r="HLC1006" s="45"/>
      <c r="HLD1006" s="45"/>
      <c r="HLE1006" s="45"/>
      <c r="HLF1006" s="45"/>
      <c r="HLG1006" s="45"/>
      <c r="HLH1006" s="45"/>
      <c r="HLI1006" s="45"/>
      <c r="HLJ1006" s="45"/>
      <c r="HLK1006" s="45"/>
      <c r="HLL1006" s="45"/>
      <c r="HLM1006" s="45"/>
      <c r="HLN1006" s="45"/>
      <c r="HLO1006" s="45"/>
      <c r="HLP1006" s="45"/>
      <c r="HLQ1006" s="45"/>
      <c r="HLR1006" s="45"/>
      <c r="HLS1006" s="45"/>
      <c r="HLT1006" s="45"/>
      <c r="HLU1006" s="45"/>
      <c r="HLV1006" s="45"/>
      <c r="HLW1006" s="45"/>
      <c r="HLX1006" s="45"/>
      <c r="HLY1006" s="45"/>
      <c r="HLZ1006" s="45"/>
      <c r="HMA1006" s="45"/>
      <c r="HMB1006" s="45"/>
      <c r="HMC1006" s="45"/>
      <c r="HMD1006" s="45"/>
      <c r="HME1006" s="45"/>
      <c r="HMF1006" s="45"/>
      <c r="HMG1006" s="45"/>
      <c r="HMH1006" s="45"/>
      <c r="HMI1006" s="45"/>
      <c r="HMJ1006" s="45"/>
      <c r="HMK1006" s="45"/>
      <c r="HML1006" s="45"/>
      <c r="HMM1006" s="45"/>
      <c r="HMN1006" s="45"/>
      <c r="HMO1006" s="45"/>
      <c r="HMP1006" s="45"/>
      <c r="HMQ1006" s="45"/>
      <c r="HMR1006" s="45"/>
      <c r="HMS1006" s="45"/>
      <c r="HMT1006" s="45"/>
      <c r="HMU1006" s="45"/>
      <c r="HMV1006" s="45"/>
      <c r="HMW1006" s="45"/>
      <c r="HMX1006" s="45"/>
      <c r="HMY1006" s="45"/>
      <c r="HMZ1006" s="45"/>
      <c r="HNA1006" s="45"/>
      <c r="HNB1006" s="45"/>
      <c r="HNC1006" s="45"/>
      <c r="HND1006" s="45"/>
      <c r="HNE1006" s="45"/>
      <c r="HNF1006" s="45"/>
      <c r="HNG1006" s="45"/>
      <c r="HNH1006" s="45"/>
      <c r="HNI1006" s="45"/>
      <c r="HNJ1006" s="45"/>
      <c r="HNK1006" s="45"/>
      <c r="HNL1006" s="45"/>
      <c r="HNM1006" s="45"/>
      <c r="HNN1006" s="45"/>
      <c r="HNO1006" s="45"/>
      <c r="HNP1006" s="45"/>
      <c r="HNQ1006" s="45"/>
      <c r="HNR1006" s="45"/>
      <c r="HNS1006" s="45"/>
      <c r="HNT1006" s="45"/>
      <c r="HNU1006" s="45"/>
      <c r="HNV1006" s="45"/>
      <c r="HNW1006" s="45"/>
      <c r="HNX1006" s="45"/>
      <c r="HNY1006" s="45"/>
      <c r="HNZ1006" s="45"/>
      <c r="HOA1006" s="45"/>
      <c r="HOB1006" s="45"/>
      <c r="HOC1006" s="45"/>
      <c r="HOD1006" s="45"/>
      <c r="HOE1006" s="45"/>
      <c r="HOF1006" s="45"/>
      <c r="HOG1006" s="45"/>
      <c r="HOH1006" s="45"/>
      <c r="HOI1006" s="45"/>
      <c r="HOJ1006" s="45"/>
      <c r="HOK1006" s="45"/>
      <c r="HOL1006" s="45"/>
      <c r="HOM1006" s="45"/>
      <c r="HON1006" s="45"/>
      <c r="HOO1006" s="45"/>
      <c r="HOP1006" s="45"/>
      <c r="HOQ1006" s="45"/>
      <c r="HOR1006" s="45"/>
      <c r="HOS1006" s="45"/>
      <c r="HOT1006" s="45"/>
      <c r="HOU1006" s="45"/>
      <c r="HOV1006" s="45"/>
      <c r="HOW1006" s="45"/>
      <c r="HOX1006" s="45"/>
      <c r="HOY1006" s="45"/>
      <c r="HOZ1006" s="45"/>
      <c r="HPA1006" s="45"/>
      <c r="HPB1006" s="45"/>
      <c r="HPC1006" s="45"/>
      <c r="HPD1006" s="45"/>
      <c r="HPE1006" s="45"/>
      <c r="HPF1006" s="45"/>
      <c r="HPG1006" s="45"/>
      <c r="HPH1006" s="45"/>
      <c r="HPI1006" s="45"/>
      <c r="HPJ1006" s="45"/>
      <c r="HPK1006" s="45"/>
      <c r="HPL1006" s="45"/>
      <c r="HPM1006" s="45"/>
      <c r="HPN1006" s="45"/>
      <c r="HPO1006" s="45"/>
      <c r="HPP1006" s="45"/>
      <c r="HPQ1006" s="45"/>
      <c r="HPR1006" s="45"/>
      <c r="HPS1006" s="45"/>
      <c r="HPT1006" s="45"/>
      <c r="HPU1006" s="45"/>
      <c r="HPV1006" s="45"/>
      <c r="HPW1006" s="45"/>
      <c r="HPX1006" s="45"/>
      <c r="HPY1006" s="45"/>
      <c r="HPZ1006" s="45"/>
      <c r="HQA1006" s="45"/>
      <c r="HQB1006" s="45"/>
      <c r="HQC1006" s="45"/>
      <c r="HQD1006" s="45"/>
      <c r="HQE1006" s="45"/>
      <c r="HQF1006" s="45"/>
      <c r="HQG1006" s="45"/>
      <c r="HQH1006" s="45"/>
      <c r="HQI1006" s="45"/>
      <c r="HQJ1006" s="45"/>
      <c r="HQK1006" s="45"/>
      <c r="HQL1006" s="45"/>
      <c r="HQM1006" s="45"/>
      <c r="HQN1006" s="45"/>
      <c r="HQO1006" s="45"/>
      <c r="HQP1006" s="45"/>
      <c r="HQQ1006" s="45"/>
      <c r="HQR1006" s="45"/>
      <c r="HQS1006" s="45"/>
      <c r="HQT1006" s="45"/>
      <c r="HQU1006" s="45"/>
      <c r="HQV1006" s="45"/>
      <c r="HQW1006" s="45"/>
      <c r="HQX1006" s="45"/>
      <c r="HQY1006" s="45"/>
      <c r="HQZ1006" s="45"/>
      <c r="HRA1006" s="45"/>
      <c r="HRB1006" s="45"/>
      <c r="HRC1006" s="45"/>
      <c r="HRD1006" s="45"/>
      <c r="HRE1006" s="45"/>
      <c r="HRF1006" s="45"/>
      <c r="HRG1006" s="45"/>
      <c r="HRH1006" s="45"/>
      <c r="HRI1006" s="45"/>
      <c r="HRJ1006" s="45"/>
      <c r="HRK1006" s="45"/>
      <c r="HRL1006" s="45"/>
      <c r="HRM1006" s="45"/>
      <c r="HRN1006" s="45"/>
      <c r="HRO1006" s="45"/>
      <c r="HRP1006" s="45"/>
      <c r="HRQ1006" s="45"/>
      <c r="HRR1006" s="45"/>
      <c r="HRS1006" s="45"/>
      <c r="HRT1006" s="45"/>
      <c r="HRU1006" s="45"/>
      <c r="HRV1006" s="45"/>
      <c r="HRW1006" s="45"/>
      <c r="HRX1006" s="45"/>
      <c r="HRY1006" s="45"/>
      <c r="HRZ1006" s="45"/>
      <c r="HSA1006" s="45"/>
      <c r="HSB1006" s="45"/>
      <c r="HSC1006" s="45"/>
      <c r="HSD1006" s="45"/>
      <c r="HSE1006" s="45"/>
      <c r="HSF1006" s="45"/>
      <c r="HSG1006" s="45"/>
      <c r="HSH1006" s="45"/>
      <c r="HSI1006" s="45"/>
      <c r="HSJ1006" s="45"/>
      <c r="HSK1006" s="45"/>
      <c r="HSL1006" s="45"/>
      <c r="HSM1006" s="45"/>
      <c r="HSN1006" s="45"/>
      <c r="HSO1006" s="45"/>
      <c r="HSP1006" s="45"/>
      <c r="HSQ1006" s="45"/>
      <c r="HSR1006" s="45"/>
      <c r="HSS1006" s="45"/>
      <c r="HST1006" s="45"/>
      <c r="HSU1006" s="45"/>
      <c r="HSV1006" s="45"/>
      <c r="HSW1006" s="45"/>
      <c r="HSX1006" s="45"/>
      <c r="HSY1006" s="45"/>
      <c r="HSZ1006" s="45"/>
      <c r="HTA1006" s="45"/>
      <c r="HTB1006" s="45"/>
      <c r="HTC1006" s="45"/>
      <c r="HTD1006" s="45"/>
      <c r="HTE1006" s="45"/>
      <c r="HTF1006" s="45"/>
      <c r="HTG1006" s="45"/>
      <c r="HTH1006" s="45"/>
      <c r="HTI1006" s="45"/>
      <c r="HTJ1006" s="45"/>
      <c r="HTK1006" s="45"/>
      <c r="HTL1006" s="45"/>
      <c r="HTM1006" s="45"/>
      <c r="HTN1006" s="45"/>
      <c r="HTO1006" s="45"/>
      <c r="HTP1006" s="45"/>
      <c r="HTQ1006" s="45"/>
      <c r="HTR1006" s="45"/>
      <c r="HTS1006" s="45"/>
      <c r="HTT1006" s="45"/>
      <c r="HTU1006" s="45"/>
      <c r="HTV1006" s="45"/>
      <c r="HTW1006" s="45"/>
      <c r="HTX1006" s="45"/>
      <c r="HTY1006" s="45"/>
      <c r="HTZ1006" s="45"/>
      <c r="HUA1006" s="45"/>
      <c r="HUB1006" s="45"/>
      <c r="HUC1006" s="45"/>
      <c r="HUD1006" s="45"/>
      <c r="HUE1006" s="45"/>
      <c r="HUF1006" s="45"/>
      <c r="HUG1006" s="45"/>
      <c r="HUH1006" s="45"/>
      <c r="HUI1006" s="45"/>
      <c r="HUJ1006" s="45"/>
      <c r="HUK1006" s="45"/>
      <c r="HUL1006" s="45"/>
      <c r="HUM1006" s="45"/>
      <c r="HUN1006" s="45"/>
      <c r="HUO1006" s="45"/>
      <c r="HUP1006" s="45"/>
      <c r="HUQ1006" s="45"/>
      <c r="HUR1006" s="45"/>
      <c r="HUS1006" s="45"/>
      <c r="HUT1006" s="45"/>
      <c r="HUU1006" s="45"/>
      <c r="HUV1006" s="45"/>
      <c r="HUW1006" s="45"/>
      <c r="HUX1006" s="45"/>
      <c r="HUY1006" s="45"/>
      <c r="HUZ1006" s="45"/>
      <c r="HVA1006" s="45"/>
      <c r="HVB1006" s="45"/>
      <c r="HVC1006" s="45"/>
      <c r="HVD1006" s="45"/>
      <c r="HVE1006" s="45"/>
      <c r="HVF1006" s="45"/>
      <c r="HVG1006" s="45"/>
      <c r="HVH1006" s="45"/>
      <c r="HVI1006" s="45"/>
      <c r="HVJ1006" s="45"/>
      <c r="HVK1006" s="45"/>
      <c r="HVL1006" s="45"/>
      <c r="HVM1006" s="45"/>
      <c r="HVN1006" s="45"/>
      <c r="HVO1006" s="45"/>
      <c r="HVP1006" s="45"/>
      <c r="HVQ1006" s="45"/>
      <c r="HVR1006" s="45"/>
      <c r="HVS1006" s="45"/>
      <c r="HVT1006" s="45"/>
      <c r="HVU1006" s="45"/>
      <c r="HVV1006" s="45"/>
      <c r="HVW1006" s="45"/>
      <c r="HVX1006" s="45"/>
      <c r="HVY1006" s="45"/>
      <c r="HVZ1006" s="45"/>
      <c r="HWA1006" s="45"/>
      <c r="HWB1006" s="45"/>
      <c r="HWC1006" s="45"/>
      <c r="HWD1006" s="45"/>
      <c r="HWE1006" s="45"/>
      <c r="HWF1006" s="45"/>
      <c r="HWG1006" s="45"/>
      <c r="HWH1006" s="45"/>
      <c r="HWI1006" s="45"/>
      <c r="HWJ1006" s="45"/>
      <c r="HWK1006" s="45"/>
      <c r="HWL1006" s="45"/>
      <c r="HWM1006" s="45"/>
      <c r="HWN1006" s="45"/>
      <c r="HWO1006" s="45"/>
      <c r="HWP1006" s="45"/>
      <c r="HWQ1006" s="45"/>
      <c r="HWR1006" s="45"/>
      <c r="HWS1006" s="45"/>
      <c r="HWT1006" s="45"/>
      <c r="HWU1006" s="45"/>
      <c r="HWV1006" s="45"/>
      <c r="HWW1006" s="45"/>
      <c r="HWX1006" s="45"/>
      <c r="HWY1006" s="45"/>
      <c r="HWZ1006" s="45"/>
      <c r="HXA1006" s="45"/>
      <c r="HXB1006" s="45"/>
      <c r="HXC1006" s="45"/>
      <c r="HXD1006" s="45"/>
      <c r="HXE1006" s="45"/>
      <c r="HXF1006" s="45"/>
      <c r="HXG1006" s="45"/>
      <c r="HXH1006" s="45"/>
      <c r="HXI1006" s="45"/>
      <c r="HXJ1006" s="45"/>
      <c r="HXK1006" s="45"/>
      <c r="HXL1006" s="45"/>
      <c r="HXM1006" s="45"/>
      <c r="HXN1006" s="45"/>
      <c r="HXO1006" s="45"/>
      <c r="HXP1006" s="45"/>
      <c r="HXQ1006" s="45"/>
      <c r="HXR1006" s="45"/>
      <c r="HXS1006" s="45"/>
      <c r="HXT1006" s="45"/>
      <c r="HXU1006" s="45"/>
      <c r="HXV1006" s="45"/>
      <c r="HXW1006" s="45"/>
      <c r="HXX1006" s="45"/>
      <c r="HXY1006" s="45"/>
      <c r="HXZ1006" s="45"/>
      <c r="HYA1006" s="45"/>
      <c r="HYB1006" s="45"/>
      <c r="HYC1006" s="45"/>
      <c r="HYD1006" s="45"/>
      <c r="HYE1006" s="45"/>
      <c r="HYF1006" s="45"/>
      <c r="HYG1006" s="45"/>
      <c r="HYH1006" s="45"/>
      <c r="HYI1006" s="45"/>
      <c r="HYJ1006" s="45"/>
      <c r="HYK1006" s="45"/>
      <c r="HYL1006" s="45"/>
      <c r="HYM1006" s="45"/>
      <c r="HYN1006" s="45"/>
      <c r="HYO1006" s="45"/>
      <c r="HYP1006" s="45"/>
      <c r="HYQ1006" s="45"/>
      <c r="HYR1006" s="45"/>
      <c r="HYS1006" s="45"/>
      <c r="HYT1006" s="45"/>
      <c r="HYU1006" s="45"/>
      <c r="HYV1006" s="45"/>
      <c r="HYW1006" s="45"/>
      <c r="HYX1006" s="45"/>
      <c r="HYY1006" s="45"/>
      <c r="HYZ1006" s="45"/>
      <c r="HZA1006" s="45"/>
      <c r="HZB1006" s="45"/>
      <c r="HZC1006" s="45"/>
      <c r="HZD1006" s="45"/>
      <c r="HZE1006" s="45"/>
      <c r="HZF1006" s="45"/>
      <c r="HZG1006" s="45"/>
      <c r="HZH1006" s="45"/>
      <c r="HZI1006" s="45"/>
      <c r="HZJ1006" s="45"/>
      <c r="HZK1006" s="45"/>
      <c r="HZL1006" s="45"/>
      <c r="HZM1006" s="45"/>
      <c r="HZN1006" s="45"/>
      <c r="HZO1006" s="45"/>
      <c r="HZP1006" s="45"/>
      <c r="HZQ1006" s="45"/>
      <c r="HZR1006" s="45"/>
      <c r="HZS1006" s="45"/>
      <c r="HZT1006" s="45"/>
      <c r="HZU1006" s="45"/>
      <c r="HZV1006" s="45"/>
      <c r="HZW1006" s="45"/>
      <c r="HZX1006" s="45"/>
      <c r="HZY1006" s="45"/>
      <c r="HZZ1006" s="45"/>
      <c r="IAA1006" s="45"/>
      <c r="IAB1006" s="45"/>
      <c r="IAC1006" s="45"/>
      <c r="IAD1006" s="45"/>
      <c r="IAE1006" s="45"/>
      <c r="IAF1006" s="45"/>
      <c r="IAG1006" s="45"/>
      <c r="IAH1006" s="45"/>
      <c r="IAI1006" s="45"/>
      <c r="IAJ1006" s="45"/>
      <c r="IAK1006" s="45"/>
      <c r="IAL1006" s="45"/>
      <c r="IAM1006" s="45"/>
      <c r="IAN1006" s="45"/>
      <c r="IAO1006" s="45"/>
      <c r="IAP1006" s="45"/>
      <c r="IAQ1006" s="45"/>
      <c r="IAR1006" s="45"/>
      <c r="IAS1006" s="45"/>
      <c r="IAT1006" s="45"/>
      <c r="IAU1006" s="45"/>
      <c r="IAV1006" s="45"/>
      <c r="IAW1006" s="45"/>
      <c r="IAX1006" s="45"/>
      <c r="IAY1006" s="45"/>
      <c r="IAZ1006" s="45"/>
      <c r="IBA1006" s="45"/>
      <c r="IBB1006" s="45"/>
      <c r="IBC1006" s="45"/>
      <c r="IBD1006" s="45"/>
      <c r="IBE1006" s="45"/>
      <c r="IBF1006" s="45"/>
      <c r="IBG1006" s="45"/>
      <c r="IBH1006" s="45"/>
      <c r="IBI1006" s="45"/>
      <c r="IBJ1006" s="45"/>
      <c r="IBK1006" s="45"/>
      <c r="IBL1006" s="45"/>
      <c r="IBM1006" s="45"/>
      <c r="IBN1006" s="45"/>
      <c r="IBO1006" s="45"/>
      <c r="IBP1006" s="45"/>
      <c r="IBQ1006" s="45"/>
      <c r="IBR1006" s="45"/>
      <c r="IBS1006" s="45"/>
      <c r="IBT1006" s="45"/>
      <c r="IBU1006" s="45"/>
      <c r="IBV1006" s="45"/>
      <c r="IBW1006" s="45"/>
      <c r="IBX1006" s="45"/>
      <c r="IBY1006" s="45"/>
      <c r="IBZ1006" s="45"/>
      <c r="ICA1006" s="45"/>
      <c r="ICB1006" s="45"/>
      <c r="ICC1006" s="45"/>
      <c r="ICD1006" s="45"/>
      <c r="ICE1006" s="45"/>
      <c r="ICF1006" s="45"/>
      <c r="ICG1006" s="45"/>
      <c r="ICH1006" s="45"/>
      <c r="ICI1006" s="45"/>
      <c r="ICJ1006" s="45"/>
      <c r="ICK1006" s="45"/>
      <c r="ICL1006" s="45"/>
      <c r="ICM1006" s="45"/>
      <c r="ICN1006" s="45"/>
      <c r="ICO1006" s="45"/>
      <c r="ICP1006" s="45"/>
      <c r="ICQ1006" s="45"/>
      <c r="ICR1006" s="45"/>
      <c r="ICS1006" s="45"/>
      <c r="ICT1006" s="45"/>
      <c r="ICU1006" s="45"/>
      <c r="ICV1006" s="45"/>
      <c r="ICW1006" s="45"/>
      <c r="ICX1006" s="45"/>
      <c r="ICY1006" s="45"/>
      <c r="ICZ1006" s="45"/>
      <c r="IDA1006" s="45"/>
      <c r="IDB1006" s="45"/>
      <c r="IDC1006" s="45"/>
      <c r="IDD1006" s="45"/>
      <c r="IDE1006" s="45"/>
      <c r="IDF1006" s="45"/>
      <c r="IDG1006" s="45"/>
      <c r="IDH1006" s="45"/>
      <c r="IDI1006" s="45"/>
      <c r="IDJ1006" s="45"/>
      <c r="IDK1006" s="45"/>
      <c r="IDL1006" s="45"/>
      <c r="IDM1006" s="45"/>
      <c r="IDN1006" s="45"/>
      <c r="IDO1006" s="45"/>
      <c r="IDP1006" s="45"/>
      <c r="IDQ1006" s="45"/>
      <c r="IDR1006" s="45"/>
      <c r="IDS1006" s="45"/>
      <c r="IDT1006" s="45"/>
      <c r="IDU1006" s="45"/>
      <c r="IDV1006" s="45"/>
      <c r="IDW1006" s="45"/>
      <c r="IDX1006" s="45"/>
      <c r="IDY1006" s="45"/>
      <c r="IDZ1006" s="45"/>
      <c r="IEA1006" s="45"/>
      <c r="IEB1006" s="45"/>
      <c r="IEC1006" s="45"/>
      <c r="IED1006" s="45"/>
      <c r="IEE1006" s="45"/>
      <c r="IEF1006" s="45"/>
      <c r="IEG1006" s="45"/>
      <c r="IEH1006" s="45"/>
      <c r="IEI1006" s="45"/>
      <c r="IEJ1006" s="45"/>
      <c r="IEK1006" s="45"/>
      <c r="IEL1006" s="45"/>
      <c r="IEM1006" s="45"/>
      <c r="IEN1006" s="45"/>
      <c r="IEO1006" s="45"/>
      <c r="IEP1006" s="45"/>
      <c r="IEQ1006" s="45"/>
      <c r="IER1006" s="45"/>
      <c r="IES1006" s="45"/>
      <c r="IET1006" s="45"/>
      <c r="IEU1006" s="45"/>
      <c r="IEV1006" s="45"/>
      <c r="IEW1006" s="45"/>
      <c r="IEX1006" s="45"/>
      <c r="IEY1006" s="45"/>
      <c r="IEZ1006" s="45"/>
      <c r="IFA1006" s="45"/>
      <c r="IFB1006" s="45"/>
      <c r="IFC1006" s="45"/>
      <c r="IFD1006" s="45"/>
      <c r="IFE1006" s="45"/>
      <c r="IFF1006" s="45"/>
      <c r="IFG1006" s="45"/>
      <c r="IFH1006" s="45"/>
      <c r="IFI1006" s="45"/>
      <c r="IFJ1006" s="45"/>
      <c r="IFK1006" s="45"/>
      <c r="IFL1006" s="45"/>
      <c r="IFM1006" s="45"/>
      <c r="IFN1006" s="45"/>
      <c r="IFO1006" s="45"/>
      <c r="IFP1006" s="45"/>
      <c r="IFQ1006" s="45"/>
      <c r="IFR1006" s="45"/>
      <c r="IFS1006" s="45"/>
      <c r="IFT1006" s="45"/>
      <c r="IFU1006" s="45"/>
      <c r="IFV1006" s="45"/>
      <c r="IFW1006" s="45"/>
      <c r="IFX1006" s="45"/>
      <c r="IFY1006" s="45"/>
      <c r="IFZ1006" s="45"/>
      <c r="IGA1006" s="45"/>
      <c r="IGB1006" s="45"/>
      <c r="IGC1006" s="45"/>
      <c r="IGD1006" s="45"/>
      <c r="IGE1006" s="45"/>
      <c r="IGF1006" s="45"/>
      <c r="IGG1006" s="45"/>
      <c r="IGH1006" s="45"/>
      <c r="IGI1006" s="45"/>
      <c r="IGJ1006" s="45"/>
      <c r="IGK1006" s="45"/>
      <c r="IGL1006" s="45"/>
      <c r="IGM1006" s="45"/>
      <c r="IGN1006" s="45"/>
      <c r="IGO1006" s="45"/>
      <c r="IGP1006" s="45"/>
      <c r="IGQ1006" s="45"/>
      <c r="IGR1006" s="45"/>
      <c r="IGS1006" s="45"/>
      <c r="IGT1006" s="45"/>
      <c r="IGU1006" s="45"/>
      <c r="IGV1006" s="45"/>
      <c r="IGW1006" s="45"/>
      <c r="IGX1006" s="45"/>
      <c r="IGY1006" s="45"/>
      <c r="IGZ1006" s="45"/>
      <c r="IHA1006" s="45"/>
      <c r="IHB1006" s="45"/>
      <c r="IHC1006" s="45"/>
      <c r="IHD1006" s="45"/>
      <c r="IHE1006" s="45"/>
      <c r="IHF1006" s="45"/>
      <c r="IHG1006" s="45"/>
      <c r="IHH1006" s="45"/>
      <c r="IHI1006" s="45"/>
      <c r="IHJ1006" s="45"/>
      <c r="IHK1006" s="45"/>
      <c r="IHL1006" s="45"/>
      <c r="IHM1006" s="45"/>
      <c r="IHN1006" s="45"/>
      <c r="IHO1006" s="45"/>
      <c r="IHP1006" s="45"/>
      <c r="IHQ1006" s="45"/>
      <c r="IHR1006" s="45"/>
      <c r="IHS1006" s="45"/>
      <c r="IHT1006" s="45"/>
      <c r="IHU1006" s="45"/>
      <c r="IHV1006" s="45"/>
      <c r="IHW1006" s="45"/>
      <c r="IHX1006" s="45"/>
      <c r="IHY1006" s="45"/>
      <c r="IHZ1006" s="45"/>
      <c r="IIA1006" s="45"/>
      <c r="IIB1006" s="45"/>
      <c r="IIC1006" s="45"/>
      <c r="IID1006" s="45"/>
      <c r="IIE1006" s="45"/>
      <c r="IIF1006" s="45"/>
      <c r="IIG1006" s="45"/>
      <c r="IIH1006" s="45"/>
      <c r="III1006" s="45"/>
      <c r="IIJ1006" s="45"/>
      <c r="IIK1006" s="45"/>
      <c r="IIL1006" s="45"/>
      <c r="IIM1006" s="45"/>
      <c r="IIN1006" s="45"/>
      <c r="IIO1006" s="45"/>
      <c r="IIP1006" s="45"/>
      <c r="IIQ1006" s="45"/>
      <c r="IIR1006" s="45"/>
      <c r="IIS1006" s="45"/>
      <c r="IIT1006" s="45"/>
      <c r="IIU1006" s="45"/>
      <c r="IIV1006" s="45"/>
      <c r="IIW1006" s="45"/>
      <c r="IIX1006" s="45"/>
      <c r="IIY1006" s="45"/>
      <c r="IIZ1006" s="45"/>
      <c r="IJA1006" s="45"/>
      <c r="IJB1006" s="45"/>
      <c r="IJC1006" s="45"/>
      <c r="IJD1006" s="45"/>
      <c r="IJE1006" s="45"/>
      <c r="IJF1006" s="45"/>
      <c r="IJG1006" s="45"/>
      <c r="IJH1006" s="45"/>
      <c r="IJI1006" s="45"/>
      <c r="IJJ1006" s="45"/>
      <c r="IJK1006" s="45"/>
      <c r="IJL1006" s="45"/>
      <c r="IJM1006" s="45"/>
      <c r="IJN1006" s="45"/>
      <c r="IJO1006" s="45"/>
      <c r="IJP1006" s="45"/>
      <c r="IJQ1006" s="45"/>
      <c r="IJR1006" s="45"/>
      <c r="IJS1006" s="45"/>
      <c r="IJT1006" s="45"/>
      <c r="IJU1006" s="45"/>
      <c r="IJV1006" s="45"/>
      <c r="IJW1006" s="45"/>
      <c r="IJX1006" s="45"/>
      <c r="IJY1006" s="45"/>
      <c r="IJZ1006" s="45"/>
      <c r="IKA1006" s="45"/>
      <c r="IKB1006" s="45"/>
      <c r="IKC1006" s="45"/>
      <c r="IKD1006" s="45"/>
      <c r="IKE1006" s="45"/>
      <c r="IKF1006" s="45"/>
      <c r="IKG1006" s="45"/>
      <c r="IKH1006" s="45"/>
      <c r="IKI1006" s="45"/>
      <c r="IKJ1006" s="45"/>
      <c r="IKK1006" s="45"/>
      <c r="IKL1006" s="45"/>
      <c r="IKM1006" s="45"/>
      <c r="IKN1006" s="45"/>
      <c r="IKO1006" s="45"/>
      <c r="IKP1006" s="45"/>
      <c r="IKQ1006" s="45"/>
      <c r="IKR1006" s="45"/>
      <c r="IKS1006" s="45"/>
      <c r="IKT1006" s="45"/>
      <c r="IKU1006" s="45"/>
      <c r="IKV1006" s="45"/>
      <c r="IKW1006" s="45"/>
      <c r="IKX1006" s="45"/>
      <c r="IKY1006" s="45"/>
      <c r="IKZ1006" s="45"/>
      <c r="ILA1006" s="45"/>
      <c r="ILB1006" s="45"/>
      <c r="ILC1006" s="45"/>
      <c r="ILD1006" s="45"/>
      <c r="ILE1006" s="45"/>
      <c r="ILF1006" s="45"/>
      <c r="ILG1006" s="45"/>
      <c r="ILH1006" s="45"/>
      <c r="ILI1006" s="45"/>
      <c r="ILJ1006" s="45"/>
      <c r="ILK1006" s="45"/>
      <c r="ILL1006" s="45"/>
      <c r="ILM1006" s="45"/>
      <c r="ILN1006" s="45"/>
      <c r="ILO1006" s="45"/>
      <c r="ILP1006" s="45"/>
      <c r="ILQ1006" s="45"/>
      <c r="ILR1006" s="45"/>
      <c r="ILS1006" s="45"/>
      <c r="ILT1006" s="45"/>
      <c r="ILU1006" s="45"/>
      <c r="ILV1006" s="45"/>
      <c r="ILW1006" s="45"/>
      <c r="ILX1006" s="45"/>
      <c r="ILY1006" s="45"/>
      <c r="ILZ1006" s="45"/>
      <c r="IMA1006" s="45"/>
      <c r="IMB1006" s="45"/>
      <c r="IMC1006" s="45"/>
      <c r="IMD1006" s="45"/>
      <c r="IME1006" s="45"/>
      <c r="IMF1006" s="45"/>
      <c r="IMG1006" s="45"/>
      <c r="IMH1006" s="45"/>
      <c r="IMI1006" s="45"/>
      <c r="IMJ1006" s="45"/>
      <c r="IMK1006" s="45"/>
      <c r="IML1006" s="45"/>
      <c r="IMM1006" s="45"/>
      <c r="IMN1006" s="45"/>
      <c r="IMO1006" s="45"/>
      <c r="IMP1006" s="45"/>
      <c r="IMQ1006" s="45"/>
      <c r="IMR1006" s="45"/>
      <c r="IMS1006" s="45"/>
      <c r="IMT1006" s="45"/>
      <c r="IMU1006" s="45"/>
      <c r="IMV1006" s="45"/>
      <c r="IMW1006" s="45"/>
      <c r="IMX1006" s="45"/>
      <c r="IMY1006" s="45"/>
      <c r="IMZ1006" s="45"/>
      <c r="INA1006" s="45"/>
      <c r="INB1006" s="45"/>
      <c r="INC1006" s="45"/>
      <c r="IND1006" s="45"/>
      <c r="INE1006" s="45"/>
      <c r="INF1006" s="45"/>
      <c r="ING1006" s="45"/>
      <c r="INH1006" s="45"/>
      <c r="INI1006" s="45"/>
      <c r="INJ1006" s="45"/>
      <c r="INK1006" s="45"/>
      <c r="INL1006" s="45"/>
      <c r="INM1006" s="45"/>
      <c r="INN1006" s="45"/>
      <c r="INO1006" s="45"/>
      <c r="INP1006" s="45"/>
      <c r="INQ1006" s="45"/>
      <c r="INR1006" s="45"/>
      <c r="INS1006" s="45"/>
      <c r="INT1006" s="45"/>
      <c r="INU1006" s="45"/>
      <c r="INV1006" s="45"/>
      <c r="INW1006" s="45"/>
      <c r="INX1006" s="45"/>
      <c r="INY1006" s="45"/>
      <c r="INZ1006" s="45"/>
      <c r="IOA1006" s="45"/>
      <c r="IOB1006" s="45"/>
      <c r="IOC1006" s="45"/>
      <c r="IOD1006" s="45"/>
      <c r="IOE1006" s="45"/>
      <c r="IOF1006" s="45"/>
      <c r="IOG1006" s="45"/>
      <c r="IOH1006" s="45"/>
      <c r="IOI1006" s="45"/>
      <c r="IOJ1006" s="45"/>
      <c r="IOK1006" s="45"/>
      <c r="IOL1006" s="45"/>
      <c r="IOM1006" s="45"/>
      <c r="ION1006" s="45"/>
      <c r="IOO1006" s="45"/>
      <c r="IOP1006" s="45"/>
      <c r="IOQ1006" s="45"/>
      <c r="IOR1006" s="45"/>
      <c r="IOS1006" s="45"/>
      <c r="IOT1006" s="45"/>
      <c r="IOU1006" s="45"/>
      <c r="IOV1006" s="45"/>
      <c r="IOW1006" s="45"/>
      <c r="IOX1006" s="45"/>
      <c r="IOY1006" s="45"/>
      <c r="IOZ1006" s="45"/>
      <c r="IPA1006" s="45"/>
      <c r="IPB1006" s="45"/>
      <c r="IPC1006" s="45"/>
      <c r="IPD1006" s="45"/>
      <c r="IPE1006" s="45"/>
      <c r="IPF1006" s="45"/>
      <c r="IPG1006" s="45"/>
      <c r="IPH1006" s="45"/>
      <c r="IPI1006" s="45"/>
      <c r="IPJ1006" s="45"/>
      <c r="IPK1006" s="45"/>
      <c r="IPL1006" s="45"/>
      <c r="IPM1006" s="45"/>
      <c r="IPN1006" s="45"/>
      <c r="IPO1006" s="45"/>
      <c r="IPP1006" s="45"/>
      <c r="IPQ1006" s="45"/>
      <c r="IPR1006" s="45"/>
      <c r="IPS1006" s="45"/>
      <c r="IPT1006" s="45"/>
      <c r="IPU1006" s="45"/>
      <c r="IPV1006" s="45"/>
      <c r="IPW1006" s="45"/>
      <c r="IPX1006" s="45"/>
      <c r="IPY1006" s="45"/>
      <c r="IPZ1006" s="45"/>
      <c r="IQA1006" s="45"/>
      <c r="IQB1006" s="45"/>
      <c r="IQC1006" s="45"/>
      <c r="IQD1006" s="45"/>
      <c r="IQE1006" s="45"/>
      <c r="IQF1006" s="45"/>
      <c r="IQG1006" s="45"/>
      <c r="IQH1006" s="45"/>
      <c r="IQI1006" s="45"/>
      <c r="IQJ1006" s="45"/>
      <c r="IQK1006" s="45"/>
      <c r="IQL1006" s="45"/>
      <c r="IQM1006" s="45"/>
      <c r="IQN1006" s="45"/>
      <c r="IQO1006" s="45"/>
      <c r="IQP1006" s="45"/>
      <c r="IQQ1006" s="45"/>
      <c r="IQR1006" s="45"/>
      <c r="IQS1006" s="45"/>
      <c r="IQT1006" s="45"/>
      <c r="IQU1006" s="45"/>
      <c r="IQV1006" s="45"/>
      <c r="IQW1006" s="45"/>
      <c r="IQX1006" s="45"/>
      <c r="IQY1006" s="45"/>
      <c r="IQZ1006" s="45"/>
      <c r="IRA1006" s="45"/>
      <c r="IRB1006" s="45"/>
      <c r="IRC1006" s="45"/>
      <c r="IRD1006" s="45"/>
      <c r="IRE1006" s="45"/>
      <c r="IRF1006" s="45"/>
      <c r="IRG1006" s="45"/>
      <c r="IRH1006" s="45"/>
      <c r="IRI1006" s="45"/>
      <c r="IRJ1006" s="45"/>
      <c r="IRK1006" s="45"/>
      <c r="IRL1006" s="45"/>
      <c r="IRM1006" s="45"/>
      <c r="IRN1006" s="45"/>
      <c r="IRO1006" s="45"/>
      <c r="IRP1006" s="45"/>
      <c r="IRQ1006" s="45"/>
      <c r="IRR1006" s="45"/>
      <c r="IRS1006" s="45"/>
      <c r="IRT1006" s="45"/>
      <c r="IRU1006" s="45"/>
      <c r="IRV1006" s="45"/>
      <c r="IRW1006" s="45"/>
      <c r="IRX1006" s="45"/>
      <c r="IRY1006" s="45"/>
      <c r="IRZ1006" s="45"/>
      <c r="ISA1006" s="45"/>
      <c r="ISB1006" s="45"/>
      <c r="ISC1006" s="45"/>
      <c r="ISD1006" s="45"/>
      <c r="ISE1006" s="45"/>
      <c r="ISF1006" s="45"/>
      <c r="ISG1006" s="45"/>
      <c r="ISH1006" s="45"/>
      <c r="ISI1006" s="45"/>
      <c r="ISJ1006" s="45"/>
      <c r="ISK1006" s="45"/>
      <c r="ISL1006" s="45"/>
      <c r="ISM1006" s="45"/>
      <c r="ISN1006" s="45"/>
      <c r="ISO1006" s="45"/>
      <c r="ISP1006" s="45"/>
      <c r="ISQ1006" s="45"/>
      <c r="ISR1006" s="45"/>
      <c r="ISS1006" s="45"/>
      <c r="IST1006" s="45"/>
      <c r="ISU1006" s="45"/>
      <c r="ISV1006" s="45"/>
      <c r="ISW1006" s="45"/>
      <c r="ISX1006" s="45"/>
      <c r="ISY1006" s="45"/>
      <c r="ISZ1006" s="45"/>
      <c r="ITA1006" s="45"/>
      <c r="ITB1006" s="45"/>
      <c r="ITC1006" s="45"/>
      <c r="ITD1006" s="45"/>
      <c r="ITE1006" s="45"/>
      <c r="ITF1006" s="45"/>
      <c r="ITG1006" s="45"/>
      <c r="ITH1006" s="45"/>
      <c r="ITI1006" s="45"/>
      <c r="ITJ1006" s="45"/>
      <c r="ITK1006" s="45"/>
      <c r="ITL1006" s="45"/>
      <c r="ITM1006" s="45"/>
      <c r="ITN1006" s="45"/>
      <c r="ITO1006" s="45"/>
      <c r="ITP1006" s="45"/>
      <c r="ITQ1006" s="45"/>
      <c r="ITR1006" s="45"/>
      <c r="ITS1006" s="45"/>
      <c r="ITT1006" s="45"/>
      <c r="ITU1006" s="45"/>
      <c r="ITV1006" s="45"/>
      <c r="ITW1006" s="45"/>
      <c r="ITX1006" s="45"/>
      <c r="ITY1006" s="45"/>
      <c r="ITZ1006" s="45"/>
      <c r="IUA1006" s="45"/>
      <c r="IUB1006" s="45"/>
      <c r="IUC1006" s="45"/>
      <c r="IUD1006" s="45"/>
      <c r="IUE1006" s="45"/>
      <c r="IUF1006" s="45"/>
      <c r="IUG1006" s="45"/>
      <c r="IUH1006" s="45"/>
      <c r="IUI1006" s="45"/>
      <c r="IUJ1006" s="45"/>
      <c r="IUK1006" s="45"/>
      <c r="IUL1006" s="45"/>
      <c r="IUM1006" s="45"/>
      <c r="IUN1006" s="45"/>
      <c r="IUO1006" s="45"/>
      <c r="IUP1006" s="45"/>
      <c r="IUQ1006" s="45"/>
      <c r="IUR1006" s="45"/>
      <c r="IUS1006" s="45"/>
      <c r="IUT1006" s="45"/>
      <c r="IUU1006" s="45"/>
      <c r="IUV1006" s="45"/>
      <c r="IUW1006" s="45"/>
      <c r="IUX1006" s="45"/>
      <c r="IUY1006" s="45"/>
      <c r="IUZ1006" s="45"/>
      <c r="IVA1006" s="45"/>
      <c r="IVB1006" s="45"/>
      <c r="IVC1006" s="45"/>
      <c r="IVD1006" s="45"/>
      <c r="IVE1006" s="45"/>
      <c r="IVF1006" s="45"/>
      <c r="IVG1006" s="45"/>
      <c r="IVH1006" s="45"/>
      <c r="IVI1006" s="45"/>
      <c r="IVJ1006" s="45"/>
      <c r="IVK1006" s="45"/>
      <c r="IVL1006" s="45"/>
      <c r="IVM1006" s="45"/>
      <c r="IVN1006" s="45"/>
      <c r="IVO1006" s="45"/>
      <c r="IVP1006" s="45"/>
      <c r="IVQ1006" s="45"/>
      <c r="IVR1006" s="45"/>
      <c r="IVS1006" s="45"/>
      <c r="IVT1006" s="45"/>
      <c r="IVU1006" s="45"/>
      <c r="IVV1006" s="45"/>
      <c r="IVW1006" s="45"/>
      <c r="IVX1006" s="45"/>
      <c r="IVY1006" s="45"/>
      <c r="IVZ1006" s="45"/>
      <c r="IWA1006" s="45"/>
      <c r="IWB1006" s="45"/>
      <c r="IWC1006" s="45"/>
      <c r="IWD1006" s="45"/>
      <c r="IWE1006" s="45"/>
      <c r="IWF1006" s="45"/>
      <c r="IWG1006" s="45"/>
      <c r="IWH1006" s="45"/>
      <c r="IWI1006" s="45"/>
      <c r="IWJ1006" s="45"/>
      <c r="IWK1006" s="45"/>
      <c r="IWL1006" s="45"/>
      <c r="IWM1006" s="45"/>
      <c r="IWN1006" s="45"/>
      <c r="IWO1006" s="45"/>
      <c r="IWP1006" s="45"/>
      <c r="IWQ1006" s="45"/>
      <c r="IWR1006" s="45"/>
      <c r="IWS1006" s="45"/>
      <c r="IWT1006" s="45"/>
      <c r="IWU1006" s="45"/>
      <c r="IWV1006" s="45"/>
      <c r="IWW1006" s="45"/>
      <c r="IWX1006" s="45"/>
      <c r="IWY1006" s="45"/>
      <c r="IWZ1006" s="45"/>
      <c r="IXA1006" s="45"/>
      <c r="IXB1006" s="45"/>
      <c r="IXC1006" s="45"/>
      <c r="IXD1006" s="45"/>
      <c r="IXE1006" s="45"/>
      <c r="IXF1006" s="45"/>
      <c r="IXG1006" s="45"/>
      <c r="IXH1006" s="45"/>
      <c r="IXI1006" s="45"/>
      <c r="IXJ1006" s="45"/>
      <c r="IXK1006" s="45"/>
      <c r="IXL1006" s="45"/>
      <c r="IXM1006" s="45"/>
      <c r="IXN1006" s="45"/>
      <c r="IXO1006" s="45"/>
      <c r="IXP1006" s="45"/>
      <c r="IXQ1006" s="45"/>
      <c r="IXR1006" s="45"/>
      <c r="IXS1006" s="45"/>
      <c r="IXT1006" s="45"/>
      <c r="IXU1006" s="45"/>
      <c r="IXV1006" s="45"/>
      <c r="IXW1006" s="45"/>
      <c r="IXX1006" s="45"/>
      <c r="IXY1006" s="45"/>
      <c r="IXZ1006" s="45"/>
      <c r="IYA1006" s="45"/>
      <c r="IYB1006" s="45"/>
      <c r="IYC1006" s="45"/>
      <c r="IYD1006" s="45"/>
      <c r="IYE1006" s="45"/>
      <c r="IYF1006" s="45"/>
      <c r="IYG1006" s="45"/>
      <c r="IYH1006" s="45"/>
      <c r="IYI1006" s="45"/>
      <c r="IYJ1006" s="45"/>
      <c r="IYK1006" s="45"/>
      <c r="IYL1006" s="45"/>
      <c r="IYM1006" s="45"/>
      <c r="IYN1006" s="45"/>
      <c r="IYO1006" s="45"/>
      <c r="IYP1006" s="45"/>
      <c r="IYQ1006" s="45"/>
      <c r="IYR1006" s="45"/>
      <c r="IYS1006" s="45"/>
      <c r="IYT1006" s="45"/>
      <c r="IYU1006" s="45"/>
      <c r="IYV1006" s="45"/>
      <c r="IYW1006" s="45"/>
      <c r="IYX1006" s="45"/>
      <c r="IYY1006" s="45"/>
      <c r="IYZ1006" s="45"/>
      <c r="IZA1006" s="45"/>
      <c r="IZB1006" s="45"/>
      <c r="IZC1006" s="45"/>
      <c r="IZD1006" s="45"/>
      <c r="IZE1006" s="45"/>
      <c r="IZF1006" s="45"/>
      <c r="IZG1006" s="45"/>
      <c r="IZH1006" s="45"/>
      <c r="IZI1006" s="45"/>
      <c r="IZJ1006" s="45"/>
      <c r="IZK1006" s="45"/>
      <c r="IZL1006" s="45"/>
      <c r="IZM1006" s="45"/>
      <c r="IZN1006" s="45"/>
      <c r="IZO1006" s="45"/>
      <c r="IZP1006" s="45"/>
      <c r="IZQ1006" s="45"/>
      <c r="IZR1006" s="45"/>
      <c r="IZS1006" s="45"/>
      <c r="IZT1006" s="45"/>
      <c r="IZU1006" s="45"/>
      <c r="IZV1006" s="45"/>
      <c r="IZW1006" s="45"/>
      <c r="IZX1006" s="45"/>
      <c r="IZY1006" s="45"/>
      <c r="IZZ1006" s="45"/>
      <c r="JAA1006" s="45"/>
      <c r="JAB1006" s="45"/>
      <c r="JAC1006" s="45"/>
      <c r="JAD1006" s="45"/>
      <c r="JAE1006" s="45"/>
      <c r="JAF1006" s="45"/>
      <c r="JAG1006" s="45"/>
      <c r="JAH1006" s="45"/>
      <c r="JAI1006" s="45"/>
      <c r="JAJ1006" s="45"/>
      <c r="JAK1006" s="45"/>
      <c r="JAL1006" s="45"/>
      <c r="JAM1006" s="45"/>
      <c r="JAN1006" s="45"/>
      <c r="JAO1006" s="45"/>
      <c r="JAP1006" s="45"/>
      <c r="JAQ1006" s="45"/>
      <c r="JAR1006" s="45"/>
      <c r="JAS1006" s="45"/>
      <c r="JAT1006" s="45"/>
      <c r="JAU1006" s="45"/>
      <c r="JAV1006" s="45"/>
      <c r="JAW1006" s="45"/>
      <c r="JAX1006" s="45"/>
      <c r="JAY1006" s="45"/>
      <c r="JAZ1006" s="45"/>
      <c r="JBA1006" s="45"/>
      <c r="JBB1006" s="45"/>
      <c r="JBC1006" s="45"/>
      <c r="JBD1006" s="45"/>
      <c r="JBE1006" s="45"/>
      <c r="JBF1006" s="45"/>
      <c r="JBG1006" s="45"/>
      <c r="JBH1006" s="45"/>
      <c r="JBI1006" s="45"/>
      <c r="JBJ1006" s="45"/>
      <c r="JBK1006" s="45"/>
      <c r="JBL1006" s="45"/>
      <c r="JBM1006" s="45"/>
      <c r="JBN1006" s="45"/>
      <c r="JBO1006" s="45"/>
      <c r="JBP1006" s="45"/>
      <c r="JBQ1006" s="45"/>
      <c r="JBR1006" s="45"/>
      <c r="JBS1006" s="45"/>
      <c r="JBT1006" s="45"/>
      <c r="JBU1006" s="45"/>
      <c r="JBV1006" s="45"/>
      <c r="JBW1006" s="45"/>
      <c r="JBX1006" s="45"/>
      <c r="JBY1006" s="45"/>
      <c r="JBZ1006" s="45"/>
      <c r="JCA1006" s="45"/>
      <c r="JCB1006" s="45"/>
      <c r="JCC1006" s="45"/>
      <c r="JCD1006" s="45"/>
      <c r="JCE1006" s="45"/>
      <c r="JCF1006" s="45"/>
      <c r="JCG1006" s="45"/>
      <c r="JCH1006" s="45"/>
      <c r="JCI1006" s="45"/>
      <c r="JCJ1006" s="45"/>
      <c r="JCK1006" s="45"/>
      <c r="JCL1006" s="45"/>
      <c r="JCM1006" s="45"/>
      <c r="JCN1006" s="45"/>
      <c r="JCO1006" s="45"/>
      <c r="JCP1006" s="45"/>
      <c r="JCQ1006" s="45"/>
      <c r="JCR1006" s="45"/>
      <c r="JCS1006" s="45"/>
      <c r="JCT1006" s="45"/>
      <c r="JCU1006" s="45"/>
      <c r="JCV1006" s="45"/>
      <c r="JCW1006" s="45"/>
      <c r="JCX1006" s="45"/>
      <c r="JCY1006" s="45"/>
      <c r="JCZ1006" s="45"/>
      <c r="JDA1006" s="45"/>
      <c r="JDB1006" s="45"/>
      <c r="JDC1006" s="45"/>
      <c r="JDD1006" s="45"/>
      <c r="JDE1006" s="45"/>
      <c r="JDF1006" s="45"/>
      <c r="JDG1006" s="45"/>
      <c r="JDH1006" s="45"/>
      <c r="JDI1006" s="45"/>
      <c r="JDJ1006" s="45"/>
      <c r="JDK1006" s="45"/>
      <c r="JDL1006" s="45"/>
      <c r="JDM1006" s="45"/>
      <c r="JDN1006" s="45"/>
      <c r="JDO1006" s="45"/>
      <c r="JDP1006" s="45"/>
      <c r="JDQ1006" s="45"/>
      <c r="JDR1006" s="45"/>
      <c r="JDS1006" s="45"/>
      <c r="JDT1006" s="45"/>
      <c r="JDU1006" s="45"/>
      <c r="JDV1006" s="45"/>
      <c r="JDW1006" s="45"/>
      <c r="JDX1006" s="45"/>
      <c r="JDY1006" s="45"/>
      <c r="JDZ1006" s="45"/>
      <c r="JEA1006" s="45"/>
      <c r="JEB1006" s="45"/>
      <c r="JEC1006" s="45"/>
      <c r="JED1006" s="45"/>
      <c r="JEE1006" s="45"/>
      <c r="JEF1006" s="45"/>
      <c r="JEG1006" s="45"/>
      <c r="JEH1006" s="45"/>
      <c r="JEI1006" s="45"/>
      <c r="JEJ1006" s="45"/>
      <c r="JEK1006" s="45"/>
      <c r="JEL1006" s="45"/>
      <c r="JEM1006" s="45"/>
      <c r="JEN1006" s="45"/>
      <c r="JEO1006" s="45"/>
      <c r="JEP1006" s="45"/>
      <c r="JEQ1006" s="45"/>
      <c r="JER1006" s="45"/>
      <c r="JES1006" s="45"/>
      <c r="JET1006" s="45"/>
      <c r="JEU1006" s="45"/>
      <c r="JEV1006" s="45"/>
      <c r="JEW1006" s="45"/>
      <c r="JEX1006" s="45"/>
      <c r="JEY1006" s="45"/>
      <c r="JEZ1006" s="45"/>
      <c r="JFA1006" s="45"/>
      <c r="JFB1006" s="45"/>
      <c r="JFC1006" s="45"/>
      <c r="JFD1006" s="45"/>
      <c r="JFE1006" s="45"/>
      <c r="JFF1006" s="45"/>
      <c r="JFG1006" s="45"/>
      <c r="JFH1006" s="45"/>
      <c r="JFI1006" s="45"/>
      <c r="JFJ1006" s="45"/>
      <c r="JFK1006" s="45"/>
      <c r="JFL1006" s="45"/>
      <c r="JFM1006" s="45"/>
      <c r="JFN1006" s="45"/>
      <c r="JFO1006" s="45"/>
      <c r="JFP1006" s="45"/>
      <c r="JFQ1006" s="45"/>
      <c r="JFR1006" s="45"/>
      <c r="JFS1006" s="45"/>
      <c r="JFT1006" s="45"/>
      <c r="JFU1006" s="45"/>
      <c r="JFV1006" s="45"/>
      <c r="JFW1006" s="45"/>
      <c r="JFX1006" s="45"/>
      <c r="JFY1006" s="45"/>
      <c r="JFZ1006" s="45"/>
      <c r="JGA1006" s="45"/>
      <c r="JGB1006" s="45"/>
      <c r="JGC1006" s="45"/>
      <c r="JGD1006" s="45"/>
      <c r="JGE1006" s="45"/>
      <c r="JGF1006" s="45"/>
      <c r="JGG1006" s="45"/>
      <c r="JGH1006" s="45"/>
      <c r="JGI1006" s="45"/>
      <c r="JGJ1006" s="45"/>
      <c r="JGK1006" s="45"/>
      <c r="JGL1006" s="45"/>
      <c r="JGM1006" s="45"/>
      <c r="JGN1006" s="45"/>
      <c r="JGO1006" s="45"/>
      <c r="JGP1006" s="45"/>
      <c r="JGQ1006" s="45"/>
      <c r="JGR1006" s="45"/>
      <c r="JGS1006" s="45"/>
      <c r="JGT1006" s="45"/>
      <c r="JGU1006" s="45"/>
      <c r="JGV1006" s="45"/>
      <c r="JGW1006" s="45"/>
      <c r="JGX1006" s="45"/>
      <c r="JGY1006" s="45"/>
      <c r="JGZ1006" s="45"/>
      <c r="JHA1006" s="45"/>
      <c r="JHB1006" s="45"/>
      <c r="JHC1006" s="45"/>
      <c r="JHD1006" s="45"/>
      <c r="JHE1006" s="45"/>
      <c r="JHF1006" s="45"/>
      <c r="JHG1006" s="45"/>
      <c r="JHH1006" s="45"/>
      <c r="JHI1006" s="45"/>
      <c r="JHJ1006" s="45"/>
      <c r="JHK1006" s="45"/>
      <c r="JHL1006" s="45"/>
      <c r="JHM1006" s="45"/>
      <c r="JHN1006" s="45"/>
      <c r="JHO1006" s="45"/>
      <c r="JHP1006" s="45"/>
      <c r="JHQ1006" s="45"/>
      <c r="JHR1006" s="45"/>
      <c r="JHS1006" s="45"/>
      <c r="JHT1006" s="45"/>
      <c r="JHU1006" s="45"/>
      <c r="JHV1006" s="45"/>
      <c r="JHW1006" s="45"/>
      <c r="JHX1006" s="45"/>
      <c r="JHY1006" s="45"/>
      <c r="JHZ1006" s="45"/>
      <c r="JIA1006" s="45"/>
      <c r="JIB1006" s="45"/>
      <c r="JIC1006" s="45"/>
      <c r="JID1006" s="45"/>
      <c r="JIE1006" s="45"/>
      <c r="JIF1006" s="45"/>
      <c r="JIG1006" s="45"/>
      <c r="JIH1006" s="45"/>
      <c r="JII1006" s="45"/>
      <c r="JIJ1006" s="45"/>
      <c r="JIK1006" s="45"/>
      <c r="JIL1006" s="45"/>
      <c r="JIM1006" s="45"/>
      <c r="JIN1006" s="45"/>
      <c r="JIO1006" s="45"/>
      <c r="JIP1006" s="45"/>
      <c r="JIQ1006" s="45"/>
      <c r="JIR1006" s="45"/>
      <c r="JIS1006" s="45"/>
      <c r="JIT1006" s="45"/>
      <c r="JIU1006" s="45"/>
      <c r="JIV1006" s="45"/>
      <c r="JIW1006" s="45"/>
      <c r="JIX1006" s="45"/>
      <c r="JIY1006" s="45"/>
      <c r="JIZ1006" s="45"/>
      <c r="JJA1006" s="45"/>
      <c r="JJB1006" s="45"/>
      <c r="JJC1006" s="45"/>
      <c r="JJD1006" s="45"/>
      <c r="JJE1006" s="45"/>
      <c r="JJF1006" s="45"/>
      <c r="JJG1006" s="45"/>
      <c r="JJH1006" s="45"/>
      <c r="JJI1006" s="45"/>
      <c r="JJJ1006" s="45"/>
      <c r="JJK1006" s="45"/>
      <c r="JJL1006" s="45"/>
      <c r="JJM1006" s="45"/>
      <c r="JJN1006" s="45"/>
      <c r="JJO1006" s="45"/>
      <c r="JJP1006" s="45"/>
      <c r="JJQ1006" s="45"/>
      <c r="JJR1006" s="45"/>
      <c r="JJS1006" s="45"/>
      <c r="JJT1006" s="45"/>
      <c r="JJU1006" s="45"/>
      <c r="JJV1006" s="45"/>
      <c r="JJW1006" s="45"/>
      <c r="JJX1006" s="45"/>
      <c r="JJY1006" s="45"/>
      <c r="JJZ1006" s="45"/>
      <c r="JKA1006" s="45"/>
      <c r="JKB1006" s="45"/>
      <c r="JKC1006" s="45"/>
      <c r="JKD1006" s="45"/>
      <c r="JKE1006" s="45"/>
      <c r="JKF1006" s="45"/>
      <c r="JKG1006" s="45"/>
      <c r="JKH1006" s="45"/>
      <c r="JKI1006" s="45"/>
      <c r="JKJ1006" s="45"/>
      <c r="JKK1006" s="45"/>
      <c r="JKL1006" s="45"/>
      <c r="JKM1006" s="45"/>
      <c r="JKN1006" s="45"/>
      <c r="JKO1006" s="45"/>
      <c r="JKP1006" s="45"/>
      <c r="JKQ1006" s="45"/>
      <c r="JKR1006" s="45"/>
      <c r="JKS1006" s="45"/>
      <c r="JKT1006" s="45"/>
      <c r="JKU1006" s="45"/>
      <c r="JKV1006" s="45"/>
      <c r="JKW1006" s="45"/>
      <c r="JKX1006" s="45"/>
      <c r="JKY1006" s="45"/>
      <c r="JKZ1006" s="45"/>
      <c r="JLA1006" s="45"/>
      <c r="JLB1006" s="45"/>
      <c r="JLC1006" s="45"/>
      <c r="JLD1006" s="45"/>
      <c r="JLE1006" s="45"/>
      <c r="JLF1006" s="45"/>
      <c r="JLG1006" s="45"/>
      <c r="JLH1006" s="45"/>
      <c r="JLI1006" s="45"/>
      <c r="JLJ1006" s="45"/>
      <c r="JLK1006" s="45"/>
      <c r="JLL1006" s="45"/>
      <c r="JLM1006" s="45"/>
      <c r="JLN1006" s="45"/>
      <c r="JLO1006" s="45"/>
      <c r="JLP1006" s="45"/>
      <c r="JLQ1006" s="45"/>
      <c r="JLR1006" s="45"/>
      <c r="JLS1006" s="45"/>
      <c r="JLT1006" s="45"/>
      <c r="JLU1006" s="45"/>
      <c r="JLV1006" s="45"/>
      <c r="JLW1006" s="45"/>
      <c r="JLX1006" s="45"/>
      <c r="JLY1006" s="45"/>
      <c r="JLZ1006" s="45"/>
      <c r="JMA1006" s="45"/>
      <c r="JMB1006" s="45"/>
      <c r="JMC1006" s="45"/>
      <c r="JMD1006" s="45"/>
      <c r="JME1006" s="45"/>
      <c r="JMF1006" s="45"/>
      <c r="JMG1006" s="45"/>
      <c r="JMH1006" s="45"/>
      <c r="JMI1006" s="45"/>
      <c r="JMJ1006" s="45"/>
      <c r="JMK1006" s="45"/>
      <c r="JML1006" s="45"/>
      <c r="JMM1006" s="45"/>
      <c r="JMN1006" s="45"/>
      <c r="JMO1006" s="45"/>
      <c r="JMP1006" s="45"/>
      <c r="JMQ1006" s="45"/>
      <c r="JMR1006" s="45"/>
      <c r="JMS1006" s="45"/>
      <c r="JMT1006" s="45"/>
      <c r="JMU1006" s="45"/>
      <c r="JMV1006" s="45"/>
      <c r="JMW1006" s="45"/>
      <c r="JMX1006" s="45"/>
      <c r="JMY1006" s="45"/>
      <c r="JMZ1006" s="45"/>
      <c r="JNA1006" s="45"/>
      <c r="JNB1006" s="45"/>
      <c r="JNC1006" s="45"/>
      <c r="JND1006" s="45"/>
      <c r="JNE1006" s="45"/>
      <c r="JNF1006" s="45"/>
      <c r="JNG1006" s="45"/>
      <c r="JNH1006" s="45"/>
      <c r="JNI1006" s="45"/>
      <c r="JNJ1006" s="45"/>
      <c r="JNK1006" s="45"/>
      <c r="JNL1006" s="45"/>
      <c r="JNM1006" s="45"/>
      <c r="JNN1006" s="45"/>
      <c r="JNO1006" s="45"/>
      <c r="JNP1006" s="45"/>
      <c r="JNQ1006" s="45"/>
      <c r="JNR1006" s="45"/>
      <c r="JNS1006" s="45"/>
      <c r="JNT1006" s="45"/>
      <c r="JNU1006" s="45"/>
      <c r="JNV1006" s="45"/>
      <c r="JNW1006" s="45"/>
      <c r="JNX1006" s="45"/>
      <c r="JNY1006" s="45"/>
      <c r="JNZ1006" s="45"/>
      <c r="JOA1006" s="45"/>
      <c r="JOB1006" s="45"/>
      <c r="JOC1006" s="45"/>
      <c r="JOD1006" s="45"/>
      <c r="JOE1006" s="45"/>
      <c r="JOF1006" s="45"/>
      <c r="JOG1006" s="45"/>
      <c r="JOH1006" s="45"/>
      <c r="JOI1006" s="45"/>
      <c r="JOJ1006" s="45"/>
      <c r="JOK1006" s="45"/>
      <c r="JOL1006" s="45"/>
      <c r="JOM1006" s="45"/>
      <c r="JON1006" s="45"/>
      <c r="JOO1006" s="45"/>
      <c r="JOP1006" s="45"/>
      <c r="JOQ1006" s="45"/>
      <c r="JOR1006" s="45"/>
      <c r="JOS1006" s="45"/>
      <c r="JOT1006" s="45"/>
      <c r="JOU1006" s="45"/>
      <c r="JOV1006" s="45"/>
      <c r="JOW1006" s="45"/>
      <c r="JOX1006" s="45"/>
      <c r="JOY1006" s="45"/>
      <c r="JOZ1006" s="45"/>
      <c r="JPA1006" s="45"/>
      <c r="JPB1006" s="45"/>
      <c r="JPC1006" s="45"/>
      <c r="JPD1006" s="45"/>
      <c r="JPE1006" s="45"/>
      <c r="JPF1006" s="45"/>
      <c r="JPG1006" s="45"/>
      <c r="JPH1006" s="45"/>
      <c r="JPI1006" s="45"/>
      <c r="JPJ1006" s="45"/>
      <c r="JPK1006" s="45"/>
      <c r="JPL1006" s="45"/>
      <c r="JPM1006" s="45"/>
      <c r="JPN1006" s="45"/>
      <c r="JPO1006" s="45"/>
      <c r="JPP1006" s="45"/>
      <c r="JPQ1006" s="45"/>
      <c r="JPR1006" s="45"/>
      <c r="JPS1006" s="45"/>
      <c r="JPT1006" s="45"/>
      <c r="JPU1006" s="45"/>
      <c r="JPV1006" s="45"/>
      <c r="JPW1006" s="45"/>
      <c r="JPX1006" s="45"/>
      <c r="JPY1006" s="45"/>
      <c r="JPZ1006" s="45"/>
      <c r="JQA1006" s="45"/>
      <c r="JQB1006" s="45"/>
      <c r="JQC1006" s="45"/>
      <c r="JQD1006" s="45"/>
      <c r="JQE1006" s="45"/>
      <c r="JQF1006" s="45"/>
      <c r="JQG1006" s="45"/>
      <c r="JQH1006" s="45"/>
      <c r="JQI1006" s="45"/>
      <c r="JQJ1006" s="45"/>
      <c r="JQK1006" s="45"/>
      <c r="JQL1006" s="45"/>
      <c r="JQM1006" s="45"/>
      <c r="JQN1006" s="45"/>
      <c r="JQO1006" s="45"/>
      <c r="JQP1006" s="45"/>
      <c r="JQQ1006" s="45"/>
      <c r="JQR1006" s="45"/>
      <c r="JQS1006" s="45"/>
      <c r="JQT1006" s="45"/>
      <c r="JQU1006" s="45"/>
      <c r="JQV1006" s="45"/>
      <c r="JQW1006" s="45"/>
      <c r="JQX1006" s="45"/>
      <c r="JQY1006" s="45"/>
      <c r="JQZ1006" s="45"/>
      <c r="JRA1006" s="45"/>
      <c r="JRB1006" s="45"/>
      <c r="JRC1006" s="45"/>
      <c r="JRD1006" s="45"/>
      <c r="JRE1006" s="45"/>
      <c r="JRF1006" s="45"/>
      <c r="JRG1006" s="45"/>
      <c r="JRH1006" s="45"/>
      <c r="JRI1006" s="45"/>
      <c r="JRJ1006" s="45"/>
      <c r="JRK1006" s="45"/>
      <c r="JRL1006" s="45"/>
      <c r="JRM1006" s="45"/>
      <c r="JRN1006" s="45"/>
      <c r="JRO1006" s="45"/>
      <c r="JRP1006" s="45"/>
      <c r="JRQ1006" s="45"/>
      <c r="JRR1006" s="45"/>
      <c r="JRS1006" s="45"/>
      <c r="JRT1006" s="45"/>
      <c r="JRU1006" s="45"/>
      <c r="JRV1006" s="45"/>
      <c r="JRW1006" s="45"/>
      <c r="JRX1006" s="45"/>
      <c r="JRY1006" s="45"/>
      <c r="JRZ1006" s="45"/>
      <c r="JSA1006" s="45"/>
      <c r="JSB1006" s="45"/>
      <c r="JSC1006" s="45"/>
      <c r="JSD1006" s="45"/>
      <c r="JSE1006" s="45"/>
      <c r="JSF1006" s="45"/>
      <c r="JSG1006" s="45"/>
      <c r="JSH1006" s="45"/>
      <c r="JSI1006" s="45"/>
      <c r="JSJ1006" s="45"/>
      <c r="JSK1006" s="45"/>
      <c r="JSL1006" s="45"/>
      <c r="JSM1006" s="45"/>
      <c r="JSN1006" s="45"/>
      <c r="JSO1006" s="45"/>
      <c r="JSP1006" s="45"/>
      <c r="JSQ1006" s="45"/>
      <c r="JSR1006" s="45"/>
      <c r="JSS1006" s="45"/>
      <c r="JST1006" s="45"/>
      <c r="JSU1006" s="45"/>
      <c r="JSV1006" s="45"/>
      <c r="JSW1006" s="45"/>
      <c r="JSX1006" s="45"/>
      <c r="JSY1006" s="45"/>
      <c r="JSZ1006" s="45"/>
      <c r="JTA1006" s="45"/>
      <c r="JTB1006" s="45"/>
      <c r="JTC1006" s="45"/>
      <c r="JTD1006" s="45"/>
      <c r="JTE1006" s="45"/>
      <c r="JTF1006" s="45"/>
      <c r="JTG1006" s="45"/>
      <c r="JTH1006" s="45"/>
      <c r="JTI1006" s="45"/>
      <c r="JTJ1006" s="45"/>
      <c r="JTK1006" s="45"/>
      <c r="JTL1006" s="45"/>
      <c r="JTM1006" s="45"/>
      <c r="JTN1006" s="45"/>
      <c r="JTO1006" s="45"/>
      <c r="JTP1006" s="45"/>
      <c r="JTQ1006" s="45"/>
      <c r="JTR1006" s="45"/>
      <c r="JTS1006" s="45"/>
      <c r="JTT1006" s="45"/>
      <c r="JTU1006" s="45"/>
      <c r="JTV1006" s="45"/>
      <c r="JTW1006" s="45"/>
      <c r="JTX1006" s="45"/>
      <c r="JTY1006" s="45"/>
      <c r="JTZ1006" s="45"/>
      <c r="JUA1006" s="45"/>
      <c r="JUB1006" s="45"/>
      <c r="JUC1006" s="45"/>
      <c r="JUD1006" s="45"/>
      <c r="JUE1006" s="45"/>
      <c r="JUF1006" s="45"/>
      <c r="JUG1006" s="45"/>
      <c r="JUH1006" s="45"/>
      <c r="JUI1006" s="45"/>
      <c r="JUJ1006" s="45"/>
      <c r="JUK1006" s="45"/>
      <c r="JUL1006" s="45"/>
      <c r="JUM1006" s="45"/>
      <c r="JUN1006" s="45"/>
      <c r="JUO1006" s="45"/>
      <c r="JUP1006" s="45"/>
      <c r="JUQ1006" s="45"/>
      <c r="JUR1006" s="45"/>
      <c r="JUS1006" s="45"/>
      <c r="JUT1006" s="45"/>
      <c r="JUU1006" s="45"/>
      <c r="JUV1006" s="45"/>
      <c r="JUW1006" s="45"/>
      <c r="JUX1006" s="45"/>
      <c r="JUY1006" s="45"/>
      <c r="JUZ1006" s="45"/>
      <c r="JVA1006" s="45"/>
      <c r="JVB1006" s="45"/>
      <c r="JVC1006" s="45"/>
      <c r="JVD1006" s="45"/>
      <c r="JVE1006" s="45"/>
      <c r="JVF1006" s="45"/>
      <c r="JVG1006" s="45"/>
      <c r="JVH1006" s="45"/>
      <c r="JVI1006" s="45"/>
      <c r="JVJ1006" s="45"/>
      <c r="JVK1006" s="45"/>
      <c r="JVL1006" s="45"/>
      <c r="JVM1006" s="45"/>
      <c r="JVN1006" s="45"/>
      <c r="JVO1006" s="45"/>
      <c r="JVP1006" s="45"/>
      <c r="JVQ1006" s="45"/>
      <c r="JVR1006" s="45"/>
      <c r="JVS1006" s="45"/>
      <c r="JVT1006" s="45"/>
      <c r="JVU1006" s="45"/>
      <c r="JVV1006" s="45"/>
      <c r="JVW1006" s="45"/>
      <c r="JVX1006" s="45"/>
      <c r="JVY1006" s="45"/>
      <c r="JVZ1006" s="45"/>
      <c r="JWA1006" s="45"/>
      <c r="JWB1006" s="45"/>
      <c r="JWC1006" s="45"/>
      <c r="JWD1006" s="45"/>
      <c r="JWE1006" s="45"/>
      <c r="JWF1006" s="45"/>
      <c r="JWG1006" s="45"/>
      <c r="JWH1006" s="45"/>
      <c r="JWI1006" s="45"/>
      <c r="JWJ1006" s="45"/>
      <c r="JWK1006" s="45"/>
      <c r="JWL1006" s="45"/>
      <c r="JWM1006" s="45"/>
      <c r="JWN1006" s="45"/>
      <c r="JWO1006" s="45"/>
      <c r="JWP1006" s="45"/>
      <c r="JWQ1006" s="45"/>
      <c r="JWR1006" s="45"/>
      <c r="JWS1006" s="45"/>
      <c r="JWT1006" s="45"/>
      <c r="JWU1006" s="45"/>
      <c r="JWV1006" s="45"/>
      <c r="JWW1006" s="45"/>
      <c r="JWX1006" s="45"/>
      <c r="JWY1006" s="45"/>
      <c r="JWZ1006" s="45"/>
      <c r="JXA1006" s="45"/>
      <c r="JXB1006" s="45"/>
      <c r="JXC1006" s="45"/>
      <c r="JXD1006" s="45"/>
      <c r="JXE1006" s="45"/>
      <c r="JXF1006" s="45"/>
      <c r="JXG1006" s="45"/>
      <c r="JXH1006" s="45"/>
      <c r="JXI1006" s="45"/>
      <c r="JXJ1006" s="45"/>
      <c r="JXK1006" s="45"/>
      <c r="JXL1006" s="45"/>
      <c r="JXM1006" s="45"/>
      <c r="JXN1006" s="45"/>
      <c r="JXO1006" s="45"/>
      <c r="JXP1006" s="45"/>
      <c r="JXQ1006" s="45"/>
      <c r="JXR1006" s="45"/>
      <c r="JXS1006" s="45"/>
      <c r="JXT1006" s="45"/>
      <c r="JXU1006" s="45"/>
      <c r="JXV1006" s="45"/>
      <c r="JXW1006" s="45"/>
      <c r="JXX1006" s="45"/>
      <c r="JXY1006" s="45"/>
      <c r="JXZ1006" s="45"/>
      <c r="JYA1006" s="45"/>
      <c r="JYB1006" s="45"/>
      <c r="JYC1006" s="45"/>
      <c r="JYD1006" s="45"/>
      <c r="JYE1006" s="45"/>
      <c r="JYF1006" s="45"/>
      <c r="JYG1006" s="45"/>
      <c r="JYH1006" s="45"/>
      <c r="JYI1006" s="45"/>
      <c r="JYJ1006" s="45"/>
      <c r="JYK1006" s="45"/>
      <c r="JYL1006" s="45"/>
      <c r="JYM1006" s="45"/>
      <c r="JYN1006" s="45"/>
      <c r="JYO1006" s="45"/>
      <c r="JYP1006" s="45"/>
      <c r="JYQ1006" s="45"/>
      <c r="JYR1006" s="45"/>
      <c r="JYS1006" s="45"/>
      <c r="JYT1006" s="45"/>
      <c r="JYU1006" s="45"/>
      <c r="JYV1006" s="45"/>
      <c r="JYW1006" s="45"/>
      <c r="JYX1006" s="45"/>
      <c r="JYY1006" s="45"/>
      <c r="JYZ1006" s="45"/>
      <c r="JZA1006" s="45"/>
      <c r="JZB1006" s="45"/>
      <c r="JZC1006" s="45"/>
      <c r="JZD1006" s="45"/>
      <c r="JZE1006" s="45"/>
      <c r="JZF1006" s="45"/>
      <c r="JZG1006" s="45"/>
      <c r="JZH1006" s="45"/>
      <c r="JZI1006" s="45"/>
      <c r="JZJ1006" s="45"/>
      <c r="JZK1006" s="45"/>
      <c r="JZL1006" s="45"/>
      <c r="JZM1006" s="45"/>
      <c r="JZN1006" s="45"/>
      <c r="JZO1006" s="45"/>
      <c r="JZP1006" s="45"/>
      <c r="JZQ1006" s="45"/>
      <c r="JZR1006" s="45"/>
      <c r="JZS1006" s="45"/>
      <c r="JZT1006" s="45"/>
      <c r="JZU1006" s="45"/>
      <c r="JZV1006" s="45"/>
      <c r="JZW1006" s="45"/>
      <c r="JZX1006" s="45"/>
      <c r="JZY1006" s="45"/>
      <c r="JZZ1006" s="45"/>
      <c r="KAA1006" s="45"/>
      <c r="KAB1006" s="45"/>
      <c r="KAC1006" s="45"/>
      <c r="KAD1006" s="45"/>
      <c r="KAE1006" s="45"/>
      <c r="KAF1006" s="45"/>
      <c r="KAG1006" s="45"/>
      <c r="KAH1006" s="45"/>
      <c r="KAI1006" s="45"/>
      <c r="KAJ1006" s="45"/>
      <c r="KAK1006" s="45"/>
      <c r="KAL1006" s="45"/>
      <c r="KAM1006" s="45"/>
      <c r="KAN1006" s="45"/>
      <c r="KAO1006" s="45"/>
      <c r="KAP1006" s="45"/>
      <c r="KAQ1006" s="45"/>
      <c r="KAR1006" s="45"/>
      <c r="KAS1006" s="45"/>
      <c r="KAT1006" s="45"/>
      <c r="KAU1006" s="45"/>
      <c r="KAV1006" s="45"/>
      <c r="KAW1006" s="45"/>
      <c r="KAX1006" s="45"/>
      <c r="KAY1006" s="45"/>
      <c r="KAZ1006" s="45"/>
      <c r="KBA1006" s="45"/>
      <c r="KBB1006" s="45"/>
      <c r="KBC1006" s="45"/>
      <c r="KBD1006" s="45"/>
      <c r="KBE1006" s="45"/>
      <c r="KBF1006" s="45"/>
      <c r="KBG1006" s="45"/>
      <c r="KBH1006" s="45"/>
      <c r="KBI1006" s="45"/>
      <c r="KBJ1006" s="45"/>
      <c r="KBK1006" s="45"/>
      <c r="KBL1006" s="45"/>
      <c r="KBM1006" s="45"/>
      <c r="KBN1006" s="45"/>
      <c r="KBO1006" s="45"/>
      <c r="KBP1006" s="45"/>
      <c r="KBQ1006" s="45"/>
      <c r="KBR1006" s="45"/>
      <c r="KBS1006" s="45"/>
      <c r="KBT1006" s="45"/>
      <c r="KBU1006" s="45"/>
      <c r="KBV1006" s="45"/>
      <c r="KBW1006" s="45"/>
      <c r="KBX1006" s="45"/>
      <c r="KBY1006" s="45"/>
      <c r="KBZ1006" s="45"/>
      <c r="KCA1006" s="45"/>
      <c r="KCB1006" s="45"/>
      <c r="KCC1006" s="45"/>
      <c r="KCD1006" s="45"/>
      <c r="KCE1006" s="45"/>
      <c r="KCF1006" s="45"/>
      <c r="KCG1006" s="45"/>
      <c r="KCH1006" s="45"/>
      <c r="KCI1006" s="45"/>
      <c r="KCJ1006" s="45"/>
      <c r="KCK1006" s="45"/>
      <c r="KCL1006" s="45"/>
      <c r="KCM1006" s="45"/>
      <c r="KCN1006" s="45"/>
      <c r="KCO1006" s="45"/>
      <c r="KCP1006" s="45"/>
      <c r="KCQ1006" s="45"/>
      <c r="KCR1006" s="45"/>
      <c r="KCS1006" s="45"/>
      <c r="KCT1006" s="45"/>
      <c r="KCU1006" s="45"/>
      <c r="KCV1006" s="45"/>
      <c r="KCW1006" s="45"/>
      <c r="KCX1006" s="45"/>
      <c r="KCY1006" s="45"/>
      <c r="KCZ1006" s="45"/>
      <c r="KDA1006" s="45"/>
      <c r="KDB1006" s="45"/>
      <c r="KDC1006" s="45"/>
      <c r="KDD1006" s="45"/>
      <c r="KDE1006" s="45"/>
      <c r="KDF1006" s="45"/>
      <c r="KDG1006" s="45"/>
      <c r="KDH1006" s="45"/>
      <c r="KDI1006" s="45"/>
      <c r="KDJ1006" s="45"/>
      <c r="KDK1006" s="45"/>
      <c r="KDL1006" s="45"/>
      <c r="KDM1006" s="45"/>
      <c r="KDN1006" s="45"/>
      <c r="KDO1006" s="45"/>
      <c r="KDP1006" s="45"/>
      <c r="KDQ1006" s="45"/>
      <c r="KDR1006" s="45"/>
      <c r="KDS1006" s="45"/>
      <c r="KDT1006" s="45"/>
      <c r="KDU1006" s="45"/>
      <c r="KDV1006" s="45"/>
      <c r="KDW1006" s="45"/>
      <c r="KDX1006" s="45"/>
      <c r="KDY1006" s="45"/>
      <c r="KDZ1006" s="45"/>
      <c r="KEA1006" s="45"/>
      <c r="KEB1006" s="45"/>
      <c r="KEC1006" s="45"/>
      <c r="KED1006" s="45"/>
      <c r="KEE1006" s="45"/>
      <c r="KEF1006" s="45"/>
      <c r="KEG1006" s="45"/>
      <c r="KEH1006" s="45"/>
      <c r="KEI1006" s="45"/>
      <c r="KEJ1006" s="45"/>
      <c r="KEK1006" s="45"/>
      <c r="KEL1006" s="45"/>
      <c r="KEM1006" s="45"/>
      <c r="KEN1006" s="45"/>
      <c r="KEO1006" s="45"/>
      <c r="KEP1006" s="45"/>
      <c r="KEQ1006" s="45"/>
      <c r="KER1006" s="45"/>
      <c r="KES1006" s="45"/>
      <c r="KET1006" s="45"/>
      <c r="KEU1006" s="45"/>
      <c r="KEV1006" s="45"/>
      <c r="KEW1006" s="45"/>
      <c r="KEX1006" s="45"/>
      <c r="KEY1006" s="45"/>
      <c r="KEZ1006" s="45"/>
      <c r="KFA1006" s="45"/>
      <c r="KFB1006" s="45"/>
      <c r="KFC1006" s="45"/>
      <c r="KFD1006" s="45"/>
      <c r="KFE1006" s="45"/>
      <c r="KFF1006" s="45"/>
      <c r="KFG1006" s="45"/>
      <c r="KFH1006" s="45"/>
      <c r="KFI1006" s="45"/>
      <c r="KFJ1006" s="45"/>
      <c r="KFK1006" s="45"/>
      <c r="KFL1006" s="45"/>
      <c r="KFM1006" s="45"/>
      <c r="KFN1006" s="45"/>
      <c r="KFO1006" s="45"/>
      <c r="KFP1006" s="45"/>
      <c r="KFQ1006" s="45"/>
      <c r="KFR1006" s="45"/>
      <c r="KFS1006" s="45"/>
      <c r="KFT1006" s="45"/>
      <c r="KFU1006" s="45"/>
      <c r="KFV1006" s="45"/>
      <c r="KFW1006" s="45"/>
      <c r="KFX1006" s="45"/>
      <c r="KFY1006" s="45"/>
      <c r="KFZ1006" s="45"/>
      <c r="KGA1006" s="45"/>
      <c r="KGB1006" s="45"/>
      <c r="KGC1006" s="45"/>
      <c r="KGD1006" s="45"/>
      <c r="KGE1006" s="45"/>
      <c r="KGF1006" s="45"/>
      <c r="KGG1006" s="45"/>
      <c r="KGH1006" s="45"/>
      <c r="KGI1006" s="45"/>
      <c r="KGJ1006" s="45"/>
      <c r="KGK1006" s="45"/>
      <c r="KGL1006" s="45"/>
      <c r="KGM1006" s="45"/>
      <c r="KGN1006" s="45"/>
      <c r="KGO1006" s="45"/>
      <c r="KGP1006" s="45"/>
      <c r="KGQ1006" s="45"/>
      <c r="KGR1006" s="45"/>
      <c r="KGS1006" s="45"/>
      <c r="KGT1006" s="45"/>
      <c r="KGU1006" s="45"/>
      <c r="KGV1006" s="45"/>
      <c r="KGW1006" s="45"/>
      <c r="KGX1006" s="45"/>
      <c r="KGY1006" s="45"/>
      <c r="KGZ1006" s="45"/>
      <c r="KHA1006" s="45"/>
      <c r="KHB1006" s="45"/>
      <c r="KHC1006" s="45"/>
      <c r="KHD1006" s="45"/>
      <c r="KHE1006" s="45"/>
      <c r="KHF1006" s="45"/>
      <c r="KHG1006" s="45"/>
      <c r="KHH1006" s="45"/>
      <c r="KHI1006" s="45"/>
      <c r="KHJ1006" s="45"/>
      <c r="KHK1006" s="45"/>
      <c r="KHL1006" s="45"/>
      <c r="KHM1006" s="45"/>
      <c r="KHN1006" s="45"/>
      <c r="KHO1006" s="45"/>
      <c r="KHP1006" s="45"/>
      <c r="KHQ1006" s="45"/>
      <c r="KHR1006" s="45"/>
      <c r="KHS1006" s="45"/>
      <c r="KHT1006" s="45"/>
      <c r="KHU1006" s="45"/>
      <c r="KHV1006" s="45"/>
      <c r="KHW1006" s="45"/>
      <c r="KHX1006" s="45"/>
      <c r="KHY1006" s="45"/>
      <c r="KHZ1006" s="45"/>
      <c r="KIA1006" s="45"/>
      <c r="KIB1006" s="45"/>
      <c r="KIC1006" s="45"/>
      <c r="KID1006" s="45"/>
      <c r="KIE1006" s="45"/>
      <c r="KIF1006" s="45"/>
      <c r="KIG1006" s="45"/>
      <c r="KIH1006" s="45"/>
      <c r="KII1006" s="45"/>
      <c r="KIJ1006" s="45"/>
      <c r="KIK1006" s="45"/>
      <c r="KIL1006" s="45"/>
      <c r="KIM1006" s="45"/>
      <c r="KIN1006" s="45"/>
      <c r="KIO1006" s="45"/>
      <c r="KIP1006" s="45"/>
      <c r="KIQ1006" s="45"/>
      <c r="KIR1006" s="45"/>
      <c r="KIS1006" s="45"/>
      <c r="KIT1006" s="45"/>
      <c r="KIU1006" s="45"/>
      <c r="KIV1006" s="45"/>
      <c r="KIW1006" s="45"/>
      <c r="KIX1006" s="45"/>
      <c r="KIY1006" s="45"/>
      <c r="KIZ1006" s="45"/>
      <c r="KJA1006" s="45"/>
      <c r="KJB1006" s="45"/>
      <c r="KJC1006" s="45"/>
      <c r="KJD1006" s="45"/>
      <c r="KJE1006" s="45"/>
      <c r="KJF1006" s="45"/>
      <c r="KJG1006" s="45"/>
      <c r="KJH1006" s="45"/>
      <c r="KJI1006" s="45"/>
      <c r="KJJ1006" s="45"/>
      <c r="KJK1006" s="45"/>
      <c r="KJL1006" s="45"/>
      <c r="KJM1006" s="45"/>
      <c r="KJN1006" s="45"/>
      <c r="KJO1006" s="45"/>
      <c r="KJP1006" s="45"/>
      <c r="KJQ1006" s="45"/>
      <c r="KJR1006" s="45"/>
      <c r="KJS1006" s="45"/>
      <c r="KJT1006" s="45"/>
      <c r="KJU1006" s="45"/>
      <c r="KJV1006" s="45"/>
      <c r="KJW1006" s="45"/>
      <c r="KJX1006" s="45"/>
      <c r="KJY1006" s="45"/>
      <c r="KJZ1006" s="45"/>
      <c r="KKA1006" s="45"/>
      <c r="KKB1006" s="45"/>
      <c r="KKC1006" s="45"/>
      <c r="KKD1006" s="45"/>
      <c r="KKE1006" s="45"/>
      <c r="KKF1006" s="45"/>
      <c r="KKG1006" s="45"/>
      <c r="KKH1006" s="45"/>
      <c r="KKI1006" s="45"/>
      <c r="KKJ1006" s="45"/>
      <c r="KKK1006" s="45"/>
      <c r="KKL1006" s="45"/>
      <c r="KKM1006" s="45"/>
      <c r="KKN1006" s="45"/>
      <c r="KKO1006" s="45"/>
      <c r="KKP1006" s="45"/>
      <c r="KKQ1006" s="45"/>
      <c r="KKR1006" s="45"/>
      <c r="KKS1006" s="45"/>
      <c r="KKT1006" s="45"/>
      <c r="KKU1006" s="45"/>
      <c r="KKV1006" s="45"/>
      <c r="KKW1006" s="45"/>
      <c r="KKX1006" s="45"/>
      <c r="KKY1006" s="45"/>
      <c r="KKZ1006" s="45"/>
      <c r="KLA1006" s="45"/>
      <c r="KLB1006" s="45"/>
      <c r="KLC1006" s="45"/>
      <c r="KLD1006" s="45"/>
      <c r="KLE1006" s="45"/>
      <c r="KLF1006" s="45"/>
      <c r="KLG1006" s="45"/>
      <c r="KLH1006" s="45"/>
      <c r="KLI1006" s="45"/>
      <c r="KLJ1006" s="45"/>
      <c r="KLK1006" s="45"/>
      <c r="KLL1006" s="45"/>
      <c r="KLM1006" s="45"/>
      <c r="KLN1006" s="45"/>
      <c r="KLO1006" s="45"/>
      <c r="KLP1006" s="45"/>
      <c r="KLQ1006" s="45"/>
      <c r="KLR1006" s="45"/>
      <c r="KLS1006" s="45"/>
      <c r="KLT1006" s="45"/>
      <c r="KLU1006" s="45"/>
      <c r="KLV1006" s="45"/>
      <c r="KLW1006" s="45"/>
      <c r="KLX1006" s="45"/>
      <c r="KLY1006" s="45"/>
      <c r="KLZ1006" s="45"/>
      <c r="KMA1006" s="45"/>
      <c r="KMB1006" s="45"/>
      <c r="KMC1006" s="45"/>
      <c r="KMD1006" s="45"/>
      <c r="KME1006" s="45"/>
      <c r="KMF1006" s="45"/>
      <c r="KMG1006" s="45"/>
      <c r="KMH1006" s="45"/>
      <c r="KMI1006" s="45"/>
      <c r="KMJ1006" s="45"/>
      <c r="KMK1006" s="45"/>
      <c r="KML1006" s="45"/>
      <c r="KMM1006" s="45"/>
      <c r="KMN1006" s="45"/>
      <c r="KMO1006" s="45"/>
      <c r="KMP1006" s="45"/>
      <c r="KMQ1006" s="45"/>
      <c r="KMR1006" s="45"/>
      <c r="KMS1006" s="45"/>
      <c r="KMT1006" s="45"/>
      <c r="KMU1006" s="45"/>
      <c r="KMV1006" s="45"/>
      <c r="KMW1006" s="45"/>
      <c r="KMX1006" s="45"/>
      <c r="KMY1006" s="45"/>
      <c r="KMZ1006" s="45"/>
      <c r="KNA1006" s="45"/>
      <c r="KNB1006" s="45"/>
      <c r="KNC1006" s="45"/>
      <c r="KND1006" s="45"/>
      <c r="KNE1006" s="45"/>
      <c r="KNF1006" s="45"/>
      <c r="KNG1006" s="45"/>
      <c r="KNH1006" s="45"/>
      <c r="KNI1006" s="45"/>
      <c r="KNJ1006" s="45"/>
      <c r="KNK1006" s="45"/>
      <c r="KNL1006" s="45"/>
      <c r="KNM1006" s="45"/>
      <c r="KNN1006" s="45"/>
      <c r="KNO1006" s="45"/>
      <c r="KNP1006" s="45"/>
      <c r="KNQ1006" s="45"/>
      <c r="KNR1006" s="45"/>
      <c r="KNS1006" s="45"/>
      <c r="KNT1006" s="45"/>
      <c r="KNU1006" s="45"/>
      <c r="KNV1006" s="45"/>
      <c r="KNW1006" s="45"/>
      <c r="KNX1006" s="45"/>
      <c r="KNY1006" s="45"/>
      <c r="KNZ1006" s="45"/>
      <c r="KOA1006" s="45"/>
      <c r="KOB1006" s="45"/>
      <c r="KOC1006" s="45"/>
      <c r="KOD1006" s="45"/>
      <c r="KOE1006" s="45"/>
      <c r="KOF1006" s="45"/>
      <c r="KOG1006" s="45"/>
      <c r="KOH1006" s="45"/>
      <c r="KOI1006" s="45"/>
      <c r="KOJ1006" s="45"/>
      <c r="KOK1006" s="45"/>
      <c r="KOL1006" s="45"/>
      <c r="KOM1006" s="45"/>
      <c r="KON1006" s="45"/>
      <c r="KOO1006" s="45"/>
      <c r="KOP1006" s="45"/>
      <c r="KOQ1006" s="45"/>
      <c r="KOR1006" s="45"/>
      <c r="KOS1006" s="45"/>
      <c r="KOT1006" s="45"/>
      <c r="KOU1006" s="45"/>
      <c r="KOV1006" s="45"/>
      <c r="KOW1006" s="45"/>
      <c r="KOX1006" s="45"/>
      <c r="KOY1006" s="45"/>
      <c r="KOZ1006" s="45"/>
      <c r="KPA1006" s="45"/>
      <c r="KPB1006" s="45"/>
      <c r="KPC1006" s="45"/>
      <c r="KPD1006" s="45"/>
      <c r="KPE1006" s="45"/>
      <c r="KPF1006" s="45"/>
      <c r="KPG1006" s="45"/>
      <c r="KPH1006" s="45"/>
      <c r="KPI1006" s="45"/>
      <c r="KPJ1006" s="45"/>
      <c r="KPK1006" s="45"/>
      <c r="KPL1006" s="45"/>
      <c r="KPM1006" s="45"/>
      <c r="KPN1006" s="45"/>
      <c r="KPO1006" s="45"/>
      <c r="KPP1006" s="45"/>
      <c r="KPQ1006" s="45"/>
      <c r="KPR1006" s="45"/>
      <c r="KPS1006" s="45"/>
      <c r="KPT1006" s="45"/>
      <c r="KPU1006" s="45"/>
      <c r="KPV1006" s="45"/>
      <c r="KPW1006" s="45"/>
      <c r="KPX1006" s="45"/>
      <c r="KPY1006" s="45"/>
      <c r="KPZ1006" s="45"/>
      <c r="KQA1006" s="45"/>
      <c r="KQB1006" s="45"/>
      <c r="KQC1006" s="45"/>
      <c r="KQD1006" s="45"/>
      <c r="KQE1006" s="45"/>
      <c r="KQF1006" s="45"/>
      <c r="KQG1006" s="45"/>
      <c r="KQH1006" s="45"/>
      <c r="KQI1006" s="45"/>
      <c r="KQJ1006" s="45"/>
      <c r="KQK1006" s="45"/>
      <c r="KQL1006" s="45"/>
      <c r="KQM1006" s="45"/>
      <c r="KQN1006" s="45"/>
      <c r="KQO1006" s="45"/>
      <c r="KQP1006" s="45"/>
      <c r="KQQ1006" s="45"/>
      <c r="KQR1006" s="45"/>
      <c r="KQS1006" s="45"/>
      <c r="KQT1006" s="45"/>
      <c r="KQU1006" s="45"/>
      <c r="KQV1006" s="45"/>
      <c r="KQW1006" s="45"/>
      <c r="KQX1006" s="45"/>
      <c r="KQY1006" s="45"/>
      <c r="KQZ1006" s="45"/>
      <c r="KRA1006" s="45"/>
      <c r="KRB1006" s="45"/>
      <c r="KRC1006" s="45"/>
      <c r="KRD1006" s="45"/>
      <c r="KRE1006" s="45"/>
      <c r="KRF1006" s="45"/>
      <c r="KRG1006" s="45"/>
      <c r="KRH1006" s="45"/>
      <c r="KRI1006" s="45"/>
      <c r="KRJ1006" s="45"/>
      <c r="KRK1006" s="45"/>
      <c r="KRL1006" s="45"/>
      <c r="KRM1006" s="45"/>
      <c r="KRN1006" s="45"/>
      <c r="KRO1006" s="45"/>
      <c r="KRP1006" s="45"/>
      <c r="KRQ1006" s="45"/>
      <c r="KRR1006" s="45"/>
      <c r="KRS1006" s="45"/>
      <c r="KRT1006" s="45"/>
      <c r="KRU1006" s="45"/>
      <c r="KRV1006" s="45"/>
      <c r="KRW1006" s="45"/>
      <c r="KRX1006" s="45"/>
      <c r="KRY1006" s="45"/>
      <c r="KRZ1006" s="45"/>
      <c r="KSA1006" s="45"/>
      <c r="KSB1006" s="45"/>
      <c r="KSC1006" s="45"/>
      <c r="KSD1006" s="45"/>
      <c r="KSE1006" s="45"/>
      <c r="KSF1006" s="45"/>
      <c r="KSG1006" s="45"/>
      <c r="KSH1006" s="45"/>
      <c r="KSI1006" s="45"/>
      <c r="KSJ1006" s="45"/>
      <c r="KSK1006" s="45"/>
      <c r="KSL1006" s="45"/>
      <c r="KSM1006" s="45"/>
      <c r="KSN1006" s="45"/>
      <c r="KSO1006" s="45"/>
      <c r="KSP1006" s="45"/>
      <c r="KSQ1006" s="45"/>
      <c r="KSR1006" s="45"/>
      <c r="KSS1006" s="45"/>
      <c r="KST1006" s="45"/>
      <c r="KSU1006" s="45"/>
      <c r="KSV1006" s="45"/>
      <c r="KSW1006" s="45"/>
      <c r="KSX1006" s="45"/>
      <c r="KSY1006" s="45"/>
      <c r="KSZ1006" s="45"/>
      <c r="KTA1006" s="45"/>
      <c r="KTB1006" s="45"/>
      <c r="KTC1006" s="45"/>
      <c r="KTD1006" s="45"/>
      <c r="KTE1006" s="45"/>
      <c r="KTF1006" s="45"/>
      <c r="KTG1006" s="45"/>
      <c r="KTH1006" s="45"/>
      <c r="KTI1006" s="45"/>
      <c r="KTJ1006" s="45"/>
      <c r="KTK1006" s="45"/>
      <c r="KTL1006" s="45"/>
      <c r="KTM1006" s="45"/>
      <c r="KTN1006" s="45"/>
      <c r="KTO1006" s="45"/>
      <c r="KTP1006" s="45"/>
      <c r="KTQ1006" s="45"/>
      <c r="KTR1006" s="45"/>
      <c r="KTS1006" s="45"/>
      <c r="KTT1006" s="45"/>
      <c r="KTU1006" s="45"/>
      <c r="KTV1006" s="45"/>
      <c r="KTW1006" s="45"/>
      <c r="KTX1006" s="45"/>
      <c r="KTY1006" s="45"/>
      <c r="KTZ1006" s="45"/>
      <c r="KUA1006" s="45"/>
      <c r="KUB1006" s="45"/>
      <c r="KUC1006" s="45"/>
      <c r="KUD1006" s="45"/>
      <c r="KUE1006" s="45"/>
      <c r="KUF1006" s="45"/>
      <c r="KUG1006" s="45"/>
      <c r="KUH1006" s="45"/>
      <c r="KUI1006" s="45"/>
      <c r="KUJ1006" s="45"/>
      <c r="KUK1006" s="45"/>
      <c r="KUL1006" s="45"/>
      <c r="KUM1006" s="45"/>
      <c r="KUN1006" s="45"/>
      <c r="KUO1006" s="45"/>
      <c r="KUP1006" s="45"/>
      <c r="KUQ1006" s="45"/>
      <c r="KUR1006" s="45"/>
      <c r="KUS1006" s="45"/>
      <c r="KUT1006" s="45"/>
      <c r="KUU1006" s="45"/>
      <c r="KUV1006" s="45"/>
      <c r="KUW1006" s="45"/>
      <c r="KUX1006" s="45"/>
      <c r="KUY1006" s="45"/>
      <c r="KUZ1006" s="45"/>
      <c r="KVA1006" s="45"/>
      <c r="KVB1006" s="45"/>
      <c r="KVC1006" s="45"/>
      <c r="KVD1006" s="45"/>
      <c r="KVE1006" s="45"/>
      <c r="KVF1006" s="45"/>
      <c r="KVG1006" s="45"/>
      <c r="KVH1006" s="45"/>
      <c r="KVI1006" s="45"/>
      <c r="KVJ1006" s="45"/>
      <c r="KVK1006" s="45"/>
      <c r="KVL1006" s="45"/>
      <c r="KVM1006" s="45"/>
      <c r="KVN1006" s="45"/>
      <c r="KVO1006" s="45"/>
      <c r="KVP1006" s="45"/>
      <c r="KVQ1006" s="45"/>
      <c r="KVR1006" s="45"/>
      <c r="KVS1006" s="45"/>
      <c r="KVT1006" s="45"/>
      <c r="KVU1006" s="45"/>
      <c r="KVV1006" s="45"/>
      <c r="KVW1006" s="45"/>
      <c r="KVX1006" s="45"/>
      <c r="KVY1006" s="45"/>
      <c r="KVZ1006" s="45"/>
      <c r="KWA1006" s="45"/>
      <c r="KWB1006" s="45"/>
      <c r="KWC1006" s="45"/>
      <c r="KWD1006" s="45"/>
      <c r="KWE1006" s="45"/>
      <c r="KWF1006" s="45"/>
      <c r="KWG1006" s="45"/>
      <c r="KWH1006" s="45"/>
      <c r="KWI1006" s="45"/>
      <c r="KWJ1006" s="45"/>
      <c r="KWK1006" s="45"/>
      <c r="KWL1006" s="45"/>
      <c r="KWM1006" s="45"/>
      <c r="KWN1006" s="45"/>
      <c r="KWO1006" s="45"/>
      <c r="KWP1006" s="45"/>
      <c r="KWQ1006" s="45"/>
      <c r="KWR1006" s="45"/>
      <c r="KWS1006" s="45"/>
      <c r="KWT1006" s="45"/>
      <c r="KWU1006" s="45"/>
      <c r="KWV1006" s="45"/>
      <c r="KWW1006" s="45"/>
      <c r="KWX1006" s="45"/>
      <c r="KWY1006" s="45"/>
      <c r="KWZ1006" s="45"/>
      <c r="KXA1006" s="45"/>
      <c r="KXB1006" s="45"/>
      <c r="KXC1006" s="45"/>
      <c r="KXD1006" s="45"/>
      <c r="KXE1006" s="45"/>
      <c r="KXF1006" s="45"/>
      <c r="KXG1006" s="45"/>
      <c r="KXH1006" s="45"/>
      <c r="KXI1006" s="45"/>
      <c r="KXJ1006" s="45"/>
      <c r="KXK1006" s="45"/>
      <c r="KXL1006" s="45"/>
      <c r="KXM1006" s="45"/>
      <c r="KXN1006" s="45"/>
      <c r="KXO1006" s="45"/>
      <c r="KXP1006" s="45"/>
      <c r="KXQ1006" s="45"/>
      <c r="KXR1006" s="45"/>
      <c r="KXS1006" s="45"/>
      <c r="KXT1006" s="45"/>
      <c r="KXU1006" s="45"/>
      <c r="KXV1006" s="45"/>
      <c r="KXW1006" s="45"/>
      <c r="KXX1006" s="45"/>
      <c r="KXY1006" s="45"/>
      <c r="KXZ1006" s="45"/>
      <c r="KYA1006" s="45"/>
      <c r="KYB1006" s="45"/>
      <c r="KYC1006" s="45"/>
      <c r="KYD1006" s="45"/>
      <c r="KYE1006" s="45"/>
      <c r="KYF1006" s="45"/>
      <c r="KYG1006" s="45"/>
      <c r="KYH1006" s="45"/>
      <c r="KYI1006" s="45"/>
      <c r="KYJ1006" s="45"/>
      <c r="KYK1006" s="45"/>
      <c r="KYL1006" s="45"/>
      <c r="KYM1006" s="45"/>
      <c r="KYN1006" s="45"/>
      <c r="KYO1006" s="45"/>
      <c r="KYP1006" s="45"/>
      <c r="KYQ1006" s="45"/>
      <c r="KYR1006" s="45"/>
      <c r="KYS1006" s="45"/>
      <c r="KYT1006" s="45"/>
      <c r="KYU1006" s="45"/>
      <c r="KYV1006" s="45"/>
      <c r="KYW1006" s="45"/>
      <c r="KYX1006" s="45"/>
      <c r="KYY1006" s="45"/>
      <c r="KYZ1006" s="45"/>
      <c r="KZA1006" s="45"/>
      <c r="KZB1006" s="45"/>
      <c r="KZC1006" s="45"/>
      <c r="KZD1006" s="45"/>
      <c r="KZE1006" s="45"/>
      <c r="KZF1006" s="45"/>
      <c r="KZG1006" s="45"/>
      <c r="KZH1006" s="45"/>
      <c r="KZI1006" s="45"/>
      <c r="KZJ1006" s="45"/>
      <c r="KZK1006" s="45"/>
      <c r="KZL1006" s="45"/>
      <c r="KZM1006" s="45"/>
      <c r="KZN1006" s="45"/>
      <c r="KZO1006" s="45"/>
      <c r="KZP1006" s="45"/>
      <c r="KZQ1006" s="45"/>
      <c r="KZR1006" s="45"/>
      <c r="KZS1006" s="45"/>
      <c r="KZT1006" s="45"/>
      <c r="KZU1006" s="45"/>
      <c r="KZV1006" s="45"/>
      <c r="KZW1006" s="45"/>
      <c r="KZX1006" s="45"/>
      <c r="KZY1006" s="45"/>
      <c r="KZZ1006" s="45"/>
      <c r="LAA1006" s="45"/>
      <c r="LAB1006" s="45"/>
      <c r="LAC1006" s="45"/>
      <c r="LAD1006" s="45"/>
      <c r="LAE1006" s="45"/>
      <c r="LAF1006" s="45"/>
      <c r="LAG1006" s="45"/>
      <c r="LAH1006" s="45"/>
      <c r="LAI1006" s="45"/>
      <c r="LAJ1006" s="45"/>
      <c r="LAK1006" s="45"/>
      <c r="LAL1006" s="45"/>
      <c r="LAM1006" s="45"/>
      <c r="LAN1006" s="45"/>
      <c r="LAO1006" s="45"/>
      <c r="LAP1006" s="45"/>
      <c r="LAQ1006" s="45"/>
      <c r="LAR1006" s="45"/>
      <c r="LAS1006" s="45"/>
      <c r="LAT1006" s="45"/>
      <c r="LAU1006" s="45"/>
      <c r="LAV1006" s="45"/>
      <c r="LAW1006" s="45"/>
      <c r="LAX1006" s="45"/>
      <c r="LAY1006" s="45"/>
      <c r="LAZ1006" s="45"/>
      <c r="LBA1006" s="45"/>
      <c r="LBB1006" s="45"/>
      <c r="LBC1006" s="45"/>
      <c r="LBD1006" s="45"/>
      <c r="LBE1006" s="45"/>
      <c r="LBF1006" s="45"/>
      <c r="LBG1006" s="45"/>
      <c r="LBH1006" s="45"/>
      <c r="LBI1006" s="45"/>
      <c r="LBJ1006" s="45"/>
      <c r="LBK1006" s="45"/>
      <c r="LBL1006" s="45"/>
      <c r="LBM1006" s="45"/>
      <c r="LBN1006" s="45"/>
      <c r="LBO1006" s="45"/>
      <c r="LBP1006" s="45"/>
      <c r="LBQ1006" s="45"/>
      <c r="LBR1006" s="45"/>
      <c r="LBS1006" s="45"/>
      <c r="LBT1006" s="45"/>
      <c r="LBU1006" s="45"/>
      <c r="LBV1006" s="45"/>
      <c r="LBW1006" s="45"/>
      <c r="LBX1006" s="45"/>
      <c r="LBY1006" s="45"/>
      <c r="LBZ1006" s="45"/>
      <c r="LCA1006" s="45"/>
      <c r="LCB1006" s="45"/>
      <c r="LCC1006" s="45"/>
      <c r="LCD1006" s="45"/>
      <c r="LCE1006" s="45"/>
      <c r="LCF1006" s="45"/>
      <c r="LCG1006" s="45"/>
      <c r="LCH1006" s="45"/>
      <c r="LCI1006" s="45"/>
      <c r="LCJ1006" s="45"/>
      <c r="LCK1006" s="45"/>
      <c r="LCL1006" s="45"/>
      <c r="LCM1006" s="45"/>
      <c r="LCN1006" s="45"/>
      <c r="LCO1006" s="45"/>
      <c r="LCP1006" s="45"/>
      <c r="LCQ1006" s="45"/>
      <c r="LCR1006" s="45"/>
      <c r="LCS1006" s="45"/>
      <c r="LCT1006" s="45"/>
      <c r="LCU1006" s="45"/>
      <c r="LCV1006" s="45"/>
      <c r="LCW1006" s="45"/>
      <c r="LCX1006" s="45"/>
      <c r="LCY1006" s="45"/>
      <c r="LCZ1006" s="45"/>
      <c r="LDA1006" s="45"/>
      <c r="LDB1006" s="45"/>
      <c r="LDC1006" s="45"/>
      <c r="LDD1006" s="45"/>
      <c r="LDE1006" s="45"/>
      <c r="LDF1006" s="45"/>
      <c r="LDG1006" s="45"/>
      <c r="LDH1006" s="45"/>
      <c r="LDI1006" s="45"/>
      <c r="LDJ1006" s="45"/>
      <c r="LDK1006" s="45"/>
      <c r="LDL1006" s="45"/>
      <c r="LDM1006" s="45"/>
      <c r="LDN1006" s="45"/>
      <c r="LDO1006" s="45"/>
      <c r="LDP1006" s="45"/>
      <c r="LDQ1006" s="45"/>
      <c r="LDR1006" s="45"/>
      <c r="LDS1006" s="45"/>
      <c r="LDT1006" s="45"/>
      <c r="LDU1006" s="45"/>
      <c r="LDV1006" s="45"/>
      <c r="LDW1006" s="45"/>
      <c r="LDX1006" s="45"/>
      <c r="LDY1006" s="45"/>
      <c r="LDZ1006" s="45"/>
      <c r="LEA1006" s="45"/>
      <c r="LEB1006" s="45"/>
      <c r="LEC1006" s="45"/>
      <c r="LED1006" s="45"/>
      <c r="LEE1006" s="45"/>
      <c r="LEF1006" s="45"/>
      <c r="LEG1006" s="45"/>
      <c r="LEH1006" s="45"/>
      <c r="LEI1006" s="45"/>
      <c r="LEJ1006" s="45"/>
      <c r="LEK1006" s="45"/>
      <c r="LEL1006" s="45"/>
      <c r="LEM1006" s="45"/>
      <c r="LEN1006" s="45"/>
      <c r="LEO1006" s="45"/>
      <c r="LEP1006" s="45"/>
      <c r="LEQ1006" s="45"/>
      <c r="LER1006" s="45"/>
      <c r="LES1006" s="45"/>
      <c r="LET1006" s="45"/>
      <c r="LEU1006" s="45"/>
      <c r="LEV1006" s="45"/>
      <c r="LEW1006" s="45"/>
      <c r="LEX1006" s="45"/>
      <c r="LEY1006" s="45"/>
      <c r="LEZ1006" s="45"/>
      <c r="LFA1006" s="45"/>
      <c r="LFB1006" s="45"/>
      <c r="LFC1006" s="45"/>
      <c r="LFD1006" s="45"/>
      <c r="LFE1006" s="45"/>
      <c r="LFF1006" s="45"/>
      <c r="LFG1006" s="45"/>
      <c r="LFH1006" s="45"/>
      <c r="LFI1006" s="45"/>
      <c r="LFJ1006" s="45"/>
      <c r="LFK1006" s="45"/>
      <c r="LFL1006" s="45"/>
      <c r="LFM1006" s="45"/>
      <c r="LFN1006" s="45"/>
      <c r="LFO1006" s="45"/>
      <c r="LFP1006" s="45"/>
      <c r="LFQ1006" s="45"/>
      <c r="LFR1006" s="45"/>
      <c r="LFS1006" s="45"/>
      <c r="LFT1006" s="45"/>
      <c r="LFU1006" s="45"/>
      <c r="LFV1006" s="45"/>
      <c r="LFW1006" s="45"/>
      <c r="LFX1006" s="45"/>
      <c r="LFY1006" s="45"/>
      <c r="LFZ1006" s="45"/>
      <c r="LGA1006" s="45"/>
      <c r="LGB1006" s="45"/>
      <c r="LGC1006" s="45"/>
      <c r="LGD1006" s="45"/>
      <c r="LGE1006" s="45"/>
      <c r="LGF1006" s="45"/>
      <c r="LGG1006" s="45"/>
      <c r="LGH1006" s="45"/>
      <c r="LGI1006" s="45"/>
      <c r="LGJ1006" s="45"/>
      <c r="LGK1006" s="45"/>
      <c r="LGL1006" s="45"/>
      <c r="LGM1006" s="45"/>
      <c r="LGN1006" s="45"/>
      <c r="LGO1006" s="45"/>
      <c r="LGP1006" s="45"/>
      <c r="LGQ1006" s="45"/>
      <c r="LGR1006" s="45"/>
      <c r="LGS1006" s="45"/>
      <c r="LGT1006" s="45"/>
      <c r="LGU1006" s="45"/>
      <c r="LGV1006" s="45"/>
      <c r="LGW1006" s="45"/>
      <c r="LGX1006" s="45"/>
      <c r="LGY1006" s="45"/>
      <c r="LGZ1006" s="45"/>
      <c r="LHA1006" s="45"/>
      <c r="LHB1006" s="45"/>
      <c r="LHC1006" s="45"/>
      <c r="LHD1006" s="45"/>
      <c r="LHE1006" s="45"/>
      <c r="LHF1006" s="45"/>
      <c r="LHG1006" s="45"/>
      <c r="LHH1006" s="45"/>
      <c r="LHI1006" s="45"/>
      <c r="LHJ1006" s="45"/>
      <c r="LHK1006" s="45"/>
      <c r="LHL1006" s="45"/>
      <c r="LHM1006" s="45"/>
      <c r="LHN1006" s="45"/>
      <c r="LHO1006" s="45"/>
      <c r="LHP1006" s="45"/>
      <c r="LHQ1006" s="45"/>
      <c r="LHR1006" s="45"/>
      <c r="LHS1006" s="45"/>
      <c r="LHT1006" s="45"/>
      <c r="LHU1006" s="45"/>
      <c r="LHV1006" s="45"/>
      <c r="LHW1006" s="45"/>
      <c r="LHX1006" s="45"/>
      <c r="LHY1006" s="45"/>
      <c r="LHZ1006" s="45"/>
      <c r="LIA1006" s="45"/>
      <c r="LIB1006" s="45"/>
      <c r="LIC1006" s="45"/>
      <c r="LID1006" s="45"/>
      <c r="LIE1006" s="45"/>
      <c r="LIF1006" s="45"/>
      <c r="LIG1006" s="45"/>
      <c r="LIH1006" s="45"/>
      <c r="LII1006" s="45"/>
      <c r="LIJ1006" s="45"/>
      <c r="LIK1006" s="45"/>
      <c r="LIL1006" s="45"/>
      <c r="LIM1006" s="45"/>
      <c r="LIN1006" s="45"/>
      <c r="LIO1006" s="45"/>
      <c r="LIP1006" s="45"/>
      <c r="LIQ1006" s="45"/>
      <c r="LIR1006" s="45"/>
      <c r="LIS1006" s="45"/>
      <c r="LIT1006" s="45"/>
      <c r="LIU1006" s="45"/>
      <c r="LIV1006" s="45"/>
      <c r="LIW1006" s="45"/>
      <c r="LIX1006" s="45"/>
      <c r="LIY1006" s="45"/>
      <c r="LIZ1006" s="45"/>
      <c r="LJA1006" s="45"/>
      <c r="LJB1006" s="45"/>
      <c r="LJC1006" s="45"/>
      <c r="LJD1006" s="45"/>
      <c r="LJE1006" s="45"/>
      <c r="LJF1006" s="45"/>
      <c r="LJG1006" s="45"/>
      <c r="LJH1006" s="45"/>
      <c r="LJI1006" s="45"/>
      <c r="LJJ1006" s="45"/>
      <c r="LJK1006" s="45"/>
      <c r="LJL1006" s="45"/>
      <c r="LJM1006" s="45"/>
      <c r="LJN1006" s="45"/>
      <c r="LJO1006" s="45"/>
      <c r="LJP1006" s="45"/>
      <c r="LJQ1006" s="45"/>
      <c r="LJR1006" s="45"/>
      <c r="LJS1006" s="45"/>
      <c r="LJT1006" s="45"/>
      <c r="LJU1006" s="45"/>
      <c r="LJV1006" s="45"/>
      <c r="LJW1006" s="45"/>
      <c r="LJX1006" s="45"/>
      <c r="LJY1006" s="45"/>
      <c r="LJZ1006" s="45"/>
      <c r="LKA1006" s="45"/>
      <c r="LKB1006" s="45"/>
      <c r="LKC1006" s="45"/>
      <c r="LKD1006" s="45"/>
      <c r="LKE1006" s="45"/>
      <c r="LKF1006" s="45"/>
      <c r="LKG1006" s="45"/>
      <c r="LKH1006" s="45"/>
      <c r="LKI1006" s="45"/>
      <c r="LKJ1006" s="45"/>
      <c r="LKK1006" s="45"/>
      <c r="LKL1006" s="45"/>
      <c r="LKM1006" s="45"/>
      <c r="LKN1006" s="45"/>
      <c r="LKO1006" s="45"/>
      <c r="LKP1006" s="45"/>
      <c r="LKQ1006" s="45"/>
      <c r="LKR1006" s="45"/>
      <c r="LKS1006" s="45"/>
      <c r="LKT1006" s="45"/>
      <c r="LKU1006" s="45"/>
      <c r="LKV1006" s="45"/>
      <c r="LKW1006" s="45"/>
      <c r="LKX1006" s="45"/>
      <c r="LKY1006" s="45"/>
      <c r="LKZ1006" s="45"/>
      <c r="LLA1006" s="45"/>
      <c r="LLB1006" s="45"/>
      <c r="LLC1006" s="45"/>
      <c r="LLD1006" s="45"/>
      <c r="LLE1006" s="45"/>
      <c r="LLF1006" s="45"/>
      <c r="LLG1006" s="45"/>
      <c r="LLH1006" s="45"/>
      <c r="LLI1006" s="45"/>
      <c r="LLJ1006" s="45"/>
      <c r="LLK1006" s="45"/>
      <c r="LLL1006" s="45"/>
      <c r="LLM1006" s="45"/>
      <c r="LLN1006" s="45"/>
      <c r="LLO1006" s="45"/>
      <c r="LLP1006" s="45"/>
      <c r="LLQ1006" s="45"/>
      <c r="LLR1006" s="45"/>
      <c r="LLS1006" s="45"/>
      <c r="LLT1006" s="45"/>
      <c r="LLU1006" s="45"/>
      <c r="LLV1006" s="45"/>
      <c r="LLW1006" s="45"/>
      <c r="LLX1006" s="45"/>
      <c r="LLY1006" s="45"/>
      <c r="LLZ1006" s="45"/>
      <c r="LMA1006" s="45"/>
      <c r="LMB1006" s="45"/>
      <c r="LMC1006" s="45"/>
      <c r="LMD1006" s="45"/>
      <c r="LME1006" s="45"/>
      <c r="LMF1006" s="45"/>
      <c r="LMG1006" s="45"/>
      <c r="LMH1006" s="45"/>
      <c r="LMI1006" s="45"/>
      <c r="LMJ1006" s="45"/>
      <c r="LMK1006" s="45"/>
      <c r="LML1006" s="45"/>
      <c r="LMM1006" s="45"/>
      <c r="LMN1006" s="45"/>
      <c r="LMO1006" s="45"/>
      <c r="LMP1006" s="45"/>
      <c r="LMQ1006" s="45"/>
      <c r="LMR1006" s="45"/>
      <c r="LMS1006" s="45"/>
      <c r="LMT1006" s="45"/>
      <c r="LMU1006" s="45"/>
      <c r="LMV1006" s="45"/>
      <c r="LMW1006" s="45"/>
      <c r="LMX1006" s="45"/>
      <c r="LMY1006" s="45"/>
      <c r="LMZ1006" s="45"/>
      <c r="LNA1006" s="45"/>
      <c r="LNB1006" s="45"/>
      <c r="LNC1006" s="45"/>
      <c r="LND1006" s="45"/>
      <c r="LNE1006" s="45"/>
      <c r="LNF1006" s="45"/>
      <c r="LNG1006" s="45"/>
      <c r="LNH1006" s="45"/>
      <c r="LNI1006" s="45"/>
      <c r="LNJ1006" s="45"/>
      <c r="LNK1006" s="45"/>
      <c r="LNL1006" s="45"/>
      <c r="LNM1006" s="45"/>
      <c r="LNN1006" s="45"/>
      <c r="LNO1006" s="45"/>
      <c r="LNP1006" s="45"/>
      <c r="LNQ1006" s="45"/>
      <c r="LNR1006" s="45"/>
      <c r="LNS1006" s="45"/>
      <c r="LNT1006" s="45"/>
      <c r="LNU1006" s="45"/>
      <c r="LNV1006" s="45"/>
      <c r="LNW1006" s="45"/>
      <c r="LNX1006" s="45"/>
      <c r="LNY1006" s="45"/>
      <c r="LNZ1006" s="45"/>
      <c r="LOA1006" s="45"/>
      <c r="LOB1006" s="45"/>
      <c r="LOC1006" s="45"/>
      <c r="LOD1006" s="45"/>
      <c r="LOE1006" s="45"/>
      <c r="LOF1006" s="45"/>
      <c r="LOG1006" s="45"/>
      <c r="LOH1006" s="45"/>
      <c r="LOI1006" s="45"/>
      <c r="LOJ1006" s="45"/>
      <c r="LOK1006" s="45"/>
      <c r="LOL1006" s="45"/>
      <c r="LOM1006" s="45"/>
      <c r="LON1006" s="45"/>
      <c r="LOO1006" s="45"/>
      <c r="LOP1006" s="45"/>
      <c r="LOQ1006" s="45"/>
      <c r="LOR1006" s="45"/>
      <c r="LOS1006" s="45"/>
      <c r="LOT1006" s="45"/>
      <c r="LOU1006" s="45"/>
      <c r="LOV1006" s="45"/>
      <c r="LOW1006" s="45"/>
      <c r="LOX1006" s="45"/>
      <c r="LOY1006" s="45"/>
      <c r="LOZ1006" s="45"/>
      <c r="LPA1006" s="45"/>
      <c r="LPB1006" s="45"/>
      <c r="LPC1006" s="45"/>
      <c r="LPD1006" s="45"/>
      <c r="LPE1006" s="45"/>
      <c r="LPF1006" s="45"/>
      <c r="LPG1006" s="45"/>
      <c r="LPH1006" s="45"/>
      <c r="LPI1006" s="45"/>
      <c r="LPJ1006" s="45"/>
      <c r="LPK1006" s="45"/>
      <c r="LPL1006" s="45"/>
      <c r="LPM1006" s="45"/>
      <c r="LPN1006" s="45"/>
      <c r="LPO1006" s="45"/>
      <c r="LPP1006" s="45"/>
      <c r="LPQ1006" s="45"/>
      <c r="LPR1006" s="45"/>
      <c r="LPS1006" s="45"/>
      <c r="LPT1006" s="45"/>
      <c r="LPU1006" s="45"/>
      <c r="LPV1006" s="45"/>
      <c r="LPW1006" s="45"/>
      <c r="LPX1006" s="45"/>
      <c r="LPY1006" s="45"/>
      <c r="LPZ1006" s="45"/>
      <c r="LQA1006" s="45"/>
      <c r="LQB1006" s="45"/>
      <c r="LQC1006" s="45"/>
      <c r="LQD1006" s="45"/>
      <c r="LQE1006" s="45"/>
      <c r="LQF1006" s="45"/>
      <c r="LQG1006" s="45"/>
      <c r="LQH1006" s="45"/>
      <c r="LQI1006" s="45"/>
      <c r="LQJ1006" s="45"/>
      <c r="LQK1006" s="45"/>
      <c r="LQL1006" s="45"/>
      <c r="LQM1006" s="45"/>
      <c r="LQN1006" s="45"/>
      <c r="LQO1006" s="45"/>
      <c r="LQP1006" s="45"/>
      <c r="LQQ1006" s="45"/>
      <c r="LQR1006" s="45"/>
      <c r="LQS1006" s="45"/>
      <c r="LQT1006" s="45"/>
      <c r="LQU1006" s="45"/>
      <c r="LQV1006" s="45"/>
      <c r="LQW1006" s="45"/>
      <c r="LQX1006" s="45"/>
      <c r="LQY1006" s="45"/>
      <c r="LQZ1006" s="45"/>
      <c r="LRA1006" s="45"/>
      <c r="LRB1006" s="45"/>
      <c r="LRC1006" s="45"/>
      <c r="LRD1006" s="45"/>
      <c r="LRE1006" s="45"/>
      <c r="LRF1006" s="45"/>
      <c r="LRG1006" s="45"/>
      <c r="LRH1006" s="45"/>
      <c r="LRI1006" s="45"/>
      <c r="LRJ1006" s="45"/>
      <c r="LRK1006" s="45"/>
      <c r="LRL1006" s="45"/>
      <c r="LRM1006" s="45"/>
      <c r="LRN1006" s="45"/>
      <c r="LRO1006" s="45"/>
      <c r="LRP1006" s="45"/>
      <c r="LRQ1006" s="45"/>
      <c r="LRR1006" s="45"/>
      <c r="LRS1006" s="45"/>
      <c r="LRT1006" s="45"/>
      <c r="LRU1006" s="45"/>
      <c r="LRV1006" s="45"/>
      <c r="LRW1006" s="45"/>
      <c r="LRX1006" s="45"/>
      <c r="LRY1006" s="45"/>
      <c r="LRZ1006" s="45"/>
      <c r="LSA1006" s="45"/>
      <c r="LSB1006" s="45"/>
      <c r="LSC1006" s="45"/>
      <c r="LSD1006" s="45"/>
      <c r="LSE1006" s="45"/>
      <c r="LSF1006" s="45"/>
      <c r="LSG1006" s="45"/>
      <c r="LSH1006" s="45"/>
      <c r="LSI1006" s="45"/>
      <c r="LSJ1006" s="45"/>
      <c r="LSK1006" s="45"/>
      <c r="LSL1006" s="45"/>
      <c r="LSM1006" s="45"/>
      <c r="LSN1006" s="45"/>
      <c r="LSO1006" s="45"/>
      <c r="LSP1006" s="45"/>
      <c r="LSQ1006" s="45"/>
      <c r="LSR1006" s="45"/>
      <c r="LSS1006" s="45"/>
      <c r="LST1006" s="45"/>
      <c r="LSU1006" s="45"/>
      <c r="LSV1006" s="45"/>
      <c r="LSW1006" s="45"/>
      <c r="LSX1006" s="45"/>
      <c r="LSY1006" s="45"/>
      <c r="LSZ1006" s="45"/>
      <c r="LTA1006" s="45"/>
      <c r="LTB1006" s="45"/>
      <c r="LTC1006" s="45"/>
      <c r="LTD1006" s="45"/>
      <c r="LTE1006" s="45"/>
      <c r="LTF1006" s="45"/>
      <c r="LTG1006" s="45"/>
      <c r="LTH1006" s="45"/>
      <c r="LTI1006" s="45"/>
      <c r="LTJ1006" s="45"/>
      <c r="LTK1006" s="45"/>
      <c r="LTL1006" s="45"/>
      <c r="LTM1006" s="45"/>
      <c r="LTN1006" s="45"/>
      <c r="LTO1006" s="45"/>
      <c r="LTP1006" s="45"/>
      <c r="LTQ1006" s="45"/>
      <c r="LTR1006" s="45"/>
      <c r="LTS1006" s="45"/>
      <c r="LTT1006" s="45"/>
      <c r="LTU1006" s="45"/>
      <c r="LTV1006" s="45"/>
      <c r="LTW1006" s="45"/>
      <c r="LTX1006" s="45"/>
      <c r="LTY1006" s="45"/>
      <c r="LTZ1006" s="45"/>
      <c r="LUA1006" s="45"/>
      <c r="LUB1006" s="45"/>
      <c r="LUC1006" s="45"/>
      <c r="LUD1006" s="45"/>
      <c r="LUE1006" s="45"/>
      <c r="LUF1006" s="45"/>
      <c r="LUG1006" s="45"/>
      <c r="LUH1006" s="45"/>
      <c r="LUI1006" s="45"/>
      <c r="LUJ1006" s="45"/>
      <c r="LUK1006" s="45"/>
      <c r="LUL1006" s="45"/>
      <c r="LUM1006" s="45"/>
      <c r="LUN1006" s="45"/>
      <c r="LUO1006" s="45"/>
      <c r="LUP1006" s="45"/>
      <c r="LUQ1006" s="45"/>
      <c r="LUR1006" s="45"/>
      <c r="LUS1006" s="45"/>
      <c r="LUT1006" s="45"/>
      <c r="LUU1006" s="45"/>
      <c r="LUV1006" s="45"/>
      <c r="LUW1006" s="45"/>
      <c r="LUX1006" s="45"/>
      <c r="LUY1006" s="45"/>
      <c r="LUZ1006" s="45"/>
      <c r="LVA1006" s="45"/>
      <c r="LVB1006" s="45"/>
      <c r="LVC1006" s="45"/>
      <c r="LVD1006" s="45"/>
      <c r="LVE1006" s="45"/>
      <c r="LVF1006" s="45"/>
      <c r="LVG1006" s="45"/>
      <c r="LVH1006" s="45"/>
      <c r="LVI1006" s="45"/>
      <c r="LVJ1006" s="45"/>
      <c r="LVK1006" s="45"/>
      <c r="LVL1006" s="45"/>
      <c r="LVM1006" s="45"/>
      <c r="LVN1006" s="45"/>
      <c r="LVO1006" s="45"/>
      <c r="LVP1006" s="45"/>
      <c r="LVQ1006" s="45"/>
      <c r="LVR1006" s="45"/>
      <c r="LVS1006" s="45"/>
      <c r="LVT1006" s="45"/>
      <c r="LVU1006" s="45"/>
      <c r="LVV1006" s="45"/>
      <c r="LVW1006" s="45"/>
      <c r="LVX1006" s="45"/>
      <c r="LVY1006" s="45"/>
      <c r="LVZ1006" s="45"/>
      <c r="LWA1006" s="45"/>
      <c r="LWB1006" s="45"/>
      <c r="LWC1006" s="45"/>
      <c r="LWD1006" s="45"/>
      <c r="LWE1006" s="45"/>
      <c r="LWF1006" s="45"/>
      <c r="LWG1006" s="45"/>
      <c r="LWH1006" s="45"/>
      <c r="LWI1006" s="45"/>
      <c r="LWJ1006" s="45"/>
      <c r="LWK1006" s="45"/>
      <c r="LWL1006" s="45"/>
      <c r="LWM1006" s="45"/>
      <c r="LWN1006" s="45"/>
      <c r="LWO1006" s="45"/>
      <c r="LWP1006" s="45"/>
      <c r="LWQ1006" s="45"/>
      <c r="LWR1006" s="45"/>
      <c r="LWS1006" s="45"/>
      <c r="LWT1006" s="45"/>
      <c r="LWU1006" s="45"/>
      <c r="LWV1006" s="45"/>
      <c r="LWW1006" s="45"/>
      <c r="LWX1006" s="45"/>
      <c r="LWY1006" s="45"/>
      <c r="LWZ1006" s="45"/>
      <c r="LXA1006" s="45"/>
      <c r="LXB1006" s="45"/>
      <c r="LXC1006" s="45"/>
      <c r="LXD1006" s="45"/>
      <c r="LXE1006" s="45"/>
      <c r="LXF1006" s="45"/>
      <c r="LXG1006" s="45"/>
      <c r="LXH1006" s="45"/>
      <c r="LXI1006" s="45"/>
      <c r="LXJ1006" s="45"/>
      <c r="LXK1006" s="45"/>
      <c r="LXL1006" s="45"/>
      <c r="LXM1006" s="45"/>
      <c r="LXN1006" s="45"/>
      <c r="LXO1006" s="45"/>
      <c r="LXP1006" s="45"/>
      <c r="LXQ1006" s="45"/>
      <c r="LXR1006" s="45"/>
      <c r="LXS1006" s="45"/>
      <c r="LXT1006" s="45"/>
      <c r="LXU1006" s="45"/>
      <c r="LXV1006" s="45"/>
      <c r="LXW1006" s="45"/>
      <c r="LXX1006" s="45"/>
      <c r="LXY1006" s="45"/>
      <c r="LXZ1006" s="45"/>
      <c r="LYA1006" s="45"/>
      <c r="LYB1006" s="45"/>
      <c r="LYC1006" s="45"/>
      <c r="LYD1006" s="45"/>
      <c r="LYE1006" s="45"/>
      <c r="LYF1006" s="45"/>
      <c r="LYG1006" s="45"/>
      <c r="LYH1006" s="45"/>
      <c r="LYI1006" s="45"/>
      <c r="LYJ1006" s="45"/>
      <c r="LYK1006" s="45"/>
      <c r="LYL1006" s="45"/>
      <c r="LYM1006" s="45"/>
      <c r="LYN1006" s="45"/>
      <c r="LYO1006" s="45"/>
      <c r="LYP1006" s="45"/>
      <c r="LYQ1006" s="45"/>
      <c r="LYR1006" s="45"/>
      <c r="LYS1006" s="45"/>
      <c r="LYT1006" s="45"/>
      <c r="LYU1006" s="45"/>
      <c r="LYV1006" s="45"/>
      <c r="LYW1006" s="45"/>
      <c r="LYX1006" s="45"/>
      <c r="LYY1006" s="45"/>
      <c r="LYZ1006" s="45"/>
      <c r="LZA1006" s="45"/>
      <c r="LZB1006" s="45"/>
      <c r="LZC1006" s="45"/>
      <c r="LZD1006" s="45"/>
      <c r="LZE1006" s="45"/>
      <c r="LZF1006" s="45"/>
      <c r="LZG1006" s="45"/>
      <c r="LZH1006" s="45"/>
      <c r="LZI1006" s="45"/>
      <c r="LZJ1006" s="45"/>
      <c r="LZK1006" s="45"/>
      <c r="LZL1006" s="45"/>
      <c r="LZM1006" s="45"/>
      <c r="LZN1006" s="45"/>
      <c r="LZO1006" s="45"/>
      <c r="LZP1006" s="45"/>
      <c r="LZQ1006" s="45"/>
      <c r="LZR1006" s="45"/>
      <c r="LZS1006" s="45"/>
      <c r="LZT1006" s="45"/>
      <c r="LZU1006" s="45"/>
      <c r="LZV1006" s="45"/>
      <c r="LZW1006" s="45"/>
      <c r="LZX1006" s="45"/>
      <c r="LZY1006" s="45"/>
      <c r="LZZ1006" s="45"/>
      <c r="MAA1006" s="45"/>
      <c r="MAB1006" s="45"/>
      <c r="MAC1006" s="45"/>
      <c r="MAD1006" s="45"/>
      <c r="MAE1006" s="45"/>
      <c r="MAF1006" s="45"/>
      <c r="MAG1006" s="45"/>
      <c r="MAH1006" s="45"/>
      <c r="MAI1006" s="45"/>
      <c r="MAJ1006" s="45"/>
      <c r="MAK1006" s="45"/>
      <c r="MAL1006" s="45"/>
      <c r="MAM1006" s="45"/>
      <c r="MAN1006" s="45"/>
      <c r="MAO1006" s="45"/>
      <c r="MAP1006" s="45"/>
      <c r="MAQ1006" s="45"/>
      <c r="MAR1006" s="45"/>
      <c r="MAS1006" s="45"/>
      <c r="MAT1006" s="45"/>
      <c r="MAU1006" s="45"/>
      <c r="MAV1006" s="45"/>
      <c r="MAW1006" s="45"/>
      <c r="MAX1006" s="45"/>
      <c r="MAY1006" s="45"/>
      <c r="MAZ1006" s="45"/>
      <c r="MBA1006" s="45"/>
      <c r="MBB1006" s="45"/>
      <c r="MBC1006" s="45"/>
      <c r="MBD1006" s="45"/>
      <c r="MBE1006" s="45"/>
      <c r="MBF1006" s="45"/>
      <c r="MBG1006" s="45"/>
      <c r="MBH1006" s="45"/>
      <c r="MBI1006" s="45"/>
      <c r="MBJ1006" s="45"/>
      <c r="MBK1006" s="45"/>
      <c r="MBL1006" s="45"/>
      <c r="MBM1006" s="45"/>
      <c r="MBN1006" s="45"/>
      <c r="MBO1006" s="45"/>
      <c r="MBP1006" s="45"/>
      <c r="MBQ1006" s="45"/>
      <c r="MBR1006" s="45"/>
      <c r="MBS1006" s="45"/>
      <c r="MBT1006" s="45"/>
      <c r="MBU1006" s="45"/>
      <c r="MBV1006" s="45"/>
      <c r="MBW1006" s="45"/>
      <c r="MBX1006" s="45"/>
      <c r="MBY1006" s="45"/>
      <c r="MBZ1006" s="45"/>
      <c r="MCA1006" s="45"/>
      <c r="MCB1006" s="45"/>
      <c r="MCC1006" s="45"/>
      <c r="MCD1006" s="45"/>
      <c r="MCE1006" s="45"/>
      <c r="MCF1006" s="45"/>
      <c r="MCG1006" s="45"/>
      <c r="MCH1006" s="45"/>
      <c r="MCI1006" s="45"/>
      <c r="MCJ1006" s="45"/>
      <c r="MCK1006" s="45"/>
      <c r="MCL1006" s="45"/>
      <c r="MCM1006" s="45"/>
      <c r="MCN1006" s="45"/>
      <c r="MCO1006" s="45"/>
      <c r="MCP1006" s="45"/>
      <c r="MCQ1006" s="45"/>
      <c r="MCR1006" s="45"/>
      <c r="MCS1006" s="45"/>
      <c r="MCT1006" s="45"/>
      <c r="MCU1006" s="45"/>
      <c r="MCV1006" s="45"/>
      <c r="MCW1006" s="45"/>
      <c r="MCX1006" s="45"/>
      <c r="MCY1006" s="45"/>
      <c r="MCZ1006" s="45"/>
      <c r="MDA1006" s="45"/>
      <c r="MDB1006" s="45"/>
      <c r="MDC1006" s="45"/>
      <c r="MDD1006" s="45"/>
      <c r="MDE1006" s="45"/>
      <c r="MDF1006" s="45"/>
      <c r="MDG1006" s="45"/>
      <c r="MDH1006" s="45"/>
      <c r="MDI1006" s="45"/>
      <c r="MDJ1006" s="45"/>
      <c r="MDK1006" s="45"/>
      <c r="MDL1006" s="45"/>
      <c r="MDM1006" s="45"/>
      <c r="MDN1006" s="45"/>
      <c r="MDO1006" s="45"/>
      <c r="MDP1006" s="45"/>
      <c r="MDQ1006" s="45"/>
      <c r="MDR1006" s="45"/>
      <c r="MDS1006" s="45"/>
      <c r="MDT1006" s="45"/>
      <c r="MDU1006" s="45"/>
      <c r="MDV1006" s="45"/>
      <c r="MDW1006" s="45"/>
      <c r="MDX1006" s="45"/>
      <c r="MDY1006" s="45"/>
      <c r="MDZ1006" s="45"/>
      <c r="MEA1006" s="45"/>
      <c r="MEB1006" s="45"/>
      <c r="MEC1006" s="45"/>
      <c r="MED1006" s="45"/>
      <c r="MEE1006" s="45"/>
      <c r="MEF1006" s="45"/>
      <c r="MEG1006" s="45"/>
      <c r="MEH1006" s="45"/>
      <c r="MEI1006" s="45"/>
      <c r="MEJ1006" s="45"/>
      <c r="MEK1006" s="45"/>
      <c r="MEL1006" s="45"/>
      <c r="MEM1006" s="45"/>
      <c r="MEN1006" s="45"/>
      <c r="MEO1006" s="45"/>
      <c r="MEP1006" s="45"/>
      <c r="MEQ1006" s="45"/>
      <c r="MER1006" s="45"/>
      <c r="MES1006" s="45"/>
      <c r="MET1006" s="45"/>
      <c r="MEU1006" s="45"/>
      <c r="MEV1006" s="45"/>
      <c r="MEW1006" s="45"/>
      <c r="MEX1006" s="45"/>
      <c r="MEY1006" s="45"/>
      <c r="MEZ1006" s="45"/>
      <c r="MFA1006" s="45"/>
      <c r="MFB1006" s="45"/>
      <c r="MFC1006" s="45"/>
      <c r="MFD1006" s="45"/>
      <c r="MFE1006" s="45"/>
      <c r="MFF1006" s="45"/>
      <c r="MFG1006" s="45"/>
      <c r="MFH1006" s="45"/>
      <c r="MFI1006" s="45"/>
      <c r="MFJ1006" s="45"/>
      <c r="MFK1006" s="45"/>
      <c r="MFL1006" s="45"/>
      <c r="MFM1006" s="45"/>
      <c r="MFN1006" s="45"/>
      <c r="MFO1006" s="45"/>
      <c r="MFP1006" s="45"/>
      <c r="MFQ1006" s="45"/>
      <c r="MFR1006" s="45"/>
      <c r="MFS1006" s="45"/>
      <c r="MFT1006" s="45"/>
      <c r="MFU1006" s="45"/>
      <c r="MFV1006" s="45"/>
      <c r="MFW1006" s="45"/>
      <c r="MFX1006" s="45"/>
      <c r="MFY1006" s="45"/>
      <c r="MFZ1006" s="45"/>
      <c r="MGA1006" s="45"/>
      <c r="MGB1006" s="45"/>
      <c r="MGC1006" s="45"/>
      <c r="MGD1006" s="45"/>
      <c r="MGE1006" s="45"/>
      <c r="MGF1006" s="45"/>
      <c r="MGG1006" s="45"/>
      <c r="MGH1006" s="45"/>
      <c r="MGI1006" s="45"/>
      <c r="MGJ1006" s="45"/>
      <c r="MGK1006" s="45"/>
      <c r="MGL1006" s="45"/>
      <c r="MGM1006" s="45"/>
      <c r="MGN1006" s="45"/>
      <c r="MGO1006" s="45"/>
      <c r="MGP1006" s="45"/>
      <c r="MGQ1006" s="45"/>
      <c r="MGR1006" s="45"/>
      <c r="MGS1006" s="45"/>
      <c r="MGT1006" s="45"/>
      <c r="MGU1006" s="45"/>
      <c r="MGV1006" s="45"/>
      <c r="MGW1006" s="45"/>
      <c r="MGX1006" s="45"/>
      <c r="MGY1006" s="45"/>
      <c r="MGZ1006" s="45"/>
      <c r="MHA1006" s="45"/>
      <c r="MHB1006" s="45"/>
      <c r="MHC1006" s="45"/>
      <c r="MHD1006" s="45"/>
      <c r="MHE1006" s="45"/>
      <c r="MHF1006" s="45"/>
      <c r="MHG1006" s="45"/>
      <c r="MHH1006" s="45"/>
      <c r="MHI1006" s="45"/>
      <c r="MHJ1006" s="45"/>
      <c r="MHK1006" s="45"/>
      <c r="MHL1006" s="45"/>
      <c r="MHM1006" s="45"/>
      <c r="MHN1006" s="45"/>
      <c r="MHO1006" s="45"/>
      <c r="MHP1006" s="45"/>
      <c r="MHQ1006" s="45"/>
      <c r="MHR1006" s="45"/>
      <c r="MHS1006" s="45"/>
      <c r="MHT1006" s="45"/>
      <c r="MHU1006" s="45"/>
      <c r="MHV1006" s="45"/>
      <c r="MHW1006" s="45"/>
      <c r="MHX1006" s="45"/>
      <c r="MHY1006" s="45"/>
      <c r="MHZ1006" s="45"/>
      <c r="MIA1006" s="45"/>
      <c r="MIB1006" s="45"/>
      <c r="MIC1006" s="45"/>
      <c r="MID1006" s="45"/>
      <c r="MIE1006" s="45"/>
      <c r="MIF1006" s="45"/>
      <c r="MIG1006" s="45"/>
      <c r="MIH1006" s="45"/>
      <c r="MII1006" s="45"/>
      <c r="MIJ1006" s="45"/>
      <c r="MIK1006" s="45"/>
      <c r="MIL1006" s="45"/>
      <c r="MIM1006" s="45"/>
      <c r="MIN1006" s="45"/>
      <c r="MIO1006" s="45"/>
      <c r="MIP1006" s="45"/>
      <c r="MIQ1006" s="45"/>
      <c r="MIR1006" s="45"/>
      <c r="MIS1006" s="45"/>
      <c r="MIT1006" s="45"/>
      <c r="MIU1006" s="45"/>
      <c r="MIV1006" s="45"/>
      <c r="MIW1006" s="45"/>
      <c r="MIX1006" s="45"/>
      <c r="MIY1006" s="45"/>
      <c r="MIZ1006" s="45"/>
      <c r="MJA1006" s="45"/>
      <c r="MJB1006" s="45"/>
      <c r="MJC1006" s="45"/>
      <c r="MJD1006" s="45"/>
      <c r="MJE1006" s="45"/>
      <c r="MJF1006" s="45"/>
      <c r="MJG1006" s="45"/>
      <c r="MJH1006" s="45"/>
      <c r="MJI1006" s="45"/>
      <c r="MJJ1006" s="45"/>
      <c r="MJK1006" s="45"/>
      <c r="MJL1006" s="45"/>
      <c r="MJM1006" s="45"/>
      <c r="MJN1006" s="45"/>
      <c r="MJO1006" s="45"/>
      <c r="MJP1006" s="45"/>
      <c r="MJQ1006" s="45"/>
      <c r="MJR1006" s="45"/>
      <c r="MJS1006" s="45"/>
      <c r="MJT1006" s="45"/>
      <c r="MJU1006" s="45"/>
      <c r="MJV1006" s="45"/>
      <c r="MJW1006" s="45"/>
      <c r="MJX1006" s="45"/>
      <c r="MJY1006" s="45"/>
      <c r="MJZ1006" s="45"/>
      <c r="MKA1006" s="45"/>
      <c r="MKB1006" s="45"/>
      <c r="MKC1006" s="45"/>
      <c r="MKD1006" s="45"/>
      <c r="MKE1006" s="45"/>
      <c r="MKF1006" s="45"/>
      <c r="MKG1006" s="45"/>
      <c r="MKH1006" s="45"/>
      <c r="MKI1006" s="45"/>
      <c r="MKJ1006" s="45"/>
      <c r="MKK1006" s="45"/>
      <c r="MKL1006" s="45"/>
      <c r="MKM1006" s="45"/>
      <c r="MKN1006" s="45"/>
      <c r="MKO1006" s="45"/>
      <c r="MKP1006" s="45"/>
      <c r="MKQ1006" s="45"/>
      <c r="MKR1006" s="45"/>
      <c r="MKS1006" s="45"/>
      <c r="MKT1006" s="45"/>
      <c r="MKU1006" s="45"/>
      <c r="MKV1006" s="45"/>
      <c r="MKW1006" s="45"/>
      <c r="MKX1006" s="45"/>
      <c r="MKY1006" s="45"/>
      <c r="MKZ1006" s="45"/>
      <c r="MLA1006" s="45"/>
      <c r="MLB1006" s="45"/>
      <c r="MLC1006" s="45"/>
      <c r="MLD1006" s="45"/>
      <c r="MLE1006" s="45"/>
      <c r="MLF1006" s="45"/>
      <c r="MLG1006" s="45"/>
      <c r="MLH1006" s="45"/>
      <c r="MLI1006" s="45"/>
      <c r="MLJ1006" s="45"/>
      <c r="MLK1006" s="45"/>
      <c r="MLL1006" s="45"/>
      <c r="MLM1006" s="45"/>
      <c r="MLN1006" s="45"/>
      <c r="MLO1006" s="45"/>
      <c r="MLP1006" s="45"/>
      <c r="MLQ1006" s="45"/>
      <c r="MLR1006" s="45"/>
      <c r="MLS1006" s="45"/>
      <c r="MLT1006" s="45"/>
      <c r="MLU1006" s="45"/>
      <c r="MLV1006" s="45"/>
      <c r="MLW1006" s="45"/>
      <c r="MLX1006" s="45"/>
      <c r="MLY1006" s="45"/>
      <c r="MLZ1006" s="45"/>
      <c r="MMA1006" s="45"/>
      <c r="MMB1006" s="45"/>
      <c r="MMC1006" s="45"/>
      <c r="MMD1006" s="45"/>
      <c r="MME1006" s="45"/>
      <c r="MMF1006" s="45"/>
      <c r="MMG1006" s="45"/>
      <c r="MMH1006" s="45"/>
      <c r="MMI1006" s="45"/>
      <c r="MMJ1006" s="45"/>
      <c r="MMK1006" s="45"/>
      <c r="MML1006" s="45"/>
      <c r="MMM1006" s="45"/>
      <c r="MMN1006" s="45"/>
      <c r="MMO1006" s="45"/>
      <c r="MMP1006" s="45"/>
      <c r="MMQ1006" s="45"/>
      <c r="MMR1006" s="45"/>
      <c r="MMS1006" s="45"/>
      <c r="MMT1006" s="45"/>
      <c r="MMU1006" s="45"/>
      <c r="MMV1006" s="45"/>
      <c r="MMW1006" s="45"/>
      <c r="MMX1006" s="45"/>
      <c r="MMY1006" s="45"/>
      <c r="MMZ1006" s="45"/>
      <c r="MNA1006" s="45"/>
      <c r="MNB1006" s="45"/>
      <c r="MNC1006" s="45"/>
      <c r="MND1006" s="45"/>
      <c r="MNE1006" s="45"/>
      <c r="MNF1006" s="45"/>
      <c r="MNG1006" s="45"/>
      <c r="MNH1006" s="45"/>
      <c r="MNI1006" s="45"/>
      <c r="MNJ1006" s="45"/>
      <c r="MNK1006" s="45"/>
      <c r="MNL1006" s="45"/>
      <c r="MNM1006" s="45"/>
      <c r="MNN1006" s="45"/>
      <c r="MNO1006" s="45"/>
      <c r="MNP1006" s="45"/>
      <c r="MNQ1006" s="45"/>
      <c r="MNR1006" s="45"/>
      <c r="MNS1006" s="45"/>
      <c r="MNT1006" s="45"/>
      <c r="MNU1006" s="45"/>
      <c r="MNV1006" s="45"/>
      <c r="MNW1006" s="45"/>
      <c r="MNX1006" s="45"/>
      <c r="MNY1006" s="45"/>
      <c r="MNZ1006" s="45"/>
      <c r="MOA1006" s="45"/>
      <c r="MOB1006" s="45"/>
      <c r="MOC1006" s="45"/>
      <c r="MOD1006" s="45"/>
      <c r="MOE1006" s="45"/>
      <c r="MOF1006" s="45"/>
      <c r="MOG1006" s="45"/>
      <c r="MOH1006" s="45"/>
      <c r="MOI1006" s="45"/>
      <c r="MOJ1006" s="45"/>
      <c r="MOK1006" s="45"/>
      <c r="MOL1006" s="45"/>
      <c r="MOM1006" s="45"/>
      <c r="MON1006" s="45"/>
      <c r="MOO1006" s="45"/>
      <c r="MOP1006" s="45"/>
      <c r="MOQ1006" s="45"/>
      <c r="MOR1006" s="45"/>
      <c r="MOS1006" s="45"/>
      <c r="MOT1006" s="45"/>
      <c r="MOU1006" s="45"/>
      <c r="MOV1006" s="45"/>
      <c r="MOW1006" s="45"/>
      <c r="MOX1006" s="45"/>
      <c r="MOY1006" s="45"/>
      <c r="MOZ1006" s="45"/>
      <c r="MPA1006" s="45"/>
      <c r="MPB1006" s="45"/>
      <c r="MPC1006" s="45"/>
      <c r="MPD1006" s="45"/>
      <c r="MPE1006" s="45"/>
      <c r="MPF1006" s="45"/>
      <c r="MPG1006" s="45"/>
      <c r="MPH1006" s="45"/>
      <c r="MPI1006" s="45"/>
      <c r="MPJ1006" s="45"/>
      <c r="MPK1006" s="45"/>
      <c r="MPL1006" s="45"/>
      <c r="MPM1006" s="45"/>
      <c r="MPN1006" s="45"/>
      <c r="MPO1006" s="45"/>
      <c r="MPP1006" s="45"/>
      <c r="MPQ1006" s="45"/>
      <c r="MPR1006" s="45"/>
      <c r="MPS1006" s="45"/>
      <c r="MPT1006" s="45"/>
      <c r="MPU1006" s="45"/>
      <c r="MPV1006" s="45"/>
      <c r="MPW1006" s="45"/>
      <c r="MPX1006" s="45"/>
      <c r="MPY1006" s="45"/>
      <c r="MPZ1006" s="45"/>
      <c r="MQA1006" s="45"/>
      <c r="MQB1006" s="45"/>
      <c r="MQC1006" s="45"/>
      <c r="MQD1006" s="45"/>
      <c r="MQE1006" s="45"/>
      <c r="MQF1006" s="45"/>
      <c r="MQG1006" s="45"/>
      <c r="MQH1006" s="45"/>
      <c r="MQI1006" s="45"/>
      <c r="MQJ1006" s="45"/>
      <c r="MQK1006" s="45"/>
      <c r="MQL1006" s="45"/>
      <c r="MQM1006" s="45"/>
      <c r="MQN1006" s="45"/>
      <c r="MQO1006" s="45"/>
      <c r="MQP1006" s="45"/>
      <c r="MQQ1006" s="45"/>
      <c r="MQR1006" s="45"/>
      <c r="MQS1006" s="45"/>
      <c r="MQT1006" s="45"/>
      <c r="MQU1006" s="45"/>
      <c r="MQV1006" s="45"/>
      <c r="MQW1006" s="45"/>
      <c r="MQX1006" s="45"/>
      <c r="MQY1006" s="45"/>
      <c r="MQZ1006" s="45"/>
      <c r="MRA1006" s="45"/>
      <c r="MRB1006" s="45"/>
      <c r="MRC1006" s="45"/>
      <c r="MRD1006" s="45"/>
      <c r="MRE1006" s="45"/>
      <c r="MRF1006" s="45"/>
      <c r="MRG1006" s="45"/>
      <c r="MRH1006" s="45"/>
      <c r="MRI1006" s="45"/>
      <c r="MRJ1006" s="45"/>
      <c r="MRK1006" s="45"/>
      <c r="MRL1006" s="45"/>
      <c r="MRM1006" s="45"/>
      <c r="MRN1006" s="45"/>
      <c r="MRO1006" s="45"/>
      <c r="MRP1006" s="45"/>
      <c r="MRQ1006" s="45"/>
      <c r="MRR1006" s="45"/>
      <c r="MRS1006" s="45"/>
      <c r="MRT1006" s="45"/>
      <c r="MRU1006" s="45"/>
      <c r="MRV1006" s="45"/>
      <c r="MRW1006" s="45"/>
      <c r="MRX1006" s="45"/>
      <c r="MRY1006" s="45"/>
      <c r="MRZ1006" s="45"/>
      <c r="MSA1006" s="45"/>
      <c r="MSB1006" s="45"/>
      <c r="MSC1006" s="45"/>
      <c r="MSD1006" s="45"/>
      <c r="MSE1006" s="45"/>
      <c r="MSF1006" s="45"/>
      <c r="MSG1006" s="45"/>
      <c r="MSH1006" s="45"/>
      <c r="MSI1006" s="45"/>
      <c r="MSJ1006" s="45"/>
      <c r="MSK1006" s="45"/>
      <c r="MSL1006" s="45"/>
      <c r="MSM1006" s="45"/>
      <c r="MSN1006" s="45"/>
      <c r="MSO1006" s="45"/>
      <c r="MSP1006" s="45"/>
      <c r="MSQ1006" s="45"/>
      <c r="MSR1006" s="45"/>
      <c r="MSS1006" s="45"/>
      <c r="MST1006" s="45"/>
      <c r="MSU1006" s="45"/>
      <c r="MSV1006" s="45"/>
      <c r="MSW1006" s="45"/>
      <c r="MSX1006" s="45"/>
      <c r="MSY1006" s="45"/>
      <c r="MSZ1006" s="45"/>
      <c r="MTA1006" s="45"/>
      <c r="MTB1006" s="45"/>
      <c r="MTC1006" s="45"/>
      <c r="MTD1006" s="45"/>
      <c r="MTE1006" s="45"/>
      <c r="MTF1006" s="45"/>
      <c r="MTG1006" s="45"/>
      <c r="MTH1006" s="45"/>
      <c r="MTI1006" s="45"/>
      <c r="MTJ1006" s="45"/>
      <c r="MTK1006" s="45"/>
      <c r="MTL1006" s="45"/>
      <c r="MTM1006" s="45"/>
      <c r="MTN1006" s="45"/>
      <c r="MTO1006" s="45"/>
      <c r="MTP1006" s="45"/>
      <c r="MTQ1006" s="45"/>
      <c r="MTR1006" s="45"/>
      <c r="MTS1006" s="45"/>
      <c r="MTT1006" s="45"/>
      <c r="MTU1006" s="45"/>
      <c r="MTV1006" s="45"/>
      <c r="MTW1006" s="45"/>
      <c r="MTX1006" s="45"/>
      <c r="MTY1006" s="45"/>
      <c r="MTZ1006" s="45"/>
      <c r="MUA1006" s="45"/>
      <c r="MUB1006" s="45"/>
      <c r="MUC1006" s="45"/>
      <c r="MUD1006" s="45"/>
      <c r="MUE1006" s="45"/>
      <c r="MUF1006" s="45"/>
      <c r="MUG1006" s="45"/>
      <c r="MUH1006" s="45"/>
      <c r="MUI1006" s="45"/>
      <c r="MUJ1006" s="45"/>
      <c r="MUK1006" s="45"/>
      <c r="MUL1006" s="45"/>
      <c r="MUM1006" s="45"/>
      <c r="MUN1006" s="45"/>
      <c r="MUO1006" s="45"/>
      <c r="MUP1006" s="45"/>
      <c r="MUQ1006" s="45"/>
      <c r="MUR1006" s="45"/>
      <c r="MUS1006" s="45"/>
      <c r="MUT1006" s="45"/>
      <c r="MUU1006" s="45"/>
      <c r="MUV1006" s="45"/>
      <c r="MUW1006" s="45"/>
      <c r="MUX1006" s="45"/>
      <c r="MUY1006" s="45"/>
      <c r="MUZ1006" s="45"/>
      <c r="MVA1006" s="45"/>
      <c r="MVB1006" s="45"/>
      <c r="MVC1006" s="45"/>
      <c r="MVD1006" s="45"/>
      <c r="MVE1006" s="45"/>
      <c r="MVF1006" s="45"/>
      <c r="MVG1006" s="45"/>
      <c r="MVH1006" s="45"/>
      <c r="MVI1006" s="45"/>
      <c r="MVJ1006" s="45"/>
      <c r="MVK1006" s="45"/>
      <c r="MVL1006" s="45"/>
      <c r="MVM1006" s="45"/>
      <c r="MVN1006" s="45"/>
      <c r="MVO1006" s="45"/>
      <c r="MVP1006" s="45"/>
      <c r="MVQ1006" s="45"/>
      <c r="MVR1006" s="45"/>
      <c r="MVS1006" s="45"/>
      <c r="MVT1006" s="45"/>
      <c r="MVU1006" s="45"/>
      <c r="MVV1006" s="45"/>
      <c r="MVW1006" s="45"/>
      <c r="MVX1006" s="45"/>
      <c r="MVY1006" s="45"/>
      <c r="MVZ1006" s="45"/>
      <c r="MWA1006" s="45"/>
      <c r="MWB1006" s="45"/>
      <c r="MWC1006" s="45"/>
      <c r="MWD1006" s="45"/>
      <c r="MWE1006" s="45"/>
      <c r="MWF1006" s="45"/>
      <c r="MWG1006" s="45"/>
      <c r="MWH1006" s="45"/>
      <c r="MWI1006" s="45"/>
      <c r="MWJ1006" s="45"/>
      <c r="MWK1006" s="45"/>
      <c r="MWL1006" s="45"/>
      <c r="MWM1006" s="45"/>
      <c r="MWN1006" s="45"/>
      <c r="MWO1006" s="45"/>
      <c r="MWP1006" s="45"/>
      <c r="MWQ1006" s="45"/>
      <c r="MWR1006" s="45"/>
      <c r="MWS1006" s="45"/>
      <c r="MWT1006" s="45"/>
      <c r="MWU1006" s="45"/>
      <c r="MWV1006" s="45"/>
      <c r="MWW1006" s="45"/>
      <c r="MWX1006" s="45"/>
      <c r="MWY1006" s="45"/>
      <c r="MWZ1006" s="45"/>
      <c r="MXA1006" s="45"/>
      <c r="MXB1006" s="45"/>
      <c r="MXC1006" s="45"/>
      <c r="MXD1006" s="45"/>
      <c r="MXE1006" s="45"/>
      <c r="MXF1006" s="45"/>
      <c r="MXG1006" s="45"/>
      <c r="MXH1006" s="45"/>
      <c r="MXI1006" s="45"/>
      <c r="MXJ1006" s="45"/>
      <c r="MXK1006" s="45"/>
      <c r="MXL1006" s="45"/>
      <c r="MXM1006" s="45"/>
      <c r="MXN1006" s="45"/>
      <c r="MXO1006" s="45"/>
      <c r="MXP1006" s="45"/>
      <c r="MXQ1006" s="45"/>
      <c r="MXR1006" s="45"/>
      <c r="MXS1006" s="45"/>
      <c r="MXT1006" s="45"/>
      <c r="MXU1006" s="45"/>
      <c r="MXV1006" s="45"/>
      <c r="MXW1006" s="45"/>
      <c r="MXX1006" s="45"/>
      <c r="MXY1006" s="45"/>
      <c r="MXZ1006" s="45"/>
      <c r="MYA1006" s="45"/>
      <c r="MYB1006" s="45"/>
      <c r="MYC1006" s="45"/>
      <c r="MYD1006" s="45"/>
      <c r="MYE1006" s="45"/>
      <c r="MYF1006" s="45"/>
      <c r="MYG1006" s="45"/>
      <c r="MYH1006" s="45"/>
      <c r="MYI1006" s="45"/>
      <c r="MYJ1006" s="45"/>
      <c r="MYK1006" s="45"/>
      <c r="MYL1006" s="45"/>
      <c r="MYM1006" s="45"/>
      <c r="MYN1006" s="45"/>
      <c r="MYO1006" s="45"/>
      <c r="MYP1006" s="45"/>
      <c r="MYQ1006" s="45"/>
      <c r="MYR1006" s="45"/>
      <c r="MYS1006" s="45"/>
      <c r="MYT1006" s="45"/>
      <c r="MYU1006" s="45"/>
      <c r="MYV1006" s="45"/>
      <c r="MYW1006" s="45"/>
      <c r="MYX1006" s="45"/>
      <c r="MYY1006" s="45"/>
      <c r="MYZ1006" s="45"/>
      <c r="MZA1006" s="45"/>
      <c r="MZB1006" s="45"/>
      <c r="MZC1006" s="45"/>
      <c r="MZD1006" s="45"/>
      <c r="MZE1006" s="45"/>
      <c r="MZF1006" s="45"/>
      <c r="MZG1006" s="45"/>
      <c r="MZH1006" s="45"/>
      <c r="MZI1006" s="45"/>
      <c r="MZJ1006" s="45"/>
      <c r="MZK1006" s="45"/>
      <c r="MZL1006" s="45"/>
      <c r="MZM1006" s="45"/>
      <c r="MZN1006" s="45"/>
      <c r="MZO1006" s="45"/>
      <c r="MZP1006" s="45"/>
      <c r="MZQ1006" s="45"/>
      <c r="MZR1006" s="45"/>
      <c r="MZS1006" s="45"/>
      <c r="MZT1006" s="45"/>
      <c r="MZU1006" s="45"/>
      <c r="MZV1006" s="45"/>
      <c r="MZW1006" s="45"/>
      <c r="MZX1006" s="45"/>
      <c r="MZY1006" s="45"/>
      <c r="MZZ1006" s="45"/>
      <c r="NAA1006" s="45"/>
      <c r="NAB1006" s="45"/>
      <c r="NAC1006" s="45"/>
      <c r="NAD1006" s="45"/>
      <c r="NAE1006" s="45"/>
      <c r="NAF1006" s="45"/>
      <c r="NAG1006" s="45"/>
      <c r="NAH1006" s="45"/>
      <c r="NAI1006" s="45"/>
      <c r="NAJ1006" s="45"/>
      <c r="NAK1006" s="45"/>
      <c r="NAL1006" s="45"/>
      <c r="NAM1006" s="45"/>
      <c r="NAN1006" s="45"/>
      <c r="NAO1006" s="45"/>
      <c r="NAP1006" s="45"/>
      <c r="NAQ1006" s="45"/>
      <c r="NAR1006" s="45"/>
      <c r="NAS1006" s="45"/>
      <c r="NAT1006" s="45"/>
      <c r="NAU1006" s="45"/>
      <c r="NAV1006" s="45"/>
      <c r="NAW1006" s="45"/>
      <c r="NAX1006" s="45"/>
      <c r="NAY1006" s="45"/>
      <c r="NAZ1006" s="45"/>
      <c r="NBA1006" s="45"/>
      <c r="NBB1006" s="45"/>
      <c r="NBC1006" s="45"/>
      <c r="NBD1006" s="45"/>
      <c r="NBE1006" s="45"/>
      <c r="NBF1006" s="45"/>
      <c r="NBG1006" s="45"/>
      <c r="NBH1006" s="45"/>
      <c r="NBI1006" s="45"/>
      <c r="NBJ1006" s="45"/>
      <c r="NBK1006" s="45"/>
      <c r="NBL1006" s="45"/>
      <c r="NBM1006" s="45"/>
      <c r="NBN1006" s="45"/>
      <c r="NBO1006" s="45"/>
      <c r="NBP1006" s="45"/>
      <c r="NBQ1006" s="45"/>
      <c r="NBR1006" s="45"/>
      <c r="NBS1006" s="45"/>
      <c r="NBT1006" s="45"/>
      <c r="NBU1006" s="45"/>
      <c r="NBV1006" s="45"/>
      <c r="NBW1006" s="45"/>
      <c r="NBX1006" s="45"/>
      <c r="NBY1006" s="45"/>
      <c r="NBZ1006" s="45"/>
      <c r="NCA1006" s="45"/>
      <c r="NCB1006" s="45"/>
      <c r="NCC1006" s="45"/>
      <c r="NCD1006" s="45"/>
      <c r="NCE1006" s="45"/>
      <c r="NCF1006" s="45"/>
      <c r="NCG1006" s="45"/>
      <c r="NCH1006" s="45"/>
      <c r="NCI1006" s="45"/>
      <c r="NCJ1006" s="45"/>
      <c r="NCK1006" s="45"/>
      <c r="NCL1006" s="45"/>
      <c r="NCM1006" s="45"/>
      <c r="NCN1006" s="45"/>
      <c r="NCO1006" s="45"/>
      <c r="NCP1006" s="45"/>
      <c r="NCQ1006" s="45"/>
      <c r="NCR1006" s="45"/>
      <c r="NCS1006" s="45"/>
      <c r="NCT1006" s="45"/>
      <c r="NCU1006" s="45"/>
      <c r="NCV1006" s="45"/>
      <c r="NCW1006" s="45"/>
      <c r="NCX1006" s="45"/>
      <c r="NCY1006" s="45"/>
      <c r="NCZ1006" s="45"/>
      <c r="NDA1006" s="45"/>
      <c r="NDB1006" s="45"/>
      <c r="NDC1006" s="45"/>
      <c r="NDD1006" s="45"/>
      <c r="NDE1006" s="45"/>
      <c r="NDF1006" s="45"/>
      <c r="NDG1006" s="45"/>
      <c r="NDH1006" s="45"/>
      <c r="NDI1006" s="45"/>
      <c r="NDJ1006" s="45"/>
      <c r="NDK1006" s="45"/>
      <c r="NDL1006" s="45"/>
      <c r="NDM1006" s="45"/>
      <c r="NDN1006" s="45"/>
      <c r="NDO1006" s="45"/>
      <c r="NDP1006" s="45"/>
      <c r="NDQ1006" s="45"/>
      <c r="NDR1006" s="45"/>
      <c r="NDS1006" s="45"/>
      <c r="NDT1006" s="45"/>
      <c r="NDU1006" s="45"/>
      <c r="NDV1006" s="45"/>
      <c r="NDW1006" s="45"/>
      <c r="NDX1006" s="45"/>
      <c r="NDY1006" s="45"/>
      <c r="NDZ1006" s="45"/>
      <c r="NEA1006" s="45"/>
      <c r="NEB1006" s="45"/>
      <c r="NEC1006" s="45"/>
      <c r="NED1006" s="45"/>
      <c r="NEE1006" s="45"/>
      <c r="NEF1006" s="45"/>
      <c r="NEG1006" s="45"/>
      <c r="NEH1006" s="45"/>
      <c r="NEI1006" s="45"/>
      <c r="NEJ1006" s="45"/>
      <c r="NEK1006" s="45"/>
      <c r="NEL1006" s="45"/>
      <c r="NEM1006" s="45"/>
      <c r="NEN1006" s="45"/>
      <c r="NEO1006" s="45"/>
      <c r="NEP1006" s="45"/>
      <c r="NEQ1006" s="45"/>
      <c r="NER1006" s="45"/>
      <c r="NES1006" s="45"/>
      <c r="NET1006" s="45"/>
      <c r="NEU1006" s="45"/>
      <c r="NEV1006" s="45"/>
      <c r="NEW1006" s="45"/>
      <c r="NEX1006" s="45"/>
      <c r="NEY1006" s="45"/>
      <c r="NEZ1006" s="45"/>
      <c r="NFA1006" s="45"/>
      <c r="NFB1006" s="45"/>
      <c r="NFC1006" s="45"/>
      <c r="NFD1006" s="45"/>
      <c r="NFE1006" s="45"/>
      <c r="NFF1006" s="45"/>
      <c r="NFG1006" s="45"/>
      <c r="NFH1006" s="45"/>
      <c r="NFI1006" s="45"/>
      <c r="NFJ1006" s="45"/>
      <c r="NFK1006" s="45"/>
      <c r="NFL1006" s="45"/>
      <c r="NFM1006" s="45"/>
      <c r="NFN1006" s="45"/>
      <c r="NFO1006" s="45"/>
      <c r="NFP1006" s="45"/>
      <c r="NFQ1006" s="45"/>
      <c r="NFR1006" s="45"/>
      <c r="NFS1006" s="45"/>
      <c r="NFT1006" s="45"/>
      <c r="NFU1006" s="45"/>
      <c r="NFV1006" s="45"/>
      <c r="NFW1006" s="45"/>
      <c r="NFX1006" s="45"/>
      <c r="NFY1006" s="45"/>
      <c r="NFZ1006" s="45"/>
      <c r="NGA1006" s="45"/>
      <c r="NGB1006" s="45"/>
      <c r="NGC1006" s="45"/>
      <c r="NGD1006" s="45"/>
      <c r="NGE1006" s="45"/>
      <c r="NGF1006" s="45"/>
      <c r="NGG1006" s="45"/>
      <c r="NGH1006" s="45"/>
      <c r="NGI1006" s="45"/>
      <c r="NGJ1006" s="45"/>
      <c r="NGK1006" s="45"/>
      <c r="NGL1006" s="45"/>
      <c r="NGM1006" s="45"/>
      <c r="NGN1006" s="45"/>
      <c r="NGO1006" s="45"/>
      <c r="NGP1006" s="45"/>
      <c r="NGQ1006" s="45"/>
      <c r="NGR1006" s="45"/>
      <c r="NGS1006" s="45"/>
      <c r="NGT1006" s="45"/>
      <c r="NGU1006" s="45"/>
      <c r="NGV1006" s="45"/>
      <c r="NGW1006" s="45"/>
      <c r="NGX1006" s="45"/>
      <c r="NGY1006" s="45"/>
      <c r="NGZ1006" s="45"/>
      <c r="NHA1006" s="45"/>
      <c r="NHB1006" s="45"/>
      <c r="NHC1006" s="45"/>
      <c r="NHD1006" s="45"/>
      <c r="NHE1006" s="45"/>
      <c r="NHF1006" s="45"/>
      <c r="NHG1006" s="45"/>
      <c r="NHH1006" s="45"/>
      <c r="NHI1006" s="45"/>
      <c r="NHJ1006" s="45"/>
      <c r="NHK1006" s="45"/>
      <c r="NHL1006" s="45"/>
      <c r="NHM1006" s="45"/>
      <c r="NHN1006" s="45"/>
      <c r="NHO1006" s="45"/>
      <c r="NHP1006" s="45"/>
      <c r="NHQ1006" s="45"/>
      <c r="NHR1006" s="45"/>
      <c r="NHS1006" s="45"/>
      <c r="NHT1006" s="45"/>
      <c r="NHU1006" s="45"/>
      <c r="NHV1006" s="45"/>
      <c r="NHW1006" s="45"/>
      <c r="NHX1006" s="45"/>
      <c r="NHY1006" s="45"/>
      <c r="NHZ1006" s="45"/>
      <c r="NIA1006" s="45"/>
      <c r="NIB1006" s="45"/>
      <c r="NIC1006" s="45"/>
      <c r="NID1006" s="45"/>
      <c r="NIE1006" s="45"/>
      <c r="NIF1006" s="45"/>
      <c r="NIG1006" s="45"/>
      <c r="NIH1006" s="45"/>
      <c r="NII1006" s="45"/>
      <c r="NIJ1006" s="45"/>
      <c r="NIK1006" s="45"/>
      <c r="NIL1006" s="45"/>
      <c r="NIM1006" s="45"/>
      <c r="NIN1006" s="45"/>
      <c r="NIO1006" s="45"/>
      <c r="NIP1006" s="45"/>
      <c r="NIQ1006" s="45"/>
      <c r="NIR1006" s="45"/>
      <c r="NIS1006" s="45"/>
      <c r="NIT1006" s="45"/>
      <c r="NIU1006" s="45"/>
      <c r="NIV1006" s="45"/>
      <c r="NIW1006" s="45"/>
      <c r="NIX1006" s="45"/>
      <c r="NIY1006" s="45"/>
      <c r="NIZ1006" s="45"/>
      <c r="NJA1006" s="45"/>
      <c r="NJB1006" s="45"/>
      <c r="NJC1006" s="45"/>
      <c r="NJD1006" s="45"/>
      <c r="NJE1006" s="45"/>
      <c r="NJF1006" s="45"/>
      <c r="NJG1006" s="45"/>
      <c r="NJH1006" s="45"/>
      <c r="NJI1006" s="45"/>
      <c r="NJJ1006" s="45"/>
      <c r="NJK1006" s="45"/>
      <c r="NJL1006" s="45"/>
      <c r="NJM1006" s="45"/>
      <c r="NJN1006" s="45"/>
      <c r="NJO1006" s="45"/>
      <c r="NJP1006" s="45"/>
      <c r="NJQ1006" s="45"/>
      <c r="NJR1006" s="45"/>
      <c r="NJS1006" s="45"/>
      <c r="NJT1006" s="45"/>
      <c r="NJU1006" s="45"/>
      <c r="NJV1006" s="45"/>
      <c r="NJW1006" s="45"/>
      <c r="NJX1006" s="45"/>
      <c r="NJY1006" s="45"/>
      <c r="NJZ1006" s="45"/>
      <c r="NKA1006" s="45"/>
      <c r="NKB1006" s="45"/>
      <c r="NKC1006" s="45"/>
      <c r="NKD1006" s="45"/>
      <c r="NKE1006" s="45"/>
      <c r="NKF1006" s="45"/>
      <c r="NKG1006" s="45"/>
      <c r="NKH1006" s="45"/>
      <c r="NKI1006" s="45"/>
      <c r="NKJ1006" s="45"/>
      <c r="NKK1006" s="45"/>
      <c r="NKL1006" s="45"/>
      <c r="NKM1006" s="45"/>
      <c r="NKN1006" s="45"/>
      <c r="NKO1006" s="45"/>
      <c r="NKP1006" s="45"/>
      <c r="NKQ1006" s="45"/>
      <c r="NKR1006" s="45"/>
      <c r="NKS1006" s="45"/>
      <c r="NKT1006" s="45"/>
      <c r="NKU1006" s="45"/>
      <c r="NKV1006" s="45"/>
      <c r="NKW1006" s="45"/>
      <c r="NKX1006" s="45"/>
      <c r="NKY1006" s="45"/>
      <c r="NKZ1006" s="45"/>
      <c r="NLA1006" s="45"/>
      <c r="NLB1006" s="45"/>
      <c r="NLC1006" s="45"/>
      <c r="NLD1006" s="45"/>
      <c r="NLE1006" s="45"/>
      <c r="NLF1006" s="45"/>
      <c r="NLG1006" s="45"/>
      <c r="NLH1006" s="45"/>
      <c r="NLI1006" s="45"/>
      <c r="NLJ1006" s="45"/>
      <c r="NLK1006" s="45"/>
      <c r="NLL1006" s="45"/>
      <c r="NLM1006" s="45"/>
      <c r="NLN1006" s="45"/>
      <c r="NLO1006" s="45"/>
      <c r="NLP1006" s="45"/>
      <c r="NLQ1006" s="45"/>
      <c r="NLR1006" s="45"/>
      <c r="NLS1006" s="45"/>
      <c r="NLT1006" s="45"/>
      <c r="NLU1006" s="45"/>
      <c r="NLV1006" s="45"/>
      <c r="NLW1006" s="45"/>
      <c r="NLX1006" s="45"/>
      <c r="NLY1006" s="45"/>
      <c r="NLZ1006" s="45"/>
      <c r="NMA1006" s="45"/>
      <c r="NMB1006" s="45"/>
      <c r="NMC1006" s="45"/>
      <c r="NMD1006" s="45"/>
      <c r="NME1006" s="45"/>
      <c r="NMF1006" s="45"/>
      <c r="NMG1006" s="45"/>
      <c r="NMH1006" s="45"/>
      <c r="NMI1006" s="45"/>
      <c r="NMJ1006" s="45"/>
      <c r="NMK1006" s="45"/>
      <c r="NML1006" s="45"/>
      <c r="NMM1006" s="45"/>
      <c r="NMN1006" s="45"/>
      <c r="NMO1006" s="45"/>
      <c r="NMP1006" s="45"/>
      <c r="NMQ1006" s="45"/>
      <c r="NMR1006" s="45"/>
      <c r="NMS1006" s="45"/>
      <c r="NMT1006" s="45"/>
      <c r="NMU1006" s="45"/>
      <c r="NMV1006" s="45"/>
      <c r="NMW1006" s="45"/>
      <c r="NMX1006" s="45"/>
      <c r="NMY1006" s="45"/>
      <c r="NMZ1006" s="45"/>
      <c r="NNA1006" s="45"/>
      <c r="NNB1006" s="45"/>
      <c r="NNC1006" s="45"/>
      <c r="NND1006" s="45"/>
      <c r="NNE1006" s="45"/>
      <c r="NNF1006" s="45"/>
      <c r="NNG1006" s="45"/>
      <c r="NNH1006" s="45"/>
      <c r="NNI1006" s="45"/>
      <c r="NNJ1006" s="45"/>
      <c r="NNK1006" s="45"/>
      <c r="NNL1006" s="45"/>
      <c r="NNM1006" s="45"/>
      <c r="NNN1006" s="45"/>
      <c r="NNO1006" s="45"/>
      <c r="NNP1006" s="45"/>
      <c r="NNQ1006" s="45"/>
      <c r="NNR1006" s="45"/>
      <c r="NNS1006" s="45"/>
      <c r="NNT1006" s="45"/>
      <c r="NNU1006" s="45"/>
      <c r="NNV1006" s="45"/>
      <c r="NNW1006" s="45"/>
      <c r="NNX1006" s="45"/>
      <c r="NNY1006" s="45"/>
      <c r="NNZ1006" s="45"/>
      <c r="NOA1006" s="45"/>
      <c r="NOB1006" s="45"/>
      <c r="NOC1006" s="45"/>
      <c r="NOD1006" s="45"/>
      <c r="NOE1006" s="45"/>
      <c r="NOF1006" s="45"/>
      <c r="NOG1006" s="45"/>
      <c r="NOH1006" s="45"/>
      <c r="NOI1006" s="45"/>
      <c r="NOJ1006" s="45"/>
      <c r="NOK1006" s="45"/>
      <c r="NOL1006" s="45"/>
      <c r="NOM1006" s="45"/>
      <c r="NON1006" s="45"/>
      <c r="NOO1006" s="45"/>
      <c r="NOP1006" s="45"/>
      <c r="NOQ1006" s="45"/>
      <c r="NOR1006" s="45"/>
      <c r="NOS1006" s="45"/>
      <c r="NOT1006" s="45"/>
      <c r="NOU1006" s="45"/>
      <c r="NOV1006" s="45"/>
      <c r="NOW1006" s="45"/>
      <c r="NOX1006" s="45"/>
      <c r="NOY1006" s="45"/>
      <c r="NOZ1006" s="45"/>
      <c r="NPA1006" s="45"/>
      <c r="NPB1006" s="45"/>
      <c r="NPC1006" s="45"/>
      <c r="NPD1006" s="45"/>
      <c r="NPE1006" s="45"/>
      <c r="NPF1006" s="45"/>
      <c r="NPG1006" s="45"/>
      <c r="NPH1006" s="45"/>
      <c r="NPI1006" s="45"/>
      <c r="NPJ1006" s="45"/>
      <c r="NPK1006" s="45"/>
      <c r="NPL1006" s="45"/>
      <c r="NPM1006" s="45"/>
      <c r="NPN1006" s="45"/>
      <c r="NPO1006" s="45"/>
      <c r="NPP1006" s="45"/>
      <c r="NPQ1006" s="45"/>
      <c r="NPR1006" s="45"/>
      <c r="NPS1006" s="45"/>
      <c r="NPT1006" s="45"/>
      <c r="NPU1006" s="45"/>
      <c r="NPV1006" s="45"/>
      <c r="NPW1006" s="45"/>
      <c r="NPX1006" s="45"/>
      <c r="NPY1006" s="45"/>
      <c r="NPZ1006" s="45"/>
      <c r="NQA1006" s="45"/>
      <c r="NQB1006" s="45"/>
      <c r="NQC1006" s="45"/>
      <c r="NQD1006" s="45"/>
      <c r="NQE1006" s="45"/>
      <c r="NQF1006" s="45"/>
      <c r="NQG1006" s="45"/>
      <c r="NQH1006" s="45"/>
      <c r="NQI1006" s="45"/>
      <c r="NQJ1006" s="45"/>
      <c r="NQK1006" s="45"/>
      <c r="NQL1006" s="45"/>
      <c r="NQM1006" s="45"/>
      <c r="NQN1006" s="45"/>
      <c r="NQO1006" s="45"/>
      <c r="NQP1006" s="45"/>
      <c r="NQQ1006" s="45"/>
      <c r="NQR1006" s="45"/>
      <c r="NQS1006" s="45"/>
      <c r="NQT1006" s="45"/>
      <c r="NQU1006" s="45"/>
      <c r="NQV1006" s="45"/>
      <c r="NQW1006" s="45"/>
      <c r="NQX1006" s="45"/>
      <c r="NQY1006" s="45"/>
      <c r="NQZ1006" s="45"/>
      <c r="NRA1006" s="45"/>
      <c r="NRB1006" s="45"/>
      <c r="NRC1006" s="45"/>
      <c r="NRD1006" s="45"/>
      <c r="NRE1006" s="45"/>
      <c r="NRF1006" s="45"/>
      <c r="NRG1006" s="45"/>
      <c r="NRH1006" s="45"/>
      <c r="NRI1006" s="45"/>
      <c r="NRJ1006" s="45"/>
      <c r="NRK1006" s="45"/>
      <c r="NRL1006" s="45"/>
      <c r="NRM1006" s="45"/>
      <c r="NRN1006" s="45"/>
      <c r="NRO1006" s="45"/>
      <c r="NRP1006" s="45"/>
      <c r="NRQ1006" s="45"/>
      <c r="NRR1006" s="45"/>
      <c r="NRS1006" s="45"/>
      <c r="NRT1006" s="45"/>
      <c r="NRU1006" s="45"/>
      <c r="NRV1006" s="45"/>
      <c r="NRW1006" s="45"/>
      <c r="NRX1006" s="45"/>
      <c r="NRY1006" s="45"/>
      <c r="NRZ1006" s="45"/>
      <c r="NSA1006" s="45"/>
      <c r="NSB1006" s="45"/>
      <c r="NSC1006" s="45"/>
      <c r="NSD1006" s="45"/>
      <c r="NSE1006" s="45"/>
      <c r="NSF1006" s="45"/>
      <c r="NSG1006" s="45"/>
      <c r="NSH1006" s="45"/>
      <c r="NSI1006" s="45"/>
      <c r="NSJ1006" s="45"/>
      <c r="NSK1006" s="45"/>
      <c r="NSL1006" s="45"/>
      <c r="NSM1006" s="45"/>
      <c r="NSN1006" s="45"/>
      <c r="NSO1006" s="45"/>
      <c r="NSP1006" s="45"/>
      <c r="NSQ1006" s="45"/>
      <c r="NSR1006" s="45"/>
      <c r="NSS1006" s="45"/>
      <c r="NST1006" s="45"/>
      <c r="NSU1006" s="45"/>
      <c r="NSV1006" s="45"/>
      <c r="NSW1006" s="45"/>
      <c r="NSX1006" s="45"/>
      <c r="NSY1006" s="45"/>
      <c r="NSZ1006" s="45"/>
      <c r="NTA1006" s="45"/>
      <c r="NTB1006" s="45"/>
      <c r="NTC1006" s="45"/>
      <c r="NTD1006" s="45"/>
      <c r="NTE1006" s="45"/>
      <c r="NTF1006" s="45"/>
      <c r="NTG1006" s="45"/>
      <c r="NTH1006" s="45"/>
      <c r="NTI1006" s="45"/>
      <c r="NTJ1006" s="45"/>
      <c r="NTK1006" s="45"/>
      <c r="NTL1006" s="45"/>
      <c r="NTM1006" s="45"/>
      <c r="NTN1006" s="45"/>
      <c r="NTO1006" s="45"/>
      <c r="NTP1006" s="45"/>
      <c r="NTQ1006" s="45"/>
      <c r="NTR1006" s="45"/>
      <c r="NTS1006" s="45"/>
      <c r="NTT1006" s="45"/>
      <c r="NTU1006" s="45"/>
      <c r="NTV1006" s="45"/>
      <c r="NTW1006" s="45"/>
      <c r="NTX1006" s="45"/>
      <c r="NTY1006" s="45"/>
      <c r="NTZ1006" s="45"/>
      <c r="NUA1006" s="45"/>
      <c r="NUB1006" s="45"/>
      <c r="NUC1006" s="45"/>
      <c r="NUD1006" s="45"/>
      <c r="NUE1006" s="45"/>
      <c r="NUF1006" s="45"/>
      <c r="NUG1006" s="45"/>
      <c r="NUH1006" s="45"/>
      <c r="NUI1006" s="45"/>
      <c r="NUJ1006" s="45"/>
      <c r="NUK1006" s="45"/>
      <c r="NUL1006" s="45"/>
      <c r="NUM1006" s="45"/>
      <c r="NUN1006" s="45"/>
      <c r="NUO1006" s="45"/>
      <c r="NUP1006" s="45"/>
      <c r="NUQ1006" s="45"/>
      <c r="NUR1006" s="45"/>
      <c r="NUS1006" s="45"/>
      <c r="NUT1006" s="45"/>
      <c r="NUU1006" s="45"/>
      <c r="NUV1006" s="45"/>
      <c r="NUW1006" s="45"/>
      <c r="NUX1006" s="45"/>
      <c r="NUY1006" s="45"/>
      <c r="NUZ1006" s="45"/>
      <c r="NVA1006" s="45"/>
      <c r="NVB1006" s="45"/>
      <c r="NVC1006" s="45"/>
      <c r="NVD1006" s="45"/>
      <c r="NVE1006" s="45"/>
      <c r="NVF1006" s="45"/>
      <c r="NVG1006" s="45"/>
      <c r="NVH1006" s="45"/>
      <c r="NVI1006" s="45"/>
      <c r="NVJ1006" s="45"/>
      <c r="NVK1006" s="45"/>
      <c r="NVL1006" s="45"/>
      <c r="NVM1006" s="45"/>
      <c r="NVN1006" s="45"/>
      <c r="NVO1006" s="45"/>
      <c r="NVP1006" s="45"/>
      <c r="NVQ1006" s="45"/>
      <c r="NVR1006" s="45"/>
      <c r="NVS1006" s="45"/>
      <c r="NVT1006" s="45"/>
      <c r="NVU1006" s="45"/>
      <c r="NVV1006" s="45"/>
      <c r="NVW1006" s="45"/>
      <c r="NVX1006" s="45"/>
      <c r="NVY1006" s="45"/>
      <c r="NVZ1006" s="45"/>
      <c r="NWA1006" s="45"/>
      <c r="NWB1006" s="45"/>
      <c r="NWC1006" s="45"/>
      <c r="NWD1006" s="45"/>
      <c r="NWE1006" s="45"/>
      <c r="NWF1006" s="45"/>
      <c r="NWG1006" s="45"/>
      <c r="NWH1006" s="45"/>
      <c r="NWI1006" s="45"/>
      <c r="NWJ1006" s="45"/>
      <c r="NWK1006" s="45"/>
      <c r="NWL1006" s="45"/>
      <c r="NWM1006" s="45"/>
      <c r="NWN1006" s="45"/>
      <c r="NWO1006" s="45"/>
      <c r="NWP1006" s="45"/>
      <c r="NWQ1006" s="45"/>
      <c r="NWR1006" s="45"/>
      <c r="NWS1006" s="45"/>
      <c r="NWT1006" s="45"/>
      <c r="NWU1006" s="45"/>
      <c r="NWV1006" s="45"/>
      <c r="NWW1006" s="45"/>
      <c r="NWX1006" s="45"/>
      <c r="NWY1006" s="45"/>
      <c r="NWZ1006" s="45"/>
      <c r="NXA1006" s="45"/>
      <c r="NXB1006" s="45"/>
      <c r="NXC1006" s="45"/>
      <c r="NXD1006" s="45"/>
      <c r="NXE1006" s="45"/>
      <c r="NXF1006" s="45"/>
      <c r="NXG1006" s="45"/>
      <c r="NXH1006" s="45"/>
      <c r="NXI1006" s="45"/>
      <c r="NXJ1006" s="45"/>
      <c r="NXK1006" s="45"/>
      <c r="NXL1006" s="45"/>
      <c r="NXM1006" s="45"/>
      <c r="NXN1006" s="45"/>
      <c r="NXO1006" s="45"/>
      <c r="NXP1006" s="45"/>
      <c r="NXQ1006" s="45"/>
      <c r="NXR1006" s="45"/>
      <c r="NXS1006" s="45"/>
      <c r="NXT1006" s="45"/>
      <c r="NXU1006" s="45"/>
      <c r="NXV1006" s="45"/>
      <c r="NXW1006" s="45"/>
      <c r="NXX1006" s="45"/>
      <c r="NXY1006" s="45"/>
      <c r="NXZ1006" s="45"/>
      <c r="NYA1006" s="45"/>
      <c r="NYB1006" s="45"/>
      <c r="NYC1006" s="45"/>
      <c r="NYD1006" s="45"/>
      <c r="NYE1006" s="45"/>
      <c r="NYF1006" s="45"/>
      <c r="NYG1006" s="45"/>
      <c r="NYH1006" s="45"/>
      <c r="NYI1006" s="45"/>
      <c r="NYJ1006" s="45"/>
      <c r="NYK1006" s="45"/>
      <c r="NYL1006" s="45"/>
      <c r="NYM1006" s="45"/>
      <c r="NYN1006" s="45"/>
      <c r="NYO1006" s="45"/>
      <c r="NYP1006" s="45"/>
      <c r="NYQ1006" s="45"/>
      <c r="NYR1006" s="45"/>
      <c r="NYS1006" s="45"/>
      <c r="NYT1006" s="45"/>
      <c r="NYU1006" s="45"/>
      <c r="NYV1006" s="45"/>
      <c r="NYW1006" s="45"/>
      <c r="NYX1006" s="45"/>
      <c r="NYY1006" s="45"/>
      <c r="NYZ1006" s="45"/>
      <c r="NZA1006" s="45"/>
      <c r="NZB1006" s="45"/>
      <c r="NZC1006" s="45"/>
      <c r="NZD1006" s="45"/>
      <c r="NZE1006" s="45"/>
      <c r="NZF1006" s="45"/>
      <c r="NZG1006" s="45"/>
      <c r="NZH1006" s="45"/>
      <c r="NZI1006" s="45"/>
      <c r="NZJ1006" s="45"/>
      <c r="NZK1006" s="45"/>
      <c r="NZL1006" s="45"/>
      <c r="NZM1006" s="45"/>
      <c r="NZN1006" s="45"/>
      <c r="NZO1006" s="45"/>
      <c r="NZP1006" s="45"/>
      <c r="NZQ1006" s="45"/>
      <c r="NZR1006" s="45"/>
      <c r="NZS1006" s="45"/>
      <c r="NZT1006" s="45"/>
      <c r="NZU1006" s="45"/>
      <c r="NZV1006" s="45"/>
      <c r="NZW1006" s="45"/>
      <c r="NZX1006" s="45"/>
      <c r="NZY1006" s="45"/>
      <c r="NZZ1006" s="45"/>
      <c r="OAA1006" s="45"/>
      <c r="OAB1006" s="45"/>
      <c r="OAC1006" s="45"/>
      <c r="OAD1006" s="45"/>
      <c r="OAE1006" s="45"/>
      <c r="OAF1006" s="45"/>
      <c r="OAG1006" s="45"/>
      <c r="OAH1006" s="45"/>
      <c r="OAI1006" s="45"/>
      <c r="OAJ1006" s="45"/>
      <c r="OAK1006" s="45"/>
      <c r="OAL1006" s="45"/>
      <c r="OAM1006" s="45"/>
      <c r="OAN1006" s="45"/>
      <c r="OAO1006" s="45"/>
      <c r="OAP1006" s="45"/>
      <c r="OAQ1006" s="45"/>
      <c r="OAR1006" s="45"/>
      <c r="OAS1006" s="45"/>
      <c r="OAT1006" s="45"/>
      <c r="OAU1006" s="45"/>
      <c r="OAV1006" s="45"/>
      <c r="OAW1006" s="45"/>
      <c r="OAX1006" s="45"/>
      <c r="OAY1006" s="45"/>
      <c r="OAZ1006" s="45"/>
      <c r="OBA1006" s="45"/>
      <c r="OBB1006" s="45"/>
      <c r="OBC1006" s="45"/>
      <c r="OBD1006" s="45"/>
      <c r="OBE1006" s="45"/>
      <c r="OBF1006" s="45"/>
      <c r="OBG1006" s="45"/>
      <c r="OBH1006" s="45"/>
      <c r="OBI1006" s="45"/>
      <c r="OBJ1006" s="45"/>
      <c r="OBK1006" s="45"/>
      <c r="OBL1006" s="45"/>
      <c r="OBM1006" s="45"/>
      <c r="OBN1006" s="45"/>
      <c r="OBO1006" s="45"/>
      <c r="OBP1006" s="45"/>
      <c r="OBQ1006" s="45"/>
      <c r="OBR1006" s="45"/>
      <c r="OBS1006" s="45"/>
      <c r="OBT1006" s="45"/>
      <c r="OBU1006" s="45"/>
      <c r="OBV1006" s="45"/>
      <c r="OBW1006" s="45"/>
      <c r="OBX1006" s="45"/>
      <c r="OBY1006" s="45"/>
      <c r="OBZ1006" s="45"/>
      <c r="OCA1006" s="45"/>
      <c r="OCB1006" s="45"/>
      <c r="OCC1006" s="45"/>
      <c r="OCD1006" s="45"/>
      <c r="OCE1006" s="45"/>
      <c r="OCF1006" s="45"/>
      <c r="OCG1006" s="45"/>
      <c r="OCH1006" s="45"/>
      <c r="OCI1006" s="45"/>
      <c r="OCJ1006" s="45"/>
      <c r="OCK1006" s="45"/>
      <c r="OCL1006" s="45"/>
      <c r="OCM1006" s="45"/>
      <c r="OCN1006" s="45"/>
      <c r="OCO1006" s="45"/>
      <c r="OCP1006" s="45"/>
      <c r="OCQ1006" s="45"/>
      <c r="OCR1006" s="45"/>
      <c r="OCS1006" s="45"/>
      <c r="OCT1006" s="45"/>
      <c r="OCU1006" s="45"/>
      <c r="OCV1006" s="45"/>
      <c r="OCW1006" s="45"/>
      <c r="OCX1006" s="45"/>
      <c r="OCY1006" s="45"/>
      <c r="OCZ1006" s="45"/>
      <c r="ODA1006" s="45"/>
      <c r="ODB1006" s="45"/>
      <c r="ODC1006" s="45"/>
      <c r="ODD1006" s="45"/>
      <c r="ODE1006" s="45"/>
      <c r="ODF1006" s="45"/>
      <c r="ODG1006" s="45"/>
      <c r="ODH1006" s="45"/>
      <c r="ODI1006" s="45"/>
      <c r="ODJ1006" s="45"/>
      <c r="ODK1006" s="45"/>
      <c r="ODL1006" s="45"/>
      <c r="ODM1006" s="45"/>
      <c r="ODN1006" s="45"/>
      <c r="ODO1006" s="45"/>
      <c r="ODP1006" s="45"/>
      <c r="ODQ1006" s="45"/>
      <c r="ODR1006" s="45"/>
      <c r="ODS1006" s="45"/>
      <c r="ODT1006" s="45"/>
      <c r="ODU1006" s="45"/>
      <c r="ODV1006" s="45"/>
      <c r="ODW1006" s="45"/>
      <c r="ODX1006" s="45"/>
      <c r="ODY1006" s="45"/>
      <c r="ODZ1006" s="45"/>
      <c r="OEA1006" s="45"/>
      <c r="OEB1006" s="45"/>
      <c r="OEC1006" s="45"/>
      <c r="OED1006" s="45"/>
      <c r="OEE1006" s="45"/>
      <c r="OEF1006" s="45"/>
      <c r="OEG1006" s="45"/>
      <c r="OEH1006" s="45"/>
      <c r="OEI1006" s="45"/>
      <c r="OEJ1006" s="45"/>
      <c r="OEK1006" s="45"/>
      <c r="OEL1006" s="45"/>
      <c r="OEM1006" s="45"/>
      <c r="OEN1006" s="45"/>
      <c r="OEO1006" s="45"/>
      <c r="OEP1006" s="45"/>
      <c r="OEQ1006" s="45"/>
      <c r="OER1006" s="45"/>
      <c r="OES1006" s="45"/>
      <c r="OET1006" s="45"/>
      <c r="OEU1006" s="45"/>
      <c r="OEV1006" s="45"/>
      <c r="OEW1006" s="45"/>
      <c r="OEX1006" s="45"/>
      <c r="OEY1006" s="45"/>
      <c r="OEZ1006" s="45"/>
      <c r="OFA1006" s="45"/>
      <c r="OFB1006" s="45"/>
      <c r="OFC1006" s="45"/>
      <c r="OFD1006" s="45"/>
      <c r="OFE1006" s="45"/>
      <c r="OFF1006" s="45"/>
      <c r="OFG1006" s="45"/>
      <c r="OFH1006" s="45"/>
      <c r="OFI1006" s="45"/>
      <c r="OFJ1006" s="45"/>
      <c r="OFK1006" s="45"/>
      <c r="OFL1006" s="45"/>
      <c r="OFM1006" s="45"/>
      <c r="OFN1006" s="45"/>
      <c r="OFO1006" s="45"/>
      <c r="OFP1006" s="45"/>
      <c r="OFQ1006" s="45"/>
      <c r="OFR1006" s="45"/>
      <c r="OFS1006" s="45"/>
      <c r="OFT1006" s="45"/>
      <c r="OFU1006" s="45"/>
      <c r="OFV1006" s="45"/>
      <c r="OFW1006" s="45"/>
      <c r="OFX1006" s="45"/>
      <c r="OFY1006" s="45"/>
      <c r="OFZ1006" s="45"/>
      <c r="OGA1006" s="45"/>
      <c r="OGB1006" s="45"/>
      <c r="OGC1006" s="45"/>
      <c r="OGD1006" s="45"/>
      <c r="OGE1006" s="45"/>
      <c r="OGF1006" s="45"/>
      <c r="OGG1006" s="45"/>
      <c r="OGH1006" s="45"/>
      <c r="OGI1006" s="45"/>
      <c r="OGJ1006" s="45"/>
      <c r="OGK1006" s="45"/>
      <c r="OGL1006" s="45"/>
      <c r="OGM1006" s="45"/>
      <c r="OGN1006" s="45"/>
      <c r="OGO1006" s="45"/>
      <c r="OGP1006" s="45"/>
      <c r="OGQ1006" s="45"/>
      <c r="OGR1006" s="45"/>
      <c r="OGS1006" s="45"/>
      <c r="OGT1006" s="45"/>
      <c r="OGU1006" s="45"/>
      <c r="OGV1006" s="45"/>
      <c r="OGW1006" s="45"/>
      <c r="OGX1006" s="45"/>
      <c r="OGY1006" s="45"/>
      <c r="OGZ1006" s="45"/>
      <c r="OHA1006" s="45"/>
      <c r="OHB1006" s="45"/>
      <c r="OHC1006" s="45"/>
      <c r="OHD1006" s="45"/>
      <c r="OHE1006" s="45"/>
      <c r="OHF1006" s="45"/>
      <c r="OHG1006" s="45"/>
      <c r="OHH1006" s="45"/>
      <c r="OHI1006" s="45"/>
      <c r="OHJ1006" s="45"/>
      <c r="OHK1006" s="45"/>
      <c r="OHL1006" s="45"/>
      <c r="OHM1006" s="45"/>
      <c r="OHN1006" s="45"/>
      <c r="OHO1006" s="45"/>
      <c r="OHP1006" s="45"/>
      <c r="OHQ1006" s="45"/>
      <c r="OHR1006" s="45"/>
      <c r="OHS1006" s="45"/>
      <c r="OHT1006" s="45"/>
      <c r="OHU1006" s="45"/>
      <c r="OHV1006" s="45"/>
      <c r="OHW1006" s="45"/>
      <c r="OHX1006" s="45"/>
      <c r="OHY1006" s="45"/>
      <c r="OHZ1006" s="45"/>
      <c r="OIA1006" s="45"/>
      <c r="OIB1006" s="45"/>
      <c r="OIC1006" s="45"/>
      <c r="OID1006" s="45"/>
      <c r="OIE1006" s="45"/>
      <c r="OIF1006" s="45"/>
      <c r="OIG1006" s="45"/>
      <c r="OIH1006" s="45"/>
      <c r="OII1006" s="45"/>
      <c r="OIJ1006" s="45"/>
      <c r="OIK1006" s="45"/>
      <c r="OIL1006" s="45"/>
      <c r="OIM1006" s="45"/>
      <c r="OIN1006" s="45"/>
      <c r="OIO1006" s="45"/>
      <c r="OIP1006" s="45"/>
      <c r="OIQ1006" s="45"/>
      <c r="OIR1006" s="45"/>
      <c r="OIS1006" s="45"/>
      <c r="OIT1006" s="45"/>
      <c r="OIU1006" s="45"/>
      <c r="OIV1006" s="45"/>
      <c r="OIW1006" s="45"/>
      <c r="OIX1006" s="45"/>
      <c r="OIY1006" s="45"/>
      <c r="OIZ1006" s="45"/>
      <c r="OJA1006" s="45"/>
      <c r="OJB1006" s="45"/>
      <c r="OJC1006" s="45"/>
      <c r="OJD1006" s="45"/>
      <c r="OJE1006" s="45"/>
      <c r="OJF1006" s="45"/>
      <c r="OJG1006" s="45"/>
      <c r="OJH1006" s="45"/>
      <c r="OJI1006" s="45"/>
      <c r="OJJ1006" s="45"/>
      <c r="OJK1006" s="45"/>
      <c r="OJL1006" s="45"/>
      <c r="OJM1006" s="45"/>
      <c r="OJN1006" s="45"/>
      <c r="OJO1006" s="45"/>
      <c r="OJP1006" s="45"/>
      <c r="OJQ1006" s="45"/>
      <c r="OJR1006" s="45"/>
      <c r="OJS1006" s="45"/>
      <c r="OJT1006" s="45"/>
      <c r="OJU1006" s="45"/>
      <c r="OJV1006" s="45"/>
      <c r="OJW1006" s="45"/>
      <c r="OJX1006" s="45"/>
      <c r="OJY1006" s="45"/>
      <c r="OJZ1006" s="45"/>
      <c r="OKA1006" s="45"/>
      <c r="OKB1006" s="45"/>
      <c r="OKC1006" s="45"/>
      <c r="OKD1006" s="45"/>
      <c r="OKE1006" s="45"/>
      <c r="OKF1006" s="45"/>
      <c r="OKG1006" s="45"/>
      <c r="OKH1006" s="45"/>
      <c r="OKI1006" s="45"/>
      <c r="OKJ1006" s="45"/>
      <c r="OKK1006" s="45"/>
      <c r="OKL1006" s="45"/>
      <c r="OKM1006" s="45"/>
      <c r="OKN1006" s="45"/>
      <c r="OKO1006" s="45"/>
      <c r="OKP1006" s="45"/>
      <c r="OKQ1006" s="45"/>
      <c r="OKR1006" s="45"/>
      <c r="OKS1006" s="45"/>
      <c r="OKT1006" s="45"/>
      <c r="OKU1006" s="45"/>
      <c r="OKV1006" s="45"/>
      <c r="OKW1006" s="45"/>
      <c r="OKX1006" s="45"/>
      <c r="OKY1006" s="45"/>
      <c r="OKZ1006" s="45"/>
      <c r="OLA1006" s="45"/>
      <c r="OLB1006" s="45"/>
      <c r="OLC1006" s="45"/>
      <c r="OLD1006" s="45"/>
      <c r="OLE1006" s="45"/>
      <c r="OLF1006" s="45"/>
      <c r="OLG1006" s="45"/>
      <c r="OLH1006" s="45"/>
      <c r="OLI1006" s="45"/>
      <c r="OLJ1006" s="45"/>
      <c r="OLK1006" s="45"/>
      <c r="OLL1006" s="45"/>
      <c r="OLM1006" s="45"/>
      <c r="OLN1006" s="45"/>
      <c r="OLO1006" s="45"/>
      <c r="OLP1006" s="45"/>
      <c r="OLQ1006" s="45"/>
      <c r="OLR1006" s="45"/>
      <c r="OLS1006" s="45"/>
      <c r="OLT1006" s="45"/>
      <c r="OLU1006" s="45"/>
      <c r="OLV1006" s="45"/>
      <c r="OLW1006" s="45"/>
      <c r="OLX1006" s="45"/>
      <c r="OLY1006" s="45"/>
      <c r="OLZ1006" s="45"/>
      <c r="OMA1006" s="45"/>
      <c r="OMB1006" s="45"/>
      <c r="OMC1006" s="45"/>
      <c r="OMD1006" s="45"/>
      <c r="OME1006" s="45"/>
      <c r="OMF1006" s="45"/>
      <c r="OMG1006" s="45"/>
      <c r="OMH1006" s="45"/>
      <c r="OMI1006" s="45"/>
      <c r="OMJ1006" s="45"/>
      <c r="OMK1006" s="45"/>
      <c r="OML1006" s="45"/>
      <c r="OMM1006" s="45"/>
      <c r="OMN1006" s="45"/>
      <c r="OMO1006" s="45"/>
      <c r="OMP1006" s="45"/>
      <c r="OMQ1006" s="45"/>
      <c r="OMR1006" s="45"/>
      <c r="OMS1006" s="45"/>
      <c r="OMT1006" s="45"/>
      <c r="OMU1006" s="45"/>
      <c r="OMV1006" s="45"/>
      <c r="OMW1006" s="45"/>
      <c r="OMX1006" s="45"/>
      <c r="OMY1006" s="45"/>
      <c r="OMZ1006" s="45"/>
      <c r="ONA1006" s="45"/>
      <c r="ONB1006" s="45"/>
      <c r="ONC1006" s="45"/>
      <c r="OND1006" s="45"/>
      <c r="ONE1006" s="45"/>
      <c r="ONF1006" s="45"/>
      <c r="ONG1006" s="45"/>
      <c r="ONH1006" s="45"/>
      <c r="ONI1006" s="45"/>
      <c r="ONJ1006" s="45"/>
      <c r="ONK1006" s="45"/>
      <c r="ONL1006" s="45"/>
      <c r="ONM1006" s="45"/>
      <c r="ONN1006" s="45"/>
      <c r="ONO1006" s="45"/>
      <c r="ONP1006" s="45"/>
      <c r="ONQ1006" s="45"/>
      <c r="ONR1006" s="45"/>
      <c r="ONS1006" s="45"/>
      <c r="ONT1006" s="45"/>
      <c r="ONU1006" s="45"/>
      <c r="ONV1006" s="45"/>
      <c r="ONW1006" s="45"/>
      <c r="ONX1006" s="45"/>
      <c r="ONY1006" s="45"/>
      <c r="ONZ1006" s="45"/>
      <c r="OOA1006" s="45"/>
      <c r="OOB1006" s="45"/>
      <c r="OOC1006" s="45"/>
      <c r="OOD1006" s="45"/>
      <c r="OOE1006" s="45"/>
      <c r="OOF1006" s="45"/>
      <c r="OOG1006" s="45"/>
      <c r="OOH1006" s="45"/>
      <c r="OOI1006" s="45"/>
      <c r="OOJ1006" s="45"/>
      <c r="OOK1006" s="45"/>
      <c r="OOL1006" s="45"/>
      <c r="OOM1006" s="45"/>
      <c r="OON1006" s="45"/>
      <c r="OOO1006" s="45"/>
      <c r="OOP1006" s="45"/>
      <c r="OOQ1006" s="45"/>
      <c r="OOR1006" s="45"/>
      <c r="OOS1006" s="45"/>
      <c r="OOT1006" s="45"/>
      <c r="OOU1006" s="45"/>
      <c r="OOV1006" s="45"/>
      <c r="OOW1006" s="45"/>
      <c r="OOX1006" s="45"/>
      <c r="OOY1006" s="45"/>
      <c r="OOZ1006" s="45"/>
      <c r="OPA1006" s="45"/>
      <c r="OPB1006" s="45"/>
      <c r="OPC1006" s="45"/>
      <c r="OPD1006" s="45"/>
      <c r="OPE1006" s="45"/>
      <c r="OPF1006" s="45"/>
      <c r="OPG1006" s="45"/>
      <c r="OPH1006" s="45"/>
      <c r="OPI1006" s="45"/>
      <c r="OPJ1006" s="45"/>
      <c r="OPK1006" s="45"/>
      <c r="OPL1006" s="45"/>
      <c r="OPM1006" s="45"/>
      <c r="OPN1006" s="45"/>
      <c r="OPO1006" s="45"/>
      <c r="OPP1006" s="45"/>
      <c r="OPQ1006" s="45"/>
      <c r="OPR1006" s="45"/>
      <c r="OPS1006" s="45"/>
      <c r="OPT1006" s="45"/>
      <c r="OPU1006" s="45"/>
      <c r="OPV1006" s="45"/>
      <c r="OPW1006" s="45"/>
      <c r="OPX1006" s="45"/>
      <c r="OPY1006" s="45"/>
      <c r="OPZ1006" s="45"/>
      <c r="OQA1006" s="45"/>
      <c r="OQB1006" s="45"/>
      <c r="OQC1006" s="45"/>
      <c r="OQD1006" s="45"/>
      <c r="OQE1006" s="45"/>
      <c r="OQF1006" s="45"/>
      <c r="OQG1006" s="45"/>
      <c r="OQH1006" s="45"/>
      <c r="OQI1006" s="45"/>
      <c r="OQJ1006" s="45"/>
      <c r="OQK1006" s="45"/>
      <c r="OQL1006" s="45"/>
      <c r="OQM1006" s="45"/>
      <c r="OQN1006" s="45"/>
      <c r="OQO1006" s="45"/>
      <c r="OQP1006" s="45"/>
      <c r="OQQ1006" s="45"/>
      <c r="OQR1006" s="45"/>
      <c r="OQS1006" s="45"/>
      <c r="OQT1006" s="45"/>
      <c r="OQU1006" s="45"/>
      <c r="OQV1006" s="45"/>
      <c r="OQW1006" s="45"/>
      <c r="OQX1006" s="45"/>
      <c r="OQY1006" s="45"/>
      <c r="OQZ1006" s="45"/>
      <c r="ORA1006" s="45"/>
      <c r="ORB1006" s="45"/>
      <c r="ORC1006" s="45"/>
      <c r="ORD1006" s="45"/>
      <c r="ORE1006" s="45"/>
      <c r="ORF1006" s="45"/>
      <c r="ORG1006" s="45"/>
      <c r="ORH1006" s="45"/>
      <c r="ORI1006" s="45"/>
      <c r="ORJ1006" s="45"/>
      <c r="ORK1006" s="45"/>
      <c r="ORL1006" s="45"/>
      <c r="ORM1006" s="45"/>
      <c r="ORN1006" s="45"/>
      <c r="ORO1006" s="45"/>
      <c r="ORP1006" s="45"/>
      <c r="ORQ1006" s="45"/>
      <c r="ORR1006" s="45"/>
      <c r="ORS1006" s="45"/>
      <c r="ORT1006" s="45"/>
      <c r="ORU1006" s="45"/>
      <c r="ORV1006" s="45"/>
      <c r="ORW1006" s="45"/>
      <c r="ORX1006" s="45"/>
      <c r="ORY1006" s="45"/>
      <c r="ORZ1006" s="45"/>
      <c r="OSA1006" s="45"/>
      <c r="OSB1006" s="45"/>
      <c r="OSC1006" s="45"/>
      <c r="OSD1006" s="45"/>
      <c r="OSE1006" s="45"/>
      <c r="OSF1006" s="45"/>
      <c r="OSG1006" s="45"/>
      <c r="OSH1006" s="45"/>
      <c r="OSI1006" s="45"/>
      <c r="OSJ1006" s="45"/>
      <c r="OSK1006" s="45"/>
      <c r="OSL1006" s="45"/>
      <c r="OSM1006" s="45"/>
      <c r="OSN1006" s="45"/>
      <c r="OSO1006" s="45"/>
      <c r="OSP1006" s="45"/>
      <c r="OSQ1006" s="45"/>
      <c r="OSR1006" s="45"/>
      <c r="OSS1006" s="45"/>
      <c r="OST1006" s="45"/>
      <c r="OSU1006" s="45"/>
      <c r="OSV1006" s="45"/>
      <c r="OSW1006" s="45"/>
      <c r="OSX1006" s="45"/>
      <c r="OSY1006" s="45"/>
      <c r="OSZ1006" s="45"/>
      <c r="OTA1006" s="45"/>
      <c r="OTB1006" s="45"/>
      <c r="OTC1006" s="45"/>
      <c r="OTD1006" s="45"/>
      <c r="OTE1006" s="45"/>
      <c r="OTF1006" s="45"/>
      <c r="OTG1006" s="45"/>
      <c r="OTH1006" s="45"/>
      <c r="OTI1006" s="45"/>
      <c r="OTJ1006" s="45"/>
      <c r="OTK1006" s="45"/>
      <c r="OTL1006" s="45"/>
      <c r="OTM1006" s="45"/>
      <c r="OTN1006" s="45"/>
      <c r="OTO1006" s="45"/>
      <c r="OTP1006" s="45"/>
      <c r="OTQ1006" s="45"/>
      <c r="OTR1006" s="45"/>
      <c r="OTS1006" s="45"/>
      <c r="OTT1006" s="45"/>
      <c r="OTU1006" s="45"/>
      <c r="OTV1006" s="45"/>
      <c r="OTW1006" s="45"/>
      <c r="OTX1006" s="45"/>
      <c r="OTY1006" s="45"/>
      <c r="OTZ1006" s="45"/>
      <c r="OUA1006" s="45"/>
      <c r="OUB1006" s="45"/>
      <c r="OUC1006" s="45"/>
      <c r="OUD1006" s="45"/>
      <c r="OUE1006" s="45"/>
      <c r="OUF1006" s="45"/>
      <c r="OUG1006" s="45"/>
      <c r="OUH1006" s="45"/>
      <c r="OUI1006" s="45"/>
      <c r="OUJ1006" s="45"/>
      <c r="OUK1006" s="45"/>
      <c r="OUL1006" s="45"/>
      <c r="OUM1006" s="45"/>
      <c r="OUN1006" s="45"/>
      <c r="OUO1006" s="45"/>
      <c r="OUP1006" s="45"/>
      <c r="OUQ1006" s="45"/>
      <c r="OUR1006" s="45"/>
      <c r="OUS1006" s="45"/>
      <c r="OUT1006" s="45"/>
      <c r="OUU1006" s="45"/>
      <c r="OUV1006" s="45"/>
      <c r="OUW1006" s="45"/>
      <c r="OUX1006" s="45"/>
      <c r="OUY1006" s="45"/>
      <c r="OUZ1006" s="45"/>
      <c r="OVA1006" s="45"/>
      <c r="OVB1006" s="45"/>
      <c r="OVC1006" s="45"/>
      <c r="OVD1006" s="45"/>
      <c r="OVE1006" s="45"/>
      <c r="OVF1006" s="45"/>
      <c r="OVG1006" s="45"/>
      <c r="OVH1006" s="45"/>
      <c r="OVI1006" s="45"/>
      <c r="OVJ1006" s="45"/>
      <c r="OVK1006" s="45"/>
      <c r="OVL1006" s="45"/>
      <c r="OVM1006" s="45"/>
      <c r="OVN1006" s="45"/>
      <c r="OVO1006" s="45"/>
      <c r="OVP1006" s="45"/>
      <c r="OVQ1006" s="45"/>
      <c r="OVR1006" s="45"/>
      <c r="OVS1006" s="45"/>
      <c r="OVT1006" s="45"/>
      <c r="OVU1006" s="45"/>
      <c r="OVV1006" s="45"/>
      <c r="OVW1006" s="45"/>
      <c r="OVX1006" s="45"/>
      <c r="OVY1006" s="45"/>
      <c r="OVZ1006" s="45"/>
      <c r="OWA1006" s="45"/>
      <c r="OWB1006" s="45"/>
      <c r="OWC1006" s="45"/>
      <c r="OWD1006" s="45"/>
      <c r="OWE1006" s="45"/>
      <c r="OWF1006" s="45"/>
      <c r="OWG1006" s="45"/>
      <c r="OWH1006" s="45"/>
      <c r="OWI1006" s="45"/>
      <c r="OWJ1006" s="45"/>
      <c r="OWK1006" s="45"/>
      <c r="OWL1006" s="45"/>
      <c r="OWM1006" s="45"/>
      <c r="OWN1006" s="45"/>
      <c r="OWO1006" s="45"/>
      <c r="OWP1006" s="45"/>
      <c r="OWQ1006" s="45"/>
      <c r="OWR1006" s="45"/>
      <c r="OWS1006" s="45"/>
      <c r="OWT1006" s="45"/>
      <c r="OWU1006" s="45"/>
      <c r="OWV1006" s="45"/>
      <c r="OWW1006" s="45"/>
      <c r="OWX1006" s="45"/>
      <c r="OWY1006" s="45"/>
      <c r="OWZ1006" s="45"/>
      <c r="OXA1006" s="45"/>
      <c r="OXB1006" s="45"/>
      <c r="OXC1006" s="45"/>
      <c r="OXD1006" s="45"/>
      <c r="OXE1006" s="45"/>
      <c r="OXF1006" s="45"/>
      <c r="OXG1006" s="45"/>
      <c r="OXH1006" s="45"/>
      <c r="OXI1006" s="45"/>
      <c r="OXJ1006" s="45"/>
      <c r="OXK1006" s="45"/>
      <c r="OXL1006" s="45"/>
      <c r="OXM1006" s="45"/>
      <c r="OXN1006" s="45"/>
      <c r="OXO1006" s="45"/>
      <c r="OXP1006" s="45"/>
      <c r="OXQ1006" s="45"/>
      <c r="OXR1006" s="45"/>
      <c r="OXS1006" s="45"/>
      <c r="OXT1006" s="45"/>
      <c r="OXU1006" s="45"/>
      <c r="OXV1006" s="45"/>
      <c r="OXW1006" s="45"/>
      <c r="OXX1006" s="45"/>
      <c r="OXY1006" s="45"/>
      <c r="OXZ1006" s="45"/>
      <c r="OYA1006" s="45"/>
      <c r="OYB1006" s="45"/>
      <c r="OYC1006" s="45"/>
      <c r="OYD1006" s="45"/>
      <c r="OYE1006" s="45"/>
      <c r="OYF1006" s="45"/>
      <c r="OYG1006" s="45"/>
      <c r="OYH1006" s="45"/>
      <c r="OYI1006" s="45"/>
      <c r="OYJ1006" s="45"/>
      <c r="OYK1006" s="45"/>
      <c r="OYL1006" s="45"/>
      <c r="OYM1006" s="45"/>
      <c r="OYN1006" s="45"/>
      <c r="OYO1006" s="45"/>
      <c r="OYP1006" s="45"/>
      <c r="OYQ1006" s="45"/>
      <c r="OYR1006" s="45"/>
      <c r="OYS1006" s="45"/>
      <c r="OYT1006" s="45"/>
      <c r="OYU1006" s="45"/>
      <c r="OYV1006" s="45"/>
      <c r="OYW1006" s="45"/>
      <c r="OYX1006" s="45"/>
      <c r="OYY1006" s="45"/>
      <c r="OYZ1006" s="45"/>
      <c r="OZA1006" s="45"/>
      <c r="OZB1006" s="45"/>
      <c r="OZC1006" s="45"/>
      <c r="OZD1006" s="45"/>
      <c r="OZE1006" s="45"/>
      <c r="OZF1006" s="45"/>
      <c r="OZG1006" s="45"/>
      <c r="OZH1006" s="45"/>
      <c r="OZI1006" s="45"/>
      <c r="OZJ1006" s="45"/>
      <c r="OZK1006" s="45"/>
      <c r="OZL1006" s="45"/>
      <c r="OZM1006" s="45"/>
      <c r="OZN1006" s="45"/>
      <c r="OZO1006" s="45"/>
      <c r="OZP1006" s="45"/>
      <c r="OZQ1006" s="45"/>
      <c r="OZR1006" s="45"/>
      <c r="OZS1006" s="45"/>
      <c r="OZT1006" s="45"/>
      <c r="OZU1006" s="45"/>
      <c r="OZV1006" s="45"/>
      <c r="OZW1006" s="45"/>
      <c r="OZX1006" s="45"/>
      <c r="OZY1006" s="45"/>
      <c r="OZZ1006" s="45"/>
      <c r="PAA1006" s="45"/>
      <c r="PAB1006" s="45"/>
      <c r="PAC1006" s="45"/>
      <c r="PAD1006" s="45"/>
      <c r="PAE1006" s="45"/>
      <c r="PAF1006" s="45"/>
      <c r="PAG1006" s="45"/>
      <c r="PAH1006" s="45"/>
      <c r="PAI1006" s="45"/>
      <c r="PAJ1006" s="45"/>
      <c r="PAK1006" s="45"/>
      <c r="PAL1006" s="45"/>
      <c r="PAM1006" s="45"/>
      <c r="PAN1006" s="45"/>
      <c r="PAO1006" s="45"/>
      <c r="PAP1006" s="45"/>
      <c r="PAQ1006" s="45"/>
      <c r="PAR1006" s="45"/>
      <c r="PAS1006" s="45"/>
      <c r="PAT1006" s="45"/>
      <c r="PAU1006" s="45"/>
      <c r="PAV1006" s="45"/>
      <c r="PAW1006" s="45"/>
      <c r="PAX1006" s="45"/>
      <c r="PAY1006" s="45"/>
      <c r="PAZ1006" s="45"/>
      <c r="PBA1006" s="45"/>
      <c r="PBB1006" s="45"/>
      <c r="PBC1006" s="45"/>
      <c r="PBD1006" s="45"/>
      <c r="PBE1006" s="45"/>
      <c r="PBF1006" s="45"/>
      <c r="PBG1006" s="45"/>
      <c r="PBH1006" s="45"/>
      <c r="PBI1006" s="45"/>
      <c r="PBJ1006" s="45"/>
      <c r="PBK1006" s="45"/>
      <c r="PBL1006" s="45"/>
      <c r="PBM1006" s="45"/>
      <c r="PBN1006" s="45"/>
      <c r="PBO1006" s="45"/>
      <c r="PBP1006" s="45"/>
      <c r="PBQ1006" s="45"/>
      <c r="PBR1006" s="45"/>
      <c r="PBS1006" s="45"/>
      <c r="PBT1006" s="45"/>
      <c r="PBU1006" s="45"/>
      <c r="PBV1006" s="45"/>
      <c r="PBW1006" s="45"/>
      <c r="PBX1006" s="45"/>
      <c r="PBY1006" s="45"/>
      <c r="PBZ1006" s="45"/>
      <c r="PCA1006" s="45"/>
      <c r="PCB1006" s="45"/>
      <c r="PCC1006" s="45"/>
      <c r="PCD1006" s="45"/>
      <c r="PCE1006" s="45"/>
      <c r="PCF1006" s="45"/>
      <c r="PCG1006" s="45"/>
      <c r="PCH1006" s="45"/>
      <c r="PCI1006" s="45"/>
      <c r="PCJ1006" s="45"/>
      <c r="PCK1006" s="45"/>
      <c r="PCL1006" s="45"/>
      <c r="PCM1006" s="45"/>
      <c r="PCN1006" s="45"/>
      <c r="PCO1006" s="45"/>
      <c r="PCP1006" s="45"/>
      <c r="PCQ1006" s="45"/>
      <c r="PCR1006" s="45"/>
      <c r="PCS1006" s="45"/>
      <c r="PCT1006" s="45"/>
      <c r="PCU1006" s="45"/>
      <c r="PCV1006" s="45"/>
      <c r="PCW1006" s="45"/>
      <c r="PCX1006" s="45"/>
      <c r="PCY1006" s="45"/>
      <c r="PCZ1006" s="45"/>
      <c r="PDA1006" s="45"/>
      <c r="PDB1006" s="45"/>
      <c r="PDC1006" s="45"/>
      <c r="PDD1006" s="45"/>
      <c r="PDE1006" s="45"/>
      <c r="PDF1006" s="45"/>
      <c r="PDG1006" s="45"/>
      <c r="PDH1006" s="45"/>
      <c r="PDI1006" s="45"/>
      <c r="PDJ1006" s="45"/>
      <c r="PDK1006" s="45"/>
      <c r="PDL1006" s="45"/>
      <c r="PDM1006" s="45"/>
      <c r="PDN1006" s="45"/>
      <c r="PDO1006" s="45"/>
      <c r="PDP1006" s="45"/>
      <c r="PDQ1006" s="45"/>
      <c r="PDR1006" s="45"/>
      <c r="PDS1006" s="45"/>
      <c r="PDT1006" s="45"/>
      <c r="PDU1006" s="45"/>
      <c r="PDV1006" s="45"/>
      <c r="PDW1006" s="45"/>
      <c r="PDX1006" s="45"/>
      <c r="PDY1006" s="45"/>
      <c r="PDZ1006" s="45"/>
      <c r="PEA1006" s="45"/>
      <c r="PEB1006" s="45"/>
      <c r="PEC1006" s="45"/>
      <c r="PED1006" s="45"/>
      <c r="PEE1006" s="45"/>
      <c r="PEF1006" s="45"/>
      <c r="PEG1006" s="45"/>
      <c r="PEH1006" s="45"/>
      <c r="PEI1006" s="45"/>
      <c r="PEJ1006" s="45"/>
      <c r="PEK1006" s="45"/>
      <c r="PEL1006" s="45"/>
      <c r="PEM1006" s="45"/>
      <c r="PEN1006" s="45"/>
      <c r="PEO1006" s="45"/>
      <c r="PEP1006" s="45"/>
      <c r="PEQ1006" s="45"/>
      <c r="PER1006" s="45"/>
      <c r="PES1006" s="45"/>
      <c r="PET1006" s="45"/>
      <c r="PEU1006" s="45"/>
      <c r="PEV1006" s="45"/>
      <c r="PEW1006" s="45"/>
      <c r="PEX1006" s="45"/>
      <c r="PEY1006" s="45"/>
      <c r="PEZ1006" s="45"/>
      <c r="PFA1006" s="45"/>
      <c r="PFB1006" s="45"/>
      <c r="PFC1006" s="45"/>
      <c r="PFD1006" s="45"/>
      <c r="PFE1006" s="45"/>
      <c r="PFF1006" s="45"/>
      <c r="PFG1006" s="45"/>
      <c r="PFH1006" s="45"/>
      <c r="PFI1006" s="45"/>
      <c r="PFJ1006" s="45"/>
      <c r="PFK1006" s="45"/>
      <c r="PFL1006" s="45"/>
      <c r="PFM1006" s="45"/>
      <c r="PFN1006" s="45"/>
      <c r="PFO1006" s="45"/>
      <c r="PFP1006" s="45"/>
      <c r="PFQ1006" s="45"/>
      <c r="PFR1006" s="45"/>
      <c r="PFS1006" s="45"/>
      <c r="PFT1006" s="45"/>
      <c r="PFU1006" s="45"/>
      <c r="PFV1006" s="45"/>
      <c r="PFW1006" s="45"/>
      <c r="PFX1006" s="45"/>
      <c r="PFY1006" s="45"/>
      <c r="PFZ1006" s="45"/>
      <c r="PGA1006" s="45"/>
      <c r="PGB1006" s="45"/>
      <c r="PGC1006" s="45"/>
      <c r="PGD1006" s="45"/>
      <c r="PGE1006" s="45"/>
      <c r="PGF1006" s="45"/>
      <c r="PGG1006" s="45"/>
      <c r="PGH1006" s="45"/>
      <c r="PGI1006" s="45"/>
      <c r="PGJ1006" s="45"/>
      <c r="PGK1006" s="45"/>
      <c r="PGL1006" s="45"/>
      <c r="PGM1006" s="45"/>
      <c r="PGN1006" s="45"/>
      <c r="PGO1006" s="45"/>
      <c r="PGP1006" s="45"/>
      <c r="PGQ1006" s="45"/>
      <c r="PGR1006" s="45"/>
      <c r="PGS1006" s="45"/>
      <c r="PGT1006" s="45"/>
      <c r="PGU1006" s="45"/>
      <c r="PGV1006" s="45"/>
      <c r="PGW1006" s="45"/>
      <c r="PGX1006" s="45"/>
      <c r="PGY1006" s="45"/>
      <c r="PGZ1006" s="45"/>
      <c r="PHA1006" s="45"/>
      <c r="PHB1006" s="45"/>
      <c r="PHC1006" s="45"/>
      <c r="PHD1006" s="45"/>
      <c r="PHE1006" s="45"/>
      <c r="PHF1006" s="45"/>
      <c r="PHG1006" s="45"/>
      <c r="PHH1006" s="45"/>
      <c r="PHI1006" s="45"/>
      <c r="PHJ1006" s="45"/>
      <c r="PHK1006" s="45"/>
      <c r="PHL1006" s="45"/>
      <c r="PHM1006" s="45"/>
      <c r="PHN1006" s="45"/>
      <c r="PHO1006" s="45"/>
      <c r="PHP1006" s="45"/>
      <c r="PHQ1006" s="45"/>
      <c r="PHR1006" s="45"/>
      <c r="PHS1006" s="45"/>
      <c r="PHT1006" s="45"/>
      <c r="PHU1006" s="45"/>
      <c r="PHV1006" s="45"/>
      <c r="PHW1006" s="45"/>
      <c r="PHX1006" s="45"/>
      <c r="PHY1006" s="45"/>
      <c r="PHZ1006" s="45"/>
      <c r="PIA1006" s="45"/>
      <c r="PIB1006" s="45"/>
      <c r="PIC1006" s="45"/>
      <c r="PID1006" s="45"/>
      <c r="PIE1006" s="45"/>
      <c r="PIF1006" s="45"/>
      <c r="PIG1006" s="45"/>
      <c r="PIH1006" s="45"/>
      <c r="PII1006" s="45"/>
      <c r="PIJ1006" s="45"/>
      <c r="PIK1006" s="45"/>
      <c r="PIL1006" s="45"/>
      <c r="PIM1006" s="45"/>
      <c r="PIN1006" s="45"/>
      <c r="PIO1006" s="45"/>
      <c r="PIP1006" s="45"/>
      <c r="PIQ1006" s="45"/>
      <c r="PIR1006" s="45"/>
      <c r="PIS1006" s="45"/>
      <c r="PIT1006" s="45"/>
      <c r="PIU1006" s="45"/>
      <c r="PIV1006" s="45"/>
      <c r="PIW1006" s="45"/>
      <c r="PIX1006" s="45"/>
      <c r="PIY1006" s="45"/>
      <c r="PIZ1006" s="45"/>
      <c r="PJA1006" s="45"/>
      <c r="PJB1006" s="45"/>
      <c r="PJC1006" s="45"/>
      <c r="PJD1006" s="45"/>
      <c r="PJE1006" s="45"/>
      <c r="PJF1006" s="45"/>
      <c r="PJG1006" s="45"/>
      <c r="PJH1006" s="45"/>
      <c r="PJI1006" s="45"/>
      <c r="PJJ1006" s="45"/>
      <c r="PJK1006" s="45"/>
      <c r="PJL1006" s="45"/>
      <c r="PJM1006" s="45"/>
      <c r="PJN1006" s="45"/>
      <c r="PJO1006" s="45"/>
      <c r="PJP1006" s="45"/>
      <c r="PJQ1006" s="45"/>
      <c r="PJR1006" s="45"/>
      <c r="PJS1006" s="45"/>
      <c r="PJT1006" s="45"/>
      <c r="PJU1006" s="45"/>
      <c r="PJV1006" s="45"/>
      <c r="PJW1006" s="45"/>
      <c r="PJX1006" s="45"/>
      <c r="PJY1006" s="45"/>
      <c r="PJZ1006" s="45"/>
      <c r="PKA1006" s="45"/>
      <c r="PKB1006" s="45"/>
      <c r="PKC1006" s="45"/>
      <c r="PKD1006" s="45"/>
      <c r="PKE1006" s="45"/>
      <c r="PKF1006" s="45"/>
      <c r="PKG1006" s="45"/>
      <c r="PKH1006" s="45"/>
      <c r="PKI1006" s="45"/>
      <c r="PKJ1006" s="45"/>
      <c r="PKK1006" s="45"/>
      <c r="PKL1006" s="45"/>
      <c r="PKM1006" s="45"/>
      <c r="PKN1006" s="45"/>
      <c r="PKO1006" s="45"/>
      <c r="PKP1006" s="45"/>
      <c r="PKQ1006" s="45"/>
      <c r="PKR1006" s="45"/>
      <c r="PKS1006" s="45"/>
      <c r="PKT1006" s="45"/>
      <c r="PKU1006" s="45"/>
      <c r="PKV1006" s="45"/>
      <c r="PKW1006" s="45"/>
      <c r="PKX1006" s="45"/>
      <c r="PKY1006" s="45"/>
      <c r="PKZ1006" s="45"/>
      <c r="PLA1006" s="45"/>
      <c r="PLB1006" s="45"/>
      <c r="PLC1006" s="45"/>
      <c r="PLD1006" s="45"/>
      <c r="PLE1006" s="45"/>
      <c r="PLF1006" s="45"/>
      <c r="PLG1006" s="45"/>
      <c r="PLH1006" s="45"/>
      <c r="PLI1006" s="45"/>
      <c r="PLJ1006" s="45"/>
      <c r="PLK1006" s="45"/>
      <c r="PLL1006" s="45"/>
      <c r="PLM1006" s="45"/>
      <c r="PLN1006" s="45"/>
      <c r="PLO1006" s="45"/>
      <c r="PLP1006" s="45"/>
      <c r="PLQ1006" s="45"/>
      <c r="PLR1006" s="45"/>
      <c r="PLS1006" s="45"/>
      <c r="PLT1006" s="45"/>
      <c r="PLU1006" s="45"/>
      <c r="PLV1006" s="45"/>
      <c r="PLW1006" s="45"/>
      <c r="PLX1006" s="45"/>
      <c r="PLY1006" s="45"/>
      <c r="PLZ1006" s="45"/>
      <c r="PMA1006" s="45"/>
      <c r="PMB1006" s="45"/>
      <c r="PMC1006" s="45"/>
      <c r="PMD1006" s="45"/>
      <c r="PME1006" s="45"/>
      <c r="PMF1006" s="45"/>
      <c r="PMG1006" s="45"/>
      <c r="PMH1006" s="45"/>
      <c r="PMI1006" s="45"/>
      <c r="PMJ1006" s="45"/>
      <c r="PMK1006" s="45"/>
      <c r="PML1006" s="45"/>
      <c r="PMM1006" s="45"/>
      <c r="PMN1006" s="45"/>
      <c r="PMO1006" s="45"/>
      <c r="PMP1006" s="45"/>
      <c r="PMQ1006" s="45"/>
      <c r="PMR1006" s="45"/>
      <c r="PMS1006" s="45"/>
      <c r="PMT1006" s="45"/>
      <c r="PMU1006" s="45"/>
      <c r="PMV1006" s="45"/>
      <c r="PMW1006" s="45"/>
      <c r="PMX1006" s="45"/>
      <c r="PMY1006" s="45"/>
      <c r="PMZ1006" s="45"/>
      <c r="PNA1006" s="45"/>
      <c r="PNB1006" s="45"/>
      <c r="PNC1006" s="45"/>
      <c r="PND1006" s="45"/>
      <c r="PNE1006" s="45"/>
      <c r="PNF1006" s="45"/>
      <c r="PNG1006" s="45"/>
      <c r="PNH1006" s="45"/>
      <c r="PNI1006" s="45"/>
      <c r="PNJ1006" s="45"/>
      <c r="PNK1006" s="45"/>
      <c r="PNL1006" s="45"/>
      <c r="PNM1006" s="45"/>
      <c r="PNN1006" s="45"/>
      <c r="PNO1006" s="45"/>
      <c r="PNP1006" s="45"/>
      <c r="PNQ1006" s="45"/>
      <c r="PNR1006" s="45"/>
      <c r="PNS1006" s="45"/>
      <c r="PNT1006" s="45"/>
      <c r="PNU1006" s="45"/>
      <c r="PNV1006" s="45"/>
      <c r="PNW1006" s="45"/>
      <c r="PNX1006" s="45"/>
      <c r="PNY1006" s="45"/>
      <c r="PNZ1006" s="45"/>
      <c r="POA1006" s="45"/>
      <c r="POB1006" s="45"/>
      <c r="POC1006" s="45"/>
      <c r="POD1006" s="45"/>
      <c r="POE1006" s="45"/>
      <c r="POF1006" s="45"/>
      <c r="POG1006" s="45"/>
      <c r="POH1006" s="45"/>
      <c r="POI1006" s="45"/>
      <c r="POJ1006" s="45"/>
      <c r="POK1006" s="45"/>
      <c r="POL1006" s="45"/>
      <c r="POM1006" s="45"/>
      <c r="PON1006" s="45"/>
      <c r="POO1006" s="45"/>
      <c r="POP1006" s="45"/>
      <c r="POQ1006" s="45"/>
      <c r="POR1006" s="45"/>
      <c r="POS1006" s="45"/>
      <c r="POT1006" s="45"/>
      <c r="POU1006" s="45"/>
      <c r="POV1006" s="45"/>
      <c r="POW1006" s="45"/>
      <c r="POX1006" s="45"/>
      <c r="POY1006" s="45"/>
      <c r="POZ1006" s="45"/>
      <c r="PPA1006" s="45"/>
      <c r="PPB1006" s="45"/>
      <c r="PPC1006" s="45"/>
      <c r="PPD1006" s="45"/>
      <c r="PPE1006" s="45"/>
      <c r="PPF1006" s="45"/>
      <c r="PPG1006" s="45"/>
      <c r="PPH1006" s="45"/>
      <c r="PPI1006" s="45"/>
      <c r="PPJ1006" s="45"/>
      <c r="PPK1006" s="45"/>
      <c r="PPL1006" s="45"/>
      <c r="PPM1006" s="45"/>
      <c r="PPN1006" s="45"/>
      <c r="PPO1006" s="45"/>
      <c r="PPP1006" s="45"/>
      <c r="PPQ1006" s="45"/>
      <c r="PPR1006" s="45"/>
      <c r="PPS1006" s="45"/>
      <c r="PPT1006" s="45"/>
      <c r="PPU1006" s="45"/>
      <c r="PPV1006" s="45"/>
      <c r="PPW1006" s="45"/>
      <c r="PPX1006" s="45"/>
      <c r="PPY1006" s="45"/>
      <c r="PPZ1006" s="45"/>
      <c r="PQA1006" s="45"/>
      <c r="PQB1006" s="45"/>
      <c r="PQC1006" s="45"/>
      <c r="PQD1006" s="45"/>
      <c r="PQE1006" s="45"/>
      <c r="PQF1006" s="45"/>
      <c r="PQG1006" s="45"/>
      <c r="PQH1006" s="45"/>
      <c r="PQI1006" s="45"/>
      <c r="PQJ1006" s="45"/>
      <c r="PQK1006" s="45"/>
      <c r="PQL1006" s="45"/>
      <c r="PQM1006" s="45"/>
      <c r="PQN1006" s="45"/>
      <c r="PQO1006" s="45"/>
      <c r="PQP1006" s="45"/>
      <c r="PQQ1006" s="45"/>
      <c r="PQR1006" s="45"/>
      <c r="PQS1006" s="45"/>
      <c r="PQT1006" s="45"/>
      <c r="PQU1006" s="45"/>
      <c r="PQV1006" s="45"/>
      <c r="PQW1006" s="45"/>
      <c r="PQX1006" s="45"/>
      <c r="PQY1006" s="45"/>
      <c r="PQZ1006" s="45"/>
      <c r="PRA1006" s="45"/>
      <c r="PRB1006" s="45"/>
      <c r="PRC1006" s="45"/>
      <c r="PRD1006" s="45"/>
      <c r="PRE1006" s="45"/>
      <c r="PRF1006" s="45"/>
      <c r="PRG1006" s="45"/>
      <c r="PRH1006" s="45"/>
      <c r="PRI1006" s="45"/>
      <c r="PRJ1006" s="45"/>
      <c r="PRK1006" s="45"/>
      <c r="PRL1006" s="45"/>
      <c r="PRM1006" s="45"/>
      <c r="PRN1006" s="45"/>
      <c r="PRO1006" s="45"/>
      <c r="PRP1006" s="45"/>
      <c r="PRQ1006" s="45"/>
      <c r="PRR1006" s="45"/>
      <c r="PRS1006" s="45"/>
      <c r="PRT1006" s="45"/>
      <c r="PRU1006" s="45"/>
      <c r="PRV1006" s="45"/>
      <c r="PRW1006" s="45"/>
      <c r="PRX1006" s="45"/>
      <c r="PRY1006" s="45"/>
      <c r="PRZ1006" s="45"/>
      <c r="PSA1006" s="45"/>
      <c r="PSB1006" s="45"/>
      <c r="PSC1006" s="45"/>
      <c r="PSD1006" s="45"/>
      <c r="PSE1006" s="45"/>
      <c r="PSF1006" s="45"/>
      <c r="PSG1006" s="45"/>
      <c r="PSH1006" s="45"/>
      <c r="PSI1006" s="45"/>
      <c r="PSJ1006" s="45"/>
      <c r="PSK1006" s="45"/>
      <c r="PSL1006" s="45"/>
      <c r="PSM1006" s="45"/>
      <c r="PSN1006" s="45"/>
      <c r="PSO1006" s="45"/>
      <c r="PSP1006" s="45"/>
      <c r="PSQ1006" s="45"/>
      <c r="PSR1006" s="45"/>
      <c r="PSS1006" s="45"/>
      <c r="PST1006" s="45"/>
      <c r="PSU1006" s="45"/>
      <c r="PSV1006" s="45"/>
      <c r="PSW1006" s="45"/>
      <c r="PSX1006" s="45"/>
      <c r="PSY1006" s="45"/>
      <c r="PSZ1006" s="45"/>
      <c r="PTA1006" s="45"/>
      <c r="PTB1006" s="45"/>
      <c r="PTC1006" s="45"/>
      <c r="PTD1006" s="45"/>
      <c r="PTE1006" s="45"/>
      <c r="PTF1006" s="45"/>
      <c r="PTG1006" s="45"/>
      <c r="PTH1006" s="45"/>
      <c r="PTI1006" s="45"/>
      <c r="PTJ1006" s="45"/>
      <c r="PTK1006" s="45"/>
      <c r="PTL1006" s="45"/>
      <c r="PTM1006" s="45"/>
      <c r="PTN1006" s="45"/>
      <c r="PTO1006" s="45"/>
      <c r="PTP1006" s="45"/>
      <c r="PTQ1006" s="45"/>
      <c r="PTR1006" s="45"/>
      <c r="PTS1006" s="45"/>
      <c r="PTT1006" s="45"/>
      <c r="PTU1006" s="45"/>
      <c r="PTV1006" s="45"/>
      <c r="PTW1006" s="45"/>
      <c r="PTX1006" s="45"/>
      <c r="PTY1006" s="45"/>
      <c r="PTZ1006" s="45"/>
      <c r="PUA1006" s="45"/>
      <c r="PUB1006" s="45"/>
      <c r="PUC1006" s="45"/>
      <c r="PUD1006" s="45"/>
      <c r="PUE1006" s="45"/>
      <c r="PUF1006" s="45"/>
      <c r="PUG1006" s="45"/>
      <c r="PUH1006" s="45"/>
      <c r="PUI1006" s="45"/>
      <c r="PUJ1006" s="45"/>
      <c r="PUK1006" s="45"/>
      <c r="PUL1006" s="45"/>
      <c r="PUM1006" s="45"/>
      <c r="PUN1006" s="45"/>
      <c r="PUO1006" s="45"/>
      <c r="PUP1006" s="45"/>
      <c r="PUQ1006" s="45"/>
      <c r="PUR1006" s="45"/>
      <c r="PUS1006" s="45"/>
      <c r="PUT1006" s="45"/>
      <c r="PUU1006" s="45"/>
      <c r="PUV1006" s="45"/>
      <c r="PUW1006" s="45"/>
      <c r="PUX1006" s="45"/>
      <c r="PUY1006" s="45"/>
      <c r="PUZ1006" s="45"/>
      <c r="PVA1006" s="45"/>
      <c r="PVB1006" s="45"/>
      <c r="PVC1006" s="45"/>
      <c r="PVD1006" s="45"/>
      <c r="PVE1006" s="45"/>
      <c r="PVF1006" s="45"/>
      <c r="PVG1006" s="45"/>
      <c r="PVH1006" s="45"/>
      <c r="PVI1006" s="45"/>
      <c r="PVJ1006" s="45"/>
      <c r="PVK1006" s="45"/>
      <c r="PVL1006" s="45"/>
      <c r="PVM1006" s="45"/>
      <c r="PVN1006" s="45"/>
      <c r="PVO1006" s="45"/>
      <c r="PVP1006" s="45"/>
      <c r="PVQ1006" s="45"/>
      <c r="PVR1006" s="45"/>
      <c r="PVS1006" s="45"/>
      <c r="PVT1006" s="45"/>
      <c r="PVU1006" s="45"/>
      <c r="PVV1006" s="45"/>
      <c r="PVW1006" s="45"/>
      <c r="PVX1006" s="45"/>
      <c r="PVY1006" s="45"/>
      <c r="PVZ1006" s="45"/>
      <c r="PWA1006" s="45"/>
      <c r="PWB1006" s="45"/>
      <c r="PWC1006" s="45"/>
      <c r="PWD1006" s="45"/>
      <c r="PWE1006" s="45"/>
      <c r="PWF1006" s="45"/>
      <c r="PWG1006" s="45"/>
      <c r="PWH1006" s="45"/>
      <c r="PWI1006" s="45"/>
      <c r="PWJ1006" s="45"/>
      <c r="PWK1006" s="45"/>
      <c r="PWL1006" s="45"/>
      <c r="PWM1006" s="45"/>
      <c r="PWN1006" s="45"/>
      <c r="PWO1006" s="45"/>
      <c r="PWP1006" s="45"/>
      <c r="PWQ1006" s="45"/>
      <c r="PWR1006" s="45"/>
      <c r="PWS1006" s="45"/>
      <c r="PWT1006" s="45"/>
      <c r="PWU1006" s="45"/>
      <c r="PWV1006" s="45"/>
      <c r="PWW1006" s="45"/>
      <c r="PWX1006" s="45"/>
      <c r="PWY1006" s="45"/>
      <c r="PWZ1006" s="45"/>
      <c r="PXA1006" s="45"/>
      <c r="PXB1006" s="45"/>
      <c r="PXC1006" s="45"/>
      <c r="PXD1006" s="45"/>
      <c r="PXE1006" s="45"/>
      <c r="PXF1006" s="45"/>
      <c r="PXG1006" s="45"/>
      <c r="PXH1006" s="45"/>
      <c r="PXI1006" s="45"/>
      <c r="PXJ1006" s="45"/>
      <c r="PXK1006" s="45"/>
      <c r="PXL1006" s="45"/>
      <c r="PXM1006" s="45"/>
      <c r="PXN1006" s="45"/>
      <c r="PXO1006" s="45"/>
      <c r="PXP1006" s="45"/>
      <c r="PXQ1006" s="45"/>
      <c r="PXR1006" s="45"/>
      <c r="PXS1006" s="45"/>
      <c r="PXT1006" s="45"/>
      <c r="PXU1006" s="45"/>
      <c r="PXV1006" s="45"/>
      <c r="PXW1006" s="45"/>
      <c r="PXX1006" s="45"/>
      <c r="PXY1006" s="45"/>
      <c r="PXZ1006" s="45"/>
      <c r="PYA1006" s="45"/>
      <c r="PYB1006" s="45"/>
      <c r="PYC1006" s="45"/>
      <c r="PYD1006" s="45"/>
      <c r="PYE1006" s="45"/>
      <c r="PYF1006" s="45"/>
      <c r="PYG1006" s="45"/>
      <c r="PYH1006" s="45"/>
      <c r="PYI1006" s="45"/>
      <c r="PYJ1006" s="45"/>
      <c r="PYK1006" s="45"/>
      <c r="PYL1006" s="45"/>
      <c r="PYM1006" s="45"/>
      <c r="PYN1006" s="45"/>
      <c r="PYO1006" s="45"/>
      <c r="PYP1006" s="45"/>
      <c r="PYQ1006" s="45"/>
      <c r="PYR1006" s="45"/>
      <c r="PYS1006" s="45"/>
      <c r="PYT1006" s="45"/>
      <c r="PYU1006" s="45"/>
      <c r="PYV1006" s="45"/>
      <c r="PYW1006" s="45"/>
      <c r="PYX1006" s="45"/>
      <c r="PYY1006" s="45"/>
      <c r="PYZ1006" s="45"/>
      <c r="PZA1006" s="45"/>
      <c r="PZB1006" s="45"/>
      <c r="PZC1006" s="45"/>
      <c r="PZD1006" s="45"/>
      <c r="PZE1006" s="45"/>
      <c r="PZF1006" s="45"/>
      <c r="PZG1006" s="45"/>
      <c r="PZH1006" s="45"/>
      <c r="PZI1006" s="45"/>
      <c r="PZJ1006" s="45"/>
      <c r="PZK1006" s="45"/>
      <c r="PZL1006" s="45"/>
      <c r="PZM1006" s="45"/>
      <c r="PZN1006" s="45"/>
      <c r="PZO1006" s="45"/>
      <c r="PZP1006" s="45"/>
      <c r="PZQ1006" s="45"/>
      <c r="PZR1006" s="45"/>
      <c r="PZS1006" s="45"/>
      <c r="PZT1006" s="45"/>
      <c r="PZU1006" s="45"/>
      <c r="PZV1006" s="45"/>
      <c r="PZW1006" s="45"/>
      <c r="PZX1006" s="45"/>
      <c r="PZY1006" s="45"/>
      <c r="PZZ1006" s="45"/>
      <c r="QAA1006" s="45"/>
      <c r="QAB1006" s="45"/>
      <c r="QAC1006" s="45"/>
      <c r="QAD1006" s="45"/>
      <c r="QAE1006" s="45"/>
      <c r="QAF1006" s="45"/>
      <c r="QAG1006" s="45"/>
      <c r="QAH1006" s="45"/>
      <c r="QAI1006" s="45"/>
      <c r="QAJ1006" s="45"/>
      <c r="QAK1006" s="45"/>
      <c r="QAL1006" s="45"/>
      <c r="QAM1006" s="45"/>
      <c r="QAN1006" s="45"/>
      <c r="QAO1006" s="45"/>
      <c r="QAP1006" s="45"/>
      <c r="QAQ1006" s="45"/>
      <c r="QAR1006" s="45"/>
      <c r="QAS1006" s="45"/>
      <c r="QAT1006" s="45"/>
      <c r="QAU1006" s="45"/>
      <c r="QAV1006" s="45"/>
      <c r="QAW1006" s="45"/>
      <c r="QAX1006" s="45"/>
      <c r="QAY1006" s="45"/>
      <c r="QAZ1006" s="45"/>
      <c r="QBA1006" s="45"/>
      <c r="QBB1006" s="45"/>
      <c r="QBC1006" s="45"/>
      <c r="QBD1006" s="45"/>
      <c r="QBE1006" s="45"/>
      <c r="QBF1006" s="45"/>
      <c r="QBG1006" s="45"/>
      <c r="QBH1006" s="45"/>
      <c r="QBI1006" s="45"/>
      <c r="QBJ1006" s="45"/>
      <c r="QBK1006" s="45"/>
      <c r="QBL1006" s="45"/>
      <c r="QBM1006" s="45"/>
      <c r="QBN1006" s="45"/>
      <c r="QBO1006" s="45"/>
      <c r="QBP1006" s="45"/>
      <c r="QBQ1006" s="45"/>
      <c r="QBR1006" s="45"/>
      <c r="QBS1006" s="45"/>
      <c r="QBT1006" s="45"/>
      <c r="QBU1006" s="45"/>
      <c r="QBV1006" s="45"/>
      <c r="QBW1006" s="45"/>
      <c r="QBX1006" s="45"/>
      <c r="QBY1006" s="45"/>
      <c r="QBZ1006" s="45"/>
      <c r="QCA1006" s="45"/>
      <c r="QCB1006" s="45"/>
      <c r="QCC1006" s="45"/>
      <c r="QCD1006" s="45"/>
      <c r="QCE1006" s="45"/>
      <c r="QCF1006" s="45"/>
      <c r="QCG1006" s="45"/>
      <c r="QCH1006" s="45"/>
      <c r="QCI1006" s="45"/>
      <c r="QCJ1006" s="45"/>
      <c r="QCK1006" s="45"/>
      <c r="QCL1006" s="45"/>
      <c r="QCM1006" s="45"/>
      <c r="QCN1006" s="45"/>
      <c r="QCO1006" s="45"/>
      <c r="QCP1006" s="45"/>
      <c r="QCQ1006" s="45"/>
      <c r="QCR1006" s="45"/>
      <c r="QCS1006" s="45"/>
      <c r="QCT1006" s="45"/>
      <c r="QCU1006" s="45"/>
      <c r="QCV1006" s="45"/>
      <c r="QCW1006" s="45"/>
      <c r="QCX1006" s="45"/>
      <c r="QCY1006" s="45"/>
      <c r="QCZ1006" s="45"/>
      <c r="QDA1006" s="45"/>
      <c r="QDB1006" s="45"/>
      <c r="QDC1006" s="45"/>
      <c r="QDD1006" s="45"/>
      <c r="QDE1006" s="45"/>
      <c r="QDF1006" s="45"/>
      <c r="QDG1006" s="45"/>
      <c r="QDH1006" s="45"/>
      <c r="QDI1006" s="45"/>
      <c r="QDJ1006" s="45"/>
      <c r="QDK1006" s="45"/>
      <c r="QDL1006" s="45"/>
      <c r="QDM1006" s="45"/>
      <c r="QDN1006" s="45"/>
      <c r="QDO1006" s="45"/>
      <c r="QDP1006" s="45"/>
      <c r="QDQ1006" s="45"/>
      <c r="QDR1006" s="45"/>
      <c r="QDS1006" s="45"/>
      <c r="QDT1006" s="45"/>
      <c r="QDU1006" s="45"/>
      <c r="QDV1006" s="45"/>
      <c r="QDW1006" s="45"/>
      <c r="QDX1006" s="45"/>
      <c r="QDY1006" s="45"/>
      <c r="QDZ1006" s="45"/>
      <c r="QEA1006" s="45"/>
      <c r="QEB1006" s="45"/>
      <c r="QEC1006" s="45"/>
      <c r="QED1006" s="45"/>
      <c r="QEE1006" s="45"/>
      <c r="QEF1006" s="45"/>
      <c r="QEG1006" s="45"/>
      <c r="QEH1006" s="45"/>
      <c r="QEI1006" s="45"/>
      <c r="QEJ1006" s="45"/>
      <c r="QEK1006" s="45"/>
      <c r="QEL1006" s="45"/>
      <c r="QEM1006" s="45"/>
      <c r="QEN1006" s="45"/>
      <c r="QEO1006" s="45"/>
      <c r="QEP1006" s="45"/>
      <c r="QEQ1006" s="45"/>
      <c r="QER1006" s="45"/>
      <c r="QES1006" s="45"/>
      <c r="QET1006" s="45"/>
      <c r="QEU1006" s="45"/>
      <c r="QEV1006" s="45"/>
      <c r="QEW1006" s="45"/>
      <c r="QEX1006" s="45"/>
      <c r="QEY1006" s="45"/>
      <c r="QEZ1006" s="45"/>
      <c r="QFA1006" s="45"/>
      <c r="QFB1006" s="45"/>
      <c r="QFC1006" s="45"/>
      <c r="QFD1006" s="45"/>
      <c r="QFE1006" s="45"/>
      <c r="QFF1006" s="45"/>
      <c r="QFG1006" s="45"/>
      <c r="QFH1006" s="45"/>
      <c r="QFI1006" s="45"/>
      <c r="QFJ1006" s="45"/>
      <c r="QFK1006" s="45"/>
      <c r="QFL1006" s="45"/>
      <c r="QFM1006" s="45"/>
      <c r="QFN1006" s="45"/>
      <c r="QFO1006" s="45"/>
      <c r="QFP1006" s="45"/>
      <c r="QFQ1006" s="45"/>
      <c r="QFR1006" s="45"/>
      <c r="QFS1006" s="45"/>
      <c r="QFT1006" s="45"/>
      <c r="QFU1006" s="45"/>
      <c r="QFV1006" s="45"/>
      <c r="QFW1006" s="45"/>
      <c r="QFX1006" s="45"/>
      <c r="QFY1006" s="45"/>
      <c r="QFZ1006" s="45"/>
      <c r="QGA1006" s="45"/>
      <c r="QGB1006" s="45"/>
      <c r="QGC1006" s="45"/>
      <c r="QGD1006" s="45"/>
      <c r="QGE1006" s="45"/>
      <c r="QGF1006" s="45"/>
      <c r="QGG1006" s="45"/>
      <c r="QGH1006" s="45"/>
      <c r="QGI1006" s="45"/>
      <c r="QGJ1006" s="45"/>
      <c r="QGK1006" s="45"/>
      <c r="QGL1006" s="45"/>
      <c r="QGM1006" s="45"/>
      <c r="QGN1006" s="45"/>
      <c r="QGO1006" s="45"/>
      <c r="QGP1006" s="45"/>
      <c r="QGQ1006" s="45"/>
      <c r="QGR1006" s="45"/>
      <c r="QGS1006" s="45"/>
      <c r="QGT1006" s="45"/>
      <c r="QGU1006" s="45"/>
      <c r="QGV1006" s="45"/>
      <c r="QGW1006" s="45"/>
      <c r="QGX1006" s="45"/>
      <c r="QGY1006" s="45"/>
      <c r="QGZ1006" s="45"/>
      <c r="QHA1006" s="45"/>
      <c r="QHB1006" s="45"/>
      <c r="QHC1006" s="45"/>
      <c r="QHD1006" s="45"/>
      <c r="QHE1006" s="45"/>
      <c r="QHF1006" s="45"/>
      <c r="QHG1006" s="45"/>
      <c r="QHH1006" s="45"/>
      <c r="QHI1006" s="45"/>
      <c r="QHJ1006" s="45"/>
      <c r="QHK1006" s="45"/>
      <c r="QHL1006" s="45"/>
      <c r="QHM1006" s="45"/>
      <c r="QHN1006" s="45"/>
      <c r="QHO1006" s="45"/>
      <c r="QHP1006" s="45"/>
      <c r="QHQ1006" s="45"/>
      <c r="QHR1006" s="45"/>
      <c r="QHS1006" s="45"/>
      <c r="QHT1006" s="45"/>
      <c r="QHU1006" s="45"/>
      <c r="QHV1006" s="45"/>
      <c r="QHW1006" s="45"/>
      <c r="QHX1006" s="45"/>
      <c r="QHY1006" s="45"/>
      <c r="QHZ1006" s="45"/>
      <c r="QIA1006" s="45"/>
      <c r="QIB1006" s="45"/>
      <c r="QIC1006" s="45"/>
      <c r="QID1006" s="45"/>
      <c r="QIE1006" s="45"/>
      <c r="QIF1006" s="45"/>
      <c r="QIG1006" s="45"/>
      <c r="QIH1006" s="45"/>
      <c r="QII1006" s="45"/>
      <c r="QIJ1006" s="45"/>
      <c r="QIK1006" s="45"/>
      <c r="QIL1006" s="45"/>
      <c r="QIM1006" s="45"/>
      <c r="QIN1006" s="45"/>
      <c r="QIO1006" s="45"/>
      <c r="QIP1006" s="45"/>
      <c r="QIQ1006" s="45"/>
      <c r="QIR1006" s="45"/>
      <c r="QIS1006" s="45"/>
      <c r="QIT1006" s="45"/>
      <c r="QIU1006" s="45"/>
      <c r="QIV1006" s="45"/>
      <c r="QIW1006" s="45"/>
      <c r="QIX1006" s="45"/>
      <c r="QIY1006" s="45"/>
      <c r="QIZ1006" s="45"/>
      <c r="QJA1006" s="45"/>
      <c r="QJB1006" s="45"/>
      <c r="QJC1006" s="45"/>
      <c r="QJD1006" s="45"/>
      <c r="QJE1006" s="45"/>
      <c r="QJF1006" s="45"/>
      <c r="QJG1006" s="45"/>
      <c r="QJH1006" s="45"/>
      <c r="QJI1006" s="45"/>
      <c r="QJJ1006" s="45"/>
      <c r="QJK1006" s="45"/>
      <c r="QJL1006" s="45"/>
      <c r="QJM1006" s="45"/>
      <c r="QJN1006" s="45"/>
      <c r="QJO1006" s="45"/>
      <c r="QJP1006" s="45"/>
      <c r="QJQ1006" s="45"/>
      <c r="QJR1006" s="45"/>
      <c r="QJS1006" s="45"/>
      <c r="QJT1006" s="45"/>
      <c r="QJU1006" s="45"/>
      <c r="QJV1006" s="45"/>
      <c r="QJW1006" s="45"/>
      <c r="QJX1006" s="45"/>
      <c r="QJY1006" s="45"/>
      <c r="QJZ1006" s="45"/>
      <c r="QKA1006" s="45"/>
      <c r="QKB1006" s="45"/>
      <c r="QKC1006" s="45"/>
      <c r="QKD1006" s="45"/>
      <c r="QKE1006" s="45"/>
      <c r="QKF1006" s="45"/>
      <c r="QKG1006" s="45"/>
      <c r="QKH1006" s="45"/>
      <c r="QKI1006" s="45"/>
      <c r="QKJ1006" s="45"/>
      <c r="QKK1006" s="45"/>
      <c r="QKL1006" s="45"/>
      <c r="QKM1006" s="45"/>
      <c r="QKN1006" s="45"/>
      <c r="QKO1006" s="45"/>
      <c r="QKP1006" s="45"/>
      <c r="QKQ1006" s="45"/>
      <c r="QKR1006" s="45"/>
      <c r="QKS1006" s="45"/>
      <c r="QKT1006" s="45"/>
      <c r="QKU1006" s="45"/>
      <c r="QKV1006" s="45"/>
      <c r="QKW1006" s="45"/>
      <c r="QKX1006" s="45"/>
      <c r="QKY1006" s="45"/>
      <c r="QKZ1006" s="45"/>
      <c r="QLA1006" s="45"/>
      <c r="QLB1006" s="45"/>
      <c r="QLC1006" s="45"/>
      <c r="QLD1006" s="45"/>
      <c r="QLE1006" s="45"/>
      <c r="QLF1006" s="45"/>
      <c r="QLG1006" s="45"/>
      <c r="QLH1006" s="45"/>
      <c r="QLI1006" s="45"/>
      <c r="QLJ1006" s="45"/>
      <c r="QLK1006" s="45"/>
      <c r="QLL1006" s="45"/>
      <c r="QLM1006" s="45"/>
      <c r="QLN1006" s="45"/>
      <c r="QLO1006" s="45"/>
      <c r="QLP1006" s="45"/>
      <c r="QLQ1006" s="45"/>
      <c r="QLR1006" s="45"/>
      <c r="QLS1006" s="45"/>
      <c r="QLT1006" s="45"/>
      <c r="QLU1006" s="45"/>
      <c r="QLV1006" s="45"/>
      <c r="QLW1006" s="45"/>
      <c r="QLX1006" s="45"/>
      <c r="QLY1006" s="45"/>
      <c r="QLZ1006" s="45"/>
      <c r="QMA1006" s="45"/>
      <c r="QMB1006" s="45"/>
      <c r="QMC1006" s="45"/>
      <c r="QMD1006" s="45"/>
      <c r="QME1006" s="45"/>
      <c r="QMF1006" s="45"/>
      <c r="QMG1006" s="45"/>
      <c r="QMH1006" s="45"/>
      <c r="QMI1006" s="45"/>
      <c r="QMJ1006" s="45"/>
      <c r="QMK1006" s="45"/>
      <c r="QML1006" s="45"/>
      <c r="QMM1006" s="45"/>
      <c r="QMN1006" s="45"/>
      <c r="QMO1006" s="45"/>
      <c r="QMP1006" s="45"/>
      <c r="QMQ1006" s="45"/>
      <c r="QMR1006" s="45"/>
      <c r="QMS1006" s="45"/>
      <c r="QMT1006" s="45"/>
      <c r="QMU1006" s="45"/>
      <c r="QMV1006" s="45"/>
      <c r="QMW1006" s="45"/>
      <c r="QMX1006" s="45"/>
      <c r="QMY1006" s="45"/>
      <c r="QMZ1006" s="45"/>
      <c r="QNA1006" s="45"/>
      <c r="QNB1006" s="45"/>
      <c r="QNC1006" s="45"/>
      <c r="QND1006" s="45"/>
      <c r="QNE1006" s="45"/>
      <c r="QNF1006" s="45"/>
      <c r="QNG1006" s="45"/>
      <c r="QNH1006" s="45"/>
      <c r="QNI1006" s="45"/>
      <c r="QNJ1006" s="45"/>
      <c r="QNK1006" s="45"/>
      <c r="QNL1006" s="45"/>
      <c r="QNM1006" s="45"/>
      <c r="QNN1006" s="45"/>
      <c r="QNO1006" s="45"/>
      <c r="QNP1006" s="45"/>
      <c r="QNQ1006" s="45"/>
      <c r="QNR1006" s="45"/>
      <c r="QNS1006" s="45"/>
      <c r="QNT1006" s="45"/>
      <c r="QNU1006" s="45"/>
      <c r="QNV1006" s="45"/>
      <c r="QNW1006" s="45"/>
      <c r="QNX1006" s="45"/>
      <c r="QNY1006" s="45"/>
      <c r="QNZ1006" s="45"/>
      <c r="QOA1006" s="45"/>
      <c r="QOB1006" s="45"/>
      <c r="QOC1006" s="45"/>
      <c r="QOD1006" s="45"/>
      <c r="QOE1006" s="45"/>
      <c r="QOF1006" s="45"/>
      <c r="QOG1006" s="45"/>
      <c r="QOH1006" s="45"/>
      <c r="QOI1006" s="45"/>
      <c r="QOJ1006" s="45"/>
      <c r="QOK1006" s="45"/>
      <c r="QOL1006" s="45"/>
      <c r="QOM1006" s="45"/>
      <c r="QON1006" s="45"/>
      <c r="QOO1006" s="45"/>
      <c r="QOP1006" s="45"/>
      <c r="QOQ1006" s="45"/>
      <c r="QOR1006" s="45"/>
      <c r="QOS1006" s="45"/>
      <c r="QOT1006" s="45"/>
      <c r="QOU1006" s="45"/>
      <c r="QOV1006" s="45"/>
      <c r="QOW1006" s="45"/>
      <c r="QOX1006" s="45"/>
      <c r="QOY1006" s="45"/>
      <c r="QOZ1006" s="45"/>
      <c r="QPA1006" s="45"/>
      <c r="QPB1006" s="45"/>
      <c r="QPC1006" s="45"/>
      <c r="QPD1006" s="45"/>
      <c r="QPE1006" s="45"/>
      <c r="QPF1006" s="45"/>
      <c r="QPG1006" s="45"/>
      <c r="QPH1006" s="45"/>
      <c r="QPI1006" s="45"/>
      <c r="QPJ1006" s="45"/>
      <c r="QPK1006" s="45"/>
      <c r="QPL1006" s="45"/>
      <c r="QPM1006" s="45"/>
      <c r="QPN1006" s="45"/>
      <c r="QPO1006" s="45"/>
      <c r="QPP1006" s="45"/>
      <c r="QPQ1006" s="45"/>
      <c r="QPR1006" s="45"/>
      <c r="QPS1006" s="45"/>
      <c r="QPT1006" s="45"/>
      <c r="QPU1006" s="45"/>
      <c r="QPV1006" s="45"/>
      <c r="QPW1006" s="45"/>
      <c r="QPX1006" s="45"/>
      <c r="QPY1006" s="45"/>
      <c r="QPZ1006" s="45"/>
      <c r="QQA1006" s="45"/>
      <c r="QQB1006" s="45"/>
      <c r="QQC1006" s="45"/>
      <c r="QQD1006" s="45"/>
      <c r="QQE1006" s="45"/>
      <c r="QQF1006" s="45"/>
      <c r="QQG1006" s="45"/>
      <c r="QQH1006" s="45"/>
      <c r="QQI1006" s="45"/>
      <c r="QQJ1006" s="45"/>
      <c r="QQK1006" s="45"/>
      <c r="QQL1006" s="45"/>
      <c r="QQM1006" s="45"/>
      <c r="QQN1006" s="45"/>
      <c r="QQO1006" s="45"/>
      <c r="QQP1006" s="45"/>
      <c r="QQQ1006" s="45"/>
      <c r="QQR1006" s="45"/>
      <c r="QQS1006" s="45"/>
      <c r="QQT1006" s="45"/>
      <c r="QQU1006" s="45"/>
      <c r="QQV1006" s="45"/>
      <c r="QQW1006" s="45"/>
      <c r="QQX1006" s="45"/>
      <c r="QQY1006" s="45"/>
      <c r="QQZ1006" s="45"/>
      <c r="QRA1006" s="45"/>
      <c r="QRB1006" s="45"/>
      <c r="QRC1006" s="45"/>
      <c r="QRD1006" s="45"/>
      <c r="QRE1006" s="45"/>
      <c r="QRF1006" s="45"/>
      <c r="QRG1006" s="45"/>
      <c r="QRH1006" s="45"/>
      <c r="QRI1006" s="45"/>
      <c r="QRJ1006" s="45"/>
      <c r="QRK1006" s="45"/>
      <c r="QRL1006" s="45"/>
      <c r="QRM1006" s="45"/>
      <c r="QRN1006" s="45"/>
      <c r="QRO1006" s="45"/>
      <c r="QRP1006" s="45"/>
      <c r="QRQ1006" s="45"/>
      <c r="QRR1006" s="45"/>
      <c r="QRS1006" s="45"/>
      <c r="QRT1006" s="45"/>
      <c r="QRU1006" s="45"/>
      <c r="QRV1006" s="45"/>
      <c r="QRW1006" s="45"/>
      <c r="QRX1006" s="45"/>
      <c r="QRY1006" s="45"/>
      <c r="QRZ1006" s="45"/>
      <c r="QSA1006" s="45"/>
      <c r="QSB1006" s="45"/>
      <c r="QSC1006" s="45"/>
      <c r="QSD1006" s="45"/>
      <c r="QSE1006" s="45"/>
      <c r="QSF1006" s="45"/>
      <c r="QSG1006" s="45"/>
      <c r="QSH1006" s="45"/>
      <c r="QSI1006" s="45"/>
      <c r="QSJ1006" s="45"/>
      <c r="QSK1006" s="45"/>
      <c r="QSL1006" s="45"/>
      <c r="QSM1006" s="45"/>
      <c r="QSN1006" s="45"/>
      <c r="QSO1006" s="45"/>
      <c r="QSP1006" s="45"/>
      <c r="QSQ1006" s="45"/>
      <c r="QSR1006" s="45"/>
      <c r="QSS1006" s="45"/>
      <c r="QST1006" s="45"/>
      <c r="QSU1006" s="45"/>
      <c r="QSV1006" s="45"/>
      <c r="QSW1006" s="45"/>
      <c r="QSX1006" s="45"/>
      <c r="QSY1006" s="45"/>
      <c r="QSZ1006" s="45"/>
      <c r="QTA1006" s="45"/>
      <c r="QTB1006" s="45"/>
      <c r="QTC1006" s="45"/>
      <c r="QTD1006" s="45"/>
      <c r="QTE1006" s="45"/>
      <c r="QTF1006" s="45"/>
      <c r="QTG1006" s="45"/>
      <c r="QTH1006" s="45"/>
      <c r="QTI1006" s="45"/>
      <c r="QTJ1006" s="45"/>
      <c r="QTK1006" s="45"/>
      <c r="QTL1006" s="45"/>
      <c r="QTM1006" s="45"/>
      <c r="QTN1006" s="45"/>
      <c r="QTO1006" s="45"/>
      <c r="QTP1006" s="45"/>
      <c r="QTQ1006" s="45"/>
      <c r="QTR1006" s="45"/>
      <c r="QTS1006" s="45"/>
      <c r="QTT1006" s="45"/>
      <c r="QTU1006" s="45"/>
      <c r="QTV1006" s="45"/>
      <c r="QTW1006" s="45"/>
      <c r="QTX1006" s="45"/>
      <c r="QTY1006" s="45"/>
      <c r="QTZ1006" s="45"/>
      <c r="QUA1006" s="45"/>
      <c r="QUB1006" s="45"/>
      <c r="QUC1006" s="45"/>
      <c r="QUD1006" s="45"/>
      <c r="QUE1006" s="45"/>
      <c r="QUF1006" s="45"/>
      <c r="QUG1006" s="45"/>
      <c r="QUH1006" s="45"/>
      <c r="QUI1006" s="45"/>
      <c r="QUJ1006" s="45"/>
      <c r="QUK1006" s="45"/>
      <c r="QUL1006" s="45"/>
      <c r="QUM1006" s="45"/>
      <c r="QUN1006" s="45"/>
      <c r="QUO1006" s="45"/>
      <c r="QUP1006" s="45"/>
      <c r="QUQ1006" s="45"/>
      <c r="QUR1006" s="45"/>
      <c r="QUS1006" s="45"/>
      <c r="QUT1006" s="45"/>
      <c r="QUU1006" s="45"/>
      <c r="QUV1006" s="45"/>
      <c r="QUW1006" s="45"/>
      <c r="QUX1006" s="45"/>
      <c r="QUY1006" s="45"/>
      <c r="QUZ1006" s="45"/>
      <c r="QVA1006" s="45"/>
      <c r="QVB1006" s="45"/>
      <c r="QVC1006" s="45"/>
      <c r="QVD1006" s="45"/>
      <c r="QVE1006" s="45"/>
      <c r="QVF1006" s="45"/>
      <c r="QVG1006" s="45"/>
      <c r="QVH1006" s="45"/>
      <c r="QVI1006" s="45"/>
      <c r="QVJ1006" s="45"/>
      <c r="QVK1006" s="45"/>
      <c r="QVL1006" s="45"/>
      <c r="QVM1006" s="45"/>
      <c r="QVN1006" s="45"/>
      <c r="QVO1006" s="45"/>
      <c r="QVP1006" s="45"/>
      <c r="QVQ1006" s="45"/>
      <c r="QVR1006" s="45"/>
      <c r="QVS1006" s="45"/>
      <c r="QVT1006" s="45"/>
      <c r="QVU1006" s="45"/>
      <c r="QVV1006" s="45"/>
      <c r="QVW1006" s="45"/>
      <c r="QVX1006" s="45"/>
      <c r="QVY1006" s="45"/>
      <c r="QVZ1006" s="45"/>
      <c r="QWA1006" s="45"/>
      <c r="QWB1006" s="45"/>
      <c r="QWC1006" s="45"/>
      <c r="QWD1006" s="45"/>
      <c r="QWE1006" s="45"/>
      <c r="QWF1006" s="45"/>
      <c r="QWG1006" s="45"/>
      <c r="QWH1006" s="45"/>
      <c r="QWI1006" s="45"/>
      <c r="QWJ1006" s="45"/>
      <c r="QWK1006" s="45"/>
      <c r="QWL1006" s="45"/>
      <c r="QWM1006" s="45"/>
      <c r="QWN1006" s="45"/>
      <c r="QWO1006" s="45"/>
      <c r="QWP1006" s="45"/>
      <c r="QWQ1006" s="45"/>
      <c r="QWR1006" s="45"/>
      <c r="QWS1006" s="45"/>
      <c r="QWT1006" s="45"/>
      <c r="QWU1006" s="45"/>
      <c r="QWV1006" s="45"/>
      <c r="QWW1006" s="45"/>
      <c r="QWX1006" s="45"/>
      <c r="QWY1006" s="45"/>
      <c r="QWZ1006" s="45"/>
      <c r="QXA1006" s="45"/>
      <c r="QXB1006" s="45"/>
      <c r="QXC1006" s="45"/>
      <c r="QXD1006" s="45"/>
      <c r="QXE1006" s="45"/>
      <c r="QXF1006" s="45"/>
      <c r="QXG1006" s="45"/>
      <c r="QXH1006" s="45"/>
      <c r="QXI1006" s="45"/>
      <c r="QXJ1006" s="45"/>
      <c r="QXK1006" s="45"/>
      <c r="QXL1006" s="45"/>
      <c r="QXM1006" s="45"/>
      <c r="QXN1006" s="45"/>
      <c r="QXO1006" s="45"/>
      <c r="QXP1006" s="45"/>
      <c r="QXQ1006" s="45"/>
      <c r="QXR1006" s="45"/>
      <c r="QXS1006" s="45"/>
      <c r="QXT1006" s="45"/>
      <c r="QXU1006" s="45"/>
      <c r="QXV1006" s="45"/>
      <c r="QXW1006" s="45"/>
      <c r="QXX1006" s="45"/>
      <c r="QXY1006" s="45"/>
      <c r="QXZ1006" s="45"/>
      <c r="QYA1006" s="45"/>
      <c r="QYB1006" s="45"/>
      <c r="QYC1006" s="45"/>
      <c r="QYD1006" s="45"/>
      <c r="QYE1006" s="45"/>
      <c r="QYF1006" s="45"/>
      <c r="QYG1006" s="45"/>
      <c r="QYH1006" s="45"/>
      <c r="QYI1006" s="45"/>
      <c r="QYJ1006" s="45"/>
      <c r="QYK1006" s="45"/>
      <c r="QYL1006" s="45"/>
      <c r="QYM1006" s="45"/>
      <c r="QYN1006" s="45"/>
      <c r="QYO1006" s="45"/>
      <c r="QYP1006" s="45"/>
      <c r="QYQ1006" s="45"/>
      <c r="QYR1006" s="45"/>
      <c r="QYS1006" s="45"/>
      <c r="QYT1006" s="45"/>
      <c r="QYU1006" s="45"/>
      <c r="QYV1006" s="45"/>
      <c r="QYW1006" s="45"/>
      <c r="QYX1006" s="45"/>
      <c r="QYY1006" s="45"/>
      <c r="QYZ1006" s="45"/>
      <c r="QZA1006" s="45"/>
      <c r="QZB1006" s="45"/>
      <c r="QZC1006" s="45"/>
      <c r="QZD1006" s="45"/>
      <c r="QZE1006" s="45"/>
      <c r="QZF1006" s="45"/>
      <c r="QZG1006" s="45"/>
      <c r="QZH1006" s="45"/>
      <c r="QZI1006" s="45"/>
      <c r="QZJ1006" s="45"/>
      <c r="QZK1006" s="45"/>
      <c r="QZL1006" s="45"/>
      <c r="QZM1006" s="45"/>
      <c r="QZN1006" s="45"/>
      <c r="QZO1006" s="45"/>
      <c r="QZP1006" s="45"/>
      <c r="QZQ1006" s="45"/>
      <c r="QZR1006" s="45"/>
      <c r="QZS1006" s="45"/>
      <c r="QZT1006" s="45"/>
      <c r="QZU1006" s="45"/>
      <c r="QZV1006" s="45"/>
      <c r="QZW1006" s="45"/>
      <c r="QZX1006" s="45"/>
      <c r="QZY1006" s="45"/>
      <c r="QZZ1006" s="45"/>
      <c r="RAA1006" s="45"/>
      <c r="RAB1006" s="45"/>
      <c r="RAC1006" s="45"/>
      <c r="RAD1006" s="45"/>
      <c r="RAE1006" s="45"/>
      <c r="RAF1006" s="45"/>
      <c r="RAG1006" s="45"/>
      <c r="RAH1006" s="45"/>
      <c r="RAI1006" s="45"/>
      <c r="RAJ1006" s="45"/>
      <c r="RAK1006" s="45"/>
      <c r="RAL1006" s="45"/>
      <c r="RAM1006" s="45"/>
      <c r="RAN1006" s="45"/>
      <c r="RAO1006" s="45"/>
      <c r="RAP1006" s="45"/>
      <c r="RAQ1006" s="45"/>
      <c r="RAR1006" s="45"/>
      <c r="RAS1006" s="45"/>
      <c r="RAT1006" s="45"/>
      <c r="RAU1006" s="45"/>
      <c r="RAV1006" s="45"/>
      <c r="RAW1006" s="45"/>
      <c r="RAX1006" s="45"/>
      <c r="RAY1006" s="45"/>
      <c r="RAZ1006" s="45"/>
      <c r="RBA1006" s="45"/>
      <c r="RBB1006" s="45"/>
      <c r="RBC1006" s="45"/>
      <c r="RBD1006" s="45"/>
      <c r="RBE1006" s="45"/>
      <c r="RBF1006" s="45"/>
      <c r="RBG1006" s="45"/>
      <c r="RBH1006" s="45"/>
      <c r="RBI1006" s="45"/>
      <c r="RBJ1006" s="45"/>
      <c r="RBK1006" s="45"/>
      <c r="RBL1006" s="45"/>
      <c r="RBM1006" s="45"/>
      <c r="RBN1006" s="45"/>
      <c r="RBO1006" s="45"/>
      <c r="RBP1006" s="45"/>
      <c r="RBQ1006" s="45"/>
      <c r="RBR1006" s="45"/>
      <c r="RBS1006" s="45"/>
      <c r="RBT1006" s="45"/>
      <c r="RBU1006" s="45"/>
      <c r="RBV1006" s="45"/>
      <c r="RBW1006" s="45"/>
      <c r="RBX1006" s="45"/>
      <c r="RBY1006" s="45"/>
      <c r="RBZ1006" s="45"/>
      <c r="RCA1006" s="45"/>
      <c r="RCB1006" s="45"/>
      <c r="RCC1006" s="45"/>
      <c r="RCD1006" s="45"/>
      <c r="RCE1006" s="45"/>
      <c r="RCF1006" s="45"/>
      <c r="RCG1006" s="45"/>
      <c r="RCH1006" s="45"/>
      <c r="RCI1006" s="45"/>
      <c r="RCJ1006" s="45"/>
      <c r="RCK1006" s="45"/>
      <c r="RCL1006" s="45"/>
      <c r="RCM1006" s="45"/>
      <c r="RCN1006" s="45"/>
      <c r="RCO1006" s="45"/>
      <c r="RCP1006" s="45"/>
      <c r="RCQ1006" s="45"/>
      <c r="RCR1006" s="45"/>
      <c r="RCS1006" s="45"/>
      <c r="RCT1006" s="45"/>
      <c r="RCU1006" s="45"/>
      <c r="RCV1006" s="45"/>
      <c r="RCW1006" s="45"/>
      <c r="RCX1006" s="45"/>
      <c r="RCY1006" s="45"/>
      <c r="RCZ1006" s="45"/>
      <c r="RDA1006" s="45"/>
      <c r="RDB1006" s="45"/>
      <c r="RDC1006" s="45"/>
      <c r="RDD1006" s="45"/>
      <c r="RDE1006" s="45"/>
      <c r="RDF1006" s="45"/>
      <c r="RDG1006" s="45"/>
      <c r="RDH1006" s="45"/>
      <c r="RDI1006" s="45"/>
      <c r="RDJ1006" s="45"/>
      <c r="RDK1006" s="45"/>
      <c r="RDL1006" s="45"/>
      <c r="RDM1006" s="45"/>
      <c r="RDN1006" s="45"/>
      <c r="RDO1006" s="45"/>
      <c r="RDP1006" s="45"/>
      <c r="RDQ1006" s="45"/>
      <c r="RDR1006" s="45"/>
      <c r="RDS1006" s="45"/>
      <c r="RDT1006" s="45"/>
      <c r="RDU1006" s="45"/>
      <c r="RDV1006" s="45"/>
      <c r="RDW1006" s="45"/>
      <c r="RDX1006" s="45"/>
      <c r="RDY1006" s="45"/>
      <c r="RDZ1006" s="45"/>
      <c r="REA1006" s="45"/>
      <c r="REB1006" s="45"/>
      <c r="REC1006" s="45"/>
      <c r="RED1006" s="45"/>
      <c r="REE1006" s="45"/>
      <c r="REF1006" s="45"/>
      <c r="REG1006" s="45"/>
      <c r="REH1006" s="45"/>
      <c r="REI1006" s="45"/>
      <c r="REJ1006" s="45"/>
      <c r="REK1006" s="45"/>
      <c r="REL1006" s="45"/>
      <c r="REM1006" s="45"/>
      <c r="REN1006" s="45"/>
      <c r="REO1006" s="45"/>
      <c r="REP1006" s="45"/>
      <c r="REQ1006" s="45"/>
      <c r="RER1006" s="45"/>
      <c r="RES1006" s="45"/>
      <c r="RET1006" s="45"/>
      <c r="REU1006" s="45"/>
      <c r="REV1006" s="45"/>
      <c r="REW1006" s="45"/>
      <c r="REX1006" s="45"/>
      <c r="REY1006" s="45"/>
      <c r="REZ1006" s="45"/>
      <c r="RFA1006" s="45"/>
      <c r="RFB1006" s="45"/>
      <c r="RFC1006" s="45"/>
      <c r="RFD1006" s="45"/>
      <c r="RFE1006" s="45"/>
      <c r="RFF1006" s="45"/>
      <c r="RFG1006" s="45"/>
      <c r="RFH1006" s="45"/>
      <c r="RFI1006" s="45"/>
      <c r="RFJ1006" s="45"/>
      <c r="RFK1006" s="45"/>
      <c r="RFL1006" s="45"/>
      <c r="RFM1006" s="45"/>
      <c r="RFN1006" s="45"/>
      <c r="RFO1006" s="45"/>
      <c r="RFP1006" s="45"/>
      <c r="RFQ1006" s="45"/>
      <c r="RFR1006" s="45"/>
      <c r="RFS1006" s="45"/>
      <c r="RFT1006" s="45"/>
      <c r="RFU1006" s="45"/>
      <c r="RFV1006" s="45"/>
      <c r="RFW1006" s="45"/>
      <c r="RFX1006" s="45"/>
      <c r="RFY1006" s="45"/>
      <c r="RFZ1006" s="45"/>
      <c r="RGA1006" s="45"/>
      <c r="RGB1006" s="45"/>
      <c r="RGC1006" s="45"/>
      <c r="RGD1006" s="45"/>
      <c r="RGE1006" s="45"/>
      <c r="RGF1006" s="45"/>
      <c r="RGG1006" s="45"/>
      <c r="RGH1006" s="45"/>
      <c r="RGI1006" s="45"/>
      <c r="RGJ1006" s="45"/>
      <c r="RGK1006" s="45"/>
      <c r="RGL1006" s="45"/>
      <c r="RGM1006" s="45"/>
      <c r="RGN1006" s="45"/>
      <c r="RGO1006" s="45"/>
      <c r="RGP1006" s="45"/>
      <c r="RGQ1006" s="45"/>
      <c r="RGR1006" s="45"/>
      <c r="RGS1006" s="45"/>
      <c r="RGT1006" s="45"/>
      <c r="RGU1006" s="45"/>
      <c r="RGV1006" s="45"/>
      <c r="RGW1006" s="45"/>
      <c r="RGX1006" s="45"/>
      <c r="RGY1006" s="45"/>
      <c r="RGZ1006" s="45"/>
      <c r="RHA1006" s="45"/>
      <c r="RHB1006" s="45"/>
      <c r="RHC1006" s="45"/>
      <c r="RHD1006" s="45"/>
      <c r="RHE1006" s="45"/>
      <c r="RHF1006" s="45"/>
      <c r="RHG1006" s="45"/>
      <c r="RHH1006" s="45"/>
      <c r="RHI1006" s="45"/>
      <c r="RHJ1006" s="45"/>
      <c r="RHK1006" s="45"/>
      <c r="RHL1006" s="45"/>
      <c r="RHM1006" s="45"/>
      <c r="RHN1006" s="45"/>
      <c r="RHO1006" s="45"/>
      <c r="RHP1006" s="45"/>
      <c r="RHQ1006" s="45"/>
      <c r="RHR1006" s="45"/>
      <c r="RHS1006" s="45"/>
      <c r="RHT1006" s="45"/>
      <c r="RHU1006" s="45"/>
      <c r="RHV1006" s="45"/>
      <c r="RHW1006" s="45"/>
      <c r="RHX1006" s="45"/>
      <c r="RHY1006" s="45"/>
      <c r="RHZ1006" s="45"/>
      <c r="RIA1006" s="45"/>
      <c r="RIB1006" s="45"/>
      <c r="RIC1006" s="45"/>
      <c r="RID1006" s="45"/>
      <c r="RIE1006" s="45"/>
      <c r="RIF1006" s="45"/>
      <c r="RIG1006" s="45"/>
      <c r="RIH1006" s="45"/>
      <c r="RII1006" s="45"/>
      <c r="RIJ1006" s="45"/>
      <c r="RIK1006" s="45"/>
      <c r="RIL1006" s="45"/>
      <c r="RIM1006" s="45"/>
      <c r="RIN1006" s="45"/>
      <c r="RIO1006" s="45"/>
      <c r="RIP1006" s="45"/>
      <c r="RIQ1006" s="45"/>
      <c r="RIR1006" s="45"/>
      <c r="RIS1006" s="45"/>
      <c r="RIT1006" s="45"/>
      <c r="RIU1006" s="45"/>
      <c r="RIV1006" s="45"/>
      <c r="RIW1006" s="45"/>
      <c r="RIX1006" s="45"/>
      <c r="RIY1006" s="45"/>
      <c r="RIZ1006" s="45"/>
      <c r="RJA1006" s="45"/>
      <c r="RJB1006" s="45"/>
      <c r="RJC1006" s="45"/>
      <c r="RJD1006" s="45"/>
      <c r="RJE1006" s="45"/>
      <c r="RJF1006" s="45"/>
      <c r="RJG1006" s="45"/>
      <c r="RJH1006" s="45"/>
      <c r="RJI1006" s="45"/>
      <c r="RJJ1006" s="45"/>
      <c r="RJK1006" s="45"/>
      <c r="RJL1006" s="45"/>
      <c r="RJM1006" s="45"/>
      <c r="RJN1006" s="45"/>
      <c r="RJO1006" s="45"/>
      <c r="RJP1006" s="45"/>
      <c r="RJQ1006" s="45"/>
      <c r="RJR1006" s="45"/>
      <c r="RJS1006" s="45"/>
      <c r="RJT1006" s="45"/>
      <c r="RJU1006" s="45"/>
      <c r="RJV1006" s="45"/>
      <c r="RJW1006" s="45"/>
      <c r="RJX1006" s="45"/>
      <c r="RJY1006" s="45"/>
      <c r="RJZ1006" s="45"/>
      <c r="RKA1006" s="45"/>
      <c r="RKB1006" s="45"/>
      <c r="RKC1006" s="45"/>
      <c r="RKD1006" s="45"/>
      <c r="RKE1006" s="45"/>
      <c r="RKF1006" s="45"/>
      <c r="RKG1006" s="45"/>
      <c r="RKH1006" s="45"/>
      <c r="RKI1006" s="45"/>
      <c r="RKJ1006" s="45"/>
      <c r="RKK1006" s="45"/>
      <c r="RKL1006" s="45"/>
      <c r="RKM1006" s="45"/>
      <c r="RKN1006" s="45"/>
      <c r="RKO1006" s="45"/>
      <c r="RKP1006" s="45"/>
      <c r="RKQ1006" s="45"/>
      <c r="RKR1006" s="45"/>
      <c r="RKS1006" s="45"/>
      <c r="RKT1006" s="45"/>
      <c r="RKU1006" s="45"/>
      <c r="RKV1006" s="45"/>
      <c r="RKW1006" s="45"/>
      <c r="RKX1006" s="45"/>
      <c r="RKY1006" s="45"/>
      <c r="RKZ1006" s="45"/>
      <c r="RLA1006" s="45"/>
      <c r="RLB1006" s="45"/>
      <c r="RLC1006" s="45"/>
      <c r="RLD1006" s="45"/>
      <c r="RLE1006" s="45"/>
      <c r="RLF1006" s="45"/>
      <c r="RLG1006" s="45"/>
      <c r="RLH1006" s="45"/>
      <c r="RLI1006" s="45"/>
      <c r="RLJ1006" s="45"/>
      <c r="RLK1006" s="45"/>
      <c r="RLL1006" s="45"/>
      <c r="RLM1006" s="45"/>
      <c r="RLN1006" s="45"/>
      <c r="RLO1006" s="45"/>
      <c r="RLP1006" s="45"/>
      <c r="RLQ1006" s="45"/>
      <c r="RLR1006" s="45"/>
      <c r="RLS1006" s="45"/>
      <c r="RLT1006" s="45"/>
      <c r="RLU1006" s="45"/>
      <c r="RLV1006" s="45"/>
      <c r="RLW1006" s="45"/>
      <c r="RLX1006" s="45"/>
      <c r="RLY1006" s="45"/>
      <c r="RLZ1006" s="45"/>
      <c r="RMA1006" s="45"/>
      <c r="RMB1006" s="45"/>
      <c r="RMC1006" s="45"/>
      <c r="RMD1006" s="45"/>
      <c r="RME1006" s="45"/>
      <c r="RMF1006" s="45"/>
      <c r="RMG1006" s="45"/>
      <c r="RMH1006" s="45"/>
      <c r="RMI1006" s="45"/>
      <c r="RMJ1006" s="45"/>
      <c r="RMK1006" s="45"/>
      <c r="RML1006" s="45"/>
      <c r="RMM1006" s="45"/>
      <c r="RMN1006" s="45"/>
      <c r="RMO1006" s="45"/>
      <c r="RMP1006" s="45"/>
      <c r="RMQ1006" s="45"/>
      <c r="RMR1006" s="45"/>
      <c r="RMS1006" s="45"/>
      <c r="RMT1006" s="45"/>
      <c r="RMU1006" s="45"/>
      <c r="RMV1006" s="45"/>
      <c r="RMW1006" s="45"/>
      <c r="RMX1006" s="45"/>
      <c r="RMY1006" s="45"/>
      <c r="RMZ1006" s="45"/>
      <c r="RNA1006" s="45"/>
      <c r="RNB1006" s="45"/>
      <c r="RNC1006" s="45"/>
      <c r="RND1006" s="45"/>
      <c r="RNE1006" s="45"/>
      <c r="RNF1006" s="45"/>
      <c r="RNG1006" s="45"/>
      <c r="RNH1006" s="45"/>
      <c r="RNI1006" s="45"/>
      <c r="RNJ1006" s="45"/>
      <c r="RNK1006" s="45"/>
      <c r="RNL1006" s="45"/>
      <c r="RNM1006" s="45"/>
      <c r="RNN1006" s="45"/>
      <c r="RNO1006" s="45"/>
      <c r="RNP1006" s="45"/>
      <c r="RNQ1006" s="45"/>
      <c r="RNR1006" s="45"/>
      <c r="RNS1006" s="45"/>
      <c r="RNT1006" s="45"/>
      <c r="RNU1006" s="45"/>
      <c r="RNV1006" s="45"/>
      <c r="RNW1006" s="45"/>
      <c r="RNX1006" s="45"/>
      <c r="RNY1006" s="45"/>
      <c r="RNZ1006" s="45"/>
      <c r="ROA1006" s="45"/>
      <c r="ROB1006" s="45"/>
      <c r="ROC1006" s="45"/>
      <c r="ROD1006" s="45"/>
      <c r="ROE1006" s="45"/>
      <c r="ROF1006" s="45"/>
      <c r="ROG1006" s="45"/>
      <c r="ROH1006" s="45"/>
      <c r="ROI1006" s="45"/>
      <c r="ROJ1006" s="45"/>
      <c r="ROK1006" s="45"/>
      <c r="ROL1006" s="45"/>
      <c r="ROM1006" s="45"/>
      <c r="RON1006" s="45"/>
      <c r="ROO1006" s="45"/>
      <c r="ROP1006" s="45"/>
      <c r="ROQ1006" s="45"/>
      <c r="ROR1006" s="45"/>
      <c r="ROS1006" s="45"/>
      <c r="ROT1006" s="45"/>
      <c r="ROU1006" s="45"/>
      <c r="ROV1006" s="45"/>
      <c r="ROW1006" s="45"/>
      <c r="ROX1006" s="45"/>
      <c r="ROY1006" s="45"/>
      <c r="ROZ1006" s="45"/>
      <c r="RPA1006" s="45"/>
      <c r="RPB1006" s="45"/>
      <c r="RPC1006" s="45"/>
      <c r="RPD1006" s="45"/>
      <c r="RPE1006" s="45"/>
      <c r="RPF1006" s="45"/>
      <c r="RPG1006" s="45"/>
      <c r="RPH1006" s="45"/>
      <c r="RPI1006" s="45"/>
      <c r="RPJ1006" s="45"/>
      <c r="RPK1006" s="45"/>
      <c r="RPL1006" s="45"/>
      <c r="RPM1006" s="45"/>
      <c r="RPN1006" s="45"/>
      <c r="RPO1006" s="45"/>
      <c r="RPP1006" s="45"/>
      <c r="RPQ1006" s="45"/>
      <c r="RPR1006" s="45"/>
      <c r="RPS1006" s="45"/>
      <c r="RPT1006" s="45"/>
      <c r="RPU1006" s="45"/>
      <c r="RPV1006" s="45"/>
      <c r="RPW1006" s="45"/>
      <c r="RPX1006" s="45"/>
      <c r="RPY1006" s="45"/>
      <c r="RPZ1006" s="45"/>
      <c r="RQA1006" s="45"/>
      <c r="RQB1006" s="45"/>
      <c r="RQC1006" s="45"/>
      <c r="RQD1006" s="45"/>
      <c r="RQE1006" s="45"/>
      <c r="RQF1006" s="45"/>
      <c r="RQG1006" s="45"/>
      <c r="RQH1006" s="45"/>
      <c r="RQI1006" s="45"/>
      <c r="RQJ1006" s="45"/>
      <c r="RQK1006" s="45"/>
      <c r="RQL1006" s="45"/>
      <c r="RQM1006" s="45"/>
      <c r="RQN1006" s="45"/>
      <c r="RQO1006" s="45"/>
      <c r="RQP1006" s="45"/>
      <c r="RQQ1006" s="45"/>
      <c r="RQR1006" s="45"/>
      <c r="RQS1006" s="45"/>
      <c r="RQT1006" s="45"/>
      <c r="RQU1006" s="45"/>
      <c r="RQV1006" s="45"/>
      <c r="RQW1006" s="45"/>
      <c r="RQX1006" s="45"/>
      <c r="RQY1006" s="45"/>
      <c r="RQZ1006" s="45"/>
      <c r="RRA1006" s="45"/>
      <c r="RRB1006" s="45"/>
      <c r="RRC1006" s="45"/>
      <c r="RRD1006" s="45"/>
      <c r="RRE1006" s="45"/>
      <c r="RRF1006" s="45"/>
      <c r="RRG1006" s="45"/>
      <c r="RRH1006" s="45"/>
      <c r="RRI1006" s="45"/>
      <c r="RRJ1006" s="45"/>
      <c r="RRK1006" s="45"/>
      <c r="RRL1006" s="45"/>
      <c r="RRM1006" s="45"/>
      <c r="RRN1006" s="45"/>
      <c r="RRO1006" s="45"/>
      <c r="RRP1006" s="45"/>
      <c r="RRQ1006" s="45"/>
      <c r="RRR1006" s="45"/>
      <c r="RRS1006" s="45"/>
      <c r="RRT1006" s="45"/>
      <c r="RRU1006" s="45"/>
      <c r="RRV1006" s="45"/>
      <c r="RRW1006" s="45"/>
      <c r="RRX1006" s="45"/>
      <c r="RRY1006" s="45"/>
      <c r="RRZ1006" s="45"/>
      <c r="RSA1006" s="45"/>
      <c r="RSB1006" s="45"/>
      <c r="RSC1006" s="45"/>
      <c r="RSD1006" s="45"/>
      <c r="RSE1006" s="45"/>
      <c r="RSF1006" s="45"/>
      <c r="RSG1006" s="45"/>
      <c r="RSH1006" s="45"/>
      <c r="RSI1006" s="45"/>
      <c r="RSJ1006" s="45"/>
      <c r="RSK1006" s="45"/>
      <c r="RSL1006" s="45"/>
      <c r="RSM1006" s="45"/>
      <c r="RSN1006" s="45"/>
      <c r="RSO1006" s="45"/>
      <c r="RSP1006" s="45"/>
      <c r="RSQ1006" s="45"/>
      <c r="RSR1006" s="45"/>
      <c r="RSS1006" s="45"/>
      <c r="RST1006" s="45"/>
      <c r="RSU1006" s="45"/>
      <c r="RSV1006" s="45"/>
      <c r="RSW1006" s="45"/>
      <c r="RSX1006" s="45"/>
      <c r="RSY1006" s="45"/>
      <c r="RSZ1006" s="45"/>
      <c r="RTA1006" s="45"/>
      <c r="RTB1006" s="45"/>
      <c r="RTC1006" s="45"/>
      <c r="RTD1006" s="45"/>
      <c r="RTE1006" s="45"/>
      <c r="RTF1006" s="45"/>
      <c r="RTG1006" s="45"/>
      <c r="RTH1006" s="45"/>
      <c r="RTI1006" s="45"/>
      <c r="RTJ1006" s="45"/>
      <c r="RTK1006" s="45"/>
      <c r="RTL1006" s="45"/>
      <c r="RTM1006" s="45"/>
      <c r="RTN1006" s="45"/>
      <c r="RTO1006" s="45"/>
      <c r="RTP1006" s="45"/>
      <c r="RTQ1006" s="45"/>
      <c r="RTR1006" s="45"/>
      <c r="RTS1006" s="45"/>
      <c r="RTT1006" s="45"/>
      <c r="RTU1006" s="45"/>
      <c r="RTV1006" s="45"/>
      <c r="RTW1006" s="45"/>
      <c r="RTX1006" s="45"/>
      <c r="RTY1006" s="45"/>
      <c r="RTZ1006" s="45"/>
      <c r="RUA1006" s="45"/>
      <c r="RUB1006" s="45"/>
      <c r="RUC1006" s="45"/>
      <c r="RUD1006" s="45"/>
      <c r="RUE1006" s="45"/>
      <c r="RUF1006" s="45"/>
      <c r="RUG1006" s="45"/>
      <c r="RUH1006" s="45"/>
      <c r="RUI1006" s="45"/>
      <c r="RUJ1006" s="45"/>
      <c r="RUK1006" s="45"/>
      <c r="RUL1006" s="45"/>
      <c r="RUM1006" s="45"/>
      <c r="RUN1006" s="45"/>
      <c r="RUO1006" s="45"/>
      <c r="RUP1006" s="45"/>
      <c r="RUQ1006" s="45"/>
      <c r="RUR1006" s="45"/>
      <c r="RUS1006" s="45"/>
      <c r="RUT1006" s="45"/>
      <c r="RUU1006" s="45"/>
      <c r="RUV1006" s="45"/>
      <c r="RUW1006" s="45"/>
      <c r="RUX1006" s="45"/>
      <c r="RUY1006" s="45"/>
      <c r="RUZ1006" s="45"/>
      <c r="RVA1006" s="45"/>
      <c r="RVB1006" s="45"/>
      <c r="RVC1006" s="45"/>
      <c r="RVD1006" s="45"/>
      <c r="RVE1006" s="45"/>
      <c r="RVF1006" s="45"/>
      <c r="RVG1006" s="45"/>
      <c r="RVH1006" s="45"/>
      <c r="RVI1006" s="45"/>
      <c r="RVJ1006" s="45"/>
      <c r="RVK1006" s="45"/>
      <c r="RVL1006" s="45"/>
      <c r="RVM1006" s="45"/>
      <c r="RVN1006" s="45"/>
      <c r="RVO1006" s="45"/>
      <c r="RVP1006" s="45"/>
      <c r="RVQ1006" s="45"/>
      <c r="RVR1006" s="45"/>
      <c r="RVS1006" s="45"/>
      <c r="RVT1006" s="45"/>
      <c r="RVU1006" s="45"/>
      <c r="RVV1006" s="45"/>
      <c r="RVW1006" s="45"/>
      <c r="RVX1006" s="45"/>
      <c r="RVY1006" s="45"/>
      <c r="RVZ1006" s="45"/>
      <c r="RWA1006" s="45"/>
      <c r="RWB1006" s="45"/>
      <c r="RWC1006" s="45"/>
      <c r="RWD1006" s="45"/>
      <c r="RWE1006" s="45"/>
      <c r="RWF1006" s="45"/>
      <c r="RWG1006" s="45"/>
      <c r="RWH1006" s="45"/>
      <c r="RWI1006" s="45"/>
      <c r="RWJ1006" s="45"/>
      <c r="RWK1006" s="45"/>
      <c r="RWL1006" s="45"/>
      <c r="RWM1006" s="45"/>
      <c r="RWN1006" s="45"/>
      <c r="RWO1006" s="45"/>
      <c r="RWP1006" s="45"/>
      <c r="RWQ1006" s="45"/>
      <c r="RWR1006" s="45"/>
      <c r="RWS1006" s="45"/>
      <c r="RWT1006" s="45"/>
      <c r="RWU1006" s="45"/>
      <c r="RWV1006" s="45"/>
      <c r="RWW1006" s="45"/>
      <c r="RWX1006" s="45"/>
      <c r="RWY1006" s="45"/>
      <c r="RWZ1006" s="45"/>
      <c r="RXA1006" s="45"/>
      <c r="RXB1006" s="45"/>
      <c r="RXC1006" s="45"/>
      <c r="RXD1006" s="45"/>
      <c r="RXE1006" s="45"/>
      <c r="RXF1006" s="45"/>
      <c r="RXG1006" s="45"/>
      <c r="RXH1006" s="45"/>
      <c r="RXI1006" s="45"/>
      <c r="RXJ1006" s="45"/>
      <c r="RXK1006" s="45"/>
      <c r="RXL1006" s="45"/>
      <c r="RXM1006" s="45"/>
      <c r="RXN1006" s="45"/>
      <c r="RXO1006" s="45"/>
      <c r="RXP1006" s="45"/>
      <c r="RXQ1006" s="45"/>
      <c r="RXR1006" s="45"/>
      <c r="RXS1006" s="45"/>
      <c r="RXT1006" s="45"/>
      <c r="RXU1006" s="45"/>
      <c r="RXV1006" s="45"/>
      <c r="RXW1006" s="45"/>
      <c r="RXX1006" s="45"/>
      <c r="RXY1006" s="45"/>
      <c r="RXZ1006" s="45"/>
      <c r="RYA1006" s="45"/>
      <c r="RYB1006" s="45"/>
      <c r="RYC1006" s="45"/>
      <c r="RYD1006" s="45"/>
      <c r="RYE1006" s="45"/>
      <c r="RYF1006" s="45"/>
      <c r="RYG1006" s="45"/>
      <c r="RYH1006" s="45"/>
      <c r="RYI1006" s="45"/>
      <c r="RYJ1006" s="45"/>
      <c r="RYK1006" s="45"/>
      <c r="RYL1006" s="45"/>
      <c r="RYM1006" s="45"/>
      <c r="RYN1006" s="45"/>
      <c r="RYO1006" s="45"/>
      <c r="RYP1006" s="45"/>
      <c r="RYQ1006" s="45"/>
      <c r="RYR1006" s="45"/>
      <c r="RYS1006" s="45"/>
      <c r="RYT1006" s="45"/>
      <c r="RYU1006" s="45"/>
      <c r="RYV1006" s="45"/>
      <c r="RYW1006" s="45"/>
      <c r="RYX1006" s="45"/>
      <c r="RYY1006" s="45"/>
      <c r="RYZ1006" s="45"/>
      <c r="RZA1006" s="45"/>
      <c r="RZB1006" s="45"/>
      <c r="RZC1006" s="45"/>
      <c r="RZD1006" s="45"/>
      <c r="RZE1006" s="45"/>
      <c r="RZF1006" s="45"/>
      <c r="RZG1006" s="45"/>
      <c r="RZH1006" s="45"/>
      <c r="RZI1006" s="45"/>
      <c r="RZJ1006" s="45"/>
      <c r="RZK1006" s="45"/>
      <c r="RZL1006" s="45"/>
      <c r="RZM1006" s="45"/>
      <c r="RZN1006" s="45"/>
      <c r="RZO1006" s="45"/>
      <c r="RZP1006" s="45"/>
      <c r="RZQ1006" s="45"/>
      <c r="RZR1006" s="45"/>
      <c r="RZS1006" s="45"/>
      <c r="RZT1006" s="45"/>
      <c r="RZU1006" s="45"/>
      <c r="RZV1006" s="45"/>
      <c r="RZW1006" s="45"/>
      <c r="RZX1006" s="45"/>
      <c r="RZY1006" s="45"/>
      <c r="RZZ1006" s="45"/>
      <c r="SAA1006" s="45"/>
      <c r="SAB1006" s="45"/>
      <c r="SAC1006" s="45"/>
      <c r="SAD1006" s="45"/>
      <c r="SAE1006" s="45"/>
      <c r="SAF1006" s="45"/>
      <c r="SAG1006" s="45"/>
      <c r="SAH1006" s="45"/>
      <c r="SAI1006" s="45"/>
      <c r="SAJ1006" s="45"/>
      <c r="SAK1006" s="45"/>
      <c r="SAL1006" s="45"/>
      <c r="SAM1006" s="45"/>
      <c r="SAN1006" s="45"/>
      <c r="SAO1006" s="45"/>
      <c r="SAP1006" s="45"/>
      <c r="SAQ1006" s="45"/>
      <c r="SAR1006" s="45"/>
      <c r="SAS1006" s="45"/>
      <c r="SAT1006" s="45"/>
      <c r="SAU1006" s="45"/>
      <c r="SAV1006" s="45"/>
      <c r="SAW1006" s="45"/>
      <c r="SAX1006" s="45"/>
      <c r="SAY1006" s="45"/>
      <c r="SAZ1006" s="45"/>
      <c r="SBA1006" s="45"/>
      <c r="SBB1006" s="45"/>
      <c r="SBC1006" s="45"/>
      <c r="SBD1006" s="45"/>
      <c r="SBE1006" s="45"/>
      <c r="SBF1006" s="45"/>
      <c r="SBG1006" s="45"/>
      <c r="SBH1006" s="45"/>
      <c r="SBI1006" s="45"/>
      <c r="SBJ1006" s="45"/>
      <c r="SBK1006" s="45"/>
      <c r="SBL1006" s="45"/>
      <c r="SBM1006" s="45"/>
      <c r="SBN1006" s="45"/>
      <c r="SBO1006" s="45"/>
      <c r="SBP1006" s="45"/>
      <c r="SBQ1006" s="45"/>
      <c r="SBR1006" s="45"/>
      <c r="SBS1006" s="45"/>
      <c r="SBT1006" s="45"/>
      <c r="SBU1006" s="45"/>
      <c r="SBV1006" s="45"/>
      <c r="SBW1006" s="45"/>
      <c r="SBX1006" s="45"/>
      <c r="SBY1006" s="45"/>
      <c r="SBZ1006" s="45"/>
      <c r="SCA1006" s="45"/>
      <c r="SCB1006" s="45"/>
      <c r="SCC1006" s="45"/>
      <c r="SCD1006" s="45"/>
      <c r="SCE1006" s="45"/>
      <c r="SCF1006" s="45"/>
      <c r="SCG1006" s="45"/>
      <c r="SCH1006" s="45"/>
      <c r="SCI1006" s="45"/>
      <c r="SCJ1006" s="45"/>
      <c r="SCK1006" s="45"/>
      <c r="SCL1006" s="45"/>
      <c r="SCM1006" s="45"/>
      <c r="SCN1006" s="45"/>
      <c r="SCO1006" s="45"/>
      <c r="SCP1006" s="45"/>
      <c r="SCQ1006" s="45"/>
      <c r="SCR1006" s="45"/>
      <c r="SCS1006" s="45"/>
      <c r="SCT1006" s="45"/>
      <c r="SCU1006" s="45"/>
      <c r="SCV1006" s="45"/>
      <c r="SCW1006" s="45"/>
      <c r="SCX1006" s="45"/>
      <c r="SCY1006" s="45"/>
      <c r="SCZ1006" s="45"/>
      <c r="SDA1006" s="45"/>
      <c r="SDB1006" s="45"/>
      <c r="SDC1006" s="45"/>
      <c r="SDD1006" s="45"/>
      <c r="SDE1006" s="45"/>
      <c r="SDF1006" s="45"/>
      <c r="SDG1006" s="45"/>
      <c r="SDH1006" s="45"/>
      <c r="SDI1006" s="45"/>
      <c r="SDJ1006" s="45"/>
      <c r="SDK1006" s="45"/>
      <c r="SDL1006" s="45"/>
      <c r="SDM1006" s="45"/>
      <c r="SDN1006" s="45"/>
      <c r="SDO1006" s="45"/>
      <c r="SDP1006" s="45"/>
      <c r="SDQ1006" s="45"/>
      <c r="SDR1006" s="45"/>
      <c r="SDS1006" s="45"/>
      <c r="SDT1006" s="45"/>
      <c r="SDU1006" s="45"/>
      <c r="SDV1006" s="45"/>
      <c r="SDW1006" s="45"/>
      <c r="SDX1006" s="45"/>
      <c r="SDY1006" s="45"/>
      <c r="SDZ1006" s="45"/>
      <c r="SEA1006" s="45"/>
      <c r="SEB1006" s="45"/>
      <c r="SEC1006" s="45"/>
      <c r="SED1006" s="45"/>
      <c r="SEE1006" s="45"/>
      <c r="SEF1006" s="45"/>
      <c r="SEG1006" s="45"/>
      <c r="SEH1006" s="45"/>
      <c r="SEI1006" s="45"/>
      <c r="SEJ1006" s="45"/>
      <c r="SEK1006" s="45"/>
      <c r="SEL1006" s="45"/>
      <c r="SEM1006" s="45"/>
      <c r="SEN1006" s="45"/>
      <c r="SEO1006" s="45"/>
      <c r="SEP1006" s="45"/>
      <c r="SEQ1006" s="45"/>
      <c r="SER1006" s="45"/>
      <c r="SES1006" s="45"/>
      <c r="SET1006" s="45"/>
      <c r="SEU1006" s="45"/>
      <c r="SEV1006" s="45"/>
      <c r="SEW1006" s="45"/>
      <c r="SEX1006" s="45"/>
      <c r="SEY1006" s="45"/>
      <c r="SEZ1006" s="45"/>
      <c r="SFA1006" s="45"/>
      <c r="SFB1006" s="45"/>
      <c r="SFC1006" s="45"/>
      <c r="SFD1006" s="45"/>
      <c r="SFE1006" s="45"/>
      <c r="SFF1006" s="45"/>
      <c r="SFG1006" s="45"/>
      <c r="SFH1006" s="45"/>
      <c r="SFI1006" s="45"/>
      <c r="SFJ1006" s="45"/>
      <c r="SFK1006" s="45"/>
      <c r="SFL1006" s="45"/>
      <c r="SFM1006" s="45"/>
      <c r="SFN1006" s="45"/>
      <c r="SFO1006" s="45"/>
      <c r="SFP1006" s="45"/>
      <c r="SFQ1006" s="45"/>
      <c r="SFR1006" s="45"/>
      <c r="SFS1006" s="45"/>
      <c r="SFT1006" s="45"/>
      <c r="SFU1006" s="45"/>
      <c r="SFV1006" s="45"/>
      <c r="SFW1006" s="45"/>
      <c r="SFX1006" s="45"/>
      <c r="SFY1006" s="45"/>
      <c r="SFZ1006" s="45"/>
      <c r="SGA1006" s="45"/>
      <c r="SGB1006" s="45"/>
      <c r="SGC1006" s="45"/>
      <c r="SGD1006" s="45"/>
      <c r="SGE1006" s="45"/>
      <c r="SGF1006" s="45"/>
      <c r="SGG1006" s="45"/>
      <c r="SGH1006" s="45"/>
      <c r="SGI1006" s="45"/>
      <c r="SGJ1006" s="45"/>
      <c r="SGK1006" s="45"/>
      <c r="SGL1006" s="45"/>
      <c r="SGM1006" s="45"/>
      <c r="SGN1006" s="45"/>
      <c r="SGO1006" s="45"/>
      <c r="SGP1006" s="45"/>
      <c r="SGQ1006" s="45"/>
      <c r="SGR1006" s="45"/>
      <c r="SGS1006" s="45"/>
      <c r="SGT1006" s="45"/>
      <c r="SGU1006" s="45"/>
      <c r="SGV1006" s="45"/>
      <c r="SGW1006" s="45"/>
      <c r="SGX1006" s="45"/>
      <c r="SGY1006" s="45"/>
      <c r="SGZ1006" s="45"/>
      <c r="SHA1006" s="45"/>
      <c r="SHB1006" s="45"/>
      <c r="SHC1006" s="45"/>
      <c r="SHD1006" s="45"/>
      <c r="SHE1006" s="45"/>
      <c r="SHF1006" s="45"/>
      <c r="SHG1006" s="45"/>
      <c r="SHH1006" s="45"/>
      <c r="SHI1006" s="45"/>
      <c r="SHJ1006" s="45"/>
      <c r="SHK1006" s="45"/>
      <c r="SHL1006" s="45"/>
      <c r="SHM1006" s="45"/>
      <c r="SHN1006" s="45"/>
      <c r="SHO1006" s="45"/>
      <c r="SHP1006" s="45"/>
      <c r="SHQ1006" s="45"/>
      <c r="SHR1006" s="45"/>
      <c r="SHS1006" s="45"/>
      <c r="SHT1006" s="45"/>
      <c r="SHU1006" s="45"/>
      <c r="SHV1006" s="45"/>
      <c r="SHW1006" s="45"/>
      <c r="SHX1006" s="45"/>
      <c r="SHY1006" s="45"/>
      <c r="SHZ1006" s="45"/>
      <c r="SIA1006" s="45"/>
      <c r="SIB1006" s="45"/>
      <c r="SIC1006" s="45"/>
      <c r="SID1006" s="45"/>
      <c r="SIE1006" s="45"/>
      <c r="SIF1006" s="45"/>
      <c r="SIG1006" s="45"/>
      <c r="SIH1006" s="45"/>
      <c r="SII1006" s="45"/>
      <c r="SIJ1006" s="45"/>
      <c r="SIK1006" s="45"/>
      <c r="SIL1006" s="45"/>
      <c r="SIM1006" s="45"/>
      <c r="SIN1006" s="45"/>
      <c r="SIO1006" s="45"/>
      <c r="SIP1006" s="45"/>
      <c r="SIQ1006" s="45"/>
      <c r="SIR1006" s="45"/>
      <c r="SIS1006" s="45"/>
      <c r="SIT1006" s="45"/>
      <c r="SIU1006" s="45"/>
      <c r="SIV1006" s="45"/>
      <c r="SIW1006" s="45"/>
      <c r="SIX1006" s="45"/>
      <c r="SIY1006" s="45"/>
      <c r="SIZ1006" s="45"/>
      <c r="SJA1006" s="45"/>
      <c r="SJB1006" s="45"/>
      <c r="SJC1006" s="45"/>
      <c r="SJD1006" s="45"/>
      <c r="SJE1006" s="45"/>
      <c r="SJF1006" s="45"/>
      <c r="SJG1006" s="45"/>
      <c r="SJH1006" s="45"/>
      <c r="SJI1006" s="45"/>
      <c r="SJJ1006" s="45"/>
      <c r="SJK1006" s="45"/>
      <c r="SJL1006" s="45"/>
      <c r="SJM1006" s="45"/>
      <c r="SJN1006" s="45"/>
      <c r="SJO1006" s="45"/>
      <c r="SJP1006" s="45"/>
      <c r="SJQ1006" s="45"/>
      <c r="SJR1006" s="45"/>
      <c r="SJS1006" s="45"/>
      <c r="SJT1006" s="45"/>
      <c r="SJU1006" s="45"/>
      <c r="SJV1006" s="45"/>
      <c r="SJW1006" s="45"/>
      <c r="SJX1006" s="45"/>
      <c r="SJY1006" s="45"/>
      <c r="SJZ1006" s="45"/>
      <c r="SKA1006" s="45"/>
      <c r="SKB1006" s="45"/>
      <c r="SKC1006" s="45"/>
      <c r="SKD1006" s="45"/>
      <c r="SKE1006" s="45"/>
      <c r="SKF1006" s="45"/>
      <c r="SKG1006" s="45"/>
      <c r="SKH1006" s="45"/>
      <c r="SKI1006" s="45"/>
      <c r="SKJ1006" s="45"/>
      <c r="SKK1006" s="45"/>
      <c r="SKL1006" s="45"/>
      <c r="SKM1006" s="45"/>
      <c r="SKN1006" s="45"/>
      <c r="SKO1006" s="45"/>
      <c r="SKP1006" s="45"/>
      <c r="SKQ1006" s="45"/>
      <c r="SKR1006" s="45"/>
      <c r="SKS1006" s="45"/>
      <c r="SKT1006" s="45"/>
      <c r="SKU1006" s="45"/>
      <c r="SKV1006" s="45"/>
      <c r="SKW1006" s="45"/>
      <c r="SKX1006" s="45"/>
      <c r="SKY1006" s="45"/>
      <c r="SKZ1006" s="45"/>
      <c r="SLA1006" s="45"/>
      <c r="SLB1006" s="45"/>
      <c r="SLC1006" s="45"/>
      <c r="SLD1006" s="45"/>
      <c r="SLE1006" s="45"/>
      <c r="SLF1006" s="45"/>
      <c r="SLG1006" s="45"/>
      <c r="SLH1006" s="45"/>
      <c r="SLI1006" s="45"/>
      <c r="SLJ1006" s="45"/>
      <c r="SLK1006" s="45"/>
      <c r="SLL1006" s="45"/>
      <c r="SLM1006" s="45"/>
      <c r="SLN1006" s="45"/>
      <c r="SLO1006" s="45"/>
      <c r="SLP1006" s="45"/>
      <c r="SLQ1006" s="45"/>
      <c r="SLR1006" s="45"/>
      <c r="SLS1006" s="45"/>
      <c r="SLT1006" s="45"/>
      <c r="SLU1006" s="45"/>
      <c r="SLV1006" s="45"/>
      <c r="SLW1006" s="45"/>
      <c r="SLX1006" s="45"/>
      <c r="SLY1006" s="45"/>
      <c r="SLZ1006" s="45"/>
      <c r="SMA1006" s="45"/>
      <c r="SMB1006" s="45"/>
      <c r="SMC1006" s="45"/>
      <c r="SMD1006" s="45"/>
      <c r="SME1006" s="45"/>
      <c r="SMF1006" s="45"/>
      <c r="SMG1006" s="45"/>
      <c r="SMH1006" s="45"/>
      <c r="SMI1006" s="45"/>
      <c r="SMJ1006" s="45"/>
      <c r="SMK1006" s="45"/>
      <c r="SML1006" s="45"/>
      <c r="SMM1006" s="45"/>
      <c r="SMN1006" s="45"/>
      <c r="SMO1006" s="45"/>
      <c r="SMP1006" s="45"/>
      <c r="SMQ1006" s="45"/>
      <c r="SMR1006" s="45"/>
      <c r="SMS1006" s="45"/>
      <c r="SMT1006" s="45"/>
      <c r="SMU1006" s="45"/>
      <c r="SMV1006" s="45"/>
      <c r="SMW1006" s="45"/>
      <c r="SMX1006" s="45"/>
      <c r="SMY1006" s="45"/>
      <c r="SMZ1006" s="45"/>
      <c r="SNA1006" s="45"/>
      <c r="SNB1006" s="45"/>
      <c r="SNC1006" s="45"/>
      <c r="SND1006" s="45"/>
      <c r="SNE1006" s="45"/>
      <c r="SNF1006" s="45"/>
      <c r="SNG1006" s="45"/>
      <c r="SNH1006" s="45"/>
      <c r="SNI1006" s="45"/>
      <c r="SNJ1006" s="45"/>
      <c r="SNK1006" s="45"/>
      <c r="SNL1006" s="45"/>
      <c r="SNM1006" s="45"/>
      <c r="SNN1006" s="45"/>
      <c r="SNO1006" s="45"/>
      <c r="SNP1006" s="45"/>
      <c r="SNQ1006" s="45"/>
      <c r="SNR1006" s="45"/>
      <c r="SNS1006" s="45"/>
      <c r="SNT1006" s="45"/>
      <c r="SNU1006" s="45"/>
      <c r="SNV1006" s="45"/>
      <c r="SNW1006" s="45"/>
      <c r="SNX1006" s="45"/>
      <c r="SNY1006" s="45"/>
      <c r="SNZ1006" s="45"/>
      <c r="SOA1006" s="45"/>
      <c r="SOB1006" s="45"/>
      <c r="SOC1006" s="45"/>
      <c r="SOD1006" s="45"/>
      <c r="SOE1006" s="45"/>
      <c r="SOF1006" s="45"/>
      <c r="SOG1006" s="45"/>
      <c r="SOH1006" s="45"/>
      <c r="SOI1006" s="45"/>
      <c r="SOJ1006" s="45"/>
      <c r="SOK1006" s="45"/>
      <c r="SOL1006" s="45"/>
      <c r="SOM1006" s="45"/>
      <c r="SON1006" s="45"/>
      <c r="SOO1006" s="45"/>
      <c r="SOP1006" s="45"/>
      <c r="SOQ1006" s="45"/>
      <c r="SOR1006" s="45"/>
      <c r="SOS1006" s="45"/>
      <c r="SOT1006" s="45"/>
      <c r="SOU1006" s="45"/>
      <c r="SOV1006" s="45"/>
      <c r="SOW1006" s="45"/>
      <c r="SOX1006" s="45"/>
      <c r="SOY1006" s="45"/>
      <c r="SOZ1006" s="45"/>
      <c r="SPA1006" s="45"/>
      <c r="SPB1006" s="45"/>
      <c r="SPC1006" s="45"/>
      <c r="SPD1006" s="45"/>
      <c r="SPE1006" s="45"/>
      <c r="SPF1006" s="45"/>
      <c r="SPG1006" s="45"/>
      <c r="SPH1006" s="45"/>
      <c r="SPI1006" s="45"/>
      <c r="SPJ1006" s="45"/>
      <c r="SPK1006" s="45"/>
      <c r="SPL1006" s="45"/>
      <c r="SPM1006" s="45"/>
      <c r="SPN1006" s="45"/>
      <c r="SPO1006" s="45"/>
      <c r="SPP1006" s="45"/>
      <c r="SPQ1006" s="45"/>
      <c r="SPR1006" s="45"/>
      <c r="SPS1006" s="45"/>
      <c r="SPT1006" s="45"/>
      <c r="SPU1006" s="45"/>
      <c r="SPV1006" s="45"/>
      <c r="SPW1006" s="45"/>
      <c r="SPX1006" s="45"/>
      <c r="SPY1006" s="45"/>
      <c r="SPZ1006" s="45"/>
      <c r="SQA1006" s="45"/>
      <c r="SQB1006" s="45"/>
      <c r="SQC1006" s="45"/>
      <c r="SQD1006" s="45"/>
      <c r="SQE1006" s="45"/>
      <c r="SQF1006" s="45"/>
      <c r="SQG1006" s="45"/>
      <c r="SQH1006" s="45"/>
      <c r="SQI1006" s="45"/>
      <c r="SQJ1006" s="45"/>
      <c r="SQK1006" s="45"/>
      <c r="SQL1006" s="45"/>
      <c r="SQM1006" s="45"/>
      <c r="SQN1006" s="45"/>
      <c r="SQO1006" s="45"/>
      <c r="SQP1006" s="45"/>
      <c r="SQQ1006" s="45"/>
      <c r="SQR1006" s="45"/>
      <c r="SQS1006" s="45"/>
      <c r="SQT1006" s="45"/>
      <c r="SQU1006" s="45"/>
      <c r="SQV1006" s="45"/>
      <c r="SQW1006" s="45"/>
      <c r="SQX1006" s="45"/>
      <c r="SQY1006" s="45"/>
      <c r="SQZ1006" s="45"/>
      <c r="SRA1006" s="45"/>
      <c r="SRB1006" s="45"/>
      <c r="SRC1006" s="45"/>
      <c r="SRD1006" s="45"/>
      <c r="SRE1006" s="45"/>
      <c r="SRF1006" s="45"/>
      <c r="SRG1006" s="45"/>
      <c r="SRH1006" s="45"/>
      <c r="SRI1006" s="45"/>
      <c r="SRJ1006" s="45"/>
      <c r="SRK1006" s="45"/>
      <c r="SRL1006" s="45"/>
      <c r="SRM1006" s="45"/>
      <c r="SRN1006" s="45"/>
      <c r="SRO1006" s="45"/>
      <c r="SRP1006" s="45"/>
      <c r="SRQ1006" s="45"/>
      <c r="SRR1006" s="45"/>
      <c r="SRS1006" s="45"/>
      <c r="SRT1006" s="45"/>
      <c r="SRU1006" s="45"/>
      <c r="SRV1006" s="45"/>
      <c r="SRW1006" s="45"/>
      <c r="SRX1006" s="45"/>
      <c r="SRY1006" s="45"/>
      <c r="SRZ1006" s="45"/>
      <c r="SSA1006" s="45"/>
      <c r="SSB1006" s="45"/>
      <c r="SSC1006" s="45"/>
      <c r="SSD1006" s="45"/>
      <c r="SSE1006" s="45"/>
      <c r="SSF1006" s="45"/>
      <c r="SSG1006" s="45"/>
      <c r="SSH1006" s="45"/>
      <c r="SSI1006" s="45"/>
      <c r="SSJ1006" s="45"/>
      <c r="SSK1006" s="45"/>
      <c r="SSL1006" s="45"/>
      <c r="SSM1006" s="45"/>
      <c r="SSN1006" s="45"/>
      <c r="SSO1006" s="45"/>
      <c r="SSP1006" s="45"/>
      <c r="SSQ1006" s="45"/>
      <c r="SSR1006" s="45"/>
      <c r="SSS1006" s="45"/>
      <c r="SST1006" s="45"/>
      <c r="SSU1006" s="45"/>
      <c r="SSV1006" s="45"/>
      <c r="SSW1006" s="45"/>
      <c r="SSX1006" s="45"/>
      <c r="SSY1006" s="45"/>
      <c r="SSZ1006" s="45"/>
      <c r="STA1006" s="45"/>
      <c r="STB1006" s="45"/>
      <c r="STC1006" s="45"/>
      <c r="STD1006" s="45"/>
      <c r="STE1006" s="45"/>
      <c r="STF1006" s="45"/>
      <c r="STG1006" s="45"/>
      <c r="STH1006" s="45"/>
      <c r="STI1006" s="45"/>
      <c r="STJ1006" s="45"/>
      <c r="STK1006" s="45"/>
      <c r="STL1006" s="45"/>
      <c r="STM1006" s="45"/>
      <c r="STN1006" s="45"/>
      <c r="STO1006" s="45"/>
      <c r="STP1006" s="45"/>
      <c r="STQ1006" s="45"/>
      <c r="STR1006" s="45"/>
      <c r="STS1006" s="45"/>
      <c r="STT1006" s="45"/>
      <c r="STU1006" s="45"/>
      <c r="STV1006" s="45"/>
      <c r="STW1006" s="45"/>
      <c r="STX1006" s="45"/>
      <c r="STY1006" s="45"/>
      <c r="STZ1006" s="45"/>
      <c r="SUA1006" s="45"/>
      <c r="SUB1006" s="45"/>
      <c r="SUC1006" s="45"/>
      <c r="SUD1006" s="45"/>
      <c r="SUE1006" s="45"/>
      <c r="SUF1006" s="45"/>
      <c r="SUG1006" s="45"/>
      <c r="SUH1006" s="45"/>
      <c r="SUI1006" s="45"/>
      <c r="SUJ1006" s="45"/>
      <c r="SUK1006" s="45"/>
      <c r="SUL1006" s="45"/>
      <c r="SUM1006" s="45"/>
      <c r="SUN1006" s="45"/>
      <c r="SUO1006" s="45"/>
      <c r="SUP1006" s="45"/>
      <c r="SUQ1006" s="45"/>
      <c r="SUR1006" s="45"/>
      <c r="SUS1006" s="45"/>
      <c r="SUT1006" s="45"/>
      <c r="SUU1006" s="45"/>
      <c r="SUV1006" s="45"/>
      <c r="SUW1006" s="45"/>
      <c r="SUX1006" s="45"/>
      <c r="SUY1006" s="45"/>
      <c r="SUZ1006" s="45"/>
      <c r="SVA1006" s="45"/>
      <c r="SVB1006" s="45"/>
      <c r="SVC1006" s="45"/>
      <c r="SVD1006" s="45"/>
      <c r="SVE1006" s="45"/>
      <c r="SVF1006" s="45"/>
      <c r="SVG1006" s="45"/>
      <c r="SVH1006" s="45"/>
      <c r="SVI1006" s="45"/>
      <c r="SVJ1006" s="45"/>
      <c r="SVK1006" s="45"/>
      <c r="SVL1006" s="45"/>
      <c r="SVM1006" s="45"/>
      <c r="SVN1006" s="45"/>
      <c r="SVO1006" s="45"/>
      <c r="SVP1006" s="45"/>
      <c r="SVQ1006" s="45"/>
      <c r="SVR1006" s="45"/>
      <c r="SVS1006" s="45"/>
      <c r="SVT1006" s="45"/>
      <c r="SVU1006" s="45"/>
      <c r="SVV1006" s="45"/>
      <c r="SVW1006" s="45"/>
      <c r="SVX1006" s="45"/>
      <c r="SVY1006" s="45"/>
      <c r="SVZ1006" s="45"/>
      <c r="SWA1006" s="45"/>
      <c r="SWB1006" s="45"/>
      <c r="SWC1006" s="45"/>
      <c r="SWD1006" s="45"/>
      <c r="SWE1006" s="45"/>
      <c r="SWF1006" s="45"/>
      <c r="SWG1006" s="45"/>
      <c r="SWH1006" s="45"/>
      <c r="SWI1006" s="45"/>
      <c r="SWJ1006" s="45"/>
      <c r="SWK1006" s="45"/>
      <c r="SWL1006" s="45"/>
      <c r="SWM1006" s="45"/>
      <c r="SWN1006" s="45"/>
      <c r="SWO1006" s="45"/>
      <c r="SWP1006" s="45"/>
      <c r="SWQ1006" s="45"/>
      <c r="SWR1006" s="45"/>
      <c r="SWS1006" s="45"/>
      <c r="SWT1006" s="45"/>
      <c r="SWU1006" s="45"/>
      <c r="SWV1006" s="45"/>
      <c r="SWW1006" s="45"/>
      <c r="SWX1006" s="45"/>
      <c r="SWY1006" s="45"/>
      <c r="SWZ1006" s="45"/>
      <c r="SXA1006" s="45"/>
      <c r="SXB1006" s="45"/>
      <c r="SXC1006" s="45"/>
      <c r="SXD1006" s="45"/>
      <c r="SXE1006" s="45"/>
      <c r="SXF1006" s="45"/>
      <c r="SXG1006" s="45"/>
      <c r="SXH1006" s="45"/>
      <c r="SXI1006" s="45"/>
      <c r="SXJ1006" s="45"/>
      <c r="SXK1006" s="45"/>
      <c r="SXL1006" s="45"/>
      <c r="SXM1006" s="45"/>
      <c r="SXN1006" s="45"/>
      <c r="SXO1006" s="45"/>
      <c r="SXP1006" s="45"/>
      <c r="SXQ1006" s="45"/>
      <c r="SXR1006" s="45"/>
      <c r="SXS1006" s="45"/>
      <c r="SXT1006" s="45"/>
      <c r="SXU1006" s="45"/>
      <c r="SXV1006" s="45"/>
      <c r="SXW1006" s="45"/>
      <c r="SXX1006" s="45"/>
      <c r="SXY1006" s="45"/>
      <c r="SXZ1006" s="45"/>
      <c r="SYA1006" s="45"/>
      <c r="SYB1006" s="45"/>
      <c r="SYC1006" s="45"/>
      <c r="SYD1006" s="45"/>
      <c r="SYE1006" s="45"/>
      <c r="SYF1006" s="45"/>
      <c r="SYG1006" s="45"/>
      <c r="SYH1006" s="45"/>
      <c r="SYI1006" s="45"/>
      <c r="SYJ1006" s="45"/>
      <c r="SYK1006" s="45"/>
      <c r="SYL1006" s="45"/>
      <c r="SYM1006" s="45"/>
      <c r="SYN1006" s="45"/>
      <c r="SYO1006" s="45"/>
      <c r="SYP1006" s="45"/>
      <c r="SYQ1006" s="45"/>
      <c r="SYR1006" s="45"/>
      <c r="SYS1006" s="45"/>
      <c r="SYT1006" s="45"/>
      <c r="SYU1006" s="45"/>
      <c r="SYV1006" s="45"/>
      <c r="SYW1006" s="45"/>
      <c r="SYX1006" s="45"/>
      <c r="SYY1006" s="45"/>
      <c r="SYZ1006" s="45"/>
      <c r="SZA1006" s="45"/>
      <c r="SZB1006" s="45"/>
      <c r="SZC1006" s="45"/>
      <c r="SZD1006" s="45"/>
      <c r="SZE1006" s="45"/>
      <c r="SZF1006" s="45"/>
      <c r="SZG1006" s="45"/>
      <c r="SZH1006" s="45"/>
      <c r="SZI1006" s="45"/>
      <c r="SZJ1006" s="45"/>
      <c r="SZK1006" s="45"/>
      <c r="SZL1006" s="45"/>
      <c r="SZM1006" s="45"/>
      <c r="SZN1006" s="45"/>
      <c r="SZO1006" s="45"/>
      <c r="SZP1006" s="45"/>
      <c r="SZQ1006" s="45"/>
      <c r="SZR1006" s="45"/>
      <c r="SZS1006" s="45"/>
      <c r="SZT1006" s="45"/>
      <c r="SZU1006" s="45"/>
      <c r="SZV1006" s="45"/>
      <c r="SZW1006" s="45"/>
      <c r="SZX1006" s="45"/>
      <c r="SZY1006" s="45"/>
      <c r="SZZ1006" s="45"/>
      <c r="TAA1006" s="45"/>
      <c r="TAB1006" s="45"/>
      <c r="TAC1006" s="45"/>
      <c r="TAD1006" s="45"/>
      <c r="TAE1006" s="45"/>
      <c r="TAF1006" s="45"/>
      <c r="TAG1006" s="45"/>
      <c r="TAH1006" s="45"/>
      <c r="TAI1006" s="45"/>
      <c r="TAJ1006" s="45"/>
      <c r="TAK1006" s="45"/>
      <c r="TAL1006" s="45"/>
      <c r="TAM1006" s="45"/>
      <c r="TAN1006" s="45"/>
      <c r="TAO1006" s="45"/>
      <c r="TAP1006" s="45"/>
      <c r="TAQ1006" s="45"/>
      <c r="TAR1006" s="45"/>
      <c r="TAS1006" s="45"/>
      <c r="TAT1006" s="45"/>
      <c r="TAU1006" s="45"/>
      <c r="TAV1006" s="45"/>
      <c r="TAW1006" s="45"/>
      <c r="TAX1006" s="45"/>
      <c r="TAY1006" s="45"/>
      <c r="TAZ1006" s="45"/>
      <c r="TBA1006" s="45"/>
      <c r="TBB1006" s="45"/>
      <c r="TBC1006" s="45"/>
      <c r="TBD1006" s="45"/>
      <c r="TBE1006" s="45"/>
      <c r="TBF1006" s="45"/>
      <c r="TBG1006" s="45"/>
      <c r="TBH1006" s="45"/>
      <c r="TBI1006" s="45"/>
      <c r="TBJ1006" s="45"/>
      <c r="TBK1006" s="45"/>
      <c r="TBL1006" s="45"/>
      <c r="TBM1006" s="45"/>
      <c r="TBN1006" s="45"/>
      <c r="TBO1006" s="45"/>
      <c r="TBP1006" s="45"/>
      <c r="TBQ1006" s="45"/>
      <c r="TBR1006" s="45"/>
      <c r="TBS1006" s="45"/>
      <c r="TBT1006" s="45"/>
      <c r="TBU1006" s="45"/>
      <c r="TBV1006" s="45"/>
      <c r="TBW1006" s="45"/>
      <c r="TBX1006" s="45"/>
      <c r="TBY1006" s="45"/>
      <c r="TBZ1006" s="45"/>
      <c r="TCA1006" s="45"/>
      <c r="TCB1006" s="45"/>
      <c r="TCC1006" s="45"/>
      <c r="TCD1006" s="45"/>
      <c r="TCE1006" s="45"/>
      <c r="TCF1006" s="45"/>
      <c r="TCG1006" s="45"/>
      <c r="TCH1006" s="45"/>
      <c r="TCI1006" s="45"/>
      <c r="TCJ1006" s="45"/>
      <c r="TCK1006" s="45"/>
      <c r="TCL1006" s="45"/>
      <c r="TCM1006" s="45"/>
      <c r="TCN1006" s="45"/>
      <c r="TCO1006" s="45"/>
      <c r="TCP1006" s="45"/>
      <c r="TCQ1006" s="45"/>
      <c r="TCR1006" s="45"/>
      <c r="TCS1006" s="45"/>
      <c r="TCT1006" s="45"/>
      <c r="TCU1006" s="45"/>
      <c r="TCV1006" s="45"/>
      <c r="TCW1006" s="45"/>
      <c r="TCX1006" s="45"/>
      <c r="TCY1006" s="45"/>
      <c r="TCZ1006" s="45"/>
      <c r="TDA1006" s="45"/>
      <c r="TDB1006" s="45"/>
      <c r="TDC1006" s="45"/>
      <c r="TDD1006" s="45"/>
      <c r="TDE1006" s="45"/>
      <c r="TDF1006" s="45"/>
      <c r="TDG1006" s="45"/>
      <c r="TDH1006" s="45"/>
      <c r="TDI1006" s="45"/>
      <c r="TDJ1006" s="45"/>
      <c r="TDK1006" s="45"/>
      <c r="TDL1006" s="45"/>
      <c r="TDM1006" s="45"/>
      <c r="TDN1006" s="45"/>
      <c r="TDO1006" s="45"/>
      <c r="TDP1006" s="45"/>
      <c r="TDQ1006" s="45"/>
      <c r="TDR1006" s="45"/>
      <c r="TDS1006" s="45"/>
      <c r="TDT1006" s="45"/>
      <c r="TDU1006" s="45"/>
      <c r="TDV1006" s="45"/>
      <c r="TDW1006" s="45"/>
      <c r="TDX1006" s="45"/>
      <c r="TDY1006" s="45"/>
      <c r="TDZ1006" s="45"/>
      <c r="TEA1006" s="45"/>
      <c r="TEB1006" s="45"/>
      <c r="TEC1006" s="45"/>
      <c r="TED1006" s="45"/>
      <c r="TEE1006" s="45"/>
      <c r="TEF1006" s="45"/>
      <c r="TEG1006" s="45"/>
      <c r="TEH1006" s="45"/>
      <c r="TEI1006" s="45"/>
      <c r="TEJ1006" s="45"/>
      <c r="TEK1006" s="45"/>
      <c r="TEL1006" s="45"/>
      <c r="TEM1006" s="45"/>
      <c r="TEN1006" s="45"/>
      <c r="TEO1006" s="45"/>
      <c r="TEP1006" s="45"/>
      <c r="TEQ1006" s="45"/>
      <c r="TER1006" s="45"/>
      <c r="TES1006" s="45"/>
      <c r="TET1006" s="45"/>
      <c r="TEU1006" s="45"/>
      <c r="TEV1006" s="45"/>
      <c r="TEW1006" s="45"/>
      <c r="TEX1006" s="45"/>
      <c r="TEY1006" s="45"/>
      <c r="TEZ1006" s="45"/>
      <c r="TFA1006" s="45"/>
      <c r="TFB1006" s="45"/>
      <c r="TFC1006" s="45"/>
      <c r="TFD1006" s="45"/>
      <c r="TFE1006" s="45"/>
      <c r="TFF1006" s="45"/>
      <c r="TFG1006" s="45"/>
      <c r="TFH1006" s="45"/>
      <c r="TFI1006" s="45"/>
      <c r="TFJ1006" s="45"/>
      <c r="TFK1006" s="45"/>
      <c r="TFL1006" s="45"/>
      <c r="TFM1006" s="45"/>
      <c r="TFN1006" s="45"/>
      <c r="TFO1006" s="45"/>
      <c r="TFP1006" s="45"/>
      <c r="TFQ1006" s="45"/>
      <c r="TFR1006" s="45"/>
      <c r="TFS1006" s="45"/>
      <c r="TFT1006" s="45"/>
      <c r="TFU1006" s="45"/>
      <c r="TFV1006" s="45"/>
      <c r="TFW1006" s="45"/>
      <c r="TFX1006" s="45"/>
      <c r="TFY1006" s="45"/>
      <c r="TFZ1006" s="45"/>
      <c r="TGA1006" s="45"/>
      <c r="TGB1006" s="45"/>
      <c r="TGC1006" s="45"/>
      <c r="TGD1006" s="45"/>
      <c r="TGE1006" s="45"/>
      <c r="TGF1006" s="45"/>
      <c r="TGG1006" s="45"/>
      <c r="TGH1006" s="45"/>
      <c r="TGI1006" s="45"/>
      <c r="TGJ1006" s="45"/>
      <c r="TGK1006" s="45"/>
      <c r="TGL1006" s="45"/>
      <c r="TGM1006" s="45"/>
      <c r="TGN1006" s="45"/>
      <c r="TGO1006" s="45"/>
      <c r="TGP1006" s="45"/>
      <c r="TGQ1006" s="45"/>
      <c r="TGR1006" s="45"/>
      <c r="TGS1006" s="45"/>
      <c r="TGT1006" s="45"/>
      <c r="TGU1006" s="45"/>
      <c r="TGV1006" s="45"/>
      <c r="TGW1006" s="45"/>
      <c r="TGX1006" s="45"/>
      <c r="TGY1006" s="45"/>
      <c r="TGZ1006" s="45"/>
      <c r="THA1006" s="45"/>
      <c r="THB1006" s="45"/>
      <c r="THC1006" s="45"/>
      <c r="THD1006" s="45"/>
      <c r="THE1006" s="45"/>
      <c r="THF1006" s="45"/>
      <c r="THG1006" s="45"/>
      <c r="THH1006" s="45"/>
      <c r="THI1006" s="45"/>
      <c r="THJ1006" s="45"/>
      <c r="THK1006" s="45"/>
      <c r="THL1006" s="45"/>
      <c r="THM1006" s="45"/>
      <c r="THN1006" s="45"/>
      <c r="THO1006" s="45"/>
      <c r="THP1006" s="45"/>
      <c r="THQ1006" s="45"/>
      <c r="THR1006" s="45"/>
      <c r="THS1006" s="45"/>
      <c r="THT1006" s="45"/>
      <c r="THU1006" s="45"/>
      <c r="THV1006" s="45"/>
      <c r="THW1006" s="45"/>
      <c r="THX1006" s="45"/>
      <c r="THY1006" s="45"/>
      <c r="THZ1006" s="45"/>
      <c r="TIA1006" s="45"/>
      <c r="TIB1006" s="45"/>
      <c r="TIC1006" s="45"/>
      <c r="TID1006" s="45"/>
      <c r="TIE1006" s="45"/>
      <c r="TIF1006" s="45"/>
      <c r="TIG1006" s="45"/>
      <c r="TIH1006" s="45"/>
      <c r="TII1006" s="45"/>
      <c r="TIJ1006" s="45"/>
      <c r="TIK1006" s="45"/>
      <c r="TIL1006" s="45"/>
      <c r="TIM1006" s="45"/>
      <c r="TIN1006" s="45"/>
      <c r="TIO1006" s="45"/>
      <c r="TIP1006" s="45"/>
      <c r="TIQ1006" s="45"/>
      <c r="TIR1006" s="45"/>
      <c r="TIS1006" s="45"/>
      <c r="TIT1006" s="45"/>
      <c r="TIU1006" s="45"/>
      <c r="TIV1006" s="45"/>
      <c r="TIW1006" s="45"/>
      <c r="TIX1006" s="45"/>
      <c r="TIY1006" s="45"/>
      <c r="TIZ1006" s="45"/>
      <c r="TJA1006" s="45"/>
      <c r="TJB1006" s="45"/>
      <c r="TJC1006" s="45"/>
      <c r="TJD1006" s="45"/>
      <c r="TJE1006" s="45"/>
      <c r="TJF1006" s="45"/>
      <c r="TJG1006" s="45"/>
      <c r="TJH1006" s="45"/>
      <c r="TJI1006" s="45"/>
      <c r="TJJ1006" s="45"/>
      <c r="TJK1006" s="45"/>
      <c r="TJL1006" s="45"/>
      <c r="TJM1006" s="45"/>
      <c r="TJN1006" s="45"/>
      <c r="TJO1006" s="45"/>
      <c r="TJP1006" s="45"/>
      <c r="TJQ1006" s="45"/>
      <c r="TJR1006" s="45"/>
      <c r="TJS1006" s="45"/>
      <c r="TJT1006" s="45"/>
      <c r="TJU1006" s="45"/>
      <c r="TJV1006" s="45"/>
      <c r="TJW1006" s="45"/>
      <c r="TJX1006" s="45"/>
      <c r="TJY1006" s="45"/>
      <c r="TJZ1006" s="45"/>
      <c r="TKA1006" s="45"/>
      <c r="TKB1006" s="45"/>
      <c r="TKC1006" s="45"/>
      <c r="TKD1006" s="45"/>
      <c r="TKE1006" s="45"/>
      <c r="TKF1006" s="45"/>
      <c r="TKG1006" s="45"/>
      <c r="TKH1006" s="45"/>
      <c r="TKI1006" s="45"/>
      <c r="TKJ1006" s="45"/>
      <c r="TKK1006" s="45"/>
      <c r="TKL1006" s="45"/>
      <c r="TKM1006" s="45"/>
      <c r="TKN1006" s="45"/>
      <c r="TKO1006" s="45"/>
      <c r="TKP1006" s="45"/>
      <c r="TKQ1006" s="45"/>
      <c r="TKR1006" s="45"/>
      <c r="TKS1006" s="45"/>
      <c r="TKT1006" s="45"/>
      <c r="TKU1006" s="45"/>
      <c r="TKV1006" s="45"/>
      <c r="TKW1006" s="45"/>
      <c r="TKX1006" s="45"/>
      <c r="TKY1006" s="45"/>
      <c r="TKZ1006" s="45"/>
      <c r="TLA1006" s="45"/>
      <c r="TLB1006" s="45"/>
      <c r="TLC1006" s="45"/>
      <c r="TLD1006" s="45"/>
      <c r="TLE1006" s="45"/>
      <c r="TLF1006" s="45"/>
      <c r="TLG1006" s="45"/>
      <c r="TLH1006" s="45"/>
      <c r="TLI1006" s="45"/>
      <c r="TLJ1006" s="45"/>
      <c r="TLK1006" s="45"/>
      <c r="TLL1006" s="45"/>
      <c r="TLM1006" s="45"/>
      <c r="TLN1006" s="45"/>
      <c r="TLO1006" s="45"/>
      <c r="TLP1006" s="45"/>
      <c r="TLQ1006" s="45"/>
      <c r="TLR1006" s="45"/>
      <c r="TLS1006" s="45"/>
      <c r="TLT1006" s="45"/>
      <c r="TLU1006" s="45"/>
      <c r="TLV1006" s="45"/>
      <c r="TLW1006" s="45"/>
      <c r="TLX1006" s="45"/>
      <c r="TLY1006" s="45"/>
      <c r="TLZ1006" s="45"/>
      <c r="TMA1006" s="45"/>
      <c r="TMB1006" s="45"/>
      <c r="TMC1006" s="45"/>
      <c r="TMD1006" s="45"/>
      <c r="TME1006" s="45"/>
      <c r="TMF1006" s="45"/>
      <c r="TMG1006" s="45"/>
      <c r="TMH1006" s="45"/>
      <c r="TMI1006" s="45"/>
      <c r="TMJ1006" s="45"/>
      <c r="TMK1006" s="45"/>
      <c r="TML1006" s="45"/>
      <c r="TMM1006" s="45"/>
      <c r="TMN1006" s="45"/>
      <c r="TMO1006" s="45"/>
      <c r="TMP1006" s="45"/>
      <c r="TMQ1006" s="45"/>
      <c r="TMR1006" s="45"/>
      <c r="TMS1006" s="45"/>
      <c r="TMT1006" s="45"/>
      <c r="TMU1006" s="45"/>
      <c r="TMV1006" s="45"/>
      <c r="TMW1006" s="45"/>
      <c r="TMX1006" s="45"/>
      <c r="TMY1006" s="45"/>
      <c r="TMZ1006" s="45"/>
      <c r="TNA1006" s="45"/>
      <c r="TNB1006" s="45"/>
      <c r="TNC1006" s="45"/>
      <c r="TND1006" s="45"/>
      <c r="TNE1006" s="45"/>
      <c r="TNF1006" s="45"/>
      <c r="TNG1006" s="45"/>
      <c r="TNH1006" s="45"/>
      <c r="TNI1006" s="45"/>
      <c r="TNJ1006" s="45"/>
      <c r="TNK1006" s="45"/>
      <c r="TNL1006" s="45"/>
      <c r="TNM1006" s="45"/>
      <c r="TNN1006" s="45"/>
      <c r="TNO1006" s="45"/>
      <c r="TNP1006" s="45"/>
      <c r="TNQ1006" s="45"/>
      <c r="TNR1006" s="45"/>
      <c r="TNS1006" s="45"/>
      <c r="TNT1006" s="45"/>
      <c r="TNU1006" s="45"/>
      <c r="TNV1006" s="45"/>
      <c r="TNW1006" s="45"/>
      <c r="TNX1006" s="45"/>
      <c r="TNY1006" s="45"/>
      <c r="TNZ1006" s="45"/>
      <c r="TOA1006" s="45"/>
      <c r="TOB1006" s="45"/>
      <c r="TOC1006" s="45"/>
      <c r="TOD1006" s="45"/>
      <c r="TOE1006" s="45"/>
      <c r="TOF1006" s="45"/>
      <c r="TOG1006" s="45"/>
      <c r="TOH1006" s="45"/>
      <c r="TOI1006" s="45"/>
      <c r="TOJ1006" s="45"/>
      <c r="TOK1006" s="45"/>
      <c r="TOL1006" s="45"/>
      <c r="TOM1006" s="45"/>
      <c r="TON1006" s="45"/>
      <c r="TOO1006" s="45"/>
      <c r="TOP1006" s="45"/>
      <c r="TOQ1006" s="45"/>
      <c r="TOR1006" s="45"/>
      <c r="TOS1006" s="45"/>
      <c r="TOT1006" s="45"/>
      <c r="TOU1006" s="45"/>
      <c r="TOV1006" s="45"/>
      <c r="TOW1006" s="45"/>
      <c r="TOX1006" s="45"/>
      <c r="TOY1006" s="45"/>
      <c r="TOZ1006" s="45"/>
      <c r="TPA1006" s="45"/>
      <c r="TPB1006" s="45"/>
      <c r="TPC1006" s="45"/>
      <c r="TPD1006" s="45"/>
      <c r="TPE1006" s="45"/>
      <c r="TPF1006" s="45"/>
      <c r="TPG1006" s="45"/>
      <c r="TPH1006" s="45"/>
      <c r="TPI1006" s="45"/>
      <c r="TPJ1006" s="45"/>
      <c r="TPK1006" s="45"/>
      <c r="TPL1006" s="45"/>
      <c r="TPM1006" s="45"/>
      <c r="TPN1006" s="45"/>
      <c r="TPO1006" s="45"/>
      <c r="TPP1006" s="45"/>
      <c r="TPQ1006" s="45"/>
      <c r="TPR1006" s="45"/>
      <c r="TPS1006" s="45"/>
      <c r="TPT1006" s="45"/>
      <c r="TPU1006" s="45"/>
      <c r="TPV1006" s="45"/>
      <c r="TPW1006" s="45"/>
      <c r="TPX1006" s="45"/>
      <c r="TPY1006" s="45"/>
      <c r="TPZ1006" s="45"/>
      <c r="TQA1006" s="45"/>
      <c r="TQB1006" s="45"/>
      <c r="TQC1006" s="45"/>
      <c r="TQD1006" s="45"/>
      <c r="TQE1006" s="45"/>
      <c r="TQF1006" s="45"/>
      <c r="TQG1006" s="45"/>
      <c r="TQH1006" s="45"/>
      <c r="TQI1006" s="45"/>
      <c r="TQJ1006" s="45"/>
      <c r="TQK1006" s="45"/>
      <c r="TQL1006" s="45"/>
      <c r="TQM1006" s="45"/>
      <c r="TQN1006" s="45"/>
      <c r="TQO1006" s="45"/>
      <c r="TQP1006" s="45"/>
      <c r="TQQ1006" s="45"/>
      <c r="TQR1006" s="45"/>
      <c r="TQS1006" s="45"/>
      <c r="TQT1006" s="45"/>
      <c r="TQU1006" s="45"/>
      <c r="TQV1006" s="45"/>
      <c r="TQW1006" s="45"/>
      <c r="TQX1006" s="45"/>
      <c r="TQY1006" s="45"/>
      <c r="TQZ1006" s="45"/>
      <c r="TRA1006" s="45"/>
      <c r="TRB1006" s="45"/>
      <c r="TRC1006" s="45"/>
      <c r="TRD1006" s="45"/>
      <c r="TRE1006" s="45"/>
      <c r="TRF1006" s="45"/>
      <c r="TRG1006" s="45"/>
      <c r="TRH1006" s="45"/>
      <c r="TRI1006" s="45"/>
      <c r="TRJ1006" s="45"/>
      <c r="TRK1006" s="45"/>
      <c r="TRL1006" s="45"/>
      <c r="TRM1006" s="45"/>
      <c r="TRN1006" s="45"/>
      <c r="TRO1006" s="45"/>
      <c r="TRP1006" s="45"/>
      <c r="TRQ1006" s="45"/>
      <c r="TRR1006" s="45"/>
      <c r="TRS1006" s="45"/>
      <c r="TRT1006" s="45"/>
      <c r="TRU1006" s="45"/>
      <c r="TRV1006" s="45"/>
      <c r="TRW1006" s="45"/>
      <c r="TRX1006" s="45"/>
      <c r="TRY1006" s="45"/>
      <c r="TRZ1006" s="45"/>
      <c r="TSA1006" s="45"/>
      <c r="TSB1006" s="45"/>
      <c r="TSC1006" s="45"/>
      <c r="TSD1006" s="45"/>
      <c r="TSE1006" s="45"/>
      <c r="TSF1006" s="45"/>
      <c r="TSG1006" s="45"/>
      <c r="TSH1006" s="45"/>
      <c r="TSI1006" s="45"/>
      <c r="TSJ1006" s="45"/>
      <c r="TSK1006" s="45"/>
      <c r="TSL1006" s="45"/>
      <c r="TSM1006" s="45"/>
      <c r="TSN1006" s="45"/>
      <c r="TSO1006" s="45"/>
      <c r="TSP1006" s="45"/>
      <c r="TSQ1006" s="45"/>
      <c r="TSR1006" s="45"/>
      <c r="TSS1006" s="45"/>
      <c r="TST1006" s="45"/>
      <c r="TSU1006" s="45"/>
      <c r="TSV1006" s="45"/>
      <c r="TSW1006" s="45"/>
      <c r="TSX1006" s="45"/>
      <c r="TSY1006" s="45"/>
      <c r="TSZ1006" s="45"/>
      <c r="TTA1006" s="45"/>
      <c r="TTB1006" s="45"/>
      <c r="TTC1006" s="45"/>
      <c r="TTD1006" s="45"/>
      <c r="TTE1006" s="45"/>
      <c r="TTF1006" s="45"/>
      <c r="TTG1006" s="45"/>
      <c r="TTH1006" s="45"/>
      <c r="TTI1006" s="45"/>
      <c r="TTJ1006" s="45"/>
      <c r="TTK1006" s="45"/>
      <c r="TTL1006" s="45"/>
      <c r="TTM1006" s="45"/>
      <c r="TTN1006" s="45"/>
      <c r="TTO1006" s="45"/>
      <c r="TTP1006" s="45"/>
      <c r="TTQ1006" s="45"/>
      <c r="TTR1006" s="45"/>
      <c r="TTS1006" s="45"/>
      <c r="TTT1006" s="45"/>
      <c r="TTU1006" s="45"/>
      <c r="TTV1006" s="45"/>
      <c r="TTW1006" s="45"/>
      <c r="TTX1006" s="45"/>
      <c r="TTY1006" s="45"/>
      <c r="TTZ1006" s="45"/>
      <c r="TUA1006" s="45"/>
      <c r="TUB1006" s="45"/>
      <c r="TUC1006" s="45"/>
      <c r="TUD1006" s="45"/>
      <c r="TUE1006" s="45"/>
      <c r="TUF1006" s="45"/>
      <c r="TUG1006" s="45"/>
      <c r="TUH1006" s="45"/>
      <c r="TUI1006" s="45"/>
      <c r="TUJ1006" s="45"/>
      <c r="TUK1006" s="45"/>
      <c r="TUL1006" s="45"/>
      <c r="TUM1006" s="45"/>
      <c r="TUN1006" s="45"/>
      <c r="TUO1006" s="45"/>
      <c r="TUP1006" s="45"/>
      <c r="TUQ1006" s="45"/>
      <c r="TUR1006" s="45"/>
      <c r="TUS1006" s="45"/>
      <c r="TUT1006" s="45"/>
      <c r="TUU1006" s="45"/>
      <c r="TUV1006" s="45"/>
      <c r="TUW1006" s="45"/>
      <c r="TUX1006" s="45"/>
      <c r="TUY1006" s="45"/>
      <c r="TUZ1006" s="45"/>
      <c r="TVA1006" s="45"/>
      <c r="TVB1006" s="45"/>
      <c r="TVC1006" s="45"/>
      <c r="TVD1006" s="45"/>
      <c r="TVE1006" s="45"/>
      <c r="TVF1006" s="45"/>
      <c r="TVG1006" s="45"/>
      <c r="TVH1006" s="45"/>
      <c r="TVI1006" s="45"/>
      <c r="TVJ1006" s="45"/>
      <c r="TVK1006" s="45"/>
      <c r="TVL1006" s="45"/>
      <c r="TVM1006" s="45"/>
      <c r="TVN1006" s="45"/>
      <c r="TVO1006" s="45"/>
      <c r="TVP1006" s="45"/>
      <c r="TVQ1006" s="45"/>
      <c r="TVR1006" s="45"/>
      <c r="TVS1006" s="45"/>
      <c r="TVT1006" s="45"/>
      <c r="TVU1006" s="45"/>
      <c r="TVV1006" s="45"/>
      <c r="TVW1006" s="45"/>
      <c r="TVX1006" s="45"/>
      <c r="TVY1006" s="45"/>
      <c r="TVZ1006" s="45"/>
      <c r="TWA1006" s="45"/>
      <c r="TWB1006" s="45"/>
      <c r="TWC1006" s="45"/>
      <c r="TWD1006" s="45"/>
      <c r="TWE1006" s="45"/>
      <c r="TWF1006" s="45"/>
      <c r="TWG1006" s="45"/>
      <c r="TWH1006" s="45"/>
      <c r="TWI1006" s="45"/>
      <c r="TWJ1006" s="45"/>
      <c r="TWK1006" s="45"/>
      <c r="TWL1006" s="45"/>
      <c r="TWM1006" s="45"/>
      <c r="TWN1006" s="45"/>
      <c r="TWO1006" s="45"/>
      <c r="TWP1006" s="45"/>
      <c r="TWQ1006" s="45"/>
      <c r="TWR1006" s="45"/>
      <c r="TWS1006" s="45"/>
      <c r="TWT1006" s="45"/>
      <c r="TWU1006" s="45"/>
      <c r="TWV1006" s="45"/>
      <c r="TWW1006" s="45"/>
      <c r="TWX1006" s="45"/>
      <c r="TWY1006" s="45"/>
      <c r="TWZ1006" s="45"/>
      <c r="TXA1006" s="45"/>
      <c r="TXB1006" s="45"/>
      <c r="TXC1006" s="45"/>
      <c r="TXD1006" s="45"/>
      <c r="TXE1006" s="45"/>
      <c r="TXF1006" s="45"/>
      <c r="TXG1006" s="45"/>
      <c r="TXH1006" s="45"/>
      <c r="TXI1006" s="45"/>
      <c r="TXJ1006" s="45"/>
      <c r="TXK1006" s="45"/>
      <c r="TXL1006" s="45"/>
      <c r="TXM1006" s="45"/>
      <c r="TXN1006" s="45"/>
      <c r="TXO1006" s="45"/>
      <c r="TXP1006" s="45"/>
      <c r="TXQ1006" s="45"/>
      <c r="TXR1006" s="45"/>
      <c r="TXS1006" s="45"/>
      <c r="TXT1006" s="45"/>
      <c r="TXU1006" s="45"/>
      <c r="TXV1006" s="45"/>
      <c r="TXW1006" s="45"/>
      <c r="TXX1006" s="45"/>
      <c r="TXY1006" s="45"/>
      <c r="TXZ1006" s="45"/>
      <c r="TYA1006" s="45"/>
      <c r="TYB1006" s="45"/>
      <c r="TYC1006" s="45"/>
      <c r="TYD1006" s="45"/>
      <c r="TYE1006" s="45"/>
      <c r="TYF1006" s="45"/>
      <c r="TYG1006" s="45"/>
      <c r="TYH1006" s="45"/>
      <c r="TYI1006" s="45"/>
      <c r="TYJ1006" s="45"/>
      <c r="TYK1006" s="45"/>
      <c r="TYL1006" s="45"/>
      <c r="TYM1006" s="45"/>
      <c r="TYN1006" s="45"/>
      <c r="TYO1006" s="45"/>
      <c r="TYP1006" s="45"/>
      <c r="TYQ1006" s="45"/>
      <c r="TYR1006" s="45"/>
      <c r="TYS1006" s="45"/>
      <c r="TYT1006" s="45"/>
      <c r="TYU1006" s="45"/>
      <c r="TYV1006" s="45"/>
      <c r="TYW1006" s="45"/>
      <c r="TYX1006" s="45"/>
      <c r="TYY1006" s="45"/>
      <c r="TYZ1006" s="45"/>
      <c r="TZA1006" s="45"/>
      <c r="TZB1006" s="45"/>
      <c r="TZC1006" s="45"/>
      <c r="TZD1006" s="45"/>
      <c r="TZE1006" s="45"/>
      <c r="TZF1006" s="45"/>
      <c r="TZG1006" s="45"/>
      <c r="TZH1006" s="45"/>
      <c r="TZI1006" s="45"/>
      <c r="TZJ1006" s="45"/>
      <c r="TZK1006" s="45"/>
      <c r="TZL1006" s="45"/>
      <c r="TZM1006" s="45"/>
      <c r="TZN1006" s="45"/>
      <c r="TZO1006" s="45"/>
      <c r="TZP1006" s="45"/>
      <c r="TZQ1006" s="45"/>
      <c r="TZR1006" s="45"/>
      <c r="TZS1006" s="45"/>
      <c r="TZT1006" s="45"/>
      <c r="TZU1006" s="45"/>
      <c r="TZV1006" s="45"/>
      <c r="TZW1006" s="45"/>
      <c r="TZX1006" s="45"/>
      <c r="TZY1006" s="45"/>
      <c r="TZZ1006" s="45"/>
      <c r="UAA1006" s="45"/>
      <c r="UAB1006" s="45"/>
      <c r="UAC1006" s="45"/>
      <c r="UAD1006" s="45"/>
      <c r="UAE1006" s="45"/>
      <c r="UAF1006" s="45"/>
      <c r="UAG1006" s="45"/>
      <c r="UAH1006" s="45"/>
      <c r="UAI1006" s="45"/>
      <c r="UAJ1006" s="45"/>
      <c r="UAK1006" s="45"/>
      <c r="UAL1006" s="45"/>
      <c r="UAM1006" s="45"/>
      <c r="UAN1006" s="45"/>
      <c r="UAO1006" s="45"/>
      <c r="UAP1006" s="45"/>
      <c r="UAQ1006" s="45"/>
      <c r="UAR1006" s="45"/>
      <c r="UAS1006" s="45"/>
      <c r="UAT1006" s="45"/>
      <c r="UAU1006" s="45"/>
      <c r="UAV1006" s="45"/>
      <c r="UAW1006" s="45"/>
      <c r="UAX1006" s="45"/>
      <c r="UAY1006" s="45"/>
      <c r="UAZ1006" s="45"/>
      <c r="UBA1006" s="45"/>
      <c r="UBB1006" s="45"/>
      <c r="UBC1006" s="45"/>
      <c r="UBD1006" s="45"/>
      <c r="UBE1006" s="45"/>
      <c r="UBF1006" s="45"/>
      <c r="UBG1006" s="45"/>
      <c r="UBH1006" s="45"/>
      <c r="UBI1006" s="45"/>
      <c r="UBJ1006" s="45"/>
      <c r="UBK1006" s="45"/>
      <c r="UBL1006" s="45"/>
      <c r="UBM1006" s="45"/>
      <c r="UBN1006" s="45"/>
      <c r="UBO1006" s="45"/>
      <c r="UBP1006" s="45"/>
      <c r="UBQ1006" s="45"/>
      <c r="UBR1006" s="45"/>
      <c r="UBS1006" s="45"/>
      <c r="UBT1006" s="45"/>
      <c r="UBU1006" s="45"/>
      <c r="UBV1006" s="45"/>
      <c r="UBW1006" s="45"/>
      <c r="UBX1006" s="45"/>
      <c r="UBY1006" s="45"/>
      <c r="UBZ1006" s="45"/>
      <c r="UCA1006" s="45"/>
      <c r="UCB1006" s="45"/>
      <c r="UCC1006" s="45"/>
      <c r="UCD1006" s="45"/>
      <c r="UCE1006" s="45"/>
      <c r="UCF1006" s="45"/>
      <c r="UCG1006" s="45"/>
      <c r="UCH1006" s="45"/>
      <c r="UCI1006" s="45"/>
      <c r="UCJ1006" s="45"/>
      <c r="UCK1006" s="45"/>
      <c r="UCL1006" s="45"/>
      <c r="UCM1006" s="45"/>
      <c r="UCN1006" s="45"/>
      <c r="UCO1006" s="45"/>
      <c r="UCP1006" s="45"/>
      <c r="UCQ1006" s="45"/>
      <c r="UCR1006" s="45"/>
      <c r="UCS1006" s="45"/>
      <c r="UCT1006" s="45"/>
      <c r="UCU1006" s="45"/>
      <c r="UCV1006" s="45"/>
      <c r="UCW1006" s="45"/>
      <c r="UCX1006" s="45"/>
      <c r="UCY1006" s="45"/>
      <c r="UCZ1006" s="45"/>
      <c r="UDA1006" s="45"/>
      <c r="UDB1006" s="45"/>
      <c r="UDC1006" s="45"/>
      <c r="UDD1006" s="45"/>
      <c r="UDE1006" s="45"/>
      <c r="UDF1006" s="45"/>
      <c r="UDG1006" s="45"/>
      <c r="UDH1006" s="45"/>
      <c r="UDI1006" s="45"/>
      <c r="UDJ1006" s="45"/>
      <c r="UDK1006" s="45"/>
      <c r="UDL1006" s="45"/>
      <c r="UDM1006" s="45"/>
      <c r="UDN1006" s="45"/>
      <c r="UDO1006" s="45"/>
      <c r="UDP1006" s="45"/>
      <c r="UDQ1006" s="45"/>
      <c r="UDR1006" s="45"/>
      <c r="UDS1006" s="45"/>
      <c r="UDT1006" s="45"/>
      <c r="UDU1006" s="45"/>
      <c r="UDV1006" s="45"/>
      <c r="UDW1006" s="45"/>
      <c r="UDX1006" s="45"/>
      <c r="UDY1006" s="45"/>
      <c r="UDZ1006" s="45"/>
      <c r="UEA1006" s="45"/>
      <c r="UEB1006" s="45"/>
      <c r="UEC1006" s="45"/>
      <c r="UED1006" s="45"/>
      <c r="UEE1006" s="45"/>
      <c r="UEF1006" s="45"/>
      <c r="UEG1006" s="45"/>
      <c r="UEH1006" s="45"/>
      <c r="UEI1006" s="45"/>
      <c r="UEJ1006" s="45"/>
      <c r="UEK1006" s="45"/>
      <c r="UEL1006" s="45"/>
      <c r="UEM1006" s="45"/>
      <c r="UEN1006" s="45"/>
      <c r="UEO1006" s="45"/>
      <c r="UEP1006" s="45"/>
      <c r="UEQ1006" s="45"/>
      <c r="UER1006" s="45"/>
      <c r="UES1006" s="45"/>
      <c r="UET1006" s="45"/>
      <c r="UEU1006" s="45"/>
      <c r="UEV1006" s="45"/>
      <c r="UEW1006" s="45"/>
      <c r="UEX1006" s="45"/>
      <c r="UEY1006" s="45"/>
      <c r="UEZ1006" s="45"/>
      <c r="UFA1006" s="45"/>
      <c r="UFB1006" s="45"/>
      <c r="UFC1006" s="45"/>
      <c r="UFD1006" s="45"/>
      <c r="UFE1006" s="45"/>
      <c r="UFF1006" s="45"/>
      <c r="UFG1006" s="45"/>
      <c r="UFH1006" s="45"/>
      <c r="UFI1006" s="45"/>
      <c r="UFJ1006" s="45"/>
      <c r="UFK1006" s="45"/>
      <c r="UFL1006" s="45"/>
      <c r="UFM1006" s="45"/>
      <c r="UFN1006" s="45"/>
      <c r="UFO1006" s="45"/>
      <c r="UFP1006" s="45"/>
      <c r="UFQ1006" s="45"/>
      <c r="UFR1006" s="45"/>
      <c r="UFS1006" s="45"/>
      <c r="UFT1006" s="45"/>
      <c r="UFU1006" s="45"/>
      <c r="UFV1006" s="45"/>
      <c r="UFW1006" s="45"/>
      <c r="UFX1006" s="45"/>
      <c r="UFY1006" s="45"/>
      <c r="UFZ1006" s="45"/>
      <c r="UGA1006" s="45"/>
      <c r="UGB1006" s="45"/>
      <c r="UGC1006" s="45"/>
      <c r="UGD1006" s="45"/>
      <c r="UGE1006" s="45"/>
      <c r="UGF1006" s="45"/>
      <c r="UGG1006" s="45"/>
      <c r="UGH1006" s="45"/>
      <c r="UGI1006" s="45"/>
      <c r="UGJ1006" s="45"/>
      <c r="UGK1006" s="45"/>
      <c r="UGL1006" s="45"/>
      <c r="UGM1006" s="45"/>
      <c r="UGN1006" s="45"/>
      <c r="UGO1006" s="45"/>
      <c r="UGP1006" s="45"/>
      <c r="UGQ1006" s="45"/>
      <c r="UGR1006" s="45"/>
      <c r="UGS1006" s="45"/>
      <c r="UGT1006" s="45"/>
      <c r="UGU1006" s="45"/>
      <c r="UGV1006" s="45"/>
      <c r="UGW1006" s="45"/>
      <c r="UGX1006" s="45"/>
      <c r="UGY1006" s="45"/>
      <c r="UGZ1006" s="45"/>
      <c r="UHA1006" s="45"/>
      <c r="UHB1006" s="45"/>
      <c r="UHC1006" s="45"/>
      <c r="UHD1006" s="45"/>
      <c r="UHE1006" s="45"/>
      <c r="UHF1006" s="45"/>
      <c r="UHG1006" s="45"/>
      <c r="UHH1006" s="45"/>
      <c r="UHI1006" s="45"/>
      <c r="UHJ1006" s="45"/>
      <c r="UHK1006" s="45"/>
      <c r="UHL1006" s="45"/>
      <c r="UHM1006" s="45"/>
      <c r="UHN1006" s="45"/>
      <c r="UHO1006" s="45"/>
      <c r="UHP1006" s="45"/>
      <c r="UHQ1006" s="45"/>
      <c r="UHR1006" s="45"/>
      <c r="UHS1006" s="45"/>
      <c r="UHT1006" s="45"/>
      <c r="UHU1006" s="45"/>
      <c r="UHV1006" s="45"/>
      <c r="UHW1006" s="45"/>
      <c r="UHX1006" s="45"/>
      <c r="UHY1006" s="45"/>
      <c r="UHZ1006" s="45"/>
      <c r="UIA1006" s="45"/>
      <c r="UIB1006" s="45"/>
      <c r="UIC1006" s="45"/>
      <c r="UID1006" s="45"/>
      <c r="UIE1006" s="45"/>
      <c r="UIF1006" s="45"/>
      <c r="UIG1006" s="45"/>
      <c r="UIH1006" s="45"/>
      <c r="UII1006" s="45"/>
      <c r="UIJ1006" s="45"/>
      <c r="UIK1006" s="45"/>
      <c r="UIL1006" s="45"/>
      <c r="UIM1006" s="45"/>
      <c r="UIN1006" s="45"/>
      <c r="UIO1006" s="45"/>
      <c r="UIP1006" s="45"/>
      <c r="UIQ1006" s="45"/>
      <c r="UIR1006" s="45"/>
      <c r="UIS1006" s="45"/>
      <c r="UIT1006" s="45"/>
      <c r="UIU1006" s="45"/>
      <c r="UIV1006" s="45"/>
      <c r="UIW1006" s="45"/>
      <c r="UIX1006" s="45"/>
      <c r="UIY1006" s="45"/>
      <c r="UIZ1006" s="45"/>
      <c r="UJA1006" s="45"/>
      <c r="UJB1006" s="45"/>
      <c r="UJC1006" s="45"/>
      <c r="UJD1006" s="45"/>
      <c r="UJE1006" s="45"/>
      <c r="UJF1006" s="45"/>
      <c r="UJG1006" s="45"/>
      <c r="UJH1006" s="45"/>
      <c r="UJI1006" s="45"/>
      <c r="UJJ1006" s="45"/>
      <c r="UJK1006" s="45"/>
      <c r="UJL1006" s="45"/>
      <c r="UJM1006" s="45"/>
      <c r="UJN1006" s="45"/>
      <c r="UJO1006" s="45"/>
      <c r="UJP1006" s="45"/>
      <c r="UJQ1006" s="45"/>
      <c r="UJR1006" s="45"/>
      <c r="UJS1006" s="45"/>
      <c r="UJT1006" s="45"/>
      <c r="UJU1006" s="45"/>
      <c r="UJV1006" s="45"/>
      <c r="UJW1006" s="45"/>
      <c r="UJX1006" s="45"/>
      <c r="UJY1006" s="45"/>
      <c r="UJZ1006" s="45"/>
      <c r="UKA1006" s="45"/>
      <c r="UKB1006" s="45"/>
      <c r="UKC1006" s="45"/>
      <c r="UKD1006" s="45"/>
      <c r="UKE1006" s="45"/>
      <c r="UKF1006" s="45"/>
      <c r="UKG1006" s="45"/>
      <c r="UKH1006" s="45"/>
      <c r="UKI1006" s="45"/>
      <c r="UKJ1006" s="45"/>
      <c r="UKK1006" s="45"/>
      <c r="UKL1006" s="45"/>
      <c r="UKM1006" s="45"/>
      <c r="UKN1006" s="45"/>
      <c r="UKO1006" s="45"/>
      <c r="UKP1006" s="45"/>
      <c r="UKQ1006" s="45"/>
      <c r="UKR1006" s="45"/>
      <c r="UKS1006" s="45"/>
      <c r="UKT1006" s="45"/>
      <c r="UKU1006" s="45"/>
      <c r="UKV1006" s="45"/>
      <c r="UKW1006" s="45"/>
      <c r="UKX1006" s="45"/>
      <c r="UKY1006" s="45"/>
      <c r="UKZ1006" s="45"/>
      <c r="ULA1006" s="45"/>
      <c r="ULB1006" s="45"/>
      <c r="ULC1006" s="45"/>
      <c r="ULD1006" s="45"/>
      <c r="ULE1006" s="45"/>
      <c r="ULF1006" s="45"/>
      <c r="ULG1006" s="45"/>
      <c r="ULH1006" s="45"/>
      <c r="ULI1006" s="45"/>
      <c r="ULJ1006" s="45"/>
      <c r="ULK1006" s="45"/>
      <c r="ULL1006" s="45"/>
      <c r="ULM1006" s="45"/>
      <c r="ULN1006" s="45"/>
      <c r="ULO1006" s="45"/>
      <c r="ULP1006" s="45"/>
      <c r="ULQ1006" s="45"/>
      <c r="ULR1006" s="45"/>
      <c r="ULS1006" s="45"/>
      <c r="ULT1006" s="45"/>
      <c r="ULU1006" s="45"/>
      <c r="ULV1006" s="45"/>
      <c r="ULW1006" s="45"/>
      <c r="ULX1006" s="45"/>
      <c r="ULY1006" s="45"/>
      <c r="ULZ1006" s="45"/>
      <c r="UMA1006" s="45"/>
      <c r="UMB1006" s="45"/>
      <c r="UMC1006" s="45"/>
      <c r="UMD1006" s="45"/>
      <c r="UME1006" s="45"/>
      <c r="UMF1006" s="45"/>
      <c r="UMG1006" s="45"/>
      <c r="UMH1006" s="45"/>
      <c r="UMI1006" s="45"/>
      <c r="UMJ1006" s="45"/>
      <c r="UMK1006" s="45"/>
      <c r="UML1006" s="45"/>
      <c r="UMM1006" s="45"/>
      <c r="UMN1006" s="45"/>
      <c r="UMO1006" s="45"/>
      <c r="UMP1006" s="45"/>
      <c r="UMQ1006" s="45"/>
      <c r="UMR1006" s="45"/>
      <c r="UMS1006" s="45"/>
      <c r="UMT1006" s="45"/>
      <c r="UMU1006" s="45"/>
      <c r="UMV1006" s="45"/>
      <c r="UMW1006" s="45"/>
      <c r="UMX1006" s="45"/>
      <c r="UMY1006" s="45"/>
      <c r="UMZ1006" s="45"/>
      <c r="UNA1006" s="45"/>
      <c r="UNB1006" s="45"/>
      <c r="UNC1006" s="45"/>
      <c r="UND1006" s="45"/>
      <c r="UNE1006" s="45"/>
      <c r="UNF1006" s="45"/>
      <c r="UNG1006" s="45"/>
      <c r="UNH1006" s="45"/>
      <c r="UNI1006" s="45"/>
      <c r="UNJ1006" s="45"/>
      <c r="UNK1006" s="45"/>
      <c r="UNL1006" s="45"/>
      <c r="UNM1006" s="45"/>
      <c r="UNN1006" s="45"/>
      <c r="UNO1006" s="45"/>
      <c r="UNP1006" s="45"/>
      <c r="UNQ1006" s="45"/>
      <c r="UNR1006" s="45"/>
      <c r="UNS1006" s="45"/>
      <c r="UNT1006" s="45"/>
      <c r="UNU1006" s="45"/>
      <c r="UNV1006" s="45"/>
      <c r="UNW1006" s="45"/>
      <c r="UNX1006" s="45"/>
      <c r="UNY1006" s="45"/>
      <c r="UNZ1006" s="45"/>
      <c r="UOA1006" s="45"/>
      <c r="UOB1006" s="45"/>
      <c r="UOC1006" s="45"/>
      <c r="UOD1006" s="45"/>
      <c r="UOE1006" s="45"/>
      <c r="UOF1006" s="45"/>
      <c r="UOG1006" s="45"/>
      <c r="UOH1006" s="45"/>
      <c r="UOI1006" s="45"/>
      <c r="UOJ1006" s="45"/>
      <c r="UOK1006" s="45"/>
      <c r="UOL1006" s="45"/>
      <c r="UOM1006" s="45"/>
      <c r="UON1006" s="45"/>
      <c r="UOO1006" s="45"/>
      <c r="UOP1006" s="45"/>
      <c r="UOQ1006" s="45"/>
      <c r="UOR1006" s="45"/>
      <c r="UOS1006" s="45"/>
      <c r="UOT1006" s="45"/>
      <c r="UOU1006" s="45"/>
      <c r="UOV1006" s="45"/>
      <c r="UOW1006" s="45"/>
      <c r="UOX1006" s="45"/>
      <c r="UOY1006" s="45"/>
      <c r="UOZ1006" s="45"/>
      <c r="UPA1006" s="45"/>
      <c r="UPB1006" s="45"/>
      <c r="UPC1006" s="45"/>
      <c r="UPD1006" s="45"/>
      <c r="UPE1006" s="45"/>
      <c r="UPF1006" s="45"/>
      <c r="UPG1006" s="45"/>
      <c r="UPH1006" s="45"/>
      <c r="UPI1006" s="45"/>
      <c r="UPJ1006" s="45"/>
      <c r="UPK1006" s="45"/>
      <c r="UPL1006" s="45"/>
      <c r="UPM1006" s="45"/>
      <c r="UPN1006" s="45"/>
      <c r="UPO1006" s="45"/>
      <c r="UPP1006" s="45"/>
      <c r="UPQ1006" s="45"/>
      <c r="UPR1006" s="45"/>
      <c r="UPS1006" s="45"/>
      <c r="UPT1006" s="45"/>
      <c r="UPU1006" s="45"/>
      <c r="UPV1006" s="45"/>
      <c r="UPW1006" s="45"/>
      <c r="UPX1006" s="45"/>
      <c r="UPY1006" s="45"/>
      <c r="UPZ1006" s="45"/>
      <c r="UQA1006" s="45"/>
      <c r="UQB1006" s="45"/>
      <c r="UQC1006" s="45"/>
      <c r="UQD1006" s="45"/>
      <c r="UQE1006" s="45"/>
      <c r="UQF1006" s="45"/>
      <c r="UQG1006" s="45"/>
      <c r="UQH1006" s="45"/>
      <c r="UQI1006" s="45"/>
      <c r="UQJ1006" s="45"/>
      <c r="UQK1006" s="45"/>
      <c r="UQL1006" s="45"/>
      <c r="UQM1006" s="45"/>
      <c r="UQN1006" s="45"/>
      <c r="UQO1006" s="45"/>
      <c r="UQP1006" s="45"/>
      <c r="UQQ1006" s="45"/>
      <c r="UQR1006" s="45"/>
      <c r="UQS1006" s="45"/>
      <c r="UQT1006" s="45"/>
      <c r="UQU1006" s="45"/>
      <c r="UQV1006" s="45"/>
      <c r="UQW1006" s="45"/>
      <c r="UQX1006" s="45"/>
      <c r="UQY1006" s="45"/>
      <c r="UQZ1006" s="45"/>
      <c r="URA1006" s="45"/>
      <c r="URB1006" s="45"/>
      <c r="URC1006" s="45"/>
      <c r="URD1006" s="45"/>
      <c r="URE1006" s="45"/>
      <c r="URF1006" s="45"/>
      <c r="URG1006" s="45"/>
      <c r="URH1006" s="45"/>
      <c r="URI1006" s="45"/>
      <c r="URJ1006" s="45"/>
      <c r="URK1006" s="45"/>
      <c r="URL1006" s="45"/>
      <c r="URM1006" s="45"/>
      <c r="URN1006" s="45"/>
      <c r="URO1006" s="45"/>
      <c r="URP1006" s="45"/>
      <c r="URQ1006" s="45"/>
      <c r="URR1006" s="45"/>
      <c r="URS1006" s="45"/>
      <c r="URT1006" s="45"/>
      <c r="URU1006" s="45"/>
      <c r="URV1006" s="45"/>
      <c r="URW1006" s="45"/>
      <c r="URX1006" s="45"/>
      <c r="URY1006" s="45"/>
      <c r="URZ1006" s="45"/>
      <c r="USA1006" s="45"/>
      <c r="USB1006" s="45"/>
      <c r="USC1006" s="45"/>
      <c r="USD1006" s="45"/>
      <c r="USE1006" s="45"/>
      <c r="USF1006" s="45"/>
      <c r="USG1006" s="45"/>
      <c r="USH1006" s="45"/>
      <c r="USI1006" s="45"/>
      <c r="USJ1006" s="45"/>
      <c r="USK1006" s="45"/>
      <c r="USL1006" s="45"/>
      <c r="USM1006" s="45"/>
      <c r="USN1006" s="45"/>
      <c r="USO1006" s="45"/>
      <c r="USP1006" s="45"/>
      <c r="USQ1006" s="45"/>
      <c r="USR1006" s="45"/>
      <c r="USS1006" s="45"/>
      <c r="UST1006" s="45"/>
      <c r="USU1006" s="45"/>
      <c r="USV1006" s="45"/>
      <c r="USW1006" s="45"/>
      <c r="USX1006" s="45"/>
      <c r="USY1006" s="45"/>
      <c r="USZ1006" s="45"/>
      <c r="UTA1006" s="45"/>
      <c r="UTB1006" s="45"/>
      <c r="UTC1006" s="45"/>
      <c r="UTD1006" s="45"/>
      <c r="UTE1006" s="45"/>
      <c r="UTF1006" s="45"/>
      <c r="UTG1006" s="45"/>
      <c r="UTH1006" s="45"/>
      <c r="UTI1006" s="45"/>
      <c r="UTJ1006" s="45"/>
      <c r="UTK1006" s="45"/>
      <c r="UTL1006" s="45"/>
      <c r="UTM1006" s="45"/>
      <c r="UTN1006" s="45"/>
      <c r="UTO1006" s="45"/>
      <c r="UTP1006" s="45"/>
      <c r="UTQ1006" s="45"/>
      <c r="UTR1006" s="45"/>
      <c r="UTS1006" s="45"/>
      <c r="UTT1006" s="45"/>
      <c r="UTU1006" s="45"/>
      <c r="UTV1006" s="45"/>
      <c r="UTW1006" s="45"/>
      <c r="UTX1006" s="45"/>
      <c r="UTY1006" s="45"/>
      <c r="UTZ1006" s="45"/>
      <c r="UUA1006" s="45"/>
      <c r="UUB1006" s="45"/>
      <c r="UUC1006" s="45"/>
      <c r="UUD1006" s="45"/>
      <c r="UUE1006" s="45"/>
      <c r="UUF1006" s="45"/>
      <c r="UUG1006" s="45"/>
      <c r="UUH1006" s="45"/>
      <c r="UUI1006" s="45"/>
      <c r="UUJ1006" s="45"/>
      <c r="UUK1006" s="45"/>
      <c r="UUL1006" s="45"/>
      <c r="UUM1006" s="45"/>
      <c r="UUN1006" s="45"/>
      <c r="UUO1006" s="45"/>
      <c r="UUP1006" s="45"/>
      <c r="UUQ1006" s="45"/>
      <c r="UUR1006" s="45"/>
      <c r="UUS1006" s="45"/>
      <c r="UUT1006" s="45"/>
      <c r="UUU1006" s="45"/>
      <c r="UUV1006" s="45"/>
      <c r="UUW1006" s="45"/>
      <c r="UUX1006" s="45"/>
      <c r="UUY1006" s="45"/>
      <c r="UUZ1006" s="45"/>
      <c r="UVA1006" s="45"/>
      <c r="UVB1006" s="45"/>
      <c r="UVC1006" s="45"/>
      <c r="UVD1006" s="45"/>
      <c r="UVE1006" s="45"/>
      <c r="UVF1006" s="45"/>
      <c r="UVG1006" s="45"/>
      <c r="UVH1006" s="45"/>
      <c r="UVI1006" s="45"/>
      <c r="UVJ1006" s="45"/>
      <c r="UVK1006" s="45"/>
      <c r="UVL1006" s="45"/>
      <c r="UVM1006" s="45"/>
      <c r="UVN1006" s="45"/>
      <c r="UVO1006" s="45"/>
      <c r="UVP1006" s="45"/>
      <c r="UVQ1006" s="45"/>
      <c r="UVR1006" s="45"/>
      <c r="UVS1006" s="45"/>
      <c r="UVT1006" s="45"/>
      <c r="UVU1006" s="45"/>
      <c r="UVV1006" s="45"/>
      <c r="UVW1006" s="45"/>
      <c r="UVX1006" s="45"/>
      <c r="UVY1006" s="45"/>
      <c r="UVZ1006" s="45"/>
      <c r="UWA1006" s="45"/>
      <c r="UWB1006" s="45"/>
      <c r="UWC1006" s="45"/>
      <c r="UWD1006" s="45"/>
      <c r="UWE1006" s="45"/>
      <c r="UWF1006" s="45"/>
      <c r="UWG1006" s="45"/>
      <c r="UWH1006" s="45"/>
      <c r="UWI1006" s="45"/>
      <c r="UWJ1006" s="45"/>
      <c r="UWK1006" s="45"/>
      <c r="UWL1006" s="45"/>
      <c r="UWM1006" s="45"/>
      <c r="UWN1006" s="45"/>
      <c r="UWO1006" s="45"/>
      <c r="UWP1006" s="45"/>
      <c r="UWQ1006" s="45"/>
      <c r="UWR1006" s="45"/>
      <c r="UWS1006" s="45"/>
      <c r="UWT1006" s="45"/>
      <c r="UWU1006" s="45"/>
      <c r="UWV1006" s="45"/>
      <c r="UWW1006" s="45"/>
      <c r="UWX1006" s="45"/>
      <c r="UWY1006" s="45"/>
      <c r="UWZ1006" s="45"/>
      <c r="UXA1006" s="45"/>
      <c r="UXB1006" s="45"/>
      <c r="UXC1006" s="45"/>
      <c r="UXD1006" s="45"/>
      <c r="UXE1006" s="45"/>
      <c r="UXF1006" s="45"/>
      <c r="UXG1006" s="45"/>
      <c r="UXH1006" s="45"/>
      <c r="UXI1006" s="45"/>
      <c r="UXJ1006" s="45"/>
      <c r="UXK1006" s="45"/>
      <c r="UXL1006" s="45"/>
      <c r="UXM1006" s="45"/>
      <c r="UXN1006" s="45"/>
      <c r="UXO1006" s="45"/>
      <c r="UXP1006" s="45"/>
      <c r="UXQ1006" s="45"/>
      <c r="UXR1006" s="45"/>
      <c r="UXS1006" s="45"/>
      <c r="UXT1006" s="45"/>
      <c r="UXU1006" s="45"/>
      <c r="UXV1006" s="45"/>
      <c r="UXW1006" s="45"/>
      <c r="UXX1006" s="45"/>
      <c r="UXY1006" s="45"/>
      <c r="UXZ1006" s="45"/>
      <c r="UYA1006" s="45"/>
      <c r="UYB1006" s="45"/>
      <c r="UYC1006" s="45"/>
      <c r="UYD1006" s="45"/>
      <c r="UYE1006" s="45"/>
      <c r="UYF1006" s="45"/>
      <c r="UYG1006" s="45"/>
      <c r="UYH1006" s="45"/>
      <c r="UYI1006" s="45"/>
      <c r="UYJ1006" s="45"/>
      <c r="UYK1006" s="45"/>
      <c r="UYL1006" s="45"/>
      <c r="UYM1006" s="45"/>
      <c r="UYN1006" s="45"/>
      <c r="UYO1006" s="45"/>
      <c r="UYP1006" s="45"/>
      <c r="UYQ1006" s="45"/>
      <c r="UYR1006" s="45"/>
      <c r="UYS1006" s="45"/>
      <c r="UYT1006" s="45"/>
      <c r="UYU1006" s="45"/>
      <c r="UYV1006" s="45"/>
      <c r="UYW1006" s="45"/>
      <c r="UYX1006" s="45"/>
      <c r="UYY1006" s="45"/>
      <c r="UYZ1006" s="45"/>
      <c r="UZA1006" s="45"/>
      <c r="UZB1006" s="45"/>
      <c r="UZC1006" s="45"/>
      <c r="UZD1006" s="45"/>
      <c r="UZE1006" s="45"/>
      <c r="UZF1006" s="45"/>
      <c r="UZG1006" s="45"/>
      <c r="UZH1006" s="45"/>
      <c r="UZI1006" s="45"/>
      <c r="UZJ1006" s="45"/>
      <c r="UZK1006" s="45"/>
      <c r="UZL1006" s="45"/>
      <c r="UZM1006" s="45"/>
      <c r="UZN1006" s="45"/>
      <c r="UZO1006" s="45"/>
      <c r="UZP1006" s="45"/>
      <c r="UZQ1006" s="45"/>
      <c r="UZR1006" s="45"/>
      <c r="UZS1006" s="45"/>
      <c r="UZT1006" s="45"/>
      <c r="UZU1006" s="45"/>
      <c r="UZV1006" s="45"/>
      <c r="UZW1006" s="45"/>
      <c r="UZX1006" s="45"/>
      <c r="UZY1006" s="45"/>
      <c r="UZZ1006" s="45"/>
      <c r="VAA1006" s="45"/>
      <c r="VAB1006" s="45"/>
      <c r="VAC1006" s="45"/>
      <c r="VAD1006" s="45"/>
      <c r="VAE1006" s="45"/>
      <c r="VAF1006" s="45"/>
      <c r="VAG1006" s="45"/>
      <c r="VAH1006" s="45"/>
      <c r="VAI1006" s="45"/>
      <c r="VAJ1006" s="45"/>
      <c r="VAK1006" s="45"/>
      <c r="VAL1006" s="45"/>
      <c r="VAM1006" s="45"/>
      <c r="VAN1006" s="45"/>
      <c r="VAO1006" s="45"/>
      <c r="VAP1006" s="45"/>
      <c r="VAQ1006" s="45"/>
      <c r="VAR1006" s="45"/>
      <c r="VAS1006" s="45"/>
      <c r="VAT1006" s="45"/>
      <c r="VAU1006" s="45"/>
      <c r="VAV1006" s="45"/>
      <c r="VAW1006" s="45"/>
      <c r="VAX1006" s="45"/>
      <c r="VAY1006" s="45"/>
      <c r="VAZ1006" s="45"/>
      <c r="VBA1006" s="45"/>
      <c r="VBB1006" s="45"/>
      <c r="VBC1006" s="45"/>
      <c r="VBD1006" s="45"/>
      <c r="VBE1006" s="45"/>
      <c r="VBF1006" s="45"/>
      <c r="VBG1006" s="45"/>
      <c r="VBH1006" s="45"/>
      <c r="VBI1006" s="45"/>
      <c r="VBJ1006" s="45"/>
      <c r="VBK1006" s="45"/>
      <c r="VBL1006" s="45"/>
      <c r="VBM1006" s="45"/>
      <c r="VBN1006" s="45"/>
      <c r="VBO1006" s="45"/>
      <c r="VBP1006" s="45"/>
      <c r="VBQ1006" s="45"/>
      <c r="VBR1006" s="45"/>
      <c r="VBS1006" s="45"/>
      <c r="VBT1006" s="45"/>
      <c r="VBU1006" s="45"/>
      <c r="VBV1006" s="45"/>
      <c r="VBW1006" s="45"/>
      <c r="VBX1006" s="45"/>
      <c r="VBY1006" s="45"/>
      <c r="VBZ1006" s="45"/>
      <c r="VCA1006" s="45"/>
      <c r="VCB1006" s="45"/>
      <c r="VCC1006" s="45"/>
      <c r="VCD1006" s="45"/>
      <c r="VCE1006" s="45"/>
      <c r="VCF1006" s="45"/>
      <c r="VCG1006" s="45"/>
      <c r="VCH1006" s="45"/>
      <c r="VCI1006" s="45"/>
      <c r="VCJ1006" s="45"/>
      <c r="VCK1006" s="45"/>
      <c r="VCL1006" s="45"/>
      <c r="VCM1006" s="45"/>
      <c r="VCN1006" s="45"/>
      <c r="VCO1006" s="45"/>
      <c r="VCP1006" s="45"/>
      <c r="VCQ1006" s="45"/>
      <c r="VCR1006" s="45"/>
      <c r="VCS1006" s="45"/>
      <c r="VCT1006" s="45"/>
      <c r="VCU1006" s="45"/>
      <c r="VCV1006" s="45"/>
      <c r="VCW1006" s="45"/>
      <c r="VCX1006" s="45"/>
      <c r="VCY1006" s="45"/>
      <c r="VCZ1006" s="45"/>
      <c r="VDA1006" s="45"/>
      <c r="VDB1006" s="45"/>
      <c r="VDC1006" s="45"/>
      <c r="VDD1006" s="45"/>
      <c r="VDE1006" s="45"/>
      <c r="VDF1006" s="45"/>
      <c r="VDG1006" s="45"/>
      <c r="VDH1006" s="45"/>
      <c r="VDI1006" s="45"/>
      <c r="VDJ1006" s="45"/>
      <c r="VDK1006" s="45"/>
      <c r="VDL1006" s="45"/>
      <c r="VDM1006" s="45"/>
      <c r="VDN1006" s="45"/>
      <c r="VDO1006" s="45"/>
      <c r="VDP1006" s="45"/>
      <c r="VDQ1006" s="45"/>
      <c r="VDR1006" s="45"/>
      <c r="VDS1006" s="45"/>
      <c r="VDT1006" s="45"/>
      <c r="VDU1006" s="45"/>
      <c r="VDV1006" s="45"/>
      <c r="VDW1006" s="45"/>
      <c r="VDX1006" s="45"/>
      <c r="VDY1006" s="45"/>
      <c r="VDZ1006" s="45"/>
      <c r="VEA1006" s="45"/>
      <c r="VEB1006" s="45"/>
      <c r="VEC1006" s="45"/>
      <c r="VED1006" s="45"/>
      <c r="VEE1006" s="45"/>
      <c r="VEF1006" s="45"/>
      <c r="VEG1006" s="45"/>
      <c r="VEH1006" s="45"/>
      <c r="VEI1006" s="45"/>
      <c r="VEJ1006" s="45"/>
      <c r="VEK1006" s="45"/>
      <c r="VEL1006" s="45"/>
      <c r="VEM1006" s="45"/>
      <c r="VEN1006" s="45"/>
      <c r="VEO1006" s="45"/>
      <c r="VEP1006" s="45"/>
      <c r="VEQ1006" s="45"/>
      <c r="VER1006" s="45"/>
      <c r="VES1006" s="45"/>
      <c r="VET1006" s="45"/>
      <c r="VEU1006" s="45"/>
      <c r="VEV1006" s="45"/>
      <c r="VEW1006" s="45"/>
      <c r="VEX1006" s="45"/>
      <c r="VEY1006" s="45"/>
      <c r="VEZ1006" s="45"/>
      <c r="VFA1006" s="45"/>
      <c r="VFB1006" s="45"/>
      <c r="VFC1006" s="45"/>
      <c r="VFD1006" s="45"/>
      <c r="VFE1006" s="45"/>
      <c r="VFF1006" s="45"/>
      <c r="VFG1006" s="45"/>
      <c r="VFH1006" s="45"/>
      <c r="VFI1006" s="45"/>
      <c r="VFJ1006" s="45"/>
      <c r="VFK1006" s="45"/>
      <c r="VFL1006" s="45"/>
      <c r="VFM1006" s="45"/>
      <c r="VFN1006" s="45"/>
      <c r="VFO1006" s="45"/>
      <c r="VFP1006" s="45"/>
      <c r="VFQ1006" s="45"/>
      <c r="VFR1006" s="45"/>
      <c r="VFS1006" s="45"/>
      <c r="VFT1006" s="45"/>
      <c r="VFU1006" s="45"/>
      <c r="VFV1006" s="45"/>
      <c r="VFW1006" s="45"/>
      <c r="VFX1006" s="45"/>
      <c r="VFY1006" s="45"/>
      <c r="VFZ1006" s="45"/>
      <c r="VGA1006" s="45"/>
      <c r="VGB1006" s="45"/>
      <c r="VGC1006" s="45"/>
      <c r="VGD1006" s="45"/>
      <c r="VGE1006" s="45"/>
      <c r="VGF1006" s="45"/>
      <c r="VGG1006" s="45"/>
      <c r="VGH1006" s="45"/>
      <c r="VGI1006" s="45"/>
      <c r="VGJ1006" s="45"/>
      <c r="VGK1006" s="45"/>
      <c r="VGL1006" s="45"/>
      <c r="VGM1006" s="45"/>
      <c r="VGN1006" s="45"/>
      <c r="VGO1006" s="45"/>
      <c r="VGP1006" s="45"/>
      <c r="VGQ1006" s="45"/>
      <c r="VGR1006" s="45"/>
      <c r="VGS1006" s="45"/>
      <c r="VGT1006" s="45"/>
      <c r="VGU1006" s="45"/>
      <c r="VGV1006" s="45"/>
      <c r="VGW1006" s="45"/>
      <c r="VGX1006" s="45"/>
      <c r="VGY1006" s="45"/>
      <c r="VGZ1006" s="45"/>
      <c r="VHA1006" s="45"/>
      <c r="VHB1006" s="45"/>
      <c r="VHC1006" s="45"/>
      <c r="VHD1006" s="45"/>
      <c r="VHE1006" s="45"/>
      <c r="VHF1006" s="45"/>
      <c r="VHG1006" s="45"/>
      <c r="VHH1006" s="45"/>
      <c r="VHI1006" s="45"/>
      <c r="VHJ1006" s="45"/>
      <c r="VHK1006" s="45"/>
      <c r="VHL1006" s="45"/>
      <c r="VHM1006" s="45"/>
      <c r="VHN1006" s="45"/>
      <c r="VHO1006" s="45"/>
      <c r="VHP1006" s="45"/>
      <c r="VHQ1006" s="45"/>
      <c r="VHR1006" s="45"/>
      <c r="VHS1006" s="45"/>
      <c r="VHT1006" s="45"/>
      <c r="VHU1006" s="45"/>
      <c r="VHV1006" s="45"/>
      <c r="VHW1006" s="45"/>
      <c r="VHX1006" s="45"/>
      <c r="VHY1006" s="45"/>
      <c r="VHZ1006" s="45"/>
      <c r="VIA1006" s="45"/>
      <c r="VIB1006" s="45"/>
      <c r="VIC1006" s="45"/>
      <c r="VID1006" s="45"/>
      <c r="VIE1006" s="45"/>
      <c r="VIF1006" s="45"/>
      <c r="VIG1006" s="45"/>
      <c r="VIH1006" s="45"/>
      <c r="VII1006" s="45"/>
      <c r="VIJ1006" s="45"/>
      <c r="VIK1006" s="45"/>
      <c r="VIL1006" s="45"/>
      <c r="VIM1006" s="45"/>
      <c r="VIN1006" s="45"/>
      <c r="VIO1006" s="45"/>
      <c r="VIP1006" s="45"/>
      <c r="VIQ1006" s="45"/>
      <c r="VIR1006" s="45"/>
      <c r="VIS1006" s="45"/>
      <c r="VIT1006" s="45"/>
      <c r="VIU1006" s="45"/>
      <c r="VIV1006" s="45"/>
      <c r="VIW1006" s="45"/>
      <c r="VIX1006" s="45"/>
      <c r="VIY1006" s="45"/>
      <c r="VIZ1006" s="45"/>
      <c r="VJA1006" s="45"/>
      <c r="VJB1006" s="45"/>
      <c r="VJC1006" s="45"/>
      <c r="VJD1006" s="45"/>
      <c r="VJE1006" s="45"/>
      <c r="VJF1006" s="45"/>
      <c r="VJG1006" s="45"/>
      <c r="VJH1006" s="45"/>
      <c r="VJI1006" s="45"/>
      <c r="VJJ1006" s="45"/>
      <c r="VJK1006" s="45"/>
      <c r="VJL1006" s="45"/>
      <c r="VJM1006" s="45"/>
      <c r="VJN1006" s="45"/>
      <c r="VJO1006" s="45"/>
      <c r="VJP1006" s="45"/>
      <c r="VJQ1006" s="45"/>
      <c r="VJR1006" s="45"/>
      <c r="VJS1006" s="45"/>
      <c r="VJT1006" s="45"/>
      <c r="VJU1006" s="45"/>
      <c r="VJV1006" s="45"/>
      <c r="VJW1006" s="45"/>
      <c r="VJX1006" s="45"/>
      <c r="VJY1006" s="45"/>
      <c r="VJZ1006" s="45"/>
      <c r="VKA1006" s="45"/>
      <c r="VKB1006" s="45"/>
      <c r="VKC1006" s="45"/>
      <c r="VKD1006" s="45"/>
      <c r="VKE1006" s="45"/>
      <c r="VKF1006" s="45"/>
      <c r="VKG1006" s="45"/>
      <c r="VKH1006" s="45"/>
      <c r="VKI1006" s="45"/>
      <c r="VKJ1006" s="45"/>
      <c r="VKK1006" s="45"/>
      <c r="VKL1006" s="45"/>
      <c r="VKM1006" s="45"/>
      <c r="VKN1006" s="45"/>
      <c r="VKO1006" s="45"/>
      <c r="VKP1006" s="45"/>
      <c r="VKQ1006" s="45"/>
      <c r="VKR1006" s="45"/>
      <c r="VKS1006" s="45"/>
      <c r="VKT1006" s="45"/>
      <c r="VKU1006" s="45"/>
      <c r="VKV1006" s="45"/>
      <c r="VKW1006" s="45"/>
      <c r="VKX1006" s="45"/>
      <c r="VKY1006" s="45"/>
      <c r="VKZ1006" s="45"/>
      <c r="VLA1006" s="45"/>
      <c r="VLB1006" s="45"/>
      <c r="VLC1006" s="45"/>
      <c r="VLD1006" s="45"/>
      <c r="VLE1006" s="45"/>
      <c r="VLF1006" s="45"/>
      <c r="VLG1006" s="45"/>
      <c r="VLH1006" s="45"/>
      <c r="VLI1006" s="45"/>
      <c r="VLJ1006" s="45"/>
      <c r="VLK1006" s="45"/>
      <c r="VLL1006" s="45"/>
      <c r="VLM1006" s="45"/>
      <c r="VLN1006" s="45"/>
      <c r="VLO1006" s="45"/>
      <c r="VLP1006" s="45"/>
      <c r="VLQ1006" s="45"/>
      <c r="VLR1006" s="45"/>
      <c r="VLS1006" s="45"/>
      <c r="VLT1006" s="45"/>
      <c r="VLU1006" s="45"/>
      <c r="VLV1006" s="45"/>
      <c r="VLW1006" s="45"/>
      <c r="VLX1006" s="45"/>
      <c r="VLY1006" s="45"/>
      <c r="VLZ1006" s="45"/>
      <c r="VMA1006" s="45"/>
      <c r="VMB1006" s="45"/>
      <c r="VMC1006" s="45"/>
      <c r="VMD1006" s="45"/>
      <c r="VME1006" s="45"/>
      <c r="VMF1006" s="45"/>
      <c r="VMG1006" s="45"/>
      <c r="VMH1006" s="45"/>
      <c r="VMI1006" s="45"/>
      <c r="VMJ1006" s="45"/>
      <c r="VMK1006" s="45"/>
      <c r="VML1006" s="45"/>
      <c r="VMM1006" s="45"/>
      <c r="VMN1006" s="45"/>
      <c r="VMO1006" s="45"/>
      <c r="VMP1006" s="45"/>
      <c r="VMQ1006" s="45"/>
      <c r="VMR1006" s="45"/>
      <c r="VMS1006" s="45"/>
      <c r="VMT1006" s="45"/>
      <c r="VMU1006" s="45"/>
      <c r="VMV1006" s="45"/>
      <c r="VMW1006" s="45"/>
      <c r="VMX1006" s="45"/>
      <c r="VMY1006" s="45"/>
      <c r="VMZ1006" s="45"/>
      <c r="VNA1006" s="45"/>
      <c r="VNB1006" s="45"/>
      <c r="VNC1006" s="45"/>
      <c r="VND1006" s="45"/>
      <c r="VNE1006" s="45"/>
      <c r="VNF1006" s="45"/>
      <c r="VNG1006" s="45"/>
      <c r="VNH1006" s="45"/>
      <c r="VNI1006" s="45"/>
      <c r="VNJ1006" s="45"/>
      <c r="VNK1006" s="45"/>
      <c r="VNL1006" s="45"/>
      <c r="VNM1006" s="45"/>
      <c r="VNN1006" s="45"/>
      <c r="VNO1006" s="45"/>
      <c r="VNP1006" s="45"/>
      <c r="VNQ1006" s="45"/>
      <c r="VNR1006" s="45"/>
      <c r="VNS1006" s="45"/>
      <c r="VNT1006" s="45"/>
      <c r="VNU1006" s="45"/>
      <c r="VNV1006" s="45"/>
      <c r="VNW1006" s="45"/>
      <c r="VNX1006" s="45"/>
      <c r="VNY1006" s="45"/>
      <c r="VNZ1006" s="45"/>
      <c r="VOA1006" s="45"/>
      <c r="VOB1006" s="45"/>
      <c r="VOC1006" s="45"/>
      <c r="VOD1006" s="45"/>
      <c r="VOE1006" s="45"/>
      <c r="VOF1006" s="45"/>
      <c r="VOG1006" s="45"/>
      <c r="VOH1006" s="45"/>
      <c r="VOI1006" s="45"/>
      <c r="VOJ1006" s="45"/>
      <c r="VOK1006" s="45"/>
      <c r="VOL1006" s="45"/>
      <c r="VOM1006" s="45"/>
      <c r="VON1006" s="45"/>
      <c r="VOO1006" s="45"/>
      <c r="VOP1006" s="45"/>
      <c r="VOQ1006" s="45"/>
      <c r="VOR1006" s="45"/>
      <c r="VOS1006" s="45"/>
      <c r="VOT1006" s="45"/>
      <c r="VOU1006" s="45"/>
      <c r="VOV1006" s="45"/>
      <c r="VOW1006" s="45"/>
      <c r="VOX1006" s="45"/>
      <c r="VOY1006" s="45"/>
      <c r="VOZ1006" s="45"/>
      <c r="VPA1006" s="45"/>
      <c r="VPB1006" s="45"/>
      <c r="VPC1006" s="45"/>
      <c r="VPD1006" s="45"/>
      <c r="VPE1006" s="45"/>
      <c r="VPF1006" s="45"/>
      <c r="VPG1006" s="45"/>
      <c r="VPH1006" s="45"/>
      <c r="VPI1006" s="45"/>
      <c r="VPJ1006" s="45"/>
      <c r="VPK1006" s="45"/>
      <c r="VPL1006" s="45"/>
      <c r="VPM1006" s="45"/>
      <c r="VPN1006" s="45"/>
      <c r="VPO1006" s="45"/>
      <c r="VPP1006" s="45"/>
      <c r="VPQ1006" s="45"/>
      <c r="VPR1006" s="45"/>
      <c r="VPS1006" s="45"/>
      <c r="VPT1006" s="45"/>
      <c r="VPU1006" s="45"/>
      <c r="VPV1006" s="45"/>
      <c r="VPW1006" s="45"/>
      <c r="VPX1006" s="45"/>
      <c r="VPY1006" s="45"/>
      <c r="VPZ1006" s="45"/>
      <c r="VQA1006" s="45"/>
      <c r="VQB1006" s="45"/>
      <c r="VQC1006" s="45"/>
      <c r="VQD1006" s="45"/>
      <c r="VQE1006" s="45"/>
      <c r="VQF1006" s="45"/>
      <c r="VQG1006" s="45"/>
      <c r="VQH1006" s="45"/>
      <c r="VQI1006" s="45"/>
      <c r="VQJ1006" s="45"/>
      <c r="VQK1006" s="45"/>
      <c r="VQL1006" s="45"/>
      <c r="VQM1006" s="45"/>
      <c r="VQN1006" s="45"/>
      <c r="VQO1006" s="45"/>
      <c r="VQP1006" s="45"/>
      <c r="VQQ1006" s="45"/>
      <c r="VQR1006" s="45"/>
      <c r="VQS1006" s="45"/>
      <c r="VQT1006" s="45"/>
      <c r="VQU1006" s="45"/>
      <c r="VQV1006" s="45"/>
      <c r="VQW1006" s="45"/>
      <c r="VQX1006" s="45"/>
      <c r="VQY1006" s="45"/>
      <c r="VQZ1006" s="45"/>
      <c r="VRA1006" s="45"/>
      <c r="VRB1006" s="45"/>
      <c r="VRC1006" s="45"/>
      <c r="VRD1006" s="45"/>
      <c r="VRE1006" s="45"/>
      <c r="VRF1006" s="45"/>
      <c r="VRG1006" s="45"/>
      <c r="VRH1006" s="45"/>
      <c r="VRI1006" s="45"/>
      <c r="VRJ1006" s="45"/>
      <c r="VRK1006" s="45"/>
      <c r="VRL1006" s="45"/>
      <c r="VRM1006" s="45"/>
      <c r="VRN1006" s="45"/>
      <c r="VRO1006" s="45"/>
      <c r="VRP1006" s="45"/>
      <c r="VRQ1006" s="45"/>
      <c r="VRR1006" s="45"/>
      <c r="VRS1006" s="45"/>
      <c r="VRT1006" s="45"/>
      <c r="VRU1006" s="45"/>
      <c r="VRV1006" s="45"/>
      <c r="VRW1006" s="45"/>
      <c r="VRX1006" s="45"/>
      <c r="VRY1006" s="45"/>
      <c r="VRZ1006" s="45"/>
      <c r="VSA1006" s="45"/>
      <c r="VSB1006" s="45"/>
      <c r="VSC1006" s="45"/>
      <c r="VSD1006" s="45"/>
      <c r="VSE1006" s="45"/>
      <c r="VSF1006" s="45"/>
      <c r="VSG1006" s="45"/>
      <c r="VSH1006" s="45"/>
      <c r="VSI1006" s="45"/>
      <c r="VSJ1006" s="45"/>
      <c r="VSK1006" s="45"/>
      <c r="VSL1006" s="45"/>
      <c r="VSM1006" s="45"/>
      <c r="VSN1006" s="45"/>
      <c r="VSO1006" s="45"/>
      <c r="VSP1006" s="45"/>
      <c r="VSQ1006" s="45"/>
      <c r="VSR1006" s="45"/>
      <c r="VSS1006" s="45"/>
      <c r="VST1006" s="45"/>
      <c r="VSU1006" s="45"/>
      <c r="VSV1006" s="45"/>
      <c r="VSW1006" s="45"/>
      <c r="VSX1006" s="45"/>
      <c r="VSY1006" s="45"/>
      <c r="VSZ1006" s="45"/>
      <c r="VTA1006" s="45"/>
      <c r="VTB1006" s="45"/>
      <c r="VTC1006" s="45"/>
      <c r="VTD1006" s="45"/>
      <c r="VTE1006" s="45"/>
      <c r="VTF1006" s="45"/>
      <c r="VTG1006" s="45"/>
      <c r="VTH1006" s="45"/>
      <c r="VTI1006" s="45"/>
      <c r="VTJ1006" s="45"/>
      <c r="VTK1006" s="45"/>
      <c r="VTL1006" s="45"/>
      <c r="VTM1006" s="45"/>
      <c r="VTN1006" s="45"/>
      <c r="VTO1006" s="45"/>
      <c r="VTP1006" s="45"/>
      <c r="VTQ1006" s="45"/>
      <c r="VTR1006" s="45"/>
      <c r="VTS1006" s="45"/>
      <c r="VTT1006" s="45"/>
      <c r="VTU1006" s="45"/>
      <c r="VTV1006" s="45"/>
      <c r="VTW1006" s="45"/>
      <c r="VTX1006" s="45"/>
      <c r="VTY1006" s="45"/>
      <c r="VTZ1006" s="45"/>
      <c r="VUA1006" s="45"/>
      <c r="VUB1006" s="45"/>
      <c r="VUC1006" s="45"/>
      <c r="VUD1006" s="45"/>
      <c r="VUE1006" s="45"/>
      <c r="VUF1006" s="45"/>
      <c r="VUG1006" s="45"/>
      <c r="VUH1006" s="45"/>
      <c r="VUI1006" s="45"/>
      <c r="VUJ1006" s="45"/>
      <c r="VUK1006" s="45"/>
      <c r="VUL1006" s="45"/>
      <c r="VUM1006" s="45"/>
      <c r="VUN1006" s="45"/>
      <c r="VUO1006" s="45"/>
      <c r="VUP1006" s="45"/>
      <c r="VUQ1006" s="45"/>
      <c r="VUR1006" s="45"/>
      <c r="VUS1006" s="45"/>
      <c r="VUT1006" s="45"/>
      <c r="VUU1006" s="45"/>
      <c r="VUV1006" s="45"/>
      <c r="VUW1006" s="45"/>
      <c r="VUX1006" s="45"/>
      <c r="VUY1006" s="45"/>
      <c r="VUZ1006" s="45"/>
      <c r="VVA1006" s="45"/>
      <c r="VVB1006" s="45"/>
      <c r="VVC1006" s="45"/>
      <c r="VVD1006" s="45"/>
      <c r="VVE1006" s="45"/>
      <c r="VVF1006" s="45"/>
      <c r="VVG1006" s="45"/>
      <c r="VVH1006" s="45"/>
      <c r="VVI1006" s="45"/>
      <c r="VVJ1006" s="45"/>
      <c r="VVK1006" s="45"/>
      <c r="VVL1006" s="45"/>
      <c r="VVM1006" s="45"/>
      <c r="VVN1006" s="45"/>
      <c r="VVO1006" s="45"/>
      <c r="VVP1006" s="45"/>
      <c r="VVQ1006" s="45"/>
      <c r="VVR1006" s="45"/>
      <c r="VVS1006" s="45"/>
      <c r="VVT1006" s="45"/>
      <c r="VVU1006" s="45"/>
      <c r="VVV1006" s="45"/>
      <c r="VVW1006" s="45"/>
      <c r="VVX1006" s="45"/>
      <c r="VVY1006" s="45"/>
      <c r="VVZ1006" s="45"/>
      <c r="VWA1006" s="45"/>
      <c r="VWB1006" s="45"/>
      <c r="VWC1006" s="45"/>
      <c r="VWD1006" s="45"/>
      <c r="VWE1006" s="45"/>
      <c r="VWF1006" s="45"/>
      <c r="VWG1006" s="45"/>
      <c r="VWH1006" s="45"/>
      <c r="VWI1006" s="45"/>
      <c r="VWJ1006" s="45"/>
      <c r="VWK1006" s="45"/>
      <c r="VWL1006" s="45"/>
      <c r="VWM1006" s="45"/>
      <c r="VWN1006" s="45"/>
      <c r="VWO1006" s="45"/>
      <c r="VWP1006" s="45"/>
      <c r="VWQ1006" s="45"/>
      <c r="VWR1006" s="45"/>
      <c r="VWS1006" s="45"/>
      <c r="VWT1006" s="45"/>
      <c r="VWU1006" s="45"/>
      <c r="VWV1006" s="45"/>
      <c r="VWW1006" s="45"/>
      <c r="VWX1006" s="45"/>
      <c r="VWY1006" s="45"/>
      <c r="VWZ1006" s="45"/>
      <c r="VXA1006" s="45"/>
      <c r="VXB1006" s="45"/>
      <c r="VXC1006" s="45"/>
      <c r="VXD1006" s="45"/>
      <c r="VXE1006" s="45"/>
      <c r="VXF1006" s="45"/>
      <c r="VXG1006" s="45"/>
      <c r="VXH1006" s="45"/>
      <c r="VXI1006" s="45"/>
      <c r="VXJ1006" s="45"/>
      <c r="VXK1006" s="45"/>
      <c r="VXL1006" s="45"/>
      <c r="VXM1006" s="45"/>
      <c r="VXN1006" s="45"/>
      <c r="VXO1006" s="45"/>
      <c r="VXP1006" s="45"/>
      <c r="VXQ1006" s="45"/>
      <c r="VXR1006" s="45"/>
      <c r="VXS1006" s="45"/>
      <c r="VXT1006" s="45"/>
      <c r="VXU1006" s="45"/>
      <c r="VXV1006" s="45"/>
      <c r="VXW1006" s="45"/>
      <c r="VXX1006" s="45"/>
      <c r="VXY1006" s="45"/>
      <c r="VXZ1006" s="45"/>
      <c r="VYA1006" s="45"/>
      <c r="VYB1006" s="45"/>
      <c r="VYC1006" s="45"/>
      <c r="VYD1006" s="45"/>
      <c r="VYE1006" s="45"/>
      <c r="VYF1006" s="45"/>
      <c r="VYG1006" s="45"/>
      <c r="VYH1006" s="45"/>
      <c r="VYI1006" s="45"/>
      <c r="VYJ1006" s="45"/>
      <c r="VYK1006" s="45"/>
      <c r="VYL1006" s="45"/>
      <c r="VYM1006" s="45"/>
      <c r="VYN1006" s="45"/>
      <c r="VYO1006" s="45"/>
      <c r="VYP1006" s="45"/>
      <c r="VYQ1006" s="45"/>
      <c r="VYR1006" s="45"/>
      <c r="VYS1006" s="45"/>
      <c r="VYT1006" s="45"/>
      <c r="VYU1006" s="45"/>
      <c r="VYV1006" s="45"/>
      <c r="VYW1006" s="45"/>
      <c r="VYX1006" s="45"/>
      <c r="VYY1006" s="45"/>
      <c r="VYZ1006" s="45"/>
      <c r="VZA1006" s="45"/>
      <c r="VZB1006" s="45"/>
      <c r="VZC1006" s="45"/>
      <c r="VZD1006" s="45"/>
      <c r="VZE1006" s="45"/>
      <c r="VZF1006" s="45"/>
      <c r="VZG1006" s="45"/>
      <c r="VZH1006" s="45"/>
      <c r="VZI1006" s="45"/>
      <c r="VZJ1006" s="45"/>
      <c r="VZK1006" s="45"/>
      <c r="VZL1006" s="45"/>
      <c r="VZM1006" s="45"/>
      <c r="VZN1006" s="45"/>
      <c r="VZO1006" s="45"/>
      <c r="VZP1006" s="45"/>
      <c r="VZQ1006" s="45"/>
      <c r="VZR1006" s="45"/>
      <c r="VZS1006" s="45"/>
      <c r="VZT1006" s="45"/>
      <c r="VZU1006" s="45"/>
      <c r="VZV1006" s="45"/>
      <c r="VZW1006" s="45"/>
      <c r="VZX1006" s="45"/>
      <c r="VZY1006" s="45"/>
      <c r="VZZ1006" s="45"/>
      <c r="WAA1006" s="45"/>
      <c r="WAB1006" s="45"/>
      <c r="WAC1006" s="45"/>
      <c r="WAD1006" s="45"/>
      <c r="WAE1006" s="45"/>
      <c r="WAF1006" s="45"/>
      <c r="WAG1006" s="45"/>
      <c r="WAH1006" s="45"/>
      <c r="WAI1006" s="45"/>
      <c r="WAJ1006" s="45"/>
      <c r="WAK1006" s="45"/>
      <c r="WAL1006" s="45"/>
      <c r="WAM1006" s="45"/>
      <c r="WAN1006" s="45"/>
      <c r="WAO1006" s="45"/>
      <c r="WAP1006" s="45"/>
      <c r="WAQ1006" s="45"/>
      <c r="WAR1006" s="45"/>
      <c r="WAS1006" s="45"/>
      <c r="WAT1006" s="45"/>
      <c r="WAU1006" s="45"/>
      <c r="WAV1006" s="45"/>
      <c r="WAW1006" s="45"/>
      <c r="WAX1006" s="45"/>
      <c r="WAY1006" s="45"/>
      <c r="WAZ1006" s="45"/>
      <c r="WBA1006" s="45"/>
      <c r="WBB1006" s="45"/>
      <c r="WBC1006" s="45"/>
      <c r="WBD1006" s="45"/>
      <c r="WBE1006" s="45"/>
      <c r="WBF1006" s="45"/>
      <c r="WBG1006" s="45"/>
      <c r="WBH1006" s="45"/>
      <c r="WBI1006" s="45"/>
      <c r="WBJ1006" s="45"/>
      <c r="WBK1006" s="45"/>
      <c r="WBL1006" s="45"/>
      <c r="WBM1006" s="45"/>
      <c r="WBN1006" s="45"/>
      <c r="WBO1006" s="45"/>
      <c r="WBP1006" s="45"/>
      <c r="WBQ1006" s="45"/>
      <c r="WBR1006" s="45"/>
      <c r="WBS1006" s="45"/>
      <c r="WBT1006" s="45"/>
      <c r="WBU1006" s="45"/>
      <c r="WBV1006" s="45"/>
      <c r="WBW1006" s="45"/>
      <c r="WBX1006" s="45"/>
      <c r="WBY1006" s="45"/>
      <c r="WBZ1006" s="45"/>
      <c r="WCA1006" s="45"/>
      <c r="WCB1006" s="45"/>
      <c r="WCC1006" s="45"/>
      <c r="WCD1006" s="45"/>
      <c r="WCE1006" s="45"/>
      <c r="WCF1006" s="45"/>
      <c r="WCG1006" s="45"/>
      <c r="WCH1006" s="45"/>
      <c r="WCI1006" s="45"/>
      <c r="WCJ1006" s="45"/>
      <c r="WCK1006" s="45"/>
      <c r="WCL1006" s="45"/>
      <c r="WCM1006" s="45"/>
      <c r="WCN1006" s="45"/>
      <c r="WCO1006" s="45"/>
      <c r="WCP1006" s="45"/>
      <c r="WCQ1006" s="45"/>
      <c r="WCR1006" s="45"/>
      <c r="WCS1006" s="45"/>
      <c r="WCT1006" s="45"/>
      <c r="WCU1006" s="45"/>
      <c r="WCV1006" s="45"/>
      <c r="WCW1006" s="45"/>
      <c r="WCX1006" s="45"/>
      <c r="WCY1006" s="45"/>
      <c r="WCZ1006" s="45"/>
      <c r="WDA1006" s="45"/>
      <c r="WDB1006" s="45"/>
      <c r="WDC1006" s="45"/>
      <c r="WDD1006" s="45"/>
      <c r="WDE1006" s="45"/>
      <c r="WDF1006" s="45"/>
      <c r="WDG1006" s="45"/>
      <c r="WDH1006" s="45"/>
      <c r="WDI1006" s="45"/>
      <c r="WDJ1006" s="45"/>
      <c r="WDK1006" s="45"/>
      <c r="WDL1006" s="45"/>
      <c r="WDM1006" s="45"/>
      <c r="WDN1006" s="45"/>
      <c r="WDO1006" s="45"/>
      <c r="WDP1006" s="45"/>
      <c r="WDQ1006" s="45"/>
      <c r="WDR1006" s="45"/>
      <c r="WDS1006" s="45"/>
      <c r="WDT1006" s="45"/>
      <c r="WDU1006" s="45"/>
      <c r="WDV1006" s="45"/>
      <c r="WDW1006" s="45"/>
      <c r="WDX1006" s="45"/>
      <c r="WDY1006" s="45"/>
      <c r="WDZ1006" s="45"/>
      <c r="WEA1006" s="45"/>
      <c r="WEB1006" s="45"/>
      <c r="WEC1006" s="45"/>
      <c r="WED1006" s="45"/>
      <c r="WEE1006" s="45"/>
      <c r="WEF1006" s="45"/>
      <c r="WEG1006" s="45"/>
      <c r="WEH1006" s="45"/>
      <c r="WEI1006" s="45"/>
      <c r="WEJ1006" s="45"/>
      <c r="WEK1006" s="45"/>
      <c r="WEL1006" s="45"/>
      <c r="WEM1006" s="45"/>
      <c r="WEN1006" s="45"/>
      <c r="WEO1006" s="45"/>
      <c r="WEP1006" s="45"/>
      <c r="WEQ1006" s="45"/>
      <c r="WER1006" s="45"/>
      <c r="WES1006" s="45"/>
      <c r="WET1006" s="45"/>
      <c r="WEU1006" s="45"/>
      <c r="WEV1006" s="45"/>
      <c r="WEW1006" s="45"/>
      <c r="WEX1006" s="45"/>
      <c r="WEY1006" s="45"/>
      <c r="WEZ1006" s="45"/>
      <c r="WFA1006" s="45"/>
      <c r="WFB1006" s="45"/>
      <c r="WFC1006" s="45"/>
      <c r="WFD1006" s="45"/>
      <c r="WFE1006" s="45"/>
      <c r="WFF1006" s="45"/>
      <c r="WFG1006" s="45"/>
      <c r="WFH1006" s="45"/>
      <c r="WFI1006" s="45"/>
      <c r="WFJ1006" s="45"/>
      <c r="WFK1006" s="45"/>
      <c r="WFL1006" s="45"/>
      <c r="WFM1006" s="45"/>
      <c r="WFN1006" s="45"/>
      <c r="WFO1006" s="45"/>
      <c r="WFP1006" s="45"/>
      <c r="WFQ1006" s="45"/>
      <c r="WFR1006" s="45"/>
      <c r="WFS1006" s="45"/>
      <c r="WFT1006" s="45"/>
      <c r="WFU1006" s="45"/>
      <c r="WFV1006" s="45"/>
      <c r="WFW1006" s="45"/>
      <c r="WFX1006" s="45"/>
      <c r="WFY1006" s="45"/>
      <c r="WFZ1006" s="45"/>
      <c r="WGA1006" s="45"/>
      <c r="WGB1006" s="45"/>
      <c r="WGC1006" s="45"/>
      <c r="WGD1006" s="45"/>
      <c r="WGE1006" s="45"/>
      <c r="WGF1006" s="45"/>
      <c r="WGG1006" s="45"/>
      <c r="WGH1006" s="45"/>
      <c r="WGI1006" s="45"/>
      <c r="WGJ1006" s="45"/>
      <c r="WGK1006" s="45"/>
      <c r="WGL1006" s="45"/>
      <c r="WGM1006" s="45"/>
      <c r="WGN1006" s="45"/>
      <c r="WGO1006" s="45"/>
      <c r="WGP1006" s="45"/>
      <c r="WGQ1006" s="45"/>
      <c r="WGR1006" s="45"/>
      <c r="WGS1006" s="45"/>
      <c r="WGT1006" s="45"/>
      <c r="WGU1006" s="45"/>
      <c r="WGV1006" s="45"/>
      <c r="WGW1006" s="45"/>
      <c r="WGX1006" s="45"/>
      <c r="WGY1006" s="45"/>
      <c r="WGZ1006" s="45"/>
      <c r="WHA1006" s="45"/>
      <c r="WHB1006" s="45"/>
      <c r="WHC1006" s="45"/>
      <c r="WHD1006" s="45"/>
      <c r="WHE1006" s="45"/>
      <c r="WHF1006" s="45"/>
      <c r="WHG1006" s="45"/>
      <c r="WHH1006" s="45"/>
      <c r="WHI1006" s="45"/>
      <c r="WHJ1006" s="45"/>
      <c r="WHK1006" s="45"/>
      <c r="WHL1006" s="45"/>
      <c r="WHM1006" s="45"/>
      <c r="WHN1006" s="45"/>
      <c r="WHO1006" s="45"/>
      <c r="WHP1006" s="45"/>
      <c r="WHQ1006" s="45"/>
      <c r="WHR1006" s="45"/>
      <c r="WHS1006" s="45"/>
      <c r="WHT1006" s="45"/>
      <c r="WHU1006" s="45"/>
      <c r="WHV1006" s="45"/>
      <c r="WHW1006" s="45"/>
      <c r="WHX1006" s="45"/>
      <c r="WHY1006" s="45"/>
      <c r="WHZ1006" s="45"/>
      <c r="WIA1006" s="45"/>
      <c r="WIB1006" s="45"/>
      <c r="WIC1006" s="45"/>
      <c r="WID1006" s="45"/>
      <c r="WIE1006" s="45"/>
      <c r="WIF1006" s="45"/>
      <c r="WIG1006" s="45"/>
      <c r="WIH1006" s="45"/>
      <c r="WII1006" s="45"/>
      <c r="WIJ1006" s="45"/>
      <c r="WIK1006" s="45"/>
      <c r="WIL1006" s="45"/>
      <c r="WIM1006" s="45"/>
      <c r="WIN1006" s="45"/>
      <c r="WIO1006" s="45"/>
      <c r="WIP1006" s="45"/>
      <c r="WIQ1006" s="45"/>
      <c r="WIR1006" s="45"/>
      <c r="WIS1006" s="45"/>
      <c r="WIT1006" s="45"/>
      <c r="WIU1006" s="45"/>
      <c r="WIV1006" s="45"/>
      <c r="WIW1006" s="45"/>
      <c r="WIX1006" s="45"/>
      <c r="WIY1006" s="45"/>
      <c r="WIZ1006" s="45"/>
      <c r="WJA1006" s="45"/>
      <c r="WJB1006" s="45"/>
      <c r="WJC1006" s="45"/>
      <c r="WJD1006" s="45"/>
      <c r="WJE1006" s="45"/>
      <c r="WJF1006" s="45"/>
      <c r="WJG1006" s="45"/>
      <c r="WJH1006" s="45"/>
      <c r="WJI1006" s="45"/>
      <c r="WJJ1006" s="45"/>
      <c r="WJK1006" s="45"/>
      <c r="WJL1006" s="45"/>
      <c r="WJM1006" s="45"/>
      <c r="WJN1006" s="45"/>
      <c r="WJO1006" s="45"/>
      <c r="WJP1006" s="45"/>
      <c r="WJQ1006" s="45"/>
      <c r="WJR1006" s="45"/>
      <c r="WJS1006" s="45"/>
      <c r="WJT1006" s="45"/>
      <c r="WJU1006" s="45"/>
      <c r="WJV1006" s="45"/>
      <c r="WJW1006" s="45"/>
      <c r="WJX1006" s="45"/>
      <c r="WJY1006" s="45"/>
      <c r="WJZ1006" s="45"/>
      <c r="WKA1006" s="45"/>
      <c r="WKB1006" s="45"/>
      <c r="WKC1006" s="45"/>
      <c r="WKD1006" s="45"/>
      <c r="WKE1006" s="45"/>
      <c r="WKF1006" s="45"/>
      <c r="WKG1006" s="45"/>
      <c r="WKH1006" s="45"/>
      <c r="WKI1006" s="45"/>
      <c r="WKJ1006" s="45"/>
      <c r="WKK1006" s="45"/>
      <c r="WKL1006" s="45"/>
      <c r="WKM1006" s="45"/>
      <c r="WKN1006" s="45"/>
      <c r="WKO1006" s="45"/>
      <c r="WKP1006" s="45"/>
      <c r="WKQ1006" s="45"/>
      <c r="WKR1006" s="45"/>
      <c r="WKS1006" s="45"/>
      <c r="WKT1006" s="45"/>
      <c r="WKU1006" s="45"/>
      <c r="WKV1006" s="45"/>
      <c r="WKW1006" s="45"/>
      <c r="WKX1006" s="45"/>
      <c r="WKY1006" s="45"/>
      <c r="WKZ1006" s="45"/>
      <c r="WLA1006" s="45"/>
      <c r="WLB1006" s="45"/>
      <c r="WLC1006" s="45"/>
      <c r="WLD1006" s="45"/>
      <c r="WLE1006" s="45"/>
      <c r="WLF1006" s="45"/>
      <c r="WLG1006" s="45"/>
      <c r="WLH1006" s="45"/>
      <c r="WLI1006" s="45"/>
      <c r="WLJ1006" s="45"/>
      <c r="WLK1006" s="45"/>
      <c r="WLL1006" s="45"/>
      <c r="WLM1006" s="45"/>
      <c r="WLN1006" s="45"/>
      <c r="WLO1006" s="45"/>
      <c r="WLP1006" s="45"/>
      <c r="WLQ1006" s="45"/>
      <c r="WLR1006" s="45"/>
      <c r="WLS1006" s="45"/>
      <c r="WLT1006" s="45"/>
      <c r="WLU1006" s="45"/>
      <c r="WLV1006" s="45"/>
      <c r="WLW1006" s="45"/>
      <c r="WLX1006" s="45"/>
      <c r="WLY1006" s="45"/>
      <c r="WLZ1006" s="45"/>
      <c r="WMA1006" s="45"/>
      <c r="WMB1006" s="45"/>
      <c r="WMC1006" s="45"/>
      <c r="WMD1006" s="45"/>
      <c r="WME1006" s="45"/>
      <c r="WMF1006" s="45"/>
      <c r="WMG1006" s="45"/>
      <c r="WMH1006" s="45"/>
      <c r="WMI1006" s="45"/>
      <c r="WMJ1006" s="45"/>
      <c r="WMK1006" s="45"/>
      <c r="WML1006" s="45"/>
      <c r="WMM1006" s="45"/>
      <c r="WMN1006" s="45"/>
      <c r="WMO1006" s="45"/>
      <c r="WMP1006" s="45"/>
      <c r="WMQ1006" s="45"/>
      <c r="WMR1006" s="45"/>
      <c r="WMS1006" s="45"/>
      <c r="WMT1006" s="45"/>
      <c r="WMU1006" s="45"/>
      <c r="WMV1006" s="45"/>
      <c r="WMW1006" s="45"/>
      <c r="WMX1006" s="45"/>
      <c r="WMY1006" s="45"/>
      <c r="WMZ1006" s="45"/>
      <c r="WNA1006" s="45"/>
      <c r="WNB1006" s="45"/>
      <c r="WNC1006" s="45"/>
      <c r="WND1006" s="45"/>
      <c r="WNE1006" s="45"/>
      <c r="WNF1006" s="45"/>
      <c r="WNG1006" s="45"/>
      <c r="WNH1006" s="45"/>
      <c r="WNI1006" s="45"/>
      <c r="WNJ1006" s="45"/>
      <c r="WNK1006" s="45"/>
      <c r="WNL1006" s="45"/>
      <c r="WNM1006" s="45"/>
      <c r="WNN1006" s="45"/>
      <c r="WNO1006" s="45"/>
      <c r="WNP1006" s="45"/>
      <c r="WNQ1006" s="45"/>
      <c r="WNR1006" s="45"/>
      <c r="WNS1006" s="45"/>
      <c r="WNT1006" s="45"/>
      <c r="WNU1006" s="45"/>
      <c r="WNV1006" s="45"/>
      <c r="WNW1006" s="45"/>
      <c r="WNX1006" s="45"/>
      <c r="WNY1006" s="45"/>
      <c r="WNZ1006" s="45"/>
      <c r="WOA1006" s="45"/>
      <c r="WOB1006" s="45"/>
      <c r="WOC1006" s="45"/>
      <c r="WOD1006" s="45"/>
      <c r="WOE1006" s="45"/>
      <c r="WOF1006" s="45"/>
      <c r="WOG1006" s="45"/>
      <c r="WOH1006" s="45"/>
      <c r="WOI1006" s="45"/>
      <c r="WOJ1006" s="45"/>
      <c r="WOK1006" s="45"/>
      <c r="WOL1006" s="45"/>
      <c r="WOM1006" s="45"/>
      <c r="WON1006" s="45"/>
      <c r="WOO1006" s="45"/>
      <c r="WOP1006" s="45"/>
      <c r="WOQ1006" s="45"/>
      <c r="WOR1006" s="45"/>
      <c r="WOS1006" s="45"/>
      <c r="WOT1006" s="45"/>
      <c r="WOU1006" s="45"/>
      <c r="WOV1006" s="45"/>
      <c r="WOW1006" s="45"/>
      <c r="WOX1006" s="45"/>
      <c r="WOY1006" s="45"/>
      <c r="WOZ1006" s="45"/>
      <c r="WPA1006" s="45"/>
      <c r="WPB1006" s="45"/>
      <c r="WPC1006" s="45"/>
      <c r="WPD1006" s="45"/>
      <c r="WPE1006" s="45"/>
      <c r="WPF1006" s="45"/>
      <c r="WPG1006" s="45"/>
      <c r="WPH1006" s="45"/>
      <c r="WPI1006" s="45"/>
      <c r="WPJ1006" s="45"/>
      <c r="WPK1006" s="45"/>
      <c r="WPL1006" s="45"/>
      <c r="WPM1006" s="45"/>
      <c r="WPN1006" s="45"/>
      <c r="WPO1006" s="45"/>
      <c r="WPP1006" s="45"/>
      <c r="WPQ1006" s="45"/>
      <c r="WPR1006" s="45"/>
      <c r="WPS1006" s="45"/>
      <c r="WPT1006" s="45"/>
      <c r="WPU1006" s="45"/>
      <c r="WPV1006" s="45"/>
      <c r="WPW1006" s="45"/>
      <c r="WPX1006" s="45"/>
      <c r="WPY1006" s="45"/>
      <c r="WPZ1006" s="45"/>
      <c r="WQA1006" s="45"/>
      <c r="WQB1006" s="45"/>
      <c r="WQC1006" s="45"/>
      <c r="WQD1006" s="45"/>
      <c r="WQE1006" s="45"/>
      <c r="WQF1006" s="45"/>
      <c r="WQG1006" s="45"/>
      <c r="WQH1006" s="45"/>
      <c r="WQI1006" s="45"/>
      <c r="WQJ1006" s="45"/>
      <c r="WQK1006" s="45"/>
      <c r="WQL1006" s="45"/>
      <c r="WQM1006" s="45"/>
      <c r="WQN1006" s="45"/>
      <c r="WQO1006" s="45"/>
      <c r="WQP1006" s="45"/>
      <c r="WQQ1006" s="45"/>
      <c r="WQR1006" s="45"/>
      <c r="WQS1006" s="45"/>
      <c r="WQT1006" s="45"/>
      <c r="WQU1006" s="45"/>
      <c r="WQV1006" s="45"/>
      <c r="WQW1006" s="45"/>
      <c r="WQX1006" s="45"/>
      <c r="WQY1006" s="45"/>
      <c r="WQZ1006" s="45"/>
      <c r="WRA1006" s="45"/>
      <c r="WRB1006" s="45"/>
      <c r="WRC1006" s="45"/>
      <c r="WRD1006" s="45"/>
      <c r="WRE1006" s="45"/>
      <c r="WRF1006" s="45"/>
      <c r="WRG1006" s="45"/>
      <c r="WRH1006" s="45"/>
      <c r="WRI1006" s="45"/>
      <c r="WRJ1006" s="45"/>
      <c r="WRK1006" s="45"/>
      <c r="WRL1006" s="45"/>
      <c r="WRM1006" s="45"/>
      <c r="WRN1006" s="45"/>
      <c r="WRO1006" s="45"/>
      <c r="WRP1006" s="45"/>
      <c r="WRQ1006" s="45"/>
      <c r="WRR1006" s="45"/>
      <c r="WRS1006" s="45"/>
      <c r="WRT1006" s="45"/>
      <c r="WRU1006" s="45"/>
      <c r="WRV1006" s="45"/>
      <c r="WRW1006" s="45"/>
      <c r="WRX1006" s="45"/>
      <c r="WRY1006" s="45"/>
      <c r="WRZ1006" s="45"/>
      <c r="WSA1006" s="45"/>
      <c r="WSB1006" s="45"/>
      <c r="WSC1006" s="45"/>
      <c r="WSD1006" s="45"/>
      <c r="WSE1006" s="45"/>
      <c r="WSF1006" s="45"/>
      <c r="WSG1006" s="45"/>
      <c r="WSH1006" s="45"/>
      <c r="WSI1006" s="45"/>
      <c r="WSJ1006" s="45"/>
      <c r="WSK1006" s="45"/>
      <c r="WSL1006" s="45"/>
      <c r="WSM1006" s="45"/>
      <c r="WSN1006" s="45"/>
      <c r="WSO1006" s="45"/>
      <c r="WSP1006" s="45"/>
      <c r="WSQ1006" s="45"/>
      <c r="WSR1006" s="45"/>
      <c r="WSS1006" s="45"/>
      <c r="WST1006" s="45"/>
      <c r="WSU1006" s="45"/>
      <c r="WSV1006" s="45"/>
      <c r="WSW1006" s="45"/>
      <c r="WSX1006" s="45"/>
      <c r="WSY1006" s="45"/>
      <c r="WSZ1006" s="45"/>
      <c r="WTA1006" s="45"/>
      <c r="WTB1006" s="45"/>
      <c r="WTC1006" s="45"/>
      <c r="WTD1006" s="45"/>
      <c r="WTE1006" s="45"/>
      <c r="WTF1006" s="45"/>
      <c r="WTG1006" s="45"/>
      <c r="WTH1006" s="45"/>
      <c r="WTI1006" s="45"/>
      <c r="WTJ1006" s="45"/>
      <c r="WTK1006" s="45"/>
      <c r="WTL1006" s="45"/>
      <c r="WTM1006" s="45"/>
      <c r="WTN1006" s="45"/>
      <c r="WTO1006" s="45"/>
      <c r="WTP1006" s="45"/>
      <c r="WTQ1006" s="45"/>
      <c r="WTR1006" s="45"/>
      <c r="WTS1006" s="45"/>
      <c r="WTT1006" s="45"/>
      <c r="WTU1006" s="45"/>
      <c r="WTV1006" s="45"/>
      <c r="WTW1006" s="45"/>
      <c r="WTX1006" s="45"/>
      <c r="WTY1006" s="45"/>
      <c r="WTZ1006" s="45"/>
      <c r="WUA1006" s="45"/>
      <c r="WUB1006" s="45"/>
      <c r="WUC1006" s="45"/>
      <c r="WUD1006" s="45"/>
      <c r="WUE1006" s="45"/>
      <c r="WUF1006" s="45"/>
      <c r="WUG1006" s="45"/>
      <c r="WUH1006" s="45"/>
      <c r="WUI1006" s="45"/>
      <c r="WUJ1006" s="45"/>
      <c r="WUK1006" s="45"/>
      <c r="WUL1006" s="45"/>
      <c r="WUM1006" s="45"/>
      <c r="WUN1006" s="45"/>
      <c r="WUO1006" s="45"/>
      <c r="WUP1006" s="45"/>
      <c r="WUQ1006" s="45"/>
      <c r="WUR1006" s="45"/>
      <c r="WUS1006" s="45"/>
      <c r="WUT1006" s="45"/>
      <c r="WUU1006" s="45"/>
      <c r="WUV1006" s="45"/>
      <c r="WUW1006" s="45"/>
      <c r="WUX1006" s="45"/>
      <c r="WUY1006" s="45"/>
      <c r="WUZ1006" s="45"/>
      <c r="WVA1006" s="45"/>
      <c r="WVB1006" s="45"/>
      <c r="WVC1006" s="45"/>
      <c r="WVD1006" s="45"/>
      <c r="WVE1006" s="45"/>
      <c r="WVF1006" s="45"/>
      <c r="WVG1006" s="45"/>
      <c r="WVH1006" s="45"/>
      <c r="WVI1006" s="45"/>
      <c r="WVJ1006" s="45"/>
      <c r="WVK1006" s="45"/>
      <c r="WVL1006" s="45"/>
      <c r="WVM1006" s="45"/>
      <c r="WVN1006" s="45"/>
      <c r="WVO1006" s="45"/>
      <c r="WVP1006" s="45"/>
      <c r="WVQ1006" s="45"/>
      <c r="WVR1006" s="45"/>
      <c r="WVS1006" s="45"/>
      <c r="WVT1006" s="45"/>
      <c r="WVU1006" s="45"/>
      <c r="WVV1006" s="45"/>
      <c r="WVW1006" s="45"/>
      <c r="WVX1006" s="45"/>
      <c r="WVY1006" s="45"/>
      <c r="WVZ1006" s="45"/>
      <c r="WWA1006" s="45"/>
      <c r="WWB1006" s="45"/>
      <c r="WWC1006" s="45"/>
      <c r="WWD1006" s="45"/>
      <c r="WWE1006" s="45"/>
      <c r="WWF1006" s="45"/>
      <c r="WWG1006" s="45"/>
      <c r="WWH1006" s="45"/>
      <c r="WWI1006" s="45"/>
      <c r="WWJ1006" s="45"/>
      <c r="WWK1006" s="45"/>
      <c r="WWL1006" s="45"/>
      <c r="WWM1006" s="45"/>
      <c r="WWN1006" s="45"/>
      <c r="WWO1006" s="45"/>
      <c r="WWP1006" s="45"/>
      <c r="WWQ1006" s="45"/>
      <c r="WWR1006" s="45"/>
      <c r="WWS1006" s="45"/>
      <c r="WWT1006" s="45"/>
      <c r="WWU1006" s="45"/>
      <c r="WWV1006" s="45"/>
      <c r="WWW1006" s="45"/>
      <c r="WWX1006" s="45"/>
      <c r="WWY1006" s="45"/>
      <c r="WWZ1006" s="45"/>
      <c r="WXA1006" s="45"/>
      <c r="WXB1006" s="45"/>
      <c r="WXC1006" s="45"/>
      <c r="WXD1006" s="45"/>
      <c r="WXE1006" s="45"/>
      <c r="WXF1006" s="45"/>
      <c r="WXG1006" s="45"/>
      <c r="WXH1006" s="45"/>
      <c r="WXI1006" s="45"/>
      <c r="WXJ1006" s="45"/>
      <c r="WXK1006" s="45"/>
      <c r="WXL1006" s="45"/>
      <c r="WXM1006" s="45"/>
      <c r="WXN1006" s="45"/>
      <c r="WXO1006" s="45"/>
      <c r="WXP1006" s="45"/>
      <c r="WXQ1006" s="45"/>
      <c r="WXR1006" s="45"/>
      <c r="WXS1006" s="45"/>
      <c r="WXT1006" s="45"/>
      <c r="WXU1006" s="45"/>
      <c r="WXV1006" s="45"/>
      <c r="WXW1006" s="45"/>
      <c r="WXX1006" s="45"/>
      <c r="WXY1006" s="45"/>
    </row>
    <row r="1007" spans="1:16197" ht="35.25" x14ac:dyDescent="0.5">
      <c r="A1007">
        <v>1</v>
      </c>
      <c r="B1007" s="30">
        <v>1</v>
      </c>
      <c r="C1007" s="248" t="s">
        <v>16226</v>
      </c>
      <c r="D1007" s="249"/>
      <c r="E1007" s="241">
        <v>1981</v>
      </c>
      <c r="F1007" s="224" t="s">
        <v>17152</v>
      </c>
      <c r="G1007" s="241">
        <v>3</v>
      </c>
      <c r="H1007" s="241">
        <v>2</v>
      </c>
      <c r="I1007" s="242">
        <v>3234.9</v>
      </c>
      <c r="J1007" s="242">
        <v>1996</v>
      </c>
      <c r="K1007" s="230">
        <v>63</v>
      </c>
      <c r="L1007" s="241" t="s">
        <v>17021</v>
      </c>
      <c r="M1007" s="241" t="s">
        <v>17056</v>
      </c>
      <c r="N1007" s="241" t="s">
        <v>17025</v>
      </c>
      <c r="O1007" s="242">
        <v>6148791.3200000003</v>
      </c>
      <c r="P1007" s="245"/>
      <c r="Q1007" s="242">
        <v>5314895.870000001</v>
      </c>
      <c r="R1007" s="242">
        <v>344435.5</v>
      </c>
      <c r="S1007" s="242">
        <v>489459.94999999995</v>
      </c>
      <c r="T1007" s="225">
        <f t="shared" si="463"/>
        <v>1900.7670468948036</v>
      </c>
      <c r="U1007" s="225">
        <v>3562.5005439426254</v>
      </c>
    </row>
    <row r="1008" spans="1:16197" s="44" customFormat="1" ht="35.25" x14ac:dyDescent="0.5">
      <c r="B1008" s="233" t="s">
        <v>71</v>
      </c>
      <c r="C1008" s="251"/>
      <c r="D1008" s="223" t="s">
        <v>17004</v>
      </c>
      <c r="E1008" s="224" t="s">
        <v>17004</v>
      </c>
      <c r="F1008" s="224" t="s">
        <v>17004</v>
      </c>
      <c r="G1008" s="224" t="s">
        <v>17004</v>
      </c>
      <c r="H1008" s="224" t="s">
        <v>17004</v>
      </c>
      <c r="I1008" s="229">
        <f>SUM(I1009:I1019)</f>
        <v>14362.6</v>
      </c>
      <c r="J1008" s="229">
        <f t="shared" ref="J1008:K1008" si="467">SUM(J1009:J1019)</f>
        <v>11385.640000000001</v>
      </c>
      <c r="K1008" s="230">
        <f t="shared" si="467"/>
        <v>693</v>
      </c>
      <c r="L1008" s="224" t="s">
        <v>17004</v>
      </c>
      <c r="M1008" s="224" t="s">
        <v>17004</v>
      </c>
      <c r="N1008" s="227" t="s">
        <v>17004</v>
      </c>
      <c r="O1008" s="231">
        <v>76331634.210000008</v>
      </c>
      <c r="P1008" s="231">
        <f t="shared" ref="P1008:S1008" si="468">SUM(P1009:P1019)</f>
        <v>0</v>
      </c>
      <c r="Q1008" s="229">
        <f t="shared" si="468"/>
        <v>62851954.849999994</v>
      </c>
      <c r="R1008" s="229">
        <f t="shared" si="468"/>
        <v>3575904.8999999994</v>
      </c>
      <c r="S1008" s="229">
        <f t="shared" si="468"/>
        <v>9903774.4600000009</v>
      </c>
      <c r="T1008" s="225">
        <f t="shared" si="463"/>
        <v>5314.6111574506012</v>
      </c>
      <c r="U1008" s="232">
        <f>MAX(U1009:U1019)</f>
        <v>9044.1716960419253</v>
      </c>
      <c r="V1008"/>
      <c r="W1008" s="45"/>
      <c r="X1008" s="45"/>
      <c r="Y1008"/>
      <c r="Z1008" s="45"/>
      <c r="AA1008" s="45"/>
      <c r="AB1008" s="45"/>
      <c r="AC1008" s="45"/>
      <c r="AD1008" s="45"/>
      <c r="AE1008" s="45"/>
      <c r="AF1008" s="45"/>
      <c r="AG1008" s="45"/>
      <c r="AH1008" s="45"/>
      <c r="AI1008" s="45"/>
      <c r="AJ1008" s="45"/>
      <c r="AK1008" s="45"/>
      <c r="AL1008" s="45"/>
      <c r="AM1008" s="45"/>
      <c r="AN1008" s="45"/>
      <c r="AO1008" s="45"/>
      <c r="AP1008" s="45"/>
      <c r="AQ1008" s="45"/>
      <c r="AR1008" s="45"/>
      <c r="AS1008" s="45"/>
      <c r="AT1008" s="45"/>
      <c r="AU1008" s="45"/>
      <c r="AV1008" s="45"/>
      <c r="AW1008" s="45"/>
      <c r="AX1008" s="45"/>
      <c r="AY1008" s="45"/>
      <c r="AZ1008" s="45"/>
      <c r="BA1008" s="45"/>
      <c r="BB1008" s="45"/>
      <c r="BC1008" s="45"/>
      <c r="BD1008" s="45"/>
      <c r="BE1008" s="45"/>
      <c r="BF1008" s="45"/>
      <c r="BG1008" s="45"/>
      <c r="BH1008" s="45"/>
      <c r="BI1008" s="45"/>
      <c r="BJ1008" s="45"/>
      <c r="BK1008" s="45"/>
      <c r="BL1008" s="45"/>
      <c r="BM1008" s="45"/>
      <c r="BN1008" s="45"/>
      <c r="BO1008" s="45"/>
      <c r="BP1008" s="45"/>
      <c r="BQ1008" s="45"/>
      <c r="BR1008" s="45"/>
      <c r="BS1008" s="45"/>
      <c r="BT1008" s="45"/>
      <c r="BU1008" s="45"/>
      <c r="BV1008" s="45"/>
      <c r="BW1008" s="45"/>
      <c r="BX1008" s="45"/>
      <c r="BY1008" s="45"/>
      <c r="BZ1008" s="45"/>
      <c r="CA1008" s="45"/>
      <c r="CB1008" s="45"/>
      <c r="CC1008" s="45"/>
      <c r="CD1008" s="45"/>
      <c r="CE1008" s="45"/>
      <c r="CF1008" s="45"/>
      <c r="CG1008" s="45"/>
      <c r="CH1008" s="45"/>
      <c r="CI1008" s="45"/>
      <c r="CJ1008" s="45"/>
      <c r="CK1008" s="45"/>
      <c r="CL1008" s="45"/>
      <c r="CM1008" s="45"/>
      <c r="CN1008" s="45"/>
      <c r="CO1008" s="45"/>
      <c r="CP1008" s="45"/>
      <c r="CQ1008" s="45"/>
      <c r="CR1008" s="45"/>
      <c r="CS1008" s="45"/>
      <c r="CT1008" s="45"/>
      <c r="CU1008" s="45"/>
      <c r="CV1008" s="45"/>
      <c r="CW1008" s="45"/>
      <c r="CX1008" s="45"/>
      <c r="CY1008" s="45"/>
      <c r="CZ1008" s="45"/>
      <c r="DA1008" s="45"/>
      <c r="DB1008" s="45"/>
      <c r="DC1008" s="45"/>
      <c r="DD1008" s="45"/>
      <c r="DE1008" s="45"/>
      <c r="DF1008" s="45"/>
      <c r="DG1008" s="45"/>
      <c r="DH1008" s="45"/>
      <c r="DI1008" s="45"/>
      <c r="DJ1008" s="45"/>
      <c r="DK1008" s="45"/>
      <c r="DL1008" s="45"/>
      <c r="DM1008" s="45"/>
      <c r="DN1008" s="45"/>
      <c r="DO1008" s="45"/>
      <c r="DP1008" s="45"/>
      <c r="DQ1008" s="45"/>
      <c r="DR1008" s="45"/>
      <c r="DS1008" s="45"/>
      <c r="DT1008" s="45"/>
      <c r="DU1008" s="45"/>
      <c r="DV1008" s="45"/>
      <c r="DW1008" s="45"/>
      <c r="DX1008" s="45"/>
      <c r="DY1008" s="45"/>
      <c r="DZ1008" s="45"/>
      <c r="EA1008" s="45"/>
      <c r="EB1008" s="45"/>
      <c r="EC1008" s="45"/>
      <c r="ED1008" s="45"/>
      <c r="EE1008" s="45"/>
      <c r="EF1008" s="45"/>
      <c r="EG1008" s="45"/>
      <c r="EH1008" s="45"/>
      <c r="EI1008" s="45"/>
      <c r="EJ1008" s="45"/>
      <c r="EK1008" s="45"/>
      <c r="EL1008" s="45"/>
      <c r="EM1008" s="45"/>
      <c r="EN1008" s="45"/>
      <c r="EO1008" s="45"/>
      <c r="EP1008" s="45"/>
      <c r="EQ1008" s="45"/>
      <c r="ER1008" s="45"/>
      <c r="ES1008" s="45"/>
      <c r="ET1008" s="45"/>
      <c r="EU1008" s="45"/>
      <c r="EV1008" s="45"/>
      <c r="EW1008" s="45"/>
      <c r="EX1008" s="45"/>
      <c r="EY1008" s="45"/>
      <c r="EZ1008" s="45"/>
      <c r="FA1008" s="45"/>
      <c r="FB1008" s="45"/>
      <c r="FC1008" s="45"/>
      <c r="FD1008" s="45"/>
      <c r="FE1008" s="45"/>
      <c r="FF1008" s="45"/>
      <c r="FG1008" s="45"/>
      <c r="FH1008" s="45"/>
      <c r="FI1008" s="45"/>
      <c r="FJ1008" s="45"/>
      <c r="FK1008" s="45"/>
      <c r="FL1008" s="45"/>
      <c r="FM1008" s="45"/>
      <c r="FN1008" s="45"/>
      <c r="FO1008" s="45"/>
      <c r="FP1008" s="45"/>
      <c r="FQ1008" s="45"/>
      <c r="FR1008" s="45"/>
      <c r="FS1008" s="45"/>
      <c r="FT1008" s="45"/>
      <c r="FU1008" s="45"/>
      <c r="FV1008" s="45"/>
      <c r="FW1008" s="45"/>
      <c r="FX1008" s="45"/>
      <c r="FY1008" s="45"/>
      <c r="FZ1008" s="45"/>
      <c r="GA1008" s="45"/>
      <c r="GB1008" s="45"/>
      <c r="GC1008" s="45"/>
      <c r="GD1008" s="45"/>
      <c r="GE1008" s="45"/>
      <c r="GF1008" s="45"/>
      <c r="GG1008" s="45"/>
      <c r="GH1008" s="45"/>
      <c r="GI1008" s="45"/>
      <c r="GJ1008" s="45"/>
      <c r="GK1008" s="45"/>
      <c r="GL1008" s="45"/>
      <c r="GM1008" s="45"/>
      <c r="GN1008" s="45"/>
      <c r="GO1008" s="45"/>
      <c r="GP1008" s="45"/>
      <c r="GQ1008" s="45"/>
      <c r="GR1008" s="45"/>
      <c r="GS1008" s="45"/>
      <c r="GT1008" s="45"/>
      <c r="GU1008" s="45"/>
      <c r="GV1008" s="45"/>
      <c r="GW1008" s="45"/>
      <c r="GX1008" s="45"/>
      <c r="GY1008" s="45"/>
      <c r="GZ1008" s="45"/>
      <c r="HA1008" s="45"/>
      <c r="HB1008" s="45"/>
      <c r="HC1008" s="45"/>
      <c r="HD1008" s="45"/>
      <c r="HE1008" s="45"/>
      <c r="HF1008" s="45"/>
      <c r="HG1008" s="45"/>
      <c r="HH1008" s="45"/>
      <c r="HI1008" s="45"/>
      <c r="HJ1008" s="45"/>
      <c r="HK1008" s="45"/>
      <c r="HL1008" s="45"/>
      <c r="HM1008" s="45"/>
      <c r="HN1008" s="45"/>
      <c r="HO1008" s="45"/>
      <c r="HP1008" s="45"/>
      <c r="HQ1008" s="45"/>
      <c r="HR1008" s="45"/>
      <c r="HS1008" s="45"/>
      <c r="HT1008" s="45"/>
      <c r="HU1008" s="45"/>
      <c r="HV1008" s="45"/>
      <c r="HW1008" s="45"/>
      <c r="HX1008" s="45"/>
      <c r="HY1008" s="45"/>
      <c r="HZ1008" s="45"/>
      <c r="IA1008" s="45"/>
      <c r="IB1008" s="45"/>
      <c r="IC1008" s="45"/>
      <c r="ID1008" s="45"/>
      <c r="IE1008" s="45"/>
      <c r="IF1008" s="45"/>
      <c r="IG1008" s="45"/>
      <c r="IH1008" s="45"/>
      <c r="II1008" s="45"/>
      <c r="IJ1008" s="45"/>
      <c r="IK1008" s="45"/>
      <c r="IL1008" s="45"/>
      <c r="IM1008" s="45"/>
      <c r="IN1008" s="45"/>
      <c r="IO1008" s="45"/>
      <c r="IP1008" s="45"/>
      <c r="IQ1008" s="45"/>
      <c r="IR1008" s="45"/>
      <c r="IS1008" s="45"/>
      <c r="IT1008" s="45"/>
      <c r="IU1008" s="45"/>
      <c r="IV1008" s="45"/>
      <c r="IW1008" s="45"/>
      <c r="IX1008" s="45"/>
      <c r="IY1008" s="45"/>
      <c r="IZ1008" s="45"/>
      <c r="JA1008" s="45"/>
      <c r="JB1008" s="45"/>
      <c r="JC1008" s="45"/>
      <c r="JD1008" s="45"/>
      <c r="JE1008" s="45"/>
      <c r="JF1008" s="45"/>
      <c r="JG1008" s="45"/>
      <c r="JH1008" s="45"/>
      <c r="JI1008" s="45"/>
      <c r="JJ1008" s="45"/>
      <c r="JK1008" s="45"/>
      <c r="JL1008" s="45"/>
      <c r="JM1008" s="45"/>
      <c r="JN1008" s="45"/>
      <c r="JO1008" s="45"/>
      <c r="JP1008" s="45"/>
      <c r="JQ1008" s="45"/>
      <c r="JR1008" s="45"/>
      <c r="JS1008" s="45"/>
      <c r="JT1008" s="45"/>
      <c r="JU1008" s="45"/>
      <c r="JV1008" s="45"/>
      <c r="JW1008" s="45"/>
      <c r="JX1008" s="45"/>
      <c r="JY1008" s="45"/>
      <c r="JZ1008" s="45"/>
      <c r="KA1008" s="45"/>
      <c r="KB1008" s="45"/>
      <c r="KC1008" s="45"/>
      <c r="KD1008" s="45"/>
      <c r="KE1008" s="45"/>
      <c r="KF1008" s="45"/>
      <c r="KG1008" s="45"/>
      <c r="KH1008" s="45"/>
      <c r="KI1008" s="45"/>
      <c r="KJ1008" s="45"/>
      <c r="KK1008" s="45"/>
      <c r="KL1008" s="45"/>
      <c r="KM1008" s="45"/>
      <c r="KN1008" s="45"/>
      <c r="KO1008" s="45"/>
      <c r="KP1008" s="45"/>
      <c r="KQ1008" s="45"/>
      <c r="KR1008" s="45"/>
      <c r="KS1008" s="45"/>
      <c r="KT1008" s="45"/>
      <c r="KU1008" s="45"/>
      <c r="KV1008" s="45"/>
      <c r="KW1008" s="45"/>
      <c r="KX1008" s="45"/>
      <c r="KY1008" s="45"/>
      <c r="KZ1008" s="45"/>
      <c r="LA1008" s="45"/>
      <c r="LB1008" s="45"/>
      <c r="LC1008" s="45"/>
      <c r="LD1008" s="45"/>
      <c r="LE1008" s="45"/>
      <c r="LF1008" s="45"/>
      <c r="LG1008" s="45"/>
      <c r="LH1008" s="45"/>
      <c r="LI1008" s="45"/>
      <c r="LJ1008" s="45"/>
      <c r="LK1008" s="45"/>
      <c r="LL1008" s="45"/>
      <c r="LM1008" s="45"/>
      <c r="LN1008" s="45"/>
      <c r="LO1008" s="45"/>
      <c r="LP1008" s="45"/>
      <c r="LQ1008" s="45"/>
      <c r="LR1008" s="45"/>
      <c r="LS1008" s="45"/>
      <c r="LT1008" s="45"/>
      <c r="LU1008" s="45"/>
      <c r="LV1008" s="45"/>
      <c r="LW1008" s="45"/>
      <c r="LX1008" s="45"/>
      <c r="LY1008" s="45"/>
      <c r="LZ1008" s="45"/>
      <c r="MA1008" s="45"/>
      <c r="MB1008" s="45"/>
      <c r="MC1008" s="45"/>
      <c r="MD1008" s="45"/>
      <c r="ME1008" s="45"/>
      <c r="MF1008" s="45"/>
      <c r="MG1008" s="45"/>
      <c r="MH1008" s="45"/>
      <c r="MI1008" s="45"/>
      <c r="MJ1008" s="45"/>
      <c r="MK1008" s="45"/>
      <c r="ML1008" s="45"/>
      <c r="MM1008" s="45"/>
      <c r="MN1008" s="45"/>
      <c r="MO1008" s="45"/>
      <c r="MP1008" s="45"/>
      <c r="MQ1008" s="45"/>
      <c r="MR1008" s="45"/>
      <c r="MS1008" s="45"/>
      <c r="MT1008" s="45"/>
      <c r="MU1008" s="45"/>
      <c r="MV1008" s="45"/>
      <c r="MW1008" s="45"/>
      <c r="MX1008" s="45"/>
      <c r="MY1008" s="45"/>
      <c r="MZ1008" s="45"/>
      <c r="NA1008" s="45"/>
      <c r="NB1008" s="45"/>
      <c r="NC1008" s="45"/>
      <c r="ND1008" s="45"/>
      <c r="NE1008" s="45"/>
      <c r="NF1008" s="45"/>
      <c r="NG1008" s="45"/>
      <c r="NH1008" s="45"/>
      <c r="NI1008" s="45"/>
      <c r="NJ1008" s="45"/>
      <c r="NK1008" s="45"/>
      <c r="NL1008" s="45"/>
      <c r="NM1008" s="45"/>
      <c r="NN1008" s="45"/>
      <c r="NO1008" s="45"/>
      <c r="NP1008" s="45"/>
      <c r="NQ1008" s="45"/>
      <c r="NR1008" s="45"/>
      <c r="NS1008" s="45"/>
      <c r="NT1008" s="45"/>
      <c r="NU1008" s="45"/>
      <c r="NV1008" s="45"/>
      <c r="NW1008" s="45"/>
      <c r="NX1008" s="45"/>
      <c r="NY1008" s="45"/>
      <c r="NZ1008" s="45"/>
      <c r="OA1008" s="45"/>
      <c r="OB1008" s="45"/>
      <c r="OC1008" s="45"/>
      <c r="OD1008" s="45"/>
      <c r="OE1008" s="45"/>
      <c r="OF1008" s="45"/>
      <c r="OG1008" s="45"/>
      <c r="OH1008" s="45"/>
      <c r="OI1008" s="45"/>
      <c r="OJ1008" s="45"/>
      <c r="OK1008" s="45"/>
      <c r="OL1008" s="45"/>
      <c r="OM1008" s="45"/>
      <c r="ON1008" s="45"/>
      <c r="OO1008" s="45"/>
      <c r="OP1008" s="45"/>
      <c r="OQ1008" s="45"/>
      <c r="OR1008" s="45"/>
      <c r="OS1008" s="45"/>
      <c r="OT1008" s="45"/>
      <c r="OU1008" s="45"/>
      <c r="OV1008" s="45"/>
      <c r="OW1008" s="45"/>
      <c r="OX1008" s="45"/>
      <c r="OY1008" s="45"/>
      <c r="OZ1008" s="45"/>
      <c r="PA1008" s="45"/>
      <c r="PB1008" s="45"/>
      <c r="PC1008" s="45"/>
      <c r="PD1008" s="45"/>
      <c r="PE1008" s="45"/>
      <c r="PF1008" s="45"/>
      <c r="PG1008" s="45"/>
      <c r="PH1008" s="45"/>
      <c r="PI1008" s="45"/>
      <c r="PJ1008" s="45"/>
      <c r="PK1008" s="45"/>
      <c r="PL1008" s="45"/>
      <c r="PM1008" s="45"/>
      <c r="PN1008" s="45"/>
      <c r="PO1008" s="45"/>
      <c r="PP1008" s="45"/>
      <c r="PQ1008" s="45"/>
      <c r="PR1008" s="45"/>
      <c r="PS1008" s="45"/>
      <c r="PT1008" s="45"/>
      <c r="PU1008" s="45"/>
      <c r="PV1008" s="45"/>
      <c r="PW1008" s="45"/>
      <c r="PX1008" s="45"/>
      <c r="PY1008" s="45"/>
      <c r="PZ1008" s="45"/>
      <c r="QA1008" s="45"/>
      <c r="QB1008" s="45"/>
      <c r="QC1008" s="45"/>
      <c r="QD1008" s="45"/>
      <c r="QE1008" s="45"/>
      <c r="QF1008" s="45"/>
      <c r="QG1008" s="45"/>
      <c r="QH1008" s="45"/>
      <c r="QI1008" s="45"/>
      <c r="QJ1008" s="45"/>
      <c r="QK1008" s="45"/>
      <c r="QL1008" s="45"/>
      <c r="QM1008" s="45"/>
      <c r="QN1008" s="45"/>
      <c r="QO1008" s="45"/>
      <c r="QP1008" s="45"/>
      <c r="QQ1008" s="45"/>
      <c r="QR1008" s="45"/>
      <c r="QS1008" s="45"/>
      <c r="QT1008" s="45"/>
      <c r="QU1008" s="45"/>
      <c r="QV1008" s="45"/>
      <c r="QW1008" s="45"/>
      <c r="QX1008" s="45"/>
      <c r="QY1008" s="45"/>
      <c r="QZ1008" s="45"/>
      <c r="RA1008" s="45"/>
      <c r="RB1008" s="45"/>
      <c r="RC1008" s="45"/>
      <c r="RD1008" s="45"/>
      <c r="RE1008" s="45"/>
      <c r="RF1008" s="45"/>
      <c r="RG1008" s="45"/>
      <c r="RH1008" s="45"/>
      <c r="RI1008" s="45"/>
      <c r="RJ1008" s="45"/>
      <c r="RK1008" s="45"/>
      <c r="RL1008" s="45"/>
      <c r="RM1008" s="45"/>
      <c r="RN1008" s="45"/>
      <c r="RO1008" s="45"/>
      <c r="RP1008" s="45"/>
      <c r="RQ1008" s="45"/>
      <c r="RR1008" s="45"/>
      <c r="RS1008" s="45"/>
      <c r="RT1008" s="45"/>
      <c r="RU1008" s="45"/>
      <c r="RV1008" s="45"/>
      <c r="RW1008" s="45"/>
      <c r="RX1008" s="45"/>
      <c r="RY1008" s="45"/>
      <c r="RZ1008" s="45"/>
      <c r="SA1008" s="45"/>
      <c r="SB1008" s="45"/>
      <c r="SC1008" s="45"/>
      <c r="SD1008" s="45"/>
      <c r="SE1008" s="45"/>
      <c r="SF1008" s="45"/>
      <c r="SG1008" s="45"/>
      <c r="SH1008" s="45"/>
      <c r="SI1008" s="45"/>
      <c r="SJ1008" s="45"/>
      <c r="SK1008" s="45"/>
      <c r="SL1008" s="45"/>
      <c r="SM1008" s="45"/>
      <c r="SN1008" s="45"/>
      <c r="SO1008" s="45"/>
      <c r="SP1008" s="45"/>
      <c r="SQ1008" s="45"/>
      <c r="SR1008" s="45"/>
      <c r="SS1008" s="45"/>
      <c r="ST1008" s="45"/>
      <c r="SU1008" s="45"/>
      <c r="SV1008" s="45"/>
      <c r="SW1008" s="45"/>
      <c r="SX1008" s="45"/>
      <c r="SY1008" s="45"/>
      <c r="SZ1008" s="45"/>
      <c r="TA1008" s="45"/>
      <c r="TB1008" s="45"/>
      <c r="TC1008" s="45"/>
      <c r="TD1008" s="45"/>
      <c r="TE1008" s="45"/>
      <c r="TF1008" s="45"/>
      <c r="TG1008" s="45"/>
      <c r="TH1008" s="45"/>
      <c r="TI1008" s="45"/>
      <c r="TJ1008" s="45"/>
      <c r="TK1008" s="45"/>
      <c r="TL1008" s="45"/>
      <c r="TM1008" s="45"/>
      <c r="TN1008" s="45"/>
      <c r="TO1008" s="45"/>
      <c r="TP1008" s="45"/>
      <c r="TQ1008" s="45"/>
      <c r="TR1008" s="45"/>
      <c r="TS1008" s="45"/>
      <c r="TT1008" s="45"/>
      <c r="TU1008" s="45"/>
      <c r="TV1008" s="45"/>
      <c r="TW1008" s="45"/>
      <c r="TX1008" s="45"/>
      <c r="TY1008" s="45"/>
      <c r="TZ1008" s="45"/>
      <c r="UA1008" s="45"/>
      <c r="UB1008" s="45"/>
      <c r="UC1008" s="45"/>
      <c r="UD1008" s="45"/>
      <c r="UE1008" s="45"/>
      <c r="UF1008" s="45"/>
      <c r="UG1008" s="45"/>
      <c r="UH1008" s="45"/>
      <c r="UI1008" s="45"/>
      <c r="UJ1008" s="45"/>
      <c r="UK1008" s="45"/>
      <c r="UL1008" s="45"/>
      <c r="UM1008" s="45"/>
      <c r="UN1008" s="45"/>
      <c r="UO1008" s="45"/>
      <c r="UP1008" s="45"/>
      <c r="UQ1008" s="45"/>
      <c r="UR1008" s="45"/>
      <c r="US1008" s="45"/>
      <c r="UT1008" s="45"/>
      <c r="UU1008" s="45"/>
      <c r="UV1008" s="45"/>
      <c r="UW1008" s="45"/>
      <c r="UX1008" s="45"/>
      <c r="UY1008" s="45"/>
      <c r="UZ1008" s="45"/>
      <c r="VA1008" s="45"/>
      <c r="VB1008" s="45"/>
      <c r="VC1008" s="45"/>
      <c r="VD1008" s="45"/>
      <c r="VE1008" s="45"/>
      <c r="VF1008" s="45"/>
      <c r="VG1008" s="45"/>
      <c r="VH1008" s="45"/>
      <c r="VI1008" s="45"/>
      <c r="VJ1008" s="45"/>
      <c r="VK1008" s="45"/>
      <c r="VL1008" s="45"/>
      <c r="VM1008" s="45"/>
      <c r="VN1008" s="45"/>
      <c r="VO1008" s="45"/>
      <c r="VP1008" s="45"/>
      <c r="VQ1008" s="45"/>
      <c r="VR1008" s="45"/>
      <c r="VS1008" s="45"/>
      <c r="VT1008" s="45"/>
      <c r="VU1008" s="45"/>
      <c r="VV1008" s="45"/>
      <c r="VW1008" s="45"/>
      <c r="VX1008" s="45"/>
      <c r="VY1008" s="45"/>
      <c r="VZ1008" s="45"/>
      <c r="WA1008" s="45"/>
      <c r="WB1008" s="45"/>
      <c r="WC1008" s="45"/>
      <c r="WD1008" s="45"/>
      <c r="WE1008" s="45"/>
      <c r="WF1008" s="45"/>
      <c r="WG1008" s="45"/>
      <c r="WH1008" s="45"/>
      <c r="WI1008" s="45"/>
      <c r="WJ1008" s="45"/>
      <c r="WK1008" s="45"/>
      <c r="WL1008" s="45"/>
      <c r="WM1008" s="45"/>
      <c r="WN1008" s="45"/>
      <c r="WO1008" s="45"/>
      <c r="WP1008" s="45"/>
      <c r="WQ1008" s="45"/>
      <c r="WR1008" s="45"/>
      <c r="WS1008" s="45"/>
      <c r="WT1008" s="45"/>
      <c r="WU1008" s="45"/>
      <c r="WV1008" s="45"/>
      <c r="WW1008" s="45"/>
      <c r="WX1008" s="45"/>
      <c r="WY1008" s="45"/>
      <c r="WZ1008" s="45"/>
      <c r="XA1008" s="45"/>
      <c r="XB1008" s="45"/>
      <c r="XC1008" s="45"/>
      <c r="XD1008" s="45"/>
      <c r="XE1008" s="45"/>
      <c r="XF1008" s="45"/>
      <c r="XG1008" s="45"/>
      <c r="XH1008" s="45"/>
      <c r="XI1008" s="45"/>
      <c r="XJ1008" s="45"/>
      <c r="XK1008" s="45"/>
      <c r="XL1008" s="45"/>
      <c r="XM1008" s="45"/>
      <c r="XN1008" s="45"/>
      <c r="XO1008" s="45"/>
      <c r="XP1008" s="45"/>
      <c r="XQ1008" s="45"/>
      <c r="XR1008" s="45"/>
      <c r="XS1008" s="45"/>
      <c r="XT1008" s="45"/>
      <c r="XU1008" s="45"/>
      <c r="XV1008" s="45"/>
      <c r="XW1008" s="45"/>
      <c r="XX1008" s="45"/>
      <c r="XY1008" s="45"/>
      <c r="XZ1008" s="45"/>
      <c r="YA1008" s="45"/>
      <c r="YB1008" s="45"/>
      <c r="YC1008" s="45"/>
      <c r="YD1008" s="45"/>
      <c r="YE1008" s="45"/>
      <c r="YF1008" s="45"/>
      <c r="YG1008" s="45"/>
      <c r="YH1008" s="45"/>
      <c r="YI1008" s="45"/>
      <c r="YJ1008" s="45"/>
      <c r="YK1008" s="45"/>
      <c r="YL1008" s="45"/>
      <c r="YM1008" s="45"/>
      <c r="YN1008" s="45"/>
      <c r="YO1008" s="45"/>
      <c r="YP1008" s="45"/>
      <c r="YQ1008" s="45"/>
      <c r="YR1008" s="45"/>
      <c r="YS1008" s="45"/>
      <c r="YT1008" s="45"/>
      <c r="YU1008" s="45"/>
      <c r="YV1008" s="45"/>
      <c r="YW1008" s="45"/>
      <c r="YX1008" s="45"/>
      <c r="YY1008" s="45"/>
      <c r="YZ1008" s="45"/>
      <c r="ZA1008" s="45"/>
      <c r="ZB1008" s="45"/>
      <c r="ZC1008" s="45"/>
      <c r="ZD1008" s="45"/>
      <c r="ZE1008" s="45"/>
      <c r="ZF1008" s="45"/>
      <c r="ZG1008" s="45"/>
      <c r="ZH1008" s="45"/>
      <c r="ZI1008" s="45"/>
      <c r="ZJ1008" s="45"/>
      <c r="ZK1008" s="45"/>
      <c r="ZL1008" s="45"/>
      <c r="ZM1008" s="45"/>
      <c r="ZN1008" s="45"/>
      <c r="ZO1008" s="45"/>
      <c r="ZP1008" s="45"/>
      <c r="ZQ1008" s="45"/>
      <c r="ZR1008" s="45"/>
      <c r="ZS1008" s="45"/>
      <c r="ZT1008" s="45"/>
      <c r="ZU1008" s="45"/>
      <c r="ZV1008" s="45"/>
      <c r="ZW1008" s="45"/>
      <c r="ZX1008" s="45"/>
      <c r="ZY1008" s="45"/>
      <c r="ZZ1008" s="45"/>
      <c r="AAA1008" s="45"/>
      <c r="AAB1008" s="45"/>
      <c r="AAC1008" s="45"/>
      <c r="AAD1008" s="45"/>
      <c r="AAE1008" s="45"/>
      <c r="AAF1008" s="45"/>
      <c r="AAG1008" s="45"/>
      <c r="AAH1008" s="45"/>
      <c r="AAI1008" s="45"/>
      <c r="AAJ1008" s="45"/>
      <c r="AAK1008" s="45"/>
      <c r="AAL1008" s="45"/>
      <c r="AAM1008" s="45"/>
      <c r="AAN1008" s="45"/>
      <c r="AAO1008" s="45"/>
      <c r="AAP1008" s="45"/>
      <c r="AAQ1008" s="45"/>
      <c r="AAR1008" s="45"/>
      <c r="AAS1008" s="45"/>
      <c r="AAT1008" s="45"/>
      <c r="AAU1008" s="45"/>
      <c r="AAV1008" s="45"/>
      <c r="AAW1008" s="45"/>
      <c r="AAX1008" s="45"/>
      <c r="AAY1008" s="45"/>
      <c r="AAZ1008" s="45"/>
      <c r="ABA1008" s="45"/>
      <c r="ABB1008" s="45"/>
      <c r="ABC1008" s="45"/>
      <c r="ABD1008" s="45"/>
      <c r="ABE1008" s="45"/>
      <c r="ABF1008" s="45"/>
      <c r="ABG1008" s="45"/>
      <c r="ABH1008" s="45"/>
      <c r="ABI1008" s="45"/>
      <c r="ABJ1008" s="45"/>
      <c r="ABK1008" s="45"/>
      <c r="ABL1008" s="45"/>
      <c r="ABM1008" s="45"/>
      <c r="ABN1008" s="45"/>
      <c r="ABO1008" s="45"/>
      <c r="ABP1008" s="45"/>
      <c r="ABQ1008" s="45"/>
      <c r="ABR1008" s="45"/>
      <c r="ABS1008" s="45"/>
      <c r="ABT1008" s="45"/>
      <c r="ABU1008" s="45"/>
      <c r="ABV1008" s="45"/>
      <c r="ABW1008" s="45"/>
      <c r="ABX1008" s="45"/>
      <c r="ABY1008" s="45"/>
      <c r="ABZ1008" s="45"/>
      <c r="ACA1008" s="45"/>
      <c r="ACB1008" s="45"/>
      <c r="ACC1008" s="45"/>
      <c r="ACD1008" s="45"/>
      <c r="ACE1008" s="45"/>
      <c r="ACF1008" s="45"/>
      <c r="ACG1008" s="45"/>
      <c r="ACH1008" s="45"/>
      <c r="ACI1008" s="45"/>
      <c r="ACJ1008" s="45"/>
      <c r="ACK1008" s="45"/>
      <c r="ACL1008" s="45"/>
      <c r="ACM1008" s="45"/>
      <c r="ACN1008" s="45"/>
      <c r="ACO1008" s="45"/>
      <c r="ACP1008" s="45"/>
      <c r="ACQ1008" s="45"/>
      <c r="ACR1008" s="45"/>
      <c r="ACS1008" s="45"/>
      <c r="ACT1008" s="45"/>
      <c r="ACU1008" s="45"/>
      <c r="ACV1008" s="45"/>
      <c r="ACW1008" s="45"/>
      <c r="ACX1008" s="45"/>
      <c r="ACY1008" s="45"/>
      <c r="ACZ1008" s="45"/>
      <c r="ADA1008" s="45"/>
      <c r="ADB1008" s="45"/>
      <c r="ADC1008" s="45"/>
      <c r="ADD1008" s="45"/>
      <c r="ADE1008" s="45"/>
      <c r="ADF1008" s="45"/>
      <c r="ADG1008" s="45"/>
      <c r="ADH1008" s="45"/>
      <c r="ADI1008" s="45"/>
      <c r="ADJ1008" s="45"/>
      <c r="ADK1008" s="45"/>
      <c r="ADL1008" s="45"/>
      <c r="ADM1008" s="45"/>
      <c r="ADN1008" s="45"/>
      <c r="ADO1008" s="45"/>
      <c r="ADP1008" s="45"/>
      <c r="ADQ1008" s="45"/>
      <c r="ADR1008" s="45"/>
      <c r="ADS1008" s="45"/>
      <c r="ADT1008" s="45"/>
      <c r="ADU1008" s="45"/>
      <c r="ADV1008" s="45"/>
      <c r="ADW1008" s="45"/>
      <c r="ADX1008" s="45"/>
      <c r="ADY1008" s="45"/>
      <c r="ADZ1008" s="45"/>
      <c r="AEA1008" s="45"/>
      <c r="AEB1008" s="45"/>
      <c r="AEC1008" s="45"/>
      <c r="AED1008" s="45"/>
      <c r="AEE1008" s="45"/>
      <c r="AEF1008" s="45"/>
      <c r="AEG1008" s="45"/>
      <c r="AEH1008" s="45"/>
      <c r="AEI1008" s="45"/>
      <c r="AEJ1008" s="45"/>
      <c r="AEK1008" s="45"/>
      <c r="AEL1008" s="45"/>
      <c r="AEM1008" s="45"/>
      <c r="AEN1008" s="45"/>
      <c r="AEO1008" s="45"/>
      <c r="AEP1008" s="45"/>
      <c r="AEQ1008" s="45"/>
      <c r="AER1008" s="45"/>
      <c r="AES1008" s="45"/>
      <c r="AET1008" s="45"/>
      <c r="AEU1008" s="45"/>
      <c r="AEV1008" s="45"/>
      <c r="AEW1008" s="45"/>
      <c r="AEX1008" s="45"/>
      <c r="AEY1008" s="45"/>
      <c r="AEZ1008" s="45"/>
      <c r="AFA1008" s="45"/>
      <c r="AFB1008" s="45"/>
      <c r="AFC1008" s="45"/>
      <c r="AFD1008" s="45"/>
      <c r="AFE1008" s="45"/>
      <c r="AFF1008" s="45"/>
      <c r="AFG1008" s="45"/>
      <c r="AFH1008" s="45"/>
      <c r="AFI1008" s="45"/>
      <c r="AFJ1008" s="45"/>
      <c r="AFK1008" s="45"/>
      <c r="AFL1008" s="45"/>
      <c r="AFM1008" s="45"/>
      <c r="AFN1008" s="45"/>
      <c r="AFO1008" s="45"/>
      <c r="AFP1008" s="45"/>
      <c r="AFQ1008" s="45"/>
      <c r="AFR1008" s="45"/>
      <c r="AFS1008" s="45"/>
      <c r="AFT1008" s="45"/>
      <c r="AFU1008" s="45"/>
      <c r="AFV1008" s="45"/>
      <c r="AFW1008" s="45"/>
      <c r="AFX1008" s="45"/>
      <c r="AFY1008" s="45"/>
      <c r="AFZ1008" s="45"/>
      <c r="AGA1008" s="45"/>
      <c r="AGB1008" s="45"/>
      <c r="AGC1008" s="45"/>
      <c r="AGD1008" s="45"/>
      <c r="AGE1008" s="45"/>
      <c r="AGF1008" s="45"/>
      <c r="AGG1008" s="45"/>
      <c r="AGH1008" s="45"/>
      <c r="AGI1008" s="45"/>
      <c r="AGJ1008" s="45"/>
      <c r="AGK1008" s="45"/>
      <c r="AGL1008" s="45"/>
      <c r="AGM1008" s="45"/>
      <c r="AGN1008" s="45"/>
      <c r="AGO1008" s="45"/>
      <c r="AGP1008" s="45"/>
      <c r="AGQ1008" s="45"/>
      <c r="AGR1008" s="45"/>
      <c r="AGS1008" s="45"/>
      <c r="AGT1008" s="45"/>
      <c r="AGU1008" s="45"/>
      <c r="AGV1008" s="45"/>
      <c r="AGW1008" s="45"/>
      <c r="AGX1008" s="45"/>
      <c r="AGY1008" s="45"/>
      <c r="AGZ1008" s="45"/>
      <c r="AHA1008" s="45"/>
      <c r="AHB1008" s="45"/>
      <c r="AHC1008" s="45"/>
      <c r="AHD1008" s="45"/>
      <c r="AHE1008" s="45"/>
      <c r="AHF1008" s="45"/>
      <c r="AHG1008" s="45"/>
      <c r="AHH1008" s="45"/>
      <c r="AHI1008" s="45"/>
      <c r="AHJ1008" s="45"/>
      <c r="AHK1008" s="45"/>
      <c r="AHL1008" s="45"/>
      <c r="AHM1008" s="45"/>
      <c r="AHN1008" s="45"/>
      <c r="AHO1008" s="45"/>
      <c r="AHP1008" s="45"/>
      <c r="AHQ1008" s="45"/>
      <c r="AHR1008" s="45"/>
      <c r="AHS1008" s="45"/>
      <c r="AHT1008" s="45"/>
      <c r="AHU1008" s="45"/>
      <c r="AHV1008" s="45"/>
      <c r="AHW1008" s="45"/>
      <c r="AHX1008" s="45"/>
      <c r="AHY1008" s="45"/>
      <c r="AHZ1008" s="45"/>
      <c r="AIA1008" s="45"/>
      <c r="AIB1008" s="45"/>
      <c r="AIC1008" s="45"/>
      <c r="AID1008" s="45"/>
      <c r="AIE1008" s="45"/>
      <c r="AIF1008" s="45"/>
      <c r="AIG1008" s="45"/>
      <c r="AIH1008" s="45"/>
      <c r="AII1008" s="45"/>
      <c r="AIJ1008" s="45"/>
      <c r="AIK1008" s="45"/>
      <c r="AIL1008" s="45"/>
      <c r="AIM1008" s="45"/>
      <c r="AIN1008" s="45"/>
      <c r="AIO1008" s="45"/>
      <c r="AIP1008" s="45"/>
      <c r="AIQ1008" s="45"/>
      <c r="AIR1008" s="45"/>
      <c r="AIS1008" s="45"/>
      <c r="AIT1008" s="45"/>
      <c r="AIU1008" s="45"/>
      <c r="AIV1008" s="45"/>
      <c r="AIW1008" s="45"/>
      <c r="AIX1008" s="45"/>
      <c r="AIY1008" s="45"/>
      <c r="AIZ1008" s="45"/>
      <c r="AJA1008" s="45"/>
      <c r="AJB1008" s="45"/>
      <c r="AJC1008" s="45"/>
      <c r="AJD1008" s="45"/>
      <c r="AJE1008" s="45"/>
      <c r="AJF1008" s="45"/>
      <c r="AJG1008" s="45"/>
      <c r="AJH1008" s="45"/>
      <c r="AJI1008" s="45"/>
      <c r="AJJ1008" s="45"/>
      <c r="AJK1008" s="45"/>
      <c r="AJL1008" s="45"/>
      <c r="AJM1008" s="45"/>
      <c r="AJN1008" s="45"/>
      <c r="AJO1008" s="45"/>
      <c r="AJP1008" s="45"/>
      <c r="AJQ1008" s="45"/>
      <c r="AJR1008" s="45"/>
      <c r="AJS1008" s="45"/>
      <c r="AJT1008" s="45"/>
      <c r="AJU1008" s="45"/>
      <c r="AJV1008" s="45"/>
      <c r="AJW1008" s="45"/>
      <c r="AJX1008" s="45"/>
      <c r="AJY1008" s="45"/>
      <c r="AJZ1008" s="45"/>
      <c r="AKA1008" s="45"/>
      <c r="AKB1008" s="45"/>
      <c r="AKC1008" s="45"/>
      <c r="AKD1008" s="45"/>
      <c r="AKE1008" s="45"/>
      <c r="AKF1008" s="45"/>
      <c r="AKG1008" s="45"/>
      <c r="AKH1008" s="45"/>
      <c r="AKI1008" s="45"/>
      <c r="AKJ1008" s="45"/>
      <c r="AKK1008" s="45"/>
      <c r="AKL1008" s="45"/>
      <c r="AKM1008" s="45"/>
      <c r="AKN1008" s="45"/>
      <c r="AKO1008" s="45"/>
      <c r="AKP1008" s="45"/>
      <c r="AKQ1008" s="45"/>
      <c r="AKR1008" s="45"/>
      <c r="AKS1008" s="45"/>
      <c r="AKT1008" s="45"/>
      <c r="AKU1008" s="45"/>
      <c r="AKV1008" s="45"/>
      <c r="AKW1008" s="45"/>
      <c r="AKX1008" s="45"/>
      <c r="AKY1008" s="45"/>
      <c r="AKZ1008" s="45"/>
      <c r="ALA1008" s="45"/>
      <c r="ALB1008" s="45"/>
      <c r="ALC1008" s="45"/>
      <c r="ALD1008" s="45"/>
      <c r="ALE1008" s="45"/>
      <c r="ALF1008" s="45"/>
      <c r="ALG1008" s="45"/>
      <c r="ALH1008" s="45"/>
      <c r="ALI1008" s="45"/>
      <c r="ALJ1008" s="45"/>
      <c r="ALK1008" s="45"/>
      <c r="ALL1008" s="45"/>
      <c r="ALM1008" s="45"/>
      <c r="ALN1008" s="45"/>
      <c r="ALO1008" s="45"/>
      <c r="ALP1008" s="45"/>
      <c r="ALQ1008" s="45"/>
      <c r="ALR1008" s="45"/>
      <c r="ALS1008" s="45"/>
      <c r="ALT1008" s="45"/>
      <c r="ALU1008" s="45"/>
      <c r="ALV1008" s="45"/>
      <c r="ALW1008" s="45"/>
      <c r="ALX1008" s="45"/>
      <c r="ALY1008" s="45"/>
      <c r="ALZ1008" s="45"/>
      <c r="AMA1008" s="45"/>
      <c r="AMB1008" s="45"/>
      <c r="AMC1008" s="45"/>
      <c r="AMD1008" s="45"/>
      <c r="AME1008" s="45"/>
      <c r="AMF1008" s="45"/>
      <c r="AMG1008" s="45"/>
      <c r="AMH1008" s="45"/>
      <c r="AMI1008" s="45"/>
      <c r="AMJ1008" s="45"/>
      <c r="AMK1008" s="45"/>
      <c r="AML1008" s="45"/>
      <c r="AMM1008" s="45"/>
      <c r="AMN1008" s="45"/>
      <c r="AMO1008" s="45"/>
      <c r="AMP1008" s="45"/>
      <c r="AMQ1008" s="45"/>
      <c r="AMR1008" s="45"/>
      <c r="AMS1008" s="45"/>
      <c r="AMT1008" s="45"/>
      <c r="AMU1008" s="45"/>
      <c r="AMV1008" s="45"/>
      <c r="AMW1008" s="45"/>
      <c r="AMX1008" s="45"/>
      <c r="AMY1008" s="45"/>
      <c r="AMZ1008" s="45"/>
      <c r="ANA1008" s="45"/>
      <c r="ANB1008" s="45"/>
      <c r="ANC1008" s="45"/>
      <c r="AND1008" s="45"/>
      <c r="ANE1008" s="45"/>
      <c r="ANF1008" s="45"/>
      <c r="ANG1008" s="45"/>
      <c r="ANH1008" s="45"/>
      <c r="ANI1008" s="45"/>
      <c r="ANJ1008" s="45"/>
      <c r="ANK1008" s="45"/>
      <c r="ANL1008" s="45"/>
      <c r="ANM1008" s="45"/>
      <c r="ANN1008" s="45"/>
      <c r="ANO1008" s="45"/>
      <c r="ANP1008" s="45"/>
      <c r="ANQ1008" s="45"/>
      <c r="ANR1008" s="45"/>
      <c r="ANS1008" s="45"/>
      <c r="ANT1008" s="45"/>
      <c r="ANU1008" s="45"/>
      <c r="ANV1008" s="45"/>
      <c r="ANW1008" s="45"/>
      <c r="ANX1008" s="45"/>
      <c r="ANY1008" s="45"/>
      <c r="ANZ1008" s="45"/>
      <c r="AOA1008" s="45"/>
      <c r="AOB1008" s="45"/>
      <c r="AOC1008" s="45"/>
      <c r="AOD1008" s="45"/>
      <c r="AOE1008" s="45"/>
      <c r="AOF1008" s="45"/>
      <c r="AOG1008" s="45"/>
      <c r="AOH1008" s="45"/>
      <c r="AOI1008" s="45"/>
      <c r="AOJ1008" s="45"/>
      <c r="AOK1008" s="45"/>
      <c r="AOL1008" s="45"/>
      <c r="AOM1008" s="45"/>
      <c r="AON1008" s="45"/>
      <c r="AOO1008" s="45"/>
      <c r="AOP1008" s="45"/>
      <c r="AOQ1008" s="45"/>
      <c r="AOR1008" s="45"/>
      <c r="AOS1008" s="45"/>
      <c r="AOT1008" s="45"/>
      <c r="AOU1008" s="45"/>
      <c r="AOV1008" s="45"/>
      <c r="AOW1008" s="45"/>
      <c r="AOX1008" s="45"/>
      <c r="AOY1008" s="45"/>
      <c r="AOZ1008" s="45"/>
      <c r="APA1008" s="45"/>
      <c r="APB1008" s="45"/>
      <c r="APC1008" s="45"/>
      <c r="APD1008" s="45"/>
      <c r="APE1008" s="45"/>
      <c r="APF1008" s="45"/>
      <c r="APG1008" s="45"/>
      <c r="APH1008" s="45"/>
      <c r="API1008" s="45"/>
      <c r="APJ1008" s="45"/>
      <c r="APK1008" s="45"/>
      <c r="APL1008" s="45"/>
      <c r="APM1008" s="45"/>
      <c r="APN1008" s="45"/>
      <c r="APO1008" s="45"/>
      <c r="APP1008" s="45"/>
      <c r="APQ1008" s="45"/>
      <c r="APR1008" s="45"/>
      <c r="APS1008" s="45"/>
      <c r="APT1008" s="45"/>
      <c r="APU1008" s="45"/>
      <c r="APV1008" s="45"/>
      <c r="APW1008" s="45"/>
      <c r="APX1008" s="45"/>
      <c r="APY1008" s="45"/>
      <c r="APZ1008" s="45"/>
      <c r="AQA1008" s="45"/>
      <c r="AQB1008" s="45"/>
      <c r="AQC1008" s="45"/>
      <c r="AQD1008" s="45"/>
      <c r="AQE1008" s="45"/>
      <c r="AQF1008" s="45"/>
      <c r="AQG1008" s="45"/>
      <c r="AQH1008" s="45"/>
      <c r="AQI1008" s="45"/>
      <c r="AQJ1008" s="45"/>
      <c r="AQK1008" s="45"/>
      <c r="AQL1008" s="45"/>
      <c r="AQM1008" s="45"/>
      <c r="AQN1008" s="45"/>
      <c r="AQO1008" s="45"/>
      <c r="AQP1008" s="45"/>
      <c r="AQQ1008" s="45"/>
      <c r="AQR1008" s="45"/>
      <c r="AQS1008" s="45"/>
      <c r="AQT1008" s="45"/>
      <c r="AQU1008" s="45"/>
      <c r="AQV1008" s="45"/>
      <c r="AQW1008" s="45"/>
      <c r="AQX1008" s="45"/>
      <c r="AQY1008" s="45"/>
      <c r="AQZ1008" s="45"/>
      <c r="ARA1008" s="45"/>
      <c r="ARB1008" s="45"/>
      <c r="ARC1008" s="45"/>
      <c r="ARD1008" s="45"/>
      <c r="ARE1008" s="45"/>
      <c r="ARF1008" s="45"/>
      <c r="ARG1008" s="45"/>
      <c r="ARH1008" s="45"/>
      <c r="ARI1008" s="45"/>
      <c r="ARJ1008" s="45"/>
      <c r="ARK1008" s="45"/>
      <c r="ARL1008" s="45"/>
      <c r="ARM1008" s="45"/>
      <c r="ARN1008" s="45"/>
      <c r="ARO1008" s="45"/>
      <c r="ARP1008" s="45"/>
      <c r="ARQ1008" s="45"/>
      <c r="ARR1008" s="45"/>
      <c r="ARS1008" s="45"/>
      <c r="ART1008" s="45"/>
      <c r="ARU1008" s="45"/>
      <c r="ARV1008" s="45"/>
      <c r="ARW1008" s="45"/>
      <c r="ARX1008" s="45"/>
      <c r="ARY1008" s="45"/>
      <c r="ARZ1008" s="45"/>
      <c r="ASA1008" s="45"/>
      <c r="ASB1008" s="45"/>
      <c r="ASC1008" s="45"/>
      <c r="ASD1008" s="45"/>
      <c r="ASE1008" s="45"/>
      <c r="ASF1008" s="45"/>
      <c r="ASG1008" s="45"/>
      <c r="ASH1008" s="45"/>
      <c r="ASI1008" s="45"/>
      <c r="ASJ1008" s="45"/>
      <c r="ASK1008" s="45"/>
      <c r="ASL1008" s="45"/>
      <c r="ASM1008" s="45"/>
      <c r="ASN1008" s="45"/>
      <c r="ASO1008" s="45"/>
      <c r="ASP1008" s="45"/>
      <c r="ASQ1008" s="45"/>
      <c r="ASR1008" s="45"/>
      <c r="ASS1008" s="45"/>
      <c r="AST1008" s="45"/>
      <c r="ASU1008" s="45"/>
      <c r="ASV1008" s="45"/>
      <c r="ASW1008" s="45"/>
      <c r="ASX1008" s="45"/>
      <c r="ASY1008" s="45"/>
      <c r="ASZ1008" s="45"/>
      <c r="ATA1008" s="45"/>
      <c r="ATB1008" s="45"/>
      <c r="ATC1008" s="45"/>
      <c r="ATD1008" s="45"/>
      <c r="ATE1008" s="45"/>
      <c r="ATF1008" s="45"/>
      <c r="ATG1008" s="45"/>
      <c r="ATH1008" s="45"/>
      <c r="ATI1008" s="45"/>
      <c r="ATJ1008" s="45"/>
      <c r="ATK1008" s="45"/>
      <c r="ATL1008" s="45"/>
      <c r="ATM1008" s="45"/>
      <c r="ATN1008" s="45"/>
      <c r="ATO1008" s="45"/>
      <c r="ATP1008" s="45"/>
      <c r="ATQ1008" s="45"/>
      <c r="ATR1008" s="45"/>
      <c r="ATS1008" s="45"/>
      <c r="ATT1008" s="45"/>
      <c r="ATU1008" s="45"/>
      <c r="ATV1008" s="45"/>
      <c r="ATW1008" s="45"/>
      <c r="ATX1008" s="45"/>
      <c r="ATY1008" s="45"/>
      <c r="ATZ1008" s="45"/>
      <c r="AUA1008" s="45"/>
      <c r="AUB1008" s="45"/>
      <c r="AUC1008" s="45"/>
      <c r="AUD1008" s="45"/>
      <c r="AUE1008" s="45"/>
      <c r="AUF1008" s="45"/>
      <c r="AUG1008" s="45"/>
      <c r="AUH1008" s="45"/>
      <c r="AUI1008" s="45"/>
      <c r="AUJ1008" s="45"/>
      <c r="AUK1008" s="45"/>
      <c r="AUL1008" s="45"/>
      <c r="AUM1008" s="45"/>
      <c r="AUN1008" s="45"/>
      <c r="AUO1008" s="45"/>
      <c r="AUP1008" s="45"/>
      <c r="AUQ1008" s="45"/>
      <c r="AUR1008" s="45"/>
      <c r="AUS1008" s="45"/>
      <c r="AUT1008" s="45"/>
      <c r="AUU1008" s="45"/>
      <c r="AUV1008" s="45"/>
      <c r="AUW1008" s="45"/>
      <c r="AUX1008" s="45"/>
      <c r="AUY1008" s="45"/>
      <c r="AUZ1008" s="45"/>
      <c r="AVA1008" s="45"/>
      <c r="AVB1008" s="45"/>
      <c r="AVC1008" s="45"/>
      <c r="AVD1008" s="45"/>
      <c r="AVE1008" s="45"/>
      <c r="AVF1008" s="45"/>
      <c r="AVG1008" s="45"/>
      <c r="AVH1008" s="45"/>
      <c r="AVI1008" s="45"/>
      <c r="AVJ1008" s="45"/>
      <c r="AVK1008" s="45"/>
      <c r="AVL1008" s="45"/>
      <c r="AVM1008" s="45"/>
      <c r="AVN1008" s="45"/>
      <c r="AVO1008" s="45"/>
      <c r="AVP1008" s="45"/>
      <c r="AVQ1008" s="45"/>
      <c r="AVR1008" s="45"/>
      <c r="AVS1008" s="45"/>
      <c r="AVT1008" s="45"/>
      <c r="AVU1008" s="45"/>
      <c r="AVV1008" s="45"/>
      <c r="AVW1008" s="45"/>
      <c r="AVX1008" s="45"/>
      <c r="AVY1008" s="45"/>
      <c r="AVZ1008" s="45"/>
      <c r="AWA1008" s="45"/>
      <c r="AWB1008" s="45"/>
      <c r="AWC1008" s="45"/>
      <c r="AWD1008" s="45"/>
      <c r="AWE1008" s="45"/>
      <c r="AWF1008" s="45"/>
      <c r="AWG1008" s="45"/>
      <c r="AWH1008" s="45"/>
      <c r="AWI1008" s="45"/>
      <c r="AWJ1008" s="45"/>
      <c r="AWK1008" s="45"/>
      <c r="AWL1008" s="45"/>
      <c r="AWM1008" s="45"/>
      <c r="AWN1008" s="45"/>
      <c r="AWO1008" s="45"/>
      <c r="AWP1008" s="45"/>
      <c r="AWQ1008" s="45"/>
      <c r="AWR1008" s="45"/>
      <c r="AWS1008" s="45"/>
      <c r="AWT1008" s="45"/>
      <c r="AWU1008" s="45"/>
      <c r="AWV1008" s="45"/>
      <c r="AWW1008" s="45"/>
      <c r="AWX1008" s="45"/>
      <c r="AWY1008" s="45"/>
      <c r="AWZ1008" s="45"/>
      <c r="AXA1008" s="45"/>
      <c r="AXB1008" s="45"/>
      <c r="AXC1008" s="45"/>
      <c r="AXD1008" s="45"/>
      <c r="AXE1008" s="45"/>
      <c r="AXF1008" s="45"/>
      <c r="AXG1008" s="45"/>
      <c r="AXH1008" s="45"/>
      <c r="AXI1008" s="45"/>
      <c r="AXJ1008" s="45"/>
      <c r="AXK1008" s="45"/>
      <c r="AXL1008" s="45"/>
      <c r="AXM1008" s="45"/>
      <c r="AXN1008" s="45"/>
      <c r="AXO1008" s="45"/>
      <c r="AXP1008" s="45"/>
      <c r="AXQ1008" s="45"/>
      <c r="AXR1008" s="45"/>
      <c r="AXS1008" s="45"/>
      <c r="AXT1008" s="45"/>
      <c r="AXU1008" s="45"/>
      <c r="AXV1008" s="45"/>
      <c r="AXW1008" s="45"/>
      <c r="AXX1008" s="45"/>
      <c r="AXY1008" s="45"/>
      <c r="AXZ1008" s="45"/>
      <c r="AYA1008" s="45"/>
      <c r="AYB1008" s="45"/>
      <c r="AYC1008" s="45"/>
      <c r="AYD1008" s="45"/>
      <c r="AYE1008" s="45"/>
      <c r="AYF1008" s="45"/>
      <c r="AYG1008" s="45"/>
      <c r="AYH1008" s="45"/>
      <c r="AYI1008" s="45"/>
      <c r="AYJ1008" s="45"/>
      <c r="AYK1008" s="45"/>
      <c r="AYL1008" s="45"/>
      <c r="AYM1008" s="45"/>
      <c r="AYN1008" s="45"/>
      <c r="AYO1008" s="45"/>
      <c r="AYP1008" s="45"/>
      <c r="AYQ1008" s="45"/>
      <c r="AYR1008" s="45"/>
      <c r="AYS1008" s="45"/>
      <c r="AYT1008" s="45"/>
      <c r="AYU1008" s="45"/>
      <c r="AYV1008" s="45"/>
      <c r="AYW1008" s="45"/>
      <c r="AYX1008" s="45"/>
      <c r="AYY1008" s="45"/>
      <c r="AYZ1008" s="45"/>
      <c r="AZA1008" s="45"/>
      <c r="AZB1008" s="45"/>
      <c r="AZC1008" s="45"/>
      <c r="AZD1008" s="45"/>
      <c r="AZE1008" s="45"/>
      <c r="AZF1008" s="45"/>
      <c r="AZG1008" s="45"/>
      <c r="AZH1008" s="45"/>
      <c r="AZI1008" s="45"/>
      <c r="AZJ1008" s="45"/>
      <c r="AZK1008" s="45"/>
      <c r="AZL1008" s="45"/>
      <c r="AZM1008" s="45"/>
      <c r="AZN1008" s="45"/>
      <c r="AZO1008" s="45"/>
      <c r="AZP1008" s="45"/>
      <c r="AZQ1008" s="45"/>
      <c r="AZR1008" s="45"/>
      <c r="AZS1008" s="45"/>
      <c r="AZT1008" s="45"/>
      <c r="AZU1008" s="45"/>
      <c r="AZV1008" s="45"/>
      <c r="AZW1008" s="45"/>
      <c r="AZX1008" s="45"/>
      <c r="AZY1008" s="45"/>
      <c r="AZZ1008" s="45"/>
      <c r="BAA1008" s="45"/>
      <c r="BAB1008" s="45"/>
      <c r="BAC1008" s="45"/>
      <c r="BAD1008" s="45"/>
      <c r="BAE1008" s="45"/>
      <c r="BAF1008" s="45"/>
      <c r="BAG1008" s="45"/>
      <c r="BAH1008" s="45"/>
      <c r="BAI1008" s="45"/>
      <c r="BAJ1008" s="45"/>
      <c r="BAK1008" s="45"/>
      <c r="BAL1008" s="45"/>
      <c r="BAM1008" s="45"/>
      <c r="BAN1008" s="45"/>
      <c r="BAO1008" s="45"/>
      <c r="BAP1008" s="45"/>
      <c r="BAQ1008" s="45"/>
      <c r="BAR1008" s="45"/>
      <c r="BAS1008" s="45"/>
      <c r="BAT1008" s="45"/>
      <c r="BAU1008" s="45"/>
      <c r="BAV1008" s="45"/>
      <c r="BAW1008" s="45"/>
      <c r="BAX1008" s="45"/>
      <c r="BAY1008" s="45"/>
      <c r="BAZ1008" s="45"/>
      <c r="BBA1008" s="45"/>
      <c r="BBB1008" s="45"/>
      <c r="BBC1008" s="45"/>
      <c r="BBD1008" s="45"/>
      <c r="BBE1008" s="45"/>
      <c r="BBF1008" s="45"/>
      <c r="BBG1008" s="45"/>
      <c r="BBH1008" s="45"/>
      <c r="BBI1008" s="45"/>
      <c r="BBJ1008" s="45"/>
      <c r="BBK1008" s="45"/>
      <c r="BBL1008" s="45"/>
      <c r="BBM1008" s="45"/>
      <c r="BBN1008" s="45"/>
      <c r="BBO1008" s="45"/>
      <c r="BBP1008" s="45"/>
      <c r="BBQ1008" s="45"/>
      <c r="BBR1008" s="45"/>
      <c r="BBS1008" s="45"/>
      <c r="BBT1008" s="45"/>
      <c r="BBU1008" s="45"/>
      <c r="BBV1008" s="45"/>
      <c r="BBW1008" s="45"/>
      <c r="BBX1008" s="45"/>
      <c r="BBY1008" s="45"/>
      <c r="BBZ1008" s="45"/>
      <c r="BCA1008" s="45"/>
      <c r="BCB1008" s="45"/>
      <c r="BCC1008" s="45"/>
      <c r="BCD1008" s="45"/>
      <c r="BCE1008" s="45"/>
      <c r="BCF1008" s="45"/>
      <c r="BCG1008" s="45"/>
      <c r="BCH1008" s="45"/>
      <c r="BCI1008" s="45"/>
      <c r="BCJ1008" s="45"/>
      <c r="BCK1008" s="45"/>
      <c r="BCL1008" s="45"/>
      <c r="BCM1008" s="45"/>
      <c r="BCN1008" s="45"/>
      <c r="BCO1008" s="45"/>
      <c r="BCP1008" s="45"/>
      <c r="BCQ1008" s="45"/>
      <c r="BCR1008" s="45"/>
      <c r="BCS1008" s="45"/>
      <c r="BCT1008" s="45"/>
      <c r="BCU1008" s="45"/>
      <c r="BCV1008" s="45"/>
      <c r="BCW1008" s="45"/>
      <c r="BCX1008" s="45"/>
      <c r="BCY1008" s="45"/>
      <c r="BCZ1008" s="45"/>
      <c r="BDA1008" s="45"/>
      <c r="BDB1008" s="45"/>
      <c r="BDC1008" s="45"/>
      <c r="BDD1008" s="45"/>
      <c r="BDE1008" s="45"/>
      <c r="BDF1008" s="45"/>
      <c r="BDG1008" s="45"/>
      <c r="BDH1008" s="45"/>
      <c r="BDI1008" s="45"/>
      <c r="BDJ1008" s="45"/>
      <c r="BDK1008" s="45"/>
      <c r="BDL1008" s="45"/>
      <c r="BDM1008" s="45"/>
      <c r="BDN1008" s="45"/>
      <c r="BDO1008" s="45"/>
      <c r="BDP1008" s="45"/>
      <c r="BDQ1008" s="45"/>
      <c r="BDR1008" s="45"/>
      <c r="BDS1008" s="45"/>
      <c r="BDT1008" s="45"/>
      <c r="BDU1008" s="45"/>
      <c r="BDV1008" s="45"/>
      <c r="BDW1008" s="45"/>
      <c r="BDX1008" s="45"/>
      <c r="BDY1008" s="45"/>
      <c r="BDZ1008" s="45"/>
      <c r="BEA1008" s="45"/>
      <c r="BEB1008" s="45"/>
      <c r="BEC1008" s="45"/>
      <c r="BED1008" s="45"/>
      <c r="BEE1008" s="45"/>
      <c r="BEF1008" s="45"/>
      <c r="BEG1008" s="45"/>
      <c r="BEH1008" s="45"/>
      <c r="BEI1008" s="45"/>
      <c r="BEJ1008" s="45"/>
      <c r="BEK1008" s="45"/>
      <c r="BEL1008" s="45"/>
      <c r="BEM1008" s="45"/>
      <c r="BEN1008" s="45"/>
      <c r="BEO1008" s="45"/>
      <c r="BEP1008" s="45"/>
      <c r="BEQ1008" s="45"/>
      <c r="BER1008" s="45"/>
      <c r="BES1008" s="45"/>
      <c r="BET1008" s="45"/>
      <c r="BEU1008" s="45"/>
      <c r="BEV1008" s="45"/>
      <c r="BEW1008" s="45"/>
      <c r="BEX1008" s="45"/>
      <c r="BEY1008" s="45"/>
      <c r="BEZ1008" s="45"/>
      <c r="BFA1008" s="45"/>
      <c r="BFB1008" s="45"/>
      <c r="BFC1008" s="45"/>
      <c r="BFD1008" s="45"/>
      <c r="BFE1008" s="45"/>
      <c r="BFF1008" s="45"/>
      <c r="BFG1008" s="45"/>
      <c r="BFH1008" s="45"/>
      <c r="BFI1008" s="45"/>
      <c r="BFJ1008" s="45"/>
      <c r="BFK1008" s="45"/>
      <c r="BFL1008" s="45"/>
      <c r="BFM1008" s="45"/>
      <c r="BFN1008" s="45"/>
      <c r="BFO1008" s="45"/>
      <c r="BFP1008" s="45"/>
      <c r="BFQ1008" s="45"/>
      <c r="BFR1008" s="45"/>
      <c r="BFS1008" s="45"/>
      <c r="BFT1008" s="45"/>
      <c r="BFU1008" s="45"/>
      <c r="BFV1008" s="45"/>
      <c r="BFW1008" s="45"/>
      <c r="BFX1008" s="45"/>
      <c r="BFY1008" s="45"/>
      <c r="BFZ1008" s="45"/>
      <c r="BGA1008" s="45"/>
      <c r="BGB1008" s="45"/>
      <c r="BGC1008" s="45"/>
      <c r="BGD1008" s="45"/>
      <c r="BGE1008" s="45"/>
      <c r="BGF1008" s="45"/>
      <c r="BGG1008" s="45"/>
      <c r="BGH1008" s="45"/>
      <c r="BGI1008" s="45"/>
      <c r="BGJ1008" s="45"/>
      <c r="BGK1008" s="45"/>
      <c r="BGL1008" s="45"/>
      <c r="BGM1008" s="45"/>
      <c r="BGN1008" s="45"/>
      <c r="BGO1008" s="45"/>
      <c r="BGP1008" s="45"/>
      <c r="BGQ1008" s="45"/>
      <c r="BGR1008" s="45"/>
      <c r="BGS1008" s="45"/>
      <c r="BGT1008" s="45"/>
      <c r="BGU1008" s="45"/>
      <c r="BGV1008" s="45"/>
      <c r="BGW1008" s="45"/>
      <c r="BGX1008" s="45"/>
      <c r="BGY1008" s="45"/>
      <c r="BGZ1008" s="45"/>
      <c r="BHA1008" s="45"/>
      <c r="BHB1008" s="45"/>
      <c r="BHC1008" s="45"/>
      <c r="BHD1008" s="45"/>
      <c r="BHE1008" s="45"/>
      <c r="BHF1008" s="45"/>
      <c r="BHG1008" s="45"/>
      <c r="BHH1008" s="45"/>
      <c r="BHI1008" s="45"/>
      <c r="BHJ1008" s="45"/>
      <c r="BHK1008" s="45"/>
      <c r="BHL1008" s="45"/>
      <c r="BHM1008" s="45"/>
      <c r="BHN1008" s="45"/>
      <c r="BHO1008" s="45"/>
      <c r="BHP1008" s="45"/>
      <c r="BHQ1008" s="45"/>
      <c r="BHR1008" s="45"/>
      <c r="BHS1008" s="45"/>
      <c r="BHT1008" s="45"/>
      <c r="BHU1008" s="45"/>
      <c r="BHV1008" s="45"/>
      <c r="BHW1008" s="45"/>
      <c r="BHX1008" s="45"/>
      <c r="BHY1008" s="45"/>
      <c r="BHZ1008" s="45"/>
      <c r="BIA1008" s="45"/>
      <c r="BIB1008" s="45"/>
      <c r="BIC1008" s="45"/>
      <c r="BID1008" s="45"/>
      <c r="BIE1008" s="45"/>
      <c r="BIF1008" s="45"/>
      <c r="BIG1008" s="45"/>
      <c r="BIH1008" s="45"/>
      <c r="BII1008" s="45"/>
      <c r="BIJ1008" s="45"/>
      <c r="BIK1008" s="45"/>
      <c r="BIL1008" s="45"/>
      <c r="BIM1008" s="45"/>
      <c r="BIN1008" s="45"/>
      <c r="BIO1008" s="45"/>
      <c r="BIP1008" s="45"/>
      <c r="BIQ1008" s="45"/>
      <c r="BIR1008" s="45"/>
      <c r="BIS1008" s="45"/>
      <c r="BIT1008" s="45"/>
      <c r="BIU1008" s="45"/>
      <c r="BIV1008" s="45"/>
      <c r="BIW1008" s="45"/>
      <c r="BIX1008" s="45"/>
      <c r="BIY1008" s="45"/>
      <c r="BIZ1008" s="45"/>
      <c r="BJA1008" s="45"/>
      <c r="BJB1008" s="45"/>
      <c r="BJC1008" s="45"/>
      <c r="BJD1008" s="45"/>
      <c r="BJE1008" s="45"/>
      <c r="BJF1008" s="45"/>
      <c r="BJG1008" s="45"/>
      <c r="BJH1008" s="45"/>
      <c r="BJI1008" s="45"/>
      <c r="BJJ1008" s="45"/>
      <c r="BJK1008" s="45"/>
      <c r="BJL1008" s="45"/>
      <c r="BJM1008" s="45"/>
      <c r="BJN1008" s="45"/>
      <c r="BJO1008" s="45"/>
      <c r="BJP1008" s="45"/>
      <c r="BJQ1008" s="45"/>
      <c r="BJR1008" s="45"/>
      <c r="BJS1008" s="45"/>
      <c r="BJT1008" s="45"/>
      <c r="BJU1008" s="45"/>
      <c r="BJV1008" s="45"/>
      <c r="BJW1008" s="45"/>
      <c r="BJX1008" s="45"/>
      <c r="BJY1008" s="45"/>
      <c r="BJZ1008" s="45"/>
      <c r="BKA1008" s="45"/>
      <c r="BKB1008" s="45"/>
      <c r="BKC1008" s="45"/>
      <c r="BKD1008" s="45"/>
      <c r="BKE1008" s="45"/>
      <c r="BKF1008" s="45"/>
      <c r="BKG1008" s="45"/>
      <c r="BKH1008" s="45"/>
      <c r="BKI1008" s="45"/>
      <c r="BKJ1008" s="45"/>
      <c r="BKK1008" s="45"/>
      <c r="BKL1008" s="45"/>
      <c r="BKM1008" s="45"/>
      <c r="BKN1008" s="45"/>
      <c r="BKO1008" s="45"/>
      <c r="BKP1008" s="45"/>
      <c r="BKQ1008" s="45"/>
      <c r="BKR1008" s="45"/>
      <c r="BKS1008" s="45"/>
      <c r="BKT1008" s="45"/>
      <c r="BKU1008" s="45"/>
      <c r="BKV1008" s="45"/>
      <c r="BKW1008" s="45"/>
      <c r="BKX1008" s="45"/>
      <c r="BKY1008" s="45"/>
      <c r="BKZ1008" s="45"/>
      <c r="BLA1008" s="45"/>
      <c r="BLB1008" s="45"/>
      <c r="BLC1008" s="45"/>
      <c r="BLD1008" s="45"/>
      <c r="BLE1008" s="45"/>
      <c r="BLF1008" s="45"/>
      <c r="BLG1008" s="45"/>
      <c r="BLH1008" s="45"/>
      <c r="BLI1008" s="45"/>
      <c r="BLJ1008" s="45"/>
      <c r="BLK1008" s="45"/>
      <c r="BLL1008" s="45"/>
      <c r="BLM1008" s="45"/>
      <c r="BLN1008" s="45"/>
      <c r="BLO1008" s="45"/>
      <c r="BLP1008" s="45"/>
      <c r="BLQ1008" s="45"/>
      <c r="BLR1008" s="45"/>
      <c r="BLS1008" s="45"/>
      <c r="BLT1008" s="45"/>
      <c r="BLU1008" s="45"/>
      <c r="BLV1008" s="45"/>
      <c r="BLW1008" s="45"/>
      <c r="BLX1008" s="45"/>
      <c r="BLY1008" s="45"/>
      <c r="BLZ1008" s="45"/>
      <c r="BMA1008" s="45"/>
      <c r="BMB1008" s="45"/>
      <c r="BMC1008" s="45"/>
      <c r="BMD1008" s="45"/>
      <c r="BME1008" s="45"/>
      <c r="BMF1008" s="45"/>
      <c r="BMG1008" s="45"/>
      <c r="BMH1008" s="45"/>
      <c r="BMI1008" s="45"/>
      <c r="BMJ1008" s="45"/>
      <c r="BMK1008" s="45"/>
      <c r="BML1008" s="45"/>
      <c r="BMM1008" s="45"/>
      <c r="BMN1008" s="45"/>
      <c r="BMO1008" s="45"/>
      <c r="BMP1008" s="45"/>
      <c r="BMQ1008" s="45"/>
      <c r="BMR1008" s="45"/>
      <c r="BMS1008" s="45"/>
      <c r="BMT1008" s="45"/>
      <c r="BMU1008" s="45"/>
      <c r="BMV1008" s="45"/>
      <c r="BMW1008" s="45"/>
      <c r="BMX1008" s="45"/>
      <c r="BMY1008" s="45"/>
      <c r="BMZ1008" s="45"/>
      <c r="BNA1008" s="45"/>
      <c r="BNB1008" s="45"/>
      <c r="BNC1008" s="45"/>
      <c r="BND1008" s="45"/>
      <c r="BNE1008" s="45"/>
      <c r="BNF1008" s="45"/>
      <c r="BNG1008" s="45"/>
      <c r="BNH1008" s="45"/>
      <c r="BNI1008" s="45"/>
      <c r="BNJ1008" s="45"/>
      <c r="BNK1008" s="45"/>
      <c r="BNL1008" s="45"/>
      <c r="BNM1008" s="45"/>
      <c r="BNN1008" s="45"/>
      <c r="BNO1008" s="45"/>
      <c r="BNP1008" s="45"/>
      <c r="BNQ1008" s="45"/>
      <c r="BNR1008" s="45"/>
      <c r="BNS1008" s="45"/>
      <c r="BNT1008" s="45"/>
      <c r="BNU1008" s="45"/>
      <c r="BNV1008" s="45"/>
      <c r="BNW1008" s="45"/>
      <c r="BNX1008" s="45"/>
      <c r="BNY1008" s="45"/>
      <c r="BNZ1008" s="45"/>
      <c r="BOA1008" s="45"/>
      <c r="BOB1008" s="45"/>
      <c r="BOC1008" s="45"/>
      <c r="BOD1008" s="45"/>
      <c r="BOE1008" s="45"/>
      <c r="BOF1008" s="45"/>
      <c r="BOG1008" s="45"/>
      <c r="BOH1008" s="45"/>
      <c r="BOI1008" s="45"/>
      <c r="BOJ1008" s="45"/>
      <c r="BOK1008" s="45"/>
      <c r="BOL1008" s="45"/>
      <c r="BOM1008" s="45"/>
      <c r="BON1008" s="45"/>
      <c r="BOO1008" s="45"/>
      <c r="BOP1008" s="45"/>
      <c r="BOQ1008" s="45"/>
      <c r="BOR1008" s="45"/>
      <c r="BOS1008" s="45"/>
      <c r="BOT1008" s="45"/>
      <c r="BOU1008" s="45"/>
      <c r="BOV1008" s="45"/>
      <c r="BOW1008" s="45"/>
      <c r="BOX1008" s="45"/>
      <c r="BOY1008" s="45"/>
      <c r="BOZ1008" s="45"/>
      <c r="BPA1008" s="45"/>
      <c r="BPB1008" s="45"/>
      <c r="BPC1008" s="45"/>
      <c r="BPD1008" s="45"/>
      <c r="BPE1008" s="45"/>
      <c r="BPF1008" s="45"/>
      <c r="BPG1008" s="45"/>
      <c r="BPH1008" s="45"/>
      <c r="BPI1008" s="45"/>
      <c r="BPJ1008" s="45"/>
      <c r="BPK1008" s="45"/>
      <c r="BPL1008" s="45"/>
      <c r="BPM1008" s="45"/>
      <c r="BPN1008" s="45"/>
      <c r="BPO1008" s="45"/>
      <c r="BPP1008" s="45"/>
      <c r="BPQ1008" s="45"/>
      <c r="BPR1008" s="45"/>
      <c r="BPS1008" s="45"/>
      <c r="BPT1008" s="45"/>
      <c r="BPU1008" s="45"/>
      <c r="BPV1008" s="45"/>
      <c r="BPW1008" s="45"/>
      <c r="BPX1008" s="45"/>
      <c r="BPY1008" s="45"/>
      <c r="BPZ1008" s="45"/>
      <c r="BQA1008" s="45"/>
      <c r="BQB1008" s="45"/>
      <c r="BQC1008" s="45"/>
      <c r="BQD1008" s="45"/>
      <c r="BQE1008" s="45"/>
      <c r="BQF1008" s="45"/>
      <c r="BQG1008" s="45"/>
      <c r="BQH1008" s="45"/>
      <c r="BQI1008" s="45"/>
      <c r="BQJ1008" s="45"/>
      <c r="BQK1008" s="45"/>
      <c r="BQL1008" s="45"/>
      <c r="BQM1008" s="45"/>
      <c r="BQN1008" s="45"/>
      <c r="BQO1008" s="45"/>
      <c r="BQP1008" s="45"/>
      <c r="BQQ1008" s="45"/>
      <c r="BQR1008" s="45"/>
      <c r="BQS1008" s="45"/>
      <c r="BQT1008" s="45"/>
      <c r="BQU1008" s="45"/>
      <c r="BQV1008" s="45"/>
      <c r="BQW1008" s="45"/>
      <c r="BQX1008" s="45"/>
      <c r="BQY1008" s="45"/>
      <c r="BQZ1008" s="45"/>
      <c r="BRA1008" s="45"/>
      <c r="BRB1008" s="45"/>
      <c r="BRC1008" s="45"/>
      <c r="BRD1008" s="45"/>
      <c r="BRE1008" s="45"/>
      <c r="BRF1008" s="45"/>
      <c r="BRG1008" s="45"/>
      <c r="BRH1008" s="45"/>
      <c r="BRI1008" s="45"/>
      <c r="BRJ1008" s="45"/>
      <c r="BRK1008" s="45"/>
      <c r="BRL1008" s="45"/>
      <c r="BRM1008" s="45"/>
      <c r="BRN1008" s="45"/>
      <c r="BRO1008" s="45"/>
      <c r="BRP1008" s="45"/>
      <c r="BRQ1008" s="45"/>
      <c r="BRR1008" s="45"/>
      <c r="BRS1008" s="45"/>
      <c r="BRT1008" s="45"/>
      <c r="BRU1008" s="45"/>
      <c r="BRV1008" s="45"/>
      <c r="BRW1008" s="45"/>
      <c r="BRX1008" s="45"/>
      <c r="BRY1008" s="45"/>
      <c r="BRZ1008" s="45"/>
      <c r="BSA1008" s="45"/>
      <c r="BSB1008" s="45"/>
      <c r="BSC1008" s="45"/>
      <c r="BSD1008" s="45"/>
      <c r="BSE1008" s="45"/>
      <c r="BSF1008" s="45"/>
      <c r="BSG1008" s="45"/>
      <c r="BSH1008" s="45"/>
      <c r="BSI1008" s="45"/>
      <c r="BSJ1008" s="45"/>
      <c r="BSK1008" s="45"/>
      <c r="BSL1008" s="45"/>
      <c r="BSM1008" s="45"/>
      <c r="BSN1008" s="45"/>
      <c r="BSO1008" s="45"/>
      <c r="BSP1008" s="45"/>
      <c r="BSQ1008" s="45"/>
      <c r="BSR1008" s="45"/>
      <c r="BSS1008" s="45"/>
      <c r="BST1008" s="45"/>
      <c r="BSU1008" s="45"/>
      <c r="BSV1008" s="45"/>
      <c r="BSW1008" s="45"/>
      <c r="BSX1008" s="45"/>
      <c r="BSY1008" s="45"/>
      <c r="BSZ1008" s="45"/>
      <c r="BTA1008" s="45"/>
      <c r="BTB1008" s="45"/>
      <c r="BTC1008" s="45"/>
      <c r="BTD1008" s="45"/>
      <c r="BTE1008" s="45"/>
      <c r="BTF1008" s="45"/>
      <c r="BTG1008" s="45"/>
      <c r="BTH1008" s="45"/>
      <c r="BTI1008" s="45"/>
      <c r="BTJ1008" s="45"/>
      <c r="BTK1008" s="45"/>
      <c r="BTL1008" s="45"/>
      <c r="BTM1008" s="45"/>
      <c r="BTN1008" s="45"/>
      <c r="BTO1008" s="45"/>
      <c r="BTP1008" s="45"/>
      <c r="BTQ1008" s="45"/>
      <c r="BTR1008" s="45"/>
      <c r="BTS1008" s="45"/>
      <c r="BTT1008" s="45"/>
      <c r="BTU1008" s="45"/>
      <c r="BTV1008" s="45"/>
      <c r="BTW1008" s="45"/>
      <c r="BTX1008" s="45"/>
      <c r="BTY1008" s="45"/>
      <c r="BTZ1008" s="45"/>
      <c r="BUA1008" s="45"/>
      <c r="BUB1008" s="45"/>
      <c r="BUC1008" s="45"/>
      <c r="BUD1008" s="45"/>
      <c r="BUE1008" s="45"/>
      <c r="BUF1008" s="45"/>
      <c r="BUG1008" s="45"/>
      <c r="BUH1008" s="45"/>
      <c r="BUI1008" s="45"/>
      <c r="BUJ1008" s="45"/>
      <c r="BUK1008" s="45"/>
      <c r="BUL1008" s="45"/>
      <c r="BUM1008" s="45"/>
      <c r="BUN1008" s="45"/>
      <c r="BUO1008" s="45"/>
      <c r="BUP1008" s="45"/>
      <c r="BUQ1008" s="45"/>
      <c r="BUR1008" s="45"/>
      <c r="BUS1008" s="45"/>
      <c r="BUT1008" s="45"/>
      <c r="BUU1008" s="45"/>
      <c r="BUV1008" s="45"/>
      <c r="BUW1008" s="45"/>
      <c r="BUX1008" s="45"/>
      <c r="BUY1008" s="45"/>
      <c r="BUZ1008" s="45"/>
      <c r="BVA1008" s="45"/>
      <c r="BVB1008" s="45"/>
      <c r="BVC1008" s="45"/>
      <c r="BVD1008" s="45"/>
      <c r="BVE1008" s="45"/>
      <c r="BVF1008" s="45"/>
      <c r="BVG1008" s="45"/>
      <c r="BVH1008" s="45"/>
      <c r="BVI1008" s="45"/>
      <c r="BVJ1008" s="45"/>
      <c r="BVK1008" s="45"/>
      <c r="BVL1008" s="45"/>
      <c r="BVM1008" s="45"/>
      <c r="BVN1008" s="45"/>
      <c r="BVO1008" s="45"/>
      <c r="BVP1008" s="45"/>
      <c r="BVQ1008" s="45"/>
      <c r="BVR1008" s="45"/>
      <c r="BVS1008" s="45"/>
      <c r="BVT1008" s="45"/>
      <c r="BVU1008" s="45"/>
      <c r="BVV1008" s="45"/>
      <c r="BVW1008" s="45"/>
      <c r="BVX1008" s="45"/>
      <c r="BVY1008" s="45"/>
      <c r="BVZ1008" s="45"/>
      <c r="BWA1008" s="45"/>
      <c r="BWB1008" s="45"/>
      <c r="BWC1008" s="45"/>
      <c r="BWD1008" s="45"/>
      <c r="BWE1008" s="45"/>
      <c r="BWF1008" s="45"/>
      <c r="BWG1008" s="45"/>
      <c r="BWH1008" s="45"/>
      <c r="BWI1008" s="45"/>
      <c r="BWJ1008" s="45"/>
      <c r="BWK1008" s="45"/>
      <c r="BWL1008" s="45"/>
      <c r="BWM1008" s="45"/>
      <c r="BWN1008" s="45"/>
      <c r="BWO1008" s="45"/>
      <c r="BWP1008" s="45"/>
      <c r="BWQ1008" s="45"/>
      <c r="BWR1008" s="45"/>
      <c r="BWS1008" s="45"/>
      <c r="BWT1008" s="45"/>
      <c r="BWU1008" s="45"/>
      <c r="BWV1008" s="45"/>
      <c r="BWW1008" s="45"/>
      <c r="BWX1008" s="45"/>
      <c r="BWY1008" s="45"/>
      <c r="BWZ1008" s="45"/>
      <c r="BXA1008" s="45"/>
      <c r="BXB1008" s="45"/>
      <c r="BXC1008" s="45"/>
      <c r="BXD1008" s="45"/>
      <c r="BXE1008" s="45"/>
      <c r="BXF1008" s="45"/>
      <c r="BXG1008" s="45"/>
      <c r="BXH1008" s="45"/>
      <c r="BXI1008" s="45"/>
      <c r="BXJ1008" s="45"/>
      <c r="BXK1008" s="45"/>
      <c r="BXL1008" s="45"/>
      <c r="BXM1008" s="45"/>
      <c r="BXN1008" s="45"/>
      <c r="BXO1008" s="45"/>
      <c r="BXP1008" s="45"/>
      <c r="BXQ1008" s="45"/>
      <c r="BXR1008" s="45"/>
      <c r="BXS1008" s="45"/>
      <c r="BXT1008" s="45"/>
      <c r="BXU1008" s="45"/>
      <c r="BXV1008" s="45"/>
      <c r="BXW1008" s="45"/>
      <c r="BXX1008" s="45"/>
      <c r="BXY1008" s="45"/>
      <c r="BXZ1008" s="45"/>
      <c r="BYA1008" s="45"/>
      <c r="BYB1008" s="45"/>
      <c r="BYC1008" s="45"/>
      <c r="BYD1008" s="45"/>
      <c r="BYE1008" s="45"/>
      <c r="BYF1008" s="45"/>
      <c r="BYG1008" s="45"/>
      <c r="BYH1008" s="45"/>
      <c r="BYI1008" s="45"/>
      <c r="BYJ1008" s="45"/>
      <c r="BYK1008" s="45"/>
      <c r="BYL1008" s="45"/>
      <c r="BYM1008" s="45"/>
      <c r="BYN1008" s="45"/>
      <c r="BYO1008" s="45"/>
      <c r="BYP1008" s="45"/>
      <c r="BYQ1008" s="45"/>
      <c r="BYR1008" s="45"/>
      <c r="BYS1008" s="45"/>
      <c r="BYT1008" s="45"/>
      <c r="BYU1008" s="45"/>
      <c r="BYV1008" s="45"/>
      <c r="BYW1008" s="45"/>
      <c r="BYX1008" s="45"/>
      <c r="BYY1008" s="45"/>
      <c r="BYZ1008" s="45"/>
      <c r="BZA1008" s="45"/>
      <c r="BZB1008" s="45"/>
      <c r="BZC1008" s="45"/>
      <c r="BZD1008" s="45"/>
      <c r="BZE1008" s="45"/>
      <c r="BZF1008" s="45"/>
      <c r="BZG1008" s="45"/>
      <c r="BZH1008" s="45"/>
      <c r="BZI1008" s="45"/>
      <c r="BZJ1008" s="45"/>
      <c r="BZK1008" s="45"/>
      <c r="BZL1008" s="45"/>
      <c r="BZM1008" s="45"/>
      <c r="BZN1008" s="45"/>
      <c r="BZO1008" s="45"/>
      <c r="BZP1008" s="45"/>
      <c r="BZQ1008" s="45"/>
      <c r="BZR1008" s="45"/>
      <c r="BZS1008" s="45"/>
      <c r="BZT1008" s="45"/>
      <c r="BZU1008" s="45"/>
      <c r="BZV1008" s="45"/>
      <c r="BZW1008" s="45"/>
      <c r="BZX1008" s="45"/>
      <c r="BZY1008" s="45"/>
      <c r="BZZ1008" s="45"/>
      <c r="CAA1008" s="45"/>
      <c r="CAB1008" s="45"/>
      <c r="CAC1008" s="45"/>
      <c r="CAD1008" s="45"/>
      <c r="CAE1008" s="45"/>
      <c r="CAF1008" s="45"/>
      <c r="CAG1008" s="45"/>
      <c r="CAH1008" s="45"/>
      <c r="CAI1008" s="45"/>
      <c r="CAJ1008" s="45"/>
      <c r="CAK1008" s="45"/>
      <c r="CAL1008" s="45"/>
      <c r="CAM1008" s="45"/>
      <c r="CAN1008" s="45"/>
      <c r="CAO1008" s="45"/>
      <c r="CAP1008" s="45"/>
      <c r="CAQ1008" s="45"/>
      <c r="CAR1008" s="45"/>
      <c r="CAS1008" s="45"/>
      <c r="CAT1008" s="45"/>
      <c r="CAU1008" s="45"/>
      <c r="CAV1008" s="45"/>
      <c r="CAW1008" s="45"/>
      <c r="CAX1008" s="45"/>
      <c r="CAY1008" s="45"/>
      <c r="CAZ1008" s="45"/>
      <c r="CBA1008" s="45"/>
      <c r="CBB1008" s="45"/>
      <c r="CBC1008" s="45"/>
      <c r="CBD1008" s="45"/>
      <c r="CBE1008" s="45"/>
      <c r="CBF1008" s="45"/>
      <c r="CBG1008" s="45"/>
      <c r="CBH1008" s="45"/>
      <c r="CBI1008" s="45"/>
      <c r="CBJ1008" s="45"/>
      <c r="CBK1008" s="45"/>
      <c r="CBL1008" s="45"/>
      <c r="CBM1008" s="45"/>
      <c r="CBN1008" s="45"/>
      <c r="CBO1008" s="45"/>
      <c r="CBP1008" s="45"/>
      <c r="CBQ1008" s="45"/>
      <c r="CBR1008" s="45"/>
      <c r="CBS1008" s="45"/>
      <c r="CBT1008" s="45"/>
      <c r="CBU1008" s="45"/>
      <c r="CBV1008" s="45"/>
      <c r="CBW1008" s="45"/>
      <c r="CBX1008" s="45"/>
      <c r="CBY1008" s="45"/>
      <c r="CBZ1008" s="45"/>
      <c r="CCA1008" s="45"/>
      <c r="CCB1008" s="45"/>
      <c r="CCC1008" s="45"/>
      <c r="CCD1008" s="45"/>
      <c r="CCE1008" s="45"/>
      <c r="CCF1008" s="45"/>
      <c r="CCG1008" s="45"/>
      <c r="CCH1008" s="45"/>
      <c r="CCI1008" s="45"/>
      <c r="CCJ1008" s="45"/>
      <c r="CCK1008" s="45"/>
      <c r="CCL1008" s="45"/>
      <c r="CCM1008" s="45"/>
      <c r="CCN1008" s="45"/>
      <c r="CCO1008" s="45"/>
      <c r="CCP1008" s="45"/>
      <c r="CCQ1008" s="45"/>
      <c r="CCR1008" s="45"/>
      <c r="CCS1008" s="45"/>
      <c r="CCT1008" s="45"/>
      <c r="CCU1008" s="45"/>
      <c r="CCV1008" s="45"/>
      <c r="CCW1008" s="45"/>
      <c r="CCX1008" s="45"/>
      <c r="CCY1008" s="45"/>
      <c r="CCZ1008" s="45"/>
      <c r="CDA1008" s="45"/>
      <c r="CDB1008" s="45"/>
      <c r="CDC1008" s="45"/>
      <c r="CDD1008" s="45"/>
      <c r="CDE1008" s="45"/>
      <c r="CDF1008" s="45"/>
      <c r="CDG1008" s="45"/>
      <c r="CDH1008" s="45"/>
      <c r="CDI1008" s="45"/>
      <c r="CDJ1008" s="45"/>
      <c r="CDK1008" s="45"/>
      <c r="CDL1008" s="45"/>
      <c r="CDM1008" s="45"/>
      <c r="CDN1008" s="45"/>
      <c r="CDO1008" s="45"/>
      <c r="CDP1008" s="45"/>
      <c r="CDQ1008" s="45"/>
      <c r="CDR1008" s="45"/>
      <c r="CDS1008" s="45"/>
      <c r="CDT1008" s="45"/>
      <c r="CDU1008" s="45"/>
      <c r="CDV1008" s="45"/>
      <c r="CDW1008" s="45"/>
      <c r="CDX1008" s="45"/>
      <c r="CDY1008" s="45"/>
      <c r="CDZ1008" s="45"/>
      <c r="CEA1008" s="45"/>
      <c r="CEB1008" s="45"/>
      <c r="CEC1008" s="45"/>
      <c r="CED1008" s="45"/>
      <c r="CEE1008" s="45"/>
      <c r="CEF1008" s="45"/>
      <c r="CEG1008" s="45"/>
      <c r="CEH1008" s="45"/>
      <c r="CEI1008" s="45"/>
      <c r="CEJ1008" s="45"/>
      <c r="CEK1008" s="45"/>
      <c r="CEL1008" s="45"/>
      <c r="CEM1008" s="45"/>
      <c r="CEN1008" s="45"/>
      <c r="CEO1008" s="45"/>
      <c r="CEP1008" s="45"/>
      <c r="CEQ1008" s="45"/>
      <c r="CER1008" s="45"/>
      <c r="CES1008" s="45"/>
      <c r="CET1008" s="45"/>
      <c r="CEU1008" s="45"/>
      <c r="CEV1008" s="45"/>
      <c r="CEW1008" s="45"/>
      <c r="CEX1008" s="45"/>
      <c r="CEY1008" s="45"/>
      <c r="CEZ1008" s="45"/>
      <c r="CFA1008" s="45"/>
      <c r="CFB1008" s="45"/>
      <c r="CFC1008" s="45"/>
      <c r="CFD1008" s="45"/>
      <c r="CFE1008" s="45"/>
      <c r="CFF1008" s="45"/>
      <c r="CFG1008" s="45"/>
      <c r="CFH1008" s="45"/>
      <c r="CFI1008" s="45"/>
      <c r="CFJ1008" s="45"/>
      <c r="CFK1008" s="45"/>
      <c r="CFL1008" s="45"/>
      <c r="CFM1008" s="45"/>
      <c r="CFN1008" s="45"/>
      <c r="CFO1008" s="45"/>
      <c r="CFP1008" s="45"/>
      <c r="CFQ1008" s="45"/>
      <c r="CFR1008" s="45"/>
      <c r="CFS1008" s="45"/>
      <c r="CFT1008" s="45"/>
      <c r="CFU1008" s="45"/>
      <c r="CFV1008" s="45"/>
      <c r="CFW1008" s="45"/>
      <c r="CFX1008" s="45"/>
      <c r="CFY1008" s="45"/>
      <c r="CFZ1008" s="45"/>
      <c r="CGA1008" s="45"/>
      <c r="CGB1008" s="45"/>
      <c r="CGC1008" s="45"/>
      <c r="CGD1008" s="45"/>
      <c r="CGE1008" s="45"/>
      <c r="CGF1008" s="45"/>
      <c r="CGG1008" s="45"/>
      <c r="CGH1008" s="45"/>
      <c r="CGI1008" s="45"/>
      <c r="CGJ1008" s="45"/>
      <c r="CGK1008" s="45"/>
      <c r="CGL1008" s="45"/>
      <c r="CGM1008" s="45"/>
      <c r="CGN1008" s="45"/>
      <c r="CGO1008" s="45"/>
      <c r="CGP1008" s="45"/>
      <c r="CGQ1008" s="45"/>
      <c r="CGR1008" s="45"/>
      <c r="CGS1008" s="45"/>
      <c r="CGT1008" s="45"/>
      <c r="CGU1008" s="45"/>
      <c r="CGV1008" s="45"/>
      <c r="CGW1008" s="45"/>
      <c r="CGX1008" s="45"/>
      <c r="CGY1008" s="45"/>
      <c r="CGZ1008" s="45"/>
      <c r="CHA1008" s="45"/>
      <c r="CHB1008" s="45"/>
      <c r="CHC1008" s="45"/>
      <c r="CHD1008" s="45"/>
      <c r="CHE1008" s="45"/>
      <c r="CHF1008" s="45"/>
      <c r="CHG1008" s="45"/>
      <c r="CHH1008" s="45"/>
      <c r="CHI1008" s="45"/>
      <c r="CHJ1008" s="45"/>
      <c r="CHK1008" s="45"/>
      <c r="CHL1008" s="45"/>
      <c r="CHM1008" s="45"/>
      <c r="CHN1008" s="45"/>
      <c r="CHO1008" s="45"/>
      <c r="CHP1008" s="45"/>
      <c r="CHQ1008" s="45"/>
      <c r="CHR1008" s="45"/>
      <c r="CHS1008" s="45"/>
      <c r="CHT1008" s="45"/>
      <c r="CHU1008" s="45"/>
      <c r="CHV1008" s="45"/>
      <c r="CHW1008" s="45"/>
      <c r="CHX1008" s="45"/>
      <c r="CHY1008" s="45"/>
      <c r="CHZ1008" s="45"/>
      <c r="CIA1008" s="45"/>
      <c r="CIB1008" s="45"/>
      <c r="CIC1008" s="45"/>
      <c r="CID1008" s="45"/>
      <c r="CIE1008" s="45"/>
      <c r="CIF1008" s="45"/>
      <c r="CIG1008" s="45"/>
      <c r="CIH1008" s="45"/>
      <c r="CII1008" s="45"/>
      <c r="CIJ1008" s="45"/>
      <c r="CIK1008" s="45"/>
      <c r="CIL1008" s="45"/>
      <c r="CIM1008" s="45"/>
      <c r="CIN1008" s="45"/>
      <c r="CIO1008" s="45"/>
      <c r="CIP1008" s="45"/>
      <c r="CIQ1008" s="45"/>
      <c r="CIR1008" s="45"/>
      <c r="CIS1008" s="45"/>
      <c r="CIT1008" s="45"/>
      <c r="CIU1008" s="45"/>
      <c r="CIV1008" s="45"/>
      <c r="CIW1008" s="45"/>
      <c r="CIX1008" s="45"/>
      <c r="CIY1008" s="45"/>
      <c r="CIZ1008" s="45"/>
      <c r="CJA1008" s="45"/>
      <c r="CJB1008" s="45"/>
      <c r="CJC1008" s="45"/>
      <c r="CJD1008" s="45"/>
      <c r="CJE1008" s="45"/>
      <c r="CJF1008" s="45"/>
      <c r="CJG1008" s="45"/>
      <c r="CJH1008" s="45"/>
      <c r="CJI1008" s="45"/>
      <c r="CJJ1008" s="45"/>
      <c r="CJK1008" s="45"/>
      <c r="CJL1008" s="45"/>
      <c r="CJM1008" s="45"/>
      <c r="CJN1008" s="45"/>
      <c r="CJO1008" s="45"/>
      <c r="CJP1008" s="45"/>
      <c r="CJQ1008" s="45"/>
      <c r="CJR1008" s="45"/>
      <c r="CJS1008" s="45"/>
      <c r="CJT1008" s="45"/>
      <c r="CJU1008" s="45"/>
      <c r="CJV1008" s="45"/>
      <c r="CJW1008" s="45"/>
      <c r="CJX1008" s="45"/>
      <c r="CJY1008" s="45"/>
      <c r="CJZ1008" s="45"/>
      <c r="CKA1008" s="45"/>
      <c r="CKB1008" s="45"/>
      <c r="CKC1008" s="45"/>
      <c r="CKD1008" s="45"/>
      <c r="CKE1008" s="45"/>
      <c r="CKF1008" s="45"/>
      <c r="CKG1008" s="45"/>
      <c r="CKH1008" s="45"/>
      <c r="CKI1008" s="45"/>
      <c r="CKJ1008" s="45"/>
      <c r="CKK1008" s="45"/>
      <c r="CKL1008" s="45"/>
      <c r="CKM1008" s="45"/>
      <c r="CKN1008" s="45"/>
      <c r="CKO1008" s="45"/>
      <c r="CKP1008" s="45"/>
      <c r="CKQ1008" s="45"/>
      <c r="CKR1008" s="45"/>
      <c r="CKS1008" s="45"/>
      <c r="CKT1008" s="45"/>
      <c r="CKU1008" s="45"/>
      <c r="CKV1008" s="45"/>
      <c r="CKW1008" s="45"/>
      <c r="CKX1008" s="45"/>
      <c r="CKY1008" s="45"/>
      <c r="CKZ1008" s="45"/>
      <c r="CLA1008" s="45"/>
      <c r="CLB1008" s="45"/>
      <c r="CLC1008" s="45"/>
      <c r="CLD1008" s="45"/>
      <c r="CLE1008" s="45"/>
      <c r="CLF1008" s="45"/>
      <c r="CLG1008" s="45"/>
      <c r="CLH1008" s="45"/>
      <c r="CLI1008" s="45"/>
      <c r="CLJ1008" s="45"/>
      <c r="CLK1008" s="45"/>
      <c r="CLL1008" s="45"/>
      <c r="CLM1008" s="45"/>
      <c r="CLN1008" s="45"/>
      <c r="CLO1008" s="45"/>
      <c r="CLP1008" s="45"/>
      <c r="CLQ1008" s="45"/>
      <c r="CLR1008" s="45"/>
      <c r="CLS1008" s="45"/>
      <c r="CLT1008" s="45"/>
      <c r="CLU1008" s="45"/>
      <c r="CLV1008" s="45"/>
      <c r="CLW1008" s="45"/>
      <c r="CLX1008" s="45"/>
      <c r="CLY1008" s="45"/>
      <c r="CLZ1008" s="45"/>
      <c r="CMA1008" s="45"/>
      <c r="CMB1008" s="45"/>
      <c r="CMC1008" s="45"/>
      <c r="CMD1008" s="45"/>
      <c r="CME1008" s="45"/>
      <c r="CMF1008" s="45"/>
      <c r="CMG1008" s="45"/>
      <c r="CMH1008" s="45"/>
      <c r="CMI1008" s="45"/>
      <c r="CMJ1008" s="45"/>
      <c r="CMK1008" s="45"/>
      <c r="CML1008" s="45"/>
      <c r="CMM1008" s="45"/>
      <c r="CMN1008" s="45"/>
      <c r="CMO1008" s="45"/>
      <c r="CMP1008" s="45"/>
      <c r="CMQ1008" s="45"/>
      <c r="CMR1008" s="45"/>
      <c r="CMS1008" s="45"/>
      <c r="CMT1008" s="45"/>
      <c r="CMU1008" s="45"/>
      <c r="CMV1008" s="45"/>
      <c r="CMW1008" s="45"/>
      <c r="CMX1008" s="45"/>
      <c r="CMY1008" s="45"/>
      <c r="CMZ1008" s="45"/>
      <c r="CNA1008" s="45"/>
      <c r="CNB1008" s="45"/>
      <c r="CNC1008" s="45"/>
      <c r="CND1008" s="45"/>
      <c r="CNE1008" s="45"/>
      <c r="CNF1008" s="45"/>
      <c r="CNG1008" s="45"/>
      <c r="CNH1008" s="45"/>
      <c r="CNI1008" s="45"/>
      <c r="CNJ1008" s="45"/>
      <c r="CNK1008" s="45"/>
      <c r="CNL1008" s="45"/>
      <c r="CNM1008" s="45"/>
      <c r="CNN1008" s="45"/>
      <c r="CNO1008" s="45"/>
      <c r="CNP1008" s="45"/>
      <c r="CNQ1008" s="45"/>
      <c r="CNR1008" s="45"/>
      <c r="CNS1008" s="45"/>
      <c r="CNT1008" s="45"/>
      <c r="CNU1008" s="45"/>
      <c r="CNV1008" s="45"/>
      <c r="CNW1008" s="45"/>
      <c r="CNX1008" s="45"/>
      <c r="CNY1008" s="45"/>
      <c r="CNZ1008" s="45"/>
      <c r="COA1008" s="45"/>
      <c r="COB1008" s="45"/>
      <c r="COC1008" s="45"/>
      <c r="COD1008" s="45"/>
      <c r="COE1008" s="45"/>
      <c r="COF1008" s="45"/>
      <c r="COG1008" s="45"/>
      <c r="COH1008" s="45"/>
      <c r="COI1008" s="45"/>
      <c r="COJ1008" s="45"/>
      <c r="COK1008" s="45"/>
      <c r="COL1008" s="45"/>
      <c r="COM1008" s="45"/>
      <c r="CON1008" s="45"/>
      <c r="COO1008" s="45"/>
      <c r="COP1008" s="45"/>
      <c r="COQ1008" s="45"/>
      <c r="COR1008" s="45"/>
      <c r="COS1008" s="45"/>
      <c r="COT1008" s="45"/>
      <c r="COU1008" s="45"/>
      <c r="COV1008" s="45"/>
      <c r="COW1008" s="45"/>
      <c r="COX1008" s="45"/>
      <c r="COY1008" s="45"/>
      <c r="COZ1008" s="45"/>
      <c r="CPA1008" s="45"/>
      <c r="CPB1008" s="45"/>
      <c r="CPC1008" s="45"/>
      <c r="CPD1008" s="45"/>
      <c r="CPE1008" s="45"/>
      <c r="CPF1008" s="45"/>
      <c r="CPG1008" s="45"/>
      <c r="CPH1008" s="45"/>
      <c r="CPI1008" s="45"/>
      <c r="CPJ1008" s="45"/>
      <c r="CPK1008" s="45"/>
      <c r="CPL1008" s="45"/>
      <c r="CPM1008" s="45"/>
      <c r="CPN1008" s="45"/>
      <c r="CPO1008" s="45"/>
      <c r="CPP1008" s="45"/>
      <c r="CPQ1008" s="45"/>
      <c r="CPR1008" s="45"/>
      <c r="CPS1008" s="45"/>
      <c r="CPT1008" s="45"/>
      <c r="CPU1008" s="45"/>
      <c r="CPV1008" s="45"/>
      <c r="CPW1008" s="45"/>
      <c r="CPX1008" s="45"/>
      <c r="CPY1008" s="45"/>
      <c r="CPZ1008" s="45"/>
      <c r="CQA1008" s="45"/>
      <c r="CQB1008" s="45"/>
      <c r="CQC1008" s="45"/>
      <c r="CQD1008" s="45"/>
      <c r="CQE1008" s="45"/>
      <c r="CQF1008" s="45"/>
      <c r="CQG1008" s="45"/>
      <c r="CQH1008" s="45"/>
      <c r="CQI1008" s="45"/>
      <c r="CQJ1008" s="45"/>
      <c r="CQK1008" s="45"/>
      <c r="CQL1008" s="45"/>
      <c r="CQM1008" s="45"/>
      <c r="CQN1008" s="45"/>
      <c r="CQO1008" s="45"/>
      <c r="CQP1008" s="45"/>
      <c r="CQQ1008" s="45"/>
      <c r="CQR1008" s="45"/>
      <c r="CQS1008" s="45"/>
      <c r="CQT1008" s="45"/>
      <c r="CQU1008" s="45"/>
      <c r="CQV1008" s="45"/>
      <c r="CQW1008" s="45"/>
      <c r="CQX1008" s="45"/>
      <c r="CQY1008" s="45"/>
      <c r="CQZ1008" s="45"/>
      <c r="CRA1008" s="45"/>
      <c r="CRB1008" s="45"/>
      <c r="CRC1008" s="45"/>
      <c r="CRD1008" s="45"/>
      <c r="CRE1008" s="45"/>
      <c r="CRF1008" s="45"/>
      <c r="CRG1008" s="45"/>
      <c r="CRH1008" s="45"/>
      <c r="CRI1008" s="45"/>
      <c r="CRJ1008" s="45"/>
      <c r="CRK1008" s="45"/>
      <c r="CRL1008" s="45"/>
      <c r="CRM1008" s="45"/>
      <c r="CRN1008" s="45"/>
      <c r="CRO1008" s="45"/>
      <c r="CRP1008" s="45"/>
      <c r="CRQ1008" s="45"/>
      <c r="CRR1008" s="45"/>
      <c r="CRS1008" s="45"/>
      <c r="CRT1008" s="45"/>
      <c r="CRU1008" s="45"/>
      <c r="CRV1008" s="45"/>
      <c r="CRW1008" s="45"/>
      <c r="CRX1008" s="45"/>
      <c r="CRY1008" s="45"/>
      <c r="CRZ1008" s="45"/>
      <c r="CSA1008" s="45"/>
      <c r="CSB1008" s="45"/>
      <c r="CSC1008" s="45"/>
      <c r="CSD1008" s="45"/>
      <c r="CSE1008" s="45"/>
      <c r="CSF1008" s="45"/>
      <c r="CSG1008" s="45"/>
      <c r="CSH1008" s="45"/>
      <c r="CSI1008" s="45"/>
      <c r="CSJ1008" s="45"/>
      <c r="CSK1008" s="45"/>
      <c r="CSL1008" s="45"/>
      <c r="CSM1008" s="45"/>
      <c r="CSN1008" s="45"/>
      <c r="CSO1008" s="45"/>
      <c r="CSP1008" s="45"/>
      <c r="CSQ1008" s="45"/>
      <c r="CSR1008" s="45"/>
      <c r="CSS1008" s="45"/>
      <c r="CST1008" s="45"/>
      <c r="CSU1008" s="45"/>
      <c r="CSV1008" s="45"/>
      <c r="CSW1008" s="45"/>
      <c r="CSX1008" s="45"/>
      <c r="CSY1008" s="45"/>
      <c r="CSZ1008" s="45"/>
      <c r="CTA1008" s="45"/>
      <c r="CTB1008" s="45"/>
      <c r="CTC1008" s="45"/>
      <c r="CTD1008" s="45"/>
      <c r="CTE1008" s="45"/>
      <c r="CTF1008" s="45"/>
      <c r="CTG1008" s="45"/>
      <c r="CTH1008" s="45"/>
      <c r="CTI1008" s="45"/>
      <c r="CTJ1008" s="45"/>
      <c r="CTK1008" s="45"/>
      <c r="CTL1008" s="45"/>
      <c r="CTM1008" s="45"/>
      <c r="CTN1008" s="45"/>
      <c r="CTO1008" s="45"/>
      <c r="CTP1008" s="45"/>
      <c r="CTQ1008" s="45"/>
      <c r="CTR1008" s="45"/>
      <c r="CTS1008" s="45"/>
      <c r="CTT1008" s="45"/>
      <c r="CTU1008" s="45"/>
      <c r="CTV1008" s="45"/>
      <c r="CTW1008" s="45"/>
      <c r="CTX1008" s="45"/>
      <c r="CTY1008" s="45"/>
      <c r="CTZ1008" s="45"/>
      <c r="CUA1008" s="45"/>
      <c r="CUB1008" s="45"/>
      <c r="CUC1008" s="45"/>
      <c r="CUD1008" s="45"/>
      <c r="CUE1008" s="45"/>
      <c r="CUF1008" s="45"/>
      <c r="CUG1008" s="45"/>
      <c r="CUH1008" s="45"/>
      <c r="CUI1008" s="45"/>
      <c r="CUJ1008" s="45"/>
      <c r="CUK1008" s="45"/>
      <c r="CUL1008" s="45"/>
      <c r="CUM1008" s="45"/>
      <c r="CUN1008" s="45"/>
      <c r="CUO1008" s="45"/>
      <c r="CUP1008" s="45"/>
      <c r="CUQ1008" s="45"/>
      <c r="CUR1008" s="45"/>
      <c r="CUS1008" s="45"/>
      <c r="CUT1008" s="45"/>
      <c r="CUU1008" s="45"/>
      <c r="CUV1008" s="45"/>
      <c r="CUW1008" s="45"/>
      <c r="CUX1008" s="45"/>
      <c r="CUY1008" s="45"/>
      <c r="CUZ1008" s="45"/>
      <c r="CVA1008" s="45"/>
      <c r="CVB1008" s="45"/>
      <c r="CVC1008" s="45"/>
      <c r="CVD1008" s="45"/>
      <c r="CVE1008" s="45"/>
      <c r="CVF1008" s="45"/>
      <c r="CVG1008" s="45"/>
      <c r="CVH1008" s="45"/>
      <c r="CVI1008" s="45"/>
      <c r="CVJ1008" s="45"/>
      <c r="CVK1008" s="45"/>
      <c r="CVL1008" s="45"/>
      <c r="CVM1008" s="45"/>
      <c r="CVN1008" s="45"/>
      <c r="CVO1008" s="45"/>
      <c r="CVP1008" s="45"/>
      <c r="CVQ1008" s="45"/>
      <c r="CVR1008" s="45"/>
      <c r="CVS1008" s="45"/>
      <c r="CVT1008" s="45"/>
      <c r="CVU1008" s="45"/>
      <c r="CVV1008" s="45"/>
      <c r="CVW1008" s="45"/>
      <c r="CVX1008" s="45"/>
      <c r="CVY1008" s="45"/>
      <c r="CVZ1008" s="45"/>
      <c r="CWA1008" s="45"/>
      <c r="CWB1008" s="45"/>
      <c r="CWC1008" s="45"/>
      <c r="CWD1008" s="45"/>
      <c r="CWE1008" s="45"/>
      <c r="CWF1008" s="45"/>
      <c r="CWG1008" s="45"/>
      <c r="CWH1008" s="45"/>
      <c r="CWI1008" s="45"/>
      <c r="CWJ1008" s="45"/>
      <c r="CWK1008" s="45"/>
      <c r="CWL1008" s="45"/>
      <c r="CWM1008" s="45"/>
      <c r="CWN1008" s="45"/>
      <c r="CWO1008" s="45"/>
      <c r="CWP1008" s="45"/>
      <c r="CWQ1008" s="45"/>
      <c r="CWR1008" s="45"/>
      <c r="CWS1008" s="45"/>
      <c r="CWT1008" s="45"/>
      <c r="CWU1008" s="45"/>
      <c r="CWV1008" s="45"/>
      <c r="CWW1008" s="45"/>
      <c r="CWX1008" s="45"/>
      <c r="CWY1008" s="45"/>
      <c r="CWZ1008" s="45"/>
      <c r="CXA1008" s="45"/>
      <c r="CXB1008" s="45"/>
      <c r="CXC1008" s="45"/>
      <c r="CXD1008" s="45"/>
      <c r="CXE1008" s="45"/>
      <c r="CXF1008" s="45"/>
      <c r="CXG1008" s="45"/>
      <c r="CXH1008" s="45"/>
      <c r="CXI1008" s="45"/>
      <c r="CXJ1008" s="45"/>
      <c r="CXK1008" s="45"/>
      <c r="CXL1008" s="45"/>
      <c r="CXM1008" s="45"/>
      <c r="CXN1008" s="45"/>
      <c r="CXO1008" s="45"/>
      <c r="CXP1008" s="45"/>
      <c r="CXQ1008" s="45"/>
      <c r="CXR1008" s="45"/>
      <c r="CXS1008" s="45"/>
      <c r="CXT1008" s="45"/>
      <c r="CXU1008" s="45"/>
      <c r="CXV1008" s="45"/>
      <c r="CXW1008" s="45"/>
      <c r="CXX1008" s="45"/>
      <c r="CXY1008" s="45"/>
      <c r="CXZ1008" s="45"/>
      <c r="CYA1008" s="45"/>
      <c r="CYB1008" s="45"/>
      <c r="CYC1008" s="45"/>
      <c r="CYD1008" s="45"/>
      <c r="CYE1008" s="45"/>
      <c r="CYF1008" s="45"/>
      <c r="CYG1008" s="45"/>
      <c r="CYH1008" s="45"/>
      <c r="CYI1008" s="45"/>
      <c r="CYJ1008" s="45"/>
      <c r="CYK1008" s="45"/>
      <c r="CYL1008" s="45"/>
      <c r="CYM1008" s="45"/>
      <c r="CYN1008" s="45"/>
      <c r="CYO1008" s="45"/>
      <c r="CYP1008" s="45"/>
      <c r="CYQ1008" s="45"/>
      <c r="CYR1008" s="45"/>
      <c r="CYS1008" s="45"/>
      <c r="CYT1008" s="45"/>
      <c r="CYU1008" s="45"/>
      <c r="CYV1008" s="45"/>
      <c r="CYW1008" s="45"/>
      <c r="CYX1008" s="45"/>
      <c r="CYY1008" s="45"/>
      <c r="CYZ1008" s="45"/>
      <c r="CZA1008" s="45"/>
      <c r="CZB1008" s="45"/>
      <c r="CZC1008" s="45"/>
      <c r="CZD1008" s="45"/>
      <c r="CZE1008" s="45"/>
      <c r="CZF1008" s="45"/>
      <c r="CZG1008" s="45"/>
      <c r="CZH1008" s="45"/>
      <c r="CZI1008" s="45"/>
      <c r="CZJ1008" s="45"/>
      <c r="CZK1008" s="45"/>
      <c r="CZL1008" s="45"/>
      <c r="CZM1008" s="45"/>
      <c r="CZN1008" s="45"/>
      <c r="CZO1008" s="45"/>
      <c r="CZP1008" s="45"/>
      <c r="CZQ1008" s="45"/>
      <c r="CZR1008" s="45"/>
      <c r="CZS1008" s="45"/>
      <c r="CZT1008" s="45"/>
      <c r="CZU1008" s="45"/>
      <c r="CZV1008" s="45"/>
      <c r="CZW1008" s="45"/>
      <c r="CZX1008" s="45"/>
      <c r="CZY1008" s="45"/>
      <c r="CZZ1008" s="45"/>
      <c r="DAA1008" s="45"/>
      <c r="DAB1008" s="45"/>
      <c r="DAC1008" s="45"/>
      <c r="DAD1008" s="45"/>
      <c r="DAE1008" s="45"/>
      <c r="DAF1008" s="45"/>
      <c r="DAG1008" s="45"/>
      <c r="DAH1008" s="45"/>
      <c r="DAI1008" s="45"/>
      <c r="DAJ1008" s="45"/>
      <c r="DAK1008" s="45"/>
      <c r="DAL1008" s="45"/>
      <c r="DAM1008" s="45"/>
      <c r="DAN1008" s="45"/>
      <c r="DAO1008" s="45"/>
      <c r="DAP1008" s="45"/>
      <c r="DAQ1008" s="45"/>
      <c r="DAR1008" s="45"/>
      <c r="DAS1008" s="45"/>
      <c r="DAT1008" s="45"/>
      <c r="DAU1008" s="45"/>
      <c r="DAV1008" s="45"/>
      <c r="DAW1008" s="45"/>
      <c r="DAX1008" s="45"/>
      <c r="DAY1008" s="45"/>
      <c r="DAZ1008" s="45"/>
      <c r="DBA1008" s="45"/>
      <c r="DBB1008" s="45"/>
      <c r="DBC1008" s="45"/>
      <c r="DBD1008" s="45"/>
      <c r="DBE1008" s="45"/>
      <c r="DBF1008" s="45"/>
      <c r="DBG1008" s="45"/>
      <c r="DBH1008" s="45"/>
      <c r="DBI1008" s="45"/>
      <c r="DBJ1008" s="45"/>
      <c r="DBK1008" s="45"/>
      <c r="DBL1008" s="45"/>
      <c r="DBM1008" s="45"/>
      <c r="DBN1008" s="45"/>
      <c r="DBO1008" s="45"/>
      <c r="DBP1008" s="45"/>
      <c r="DBQ1008" s="45"/>
      <c r="DBR1008" s="45"/>
      <c r="DBS1008" s="45"/>
      <c r="DBT1008" s="45"/>
      <c r="DBU1008" s="45"/>
      <c r="DBV1008" s="45"/>
      <c r="DBW1008" s="45"/>
      <c r="DBX1008" s="45"/>
      <c r="DBY1008" s="45"/>
      <c r="DBZ1008" s="45"/>
      <c r="DCA1008" s="45"/>
      <c r="DCB1008" s="45"/>
      <c r="DCC1008" s="45"/>
      <c r="DCD1008" s="45"/>
      <c r="DCE1008" s="45"/>
      <c r="DCF1008" s="45"/>
      <c r="DCG1008" s="45"/>
      <c r="DCH1008" s="45"/>
      <c r="DCI1008" s="45"/>
      <c r="DCJ1008" s="45"/>
      <c r="DCK1008" s="45"/>
      <c r="DCL1008" s="45"/>
      <c r="DCM1008" s="45"/>
      <c r="DCN1008" s="45"/>
      <c r="DCO1008" s="45"/>
      <c r="DCP1008" s="45"/>
      <c r="DCQ1008" s="45"/>
      <c r="DCR1008" s="45"/>
      <c r="DCS1008" s="45"/>
      <c r="DCT1008" s="45"/>
      <c r="DCU1008" s="45"/>
      <c r="DCV1008" s="45"/>
      <c r="DCW1008" s="45"/>
      <c r="DCX1008" s="45"/>
      <c r="DCY1008" s="45"/>
      <c r="DCZ1008" s="45"/>
      <c r="DDA1008" s="45"/>
      <c r="DDB1008" s="45"/>
      <c r="DDC1008" s="45"/>
      <c r="DDD1008" s="45"/>
      <c r="DDE1008" s="45"/>
      <c r="DDF1008" s="45"/>
      <c r="DDG1008" s="45"/>
      <c r="DDH1008" s="45"/>
      <c r="DDI1008" s="45"/>
      <c r="DDJ1008" s="45"/>
      <c r="DDK1008" s="45"/>
      <c r="DDL1008" s="45"/>
      <c r="DDM1008" s="45"/>
      <c r="DDN1008" s="45"/>
      <c r="DDO1008" s="45"/>
      <c r="DDP1008" s="45"/>
      <c r="DDQ1008" s="45"/>
      <c r="DDR1008" s="45"/>
      <c r="DDS1008" s="45"/>
      <c r="DDT1008" s="45"/>
      <c r="DDU1008" s="45"/>
      <c r="DDV1008" s="45"/>
      <c r="DDW1008" s="45"/>
      <c r="DDX1008" s="45"/>
      <c r="DDY1008" s="45"/>
      <c r="DDZ1008" s="45"/>
      <c r="DEA1008" s="45"/>
      <c r="DEB1008" s="45"/>
      <c r="DEC1008" s="45"/>
      <c r="DED1008" s="45"/>
      <c r="DEE1008" s="45"/>
      <c r="DEF1008" s="45"/>
      <c r="DEG1008" s="45"/>
      <c r="DEH1008" s="45"/>
      <c r="DEI1008" s="45"/>
      <c r="DEJ1008" s="45"/>
      <c r="DEK1008" s="45"/>
      <c r="DEL1008" s="45"/>
      <c r="DEM1008" s="45"/>
      <c r="DEN1008" s="45"/>
      <c r="DEO1008" s="45"/>
      <c r="DEP1008" s="45"/>
      <c r="DEQ1008" s="45"/>
      <c r="DER1008" s="45"/>
      <c r="DES1008" s="45"/>
      <c r="DET1008" s="45"/>
      <c r="DEU1008" s="45"/>
      <c r="DEV1008" s="45"/>
      <c r="DEW1008" s="45"/>
      <c r="DEX1008" s="45"/>
      <c r="DEY1008" s="45"/>
      <c r="DEZ1008" s="45"/>
      <c r="DFA1008" s="45"/>
      <c r="DFB1008" s="45"/>
      <c r="DFC1008" s="45"/>
      <c r="DFD1008" s="45"/>
      <c r="DFE1008" s="45"/>
      <c r="DFF1008" s="45"/>
      <c r="DFG1008" s="45"/>
      <c r="DFH1008" s="45"/>
      <c r="DFI1008" s="45"/>
      <c r="DFJ1008" s="45"/>
      <c r="DFK1008" s="45"/>
      <c r="DFL1008" s="45"/>
      <c r="DFM1008" s="45"/>
      <c r="DFN1008" s="45"/>
      <c r="DFO1008" s="45"/>
      <c r="DFP1008" s="45"/>
      <c r="DFQ1008" s="45"/>
      <c r="DFR1008" s="45"/>
      <c r="DFS1008" s="45"/>
      <c r="DFT1008" s="45"/>
      <c r="DFU1008" s="45"/>
      <c r="DFV1008" s="45"/>
      <c r="DFW1008" s="45"/>
      <c r="DFX1008" s="45"/>
      <c r="DFY1008" s="45"/>
      <c r="DFZ1008" s="45"/>
      <c r="DGA1008" s="45"/>
      <c r="DGB1008" s="45"/>
      <c r="DGC1008" s="45"/>
      <c r="DGD1008" s="45"/>
      <c r="DGE1008" s="45"/>
      <c r="DGF1008" s="45"/>
      <c r="DGG1008" s="45"/>
      <c r="DGH1008" s="45"/>
      <c r="DGI1008" s="45"/>
      <c r="DGJ1008" s="45"/>
      <c r="DGK1008" s="45"/>
      <c r="DGL1008" s="45"/>
      <c r="DGM1008" s="45"/>
      <c r="DGN1008" s="45"/>
      <c r="DGO1008" s="45"/>
      <c r="DGP1008" s="45"/>
      <c r="DGQ1008" s="45"/>
      <c r="DGR1008" s="45"/>
      <c r="DGS1008" s="45"/>
      <c r="DGT1008" s="45"/>
      <c r="DGU1008" s="45"/>
      <c r="DGV1008" s="45"/>
      <c r="DGW1008" s="45"/>
      <c r="DGX1008" s="45"/>
      <c r="DGY1008" s="45"/>
      <c r="DGZ1008" s="45"/>
      <c r="DHA1008" s="45"/>
      <c r="DHB1008" s="45"/>
      <c r="DHC1008" s="45"/>
      <c r="DHD1008" s="45"/>
      <c r="DHE1008" s="45"/>
      <c r="DHF1008" s="45"/>
      <c r="DHG1008" s="45"/>
      <c r="DHH1008" s="45"/>
      <c r="DHI1008" s="45"/>
      <c r="DHJ1008" s="45"/>
      <c r="DHK1008" s="45"/>
      <c r="DHL1008" s="45"/>
      <c r="DHM1008" s="45"/>
      <c r="DHN1008" s="45"/>
      <c r="DHO1008" s="45"/>
      <c r="DHP1008" s="45"/>
      <c r="DHQ1008" s="45"/>
      <c r="DHR1008" s="45"/>
      <c r="DHS1008" s="45"/>
      <c r="DHT1008" s="45"/>
      <c r="DHU1008" s="45"/>
      <c r="DHV1008" s="45"/>
      <c r="DHW1008" s="45"/>
      <c r="DHX1008" s="45"/>
      <c r="DHY1008" s="45"/>
      <c r="DHZ1008" s="45"/>
      <c r="DIA1008" s="45"/>
      <c r="DIB1008" s="45"/>
      <c r="DIC1008" s="45"/>
      <c r="DID1008" s="45"/>
      <c r="DIE1008" s="45"/>
      <c r="DIF1008" s="45"/>
      <c r="DIG1008" s="45"/>
      <c r="DIH1008" s="45"/>
      <c r="DII1008" s="45"/>
      <c r="DIJ1008" s="45"/>
      <c r="DIK1008" s="45"/>
      <c r="DIL1008" s="45"/>
      <c r="DIM1008" s="45"/>
      <c r="DIN1008" s="45"/>
      <c r="DIO1008" s="45"/>
      <c r="DIP1008" s="45"/>
      <c r="DIQ1008" s="45"/>
      <c r="DIR1008" s="45"/>
      <c r="DIS1008" s="45"/>
      <c r="DIT1008" s="45"/>
      <c r="DIU1008" s="45"/>
      <c r="DIV1008" s="45"/>
      <c r="DIW1008" s="45"/>
      <c r="DIX1008" s="45"/>
      <c r="DIY1008" s="45"/>
      <c r="DIZ1008" s="45"/>
      <c r="DJA1008" s="45"/>
      <c r="DJB1008" s="45"/>
      <c r="DJC1008" s="45"/>
      <c r="DJD1008" s="45"/>
      <c r="DJE1008" s="45"/>
      <c r="DJF1008" s="45"/>
      <c r="DJG1008" s="45"/>
      <c r="DJH1008" s="45"/>
      <c r="DJI1008" s="45"/>
      <c r="DJJ1008" s="45"/>
      <c r="DJK1008" s="45"/>
      <c r="DJL1008" s="45"/>
      <c r="DJM1008" s="45"/>
      <c r="DJN1008" s="45"/>
      <c r="DJO1008" s="45"/>
      <c r="DJP1008" s="45"/>
      <c r="DJQ1008" s="45"/>
      <c r="DJR1008" s="45"/>
      <c r="DJS1008" s="45"/>
      <c r="DJT1008" s="45"/>
      <c r="DJU1008" s="45"/>
      <c r="DJV1008" s="45"/>
      <c r="DJW1008" s="45"/>
      <c r="DJX1008" s="45"/>
      <c r="DJY1008" s="45"/>
      <c r="DJZ1008" s="45"/>
      <c r="DKA1008" s="45"/>
      <c r="DKB1008" s="45"/>
      <c r="DKC1008" s="45"/>
      <c r="DKD1008" s="45"/>
      <c r="DKE1008" s="45"/>
      <c r="DKF1008" s="45"/>
      <c r="DKG1008" s="45"/>
      <c r="DKH1008" s="45"/>
      <c r="DKI1008" s="45"/>
      <c r="DKJ1008" s="45"/>
      <c r="DKK1008" s="45"/>
      <c r="DKL1008" s="45"/>
      <c r="DKM1008" s="45"/>
      <c r="DKN1008" s="45"/>
      <c r="DKO1008" s="45"/>
      <c r="DKP1008" s="45"/>
      <c r="DKQ1008" s="45"/>
      <c r="DKR1008" s="45"/>
      <c r="DKS1008" s="45"/>
      <c r="DKT1008" s="45"/>
      <c r="DKU1008" s="45"/>
      <c r="DKV1008" s="45"/>
      <c r="DKW1008" s="45"/>
      <c r="DKX1008" s="45"/>
      <c r="DKY1008" s="45"/>
      <c r="DKZ1008" s="45"/>
      <c r="DLA1008" s="45"/>
      <c r="DLB1008" s="45"/>
      <c r="DLC1008" s="45"/>
      <c r="DLD1008" s="45"/>
      <c r="DLE1008" s="45"/>
      <c r="DLF1008" s="45"/>
      <c r="DLG1008" s="45"/>
      <c r="DLH1008" s="45"/>
      <c r="DLI1008" s="45"/>
      <c r="DLJ1008" s="45"/>
      <c r="DLK1008" s="45"/>
      <c r="DLL1008" s="45"/>
      <c r="DLM1008" s="45"/>
      <c r="DLN1008" s="45"/>
      <c r="DLO1008" s="45"/>
      <c r="DLP1008" s="45"/>
      <c r="DLQ1008" s="45"/>
      <c r="DLR1008" s="45"/>
      <c r="DLS1008" s="45"/>
      <c r="DLT1008" s="45"/>
      <c r="DLU1008" s="45"/>
      <c r="DLV1008" s="45"/>
      <c r="DLW1008" s="45"/>
      <c r="DLX1008" s="45"/>
      <c r="DLY1008" s="45"/>
      <c r="DLZ1008" s="45"/>
      <c r="DMA1008" s="45"/>
      <c r="DMB1008" s="45"/>
      <c r="DMC1008" s="45"/>
      <c r="DMD1008" s="45"/>
      <c r="DME1008" s="45"/>
      <c r="DMF1008" s="45"/>
      <c r="DMG1008" s="45"/>
      <c r="DMH1008" s="45"/>
      <c r="DMI1008" s="45"/>
      <c r="DMJ1008" s="45"/>
      <c r="DMK1008" s="45"/>
      <c r="DML1008" s="45"/>
      <c r="DMM1008" s="45"/>
      <c r="DMN1008" s="45"/>
      <c r="DMO1008" s="45"/>
      <c r="DMP1008" s="45"/>
      <c r="DMQ1008" s="45"/>
      <c r="DMR1008" s="45"/>
      <c r="DMS1008" s="45"/>
      <c r="DMT1008" s="45"/>
      <c r="DMU1008" s="45"/>
      <c r="DMV1008" s="45"/>
      <c r="DMW1008" s="45"/>
      <c r="DMX1008" s="45"/>
      <c r="DMY1008" s="45"/>
      <c r="DMZ1008" s="45"/>
      <c r="DNA1008" s="45"/>
      <c r="DNB1008" s="45"/>
      <c r="DNC1008" s="45"/>
      <c r="DND1008" s="45"/>
      <c r="DNE1008" s="45"/>
      <c r="DNF1008" s="45"/>
      <c r="DNG1008" s="45"/>
      <c r="DNH1008" s="45"/>
      <c r="DNI1008" s="45"/>
      <c r="DNJ1008" s="45"/>
      <c r="DNK1008" s="45"/>
      <c r="DNL1008" s="45"/>
      <c r="DNM1008" s="45"/>
      <c r="DNN1008" s="45"/>
      <c r="DNO1008" s="45"/>
      <c r="DNP1008" s="45"/>
      <c r="DNQ1008" s="45"/>
      <c r="DNR1008" s="45"/>
      <c r="DNS1008" s="45"/>
      <c r="DNT1008" s="45"/>
      <c r="DNU1008" s="45"/>
      <c r="DNV1008" s="45"/>
      <c r="DNW1008" s="45"/>
      <c r="DNX1008" s="45"/>
      <c r="DNY1008" s="45"/>
      <c r="DNZ1008" s="45"/>
      <c r="DOA1008" s="45"/>
      <c r="DOB1008" s="45"/>
      <c r="DOC1008" s="45"/>
      <c r="DOD1008" s="45"/>
      <c r="DOE1008" s="45"/>
      <c r="DOF1008" s="45"/>
      <c r="DOG1008" s="45"/>
      <c r="DOH1008" s="45"/>
      <c r="DOI1008" s="45"/>
      <c r="DOJ1008" s="45"/>
      <c r="DOK1008" s="45"/>
      <c r="DOL1008" s="45"/>
      <c r="DOM1008" s="45"/>
      <c r="DON1008" s="45"/>
      <c r="DOO1008" s="45"/>
      <c r="DOP1008" s="45"/>
      <c r="DOQ1008" s="45"/>
      <c r="DOR1008" s="45"/>
      <c r="DOS1008" s="45"/>
      <c r="DOT1008" s="45"/>
      <c r="DOU1008" s="45"/>
      <c r="DOV1008" s="45"/>
      <c r="DOW1008" s="45"/>
      <c r="DOX1008" s="45"/>
      <c r="DOY1008" s="45"/>
      <c r="DOZ1008" s="45"/>
      <c r="DPA1008" s="45"/>
      <c r="DPB1008" s="45"/>
      <c r="DPC1008" s="45"/>
      <c r="DPD1008" s="45"/>
      <c r="DPE1008" s="45"/>
      <c r="DPF1008" s="45"/>
      <c r="DPG1008" s="45"/>
      <c r="DPH1008" s="45"/>
      <c r="DPI1008" s="45"/>
      <c r="DPJ1008" s="45"/>
      <c r="DPK1008" s="45"/>
      <c r="DPL1008" s="45"/>
      <c r="DPM1008" s="45"/>
      <c r="DPN1008" s="45"/>
      <c r="DPO1008" s="45"/>
      <c r="DPP1008" s="45"/>
      <c r="DPQ1008" s="45"/>
      <c r="DPR1008" s="45"/>
      <c r="DPS1008" s="45"/>
      <c r="DPT1008" s="45"/>
      <c r="DPU1008" s="45"/>
      <c r="DPV1008" s="45"/>
      <c r="DPW1008" s="45"/>
      <c r="DPX1008" s="45"/>
      <c r="DPY1008" s="45"/>
      <c r="DPZ1008" s="45"/>
      <c r="DQA1008" s="45"/>
      <c r="DQB1008" s="45"/>
      <c r="DQC1008" s="45"/>
      <c r="DQD1008" s="45"/>
      <c r="DQE1008" s="45"/>
      <c r="DQF1008" s="45"/>
      <c r="DQG1008" s="45"/>
      <c r="DQH1008" s="45"/>
      <c r="DQI1008" s="45"/>
      <c r="DQJ1008" s="45"/>
      <c r="DQK1008" s="45"/>
      <c r="DQL1008" s="45"/>
      <c r="DQM1008" s="45"/>
      <c r="DQN1008" s="45"/>
      <c r="DQO1008" s="45"/>
      <c r="DQP1008" s="45"/>
      <c r="DQQ1008" s="45"/>
      <c r="DQR1008" s="45"/>
      <c r="DQS1008" s="45"/>
      <c r="DQT1008" s="45"/>
      <c r="DQU1008" s="45"/>
      <c r="DQV1008" s="45"/>
      <c r="DQW1008" s="45"/>
      <c r="DQX1008" s="45"/>
      <c r="DQY1008" s="45"/>
      <c r="DQZ1008" s="45"/>
      <c r="DRA1008" s="45"/>
      <c r="DRB1008" s="45"/>
      <c r="DRC1008" s="45"/>
      <c r="DRD1008" s="45"/>
      <c r="DRE1008" s="45"/>
      <c r="DRF1008" s="45"/>
      <c r="DRG1008" s="45"/>
      <c r="DRH1008" s="45"/>
      <c r="DRI1008" s="45"/>
      <c r="DRJ1008" s="45"/>
      <c r="DRK1008" s="45"/>
      <c r="DRL1008" s="45"/>
      <c r="DRM1008" s="45"/>
      <c r="DRN1008" s="45"/>
      <c r="DRO1008" s="45"/>
      <c r="DRP1008" s="45"/>
      <c r="DRQ1008" s="45"/>
      <c r="DRR1008" s="45"/>
      <c r="DRS1008" s="45"/>
      <c r="DRT1008" s="45"/>
      <c r="DRU1008" s="45"/>
      <c r="DRV1008" s="45"/>
      <c r="DRW1008" s="45"/>
      <c r="DRX1008" s="45"/>
      <c r="DRY1008" s="45"/>
      <c r="DRZ1008" s="45"/>
      <c r="DSA1008" s="45"/>
      <c r="DSB1008" s="45"/>
      <c r="DSC1008" s="45"/>
      <c r="DSD1008" s="45"/>
      <c r="DSE1008" s="45"/>
      <c r="DSF1008" s="45"/>
      <c r="DSG1008" s="45"/>
      <c r="DSH1008" s="45"/>
      <c r="DSI1008" s="45"/>
      <c r="DSJ1008" s="45"/>
      <c r="DSK1008" s="45"/>
      <c r="DSL1008" s="45"/>
      <c r="DSM1008" s="45"/>
      <c r="DSN1008" s="45"/>
      <c r="DSO1008" s="45"/>
      <c r="DSP1008" s="45"/>
      <c r="DSQ1008" s="45"/>
      <c r="DSR1008" s="45"/>
      <c r="DSS1008" s="45"/>
      <c r="DST1008" s="45"/>
      <c r="DSU1008" s="45"/>
      <c r="DSV1008" s="45"/>
      <c r="DSW1008" s="45"/>
      <c r="DSX1008" s="45"/>
      <c r="DSY1008" s="45"/>
      <c r="DSZ1008" s="45"/>
      <c r="DTA1008" s="45"/>
      <c r="DTB1008" s="45"/>
      <c r="DTC1008" s="45"/>
      <c r="DTD1008" s="45"/>
      <c r="DTE1008" s="45"/>
      <c r="DTF1008" s="45"/>
      <c r="DTG1008" s="45"/>
      <c r="DTH1008" s="45"/>
      <c r="DTI1008" s="45"/>
      <c r="DTJ1008" s="45"/>
      <c r="DTK1008" s="45"/>
      <c r="DTL1008" s="45"/>
      <c r="DTM1008" s="45"/>
      <c r="DTN1008" s="45"/>
      <c r="DTO1008" s="45"/>
      <c r="DTP1008" s="45"/>
      <c r="DTQ1008" s="45"/>
      <c r="DTR1008" s="45"/>
      <c r="DTS1008" s="45"/>
      <c r="DTT1008" s="45"/>
      <c r="DTU1008" s="45"/>
      <c r="DTV1008" s="45"/>
      <c r="DTW1008" s="45"/>
      <c r="DTX1008" s="45"/>
      <c r="DTY1008" s="45"/>
      <c r="DTZ1008" s="45"/>
      <c r="DUA1008" s="45"/>
      <c r="DUB1008" s="45"/>
      <c r="DUC1008" s="45"/>
      <c r="DUD1008" s="45"/>
      <c r="DUE1008" s="45"/>
      <c r="DUF1008" s="45"/>
      <c r="DUG1008" s="45"/>
      <c r="DUH1008" s="45"/>
      <c r="DUI1008" s="45"/>
      <c r="DUJ1008" s="45"/>
      <c r="DUK1008" s="45"/>
      <c r="DUL1008" s="45"/>
      <c r="DUM1008" s="45"/>
      <c r="DUN1008" s="45"/>
      <c r="DUO1008" s="45"/>
      <c r="DUP1008" s="45"/>
      <c r="DUQ1008" s="45"/>
      <c r="DUR1008" s="45"/>
      <c r="DUS1008" s="45"/>
      <c r="DUT1008" s="45"/>
      <c r="DUU1008" s="45"/>
      <c r="DUV1008" s="45"/>
      <c r="DUW1008" s="45"/>
      <c r="DUX1008" s="45"/>
      <c r="DUY1008" s="45"/>
      <c r="DUZ1008" s="45"/>
      <c r="DVA1008" s="45"/>
      <c r="DVB1008" s="45"/>
      <c r="DVC1008" s="45"/>
      <c r="DVD1008" s="45"/>
      <c r="DVE1008" s="45"/>
      <c r="DVF1008" s="45"/>
      <c r="DVG1008" s="45"/>
      <c r="DVH1008" s="45"/>
      <c r="DVI1008" s="45"/>
      <c r="DVJ1008" s="45"/>
      <c r="DVK1008" s="45"/>
      <c r="DVL1008" s="45"/>
      <c r="DVM1008" s="45"/>
      <c r="DVN1008" s="45"/>
      <c r="DVO1008" s="45"/>
      <c r="DVP1008" s="45"/>
      <c r="DVQ1008" s="45"/>
      <c r="DVR1008" s="45"/>
      <c r="DVS1008" s="45"/>
      <c r="DVT1008" s="45"/>
      <c r="DVU1008" s="45"/>
      <c r="DVV1008" s="45"/>
      <c r="DVW1008" s="45"/>
      <c r="DVX1008" s="45"/>
      <c r="DVY1008" s="45"/>
      <c r="DVZ1008" s="45"/>
      <c r="DWA1008" s="45"/>
      <c r="DWB1008" s="45"/>
      <c r="DWC1008" s="45"/>
      <c r="DWD1008" s="45"/>
      <c r="DWE1008" s="45"/>
      <c r="DWF1008" s="45"/>
      <c r="DWG1008" s="45"/>
      <c r="DWH1008" s="45"/>
      <c r="DWI1008" s="45"/>
      <c r="DWJ1008" s="45"/>
      <c r="DWK1008" s="45"/>
      <c r="DWL1008" s="45"/>
      <c r="DWM1008" s="45"/>
      <c r="DWN1008" s="45"/>
      <c r="DWO1008" s="45"/>
      <c r="DWP1008" s="45"/>
      <c r="DWQ1008" s="45"/>
      <c r="DWR1008" s="45"/>
      <c r="DWS1008" s="45"/>
      <c r="DWT1008" s="45"/>
      <c r="DWU1008" s="45"/>
      <c r="DWV1008" s="45"/>
      <c r="DWW1008" s="45"/>
      <c r="DWX1008" s="45"/>
      <c r="DWY1008" s="45"/>
      <c r="DWZ1008" s="45"/>
      <c r="DXA1008" s="45"/>
      <c r="DXB1008" s="45"/>
      <c r="DXC1008" s="45"/>
      <c r="DXD1008" s="45"/>
      <c r="DXE1008" s="45"/>
      <c r="DXF1008" s="45"/>
      <c r="DXG1008" s="45"/>
      <c r="DXH1008" s="45"/>
      <c r="DXI1008" s="45"/>
      <c r="DXJ1008" s="45"/>
      <c r="DXK1008" s="45"/>
      <c r="DXL1008" s="45"/>
      <c r="DXM1008" s="45"/>
      <c r="DXN1008" s="45"/>
      <c r="DXO1008" s="45"/>
      <c r="DXP1008" s="45"/>
      <c r="DXQ1008" s="45"/>
      <c r="DXR1008" s="45"/>
      <c r="DXS1008" s="45"/>
      <c r="DXT1008" s="45"/>
      <c r="DXU1008" s="45"/>
      <c r="DXV1008" s="45"/>
      <c r="DXW1008" s="45"/>
      <c r="DXX1008" s="45"/>
      <c r="DXY1008" s="45"/>
      <c r="DXZ1008" s="45"/>
      <c r="DYA1008" s="45"/>
      <c r="DYB1008" s="45"/>
      <c r="DYC1008" s="45"/>
      <c r="DYD1008" s="45"/>
      <c r="DYE1008" s="45"/>
      <c r="DYF1008" s="45"/>
      <c r="DYG1008" s="45"/>
      <c r="DYH1008" s="45"/>
      <c r="DYI1008" s="45"/>
      <c r="DYJ1008" s="45"/>
      <c r="DYK1008" s="45"/>
      <c r="DYL1008" s="45"/>
      <c r="DYM1008" s="45"/>
      <c r="DYN1008" s="45"/>
      <c r="DYO1008" s="45"/>
      <c r="DYP1008" s="45"/>
      <c r="DYQ1008" s="45"/>
      <c r="DYR1008" s="45"/>
      <c r="DYS1008" s="45"/>
      <c r="DYT1008" s="45"/>
      <c r="DYU1008" s="45"/>
      <c r="DYV1008" s="45"/>
      <c r="DYW1008" s="45"/>
      <c r="DYX1008" s="45"/>
      <c r="DYY1008" s="45"/>
      <c r="DYZ1008" s="45"/>
      <c r="DZA1008" s="45"/>
      <c r="DZB1008" s="45"/>
      <c r="DZC1008" s="45"/>
      <c r="DZD1008" s="45"/>
      <c r="DZE1008" s="45"/>
      <c r="DZF1008" s="45"/>
      <c r="DZG1008" s="45"/>
      <c r="DZH1008" s="45"/>
      <c r="DZI1008" s="45"/>
      <c r="DZJ1008" s="45"/>
      <c r="DZK1008" s="45"/>
      <c r="DZL1008" s="45"/>
      <c r="DZM1008" s="45"/>
      <c r="DZN1008" s="45"/>
      <c r="DZO1008" s="45"/>
      <c r="DZP1008" s="45"/>
      <c r="DZQ1008" s="45"/>
      <c r="DZR1008" s="45"/>
      <c r="DZS1008" s="45"/>
      <c r="DZT1008" s="45"/>
      <c r="DZU1008" s="45"/>
      <c r="DZV1008" s="45"/>
      <c r="DZW1008" s="45"/>
      <c r="DZX1008" s="45"/>
      <c r="DZY1008" s="45"/>
      <c r="DZZ1008" s="45"/>
      <c r="EAA1008" s="45"/>
      <c r="EAB1008" s="45"/>
      <c r="EAC1008" s="45"/>
      <c r="EAD1008" s="45"/>
      <c r="EAE1008" s="45"/>
      <c r="EAF1008" s="45"/>
      <c r="EAG1008" s="45"/>
      <c r="EAH1008" s="45"/>
      <c r="EAI1008" s="45"/>
      <c r="EAJ1008" s="45"/>
      <c r="EAK1008" s="45"/>
      <c r="EAL1008" s="45"/>
      <c r="EAM1008" s="45"/>
      <c r="EAN1008" s="45"/>
      <c r="EAO1008" s="45"/>
      <c r="EAP1008" s="45"/>
      <c r="EAQ1008" s="45"/>
      <c r="EAR1008" s="45"/>
      <c r="EAS1008" s="45"/>
      <c r="EAT1008" s="45"/>
      <c r="EAU1008" s="45"/>
      <c r="EAV1008" s="45"/>
      <c r="EAW1008" s="45"/>
      <c r="EAX1008" s="45"/>
      <c r="EAY1008" s="45"/>
      <c r="EAZ1008" s="45"/>
      <c r="EBA1008" s="45"/>
      <c r="EBB1008" s="45"/>
      <c r="EBC1008" s="45"/>
      <c r="EBD1008" s="45"/>
      <c r="EBE1008" s="45"/>
      <c r="EBF1008" s="45"/>
      <c r="EBG1008" s="45"/>
      <c r="EBH1008" s="45"/>
      <c r="EBI1008" s="45"/>
      <c r="EBJ1008" s="45"/>
      <c r="EBK1008" s="45"/>
      <c r="EBL1008" s="45"/>
      <c r="EBM1008" s="45"/>
      <c r="EBN1008" s="45"/>
      <c r="EBO1008" s="45"/>
      <c r="EBP1008" s="45"/>
      <c r="EBQ1008" s="45"/>
      <c r="EBR1008" s="45"/>
      <c r="EBS1008" s="45"/>
      <c r="EBT1008" s="45"/>
      <c r="EBU1008" s="45"/>
      <c r="EBV1008" s="45"/>
      <c r="EBW1008" s="45"/>
      <c r="EBX1008" s="45"/>
      <c r="EBY1008" s="45"/>
      <c r="EBZ1008" s="45"/>
      <c r="ECA1008" s="45"/>
      <c r="ECB1008" s="45"/>
      <c r="ECC1008" s="45"/>
      <c r="ECD1008" s="45"/>
      <c r="ECE1008" s="45"/>
      <c r="ECF1008" s="45"/>
      <c r="ECG1008" s="45"/>
      <c r="ECH1008" s="45"/>
      <c r="ECI1008" s="45"/>
      <c r="ECJ1008" s="45"/>
      <c r="ECK1008" s="45"/>
      <c r="ECL1008" s="45"/>
      <c r="ECM1008" s="45"/>
      <c r="ECN1008" s="45"/>
      <c r="ECO1008" s="45"/>
      <c r="ECP1008" s="45"/>
      <c r="ECQ1008" s="45"/>
      <c r="ECR1008" s="45"/>
      <c r="ECS1008" s="45"/>
      <c r="ECT1008" s="45"/>
      <c r="ECU1008" s="45"/>
      <c r="ECV1008" s="45"/>
      <c r="ECW1008" s="45"/>
      <c r="ECX1008" s="45"/>
      <c r="ECY1008" s="45"/>
      <c r="ECZ1008" s="45"/>
      <c r="EDA1008" s="45"/>
      <c r="EDB1008" s="45"/>
      <c r="EDC1008" s="45"/>
      <c r="EDD1008" s="45"/>
      <c r="EDE1008" s="45"/>
      <c r="EDF1008" s="45"/>
      <c r="EDG1008" s="45"/>
      <c r="EDH1008" s="45"/>
      <c r="EDI1008" s="45"/>
      <c r="EDJ1008" s="45"/>
      <c r="EDK1008" s="45"/>
      <c r="EDL1008" s="45"/>
      <c r="EDM1008" s="45"/>
      <c r="EDN1008" s="45"/>
      <c r="EDO1008" s="45"/>
      <c r="EDP1008" s="45"/>
      <c r="EDQ1008" s="45"/>
      <c r="EDR1008" s="45"/>
      <c r="EDS1008" s="45"/>
      <c r="EDT1008" s="45"/>
      <c r="EDU1008" s="45"/>
      <c r="EDV1008" s="45"/>
      <c r="EDW1008" s="45"/>
      <c r="EDX1008" s="45"/>
      <c r="EDY1008" s="45"/>
      <c r="EDZ1008" s="45"/>
      <c r="EEA1008" s="45"/>
      <c r="EEB1008" s="45"/>
      <c r="EEC1008" s="45"/>
      <c r="EED1008" s="45"/>
      <c r="EEE1008" s="45"/>
      <c r="EEF1008" s="45"/>
      <c r="EEG1008" s="45"/>
      <c r="EEH1008" s="45"/>
      <c r="EEI1008" s="45"/>
      <c r="EEJ1008" s="45"/>
      <c r="EEK1008" s="45"/>
      <c r="EEL1008" s="45"/>
      <c r="EEM1008" s="45"/>
      <c r="EEN1008" s="45"/>
      <c r="EEO1008" s="45"/>
      <c r="EEP1008" s="45"/>
      <c r="EEQ1008" s="45"/>
      <c r="EER1008" s="45"/>
      <c r="EES1008" s="45"/>
      <c r="EET1008" s="45"/>
      <c r="EEU1008" s="45"/>
      <c r="EEV1008" s="45"/>
      <c r="EEW1008" s="45"/>
      <c r="EEX1008" s="45"/>
      <c r="EEY1008" s="45"/>
      <c r="EEZ1008" s="45"/>
      <c r="EFA1008" s="45"/>
      <c r="EFB1008" s="45"/>
      <c r="EFC1008" s="45"/>
      <c r="EFD1008" s="45"/>
      <c r="EFE1008" s="45"/>
      <c r="EFF1008" s="45"/>
      <c r="EFG1008" s="45"/>
      <c r="EFH1008" s="45"/>
      <c r="EFI1008" s="45"/>
      <c r="EFJ1008" s="45"/>
      <c r="EFK1008" s="45"/>
      <c r="EFL1008" s="45"/>
      <c r="EFM1008" s="45"/>
      <c r="EFN1008" s="45"/>
      <c r="EFO1008" s="45"/>
      <c r="EFP1008" s="45"/>
      <c r="EFQ1008" s="45"/>
      <c r="EFR1008" s="45"/>
      <c r="EFS1008" s="45"/>
      <c r="EFT1008" s="45"/>
      <c r="EFU1008" s="45"/>
      <c r="EFV1008" s="45"/>
      <c r="EFW1008" s="45"/>
      <c r="EFX1008" s="45"/>
      <c r="EFY1008" s="45"/>
      <c r="EFZ1008" s="45"/>
      <c r="EGA1008" s="45"/>
      <c r="EGB1008" s="45"/>
      <c r="EGC1008" s="45"/>
      <c r="EGD1008" s="45"/>
      <c r="EGE1008" s="45"/>
      <c r="EGF1008" s="45"/>
      <c r="EGG1008" s="45"/>
      <c r="EGH1008" s="45"/>
      <c r="EGI1008" s="45"/>
      <c r="EGJ1008" s="45"/>
      <c r="EGK1008" s="45"/>
      <c r="EGL1008" s="45"/>
      <c r="EGM1008" s="45"/>
      <c r="EGN1008" s="45"/>
      <c r="EGO1008" s="45"/>
      <c r="EGP1008" s="45"/>
      <c r="EGQ1008" s="45"/>
      <c r="EGR1008" s="45"/>
      <c r="EGS1008" s="45"/>
      <c r="EGT1008" s="45"/>
      <c r="EGU1008" s="45"/>
      <c r="EGV1008" s="45"/>
      <c r="EGW1008" s="45"/>
      <c r="EGX1008" s="45"/>
      <c r="EGY1008" s="45"/>
      <c r="EGZ1008" s="45"/>
      <c r="EHA1008" s="45"/>
      <c r="EHB1008" s="45"/>
      <c r="EHC1008" s="45"/>
      <c r="EHD1008" s="45"/>
      <c r="EHE1008" s="45"/>
      <c r="EHF1008" s="45"/>
      <c r="EHG1008" s="45"/>
      <c r="EHH1008" s="45"/>
      <c r="EHI1008" s="45"/>
      <c r="EHJ1008" s="45"/>
      <c r="EHK1008" s="45"/>
      <c r="EHL1008" s="45"/>
      <c r="EHM1008" s="45"/>
      <c r="EHN1008" s="45"/>
      <c r="EHO1008" s="45"/>
      <c r="EHP1008" s="45"/>
      <c r="EHQ1008" s="45"/>
      <c r="EHR1008" s="45"/>
      <c r="EHS1008" s="45"/>
      <c r="EHT1008" s="45"/>
      <c r="EHU1008" s="45"/>
      <c r="EHV1008" s="45"/>
      <c r="EHW1008" s="45"/>
      <c r="EHX1008" s="45"/>
      <c r="EHY1008" s="45"/>
      <c r="EHZ1008" s="45"/>
      <c r="EIA1008" s="45"/>
      <c r="EIB1008" s="45"/>
      <c r="EIC1008" s="45"/>
      <c r="EID1008" s="45"/>
      <c r="EIE1008" s="45"/>
      <c r="EIF1008" s="45"/>
      <c r="EIG1008" s="45"/>
      <c r="EIH1008" s="45"/>
      <c r="EII1008" s="45"/>
      <c r="EIJ1008" s="45"/>
      <c r="EIK1008" s="45"/>
      <c r="EIL1008" s="45"/>
      <c r="EIM1008" s="45"/>
      <c r="EIN1008" s="45"/>
      <c r="EIO1008" s="45"/>
      <c r="EIP1008" s="45"/>
      <c r="EIQ1008" s="45"/>
      <c r="EIR1008" s="45"/>
      <c r="EIS1008" s="45"/>
      <c r="EIT1008" s="45"/>
      <c r="EIU1008" s="45"/>
      <c r="EIV1008" s="45"/>
      <c r="EIW1008" s="45"/>
      <c r="EIX1008" s="45"/>
      <c r="EIY1008" s="45"/>
      <c r="EIZ1008" s="45"/>
      <c r="EJA1008" s="45"/>
      <c r="EJB1008" s="45"/>
      <c r="EJC1008" s="45"/>
      <c r="EJD1008" s="45"/>
      <c r="EJE1008" s="45"/>
      <c r="EJF1008" s="45"/>
      <c r="EJG1008" s="45"/>
      <c r="EJH1008" s="45"/>
      <c r="EJI1008" s="45"/>
      <c r="EJJ1008" s="45"/>
      <c r="EJK1008" s="45"/>
      <c r="EJL1008" s="45"/>
      <c r="EJM1008" s="45"/>
      <c r="EJN1008" s="45"/>
      <c r="EJO1008" s="45"/>
      <c r="EJP1008" s="45"/>
      <c r="EJQ1008" s="45"/>
      <c r="EJR1008" s="45"/>
      <c r="EJS1008" s="45"/>
      <c r="EJT1008" s="45"/>
      <c r="EJU1008" s="45"/>
      <c r="EJV1008" s="45"/>
      <c r="EJW1008" s="45"/>
      <c r="EJX1008" s="45"/>
      <c r="EJY1008" s="45"/>
      <c r="EJZ1008" s="45"/>
      <c r="EKA1008" s="45"/>
      <c r="EKB1008" s="45"/>
      <c r="EKC1008" s="45"/>
      <c r="EKD1008" s="45"/>
      <c r="EKE1008" s="45"/>
      <c r="EKF1008" s="45"/>
      <c r="EKG1008" s="45"/>
      <c r="EKH1008" s="45"/>
      <c r="EKI1008" s="45"/>
      <c r="EKJ1008" s="45"/>
      <c r="EKK1008" s="45"/>
      <c r="EKL1008" s="45"/>
      <c r="EKM1008" s="45"/>
      <c r="EKN1008" s="45"/>
      <c r="EKO1008" s="45"/>
      <c r="EKP1008" s="45"/>
      <c r="EKQ1008" s="45"/>
      <c r="EKR1008" s="45"/>
      <c r="EKS1008" s="45"/>
      <c r="EKT1008" s="45"/>
      <c r="EKU1008" s="45"/>
      <c r="EKV1008" s="45"/>
      <c r="EKW1008" s="45"/>
      <c r="EKX1008" s="45"/>
      <c r="EKY1008" s="45"/>
      <c r="EKZ1008" s="45"/>
      <c r="ELA1008" s="45"/>
      <c r="ELB1008" s="45"/>
      <c r="ELC1008" s="45"/>
      <c r="ELD1008" s="45"/>
      <c r="ELE1008" s="45"/>
      <c r="ELF1008" s="45"/>
      <c r="ELG1008" s="45"/>
      <c r="ELH1008" s="45"/>
      <c r="ELI1008" s="45"/>
      <c r="ELJ1008" s="45"/>
      <c r="ELK1008" s="45"/>
      <c r="ELL1008" s="45"/>
      <c r="ELM1008" s="45"/>
      <c r="ELN1008" s="45"/>
      <c r="ELO1008" s="45"/>
      <c r="ELP1008" s="45"/>
      <c r="ELQ1008" s="45"/>
      <c r="ELR1008" s="45"/>
      <c r="ELS1008" s="45"/>
      <c r="ELT1008" s="45"/>
      <c r="ELU1008" s="45"/>
      <c r="ELV1008" s="45"/>
      <c r="ELW1008" s="45"/>
      <c r="ELX1008" s="45"/>
      <c r="ELY1008" s="45"/>
      <c r="ELZ1008" s="45"/>
      <c r="EMA1008" s="45"/>
      <c r="EMB1008" s="45"/>
      <c r="EMC1008" s="45"/>
      <c r="EMD1008" s="45"/>
      <c r="EME1008" s="45"/>
      <c r="EMF1008" s="45"/>
      <c r="EMG1008" s="45"/>
      <c r="EMH1008" s="45"/>
      <c r="EMI1008" s="45"/>
      <c r="EMJ1008" s="45"/>
      <c r="EMK1008" s="45"/>
      <c r="EML1008" s="45"/>
      <c r="EMM1008" s="45"/>
      <c r="EMN1008" s="45"/>
      <c r="EMO1008" s="45"/>
      <c r="EMP1008" s="45"/>
      <c r="EMQ1008" s="45"/>
      <c r="EMR1008" s="45"/>
      <c r="EMS1008" s="45"/>
      <c r="EMT1008" s="45"/>
      <c r="EMU1008" s="45"/>
      <c r="EMV1008" s="45"/>
      <c r="EMW1008" s="45"/>
      <c r="EMX1008" s="45"/>
      <c r="EMY1008" s="45"/>
      <c r="EMZ1008" s="45"/>
      <c r="ENA1008" s="45"/>
      <c r="ENB1008" s="45"/>
      <c r="ENC1008" s="45"/>
      <c r="END1008" s="45"/>
      <c r="ENE1008" s="45"/>
      <c r="ENF1008" s="45"/>
      <c r="ENG1008" s="45"/>
      <c r="ENH1008" s="45"/>
      <c r="ENI1008" s="45"/>
      <c r="ENJ1008" s="45"/>
      <c r="ENK1008" s="45"/>
      <c r="ENL1008" s="45"/>
      <c r="ENM1008" s="45"/>
      <c r="ENN1008" s="45"/>
      <c r="ENO1008" s="45"/>
      <c r="ENP1008" s="45"/>
      <c r="ENQ1008" s="45"/>
      <c r="ENR1008" s="45"/>
      <c r="ENS1008" s="45"/>
      <c r="ENT1008" s="45"/>
      <c r="ENU1008" s="45"/>
      <c r="ENV1008" s="45"/>
      <c r="ENW1008" s="45"/>
      <c r="ENX1008" s="45"/>
      <c r="ENY1008" s="45"/>
      <c r="ENZ1008" s="45"/>
      <c r="EOA1008" s="45"/>
      <c r="EOB1008" s="45"/>
      <c r="EOC1008" s="45"/>
      <c r="EOD1008" s="45"/>
      <c r="EOE1008" s="45"/>
      <c r="EOF1008" s="45"/>
      <c r="EOG1008" s="45"/>
      <c r="EOH1008" s="45"/>
      <c r="EOI1008" s="45"/>
      <c r="EOJ1008" s="45"/>
      <c r="EOK1008" s="45"/>
      <c r="EOL1008" s="45"/>
      <c r="EOM1008" s="45"/>
      <c r="EON1008" s="45"/>
      <c r="EOO1008" s="45"/>
      <c r="EOP1008" s="45"/>
      <c r="EOQ1008" s="45"/>
      <c r="EOR1008" s="45"/>
      <c r="EOS1008" s="45"/>
      <c r="EOT1008" s="45"/>
      <c r="EOU1008" s="45"/>
      <c r="EOV1008" s="45"/>
      <c r="EOW1008" s="45"/>
      <c r="EOX1008" s="45"/>
      <c r="EOY1008" s="45"/>
      <c r="EOZ1008" s="45"/>
      <c r="EPA1008" s="45"/>
      <c r="EPB1008" s="45"/>
      <c r="EPC1008" s="45"/>
      <c r="EPD1008" s="45"/>
      <c r="EPE1008" s="45"/>
      <c r="EPF1008" s="45"/>
      <c r="EPG1008" s="45"/>
      <c r="EPH1008" s="45"/>
      <c r="EPI1008" s="45"/>
      <c r="EPJ1008" s="45"/>
      <c r="EPK1008" s="45"/>
      <c r="EPL1008" s="45"/>
      <c r="EPM1008" s="45"/>
      <c r="EPN1008" s="45"/>
      <c r="EPO1008" s="45"/>
      <c r="EPP1008" s="45"/>
      <c r="EPQ1008" s="45"/>
      <c r="EPR1008" s="45"/>
      <c r="EPS1008" s="45"/>
      <c r="EPT1008" s="45"/>
      <c r="EPU1008" s="45"/>
      <c r="EPV1008" s="45"/>
      <c r="EPW1008" s="45"/>
      <c r="EPX1008" s="45"/>
      <c r="EPY1008" s="45"/>
      <c r="EPZ1008" s="45"/>
      <c r="EQA1008" s="45"/>
      <c r="EQB1008" s="45"/>
      <c r="EQC1008" s="45"/>
      <c r="EQD1008" s="45"/>
      <c r="EQE1008" s="45"/>
      <c r="EQF1008" s="45"/>
      <c r="EQG1008" s="45"/>
      <c r="EQH1008" s="45"/>
      <c r="EQI1008" s="45"/>
      <c r="EQJ1008" s="45"/>
      <c r="EQK1008" s="45"/>
      <c r="EQL1008" s="45"/>
      <c r="EQM1008" s="45"/>
      <c r="EQN1008" s="45"/>
      <c r="EQO1008" s="45"/>
      <c r="EQP1008" s="45"/>
      <c r="EQQ1008" s="45"/>
      <c r="EQR1008" s="45"/>
      <c r="EQS1008" s="45"/>
      <c r="EQT1008" s="45"/>
      <c r="EQU1008" s="45"/>
      <c r="EQV1008" s="45"/>
      <c r="EQW1008" s="45"/>
      <c r="EQX1008" s="45"/>
      <c r="EQY1008" s="45"/>
      <c r="EQZ1008" s="45"/>
      <c r="ERA1008" s="45"/>
      <c r="ERB1008" s="45"/>
      <c r="ERC1008" s="45"/>
      <c r="ERD1008" s="45"/>
      <c r="ERE1008" s="45"/>
      <c r="ERF1008" s="45"/>
      <c r="ERG1008" s="45"/>
      <c r="ERH1008" s="45"/>
      <c r="ERI1008" s="45"/>
      <c r="ERJ1008" s="45"/>
      <c r="ERK1008" s="45"/>
      <c r="ERL1008" s="45"/>
      <c r="ERM1008" s="45"/>
      <c r="ERN1008" s="45"/>
      <c r="ERO1008" s="45"/>
      <c r="ERP1008" s="45"/>
      <c r="ERQ1008" s="45"/>
      <c r="ERR1008" s="45"/>
      <c r="ERS1008" s="45"/>
      <c r="ERT1008" s="45"/>
      <c r="ERU1008" s="45"/>
      <c r="ERV1008" s="45"/>
      <c r="ERW1008" s="45"/>
      <c r="ERX1008" s="45"/>
      <c r="ERY1008" s="45"/>
      <c r="ERZ1008" s="45"/>
      <c r="ESA1008" s="45"/>
      <c r="ESB1008" s="45"/>
      <c r="ESC1008" s="45"/>
      <c r="ESD1008" s="45"/>
      <c r="ESE1008" s="45"/>
      <c r="ESF1008" s="45"/>
      <c r="ESG1008" s="45"/>
      <c r="ESH1008" s="45"/>
      <c r="ESI1008" s="45"/>
      <c r="ESJ1008" s="45"/>
      <c r="ESK1008" s="45"/>
      <c r="ESL1008" s="45"/>
      <c r="ESM1008" s="45"/>
      <c r="ESN1008" s="45"/>
      <c r="ESO1008" s="45"/>
      <c r="ESP1008" s="45"/>
      <c r="ESQ1008" s="45"/>
      <c r="ESR1008" s="45"/>
      <c r="ESS1008" s="45"/>
      <c r="EST1008" s="45"/>
      <c r="ESU1008" s="45"/>
      <c r="ESV1008" s="45"/>
      <c r="ESW1008" s="45"/>
      <c r="ESX1008" s="45"/>
      <c r="ESY1008" s="45"/>
      <c r="ESZ1008" s="45"/>
      <c r="ETA1008" s="45"/>
      <c r="ETB1008" s="45"/>
      <c r="ETC1008" s="45"/>
      <c r="ETD1008" s="45"/>
      <c r="ETE1008" s="45"/>
      <c r="ETF1008" s="45"/>
      <c r="ETG1008" s="45"/>
      <c r="ETH1008" s="45"/>
      <c r="ETI1008" s="45"/>
      <c r="ETJ1008" s="45"/>
      <c r="ETK1008" s="45"/>
      <c r="ETL1008" s="45"/>
      <c r="ETM1008" s="45"/>
      <c r="ETN1008" s="45"/>
      <c r="ETO1008" s="45"/>
      <c r="ETP1008" s="45"/>
      <c r="ETQ1008" s="45"/>
      <c r="ETR1008" s="45"/>
      <c r="ETS1008" s="45"/>
      <c r="ETT1008" s="45"/>
      <c r="ETU1008" s="45"/>
      <c r="ETV1008" s="45"/>
      <c r="ETW1008" s="45"/>
      <c r="ETX1008" s="45"/>
      <c r="ETY1008" s="45"/>
      <c r="ETZ1008" s="45"/>
      <c r="EUA1008" s="45"/>
      <c r="EUB1008" s="45"/>
      <c r="EUC1008" s="45"/>
      <c r="EUD1008" s="45"/>
      <c r="EUE1008" s="45"/>
      <c r="EUF1008" s="45"/>
      <c r="EUG1008" s="45"/>
      <c r="EUH1008" s="45"/>
      <c r="EUI1008" s="45"/>
      <c r="EUJ1008" s="45"/>
      <c r="EUK1008" s="45"/>
      <c r="EUL1008" s="45"/>
      <c r="EUM1008" s="45"/>
      <c r="EUN1008" s="45"/>
      <c r="EUO1008" s="45"/>
      <c r="EUP1008" s="45"/>
      <c r="EUQ1008" s="45"/>
      <c r="EUR1008" s="45"/>
      <c r="EUS1008" s="45"/>
      <c r="EUT1008" s="45"/>
      <c r="EUU1008" s="45"/>
      <c r="EUV1008" s="45"/>
      <c r="EUW1008" s="45"/>
      <c r="EUX1008" s="45"/>
      <c r="EUY1008" s="45"/>
      <c r="EUZ1008" s="45"/>
      <c r="EVA1008" s="45"/>
      <c r="EVB1008" s="45"/>
      <c r="EVC1008" s="45"/>
      <c r="EVD1008" s="45"/>
      <c r="EVE1008" s="45"/>
      <c r="EVF1008" s="45"/>
      <c r="EVG1008" s="45"/>
      <c r="EVH1008" s="45"/>
      <c r="EVI1008" s="45"/>
      <c r="EVJ1008" s="45"/>
      <c r="EVK1008" s="45"/>
      <c r="EVL1008" s="45"/>
      <c r="EVM1008" s="45"/>
      <c r="EVN1008" s="45"/>
      <c r="EVO1008" s="45"/>
      <c r="EVP1008" s="45"/>
      <c r="EVQ1008" s="45"/>
      <c r="EVR1008" s="45"/>
      <c r="EVS1008" s="45"/>
      <c r="EVT1008" s="45"/>
      <c r="EVU1008" s="45"/>
      <c r="EVV1008" s="45"/>
      <c r="EVW1008" s="45"/>
      <c r="EVX1008" s="45"/>
      <c r="EVY1008" s="45"/>
      <c r="EVZ1008" s="45"/>
      <c r="EWA1008" s="45"/>
      <c r="EWB1008" s="45"/>
      <c r="EWC1008" s="45"/>
      <c r="EWD1008" s="45"/>
      <c r="EWE1008" s="45"/>
      <c r="EWF1008" s="45"/>
      <c r="EWG1008" s="45"/>
      <c r="EWH1008" s="45"/>
      <c r="EWI1008" s="45"/>
      <c r="EWJ1008" s="45"/>
      <c r="EWK1008" s="45"/>
      <c r="EWL1008" s="45"/>
      <c r="EWM1008" s="45"/>
      <c r="EWN1008" s="45"/>
      <c r="EWO1008" s="45"/>
      <c r="EWP1008" s="45"/>
      <c r="EWQ1008" s="45"/>
      <c r="EWR1008" s="45"/>
      <c r="EWS1008" s="45"/>
      <c r="EWT1008" s="45"/>
      <c r="EWU1008" s="45"/>
      <c r="EWV1008" s="45"/>
      <c r="EWW1008" s="45"/>
      <c r="EWX1008" s="45"/>
      <c r="EWY1008" s="45"/>
      <c r="EWZ1008" s="45"/>
      <c r="EXA1008" s="45"/>
      <c r="EXB1008" s="45"/>
      <c r="EXC1008" s="45"/>
      <c r="EXD1008" s="45"/>
      <c r="EXE1008" s="45"/>
      <c r="EXF1008" s="45"/>
      <c r="EXG1008" s="45"/>
      <c r="EXH1008" s="45"/>
      <c r="EXI1008" s="45"/>
      <c r="EXJ1008" s="45"/>
      <c r="EXK1008" s="45"/>
      <c r="EXL1008" s="45"/>
      <c r="EXM1008" s="45"/>
      <c r="EXN1008" s="45"/>
      <c r="EXO1008" s="45"/>
      <c r="EXP1008" s="45"/>
      <c r="EXQ1008" s="45"/>
      <c r="EXR1008" s="45"/>
      <c r="EXS1008" s="45"/>
      <c r="EXT1008" s="45"/>
      <c r="EXU1008" s="45"/>
      <c r="EXV1008" s="45"/>
      <c r="EXW1008" s="45"/>
      <c r="EXX1008" s="45"/>
      <c r="EXY1008" s="45"/>
      <c r="EXZ1008" s="45"/>
      <c r="EYA1008" s="45"/>
      <c r="EYB1008" s="45"/>
      <c r="EYC1008" s="45"/>
      <c r="EYD1008" s="45"/>
      <c r="EYE1008" s="45"/>
      <c r="EYF1008" s="45"/>
      <c r="EYG1008" s="45"/>
      <c r="EYH1008" s="45"/>
      <c r="EYI1008" s="45"/>
      <c r="EYJ1008" s="45"/>
      <c r="EYK1008" s="45"/>
      <c r="EYL1008" s="45"/>
      <c r="EYM1008" s="45"/>
      <c r="EYN1008" s="45"/>
      <c r="EYO1008" s="45"/>
      <c r="EYP1008" s="45"/>
      <c r="EYQ1008" s="45"/>
      <c r="EYR1008" s="45"/>
      <c r="EYS1008" s="45"/>
      <c r="EYT1008" s="45"/>
      <c r="EYU1008" s="45"/>
      <c r="EYV1008" s="45"/>
      <c r="EYW1008" s="45"/>
      <c r="EYX1008" s="45"/>
      <c r="EYY1008" s="45"/>
      <c r="EYZ1008" s="45"/>
      <c r="EZA1008" s="45"/>
      <c r="EZB1008" s="45"/>
      <c r="EZC1008" s="45"/>
      <c r="EZD1008" s="45"/>
      <c r="EZE1008" s="45"/>
      <c r="EZF1008" s="45"/>
      <c r="EZG1008" s="45"/>
      <c r="EZH1008" s="45"/>
      <c r="EZI1008" s="45"/>
      <c r="EZJ1008" s="45"/>
      <c r="EZK1008" s="45"/>
      <c r="EZL1008" s="45"/>
      <c r="EZM1008" s="45"/>
      <c r="EZN1008" s="45"/>
      <c r="EZO1008" s="45"/>
      <c r="EZP1008" s="45"/>
      <c r="EZQ1008" s="45"/>
      <c r="EZR1008" s="45"/>
      <c r="EZS1008" s="45"/>
      <c r="EZT1008" s="45"/>
      <c r="EZU1008" s="45"/>
      <c r="EZV1008" s="45"/>
      <c r="EZW1008" s="45"/>
      <c r="EZX1008" s="45"/>
      <c r="EZY1008" s="45"/>
      <c r="EZZ1008" s="45"/>
      <c r="FAA1008" s="45"/>
      <c r="FAB1008" s="45"/>
      <c r="FAC1008" s="45"/>
      <c r="FAD1008" s="45"/>
      <c r="FAE1008" s="45"/>
      <c r="FAF1008" s="45"/>
      <c r="FAG1008" s="45"/>
      <c r="FAH1008" s="45"/>
      <c r="FAI1008" s="45"/>
      <c r="FAJ1008" s="45"/>
      <c r="FAK1008" s="45"/>
      <c r="FAL1008" s="45"/>
      <c r="FAM1008" s="45"/>
      <c r="FAN1008" s="45"/>
      <c r="FAO1008" s="45"/>
      <c r="FAP1008" s="45"/>
      <c r="FAQ1008" s="45"/>
      <c r="FAR1008" s="45"/>
      <c r="FAS1008" s="45"/>
      <c r="FAT1008" s="45"/>
      <c r="FAU1008" s="45"/>
      <c r="FAV1008" s="45"/>
      <c r="FAW1008" s="45"/>
      <c r="FAX1008" s="45"/>
      <c r="FAY1008" s="45"/>
      <c r="FAZ1008" s="45"/>
      <c r="FBA1008" s="45"/>
      <c r="FBB1008" s="45"/>
      <c r="FBC1008" s="45"/>
      <c r="FBD1008" s="45"/>
      <c r="FBE1008" s="45"/>
      <c r="FBF1008" s="45"/>
      <c r="FBG1008" s="45"/>
      <c r="FBH1008" s="45"/>
      <c r="FBI1008" s="45"/>
      <c r="FBJ1008" s="45"/>
      <c r="FBK1008" s="45"/>
      <c r="FBL1008" s="45"/>
      <c r="FBM1008" s="45"/>
      <c r="FBN1008" s="45"/>
      <c r="FBO1008" s="45"/>
      <c r="FBP1008" s="45"/>
      <c r="FBQ1008" s="45"/>
      <c r="FBR1008" s="45"/>
      <c r="FBS1008" s="45"/>
      <c r="FBT1008" s="45"/>
      <c r="FBU1008" s="45"/>
      <c r="FBV1008" s="45"/>
      <c r="FBW1008" s="45"/>
      <c r="FBX1008" s="45"/>
      <c r="FBY1008" s="45"/>
      <c r="FBZ1008" s="45"/>
      <c r="FCA1008" s="45"/>
      <c r="FCB1008" s="45"/>
      <c r="FCC1008" s="45"/>
      <c r="FCD1008" s="45"/>
      <c r="FCE1008" s="45"/>
      <c r="FCF1008" s="45"/>
      <c r="FCG1008" s="45"/>
      <c r="FCH1008" s="45"/>
      <c r="FCI1008" s="45"/>
      <c r="FCJ1008" s="45"/>
      <c r="FCK1008" s="45"/>
      <c r="FCL1008" s="45"/>
      <c r="FCM1008" s="45"/>
      <c r="FCN1008" s="45"/>
      <c r="FCO1008" s="45"/>
      <c r="FCP1008" s="45"/>
      <c r="FCQ1008" s="45"/>
      <c r="FCR1008" s="45"/>
      <c r="FCS1008" s="45"/>
      <c r="FCT1008" s="45"/>
      <c r="FCU1008" s="45"/>
      <c r="FCV1008" s="45"/>
      <c r="FCW1008" s="45"/>
      <c r="FCX1008" s="45"/>
      <c r="FCY1008" s="45"/>
      <c r="FCZ1008" s="45"/>
      <c r="FDA1008" s="45"/>
      <c r="FDB1008" s="45"/>
      <c r="FDC1008" s="45"/>
      <c r="FDD1008" s="45"/>
      <c r="FDE1008" s="45"/>
      <c r="FDF1008" s="45"/>
      <c r="FDG1008" s="45"/>
      <c r="FDH1008" s="45"/>
      <c r="FDI1008" s="45"/>
      <c r="FDJ1008" s="45"/>
      <c r="FDK1008" s="45"/>
      <c r="FDL1008" s="45"/>
      <c r="FDM1008" s="45"/>
      <c r="FDN1008" s="45"/>
      <c r="FDO1008" s="45"/>
      <c r="FDP1008" s="45"/>
      <c r="FDQ1008" s="45"/>
      <c r="FDR1008" s="45"/>
      <c r="FDS1008" s="45"/>
      <c r="FDT1008" s="45"/>
      <c r="FDU1008" s="45"/>
      <c r="FDV1008" s="45"/>
      <c r="FDW1008" s="45"/>
      <c r="FDX1008" s="45"/>
      <c r="FDY1008" s="45"/>
      <c r="FDZ1008" s="45"/>
      <c r="FEA1008" s="45"/>
      <c r="FEB1008" s="45"/>
      <c r="FEC1008" s="45"/>
      <c r="FED1008" s="45"/>
      <c r="FEE1008" s="45"/>
      <c r="FEF1008" s="45"/>
      <c r="FEG1008" s="45"/>
      <c r="FEH1008" s="45"/>
      <c r="FEI1008" s="45"/>
      <c r="FEJ1008" s="45"/>
      <c r="FEK1008" s="45"/>
      <c r="FEL1008" s="45"/>
      <c r="FEM1008" s="45"/>
      <c r="FEN1008" s="45"/>
      <c r="FEO1008" s="45"/>
      <c r="FEP1008" s="45"/>
      <c r="FEQ1008" s="45"/>
      <c r="FER1008" s="45"/>
      <c r="FES1008" s="45"/>
      <c r="FET1008" s="45"/>
      <c r="FEU1008" s="45"/>
      <c r="FEV1008" s="45"/>
      <c r="FEW1008" s="45"/>
      <c r="FEX1008" s="45"/>
      <c r="FEY1008" s="45"/>
      <c r="FEZ1008" s="45"/>
      <c r="FFA1008" s="45"/>
      <c r="FFB1008" s="45"/>
      <c r="FFC1008" s="45"/>
      <c r="FFD1008" s="45"/>
      <c r="FFE1008" s="45"/>
      <c r="FFF1008" s="45"/>
      <c r="FFG1008" s="45"/>
      <c r="FFH1008" s="45"/>
      <c r="FFI1008" s="45"/>
      <c r="FFJ1008" s="45"/>
      <c r="FFK1008" s="45"/>
      <c r="FFL1008" s="45"/>
      <c r="FFM1008" s="45"/>
      <c r="FFN1008" s="45"/>
      <c r="FFO1008" s="45"/>
      <c r="FFP1008" s="45"/>
      <c r="FFQ1008" s="45"/>
      <c r="FFR1008" s="45"/>
      <c r="FFS1008" s="45"/>
      <c r="FFT1008" s="45"/>
      <c r="FFU1008" s="45"/>
      <c r="FFV1008" s="45"/>
      <c r="FFW1008" s="45"/>
      <c r="FFX1008" s="45"/>
      <c r="FFY1008" s="45"/>
      <c r="FFZ1008" s="45"/>
      <c r="FGA1008" s="45"/>
      <c r="FGB1008" s="45"/>
      <c r="FGC1008" s="45"/>
      <c r="FGD1008" s="45"/>
      <c r="FGE1008" s="45"/>
      <c r="FGF1008" s="45"/>
      <c r="FGG1008" s="45"/>
      <c r="FGH1008" s="45"/>
      <c r="FGI1008" s="45"/>
      <c r="FGJ1008" s="45"/>
      <c r="FGK1008" s="45"/>
      <c r="FGL1008" s="45"/>
      <c r="FGM1008" s="45"/>
      <c r="FGN1008" s="45"/>
      <c r="FGO1008" s="45"/>
      <c r="FGP1008" s="45"/>
      <c r="FGQ1008" s="45"/>
      <c r="FGR1008" s="45"/>
      <c r="FGS1008" s="45"/>
      <c r="FGT1008" s="45"/>
      <c r="FGU1008" s="45"/>
      <c r="FGV1008" s="45"/>
      <c r="FGW1008" s="45"/>
      <c r="FGX1008" s="45"/>
      <c r="FGY1008" s="45"/>
      <c r="FGZ1008" s="45"/>
      <c r="FHA1008" s="45"/>
      <c r="FHB1008" s="45"/>
      <c r="FHC1008" s="45"/>
      <c r="FHD1008" s="45"/>
      <c r="FHE1008" s="45"/>
      <c r="FHF1008" s="45"/>
      <c r="FHG1008" s="45"/>
      <c r="FHH1008" s="45"/>
      <c r="FHI1008" s="45"/>
      <c r="FHJ1008" s="45"/>
      <c r="FHK1008" s="45"/>
      <c r="FHL1008" s="45"/>
      <c r="FHM1008" s="45"/>
      <c r="FHN1008" s="45"/>
      <c r="FHO1008" s="45"/>
      <c r="FHP1008" s="45"/>
      <c r="FHQ1008" s="45"/>
      <c r="FHR1008" s="45"/>
      <c r="FHS1008" s="45"/>
      <c r="FHT1008" s="45"/>
      <c r="FHU1008" s="45"/>
      <c r="FHV1008" s="45"/>
      <c r="FHW1008" s="45"/>
      <c r="FHX1008" s="45"/>
      <c r="FHY1008" s="45"/>
      <c r="FHZ1008" s="45"/>
      <c r="FIA1008" s="45"/>
      <c r="FIB1008" s="45"/>
      <c r="FIC1008" s="45"/>
      <c r="FID1008" s="45"/>
      <c r="FIE1008" s="45"/>
      <c r="FIF1008" s="45"/>
      <c r="FIG1008" s="45"/>
      <c r="FIH1008" s="45"/>
      <c r="FII1008" s="45"/>
      <c r="FIJ1008" s="45"/>
      <c r="FIK1008" s="45"/>
      <c r="FIL1008" s="45"/>
      <c r="FIM1008" s="45"/>
      <c r="FIN1008" s="45"/>
      <c r="FIO1008" s="45"/>
      <c r="FIP1008" s="45"/>
      <c r="FIQ1008" s="45"/>
      <c r="FIR1008" s="45"/>
      <c r="FIS1008" s="45"/>
      <c r="FIT1008" s="45"/>
      <c r="FIU1008" s="45"/>
      <c r="FIV1008" s="45"/>
      <c r="FIW1008" s="45"/>
      <c r="FIX1008" s="45"/>
      <c r="FIY1008" s="45"/>
      <c r="FIZ1008" s="45"/>
      <c r="FJA1008" s="45"/>
      <c r="FJB1008" s="45"/>
      <c r="FJC1008" s="45"/>
      <c r="FJD1008" s="45"/>
      <c r="FJE1008" s="45"/>
      <c r="FJF1008" s="45"/>
      <c r="FJG1008" s="45"/>
      <c r="FJH1008" s="45"/>
      <c r="FJI1008" s="45"/>
      <c r="FJJ1008" s="45"/>
      <c r="FJK1008" s="45"/>
      <c r="FJL1008" s="45"/>
      <c r="FJM1008" s="45"/>
      <c r="FJN1008" s="45"/>
      <c r="FJO1008" s="45"/>
      <c r="FJP1008" s="45"/>
      <c r="FJQ1008" s="45"/>
      <c r="FJR1008" s="45"/>
      <c r="FJS1008" s="45"/>
      <c r="FJT1008" s="45"/>
      <c r="FJU1008" s="45"/>
      <c r="FJV1008" s="45"/>
      <c r="FJW1008" s="45"/>
      <c r="FJX1008" s="45"/>
      <c r="FJY1008" s="45"/>
      <c r="FJZ1008" s="45"/>
      <c r="FKA1008" s="45"/>
      <c r="FKB1008" s="45"/>
      <c r="FKC1008" s="45"/>
      <c r="FKD1008" s="45"/>
      <c r="FKE1008" s="45"/>
      <c r="FKF1008" s="45"/>
      <c r="FKG1008" s="45"/>
      <c r="FKH1008" s="45"/>
      <c r="FKI1008" s="45"/>
      <c r="FKJ1008" s="45"/>
      <c r="FKK1008" s="45"/>
      <c r="FKL1008" s="45"/>
      <c r="FKM1008" s="45"/>
      <c r="FKN1008" s="45"/>
      <c r="FKO1008" s="45"/>
      <c r="FKP1008" s="45"/>
      <c r="FKQ1008" s="45"/>
      <c r="FKR1008" s="45"/>
      <c r="FKS1008" s="45"/>
      <c r="FKT1008" s="45"/>
      <c r="FKU1008" s="45"/>
      <c r="FKV1008" s="45"/>
      <c r="FKW1008" s="45"/>
      <c r="FKX1008" s="45"/>
      <c r="FKY1008" s="45"/>
      <c r="FKZ1008" s="45"/>
      <c r="FLA1008" s="45"/>
      <c r="FLB1008" s="45"/>
      <c r="FLC1008" s="45"/>
      <c r="FLD1008" s="45"/>
      <c r="FLE1008" s="45"/>
      <c r="FLF1008" s="45"/>
      <c r="FLG1008" s="45"/>
      <c r="FLH1008" s="45"/>
      <c r="FLI1008" s="45"/>
      <c r="FLJ1008" s="45"/>
      <c r="FLK1008" s="45"/>
      <c r="FLL1008" s="45"/>
      <c r="FLM1008" s="45"/>
      <c r="FLN1008" s="45"/>
      <c r="FLO1008" s="45"/>
      <c r="FLP1008" s="45"/>
      <c r="FLQ1008" s="45"/>
      <c r="FLR1008" s="45"/>
      <c r="FLS1008" s="45"/>
      <c r="FLT1008" s="45"/>
      <c r="FLU1008" s="45"/>
      <c r="FLV1008" s="45"/>
      <c r="FLW1008" s="45"/>
      <c r="FLX1008" s="45"/>
      <c r="FLY1008" s="45"/>
      <c r="FLZ1008" s="45"/>
      <c r="FMA1008" s="45"/>
      <c r="FMB1008" s="45"/>
      <c r="FMC1008" s="45"/>
      <c r="FMD1008" s="45"/>
      <c r="FME1008" s="45"/>
      <c r="FMF1008" s="45"/>
      <c r="FMG1008" s="45"/>
      <c r="FMH1008" s="45"/>
      <c r="FMI1008" s="45"/>
      <c r="FMJ1008" s="45"/>
      <c r="FMK1008" s="45"/>
      <c r="FML1008" s="45"/>
      <c r="FMM1008" s="45"/>
      <c r="FMN1008" s="45"/>
      <c r="FMO1008" s="45"/>
      <c r="FMP1008" s="45"/>
      <c r="FMQ1008" s="45"/>
      <c r="FMR1008" s="45"/>
      <c r="FMS1008" s="45"/>
      <c r="FMT1008" s="45"/>
      <c r="FMU1008" s="45"/>
      <c r="FMV1008" s="45"/>
      <c r="FMW1008" s="45"/>
      <c r="FMX1008" s="45"/>
      <c r="FMY1008" s="45"/>
      <c r="FMZ1008" s="45"/>
      <c r="FNA1008" s="45"/>
      <c r="FNB1008" s="45"/>
      <c r="FNC1008" s="45"/>
      <c r="FND1008" s="45"/>
      <c r="FNE1008" s="45"/>
      <c r="FNF1008" s="45"/>
      <c r="FNG1008" s="45"/>
      <c r="FNH1008" s="45"/>
      <c r="FNI1008" s="45"/>
      <c r="FNJ1008" s="45"/>
      <c r="FNK1008" s="45"/>
      <c r="FNL1008" s="45"/>
      <c r="FNM1008" s="45"/>
      <c r="FNN1008" s="45"/>
      <c r="FNO1008" s="45"/>
      <c r="FNP1008" s="45"/>
      <c r="FNQ1008" s="45"/>
      <c r="FNR1008" s="45"/>
      <c r="FNS1008" s="45"/>
      <c r="FNT1008" s="45"/>
      <c r="FNU1008" s="45"/>
      <c r="FNV1008" s="45"/>
      <c r="FNW1008" s="45"/>
      <c r="FNX1008" s="45"/>
      <c r="FNY1008" s="45"/>
      <c r="FNZ1008" s="45"/>
      <c r="FOA1008" s="45"/>
      <c r="FOB1008" s="45"/>
      <c r="FOC1008" s="45"/>
      <c r="FOD1008" s="45"/>
      <c r="FOE1008" s="45"/>
      <c r="FOF1008" s="45"/>
      <c r="FOG1008" s="45"/>
      <c r="FOH1008" s="45"/>
      <c r="FOI1008" s="45"/>
      <c r="FOJ1008" s="45"/>
      <c r="FOK1008" s="45"/>
      <c r="FOL1008" s="45"/>
      <c r="FOM1008" s="45"/>
      <c r="FON1008" s="45"/>
      <c r="FOO1008" s="45"/>
      <c r="FOP1008" s="45"/>
      <c r="FOQ1008" s="45"/>
      <c r="FOR1008" s="45"/>
      <c r="FOS1008" s="45"/>
      <c r="FOT1008" s="45"/>
      <c r="FOU1008" s="45"/>
      <c r="FOV1008" s="45"/>
      <c r="FOW1008" s="45"/>
      <c r="FOX1008" s="45"/>
      <c r="FOY1008" s="45"/>
      <c r="FOZ1008" s="45"/>
      <c r="FPA1008" s="45"/>
      <c r="FPB1008" s="45"/>
      <c r="FPC1008" s="45"/>
      <c r="FPD1008" s="45"/>
      <c r="FPE1008" s="45"/>
      <c r="FPF1008" s="45"/>
      <c r="FPG1008" s="45"/>
      <c r="FPH1008" s="45"/>
      <c r="FPI1008" s="45"/>
      <c r="FPJ1008" s="45"/>
      <c r="FPK1008" s="45"/>
      <c r="FPL1008" s="45"/>
      <c r="FPM1008" s="45"/>
      <c r="FPN1008" s="45"/>
      <c r="FPO1008" s="45"/>
      <c r="FPP1008" s="45"/>
      <c r="FPQ1008" s="45"/>
      <c r="FPR1008" s="45"/>
      <c r="FPS1008" s="45"/>
      <c r="FPT1008" s="45"/>
      <c r="FPU1008" s="45"/>
      <c r="FPV1008" s="45"/>
      <c r="FPW1008" s="45"/>
      <c r="FPX1008" s="45"/>
      <c r="FPY1008" s="45"/>
      <c r="FPZ1008" s="45"/>
      <c r="FQA1008" s="45"/>
      <c r="FQB1008" s="45"/>
      <c r="FQC1008" s="45"/>
      <c r="FQD1008" s="45"/>
      <c r="FQE1008" s="45"/>
      <c r="FQF1008" s="45"/>
      <c r="FQG1008" s="45"/>
      <c r="FQH1008" s="45"/>
      <c r="FQI1008" s="45"/>
      <c r="FQJ1008" s="45"/>
      <c r="FQK1008" s="45"/>
      <c r="FQL1008" s="45"/>
      <c r="FQM1008" s="45"/>
      <c r="FQN1008" s="45"/>
      <c r="FQO1008" s="45"/>
      <c r="FQP1008" s="45"/>
      <c r="FQQ1008" s="45"/>
      <c r="FQR1008" s="45"/>
      <c r="FQS1008" s="45"/>
      <c r="FQT1008" s="45"/>
      <c r="FQU1008" s="45"/>
      <c r="FQV1008" s="45"/>
      <c r="FQW1008" s="45"/>
      <c r="FQX1008" s="45"/>
      <c r="FQY1008" s="45"/>
      <c r="FQZ1008" s="45"/>
      <c r="FRA1008" s="45"/>
      <c r="FRB1008" s="45"/>
      <c r="FRC1008" s="45"/>
      <c r="FRD1008" s="45"/>
      <c r="FRE1008" s="45"/>
      <c r="FRF1008" s="45"/>
      <c r="FRG1008" s="45"/>
      <c r="FRH1008" s="45"/>
      <c r="FRI1008" s="45"/>
      <c r="FRJ1008" s="45"/>
      <c r="FRK1008" s="45"/>
      <c r="FRL1008" s="45"/>
      <c r="FRM1008" s="45"/>
      <c r="FRN1008" s="45"/>
      <c r="FRO1008" s="45"/>
      <c r="FRP1008" s="45"/>
      <c r="FRQ1008" s="45"/>
      <c r="FRR1008" s="45"/>
      <c r="FRS1008" s="45"/>
      <c r="FRT1008" s="45"/>
      <c r="FRU1008" s="45"/>
      <c r="FRV1008" s="45"/>
      <c r="FRW1008" s="45"/>
      <c r="FRX1008" s="45"/>
      <c r="FRY1008" s="45"/>
      <c r="FRZ1008" s="45"/>
      <c r="FSA1008" s="45"/>
      <c r="FSB1008" s="45"/>
      <c r="FSC1008" s="45"/>
      <c r="FSD1008" s="45"/>
      <c r="FSE1008" s="45"/>
      <c r="FSF1008" s="45"/>
      <c r="FSG1008" s="45"/>
      <c r="FSH1008" s="45"/>
      <c r="FSI1008" s="45"/>
      <c r="FSJ1008" s="45"/>
      <c r="FSK1008" s="45"/>
      <c r="FSL1008" s="45"/>
      <c r="FSM1008" s="45"/>
      <c r="FSN1008" s="45"/>
      <c r="FSO1008" s="45"/>
      <c r="FSP1008" s="45"/>
      <c r="FSQ1008" s="45"/>
      <c r="FSR1008" s="45"/>
      <c r="FSS1008" s="45"/>
      <c r="FST1008" s="45"/>
      <c r="FSU1008" s="45"/>
      <c r="FSV1008" s="45"/>
      <c r="FSW1008" s="45"/>
      <c r="FSX1008" s="45"/>
      <c r="FSY1008" s="45"/>
      <c r="FSZ1008" s="45"/>
      <c r="FTA1008" s="45"/>
      <c r="FTB1008" s="45"/>
      <c r="FTC1008" s="45"/>
      <c r="FTD1008" s="45"/>
      <c r="FTE1008" s="45"/>
      <c r="FTF1008" s="45"/>
      <c r="FTG1008" s="45"/>
      <c r="FTH1008" s="45"/>
      <c r="FTI1008" s="45"/>
      <c r="FTJ1008" s="45"/>
      <c r="FTK1008" s="45"/>
      <c r="FTL1008" s="45"/>
      <c r="FTM1008" s="45"/>
      <c r="FTN1008" s="45"/>
      <c r="FTO1008" s="45"/>
      <c r="FTP1008" s="45"/>
      <c r="FTQ1008" s="45"/>
      <c r="FTR1008" s="45"/>
      <c r="FTS1008" s="45"/>
      <c r="FTT1008" s="45"/>
      <c r="FTU1008" s="45"/>
      <c r="FTV1008" s="45"/>
      <c r="FTW1008" s="45"/>
      <c r="FTX1008" s="45"/>
      <c r="FTY1008" s="45"/>
      <c r="FTZ1008" s="45"/>
      <c r="FUA1008" s="45"/>
      <c r="FUB1008" s="45"/>
      <c r="FUC1008" s="45"/>
      <c r="FUD1008" s="45"/>
      <c r="FUE1008" s="45"/>
      <c r="FUF1008" s="45"/>
      <c r="FUG1008" s="45"/>
      <c r="FUH1008" s="45"/>
      <c r="FUI1008" s="45"/>
      <c r="FUJ1008" s="45"/>
      <c r="FUK1008" s="45"/>
      <c r="FUL1008" s="45"/>
      <c r="FUM1008" s="45"/>
      <c r="FUN1008" s="45"/>
      <c r="FUO1008" s="45"/>
      <c r="FUP1008" s="45"/>
      <c r="FUQ1008" s="45"/>
      <c r="FUR1008" s="45"/>
      <c r="FUS1008" s="45"/>
      <c r="FUT1008" s="45"/>
      <c r="FUU1008" s="45"/>
      <c r="FUV1008" s="45"/>
      <c r="FUW1008" s="45"/>
      <c r="FUX1008" s="45"/>
      <c r="FUY1008" s="45"/>
      <c r="FUZ1008" s="45"/>
      <c r="FVA1008" s="45"/>
      <c r="FVB1008" s="45"/>
      <c r="FVC1008" s="45"/>
      <c r="FVD1008" s="45"/>
      <c r="FVE1008" s="45"/>
      <c r="FVF1008" s="45"/>
      <c r="FVG1008" s="45"/>
      <c r="FVH1008" s="45"/>
      <c r="FVI1008" s="45"/>
      <c r="FVJ1008" s="45"/>
      <c r="FVK1008" s="45"/>
      <c r="FVL1008" s="45"/>
      <c r="FVM1008" s="45"/>
      <c r="FVN1008" s="45"/>
      <c r="FVO1008" s="45"/>
      <c r="FVP1008" s="45"/>
      <c r="FVQ1008" s="45"/>
      <c r="FVR1008" s="45"/>
      <c r="FVS1008" s="45"/>
      <c r="FVT1008" s="45"/>
      <c r="FVU1008" s="45"/>
      <c r="FVV1008" s="45"/>
      <c r="FVW1008" s="45"/>
      <c r="FVX1008" s="45"/>
      <c r="FVY1008" s="45"/>
      <c r="FVZ1008" s="45"/>
      <c r="FWA1008" s="45"/>
      <c r="FWB1008" s="45"/>
      <c r="FWC1008" s="45"/>
      <c r="FWD1008" s="45"/>
      <c r="FWE1008" s="45"/>
      <c r="FWF1008" s="45"/>
      <c r="FWG1008" s="45"/>
      <c r="FWH1008" s="45"/>
      <c r="FWI1008" s="45"/>
      <c r="FWJ1008" s="45"/>
      <c r="FWK1008" s="45"/>
      <c r="FWL1008" s="45"/>
      <c r="FWM1008" s="45"/>
      <c r="FWN1008" s="45"/>
      <c r="FWO1008" s="45"/>
      <c r="FWP1008" s="45"/>
      <c r="FWQ1008" s="45"/>
      <c r="FWR1008" s="45"/>
      <c r="FWS1008" s="45"/>
      <c r="FWT1008" s="45"/>
      <c r="FWU1008" s="45"/>
      <c r="FWV1008" s="45"/>
      <c r="FWW1008" s="45"/>
      <c r="FWX1008" s="45"/>
      <c r="FWY1008" s="45"/>
      <c r="FWZ1008" s="45"/>
      <c r="FXA1008" s="45"/>
      <c r="FXB1008" s="45"/>
      <c r="FXC1008" s="45"/>
      <c r="FXD1008" s="45"/>
      <c r="FXE1008" s="45"/>
      <c r="FXF1008" s="45"/>
      <c r="FXG1008" s="45"/>
      <c r="FXH1008" s="45"/>
      <c r="FXI1008" s="45"/>
      <c r="FXJ1008" s="45"/>
      <c r="FXK1008" s="45"/>
      <c r="FXL1008" s="45"/>
      <c r="FXM1008" s="45"/>
      <c r="FXN1008" s="45"/>
      <c r="FXO1008" s="45"/>
      <c r="FXP1008" s="45"/>
      <c r="FXQ1008" s="45"/>
      <c r="FXR1008" s="45"/>
      <c r="FXS1008" s="45"/>
      <c r="FXT1008" s="45"/>
      <c r="FXU1008" s="45"/>
      <c r="FXV1008" s="45"/>
      <c r="FXW1008" s="45"/>
      <c r="FXX1008" s="45"/>
      <c r="FXY1008" s="45"/>
      <c r="FXZ1008" s="45"/>
      <c r="FYA1008" s="45"/>
      <c r="FYB1008" s="45"/>
      <c r="FYC1008" s="45"/>
      <c r="FYD1008" s="45"/>
      <c r="FYE1008" s="45"/>
      <c r="FYF1008" s="45"/>
      <c r="FYG1008" s="45"/>
      <c r="FYH1008" s="45"/>
      <c r="FYI1008" s="45"/>
      <c r="FYJ1008" s="45"/>
      <c r="FYK1008" s="45"/>
      <c r="FYL1008" s="45"/>
      <c r="FYM1008" s="45"/>
      <c r="FYN1008" s="45"/>
      <c r="FYO1008" s="45"/>
      <c r="FYP1008" s="45"/>
      <c r="FYQ1008" s="45"/>
      <c r="FYR1008" s="45"/>
      <c r="FYS1008" s="45"/>
      <c r="FYT1008" s="45"/>
      <c r="FYU1008" s="45"/>
      <c r="FYV1008" s="45"/>
      <c r="FYW1008" s="45"/>
      <c r="FYX1008" s="45"/>
      <c r="FYY1008" s="45"/>
      <c r="FYZ1008" s="45"/>
      <c r="FZA1008" s="45"/>
      <c r="FZB1008" s="45"/>
      <c r="FZC1008" s="45"/>
      <c r="FZD1008" s="45"/>
      <c r="FZE1008" s="45"/>
      <c r="FZF1008" s="45"/>
      <c r="FZG1008" s="45"/>
      <c r="FZH1008" s="45"/>
      <c r="FZI1008" s="45"/>
      <c r="FZJ1008" s="45"/>
      <c r="FZK1008" s="45"/>
      <c r="FZL1008" s="45"/>
      <c r="FZM1008" s="45"/>
      <c r="FZN1008" s="45"/>
      <c r="FZO1008" s="45"/>
      <c r="FZP1008" s="45"/>
      <c r="FZQ1008" s="45"/>
      <c r="FZR1008" s="45"/>
      <c r="FZS1008" s="45"/>
      <c r="FZT1008" s="45"/>
      <c r="FZU1008" s="45"/>
      <c r="FZV1008" s="45"/>
      <c r="FZW1008" s="45"/>
      <c r="FZX1008" s="45"/>
      <c r="FZY1008" s="45"/>
      <c r="FZZ1008" s="45"/>
      <c r="GAA1008" s="45"/>
      <c r="GAB1008" s="45"/>
      <c r="GAC1008" s="45"/>
      <c r="GAD1008" s="45"/>
      <c r="GAE1008" s="45"/>
      <c r="GAF1008" s="45"/>
      <c r="GAG1008" s="45"/>
      <c r="GAH1008" s="45"/>
      <c r="GAI1008" s="45"/>
      <c r="GAJ1008" s="45"/>
      <c r="GAK1008" s="45"/>
      <c r="GAL1008" s="45"/>
      <c r="GAM1008" s="45"/>
      <c r="GAN1008" s="45"/>
      <c r="GAO1008" s="45"/>
      <c r="GAP1008" s="45"/>
      <c r="GAQ1008" s="45"/>
      <c r="GAR1008" s="45"/>
      <c r="GAS1008" s="45"/>
      <c r="GAT1008" s="45"/>
      <c r="GAU1008" s="45"/>
      <c r="GAV1008" s="45"/>
      <c r="GAW1008" s="45"/>
      <c r="GAX1008" s="45"/>
      <c r="GAY1008" s="45"/>
      <c r="GAZ1008" s="45"/>
      <c r="GBA1008" s="45"/>
      <c r="GBB1008" s="45"/>
      <c r="GBC1008" s="45"/>
      <c r="GBD1008" s="45"/>
      <c r="GBE1008" s="45"/>
      <c r="GBF1008" s="45"/>
      <c r="GBG1008" s="45"/>
      <c r="GBH1008" s="45"/>
      <c r="GBI1008" s="45"/>
      <c r="GBJ1008" s="45"/>
      <c r="GBK1008" s="45"/>
      <c r="GBL1008" s="45"/>
      <c r="GBM1008" s="45"/>
      <c r="GBN1008" s="45"/>
      <c r="GBO1008" s="45"/>
      <c r="GBP1008" s="45"/>
      <c r="GBQ1008" s="45"/>
      <c r="GBR1008" s="45"/>
      <c r="GBS1008" s="45"/>
      <c r="GBT1008" s="45"/>
      <c r="GBU1008" s="45"/>
      <c r="GBV1008" s="45"/>
      <c r="GBW1008" s="45"/>
      <c r="GBX1008" s="45"/>
      <c r="GBY1008" s="45"/>
      <c r="GBZ1008" s="45"/>
      <c r="GCA1008" s="45"/>
      <c r="GCB1008" s="45"/>
      <c r="GCC1008" s="45"/>
      <c r="GCD1008" s="45"/>
      <c r="GCE1008" s="45"/>
      <c r="GCF1008" s="45"/>
      <c r="GCG1008" s="45"/>
      <c r="GCH1008" s="45"/>
      <c r="GCI1008" s="45"/>
      <c r="GCJ1008" s="45"/>
      <c r="GCK1008" s="45"/>
      <c r="GCL1008" s="45"/>
      <c r="GCM1008" s="45"/>
      <c r="GCN1008" s="45"/>
      <c r="GCO1008" s="45"/>
      <c r="GCP1008" s="45"/>
      <c r="GCQ1008" s="45"/>
      <c r="GCR1008" s="45"/>
      <c r="GCS1008" s="45"/>
      <c r="GCT1008" s="45"/>
      <c r="GCU1008" s="45"/>
      <c r="GCV1008" s="45"/>
      <c r="GCW1008" s="45"/>
      <c r="GCX1008" s="45"/>
      <c r="GCY1008" s="45"/>
      <c r="GCZ1008" s="45"/>
      <c r="GDA1008" s="45"/>
      <c r="GDB1008" s="45"/>
      <c r="GDC1008" s="45"/>
      <c r="GDD1008" s="45"/>
      <c r="GDE1008" s="45"/>
      <c r="GDF1008" s="45"/>
      <c r="GDG1008" s="45"/>
      <c r="GDH1008" s="45"/>
      <c r="GDI1008" s="45"/>
      <c r="GDJ1008" s="45"/>
      <c r="GDK1008" s="45"/>
      <c r="GDL1008" s="45"/>
      <c r="GDM1008" s="45"/>
      <c r="GDN1008" s="45"/>
      <c r="GDO1008" s="45"/>
      <c r="GDP1008" s="45"/>
      <c r="GDQ1008" s="45"/>
      <c r="GDR1008" s="45"/>
      <c r="GDS1008" s="45"/>
      <c r="GDT1008" s="45"/>
      <c r="GDU1008" s="45"/>
      <c r="GDV1008" s="45"/>
      <c r="GDW1008" s="45"/>
      <c r="GDX1008" s="45"/>
      <c r="GDY1008" s="45"/>
      <c r="GDZ1008" s="45"/>
      <c r="GEA1008" s="45"/>
      <c r="GEB1008" s="45"/>
      <c r="GEC1008" s="45"/>
      <c r="GED1008" s="45"/>
      <c r="GEE1008" s="45"/>
      <c r="GEF1008" s="45"/>
      <c r="GEG1008" s="45"/>
      <c r="GEH1008" s="45"/>
      <c r="GEI1008" s="45"/>
      <c r="GEJ1008" s="45"/>
      <c r="GEK1008" s="45"/>
      <c r="GEL1008" s="45"/>
      <c r="GEM1008" s="45"/>
      <c r="GEN1008" s="45"/>
      <c r="GEO1008" s="45"/>
      <c r="GEP1008" s="45"/>
      <c r="GEQ1008" s="45"/>
      <c r="GER1008" s="45"/>
      <c r="GES1008" s="45"/>
      <c r="GET1008" s="45"/>
      <c r="GEU1008" s="45"/>
      <c r="GEV1008" s="45"/>
      <c r="GEW1008" s="45"/>
      <c r="GEX1008" s="45"/>
      <c r="GEY1008" s="45"/>
      <c r="GEZ1008" s="45"/>
      <c r="GFA1008" s="45"/>
      <c r="GFB1008" s="45"/>
      <c r="GFC1008" s="45"/>
      <c r="GFD1008" s="45"/>
      <c r="GFE1008" s="45"/>
      <c r="GFF1008" s="45"/>
      <c r="GFG1008" s="45"/>
      <c r="GFH1008" s="45"/>
      <c r="GFI1008" s="45"/>
      <c r="GFJ1008" s="45"/>
      <c r="GFK1008" s="45"/>
      <c r="GFL1008" s="45"/>
      <c r="GFM1008" s="45"/>
      <c r="GFN1008" s="45"/>
      <c r="GFO1008" s="45"/>
      <c r="GFP1008" s="45"/>
      <c r="GFQ1008" s="45"/>
      <c r="GFR1008" s="45"/>
      <c r="GFS1008" s="45"/>
      <c r="GFT1008" s="45"/>
      <c r="GFU1008" s="45"/>
      <c r="GFV1008" s="45"/>
      <c r="GFW1008" s="45"/>
      <c r="GFX1008" s="45"/>
      <c r="GFY1008" s="45"/>
      <c r="GFZ1008" s="45"/>
      <c r="GGA1008" s="45"/>
      <c r="GGB1008" s="45"/>
      <c r="GGC1008" s="45"/>
      <c r="GGD1008" s="45"/>
      <c r="GGE1008" s="45"/>
      <c r="GGF1008" s="45"/>
      <c r="GGG1008" s="45"/>
      <c r="GGH1008" s="45"/>
      <c r="GGI1008" s="45"/>
      <c r="GGJ1008" s="45"/>
      <c r="GGK1008" s="45"/>
      <c r="GGL1008" s="45"/>
      <c r="GGM1008" s="45"/>
      <c r="GGN1008" s="45"/>
      <c r="GGO1008" s="45"/>
      <c r="GGP1008" s="45"/>
      <c r="GGQ1008" s="45"/>
      <c r="GGR1008" s="45"/>
      <c r="GGS1008" s="45"/>
      <c r="GGT1008" s="45"/>
      <c r="GGU1008" s="45"/>
      <c r="GGV1008" s="45"/>
      <c r="GGW1008" s="45"/>
      <c r="GGX1008" s="45"/>
      <c r="GGY1008" s="45"/>
      <c r="GGZ1008" s="45"/>
      <c r="GHA1008" s="45"/>
      <c r="GHB1008" s="45"/>
      <c r="GHC1008" s="45"/>
      <c r="GHD1008" s="45"/>
      <c r="GHE1008" s="45"/>
      <c r="GHF1008" s="45"/>
      <c r="GHG1008" s="45"/>
      <c r="GHH1008" s="45"/>
      <c r="GHI1008" s="45"/>
      <c r="GHJ1008" s="45"/>
      <c r="GHK1008" s="45"/>
      <c r="GHL1008" s="45"/>
      <c r="GHM1008" s="45"/>
      <c r="GHN1008" s="45"/>
      <c r="GHO1008" s="45"/>
      <c r="GHP1008" s="45"/>
      <c r="GHQ1008" s="45"/>
      <c r="GHR1008" s="45"/>
      <c r="GHS1008" s="45"/>
      <c r="GHT1008" s="45"/>
      <c r="GHU1008" s="45"/>
      <c r="GHV1008" s="45"/>
      <c r="GHW1008" s="45"/>
      <c r="GHX1008" s="45"/>
      <c r="GHY1008" s="45"/>
      <c r="GHZ1008" s="45"/>
      <c r="GIA1008" s="45"/>
      <c r="GIB1008" s="45"/>
      <c r="GIC1008" s="45"/>
      <c r="GID1008" s="45"/>
      <c r="GIE1008" s="45"/>
      <c r="GIF1008" s="45"/>
      <c r="GIG1008" s="45"/>
      <c r="GIH1008" s="45"/>
      <c r="GII1008" s="45"/>
      <c r="GIJ1008" s="45"/>
      <c r="GIK1008" s="45"/>
      <c r="GIL1008" s="45"/>
      <c r="GIM1008" s="45"/>
      <c r="GIN1008" s="45"/>
      <c r="GIO1008" s="45"/>
      <c r="GIP1008" s="45"/>
      <c r="GIQ1008" s="45"/>
      <c r="GIR1008" s="45"/>
      <c r="GIS1008" s="45"/>
      <c r="GIT1008" s="45"/>
      <c r="GIU1008" s="45"/>
      <c r="GIV1008" s="45"/>
      <c r="GIW1008" s="45"/>
      <c r="GIX1008" s="45"/>
      <c r="GIY1008" s="45"/>
      <c r="GIZ1008" s="45"/>
      <c r="GJA1008" s="45"/>
      <c r="GJB1008" s="45"/>
      <c r="GJC1008" s="45"/>
      <c r="GJD1008" s="45"/>
      <c r="GJE1008" s="45"/>
      <c r="GJF1008" s="45"/>
      <c r="GJG1008" s="45"/>
      <c r="GJH1008" s="45"/>
      <c r="GJI1008" s="45"/>
      <c r="GJJ1008" s="45"/>
      <c r="GJK1008" s="45"/>
      <c r="GJL1008" s="45"/>
      <c r="GJM1008" s="45"/>
      <c r="GJN1008" s="45"/>
      <c r="GJO1008" s="45"/>
      <c r="GJP1008" s="45"/>
      <c r="GJQ1008" s="45"/>
      <c r="GJR1008" s="45"/>
      <c r="GJS1008" s="45"/>
      <c r="GJT1008" s="45"/>
      <c r="GJU1008" s="45"/>
      <c r="GJV1008" s="45"/>
      <c r="GJW1008" s="45"/>
      <c r="GJX1008" s="45"/>
      <c r="GJY1008" s="45"/>
      <c r="GJZ1008" s="45"/>
      <c r="GKA1008" s="45"/>
      <c r="GKB1008" s="45"/>
      <c r="GKC1008" s="45"/>
      <c r="GKD1008" s="45"/>
      <c r="GKE1008" s="45"/>
      <c r="GKF1008" s="45"/>
      <c r="GKG1008" s="45"/>
      <c r="GKH1008" s="45"/>
      <c r="GKI1008" s="45"/>
      <c r="GKJ1008" s="45"/>
      <c r="GKK1008" s="45"/>
      <c r="GKL1008" s="45"/>
      <c r="GKM1008" s="45"/>
      <c r="GKN1008" s="45"/>
      <c r="GKO1008" s="45"/>
      <c r="GKP1008" s="45"/>
      <c r="GKQ1008" s="45"/>
      <c r="GKR1008" s="45"/>
      <c r="GKS1008" s="45"/>
      <c r="GKT1008" s="45"/>
      <c r="GKU1008" s="45"/>
      <c r="GKV1008" s="45"/>
      <c r="GKW1008" s="45"/>
      <c r="GKX1008" s="45"/>
      <c r="GKY1008" s="45"/>
      <c r="GKZ1008" s="45"/>
      <c r="GLA1008" s="45"/>
      <c r="GLB1008" s="45"/>
      <c r="GLC1008" s="45"/>
      <c r="GLD1008" s="45"/>
      <c r="GLE1008" s="45"/>
      <c r="GLF1008" s="45"/>
      <c r="GLG1008" s="45"/>
      <c r="GLH1008" s="45"/>
      <c r="GLI1008" s="45"/>
      <c r="GLJ1008" s="45"/>
      <c r="GLK1008" s="45"/>
      <c r="GLL1008" s="45"/>
      <c r="GLM1008" s="45"/>
      <c r="GLN1008" s="45"/>
      <c r="GLO1008" s="45"/>
      <c r="GLP1008" s="45"/>
      <c r="GLQ1008" s="45"/>
      <c r="GLR1008" s="45"/>
      <c r="GLS1008" s="45"/>
      <c r="GLT1008" s="45"/>
      <c r="GLU1008" s="45"/>
      <c r="GLV1008" s="45"/>
      <c r="GLW1008" s="45"/>
      <c r="GLX1008" s="45"/>
      <c r="GLY1008" s="45"/>
      <c r="GLZ1008" s="45"/>
      <c r="GMA1008" s="45"/>
      <c r="GMB1008" s="45"/>
      <c r="GMC1008" s="45"/>
      <c r="GMD1008" s="45"/>
      <c r="GME1008" s="45"/>
      <c r="GMF1008" s="45"/>
      <c r="GMG1008" s="45"/>
      <c r="GMH1008" s="45"/>
      <c r="GMI1008" s="45"/>
      <c r="GMJ1008" s="45"/>
      <c r="GMK1008" s="45"/>
      <c r="GML1008" s="45"/>
      <c r="GMM1008" s="45"/>
      <c r="GMN1008" s="45"/>
      <c r="GMO1008" s="45"/>
      <c r="GMP1008" s="45"/>
      <c r="GMQ1008" s="45"/>
      <c r="GMR1008" s="45"/>
      <c r="GMS1008" s="45"/>
      <c r="GMT1008" s="45"/>
      <c r="GMU1008" s="45"/>
      <c r="GMV1008" s="45"/>
      <c r="GMW1008" s="45"/>
      <c r="GMX1008" s="45"/>
      <c r="GMY1008" s="45"/>
      <c r="GMZ1008" s="45"/>
      <c r="GNA1008" s="45"/>
      <c r="GNB1008" s="45"/>
      <c r="GNC1008" s="45"/>
      <c r="GND1008" s="45"/>
      <c r="GNE1008" s="45"/>
      <c r="GNF1008" s="45"/>
      <c r="GNG1008" s="45"/>
      <c r="GNH1008" s="45"/>
      <c r="GNI1008" s="45"/>
      <c r="GNJ1008" s="45"/>
      <c r="GNK1008" s="45"/>
      <c r="GNL1008" s="45"/>
      <c r="GNM1008" s="45"/>
      <c r="GNN1008" s="45"/>
      <c r="GNO1008" s="45"/>
      <c r="GNP1008" s="45"/>
      <c r="GNQ1008" s="45"/>
      <c r="GNR1008" s="45"/>
      <c r="GNS1008" s="45"/>
      <c r="GNT1008" s="45"/>
      <c r="GNU1008" s="45"/>
      <c r="GNV1008" s="45"/>
      <c r="GNW1008" s="45"/>
      <c r="GNX1008" s="45"/>
      <c r="GNY1008" s="45"/>
      <c r="GNZ1008" s="45"/>
      <c r="GOA1008" s="45"/>
      <c r="GOB1008" s="45"/>
      <c r="GOC1008" s="45"/>
      <c r="GOD1008" s="45"/>
      <c r="GOE1008" s="45"/>
      <c r="GOF1008" s="45"/>
      <c r="GOG1008" s="45"/>
      <c r="GOH1008" s="45"/>
      <c r="GOI1008" s="45"/>
      <c r="GOJ1008" s="45"/>
      <c r="GOK1008" s="45"/>
      <c r="GOL1008" s="45"/>
      <c r="GOM1008" s="45"/>
      <c r="GON1008" s="45"/>
      <c r="GOO1008" s="45"/>
      <c r="GOP1008" s="45"/>
      <c r="GOQ1008" s="45"/>
      <c r="GOR1008" s="45"/>
      <c r="GOS1008" s="45"/>
      <c r="GOT1008" s="45"/>
      <c r="GOU1008" s="45"/>
      <c r="GOV1008" s="45"/>
      <c r="GOW1008" s="45"/>
      <c r="GOX1008" s="45"/>
      <c r="GOY1008" s="45"/>
      <c r="GOZ1008" s="45"/>
      <c r="GPA1008" s="45"/>
      <c r="GPB1008" s="45"/>
      <c r="GPC1008" s="45"/>
      <c r="GPD1008" s="45"/>
      <c r="GPE1008" s="45"/>
      <c r="GPF1008" s="45"/>
      <c r="GPG1008" s="45"/>
      <c r="GPH1008" s="45"/>
      <c r="GPI1008" s="45"/>
      <c r="GPJ1008" s="45"/>
      <c r="GPK1008" s="45"/>
      <c r="GPL1008" s="45"/>
      <c r="GPM1008" s="45"/>
      <c r="GPN1008" s="45"/>
      <c r="GPO1008" s="45"/>
      <c r="GPP1008" s="45"/>
      <c r="GPQ1008" s="45"/>
      <c r="GPR1008" s="45"/>
      <c r="GPS1008" s="45"/>
      <c r="GPT1008" s="45"/>
      <c r="GPU1008" s="45"/>
      <c r="GPV1008" s="45"/>
      <c r="GPW1008" s="45"/>
      <c r="GPX1008" s="45"/>
      <c r="GPY1008" s="45"/>
      <c r="GPZ1008" s="45"/>
      <c r="GQA1008" s="45"/>
      <c r="GQB1008" s="45"/>
      <c r="GQC1008" s="45"/>
      <c r="GQD1008" s="45"/>
      <c r="GQE1008" s="45"/>
      <c r="GQF1008" s="45"/>
      <c r="GQG1008" s="45"/>
      <c r="GQH1008" s="45"/>
      <c r="GQI1008" s="45"/>
      <c r="GQJ1008" s="45"/>
      <c r="GQK1008" s="45"/>
      <c r="GQL1008" s="45"/>
      <c r="GQM1008" s="45"/>
      <c r="GQN1008" s="45"/>
      <c r="GQO1008" s="45"/>
      <c r="GQP1008" s="45"/>
      <c r="GQQ1008" s="45"/>
      <c r="GQR1008" s="45"/>
      <c r="GQS1008" s="45"/>
      <c r="GQT1008" s="45"/>
      <c r="GQU1008" s="45"/>
      <c r="GQV1008" s="45"/>
      <c r="GQW1008" s="45"/>
      <c r="GQX1008" s="45"/>
      <c r="GQY1008" s="45"/>
      <c r="GQZ1008" s="45"/>
      <c r="GRA1008" s="45"/>
      <c r="GRB1008" s="45"/>
      <c r="GRC1008" s="45"/>
      <c r="GRD1008" s="45"/>
      <c r="GRE1008" s="45"/>
      <c r="GRF1008" s="45"/>
      <c r="GRG1008" s="45"/>
      <c r="GRH1008" s="45"/>
      <c r="GRI1008" s="45"/>
      <c r="GRJ1008" s="45"/>
      <c r="GRK1008" s="45"/>
      <c r="GRL1008" s="45"/>
      <c r="GRM1008" s="45"/>
      <c r="GRN1008" s="45"/>
      <c r="GRO1008" s="45"/>
      <c r="GRP1008" s="45"/>
      <c r="GRQ1008" s="45"/>
      <c r="GRR1008" s="45"/>
      <c r="GRS1008" s="45"/>
      <c r="GRT1008" s="45"/>
      <c r="GRU1008" s="45"/>
      <c r="GRV1008" s="45"/>
      <c r="GRW1008" s="45"/>
      <c r="GRX1008" s="45"/>
      <c r="GRY1008" s="45"/>
      <c r="GRZ1008" s="45"/>
      <c r="GSA1008" s="45"/>
      <c r="GSB1008" s="45"/>
      <c r="GSC1008" s="45"/>
      <c r="GSD1008" s="45"/>
      <c r="GSE1008" s="45"/>
      <c r="GSF1008" s="45"/>
      <c r="GSG1008" s="45"/>
      <c r="GSH1008" s="45"/>
      <c r="GSI1008" s="45"/>
      <c r="GSJ1008" s="45"/>
      <c r="GSK1008" s="45"/>
      <c r="GSL1008" s="45"/>
      <c r="GSM1008" s="45"/>
      <c r="GSN1008" s="45"/>
      <c r="GSO1008" s="45"/>
      <c r="GSP1008" s="45"/>
      <c r="GSQ1008" s="45"/>
      <c r="GSR1008" s="45"/>
      <c r="GSS1008" s="45"/>
      <c r="GST1008" s="45"/>
      <c r="GSU1008" s="45"/>
      <c r="GSV1008" s="45"/>
      <c r="GSW1008" s="45"/>
      <c r="GSX1008" s="45"/>
      <c r="GSY1008" s="45"/>
      <c r="GSZ1008" s="45"/>
      <c r="GTA1008" s="45"/>
      <c r="GTB1008" s="45"/>
      <c r="GTC1008" s="45"/>
      <c r="GTD1008" s="45"/>
      <c r="GTE1008" s="45"/>
      <c r="GTF1008" s="45"/>
      <c r="GTG1008" s="45"/>
      <c r="GTH1008" s="45"/>
      <c r="GTI1008" s="45"/>
      <c r="GTJ1008" s="45"/>
      <c r="GTK1008" s="45"/>
      <c r="GTL1008" s="45"/>
      <c r="GTM1008" s="45"/>
      <c r="GTN1008" s="45"/>
      <c r="GTO1008" s="45"/>
      <c r="GTP1008" s="45"/>
      <c r="GTQ1008" s="45"/>
      <c r="GTR1008" s="45"/>
      <c r="GTS1008" s="45"/>
      <c r="GTT1008" s="45"/>
      <c r="GTU1008" s="45"/>
      <c r="GTV1008" s="45"/>
      <c r="GTW1008" s="45"/>
      <c r="GTX1008" s="45"/>
      <c r="GTY1008" s="45"/>
      <c r="GTZ1008" s="45"/>
      <c r="GUA1008" s="45"/>
      <c r="GUB1008" s="45"/>
      <c r="GUC1008" s="45"/>
      <c r="GUD1008" s="45"/>
      <c r="GUE1008" s="45"/>
      <c r="GUF1008" s="45"/>
      <c r="GUG1008" s="45"/>
      <c r="GUH1008" s="45"/>
      <c r="GUI1008" s="45"/>
      <c r="GUJ1008" s="45"/>
      <c r="GUK1008" s="45"/>
      <c r="GUL1008" s="45"/>
      <c r="GUM1008" s="45"/>
      <c r="GUN1008" s="45"/>
      <c r="GUO1008" s="45"/>
      <c r="GUP1008" s="45"/>
      <c r="GUQ1008" s="45"/>
      <c r="GUR1008" s="45"/>
      <c r="GUS1008" s="45"/>
      <c r="GUT1008" s="45"/>
      <c r="GUU1008" s="45"/>
      <c r="GUV1008" s="45"/>
      <c r="GUW1008" s="45"/>
      <c r="GUX1008" s="45"/>
      <c r="GUY1008" s="45"/>
      <c r="GUZ1008" s="45"/>
      <c r="GVA1008" s="45"/>
      <c r="GVB1008" s="45"/>
      <c r="GVC1008" s="45"/>
      <c r="GVD1008" s="45"/>
      <c r="GVE1008" s="45"/>
      <c r="GVF1008" s="45"/>
      <c r="GVG1008" s="45"/>
      <c r="GVH1008" s="45"/>
      <c r="GVI1008" s="45"/>
      <c r="GVJ1008" s="45"/>
      <c r="GVK1008" s="45"/>
      <c r="GVL1008" s="45"/>
      <c r="GVM1008" s="45"/>
      <c r="GVN1008" s="45"/>
      <c r="GVO1008" s="45"/>
      <c r="GVP1008" s="45"/>
      <c r="GVQ1008" s="45"/>
      <c r="GVR1008" s="45"/>
      <c r="GVS1008" s="45"/>
      <c r="GVT1008" s="45"/>
      <c r="GVU1008" s="45"/>
      <c r="GVV1008" s="45"/>
      <c r="GVW1008" s="45"/>
      <c r="GVX1008" s="45"/>
      <c r="GVY1008" s="45"/>
      <c r="GVZ1008" s="45"/>
      <c r="GWA1008" s="45"/>
      <c r="GWB1008" s="45"/>
      <c r="GWC1008" s="45"/>
      <c r="GWD1008" s="45"/>
      <c r="GWE1008" s="45"/>
      <c r="GWF1008" s="45"/>
      <c r="GWG1008" s="45"/>
      <c r="GWH1008" s="45"/>
      <c r="GWI1008" s="45"/>
      <c r="GWJ1008" s="45"/>
      <c r="GWK1008" s="45"/>
      <c r="GWL1008" s="45"/>
      <c r="GWM1008" s="45"/>
      <c r="GWN1008" s="45"/>
      <c r="GWO1008" s="45"/>
      <c r="GWP1008" s="45"/>
      <c r="GWQ1008" s="45"/>
      <c r="GWR1008" s="45"/>
      <c r="GWS1008" s="45"/>
      <c r="GWT1008" s="45"/>
      <c r="GWU1008" s="45"/>
      <c r="GWV1008" s="45"/>
      <c r="GWW1008" s="45"/>
      <c r="GWX1008" s="45"/>
      <c r="GWY1008" s="45"/>
      <c r="GWZ1008" s="45"/>
      <c r="GXA1008" s="45"/>
      <c r="GXB1008" s="45"/>
      <c r="GXC1008" s="45"/>
      <c r="GXD1008" s="45"/>
      <c r="GXE1008" s="45"/>
      <c r="GXF1008" s="45"/>
      <c r="GXG1008" s="45"/>
      <c r="GXH1008" s="45"/>
      <c r="GXI1008" s="45"/>
      <c r="GXJ1008" s="45"/>
      <c r="GXK1008" s="45"/>
      <c r="GXL1008" s="45"/>
      <c r="GXM1008" s="45"/>
      <c r="GXN1008" s="45"/>
      <c r="GXO1008" s="45"/>
      <c r="GXP1008" s="45"/>
      <c r="GXQ1008" s="45"/>
      <c r="GXR1008" s="45"/>
      <c r="GXS1008" s="45"/>
      <c r="GXT1008" s="45"/>
      <c r="GXU1008" s="45"/>
      <c r="GXV1008" s="45"/>
      <c r="GXW1008" s="45"/>
      <c r="GXX1008" s="45"/>
      <c r="GXY1008" s="45"/>
      <c r="GXZ1008" s="45"/>
      <c r="GYA1008" s="45"/>
      <c r="GYB1008" s="45"/>
      <c r="GYC1008" s="45"/>
      <c r="GYD1008" s="45"/>
      <c r="GYE1008" s="45"/>
      <c r="GYF1008" s="45"/>
      <c r="GYG1008" s="45"/>
      <c r="GYH1008" s="45"/>
      <c r="GYI1008" s="45"/>
      <c r="GYJ1008" s="45"/>
      <c r="GYK1008" s="45"/>
      <c r="GYL1008" s="45"/>
      <c r="GYM1008" s="45"/>
      <c r="GYN1008" s="45"/>
      <c r="GYO1008" s="45"/>
      <c r="GYP1008" s="45"/>
      <c r="GYQ1008" s="45"/>
      <c r="GYR1008" s="45"/>
      <c r="GYS1008" s="45"/>
      <c r="GYT1008" s="45"/>
      <c r="GYU1008" s="45"/>
      <c r="GYV1008" s="45"/>
      <c r="GYW1008" s="45"/>
      <c r="GYX1008" s="45"/>
      <c r="GYY1008" s="45"/>
      <c r="GYZ1008" s="45"/>
      <c r="GZA1008" s="45"/>
      <c r="GZB1008" s="45"/>
      <c r="GZC1008" s="45"/>
      <c r="GZD1008" s="45"/>
      <c r="GZE1008" s="45"/>
      <c r="GZF1008" s="45"/>
      <c r="GZG1008" s="45"/>
      <c r="GZH1008" s="45"/>
      <c r="GZI1008" s="45"/>
      <c r="GZJ1008" s="45"/>
      <c r="GZK1008" s="45"/>
      <c r="GZL1008" s="45"/>
      <c r="GZM1008" s="45"/>
      <c r="GZN1008" s="45"/>
      <c r="GZO1008" s="45"/>
      <c r="GZP1008" s="45"/>
      <c r="GZQ1008" s="45"/>
      <c r="GZR1008" s="45"/>
      <c r="GZS1008" s="45"/>
      <c r="GZT1008" s="45"/>
      <c r="GZU1008" s="45"/>
      <c r="GZV1008" s="45"/>
      <c r="GZW1008" s="45"/>
      <c r="GZX1008" s="45"/>
      <c r="GZY1008" s="45"/>
      <c r="GZZ1008" s="45"/>
      <c r="HAA1008" s="45"/>
      <c r="HAB1008" s="45"/>
      <c r="HAC1008" s="45"/>
      <c r="HAD1008" s="45"/>
      <c r="HAE1008" s="45"/>
      <c r="HAF1008" s="45"/>
      <c r="HAG1008" s="45"/>
      <c r="HAH1008" s="45"/>
      <c r="HAI1008" s="45"/>
      <c r="HAJ1008" s="45"/>
      <c r="HAK1008" s="45"/>
      <c r="HAL1008" s="45"/>
      <c r="HAM1008" s="45"/>
      <c r="HAN1008" s="45"/>
      <c r="HAO1008" s="45"/>
      <c r="HAP1008" s="45"/>
      <c r="HAQ1008" s="45"/>
      <c r="HAR1008" s="45"/>
      <c r="HAS1008" s="45"/>
      <c r="HAT1008" s="45"/>
      <c r="HAU1008" s="45"/>
      <c r="HAV1008" s="45"/>
      <c r="HAW1008" s="45"/>
      <c r="HAX1008" s="45"/>
      <c r="HAY1008" s="45"/>
      <c r="HAZ1008" s="45"/>
      <c r="HBA1008" s="45"/>
      <c r="HBB1008" s="45"/>
      <c r="HBC1008" s="45"/>
      <c r="HBD1008" s="45"/>
      <c r="HBE1008" s="45"/>
      <c r="HBF1008" s="45"/>
      <c r="HBG1008" s="45"/>
      <c r="HBH1008" s="45"/>
      <c r="HBI1008" s="45"/>
      <c r="HBJ1008" s="45"/>
      <c r="HBK1008" s="45"/>
      <c r="HBL1008" s="45"/>
      <c r="HBM1008" s="45"/>
      <c r="HBN1008" s="45"/>
      <c r="HBO1008" s="45"/>
      <c r="HBP1008" s="45"/>
      <c r="HBQ1008" s="45"/>
      <c r="HBR1008" s="45"/>
      <c r="HBS1008" s="45"/>
      <c r="HBT1008" s="45"/>
      <c r="HBU1008" s="45"/>
      <c r="HBV1008" s="45"/>
      <c r="HBW1008" s="45"/>
      <c r="HBX1008" s="45"/>
      <c r="HBY1008" s="45"/>
      <c r="HBZ1008" s="45"/>
      <c r="HCA1008" s="45"/>
      <c r="HCB1008" s="45"/>
      <c r="HCC1008" s="45"/>
      <c r="HCD1008" s="45"/>
      <c r="HCE1008" s="45"/>
      <c r="HCF1008" s="45"/>
      <c r="HCG1008" s="45"/>
      <c r="HCH1008" s="45"/>
      <c r="HCI1008" s="45"/>
      <c r="HCJ1008" s="45"/>
      <c r="HCK1008" s="45"/>
      <c r="HCL1008" s="45"/>
      <c r="HCM1008" s="45"/>
      <c r="HCN1008" s="45"/>
      <c r="HCO1008" s="45"/>
      <c r="HCP1008" s="45"/>
      <c r="HCQ1008" s="45"/>
      <c r="HCR1008" s="45"/>
      <c r="HCS1008" s="45"/>
      <c r="HCT1008" s="45"/>
      <c r="HCU1008" s="45"/>
      <c r="HCV1008" s="45"/>
      <c r="HCW1008" s="45"/>
      <c r="HCX1008" s="45"/>
      <c r="HCY1008" s="45"/>
      <c r="HCZ1008" s="45"/>
      <c r="HDA1008" s="45"/>
      <c r="HDB1008" s="45"/>
      <c r="HDC1008" s="45"/>
      <c r="HDD1008" s="45"/>
      <c r="HDE1008" s="45"/>
      <c r="HDF1008" s="45"/>
      <c r="HDG1008" s="45"/>
      <c r="HDH1008" s="45"/>
      <c r="HDI1008" s="45"/>
      <c r="HDJ1008" s="45"/>
      <c r="HDK1008" s="45"/>
      <c r="HDL1008" s="45"/>
      <c r="HDM1008" s="45"/>
      <c r="HDN1008" s="45"/>
      <c r="HDO1008" s="45"/>
      <c r="HDP1008" s="45"/>
      <c r="HDQ1008" s="45"/>
      <c r="HDR1008" s="45"/>
      <c r="HDS1008" s="45"/>
      <c r="HDT1008" s="45"/>
      <c r="HDU1008" s="45"/>
      <c r="HDV1008" s="45"/>
      <c r="HDW1008" s="45"/>
      <c r="HDX1008" s="45"/>
      <c r="HDY1008" s="45"/>
      <c r="HDZ1008" s="45"/>
      <c r="HEA1008" s="45"/>
      <c r="HEB1008" s="45"/>
      <c r="HEC1008" s="45"/>
      <c r="HED1008" s="45"/>
      <c r="HEE1008" s="45"/>
      <c r="HEF1008" s="45"/>
      <c r="HEG1008" s="45"/>
      <c r="HEH1008" s="45"/>
      <c r="HEI1008" s="45"/>
      <c r="HEJ1008" s="45"/>
      <c r="HEK1008" s="45"/>
      <c r="HEL1008" s="45"/>
      <c r="HEM1008" s="45"/>
      <c r="HEN1008" s="45"/>
      <c r="HEO1008" s="45"/>
      <c r="HEP1008" s="45"/>
      <c r="HEQ1008" s="45"/>
      <c r="HER1008" s="45"/>
      <c r="HES1008" s="45"/>
      <c r="HET1008" s="45"/>
      <c r="HEU1008" s="45"/>
      <c r="HEV1008" s="45"/>
      <c r="HEW1008" s="45"/>
      <c r="HEX1008" s="45"/>
      <c r="HEY1008" s="45"/>
      <c r="HEZ1008" s="45"/>
      <c r="HFA1008" s="45"/>
      <c r="HFB1008" s="45"/>
      <c r="HFC1008" s="45"/>
      <c r="HFD1008" s="45"/>
      <c r="HFE1008" s="45"/>
      <c r="HFF1008" s="45"/>
      <c r="HFG1008" s="45"/>
      <c r="HFH1008" s="45"/>
      <c r="HFI1008" s="45"/>
      <c r="HFJ1008" s="45"/>
      <c r="HFK1008" s="45"/>
      <c r="HFL1008" s="45"/>
      <c r="HFM1008" s="45"/>
      <c r="HFN1008" s="45"/>
      <c r="HFO1008" s="45"/>
      <c r="HFP1008" s="45"/>
      <c r="HFQ1008" s="45"/>
      <c r="HFR1008" s="45"/>
      <c r="HFS1008" s="45"/>
      <c r="HFT1008" s="45"/>
      <c r="HFU1008" s="45"/>
      <c r="HFV1008" s="45"/>
      <c r="HFW1008" s="45"/>
      <c r="HFX1008" s="45"/>
      <c r="HFY1008" s="45"/>
      <c r="HFZ1008" s="45"/>
      <c r="HGA1008" s="45"/>
      <c r="HGB1008" s="45"/>
      <c r="HGC1008" s="45"/>
      <c r="HGD1008" s="45"/>
      <c r="HGE1008" s="45"/>
      <c r="HGF1008" s="45"/>
      <c r="HGG1008" s="45"/>
      <c r="HGH1008" s="45"/>
      <c r="HGI1008" s="45"/>
      <c r="HGJ1008" s="45"/>
      <c r="HGK1008" s="45"/>
      <c r="HGL1008" s="45"/>
      <c r="HGM1008" s="45"/>
      <c r="HGN1008" s="45"/>
      <c r="HGO1008" s="45"/>
      <c r="HGP1008" s="45"/>
      <c r="HGQ1008" s="45"/>
      <c r="HGR1008" s="45"/>
      <c r="HGS1008" s="45"/>
      <c r="HGT1008" s="45"/>
      <c r="HGU1008" s="45"/>
      <c r="HGV1008" s="45"/>
      <c r="HGW1008" s="45"/>
      <c r="HGX1008" s="45"/>
      <c r="HGY1008" s="45"/>
      <c r="HGZ1008" s="45"/>
      <c r="HHA1008" s="45"/>
      <c r="HHB1008" s="45"/>
      <c r="HHC1008" s="45"/>
      <c r="HHD1008" s="45"/>
      <c r="HHE1008" s="45"/>
      <c r="HHF1008" s="45"/>
      <c r="HHG1008" s="45"/>
      <c r="HHH1008" s="45"/>
      <c r="HHI1008" s="45"/>
      <c r="HHJ1008" s="45"/>
      <c r="HHK1008" s="45"/>
      <c r="HHL1008" s="45"/>
      <c r="HHM1008" s="45"/>
      <c r="HHN1008" s="45"/>
      <c r="HHO1008" s="45"/>
      <c r="HHP1008" s="45"/>
      <c r="HHQ1008" s="45"/>
      <c r="HHR1008" s="45"/>
      <c r="HHS1008" s="45"/>
      <c r="HHT1008" s="45"/>
      <c r="HHU1008" s="45"/>
      <c r="HHV1008" s="45"/>
      <c r="HHW1008" s="45"/>
      <c r="HHX1008" s="45"/>
      <c r="HHY1008" s="45"/>
      <c r="HHZ1008" s="45"/>
      <c r="HIA1008" s="45"/>
      <c r="HIB1008" s="45"/>
      <c r="HIC1008" s="45"/>
      <c r="HID1008" s="45"/>
      <c r="HIE1008" s="45"/>
      <c r="HIF1008" s="45"/>
      <c r="HIG1008" s="45"/>
      <c r="HIH1008" s="45"/>
      <c r="HII1008" s="45"/>
      <c r="HIJ1008" s="45"/>
      <c r="HIK1008" s="45"/>
      <c r="HIL1008" s="45"/>
      <c r="HIM1008" s="45"/>
      <c r="HIN1008" s="45"/>
      <c r="HIO1008" s="45"/>
      <c r="HIP1008" s="45"/>
      <c r="HIQ1008" s="45"/>
      <c r="HIR1008" s="45"/>
      <c r="HIS1008" s="45"/>
      <c r="HIT1008" s="45"/>
      <c r="HIU1008" s="45"/>
      <c r="HIV1008" s="45"/>
      <c r="HIW1008" s="45"/>
      <c r="HIX1008" s="45"/>
      <c r="HIY1008" s="45"/>
      <c r="HIZ1008" s="45"/>
      <c r="HJA1008" s="45"/>
      <c r="HJB1008" s="45"/>
      <c r="HJC1008" s="45"/>
      <c r="HJD1008" s="45"/>
      <c r="HJE1008" s="45"/>
      <c r="HJF1008" s="45"/>
      <c r="HJG1008" s="45"/>
      <c r="HJH1008" s="45"/>
      <c r="HJI1008" s="45"/>
      <c r="HJJ1008" s="45"/>
      <c r="HJK1008" s="45"/>
      <c r="HJL1008" s="45"/>
      <c r="HJM1008" s="45"/>
      <c r="HJN1008" s="45"/>
      <c r="HJO1008" s="45"/>
      <c r="HJP1008" s="45"/>
      <c r="HJQ1008" s="45"/>
      <c r="HJR1008" s="45"/>
      <c r="HJS1008" s="45"/>
      <c r="HJT1008" s="45"/>
      <c r="HJU1008" s="45"/>
      <c r="HJV1008" s="45"/>
      <c r="HJW1008" s="45"/>
      <c r="HJX1008" s="45"/>
      <c r="HJY1008" s="45"/>
      <c r="HJZ1008" s="45"/>
      <c r="HKA1008" s="45"/>
      <c r="HKB1008" s="45"/>
      <c r="HKC1008" s="45"/>
      <c r="HKD1008" s="45"/>
      <c r="HKE1008" s="45"/>
      <c r="HKF1008" s="45"/>
      <c r="HKG1008" s="45"/>
      <c r="HKH1008" s="45"/>
      <c r="HKI1008" s="45"/>
      <c r="HKJ1008" s="45"/>
      <c r="HKK1008" s="45"/>
      <c r="HKL1008" s="45"/>
      <c r="HKM1008" s="45"/>
      <c r="HKN1008" s="45"/>
      <c r="HKO1008" s="45"/>
      <c r="HKP1008" s="45"/>
      <c r="HKQ1008" s="45"/>
      <c r="HKR1008" s="45"/>
      <c r="HKS1008" s="45"/>
      <c r="HKT1008" s="45"/>
      <c r="HKU1008" s="45"/>
      <c r="HKV1008" s="45"/>
      <c r="HKW1008" s="45"/>
      <c r="HKX1008" s="45"/>
      <c r="HKY1008" s="45"/>
      <c r="HKZ1008" s="45"/>
      <c r="HLA1008" s="45"/>
      <c r="HLB1008" s="45"/>
      <c r="HLC1008" s="45"/>
      <c r="HLD1008" s="45"/>
      <c r="HLE1008" s="45"/>
      <c r="HLF1008" s="45"/>
      <c r="HLG1008" s="45"/>
      <c r="HLH1008" s="45"/>
      <c r="HLI1008" s="45"/>
      <c r="HLJ1008" s="45"/>
      <c r="HLK1008" s="45"/>
      <c r="HLL1008" s="45"/>
      <c r="HLM1008" s="45"/>
      <c r="HLN1008" s="45"/>
      <c r="HLO1008" s="45"/>
      <c r="HLP1008" s="45"/>
      <c r="HLQ1008" s="45"/>
      <c r="HLR1008" s="45"/>
      <c r="HLS1008" s="45"/>
      <c r="HLT1008" s="45"/>
      <c r="HLU1008" s="45"/>
      <c r="HLV1008" s="45"/>
      <c r="HLW1008" s="45"/>
      <c r="HLX1008" s="45"/>
      <c r="HLY1008" s="45"/>
      <c r="HLZ1008" s="45"/>
      <c r="HMA1008" s="45"/>
      <c r="HMB1008" s="45"/>
      <c r="HMC1008" s="45"/>
      <c r="HMD1008" s="45"/>
      <c r="HME1008" s="45"/>
      <c r="HMF1008" s="45"/>
      <c r="HMG1008" s="45"/>
      <c r="HMH1008" s="45"/>
      <c r="HMI1008" s="45"/>
      <c r="HMJ1008" s="45"/>
      <c r="HMK1008" s="45"/>
      <c r="HML1008" s="45"/>
      <c r="HMM1008" s="45"/>
      <c r="HMN1008" s="45"/>
      <c r="HMO1008" s="45"/>
      <c r="HMP1008" s="45"/>
      <c r="HMQ1008" s="45"/>
      <c r="HMR1008" s="45"/>
      <c r="HMS1008" s="45"/>
      <c r="HMT1008" s="45"/>
      <c r="HMU1008" s="45"/>
      <c r="HMV1008" s="45"/>
      <c r="HMW1008" s="45"/>
      <c r="HMX1008" s="45"/>
      <c r="HMY1008" s="45"/>
      <c r="HMZ1008" s="45"/>
      <c r="HNA1008" s="45"/>
      <c r="HNB1008" s="45"/>
      <c r="HNC1008" s="45"/>
      <c r="HND1008" s="45"/>
      <c r="HNE1008" s="45"/>
      <c r="HNF1008" s="45"/>
      <c r="HNG1008" s="45"/>
      <c r="HNH1008" s="45"/>
      <c r="HNI1008" s="45"/>
      <c r="HNJ1008" s="45"/>
      <c r="HNK1008" s="45"/>
      <c r="HNL1008" s="45"/>
      <c r="HNM1008" s="45"/>
      <c r="HNN1008" s="45"/>
      <c r="HNO1008" s="45"/>
      <c r="HNP1008" s="45"/>
      <c r="HNQ1008" s="45"/>
      <c r="HNR1008" s="45"/>
      <c r="HNS1008" s="45"/>
      <c r="HNT1008" s="45"/>
      <c r="HNU1008" s="45"/>
      <c r="HNV1008" s="45"/>
      <c r="HNW1008" s="45"/>
      <c r="HNX1008" s="45"/>
      <c r="HNY1008" s="45"/>
      <c r="HNZ1008" s="45"/>
      <c r="HOA1008" s="45"/>
      <c r="HOB1008" s="45"/>
      <c r="HOC1008" s="45"/>
      <c r="HOD1008" s="45"/>
      <c r="HOE1008" s="45"/>
      <c r="HOF1008" s="45"/>
      <c r="HOG1008" s="45"/>
      <c r="HOH1008" s="45"/>
      <c r="HOI1008" s="45"/>
      <c r="HOJ1008" s="45"/>
      <c r="HOK1008" s="45"/>
      <c r="HOL1008" s="45"/>
      <c r="HOM1008" s="45"/>
      <c r="HON1008" s="45"/>
      <c r="HOO1008" s="45"/>
      <c r="HOP1008" s="45"/>
      <c r="HOQ1008" s="45"/>
      <c r="HOR1008" s="45"/>
      <c r="HOS1008" s="45"/>
      <c r="HOT1008" s="45"/>
      <c r="HOU1008" s="45"/>
      <c r="HOV1008" s="45"/>
      <c r="HOW1008" s="45"/>
      <c r="HOX1008" s="45"/>
      <c r="HOY1008" s="45"/>
      <c r="HOZ1008" s="45"/>
      <c r="HPA1008" s="45"/>
      <c r="HPB1008" s="45"/>
      <c r="HPC1008" s="45"/>
      <c r="HPD1008" s="45"/>
      <c r="HPE1008" s="45"/>
      <c r="HPF1008" s="45"/>
      <c r="HPG1008" s="45"/>
      <c r="HPH1008" s="45"/>
      <c r="HPI1008" s="45"/>
      <c r="HPJ1008" s="45"/>
      <c r="HPK1008" s="45"/>
      <c r="HPL1008" s="45"/>
      <c r="HPM1008" s="45"/>
      <c r="HPN1008" s="45"/>
      <c r="HPO1008" s="45"/>
      <c r="HPP1008" s="45"/>
      <c r="HPQ1008" s="45"/>
      <c r="HPR1008" s="45"/>
      <c r="HPS1008" s="45"/>
      <c r="HPT1008" s="45"/>
      <c r="HPU1008" s="45"/>
      <c r="HPV1008" s="45"/>
      <c r="HPW1008" s="45"/>
      <c r="HPX1008" s="45"/>
      <c r="HPY1008" s="45"/>
      <c r="HPZ1008" s="45"/>
      <c r="HQA1008" s="45"/>
      <c r="HQB1008" s="45"/>
      <c r="HQC1008" s="45"/>
      <c r="HQD1008" s="45"/>
      <c r="HQE1008" s="45"/>
      <c r="HQF1008" s="45"/>
      <c r="HQG1008" s="45"/>
      <c r="HQH1008" s="45"/>
      <c r="HQI1008" s="45"/>
      <c r="HQJ1008" s="45"/>
      <c r="HQK1008" s="45"/>
      <c r="HQL1008" s="45"/>
      <c r="HQM1008" s="45"/>
      <c r="HQN1008" s="45"/>
      <c r="HQO1008" s="45"/>
      <c r="HQP1008" s="45"/>
      <c r="HQQ1008" s="45"/>
      <c r="HQR1008" s="45"/>
      <c r="HQS1008" s="45"/>
      <c r="HQT1008" s="45"/>
      <c r="HQU1008" s="45"/>
      <c r="HQV1008" s="45"/>
      <c r="HQW1008" s="45"/>
      <c r="HQX1008" s="45"/>
      <c r="HQY1008" s="45"/>
      <c r="HQZ1008" s="45"/>
      <c r="HRA1008" s="45"/>
      <c r="HRB1008" s="45"/>
      <c r="HRC1008" s="45"/>
      <c r="HRD1008" s="45"/>
      <c r="HRE1008" s="45"/>
      <c r="HRF1008" s="45"/>
      <c r="HRG1008" s="45"/>
      <c r="HRH1008" s="45"/>
      <c r="HRI1008" s="45"/>
      <c r="HRJ1008" s="45"/>
      <c r="HRK1008" s="45"/>
      <c r="HRL1008" s="45"/>
      <c r="HRM1008" s="45"/>
      <c r="HRN1008" s="45"/>
      <c r="HRO1008" s="45"/>
      <c r="HRP1008" s="45"/>
      <c r="HRQ1008" s="45"/>
      <c r="HRR1008" s="45"/>
      <c r="HRS1008" s="45"/>
      <c r="HRT1008" s="45"/>
      <c r="HRU1008" s="45"/>
      <c r="HRV1008" s="45"/>
      <c r="HRW1008" s="45"/>
      <c r="HRX1008" s="45"/>
      <c r="HRY1008" s="45"/>
      <c r="HRZ1008" s="45"/>
      <c r="HSA1008" s="45"/>
      <c r="HSB1008" s="45"/>
      <c r="HSC1008" s="45"/>
      <c r="HSD1008" s="45"/>
      <c r="HSE1008" s="45"/>
      <c r="HSF1008" s="45"/>
      <c r="HSG1008" s="45"/>
      <c r="HSH1008" s="45"/>
      <c r="HSI1008" s="45"/>
      <c r="HSJ1008" s="45"/>
      <c r="HSK1008" s="45"/>
      <c r="HSL1008" s="45"/>
      <c r="HSM1008" s="45"/>
      <c r="HSN1008" s="45"/>
      <c r="HSO1008" s="45"/>
      <c r="HSP1008" s="45"/>
      <c r="HSQ1008" s="45"/>
      <c r="HSR1008" s="45"/>
      <c r="HSS1008" s="45"/>
      <c r="HST1008" s="45"/>
      <c r="HSU1008" s="45"/>
      <c r="HSV1008" s="45"/>
      <c r="HSW1008" s="45"/>
      <c r="HSX1008" s="45"/>
      <c r="HSY1008" s="45"/>
      <c r="HSZ1008" s="45"/>
      <c r="HTA1008" s="45"/>
      <c r="HTB1008" s="45"/>
      <c r="HTC1008" s="45"/>
      <c r="HTD1008" s="45"/>
      <c r="HTE1008" s="45"/>
      <c r="HTF1008" s="45"/>
      <c r="HTG1008" s="45"/>
      <c r="HTH1008" s="45"/>
      <c r="HTI1008" s="45"/>
      <c r="HTJ1008" s="45"/>
      <c r="HTK1008" s="45"/>
      <c r="HTL1008" s="45"/>
      <c r="HTM1008" s="45"/>
      <c r="HTN1008" s="45"/>
      <c r="HTO1008" s="45"/>
      <c r="HTP1008" s="45"/>
      <c r="HTQ1008" s="45"/>
      <c r="HTR1008" s="45"/>
      <c r="HTS1008" s="45"/>
      <c r="HTT1008" s="45"/>
      <c r="HTU1008" s="45"/>
      <c r="HTV1008" s="45"/>
      <c r="HTW1008" s="45"/>
      <c r="HTX1008" s="45"/>
      <c r="HTY1008" s="45"/>
      <c r="HTZ1008" s="45"/>
      <c r="HUA1008" s="45"/>
      <c r="HUB1008" s="45"/>
      <c r="HUC1008" s="45"/>
      <c r="HUD1008" s="45"/>
      <c r="HUE1008" s="45"/>
      <c r="HUF1008" s="45"/>
      <c r="HUG1008" s="45"/>
      <c r="HUH1008" s="45"/>
      <c r="HUI1008" s="45"/>
      <c r="HUJ1008" s="45"/>
      <c r="HUK1008" s="45"/>
      <c r="HUL1008" s="45"/>
      <c r="HUM1008" s="45"/>
      <c r="HUN1008" s="45"/>
      <c r="HUO1008" s="45"/>
      <c r="HUP1008" s="45"/>
      <c r="HUQ1008" s="45"/>
      <c r="HUR1008" s="45"/>
      <c r="HUS1008" s="45"/>
      <c r="HUT1008" s="45"/>
      <c r="HUU1008" s="45"/>
      <c r="HUV1008" s="45"/>
      <c r="HUW1008" s="45"/>
      <c r="HUX1008" s="45"/>
      <c r="HUY1008" s="45"/>
      <c r="HUZ1008" s="45"/>
      <c r="HVA1008" s="45"/>
      <c r="HVB1008" s="45"/>
      <c r="HVC1008" s="45"/>
      <c r="HVD1008" s="45"/>
      <c r="HVE1008" s="45"/>
      <c r="HVF1008" s="45"/>
      <c r="HVG1008" s="45"/>
      <c r="HVH1008" s="45"/>
      <c r="HVI1008" s="45"/>
      <c r="HVJ1008" s="45"/>
      <c r="HVK1008" s="45"/>
      <c r="HVL1008" s="45"/>
      <c r="HVM1008" s="45"/>
      <c r="HVN1008" s="45"/>
      <c r="HVO1008" s="45"/>
      <c r="HVP1008" s="45"/>
      <c r="HVQ1008" s="45"/>
      <c r="HVR1008" s="45"/>
      <c r="HVS1008" s="45"/>
      <c r="HVT1008" s="45"/>
      <c r="HVU1008" s="45"/>
      <c r="HVV1008" s="45"/>
      <c r="HVW1008" s="45"/>
      <c r="HVX1008" s="45"/>
      <c r="HVY1008" s="45"/>
      <c r="HVZ1008" s="45"/>
      <c r="HWA1008" s="45"/>
      <c r="HWB1008" s="45"/>
      <c r="HWC1008" s="45"/>
      <c r="HWD1008" s="45"/>
      <c r="HWE1008" s="45"/>
      <c r="HWF1008" s="45"/>
      <c r="HWG1008" s="45"/>
      <c r="HWH1008" s="45"/>
      <c r="HWI1008" s="45"/>
      <c r="HWJ1008" s="45"/>
      <c r="HWK1008" s="45"/>
      <c r="HWL1008" s="45"/>
      <c r="HWM1008" s="45"/>
      <c r="HWN1008" s="45"/>
      <c r="HWO1008" s="45"/>
      <c r="HWP1008" s="45"/>
      <c r="HWQ1008" s="45"/>
      <c r="HWR1008" s="45"/>
      <c r="HWS1008" s="45"/>
      <c r="HWT1008" s="45"/>
      <c r="HWU1008" s="45"/>
      <c r="HWV1008" s="45"/>
      <c r="HWW1008" s="45"/>
      <c r="HWX1008" s="45"/>
      <c r="HWY1008" s="45"/>
      <c r="HWZ1008" s="45"/>
      <c r="HXA1008" s="45"/>
      <c r="HXB1008" s="45"/>
      <c r="HXC1008" s="45"/>
      <c r="HXD1008" s="45"/>
      <c r="HXE1008" s="45"/>
      <c r="HXF1008" s="45"/>
      <c r="HXG1008" s="45"/>
      <c r="HXH1008" s="45"/>
      <c r="HXI1008" s="45"/>
      <c r="HXJ1008" s="45"/>
      <c r="HXK1008" s="45"/>
      <c r="HXL1008" s="45"/>
      <c r="HXM1008" s="45"/>
      <c r="HXN1008" s="45"/>
      <c r="HXO1008" s="45"/>
      <c r="HXP1008" s="45"/>
      <c r="HXQ1008" s="45"/>
      <c r="HXR1008" s="45"/>
      <c r="HXS1008" s="45"/>
      <c r="HXT1008" s="45"/>
      <c r="HXU1008" s="45"/>
      <c r="HXV1008" s="45"/>
      <c r="HXW1008" s="45"/>
      <c r="HXX1008" s="45"/>
      <c r="HXY1008" s="45"/>
      <c r="HXZ1008" s="45"/>
      <c r="HYA1008" s="45"/>
      <c r="HYB1008" s="45"/>
      <c r="HYC1008" s="45"/>
      <c r="HYD1008" s="45"/>
      <c r="HYE1008" s="45"/>
      <c r="HYF1008" s="45"/>
      <c r="HYG1008" s="45"/>
      <c r="HYH1008" s="45"/>
      <c r="HYI1008" s="45"/>
      <c r="HYJ1008" s="45"/>
      <c r="HYK1008" s="45"/>
      <c r="HYL1008" s="45"/>
      <c r="HYM1008" s="45"/>
      <c r="HYN1008" s="45"/>
      <c r="HYO1008" s="45"/>
      <c r="HYP1008" s="45"/>
      <c r="HYQ1008" s="45"/>
      <c r="HYR1008" s="45"/>
      <c r="HYS1008" s="45"/>
      <c r="HYT1008" s="45"/>
      <c r="HYU1008" s="45"/>
      <c r="HYV1008" s="45"/>
      <c r="HYW1008" s="45"/>
      <c r="HYX1008" s="45"/>
      <c r="HYY1008" s="45"/>
      <c r="HYZ1008" s="45"/>
      <c r="HZA1008" s="45"/>
      <c r="HZB1008" s="45"/>
      <c r="HZC1008" s="45"/>
      <c r="HZD1008" s="45"/>
      <c r="HZE1008" s="45"/>
      <c r="HZF1008" s="45"/>
      <c r="HZG1008" s="45"/>
      <c r="HZH1008" s="45"/>
      <c r="HZI1008" s="45"/>
      <c r="HZJ1008" s="45"/>
      <c r="HZK1008" s="45"/>
      <c r="HZL1008" s="45"/>
      <c r="HZM1008" s="45"/>
      <c r="HZN1008" s="45"/>
      <c r="HZO1008" s="45"/>
      <c r="HZP1008" s="45"/>
      <c r="HZQ1008" s="45"/>
      <c r="HZR1008" s="45"/>
      <c r="HZS1008" s="45"/>
      <c r="HZT1008" s="45"/>
      <c r="HZU1008" s="45"/>
      <c r="HZV1008" s="45"/>
      <c r="HZW1008" s="45"/>
      <c r="HZX1008" s="45"/>
      <c r="HZY1008" s="45"/>
      <c r="HZZ1008" s="45"/>
      <c r="IAA1008" s="45"/>
      <c r="IAB1008" s="45"/>
      <c r="IAC1008" s="45"/>
      <c r="IAD1008" s="45"/>
      <c r="IAE1008" s="45"/>
      <c r="IAF1008" s="45"/>
      <c r="IAG1008" s="45"/>
      <c r="IAH1008" s="45"/>
      <c r="IAI1008" s="45"/>
      <c r="IAJ1008" s="45"/>
      <c r="IAK1008" s="45"/>
      <c r="IAL1008" s="45"/>
      <c r="IAM1008" s="45"/>
      <c r="IAN1008" s="45"/>
      <c r="IAO1008" s="45"/>
      <c r="IAP1008" s="45"/>
      <c r="IAQ1008" s="45"/>
      <c r="IAR1008" s="45"/>
      <c r="IAS1008" s="45"/>
      <c r="IAT1008" s="45"/>
      <c r="IAU1008" s="45"/>
      <c r="IAV1008" s="45"/>
      <c r="IAW1008" s="45"/>
      <c r="IAX1008" s="45"/>
      <c r="IAY1008" s="45"/>
      <c r="IAZ1008" s="45"/>
      <c r="IBA1008" s="45"/>
      <c r="IBB1008" s="45"/>
      <c r="IBC1008" s="45"/>
      <c r="IBD1008" s="45"/>
      <c r="IBE1008" s="45"/>
      <c r="IBF1008" s="45"/>
      <c r="IBG1008" s="45"/>
      <c r="IBH1008" s="45"/>
      <c r="IBI1008" s="45"/>
      <c r="IBJ1008" s="45"/>
      <c r="IBK1008" s="45"/>
      <c r="IBL1008" s="45"/>
      <c r="IBM1008" s="45"/>
      <c r="IBN1008" s="45"/>
      <c r="IBO1008" s="45"/>
      <c r="IBP1008" s="45"/>
      <c r="IBQ1008" s="45"/>
      <c r="IBR1008" s="45"/>
      <c r="IBS1008" s="45"/>
      <c r="IBT1008" s="45"/>
      <c r="IBU1008" s="45"/>
      <c r="IBV1008" s="45"/>
      <c r="IBW1008" s="45"/>
      <c r="IBX1008" s="45"/>
      <c r="IBY1008" s="45"/>
      <c r="IBZ1008" s="45"/>
      <c r="ICA1008" s="45"/>
      <c r="ICB1008" s="45"/>
      <c r="ICC1008" s="45"/>
      <c r="ICD1008" s="45"/>
      <c r="ICE1008" s="45"/>
      <c r="ICF1008" s="45"/>
      <c r="ICG1008" s="45"/>
      <c r="ICH1008" s="45"/>
      <c r="ICI1008" s="45"/>
      <c r="ICJ1008" s="45"/>
      <c r="ICK1008" s="45"/>
      <c r="ICL1008" s="45"/>
      <c r="ICM1008" s="45"/>
      <c r="ICN1008" s="45"/>
      <c r="ICO1008" s="45"/>
      <c r="ICP1008" s="45"/>
      <c r="ICQ1008" s="45"/>
      <c r="ICR1008" s="45"/>
      <c r="ICS1008" s="45"/>
      <c r="ICT1008" s="45"/>
      <c r="ICU1008" s="45"/>
      <c r="ICV1008" s="45"/>
      <c r="ICW1008" s="45"/>
      <c r="ICX1008" s="45"/>
      <c r="ICY1008" s="45"/>
      <c r="ICZ1008" s="45"/>
      <c r="IDA1008" s="45"/>
      <c r="IDB1008" s="45"/>
      <c r="IDC1008" s="45"/>
      <c r="IDD1008" s="45"/>
      <c r="IDE1008" s="45"/>
      <c r="IDF1008" s="45"/>
      <c r="IDG1008" s="45"/>
      <c r="IDH1008" s="45"/>
      <c r="IDI1008" s="45"/>
      <c r="IDJ1008" s="45"/>
      <c r="IDK1008" s="45"/>
      <c r="IDL1008" s="45"/>
      <c r="IDM1008" s="45"/>
      <c r="IDN1008" s="45"/>
      <c r="IDO1008" s="45"/>
      <c r="IDP1008" s="45"/>
      <c r="IDQ1008" s="45"/>
      <c r="IDR1008" s="45"/>
      <c r="IDS1008" s="45"/>
      <c r="IDT1008" s="45"/>
      <c r="IDU1008" s="45"/>
      <c r="IDV1008" s="45"/>
      <c r="IDW1008" s="45"/>
      <c r="IDX1008" s="45"/>
      <c r="IDY1008" s="45"/>
      <c r="IDZ1008" s="45"/>
      <c r="IEA1008" s="45"/>
      <c r="IEB1008" s="45"/>
      <c r="IEC1008" s="45"/>
      <c r="IED1008" s="45"/>
      <c r="IEE1008" s="45"/>
      <c r="IEF1008" s="45"/>
      <c r="IEG1008" s="45"/>
      <c r="IEH1008" s="45"/>
      <c r="IEI1008" s="45"/>
      <c r="IEJ1008" s="45"/>
      <c r="IEK1008" s="45"/>
      <c r="IEL1008" s="45"/>
      <c r="IEM1008" s="45"/>
      <c r="IEN1008" s="45"/>
      <c r="IEO1008" s="45"/>
      <c r="IEP1008" s="45"/>
      <c r="IEQ1008" s="45"/>
      <c r="IER1008" s="45"/>
      <c r="IES1008" s="45"/>
      <c r="IET1008" s="45"/>
      <c r="IEU1008" s="45"/>
      <c r="IEV1008" s="45"/>
      <c r="IEW1008" s="45"/>
      <c r="IEX1008" s="45"/>
      <c r="IEY1008" s="45"/>
      <c r="IEZ1008" s="45"/>
      <c r="IFA1008" s="45"/>
      <c r="IFB1008" s="45"/>
      <c r="IFC1008" s="45"/>
      <c r="IFD1008" s="45"/>
      <c r="IFE1008" s="45"/>
      <c r="IFF1008" s="45"/>
      <c r="IFG1008" s="45"/>
      <c r="IFH1008" s="45"/>
      <c r="IFI1008" s="45"/>
      <c r="IFJ1008" s="45"/>
      <c r="IFK1008" s="45"/>
      <c r="IFL1008" s="45"/>
      <c r="IFM1008" s="45"/>
      <c r="IFN1008" s="45"/>
      <c r="IFO1008" s="45"/>
      <c r="IFP1008" s="45"/>
      <c r="IFQ1008" s="45"/>
      <c r="IFR1008" s="45"/>
      <c r="IFS1008" s="45"/>
      <c r="IFT1008" s="45"/>
      <c r="IFU1008" s="45"/>
      <c r="IFV1008" s="45"/>
      <c r="IFW1008" s="45"/>
      <c r="IFX1008" s="45"/>
      <c r="IFY1008" s="45"/>
      <c r="IFZ1008" s="45"/>
      <c r="IGA1008" s="45"/>
      <c r="IGB1008" s="45"/>
      <c r="IGC1008" s="45"/>
      <c r="IGD1008" s="45"/>
      <c r="IGE1008" s="45"/>
      <c r="IGF1008" s="45"/>
      <c r="IGG1008" s="45"/>
      <c r="IGH1008" s="45"/>
      <c r="IGI1008" s="45"/>
      <c r="IGJ1008" s="45"/>
      <c r="IGK1008" s="45"/>
      <c r="IGL1008" s="45"/>
      <c r="IGM1008" s="45"/>
      <c r="IGN1008" s="45"/>
      <c r="IGO1008" s="45"/>
      <c r="IGP1008" s="45"/>
      <c r="IGQ1008" s="45"/>
      <c r="IGR1008" s="45"/>
      <c r="IGS1008" s="45"/>
      <c r="IGT1008" s="45"/>
      <c r="IGU1008" s="45"/>
      <c r="IGV1008" s="45"/>
      <c r="IGW1008" s="45"/>
      <c r="IGX1008" s="45"/>
      <c r="IGY1008" s="45"/>
      <c r="IGZ1008" s="45"/>
      <c r="IHA1008" s="45"/>
      <c r="IHB1008" s="45"/>
      <c r="IHC1008" s="45"/>
      <c r="IHD1008" s="45"/>
      <c r="IHE1008" s="45"/>
      <c r="IHF1008" s="45"/>
      <c r="IHG1008" s="45"/>
      <c r="IHH1008" s="45"/>
      <c r="IHI1008" s="45"/>
      <c r="IHJ1008" s="45"/>
      <c r="IHK1008" s="45"/>
      <c r="IHL1008" s="45"/>
      <c r="IHM1008" s="45"/>
      <c r="IHN1008" s="45"/>
      <c r="IHO1008" s="45"/>
      <c r="IHP1008" s="45"/>
      <c r="IHQ1008" s="45"/>
      <c r="IHR1008" s="45"/>
      <c r="IHS1008" s="45"/>
      <c r="IHT1008" s="45"/>
      <c r="IHU1008" s="45"/>
      <c r="IHV1008" s="45"/>
      <c r="IHW1008" s="45"/>
      <c r="IHX1008" s="45"/>
      <c r="IHY1008" s="45"/>
      <c r="IHZ1008" s="45"/>
      <c r="IIA1008" s="45"/>
      <c r="IIB1008" s="45"/>
      <c r="IIC1008" s="45"/>
      <c r="IID1008" s="45"/>
      <c r="IIE1008" s="45"/>
      <c r="IIF1008" s="45"/>
      <c r="IIG1008" s="45"/>
      <c r="IIH1008" s="45"/>
      <c r="III1008" s="45"/>
      <c r="IIJ1008" s="45"/>
      <c r="IIK1008" s="45"/>
      <c r="IIL1008" s="45"/>
      <c r="IIM1008" s="45"/>
      <c r="IIN1008" s="45"/>
      <c r="IIO1008" s="45"/>
      <c r="IIP1008" s="45"/>
      <c r="IIQ1008" s="45"/>
      <c r="IIR1008" s="45"/>
      <c r="IIS1008" s="45"/>
      <c r="IIT1008" s="45"/>
      <c r="IIU1008" s="45"/>
      <c r="IIV1008" s="45"/>
      <c r="IIW1008" s="45"/>
      <c r="IIX1008" s="45"/>
      <c r="IIY1008" s="45"/>
      <c r="IIZ1008" s="45"/>
      <c r="IJA1008" s="45"/>
      <c r="IJB1008" s="45"/>
      <c r="IJC1008" s="45"/>
      <c r="IJD1008" s="45"/>
      <c r="IJE1008" s="45"/>
      <c r="IJF1008" s="45"/>
      <c r="IJG1008" s="45"/>
      <c r="IJH1008" s="45"/>
      <c r="IJI1008" s="45"/>
      <c r="IJJ1008" s="45"/>
      <c r="IJK1008" s="45"/>
      <c r="IJL1008" s="45"/>
      <c r="IJM1008" s="45"/>
      <c r="IJN1008" s="45"/>
      <c r="IJO1008" s="45"/>
      <c r="IJP1008" s="45"/>
      <c r="IJQ1008" s="45"/>
      <c r="IJR1008" s="45"/>
      <c r="IJS1008" s="45"/>
      <c r="IJT1008" s="45"/>
      <c r="IJU1008" s="45"/>
      <c r="IJV1008" s="45"/>
      <c r="IJW1008" s="45"/>
      <c r="IJX1008" s="45"/>
      <c r="IJY1008" s="45"/>
      <c r="IJZ1008" s="45"/>
      <c r="IKA1008" s="45"/>
      <c r="IKB1008" s="45"/>
      <c r="IKC1008" s="45"/>
      <c r="IKD1008" s="45"/>
      <c r="IKE1008" s="45"/>
      <c r="IKF1008" s="45"/>
      <c r="IKG1008" s="45"/>
      <c r="IKH1008" s="45"/>
      <c r="IKI1008" s="45"/>
      <c r="IKJ1008" s="45"/>
      <c r="IKK1008" s="45"/>
      <c r="IKL1008" s="45"/>
      <c r="IKM1008" s="45"/>
      <c r="IKN1008" s="45"/>
      <c r="IKO1008" s="45"/>
      <c r="IKP1008" s="45"/>
      <c r="IKQ1008" s="45"/>
      <c r="IKR1008" s="45"/>
      <c r="IKS1008" s="45"/>
      <c r="IKT1008" s="45"/>
      <c r="IKU1008" s="45"/>
      <c r="IKV1008" s="45"/>
      <c r="IKW1008" s="45"/>
      <c r="IKX1008" s="45"/>
      <c r="IKY1008" s="45"/>
      <c r="IKZ1008" s="45"/>
      <c r="ILA1008" s="45"/>
      <c r="ILB1008" s="45"/>
      <c r="ILC1008" s="45"/>
      <c r="ILD1008" s="45"/>
      <c r="ILE1008" s="45"/>
      <c r="ILF1008" s="45"/>
      <c r="ILG1008" s="45"/>
      <c r="ILH1008" s="45"/>
      <c r="ILI1008" s="45"/>
      <c r="ILJ1008" s="45"/>
      <c r="ILK1008" s="45"/>
      <c r="ILL1008" s="45"/>
      <c r="ILM1008" s="45"/>
      <c r="ILN1008" s="45"/>
      <c r="ILO1008" s="45"/>
      <c r="ILP1008" s="45"/>
      <c r="ILQ1008" s="45"/>
      <c r="ILR1008" s="45"/>
      <c r="ILS1008" s="45"/>
      <c r="ILT1008" s="45"/>
      <c r="ILU1008" s="45"/>
      <c r="ILV1008" s="45"/>
      <c r="ILW1008" s="45"/>
      <c r="ILX1008" s="45"/>
      <c r="ILY1008" s="45"/>
      <c r="ILZ1008" s="45"/>
      <c r="IMA1008" s="45"/>
      <c r="IMB1008" s="45"/>
      <c r="IMC1008" s="45"/>
      <c r="IMD1008" s="45"/>
      <c r="IME1008" s="45"/>
      <c r="IMF1008" s="45"/>
      <c r="IMG1008" s="45"/>
      <c r="IMH1008" s="45"/>
      <c r="IMI1008" s="45"/>
      <c r="IMJ1008" s="45"/>
      <c r="IMK1008" s="45"/>
      <c r="IML1008" s="45"/>
      <c r="IMM1008" s="45"/>
      <c r="IMN1008" s="45"/>
      <c r="IMO1008" s="45"/>
      <c r="IMP1008" s="45"/>
      <c r="IMQ1008" s="45"/>
      <c r="IMR1008" s="45"/>
      <c r="IMS1008" s="45"/>
      <c r="IMT1008" s="45"/>
      <c r="IMU1008" s="45"/>
      <c r="IMV1008" s="45"/>
      <c r="IMW1008" s="45"/>
      <c r="IMX1008" s="45"/>
      <c r="IMY1008" s="45"/>
      <c r="IMZ1008" s="45"/>
      <c r="INA1008" s="45"/>
      <c r="INB1008" s="45"/>
      <c r="INC1008" s="45"/>
      <c r="IND1008" s="45"/>
      <c r="INE1008" s="45"/>
      <c r="INF1008" s="45"/>
      <c r="ING1008" s="45"/>
      <c r="INH1008" s="45"/>
      <c r="INI1008" s="45"/>
      <c r="INJ1008" s="45"/>
      <c r="INK1008" s="45"/>
      <c r="INL1008" s="45"/>
      <c r="INM1008" s="45"/>
      <c r="INN1008" s="45"/>
      <c r="INO1008" s="45"/>
      <c r="INP1008" s="45"/>
      <c r="INQ1008" s="45"/>
      <c r="INR1008" s="45"/>
      <c r="INS1008" s="45"/>
      <c r="INT1008" s="45"/>
      <c r="INU1008" s="45"/>
      <c r="INV1008" s="45"/>
      <c r="INW1008" s="45"/>
      <c r="INX1008" s="45"/>
      <c r="INY1008" s="45"/>
      <c r="INZ1008" s="45"/>
      <c r="IOA1008" s="45"/>
      <c r="IOB1008" s="45"/>
      <c r="IOC1008" s="45"/>
      <c r="IOD1008" s="45"/>
      <c r="IOE1008" s="45"/>
      <c r="IOF1008" s="45"/>
      <c r="IOG1008" s="45"/>
      <c r="IOH1008" s="45"/>
      <c r="IOI1008" s="45"/>
      <c r="IOJ1008" s="45"/>
      <c r="IOK1008" s="45"/>
      <c r="IOL1008" s="45"/>
      <c r="IOM1008" s="45"/>
      <c r="ION1008" s="45"/>
      <c r="IOO1008" s="45"/>
      <c r="IOP1008" s="45"/>
      <c r="IOQ1008" s="45"/>
      <c r="IOR1008" s="45"/>
      <c r="IOS1008" s="45"/>
      <c r="IOT1008" s="45"/>
      <c r="IOU1008" s="45"/>
      <c r="IOV1008" s="45"/>
      <c r="IOW1008" s="45"/>
      <c r="IOX1008" s="45"/>
      <c r="IOY1008" s="45"/>
      <c r="IOZ1008" s="45"/>
      <c r="IPA1008" s="45"/>
      <c r="IPB1008" s="45"/>
      <c r="IPC1008" s="45"/>
      <c r="IPD1008" s="45"/>
      <c r="IPE1008" s="45"/>
      <c r="IPF1008" s="45"/>
      <c r="IPG1008" s="45"/>
      <c r="IPH1008" s="45"/>
      <c r="IPI1008" s="45"/>
      <c r="IPJ1008" s="45"/>
      <c r="IPK1008" s="45"/>
      <c r="IPL1008" s="45"/>
      <c r="IPM1008" s="45"/>
      <c r="IPN1008" s="45"/>
      <c r="IPO1008" s="45"/>
      <c r="IPP1008" s="45"/>
      <c r="IPQ1008" s="45"/>
      <c r="IPR1008" s="45"/>
      <c r="IPS1008" s="45"/>
      <c r="IPT1008" s="45"/>
      <c r="IPU1008" s="45"/>
      <c r="IPV1008" s="45"/>
      <c r="IPW1008" s="45"/>
      <c r="IPX1008" s="45"/>
      <c r="IPY1008" s="45"/>
      <c r="IPZ1008" s="45"/>
      <c r="IQA1008" s="45"/>
      <c r="IQB1008" s="45"/>
      <c r="IQC1008" s="45"/>
      <c r="IQD1008" s="45"/>
      <c r="IQE1008" s="45"/>
      <c r="IQF1008" s="45"/>
      <c r="IQG1008" s="45"/>
      <c r="IQH1008" s="45"/>
      <c r="IQI1008" s="45"/>
      <c r="IQJ1008" s="45"/>
      <c r="IQK1008" s="45"/>
      <c r="IQL1008" s="45"/>
      <c r="IQM1008" s="45"/>
      <c r="IQN1008" s="45"/>
      <c r="IQO1008" s="45"/>
      <c r="IQP1008" s="45"/>
      <c r="IQQ1008" s="45"/>
      <c r="IQR1008" s="45"/>
      <c r="IQS1008" s="45"/>
      <c r="IQT1008" s="45"/>
      <c r="IQU1008" s="45"/>
      <c r="IQV1008" s="45"/>
      <c r="IQW1008" s="45"/>
      <c r="IQX1008" s="45"/>
      <c r="IQY1008" s="45"/>
      <c r="IQZ1008" s="45"/>
      <c r="IRA1008" s="45"/>
      <c r="IRB1008" s="45"/>
      <c r="IRC1008" s="45"/>
      <c r="IRD1008" s="45"/>
      <c r="IRE1008" s="45"/>
      <c r="IRF1008" s="45"/>
      <c r="IRG1008" s="45"/>
      <c r="IRH1008" s="45"/>
      <c r="IRI1008" s="45"/>
      <c r="IRJ1008" s="45"/>
      <c r="IRK1008" s="45"/>
      <c r="IRL1008" s="45"/>
      <c r="IRM1008" s="45"/>
      <c r="IRN1008" s="45"/>
      <c r="IRO1008" s="45"/>
      <c r="IRP1008" s="45"/>
      <c r="IRQ1008" s="45"/>
      <c r="IRR1008" s="45"/>
      <c r="IRS1008" s="45"/>
      <c r="IRT1008" s="45"/>
      <c r="IRU1008" s="45"/>
      <c r="IRV1008" s="45"/>
      <c r="IRW1008" s="45"/>
      <c r="IRX1008" s="45"/>
      <c r="IRY1008" s="45"/>
      <c r="IRZ1008" s="45"/>
      <c r="ISA1008" s="45"/>
      <c r="ISB1008" s="45"/>
      <c r="ISC1008" s="45"/>
      <c r="ISD1008" s="45"/>
      <c r="ISE1008" s="45"/>
      <c r="ISF1008" s="45"/>
      <c r="ISG1008" s="45"/>
      <c r="ISH1008" s="45"/>
      <c r="ISI1008" s="45"/>
      <c r="ISJ1008" s="45"/>
      <c r="ISK1008" s="45"/>
      <c r="ISL1008" s="45"/>
      <c r="ISM1008" s="45"/>
      <c r="ISN1008" s="45"/>
      <c r="ISO1008" s="45"/>
      <c r="ISP1008" s="45"/>
      <c r="ISQ1008" s="45"/>
      <c r="ISR1008" s="45"/>
      <c r="ISS1008" s="45"/>
      <c r="IST1008" s="45"/>
      <c r="ISU1008" s="45"/>
      <c r="ISV1008" s="45"/>
      <c r="ISW1008" s="45"/>
      <c r="ISX1008" s="45"/>
      <c r="ISY1008" s="45"/>
      <c r="ISZ1008" s="45"/>
      <c r="ITA1008" s="45"/>
      <c r="ITB1008" s="45"/>
      <c r="ITC1008" s="45"/>
      <c r="ITD1008" s="45"/>
      <c r="ITE1008" s="45"/>
      <c r="ITF1008" s="45"/>
      <c r="ITG1008" s="45"/>
      <c r="ITH1008" s="45"/>
      <c r="ITI1008" s="45"/>
      <c r="ITJ1008" s="45"/>
      <c r="ITK1008" s="45"/>
      <c r="ITL1008" s="45"/>
      <c r="ITM1008" s="45"/>
      <c r="ITN1008" s="45"/>
      <c r="ITO1008" s="45"/>
      <c r="ITP1008" s="45"/>
      <c r="ITQ1008" s="45"/>
      <c r="ITR1008" s="45"/>
      <c r="ITS1008" s="45"/>
      <c r="ITT1008" s="45"/>
      <c r="ITU1008" s="45"/>
      <c r="ITV1008" s="45"/>
      <c r="ITW1008" s="45"/>
      <c r="ITX1008" s="45"/>
      <c r="ITY1008" s="45"/>
      <c r="ITZ1008" s="45"/>
      <c r="IUA1008" s="45"/>
      <c r="IUB1008" s="45"/>
      <c r="IUC1008" s="45"/>
      <c r="IUD1008" s="45"/>
      <c r="IUE1008" s="45"/>
      <c r="IUF1008" s="45"/>
      <c r="IUG1008" s="45"/>
      <c r="IUH1008" s="45"/>
      <c r="IUI1008" s="45"/>
      <c r="IUJ1008" s="45"/>
      <c r="IUK1008" s="45"/>
      <c r="IUL1008" s="45"/>
      <c r="IUM1008" s="45"/>
      <c r="IUN1008" s="45"/>
      <c r="IUO1008" s="45"/>
      <c r="IUP1008" s="45"/>
      <c r="IUQ1008" s="45"/>
      <c r="IUR1008" s="45"/>
      <c r="IUS1008" s="45"/>
      <c r="IUT1008" s="45"/>
      <c r="IUU1008" s="45"/>
      <c r="IUV1008" s="45"/>
      <c r="IUW1008" s="45"/>
      <c r="IUX1008" s="45"/>
      <c r="IUY1008" s="45"/>
      <c r="IUZ1008" s="45"/>
      <c r="IVA1008" s="45"/>
      <c r="IVB1008" s="45"/>
      <c r="IVC1008" s="45"/>
      <c r="IVD1008" s="45"/>
      <c r="IVE1008" s="45"/>
      <c r="IVF1008" s="45"/>
      <c r="IVG1008" s="45"/>
      <c r="IVH1008" s="45"/>
      <c r="IVI1008" s="45"/>
      <c r="IVJ1008" s="45"/>
      <c r="IVK1008" s="45"/>
      <c r="IVL1008" s="45"/>
      <c r="IVM1008" s="45"/>
      <c r="IVN1008" s="45"/>
      <c r="IVO1008" s="45"/>
      <c r="IVP1008" s="45"/>
      <c r="IVQ1008" s="45"/>
      <c r="IVR1008" s="45"/>
      <c r="IVS1008" s="45"/>
      <c r="IVT1008" s="45"/>
      <c r="IVU1008" s="45"/>
      <c r="IVV1008" s="45"/>
      <c r="IVW1008" s="45"/>
      <c r="IVX1008" s="45"/>
      <c r="IVY1008" s="45"/>
      <c r="IVZ1008" s="45"/>
      <c r="IWA1008" s="45"/>
      <c r="IWB1008" s="45"/>
      <c r="IWC1008" s="45"/>
      <c r="IWD1008" s="45"/>
      <c r="IWE1008" s="45"/>
      <c r="IWF1008" s="45"/>
      <c r="IWG1008" s="45"/>
      <c r="IWH1008" s="45"/>
      <c r="IWI1008" s="45"/>
      <c r="IWJ1008" s="45"/>
      <c r="IWK1008" s="45"/>
      <c r="IWL1008" s="45"/>
      <c r="IWM1008" s="45"/>
      <c r="IWN1008" s="45"/>
      <c r="IWO1008" s="45"/>
      <c r="IWP1008" s="45"/>
      <c r="IWQ1008" s="45"/>
      <c r="IWR1008" s="45"/>
      <c r="IWS1008" s="45"/>
      <c r="IWT1008" s="45"/>
      <c r="IWU1008" s="45"/>
      <c r="IWV1008" s="45"/>
      <c r="IWW1008" s="45"/>
      <c r="IWX1008" s="45"/>
      <c r="IWY1008" s="45"/>
      <c r="IWZ1008" s="45"/>
      <c r="IXA1008" s="45"/>
      <c r="IXB1008" s="45"/>
      <c r="IXC1008" s="45"/>
      <c r="IXD1008" s="45"/>
      <c r="IXE1008" s="45"/>
      <c r="IXF1008" s="45"/>
      <c r="IXG1008" s="45"/>
      <c r="IXH1008" s="45"/>
      <c r="IXI1008" s="45"/>
      <c r="IXJ1008" s="45"/>
      <c r="IXK1008" s="45"/>
      <c r="IXL1008" s="45"/>
      <c r="IXM1008" s="45"/>
      <c r="IXN1008" s="45"/>
      <c r="IXO1008" s="45"/>
      <c r="IXP1008" s="45"/>
      <c r="IXQ1008" s="45"/>
      <c r="IXR1008" s="45"/>
      <c r="IXS1008" s="45"/>
      <c r="IXT1008" s="45"/>
      <c r="IXU1008" s="45"/>
      <c r="IXV1008" s="45"/>
      <c r="IXW1008" s="45"/>
      <c r="IXX1008" s="45"/>
      <c r="IXY1008" s="45"/>
      <c r="IXZ1008" s="45"/>
      <c r="IYA1008" s="45"/>
      <c r="IYB1008" s="45"/>
      <c r="IYC1008" s="45"/>
      <c r="IYD1008" s="45"/>
      <c r="IYE1008" s="45"/>
      <c r="IYF1008" s="45"/>
      <c r="IYG1008" s="45"/>
      <c r="IYH1008" s="45"/>
      <c r="IYI1008" s="45"/>
      <c r="IYJ1008" s="45"/>
      <c r="IYK1008" s="45"/>
      <c r="IYL1008" s="45"/>
      <c r="IYM1008" s="45"/>
      <c r="IYN1008" s="45"/>
      <c r="IYO1008" s="45"/>
      <c r="IYP1008" s="45"/>
      <c r="IYQ1008" s="45"/>
      <c r="IYR1008" s="45"/>
      <c r="IYS1008" s="45"/>
      <c r="IYT1008" s="45"/>
      <c r="IYU1008" s="45"/>
      <c r="IYV1008" s="45"/>
      <c r="IYW1008" s="45"/>
      <c r="IYX1008" s="45"/>
      <c r="IYY1008" s="45"/>
      <c r="IYZ1008" s="45"/>
      <c r="IZA1008" s="45"/>
      <c r="IZB1008" s="45"/>
      <c r="IZC1008" s="45"/>
      <c r="IZD1008" s="45"/>
      <c r="IZE1008" s="45"/>
      <c r="IZF1008" s="45"/>
      <c r="IZG1008" s="45"/>
      <c r="IZH1008" s="45"/>
      <c r="IZI1008" s="45"/>
      <c r="IZJ1008" s="45"/>
      <c r="IZK1008" s="45"/>
      <c r="IZL1008" s="45"/>
      <c r="IZM1008" s="45"/>
      <c r="IZN1008" s="45"/>
      <c r="IZO1008" s="45"/>
      <c r="IZP1008" s="45"/>
      <c r="IZQ1008" s="45"/>
      <c r="IZR1008" s="45"/>
      <c r="IZS1008" s="45"/>
      <c r="IZT1008" s="45"/>
      <c r="IZU1008" s="45"/>
      <c r="IZV1008" s="45"/>
      <c r="IZW1008" s="45"/>
      <c r="IZX1008" s="45"/>
      <c r="IZY1008" s="45"/>
      <c r="IZZ1008" s="45"/>
      <c r="JAA1008" s="45"/>
      <c r="JAB1008" s="45"/>
      <c r="JAC1008" s="45"/>
      <c r="JAD1008" s="45"/>
      <c r="JAE1008" s="45"/>
      <c r="JAF1008" s="45"/>
      <c r="JAG1008" s="45"/>
      <c r="JAH1008" s="45"/>
      <c r="JAI1008" s="45"/>
      <c r="JAJ1008" s="45"/>
      <c r="JAK1008" s="45"/>
      <c r="JAL1008" s="45"/>
      <c r="JAM1008" s="45"/>
      <c r="JAN1008" s="45"/>
      <c r="JAO1008" s="45"/>
      <c r="JAP1008" s="45"/>
      <c r="JAQ1008" s="45"/>
      <c r="JAR1008" s="45"/>
      <c r="JAS1008" s="45"/>
      <c r="JAT1008" s="45"/>
      <c r="JAU1008" s="45"/>
      <c r="JAV1008" s="45"/>
      <c r="JAW1008" s="45"/>
      <c r="JAX1008" s="45"/>
      <c r="JAY1008" s="45"/>
      <c r="JAZ1008" s="45"/>
      <c r="JBA1008" s="45"/>
      <c r="JBB1008" s="45"/>
      <c r="JBC1008" s="45"/>
      <c r="JBD1008" s="45"/>
      <c r="JBE1008" s="45"/>
      <c r="JBF1008" s="45"/>
      <c r="JBG1008" s="45"/>
      <c r="JBH1008" s="45"/>
      <c r="JBI1008" s="45"/>
      <c r="JBJ1008" s="45"/>
      <c r="JBK1008" s="45"/>
      <c r="JBL1008" s="45"/>
      <c r="JBM1008" s="45"/>
      <c r="JBN1008" s="45"/>
      <c r="JBO1008" s="45"/>
      <c r="JBP1008" s="45"/>
      <c r="JBQ1008" s="45"/>
      <c r="JBR1008" s="45"/>
      <c r="JBS1008" s="45"/>
      <c r="JBT1008" s="45"/>
      <c r="JBU1008" s="45"/>
      <c r="JBV1008" s="45"/>
      <c r="JBW1008" s="45"/>
      <c r="JBX1008" s="45"/>
      <c r="JBY1008" s="45"/>
      <c r="JBZ1008" s="45"/>
      <c r="JCA1008" s="45"/>
      <c r="JCB1008" s="45"/>
      <c r="JCC1008" s="45"/>
      <c r="JCD1008" s="45"/>
      <c r="JCE1008" s="45"/>
      <c r="JCF1008" s="45"/>
      <c r="JCG1008" s="45"/>
      <c r="JCH1008" s="45"/>
      <c r="JCI1008" s="45"/>
      <c r="JCJ1008" s="45"/>
      <c r="JCK1008" s="45"/>
      <c r="JCL1008" s="45"/>
      <c r="JCM1008" s="45"/>
      <c r="JCN1008" s="45"/>
      <c r="JCO1008" s="45"/>
      <c r="JCP1008" s="45"/>
      <c r="JCQ1008" s="45"/>
      <c r="JCR1008" s="45"/>
      <c r="JCS1008" s="45"/>
      <c r="JCT1008" s="45"/>
      <c r="JCU1008" s="45"/>
      <c r="JCV1008" s="45"/>
      <c r="JCW1008" s="45"/>
      <c r="JCX1008" s="45"/>
      <c r="JCY1008" s="45"/>
      <c r="JCZ1008" s="45"/>
      <c r="JDA1008" s="45"/>
      <c r="JDB1008" s="45"/>
      <c r="JDC1008" s="45"/>
      <c r="JDD1008" s="45"/>
      <c r="JDE1008" s="45"/>
      <c r="JDF1008" s="45"/>
      <c r="JDG1008" s="45"/>
      <c r="JDH1008" s="45"/>
      <c r="JDI1008" s="45"/>
      <c r="JDJ1008" s="45"/>
      <c r="JDK1008" s="45"/>
      <c r="JDL1008" s="45"/>
      <c r="JDM1008" s="45"/>
      <c r="JDN1008" s="45"/>
      <c r="JDO1008" s="45"/>
      <c r="JDP1008" s="45"/>
      <c r="JDQ1008" s="45"/>
      <c r="JDR1008" s="45"/>
      <c r="JDS1008" s="45"/>
      <c r="JDT1008" s="45"/>
      <c r="JDU1008" s="45"/>
      <c r="JDV1008" s="45"/>
      <c r="JDW1008" s="45"/>
      <c r="JDX1008" s="45"/>
      <c r="JDY1008" s="45"/>
      <c r="JDZ1008" s="45"/>
      <c r="JEA1008" s="45"/>
      <c r="JEB1008" s="45"/>
      <c r="JEC1008" s="45"/>
      <c r="JED1008" s="45"/>
      <c r="JEE1008" s="45"/>
      <c r="JEF1008" s="45"/>
      <c r="JEG1008" s="45"/>
      <c r="JEH1008" s="45"/>
      <c r="JEI1008" s="45"/>
      <c r="JEJ1008" s="45"/>
      <c r="JEK1008" s="45"/>
      <c r="JEL1008" s="45"/>
      <c r="JEM1008" s="45"/>
      <c r="JEN1008" s="45"/>
      <c r="JEO1008" s="45"/>
      <c r="JEP1008" s="45"/>
      <c r="JEQ1008" s="45"/>
      <c r="JER1008" s="45"/>
      <c r="JES1008" s="45"/>
      <c r="JET1008" s="45"/>
      <c r="JEU1008" s="45"/>
      <c r="JEV1008" s="45"/>
      <c r="JEW1008" s="45"/>
      <c r="JEX1008" s="45"/>
      <c r="JEY1008" s="45"/>
      <c r="JEZ1008" s="45"/>
      <c r="JFA1008" s="45"/>
      <c r="JFB1008" s="45"/>
      <c r="JFC1008" s="45"/>
      <c r="JFD1008" s="45"/>
      <c r="JFE1008" s="45"/>
      <c r="JFF1008" s="45"/>
      <c r="JFG1008" s="45"/>
      <c r="JFH1008" s="45"/>
      <c r="JFI1008" s="45"/>
      <c r="JFJ1008" s="45"/>
      <c r="JFK1008" s="45"/>
      <c r="JFL1008" s="45"/>
      <c r="JFM1008" s="45"/>
      <c r="JFN1008" s="45"/>
      <c r="JFO1008" s="45"/>
      <c r="JFP1008" s="45"/>
      <c r="JFQ1008" s="45"/>
      <c r="JFR1008" s="45"/>
      <c r="JFS1008" s="45"/>
      <c r="JFT1008" s="45"/>
      <c r="JFU1008" s="45"/>
      <c r="JFV1008" s="45"/>
      <c r="JFW1008" s="45"/>
      <c r="JFX1008" s="45"/>
      <c r="JFY1008" s="45"/>
      <c r="JFZ1008" s="45"/>
      <c r="JGA1008" s="45"/>
      <c r="JGB1008" s="45"/>
      <c r="JGC1008" s="45"/>
      <c r="JGD1008" s="45"/>
      <c r="JGE1008" s="45"/>
      <c r="JGF1008" s="45"/>
      <c r="JGG1008" s="45"/>
      <c r="JGH1008" s="45"/>
      <c r="JGI1008" s="45"/>
      <c r="JGJ1008" s="45"/>
      <c r="JGK1008" s="45"/>
      <c r="JGL1008" s="45"/>
      <c r="JGM1008" s="45"/>
      <c r="JGN1008" s="45"/>
      <c r="JGO1008" s="45"/>
      <c r="JGP1008" s="45"/>
      <c r="JGQ1008" s="45"/>
      <c r="JGR1008" s="45"/>
      <c r="JGS1008" s="45"/>
      <c r="JGT1008" s="45"/>
      <c r="JGU1008" s="45"/>
      <c r="JGV1008" s="45"/>
      <c r="JGW1008" s="45"/>
      <c r="JGX1008" s="45"/>
      <c r="JGY1008" s="45"/>
      <c r="JGZ1008" s="45"/>
      <c r="JHA1008" s="45"/>
      <c r="JHB1008" s="45"/>
      <c r="JHC1008" s="45"/>
      <c r="JHD1008" s="45"/>
      <c r="JHE1008" s="45"/>
      <c r="JHF1008" s="45"/>
      <c r="JHG1008" s="45"/>
      <c r="JHH1008" s="45"/>
      <c r="JHI1008" s="45"/>
      <c r="JHJ1008" s="45"/>
      <c r="JHK1008" s="45"/>
      <c r="JHL1008" s="45"/>
      <c r="JHM1008" s="45"/>
      <c r="JHN1008" s="45"/>
      <c r="JHO1008" s="45"/>
      <c r="JHP1008" s="45"/>
      <c r="JHQ1008" s="45"/>
      <c r="JHR1008" s="45"/>
      <c r="JHS1008" s="45"/>
      <c r="JHT1008" s="45"/>
      <c r="JHU1008" s="45"/>
      <c r="JHV1008" s="45"/>
      <c r="JHW1008" s="45"/>
      <c r="JHX1008" s="45"/>
      <c r="JHY1008" s="45"/>
      <c r="JHZ1008" s="45"/>
      <c r="JIA1008" s="45"/>
      <c r="JIB1008" s="45"/>
      <c r="JIC1008" s="45"/>
      <c r="JID1008" s="45"/>
      <c r="JIE1008" s="45"/>
      <c r="JIF1008" s="45"/>
      <c r="JIG1008" s="45"/>
      <c r="JIH1008" s="45"/>
      <c r="JII1008" s="45"/>
      <c r="JIJ1008" s="45"/>
      <c r="JIK1008" s="45"/>
      <c r="JIL1008" s="45"/>
      <c r="JIM1008" s="45"/>
      <c r="JIN1008" s="45"/>
      <c r="JIO1008" s="45"/>
      <c r="JIP1008" s="45"/>
      <c r="JIQ1008" s="45"/>
      <c r="JIR1008" s="45"/>
      <c r="JIS1008" s="45"/>
      <c r="JIT1008" s="45"/>
      <c r="JIU1008" s="45"/>
      <c r="JIV1008" s="45"/>
      <c r="JIW1008" s="45"/>
      <c r="JIX1008" s="45"/>
      <c r="JIY1008" s="45"/>
      <c r="JIZ1008" s="45"/>
      <c r="JJA1008" s="45"/>
      <c r="JJB1008" s="45"/>
      <c r="JJC1008" s="45"/>
      <c r="JJD1008" s="45"/>
      <c r="JJE1008" s="45"/>
      <c r="JJF1008" s="45"/>
      <c r="JJG1008" s="45"/>
      <c r="JJH1008" s="45"/>
      <c r="JJI1008" s="45"/>
      <c r="JJJ1008" s="45"/>
      <c r="JJK1008" s="45"/>
      <c r="JJL1008" s="45"/>
      <c r="JJM1008" s="45"/>
      <c r="JJN1008" s="45"/>
      <c r="JJO1008" s="45"/>
      <c r="JJP1008" s="45"/>
      <c r="JJQ1008" s="45"/>
      <c r="JJR1008" s="45"/>
      <c r="JJS1008" s="45"/>
      <c r="JJT1008" s="45"/>
      <c r="JJU1008" s="45"/>
      <c r="JJV1008" s="45"/>
      <c r="JJW1008" s="45"/>
      <c r="JJX1008" s="45"/>
      <c r="JJY1008" s="45"/>
      <c r="JJZ1008" s="45"/>
      <c r="JKA1008" s="45"/>
      <c r="JKB1008" s="45"/>
      <c r="JKC1008" s="45"/>
      <c r="JKD1008" s="45"/>
      <c r="JKE1008" s="45"/>
      <c r="JKF1008" s="45"/>
      <c r="JKG1008" s="45"/>
      <c r="JKH1008" s="45"/>
      <c r="JKI1008" s="45"/>
      <c r="JKJ1008" s="45"/>
      <c r="JKK1008" s="45"/>
      <c r="JKL1008" s="45"/>
      <c r="JKM1008" s="45"/>
      <c r="JKN1008" s="45"/>
      <c r="JKO1008" s="45"/>
      <c r="JKP1008" s="45"/>
      <c r="JKQ1008" s="45"/>
      <c r="JKR1008" s="45"/>
      <c r="JKS1008" s="45"/>
      <c r="JKT1008" s="45"/>
      <c r="JKU1008" s="45"/>
      <c r="JKV1008" s="45"/>
      <c r="JKW1008" s="45"/>
      <c r="JKX1008" s="45"/>
      <c r="JKY1008" s="45"/>
      <c r="JKZ1008" s="45"/>
      <c r="JLA1008" s="45"/>
      <c r="JLB1008" s="45"/>
      <c r="JLC1008" s="45"/>
      <c r="JLD1008" s="45"/>
      <c r="JLE1008" s="45"/>
      <c r="JLF1008" s="45"/>
      <c r="JLG1008" s="45"/>
      <c r="JLH1008" s="45"/>
      <c r="JLI1008" s="45"/>
      <c r="JLJ1008" s="45"/>
      <c r="JLK1008" s="45"/>
      <c r="JLL1008" s="45"/>
      <c r="JLM1008" s="45"/>
      <c r="JLN1008" s="45"/>
      <c r="JLO1008" s="45"/>
      <c r="JLP1008" s="45"/>
      <c r="JLQ1008" s="45"/>
      <c r="JLR1008" s="45"/>
      <c r="JLS1008" s="45"/>
      <c r="JLT1008" s="45"/>
      <c r="JLU1008" s="45"/>
      <c r="JLV1008" s="45"/>
      <c r="JLW1008" s="45"/>
      <c r="JLX1008" s="45"/>
      <c r="JLY1008" s="45"/>
      <c r="JLZ1008" s="45"/>
      <c r="JMA1008" s="45"/>
      <c r="JMB1008" s="45"/>
      <c r="JMC1008" s="45"/>
      <c r="JMD1008" s="45"/>
      <c r="JME1008" s="45"/>
      <c r="JMF1008" s="45"/>
      <c r="JMG1008" s="45"/>
      <c r="JMH1008" s="45"/>
      <c r="JMI1008" s="45"/>
      <c r="JMJ1008" s="45"/>
      <c r="JMK1008" s="45"/>
      <c r="JML1008" s="45"/>
      <c r="JMM1008" s="45"/>
      <c r="JMN1008" s="45"/>
      <c r="JMO1008" s="45"/>
      <c r="JMP1008" s="45"/>
      <c r="JMQ1008" s="45"/>
      <c r="JMR1008" s="45"/>
      <c r="JMS1008" s="45"/>
      <c r="JMT1008" s="45"/>
      <c r="JMU1008" s="45"/>
      <c r="JMV1008" s="45"/>
      <c r="JMW1008" s="45"/>
      <c r="JMX1008" s="45"/>
      <c r="JMY1008" s="45"/>
      <c r="JMZ1008" s="45"/>
      <c r="JNA1008" s="45"/>
      <c r="JNB1008" s="45"/>
      <c r="JNC1008" s="45"/>
      <c r="JND1008" s="45"/>
      <c r="JNE1008" s="45"/>
      <c r="JNF1008" s="45"/>
      <c r="JNG1008" s="45"/>
      <c r="JNH1008" s="45"/>
      <c r="JNI1008" s="45"/>
      <c r="JNJ1008" s="45"/>
      <c r="JNK1008" s="45"/>
      <c r="JNL1008" s="45"/>
      <c r="JNM1008" s="45"/>
      <c r="JNN1008" s="45"/>
      <c r="JNO1008" s="45"/>
      <c r="JNP1008" s="45"/>
      <c r="JNQ1008" s="45"/>
      <c r="JNR1008" s="45"/>
      <c r="JNS1008" s="45"/>
      <c r="JNT1008" s="45"/>
      <c r="JNU1008" s="45"/>
      <c r="JNV1008" s="45"/>
      <c r="JNW1008" s="45"/>
      <c r="JNX1008" s="45"/>
      <c r="JNY1008" s="45"/>
      <c r="JNZ1008" s="45"/>
      <c r="JOA1008" s="45"/>
      <c r="JOB1008" s="45"/>
      <c r="JOC1008" s="45"/>
      <c r="JOD1008" s="45"/>
      <c r="JOE1008" s="45"/>
      <c r="JOF1008" s="45"/>
      <c r="JOG1008" s="45"/>
      <c r="JOH1008" s="45"/>
      <c r="JOI1008" s="45"/>
      <c r="JOJ1008" s="45"/>
      <c r="JOK1008" s="45"/>
      <c r="JOL1008" s="45"/>
      <c r="JOM1008" s="45"/>
      <c r="JON1008" s="45"/>
      <c r="JOO1008" s="45"/>
      <c r="JOP1008" s="45"/>
      <c r="JOQ1008" s="45"/>
      <c r="JOR1008" s="45"/>
      <c r="JOS1008" s="45"/>
      <c r="JOT1008" s="45"/>
      <c r="JOU1008" s="45"/>
      <c r="JOV1008" s="45"/>
      <c r="JOW1008" s="45"/>
      <c r="JOX1008" s="45"/>
      <c r="JOY1008" s="45"/>
      <c r="JOZ1008" s="45"/>
      <c r="JPA1008" s="45"/>
      <c r="JPB1008" s="45"/>
      <c r="JPC1008" s="45"/>
      <c r="JPD1008" s="45"/>
      <c r="JPE1008" s="45"/>
      <c r="JPF1008" s="45"/>
      <c r="JPG1008" s="45"/>
      <c r="JPH1008" s="45"/>
      <c r="JPI1008" s="45"/>
      <c r="JPJ1008" s="45"/>
      <c r="JPK1008" s="45"/>
      <c r="JPL1008" s="45"/>
      <c r="JPM1008" s="45"/>
      <c r="JPN1008" s="45"/>
      <c r="JPO1008" s="45"/>
      <c r="JPP1008" s="45"/>
      <c r="JPQ1008" s="45"/>
      <c r="JPR1008" s="45"/>
      <c r="JPS1008" s="45"/>
      <c r="JPT1008" s="45"/>
      <c r="JPU1008" s="45"/>
      <c r="JPV1008" s="45"/>
      <c r="JPW1008" s="45"/>
      <c r="JPX1008" s="45"/>
      <c r="JPY1008" s="45"/>
      <c r="JPZ1008" s="45"/>
      <c r="JQA1008" s="45"/>
      <c r="JQB1008" s="45"/>
      <c r="JQC1008" s="45"/>
      <c r="JQD1008" s="45"/>
      <c r="JQE1008" s="45"/>
      <c r="JQF1008" s="45"/>
      <c r="JQG1008" s="45"/>
      <c r="JQH1008" s="45"/>
      <c r="JQI1008" s="45"/>
      <c r="JQJ1008" s="45"/>
      <c r="JQK1008" s="45"/>
      <c r="JQL1008" s="45"/>
      <c r="JQM1008" s="45"/>
      <c r="JQN1008" s="45"/>
      <c r="JQO1008" s="45"/>
      <c r="JQP1008" s="45"/>
      <c r="JQQ1008" s="45"/>
      <c r="JQR1008" s="45"/>
      <c r="JQS1008" s="45"/>
      <c r="JQT1008" s="45"/>
      <c r="JQU1008" s="45"/>
      <c r="JQV1008" s="45"/>
      <c r="JQW1008" s="45"/>
      <c r="JQX1008" s="45"/>
      <c r="JQY1008" s="45"/>
      <c r="JQZ1008" s="45"/>
      <c r="JRA1008" s="45"/>
      <c r="JRB1008" s="45"/>
      <c r="JRC1008" s="45"/>
      <c r="JRD1008" s="45"/>
      <c r="JRE1008" s="45"/>
      <c r="JRF1008" s="45"/>
      <c r="JRG1008" s="45"/>
      <c r="JRH1008" s="45"/>
      <c r="JRI1008" s="45"/>
      <c r="JRJ1008" s="45"/>
      <c r="JRK1008" s="45"/>
      <c r="JRL1008" s="45"/>
      <c r="JRM1008" s="45"/>
      <c r="JRN1008" s="45"/>
      <c r="JRO1008" s="45"/>
      <c r="JRP1008" s="45"/>
      <c r="JRQ1008" s="45"/>
      <c r="JRR1008" s="45"/>
      <c r="JRS1008" s="45"/>
      <c r="JRT1008" s="45"/>
      <c r="JRU1008" s="45"/>
      <c r="JRV1008" s="45"/>
      <c r="JRW1008" s="45"/>
      <c r="JRX1008" s="45"/>
      <c r="JRY1008" s="45"/>
      <c r="JRZ1008" s="45"/>
      <c r="JSA1008" s="45"/>
      <c r="JSB1008" s="45"/>
      <c r="JSC1008" s="45"/>
      <c r="JSD1008" s="45"/>
      <c r="JSE1008" s="45"/>
      <c r="JSF1008" s="45"/>
      <c r="JSG1008" s="45"/>
      <c r="JSH1008" s="45"/>
      <c r="JSI1008" s="45"/>
      <c r="JSJ1008" s="45"/>
      <c r="JSK1008" s="45"/>
      <c r="JSL1008" s="45"/>
      <c r="JSM1008" s="45"/>
      <c r="JSN1008" s="45"/>
      <c r="JSO1008" s="45"/>
      <c r="JSP1008" s="45"/>
      <c r="JSQ1008" s="45"/>
      <c r="JSR1008" s="45"/>
      <c r="JSS1008" s="45"/>
      <c r="JST1008" s="45"/>
      <c r="JSU1008" s="45"/>
      <c r="JSV1008" s="45"/>
      <c r="JSW1008" s="45"/>
      <c r="JSX1008" s="45"/>
      <c r="JSY1008" s="45"/>
      <c r="JSZ1008" s="45"/>
      <c r="JTA1008" s="45"/>
      <c r="JTB1008" s="45"/>
      <c r="JTC1008" s="45"/>
      <c r="JTD1008" s="45"/>
      <c r="JTE1008" s="45"/>
      <c r="JTF1008" s="45"/>
      <c r="JTG1008" s="45"/>
      <c r="JTH1008" s="45"/>
      <c r="JTI1008" s="45"/>
      <c r="JTJ1008" s="45"/>
      <c r="JTK1008" s="45"/>
      <c r="JTL1008" s="45"/>
      <c r="JTM1008" s="45"/>
      <c r="JTN1008" s="45"/>
      <c r="JTO1008" s="45"/>
      <c r="JTP1008" s="45"/>
      <c r="JTQ1008" s="45"/>
      <c r="JTR1008" s="45"/>
      <c r="JTS1008" s="45"/>
      <c r="JTT1008" s="45"/>
      <c r="JTU1008" s="45"/>
      <c r="JTV1008" s="45"/>
      <c r="JTW1008" s="45"/>
      <c r="JTX1008" s="45"/>
      <c r="JTY1008" s="45"/>
      <c r="JTZ1008" s="45"/>
      <c r="JUA1008" s="45"/>
      <c r="JUB1008" s="45"/>
      <c r="JUC1008" s="45"/>
      <c r="JUD1008" s="45"/>
      <c r="JUE1008" s="45"/>
      <c r="JUF1008" s="45"/>
      <c r="JUG1008" s="45"/>
      <c r="JUH1008" s="45"/>
      <c r="JUI1008" s="45"/>
      <c r="JUJ1008" s="45"/>
      <c r="JUK1008" s="45"/>
      <c r="JUL1008" s="45"/>
      <c r="JUM1008" s="45"/>
      <c r="JUN1008" s="45"/>
      <c r="JUO1008" s="45"/>
      <c r="JUP1008" s="45"/>
      <c r="JUQ1008" s="45"/>
      <c r="JUR1008" s="45"/>
      <c r="JUS1008" s="45"/>
      <c r="JUT1008" s="45"/>
      <c r="JUU1008" s="45"/>
      <c r="JUV1008" s="45"/>
      <c r="JUW1008" s="45"/>
      <c r="JUX1008" s="45"/>
      <c r="JUY1008" s="45"/>
      <c r="JUZ1008" s="45"/>
      <c r="JVA1008" s="45"/>
      <c r="JVB1008" s="45"/>
      <c r="JVC1008" s="45"/>
      <c r="JVD1008" s="45"/>
      <c r="JVE1008" s="45"/>
      <c r="JVF1008" s="45"/>
      <c r="JVG1008" s="45"/>
      <c r="JVH1008" s="45"/>
      <c r="JVI1008" s="45"/>
      <c r="JVJ1008" s="45"/>
      <c r="JVK1008" s="45"/>
      <c r="JVL1008" s="45"/>
      <c r="JVM1008" s="45"/>
      <c r="JVN1008" s="45"/>
      <c r="JVO1008" s="45"/>
      <c r="JVP1008" s="45"/>
      <c r="JVQ1008" s="45"/>
      <c r="JVR1008" s="45"/>
      <c r="JVS1008" s="45"/>
      <c r="JVT1008" s="45"/>
      <c r="JVU1008" s="45"/>
      <c r="JVV1008" s="45"/>
      <c r="JVW1008" s="45"/>
      <c r="JVX1008" s="45"/>
      <c r="JVY1008" s="45"/>
      <c r="JVZ1008" s="45"/>
      <c r="JWA1008" s="45"/>
      <c r="JWB1008" s="45"/>
      <c r="JWC1008" s="45"/>
      <c r="JWD1008" s="45"/>
      <c r="JWE1008" s="45"/>
      <c r="JWF1008" s="45"/>
      <c r="JWG1008" s="45"/>
      <c r="JWH1008" s="45"/>
      <c r="JWI1008" s="45"/>
      <c r="JWJ1008" s="45"/>
      <c r="JWK1008" s="45"/>
      <c r="JWL1008" s="45"/>
      <c r="JWM1008" s="45"/>
      <c r="JWN1008" s="45"/>
      <c r="JWO1008" s="45"/>
      <c r="JWP1008" s="45"/>
      <c r="JWQ1008" s="45"/>
      <c r="JWR1008" s="45"/>
      <c r="JWS1008" s="45"/>
      <c r="JWT1008" s="45"/>
      <c r="JWU1008" s="45"/>
      <c r="JWV1008" s="45"/>
      <c r="JWW1008" s="45"/>
      <c r="JWX1008" s="45"/>
      <c r="JWY1008" s="45"/>
      <c r="JWZ1008" s="45"/>
      <c r="JXA1008" s="45"/>
      <c r="JXB1008" s="45"/>
      <c r="JXC1008" s="45"/>
      <c r="JXD1008" s="45"/>
      <c r="JXE1008" s="45"/>
      <c r="JXF1008" s="45"/>
      <c r="JXG1008" s="45"/>
      <c r="JXH1008" s="45"/>
      <c r="JXI1008" s="45"/>
      <c r="JXJ1008" s="45"/>
      <c r="JXK1008" s="45"/>
      <c r="JXL1008" s="45"/>
      <c r="JXM1008" s="45"/>
      <c r="JXN1008" s="45"/>
      <c r="JXO1008" s="45"/>
      <c r="JXP1008" s="45"/>
      <c r="JXQ1008" s="45"/>
      <c r="JXR1008" s="45"/>
      <c r="JXS1008" s="45"/>
      <c r="JXT1008" s="45"/>
      <c r="JXU1008" s="45"/>
      <c r="JXV1008" s="45"/>
      <c r="JXW1008" s="45"/>
      <c r="JXX1008" s="45"/>
      <c r="JXY1008" s="45"/>
      <c r="JXZ1008" s="45"/>
      <c r="JYA1008" s="45"/>
      <c r="JYB1008" s="45"/>
      <c r="JYC1008" s="45"/>
      <c r="JYD1008" s="45"/>
      <c r="JYE1008" s="45"/>
      <c r="JYF1008" s="45"/>
      <c r="JYG1008" s="45"/>
      <c r="JYH1008" s="45"/>
      <c r="JYI1008" s="45"/>
      <c r="JYJ1008" s="45"/>
      <c r="JYK1008" s="45"/>
      <c r="JYL1008" s="45"/>
      <c r="JYM1008" s="45"/>
      <c r="JYN1008" s="45"/>
      <c r="JYO1008" s="45"/>
      <c r="JYP1008" s="45"/>
      <c r="JYQ1008" s="45"/>
      <c r="JYR1008" s="45"/>
      <c r="JYS1008" s="45"/>
      <c r="JYT1008" s="45"/>
      <c r="JYU1008" s="45"/>
      <c r="JYV1008" s="45"/>
      <c r="JYW1008" s="45"/>
      <c r="JYX1008" s="45"/>
      <c r="JYY1008" s="45"/>
      <c r="JYZ1008" s="45"/>
      <c r="JZA1008" s="45"/>
      <c r="JZB1008" s="45"/>
      <c r="JZC1008" s="45"/>
      <c r="JZD1008" s="45"/>
      <c r="JZE1008" s="45"/>
      <c r="JZF1008" s="45"/>
      <c r="JZG1008" s="45"/>
      <c r="JZH1008" s="45"/>
      <c r="JZI1008" s="45"/>
      <c r="JZJ1008" s="45"/>
      <c r="JZK1008" s="45"/>
      <c r="JZL1008" s="45"/>
      <c r="JZM1008" s="45"/>
      <c r="JZN1008" s="45"/>
      <c r="JZO1008" s="45"/>
      <c r="JZP1008" s="45"/>
      <c r="JZQ1008" s="45"/>
      <c r="JZR1008" s="45"/>
      <c r="JZS1008" s="45"/>
      <c r="JZT1008" s="45"/>
      <c r="JZU1008" s="45"/>
      <c r="JZV1008" s="45"/>
      <c r="JZW1008" s="45"/>
      <c r="JZX1008" s="45"/>
      <c r="JZY1008" s="45"/>
      <c r="JZZ1008" s="45"/>
      <c r="KAA1008" s="45"/>
      <c r="KAB1008" s="45"/>
      <c r="KAC1008" s="45"/>
      <c r="KAD1008" s="45"/>
      <c r="KAE1008" s="45"/>
      <c r="KAF1008" s="45"/>
      <c r="KAG1008" s="45"/>
      <c r="KAH1008" s="45"/>
      <c r="KAI1008" s="45"/>
      <c r="KAJ1008" s="45"/>
      <c r="KAK1008" s="45"/>
      <c r="KAL1008" s="45"/>
      <c r="KAM1008" s="45"/>
      <c r="KAN1008" s="45"/>
      <c r="KAO1008" s="45"/>
      <c r="KAP1008" s="45"/>
      <c r="KAQ1008" s="45"/>
      <c r="KAR1008" s="45"/>
      <c r="KAS1008" s="45"/>
      <c r="KAT1008" s="45"/>
      <c r="KAU1008" s="45"/>
      <c r="KAV1008" s="45"/>
      <c r="KAW1008" s="45"/>
      <c r="KAX1008" s="45"/>
      <c r="KAY1008" s="45"/>
      <c r="KAZ1008" s="45"/>
      <c r="KBA1008" s="45"/>
      <c r="KBB1008" s="45"/>
      <c r="KBC1008" s="45"/>
      <c r="KBD1008" s="45"/>
      <c r="KBE1008" s="45"/>
      <c r="KBF1008" s="45"/>
      <c r="KBG1008" s="45"/>
      <c r="KBH1008" s="45"/>
      <c r="KBI1008" s="45"/>
      <c r="KBJ1008" s="45"/>
      <c r="KBK1008" s="45"/>
      <c r="KBL1008" s="45"/>
      <c r="KBM1008" s="45"/>
      <c r="KBN1008" s="45"/>
      <c r="KBO1008" s="45"/>
      <c r="KBP1008" s="45"/>
      <c r="KBQ1008" s="45"/>
      <c r="KBR1008" s="45"/>
      <c r="KBS1008" s="45"/>
      <c r="KBT1008" s="45"/>
      <c r="KBU1008" s="45"/>
      <c r="KBV1008" s="45"/>
      <c r="KBW1008" s="45"/>
      <c r="KBX1008" s="45"/>
      <c r="KBY1008" s="45"/>
      <c r="KBZ1008" s="45"/>
      <c r="KCA1008" s="45"/>
      <c r="KCB1008" s="45"/>
      <c r="KCC1008" s="45"/>
      <c r="KCD1008" s="45"/>
      <c r="KCE1008" s="45"/>
      <c r="KCF1008" s="45"/>
      <c r="KCG1008" s="45"/>
      <c r="KCH1008" s="45"/>
      <c r="KCI1008" s="45"/>
      <c r="KCJ1008" s="45"/>
      <c r="KCK1008" s="45"/>
      <c r="KCL1008" s="45"/>
      <c r="KCM1008" s="45"/>
      <c r="KCN1008" s="45"/>
      <c r="KCO1008" s="45"/>
      <c r="KCP1008" s="45"/>
      <c r="KCQ1008" s="45"/>
      <c r="KCR1008" s="45"/>
      <c r="KCS1008" s="45"/>
      <c r="KCT1008" s="45"/>
      <c r="KCU1008" s="45"/>
      <c r="KCV1008" s="45"/>
      <c r="KCW1008" s="45"/>
      <c r="KCX1008" s="45"/>
      <c r="KCY1008" s="45"/>
      <c r="KCZ1008" s="45"/>
      <c r="KDA1008" s="45"/>
      <c r="KDB1008" s="45"/>
      <c r="KDC1008" s="45"/>
      <c r="KDD1008" s="45"/>
      <c r="KDE1008" s="45"/>
      <c r="KDF1008" s="45"/>
      <c r="KDG1008" s="45"/>
      <c r="KDH1008" s="45"/>
      <c r="KDI1008" s="45"/>
      <c r="KDJ1008" s="45"/>
      <c r="KDK1008" s="45"/>
      <c r="KDL1008" s="45"/>
      <c r="KDM1008" s="45"/>
      <c r="KDN1008" s="45"/>
      <c r="KDO1008" s="45"/>
      <c r="KDP1008" s="45"/>
      <c r="KDQ1008" s="45"/>
      <c r="KDR1008" s="45"/>
      <c r="KDS1008" s="45"/>
      <c r="KDT1008" s="45"/>
      <c r="KDU1008" s="45"/>
      <c r="KDV1008" s="45"/>
      <c r="KDW1008" s="45"/>
      <c r="KDX1008" s="45"/>
      <c r="KDY1008" s="45"/>
      <c r="KDZ1008" s="45"/>
      <c r="KEA1008" s="45"/>
      <c r="KEB1008" s="45"/>
      <c r="KEC1008" s="45"/>
      <c r="KED1008" s="45"/>
      <c r="KEE1008" s="45"/>
      <c r="KEF1008" s="45"/>
      <c r="KEG1008" s="45"/>
      <c r="KEH1008" s="45"/>
      <c r="KEI1008" s="45"/>
      <c r="KEJ1008" s="45"/>
      <c r="KEK1008" s="45"/>
      <c r="KEL1008" s="45"/>
      <c r="KEM1008" s="45"/>
      <c r="KEN1008" s="45"/>
      <c r="KEO1008" s="45"/>
      <c r="KEP1008" s="45"/>
      <c r="KEQ1008" s="45"/>
      <c r="KER1008" s="45"/>
      <c r="KES1008" s="45"/>
      <c r="KET1008" s="45"/>
      <c r="KEU1008" s="45"/>
      <c r="KEV1008" s="45"/>
      <c r="KEW1008" s="45"/>
      <c r="KEX1008" s="45"/>
      <c r="KEY1008" s="45"/>
      <c r="KEZ1008" s="45"/>
      <c r="KFA1008" s="45"/>
      <c r="KFB1008" s="45"/>
      <c r="KFC1008" s="45"/>
      <c r="KFD1008" s="45"/>
      <c r="KFE1008" s="45"/>
      <c r="KFF1008" s="45"/>
      <c r="KFG1008" s="45"/>
      <c r="KFH1008" s="45"/>
      <c r="KFI1008" s="45"/>
      <c r="KFJ1008" s="45"/>
      <c r="KFK1008" s="45"/>
      <c r="KFL1008" s="45"/>
      <c r="KFM1008" s="45"/>
      <c r="KFN1008" s="45"/>
      <c r="KFO1008" s="45"/>
      <c r="KFP1008" s="45"/>
      <c r="KFQ1008" s="45"/>
      <c r="KFR1008" s="45"/>
      <c r="KFS1008" s="45"/>
      <c r="KFT1008" s="45"/>
      <c r="KFU1008" s="45"/>
      <c r="KFV1008" s="45"/>
      <c r="KFW1008" s="45"/>
      <c r="KFX1008" s="45"/>
      <c r="KFY1008" s="45"/>
      <c r="KFZ1008" s="45"/>
      <c r="KGA1008" s="45"/>
      <c r="KGB1008" s="45"/>
      <c r="KGC1008" s="45"/>
      <c r="KGD1008" s="45"/>
      <c r="KGE1008" s="45"/>
      <c r="KGF1008" s="45"/>
      <c r="KGG1008" s="45"/>
      <c r="KGH1008" s="45"/>
      <c r="KGI1008" s="45"/>
      <c r="KGJ1008" s="45"/>
      <c r="KGK1008" s="45"/>
      <c r="KGL1008" s="45"/>
      <c r="KGM1008" s="45"/>
      <c r="KGN1008" s="45"/>
      <c r="KGO1008" s="45"/>
      <c r="KGP1008" s="45"/>
      <c r="KGQ1008" s="45"/>
      <c r="KGR1008" s="45"/>
      <c r="KGS1008" s="45"/>
      <c r="KGT1008" s="45"/>
      <c r="KGU1008" s="45"/>
      <c r="KGV1008" s="45"/>
      <c r="KGW1008" s="45"/>
      <c r="KGX1008" s="45"/>
      <c r="KGY1008" s="45"/>
      <c r="KGZ1008" s="45"/>
      <c r="KHA1008" s="45"/>
      <c r="KHB1008" s="45"/>
      <c r="KHC1008" s="45"/>
      <c r="KHD1008" s="45"/>
      <c r="KHE1008" s="45"/>
      <c r="KHF1008" s="45"/>
      <c r="KHG1008" s="45"/>
      <c r="KHH1008" s="45"/>
      <c r="KHI1008" s="45"/>
      <c r="KHJ1008" s="45"/>
      <c r="KHK1008" s="45"/>
      <c r="KHL1008" s="45"/>
      <c r="KHM1008" s="45"/>
      <c r="KHN1008" s="45"/>
      <c r="KHO1008" s="45"/>
      <c r="KHP1008" s="45"/>
      <c r="KHQ1008" s="45"/>
      <c r="KHR1008" s="45"/>
      <c r="KHS1008" s="45"/>
      <c r="KHT1008" s="45"/>
      <c r="KHU1008" s="45"/>
      <c r="KHV1008" s="45"/>
      <c r="KHW1008" s="45"/>
      <c r="KHX1008" s="45"/>
      <c r="KHY1008" s="45"/>
      <c r="KHZ1008" s="45"/>
      <c r="KIA1008" s="45"/>
      <c r="KIB1008" s="45"/>
      <c r="KIC1008" s="45"/>
      <c r="KID1008" s="45"/>
      <c r="KIE1008" s="45"/>
      <c r="KIF1008" s="45"/>
      <c r="KIG1008" s="45"/>
      <c r="KIH1008" s="45"/>
      <c r="KII1008" s="45"/>
      <c r="KIJ1008" s="45"/>
      <c r="KIK1008" s="45"/>
      <c r="KIL1008" s="45"/>
      <c r="KIM1008" s="45"/>
      <c r="KIN1008" s="45"/>
      <c r="KIO1008" s="45"/>
      <c r="KIP1008" s="45"/>
      <c r="KIQ1008" s="45"/>
      <c r="KIR1008" s="45"/>
      <c r="KIS1008" s="45"/>
      <c r="KIT1008" s="45"/>
      <c r="KIU1008" s="45"/>
      <c r="KIV1008" s="45"/>
      <c r="KIW1008" s="45"/>
      <c r="KIX1008" s="45"/>
      <c r="KIY1008" s="45"/>
      <c r="KIZ1008" s="45"/>
      <c r="KJA1008" s="45"/>
      <c r="KJB1008" s="45"/>
      <c r="KJC1008" s="45"/>
      <c r="KJD1008" s="45"/>
      <c r="KJE1008" s="45"/>
      <c r="KJF1008" s="45"/>
      <c r="KJG1008" s="45"/>
      <c r="KJH1008" s="45"/>
      <c r="KJI1008" s="45"/>
      <c r="KJJ1008" s="45"/>
      <c r="KJK1008" s="45"/>
      <c r="KJL1008" s="45"/>
      <c r="KJM1008" s="45"/>
      <c r="KJN1008" s="45"/>
      <c r="KJO1008" s="45"/>
      <c r="KJP1008" s="45"/>
      <c r="KJQ1008" s="45"/>
      <c r="KJR1008" s="45"/>
      <c r="KJS1008" s="45"/>
      <c r="KJT1008" s="45"/>
      <c r="KJU1008" s="45"/>
      <c r="KJV1008" s="45"/>
      <c r="KJW1008" s="45"/>
      <c r="KJX1008" s="45"/>
      <c r="KJY1008" s="45"/>
      <c r="KJZ1008" s="45"/>
      <c r="KKA1008" s="45"/>
      <c r="KKB1008" s="45"/>
      <c r="KKC1008" s="45"/>
      <c r="KKD1008" s="45"/>
      <c r="KKE1008" s="45"/>
      <c r="KKF1008" s="45"/>
      <c r="KKG1008" s="45"/>
      <c r="KKH1008" s="45"/>
      <c r="KKI1008" s="45"/>
      <c r="KKJ1008" s="45"/>
      <c r="KKK1008" s="45"/>
      <c r="KKL1008" s="45"/>
      <c r="KKM1008" s="45"/>
      <c r="KKN1008" s="45"/>
      <c r="KKO1008" s="45"/>
      <c r="KKP1008" s="45"/>
      <c r="KKQ1008" s="45"/>
      <c r="KKR1008" s="45"/>
      <c r="KKS1008" s="45"/>
      <c r="KKT1008" s="45"/>
      <c r="KKU1008" s="45"/>
      <c r="KKV1008" s="45"/>
      <c r="KKW1008" s="45"/>
      <c r="KKX1008" s="45"/>
      <c r="KKY1008" s="45"/>
      <c r="KKZ1008" s="45"/>
      <c r="KLA1008" s="45"/>
      <c r="KLB1008" s="45"/>
      <c r="KLC1008" s="45"/>
      <c r="KLD1008" s="45"/>
      <c r="KLE1008" s="45"/>
      <c r="KLF1008" s="45"/>
      <c r="KLG1008" s="45"/>
      <c r="KLH1008" s="45"/>
      <c r="KLI1008" s="45"/>
      <c r="KLJ1008" s="45"/>
      <c r="KLK1008" s="45"/>
      <c r="KLL1008" s="45"/>
      <c r="KLM1008" s="45"/>
      <c r="KLN1008" s="45"/>
      <c r="KLO1008" s="45"/>
      <c r="KLP1008" s="45"/>
      <c r="KLQ1008" s="45"/>
      <c r="KLR1008" s="45"/>
      <c r="KLS1008" s="45"/>
      <c r="KLT1008" s="45"/>
      <c r="KLU1008" s="45"/>
      <c r="KLV1008" s="45"/>
      <c r="KLW1008" s="45"/>
      <c r="KLX1008" s="45"/>
      <c r="KLY1008" s="45"/>
      <c r="KLZ1008" s="45"/>
      <c r="KMA1008" s="45"/>
      <c r="KMB1008" s="45"/>
      <c r="KMC1008" s="45"/>
      <c r="KMD1008" s="45"/>
      <c r="KME1008" s="45"/>
      <c r="KMF1008" s="45"/>
      <c r="KMG1008" s="45"/>
      <c r="KMH1008" s="45"/>
      <c r="KMI1008" s="45"/>
      <c r="KMJ1008" s="45"/>
      <c r="KMK1008" s="45"/>
      <c r="KML1008" s="45"/>
      <c r="KMM1008" s="45"/>
      <c r="KMN1008" s="45"/>
      <c r="KMO1008" s="45"/>
      <c r="KMP1008" s="45"/>
      <c r="KMQ1008" s="45"/>
      <c r="KMR1008" s="45"/>
      <c r="KMS1008" s="45"/>
      <c r="KMT1008" s="45"/>
      <c r="KMU1008" s="45"/>
      <c r="KMV1008" s="45"/>
      <c r="KMW1008" s="45"/>
      <c r="KMX1008" s="45"/>
      <c r="KMY1008" s="45"/>
      <c r="KMZ1008" s="45"/>
      <c r="KNA1008" s="45"/>
      <c r="KNB1008" s="45"/>
      <c r="KNC1008" s="45"/>
      <c r="KND1008" s="45"/>
      <c r="KNE1008" s="45"/>
      <c r="KNF1008" s="45"/>
      <c r="KNG1008" s="45"/>
      <c r="KNH1008" s="45"/>
      <c r="KNI1008" s="45"/>
      <c r="KNJ1008" s="45"/>
      <c r="KNK1008" s="45"/>
      <c r="KNL1008" s="45"/>
      <c r="KNM1008" s="45"/>
      <c r="KNN1008" s="45"/>
      <c r="KNO1008" s="45"/>
      <c r="KNP1008" s="45"/>
      <c r="KNQ1008" s="45"/>
      <c r="KNR1008" s="45"/>
      <c r="KNS1008" s="45"/>
      <c r="KNT1008" s="45"/>
      <c r="KNU1008" s="45"/>
      <c r="KNV1008" s="45"/>
      <c r="KNW1008" s="45"/>
      <c r="KNX1008" s="45"/>
      <c r="KNY1008" s="45"/>
      <c r="KNZ1008" s="45"/>
      <c r="KOA1008" s="45"/>
      <c r="KOB1008" s="45"/>
      <c r="KOC1008" s="45"/>
      <c r="KOD1008" s="45"/>
      <c r="KOE1008" s="45"/>
      <c r="KOF1008" s="45"/>
      <c r="KOG1008" s="45"/>
      <c r="KOH1008" s="45"/>
      <c r="KOI1008" s="45"/>
      <c r="KOJ1008" s="45"/>
      <c r="KOK1008" s="45"/>
      <c r="KOL1008" s="45"/>
      <c r="KOM1008" s="45"/>
      <c r="KON1008" s="45"/>
      <c r="KOO1008" s="45"/>
      <c r="KOP1008" s="45"/>
      <c r="KOQ1008" s="45"/>
      <c r="KOR1008" s="45"/>
      <c r="KOS1008" s="45"/>
      <c r="KOT1008" s="45"/>
      <c r="KOU1008" s="45"/>
      <c r="KOV1008" s="45"/>
      <c r="KOW1008" s="45"/>
      <c r="KOX1008" s="45"/>
      <c r="KOY1008" s="45"/>
      <c r="KOZ1008" s="45"/>
      <c r="KPA1008" s="45"/>
      <c r="KPB1008" s="45"/>
      <c r="KPC1008" s="45"/>
      <c r="KPD1008" s="45"/>
      <c r="KPE1008" s="45"/>
      <c r="KPF1008" s="45"/>
      <c r="KPG1008" s="45"/>
      <c r="KPH1008" s="45"/>
      <c r="KPI1008" s="45"/>
      <c r="KPJ1008" s="45"/>
      <c r="KPK1008" s="45"/>
      <c r="KPL1008" s="45"/>
      <c r="KPM1008" s="45"/>
      <c r="KPN1008" s="45"/>
      <c r="KPO1008" s="45"/>
      <c r="KPP1008" s="45"/>
      <c r="KPQ1008" s="45"/>
      <c r="KPR1008" s="45"/>
      <c r="KPS1008" s="45"/>
      <c r="KPT1008" s="45"/>
      <c r="KPU1008" s="45"/>
      <c r="KPV1008" s="45"/>
      <c r="KPW1008" s="45"/>
      <c r="KPX1008" s="45"/>
      <c r="KPY1008" s="45"/>
      <c r="KPZ1008" s="45"/>
      <c r="KQA1008" s="45"/>
      <c r="KQB1008" s="45"/>
      <c r="KQC1008" s="45"/>
      <c r="KQD1008" s="45"/>
      <c r="KQE1008" s="45"/>
      <c r="KQF1008" s="45"/>
      <c r="KQG1008" s="45"/>
      <c r="KQH1008" s="45"/>
      <c r="KQI1008" s="45"/>
      <c r="KQJ1008" s="45"/>
      <c r="KQK1008" s="45"/>
      <c r="KQL1008" s="45"/>
      <c r="KQM1008" s="45"/>
      <c r="KQN1008" s="45"/>
      <c r="KQO1008" s="45"/>
      <c r="KQP1008" s="45"/>
      <c r="KQQ1008" s="45"/>
      <c r="KQR1008" s="45"/>
      <c r="KQS1008" s="45"/>
      <c r="KQT1008" s="45"/>
      <c r="KQU1008" s="45"/>
      <c r="KQV1008" s="45"/>
      <c r="KQW1008" s="45"/>
      <c r="KQX1008" s="45"/>
      <c r="KQY1008" s="45"/>
      <c r="KQZ1008" s="45"/>
      <c r="KRA1008" s="45"/>
      <c r="KRB1008" s="45"/>
      <c r="KRC1008" s="45"/>
      <c r="KRD1008" s="45"/>
      <c r="KRE1008" s="45"/>
      <c r="KRF1008" s="45"/>
      <c r="KRG1008" s="45"/>
      <c r="KRH1008" s="45"/>
      <c r="KRI1008" s="45"/>
      <c r="KRJ1008" s="45"/>
      <c r="KRK1008" s="45"/>
      <c r="KRL1008" s="45"/>
      <c r="KRM1008" s="45"/>
      <c r="KRN1008" s="45"/>
      <c r="KRO1008" s="45"/>
      <c r="KRP1008" s="45"/>
      <c r="KRQ1008" s="45"/>
      <c r="KRR1008" s="45"/>
      <c r="KRS1008" s="45"/>
      <c r="KRT1008" s="45"/>
      <c r="KRU1008" s="45"/>
      <c r="KRV1008" s="45"/>
      <c r="KRW1008" s="45"/>
      <c r="KRX1008" s="45"/>
      <c r="KRY1008" s="45"/>
      <c r="KRZ1008" s="45"/>
      <c r="KSA1008" s="45"/>
      <c r="KSB1008" s="45"/>
      <c r="KSC1008" s="45"/>
      <c r="KSD1008" s="45"/>
      <c r="KSE1008" s="45"/>
      <c r="KSF1008" s="45"/>
      <c r="KSG1008" s="45"/>
      <c r="KSH1008" s="45"/>
      <c r="KSI1008" s="45"/>
      <c r="KSJ1008" s="45"/>
      <c r="KSK1008" s="45"/>
      <c r="KSL1008" s="45"/>
      <c r="KSM1008" s="45"/>
      <c r="KSN1008" s="45"/>
      <c r="KSO1008" s="45"/>
      <c r="KSP1008" s="45"/>
      <c r="KSQ1008" s="45"/>
      <c r="KSR1008" s="45"/>
      <c r="KSS1008" s="45"/>
      <c r="KST1008" s="45"/>
      <c r="KSU1008" s="45"/>
      <c r="KSV1008" s="45"/>
      <c r="KSW1008" s="45"/>
      <c r="KSX1008" s="45"/>
      <c r="KSY1008" s="45"/>
      <c r="KSZ1008" s="45"/>
      <c r="KTA1008" s="45"/>
      <c r="KTB1008" s="45"/>
      <c r="KTC1008" s="45"/>
      <c r="KTD1008" s="45"/>
      <c r="KTE1008" s="45"/>
      <c r="KTF1008" s="45"/>
      <c r="KTG1008" s="45"/>
      <c r="KTH1008" s="45"/>
      <c r="KTI1008" s="45"/>
      <c r="KTJ1008" s="45"/>
      <c r="KTK1008" s="45"/>
      <c r="KTL1008" s="45"/>
      <c r="KTM1008" s="45"/>
      <c r="KTN1008" s="45"/>
      <c r="KTO1008" s="45"/>
      <c r="KTP1008" s="45"/>
      <c r="KTQ1008" s="45"/>
      <c r="KTR1008" s="45"/>
      <c r="KTS1008" s="45"/>
      <c r="KTT1008" s="45"/>
      <c r="KTU1008" s="45"/>
      <c r="KTV1008" s="45"/>
      <c r="KTW1008" s="45"/>
      <c r="KTX1008" s="45"/>
      <c r="KTY1008" s="45"/>
      <c r="KTZ1008" s="45"/>
      <c r="KUA1008" s="45"/>
      <c r="KUB1008" s="45"/>
      <c r="KUC1008" s="45"/>
      <c r="KUD1008" s="45"/>
      <c r="KUE1008" s="45"/>
      <c r="KUF1008" s="45"/>
      <c r="KUG1008" s="45"/>
      <c r="KUH1008" s="45"/>
      <c r="KUI1008" s="45"/>
      <c r="KUJ1008" s="45"/>
      <c r="KUK1008" s="45"/>
      <c r="KUL1008" s="45"/>
      <c r="KUM1008" s="45"/>
      <c r="KUN1008" s="45"/>
      <c r="KUO1008" s="45"/>
      <c r="KUP1008" s="45"/>
      <c r="KUQ1008" s="45"/>
      <c r="KUR1008" s="45"/>
      <c r="KUS1008" s="45"/>
      <c r="KUT1008" s="45"/>
      <c r="KUU1008" s="45"/>
      <c r="KUV1008" s="45"/>
      <c r="KUW1008" s="45"/>
      <c r="KUX1008" s="45"/>
      <c r="KUY1008" s="45"/>
      <c r="KUZ1008" s="45"/>
      <c r="KVA1008" s="45"/>
      <c r="KVB1008" s="45"/>
      <c r="KVC1008" s="45"/>
      <c r="KVD1008" s="45"/>
      <c r="KVE1008" s="45"/>
      <c r="KVF1008" s="45"/>
      <c r="KVG1008" s="45"/>
      <c r="KVH1008" s="45"/>
      <c r="KVI1008" s="45"/>
      <c r="KVJ1008" s="45"/>
      <c r="KVK1008" s="45"/>
      <c r="KVL1008" s="45"/>
      <c r="KVM1008" s="45"/>
      <c r="KVN1008" s="45"/>
      <c r="KVO1008" s="45"/>
      <c r="KVP1008" s="45"/>
      <c r="KVQ1008" s="45"/>
      <c r="KVR1008" s="45"/>
      <c r="KVS1008" s="45"/>
      <c r="KVT1008" s="45"/>
      <c r="KVU1008" s="45"/>
      <c r="KVV1008" s="45"/>
      <c r="KVW1008" s="45"/>
      <c r="KVX1008" s="45"/>
      <c r="KVY1008" s="45"/>
      <c r="KVZ1008" s="45"/>
      <c r="KWA1008" s="45"/>
      <c r="KWB1008" s="45"/>
      <c r="KWC1008" s="45"/>
      <c r="KWD1008" s="45"/>
      <c r="KWE1008" s="45"/>
      <c r="KWF1008" s="45"/>
      <c r="KWG1008" s="45"/>
      <c r="KWH1008" s="45"/>
      <c r="KWI1008" s="45"/>
      <c r="KWJ1008" s="45"/>
      <c r="KWK1008" s="45"/>
      <c r="KWL1008" s="45"/>
      <c r="KWM1008" s="45"/>
      <c r="KWN1008" s="45"/>
      <c r="KWO1008" s="45"/>
      <c r="KWP1008" s="45"/>
      <c r="KWQ1008" s="45"/>
      <c r="KWR1008" s="45"/>
      <c r="KWS1008" s="45"/>
      <c r="KWT1008" s="45"/>
      <c r="KWU1008" s="45"/>
      <c r="KWV1008" s="45"/>
      <c r="KWW1008" s="45"/>
      <c r="KWX1008" s="45"/>
      <c r="KWY1008" s="45"/>
      <c r="KWZ1008" s="45"/>
      <c r="KXA1008" s="45"/>
      <c r="KXB1008" s="45"/>
      <c r="KXC1008" s="45"/>
      <c r="KXD1008" s="45"/>
      <c r="KXE1008" s="45"/>
      <c r="KXF1008" s="45"/>
      <c r="KXG1008" s="45"/>
      <c r="KXH1008" s="45"/>
      <c r="KXI1008" s="45"/>
      <c r="KXJ1008" s="45"/>
      <c r="KXK1008" s="45"/>
      <c r="KXL1008" s="45"/>
      <c r="KXM1008" s="45"/>
      <c r="KXN1008" s="45"/>
      <c r="KXO1008" s="45"/>
      <c r="KXP1008" s="45"/>
      <c r="KXQ1008" s="45"/>
      <c r="KXR1008" s="45"/>
      <c r="KXS1008" s="45"/>
      <c r="KXT1008" s="45"/>
      <c r="KXU1008" s="45"/>
      <c r="KXV1008" s="45"/>
      <c r="KXW1008" s="45"/>
      <c r="KXX1008" s="45"/>
      <c r="KXY1008" s="45"/>
      <c r="KXZ1008" s="45"/>
      <c r="KYA1008" s="45"/>
      <c r="KYB1008" s="45"/>
      <c r="KYC1008" s="45"/>
      <c r="KYD1008" s="45"/>
      <c r="KYE1008" s="45"/>
      <c r="KYF1008" s="45"/>
      <c r="KYG1008" s="45"/>
      <c r="KYH1008" s="45"/>
      <c r="KYI1008" s="45"/>
      <c r="KYJ1008" s="45"/>
      <c r="KYK1008" s="45"/>
      <c r="KYL1008" s="45"/>
      <c r="KYM1008" s="45"/>
      <c r="KYN1008" s="45"/>
      <c r="KYO1008" s="45"/>
      <c r="KYP1008" s="45"/>
      <c r="KYQ1008" s="45"/>
      <c r="KYR1008" s="45"/>
      <c r="KYS1008" s="45"/>
      <c r="KYT1008" s="45"/>
      <c r="KYU1008" s="45"/>
      <c r="KYV1008" s="45"/>
      <c r="KYW1008" s="45"/>
      <c r="KYX1008" s="45"/>
      <c r="KYY1008" s="45"/>
      <c r="KYZ1008" s="45"/>
      <c r="KZA1008" s="45"/>
      <c r="KZB1008" s="45"/>
      <c r="KZC1008" s="45"/>
      <c r="KZD1008" s="45"/>
      <c r="KZE1008" s="45"/>
      <c r="KZF1008" s="45"/>
      <c r="KZG1008" s="45"/>
      <c r="KZH1008" s="45"/>
      <c r="KZI1008" s="45"/>
      <c r="KZJ1008" s="45"/>
      <c r="KZK1008" s="45"/>
      <c r="KZL1008" s="45"/>
      <c r="KZM1008" s="45"/>
      <c r="KZN1008" s="45"/>
      <c r="KZO1008" s="45"/>
      <c r="KZP1008" s="45"/>
      <c r="KZQ1008" s="45"/>
      <c r="KZR1008" s="45"/>
      <c r="KZS1008" s="45"/>
      <c r="KZT1008" s="45"/>
      <c r="KZU1008" s="45"/>
      <c r="KZV1008" s="45"/>
      <c r="KZW1008" s="45"/>
      <c r="KZX1008" s="45"/>
      <c r="KZY1008" s="45"/>
      <c r="KZZ1008" s="45"/>
      <c r="LAA1008" s="45"/>
      <c r="LAB1008" s="45"/>
      <c r="LAC1008" s="45"/>
      <c r="LAD1008" s="45"/>
      <c r="LAE1008" s="45"/>
      <c r="LAF1008" s="45"/>
      <c r="LAG1008" s="45"/>
      <c r="LAH1008" s="45"/>
      <c r="LAI1008" s="45"/>
      <c r="LAJ1008" s="45"/>
      <c r="LAK1008" s="45"/>
      <c r="LAL1008" s="45"/>
      <c r="LAM1008" s="45"/>
      <c r="LAN1008" s="45"/>
      <c r="LAO1008" s="45"/>
      <c r="LAP1008" s="45"/>
      <c r="LAQ1008" s="45"/>
      <c r="LAR1008" s="45"/>
      <c r="LAS1008" s="45"/>
      <c r="LAT1008" s="45"/>
      <c r="LAU1008" s="45"/>
      <c r="LAV1008" s="45"/>
      <c r="LAW1008" s="45"/>
      <c r="LAX1008" s="45"/>
      <c r="LAY1008" s="45"/>
      <c r="LAZ1008" s="45"/>
      <c r="LBA1008" s="45"/>
      <c r="LBB1008" s="45"/>
      <c r="LBC1008" s="45"/>
      <c r="LBD1008" s="45"/>
      <c r="LBE1008" s="45"/>
      <c r="LBF1008" s="45"/>
      <c r="LBG1008" s="45"/>
      <c r="LBH1008" s="45"/>
      <c r="LBI1008" s="45"/>
      <c r="LBJ1008" s="45"/>
      <c r="LBK1008" s="45"/>
      <c r="LBL1008" s="45"/>
      <c r="LBM1008" s="45"/>
      <c r="LBN1008" s="45"/>
      <c r="LBO1008" s="45"/>
      <c r="LBP1008" s="45"/>
      <c r="LBQ1008" s="45"/>
      <c r="LBR1008" s="45"/>
      <c r="LBS1008" s="45"/>
      <c r="LBT1008" s="45"/>
      <c r="LBU1008" s="45"/>
      <c r="LBV1008" s="45"/>
      <c r="LBW1008" s="45"/>
      <c r="LBX1008" s="45"/>
      <c r="LBY1008" s="45"/>
      <c r="LBZ1008" s="45"/>
      <c r="LCA1008" s="45"/>
      <c r="LCB1008" s="45"/>
      <c r="LCC1008" s="45"/>
      <c r="LCD1008" s="45"/>
      <c r="LCE1008" s="45"/>
      <c r="LCF1008" s="45"/>
      <c r="LCG1008" s="45"/>
      <c r="LCH1008" s="45"/>
      <c r="LCI1008" s="45"/>
      <c r="LCJ1008" s="45"/>
      <c r="LCK1008" s="45"/>
      <c r="LCL1008" s="45"/>
      <c r="LCM1008" s="45"/>
      <c r="LCN1008" s="45"/>
      <c r="LCO1008" s="45"/>
      <c r="LCP1008" s="45"/>
      <c r="LCQ1008" s="45"/>
      <c r="LCR1008" s="45"/>
      <c r="LCS1008" s="45"/>
      <c r="LCT1008" s="45"/>
      <c r="LCU1008" s="45"/>
      <c r="LCV1008" s="45"/>
      <c r="LCW1008" s="45"/>
      <c r="LCX1008" s="45"/>
      <c r="LCY1008" s="45"/>
      <c r="LCZ1008" s="45"/>
      <c r="LDA1008" s="45"/>
      <c r="LDB1008" s="45"/>
      <c r="LDC1008" s="45"/>
      <c r="LDD1008" s="45"/>
      <c r="LDE1008" s="45"/>
      <c r="LDF1008" s="45"/>
      <c r="LDG1008" s="45"/>
      <c r="LDH1008" s="45"/>
      <c r="LDI1008" s="45"/>
      <c r="LDJ1008" s="45"/>
      <c r="LDK1008" s="45"/>
      <c r="LDL1008" s="45"/>
      <c r="LDM1008" s="45"/>
      <c r="LDN1008" s="45"/>
      <c r="LDO1008" s="45"/>
      <c r="LDP1008" s="45"/>
      <c r="LDQ1008" s="45"/>
      <c r="LDR1008" s="45"/>
      <c r="LDS1008" s="45"/>
      <c r="LDT1008" s="45"/>
      <c r="LDU1008" s="45"/>
      <c r="LDV1008" s="45"/>
      <c r="LDW1008" s="45"/>
      <c r="LDX1008" s="45"/>
      <c r="LDY1008" s="45"/>
      <c r="LDZ1008" s="45"/>
      <c r="LEA1008" s="45"/>
      <c r="LEB1008" s="45"/>
      <c r="LEC1008" s="45"/>
      <c r="LED1008" s="45"/>
      <c r="LEE1008" s="45"/>
      <c r="LEF1008" s="45"/>
      <c r="LEG1008" s="45"/>
      <c r="LEH1008" s="45"/>
      <c r="LEI1008" s="45"/>
      <c r="LEJ1008" s="45"/>
      <c r="LEK1008" s="45"/>
      <c r="LEL1008" s="45"/>
      <c r="LEM1008" s="45"/>
      <c r="LEN1008" s="45"/>
      <c r="LEO1008" s="45"/>
      <c r="LEP1008" s="45"/>
      <c r="LEQ1008" s="45"/>
      <c r="LER1008" s="45"/>
      <c r="LES1008" s="45"/>
      <c r="LET1008" s="45"/>
      <c r="LEU1008" s="45"/>
      <c r="LEV1008" s="45"/>
      <c r="LEW1008" s="45"/>
      <c r="LEX1008" s="45"/>
      <c r="LEY1008" s="45"/>
      <c r="LEZ1008" s="45"/>
      <c r="LFA1008" s="45"/>
      <c r="LFB1008" s="45"/>
      <c r="LFC1008" s="45"/>
      <c r="LFD1008" s="45"/>
      <c r="LFE1008" s="45"/>
      <c r="LFF1008" s="45"/>
      <c r="LFG1008" s="45"/>
      <c r="LFH1008" s="45"/>
      <c r="LFI1008" s="45"/>
      <c r="LFJ1008" s="45"/>
      <c r="LFK1008" s="45"/>
      <c r="LFL1008" s="45"/>
      <c r="LFM1008" s="45"/>
      <c r="LFN1008" s="45"/>
      <c r="LFO1008" s="45"/>
      <c r="LFP1008" s="45"/>
      <c r="LFQ1008" s="45"/>
      <c r="LFR1008" s="45"/>
      <c r="LFS1008" s="45"/>
      <c r="LFT1008" s="45"/>
      <c r="LFU1008" s="45"/>
      <c r="LFV1008" s="45"/>
      <c r="LFW1008" s="45"/>
      <c r="LFX1008" s="45"/>
      <c r="LFY1008" s="45"/>
      <c r="LFZ1008" s="45"/>
      <c r="LGA1008" s="45"/>
      <c r="LGB1008" s="45"/>
      <c r="LGC1008" s="45"/>
      <c r="LGD1008" s="45"/>
      <c r="LGE1008" s="45"/>
      <c r="LGF1008" s="45"/>
      <c r="LGG1008" s="45"/>
      <c r="LGH1008" s="45"/>
      <c r="LGI1008" s="45"/>
      <c r="LGJ1008" s="45"/>
      <c r="LGK1008" s="45"/>
      <c r="LGL1008" s="45"/>
      <c r="LGM1008" s="45"/>
      <c r="LGN1008" s="45"/>
      <c r="LGO1008" s="45"/>
      <c r="LGP1008" s="45"/>
      <c r="LGQ1008" s="45"/>
      <c r="LGR1008" s="45"/>
      <c r="LGS1008" s="45"/>
      <c r="LGT1008" s="45"/>
      <c r="LGU1008" s="45"/>
      <c r="LGV1008" s="45"/>
      <c r="LGW1008" s="45"/>
      <c r="LGX1008" s="45"/>
      <c r="LGY1008" s="45"/>
      <c r="LGZ1008" s="45"/>
      <c r="LHA1008" s="45"/>
      <c r="LHB1008" s="45"/>
      <c r="LHC1008" s="45"/>
      <c r="LHD1008" s="45"/>
      <c r="LHE1008" s="45"/>
      <c r="LHF1008" s="45"/>
      <c r="LHG1008" s="45"/>
      <c r="LHH1008" s="45"/>
      <c r="LHI1008" s="45"/>
      <c r="LHJ1008" s="45"/>
      <c r="LHK1008" s="45"/>
      <c r="LHL1008" s="45"/>
      <c r="LHM1008" s="45"/>
      <c r="LHN1008" s="45"/>
      <c r="LHO1008" s="45"/>
      <c r="LHP1008" s="45"/>
      <c r="LHQ1008" s="45"/>
      <c r="LHR1008" s="45"/>
      <c r="LHS1008" s="45"/>
      <c r="LHT1008" s="45"/>
      <c r="LHU1008" s="45"/>
      <c r="LHV1008" s="45"/>
      <c r="LHW1008" s="45"/>
      <c r="LHX1008" s="45"/>
      <c r="LHY1008" s="45"/>
      <c r="LHZ1008" s="45"/>
      <c r="LIA1008" s="45"/>
      <c r="LIB1008" s="45"/>
      <c r="LIC1008" s="45"/>
      <c r="LID1008" s="45"/>
      <c r="LIE1008" s="45"/>
      <c r="LIF1008" s="45"/>
      <c r="LIG1008" s="45"/>
      <c r="LIH1008" s="45"/>
      <c r="LII1008" s="45"/>
      <c r="LIJ1008" s="45"/>
      <c r="LIK1008" s="45"/>
      <c r="LIL1008" s="45"/>
      <c r="LIM1008" s="45"/>
      <c r="LIN1008" s="45"/>
      <c r="LIO1008" s="45"/>
      <c r="LIP1008" s="45"/>
      <c r="LIQ1008" s="45"/>
      <c r="LIR1008" s="45"/>
      <c r="LIS1008" s="45"/>
      <c r="LIT1008" s="45"/>
      <c r="LIU1008" s="45"/>
      <c r="LIV1008" s="45"/>
      <c r="LIW1008" s="45"/>
      <c r="LIX1008" s="45"/>
      <c r="LIY1008" s="45"/>
      <c r="LIZ1008" s="45"/>
      <c r="LJA1008" s="45"/>
      <c r="LJB1008" s="45"/>
      <c r="LJC1008" s="45"/>
      <c r="LJD1008" s="45"/>
      <c r="LJE1008" s="45"/>
      <c r="LJF1008" s="45"/>
      <c r="LJG1008" s="45"/>
      <c r="LJH1008" s="45"/>
      <c r="LJI1008" s="45"/>
      <c r="LJJ1008" s="45"/>
      <c r="LJK1008" s="45"/>
      <c r="LJL1008" s="45"/>
      <c r="LJM1008" s="45"/>
      <c r="LJN1008" s="45"/>
      <c r="LJO1008" s="45"/>
      <c r="LJP1008" s="45"/>
      <c r="LJQ1008" s="45"/>
      <c r="LJR1008" s="45"/>
      <c r="LJS1008" s="45"/>
      <c r="LJT1008" s="45"/>
      <c r="LJU1008" s="45"/>
      <c r="LJV1008" s="45"/>
      <c r="LJW1008" s="45"/>
      <c r="LJX1008" s="45"/>
      <c r="LJY1008" s="45"/>
      <c r="LJZ1008" s="45"/>
      <c r="LKA1008" s="45"/>
      <c r="LKB1008" s="45"/>
      <c r="LKC1008" s="45"/>
      <c r="LKD1008" s="45"/>
      <c r="LKE1008" s="45"/>
      <c r="LKF1008" s="45"/>
      <c r="LKG1008" s="45"/>
      <c r="LKH1008" s="45"/>
      <c r="LKI1008" s="45"/>
      <c r="LKJ1008" s="45"/>
      <c r="LKK1008" s="45"/>
      <c r="LKL1008" s="45"/>
      <c r="LKM1008" s="45"/>
      <c r="LKN1008" s="45"/>
      <c r="LKO1008" s="45"/>
      <c r="LKP1008" s="45"/>
      <c r="LKQ1008" s="45"/>
      <c r="LKR1008" s="45"/>
      <c r="LKS1008" s="45"/>
      <c r="LKT1008" s="45"/>
      <c r="LKU1008" s="45"/>
      <c r="LKV1008" s="45"/>
      <c r="LKW1008" s="45"/>
      <c r="LKX1008" s="45"/>
      <c r="LKY1008" s="45"/>
      <c r="LKZ1008" s="45"/>
      <c r="LLA1008" s="45"/>
      <c r="LLB1008" s="45"/>
      <c r="LLC1008" s="45"/>
      <c r="LLD1008" s="45"/>
      <c r="LLE1008" s="45"/>
      <c r="LLF1008" s="45"/>
      <c r="LLG1008" s="45"/>
      <c r="LLH1008" s="45"/>
      <c r="LLI1008" s="45"/>
      <c r="LLJ1008" s="45"/>
      <c r="LLK1008" s="45"/>
      <c r="LLL1008" s="45"/>
      <c r="LLM1008" s="45"/>
      <c r="LLN1008" s="45"/>
      <c r="LLO1008" s="45"/>
      <c r="LLP1008" s="45"/>
      <c r="LLQ1008" s="45"/>
      <c r="LLR1008" s="45"/>
      <c r="LLS1008" s="45"/>
      <c r="LLT1008" s="45"/>
      <c r="LLU1008" s="45"/>
      <c r="LLV1008" s="45"/>
      <c r="LLW1008" s="45"/>
      <c r="LLX1008" s="45"/>
      <c r="LLY1008" s="45"/>
      <c r="LLZ1008" s="45"/>
      <c r="LMA1008" s="45"/>
      <c r="LMB1008" s="45"/>
      <c r="LMC1008" s="45"/>
      <c r="LMD1008" s="45"/>
      <c r="LME1008" s="45"/>
      <c r="LMF1008" s="45"/>
      <c r="LMG1008" s="45"/>
      <c r="LMH1008" s="45"/>
      <c r="LMI1008" s="45"/>
      <c r="LMJ1008" s="45"/>
      <c r="LMK1008" s="45"/>
      <c r="LML1008" s="45"/>
      <c r="LMM1008" s="45"/>
      <c r="LMN1008" s="45"/>
      <c r="LMO1008" s="45"/>
      <c r="LMP1008" s="45"/>
      <c r="LMQ1008" s="45"/>
      <c r="LMR1008" s="45"/>
      <c r="LMS1008" s="45"/>
      <c r="LMT1008" s="45"/>
      <c r="LMU1008" s="45"/>
      <c r="LMV1008" s="45"/>
      <c r="LMW1008" s="45"/>
      <c r="LMX1008" s="45"/>
      <c r="LMY1008" s="45"/>
      <c r="LMZ1008" s="45"/>
      <c r="LNA1008" s="45"/>
      <c r="LNB1008" s="45"/>
      <c r="LNC1008" s="45"/>
      <c r="LND1008" s="45"/>
      <c r="LNE1008" s="45"/>
      <c r="LNF1008" s="45"/>
      <c r="LNG1008" s="45"/>
      <c r="LNH1008" s="45"/>
      <c r="LNI1008" s="45"/>
      <c r="LNJ1008" s="45"/>
      <c r="LNK1008" s="45"/>
      <c r="LNL1008" s="45"/>
      <c r="LNM1008" s="45"/>
      <c r="LNN1008" s="45"/>
      <c r="LNO1008" s="45"/>
      <c r="LNP1008" s="45"/>
      <c r="LNQ1008" s="45"/>
      <c r="LNR1008" s="45"/>
      <c r="LNS1008" s="45"/>
      <c r="LNT1008" s="45"/>
      <c r="LNU1008" s="45"/>
      <c r="LNV1008" s="45"/>
      <c r="LNW1008" s="45"/>
      <c r="LNX1008" s="45"/>
      <c r="LNY1008" s="45"/>
      <c r="LNZ1008" s="45"/>
      <c r="LOA1008" s="45"/>
      <c r="LOB1008" s="45"/>
      <c r="LOC1008" s="45"/>
      <c r="LOD1008" s="45"/>
      <c r="LOE1008" s="45"/>
      <c r="LOF1008" s="45"/>
      <c r="LOG1008" s="45"/>
      <c r="LOH1008" s="45"/>
      <c r="LOI1008" s="45"/>
      <c r="LOJ1008" s="45"/>
      <c r="LOK1008" s="45"/>
      <c r="LOL1008" s="45"/>
      <c r="LOM1008" s="45"/>
      <c r="LON1008" s="45"/>
      <c r="LOO1008" s="45"/>
      <c r="LOP1008" s="45"/>
      <c r="LOQ1008" s="45"/>
      <c r="LOR1008" s="45"/>
      <c r="LOS1008" s="45"/>
      <c r="LOT1008" s="45"/>
      <c r="LOU1008" s="45"/>
      <c r="LOV1008" s="45"/>
      <c r="LOW1008" s="45"/>
      <c r="LOX1008" s="45"/>
      <c r="LOY1008" s="45"/>
      <c r="LOZ1008" s="45"/>
      <c r="LPA1008" s="45"/>
      <c r="LPB1008" s="45"/>
      <c r="LPC1008" s="45"/>
      <c r="LPD1008" s="45"/>
      <c r="LPE1008" s="45"/>
      <c r="LPF1008" s="45"/>
      <c r="LPG1008" s="45"/>
      <c r="LPH1008" s="45"/>
      <c r="LPI1008" s="45"/>
      <c r="LPJ1008" s="45"/>
      <c r="LPK1008" s="45"/>
      <c r="LPL1008" s="45"/>
      <c r="LPM1008" s="45"/>
      <c r="LPN1008" s="45"/>
      <c r="LPO1008" s="45"/>
      <c r="LPP1008" s="45"/>
      <c r="LPQ1008" s="45"/>
      <c r="LPR1008" s="45"/>
      <c r="LPS1008" s="45"/>
      <c r="LPT1008" s="45"/>
      <c r="LPU1008" s="45"/>
      <c r="LPV1008" s="45"/>
      <c r="LPW1008" s="45"/>
      <c r="LPX1008" s="45"/>
      <c r="LPY1008" s="45"/>
      <c r="LPZ1008" s="45"/>
      <c r="LQA1008" s="45"/>
      <c r="LQB1008" s="45"/>
      <c r="LQC1008" s="45"/>
      <c r="LQD1008" s="45"/>
      <c r="LQE1008" s="45"/>
      <c r="LQF1008" s="45"/>
      <c r="LQG1008" s="45"/>
      <c r="LQH1008" s="45"/>
      <c r="LQI1008" s="45"/>
      <c r="LQJ1008" s="45"/>
      <c r="LQK1008" s="45"/>
      <c r="LQL1008" s="45"/>
      <c r="LQM1008" s="45"/>
      <c r="LQN1008" s="45"/>
      <c r="LQO1008" s="45"/>
      <c r="LQP1008" s="45"/>
      <c r="LQQ1008" s="45"/>
      <c r="LQR1008" s="45"/>
      <c r="LQS1008" s="45"/>
      <c r="LQT1008" s="45"/>
      <c r="LQU1008" s="45"/>
      <c r="LQV1008" s="45"/>
      <c r="LQW1008" s="45"/>
      <c r="LQX1008" s="45"/>
      <c r="LQY1008" s="45"/>
      <c r="LQZ1008" s="45"/>
      <c r="LRA1008" s="45"/>
      <c r="LRB1008" s="45"/>
      <c r="LRC1008" s="45"/>
      <c r="LRD1008" s="45"/>
      <c r="LRE1008" s="45"/>
      <c r="LRF1008" s="45"/>
      <c r="LRG1008" s="45"/>
      <c r="LRH1008" s="45"/>
      <c r="LRI1008" s="45"/>
      <c r="LRJ1008" s="45"/>
      <c r="LRK1008" s="45"/>
      <c r="LRL1008" s="45"/>
      <c r="LRM1008" s="45"/>
      <c r="LRN1008" s="45"/>
      <c r="LRO1008" s="45"/>
      <c r="LRP1008" s="45"/>
      <c r="LRQ1008" s="45"/>
      <c r="LRR1008" s="45"/>
      <c r="LRS1008" s="45"/>
      <c r="LRT1008" s="45"/>
      <c r="LRU1008" s="45"/>
      <c r="LRV1008" s="45"/>
      <c r="LRW1008" s="45"/>
      <c r="LRX1008" s="45"/>
      <c r="LRY1008" s="45"/>
      <c r="LRZ1008" s="45"/>
      <c r="LSA1008" s="45"/>
      <c r="LSB1008" s="45"/>
      <c r="LSC1008" s="45"/>
      <c r="LSD1008" s="45"/>
      <c r="LSE1008" s="45"/>
      <c r="LSF1008" s="45"/>
      <c r="LSG1008" s="45"/>
      <c r="LSH1008" s="45"/>
      <c r="LSI1008" s="45"/>
      <c r="LSJ1008" s="45"/>
      <c r="LSK1008" s="45"/>
      <c r="LSL1008" s="45"/>
      <c r="LSM1008" s="45"/>
      <c r="LSN1008" s="45"/>
      <c r="LSO1008" s="45"/>
      <c r="LSP1008" s="45"/>
      <c r="LSQ1008" s="45"/>
      <c r="LSR1008" s="45"/>
      <c r="LSS1008" s="45"/>
      <c r="LST1008" s="45"/>
      <c r="LSU1008" s="45"/>
      <c r="LSV1008" s="45"/>
      <c r="LSW1008" s="45"/>
      <c r="LSX1008" s="45"/>
      <c r="LSY1008" s="45"/>
      <c r="LSZ1008" s="45"/>
      <c r="LTA1008" s="45"/>
      <c r="LTB1008" s="45"/>
      <c r="LTC1008" s="45"/>
      <c r="LTD1008" s="45"/>
      <c r="LTE1008" s="45"/>
      <c r="LTF1008" s="45"/>
      <c r="LTG1008" s="45"/>
      <c r="LTH1008" s="45"/>
      <c r="LTI1008" s="45"/>
      <c r="LTJ1008" s="45"/>
      <c r="LTK1008" s="45"/>
      <c r="LTL1008" s="45"/>
      <c r="LTM1008" s="45"/>
      <c r="LTN1008" s="45"/>
      <c r="LTO1008" s="45"/>
      <c r="LTP1008" s="45"/>
      <c r="LTQ1008" s="45"/>
      <c r="LTR1008" s="45"/>
      <c r="LTS1008" s="45"/>
      <c r="LTT1008" s="45"/>
      <c r="LTU1008" s="45"/>
      <c r="LTV1008" s="45"/>
      <c r="LTW1008" s="45"/>
      <c r="LTX1008" s="45"/>
      <c r="LTY1008" s="45"/>
      <c r="LTZ1008" s="45"/>
      <c r="LUA1008" s="45"/>
      <c r="LUB1008" s="45"/>
      <c r="LUC1008" s="45"/>
      <c r="LUD1008" s="45"/>
      <c r="LUE1008" s="45"/>
      <c r="LUF1008" s="45"/>
      <c r="LUG1008" s="45"/>
      <c r="LUH1008" s="45"/>
      <c r="LUI1008" s="45"/>
      <c r="LUJ1008" s="45"/>
      <c r="LUK1008" s="45"/>
      <c r="LUL1008" s="45"/>
      <c r="LUM1008" s="45"/>
      <c r="LUN1008" s="45"/>
      <c r="LUO1008" s="45"/>
      <c r="LUP1008" s="45"/>
      <c r="LUQ1008" s="45"/>
      <c r="LUR1008" s="45"/>
      <c r="LUS1008" s="45"/>
      <c r="LUT1008" s="45"/>
      <c r="LUU1008" s="45"/>
      <c r="LUV1008" s="45"/>
      <c r="LUW1008" s="45"/>
      <c r="LUX1008" s="45"/>
      <c r="LUY1008" s="45"/>
      <c r="LUZ1008" s="45"/>
      <c r="LVA1008" s="45"/>
      <c r="LVB1008" s="45"/>
      <c r="LVC1008" s="45"/>
      <c r="LVD1008" s="45"/>
      <c r="LVE1008" s="45"/>
      <c r="LVF1008" s="45"/>
      <c r="LVG1008" s="45"/>
      <c r="LVH1008" s="45"/>
      <c r="LVI1008" s="45"/>
      <c r="LVJ1008" s="45"/>
      <c r="LVK1008" s="45"/>
      <c r="LVL1008" s="45"/>
      <c r="LVM1008" s="45"/>
      <c r="LVN1008" s="45"/>
      <c r="LVO1008" s="45"/>
      <c r="LVP1008" s="45"/>
      <c r="LVQ1008" s="45"/>
      <c r="LVR1008" s="45"/>
      <c r="LVS1008" s="45"/>
      <c r="LVT1008" s="45"/>
      <c r="LVU1008" s="45"/>
      <c r="LVV1008" s="45"/>
      <c r="LVW1008" s="45"/>
      <c r="LVX1008" s="45"/>
      <c r="LVY1008" s="45"/>
      <c r="LVZ1008" s="45"/>
      <c r="LWA1008" s="45"/>
      <c r="LWB1008" s="45"/>
      <c r="LWC1008" s="45"/>
      <c r="LWD1008" s="45"/>
      <c r="LWE1008" s="45"/>
      <c r="LWF1008" s="45"/>
      <c r="LWG1008" s="45"/>
      <c r="LWH1008" s="45"/>
      <c r="LWI1008" s="45"/>
      <c r="LWJ1008" s="45"/>
      <c r="LWK1008" s="45"/>
      <c r="LWL1008" s="45"/>
      <c r="LWM1008" s="45"/>
      <c r="LWN1008" s="45"/>
      <c r="LWO1008" s="45"/>
      <c r="LWP1008" s="45"/>
      <c r="LWQ1008" s="45"/>
      <c r="LWR1008" s="45"/>
      <c r="LWS1008" s="45"/>
      <c r="LWT1008" s="45"/>
      <c r="LWU1008" s="45"/>
      <c r="LWV1008" s="45"/>
      <c r="LWW1008" s="45"/>
      <c r="LWX1008" s="45"/>
      <c r="LWY1008" s="45"/>
      <c r="LWZ1008" s="45"/>
      <c r="LXA1008" s="45"/>
      <c r="LXB1008" s="45"/>
      <c r="LXC1008" s="45"/>
      <c r="LXD1008" s="45"/>
      <c r="LXE1008" s="45"/>
      <c r="LXF1008" s="45"/>
      <c r="LXG1008" s="45"/>
      <c r="LXH1008" s="45"/>
      <c r="LXI1008" s="45"/>
      <c r="LXJ1008" s="45"/>
      <c r="LXK1008" s="45"/>
      <c r="LXL1008" s="45"/>
      <c r="LXM1008" s="45"/>
      <c r="LXN1008" s="45"/>
      <c r="LXO1008" s="45"/>
      <c r="LXP1008" s="45"/>
      <c r="LXQ1008" s="45"/>
      <c r="LXR1008" s="45"/>
      <c r="LXS1008" s="45"/>
      <c r="LXT1008" s="45"/>
      <c r="LXU1008" s="45"/>
      <c r="LXV1008" s="45"/>
      <c r="LXW1008" s="45"/>
      <c r="LXX1008" s="45"/>
      <c r="LXY1008" s="45"/>
      <c r="LXZ1008" s="45"/>
      <c r="LYA1008" s="45"/>
      <c r="LYB1008" s="45"/>
      <c r="LYC1008" s="45"/>
      <c r="LYD1008" s="45"/>
      <c r="LYE1008" s="45"/>
      <c r="LYF1008" s="45"/>
      <c r="LYG1008" s="45"/>
      <c r="LYH1008" s="45"/>
      <c r="LYI1008" s="45"/>
      <c r="LYJ1008" s="45"/>
      <c r="LYK1008" s="45"/>
      <c r="LYL1008" s="45"/>
      <c r="LYM1008" s="45"/>
      <c r="LYN1008" s="45"/>
      <c r="LYO1008" s="45"/>
      <c r="LYP1008" s="45"/>
      <c r="LYQ1008" s="45"/>
      <c r="LYR1008" s="45"/>
      <c r="LYS1008" s="45"/>
      <c r="LYT1008" s="45"/>
      <c r="LYU1008" s="45"/>
      <c r="LYV1008" s="45"/>
      <c r="LYW1008" s="45"/>
      <c r="LYX1008" s="45"/>
      <c r="LYY1008" s="45"/>
      <c r="LYZ1008" s="45"/>
      <c r="LZA1008" s="45"/>
      <c r="LZB1008" s="45"/>
      <c r="LZC1008" s="45"/>
      <c r="LZD1008" s="45"/>
      <c r="LZE1008" s="45"/>
      <c r="LZF1008" s="45"/>
      <c r="LZG1008" s="45"/>
      <c r="LZH1008" s="45"/>
      <c r="LZI1008" s="45"/>
      <c r="LZJ1008" s="45"/>
      <c r="LZK1008" s="45"/>
      <c r="LZL1008" s="45"/>
      <c r="LZM1008" s="45"/>
      <c r="LZN1008" s="45"/>
      <c r="LZO1008" s="45"/>
      <c r="LZP1008" s="45"/>
      <c r="LZQ1008" s="45"/>
      <c r="LZR1008" s="45"/>
      <c r="LZS1008" s="45"/>
      <c r="LZT1008" s="45"/>
      <c r="LZU1008" s="45"/>
      <c r="LZV1008" s="45"/>
      <c r="LZW1008" s="45"/>
      <c r="LZX1008" s="45"/>
      <c r="LZY1008" s="45"/>
      <c r="LZZ1008" s="45"/>
      <c r="MAA1008" s="45"/>
      <c r="MAB1008" s="45"/>
      <c r="MAC1008" s="45"/>
      <c r="MAD1008" s="45"/>
      <c r="MAE1008" s="45"/>
      <c r="MAF1008" s="45"/>
      <c r="MAG1008" s="45"/>
      <c r="MAH1008" s="45"/>
      <c r="MAI1008" s="45"/>
      <c r="MAJ1008" s="45"/>
      <c r="MAK1008" s="45"/>
      <c r="MAL1008" s="45"/>
      <c r="MAM1008" s="45"/>
      <c r="MAN1008" s="45"/>
      <c r="MAO1008" s="45"/>
      <c r="MAP1008" s="45"/>
      <c r="MAQ1008" s="45"/>
      <c r="MAR1008" s="45"/>
      <c r="MAS1008" s="45"/>
      <c r="MAT1008" s="45"/>
      <c r="MAU1008" s="45"/>
      <c r="MAV1008" s="45"/>
      <c r="MAW1008" s="45"/>
      <c r="MAX1008" s="45"/>
      <c r="MAY1008" s="45"/>
      <c r="MAZ1008" s="45"/>
      <c r="MBA1008" s="45"/>
      <c r="MBB1008" s="45"/>
      <c r="MBC1008" s="45"/>
      <c r="MBD1008" s="45"/>
      <c r="MBE1008" s="45"/>
      <c r="MBF1008" s="45"/>
      <c r="MBG1008" s="45"/>
      <c r="MBH1008" s="45"/>
      <c r="MBI1008" s="45"/>
      <c r="MBJ1008" s="45"/>
      <c r="MBK1008" s="45"/>
      <c r="MBL1008" s="45"/>
      <c r="MBM1008" s="45"/>
      <c r="MBN1008" s="45"/>
      <c r="MBO1008" s="45"/>
      <c r="MBP1008" s="45"/>
      <c r="MBQ1008" s="45"/>
      <c r="MBR1008" s="45"/>
      <c r="MBS1008" s="45"/>
      <c r="MBT1008" s="45"/>
      <c r="MBU1008" s="45"/>
      <c r="MBV1008" s="45"/>
      <c r="MBW1008" s="45"/>
      <c r="MBX1008" s="45"/>
      <c r="MBY1008" s="45"/>
      <c r="MBZ1008" s="45"/>
      <c r="MCA1008" s="45"/>
      <c r="MCB1008" s="45"/>
      <c r="MCC1008" s="45"/>
      <c r="MCD1008" s="45"/>
      <c r="MCE1008" s="45"/>
      <c r="MCF1008" s="45"/>
      <c r="MCG1008" s="45"/>
      <c r="MCH1008" s="45"/>
      <c r="MCI1008" s="45"/>
      <c r="MCJ1008" s="45"/>
      <c r="MCK1008" s="45"/>
      <c r="MCL1008" s="45"/>
      <c r="MCM1008" s="45"/>
      <c r="MCN1008" s="45"/>
      <c r="MCO1008" s="45"/>
      <c r="MCP1008" s="45"/>
      <c r="MCQ1008" s="45"/>
      <c r="MCR1008" s="45"/>
      <c r="MCS1008" s="45"/>
      <c r="MCT1008" s="45"/>
      <c r="MCU1008" s="45"/>
      <c r="MCV1008" s="45"/>
      <c r="MCW1008" s="45"/>
      <c r="MCX1008" s="45"/>
      <c r="MCY1008" s="45"/>
      <c r="MCZ1008" s="45"/>
      <c r="MDA1008" s="45"/>
      <c r="MDB1008" s="45"/>
      <c r="MDC1008" s="45"/>
      <c r="MDD1008" s="45"/>
      <c r="MDE1008" s="45"/>
      <c r="MDF1008" s="45"/>
      <c r="MDG1008" s="45"/>
      <c r="MDH1008" s="45"/>
      <c r="MDI1008" s="45"/>
      <c r="MDJ1008" s="45"/>
      <c r="MDK1008" s="45"/>
      <c r="MDL1008" s="45"/>
      <c r="MDM1008" s="45"/>
      <c r="MDN1008" s="45"/>
      <c r="MDO1008" s="45"/>
      <c r="MDP1008" s="45"/>
      <c r="MDQ1008" s="45"/>
      <c r="MDR1008" s="45"/>
      <c r="MDS1008" s="45"/>
      <c r="MDT1008" s="45"/>
      <c r="MDU1008" s="45"/>
      <c r="MDV1008" s="45"/>
      <c r="MDW1008" s="45"/>
      <c r="MDX1008" s="45"/>
      <c r="MDY1008" s="45"/>
      <c r="MDZ1008" s="45"/>
      <c r="MEA1008" s="45"/>
      <c r="MEB1008" s="45"/>
      <c r="MEC1008" s="45"/>
      <c r="MED1008" s="45"/>
      <c r="MEE1008" s="45"/>
      <c r="MEF1008" s="45"/>
      <c r="MEG1008" s="45"/>
      <c r="MEH1008" s="45"/>
      <c r="MEI1008" s="45"/>
      <c r="MEJ1008" s="45"/>
      <c r="MEK1008" s="45"/>
      <c r="MEL1008" s="45"/>
      <c r="MEM1008" s="45"/>
      <c r="MEN1008" s="45"/>
      <c r="MEO1008" s="45"/>
      <c r="MEP1008" s="45"/>
      <c r="MEQ1008" s="45"/>
      <c r="MER1008" s="45"/>
      <c r="MES1008" s="45"/>
      <c r="MET1008" s="45"/>
      <c r="MEU1008" s="45"/>
      <c r="MEV1008" s="45"/>
      <c r="MEW1008" s="45"/>
      <c r="MEX1008" s="45"/>
      <c r="MEY1008" s="45"/>
      <c r="MEZ1008" s="45"/>
      <c r="MFA1008" s="45"/>
      <c r="MFB1008" s="45"/>
      <c r="MFC1008" s="45"/>
      <c r="MFD1008" s="45"/>
      <c r="MFE1008" s="45"/>
      <c r="MFF1008" s="45"/>
      <c r="MFG1008" s="45"/>
      <c r="MFH1008" s="45"/>
      <c r="MFI1008" s="45"/>
      <c r="MFJ1008" s="45"/>
      <c r="MFK1008" s="45"/>
      <c r="MFL1008" s="45"/>
      <c r="MFM1008" s="45"/>
      <c r="MFN1008" s="45"/>
      <c r="MFO1008" s="45"/>
      <c r="MFP1008" s="45"/>
      <c r="MFQ1008" s="45"/>
      <c r="MFR1008" s="45"/>
      <c r="MFS1008" s="45"/>
      <c r="MFT1008" s="45"/>
      <c r="MFU1008" s="45"/>
      <c r="MFV1008" s="45"/>
      <c r="MFW1008" s="45"/>
      <c r="MFX1008" s="45"/>
      <c r="MFY1008" s="45"/>
      <c r="MFZ1008" s="45"/>
      <c r="MGA1008" s="45"/>
      <c r="MGB1008" s="45"/>
      <c r="MGC1008" s="45"/>
      <c r="MGD1008" s="45"/>
      <c r="MGE1008" s="45"/>
      <c r="MGF1008" s="45"/>
      <c r="MGG1008" s="45"/>
      <c r="MGH1008" s="45"/>
      <c r="MGI1008" s="45"/>
      <c r="MGJ1008" s="45"/>
      <c r="MGK1008" s="45"/>
      <c r="MGL1008" s="45"/>
      <c r="MGM1008" s="45"/>
      <c r="MGN1008" s="45"/>
      <c r="MGO1008" s="45"/>
      <c r="MGP1008" s="45"/>
      <c r="MGQ1008" s="45"/>
      <c r="MGR1008" s="45"/>
      <c r="MGS1008" s="45"/>
      <c r="MGT1008" s="45"/>
      <c r="MGU1008" s="45"/>
      <c r="MGV1008" s="45"/>
      <c r="MGW1008" s="45"/>
      <c r="MGX1008" s="45"/>
      <c r="MGY1008" s="45"/>
      <c r="MGZ1008" s="45"/>
      <c r="MHA1008" s="45"/>
      <c r="MHB1008" s="45"/>
      <c r="MHC1008" s="45"/>
      <c r="MHD1008" s="45"/>
      <c r="MHE1008" s="45"/>
      <c r="MHF1008" s="45"/>
      <c r="MHG1008" s="45"/>
      <c r="MHH1008" s="45"/>
      <c r="MHI1008" s="45"/>
      <c r="MHJ1008" s="45"/>
      <c r="MHK1008" s="45"/>
      <c r="MHL1008" s="45"/>
      <c r="MHM1008" s="45"/>
      <c r="MHN1008" s="45"/>
      <c r="MHO1008" s="45"/>
      <c r="MHP1008" s="45"/>
      <c r="MHQ1008" s="45"/>
      <c r="MHR1008" s="45"/>
      <c r="MHS1008" s="45"/>
      <c r="MHT1008" s="45"/>
      <c r="MHU1008" s="45"/>
      <c r="MHV1008" s="45"/>
      <c r="MHW1008" s="45"/>
      <c r="MHX1008" s="45"/>
      <c r="MHY1008" s="45"/>
      <c r="MHZ1008" s="45"/>
      <c r="MIA1008" s="45"/>
      <c r="MIB1008" s="45"/>
      <c r="MIC1008" s="45"/>
      <c r="MID1008" s="45"/>
      <c r="MIE1008" s="45"/>
      <c r="MIF1008" s="45"/>
      <c r="MIG1008" s="45"/>
      <c r="MIH1008" s="45"/>
      <c r="MII1008" s="45"/>
      <c r="MIJ1008" s="45"/>
      <c r="MIK1008" s="45"/>
      <c r="MIL1008" s="45"/>
      <c r="MIM1008" s="45"/>
      <c r="MIN1008" s="45"/>
      <c r="MIO1008" s="45"/>
      <c r="MIP1008" s="45"/>
      <c r="MIQ1008" s="45"/>
      <c r="MIR1008" s="45"/>
      <c r="MIS1008" s="45"/>
      <c r="MIT1008" s="45"/>
      <c r="MIU1008" s="45"/>
      <c r="MIV1008" s="45"/>
      <c r="MIW1008" s="45"/>
      <c r="MIX1008" s="45"/>
      <c r="MIY1008" s="45"/>
      <c r="MIZ1008" s="45"/>
      <c r="MJA1008" s="45"/>
      <c r="MJB1008" s="45"/>
      <c r="MJC1008" s="45"/>
      <c r="MJD1008" s="45"/>
      <c r="MJE1008" s="45"/>
      <c r="MJF1008" s="45"/>
      <c r="MJG1008" s="45"/>
      <c r="MJH1008" s="45"/>
      <c r="MJI1008" s="45"/>
      <c r="MJJ1008" s="45"/>
      <c r="MJK1008" s="45"/>
      <c r="MJL1008" s="45"/>
      <c r="MJM1008" s="45"/>
      <c r="MJN1008" s="45"/>
      <c r="MJO1008" s="45"/>
      <c r="MJP1008" s="45"/>
      <c r="MJQ1008" s="45"/>
      <c r="MJR1008" s="45"/>
      <c r="MJS1008" s="45"/>
      <c r="MJT1008" s="45"/>
      <c r="MJU1008" s="45"/>
      <c r="MJV1008" s="45"/>
      <c r="MJW1008" s="45"/>
      <c r="MJX1008" s="45"/>
      <c r="MJY1008" s="45"/>
      <c r="MJZ1008" s="45"/>
      <c r="MKA1008" s="45"/>
      <c r="MKB1008" s="45"/>
      <c r="MKC1008" s="45"/>
      <c r="MKD1008" s="45"/>
      <c r="MKE1008" s="45"/>
      <c r="MKF1008" s="45"/>
      <c r="MKG1008" s="45"/>
      <c r="MKH1008" s="45"/>
      <c r="MKI1008" s="45"/>
      <c r="MKJ1008" s="45"/>
      <c r="MKK1008" s="45"/>
      <c r="MKL1008" s="45"/>
      <c r="MKM1008" s="45"/>
      <c r="MKN1008" s="45"/>
      <c r="MKO1008" s="45"/>
      <c r="MKP1008" s="45"/>
      <c r="MKQ1008" s="45"/>
      <c r="MKR1008" s="45"/>
      <c r="MKS1008" s="45"/>
      <c r="MKT1008" s="45"/>
      <c r="MKU1008" s="45"/>
      <c r="MKV1008" s="45"/>
      <c r="MKW1008" s="45"/>
      <c r="MKX1008" s="45"/>
      <c r="MKY1008" s="45"/>
      <c r="MKZ1008" s="45"/>
      <c r="MLA1008" s="45"/>
      <c r="MLB1008" s="45"/>
      <c r="MLC1008" s="45"/>
      <c r="MLD1008" s="45"/>
      <c r="MLE1008" s="45"/>
      <c r="MLF1008" s="45"/>
      <c r="MLG1008" s="45"/>
      <c r="MLH1008" s="45"/>
      <c r="MLI1008" s="45"/>
      <c r="MLJ1008" s="45"/>
      <c r="MLK1008" s="45"/>
      <c r="MLL1008" s="45"/>
      <c r="MLM1008" s="45"/>
      <c r="MLN1008" s="45"/>
      <c r="MLO1008" s="45"/>
      <c r="MLP1008" s="45"/>
      <c r="MLQ1008" s="45"/>
      <c r="MLR1008" s="45"/>
      <c r="MLS1008" s="45"/>
      <c r="MLT1008" s="45"/>
      <c r="MLU1008" s="45"/>
      <c r="MLV1008" s="45"/>
      <c r="MLW1008" s="45"/>
      <c r="MLX1008" s="45"/>
      <c r="MLY1008" s="45"/>
      <c r="MLZ1008" s="45"/>
      <c r="MMA1008" s="45"/>
      <c r="MMB1008" s="45"/>
      <c r="MMC1008" s="45"/>
      <c r="MMD1008" s="45"/>
      <c r="MME1008" s="45"/>
      <c r="MMF1008" s="45"/>
      <c r="MMG1008" s="45"/>
      <c r="MMH1008" s="45"/>
      <c r="MMI1008" s="45"/>
      <c r="MMJ1008" s="45"/>
      <c r="MMK1008" s="45"/>
      <c r="MML1008" s="45"/>
      <c r="MMM1008" s="45"/>
      <c r="MMN1008" s="45"/>
      <c r="MMO1008" s="45"/>
      <c r="MMP1008" s="45"/>
      <c r="MMQ1008" s="45"/>
      <c r="MMR1008" s="45"/>
      <c r="MMS1008" s="45"/>
      <c r="MMT1008" s="45"/>
      <c r="MMU1008" s="45"/>
      <c r="MMV1008" s="45"/>
      <c r="MMW1008" s="45"/>
      <c r="MMX1008" s="45"/>
      <c r="MMY1008" s="45"/>
      <c r="MMZ1008" s="45"/>
      <c r="MNA1008" s="45"/>
      <c r="MNB1008" s="45"/>
      <c r="MNC1008" s="45"/>
      <c r="MND1008" s="45"/>
      <c r="MNE1008" s="45"/>
      <c r="MNF1008" s="45"/>
      <c r="MNG1008" s="45"/>
      <c r="MNH1008" s="45"/>
      <c r="MNI1008" s="45"/>
      <c r="MNJ1008" s="45"/>
      <c r="MNK1008" s="45"/>
      <c r="MNL1008" s="45"/>
      <c r="MNM1008" s="45"/>
      <c r="MNN1008" s="45"/>
      <c r="MNO1008" s="45"/>
      <c r="MNP1008" s="45"/>
      <c r="MNQ1008" s="45"/>
      <c r="MNR1008" s="45"/>
      <c r="MNS1008" s="45"/>
      <c r="MNT1008" s="45"/>
      <c r="MNU1008" s="45"/>
      <c r="MNV1008" s="45"/>
      <c r="MNW1008" s="45"/>
      <c r="MNX1008" s="45"/>
      <c r="MNY1008" s="45"/>
      <c r="MNZ1008" s="45"/>
      <c r="MOA1008" s="45"/>
      <c r="MOB1008" s="45"/>
      <c r="MOC1008" s="45"/>
      <c r="MOD1008" s="45"/>
      <c r="MOE1008" s="45"/>
      <c r="MOF1008" s="45"/>
      <c r="MOG1008" s="45"/>
      <c r="MOH1008" s="45"/>
      <c r="MOI1008" s="45"/>
      <c r="MOJ1008" s="45"/>
      <c r="MOK1008" s="45"/>
      <c r="MOL1008" s="45"/>
      <c r="MOM1008" s="45"/>
      <c r="MON1008" s="45"/>
      <c r="MOO1008" s="45"/>
      <c r="MOP1008" s="45"/>
      <c r="MOQ1008" s="45"/>
      <c r="MOR1008" s="45"/>
      <c r="MOS1008" s="45"/>
      <c r="MOT1008" s="45"/>
      <c r="MOU1008" s="45"/>
      <c r="MOV1008" s="45"/>
      <c r="MOW1008" s="45"/>
      <c r="MOX1008" s="45"/>
      <c r="MOY1008" s="45"/>
      <c r="MOZ1008" s="45"/>
      <c r="MPA1008" s="45"/>
      <c r="MPB1008" s="45"/>
      <c r="MPC1008" s="45"/>
      <c r="MPD1008" s="45"/>
      <c r="MPE1008" s="45"/>
      <c r="MPF1008" s="45"/>
      <c r="MPG1008" s="45"/>
      <c r="MPH1008" s="45"/>
      <c r="MPI1008" s="45"/>
      <c r="MPJ1008" s="45"/>
      <c r="MPK1008" s="45"/>
      <c r="MPL1008" s="45"/>
      <c r="MPM1008" s="45"/>
      <c r="MPN1008" s="45"/>
      <c r="MPO1008" s="45"/>
      <c r="MPP1008" s="45"/>
      <c r="MPQ1008" s="45"/>
      <c r="MPR1008" s="45"/>
      <c r="MPS1008" s="45"/>
      <c r="MPT1008" s="45"/>
      <c r="MPU1008" s="45"/>
      <c r="MPV1008" s="45"/>
      <c r="MPW1008" s="45"/>
      <c r="MPX1008" s="45"/>
      <c r="MPY1008" s="45"/>
      <c r="MPZ1008" s="45"/>
      <c r="MQA1008" s="45"/>
      <c r="MQB1008" s="45"/>
      <c r="MQC1008" s="45"/>
      <c r="MQD1008" s="45"/>
      <c r="MQE1008" s="45"/>
      <c r="MQF1008" s="45"/>
      <c r="MQG1008" s="45"/>
      <c r="MQH1008" s="45"/>
      <c r="MQI1008" s="45"/>
      <c r="MQJ1008" s="45"/>
      <c r="MQK1008" s="45"/>
      <c r="MQL1008" s="45"/>
      <c r="MQM1008" s="45"/>
      <c r="MQN1008" s="45"/>
      <c r="MQO1008" s="45"/>
      <c r="MQP1008" s="45"/>
      <c r="MQQ1008" s="45"/>
      <c r="MQR1008" s="45"/>
      <c r="MQS1008" s="45"/>
      <c r="MQT1008" s="45"/>
      <c r="MQU1008" s="45"/>
      <c r="MQV1008" s="45"/>
      <c r="MQW1008" s="45"/>
      <c r="MQX1008" s="45"/>
      <c r="MQY1008" s="45"/>
      <c r="MQZ1008" s="45"/>
      <c r="MRA1008" s="45"/>
      <c r="MRB1008" s="45"/>
      <c r="MRC1008" s="45"/>
      <c r="MRD1008" s="45"/>
      <c r="MRE1008" s="45"/>
      <c r="MRF1008" s="45"/>
      <c r="MRG1008" s="45"/>
      <c r="MRH1008" s="45"/>
      <c r="MRI1008" s="45"/>
      <c r="MRJ1008" s="45"/>
      <c r="MRK1008" s="45"/>
      <c r="MRL1008" s="45"/>
      <c r="MRM1008" s="45"/>
      <c r="MRN1008" s="45"/>
      <c r="MRO1008" s="45"/>
      <c r="MRP1008" s="45"/>
      <c r="MRQ1008" s="45"/>
      <c r="MRR1008" s="45"/>
      <c r="MRS1008" s="45"/>
      <c r="MRT1008" s="45"/>
      <c r="MRU1008" s="45"/>
      <c r="MRV1008" s="45"/>
      <c r="MRW1008" s="45"/>
      <c r="MRX1008" s="45"/>
      <c r="MRY1008" s="45"/>
      <c r="MRZ1008" s="45"/>
      <c r="MSA1008" s="45"/>
      <c r="MSB1008" s="45"/>
      <c r="MSC1008" s="45"/>
      <c r="MSD1008" s="45"/>
      <c r="MSE1008" s="45"/>
      <c r="MSF1008" s="45"/>
      <c r="MSG1008" s="45"/>
      <c r="MSH1008" s="45"/>
      <c r="MSI1008" s="45"/>
      <c r="MSJ1008" s="45"/>
      <c r="MSK1008" s="45"/>
      <c r="MSL1008" s="45"/>
      <c r="MSM1008" s="45"/>
      <c r="MSN1008" s="45"/>
      <c r="MSO1008" s="45"/>
      <c r="MSP1008" s="45"/>
      <c r="MSQ1008" s="45"/>
      <c r="MSR1008" s="45"/>
      <c r="MSS1008" s="45"/>
      <c r="MST1008" s="45"/>
      <c r="MSU1008" s="45"/>
      <c r="MSV1008" s="45"/>
      <c r="MSW1008" s="45"/>
      <c r="MSX1008" s="45"/>
      <c r="MSY1008" s="45"/>
      <c r="MSZ1008" s="45"/>
      <c r="MTA1008" s="45"/>
      <c r="MTB1008" s="45"/>
      <c r="MTC1008" s="45"/>
      <c r="MTD1008" s="45"/>
      <c r="MTE1008" s="45"/>
      <c r="MTF1008" s="45"/>
      <c r="MTG1008" s="45"/>
      <c r="MTH1008" s="45"/>
      <c r="MTI1008" s="45"/>
      <c r="MTJ1008" s="45"/>
      <c r="MTK1008" s="45"/>
      <c r="MTL1008" s="45"/>
      <c r="MTM1008" s="45"/>
      <c r="MTN1008" s="45"/>
      <c r="MTO1008" s="45"/>
      <c r="MTP1008" s="45"/>
      <c r="MTQ1008" s="45"/>
      <c r="MTR1008" s="45"/>
      <c r="MTS1008" s="45"/>
      <c r="MTT1008" s="45"/>
      <c r="MTU1008" s="45"/>
      <c r="MTV1008" s="45"/>
      <c r="MTW1008" s="45"/>
      <c r="MTX1008" s="45"/>
      <c r="MTY1008" s="45"/>
      <c r="MTZ1008" s="45"/>
      <c r="MUA1008" s="45"/>
      <c r="MUB1008" s="45"/>
      <c r="MUC1008" s="45"/>
      <c r="MUD1008" s="45"/>
      <c r="MUE1008" s="45"/>
      <c r="MUF1008" s="45"/>
      <c r="MUG1008" s="45"/>
      <c r="MUH1008" s="45"/>
      <c r="MUI1008" s="45"/>
      <c r="MUJ1008" s="45"/>
      <c r="MUK1008" s="45"/>
      <c r="MUL1008" s="45"/>
      <c r="MUM1008" s="45"/>
      <c r="MUN1008" s="45"/>
      <c r="MUO1008" s="45"/>
      <c r="MUP1008" s="45"/>
      <c r="MUQ1008" s="45"/>
      <c r="MUR1008" s="45"/>
      <c r="MUS1008" s="45"/>
      <c r="MUT1008" s="45"/>
      <c r="MUU1008" s="45"/>
      <c r="MUV1008" s="45"/>
      <c r="MUW1008" s="45"/>
      <c r="MUX1008" s="45"/>
      <c r="MUY1008" s="45"/>
      <c r="MUZ1008" s="45"/>
      <c r="MVA1008" s="45"/>
      <c r="MVB1008" s="45"/>
      <c r="MVC1008" s="45"/>
      <c r="MVD1008" s="45"/>
      <c r="MVE1008" s="45"/>
      <c r="MVF1008" s="45"/>
      <c r="MVG1008" s="45"/>
      <c r="MVH1008" s="45"/>
      <c r="MVI1008" s="45"/>
      <c r="MVJ1008" s="45"/>
      <c r="MVK1008" s="45"/>
      <c r="MVL1008" s="45"/>
      <c r="MVM1008" s="45"/>
      <c r="MVN1008" s="45"/>
      <c r="MVO1008" s="45"/>
      <c r="MVP1008" s="45"/>
      <c r="MVQ1008" s="45"/>
      <c r="MVR1008" s="45"/>
      <c r="MVS1008" s="45"/>
      <c r="MVT1008" s="45"/>
      <c r="MVU1008" s="45"/>
      <c r="MVV1008" s="45"/>
      <c r="MVW1008" s="45"/>
      <c r="MVX1008" s="45"/>
      <c r="MVY1008" s="45"/>
      <c r="MVZ1008" s="45"/>
      <c r="MWA1008" s="45"/>
      <c r="MWB1008" s="45"/>
      <c r="MWC1008" s="45"/>
      <c r="MWD1008" s="45"/>
      <c r="MWE1008" s="45"/>
      <c r="MWF1008" s="45"/>
      <c r="MWG1008" s="45"/>
      <c r="MWH1008" s="45"/>
      <c r="MWI1008" s="45"/>
      <c r="MWJ1008" s="45"/>
      <c r="MWK1008" s="45"/>
      <c r="MWL1008" s="45"/>
      <c r="MWM1008" s="45"/>
      <c r="MWN1008" s="45"/>
      <c r="MWO1008" s="45"/>
      <c r="MWP1008" s="45"/>
      <c r="MWQ1008" s="45"/>
      <c r="MWR1008" s="45"/>
      <c r="MWS1008" s="45"/>
      <c r="MWT1008" s="45"/>
      <c r="MWU1008" s="45"/>
      <c r="MWV1008" s="45"/>
      <c r="MWW1008" s="45"/>
      <c r="MWX1008" s="45"/>
      <c r="MWY1008" s="45"/>
      <c r="MWZ1008" s="45"/>
      <c r="MXA1008" s="45"/>
      <c r="MXB1008" s="45"/>
      <c r="MXC1008" s="45"/>
      <c r="MXD1008" s="45"/>
      <c r="MXE1008" s="45"/>
      <c r="MXF1008" s="45"/>
      <c r="MXG1008" s="45"/>
      <c r="MXH1008" s="45"/>
      <c r="MXI1008" s="45"/>
      <c r="MXJ1008" s="45"/>
      <c r="MXK1008" s="45"/>
      <c r="MXL1008" s="45"/>
      <c r="MXM1008" s="45"/>
      <c r="MXN1008" s="45"/>
      <c r="MXO1008" s="45"/>
      <c r="MXP1008" s="45"/>
      <c r="MXQ1008" s="45"/>
      <c r="MXR1008" s="45"/>
      <c r="MXS1008" s="45"/>
      <c r="MXT1008" s="45"/>
      <c r="MXU1008" s="45"/>
      <c r="MXV1008" s="45"/>
      <c r="MXW1008" s="45"/>
      <c r="MXX1008" s="45"/>
      <c r="MXY1008" s="45"/>
      <c r="MXZ1008" s="45"/>
      <c r="MYA1008" s="45"/>
      <c r="MYB1008" s="45"/>
      <c r="MYC1008" s="45"/>
      <c r="MYD1008" s="45"/>
      <c r="MYE1008" s="45"/>
      <c r="MYF1008" s="45"/>
      <c r="MYG1008" s="45"/>
      <c r="MYH1008" s="45"/>
      <c r="MYI1008" s="45"/>
      <c r="MYJ1008" s="45"/>
      <c r="MYK1008" s="45"/>
      <c r="MYL1008" s="45"/>
      <c r="MYM1008" s="45"/>
      <c r="MYN1008" s="45"/>
      <c r="MYO1008" s="45"/>
      <c r="MYP1008" s="45"/>
      <c r="MYQ1008" s="45"/>
      <c r="MYR1008" s="45"/>
      <c r="MYS1008" s="45"/>
      <c r="MYT1008" s="45"/>
      <c r="MYU1008" s="45"/>
      <c r="MYV1008" s="45"/>
      <c r="MYW1008" s="45"/>
      <c r="MYX1008" s="45"/>
      <c r="MYY1008" s="45"/>
      <c r="MYZ1008" s="45"/>
      <c r="MZA1008" s="45"/>
      <c r="MZB1008" s="45"/>
      <c r="MZC1008" s="45"/>
      <c r="MZD1008" s="45"/>
      <c r="MZE1008" s="45"/>
      <c r="MZF1008" s="45"/>
      <c r="MZG1008" s="45"/>
      <c r="MZH1008" s="45"/>
      <c r="MZI1008" s="45"/>
      <c r="MZJ1008" s="45"/>
      <c r="MZK1008" s="45"/>
      <c r="MZL1008" s="45"/>
      <c r="MZM1008" s="45"/>
      <c r="MZN1008" s="45"/>
      <c r="MZO1008" s="45"/>
      <c r="MZP1008" s="45"/>
      <c r="MZQ1008" s="45"/>
      <c r="MZR1008" s="45"/>
      <c r="MZS1008" s="45"/>
      <c r="MZT1008" s="45"/>
      <c r="MZU1008" s="45"/>
      <c r="MZV1008" s="45"/>
      <c r="MZW1008" s="45"/>
      <c r="MZX1008" s="45"/>
      <c r="MZY1008" s="45"/>
      <c r="MZZ1008" s="45"/>
      <c r="NAA1008" s="45"/>
      <c r="NAB1008" s="45"/>
      <c r="NAC1008" s="45"/>
      <c r="NAD1008" s="45"/>
      <c r="NAE1008" s="45"/>
      <c r="NAF1008" s="45"/>
      <c r="NAG1008" s="45"/>
      <c r="NAH1008" s="45"/>
      <c r="NAI1008" s="45"/>
      <c r="NAJ1008" s="45"/>
      <c r="NAK1008" s="45"/>
      <c r="NAL1008" s="45"/>
      <c r="NAM1008" s="45"/>
      <c r="NAN1008" s="45"/>
      <c r="NAO1008" s="45"/>
      <c r="NAP1008" s="45"/>
      <c r="NAQ1008" s="45"/>
      <c r="NAR1008" s="45"/>
      <c r="NAS1008" s="45"/>
      <c r="NAT1008" s="45"/>
      <c r="NAU1008" s="45"/>
      <c r="NAV1008" s="45"/>
      <c r="NAW1008" s="45"/>
      <c r="NAX1008" s="45"/>
      <c r="NAY1008" s="45"/>
      <c r="NAZ1008" s="45"/>
      <c r="NBA1008" s="45"/>
      <c r="NBB1008" s="45"/>
      <c r="NBC1008" s="45"/>
      <c r="NBD1008" s="45"/>
      <c r="NBE1008" s="45"/>
      <c r="NBF1008" s="45"/>
      <c r="NBG1008" s="45"/>
      <c r="NBH1008" s="45"/>
      <c r="NBI1008" s="45"/>
      <c r="NBJ1008" s="45"/>
      <c r="NBK1008" s="45"/>
      <c r="NBL1008" s="45"/>
      <c r="NBM1008" s="45"/>
      <c r="NBN1008" s="45"/>
      <c r="NBO1008" s="45"/>
      <c r="NBP1008" s="45"/>
      <c r="NBQ1008" s="45"/>
      <c r="NBR1008" s="45"/>
      <c r="NBS1008" s="45"/>
      <c r="NBT1008" s="45"/>
      <c r="NBU1008" s="45"/>
      <c r="NBV1008" s="45"/>
      <c r="NBW1008" s="45"/>
      <c r="NBX1008" s="45"/>
      <c r="NBY1008" s="45"/>
      <c r="NBZ1008" s="45"/>
      <c r="NCA1008" s="45"/>
      <c r="NCB1008" s="45"/>
      <c r="NCC1008" s="45"/>
      <c r="NCD1008" s="45"/>
      <c r="NCE1008" s="45"/>
      <c r="NCF1008" s="45"/>
      <c r="NCG1008" s="45"/>
      <c r="NCH1008" s="45"/>
      <c r="NCI1008" s="45"/>
      <c r="NCJ1008" s="45"/>
      <c r="NCK1008" s="45"/>
      <c r="NCL1008" s="45"/>
      <c r="NCM1008" s="45"/>
      <c r="NCN1008" s="45"/>
      <c r="NCO1008" s="45"/>
      <c r="NCP1008" s="45"/>
      <c r="NCQ1008" s="45"/>
      <c r="NCR1008" s="45"/>
      <c r="NCS1008" s="45"/>
      <c r="NCT1008" s="45"/>
      <c r="NCU1008" s="45"/>
      <c r="NCV1008" s="45"/>
      <c r="NCW1008" s="45"/>
      <c r="NCX1008" s="45"/>
      <c r="NCY1008" s="45"/>
      <c r="NCZ1008" s="45"/>
      <c r="NDA1008" s="45"/>
      <c r="NDB1008" s="45"/>
      <c r="NDC1008" s="45"/>
      <c r="NDD1008" s="45"/>
      <c r="NDE1008" s="45"/>
      <c r="NDF1008" s="45"/>
      <c r="NDG1008" s="45"/>
      <c r="NDH1008" s="45"/>
      <c r="NDI1008" s="45"/>
      <c r="NDJ1008" s="45"/>
      <c r="NDK1008" s="45"/>
      <c r="NDL1008" s="45"/>
      <c r="NDM1008" s="45"/>
      <c r="NDN1008" s="45"/>
      <c r="NDO1008" s="45"/>
      <c r="NDP1008" s="45"/>
      <c r="NDQ1008" s="45"/>
      <c r="NDR1008" s="45"/>
      <c r="NDS1008" s="45"/>
      <c r="NDT1008" s="45"/>
      <c r="NDU1008" s="45"/>
      <c r="NDV1008" s="45"/>
      <c r="NDW1008" s="45"/>
      <c r="NDX1008" s="45"/>
      <c r="NDY1008" s="45"/>
      <c r="NDZ1008" s="45"/>
      <c r="NEA1008" s="45"/>
      <c r="NEB1008" s="45"/>
      <c r="NEC1008" s="45"/>
      <c r="NED1008" s="45"/>
      <c r="NEE1008" s="45"/>
      <c r="NEF1008" s="45"/>
      <c r="NEG1008" s="45"/>
      <c r="NEH1008" s="45"/>
      <c r="NEI1008" s="45"/>
      <c r="NEJ1008" s="45"/>
      <c r="NEK1008" s="45"/>
      <c r="NEL1008" s="45"/>
      <c r="NEM1008" s="45"/>
      <c r="NEN1008" s="45"/>
      <c r="NEO1008" s="45"/>
      <c r="NEP1008" s="45"/>
      <c r="NEQ1008" s="45"/>
      <c r="NER1008" s="45"/>
      <c r="NES1008" s="45"/>
      <c r="NET1008" s="45"/>
      <c r="NEU1008" s="45"/>
      <c r="NEV1008" s="45"/>
      <c r="NEW1008" s="45"/>
      <c r="NEX1008" s="45"/>
      <c r="NEY1008" s="45"/>
      <c r="NEZ1008" s="45"/>
      <c r="NFA1008" s="45"/>
      <c r="NFB1008" s="45"/>
      <c r="NFC1008" s="45"/>
      <c r="NFD1008" s="45"/>
      <c r="NFE1008" s="45"/>
      <c r="NFF1008" s="45"/>
      <c r="NFG1008" s="45"/>
      <c r="NFH1008" s="45"/>
      <c r="NFI1008" s="45"/>
      <c r="NFJ1008" s="45"/>
      <c r="NFK1008" s="45"/>
      <c r="NFL1008" s="45"/>
      <c r="NFM1008" s="45"/>
      <c r="NFN1008" s="45"/>
      <c r="NFO1008" s="45"/>
      <c r="NFP1008" s="45"/>
      <c r="NFQ1008" s="45"/>
      <c r="NFR1008" s="45"/>
      <c r="NFS1008" s="45"/>
      <c r="NFT1008" s="45"/>
      <c r="NFU1008" s="45"/>
      <c r="NFV1008" s="45"/>
      <c r="NFW1008" s="45"/>
      <c r="NFX1008" s="45"/>
      <c r="NFY1008" s="45"/>
      <c r="NFZ1008" s="45"/>
      <c r="NGA1008" s="45"/>
      <c r="NGB1008" s="45"/>
      <c r="NGC1008" s="45"/>
      <c r="NGD1008" s="45"/>
      <c r="NGE1008" s="45"/>
      <c r="NGF1008" s="45"/>
      <c r="NGG1008" s="45"/>
      <c r="NGH1008" s="45"/>
      <c r="NGI1008" s="45"/>
      <c r="NGJ1008" s="45"/>
      <c r="NGK1008" s="45"/>
      <c r="NGL1008" s="45"/>
      <c r="NGM1008" s="45"/>
      <c r="NGN1008" s="45"/>
      <c r="NGO1008" s="45"/>
      <c r="NGP1008" s="45"/>
      <c r="NGQ1008" s="45"/>
      <c r="NGR1008" s="45"/>
      <c r="NGS1008" s="45"/>
      <c r="NGT1008" s="45"/>
      <c r="NGU1008" s="45"/>
      <c r="NGV1008" s="45"/>
      <c r="NGW1008" s="45"/>
      <c r="NGX1008" s="45"/>
      <c r="NGY1008" s="45"/>
      <c r="NGZ1008" s="45"/>
      <c r="NHA1008" s="45"/>
      <c r="NHB1008" s="45"/>
      <c r="NHC1008" s="45"/>
      <c r="NHD1008" s="45"/>
      <c r="NHE1008" s="45"/>
      <c r="NHF1008" s="45"/>
      <c r="NHG1008" s="45"/>
      <c r="NHH1008" s="45"/>
      <c r="NHI1008" s="45"/>
      <c r="NHJ1008" s="45"/>
      <c r="NHK1008" s="45"/>
      <c r="NHL1008" s="45"/>
      <c r="NHM1008" s="45"/>
      <c r="NHN1008" s="45"/>
      <c r="NHO1008" s="45"/>
      <c r="NHP1008" s="45"/>
      <c r="NHQ1008" s="45"/>
      <c r="NHR1008" s="45"/>
      <c r="NHS1008" s="45"/>
      <c r="NHT1008" s="45"/>
      <c r="NHU1008" s="45"/>
      <c r="NHV1008" s="45"/>
      <c r="NHW1008" s="45"/>
      <c r="NHX1008" s="45"/>
      <c r="NHY1008" s="45"/>
      <c r="NHZ1008" s="45"/>
      <c r="NIA1008" s="45"/>
      <c r="NIB1008" s="45"/>
      <c r="NIC1008" s="45"/>
      <c r="NID1008" s="45"/>
      <c r="NIE1008" s="45"/>
      <c r="NIF1008" s="45"/>
      <c r="NIG1008" s="45"/>
      <c r="NIH1008" s="45"/>
      <c r="NII1008" s="45"/>
      <c r="NIJ1008" s="45"/>
      <c r="NIK1008" s="45"/>
      <c r="NIL1008" s="45"/>
      <c r="NIM1008" s="45"/>
      <c r="NIN1008" s="45"/>
      <c r="NIO1008" s="45"/>
      <c r="NIP1008" s="45"/>
      <c r="NIQ1008" s="45"/>
      <c r="NIR1008" s="45"/>
      <c r="NIS1008" s="45"/>
      <c r="NIT1008" s="45"/>
      <c r="NIU1008" s="45"/>
      <c r="NIV1008" s="45"/>
      <c r="NIW1008" s="45"/>
      <c r="NIX1008" s="45"/>
      <c r="NIY1008" s="45"/>
      <c r="NIZ1008" s="45"/>
      <c r="NJA1008" s="45"/>
      <c r="NJB1008" s="45"/>
      <c r="NJC1008" s="45"/>
      <c r="NJD1008" s="45"/>
      <c r="NJE1008" s="45"/>
      <c r="NJF1008" s="45"/>
      <c r="NJG1008" s="45"/>
      <c r="NJH1008" s="45"/>
      <c r="NJI1008" s="45"/>
      <c r="NJJ1008" s="45"/>
      <c r="NJK1008" s="45"/>
      <c r="NJL1008" s="45"/>
      <c r="NJM1008" s="45"/>
      <c r="NJN1008" s="45"/>
      <c r="NJO1008" s="45"/>
      <c r="NJP1008" s="45"/>
      <c r="NJQ1008" s="45"/>
      <c r="NJR1008" s="45"/>
      <c r="NJS1008" s="45"/>
      <c r="NJT1008" s="45"/>
      <c r="NJU1008" s="45"/>
      <c r="NJV1008" s="45"/>
      <c r="NJW1008" s="45"/>
      <c r="NJX1008" s="45"/>
      <c r="NJY1008" s="45"/>
      <c r="NJZ1008" s="45"/>
      <c r="NKA1008" s="45"/>
      <c r="NKB1008" s="45"/>
      <c r="NKC1008" s="45"/>
      <c r="NKD1008" s="45"/>
      <c r="NKE1008" s="45"/>
      <c r="NKF1008" s="45"/>
      <c r="NKG1008" s="45"/>
      <c r="NKH1008" s="45"/>
      <c r="NKI1008" s="45"/>
      <c r="NKJ1008" s="45"/>
      <c r="NKK1008" s="45"/>
      <c r="NKL1008" s="45"/>
      <c r="NKM1008" s="45"/>
      <c r="NKN1008" s="45"/>
      <c r="NKO1008" s="45"/>
      <c r="NKP1008" s="45"/>
      <c r="NKQ1008" s="45"/>
      <c r="NKR1008" s="45"/>
      <c r="NKS1008" s="45"/>
      <c r="NKT1008" s="45"/>
      <c r="NKU1008" s="45"/>
      <c r="NKV1008" s="45"/>
      <c r="NKW1008" s="45"/>
      <c r="NKX1008" s="45"/>
      <c r="NKY1008" s="45"/>
      <c r="NKZ1008" s="45"/>
      <c r="NLA1008" s="45"/>
      <c r="NLB1008" s="45"/>
      <c r="NLC1008" s="45"/>
      <c r="NLD1008" s="45"/>
      <c r="NLE1008" s="45"/>
      <c r="NLF1008" s="45"/>
      <c r="NLG1008" s="45"/>
      <c r="NLH1008" s="45"/>
      <c r="NLI1008" s="45"/>
      <c r="NLJ1008" s="45"/>
      <c r="NLK1008" s="45"/>
      <c r="NLL1008" s="45"/>
      <c r="NLM1008" s="45"/>
      <c r="NLN1008" s="45"/>
      <c r="NLO1008" s="45"/>
      <c r="NLP1008" s="45"/>
      <c r="NLQ1008" s="45"/>
      <c r="NLR1008" s="45"/>
      <c r="NLS1008" s="45"/>
      <c r="NLT1008" s="45"/>
      <c r="NLU1008" s="45"/>
      <c r="NLV1008" s="45"/>
      <c r="NLW1008" s="45"/>
      <c r="NLX1008" s="45"/>
      <c r="NLY1008" s="45"/>
      <c r="NLZ1008" s="45"/>
      <c r="NMA1008" s="45"/>
      <c r="NMB1008" s="45"/>
      <c r="NMC1008" s="45"/>
      <c r="NMD1008" s="45"/>
      <c r="NME1008" s="45"/>
      <c r="NMF1008" s="45"/>
      <c r="NMG1008" s="45"/>
      <c r="NMH1008" s="45"/>
      <c r="NMI1008" s="45"/>
      <c r="NMJ1008" s="45"/>
      <c r="NMK1008" s="45"/>
      <c r="NML1008" s="45"/>
      <c r="NMM1008" s="45"/>
      <c r="NMN1008" s="45"/>
      <c r="NMO1008" s="45"/>
      <c r="NMP1008" s="45"/>
      <c r="NMQ1008" s="45"/>
      <c r="NMR1008" s="45"/>
      <c r="NMS1008" s="45"/>
      <c r="NMT1008" s="45"/>
      <c r="NMU1008" s="45"/>
      <c r="NMV1008" s="45"/>
      <c r="NMW1008" s="45"/>
      <c r="NMX1008" s="45"/>
      <c r="NMY1008" s="45"/>
      <c r="NMZ1008" s="45"/>
      <c r="NNA1008" s="45"/>
      <c r="NNB1008" s="45"/>
      <c r="NNC1008" s="45"/>
      <c r="NND1008" s="45"/>
      <c r="NNE1008" s="45"/>
      <c r="NNF1008" s="45"/>
      <c r="NNG1008" s="45"/>
      <c r="NNH1008" s="45"/>
      <c r="NNI1008" s="45"/>
      <c r="NNJ1008" s="45"/>
      <c r="NNK1008" s="45"/>
      <c r="NNL1008" s="45"/>
      <c r="NNM1008" s="45"/>
      <c r="NNN1008" s="45"/>
      <c r="NNO1008" s="45"/>
      <c r="NNP1008" s="45"/>
      <c r="NNQ1008" s="45"/>
      <c r="NNR1008" s="45"/>
      <c r="NNS1008" s="45"/>
      <c r="NNT1008" s="45"/>
      <c r="NNU1008" s="45"/>
      <c r="NNV1008" s="45"/>
      <c r="NNW1008" s="45"/>
      <c r="NNX1008" s="45"/>
      <c r="NNY1008" s="45"/>
      <c r="NNZ1008" s="45"/>
      <c r="NOA1008" s="45"/>
      <c r="NOB1008" s="45"/>
      <c r="NOC1008" s="45"/>
      <c r="NOD1008" s="45"/>
      <c r="NOE1008" s="45"/>
      <c r="NOF1008" s="45"/>
      <c r="NOG1008" s="45"/>
      <c r="NOH1008" s="45"/>
      <c r="NOI1008" s="45"/>
      <c r="NOJ1008" s="45"/>
      <c r="NOK1008" s="45"/>
      <c r="NOL1008" s="45"/>
      <c r="NOM1008" s="45"/>
      <c r="NON1008" s="45"/>
      <c r="NOO1008" s="45"/>
      <c r="NOP1008" s="45"/>
      <c r="NOQ1008" s="45"/>
      <c r="NOR1008" s="45"/>
      <c r="NOS1008" s="45"/>
      <c r="NOT1008" s="45"/>
      <c r="NOU1008" s="45"/>
      <c r="NOV1008" s="45"/>
      <c r="NOW1008" s="45"/>
      <c r="NOX1008" s="45"/>
      <c r="NOY1008" s="45"/>
      <c r="NOZ1008" s="45"/>
      <c r="NPA1008" s="45"/>
      <c r="NPB1008" s="45"/>
      <c r="NPC1008" s="45"/>
      <c r="NPD1008" s="45"/>
      <c r="NPE1008" s="45"/>
      <c r="NPF1008" s="45"/>
      <c r="NPG1008" s="45"/>
      <c r="NPH1008" s="45"/>
      <c r="NPI1008" s="45"/>
      <c r="NPJ1008" s="45"/>
      <c r="NPK1008" s="45"/>
      <c r="NPL1008" s="45"/>
      <c r="NPM1008" s="45"/>
      <c r="NPN1008" s="45"/>
      <c r="NPO1008" s="45"/>
      <c r="NPP1008" s="45"/>
      <c r="NPQ1008" s="45"/>
      <c r="NPR1008" s="45"/>
      <c r="NPS1008" s="45"/>
      <c r="NPT1008" s="45"/>
      <c r="NPU1008" s="45"/>
      <c r="NPV1008" s="45"/>
      <c r="NPW1008" s="45"/>
      <c r="NPX1008" s="45"/>
      <c r="NPY1008" s="45"/>
      <c r="NPZ1008" s="45"/>
      <c r="NQA1008" s="45"/>
      <c r="NQB1008" s="45"/>
      <c r="NQC1008" s="45"/>
      <c r="NQD1008" s="45"/>
      <c r="NQE1008" s="45"/>
      <c r="NQF1008" s="45"/>
      <c r="NQG1008" s="45"/>
      <c r="NQH1008" s="45"/>
      <c r="NQI1008" s="45"/>
      <c r="NQJ1008" s="45"/>
      <c r="NQK1008" s="45"/>
      <c r="NQL1008" s="45"/>
      <c r="NQM1008" s="45"/>
      <c r="NQN1008" s="45"/>
      <c r="NQO1008" s="45"/>
      <c r="NQP1008" s="45"/>
      <c r="NQQ1008" s="45"/>
      <c r="NQR1008" s="45"/>
      <c r="NQS1008" s="45"/>
      <c r="NQT1008" s="45"/>
      <c r="NQU1008" s="45"/>
      <c r="NQV1008" s="45"/>
      <c r="NQW1008" s="45"/>
      <c r="NQX1008" s="45"/>
      <c r="NQY1008" s="45"/>
      <c r="NQZ1008" s="45"/>
      <c r="NRA1008" s="45"/>
      <c r="NRB1008" s="45"/>
      <c r="NRC1008" s="45"/>
      <c r="NRD1008" s="45"/>
      <c r="NRE1008" s="45"/>
      <c r="NRF1008" s="45"/>
      <c r="NRG1008" s="45"/>
      <c r="NRH1008" s="45"/>
      <c r="NRI1008" s="45"/>
      <c r="NRJ1008" s="45"/>
      <c r="NRK1008" s="45"/>
      <c r="NRL1008" s="45"/>
      <c r="NRM1008" s="45"/>
      <c r="NRN1008" s="45"/>
      <c r="NRO1008" s="45"/>
      <c r="NRP1008" s="45"/>
      <c r="NRQ1008" s="45"/>
      <c r="NRR1008" s="45"/>
      <c r="NRS1008" s="45"/>
      <c r="NRT1008" s="45"/>
      <c r="NRU1008" s="45"/>
      <c r="NRV1008" s="45"/>
      <c r="NRW1008" s="45"/>
      <c r="NRX1008" s="45"/>
      <c r="NRY1008" s="45"/>
      <c r="NRZ1008" s="45"/>
      <c r="NSA1008" s="45"/>
      <c r="NSB1008" s="45"/>
      <c r="NSC1008" s="45"/>
      <c r="NSD1008" s="45"/>
      <c r="NSE1008" s="45"/>
      <c r="NSF1008" s="45"/>
      <c r="NSG1008" s="45"/>
      <c r="NSH1008" s="45"/>
      <c r="NSI1008" s="45"/>
      <c r="NSJ1008" s="45"/>
      <c r="NSK1008" s="45"/>
      <c r="NSL1008" s="45"/>
      <c r="NSM1008" s="45"/>
      <c r="NSN1008" s="45"/>
      <c r="NSO1008" s="45"/>
      <c r="NSP1008" s="45"/>
      <c r="NSQ1008" s="45"/>
      <c r="NSR1008" s="45"/>
      <c r="NSS1008" s="45"/>
      <c r="NST1008" s="45"/>
      <c r="NSU1008" s="45"/>
      <c r="NSV1008" s="45"/>
      <c r="NSW1008" s="45"/>
      <c r="NSX1008" s="45"/>
      <c r="NSY1008" s="45"/>
      <c r="NSZ1008" s="45"/>
      <c r="NTA1008" s="45"/>
      <c r="NTB1008" s="45"/>
      <c r="NTC1008" s="45"/>
      <c r="NTD1008" s="45"/>
      <c r="NTE1008" s="45"/>
      <c r="NTF1008" s="45"/>
      <c r="NTG1008" s="45"/>
      <c r="NTH1008" s="45"/>
      <c r="NTI1008" s="45"/>
      <c r="NTJ1008" s="45"/>
      <c r="NTK1008" s="45"/>
      <c r="NTL1008" s="45"/>
      <c r="NTM1008" s="45"/>
      <c r="NTN1008" s="45"/>
      <c r="NTO1008" s="45"/>
      <c r="NTP1008" s="45"/>
      <c r="NTQ1008" s="45"/>
      <c r="NTR1008" s="45"/>
      <c r="NTS1008" s="45"/>
      <c r="NTT1008" s="45"/>
      <c r="NTU1008" s="45"/>
      <c r="NTV1008" s="45"/>
      <c r="NTW1008" s="45"/>
      <c r="NTX1008" s="45"/>
      <c r="NTY1008" s="45"/>
      <c r="NTZ1008" s="45"/>
      <c r="NUA1008" s="45"/>
      <c r="NUB1008" s="45"/>
      <c r="NUC1008" s="45"/>
      <c r="NUD1008" s="45"/>
      <c r="NUE1008" s="45"/>
      <c r="NUF1008" s="45"/>
      <c r="NUG1008" s="45"/>
      <c r="NUH1008" s="45"/>
      <c r="NUI1008" s="45"/>
      <c r="NUJ1008" s="45"/>
      <c r="NUK1008" s="45"/>
      <c r="NUL1008" s="45"/>
      <c r="NUM1008" s="45"/>
      <c r="NUN1008" s="45"/>
      <c r="NUO1008" s="45"/>
      <c r="NUP1008" s="45"/>
      <c r="NUQ1008" s="45"/>
      <c r="NUR1008" s="45"/>
      <c r="NUS1008" s="45"/>
      <c r="NUT1008" s="45"/>
      <c r="NUU1008" s="45"/>
      <c r="NUV1008" s="45"/>
      <c r="NUW1008" s="45"/>
      <c r="NUX1008" s="45"/>
      <c r="NUY1008" s="45"/>
      <c r="NUZ1008" s="45"/>
      <c r="NVA1008" s="45"/>
      <c r="NVB1008" s="45"/>
      <c r="NVC1008" s="45"/>
      <c r="NVD1008" s="45"/>
      <c r="NVE1008" s="45"/>
      <c r="NVF1008" s="45"/>
      <c r="NVG1008" s="45"/>
      <c r="NVH1008" s="45"/>
      <c r="NVI1008" s="45"/>
      <c r="NVJ1008" s="45"/>
      <c r="NVK1008" s="45"/>
      <c r="NVL1008" s="45"/>
      <c r="NVM1008" s="45"/>
      <c r="NVN1008" s="45"/>
      <c r="NVO1008" s="45"/>
      <c r="NVP1008" s="45"/>
      <c r="NVQ1008" s="45"/>
      <c r="NVR1008" s="45"/>
      <c r="NVS1008" s="45"/>
      <c r="NVT1008" s="45"/>
      <c r="NVU1008" s="45"/>
      <c r="NVV1008" s="45"/>
      <c r="NVW1008" s="45"/>
      <c r="NVX1008" s="45"/>
      <c r="NVY1008" s="45"/>
      <c r="NVZ1008" s="45"/>
      <c r="NWA1008" s="45"/>
      <c r="NWB1008" s="45"/>
      <c r="NWC1008" s="45"/>
      <c r="NWD1008" s="45"/>
      <c r="NWE1008" s="45"/>
      <c r="NWF1008" s="45"/>
      <c r="NWG1008" s="45"/>
      <c r="NWH1008" s="45"/>
      <c r="NWI1008" s="45"/>
      <c r="NWJ1008" s="45"/>
      <c r="NWK1008" s="45"/>
      <c r="NWL1008" s="45"/>
      <c r="NWM1008" s="45"/>
      <c r="NWN1008" s="45"/>
      <c r="NWO1008" s="45"/>
      <c r="NWP1008" s="45"/>
      <c r="NWQ1008" s="45"/>
      <c r="NWR1008" s="45"/>
      <c r="NWS1008" s="45"/>
      <c r="NWT1008" s="45"/>
      <c r="NWU1008" s="45"/>
      <c r="NWV1008" s="45"/>
      <c r="NWW1008" s="45"/>
      <c r="NWX1008" s="45"/>
      <c r="NWY1008" s="45"/>
      <c r="NWZ1008" s="45"/>
      <c r="NXA1008" s="45"/>
      <c r="NXB1008" s="45"/>
      <c r="NXC1008" s="45"/>
      <c r="NXD1008" s="45"/>
      <c r="NXE1008" s="45"/>
      <c r="NXF1008" s="45"/>
      <c r="NXG1008" s="45"/>
      <c r="NXH1008" s="45"/>
      <c r="NXI1008" s="45"/>
      <c r="NXJ1008" s="45"/>
      <c r="NXK1008" s="45"/>
      <c r="NXL1008" s="45"/>
      <c r="NXM1008" s="45"/>
      <c r="NXN1008" s="45"/>
      <c r="NXO1008" s="45"/>
      <c r="NXP1008" s="45"/>
      <c r="NXQ1008" s="45"/>
      <c r="NXR1008" s="45"/>
      <c r="NXS1008" s="45"/>
      <c r="NXT1008" s="45"/>
      <c r="NXU1008" s="45"/>
      <c r="NXV1008" s="45"/>
      <c r="NXW1008" s="45"/>
      <c r="NXX1008" s="45"/>
      <c r="NXY1008" s="45"/>
      <c r="NXZ1008" s="45"/>
      <c r="NYA1008" s="45"/>
      <c r="NYB1008" s="45"/>
      <c r="NYC1008" s="45"/>
      <c r="NYD1008" s="45"/>
      <c r="NYE1008" s="45"/>
      <c r="NYF1008" s="45"/>
      <c r="NYG1008" s="45"/>
      <c r="NYH1008" s="45"/>
      <c r="NYI1008" s="45"/>
      <c r="NYJ1008" s="45"/>
      <c r="NYK1008" s="45"/>
      <c r="NYL1008" s="45"/>
      <c r="NYM1008" s="45"/>
      <c r="NYN1008" s="45"/>
      <c r="NYO1008" s="45"/>
      <c r="NYP1008" s="45"/>
      <c r="NYQ1008" s="45"/>
      <c r="NYR1008" s="45"/>
      <c r="NYS1008" s="45"/>
      <c r="NYT1008" s="45"/>
      <c r="NYU1008" s="45"/>
      <c r="NYV1008" s="45"/>
      <c r="NYW1008" s="45"/>
      <c r="NYX1008" s="45"/>
      <c r="NYY1008" s="45"/>
      <c r="NYZ1008" s="45"/>
      <c r="NZA1008" s="45"/>
      <c r="NZB1008" s="45"/>
      <c r="NZC1008" s="45"/>
      <c r="NZD1008" s="45"/>
      <c r="NZE1008" s="45"/>
      <c r="NZF1008" s="45"/>
      <c r="NZG1008" s="45"/>
      <c r="NZH1008" s="45"/>
      <c r="NZI1008" s="45"/>
      <c r="NZJ1008" s="45"/>
      <c r="NZK1008" s="45"/>
      <c r="NZL1008" s="45"/>
      <c r="NZM1008" s="45"/>
      <c r="NZN1008" s="45"/>
      <c r="NZO1008" s="45"/>
      <c r="NZP1008" s="45"/>
      <c r="NZQ1008" s="45"/>
      <c r="NZR1008" s="45"/>
      <c r="NZS1008" s="45"/>
      <c r="NZT1008" s="45"/>
      <c r="NZU1008" s="45"/>
      <c r="NZV1008" s="45"/>
      <c r="NZW1008" s="45"/>
      <c r="NZX1008" s="45"/>
      <c r="NZY1008" s="45"/>
      <c r="NZZ1008" s="45"/>
      <c r="OAA1008" s="45"/>
      <c r="OAB1008" s="45"/>
      <c r="OAC1008" s="45"/>
      <c r="OAD1008" s="45"/>
      <c r="OAE1008" s="45"/>
      <c r="OAF1008" s="45"/>
      <c r="OAG1008" s="45"/>
      <c r="OAH1008" s="45"/>
      <c r="OAI1008" s="45"/>
      <c r="OAJ1008" s="45"/>
      <c r="OAK1008" s="45"/>
      <c r="OAL1008" s="45"/>
      <c r="OAM1008" s="45"/>
      <c r="OAN1008" s="45"/>
      <c r="OAO1008" s="45"/>
      <c r="OAP1008" s="45"/>
      <c r="OAQ1008" s="45"/>
      <c r="OAR1008" s="45"/>
      <c r="OAS1008" s="45"/>
      <c r="OAT1008" s="45"/>
      <c r="OAU1008" s="45"/>
      <c r="OAV1008" s="45"/>
      <c r="OAW1008" s="45"/>
      <c r="OAX1008" s="45"/>
      <c r="OAY1008" s="45"/>
      <c r="OAZ1008" s="45"/>
      <c r="OBA1008" s="45"/>
      <c r="OBB1008" s="45"/>
      <c r="OBC1008" s="45"/>
      <c r="OBD1008" s="45"/>
      <c r="OBE1008" s="45"/>
      <c r="OBF1008" s="45"/>
      <c r="OBG1008" s="45"/>
      <c r="OBH1008" s="45"/>
      <c r="OBI1008" s="45"/>
      <c r="OBJ1008" s="45"/>
      <c r="OBK1008" s="45"/>
      <c r="OBL1008" s="45"/>
      <c r="OBM1008" s="45"/>
      <c r="OBN1008" s="45"/>
      <c r="OBO1008" s="45"/>
      <c r="OBP1008" s="45"/>
      <c r="OBQ1008" s="45"/>
      <c r="OBR1008" s="45"/>
      <c r="OBS1008" s="45"/>
      <c r="OBT1008" s="45"/>
      <c r="OBU1008" s="45"/>
      <c r="OBV1008" s="45"/>
      <c r="OBW1008" s="45"/>
      <c r="OBX1008" s="45"/>
      <c r="OBY1008" s="45"/>
      <c r="OBZ1008" s="45"/>
      <c r="OCA1008" s="45"/>
      <c r="OCB1008" s="45"/>
      <c r="OCC1008" s="45"/>
      <c r="OCD1008" s="45"/>
      <c r="OCE1008" s="45"/>
      <c r="OCF1008" s="45"/>
      <c r="OCG1008" s="45"/>
      <c r="OCH1008" s="45"/>
      <c r="OCI1008" s="45"/>
      <c r="OCJ1008" s="45"/>
      <c r="OCK1008" s="45"/>
      <c r="OCL1008" s="45"/>
      <c r="OCM1008" s="45"/>
      <c r="OCN1008" s="45"/>
      <c r="OCO1008" s="45"/>
      <c r="OCP1008" s="45"/>
      <c r="OCQ1008" s="45"/>
      <c r="OCR1008" s="45"/>
      <c r="OCS1008" s="45"/>
      <c r="OCT1008" s="45"/>
      <c r="OCU1008" s="45"/>
      <c r="OCV1008" s="45"/>
      <c r="OCW1008" s="45"/>
      <c r="OCX1008" s="45"/>
      <c r="OCY1008" s="45"/>
      <c r="OCZ1008" s="45"/>
      <c r="ODA1008" s="45"/>
      <c r="ODB1008" s="45"/>
      <c r="ODC1008" s="45"/>
      <c r="ODD1008" s="45"/>
      <c r="ODE1008" s="45"/>
      <c r="ODF1008" s="45"/>
      <c r="ODG1008" s="45"/>
      <c r="ODH1008" s="45"/>
      <c r="ODI1008" s="45"/>
      <c r="ODJ1008" s="45"/>
      <c r="ODK1008" s="45"/>
      <c r="ODL1008" s="45"/>
      <c r="ODM1008" s="45"/>
      <c r="ODN1008" s="45"/>
      <c r="ODO1008" s="45"/>
      <c r="ODP1008" s="45"/>
      <c r="ODQ1008" s="45"/>
      <c r="ODR1008" s="45"/>
      <c r="ODS1008" s="45"/>
      <c r="ODT1008" s="45"/>
      <c r="ODU1008" s="45"/>
      <c r="ODV1008" s="45"/>
      <c r="ODW1008" s="45"/>
      <c r="ODX1008" s="45"/>
      <c r="ODY1008" s="45"/>
      <c r="ODZ1008" s="45"/>
      <c r="OEA1008" s="45"/>
      <c r="OEB1008" s="45"/>
      <c r="OEC1008" s="45"/>
      <c r="OED1008" s="45"/>
      <c r="OEE1008" s="45"/>
      <c r="OEF1008" s="45"/>
      <c r="OEG1008" s="45"/>
      <c r="OEH1008" s="45"/>
      <c r="OEI1008" s="45"/>
      <c r="OEJ1008" s="45"/>
      <c r="OEK1008" s="45"/>
      <c r="OEL1008" s="45"/>
      <c r="OEM1008" s="45"/>
      <c r="OEN1008" s="45"/>
      <c r="OEO1008" s="45"/>
      <c r="OEP1008" s="45"/>
      <c r="OEQ1008" s="45"/>
      <c r="OER1008" s="45"/>
      <c r="OES1008" s="45"/>
      <c r="OET1008" s="45"/>
      <c r="OEU1008" s="45"/>
      <c r="OEV1008" s="45"/>
      <c r="OEW1008" s="45"/>
      <c r="OEX1008" s="45"/>
      <c r="OEY1008" s="45"/>
      <c r="OEZ1008" s="45"/>
      <c r="OFA1008" s="45"/>
      <c r="OFB1008" s="45"/>
      <c r="OFC1008" s="45"/>
      <c r="OFD1008" s="45"/>
      <c r="OFE1008" s="45"/>
      <c r="OFF1008" s="45"/>
      <c r="OFG1008" s="45"/>
      <c r="OFH1008" s="45"/>
      <c r="OFI1008" s="45"/>
      <c r="OFJ1008" s="45"/>
      <c r="OFK1008" s="45"/>
      <c r="OFL1008" s="45"/>
      <c r="OFM1008" s="45"/>
      <c r="OFN1008" s="45"/>
      <c r="OFO1008" s="45"/>
      <c r="OFP1008" s="45"/>
      <c r="OFQ1008" s="45"/>
      <c r="OFR1008" s="45"/>
      <c r="OFS1008" s="45"/>
      <c r="OFT1008" s="45"/>
      <c r="OFU1008" s="45"/>
      <c r="OFV1008" s="45"/>
      <c r="OFW1008" s="45"/>
      <c r="OFX1008" s="45"/>
      <c r="OFY1008" s="45"/>
      <c r="OFZ1008" s="45"/>
      <c r="OGA1008" s="45"/>
      <c r="OGB1008" s="45"/>
      <c r="OGC1008" s="45"/>
      <c r="OGD1008" s="45"/>
      <c r="OGE1008" s="45"/>
      <c r="OGF1008" s="45"/>
      <c r="OGG1008" s="45"/>
      <c r="OGH1008" s="45"/>
      <c r="OGI1008" s="45"/>
      <c r="OGJ1008" s="45"/>
      <c r="OGK1008" s="45"/>
      <c r="OGL1008" s="45"/>
      <c r="OGM1008" s="45"/>
      <c r="OGN1008" s="45"/>
      <c r="OGO1008" s="45"/>
      <c r="OGP1008" s="45"/>
      <c r="OGQ1008" s="45"/>
      <c r="OGR1008" s="45"/>
      <c r="OGS1008" s="45"/>
      <c r="OGT1008" s="45"/>
      <c r="OGU1008" s="45"/>
      <c r="OGV1008" s="45"/>
      <c r="OGW1008" s="45"/>
      <c r="OGX1008" s="45"/>
      <c r="OGY1008" s="45"/>
      <c r="OGZ1008" s="45"/>
      <c r="OHA1008" s="45"/>
      <c r="OHB1008" s="45"/>
      <c r="OHC1008" s="45"/>
      <c r="OHD1008" s="45"/>
      <c r="OHE1008" s="45"/>
      <c r="OHF1008" s="45"/>
      <c r="OHG1008" s="45"/>
      <c r="OHH1008" s="45"/>
      <c r="OHI1008" s="45"/>
      <c r="OHJ1008" s="45"/>
      <c r="OHK1008" s="45"/>
      <c r="OHL1008" s="45"/>
      <c r="OHM1008" s="45"/>
      <c r="OHN1008" s="45"/>
      <c r="OHO1008" s="45"/>
      <c r="OHP1008" s="45"/>
      <c r="OHQ1008" s="45"/>
      <c r="OHR1008" s="45"/>
      <c r="OHS1008" s="45"/>
      <c r="OHT1008" s="45"/>
      <c r="OHU1008" s="45"/>
      <c r="OHV1008" s="45"/>
      <c r="OHW1008" s="45"/>
      <c r="OHX1008" s="45"/>
      <c r="OHY1008" s="45"/>
      <c r="OHZ1008" s="45"/>
      <c r="OIA1008" s="45"/>
      <c r="OIB1008" s="45"/>
      <c r="OIC1008" s="45"/>
      <c r="OID1008" s="45"/>
      <c r="OIE1008" s="45"/>
      <c r="OIF1008" s="45"/>
      <c r="OIG1008" s="45"/>
      <c r="OIH1008" s="45"/>
      <c r="OII1008" s="45"/>
      <c r="OIJ1008" s="45"/>
      <c r="OIK1008" s="45"/>
      <c r="OIL1008" s="45"/>
      <c r="OIM1008" s="45"/>
      <c r="OIN1008" s="45"/>
      <c r="OIO1008" s="45"/>
      <c r="OIP1008" s="45"/>
      <c r="OIQ1008" s="45"/>
      <c r="OIR1008" s="45"/>
      <c r="OIS1008" s="45"/>
      <c r="OIT1008" s="45"/>
      <c r="OIU1008" s="45"/>
      <c r="OIV1008" s="45"/>
      <c r="OIW1008" s="45"/>
      <c r="OIX1008" s="45"/>
      <c r="OIY1008" s="45"/>
      <c r="OIZ1008" s="45"/>
      <c r="OJA1008" s="45"/>
      <c r="OJB1008" s="45"/>
      <c r="OJC1008" s="45"/>
      <c r="OJD1008" s="45"/>
      <c r="OJE1008" s="45"/>
      <c r="OJF1008" s="45"/>
      <c r="OJG1008" s="45"/>
      <c r="OJH1008" s="45"/>
      <c r="OJI1008" s="45"/>
      <c r="OJJ1008" s="45"/>
      <c r="OJK1008" s="45"/>
      <c r="OJL1008" s="45"/>
      <c r="OJM1008" s="45"/>
      <c r="OJN1008" s="45"/>
      <c r="OJO1008" s="45"/>
      <c r="OJP1008" s="45"/>
      <c r="OJQ1008" s="45"/>
      <c r="OJR1008" s="45"/>
      <c r="OJS1008" s="45"/>
      <c r="OJT1008" s="45"/>
      <c r="OJU1008" s="45"/>
      <c r="OJV1008" s="45"/>
      <c r="OJW1008" s="45"/>
      <c r="OJX1008" s="45"/>
      <c r="OJY1008" s="45"/>
      <c r="OJZ1008" s="45"/>
      <c r="OKA1008" s="45"/>
      <c r="OKB1008" s="45"/>
      <c r="OKC1008" s="45"/>
      <c r="OKD1008" s="45"/>
      <c r="OKE1008" s="45"/>
      <c r="OKF1008" s="45"/>
      <c r="OKG1008" s="45"/>
      <c r="OKH1008" s="45"/>
      <c r="OKI1008" s="45"/>
      <c r="OKJ1008" s="45"/>
      <c r="OKK1008" s="45"/>
      <c r="OKL1008" s="45"/>
      <c r="OKM1008" s="45"/>
      <c r="OKN1008" s="45"/>
      <c r="OKO1008" s="45"/>
      <c r="OKP1008" s="45"/>
      <c r="OKQ1008" s="45"/>
      <c r="OKR1008" s="45"/>
      <c r="OKS1008" s="45"/>
      <c r="OKT1008" s="45"/>
      <c r="OKU1008" s="45"/>
      <c r="OKV1008" s="45"/>
      <c r="OKW1008" s="45"/>
      <c r="OKX1008" s="45"/>
      <c r="OKY1008" s="45"/>
      <c r="OKZ1008" s="45"/>
      <c r="OLA1008" s="45"/>
      <c r="OLB1008" s="45"/>
      <c r="OLC1008" s="45"/>
      <c r="OLD1008" s="45"/>
      <c r="OLE1008" s="45"/>
      <c r="OLF1008" s="45"/>
      <c r="OLG1008" s="45"/>
      <c r="OLH1008" s="45"/>
      <c r="OLI1008" s="45"/>
      <c r="OLJ1008" s="45"/>
      <c r="OLK1008" s="45"/>
      <c r="OLL1008" s="45"/>
      <c r="OLM1008" s="45"/>
      <c r="OLN1008" s="45"/>
      <c r="OLO1008" s="45"/>
      <c r="OLP1008" s="45"/>
      <c r="OLQ1008" s="45"/>
      <c r="OLR1008" s="45"/>
      <c r="OLS1008" s="45"/>
      <c r="OLT1008" s="45"/>
      <c r="OLU1008" s="45"/>
      <c r="OLV1008" s="45"/>
      <c r="OLW1008" s="45"/>
      <c r="OLX1008" s="45"/>
      <c r="OLY1008" s="45"/>
      <c r="OLZ1008" s="45"/>
      <c r="OMA1008" s="45"/>
      <c r="OMB1008" s="45"/>
      <c r="OMC1008" s="45"/>
      <c r="OMD1008" s="45"/>
      <c r="OME1008" s="45"/>
      <c r="OMF1008" s="45"/>
      <c r="OMG1008" s="45"/>
      <c r="OMH1008" s="45"/>
      <c r="OMI1008" s="45"/>
      <c r="OMJ1008" s="45"/>
      <c r="OMK1008" s="45"/>
      <c r="OML1008" s="45"/>
      <c r="OMM1008" s="45"/>
      <c r="OMN1008" s="45"/>
      <c r="OMO1008" s="45"/>
      <c r="OMP1008" s="45"/>
      <c r="OMQ1008" s="45"/>
      <c r="OMR1008" s="45"/>
      <c r="OMS1008" s="45"/>
      <c r="OMT1008" s="45"/>
      <c r="OMU1008" s="45"/>
      <c r="OMV1008" s="45"/>
      <c r="OMW1008" s="45"/>
      <c r="OMX1008" s="45"/>
      <c r="OMY1008" s="45"/>
      <c r="OMZ1008" s="45"/>
      <c r="ONA1008" s="45"/>
      <c r="ONB1008" s="45"/>
      <c r="ONC1008" s="45"/>
      <c r="OND1008" s="45"/>
      <c r="ONE1008" s="45"/>
      <c r="ONF1008" s="45"/>
      <c r="ONG1008" s="45"/>
      <c r="ONH1008" s="45"/>
      <c r="ONI1008" s="45"/>
      <c r="ONJ1008" s="45"/>
      <c r="ONK1008" s="45"/>
      <c r="ONL1008" s="45"/>
      <c r="ONM1008" s="45"/>
      <c r="ONN1008" s="45"/>
      <c r="ONO1008" s="45"/>
      <c r="ONP1008" s="45"/>
      <c r="ONQ1008" s="45"/>
      <c r="ONR1008" s="45"/>
      <c r="ONS1008" s="45"/>
      <c r="ONT1008" s="45"/>
      <c r="ONU1008" s="45"/>
      <c r="ONV1008" s="45"/>
      <c r="ONW1008" s="45"/>
      <c r="ONX1008" s="45"/>
      <c r="ONY1008" s="45"/>
      <c r="ONZ1008" s="45"/>
      <c r="OOA1008" s="45"/>
      <c r="OOB1008" s="45"/>
      <c r="OOC1008" s="45"/>
      <c r="OOD1008" s="45"/>
      <c r="OOE1008" s="45"/>
      <c r="OOF1008" s="45"/>
      <c r="OOG1008" s="45"/>
      <c r="OOH1008" s="45"/>
      <c r="OOI1008" s="45"/>
      <c r="OOJ1008" s="45"/>
      <c r="OOK1008" s="45"/>
      <c r="OOL1008" s="45"/>
      <c r="OOM1008" s="45"/>
      <c r="OON1008" s="45"/>
      <c r="OOO1008" s="45"/>
      <c r="OOP1008" s="45"/>
      <c r="OOQ1008" s="45"/>
      <c r="OOR1008" s="45"/>
      <c r="OOS1008" s="45"/>
      <c r="OOT1008" s="45"/>
      <c r="OOU1008" s="45"/>
      <c r="OOV1008" s="45"/>
      <c r="OOW1008" s="45"/>
      <c r="OOX1008" s="45"/>
      <c r="OOY1008" s="45"/>
      <c r="OOZ1008" s="45"/>
      <c r="OPA1008" s="45"/>
      <c r="OPB1008" s="45"/>
      <c r="OPC1008" s="45"/>
      <c r="OPD1008" s="45"/>
      <c r="OPE1008" s="45"/>
      <c r="OPF1008" s="45"/>
      <c r="OPG1008" s="45"/>
      <c r="OPH1008" s="45"/>
      <c r="OPI1008" s="45"/>
      <c r="OPJ1008" s="45"/>
      <c r="OPK1008" s="45"/>
      <c r="OPL1008" s="45"/>
      <c r="OPM1008" s="45"/>
      <c r="OPN1008" s="45"/>
      <c r="OPO1008" s="45"/>
      <c r="OPP1008" s="45"/>
      <c r="OPQ1008" s="45"/>
      <c r="OPR1008" s="45"/>
      <c r="OPS1008" s="45"/>
      <c r="OPT1008" s="45"/>
      <c r="OPU1008" s="45"/>
      <c r="OPV1008" s="45"/>
      <c r="OPW1008" s="45"/>
      <c r="OPX1008" s="45"/>
      <c r="OPY1008" s="45"/>
      <c r="OPZ1008" s="45"/>
      <c r="OQA1008" s="45"/>
      <c r="OQB1008" s="45"/>
      <c r="OQC1008" s="45"/>
      <c r="OQD1008" s="45"/>
      <c r="OQE1008" s="45"/>
      <c r="OQF1008" s="45"/>
      <c r="OQG1008" s="45"/>
      <c r="OQH1008" s="45"/>
      <c r="OQI1008" s="45"/>
      <c r="OQJ1008" s="45"/>
      <c r="OQK1008" s="45"/>
      <c r="OQL1008" s="45"/>
      <c r="OQM1008" s="45"/>
      <c r="OQN1008" s="45"/>
      <c r="OQO1008" s="45"/>
      <c r="OQP1008" s="45"/>
      <c r="OQQ1008" s="45"/>
      <c r="OQR1008" s="45"/>
      <c r="OQS1008" s="45"/>
      <c r="OQT1008" s="45"/>
      <c r="OQU1008" s="45"/>
      <c r="OQV1008" s="45"/>
      <c r="OQW1008" s="45"/>
      <c r="OQX1008" s="45"/>
      <c r="OQY1008" s="45"/>
      <c r="OQZ1008" s="45"/>
      <c r="ORA1008" s="45"/>
      <c r="ORB1008" s="45"/>
      <c r="ORC1008" s="45"/>
      <c r="ORD1008" s="45"/>
      <c r="ORE1008" s="45"/>
      <c r="ORF1008" s="45"/>
      <c r="ORG1008" s="45"/>
      <c r="ORH1008" s="45"/>
      <c r="ORI1008" s="45"/>
      <c r="ORJ1008" s="45"/>
      <c r="ORK1008" s="45"/>
      <c r="ORL1008" s="45"/>
      <c r="ORM1008" s="45"/>
      <c r="ORN1008" s="45"/>
      <c r="ORO1008" s="45"/>
      <c r="ORP1008" s="45"/>
      <c r="ORQ1008" s="45"/>
      <c r="ORR1008" s="45"/>
      <c r="ORS1008" s="45"/>
      <c r="ORT1008" s="45"/>
      <c r="ORU1008" s="45"/>
      <c r="ORV1008" s="45"/>
      <c r="ORW1008" s="45"/>
      <c r="ORX1008" s="45"/>
      <c r="ORY1008" s="45"/>
      <c r="ORZ1008" s="45"/>
      <c r="OSA1008" s="45"/>
      <c r="OSB1008" s="45"/>
      <c r="OSC1008" s="45"/>
      <c r="OSD1008" s="45"/>
      <c r="OSE1008" s="45"/>
      <c r="OSF1008" s="45"/>
      <c r="OSG1008" s="45"/>
      <c r="OSH1008" s="45"/>
      <c r="OSI1008" s="45"/>
      <c r="OSJ1008" s="45"/>
      <c r="OSK1008" s="45"/>
      <c r="OSL1008" s="45"/>
      <c r="OSM1008" s="45"/>
      <c r="OSN1008" s="45"/>
      <c r="OSO1008" s="45"/>
      <c r="OSP1008" s="45"/>
      <c r="OSQ1008" s="45"/>
      <c r="OSR1008" s="45"/>
      <c r="OSS1008" s="45"/>
      <c r="OST1008" s="45"/>
      <c r="OSU1008" s="45"/>
      <c r="OSV1008" s="45"/>
      <c r="OSW1008" s="45"/>
      <c r="OSX1008" s="45"/>
      <c r="OSY1008" s="45"/>
      <c r="OSZ1008" s="45"/>
      <c r="OTA1008" s="45"/>
      <c r="OTB1008" s="45"/>
      <c r="OTC1008" s="45"/>
      <c r="OTD1008" s="45"/>
      <c r="OTE1008" s="45"/>
      <c r="OTF1008" s="45"/>
      <c r="OTG1008" s="45"/>
      <c r="OTH1008" s="45"/>
      <c r="OTI1008" s="45"/>
      <c r="OTJ1008" s="45"/>
      <c r="OTK1008" s="45"/>
      <c r="OTL1008" s="45"/>
      <c r="OTM1008" s="45"/>
      <c r="OTN1008" s="45"/>
      <c r="OTO1008" s="45"/>
      <c r="OTP1008" s="45"/>
      <c r="OTQ1008" s="45"/>
      <c r="OTR1008" s="45"/>
      <c r="OTS1008" s="45"/>
      <c r="OTT1008" s="45"/>
      <c r="OTU1008" s="45"/>
      <c r="OTV1008" s="45"/>
      <c r="OTW1008" s="45"/>
      <c r="OTX1008" s="45"/>
      <c r="OTY1008" s="45"/>
      <c r="OTZ1008" s="45"/>
      <c r="OUA1008" s="45"/>
      <c r="OUB1008" s="45"/>
      <c r="OUC1008" s="45"/>
      <c r="OUD1008" s="45"/>
      <c r="OUE1008" s="45"/>
      <c r="OUF1008" s="45"/>
      <c r="OUG1008" s="45"/>
      <c r="OUH1008" s="45"/>
      <c r="OUI1008" s="45"/>
      <c r="OUJ1008" s="45"/>
      <c r="OUK1008" s="45"/>
      <c r="OUL1008" s="45"/>
      <c r="OUM1008" s="45"/>
      <c r="OUN1008" s="45"/>
      <c r="OUO1008" s="45"/>
      <c r="OUP1008" s="45"/>
      <c r="OUQ1008" s="45"/>
      <c r="OUR1008" s="45"/>
      <c r="OUS1008" s="45"/>
      <c r="OUT1008" s="45"/>
      <c r="OUU1008" s="45"/>
      <c r="OUV1008" s="45"/>
      <c r="OUW1008" s="45"/>
      <c r="OUX1008" s="45"/>
      <c r="OUY1008" s="45"/>
      <c r="OUZ1008" s="45"/>
      <c r="OVA1008" s="45"/>
      <c r="OVB1008" s="45"/>
      <c r="OVC1008" s="45"/>
      <c r="OVD1008" s="45"/>
      <c r="OVE1008" s="45"/>
      <c r="OVF1008" s="45"/>
      <c r="OVG1008" s="45"/>
      <c r="OVH1008" s="45"/>
      <c r="OVI1008" s="45"/>
      <c r="OVJ1008" s="45"/>
      <c r="OVK1008" s="45"/>
      <c r="OVL1008" s="45"/>
      <c r="OVM1008" s="45"/>
      <c r="OVN1008" s="45"/>
      <c r="OVO1008" s="45"/>
      <c r="OVP1008" s="45"/>
      <c r="OVQ1008" s="45"/>
      <c r="OVR1008" s="45"/>
      <c r="OVS1008" s="45"/>
      <c r="OVT1008" s="45"/>
      <c r="OVU1008" s="45"/>
      <c r="OVV1008" s="45"/>
      <c r="OVW1008" s="45"/>
      <c r="OVX1008" s="45"/>
      <c r="OVY1008" s="45"/>
      <c r="OVZ1008" s="45"/>
      <c r="OWA1008" s="45"/>
      <c r="OWB1008" s="45"/>
      <c r="OWC1008" s="45"/>
      <c r="OWD1008" s="45"/>
      <c r="OWE1008" s="45"/>
      <c r="OWF1008" s="45"/>
      <c r="OWG1008" s="45"/>
      <c r="OWH1008" s="45"/>
      <c r="OWI1008" s="45"/>
      <c r="OWJ1008" s="45"/>
      <c r="OWK1008" s="45"/>
      <c r="OWL1008" s="45"/>
      <c r="OWM1008" s="45"/>
      <c r="OWN1008" s="45"/>
      <c r="OWO1008" s="45"/>
      <c r="OWP1008" s="45"/>
      <c r="OWQ1008" s="45"/>
      <c r="OWR1008" s="45"/>
      <c r="OWS1008" s="45"/>
      <c r="OWT1008" s="45"/>
      <c r="OWU1008" s="45"/>
      <c r="OWV1008" s="45"/>
      <c r="OWW1008" s="45"/>
      <c r="OWX1008" s="45"/>
      <c r="OWY1008" s="45"/>
      <c r="OWZ1008" s="45"/>
      <c r="OXA1008" s="45"/>
      <c r="OXB1008" s="45"/>
      <c r="OXC1008" s="45"/>
      <c r="OXD1008" s="45"/>
      <c r="OXE1008" s="45"/>
      <c r="OXF1008" s="45"/>
      <c r="OXG1008" s="45"/>
      <c r="OXH1008" s="45"/>
      <c r="OXI1008" s="45"/>
      <c r="OXJ1008" s="45"/>
      <c r="OXK1008" s="45"/>
      <c r="OXL1008" s="45"/>
      <c r="OXM1008" s="45"/>
      <c r="OXN1008" s="45"/>
      <c r="OXO1008" s="45"/>
      <c r="OXP1008" s="45"/>
      <c r="OXQ1008" s="45"/>
      <c r="OXR1008" s="45"/>
      <c r="OXS1008" s="45"/>
      <c r="OXT1008" s="45"/>
      <c r="OXU1008" s="45"/>
      <c r="OXV1008" s="45"/>
      <c r="OXW1008" s="45"/>
      <c r="OXX1008" s="45"/>
      <c r="OXY1008" s="45"/>
      <c r="OXZ1008" s="45"/>
      <c r="OYA1008" s="45"/>
      <c r="OYB1008" s="45"/>
      <c r="OYC1008" s="45"/>
      <c r="OYD1008" s="45"/>
      <c r="OYE1008" s="45"/>
      <c r="OYF1008" s="45"/>
      <c r="OYG1008" s="45"/>
      <c r="OYH1008" s="45"/>
      <c r="OYI1008" s="45"/>
      <c r="OYJ1008" s="45"/>
      <c r="OYK1008" s="45"/>
      <c r="OYL1008" s="45"/>
      <c r="OYM1008" s="45"/>
      <c r="OYN1008" s="45"/>
      <c r="OYO1008" s="45"/>
      <c r="OYP1008" s="45"/>
      <c r="OYQ1008" s="45"/>
      <c r="OYR1008" s="45"/>
      <c r="OYS1008" s="45"/>
      <c r="OYT1008" s="45"/>
      <c r="OYU1008" s="45"/>
      <c r="OYV1008" s="45"/>
      <c r="OYW1008" s="45"/>
      <c r="OYX1008" s="45"/>
      <c r="OYY1008" s="45"/>
      <c r="OYZ1008" s="45"/>
      <c r="OZA1008" s="45"/>
      <c r="OZB1008" s="45"/>
      <c r="OZC1008" s="45"/>
      <c r="OZD1008" s="45"/>
      <c r="OZE1008" s="45"/>
      <c r="OZF1008" s="45"/>
      <c r="OZG1008" s="45"/>
      <c r="OZH1008" s="45"/>
      <c r="OZI1008" s="45"/>
      <c r="OZJ1008" s="45"/>
      <c r="OZK1008" s="45"/>
      <c r="OZL1008" s="45"/>
      <c r="OZM1008" s="45"/>
      <c r="OZN1008" s="45"/>
      <c r="OZO1008" s="45"/>
      <c r="OZP1008" s="45"/>
      <c r="OZQ1008" s="45"/>
      <c r="OZR1008" s="45"/>
      <c r="OZS1008" s="45"/>
      <c r="OZT1008" s="45"/>
      <c r="OZU1008" s="45"/>
      <c r="OZV1008" s="45"/>
      <c r="OZW1008" s="45"/>
      <c r="OZX1008" s="45"/>
      <c r="OZY1008" s="45"/>
      <c r="OZZ1008" s="45"/>
      <c r="PAA1008" s="45"/>
      <c r="PAB1008" s="45"/>
      <c r="PAC1008" s="45"/>
      <c r="PAD1008" s="45"/>
      <c r="PAE1008" s="45"/>
      <c r="PAF1008" s="45"/>
      <c r="PAG1008" s="45"/>
      <c r="PAH1008" s="45"/>
      <c r="PAI1008" s="45"/>
      <c r="PAJ1008" s="45"/>
      <c r="PAK1008" s="45"/>
      <c r="PAL1008" s="45"/>
      <c r="PAM1008" s="45"/>
      <c r="PAN1008" s="45"/>
      <c r="PAO1008" s="45"/>
      <c r="PAP1008" s="45"/>
      <c r="PAQ1008" s="45"/>
      <c r="PAR1008" s="45"/>
      <c r="PAS1008" s="45"/>
      <c r="PAT1008" s="45"/>
      <c r="PAU1008" s="45"/>
      <c r="PAV1008" s="45"/>
      <c r="PAW1008" s="45"/>
      <c r="PAX1008" s="45"/>
      <c r="PAY1008" s="45"/>
      <c r="PAZ1008" s="45"/>
      <c r="PBA1008" s="45"/>
      <c r="PBB1008" s="45"/>
      <c r="PBC1008" s="45"/>
      <c r="PBD1008" s="45"/>
      <c r="PBE1008" s="45"/>
      <c r="PBF1008" s="45"/>
      <c r="PBG1008" s="45"/>
      <c r="PBH1008" s="45"/>
      <c r="PBI1008" s="45"/>
      <c r="PBJ1008" s="45"/>
      <c r="PBK1008" s="45"/>
      <c r="PBL1008" s="45"/>
      <c r="PBM1008" s="45"/>
      <c r="PBN1008" s="45"/>
      <c r="PBO1008" s="45"/>
      <c r="PBP1008" s="45"/>
      <c r="PBQ1008" s="45"/>
      <c r="PBR1008" s="45"/>
      <c r="PBS1008" s="45"/>
      <c r="PBT1008" s="45"/>
      <c r="PBU1008" s="45"/>
      <c r="PBV1008" s="45"/>
      <c r="PBW1008" s="45"/>
      <c r="PBX1008" s="45"/>
      <c r="PBY1008" s="45"/>
      <c r="PBZ1008" s="45"/>
      <c r="PCA1008" s="45"/>
      <c r="PCB1008" s="45"/>
      <c r="PCC1008" s="45"/>
      <c r="PCD1008" s="45"/>
      <c r="PCE1008" s="45"/>
      <c r="PCF1008" s="45"/>
      <c r="PCG1008" s="45"/>
      <c r="PCH1008" s="45"/>
      <c r="PCI1008" s="45"/>
      <c r="PCJ1008" s="45"/>
      <c r="PCK1008" s="45"/>
      <c r="PCL1008" s="45"/>
      <c r="PCM1008" s="45"/>
      <c r="PCN1008" s="45"/>
      <c r="PCO1008" s="45"/>
      <c r="PCP1008" s="45"/>
      <c r="PCQ1008" s="45"/>
      <c r="PCR1008" s="45"/>
      <c r="PCS1008" s="45"/>
      <c r="PCT1008" s="45"/>
      <c r="PCU1008" s="45"/>
      <c r="PCV1008" s="45"/>
      <c r="PCW1008" s="45"/>
      <c r="PCX1008" s="45"/>
      <c r="PCY1008" s="45"/>
      <c r="PCZ1008" s="45"/>
      <c r="PDA1008" s="45"/>
      <c r="PDB1008" s="45"/>
      <c r="PDC1008" s="45"/>
      <c r="PDD1008" s="45"/>
      <c r="PDE1008" s="45"/>
      <c r="PDF1008" s="45"/>
      <c r="PDG1008" s="45"/>
      <c r="PDH1008" s="45"/>
      <c r="PDI1008" s="45"/>
      <c r="PDJ1008" s="45"/>
      <c r="PDK1008" s="45"/>
      <c r="PDL1008" s="45"/>
      <c r="PDM1008" s="45"/>
      <c r="PDN1008" s="45"/>
      <c r="PDO1008" s="45"/>
      <c r="PDP1008" s="45"/>
      <c r="PDQ1008" s="45"/>
      <c r="PDR1008" s="45"/>
      <c r="PDS1008" s="45"/>
      <c r="PDT1008" s="45"/>
      <c r="PDU1008" s="45"/>
      <c r="PDV1008" s="45"/>
      <c r="PDW1008" s="45"/>
      <c r="PDX1008" s="45"/>
      <c r="PDY1008" s="45"/>
      <c r="PDZ1008" s="45"/>
      <c r="PEA1008" s="45"/>
      <c r="PEB1008" s="45"/>
      <c r="PEC1008" s="45"/>
      <c r="PED1008" s="45"/>
      <c r="PEE1008" s="45"/>
      <c r="PEF1008" s="45"/>
      <c r="PEG1008" s="45"/>
      <c r="PEH1008" s="45"/>
      <c r="PEI1008" s="45"/>
      <c r="PEJ1008" s="45"/>
      <c r="PEK1008" s="45"/>
      <c r="PEL1008" s="45"/>
      <c r="PEM1008" s="45"/>
      <c r="PEN1008" s="45"/>
      <c r="PEO1008" s="45"/>
      <c r="PEP1008" s="45"/>
      <c r="PEQ1008" s="45"/>
      <c r="PER1008" s="45"/>
      <c r="PES1008" s="45"/>
      <c r="PET1008" s="45"/>
      <c r="PEU1008" s="45"/>
      <c r="PEV1008" s="45"/>
      <c r="PEW1008" s="45"/>
      <c r="PEX1008" s="45"/>
      <c r="PEY1008" s="45"/>
      <c r="PEZ1008" s="45"/>
      <c r="PFA1008" s="45"/>
      <c r="PFB1008" s="45"/>
      <c r="PFC1008" s="45"/>
      <c r="PFD1008" s="45"/>
      <c r="PFE1008" s="45"/>
      <c r="PFF1008" s="45"/>
      <c r="PFG1008" s="45"/>
      <c r="PFH1008" s="45"/>
      <c r="PFI1008" s="45"/>
      <c r="PFJ1008" s="45"/>
      <c r="PFK1008" s="45"/>
      <c r="PFL1008" s="45"/>
      <c r="PFM1008" s="45"/>
      <c r="PFN1008" s="45"/>
      <c r="PFO1008" s="45"/>
      <c r="PFP1008" s="45"/>
      <c r="PFQ1008" s="45"/>
      <c r="PFR1008" s="45"/>
      <c r="PFS1008" s="45"/>
      <c r="PFT1008" s="45"/>
      <c r="PFU1008" s="45"/>
      <c r="PFV1008" s="45"/>
      <c r="PFW1008" s="45"/>
      <c r="PFX1008" s="45"/>
      <c r="PFY1008" s="45"/>
      <c r="PFZ1008" s="45"/>
      <c r="PGA1008" s="45"/>
      <c r="PGB1008" s="45"/>
      <c r="PGC1008" s="45"/>
      <c r="PGD1008" s="45"/>
      <c r="PGE1008" s="45"/>
      <c r="PGF1008" s="45"/>
      <c r="PGG1008" s="45"/>
      <c r="PGH1008" s="45"/>
      <c r="PGI1008" s="45"/>
      <c r="PGJ1008" s="45"/>
      <c r="PGK1008" s="45"/>
      <c r="PGL1008" s="45"/>
      <c r="PGM1008" s="45"/>
      <c r="PGN1008" s="45"/>
      <c r="PGO1008" s="45"/>
      <c r="PGP1008" s="45"/>
      <c r="PGQ1008" s="45"/>
      <c r="PGR1008" s="45"/>
      <c r="PGS1008" s="45"/>
      <c r="PGT1008" s="45"/>
      <c r="PGU1008" s="45"/>
      <c r="PGV1008" s="45"/>
      <c r="PGW1008" s="45"/>
      <c r="PGX1008" s="45"/>
      <c r="PGY1008" s="45"/>
      <c r="PGZ1008" s="45"/>
      <c r="PHA1008" s="45"/>
      <c r="PHB1008" s="45"/>
      <c r="PHC1008" s="45"/>
      <c r="PHD1008" s="45"/>
      <c r="PHE1008" s="45"/>
      <c r="PHF1008" s="45"/>
      <c r="PHG1008" s="45"/>
      <c r="PHH1008" s="45"/>
      <c r="PHI1008" s="45"/>
      <c r="PHJ1008" s="45"/>
      <c r="PHK1008" s="45"/>
      <c r="PHL1008" s="45"/>
      <c r="PHM1008" s="45"/>
      <c r="PHN1008" s="45"/>
      <c r="PHO1008" s="45"/>
      <c r="PHP1008" s="45"/>
      <c r="PHQ1008" s="45"/>
      <c r="PHR1008" s="45"/>
      <c r="PHS1008" s="45"/>
      <c r="PHT1008" s="45"/>
      <c r="PHU1008" s="45"/>
      <c r="PHV1008" s="45"/>
      <c r="PHW1008" s="45"/>
      <c r="PHX1008" s="45"/>
      <c r="PHY1008" s="45"/>
      <c r="PHZ1008" s="45"/>
      <c r="PIA1008" s="45"/>
      <c r="PIB1008" s="45"/>
      <c r="PIC1008" s="45"/>
      <c r="PID1008" s="45"/>
      <c r="PIE1008" s="45"/>
      <c r="PIF1008" s="45"/>
      <c r="PIG1008" s="45"/>
      <c r="PIH1008" s="45"/>
      <c r="PII1008" s="45"/>
      <c r="PIJ1008" s="45"/>
      <c r="PIK1008" s="45"/>
      <c r="PIL1008" s="45"/>
      <c r="PIM1008" s="45"/>
      <c r="PIN1008" s="45"/>
      <c r="PIO1008" s="45"/>
      <c r="PIP1008" s="45"/>
      <c r="PIQ1008" s="45"/>
      <c r="PIR1008" s="45"/>
      <c r="PIS1008" s="45"/>
      <c r="PIT1008" s="45"/>
      <c r="PIU1008" s="45"/>
      <c r="PIV1008" s="45"/>
      <c r="PIW1008" s="45"/>
      <c r="PIX1008" s="45"/>
      <c r="PIY1008" s="45"/>
      <c r="PIZ1008" s="45"/>
      <c r="PJA1008" s="45"/>
      <c r="PJB1008" s="45"/>
      <c r="PJC1008" s="45"/>
      <c r="PJD1008" s="45"/>
      <c r="PJE1008" s="45"/>
      <c r="PJF1008" s="45"/>
      <c r="PJG1008" s="45"/>
      <c r="PJH1008" s="45"/>
      <c r="PJI1008" s="45"/>
      <c r="PJJ1008" s="45"/>
      <c r="PJK1008" s="45"/>
      <c r="PJL1008" s="45"/>
      <c r="PJM1008" s="45"/>
      <c r="PJN1008" s="45"/>
      <c r="PJO1008" s="45"/>
      <c r="PJP1008" s="45"/>
      <c r="PJQ1008" s="45"/>
      <c r="PJR1008" s="45"/>
      <c r="PJS1008" s="45"/>
      <c r="PJT1008" s="45"/>
      <c r="PJU1008" s="45"/>
      <c r="PJV1008" s="45"/>
      <c r="PJW1008" s="45"/>
      <c r="PJX1008" s="45"/>
      <c r="PJY1008" s="45"/>
      <c r="PJZ1008" s="45"/>
      <c r="PKA1008" s="45"/>
      <c r="PKB1008" s="45"/>
      <c r="PKC1008" s="45"/>
      <c r="PKD1008" s="45"/>
      <c r="PKE1008" s="45"/>
      <c r="PKF1008" s="45"/>
      <c r="PKG1008" s="45"/>
      <c r="PKH1008" s="45"/>
      <c r="PKI1008" s="45"/>
      <c r="PKJ1008" s="45"/>
      <c r="PKK1008" s="45"/>
      <c r="PKL1008" s="45"/>
      <c r="PKM1008" s="45"/>
      <c r="PKN1008" s="45"/>
      <c r="PKO1008" s="45"/>
      <c r="PKP1008" s="45"/>
      <c r="PKQ1008" s="45"/>
      <c r="PKR1008" s="45"/>
      <c r="PKS1008" s="45"/>
      <c r="PKT1008" s="45"/>
      <c r="PKU1008" s="45"/>
      <c r="PKV1008" s="45"/>
      <c r="PKW1008" s="45"/>
      <c r="PKX1008" s="45"/>
      <c r="PKY1008" s="45"/>
      <c r="PKZ1008" s="45"/>
      <c r="PLA1008" s="45"/>
      <c r="PLB1008" s="45"/>
      <c r="PLC1008" s="45"/>
      <c r="PLD1008" s="45"/>
      <c r="PLE1008" s="45"/>
      <c r="PLF1008" s="45"/>
      <c r="PLG1008" s="45"/>
      <c r="PLH1008" s="45"/>
      <c r="PLI1008" s="45"/>
      <c r="PLJ1008" s="45"/>
      <c r="PLK1008" s="45"/>
      <c r="PLL1008" s="45"/>
      <c r="PLM1008" s="45"/>
      <c r="PLN1008" s="45"/>
      <c r="PLO1008" s="45"/>
      <c r="PLP1008" s="45"/>
      <c r="PLQ1008" s="45"/>
      <c r="PLR1008" s="45"/>
      <c r="PLS1008" s="45"/>
      <c r="PLT1008" s="45"/>
      <c r="PLU1008" s="45"/>
      <c r="PLV1008" s="45"/>
      <c r="PLW1008" s="45"/>
      <c r="PLX1008" s="45"/>
      <c r="PLY1008" s="45"/>
      <c r="PLZ1008" s="45"/>
      <c r="PMA1008" s="45"/>
      <c r="PMB1008" s="45"/>
      <c r="PMC1008" s="45"/>
      <c r="PMD1008" s="45"/>
      <c r="PME1008" s="45"/>
      <c r="PMF1008" s="45"/>
      <c r="PMG1008" s="45"/>
      <c r="PMH1008" s="45"/>
      <c r="PMI1008" s="45"/>
      <c r="PMJ1008" s="45"/>
      <c r="PMK1008" s="45"/>
      <c r="PML1008" s="45"/>
      <c r="PMM1008" s="45"/>
      <c r="PMN1008" s="45"/>
      <c r="PMO1008" s="45"/>
      <c r="PMP1008" s="45"/>
      <c r="PMQ1008" s="45"/>
      <c r="PMR1008" s="45"/>
      <c r="PMS1008" s="45"/>
      <c r="PMT1008" s="45"/>
      <c r="PMU1008" s="45"/>
      <c r="PMV1008" s="45"/>
      <c r="PMW1008" s="45"/>
      <c r="PMX1008" s="45"/>
      <c r="PMY1008" s="45"/>
      <c r="PMZ1008" s="45"/>
      <c r="PNA1008" s="45"/>
      <c r="PNB1008" s="45"/>
      <c r="PNC1008" s="45"/>
      <c r="PND1008" s="45"/>
      <c r="PNE1008" s="45"/>
      <c r="PNF1008" s="45"/>
      <c r="PNG1008" s="45"/>
      <c r="PNH1008" s="45"/>
      <c r="PNI1008" s="45"/>
      <c r="PNJ1008" s="45"/>
      <c r="PNK1008" s="45"/>
      <c r="PNL1008" s="45"/>
      <c r="PNM1008" s="45"/>
      <c r="PNN1008" s="45"/>
      <c r="PNO1008" s="45"/>
      <c r="PNP1008" s="45"/>
      <c r="PNQ1008" s="45"/>
      <c r="PNR1008" s="45"/>
      <c r="PNS1008" s="45"/>
      <c r="PNT1008" s="45"/>
      <c r="PNU1008" s="45"/>
      <c r="PNV1008" s="45"/>
      <c r="PNW1008" s="45"/>
      <c r="PNX1008" s="45"/>
      <c r="PNY1008" s="45"/>
      <c r="PNZ1008" s="45"/>
      <c r="POA1008" s="45"/>
      <c r="POB1008" s="45"/>
      <c r="POC1008" s="45"/>
      <c r="POD1008" s="45"/>
      <c r="POE1008" s="45"/>
      <c r="POF1008" s="45"/>
      <c r="POG1008" s="45"/>
      <c r="POH1008" s="45"/>
      <c r="POI1008" s="45"/>
      <c r="POJ1008" s="45"/>
      <c r="POK1008" s="45"/>
      <c r="POL1008" s="45"/>
      <c r="POM1008" s="45"/>
      <c r="PON1008" s="45"/>
      <c r="POO1008" s="45"/>
      <c r="POP1008" s="45"/>
      <c r="POQ1008" s="45"/>
      <c r="POR1008" s="45"/>
      <c r="POS1008" s="45"/>
      <c r="POT1008" s="45"/>
      <c r="POU1008" s="45"/>
      <c r="POV1008" s="45"/>
      <c r="POW1008" s="45"/>
      <c r="POX1008" s="45"/>
      <c r="POY1008" s="45"/>
      <c r="POZ1008" s="45"/>
      <c r="PPA1008" s="45"/>
      <c r="PPB1008" s="45"/>
      <c r="PPC1008" s="45"/>
      <c r="PPD1008" s="45"/>
      <c r="PPE1008" s="45"/>
      <c r="PPF1008" s="45"/>
      <c r="PPG1008" s="45"/>
      <c r="PPH1008" s="45"/>
      <c r="PPI1008" s="45"/>
      <c r="PPJ1008" s="45"/>
      <c r="PPK1008" s="45"/>
      <c r="PPL1008" s="45"/>
      <c r="PPM1008" s="45"/>
      <c r="PPN1008" s="45"/>
      <c r="PPO1008" s="45"/>
      <c r="PPP1008" s="45"/>
      <c r="PPQ1008" s="45"/>
      <c r="PPR1008" s="45"/>
      <c r="PPS1008" s="45"/>
      <c r="PPT1008" s="45"/>
      <c r="PPU1008" s="45"/>
      <c r="PPV1008" s="45"/>
      <c r="PPW1008" s="45"/>
      <c r="PPX1008" s="45"/>
      <c r="PPY1008" s="45"/>
      <c r="PPZ1008" s="45"/>
      <c r="PQA1008" s="45"/>
      <c r="PQB1008" s="45"/>
      <c r="PQC1008" s="45"/>
      <c r="PQD1008" s="45"/>
      <c r="PQE1008" s="45"/>
      <c r="PQF1008" s="45"/>
      <c r="PQG1008" s="45"/>
      <c r="PQH1008" s="45"/>
      <c r="PQI1008" s="45"/>
      <c r="PQJ1008" s="45"/>
      <c r="PQK1008" s="45"/>
      <c r="PQL1008" s="45"/>
      <c r="PQM1008" s="45"/>
      <c r="PQN1008" s="45"/>
      <c r="PQO1008" s="45"/>
      <c r="PQP1008" s="45"/>
      <c r="PQQ1008" s="45"/>
      <c r="PQR1008" s="45"/>
      <c r="PQS1008" s="45"/>
      <c r="PQT1008" s="45"/>
      <c r="PQU1008" s="45"/>
      <c r="PQV1008" s="45"/>
      <c r="PQW1008" s="45"/>
      <c r="PQX1008" s="45"/>
      <c r="PQY1008" s="45"/>
      <c r="PQZ1008" s="45"/>
      <c r="PRA1008" s="45"/>
      <c r="PRB1008" s="45"/>
      <c r="PRC1008" s="45"/>
      <c r="PRD1008" s="45"/>
      <c r="PRE1008" s="45"/>
      <c r="PRF1008" s="45"/>
      <c r="PRG1008" s="45"/>
      <c r="PRH1008" s="45"/>
      <c r="PRI1008" s="45"/>
      <c r="PRJ1008" s="45"/>
      <c r="PRK1008" s="45"/>
      <c r="PRL1008" s="45"/>
      <c r="PRM1008" s="45"/>
      <c r="PRN1008" s="45"/>
      <c r="PRO1008" s="45"/>
      <c r="PRP1008" s="45"/>
      <c r="PRQ1008" s="45"/>
      <c r="PRR1008" s="45"/>
      <c r="PRS1008" s="45"/>
      <c r="PRT1008" s="45"/>
      <c r="PRU1008" s="45"/>
      <c r="PRV1008" s="45"/>
      <c r="PRW1008" s="45"/>
      <c r="PRX1008" s="45"/>
      <c r="PRY1008" s="45"/>
      <c r="PRZ1008" s="45"/>
      <c r="PSA1008" s="45"/>
      <c r="PSB1008" s="45"/>
      <c r="PSC1008" s="45"/>
      <c r="PSD1008" s="45"/>
      <c r="PSE1008" s="45"/>
      <c r="PSF1008" s="45"/>
      <c r="PSG1008" s="45"/>
      <c r="PSH1008" s="45"/>
      <c r="PSI1008" s="45"/>
      <c r="PSJ1008" s="45"/>
      <c r="PSK1008" s="45"/>
      <c r="PSL1008" s="45"/>
      <c r="PSM1008" s="45"/>
      <c r="PSN1008" s="45"/>
      <c r="PSO1008" s="45"/>
      <c r="PSP1008" s="45"/>
      <c r="PSQ1008" s="45"/>
      <c r="PSR1008" s="45"/>
      <c r="PSS1008" s="45"/>
      <c r="PST1008" s="45"/>
      <c r="PSU1008" s="45"/>
      <c r="PSV1008" s="45"/>
      <c r="PSW1008" s="45"/>
      <c r="PSX1008" s="45"/>
      <c r="PSY1008" s="45"/>
      <c r="PSZ1008" s="45"/>
      <c r="PTA1008" s="45"/>
      <c r="PTB1008" s="45"/>
      <c r="PTC1008" s="45"/>
      <c r="PTD1008" s="45"/>
      <c r="PTE1008" s="45"/>
      <c r="PTF1008" s="45"/>
      <c r="PTG1008" s="45"/>
      <c r="PTH1008" s="45"/>
      <c r="PTI1008" s="45"/>
      <c r="PTJ1008" s="45"/>
      <c r="PTK1008" s="45"/>
      <c r="PTL1008" s="45"/>
      <c r="PTM1008" s="45"/>
      <c r="PTN1008" s="45"/>
      <c r="PTO1008" s="45"/>
      <c r="PTP1008" s="45"/>
      <c r="PTQ1008" s="45"/>
      <c r="PTR1008" s="45"/>
      <c r="PTS1008" s="45"/>
      <c r="PTT1008" s="45"/>
      <c r="PTU1008" s="45"/>
      <c r="PTV1008" s="45"/>
      <c r="PTW1008" s="45"/>
      <c r="PTX1008" s="45"/>
      <c r="PTY1008" s="45"/>
      <c r="PTZ1008" s="45"/>
      <c r="PUA1008" s="45"/>
      <c r="PUB1008" s="45"/>
      <c r="PUC1008" s="45"/>
      <c r="PUD1008" s="45"/>
      <c r="PUE1008" s="45"/>
      <c r="PUF1008" s="45"/>
      <c r="PUG1008" s="45"/>
      <c r="PUH1008" s="45"/>
      <c r="PUI1008" s="45"/>
      <c r="PUJ1008" s="45"/>
      <c r="PUK1008" s="45"/>
      <c r="PUL1008" s="45"/>
      <c r="PUM1008" s="45"/>
      <c r="PUN1008" s="45"/>
      <c r="PUO1008" s="45"/>
      <c r="PUP1008" s="45"/>
      <c r="PUQ1008" s="45"/>
      <c r="PUR1008" s="45"/>
      <c r="PUS1008" s="45"/>
      <c r="PUT1008" s="45"/>
      <c r="PUU1008" s="45"/>
      <c r="PUV1008" s="45"/>
      <c r="PUW1008" s="45"/>
      <c r="PUX1008" s="45"/>
      <c r="PUY1008" s="45"/>
      <c r="PUZ1008" s="45"/>
      <c r="PVA1008" s="45"/>
      <c r="PVB1008" s="45"/>
      <c r="PVC1008" s="45"/>
      <c r="PVD1008" s="45"/>
      <c r="PVE1008" s="45"/>
      <c r="PVF1008" s="45"/>
      <c r="PVG1008" s="45"/>
      <c r="PVH1008" s="45"/>
      <c r="PVI1008" s="45"/>
      <c r="PVJ1008" s="45"/>
      <c r="PVK1008" s="45"/>
      <c r="PVL1008" s="45"/>
      <c r="PVM1008" s="45"/>
      <c r="PVN1008" s="45"/>
      <c r="PVO1008" s="45"/>
      <c r="PVP1008" s="45"/>
      <c r="PVQ1008" s="45"/>
      <c r="PVR1008" s="45"/>
      <c r="PVS1008" s="45"/>
      <c r="PVT1008" s="45"/>
      <c r="PVU1008" s="45"/>
      <c r="PVV1008" s="45"/>
      <c r="PVW1008" s="45"/>
      <c r="PVX1008" s="45"/>
      <c r="PVY1008" s="45"/>
      <c r="PVZ1008" s="45"/>
      <c r="PWA1008" s="45"/>
      <c r="PWB1008" s="45"/>
      <c r="PWC1008" s="45"/>
      <c r="PWD1008" s="45"/>
      <c r="PWE1008" s="45"/>
      <c r="PWF1008" s="45"/>
      <c r="PWG1008" s="45"/>
      <c r="PWH1008" s="45"/>
      <c r="PWI1008" s="45"/>
      <c r="PWJ1008" s="45"/>
      <c r="PWK1008" s="45"/>
      <c r="PWL1008" s="45"/>
      <c r="PWM1008" s="45"/>
      <c r="PWN1008" s="45"/>
      <c r="PWO1008" s="45"/>
      <c r="PWP1008" s="45"/>
      <c r="PWQ1008" s="45"/>
      <c r="PWR1008" s="45"/>
      <c r="PWS1008" s="45"/>
      <c r="PWT1008" s="45"/>
      <c r="PWU1008" s="45"/>
      <c r="PWV1008" s="45"/>
      <c r="PWW1008" s="45"/>
      <c r="PWX1008" s="45"/>
      <c r="PWY1008" s="45"/>
      <c r="PWZ1008" s="45"/>
      <c r="PXA1008" s="45"/>
      <c r="PXB1008" s="45"/>
      <c r="PXC1008" s="45"/>
      <c r="PXD1008" s="45"/>
      <c r="PXE1008" s="45"/>
      <c r="PXF1008" s="45"/>
      <c r="PXG1008" s="45"/>
      <c r="PXH1008" s="45"/>
      <c r="PXI1008" s="45"/>
      <c r="PXJ1008" s="45"/>
      <c r="PXK1008" s="45"/>
      <c r="PXL1008" s="45"/>
      <c r="PXM1008" s="45"/>
      <c r="PXN1008" s="45"/>
      <c r="PXO1008" s="45"/>
      <c r="PXP1008" s="45"/>
      <c r="PXQ1008" s="45"/>
      <c r="PXR1008" s="45"/>
      <c r="PXS1008" s="45"/>
      <c r="PXT1008" s="45"/>
      <c r="PXU1008" s="45"/>
      <c r="PXV1008" s="45"/>
      <c r="PXW1008" s="45"/>
      <c r="PXX1008" s="45"/>
      <c r="PXY1008" s="45"/>
      <c r="PXZ1008" s="45"/>
      <c r="PYA1008" s="45"/>
      <c r="PYB1008" s="45"/>
      <c r="PYC1008" s="45"/>
      <c r="PYD1008" s="45"/>
      <c r="PYE1008" s="45"/>
      <c r="PYF1008" s="45"/>
      <c r="PYG1008" s="45"/>
      <c r="PYH1008" s="45"/>
      <c r="PYI1008" s="45"/>
      <c r="PYJ1008" s="45"/>
      <c r="PYK1008" s="45"/>
      <c r="PYL1008" s="45"/>
      <c r="PYM1008" s="45"/>
      <c r="PYN1008" s="45"/>
      <c r="PYO1008" s="45"/>
      <c r="PYP1008" s="45"/>
      <c r="PYQ1008" s="45"/>
      <c r="PYR1008" s="45"/>
      <c r="PYS1008" s="45"/>
      <c r="PYT1008" s="45"/>
      <c r="PYU1008" s="45"/>
      <c r="PYV1008" s="45"/>
      <c r="PYW1008" s="45"/>
      <c r="PYX1008" s="45"/>
      <c r="PYY1008" s="45"/>
      <c r="PYZ1008" s="45"/>
      <c r="PZA1008" s="45"/>
      <c r="PZB1008" s="45"/>
      <c r="PZC1008" s="45"/>
      <c r="PZD1008" s="45"/>
      <c r="PZE1008" s="45"/>
      <c r="PZF1008" s="45"/>
      <c r="PZG1008" s="45"/>
      <c r="PZH1008" s="45"/>
      <c r="PZI1008" s="45"/>
      <c r="PZJ1008" s="45"/>
      <c r="PZK1008" s="45"/>
      <c r="PZL1008" s="45"/>
      <c r="PZM1008" s="45"/>
      <c r="PZN1008" s="45"/>
      <c r="PZO1008" s="45"/>
      <c r="PZP1008" s="45"/>
      <c r="PZQ1008" s="45"/>
      <c r="PZR1008" s="45"/>
      <c r="PZS1008" s="45"/>
      <c r="PZT1008" s="45"/>
      <c r="PZU1008" s="45"/>
      <c r="PZV1008" s="45"/>
      <c r="PZW1008" s="45"/>
      <c r="PZX1008" s="45"/>
      <c r="PZY1008" s="45"/>
      <c r="PZZ1008" s="45"/>
      <c r="QAA1008" s="45"/>
      <c r="QAB1008" s="45"/>
      <c r="QAC1008" s="45"/>
      <c r="QAD1008" s="45"/>
      <c r="QAE1008" s="45"/>
      <c r="QAF1008" s="45"/>
      <c r="QAG1008" s="45"/>
      <c r="QAH1008" s="45"/>
      <c r="QAI1008" s="45"/>
      <c r="QAJ1008" s="45"/>
      <c r="QAK1008" s="45"/>
      <c r="QAL1008" s="45"/>
      <c r="QAM1008" s="45"/>
      <c r="QAN1008" s="45"/>
      <c r="QAO1008" s="45"/>
      <c r="QAP1008" s="45"/>
      <c r="QAQ1008" s="45"/>
      <c r="QAR1008" s="45"/>
      <c r="QAS1008" s="45"/>
      <c r="QAT1008" s="45"/>
      <c r="QAU1008" s="45"/>
      <c r="QAV1008" s="45"/>
      <c r="QAW1008" s="45"/>
      <c r="QAX1008" s="45"/>
      <c r="QAY1008" s="45"/>
      <c r="QAZ1008" s="45"/>
      <c r="QBA1008" s="45"/>
      <c r="QBB1008" s="45"/>
      <c r="QBC1008" s="45"/>
      <c r="QBD1008" s="45"/>
      <c r="QBE1008" s="45"/>
      <c r="QBF1008" s="45"/>
      <c r="QBG1008" s="45"/>
      <c r="QBH1008" s="45"/>
      <c r="QBI1008" s="45"/>
      <c r="QBJ1008" s="45"/>
      <c r="QBK1008" s="45"/>
      <c r="QBL1008" s="45"/>
      <c r="QBM1008" s="45"/>
      <c r="QBN1008" s="45"/>
      <c r="QBO1008" s="45"/>
      <c r="QBP1008" s="45"/>
      <c r="QBQ1008" s="45"/>
      <c r="QBR1008" s="45"/>
      <c r="QBS1008" s="45"/>
      <c r="QBT1008" s="45"/>
      <c r="QBU1008" s="45"/>
      <c r="QBV1008" s="45"/>
      <c r="QBW1008" s="45"/>
      <c r="QBX1008" s="45"/>
      <c r="QBY1008" s="45"/>
      <c r="QBZ1008" s="45"/>
      <c r="QCA1008" s="45"/>
      <c r="QCB1008" s="45"/>
      <c r="QCC1008" s="45"/>
      <c r="QCD1008" s="45"/>
      <c r="QCE1008" s="45"/>
      <c r="QCF1008" s="45"/>
      <c r="QCG1008" s="45"/>
      <c r="QCH1008" s="45"/>
      <c r="QCI1008" s="45"/>
      <c r="QCJ1008" s="45"/>
      <c r="QCK1008" s="45"/>
      <c r="QCL1008" s="45"/>
      <c r="QCM1008" s="45"/>
      <c r="QCN1008" s="45"/>
      <c r="QCO1008" s="45"/>
      <c r="QCP1008" s="45"/>
      <c r="QCQ1008" s="45"/>
      <c r="QCR1008" s="45"/>
      <c r="QCS1008" s="45"/>
      <c r="QCT1008" s="45"/>
      <c r="QCU1008" s="45"/>
      <c r="QCV1008" s="45"/>
      <c r="QCW1008" s="45"/>
      <c r="QCX1008" s="45"/>
      <c r="QCY1008" s="45"/>
      <c r="QCZ1008" s="45"/>
      <c r="QDA1008" s="45"/>
      <c r="QDB1008" s="45"/>
      <c r="QDC1008" s="45"/>
      <c r="QDD1008" s="45"/>
      <c r="QDE1008" s="45"/>
      <c r="QDF1008" s="45"/>
      <c r="QDG1008" s="45"/>
      <c r="QDH1008" s="45"/>
      <c r="QDI1008" s="45"/>
      <c r="QDJ1008" s="45"/>
      <c r="QDK1008" s="45"/>
      <c r="QDL1008" s="45"/>
      <c r="QDM1008" s="45"/>
      <c r="QDN1008" s="45"/>
      <c r="QDO1008" s="45"/>
      <c r="QDP1008" s="45"/>
      <c r="QDQ1008" s="45"/>
      <c r="QDR1008" s="45"/>
      <c r="QDS1008" s="45"/>
      <c r="QDT1008" s="45"/>
      <c r="QDU1008" s="45"/>
      <c r="QDV1008" s="45"/>
      <c r="QDW1008" s="45"/>
      <c r="QDX1008" s="45"/>
      <c r="QDY1008" s="45"/>
      <c r="QDZ1008" s="45"/>
      <c r="QEA1008" s="45"/>
      <c r="QEB1008" s="45"/>
      <c r="QEC1008" s="45"/>
      <c r="QED1008" s="45"/>
      <c r="QEE1008" s="45"/>
      <c r="QEF1008" s="45"/>
      <c r="QEG1008" s="45"/>
      <c r="QEH1008" s="45"/>
      <c r="QEI1008" s="45"/>
      <c r="QEJ1008" s="45"/>
      <c r="QEK1008" s="45"/>
      <c r="QEL1008" s="45"/>
      <c r="QEM1008" s="45"/>
      <c r="QEN1008" s="45"/>
      <c r="QEO1008" s="45"/>
      <c r="QEP1008" s="45"/>
      <c r="QEQ1008" s="45"/>
      <c r="QER1008" s="45"/>
      <c r="QES1008" s="45"/>
      <c r="QET1008" s="45"/>
      <c r="QEU1008" s="45"/>
      <c r="QEV1008" s="45"/>
      <c r="QEW1008" s="45"/>
      <c r="QEX1008" s="45"/>
      <c r="QEY1008" s="45"/>
      <c r="QEZ1008" s="45"/>
      <c r="QFA1008" s="45"/>
      <c r="QFB1008" s="45"/>
      <c r="QFC1008" s="45"/>
      <c r="QFD1008" s="45"/>
      <c r="QFE1008" s="45"/>
      <c r="QFF1008" s="45"/>
      <c r="QFG1008" s="45"/>
      <c r="QFH1008" s="45"/>
      <c r="QFI1008" s="45"/>
      <c r="QFJ1008" s="45"/>
      <c r="QFK1008" s="45"/>
      <c r="QFL1008" s="45"/>
      <c r="QFM1008" s="45"/>
      <c r="QFN1008" s="45"/>
      <c r="QFO1008" s="45"/>
      <c r="QFP1008" s="45"/>
      <c r="QFQ1008" s="45"/>
      <c r="QFR1008" s="45"/>
      <c r="QFS1008" s="45"/>
      <c r="QFT1008" s="45"/>
      <c r="QFU1008" s="45"/>
      <c r="QFV1008" s="45"/>
      <c r="QFW1008" s="45"/>
      <c r="QFX1008" s="45"/>
      <c r="QFY1008" s="45"/>
      <c r="QFZ1008" s="45"/>
      <c r="QGA1008" s="45"/>
      <c r="QGB1008" s="45"/>
      <c r="QGC1008" s="45"/>
      <c r="QGD1008" s="45"/>
      <c r="QGE1008" s="45"/>
      <c r="QGF1008" s="45"/>
      <c r="QGG1008" s="45"/>
      <c r="QGH1008" s="45"/>
      <c r="QGI1008" s="45"/>
      <c r="QGJ1008" s="45"/>
      <c r="QGK1008" s="45"/>
      <c r="QGL1008" s="45"/>
      <c r="QGM1008" s="45"/>
      <c r="QGN1008" s="45"/>
      <c r="QGO1008" s="45"/>
      <c r="QGP1008" s="45"/>
      <c r="QGQ1008" s="45"/>
      <c r="QGR1008" s="45"/>
      <c r="QGS1008" s="45"/>
      <c r="QGT1008" s="45"/>
      <c r="QGU1008" s="45"/>
      <c r="QGV1008" s="45"/>
      <c r="QGW1008" s="45"/>
      <c r="QGX1008" s="45"/>
      <c r="QGY1008" s="45"/>
      <c r="QGZ1008" s="45"/>
      <c r="QHA1008" s="45"/>
      <c r="QHB1008" s="45"/>
      <c r="QHC1008" s="45"/>
      <c r="QHD1008" s="45"/>
      <c r="QHE1008" s="45"/>
      <c r="QHF1008" s="45"/>
      <c r="QHG1008" s="45"/>
      <c r="QHH1008" s="45"/>
      <c r="QHI1008" s="45"/>
      <c r="QHJ1008" s="45"/>
      <c r="QHK1008" s="45"/>
      <c r="QHL1008" s="45"/>
      <c r="QHM1008" s="45"/>
      <c r="QHN1008" s="45"/>
      <c r="QHO1008" s="45"/>
      <c r="QHP1008" s="45"/>
      <c r="QHQ1008" s="45"/>
      <c r="QHR1008" s="45"/>
      <c r="QHS1008" s="45"/>
      <c r="QHT1008" s="45"/>
      <c r="QHU1008" s="45"/>
      <c r="QHV1008" s="45"/>
      <c r="QHW1008" s="45"/>
      <c r="QHX1008" s="45"/>
      <c r="QHY1008" s="45"/>
      <c r="QHZ1008" s="45"/>
      <c r="QIA1008" s="45"/>
      <c r="QIB1008" s="45"/>
      <c r="QIC1008" s="45"/>
      <c r="QID1008" s="45"/>
      <c r="QIE1008" s="45"/>
      <c r="QIF1008" s="45"/>
      <c r="QIG1008" s="45"/>
      <c r="QIH1008" s="45"/>
      <c r="QII1008" s="45"/>
      <c r="QIJ1008" s="45"/>
      <c r="QIK1008" s="45"/>
      <c r="QIL1008" s="45"/>
      <c r="QIM1008" s="45"/>
      <c r="QIN1008" s="45"/>
      <c r="QIO1008" s="45"/>
      <c r="QIP1008" s="45"/>
      <c r="QIQ1008" s="45"/>
      <c r="QIR1008" s="45"/>
      <c r="QIS1008" s="45"/>
      <c r="QIT1008" s="45"/>
      <c r="QIU1008" s="45"/>
      <c r="QIV1008" s="45"/>
      <c r="QIW1008" s="45"/>
      <c r="QIX1008" s="45"/>
      <c r="QIY1008" s="45"/>
      <c r="QIZ1008" s="45"/>
      <c r="QJA1008" s="45"/>
      <c r="QJB1008" s="45"/>
      <c r="QJC1008" s="45"/>
      <c r="QJD1008" s="45"/>
      <c r="QJE1008" s="45"/>
      <c r="QJF1008" s="45"/>
      <c r="QJG1008" s="45"/>
      <c r="QJH1008" s="45"/>
      <c r="QJI1008" s="45"/>
      <c r="QJJ1008" s="45"/>
      <c r="QJK1008" s="45"/>
      <c r="QJL1008" s="45"/>
      <c r="QJM1008" s="45"/>
      <c r="QJN1008" s="45"/>
      <c r="QJO1008" s="45"/>
      <c r="QJP1008" s="45"/>
      <c r="QJQ1008" s="45"/>
      <c r="QJR1008" s="45"/>
      <c r="QJS1008" s="45"/>
      <c r="QJT1008" s="45"/>
      <c r="QJU1008" s="45"/>
      <c r="QJV1008" s="45"/>
      <c r="QJW1008" s="45"/>
      <c r="QJX1008" s="45"/>
      <c r="QJY1008" s="45"/>
      <c r="QJZ1008" s="45"/>
      <c r="QKA1008" s="45"/>
      <c r="QKB1008" s="45"/>
      <c r="QKC1008" s="45"/>
      <c r="QKD1008" s="45"/>
      <c r="QKE1008" s="45"/>
      <c r="QKF1008" s="45"/>
      <c r="QKG1008" s="45"/>
      <c r="QKH1008" s="45"/>
      <c r="QKI1008" s="45"/>
      <c r="QKJ1008" s="45"/>
      <c r="QKK1008" s="45"/>
      <c r="QKL1008" s="45"/>
      <c r="QKM1008" s="45"/>
      <c r="QKN1008" s="45"/>
      <c r="QKO1008" s="45"/>
      <c r="QKP1008" s="45"/>
      <c r="QKQ1008" s="45"/>
      <c r="QKR1008" s="45"/>
      <c r="QKS1008" s="45"/>
      <c r="QKT1008" s="45"/>
      <c r="QKU1008" s="45"/>
      <c r="QKV1008" s="45"/>
      <c r="QKW1008" s="45"/>
      <c r="QKX1008" s="45"/>
      <c r="QKY1008" s="45"/>
      <c r="QKZ1008" s="45"/>
      <c r="QLA1008" s="45"/>
      <c r="QLB1008" s="45"/>
      <c r="QLC1008" s="45"/>
      <c r="QLD1008" s="45"/>
      <c r="QLE1008" s="45"/>
      <c r="QLF1008" s="45"/>
      <c r="QLG1008" s="45"/>
      <c r="QLH1008" s="45"/>
      <c r="QLI1008" s="45"/>
      <c r="QLJ1008" s="45"/>
      <c r="QLK1008" s="45"/>
      <c r="QLL1008" s="45"/>
      <c r="QLM1008" s="45"/>
      <c r="QLN1008" s="45"/>
      <c r="QLO1008" s="45"/>
      <c r="QLP1008" s="45"/>
      <c r="QLQ1008" s="45"/>
      <c r="QLR1008" s="45"/>
      <c r="QLS1008" s="45"/>
      <c r="QLT1008" s="45"/>
      <c r="QLU1008" s="45"/>
      <c r="QLV1008" s="45"/>
      <c r="QLW1008" s="45"/>
      <c r="QLX1008" s="45"/>
      <c r="QLY1008" s="45"/>
      <c r="QLZ1008" s="45"/>
      <c r="QMA1008" s="45"/>
      <c r="QMB1008" s="45"/>
      <c r="QMC1008" s="45"/>
      <c r="QMD1008" s="45"/>
      <c r="QME1008" s="45"/>
      <c r="QMF1008" s="45"/>
      <c r="QMG1008" s="45"/>
      <c r="QMH1008" s="45"/>
      <c r="QMI1008" s="45"/>
      <c r="QMJ1008" s="45"/>
      <c r="QMK1008" s="45"/>
      <c r="QML1008" s="45"/>
      <c r="QMM1008" s="45"/>
      <c r="QMN1008" s="45"/>
      <c r="QMO1008" s="45"/>
      <c r="QMP1008" s="45"/>
      <c r="QMQ1008" s="45"/>
      <c r="QMR1008" s="45"/>
      <c r="QMS1008" s="45"/>
      <c r="QMT1008" s="45"/>
      <c r="QMU1008" s="45"/>
      <c r="QMV1008" s="45"/>
      <c r="QMW1008" s="45"/>
      <c r="QMX1008" s="45"/>
      <c r="QMY1008" s="45"/>
      <c r="QMZ1008" s="45"/>
      <c r="QNA1008" s="45"/>
      <c r="QNB1008" s="45"/>
      <c r="QNC1008" s="45"/>
      <c r="QND1008" s="45"/>
      <c r="QNE1008" s="45"/>
      <c r="QNF1008" s="45"/>
      <c r="QNG1008" s="45"/>
      <c r="QNH1008" s="45"/>
      <c r="QNI1008" s="45"/>
      <c r="QNJ1008" s="45"/>
      <c r="QNK1008" s="45"/>
      <c r="QNL1008" s="45"/>
      <c r="QNM1008" s="45"/>
      <c r="QNN1008" s="45"/>
      <c r="QNO1008" s="45"/>
      <c r="QNP1008" s="45"/>
      <c r="QNQ1008" s="45"/>
      <c r="QNR1008" s="45"/>
      <c r="QNS1008" s="45"/>
      <c r="QNT1008" s="45"/>
      <c r="QNU1008" s="45"/>
      <c r="QNV1008" s="45"/>
      <c r="QNW1008" s="45"/>
      <c r="QNX1008" s="45"/>
      <c r="QNY1008" s="45"/>
      <c r="QNZ1008" s="45"/>
      <c r="QOA1008" s="45"/>
      <c r="QOB1008" s="45"/>
      <c r="QOC1008" s="45"/>
      <c r="QOD1008" s="45"/>
      <c r="QOE1008" s="45"/>
      <c r="QOF1008" s="45"/>
      <c r="QOG1008" s="45"/>
      <c r="QOH1008" s="45"/>
      <c r="QOI1008" s="45"/>
      <c r="QOJ1008" s="45"/>
      <c r="QOK1008" s="45"/>
      <c r="QOL1008" s="45"/>
      <c r="QOM1008" s="45"/>
      <c r="QON1008" s="45"/>
      <c r="QOO1008" s="45"/>
      <c r="QOP1008" s="45"/>
      <c r="QOQ1008" s="45"/>
      <c r="QOR1008" s="45"/>
      <c r="QOS1008" s="45"/>
      <c r="QOT1008" s="45"/>
      <c r="QOU1008" s="45"/>
      <c r="QOV1008" s="45"/>
      <c r="QOW1008" s="45"/>
      <c r="QOX1008" s="45"/>
      <c r="QOY1008" s="45"/>
      <c r="QOZ1008" s="45"/>
      <c r="QPA1008" s="45"/>
      <c r="QPB1008" s="45"/>
      <c r="QPC1008" s="45"/>
      <c r="QPD1008" s="45"/>
      <c r="QPE1008" s="45"/>
      <c r="QPF1008" s="45"/>
      <c r="QPG1008" s="45"/>
      <c r="QPH1008" s="45"/>
      <c r="QPI1008" s="45"/>
      <c r="QPJ1008" s="45"/>
      <c r="QPK1008" s="45"/>
      <c r="QPL1008" s="45"/>
      <c r="QPM1008" s="45"/>
      <c r="QPN1008" s="45"/>
      <c r="QPO1008" s="45"/>
      <c r="QPP1008" s="45"/>
      <c r="QPQ1008" s="45"/>
      <c r="QPR1008" s="45"/>
      <c r="QPS1008" s="45"/>
      <c r="QPT1008" s="45"/>
      <c r="QPU1008" s="45"/>
      <c r="QPV1008" s="45"/>
      <c r="QPW1008" s="45"/>
      <c r="QPX1008" s="45"/>
      <c r="QPY1008" s="45"/>
      <c r="QPZ1008" s="45"/>
      <c r="QQA1008" s="45"/>
      <c r="QQB1008" s="45"/>
      <c r="QQC1008" s="45"/>
      <c r="QQD1008" s="45"/>
      <c r="QQE1008" s="45"/>
      <c r="QQF1008" s="45"/>
      <c r="QQG1008" s="45"/>
      <c r="QQH1008" s="45"/>
      <c r="QQI1008" s="45"/>
      <c r="QQJ1008" s="45"/>
      <c r="QQK1008" s="45"/>
      <c r="QQL1008" s="45"/>
      <c r="QQM1008" s="45"/>
      <c r="QQN1008" s="45"/>
      <c r="QQO1008" s="45"/>
      <c r="QQP1008" s="45"/>
      <c r="QQQ1008" s="45"/>
      <c r="QQR1008" s="45"/>
      <c r="QQS1008" s="45"/>
      <c r="QQT1008" s="45"/>
      <c r="QQU1008" s="45"/>
      <c r="QQV1008" s="45"/>
      <c r="QQW1008" s="45"/>
      <c r="QQX1008" s="45"/>
      <c r="QQY1008" s="45"/>
      <c r="QQZ1008" s="45"/>
      <c r="QRA1008" s="45"/>
      <c r="QRB1008" s="45"/>
      <c r="QRC1008" s="45"/>
      <c r="QRD1008" s="45"/>
      <c r="QRE1008" s="45"/>
      <c r="QRF1008" s="45"/>
      <c r="QRG1008" s="45"/>
      <c r="QRH1008" s="45"/>
      <c r="QRI1008" s="45"/>
      <c r="QRJ1008" s="45"/>
      <c r="QRK1008" s="45"/>
      <c r="QRL1008" s="45"/>
      <c r="QRM1008" s="45"/>
      <c r="QRN1008" s="45"/>
      <c r="QRO1008" s="45"/>
      <c r="QRP1008" s="45"/>
      <c r="QRQ1008" s="45"/>
      <c r="QRR1008" s="45"/>
      <c r="QRS1008" s="45"/>
      <c r="QRT1008" s="45"/>
      <c r="QRU1008" s="45"/>
      <c r="QRV1008" s="45"/>
      <c r="QRW1008" s="45"/>
      <c r="QRX1008" s="45"/>
      <c r="QRY1008" s="45"/>
      <c r="QRZ1008" s="45"/>
      <c r="QSA1008" s="45"/>
      <c r="QSB1008" s="45"/>
      <c r="QSC1008" s="45"/>
      <c r="QSD1008" s="45"/>
      <c r="QSE1008" s="45"/>
      <c r="QSF1008" s="45"/>
      <c r="QSG1008" s="45"/>
      <c r="QSH1008" s="45"/>
      <c r="QSI1008" s="45"/>
      <c r="QSJ1008" s="45"/>
      <c r="QSK1008" s="45"/>
      <c r="QSL1008" s="45"/>
      <c r="QSM1008" s="45"/>
      <c r="QSN1008" s="45"/>
      <c r="QSO1008" s="45"/>
      <c r="QSP1008" s="45"/>
      <c r="QSQ1008" s="45"/>
      <c r="QSR1008" s="45"/>
      <c r="QSS1008" s="45"/>
      <c r="QST1008" s="45"/>
      <c r="QSU1008" s="45"/>
      <c r="QSV1008" s="45"/>
      <c r="QSW1008" s="45"/>
      <c r="QSX1008" s="45"/>
      <c r="QSY1008" s="45"/>
      <c r="QSZ1008" s="45"/>
      <c r="QTA1008" s="45"/>
      <c r="QTB1008" s="45"/>
      <c r="QTC1008" s="45"/>
      <c r="QTD1008" s="45"/>
      <c r="QTE1008" s="45"/>
      <c r="QTF1008" s="45"/>
      <c r="QTG1008" s="45"/>
      <c r="QTH1008" s="45"/>
      <c r="QTI1008" s="45"/>
      <c r="QTJ1008" s="45"/>
      <c r="QTK1008" s="45"/>
      <c r="QTL1008" s="45"/>
      <c r="QTM1008" s="45"/>
      <c r="QTN1008" s="45"/>
      <c r="QTO1008" s="45"/>
      <c r="QTP1008" s="45"/>
      <c r="QTQ1008" s="45"/>
      <c r="QTR1008" s="45"/>
      <c r="QTS1008" s="45"/>
      <c r="QTT1008" s="45"/>
      <c r="QTU1008" s="45"/>
      <c r="QTV1008" s="45"/>
      <c r="QTW1008" s="45"/>
      <c r="QTX1008" s="45"/>
      <c r="QTY1008" s="45"/>
      <c r="QTZ1008" s="45"/>
      <c r="QUA1008" s="45"/>
      <c r="QUB1008" s="45"/>
      <c r="QUC1008" s="45"/>
      <c r="QUD1008" s="45"/>
      <c r="QUE1008" s="45"/>
      <c r="QUF1008" s="45"/>
      <c r="QUG1008" s="45"/>
      <c r="QUH1008" s="45"/>
      <c r="QUI1008" s="45"/>
      <c r="QUJ1008" s="45"/>
      <c r="QUK1008" s="45"/>
      <c r="QUL1008" s="45"/>
      <c r="QUM1008" s="45"/>
      <c r="QUN1008" s="45"/>
      <c r="QUO1008" s="45"/>
      <c r="QUP1008" s="45"/>
      <c r="QUQ1008" s="45"/>
      <c r="QUR1008" s="45"/>
      <c r="QUS1008" s="45"/>
      <c r="QUT1008" s="45"/>
      <c r="QUU1008" s="45"/>
      <c r="QUV1008" s="45"/>
      <c r="QUW1008" s="45"/>
      <c r="QUX1008" s="45"/>
      <c r="QUY1008" s="45"/>
      <c r="QUZ1008" s="45"/>
      <c r="QVA1008" s="45"/>
      <c r="QVB1008" s="45"/>
      <c r="QVC1008" s="45"/>
      <c r="QVD1008" s="45"/>
      <c r="QVE1008" s="45"/>
      <c r="QVF1008" s="45"/>
      <c r="QVG1008" s="45"/>
      <c r="QVH1008" s="45"/>
      <c r="QVI1008" s="45"/>
      <c r="QVJ1008" s="45"/>
      <c r="QVK1008" s="45"/>
      <c r="QVL1008" s="45"/>
      <c r="QVM1008" s="45"/>
      <c r="QVN1008" s="45"/>
      <c r="QVO1008" s="45"/>
      <c r="QVP1008" s="45"/>
      <c r="QVQ1008" s="45"/>
      <c r="QVR1008" s="45"/>
      <c r="QVS1008" s="45"/>
      <c r="QVT1008" s="45"/>
      <c r="QVU1008" s="45"/>
      <c r="QVV1008" s="45"/>
      <c r="QVW1008" s="45"/>
      <c r="QVX1008" s="45"/>
      <c r="QVY1008" s="45"/>
      <c r="QVZ1008" s="45"/>
      <c r="QWA1008" s="45"/>
      <c r="QWB1008" s="45"/>
      <c r="QWC1008" s="45"/>
      <c r="QWD1008" s="45"/>
      <c r="QWE1008" s="45"/>
      <c r="QWF1008" s="45"/>
      <c r="QWG1008" s="45"/>
      <c r="QWH1008" s="45"/>
      <c r="QWI1008" s="45"/>
      <c r="QWJ1008" s="45"/>
      <c r="QWK1008" s="45"/>
      <c r="QWL1008" s="45"/>
      <c r="QWM1008" s="45"/>
      <c r="QWN1008" s="45"/>
      <c r="QWO1008" s="45"/>
      <c r="QWP1008" s="45"/>
      <c r="QWQ1008" s="45"/>
      <c r="QWR1008" s="45"/>
      <c r="QWS1008" s="45"/>
      <c r="QWT1008" s="45"/>
      <c r="QWU1008" s="45"/>
      <c r="QWV1008" s="45"/>
      <c r="QWW1008" s="45"/>
      <c r="QWX1008" s="45"/>
      <c r="QWY1008" s="45"/>
      <c r="QWZ1008" s="45"/>
      <c r="QXA1008" s="45"/>
      <c r="QXB1008" s="45"/>
      <c r="QXC1008" s="45"/>
      <c r="QXD1008" s="45"/>
      <c r="QXE1008" s="45"/>
      <c r="QXF1008" s="45"/>
      <c r="QXG1008" s="45"/>
      <c r="QXH1008" s="45"/>
      <c r="QXI1008" s="45"/>
      <c r="QXJ1008" s="45"/>
      <c r="QXK1008" s="45"/>
      <c r="QXL1008" s="45"/>
      <c r="QXM1008" s="45"/>
      <c r="QXN1008" s="45"/>
      <c r="QXO1008" s="45"/>
      <c r="QXP1008" s="45"/>
      <c r="QXQ1008" s="45"/>
      <c r="QXR1008" s="45"/>
      <c r="QXS1008" s="45"/>
      <c r="QXT1008" s="45"/>
      <c r="QXU1008" s="45"/>
      <c r="QXV1008" s="45"/>
      <c r="QXW1008" s="45"/>
      <c r="QXX1008" s="45"/>
      <c r="QXY1008" s="45"/>
      <c r="QXZ1008" s="45"/>
      <c r="QYA1008" s="45"/>
      <c r="QYB1008" s="45"/>
      <c r="QYC1008" s="45"/>
      <c r="QYD1008" s="45"/>
      <c r="QYE1008" s="45"/>
      <c r="QYF1008" s="45"/>
      <c r="QYG1008" s="45"/>
      <c r="QYH1008" s="45"/>
      <c r="QYI1008" s="45"/>
      <c r="QYJ1008" s="45"/>
      <c r="QYK1008" s="45"/>
      <c r="QYL1008" s="45"/>
      <c r="QYM1008" s="45"/>
      <c r="QYN1008" s="45"/>
      <c r="QYO1008" s="45"/>
      <c r="QYP1008" s="45"/>
      <c r="QYQ1008" s="45"/>
      <c r="QYR1008" s="45"/>
      <c r="QYS1008" s="45"/>
      <c r="QYT1008" s="45"/>
      <c r="QYU1008" s="45"/>
      <c r="QYV1008" s="45"/>
      <c r="QYW1008" s="45"/>
      <c r="QYX1008" s="45"/>
      <c r="QYY1008" s="45"/>
      <c r="QYZ1008" s="45"/>
      <c r="QZA1008" s="45"/>
      <c r="QZB1008" s="45"/>
      <c r="QZC1008" s="45"/>
      <c r="QZD1008" s="45"/>
      <c r="QZE1008" s="45"/>
      <c r="QZF1008" s="45"/>
      <c r="QZG1008" s="45"/>
      <c r="QZH1008" s="45"/>
      <c r="QZI1008" s="45"/>
      <c r="QZJ1008" s="45"/>
      <c r="QZK1008" s="45"/>
      <c r="QZL1008" s="45"/>
      <c r="QZM1008" s="45"/>
      <c r="QZN1008" s="45"/>
      <c r="QZO1008" s="45"/>
      <c r="QZP1008" s="45"/>
      <c r="QZQ1008" s="45"/>
      <c r="QZR1008" s="45"/>
      <c r="QZS1008" s="45"/>
      <c r="QZT1008" s="45"/>
      <c r="QZU1008" s="45"/>
      <c r="QZV1008" s="45"/>
      <c r="QZW1008" s="45"/>
      <c r="QZX1008" s="45"/>
      <c r="QZY1008" s="45"/>
      <c r="QZZ1008" s="45"/>
      <c r="RAA1008" s="45"/>
      <c r="RAB1008" s="45"/>
      <c r="RAC1008" s="45"/>
      <c r="RAD1008" s="45"/>
      <c r="RAE1008" s="45"/>
      <c r="RAF1008" s="45"/>
      <c r="RAG1008" s="45"/>
      <c r="RAH1008" s="45"/>
      <c r="RAI1008" s="45"/>
      <c r="RAJ1008" s="45"/>
      <c r="RAK1008" s="45"/>
      <c r="RAL1008" s="45"/>
      <c r="RAM1008" s="45"/>
      <c r="RAN1008" s="45"/>
      <c r="RAO1008" s="45"/>
      <c r="RAP1008" s="45"/>
      <c r="RAQ1008" s="45"/>
      <c r="RAR1008" s="45"/>
      <c r="RAS1008" s="45"/>
      <c r="RAT1008" s="45"/>
      <c r="RAU1008" s="45"/>
      <c r="RAV1008" s="45"/>
      <c r="RAW1008" s="45"/>
      <c r="RAX1008" s="45"/>
      <c r="RAY1008" s="45"/>
      <c r="RAZ1008" s="45"/>
      <c r="RBA1008" s="45"/>
      <c r="RBB1008" s="45"/>
      <c r="RBC1008" s="45"/>
      <c r="RBD1008" s="45"/>
      <c r="RBE1008" s="45"/>
      <c r="RBF1008" s="45"/>
      <c r="RBG1008" s="45"/>
      <c r="RBH1008" s="45"/>
      <c r="RBI1008" s="45"/>
      <c r="RBJ1008" s="45"/>
      <c r="RBK1008" s="45"/>
      <c r="RBL1008" s="45"/>
      <c r="RBM1008" s="45"/>
      <c r="RBN1008" s="45"/>
      <c r="RBO1008" s="45"/>
      <c r="RBP1008" s="45"/>
      <c r="RBQ1008" s="45"/>
      <c r="RBR1008" s="45"/>
      <c r="RBS1008" s="45"/>
      <c r="RBT1008" s="45"/>
      <c r="RBU1008" s="45"/>
      <c r="RBV1008" s="45"/>
      <c r="RBW1008" s="45"/>
      <c r="RBX1008" s="45"/>
      <c r="RBY1008" s="45"/>
      <c r="RBZ1008" s="45"/>
      <c r="RCA1008" s="45"/>
      <c r="RCB1008" s="45"/>
      <c r="RCC1008" s="45"/>
      <c r="RCD1008" s="45"/>
      <c r="RCE1008" s="45"/>
      <c r="RCF1008" s="45"/>
      <c r="RCG1008" s="45"/>
      <c r="RCH1008" s="45"/>
      <c r="RCI1008" s="45"/>
      <c r="RCJ1008" s="45"/>
      <c r="RCK1008" s="45"/>
      <c r="RCL1008" s="45"/>
      <c r="RCM1008" s="45"/>
      <c r="RCN1008" s="45"/>
      <c r="RCO1008" s="45"/>
      <c r="RCP1008" s="45"/>
      <c r="RCQ1008" s="45"/>
      <c r="RCR1008" s="45"/>
      <c r="RCS1008" s="45"/>
      <c r="RCT1008" s="45"/>
      <c r="RCU1008" s="45"/>
      <c r="RCV1008" s="45"/>
      <c r="RCW1008" s="45"/>
      <c r="RCX1008" s="45"/>
      <c r="RCY1008" s="45"/>
      <c r="RCZ1008" s="45"/>
      <c r="RDA1008" s="45"/>
      <c r="RDB1008" s="45"/>
      <c r="RDC1008" s="45"/>
      <c r="RDD1008" s="45"/>
      <c r="RDE1008" s="45"/>
      <c r="RDF1008" s="45"/>
      <c r="RDG1008" s="45"/>
      <c r="RDH1008" s="45"/>
      <c r="RDI1008" s="45"/>
      <c r="RDJ1008" s="45"/>
      <c r="RDK1008" s="45"/>
      <c r="RDL1008" s="45"/>
      <c r="RDM1008" s="45"/>
      <c r="RDN1008" s="45"/>
      <c r="RDO1008" s="45"/>
      <c r="RDP1008" s="45"/>
      <c r="RDQ1008" s="45"/>
      <c r="RDR1008" s="45"/>
      <c r="RDS1008" s="45"/>
      <c r="RDT1008" s="45"/>
      <c r="RDU1008" s="45"/>
      <c r="RDV1008" s="45"/>
      <c r="RDW1008" s="45"/>
      <c r="RDX1008" s="45"/>
      <c r="RDY1008" s="45"/>
      <c r="RDZ1008" s="45"/>
      <c r="REA1008" s="45"/>
      <c r="REB1008" s="45"/>
      <c r="REC1008" s="45"/>
      <c r="RED1008" s="45"/>
      <c r="REE1008" s="45"/>
      <c r="REF1008" s="45"/>
      <c r="REG1008" s="45"/>
      <c r="REH1008" s="45"/>
      <c r="REI1008" s="45"/>
      <c r="REJ1008" s="45"/>
      <c r="REK1008" s="45"/>
      <c r="REL1008" s="45"/>
      <c r="REM1008" s="45"/>
      <c r="REN1008" s="45"/>
      <c r="REO1008" s="45"/>
      <c r="REP1008" s="45"/>
      <c r="REQ1008" s="45"/>
      <c r="RER1008" s="45"/>
      <c r="RES1008" s="45"/>
      <c r="RET1008" s="45"/>
      <c r="REU1008" s="45"/>
      <c r="REV1008" s="45"/>
      <c r="REW1008" s="45"/>
      <c r="REX1008" s="45"/>
      <c r="REY1008" s="45"/>
      <c r="REZ1008" s="45"/>
      <c r="RFA1008" s="45"/>
      <c r="RFB1008" s="45"/>
      <c r="RFC1008" s="45"/>
      <c r="RFD1008" s="45"/>
      <c r="RFE1008" s="45"/>
      <c r="RFF1008" s="45"/>
      <c r="RFG1008" s="45"/>
      <c r="RFH1008" s="45"/>
      <c r="RFI1008" s="45"/>
      <c r="RFJ1008" s="45"/>
      <c r="RFK1008" s="45"/>
      <c r="RFL1008" s="45"/>
      <c r="RFM1008" s="45"/>
      <c r="RFN1008" s="45"/>
      <c r="RFO1008" s="45"/>
      <c r="RFP1008" s="45"/>
      <c r="RFQ1008" s="45"/>
      <c r="RFR1008" s="45"/>
      <c r="RFS1008" s="45"/>
      <c r="RFT1008" s="45"/>
      <c r="RFU1008" s="45"/>
      <c r="RFV1008" s="45"/>
      <c r="RFW1008" s="45"/>
      <c r="RFX1008" s="45"/>
      <c r="RFY1008" s="45"/>
      <c r="RFZ1008" s="45"/>
      <c r="RGA1008" s="45"/>
      <c r="RGB1008" s="45"/>
      <c r="RGC1008" s="45"/>
      <c r="RGD1008" s="45"/>
      <c r="RGE1008" s="45"/>
      <c r="RGF1008" s="45"/>
      <c r="RGG1008" s="45"/>
      <c r="RGH1008" s="45"/>
      <c r="RGI1008" s="45"/>
      <c r="RGJ1008" s="45"/>
      <c r="RGK1008" s="45"/>
      <c r="RGL1008" s="45"/>
      <c r="RGM1008" s="45"/>
      <c r="RGN1008" s="45"/>
      <c r="RGO1008" s="45"/>
      <c r="RGP1008" s="45"/>
      <c r="RGQ1008" s="45"/>
      <c r="RGR1008" s="45"/>
      <c r="RGS1008" s="45"/>
      <c r="RGT1008" s="45"/>
      <c r="RGU1008" s="45"/>
      <c r="RGV1008" s="45"/>
      <c r="RGW1008" s="45"/>
      <c r="RGX1008" s="45"/>
      <c r="RGY1008" s="45"/>
      <c r="RGZ1008" s="45"/>
      <c r="RHA1008" s="45"/>
      <c r="RHB1008" s="45"/>
      <c r="RHC1008" s="45"/>
      <c r="RHD1008" s="45"/>
      <c r="RHE1008" s="45"/>
      <c r="RHF1008" s="45"/>
      <c r="RHG1008" s="45"/>
      <c r="RHH1008" s="45"/>
      <c r="RHI1008" s="45"/>
      <c r="RHJ1008" s="45"/>
      <c r="RHK1008" s="45"/>
      <c r="RHL1008" s="45"/>
      <c r="RHM1008" s="45"/>
      <c r="RHN1008" s="45"/>
      <c r="RHO1008" s="45"/>
      <c r="RHP1008" s="45"/>
      <c r="RHQ1008" s="45"/>
      <c r="RHR1008" s="45"/>
      <c r="RHS1008" s="45"/>
      <c r="RHT1008" s="45"/>
      <c r="RHU1008" s="45"/>
      <c r="RHV1008" s="45"/>
      <c r="RHW1008" s="45"/>
      <c r="RHX1008" s="45"/>
      <c r="RHY1008" s="45"/>
      <c r="RHZ1008" s="45"/>
      <c r="RIA1008" s="45"/>
      <c r="RIB1008" s="45"/>
      <c r="RIC1008" s="45"/>
      <c r="RID1008" s="45"/>
      <c r="RIE1008" s="45"/>
      <c r="RIF1008" s="45"/>
      <c r="RIG1008" s="45"/>
      <c r="RIH1008" s="45"/>
      <c r="RII1008" s="45"/>
      <c r="RIJ1008" s="45"/>
      <c r="RIK1008" s="45"/>
      <c r="RIL1008" s="45"/>
      <c r="RIM1008" s="45"/>
      <c r="RIN1008" s="45"/>
      <c r="RIO1008" s="45"/>
      <c r="RIP1008" s="45"/>
      <c r="RIQ1008" s="45"/>
      <c r="RIR1008" s="45"/>
      <c r="RIS1008" s="45"/>
      <c r="RIT1008" s="45"/>
      <c r="RIU1008" s="45"/>
      <c r="RIV1008" s="45"/>
      <c r="RIW1008" s="45"/>
      <c r="RIX1008" s="45"/>
      <c r="RIY1008" s="45"/>
      <c r="RIZ1008" s="45"/>
      <c r="RJA1008" s="45"/>
      <c r="RJB1008" s="45"/>
      <c r="RJC1008" s="45"/>
      <c r="RJD1008" s="45"/>
      <c r="RJE1008" s="45"/>
      <c r="RJF1008" s="45"/>
      <c r="RJG1008" s="45"/>
      <c r="RJH1008" s="45"/>
      <c r="RJI1008" s="45"/>
      <c r="RJJ1008" s="45"/>
      <c r="RJK1008" s="45"/>
      <c r="RJL1008" s="45"/>
      <c r="RJM1008" s="45"/>
      <c r="RJN1008" s="45"/>
      <c r="RJO1008" s="45"/>
      <c r="RJP1008" s="45"/>
      <c r="RJQ1008" s="45"/>
      <c r="RJR1008" s="45"/>
      <c r="RJS1008" s="45"/>
      <c r="RJT1008" s="45"/>
      <c r="RJU1008" s="45"/>
      <c r="RJV1008" s="45"/>
      <c r="RJW1008" s="45"/>
      <c r="RJX1008" s="45"/>
      <c r="RJY1008" s="45"/>
      <c r="RJZ1008" s="45"/>
      <c r="RKA1008" s="45"/>
      <c r="RKB1008" s="45"/>
      <c r="RKC1008" s="45"/>
      <c r="RKD1008" s="45"/>
      <c r="RKE1008" s="45"/>
      <c r="RKF1008" s="45"/>
      <c r="RKG1008" s="45"/>
      <c r="RKH1008" s="45"/>
      <c r="RKI1008" s="45"/>
      <c r="RKJ1008" s="45"/>
      <c r="RKK1008" s="45"/>
      <c r="RKL1008" s="45"/>
      <c r="RKM1008" s="45"/>
      <c r="RKN1008" s="45"/>
      <c r="RKO1008" s="45"/>
      <c r="RKP1008" s="45"/>
      <c r="RKQ1008" s="45"/>
      <c r="RKR1008" s="45"/>
      <c r="RKS1008" s="45"/>
      <c r="RKT1008" s="45"/>
      <c r="RKU1008" s="45"/>
      <c r="RKV1008" s="45"/>
      <c r="RKW1008" s="45"/>
      <c r="RKX1008" s="45"/>
      <c r="RKY1008" s="45"/>
      <c r="RKZ1008" s="45"/>
      <c r="RLA1008" s="45"/>
      <c r="RLB1008" s="45"/>
      <c r="RLC1008" s="45"/>
      <c r="RLD1008" s="45"/>
      <c r="RLE1008" s="45"/>
      <c r="RLF1008" s="45"/>
      <c r="RLG1008" s="45"/>
      <c r="RLH1008" s="45"/>
      <c r="RLI1008" s="45"/>
      <c r="RLJ1008" s="45"/>
      <c r="RLK1008" s="45"/>
      <c r="RLL1008" s="45"/>
      <c r="RLM1008" s="45"/>
      <c r="RLN1008" s="45"/>
      <c r="RLO1008" s="45"/>
      <c r="RLP1008" s="45"/>
      <c r="RLQ1008" s="45"/>
      <c r="RLR1008" s="45"/>
      <c r="RLS1008" s="45"/>
      <c r="RLT1008" s="45"/>
      <c r="RLU1008" s="45"/>
      <c r="RLV1008" s="45"/>
      <c r="RLW1008" s="45"/>
      <c r="RLX1008" s="45"/>
      <c r="RLY1008" s="45"/>
      <c r="RLZ1008" s="45"/>
      <c r="RMA1008" s="45"/>
      <c r="RMB1008" s="45"/>
      <c r="RMC1008" s="45"/>
      <c r="RMD1008" s="45"/>
      <c r="RME1008" s="45"/>
      <c r="RMF1008" s="45"/>
      <c r="RMG1008" s="45"/>
      <c r="RMH1008" s="45"/>
      <c r="RMI1008" s="45"/>
      <c r="RMJ1008" s="45"/>
      <c r="RMK1008" s="45"/>
      <c r="RML1008" s="45"/>
      <c r="RMM1008" s="45"/>
      <c r="RMN1008" s="45"/>
      <c r="RMO1008" s="45"/>
      <c r="RMP1008" s="45"/>
      <c r="RMQ1008" s="45"/>
      <c r="RMR1008" s="45"/>
      <c r="RMS1008" s="45"/>
      <c r="RMT1008" s="45"/>
      <c r="RMU1008" s="45"/>
      <c r="RMV1008" s="45"/>
      <c r="RMW1008" s="45"/>
      <c r="RMX1008" s="45"/>
      <c r="RMY1008" s="45"/>
      <c r="RMZ1008" s="45"/>
      <c r="RNA1008" s="45"/>
      <c r="RNB1008" s="45"/>
      <c r="RNC1008" s="45"/>
      <c r="RND1008" s="45"/>
      <c r="RNE1008" s="45"/>
      <c r="RNF1008" s="45"/>
      <c r="RNG1008" s="45"/>
      <c r="RNH1008" s="45"/>
      <c r="RNI1008" s="45"/>
      <c r="RNJ1008" s="45"/>
      <c r="RNK1008" s="45"/>
      <c r="RNL1008" s="45"/>
      <c r="RNM1008" s="45"/>
      <c r="RNN1008" s="45"/>
      <c r="RNO1008" s="45"/>
      <c r="RNP1008" s="45"/>
      <c r="RNQ1008" s="45"/>
      <c r="RNR1008" s="45"/>
      <c r="RNS1008" s="45"/>
      <c r="RNT1008" s="45"/>
      <c r="RNU1008" s="45"/>
      <c r="RNV1008" s="45"/>
      <c r="RNW1008" s="45"/>
      <c r="RNX1008" s="45"/>
      <c r="RNY1008" s="45"/>
      <c r="RNZ1008" s="45"/>
      <c r="ROA1008" s="45"/>
      <c r="ROB1008" s="45"/>
      <c r="ROC1008" s="45"/>
      <c r="ROD1008" s="45"/>
      <c r="ROE1008" s="45"/>
      <c r="ROF1008" s="45"/>
      <c r="ROG1008" s="45"/>
      <c r="ROH1008" s="45"/>
      <c r="ROI1008" s="45"/>
      <c r="ROJ1008" s="45"/>
      <c r="ROK1008" s="45"/>
      <c r="ROL1008" s="45"/>
      <c r="ROM1008" s="45"/>
      <c r="RON1008" s="45"/>
      <c r="ROO1008" s="45"/>
      <c r="ROP1008" s="45"/>
      <c r="ROQ1008" s="45"/>
      <c r="ROR1008" s="45"/>
      <c r="ROS1008" s="45"/>
      <c r="ROT1008" s="45"/>
      <c r="ROU1008" s="45"/>
      <c r="ROV1008" s="45"/>
      <c r="ROW1008" s="45"/>
      <c r="ROX1008" s="45"/>
      <c r="ROY1008" s="45"/>
      <c r="ROZ1008" s="45"/>
      <c r="RPA1008" s="45"/>
      <c r="RPB1008" s="45"/>
      <c r="RPC1008" s="45"/>
      <c r="RPD1008" s="45"/>
      <c r="RPE1008" s="45"/>
      <c r="RPF1008" s="45"/>
      <c r="RPG1008" s="45"/>
      <c r="RPH1008" s="45"/>
      <c r="RPI1008" s="45"/>
      <c r="RPJ1008" s="45"/>
      <c r="RPK1008" s="45"/>
      <c r="RPL1008" s="45"/>
      <c r="RPM1008" s="45"/>
      <c r="RPN1008" s="45"/>
      <c r="RPO1008" s="45"/>
      <c r="RPP1008" s="45"/>
      <c r="RPQ1008" s="45"/>
      <c r="RPR1008" s="45"/>
      <c r="RPS1008" s="45"/>
      <c r="RPT1008" s="45"/>
      <c r="RPU1008" s="45"/>
      <c r="RPV1008" s="45"/>
      <c r="RPW1008" s="45"/>
      <c r="RPX1008" s="45"/>
      <c r="RPY1008" s="45"/>
      <c r="RPZ1008" s="45"/>
      <c r="RQA1008" s="45"/>
      <c r="RQB1008" s="45"/>
      <c r="RQC1008" s="45"/>
      <c r="RQD1008" s="45"/>
      <c r="RQE1008" s="45"/>
      <c r="RQF1008" s="45"/>
      <c r="RQG1008" s="45"/>
      <c r="RQH1008" s="45"/>
      <c r="RQI1008" s="45"/>
      <c r="RQJ1008" s="45"/>
      <c r="RQK1008" s="45"/>
      <c r="RQL1008" s="45"/>
      <c r="RQM1008" s="45"/>
      <c r="RQN1008" s="45"/>
      <c r="RQO1008" s="45"/>
      <c r="RQP1008" s="45"/>
      <c r="RQQ1008" s="45"/>
      <c r="RQR1008" s="45"/>
      <c r="RQS1008" s="45"/>
      <c r="RQT1008" s="45"/>
      <c r="RQU1008" s="45"/>
      <c r="RQV1008" s="45"/>
      <c r="RQW1008" s="45"/>
      <c r="RQX1008" s="45"/>
      <c r="RQY1008" s="45"/>
      <c r="RQZ1008" s="45"/>
      <c r="RRA1008" s="45"/>
      <c r="RRB1008" s="45"/>
      <c r="RRC1008" s="45"/>
      <c r="RRD1008" s="45"/>
      <c r="RRE1008" s="45"/>
      <c r="RRF1008" s="45"/>
      <c r="RRG1008" s="45"/>
      <c r="RRH1008" s="45"/>
      <c r="RRI1008" s="45"/>
      <c r="RRJ1008" s="45"/>
      <c r="RRK1008" s="45"/>
      <c r="RRL1008" s="45"/>
      <c r="RRM1008" s="45"/>
      <c r="RRN1008" s="45"/>
      <c r="RRO1008" s="45"/>
      <c r="RRP1008" s="45"/>
      <c r="RRQ1008" s="45"/>
      <c r="RRR1008" s="45"/>
      <c r="RRS1008" s="45"/>
      <c r="RRT1008" s="45"/>
      <c r="RRU1008" s="45"/>
      <c r="RRV1008" s="45"/>
      <c r="RRW1008" s="45"/>
      <c r="RRX1008" s="45"/>
      <c r="RRY1008" s="45"/>
      <c r="RRZ1008" s="45"/>
      <c r="RSA1008" s="45"/>
      <c r="RSB1008" s="45"/>
      <c r="RSC1008" s="45"/>
      <c r="RSD1008" s="45"/>
      <c r="RSE1008" s="45"/>
      <c r="RSF1008" s="45"/>
      <c r="RSG1008" s="45"/>
      <c r="RSH1008" s="45"/>
      <c r="RSI1008" s="45"/>
      <c r="RSJ1008" s="45"/>
      <c r="RSK1008" s="45"/>
      <c r="RSL1008" s="45"/>
      <c r="RSM1008" s="45"/>
      <c r="RSN1008" s="45"/>
      <c r="RSO1008" s="45"/>
      <c r="RSP1008" s="45"/>
      <c r="RSQ1008" s="45"/>
      <c r="RSR1008" s="45"/>
      <c r="RSS1008" s="45"/>
      <c r="RST1008" s="45"/>
      <c r="RSU1008" s="45"/>
      <c r="RSV1008" s="45"/>
      <c r="RSW1008" s="45"/>
      <c r="RSX1008" s="45"/>
      <c r="RSY1008" s="45"/>
      <c r="RSZ1008" s="45"/>
      <c r="RTA1008" s="45"/>
      <c r="RTB1008" s="45"/>
      <c r="RTC1008" s="45"/>
      <c r="RTD1008" s="45"/>
      <c r="RTE1008" s="45"/>
      <c r="RTF1008" s="45"/>
      <c r="RTG1008" s="45"/>
      <c r="RTH1008" s="45"/>
      <c r="RTI1008" s="45"/>
      <c r="RTJ1008" s="45"/>
      <c r="RTK1008" s="45"/>
      <c r="RTL1008" s="45"/>
      <c r="RTM1008" s="45"/>
      <c r="RTN1008" s="45"/>
      <c r="RTO1008" s="45"/>
      <c r="RTP1008" s="45"/>
      <c r="RTQ1008" s="45"/>
      <c r="RTR1008" s="45"/>
      <c r="RTS1008" s="45"/>
      <c r="RTT1008" s="45"/>
      <c r="RTU1008" s="45"/>
      <c r="RTV1008" s="45"/>
      <c r="RTW1008" s="45"/>
      <c r="RTX1008" s="45"/>
      <c r="RTY1008" s="45"/>
      <c r="RTZ1008" s="45"/>
      <c r="RUA1008" s="45"/>
      <c r="RUB1008" s="45"/>
      <c r="RUC1008" s="45"/>
      <c r="RUD1008" s="45"/>
      <c r="RUE1008" s="45"/>
      <c r="RUF1008" s="45"/>
      <c r="RUG1008" s="45"/>
      <c r="RUH1008" s="45"/>
      <c r="RUI1008" s="45"/>
      <c r="RUJ1008" s="45"/>
      <c r="RUK1008" s="45"/>
      <c r="RUL1008" s="45"/>
      <c r="RUM1008" s="45"/>
      <c r="RUN1008" s="45"/>
      <c r="RUO1008" s="45"/>
      <c r="RUP1008" s="45"/>
      <c r="RUQ1008" s="45"/>
      <c r="RUR1008" s="45"/>
      <c r="RUS1008" s="45"/>
      <c r="RUT1008" s="45"/>
      <c r="RUU1008" s="45"/>
      <c r="RUV1008" s="45"/>
      <c r="RUW1008" s="45"/>
      <c r="RUX1008" s="45"/>
      <c r="RUY1008" s="45"/>
      <c r="RUZ1008" s="45"/>
      <c r="RVA1008" s="45"/>
      <c r="RVB1008" s="45"/>
      <c r="RVC1008" s="45"/>
      <c r="RVD1008" s="45"/>
      <c r="RVE1008" s="45"/>
      <c r="RVF1008" s="45"/>
      <c r="RVG1008" s="45"/>
      <c r="RVH1008" s="45"/>
      <c r="RVI1008" s="45"/>
      <c r="RVJ1008" s="45"/>
      <c r="RVK1008" s="45"/>
      <c r="RVL1008" s="45"/>
      <c r="RVM1008" s="45"/>
      <c r="RVN1008" s="45"/>
      <c r="RVO1008" s="45"/>
      <c r="RVP1008" s="45"/>
      <c r="RVQ1008" s="45"/>
      <c r="RVR1008" s="45"/>
      <c r="RVS1008" s="45"/>
      <c r="RVT1008" s="45"/>
      <c r="RVU1008" s="45"/>
      <c r="RVV1008" s="45"/>
      <c r="RVW1008" s="45"/>
      <c r="RVX1008" s="45"/>
      <c r="RVY1008" s="45"/>
      <c r="RVZ1008" s="45"/>
      <c r="RWA1008" s="45"/>
      <c r="RWB1008" s="45"/>
      <c r="RWC1008" s="45"/>
      <c r="RWD1008" s="45"/>
      <c r="RWE1008" s="45"/>
      <c r="RWF1008" s="45"/>
      <c r="RWG1008" s="45"/>
      <c r="RWH1008" s="45"/>
      <c r="RWI1008" s="45"/>
      <c r="RWJ1008" s="45"/>
      <c r="RWK1008" s="45"/>
      <c r="RWL1008" s="45"/>
      <c r="RWM1008" s="45"/>
      <c r="RWN1008" s="45"/>
      <c r="RWO1008" s="45"/>
      <c r="RWP1008" s="45"/>
      <c r="RWQ1008" s="45"/>
      <c r="RWR1008" s="45"/>
      <c r="RWS1008" s="45"/>
      <c r="RWT1008" s="45"/>
      <c r="RWU1008" s="45"/>
      <c r="RWV1008" s="45"/>
      <c r="RWW1008" s="45"/>
      <c r="RWX1008" s="45"/>
      <c r="RWY1008" s="45"/>
      <c r="RWZ1008" s="45"/>
      <c r="RXA1008" s="45"/>
      <c r="RXB1008" s="45"/>
      <c r="RXC1008" s="45"/>
      <c r="RXD1008" s="45"/>
      <c r="RXE1008" s="45"/>
      <c r="RXF1008" s="45"/>
      <c r="RXG1008" s="45"/>
      <c r="RXH1008" s="45"/>
      <c r="RXI1008" s="45"/>
      <c r="RXJ1008" s="45"/>
      <c r="RXK1008" s="45"/>
      <c r="RXL1008" s="45"/>
      <c r="RXM1008" s="45"/>
      <c r="RXN1008" s="45"/>
      <c r="RXO1008" s="45"/>
      <c r="RXP1008" s="45"/>
      <c r="RXQ1008" s="45"/>
      <c r="RXR1008" s="45"/>
      <c r="RXS1008" s="45"/>
      <c r="RXT1008" s="45"/>
      <c r="RXU1008" s="45"/>
      <c r="RXV1008" s="45"/>
      <c r="RXW1008" s="45"/>
      <c r="RXX1008" s="45"/>
      <c r="RXY1008" s="45"/>
      <c r="RXZ1008" s="45"/>
      <c r="RYA1008" s="45"/>
      <c r="RYB1008" s="45"/>
      <c r="RYC1008" s="45"/>
      <c r="RYD1008" s="45"/>
      <c r="RYE1008" s="45"/>
      <c r="RYF1008" s="45"/>
      <c r="RYG1008" s="45"/>
      <c r="RYH1008" s="45"/>
      <c r="RYI1008" s="45"/>
      <c r="RYJ1008" s="45"/>
      <c r="RYK1008" s="45"/>
      <c r="RYL1008" s="45"/>
      <c r="RYM1008" s="45"/>
      <c r="RYN1008" s="45"/>
      <c r="RYO1008" s="45"/>
      <c r="RYP1008" s="45"/>
      <c r="RYQ1008" s="45"/>
      <c r="RYR1008" s="45"/>
      <c r="RYS1008" s="45"/>
      <c r="RYT1008" s="45"/>
      <c r="RYU1008" s="45"/>
      <c r="RYV1008" s="45"/>
      <c r="RYW1008" s="45"/>
      <c r="RYX1008" s="45"/>
      <c r="RYY1008" s="45"/>
      <c r="RYZ1008" s="45"/>
      <c r="RZA1008" s="45"/>
      <c r="RZB1008" s="45"/>
      <c r="RZC1008" s="45"/>
      <c r="RZD1008" s="45"/>
      <c r="RZE1008" s="45"/>
      <c r="RZF1008" s="45"/>
      <c r="RZG1008" s="45"/>
      <c r="RZH1008" s="45"/>
      <c r="RZI1008" s="45"/>
      <c r="RZJ1008" s="45"/>
      <c r="RZK1008" s="45"/>
      <c r="RZL1008" s="45"/>
      <c r="RZM1008" s="45"/>
      <c r="RZN1008" s="45"/>
      <c r="RZO1008" s="45"/>
      <c r="RZP1008" s="45"/>
      <c r="RZQ1008" s="45"/>
      <c r="RZR1008" s="45"/>
      <c r="RZS1008" s="45"/>
      <c r="RZT1008" s="45"/>
      <c r="RZU1008" s="45"/>
      <c r="RZV1008" s="45"/>
      <c r="RZW1008" s="45"/>
      <c r="RZX1008" s="45"/>
      <c r="RZY1008" s="45"/>
      <c r="RZZ1008" s="45"/>
      <c r="SAA1008" s="45"/>
      <c r="SAB1008" s="45"/>
      <c r="SAC1008" s="45"/>
      <c r="SAD1008" s="45"/>
      <c r="SAE1008" s="45"/>
      <c r="SAF1008" s="45"/>
      <c r="SAG1008" s="45"/>
      <c r="SAH1008" s="45"/>
      <c r="SAI1008" s="45"/>
      <c r="SAJ1008" s="45"/>
      <c r="SAK1008" s="45"/>
      <c r="SAL1008" s="45"/>
      <c r="SAM1008" s="45"/>
      <c r="SAN1008" s="45"/>
      <c r="SAO1008" s="45"/>
      <c r="SAP1008" s="45"/>
      <c r="SAQ1008" s="45"/>
      <c r="SAR1008" s="45"/>
      <c r="SAS1008" s="45"/>
      <c r="SAT1008" s="45"/>
      <c r="SAU1008" s="45"/>
      <c r="SAV1008" s="45"/>
      <c r="SAW1008" s="45"/>
      <c r="SAX1008" s="45"/>
      <c r="SAY1008" s="45"/>
      <c r="SAZ1008" s="45"/>
      <c r="SBA1008" s="45"/>
      <c r="SBB1008" s="45"/>
      <c r="SBC1008" s="45"/>
      <c r="SBD1008" s="45"/>
      <c r="SBE1008" s="45"/>
      <c r="SBF1008" s="45"/>
      <c r="SBG1008" s="45"/>
      <c r="SBH1008" s="45"/>
      <c r="SBI1008" s="45"/>
      <c r="SBJ1008" s="45"/>
      <c r="SBK1008" s="45"/>
      <c r="SBL1008" s="45"/>
      <c r="SBM1008" s="45"/>
      <c r="SBN1008" s="45"/>
      <c r="SBO1008" s="45"/>
      <c r="SBP1008" s="45"/>
      <c r="SBQ1008" s="45"/>
      <c r="SBR1008" s="45"/>
      <c r="SBS1008" s="45"/>
      <c r="SBT1008" s="45"/>
      <c r="SBU1008" s="45"/>
      <c r="SBV1008" s="45"/>
      <c r="SBW1008" s="45"/>
      <c r="SBX1008" s="45"/>
      <c r="SBY1008" s="45"/>
      <c r="SBZ1008" s="45"/>
      <c r="SCA1008" s="45"/>
      <c r="SCB1008" s="45"/>
      <c r="SCC1008" s="45"/>
      <c r="SCD1008" s="45"/>
      <c r="SCE1008" s="45"/>
      <c r="SCF1008" s="45"/>
      <c r="SCG1008" s="45"/>
      <c r="SCH1008" s="45"/>
      <c r="SCI1008" s="45"/>
      <c r="SCJ1008" s="45"/>
      <c r="SCK1008" s="45"/>
      <c r="SCL1008" s="45"/>
      <c r="SCM1008" s="45"/>
      <c r="SCN1008" s="45"/>
      <c r="SCO1008" s="45"/>
      <c r="SCP1008" s="45"/>
      <c r="SCQ1008" s="45"/>
      <c r="SCR1008" s="45"/>
      <c r="SCS1008" s="45"/>
      <c r="SCT1008" s="45"/>
      <c r="SCU1008" s="45"/>
      <c r="SCV1008" s="45"/>
      <c r="SCW1008" s="45"/>
      <c r="SCX1008" s="45"/>
      <c r="SCY1008" s="45"/>
      <c r="SCZ1008" s="45"/>
      <c r="SDA1008" s="45"/>
      <c r="SDB1008" s="45"/>
      <c r="SDC1008" s="45"/>
      <c r="SDD1008" s="45"/>
      <c r="SDE1008" s="45"/>
      <c r="SDF1008" s="45"/>
      <c r="SDG1008" s="45"/>
      <c r="SDH1008" s="45"/>
      <c r="SDI1008" s="45"/>
      <c r="SDJ1008" s="45"/>
      <c r="SDK1008" s="45"/>
      <c r="SDL1008" s="45"/>
      <c r="SDM1008" s="45"/>
      <c r="SDN1008" s="45"/>
      <c r="SDO1008" s="45"/>
      <c r="SDP1008" s="45"/>
      <c r="SDQ1008" s="45"/>
      <c r="SDR1008" s="45"/>
      <c r="SDS1008" s="45"/>
      <c r="SDT1008" s="45"/>
      <c r="SDU1008" s="45"/>
      <c r="SDV1008" s="45"/>
      <c r="SDW1008" s="45"/>
      <c r="SDX1008" s="45"/>
      <c r="SDY1008" s="45"/>
      <c r="SDZ1008" s="45"/>
      <c r="SEA1008" s="45"/>
      <c r="SEB1008" s="45"/>
      <c r="SEC1008" s="45"/>
      <c r="SED1008" s="45"/>
      <c r="SEE1008" s="45"/>
      <c r="SEF1008" s="45"/>
      <c r="SEG1008" s="45"/>
      <c r="SEH1008" s="45"/>
      <c r="SEI1008" s="45"/>
      <c r="SEJ1008" s="45"/>
      <c r="SEK1008" s="45"/>
      <c r="SEL1008" s="45"/>
      <c r="SEM1008" s="45"/>
      <c r="SEN1008" s="45"/>
      <c r="SEO1008" s="45"/>
      <c r="SEP1008" s="45"/>
      <c r="SEQ1008" s="45"/>
      <c r="SER1008" s="45"/>
      <c r="SES1008" s="45"/>
      <c r="SET1008" s="45"/>
      <c r="SEU1008" s="45"/>
      <c r="SEV1008" s="45"/>
      <c r="SEW1008" s="45"/>
      <c r="SEX1008" s="45"/>
      <c r="SEY1008" s="45"/>
      <c r="SEZ1008" s="45"/>
      <c r="SFA1008" s="45"/>
      <c r="SFB1008" s="45"/>
      <c r="SFC1008" s="45"/>
      <c r="SFD1008" s="45"/>
      <c r="SFE1008" s="45"/>
      <c r="SFF1008" s="45"/>
      <c r="SFG1008" s="45"/>
      <c r="SFH1008" s="45"/>
      <c r="SFI1008" s="45"/>
      <c r="SFJ1008" s="45"/>
      <c r="SFK1008" s="45"/>
      <c r="SFL1008" s="45"/>
      <c r="SFM1008" s="45"/>
      <c r="SFN1008" s="45"/>
      <c r="SFO1008" s="45"/>
      <c r="SFP1008" s="45"/>
      <c r="SFQ1008" s="45"/>
      <c r="SFR1008" s="45"/>
      <c r="SFS1008" s="45"/>
      <c r="SFT1008" s="45"/>
      <c r="SFU1008" s="45"/>
      <c r="SFV1008" s="45"/>
      <c r="SFW1008" s="45"/>
      <c r="SFX1008" s="45"/>
      <c r="SFY1008" s="45"/>
      <c r="SFZ1008" s="45"/>
      <c r="SGA1008" s="45"/>
      <c r="SGB1008" s="45"/>
      <c r="SGC1008" s="45"/>
      <c r="SGD1008" s="45"/>
      <c r="SGE1008" s="45"/>
      <c r="SGF1008" s="45"/>
      <c r="SGG1008" s="45"/>
      <c r="SGH1008" s="45"/>
      <c r="SGI1008" s="45"/>
      <c r="SGJ1008" s="45"/>
      <c r="SGK1008" s="45"/>
      <c r="SGL1008" s="45"/>
      <c r="SGM1008" s="45"/>
      <c r="SGN1008" s="45"/>
      <c r="SGO1008" s="45"/>
      <c r="SGP1008" s="45"/>
      <c r="SGQ1008" s="45"/>
      <c r="SGR1008" s="45"/>
      <c r="SGS1008" s="45"/>
      <c r="SGT1008" s="45"/>
      <c r="SGU1008" s="45"/>
      <c r="SGV1008" s="45"/>
      <c r="SGW1008" s="45"/>
      <c r="SGX1008" s="45"/>
      <c r="SGY1008" s="45"/>
      <c r="SGZ1008" s="45"/>
      <c r="SHA1008" s="45"/>
      <c r="SHB1008" s="45"/>
      <c r="SHC1008" s="45"/>
      <c r="SHD1008" s="45"/>
      <c r="SHE1008" s="45"/>
      <c r="SHF1008" s="45"/>
      <c r="SHG1008" s="45"/>
      <c r="SHH1008" s="45"/>
      <c r="SHI1008" s="45"/>
      <c r="SHJ1008" s="45"/>
      <c r="SHK1008" s="45"/>
      <c r="SHL1008" s="45"/>
      <c r="SHM1008" s="45"/>
      <c r="SHN1008" s="45"/>
      <c r="SHO1008" s="45"/>
      <c r="SHP1008" s="45"/>
      <c r="SHQ1008" s="45"/>
      <c r="SHR1008" s="45"/>
      <c r="SHS1008" s="45"/>
      <c r="SHT1008" s="45"/>
      <c r="SHU1008" s="45"/>
      <c r="SHV1008" s="45"/>
      <c r="SHW1008" s="45"/>
      <c r="SHX1008" s="45"/>
      <c r="SHY1008" s="45"/>
      <c r="SHZ1008" s="45"/>
      <c r="SIA1008" s="45"/>
      <c r="SIB1008" s="45"/>
      <c r="SIC1008" s="45"/>
      <c r="SID1008" s="45"/>
      <c r="SIE1008" s="45"/>
      <c r="SIF1008" s="45"/>
      <c r="SIG1008" s="45"/>
      <c r="SIH1008" s="45"/>
      <c r="SII1008" s="45"/>
      <c r="SIJ1008" s="45"/>
      <c r="SIK1008" s="45"/>
      <c r="SIL1008" s="45"/>
      <c r="SIM1008" s="45"/>
      <c r="SIN1008" s="45"/>
      <c r="SIO1008" s="45"/>
      <c r="SIP1008" s="45"/>
      <c r="SIQ1008" s="45"/>
      <c r="SIR1008" s="45"/>
      <c r="SIS1008" s="45"/>
      <c r="SIT1008" s="45"/>
      <c r="SIU1008" s="45"/>
      <c r="SIV1008" s="45"/>
      <c r="SIW1008" s="45"/>
      <c r="SIX1008" s="45"/>
      <c r="SIY1008" s="45"/>
      <c r="SIZ1008" s="45"/>
      <c r="SJA1008" s="45"/>
      <c r="SJB1008" s="45"/>
      <c r="SJC1008" s="45"/>
      <c r="SJD1008" s="45"/>
      <c r="SJE1008" s="45"/>
      <c r="SJF1008" s="45"/>
      <c r="SJG1008" s="45"/>
      <c r="SJH1008" s="45"/>
      <c r="SJI1008" s="45"/>
      <c r="SJJ1008" s="45"/>
      <c r="SJK1008" s="45"/>
      <c r="SJL1008" s="45"/>
      <c r="SJM1008" s="45"/>
      <c r="SJN1008" s="45"/>
      <c r="SJO1008" s="45"/>
      <c r="SJP1008" s="45"/>
      <c r="SJQ1008" s="45"/>
      <c r="SJR1008" s="45"/>
      <c r="SJS1008" s="45"/>
      <c r="SJT1008" s="45"/>
      <c r="SJU1008" s="45"/>
      <c r="SJV1008" s="45"/>
      <c r="SJW1008" s="45"/>
      <c r="SJX1008" s="45"/>
      <c r="SJY1008" s="45"/>
      <c r="SJZ1008" s="45"/>
      <c r="SKA1008" s="45"/>
      <c r="SKB1008" s="45"/>
      <c r="SKC1008" s="45"/>
      <c r="SKD1008" s="45"/>
      <c r="SKE1008" s="45"/>
      <c r="SKF1008" s="45"/>
      <c r="SKG1008" s="45"/>
      <c r="SKH1008" s="45"/>
      <c r="SKI1008" s="45"/>
      <c r="SKJ1008" s="45"/>
      <c r="SKK1008" s="45"/>
      <c r="SKL1008" s="45"/>
      <c r="SKM1008" s="45"/>
      <c r="SKN1008" s="45"/>
      <c r="SKO1008" s="45"/>
      <c r="SKP1008" s="45"/>
      <c r="SKQ1008" s="45"/>
      <c r="SKR1008" s="45"/>
      <c r="SKS1008" s="45"/>
      <c r="SKT1008" s="45"/>
      <c r="SKU1008" s="45"/>
      <c r="SKV1008" s="45"/>
      <c r="SKW1008" s="45"/>
      <c r="SKX1008" s="45"/>
      <c r="SKY1008" s="45"/>
      <c r="SKZ1008" s="45"/>
      <c r="SLA1008" s="45"/>
      <c r="SLB1008" s="45"/>
      <c r="SLC1008" s="45"/>
      <c r="SLD1008" s="45"/>
      <c r="SLE1008" s="45"/>
      <c r="SLF1008" s="45"/>
      <c r="SLG1008" s="45"/>
      <c r="SLH1008" s="45"/>
      <c r="SLI1008" s="45"/>
      <c r="SLJ1008" s="45"/>
      <c r="SLK1008" s="45"/>
      <c r="SLL1008" s="45"/>
      <c r="SLM1008" s="45"/>
      <c r="SLN1008" s="45"/>
      <c r="SLO1008" s="45"/>
      <c r="SLP1008" s="45"/>
      <c r="SLQ1008" s="45"/>
      <c r="SLR1008" s="45"/>
      <c r="SLS1008" s="45"/>
      <c r="SLT1008" s="45"/>
      <c r="SLU1008" s="45"/>
      <c r="SLV1008" s="45"/>
      <c r="SLW1008" s="45"/>
      <c r="SLX1008" s="45"/>
      <c r="SLY1008" s="45"/>
      <c r="SLZ1008" s="45"/>
      <c r="SMA1008" s="45"/>
      <c r="SMB1008" s="45"/>
      <c r="SMC1008" s="45"/>
      <c r="SMD1008" s="45"/>
      <c r="SME1008" s="45"/>
      <c r="SMF1008" s="45"/>
      <c r="SMG1008" s="45"/>
      <c r="SMH1008" s="45"/>
      <c r="SMI1008" s="45"/>
      <c r="SMJ1008" s="45"/>
      <c r="SMK1008" s="45"/>
      <c r="SML1008" s="45"/>
      <c r="SMM1008" s="45"/>
      <c r="SMN1008" s="45"/>
      <c r="SMO1008" s="45"/>
      <c r="SMP1008" s="45"/>
      <c r="SMQ1008" s="45"/>
      <c r="SMR1008" s="45"/>
      <c r="SMS1008" s="45"/>
      <c r="SMT1008" s="45"/>
      <c r="SMU1008" s="45"/>
      <c r="SMV1008" s="45"/>
      <c r="SMW1008" s="45"/>
      <c r="SMX1008" s="45"/>
      <c r="SMY1008" s="45"/>
      <c r="SMZ1008" s="45"/>
      <c r="SNA1008" s="45"/>
      <c r="SNB1008" s="45"/>
      <c r="SNC1008" s="45"/>
      <c r="SND1008" s="45"/>
      <c r="SNE1008" s="45"/>
      <c r="SNF1008" s="45"/>
      <c r="SNG1008" s="45"/>
      <c r="SNH1008" s="45"/>
      <c r="SNI1008" s="45"/>
      <c r="SNJ1008" s="45"/>
      <c r="SNK1008" s="45"/>
      <c r="SNL1008" s="45"/>
      <c r="SNM1008" s="45"/>
      <c r="SNN1008" s="45"/>
      <c r="SNO1008" s="45"/>
      <c r="SNP1008" s="45"/>
      <c r="SNQ1008" s="45"/>
      <c r="SNR1008" s="45"/>
      <c r="SNS1008" s="45"/>
      <c r="SNT1008" s="45"/>
      <c r="SNU1008" s="45"/>
      <c r="SNV1008" s="45"/>
      <c r="SNW1008" s="45"/>
      <c r="SNX1008" s="45"/>
      <c r="SNY1008" s="45"/>
      <c r="SNZ1008" s="45"/>
      <c r="SOA1008" s="45"/>
      <c r="SOB1008" s="45"/>
      <c r="SOC1008" s="45"/>
      <c r="SOD1008" s="45"/>
      <c r="SOE1008" s="45"/>
      <c r="SOF1008" s="45"/>
      <c r="SOG1008" s="45"/>
      <c r="SOH1008" s="45"/>
      <c r="SOI1008" s="45"/>
      <c r="SOJ1008" s="45"/>
      <c r="SOK1008" s="45"/>
      <c r="SOL1008" s="45"/>
      <c r="SOM1008" s="45"/>
      <c r="SON1008" s="45"/>
      <c r="SOO1008" s="45"/>
      <c r="SOP1008" s="45"/>
      <c r="SOQ1008" s="45"/>
      <c r="SOR1008" s="45"/>
      <c r="SOS1008" s="45"/>
      <c r="SOT1008" s="45"/>
      <c r="SOU1008" s="45"/>
      <c r="SOV1008" s="45"/>
      <c r="SOW1008" s="45"/>
      <c r="SOX1008" s="45"/>
      <c r="SOY1008" s="45"/>
      <c r="SOZ1008" s="45"/>
      <c r="SPA1008" s="45"/>
      <c r="SPB1008" s="45"/>
      <c r="SPC1008" s="45"/>
      <c r="SPD1008" s="45"/>
      <c r="SPE1008" s="45"/>
      <c r="SPF1008" s="45"/>
      <c r="SPG1008" s="45"/>
      <c r="SPH1008" s="45"/>
      <c r="SPI1008" s="45"/>
      <c r="SPJ1008" s="45"/>
      <c r="SPK1008" s="45"/>
      <c r="SPL1008" s="45"/>
      <c r="SPM1008" s="45"/>
      <c r="SPN1008" s="45"/>
      <c r="SPO1008" s="45"/>
      <c r="SPP1008" s="45"/>
      <c r="SPQ1008" s="45"/>
      <c r="SPR1008" s="45"/>
      <c r="SPS1008" s="45"/>
      <c r="SPT1008" s="45"/>
      <c r="SPU1008" s="45"/>
      <c r="SPV1008" s="45"/>
      <c r="SPW1008" s="45"/>
      <c r="SPX1008" s="45"/>
      <c r="SPY1008" s="45"/>
      <c r="SPZ1008" s="45"/>
      <c r="SQA1008" s="45"/>
      <c r="SQB1008" s="45"/>
      <c r="SQC1008" s="45"/>
      <c r="SQD1008" s="45"/>
      <c r="SQE1008" s="45"/>
      <c r="SQF1008" s="45"/>
      <c r="SQG1008" s="45"/>
      <c r="SQH1008" s="45"/>
      <c r="SQI1008" s="45"/>
      <c r="SQJ1008" s="45"/>
      <c r="SQK1008" s="45"/>
      <c r="SQL1008" s="45"/>
      <c r="SQM1008" s="45"/>
      <c r="SQN1008" s="45"/>
      <c r="SQO1008" s="45"/>
      <c r="SQP1008" s="45"/>
      <c r="SQQ1008" s="45"/>
      <c r="SQR1008" s="45"/>
      <c r="SQS1008" s="45"/>
      <c r="SQT1008" s="45"/>
      <c r="SQU1008" s="45"/>
      <c r="SQV1008" s="45"/>
      <c r="SQW1008" s="45"/>
      <c r="SQX1008" s="45"/>
      <c r="SQY1008" s="45"/>
      <c r="SQZ1008" s="45"/>
      <c r="SRA1008" s="45"/>
      <c r="SRB1008" s="45"/>
      <c r="SRC1008" s="45"/>
      <c r="SRD1008" s="45"/>
      <c r="SRE1008" s="45"/>
      <c r="SRF1008" s="45"/>
      <c r="SRG1008" s="45"/>
      <c r="SRH1008" s="45"/>
      <c r="SRI1008" s="45"/>
      <c r="SRJ1008" s="45"/>
      <c r="SRK1008" s="45"/>
      <c r="SRL1008" s="45"/>
      <c r="SRM1008" s="45"/>
      <c r="SRN1008" s="45"/>
      <c r="SRO1008" s="45"/>
      <c r="SRP1008" s="45"/>
      <c r="SRQ1008" s="45"/>
      <c r="SRR1008" s="45"/>
      <c r="SRS1008" s="45"/>
      <c r="SRT1008" s="45"/>
      <c r="SRU1008" s="45"/>
      <c r="SRV1008" s="45"/>
      <c r="SRW1008" s="45"/>
      <c r="SRX1008" s="45"/>
      <c r="SRY1008" s="45"/>
      <c r="SRZ1008" s="45"/>
      <c r="SSA1008" s="45"/>
      <c r="SSB1008" s="45"/>
      <c r="SSC1008" s="45"/>
      <c r="SSD1008" s="45"/>
      <c r="SSE1008" s="45"/>
      <c r="SSF1008" s="45"/>
      <c r="SSG1008" s="45"/>
      <c r="SSH1008" s="45"/>
      <c r="SSI1008" s="45"/>
      <c r="SSJ1008" s="45"/>
      <c r="SSK1008" s="45"/>
      <c r="SSL1008" s="45"/>
      <c r="SSM1008" s="45"/>
      <c r="SSN1008" s="45"/>
      <c r="SSO1008" s="45"/>
      <c r="SSP1008" s="45"/>
      <c r="SSQ1008" s="45"/>
      <c r="SSR1008" s="45"/>
      <c r="SSS1008" s="45"/>
      <c r="SST1008" s="45"/>
      <c r="SSU1008" s="45"/>
      <c r="SSV1008" s="45"/>
      <c r="SSW1008" s="45"/>
      <c r="SSX1008" s="45"/>
      <c r="SSY1008" s="45"/>
      <c r="SSZ1008" s="45"/>
      <c r="STA1008" s="45"/>
      <c r="STB1008" s="45"/>
      <c r="STC1008" s="45"/>
      <c r="STD1008" s="45"/>
      <c r="STE1008" s="45"/>
      <c r="STF1008" s="45"/>
      <c r="STG1008" s="45"/>
      <c r="STH1008" s="45"/>
      <c r="STI1008" s="45"/>
      <c r="STJ1008" s="45"/>
      <c r="STK1008" s="45"/>
      <c r="STL1008" s="45"/>
      <c r="STM1008" s="45"/>
      <c r="STN1008" s="45"/>
      <c r="STO1008" s="45"/>
      <c r="STP1008" s="45"/>
      <c r="STQ1008" s="45"/>
      <c r="STR1008" s="45"/>
      <c r="STS1008" s="45"/>
      <c r="STT1008" s="45"/>
      <c r="STU1008" s="45"/>
      <c r="STV1008" s="45"/>
      <c r="STW1008" s="45"/>
      <c r="STX1008" s="45"/>
      <c r="STY1008" s="45"/>
      <c r="STZ1008" s="45"/>
      <c r="SUA1008" s="45"/>
      <c r="SUB1008" s="45"/>
      <c r="SUC1008" s="45"/>
      <c r="SUD1008" s="45"/>
      <c r="SUE1008" s="45"/>
      <c r="SUF1008" s="45"/>
      <c r="SUG1008" s="45"/>
      <c r="SUH1008" s="45"/>
      <c r="SUI1008" s="45"/>
      <c r="SUJ1008" s="45"/>
      <c r="SUK1008" s="45"/>
      <c r="SUL1008" s="45"/>
      <c r="SUM1008" s="45"/>
      <c r="SUN1008" s="45"/>
      <c r="SUO1008" s="45"/>
      <c r="SUP1008" s="45"/>
      <c r="SUQ1008" s="45"/>
      <c r="SUR1008" s="45"/>
      <c r="SUS1008" s="45"/>
      <c r="SUT1008" s="45"/>
      <c r="SUU1008" s="45"/>
      <c r="SUV1008" s="45"/>
      <c r="SUW1008" s="45"/>
      <c r="SUX1008" s="45"/>
      <c r="SUY1008" s="45"/>
      <c r="SUZ1008" s="45"/>
      <c r="SVA1008" s="45"/>
      <c r="SVB1008" s="45"/>
      <c r="SVC1008" s="45"/>
      <c r="SVD1008" s="45"/>
      <c r="SVE1008" s="45"/>
      <c r="SVF1008" s="45"/>
      <c r="SVG1008" s="45"/>
      <c r="SVH1008" s="45"/>
      <c r="SVI1008" s="45"/>
      <c r="SVJ1008" s="45"/>
      <c r="SVK1008" s="45"/>
      <c r="SVL1008" s="45"/>
      <c r="SVM1008" s="45"/>
      <c r="SVN1008" s="45"/>
      <c r="SVO1008" s="45"/>
      <c r="SVP1008" s="45"/>
      <c r="SVQ1008" s="45"/>
      <c r="SVR1008" s="45"/>
      <c r="SVS1008" s="45"/>
      <c r="SVT1008" s="45"/>
      <c r="SVU1008" s="45"/>
      <c r="SVV1008" s="45"/>
      <c r="SVW1008" s="45"/>
      <c r="SVX1008" s="45"/>
      <c r="SVY1008" s="45"/>
      <c r="SVZ1008" s="45"/>
      <c r="SWA1008" s="45"/>
      <c r="SWB1008" s="45"/>
      <c r="SWC1008" s="45"/>
      <c r="SWD1008" s="45"/>
      <c r="SWE1008" s="45"/>
      <c r="SWF1008" s="45"/>
      <c r="SWG1008" s="45"/>
      <c r="SWH1008" s="45"/>
      <c r="SWI1008" s="45"/>
      <c r="SWJ1008" s="45"/>
      <c r="SWK1008" s="45"/>
      <c r="SWL1008" s="45"/>
      <c r="SWM1008" s="45"/>
      <c r="SWN1008" s="45"/>
      <c r="SWO1008" s="45"/>
      <c r="SWP1008" s="45"/>
      <c r="SWQ1008" s="45"/>
      <c r="SWR1008" s="45"/>
      <c r="SWS1008" s="45"/>
      <c r="SWT1008" s="45"/>
      <c r="SWU1008" s="45"/>
      <c r="SWV1008" s="45"/>
      <c r="SWW1008" s="45"/>
      <c r="SWX1008" s="45"/>
      <c r="SWY1008" s="45"/>
      <c r="SWZ1008" s="45"/>
      <c r="SXA1008" s="45"/>
      <c r="SXB1008" s="45"/>
      <c r="SXC1008" s="45"/>
      <c r="SXD1008" s="45"/>
      <c r="SXE1008" s="45"/>
      <c r="SXF1008" s="45"/>
      <c r="SXG1008" s="45"/>
      <c r="SXH1008" s="45"/>
      <c r="SXI1008" s="45"/>
      <c r="SXJ1008" s="45"/>
      <c r="SXK1008" s="45"/>
      <c r="SXL1008" s="45"/>
      <c r="SXM1008" s="45"/>
      <c r="SXN1008" s="45"/>
      <c r="SXO1008" s="45"/>
      <c r="SXP1008" s="45"/>
      <c r="SXQ1008" s="45"/>
      <c r="SXR1008" s="45"/>
      <c r="SXS1008" s="45"/>
      <c r="SXT1008" s="45"/>
      <c r="SXU1008" s="45"/>
      <c r="SXV1008" s="45"/>
      <c r="SXW1008" s="45"/>
      <c r="SXX1008" s="45"/>
      <c r="SXY1008" s="45"/>
      <c r="SXZ1008" s="45"/>
      <c r="SYA1008" s="45"/>
      <c r="SYB1008" s="45"/>
      <c r="SYC1008" s="45"/>
      <c r="SYD1008" s="45"/>
      <c r="SYE1008" s="45"/>
      <c r="SYF1008" s="45"/>
      <c r="SYG1008" s="45"/>
      <c r="SYH1008" s="45"/>
      <c r="SYI1008" s="45"/>
      <c r="SYJ1008" s="45"/>
      <c r="SYK1008" s="45"/>
      <c r="SYL1008" s="45"/>
      <c r="SYM1008" s="45"/>
      <c r="SYN1008" s="45"/>
      <c r="SYO1008" s="45"/>
      <c r="SYP1008" s="45"/>
      <c r="SYQ1008" s="45"/>
      <c r="SYR1008" s="45"/>
      <c r="SYS1008" s="45"/>
      <c r="SYT1008" s="45"/>
      <c r="SYU1008" s="45"/>
      <c r="SYV1008" s="45"/>
      <c r="SYW1008" s="45"/>
      <c r="SYX1008" s="45"/>
      <c r="SYY1008" s="45"/>
      <c r="SYZ1008" s="45"/>
      <c r="SZA1008" s="45"/>
      <c r="SZB1008" s="45"/>
      <c r="SZC1008" s="45"/>
      <c r="SZD1008" s="45"/>
      <c r="SZE1008" s="45"/>
      <c r="SZF1008" s="45"/>
      <c r="SZG1008" s="45"/>
      <c r="SZH1008" s="45"/>
      <c r="SZI1008" s="45"/>
      <c r="SZJ1008" s="45"/>
      <c r="SZK1008" s="45"/>
      <c r="SZL1008" s="45"/>
      <c r="SZM1008" s="45"/>
      <c r="SZN1008" s="45"/>
      <c r="SZO1008" s="45"/>
      <c r="SZP1008" s="45"/>
      <c r="SZQ1008" s="45"/>
      <c r="SZR1008" s="45"/>
      <c r="SZS1008" s="45"/>
      <c r="SZT1008" s="45"/>
      <c r="SZU1008" s="45"/>
      <c r="SZV1008" s="45"/>
      <c r="SZW1008" s="45"/>
      <c r="SZX1008" s="45"/>
      <c r="SZY1008" s="45"/>
      <c r="SZZ1008" s="45"/>
      <c r="TAA1008" s="45"/>
      <c r="TAB1008" s="45"/>
      <c r="TAC1008" s="45"/>
      <c r="TAD1008" s="45"/>
      <c r="TAE1008" s="45"/>
      <c r="TAF1008" s="45"/>
      <c r="TAG1008" s="45"/>
      <c r="TAH1008" s="45"/>
      <c r="TAI1008" s="45"/>
      <c r="TAJ1008" s="45"/>
      <c r="TAK1008" s="45"/>
      <c r="TAL1008" s="45"/>
      <c r="TAM1008" s="45"/>
      <c r="TAN1008" s="45"/>
      <c r="TAO1008" s="45"/>
      <c r="TAP1008" s="45"/>
      <c r="TAQ1008" s="45"/>
      <c r="TAR1008" s="45"/>
      <c r="TAS1008" s="45"/>
      <c r="TAT1008" s="45"/>
      <c r="TAU1008" s="45"/>
      <c r="TAV1008" s="45"/>
      <c r="TAW1008" s="45"/>
      <c r="TAX1008" s="45"/>
      <c r="TAY1008" s="45"/>
      <c r="TAZ1008" s="45"/>
      <c r="TBA1008" s="45"/>
      <c r="TBB1008" s="45"/>
      <c r="TBC1008" s="45"/>
      <c r="TBD1008" s="45"/>
      <c r="TBE1008" s="45"/>
      <c r="TBF1008" s="45"/>
      <c r="TBG1008" s="45"/>
      <c r="TBH1008" s="45"/>
      <c r="TBI1008" s="45"/>
      <c r="TBJ1008" s="45"/>
      <c r="TBK1008" s="45"/>
      <c r="TBL1008" s="45"/>
      <c r="TBM1008" s="45"/>
      <c r="TBN1008" s="45"/>
      <c r="TBO1008" s="45"/>
      <c r="TBP1008" s="45"/>
      <c r="TBQ1008" s="45"/>
      <c r="TBR1008" s="45"/>
      <c r="TBS1008" s="45"/>
      <c r="TBT1008" s="45"/>
      <c r="TBU1008" s="45"/>
      <c r="TBV1008" s="45"/>
      <c r="TBW1008" s="45"/>
      <c r="TBX1008" s="45"/>
      <c r="TBY1008" s="45"/>
      <c r="TBZ1008" s="45"/>
      <c r="TCA1008" s="45"/>
      <c r="TCB1008" s="45"/>
      <c r="TCC1008" s="45"/>
      <c r="TCD1008" s="45"/>
      <c r="TCE1008" s="45"/>
      <c r="TCF1008" s="45"/>
      <c r="TCG1008" s="45"/>
      <c r="TCH1008" s="45"/>
      <c r="TCI1008" s="45"/>
      <c r="TCJ1008" s="45"/>
      <c r="TCK1008" s="45"/>
      <c r="TCL1008" s="45"/>
      <c r="TCM1008" s="45"/>
      <c r="TCN1008" s="45"/>
      <c r="TCO1008" s="45"/>
      <c r="TCP1008" s="45"/>
      <c r="TCQ1008" s="45"/>
      <c r="TCR1008" s="45"/>
      <c r="TCS1008" s="45"/>
      <c r="TCT1008" s="45"/>
      <c r="TCU1008" s="45"/>
      <c r="TCV1008" s="45"/>
      <c r="TCW1008" s="45"/>
      <c r="TCX1008" s="45"/>
      <c r="TCY1008" s="45"/>
      <c r="TCZ1008" s="45"/>
      <c r="TDA1008" s="45"/>
      <c r="TDB1008" s="45"/>
      <c r="TDC1008" s="45"/>
      <c r="TDD1008" s="45"/>
      <c r="TDE1008" s="45"/>
      <c r="TDF1008" s="45"/>
      <c r="TDG1008" s="45"/>
      <c r="TDH1008" s="45"/>
      <c r="TDI1008" s="45"/>
      <c r="TDJ1008" s="45"/>
      <c r="TDK1008" s="45"/>
      <c r="TDL1008" s="45"/>
      <c r="TDM1008" s="45"/>
      <c r="TDN1008" s="45"/>
      <c r="TDO1008" s="45"/>
      <c r="TDP1008" s="45"/>
      <c r="TDQ1008" s="45"/>
      <c r="TDR1008" s="45"/>
      <c r="TDS1008" s="45"/>
      <c r="TDT1008" s="45"/>
      <c r="TDU1008" s="45"/>
      <c r="TDV1008" s="45"/>
      <c r="TDW1008" s="45"/>
      <c r="TDX1008" s="45"/>
      <c r="TDY1008" s="45"/>
      <c r="TDZ1008" s="45"/>
      <c r="TEA1008" s="45"/>
      <c r="TEB1008" s="45"/>
      <c r="TEC1008" s="45"/>
      <c r="TED1008" s="45"/>
      <c r="TEE1008" s="45"/>
      <c r="TEF1008" s="45"/>
      <c r="TEG1008" s="45"/>
      <c r="TEH1008" s="45"/>
      <c r="TEI1008" s="45"/>
      <c r="TEJ1008" s="45"/>
      <c r="TEK1008" s="45"/>
      <c r="TEL1008" s="45"/>
      <c r="TEM1008" s="45"/>
      <c r="TEN1008" s="45"/>
      <c r="TEO1008" s="45"/>
      <c r="TEP1008" s="45"/>
      <c r="TEQ1008" s="45"/>
      <c r="TER1008" s="45"/>
      <c r="TES1008" s="45"/>
      <c r="TET1008" s="45"/>
      <c r="TEU1008" s="45"/>
      <c r="TEV1008" s="45"/>
      <c r="TEW1008" s="45"/>
      <c r="TEX1008" s="45"/>
      <c r="TEY1008" s="45"/>
      <c r="TEZ1008" s="45"/>
      <c r="TFA1008" s="45"/>
      <c r="TFB1008" s="45"/>
      <c r="TFC1008" s="45"/>
      <c r="TFD1008" s="45"/>
      <c r="TFE1008" s="45"/>
      <c r="TFF1008" s="45"/>
      <c r="TFG1008" s="45"/>
      <c r="TFH1008" s="45"/>
      <c r="TFI1008" s="45"/>
      <c r="TFJ1008" s="45"/>
      <c r="TFK1008" s="45"/>
      <c r="TFL1008" s="45"/>
      <c r="TFM1008" s="45"/>
      <c r="TFN1008" s="45"/>
      <c r="TFO1008" s="45"/>
      <c r="TFP1008" s="45"/>
      <c r="TFQ1008" s="45"/>
      <c r="TFR1008" s="45"/>
      <c r="TFS1008" s="45"/>
      <c r="TFT1008" s="45"/>
      <c r="TFU1008" s="45"/>
      <c r="TFV1008" s="45"/>
      <c r="TFW1008" s="45"/>
      <c r="TFX1008" s="45"/>
      <c r="TFY1008" s="45"/>
      <c r="TFZ1008" s="45"/>
      <c r="TGA1008" s="45"/>
      <c r="TGB1008" s="45"/>
      <c r="TGC1008" s="45"/>
      <c r="TGD1008" s="45"/>
      <c r="TGE1008" s="45"/>
      <c r="TGF1008" s="45"/>
      <c r="TGG1008" s="45"/>
      <c r="TGH1008" s="45"/>
      <c r="TGI1008" s="45"/>
      <c r="TGJ1008" s="45"/>
      <c r="TGK1008" s="45"/>
      <c r="TGL1008" s="45"/>
      <c r="TGM1008" s="45"/>
      <c r="TGN1008" s="45"/>
      <c r="TGO1008" s="45"/>
      <c r="TGP1008" s="45"/>
      <c r="TGQ1008" s="45"/>
      <c r="TGR1008" s="45"/>
      <c r="TGS1008" s="45"/>
      <c r="TGT1008" s="45"/>
      <c r="TGU1008" s="45"/>
      <c r="TGV1008" s="45"/>
      <c r="TGW1008" s="45"/>
      <c r="TGX1008" s="45"/>
      <c r="TGY1008" s="45"/>
      <c r="TGZ1008" s="45"/>
      <c r="THA1008" s="45"/>
      <c r="THB1008" s="45"/>
      <c r="THC1008" s="45"/>
      <c r="THD1008" s="45"/>
      <c r="THE1008" s="45"/>
      <c r="THF1008" s="45"/>
      <c r="THG1008" s="45"/>
      <c r="THH1008" s="45"/>
      <c r="THI1008" s="45"/>
      <c r="THJ1008" s="45"/>
      <c r="THK1008" s="45"/>
      <c r="THL1008" s="45"/>
      <c r="THM1008" s="45"/>
      <c r="THN1008" s="45"/>
      <c r="THO1008" s="45"/>
      <c r="THP1008" s="45"/>
      <c r="THQ1008" s="45"/>
      <c r="THR1008" s="45"/>
      <c r="THS1008" s="45"/>
      <c r="THT1008" s="45"/>
      <c r="THU1008" s="45"/>
      <c r="THV1008" s="45"/>
      <c r="THW1008" s="45"/>
      <c r="THX1008" s="45"/>
      <c r="THY1008" s="45"/>
      <c r="THZ1008" s="45"/>
      <c r="TIA1008" s="45"/>
      <c r="TIB1008" s="45"/>
      <c r="TIC1008" s="45"/>
      <c r="TID1008" s="45"/>
      <c r="TIE1008" s="45"/>
      <c r="TIF1008" s="45"/>
      <c r="TIG1008" s="45"/>
      <c r="TIH1008" s="45"/>
      <c r="TII1008" s="45"/>
      <c r="TIJ1008" s="45"/>
      <c r="TIK1008" s="45"/>
      <c r="TIL1008" s="45"/>
      <c r="TIM1008" s="45"/>
      <c r="TIN1008" s="45"/>
      <c r="TIO1008" s="45"/>
      <c r="TIP1008" s="45"/>
      <c r="TIQ1008" s="45"/>
      <c r="TIR1008" s="45"/>
      <c r="TIS1008" s="45"/>
      <c r="TIT1008" s="45"/>
      <c r="TIU1008" s="45"/>
      <c r="TIV1008" s="45"/>
      <c r="TIW1008" s="45"/>
      <c r="TIX1008" s="45"/>
      <c r="TIY1008" s="45"/>
      <c r="TIZ1008" s="45"/>
      <c r="TJA1008" s="45"/>
      <c r="TJB1008" s="45"/>
      <c r="TJC1008" s="45"/>
      <c r="TJD1008" s="45"/>
      <c r="TJE1008" s="45"/>
      <c r="TJF1008" s="45"/>
      <c r="TJG1008" s="45"/>
      <c r="TJH1008" s="45"/>
      <c r="TJI1008" s="45"/>
      <c r="TJJ1008" s="45"/>
      <c r="TJK1008" s="45"/>
      <c r="TJL1008" s="45"/>
      <c r="TJM1008" s="45"/>
      <c r="TJN1008" s="45"/>
      <c r="TJO1008" s="45"/>
      <c r="TJP1008" s="45"/>
      <c r="TJQ1008" s="45"/>
      <c r="TJR1008" s="45"/>
      <c r="TJS1008" s="45"/>
      <c r="TJT1008" s="45"/>
      <c r="TJU1008" s="45"/>
      <c r="TJV1008" s="45"/>
      <c r="TJW1008" s="45"/>
      <c r="TJX1008" s="45"/>
      <c r="TJY1008" s="45"/>
      <c r="TJZ1008" s="45"/>
      <c r="TKA1008" s="45"/>
      <c r="TKB1008" s="45"/>
      <c r="TKC1008" s="45"/>
      <c r="TKD1008" s="45"/>
      <c r="TKE1008" s="45"/>
      <c r="TKF1008" s="45"/>
      <c r="TKG1008" s="45"/>
      <c r="TKH1008" s="45"/>
      <c r="TKI1008" s="45"/>
      <c r="TKJ1008" s="45"/>
      <c r="TKK1008" s="45"/>
      <c r="TKL1008" s="45"/>
      <c r="TKM1008" s="45"/>
      <c r="TKN1008" s="45"/>
      <c r="TKO1008" s="45"/>
      <c r="TKP1008" s="45"/>
      <c r="TKQ1008" s="45"/>
      <c r="TKR1008" s="45"/>
      <c r="TKS1008" s="45"/>
      <c r="TKT1008" s="45"/>
      <c r="TKU1008" s="45"/>
      <c r="TKV1008" s="45"/>
      <c r="TKW1008" s="45"/>
      <c r="TKX1008" s="45"/>
      <c r="TKY1008" s="45"/>
      <c r="TKZ1008" s="45"/>
      <c r="TLA1008" s="45"/>
      <c r="TLB1008" s="45"/>
      <c r="TLC1008" s="45"/>
      <c r="TLD1008" s="45"/>
      <c r="TLE1008" s="45"/>
      <c r="TLF1008" s="45"/>
      <c r="TLG1008" s="45"/>
      <c r="TLH1008" s="45"/>
      <c r="TLI1008" s="45"/>
      <c r="TLJ1008" s="45"/>
      <c r="TLK1008" s="45"/>
      <c r="TLL1008" s="45"/>
      <c r="TLM1008" s="45"/>
      <c r="TLN1008" s="45"/>
      <c r="TLO1008" s="45"/>
      <c r="TLP1008" s="45"/>
      <c r="TLQ1008" s="45"/>
      <c r="TLR1008" s="45"/>
      <c r="TLS1008" s="45"/>
      <c r="TLT1008" s="45"/>
      <c r="TLU1008" s="45"/>
      <c r="TLV1008" s="45"/>
      <c r="TLW1008" s="45"/>
      <c r="TLX1008" s="45"/>
      <c r="TLY1008" s="45"/>
      <c r="TLZ1008" s="45"/>
      <c r="TMA1008" s="45"/>
      <c r="TMB1008" s="45"/>
      <c r="TMC1008" s="45"/>
      <c r="TMD1008" s="45"/>
      <c r="TME1008" s="45"/>
      <c r="TMF1008" s="45"/>
      <c r="TMG1008" s="45"/>
      <c r="TMH1008" s="45"/>
      <c r="TMI1008" s="45"/>
      <c r="TMJ1008" s="45"/>
      <c r="TMK1008" s="45"/>
      <c r="TML1008" s="45"/>
      <c r="TMM1008" s="45"/>
      <c r="TMN1008" s="45"/>
      <c r="TMO1008" s="45"/>
      <c r="TMP1008" s="45"/>
      <c r="TMQ1008" s="45"/>
      <c r="TMR1008" s="45"/>
      <c r="TMS1008" s="45"/>
      <c r="TMT1008" s="45"/>
      <c r="TMU1008" s="45"/>
      <c r="TMV1008" s="45"/>
      <c r="TMW1008" s="45"/>
      <c r="TMX1008" s="45"/>
      <c r="TMY1008" s="45"/>
      <c r="TMZ1008" s="45"/>
      <c r="TNA1008" s="45"/>
      <c r="TNB1008" s="45"/>
      <c r="TNC1008" s="45"/>
      <c r="TND1008" s="45"/>
      <c r="TNE1008" s="45"/>
      <c r="TNF1008" s="45"/>
      <c r="TNG1008" s="45"/>
      <c r="TNH1008" s="45"/>
      <c r="TNI1008" s="45"/>
      <c r="TNJ1008" s="45"/>
      <c r="TNK1008" s="45"/>
      <c r="TNL1008" s="45"/>
      <c r="TNM1008" s="45"/>
      <c r="TNN1008" s="45"/>
      <c r="TNO1008" s="45"/>
      <c r="TNP1008" s="45"/>
      <c r="TNQ1008" s="45"/>
      <c r="TNR1008" s="45"/>
      <c r="TNS1008" s="45"/>
      <c r="TNT1008" s="45"/>
      <c r="TNU1008" s="45"/>
      <c r="TNV1008" s="45"/>
      <c r="TNW1008" s="45"/>
      <c r="TNX1008" s="45"/>
      <c r="TNY1008" s="45"/>
      <c r="TNZ1008" s="45"/>
      <c r="TOA1008" s="45"/>
      <c r="TOB1008" s="45"/>
      <c r="TOC1008" s="45"/>
      <c r="TOD1008" s="45"/>
      <c r="TOE1008" s="45"/>
      <c r="TOF1008" s="45"/>
      <c r="TOG1008" s="45"/>
      <c r="TOH1008" s="45"/>
      <c r="TOI1008" s="45"/>
      <c r="TOJ1008" s="45"/>
      <c r="TOK1008" s="45"/>
      <c r="TOL1008" s="45"/>
      <c r="TOM1008" s="45"/>
      <c r="TON1008" s="45"/>
      <c r="TOO1008" s="45"/>
      <c r="TOP1008" s="45"/>
      <c r="TOQ1008" s="45"/>
      <c r="TOR1008" s="45"/>
      <c r="TOS1008" s="45"/>
      <c r="TOT1008" s="45"/>
      <c r="TOU1008" s="45"/>
      <c r="TOV1008" s="45"/>
      <c r="TOW1008" s="45"/>
      <c r="TOX1008" s="45"/>
      <c r="TOY1008" s="45"/>
      <c r="TOZ1008" s="45"/>
      <c r="TPA1008" s="45"/>
      <c r="TPB1008" s="45"/>
      <c r="TPC1008" s="45"/>
      <c r="TPD1008" s="45"/>
      <c r="TPE1008" s="45"/>
      <c r="TPF1008" s="45"/>
      <c r="TPG1008" s="45"/>
      <c r="TPH1008" s="45"/>
      <c r="TPI1008" s="45"/>
      <c r="TPJ1008" s="45"/>
      <c r="TPK1008" s="45"/>
      <c r="TPL1008" s="45"/>
      <c r="TPM1008" s="45"/>
      <c r="TPN1008" s="45"/>
      <c r="TPO1008" s="45"/>
      <c r="TPP1008" s="45"/>
      <c r="TPQ1008" s="45"/>
      <c r="TPR1008" s="45"/>
      <c r="TPS1008" s="45"/>
      <c r="TPT1008" s="45"/>
      <c r="TPU1008" s="45"/>
      <c r="TPV1008" s="45"/>
      <c r="TPW1008" s="45"/>
      <c r="TPX1008" s="45"/>
      <c r="TPY1008" s="45"/>
      <c r="TPZ1008" s="45"/>
      <c r="TQA1008" s="45"/>
      <c r="TQB1008" s="45"/>
      <c r="TQC1008" s="45"/>
      <c r="TQD1008" s="45"/>
      <c r="TQE1008" s="45"/>
      <c r="TQF1008" s="45"/>
      <c r="TQG1008" s="45"/>
      <c r="TQH1008" s="45"/>
      <c r="TQI1008" s="45"/>
      <c r="TQJ1008" s="45"/>
      <c r="TQK1008" s="45"/>
      <c r="TQL1008" s="45"/>
      <c r="TQM1008" s="45"/>
      <c r="TQN1008" s="45"/>
      <c r="TQO1008" s="45"/>
      <c r="TQP1008" s="45"/>
      <c r="TQQ1008" s="45"/>
      <c r="TQR1008" s="45"/>
      <c r="TQS1008" s="45"/>
      <c r="TQT1008" s="45"/>
      <c r="TQU1008" s="45"/>
      <c r="TQV1008" s="45"/>
      <c r="TQW1008" s="45"/>
      <c r="TQX1008" s="45"/>
      <c r="TQY1008" s="45"/>
      <c r="TQZ1008" s="45"/>
      <c r="TRA1008" s="45"/>
      <c r="TRB1008" s="45"/>
      <c r="TRC1008" s="45"/>
      <c r="TRD1008" s="45"/>
      <c r="TRE1008" s="45"/>
      <c r="TRF1008" s="45"/>
      <c r="TRG1008" s="45"/>
      <c r="TRH1008" s="45"/>
      <c r="TRI1008" s="45"/>
      <c r="TRJ1008" s="45"/>
      <c r="TRK1008" s="45"/>
      <c r="TRL1008" s="45"/>
      <c r="TRM1008" s="45"/>
      <c r="TRN1008" s="45"/>
      <c r="TRO1008" s="45"/>
      <c r="TRP1008" s="45"/>
      <c r="TRQ1008" s="45"/>
      <c r="TRR1008" s="45"/>
      <c r="TRS1008" s="45"/>
      <c r="TRT1008" s="45"/>
      <c r="TRU1008" s="45"/>
      <c r="TRV1008" s="45"/>
      <c r="TRW1008" s="45"/>
      <c r="TRX1008" s="45"/>
      <c r="TRY1008" s="45"/>
      <c r="TRZ1008" s="45"/>
      <c r="TSA1008" s="45"/>
      <c r="TSB1008" s="45"/>
      <c r="TSC1008" s="45"/>
      <c r="TSD1008" s="45"/>
      <c r="TSE1008" s="45"/>
      <c r="TSF1008" s="45"/>
      <c r="TSG1008" s="45"/>
      <c r="TSH1008" s="45"/>
      <c r="TSI1008" s="45"/>
      <c r="TSJ1008" s="45"/>
      <c r="TSK1008" s="45"/>
      <c r="TSL1008" s="45"/>
      <c r="TSM1008" s="45"/>
      <c r="TSN1008" s="45"/>
      <c r="TSO1008" s="45"/>
      <c r="TSP1008" s="45"/>
      <c r="TSQ1008" s="45"/>
      <c r="TSR1008" s="45"/>
      <c r="TSS1008" s="45"/>
      <c r="TST1008" s="45"/>
      <c r="TSU1008" s="45"/>
      <c r="TSV1008" s="45"/>
      <c r="TSW1008" s="45"/>
      <c r="TSX1008" s="45"/>
      <c r="TSY1008" s="45"/>
      <c r="TSZ1008" s="45"/>
      <c r="TTA1008" s="45"/>
      <c r="TTB1008" s="45"/>
      <c r="TTC1008" s="45"/>
      <c r="TTD1008" s="45"/>
      <c r="TTE1008" s="45"/>
      <c r="TTF1008" s="45"/>
      <c r="TTG1008" s="45"/>
      <c r="TTH1008" s="45"/>
      <c r="TTI1008" s="45"/>
      <c r="TTJ1008" s="45"/>
      <c r="TTK1008" s="45"/>
      <c r="TTL1008" s="45"/>
      <c r="TTM1008" s="45"/>
      <c r="TTN1008" s="45"/>
      <c r="TTO1008" s="45"/>
      <c r="TTP1008" s="45"/>
      <c r="TTQ1008" s="45"/>
      <c r="TTR1008" s="45"/>
      <c r="TTS1008" s="45"/>
      <c r="TTT1008" s="45"/>
      <c r="TTU1008" s="45"/>
      <c r="TTV1008" s="45"/>
      <c r="TTW1008" s="45"/>
      <c r="TTX1008" s="45"/>
      <c r="TTY1008" s="45"/>
      <c r="TTZ1008" s="45"/>
      <c r="TUA1008" s="45"/>
      <c r="TUB1008" s="45"/>
      <c r="TUC1008" s="45"/>
      <c r="TUD1008" s="45"/>
      <c r="TUE1008" s="45"/>
      <c r="TUF1008" s="45"/>
      <c r="TUG1008" s="45"/>
      <c r="TUH1008" s="45"/>
      <c r="TUI1008" s="45"/>
      <c r="TUJ1008" s="45"/>
      <c r="TUK1008" s="45"/>
      <c r="TUL1008" s="45"/>
      <c r="TUM1008" s="45"/>
      <c r="TUN1008" s="45"/>
      <c r="TUO1008" s="45"/>
      <c r="TUP1008" s="45"/>
      <c r="TUQ1008" s="45"/>
      <c r="TUR1008" s="45"/>
      <c r="TUS1008" s="45"/>
      <c r="TUT1008" s="45"/>
      <c r="TUU1008" s="45"/>
      <c r="TUV1008" s="45"/>
      <c r="TUW1008" s="45"/>
      <c r="TUX1008" s="45"/>
      <c r="TUY1008" s="45"/>
      <c r="TUZ1008" s="45"/>
      <c r="TVA1008" s="45"/>
      <c r="TVB1008" s="45"/>
      <c r="TVC1008" s="45"/>
      <c r="TVD1008" s="45"/>
      <c r="TVE1008" s="45"/>
      <c r="TVF1008" s="45"/>
      <c r="TVG1008" s="45"/>
      <c r="TVH1008" s="45"/>
      <c r="TVI1008" s="45"/>
      <c r="TVJ1008" s="45"/>
      <c r="TVK1008" s="45"/>
      <c r="TVL1008" s="45"/>
      <c r="TVM1008" s="45"/>
      <c r="TVN1008" s="45"/>
      <c r="TVO1008" s="45"/>
      <c r="TVP1008" s="45"/>
      <c r="TVQ1008" s="45"/>
      <c r="TVR1008" s="45"/>
      <c r="TVS1008" s="45"/>
      <c r="TVT1008" s="45"/>
      <c r="TVU1008" s="45"/>
      <c r="TVV1008" s="45"/>
      <c r="TVW1008" s="45"/>
      <c r="TVX1008" s="45"/>
      <c r="TVY1008" s="45"/>
      <c r="TVZ1008" s="45"/>
      <c r="TWA1008" s="45"/>
      <c r="TWB1008" s="45"/>
      <c r="TWC1008" s="45"/>
      <c r="TWD1008" s="45"/>
      <c r="TWE1008" s="45"/>
      <c r="TWF1008" s="45"/>
      <c r="TWG1008" s="45"/>
      <c r="TWH1008" s="45"/>
      <c r="TWI1008" s="45"/>
      <c r="TWJ1008" s="45"/>
      <c r="TWK1008" s="45"/>
      <c r="TWL1008" s="45"/>
      <c r="TWM1008" s="45"/>
      <c r="TWN1008" s="45"/>
      <c r="TWO1008" s="45"/>
      <c r="TWP1008" s="45"/>
      <c r="TWQ1008" s="45"/>
      <c r="TWR1008" s="45"/>
      <c r="TWS1008" s="45"/>
      <c r="TWT1008" s="45"/>
      <c r="TWU1008" s="45"/>
      <c r="TWV1008" s="45"/>
      <c r="TWW1008" s="45"/>
      <c r="TWX1008" s="45"/>
      <c r="TWY1008" s="45"/>
      <c r="TWZ1008" s="45"/>
      <c r="TXA1008" s="45"/>
      <c r="TXB1008" s="45"/>
      <c r="TXC1008" s="45"/>
      <c r="TXD1008" s="45"/>
      <c r="TXE1008" s="45"/>
      <c r="TXF1008" s="45"/>
      <c r="TXG1008" s="45"/>
      <c r="TXH1008" s="45"/>
      <c r="TXI1008" s="45"/>
      <c r="TXJ1008" s="45"/>
      <c r="TXK1008" s="45"/>
      <c r="TXL1008" s="45"/>
      <c r="TXM1008" s="45"/>
      <c r="TXN1008" s="45"/>
      <c r="TXO1008" s="45"/>
      <c r="TXP1008" s="45"/>
      <c r="TXQ1008" s="45"/>
      <c r="TXR1008" s="45"/>
      <c r="TXS1008" s="45"/>
      <c r="TXT1008" s="45"/>
      <c r="TXU1008" s="45"/>
      <c r="TXV1008" s="45"/>
      <c r="TXW1008" s="45"/>
      <c r="TXX1008" s="45"/>
      <c r="TXY1008" s="45"/>
      <c r="TXZ1008" s="45"/>
      <c r="TYA1008" s="45"/>
      <c r="TYB1008" s="45"/>
      <c r="TYC1008" s="45"/>
      <c r="TYD1008" s="45"/>
      <c r="TYE1008" s="45"/>
      <c r="TYF1008" s="45"/>
      <c r="TYG1008" s="45"/>
      <c r="TYH1008" s="45"/>
      <c r="TYI1008" s="45"/>
      <c r="TYJ1008" s="45"/>
      <c r="TYK1008" s="45"/>
      <c r="TYL1008" s="45"/>
      <c r="TYM1008" s="45"/>
      <c r="TYN1008" s="45"/>
      <c r="TYO1008" s="45"/>
      <c r="TYP1008" s="45"/>
      <c r="TYQ1008" s="45"/>
      <c r="TYR1008" s="45"/>
      <c r="TYS1008" s="45"/>
      <c r="TYT1008" s="45"/>
      <c r="TYU1008" s="45"/>
      <c r="TYV1008" s="45"/>
      <c r="TYW1008" s="45"/>
      <c r="TYX1008" s="45"/>
      <c r="TYY1008" s="45"/>
      <c r="TYZ1008" s="45"/>
      <c r="TZA1008" s="45"/>
      <c r="TZB1008" s="45"/>
      <c r="TZC1008" s="45"/>
      <c r="TZD1008" s="45"/>
      <c r="TZE1008" s="45"/>
      <c r="TZF1008" s="45"/>
      <c r="TZG1008" s="45"/>
      <c r="TZH1008" s="45"/>
      <c r="TZI1008" s="45"/>
      <c r="TZJ1008" s="45"/>
      <c r="TZK1008" s="45"/>
      <c r="TZL1008" s="45"/>
      <c r="TZM1008" s="45"/>
      <c r="TZN1008" s="45"/>
      <c r="TZO1008" s="45"/>
      <c r="TZP1008" s="45"/>
      <c r="TZQ1008" s="45"/>
      <c r="TZR1008" s="45"/>
      <c r="TZS1008" s="45"/>
      <c r="TZT1008" s="45"/>
      <c r="TZU1008" s="45"/>
      <c r="TZV1008" s="45"/>
      <c r="TZW1008" s="45"/>
      <c r="TZX1008" s="45"/>
      <c r="TZY1008" s="45"/>
      <c r="TZZ1008" s="45"/>
      <c r="UAA1008" s="45"/>
      <c r="UAB1008" s="45"/>
      <c r="UAC1008" s="45"/>
      <c r="UAD1008" s="45"/>
      <c r="UAE1008" s="45"/>
      <c r="UAF1008" s="45"/>
      <c r="UAG1008" s="45"/>
      <c r="UAH1008" s="45"/>
      <c r="UAI1008" s="45"/>
      <c r="UAJ1008" s="45"/>
      <c r="UAK1008" s="45"/>
      <c r="UAL1008" s="45"/>
      <c r="UAM1008" s="45"/>
      <c r="UAN1008" s="45"/>
      <c r="UAO1008" s="45"/>
      <c r="UAP1008" s="45"/>
      <c r="UAQ1008" s="45"/>
      <c r="UAR1008" s="45"/>
      <c r="UAS1008" s="45"/>
      <c r="UAT1008" s="45"/>
      <c r="UAU1008" s="45"/>
      <c r="UAV1008" s="45"/>
      <c r="UAW1008" s="45"/>
      <c r="UAX1008" s="45"/>
      <c r="UAY1008" s="45"/>
      <c r="UAZ1008" s="45"/>
      <c r="UBA1008" s="45"/>
      <c r="UBB1008" s="45"/>
      <c r="UBC1008" s="45"/>
      <c r="UBD1008" s="45"/>
      <c r="UBE1008" s="45"/>
      <c r="UBF1008" s="45"/>
      <c r="UBG1008" s="45"/>
      <c r="UBH1008" s="45"/>
      <c r="UBI1008" s="45"/>
      <c r="UBJ1008" s="45"/>
      <c r="UBK1008" s="45"/>
      <c r="UBL1008" s="45"/>
      <c r="UBM1008" s="45"/>
      <c r="UBN1008" s="45"/>
      <c r="UBO1008" s="45"/>
      <c r="UBP1008" s="45"/>
      <c r="UBQ1008" s="45"/>
      <c r="UBR1008" s="45"/>
      <c r="UBS1008" s="45"/>
      <c r="UBT1008" s="45"/>
      <c r="UBU1008" s="45"/>
      <c r="UBV1008" s="45"/>
      <c r="UBW1008" s="45"/>
      <c r="UBX1008" s="45"/>
      <c r="UBY1008" s="45"/>
      <c r="UBZ1008" s="45"/>
      <c r="UCA1008" s="45"/>
      <c r="UCB1008" s="45"/>
      <c r="UCC1008" s="45"/>
      <c r="UCD1008" s="45"/>
      <c r="UCE1008" s="45"/>
      <c r="UCF1008" s="45"/>
      <c r="UCG1008" s="45"/>
      <c r="UCH1008" s="45"/>
      <c r="UCI1008" s="45"/>
      <c r="UCJ1008" s="45"/>
      <c r="UCK1008" s="45"/>
      <c r="UCL1008" s="45"/>
      <c r="UCM1008" s="45"/>
      <c r="UCN1008" s="45"/>
      <c r="UCO1008" s="45"/>
      <c r="UCP1008" s="45"/>
      <c r="UCQ1008" s="45"/>
      <c r="UCR1008" s="45"/>
      <c r="UCS1008" s="45"/>
      <c r="UCT1008" s="45"/>
      <c r="UCU1008" s="45"/>
      <c r="UCV1008" s="45"/>
      <c r="UCW1008" s="45"/>
      <c r="UCX1008" s="45"/>
      <c r="UCY1008" s="45"/>
      <c r="UCZ1008" s="45"/>
      <c r="UDA1008" s="45"/>
      <c r="UDB1008" s="45"/>
      <c r="UDC1008" s="45"/>
      <c r="UDD1008" s="45"/>
      <c r="UDE1008" s="45"/>
      <c r="UDF1008" s="45"/>
      <c r="UDG1008" s="45"/>
      <c r="UDH1008" s="45"/>
      <c r="UDI1008" s="45"/>
      <c r="UDJ1008" s="45"/>
      <c r="UDK1008" s="45"/>
      <c r="UDL1008" s="45"/>
      <c r="UDM1008" s="45"/>
      <c r="UDN1008" s="45"/>
      <c r="UDO1008" s="45"/>
      <c r="UDP1008" s="45"/>
      <c r="UDQ1008" s="45"/>
      <c r="UDR1008" s="45"/>
      <c r="UDS1008" s="45"/>
      <c r="UDT1008" s="45"/>
      <c r="UDU1008" s="45"/>
      <c r="UDV1008" s="45"/>
      <c r="UDW1008" s="45"/>
      <c r="UDX1008" s="45"/>
      <c r="UDY1008" s="45"/>
      <c r="UDZ1008" s="45"/>
      <c r="UEA1008" s="45"/>
      <c r="UEB1008" s="45"/>
      <c r="UEC1008" s="45"/>
      <c r="UED1008" s="45"/>
      <c r="UEE1008" s="45"/>
      <c r="UEF1008" s="45"/>
      <c r="UEG1008" s="45"/>
      <c r="UEH1008" s="45"/>
      <c r="UEI1008" s="45"/>
      <c r="UEJ1008" s="45"/>
      <c r="UEK1008" s="45"/>
      <c r="UEL1008" s="45"/>
      <c r="UEM1008" s="45"/>
      <c r="UEN1008" s="45"/>
      <c r="UEO1008" s="45"/>
      <c r="UEP1008" s="45"/>
      <c r="UEQ1008" s="45"/>
      <c r="UER1008" s="45"/>
      <c r="UES1008" s="45"/>
      <c r="UET1008" s="45"/>
      <c r="UEU1008" s="45"/>
      <c r="UEV1008" s="45"/>
      <c r="UEW1008" s="45"/>
      <c r="UEX1008" s="45"/>
      <c r="UEY1008" s="45"/>
      <c r="UEZ1008" s="45"/>
      <c r="UFA1008" s="45"/>
      <c r="UFB1008" s="45"/>
      <c r="UFC1008" s="45"/>
      <c r="UFD1008" s="45"/>
      <c r="UFE1008" s="45"/>
      <c r="UFF1008" s="45"/>
      <c r="UFG1008" s="45"/>
      <c r="UFH1008" s="45"/>
      <c r="UFI1008" s="45"/>
      <c r="UFJ1008" s="45"/>
      <c r="UFK1008" s="45"/>
      <c r="UFL1008" s="45"/>
      <c r="UFM1008" s="45"/>
      <c r="UFN1008" s="45"/>
      <c r="UFO1008" s="45"/>
      <c r="UFP1008" s="45"/>
      <c r="UFQ1008" s="45"/>
      <c r="UFR1008" s="45"/>
      <c r="UFS1008" s="45"/>
      <c r="UFT1008" s="45"/>
      <c r="UFU1008" s="45"/>
      <c r="UFV1008" s="45"/>
      <c r="UFW1008" s="45"/>
      <c r="UFX1008" s="45"/>
      <c r="UFY1008" s="45"/>
      <c r="UFZ1008" s="45"/>
      <c r="UGA1008" s="45"/>
      <c r="UGB1008" s="45"/>
      <c r="UGC1008" s="45"/>
      <c r="UGD1008" s="45"/>
      <c r="UGE1008" s="45"/>
      <c r="UGF1008" s="45"/>
      <c r="UGG1008" s="45"/>
      <c r="UGH1008" s="45"/>
      <c r="UGI1008" s="45"/>
      <c r="UGJ1008" s="45"/>
      <c r="UGK1008" s="45"/>
      <c r="UGL1008" s="45"/>
      <c r="UGM1008" s="45"/>
      <c r="UGN1008" s="45"/>
      <c r="UGO1008" s="45"/>
      <c r="UGP1008" s="45"/>
      <c r="UGQ1008" s="45"/>
      <c r="UGR1008" s="45"/>
      <c r="UGS1008" s="45"/>
      <c r="UGT1008" s="45"/>
      <c r="UGU1008" s="45"/>
      <c r="UGV1008" s="45"/>
      <c r="UGW1008" s="45"/>
      <c r="UGX1008" s="45"/>
      <c r="UGY1008" s="45"/>
      <c r="UGZ1008" s="45"/>
      <c r="UHA1008" s="45"/>
      <c r="UHB1008" s="45"/>
      <c r="UHC1008" s="45"/>
      <c r="UHD1008" s="45"/>
      <c r="UHE1008" s="45"/>
      <c r="UHF1008" s="45"/>
      <c r="UHG1008" s="45"/>
      <c r="UHH1008" s="45"/>
      <c r="UHI1008" s="45"/>
      <c r="UHJ1008" s="45"/>
      <c r="UHK1008" s="45"/>
      <c r="UHL1008" s="45"/>
      <c r="UHM1008" s="45"/>
      <c r="UHN1008" s="45"/>
      <c r="UHO1008" s="45"/>
      <c r="UHP1008" s="45"/>
      <c r="UHQ1008" s="45"/>
      <c r="UHR1008" s="45"/>
      <c r="UHS1008" s="45"/>
      <c r="UHT1008" s="45"/>
      <c r="UHU1008" s="45"/>
      <c r="UHV1008" s="45"/>
      <c r="UHW1008" s="45"/>
      <c r="UHX1008" s="45"/>
      <c r="UHY1008" s="45"/>
      <c r="UHZ1008" s="45"/>
      <c r="UIA1008" s="45"/>
      <c r="UIB1008" s="45"/>
      <c r="UIC1008" s="45"/>
      <c r="UID1008" s="45"/>
      <c r="UIE1008" s="45"/>
      <c r="UIF1008" s="45"/>
      <c r="UIG1008" s="45"/>
      <c r="UIH1008" s="45"/>
      <c r="UII1008" s="45"/>
      <c r="UIJ1008" s="45"/>
      <c r="UIK1008" s="45"/>
      <c r="UIL1008" s="45"/>
      <c r="UIM1008" s="45"/>
      <c r="UIN1008" s="45"/>
      <c r="UIO1008" s="45"/>
      <c r="UIP1008" s="45"/>
      <c r="UIQ1008" s="45"/>
      <c r="UIR1008" s="45"/>
      <c r="UIS1008" s="45"/>
      <c r="UIT1008" s="45"/>
      <c r="UIU1008" s="45"/>
      <c r="UIV1008" s="45"/>
      <c r="UIW1008" s="45"/>
      <c r="UIX1008" s="45"/>
      <c r="UIY1008" s="45"/>
      <c r="UIZ1008" s="45"/>
      <c r="UJA1008" s="45"/>
      <c r="UJB1008" s="45"/>
      <c r="UJC1008" s="45"/>
      <c r="UJD1008" s="45"/>
      <c r="UJE1008" s="45"/>
      <c r="UJF1008" s="45"/>
      <c r="UJG1008" s="45"/>
      <c r="UJH1008" s="45"/>
      <c r="UJI1008" s="45"/>
      <c r="UJJ1008" s="45"/>
      <c r="UJK1008" s="45"/>
      <c r="UJL1008" s="45"/>
      <c r="UJM1008" s="45"/>
      <c r="UJN1008" s="45"/>
      <c r="UJO1008" s="45"/>
      <c r="UJP1008" s="45"/>
      <c r="UJQ1008" s="45"/>
      <c r="UJR1008" s="45"/>
      <c r="UJS1008" s="45"/>
      <c r="UJT1008" s="45"/>
      <c r="UJU1008" s="45"/>
      <c r="UJV1008" s="45"/>
      <c r="UJW1008" s="45"/>
      <c r="UJX1008" s="45"/>
      <c r="UJY1008" s="45"/>
      <c r="UJZ1008" s="45"/>
      <c r="UKA1008" s="45"/>
      <c r="UKB1008" s="45"/>
      <c r="UKC1008" s="45"/>
      <c r="UKD1008" s="45"/>
      <c r="UKE1008" s="45"/>
      <c r="UKF1008" s="45"/>
      <c r="UKG1008" s="45"/>
      <c r="UKH1008" s="45"/>
      <c r="UKI1008" s="45"/>
      <c r="UKJ1008" s="45"/>
      <c r="UKK1008" s="45"/>
      <c r="UKL1008" s="45"/>
      <c r="UKM1008" s="45"/>
      <c r="UKN1008" s="45"/>
      <c r="UKO1008" s="45"/>
      <c r="UKP1008" s="45"/>
      <c r="UKQ1008" s="45"/>
      <c r="UKR1008" s="45"/>
      <c r="UKS1008" s="45"/>
      <c r="UKT1008" s="45"/>
      <c r="UKU1008" s="45"/>
      <c r="UKV1008" s="45"/>
      <c r="UKW1008" s="45"/>
      <c r="UKX1008" s="45"/>
      <c r="UKY1008" s="45"/>
      <c r="UKZ1008" s="45"/>
      <c r="ULA1008" s="45"/>
      <c r="ULB1008" s="45"/>
      <c r="ULC1008" s="45"/>
      <c r="ULD1008" s="45"/>
      <c r="ULE1008" s="45"/>
      <c r="ULF1008" s="45"/>
      <c r="ULG1008" s="45"/>
      <c r="ULH1008" s="45"/>
      <c r="ULI1008" s="45"/>
      <c r="ULJ1008" s="45"/>
      <c r="ULK1008" s="45"/>
      <c r="ULL1008" s="45"/>
      <c r="ULM1008" s="45"/>
      <c r="ULN1008" s="45"/>
      <c r="ULO1008" s="45"/>
      <c r="ULP1008" s="45"/>
      <c r="ULQ1008" s="45"/>
      <c r="ULR1008" s="45"/>
      <c r="ULS1008" s="45"/>
      <c r="ULT1008" s="45"/>
      <c r="ULU1008" s="45"/>
      <c r="ULV1008" s="45"/>
      <c r="ULW1008" s="45"/>
      <c r="ULX1008" s="45"/>
      <c r="ULY1008" s="45"/>
      <c r="ULZ1008" s="45"/>
      <c r="UMA1008" s="45"/>
      <c r="UMB1008" s="45"/>
      <c r="UMC1008" s="45"/>
      <c r="UMD1008" s="45"/>
      <c r="UME1008" s="45"/>
      <c r="UMF1008" s="45"/>
      <c r="UMG1008" s="45"/>
      <c r="UMH1008" s="45"/>
      <c r="UMI1008" s="45"/>
      <c r="UMJ1008" s="45"/>
      <c r="UMK1008" s="45"/>
      <c r="UML1008" s="45"/>
      <c r="UMM1008" s="45"/>
      <c r="UMN1008" s="45"/>
      <c r="UMO1008" s="45"/>
      <c r="UMP1008" s="45"/>
      <c r="UMQ1008" s="45"/>
      <c r="UMR1008" s="45"/>
      <c r="UMS1008" s="45"/>
      <c r="UMT1008" s="45"/>
      <c r="UMU1008" s="45"/>
      <c r="UMV1008" s="45"/>
      <c r="UMW1008" s="45"/>
      <c r="UMX1008" s="45"/>
      <c r="UMY1008" s="45"/>
      <c r="UMZ1008" s="45"/>
      <c r="UNA1008" s="45"/>
      <c r="UNB1008" s="45"/>
      <c r="UNC1008" s="45"/>
      <c r="UND1008" s="45"/>
      <c r="UNE1008" s="45"/>
      <c r="UNF1008" s="45"/>
      <c r="UNG1008" s="45"/>
      <c r="UNH1008" s="45"/>
      <c r="UNI1008" s="45"/>
      <c r="UNJ1008" s="45"/>
      <c r="UNK1008" s="45"/>
      <c r="UNL1008" s="45"/>
      <c r="UNM1008" s="45"/>
      <c r="UNN1008" s="45"/>
      <c r="UNO1008" s="45"/>
      <c r="UNP1008" s="45"/>
      <c r="UNQ1008" s="45"/>
      <c r="UNR1008" s="45"/>
      <c r="UNS1008" s="45"/>
      <c r="UNT1008" s="45"/>
      <c r="UNU1008" s="45"/>
      <c r="UNV1008" s="45"/>
      <c r="UNW1008" s="45"/>
      <c r="UNX1008" s="45"/>
      <c r="UNY1008" s="45"/>
      <c r="UNZ1008" s="45"/>
      <c r="UOA1008" s="45"/>
      <c r="UOB1008" s="45"/>
      <c r="UOC1008" s="45"/>
      <c r="UOD1008" s="45"/>
      <c r="UOE1008" s="45"/>
      <c r="UOF1008" s="45"/>
      <c r="UOG1008" s="45"/>
      <c r="UOH1008" s="45"/>
      <c r="UOI1008" s="45"/>
      <c r="UOJ1008" s="45"/>
      <c r="UOK1008" s="45"/>
      <c r="UOL1008" s="45"/>
      <c r="UOM1008" s="45"/>
      <c r="UON1008" s="45"/>
      <c r="UOO1008" s="45"/>
      <c r="UOP1008" s="45"/>
      <c r="UOQ1008" s="45"/>
      <c r="UOR1008" s="45"/>
      <c r="UOS1008" s="45"/>
      <c r="UOT1008" s="45"/>
      <c r="UOU1008" s="45"/>
      <c r="UOV1008" s="45"/>
      <c r="UOW1008" s="45"/>
      <c r="UOX1008" s="45"/>
      <c r="UOY1008" s="45"/>
      <c r="UOZ1008" s="45"/>
      <c r="UPA1008" s="45"/>
      <c r="UPB1008" s="45"/>
      <c r="UPC1008" s="45"/>
      <c r="UPD1008" s="45"/>
      <c r="UPE1008" s="45"/>
      <c r="UPF1008" s="45"/>
      <c r="UPG1008" s="45"/>
      <c r="UPH1008" s="45"/>
      <c r="UPI1008" s="45"/>
      <c r="UPJ1008" s="45"/>
      <c r="UPK1008" s="45"/>
      <c r="UPL1008" s="45"/>
      <c r="UPM1008" s="45"/>
      <c r="UPN1008" s="45"/>
      <c r="UPO1008" s="45"/>
      <c r="UPP1008" s="45"/>
      <c r="UPQ1008" s="45"/>
      <c r="UPR1008" s="45"/>
      <c r="UPS1008" s="45"/>
      <c r="UPT1008" s="45"/>
      <c r="UPU1008" s="45"/>
      <c r="UPV1008" s="45"/>
      <c r="UPW1008" s="45"/>
      <c r="UPX1008" s="45"/>
      <c r="UPY1008" s="45"/>
      <c r="UPZ1008" s="45"/>
      <c r="UQA1008" s="45"/>
      <c r="UQB1008" s="45"/>
      <c r="UQC1008" s="45"/>
      <c r="UQD1008" s="45"/>
      <c r="UQE1008" s="45"/>
      <c r="UQF1008" s="45"/>
      <c r="UQG1008" s="45"/>
      <c r="UQH1008" s="45"/>
      <c r="UQI1008" s="45"/>
      <c r="UQJ1008" s="45"/>
      <c r="UQK1008" s="45"/>
      <c r="UQL1008" s="45"/>
      <c r="UQM1008" s="45"/>
      <c r="UQN1008" s="45"/>
      <c r="UQO1008" s="45"/>
      <c r="UQP1008" s="45"/>
      <c r="UQQ1008" s="45"/>
      <c r="UQR1008" s="45"/>
      <c r="UQS1008" s="45"/>
      <c r="UQT1008" s="45"/>
      <c r="UQU1008" s="45"/>
      <c r="UQV1008" s="45"/>
      <c r="UQW1008" s="45"/>
      <c r="UQX1008" s="45"/>
      <c r="UQY1008" s="45"/>
      <c r="UQZ1008" s="45"/>
      <c r="URA1008" s="45"/>
      <c r="URB1008" s="45"/>
      <c r="URC1008" s="45"/>
      <c r="URD1008" s="45"/>
      <c r="URE1008" s="45"/>
      <c r="URF1008" s="45"/>
      <c r="URG1008" s="45"/>
      <c r="URH1008" s="45"/>
      <c r="URI1008" s="45"/>
      <c r="URJ1008" s="45"/>
      <c r="URK1008" s="45"/>
      <c r="URL1008" s="45"/>
      <c r="URM1008" s="45"/>
      <c r="URN1008" s="45"/>
      <c r="URO1008" s="45"/>
      <c r="URP1008" s="45"/>
      <c r="URQ1008" s="45"/>
      <c r="URR1008" s="45"/>
      <c r="URS1008" s="45"/>
      <c r="URT1008" s="45"/>
      <c r="URU1008" s="45"/>
      <c r="URV1008" s="45"/>
      <c r="URW1008" s="45"/>
      <c r="URX1008" s="45"/>
      <c r="URY1008" s="45"/>
      <c r="URZ1008" s="45"/>
      <c r="USA1008" s="45"/>
      <c r="USB1008" s="45"/>
      <c r="USC1008" s="45"/>
      <c r="USD1008" s="45"/>
      <c r="USE1008" s="45"/>
      <c r="USF1008" s="45"/>
      <c r="USG1008" s="45"/>
      <c r="USH1008" s="45"/>
      <c r="USI1008" s="45"/>
      <c r="USJ1008" s="45"/>
      <c r="USK1008" s="45"/>
      <c r="USL1008" s="45"/>
      <c r="USM1008" s="45"/>
      <c r="USN1008" s="45"/>
      <c r="USO1008" s="45"/>
      <c r="USP1008" s="45"/>
      <c r="USQ1008" s="45"/>
      <c r="USR1008" s="45"/>
      <c r="USS1008" s="45"/>
      <c r="UST1008" s="45"/>
      <c r="USU1008" s="45"/>
      <c r="USV1008" s="45"/>
      <c r="USW1008" s="45"/>
      <c r="USX1008" s="45"/>
      <c r="USY1008" s="45"/>
      <c r="USZ1008" s="45"/>
      <c r="UTA1008" s="45"/>
      <c r="UTB1008" s="45"/>
      <c r="UTC1008" s="45"/>
      <c r="UTD1008" s="45"/>
      <c r="UTE1008" s="45"/>
      <c r="UTF1008" s="45"/>
      <c r="UTG1008" s="45"/>
      <c r="UTH1008" s="45"/>
      <c r="UTI1008" s="45"/>
      <c r="UTJ1008" s="45"/>
      <c r="UTK1008" s="45"/>
      <c r="UTL1008" s="45"/>
      <c r="UTM1008" s="45"/>
      <c r="UTN1008" s="45"/>
      <c r="UTO1008" s="45"/>
      <c r="UTP1008" s="45"/>
      <c r="UTQ1008" s="45"/>
      <c r="UTR1008" s="45"/>
      <c r="UTS1008" s="45"/>
      <c r="UTT1008" s="45"/>
      <c r="UTU1008" s="45"/>
      <c r="UTV1008" s="45"/>
      <c r="UTW1008" s="45"/>
      <c r="UTX1008" s="45"/>
      <c r="UTY1008" s="45"/>
      <c r="UTZ1008" s="45"/>
      <c r="UUA1008" s="45"/>
      <c r="UUB1008" s="45"/>
      <c r="UUC1008" s="45"/>
      <c r="UUD1008" s="45"/>
      <c r="UUE1008" s="45"/>
      <c r="UUF1008" s="45"/>
      <c r="UUG1008" s="45"/>
      <c r="UUH1008" s="45"/>
      <c r="UUI1008" s="45"/>
      <c r="UUJ1008" s="45"/>
      <c r="UUK1008" s="45"/>
      <c r="UUL1008" s="45"/>
      <c r="UUM1008" s="45"/>
      <c r="UUN1008" s="45"/>
      <c r="UUO1008" s="45"/>
      <c r="UUP1008" s="45"/>
      <c r="UUQ1008" s="45"/>
      <c r="UUR1008" s="45"/>
      <c r="UUS1008" s="45"/>
      <c r="UUT1008" s="45"/>
      <c r="UUU1008" s="45"/>
      <c r="UUV1008" s="45"/>
      <c r="UUW1008" s="45"/>
      <c r="UUX1008" s="45"/>
      <c r="UUY1008" s="45"/>
      <c r="UUZ1008" s="45"/>
      <c r="UVA1008" s="45"/>
      <c r="UVB1008" s="45"/>
      <c r="UVC1008" s="45"/>
      <c r="UVD1008" s="45"/>
      <c r="UVE1008" s="45"/>
      <c r="UVF1008" s="45"/>
      <c r="UVG1008" s="45"/>
      <c r="UVH1008" s="45"/>
      <c r="UVI1008" s="45"/>
      <c r="UVJ1008" s="45"/>
      <c r="UVK1008" s="45"/>
      <c r="UVL1008" s="45"/>
      <c r="UVM1008" s="45"/>
      <c r="UVN1008" s="45"/>
      <c r="UVO1008" s="45"/>
      <c r="UVP1008" s="45"/>
      <c r="UVQ1008" s="45"/>
      <c r="UVR1008" s="45"/>
      <c r="UVS1008" s="45"/>
      <c r="UVT1008" s="45"/>
      <c r="UVU1008" s="45"/>
      <c r="UVV1008" s="45"/>
      <c r="UVW1008" s="45"/>
      <c r="UVX1008" s="45"/>
      <c r="UVY1008" s="45"/>
      <c r="UVZ1008" s="45"/>
      <c r="UWA1008" s="45"/>
      <c r="UWB1008" s="45"/>
      <c r="UWC1008" s="45"/>
      <c r="UWD1008" s="45"/>
      <c r="UWE1008" s="45"/>
      <c r="UWF1008" s="45"/>
      <c r="UWG1008" s="45"/>
      <c r="UWH1008" s="45"/>
      <c r="UWI1008" s="45"/>
      <c r="UWJ1008" s="45"/>
      <c r="UWK1008" s="45"/>
      <c r="UWL1008" s="45"/>
      <c r="UWM1008" s="45"/>
      <c r="UWN1008" s="45"/>
      <c r="UWO1008" s="45"/>
      <c r="UWP1008" s="45"/>
      <c r="UWQ1008" s="45"/>
      <c r="UWR1008" s="45"/>
      <c r="UWS1008" s="45"/>
      <c r="UWT1008" s="45"/>
      <c r="UWU1008" s="45"/>
      <c r="UWV1008" s="45"/>
      <c r="UWW1008" s="45"/>
      <c r="UWX1008" s="45"/>
      <c r="UWY1008" s="45"/>
      <c r="UWZ1008" s="45"/>
      <c r="UXA1008" s="45"/>
      <c r="UXB1008" s="45"/>
      <c r="UXC1008" s="45"/>
      <c r="UXD1008" s="45"/>
      <c r="UXE1008" s="45"/>
      <c r="UXF1008" s="45"/>
      <c r="UXG1008" s="45"/>
      <c r="UXH1008" s="45"/>
      <c r="UXI1008" s="45"/>
      <c r="UXJ1008" s="45"/>
      <c r="UXK1008" s="45"/>
      <c r="UXL1008" s="45"/>
      <c r="UXM1008" s="45"/>
      <c r="UXN1008" s="45"/>
      <c r="UXO1008" s="45"/>
      <c r="UXP1008" s="45"/>
      <c r="UXQ1008" s="45"/>
      <c r="UXR1008" s="45"/>
      <c r="UXS1008" s="45"/>
      <c r="UXT1008" s="45"/>
      <c r="UXU1008" s="45"/>
      <c r="UXV1008" s="45"/>
      <c r="UXW1008" s="45"/>
      <c r="UXX1008" s="45"/>
      <c r="UXY1008" s="45"/>
      <c r="UXZ1008" s="45"/>
      <c r="UYA1008" s="45"/>
      <c r="UYB1008" s="45"/>
      <c r="UYC1008" s="45"/>
      <c r="UYD1008" s="45"/>
      <c r="UYE1008" s="45"/>
      <c r="UYF1008" s="45"/>
      <c r="UYG1008" s="45"/>
      <c r="UYH1008" s="45"/>
      <c r="UYI1008" s="45"/>
      <c r="UYJ1008" s="45"/>
      <c r="UYK1008" s="45"/>
      <c r="UYL1008" s="45"/>
      <c r="UYM1008" s="45"/>
      <c r="UYN1008" s="45"/>
      <c r="UYO1008" s="45"/>
      <c r="UYP1008" s="45"/>
      <c r="UYQ1008" s="45"/>
      <c r="UYR1008" s="45"/>
      <c r="UYS1008" s="45"/>
      <c r="UYT1008" s="45"/>
      <c r="UYU1008" s="45"/>
      <c r="UYV1008" s="45"/>
      <c r="UYW1008" s="45"/>
      <c r="UYX1008" s="45"/>
      <c r="UYY1008" s="45"/>
      <c r="UYZ1008" s="45"/>
      <c r="UZA1008" s="45"/>
      <c r="UZB1008" s="45"/>
      <c r="UZC1008" s="45"/>
      <c r="UZD1008" s="45"/>
      <c r="UZE1008" s="45"/>
      <c r="UZF1008" s="45"/>
      <c r="UZG1008" s="45"/>
      <c r="UZH1008" s="45"/>
      <c r="UZI1008" s="45"/>
      <c r="UZJ1008" s="45"/>
      <c r="UZK1008" s="45"/>
      <c r="UZL1008" s="45"/>
      <c r="UZM1008" s="45"/>
      <c r="UZN1008" s="45"/>
      <c r="UZO1008" s="45"/>
      <c r="UZP1008" s="45"/>
      <c r="UZQ1008" s="45"/>
      <c r="UZR1008" s="45"/>
      <c r="UZS1008" s="45"/>
      <c r="UZT1008" s="45"/>
      <c r="UZU1008" s="45"/>
      <c r="UZV1008" s="45"/>
      <c r="UZW1008" s="45"/>
      <c r="UZX1008" s="45"/>
      <c r="UZY1008" s="45"/>
      <c r="UZZ1008" s="45"/>
      <c r="VAA1008" s="45"/>
      <c r="VAB1008" s="45"/>
      <c r="VAC1008" s="45"/>
      <c r="VAD1008" s="45"/>
      <c r="VAE1008" s="45"/>
      <c r="VAF1008" s="45"/>
      <c r="VAG1008" s="45"/>
      <c r="VAH1008" s="45"/>
      <c r="VAI1008" s="45"/>
      <c r="VAJ1008" s="45"/>
      <c r="VAK1008" s="45"/>
      <c r="VAL1008" s="45"/>
      <c r="VAM1008" s="45"/>
      <c r="VAN1008" s="45"/>
      <c r="VAO1008" s="45"/>
      <c r="VAP1008" s="45"/>
      <c r="VAQ1008" s="45"/>
      <c r="VAR1008" s="45"/>
      <c r="VAS1008" s="45"/>
      <c r="VAT1008" s="45"/>
      <c r="VAU1008" s="45"/>
      <c r="VAV1008" s="45"/>
      <c r="VAW1008" s="45"/>
      <c r="VAX1008" s="45"/>
      <c r="VAY1008" s="45"/>
      <c r="VAZ1008" s="45"/>
      <c r="VBA1008" s="45"/>
      <c r="VBB1008" s="45"/>
      <c r="VBC1008" s="45"/>
      <c r="VBD1008" s="45"/>
      <c r="VBE1008" s="45"/>
      <c r="VBF1008" s="45"/>
      <c r="VBG1008" s="45"/>
      <c r="VBH1008" s="45"/>
      <c r="VBI1008" s="45"/>
      <c r="VBJ1008" s="45"/>
      <c r="VBK1008" s="45"/>
      <c r="VBL1008" s="45"/>
      <c r="VBM1008" s="45"/>
      <c r="VBN1008" s="45"/>
      <c r="VBO1008" s="45"/>
      <c r="VBP1008" s="45"/>
      <c r="VBQ1008" s="45"/>
      <c r="VBR1008" s="45"/>
      <c r="VBS1008" s="45"/>
      <c r="VBT1008" s="45"/>
      <c r="VBU1008" s="45"/>
      <c r="VBV1008" s="45"/>
      <c r="VBW1008" s="45"/>
      <c r="VBX1008" s="45"/>
      <c r="VBY1008" s="45"/>
      <c r="VBZ1008" s="45"/>
      <c r="VCA1008" s="45"/>
      <c r="VCB1008" s="45"/>
      <c r="VCC1008" s="45"/>
      <c r="VCD1008" s="45"/>
      <c r="VCE1008" s="45"/>
      <c r="VCF1008" s="45"/>
      <c r="VCG1008" s="45"/>
      <c r="VCH1008" s="45"/>
      <c r="VCI1008" s="45"/>
      <c r="VCJ1008" s="45"/>
      <c r="VCK1008" s="45"/>
      <c r="VCL1008" s="45"/>
      <c r="VCM1008" s="45"/>
      <c r="VCN1008" s="45"/>
      <c r="VCO1008" s="45"/>
      <c r="VCP1008" s="45"/>
      <c r="VCQ1008" s="45"/>
      <c r="VCR1008" s="45"/>
      <c r="VCS1008" s="45"/>
      <c r="VCT1008" s="45"/>
      <c r="VCU1008" s="45"/>
      <c r="VCV1008" s="45"/>
      <c r="VCW1008" s="45"/>
      <c r="VCX1008" s="45"/>
      <c r="VCY1008" s="45"/>
      <c r="VCZ1008" s="45"/>
      <c r="VDA1008" s="45"/>
      <c r="VDB1008" s="45"/>
      <c r="VDC1008" s="45"/>
      <c r="VDD1008" s="45"/>
      <c r="VDE1008" s="45"/>
      <c r="VDF1008" s="45"/>
      <c r="VDG1008" s="45"/>
      <c r="VDH1008" s="45"/>
      <c r="VDI1008" s="45"/>
      <c r="VDJ1008" s="45"/>
      <c r="VDK1008" s="45"/>
      <c r="VDL1008" s="45"/>
      <c r="VDM1008" s="45"/>
      <c r="VDN1008" s="45"/>
      <c r="VDO1008" s="45"/>
      <c r="VDP1008" s="45"/>
      <c r="VDQ1008" s="45"/>
      <c r="VDR1008" s="45"/>
      <c r="VDS1008" s="45"/>
      <c r="VDT1008" s="45"/>
      <c r="VDU1008" s="45"/>
      <c r="VDV1008" s="45"/>
      <c r="VDW1008" s="45"/>
      <c r="VDX1008" s="45"/>
      <c r="VDY1008" s="45"/>
      <c r="VDZ1008" s="45"/>
      <c r="VEA1008" s="45"/>
      <c r="VEB1008" s="45"/>
      <c r="VEC1008" s="45"/>
      <c r="VED1008" s="45"/>
      <c r="VEE1008" s="45"/>
      <c r="VEF1008" s="45"/>
      <c r="VEG1008" s="45"/>
      <c r="VEH1008" s="45"/>
      <c r="VEI1008" s="45"/>
      <c r="VEJ1008" s="45"/>
      <c r="VEK1008" s="45"/>
      <c r="VEL1008" s="45"/>
      <c r="VEM1008" s="45"/>
      <c r="VEN1008" s="45"/>
      <c r="VEO1008" s="45"/>
      <c r="VEP1008" s="45"/>
      <c r="VEQ1008" s="45"/>
      <c r="VER1008" s="45"/>
      <c r="VES1008" s="45"/>
      <c r="VET1008" s="45"/>
      <c r="VEU1008" s="45"/>
      <c r="VEV1008" s="45"/>
      <c r="VEW1008" s="45"/>
      <c r="VEX1008" s="45"/>
      <c r="VEY1008" s="45"/>
      <c r="VEZ1008" s="45"/>
      <c r="VFA1008" s="45"/>
      <c r="VFB1008" s="45"/>
      <c r="VFC1008" s="45"/>
      <c r="VFD1008" s="45"/>
      <c r="VFE1008" s="45"/>
      <c r="VFF1008" s="45"/>
      <c r="VFG1008" s="45"/>
      <c r="VFH1008" s="45"/>
      <c r="VFI1008" s="45"/>
      <c r="VFJ1008" s="45"/>
      <c r="VFK1008" s="45"/>
      <c r="VFL1008" s="45"/>
      <c r="VFM1008" s="45"/>
      <c r="VFN1008" s="45"/>
      <c r="VFO1008" s="45"/>
      <c r="VFP1008" s="45"/>
      <c r="VFQ1008" s="45"/>
      <c r="VFR1008" s="45"/>
      <c r="VFS1008" s="45"/>
      <c r="VFT1008" s="45"/>
      <c r="VFU1008" s="45"/>
      <c r="VFV1008" s="45"/>
      <c r="VFW1008" s="45"/>
      <c r="VFX1008" s="45"/>
      <c r="VFY1008" s="45"/>
      <c r="VFZ1008" s="45"/>
      <c r="VGA1008" s="45"/>
      <c r="VGB1008" s="45"/>
      <c r="VGC1008" s="45"/>
      <c r="VGD1008" s="45"/>
      <c r="VGE1008" s="45"/>
      <c r="VGF1008" s="45"/>
      <c r="VGG1008" s="45"/>
      <c r="VGH1008" s="45"/>
      <c r="VGI1008" s="45"/>
      <c r="VGJ1008" s="45"/>
      <c r="VGK1008" s="45"/>
      <c r="VGL1008" s="45"/>
      <c r="VGM1008" s="45"/>
      <c r="VGN1008" s="45"/>
      <c r="VGO1008" s="45"/>
      <c r="VGP1008" s="45"/>
      <c r="VGQ1008" s="45"/>
      <c r="VGR1008" s="45"/>
      <c r="VGS1008" s="45"/>
      <c r="VGT1008" s="45"/>
      <c r="VGU1008" s="45"/>
      <c r="VGV1008" s="45"/>
      <c r="VGW1008" s="45"/>
      <c r="VGX1008" s="45"/>
      <c r="VGY1008" s="45"/>
      <c r="VGZ1008" s="45"/>
      <c r="VHA1008" s="45"/>
      <c r="VHB1008" s="45"/>
      <c r="VHC1008" s="45"/>
      <c r="VHD1008" s="45"/>
      <c r="VHE1008" s="45"/>
      <c r="VHF1008" s="45"/>
      <c r="VHG1008" s="45"/>
      <c r="VHH1008" s="45"/>
      <c r="VHI1008" s="45"/>
      <c r="VHJ1008" s="45"/>
      <c r="VHK1008" s="45"/>
      <c r="VHL1008" s="45"/>
      <c r="VHM1008" s="45"/>
      <c r="VHN1008" s="45"/>
      <c r="VHO1008" s="45"/>
      <c r="VHP1008" s="45"/>
      <c r="VHQ1008" s="45"/>
      <c r="VHR1008" s="45"/>
      <c r="VHS1008" s="45"/>
      <c r="VHT1008" s="45"/>
      <c r="VHU1008" s="45"/>
      <c r="VHV1008" s="45"/>
      <c r="VHW1008" s="45"/>
      <c r="VHX1008" s="45"/>
      <c r="VHY1008" s="45"/>
      <c r="VHZ1008" s="45"/>
      <c r="VIA1008" s="45"/>
      <c r="VIB1008" s="45"/>
      <c r="VIC1008" s="45"/>
      <c r="VID1008" s="45"/>
      <c r="VIE1008" s="45"/>
      <c r="VIF1008" s="45"/>
      <c r="VIG1008" s="45"/>
      <c r="VIH1008" s="45"/>
      <c r="VII1008" s="45"/>
      <c r="VIJ1008" s="45"/>
      <c r="VIK1008" s="45"/>
      <c r="VIL1008" s="45"/>
      <c r="VIM1008" s="45"/>
      <c r="VIN1008" s="45"/>
      <c r="VIO1008" s="45"/>
      <c r="VIP1008" s="45"/>
      <c r="VIQ1008" s="45"/>
      <c r="VIR1008" s="45"/>
      <c r="VIS1008" s="45"/>
      <c r="VIT1008" s="45"/>
      <c r="VIU1008" s="45"/>
      <c r="VIV1008" s="45"/>
      <c r="VIW1008" s="45"/>
      <c r="VIX1008" s="45"/>
      <c r="VIY1008" s="45"/>
      <c r="VIZ1008" s="45"/>
      <c r="VJA1008" s="45"/>
      <c r="VJB1008" s="45"/>
      <c r="VJC1008" s="45"/>
      <c r="VJD1008" s="45"/>
      <c r="VJE1008" s="45"/>
      <c r="VJF1008" s="45"/>
      <c r="VJG1008" s="45"/>
      <c r="VJH1008" s="45"/>
      <c r="VJI1008" s="45"/>
      <c r="VJJ1008" s="45"/>
      <c r="VJK1008" s="45"/>
      <c r="VJL1008" s="45"/>
      <c r="VJM1008" s="45"/>
      <c r="VJN1008" s="45"/>
      <c r="VJO1008" s="45"/>
      <c r="VJP1008" s="45"/>
      <c r="VJQ1008" s="45"/>
      <c r="VJR1008" s="45"/>
      <c r="VJS1008" s="45"/>
      <c r="VJT1008" s="45"/>
      <c r="VJU1008" s="45"/>
      <c r="VJV1008" s="45"/>
      <c r="VJW1008" s="45"/>
      <c r="VJX1008" s="45"/>
      <c r="VJY1008" s="45"/>
      <c r="VJZ1008" s="45"/>
      <c r="VKA1008" s="45"/>
      <c r="VKB1008" s="45"/>
      <c r="VKC1008" s="45"/>
      <c r="VKD1008" s="45"/>
      <c r="VKE1008" s="45"/>
      <c r="VKF1008" s="45"/>
      <c r="VKG1008" s="45"/>
      <c r="VKH1008" s="45"/>
      <c r="VKI1008" s="45"/>
      <c r="VKJ1008" s="45"/>
      <c r="VKK1008" s="45"/>
      <c r="VKL1008" s="45"/>
      <c r="VKM1008" s="45"/>
      <c r="VKN1008" s="45"/>
      <c r="VKO1008" s="45"/>
      <c r="VKP1008" s="45"/>
      <c r="VKQ1008" s="45"/>
      <c r="VKR1008" s="45"/>
      <c r="VKS1008" s="45"/>
      <c r="VKT1008" s="45"/>
      <c r="VKU1008" s="45"/>
      <c r="VKV1008" s="45"/>
      <c r="VKW1008" s="45"/>
      <c r="VKX1008" s="45"/>
      <c r="VKY1008" s="45"/>
      <c r="VKZ1008" s="45"/>
      <c r="VLA1008" s="45"/>
      <c r="VLB1008" s="45"/>
      <c r="VLC1008" s="45"/>
      <c r="VLD1008" s="45"/>
      <c r="VLE1008" s="45"/>
      <c r="VLF1008" s="45"/>
      <c r="VLG1008" s="45"/>
      <c r="VLH1008" s="45"/>
      <c r="VLI1008" s="45"/>
      <c r="VLJ1008" s="45"/>
      <c r="VLK1008" s="45"/>
      <c r="VLL1008" s="45"/>
      <c r="VLM1008" s="45"/>
      <c r="VLN1008" s="45"/>
      <c r="VLO1008" s="45"/>
      <c r="VLP1008" s="45"/>
      <c r="VLQ1008" s="45"/>
      <c r="VLR1008" s="45"/>
      <c r="VLS1008" s="45"/>
      <c r="VLT1008" s="45"/>
      <c r="VLU1008" s="45"/>
      <c r="VLV1008" s="45"/>
      <c r="VLW1008" s="45"/>
      <c r="VLX1008" s="45"/>
      <c r="VLY1008" s="45"/>
      <c r="VLZ1008" s="45"/>
      <c r="VMA1008" s="45"/>
      <c r="VMB1008" s="45"/>
      <c r="VMC1008" s="45"/>
      <c r="VMD1008" s="45"/>
      <c r="VME1008" s="45"/>
      <c r="VMF1008" s="45"/>
      <c r="VMG1008" s="45"/>
      <c r="VMH1008" s="45"/>
      <c r="VMI1008" s="45"/>
      <c r="VMJ1008" s="45"/>
      <c r="VMK1008" s="45"/>
      <c r="VML1008" s="45"/>
      <c r="VMM1008" s="45"/>
      <c r="VMN1008" s="45"/>
      <c r="VMO1008" s="45"/>
      <c r="VMP1008" s="45"/>
      <c r="VMQ1008" s="45"/>
      <c r="VMR1008" s="45"/>
      <c r="VMS1008" s="45"/>
      <c r="VMT1008" s="45"/>
      <c r="VMU1008" s="45"/>
      <c r="VMV1008" s="45"/>
      <c r="VMW1008" s="45"/>
      <c r="VMX1008" s="45"/>
      <c r="VMY1008" s="45"/>
      <c r="VMZ1008" s="45"/>
      <c r="VNA1008" s="45"/>
      <c r="VNB1008" s="45"/>
      <c r="VNC1008" s="45"/>
      <c r="VND1008" s="45"/>
      <c r="VNE1008" s="45"/>
      <c r="VNF1008" s="45"/>
      <c r="VNG1008" s="45"/>
      <c r="VNH1008" s="45"/>
      <c r="VNI1008" s="45"/>
      <c r="VNJ1008" s="45"/>
      <c r="VNK1008" s="45"/>
      <c r="VNL1008" s="45"/>
      <c r="VNM1008" s="45"/>
      <c r="VNN1008" s="45"/>
      <c r="VNO1008" s="45"/>
      <c r="VNP1008" s="45"/>
      <c r="VNQ1008" s="45"/>
      <c r="VNR1008" s="45"/>
      <c r="VNS1008" s="45"/>
      <c r="VNT1008" s="45"/>
      <c r="VNU1008" s="45"/>
      <c r="VNV1008" s="45"/>
      <c r="VNW1008" s="45"/>
      <c r="VNX1008" s="45"/>
      <c r="VNY1008" s="45"/>
      <c r="VNZ1008" s="45"/>
      <c r="VOA1008" s="45"/>
      <c r="VOB1008" s="45"/>
      <c r="VOC1008" s="45"/>
      <c r="VOD1008" s="45"/>
      <c r="VOE1008" s="45"/>
      <c r="VOF1008" s="45"/>
      <c r="VOG1008" s="45"/>
      <c r="VOH1008" s="45"/>
      <c r="VOI1008" s="45"/>
      <c r="VOJ1008" s="45"/>
      <c r="VOK1008" s="45"/>
      <c r="VOL1008" s="45"/>
      <c r="VOM1008" s="45"/>
      <c r="VON1008" s="45"/>
      <c r="VOO1008" s="45"/>
      <c r="VOP1008" s="45"/>
      <c r="VOQ1008" s="45"/>
      <c r="VOR1008" s="45"/>
      <c r="VOS1008" s="45"/>
      <c r="VOT1008" s="45"/>
      <c r="VOU1008" s="45"/>
      <c r="VOV1008" s="45"/>
      <c r="VOW1008" s="45"/>
      <c r="VOX1008" s="45"/>
      <c r="VOY1008" s="45"/>
      <c r="VOZ1008" s="45"/>
      <c r="VPA1008" s="45"/>
      <c r="VPB1008" s="45"/>
      <c r="VPC1008" s="45"/>
      <c r="VPD1008" s="45"/>
      <c r="VPE1008" s="45"/>
      <c r="VPF1008" s="45"/>
      <c r="VPG1008" s="45"/>
      <c r="VPH1008" s="45"/>
      <c r="VPI1008" s="45"/>
      <c r="VPJ1008" s="45"/>
      <c r="VPK1008" s="45"/>
      <c r="VPL1008" s="45"/>
      <c r="VPM1008" s="45"/>
      <c r="VPN1008" s="45"/>
      <c r="VPO1008" s="45"/>
      <c r="VPP1008" s="45"/>
      <c r="VPQ1008" s="45"/>
      <c r="VPR1008" s="45"/>
      <c r="VPS1008" s="45"/>
      <c r="VPT1008" s="45"/>
      <c r="VPU1008" s="45"/>
      <c r="VPV1008" s="45"/>
      <c r="VPW1008" s="45"/>
      <c r="VPX1008" s="45"/>
      <c r="VPY1008" s="45"/>
      <c r="VPZ1008" s="45"/>
      <c r="VQA1008" s="45"/>
      <c r="VQB1008" s="45"/>
      <c r="VQC1008" s="45"/>
      <c r="VQD1008" s="45"/>
      <c r="VQE1008" s="45"/>
      <c r="VQF1008" s="45"/>
      <c r="VQG1008" s="45"/>
      <c r="VQH1008" s="45"/>
      <c r="VQI1008" s="45"/>
      <c r="VQJ1008" s="45"/>
      <c r="VQK1008" s="45"/>
      <c r="VQL1008" s="45"/>
      <c r="VQM1008" s="45"/>
      <c r="VQN1008" s="45"/>
      <c r="VQO1008" s="45"/>
      <c r="VQP1008" s="45"/>
      <c r="VQQ1008" s="45"/>
      <c r="VQR1008" s="45"/>
      <c r="VQS1008" s="45"/>
      <c r="VQT1008" s="45"/>
      <c r="VQU1008" s="45"/>
      <c r="VQV1008" s="45"/>
      <c r="VQW1008" s="45"/>
      <c r="VQX1008" s="45"/>
      <c r="VQY1008" s="45"/>
      <c r="VQZ1008" s="45"/>
      <c r="VRA1008" s="45"/>
      <c r="VRB1008" s="45"/>
      <c r="VRC1008" s="45"/>
      <c r="VRD1008" s="45"/>
      <c r="VRE1008" s="45"/>
      <c r="VRF1008" s="45"/>
      <c r="VRG1008" s="45"/>
      <c r="VRH1008" s="45"/>
      <c r="VRI1008" s="45"/>
      <c r="VRJ1008" s="45"/>
      <c r="VRK1008" s="45"/>
      <c r="VRL1008" s="45"/>
      <c r="VRM1008" s="45"/>
      <c r="VRN1008" s="45"/>
      <c r="VRO1008" s="45"/>
      <c r="VRP1008" s="45"/>
      <c r="VRQ1008" s="45"/>
      <c r="VRR1008" s="45"/>
      <c r="VRS1008" s="45"/>
      <c r="VRT1008" s="45"/>
      <c r="VRU1008" s="45"/>
      <c r="VRV1008" s="45"/>
      <c r="VRW1008" s="45"/>
      <c r="VRX1008" s="45"/>
      <c r="VRY1008" s="45"/>
      <c r="VRZ1008" s="45"/>
      <c r="VSA1008" s="45"/>
      <c r="VSB1008" s="45"/>
      <c r="VSC1008" s="45"/>
      <c r="VSD1008" s="45"/>
      <c r="VSE1008" s="45"/>
      <c r="VSF1008" s="45"/>
      <c r="VSG1008" s="45"/>
      <c r="VSH1008" s="45"/>
      <c r="VSI1008" s="45"/>
      <c r="VSJ1008" s="45"/>
      <c r="VSK1008" s="45"/>
      <c r="VSL1008" s="45"/>
      <c r="VSM1008" s="45"/>
      <c r="VSN1008" s="45"/>
      <c r="VSO1008" s="45"/>
      <c r="VSP1008" s="45"/>
      <c r="VSQ1008" s="45"/>
      <c r="VSR1008" s="45"/>
      <c r="VSS1008" s="45"/>
      <c r="VST1008" s="45"/>
      <c r="VSU1008" s="45"/>
      <c r="VSV1008" s="45"/>
      <c r="VSW1008" s="45"/>
      <c r="VSX1008" s="45"/>
      <c r="VSY1008" s="45"/>
      <c r="VSZ1008" s="45"/>
      <c r="VTA1008" s="45"/>
      <c r="VTB1008" s="45"/>
      <c r="VTC1008" s="45"/>
      <c r="VTD1008" s="45"/>
      <c r="VTE1008" s="45"/>
      <c r="VTF1008" s="45"/>
      <c r="VTG1008" s="45"/>
      <c r="VTH1008" s="45"/>
      <c r="VTI1008" s="45"/>
      <c r="VTJ1008" s="45"/>
      <c r="VTK1008" s="45"/>
      <c r="VTL1008" s="45"/>
      <c r="VTM1008" s="45"/>
      <c r="VTN1008" s="45"/>
      <c r="VTO1008" s="45"/>
      <c r="VTP1008" s="45"/>
      <c r="VTQ1008" s="45"/>
      <c r="VTR1008" s="45"/>
      <c r="VTS1008" s="45"/>
      <c r="VTT1008" s="45"/>
      <c r="VTU1008" s="45"/>
      <c r="VTV1008" s="45"/>
      <c r="VTW1008" s="45"/>
      <c r="VTX1008" s="45"/>
      <c r="VTY1008" s="45"/>
      <c r="VTZ1008" s="45"/>
      <c r="VUA1008" s="45"/>
      <c r="VUB1008" s="45"/>
      <c r="VUC1008" s="45"/>
      <c r="VUD1008" s="45"/>
      <c r="VUE1008" s="45"/>
      <c r="VUF1008" s="45"/>
      <c r="VUG1008" s="45"/>
      <c r="VUH1008" s="45"/>
      <c r="VUI1008" s="45"/>
      <c r="VUJ1008" s="45"/>
      <c r="VUK1008" s="45"/>
      <c r="VUL1008" s="45"/>
      <c r="VUM1008" s="45"/>
      <c r="VUN1008" s="45"/>
      <c r="VUO1008" s="45"/>
      <c r="VUP1008" s="45"/>
      <c r="VUQ1008" s="45"/>
      <c r="VUR1008" s="45"/>
      <c r="VUS1008" s="45"/>
      <c r="VUT1008" s="45"/>
      <c r="VUU1008" s="45"/>
      <c r="VUV1008" s="45"/>
      <c r="VUW1008" s="45"/>
      <c r="VUX1008" s="45"/>
      <c r="VUY1008" s="45"/>
      <c r="VUZ1008" s="45"/>
      <c r="VVA1008" s="45"/>
      <c r="VVB1008" s="45"/>
      <c r="VVC1008" s="45"/>
      <c r="VVD1008" s="45"/>
      <c r="VVE1008" s="45"/>
      <c r="VVF1008" s="45"/>
      <c r="VVG1008" s="45"/>
      <c r="VVH1008" s="45"/>
      <c r="VVI1008" s="45"/>
      <c r="VVJ1008" s="45"/>
      <c r="VVK1008" s="45"/>
      <c r="VVL1008" s="45"/>
      <c r="VVM1008" s="45"/>
      <c r="VVN1008" s="45"/>
      <c r="VVO1008" s="45"/>
      <c r="VVP1008" s="45"/>
      <c r="VVQ1008" s="45"/>
      <c r="VVR1008" s="45"/>
      <c r="VVS1008" s="45"/>
      <c r="VVT1008" s="45"/>
      <c r="VVU1008" s="45"/>
      <c r="VVV1008" s="45"/>
      <c r="VVW1008" s="45"/>
      <c r="VVX1008" s="45"/>
      <c r="VVY1008" s="45"/>
      <c r="VVZ1008" s="45"/>
      <c r="VWA1008" s="45"/>
      <c r="VWB1008" s="45"/>
      <c r="VWC1008" s="45"/>
      <c r="VWD1008" s="45"/>
      <c r="VWE1008" s="45"/>
      <c r="VWF1008" s="45"/>
      <c r="VWG1008" s="45"/>
      <c r="VWH1008" s="45"/>
      <c r="VWI1008" s="45"/>
      <c r="VWJ1008" s="45"/>
      <c r="VWK1008" s="45"/>
      <c r="VWL1008" s="45"/>
      <c r="VWM1008" s="45"/>
      <c r="VWN1008" s="45"/>
      <c r="VWO1008" s="45"/>
      <c r="VWP1008" s="45"/>
      <c r="VWQ1008" s="45"/>
      <c r="VWR1008" s="45"/>
      <c r="VWS1008" s="45"/>
      <c r="VWT1008" s="45"/>
      <c r="VWU1008" s="45"/>
      <c r="VWV1008" s="45"/>
      <c r="VWW1008" s="45"/>
      <c r="VWX1008" s="45"/>
      <c r="VWY1008" s="45"/>
      <c r="VWZ1008" s="45"/>
      <c r="VXA1008" s="45"/>
      <c r="VXB1008" s="45"/>
      <c r="VXC1008" s="45"/>
      <c r="VXD1008" s="45"/>
      <c r="VXE1008" s="45"/>
      <c r="VXF1008" s="45"/>
      <c r="VXG1008" s="45"/>
      <c r="VXH1008" s="45"/>
      <c r="VXI1008" s="45"/>
      <c r="VXJ1008" s="45"/>
      <c r="VXK1008" s="45"/>
      <c r="VXL1008" s="45"/>
      <c r="VXM1008" s="45"/>
      <c r="VXN1008" s="45"/>
      <c r="VXO1008" s="45"/>
      <c r="VXP1008" s="45"/>
      <c r="VXQ1008" s="45"/>
      <c r="VXR1008" s="45"/>
      <c r="VXS1008" s="45"/>
      <c r="VXT1008" s="45"/>
      <c r="VXU1008" s="45"/>
      <c r="VXV1008" s="45"/>
      <c r="VXW1008" s="45"/>
      <c r="VXX1008" s="45"/>
      <c r="VXY1008" s="45"/>
      <c r="VXZ1008" s="45"/>
      <c r="VYA1008" s="45"/>
      <c r="VYB1008" s="45"/>
      <c r="VYC1008" s="45"/>
      <c r="VYD1008" s="45"/>
      <c r="VYE1008" s="45"/>
      <c r="VYF1008" s="45"/>
      <c r="VYG1008" s="45"/>
      <c r="VYH1008" s="45"/>
      <c r="VYI1008" s="45"/>
      <c r="VYJ1008" s="45"/>
      <c r="VYK1008" s="45"/>
      <c r="VYL1008" s="45"/>
      <c r="VYM1008" s="45"/>
      <c r="VYN1008" s="45"/>
      <c r="VYO1008" s="45"/>
      <c r="VYP1008" s="45"/>
      <c r="VYQ1008" s="45"/>
      <c r="VYR1008" s="45"/>
      <c r="VYS1008" s="45"/>
      <c r="VYT1008" s="45"/>
      <c r="VYU1008" s="45"/>
      <c r="VYV1008" s="45"/>
      <c r="VYW1008" s="45"/>
      <c r="VYX1008" s="45"/>
      <c r="VYY1008" s="45"/>
      <c r="VYZ1008" s="45"/>
      <c r="VZA1008" s="45"/>
      <c r="VZB1008" s="45"/>
      <c r="VZC1008" s="45"/>
      <c r="VZD1008" s="45"/>
      <c r="VZE1008" s="45"/>
      <c r="VZF1008" s="45"/>
      <c r="VZG1008" s="45"/>
      <c r="VZH1008" s="45"/>
      <c r="VZI1008" s="45"/>
      <c r="VZJ1008" s="45"/>
      <c r="VZK1008" s="45"/>
      <c r="VZL1008" s="45"/>
      <c r="VZM1008" s="45"/>
      <c r="VZN1008" s="45"/>
      <c r="VZO1008" s="45"/>
      <c r="VZP1008" s="45"/>
      <c r="VZQ1008" s="45"/>
      <c r="VZR1008" s="45"/>
      <c r="VZS1008" s="45"/>
      <c r="VZT1008" s="45"/>
      <c r="VZU1008" s="45"/>
      <c r="VZV1008" s="45"/>
      <c r="VZW1008" s="45"/>
      <c r="VZX1008" s="45"/>
      <c r="VZY1008" s="45"/>
      <c r="VZZ1008" s="45"/>
      <c r="WAA1008" s="45"/>
      <c r="WAB1008" s="45"/>
      <c r="WAC1008" s="45"/>
      <c r="WAD1008" s="45"/>
      <c r="WAE1008" s="45"/>
      <c r="WAF1008" s="45"/>
      <c r="WAG1008" s="45"/>
      <c r="WAH1008" s="45"/>
      <c r="WAI1008" s="45"/>
      <c r="WAJ1008" s="45"/>
      <c r="WAK1008" s="45"/>
      <c r="WAL1008" s="45"/>
      <c r="WAM1008" s="45"/>
      <c r="WAN1008" s="45"/>
      <c r="WAO1008" s="45"/>
      <c r="WAP1008" s="45"/>
      <c r="WAQ1008" s="45"/>
      <c r="WAR1008" s="45"/>
      <c r="WAS1008" s="45"/>
      <c r="WAT1008" s="45"/>
      <c r="WAU1008" s="45"/>
      <c r="WAV1008" s="45"/>
      <c r="WAW1008" s="45"/>
      <c r="WAX1008" s="45"/>
      <c r="WAY1008" s="45"/>
      <c r="WAZ1008" s="45"/>
      <c r="WBA1008" s="45"/>
      <c r="WBB1008" s="45"/>
      <c r="WBC1008" s="45"/>
      <c r="WBD1008" s="45"/>
      <c r="WBE1008" s="45"/>
      <c r="WBF1008" s="45"/>
      <c r="WBG1008" s="45"/>
      <c r="WBH1008" s="45"/>
      <c r="WBI1008" s="45"/>
      <c r="WBJ1008" s="45"/>
      <c r="WBK1008" s="45"/>
      <c r="WBL1008" s="45"/>
      <c r="WBM1008" s="45"/>
      <c r="WBN1008" s="45"/>
      <c r="WBO1008" s="45"/>
      <c r="WBP1008" s="45"/>
      <c r="WBQ1008" s="45"/>
      <c r="WBR1008" s="45"/>
      <c r="WBS1008" s="45"/>
      <c r="WBT1008" s="45"/>
      <c r="WBU1008" s="45"/>
      <c r="WBV1008" s="45"/>
      <c r="WBW1008" s="45"/>
      <c r="WBX1008" s="45"/>
      <c r="WBY1008" s="45"/>
      <c r="WBZ1008" s="45"/>
      <c r="WCA1008" s="45"/>
      <c r="WCB1008" s="45"/>
      <c r="WCC1008" s="45"/>
      <c r="WCD1008" s="45"/>
      <c r="WCE1008" s="45"/>
      <c r="WCF1008" s="45"/>
      <c r="WCG1008" s="45"/>
      <c r="WCH1008" s="45"/>
      <c r="WCI1008" s="45"/>
      <c r="WCJ1008" s="45"/>
      <c r="WCK1008" s="45"/>
      <c r="WCL1008" s="45"/>
      <c r="WCM1008" s="45"/>
      <c r="WCN1008" s="45"/>
      <c r="WCO1008" s="45"/>
      <c r="WCP1008" s="45"/>
      <c r="WCQ1008" s="45"/>
      <c r="WCR1008" s="45"/>
      <c r="WCS1008" s="45"/>
      <c r="WCT1008" s="45"/>
      <c r="WCU1008" s="45"/>
      <c r="WCV1008" s="45"/>
      <c r="WCW1008" s="45"/>
      <c r="WCX1008" s="45"/>
      <c r="WCY1008" s="45"/>
      <c r="WCZ1008" s="45"/>
      <c r="WDA1008" s="45"/>
      <c r="WDB1008" s="45"/>
      <c r="WDC1008" s="45"/>
      <c r="WDD1008" s="45"/>
      <c r="WDE1008" s="45"/>
      <c r="WDF1008" s="45"/>
      <c r="WDG1008" s="45"/>
      <c r="WDH1008" s="45"/>
      <c r="WDI1008" s="45"/>
      <c r="WDJ1008" s="45"/>
      <c r="WDK1008" s="45"/>
      <c r="WDL1008" s="45"/>
      <c r="WDM1008" s="45"/>
      <c r="WDN1008" s="45"/>
      <c r="WDO1008" s="45"/>
      <c r="WDP1008" s="45"/>
      <c r="WDQ1008" s="45"/>
      <c r="WDR1008" s="45"/>
      <c r="WDS1008" s="45"/>
      <c r="WDT1008" s="45"/>
      <c r="WDU1008" s="45"/>
      <c r="WDV1008" s="45"/>
      <c r="WDW1008" s="45"/>
      <c r="WDX1008" s="45"/>
      <c r="WDY1008" s="45"/>
      <c r="WDZ1008" s="45"/>
      <c r="WEA1008" s="45"/>
      <c r="WEB1008" s="45"/>
      <c r="WEC1008" s="45"/>
      <c r="WED1008" s="45"/>
      <c r="WEE1008" s="45"/>
      <c r="WEF1008" s="45"/>
      <c r="WEG1008" s="45"/>
      <c r="WEH1008" s="45"/>
      <c r="WEI1008" s="45"/>
      <c r="WEJ1008" s="45"/>
      <c r="WEK1008" s="45"/>
      <c r="WEL1008" s="45"/>
      <c r="WEM1008" s="45"/>
      <c r="WEN1008" s="45"/>
      <c r="WEO1008" s="45"/>
      <c r="WEP1008" s="45"/>
      <c r="WEQ1008" s="45"/>
      <c r="WER1008" s="45"/>
      <c r="WES1008" s="45"/>
      <c r="WET1008" s="45"/>
      <c r="WEU1008" s="45"/>
      <c r="WEV1008" s="45"/>
      <c r="WEW1008" s="45"/>
      <c r="WEX1008" s="45"/>
      <c r="WEY1008" s="45"/>
      <c r="WEZ1008" s="45"/>
      <c r="WFA1008" s="45"/>
      <c r="WFB1008" s="45"/>
      <c r="WFC1008" s="45"/>
      <c r="WFD1008" s="45"/>
      <c r="WFE1008" s="45"/>
      <c r="WFF1008" s="45"/>
      <c r="WFG1008" s="45"/>
      <c r="WFH1008" s="45"/>
      <c r="WFI1008" s="45"/>
      <c r="WFJ1008" s="45"/>
      <c r="WFK1008" s="45"/>
      <c r="WFL1008" s="45"/>
      <c r="WFM1008" s="45"/>
      <c r="WFN1008" s="45"/>
      <c r="WFO1008" s="45"/>
      <c r="WFP1008" s="45"/>
      <c r="WFQ1008" s="45"/>
      <c r="WFR1008" s="45"/>
      <c r="WFS1008" s="45"/>
      <c r="WFT1008" s="45"/>
      <c r="WFU1008" s="45"/>
      <c r="WFV1008" s="45"/>
      <c r="WFW1008" s="45"/>
      <c r="WFX1008" s="45"/>
      <c r="WFY1008" s="45"/>
      <c r="WFZ1008" s="45"/>
      <c r="WGA1008" s="45"/>
      <c r="WGB1008" s="45"/>
      <c r="WGC1008" s="45"/>
      <c r="WGD1008" s="45"/>
      <c r="WGE1008" s="45"/>
      <c r="WGF1008" s="45"/>
      <c r="WGG1008" s="45"/>
      <c r="WGH1008" s="45"/>
      <c r="WGI1008" s="45"/>
      <c r="WGJ1008" s="45"/>
      <c r="WGK1008" s="45"/>
      <c r="WGL1008" s="45"/>
      <c r="WGM1008" s="45"/>
      <c r="WGN1008" s="45"/>
      <c r="WGO1008" s="45"/>
      <c r="WGP1008" s="45"/>
      <c r="WGQ1008" s="45"/>
      <c r="WGR1008" s="45"/>
      <c r="WGS1008" s="45"/>
      <c r="WGT1008" s="45"/>
      <c r="WGU1008" s="45"/>
      <c r="WGV1008" s="45"/>
      <c r="WGW1008" s="45"/>
      <c r="WGX1008" s="45"/>
      <c r="WGY1008" s="45"/>
      <c r="WGZ1008" s="45"/>
      <c r="WHA1008" s="45"/>
      <c r="WHB1008" s="45"/>
      <c r="WHC1008" s="45"/>
      <c r="WHD1008" s="45"/>
      <c r="WHE1008" s="45"/>
      <c r="WHF1008" s="45"/>
      <c r="WHG1008" s="45"/>
      <c r="WHH1008" s="45"/>
      <c r="WHI1008" s="45"/>
      <c r="WHJ1008" s="45"/>
      <c r="WHK1008" s="45"/>
      <c r="WHL1008" s="45"/>
      <c r="WHM1008" s="45"/>
      <c r="WHN1008" s="45"/>
      <c r="WHO1008" s="45"/>
      <c r="WHP1008" s="45"/>
      <c r="WHQ1008" s="45"/>
      <c r="WHR1008" s="45"/>
      <c r="WHS1008" s="45"/>
      <c r="WHT1008" s="45"/>
      <c r="WHU1008" s="45"/>
      <c r="WHV1008" s="45"/>
      <c r="WHW1008" s="45"/>
      <c r="WHX1008" s="45"/>
      <c r="WHY1008" s="45"/>
      <c r="WHZ1008" s="45"/>
      <c r="WIA1008" s="45"/>
      <c r="WIB1008" s="45"/>
      <c r="WIC1008" s="45"/>
      <c r="WID1008" s="45"/>
      <c r="WIE1008" s="45"/>
      <c r="WIF1008" s="45"/>
      <c r="WIG1008" s="45"/>
      <c r="WIH1008" s="45"/>
      <c r="WII1008" s="45"/>
      <c r="WIJ1008" s="45"/>
      <c r="WIK1008" s="45"/>
      <c r="WIL1008" s="45"/>
      <c r="WIM1008" s="45"/>
      <c r="WIN1008" s="45"/>
      <c r="WIO1008" s="45"/>
      <c r="WIP1008" s="45"/>
      <c r="WIQ1008" s="45"/>
      <c r="WIR1008" s="45"/>
      <c r="WIS1008" s="45"/>
      <c r="WIT1008" s="45"/>
      <c r="WIU1008" s="45"/>
      <c r="WIV1008" s="45"/>
      <c r="WIW1008" s="45"/>
      <c r="WIX1008" s="45"/>
      <c r="WIY1008" s="45"/>
      <c r="WIZ1008" s="45"/>
      <c r="WJA1008" s="45"/>
      <c r="WJB1008" s="45"/>
      <c r="WJC1008" s="45"/>
      <c r="WJD1008" s="45"/>
      <c r="WJE1008" s="45"/>
      <c r="WJF1008" s="45"/>
      <c r="WJG1008" s="45"/>
      <c r="WJH1008" s="45"/>
      <c r="WJI1008" s="45"/>
      <c r="WJJ1008" s="45"/>
      <c r="WJK1008" s="45"/>
      <c r="WJL1008" s="45"/>
      <c r="WJM1008" s="45"/>
      <c r="WJN1008" s="45"/>
      <c r="WJO1008" s="45"/>
      <c r="WJP1008" s="45"/>
      <c r="WJQ1008" s="45"/>
      <c r="WJR1008" s="45"/>
      <c r="WJS1008" s="45"/>
      <c r="WJT1008" s="45"/>
      <c r="WJU1008" s="45"/>
      <c r="WJV1008" s="45"/>
      <c r="WJW1008" s="45"/>
      <c r="WJX1008" s="45"/>
      <c r="WJY1008" s="45"/>
      <c r="WJZ1008" s="45"/>
      <c r="WKA1008" s="45"/>
      <c r="WKB1008" s="45"/>
      <c r="WKC1008" s="45"/>
      <c r="WKD1008" s="45"/>
      <c r="WKE1008" s="45"/>
      <c r="WKF1008" s="45"/>
      <c r="WKG1008" s="45"/>
      <c r="WKH1008" s="45"/>
      <c r="WKI1008" s="45"/>
      <c r="WKJ1008" s="45"/>
      <c r="WKK1008" s="45"/>
      <c r="WKL1008" s="45"/>
      <c r="WKM1008" s="45"/>
      <c r="WKN1008" s="45"/>
      <c r="WKO1008" s="45"/>
      <c r="WKP1008" s="45"/>
      <c r="WKQ1008" s="45"/>
      <c r="WKR1008" s="45"/>
      <c r="WKS1008" s="45"/>
      <c r="WKT1008" s="45"/>
      <c r="WKU1008" s="45"/>
      <c r="WKV1008" s="45"/>
      <c r="WKW1008" s="45"/>
      <c r="WKX1008" s="45"/>
      <c r="WKY1008" s="45"/>
      <c r="WKZ1008" s="45"/>
      <c r="WLA1008" s="45"/>
      <c r="WLB1008" s="45"/>
      <c r="WLC1008" s="45"/>
      <c r="WLD1008" s="45"/>
      <c r="WLE1008" s="45"/>
      <c r="WLF1008" s="45"/>
      <c r="WLG1008" s="45"/>
      <c r="WLH1008" s="45"/>
      <c r="WLI1008" s="45"/>
      <c r="WLJ1008" s="45"/>
      <c r="WLK1008" s="45"/>
      <c r="WLL1008" s="45"/>
      <c r="WLM1008" s="45"/>
      <c r="WLN1008" s="45"/>
      <c r="WLO1008" s="45"/>
      <c r="WLP1008" s="45"/>
      <c r="WLQ1008" s="45"/>
      <c r="WLR1008" s="45"/>
      <c r="WLS1008" s="45"/>
      <c r="WLT1008" s="45"/>
      <c r="WLU1008" s="45"/>
      <c r="WLV1008" s="45"/>
      <c r="WLW1008" s="45"/>
      <c r="WLX1008" s="45"/>
      <c r="WLY1008" s="45"/>
      <c r="WLZ1008" s="45"/>
      <c r="WMA1008" s="45"/>
      <c r="WMB1008" s="45"/>
      <c r="WMC1008" s="45"/>
      <c r="WMD1008" s="45"/>
      <c r="WME1008" s="45"/>
      <c r="WMF1008" s="45"/>
      <c r="WMG1008" s="45"/>
      <c r="WMH1008" s="45"/>
      <c r="WMI1008" s="45"/>
      <c r="WMJ1008" s="45"/>
      <c r="WMK1008" s="45"/>
      <c r="WML1008" s="45"/>
      <c r="WMM1008" s="45"/>
      <c r="WMN1008" s="45"/>
      <c r="WMO1008" s="45"/>
      <c r="WMP1008" s="45"/>
      <c r="WMQ1008" s="45"/>
      <c r="WMR1008" s="45"/>
      <c r="WMS1008" s="45"/>
      <c r="WMT1008" s="45"/>
      <c r="WMU1008" s="45"/>
      <c r="WMV1008" s="45"/>
      <c r="WMW1008" s="45"/>
      <c r="WMX1008" s="45"/>
      <c r="WMY1008" s="45"/>
      <c r="WMZ1008" s="45"/>
      <c r="WNA1008" s="45"/>
      <c r="WNB1008" s="45"/>
      <c r="WNC1008" s="45"/>
      <c r="WND1008" s="45"/>
      <c r="WNE1008" s="45"/>
      <c r="WNF1008" s="45"/>
      <c r="WNG1008" s="45"/>
      <c r="WNH1008" s="45"/>
      <c r="WNI1008" s="45"/>
      <c r="WNJ1008" s="45"/>
      <c r="WNK1008" s="45"/>
      <c r="WNL1008" s="45"/>
      <c r="WNM1008" s="45"/>
      <c r="WNN1008" s="45"/>
      <c r="WNO1008" s="45"/>
      <c r="WNP1008" s="45"/>
      <c r="WNQ1008" s="45"/>
      <c r="WNR1008" s="45"/>
      <c r="WNS1008" s="45"/>
      <c r="WNT1008" s="45"/>
      <c r="WNU1008" s="45"/>
      <c r="WNV1008" s="45"/>
      <c r="WNW1008" s="45"/>
      <c r="WNX1008" s="45"/>
      <c r="WNY1008" s="45"/>
      <c r="WNZ1008" s="45"/>
      <c r="WOA1008" s="45"/>
      <c r="WOB1008" s="45"/>
      <c r="WOC1008" s="45"/>
      <c r="WOD1008" s="45"/>
      <c r="WOE1008" s="45"/>
      <c r="WOF1008" s="45"/>
      <c r="WOG1008" s="45"/>
      <c r="WOH1008" s="45"/>
      <c r="WOI1008" s="45"/>
      <c r="WOJ1008" s="45"/>
      <c r="WOK1008" s="45"/>
      <c r="WOL1008" s="45"/>
      <c r="WOM1008" s="45"/>
      <c r="WON1008" s="45"/>
      <c r="WOO1008" s="45"/>
      <c r="WOP1008" s="45"/>
      <c r="WOQ1008" s="45"/>
      <c r="WOR1008" s="45"/>
      <c r="WOS1008" s="45"/>
      <c r="WOT1008" s="45"/>
      <c r="WOU1008" s="45"/>
      <c r="WOV1008" s="45"/>
      <c r="WOW1008" s="45"/>
      <c r="WOX1008" s="45"/>
      <c r="WOY1008" s="45"/>
      <c r="WOZ1008" s="45"/>
      <c r="WPA1008" s="45"/>
      <c r="WPB1008" s="45"/>
      <c r="WPC1008" s="45"/>
      <c r="WPD1008" s="45"/>
      <c r="WPE1008" s="45"/>
      <c r="WPF1008" s="45"/>
      <c r="WPG1008" s="45"/>
      <c r="WPH1008" s="45"/>
      <c r="WPI1008" s="45"/>
      <c r="WPJ1008" s="45"/>
      <c r="WPK1008" s="45"/>
      <c r="WPL1008" s="45"/>
      <c r="WPM1008" s="45"/>
      <c r="WPN1008" s="45"/>
      <c r="WPO1008" s="45"/>
      <c r="WPP1008" s="45"/>
      <c r="WPQ1008" s="45"/>
      <c r="WPR1008" s="45"/>
      <c r="WPS1008" s="45"/>
      <c r="WPT1008" s="45"/>
      <c r="WPU1008" s="45"/>
      <c r="WPV1008" s="45"/>
      <c r="WPW1008" s="45"/>
      <c r="WPX1008" s="45"/>
      <c r="WPY1008" s="45"/>
      <c r="WPZ1008" s="45"/>
      <c r="WQA1008" s="45"/>
      <c r="WQB1008" s="45"/>
      <c r="WQC1008" s="45"/>
      <c r="WQD1008" s="45"/>
      <c r="WQE1008" s="45"/>
      <c r="WQF1008" s="45"/>
      <c r="WQG1008" s="45"/>
      <c r="WQH1008" s="45"/>
      <c r="WQI1008" s="45"/>
      <c r="WQJ1008" s="45"/>
      <c r="WQK1008" s="45"/>
      <c r="WQL1008" s="45"/>
      <c r="WQM1008" s="45"/>
      <c r="WQN1008" s="45"/>
      <c r="WQO1008" s="45"/>
      <c r="WQP1008" s="45"/>
      <c r="WQQ1008" s="45"/>
      <c r="WQR1008" s="45"/>
      <c r="WQS1008" s="45"/>
      <c r="WQT1008" s="45"/>
      <c r="WQU1008" s="45"/>
      <c r="WQV1008" s="45"/>
      <c r="WQW1008" s="45"/>
      <c r="WQX1008" s="45"/>
      <c r="WQY1008" s="45"/>
      <c r="WQZ1008" s="45"/>
      <c r="WRA1008" s="45"/>
      <c r="WRB1008" s="45"/>
      <c r="WRC1008" s="45"/>
      <c r="WRD1008" s="45"/>
      <c r="WRE1008" s="45"/>
      <c r="WRF1008" s="45"/>
      <c r="WRG1008" s="45"/>
      <c r="WRH1008" s="45"/>
      <c r="WRI1008" s="45"/>
      <c r="WRJ1008" s="45"/>
      <c r="WRK1008" s="45"/>
      <c r="WRL1008" s="45"/>
      <c r="WRM1008" s="45"/>
      <c r="WRN1008" s="45"/>
      <c r="WRO1008" s="45"/>
      <c r="WRP1008" s="45"/>
      <c r="WRQ1008" s="45"/>
      <c r="WRR1008" s="45"/>
      <c r="WRS1008" s="45"/>
      <c r="WRT1008" s="45"/>
      <c r="WRU1008" s="45"/>
      <c r="WRV1008" s="45"/>
      <c r="WRW1008" s="45"/>
      <c r="WRX1008" s="45"/>
      <c r="WRY1008" s="45"/>
      <c r="WRZ1008" s="45"/>
      <c r="WSA1008" s="45"/>
      <c r="WSB1008" s="45"/>
      <c r="WSC1008" s="45"/>
      <c r="WSD1008" s="45"/>
      <c r="WSE1008" s="45"/>
      <c r="WSF1008" s="45"/>
      <c r="WSG1008" s="45"/>
      <c r="WSH1008" s="45"/>
      <c r="WSI1008" s="45"/>
      <c r="WSJ1008" s="45"/>
      <c r="WSK1008" s="45"/>
      <c r="WSL1008" s="45"/>
      <c r="WSM1008" s="45"/>
      <c r="WSN1008" s="45"/>
      <c r="WSO1008" s="45"/>
      <c r="WSP1008" s="45"/>
      <c r="WSQ1008" s="45"/>
      <c r="WSR1008" s="45"/>
      <c r="WSS1008" s="45"/>
      <c r="WST1008" s="45"/>
      <c r="WSU1008" s="45"/>
      <c r="WSV1008" s="45"/>
      <c r="WSW1008" s="45"/>
      <c r="WSX1008" s="45"/>
      <c r="WSY1008" s="45"/>
      <c r="WSZ1008" s="45"/>
      <c r="WTA1008" s="45"/>
      <c r="WTB1008" s="45"/>
      <c r="WTC1008" s="45"/>
      <c r="WTD1008" s="45"/>
      <c r="WTE1008" s="45"/>
      <c r="WTF1008" s="45"/>
      <c r="WTG1008" s="45"/>
      <c r="WTH1008" s="45"/>
      <c r="WTI1008" s="45"/>
      <c r="WTJ1008" s="45"/>
      <c r="WTK1008" s="45"/>
      <c r="WTL1008" s="45"/>
      <c r="WTM1008" s="45"/>
      <c r="WTN1008" s="45"/>
      <c r="WTO1008" s="45"/>
      <c r="WTP1008" s="45"/>
      <c r="WTQ1008" s="45"/>
      <c r="WTR1008" s="45"/>
      <c r="WTS1008" s="45"/>
      <c r="WTT1008" s="45"/>
      <c r="WTU1008" s="45"/>
      <c r="WTV1008" s="45"/>
      <c r="WTW1008" s="45"/>
      <c r="WTX1008" s="45"/>
      <c r="WTY1008" s="45"/>
      <c r="WTZ1008" s="45"/>
      <c r="WUA1008" s="45"/>
      <c r="WUB1008" s="45"/>
      <c r="WUC1008" s="45"/>
      <c r="WUD1008" s="45"/>
      <c r="WUE1008" s="45"/>
      <c r="WUF1008" s="45"/>
      <c r="WUG1008" s="45"/>
      <c r="WUH1008" s="45"/>
      <c r="WUI1008" s="45"/>
      <c r="WUJ1008" s="45"/>
      <c r="WUK1008" s="45"/>
      <c r="WUL1008" s="45"/>
      <c r="WUM1008" s="45"/>
      <c r="WUN1008" s="45"/>
      <c r="WUO1008" s="45"/>
      <c r="WUP1008" s="45"/>
      <c r="WUQ1008" s="45"/>
      <c r="WUR1008" s="45"/>
      <c r="WUS1008" s="45"/>
      <c r="WUT1008" s="45"/>
      <c r="WUU1008" s="45"/>
      <c r="WUV1008" s="45"/>
      <c r="WUW1008" s="45"/>
      <c r="WUX1008" s="45"/>
      <c r="WUY1008" s="45"/>
      <c r="WUZ1008" s="45"/>
      <c r="WVA1008" s="45"/>
      <c r="WVB1008" s="45"/>
      <c r="WVC1008" s="45"/>
      <c r="WVD1008" s="45"/>
      <c r="WVE1008" s="45"/>
      <c r="WVF1008" s="45"/>
      <c r="WVG1008" s="45"/>
      <c r="WVH1008" s="45"/>
      <c r="WVI1008" s="45"/>
      <c r="WVJ1008" s="45"/>
      <c r="WVK1008" s="45"/>
      <c r="WVL1008" s="45"/>
      <c r="WVM1008" s="45"/>
      <c r="WVN1008" s="45"/>
      <c r="WVO1008" s="45"/>
      <c r="WVP1008" s="45"/>
      <c r="WVQ1008" s="45"/>
      <c r="WVR1008" s="45"/>
      <c r="WVS1008" s="45"/>
      <c r="WVT1008" s="45"/>
      <c r="WVU1008" s="45"/>
      <c r="WVV1008" s="45"/>
      <c r="WVW1008" s="45"/>
      <c r="WVX1008" s="45"/>
      <c r="WVY1008" s="45"/>
      <c r="WVZ1008" s="45"/>
      <c r="WWA1008" s="45"/>
      <c r="WWB1008" s="45"/>
      <c r="WWC1008" s="45"/>
      <c r="WWD1008" s="45"/>
      <c r="WWE1008" s="45"/>
      <c r="WWF1008" s="45"/>
      <c r="WWG1008" s="45"/>
      <c r="WWH1008" s="45"/>
      <c r="WWI1008" s="45"/>
      <c r="WWJ1008" s="45"/>
      <c r="WWK1008" s="45"/>
      <c r="WWL1008" s="45"/>
      <c r="WWM1008" s="45"/>
      <c r="WWN1008" s="45"/>
      <c r="WWO1008" s="45"/>
      <c r="WWP1008" s="45"/>
      <c r="WWQ1008" s="45"/>
      <c r="WWR1008" s="45"/>
      <c r="WWS1008" s="45"/>
      <c r="WWT1008" s="45"/>
      <c r="WWU1008" s="45"/>
      <c r="WWV1008" s="45"/>
      <c r="WWW1008" s="45"/>
      <c r="WWX1008" s="45"/>
      <c r="WWY1008" s="45"/>
      <c r="WWZ1008" s="45"/>
      <c r="WXA1008" s="45"/>
      <c r="WXB1008" s="45"/>
      <c r="WXC1008" s="45"/>
      <c r="WXD1008" s="45"/>
      <c r="WXE1008" s="45"/>
      <c r="WXF1008" s="45"/>
      <c r="WXG1008" s="45"/>
      <c r="WXH1008" s="45"/>
      <c r="WXI1008" s="45"/>
      <c r="WXJ1008" s="45"/>
      <c r="WXK1008" s="45"/>
      <c r="WXL1008" s="45"/>
      <c r="WXM1008" s="45"/>
      <c r="WXN1008" s="45"/>
      <c r="WXO1008" s="45"/>
      <c r="WXP1008" s="45"/>
      <c r="WXQ1008" s="45"/>
      <c r="WXR1008" s="45"/>
      <c r="WXS1008" s="45"/>
      <c r="WXT1008" s="45"/>
      <c r="WXU1008" s="45"/>
      <c r="WXV1008" s="45"/>
      <c r="WXW1008" s="45"/>
      <c r="WXX1008" s="45"/>
      <c r="WXY1008" s="45"/>
    </row>
    <row r="1009" spans="1:16197" ht="35.25" x14ac:dyDescent="0.5">
      <c r="A1009">
        <v>1</v>
      </c>
      <c r="B1009" s="30">
        <v>2</v>
      </c>
      <c r="C1009" s="248" t="s">
        <v>5047</v>
      </c>
      <c r="D1009" s="249"/>
      <c r="E1009" s="224">
        <v>1961</v>
      </c>
      <c r="F1009" s="224" t="s">
        <v>17152</v>
      </c>
      <c r="G1009" s="224">
        <v>4</v>
      </c>
      <c r="H1009" s="224">
        <v>2</v>
      </c>
      <c r="I1009" s="236">
        <v>1356.2</v>
      </c>
      <c r="J1009" s="236">
        <v>1151.0999999999999</v>
      </c>
      <c r="K1009" s="230">
        <v>80</v>
      </c>
      <c r="L1009" s="224" t="s">
        <v>17021</v>
      </c>
      <c r="M1009" s="224" t="s">
        <v>17037</v>
      </c>
      <c r="N1009" s="227" t="s">
        <v>17261</v>
      </c>
      <c r="O1009" s="242">
        <v>4355598.24</v>
      </c>
      <c r="P1009" s="245"/>
      <c r="Q1009" s="242">
        <v>3255050.91</v>
      </c>
      <c r="R1009" s="242">
        <v>183358.56</v>
      </c>
      <c r="S1009" s="242">
        <v>917188.77</v>
      </c>
      <c r="T1009" s="225">
        <f t="shared" si="463"/>
        <v>3211.6194071670848</v>
      </c>
      <c r="U1009" s="232">
        <v>4458.7270903996459</v>
      </c>
    </row>
    <row r="1010" spans="1:16197" ht="35.25" x14ac:dyDescent="0.5">
      <c r="A1010">
        <v>1</v>
      </c>
      <c r="B1010" s="30">
        <v>3</v>
      </c>
      <c r="C1010" s="248" t="s">
        <v>5095</v>
      </c>
      <c r="D1010" s="249"/>
      <c r="E1010" s="241">
        <v>1958</v>
      </c>
      <c r="F1010" s="224" t="s">
        <v>17152</v>
      </c>
      <c r="G1010" s="241">
        <v>3</v>
      </c>
      <c r="H1010" s="241">
        <v>4</v>
      </c>
      <c r="I1010" s="242">
        <v>1768</v>
      </c>
      <c r="J1010" s="242">
        <v>1236</v>
      </c>
      <c r="K1010" s="230">
        <v>78</v>
      </c>
      <c r="L1010" s="241" t="s">
        <v>17021</v>
      </c>
      <c r="M1010" s="241" t="s">
        <v>17037</v>
      </c>
      <c r="N1010" s="227" t="s">
        <v>17042</v>
      </c>
      <c r="O1010" s="242">
        <v>10695921.26</v>
      </c>
      <c r="P1010" s="245"/>
      <c r="Q1010" s="242">
        <v>8782947.3300000001</v>
      </c>
      <c r="R1010" s="242">
        <v>474473.43</v>
      </c>
      <c r="S1010" s="242">
        <v>1438500.5</v>
      </c>
      <c r="T1010" s="225">
        <f t="shared" si="463"/>
        <v>6049.7292194570136</v>
      </c>
      <c r="U1010" s="232">
        <v>6458.5417389140266</v>
      </c>
    </row>
    <row r="1011" spans="1:16197" ht="35.25" x14ac:dyDescent="0.5">
      <c r="A1011">
        <v>1</v>
      </c>
      <c r="B1011" s="30">
        <v>4</v>
      </c>
      <c r="C1011" s="275" t="s">
        <v>6217</v>
      </c>
      <c r="D1011" s="276"/>
      <c r="E1011" s="241">
        <v>1960</v>
      </c>
      <c r="F1011" s="224" t="s">
        <v>17152</v>
      </c>
      <c r="G1011" s="241">
        <v>2</v>
      </c>
      <c r="H1011" s="241">
        <v>2</v>
      </c>
      <c r="I1011" s="242">
        <v>597.20000000000005</v>
      </c>
      <c r="J1011" s="242">
        <v>526.75</v>
      </c>
      <c r="K1011" s="230">
        <v>42</v>
      </c>
      <c r="L1011" s="241" t="s">
        <v>17021</v>
      </c>
      <c r="M1011" s="241" t="s">
        <v>17037</v>
      </c>
      <c r="N1011" s="227" t="s">
        <v>17042</v>
      </c>
      <c r="O1011" s="242">
        <v>4740368.2700000005</v>
      </c>
      <c r="P1011" s="245"/>
      <c r="Q1011" s="242">
        <v>4036202.29</v>
      </c>
      <c r="R1011" s="242">
        <v>231868.29</v>
      </c>
      <c r="S1011" s="242">
        <v>472297.69</v>
      </c>
      <c r="T1011" s="225">
        <f t="shared" si="463"/>
        <v>7937.6561788345616</v>
      </c>
      <c r="U1011" s="232">
        <v>9019.4776262558607</v>
      </c>
    </row>
    <row r="1012" spans="1:16197" ht="35.25" x14ac:dyDescent="0.5">
      <c r="A1012">
        <v>1</v>
      </c>
      <c r="B1012" s="30">
        <v>5</v>
      </c>
      <c r="C1012" s="275" t="s">
        <v>181</v>
      </c>
      <c r="D1012" s="276"/>
      <c r="E1012" s="241">
        <v>1947</v>
      </c>
      <c r="F1012" s="224" t="s">
        <v>17152</v>
      </c>
      <c r="G1012" s="241">
        <v>3</v>
      </c>
      <c r="H1012" s="241">
        <v>5</v>
      </c>
      <c r="I1012" s="242">
        <v>2290.3000000000002</v>
      </c>
      <c r="J1012" s="242">
        <v>1874.7</v>
      </c>
      <c r="K1012" s="230">
        <v>125</v>
      </c>
      <c r="L1012" s="241" t="s">
        <v>17021</v>
      </c>
      <c r="M1012" s="241" t="s">
        <v>17037</v>
      </c>
      <c r="N1012" s="227" t="s">
        <v>17038</v>
      </c>
      <c r="O1012" s="242">
        <v>10638335.549999999</v>
      </c>
      <c r="P1012" s="245"/>
      <c r="Q1012" s="242">
        <v>8666128.2799999993</v>
      </c>
      <c r="R1012" s="242">
        <v>539646.98</v>
      </c>
      <c r="S1012" s="242">
        <v>1432560.29</v>
      </c>
      <c r="T1012" s="225">
        <f t="shared" si="463"/>
        <v>4644.9528664367108</v>
      </c>
      <c r="U1012" s="232">
        <v>5982.0001222547253</v>
      </c>
    </row>
    <row r="1013" spans="1:16197" ht="35.25" x14ac:dyDescent="0.5">
      <c r="A1013">
        <v>1</v>
      </c>
      <c r="B1013" s="30">
        <v>6</v>
      </c>
      <c r="C1013" s="275" t="s">
        <v>6828</v>
      </c>
      <c r="D1013" s="276"/>
      <c r="E1013" s="241">
        <v>1967</v>
      </c>
      <c r="F1013" s="224" t="s">
        <v>17152</v>
      </c>
      <c r="G1013" s="241">
        <v>2</v>
      </c>
      <c r="H1013" s="241">
        <v>2</v>
      </c>
      <c r="I1013" s="242">
        <v>725.1</v>
      </c>
      <c r="J1013" s="242">
        <v>725.1</v>
      </c>
      <c r="K1013" s="230">
        <v>42</v>
      </c>
      <c r="L1013" s="241" t="s">
        <v>17021</v>
      </c>
      <c r="M1013" s="241" t="s">
        <v>17037</v>
      </c>
      <c r="N1013" s="227" t="s">
        <v>17042</v>
      </c>
      <c r="O1013" s="242">
        <v>5572932.6299999999</v>
      </c>
      <c r="P1013" s="245"/>
      <c r="Q1013" s="242">
        <v>4732817.1100000003</v>
      </c>
      <c r="R1013" s="242">
        <v>282308.81</v>
      </c>
      <c r="S1013" s="242">
        <v>557806.71</v>
      </c>
      <c r="T1013" s="225">
        <f t="shared" si="463"/>
        <v>7685.74352503103</v>
      </c>
      <c r="U1013" s="232">
        <v>9044.1716960419253</v>
      </c>
    </row>
    <row r="1014" spans="1:16197" ht="35.25" x14ac:dyDescent="0.5">
      <c r="A1014">
        <v>1</v>
      </c>
      <c r="B1014" s="30">
        <v>7</v>
      </c>
      <c r="C1014" s="275" t="s">
        <v>6804</v>
      </c>
      <c r="D1014" s="276"/>
      <c r="E1014" s="241">
        <v>1966</v>
      </c>
      <c r="F1014" s="224" t="s">
        <v>17152</v>
      </c>
      <c r="G1014" s="241">
        <v>2</v>
      </c>
      <c r="H1014" s="241">
        <v>2</v>
      </c>
      <c r="I1014" s="242">
        <v>677.5</v>
      </c>
      <c r="J1014" s="242">
        <v>389.6</v>
      </c>
      <c r="K1014" s="230">
        <v>40</v>
      </c>
      <c r="L1014" s="241" t="s">
        <v>17021</v>
      </c>
      <c r="M1014" s="241" t="s">
        <v>17037</v>
      </c>
      <c r="N1014" s="227" t="s">
        <v>17042</v>
      </c>
      <c r="O1014" s="242">
        <v>4801442.9899999993</v>
      </c>
      <c r="P1014" s="245"/>
      <c r="Q1014" s="242">
        <v>4067579.9499999997</v>
      </c>
      <c r="R1014" s="242">
        <v>226707.67</v>
      </c>
      <c r="S1014" s="242">
        <v>507155.37</v>
      </c>
      <c r="T1014" s="225">
        <f t="shared" si="463"/>
        <v>7087.0007232472317</v>
      </c>
      <c r="U1014" s="232">
        <v>8800.3645874538743</v>
      </c>
    </row>
    <row r="1015" spans="1:16197" ht="35.25" x14ac:dyDescent="0.5">
      <c r="A1015">
        <v>1</v>
      </c>
      <c r="B1015" s="30">
        <v>8</v>
      </c>
      <c r="C1015" s="275" t="s">
        <v>184</v>
      </c>
      <c r="D1015" s="276"/>
      <c r="E1015" s="241">
        <v>1930</v>
      </c>
      <c r="F1015" s="224" t="s">
        <v>17152</v>
      </c>
      <c r="G1015" s="241">
        <v>3</v>
      </c>
      <c r="H1015" s="241">
        <v>3</v>
      </c>
      <c r="I1015" s="242">
        <v>1289.5999999999999</v>
      </c>
      <c r="J1015" s="242">
        <v>910</v>
      </c>
      <c r="K1015" s="230">
        <v>86</v>
      </c>
      <c r="L1015" s="241" t="s">
        <v>17021</v>
      </c>
      <c r="M1015" s="241" t="s">
        <v>17037</v>
      </c>
      <c r="N1015" s="227" t="s">
        <v>17042</v>
      </c>
      <c r="O1015" s="242">
        <v>7000367.6899999995</v>
      </c>
      <c r="P1015" s="245"/>
      <c r="Q1015" s="242">
        <v>5641465.7799999993</v>
      </c>
      <c r="R1015" s="242">
        <v>325286.75</v>
      </c>
      <c r="S1015" s="242">
        <v>1033615.16</v>
      </c>
      <c r="T1015" s="225">
        <f t="shared" si="463"/>
        <v>5428.3248216501242</v>
      </c>
      <c r="U1015" s="232">
        <v>6472.1575967741946</v>
      </c>
    </row>
    <row r="1016" spans="1:16197" ht="35.25" x14ac:dyDescent="0.5">
      <c r="A1016">
        <v>1</v>
      </c>
      <c r="B1016" s="30">
        <v>9</v>
      </c>
      <c r="C1016" s="275" t="s">
        <v>6710</v>
      </c>
      <c r="D1016" s="276"/>
      <c r="E1016" s="241">
        <v>1959</v>
      </c>
      <c r="F1016" s="224" t="s">
        <v>17152</v>
      </c>
      <c r="G1016" s="241">
        <v>2</v>
      </c>
      <c r="H1016" s="241">
        <v>2</v>
      </c>
      <c r="I1016" s="242">
        <v>672.8</v>
      </c>
      <c r="J1016" s="242">
        <v>633.29999999999995</v>
      </c>
      <c r="K1016" s="230">
        <v>32</v>
      </c>
      <c r="L1016" s="241" t="s">
        <v>17021</v>
      </c>
      <c r="M1016" s="241" t="s">
        <v>17037</v>
      </c>
      <c r="N1016" s="227" t="s">
        <v>17042</v>
      </c>
      <c r="O1016" s="242">
        <v>5254735.3899999997</v>
      </c>
      <c r="P1016" s="245"/>
      <c r="Q1016" s="242">
        <v>4545600.7299999995</v>
      </c>
      <c r="R1016" s="242">
        <v>240661.62</v>
      </c>
      <c r="S1016" s="242">
        <v>468473.04</v>
      </c>
      <c r="T1016" s="225">
        <f t="shared" si="463"/>
        <v>7810.2487960761</v>
      </c>
      <c r="U1016" s="232">
        <v>8943.1665541022594</v>
      </c>
    </row>
    <row r="1017" spans="1:16197" ht="35.25" x14ac:dyDescent="0.5">
      <c r="A1017">
        <v>1</v>
      </c>
      <c r="B1017" s="30">
        <v>10</v>
      </c>
      <c r="C1017" s="275" t="s">
        <v>6774</v>
      </c>
      <c r="D1017" s="276"/>
      <c r="E1017" s="241">
        <v>1960</v>
      </c>
      <c r="F1017" s="224" t="s">
        <v>17152</v>
      </c>
      <c r="G1017" s="241">
        <v>3</v>
      </c>
      <c r="H1017" s="241">
        <v>2</v>
      </c>
      <c r="I1017" s="242">
        <v>1028.0999999999999</v>
      </c>
      <c r="J1017" s="242">
        <v>963.49</v>
      </c>
      <c r="K1017" s="230">
        <v>36</v>
      </c>
      <c r="L1017" s="241" t="s">
        <v>17021</v>
      </c>
      <c r="M1017" s="241" t="s">
        <v>17037</v>
      </c>
      <c r="N1017" s="227" t="s">
        <v>17038</v>
      </c>
      <c r="O1017" s="242">
        <v>5389930.7700000005</v>
      </c>
      <c r="P1017" s="245"/>
      <c r="Q1017" s="242">
        <v>4411253.12</v>
      </c>
      <c r="R1017" s="242">
        <v>233252.88</v>
      </c>
      <c r="S1017" s="242">
        <v>745424.77</v>
      </c>
      <c r="T1017" s="225">
        <f t="shared" si="463"/>
        <v>5242.6133352786701</v>
      </c>
      <c r="U1017" s="232">
        <v>5961.4812317867909</v>
      </c>
    </row>
    <row r="1018" spans="1:16197" ht="35.25" x14ac:dyDescent="0.5">
      <c r="A1018">
        <v>1</v>
      </c>
      <c r="B1018" s="30">
        <v>11</v>
      </c>
      <c r="C1018" s="275" t="s">
        <v>1141</v>
      </c>
      <c r="D1018" s="276"/>
      <c r="E1018" s="241">
        <v>1957</v>
      </c>
      <c r="F1018" s="224" t="s">
        <v>17152</v>
      </c>
      <c r="G1018" s="241">
        <v>3</v>
      </c>
      <c r="H1018" s="241">
        <v>4</v>
      </c>
      <c r="I1018" s="242">
        <v>2391.6</v>
      </c>
      <c r="J1018" s="242">
        <v>1546.4</v>
      </c>
      <c r="K1018" s="230">
        <v>70</v>
      </c>
      <c r="L1018" s="241" t="s">
        <v>17021</v>
      </c>
      <c r="M1018" s="241" t="s">
        <v>17037</v>
      </c>
      <c r="N1018" s="227" t="s">
        <v>17042</v>
      </c>
      <c r="O1018" s="242">
        <v>11433136.870000001</v>
      </c>
      <c r="P1018" s="245"/>
      <c r="Q1018" s="242">
        <v>9510696.0300000012</v>
      </c>
      <c r="R1018" s="242">
        <v>529037.86999999918</v>
      </c>
      <c r="S1018" s="242">
        <v>1393402.97</v>
      </c>
      <c r="T1018" s="225">
        <f t="shared" si="463"/>
        <v>4780.5389153704637</v>
      </c>
      <c r="U1018" s="232">
        <v>5258.2586098009706</v>
      </c>
    </row>
    <row r="1019" spans="1:16197" ht="35.25" x14ac:dyDescent="0.5">
      <c r="A1019">
        <v>1</v>
      </c>
      <c r="B1019" s="30">
        <v>12</v>
      </c>
      <c r="C1019" s="275" t="s">
        <v>4951</v>
      </c>
      <c r="D1019" s="276"/>
      <c r="E1019" s="224">
        <v>1935</v>
      </c>
      <c r="F1019" s="224" t="s">
        <v>17152</v>
      </c>
      <c r="G1019" s="224">
        <v>4</v>
      </c>
      <c r="H1019" s="224">
        <v>2</v>
      </c>
      <c r="I1019" s="236">
        <v>1566.2</v>
      </c>
      <c r="J1019" s="236">
        <v>1429.2</v>
      </c>
      <c r="K1019" s="237">
        <v>62</v>
      </c>
      <c r="L1019" s="224" t="s">
        <v>17021</v>
      </c>
      <c r="M1019" s="224" t="s">
        <v>17037</v>
      </c>
      <c r="N1019" s="227" t="s">
        <v>17436</v>
      </c>
      <c r="O1019" s="242">
        <v>6448864.5499999998</v>
      </c>
      <c r="P1019" s="245"/>
      <c r="Q1019" s="242">
        <v>5202213.32</v>
      </c>
      <c r="R1019" s="242">
        <v>309302.04000000004</v>
      </c>
      <c r="S1019" s="242">
        <v>937349.19</v>
      </c>
      <c r="T1019" s="225">
        <f t="shared" si="463"/>
        <v>4117.5230174945727</v>
      </c>
      <c r="U1019" s="232">
        <v>4468.5121174818023</v>
      </c>
    </row>
    <row r="1020" spans="1:16197" s="44" customFormat="1" ht="35.25" x14ac:dyDescent="0.5">
      <c r="B1020" s="233" t="s">
        <v>342</v>
      </c>
      <c r="C1020" s="251"/>
      <c r="D1020" s="223" t="s">
        <v>17004</v>
      </c>
      <c r="E1020" s="224" t="s">
        <v>17004</v>
      </c>
      <c r="F1020" s="224" t="s">
        <v>17004</v>
      </c>
      <c r="G1020" s="224" t="s">
        <v>17004</v>
      </c>
      <c r="H1020" s="224" t="s">
        <v>17004</v>
      </c>
      <c r="I1020" s="229">
        <f>I1021</f>
        <v>1343.5</v>
      </c>
      <c r="J1020" s="229">
        <f t="shared" ref="J1020:K1020" si="469">J1021</f>
        <v>919.2</v>
      </c>
      <c r="K1020" s="230">
        <f t="shared" si="469"/>
        <v>57</v>
      </c>
      <c r="L1020" s="224" t="s">
        <v>17004</v>
      </c>
      <c r="M1020" s="224" t="s">
        <v>17004</v>
      </c>
      <c r="N1020" s="227" t="s">
        <v>17004</v>
      </c>
      <c r="O1020" s="231">
        <v>5556870.1700000009</v>
      </c>
      <c r="P1020" s="231"/>
      <c r="Q1020" s="229">
        <f>Q1021</f>
        <v>4659778.5200000005</v>
      </c>
      <c r="R1020" s="229">
        <f>R1021</f>
        <v>255304.04</v>
      </c>
      <c r="S1020" s="229">
        <f>S1021</f>
        <v>641787.6100000001</v>
      </c>
      <c r="T1020" s="225">
        <f t="shared" si="463"/>
        <v>4136.1147525120959</v>
      </c>
      <c r="U1020" s="245">
        <f>U1021</f>
        <v>6305.2654052847029</v>
      </c>
      <c r="V1020"/>
      <c r="W1020" s="45"/>
      <c r="X1020" s="45"/>
      <c r="Y1020"/>
      <c r="Z1020" s="45"/>
      <c r="AA1020" s="45"/>
      <c r="AB1020" s="45"/>
      <c r="AC1020" s="45"/>
      <c r="AD1020" s="45"/>
      <c r="AE1020" s="45"/>
      <c r="AF1020" s="45"/>
      <c r="AG1020" s="45"/>
      <c r="AH1020" s="45"/>
      <c r="AI1020" s="45"/>
      <c r="AJ1020" s="45"/>
      <c r="AK1020" s="45"/>
      <c r="AL1020" s="45"/>
      <c r="AM1020" s="45"/>
      <c r="AN1020" s="45"/>
      <c r="AO1020" s="45"/>
      <c r="AP1020" s="45"/>
      <c r="AQ1020" s="45"/>
      <c r="AR1020" s="45"/>
      <c r="AS1020" s="45"/>
      <c r="AT1020" s="45"/>
      <c r="AU1020" s="45"/>
      <c r="AV1020" s="45"/>
      <c r="AW1020" s="45"/>
      <c r="AX1020" s="45"/>
      <c r="AY1020" s="45"/>
      <c r="AZ1020" s="45"/>
      <c r="BA1020" s="45"/>
      <c r="BB1020" s="45"/>
      <c r="BC1020" s="45"/>
      <c r="BD1020" s="45"/>
      <c r="BE1020" s="45"/>
      <c r="BF1020" s="45"/>
      <c r="BG1020" s="45"/>
      <c r="BH1020" s="45"/>
      <c r="BI1020" s="45"/>
      <c r="BJ1020" s="45"/>
      <c r="BK1020" s="45"/>
      <c r="BL1020" s="45"/>
      <c r="BM1020" s="45"/>
      <c r="BN1020" s="45"/>
      <c r="BO1020" s="45"/>
      <c r="BP1020" s="45"/>
      <c r="BQ1020" s="45"/>
      <c r="BR1020" s="45"/>
      <c r="BS1020" s="45"/>
      <c r="BT1020" s="45"/>
      <c r="BU1020" s="45"/>
      <c r="BV1020" s="45"/>
      <c r="BW1020" s="45"/>
      <c r="BX1020" s="45"/>
      <c r="BY1020" s="45"/>
      <c r="BZ1020" s="45"/>
      <c r="CA1020" s="45"/>
      <c r="CB1020" s="45"/>
      <c r="CC1020" s="45"/>
      <c r="CD1020" s="45"/>
      <c r="CE1020" s="45"/>
      <c r="CF1020" s="45"/>
      <c r="CG1020" s="45"/>
      <c r="CH1020" s="45"/>
      <c r="CI1020" s="45"/>
      <c r="CJ1020" s="45"/>
      <c r="CK1020" s="45"/>
      <c r="CL1020" s="45"/>
      <c r="CM1020" s="45"/>
      <c r="CN1020" s="45"/>
      <c r="CO1020" s="45"/>
      <c r="CP1020" s="45"/>
      <c r="CQ1020" s="45"/>
      <c r="CR1020" s="45"/>
      <c r="CS1020" s="45"/>
      <c r="CT1020" s="45"/>
      <c r="CU1020" s="45"/>
      <c r="CV1020" s="45"/>
      <c r="CW1020" s="45"/>
      <c r="CX1020" s="45"/>
      <c r="CY1020" s="45"/>
      <c r="CZ1020" s="45"/>
      <c r="DA1020" s="45"/>
      <c r="DB1020" s="45"/>
      <c r="DC1020" s="45"/>
      <c r="DD1020" s="45"/>
      <c r="DE1020" s="45"/>
      <c r="DF1020" s="45"/>
      <c r="DG1020" s="45"/>
      <c r="DH1020" s="45"/>
      <c r="DI1020" s="45"/>
      <c r="DJ1020" s="45"/>
      <c r="DK1020" s="45"/>
      <c r="DL1020" s="45"/>
      <c r="DM1020" s="45"/>
      <c r="DN1020" s="45"/>
      <c r="DO1020" s="45"/>
      <c r="DP1020" s="45"/>
      <c r="DQ1020" s="45"/>
      <c r="DR1020" s="45"/>
      <c r="DS1020" s="45"/>
      <c r="DT1020" s="45"/>
      <c r="DU1020" s="45"/>
      <c r="DV1020" s="45"/>
      <c r="DW1020" s="45"/>
      <c r="DX1020" s="45"/>
      <c r="DY1020" s="45"/>
      <c r="DZ1020" s="45"/>
      <c r="EA1020" s="45"/>
      <c r="EB1020" s="45"/>
      <c r="EC1020" s="45"/>
      <c r="ED1020" s="45"/>
      <c r="EE1020" s="45"/>
      <c r="EF1020" s="45"/>
      <c r="EG1020" s="45"/>
      <c r="EH1020" s="45"/>
      <c r="EI1020" s="45"/>
      <c r="EJ1020" s="45"/>
      <c r="EK1020" s="45"/>
      <c r="EL1020" s="45"/>
      <c r="EM1020" s="45"/>
      <c r="EN1020" s="45"/>
      <c r="EO1020" s="45"/>
      <c r="EP1020" s="45"/>
      <c r="EQ1020" s="45"/>
      <c r="ER1020" s="45"/>
      <c r="ES1020" s="45"/>
      <c r="ET1020" s="45"/>
      <c r="EU1020" s="45"/>
      <c r="EV1020" s="45"/>
      <c r="EW1020" s="45"/>
      <c r="EX1020" s="45"/>
      <c r="EY1020" s="45"/>
      <c r="EZ1020" s="45"/>
      <c r="FA1020" s="45"/>
      <c r="FB1020" s="45"/>
      <c r="FC1020" s="45"/>
      <c r="FD1020" s="45"/>
      <c r="FE1020" s="45"/>
      <c r="FF1020" s="45"/>
      <c r="FG1020" s="45"/>
      <c r="FH1020" s="45"/>
      <c r="FI1020" s="45"/>
      <c r="FJ1020" s="45"/>
      <c r="FK1020" s="45"/>
      <c r="FL1020" s="45"/>
      <c r="FM1020" s="45"/>
      <c r="FN1020" s="45"/>
      <c r="FO1020" s="45"/>
      <c r="FP1020" s="45"/>
      <c r="FQ1020" s="45"/>
      <c r="FR1020" s="45"/>
      <c r="FS1020" s="45"/>
      <c r="FT1020" s="45"/>
      <c r="FU1020" s="45"/>
      <c r="FV1020" s="45"/>
      <c r="FW1020" s="45"/>
      <c r="FX1020" s="45"/>
      <c r="FY1020" s="45"/>
      <c r="FZ1020" s="45"/>
      <c r="GA1020" s="45"/>
      <c r="GB1020" s="45"/>
      <c r="GC1020" s="45"/>
      <c r="GD1020" s="45"/>
      <c r="GE1020" s="45"/>
      <c r="GF1020" s="45"/>
      <c r="GG1020" s="45"/>
      <c r="GH1020" s="45"/>
      <c r="GI1020" s="45"/>
      <c r="GJ1020" s="45"/>
      <c r="GK1020" s="45"/>
      <c r="GL1020" s="45"/>
      <c r="GM1020" s="45"/>
      <c r="GN1020" s="45"/>
      <c r="GO1020" s="45"/>
      <c r="GP1020" s="45"/>
      <c r="GQ1020" s="45"/>
      <c r="GR1020" s="45"/>
      <c r="GS1020" s="45"/>
      <c r="GT1020" s="45"/>
      <c r="GU1020" s="45"/>
      <c r="GV1020" s="45"/>
      <c r="GW1020" s="45"/>
      <c r="GX1020" s="45"/>
      <c r="GY1020" s="45"/>
      <c r="GZ1020" s="45"/>
      <c r="HA1020" s="45"/>
      <c r="HB1020" s="45"/>
      <c r="HC1020" s="45"/>
      <c r="HD1020" s="45"/>
      <c r="HE1020" s="45"/>
      <c r="HF1020" s="45"/>
      <c r="HG1020" s="45"/>
      <c r="HH1020" s="45"/>
      <c r="HI1020" s="45"/>
      <c r="HJ1020" s="45"/>
      <c r="HK1020" s="45"/>
      <c r="HL1020" s="45"/>
      <c r="HM1020" s="45"/>
      <c r="HN1020" s="45"/>
      <c r="HO1020" s="45"/>
      <c r="HP1020" s="45"/>
      <c r="HQ1020" s="45"/>
      <c r="HR1020" s="45"/>
      <c r="HS1020" s="45"/>
      <c r="HT1020" s="45"/>
      <c r="HU1020" s="45"/>
      <c r="HV1020" s="45"/>
      <c r="HW1020" s="45"/>
      <c r="HX1020" s="45"/>
      <c r="HY1020" s="45"/>
      <c r="HZ1020" s="45"/>
      <c r="IA1020" s="45"/>
      <c r="IB1020" s="45"/>
      <c r="IC1020" s="45"/>
      <c r="ID1020" s="45"/>
      <c r="IE1020" s="45"/>
      <c r="IF1020" s="45"/>
      <c r="IG1020" s="45"/>
      <c r="IH1020" s="45"/>
      <c r="II1020" s="45"/>
      <c r="IJ1020" s="45"/>
      <c r="IK1020" s="45"/>
      <c r="IL1020" s="45"/>
      <c r="IM1020" s="45"/>
      <c r="IN1020" s="45"/>
      <c r="IO1020" s="45"/>
      <c r="IP1020" s="45"/>
      <c r="IQ1020" s="45"/>
      <c r="IR1020" s="45"/>
      <c r="IS1020" s="45"/>
      <c r="IT1020" s="45"/>
      <c r="IU1020" s="45"/>
      <c r="IV1020" s="45"/>
      <c r="IW1020" s="45"/>
      <c r="IX1020" s="45"/>
      <c r="IY1020" s="45"/>
      <c r="IZ1020" s="45"/>
      <c r="JA1020" s="45"/>
      <c r="JB1020" s="45"/>
      <c r="JC1020" s="45"/>
      <c r="JD1020" s="45"/>
      <c r="JE1020" s="45"/>
      <c r="JF1020" s="45"/>
      <c r="JG1020" s="45"/>
      <c r="JH1020" s="45"/>
      <c r="JI1020" s="45"/>
      <c r="JJ1020" s="45"/>
      <c r="JK1020" s="45"/>
      <c r="JL1020" s="45"/>
      <c r="JM1020" s="45"/>
      <c r="JN1020" s="45"/>
      <c r="JO1020" s="45"/>
      <c r="JP1020" s="45"/>
      <c r="JQ1020" s="45"/>
      <c r="JR1020" s="45"/>
      <c r="JS1020" s="45"/>
      <c r="JT1020" s="45"/>
      <c r="JU1020" s="45"/>
      <c r="JV1020" s="45"/>
      <c r="JW1020" s="45"/>
      <c r="JX1020" s="45"/>
      <c r="JY1020" s="45"/>
      <c r="JZ1020" s="45"/>
      <c r="KA1020" s="45"/>
      <c r="KB1020" s="45"/>
      <c r="KC1020" s="45"/>
      <c r="KD1020" s="45"/>
      <c r="KE1020" s="45"/>
      <c r="KF1020" s="45"/>
      <c r="KG1020" s="45"/>
      <c r="KH1020" s="45"/>
      <c r="KI1020" s="45"/>
      <c r="KJ1020" s="45"/>
      <c r="KK1020" s="45"/>
      <c r="KL1020" s="45"/>
      <c r="KM1020" s="45"/>
      <c r="KN1020" s="45"/>
      <c r="KO1020" s="45"/>
      <c r="KP1020" s="45"/>
      <c r="KQ1020" s="45"/>
      <c r="KR1020" s="45"/>
      <c r="KS1020" s="45"/>
      <c r="KT1020" s="45"/>
      <c r="KU1020" s="45"/>
      <c r="KV1020" s="45"/>
      <c r="KW1020" s="45"/>
      <c r="KX1020" s="45"/>
      <c r="KY1020" s="45"/>
      <c r="KZ1020" s="45"/>
      <c r="LA1020" s="45"/>
      <c r="LB1020" s="45"/>
      <c r="LC1020" s="45"/>
      <c r="LD1020" s="45"/>
      <c r="LE1020" s="45"/>
      <c r="LF1020" s="45"/>
      <c r="LG1020" s="45"/>
      <c r="LH1020" s="45"/>
      <c r="LI1020" s="45"/>
      <c r="LJ1020" s="45"/>
      <c r="LK1020" s="45"/>
      <c r="LL1020" s="45"/>
      <c r="LM1020" s="45"/>
      <c r="LN1020" s="45"/>
      <c r="LO1020" s="45"/>
      <c r="LP1020" s="45"/>
      <c r="LQ1020" s="45"/>
      <c r="LR1020" s="45"/>
      <c r="LS1020" s="45"/>
      <c r="LT1020" s="45"/>
      <c r="LU1020" s="45"/>
      <c r="LV1020" s="45"/>
      <c r="LW1020" s="45"/>
      <c r="LX1020" s="45"/>
      <c r="LY1020" s="45"/>
      <c r="LZ1020" s="45"/>
      <c r="MA1020" s="45"/>
      <c r="MB1020" s="45"/>
      <c r="MC1020" s="45"/>
      <c r="MD1020" s="45"/>
      <c r="ME1020" s="45"/>
      <c r="MF1020" s="45"/>
      <c r="MG1020" s="45"/>
      <c r="MH1020" s="45"/>
      <c r="MI1020" s="45"/>
      <c r="MJ1020" s="45"/>
      <c r="MK1020" s="45"/>
      <c r="ML1020" s="45"/>
      <c r="MM1020" s="45"/>
      <c r="MN1020" s="45"/>
      <c r="MO1020" s="45"/>
      <c r="MP1020" s="45"/>
      <c r="MQ1020" s="45"/>
      <c r="MR1020" s="45"/>
      <c r="MS1020" s="45"/>
      <c r="MT1020" s="45"/>
      <c r="MU1020" s="45"/>
      <c r="MV1020" s="45"/>
      <c r="MW1020" s="45"/>
      <c r="MX1020" s="45"/>
      <c r="MY1020" s="45"/>
      <c r="MZ1020" s="45"/>
      <c r="NA1020" s="45"/>
      <c r="NB1020" s="45"/>
      <c r="NC1020" s="45"/>
      <c r="ND1020" s="45"/>
      <c r="NE1020" s="45"/>
      <c r="NF1020" s="45"/>
      <c r="NG1020" s="45"/>
      <c r="NH1020" s="45"/>
      <c r="NI1020" s="45"/>
      <c r="NJ1020" s="45"/>
      <c r="NK1020" s="45"/>
      <c r="NL1020" s="45"/>
      <c r="NM1020" s="45"/>
      <c r="NN1020" s="45"/>
      <c r="NO1020" s="45"/>
      <c r="NP1020" s="45"/>
      <c r="NQ1020" s="45"/>
      <c r="NR1020" s="45"/>
      <c r="NS1020" s="45"/>
      <c r="NT1020" s="45"/>
      <c r="NU1020" s="45"/>
      <c r="NV1020" s="45"/>
      <c r="NW1020" s="45"/>
      <c r="NX1020" s="45"/>
      <c r="NY1020" s="45"/>
      <c r="NZ1020" s="45"/>
      <c r="OA1020" s="45"/>
      <c r="OB1020" s="45"/>
      <c r="OC1020" s="45"/>
      <c r="OD1020" s="45"/>
      <c r="OE1020" s="45"/>
      <c r="OF1020" s="45"/>
      <c r="OG1020" s="45"/>
      <c r="OH1020" s="45"/>
      <c r="OI1020" s="45"/>
      <c r="OJ1020" s="45"/>
      <c r="OK1020" s="45"/>
      <c r="OL1020" s="45"/>
      <c r="OM1020" s="45"/>
      <c r="ON1020" s="45"/>
      <c r="OO1020" s="45"/>
      <c r="OP1020" s="45"/>
      <c r="OQ1020" s="45"/>
      <c r="OR1020" s="45"/>
      <c r="OS1020" s="45"/>
      <c r="OT1020" s="45"/>
      <c r="OU1020" s="45"/>
      <c r="OV1020" s="45"/>
      <c r="OW1020" s="45"/>
      <c r="OX1020" s="45"/>
      <c r="OY1020" s="45"/>
      <c r="OZ1020" s="45"/>
      <c r="PA1020" s="45"/>
      <c r="PB1020" s="45"/>
      <c r="PC1020" s="45"/>
      <c r="PD1020" s="45"/>
      <c r="PE1020" s="45"/>
      <c r="PF1020" s="45"/>
      <c r="PG1020" s="45"/>
      <c r="PH1020" s="45"/>
      <c r="PI1020" s="45"/>
      <c r="PJ1020" s="45"/>
      <c r="PK1020" s="45"/>
      <c r="PL1020" s="45"/>
      <c r="PM1020" s="45"/>
      <c r="PN1020" s="45"/>
      <c r="PO1020" s="45"/>
      <c r="PP1020" s="45"/>
      <c r="PQ1020" s="45"/>
      <c r="PR1020" s="45"/>
      <c r="PS1020" s="45"/>
      <c r="PT1020" s="45"/>
      <c r="PU1020" s="45"/>
      <c r="PV1020" s="45"/>
      <c r="PW1020" s="45"/>
      <c r="PX1020" s="45"/>
      <c r="PY1020" s="45"/>
      <c r="PZ1020" s="45"/>
      <c r="QA1020" s="45"/>
      <c r="QB1020" s="45"/>
      <c r="QC1020" s="45"/>
      <c r="QD1020" s="45"/>
      <c r="QE1020" s="45"/>
      <c r="QF1020" s="45"/>
      <c r="QG1020" s="45"/>
      <c r="QH1020" s="45"/>
      <c r="QI1020" s="45"/>
      <c r="QJ1020" s="45"/>
      <c r="QK1020" s="45"/>
      <c r="QL1020" s="45"/>
      <c r="QM1020" s="45"/>
      <c r="QN1020" s="45"/>
      <c r="QO1020" s="45"/>
      <c r="QP1020" s="45"/>
      <c r="QQ1020" s="45"/>
      <c r="QR1020" s="45"/>
      <c r="QS1020" s="45"/>
      <c r="QT1020" s="45"/>
      <c r="QU1020" s="45"/>
      <c r="QV1020" s="45"/>
      <c r="QW1020" s="45"/>
      <c r="QX1020" s="45"/>
      <c r="QY1020" s="45"/>
      <c r="QZ1020" s="45"/>
      <c r="RA1020" s="45"/>
      <c r="RB1020" s="45"/>
      <c r="RC1020" s="45"/>
      <c r="RD1020" s="45"/>
      <c r="RE1020" s="45"/>
      <c r="RF1020" s="45"/>
      <c r="RG1020" s="45"/>
      <c r="RH1020" s="45"/>
      <c r="RI1020" s="45"/>
      <c r="RJ1020" s="45"/>
      <c r="RK1020" s="45"/>
      <c r="RL1020" s="45"/>
      <c r="RM1020" s="45"/>
      <c r="RN1020" s="45"/>
      <c r="RO1020" s="45"/>
      <c r="RP1020" s="45"/>
      <c r="RQ1020" s="45"/>
      <c r="RR1020" s="45"/>
      <c r="RS1020" s="45"/>
      <c r="RT1020" s="45"/>
      <c r="RU1020" s="45"/>
      <c r="RV1020" s="45"/>
      <c r="RW1020" s="45"/>
      <c r="RX1020" s="45"/>
      <c r="RY1020" s="45"/>
      <c r="RZ1020" s="45"/>
      <c r="SA1020" s="45"/>
      <c r="SB1020" s="45"/>
      <c r="SC1020" s="45"/>
      <c r="SD1020" s="45"/>
      <c r="SE1020" s="45"/>
      <c r="SF1020" s="45"/>
      <c r="SG1020" s="45"/>
      <c r="SH1020" s="45"/>
      <c r="SI1020" s="45"/>
      <c r="SJ1020" s="45"/>
      <c r="SK1020" s="45"/>
      <c r="SL1020" s="45"/>
      <c r="SM1020" s="45"/>
      <c r="SN1020" s="45"/>
      <c r="SO1020" s="45"/>
      <c r="SP1020" s="45"/>
      <c r="SQ1020" s="45"/>
      <c r="SR1020" s="45"/>
      <c r="SS1020" s="45"/>
      <c r="ST1020" s="45"/>
      <c r="SU1020" s="45"/>
      <c r="SV1020" s="45"/>
      <c r="SW1020" s="45"/>
      <c r="SX1020" s="45"/>
      <c r="SY1020" s="45"/>
      <c r="SZ1020" s="45"/>
      <c r="TA1020" s="45"/>
      <c r="TB1020" s="45"/>
      <c r="TC1020" s="45"/>
      <c r="TD1020" s="45"/>
      <c r="TE1020" s="45"/>
      <c r="TF1020" s="45"/>
      <c r="TG1020" s="45"/>
      <c r="TH1020" s="45"/>
      <c r="TI1020" s="45"/>
      <c r="TJ1020" s="45"/>
      <c r="TK1020" s="45"/>
      <c r="TL1020" s="45"/>
      <c r="TM1020" s="45"/>
      <c r="TN1020" s="45"/>
      <c r="TO1020" s="45"/>
      <c r="TP1020" s="45"/>
      <c r="TQ1020" s="45"/>
      <c r="TR1020" s="45"/>
      <c r="TS1020" s="45"/>
      <c r="TT1020" s="45"/>
      <c r="TU1020" s="45"/>
      <c r="TV1020" s="45"/>
      <c r="TW1020" s="45"/>
      <c r="TX1020" s="45"/>
      <c r="TY1020" s="45"/>
      <c r="TZ1020" s="45"/>
      <c r="UA1020" s="45"/>
      <c r="UB1020" s="45"/>
      <c r="UC1020" s="45"/>
      <c r="UD1020" s="45"/>
      <c r="UE1020" s="45"/>
      <c r="UF1020" s="45"/>
      <c r="UG1020" s="45"/>
      <c r="UH1020" s="45"/>
      <c r="UI1020" s="45"/>
      <c r="UJ1020" s="45"/>
      <c r="UK1020" s="45"/>
      <c r="UL1020" s="45"/>
      <c r="UM1020" s="45"/>
      <c r="UN1020" s="45"/>
      <c r="UO1020" s="45"/>
      <c r="UP1020" s="45"/>
      <c r="UQ1020" s="45"/>
      <c r="UR1020" s="45"/>
      <c r="US1020" s="45"/>
      <c r="UT1020" s="45"/>
      <c r="UU1020" s="45"/>
      <c r="UV1020" s="45"/>
      <c r="UW1020" s="45"/>
      <c r="UX1020" s="45"/>
      <c r="UY1020" s="45"/>
      <c r="UZ1020" s="45"/>
      <c r="VA1020" s="45"/>
      <c r="VB1020" s="45"/>
      <c r="VC1020" s="45"/>
      <c r="VD1020" s="45"/>
      <c r="VE1020" s="45"/>
      <c r="VF1020" s="45"/>
      <c r="VG1020" s="45"/>
      <c r="VH1020" s="45"/>
      <c r="VI1020" s="45"/>
      <c r="VJ1020" s="45"/>
      <c r="VK1020" s="45"/>
      <c r="VL1020" s="45"/>
      <c r="VM1020" s="45"/>
      <c r="VN1020" s="45"/>
      <c r="VO1020" s="45"/>
      <c r="VP1020" s="45"/>
      <c r="VQ1020" s="45"/>
      <c r="VR1020" s="45"/>
      <c r="VS1020" s="45"/>
      <c r="VT1020" s="45"/>
      <c r="VU1020" s="45"/>
      <c r="VV1020" s="45"/>
      <c r="VW1020" s="45"/>
      <c r="VX1020" s="45"/>
      <c r="VY1020" s="45"/>
      <c r="VZ1020" s="45"/>
      <c r="WA1020" s="45"/>
      <c r="WB1020" s="45"/>
      <c r="WC1020" s="45"/>
      <c r="WD1020" s="45"/>
      <c r="WE1020" s="45"/>
      <c r="WF1020" s="45"/>
      <c r="WG1020" s="45"/>
      <c r="WH1020" s="45"/>
      <c r="WI1020" s="45"/>
      <c r="WJ1020" s="45"/>
      <c r="WK1020" s="45"/>
      <c r="WL1020" s="45"/>
      <c r="WM1020" s="45"/>
      <c r="WN1020" s="45"/>
      <c r="WO1020" s="45"/>
      <c r="WP1020" s="45"/>
      <c r="WQ1020" s="45"/>
      <c r="WR1020" s="45"/>
      <c r="WS1020" s="45"/>
      <c r="WT1020" s="45"/>
      <c r="WU1020" s="45"/>
      <c r="WV1020" s="45"/>
      <c r="WW1020" s="45"/>
      <c r="WX1020" s="45"/>
      <c r="WY1020" s="45"/>
      <c r="WZ1020" s="45"/>
      <c r="XA1020" s="45"/>
      <c r="XB1020" s="45"/>
      <c r="XC1020" s="45"/>
      <c r="XD1020" s="45"/>
      <c r="XE1020" s="45"/>
      <c r="XF1020" s="45"/>
      <c r="XG1020" s="45"/>
      <c r="XH1020" s="45"/>
      <c r="XI1020" s="45"/>
      <c r="XJ1020" s="45"/>
      <c r="XK1020" s="45"/>
      <c r="XL1020" s="45"/>
      <c r="XM1020" s="45"/>
      <c r="XN1020" s="45"/>
      <c r="XO1020" s="45"/>
      <c r="XP1020" s="45"/>
      <c r="XQ1020" s="45"/>
      <c r="XR1020" s="45"/>
      <c r="XS1020" s="45"/>
      <c r="XT1020" s="45"/>
      <c r="XU1020" s="45"/>
      <c r="XV1020" s="45"/>
      <c r="XW1020" s="45"/>
      <c r="XX1020" s="45"/>
      <c r="XY1020" s="45"/>
      <c r="XZ1020" s="45"/>
      <c r="YA1020" s="45"/>
      <c r="YB1020" s="45"/>
      <c r="YC1020" s="45"/>
      <c r="YD1020" s="45"/>
      <c r="YE1020" s="45"/>
      <c r="YF1020" s="45"/>
      <c r="YG1020" s="45"/>
      <c r="YH1020" s="45"/>
      <c r="YI1020" s="45"/>
      <c r="YJ1020" s="45"/>
      <c r="YK1020" s="45"/>
      <c r="YL1020" s="45"/>
      <c r="YM1020" s="45"/>
      <c r="YN1020" s="45"/>
      <c r="YO1020" s="45"/>
      <c r="YP1020" s="45"/>
      <c r="YQ1020" s="45"/>
      <c r="YR1020" s="45"/>
      <c r="YS1020" s="45"/>
      <c r="YT1020" s="45"/>
      <c r="YU1020" s="45"/>
      <c r="YV1020" s="45"/>
      <c r="YW1020" s="45"/>
      <c r="YX1020" s="45"/>
      <c r="YY1020" s="45"/>
      <c r="YZ1020" s="45"/>
      <c r="ZA1020" s="45"/>
      <c r="ZB1020" s="45"/>
      <c r="ZC1020" s="45"/>
      <c r="ZD1020" s="45"/>
      <c r="ZE1020" s="45"/>
      <c r="ZF1020" s="45"/>
      <c r="ZG1020" s="45"/>
      <c r="ZH1020" s="45"/>
      <c r="ZI1020" s="45"/>
      <c r="ZJ1020" s="45"/>
      <c r="ZK1020" s="45"/>
      <c r="ZL1020" s="45"/>
      <c r="ZM1020" s="45"/>
      <c r="ZN1020" s="45"/>
      <c r="ZO1020" s="45"/>
      <c r="ZP1020" s="45"/>
      <c r="ZQ1020" s="45"/>
      <c r="ZR1020" s="45"/>
      <c r="ZS1020" s="45"/>
      <c r="ZT1020" s="45"/>
      <c r="ZU1020" s="45"/>
      <c r="ZV1020" s="45"/>
      <c r="ZW1020" s="45"/>
      <c r="ZX1020" s="45"/>
      <c r="ZY1020" s="45"/>
      <c r="ZZ1020" s="45"/>
      <c r="AAA1020" s="45"/>
      <c r="AAB1020" s="45"/>
      <c r="AAC1020" s="45"/>
      <c r="AAD1020" s="45"/>
      <c r="AAE1020" s="45"/>
      <c r="AAF1020" s="45"/>
      <c r="AAG1020" s="45"/>
      <c r="AAH1020" s="45"/>
      <c r="AAI1020" s="45"/>
      <c r="AAJ1020" s="45"/>
      <c r="AAK1020" s="45"/>
      <c r="AAL1020" s="45"/>
      <c r="AAM1020" s="45"/>
      <c r="AAN1020" s="45"/>
      <c r="AAO1020" s="45"/>
      <c r="AAP1020" s="45"/>
      <c r="AAQ1020" s="45"/>
      <c r="AAR1020" s="45"/>
      <c r="AAS1020" s="45"/>
      <c r="AAT1020" s="45"/>
      <c r="AAU1020" s="45"/>
      <c r="AAV1020" s="45"/>
      <c r="AAW1020" s="45"/>
      <c r="AAX1020" s="45"/>
      <c r="AAY1020" s="45"/>
      <c r="AAZ1020" s="45"/>
      <c r="ABA1020" s="45"/>
      <c r="ABB1020" s="45"/>
      <c r="ABC1020" s="45"/>
      <c r="ABD1020" s="45"/>
      <c r="ABE1020" s="45"/>
      <c r="ABF1020" s="45"/>
      <c r="ABG1020" s="45"/>
      <c r="ABH1020" s="45"/>
      <c r="ABI1020" s="45"/>
      <c r="ABJ1020" s="45"/>
      <c r="ABK1020" s="45"/>
      <c r="ABL1020" s="45"/>
      <c r="ABM1020" s="45"/>
      <c r="ABN1020" s="45"/>
      <c r="ABO1020" s="45"/>
      <c r="ABP1020" s="45"/>
      <c r="ABQ1020" s="45"/>
      <c r="ABR1020" s="45"/>
      <c r="ABS1020" s="45"/>
      <c r="ABT1020" s="45"/>
      <c r="ABU1020" s="45"/>
      <c r="ABV1020" s="45"/>
      <c r="ABW1020" s="45"/>
      <c r="ABX1020" s="45"/>
      <c r="ABY1020" s="45"/>
      <c r="ABZ1020" s="45"/>
      <c r="ACA1020" s="45"/>
      <c r="ACB1020" s="45"/>
      <c r="ACC1020" s="45"/>
      <c r="ACD1020" s="45"/>
      <c r="ACE1020" s="45"/>
      <c r="ACF1020" s="45"/>
      <c r="ACG1020" s="45"/>
      <c r="ACH1020" s="45"/>
      <c r="ACI1020" s="45"/>
      <c r="ACJ1020" s="45"/>
      <c r="ACK1020" s="45"/>
      <c r="ACL1020" s="45"/>
      <c r="ACM1020" s="45"/>
      <c r="ACN1020" s="45"/>
      <c r="ACO1020" s="45"/>
      <c r="ACP1020" s="45"/>
      <c r="ACQ1020" s="45"/>
      <c r="ACR1020" s="45"/>
      <c r="ACS1020" s="45"/>
      <c r="ACT1020" s="45"/>
      <c r="ACU1020" s="45"/>
      <c r="ACV1020" s="45"/>
      <c r="ACW1020" s="45"/>
      <c r="ACX1020" s="45"/>
      <c r="ACY1020" s="45"/>
      <c r="ACZ1020" s="45"/>
      <c r="ADA1020" s="45"/>
      <c r="ADB1020" s="45"/>
      <c r="ADC1020" s="45"/>
      <c r="ADD1020" s="45"/>
      <c r="ADE1020" s="45"/>
      <c r="ADF1020" s="45"/>
      <c r="ADG1020" s="45"/>
      <c r="ADH1020" s="45"/>
      <c r="ADI1020" s="45"/>
      <c r="ADJ1020" s="45"/>
      <c r="ADK1020" s="45"/>
      <c r="ADL1020" s="45"/>
      <c r="ADM1020" s="45"/>
      <c r="ADN1020" s="45"/>
      <c r="ADO1020" s="45"/>
      <c r="ADP1020" s="45"/>
      <c r="ADQ1020" s="45"/>
      <c r="ADR1020" s="45"/>
      <c r="ADS1020" s="45"/>
      <c r="ADT1020" s="45"/>
      <c r="ADU1020" s="45"/>
      <c r="ADV1020" s="45"/>
      <c r="ADW1020" s="45"/>
      <c r="ADX1020" s="45"/>
      <c r="ADY1020" s="45"/>
      <c r="ADZ1020" s="45"/>
      <c r="AEA1020" s="45"/>
      <c r="AEB1020" s="45"/>
      <c r="AEC1020" s="45"/>
      <c r="AED1020" s="45"/>
      <c r="AEE1020" s="45"/>
      <c r="AEF1020" s="45"/>
      <c r="AEG1020" s="45"/>
      <c r="AEH1020" s="45"/>
      <c r="AEI1020" s="45"/>
      <c r="AEJ1020" s="45"/>
      <c r="AEK1020" s="45"/>
      <c r="AEL1020" s="45"/>
      <c r="AEM1020" s="45"/>
      <c r="AEN1020" s="45"/>
      <c r="AEO1020" s="45"/>
      <c r="AEP1020" s="45"/>
      <c r="AEQ1020" s="45"/>
      <c r="AER1020" s="45"/>
      <c r="AES1020" s="45"/>
      <c r="AET1020" s="45"/>
      <c r="AEU1020" s="45"/>
      <c r="AEV1020" s="45"/>
      <c r="AEW1020" s="45"/>
      <c r="AEX1020" s="45"/>
      <c r="AEY1020" s="45"/>
      <c r="AEZ1020" s="45"/>
      <c r="AFA1020" s="45"/>
      <c r="AFB1020" s="45"/>
      <c r="AFC1020" s="45"/>
      <c r="AFD1020" s="45"/>
      <c r="AFE1020" s="45"/>
      <c r="AFF1020" s="45"/>
      <c r="AFG1020" s="45"/>
      <c r="AFH1020" s="45"/>
      <c r="AFI1020" s="45"/>
      <c r="AFJ1020" s="45"/>
      <c r="AFK1020" s="45"/>
      <c r="AFL1020" s="45"/>
      <c r="AFM1020" s="45"/>
      <c r="AFN1020" s="45"/>
      <c r="AFO1020" s="45"/>
      <c r="AFP1020" s="45"/>
      <c r="AFQ1020" s="45"/>
      <c r="AFR1020" s="45"/>
      <c r="AFS1020" s="45"/>
      <c r="AFT1020" s="45"/>
      <c r="AFU1020" s="45"/>
      <c r="AFV1020" s="45"/>
      <c r="AFW1020" s="45"/>
      <c r="AFX1020" s="45"/>
      <c r="AFY1020" s="45"/>
      <c r="AFZ1020" s="45"/>
      <c r="AGA1020" s="45"/>
      <c r="AGB1020" s="45"/>
      <c r="AGC1020" s="45"/>
      <c r="AGD1020" s="45"/>
      <c r="AGE1020" s="45"/>
      <c r="AGF1020" s="45"/>
      <c r="AGG1020" s="45"/>
      <c r="AGH1020" s="45"/>
      <c r="AGI1020" s="45"/>
      <c r="AGJ1020" s="45"/>
      <c r="AGK1020" s="45"/>
      <c r="AGL1020" s="45"/>
      <c r="AGM1020" s="45"/>
      <c r="AGN1020" s="45"/>
      <c r="AGO1020" s="45"/>
      <c r="AGP1020" s="45"/>
      <c r="AGQ1020" s="45"/>
      <c r="AGR1020" s="45"/>
      <c r="AGS1020" s="45"/>
      <c r="AGT1020" s="45"/>
      <c r="AGU1020" s="45"/>
      <c r="AGV1020" s="45"/>
      <c r="AGW1020" s="45"/>
      <c r="AGX1020" s="45"/>
      <c r="AGY1020" s="45"/>
      <c r="AGZ1020" s="45"/>
      <c r="AHA1020" s="45"/>
      <c r="AHB1020" s="45"/>
      <c r="AHC1020" s="45"/>
      <c r="AHD1020" s="45"/>
      <c r="AHE1020" s="45"/>
      <c r="AHF1020" s="45"/>
      <c r="AHG1020" s="45"/>
      <c r="AHH1020" s="45"/>
      <c r="AHI1020" s="45"/>
      <c r="AHJ1020" s="45"/>
      <c r="AHK1020" s="45"/>
      <c r="AHL1020" s="45"/>
      <c r="AHM1020" s="45"/>
      <c r="AHN1020" s="45"/>
      <c r="AHO1020" s="45"/>
      <c r="AHP1020" s="45"/>
      <c r="AHQ1020" s="45"/>
      <c r="AHR1020" s="45"/>
      <c r="AHS1020" s="45"/>
      <c r="AHT1020" s="45"/>
      <c r="AHU1020" s="45"/>
      <c r="AHV1020" s="45"/>
      <c r="AHW1020" s="45"/>
      <c r="AHX1020" s="45"/>
      <c r="AHY1020" s="45"/>
      <c r="AHZ1020" s="45"/>
      <c r="AIA1020" s="45"/>
      <c r="AIB1020" s="45"/>
      <c r="AIC1020" s="45"/>
      <c r="AID1020" s="45"/>
      <c r="AIE1020" s="45"/>
      <c r="AIF1020" s="45"/>
      <c r="AIG1020" s="45"/>
      <c r="AIH1020" s="45"/>
      <c r="AII1020" s="45"/>
      <c r="AIJ1020" s="45"/>
      <c r="AIK1020" s="45"/>
      <c r="AIL1020" s="45"/>
      <c r="AIM1020" s="45"/>
      <c r="AIN1020" s="45"/>
      <c r="AIO1020" s="45"/>
      <c r="AIP1020" s="45"/>
      <c r="AIQ1020" s="45"/>
      <c r="AIR1020" s="45"/>
      <c r="AIS1020" s="45"/>
      <c r="AIT1020" s="45"/>
      <c r="AIU1020" s="45"/>
      <c r="AIV1020" s="45"/>
      <c r="AIW1020" s="45"/>
      <c r="AIX1020" s="45"/>
      <c r="AIY1020" s="45"/>
      <c r="AIZ1020" s="45"/>
      <c r="AJA1020" s="45"/>
      <c r="AJB1020" s="45"/>
      <c r="AJC1020" s="45"/>
      <c r="AJD1020" s="45"/>
      <c r="AJE1020" s="45"/>
      <c r="AJF1020" s="45"/>
      <c r="AJG1020" s="45"/>
      <c r="AJH1020" s="45"/>
      <c r="AJI1020" s="45"/>
      <c r="AJJ1020" s="45"/>
      <c r="AJK1020" s="45"/>
      <c r="AJL1020" s="45"/>
      <c r="AJM1020" s="45"/>
      <c r="AJN1020" s="45"/>
      <c r="AJO1020" s="45"/>
      <c r="AJP1020" s="45"/>
      <c r="AJQ1020" s="45"/>
      <c r="AJR1020" s="45"/>
      <c r="AJS1020" s="45"/>
      <c r="AJT1020" s="45"/>
      <c r="AJU1020" s="45"/>
      <c r="AJV1020" s="45"/>
      <c r="AJW1020" s="45"/>
      <c r="AJX1020" s="45"/>
      <c r="AJY1020" s="45"/>
      <c r="AJZ1020" s="45"/>
      <c r="AKA1020" s="45"/>
      <c r="AKB1020" s="45"/>
      <c r="AKC1020" s="45"/>
      <c r="AKD1020" s="45"/>
      <c r="AKE1020" s="45"/>
      <c r="AKF1020" s="45"/>
      <c r="AKG1020" s="45"/>
      <c r="AKH1020" s="45"/>
      <c r="AKI1020" s="45"/>
      <c r="AKJ1020" s="45"/>
      <c r="AKK1020" s="45"/>
      <c r="AKL1020" s="45"/>
      <c r="AKM1020" s="45"/>
      <c r="AKN1020" s="45"/>
      <c r="AKO1020" s="45"/>
      <c r="AKP1020" s="45"/>
      <c r="AKQ1020" s="45"/>
      <c r="AKR1020" s="45"/>
      <c r="AKS1020" s="45"/>
      <c r="AKT1020" s="45"/>
      <c r="AKU1020" s="45"/>
      <c r="AKV1020" s="45"/>
      <c r="AKW1020" s="45"/>
      <c r="AKX1020" s="45"/>
      <c r="AKY1020" s="45"/>
      <c r="AKZ1020" s="45"/>
      <c r="ALA1020" s="45"/>
      <c r="ALB1020" s="45"/>
      <c r="ALC1020" s="45"/>
      <c r="ALD1020" s="45"/>
      <c r="ALE1020" s="45"/>
      <c r="ALF1020" s="45"/>
      <c r="ALG1020" s="45"/>
      <c r="ALH1020" s="45"/>
      <c r="ALI1020" s="45"/>
      <c r="ALJ1020" s="45"/>
      <c r="ALK1020" s="45"/>
      <c r="ALL1020" s="45"/>
      <c r="ALM1020" s="45"/>
      <c r="ALN1020" s="45"/>
      <c r="ALO1020" s="45"/>
      <c r="ALP1020" s="45"/>
      <c r="ALQ1020" s="45"/>
      <c r="ALR1020" s="45"/>
      <c r="ALS1020" s="45"/>
      <c r="ALT1020" s="45"/>
      <c r="ALU1020" s="45"/>
      <c r="ALV1020" s="45"/>
      <c r="ALW1020" s="45"/>
      <c r="ALX1020" s="45"/>
      <c r="ALY1020" s="45"/>
      <c r="ALZ1020" s="45"/>
      <c r="AMA1020" s="45"/>
      <c r="AMB1020" s="45"/>
      <c r="AMC1020" s="45"/>
      <c r="AMD1020" s="45"/>
      <c r="AME1020" s="45"/>
      <c r="AMF1020" s="45"/>
      <c r="AMG1020" s="45"/>
      <c r="AMH1020" s="45"/>
      <c r="AMI1020" s="45"/>
      <c r="AMJ1020" s="45"/>
      <c r="AMK1020" s="45"/>
      <c r="AML1020" s="45"/>
      <c r="AMM1020" s="45"/>
      <c r="AMN1020" s="45"/>
      <c r="AMO1020" s="45"/>
      <c r="AMP1020" s="45"/>
      <c r="AMQ1020" s="45"/>
      <c r="AMR1020" s="45"/>
      <c r="AMS1020" s="45"/>
      <c r="AMT1020" s="45"/>
      <c r="AMU1020" s="45"/>
      <c r="AMV1020" s="45"/>
      <c r="AMW1020" s="45"/>
      <c r="AMX1020" s="45"/>
      <c r="AMY1020" s="45"/>
      <c r="AMZ1020" s="45"/>
      <c r="ANA1020" s="45"/>
      <c r="ANB1020" s="45"/>
      <c r="ANC1020" s="45"/>
      <c r="AND1020" s="45"/>
      <c r="ANE1020" s="45"/>
      <c r="ANF1020" s="45"/>
      <c r="ANG1020" s="45"/>
      <c r="ANH1020" s="45"/>
      <c r="ANI1020" s="45"/>
      <c r="ANJ1020" s="45"/>
      <c r="ANK1020" s="45"/>
      <c r="ANL1020" s="45"/>
      <c r="ANM1020" s="45"/>
      <c r="ANN1020" s="45"/>
      <c r="ANO1020" s="45"/>
      <c r="ANP1020" s="45"/>
      <c r="ANQ1020" s="45"/>
      <c r="ANR1020" s="45"/>
      <c r="ANS1020" s="45"/>
      <c r="ANT1020" s="45"/>
      <c r="ANU1020" s="45"/>
      <c r="ANV1020" s="45"/>
      <c r="ANW1020" s="45"/>
      <c r="ANX1020" s="45"/>
      <c r="ANY1020" s="45"/>
      <c r="ANZ1020" s="45"/>
      <c r="AOA1020" s="45"/>
      <c r="AOB1020" s="45"/>
      <c r="AOC1020" s="45"/>
      <c r="AOD1020" s="45"/>
      <c r="AOE1020" s="45"/>
      <c r="AOF1020" s="45"/>
      <c r="AOG1020" s="45"/>
      <c r="AOH1020" s="45"/>
      <c r="AOI1020" s="45"/>
      <c r="AOJ1020" s="45"/>
      <c r="AOK1020" s="45"/>
      <c r="AOL1020" s="45"/>
      <c r="AOM1020" s="45"/>
      <c r="AON1020" s="45"/>
      <c r="AOO1020" s="45"/>
      <c r="AOP1020" s="45"/>
      <c r="AOQ1020" s="45"/>
      <c r="AOR1020" s="45"/>
      <c r="AOS1020" s="45"/>
      <c r="AOT1020" s="45"/>
      <c r="AOU1020" s="45"/>
      <c r="AOV1020" s="45"/>
      <c r="AOW1020" s="45"/>
      <c r="AOX1020" s="45"/>
      <c r="AOY1020" s="45"/>
      <c r="AOZ1020" s="45"/>
      <c r="APA1020" s="45"/>
      <c r="APB1020" s="45"/>
      <c r="APC1020" s="45"/>
      <c r="APD1020" s="45"/>
      <c r="APE1020" s="45"/>
      <c r="APF1020" s="45"/>
      <c r="APG1020" s="45"/>
      <c r="APH1020" s="45"/>
      <c r="API1020" s="45"/>
      <c r="APJ1020" s="45"/>
      <c r="APK1020" s="45"/>
      <c r="APL1020" s="45"/>
      <c r="APM1020" s="45"/>
      <c r="APN1020" s="45"/>
      <c r="APO1020" s="45"/>
      <c r="APP1020" s="45"/>
      <c r="APQ1020" s="45"/>
      <c r="APR1020" s="45"/>
      <c r="APS1020" s="45"/>
      <c r="APT1020" s="45"/>
      <c r="APU1020" s="45"/>
      <c r="APV1020" s="45"/>
      <c r="APW1020" s="45"/>
      <c r="APX1020" s="45"/>
      <c r="APY1020" s="45"/>
      <c r="APZ1020" s="45"/>
      <c r="AQA1020" s="45"/>
      <c r="AQB1020" s="45"/>
      <c r="AQC1020" s="45"/>
      <c r="AQD1020" s="45"/>
      <c r="AQE1020" s="45"/>
      <c r="AQF1020" s="45"/>
      <c r="AQG1020" s="45"/>
      <c r="AQH1020" s="45"/>
      <c r="AQI1020" s="45"/>
      <c r="AQJ1020" s="45"/>
      <c r="AQK1020" s="45"/>
      <c r="AQL1020" s="45"/>
      <c r="AQM1020" s="45"/>
      <c r="AQN1020" s="45"/>
      <c r="AQO1020" s="45"/>
      <c r="AQP1020" s="45"/>
      <c r="AQQ1020" s="45"/>
      <c r="AQR1020" s="45"/>
      <c r="AQS1020" s="45"/>
      <c r="AQT1020" s="45"/>
      <c r="AQU1020" s="45"/>
      <c r="AQV1020" s="45"/>
      <c r="AQW1020" s="45"/>
      <c r="AQX1020" s="45"/>
      <c r="AQY1020" s="45"/>
      <c r="AQZ1020" s="45"/>
      <c r="ARA1020" s="45"/>
      <c r="ARB1020" s="45"/>
      <c r="ARC1020" s="45"/>
      <c r="ARD1020" s="45"/>
      <c r="ARE1020" s="45"/>
      <c r="ARF1020" s="45"/>
      <c r="ARG1020" s="45"/>
      <c r="ARH1020" s="45"/>
      <c r="ARI1020" s="45"/>
      <c r="ARJ1020" s="45"/>
      <c r="ARK1020" s="45"/>
      <c r="ARL1020" s="45"/>
      <c r="ARM1020" s="45"/>
      <c r="ARN1020" s="45"/>
      <c r="ARO1020" s="45"/>
      <c r="ARP1020" s="45"/>
      <c r="ARQ1020" s="45"/>
      <c r="ARR1020" s="45"/>
      <c r="ARS1020" s="45"/>
      <c r="ART1020" s="45"/>
      <c r="ARU1020" s="45"/>
      <c r="ARV1020" s="45"/>
      <c r="ARW1020" s="45"/>
      <c r="ARX1020" s="45"/>
      <c r="ARY1020" s="45"/>
      <c r="ARZ1020" s="45"/>
      <c r="ASA1020" s="45"/>
      <c r="ASB1020" s="45"/>
      <c r="ASC1020" s="45"/>
      <c r="ASD1020" s="45"/>
      <c r="ASE1020" s="45"/>
      <c r="ASF1020" s="45"/>
      <c r="ASG1020" s="45"/>
      <c r="ASH1020" s="45"/>
      <c r="ASI1020" s="45"/>
      <c r="ASJ1020" s="45"/>
      <c r="ASK1020" s="45"/>
      <c r="ASL1020" s="45"/>
      <c r="ASM1020" s="45"/>
      <c r="ASN1020" s="45"/>
      <c r="ASO1020" s="45"/>
      <c r="ASP1020" s="45"/>
      <c r="ASQ1020" s="45"/>
      <c r="ASR1020" s="45"/>
      <c r="ASS1020" s="45"/>
      <c r="AST1020" s="45"/>
      <c r="ASU1020" s="45"/>
      <c r="ASV1020" s="45"/>
      <c r="ASW1020" s="45"/>
      <c r="ASX1020" s="45"/>
      <c r="ASY1020" s="45"/>
      <c r="ASZ1020" s="45"/>
      <c r="ATA1020" s="45"/>
      <c r="ATB1020" s="45"/>
      <c r="ATC1020" s="45"/>
      <c r="ATD1020" s="45"/>
      <c r="ATE1020" s="45"/>
      <c r="ATF1020" s="45"/>
      <c r="ATG1020" s="45"/>
      <c r="ATH1020" s="45"/>
      <c r="ATI1020" s="45"/>
      <c r="ATJ1020" s="45"/>
      <c r="ATK1020" s="45"/>
      <c r="ATL1020" s="45"/>
      <c r="ATM1020" s="45"/>
      <c r="ATN1020" s="45"/>
      <c r="ATO1020" s="45"/>
      <c r="ATP1020" s="45"/>
      <c r="ATQ1020" s="45"/>
      <c r="ATR1020" s="45"/>
      <c r="ATS1020" s="45"/>
      <c r="ATT1020" s="45"/>
      <c r="ATU1020" s="45"/>
      <c r="ATV1020" s="45"/>
      <c r="ATW1020" s="45"/>
      <c r="ATX1020" s="45"/>
      <c r="ATY1020" s="45"/>
      <c r="ATZ1020" s="45"/>
      <c r="AUA1020" s="45"/>
      <c r="AUB1020" s="45"/>
      <c r="AUC1020" s="45"/>
      <c r="AUD1020" s="45"/>
      <c r="AUE1020" s="45"/>
      <c r="AUF1020" s="45"/>
      <c r="AUG1020" s="45"/>
      <c r="AUH1020" s="45"/>
      <c r="AUI1020" s="45"/>
      <c r="AUJ1020" s="45"/>
      <c r="AUK1020" s="45"/>
      <c r="AUL1020" s="45"/>
      <c r="AUM1020" s="45"/>
      <c r="AUN1020" s="45"/>
      <c r="AUO1020" s="45"/>
      <c r="AUP1020" s="45"/>
      <c r="AUQ1020" s="45"/>
      <c r="AUR1020" s="45"/>
      <c r="AUS1020" s="45"/>
      <c r="AUT1020" s="45"/>
      <c r="AUU1020" s="45"/>
      <c r="AUV1020" s="45"/>
      <c r="AUW1020" s="45"/>
      <c r="AUX1020" s="45"/>
      <c r="AUY1020" s="45"/>
      <c r="AUZ1020" s="45"/>
      <c r="AVA1020" s="45"/>
      <c r="AVB1020" s="45"/>
      <c r="AVC1020" s="45"/>
      <c r="AVD1020" s="45"/>
      <c r="AVE1020" s="45"/>
      <c r="AVF1020" s="45"/>
      <c r="AVG1020" s="45"/>
      <c r="AVH1020" s="45"/>
      <c r="AVI1020" s="45"/>
      <c r="AVJ1020" s="45"/>
      <c r="AVK1020" s="45"/>
      <c r="AVL1020" s="45"/>
      <c r="AVM1020" s="45"/>
      <c r="AVN1020" s="45"/>
      <c r="AVO1020" s="45"/>
      <c r="AVP1020" s="45"/>
      <c r="AVQ1020" s="45"/>
      <c r="AVR1020" s="45"/>
      <c r="AVS1020" s="45"/>
      <c r="AVT1020" s="45"/>
      <c r="AVU1020" s="45"/>
      <c r="AVV1020" s="45"/>
      <c r="AVW1020" s="45"/>
      <c r="AVX1020" s="45"/>
      <c r="AVY1020" s="45"/>
      <c r="AVZ1020" s="45"/>
      <c r="AWA1020" s="45"/>
      <c r="AWB1020" s="45"/>
      <c r="AWC1020" s="45"/>
      <c r="AWD1020" s="45"/>
      <c r="AWE1020" s="45"/>
      <c r="AWF1020" s="45"/>
      <c r="AWG1020" s="45"/>
      <c r="AWH1020" s="45"/>
      <c r="AWI1020" s="45"/>
      <c r="AWJ1020" s="45"/>
      <c r="AWK1020" s="45"/>
      <c r="AWL1020" s="45"/>
      <c r="AWM1020" s="45"/>
      <c r="AWN1020" s="45"/>
      <c r="AWO1020" s="45"/>
      <c r="AWP1020" s="45"/>
      <c r="AWQ1020" s="45"/>
      <c r="AWR1020" s="45"/>
      <c r="AWS1020" s="45"/>
      <c r="AWT1020" s="45"/>
      <c r="AWU1020" s="45"/>
      <c r="AWV1020" s="45"/>
      <c r="AWW1020" s="45"/>
      <c r="AWX1020" s="45"/>
      <c r="AWY1020" s="45"/>
      <c r="AWZ1020" s="45"/>
      <c r="AXA1020" s="45"/>
      <c r="AXB1020" s="45"/>
      <c r="AXC1020" s="45"/>
      <c r="AXD1020" s="45"/>
      <c r="AXE1020" s="45"/>
      <c r="AXF1020" s="45"/>
      <c r="AXG1020" s="45"/>
      <c r="AXH1020" s="45"/>
      <c r="AXI1020" s="45"/>
      <c r="AXJ1020" s="45"/>
      <c r="AXK1020" s="45"/>
      <c r="AXL1020" s="45"/>
      <c r="AXM1020" s="45"/>
      <c r="AXN1020" s="45"/>
      <c r="AXO1020" s="45"/>
      <c r="AXP1020" s="45"/>
      <c r="AXQ1020" s="45"/>
      <c r="AXR1020" s="45"/>
      <c r="AXS1020" s="45"/>
      <c r="AXT1020" s="45"/>
      <c r="AXU1020" s="45"/>
      <c r="AXV1020" s="45"/>
      <c r="AXW1020" s="45"/>
      <c r="AXX1020" s="45"/>
      <c r="AXY1020" s="45"/>
      <c r="AXZ1020" s="45"/>
      <c r="AYA1020" s="45"/>
      <c r="AYB1020" s="45"/>
      <c r="AYC1020" s="45"/>
      <c r="AYD1020" s="45"/>
      <c r="AYE1020" s="45"/>
      <c r="AYF1020" s="45"/>
      <c r="AYG1020" s="45"/>
      <c r="AYH1020" s="45"/>
      <c r="AYI1020" s="45"/>
      <c r="AYJ1020" s="45"/>
      <c r="AYK1020" s="45"/>
      <c r="AYL1020" s="45"/>
      <c r="AYM1020" s="45"/>
      <c r="AYN1020" s="45"/>
      <c r="AYO1020" s="45"/>
      <c r="AYP1020" s="45"/>
      <c r="AYQ1020" s="45"/>
      <c r="AYR1020" s="45"/>
      <c r="AYS1020" s="45"/>
      <c r="AYT1020" s="45"/>
      <c r="AYU1020" s="45"/>
      <c r="AYV1020" s="45"/>
      <c r="AYW1020" s="45"/>
      <c r="AYX1020" s="45"/>
      <c r="AYY1020" s="45"/>
      <c r="AYZ1020" s="45"/>
      <c r="AZA1020" s="45"/>
      <c r="AZB1020" s="45"/>
      <c r="AZC1020" s="45"/>
      <c r="AZD1020" s="45"/>
      <c r="AZE1020" s="45"/>
      <c r="AZF1020" s="45"/>
      <c r="AZG1020" s="45"/>
      <c r="AZH1020" s="45"/>
      <c r="AZI1020" s="45"/>
      <c r="AZJ1020" s="45"/>
      <c r="AZK1020" s="45"/>
      <c r="AZL1020" s="45"/>
      <c r="AZM1020" s="45"/>
      <c r="AZN1020" s="45"/>
      <c r="AZO1020" s="45"/>
      <c r="AZP1020" s="45"/>
      <c r="AZQ1020" s="45"/>
      <c r="AZR1020" s="45"/>
      <c r="AZS1020" s="45"/>
      <c r="AZT1020" s="45"/>
      <c r="AZU1020" s="45"/>
      <c r="AZV1020" s="45"/>
      <c r="AZW1020" s="45"/>
      <c r="AZX1020" s="45"/>
      <c r="AZY1020" s="45"/>
      <c r="AZZ1020" s="45"/>
      <c r="BAA1020" s="45"/>
      <c r="BAB1020" s="45"/>
      <c r="BAC1020" s="45"/>
      <c r="BAD1020" s="45"/>
      <c r="BAE1020" s="45"/>
      <c r="BAF1020" s="45"/>
      <c r="BAG1020" s="45"/>
      <c r="BAH1020" s="45"/>
      <c r="BAI1020" s="45"/>
      <c r="BAJ1020" s="45"/>
      <c r="BAK1020" s="45"/>
      <c r="BAL1020" s="45"/>
      <c r="BAM1020" s="45"/>
      <c r="BAN1020" s="45"/>
      <c r="BAO1020" s="45"/>
      <c r="BAP1020" s="45"/>
      <c r="BAQ1020" s="45"/>
      <c r="BAR1020" s="45"/>
      <c r="BAS1020" s="45"/>
      <c r="BAT1020" s="45"/>
      <c r="BAU1020" s="45"/>
      <c r="BAV1020" s="45"/>
      <c r="BAW1020" s="45"/>
      <c r="BAX1020" s="45"/>
      <c r="BAY1020" s="45"/>
      <c r="BAZ1020" s="45"/>
      <c r="BBA1020" s="45"/>
      <c r="BBB1020" s="45"/>
      <c r="BBC1020" s="45"/>
      <c r="BBD1020" s="45"/>
      <c r="BBE1020" s="45"/>
      <c r="BBF1020" s="45"/>
      <c r="BBG1020" s="45"/>
      <c r="BBH1020" s="45"/>
      <c r="BBI1020" s="45"/>
      <c r="BBJ1020" s="45"/>
      <c r="BBK1020" s="45"/>
      <c r="BBL1020" s="45"/>
      <c r="BBM1020" s="45"/>
      <c r="BBN1020" s="45"/>
      <c r="BBO1020" s="45"/>
      <c r="BBP1020" s="45"/>
      <c r="BBQ1020" s="45"/>
      <c r="BBR1020" s="45"/>
      <c r="BBS1020" s="45"/>
      <c r="BBT1020" s="45"/>
      <c r="BBU1020" s="45"/>
      <c r="BBV1020" s="45"/>
      <c r="BBW1020" s="45"/>
      <c r="BBX1020" s="45"/>
      <c r="BBY1020" s="45"/>
      <c r="BBZ1020" s="45"/>
      <c r="BCA1020" s="45"/>
      <c r="BCB1020" s="45"/>
      <c r="BCC1020" s="45"/>
      <c r="BCD1020" s="45"/>
      <c r="BCE1020" s="45"/>
      <c r="BCF1020" s="45"/>
      <c r="BCG1020" s="45"/>
      <c r="BCH1020" s="45"/>
      <c r="BCI1020" s="45"/>
      <c r="BCJ1020" s="45"/>
      <c r="BCK1020" s="45"/>
      <c r="BCL1020" s="45"/>
      <c r="BCM1020" s="45"/>
      <c r="BCN1020" s="45"/>
      <c r="BCO1020" s="45"/>
      <c r="BCP1020" s="45"/>
      <c r="BCQ1020" s="45"/>
      <c r="BCR1020" s="45"/>
      <c r="BCS1020" s="45"/>
      <c r="BCT1020" s="45"/>
      <c r="BCU1020" s="45"/>
      <c r="BCV1020" s="45"/>
      <c r="BCW1020" s="45"/>
      <c r="BCX1020" s="45"/>
      <c r="BCY1020" s="45"/>
      <c r="BCZ1020" s="45"/>
      <c r="BDA1020" s="45"/>
      <c r="BDB1020" s="45"/>
      <c r="BDC1020" s="45"/>
      <c r="BDD1020" s="45"/>
      <c r="BDE1020" s="45"/>
      <c r="BDF1020" s="45"/>
      <c r="BDG1020" s="45"/>
      <c r="BDH1020" s="45"/>
      <c r="BDI1020" s="45"/>
      <c r="BDJ1020" s="45"/>
      <c r="BDK1020" s="45"/>
      <c r="BDL1020" s="45"/>
      <c r="BDM1020" s="45"/>
      <c r="BDN1020" s="45"/>
      <c r="BDO1020" s="45"/>
      <c r="BDP1020" s="45"/>
      <c r="BDQ1020" s="45"/>
      <c r="BDR1020" s="45"/>
      <c r="BDS1020" s="45"/>
      <c r="BDT1020" s="45"/>
      <c r="BDU1020" s="45"/>
      <c r="BDV1020" s="45"/>
      <c r="BDW1020" s="45"/>
      <c r="BDX1020" s="45"/>
      <c r="BDY1020" s="45"/>
      <c r="BDZ1020" s="45"/>
      <c r="BEA1020" s="45"/>
      <c r="BEB1020" s="45"/>
      <c r="BEC1020" s="45"/>
      <c r="BED1020" s="45"/>
      <c r="BEE1020" s="45"/>
      <c r="BEF1020" s="45"/>
      <c r="BEG1020" s="45"/>
      <c r="BEH1020" s="45"/>
      <c r="BEI1020" s="45"/>
      <c r="BEJ1020" s="45"/>
      <c r="BEK1020" s="45"/>
      <c r="BEL1020" s="45"/>
      <c r="BEM1020" s="45"/>
      <c r="BEN1020" s="45"/>
      <c r="BEO1020" s="45"/>
      <c r="BEP1020" s="45"/>
      <c r="BEQ1020" s="45"/>
      <c r="BER1020" s="45"/>
      <c r="BES1020" s="45"/>
      <c r="BET1020" s="45"/>
      <c r="BEU1020" s="45"/>
      <c r="BEV1020" s="45"/>
      <c r="BEW1020" s="45"/>
      <c r="BEX1020" s="45"/>
      <c r="BEY1020" s="45"/>
      <c r="BEZ1020" s="45"/>
      <c r="BFA1020" s="45"/>
      <c r="BFB1020" s="45"/>
      <c r="BFC1020" s="45"/>
      <c r="BFD1020" s="45"/>
      <c r="BFE1020" s="45"/>
      <c r="BFF1020" s="45"/>
      <c r="BFG1020" s="45"/>
      <c r="BFH1020" s="45"/>
      <c r="BFI1020" s="45"/>
      <c r="BFJ1020" s="45"/>
      <c r="BFK1020" s="45"/>
      <c r="BFL1020" s="45"/>
      <c r="BFM1020" s="45"/>
      <c r="BFN1020" s="45"/>
      <c r="BFO1020" s="45"/>
      <c r="BFP1020" s="45"/>
      <c r="BFQ1020" s="45"/>
      <c r="BFR1020" s="45"/>
      <c r="BFS1020" s="45"/>
      <c r="BFT1020" s="45"/>
      <c r="BFU1020" s="45"/>
      <c r="BFV1020" s="45"/>
      <c r="BFW1020" s="45"/>
      <c r="BFX1020" s="45"/>
      <c r="BFY1020" s="45"/>
      <c r="BFZ1020" s="45"/>
      <c r="BGA1020" s="45"/>
      <c r="BGB1020" s="45"/>
      <c r="BGC1020" s="45"/>
      <c r="BGD1020" s="45"/>
      <c r="BGE1020" s="45"/>
      <c r="BGF1020" s="45"/>
      <c r="BGG1020" s="45"/>
      <c r="BGH1020" s="45"/>
      <c r="BGI1020" s="45"/>
      <c r="BGJ1020" s="45"/>
      <c r="BGK1020" s="45"/>
      <c r="BGL1020" s="45"/>
      <c r="BGM1020" s="45"/>
      <c r="BGN1020" s="45"/>
      <c r="BGO1020" s="45"/>
      <c r="BGP1020" s="45"/>
      <c r="BGQ1020" s="45"/>
      <c r="BGR1020" s="45"/>
      <c r="BGS1020" s="45"/>
      <c r="BGT1020" s="45"/>
      <c r="BGU1020" s="45"/>
      <c r="BGV1020" s="45"/>
      <c r="BGW1020" s="45"/>
      <c r="BGX1020" s="45"/>
      <c r="BGY1020" s="45"/>
      <c r="BGZ1020" s="45"/>
      <c r="BHA1020" s="45"/>
      <c r="BHB1020" s="45"/>
      <c r="BHC1020" s="45"/>
      <c r="BHD1020" s="45"/>
      <c r="BHE1020" s="45"/>
      <c r="BHF1020" s="45"/>
      <c r="BHG1020" s="45"/>
      <c r="BHH1020" s="45"/>
      <c r="BHI1020" s="45"/>
      <c r="BHJ1020" s="45"/>
      <c r="BHK1020" s="45"/>
      <c r="BHL1020" s="45"/>
      <c r="BHM1020" s="45"/>
      <c r="BHN1020" s="45"/>
      <c r="BHO1020" s="45"/>
      <c r="BHP1020" s="45"/>
      <c r="BHQ1020" s="45"/>
      <c r="BHR1020" s="45"/>
      <c r="BHS1020" s="45"/>
      <c r="BHT1020" s="45"/>
      <c r="BHU1020" s="45"/>
      <c r="BHV1020" s="45"/>
      <c r="BHW1020" s="45"/>
      <c r="BHX1020" s="45"/>
      <c r="BHY1020" s="45"/>
      <c r="BHZ1020" s="45"/>
      <c r="BIA1020" s="45"/>
      <c r="BIB1020" s="45"/>
      <c r="BIC1020" s="45"/>
      <c r="BID1020" s="45"/>
      <c r="BIE1020" s="45"/>
      <c r="BIF1020" s="45"/>
      <c r="BIG1020" s="45"/>
      <c r="BIH1020" s="45"/>
      <c r="BII1020" s="45"/>
      <c r="BIJ1020" s="45"/>
      <c r="BIK1020" s="45"/>
      <c r="BIL1020" s="45"/>
      <c r="BIM1020" s="45"/>
      <c r="BIN1020" s="45"/>
      <c r="BIO1020" s="45"/>
      <c r="BIP1020" s="45"/>
      <c r="BIQ1020" s="45"/>
      <c r="BIR1020" s="45"/>
      <c r="BIS1020" s="45"/>
      <c r="BIT1020" s="45"/>
      <c r="BIU1020" s="45"/>
      <c r="BIV1020" s="45"/>
      <c r="BIW1020" s="45"/>
      <c r="BIX1020" s="45"/>
      <c r="BIY1020" s="45"/>
      <c r="BIZ1020" s="45"/>
      <c r="BJA1020" s="45"/>
      <c r="BJB1020" s="45"/>
      <c r="BJC1020" s="45"/>
      <c r="BJD1020" s="45"/>
      <c r="BJE1020" s="45"/>
      <c r="BJF1020" s="45"/>
      <c r="BJG1020" s="45"/>
      <c r="BJH1020" s="45"/>
      <c r="BJI1020" s="45"/>
      <c r="BJJ1020" s="45"/>
      <c r="BJK1020" s="45"/>
      <c r="BJL1020" s="45"/>
      <c r="BJM1020" s="45"/>
      <c r="BJN1020" s="45"/>
      <c r="BJO1020" s="45"/>
      <c r="BJP1020" s="45"/>
      <c r="BJQ1020" s="45"/>
      <c r="BJR1020" s="45"/>
      <c r="BJS1020" s="45"/>
      <c r="BJT1020" s="45"/>
      <c r="BJU1020" s="45"/>
      <c r="BJV1020" s="45"/>
      <c r="BJW1020" s="45"/>
      <c r="BJX1020" s="45"/>
      <c r="BJY1020" s="45"/>
      <c r="BJZ1020" s="45"/>
      <c r="BKA1020" s="45"/>
      <c r="BKB1020" s="45"/>
      <c r="BKC1020" s="45"/>
      <c r="BKD1020" s="45"/>
      <c r="BKE1020" s="45"/>
      <c r="BKF1020" s="45"/>
      <c r="BKG1020" s="45"/>
      <c r="BKH1020" s="45"/>
      <c r="BKI1020" s="45"/>
      <c r="BKJ1020" s="45"/>
      <c r="BKK1020" s="45"/>
      <c r="BKL1020" s="45"/>
      <c r="BKM1020" s="45"/>
      <c r="BKN1020" s="45"/>
      <c r="BKO1020" s="45"/>
      <c r="BKP1020" s="45"/>
      <c r="BKQ1020" s="45"/>
      <c r="BKR1020" s="45"/>
      <c r="BKS1020" s="45"/>
      <c r="BKT1020" s="45"/>
      <c r="BKU1020" s="45"/>
      <c r="BKV1020" s="45"/>
      <c r="BKW1020" s="45"/>
      <c r="BKX1020" s="45"/>
      <c r="BKY1020" s="45"/>
      <c r="BKZ1020" s="45"/>
      <c r="BLA1020" s="45"/>
      <c r="BLB1020" s="45"/>
      <c r="BLC1020" s="45"/>
      <c r="BLD1020" s="45"/>
      <c r="BLE1020" s="45"/>
      <c r="BLF1020" s="45"/>
      <c r="BLG1020" s="45"/>
      <c r="BLH1020" s="45"/>
      <c r="BLI1020" s="45"/>
      <c r="BLJ1020" s="45"/>
      <c r="BLK1020" s="45"/>
      <c r="BLL1020" s="45"/>
      <c r="BLM1020" s="45"/>
      <c r="BLN1020" s="45"/>
      <c r="BLO1020" s="45"/>
      <c r="BLP1020" s="45"/>
      <c r="BLQ1020" s="45"/>
      <c r="BLR1020" s="45"/>
      <c r="BLS1020" s="45"/>
      <c r="BLT1020" s="45"/>
      <c r="BLU1020" s="45"/>
      <c r="BLV1020" s="45"/>
      <c r="BLW1020" s="45"/>
      <c r="BLX1020" s="45"/>
      <c r="BLY1020" s="45"/>
      <c r="BLZ1020" s="45"/>
      <c r="BMA1020" s="45"/>
      <c r="BMB1020" s="45"/>
      <c r="BMC1020" s="45"/>
      <c r="BMD1020" s="45"/>
      <c r="BME1020" s="45"/>
      <c r="BMF1020" s="45"/>
      <c r="BMG1020" s="45"/>
      <c r="BMH1020" s="45"/>
      <c r="BMI1020" s="45"/>
      <c r="BMJ1020" s="45"/>
      <c r="BMK1020" s="45"/>
      <c r="BML1020" s="45"/>
      <c r="BMM1020" s="45"/>
      <c r="BMN1020" s="45"/>
      <c r="BMO1020" s="45"/>
      <c r="BMP1020" s="45"/>
      <c r="BMQ1020" s="45"/>
      <c r="BMR1020" s="45"/>
      <c r="BMS1020" s="45"/>
      <c r="BMT1020" s="45"/>
      <c r="BMU1020" s="45"/>
      <c r="BMV1020" s="45"/>
      <c r="BMW1020" s="45"/>
      <c r="BMX1020" s="45"/>
      <c r="BMY1020" s="45"/>
      <c r="BMZ1020" s="45"/>
      <c r="BNA1020" s="45"/>
      <c r="BNB1020" s="45"/>
      <c r="BNC1020" s="45"/>
      <c r="BND1020" s="45"/>
      <c r="BNE1020" s="45"/>
      <c r="BNF1020" s="45"/>
      <c r="BNG1020" s="45"/>
      <c r="BNH1020" s="45"/>
      <c r="BNI1020" s="45"/>
      <c r="BNJ1020" s="45"/>
      <c r="BNK1020" s="45"/>
      <c r="BNL1020" s="45"/>
      <c r="BNM1020" s="45"/>
      <c r="BNN1020" s="45"/>
      <c r="BNO1020" s="45"/>
      <c r="BNP1020" s="45"/>
      <c r="BNQ1020" s="45"/>
      <c r="BNR1020" s="45"/>
      <c r="BNS1020" s="45"/>
      <c r="BNT1020" s="45"/>
      <c r="BNU1020" s="45"/>
      <c r="BNV1020" s="45"/>
      <c r="BNW1020" s="45"/>
      <c r="BNX1020" s="45"/>
      <c r="BNY1020" s="45"/>
      <c r="BNZ1020" s="45"/>
      <c r="BOA1020" s="45"/>
      <c r="BOB1020" s="45"/>
      <c r="BOC1020" s="45"/>
      <c r="BOD1020" s="45"/>
      <c r="BOE1020" s="45"/>
      <c r="BOF1020" s="45"/>
      <c r="BOG1020" s="45"/>
      <c r="BOH1020" s="45"/>
      <c r="BOI1020" s="45"/>
      <c r="BOJ1020" s="45"/>
      <c r="BOK1020" s="45"/>
      <c r="BOL1020" s="45"/>
      <c r="BOM1020" s="45"/>
      <c r="BON1020" s="45"/>
      <c r="BOO1020" s="45"/>
      <c r="BOP1020" s="45"/>
      <c r="BOQ1020" s="45"/>
      <c r="BOR1020" s="45"/>
      <c r="BOS1020" s="45"/>
      <c r="BOT1020" s="45"/>
      <c r="BOU1020" s="45"/>
      <c r="BOV1020" s="45"/>
      <c r="BOW1020" s="45"/>
      <c r="BOX1020" s="45"/>
      <c r="BOY1020" s="45"/>
      <c r="BOZ1020" s="45"/>
      <c r="BPA1020" s="45"/>
      <c r="BPB1020" s="45"/>
      <c r="BPC1020" s="45"/>
      <c r="BPD1020" s="45"/>
      <c r="BPE1020" s="45"/>
      <c r="BPF1020" s="45"/>
      <c r="BPG1020" s="45"/>
      <c r="BPH1020" s="45"/>
      <c r="BPI1020" s="45"/>
      <c r="BPJ1020" s="45"/>
      <c r="BPK1020" s="45"/>
      <c r="BPL1020" s="45"/>
      <c r="BPM1020" s="45"/>
      <c r="BPN1020" s="45"/>
      <c r="BPO1020" s="45"/>
      <c r="BPP1020" s="45"/>
      <c r="BPQ1020" s="45"/>
      <c r="BPR1020" s="45"/>
      <c r="BPS1020" s="45"/>
      <c r="BPT1020" s="45"/>
      <c r="BPU1020" s="45"/>
      <c r="BPV1020" s="45"/>
      <c r="BPW1020" s="45"/>
      <c r="BPX1020" s="45"/>
      <c r="BPY1020" s="45"/>
      <c r="BPZ1020" s="45"/>
      <c r="BQA1020" s="45"/>
      <c r="BQB1020" s="45"/>
      <c r="BQC1020" s="45"/>
      <c r="BQD1020" s="45"/>
      <c r="BQE1020" s="45"/>
      <c r="BQF1020" s="45"/>
      <c r="BQG1020" s="45"/>
      <c r="BQH1020" s="45"/>
      <c r="BQI1020" s="45"/>
      <c r="BQJ1020" s="45"/>
      <c r="BQK1020" s="45"/>
      <c r="BQL1020" s="45"/>
      <c r="BQM1020" s="45"/>
      <c r="BQN1020" s="45"/>
      <c r="BQO1020" s="45"/>
      <c r="BQP1020" s="45"/>
      <c r="BQQ1020" s="45"/>
      <c r="BQR1020" s="45"/>
      <c r="BQS1020" s="45"/>
      <c r="BQT1020" s="45"/>
      <c r="BQU1020" s="45"/>
      <c r="BQV1020" s="45"/>
      <c r="BQW1020" s="45"/>
      <c r="BQX1020" s="45"/>
      <c r="BQY1020" s="45"/>
      <c r="BQZ1020" s="45"/>
      <c r="BRA1020" s="45"/>
      <c r="BRB1020" s="45"/>
      <c r="BRC1020" s="45"/>
      <c r="BRD1020" s="45"/>
      <c r="BRE1020" s="45"/>
      <c r="BRF1020" s="45"/>
      <c r="BRG1020" s="45"/>
      <c r="BRH1020" s="45"/>
      <c r="BRI1020" s="45"/>
      <c r="BRJ1020" s="45"/>
      <c r="BRK1020" s="45"/>
      <c r="BRL1020" s="45"/>
      <c r="BRM1020" s="45"/>
      <c r="BRN1020" s="45"/>
      <c r="BRO1020" s="45"/>
      <c r="BRP1020" s="45"/>
      <c r="BRQ1020" s="45"/>
      <c r="BRR1020" s="45"/>
      <c r="BRS1020" s="45"/>
      <c r="BRT1020" s="45"/>
      <c r="BRU1020" s="45"/>
      <c r="BRV1020" s="45"/>
      <c r="BRW1020" s="45"/>
      <c r="BRX1020" s="45"/>
      <c r="BRY1020" s="45"/>
      <c r="BRZ1020" s="45"/>
      <c r="BSA1020" s="45"/>
      <c r="BSB1020" s="45"/>
      <c r="BSC1020" s="45"/>
      <c r="BSD1020" s="45"/>
      <c r="BSE1020" s="45"/>
      <c r="BSF1020" s="45"/>
      <c r="BSG1020" s="45"/>
      <c r="BSH1020" s="45"/>
      <c r="BSI1020" s="45"/>
      <c r="BSJ1020" s="45"/>
      <c r="BSK1020" s="45"/>
      <c r="BSL1020" s="45"/>
      <c r="BSM1020" s="45"/>
      <c r="BSN1020" s="45"/>
      <c r="BSO1020" s="45"/>
      <c r="BSP1020" s="45"/>
      <c r="BSQ1020" s="45"/>
      <c r="BSR1020" s="45"/>
      <c r="BSS1020" s="45"/>
      <c r="BST1020" s="45"/>
      <c r="BSU1020" s="45"/>
      <c r="BSV1020" s="45"/>
      <c r="BSW1020" s="45"/>
      <c r="BSX1020" s="45"/>
      <c r="BSY1020" s="45"/>
      <c r="BSZ1020" s="45"/>
      <c r="BTA1020" s="45"/>
      <c r="BTB1020" s="45"/>
      <c r="BTC1020" s="45"/>
      <c r="BTD1020" s="45"/>
      <c r="BTE1020" s="45"/>
      <c r="BTF1020" s="45"/>
      <c r="BTG1020" s="45"/>
      <c r="BTH1020" s="45"/>
      <c r="BTI1020" s="45"/>
      <c r="BTJ1020" s="45"/>
      <c r="BTK1020" s="45"/>
      <c r="BTL1020" s="45"/>
      <c r="BTM1020" s="45"/>
      <c r="BTN1020" s="45"/>
      <c r="BTO1020" s="45"/>
      <c r="BTP1020" s="45"/>
      <c r="BTQ1020" s="45"/>
      <c r="BTR1020" s="45"/>
      <c r="BTS1020" s="45"/>
      <c r="BTT1020" s="45"/>
      <c r="BTU1020" s="45"/>
      <c r="BTV1020" s="45"/>
      <c r="BTW1020" s="45"/>
      <c r="BTX1020" s="45"/>
      <c r="BTY1020" s="45"/>
      <c r="BTZ1020" s="45"/>
      <c r="BUA1020" s="45"/>
      <c r="BUB1020" s="45"/>
      <c r="BUC1020" s="45"/>
      <c r="BUD1020" s="45"/>
      <c r="BUE1020" s="45"/>
      <c r="BUF1020" s="45"/>
      <c r="BUG1020" s="45"/>
      <c r="BUH1020" s="45"/>
      <c r="BUI1020" s="45"/>
      <c r="BUJ1020" s="45"/>
      <c r="BUK1020" s="45"/>
      <c r="BUL1020" s="45"/>
      <c r="BUM1020" s="45"/>
      <c r="BUN1020" s="45"/>
      <c r="BUO1020" s="45"/>
      <c r="BUP1020" s="45"/>
      <c r="BUQ1020" s="45"/>
      <c r="BUR1020" s="45"/>
      <c r="BUS1020" s="45"/>
      <c r="BUT1020" s="45"/>
      <c r="BUU1020" s="45"/>
      <c r="BUV1020" s="45"/>
      <c r="BUW1020" s="45"/>
      <c r="BUX1020" s="45"/>
      <c r="BUY1020" s="45"/>
      <c r="BUZ1020" s="45"/>
      <c r="BVA1020" s="45"/>
      <c r="BVB1020" s="45"/>
      <c r="BVC1020" s="45"/>
      <c r="BVD1020" s="45"/>
      <c r="BVE1020" s="45"/>
      <c r="BVF1020" s="45"/>
      <c r="BVG1020" s="45"/>
      <c r="BVH1020" s="45"/>
      <c r="BVI1020" s="45"/>
      <c r="BVJ1020" s="45"/>
      <c r="BVK1020" s="45"/>
      <c r="BVL1020" s="45"/>
      <c r="BVM1020" s="45"/>
      <c r="BVN1020" s="45"/>
      <c r="BVO1020" s="45"/>
      <c r="BVP1020" s="45"/>
      <c r="BVQ1020" s="45"/>
      <c r="BVR1020" s="45"/>
      <c r="BVS1020" s="45"/>
      <c r="BVT1020" s="45"/>
      <c r="BVU1020" s="45"/>
      <c r="BVV1020" s="45"/>
      <c r="BVW1020" s="45"/>
      <c r="BVX1020" s="45"/>
      <c r="BVY1020" s="45"/>
      <c r="BVZ1020" s="45"/>
      <c r="BWA1020" s="45"/>
      <c r="BWB1020" s="45"/>
      <c r="BWC1020" s="45"/>
      <c r="BWD1020" s="45"/>
      <c r="BWE1020" s="45"/>
      <c r="BWF1020" s="45"/>
      <c r="BWG1020" s="45"/>
      <c r="BWH1020" s="45"/>
      <c r="BWI1020" s="45"/>
      <c r="BWJ1020" s="45"/>
      <c r="BWK1020" s="45"/>
      <c r="BWL1020" s="45"/>
      <c r="BWM1020" s="45"/>
      <c r="BWN1020" s="45"/>
      <c r="BWO1020" s="45"/>
      <c r="BWP1020" s="45"/>
      <c r="BWQ1020" s="45"/>
      <c r="BWR1020" s="45"/>
      <c r="BWS1020" s="45"/>
      <c r="BWT1020" s="45"/>
      <c r="BWU1020" s="45"/>
      <c r="BWV1020" s="45"/>
      <c r="BWW1020" s="45"/>
      <c r="BWX1020" s="45"/>
      <c r="BWY1020" s="45"/>
      <c r="BWZ1020" s="45"/>
      <c r="BXA1020" s="45"/>
      <c r="BXB1020" s="45"/>
      <c r="BXC1020" s="45"/>
      <c r="BXD1020" s="45"/>
      <c r="BXE1020" s="45"/>
      <c r="BXF1020" s="45"/>
      <c r="BXG1020" s="45"/>
      <c r="BXH1020" s="45"/>
      <c r="BXI1020" s="45"/>
      <c r="BXJ1020" s="45"/>
      <c r="BXK1020" s="45"/>
      <c r="BXL1020" s="45"/>
      <c r="BXM1020" s="45"/>
      <c r="BXN1020" s="45"/>
      <c r="BXO1020" s="45"/>
      <c r="BXP1020" s="45"/>
      <c r="BXQ1020" s="45"/>
      <c r="BXR1020" s="45"/>
      <c r="BXS1020" s="45"/>
      <c r="BXT1020" s="45"/>
      <c r="BXU1020" s="45"/>
      <c r="BXV1020" s="45"/>
      <c r="BXW1020" s="45"/>
      <c r="BXX1020" s="45"/>
      <c r="BXY1020" s="45"/>
      <c r="BXZ1020" s="45"/>
      <c r="BYA1020" s="45"/>
      <c r="BYB1020" s="45"/>
      <c r="BYC1020" s="45"/>
      <c r="BYD1020" s="45"/>
      <c r="BYE1020" s="45"/>
      <c r="BYF1020" s="45"/>
      <c r="BYG1020" s="45"/>
      <c r="BYH1020" s="45"/>
      <c r="BYI1020" s="45"/>
      <c r="BYJ1020" s="45"/>
      <c r="BYK1020" s="45"/>
      <c r="BYL1020" s="45"/>
      <c r="BYM1020" s="45"/>
      <c r="BYN1020" s="45"/>
      <c r="BYO1020" s="45"/>
      <c r="BYP1020" s="45"/>
      <c r="BYQ1020" s="45"/>
      <c r="BYR1020" s="45"/>
      <c r="BYS1020" s="45"/>
      <c r="BYT1020" s="45"/>
      <c r="BYU1020" s="45"/>
      <c r="BYV1020" s="45"/>
      <c r="BYW1020" s="45"/>
      <c r="BYX1020" s="45"/>
      <c r="BYY1020" s="45"/>
      <c r="BYZ1020" s="45"/>
      <c r="BZA1020" s="45"/>
      <c r="BZB1020" s="45"/>
      <c r="BZC1020" s="45"/>
      <c r="BZD1020" s="45"/>
      <c r="BZE1020" s="45"/>
      <c r="BZF1020" s="45"/>
      <c r="BZG1020" s="45"/>
      <c r="BZH1020" s="45"/>
      <c r="BZI1020" s="45"/>
      <c r="BZJ1020" s="45"/>
      <c r="BZK1020" s="45"/>
      <c r="BZL1020" s="45"/>
      <c r="BZM1020" s="45"/>
      <c r="BZN1020" s="45"/>
      <c r="BZO1020" s="45"/>
      <c r="BZP1020" s="45"/>
      <c r="BZQ1020" s="45"/>
      <c r="BZR1020" s="45"/>
      <c r="BZS1020" s="45"/>
      <c r="BZT1020" s="45"/>
      <c r="BZU1020" s="45"/>
      <c r="BZV1020" s="45"/>
      <c r="BZW1020" s="45"/>
      <c r="BZX1020" s="45"/>
      <c r="BZY1020" s="45"/>
      <c r="BZZ1020" s="45"/>
      <c r="CAA1020" s="45"/>
      <c r="CAB1020" s="45"/>
      <c r="CAC1020" s="45"/>
      <c r="CAD1020" s="45"/>
      <c r="CAE1020" s="45"/>
      <c r="CAF1020" s="45"/>
      <c r="CAG1020" s="45"/>
      <c r="CAH1020" s="45"/>
      <c r="CAI1020" s="45"/>
      <c r="CAJ1020" s="45"/>
      <c r="CAK1020" s="45"/>
      <c r="CAL1020" s="45"/>
      <c r="CAM1020" s="45"/>
      <c r="CAN1020" s="45"/>
      <c r="CAO1020" s="45"/>
      <c r="CAP1020" s="45"/>
      <c r="CAQ1020" s="45"/>
      <c r="CAR1020" s="45"/>
      <c r="CAS1020" s="45"/>
      <c r="CAT1020" s="45"/>
      <c r="CAU1020" s="45"/>
      <c r="CAV1020" s="45"/>
      <c r="CAW1020" s="45"/>
      <c r="CAX1020" s="45"/>
      <c r="CAY1020" s="45"/>
      <c r="CAZ1020" s="45"/>
      <c r="CBA1020" s="45"/>
      <c r="CBB1020" s="45"/>
      <c r="CBC1020" s="45"/>
      <c r="CBD1020" s="45"/>
      <c r="CBE1020" s="45"/>
      <c r="CBF1020" s="45"/>
      <c r="CBG1020" s="45"/>
      <c r="CBH1020" s="45"/>
      <c r="CBI1020" s="45"/>
      <c r="CBJ1020" s="45"/>
      <c r="CBK1020" s="45"/>
      <c r="CBL1020" s="45"/>
      <c r="CBM1020" s="45"/>
      <c r="CBN1020" s="45"/>
      <c r="CBO1020" s="45"/>
      <c r="CBP1020" s="45"/>
      <c r="CBQ1020" s="45"/>
      <c r="CBR1020" s="45"/>
      <c r="CBS1020" s="45"/>
      <c r="CBT1020" s="45"/>
      <c r="CBU1020" s="45"/>
      <c r="CBV1020" s="45"/>
      <c r="CBW1020" s="45"/>
      <c r="CBX1020" s="45"/>
      <c r="CBY1020" s="45"/>
      <c r="CBZ1020" s="45"/>
      <c r="CCA1020" s="45"/>
      <c r="CCB1020" s="45"/>
      <c r="CCC1020" s="45"/>
      <c r="CCD1020" s="45"/>
      <c r="CCE1020" s="45"/>
      <c r="CCF1020" s="45"/>
      <c r="CCG1020" s="45"/>
      <c r="CCH1020" s="45"/>
      <c r="CCI1020" s="45"/>
      <c r="CCJ1020" s="45"/>
      <c r="CCK1020" s="45"/>
      <c r="CCL1020" s="45"/>
      <c r="CCM1020" s="45"/>
      <c r="CCN1020" s="45"/>
      <c r="CCO1020" s="45"/>
      <c r="CCP1020" s="45"/>
      <c r="CCQ1020" s="45"/>
      <c r="CCR1020" s="45"/>
      <c r="CCS1020" s="45"/>
      <c r="CCT1020" s="45"/>
      <c r="CCU1020" s="45"/>
      <c r="CCV1020" s="45"/>
      <c r="CCW1020" s="45"/>
      <c r="CCX1020" s="45"/>
      <c r="CCY1020" s="45"/>
      <c r="CCZ1020" s="45"/>
      <c r="CDA1020" s="45"/>
      <c r="CDB1020" s="45"/>
      <c r="CDC1020" s="45"/>
      <c r="CDD1020" s="45"/>
      <c r="CDE1020" s="45"/>
      <c r="CDF1020" s="45"/>
      <c r="CDG1020" s="45"/>
      <c r="CDH1020" s="45"/>
      <c r="CDI1020" s="45"/>
      <c r="CDJ1020" s="45"/>
      <c r="CDK1020" s="45"/>
      <c r="CDL1020" s="45"/>
      <c r="CDM1020" s="45"/>
      <c r="CDN1020" s="45"/>
      <c r="CDO1020" s="45"/>
      <c r="CDP1020" s="45"/>
      <c r="CDQ1020" s="45"/>
      <c r="CDR1020" s="45"/>
      <c r="CDS1020" s="45"/>
      <c r="CDT1020" s="45"/>
      <c r="CDU1020" s="45"/>
      <c r="CDV1020" s="45"/>
      <c r="CDW1020" s="45"/>
      <c r="CDX1020" s="45"/>
      <c r="CDY1020" s="45"/>
      <c r="CDZ1020" s="45"/>
      <c r="CEA1020" s="45"/>
      <c r="CEB1020" s="45"/>
      <c r="CEC1020" s="45"/>
      <c r="CED1020" s="45"/>
      <c r="CEE1020" s="45"/>
      <c r="CEF1020" s="45"/>
      <c r="CEG1020" s="45"/>
      <c r="CEH1020" s="45"/>
      <c r="CEI1020" s="45"/>
      <c r="CEJ1020" s="45"/>
      <c r="CEK1020" s="45"/>
      <c r="CEL1020" s="45"/>
      <c r="CEM1020" s="45"/>
      <c r="CEN1020" s="45"/>
      <c r="CEO1020" s="45"/>
      <c r="CEP1020" s="45"/>
      <c r="CEQ1020" s="45"/>
      <c r="CER1020" s="45"/>
      <c r="CES1020" s="45"/>
      <c r="CET1020" s="45"/>
      <c r="CEU1020" s="45"/>
      <c r="CEV1020" s="45"/>
      <c r="CEW1020" s="45"/>
      <c r="CEX1020" s="45"/>
      <c r="CEY1020" s="45"/>
      <c r="CEZ1020" s="45"/>
      <c r="CFA1020" s="45"/>
      <c r="CFB1020" s="45"/>
      <c r="CFC1020" s="45"/>
      <c r="CFD1020" s="45"/>
      <c r="CFE1020" s="45"/>
      <c r="CFF1020" s="45"/>
      <c r="CFG1020" s="45"/>
      <c r="CFH1020" s="45"/>
      <c r="CFI1020" s="45"/>
      <c r="CFJ1020" s="45"/>
      <c r="CFK1020" s="45"/>
      <c r="CFL1020" s="45"/>
      <c r="CFM1020" s="45"/>
      <c r="CFN1020" s="45"/>
      <c r="CFO1020" s="45"/>
      <c r="CFP1020" s="45"/>
      <c r="CFQ1020" s="45"/>
      <c r="CFR1020" s="45"/>
      <c r="CFS1020" s="45"/>
      <c r="CFT1020" s="45"/>
      <c r="CFU1020" s="45"/>
      <c r="CFV1020" s="45"/>
      <c r="CFW1020" s="45"/>
      <c r="CFX1020" s="45"/>
      <c r="CFY1020" s="45"/>
      <c r="CFZ1020" s="45"/>
      <c r="CGA1020" s="45"/>
      <c r="CGB1020" s="45"/>
      <c r="CGC1020" s="45"/>
      <c r="CGD1020" s="45"/>
      <c r="CGE1020" s="45"/>
      <c r="CGF1020" s="45"/>
      <c r="CGG1020" s="45"/>
      <c r="CGH1020" s="45"/>
      <c r="CGI1020" s="45"/>
      <c r="CGJ1020" s="45"/>
      <c r="CGK1020" s="45"/>
      <c r="CGL1020" s="45"/>
      <c r="CGM1020" s="45"/>
      <c r="CGN1020" s="45"/>
      <c r="CGO1020" s="45"/>
      <c r="CGP1020" s="45"/>
      <c r="CGQ1020" s="45"/>
      <c r="CGR1020" s="45"/>
      <c r="CGS1020" s="45"/>
      <c r="CGT1020" s="45"/>
      <c r="CGU1020" s="45"/>
      <c r="CGV1020" s="45"/>
      <c r="CGW1020" s="45"/>
      <c r="CGX1020" s="45"/>
      <c r="CGY1020" s="45"/>
      <c r="CGZ1020" s="45"/>
      <c r="CHA1020" s="45"/>
      <c r="CHB1020" s="45"/>
      <c r="CHC1020" s="45"/>
      <c r="CHD1020" s="45"/>
      <c r="CHE1020" s="45"/>
      <c r="CHF1020" s="45"/>
      <c r="CHG1020" s="45"/>
      <c r="CHH1020" s="45"/>
      <c r="CHI1020" s="45"/>
      <c r="CHJ1020" s="45"/>
      <c r="CHK1020" s="45"/>
      <c r="CHL1020" s="45"/>
      <c r="CHM1020" s="45"/>
      <c r="CHN1020" s="45"/>
      <c r="CHO1020" s="45"/>
      <c r="CHP1020" s="45"/>
      <c r="CHQ1020" s="45"/>
      <c r="CHR1020" s="45"/>
      <c r="CHS1020" s="45"/>
      <c r="CHT1020" s="45"/>
      <c r="CHU1020" s="45"/>
      <c r="CHV1020" s="45"/>
      <c r="CHW1020" s="45"/>
      <c r="CHX1020" s="45"/>
      <c r="CHY1020" s="45"/>
      <c r="CHZ1020" s="45"/>
      <c r="CIA1020" s="45"/>
      <c r="CIB1020" s="45"/>
      <c r="CIC1020" s="45"/>
      <c r="CID1020" s="45"/>
      <c r="CIE1020" s="45"/>
      <c r="CIF1020" s="45"/>
      <c r="CIG1020" s="45"/>
      <c r="CIH1020" s="45"/>
      <c r="CII1020" s="45"/>
      <c r="CIJ1020" s="45"/>
      <c r="CIK1020" s="45"/>
      <c r="CIL1020" s="45"/>
      <c r="CIM1020" s="45"/>
      <c r="CIN1020" s="45"/>
      <c r="CIO1020" s="45"/>
      <c r="CIP1020" s="45"/>
      <c r="CIQ1020" s="45"/>
      <c r="CIR1020" s="45"/>
      <c r="CIS1020" s="45"/>
      <c r="CIT1020" s="45"/>
      <c r="CIU1020" s="45"/>
      <c r="CIV1020" s="45"/>
      <c r="CIW1020" s="45"/>
      <c r="CIX1020" s="45"/>
      <c r="CIY1020" s="45"/>
      <c r="CIZ1020" s="45"/>
      <c r="CJA1020" s="45"/>
      <c r="CJB1020" s="45"/>
      <c r="CJC1020" s="45"/>
      <c r="CJD1020" s="45"/>
      <c r="CJE1020" s="45"/>
      <c r="CJF1020" s="45"/>
      <c r="CJG1020" s="45"/>
      <c r="CJH1020" s="45"/>
      <c r="CJI1020" s="45"/>
      <c r="CJJ1020" s="45"/>
      <c r="CJK1020" s="45"/>
      <c r="CJL1020" s="45"/>
      <c r="CJM1020" s="45"/>
      <c r="CJN1020" s="45"/>
      <c r="CJO1020" s="45"/>
      <c r="CJP1020" s="45"/>
      <c r="CJQ1020" s="45"/>
      <c r="CJR1020" s="45"/>
      <c r="CJS1020" s="45"/>
      <c r="CJT1020" s="45"/>
      <c r="CJU1020" s="45"/>
      <c r="CJV1020" s="45"/>
      <c r="CJW1020" s="45"/>
      <c r="CJX1020" s="45"/>
      <c r="CJY1020" s="45"/>
      <c r="CJZ1020" s="45"/>
      <c r="CKA1020" s="45"/>
      <c r="CKB1020" s="45"/>
      <c r="CKC1020" s="45"/>
      <c r="CKD1020" s="45"/>
      <c r="CKE1020" s="45"/>
      <c r="CKF1020" s="45"/>
      <c r="CKG1020" s="45"/>
      <c r="CKH1020" s="45"/>
      <c r="CKI1020" s="45"/>
      <c r="CKJ1020" s="45"/>
      <c r="CKK1020" s="45"/>
      <c r="CKL1020" s="45"/>
      <c r="CKM1020" s="45"/>
      <c r="CKN1020" s="45"/>
      <c r="CKO1020" s="45"/>
      <c r="CKP1020" s="45"/>
      <c r="CKQ1020" s="45"/>
      <c r="CKR1020" s="45"/>
      <c r="CKS1020" s="45"/>
      <c r="CKT1020" s="45"/>
      <c r="CKU1020" s="45"/>
      <c r="CKV1020" s="45"/>
      <c r="CKW1020" s="45"/>
      <c r="CKX1020" s="45"/>
      <c r="CKY1020" s="45"/>
      <c r="CKZ1020" s="45"/>
      <c r="CLA1020" s="45"/>
      <c r="CLB1020" s="45"/>
      <c r="CLC1020" s="45"/>
      <c r="CLD1020" s="45"/>
      <c r="CLE1020" s="45"/>
      <c r="CLF1020" s="45"/>
      <c r="CLG1020" s="45"/>
      <c r="CLH1020" s="45"/>
      <c r="CLI1020" s="45"/>
      <c r="CLJ1020" s="45"/>
      <c r="CLK1020" s="45"/>
      <c r="CLL1020" s="45"/>
      <c r="CLM1020" s="45"/>
      <c r="CLN1020" s="45"/>
      <c r="CLO1020" s="45"/>
      <c r="CLP1020" s="45"/>
      <c r="CLQ1020" s="45"/>
      <c r="CLR1020" s="45"/>
      <c r="CLS1020" s="45"/>
      <c r="CLT1020" s="45"/>
      <c r="CLU1020" s="45"/>
      <c r="CLV1020" s="45"/>
      <c r="CLW1020" s="45"/>
      <c r="CLX1020" s="45"/>
      <c r="CLY1020" s="45"/>
      <c r="CLZ1020" s="45"/>
      <c r="CMA1020" s="45"/>
      <c r="CMB1020" s="45"/>
      <c r="CMC1020" s="45"/>
      <c r="CMD1020" s="45"/>
      <c r="CME1020" s="45"/>
      <c r="CMF1020" s="45"/>
      <c r="CMG1020" s="45"/>
      <c r="CMH1020" s="45"/>
      <c r="CMI1020" s="45"/>
      <c r="CMJ1020" s="45"/>
      <c r="CMK1020" s="45"/>
      <c r="CML1020" s="45"/>
      <c r="CMM1020" s="45"/>
      <c r="CMN1020" s="45"/>
      <c r="CMO1020" s="45"/>
      <c r="CMP1020" s="45"/>
      <c r="CMQ1020" s="45"/>
      <c r="CMR1020" s="45"/>
      <c r="CMS1020" s="45"/>
      <c r="CMT1020" s="45"/>
      <c r="CMU1020" s="45"/>
      <c r="CMV1020" s="45"/>
      <c r="CMW1020" s="45"/>
      <c r="CMX1020" s="45"/>
      <c r="CMY1020" s="45"/>
      <c r="CMZ1020" s="45"/>
      <c r="CNA1020" s="45"/>
      <c r="CNB1020" s="45"/>
      <c r="CNC1020" s="45"/>
      <c r="CND1020" s="45"/>
      <c r="CNE1020" s="45"/>
      <c r="CNF1020" s="45"/>
      <c r="CNG1020" s="45"/>
      <c r="CNH1020" s="45"/>
      <c r="CNI1020" s="45"/>
      <c r="CNJ1020" s="45"/>
      <c r="CNK1020" s="45"/>
      <c r="CNL1020" s="45"/>
      <c r="CNM1020" s="45"/>
      <c r="CNN1020" s="45"/>
      <c r="CNO1020" s="45"/>
      <c r="CNP1020" s="45"/>
      <c r="CNQ1020" s="45"/>
      <c r="CNR1020" s="45"/>
      <c r="CNS1020" s="45"/>
      <c r="CNT1020" s="45"/>
      <c r="CNU1020" s="45"/>
      <c r="CNV1020" s="45"/>
      <c r="CNW1020" s="45"/>
      <c r="CNX1020" s="45"/>
      <c r="CNY1020" s="45"/>
      <c r="CNZ1020" s="45"/>
      <c r="COA1020" s="45"/>
      <c r="COB1020" s="45"/>
      <c r="COC1020" s="45"/>
      <c r="COD1020" s="45"/>
      <c r="COE1020" s="45"/>
      <c r="COF1020" s="45"/>
      <c r="COG1020" s="45"/>
      <c r="COH1020" s="45"/>
      <c r="COI1020" s="45"/>
      <c r="COJ1020" s="45"/>
      <c r="COK1020" s="45"/>
      <c r="COL1020" s="45"/>
      <c r="COM1020" s="45"/>
      <c r="CON1020" s="45"/>
      <c r="COO1020" s="45"/>
      <c r="COP1020" s="45"/>
      <c r="COQ1020" s="45"/>
      <c r="COR1020" s="45"/>
      <c r="COS1020" s="45"/>
      <c r="COT1020" s="45"/>
      <c r="COU1020" s="45"/>
      <c r="COV1020" s="45"/>
      <c r="COW1020" s="45"/>
      <c r="COX1020" s="45"/>
      <c r="COY1020" s="45"/>
      <c r="COZ1020" s="45"/>
      <c r="CPA1020" s="45"/>
      <c r="CPB1020" s="45"/>
      <c r="CPC1020" s="45"/>
      <c r="CPD1020" s="45"/>
      <c r="CPE1020" s="45"/>
      <c r="CPF1020" s="45"/>
      <c r="CPG1020" s="45"/>
      <c r="CPH1020" s="45"/>
      <c r="CPI1020" s="45"/>
      <c r="CPJ1020" s="45"/>
      <c r="CPK1020" s="45"/>
      <c r="CPL1020" s="45"/>
      <c r="CPM1020" s="45"/>
      <c r="CPN1020" s="45"/>
      <c r="CPO1020" s="45"/>
      <c r="CPP1020" s="45"/>
      <c r="CPQ1020" s="45"/>
      <c r="CPR1020" s="45"/>
      <c r="CPS1020" s="45"/>
      <c r="CPT1020" s="45"/>
      <c r="CPU1020" s="45"/>
      <c r="CPV1020" s="45"/>
      <c r="CPW1020" s="45"/>
      <c r="CPX1020" s="45"/>
      <c r="CPY1020" s="45"/>
      <c r="CPZ1020" s="45"/>
      <c r="CQA1020" s="45"/>
      <c r="CQB1020" s="45"/>
      <c r="CQC1020" s="45"/>
      <c r="CQD1020" s="45"/>
      <c r="CQE1020" s="45"/>
      <c r="CQF1020" s="45"/>
      <c r="CQG1020" s="45"/>
      <c r="CQH1020" s="45"/>
      <c r="CQI1020" s="45"/>
      <c r="CQJ1020" s="45"/>
      <c r="CQK1020" s="45"/>
      <c r="CQL1020" s="45"/>
      <c r="CQM1020" s="45"/>
      <c r="CQN1020" s="45"/>
      <c r="CQO1020" s="45"/>
      <c r="CQP1020" s="45"/>
      <c r="CQQ1020" s="45"/>
      <c r="CQR1020" s="45"/>
      <c r="CQS1020" s="45"/>
      <c r="CQT1020" s="45"/>
      <c r="CQU1020" s="45"/>
      <c r="CQV1020" s="45"/>
      <c r="CQW1020" s="45"/>
      <c r="CQX1020" s="45"/>
      <c r="CQY1020" s="45"/>
      <c r="CQZ1020" s="45"/>
      <c r="CRA1020" s="45"/>
      <c r="CRB1020" s="45"/>
      <c r="CRC1020" s="45"/>
      <c r="CRD1020" s="45"/>
      <c r="CRE1020" s="45"/>
      <c r="CRF1020" s="45"/>
      <c r="CRG1020" s="45"/>
      <c r="CRH1020" s="45"/>
      <c r="CRI1020" s="45"/>
      <c r="CRJ1020" s="45"/>
      <c r="CRK1020" s="45"/>
      <c r="CRL1020" s="45"/>
      <c r="CRM1020" s="45"/>
      <c r="CRN1020" s="45"/>
      <c r="CRO1020" s="45"/>
      <c r="CRP1020" s="45"/>
      <c r="CRQ1020" s="45"/>
      <c r="CRR1020" s="45"/>
      <c r="CRS1020" s="45"/>
      <c r="CRT1020" s="45"/>
      <c r="CRU1020" s="45"/>
      <c r="CRV1020" s="45"/>
      <c r="CRW1020" s="45"/>
      <c r="CRX1020" s="45"/>
      <c r="CRY1020" s="45"/>
      <c r="CRZ1020" s="45"/>
      <c r="CSA1020" s="45"/>
      <c r="CSB1020" s="45"/>
      <c r="CSC1020" s="45"/>
      <c r="CSD1020" s="45"/>
      <c r="CSE1020" s="45"/>
      <c r="CSF1020" s="45"/>
      <c r="CSG1020" s="45"/>
      <c r="CSH1020" s="45"/>
      <c r="CSI1020" s="45"/>
      <c r="CSJ1020" s="45"/>
      <c r="CSK1020" s="45"/>
      <c r="CSL1020" s="45"/>
      <c r="CSM1020" s="45"/>
      <c r="CSN1020" s="45"/>
      <c r="CSO1020" s="45"/>
      <c r="CSP1020" s="45"/>
      <c r="CSQ1020" s="45"/>
      <c r="CSR1020" s="45"/>
      <c r="CSS1020" s="45"/>
      <c r="CST1020" s="45"/>
      <c r="CSU1020" s="45"/>
      <c r="CSV1020" s="45"/>
      <c r="CSW1020" s="45"/>
      <c r="CSX1020" s="45"/>
      <c r="CSY1020" s="45"/>
      <c r="CSZ1020" s="45"/>
      <c r="CTA1020" s="45"/>
      <c r="CTB1020" s="45"/>
      <c r="CTC1020" s="45"/>
      <c r="CTD1020" s="45"/>
      <c r="CTE1020" s="45"/>
      <c r="CTF1020" s="45"/>
      <c r="CTG1020" s="45"/>
      <c r="CTH1020" s="45"/>
      <c r="CTI1020" s="45"/>
      <c r="CTJ1020" s="45"/>
      <c r="CTK1020" s="45"/>
      <c r="CTL1020" s="45"/>
      <c r="CTM1020" s="45"/>
      <c r="CTN1020" s="45"/>
      <c r="CTO1020" s="45"/>
      <c r="CTP1020" s="45"/>
      <c r="CTQ1020" s="45"/>
      <c r="CTR1020" s="45"/>
      <c r="CTS1020" s="45"/>
      <c r="CTT1020" s="45"/>
      <c r="CTU1020" s="45"/>
      <c r="CTV1020" s="45"/>
      <c r="CTW1020" s="45"/>
      <c r="CTX1020" s="45"/>
      <c r="CTY1020" s="45"/>
      <c r="CTZ1020" s="45"/>
      <c r="CUA1020" s="45"/>
      <c r="CUB1020" s="45"/>
      <c r="CUC1020" s="45"/>
      <c r="CUD1020" s="45"/>
      <c r="CUE1020" s="45"/>
      <c r="CUF1020" s="45"/>
      <c r="CUG1020" s="45"/>
      <c r="CUH1020" s="45"/>
      <c r="CUI1020" s="45"/>
      <c r="CUJ1020" s="45"/>
      <c r="CUK1020" s="45"/>
      <c r="CUL1020" s="45"/>
      <c r="CUM1020" s="45"/>
      <c r="CUN1020" s="45"/>
      <c r="CUO1020" s="45"/>
      <c r="CUP1020" s="45"/>
      <c r="CUQ1020" s="45"/>
      <c r="CUR1020" s="45"/>
      <c r="CUS1020" s="45"/>
      <c r="CUT1020" s="45"/>
      <c r="CUU1020" s="45"/>
      <c r="CUV1020" s="45"/>
      <c r="CUW1020" s="45"/>
      <c r="CUX1020" s="45"/>
      <c r="CUY1020" s="45"/>
      <c r="CUZ1020" s="45"/>
      <c r="CVA1020" s="45"/>
      <c r="CVB1020" s="45"/>
      <c r="CVC1020" s="45"/>
      <c r="CVD1020" s="45"/>
      <c r="CVE1020" s="45"/>
      <c r="CVF1020" s="45"/>
      <c r="CVG1020" s="45"/>
      <c r="CVH1020" s="45"/>
      <c r="CVI1020" s="45"/>
      <c r="CVJ1020" s="45"/>
      <c r="CVK1020" s="45"/>
      <c r="CVL1020" s="45"/>
      <c r="CVM1020" s="45"/>
      <c r="CVN1020" s="45"/>
      <c r="CVO1020" s="45"/>
      <c r="CVP1020" s="45"/>
      <c r="CVQ1020" s="45"/>
      <c r="CVR1020" s="45"/>
      <c r="CVS1020" s="45"/>
      <c r="CVT1020" s="45"/>
      <c r="CVU1020" s="45"/>
      <c r="CVV1020" s="45"/>
      <c r="CVW1020" s="45"/>
      <c r="CVX1020" s="45"/>
      <c r="CVY1020" s="45"/>
      <c r="CVZ1020" s="45"/>
      <c r="CWA1020" s="45"/>
      <c r="CWB1020" s="45"/>
      <c r="CWC1020" s="45"/>
      <c r="CWD1020" s="45"/>
      <c r="CWE1020" s="45"/>
      <c r="CWF1020" s="45"/>
      <c r="CWG1020" s="45"/>
      <c r="CWH1020" s="45"/>
      <c r="CWI1020" s="45"/>
      <c r="CWJ1020" s="45"/>
      <c r="CWK1020" s="45"/>
      <c r="CWL1020" s="45"/>
      <c r="CWM1020" s="45"/>
      <c r="CWN1020" s="45"/>
      <c r="CWO1020" s="45"/>
      <c r="CWP1020" s="45"/>
      <c r="CWQ1020" s="45"/>
      <c r="CWR1020" s="45"/>
      <c r="CWS1020" s="45"/>
      <c r="CWT1020" s="45"/>
      <c r="CWU1020" s="45"/>
      <c r="CWV1020" s="45"/>
      <c r="CWW1020" s="45"/>
      <c r="CWX1020" s="45"/>
      <c r="CWY1020" s="45"/>
      <c r="CWZ1020" s="45"/>
      <c r="CXA1020" s="45"/>
      <c r="CXB1020" s="45"/>
      <c r="CXC1020" s="45"/>
      <c r="CXD1020" s="45"/>
      <c r="CXE1020" s="45"/>
      <c r="CXF1020" s="45"/>
      <c r="CXG1020" s="45"/>
      <c r="CXH1020" s="45"/>
      <c r="CXI1020" s="45"/>
      <c r="CXJ1020" s="45"/>
      <c r="CXK1020" s="45"/>
      <c r="CXL1020" s="45"/>
      <c r="CXM1020" s="45"/>
      <c r="CXN1020" s="45"/>
      <c r="CXO1020" s="45"/>
      <c r="CXP1020" s="45"/>
      <c r="CXQ1020" s="45"/>
      <c r="CXR1020" s="45"/>
      <c r="CXS1020" s="45"/>
      <c r="CXT1020" s="45"/>
      <c r="CXU1020" s="45"/>
      <c r="CXV1020" s="45"/>
      <c r="CXW1020" s="45"/>
      <c r="CXX1020" s="45"/>
      <c r="CXY1020" s="45"/>
      <c r="CXZ1020" s="45"/>
      <c r="CYA1020" s="45"/>
      <c r="CYB1020" s="45"/>
      <c r="CYC1020" s="45"/>
      <c r="CYD1020" s="45"/>
      <c r="CYE1020" s="45"/>
      <c r="CYF1020" s="45"/>
      <c r="CYG1020" s="45"/>
      <c r="CYH1020" s="45"/>
      <c r="CYI1020" s="45"/>
      <c r="CYJ1020" s="45"/>
      <c r="CYK1020" s="45"/>
      <c r="CYL1020" s="45"/>
      <c r="CYM1020" s="45"/>
      <c r="CYN1020" s="45"/>
      <c r="CYO1020" s="45"/>
      <c r="CYP1020" s="45"/>
      <c r="CYQ1020" s="45"/>
      <c r="CYR1020" s="45"/>
      <c r="CYS1020" s="45"/>
      <c r="CYT1020" s="45"/>
      <c r="CYU1020" s="45"/>
      <c r="CYV1020" s="45"/>
      <c r="CYW1020" s="45"/>
      <c r="CYX1020" s="45"/>
      <c r="CYY1020" s="45"/>
      <c r="CYZ1020" s="45"/>
      <c r="CZA1020" s="45"/>
      <c r="CZB1020" s="45"/>
      <c r="CZC1020" s="45"/>
      <c r="CZD1020" s="45"/>
      <c r="CZE1020" s="45"/>
      <c r="CZF1020" s="45"/>
      <c r="CZG1020" s="45"/>
      <c r="CZH1020" s="45"/>
      <c r="CZI1020" s="45"/>
      <c r="CZJ1020" s="45"/>
      <c r="CZK1020" s="45"/>
      <c r="CZL1020" s="45"/>
      <c r="CZM1020" s="45"/>
      <c r="CZN1020" s="45"/>
      <c r="CZO1020" s="45"/>
      <c r="CZP1020" s="45"/>
      <c r="CZQ1020" s="45"/>
      <c r="CZR1020" s="45"/>
      <c r="CZS1020" s="45"/>
      <c r="CZT1020" s="45"/>
      <c r="CZU1020" s="45"/>
      <c r="CZV1020" s="45"/>
      <c r="CZW1020" s="45"/>
      <c r="CZX1020" s="45"/>
      <c r="CZY1020" s="45"/>
      <c r="CZZ1020" s="45"/>
      <c r="DAA1020" s="45"/>
      <c r="DAB1020" s="45"/>
      <c r="DAC1020" s="45"/>
      <c r="DAD1020" s="45"/>
      <c r="DAE1020" s="45"/>
      <c r="DAF1020" s="45"/>
      <c r="DAG1020" s="45"/>
      <c r="DAH1020" s="45"/>
      <c r="DAI1020" s="45"/>
      <c r="DAJ1020" s="45"/>
      <c r="DAK1020" s="45"/>
      <c r="DAL1020" s="45"/>
      <c r="DAM1020" s="45"/>
      <c r="DAN1020" s="45"/>
      <c r="DAO1020" s="45"/>
      <c r="DAP1020" s="45"/>
      <c r="DAQ1020" s="45"/>
      <c r="DAR1020" s="45"/>
      <c r="DAS1020" s="45"/>
      <c r="DAT1020" s="45"/>
      <c r="DAU1020" s="45"/>
      <c r="DAV1020" s="45"/>
      <c r="DAW1020" s="45"/>
      <c r="DAX1020" s="45"/>
      <c r="DAY1020" s="45"/>
      <c r="DAZ1020" s="45"/>
      <c r="DBA1020" s="45"/>
      <c r="DBB1020" s="45"/>
      <c r="DBC1020" s="45"/>
      <c r="DBD1020" s="45"/>
      <c r="DBE1020" s="45"/>
      <c r="DBF1020" s="45"/>
      <c r="DBG1020" s="45"/>
      <c r="DBH1020" s="45"/>
      <c r="DBI1020" s="45"/>
      <c r="DBJ1020" s="45"/>
      <c r="DBK1020" s="45"/>
      <c r="DBL1020" s="45"/>
      <c r="DBM1020" s="45"/>
      <c r="DBN1020" s="45"/>
      <c r="DBO1020" s="45"/>
      <c r="DBP1020" s="45"/>
      <c r="DBQ1020" s="45"/>
      <c r="DBR1020" s="45"/>
      <c r="DBS1020" s="45"/>
      <c r="DBT1020" s="45"/>
      <c r="DBU1020" s="45"/>
      <c r="DBV1020" s="45"/>
      <c r="DBW1020" s="45"/>
      <c r="DBX1020" s="45"/>
      <c r="DBY1020" s="45"/>
      <c r="DBZ1020" s="45"/>
      <c r="DCA1020" s="45"/>
      <c r="DCB1020" s="45"/>
      <c r="DCC1020" s="45"/>
      <c r="DCD1020" s="45"/>
      <c r="DCE1020" s="45"/>
      <c r="DCF1020" s="45"/>
      <c r="DCG1020" s="45"/>
      <c r="DCH1020" s="45"/>
      <c r="DCI1020" s="45"/>
      <c r="DCJ1020" s="45"/>
      <c r="DCK1020" s="45"/>
      <c r="DCL1020" s="45"/>
      <c r="DCM1020" s="45"/>
      <c r="DCN1020" s="45"/>
      <c r="DCO1020" s="45"/>
      <c r="DCP1020" s="45"/>
      <c r="DCQ1020" s="45"/>
      <c r="DCR1020" s="45"/>
      <c r="DCS1020" s="45"/>
      <c r="DCT1020" s="45"/>
      <c r="DCU1020" s="45"/>
      <c r="DCV1020" s="45"/>
      <c r="DCW1020" s="45"/>
      <c r="DCX1020" s="45"/>
      <c r="DCY1020" s="45"/>
      <c r="DCZ1020" s="45"/>
      <c r="DDA1020" s="45"/>
      <c r="DDB1020" s="45"/>
      <c r="DDC1020" s="45"/>
      <c r="DDD1020" s="45"/>
      <c r="DDE1020" s="45"/>
      <c r="DDF1020" s="45"/>
      <c r="DDG1020" s="45"/>
      <c r="DDH1020" s="45"/>
      <c r="DDI1020" s="45"/>
      <c r="DDJ1020" s="45"/>
      <c r="DDK1020" s="45"/>
      <c r="DDL1020" s="45"/>
      <c r="DDM1020" s="45"/>
      <c r="DDN1020" s="45"/>
      <c r="DDO1020" s="45"/>
      <c r="DDP1020" s="45"/>
      <c r="DDQ1020" s="45"/>
      <c r="DDR1020" s="45"/>
      <c r="DDS1020" s="45"/>
      <c r="DDT1020" s="45"/>
      <c r="DDU1020" s="45"/>
      <c r="DDV1020" s="45"/>
      <c r="DDW1020" s="45"/>
      <c r="DDX1020" s="45"/>
      <c r="DDY1020" s="45"/>
      <c r="DDZ1020" s="45"/>
      <c r="DEA1020" s="45"/>
      <c r="DEB1020" s="45"/>
      <c r="DEC1020" s="45"/>
      <c r="DED1020" s="45"/>
      <c r="DEE1020" s="45"/>
      <c r="DEF1020" s="45"/>
      <c r="DEG1020" s="45"/>
      <c r="DEH1020" s="45"/>
      <c r="DEI1020" s="45"/>
      <c r="DEJ1020" s="45"/>
      <c r="DEK1020" s="45"/>
      <c r="DEL1020" s="45"/>
      <c r="DEM1020" s="45"/>
      <c r="DEN1020" s="45"/>
      <c r="DEO1020" s="45"/>
      <c r="DEP1020" s="45"/>
      <c r="DEQ1020" s="45"/>
      <c r="DER1020" s="45"/>
      <c r="DES1020" s="45"/>
      <c r="DET1020" s="45"/>
      <c r="DEU1020" s="45"/>
      <c r="DEV1020" s="45"/>
      <c r="DEW1020" s="45"/>
      <c r="DEX1020" s="45"/>
      <c r="DEY1020" s="45"/>
      <c r="DEZ1020" s="45"/>
      <c r="DFA1020" s="45"/>
      <c r="DFB1020" s="45"/>
      <c r="DFC1020" s="45"/>
      <c r="DFD1020" s="45"/>
      <c r="DFE1020" s="45"/>
      <c r="DFF1020" s="45"/>
      <c r="DFG1020" s="45"/>
      <c r="DFH1020" s="45"/>
      <c r="DFI1020" s="45"/>
      <c r="DFJ1020" s="45"/>
      <c r="DFK1020" s="45"/>
      <c r="DFL1020" s="45"/>
      <c r="DFM1020" s="45"/>
      <c r="DFN1020" s="45"/>
      <c r="DFO1020" s="45"/>
      <c r="DFP1020" s="45"/>
      <c r="DFQ1020" s="45"/>
      <c r="DFR1020" s="45"/>
      <c r="DFS1020" s="45"/>
      <c r="DFT1020" s="45"/>
      <c r="DFU1020" s="45"/>
      <c r="DFV1020" s="45"/>
      <c r="DFW1020" s="45"/>
      <c r="DFX1020" s="45"/>
      <c r="DFY1020" s="45"/>
      <c r="DFZ1020" s="45"/>
      <c r="DGA1020" s="45"/>
      <c r="DGB1020" s="45"/>
      <c r="DGC1020" s="45"/>
      <c r="DGD1020" s="45"/>
      <c r="DGE1020" s="45"/>
      <c r="DGF1020" s="45"/>
      <c r="DGG1020" s="45"/>
      <c r="DGH1020" s="45"/>
      <c r="DGI1020" s="45"/>
      <c r="DGJ1020" s="45"/>
      <c r="DGK1020" s="45"/>
      <c r="DGL1020" s="45"/>
      <c r="DGM1020" s="45"/>
      <c r="DGN1020" s="45"/>
      <c r="DGO1020" s="45"/>
      <c r="DGP1020" s="45"/>
      <c r="DGQ1020" s="45"/>
      <c r="DGR1020" s="45"/>
      <c r="DGS1020" s="45"/>
      <c r="DGT1020" s="45"/>
      <c r="DGU1020" s="45"/>
      <c r="DGV1020" s="45"/>
      <c r="DGW1020" s="45"/>
      <c r="DGX1020" s="45"/>
      <c r="DGY1020" s="45"/>
      <c r="DGZ1020" s="45"/>
      <c r="DHA1020" s="45"/>
      <c r="DHB1020" s="45"/>
      <c r="DHC1020" s="45"/>
      <c r="DHD1020" s="45"/>
      <c r="DHE1020" s="45"/>
      <c r="DHF1020" s="45"/>
      <c r="DHG1020" s="45"/>
      <c r="DHH1020" s="45"/>
      <c r="DHI1020" s="45"/>
      <c r="DHJ1020" s="45"/>
      <c r="DHK1020" s="45"/>
      <c r="DHL1020" s="45"/>
      <c r="DHM1020" s="45"/>
      <c r="DHN1020" s="45"/>
      <c r="DHO1020" s="45"/>
      <c r="DHP1020" s="45"/>
      <c r="DHQ1020" s="45"/>
      <c r="DHR1020" s="45"/>
      <c r="DHS1020" s="45"/>
      <c r="DHT1020" s="45"/>
      <c r="DHU1020" s="45"/>
      <c r="DHV1020" s="45"/>
      <c r="DHW1020" s="45"/>
      <c r="DHX1020" s="45"/>
      <c r="DHY1020" s="45"/>
      <c r="DHZ1020" s="45"/>
      <c r="DIA1020" s="45"/>
      <c r="DIB1020" s="45"/>
      <c r="DIC1020" s="45"/>
      <c r="DID1020" s="45"/>
      <c r="DIE1020" s="45"/>
      <c r="DIF1020" s="45"/>
      <c r="DIG1020" s="45"/>
      <c r="DIH1020" s="45"/>
      <c r="DII1020" s="45"/>
      <c r="DIJ1020" s="45"/>
      <c r="DIK1020" s="45"/>
      <c r="DIL1020" s="45"/>
      <c r="DIM1020" s="45"/>
      <c r="DIN1020" s="45"/>
      <c r="DIO1020" s="45"/>
      <c r="DIP1020" s="45"/>
      <c r="DIQ1020" s="45"/>
      <c r="DIR1020" s="45"/>
      <c r="DIS1020" s="45"/>
      <c r="DIT1020" s="45"/>
      <c r="DIU1020" s="45"/>
      <c r="DIV1020" s="45"/>
      <c r="DIW1020" s="45"/>
      <c r="DIX1020" s="45"/>
      <c r="DIY1020" s="45"/>
      <c r="DIZ1020" s="45"/>
      <c r="DJA1020" s="45"/>
      <c r="DJB1020" s="45"/>
      <c r="DJC1020" s="45"/>
      <c r="DJD1020" s="45"/>
      <c r="DJE1020" s="45"/>
      <c r="DJF1020" s="45"/>
      <c r="DJG1020" s="45"/>
      <c r="DJH1020" s="45"/>
      <c r="DJI1020" s="45"/>
      <c r="DJJ1020" s="45"/>
      <c r="DJK1020" s="45"/>
      <c r="DJL1020" s="45"/>
      <c r="DJM1020" s="45"/>
      <c r="DJN1020" s="45"/>
      <c r="DJO1020" s="45"/>
      <c r="DJP1020" s="45"/>
      <c r="DJQ1020" s="45"/>
      <c r="DJR1020" s="45"/>
      <c r="DJS1020" s="45"/>
      <c r="DJT1020" s="45"/>
      <c r="DJU1020" s="45"/>
      <c r="DJV1020" s="45"/>
      <c r="DJW1020" s="45"/>
      <c r="DJX1020" s="45"/>
      <c r="DJY1020" s="45"/>
      <c r="DJZ1020" s="45"/>
      <c r="DKA1020" s="45"/>
      <c r="DKB1020" s="45"/>
      <c r="DKC1020" s="45"/>
      <c r="DKD1020" s="45"/>
      <c r="DKE1020" s="45"/>
      <c r="DKF1020" s="45"/>
      <c r="DKG1020" s="45"/>
      <c r="DKH1020" s="45"/>
      <c r="DKI1020" s="45"/>
      <c r="DKJ1020" s="45"/>
      <c r="DKK1020" s="45"/>
      <c r="DKL1020" s="45"/>
      <c r="DKM1020" s="45"/>
      <c r="DKN1020" s="45"/>
      <c r="DKO1020" s="45"/>
      <c r="DKP1020" s="45"/>
      <c r="DKQ1020" s="45"/>
      <c r="DKR1020" s="45"/>
      <c r="DKS1020" s="45"/>
      <c r="DKT1020" s="45"/>
      <c r="DKU1020" s="45"/>
      <c r="DKV1020" s="45"/>
      <c r="DKW1020" s="45"/>
      <c r="DKX1020" s="45"/>
      <c r="DKY1020" s="45"/>
      <c r="DKZ1020" s="45"/>
      <c r="DLA1020" s="45"/>
      <c r="DLB1020" s="45"/>
      <c r="DLC1020" s="45"/>
      <c r="DLD1020" s="45"/>
      <c r="DLE1020" s="45"/>
      <c r="DLF1020" s="45"/>
      <c r="DLG1020" s="45"/>
      <c r="DLH1020" s="45"/>
      <c r="DLI1020" s="45"/>
      <c r="DLJ1020" s="45"/>
      <c r="DLK1020" s="45"/>
      <c r="DLL1020" s="45"/>
      <c r="DLM1020" s="45"/>
      <c r="DLN1020" s="45"/>
      <c r="DLO1020" s="45"/>
      <c r="DLP1020" s="45"/>
      <c r="DLQ1020" s="45"/>
      <c r="DLR1020" s="45"/>
      <c r="DLS1020" s="45"/>
      <c r="DLT1020" s="45"/>
      <c r="DLU1020" s="45"/>
      <c r="DLV1020" s="45"/>
      <c r="DLW1020" s="45"/>
      <c r="DLX1020" s="45"/>
      <c r="DLY1020" s="45"/>
      <c r="DLZ1020" s="45"/>
      <c r="DMA1020" s="45"/>
      <c r="DMB1020" s="45"/>
      <c r="DMC1020" s="45"/>
      <c r="DMD1020" s="45"/>
      <c r="DME1020" s="45"/>
      <c r="DMF1020" s="45"/>
      <c r="DMG1020" s="45"/>
      <c r="DMH1020" s="45"/>
      <c r="DMI1020" s="45"/>
      <c r="DMJ1020" s="45"/>
      <c r="DMK1020" s="45"/>
      <c r="DML1020" s="45"/>
      <c r="DMM1020" s="45"/>
      <c r="DMN1020" s="45"/>
      <c r="DMO1020" s="45"/>
      <c r="DMP1020" s="45"/>
      <c r="DMQ1020" s="45"/>
      <c r="DMR1020" s="45"/>
      <c r="DMS1020" s="45"/>
      <c r="DMT1020" s="45"/>
      <c r="DMU1020" s="45"/>
      <c r="DMV1020" s="45"/>
      <c r="DMW1020" s="45"/>
      <c r="DMX1020" s="45"/>
      <c r="DMY1020" s="45"/>
      <c r="DMZ1020" s="45"/>
      <c r="DNA1020" s="45"/>
      <c r="DNB1020" s="45"/>
      <c r="DNC1020" s="45"/>
      <c r="DND1020" s="45"/>
      <c r="DNE1020" s="45"/>
      <c r="DNF1020" s="45"/>
      <c r="DNG1020" s="45"/>
      <c r="DNH1020" s="45"/>
      <c r="DNI1020" s="45"/>
      <c r="DNJ1020" s="45"/>
      <c r="DNK1020" s="45"/>
      <c r="DNL1020" s="45"/>
      <c r="DNM1020" s="45"/>
      <c r="DNN1020" s="45"/>
      <c r="DNO1020" s="45"/>
      <c r="DNP1020" s="45"/>
      <c r="DNQ1020" s="45"/>
      <c r="DNR1020" s="45"/>
      <c r="DNS1020" s="45"/>
      <c r="DNT1020" s="45"/>
      <c r="DNU1020" s="45"/>
      <c r="DNV1020" s="45"/>
      <c r="DNW1020" s="45"/>
      <c r="DNX1020" s="45"/>
      <c r="DNY1020" s="45"/>
      <c r="DNZ1020" s="45"/>
      <c r="DOA1020" s="45"/>
      <c r="DOB1020" s="45"/>
      <c r="DOC1020" s="45"/>
      <c r="DOD1020" s="45"/>
      <c r="DOE1020" s="45"/>
      <c r="DOF1020" s="45"/>
      <c r="DOG1020" s="45"/>
      <c r="DOH1020" s="45"/>
      <c r="DOI1020" s="45"/>
      <c r="DOJ1020" s="45"/>
      <c r="DOK1020" s="45"/>
      <c r="DOL1020" s="45"/>
      <c r="DOM1020" s="45"/>
      <c r="DON1020" s="45"/>
      <c r="DOO1020" s="45"/>
      <c r="DOP1020" s="45"/>
      <c r="DOQ1020" s="45"/>
      <c r="DOR1020" s="45"/>
      <c r="DOS1020" s="45"/>
      <c r="DOT1020" s="45"/>
      <c r="DOU1020" s="45"/>
      <c r="DOV1020" s="45"/>
      <c r="DOW1020" s="45"/>
      <c r="DOX1020" s="45"/>
      <c r="DOY1020" s="45"/>
      <c r="DOZ1020" s="45"/>
      <c r="DPA1020" s="45"/>
      <c r="DPB1020" s="45"/>
      <c r="DPC1020" s="45"/>
      <c r="DPD1020" s="45"/>
      <c r="DPE1020" s="45"/>
      <c r="DPF1020" s="45"/>
      <c r="DPG1020" s="45"/>
      <c r="DPH1020" s="45"/>
      <c r="DPI1020" s="45"/>
      <c r="DPJ1020" s="45"/>
      <c r="DPK1020" s="45"/>
      <c r="DPL1020" s="45"/>
      <c r="DPM1020" s="45"/>
      <c r="DPN1020" s="45"/>
      <c r="DPO1020" s="45"/>
      <c r="DPP1020" s="45"/>
      <c r="DPQ1020" s="45"/>
      <c r="DPR1020" s="45"/>
      <c r="DPS1020" s="45"/>
      <c r="DPT1020" s="45"/>
      <c r="DPU1020" s="45"/>
      <c r="DPV1020" s="45"/>
      <c r="DPW1020" s="45"/>
      <c r="DPX1020" s="45"/>
      <c r="DPY1020" s="45"/>
      <c r="DPZ1020" s="45"/>
      <c r="DQA1020" s="45"/>
      <c r="DQB1020" s="45"/>
      <c r="DQC1020" s="45"/>
      <c r="DQD1020" s="45"/>
      <c r="DQE1020" s="45"/>
      <c r="DQF1020" s="45"/>
      <c r="DQG1020" s="45"/>
      <c r="DQH1020" s="45"/>
      <c r="DQI1020" s="45"/>
      <c r="DQJ1020" s="45"/>
      <c r="DQK1020" s="45"/>
      <c r="DQL1020" s="45"/>
      <c r="DQM1020" s="45"/>
      <c r="DQN1020" s="45"/>
      <c r="DQO1020" s="45"/>
      <c r="DQP1020" s="45"/>
      <c r="DQQ1020" s="45"/>
      <c r="DQR1020" s="45"/>
      <c r="DQS1020" s="45"/>
      <c r="DQT1020" s="45"/>
      <c r="DQU1020" s="45"/>
      <c r="DQV1020" s="45"/>
      <c r="DQW1020" s="45"/>
      <c r="DQX1020" s="45"/>
      <c r="DQY1020" s="45"/>
      <c r="DQZ1020" s="45"/>
      <c r="DRA1020" s="45"/>
      <c r="DRB1020" s="45"/>
      <c r="DRC1020" s="45"/>
      <c r="DRD1020" s="45"/>
      <c r="DRE1020" s="45"/>
      <c r="DRF1020" s="45"/>
      <c r="DRG1020" s="45"/>
      <c r="DRH1020" s="45"/>
      <c r="DRI1020" s="45"/>
      <c r="DRJ1020" s="45"/>
      <c r="DRK1020" s="45"/>
      <c r="DRL1020" s="45"/>
      <c r="DRM1020" s="45"/>
      <c r="DRN1020" s="45"/>
      <c r="DRO1020" s="45"/>
      <c r="DRP1020" s="45"/>
      <c r="DRQ1020" s="45"/>
      <c r="DRR1020" s="45"/>
      <c r="DRS1020" s="45"/>
      <c r="DRT1020" s="45"/>
      <c r="DRU1020" s="45"/>
      <c r="DRV1020" s="45"/>
      <c r="DRW1020" s="45"/>
      <c r="DRX1020" s="45"/>
      <c r="DRY1020" s="45"/>
      <c r="DRZ1020" s="45"/>
      <c r="DSA1020" s="45"/>
      <c r="DSB1020" s="45"/>
      <c r="DSC1020" s="45"/>
      <c r="DSD1020" s="45"/>
      <c r="DSE1020" s="45"/>
      <c r="DSF1020" s="45"/>
      <c r="DSG1020" s="45"/>
      <c r="DSH1020" s="45"/>
      <c r="DSI1020" s="45"/>
      <c r="DSJ1020" s="45"/>
      <c r="DSK1020" s="45"/>
      <c r="DSL1020" s="45"/>
      <c r="DSM1020" s="45"/>
      <c r="DSN1020" s="45"/>
      <c r="DSO1020" s="45"/>
      <c r="DSP1020" s="45"/>
      <c r="DSQ1020" s="45"/>
      <c r="DSR1020" s="45"/>
      <c r="DSS1020" s="45"/>
      <c r="DST1020" s="45"/>
      <c r="DSU1020" s="45"/>
      <c r="DSV1020" s="45"/>
      <c r="DSW1020" s="45"/>
      <c r="DSX1020" s="45"/>
      <c r="DSY1020" s="45"/>
      <c r="DSZ1020" s="45"/>
      <c r="DTA1020" s="45"/>
      <c r="DTB1020" s="45"/>
      <c r="DTC1020" s="45"/>
      <c r="DTD1020" s="45"/>
      <c r="DTE1020" s="45"/>
      <c r="DTF1020" s="45"/>
      <c r="DTG1020" s="45"/>
      <c r="DTH1020" s="45"/>
      <c r="DTI1020" s="45"/>
      <c r="DTJ1020" s="45"/>
      <c r="DTK1020" s="45"/>
      <c r="DTL1020" s="45"/>
      <c r="DTM1020" s="45"/>
      <c r="DTN1020" s="45"/>
      <c r="DTO1020" s="45"/>
      <c r="DTP1020" s="45"/>
      <c r="DTQ1020" s="45"/>
      <c r="DTR1020" s="45"/>
      <c r="DTS1020" s="45"/>
      <c r="DTT1020" s="45"/>
      <c r="DTU1020" s="45"/>
      <c r="DTV1020" s="45"/>
      <c r="DTW1020" s="45"/>
      <c r="DTX1020" s="45"/>
      <c r="DTY1020" s="45"/>
      <c r="DTZ1020" s="45"/>
      <c r="DUA1020" s="45"/>
      <c r="DUB1020" s="45"/>
      <c r="DUC1020" s="45"/>
      <c r="DUD1020" s="45"/>
      <c r="DUE1020" s="45"/>
      <c r="DUF1020" s="45"/>
      <c r="DUG1020" s="45"/>
      <c r="DUH1020" s="45"/>
      <c r="DUI1020" s="45"/>
      <c r="DUJ1020" s="45"/>
      <c r="DUK1020" s="45"/>
      <c r="DUL1020" s="45"/>
      <c r="DUM1020" s="45"/>
      <c r="DUN1020" s="45"/>
      <c r="DUO1020" s="45"/>
      <c r="DUP1020" s="45"/>
      <c r="DUQ1020" s="45"/>
      <c r="DUR1020" s="45"/>
      <c r="DUS1020" s="45"/>
      <c r="DUT1020" s="45"/>
      <c r="DUU1020" s="45"/>
      <c r="DUV1020" s="45"/>
      <c r="DUW1020" s="45"/>
      <c r="DUX1020" s="45"/>
      <c r="DUY1020" s="45"/>
      <c r="DUZ1020" s="45"/>
      <c r="DVA1020" s="45"/>
      <c r="DVB1020" s="45"/>
      <c r="DVC1020" s="45"/>
      <c r="DVD1020" s="45"/>
      <c r="DVE1020" s="45"/>
      <c r="DVF1020" s="45"/>
      <c r="DVG1020" s="45"/>
      <c r="DVH1020" s="45"/>
      <c r="DVI1020" s="45"/>
      <c r="DVJ1020" s="45"/>
      <c r="DVK1020" s="45"/>
      <c r="DVL1020" s="45"/>
      <c r="DVM1020" s="45"/>
      <c r="DVN1020" s="45"/>
      <c r="DVO1020" s="45"/>
      <c r="DVP1020" s="45"/>
      <c r="DVQ1020" s="45"/>
      <c r="DVR1020" s="45"/>
      <c r="DVS1020" s="45"/>
      <c r="DVT1020" s="45"/>
      <c r="DVU1020" s="45"/>
      <c r="DVV1020" s="45"/>
      <c r="DVW1020" s="45"/>
      <c r="DVX1020" s="45"/>
      <c r="DVY1020" s="45"/>
      <c r="DVZ1020" s="45"/>
      <c r="DWA1020" s="45"/>
      <c r="DWB1020" s="45"/>
      <c r="DWC1020" s="45"/>
      <c r="DWD1020" s="45"/>
      <c r="DWE1020" s="45"/>
      <c r="DWF1020" s="45"/>
      <c r="DWG1020" s="45"/>
      <c r="DWH1020" s="45"/>
      <c r="DWI1020" s="45"/>
      <c r="DWJ1020" s="45"/>
      <c r="DWK1020" s="45"/>
      <c r="DWL1020" s="45"/>
      <c r="DWM1020" s="45"/>
      <c r="DWN1020" s="45"/>
      <c r="DWO1020" s="45"/>
      <c r="DWP1020" s="45"/>
      <c r="DWQ1020" s="45"/>
      <c r="DWR1020" s="45"/>
      <c r="DWS1020" s="45"/>
      <c r="DWT1020" s="45"/>
      <c r="DWU1020" s="45"/>
      <c r="DWV1020" s="45"/>
      <c r="DWW1020" s="45"/>
      <c r="DWX1020" s="45"/>
      <c r="DWY1020" s="45"/>
      <c r="DWZ1020" s="45"/>
      <c r="DXA1020" s="45"/>
      <c r="DXB1020" s="45"/>
      <c r="DXC1020" s="45"/>
      <c r="DXD1020" s="45"/>
      <c r="DXE1020" s="45"/>
      <c r="DXF1020" s="45"/>
      <c r="DXG1020" s="45"/>
      <c r="DXH1020" s="45"/>
      <c r="DXI1020" s="45"/>
      <c r="DXJ1020" s="45"/>
      <c r="DXK1020" s="45"/>
      <c r="DXL1020" s="45"/>
      <c r="DXM1020" s="45"/>
      <c r="DXN1020" s="45"/>
      <c r="DXO1020" s="45"/>
      <c r="DXP1020" s="45"/>
      <c r="DXQ1020" s="45"/>
      <c r="DXR1020" s="45"/>
      <c r="DXS1020" s="45"/>
      <c r="DXT1020" s="45"/>
      <c r="DXU1020" s="45"/>
      <c r="DXV1020" s="45"/>
      <c r="DXW1020" s="45"/>
      <c r="DXX1020" s="45"/>
      <c r="DXY1020" s="45"/>
      <c r="DXZ1020" s="45"/>
      <c r="DYA1020" s="45"/>
      <c r="DYB1020" s="45"/>
      <c r="DYC1020" s="45"/>
      <c r="DYD1020" s="45"/>
      <c r="DYE1020" s="45"/>
      <c r="DYF1020" s="45"/>
      <c r="DYG1020" s="45"/>
      <c r="DYH1020" s="45"/>
      <c r="DYI1020" s="45"/>
      <c r="DYJ1020" s="45"/>
      <c r="DYK1020" s="45"/>
      <c r="DYL1020" s="45"/>
      <c r="DYM1020" s="45"/>
      <c r="DYN1020" s="45"/>
      <c r="DYO1020" s="45"/>
      <c r="DYP1020" s="45"/>
      <c r="DYQ1020" s="45"/>
      <c r="DYR1020" s="45"/>
      <c r="DYS1020" s="45"/>
      <c r="DYT1020" s="45"/>
      <c r="DYU1020" s="45"/>
      <c r="DYV1020" s="45"/>
      <c r="DYW1020" s="45"/>
      <c r="DYX1020" s="45"/>
      <c r="DYY1020" s="45"/>
      <c r="DYZ1020" s="45"/>
      <c r="DZA1020" s="45"/>
      <c r="DZB1020" s="45"/>
      <c r="DZC1020" s="45"/>
      <c r="DZD1020" s="45"/>
      <c r="DZE1020" s="45"/>
      <c r="DZF1020" s="45"/>
      <c r="DZG1020" s="45"/>
      <c r="DZH1020" s="45"/>
      <c r="DZI1020" s="45"/>
      <c r="DZJ1020" s="45"/>
      <c r="DZK1020" s="45"/>
      <c r="DZL1020" s="45"/>
      <c r="DZM1020" s="45"/>
      <c r="DZN1020" s="45"/>
      <c r="DZO1020" s="45"/>
      <c r="DZP1020" s="45"/>
      <c r="DZQ1020" s="45"/>
      <c r="DZR1020" s="45"/>
      <c r="DZS1020" s="45"/>
      <c r="DZT1020" s="45"/>
      <c r="DZU1020" s="45"/>
      <c r="DZV1020" s="45"/>
      <c r="DZW1020" s="45"/>
      <c r="DZX1020" s="45"/>
      <c r="DZY1020" s="45"/>
      <c r="DZZ1020" s="45"/>
      <c r="EAA1020" s="45"/>
      <c r="EAB1020" s="45"/>
      <c r="EAC1020" s="45"/>
      <c r="EAD1020" s="45"/>
      <c r="EAE1020" s="45"/>
      <c r="EAF1020" s="45"/>
      <c r="EAG1020" s="45"/>
      <c r="EAH1020" s="45"/>
      <c r="EAI1020" s="45"/>
      <c r="EAJ1020" s="45"/>
      <c r="EAK1020" s="45"/>
      <c r="EAL1020" s="45"/>
      <c r="EAM1020" s="45"/>
      <c r="EAN1020" s="45"/>
      <c r="EAO1020" s="45"/>
      <c r="EAP1020" s="45"/>
      <c r="EAQ1020" s="45"/>
      <c r="EAR1020" s="45"/>
      <c r="EAS1020" s="45"/>
      <c r="EAT1020" s="45"/>
      <c r="EAU1020" s="45"/>
      <c r="EAV1020" s="45"/>
      <c r="EAW1020" s="45"/>
      <c r="EAX1020" s="45"/>
      <c r="EAY1020" s="45"/>
      <c r="EAZ1020" s="45"/>
      <c r="EBA1020" s="45"/>
      <c r="EBB1020" s="45"/>
      <c r="EBC1020" s="45"/>
      <c r="EBD1020" s="45"/>
      <c r="EBE1020" s="45"/>
      <c r="EBF1020" s="45"/>
      <c r="EBG1020" s="45"/>
      <c r="EBH1020" s="45"/>
      <c r="EBI1020" s="45"/>
      <c r="EBJ1020" s="45"/>
      <c r="EBK1020" s="45"/>
      <c r="EBL1020" s="45"/>
      <c r="EBM1020" s="45"/>
      <c r="EBN1020" s="45"/>
      <c r="EBO1020" s="45"/>
      <c r="EBP1020" s="45"/>
      <c r="EBQ1020" s="45"/>
      <c r="EBR1020" s="45"/>
      <c r="EBS1020" s="45"/>
      <c r="EBT1020" s="45"/>
      <c r="EBU1020" s="45"/>
      <c r="EBV1020" s="45"/>
      <c r="EBW1020" s="45"/>
      <c r="EBX1020" s="45"/>
      <c r="EBY1020" s="45"/>
      <c r="EBZ1020" s="45"/>
      <c r="ECA1020" s="45"/>
      <c r="ECB1020" s="45"/>
      <c r="ECC1020" s="45"/>
      <c r="ECD1020" s="45"/>
      <c r="ECE1020" s="45"/>
      <c r="ECF1020" s="45"/>
      <c r="ECG1020" s="45"/>
      <c r="ECH1020" s="45"/>
      <c r="ECI1020" s="45"/>
      <c r="ECJ1020" s="45"/>
      <c r="ECK1020" s="45"/>
      <c r="ECL1020" s="45"/>
      <c r="ECM1020" s="45"/>
      <c r="ECN1020" s="45"/>
      <c r="ECO1020" s="45"/>
      <c r="ECP1020" s="45"/>
      <c r="ECQ1020" s="45"/>
      <c r="ECR1020" s="45"/>
      <c r="ECS1020" s="45"/>
      <c r="ECT1020" s="45"/>
      <c r="ECU1020" s="45"/>
      <c r="ECV1020" s="45"/>
      <c r="ECW1020" s="45"/>
      <c r="ECX1020" s="45"/>
      <c r="ECY1020" s="45"/>
      <c r="ECZ1020" s="45"/>
      <c r="EDA1020" s="45"/>
      <c r="EDB1020" s="45"/>
      <c r="EDC1020" s="45"/>
      <c r="EDD1020" s="45"/>
      <c r="EDE1020" s="45"/>
      <c r="EDF1020" s="45"/>
      <c r="EDG1020" s="45"/>
      <c r="EDH1020" s="45"/>
      <c r="EDI1020" s="45"/>
      <c r="EDJ1020" s="45"/>
      <c r="EDK1020" s="45"/>
      <c r="EDL1020" s="45"/>
      <c r="EDM1020" s="45"/>
      <c r="EDN1020" s="45"/>
      <c r="EDO1020" s="45"/>
      <c r="EDP1020" s="45"/>
      <c r="EDQ1020" s="45"/>
      <c r="EDR1020" s="45"/>
      <c r="EDS1020" s="45"/>
      <c r="EDT1020" s="45"/>
      <c r="EDU1020" s="45"/>
      <c r="EDV1020" s="45"/>
      <c r="EDW1020" s="45"/>
      <c r="EDX1020" s="45"/>
      <c r="EDY1020" s="45"/>
      <c r="EDZ1020" s="45"/>
      <c r="EEA1020" s="45"/>
      <c r="EEB1020" s="45"/>
      <c r="EEC1020" s="45"/>
      <c r="EED1020" s="45"/>
      <c r="EEE1020" s="45"/>
      <c r="EEF1020" s="45"/>
      <c r="EEG1020" s="45"/>
      <c r="EEH1020" s="45"/>
      <c r="EEI1020" s="45"/>
      <c r="EEJ1020" s="45"/>
      <c r="EEK1020" s="45"/>
      <c r="EEL1020" s="45"/>
      <c r="EEM1020" s="45"/>
      <c r="EEN1020" s="45"/>
      <c r="EEO1020" s="45"/>
      <c r="EEP1020" s="45"/>
      <c r="EEQ1020" s="45"/>
      <c r="EER1020" s="45"/>
      <c r="EES1020" s="45"/>
      <c r="EET1020" s="45"/>
      <c r="EEU1020" s="45"/>
      <c r="EEV1020" s="45"/>
      <c r="EEW1020" s="45"/>
      <c r="EEX1020" s="45"/>
      <c r="EEY1020" s="45"/>
      <c r="EEZ1020" s="45"/>
      <c r="EFA1020" s="45"/>
      <c r="EFB1020" s="45"/>
      <c r="EFC1020" s="45"/>
      <c r="EFD1020" s="45"/>
      <c r="EFE1020" s="45"/>
      <c r="EFF1020" s="45"/>
      <c r="EFG1020" s="45"/>
      <c r="EFH1020" s="45"/>
      <c r="EFI1020" s="45"/>
      <c r="EFJ1020" s="45"/>
      <c r="EFK1020" s="45"/>
      <c r="EFL1020" s="45"/>
      <c r="EFM1020" s="45"/>
      <c r="EFN1020" s="45"/>
      <c r="EFO1020" s="45"/>
      <c r="EFP1020" s="45"/>
      <c r="EFQ1020" s="45"/>
      <c r="EFR1020" s="45"/>
      <c r="EFS1020" s="45"/>
      <c r="EFT1020" s="45"/>
      <c r="EFU1020" s="45"/>
      <c r="EFV1020" s="45"/>
      <c r="EFW1020" s="45"/>
      <c r="EFX1020" s="45"/>
      <c r="EFY1020" s="45"/>
      <c r="EFZ1020" s="45"/>
      <c r="EGA1020" s="45"/>
      <c r="EGB1020" s="45"/>
      <c r="EGC1020" s="45"/>
      <c r="EGD1020" s="45"/>
      <c r="EGE1020" s="45"/>
      <c r="EGF1020" s="45"/>
      <c r="EGG1020" s="45"/>
      <c r="EGH1020" s="45"/>
      <c r="EGI1020" s="45"/>
      <c r="EGJ1020" s="45"/>
      <c r="EGK1020" s="45"/>
      <c r="EGL1020" s="45"/>
      <c r="EGM1020" s="45"/>
      <c r="EGN1020" s="45"/>
      <c r="EGO1020" s="45"/>
      <c r="EGP1020" s="45"/>
      <c r="EGQ1020" s="45"/>
      <c r="EGR1020" s="45"/>
      <c r="EGS1020" s="45"/>
      <c r="EGT1020" s="45"/>
      <c r="EGU1020" s="45"/>
      <c r="EGV1020" s="45"/>
      <c r="EGW1020" s="45"/>
      <c r="EGX1020" s="45"/>
      <c r="EGY1020" s="45"/>
      <c r="EGZ1020" s="45"/>
      <c r="EHA1020" s="45"/>
      <c r="EHB1020" s="45"/>
      <c r="EHC1020" s="45"/>
      <c r="EHD1020" s="45"/>
      <c r="EHE1020" s="45"/>
      <c r="EHF1020" s="45"/>
      <c r="EHG1020" s="45"/>
      <c r="EHH1020" s="45"/>
      <c r="EHI1020" s="45"/>
      <c r="EHJ1020" s="45"/>
      <c r="EHK1020" s="45"/>
      <c r="EHL1020" s="45"/>
      <c r="EHM1020" s="45"/>
      <c r="EHN1020" s="45"/>
      <c r="EHO1020" s="45"/>
      <c r="EHP1020" s="45"/>
      <c r="EHQ1020" s="45"/>
      <c r="EHR1020" s="45"/>
      <c r="EHS1020" s="45"/>
      <c r="EHT1020" s="45"/>
      <c r="EHU1020" s="45"/>
      <c r="EHV1020" s="45"/>
      <c r="EHW1020" s="45"/>
      <c r="EHX1020" s="45"/>
      <c r="EHY1020" s="45"/>
      <c r="EHZ1020" s="45"/>
      <c r="EIA1020" s="45"/>
      <c r="EIB1020" s="45"/>
      <c r="EIC1020" s="45"/>
      <c r="EID1020" s="45"/>
      <c r="EIE1020" s="45"/>
      <c r="EIF1020" s="45"/>
      <c r="EIG1020" s="45"/>
      <c r="EIH1020" s="45"/>
      <c r="EII1020" s="45"/>
      <c r="EIJ1020" s="45"/>
      <c r="EIK1020" s="45"/>
      <c r="EIL1020" s="45"/>
      <c r="EIM1020" s="45"/>
      <c r="EIN1020" s="45"/>
      <c r="EIO1020" s="45"/>
      <c r="EIP1020" s="45"/>
      <c r="EIQ1020" s="45"/>
      <c r="EIR1020" s="45"/>
      <c r="EIS1020" s="45"/>
      <c r="EIT1020" s="45"/>
      <c r="EIU1020" s="45"/>
      <c r="EIV1020" s="45"/>
      <c r="EIW1020" s="45"/>
      <c r="EIX1020" s="45"/>
      <c r="EIY1020" s="45"/>
      <c r="EIZ1020" s="45"/>
      <c r="EJA1020" s="45"/>
      <c r="EJB1020" s="45"/>
      <c r="EJC1020" s="45"/>
      <c r="EJD1020" s="45"/>
      <c r="EJE1020" s="45"/>
      <c r="EJF1020" s="45"/>
      <c r="EJG1020" s="45"/>
      <c r="EJH1020" s="45"/>
      <c r="EJI1020" s="45"/>
      <c r="EJJ1020" s="45"/>
      <c r="EJK1020" s="45"/>
      <c r="EJL1020" s="45"/>
      <c r="EJM1020" s="45"/>
      <c r="EJN1020" s="45"/>
      <c r="EJO1020" s="45"/>
      <c r="EJP1020" s="45"/>
      <c r="EJQ1020" s="45"/>
      <c r="EJR1020" s="45"/>
      <c r="EJS1020" s="45"/>
      <c r="EJT1020" s="45"/>
      <c r="EJU1020" s="45"/>
      <c r="EJV1020" s="45"/>
      <c r="EJW1020" s="45"/>
      <c r="EJX1020" s="45"/>
      <c r="EJY1020" s="45"/>
      <c r="EJZ1020" s="45"/>
      <c r="EKA1020" s="45"/>
      <c r="EKB1020" s="45"/>
      <c r="EKC1020" s="45"/>
      <c r="EKD1020" s="45"/>
      <c r="EKE1020" s="45"/>
      <c r="EKF1020" s="45"/>
      <c r="EKG1020" s="45"/>
      <c r="EKH1020" s="45"/>
      <c r="EKI1020" s="45"/>
      <c r="EKJ1020" s="45"/>
      <c r="EKK1020" s="45"/>
      <c r="EKL1020" s="45"/>
      <c r="EKM1020" s="45"/>
      <c r="EKN1020" s="45"/>
      <c r="EKO1020" s="45"/>
      <c r="EKP1020" s="45"/>
      <c r="EKQ1020" s="45"/>
      <c r="EKR1020" s="45"/>
      <c r="EKS1020" s="45"/>
      <c r="EKT1020" s="45"/>
      <c r="EKU1020" s="45"/>
      <c r="EKV1020" s="45"/>
      <c r="EKW1020" s="45"/>
      <c r="EKX1020" s="45"/>
      <c r="EKY1020" s="45"/>
      <c r="EKZ1020" s="45"/>
      <c r="ELA1020" s="45"/>
      <c r="ELB1020" s="45"/>
      <c r="ELC1020" s="45"/>
      <c r="ELD1020" s="45"/>
      <c r="ELE1020" s="45"/>
      <c r="ELF1020" s="45"/>
      <c r="ELG1020" s="45"/>
      <c r="ELH1020" s="45"/>
      <c r="ELI1020" s="45"/>
      <c r="ELJ1020" s="45"/>
      <c r="ELK1020" s="45"/>
      <c r="ELL1020" s="45"/>
      <c r="ELM1020" s="45"/>
      <c r="ELN1020" s="45"/>
      <c r="ELO1020" s="45"/>
      <c r="ELP1020" s="45"/>
      <c r="ELQ1020" s="45"/>
      <c r="ELR1020" s="45"/>
      <c r="ELS1020" s="45"/>
      <c r="ELT1020" s="45"/>
      <c r="ELU1020" s="45"/>
      <c r="ELV1020" s="45"/>
      <c r="ELW1020" s="45"/>
      <c r="ELX1020" s="45"/>
      <c r="ELY1020" s="45"/>
      <c r="ELZ1020" s="45"/>
      <c r="EMA1020" s="45"/>
      <c r="EMB1020" s="45"/>
      <c r="EMC1020" s="45"/>
      <c r="EMD1020" s="45"/>
      <c r="EME1020" s="45"/>
      <c r="EMF1020" s="45"/>
      <c r="EMG1020" s="45"/>
      <c r="EMH1020" s="45"/>
      <c r="EMI1020" s="45"/>
      <c r="EMJ1020" s="45"/>
      <c r="EMK1020" s="45"/>
      <c r="EML1020" s="45"/>
      <c r="EMM1020" s="45"/>
      <c r="EMN1020" s="45"/>
      <c r="EMO1020" s="45"/>
      <c r="EMP1020" s="45"/>
      <c r="EMQ1020" s="45"/>
      <c r="EMR1020" s="45"/>
      <c r="EMS1020" s="45"/>
      <c r="EMT1020" s="45"/>
      <c r="EMU1020" s="45"/>
      <c r="EMV1020" s="45"/>
      <c r="EMW1020" s="45"/>
      <c r="EMX1020" s="45"/>
      <c r="EMY1020" s="45"/>
      <c r="EMZ1020" s="45"/>
      <c r="ENA1020" s="45"/>
      <c r="ENB1020" s="45"/>
      <c r="ENC1020" s="45"/>
      <c r="END1020" s="45"/>
      <c r="ENE1020" s="45"/>
      <c r="ENF1020" s="45"/>
      <c r="ENG1020" s="45"/>
      <c r="ENH1020" s="45"/>
      <c r="ENI1020" s="45"/>
      <c r="ENJ1020" s="45"/>
      <c r="ENK1020" s="45"/>
      <c r="ENL1020" s="45"/>
      <c r="ENM1020" s="45"/>
      <c r="ENN1020" s="45"/>
      <c r="ENO1020" s="45"/>
      <c r="ENP1020" s="45"/>
      <c r="ENQ1020" s="45"/>
      <c r="ENR1020" s="45"/>
      <c r="ENS1020" s="45"/>
      <c r="ENT1020" s="45"/>
      <c r="ENU1020" s="45"/>
      <c r="ENV1020" s="45"/>
      <c r="ENW1020" s="45"/>
      <c r="ENX1020" s="45"/>
      <c r="ENY1020" s="45"/>
      <c r="ENZ1020" s="45"/>
      <c r="EOA1020" s="45"/>
      <c r="EOB1020" s="45"/>
      <c r="EOC1020" s="45"/>
      <c r="EOD1020" s="45"/>
      <c r="EOE1020" s="45"/>
      <c r="EOF1020" s="45"/>
      <c r="EOG1020" s="45"/>
      <c r="EOH1020" s="45"/>
      <c r="EOI1020" s="45"/>
      <c r="EOJ1020" s="45"/>
      <c r="EOK1020" s="45"/>
      <c r="EOL1020" s="45"/>
      <c r="EOM1020" s="45"/>
      <c r="EON1020" s="45"/>
      <c r="EOO1020" s="45"/>
      <c r="EOP1020" s="45"/>
      <c r="EOQ1020" s="45"/>
      <c r="EOR1020" s="45"/>
      <c r="EOS1020" s="45"/>
      <c r="EOT1020" s="45"/>
      <c r="EOU1020" s="45"/>
      <c r="EOV1020" s="45"/>
      <c r="EOW1020" s="45"/>
      <c r="EOX1020" s="45"/>
      <c r="EOY1020" s="45"/>
      <c r="EOZ1020" s="45"/>
      <c r="EPA1020" s="45"/>
      <c r="EPB1020" s="45"/>
      <c r="EPC1020" s="45"/>
      <c r="EPD1020" s="45"/>
      <c r="EPE1020" s="45"/>
      <c r="EPF1020" s="45"/>
      <c r="EPG1020" s="45"/>
      <c r="EPH1020" s="45"/>
      <c r="EPI1020" s="45"/>
      <c r="EPJ1020" s="45"/>
      <c r="EPK1020" s="45"/>
      <c r="EPL1020" s="45"/>
      <c r="EPM1020" s="45"/>
      <c r="EPN1020" s="45"/>
      <c r="EPO1020" s="45"/>
      <c r="EPP1020" s="45"/>
      <c r="EPQ1020" s="45"/>
      <c r="EPR1020" s="45"/>
      <c r="EPS1020" s="45"/>
      <c r="EPT1020" s="45"/>
      <c r="EPU1020" s="45"/>
      <c r="EPV1020" s="45"/>
      <c r="EPW1020" s="45"/>
      <c r="EPX1020" s="45"/>
      <c r="EPY1020" s="45"/>
      <c r="EPZ1020" s="45"/>
      <c r="EQA1020" s="45"/>
      <c r="EQB1020" s="45"/>
      <c r="EQC1020" s="45"/>
      <c r="EQD1020" s="45"/>
      <c r="EQE1020" s="45"/>
      <c r="EQF1020" s="45"/>
      <c r="EQG1020" s="45"/>
      <c r="EQH1020" s="45"/>
      <c r="EQI1020" s="45"/>
      <c r="EQJ1020" s="45"/>
      <c r="EQK1020" s="45"/>
      <c r="EQL1020" s="45"/>
      <c r="EQM1020" s="45"/>
      <c r="EQN1020" s="45"/>
      <c r="EQO1020" s="45"/>
      <c r="EQP1020" s="45"/>
      <c r="EQQ1020" s="45"/>
      <c r="EQR1020" s="45"/>
      <c r="EQS1020" s="45"/>
      <c r="EQT1020" s="45"/>
      <c r="EQU1020" s="45"/>
      <c r="EQV1020" s="45"/>
      <c r="EQW1020" s="45"/>
      <c r="EQX1020" s="45"/>
      <c r="EQY1020" s="45"/>
      <c r="EQZ1020" s="45"/>
      <c r="ERA1020" s="45"/>
      <c r="ERB1020" s="45"/>
      <c r="ERC1020" s="45"/>
      <c r="ERD1020" s="45"/>
      <c r="ERE1020" s="45"/>
      <c r="ERF1020" s="45"/>
      <c r="ERG1020" s="45"/>
      <c r="ERH1020" s="45"/>
      <c r="ERI1020" s="45"/>
      <c r="ERJ1020" s="45"/>
      <c r="ERK1020" s="45"/>
      <c r="ERL1020" s="45"/>
      <c r="ERM1020" s="45"/>
      <c r="ERN1020" s="45"/>
      <c r="ERO1020" s="45"/>
      <c r="ERP1020" s="45"/>
      <c r="ERQ1020" s="45"/>
      <c r="ERR1020" s="45"/>
      <c r="ERS1020" s="45"/>
      <c r="ERT1020" s="45"/>
      <c r="ERU1020" s="45"/>
      <c r="ERV1020" s="45"/>
      <c r="ERW1020" s="45"/>
      <c r="ERX1020" s="45"/>
      <c r="ERY1020" s="45"/>
      <c r="ERZ1020" s="45"/>
      <c r="ESA1020" s="45"/>
      <c r="ESB1020" s="45"/>
      <c r="ESC1020" s="45"/>
      <c r="ESD1020" s="45"/>
      <c r="ESE1020" s="45"/>
      <c r="ESF1020" s="45"/>
      <c r="ESG1020" s="45"/>
      <c r="ESH1020" s="45"/>
      <c r="ESI1020" s="45"/>
      <c r="ESJ1020" s="45"/>
      <c r="ESK1020" s="45"/>
      <c r="ESL1020" s="45"/>
      <c r="ESM1020" s="45"/>
      <c r="ESN1020" s="45"/>
      <c r="ESO1020" s="45"/>
      <c r="ESP1020" s="45"/>
      <c r="ESQ1020" s="45"/>
      <c r="ESR1020" s="45"/>
      <c r="ESS1020" s="45"/>
      <c r="EST1020" s="45"/>
      <c r="ESU1020" s="45"/>
      <c r="ESV1020" s="45"/>
      <c r="ESW1020" s="45"/>
      <c r="ESX1020" s="45"/>
      <c r="ESY1020" s="45"/>
      <c r="ESZ1020" s="45"/>
      <c r="ETA1020" s="45"/>
      <c r="ETB1020" s="45"/>
      <c r="ETC1020" s="45"/>
      <c r="ETD1020" s="45"/>
      <c r="ETE1020" s="45"/>
      <c r="ETF1020" s="45"/>
      <c r="ETG1020" s="45"/>
      <c r="ETH1020" s="45"/>
      <c r="ETI1020" s="45"/>
      <c r="ETJ1020" s="45"/>
      <c r="ETK1020" s="45"/>
      <c r="ETL1020" s="45"/>
      <c r="ETM1020" s="45"/>
      <c r="ETN1020" s="45"/>
      <c r="ETO1020" s="45"/>
      <c r="ETP1020" s="45"/>
      <c r="ETQ1020" s="45"/>
      <c r="ETR1020" s="45"/>
      <c r="ETS1020" s="45"/>
      <c r="ETT1020" s="45"/>
      <c r="ETU1020" s="45"/>
      <c r="ETV1020" s="45"/>
      <c r="ETW1020" s="45"/>
      <c r="ETX1020" s="45"/>
      <c r="ETY1020" s="45"/>
      <c r="ETZ1020" s="45"/>
      <c r="EUA1020" s="45"/>
      <c r="EUB1020" s="45"/>
      <c r="EUC1020" s="45"/>
      <c r="EUD1020" s="45"/>
      <c r="EUE1020" s="45"/>
      <c r="EUF1020" s="45"/>
      <c r="EUG1020" s="45"/>
      <c r="EUH1020" s="45"/>
      <c r="EUI1020" s="45"/>
      <c r="EUJ1020" s="45"/>
      <c r="EUK1020" s="45"/>
      <c r="EUL1020" s="45"/>
      <c r="EUM1020" s="45"/>
      <c r="EUN1020" s="45"/>
      <c r="EUO1020" s="45"/>
      <c r="EUP1020" s="45"/>
      <c r="EUQ1020" s="45"/>
      <c r="EUR1020" s="45"/>
      <c r="EUS1020" s="45"/>
      <c r="EUT1020" s="45"/>
      <c r="EUU1020" s="45"/>
      <c r="EUV1020" s="45"/>
      <c r="EUW1020" s="45"/>
      <c r="EUX1020" s="45"/>
      <c r="EUY1020" s="45"/>
      <c r="EUZ1020" s="45"/>
      <c r="EVA1020" s="45"/>
      <c r="EVB1020" s="45"/>
      <c r="EVC1020" s="45"/>
      <c r="EVD1020" s="45"/>
      <c r="EVE1020" s="45"/>
      <c r="EVF1020" s="45"/>
      <c r="EVG1020" s="45"/>
      <c r="EVH1020" s="45"/>
      <c r="EVI1020" s="45"/>
      <c r="EVJ1020" s="45"/>
      <c r="EVK1020" s="45"/>
      <c r="EVL1020" s="45"/>
      <c r="EVM1020" s="45"/>
      <c r="EVN1020" s="45"/>
      <c r="EVO1020" s="45"/>
      <c r="EVP1020" s="45"/>
      <c r="EVQ1020" s="45"/>
      <c r="EVR1020" s="45"/>
      <c r="EVS1020" s="45"/>
      <c r="EVT1020" s="45"/>
      <c r="EVU1020" s="45"/>
      <c r="EVV1020" s="45"/>
      <c r="EVW1020" s="45"/>
      <c r="EVX1020" s="45"/>
      <c r="EVY1020" s="45"/>
      <c r="EVZ1020" s="45"/>
      <c r="EWA1020" s="45"/>
      <c r="EWB1020" s="45"/>
      <c r="EWC1020" s="45"/>
      <c r="EWD1020" s="45"/>
      <c r="EWE1020" s="45"/>
      <c r="EWF1020" s="45"/>
      <c r="EWG1020" s="45"/>
      <c r="EWH1020" s="45"/>
      <c r="EWI1020" s="45"/>
      <c r="EWJ1020" s="45"/>
      <c r="EWK1020" s="45"/>
      <c r="EWL1020" s="45"/>
      <c r="EWM1020" s="45"/>
      <c r="EWN1020" s="45"/>
      <c r="EWO1020" s="45"/>
      <c r="EWP1020" s="45"/>
      <c r="EWQ1020" s="45"/>
      <c r="EWR1020" s="45"/>
      <c r="EWS1020" s="45"/>
      <c r="EWT1020" s="45"/>
      <c r="EWU1020" s="45"/>
      <c r="EWV1020" s="45"/>
      <c r="EWW1020" s="45"/>
      <c r="EWX1020" s="45"/>
      <c r="EWY1020" s="45"/>
      <c r="EWZ1020" s="45"/>
      <c r="EXA1020" s="45"/>
      <c r="EXB1020" s="45"/>
      <c r="EXC1020" s="45"/>
      <c r="EXD1020" s="45"/>
      <c r="EXE1020" s="45"/>
      <c r="EXF1020" s="45"/>
      <c r="EXG1020" s="45"/>
      <c r="EXH1020" s="45"/>
      <c r="EXI1020" s="45"/>
      <c r="EXJ1020" s="45"/>
      <c r="EXK1020" s="45"/>
      <c r="EXL1020" s="45"/>
      <c r="EXM1020" s="45"/>
      <c r="EXN1020" s="45"/>
      <c r="EXO1020" s="45"/>
      <c r="EXP1020" s="45"/>
      <c r="EXQ1020" s="45"/>
      <c r="EXR1020" s="45"/>
      <c r="EXS1020" s="45"/>
      <c r="EXT1020" s="45"/>
      <c r="EXU1020" s="45"/>
      <c r="EXV1020" s="45"/>
      <c r="EXW1020" s="45"/>
      <c r="EXX1020" s="45"/>
      <c r="EXY1020" s="45"/>
      <c r="EXZ1020" s="45"/>
      <c r="EYA1020" s="45"/>
      <c r="EYB1020" s="45"/>
      <c r="EYC1020" s="45"/>
      <c r="EYD1020" s="45"/>
      <c r="EYE1020" s="45"/>
      <c r="EYF1020" s="45"/>
      <c r="EYG1020" s="45"/>
      <c r="EYH1020" s="45"/>
      <c r="EYI1020" s="45"/>
      <c r="EYJ1020" s="45"/>
      <c r="EYK1020" s="45"/>
      <c r="EYL1020" s="45"/>
      <c r="EYM1020" s="45"/>
      <c r="EYN1020" s="45"/>
      <c r="EYO1020" s="45"/>
      <c r="EYP1020" s="45"/>
      <c r="EYQ1020" s="45"/>
      <c r="EYR1020" s="45"/>
      <c r="EYS1020" s="45"/>
      <c r="EYT1020" s="45"/>
      <c r="EYU1020" s="45"/>
      <c r="EYV1020" s="45"/>
      <c r="EYW1020" s="45"/>
      <c r="EYX1020" s="45"/>
      <c r="EYY1020" s="45"/>
      <c r="EYZ1020" s="45"/>
      <c r="EZA1020" s="45"/>
      <c r="EZB1020" s="45"/>
      <c r="EZC1020" s="45"/>
      <c r="EZD1020" s="45"/>
      <c r="EZE1020" s="45"/>
      <c r="EZF1020" s="45"/>
      <c r="EZG1020" s="45"/>
      <c r="EZH1020" s="45"/>
      <c r="EZI1020" s="45"/>
      <c r="EZJ1020" s="45"/>
      <c r="EZK1020" s="45"/>
      <c r="EZL1020" s="45"/>
      <c r="EZM1020" s="45"/>
      <c r="EZN1020" s="45"/>
      <c r="EZO1020" s="45"/>
      <c r="EZP1020" s="45"/>
      <c r="EZQ1020" s="45"/>
      <c r="EZR1020" s="45"/>
      <c r="EZS1020" s="45"/>
      <c r="EZT1020" s="45"/>
      <c r="EZU1020" s="45"/>
      <c r="EZV1020" s="45"/>
      <c r="EZW1020" s="45"/>
      <c r="EZX1020" s="45"/>
      <c r="EZY1020" s="45"/>
      <c r="EZZ1020" s="45"/>
      <c r="FAA1020" s="45"/>
      <c r="FAB1020" s="45"/>
      <c r="FAC1020" s="45"/>
      <c r="FAD1020" s="45"/>
      <c r="FAE1020" s="45"/>
      <c r="FAF1020" s="45"/>
      <c r="FAG1020" s="45"/>
      <c r="FAH1020" s="45"/>
      <c r="FAI1020" s="45"/>
      <c r="FAJ1020" s="45"/>
      <c r="FAK1020" s="45"/>
      <c r="FAL1020" s="45"/>
      <c r="FAM1020" s="45"/>
      <c r="FAN1020" s="45"/>
      <c r="FAO1020" s="45"/>
      <c r="FAP1020" s="45"/>
      <c r="FAQ1020" s="45"/>
      <c r="FAR1020" s="45"/>
      <c r="FAS1020" s="45"/>
      <c r="FAT1020" s="45"/>
      <c r="FAU1020" s="45"/>
      <c r="FAV1020" s="45"/>
      <c r="FAW1020" s="45"/>
      <c r="FAX1020" s="45"/>
      <c r="FAY1020" s="45"/>
      <c r="FAZ1020" s="45"/>
      <c r="FBA1020" s="45"/>
      <c r="FBB1020" s="45"/>
      <c r="FBC1020" s="45"/>
      <c r="FBD1020" s="45"/>
      <c r="FBE1020" s="45"/>
      <c r="FBF1020" s="45"/>
      <c r="FBG1020" s="45"/>
      <c r="FBH1020" s="45"/>
      <c r="FBI1020" s="45"/>
      <c r="FBJ1020" s="45"/>
      <c r="FBK1020" s="45"/>
      <c r="FBL1020" s="45"/>
      <c r="FBM1020" s="45"/>
      <c r="FBN1020" s="45"/>
      <c r="FBO1020" s="45"/>
      <c r="FBP1020" s="45"/>
      <c r="FBQ1020" s="45"/>
      <c r="FBR1020" s="45"/>
      <c r="FBS1020" s="45"/>
      <c r="FBT1020" s="45"/>
      <c r="FBU1020" s="45"/>
      <c r="FBV1020" s="45"/>
      <c r="FBW1020" s="45"/>
      <c r="FBX1020" s="45"/>
      <c r="FBY1020" s="45"/>
      <c r="FBZ1020" s="45"/>
      <c r="FCA1020" s="45"/>
      <c r="FCB1020" s="45"/>
      <c r="FCC1020" s="45"/>
      <c r="FCD1020" s="45"/>
      <c r="FCE1020" s="45"/>
      <c r="FCF1020" s="45"/>
      <c r="FCG1020" s="45"/>
      <c r="FCH1020" s="45"/>
      <c r="FCI1020" s="45"/>
      <c r="FCJ1020" s="45"/>
      <c r="FCK1020" s="45"/>
      <c r="FCL1020" s="45"/>
      <c r="FCM1020" s="45"/>
      <c r="FCN1020" s="45"/>
      <c r="FCO1020" s="45"/>
      <c r="FCP1020" s="45"/>
      <c r="FCQ1020" s="45"/>
      <c r="FCR1020" s="45"/>
      <c r="FCS1020" s="45"/>
      <c r="FCT1020" s="45"/>
      <c r="FCU1020" s="45"/>
      <c r="FCV1020" s="45"/>
      <c r="FCW1020" s="45"/>
      <c r="FCX1020" s="45"/>
      <c r="FCY1020" s="45"/>
      <c r="FCZ1020" s="45"/>
      <c r="FDA1020" s="45"/>
      <c r="FDB1020" s="45"/>
      <c r="FDC1020" s="45"/>
      <c r="FDD1020" s="45"/>
      <c r="FDE1020" s="45"/>
      <c r="FDF1020" s="45"/>
      <c r="FDG1020" s="45"/>
      <c r="FDH1020" s="45"/>
      <c r="FDI1020" s="45"/>
      <c r="FDJ1020" s="45"/>
      <c r="FDK1020" s="45"/>
      <c r="FDL1020" s="45"/>
      <c r="FDM1020" s="45"/>
      <c r="FDN1020" s="45"/>
      <c r="FDO1020" s="45"/>
      <c r="FDP1020" s="45"/>
      <c r="FDQ1020" s="45"/>
      <c r="FDR1020" s="45"/>
      <c r="FDS1020" s="45"/>
      <c r="FDT1020" s="45"/>
      <c r="FDU1020" s="45"/>
      <c r="FDV1020" s="45"/>
      <c r="FDW1020" s="45"/>
      <c r="FDX1020" s="45"/>
      <c r="FDY1020" s="45"/>
      <c r="FDZ1020" s="45"/>
      <c r="FEA1020" s="45"/>
      <c r="FEB1020" s="45"/>
      <c r="FEC1020" s="45"/>
      <c r="FED1020" s="45"/>
      <c r="FEE1020" s="45"/>
      <c r="FEF1020" s="45"/>
      <c r="FEG1020" s="45"/>
      <c r="FEH1020" s="45"/>
      <c r="FEI1020" s="45"/>
      <c r="FEJ1020" s="45"/>
      <c r="FEK1020" s="45"/>
      <c r="FEL1020" s="45"/>
      <c r="FEM1020" s="45"/>
      <c r="FEN1020" s="45"/>
      <c r="FEO1020" s="45"/>
      <c r="FEP1020" s="45"/>
      <c r="FEQ1020" s="45"/>
      <c r="FER1020" s="45"/>
      <c r="FES1020" s="45"/>
      <c r="FET1020" s="45"/>
      <c r="FEU1020" s="45"/>
      <c r="FEV1020" s="45"/>
      <c r="FEW1020" s="45"/>
      <c r="FEX1020" s="45"/>
      <c r="FEY1020" s="45"/>
      <c r="FEZ1020" s="45"/>
      <c r="FFA1020" s="45"/>
      <c r="FFB1020" s="45"/>
      <c r="FFC1020" s="45"/>
      <c r="FFD1020" s="45"/>
      <c r="FFE1020" s="45"/>
      <c r="FFF1020" s="45"/>
      <c r="FFG1020" s="45"/>
      <c r="FFH1020" s="45"/>
      <c r="FFI1020" s="45"/>
      <c r="FFJ1020" s="45"/>
      <c r="FFK1020" s="45"/>
      <c r="FFL1020" s="45"/>
      <c r="FFM1020" s="45"/>
      <c r="FFN1020" s="45"/>
      <c r="FFO1020" s="45"/>
      <c r="FFP1020" s="45"/>
      <c r="FFQ1020" s="45"/>
      <c r="FFR1020" s="45"/>
      <c r="FFS1020" s="45"/>
      <c r="FFT1020" s="45"/>
      <c r="FFU1020" s="45"/>
      <c r="FFV1020" s="45"/>
      <c r="FFW1020" s="45"/>
      <c r="FFX1020" s="45"/>
      <c r="FFY1020" s="45"/>
      <c r="FFZ1020" s="45"/>
      <c r="FGA1020" s="45"/>
      <c r="FGB1020" s="45"/>
      <c r="FGC1020" s="45"/>
      <c r="FGD1020" s="45"/>
      <c r="FGE1020" s="45"/>
      <c r="FGF1020" s="45"/>
      <c r="FGG1020" s="45"/>
      <c r="FGH1020" s="45"/>
      <c r="FGI1020" s="45"/>
      <c r="FGJ1020" s="45"/>
      <c r="FGK1020" s="45"/>
      <c r="FGL1020" s="45"/>
      <c r="FGM1020" s="45"/>
      <c r="FGN1020" s="45"/>
      <c r="FGO1020" s="45"/>
      <c r="FGP1020" s="45"/>
      <c r="FGQ1020" s="45"/>
      <c r="FGR1020" s="45"/>
      <c r="FGS1020" s="45"/>
      <c r="FGT1020" s="45"/>
      <c r="FGU1020" s="45"/>
      <c r="FGV1020" s="45"/>
      <c r="FGW1020" s="45"/>
      <c r="FGX1020" s="45"/>
      <c r="FGY1020" s="45"/>
      <c r="FGZ1020" s="45"/>
      <c r="FHA1020" s="45"/>
      <c r="FHB1020" s="45"/>
      <c r="FHC1020" s="45"/>
      <c r="FHD1020" s="45"/>
      <c r="FHE1020" s="45"/>
      <c r="FHF1020" s="45"/>
      <c r="FHG1020" s="45"/>
      <c r="FHH1020" s="45"/>
      <c r="FHI1020" s="45"/>
      <c r="FHJ1020" s="45"/>
      <c r="FHK1020" s="45"/>
      <c r="FHL1020" s="45"/>
      <c r="FHM1020" s="45"/>
      <c r="FHN1020" s="45"/>
      <c r="FHO1020" s="45"/>
      <c r="FHP1020" s="45"/>
      <c r="FHQ1020" s="45"/>
      <c r="FHR1020" s="45"/>
      <c r="FHS1020" s="45"/>
      <c r="FHT1020" s="45"/>
      <c r="FHU1020" s="45"/>
      <c r="FHV1020" s="45"/>
      <c r="FHW1020" s="45"/>
      <c r="FHX1020" s="45"/>
      <c r="FHY1020" s="45"/>
      <c r="FHZ1020" s="45"/>
      <c r="FIA1020" s="45"/>
      <c r="FIB1020" s="45"/>
      <c r="FIC1020" s="45"/>
      <c r="FID1020" s="45"/>
      <c r="FIE1020" s="45"/>
      <c r="FIF1020" s="45"/>
      <c r="FIG1020" s="45"/>
      <c r="FIH1020" s="45"/>
      <c r="FII1020" s="45"/>
      <c r="FIJ1020" s="45"/>
      <c r="FIK1020" s="45"/>
      <c r="FIL1020" s="45"/>
      <c r="FIM1020" s="45"/>
      <c r="FIN1020" s="45"/>
      <c r="FIO1020" s="45"/>
      <c r="FIP1020" s="45"/>
      <c r="FIQ1020" s="45"/>
      <c r="FIR1020" s="45"/>
      <c r="FIS1020" s="45"/>
      <c r="FIT1020" s="45"/>
      <c r="FIU1020" s="45"/>
      <c r="FIV1020" s="45"/>
      <c r="FIW1020" s="45"/>
      <c r="FIX1020" s="45"/>
      <c r="FIY1020" s="45"/>
      <c r="FIZ1020" s="45"/>
      <c r="FJA1020" s="45"/>
      <c r="FJB1020" s="45"/>
      <c r="FJC1020" s="45"/>
      <c r="FJD1020" s="45"/>
      <c r="FJE1020" s="45"/>
      <c r="FJF1020" s="45"/>
      <c r="FJG1020" s="45"/>
      <c r="FJH1020" s="45"/>
      <c r="FJI1020" s="45"/>
      <c r="FJJ1020" s="45"/>
      <c r="FJK1020" s="45"/>
      <c r="FJL1020" s="45"/>
      <c r="FJM1020" s="45"/>
      <c r="FJN1020" s="45"/>
      <c r="FJO1020" s="45"/>
      <c r="FJP1020" s="45"/>
      <c r="FJQ1020" s="45"/>
      <c r="FJR1020" s="45"/>
      <c r="FJS1020" s="45"/>
      <c r="FJT1020" s="45"/>
      <c r="FJU1020" s="45"/>
      <c r="FJV1020" s="45"/>
      <c r="FJW1020" s="45"/>
      <c r="FJX1020" s="45"/>
      <c r="FJY1020" s="45"/>
      <c r="FJZ1020" s="45"/>
      <c r="FKA1020" s="45"/>
      <c r="FKB1020" s="45"/>
      <c r="FKC1020" s="45"/>
      <c r="FKD1020" s="45"/>
      <c r="FKE1020" s="45"/>
      <c r="FKF1020" s="45"/>
      <c r="FKG1020" s="45"/>
      <c r="FKH1020" s="45"/>
      <c r="FKI1020" s="45"/>
      <c r="FKJ1020" s="45"/>
      <c r="FKK1020" s="45"/>
      <c r="FKL1020" s="45"/>
      <c r="FKM1020" s="45"/>
      <c r="FKN1020" s="45"/>
      <c r="FKO1020" s="45"/>
      <c r="FKP1020" s="45"/>
      <c r="FKQ1020" s="45"/>
      <c r="FKR1020" s="45"/>
      <c r="FKS1020" s="45"/>
      <c r="FKT1020" s="45"/>
      <c r="FKU1020" s="45"/>
      <c r="FKV1020" s="45"/>
      <c r="FKW1020" s="45"/>
      <c r="FKX1020" s="45"/>
      <c r="FKY1020" s="45"/>
      <c r="FKZ1020" s="45"/>
      <c r="FLA1020" s="45"/>
      <c r="FLB1020" s="45"/>
      <c r="FLC1020" s="45"/>
      <c r="FLD1020" s="45"/>
      <c r="FLE1020" s="45"/>
      <c r="FLF1020" s="45"/>
      <c r="FLG1020" s="45"/>
      <c r="FLH1020" s="45"/>
      <c r="FLI1020" s="45"/>
      <c r="FLJ1020" s="45"/>
      <c r="FLK1020" s="45"/>
      <c r="FLL1020" s="45"/>
      <c r="FLM1020" s="45"/>
      <c r="FLN1020" s="45"/>
      <c r="FLO1020" s="45"/>
      <c r="FLP1020" s="45"/>
      <c r="FLQ1020" s="45"/>
      <c r="FLR1020" s="45"/>
      <c r="FLS1020" s="45"/>
      <c r="FLT1020" s="45"/>
      <c r="FLU1020" s="45"/>
      <c r="FLV1020" s="45"/>
      <c r="FLW1020" s="45"/>
      <c r="FLX1020" s="45"/>
      <c r="FLY1020" s="45"/>
      <c r="FLZ1020" s="45"/>
      <c r="FMA1020" s="45"/>
      <c r="FMB1020" s="45"/>
      <c r="FMC1020" s="45"/>
      <c r="FMD1020" s="45"/>
      <c r="FME1020" s="45"/>
      <c r="FMF1020" s="45"/>
      <c r="FMG1020" s="45"/>
      <c r="FMH1020" s="45"/>
      <c r="FMI1020" s="45"/>
      <c r="FMJ1020" s="45"/>
      <c r="FMK1020" s="45"/>
      <c r="FML1020" s="45"/>
      <c r="FMM1020" s="45"/>
      <c r="FMN1020" s="45"/>
      <c r="FMO1020" s="45"/>
      <c r="FMP1020" s="45"/>
      <c r="FMQ1020" s="45"/>
      <c r="FMR1020" s="45"/>
      <c r="FMS1020" s="45"/>
      <c r="FMT1020" s="45"/>
      <c r="FMU1020" s="45"/>
      <c r="FMV1020" s="45"/>
      <c r="FMW1020" s="45"/>
      <c r="FMX1020" s="45"/>
      <c r="FMY1020" s="45"/>
      <c r="FMZ1020" s="45"/>
      <c r="FNA1020" s="45"/>
      <c r="FNB1020" s="45"/>
      <c r="FNC1020" s="45"/>
      <c r="FND1020" s="45"/>
      <c r="FNE1020" s="45"/>
      <c r="FNF1020" s="45"/>
      <c r="FNG1020" s="45"/>
      <c r="FNH1020" s="45"/>
      <c r="FNI1020" s="45"/>
      <c r="FNJ1020" s="45"/>
      <c r="FNK1020" s="45"/>
      <c r="FNL1020" s="45"/>
      <c r="FNM1020" s="45"/>
      <c r="FNN1020" s="45"/>
      <c r="FNO1020" s="45"/>
      <c r="FNP1020" s="45"/>
      <c r="FNQ1020" s="45"/>
      <c r="FNR1020" s="45"/>
      <c r="FNS1020" s="45"/>
      <c r="FNT1020" s="45"/>
      <c r="FNU1020" s="45"/>
      <c r="FNV1020" s="45"/>
      <c r="FNW1020" s="45"/>
      <c r="FNX1020" s="45"/>
      <c r="FNY1020" s="45"/>
      <c r="FNZ1020" s="45"/>
      <c r="FOA1020" s="45"/>
      <c r="FOB1020" s="45"/>
      <c r="FOC1020" s="45"/>
      <c r="FOD1020" s="45"/>
      <c r="FOE1020" s="45"/>
      <c r="FOF1020" s="45"/>
      <c r="FOG1020" s="45"/>
      <c r="FOH1020" s="45"/>
      <c r="FOI1020" s="45"/>
      <c r="FOJ1020" s="45"/>
      <c r="FOK1020" s="45"/>
      <c r="FOL1020" s="45"/>
      <c r="FOM1020" s="45"/>
      <c r="FON1020" s="45"/>
      <c r="FOO1020" s="45"/>
      <c r="FOP1020" s="45"/>
      <c r="FOQ1020" s="45"/>
      <c r="FOR1020" s="45"/>
      <c r="FOS1020" s="45"/>
      <c r="FOT1020" s="45"/>
      <c r="FOU1020" s="45"/>
      <c r="FOV1020" s="45"/>
      <c r="FOW1020" s="45"/>
      <c r="FOX1020" s="45"/>
      <c r="FOY1020" s="45"/>
      <c r="FOZ1020" s="45"/>
      <c r="FPA1020" s="45"/>
      <c r="FPB1020" s="45"/>
      <c r="FPC1020" s="45"/>
      <c r="FPD1020" s="45"/>
      <c r="FPE1020" s="45"/>
      <c r="FPF1020" s="45"/>
      <c r="FPG1020" s="45"/>
      <c r="FPH1020" s="45"/>
      <c r="FPI1020" s="45"/>
      <c r="FPJ1020" s="45"/>
      <c r="FPK1020" s="45"/>
      <c r="FPL1020" s="45"/>
      <c r="FPM1020" s="45"/>
      <c r="FPN1020" s="45"/>
      <c r="FPO1020" s="45"/>
      <c r="FPP1020" s="45"/>
      <c r="FPQ1020" s="45"/>
      <c r="FPR1020" s="45"/>
      <c r="FPS1020" s="45"/>
      <c r="FPT1020" s="45"/>
      <c r="FPU1020" s="45"/>
      <c r="FPV1020" s="45"/>
      <c r="FPW1020" s="45"/>
      <c r="FPX1020" s="45"/>
      <c r="FPY1020" s="45"/>
      <c r="FPZ1020" s="45"/>
      <c r="FQA1020" s="45"/>
      <c r="FQB1020" s="45"/>
      <c r="FQC1020" s="45"/>
      <c r="FQD1020" s="45"/>
      <c r="FQE1020" s="45"/>
      <c r="FQF1020" s="45"/>
      <c r="FQG1020" s="45"/>
      <c r="FQH1020" s="45"/>
      <c r="FQI1020" s="45"/>
      <c r="FQJ1020" s="45"/>
      <c r="FQK1020" s="45"/>
      <c r="FQL1020" s="45"/>
      <c r="FQM1020" s="45"/>
      <c r="FQN1020" s="45"/>
      <c r="FQO1020" s="45"/>
      <c r="FQP1020" s="45"/>
      <c r="FQQ1020" s="45"/>
      <c r="FQR1020" s="45"/>
      <c r="FQS1020" s="45"/>
      <c r="FQT1020" s="45"/>
      <c r="FQU1020" s="45"/>
      <c r="FQV1020" s="45"/>
      <c r="FQW1020" s="45"/>
      <c r="FQX1020" s="45"/>
      <c r="FQY1020" s="45"/>
      <c r="FQZ1020" s="45"/>
      <c r="FRA1020" s="45"/>
      <c r="FRB1020" s="45"/>
      <c r="FRC1020" s="45"/>
      <c r="FRD1020" s="45"/>
      <c r="FRE1020" s="45"/>
      <c r="FRF1020" s="45"/>
      <c r="FRG1020" s="45"/>
      <c r="FRH1020" s="45"/>
      <c r="FRI1020" s="45"/>
      <c r="FRJ1020" s="45"/>
      <c r="FRK1020" s="45"/>
      <c r="FRL1020" s="45"/>
      <c r="FRM1020" s="45"/>
      <c r="FRN1020" s="45"/>
      <c r="FRO1020" s="45"/>
      <c r="FRP1020" s="45"/>
      <c r="FRQ1020" s="45"/>
      <c r="FRR1020" s="45"/>
      <c r="FRS1020" s="45"/>
      <c r="FRT1020" s="45"/>
      <c r="FRU1020" s="45"/>
      <c r="FRV1020" s="45"/>
      <c r="FRW1020" s="45"/>
      <c r="FRX1020" s="45"/>
      <c r="FRY1020" s="45"/>
      <c r="FRZ1020" s="45"/>
      <c r="FSA1020" s="45"/>
      <c r="FSB1020" s="45"/>
      <c r="FSC1020" s="45"/>
      <c r="FSD1020" s="45"/>
      <c r="FSE1020" s="45"/>
      <c r="FSF1020" s="45"/>
      <c r="FSG1020" s="45"/>
      <c r="FSH1020" s="45"/>
      <c r="FSI1020" s="45"/>
      <c r="FSJ1020" s="45"/>
      <c r="FSK1020" s="45"/>
      <c r="FSL1020" s="45"/>
      <c r="FSM1020" s="45"/>
      <c r="FSN1020" s="45"/>
      <c r="FSO1020" s="45"/>
      <c r="FSP1020" s="45"/>
      <c r="FSQ1020" s="45"/>
      <c r="FSR1020" s="45"/>
      <c r="FSS1020" s="45"/>
      <c r="FST1020" s="45"/>
      <c r="FSU1020" s="45"/>
      <c r="FSV1020" s="45"/>
      <c r="FSW1020" s="45"/>
      <c r="FSX1020" s="45"/>
      <c r="FSY1020" s="45"/>
      <c r="FSZ1020" s="45"/>
      <c r="FTA1020" s="45"/>
      <c r="FTB1020" s="45"/>
      <c r="FTC1020" s="45"/>
      <c r="FTD1020" s="45"/>
      <c r="FTE1020" s="45"/>
      <c r="FTF1020" s="45"/>
      <c r="FTG1020" s="45"/>
      <c r="FTH1020" s="45"/>
      <c r="FTI1020" s="45"/>
      <c r="FTJ1020" s="45"/>
      <c r="FTK1020" s="45"/>
      <c r="FTL1020" s="45"/>
      <c r="FTM1020" s="45"/>
      <c r="FTN1020" s="45"/>
      <c r="FTO1020" s="45"/>
      <c r="FTP1020" s="45"/>
      <c r="FTQ1020" s="45"/>
      <c r="FTR1020" s="45"/>
      <c r="FTS1020" s="45"/>
      <c r="FTT1020" s="45"/>
      <c r="FTU1020" s="45"/>
      <c r="FTV1020" s="45"/>
      <c r="FTW1020" s="45"/>
      <c r="FTX1020" s="45"/>
      <c r="FTY1020" s="45"/>
      <c r="FTZ1020" s="45"/>
      <c r="FUA1020" s="45"/>
      <c r="FUB1020" s="45"/>
      <c r="FUC1020" s="45"/>
      <c r="FUD1020" s="45"/>
      <c r="FUE1020" s="45"/>
      <c r="FUF1020" s="45"/>
      <c r="FUG1020" s="45"/>
      <c r="FUH1020" s="45"/>
      <c r="FUI1020" s="45"/>
      <c r="FUJ1020" s="45"/>
      <c r="FUK1020" s="45"/>
      <c r="FUL1020" s="45"/>
      <c r="FUM1020" s="45"/>
      <c r="FUN1020" s="45"/>
      <c r="FUO1020" s="45"/>
      <c r="FUP1020" s="45"/>
      <c r="FUQ1020" s="45"/>
      <c r="FUR1020" s="45"/>
      <c r="FUS1020" s="45"/>
      <c r="FUT1020" s="45"/>
      <c r="FUU1020" s="45"/>
      <c r="FUV1020" s="45"/>
      <c r="FUW1020" s="45"/>
      <c r="FUX1020" s="45"/>
      <c r="FUY1020" s="45"/>
      <c r="FUZ1020" s="45"/>
      <c r="FVA1020" s="45"/>
      <c r="FVB1020" s="45"/>
      <c r="FVC1020" s="45"/>
      <c r="FVD1020" s="45"/>
      <c r="FVE1020" s="45"/>
      <c r="FVF1020" s="45"/>
      <c r="FVG1020" s="45"/>
      <c r="FVH1020" s="45"/>
      <c r="FVI1020" s="45"/>
      <c r="FVJ1020" s="45"/>
      <c r="FVK1020" s="45"/>
      <c r="FVL1020" s="45"/>
      <c r="FVM1020" s="45"/>
      <c r="FVN1020" s="45"/>
      <c r="FVO1020" s="45"/>
      <c r="FVP1020" s="45"/>
      <c r="FVQ1020" s="45"/>
      <c r="FVR1020" s="45"/>
      <c r="FVS1020" s="45"/>
      <c r="FVT1020" s="45"/>
      <c r="FVU1020" s="45"/>
      <c r="FVV1020" s="45"/>
      <c r="FVW1020" s="45"/>
      <c r="FVX1020" s="45"/>
      <c r="FVY1020" s="45"/>
      <c r="FVZ1020" s="45"/>
      <c r="FWA1020" s="45"/>
      <c r="FWB1020" s="45"/>
      <c r="FWC1020" s="45"/>
      <c r="FWD1020" s="45"/>
      <c r="FWE1020" s="45"/>
      <c r="FWF1020" s="45"/>
      <c r="FWG1020" s="45"/>
      <c r="FWH1020" s="45"/>
      <c r="FWI1020" s="45"/>
      <c r="FWJ1020" s="45"/>
      <c r="FWK1020" s="45"/>
      <c r="FWL1020" s="45"/>
      <c r="FWM1020" s="45"/>
      <c r="FWN1020" s="45"/>
      <c r="FWO1020" s="45"/>
      <c r="FWP1020" s="45"/>
      <c r="FWQ1020" s="45"/>
      <c r="FWR1020" s="45"/>
      <c r="FWS1020" s="45"/>
      <c r="FWT1020" s="45"/>
      <c r="FWU1020" s="45"/>
      <c r="FWV1020" s="45"/>
      <c r="FWW1020" s="45"/>
      <c r="FWX1020" s="45"/>
      <c r="FWY1020" s="45"/>
      <c r="FWZ1020" s="45"/>
      <c r="FXA1020" s="45"/>
      <c r="FXB1020" s="45"/>
      <c r="FXC1020" s="45"/>
      <c r="FXD1020" s="45"/>
      <c r="FXE1020" s="45"/>
      <c r="FXF1020" s="45"/>
      <c r="FXG1020" s="45"/>
      <c r="FXH1020" s="45"/>
      <c r="FXI1020" s="45"/>
      <c r="FXJ1020" s="45"/>
      <c r="FXK1020" s="45"/>
      <c r="FXL1020" s="45"/>
      <c r="FXM1020" s="45"/>
      <c r="FXN1020" s="45"/>
      <c r="FXO1020" s="45"/>
      <c r="FXP1020" s="45"/>
      <c r="FXQ1020" s="45"/>
      <c r="FXR1020" s="45"/>
      <c r="FXS1020" s="45"/>
      <c r="FXT1020" s="45"/>
      <c r="FXU1020" s="45"/>
      <c r="FXV1020" s="45"/>
      <c r="FXW1020" s="45"/>
      <c r="FXX1020" s="45"/>
      <c r="FXY1020" s="45"/>
      <c r="FXZ1020" s="45"/>
      <c r="FYA1020" s="45"/>
      <c r="FYB1020" s="45"/>
      <c r="FYC1020" s="45"/>
      <c r="FYD1020" s="45"/>
      <c r="FYE1020" s="45"/>
      <c r="FYF1020" s="45"/>
      <c r="FYG1020" s="45"/>
      <c r="FYH1020" s="45"/>
      <c r="FYI1020" s="45"/>
      <c r="FYJ1020" s="45"/>
      <c r="FYK1020" s="45"/>
      <c r="FYL1020" s="45"/>
      <c r="FYM1020" s="45"/>
      <c r="FYN1020" s="45"/>
      <c r="FYO1020" s="45"/>
      <c r="FYP1020" s="45"/>
      <c r="FYQ1020" s="45"/>
      <c r="FYR1020" s="45"/>
      <c r="FYS1020" s="45"/>
      <c r="FYT1020" s="45"/>
      <c r="FYU1020" s="45"/>
      <c r="FYV1020" s="45"/>
      <c r="FYW1020" s="45"/>
      <c r="FYX1020" s="45"/>
      <c r="FYY1020" s="45"/>
      <c r="FYZ1020" s="45"/>
      <c r="FZA1020" s="45"/>
      <c r="FZB1020" s="45"/>
      <c r="FZC1020" s="45"/>
      <c r="FZD1020" s="45"/>
      <c r="FZE1020" s="45"/>
      <c r="FZF1020" s="45"/>
      <c r="FZG1020" s="45"/>
      <c r="FZH1020" s="45"/>
      <c r="FZI1020" s="45"/>
      <c r="FZJ1020" s="45"/>
      <c r="FZK1020" s="45"/>
      <c r="FZL1020" s="45"/>
      <c r="FZM1020" s="45"/>
      <c r="FZN1020" s="45"/>
      <c r="FZO1020" s="45"/>
      <c r="FZP1020" s="45"/>
      <c r="FZQ1020" s="45"/>
      <c r="FZR1020" s="45"/>
      <c r="FZS1020" s="45"/>
      <c r="FZT1020" s="45"/>
      <c r="FZU1020" s="45"/>
      <c r="FZV1020" s="45"/>
      <c r="FZW1020" s="45"/>
      <c r="FZX1020" s="45"/>
      <c r="FZY1020" s="45"/>
      <c r="FZZ1020" s="45"/>
      <c r="GAA1020" s="45"/>
      <c r="GAB1020" s="45"/>
      <c r="GAC1020" s="45"/>
      <c r="GAD1020" s="45"/>
      <c r="GAE1020" s="45"/>
      <c r="GAF1020" s="45"/>
      <c r="GAG1020" s="45"/>
      <c r="GAH1020" s="45"/>
      <c r="GAI1020" s="45"/>
      <c r="GAJ1020" s="45"/>
      <c r="GAK1020" s="45"/>
      <c r="GAL1020" s="45"/>
      <c r="GAM1020" s="45"/>
      <c r="GAN1020" s="45"/>
      <c r="GAO1020" s="45"/>
      <c r="GAP1020" s="45"/>
      <c r="GAQ1020" s="45"/>
      <c r="GAR1020" s="45"/>
      <c r="GAS1020" s="45"/>
      <c r="GAT1020" s="45"/>
      <c r="GAU1020" s="45"/>
      <c r="GAV1020" s="45"/>
      <c r="GAW1020" s="45"/>
      <c r="GAX1020" s="45"/>
      <c r="GAY1020" s="45"/>
      <c r="GAZ1020" s="45"/>
      <c r="GBA1020" s="45"/>
      <c r="GBB1020" s="45"/>
      <c r="GBC1020" s="45"/>
      <c r="GBD1020" s="45"/>
      <c r="GBE1020" s="45"/>
      <c r="GBF1020" s="45"/>
      <c r="GBG1020" s="45"/>
      <c r="GBH1020" s="45"/>
      <c r="GBI1020" s="45"/>
      <c r="GBJ1020" s="45"/>
      <c r="GBK1020" s="45"/>
      <c r="GBL1020" s="45"/>
      <c r="GBM1020" s="45"/>
      <c r="GBN1020" s="45"/>
      <c r="GBO1020" s="45"/>
      <c r="GBP1020" s="45"/>
      <c r="GBQ1020" s="45"/>
      <c r="GBR1020" s="45"/>
      <c r="GBS1020" s="45"/>
      <c r="GBT1020" s="45"/>
      <c r="GBU1020" s="45"/>
      <c r="GBV1020" s="45"/>
      <c r="GBW1020" s="45"/>
      <c r="GBX1020" s="45"/>
      <c r="GBY1020" s="45"/>
      <c r="GBZ1020" s="45"/>
      <c r="GCA1020" s="45"/>
      <c r="GCB1020" s="45"/>
      <c r="GCC1020" s="45"/>
      <c r="GCD1020" s="45"/>
      <c r="GCE1020" s="45"/>
      <c r="GCF1020" s="45"/>
      <c r="GCG1020" s="45"/>
      <c r="GCH1020" s="45"/>
      <c r="GCI1020" s="45"/>
      <c r="GCJ1020" s="45"/>
      <c r="GCK1020" s="45"/>
      <c r="GCL1020" s="45"/>
      <c r="GCM1020" s="45"/>
      <c r="GCN1020" s="45"/>
      <c r="GCO1020" s="45"/>
      <c r="GCP1020" s="45"/>
      <c r="GCQ1020" s="45"/>
      <c r="GCR1020" s="45"/>
      <c r="GCS1020" s="45"/>
      <c r="GCT1020" s="45"/>
      <c r="GCU1020" s="45"/>
      <c r="GCV1020" s="45"/>
      <c r="GCW1020" s="45"/>
      <c r="GCX1020" s="45"/>
      <c r="GCY1020" s="45"/>
      <c r="GCZ1020" s="45"/>
      <c r="GDA1020" s="45"/>
      <c r="GDB1020" s="45"/>
      <c r="GDC1020" s="45"/>
      <c r="GDD1020" s="45"/>
      <c r="GDE1020" s="45"/>
      <c r="GDF1020" s="45"/>
      <c r="GDG1020" s="45"/>
      <c r="GDH1020" s="45"/>
      <c r="GDI1020" s="45"/>
      <c r="GDJ1020" s="45"/>
      <c r="GDK1020" s="45"/>
      <c r="GDL1020" s="45"/>
      <c r="GDM1020" s="45"/>
      <c r="GDN1020" s="45"/>
      <c r="GDO1020" s="45"/>
      <c r="GDP1020" s="45"/>
      <c r="GDQ1020" s="45"/>
      <c r="GDR1020" s="45"/>
      <c r="GDS1020" s="45"/>
      <c r="GDT1020" s="45"/>
      <c r="GDU1020" s="45"/>
      <c r="GDV1020" s="45"/>
      <c r="GDW1020" s="45"/>
      <c r="GDX1020" s="45"/>
      <c r="GDY1020" s="45"/>
      <c r="GDZ1020" s="45"/>
      <c r="GEA1020" s="45"/>
      <c r="GEB1020" s="45"/>
      <c r="GEC1020" s="45"/>
      <c r="GED1020" s="45"/>
      <c r="GEE1020" s="45"/>
      <c r="GEF1020" s="45"/>
      <c r="GEG1020" s="45"/>
      <c r="GEH1020" s="45"/>
      <c r="GEI1020" s="45"/>
      <c r="GEJ1020" s="45"/>
      <c r="GEK1020" s="45"/>
      <c r="GEL1020" s="45"/>
      <c r="GEM1020" s="45"/>
      <c r="GEN1020" s="45"/>
      <c r="GEO1020" s="45"/>
      <c r="GEP1020" s="45"/>
      <c r="GEQ1020" s="45"/>
      <c r="GER1020" s="45"/>
      <c r="GES1020" s="45"/>
      <c r="GET1020" s="45"/>
      <c r="GEU1020" s="45"/>
      <c r="GEV1020" s="45"/>
      <c r="GEW1020" s="45"/>
      <c r="GEX1020" s="45"/>
      <c r="GEY1020" s="45"/>
      <c r="GEZ1020" s="45"/>
      <c r="GFA1020" s="45"/>
      <c r="GFB1020" s="45"/>
      <c r="GFC1020" s="45"/>
      <c r="GFD1020" s="45"/>
      <c r="GFE1020" s="45"/>
      <c r="GFF1020" s="45"/>
      <c r="GFG1020" s="45"/>
      <c r="GFH1020" s="45"/>
      <c r="GFI1020" s="45"/>
      <c r="GFJ1020" s="45"/>
      <c r="GFK1020" s="45"/>
      <c r="GFL1020" s="45"/>
      <c r="GFM1020" s="45"/>
      <c r="GFN1020" s="45"/>
      <c r="GFO1020" s="45"/>
      <c r="GFP1020" s="45"/>
      <c r="GFQ1020" s="45"/>
      <c r="GFR1020" s="45"/>
      <c r="GFS1020" s="45"/>
      <c r="GFT1020" s="45"/>
      <c r="GFU1020" s="45"/>
      <c r="GFV1020" s="45"/>
      <c r="GFW1020" s="45"/>
      <c r="GFX1020" s="45"/>
      <c r="GFY1020" s="45"/>
      <c r="GFZ1020" s="45"/>
      <c r="GGA1020" s="45"/>
      <c r="GGB1020" s="45"/>
      <c r="GGC1020" s="45"/>
      <c r="GGD1020" s="45"/>
      <c r="GGE1020" s="45"/>
      <c r="GGF1020" s="45"/>
      <c r="GGG1020" s="45"/>
      <c r="GGH1020" s="45"/>
      <c r="GGI1020" s="45"/>
      <c r="GGJ1020" s="45"/>
      <c r="GGK1020" s="45"/>
      <c r="GGL1020" s="45"/>
      <c r="GGM1020" s="45"/>
      <c r="GGN1020" s="45"/>
      <c r="GGO1020" s="45"/>
      <c r="GGP1020" s="45"/>
      <c r="GGQ1020" s="45"/>
      <c r="GGR1020" s="45"/>
      <c r="GGS1020" s="45"/>
      <c r="GGT1020" s="45"/>
      <c r="GGU1020" s="45"/>
      <c r="GGV1020" s="45"/>
      <c r="GGW1020" s="45"/>
      <c r="GGX1020" s="45"/>
      <c r="GGY1020" s="45"/>
      <c r="GGZ1020" s="45"/>
      <c r="GHA1020" s="45"/>
      <c r="GHB1020" s="45"/>
      <c r="GHC1020" s="45"/>
      <c r="GHD1020" s="45"/>
      <c r="GHE1020" s="45"/>
      <c r="GHF1020" s="45"/>
      <c r="GHG1020" s="45"/>
      <c r="GHH1020" s="45"/>
      <c r="GHI1020" s="45"/>
      <c r="GHJ1020" s="45"/>
      <c r="GHK1020" s="45"/>
      <c r="GHL1020" s="45"/>
      <c r="GHM1020" s="45"/>
      <c r="GHN1020" s="45"/>
      <c r="GHO1020" s="45"/>
      <c r="GHP1020" s="45"/>
      <c r="GHQ1020" s="45"/>
      <c r="GHR1020" s="45"/>
      <c r="GHS1020" s="45"/>
      <c r="GHT1020" s="45"/>
      <c r="GHU1020" s="45"/>
      <c r="GHV1020" s="45"/>
      <c r="GHW1020" s="45"/>
      <c r="GHX1020" s="45"/>
      <c r="GHY1020" s="45"/>
      <c r="GHZ1020" s="45"/>
      <c r="GIA1020" s="45"/>
      <c r="GIB1020" s="45"/>
      <c r="GIC1020" s="45"/>
      <c r="GID1020" s="45"/>
      <c r="GIE1020" s="45"/>
      <c r="GIF1020" s="45"/>
      <c r="GIG1020" s="45"/>
      <c r="GIH1020" s="45"/>
      <c r="GII1020" s="45"/>
      <c r="GIJ1020" s="45"/>
      <c r="GIK1020" s="45"/>
      <c r="GIL1020" s="45"/>
      <c r="GIM1020" s="45"/>
      <c r="GIN1020" s="45"/>
      <c r="GIO1020" s="45"/>
      <c r="GIP1020" s="45"/>
      <c r="GIQ1020" s="45"/>
      <c r="GIR1020" s="45"/>
      <c r="GIS1020" s="45"/>
      <c r="GIT1020" s="45"/>
      <c r="GIU1020" s="45"/>
      <c r="GIV1020" s="45"/>
      <c r="GIW1020" s="45"/>
      <c r="GIX1020" s="45"/>
      <c r="GIY1020" s="45"/>
      <c r="GIZ1020" s="45"/>
      <c r="GJA1020" s="45"/>
      <c r="GJB1020" s="45"/>
      <c r="GJC1020" s="45"/>
      <c r="GJD1020" s="45"/>
      <c r="GJE1020" s="45"/>
      <c r="GJF1020" s="45"/>
      <c r="GJG1020" s="45"/>
      <c r="GJH1020" s="45"/>
      <c r="GJI1020" s="45"/>
      <c r="GJJ1020" s="45"/>
      <c r="GJK1020" s="45"/>
      <c r="GJL1020" s="45"/>
      <c r="GJM1020" s="45"/>
      <c r="GJN1020" s="45"/>
      <c r="GJO1020" s="45"/>
      <c r="GJP1020" s="45"/>
      <c r="GJQ1020" s="45"/>
      <c r="GJR1020" s="45"/>
      <c r="GJS1020" s="45"/>
      <c r="GJT1020" s="45"/>
      <c r="GJU1020" s="45"/>
      <c r="GJV1020" s="45"/>
      <c r="GJW1020" s="45"/>
      <c r="GJX1020" s="45"/>
      <c r="GJY1020" s="45"/>
      <c r="GJZ1020" s="45"/>
      <c r="GKA1020" s="45"/>
      <c r="GKB1020" s="45"/>
      <c r="GKC1020" s="45"/>
      <c r="GKD1020" s="45"/>
      <c r="GKE1020" s="45"/>
      <c r="GKF1020" s="45"/>
      <c r="GKG1020" s="45"/>
      <c r="GKH1020" s="45"/>
      <c r="GKI1020" s="45"/>
      <c r="GKJ1020" s="45"/>
      <c r="GKK1020" s="45"/>
      <c r="GKL1020" s="45"/>
      <c r="GKM1020" s="45"/>
      <c r="GKN1020" s="45"/>
      <c r="GKO1020" s="45"/>
      <c r="GKP1020" s="45"/>
      <c r="GKQ1020" s="45"/>
      <c r="GKR1020" s="45"/>
      <c r="GKS1020" s="45"/>
      <c r="GKT1020" s="45"/>
      <c r="GKU1020" s="45"/>
      <c r="GKV1020" s="45"/>
      <c r="GKW1020" s="45"/>
      <c r="GKX1020" s="45"/>
      <c r="GKY1020" s="45"/>
      <c r="GKZ1020" s="45"/>
      <c r="GLA1020" s="45"/>
      <c r="GLB1020" s="45"/>
      <c r="GLC1020" s="45"/>
      <c r="GLD1020" s="45"/>
      <c r="GLE1020" s="45"/>
      <c r="GLF1020" s="45"/>
      <c r="GLG1020" s="45"/>
      <c r="GLH1020" s="45"/>
      <c r="GLI1020" s="45"/>
      <c r="GLJ1020" s="45"/>
      <c r="GLK1020" s="45"/>
      <c r="GLL1020" s="45"/>
      <c r="GLM1020" s="45"/>
      <c r="GLN1020" s="45"/>
      <c r="GLO1020" s="45"/>
      <c r="GLP1020" s="45"/>
      <c r="GLQ1020" s="45"/>
      <c r="GLR1020" s="45"/>
      <c r="GLS1020" s="45"/>
      <c r="GLT1020" s="45"/>
      <c r="GLU1020" s="45"/>
      <c r="GLV1020" s="45"/>
      <c r="GLW1020" s="45"/>
      <c r="GLX1020" s="45"/>
      <c r="GLY1020" s="45"/>
      <c r="GLZ1020" s="45"/>
      <c r="GMA1020" s="45"/>
      <c r="GMB1020" s="45"/>
      <c r="GMC1020" s="45"/>
      <c r="GMD1020" s="45"/>
      <c r="GME1020" s="45"/>
      <c r="GMF1020" s="45"/>
      <c r="GMG1020" s="45"/>
      <c r="GMH1020" s="45"/>
      <c r="GMI1020" s="45"/>
      <c r="GMJ1020" s="45"/>
      <c r="GMK1020" s="45"/>
      <c r="GML1020" s="45"/>
      <c r="GMM1020" s="45"/>
      <c r="GMN1020" s="45"/>
      <c r="GMO1020" s="45"/>
      <c r="GMP1020" s="45"/>
      <c r="GMQ1020" s="45"/>
      <c r="GMR1020" s="45"/>
      <c r="GMS1020" s="45"/>
      <c r="GMT1020" s="45"/>
      <c r="GMU1020" s="45"/>
      <c r="GMV1020" s="45"/>
      <c r="GMW1020" s="45"/>
      <c r="GMX1020" s="45"/>
      <c r="GMY1020" s="45"/>
      <c r="GMZ1020" s="45"/>
      <c r="GNA1020" s="45"/>
      <c r="GNB1020" s="45"/>
      <c r="GNC1020" s="45"/>
      <c r="GND1020" s="45"/>
      <c r="GNE1020" s="45"/>
      <c r="GNF1020" s="45"/>
      <c r="GNG1020" s="45"/>
      <c r="GNH1020" s="45"/>
      <c r="GNI1020" s="45"/>
      <c r="GNJ1020" s="45"/>
      <c r="GNK1020" s="45"/>
      <c r="GNL1020" s="45"/>
      <c r="GNM1020" s="45"/>
      <c r="GNN1020" s="45"/>
      <c r="GNO1020" s="45"/>
      <c r="GNP1020" s="45"/>
      <c r="GNQ1020" s="45"/>
      <c r="GNR1020" s="45"/>
      <c r="GNS1020" s="45"/>
      <c r="GNT1020" s="45"/>
      <c r="GNU1020" s="45"/>
      <c r="GNV1020" s="45"/>
      <c r="GNW1020" s="45"/>
      <c r="GNX1020" s="45"/>
      <c r="GNY1020" s="45"/>
      <c r="GNZ1020" s="45"/>
      <c r="GOA1020" s="45"/>
      <c r="GOB1020" s="45"/>
      <c r="GOC1020" s="45"/>
      <c r="GOD1020" s="45"/>
      <c r="GOE1020" s="45"/>
      <c r="GOF1020" s="45"/>
      <c r="GOG1020" s="45"/>
      <c r="GOH1020" s="45"/>
      <c r="GOI1020" s="45"/>
      <c r="GOJ1020" s="45"/>
      <c r="GOK1020" s="45"/>
      <c r="GOL1020" s="45"/>
      <c r="GOM1020" s="45"/>
      <c r="GON1020" s="45"/>
      <c r="GOO1020" s="45"/>
      <c r="GOP1020" s="45"/>
      <c r="GOQ1020" s="45"/>
      <c r="GOR1020" s="45"/>
      <c r="GOS1020" s="45"/>
      <c r="GOT1020" s="45"/>
      <c r="GOU1020" s="45"/>
      <c r="GOV1020" s="45"/>
      <c r="GOW1020" s="45"/>
      <c r="GOX1020" s="45"/>
      <c r="GOY1020" s="45"/>
      <c r="GOZ1020" s="45"/>
      <c r="GPA1020" s="45"/>
      <c r="GPB1020" s="45"/>
      <c r="GPC1020" s="45"/>
      <c r="GPD1020" s="45"/>
      <c r="GPE1020" s="45"/>
      <c r="GPF1020" s="45"/>
      <c r="GPG1020" s="45"/>
      <c r="GPH1020" s="45"/>
      <c r="GPI1020" s="45"/>
      <c r="GPJ1020" s="45"/>
      <c r="GPK1020" s="45"/>
      <c r="GPL1020" s="45"/>
      <c r="GPM1020" s="45"/>
      <c r="GPN1020" s="45"/>
      <c r="GPO1020" s="45"/>
      <c r="GPP1020" s="45"/>
      <c r="GPQ1020" s="45"/>
      <c r="GPR1020" s="45"/>
      <c r="GPS1020" s="45"/>
      <c r="GPT1020" s="45"/>
      <c r="GPU1020" s="45"/>
      <c r="GPV1020" s="45"/>
      <c r="GPW1020" s="45"/>
      <c r="GPX1020" s="45"/>
      <c r="GPY1020" s="45"/>
      <c r="GPZ1020" s="45"/>
      <c r="GQA1020" s="45"/>
      <c r="GQB1020" s="45"/>
      <c r="GQC1020" s="45"/>
      <c r="GQD1020" s="45"/>
      <c r="GQE1020" s="45"/>
      <c r="GQF1020" s="45"/>
      <c r="GQG1020" s="45"/>
      <c r="GQH1020" s="45"/>
      <c r="GQI1020" s="45"/>
      <c r="GQJ1020" s="45"/>
      <c r="GQK1020" s="45"/>
      <c r="GQL1020" s="45"/>
      <c r="GQM1020" s="45"/>
      <c r="GQN1020" s="45"/>
      <c r="GQO1020" s="45"/>
      <c r="GQP1020" s="45"/>
      <c r="GQQ1020" s="45"/>
      <c r="GQR1020" s="45"/>
      <c r="GQS1020" s="45"/>
      <c r="GQT1020" s="45"/>
      <c r="GQU1020" s="45"/>
      <c r="GQV1020" s="45"/>
      <c r="GQW1020" s="45"/>
      <c r="GQX1020" s="45"/>
      <c r="GQY1020" s="45"/>
      <c r="GQZ1020" s="45"/>
      <c r="GRA1020" s="45"/>
      <c r="GRB1020" s="45"/>
      <c r="GRC1020" s="45"/>
      <c r="GRD1020" s="45"/>
      <c r="GRE1020" s="45"/>
      <c r="GRF1020" s="45"/>
      <c r="GRG1020" s="45"/>
      <c r="GRH1020" s="45"/>
      <c r="GRI1020" s="45"/>
      <c r="GRJ1020" s="45"/>
      <c r="GRK1020" s="45"/>
      <c r="GRL1020" s="45"/>
      <c r="GRM1020" s="45"/>
      <c r="GRN1020" s="45"/>
      <c r="GRO1020" s="45"/>
      <c r="GRP1020" s="45"/>
      <c r="GRQ1020" s="45"/>
      <c r="GRR1020" s="45"/>
      <c r="GRS1020" s="45"/>
      <c r="GRT1020" s="45"/>
      <c r="GRU1020" s="45"/>
      <c r="GRV1020" s="45"/>
      <c r="GRW1020" s="45"/>
      <c r="GRX1020" s="45"/>
      <c r="GRY1020" s="45"/>
      <c r="GRZ1020" s="45"/>
      <c r="GSA1020" s="45"/>
      <c r="GSB1020" s="45"/>
      <c r="GSC1020" s="45"/>
      <c r="GSD1020" s="45"/>
      <c r="GSE1020" s="45"/>
      <c r="GSF1020" s="45"/>
      <c r="GSG1020" s="45"/>
      <c r="GSH1020" s="45"/>
      <c r="GSI1020" s="45"/>
      <c r="GSJ1020" s="45"/>
      <c r="GSK1020" s="45"/>
      <c r="GSL1020" s="45"/>
      <c r="GSM1020" s="45"/>
      <c r="GSN1020" s="45"/>
      <c r="GSO1020" s="45"/>
      <c r="GSP1020" s="45"/>
      <c r="GSQ1020" s="45"/>
      <c r="GSR1020" s="45"/>
      <c r="GSS1020" s="45"/>
      <c r="GST1020" s="45"/>
      <c r="GSU1020" s="45"/>
      <c r="GSV1020" s="45"/>
      <c r="GSW1020" s="45"/>
      <c r="GSX1020" s="45"/>
      <c r="GSY1020" s="45"/>
      <c r="GSZ1020" s="45"/>
      <c r="GTA1020" s="45"/>
      <c r="GTB1020" s="45"/>
      <c r="GTC1020" s="45"/>
      <c r="GTD1020" s="45"/>
      <c r="GTE1020" s="45"/>
      <c r="GTF1020" s="45"/>
      <c r="GTG1020" s="45"/>
      <c r="GTH1020" s="45"/>
      <c r="GTI1020" s="45"/>
      <c r="GTJ1020" s="45"/>
      <c r="GTK1020" s="45"/>
      <c r="GTL1020" s="45"/>
      <c r="GTM1020" s="45"/>
      <c r="GTN1020" s="45"/>
      <c r="GTO1020" s="45"/>
      <c r="GTP1020" s="45"/>
      <c r="GTQ1020" s="45"/>
      <c r="GTR1020" s="45"/>
      <c r="GTS1020" s="45"/>
      <c r="GTT1020" s="45"/>
      <c r="GTU1020" s="45"/>
      <c r="GTV1020" s="45"/>
      <c r="GTW1020" s="45"/>
      <c r="GTX1020" s="45"/>
      <c r="GTY1020" s="45"/>
      <c r="GTZ1020" s="45"/>
      <c r="GUA1020" s="45"/>
      <c r="GUB1020" s="45"/>
      <c r="GUC1020" s="45"/>
      <c r="GUD1020" s="45"/>
      <c r="GUE1020" s="45"/>
      <c r="GUF1020" s="45"/>
      <c r="GUG1020" s="45"/>
      <c r="GUH1020" s="45"/>
      <c r="GUI1020" s="45"/>
      <c r="GUJ1020" s="45"/>
      <c r="GUK1020" s="45"/>
      <c r="GUL1020" s="45"/>
      <c r="GUM1020" s="45"/>
      <c r="GUN1020" s="45"/>
      <c r="GUO1020" s="45"/>
      <c r="GUP1020" s="45"/>
      <c r="GUQ1020" s="45"/>
      <c r="GUR1020" s="45"/>
      <c r="GUS1020" s="45"/>
      <c r="GUT1020" s="45"/>
      <c r="GUU1020" s="45"/>
      <c r="GUV1020" s="45"/>
      <c r="GUW1020" s="45"/>
      <c r="GUX1020" s="45"/>
      <c r="GUY1020" s="45"/>
      <c r="GUZ1020" s="45"/>
      <c r="GVA1020" s="45"/>
      <c r="GVB1020" s="45"/>
      <c r="GVC1020" s="45"/>
      <c r="GVD1020" s="45"/>
      <c r="GVE1020" s="45"/>
      <c r="GVF1020" s="45"/>
      <c r="GVG1020" s="45"/>
      <c r="GVH1020" s="45"/>
      <c r="GVI1020" s="45"/>
      <c r="GVJ1020" s="45"/>
      <c r="GVK1020" s="45"/>
      <c r="GVL1020" s="45"/>
      <c r="GVM1020" s="45"/>
      <c r="GVN1020" s="45"/>
      <c r="GVO1020" s="45"/>
      <c r="GVP1020" s="45"/>
      <c r="GVQ1020" s="45"/>
      <c r="GVR1020" s="45"/>
      <c r="GVS1020" s="45"/>
      <c r="GVT1020" s="45"/>
      <c r="GVU1020" s="45"/>
      <c r="GVV1020" s="45"/>
      <c r="GVW1020" s="45"/>
      <c r="GVX1020" s="45"/>
      <c r="GVY1020" s="45"/>
      <c r="GVZ1020" s="45"/>
      <c r="GWA1020" s="45"/>
      <c r="GWB1020" s="45"/>
      <c r="GWC1020" s="45"/>
      <c r="GWD1020" s="45"/>
      <c r="GWE1020" s="45"/>
      <c r="GWF1020" s="45"/>
      <c r="GWG1020" s="45"/>
      <c r="GWH1020" s="45"/>
      <c r="GWI1020" s="45"/>
      <c r="GWJ1020" s="45"/>
      <c r="GWK1020" s="45"/>
      <c r="GWL1020" s="45"/>
      <c r="GWM1020" s="45"/>
      <c r="GWN1020" s="45"/>
      <c r="GWO1020" s="45"/>
      <c r="GWP1020" s="45"/>
      <c r="GWQ1020" s="45"/>
      <c r="GWR1020" s="45"/>
      <c r="GWS1020" s="45"/>
      <c r="GWT1020" s="45"/>
      <c r="GWU1020" s="45"/>
      <c r="GWV1020" s="45"/>
      <c r="GWW1020" s="45"/>
      <c r="GWX1020" s="45"/>
      <c r="GWY1020" s="45"/>
      <c r="GWZ1020" s="45"/>
      <c r="GXA1020" s="45"/>
      <c r="GXB1020" s="45"/>
      <c r="GXC1020" s="45"/>
      <c r="GXD1020" s="45"/>
      <c r="GXE1020" s="45"/>
      <c r="GXF1020" s="45"/>
      <c r="GXG1020" s="45"/>
      <c r="GXH1020" s="45"/>
      <c r="GXI1020" s="45"/>
      <c r="GXJ1020" s="45"/>
      <c r="GXK1020" s="45"/>
      <c r="GXL1020" s="45"/>
      <c r="GXM1020" s="45"/>
      <c r="GXN1020" s="45"/>
      <c r="GXO1020" s="45"/>
      <c r="GXP1020" s="45"/>
      <c r="GXQ1020" s="45"/>
      <c r="GXR1020" s="45"/>
      <c r="GXS1020" s="45"/>
      <c r="GXT1020" s="45"/>
      <c r="GXU1020" s="45"/>
      <c r="GXV1020" s="45"/>
      <c r="GXW1020" s="45"/>
      <c r="GXX1020" s="45"/>
      <c r="GXY1020" s="45"/>
      <c r="GXZ1020" s="45"/>
      <c r="GYA1020" s="45"/>
      <c r="GYB1020" s="45"/>
      <c r="GYC1020" s="45"/>
      <c r="GYD1020" s="45"/>
      <c r="GYE1020" s="45"/>
      <c r="GYF1020" s="45"/>
      <c r="GYG1020" s="45"/>
      <c r="GYH1020" s="45"/>
      <c r="GYI1020" s="45"/>
      <c r="GYJ1020" s="45"/>
      <c r="GYK1020" s="45"/>
      <c r="GYL1020" s="45"/>
      <c r="GYM1020" s="45"/>
      <c r="GYN1020" s="45"/>
      <c r="GYO1020" s="45"/>
      <c r="GYP1020" s="45"/>
      <c r="GYQ1020" s="45"/>
      <c r="GYR1020" s="45"/>
      <c r="GYS1020" s="45"/>
      <c r="GYT1020" s="45"/>
      <c r="GYU1020" s="45"/>
      <c r="GYV1020" s="45"/>
      <c r="GYW1020" s="45"/>
      <c r="GYX1020" s="45"/>
      <c r="GYY1020" s="45"/>
      <c r="GYZ1020" s="45"/>
      <c r="GZA1020" s="45"/>
      <c r="GZB1020" s="45"/>
      <c r="GZC1020" s="45"/>
      <c r="GZD1020" s="45"/>
      <c r="GZE1020" s="45"/>
      <c r="GZF1020" s="45"/>
      <c r="GZG1020" s="45"/>
      <c r="GZH1020" s="45"/>
      <c r="GZI1020" s="45"/>
      <c r="GZJ1020" s="45"/>
      <c r="GZK1020" s="45"/>
      <c r="GZL1020" s="45"/>
      <c r="GZM1020" s="45"/>
      <c r="GZN1020" s="45"/>
      <c r="GZO1020" s="45"/>
      <c r="GZP1020" s="45"/>
      <c r="GZQ1020" s="45"/>
      <c r="GZR1020" s="45"/>
      <c r="GZS1020" s="45"/>
      <c r="GZT1020" s="45"/>
      <c r="GZU1020" s="45"/>
      <c r="GZV1020" s="45"/>
      <c r="GZW1020" s="45"/>
      <c r="GZX1020" s="45"/>
      <c r="GZY1020" s="45"/>
      <c r="GZZ1020" s="45"/>
      <c r="HAA1020" s="45"/>
      <c r="HAB1020" s="45"/>
      <c r="HAC1020" s="45"/>
      <c r="HAD1020" s="45"/>
      <c r="HAE1020" s="45"/>
      <c r="HAF1020" s="45"/>
      <c r="HAG1020" s="45"/>
      <c r="HAH1020" s="45"/>
      <c r="HAI1020" s="45"/>
      <c r="HAJ1020" s="45"/>
      <c r="HAK1020" s="45"/>
      <c r="HAL1020" s="45"/>
      <c r="HAM1020" s="45"/>
      <c r="HAN1020" s="45"/>
      <c r="HAO1020" s="45"/>
      <c r="HAP1020" s="45"/>
      <c r="HAQ1020" s="45"/>
      <c r="HAR1020" s="45"/>
      <c r="HAS1020" s="45"/>
      <c r="HAT1020" s="45"/>
      <c r="HAU1020" s="45"/>
      <c r="HAV1020" s="45"/>
      <c r="HAW1020" s="45"/>
      <c r="HAX1020" s="45"/>
      <c r="HAY1020" s="45"/>
      <c r="HAZ1020" s="45"/>
      <c r="HBA1020" s="45"/>
      <c r="HBB1020" s="45"/>
      <c r="HBC1020" s="45"/>
      <c r="HBD1020" s="45"/>
      <c r="HBE1020" s="45"/>
      <c r="HBF1020" s="45"/>
      <c r="HBG1020" s="45"/>
      <c r="HBH1020" s="45"/>
      <c r="HBI1020" s="45"/>
      <c r="HBJ1020" s="45"/>
      <c r="HBK1020" s="45"/>
      <c r="HBL1020" s="45"/>
      <c r="HBM1020" s="45"/>
      <c r="HBN1020" s="45"/>
      <c r="HBO1020" s="45"/>
      <c r="HBP1020" s="45"/>
      <c r="HBQ1020" s="45"/>
      <c r="HBR1020" s="45"/>
      <c r="HBS1020" s="45"/>
      <c r="HBT1020" s="45"/>
      <c r="HBU1020" s="45"/>
      <c r="HBV1020" s="45"/>
      <c r="HBW1020" s="45"/>
      <c r="HBX1020" s="45"/>
      <c r="HBY1020" s="45"/>
      <c r="HBZ1020" s="45"/>
      <c r="HCA1020" s="45"/>
      <c r="HCB1020" s="45"/>
      <c r="HCC1020" s="45"/>
      <c r="HCD1020" s="45"/>
      <c r="HCE1020" s="45"/>
      <c r="HCF1020" s="45"/>
      <c r="HCG1020" s="45"/>
      <c r="HCH1020" s="45"/>
      <c r="HCI1020" s="45"/>
      <c r="HCJ1020" s="45"/>
      <c r="HCK1020" s="45"/>
      <c r="HCL1020" s="45"/>
      <c r="HCM1020" s="45"/>
      <c r="HCN1020" s="45"/>
      <c r="HCO1020" s="45"/>
      <c r="HCP1020" s="45"/>
      <c r="HCQ1020" s="45"/>
      <c r="HCR1020" s="45"/>
      <c r="HCS1020" s="45"/>
      <c r="HCT1020" s="45"/>
      <c r="HCU1020" s="45"/>
      <c r="HCV1020" s="45"/>
      <c r="HCW1020" s="45"/>
      <c r="HCX1020" s="45"/>
      <c r="HCY1020" s="45"/>
      <c r="HCZ1020" s="45"/>
      <c r="HDA1020" s="45"/>
      <c r="HDB1020" s="45"/>
      <c r="HDC1020" s="45"/>
      <c r="HDD1020" s="45"/>
      <c r="HDE1020" s="45"/>
      <c r="HDF1020" s="45"/>
      <c r="HDG1020" s="45"/>
      <c r="HDH1020" s="45"/>
      <c r="HDI1020" s="45"/>
      <c r="HDJ1020" s="45"/>
      <c r="HDK1020" s="45"/>
      <c r="HDL1020" s="45"/>
      <c r="HDM1020" s="45"/>
      <c r="HDN1020" s="45"/>
      <c r="HDO1020" s="45"/>
      <c r="HDP1020" s="45"/>
      <c r="HDQ1020" s="45"/>
      <c r="HDR1020" s="45"/>
      <c r="HDS1020" s="45"/>
      <c r="HDT1020" s="45"/>
      <c r="HDU1020" s="45"/>
      <c r="HDV1020" s="45"/>
      <c r="HDW1020" s="45"/>
      <c r="HDX1020" s="45"/>
      <c r="HDY1020" s="45"/>
      <c r="HDZ1020" s="45"/>
      <c r="HEA1020" s="45"/>
      <c r="HEB1020" s="45"/>
      <c r="HEC1020" s="45"/>
      <c r="HED1020" s="45"/>
      <c r="HEE1020" s="45"/>
      <c r="HEF1020" s="45"/>
      <c r="HEG1020" s="45"/>
      <c r="HEH1020" s="45"/>
      <c r="HEI1020" s="45"/>
      <c r="HEJ1020" s="45"/>
      <c r="HEK1020" s="45"/>
      <c r="HEL1020" s="45"/>
      <c r="HEM1020" s="45"/>
      <c r="HEN1020" s="45"/>
      <c r="HEO1020" s="45"/>
      <c r="HEP1020" s="45"/>
      <c r="HEQ1020" s="45"/>
      <c r="HER1020" s="45"/>
      <c r="HES1020" s="45"/>
      <c r="HET1020" s="45"/>
      <c r="HEU1020" s="45"/>
      <c r="HEV1020" s="45"/>
      <c r="HEW1020" s="45"/>
      <c r="HEX1020" s="45"/>
      <c r="HEY1020" s="45"/>
      <c r="HEZ1020" s="45"/>
      <c r="HFA1020" s="45"/>
      <c r="HFB1020" s="45"/>
      <c r="HFC1020" s="45"/>
      <c r="HFD1020" s="45"/>
      <c r="HFE1020" s="45"/>
      <c r="HFF1020" s="45"/>
      <c r="HFG1020" s="45"/>
      <c r="HFH1020" s="45"/>
      <c r="HFI1020" s="45"/>
      <c r="HFJ1020" s="45"/>
      <c r="HFK1020" s="45"/>
      <c r="HFL1020" s="45"/>
      <c r="HFM1020" s="45"/>
      <c r="HFN1020" s="45"/>
      <c r="HFO1020" s="45"/>
      <c r="HFP1020" s="45"/>
      <c r="HFQ1020" s="45"/>
      <c r="HFR1020" s="45"/>
      <c r="HFS1020" s="45"/>
      <c r="HFT1020" s="45"/>
      <c r="HFU1020" s="45"/>
      <c r="HFV1020" s="45"/>
      <c r="HFW1020" s="45"/>
      <c r="HFX1020" s="45"/>
      <c r="HFY1020" s="45"/>
      <c r="HFZ1020" s="45"/>
      <c r="HGA1020" s="45"/>
      <c r="HGB1020" s="45"/>
      <c r="HGC1020" s="45"/>
      <c r="HGD1020" s="45"/>
      <c r="HGE1020" s="45"/>
      <c r="HGF1020" s="45"/>
      <c r="HGG1020" s="45"/>
      <c r="HGH1020" s="45"/>
      <c r="HGI1020" s="45"/>
      <c r="HGJ1020" s="45"/>
      <c r="HGK1020" s="45"/>
      <c r="HGL1020" s="45"/>
      <c r="HGM1020" s="45"/>
      <c r="HGN1020" s="45"/>
      <c r="HGO1020" s="45"/>
      <c r="HGP1020" s="45"/>
      <c r="HGQ1020" s="45"/>
      <c r="HGR1020" s="45"/>
      <c r="HGS1020" s="45"/>
      <c r="HGT1020" s="45"/>
      <c r="HGU1020" s="45"/>
      <c r="HGV1020" s="45"/>
      <c r="HGW1020" s="45"/>
      <c r="HGX1020" s="45"/>
      <c r="HGY1020" s="45"/>
      <c r="HGZ1020" s="45"/>
      <c r="HHA1020" s="45"/>
      <c r="HHB1020" s="45"/>
      <c r="HHC1020" s="45"/>
      <c r="HHD1020" s="45"/>
      <c r="HHE1020" s="45"/>
      <c r="HHF1020" s="45"/>
      <c r="HHG1020" s="45"/>
      <c r="HHH1020" s="45"/>
      <c r="HHI1020" s="45"/>
      <c r="HHJ1020" s="45"/>
      <c r="HHK1020" s="45"/>
      <c r="HHL1020" s="45"/>
      <c r="HHM1020" s="45"/>
      <c r="HHN1020" s="45"/>
      <c r="HHO1020" s="45"/>
      <c r="HHP1020" s="45"/>
      <c r="HHQ1020" s="45"/>
      <c r="HHR1020" s="45"/>
      <c r="HHS1020" s="45"/>
      <c r="HHT1020" s="45"/>
      <c r="HHU1020" s="45"/>
      <c r="HHV1020" s="45"/>
      <c r="HHW1020" s="45"/>
      <c r="HHX1020" s="45"/>
      <c r="HHY1020" s="45"/>
      <c r="HHZ1020" s="45"/>
      <c r="HIA1020" s="45"/>
      <c r="HIB1020" s="45"/>
      <c r="HIC1020" s="45"/>
      <c r="HID1020" s="45"/>
      <c r="HIE1020" s="45"/>
      <c r="HIF1020" s="45"/>
      <c r="HIG1020" s="45"/>
      <c r="HIH1020" s="45"/>
      <c r="HII1020" s="45"/>
      <c r="HIJ1020" s="45"/>
      <c r="HIK1020" s="45"/>
      <c r="HIL1020" s="45"/>
      <c r="HIM1020" s="45"/>
      <c r="HIN1020" s="45"/>
      <c r="HIO1020" s="45"/>
      <c r="HIP1020" s="45"/>
      <c r="HIQ1020" s="45"/>
      <c r="HIR1020" s="45"/>
      <c r="HIS1020" s="45"/>
      <c r="HIT1020" s="45"/>
      <c r="HIU1020" s="45"/>
      <c r="HIV1020" s="45"/>
      <c r="HIW1020" s="45"/>
      <c r="HIX1020" s="45"/>
      <c r="HIY1020" s="45"/>
      <c r="HIZ1020" s="45"/>
      <c r="HJA1020" s="45"/>
      <c r="HJB1020" s="45"/>
      <c r="HJC1020" s="45"/>
      <c r="HJD1020" s="45"/>
      <c r="HJE1020" s="45"/>
      <c r="HJF1020" s="45"/>
      <c r="HJG1020" s="45"/>
      <c r="HJH1020" s="45"/>
      <c r="HJI1020" s="45"/>
      <c r="HJJ1020" s="45"/>
      <c r="HJK1020" s="45"/>
      <c r="HJL1020" s="45"/>
      <c r="HJM1020" s="45"/>
      <c r="HJN1020" s="45"/>
      <c r="HJO1020" s="45"/>
      <c r="HJP1020" s="45"/>
      <c r="HJQ1020" s="45"/>
      <c r="HJR1020" s="45"/>
      <c r="HJS1020" s="45"/>
      <c r="HJT1020" s="45"/>
      <c r="HJU1020" s="45"/>
      <c r="HJV1020" s="45"/>
      <c r="HJW1020" s="45"/>
      <c r="HJX1020" s="45"/>
      <c r="HJY1020" s="45"/>
      <c r="HJZ1020" s="45"/>
      <c r="HKA1020" s="45"/>
      <c r="HKB1020" s="45"/>
      <c r="HKC1020" s="45"/>
      <c r="HKD1020" s="45"/>
      <c r="HKE1020" s="45"/>
      <c r="HKF1020" s="45"/>
      <c r="HKG1020" s="45"/>
      <c r="HKH1020" s="45"/>
      <c r="HKI1020" s="45"/>
      <c r="HKJ1020" s="45"/>
      <c r="HKK1020" s="45"/>
      <c r="HKL1020" s="45"/>
      <c r="HKM1020" s="45"/>
      <c r="HKN1020" s="45"/>
      <c r="HKO1020" s="45"/>
      <c r="HKP1020" s="45"/>
      <c r="HKQ1020" s="45"/>
      <c r="HKR1020" s="45"/>
      <c r="HKS1020" s="45"/>
      <c r="HKT1020" s="45"/>
      <c r="HKU1020" s="45"/>
      <c r="HKV1020" s="45"/>
      <c r="HKW1020" s="45"/>
      <c r="HKX1020" s="45"/>
      <c r="HKY1020" s="45"/>
      <c r="HKZ1020" s="45"/>
      <c r="HLA1020" s="45"/>
      <c r="HLB1020" s="45"/>
      <c r="HLC1020" s="45"/>
      <c r="HLD1020" s="45"/>
      <c r="HLE1020" s="45"/>
      <c r="HLF1020" s="45"/>
      <c r="HLG1020" s="45"/>
      <c r="HLH1020" s="45"/>
      <c r="HLI1020" s="45"/>
      <c r="HLJ1020" s="45"/>
      <c r="HLK1020" s="45"/>
      <c r="HLL1020" s="45"/>
      <c r="HLM1020" s="45"/>
      <c r="HLN1020" s="45"/>
      <c r="HLO1020" s="45"/>
      <c r="HLP1020" s="45"/>
      <c r="HLQ1020" s="45"/>
      <c r="HLR1020" s="45"/>
      <c r="HLS1020" s="45"/>
      <c r="HLT1020" s="45"/>
      <c r="HLU1020" s="45"/>
      <c r="HLV1020" s="45"/>
      <c r="HLW1020" s="45"/>
      <c r="HLX1020" s="45"/>
      <c r="HLY1020" s="45"/>
      <c r="HLZ1020" s="45"/>
      <c r="HMA1020" s="45"/>
      <c r="HMB1020" s="45"/>
      <c r="HMC1020" s="45"/>
      <c r="HMD1020" s="45"/>
      <c r="HME1020" s="45"/>
      <c r="HMF1020" s="45"/>
      <c r="HMG1020" s="45"/>
      <c r="HMH1020" s="45"/>
      <c r="HMI1020" s="45"/>
      <c r="HMJ1020" s="45"/>
      <c r="HMK1020" s="45"/>
      <c r="HML1020" s="45"/>
      <c r="HMM1020" s="45"/>
      <c r="HMN1020" s="45"/>
      <c r="HMO1020" s="45"/>
      <c r="HMP1020" s="45"/>
      <c r="HMQ1020" s="45"/>
      <c r="HMR1020" s="45"/>
      <c r="HMS1020" s="45"/>
      <c r="HMT1020" s="45"/>
      <c r="HMU1020" s="45"/>
      <c r="HMV1020" s="45"/>
      <c r="HMW1020" s="45"/>
      <c r="HMX1020" s="45"/>
      <c r="HMY1020" s="45"/>
      <c r="HMZ1020" s="45"/>
      <c r="HNA1020" s="45"/>
      <c r="HNB1020" s="45"/>
      <c r="HNC1020" s="45"/>
      <c r="HND1020" s="45"/>
      <c r="HNE1020" s="45"/>
      <c r="HNF1020" s="45"/>
      <c r="HNG1020" s="45"/>
      <c r="HNH1020" s="45"/>
      <c r="HNI1020" s="45"/>
      <c r="HNJ1020" s="45"/>
      <c r="HNK1020" s="45"/>
      <c r="HNL1020" s="45"/>
      <c r="HNM1020" s="45"/>
      <c r="HNN1020" s="45"/>
      <c r="HNO1020" s="45"/>
      <c r="HNP1020" s="45"/>
      <c r="HNQ1020" s="45"/>
      <c r="HNR1020" s="45"/>
      <c r="HNS1020" s="45"/>
      <c r="HNT1020" s="45"/>
      <c r="HNU1020" s="45"/>
      <c r="HNV1020" s="45"/>
      <c r="HNW1020" s="45"/>
      <c r="HNX1020" s="45"/>
      <c r="HNY1020" s="45"/>
      <c r="HNZ1020" s="45"/>
      <c r="HOA1020" s="45"/>
      <c r="HOB1020" s="45"/>
      <c r="HOC1020" s="45"/>
      <c r="HOD1020" s="45"/>
      <c r="HOE1020" s="45"/>
      <c r="HOF1020" s="45"/>
      <c r="HOG1020" s="45"/>
      <c r="HOH1020" s="45"/>
      <c r="HOI1020" s="45"/>
      <c r="HOJ1020" s="45"/>
      <c r="HOK1020" s="45"/>
      <c r="HOL1020" s="45"/>
      <c r="HOM1020" s="45"/>
      <c r="HON1020" s="45"/>
      <c r="HOO1020" s="45"/>
      <c r="HOP1020" s="45"/>
      <c r="HOQ1020" s="45"/>
      <c r="HOR1020" s="45"/>
      <c r="HOS1020" s="45"/>
      <c r="HOT1020" s="45"/>
      <c r="HOU1020" s="45"/>
      <c r="HOV1020" s="45"/>
      <c r="HOW1020" s="45"/>
      <c r="HOX1020" s="45"/>
      <c r="HOY1020" s="45"/>
      <c r="HOZ1020" s="45"/>
      <c r="HPA1020" s="45"/>
      <c r="HPB1020" s="45"/>
      <c r="HPC1020" s="45"/>
      <c r="HPD1020" s="45"/>
      <c r="HPE1020" s="45"/>
      <c r="HPF1020" s="45"/>
      <c r="HPG1020" s="45"/>
      <c r="HPH1020" s="45"/>
      <c r="HPI1020" s="45"/>
      <c r="HPJ1020" s="45"/>
      <c r="HPK1020" s="45"/>
      <c r="HPL1020" s="45"/>
      <c r="HPM1020" s="45"/>
      <c r="HPN1020" s="45"/>
      <c r="HPO1020" s="45"/>
      <c r="HPP1020" s="45"/>
      <c r="HPQ1020" s="45"/>
      <c r="HPR1020" s="45"/>
      <c r="HPS1020" s="45"/>
      <c r="HPT1020" s="45"/>
      <c r="HPU1020" s="45"/>
      <c r="HPV1020" s="45"/>
      <c r="HPW1020" s="45"/>
      <c r="HPX1020" s="45"/>
      <c r="HPY1020" s="45"/>
      <c r="HPZ1020" s="45"/>
      <c r="HQA1020" s="45"/>
      <c r="HQB1020" s="45"/>
      <c r="HQC1020" s="45"/>
      <c r="HQD1020" s="45"/>
      <c r="HQE1020" s="45"/>
      <c r="HQF1020" s="45"/>
      <c r="HQG1020" s="45"/>
      <c r="HQH1020" s="45"/>
      <c r="HQI1020" s="45"/>
      <c r="HQJ1020" s="45"/>
      <c r="HQK1020" s="45"/>
      <c r="HQL1020" s="45"/>
      <c r="HQM1020" s="45"/>
      <c r="HQN1020" s="45"/>
      <c r="HQO1020" s="45"/>
      <c r="HQP1020" s="45"/>
      <c r="HQQ1020" s="45"/>
      <c r="HQR1020" s="45"/>
      <c r="HQS1020" s="45"/>
      <c r="HQT1020" s="45"/>
      <c r="HQU1020" s="45"/>
      <c r="HQV1020" s="45"/>
      <c r="HQW1020" s="45"/>
      <c r="HQX1020" s="45"/>
      <c r="HQY1020" s="45"/>
      <c r="HQZ1020" s="45"/>
      <c r="HRA1020" s="45"/>
      <c r="HRB1020" s="45"/>
      <c r="HRC1020" s="45"/>
      <c r="HRD1020" s="45"/>
      <c r="HRE1020" s="45"/>
      <c r="HRF1020" s="45"/>
      <c r="HRG1020" s="45"/>
      <c r="HRH1020" s="45"/>
      <c r="HRI1020" s="45"/>
      <c r="HRJ1020" s="45"/>
      <c r="HRK1020" s="45"/>
      <c r="HRL1020" s="45"/>
      <c r="HRM1020" s="45"/>
      <c r="HRN1020" s="45"/>
      <c r="HRO1020" s="45"/>
      <c r="HRP1020" s="45"/>
      <c r="HRQ1020" s="45"/>
      <c r="HRR1020" s="45"/>
      <c r="HRS1020" s="45"/>
      <c r="HRT1020" s="45"/>
      <c r="HRU1020" s="45"/>
      <c r="HRV1020" s="45"/>
      <c r="HRW1020" s="45"/>
      <c r="HRX1020" s="45"/>
      <c r="HRY1020" s="45"/>
      <c r="HRZ1020" s="45"/>
      <c r="HSA1020" s="45"/>
      <c r="HSB1020" s="45"/>
      <c r="HSC1020" s="45"/>
      <c r="HSD1020" s="45"/>
      <c r="HSE1020" s="45"/>
      <c r="HSF1020" s="45"/>
      <c r="HSG1020" s="45"/>
      <c r="HSH1020" s="45"/>
      <c r="HSI1020" s="45"/>
      <c r="HSJ1020" s="45"/>
      <c r="HSK1020" s="45"/>
      <c r="HSL1020" s="45"/>
      <c r="HSM1020" s="45"/>
      <c r="HSN1020" s="45"/>
      <c r="HSO1020" s="45"/>
      <c r="HSP1020" s="45"/>
      <c r="HSQ1020" s="45"/>
      <c r="HSR1020" s="45"/>
      <c r="HSS1020" s="45"/>
      <c r="HST1020" s="45"/>
      <c r="HSU1020" s="45"/>
      <c r="HSV1020" s="45"/>
      <c r="HSW1020" s="45"/>
      <c r="HSX1020" s="45"/>
      <c r="HSY1020" s="45"/>
      <c r="HSZ1020" s="45"/>
      <c r="HTA1020" s="45"/>
      <c r="HTB1020" s="45"/>
      <c r="HTC1020" s="45"/>
      <c r="HTD1020" s="45"/>
      <c r="HTE1020" s="45"/>
      <c r="HTF1020" s="45"/>
      <c r="HTG1020" s="45"/>
      <c r="HTH1020" s="45"/>
      <c r="HTI1020" s="45"/>
      <c r="HTJ1020" s="45"/>
      <c r="HTK1020" s="45"/>
      <c r="HTL1020" s="45"/>
      <c r="HTM1020" s="45"/>
      <c r="HTN1020" s="45"/>
      <c r="HTO1020" s="45"/>
      <c r="HTP1020" s="45"/>
      <c r="HTQ1020" s="45"/>
      <c r="HTR1020" s="45"/>
      <c r="HTS1020" s="45"/>
      <c r="HTT1020" s="45"/>
      <c r="HTU1020" s="45"/>
      <c r="HTV1020" s="45"/>
      <c r="HTW1020" s="45"/>
      <c r="HTX1020" s="45"/>
      <c r="HTY1020" s="45"/>
      <c r="HTZ1020" s="45"/>
      <c r="HUA1020" s="45"/>
      <c r="HUB1020" s="45"/>
      <c r="HUC1020" s="45"/>
      <c r="HUD1020" s="45"/>
      <c r="HUE1020" s="45"/>
      <c r="HUF1020" s="45"/>
      <c r="HUG1020" s="45"/>
      <c r="HUH1020" s="45"/>
      <c r="HUI1020" s="45"/>
      <c r="HUJ1020" s="45"/>
      <c r="HUK1020" s="45"/>
      <c r="HUL1020" s="45"/>
      <c r="HUM1020" s="45"/>
      <c r="HUN1020" s="45"/>
      <c r="HUO1020" s="45"/>
      <c r="HUP1020" s="45"/>
      <c r="HUQ1020" s="45"/>
      <c r="HUR1020" s="45"/>
      <c r="HUS1020" s="45"/>
      <c r="HUT1020" s="45"/>
      <c r="HUU1020" s="45"/>
      <c r="HUV1020" s="45"/>
      <c r="HUW1020" s="45"/>
      <c r="HUX1020" s="45"/>
      <c r="HUY1020" s="45"/>
      <c r="HUZ1020" s="45"/>
      <c r="HVA1020" s="45"/>
      <c r="HVB1020" s="45"/>
      <c r="HVC1020" s="45"/>
      <c r="HVD1020" s="45"/>
      <c r="HVE1020" s="45"/>
      <c r="HVF1020" s="45"/>
      <c r="HVG1020" s="45"/>
      <c r="HVH1020" s="45"/>
      <c r="HVI1020" s="45"/>
      <c r="HVJ1020" s="45"/>
      <c r="HVK1020" s="45"/>
      <c r="HVL1020" s="45"/>
      <c r="HVM1020" s="45"/>
      <c r="HVN1020" s="45"/>
      <c r="HVO1020" s="45"/>
      <c r="HVP1020" s="45"/>
      <c r="HVQ1020" s="45"/>
      <c r="HVR1020" s="45"/>
      <c r="HVS1020" s="45"/>
      <c r="HVT1020" s="45"/>
      <c r="HVU1020" s="45"/>
      <c r="HVV1020" s="45"/>
      <c r="HVW1020" s="45"/>
      <c r="HVX1020" s="45"/>
      <c r="HVY1020" s="45"/>
      <c r="HVZ1020" s="45"/>
      <c r="HWA1020" s="45"/>
      <c r="HWB1020" s="45"/>
      <c r="HWC1020" s="45"/>
      <c r="HWD1020" s="45"/>
      <c r="HWE1020" s="45"/>
      <c r="HWF1020" s="45"/>
      <c r="HWG1020" s="45"/>
      <c r="HWH1020" s="45"/>
      <c r="HWI1020" s="45"/>
      <c r="HWJ1020" s="45"/>
      <c r="HWK1020" s="45"/>
      <c r="HWL1020" s="45"/>
      <c r="HWM1020" s="45"/>
      <c r="HWN1020" s="45"/>
      <c r="HWO1020" s="45"/>
      <c r="HWP1020" s="45"/>
      <c r="HWQ1020" s="45"/>
      <c r="HWR1020" s="45"/>
      <c r="HWS1020" s="45"/>
      <c r="HWT1020" s="45"/>
      <c r="HWU1020" s="45"/>
      <c r="HWV1020" s="45"/>
      <c r="HWW1020" s="45"/>
      <c r="HWX1020" s="45"/>
      <c r="HWY1020" s="45"/>
      <c r="HWZ1020" s="45"/>
      <c r="HXA1020" s="45"/>
      <c r="HXB1020" s="45"/>
      <c r="HXC1020" s="45"/>
      <c r="HXD1020" s="45"/>
      <c r="HXE1020" s="45"/>
      <c r="HXF1020" s="45"/>
      <c r="HXG1020" s="45"/>
      <c r="HXH1020" s="45"/>
      <c r="HXI1020" s="45"/>
      <c r="HXJ1020" s="45"/>
      <c r="HXK1020" s="45"/>
      <c r="HXL1020" s="45"/>
      <c r="HXM1020" s="45"/>
      <c r="HXN1020" s="45"/>
      <c r="HXO1020" s="45"/>
      <c r="HXP1020" s="45"/>
      <c r="HXQ1020" s="45"/>
      <c r="HXR1020" s="45"/>
      <c r="HXS1020" s="45"/>
      <c r="HXT1020" s="45"/>
      <c r="HXU1020" s="45"/>
      <c r="HXV1020" s="45"/>
      <c r="HXW1020" s="45"/>
      <c r="HXX1020" s="45"/>
      <c r="HXY1020" s="45"/>
      <c r="HXZ1020" s="45"/>
      <c r="HYA1020" s="45"/>
      <c r="HYB1020" s="45"/>
      <c r="HYC1020" s="45"/>
      <c r="HYD1020" s="45"/>
      <c r="HYE1020" s="45"/>
      <c r="HYF1020" s="45"/>
      <c r="HYG1020" s="45"/>
      <c r="HYH1020" s="45"/>
      <c r="HYI1020" s="45"/>
      <c r="HYJ1020" s="45"/>
      <c r="HYK1020" s="45"/>
      <c r="HYL1020" s="45"/>
      <c r="HYM1020" s="45"/>
      <c r="HYN1020" s="45"/>
      <c r="HYO1020" s="45"/>
      <c r="HYP1020" s="45"/>
      <c r="HYQ1020" s="45"/>
      <c r="HYR1020" s="45"/>
      <c r="HYS1020" s="45"/>
      <c r="HYT1020" s="45"/>
      <c r="HYU1020" s="45"/>
      <c r="HYV1020" s="45"/>
      <c r="HYW1020" s="45"/>
      <c r="HYX1020" s="45"/>
      <c r="HYY1020" s="45"/>
      <c r="HYZ1020" s="45"/>
      <c r="HZA1020" s="45"/>
      <c r="HZB1020" s="45"/>
      <c r="HZC1020" s="45"/>
      <c r="HZD1020" s="45"/>
      <c r="HZE1020" s="45"/>
      <c r="HZF1020" s="45"/>
      <c r="HZG1020" s="45"/>
      <c r="HZH1020" s="45"/>
      <c r="HZI1020" s="45"/>
      <c r="HZJ1020" s="45"/>
      <c r="HZK1020" s="45"/>
      <c r="HZL1020" s="45"/>
      <c r="HZM1020" s="45"/>
      <c r="HZN1020" s="45"/>
      <c r="HZO1020" s="45"/>
      <c r="HZP1020" s="45"/>
      <c r="HZQ1020" s="45"/>
      <c r="HZR1020" s="45"/>
      <c r="HZS1020" s="45"/>
      <c r="HZT1020" s="45"/>
      <c r="HZU1020" s="45"/>
      <c r="HZV1020" s="45"/>
      <c r="HZW1020" s="45"/>
      <c r="HZX1020" s="45"/>
      <c r="HZY1020" s="45"/>
      <c r="HZZ1020" s="45"/>
      <c r="IAA1020" s="45"/>
      <c r="IAB1020" s="45"/>
      <c r="IAC1020" s="45"/>
      <c r="IAD1020" s="45"/>
      <c r="IAE1020" s="45"/>
      <c r="IAF1020" s="45"/>
      <c r="IAG1020" s="45"/>
      <c r="IAH1020" s="45"/>
      <c r="IAI1020" s="45"/>
      <c r="IAJ1020" s="45"/>
      <c r="IAK1020" s="45"/>
      <c r="IAL1020" s="45"/>
      <c r="IAM1020" s="45"/>
      <c r="IAN1020" s="45"/>
      <c r="IAO1020" s="45"/>
      <c r="IAP1020" s="45"/>
      <c r="IAQ1020" s="45"/>
      <c r="IAR1020" s="45"/>
      <c r="IAS1020" s="45"/>
      <c r="IAT1020" s="45"/>
      <c r="IAU1020" s="45"/>
      <c r="IAV1020" s="45"/>
      <c r="IAW1020" s="45"/>
      <c r="IAX1020" s="45"/>
      <c r="IAY1020" s="45"/>
      <c r="IAZ1020" s="45"/>
      <c r="IBA1020" s="45"/>
      <c r="IBB1020" s="45"/>
      <c r="IBC1020" s="45"/>
      <c r="IBD1020" s="45"/>
      <c r="IBE1020" s="45"/>
      <c r="IBF1020" s="45"/>
      <c r="IBG1020" s="45"/>
      <c r="IBH1020" s="45"/>
      <c r="IBI1020" s="45"/>
      <c r="IBJ1020" s="45"/>
      <c r="IBK1020" s="45"/>
      <c r="IBL1020" s="45"/>
      <c r="IBM1020" s="45"/>
      <c r="IBN1020" s="45"/>
      <c r="IBO1020" s="45"/>
      <c r="IBP1020" s="45"/>
      <c r="IBQ1020" s="45"/>
      <c r="IBR1020" s="45"/>
      <c r="IBS1020" s="45"/>
      <c r="IBT1020" s="45"/>
      <c r="IBU1020" s="45"/>
      <c r="IBV1020" s="45"/>
      <c r="IBW1020" s="45"/>
      <c r="IBX1020" s="45"/>
      <c r="IBY1020" s="45"/>
      <c r="IBZ1020" s="45"/>
      <c r="ICA1020" s="45"/>
      <c r="ICB1020" s="45"/>
      <c r="ICC1020" s="45"/>
      <c r="ICD1020" s="45"/>
      <c r="ICE1020" s="45"/>
      <c r="ICF1020" s="45"/>
      <c r="ICG1020" s="45"/>
      <c r="ICH1020" s="45"/>
      <c r="ICI1020" s="45"/>
      <c r="ICJ1020" s="45"/>
      <c r="ICK1020" s="45"/>
      <c r="ICL1020" s="45"/>
      <c r="ICM1020" s="45"/>
      <c r="ICN1020" s="45"/>
      <c r="ICO1020" s="45"/>
      <c r="ICP1020" s="45"/>
      <c r="ICQ1020" s="45"/>
      <c r="ICR1020" s="45"/>
      <c r="ICS1020" s="45"/>
      <c r="ICT1020" s="45"/>
      <c r="ICU1020" s="45"/>
      <c r="ICV1020" s="45"/>
      <c r="ICW1020" s="45"/>
      <c r="ICX1020" s="45"/>
      <c r="ICY1020" s="45"/>
      <c r="ICZ1020" s="45"/>
      <c r="IDA1020" s="45"/>
      <c r="IDB1020" s="45"/>
      <c r="IDC1020" s="45"/>
      <c r="IDD1020" s="45"/>
      <c r="IDE1020" s="45"/>
      <c r="IDF1020" s="45"/>
      <c r="IDG1020" s="45"/>
      <c r="IDH1020" s="45"/>
      <c r="IDI1020" s="45"/>
      <c r="IDJ1020" s="45"/>
      <c r="IDK1020" s="45"/>
      <c r="IDL1020" s="45"/>
      <c r="IDM1020" s="45"/>
      <c r="IDN1020" s="45"/>
      <c r="IDO1020" s="45"/>
      <c r="IDP1020" s="45"/>
      <c r="IDQ1020" s="45"/>
      <c r="IDR1020" s="45"/>
      <c r="IDS1020" s="45"/>
      <c r="IDT1020" s="45"/>
      <c r="IDU1020" s="45"/>
      <c r="IDV1020" s="45"/>
      <c r="IDW1020" s="45"/>
      <c r="IDX1020" s="45"/>
      <c r="IDY1020" s="45"/>
      <c r="IDZ1020" s="45"/>
      <c r="IEA1020" s="45"/>
      <c r="IEB1020" s="45"/>
      <c r="IEC1020" s="45"/>
      <c r="IED1020" s="45"/>
      <c r="IEE1020" s="45"/>
      <c r="IEF1020" s="45"/>
      <c r="IEG1020" s="45"/>
      <c r="IEH1020" s="45"/>
      <c r="IEI1020" s="45"/>
      <c r="IEJ1020" s="45"/>
      <c r="IEK1020" s="45"/>
      <c r="IEL1020" s="45"/>
      <c r="IEM1020" s="45"/>
      <c r="IEN1020" s="45"/>
      <c r="IEO1020" s="45"/>
      <c r="IEP1020" s="45"/>
      <c r="IEQ1020" s="45"/>
      <c r="IER1020" s="45"/>
      <c r="IES1020" s="45"/>
      <c r="IET1020" s="45"/>
      <c r="IEU1020" s="45"/>
      <c r="IEV1020" s="45"/>
      <c r="IEW1020" s="45"/>
      <c r="IEX1020" s="45"/>
      <c r="IEY1020" s="45"/>
      <c r="IEZ1020" s="45"/>
      <c r="IFA1020" s="45"/>
      <c r="IFB1020" s="45"/>
      <c r="IFC1020" s="45"/>
      <c r="IFD1020" s="45"/>
      <c r="IFE1020" s="45"/>
      <c r="IFF1020" s="45"/>
      <c r="IFG1020" s="45"/>
      <c r="IFH1020" s="45"/>
      <c r="IFI1020" s="45"/>
      <c r="IFJ1020" s="45"/>
      <c r="IFK1020" s="45"/>
      <c r="IFL1020" s="45"/>
      <c r="IFM1020" s="45"/>
      <c r="IFN1020" s="45"/>
      <c r="IFO1020" s="45"/>
      <c r="IFP1020" s="45"/>
      <c r="IFQ1020" s="45"/>
      <c r="IFR1020" s="45"/>
      <c r="IFS1020" s="45"/>
      <c r="IFT1020" s="45"/>
      <c r="IFU1020" s="45"/>
      <c r="IFV1020" s="45"/>
      <c r="IFW1020" s="45"/>
      <c r="IFX1020" s="45"/>
      <c r="IFY1020" s="45"/>
      <c r="IFZ1020" s="45"/>
      <c r="IGA1020" s="45"/>
      <c r="IGB1020" s="45"/>
      <c r="IGC1020" s="45"/>
      <c r="IGD1020" s="45"/>
      <c r="IGE1020" s="45"/>
      <c r="IGF1020" s="45"/>
      <c r="IGG1020" s="45"/>
      <c r="IGH1020" s="45"/>
      <c r="IGI1020" s="45"/>
      <c r="IGJ1020" s="45"/>
      <c r="IGK1020" s="45"/>
      <c r="IGL1020" s="45"/>
      <c r="IGM1020" s="45"/>
      <c r="IGN1020" s="45"/>
      <c r="IGO1020" s="45"/>
      <c r="IGP1020" s="45"/>
      <c r="IGQ1020" s="45"/>
      <c r="IGR1020" s="45"/>
      <c r="IGS1020" s="45"/>
      <c r="IGT1020" s="45"/>
      <c r="IGU1020" s="45"/>
      <c r="IGV1020" s="45"/>
      <c r="IGW1020" s="45"/>
      <c r="IGX1020" s="45"/>
      <c r="IGY1020" s="45"/>
      <c r="IGZ1020" s="45"/>
      <c r="IHA1020" s="45"/>
      <c r="IHB1020" s="45"/>
      <c r="IHC1020" s="45"/>
      <c r="IHD1020" s="45"/>
      <c r="IHE1020" s="45"/>
      <c r="IHF1020" s="45"/>
      <c r="IHG1020" s="45"/>
      <c r="IHH1020" s="45"/>
      <c r="IHI1020" s="45"/>
      <c r="IHJ1020" s="45"/>
      <c r="IHK1020" s="45"/>
      <c r="IHL1020" s="45"/>
      <c r="IHM1020" s="45"/>
      <c r="IHN1020" s="45"/>
      <c r="IHO1020" s="45"/>
      <c r="IHP1020" s="45"/>
      <c r="IHQ1020" s="45"/>
      <c r="IHR1020" s="45"/>
      <c r="IHS1020" s="45"/>
      <c r="IHT1020" s="45"/>
      <c r="IHU1020" s="45"/>
      <c r="IHV1020" s="45"/>
      <c r="IHW1020" s="45"/>
      <c r="IHX1020" s="45"/>
      <c r="IHY1020" s="45"/>
      <c r="IHZ1020" s="45"/>
      <c r="IIA1020" s="45"/>
      <c r="IIB1020" s="45"/>
      <c r="IIC1020" s="45"/>
      <c r="IID1020" s="45"/>
      <c r="IIE1020" s="45"/>
      <c r="IIF1020" s="45"/>
      <c r="IIG1020" s="45"/>
      <c r="IIH1020" s="45"/>
      <c r="III1020" s="45"/>
      <c r="IIJ1020" s="45"/>
      <c r="IIK1020" s="45"/>
      <c r="IIL1020" s="45"/>
      <c r="IIM1020" s="45"/>
      <c r="IIN1020" s="45"/>
      <c r="IIO1020" s="45"/>
      <c r="IIP1020" s="45"/>
      <c r="IIQ1020" s="45"/>
      <c r="IIR1020" s="45"/>
      <c r="IIS1020" s="45"/>
      <c r="IIT1020" s="45"/>
      <c r="IIU1020" s="45"/>
      <c r="IIV1020" s="45"/>
      <c r="IIW1020" s="45"/>
      <c r="IIX1020" s="45"/>
      <c r="IIY1020" s="45"/>
      <c r="IIZ1020" s="45"/>
      <c r="IJA1020" s="45"/>
      <c r="IJB1020" s="45"/>
      <c r="IJC1020" s="45"/>
      <c r="IJD1020" s="45"/>
      <c r="IJE1020" s="45"/>
      <c r="IJF1020" s="45"/>
      <c r="IJG1020" s="45"/>
      <c r="IJH1020" s="45"/>
      <c r="IJI1020" s="45"/>
      <c r="IJJ1020" s="45"/>
      <c r="IJK1020" s="45"/>
      <c r="IJL1020" s="45"/>
      <c r="IJM1020" s="45"/>
      <c r="IJN1020" s="45"/>
      <c r="IJO1020" s="45"/>
      <c r="IJP1020" s="45"/>
      <c r="IJQ1020" s="45"/>
      <c r="IJR1020" s="45"/>
      <c r="IJS1020" s="45"/>
      <c r="IJT1020" s="45"/>
      <c r="IJU1020" s="45"/>
      <c r="IJV1020" s="45"/>
      <c r="IJW1020" s="45"/>
      <c r="IJX1020" s="45"/>
      <c r="IJY1020" s="45"/>
      <c r="IJZ1020" s="45"/>
      <c r="IKA1020" s="45"/>
      <c r="IKB1020" s="45"/>
      <c r="IKC1020" s="45"/>
      <c r="IKD1020" s="45"/>
      <c r="IKE1020" s="45"/>
      <c r="IKF1020" s="45"/>
      <c r="IKG1020" s="45"/>
      <c r="IKH1020" s="45"/>
      <c r="IKI1020" s="45"/>
      <c r="IKJ1020" s="45"/>
      <c r="IKK1020" s="45"/>
      <c r="IKL1020" s="45"/>
      <c r="IKM1020" s="45"/>
      <c r="IKN1020" s="45"/>
      <c r="IKO1020" s="45"/>
      <c r="IKP1020" s="45"/>
      <c r="IKQ1020" s="45"/>
      <c r="IKR1020" s="45"/>
      <c r="IKS1020" s="45"/>
      <c r="IKT1020" s="45"/>
      <c r="IKU1020" s="45"/>
      <c r="IKV1020" s="45"/>
      <c r="IKW1020" s="45"/>
      <c r="IKX1020" s="45"/>
      <c r="IKY1020" s="45"/>
      <c r="IKZ1020" s="45"/>
      <c r="ILA1020" s="45"/>
      <c r="ILB1020" s="45"/>
      <c r="ILC1020" s="45"/>
      <c r="ILD1020" s="45"/>
      <c r="ILE1020" s="45"/>
      <c r="ILF1020" s="45"/>
      <c r="ILG1020" s="45"/>
      <c r="ILH1020" s="45"/>
      <c r="ILI1020" s="45"/>
      <c r="ILJ1020" s="45"/>
      <c r="ILK1020" s="45"/>
      <c r="ILL1020" s="45"/>
      <c r="ILM1020" s="45"/>
      <c r="ILN1020" s="45"/>
      <c r="ILO1020" s="45"/>
      <c r="ILP1020" s="45"/>
      <c r="ILQ1020" s="45"/>
      <c r="ILR1020" s="45"/>
      <c r="ILS1020" s="45"/>
      <c r="ILT1020" s="45"/>
      <c r="ILU1020" s="45"/>
      <c r="ILV1020" s="45"/>
      <c r="ILW1020" s="45"/>
      <c r="ILX1020" s="45"/>
      <c r="ILY1020" s="45"/>
      <c r="ILZ1020" s="45"/>
      <c r="IMA1020" s="45"/>
      <c r="IMB1020" s="45"/>
      <c r="IMC1020" s="45"/>
      <c r="IMD1020" s="45"/>
      <c r="IME1020" s="45"/>
      <c r="IMF1020" s="45"/>
      <c r="IMG1020" s="45"/>
      <c r="IMH1020" s="45"/>
      <c r="IMI1020" s="45"/>
      <c r="IMJ1020" s="45"/>
      <c r="IMK1020" s="45"/>
      <c r="IML1020" s="45"/>
      <c r="IMM1020" s="45"/>
      <c r="IMN1020" s="45"/>
      <c r="IMO1020" s="45"/>
      <c r="IMP1020" s="45"/>
      <c r="IMQ1020" s="45"/>
      <c r="IMR1020" s="45"/>
      <c r="IMS1020" s="45"/>
      <c r="IMT1020" s="45"/>
      <c r="IMU1020" s="45"/>
      <c r="IMV1020" s="45"/>
      <c r="IMW1020" s="45"/>
      <c r="IMX1020" s="45"/>
      <c r="IMY1020" s="45"/>
      <c r="IMZ1020" s="45"/>
      <c r="INA1020" s="45"/>
      <c r="INB1020" s="45"/>
      <c r="INC1020" s="45"/>
      <c r="IND1020" s="45"/>
      <c r="INE1020" s="45"/>
      <c r="INF1020" s="45"/>
      <c r="ING1020" s="45"/>
      <c r="INH1020" s="45"/>
      <c r="INI1020" s="45"/>
      <c r="INJ1020" s="45"/>
      <c r="INK1020" s="45"/>
      <c r="INL1020" s="45"/>
      <c r="INM1020" s="45"/>
      <c r="INN1020" s="45"/>
      <c r="INO1020" s="45"/>
      <c r="INP1020" s="45"/>
      <c r="INQ1020" s="45"/>
      <c r="INR1020" s="45"/>
      <c r="INS1020" s="45"/>
      <c r="INT1020" s="45"/>
      <c r="INU1020" s="45"/>
      <c r="INV1020" s="45"/>
      <c r="INW1020" s="45"/>
      <c r="INX1020" s="45"/>
      <c r="INY1020" s="45"/>
      <c r="INZ1020" s="45"/>
      <c r="IOA1020" s="45"/>
      <c r="IOB1020" s="45"/>
      <c r="IOC1020" s="45"/>
      <c r="IOD1020" s="45"/>
      <c r="IOE1020" s="45"/>
      <c r="IOF1020" s="45"/>
      <c r="IOG1020" s="45"/>
      <c r="IOH1020" s="45"/>
      <c r="IOI1020" s="45"/>
      <c r="IOJ1020" s="45"/>
      <c r="IOK1020" s="45"/>
      <c r="IOL1020" s="45"/>
      <c r="IOM1020" s="45"/>
      <c r="ION1020" s="45"/>
      <c r="IOO1020" s="45"/>
      <c r="IOP1020" s="45"/>
      <c r="IOQ1020" s="45"/>
      <c r="IOR1020" s="45"/>
      <c r="IOS1020" s="45"/>
      <c r="IOT1020" s="45"/>
      <c r="IOU1020" s="45"/>
      <c r="IOV1020" s="45"/>
      <c r="IOW1020" s="45"/>
      <c r="IOX1020" s="45"/>
      <c r="IOY1020" s="45"/>
      <c r="IOZ1020" s="45"/>
      <c r="IPA1020" s="45"/>
      <c r="IPB1020" s="45"/>
      <c r="IPC1020" s="45"/>
      <c r="IPD1020" s="45"/>
      <c r="IPE1020" s="45"/>
      <c r="IPF1020" s="45"/>
      <c r="IPG1020" s="45"/>
      <c r="IPH1020" s="45"/>
      <c r="IPI1020" s="45"/>
      <c r="IPJ1020" s="45"/>
      <c r="IPK1020" s="45"/>
      <c r="IPL1020" s="45"/>
      <c r="IPM1020" s="45"/>
      <c r="IPN1020" s="45"/>
      <c r="IPO1020" s="45"/>
      <c r="IPP1020" s="45"/>
      <c r="IPQ1020" s="45"/>
      <c r="IPR1020" s="45"/>
      <c r="IPS1020" s="45"/>
      <c r="IPT1020" s="45"/>
      <c r="IPU1020" s="45"/>
      <c r="IPV1020" s="45"/>
      <c r="IPW1020" s="45"/>
      <c r="IPX1020" s="45"/>
      <c r="IPY1020" s="45"/>
      <c r="IPZ1020" s="45"/>
      <c r="IQA1020" s="45"/>
      <c r="IQB1020" s="45"/>
      <c r="IQC1020" s="45"/>
      <c r="IQD1020" s="45"/>
      <c r="IQE1020" s="45"/>
      <c r="IQF1020" s="45"/>
      <c r="IQG1020" s="45"/>
      <c r="IQH1020" s="45"/>
      <c r="IQI1020" s="45"/>
      <c r="IQJ1020" s="45"/>
      <c r="IQK1020" s="45"/>
      <c r="IQL1020" s="45"/>
      <c r="IQM1020" s="45"/>
      <c r="IQN1020" s="45"/>
      <c r="IQO1020" s="45"/>
      <c r="IQP1020" s="45"/>
      <c r="IQQ1020" s="45"/>
      <c r="IQR1020" s="45"/>
      <c r="IQS1020" s="45"/>
      <c r="IQT1020" s="45"/>
      <c r="IQU1020" s="45"/>
      <c r="IQV1020" s="45"/>
      <c r="IQW1020" s="45"/>
      <c r="IQX1020" s="45"/>
      <c r="IQY1020" s="45"/>
      <c r="IQZ1020" s="45"/>
      <c r="IRA1020" s="45"/>
      <c r="IRB1020" s="45"/>
      <c r="IRC1020" s="45"/>
      <c r="IRD1020" s="45"/>
      <c r="IRE1020" s="45"/>
      <c r="IRF1020" s="45"/>
      <c r="IRG1020" s="45"/>
      <c r="IRH1020" s="45"/>
      <c r="IRI1020" s="45"/>
      <c r="IRJ1020" s="45"/>
      <c r="IRK1020" s="45"/>
      <c r="IRL1020" s="45"/>
      <c r="IRM1020" s="45"/>
      <c r="IRN1020" s="45"/>
      <c r="IRO1020" s="45"/>
      <c r="IRP1020" s="45"/>
      <c r="IRQ1020" s="45"/>
      <c r="IRR1020" s="45"/>
      <c r="IRS1020" s="45"/>
      <c r="IRT1020" s="45"/>
      <c r="IRU1020" s="45"/>
      <c r="IRV1020" s="45"/>
      <c r="IRW1020" s="45"/>
      <c r="IRX1020" s="45"/>
      <c r="IRY1020" s="45"/>
      <c r="IRZ1020" s="45"/>
      <c r="ISA1020" s="45"/>
      <c r="ISB1020" s="45"/>
      <c r="ISC1020" s="45"/>
      <c r="ISD1020" s="45"/>
      <c r="ISE1020" s="45"/>
      <c r="ISF1020" s="45"/>
      <c r="ISG1020" s="45"/>
      <c r="ISH1020" s="45"/>
      <c r="ISI1020" s="45"/>
      <c r="ISJ1020" s="45"/>
      <c r="ISK1020" s="45"/>
      <c r="ISL1020" s="45"/>
      <c r="ISM1020" s="45"/>
      <c r="ISN1020" s="45"/>
      <c r="ISO1020" s="45"/>
      <c r="ISP1020" s="45"/>
      <c r="ISQ1020" s="45"/>
      <c r="ISR1020" s="45"/>
      <c r="ISS1020" s="45"/>
      <c r="IST1020" s="45"/>
      <c r="ISU1020" s="45"/>
      <c r="ISV1020" s="45"/>
      <c r="ISW1020" s="45"/>
      <c r="ISX1020" s="45"/>
      <c r="ISY1020" s="45"/>
      <c r="ISZ1020" s="45"/>
      <c r="ITA1020" s="45"/>
      <c r="ITB1020" s="45"/>
      <c r="ITC1020" s="45"/>
      <c r="ITD1020" s="45"/>
      <c r="ITE1020" s="45"/>
      <c r="ITF1020" s="45"/>
      <c r="ITG1020" s="45"/>
      <c r="ITH1020" s="45"/>
      <c r="ITI1020" s="45"/>
      <c r="ITJ1020" s="45"/>
      <c r="ITK1020" s="45"/>
      <c r="ITL1020" s="45"/>
      <c r="ITM1020" s="45"/>
      <c r="ITN1020" s="45"/>
      <c r="ITO1020" s="45"/>
      <c r="ITP1020" s="45"/>
      <c r="ITQ1020" s="45"/>
      <c r="ITR1020" s="45"/>
      <c r="ITS1020" s="45"/>
      <c r="ITT1020" s="45"/>
      <c r="ITU1020" s="45"/>
      <c r="ITV1020" s="45"/>
      <c r="ITW1020" s="45"/>
      <c r="ITX1020" s="45"/>
      <c r="ITY1020" s="45"/>
      <c r="ITZ1020" s="45"/>
      <c r="IUA1020" s="45"/>
      <c r="IUB1020" s="45"/>
      <c r="IUC1020" s="45"/>
      <c r="IUD1020" s="45"/>
      <c r="IUE1020" s="45"/>
      <c r="IUF1020" s="45"/>
      <c r="IUG1020" s="45"/>
      <c r="IUH1020" s="45"/>
      <c r="IUI1020" s="45"/>
      <c r="IUJ1020" s="45"/>
      <c r="IUK1020" s="45"/>
      <c r="IUL1020" s="45"/>
      <c r="IUM1020" s="45"/>
      <c r="IUN1020" s="45"/>
      <c r="IUO1020" s="45"/>
      <c r="IUP1020" s="45"/>
      <c r="IUQ1020" s="45"/>
      <c r="IUR1020" s="45"/>
      <c r="IUS1020" s="45"/>
      <c r="IUT1020" s="45"/>
      <c r="IUU1020" s="45"/>
      <c r="IUV1020" s="45"/>
      <c r="IUW1020" s="45"/>
      <c r="IUX1020" s="45"/>
      <c r="IUY1020" s="45"/>
      <c r="IUZ1020" s="45"/>
      <c r="IVA1020" s="45"/>
      <c r="IVB1020" s="45"/>
      <c r="IVC1020" s="45"/>
      <c r="IVD1020" s="45"/>
      <c r="IVE1020" s="45"/>
      <c r="IVF1020" s="45"/>
      <c r="IVG1020" s="45"/>
      <c r="IVH1020" s="45"/>
      <c r="IVI1020" s="45"/>
      <c r="IVJ1020" s="45"/>
      <c r="IVK1020" s="45"/>
      <c r="IVL1020" s="45"/>
      <c r="IVM1020" s="45"/>
      <c r="IVN1020" s="45"/>
      <c r="IVO1020" s="45"/>
      <c r="IVP1020" s="45"/>
      <c r="IVQ1020" s="45"/>
      <c r="IVR1020" s="45"/>
      <c r="IVS1020" s="45"/>
      <c r="IVT1020" s="45"/>
      <c r="IVU1020" s="45"/>
      <c r="IVV1020" s="45"/>
      <c r="IVW1020" s="45"/>
      <c r="IVX1020" s="45"/>
      <c r="IVY1020" s="45"/>
      <c r="IVZ1020" s="45"/>
      <c r="IWA1020" s="45"/>
      <c r="IWB1020" s="45"/>
      <c r="IWC1020" s="45"/>
      <c r="IWD1020" s="45"/>
      <c r="IWE1020" s="45"/>
      <c r="IWF1020" s="45"/>
      <c r="IWG1020" s="45"/>
      <c r="IWH1020" s="45"/>
      <c r="IWI1020" s="45"/>
      <c r="IWJ1020" s="45"/>
      <c r="IWK1020" s="45"/>
      <c r="IWL1020" s="45"/>
      <c r="IWM1020" s="45"/>
      <c r="IWN1020" s="45"/>
      <c r="IWO1020" s="45"/>
      <c r="IWP1020" s="45"/>
      <c r="IWQ1020" s="45"/>
      <c r="IWR1020" s="45"/>
      <c r="IWS1020" s="45"/>
      <c r="IWT1020" s="45"/>
      <c r="IWU1020" s="45"/>
      <c r="IWV1020" s="45"/>
      <c r="IWW1020" s="45"/>
      <c r="IWX1020" s="45"/>
      <c r="IWY1020" s="45"/>
      <c r="IWZ1020" s="45"/>
      <c r="IXA1020" s="45"/>
      <c r="IXB1020" s="45"/>
      <c r="IXC1020" s="45"/>
      <c r="IXD1020" s="45"/>
      <c r="IXE1020" s="45"/>
      <c r="IXF1020" s="45"/>
      <c r="IXG1020" s="45"/>
      <c r="IXH1020" s="45"/>
      <c r="IXI1020" s="45"/>
      <c r="IXJ1020" s="45"/>
      <c r="IXK1020" s="45"/>
      <c r="IXL1020" s="45"/>
      <c r="IXM1020" s="45"/>
      <c r="IXN1020" s="45"/>
      <c r="IXO1020" s="45"/>
      <c r="IXP1020" s="45"/>
      <c r="IXQ1020" s="45"/>
      <c r="IXR1020" s="45"/>
      <c r="IXS1020" s="45"/>
      <c r="IXT1020" s="45"/>
      <c r="IXU1020" s="45"/>
      <c r="IXV1020" s="45"/>
      <c r="IXW1020" s="45"/>
      <c r="IXX1020" s="45"/>
      <c r="IXY1020" s="45"/>
      <c r="IXZ1020" s="45"/>
      <c r="IYA1020" s="45"/>
      <c r="IYB1020" s="45"/>
      <c r="IYC1020" s="45"/>
      <c r="IYD1020" s="45"/>
      <c r="IYE1020" s="45"/>
      <c r="IYF1020" s="45"/>
      <c r="IYG1020" s="45"/>
      <c r="IYH1020" s="45"/>
      <c r="IYI1020" s="45"/>
      <c r="IYJ1020" s="45"/>
      <c r="IYK1020" s="45"/>
      <c r="IYL1020" s="45"/>
      <c r="IYM1020" s="45"/>
      <c r="IYN1020" s="45"/>
      <c r="IYO1020" s="45"/>
      <c r="IYP1020" s="45"/>
      <c r="IYQ1020" s="45"/>
      <c r="IYR1020" s="45"/>
      <c r="IYS1020" s="45"/>
      <c r="IYT1020" s="45"/>
      <c r="IYU1020" s="45"/>
      <c r="IYV1020" s="45"/>
      <c r="IYW1020" s="45"/>
      <c r="IYX1020" s="45"/>
      <c r="IYY1020" s="45"/>
      <c r="IYZ1020" s="45"/>
      <c r="IZA1020" s="45"/>
      <c r="IZB1020" s="45"/>
      <c r="IZC1020" s="45"/>
      <c r="IZD1020" s="45"/>
      <c r="IZE1020" s="45"/>
      <c r="IZF1020" s="45"/>
      <c r="IZG1020" s="45"/>
      <c r="IZH1020" s="45"/>
      <c r="IZI1020" s="45"/>
      <c r="IZJ1020" s="45"/>
      <c r="IZK1020" s="45"/>
      <c r="IZL1020" s="45"/>
      <c r="IZM1020" s="45"/>
      <c r="IZN1020" s="45"/>
      <c r="IZO1020" s="45"/>
      <c r="IZP1020" s="45"/>
      <c r="IZQ1020" s="45"/>
      <c r="IZR1020" s="45"/>
      <c r="IZS1020" s="45"/>
      <c r="IZT1020" s="45"/>
      <c r="IZU1020" s="45"/>
      <c r="IZV1020" s="45"/>
      <c r="IZW1020" s="45"/>
      <c r="IZX1020" s="45"/>
      <c r="IZY1020" s="45"/>
      <c r="IZZ1020" s="45"/>
      <c r="JAA1020" s="45"/>
      <c r="JAB1020" s="45"/>
      <c r="JAC1020" s="45"/>
      <c r="JAD1020" s="45"/>
      <c r="JAE1020" s="45"/>
      <c r="JAF1020" s="45"/>
      <c r="JAG1020" s="45"/>
      <c r="JAH1020" s="45"/>
      <c r="JAI1020" s="45"/>
      <c r="JAJ1020" s="45"/>
      <c r="JAK1020" s="45"/>
      <c r="JAL1020" s="45"/>
      <c r="JAM1020" s="45"/>
      <c r="JAN1020" s="45"/>
      <c r="JAO1020" s="45"/>
      <c r="JAP1020" s="45"/>
      <c r="JAQ1020" s="45"/>
      <c r="JAR1020" s="45"/>
      <c r="JAS1020" s="45"/>
      <c r="JAT1020" s="45"/>
      <c r="JAU1020" s="45"/>
      <c r="JAV1020" s="45"/>
      <c r="JAW1020" s="45"/>
      <c r="JAX1020" s="45"/>
      <c r="JAY1020" s="45"/>
      <c r="JAZ1020" s="45"/>
      <c r="JBA1020" s="45"/>
      <c r="JBB1020" s="45"/>
      <c r="JBC1020" s="45"/>
      <c r="JBD1020" s="45"/>
      <c r="JBE1020" s="45"/>
      <c r="JBF1020" s="45"/>
      <c r="JBG1020" s="45"/>
      <c r="JBH1020" s="45"/>
      <c r="JBI1020" s="45"/>
      <c r="JBJ1020" s="45"/>
      <c r="JBK1020" s="45"/>
      <c r="JBL1020" s="45"/>
      <c r="JBM1020" s="45"/>
      <c r="JBN1020" s="45"/>
      <c r="JBO1020" s="45"/>
      <c r="JBP1020" s="45"/>
      <c r="JBQ1020" s="45"/>
      <c r="JBR1020" s="45"/>
      <c r="JBS1020" s="45"/>
      <c r="JBT1020" s="45"/>
      <c r="JBU1020" s="45"/>
      <c r="JBV1020" s="45"/>
      <c r="JBW1020" s="45"/>
      <c r="JBX1020" s="45"/>
      <c r="JBY1020" s="45"/>
      <c r="JBZ1020" s="45"/>
      <c r="JCA1020" s="45"/>
      <c r="JCB1020" s="45"/>
      <c r="JCC1020" s="45"/>
      <c r="JCD1020" s="45"/>
      <c r="JCE1020" s="45"/>
      <c r="JCF1020" s="45"/>
      <c r="JCG1020" s="45"/>
      <c r="JCH1020" s="45"/>
      <c r="JCI1020" s="45"/>
      <c r="JCJ1020" s="45"/>
      <c r="JCK1020" s="45"/>
      <c r="JCL1020" s="45"/>
      <c r="JCM1020" s="45"/>
      <c r="JCN1020" s="45"/>
      <c r="JCO1020" s="45"/>
      <c r="JCP1020" s="45"/>
      <c r="JCQ1020" s="45"/>
      <c r="JCR1020" s="45"/>
      <c r="JCS1020" s="45"/>
      <c r="JCT1020" s="45"/>
      <c r="JCU1020" s="45"/>
      <c r="JCV1020" s="45"/>
      <c r="JCW1020" s="45"/>
      <c r="JCX1020" s="45"/>
      <c r="JCY1020" s="45"/>
      <c r="JCZ1020" s="45"/>
      <c r="JDA1020" s="45"/>
      <c r="JDB1020" s="45"/>
      <c r="JDC1020" s="45"/>
      <c r="JDD1020" s="45"/>
      <c r="JDE1020" s="45"/>
      <c r="JDF1020" s="45"/>
      <c r="JDG1020" s="45"/>
      <c r="JDH1020" s="45"/>
      <c r="JDI1020" s="45"/>
      <c r="JDJ1020" s="45"/>
      <c r="JDK1020" s="45"/>
      <c r="JDL1020" s="45"/>
      <c r="JDM1020" s="45"/>
      <c r="JDN1020" s="45"/>
      <c r="JDO1020" s="45"/>
      <c r="JDP1020" s="45"/>
      <c r="JDQ1020" s="45"/>
      <c r="JDR1020" s="45"/>
      <c r="JDS1020" s="45"/>
      <c r="JDT1020" s="45"/>
      <c r="JDU1020" s="45"/>
      <c r="JDV1020" s="45"/>
      <c r="JDW1020" s="45"/>
      <c r="JDX1020" s="45"/>
      <c r="JDY1020" s="45"/>
      <c r="JDZ1020" s="45"/>
      <c r="JEA1020" s="45"/>
      <c r="JEB1020" s="45"/>
      <c r="JEC1020" s="45"/>
      <c r="JED1020" s="45"/>
      <c r="JEE1020" s="45"/>
      <c r="JEF1020" s="45"/>
      <c r="JEG1020" s="45"/>
      <c r="JEH1020" s="45"/>
      <c r="JEI1020" s="45"/>
      <c r="JEJ1020" s="45"/>
      <c r="JEK1020" s="45"/>
      <c r="JEL1020" s="45"/>
      <c r="JEM1020" s="45"/>
      <c r="JEN1020" s="45"/>
      <c r="JEO1020" s="45"/>
      <c r="JEP1020" s="45"/>
      <c r="JEQ1020" s="45"/>
      <c r="JER1020" s="45"/>
      <c r="JES1020" s="45"/>
      <c r="JET1020" s="45"/>
      <c r="JEU1020" s="45"/>
      <c r="JEV1020" s="45"/>
      <c r="JEW1020" s="45"/>
      <c r="JEX1020" s="45"/>
      <c r="JEY1020" s="45"/>
      <c r="JEZ1020" s="45"/>
      <c r="JFA1020" s="45"/>
      <c r="JFB1020" s="45"/>
      <c r="JFC1020" s="45"/>
      <c r="JFD1020" s="45"/>
      <c r="JFE1020" s="45"/>
      <c r="JFF1020" s="45"/>
      <c r="JFG1020" s="45"/>
      <c r="JFH1020" s="45"/>
      <c r="JFI1020" s="45"/>
      <c r="JFJ1020" s="45"/>
      <c r="JFK1020" s="45"/>
      <c r="JFL1020" s="45"/>
      <c r="JFM1020" s="45"/>
      <c r="JFN1020" s="45"/>
      <c r="JFO1020" s="45"/>
      <c r="JFP1020" s="45"/>
      <c r="JFQ1020" s="45"/>
      <c r="JFR1020" s="45"/>
      <c r="JFS1020" s="45"/>
      <c r="JFT1020" s="45"/>
      <c r="JFU1020" s="45"/>
      <c r="JFV1020" s="45"/>
      <c r="JFW1020" s="45"/>
      <c r="JFX1020" s="45"/>
      <c r="JFY1020" s="45"/>
      <c r="JFZ1020" s="45"/>
      <c r="JGA1020" s="45"/>
      <c r="JGB1020" s="45"/>
      <c r="JGC1020" s="45"/>
      <c r="JGD1020" s="45"/>
      <c r="JGE1020" s="45"/>
      <c r="JGF1020" s="45"/>
      <c r="JGG1020" s="45"/>
      <c r="JGH1020" s="45"/>
      <c r="JGI1020" s="45"/>
      <c r="JGJ1020" s="45"/>
      <c r="JGK1020" s="45"/>
      <c r="JGL1020" s="45"/>
      <c r="JGM1020" s="45"/>
      <c r="JGN1020" s="45"/>
      <c r="JGO1020" s="45"/>
      <c r="JGP1020" s="45"/>
      <c r="JGQ1020" s="45"/>
      <c r="JGR1020" s="45"/>
      <c r="JGS1020" s="45"/>
      <c r="JGT1020" s="45"/>
      <c r="JGU1020" s="45"/>
      <c r="JGV1020" s="45"/>
      <c r="JGW1020" s="45"/>
      <c r="JGX1020" s="45"/>
      <c r="JGY1020" s="45"/>
      <c r="JGZ1020" s="45"/>
      <c r="JHA1020" s="45"/>
      <c r="JHB1020" s="45"/>
      <c r="JHC1020" s="45"/>
      <c r="JHD1020" s="45"/>
      <c r="JHE1020" s="45"/>
      <c r="JHF1020" s="45"/>
      <c r="JHG1020" s="45"/>
      <c r="JHH1020" s="45"/>
      <c r="JHI1020" s="45"/>
      <c r="JHJ1020" s="45"/>
      <c r="JHK1020" s="45"/>
      <c r="JHL1020" s="45"/>
      <c r="JHM1020" s="45"/>
      <c r="JHN1020" s="45"/>
      <c r="JHO1020" s="45"/>
      <c r="JHP1020" s="45"/>
      <c r="JHQ1020" s="45"/>
      <c r="JHR1020" s="45"/>
      <c r="JHS1020" s="45"/>
      <c r="JHT1020" s="45"/>
      <c r="JHU1020" s="45"/>
      <c r="JHV1020" s="45"/>
      <c r="JHW1020" s="45"/>
      <c r="JHX1020" s="45"/>
      <c r="JHY1020" s="45"/>
      <c r="JHZ1020" s="45"/>
      <c r="JIA1020" s="45"/>
      <c r="JIB1020" s="45"/>
      <c r="JIC1020" s="45"/>
      <c r="JID1020" s="45"/>
      <c r="JIE1020" s="45"/>
      <c r="JIF1020" s="45"/>
      <c r="JIG1020" s="45"/>
      <c r="JIH1020" s="45"/>
      <c r="JII1020" s="45"/>
      <c r="JIJ1020" s="45"/>
      <c r="JIK1020" s="45"/>
      <c r="JIL1020" s="45"/>
      <c r="JIM1020" s="45"/>
      <c r="JIN1020" s="45"/>
      <c r="JIO1020" s="45"/>
      <c r="JIP1020" s="45"/>
      <c r="JIQ1020" s="45"/>
      <c r="JIR1020" s="45"/>
      <c r="JIS1020" s="45"/>
      <c r="JIT1020" s="45"/>
      <c r="JIU1020" s="45"/>
      <c r="JIV1020" s="45"/>
      <c r="JIW1020" s="45"/>
      <c r="JIX1020" s="45"/>
      <c r="JIY1020" s="45"/>
      <c r="JIZ1020" s="45"/>
      <c r="JJA1020" s="45"/>
      <c r="JJB1020" s="45"/>
      <c r="JJC1020" s="45"/>
      <c r="JJD1020" s="45"/>
      <c r="JJE1020" s="45"/>
      <c r="JJF1020" s="45"/>
      <c r="JJG1020" s="45"/>
      <c r="JJH1020" s="45"/>
      <c r="JJI1020" s="45"/>
      <c r="JJJ1020" s="45"/>
      <c r="JJK1020" s="45"/>
      <c r="JJL1020" s="45"/>
      <c r="JJM1020" s="45"/>
      <c r="JJN1020" s="45"/>
      <c r="JJO1020" s="45"/>
      <c r="JJP1020" s="45"/>
      <c r="JJQ1020" s="45"/>
      <c r="JJR1020" s="45"/>
      <c r="JJS1020" s="45"/>
      <c r="JJT1020" s="45"/>
      <c r="JJU1020" s="45"/>
      <c r="JJV1020" s="45"/>
      <c r="JJW1020" s="45"/>
      <c r="JJX1020" s="45"/>
      <c r="JJY1020" s="45"/>
      <c r="JJZ1020" s="45"/>
      <c r="JKA1020" s="45"/>
      <c r="JKB1020" s="45"/>
      <c r="JKC1020" s="45"/>
      <c r="JKD1020" s="45"/>
      <c r="JKE1020" s="45"/>
      <c r="JKF1020" s="45"/>
      <c r="JKG1020" s="45"/>
      <c r="JKH1020" s="45"/>
      <c r="JKI1020" s="45"/>
      <c r="JKJ1020" s="45"/>
      <c r="JKK1020" s="45"/>
      <c r="JKL1020" s="45"/>
      <c r="JKM1020" s="45"/>
      <c r="JKN1020" s="45"/>
      <c r="JKO1020" s="45"/>
      <c r="JKP1020" s="45"/>
      <c r="JKQ1020" s="45"/>
      <c r="JKR1020" s="45"/>
      <c r="JKS1020" s="45"/>
      <c r="JKT1020" s="45"/>
      <c r="JKU1020" s="45"/>
      <c r="JKV1020" s="45"/>
      <c r="JKW1020" s="45"/>
      <c r="JKX1020" s="45"/>
      <c r="JKY1020" s="45"/>
      <c r="JKZ1020" s="45"/>
      <c r="JLA1020" s="45"/>
      <c r="JLB1020" s="45"/>
      <c r="JLC1020" s="45"/>
      <c r="JLD1020" s="45"/>
      <c r="JLE1020" s="45"/>
      <c r="JLF1020" s="45"/>
      <c r="JLG1020" s="45"/>
      <c r="JLH1020" s="45"/>
      <c r="JLI1020" s="45"/>
      <c r="JLJ1020" s="45"/>
      <c r="JLK1020" s="45"/>
      <c r="JLL1020" s="45"/>
      <c r="JLM1020" s="45"/>
      <c r="JLN1020" s="45"/>
      <c r="JLO1020" s="45"/>
      <c r="JLP1020" s="45"/>
      <c r="JLQ1020" s="45"/>
      <c r="JLR1020" s="45"/>
      <c r="JLS1020" s="45"/>
      <c r="JLT1020" s="45"/>
      <c r="JLU1020" s="45"/>
      <c r="JLV1020" s="45"/>
      <c r="JLW1020" s="45"/>
      <c r="JLX1020" s="45"/>
      <c r="JLY1020" s="45"/>
      <c r="JLZ1020" s="45"/>
      <c r="JMA1020" s="45"/>
      <c r="JMB1020" s="45"/>
      <c r="JMC1020" s="45"/>
      <c r="JMD1020" s="45"/>
      <c r="JME1020" s="45"/>
      <c r="JMF1020" s="45"/>
      <c r="JMG1020" s="45"/>
      <c r="JMH1020" s="45"/>
      <c r="JMI1020" s="45"/>
      <c r="JMJ1020" s="45"/>
      <c r="JMK1020" s="45"/>
      <c r="JML1020" s="45"/>
      <c r="JMM1020" s="45"/>
      <c r="JMN1020" s="45"/>
      <c r="JMO1020" s="45"/>
      <c r="JMP1020" s="45"/>
      <c r="JMQ1020" s="45"/>
      <c r="JMR1020" s="45"/>
      <c r="JMS1020" s="45"/>
      <c r="JMT1020" s="45"/>
      <c r="JMU1020" s="45"/>
      <c r="JMV1020" s="45"/>
      <c r="JMW1020" s="45"/>
      <c r="JMX1020" s="45"/>
      <c r="JMY1020" s="45"/>
      <c r="JMZ1020" s="45"/>
      <c r="JNA1020" s="45"/>
      <c r="JNB1020" s="45"/>
      <c r="JNC1020" s="45"/>
      <c r="JND1020" s="45"/>
      <c r="JNE1020" s="45"/>
      <c r="JNF1020" s="45"/>
      <c r="JNG1020" s="45"/>
      <c r="JNH1020" s="45"/>
      <c r="JNI1020" s="45"/>
      <c r="JNJ1020" s="45"/>
      <c r="JNK1020" s="45"/>
      <c r="JNL1020" s="45"/>
      <c r="JNM1020" s="45"/>
      <c r="JNN1020" s="45"/>
      <c r="JNO1020" s="45"/>
      <c r="JNP1020" s="45"/>
      <c r="JNQ1020" s="45"/>
      <c r="JNR1020" s="45"/>
      <c r="JNS1020" s="45"/>
      <c r="JNT1020" s="45"/>
      <c r="JNU1020" s="45"/>
      <c r="JNV1020" s="45"/>
      <c r="JNW1020" s="45"/>
      <c r="JNX1020" s="45"/>
      <c r="JNY1020" s="45"/>
      <c r="JNZ1020" s="45"/>
      <c r="JOA1020" s="45"/>
      <c r="JOB1020" s="45"/>
      <c r="JOC1020" s="45"/>
      <c r="JOD1020" s="45"/>
      <c r="JOE1020" s="45"/>
      <c r="JOF1020" s="45"/>
      <c r="JOG1020" s="45"/>
      <c r="JOH1020" s="45"/>
      <c r="JOI1020" s="45"/>
      <c r="JOJ1020" s="45"/>
      <c r="JOK1020" s="45"/>
      <c r="JOL1020" s="45"/>
      <c r="JOM1020" s="45"/>
      <c r="JON1020" s="45"/>
      <c r="JOO1020" s="45"/>
      <c r="JOP1020" s="45"/>
      <c r="JOQ1020" s="45"/>
      <c r="JOR1020" s="45"/>
      <c r="JOS1020" s="45"/>
      <c r="JOT1020" s="45"/>
      <c r="JOU1020" s="45"/>
      <c r="JOV1020" s="45"/>
      <c r="JOW1020" s="45"/>
      <c r="JOX1020" s="45"/>
      <c r="JOY1020" s="45"/>
      <c r="JOZ1020" s="45"/>
      <c r="JPA1020" s="45"/>
      <c r="JPB1020" s="45"/>
      <c r="JPC1020" s="45"/>
      <c r="JPD1020" s="45"/>
      <c r="JPE1020" s="45"/>
      <c r="JPF1020" s="45"/>
      <c r="JPG1020" s="45"/>
      <c r="JPH1020" s="45"/>
      <c r="JPI1020" s="45"/>
      <c r="JPJ1020" s="45"/>
      <c r="JPK1020" s="45"/>
      <c r="JPL1020" s="45"/>
      <c r="JPM1020" s="45"/>
      <c r="JPN1020" s="45"/>
      <c r="JPO1020" s="45"/>
      <c r="JPP1020" s="45"/>
      <c r="JPQ1020" s="45"/>
      <c r="JPR1020" s="45"/>
      <c r="JPS1020" s="45"/>
      <c r="JPT1020" s="45"/>
      <c r="JPU1020" s="45"/>
      <c r="JPV1020" s="45"/>
      <c r="JPW1020" s="45"/>
      <c r="JPX1020" s="45"/>
      <c r="JPY1020" s="45"/>
      <c r="JPZ1020" s="45"/>
      <c r="JQA1020" s="45"/>
      <c r="JQB1020" s="45"/>
      <c r="JQC1020" s="45"/>
      <c r="JQD1020" s="45"/>
      <c r="JQE1020" s="45"/>
      <c r="JQF1020" s="45"/>
      <c r="JQG1020" s="45"/>
      <c r="JQH1020" s="45"/>
      <c r="JQI1020" s="45"/>
      <c r="JQJ1020" s="45"/>
      <c r="JQK1020" s="45"/>
      <c r="JQL1020" s="45"/>
      <c r="JQM1020" s="45"/>
      <c r="JQN1020" s="45"/>
      <c r="JQO1020" s="45"/>
      <c r="JQP1020" s="45"/>
      <c r="JQQ1020" s="45"/>
      <c r="JQR1020" s="45"/>
      <c r="JQS1020" s="45"/>
      <c r="JQT1020" s="45"/>
      <c r="JQU1020" s="45"/>
      <c r="JQV1020" s="45"/>
      <c r="JQW1020" s="45"/>
      <c r="JQX1020" s="45"/>
      <c r="JQY1020" s="45"/>
      <c r="JQZ1020" s="45"/>
      <c r="JRA1020" s="45"/>
      <c r="JRB1020" s="45"/>
      <c r="JRC1020" s="45"/>
      <c r="JRD1020" s="45"/>
      <c r="JRE1020" s="45"/>
      <c r="JRF1020" s="45"/>
      <c r="JRG1020" s="45"/>
      <c r="JRH1020" s="45"/>
      <c r="JRI1020" s="45"/>
      <c r="JRJ1020" s="45"/>
      <c r="JRK1020" s="45"/>
      <c r="JRL1020" s="45"/>
      <c r="JRM1020" s="45"/>
      <c r="JRN1020" s="45"/>
      <c r="JRO1020" s="45"/>
      <c r="JRP1020" s="45"/>
      <c r="JRQ1020" s="45"/>
      <c r="JRR1020" s="45"/>
      <c r="JRS1020" s="45"/>
      <c r="JRT1020" s="45"/>
      <c r="JRU1020" s="45"/>
      <c r="JRV1020" s="45"/>
      <c r="JRW1020" s="45"/>
      <c r="JRX1020" s="45"/>
      <c r="JRY1020" s="45"/>
      <c r="JRZ1020" s="45"/>
      <c r="JSA1020" s="45"/>
      <c r="JSB1020" s="45"/>
      <c r="JSC1020" s="45"/>
      <c r="JSD1020" s="45"/>
      <c r="JSE1020" s="45"/>
      <c r="JSF1020" s="45"/>
      <c r="JSG1020" s="45"/>
      <c r="JSH1020" s="45"/>
      <c r="JSI1020" s="45"/>
      <c r="JSJ1020" s="45"/>
      <c r="JSK1020" s="45"/>
      <c r="JSL1020" s="45"/>
      <c r="JSM1020" s="45"/>
      <c r="JSN1020" s="45"/>
      <c r="JSO1020" s="45"/>
      <c r="JSP1020" s="45"/>
      <c r="JSQ1020" s="45"/>
      <c r="JSR1020" s="45"/>
      <c r="JSS1020" s="45"/>
      <c r="JST1020" s="45"/>
      <c r="JSU1020" s="45"/>
      <c r="JSV1020" s="45"/>
      <c r="JSW1020" s="45"/>
      <c r="JSX1020" s="45"/>
      <c r="JSY1020" s="45"/>
      <c r="JSZ1020" s="45"/>
      <c r="JTA1020" s="45"/>
      <c r="JTB1020" s="45"/>
      <c r="JTC1020" s="45"/>
      <c r="JTD1020" s="45"/>
      <c r="JTE1020" s="45"/>
      <c r="JTF1020" s="45"/>
      <c r="JTG1020" s="45"/>
      <c r="JTH1020" s="45"/>
      <c r="JTI1020" s="45"/>
      <c r="JTJ1020" s="45"/>
      <c r="JTK1020" s="45"/>
      <c r="JTL1020" s="45"/>
      <c r="JTM1020" s="45"/>
      <c r="JTN1020" s="45"/>
      <c r="JTO1020" s="45"/>
      <c r="JTP1020" s="45"/>
      <c r="JTQ1020" s="45"/>
      <c r="JTR1020" s="45"/>
      <c r="JTS1020" s="45"/>
      <c r="JTT1020" s="45"/>
      <c r="JTU1020" s="45"/>
      <c r="JTV1020" s="45"/>
      <c r="JTW1020" s="45"/>
      <c r="JTX1020" s="45"/>
      <c r="JTY1020" s="45"/>
      <c r="JTZ1020" s="45"/>
      <c r="JUA1020" s="45"/>
      <c r="JUB1020" s="45"/>
      <c r="JUC1020" s="45"/>
      <c r="JUD1020" s="45"/>
      <c r="JUE1020" s="45"/>
      <c r="JUF1020" s="45"/>
      <c r="JUG1020" s="45"/>
      <c r="JUH1020" s="45"/>
      <c r="JUI1020" s="45"/>
      <c r="JUJ1020" s="45"/>
      <c r="JUK1020" s="45"/>
      <c r="JUL1020" s="45"/>
      <c r="JUM1020" s="45"/>
      <c r="JUN1020" s="45"/>
      <c r="JUO1020" s="45"/>
      <c r="JUP1020" s="45"/>
      <c r="JUQ1020" s="45"/>
      <c r="JUR1020" s="45"/>
      <c r="JUS1020" s="45"/>
      <c r="JUT1020" s="45"/>
      <c r="JUU1020" s="45"/>
      <c r="JUV1020" s="45"/>
      <c r="JUW1020" s="45"/>
      <c r="JUX1020" s="45"/>
      <c r="JUY1020" s="45"/>
      <c r="JUZ1020" s="45"/>
      <c r="JVA1020" s="45"/>
      <c r="JVB1020" s="45"/>
      <c r="JVC1020" s="45"/>
      <c r="JVD1020" s="45"/>
      <c r="JVE1020" s="45"/>
      <c r="JVF1020" s="45"/>
      <c r="JVG1020" s="45"/>
      <c r="JVH1020" s="45"/>
      <c r="JVI1020" s="45"/>
      <c r="JVJ1020" s="45"/>
      <c r="JVK1020" s="45"/>
      <c r="JVL1020" s="45"/>
      <c r="JVM1020" s="45"/>
      <c r="JVN1020" s="45"/>
      <c r="JVO1020" s="45"/>
      <c r="JVP1020" s="45"/>
      <c r="JVQ1020" s="45"/>
      <c r="JVR1020" s="45"/>
      <c r="JVS1020" s="45"/>
      <c r="JVT1020" s="45"/>
      <c r="JVU1020" s="45"/>
      <c r="JVV1020" s="45"/>
      <c r="JVW1020" s="45"/>
      <c r="JVX1020" s="45"/>
      <c r="JVY1020" s="45"/>
      <c r="JVZ1020" s="45"/>
      <c r="JWA1020" s="45"/>
      <c r="JWB1020" s="45"/>
      <c r="JWC1020" s="45"/>
      <c r="JWD1020" s="45"/>
      <c r="JWE1020" s="45"/>
      <c r="JWF1020" s="45"/>
      <c r="JWG1020" s="45"/>
      <c r="JWH1020" s="45"/>
      <c r="JWI1020" s="45"/>
      <c r="JWJ1020" s="45"/>
      <c r="JWK1020" s="45"/>
      <c r="JWL1020" s="45"/>
      <c r="JWM1020" s="45"/>
      <c r="JWN1020" s="45"/>
      <c r="JWO1020" s="45"/>
      <c r="JWP1020" s="45"/>
      <c r="JWQ1020" s="45"/>
      <c r="JWR1020" s="45"/>
      <c r="JWS1020" s="45"/>
      <c r="JWT1020" s="45"/>
      <c r="JWU1020" s="45"/>
      <c r="JWV1020" s="45"/>
      <c r="JWW1020" s="45"/>
      <c r="JWX1020" s="45"/>
      <c r="JWY1020" s="45"/>
      <c r="JWZ1020" s="45"/>
      <c r="JXA1020" s="45"/>
      <c r="JXB1020" s="45"/>
      <c r="JXC1020" s="45"/>
      <c r="JXD1020" s="45"/>
      <c r="JXE1020" s="45"/>
      <c r="JXF1020" s="45"/>
      <c r="JXG1020" s="45"/>
      <c r="JXH1020" s="45"/>
      <c r="JXI1020" s="45"/>
      <c r="JXJ1020" s="45"/>
      <c r="JXK1020" s="45"/>
      <c r="JXL1020" s="45"/>
      <c r="JXM1020" s="45"/>
      <c r="JXN1020" s="45"/>
      <c r="JXO1020" s="45"/>
      <c r="JXP1020" s="45"/>
      <c r="JXQ1020" s="45"/>
      <c r="JXR1020" s="45"/>
      <c r="JXS1020" s="45"/>
      <c r="JXT1020" s="45"/>
      <c r="JXU1020" s="45"/>
      <c r="JXV1020" s="45"/>
      <c r="JXW1020" s="45"/>
      <c r="JXX1020" s="45"/>
      <c r="JXY1020" s="45"/>
      <c r="JXZ1020" s="45"/>
      <c r="JYA1020" s="45"/>
      <c r="JYB1020" s="45"/>
      <c r="JYC1020" s="45"/>
      <c r="JYD1020" s="45"/>
      <c r="JYE1020" s="45"/>
      <c r="JYF1020" s="45"/>
      <c r="JYG1020" s="45"/>
      <c r="JYH1020" s="45"/>
      <c r="JYI1020" s="45"/>
      <c r="JYJ1020" s="45"/>
      <c r="JYK1020" s="45"/>
      <c r="JYL1020" s="45"/>
      <c r="JYM1020" s="45"/>
      <c r="JYN1020" s="45"/>
      <c r="JYO1020" s="45"/>
      <c r="JYP1020" s="45"/>
      <c r="JYQ1020" s="45"/>
      <c r="JYR1020" s="45"/>
      <c r="JYS1020" s="45"/>
      <c r="JYT1020" s="45"/>
      <c r="JYU1020" s="45"/>
      <c r="JYV1020" s="45"/>
      <c r="JYW1020" s="45"/>
      <c r="JYX1020" s="45"/>
      <c r="JYY1020" s="45"/>
      <c r="JYZ1020" s="45"/>
      <c r="JZA1020" s="45"/>
      <c r="JZB1020" s="45"/>
      <c r="JZC1020" s="45"/>
      <c r="JZD1020" s="45"/>
      <c r="JZE1020" s="45"/>
      <c r="JZF1020" s="45"/>
      <c r="JZG1020" s="45"/>
      <c r="JZH1020" s="45"/>
      <c r="JZI1020" s="45"/>
      <c r="JZJ1020" s="45"/>
      <c r="JZK1020" s="45"/>
      <c r="JZL1020" s="45"/>
      <c r="JZM1020" s="45"/>
      <c r="JZN1020" s="45"/>
      <c r="JZO1020" s="45"/>
      <c r="JZP1020" s="45"/>
      <c r="JZQ1020" s="45"/>
      <c r="JZR1020" s="45"/>
      <c r="JZS1020" s="45"/>
      <c r="JZT1020" s="45"/>
      <c r="JZU1020" s="45"/>
      <c r="JZV1020" s="45"/>
      <c r="JZW1020" s="45"/>
      <c r="JZX1020" s="45"/>
      <c r="JZY1020" s="45"/>
      <c r="JZZ1020" s="45"/>
      <c r="KAA1020" s="45"/>
      <c r="KAB1020" s="45"/>
      <c r="KAC1020" s="45"/>
      <c r="KAD1020" s="45"/>
      <c r="KAE1020" s="45"/>
      <c r="KAF1020" s="45"/>
      <c r="KAG1020" s="45"/>
      <c r="KAH1020" s="45"/>
      <c r="KAI1020" s="45"/>
      <c r="KAJ1020" s="45"/>
      <c r="KAK1020" s="45"/>
      <c r="KAL1020" s="45"/>
      <c r="KAM1020" s="45"/>
      <c r="KAN1020" s="45"/>
      <c r="KAO1020" s="45"/>
      <c r="KAP1020" s="45"/>
      <c r="KAQ1020" s="45"/>
      <c r="KAR1020" s="45"/>
      <c r="KAS1020" s="45"/>
      <c r="KAT1020" s="45"/>
      <c r="KAU1020" s="45"/>
      <c r="KAV1020" s="45"/>
      <c r="KAW1020" s="45"/>
      <c r="KAX1020" s="45"/>
      <c r="KAY1020" s="45"/>
      <c r="KAZ1020" s="45"/>
      <c r="KBA1020" s="45"/>
      <c r="KBB1020" s="45"/>
      <c r="KBC1020" s="45"/>
      <c r="KBD1020" s="45"/>
      <c r="KBE1020" s="45"/>
      <c r="KBF1020" s="45"/>
      <c r="KBG1020" s="45"/>
      <c r="KBH1020" s="45"/>
      <c r="KBI1020" s="45"/>
      <c r="KBJ1020" s="45"/>
      <c r="KBK1020" s="45"/>
      <c r="KBL1020" s="45"/>
      <c r="KBM1020" s="45"/>
      <c r="KBN1020" s="45"/>
      <c r="KBO1020" s="45"/>
      <c r="KBP1020" s="45"/>
      <c r="KBQ1020" s="45"/>
      <c r="KBR1020" s="45"/>
      <c r="KBS1020" s="45"/>
      <c r="KBT1020" s="45"/>
      <c r="KBU1020" s="45"/>
      <c r="KBV1020" s="45"/>
      <c r="KBW1020" s="45"/>
      <c r="KBX1020" s="45"/>
      <c r="KBY1020" s="45"/>
      <c r="KBZ1020" s="45"/>
      <c r="KCA1020" s="45"/>
      <c r="KCB1020" s="45"/>
      <c r="KCC1020" s="45"/>
      <c r="KCD1020" s="45"/>
      <c r="KCE1020" s="45"/>
      <c r="KCF1020" s="45"/>
      <c r="KCG1020" s="45"/>
      <c r="KCH1020" s="45"/>
      <c r="KCI1020" s="45"/>
      <c r="KCJ1020" s="45"/>
      <c r="KCK1020" s="45"/>
      <c r="KCL1020" s="45"/>
      <c r="KCM1020" s="45"/>
      <c r="KCN1020" s="45"/>
      <c r="KCO1020" s="45"/>
      <c r="KCP1020" s="45"/>
      <c r="KCQ1020" s="45"/>
      <c r="KCR1020" s="45"/>
      <c r="KCS1020" s="45"/>
      <c r="KCT1020" s="45"/>
      <c r="KCU1020" s="45"/>
      <c r="KCV1020" s="45"/>
      <c r="KCW1020" s="45"/>
      <c r="KCX1020" s="45"/>
      <c r="KCY1020" s="45"/>
      <c r="KCZ1020" s="45"/>
      <c r="KDA1020" s="45"/>
      <c r="KDB1020" s="45"/>
      <c r="KDC1020" s="45"/>
      <c r="KDD1020" s="45"/>
      <c r="KDE1020" s="45"/>
      <c r="KDF1020" s="45"/>
      <c r="KDG1020" s="45"/>
      <c r="KDH1020" s="45"/>
      <c r="KDI1020" s="45"/>
      <c r="KDJ1020" s="45"/>
      <c r="KDK1020" s="45"/>
      <c r="KDL1020" s="45"/>
      <c r="KDM1020" s="45"/>
      <c r="KDN1020" s="45"/>
      <c r="KDO1020" s="45"/>
      <c r="KDP1020" s="45"/>
      <c r="KDQ1020" s="45"/>
      <c r="KDR1020" s="45"/>
      <c r="KDS1020" s="45"/>
      <c r="KDT1020" s="45"/>
      <c r="KDU1020" s="45"/>
      <c r="KDV1020" s="45"/>
      <c r="KDW1020" s="45"/>
      <c r="KDX1020" s="45"/>
      <c r="KDY1020" s="45"/>
      <c r="KDZ1020" s="45"/>
      <c r="KEA1020" s="45"/>
      <c r="KEB1020" s="45"/>
      <c r="KEC1020" s="45"/>
      <c r="KED1020" s="45"/>
      <c r="KEE1020" s="45"/>
      <c r="KEF1020" s="45"/>
      <c r="KEG1020" s="45"/>
      <c r="KEH1020" s="45"/>
      <c r="KEI1020" s="45"/>
      <c r="KEJ1020" s="45"/>
      <c r="KEK1020" s="45"/>
      <c r="KEL1020" s="45"/>
      <c r="KEM1020" s="45"/>
      <c r="KEN1020" s="45"/>
      <c r="KEO1020" s="45"/>
      <c r="KEP1020" s="45"/>
      <c r="KEQ1020" s="45"/>
      <c r="KER1020" s="45"/>
      <c r="KES1020" s="45"/>
      <c r="KET1020" s="45"/>
      <c r="KEU1020" s="45"/>
      <c r="KEV1020" s="45"/>
      <c r="KEW1020" s="45"/>
      <c r="KEX1020" s="45"/>
      <c r="KEY1020" s="45"/>
      <c r="KEZ1020" s="45"/>
      <c r="KFA1020" s="45"/>
      <c r="KFB1020" s="45"/>
      <c r="KFC1020" s="45"/>
      <c r="KFD1020" s="45"/>
      <c r="KFE1020" s="45"/>
      <c r="KFF1020" s="45"/>
      <c r="KFG1020" s="45"/>
      <c r="KFH1020" s="45"/>
      <c r="KFI1020" s="45"/>
      <c r="KFJ1020" s="45"/>
      <c r="KFK1020" s="45"/>
      <c r="KFL1020" s="45"/>
      <c r="KFM1020" s="45"/>
      <c r="KFN1020" s="45"/>
      <c r="KFO1020" s="45"/>
      <c r="KFP1020" s="45"/>
      <c r="KFQ1020" s="45"/>
      <c r="KFR1020" s="45"/>
      <c r="KFS1020" s="45"/>
      <c r="KFT1020" s="45"/>
      <c r="KFU1020" s="45"/>
      <c r="KFV1020" s="45"/>
      <c r="KFW1020" s="45"/>
      <c r="KFX1020" s="45"/>
      <c r="KFY1020" s="45"/>
      <c r="KFZ1020" s="45"/>
      <c r="KGA1020" s="45"/>
      <c r="KGB1020" s="45"/>
      <c r="KGC1020" s="45"/>
      <c r="KGD1020" s="45"/>
      <c r="KGE1020" s="45"/>
      <c r="KGF1020" s="45"/>
      <c r="KGG1020" s="45"/>
      <c r="KGH1020" s="45"/>
      <c r="KGI1020" s="45"/>
      <c r="KGJ1020" s="45"/>
      <c r="KGK1020" s="45"/>
      <c r="KGL1020" s="45"/>
      <c r="KGM1020" s="45"/>
      <c r="KGN1020" s="45"/>
      <c r="KGO1020" s="45"/>
      <c r="KGP1020" s="45"/>
      <c r="KGQ1020" s="45"/>
      <c r="KGR1020" s="45"/>
      <c r="KGS1020" s="45"/>
      <c r="KGT1020" s="45"/>
      <c r="KGU1020" s="45"/>
      <c r="KGV1020" s="45"/>
      <c r="KGW1020" s="45"/>
      <c r="KGX1020" s="45"/>
      <c r="KGY1020" s="45"/>
      <c r="KGZ1020" s="45"/>
      <c r="KHA1020" s="45"/>
      <c r="KHB1020" s="45"/>
      <c r="KHC1020" s="45"/>
      <c r="KHD1020" s="45"/>
      <c r="KHE1020" s="45"/>
      <c r="KHF1020" s="45"/>
      <c r="KHG1020" s="45"/>
      <c r="KHH1020" s="45"/>
      <c r="KHI1020" s="45"/>
      <c r="KHJ1020" s="45"/>
      <c r="KHK1020" s="45"/>
      <c r="KHL1020" s="45"/>
      <c r="KHM1020" s="45"/>
      <c r="KHN1020" s="45"/>
      <c r="KHO1020" s="45"/>
      <c r="KHP1020" s="45"/>
      <c r="KHQ1020" s="45"/>
      <c r="KHR1020" s="45"/>
      <c r="KHS1020" s="45"/>
      <c r="KHT1020" s="45"/>
      <c r="KHU1020" s="45"/>
      <c r="KHV1020" s="45"/>
      <c r="KHW1020" s="45"/>
      <c r="KHX1020" s="45"/>
      <c r="KHY1020" s="45"/>
      <c r="KHZ1020" s="45"/>
      <c r="KIA1020" s="45"/>
      <c r="KIB1020" s="45"/>
      <c r="KIC1020" s="45"/>
      <c r="KID1020" s="45"/>
      <c r="KIE1020" s="45"/>
      <c r="KIF1020" s="45"/>
      <c r="KIG1020" s="45"/>
      <c r="KIH1020" s="45"/>
      <c r="KII1020" s="45"/>
      <c r="KIJ1020" s="45"/>
      <c r="KIK1020" s="45"/>
      <c r="KIL1020" s="45"/>
      <c r="KIM1020" s="45"/>
      <c r="KIN1020" s="45"/>
      <c r="KIO1020" s="45"/>
      <c r="KIP1020" s="45"/>
      <c r="KIQ1020" s="45"/>
      <c r="KIR1020" s="45"/>
      <c r="KIS1020" s="45"/>
      <c r="KIT1020" s="45"/>
      <c r="KIU1020" s="45"/>
      <c r="KIV1020" s="45"/>
      <c r="KIW1020" s="45"/>
      <c r="KIX1020" s="45"/>
      <c r="KIY1020" s="45"/>
      <c r="KIZ1020" s="45"/>
      <c r="KJA1020" s="45"/>
      <c r="KJB1020" s="45"/>
      <c r="KJC1020" s="45"/>
      <c r="KJD1020" s="45"/>
      <c r="KJE1020" s="45"/>
      <c r="KJF1020" s="45"/>
      <c r="KJG1020" s="45"/>
      <c r="KJH1020" s="45"/>
      <c r="KJI1020" s="45"/>
      <c r="KJJ1020" s="45"/>
      <c r="KJK1020" s="45"/>
      <c r="KJL1020" s="45"/>
      <c r="KJM1020" s="45"/>
      <c r="KJN1020" s="45"/>
      <c r="KJO1020" s="45"/>
      <c r="KJP1020" s="45"/>
      <c r="KJQ1020" s="45"/>
      <c r="KJR1020" s="45"/>
      <c r="KJS1020" s="45"/>
      <c r="KJT1020" s="45"/>
      <c r="KJU1020" s="45"/>
      <c r="KJV1020" s="45"/>
      <c r="KJW1020" s="45"/>
      <c r="KJX1020" s="45"/>
      <c r="KJY1020" s="45"/>
      <c r="KJZ1020" s="45"/>
      <c r="KKA1020" s="45"/>
      <c r="KKB1020" s="45"/>
      <c r="KKC1020" s="45"/>
      <c r="KKD1020" s="45"/>
      <c r="KKE1020" s="45"/>
      <c r="KKF1020" s="45"/>
      <c r="KKG1020" s="45"/>
      <c r="KKH1020" s="45"/>
      <c r="KKI1020" s="45"/>
      <c r="KKJ1020" s="45"/>
      <c r="KKK1020" s="45"/>
      <c r="KKL1020" s="45"/>
      <c r="KKM1020" s="45"/>
      <c r="KKN1020" s="45"/>
      <c r="KKO1020" s="45"/>
      <c r="KKP1020" s="45"/>
      <c r="KKQ1020" s="45"/>
      <c r="KKR1020" s="45"/>
      <c r="KKS1020" s="45"/>
      <c r="KKT1020" s="45"/>
      <c r="KKU1020" s="45"/>
      <c r="KKV1020" s="45"/>
      <c r="KKW1020" s="45"/>
      <c r="KKX1020" s="45"/>
      <c r="KKY1020" s="45"/>
      <c r="KKZ1020" s="45"/>
      <c r="KLA1020" s="45"/>
      <c r="KLB1020" s="45"/>
      <c r="KLC1020" s="45"/>
      <c r="KLD1020" s="45"/>
      <c r="KLE1020" s="45"/>
      <c r="KLF1020" s="45"/>
      <c r="KLG1020" s="45"/>
      <c r="KLH1020" s="45"/>
      <c r="KLI1020" s="45"/>
      <c r="KLJ1020" s="45"/>
      <c r="KLK1020" s="45"/>
      <c r="KLL1020" s="45"/>
      <c r="KLM1020" s="45"/>
      <c r="KLN1020" s="45"/>
      <c r="KLO1020" s="45"/>
      <c r="KLP1020" s="45"/>
      <c r="KLQ1020" s="45"/>
      <c r="KLR1020" s="45"/>
      <c r="KLS1020" s="45"/>
      <c r="KLT1020" s="45"/>
      <c r="KLU1020" s="45"/>
      <c r="KLV1020" s="45"/>
      <c r="KLW1020" s="45"/>
      <c r="KLX1020" s="45"/>
      <c r="KLY1020" s="45"/>
      <c r="KLZ1020" s="45"/>
      <c r="KMA1020" s="45"/>
      <c r="KMB1020" s="45"/>
      <c r="KMC1020" s="45"/>
      <c r="KMD1020" s="45"/>
      <c r="KME1020" s="45"/>
      <c r="KMF1020" s="45"/>
      <c r="KMG1020" s="45"/>
      <c r="KMH1020" s="45"/>
      <c r="KMI1020" s="45"/>
      <c r="KMJ1020" s="45"/>
      <c r="KMK1020" s="45"/>
      <c r="KML1020" s="45"/>
      <c r="KMM1020" s="45"/>
      <c r="KMN1020" s="45"/>
      <c r="KMO1020" s="45"/>
      <c r="KMP1020" s="45"/>
      <c r="KMQ1020" s="45"/>
      <c r="KMR1020" s="45"/>
      <c r="KMS1020" s="45"/>
      <c r="KMT1020" s="45"/>
      <c r="KMU1020" s="45"/>
      <c r="KMV1020" s="45"/>
      <c r="KMW1020" s="45"/>
      <c r="KMX1020" s="45"/>
      <c r="KMY1020" s="45"/>
      <c r="KMZ1020" s="45"/>
      <c r="KNA1020" s="45"/>
      <c r="KNB1020" s="45"/>
      <c r="KNC1020" s="45"/>
      <c r="KND1020" s="45"/>
      <c r="KNE1020" s="45"/>
      <c r="KNF1020" s="45"/>
      <c r="KNG1020" s="45"/>
      <c r="KNH1020" s="45"/>
      <c r="KNI1020" s="45"/>
      <c r="KNJ1020" s="45"/>
      <c r="KNK1020" s="45"/>
      <c r="KNL1020" s="45"/>
      <c r="KNM1020" s="45"/>
      <c r="KNN1020" s="45"/>
      <c r="KNO1020" s="45"/>
      <c r="KNP1020" s="45"/>
      <c r="KNQ1020" s="45"/>
      <c r="KNR1020" s="45"/>
      <c r="KNS1020" s="45"/>
      <c r="KNT1020" s="45"/>
      <c r="KNU1020" s="45"/>
      <c r="KNV1020" s="45"/>
      <c r="KNW1020" s="45"/>
      <c r="KNX1020" s="45"/>
      <c r="KNY1020" s="45"/>
      <c r="KNZ1020" s="45"/>
      <c r="KOA1020" s="45"/>
      <c r="KOB1020" s="45"/>
      <c r="KOC1020" s="45"/>
      <c r="KOD1020" s="45"/>
      <c r="KOE1020" s="45"/>
      <c r="KOF1020" s="45"/>
      <c r="KOG1020" s="45"/>
      <c r="KOH1020" s="45"/>
      <c r="KOI1020" s="45"/>
      <c r="KOJ1020" s="45"/>
      <c r="KOK1020" s="45"/>
      <c r="KOL1020" s="45"/>
      <c r="KOM1020" s="45"/>
      <c r="KON1020" s="45"/>
      <c r="KOO1020" s="45"/>
      <c r="KOP1020" s="45"/>
      <c r="KOQ1020" s="45"/>
      <c r="KOR1020" s="45"/>
      <c r="KOS1020" s="45"/>
      <c r="KOT1020" s="45"/>
      <c r="KOU1020" s="45"/>
      <c r="KOV1020" s="45"/>
      <c r="KOW1020" s="45"/>
      <c r="KOX1020" s="45"/>
      <c r="KOY1020" s="45"/>
      <c r="KOZ1020" s="45"/>
      <c r="KPA1020" s="45"/>
      <c r="KPB1020" s="45"/>
      <c r="KPC1020" s="45"/>
      <c r="KPD1020" s="45"/>
      <c r="KPE1020" s="45"/>
      <c r="KPF1020" s="45"/>
      <c r="KPG1020" s="45"/>
      <c r="KPH1020" s="45"/>
      <c r="KPI1020" s="45"/>
      <c r="KPJ1020" s="45"/>
      <c r="KPK1020" s="45"/>
      <c r="KPL1020" s="45"/>
      <c r="KPM1020" s="45"/>
      <c r="KPN1020" s="45"/>
      <c r="KPO1020" s="45"/>
      <c r="KPP1020" s="45"/>
      <c r="KPQ1020" s="45"/>
      <c r="KPR1020" s="45"/>
      <c r="KPS1020" s="45"/>
      <c r="KPT1020" s="45"/>
      <c r="KPU1020" s="45"/>
      <c r="KPV1020" s="45"/>
      <c r="KPW1020" s="45"/>
      <c r="KPX1020" s="45"/>
      <c r="KPY1020" s="45"/>
      <c r="KPZ1020" s="45"/>
      <c r="KQA1020" s="45"/>
      <c r="KQB1020" s="45"/>
      <c r="KQC1020" s="45"/>
      <c r="KQD1020" s="45"/>
      <c r="KQE1020" s="45"/>
      <c r="KQF1020" s="45"/>
      <c r="KQG1020" s="45"/>
      <c r="KQH1020" s="45"/>
      <c r="KQI1020" s="45"/>
      <c r="KQJ1020" s="45"/>
      <c r="KQK1020" s="45"/>
      <c r="KQL1020" s="45"/>
      <c r="KQM1020" s="45"/>
      <c r="KQN1020" s="45"/>
      <c r="KQO1020" s="45"/>
      <c r="KQP1020" s="45"/>
      <c r="KQQ1020" s="45"/>
      <c r="KQR1020" s="45"/>
      <c r="KQS1020" s="45"/>
      <c r="KQT1020" s="45"/>
      <c r="KQU1020" s="45"/>
      <c r="KQV1020" s="45"/>
      <c r="KQW1020" s="45"/>
      <c r="KQX1020" s="45"/>
      <c r="KQY1020" s="45"/>
      <c r="KQZ1020" s="45"/>
      <c r="KRA1020" s="45"/>
      <c r="KRB1020" s="45"/>
      <c r="KRC1020" s="45"/>
      <c r="KRD1020" s="45"/>
      <c r="KRE1020" s="45"/>
      <c r="KRF1020" s="45"/>
      <c r="KRG1020" s="45"/>
      <c r="KRH1020" s="45"/>
      <c r="KRI1020" s="45"/>
      <c r="KRJ1020" s="45"/>
      <c r="KRK1020" s="45"/>
      <c r="KRL1020" s="45"/>
      <c r="KRM1020" s="45"/>
      <c r="KRN1020" s="45"/>
      <c r="KRO1020" s="45"/>
      <c r="KRP1020" s="45"/>
      <c r="KRQ1020" s="45"/>
      <c r="KRR1020" s="45"/>
      <c r="KRS1020" s="45"/>
      <c r="KRT1020" s="45"/>
      <c r="KRU1020" s="45"/>
      <c r="KRV1020" s="45"/>
      <c r="KRW1020" s="45"/>
      <c r="KRX1020" s="45"/>
      <c r="KRY1020" s="45"/>
      <c r="KRZ1020" s="45"/>
      <c r="KSA1020" s="45"/>
      <c r="KSB1020" s="45"/>
      <c r="KSC1020" s="45"/>
      <c r="KSD1020" s="45"/>
      <c r="KSE1020" s="45"/>
      <c r="KSF1020" s="45"/>
      <c r="KSG1020" s="45"/>
      <c r="KSH1020" s="45"/>
      <c r="KSI1020" s="45"/>
      <c r="KSJ1020" s="45"/>
      <c r="KSK1020" s="45"/>
      <c r="KSL1020" s="45"/>
      <c r="KSM1020" s="45"/>
      <c r="KSN1020" s="45"/>
      <c r="KSO1020" s="45"/>
      <c r="KSP1020" s="45"/>
      <c r="KSQ1020" s="45"/>
      <c r="KSR1020" s="45"/>
      <c r="KSS1020" s="45"/>
      <c r="KST1020" s="45"/>
      <c r="KSU1020" s="45"/>
      <c r="KSV1020" s="45"/>
      <c r="KSW1020" s="45"/>
      <c r="KSX1020" s="45"/>
      <c r="KSY1020" s="45"/>
      <c r="KSZ1020" s="45"/>
      <c r="KTA1020" s="45"/>
      <c r="KTB1020" s="45"/>
      <c r="KTC1020" s="45"/>
      <c r="KTD1020" s="45"/>
      <c r="KTE1020" s="45"/>
      <c r="KTF1020" s="45"/>
      <c r="KTG1020" s="45"/>
      <c r="KTH1020" s="45"/>
      <c r="KTI1020" s="45"/>
      <c r="KTJ1020" s="45"/>
      <c r="KTK1020" s="45"/>
      <c r="KTL1020" s="45"/>
      <c r="KTM1020" s="45"/>
      <c r="KTN1020" s="45"/>
      <c r="KTO1020" s="45"/>
      <c r="KTP1020" s="45"/>
      <c r="KTQ1020" s="45"/>
      <c r="KTR1020" s="45"/>
      <c r="KTS1020" s="45"/>
      <c r="KTT1020" s="45"/>
      <c r="KTU1020" s="45"/>
      <c r="KTV1020" s="45"/>
      <c r="KTW1020" s="45"/>
      <c r="KTX1020" s="45"/>
      <c r="KTY1020" s="45"/>
      <c r="KTZ1020" s="45"/>
      <c r="KUA1020" s="45"/>
      <c r="KUB1020" s="45"/>
      <c r="KUC1020" s="45"/>
      <c r="KUD1020" s="45"/>
      <c r="KUE1020" s="45"/>
      <c r="KUF1020" s="45"/>
      <c r="KUG1020" s="45"/>
      <c r="KUH1020" s="45"/>
      <c r="KUI1020" s="45"/>
      <c r="KUJ1020" s="45"/>
      <c r="KUK1020" s="45"/>
      <c r="KUL1020" s="45"/>
      <c r="KUM1020" s="45"/>
      <c r="KUN1020" s="45"/>
      <c r="KUO1020" s="45"/>
      <c r="KUP1020" s="45"/>
      <c r="KUQ1020" s="45"/>
      <c r="KUR1020" s="45"/>
      <c r="KUS1020" s="45"/>
      <c r="KUT1020" s="45"/>
      <c r="KUU1020" s="45"/>
      <c r="KUV1020" s="45"/>
      <c r="KUW1020" s="45"/>
      <c r="KUX1020" s="45"/>
      <c r="KUY1020" s="45"/>
      <c r="KUZ1020" s="45"/>
      <c r="KVA1020" s="45"/>
      <c r="KVB1020" s="45"/>
      <c r="KVC1020" s="45"/>
      <c r="KVD1020" s="45"/>
      <c r="KVE1020" s="45"/>
      <c r="KVF1020" s="45"/>
      <c r="KVG1020" s="45"/>
      <c r="KVH1020" s="45"/>
      <c r="KVI1020" s="45"/>
      <c r="KVJ1020" s="45"/>
      <c r="KVK1020" s="45"/>
      <c r="KVL1020" s="45"/>
      <c r="KVM1020" s="45"/>
      <c r="KVN1020" s="45"/>
      <c r="KVO1020" s="45"/>
      <c r="KVP1020" s="45"/>
      <c r="KVQ1020" s="45"/>
      <c r="KVR1020" s="45"/>
      <c r="KVS1020" s="45"/>
      <c r="KVT1020" s="45"/>
      <c r="KVU1020" s="45"/>
      <c r="KVV1020" s="45"/>
      <c r="KVW1020" s="45"/>
      <c r="KVX1020" s="45"/>
      <c r="KVY1020" s="45"/>
      <c r="KVZ1020" s="45"/>
      <c r="KWA1020" s="45"/>
      <c r="KWB1020" s="45"/>
      <c r="KWC1020" s="45"/>
      <c r="KWD1020" s="45"/>
      <c r="KWE1020" s="45"/>
      <c r="KWF1020" s="45"/>
      <c r="KWG1020" s="45"/>
      <c r="KWH1020" s="45"/>
      <c r="KWI1020" s="45"/>
      <c r="KWJ1020" s="45"/>
      <c r="KWK1020" s="45"/>
      <c r="KWL1020" s="45"/>
      <c r="KWM1020" s="45"/>
      <c r="KWN1020" s="45"/>
      <c r="KWO1020" s="45"/>
      <c r="KWP1020" s="45"/>
      <c r="KWQ1020" s="45"/>
      <c r="KWR1020" s="45"/>
      <c r="KWS1020" s="45"/>
      <c r="KWT1020" s="45"/>
      <c r="KWU1020" s="45"/>
      <c r="KWV1020" s="45"/>
      <c r="KWW1020" s="45"/>
      <c r="KWX1020" s="45"/>
      <c r="KWY1020" s="45"/>
      <c r="KWZ1020" s="45"/>
      <c r="KXA1020" s="45"/>
      <c r="KXB1020" s="45"/>
      <c r="KXC1020" s="45"/>
      <c r="KXD1020" s="45"/>
      <c r="KXE1020" s="45"/>
      <c r="KXF1020" s="45"/>
      <c r="KXG1020" s="45"/>
      <c r="KXH1020" s="45"/>
      <c r="KXI1020" s="45"/>
      <c r="KXJ1020" s="45"/>
      <c r="KXK1020" s="45"/>
      <c r="KXL1020" s="45"/>
      <c r="KXM1020" s="45"/>
      <c r="KXN1020" s="45"/>
      <c r="KXO1020" s="45"/>
      <c r="KXP1020" s="45"/>
      <c r="KXQ1020" s="45"/>
      <c r="KXR1020" s="45"/>
      <c r="KXS1020" s="45"/>
      <c r="KXT1020" s="45"/>
      <c r="KXU1020" s="45"/>
      <c r="KXV1020" s="45"/>
      <c r="KXW1020" s="45"/>
      <c r="KXX1020" s="45"/>
      <c r="KXY1020" s="45"/>
      <c r="KXZ1020" s="45"/>
      <c r="KYA1020" s="45"/>
      <c r="KYB1020" s="45"/>
      <c r="KYC1020" s="45"/>
      <c r="KYD1020" s="45"/>
      <c r="KYE1020" s="45"/>
      <c r="KYF1020" s="45"/>
      <c r="KYG1020" s="45"/>
      <c r="KYH1020" s="45"/>
      <c r="KYI1020" s="45"/>
      <c r="KYJ1020" s="45"/>
      <c r="KYK1020" s="45"/>
      <c r="KYL1020" s="45"/>
      <c r="KYM1020" s="45"/>
      <c r="KYN1020" s="45"/>
      <c r="KYO1020" s="45"/>
      <c r="KYP1020" s="45"/>
      <c r="KYQ1020" s="45"/>
      <c r="KYR1020" s="45"/>
      <c r="KYS1020" s="45"/>
      <c r="KYT1020" s="45"/>
      <c r="KYU1020" s="45"/>
      <c r="KYV1020" s="45"/>
      <c r="KYW1020" s="45"/>
      <c r="KYX1020" s="45"/>
      <c r="KYY1020" s="45"/>
      <c r="KYZ1020" s="45"/>
      <c r="KZA1020" s="45"/>
      <c r="KZB1020" s="45"/>
      <c r="KZC1020" s="45"/>
      <c r="KZD1020" s="45"/>
      <c r="KZE1020" s="45"/>
      <c r="KZF1020" s="45"/>
      <c r="KZG1020" s="45"/>
      <c r="KZH1020" s="45"/>
      <c r="KZI1020" s="45"/>
      <c r="KZJ1020" s="45"/>
      <c r="KZK1020" s="45"/>
      <c r="KZL1020" s="45"/>
      <c r="KZM1020" s="45"/>
      <c r="KZN1020" s="45"/>
      <c r="KZO1020" s="45"/>
      <c r="KZP1020" s="45"/>
      <c r="KZQ1020" s="45"/>
      <c r="KZR1020" s="45"/>
      <c r="KZS1020" s="45"/>
      <c r="KZT1020" s="45"/>
      <c r="KZU1020" s="45"/>
      <c r="KZV1020" s="45"/>
      <c r="KZW1020" s="45"/>
      <c r="KZX1020" s="45"/>
      <c r="KZY1020" s="45"/>
      <c r="KZZ1020" s="45"/>
      <c r="LAA1020" s="45"/>
      <c r="LAB1020" s="45"/>
      <c r="LAC1020" s="45"/>
      <c r="LAD1020" s="45"/>
      <c r="LAE1020" s="45"/>
      <c r="LAF1020" s="45"/>
      <c r="LAG1020" s="45"/>
      <c r="LAH1020" s="45"/>
      <c r="LAI1020" s="45"/>
      <c r="LAJ1020" s="45"/>
      <c r="LAK1020" s="45"/>
      <c r="LAL1020" s="45"/>
      <c r="LAM1020" s="45"/>
      <c r="LAN1020" s="45"/>
      <c r="LAO1020" s="45"/>
      <c r="LAP1020" s="45"/>
      <c r="LAQ1020" s="45"/>
      <c r="LAR1020" s="45"/>
      <c r="LAS1020" s="45"/>
      <c r="LAT1020" s="45"/>
      <c r="LAU1020" s="45"/>
      <c r="LAV1020" s="45"/>
      <c r="LAW1020" s="45"/>
      <c r="LAX1020" s="45"/>
      <c r="LAY1020" s="45"/>
      <c r="LAZ1020" s="45"/>
      <c r="LBA1020" s="45"/>
      <c r="LBB1020" s="45"/>
      <c r="LBC1020" s="45"/>
      <c r="LBD1020" s="45"/>
      <c r="LBE1020" s="45"/>
      <c r="LBF1020" s="45"/>
      <c r="LBG1020" s="45"/>
      <c r="LBH1020" s="45"/>
      <c r="LBI1020" s="45"/>
      <c r="LBJ1020" s="45"/>
      <c r="LBK1020" s="45"/>
      <c r="LBL1020" s="45"/>
      <c r="LBM1020" s="45"/>
      <c r="LBN1020" s="45"/>
      <c r="LBO1020" s="45"/>
      <c r="LBP1020" s="45"/>
      <c r="LBQ1020" s="45"/>
      <c r="LBR1020" s="45"/>
      <c r="LBS1020" s="45"/>
      <c r="LBT1020" s="45"/>
      <c r="LBU1020" s="45"/>
      <c r="LBV1020" s="45"/>
      <c r="LBW1020" s="45"/>
      <c r="LBX1020" s="45"/>
      <c r="LBY1020" s="45"/>
      <c r="LBZ1020" s="45"/>
      <c r="LCA1020" s="45"/>
      <c r="LCB1020" s="45"/>
      <c r="LCC1020" s="45"/>
      <c r="LCD1020" s="45"/>
      <c r="LCE1020" s="45"/>
      <c r="LCF1020" s="45"/>
      <c r="LCG1020" s="45"/>
      <c r="LCH1020" s="45"/>
      <c r="LCI1020" s="45"/>
      <c r="LCJ1020" s="45"/>
      <c r="LCK1020" s="45"/>
      <c r="LCL1020" s="45"/>
      <c r="LCM1020" s="45"/>
      <c r="LCN1020" s="45"/>
      <c r="LCO1020" s="45"/>
      <c r="LCP1020" s="45"/>
      <c r="LCQ1020" s="45"/>
      <c r="LCR1020" s="45"/>
      <c r="LCS1020" s="45"/>
      <c r="LCT1020" s="45"/>
      <c r="LCU1020" s="45"/>
      <c r="LCV1020" s="45"/>
      <c r="LCW1020" s="45"/>
      <c r="LCX1020" s="45"/>
      <c r="LCY1020" s="45"/>
      <c r="LCZ1020" s="45"/>
      <c r="LDA1020" s="45"/>
      <c r="LDB1020" s="45"/>
      <c r="LDC1020" s="45"/>
      <c r="LDD1020" s="45"/>
      <c r="LDE1020" s="45"/>
      <c r="LDF1020" s="45"/>
      <c r="LDG1020" s="45"/>
      <c r="LDH1020" s="45"/>
      <c r="LDI1020" s="45"/>
      <c r="LDJ1020" s="45"/>
      <c r="LDK1020" s="45"/>
      <c r="LDL1020" s="45"/>
      <c r="LDM1020" s="45"/>
      <c r="LDN1020" s="45"/>
      <c r="LDO1020" s="45"/>
      <c r="LDP1020" s="45"/>
      <c r="LDQ1020" s="45"/>
      <c r="LDR1020" s="45"/>
      <c r="LDS1020" s="45"/>
      <c r="LDT1020" s="45"/>
      <c r="LDU1020" s="45"/>
      <c r="LDV1020" s="45"/>
      <c r="LDW1020" s="45"/>
      <c r="LDX1020" s="45"/>
      <c r="LDY1020" s="45"/>
      <c r="LDZ1020" s="45"/>
      <c r="LEA1020" s="45"/>
      <c r="LEB1020" s="45"/>
      <c r="LEC1020" s="45"/>
      <c r="LED1020" s="45"/>
      <c r="LEE1020" s="45"/>
      <c r="LEF1020" s="45"/>
      <c r="LEG1020" s="45"/>
      <c r="LEH1020" s="45"/>
      <c r="LEI1020" s="45"/>
      <c r="LEJ1020" s="45"/>
      <c r="LEK1020" s="45"/>
      <c r="LEL1020" s="45"/>
      <c r="LEM1020" s="45"/>
      <c r="LEN1020" s="45"/>
      <c r="LEO1020" s="45"/>
      <c r="LEP1020" s="45"/>
      <c r="LEQ1020" s="45"/>
      <c r="LER1020" s="45"/>
      <c r="LES1020" s="45"/>
      <c r="LET1020" s="45"/>
      <c r="LEU1020" s="45"/>
      <c r="LEV1020" s="45"/>
      <c r="LEW1020" s="45"/>
      <c r="LEX1020" s="45"/>
      <c r="LEY1020" s="45"/>
      <c r="LEZ1020" s="45"/>
      <c r="LFA1020" s="45"/>
      <c r="LFB1020" s="45"/>
      <c r="LFC1020" s="45"/>
      <c r="LFD1020" s="45"/>
      <c r="LFE1020" s="45"/>
      <c r="LFF1020" s="45"/>
      <c r="LFG1020" s="45"/>
      <c r="LFH1020" s="45"/>
      <c r="LFI1020" s="45"/>
      <c r="LFJ1020" s="45"/>
      <c r="LFK1020" s="45"/>
      <c r="LFL1020" s="45"/>
      <c r="LFM1020" s="45"/>
      <c r="LFN1020" s="45"/>
      <c r="LFO1020" s="45"/>
      <c r="LFP1020" s="45"/>
      <c r="LFQ1020" s="45"/>
      <c r="LFR1020" s="45"/>
      <c r="LFS1020" s="45"/>
      <c r="LFT1020" s="45"/>
      <c r="LFU1020" s="45"/>
      <c r="LFV1020" s="45"/>
      <c r="LFW1020" s="45"/>
      <c r="LFX1020" s="45"/>
      <c r="LFY1020" s="45"/>
      <c r="LFZ1020" s="45"/>
      <c r="LGA1020" s="45"/>
      <c r="LGB1020" s="45"/>
      <c r="LGC1020" s="45"/>
      <c r="LGD1020" s="45"/>
      <c r="LGE1020" s="45"/>
      <c r="LGF1020" s="45"/>
      <c r="LGG1020" s="45"/>
      <c r="LGH1020" s="45"/>
      <c r="LGI1020" s="45"/>
      <c r="LGJ1020" s="45"/>
      <c r="LGK1020" s="45"/>
      <c r="LGL1020" s="45"/>
      <c r="LGM1020" s="45"/>
      <c r="LGN1020" s="45"/>
      <c r="LGO1020" s="45"/>
      <c r="LGP1020" s="45"/>
      <c r="LGQ1020" s="45"/>
      <c r="LGR1020" s="45"/>
      <c r="LGS1020" s="45"/>
      <c r="LGT1020" s="45"/>
      <c r="LGU1020" s="45"/>
      <c r="LGV1020" s="45"/>
      <c r="LGW1020" s="45"/>
      <c r="LGX1020" s="45"/>
      <c r="LGY1020" s="45"/>
      <c r="LGZ1020" s="45"/>
      <c r="LHA1020" s="45"/>
      <c r="LHB1020" s="45"/>
      <c r="LHC1020" s="45"/>
      <c r="LHD1020" s="45"/>
      <c r="LHE1020" s="45"/>
      <c r="LHF1020" s="45"/>
      <c r="LHG1020" s="45"/>
      <c r="LHH1020" s="45"/>
      <c r="LHI1020" s="45"/>
      <c r="LHJ1020" s="45"/>
      <c r="LHK1020" s="45"/>
      <c r="LHL1020" s="45"/>
      <c r="LHM1020" s="45"/>
      <c r="LHN1020" s="45"/>
      <c r="LHO1020" s="45"/>
      <c r="LHP1020" s="45"/>
      <c r="LHQ1020" s="45"/>
      <c r="LHR1020" s="45"/>
      <c r="LHS1020" s="45"/>
      <c r="LHT1020" s="45"/>
      <c r="LHU1020" s="45"/>
      <c r="LHV1020" s="45"/>
      <c r="LHW1020" s="45"/>
      <c r="LHX1020" s="45"/>
      <c r="LHY1020" s="45"/>
      <c r="LHZ1020" s="45"/>
      <c r="LIA1020" s="45"/>
      <c r="LIB1020" s="45"/>
      <c r="LIC1020" s="45"/>
      <c r="LID1020" s="45"/>
      <c r="LIE1020" s="45"/>
      <c r="LIF1020" s="45"/>
      <c r="LIG1020" s="45"/>
      <c r="LIH1020" s="45"/>
      <c r="LII1020" s="45"/>
      <c r="LIJ1020" s="45"/>
      <c r="LIK1020" s="45"/>
      <c r="LIL1020" s="45"/>
      <c r="LIM1020" s="45"/>
      <c r="LIN1020" s="45"/>
      <c r="LIO1020" s="45"/>
      <c r="LIP1020" s="45"/>
      <c r="LIQ1020" s="45"/>
      <c r="LIR1020" s="45"/>
      <c r="LIS1020" s="45"/>
      <c r="LIT1020" s="45"/>
      <c r="LIU1020" s="45"/>
      <c r="LIV1020" s="45"/>
      <c r="LIW1020" s="45"/>
      <c r="LIX1020" s="45"/>
      <c r="LIY1020" s="45"/>
      <c r="LIZ1020" s="45"/>
      <c r="LJA1020" s="45"/>
      <c r="LJB1020" s="45"/>
      <c r="LJC1020" s="45"/>
      <c r="LJD1020" s="45"/>
      <c r="LJE1020" s="45"/>
      <c r="LJF1020" s="45"/>
      <c r="LJG1020" s="45"/>
      <c r="LJH1020" s="45"/>
      <c r="LJI1020" s="45"/>
      <c r="LJJ1020" s="45"/>
      <c r="LJK1020" s="45"/>
      <c r="LJL1020" s="45"/>
      <c r="LJM1020" s="45"/>
      <c r="LJN1020" s="45"/>
      <c r="LJO1020" s="45"/>
      <c r="LJP1020" s="45"/>
      <c r="LJQ1020" s="45"/>
      <c r="LJR1020" s="45"/>
      <c r="LJS1020" s="45"/>
      <c r="LJT1020" s="45"/>
      <c r="LJU1020" s="45"/>
      <c r="LJV1020" s="45"/>
      <c r="LJW1020" s="45"/>
      <c r="LJX1020" s="45"/>
      <c r="LJY1020" s="45"/>
      <c r="LJZ1020" s="45"/>
      <c r="LKA1020" s="45"/>
      <c r="LKB1020" s="45"/>
      <c r="LKC1020" s="45"/>
      <c r="LKD1020" s="45"/>
      <c r="LKE1020" s="45"/>
      <c r="LKF1020" s="45"/>
      <c r="LKG1020" s="45"/>
      <c r="LKH1020" s="45"/>
      <c r="LKI1020" s="45"/>
      <c r="LKJ1020" s="45"/>
      <c r="LKK1020" s="45"/>
      <c r="LKL1020" s="45"/>
      <c r="LKM1020" s="45"/>
      <c r="LKN1020" s="45"/>
      <c r="LKO1020" s="45"/>
      <c r="LKP1020" s="45"/>
      <c r="LKQ1020" s="45"/>
      <c r="LKR1020" s="45"/>
      <c r="LKS1020" s="45"/>
      <c r="LKT1020" s="45"/>
      <c r="LKU1020" s="45"/>
      <c r="LKV1020" s="45"/>
      <c r="LKW1020" s="45"/>
      <c r="LKX1020" s="45"/>
      <c r="LKY1020" s="45"/>
      <c r="LKZ1020" s="45"/>
      <c r="LLA1020" s="45"/>
      <c r="LLB1020" s="45"/>
      <c r="LLC1020" s="45"/>
      <c r="LLD1020" s="45"/>
      <c r="LLE1020" s="45"/>
      <c r="LLF1020" s="45"/>
      <c r="LLG1020" s="45"/>
      <c r="LLH1020" s="45"/>
      <c r="LLI1020" s="45"/>
      <c r="LLJ1020" s="45"/>
      <c r="LLK1020" s="45"/>
      <c r="LLL1020" s="45"/>
      <c r="LLM1020" s="45"/>
      <c r="LLN1020" s="45"/>
      <c r="LLO1020" s="45"/>
      <c r="LLP1020" s="45"/>
      <c r="LLQ1020" s="45"/>
      <c r="LLR1020" s="45"/>
      <c r="LLS1020" s="45"/>
      <c r="LLT1020" s="45"/>
      <c r="LLU1020" s="45"/>
      <c r="LLV1020" s="45"/>
      <c r="LLW1020" s="45"/>
      <c r="LLX1020" s="45"/>
      <c r="LLY1020" s="45"/>
      <c r="LLZ1020" s="45"/>
      <c r="LMA1020" s="45"/>
      <c r="LMB1020" s="45"/>
      <c r="LMC1020" s="45"/>
      <c r="LMD1020" s="45"/>
      <c r="LME1020" s="45"/>
      <c r="LMF1020" s="45"/>
      <c r="LMG1020" s="45"/>
      <c r="LMH1020" s="45"/>
      <c r="LMI1020" s="45"/>
      <c r="LMJ1020" s="45"/>
      <c r="LMK1020" s="45"/>
      <c r="LML1020" s="45"/>
      <c r="LMM1020" s="45"/>
      <c r="LMN1020" s="45"/>
      <c r="LMO1020" s="45"/>
      <c r="LMP1020" s="45"/>
      <c r="LMQ1020" s="45"/>
      <c r="LMR1020" s="45"/>
      <c r="LMS1020" s="45"/>
      <c r="LMT1020" s="45"/>
      <c r="LMU1020" s="45"/>
      <c r="LMV1020" s="45"/>
      <c r="LMW1020" s="45"/>
      <c r="LMX1020" s="45"/>
      <c r="LMY1020" s="45"/>
      <c r="LMZ1020" s="45"/>
      <c r="LNA1020" s="45"/>
      <c r="LNB1020" s="45"/>
      <c r="LNC1020" s="45"/>
      <c r="LND1020" s="45"/>
      <c r="LNE1020" s="45"/>
      <c r="LNF1020" s="45"/>
      <c r="LNG1020" s="45"/>
      <c r="LNH1020" s="45"/>
      <c r="LNI1020" s="45"/>
      <c r="LNJ1020" s="45"/>
      <c r="LNK1020" s="45"/>
      <c r="LNL1020" s="45"/>
      <c r="LNM1020" s="45"/>
      <c r="LNN1020" s="45"/>
      <c r="LNO1020" s="45"/>
      <c r="LNP1020" s="45"/>
      <c r="LNQ1020" s="45"/>
      <c r="LNR1020" s="45"/>
      <c r="LNS1020" s="45"/>
      <c r="LNT1020" s="45"/>
      <c r="LNU1020" s="45"/>
      <c r="LNV1020" s="45"/>
      <c r="LNW1020" s="45"/>
      <c r="LNX1020" s="45"/>
      <c r="LNY1020" s="45"/>
      <c r="LNZ1020" s="45"/>
      <c r="LOA1020" s="45"/>
      <c r="LOB1020" s="45"/>
      <c r="LOC1020" s="45"/>
      <c r="LOD1020" s="45"/>
      <c r="LOE1020" s="45"/>
      <c r="LOF1020" s="45"/>
      <c r="LOG1020" s="45"/>
      <c r="LOH1020" s="45"/>
      <c r="LOI1020" s="45"/>
      <c r="LOJ1020" s="45"/>
      <c r="LOK1020" s="45"/>
      <c r="LOL1020" s="45"/>
      <c r="LOM1020" s="45"/>
      <c r="LON1020" s="45"/>
      <c r="LOO1020" s="45"/>
      <c r="LOP1020" s="45"/>
      <c r="LOQ1020" s="45"/>
      <c r="LOR1020" s="45"/>
      <c r="LOS1020" s="45"/>
      <c r="LOT1020" s="45"/>
      <c r="LOU1020" s="45"/>
      <c r="LOV1020" s="45"/>
      <c r="LOW1020" s="45"/>
      <c r="LOX1020" s="45"/>
      <c r="LOY1020" s="45"/>
      <c r="LOZ1020" s="45"/>
      <c r="LPA1020" s="45"/>
      <c r="LPB1020" s="45"/>
      <c r="LPC1020" s="45"/>
      <c r="LPD1020" s="45"/>
      <c r="LPE1020" s="45"/>
      <c r="LPF1020" s="45"/>
      <c r="LPG1020" s="45"/>
      <c r="LPH1020" s="45"/>
      <c r="LPI1020" s="45"/>
      <c r="LPJ1020" s="45"/>
      <c r="LPK1020" s="45"/>
      <c r="LPL1020" s="45"/>
      <c r="LPM1020" s="45"/>
      <c r="LPN1020" s="45"/>
      <c r="LPO1020" s="45"/>
      <c r="LPP1020" s="45"/>
      <c r="LPQ1020" s="45"/>
      <c r="LPR1020" s="45"/>
      <c r="LPS1020" s="45"/>
      <c r="LPT1020" s="45"/>
      <c r="LPU1020" s="45"/>
      <c r="LPV1020" s="45"/>
      <c r="LPW1020" s="45"/>
      <c r="LPX1020" s="45"/>
      <c r="LPY1020" s="45"/>
      <c r="LPZ1020" s="45"/>
      <c r="LQA1020" s="45"/>
      <c r="LQB1020" s="45"/>
      <c r="LQC1020" s="45"/>
      <c r="LQD1020" s="45"/>
      <c r="LQE1020" s="45"/>
      <c r="LQF1020" s="45"/>
      <c r="LQG1020" s="45"/>
      <c r="LQH1020" s="45"/>
      <c r="LQI1020" s="45"/>
      <c r="LQJ1020" s="45"/>
      <c r="LQK1020" s="45"/>
      <c r="LQL1020" s="45"/>
      <c r="LQM1020" s="45"/>
      <c r="LQN1020" s="45"/>
      <c r="LQO1020" s="45"/>
      <c r="LQP1020" s="45"/>
      <c r="LQQ1020" s="45"/>
      <c r="LQR1020" s="45"/>
      <c r="LQS1020" s="45"/>
      <c r="LQT1020" s="45"/>
      <c r="LQU1020" s="45"/>
      <c r="LQV1020" s="45"/>
      <c r="LQW1020" s="45"/>
      <c r="LQX1020" s="45"/>
      <c r="LQY1020" s="45"/>
      <c r="LQZ1020" s="45"/>
      <c r="LRA1020" s="45"/>
      <c r="LRB1020" s="45"/>
      <c r="LRC1020" s="45"/>
      <c r="LRD1020" s="45"/>
      <c r="LRE1020" s="45"/>
      <c r="LRF1020" s="45"/>
      <c r="LRG1020" s="45"/>
      <c r="LRH1020" s="45"/>
      <c r="LRI1020" s="45"/>
      <c r="LRJ1020" s="45"/>
      <c r="LRK1020" s="45"/>
      <c r="LRL1020" s="45"/>
      <c r="LRM1020" s="45"/>
      <c r="LRN1020" s="45"/>
      <c r="LRO1020" s="45"/>
      <c r="LRP1020" s="45"/>
      <c r="LRQ1020" s="45"/>
      <c r="LRR1020" s="45"/>
      <c r="LRS1020" s="45"/>
      <c r="LRT1020" s="45"/>
      <c r="LRU1020" s="45"/>
      <c r="LRV1020" s="45"/>
      <c r="LRW1020" s="45"/>
      <c r="LRX1020" s="45"/>
      <c r="LRY1020" s="45"/>
      <c r="LRZ1020" s="45"/>
      <c r="LSA1020" s="45"/>
      <c r="LSB1020" s="45"/>
      <c r="LSC1020" s="45"/>
      <c r="LSD1020" s="45"/>
      <c r="LSE1020" s="45"/>
      <c r="LSF1020" s="45"/>
      <c r="LSG1020" s="45"/>
      <c r="LSH1020" s="45"/>
      <c r="LSI1020" s="45"/>
      <c r="LSJ1020" s="45"/>
      <c r="LSK1020" s="45"/>
      <c r="LSL1020" s="45"/>
      <c r="LSM1020" s="45"/>
      <c r="LSN1020" s="45"/>
      <c r="LSO1020" s="45"/>
      <c r="LSP1020" s="45"/>
      <c r="LSQ1020" s="45"/>
      <c r="LSR1020" s="45"/>
      <c r="LSS1020" s="45"/>
      <c r="LST1020" s="45"/>
      <c r="LSU1020" s="45"/>
      <c r="LSV1020" s="45"/>
      <c r="LSW1020" s="45"/>
      <c r="LSX1020" s="45"/>
      <c r="LSY1020" s="45"/>
      <c r="LSZ1020" s="45"/>
      <c r="LTA1020" s="45"/>
      <c r="LTB1020" s="45"/>
      <c r="LTC1020" s="45"/>
      <c r="LTD1020" s="45"/>
      <c r="LTE1020" s="45"/>
      <c r="LTF1020" s="45"/>
      <c r="LTG1020" s="45"/>
      <c r="LTH1020" s="45"/>
      <c r="LTI1020" s="45"/>
      <c r="LTJ1020" s="45"/>
      <c r="LTK1020" s="45"/>
      <c r="LTL1020" s="45"/>
      <c r="LTM1020" s="45"/>
      <c r="LTN1020" s="45"/>
      <c r="LTO1020" s="45"/>
      <c r="LTP1020" s="45"/>
      <c r="LTQ1020" s="45"/>
      <c r="LTR1020" s="45"/>
      <c r="LTS1020" s="45"/>
      <c r="LTT1020" s="45"/>
      <c r="LTU1020" s="45"/>
      <c r="LTV1020" s="45"/>
      <c r="LTW1020" s="45"/>
      <c r="LTX1020" s="45"/>
      <c r="LTY1020" s="45"/>
      <c r="LTZ1020" s="45"/>
      <c r="LUA1020" s="45"/>
      <c r="LUB1020" s="45"/>
      <c r="LUC1020" s="45"/>
      <c r="LUD1020" s="45"/>
      <c r="LUE1020" s="45"/>
      <c r="LUF1020" s="45"/>
      <c r="LUG1020" s="45"/>
      <c r="LUH1020" s="45"/>
      <c r="LUI1020" s="45"/>
      <c r="LUJ1020" s="45"/>
      <c r="LUK1020" s="45"/>
      <c r="LUL1020" s="45"/>
      <c r="LUM1020" s="45"/>
      <c r="LUN1020" s="45"/>
      <c r="LUO1020" s="45"/>
      <c r="LUP1020" s="45"/>
      <c r="LUQ1020" s="45"/>
      <c r="LUR1020" s="45"/>
      <c r="LUS1020" s="45"/>
      <c r="LUT1020" s="45"/>
      <c r="LUU1020" s="45"/>
      <c r="LUV1020" s="45"/>
      <c r="LUW1020" s="45"/>
      <c r="LUX1020" s="45"/>
      <c r="LUY1020" s="45"/>
      <c r="LUZ1020" s="45"/>
      <c r="LVA1020" s="45"/>
      <c r="LVB1020" s="45"/>
      <c r="LVC1020" s="45"/>
      <c r="LVD1020" s="45"/>
      <c r="LVE1020" s="45"/>
      <c r="LVF1020" s="45"/>
      <c r="LVG1020" s="45"/>
      <c r="LVH1020" s="45"/>
      <c r="LVI1020" s="45"/>
      <c r="LVJ1020" s="45"/>
      <c r="LVK1020" s="45"/>
      <c r="LVL1020" s="45"/>
      <c r="LVM1020" s="45"/>
      <c r="LVN1020" s="45"/>
      <c r="LVO1020" s="45"/>
      <c r="LVP1020" s="45"/>
      <c r="LVQ1020" s="45"/>
      <c r="LVR1020" s="45"/>
      <c r="LVS1020" s="45"/>
      <c r="LVT1020" s="45"/>
      <c r="LVU1020" s="45"/>
      <c r="LVV1020" s="45"/>
      <c r="LVW1020" s="45"/>
      <c r="LVX1020" s="45"/>
      <c r="LVY1020" s="45"/>
      <c r="LVZ1020" s="45"/>
      <c r="LWA1020" s="45"/>
      <c r="LWB1020" s="45"/>
      <c r="LWC1020" s="45"/>
      <c r="LWD1020" s="45"/>
      <c r="LWE1020" s="45"/>
      <c r="LWF1020" s="45"/>
      <c r="LWG1020" s="45"/>
      <c r="LWH1020" s="45"/>
      <c r="LWI1020" s="45"/>
      <c r="LWJ1020" s="45"/>
      <c r="LWK1020" s="45"/>
      <c r="LWL1020" s="45"/>
      <c r="LWM1020" s="45"/>
      <c r="LWN1020" s="45"/>
      <c r="LWO1020" s="45"/>
      <c r="LWP1020" s="45"/>
      <c r="LWQ1020" s="45"/>
      <c r="LWR1020" s="45"/>
      <c r="LWS1020" s="45"/>
      <c r="LWT1020" s="45"/>
      <c r="LWU1020" s="45"/>
      <c r="LWV1020" s="45"/>
      <c r="LWW1020" s="45"/>
      <c r="LWX1020" s="45"/>
      <c r="LWY1020" s="45"/>
      <c r="LWZ1020" s="45"/>
      <c r="LXA1020" s="45"/>
      <c r="LXB1020" s="45"/>
      <c r="LXC1020" s="45"/>
      <c r="LXD1020" s="45"/>
      <c r="LXE1020" s="45"/>
      <c r="LXF1020" s="45"/>
      <c r="LXG1020" s="45"/>
      <c r="LXH1020" s="45"/>
      <c r="LXI1020" s="45"/>
      <c r="LXJ1020" s="45"/>
      <c r="LXK1020" s="45"/>
      <c r="LXL1020" s="45"/>
      <c r="LXM1020" s="45"/>
      <c r="LXN1020" s="45"/>
      <c r="LXO1020" s="45"/>
      <c r="LXP1020" s="45"/>
      <c r="LXQ1020" s="45"/>
      <c r="LXR1020" s="45"/>
      <c r="LXS1020" s="45"/>
      <c r="LXT1020" s="45"/>
      <c r="LXU1020" s="45"/>
      <c r="LXV1020" s="45"/>
      <c r="LXW1020" s="45"/>
      <c r="LXX1020" s="45"/>
      <c r="LXY1020" s="45"/>
      <c r="LXZ1020" s="45"/>
      <c r="LYA1020" s="45"/>
      <c r="LYB1020" s="45"/>
      <c r="LYC1020" s="45"/>
      <c r="LYD1020" s="45"/>
      <c r="LYE1020" s="45"/>
      <c r="LYF1020" s="45"/>
      <c r="LYG1020" s="45"/>
      <c r="LYH1020" s="45"/>
      <c r="LYI1020" s="45"/>
      <c r="LYJ1020" s="45"/>
      <c r="LYK1020" s="45"/>
      <c r="LYL1020" s="45"/>
      <c r="LYM1020" s="45"/>
      <c r="LYN1020" s="45"/>
      <c r="LYO1020" s="45"/>
      <c r="LYP1020" s="45"/>
      <c r="LYQ1020" s="45"/>
      <c r="LYR1020" s="45"/>
      <c r="LYS1020" s="45"/>
      <c r="LYT1020" s="45"/>
      <c r="LYU1020" s="45"/>
      <c r="LYV1020" s="45"/>
      <c r="LYW1020" s="45"/>
      <c r="LYX1020" s="45"/>
      <c r="LYY1020" s="45"/>
      <c r="LYZ1020" s="45"/>
      <c r="LZA1020" s="45"/>
      <c r="LZB1020" s="45"/>
      <c r="LZC1020" s="45"/>
      <c r="LZD1020" s="45"/>
      <c r="LZE1020" s="45"/>
      <c r="LZF1020" s="45"/>
      <c r="LZG1020" s="45"/>
      <c r="LZH1020" s="45"/>
      <c r="LZI1020" s="45"/>
      <c r="LZJ1020" s="45"/>
      <c r="LZK1020" s="45"/>
      <c r="LZL1020" s="45"/>
      <c r="LZM1020" s="45"/>
      <c r="LZN1020" s="45"/>
      <c r="LZO1020" s="45"/>
      <c r="LZP1020" s="45"/>
      <c r="LZQ1020" s="45"/>
      <c r="LZR1020" s="45"/>
      <c r="LZS1020" s="45"/>
      <c r="LZT1020" s="45"/>
      <c r="LZU1020" s="45"/>
      <c r="LZV1020" s="45"/>
      <c r="LZW1020" s="45"/>
      <c r="LZX1020" s="45"/>
      <c r="LZY1020" s="45"/>
      <c r="LZZ1020" s="45"/>
      <c r="MAA1020" s="45"/>
      <c r="MAB1020" s="45"/>
      <c r="MAC1020" s="45"/>
      <c r="MAD1020" s="45"/>
      <c r="MAE1020" s="45"/>
      <c r="MAF1020" s="45"/>
      <c r="MAG1020" s="45"/>
      <c r="MAH1020" s="45"/>
      <c r="MAI1020" s="45"/>
      <c r="MAJ1020" s="45"/>
      <c r="MAK1020" s="45"/>
      <c r="MAL1020" s="45"/>
      <c r="MAM1020" s="45"/>
      <c r="MAN1020" s="45"/>
      <c r="MAO1020" s="45"/>
      <c r="MAP1020" s="45"/>
      <c r="MAQ1020" s="45"/>
      <c r="MAR1020" s="45"/>
      <c r="MAS1020" s="45"/>
      <c r="MAT1020" s="45"/>
      <c r="MAU1020" s="45"/>
      <c r="MAV1020" s="45"/>
      <c r="MAW1020" s="45"/>
      <c r="MAX1020" s="45"/>
      <c r="MAY1020" s="45"/>
      <c r="MAZ1020" s="45"/>
      <c r="MBA1020" s="45"/>
      <c r="MBB1020" s="45"/>
      <c r="MBC1020" s="45"/>
      <c r="MBD1020" s="45"/>
      <c r="MBE1020" s="45"/>
      <c r="MBF1020" s="45"/>
      <c r="MBG1020" s="45"/>
      <c r="MBH1020" s="45"/>
      <c r="MBI1020" s="45"/>
      <c r="MBJ1020" s="45"/>
      <c r="MBK1020" s="45"/>
      <c r="MBL1020" s="45"/>
      <c r="MBM1020" s="45"/>
      <c r="MBN1020" s="45"/>
      <c r="MBO1020" s="45"/>
      <c r="MBP1020" s="45"/>
      <c r="MBQ1020" s="45"/>
      <c r="MBR1020" s="45"/>
      <c r="MBS1020" s="45"/>
      <c r="MBT1020" s="45"/>
      <c r="MBU1020" s="45"/>
      <c r="MBV1020" s="45"/>
      <c r="MBW1020" s="45"/>
      <c r="MBX1020" s="45"/>
      <c r="MBY1020" s="45"/>
      <c r="MBZ1020" s="45"/>
      <c r="MCA1020" s="45"/>
      <c r="MCB1020" s="45"/>
      <c r="MCC1020" s="45"/>
      <c r="MCD1020" s="45"/>
      <c r="MCE1020" s="45"/>
      <c r="MCF1020" s="45"/>
      <c r="MCG1020" s="45"/>
      <c r="MCH1020" s="45"/>
      <c r="MCI1020" s="45"/>
      <c r="MCJ1020" s="45"/>
      <c r="MCK1020" s="45"/>
      <c r="MCL1020" s="45"/>
      <c r="MCM1020" s="45"/>
      <c r="MCN1020" s="45"/>
      <c r="MCO1020" s="45"/>
      <c r="MCP1020" s="45"/>
      <c r="MCQ1020" s="45"/>
      <c r="MCR1020" s="45"/>
      <c r="MCS1020" s="45"/>
      <c r="MCT1020" s="45"/>
      <c r="MCU1020" s="45"/>
      <c r="MCV1020" s="45"/>
      <c r="MCW1020" s="45"/>
      <c r="MCX1020" s="45"/>
      <c r="MCY1020" s="45"/>
      <c r="MCZ1020" s="45"/>
      <c r="MDA1020" s="45"/>
      <c r="MDB1020" s="45"/>
      <c r="MDC1020" s="45"/>
      <c r="MDD1020" s="45"/>
      <c r="MDE1020" s="45"/>
      <c r="MDF1020" s="45"/>
      <c r="MDG1020" s="45"/>
      <c r="MDH1020" s="45"/>
      <c r="MDI1020" s="45"/>
      <c r="MDJ1020" s="45"/>
      <c r="MDK1020" s="45"/>
      <c r="MDL1020" s="45"/>
      <c r="MDM1020" s="45"/>
      <c r="MDN1020" s="45"/>
      <c r="MDO1020" s="45"/>
      <c r="MDP1020" s="45"/>
      <c r="MDQ1020" s="45"/>
      <c r="MDR1020" s="45"/>
      <c r="MDS1020" s="45"/>
      <c r="MDT1020" s="45"/>
      <c r="MDU1020" s="45"/>
      <c r="MDV1020" s="45"/>
      <c r="MDW1020" s="45"/>
      <c r="MDX1020" s="45"/>
      <c r="MDY1020" s="45"/>
      <c r="MDZ1020" s="45"/>
      <c r="MEA1020" s="45"/>
      <c r="MEB1020" s="45"/>
      <c r="MEC1020" s="45"/>
      <c r="MED1020" s="45"/>
      <c r="MEE1020" s="45"/>
      <c r="MEF1020" s="45"/>
      <c r="MEG1020" s="45"/>
      <c r="MEH1020" s="45"/>
      <c r="MEI1020" s="45"/>
      <c r="MEJ1020" s="45"/>
      <c r="MEK1020" s="45"/>
      <c r="MEL1020" s="45"/>
      <c r="MEM1020" s="45"/>
      <c r="MEN1020" s="45"/>
      <c r="MEO1020" s="45"/>
      <c r="MEP1020" s="45"/>
      <c r="MEQ1020" s="45"/>
      <c r="MER1020" s="45"/>
      <c r="MES1020" s="45"/>
      <c r="MET1020" s="45"/>
      <c r="MEU1020" s="45"/>
      <c r="MEV1020" s="45"/>
      <c r="MEW1020" s="45"/>
      <c r="MEX1020" s="45"/>
      <c r="MEY1020" s="45"/>
      <c r="MEZ1020" s="45"/>
      <c r="MFA1020" s="45"/>
      <c r="MFB1020" s="45"/>
      <c r="MFC1020" s="45"/>
      <c r="MFD1020" s="45"/>
      <c r="MFE1020" s="45"/>
      <c r="MFF1020" s="45"/>
      <c r="MFG1020" s="45"/>
      <c r="MFH1020" s="45"/>
      <c r="MFI1020" s="45"/>
      <c r="MFJ1020" s="45"/>
      <c r="MFK1020" s="45"/>
      <c r="MFL1020" s="45"/>
      <c r="MFM1020" s="45"/>
      <c r="MFN1020" s="45"/>
      <c r="MFO1020" s="45"/>
      <c r="MFP1020" s="45"/>
      <c r="MFQ1020" s="45"/>
      <c r="MFR1020" s="45"/>
      <c r="MFS1020" s="45"/>
      <c r="MFT1020" s="45"/>
      <c r="MFU1020" s="45"/>
      <c r="MFV1020" s="45"/>
      <c r="MFW1020" s="45"/>
      <c r="MFX1020" s="45"/>
      <c r="MFY1020" s="45"/>
      <c r="MFZ1020" s="45"/>
      <c r="MGA1020" s="45"/>
      <c r="MGB1020" s="45"/>
      <c r="MGC1020" s="45"/>
      <c r="MGD1020" s="45"/>
      <c r="MGE1020" s="45"/>
      <c r="MGF1020" s="45"/>
      <c r="MGG1020" s="45"/>
      <c r="MGH1020" s="45"/>
      <c r="MGI1020" s="45"/>
      <c r="MGJ1020" s="45"/>
      <c r="MGK1020" s="45"/>
      <c r="MGL1020" s="45"/>
      <c r="MGM1020" s="45"/>
      <c r="MGN1020" s="45"/>
      <c r="MGO1020" s="45"/>
      <c r="MGP1020" s="45"/>
      <c r="MGQ1020" s="45"/>
      <c r="MGR1020" s="45"/>
      <c r="MGS1020" s="45"/>
      <c r="MGT1020" s="45"/>
      <c r="MGU1020" s="45"/>
      <c r="MGV1020" s="45"/>
      <c r="MGW1020" s="45"/>
      <c r="MGX1020" s="45"/>
      <c r="MGY1020" s="45"/>
      <c r="MGZ1020" s="45"/>
      <c r="MHA1020" s="45"/>
      <c r="MHB1020" s="45"/>
      <c r="MHC1020" s="45"/>
      <c r="MHD1020" s="45"/>
      <c r="MHE1020" s="45"/>
      <c r="MHF1020" s="45"/>
      <c r="MHG1020" s="45"/>
      <c r="MHH1020" s="45"/>
      <c r="MHI1020" s="45"/>
      <c r="MHJ1020" s="45"/>
      <c r="MHK1020" s="45"/>
      <c r="MHL1020" s="45"/>
      <c r="MHM1020" s="45"/>
      <c r="MHN1020" s="45"/>
      <c r="MHO1020" s="45"/>
      <c r="MHP1020" s="45"/>
      <c r="MHQ1020" s="45"/>
      <c r="MHR1020" s="45"/>
      <c r="MHS1020" s="45"/>
      <c r="MHT1020" s="45"/>
      <c r="MHU1020" s="45"/>
      <c r="MHV1020" s="45"/>
      <c r="MHW1020" s="45"/>
      <c r="MHX1020" s="45"/>
      <c r="MHY1020" s="45"/>
      <c r="MHZ1020" s="45"/>
      <c r="MIA1020" s="45"/>
      <c r="MIB1020" s="45"/>
      <c r="MIC1020" s="45"/>
      <c r="MID1020" s="45"/>
      <c r="MIE1020" s="45"/>
      <c r="MIF1020" s="45"/>
      <c r="MIG1020" s="45"/>
      <c r="MIH1020" s="45"/>
      <c r="MII1020" s="45"/>
      <c r="MIJ1020" s="45"/>
      <c r="MIK1020" s="45"/>
      <c r="MIL1020" s="45"/>
      <c r="MIM1020" s="45"/>
      <c r="MIN1020" s="45"/>
      <c r="MIO1020" s="45"/>
      <c r="MIP1020" s="45"/>
      <c r="MIQ1020" s="45"/>
      <c r="MIR1020" s="45"/>
      <c r="MIS1020" s="45"/>
      <c r="MIT1020" s="45"/>
      <c r="MIU1020" s="45"/>
      <c r="MIV1020" s="45"/>
      <c r="MIW1020" s="45"/>
      <c r="MIX1020" s="45"/>
      <c r="MIY1020" s="45"/>
      <c r="MIZ1020" s="45"/>
      <c r="MJA1020" s="45"/>
      <c r="MJB1020" s="45"/>
      <c r="MJC1020" s="45"/>
      <c r="MJD1020" s="45"/>
      <c r="MJE1020" s="45"/>
      <c r="MJF1020" s="45"/>
      <c r="MJG1020" s="45"/>
      <c r="MJH1020" s="45"/>
      <c r="MJI1020" s="45"/>
      <c r="MJJ1020" s="45"/>
      <c r="MJK1020" s="45"/>
      <c r="MJL1020" s="45"/>
      <c r="MJM1020" s="45"/>
      <c r="MJN1020" s="45"/>
      <c r="MJO1020" s="45"/>
      <c r="MJP1020" s="45"/>
      <c r="MJQ1020" s="45"/>
      <c r="MJR1020" s="45"/>
      <c r="MJS1020" s="45"/>
      <c r="MJT1020" s="45"/>
      <c r="MJU1020" s="45"/>
      <c r="MJV1020" s="45"/>
      <c r="MJW1020" s="45"/>
      <c r="MJX1020" s="45"/>
      <c r="MJY1020" s="45"/>
      <c r="MJZ1020" s="45"/>
      <c r="MKA1020" s="45"/>
      <c r="MKB1020" s="45"/>
      <c r="MKC1020" s="45"/>
      <c r="MKD1020" s="45"/>
      <c r="MKE1020" s="45"/>
      <c r="MKF1020" s="45"/>
      <c r="MKG1020" s="45"/>
      <c r="MKH1020" s="45"/>
      <c r="MKI1020" s="45"/>
      <c r="MKJ1020" s="45"/>
      <c r="MKK1020" s="45"/>
      <c r="MKL1020" s="45"/>
      <c r="MKM1020" s="45"/>
      <c r="MKN1020" s="45"/>
      <c r="MKO1020" s="45"/>
      <c r="MKP1020" s="45"/>
      <c r="MKQ1020" s="45"/>
      <c r="MKR1020" s="45"/>
      <c r="MKS1020" s="45"/>
      <c r="MKT1020" s="45"/>
      <c r="MKU1020" s="45"/>
      <c r="MKV1020" s="45"/>
      <c r="MKW1020" s="45"/>
      <c r="MKX1020" s="45"/>
      <c r="MKY1020" s="45"/>
      <c r="MKZ1020" s="45"/>
      <c r="MLA1020" s="45"/>
      <c r="MLB1020" s="45"/>
      <c r="MLC1020" s="45"/>
      <c r="MLD1020" s="45"/>
      <c r="MLE1020" s="45"/>
      <c r="MLF1020" s="45"/>
      <c r="MLG1020" s="45"/>
      <c r="MLH1020" s="45"/>
      <c r="MLI1020" s="45"/>
      <c r="MLJ1020" s="45"/>
      <c r="MLK1020" s="45"/>
      <c r="MLL1020" s="45"/>
      <c r="MLM1020" s="45"/>
      <c r="MLN1020" s="45"/>
      <c r="MLO1020" s="45"/>
      <c r="MLP1020" s="45"/>
      <c r="MLQ1020" s="45"/>
      <c r="MLR1020" s="45"/>
      <c r="MLS1020" s="45"/>
      <c r="MLT1020" s="45"/>
      <c r="MLU1020" s="45"/>
      <c r="MLV1020" s="45"/>
      <c r="MLW1020" s="45"/>
      <c r="MLX1020" s="45"/>
      <c r="MLY1020" s="45"/>
      <c r="MLZ1020" s="45"/>
      <c r="MMA1020" s="45"/>
      <c r="MMB1020" s="45"/>
      <c r="MMC1020" s="45"/>
      <c r="MMD1020" s="45"/>
      <c r="MME1020" s="45"/>
      <c r="MMF1020" s="45"/>
      <c r="MMG1020" s="45"/>
      <c r="MMH1020" s="45"/>
      <c r="MMI1020" s="45"/>
      <c r="MMJ1020" s="45"/>
      <c r="MMK1020" s="45"/>
      <c r="MML1020" s="45"/>
      <c r="MMM1020" s="45"/>
      <c r="MMN1020" s="45"/>
      <c r="MMO1020" s="45"/>
      <c r="MMP1020" s="45"/>
      <c r="MMQ1020" s="45"/>
      <c r="MMR1020" s="45"/>
      <c r="MMS1020" s="45"/>
      <c r="MMT1020" s="45"/>
      <c r="MMU1020" s="45"/>
      <c r="MMV1020" s="45"/>
      <c r="MMW1020" s="45"/>
      <c r="MMX1020" s="45"/>
      <c r="MMY1020" s="45"/>
      <c r="MMZ1020" s="45"/>
      <c r="MNA1020" s="45"/>
      <c r="MNB1020" s="45"/>
      <c r="MNC1020" s="45"/>
      <c r="MND1020" s="45"/>
      <c r="MNE1020" s="45"/>
      <c r="MNF1020" s="45"/>
      <c r="MNG1020" s="45"/>
      <c r="MNH1020" s="45"/>
      <c r="MNI1020" s="45"/>
      <c r="MNJ1020" s="45"/>
      <c r="MNK1020" s="45"/>
      <c r="MNL1020" s="45"/>
      <c r="MNM1020" s="45"/>
      <c r="MNN1020" s="45"/>
      <c r="MNO1020" s="45"/>
      <c r="MNP1020" s="45"/>
      <c r="MNQ1020" s="45"/>
      <c r="MNR1020" s="45"/>
      <c r="MNS1020" s="45"/>
      <c r="MNT1020" s="45"/>
      <c r="MNU1020" s="45"/>
      <c r="MNV1020" s="45"/>
      <c r="MNW1020" s="45"/>
      <c r="MNX1020" s="45"/>
      <c r="MNY1020" s="45"/>
      <c r="MNZ1020" s="45"/>
      <c r="MOA1020" s="45"/>
      <c r="MOB1020" s="45"/>
      <c r="MOC1020" s="45"/>
      <c r="MOD1020" s="45"/>
      <c r="MOE1020" s="45"/>
      <c r="MOF1020" s="45"/>
      <c r="MOG1020" s="45"/>
      <c r="MOH1020" s="45"/>
      <c r="MOI1020" s="45"/>
      <c r="MOJ1020" s="45"/>
      <c r="MOK1020" s="45"/>
      <c r="MOL1020" s="45"/>
      <c r="MOM1020" s="45"/>
      <c r="MON1020" s="45"/>
      <c r="MOO1020" s="45"/>
      <c r="MOP1020" s="45"/>
      <c r="MOQ1020" s="45"/>
      <c r="MOR1020" s="45"/>
      <c r="MOS1020" s="45"/>
      <c r="MOT1020" s="45"/>
      <c r="MOU1020" s="45"/>
      <c r="MOV1020" s="45"/>
      <c r="MOW1020" s="45"/>
      <c r="MOX1020" s="45"/>
      <c r="MOY1020" s="45"/>
      <c r="MOZ1020" s="45"/>
      <c r="MPA1020" s="45"/>
      <c r="MPB1020" s="45"/>
      <c r="MPC1020" s="45"/>
      <c r="MPD1020" s="45"/>
      <c r="MPE1020" s="45"/>
      <c r="MPF1020" s="45"/>
      <c r="MPG1020" s="45"/>
      <c r="MPH1020" s="45"/>
      <c r="MPI1020" s="45"/>
      <c r="MPJ1020" s="45"/>
      <c r="MPK1020" s="45"/>
      <c r="MPL1020" s="45"/>
      <c r="MPM1020" s="45"/>
      <c r="MPN1020" s="45"/>
      <c r="MPO1020" s="45"/>
      <c r="MPP1020" s="45"/>
      <c r="MPQ1020" s="45"/>
      <c r="MPR1020" s="45"/>
      <c r="MPS1020" s="45"/>
      <c r="MPT1020" s="45"/>
      <c r="MPU1020" s="45"/>
      <c r="MPV1020" s="45"/>
      <c r="MPW1020" s="45"/>
      <c r="MPX1020" s="45"/>
      <c r="MPY1020" s="45"/>
      <c r="MPZ1020" s="45"/>
      <c r="MQA1020" s="45"/>
      <c r="MQB1020" s="45"/>
      <c r="MQC1020" s="45"/>
      <c r="MQD1020" s="45"/>
      <c r="MQE1020" s="45"/>
      <c r="MQF1020" s="45"/>
      <c r="MQG1020" s="45"/>
      <c r="MQH1020" s="45"/>
      <c r="MQI1020" s="45"/>
      <c r="MQJ1020" s="45"/>
      <c r="MQK1020" s="45"/>
      <c r="MQL1020" s="45"/>
      <c r="MQM1020" s="45"/>
      <c r="MQN1020" s="45"/>
      <c r="MQO1020" s="45"/>
      <c r="MQP1020" s="45"/>
      <c r="MQQ1020" s="45"/>
      <c r="MQR1020" s="45"/>
      <c r="MQS1020" s="45"/>
      <c r="MQT1020" s="45"/>
      <c r="MQU1020" s="45"/>
      <c r="MQV1020" s="45"/>
      <c r="MQW1020" s="45"/>
      <c r="MQX1020" s="45"/>
      <c r="MQY1020" s="45"/>
      <c r="MQZ1020" s="45"/>
      <c r="MRA1020" s="45"/>
      <c r="MRB1020" s="45"/>
      <c r="MRC1020" s="45"/>
      <c r="MRD1020" s="45"/>
      <c r="MRE1020" s="45"/>
      <c r="MRF1020" s="45"/>
      <c r="MRG1020" s="45"/>
      <c r="MRH1020" s="45"/>
      <c r="MRI1020" s="45"/>
      <c r="MRJ1020" s="45"/>
      <c r="MRK1020" s="45"/>
      <c r="MRL1020" s="45"/>
      <c r="MRM1020" s="45"/>
      <c r="MRN1020" s="45"/>
      <c r="MRO1020" s="45"/>
      <c r="MRP1020" s="45"/>
      <c r="MRQ1020" s="45"/>
      <c r="MRR1020" s="45"/>
      <c r="MRS1020" s="45"/>
      <c r="MRT1020" s="45"/>
      <c r="MRU1020" s="45"/>
      <c r="MRV1020" s="45"/>
      <c r="MRW1020" s="45"/>
      <c r="MRX1020" s="45"/>
      <c r="MRY1020" s="45"/>
      <c r="MRZ1020" s="45"/>
      <c r="MSA1020" s="45"/>
      <c r="MSB1020" s="45"/>
      <c r="MSC1020" s="45"/>
      <c r="MSD1020" s="45"/>
      <c r="MSE1020" s="45"/>
      <c r="MSF1020" s="45"/>
      <c r="MSG1020" s="45"/>
      <c r="MSH1020" s="45"/>
      <c r="MSI1020" s="45"/>
      <c r="MSJ1020" s="45"/>
      <c r="MSK1020" s="45"/>
      <c r="MSL1020" s="45"/>
      <c r="MSM1020" s="45"/>
      <c r="MSN1020" s="45"/>
      <c r="MSO1020" s="45"/>
      <c r="MSP1020" s="45"/>
      <c r="MSQ1020" s="45"/>
      <c r="MSR1020" s="45"/>
      <c r="MSS1020" s="45"/>
      <c r="MST1020" s="45"/>
      <c r="MSU1020" s="45"/>
      <c r="MSV1020" s="45"/>
      <c r="MSW1020" s="45"/>
      <c r="MSX1020" s="45"/>
      <c r="MSY1020" s="45"/>
      <c r="MSZ1020" s="45"/>
      <c r="MTA1020" s="45"/>
      <c r="MTB1020" s="45"/>
      <c r="MTC1020" s="45"/>
      <c r="MTD1020" s="45"/>
      <c r="MTE1020" s="45"/>
      <c r="MTF1020" s="45"/>
      <c r="MTG1020" s="45"/>
      <c r="MTH1020" s="45"/>
      <c r="MTI1020" s="45"/>
      <c r="MTJ1020" s="45"/>
      <c r="MTK1020" s="45"/>
      <c r="MTL1020" s="45"/>
      <c r="MTM1020" s="45"/>
      <c r="MTN1020" s="45"/>
      <c r="MTO1020" s="45"/>
      <c r="MTP1020" s="45"/>
      <c r="MTQ1020" s="45"/>
      <c r="MTR1020" s="45"/>
      <c r="MTS1020" s="45"/>
      <c r="MTT1020" s="45"/>
      <c r="MTU1020" s="45"/>
      <c r="MTV1020" s="45"/>
      <c r="MTW1020" s="45"/>
      <c r="MTX1020" s="45"/>
      <c r="MTY1020" s="45"/>
      <c r="MTZ1020" s="45"/>
      <c r="MUA1020" s="45"/>
      <c r="MUB1020" s="45"/>
      <c r="MUC1020" s="45"/>
      <c r="MUD1020" s="45"/>
      <c r="MUE1020" s="45"/>
      <c r="MUF1020" s="45"/>
      <c r="MUG1020" s="45"/>
      <c r="MUH1020" s="45"/>
      <c r="MUI1020" s="45"/>
      <c r="MUJ1020" s="45"/>
      <c r="MUK1020" s="45"/>
      <c r="MUL1020" s="45"/>
      <c r="MUM1020" s="45"/>
      <c r="MUN1020" s="45"/>
      <c r="MUO1020" s="45"/>
      <c r="MUP1020" s="45"/>
      <c r="MUQ1020" s="45"/>
      <c r="MUR1020" s="45"/>
      <c r="MUS1020" s="45"/>
      <c r="MUT1020" s="45"/>
      <c r="MUU1020" s="45"/>
      <c r="MUV1020" s="45"/>
      <c r="MUW1020" s="45"/>
      <c r="MUX1020" s="45"/>
      <c r="MUY1020" s="45"/>
      <c r="MUZ1020" s="45"/>
      <c r="MVA1020" s="45"/>
      <c r="MVB1020" s="45"/>
      <c r="MVC1020" s="45"/>
      <c r="MVD1020" s="45"/>
      <c r="MVE1020" s="45"/>
      <c r="MVF1020" s="45"/>
      <c r="MVG1020" s="45"/>
      <c r="MVH1020" s="45"/>
      <c r="MVI1020" s="45"/>
      <c r="MVJ1020" s="45"/>
      <c r="MVK1020" s="45"/>
      <c r="MVL1020" s="45"/>
      <c r="MVM1020" s="45"/>
      <c r="MVN1020" s="45"/>
      <c r="MVO1020" s="45"/>
      <c r="MVP1020" s="45"/>
      <c r="MVQ1020" s="45"/>
      <c r="MVR1020" s="45"/>
      <c r="MVS1020" s="45"/>
      <c r="MVT1020" s="45"/>
      <c r="MVU1020" s="45"/>
      <c r="MVV1020" s="45"/>
      <c r="MVW1020" s="45"/>
      <c r="MVX1020" s="45"/>
      <c r="MVY1020" s="45"/>
      <c r="MVZ1020" s="45"/>
      <c r="MWA1020" s="45"/>
      <c r="MWB1020" s="45"/>
      <c r="MWC1020" s="45"/>
      <c r="MWD1020" s="45"/>
      <c r="MWE1020" s="45"/>
      <c r="MWF1020" s="45"/>
      <c r="MWG1020" s="45"/>
      <c r="MWH1020" s="45"/>
      <c r="MWI1020" s="45"/>
      <c r="MWJ1020" s="45"/>
      <c r="MWK1020" s="45"/>
      <c r="MWL1020" s="45"/>
      <c r="MWM1020" s="45"/>
      <c r="MWN1020" s="45"/>
      <c r="MWO1020" s="45"/>
      <c r="MWP1020" s="45"/>
      <c r="MWQ1020" s="45"/>
      <c r="MWR1020" s="45"/>
      <c r="MWS1020" s="45"/>
      <c r="MWT1020" s="45"/>
      <c r="MWU1020" s="45"/>
      <c r="MWV1020" s="45"/>
      <c r="MWW1020" s="45"/>
      <c r="MWX1020" s="45"/>
      <c r="MWY1020" s="45"/>
      <c r="MWZ1020" s="45"/>
      <c r="MXA1020" s="45"/>
      <c r="MXB1020" s="45"/>
      <c r="MXC1020" s="45"/>
      <c r="MXD1020" s="45"/>
      <c r="MXE1020" s="45"/>
      <c r="MXF1020" s="45"/>
      <c r="MXG1020" s="45"/>
      <c r="MXH1020" s="45"/>
      <c r="MXI1020" s="45"/>
      <c r="MXJ1020" s="45"/>
      <c r="MXK1020" s="45"/>
      <c r="MXL1020" s="45"/>
      <c r="MXM1020" s="45"/>
      <c r="MXN1020" s="45"/>
      <c r="MXO1020" s="45"/>
      <c r="MXP1020" s="45"/>
      <c r="MXQ1020" s="45"/>
      <c r="MXR1020" s="45"/>
      <c r="MXS1020" s="45"/>
      <c r="MXT1020" s="45"/>
      <c r="MXU1020" s="45"/>
      <c r="MXV1020" s="45"/>
      <c r="MXW1020" s="45"/>
      <c r="MXX1020" s="45"/>
      <c r="MXY1020" s="45"/>
      <c r="MXZ1020" s="45"/>
      <c r="MYA1020" s="45"/>
      <c r="MYB1020" s="45"/>
      <c r="MYC1020" s="45"/>
      <c r="MYD1020" s="45"/>
      <c r="MYE1020" s="45"/>
      <c r="MYF1020" s="45"/>
      <c r="MYG1020" s="45"/>
      <c r="MYH1020" s="45"/>
      <c r="MYI1020" s="45"/>
      <c r="MYJ1020" s="45"/>
      <c r="MYK1020" s="45"/>
      <c r="MYL1020" s="45"/>
      <c r="MYM1020" s="45"/>
      <c r="MYN1020" s="45"/>
      <c r="MYO1020" s="45"/>
      <c r="MYP1020" s="45"/>
      <c r="MYQ1020" s="45"/>
      <c r="MYR1020" s="45"/>
      <c r="MYS1020" s="45"/>
      <c r="MYT1020" s="45"/>
      <c r="MYU1020" s="45"/>
      <c r="MYV1020" s="45"/>
      <c r="MYW1020" s="45"/>
      <c r="MYX1020" s="45"/>
      <c r="MYY1020" s="45"/>
      <c r="MYZ1020" s="45"/>
      <c r="MZA1020" s="45"/>
      <c r="MZB1020" s="45"/>
      <c r="MZC1020" s="45"/>
      <c r="MZD1020" s="45"/>
      <c r="MZE1020" s="45"/>
      <c r="MZF1020" s="45"/>
      <c r="MZG1020" s="45"/>
      <c r="MZH1020" s="45"/>
      <c r="MZI1020" s="45"/>
      <c r="MZJ1020" s="45"/>
      <c r="MZK1020" s="45"/>
      <c r="MZL1020" s="45"/>
      <c r="MZM1020" s="45"/>
      <c r="MZN1020" s="45"/>
      <c r="MZO1020" s="45"/>
      <c r="MZP1020" s="45"/>
      <c r="MZQ1020" s="45"/>
      <c r="MZR1020" s="45"/>
      <c r="MZS1020" s="45"/>
      <c r="MZT1020" s="45"/>
      <c r="MZU1020" s="45"/>
      <c r="MZV1020" s="45"/>
      <c r="MZW1020" s="45"/>
      <c r="MZX1020" s="45"/>
      <c r="MZY1020" s="45"/>
      <c r="MZZ1020" s="45"/>
      <c r="NAA1020" s="45"/>
      <c r="NAB1020" s="45"/>
      <c r="NAC1020" s="45"/>
      <c r="NAD1020" s="45"/>
      <c r="NAE1020" s="45"/>
      <c r="NAF1020" s="45"/>
      <c r="NAG1020" s="45"/>
      <c r="NAH1020" s="45"/>
      <c r="NAI1020" s="45"/>
      <c r="NAJ1020" s="45"/>
      <c r="NAK1020" s="45"/>
      <c r="NAL1020" s="45"/>
      <c r="NAM1020" s="45"/>
      <c r="NAN1020" s="45"/>
      <c r="NAO1020" s="45"/>
      <c r="NAP1020" s="45"/>
      <c r="NAQ1020" s="45"/>
      <c r="NAR1020" s="45"/>
      <c r="NAS1020" s="45"/>
      <c r="NAT1020" s="45"/>
      <c r="NAU1020" s="45"/>
      <c r="NAV1020" s="45"/>
      <c r="NAW1020" s="45"/>
      <c r="NAX1020" s="45"/>
      <c r="NAY1020" s="45"/>
      <c r="NAZ1020" s="45"/>
      <c r="NBA1020" s="45"/>
      <c r="NBB1020" s="45"/>
      <c r="NBC1020" s="45"/>
      <c r="NBD1020" s="45"/>
      <c r="NBE1020" s="45"/>
      <c r="NBF1020" s="45"/>
      <c r="NBG1020" s="45"/>
      <c r="NBH1020" s="45"/>
      <c r="NBI1020" s="45"/>
      <c r="NBJ1020" s="45"/>
      <c r="NBK1020" s="45"/>
      <c r="NBL1020" s="45"/>
      <c r="NBM1020" s="45"/>
      <c r="NBN1020" s="45"/>
      <c r="NBO1020" s="45"/>
      <c r="NBP1020" s="45"/>
      <c r="NBQ1020" s="45"/>
      <c r="NBR1020" s="45"/>
      <c r="NBS1020" s="45"/>
      <c r="NBT1020" s="45"/>
      <c r="NBU1020" s="45"/>
      <c r="NBV1020" s="45"/>
      <c r="NBW1020" s="45"/>
      <c r="NBX1020" s="45"/>
      <c r="NBY1020" s="45"/>
      <c r="NBZ1020" s="45"/>
      <c r="NCA1020" s="45"/>
      <c r="NCB1020" s="45"/>
      <c r="NCC1020" s="45"/>
      <c r="NCD1020" s="45"/>
      <c r="NCE1020" s="45"/>
      <c r="NCF1020" s="45"/>
      <c r="NCG1020" s="45"/>
      <c r="NCH1020" s="45"/>
      <c r="NCI1020" s="45"/>
      <c r="NCJ1020" s="45"/>
      <c r="NCK1020" s="45"/>
      <c r="NCL1020" s="45"/>
      <c r="NCM1020" s="45"/>
      <c r="NCN1020" s="45"/>
      <c r="NCO1020" s="45"/>
      <c r="NCP1020" s="45"/>
      <c r="NCQ1020" s="45"/>
      <c r="NCR1020" s="45"/>
      <c r="NCS1020" s="45"/>
      <c r="NCT1020" s="45"/>
      <c r="NCU1020" s="45"/>
      <c r="NCV1020" s="45"/>
      <c r="NCW1020" s="45"/>
      <c r="NCX1020" s="45"/>
      <c r="NCY1020" s="45"/>
      <c r="NCZ1020" s="45"/>
      <c r="NDA1020" s="45"/>
      <c r="NDB1020" s="45"/>
      <c r="NDC1020" s="45"/>
      <c r="NDD1020" s="45"/>
      <c r="NDE1020" s="45"/>
      <c r="NDF1020" s="45"/>
      <c r="NDG1020" s="45"/>
      <c r="NDH1020" s="45"/>
      <c r="NDI1020" s="45"/>
      <c r="NDJ1020" s="45"/>
      <c r="NDK1020" s="45"/>
      <c r="NDL1020" s="45"/>
      <c r="NDM1020" s="45"/>
      <c r="NDN1020" s="45"/>
      <c r="NDO1020" s="45"/>
      <c r="NDP1020" s="45"/>
      <c r="NDQ1020" s="45"/>
      <c r="NDR1020" s="45"/>
      <c r="NDS1020" s="45"/>
      <c r="NDT1020" s="45"/>
      <c r="NDU1020" s="45"/>
      <c r="NDV1020" s="45"/>
      <c r="NDW1020" s="45"/>
      <c r="NDX1020" s="45"/>
      <c r="NDY1020" s="45"/>
      <c r="NDZ1020" s="45"/>
      <c r="NEA1020" s="45"/>
      <c r="NEB1020" s="45"/>
      <c r="NEC1020" s="45"/>
      <c r="NED1020" s="45"/>
      <c r="NEE1020" s="45"/>
      <c r="NEF1020" s="45"/>
      <c r="NEG1020" s="45"/>
      <c r="NEH1020" s="45"/>
      <c r="NEI1020" s="45"/>
      <c r="NEJ1020" s="45"/>
      <c r="NEK1020" s="45"/>
      <c r="NEL1020" s="45"/>
      <c r="NEM1020" s="45"/>
      <c r="NEN1020" s="45"/>
      <c r="NEO1020" s="45"/>
      <c r="NEP1020" s="45"/>
      <c r="NEQ1020" s="45"/>
      <c r="NER1020" s="45"/>
      <c r="NES1020" s="45"/>
      <c r="NET1020" s="45"/>
      <c r="NEU1020" s="45"/>
      <c r="NEV1020" s="45"/>
      <c r="NEW1020" s="45"/>
      <c r="NEX1020" s="45"/>
      <c r="NEY1020" s="45"/>
      <c r="NEZ1020" s="45"/>
      <c r="NFA1020" s="45"/>
      <c r="NFB1020" s="45"/>
      <c r="NFC1020" s="45"/>
      <c r="NFD1020" s="45"/>
      <c r="NFE1020" s="45"/>
      <c r="NFF1020" s="45"/>
      <c r="NFG1020" s="45"/>
      <c r="NFH1020" s="45"/>
      <c r="NFI1020" s="45"/>
      <c r="NFJ1020" s="45"/>
      <c r="NFK1020" s="45"/>
      <c r="NFL1020" s="45"/>
      <c r="NFM1020" s="45"/>
      <c r="NFN1020" s="45"/>
      <c r="NFO1020" s="45"/>
      <c r="NFP1020" s="45"/>
      <c r="NFQ1020" s="45"/>
      <c r="NFR1020" s="45"/>
      <c r="NFS1020" s="45"/>
      <c r="NFT1020" s="45"/>
      <c r="NFU1020" s="45"/>
      <c r="NFV1020" s="45"/>
      <c r="NFW1020" s="45"/>
      <c r="NFX1020" s="45"/>
      <c r="NFY1020" s="45"/>
      <c r="NFZ1020" s="45"/>
      <c r="NGA1020" s="45"/>
      <c r="NGB1020" s="45"/>
      <c r="NGC1020" s="45"/>
      <c r="NGD1020" s="45"/>
      <c r="NGE1020" s="45"/>
      <c r="NGF1020" s="45"/>
      <c r="NGG1020" s="45"/>
      <c r="NGH1020" s="45"/>
      <c r="NGI1020" s="45"/>
      <c r="NGJ1020" s="45"/>
      <c r="NGK1020" s="45"/>
      <c r="NGL1020" s="45"/>
      <c r="NGM1020" s="45"/>
      <c r="NGN1020" s="45"/>
      <c r="NGO1020" s="45"/>
      <c r="NGP1020" s="45"/>
      <c r="NGQ1020" s="45"/>
      <c r="NGR1020" s="45"/>
      <c r="NGS1020" s="45"/>
      <c r="NGT1020" s="45"/>
      <c r="NGU1020" s="45"/>
      <c r="NGV1020" s="45"/>
      <c r="NGW1020" s="45"/>
      <c r="NGX1020" s="45"/>
      <c r="NGY1020" s="45"/>
      <c r="NGZ1020" s="45"/>
      <c r="NHA1020" s="45"/>
      <c r="NHB1020" s="45"/>
      <c r="NHC1020" s="45"/>
      <c r="NHD1020" s="45"/>
      <c r="NHE1020" s="45"/>
      <c r="NHF1020" s="45"/>
      <c r="NHG1020" s="45"/>
      <c r="NHH1020" s="45"/>
      <c r="NHI1020" s="45"/>
      <c r="NHJ1020" s="45"/>
      <c r="NHK1020" s="45"/>
      <c r="NHL1020" s="45"/>
      <c r="NHM1020" s="45"/>
      <c r="NHN1020" s="45"/>
      <c r="NHO1020" s="45"/>
      <c r="NHP1020" s="45"/>
      <c r="NHQ1020" s="45"/>
      <c r="NHR1020" s="45"/>
      <c r="NHS1020" s="45"/>
      <c r="NHT1020" s="45"/>
      <c r="NHU1020" s="45"/>
      <c r="NHV1020" s="45"/>
      <c r="NHW1020" s="45"/>
      <c r="NHX1020" s="45"/>
      <c r="NHY1020" s="45"/>
      <c r="NHZ1020" s="45"/>
      <c r="NIA1020" s="45"/>
      <c r="NIB1020" s="45"/>
      <c r="NIC1020" s="45"/>
      <c r="NID1020" s="45"/>
      <c r="NIE1020" s="45"/>
      <c r="NIF1020" s="45"/>
      <c r="NIG1020" s="45"/>
      <c r="NIH1020" s="45"/>
      <c r="NII1020" s="45"/>
      <c r="NIJ1020" s="45"/>
      <c r="NIK1020" s="45"/>
      <c r="NIL1020" s="45"/>
      <c r="NIM1020" s="45"/>
      <c r="NIN1020" s="45"/>
      <c r="NIO1020" s="45"/>
      <c r="NIP1020" s="45"/>
      <c r="NIQ1020" s="45"/>
      <c r="NIR1020" s="45"/>
      <c r="NIS1020" s="45"/>
      <c r="NIT1020" s="45"/>
      <c r="NIU1020" s="45"/>
      <c r="NIV1020" s="45"/>
      <c r="NIW1020" s="45"/>
      <c r="NIX1020" s="45"/>
      <c r="NIY1020" s="45"/>
      <c r="NIZ1020" s="45"/>
      <c r="NJA1020" s="45"/>
      <c r="NJB1020" s="45"/>
      <c r="NJC1020" s="45"/>
      <c r="NJD1020" s="45"/>
      <c r="NJE1020" s="45"/>
      <c r="NJF1020" s="45"/>
      <c r="NJG1020" s="45"/>
      <c r="NJH1020" s="45"/>
      <c r="NJI1020" s="45"/>
      <c r="NJJ1020" s="45"/>
      <c r="NJK1020" s="45"/>
      <c r="NJL1020" s="45"/>
      <c r="NJM1020" s="45"/>
      <c r="NJN1020" s="45"/>
      <c r="NJO1020" s="45"/>
      <c r="NJP1020" s="45"/>
      <c r="NJQ1020" s="45"/>
      <c r="NJR1020" s="45"/>
      <c r="NJS1020" s="45"/>
      <c r="NJT1020" s="45"/>
      <c r="NJU1020" s="45"/>
      <c r="NJV1020" s="45"/>
      <c r="NJW1020" s="45"/>
      <c r="NJX1020" s="45"/>
      <c r="NJY1020" s="45"/>
      <c r="NJZ1020" s="45"/>
      <c r="NKA1020" s="45"/>
      <c r="NKB1020" s="45"/>
      <c r="NKC1020" s="45"/>
      <c r="NKD1020" s="45"/>
      <c r="NKE1020" s="45"/>
      <c r="NKF1020" s="45"/>
      <c r="NKG1020" s="45"/>
      <c r="NKH1020" s="45"/>
      <c r="NKI1020" s="45"/>
      <c r="NKJ1020" s="45"/>
      <c r="NKK1020" s="45"/>
      <c r="NKL1020" s="45"/>
      <c r="NKM1020" s="45"/>
      <c r="NKN1020" s="45"/>
      <c r="NKO1020" s="45"/>
      <c r="NKP1020" s="45"/>
      <c r="NKQ1020" s="45"/>
      <c r="NKR1020" s="45"/>
      <c r="NKS1020" s="45"/>
      <c r="NKT1020" s="45"/>
      <c r="NKU1020" s="45"/>
      <c r="NKV1020" s="45"/>
      <c r="NKW1020" s="45"/>
      <c r="NKX1020" s="45"/>
      <c r="NKY1020" s="45"/>
      <c r="NKZ1020" s="45"/>
      <c r="NLA1020" s="45"/>
      <c r="NLB1020" s="45"/>
      <c r="NLC1020" s="45"/>
      <c r="NLD1020" s="45"/>
      <c r="NLE1020" s="45"/>
      <c r="NLF1020" s="45"/>
      <c r="NLG1020" s="45"/>
      <c r="NLH1020" s="45"/>
      <c r="NLI1020" s="45"/>
      <c r="NLJ1020" s="45"/>
      <c r="NLK1020" s="45"/>
      <c r="NLL1020" s="45"/>
      <c r="NLM1020" s="45"/>
      <c r="NLN1020" s="45"/>
      <c r="NLO1020" s="45"/>
      <c r="NLP1020" s="45"/>
      <c r="NLQ1020" s="45"/>
      <c r="NLR1020" s="45"/>
      <c r="NLS1020" s="45"/>
      <c r="NLT1020" s="45"/>
      <c r="NLU1020" s="45"/>
      <c r="NLV1020" s="45"/>
      <c r="NLW1020" s="45"/>
      <c r="NLX1020" s="45"/>
      <c r="NLY1020" s="45"/>
      <c r="NLZ1020" s="45"/>
      <c r="NMA1020" s="45"/>
      <c r="NMB1020" s="45"/>
      <c r="NMC1020" s="45"/>
      <c r="NMD1020" s="45"/>
      <c r="NME1020" s="45"/>
      <c r="NMF1020" s="45"/>
      <c r="NMG1020" s="45"/>
      <c r="NMH1020" s="45"/>
      <c r="NMI1020" s="45"/>
      <c r="NMJ1020" s="45"/>
      <c r="NMK1020" s="45"/>
      <c r="NML1020" s="45"/>
      <c r="NMM1020" s="45"/>
      <c r="NMN1020" s="45"/>
      <c r="NMO1020" s="45"/>
      <c r="NMP1020" s="45"/>
      <c r="NMQ1020" s="45"/>
      <c r="NMR1020" s="45"/>
      <c r="NMS1020" s="45"/>
      <c r="NMT1020" s="45"/>
      <c r="NMU1020" s="45"/>
      <c r="NMV1020" s="45"/>
      <c r="NMW1020" s="45"/>
      <c r="NMX1020" s="45"/>
      <c r="NMY1020" s="45"/>
      <c r="NMZ1020" s="45"/>
      <c r="NNA1020" s="45"/>
      <c r="NNB1020" s="45"/>
      <c r="NNC1020" s="45"/>
      <c r="NND1020" s="45"/>
      <c r="NNE1020" s="45"/>
      <c r="NNF1020" s="45"/>
      <c r="NNG1020" s="45"/>
      <c r="NNH1020" s="45"/>
      <c r="NNI1020" s="45"/>
      <c r="NNJ1020" s="45"/>
      <c r="NNK1020" s="45"/>
      <c r="NNL1020" s="45"/>
      <c r="NNM1020" s="45"/>
      <c r="NNN1020" s="45"/>
      <c r="NNO1020" s="45"/>
      <c r="NNP1020" s="45"/>
      <c r="NNQ1020" s="45"/>
      <c r="NNR1020" s="45"/>
      <c r="NNS1020" s="45"/>
      <c r="NNT1020" s="45"/>
      <c r="NNU1020" s="45"/>
      <c r="NNV1020" s="45"/>
      <c r="NNW1020" s="45"/>
      <c r="NNX1020" s="45"/>
      <c r="NNY1020" s="45"/>
      <c r="NNZ1020" s="45"/>
      <c r="NOA1020" s="45"/>
      <c r="NOB1020" s="45"/>
      <c r="NOC1020" s="45"/>
      <c r="NOD1020" s="45"/>
      <c r="NOE1020" s="45"/>
      <c r="NOF1020" s="45"/>
      <c r="NOG1020" s="45"/>
      <c r="NOH1020" s="45"/>
      <c r="NOI1020" s="45"/>
      <c r="NOJ1020" s="45"/>
      <c r="NOK1020" s="45"/>
      <c r="NOL1020" s="45"/>
      <c r="NOM1020" s="45"/>
      <c r="NON1020" s="45"/>
      <c r="NOO1020" s="45"/>
      <c r="NOP1020" s="45"/>
      <c r="NOQ1020" s="45"/>
      <c r="NOR1020" s="45"/>
      <c r="NOS1020" s="45"/>
      <c r="NOT1020" s="45"/>
      <c r="NOU1020" s="45"/>
      <c r="NOV1020" s="45"/>
      <c r="NOW1020" s="45"/>
      <c r="NOX1020" s="45"/>
      <c r="NOY1020" s="45"/>
      <c r="NOZ1020" s="45"/>
      <c r="NPA1020" s="45"/>
      <c r="NPB1020" s="45"/>
      <c r="NPC1020" s="45"/>
      <c r="NPD1020" s="45"/>
      <c r="NPE1020" s="45"/>
      <c r="NPF1020" s="45"/>
      <c r="NPG1020" s="45"/>
      <c r="NPH1020" s="45"/>
      <c r="NPI1020" s="45"/>
      <c r="NPJ1020" s="45"/>
      <c r="NPK1020" s="45"/>
      <c r="NPL1020" s="45"/>
      <c r="NPM1020" s="45"/>
      <c r="NPN1020" s="45"/>
      <c r="NPO1020" s="45"/>
      <c r="NPP1020" s="45"/>
      <c r="NPQ1020" s="45"/>
      <c r="NPR1020" s="45"/>
      <c r="NPS1020" s="45"/>
      <c r="NPT1020" s="45"/>
      <c r="NPU1020" s="45"/>
      <c r="NPV1020" s="45"/>
      <c r="NPW1020" s="45"/>
      <c r="NPX1020" s="45"/>
      <c r="NPY1020" s="45"/>
      <c r="NPZ1020" s="45"/>
      <c r="NQA1020" s="45"/>
      <c r="NQB1020" s="45"/>
      <c r="NQC1020" s="45"/>
      <c r="NQD1020" s="45"/>
      <c r="NQE1020" s="45"/>
      <c r="NQF1020" s="45"/>
      <c r="NQG1020" s="45"/>
      <c r="NQH1020" s="45"/>
      <c r="NQI1020" s="45"/>
      <c r="NQJ1020" s="45"/>
      <c r="NQK1020" s="45"/>
      <c r="NQL1020" s="45"/>
      <c r="NQM1020" s="45"/>
      <c r="NQN1020" s="45"/>
      <c r="NQO1020" s="45"/>
      <c r="NQP1020" s="45"/>
      <c r="NQQ1020" s="45"/>
      <c r="NQR1020" s="45"/>
      <c r="NQS1020" s="45"/>
      <c r="NQT1020" s="45"/>
      <c r="NQU1020" s="45"/>
      <c r="NQV1020" s="45"/>
      <c r="NQW1020" s="45"/>
      <c r="NQX1020" s="45"/>
      <c r="NQY1020" s="45"/>
      <c r="NQZ1020" s="45"/>
      <c r="NRA1020" s="45"/>
      <c r="NRB1020" s="45"/>
      <c r="NRC1020" s="45"/>
      <c r="NRD1020" s="45"/>
      <c r="NRE1020" s="45"/>
      <c r="NRF1020" s="45"/>
      <c r="NRG1020" s="45"/>
      <c r="NRH1020" s="45"/>
      <c r="NRI1020" s="45"/>
      <c r="NRJ1020" s="45"/>
      <c r="NRK1020" s="45"/>
      <c r="NRL1020" s="45"/>
      <c r="NRM1020" s="45"/>
      <c r="NRN1020" s="45"/>
      <c r="NRO1020" s="45"/>
      <c r="NRP1020" s="45"/>
      <c r="NRQ1020" s="45"/>
      <c r="NRR1020" s="45"/>
      <c r="NRS1020" s="45"/>
      <c r="NRT1020" s="45"/>
      <c r="NRU1020" s="45"/>
      <c r="NRV1020" s="45"/>
      <c r="NRW1020" s="45"/>
      <c r="NRX1020" s="45"/>
      <c r="NRY1020" s="45"/>
      <c r="NRZ1020" s="45"/>
      <c r="NSA1020" s="45"/>
      <c r="NSB1020" s="45"/>
      <c r="NSC1020" s="45"/>
      <c r="NSD1020" s="45"/>
      <c r="NSE1020" s="45"/>
      <c r="NSF1020" s="45"/>
      <c r="NSG1020" s="45"/>
      <c r="NSH1020" s="45"/>
      <c r="NSI1020" s="45"/>
      <c r="NSJ1020" s="45"/>
      <c r="NSK1020" s="45"/>
      <c r="NSL1020" s="45"/>
      <c r="NSM1020" s="45"/>
      <c r="NSN1020" s="45"/>
      <c r="NSO1020" s="45"/>
      <c r="NSP1020" s="45"/>
      <c r="NSQ1020" s="45"/>
      <c r="NSR1020" s="45"/>
      <c r="NSS1020" s="45"/>
      <c r="NST1020" s="45"/>
      <c r="NSU1020" s="45"/>
      <c r="NSV1020" s="45"/>
      <c r="NSW1020" s="45"/>
      <c r="NSX1020" s="45"/>
      <c r="NSY1020" s="45"/>
      <c r="NSZ1020" s="45"/>
      <c r="NTA1020" s="45"/>
      <c r="NTB1020" s="45"/>
      <c r="NTC1020" s="45"/>
      <c r="NTD1020" s="45"/>
      <c r="NTE1020" s="45"/>
      <c r="NTF1020" s="45"/>
      <c r="NTG1020" s="45"/>
      <c r="NTH1020" s="45"/>
      <c r="NTI1020" s="45"/>
      <c r="NTJ1020" s="45"/>
      <c r="NTK1020" s="45"/>
      <c r="NTL1020" s="45"/>
      <c r="NTM1020" s="45"/>
      <c r="NTN1020" s="45"/>
      <c r="NTO1020" s="45"/>
      <c r="NTP1020" s="45"/>
      <c r="NTQ1020" s="45"/>
      <c r="NTR1020" s="45"/>
      <c r="NTS1020" s="45"/>
      <c r="NTT1020" s="45"/>
      <c r="NTU1020" s="45"/>
      <c r="NTV1020" s="45"/>
      <c r="NTW1020" s="45"/>
      <c r="NTX1020" s="45"/>
      <c r="NTY1020" s="45"/>
      <c r="NTZ1020" s="45"/>
      <c r="NUA1020" s="45"/>
      <c r="NUB1020" s="45"/>
      <c r="NUC1020" s="45"/>
      <c r="NUD1020" s="45"/>
      <c r="NUE1020" s="45"/>
      <c r="NUF1020" s="45"/>
      <c r="NUG1020" s="45"/>
      <c r="NUH1020" s="45"/>
      <c r="NUI1020" s="45"/>
      <c r="NUJ1020" s="45"/>
      <c r="NUK1020" s="45"/>
      <c r="NUL1020" s="45"/>
      <c r="NUM1020" s="45"/>
      <c r="NUN1020" s="45"/>
      <c r="NUO1020" s="45"/>
      <c r="NUP1020" s="45"/>
      <c r="NUQ1020" s="45"/>
      <c r="NUR1020" s="45"/>
      <c r="NUS1020" s="45"/>
      <c r="NUT1020" s="45"/>
      <c r="NUU1020" s="45"/>
      <c r="NUV1020" s="45"/>
      <c r="NUW1020" s="45"/>
      <c r="NUX1020" s="45"/>
      <c r="NUY1020" s="45"/>
      <c r="NUZ1020" s="45"/>
      <c r="NVA1020" s="45"/>
      <c r="NVB1020" s="45"/>
      <c r="NVC1020" s="45"/>
      <c r="NVD1020" s="45"/>
      <c r="NVE1020" s="45"/>
      <c r="NVF1020" s="45"/>
      <c r="NVG1020" s="45"/>
      <c r="NVH1020" s="45"/>
      <c r="NVI1020" s="45"/>
      <c r="NVJ1020" s="45"/>
      <c r="NVK1020" s="45"/>
      <c r="NVL1020" s="45"/>
      <c r="NVM1020" s="45"/>
      <c r="NVN1020" s="45"/>
      <c r="NVO1020" s="45"/>
      <c r="NVP1020" s="45"/>
      <c r="NVQ1020" s="45"/>
      <c r="NVR1020" s="45"/>
      <c r="NVS1020" s="45"/>
      <c r="NVT1020" s="45"/>
      <c r="NVU1020" s="45"/>
      <c r="NVV1020" s="45"/>
      <c r="NVW1020" s="45"/>
      <c r="NVX1020" s="45"/>
      <c r="NVY1020" s="45"/>
      <c r="NVZ1020" s="45"/>
      <c r="NWA1020" s="45"/>
      <c r="NWB1020" s="45"/>
      <c r="NWC1020" s="45"/>
      <c r="NWD1020" s="45"/>
      <c r="NWE1020" s="45"/>
      <c r="NWF1020" s="45"/>
      <c r="NWG1020" s="45"/>
      <c r="NWH1020" s="45"/>
      <c r="NWI1020" s="45"/>
      <c r="NWJ1020" s="45"/>
      <c r="NWK1020" s="45"/>
      <c r="NWL1020" s="45"/>
      <c r="NWM1020" s="45"/>
      <c r="NWN1020" s="45"/>
      <c r="NWO1020" s="45"/>
      <c r="NWP1020" s="45"/>
      <c r="NWQ1020" s="45"/>
      <c r="NWR1020" s="45"/>
      <c r="NWS1020" s="45"/>
      <c r="NWT1020" s="45"/>
      <c r="NWU1020" s="45"/>
      <c r="NWV1020" s="45"/>
      <c r="NWW1020" s="45"/>
      <c r="NWX1020" s="45"/>
      <c r="NWY1020" s="45"/>
      <c r="NWZ1020" s="45"/>
      <c r="NXA1020" s="45"/>
      <c r="NXB1020" s="45"/>
      <c r="NXC1020" s="45"/>
      <c r="NXD1020" s="45"/>
      <c r="NXE1020" s="45"/>
      <c r="NXF1020" s="45"/>
      <c r="NXG1020" s="45"/>
      <c r="NXH1020" s="45"/>
      <c r="NXI1020" s="45"/>
      <c r="NXJ1020" s="45"/>
      <c r="NXK1020" s="45"/>
      <c r="NXL1020" s="45"/>
      <c r="NXM1020" s="45"/>
      <c r="NXN1020" s="45"/>
      <c r="NXO1020" s="45"/>
      <c r="NXP1020" s="45"/>
      <c r="NXQ1020" s="45"/>
      <c r="NXR1020" s="45"/>
      <c r="NXS1020" s="45"/>
      <c r="NXT1020" s="45"/>
      <c r="NXU1020" s="45"/>
      <c r="NXV1020" s="45"/>
      <c r="NXW1020" s="45"/>
      <c r="NXX1020" s="45"/>
      <c r="NXY1020" s="45"/>
      <c r="NXZ1020" s="45"/>
      <c r="NYA1020" s="45"/>
      <c r="NYB1020" s="45"/>
      <c r="NYC1020" s="45"/>
      <c r="NYD1020" s="45"/>
      <c r="NYE1020" s="45"/>
      <c r="NYF1020" s="45"/>
      <c r="NYG1020" s="45"/>
      <c r="NYH1020" s="45"/>
      <c r="NYI1020" s="45"/>
      <c r="NYJ1020" s="45"/>
      <c r="NYK1020" s="45"/>
      <c r="NYL1020" s="45"/>
      <c r="NYM1020" s="45"/>
      <c r="NYN1020" s="45"/>
      <c r="NYO1020" s="45"/>
      <c r="NYP1020" s="45"/>
      <c r="NYQ1020" s="45"/>
      <c r="NYR1020" s="45"/>
      <c r="NYS1020" s="45"/>
      <c r="NYT1020" s="45"/>
      <c r="NYU1020" s="45"/>
      <c r="NYV1020" s="45"/>
      <c r="NYW1020" s="45"/>
      <c r="NYX1020" s="45"/>
      <c r="NYY1020" s="45"/>
      <c r="NYZ1020" s="45"/>
      <c r="NZA1020" s="45"/>
      <c r="NZB1020" s="45"/>
      <c r="NZC1020" s="45"/>
      <c r="NZD1020" s="45"/>
      <c r="NZE1020" s="45"/>
      <c r="NZF1020" s="45"/>
      <c r="NZG1020" s="45"/>
      <c r="NZH1020" s="45"/>
      <c r="NZI1020" s="45"/>
      <c r="NZJ1020" s="45"/>
      <c r="NZK1020" s="45"/>
      <c r="NZL1020" s="45"/>
      <c r="NZM1020" s="45"/>
      <c r="NZN1020" s="45"/>
      <c r="NZO1020" s="45"/>
      <c r="NZP1020" s="45"/>
      <c r="NZQ1020" s="45"/>
      <c r="NZR1020" s="45"/>
      <c r="NZS1020" s="45"/>
      <c r="NZT1020" s="45"/>
      <c r="NZU1020" s="45"/>
      <c r="NZV1020" s="45"/>
      <c r="NZW1020" s="45"/>
      <c r="NZX1020" s="45"/>
      <c r="NZY1020" s="45"/>
      <c r="NZZ1020" s="45"/>
      <c r="OAA1020" s="45"/>
      <c r="OAB1020" s="45"/>
      <c r="OAC1020" s="45"/>
      <c r="OAD1020" s="45"/>
      <c r="OAE1020" s="45"/>
      <c r="OAF1020" s="45"/>
      <c r="OAG1020" s="45"/>
      <c r="OAH1020" s="45"/>
      <c r="OAI1020" s="45"/>
      <c r="OAJ1020" s="45"/>
      <c r="OAK1020" s="45"/>
      <c r="OAL1020" s="45"/>
      <c r="OAM1020" s="45"/>
      <c r="OAN1020" s="45"/>
      <c r="OAO1020" s="45"/>
      <c r="OAP1020" s="45"/>
      <c r="OAQ1020" s="45"/>
      <c r="OAR1020" s="45"/>
      <c r="OAS1020" s="45"/>
      <c r="OAT1020" s="45"/>
      <c r="OAU1020" s="45"/>
      <c r="OAV1020" s="45"/>
      <c r="OAW1020" s="45"/>
      <c r="OAX1020" s="45"/>
      <c r="OAY1020" s="45"/>
      <c r="OAZ1020" s="45"/>
      <c r="OBA1020" s="45"/>
      <c r="OBB1020" s="45"/>
      <c r="OBC1020" s="45"/>
      <c r="OBD1020" s="45"/>
      <c r="OBE1020" s="45"/>
      <c r="OBF1020" s="45"/>
      <c r="OBG1020" s="45"/>
      <c r="OBH1020" s="45"/>
      <c r="OBI1020" s="45"/>
      <c r="OBJ1020" s="45"/>
      <c r="OBK1020" s="45"/>
      <c r="OBL1020" s="45"/>
      <c r="OBM1020" s="45"/>
      <c r="OBN1020" s="45"/>
      <c r="OBO1020" s="45"/>
      <c r="OBP1020" s="45"/>
      <c r="OBQ1020" s="45"/>
      <c r="OBR1020" s="45"/>
      <c r="OBS1020" s="45"/>
      <c r="OBT1020" s="45"/>
      <c r="OBU1020" s="45"/>
      <c r="OBV1020" s="45"/>
      <c r="OBW1020" s="45"/>
      <c r="OBX1020" s="45"/>
      <c r="OBY1020" s="45"/>
      <c r="OBZ1020" s="45"/>
      <c r="OCA1020" s="45"/>
      <c r="OCB1020" s="45"/>
      <c r="OCC1020" s="45"/>
      <c r="OCD1020" s="45"/>
      <c r="OCE1020" s="45"/>
      <c r="OCF1020" s="45"/>
      <c r="OCG1020" s="45"/>
      <c r="OCH1020" s="45"/>
      <c r="OCI1020" s="45"/>
      <c r="OCJ1020" s="45"/>
      <c r="OCK1020" s="45"/>
      <c r="OCL1020" s="45"/>
      <c r="OCM1020" s="45"/>
      <c r="OCN1020" s="45"/>
      <c r="OCO1020" s="45"/>
      <c r="OCP1020" s="45"/>
      <c r="OCQ1020" s="45"/>
      <c r="OCR1020" s="45"/>
      <c r="OCS1020" s="45"/>
      <c r="OCT1020" s="45"/>
      <c r="OCU1020" s="45"/>
      <c r="OCV1020" s="45"/>
      <c r="OCW1020" s="45"/>
      <c r="OCX1020" s="45"/>
      <c r="OCY1020" s="45"/>
      <c r="OCZ1020" s="45"/>
      <c r="ODA1020" s="45"/>
      <c r="ODB1020" s="45"/>
      <c r="ODC1020" s="45"/>
      <c r="ODD1020" s="45"/>
      <c r="ODE1020" s="45"/>
      <c r="ODF1020" s="45"/>
      <c r="ODG1020" s="45"/>
      <c r="ODH1020" s="45"/>
      <c r="ODI1020" s="45"/>
      <c r="ODJ1020" s="45"/>
      <c r="ODK1020" s="45"/>
      <c r="ODL1020" s="45"/>
      <c r="ODM1020" s="45"/>
      <c r="ODN1020" s="45"/>
      <c r="ODO1020" s="45"/>
      <c r="ODP1020" s="45"/>
      <c r="ODQ1020" s="45"/>
      <c r="ODR1020" s="45"/>
      <c r="ODS1020" s="45"/>
      <c r="ODT1020" s="45"/>
      <c r="ODU1020" s="45"/>
      <c r="ODV1020" s="45"/>
      <c r="ODW1020" s="45"/>
      <c r="ODX1020" s="45"/>
      <c r="ODY1020" s="45"/>
      <c r="ODZ1020" s="45"/>
      <c r="OEA1020" s="45"/>
      <c r="OEB1020" s="45"/>
      <c r="OEC1020" s="45"/>
      <c r="OED1020" s="45"/>
      <c r="OEE1020" s="45"/>
      <c r="OEF1020" s="45"/>
      <c r="OEG1020" s="45"/>
      <c r="OEH1020" s="45"/>
      <c r="OEI1020" s="45"/>
      <c r="OEJ1020" s="45"/>
      <c r="OEK1020" s="45"/>
      <c r="OEL1020" s="45"/>
      <c r="OEM1020" s="45"/>
      <c r="OEN1020" s="45"/>
      <c r="OEO1020" s="45"/>
      <c r="OEP1020" s="45"/>
      <c r="OEQ1020" s="45"/>
      <c r="OER1020" s="45"/>
      <c r="OES1020" s="45"/>
      <c r="OET1020" s="45"/>
      <c r="OEU1020" s="45"/>
      <c r="OEV1020" s="45"/>
      <c r="OEW1020" s="45"/>
      <c r="OEX1020" s="45"/>
      <c r="OEY1020" s="45"/>
      <c r="OEZ1020" s="45"/>
      <c r="OFA1020" s="45"/>
      <c r="OFB1020" s="45"/>
      <c r="OFC1020" s="45"/>
      <c r="OFD1020" s="45"/>
      <c r="OFE1020" s="45"/>
      <c r="OFF1020" s="45"/>
      <c r="OFG1020" s="45"/>
      <c r="OFH1020" s="45"/>
      <c r="OFI1020" s="45"/>
      <c r="OFJ1020" s="45"/>
      <c r="OFK1020" s="45"/>
      <c r="OFL1020" s="45"/>
      <c r="OFM1020" s="45"/>
      <c r="OFN1020" s="45"/>
      <c r="OFO1020" s="45"/>
      <c r="OFP1020" s="45"/>
      <c r="OFQ1020" s="45"/>
      <c r="OFR1020" s="45"/>
      <c r="OFS1020" s="45"/>
      <c r="OFT1020" s="45"/>
      <c r="OFU1020" s="45"/>
      <c r="OFV1020" s="45"/>
      <c r="OFW1020" s="45"/>
      <c r="OFX1020" s="45"/>
      <c r="OFY1020" s="45"/>
      <c r="OFZ1020" s="45"/>
      <c r="OGA1020" s="45"/>
      <c r="OGB1020" s="45"/>
      <c r="OGC1020" s="45"/>
      <c r="OGD1020" s="45"/>
      <c r="OGE1020" s="45"/>
      <c r="OGF1020" s="45"/>
      <c r="OGG1020" s="45"/>
      <c r="OGH1020" s="45"/>
      <c r="OGI1020" s="45"/>
      <c r="OGJ1020" s="45"/>
      <c r="OGK1020" s="45"/>
      <c r="OGL1020" s="45"/>
      <c r="OGM1020" s="45"/>
      <c r="OGN1020" s="45"/>
      <c r="OGO1020" s="45"/>
      <c r="OGP1020" s="45"/>
      <c r="OGQ1020" s="45"/>
      <c r="OGR1020" s="45"/>
      <c r="OGS1020" s="45"/>
      <c r="OGT1020" s="45"/>
      <c r="OGU1020" s="45"/>
      <c r="OGV1020" s="45"/>
      <c r="OGW1020" s="45"/>
      <c r="OGX1020" s="45"/>
      <c r="OGY1020" s="45"/>
      <c r="OGZ1020" s="45"/>
      <c r="OHA1020" s="45"/>
      <c r="OHB1020" s="45"/>
      <c r="OHC1020" s="45"/>
      <c r="OHD1020" s="45"/>
      <c r="OHE1020" s="45"/>
      <c r="OHF1020" s="45"/>
      <c r="OHG1020" s="45"/>
      <c r="OHH1020" s="45"/>
      <c r="OHI1020" s="45"/>
      <c r="OHJ1020" s="45"/>
      <c r="OHK1020" s="45"/>
      <c r="OHL1020" s="45"/>
      <c r="OHM1020" s="45"/>
      <c r="OHN1020" s="45"/>
      <c r="OHO1020" s="45"/>
      <c r="OHP1020" s="45"/>
      <c r="OHQ1020" s="45"/>
      <c r="OHR1020" s="45"/>
      <c r="OHS1020" s="45"/>
      <c r="OHT1020" s="45"/>
      <c r="OHU1020" s="45"/>
      <c r="OHV1020" s="45"/>
      <c r="OHW1020" s="45"/>
      <c r="OHX1020" s="45"/>
      <c r="OHY1020" s="45"/>
      <c r="OHZ1020" s="45"/>
      <c r="OIA1020" s="45"/>
      <c r="OIB1020" s="45"/>
      <c r="OIC1020" s="45"/>
      <c r="OID1020" s="45"/>
      <c r="OIE1020" s="45"/>
      <c r="OIF1020" s="45"/>
      <c r="OIG1020" s="45"/>
      <c r="OIH1020" s="45"/>
      <c r="OII1020" s="45"/>
      <c r="OIJ1020" s="45"/>
      <c r="OIK1020" s="45"/>
      <c r="OIL1020" s="45"/>
      <c r="OIM1020" s="45"/>
      <c r="OIN1020" s="45"/>
      <c r="OIO1020" s="45"/>
      <c r="OIP1020" s="45"/>
      <c r="OIQ1020" s="45"/>
      <c r="OIR1020" s="45"/>
      <c r="OIS1020" s="45"/>
      <c r="OIT1020" s="45"/>
      <c r="OIU1020" s="45"/>
      <c r="OIV1020" s="45"/>
      <c r="OIW1020" s="45"/>
      <c r="OIX1020" s="45"/>
      <c r="OIY1020" s="45"/>
      <c r="OIZ1020" s="45"/>
      <c r="OJA1020" s="45"/>
      <c r="OJB1020" s="45"/>
      <c r="OJC1020" s="45"/>
      <c r="OJD1020" s="45"/>
      <c r="OJE1020" s="45"/>
      <c r="OJF1020" s="45"/>
      <c r="OJG1020" s="45"/>
      <c r="OJH1020" s="45"/>
      <c r="OJI1020" s="45"/>
      <c r="OJJ1020" s="45"/>
      <c r="OJK1020" s="45"/>
      <c r="OJL1020" s="45"/>
      <c r="OJM1020" s="45"/>
      <c r="OJN1020" s="45"/>
      <c r="OJO1020" s="45"/>
      <c r="OJP1020" s="45"/>
      <c r="OJQ1020" s="45"/>
      <c r="OJR1020" s="45"/>
      <c r="OJS1020" s="45"/>
      <c r="OJT1020" s="45"/>
      <c r="OJU1020" s="45"/>
      <c r="OJV1020" s="45"/>
      <c r="OJW1020" s="45"/>
      <c r="OJX1020" s="45"/>
      <c r="OJY1020" s="45"/>
      <c r="OJZ1020" s="45"/>
      <c r="OKA1020" s="45"/>
      <c r="OKB1020" s="45"/>
      <c r="OKC1020" s="45"/>
      <c r="OKD1020" s="45"/>
      <c r="OKE1020" s="45"/>
      <c r="OKF1020" s="45"/>
      <c r="OKG1020" s="45"/>
      <c r="OKH1020" s="45"/>
      <c r="OKI1020" s="45"/>
      <c r="OKJ1020" s="45"/>
      <c r="OKK1020" s="45"/>
      <c r="OKL1020" s="45"/>
      <c r="OKM1020" s="45"/>
      <c r="OKN1020" s="45"/>
      <c r="OKO1020" s="45"/>
      <c r="OKP1020" s="45"/>
      <c r="OKQ1020" s="45"/>
      <c r="OKR1020" s="45"/>
      <c r="OKS1020" s="45"/>
      <c r="OKT1020" s="45"/>
      <c r="OKU1020" s="45"/>
      <c r="OKV1020" s="45"/>
      <c r="OKW1020" s="45"/>
      <c r="OKX1020" s="45"/>
      <c r="OKY1020" s="45"/>
      <c r="OKZ1020" s="45"/>
      <c r="OLA1020" s="45"/>
      <c r="OLB1020" s="45"/>
      <c r="OLC1020" s="45"/>
      <c r="OLD1020" s="45"/>
      <c r="OLE1020" s="45"/>
      <c r="OLF1020" s="45"/>
      <c r="OLG1020" s="45"/>
      <c r="OLH1020" s="45"/>
      <c r="OLI1020" s="45"/>
      <c r="OLJ1020" s="45"/>
      <c r="OLK1020" s="45"/>
      <c r="OLL1020" s="45"/>
      <c r="OLM1020" s="45"/>
      <c r="OLN1020" s="45"/>
      <c r="OLO1020" s="45"/>
      <c r="OLP1020" s="45"/>
      <c r="OLQ1020" s="45"/>
      <c r="OLR1020" s="45"/>
      <c r="OLS1020" s="45"/>
      <c r="OLT1020" s="45"/>
      <c r="OLU1020" s="45"/>
      <c r="OLV1020" s="45"/>
      <c r="OLW1020" s="45"/>
      <c r="OLX1020" s="45"/>
      <c r="OLY1020" s="45"/>
      <c r="OLZ1020" s="45"/>
      <c r="OMA1020" s="45"/>
      <c r="OMB1020" s="45"/>
      <c r="OMC1020" s="45"/>
      <c r="OMD1020" s="45"/>
      <c r="OME1020" s="45"/>
      <c r="OMF1020" s="45"/>
      <c r="OMG1020" s="45"/>
      <c r="OMH1020" s="45"/>
      <c r="OMI1020" s="45"/>
      <c r="OMJ1020" s="45"/>
      <c r="OMK1020" s="45"/>
      <c r="OML1020" s="45"/>
      <c r="OMM1020" s="45"/>
      <c r="OMN1020" s="45"/>
      <c r="OMO1020" s="45"/>
      <c r="OMP1020" s="45"/>
      <c r="OMQ1020" s="45"/>
      <c r="OMR1020" s="45"/>
      <c r="OMS1020" s="45"/>
      <c r="OMT1020" s="45"/>
      <c r="OMU1020" s="45"/>
      <c r="OMV1020" s="45"/>
      <c r="OMW1020" s="45"/>
      <c r="OMX1020" s="45"/>
      <c r="OMY1020" s="45"/>
      <c r="OMZ1020" s="45"/>
      <c r="ONA1020" s="45"/>
      <c r="ONB1020" s="45"/>
      <c r="ONC1020" s="45"/>
      <c r="OND1020" s="45"/>
      <c r="ONE1020" s="45"/>
      <c r="ONF1020" s="45"/>
      <c r="ONG1020" s="45"/>
      <c r="ONH1020" s="45"/>
      <c r="ONI1020" s="45"/>
      <c r="ONJ1020" s="45"/>
      <c r="ONK1020" s="45"/>
      <c r="ONL1020" s="45"/>
      <c r="ONM1020" s="45"/>
      <c r="ONN1020" s="45"/>
      <c r="ONO1020" s="45"/>
      <c r="ONP1020" s="45"/>
      <c r="ONQ1020" s="45"/>
      <c r="ONR1020" s="45"/>
      <c r="ONS1020" s="45"/>
      <c r="ONT1020" s="45"/>
      <c r="ONU1020" s="45"/>
      <c r="ONV1020" s="45"/>
      <c r="ONW1020" s="45"/>
      <c r="ONX1020" s="45"/>
      <c r="ONY1020" s="45"/>
      <c r="ONZ1020" s="45"/>
      <c r="OOA1020" s="45"/>
      <c r="OOB1020" s="45"/>
      <c r="OOC1020" s="45"/>
      <c r="OOD1020" s="45"/>
      <c r="OOE1020" s="45"/>
      <c r="OOF1020" s="45"/>
      <c r="OOG1020" s="45"/>
      <c r="OOH1020" s="45"/>
      <c r="OOI1020" s="45"/>
      <c r="OOJ1020" s="45"/>
      <c r="OOK1020" s="45"/>
      <c r="OOL1020" s="45"/>
      <c r="OOM1020" s="45"/>
      <c r="OON1020" s="45"/>
      <c r="OOO1020" s="45"/>
      <c r="OOP1020" s="45"/>
      <c r="OOQ1020" s="45"/>
      <c r="OOR1020" s="45"/>
      <c r="OOS1020" s="45"/>
      <c r="OOT1020" s="45"/>
      <c r="OOU1020" s="45"/>
      <c r="OOV1020" s="45"/>
      <c r="OOW1020" s="45"/>
      <c r="OOX1020" s="45"/>
      <c r="OOY1020" s="45"/>
      <c r="OOZ1020" s="45"/>
      <c r="OPA1020" s="45"/>
      <c r="OPB1020" s="45"/>
      <c r="OPC1020" s="45"/>
      <c r="OPD1020" s="45"/>
      <c r="OPE1020" s="45"/>
      <c r="OPF1020" s="45"/>
      <c r="OPG1020" s="45"/>
      <c r="OPH1020" s="45"/>
      <c r="OPI1020" s="45"/>
      <c r="OPJ1020" s="45"/>
      <c r="OPK1020" s="45"/>
      <c r="OPL1020" s="45"/>
      <c r="OPM1020" s="45"/>
      <c r="OPN1020" s="45"/>
      <c r="OPO1020" s="45"/>
      <c r="OPP1020" s="45"/>
      <c r="OPQ1020" s="45"/>
      <c r="OPR1020" s="45"/>
      <c r="OPS1020" s="45"/>
      <c r="OPT1020" s="45"/>
      <c r="OPU1020" s="45"/>
      <c r="OPV1020" s="45"/>
      <c r="OPW1020" s="45"/>
      <c r="OPX1020" s="45"/>
      <c r="OPY1020" s="45"/>
      <c r="OPZ1020" s="45"/>
      <c r="OQA1020" s="45"/>
      <c r="OQB1020" s="45"/>
      <c r="OQC1020" s="45"/>
      <c r="OQD1020" s="45"/>
      <c r="OQE1020" s="45"/>
      <c r="OQF1020" s="45"/>
      <c r="OQG1020" s="45"/>
      <c r="OQH1020" s="45"/>
      <c r="OQI1020" s="45"/>
      <c r="OQJ1020" s="45"/>
      <c r="OQK1020" s="45"/>
      <c r="OQL1020" s="45"/>
      <c r="OQM1020" s="45"/>
      <c r="OQN1020" s="45"/>
      <c r="OQO1020" s="45"/>
      <c r="OQP1020" s="45"/>
      <c r="OQQ1020" s="45"/>
      <c r="OQR1020" s="45"/>
      <c r="OQS1020" s="45"/>
      <c r="OQT1020" s="45"/>
      <c r="OQU1020" s="45"/>
      <c r="OQV1020" s="45"/>
      <c r="OQW1020" s="45"/>
      <c r="OQX1020" s="45"/>
      <c r="OQY1020" s="45"/>
      <c r="OQZ1020" s="45"/>
      <c r="ORA1020" s="45"/>
      <c r="ORB1020" s="45"/>
      <c r="ORC1020" s="45"/>
      <c r="ORD1020" s="45"/>
      <c r="ORE1020" s="45"/>
      <c r="ORF1020" s="45"/>
      <c r="ORG1020" s="45"/>
      <c r="ORH1020" s="45"/>
      <c r="ORI1020" s="45"/>
      <c r="ORJ1020" s="45"/>
      <c r="ORK1020" s="45"/>
      <c r="ORL1020" s="45"/>
      <c r="ORM1020" s="45"/>
      <c r="ORN1020" s="45"/>
      <c r="ORO1020" s="45"/>
      <c r="ORP1020" s="45"/>
      <c r="ORQ1020" s="45"/>
      <c r="ORR1020" s="45"/>
      <c r="ORS1020" s="45"/>
      <c r="ORT1020" s="45"/>
      <c r="ORU1020" s="45"/>
      <c r="ORV1020" s="45"/>
      <c r="ORW1020" s="45"/>
      <c r="ORX1020" s="45"/>
      <c r="ORY1020" s="45"/>
      <c r="ORZ1020" s="45"/>
      <c r="OSA1020" s="45"/>
      <c r="OSB1020" s="45"/>
      <c r="OSC1020" s="45"/>
      <c r="OSD1020" s="45"/>
      <c r="OSE1020" s="45"/>
      <c r="OSF1020" s="45"/>
      <c r="OSG1020" s="45"/>
      <c r="OSH1020" s="45"/>
      <c r="OSI1020" s="45"/>
      <c r="OSJ1020" s="45"/>
      <c r="OSK1020" s="45"/>
      <c r="OSL1020" s="45"/>
      <c r="OSM1020" s="45"/>
      <c r="OSN1020" s="45"/>
      <c r="OSO1020" s="45"/>
      <c r="OSP1020" s="45"/>
      <c r="OSQ1020" s="45"/>
      <c r="OSR1020" s="45"/>
      <c r="OSS1020" s="45"/>
      <c r="OST1020" s="45"/>
      <c r="OSU1020" s="45"/>
      <c r="OSV1020" s="45"/>
      <c r="OSW1020" s="45"/>
      <c r="OSX1020" s="45"/>
      <c r="OSY1020" s="45"/>
      <c r="OSZ1020" s="45"/>
      <c r="OTA1020" s="45"/>
      <c r="OTB1020" s="45"/>
      <c r="OTC1020" s="45"/>
      <c r="OTD1020" s="45"/>
      <c r="OTE1020" s="45"/>
      <c r="OTF1020" s="45"/>
      <c r="OTG1020" s="45"/>
      <c r="OTH1020" s="45"/>
      <c r="OTI1020" s="45"/>
      <c r="OTJ1020" s="45"/>
      <c r="OTK1020" s="45"/>
      <c r="OTL1020" s="45"/>
      <c r="OTM1020" s="45"/>
      <c r="OTN1020" s="45"/>
      <c r="OTO1020" s="45"/>
      <c r="OTP1020" s="45"/>
      <c r="OTQ1020" s="45"/>
      <c r="OTR1020" s="45"/>
      <c r="OTS1020" s="45"/>
      <c r="OTT1020" s="45"/>
      <c r="OTU1020" s="45"/>
      <c r="OTV1020" s="45"/>
      <c r="OTW1020" s="45"/>
      <c r="OTX1020" s="45"/>
      <c r="OTY1020" s="45"/>
      <c r="OTZ1020" s="45"/>
      <c r="OUA1020" s="45"/>
      <c r="OUB1020" s="45"/>
      <c r="OUC1020" s="45"/>
      <c r="OUD1020" s="45"/>
      <c r="OUE1020" s="45"/>
      <c r="OUF1020" s="45"/>
      <c r="OUG1020" s="45"/>
      <c r="OUH1020" s="45"/>
      <c r="OUI1020" s="45"/>
      <c r="OUJ1020" s="45"/>
      <c r="OUK1020" s="45"/>
      <c r="OUL1020" s="45"/>
      <c r="OUM1020" s="45"/>
      <c r="OUN1020" s="45"/>
      <c r="OUO1020" s="45"/>
      <c r="OUP1020" s="45"/>
      <c r="OUQ1020" s="45"/>
      <c r="OUR1020" s="45"/>
      <c r="OUS1020" s="45"/>
      <c r="OUT1020" s="45"/>
      <c r="OUU1020" s="45"/>
      <c r="OUV1020" s="45"/>
      <c r="OUW1020" s="45"/>
      <c r="OUX1020" s="45"/>
      <c r="OUY1020" s="45"/>
      <c r="OUZ1020" s="45"/>
      <c r="OVA1020" s="45"/>
      <c r="OVB1020" s="45"/>
      <c r="OVC1020" s="45"/>
      <c r="OVD1020" s="45"/>
      <c r="OVE1020" s="45"/>
      <c r="OVF1020" s="45"/>
      <c r="OVG1020" s="45"/>
      <c r="OVH1020" s="45"/>
      <c r="OVI1020" s="45"/>
      <c r="OVJ1020" s="45"/>
      <c r="OVK1020" s="45"/>
      <c r="OVL1020" s="45"/>
      <c r="OVM1020" s="45"/>
      <c r="OVN1020" s="45"/>
      <c r="OVO1020" s="45"/>
      <c r="OVP1020" s="45"/>
      <c r="OVQ1020" s="45"/>
      <c r="OVR1020" s="45"/>
      <c r="OVS1020" s="45"/>
      <c r="OVT1020" s="45"/>
      <c r="OVU1020" s="45"/>
      <c r="OVV1020" s="45"/>
      <c r="OVW1020" s="45"/>
      <c r="OVX1020" s="45"/>
      <c r="OVY1020" s="45"/>
      <c r="OVZ1020" s="45"/>
      <c r="OWA1020" s="45"/>
      <c r="OWB1020" s="45"/>
      <c r="OWC1020" s="45"/>
      <c r="OWD1020" s="45"/>
      <c r="OWE1020" s="45"/>
      <c r="OWF1020" s="45"/>
      <c r="OWG1020" s="45"/>
      <c r="OWH1020" s="45"/>
      <c r="OWI1020" s="45"/>
      <c r="OWJ1020" s="45"/>
      <c r="OWK1020" s="45"/>
      <c r="OWL1020" s="45"/>
      <c r="OWM1020" s="45"/>
      <c r="OWN1020" s="45"/>
      <c r="OWO1020" s="45"/>
      <c r="OWP1020" s="45"/>
      <c r="OWQ1020" s="45"/>
      <c r="OWR1020" s="45"/>
      <c r="OWS1020" s="45"/>
      <c r="OWT1020" s="45"/>
      <c r="OWU1020" s="45"/>
      <c r="OWV1020" s="45"/>
      <c r="OWW1020" s="45"/>
      <c r="OWX1020" s="45"/>
      <c r="OWY1020" s="45"/>
      <c r="OWZ1020" s="45"/>
      <c r="OXA1020" s="45"/>
      <c r="OXB1020" s="45"/>
      <c r="OXC1020" s="45"/>
      <c r="OXD1020" s="45"/>
      <c r="OXE1020" s="45"/>
      <c r="OXF1020" s="45"/>
      <c r="OXG1020" s="45"/>
      <c r="OXH1020" s="45"/>
      <c r="OXI1020" s="45"/>
      <c r="OXJ1020" s="45"/>
      <c r="OXK1020" s="45"/>
      <c r="OXL1020" s="45"/>
      <c r="OXM1020" s="45"/>
      <c r="OXN1020" s="45"/>
      <c r="OXO1020" s="45"/>
      <c r="OXP1020" s="45"/>
      <c r="OXQ1020" s="45"/>
      <c r="OXR1020" s="45"/>
      <c r="OXS1020" s="45"/>
      <c r="OXT1020" s="45"/>
      <c r="OXU1020" s="45"/>
      <c r="OXV1020" s="45"/>
      <c r="OXW1020" s="45"/>
      <c r="OXX1020" s="45"/>
      <c r="OXY1020" s="45"/>
      <c r="OXZ1020" s="45"/>
      <c r="OYA1020" s="45"/>
      <c r="OYB1020" s="45"/>
      <c r="OYC1020" s="45"/>
      <c r="OYD1020" s="45"/>
      <c r="OYE1020" s="45"/>
      <c r="OYF1020" s="45"/>
      <c r="OYG1020" s="45"/>
      <c r="OYH1020" s="45"/>
      <c r="OYI1020" s="45"/>
      <c r="OYJ1020" s="45"/>
      <c r="OYK1020" s="45"/>
      <c r="OYL1020" s="45"/>
      <c r="OYM1020" s="45"/>
      <c r="OYN1020" s="45"/>
      <c r="OYO1020" s="45"/>
      <c r="OYP1020" s="45"/>
      <c r="OYQ1020" s="45"/>
      <c r="OYR1020" s="45"/>
      <c r="OYS1020" s="45"/>
      <c r="OYT1020" s="45"/>
      <c r="OYU1020" s="45"/>
      <c r="OYV1020" s="45"/>
      <c r="OYW1020" s="45"/>
      <c r="OYX1020" s="45"/>
      <c r="OYY1020" s="45"/>
      <c r="OYZ1020" s="45"/>
      <c r="OZA1020" s="45"/>
      <c r="OZB1020" s="45"/>
      <c r="OZC1020" s="45"/>
      <c r="OZD1020" s="45"/>
      <c r="OZE1020" s="45"/>
      <c r="OZF1020" s="45"/>
      <c r="OZG1020" s="45"/>
      <c r="OZH1020" s="45"/>
      <c r="OZI1020" s="45"/>
      <c r="OZJ1020" s="45"/>
      <c r="OZK1020" s="45"/>
      <c r="OZL1020" s="45"/>
      <c r="OZM1020" s="45"/>
      <c r="OZN1020" s="45"/>
      <c r="OZO1020" s="45"/>
      <c r="OZP1020" s="45"/>
      <c r="OZQ1020" s="45"/>
      <c r="OZR1020" s="45"/>
      <c r="OZS1020" s="45"/>
      <c r="OZT1020" s="45"/>
      <c r="OZU1020" s="45"/>
      <c r="OZV1020" s="45"/>
      <c r="OZW1020" s="45"/>
      <c r="OZX1020" s="45"/>
      <c r="OZY1020" s="45"/>
      <c r="OZZ1020" s="45"/>
      <c r="PAA1020" s="45"/>
      <c r="PAB1020" s="45"/>
      <c r="PAC1020" s="45"/>
      <c r="PAD1020" s="45"/>
      <c r="PAE1020" s="45"/>
      <c r="PAF1020" s="45"/>
      <c r="PAG1020" s="45"/>
      <c r="PAH1020" s="45"/>
      <c r="PAI1020" s="45"/>
      <c r="PAJ1020" s="45"/>
      <c r="PAK1020" s="45"/>
      <c r="PAL1020" s="45"/>
      <c r="PAM1020" s="45"/>
      <c r="PAN1020" s="45"/>
      <c r="PAO1020" s="45"/>
      <c r="PAP1020" s="45"/>
      <c r="PAQ1020" s="45"/>
      <c r="PAR1020" s="45"/>
      <c r="PAS1020" s="45"/>
      <c r="PAT1020" s="45"/>
      <c r="PAU1020" s="45"/>
      <c r="PAV1020" s="45"/>
      <c r="PAW1020" s="45"/>
      <c r="PAX1020" s="45"/>
      <c r="PAY1020" s="45"/>
      <c r="PAZ1020" s="45"/>
      <c r="PBA1020" s="45"/>
      <c r="PBB1020" s="45"/>
      <c r="PBC1020" s="45"/>
      <c r="PBD1020" s="45"/>
      <c r="PBE1020" s="45"/>
      <c r="PBF1020" s="45"/>
      <c r="PBG1020" s="45"/>
      <c r="PBH1020" s="45"/>
      <c r="PBI1020" s="45"/>
      <c r="PBJ1020" s="45"/>
      <c r="PBK1020" s="45"/>
      <c r="PBL1020" s="45"/>
      <c r="PBM1020" s="45"/>
      <c r="PBN1020" s="45"/>
      <c r="PBO1020" s="45"/>
      <c r="PBP1020" s="45"/>
      <c r="PBQ1020" s="45"/>
      <c r="PBR1020" s="45"/>
      <c r="PBS1020" s="45"/>
      <c r="PBT1020" s="45"/>
      <c r="PBU1020" s="45"/>
      <c r="PBV1020" s="45"/>
      <c r="PBW1020" s="45"/>
      <c r="PBX1020" s="45"/>
      <c r="PBY1020" s="45"/>
      <c r="PBZ1020" s="45"/>
      <c r="PCA1020" s="45"/>
      <c r="PCB1020" s="45"/>
      <c r="PCC1020" s="45"/>
      <c r="PCD1020" s="45"/>
      <c r="PCE1020" s="45"/>
      <c r="PCF1020" s="45"/>
      <c r="PCG1020" s="45"/>
      <c r="PCH1020" s="45"/>
      <c r="PCI1020" s="45"/>
      <c r="PCJ1020" s="45"/>
      <c r="PCK1020" s="45"/>
      <c r="PCL1020" s="45"/>
      <c r="PCM1020" s="45"/>
      <c r="PCN1020" s="45"/>
      <c r="PCO1020" s="45"/>
      <c r="PCP1020" s="45"/>
      <c r="PCQ1020" s="45"/>
      <c r="PCR1020" s="45"/>
      <c r="PCS1020" s="45"/>
      <c r="PCT1020" s="45"/>
      <c r="PCU1020" s="45"/>
      <c r="PCV1020" s="45"/>
      <c r="PCW1020" s="45"/>
      <c r="PCX1020" s="45"/>
      <c r="PCY1020" s="45"/>
      <c r="PCZ1020" s="45"/>
      <c r="PDA1020" s="45"/>
      <c r="PDB1020" s="45"/>
      <c r="PDC1020" s="45"/>
      <c r="PDD1020" s="45"/>
      <c r="PDE1020" s="45"/>
      <c r="PDF1020" s="45"/>
      <c r="PDG1020" s="45"/>
      <c r="PDH1020" s="45"/>
      <c r="PDI1020" s="45"/>
      <c r="PDJ1020" s="45"/>
      <c r="PDK1020" s="45"/>
      <c r="PDL1020" s="45"/>
      <c r="PDM1020" s="45"/>
      <c r="PDN1020" s="45"/>
      <c r="PDO1020" s="45"/>
      <c r="PDP1020" s="45"/>
      <c r="PDQ1020" s="45"/>
      <c r="PDR1020" s="45"/>
      <c r="PDS1020" s="45"/>
      <c r="PDT1020" s="45"/>
      <c r="PDU1020" s="45"/>
      <c r="PDV1020" s="45"/>
      <c r="PDW1020" s="45"/>
      <c r="PDX1020" s="45"/>
      <c r="PDY1020" s="45"/>
      <c r="PDZ1020" s="45"/>
      <c r="PEA1020" s="45"/>
      <c r="PEB1020" s="45"/>
      <c r="PEC1020" s="45"/>
      <c r="PED1020" s="45"/>
      <c r="PEE1020" s="45"/>
      <c r="PEF1020" s="45"/>
      <c r="PEG1020" s="45"/>
      <c r="PEH1020" s="45"/>
      <c r="PEI1020" s="45"/>
      <c r="PEJ1020" s="45"/>
      <c r="PEK1020" s="45"/>
      <c r="PEL1020" s="45"/>
      <c r="PEM1020" s="45"/>
      <c r="PEN1020" s="45"/>
      <c r="PEO1020" s="45"/>
      <c r="PEP1020" s="45"/>
      <c r="PEQ1020" s="45"/>
      <c r="PER1020" s="45"/>
      <c r="PES1020" s="45"/>
      <c r="PET1020" s="45"/>
      <c r="PEU1020" s="45"/>
      <c r="PEV1020" s="45"/>
      <c r="PEW1020" s="45"/>
      <c r="PEX1020" s="45"/>
      <c r="PEY1020" s="45"/>
      <c r="PEZ1020" s="45"/>
      <c r="PFA1020" s="45"/>
      <c r="PFB1020" s="45"/>
      <c r="PFC1020" s="45"/>
      <c r="PFD1020" s="45"/>
      <c r="PFE1020" s="45"/>
      <c r="PFF1020" s="45"/>
      <c r="PFG1020" s="45"/>
      <c r="PFH1020" s="45"/>
      <c r="PFI1020" s="45"/>
      <c r="PFJ1020" s="45"/>
      <c r="PFK1020" s="45"/>
      <c r="PFL1020" s="45"/>
      <c r="PFM1020" s="45"/>
      <c r="PFN1020" s="45"/>
      <c r="PFO1020" s="45"/>
      <c r="PFP1020" s="45"/>
      <c r="PFQ1020" s="45"/>
      <c r="PFR1020" s="45"/>
      <c r="PFS1020" s="45"/>
      <c r="PFT1020" s="45"/>
      <c r="PFU1020" s="45"/>
      <c r="PFV1020" s="45"/>
      <c r="PFW1020" s="45"/>
      <c r="PFX1020" s="45"/>
      <c r="PFY1020" s="45"/>
      <c r="PFZ1020" s="45"/>
      <c r="PGA1020" s="45"/>
      <c r="PGB1020" s="45"/>
      <c r="PGC1020" s="45"/>
      <c r="PGD1020" s="45"/>
      <c r="PGE1020" s="45"/>
      <c r="PGF1020" s="45"/>
      <c r="PGG1020" s="45"/>
      <c r="PGH1020" s="45"/>
      <c r="PGI1020" s="45"/>
      <c r="PGJ1020" s="45"/>
      <c r="PGK1020" s="45"/>
      <c r="PGL1020" s="45"/>
      <c r="PGM1020" s="45"/>
      <c r="PGN1020" s="45"/>
      <c r="PGO1020" s="45"/>
      <c r="PGP1020" s="45"/>
      <c r="PGQ1020" s="45"/>
      <c r="PGR1020" s="45"/>
      <c r="PGS1020" s="45"/>
      <c r="PGT1020" s="45"/>
      <c r="PGU1020" s="45"/>
      <c r="PGV1020" s="45"/>
      <c r="PGW1020" s="45"/>
      <c r="PGX1020" s="45"/>
      <c r="PGY1020" s="45"/>
      <c r="PGZ1020" s="45"/>
      <c r="PHA1020" s="45"/>
      <c r="PHB1020" s="45"/>
      <c r="PHC1020" s="45"/>
      <c r="PHD1020" s="45"/>
      <c r="PHE1020" s="45"/>
      <c r="PHF1020" s="45"/>
      <c r="PHG1020" s="45"/>
      <c r="PHH1020" s="45"/>
      <c r="PHI1020" s="45"/>
      <c r="PHJ1020" s="45"/>
      <c r="PHK1020" s="45"/>
      <c r="PHL1020" s="45"/>
      <c r="PHM1020" s="45"/>
      <c r="PHN1020" s="45"/>
      <c r="PHO1020" s="45"/>
      <c r="PHP1020" s="45"/>
      <c r="PHQ1020" s="45"/>
      <c r="PHR1020" s="45"/>
      <c r="PHS1020" s="45"/>
      <c r="PHT1020" s="45"/>
      <c r="PHU1020" s="45"/>
      <c r="PHV1020" s="45"/>
      <c r="PHW1020" s="45"/>
      <c r="PHX1020" s="45"/>
      <c r="PHY1020" s="45"/>
      <c r="PHZ1020" s="45"/>
      <c r="PIA1020" s="45"/>
      <c r="PIB1020" s="45"/>
      <c r="PIC1020" s="45"/>
      <c r="PID1020" s="45"/>
      <c r="PIE1020" s="45"/>
      <c r="PIF1020" s="45"/>
      <c r="PIG1020" s="45"/>
      <c r="PIH1020" s="45"/>
      <c r="PII1020" s="45"/>
      <c r="PIJ1020" s="45"/>
      <c r="PIK1020" s="45"/>
      <c r="PIL1020" s="45"/>
      <c r="PIM1020" s="45"/>
      <c r="PIN1020" s="45"/>
      <c r="PIO1020" s="45"/>
      <c r="PIP1020" s="45"/>
      <c r="PIQ1020" s="45"/>
      <c r="PIR1020" s="45"/>
      <c r="PIS1020" s="45"/>
      <c r="PIT1020" s="45"/>
      <c r="PIU1020" s="45"/>
      <c r="PIV1020" s="45"/>
      <c r="PIW1020" s="45"/>
      <c r="PIX1020" s="45"/>
      <c r="PIY1020" s="45"/>
      <c r="PIZ1020" s="45"/>
      <c r="PJA1020" s="45"/>
      <c r="PJB1020" s="45"/>
      <c r="PJC1020" s="45"/>
      <c r="PJD1020" s="45"/>
      <c r="PJE1020" s="45"/>
      <c r="PJF1020" s="45"/>
      <c r="PJG1020" s="45"/>
      <c r="PJH1020" s="45"/>
      <c r="PJI1020" s="45"/>
      <c r="PJJ1020" s="45"/>
      <c r="PJK1020" s="45"/>
      <c r="PJL1020" s="45"/>
      <c r="PJM1020" s="45"/>
      <c r="PJN1020" s="45"/>
      <c r="PJO1020" s="45"/>
      <c r="PJP1020" s="45"/>
      <c r="PJQ1020" s="45"/>
      <c r="PJR1020" s="45"/>
      <c r="PJS1020" s="45"/>
      <c r="PJT1020" s="45"/>
      <c r="PJU1020" s="45"/>
      <c r="PJV1020" s="45"/>
      <c r="PJW1020" s="45"/>
      <c r="PJX1020" s="45"/>
      <c r="PJY1020" s="45"/>
      <c r="PJZ1020" s="45"/>
      <c r="PKA1020" s="45"/>
      <c r="PKB1020" s="45"/>
      <c r="PKC1020" s="45"/>
      <c r="PKD1020" s="45"/>
      <c r="PKE1020" s="45"/>
      <c r="PKF1020" s="45"/>
      <c r="PKG1020" s="45"/>
      <c r="PKH1020" s="45"/>
      <c r="PKI1020" s="45"/>
      <c r="PKJ1020" s="45"/>
      <c r="PKK1020" s="45"/>
      <c r="PKL1020" s="45"/>
      <c r="PKM1020" s="45"/>
      <c r="PKN1020" s="45"/>
      <c r="PKO1020" s="45"/>
      <c r="PKP1020" s="45"/>
      <c r="PKQ1020" s="45"/>
      <c r="PKR1020" s="45"/>
      <c r="PKS1020" s="45"/>
      <c r="PKT1020" s="45"/>
      <c r="PKU1020" s="45"/>
      <c r="PKV1020" s="45"/>
      <c r="PKW1020" s="45"/>
      <c r="PKX1020" s="45"/>
      <c r="PKY1020" s="45"/>
      <c r="PKZ1020" s="45"/>
      <c r="PLA1020" s="45"/>
      <c r="PLB1020" s="45"/>
      <c r="PLC1020" s="45"/>
      <c r="PLD1020" s="45"/>
      <c r="PLE1020" s="45"/>
      <c r="PLF1020" s="45"/>
      <c r="PLG1020" s="45"/>
      <c r="PLH1020" s="45"/>
      <c r="PLI1020" s="45"/>
      <c r="PLJ1020" s="45"/>
      <c r="PLK1020" s="45"/>
      <c r="PLL1020" s="45"/>
      <c r="PLM1020" s="45"/>
      <c r="PLN1020" s="45"/>
      <c r="PLO1020" s="45"/>
      <c r="PLP1020" s="45"/>
      <c r="PLQ1020" s="45"/>
      <c r="PLR1020" s="45"/>
      <c r="PLS1020" s="45"/>
      <c r="PLT1020" s="45"/>
      <c r="PLU1020" s="45"/>
      <c r="PLV1020" s="45"/>
      <c r="PLW1020" s="45"/>
      <c r="PLX1020" s="45"/>
      <c r="PLY1020" s="45"/>
      <c r="PLZ1020" s="45"/>
      <c r="PMA1020" s="45"/>
      <c r="PMB1020" s="45"/>
      <c r="PMC1020" s="45"/>
      <c r="PMD1020" s="45"/>
      <c r="PME1020" s="45"/>
      <c r="PMF1020" s="45"/>
      <c r="PMG1020" s="45"/>
      <c r="PMH1020" s="45"/>
      <c r="PMI1020" s="45"/>
      <c r="PMJ1020" s="45"/>
      <c r="PMK1020" s="45"/>
      <c r="PML1020" s="45"/>
      <c r="PMM1020" s="45"/>
      <c r="PMN1020" s="45"/>
      <c r="PMO1020" s="45"/>
      <c r="PMP1020" s="45"/>
      <c r="PMQ1020" s="45"/>
      <c r="PMR1020" s="45"/>
      <c r="PMS1020" s="45"/>
      <c r="PMT1020" s="45"/>
      <c r="PMU1020" s="45"/>
      <c r="PMV1020" s="45"/>
      <c r="PMW1020" s="45"/>
      <c r="PMX1020" s="45"/>
      <c r="PMY1020" s="45"/>
      <c r="PMZ1020" s="45"/>
      <c r="PNA1020" s="45"/>
      <c r="PNB1020" s="45"/>
      <c r="PNC1020" s="45"/>
      <c r="PND1020" s="45"/>
      <c r="PNE1020" s="45"/>
      <c r="PNF1020" s="45"/>
      <c r="PNG1020" s="45"/>
      <c r="PNH1020" s="45"/>
      <c r="PNI1020" s="45"/>
      <c r="PNJ1020" s="45"/>
      <c r="PNK1020" s="45"/>
      <c r="PNL1020" s="45"/>
      <c r="PNM1020" s="45"/>
      <c r="PNN1020" s="45"/>
      <c r="PNO1020" s="45"/>
      <c r="PNP1020" s="45"/>
      <c r="PNQ1020" s="45"/>
      <c r="PNR1020" s="45"/>
      <c r="PNS1020" s="45"/>
      <c r="PNT1020" s="45"/>
      <c r="PNU1020" s="45"/>
      <c r="PNV1020" s="45"/>
      <c r="PNW1020" s="45"/>
      <c r="PNX1020" s="45"/>
      <c r="PNY1020" s="45"/>
      <c r="PNZ1020" s="45"/>
      <c r="POA1020" s="45"/>
      <c r="POB1020" s="45"/>
      <c r="POC1020" s="45"/>
      <c r="POD1020" s="45"/>
      <c r="POE1020" s="45"/>
      <c r="POF1020" s="45"/>
      <c r="POG1020" s="45"/>
      <c r="POH1020" s="45"/>
      <c r="POI1020" s="45"/>
      <c r="POJ1020" s="45"/>
      <c r="POK1020" s="45"/>
      <c r="POL1020" s="45"/>
      <c r="POM1020" s="45"/>
      <c r="PON1020" s="45"/>
      <c r="POO1020" s="45"/>
      <c r="POP1020" s="45"/>
      <c r="POQ1020" s="45"/>
      <c r="POR1020" s="45"/>
      <c r="POS1020" s="45"/>
      <c r="POT1020" s="45"/>
      <c r="POU1020" s="45"/>
      <c r="POV1020" s="45"/>
      <c r="POW1020" s="45"/>
      <c r="POX1020" s="45"/>
      <c r="POY1020" s="45"/>
      <c r="POZ1020" s="45"/>
      <c r="PPA1020" s="45"/>
      <c r="PPB1020" s="45"/>
      <c r="PPC1020" s="45"/>
      <c r="PPD1020" s="45"/>
      <c r="PPE1020" s="45"/>
      <c r="PPF1020" s="45"/>
      <c r="PPG1020" s="45"/>
      <c r="PPH1020" s="45"/>
      <c r="PPI1020" s="45"/>
      <c r="PPJ1020" s="45"/>
      <c r="PPK1020" s="45"/>
      <c r="PPL1020" s="45"/>
      <c r="PPM1020" s="45"/>
      <c r="PPN1020" s="45"/>
      <c r="PPO1020" s="45"/>
      <c r="PPP1020" s="45"/>
      <c r="PPQ1020" s="45"/>
      <c r="PPR1020" s="45"/>
      <c r="PPS1020" s="45"/>
      <c r="PPT1020" s="45"/>
      <c r="PPU1020" s="45"/>
      <c r="PPV1020" s="45"/>
      <c r="PPW1020" s="45"/>
      <c r="PPX1020" s="45"/>
      <c r="PPY1020" s="45"/>
      <c r="PPZ1020" s="45"/>
      <c r="PQA1020" s="45"/>
      <c r="PQB1020" s="45"/>
      <c r="PQC1020" s="45"/>
      <c r="PQD1020" s="45"/>
      <c r="PQE1020" s="45"/>
      <c r="PQF1020" s="45"/>
      <c r="PQG1020" s="45"/>
      <c r="PQH1020" s="45"/>
      <c r="PQI1020" s="45"/>
      <c r="PQJ1020" s="45"/>
      <c r="PQK1020" s="45"/>
      <c r="PQL1020" s="45"/>
      <c r="PQM1020" s="45"/>
      <c r="PQN1020" s="45"/>
      <c r="PQO1020" s="45"/>
      <c r="PQP1020" s="45"/>
      <c r="PQQ1020" s="45"/>
      <c r="PQR1020" s="45"/>
      <c r="PQS1020" s="45"/>
      <c r="PQT1020" s="45"/>
      <c r="PQU1020" s="45"/>
      <c r="PQV1020" s="45"/>
      <c r="PQW1020" s="45"/>
      <c r="PQX1020" s="45"/>
      <c r="PQY1020" s="45"/>
      <c r="PQZ1020" s="45"/>
      <c r="PRA1020" s="45"/>
      <c r="PRB1020" s="45"/>
      <c r="PRC1020" s="45"/>
      <c r="PRD1020" s="45"/>
      <c r="PRE1020" s="45"/>
      <c r="PRF1020" s="45"/>
      <c r="PRG1020" s="45"/>
      <c r="PRH1020" s="45"/>
      <c r="PRI1020" s="45"/>
      <c r="PRJ1020" s="45"/>
      <c r="PRK1020" s="45"/>
      <c r="PRL1020" s="45"/>
      <c r="PRM1020" s="45"/>
      <c r="PRN1020" s="45"/>
      <c r="PRO1020" s="45"/>
      <c r="PRP1020" s="45"/>
      <c r="PRQ1020" s="45"/>
      <c r="PRR1020" s="45"/>
      <c r="PRS1020" s="45"/>
      <c r="PRT1020" s="45"/>
      <c r="PRU1020" s="45"/>
      <c r="PRV1020" s="45"/>
      <c r="PRW1020" s="45"/>
      <c r="PRX1020" s="45"/>
      <c r="PRY1020" s="45"/>
      <c r="PRZ1020" s="45"/>
      <c r="PSA1020" s="45"/>
      <c r="PSB1020" s="45"/>
      <c r="PSC1020" s="45"/>
      <c r="PSD1020" s="45"/>
      <c r="PSE1020" s="45"/>
      <c r="PSF1020" s="45"/>
      <c r="PSG1020" s="45"/>
      <c r="PSH1020" s="45"/>
      <c r="PSI1020" s="45"/>
      <c r="PSJ1020" s="45"/>
      <c r="PSK1020" s="45"/>
      <c r="PSL1020" s="45"/>
      <c r="PSM1020" s="45"/>
      <c r="PSN1020" s="45"/>
      <c r="PSO1020" s="45"/>
      <c r="PSP1020" s="45"/>
      <c r="PSQ1020" s="45"/>
      <c r="PSR1020" s="45"/>
      <c r="PSS1020" s="45"/>
      <c r="PST1020" s="45"/>
      <c r="PSU1020" s="45"/>
      <c r="PSV1020" s="45"/>
      <c r="PSW1020" s="45"/>
      <c r="PSX1020" s="45"/>
      <c r="PSY1020" s="45"/>
      <c r="PSZ1020" s="45"/>
      <c r="PTA1020" s="45"/>
      <c r="PTB1020" s="45"/>
      <c r="PTC1020" s="45"/>
      <c r="PTD1020" s="45"/>
      <c r="PTE1020" s="45"/>
      <c r="PTF1020" s="45"/>
      <c r="PTG1020" s="45"/>
      <c r="PTH1020" s="45"/>
      <c r="PTI1020" s="45"/>
      <c r="PTJ1020" s="45"/>
      <c r="PTK1020" s="45"/>
      <c r="PTL1020" s="45"/>
      <c r="PTM1020" s="45"/>
      <c r="PTN1020" s="45"/>
      <c r="PTO1020" s="45"/>
      <c r="PTP1020" s="45"/>
      <c r="PTQ1020" s="45"/>
      <c r="PTR1020" s="45"/>
      <c r="PTS1020" s="45"/>
      <c r="PTT1020" s="45"/>
      <c r="PTU1020" s="45"/>
      <c r="PTV1020" s="45"/>
      <c r="PTW1020" s="45"/>
      <c r="PTX1020" s="45"/>
      <c r="PTY1020" s="45"/>
      <c r="PTZ1020" s="45"/>
      <c r="PUA1020" s="45"/>
      <c r="PUB1020" s="45"/>
      <c r="PUC1020" s="45"/>
      <c r="PUD1020" s="45"/>
      <c r="PUE1020" s="45"/>
      <c r="PUF1020" s="45"/>
      <c r="PUG1020" s="45"/>
      <c r="PUH1020" s="45"/>
      <c r="PUI1020" s="45"/>
      <c r="PUJ1020" s="45"/>
      <c r="PUK1020" s="45"/>
      <c r="PUL1020" s="45"/>
      <c r="PUM1020" s="45"/>
      <c r="PUN1020" s="45"/>
      <c r="PUO1020" s="45"/>
      <c r="PUP1020" s="45"/>
      <c r="PUQ1020" s="45"/>
      <c r="PUR1020" s="45"/>
      <c r="PUS1020" s="45"/>
      <c r="PUT1020" s="45"/>
      <c r="PUU1020" s="45"/>
      <c r="PUV1020" s="45"/>
      <c r="PUW1020" s="45"/>
      <c r="PUX1020" s="45"/>
      <c r="PUY1020" s="45"/>
      <c r="PUZ1020" s="45"/>
      <c r="PVA1020" s="45"/>
      <c r="PVB1020" s="45"/>
      <c r="PVC1020" s="45"/>
      <c r="PVD1020" s="45"/>
      <c r="PVE1020" s="45"/>
      <c r="PVF1020" s="45"/>
      <c r="PVG1020" s="45"/>
      <c r="PVH1020" s="45"/>
      <c r="PVI1020" s="45"/>
      <c r="PVJ1020" s="45"/>
      <c r="PVK1020" s="45"/>
      <c r="PVL1020" s="45"/>
      <c r="PVM1020" s="45"/>
      <c r="PVN1020" s="45"/>
      <c r="PVO1020" s="45"/>
      <c r="PVP1020" s="45"/>
      <c r="PVQ1020" s="45"/>
      <c r="PVR1020" s="45"/>
      <c r="PVS1020" s="45"/>
      <c r="PVT1020" s="45"/>
      <c r="PVU1020" s="45"/>
      <c r="PVV1020" s="45"/>
      <c r="PVW1020" s="45"/>
      <c r="PVX1020" s="45"/>
      <c r="PVY1020" s="45"/>
      <c r="PVZ1020" s="45"/>
      <c r="PWA1020" s="45"/>
      <c r="PWB1020" s="45"/>
      <c r="PWC1020" s="45"/>
      <c r="PWD1020" s="45"/>
      <c r="PWE1020" s="45"/>
      <c r="PWF1020" s="45"/>
      <c r="PWG1020" s="45"/>
      <c r="PWH1020" s="45"/>
      <c r="PWI1020" s="45"/>
      <c r="PWJ1020" s="45"/>
      <c r="PWK1020" s="45"/>
      <c r="PWL1020" s="45"/>
      <c r="PWM1020" s="45"/>
      <c r="PWN1020" s="45"/>
      <c r="PWO1020" s="45"/>
      <c r="PWP1020" s="45"/>
      <c r="PWQ1020" s="45"/>
      <c r="PWR1020" s="45"/>
      <c r="PWS1020" s="45"/>
      <c r="PWT1020" s="45"/>
      <c r="PWU1020" s="45"/>
      <c r="PWV1020" s="45"/>
      <c r="PWW1020" s="45"/>
      <c r="PWX1020" s="45"/>
      <c r="PWY1020" s="45"/>
      <c r="PWZ1020" s="45"/>
      <c r="PXA1020" s="45"/>
      <c r="PXB1020" s="45"/>
      <c r="PXC1020" s="45"/>
      <c r="PXD1020" s="45"/>
      <c r="PXE1020" s="45"/>
      <c r="PXF1020" s="45"/>
      <c r="PXG1020" s="45"/>
      <c r="PXH1020" s="45"/>
      <c r="PXI1020" s="45"/>
      <c r="PXJ1020" s="45"/>
      <c r="PXK1020" s="45"/>
      <c r="PXL1020" s="45"/>
      <c r="PXM1020" s="45"/>
      <c r="PXN1020" s="45"/>
      <c r="PXO1020" s="45"/>
      <c r="PXP1020" s="45"/>
      <c r="PXQ1020" s="45"/>
      <c r="PXR1020" s="45"/>
      <c r="PXS1020" s="45"/>
      <c r="PXT1020" s="45"/>
      <c r="PXU1020" s="45"/>
      <c r="PXV1020" s="45"/>
      <c r="PXW1020" s="45"/>
      <c r="PXX1020" s="45"/>
      <c r="PXY1020" s="45"/>
      <c r="PXZ1020" s="45"/>
      <c r="PYA1020" s="45"/>
      <c r="PYB1020" s="45"/>
      <c r="PYC1020" s="45"/>
      <c r="PYD1020" s="45"/>
      <c r="PYE1020" s="45"/>
      <c r="PYF1020" s="45"/>
      <c r="PYG1020" s="45"/>
      <c r="PYH1020" s="45"/>
      <c r="PYI1020" s="45"/>
      <c r="PYJ1020" s="45"/>
      <c r="PYK1020" s="45"/>
      <c r="PYL1020" s="45"/>
      <c r="PYM1020" s="45"/>
      <c r="PYN1020" s="45"/>
      <c r="PYO1020" s="45"/>
      <c r="PYP1020" s="45"/>
      <c r="PYQ1020" s="45"/>
      <c r="PYR1020" s="45"/>
      <c r="PYS1020" s="45"/>
      <c r="PYT1020" s="45"/>
      <c r="PYU1020" s="45"/>
      <c r="PYV1020" s="45"/>
      <c r="PYW1020" s="45"/>
      <c r="PYX1020" s="45"/>
      <c r="PYY1020" s="45"/>
      <c r="PYZ1020" s="45"/>
      <c r="PZA1020" s="45"/>
      <c r="PZB1020" s="45"/>
      <c r="PZC1020" s="45"/>
      <c r="PZD1020" s="45"/>
      <c r="PZE1020" s="45"/>
      <c r="PZF1020" s="45"/>
      <c r="PZG1020" s="45"/>
      <c r="PZH1020" s="45"/>
      <c r="PZI1020" s="45"/>
      <c r="PZJ1020" s="45"/>
      <c r="PZK1020" s="45"/>
      <c r="PZL1020" s="45"/>
      <c r="PZM1020" s="45"/>
      <c r="PZN1020" s="45"/>
      <c r="PZO1020" s="45"/>
      <c r="PZP1020" s="45"/>
      <c r="PZQ1020" s="45"/>
      <c r="PZR1020" s="45"/>
      <c r="PZS1020" s="45"/>
      <c r="PZT1020" s="45"/>
      <c r="PZU1020" s="45"/>
      <c r="PZV1020" s="45"/>
      <c r="PZW1020" s="45"/>
      <c r="PZX1020" s="45"/>
      <c r="PZY1020" s="45"/>
      <c r="PZZ1020" s="45"/>
      <c r="QAA1020" s="45"/>
      <c r="QAB1020" s="45"/>
      <c r="QAC1020" s="45"/>
      <c r="QAD1020" s="45"/>
      <c r="QAE1020" s="45"/>
      <c r="QAF1020" s="45"/>
      <c r="QAG1020" s="45"/>
      <c r="QAH1020" s="45"/>
      <c r="QAI1020" s="45"/>
      <c r="QAJ1020" s="45"/>
      <c r="QAK1020" s="45"/>
      <c r="QAL1020" s="45"/>
      <c r="QAM1020" s="45"/>
      <c r="QAN1020" s="45"/>
      <c r="QAO1020" s="45"/>
      <c r="QAP1020" s="45"/>
      <c r="QAQ1020" s="45"/>
      <c r="QAR1020" s="45"/>
      <c r="QAS1020" s="45"/>
      <c r="QAT1020" s="45"/>
      <c r="QAU1020" s="45"/>
      <c r="QAV1020" s="45"/>
      <c r="QAW1020" s="45"/>
      <c r="QAX1020" s="45"/>
      <c r="QAY1020" s="45"/>
      <c r="QAZ1020" s="45"/>
      <c r="QBA1020" s="45"/>
      <c r="QBB1020" s="45"/>
      <c r="QBC1020" s="45"/>
      <c r="QBD1020" s="45"/>
      <c r="QBE1020" s="45"/>
      <c r="QBF1020" s="45"/>
      <c r="QBG1020" s="45"/>
      <c r="QBH1020" s="45"/>
      <c r="QBI1020" s="45"/>
      <c r="QBJ1020" s="45"/>
      <c r="QBK1020" s="45"/>
      <c r="QBL1020" s="45"/>
      <c r="QBM1020" s="45"/>
      <c r="QBN1020" s="45"/>
      <c r="QBO1020" s="45"/>
      <c r="QBP1020" s="45"/>
      <c r="QBQ1020" s="45"/>
      <c r="QBR1020" s="45"/>
      <c r="QBS1020" s="45"/>
      <c r="QBT1020" s="45"/>
      <c r="QBU1020" s="45"/>
      <c r="QBV1020" s="45"/>
      <c r="QBW1020" s="45"/>
      <c r="QBX1020" s="45"/>
      <c r="QBY1020" s="45"/>
      <c r="QBZ1020" s="45"/>
      <c r="QCA1020" s="45"/>
      <c r="QCB1020" s="45"/>
      <c r="QCC1020" s="45"/>
      <c r="QCD1020" s="45"/>
      <c r="QCE1020" s="45"/>
      <c r="QCF1020" s="45"/>
      <c r="QCG1020" s="45"/>
      <c r="QCH1020" s="45"/>
      <c r="QCI1020" s="45"/>
      <c r="QCJ1020" s="45"/>
      <c r="QCK1020" s="45"/>
      <c r="QCL1020" s="45"/>
      <c r="QCM1020" s="45"/>
      <c r="QCN1020" s="45"/>
      <c r="QCO1020" s="45"/>
      <c r="QCP1020" s="45"/>
      <c r="QCQ1020" s="45"/>
      <c r="QCR1020" s="45"/>
      <c r="QCS1020" s="45"/>
      <c r="QCT1020" s="45"/>
      <c r="QCU1020" s="45"/>
      <c r="QCV1020" s="45"/>
      <c r="QCW1020" s="45"/>
      <c r="QCX1020" s="45"/>
      <c r="QCY1020" s="45"/>
      <c r="QCZ1020" s="45"/>
      <c r="QDA1020" s="45"/>
      <c r="QDB1020" s="45"/>
      <c r="QDC1020" s="45"/>
      <c r="QDD1020" s="45"/>
      <c r="QDE1020" s="45"/>
      <c r="QDF1020" s="45"/>
      <c r="QDG1020" s="45"/>
      <c r="QDH1020" s="45"/>
      <c r="QDI1020" s="45"/>
      <c r="QDJ1020" s="45"/>
      <c r="QDK1020" s="45"/>
      <c r="QDL1020" s="45"/>
      <c r="QDM1020" s="45"/>
      <c r="QDN1020" s="45"/>
      <c r="QDO1020" s="45"/>
      <c r="QDP1020" s="45"/>
      <c r="QDQ1020" s="45"/>
      <c r="QDR1020" s="45"/>
      <c r="QDS1020" s="45"/>
      <c r="QDT1020" s="45"/>
      <c r="QDU1020" s="45"/>
      <c r="QDV1020" s="45"/>
      <c r="QDW1020" s="45"/>
      <c r="QDX1020" s="45"/>
      <c r="QDY1020" s="45"/>
      <c r="QDZ1020" s="45"/>
      <c r="QEA1020" s="45"/>
      <c r="QEB1020" s="45"/>
      <c r="QEC1020" s="45"/>
      <c r="QED1020" s="45"/>
      <c r="QEE1020" s="45"/>
      <c r="QEF1020" s="45"/>
      <c r="QEG1020" s="45"/>
      <c r="QEH1020" s="45"/>
      <c r="QEI1020" s="45"/>
      <c r="QEJ1020" s="45"/>
      <c r="QEK1020" s="45"/>
      <c r="QEL1020" s="45"/>
      <c r="QEM1020" s="45"/>
      <c r="QEN1020" s="45"/>
      <c r="QEO1020" s="45"/>
      <c r="QEP1020" s="45"/>
      <c r="QEQ1020" s="45"/>
      <c r="QER1020" s="45"/>
      <c r="QES1020" s="45"/>
      <c r="QET1020" s="45"/>
      <c r="QEU1020" s="45"/>
      <c r="QEV1020" s="45"/>
      <c r="QEW1020" s="45"/>
      <c r="QEX1020" s="45"/>
      <c r="QEY1020" s="45"/>
      <c r="QEZ1020" s="45"/>
      <c r="QFA1020" s="45"/>
      <c r="QFB1020" s="45"/>
      <c r="QFC1020" s="45"/>
      <c r="QFD1020" s="45"/>
      <c r="QFE1020" s="45"/>
      <c r="QFF1020" s="45"/>
      <c r="QFG1020" s="45"/>
      <c r="QFH1020" s="45"/>
      <c r="QFI1020" s="45"/>
      <c r="QFJ1020" s="45"/>
      <c r="QFK1020" s="45"/>
      <c r="QFL1020" s="45"/>
      <c r="QFM1020" s="45"/>
      <c r="QFN1020" s="45"/>
      <c r="QFO1020" s="45"/>
      <c r="QFP1020" s="45"/>
      <c r="QFQ1020" s="45"/>
      <c r="QFR1020" s="45"/>
      <c r="QFS1020" s="45"/>
      <c r="QFT1020" s="45"/>
      <c r="QFU1020" s="45"/>
      <c r="QFV1020" s="45"/>
      <c r="QFW1020" s="45"/>
      <c r="QFX1020" s="45"/>
      <c r="QFY1020" s="45"/>
      <c r="QFZ1020" s="45"/>
      <c r="QGA1020" s="45"/>
      <c r="QGB1020" s="45"/>
      <c r="QGC1020" s="45"/>
      <c r="QGD1020" s="45"/>
      <c r="QGE1020" s="45"/>
      <c r="QGF1020" s="45"/>
      <c r="QGG1020" s="45"/>
      <c r="QGH1020" s="45"/>
      <c r="QGI1020" s="45"/>
      <c r="QGJ1020" s="45"/>
      <c r="QGK1020" s="45"/>
      <c r="QGL1020" s="45"/>
      <c r="QGM1020" s="45"/>
      <c r="QGN1020" s="45"/>
      <c r="QGO1020" s="45"/>
      <c r="QGP1020" s="45"/>
      <c r="QGQ1020" s="45"/>
      <c r="QGR1020" s="45"/>
      <c r="QGS1020" s="45"/>
      <c r="QGT1020" s="45"/>
      <c r="QGU1020" s="45"/>
      <c r="QGV1020" s="45"/>
      <c r="QGW1020" s="45"/>
      <c r="QGX1020" s="45"/>
      <c r="QGY1020" s="45"/>
      <c r="QGZ1020" s="45"/>
      <c r="QHA1020" s="45"/>
      <c r="QHB1020" s="45"/>
      <c r="QHC1020" s="45"/>
      <c r="QHD1020" s="45"/>
      <c r="QHE1020" s="45"/>
      <c r="QHF1020" s="45"/>
      <c r="QHG1020" s="45"/>
      <c r="QHH1020" s="45"/>
      <c r="QHI1020" s="45"/>
      <c r="QHJ1020" s="45"/>
      <c r="QHK1020" s="45"/>
      <c r="QHL1020" s="45"/>
      <c r="QHM1020" s="45"/>
      <c r="QHN1020" s="45"/>
      <c r="QHO1020" s="45"/>
      <c r="QHP1020" s="45"/>
      <c r="QHQ1020" s="45"/>
      <c r="QHR1020" s="45"/>
      <c r="QHS1020" s="45"/>
      <c r="QHT1020" s="45"/>
      <c r="QHU1020" s="45"/>
      <c r="QHV1020" s="45"/>
      <c r="QHW1020" s="45"/>
      <c r="QHX1020" s="45"/>
      <c r="QHY1020" s="45"/>
      <c r="QHZ1020" s="45"/>
      <c r="QIA1020" s="45"/>
      <c r="QIB1020" s="45"/>
      <c r="QIC1020" s="45"/>
      <c r="QID1020" s="45"/>
      <c r="QIE1020" s="45"/>
      <c r="QIF1020" s="45"/>
      <c r="QIG1020" s="45"/>
      <c r="QIH1020" s="45"/>
      <c r="QII1020" s="45"/>
      <c r="QIJ1020" s="45"/>
      <c r="QIK1020" s="45"/>
      <c r="QIL1020" s="45"/>
      <c r="QIM1020" s="45"/>
      <c r="QIN1020" s="45"/>
      <c r="QIO1020" s="45"/>
      <c r="QIP1020" s="45"/>
      <c r="QIQ1020" s="45"/>
      <c r="QIR1020" s="45"/>
      <c r="QIS1020" s="45"/>
      <c r="QIT1020" s="45"/>
      <c r="QIU1020" s="45"/>
      <c r="QIV1020" s="45"/>
      <c r="QIW1020" s="45"/>
      <c r="QIX1020" s="45"/>
      <c r="QIY1020" s="45"/>
      <c r="QIZ1020" s="45"/>
      <c r="QJA1020" s="45"/>
      <c r="QJB1020" s="45"/>
      <c r="QJC1020" s="45"/>
      <c r="QJD1020" s="45"/>
      <c r="QJE1020" s="45"/>
      <c r="QJF1020" s="45"/>
      <c r="QJG1020" s="45"/>
      <c r="QJH1020" s="45"/>
      <c r="QJI1020" s="45"/>
      <c r="QJJ1020" s="45"/>
      <c r="QJK1020" s="45"/>
      <c r="QJL1020" s="45"/>
      <c r="QJM1020" s="45"/>
      <c r="QJN1020" s="45"/>
      <c r="QJO1020" s="45"/>
      <c r="QJP1020" s="45"/>
      <c r="QJQ1020" s="45"/>
      <c r="QJR1020" s="45"/>
      <c r="QJS1020" s="45"/>
      <c r="QJT1020" s="45"/>
      <c r="QJU1020" s="45"/>
      <c r="QJV1020" s="45"/>
      <c r="QJW1020" s="45"/>
      <c r="QJX1020" s="45"/>
      <c r="QJY1020" s="45"/>
      <c r="QJZ1020" s="45"/>
      <c r="QKA1020" s="45"/>
      <c r="QKB1020" s="45"/>
      <c r="QKC1020" s="45"/>
      <c r="QKD1020" s="45"/>
      <c r="QKE1020" s="45"/>
      <c r="QKF1020" s="45"/>
      <c r="QKG1020" s="45"/>
      <c r="QKH1020" s="45"/>
      <c r="QKI1020" s="45"/>
      <c r="QKJ1020" s="45"/>
      <c r="QKK1020" s="45"/>
      <c r="QKL1020" s="45"/>
      <c r="QKM1020" s="45"/>
      <c r="QKN1020" s="45"/>
      <c r="QKO1020" s="45"/>
      <c r="QKP1020" s="45"/>
      <c r="QKQ1020" s="45"/>
      <c r="QKR1020" s="45"/>
      <c r="QKS1020" s="45"/>
      <c r="QKT1020" s="45"/>
      <c r="QKU1020" s="45"/>
      <c r="QKV1020" s="45"/>
      <c r="QKW1020" s="45"/>
      <c r="QKX1020" s="45"/>
      <c r="QKY1020" s="45"/>
      <c r="QKZ1020" s="45"/>
      <c r="QLA1020" s="45"/>
      <c r="QLB1020" s="45"/>
      <c r="QLC1020" s="45"/>
      <c r="QLD1020" s="45"/>
      <c r="QLE1020" s="45"/>
      <c r="QLF1020" s="45"/>
      <c r="QLG1020" s="45"/>
      <c r="QLH1020" s="45"/>
      <c r="QLI1020" s="45"/>
      <c r="QLJ1020" s="45"/>
      <c r="QLK1020" s="45"/>
      <c r="QLL1020" s="45"/>
      <c r="QLM1020" s="45"/>
      <c r="QLN1020" s="45"/>
      <c r="QLO1020" s="45"/>
      <c r="QLP1020" s="45"/>
      <c r="QLQ1020" s="45"/>
      <c r="QLR1020" s="45"/>
      <c r="QLS1020" s="45"/>
      <c r="QLT1020" s="45"/>
      <c r="QLU1020" s="45"/>
      <c r="QLV1020" s="45"/>
      <c r="QLW1020" s="45"/>
      <c r="QLX1020" s="45"/>
      <c r="QLY1020" s="45"/>
      <c r="QLZ1020" s="45"/>
      <c r="QMA1020" s="45"/>
      <c r="QMB1020" s="45"/>
      <c r="QMC1020" s="45"/>
      <c r="QMD1020" s="45"/>
      <c r="QME1020" s="45"/>
      <c r="QMF1020" s="45"/>
      <c r="QMG1020" s="45"/>
      <c r="QMH1020" s="45"/>
      <c r="QMI1020" s="45"/>
      <c r="QMJ1020" s="45"/>
      <c r="QMK1020" s="45"/>
      <c r="QML1020" s="45"/>
      <c r="QMM1020" s="45"/>
      <c r="QMN1020" s="45"/>
      <c r="QMO1020" s="45"/>
      <c r="QMP1020" s="45"/>
      <c r="QMQ1020" s="45"/>
      <c r="QMR1020" s="45"/>
      <c r="QMS1020" s="45"/>
      <c r="QMT1020" s="45"/>
      <c r="QMU1020" s="45"/>
      <c r="QMV1020" s="45"/>
      <c r="QMW1020" s="45"/>
      <c r="QMX1020" s="45"/>
      <c r="QMY1020" s="45"/>
      <c r="QMZ1020" s="45"/>
      <c r="QNA1020" s="45"/>
      <c r="QNB1020" s="45"/>
      <c r="QNC1020" s="45"/>
      <c r="QND1020" s="45"/>
      <c r="QNE1020" s="45"/>
      <c r="QNF1020" s="45"/>
      <c r="QNG1020" s="45"/>
      <c r="QNH1020" s="45"/>
      <c r="QNI1020" s="45"/>
      <c r="QNJ1020" s="45"/>
      <c r="QNK1020" s="45"/>
      <c r="QNL1020" s="45"/>
      <c r="QNM1020" s="45"/>
      <c r="QNN1020" s="45"/>
      <c r="QNO1020" s="45"/>
      <c r="QNP1020" s="45"/>
      <c r="QNQ1020" s="45"/>
      <c r="QNR1020" s="45"/>
      <c r="QNS1020" s="45"/>
      <c r="QNT1020" s="45"/>
      <c r="QNU1020" s="45"/>
      <c r="QNV1020" s="45"/>
      <c r="QNW1020" s="45"/>
      <c r="QNX1020" s="45"/>
      <c r="QNY1020" s="45"/>
      <c r="QNZ1020" s="45"/>
      <c r="QOA1020" s="45"/>
      <c r="QOB1020" s="45"/>
      <c r="QOC1020" s="45"/>
      <c r="QOD1020" s="45"/>
      <c r="QOE1020" s="45"/>
      <c r="QOF1020" s="45"/>
      <c r="QOG1020" s="45"/>
      <c r="QOH1020" s="45"/>
      <c r="QOI1020" s="45"/>
      <c r="QOJ1020" s="45"/>
      <c r="QOK1020" s="45"/>
      <c r="QOL1020" s="45"/>
      <c r="QOM1020" s="45"/>
      <c r="QON1020" s="45"/>
      <c r="QOO1020" s="45"/>
      <c r="QOP1020" s="45"/>
      <c r="QOQ1020" s="45"/>
      <c r="QOR1020" s="45"/>
      <c r="QOS1020" s="45"/>
      <c r="QOT1020" s="45"/>
      <c r="QOU1020" s="45"/>
      <c r="QOV1020" s="45"/>
      <c r="QOW1020" s="45"/>
      <c r="QOX1020" s="45"/>
      <c r="QOY1020" s="45"/>
      <c r="QOZ1020" s="45"/>
      <c r="QPA1020" s="45"/>
      <c r="QPB1020" s="45"/>
      <c r="QPC1020" s="45"/>
      <c r="QPD1020" s="45"/>
      <c r="QPE1020" s="45"/>
      <c r="QPF1020" s="45"/>
      <c r="QPG1020" s="45"/>
      <c r="QPH1020" s="45"/>
      <c r="QPI1020" s="45"/>
      <c r="QPJ1020" s="45"/>
      <c r="QPK1020" s="45"/>
      <c r="QPL1020" s="45"/>
      <c r="QPM1020" s="45"/>
      <c r="QPN1020" s="45"/>
      <c r="QPO1020" s="45"/>
      <c r="QPP1020" s="45"/>
      <c r="QPQ1020" s="45"/>
      <c r="QPR1020" s="45"/>
      <c r="QPS1020" s="45"/>
      <c r="QPT1020" s="45"/>
      <c r="QPU1020" s="45"/>
      <c r="QPV1020" s="45"/>
      <c r="QPW1020" s="45"/>
      <c r="QPX1020" s="45"/>
      <c r="QPY1020" s="45"/>
      <c r="QPZ1020" s="45"/>
      <c r="QQA1020" s="45"/>
      <c r="QQB1020" s="45"/>
      <c r="QQC1020" s="45"/>
      <c r="QQD1020" s="45"/>
      <c r="QQE1020" s="45"/>
      <c r="QQF1020" s="45"/>
      <c r="QQG1020" s="45"/>
      <c r="QQH1020" s="45"/>
      <c r="QQI1020" s="45"/>
      <c r="QQJ1020" s="45"/>
      <c r="QQK1020" s="45"/>
      <c r="QQL1020" s="45"/>
      <c r="QQM1020" s="45"/>
      <c r="QQN1020" s="45"/>
      <c r="QQO1020" s="45"/>
      <c r="QQP1020" s="45"/>
      <c r="QQQ1020" s="45"/>
      <c r="QQR1020" s="45"/>
      <c r="QQS1020" s="45"/>
      <c r="QQT1020" s="45"/>
      <c r="QQU1020" s="45"/>
      <c r="QQV1020" s="45"/>
      <c r="QQW1020" s="45"/>
      <c r="QQX1020" s="45"/>
      <c r="QQY1020" s="45"/>
      <c r="QQZ1020" s="45"/>
      <c r="QRA1020" s="45"/>
      <c r="QRB1020" s="45"/>
      <c r="QRC1020" s="45"/>
      <c r="QRD1020" s="45"/>
      <c r="QRE1020" s="45"/>
      <c r="QRF1020" s="45"/>
      <c r="QRG1020" s="45"/>
      <c r="QRH1020" s="45"/>
      <c r="QRI1020" s="45"/>
      <c r="QRJ1020" s="45"/>
      <c r="QRK1020" s="45"/>
      <c r="QRL1020" s="45"/>
      <c r="QRM1020" s="45"/>
      <c r="QRN1020" s="45"/>
      <c r="QRO1020" s="45"/>
      <c r="QRP1020" s="45"/>
      <c r="QRQ1020" s="45"/>
      <c r="QRR1020" s="45"/>
      <c r="QRS1020" s="45"/>
      <c r="QRT1020" s="45"/>
      <c r="QRU1020" s="45"/>
      <c r="QRV1020" s="45"/>
      <c r="QRW1020" s="45"/>
      <c r="QRX1020" s="45"/>
      <c r="QRY1020" s="45"/>
      <c r="QRZ1020" s="45"/>
      <c r="QSA1020" s="45"/>
      <c r="QSB1020" s="45"/>
      <c r="QSC1020" s="45"/>
      <c r="QSD1020" s="45"/>
      <c r="QSE1020" s="45"/>
      <c r="QSF1020" s="45"/>
      <c r="QSG1020" s="45"/>
      <c r="QSH1020" s="45"/>
      <c r="QSI1020" s="45"/>
      <c r="QSJ1020" s="45"/>
      <c r="QSK1020" s="45"/>
      <c r="QSL1020" s="45"/>
      <c r="QSM1020" s="45"/>
      <c r="QSN1020" s="45"/>
      <c r="QSO1020" s="45"/>
      <c r="QSP1020" s="45"/>
      <c r="QSQ1020" s="45"/>
      <c r="QSR1020" s="45"/>
      <c r="QSS1020" s="45"/>
      <c r="QST1020" s="45"/>
      <c r="QSU1020" s="45"/>
      <c r="QSV1020" s="45"/>
      <c r="QSW1020" s="45"/>
      <c r="QSX1020" s="45"/>
      <c r="QSY1020" s="45"/>
      <c r="QSZ1020" s="45"/>
      <c r="QTA1020" s="45"/>
      <c r="QTB1020" s="45"/>
      <c r="QTC1020" s="45"/>
      <c r="QTD1020" s="45"/>
      <c r="QTE1020" s="45"/>
      <c r="QTF1020" s="45"/>
      <c r="QTG1020" s="45"/>
      <c r="QTH1020" s="45"/>
      <c r="QTI1020" s="45"/>
      <c r="QTJ1020" s="45"/>
      <c r="QTK1020" s="45"/>
      <c r="QTL1020" s="45"/>
      <c r="QTM1020" s="45"/>
      <c r="QTN1020" s="45"/>
      <c r="QTO1020" s="45"/>
      <c r="QTP1020" s="45"/>
      <c r="QTQ1020" s="45"/>
      <c r="QTR1020" s="45"/>
      <c r="QTS1020" s="45"/>
      <c r="QTT1020" s="45"/>
      <c r="QTU1020" s="45"/>
      <c r="QTV1020" s="45"/>
      <c r="QTW1020" s="45"/>
      <c r="QTX1020" s="45"/>
      <c r="QTY1020" s="45"/>
      <c r="QTZ1020" s="45"/>
      <c r="QUA1020" s="45"/>
      <c r="QUB1020" s="45"/>
      <c r="QUC1020" s="45"/>
      <c r="QUD1020" s="45"/>
      <c r="QUE1020" s="45"/>
      <c r="QUF1020" s="45"/>
      <c r="QUG1020" s="45"/>
      <c r="QUH1020" s="45"/>
      <c r="QUI1020" s="45"/>
      <c r="QUJ1020" s="45"/>
      <c r="QUK1020" s="45"/>
      <c r="QUL1020" s="45"/>
      <c r="QUM1020" s="45"/>
      <c r="QUN1020" s="45"/>
      <c r="QUO1020" s="45"/>
      <c r="QUP1020" s="45"/>
      <c r="QUQ1020" s="45"/>
      <c r="QUR1020" s="45"/>
      <c r="QUS1020" s="45"/>
      <c r="QUT1020" s="45"/>
      <c r="QUU1020" s="45"/>
      <c r="QUV1020" s="45"/>
      <c r="QUW1020" s="45"/>
      <c r="QUX1020" s="45"/>
      <c r="QUY1020" s="45"/>
      <c r="QUZ1020" s="45"/>
      <c r="QVA1020" s="45"/>
      <c r="QVB1020" s="45"/>
      <c r="QVC1020" s="45"/>
      <c r="QVD1020" s="45"/>
      <c r="QVE1020" s="45"/>
      <c r="QVF1020" s="45"/>
      <c r="QVG1020" s="45"/>
      <c r="QVH1020" s="45"/>
      <c r="QVI1020" s="45"/>
      <c r="QVJ1020" s="45"/>
      <c r="QVK1020" s="45"/>
      <c r="QVL1020" s="45"/>
      <c r="QVM1020" s="45"/>
      <c r="QVN1020" s="45"/>
      <c r="QVO1020" s="45"/>
      <c r="QVP1020" s="45"/>
      <c r="QVQ1020" s="45"/>
      <c r="QVR1020" s="45"/>
      <c r="QVS1020" s="45"/>
      <c r="QVT1020" s="45"/>
      <c r="QVU1020" s="45"/>
      <c r="QVV1020" s="45"/>
      <c r="QVW1020" s="45"/>
      <c r="QVX1020" s="45"/>
      <c r="QVY1020" s="45"/>
      <c r="QVZ1020" s="45"/>
      <c r="QWA1020" s="45"/>
      <c r="QWB1020" s="45"/>
      <c r="QWC1020" s="45"/>
      <c r="QWD1020" s="45"/>
      <c r="QWE1020" s="45"/>
      <c r="QWF1020" s="45"/>
      <c r="QWG1020" s="45"/>
      <c r="QWH1020" s="45"/>
      <c r="QWI1020" s="45"/>
      <c r="QWJ1020" s="45"/>
      <c r="QWK1020" s="45"/>
      <c r="QWL1020" s="45"/>
      <c r="QWM1020" s="45"/>
      <c r="QWN1020" s="45"/>
      <c r="QWO1020" s="45"/>
      <c r="QWP1020" s="45"/>
      <c r="QWQ1020" s="45"/>
      <c r="QWR1020" s="45"/>
      <c r="QWS1020" s="45"/>
      <c r="QWT1020" s="45"/>
      <c r="QWU1020" s="45"/>
      <c r="QWV1020" s="45"/>
      <c r="QWW1020" s="45"/>
      <c r="QWX1020" s="45"/>
      <c r="QWY1020" s="45"/>
      <c r="QWZ1020" s="45"/>
      <c r="QXA1020" s="45"/>
      <c r="QXB1020" s="45"/>
      <c r="QXC1020" s="45"/>
      <c r="QXD1020" s="45"/>
      <c r="QXE1020" s="45"/>
      <c r="QXF1020" s="45"/>
      <c r="QXG1020" s="45"/>
      <c r="QXH1020" s="45"/>
      <c r="QXI1020" s="45"/>
      <c r="QXJ1020" s="45"/>
      <c r="QXK1020" s="45"/>
      <c r="QXL1020" s="45"/>
      <c r="QXM1020" s="45"/>
      <c r="QXN1020" s="45"/>
      <c r="QXO1020" s="45"/>
      <c r="QXP1020" s="45"/>
      <c r="QXQ1020" s="45"/>
      <c r="QXR1020" s="45"/>
      <c r="QXS1020" s="45"/>
      <c r="QXT1020" s="45"/>
      <c r="QXU1020" s="45"/>
      <c r="QXV1020" s="45"/>
      <c r="QXW1020" s="45"/>
      <c r="QXX1020" s="45"/>
      <c r="QXY1020" s="45"/>
      <c r="QXZ1020" s="45"/>
      <c r="QYA1020" s="45"/>
      <c r="QYB1020" s="45"/>
      <c r="QYC1020" s="45"/>
      <c r="QYD1020" s="45"/>
      <c r="QYE1020" s="45"/>
      <c r="QYF1020" s="45"/>
      <c r="QYG1020" s="45"/>
      <c r="QYH1020" s="45"/>
      <c r="QYI1020" s="45"/>
      <c r="QYJ1020" s="45"/>
      <c r="QYK1020" s="45"/>
      <c r="QYL1020" s="45"/>
      <c r="QYM1020" s="45"/>
      <c r="QYN1020" s="45"/>
      <c r="QYO1020" s="45"/>
      <c r="QYP1020" s="45"/>
      <c r="QYQ1020" s="45"/>
      <c r="QYR1020" s="45"/>
      <c r="QYS1020" s="45"/>
      <c r="QYT1020" s="45"/>
      <c r="QYU1020" s="45"/>
      <c r="QYV1020" s="45"/>
      <c r="QYW1020" s="45"/>
      <c r="QYX1020" s="45"/>
      <c r="QYY1020" s="45"/>
      <c r="QYZ1020" s="45"/>
      <c r="QZA1020" s="45"/>
      <c r="QZB1020" s="45"/>
      <c r="QZC1020" s="45"/>
      <c r="QZD1020" s="45"/>
      <c r="QZE1020" s="45"/>
      <c r="QZF1020" s="45"/>
      <c r="QZG1020" s="45"/>
      <c r="QZH1020" s="45"/>
      <c r="QZI1020" s="45"/>
      <c r="QZJ1020" s="45"/>
      <c r="QZK1020" s="45"/>
      <c r="QZL1020" s="45"/>
      <c r="QZM1020" s="45"/>
      <c r="QZN1020" s="45"/>
      <c r="QZO1020" s="45"/>
      <c r="QZP1020" s="45"/>
      <c r="QZQ1020" s="45"/>
      <c r="QZR1020" s="45"/>
      <c r="QZS1020" s="45"/>
      <c r="QZT1020" s="45"/>
      <c r="QZU1020" s="45"/>
      <c r="QZV1020" s="45"/>
      <c r="QZW1020" s="45"/>
      <c r="QZX1020" s="45"/>
      <c r="QZY1020" s="45"/>
      <c r="QZZ1020" s="45"/>
      <c r="RAA1020" s="45"/>
      <c r="RAB1020" s="45"/>
      <c r="RAC1020" s="45"/>
      <c r="RAD1020" s="45"/>
      <c r="RAE1020" s="45"/>
      <c r="RAF1020" s="45"/>
      <c r="RAG1020" s="45"/>
      <c r="RAH1020" s="45"/>
      <c r="RAI1020" s="45"/>
      <c r="RAJ1020" s="45"/>
      <c r="RAK1020" s="45"/>
      <c r="RAL1020" s="45"/>
      <c r="RAM1020" s="45"/>
      <c r="RAN1020" s="45"/>
      <c r="RAO1020" s="45"/>
      <c r="RAP1020" s="45"/>
      <c r="RAQ1020" s="45"/>
      <c r="RAR1020" s="45"/>
      <c r="RAS1020" s="45"/>
      <c r="RAT1020" s="45"/>
      <c r="RAU1020" s="45"/>
      <c r="RAV1020" s="45"/>
      <c r="RAW1020" s="45"/>
      <c r="RAX1020" s="45"/>
      <c r="RAY1020" s="45"/>
      <c r="RAZ1020" s="45"/>
      <c r="RBA1020" s="45"/>
      <c r="RBB1020" s="45"/>
      <c r="RBC1020" s="45"/>
      <c r="RBD1020" s="45"/>
      <c r="RBE1020" s="45"/>
      <c r="RBF1020" s="45"/>
      <c r="RBG1020" s="45"/>
      <c r="RBH1020" s="45"/>
      <c r="RBI1020" s="45"/>
      <c r="RBJ1020" s="45"/>
      <c r="RBK1020" s="45"/>
      <c r="RBL1020" s="45"/>
      <c r="RBM1020" s="45"/>
      <c r="RBN1020" s="45"/>
      <c r="RBO1020" s="45"/>
      <c r="RBP1020" s="45"/>
      <c r="RBQ1020" s="45"/>
      <c r="RBR1020" s="45"/>
      <c r="RBS1020" s="45"/>
      <c r="RBT1020" s="45"/>
      <c r="RBU1020" s="45"/>
      <c r="RBV1020" s="45"/>
      <c r="RBW1020" s="45"/>
      <c r="RBX1020" s="45"/>
      <c r="RBY1020" s="45"/>
      <c r="RBZ1020" s="45"/>
      <c r="RCA1020" s="45"/>
      <c r="RCB1020" s="45"/>
      <c r="RCC1020" s="45"/>
      <c r="RCD1020" s="45"/>
      <c r="RCE1020" s="45"/>
      <c r="RCF1020" s="45"/>
      <c r="RCG1020" s="45"/>
      <c r="RCH1020" s="45"/>
      <c r="RCI1020" s="45"/>
      <c r="RCJ1020" s="45"/>
      <c r="RCK1020" s="45"/>
      <c r="RCL1020" s="45"/>
      <c r="RCM1020" s="45"/>
      <c r="RCN1020" s="45"/>
      <c r="RCO1020" s="45"/>
      <c r="RCP1020" s="45"/>
      <c r="RCQ1020" s="45"/>
      <c r="RCR1020" s="45"/>
      <c r="RCS1020" s="45"/>
      <c r="RCT1020" s="45"/>
      <c r="RCU1020" s="45"/>
      <c r="RCV1020" s="45"/>
      <c r="RCW1020" s="45"/>
      <c r="RCX1020" s="45"/>
      <c r="RCY1020" s="45"/>
      <c r="RCZ1020" s="45"/>
      <c r="RDA1020" s="45"/>
      <c r="RDB1020" s="45"/>
      <c r="RDC1020" s="45"/>
      <c r="RDD1020" s="45"/>
      <c r="RDE1020" s="45"/>
      <c r="RDF1020" s="45"/>
      <c r="RDG1020" s="45"/>
      <c r="RDH1020" s="45"/>
      <c r="RDI1020" s="45"/>
      <c r="RDJ1020" s="45"/>
      <c r="RDK1020" s="45"/>
      <c r="RDL1020" s="45"/>
      <c r="RDM1020" s="45"/>
      <c r="RDN1020" s="45"/>
      <c r="RDO1020" s="45"/>
      <c r="RDP1020" s="45"/>
      <c r="RDQ1020" s="45"/>
      <c r="RDR1020" s="45"/>
      <c r="RDS1020" s="45"/>
      <c r="RDT1020" s="45"/>
      <c r="RDU1020" s="45"/>
      <c r="RDV1020" s="45"/>
      <c r="RDW1020" s="45"/>
      <c r="RDX1020" s="45"/>
      <c r="RDY1020" s="45"/>
      <c r="RDZ1020" s="45"/>
      <c r="REA1020" s="45"/>
      <c r="REB1020" s="45"/>
      <c r="REC1020" s="45"/>
      <c r="RED1020" s="45"/>
      <c r="REE1020" s="45"/>
      <c r="REF1020" s="45"/>
      <c r="REG1020" s="45"/>
      <c r="REH1020" s="45"/>
      <c r="REI1020" s="45"/>
      <c r="REJ1020" s="45"/>
      <c r="REK1020" s="45"/>
      <c r="REL1020" s="45"/>
      <c r="REM1020" s="45"/>
      <c r="REN1020" s="45"/>
      <c r="REO1020" s="45"/>
      <c r="REP1020" s="45"/>
      <c r="REQ1020" s="45"/>
      <c r="RER1020" s="45"/>
      <c r="RES1020" s="45"/>
      <c r="RET1020" s="45"/>
      <c r="REU1020" s="45"/>
      <c r="REV1020" s="45"/>
      <c r="REW1020" s="45"/>
      <c r="REX1020" s="45"/>
      <c r="REY1020" s="45"/>
      <c r="REZ1020" s="45"/>
      <c r="RFA1020" s="45"/>
      <c r="RFB1020" s="45"/>
      <c r="RFC1020" s="45"/>
      <c r="RFD1020" s="45"/>
      <c r="RFE1020" s="45"/>
      <c r="RFF1020" s="45"/>
      <c r="RFG1020" s="45"/>
      <c r="RFH1020" s="45"/>
      <c r="RFI1020" s="45"/>
      <c r="RFJ1020" s="45"/>
      <c r="RFK1020" s="45"/>
      <c r="RFL1020" s="45"/>
      <c r="RFM1020" s="45"/>
      <c r="RFN1020" s="45"/>
      <c r="RFO1020" s="45"/>
      <c r="RFP1020" s="45"/>
      <c r="RFQ1020" s="45"/>
      <c r="RFR1020" s="45"/>
      <c r="RFS1020" s="45"/>
      <c r="RFT1020" s="45"/>
      <c r="RFU1020" s="45"/>
      <c r="RFV1020" s="45"/>
      <c r="RFW1020" s="45"/>
      <c r="RFX1020" s="45"/>
      <c r="RFY1020" s="45"/>
      <c r="RFZ1020" s="45"/>
      <c r="RGA1020" s="45"/>
      <c r="RGB1020" s="45"/>
      <c r="RGC1020" s="45"/>
      <c r="RGD1020" s="45"/>
      <c r="RGE1020" s="45"/>
      <c r="RGF1020" s="45"/>
      <c r="RGG1020" s="45"/>
      <c r="RGH1020" s="45"/>
      <c r="RGI1020" s="45"/>
      <c r="RGJ1020" s="45"/>
      <c r="RGK1020" s="45"/>
      <c r="RGL1020" s="45"/>
      <c r="RGM1020" s="45"/>
      <c r="RGN1020" s="45"/>
      <c r="RGO1020" s="45"/>
      <c r="RGP1020" s="45"/>
      <c r="RGQ1020" s="45"/>
      <c r="RGR1020" s="45"/>
      <c r="RGS1020" s="45"/>
      <c r="RGT1020" s="45"/>
      <c r="RGU1020" s="45"/>
      <c r="RGV1020" s="45"/>
      <c r="RGW1020" s="45"/>
      <c r="RGX1020" s="45"/>
      <c r="RGY1020" s="45"/>
      <c r="RGZ1020" s="45"/>
      <c r="RHA1020" s="45"/>
      <c r="RHB1020" s="45"/>
      <c r="RHC1020" s="45"/>
      <c r="RHD1020" s="45"/>
      <c r="RHE1020" s="45"/>
      <c r="RHF1020" s="45"/>
      <c r="RHG1020" s="45"/>
      <c r="RHH1020" s="45"/>
      <c r="RHI1020" s="45"/>
      <c r="RHJ1020" s="45"/>
      <c r="RHK1020" s="45"/>
      <c r="RHL1020" s="45"/>
      <c r="RHM1020" s="45"/>
      <c r="RHN1020" s="45"/>
      <c r="RHO1020" s="45"/>
      <c r="RHP1020" s="45"/>
      <c r="RHQ1020" s="45"/>
      <c r="RHR1020" s="45"/>
      <c r="RHS1020" s="45"/>
      <c r="RHT1020" s="45"/>
      <c r="RHU1020" s="45"/>
      <c r="RHV1020" s="45"/>
      <c r="RHW1020" s="45"/>
      <c r="RHX1020" s="45"/>
      <c r="RHY1020" s="45"/>
      <c r="RHZ1020" s="45"/>
      <c r="RIA1020" s="45"/>
      <c r="RIB1020" s="45"/>
      <c r="RIC1020" s="45"/>
      <c r="RID1020" s="45"/>
      <c r="RIE1020" s="45"/>
      <c r="RIF1020" s="45"/>
      <c r="RIG1020" s="45"/>
      <c r="RIH1020" s="45"/>
      <c r="RII1020" s="45"/>
      <c r="RIJ1020" s="45"/>
      <c r="RIK1020" s="45"/>
      <c r="RIL1020" s="45"/>
      <c r="RIM1020" s="45"/>
      <c r="RIN1020" s="45"/>
      <c r="RIO1020" s="45"/>
      <c r="RIP1020" s="45"/>
      <c r="RIQ1020" s="45"/>
      <c r="RIR1020" s="45"/>
      <c r="RIS1020" s="45"/>
      <c r="RIT1020" s="45"/>
      <c r="RIU1020" s="45"/>
      <c r="RIV1020" s="45"/>
      <c r="RIW1020" s="45"/>
      <c r="RIX1020" s="45"/>
      <c r="RIY1020" s="45"/>
      <c r="RIZ1020" s="45"/>
      <c r="RJA1020" s="45"/>
      <c r="RJB1020" s="45"/>
      <c r="RJC1020" s="45"/>
      <c r="RJD1020" s="45"/>
      <c r="RJE1020" s="45"/>
      <c r="RJF1020" s="45"/>
      <c r="RJG1020" s="45"/>
      <c r="RJH1020" s="45"/>
      <c r="RJI1020" s="45"/>
      <c r="RJJ1020" s="45"/>
      <c r="RJK1020" s="45"/>
      <c r="RJL1020" s="45"/>
      <c r="RJM1020" s="45"/>
      <c r="RJN1020" s="45"/>
      <c r="RJO1020" s="45"/>
      <c r="RJP1020" s="45"/>
      <c r="RJQ1020" s="45"/>
      <c r="RJR1020" s="45"/>
      <c r="RJS1020" s="45"/>
      <c r="RJT1020" s="45"/>
      <c r="RJU1020" s="45"/>
      <c r="RJV1020" s="45"/>
      <c r="RJW1020" s="45"/>
      <c r="RJX1020" s="45"/>
      <c r="RJY1020" s="45"/>
      <c r="RJZ1020" s="45"/>
      <c r="RKA1020" s="45"/>
      <c r="RKB1020" s="45"/>
      <c r="RKC1020" s="45"/>
      <c r="RKD1020" s="45"/>
      <c r="RKE1020" s="45"/>
      <c r="RKF1020" s="45"/>
      <c r="RKG1020" s="45"/>
      <c r="RKH1020" s="45"/>
      <c r="RKI1020" s="45"/>
      <c r="RKJ1020" s="45"/>
      <c r="RKK1020" s="45"/>
      <c r="RKL1020" s="45"/>
      <c r="RKM1020" s="45"/>
      <c r="RKN1020" s="45"/>
      <c r="RKO1020" s="45"/>
      <c r="RKP1020" s="45"/>
      <c r="RKQ1020" s="45"/>
      <c r="RKR1020" s="45"/>
      <c r="RKS1020" s="45"/>
      <c r="RKT1020" s="45"/>
      <c r="RKU1020" s="45"/>
      <c r="RKV1020" s="45"/>
      <c r="RKW1020" s="45"/>
      <c r="RKX1020" s="45"/>
      <c r="RKY1020" s="45"/>
      <c r="RKZ1020" s="45"/>
      <c r="RLA1020" s="45"/>
      <c r="RLB1020" s="45"/>
      <c r="RLC1020" s="45"/>
      <c r="RLD1020" s="45"/>
      <c r="RLE1020" s="45"/>
      <c r="RLF1020" s="45"/>
      <c r="RLG1020" s="45"/>
      <c r="RLH1020" s="45"/>
      <c r="RLI1020" s="45"/>
      <c r="RLJ1020" s="45"/>
      <c r="RLK1020" s="45"/>
      <c r="RLL1020" s="45"/>
      <c r="RLM1020" s="45"/>
      <c r="RLN1020" s="45"/>
      <c r="RLO1020" s="45"/>
      <c r="RLP1020" s="45"/>
      <c r="RLQ1020" s="45"/>
      <c r="RLR1020" s="45"/>
      <c r="RLS1020" s="45"/>
      <c r="RLT1020" s="45"/>
      <c r="RLU1020" s="45"/>
      <c r="RLV1020" s="45"/>
      <c r="RLW1020" s="45"/>
      <c r="RLX1020" s="45"/>
      <c r="RLY1020" s="45"/>
      <c r="RLZ1020" s="45"/>
      <c r="RMA1020" s="45"/>
      <c r="RMB1020" s="45"/>
      <c r="RMC1020" s="45"/>
      <c r="RMD1020" s="45"/>
      <c r="RME1020" s="45"/>
      <c r="RMF1020" s="45"/>
      <c r="RMG1020" s="45"/>
      <c r="RMH1020" s="45"/>
      <c r="RMI1020" s="45"/>
      <c r="RMJ1020" s="45"/>
      <c r="RMK1020" s="45"/>
      <c r="RML1020" s="45"/>
      <c r="RMM1020" s="45"/>
      <c r="RMN1020" s="45"/>
      <c r="RMO1020" s="45"/>
      <c r="RMP1020" s="45"/>
      <c r="RMQ1020" s="45"/>
      <c r="RMR1020" s="45"/>
      <c r="RMS1020" s="45"/>
      <c r="RMT1020" s="45"/>
      <c r="RMU1020" s="45"/>
      <c r="RMV1020" s="45"/>
      <c r="RMW1020" s="45"/>
      <c r="RMX1020" s="45"/>
      <c r="RMY1020" s="45"/>
      <c r="RMZ1020" s="45"/>
      <c r="RNA1020" s="45"/>
      <c r="RNB1020" s="45"/>
      <c r="RNC1020" s="45"/>
      <c r="RND1020" s="45"/>
      <c r="RNE1020" s="45"/>
      <c r="RNF1020" s="45"/>
      <c r="RNG1020" s="45"/>
      <c r="RNH1020" s="45"/>
      <c r="RNI1020" s="45"/>
      <c r="RNJ1020" s="45"/>
      <c r="RNK1020" s="45"/>
      <c r="RNL1020" s="45"/>
      <c r="RNM1020" s="45"/>
      <c r="RNN1020" s="45"/>
      <c r="RNO1020" s="45"/>
      <c r="RNP1020" s="45"/>
      <c r="RNQ1020" s="45"/>
      <c r="RNR1020" s="45"/>
      <c r="RNS1020" s="45"/>
      <c r="RNT1020" s="45"/>
      <c r="RNU1020" s="45"/>
      <c r="RNV1020" s="45"/>
      <c r="RNW1020" s="45"/>
      <c r="RNX1020" s="45"/>
      <c r="RNY1020" s="45"/>
      <c r="RNZ1020" s="45"/>
      <c r="ROA1020" s="45"/>
      <c r="ROB1020" s="45"/>
      <c r="ROC1020" s="45"/>
      <c r="ROD1020" s="45"/>
      <c r="ROE1020" s="45"/>
      <c r="ROF1020" s="45"/>
      <c r="ROG1020" s="45"/>
      <c r="ROH1020" s="45"/>
      <c r="ROI1020" s="45"/>
      <c r="ROJ1020" s="45"/>
      <c r="ROK1020" s="45"/>
      <c r="ROL1020" s="45"/>
      <c r="ROM1020" s="45"/>
      <c r="RON1020" s="45"/>
      <c r="ROO1020" s="45"/>
      <c r="ROP1020" s="45"/>
      <c r="ROQ1020" s="45"/>
      <c r="ROR1020" s="45"/>
      <c r="ROS1020" s="45"/>
      <c r="ROT1020" s="45"/>
      <c r="ROU1020" s="45"/>
      <c r="ROV1020" s="45"/>
      <c r="ROW1020" s="45"/>
      <c r="ROX1020" s="45"/>
      <c r="ROY1020" s="45"/>
      <c r="ROZ1020" s="45"/>
      <c r="RPA1020" s="45"/>
      <c r="RPB1020" s="45"/>
      <c r="RPC1020" s="45"/>
      <c r="RPD1020" s="45"/>
      <c r="RPE1020" s="45"/>
      <c r="RPF1020" s="45"/>
      <c r="RPG1020" s="45"/>
      <c r="RPH1020" s="45"/>
      <c r="RPI1020" s="45"/>
      <c r="RPJ1020" s="45"/>
      <c r="RPK1020" s="45"/>
      <c r="RPL1020" s="45"/>
      <c r="RPM1020" s="45"/>
      <c r="RPN1020" s="45"/>
      <c r="RPO1020" s="45"/>
      <c r="RPP1020" s="45"/>
      <c r="RPQ1020" s="45"/>
      <c r="RPR1020" s="45"/>
      <c r="RPS1020" s="45"/>
      <c r="RPT1020" s="45"/>
      <c r="RPU1020" s="45"/>
      <c r="RPV1020" s="45"/>
      <c r="RPW1020" s="45"/>
      <c r="RPX1020" s="45"/>
      <c r="RPY1020" s="45"/>
      <c r="RPZ1020" s="45"/>
      <c r="RQA1020" s="45"/>
      <c r="RQB1020" s="45"/>
      <c r="RQC1020" s="45"/>
      <c r="RQD1020" s="45"/>
      <c r="RQE1020" s="45"/>
      <c r="RQF1020" s="45"/>
      <c r="RQG1020" s="45"/>
      <c r="RQH1020" s="45"/>
      <c r="RQI1020" s="45"/>
      <c r="RQJ1020" s="45"/>
      <c r="RQK1020" s="45"/>
      <c r="RQL1020" s="45"/>
      <c r="RQM1020" s="45"/>
      <c r="RQN1020" s="45"/>
      <c r="RQO1020" s="45"/>
      <c r="RQP1020" s="45"/>
      <c r="RQQ1020" s="45"/>
      <c r="RQR1020" s="45"/>
      <c r="RQS1020" s="45"/>
      <c r="RQT1020" s="45"/>
      <c r="RQU1020" s="45"/>
      <c r="RQV1020" s="45"/>
      <c r="RQW1020" s="45"/>
      <c r="RQX1020" s="45"/>
      <c r="RQY1020" s="45"/>
      <c r="RQZ1020" s="45"/>
      <c r="RRA1020" s="45"/>
      <c r="RRB1020" s="45"/>
      <c r="RRC1020" s="45"/>
      <c r="RRD1020" s="45"/>
      <c r="RRE1020" s="45"/>
      <c r="RRF1020" s="45"/>
      <c r="RRG1020" s="45"/>
      <c r="RRH1020" s="45"/>
      <c r="RRI1020" s="45"/>
      <c r="RRJ1020" s="45"/>
      <c r="RRK1020" s="45"/>
      <c r="RRL1020" s="45"/>
      <c r="RRM1020" s="45"/>
      <c r="RRN1020" s="45"/>
      <c r="RRO1020" s="45"/>
      <c r="RRP1020" s="45"/>
      <c r="RRQ1020" s="45"/>
      <c r="RRR1020" s="45"/>
      <c r="RRS1020" s="45"/>
      <c r="RRT1020" s="45"/>
      <c r="RRU1020" s="45"/>
      <c r="RRV1020" s="45"/>
      <c r="RRW1020" s="45"/>
      <c r="RRX1020" s="45"/>
      <c r="RRY1020" s="45"/>
      <c r="RRZ1020" s="45"/>
      <c r="RSA1020" s="45"/>
      <c r="RSB1020" s="45"/>
      <c r="RSC1020" s="45"/>
      <c r="RSD1020" s="45"/>
      <c r="RSE1020" s="45"/>
      <c r="RSF1020" s="45"/>
      <c r="RSG1020" s="45"/>
      <c r="RSH1020" s="45"/>
      <c r="RSI1020" s="45"/>
      <c r="RSJ1020" s="45"/>
      <c r="RSK1020" s="45"/>
      <c r="RSL1020" s="45"/>
      <c r="RSM1020" s="45"/>
      <c r="RSN1020" s="45"/>
      <c r="RSO1020" s="45"/>
      <c r="RSP1020" s="45"/>
      <c r="RSQ1020" s="45"/>
      <c r="RSR1020" s="45"/>
      <c r="RSS1020" s="45"/>
      <c r="RST1020" s="45"/>
      <c r="RSU1020" s="45"/>
      <c r="RSV1020" s="45"/>
      <c r="RSW1020" s="45"/>
      <c r="RSX1020" s="45"/>
      <c r="RSY1020" s="45"/>
      <c r="RSZ1020" s="45"/>
      <c r="RTA1020" s="45"/>
      <c r="RTB1020" s="45"/>
      <c r="RTC1020" s="45"/>
      <c r="RTD1020" s="45"/>
      <c r="RTE1020" s="45"/>
      <c r="RTF1020" s="45"/>
      <c r="RTG1020" s="45"/>
      <c r="RTH1020" s="45"/>
      <c r="RTI1020" s="45"/>
      <c r="RTJ1020" s="45"/>
      <c r="RTK1020" s="45"/>
      <c r="RTL1020" s="45"/>
      <c r="RTM1020" s="45"/>
      <c r="RTN1020" s="45"/>
      <c r="RTO1020" s="45"/>
      <c r="RTP1020" s="45"/>
      <c r="RTQ1020" s="45"/>
      <c r="RTR1020" s="45"/>
      <c r="RTS1020" s="45"/>
      <c r="RTT1020" s="45"/>
      <c r="RTU1020" s="45"/>
      <c r="RTV1020" s="45"/>
      <c r="RTW1020" s="45"/>
      <c r="RTX1020" s="45"/>
      <c r="RTY1020" s="45"/>
      <c r="RTZ1020" s="45"/>
      <c r="RUA1020" s="45"/>
      <c r="RUB1020" s="45"/>
      <c r="RUC1020" s="45"/>
      <c r="RUD1020" s="45"/>
      <c r="RUE1020" s="45"/>
      <c r="RUF1020" s="45"/>
      <c r="RUG1020" s="45"/>
      <c r="RUH1020" s="45"/>
      <c r="RUI1020" s="45"/>
      <c r="RUJ1020" s="45"/>
      <c r="RUK1020" s="45"/>
      <c r="RUL1020" s="45"/>
      <c r="RUM1020" s="45"/>
      <c r="RUN1020" s="45"/>
      <c r="RUO1020" s="45"/>
      <c r="RUP1020" s="45"/>
      <c r="RUQ1020" s="45"/>
      <c r="RUR1020" s="45"/>
      <c r="RUS1020" s="45"/>
      <c r="RUT1020" s="45"/>
      <c r="RUU1020" s="45"/>
      <c r="RUV1020" s="45"/>
      <c r="RUW1020" s="45"/>
      <c r="RUX1020" s="45"/>
      <c r="RUY1020" s="45"/>
      <c r="RUZ1020" s="45"/>
      <c r="RVA1020" s="45"/>
      <c r="RVB1020" s="45"/>
      <c r="RVC1020" s="45"/>
      <c r="RVD1020" s="45"/>
      <c r="RVE1020" s="45"/>
      <c r="RVF1020" s="45"/>
      <c r="RVG1020" s="45"/>
      <c r="RVH1020" s="45"/>
      <c r="RVI1020" s="45"/>
      <c r="RVJ1020" s="45"/>
      <c r="RVK1020" s="45"/>
      <c r="RVL1020" s="45"/>
      <c r="RVM1020" s="45"/>
      <c r="RVN1020" s="45"/>
      <c r="RVO1020" s="45"/>
      <c r="RVP1020" s="45"/>
      <c r="RVQ1020" s="45"/>
      <c r="RVR1020" s="45"/>
      <c r="RVS1020" s="45"/>
      <c r="RVT1020" s="45"/>
      <c r="RVU1020" s="45"/>
      <c r="RVV1020" s="45"/>
      <c r="RVW1020" s="45"/>
      <c r="RVX1020" s="45"/>
      <c r="RVY1020" s="45"/>
      <c r="RVZ1020" s="45"/>
      <c r="RWA1020" s="45"/>
      <c r="RWB1020" s="45"/>
      <c r="RWC1020" s="45"/>
      <c r="RWD1020" s="45"/>
      <c r="RWE1020" s="45"/>
      <c r="RWF1020" s="45"/>
      <c r="RWG1020" s="45"/>
      <c r="RWH1020" s="45"/>
      <c r="RWI1020" s="45"/>
      <c r="RWJ1020" s="45"/>
      <c r="RWK1020" s="45"/>
      <c r="RWL1020" s="45"/>
      <c r="RWM1020" s="45"/>
      <c r="RWN1020" s="45"/>
      <c r="RWO1020" s="45"/>
      <c r="RWP1020" s="45"/>
      <c r="RWQ1020" s="45"/>
      <c r="RWR1020" s="45"/>
      <c r="RWS1020" s="45"/>
      <c r="RWT1020" s="45"/>
      <c r="RWU1020" s="45"/>
      <c r="RWV1020" s="45"/>
      <c r="RWW1020" s="45"/>
      <c r="RWX1020" s="45"/>
      <c r="RWY1020" s="45"/>
      <c r="RWZ1020" s="45"/>
      <c r="RXA1020" s="45"/>
      <c r="RXB1020" s="45"/>
      <c r="RXC1020" s="45"/>
      <c r="RXD1020" s="45"/>
      <c r="RXE1020" s="45"/>
      <c r="RXF1020" s="45"/>
      <c r="RXG1020" s="45"/>
      <c r="RXH1020" s="45"/>
      <c r="RXI1020" s="45"/>
      <c r="RXJ1020" s="45"/>
      <c r="RXK1020" s="45"/>
      <c r="RXL1020" s="45"/>
      <c r="RXM1020" s="45"/>
      <c r="RXN1020" s="45"/>
      <c r="RXO1020" s="45"/>
      <c r="RXP1020" s="45"/>
      <c r="RXQ1020" s="45"/>
      <c r="RXR1020" s="45"/>
      <c r="RXS1020" s="45"/>
      <c r="RXT1020" s="45"/>
      <c r="RXU1020" s="45"/>
      <c r="RXV1020" s="45"/>
      <c r="RXW1020" s="45"/>
      <c r="RXX1020" s="45"/>
      <c r="RXY1020" s="45"/>
      <c r="RXZ1020" s="45"/>
      <c r="RYA1020" s="45"/>
      <c r="RYB1020" s="45"/>
      <c r="RYC1020" s="45"/>
      <c r="RYD1020" s="45"/>
      <c r="RYE1020" s="45"/>
      <c r="RYF1020" s="45"/>
      <c r="RYG1020" s="45"/>
      <c r="RYH1020" s="45"/>
      <c r="RYI1020" s="45"/>
      <c r="RYJ1020" s="45"/>
      <c r="RYK1020" s="45"/>
      <c r="RYL1020" s="45"/>
      <c r="RYM1020" s="45"/>
      <c r="RYN1020" s="45"/>
      <c r="RYO1020" s="45"/>
      <c r="RYP1020" s="45"/>
      <c r="RYQ1020" s="45"/>
      <c r="RYR1020" s="45"/>
      <c r="RYS1020" s="45"/>
      <c r="RYT1020" s="45"/>
      <c r="RYU1020" s="45"/>
      <c r="RYV1020" s="45"/>
      <c r="RYW1020" s="45"/>
      <c r="RYX1020" s="45"/>
      <c r="RYY1020" s="45"/>
      <c r="RYZ1020" s="45"/>
      <c r="RZA1020" s="45"/>
      <c r="RZB1020" s="45"/>
      <c r="RZC1020" s="45"/>
      <c r="RZD1020" s="45"/>
      <c r="RZE1020" s="45"/>
      <c r="RZF1020" s="45"/>
      <c r="RZG1020" s="45"/>
      <c r="RZH1020" s="45"/>
      <c r="RZI1020" s="45"/>
      <c r="RZJ1020" s="45"/>
      <c r="RZK1020" s="45"/>
      <c r="RZL1020" s="45"/>
      <c r="RZM1020" s="45"/>
      <c r="RZN1020" s="45"/>
      <c r="RZO1020" s="45"/>
      <c r="RZP1020" s="45"/>
      <c r="RZQ1020" s="45"/>
      <c r="RZR1020" s="45"/>
      <c r="RZS1020" s="45"/>
      <c r="RZT1020" s="45"/>
      <c r="RZU1020" s="45"/>
      <c r="RZV1020" s="45"/>
      <c r="RZW1020" s="45"/>
      <c r="RZX1020" s="45"/>
      <c r="RZY1020" s="45"/>
      <c r="RZZ1020" s="45"/>
      <c r="SAA1020" s="45"/>
      <c r="SAB1020" s="45"/>
      <c r="SAC1020" s="45"/>
      <c r="SAD1020" s="45"/>
      <c r="SAE1020" s="45"/>
      <c r="SAF1020" s="45"/>
      <c r="SAG1020" s="45"/>
      <c r="SAH1020" s="45"/>
      <c r="SAI1020" s="45"/>
      <c r="SAJ1020" s="45"/>
      <c r="SAK1020" s="45"/>
      <c r="SAL1020" s="45"/>
      <c r="SAM1020" s="45"/>
      <c r="SAN1020" s="45"/>
      <c r="SAO1020" s="45"/>
      <c r="SAP1020" s="45"/>
      <c r="SAQ1020" s="45"/>
      <c r="SAR1020" s="45"/>
      <c r="SAS1020" s="45"/>
      <c r="SAT1020" s="45"/>
      <c r="SAU1020" s="45"/>
      <c r="SAV1020" s="45"/>
      <c r="SAW1020" s="45"/>
      <c r="SAX1020" s="45"/>
      <c r="SAY1020" s="45"/>
      <c r="SAZ1020" s="45"/>
      <c r="SBA1020" s="45"/>
      <c r="SBB1020" s="45"/>
      <c r="SBC1020" s="45"/>
      <c r="SBD1020" s="45"/>
      <c r="SBE1020" s="45"/>
      <c r="SBF1020" s="45"/>
      <c r="SBG1020" s="45"/>
      <c r="SBH1020" s="45"/>
      <c r="SBI1020" s="45"/>
      <c r="SBJ1020" s="45"/>
      <c r="SBK1020" s="45"/>
      <c r="SBL1020" s="45"/>
      <c r="SBM1020" s="45"/>
      <c r="SBN1020" s="45"/>
      <c r="SBO1020" s="45"/>
      <c r="SBP1020" s="45"/>
      <c r="SBQ1020" s="45"/>
      <c r="SBR1020" s="45"/>
      <c r="SBS1020" s="45"/>
      <c r="SBT1020" s="45"/>
      <c r="SBU1020" s="45"/>
      <c r="SBV1020" s="45"/>
      <c r="SBW1020" s="45"/>
      <c r="SBX1020" s="45"/>
      <c r="SBY1020" s="45"/>
      <c r="SBZ1020" s="45"/>
      <c r="SCA1020" s="45"/>
      <c r="SCB1020" s="45"/>
      <c r="SCC1020" s="45"/>
      <c r="SCD1020" s="45"/>
      <c r="SCE1020" s="45"/>
      <c r="SCF1020" s="45"/>
      <c r="SCG1020" s="45"/>
      <c r="SCH1020" s="45"/>
      <c r="SCI1020" s="45"/>
      <c r="SCJ1020" s="45"/>
      <c r="SCK1020" s="45"/>
      <c r="SCL1020" s="45"/>
      <c r="SCM1020" s="45"/>
      <c r="SCN1020" s="45"/>
      <c r="SCO1020" s="45"/>
      <c r="SCP1020" s="45"/>
      <c r="SCQ1020" s="45"/>
      <c r="SCR1020" s="45"/>
      <c r="SCS1020" s="45"/>
      <c r="SCT1020" s="45"/>
      <c r="SCU1020" s="45"/>
      <c r="SCV1020" s="45"/>
      <c r="SCW1020" s="45"/>
      <c r="SCX1020" s="45"/>
      <c r="SCY1020" s="45"/>
      <c r="SCZ1020" s="45"/>
      <c r="SDA1020" s="45"/>
      <c r="SDB1020" s="45"/>
      <c r="SDC1020" s="45"/>
      <c r="SDD1020" s="45"/>
      <c r="SDE1020" s="45"/>
      <c r="SDF1020" s="45"/>
      <c r="SDG1020" s="45"/>
      <c r="SDH1020" s="45"/>
      <c r="SDI1020" s="45"/>
      <c r="SDJ1020" s="45"/>
      <c r="SDK1020" s="45"/>
      <c r="SDL1020" s="45"/>
      <c r="SDM1020" s="45"/>
      <c r="SDN1020" s="45"/>
      <c r="SDO1020" s="45"/>
      <c r="SDP1020" s="45"/>
      <c r="SDQ1020" s="45"/>
      <c r="SDR1020" s="45"/>
      <c r="SDS1020" s="45"/>
      <c r="SDT1020" s="45"/>
      <c r="SDU1020" s="45"/>
      <c r="SDV1020" s="45"/>
      <c r="SDW1020" s="45"/>
      <c r="SDX1020" s="45"/>
      <c r="SDY1020" s="45"/>
      <c r="SDZ1020" s="45"/>
      <c r="SEA1020" s="45"/>
      <c r="SEB1020" s="45"/>
      <c r="SEC1020" s="45"/>
      <c r="SED1020" s="45"/>
      <c r="SEE1020" s="45"/>
      <c r="SEF1020" s="45"/>
      <c r="SEG1020" s="45"/>
      <c r="SEH1020" s="45"/>
      <c r="SEI1020" s="45"/>
      <c r="SEJ1020" s="45"/>
      <c r="SEK1020" s="45"/>
      <c r="SEL1020" s="45"/>
      <c r="SEM1020" s="45"/>
      <c r="SEN1020" s="45"/>
      <c r="SEO1020" s="45"/>
      <c r="SEP1020" s="45"/>
      <c r="SEQ1020" s="45"/>
      <c r="SER1020" s="45"/>
      <c r="SES1020" s="45"/>
      <c r="SET1020" s="45"/>
      <c r="SEU1020" s="45"/>
      <c r="SEV1020" s="45"/>
      <c r="SEW1020" s="45"/>
      <c r="SEX1020" s="45"/>
      <c r="SEY1020" s="45"/>
      <c r="SEZ1020" s="45"/>
      <c r="SFA1020" s="45"/>
      <c r="SFB1020" s="45"/>
      <c r="SFC1020" s="45"/>
      <c r="SFD1020" s="45"/>
      <c r="SFE1020" s="45"/>
      <c r="SFF1020" s="45"/>
      <c r="SFG1020" s="45"/>
      <c r="SFH1020" s="45"/>
      <c r="SFI1020" s="45"/>
      <c r="SFJ1020" s="45"/>
      <c r="SFK1020" s="45"/>
      <c r="SFL1020" s="45"/>
      <c r="SFM1020" s="45"/>
      <c r="SFN1020" s="45"/>
      <c r="SFO1020" s="45"/>
      <c r="SFP1020" s="45"/>
      <c r="SFQ1020" s="45"/>
      <c r="SFR1020" s="45"/>
      <c r="SFS1020" s="45"/>
      <c r="SFT1020" s="45"/>
      <c r="SFU1020" s="45"/>
      <c r="SFV1020" s="45"/>
      <c r="SFW1020" s="45"/>
      <c r="SFX1020" s="45"/>
      <c r="SFY1020" s="45"/>
      <c r="SFZ1020" s="45"/>
      <c r="SGA1020" s="45"/>
      <c r="SGB1020" s="45"/>
      <c r="SGC1020" s="45"/>
      <c r="SGD1020" s="45"/>
      <c r="SGE1020" s="45"/>
      <c r="SGF1020" s="45"/>
      <c r="SGG1020" s="45"/>
      <c r="SGH1020" s="45"/>
      <c r="SGI1020" s="45"/>
      <c r="SGJ1020" s="45"/>
      <c r="SGK1020" s="45"/>
      <c r="SGL1020" s="45"/>
      <c r="SGM1020" s="45"/>
      <c r="SGN1020" s="45"/>
      <c r="SGO1020" s="45"/>
      <c r="SGP1020" s="45"/>
      <c r="SGQ1020" s="45"/>
      <c r="SGR1020" s="45"/>
      <c r="SGS1020" s="45"/>
      <c r="SGT1020" s="45"/>
      <c r="SGU1020" s="45"/>
      <c r="SGV1020" s="45"/>
      <c r="SGW1020" s="45"/>
      <c r="SGX1020" s="45"/>
      <c r="SGY1020" s="45"/>
      <c r="SGZ1020" s="45"/>
      <c r="SHA1020" s="45"/>
      <c r="SHB1020" s="45"/>
      <c r="SHC1020" s="45"/>
      <c r="SHD1020" s="45"/>
      <c r="SHE1020" s="45"/>
      <c r="SHF1020" s="45"/>
      <c r="SHG1020" s="45"/>
      <c r="SHH1020" s="45"/>
      <c r="SHI1020" s="45"/>
      <c r="SHJ1020" s="45"/>
      <c r="SHK1020" s="45"/>
      <c r="SHL1020" s="45"/>
      <c r="SHM1020" s="45"/>
      <c r="SHN1020" s="45"/>
      <c r="SHO1020" s="45"/>
      <c r="SHP1020" s="45"/>
      <c r="SHQ1020" s="45"/>
      <c r="SHR1020" s="45"/>
      <c r="SHS1020" s="45"/>
      <c r="SHT1020" s="45"/>
      <c r="SHU1020" s="45"/>
      <c r="SHV1020" s="45"/>
      <c r="SHW1020" s="45"/>
      <c r="SHX1020" s="45"/>
      <c r="SHY1020" s="45"/>
      <c r="SHZ1020" s="45"/>
      <c r="SIA1020" s="45"/>
      <c r="SIB1020" s="45"/>
      <c r="SIC1020" s="45"/>
      <c r="SID1020" s="45"/>
      <c r="SIE1020" s="45"/>
      <c r="SIF1020" s="45"/>
      <c r="SIG1020" s="45"/>
      <c r="SIH1020" s="45"/>
      <c r="SII1020" s="45"/>
      <c r="SIJ1020" s="45"/>
      <c r="SIK1020" s="45"/>
      <c r="SIL1020" s="45"/>
      <c r="SIM1020" s="45"/>
      <c r="SIN1020" s="45"/>
      <c r="SIO1020" s="45"/>
      <c r="SIP1020" s="45"/>
      <c r="SIQ1020" s="45"/>
      <c r="SIR1020" s="45"/>
      <c r="SIS1020" s="45"/>
      <c r="SIT1020" s="45"/>
      <c r="SIU1020" s="45"/>
      <c r="SIV1020" s="45"/>
      <c r="SIW1020" s="45"/>
      <c r="SIX1020" s="45"/>
      <c r="SIY1020" s="45"/>
      <c r="SIZ1020" s="45"/>
      <c r="SJA1020" s="45"/>
      <c r="SJB1020" s="45"/>
      <c r="SJC1020" s="45"/>
      <c r="SJD1020" s="45"/>
      <c r="SJE1020" s="45"/>
      <c r="SJF1020" s="45"/>
      <c r="SJG1020" s="45"/>
      <c r="SJH1020" s="45"/>
      <c r="SJI1020" s="45"/>
      <c r="SJJ1020" s="45"/>
      <c r="SJK1020" s="45"/>
      <c r="SJL1020" s="45"/>
      <c r="SJM1020" s="45"/>
      <c r="SJN1020" s="45"/>
      <c r="SJO1020" s="45"/>
      <c r="SJP1020" s="45"/>
      <c r="SJQ1020" s="45"/>
      <c r="SJR1020" s="45"/>
      <c r="SJS1020" s="45"/>
      <c r="SJT1020" s="45"/>
      <c r="SJU1020" s="45"/>
      <c r="SJV1020" s="45"/>
      <c r="SJW1020" s="45"/>
      <c r="SJX1020" s="45"/>
      <c r="SJY1020" s="45"/>
      <c r="SJZ1020" s="45"/>
      <c r="SKA1020" s="45"/>
      <c r="SKB1020" s="45"/>
      <c r="SKC1020" s="45"/>
      <c r="SKD1020" s="45"/>
      <c r="SKE1020" s="45"/>
      <c r="SKF1020" s="45"/>
      <c r="SKG1020" s="45"/>
      <c r="SKH1020" s="45"/>
      <c r="SKI1020" s="45"/>
      <c r="SKJ1020" s="45"/>
      <c r="SKK1020" s="45"/>
      <c r="SKL1020" s="45"/>
      <c r="SKM1020" s="45"/>
      <c r="SKN1020" s="45"/>
      <c r="SKO1020" s="45"/>
      <c r="SKP1020" s="45"/>
      <c r="SKQ1020" s="45"/>
      <c r="SKR1020" s="45"/>
      <c r="SKS1020" s="45"/>
      <c r="SKT1020" s="45"/>
      <c r="SKU1020" s="45"/>
      <c r="SKV1020" s="45"/>
      <c r="SKW1020" s="45"/>
      <c r="SKX1020" s="45"/>
      <c r="SKY1020" s="45"/>
      <c r="SKZ1020" s="45"/>
      <c r="SLA1020" s="45"/>
      <c r="SLB1020" s="45"/>
      <c r="SLC1020" s="45"/>
      <c r="SLD1020" s="45"/>
      <c r="SLE1020" s="45"/>
      <c r="SLF1020" s="45"/>
      <c r="SLG1020" s="45"/>
      <c r="SLH1020" s="45"/>
      <c r="SLI1020" s="45"/>
      <c r="SLJ1020" s="45"/>
      <c r="SLK1020" s="45"/>
      <c r="SLL1020" s="45"/>
      <c r="SLM1020" s="45"/>
      <c r="SLN1020" s="45"/>
      <c r="SLO1020" s="45"/>
      <c r="SLP1020" s="45"/>
      <c r="SLQ1020" s="45"/>
      <c r="SLR1020" s="45"/>
      <c r="SLS1020" s="45"/>
      <c r="SLT1020" s="45"/>
      <c r="SLU1020" s="45"/>
      <c r="SLV1020" s="45"/>
      <c r="SLW1020" s="45"/>
      <c r="SLX1020" s="45"/>
      <c r="SLY1020" s="45"/>
      <c r="SLZ1020" s="45"/>
      <c r="SMA1020" s="45"/>
      <c r="SMB1020" s="45"/>
      <c r="SMC1020" s="45"/>
      <c r="SMD1020" s="45"/>
      <c r="SME1020" s="45"/>
      <c r="SMF1020" s="45"/>
      <c r="SMG1020" s="45"/>
      <c r="SMH1020" s="45"/>
      <c r="SMI1020" s="45"/>
      <c r="SMJ1020" s="45"/>
      <c r="SMK1020" s="45"/>
      <c r="SML1020" s="45"/>
      <c r="SMM1020" s="45"/>
      <c r="SMN1020" s="45"/>
      <c r="SMO1020" s="45"/>
      <c r="SMP1020" s="45"/>
      <c r="SMQ1020" s="45"/>
      <c r="SMR1020" s="45"/>
      <c r="SMS1020" s="45"/>
      <c r="SMT1020" s="45"/>
      <c r="SMU1020" s="45"/>
      <c r="SMV1020" s="45"/>
      <c r="SMW1020" s="45"/>
      <c r="SMX1020" s="45"/>
      <c r="SMY1020" s="45"/>
      <c r="SMZ1020" s="45"/>
      <c r="SNA1020" s="45"/>
      <c r="SNB1020" s="45"/>
      <c r="SNC1020" s="45"/>
      <c r="SND1020" s="45"/>
      <c r="SNE1020" s="45"/>
      <c r="SNF1020" s="45"/>
      <c r="SNG1020" s="45"/>
      <c r="SNH1020" s="45"/>
      <c r="SNI1020" s="45"/>
      <c r="SNJ1020" s="45"/>
      <c r="SNK1020" s="45"/>
      <c r="SNL1020" s="45"/>
      <c r="SNM1020" s="45"/>
      <c r="SNN1020" s="45"/>
      <c r="SNO1020" s="45"/>
      <c r="SNP1020" s="45"/>
      <c r="SNQ1020" s="45"/>
      <c r="SNR1020" s="45"/>
      <c r="SNS1020" s="45"/>
      <c r="SNT1020" s="45"/>
      <c r="SNU1020" s="45"/>
      <c r="SNV1020" s="45"/>
      <c r="SNW1020" s="45"/>
      <c r="SNX1020" s="45"/>
      <c r="SNY1020" s="45"/>
      <c r="SNZ1020" s="45"/>
      <c r="SOA1020" s="45"/>
      <c r="SOB1020" s="45"/>
      <c r="SOC1020" s="45"/>
      <c r="SOD1020" s="45"/>
      <c r="SOE1020" s="45"/>
      <c r="SOF1020" s="45"/>
      <c r="SOG1020" s="45"/>
      <c r="SOH1020" s="45"/>
      <c r="SOI1020" s="45"/>
      <c r="SOJ1020" s="45"/>
      <c r="SOK1020" s="45"/>
      <c r="SOL1020" s="45"/>
      <c r="SOM1020" s="45"/>
      <c r="SON1020" s="45"/>
      <c r="SOO1020" s="45"/>
      <c r="SOP1020" s="45"/>
      <c r="SOQ1020" s="45"/>
      <c r="SOR1020" s="45"/>
      <c r="SOS1020" s="45"/>
      <c r="SOT1020" s="45"/>
      <c r="SOU1020" s="45"/>
      <c r="SOV1020" s="45"/>
      <c r="SOW1020" s="45"/>
      <c r="SOX1020" s="45"/>
      <c r="SOY1020" s="45"/>
      <c r="SOZ1020" s="45"/>
      <c r="SPA1020" s="45"/>
      <c r="SPB1020" s="45"/>
      <c r="SPC1020" s="45"/>
      <c r="SPD1020" s="45"/>
      <c r="SPE1020" s="45"/>
      <c r="SPF1020" s="45"/>
      <c r="SPG1020" s="45"/>
      <c r="SPH1020" s="45"/>
      <c r="SPI1020" s="45"/>
      <c r="SPJ1020" s="45"/>
      <c r="SPK1020" s="45"/>
      <c r="SPL1020" s="45"/>
      <c r="SPM1020" s="45"/>
      <c r="SPN1020" s="45"/>
      <c r="SPO1020" s="45"/>
      <c r="SPP1020" s="45"/>
      <c r="SPQ1020" s="45"/>
      <c r="SPR1020" s="45"/>
      <c r="SPS1020" s="45"/>
      <c r="SPT1020" s="45"/>
      <c r="SPU1020" s="45"/>
      <c r="SPV1020" s="45"/>
      <c r="SPW1020" s="45"/>
      <c r="SPX1020" s="45"/>
      <c r="SPY1020" s="45"/>
      <c r="SPZ1020" s="45"/>
      <c r="SQA1020" s="45"/>
      <c r="SQB1020" s="45"/>
      <c r="SQC1020" s="45"/>
      <c r="SQD1020" s="45"/>
      <c r="SQE1020" s="45"/>
      <c r="SQF1020" s="45"/>
      <c r="SQG1020" s="45"/>
      <c r="SQH1020" s="45"/>
      <c r="SQI1020" s="45"/>
      <c r="SQJ1020" s="45"/>
      <c r="SQK1020" s="45"/>
      <c r="SQL1020" s="45"/>
      <c r="SQM1020" s="45"/>
      <c r="SQN1020" s="45"/>
      <c r="SQO1020" s="45"/>
      <c r="SQP1020" s="45"/>
      <c r="SQQ1020" s="45"/>
      <c r="SQR1020" s="45"/>
      <c r="SQS1020" s="45"/>
      <c r="SQT1020" s="45"/>
      <c r="SQU1020" s="45"/>
      <c r="SQV1020" s="45"/>
      <c r="SQW1020" s="45"/>
      <c r="SQX1020" s="45"/>
      <c r="SQY1020" s="45"/>
      <c r="SQZ1020" s="45"/>
      <c r="SRA1020" s="45"/>
      <c r="SRB1020" s="45"/>
      <c r="SRC1020" s="45"/>
      <c r="SRD1020" s="45"/>
      <c r="SRE1020" s="45"/>
      <c r="SRF1020" s="45"/>
      <c r="SRG1020" s="45"/>
      <c r="SRH1020" s="45"/>
      <c r="SRI1020" s="45"/>
      <c r="SRJ1020" s="45"/>
      <c r="SRK1020" s="45"/>
      <c r="SRL1020" s="45"/>
      <c r="SRM1020" s="45"/>
      <c r="SRN1020" s="45"/>
      <c r="SRO1020" s="45"/>
      <c r="SRP1020" s="45"/>
      <c r="SRQ1020" s="45"/>
      <c r="SRR1020" s="45"/>
      <c r="SRS1020" s="45"/>
      <c r="SRT1020" s="45"/>
      <c r="SRU1020" s="45"/>
      <c r="SRV1020" s="45"/>
      <c r="SRW1020" s="45"/>
      <c r="SRX1020" s="45"/>
      <c r="SRY1020" s="45"/>
      <c r="SRZ1020" s="45"/>
      <c r="SSA1020" s="45"/>
      <c r="SSB1020" s="45"/>
      <c r="SSC1020" s="45"/>
      <c r="SSD1020" s="45"/>
      <c r="SSE1020" s="45"/>
      <c r="SSF1020" s="45"/>
      <c r="SSG1020" s="45"/>
      <c r="SSH1020" s="45"/>
      <c r="SSI1020" s="45"/>
      <c r="SSJ1020" s="45"/>
      <c r="SSK1020" s="45"/>
      <c r="SSL1020" s="45"/>
      <c r="SSM1020" s="45"/>
      <c r="SSN1020" s="45"/>
      <c r="SSO1020" s="45"/>
      <c r="SSP1020" s="45"/>
      <c r="SSQ1020" s="45"/>
      <c r="SSR1020" s="45"/>
      <c r="SSS1020" s="45"/>
      <c r="SST1020" s="45"/>
      <c r="SSU1020" s="45"/>
      <c r="SSV1020" s="45"/>
      <c r="SSW1020" s="45"/>
      <c r="SSX1020" s="45"/>
      <c r="SSY1020" s="45"/>
      <c r="SSZ1020" s="45"/>
      <c r="STA1020" s="45"/>
      <c r="STB1020" s="45"/>
      <c r="STC1020" s="45"/>
      <c r="STD1020" s="45"/>
      <c r="STE1020" s="45"/>
      <c r="STF1020" s="45"/>
      <c r="STG1020" s="45"/>
      <c r="STH1020" s="45"/>
      <c r="STI1020" s="45"/>
      <c r="STJ1020" s="45"/>
      <c r="STK1020" s="45"/>
      <c r="STL1020" s="45"/>
      <c r="STM1020" s="45"/>
      <c r="STN1020" s="45"/>
      <c r="STO1020" s="45"/>
      <c r="STP1020" s="45"/>
      <c r="STQ1020" s="45"/>
      <c r="STR1020" s="45"/>
      <c r="STS1020" s="45"/>
      <c r="STT1020" s="45"/>
      <c r="STU1020" s="45"/>
      <c r="STV1020" s="45"/>
      <c r="STW1020" s="45"/>
      <c r="STX1020" s="45"/>
      <c r="STY1020" s="45"/>
      <c r="STZ1020" s="45"/>
      <c r="SUA1020" s="45"/>
      <c r="SUB1020" s="45"/>
      <c r="SUC1020" s="45"/>
      <c r="SUD1020" s="45"/>
      <c r="SUE1020" s="45"/>
      <c r="SUF1020" s="45"/>
      <c r="SUG1020" s="45"/>
      <c r="SUH1020" s="45"/>
      <c r="SUI1020" s="45"/>
      <c r="SUJ1020" s="45"/>
      <c r="SUK1020" s="45"/>
      <c r="SUL1020" s="45"/>
      <c r="SUM1020" s="45"/>
      <c r="SUN1020" s="45"/>
      <c r="SUO1020" s="45"/>
      <c r="SUP1020" s="45"/>
      <c r="SUQ1020" s="45"/>
      <c r="SUR1020" s="45"/>
      <c r="SUS1020" s="45"/>
      <c r="SUT1020" s="45"/>
      <c r="SUU1020" s="45"/>
      <c r="SUV1020" s="45"/>
      <c r="SUW1020" s="45"/>
      <c r="SUX1020" s="45"/>
      <c r="SUY1020" s="45"/>
      <c r="SUZ1020" s="45"/>
      <c r="SVA1020" s="45"/>
      <c r="SVB1020" s="45"/>
      <c r="SVC1020" s="45"/>
      <c r="SVD1020" s="45"/>
      <c r="SVE1020" s="45"/>
      <c r="SVF1020" s="45"/>
      <c r="SVG1020" s="45"/>
      <c r="SVH1020" s="45"/>
      <c r="SVI1020" s="45"/>
      <c r="SVJ1020" s="45"/>
      <c r="SVK1020" s="45"/>
      <c r="SVL1020" s="45"/>
      <c r="SVM1020" s="45"/>
      <c r="SVN1020" s="45"/>
      <c r="SVO1020" s="45"/>
      <c r="SVP1020" s="45"/>
      <c r="SVQ1020" s="45"/>
      <c r="SVR1020" s="45"/>
      <c r="SVS1020" s="45"/>
      <c r="SVT1020" s="45"/>
      <c r="SVU1020" s="45"/>
      <c r="SVV1020" s="45"/>
      <c r="SVW1020" s="45"/>
      <c r="SVX1020" s="45"/>
      <c r="SVY1020" s="45"/>
      <c r="SVZ1020" s="45"/>
      <c r="SWA1020" s="45"/>
      <c r="SWB1020" s="45"/>
      <c r="SWC1020" s="45"/>
      <c r="SWD1020" s="45"/>
      <c r="SWE1020" s="45"/>
      <c r="SWF1020" s="45"/>
      <c r="SWG1020" s="45"/>
      <c r="SWH1020" s="45"/>
      <c r="SWI1020" s="45"/>
      <c r="SWJ1020" s="45"/>
      <c r="SWK1020" s="45"/>
      <c r="SWL1020" s="45"/>
      <c r="SWM1020" s="45"/>
      <c r="SWN1020" s="45"/>
      <c r="SWO1020" s="45"/>
      <c r="SWP1020" s="45"/>
      <c r="SWQ1020" s="45"/>
      <c r="SWR1020" s="45"/>
      <c r="SWS1020" s="45"/>
      <c r="SWT1020" s="45"/>
      <c r="SWU1020" s="45"/>
      <c r="SWV1020" s="45"/>
      <c r="SWW1020" s="45"/>
      <c r="SWX1020" s="45"/>
      <c r="SWY1020" s="45"/>
      <c r="SWZ1020" s="45"/>
      <c r="SXA1020" s="45"/>
      <c r="SXB1020" s="45"/>
      <c r="SXC1020" s="45"/>
      <c r="SXD1020" s="45"/>
      <c r="SXE1020" s="45"/>
      <c r="SXF1020" s="45"/>
      <c r="SXG1020" s="45"/>
      <c r="SXH1020" s="45"/>
      <c r="SXI1020" s="45"/>
      <c r="SXJ1020" s="45"/>
      <c r="SXK1020" s="45"/>
      <c r="SXL1020" s="45"/>
      <c r="SXM1020" s="45"/>
      <c r="SXN1020" s="45"/>
      <c r="SXO1020" s="45"/>
      <c r="SXP1020" s="45"/>
      <c r="SXQ1020" s="45"/>
      <c r="SXR1020" s="45"/>
      <c r="SXS1020" s="45"/>
      <c r="SXT1020" s="45"/>
      <c r="SXU1020" s="45"/>
      <c r="SXV1020" s="45"/>
      <c r="SXW1020" s="45"/>
      <c r="SXX1020" s="45"/>
      <c r="SXY1020" s="45"/>
      <c r="SXZ1020" s="45"/>
      <c r="SYA1020" s="45"/>
      <c r="SYB1020" s="45"/>
      <c r="SYC1020" s="45"/>
      <c r="SYD1020" s="45"/>
      <c r="SYE1020" s="45"/>
      <c r="SYF1020" s="45"/>
      <c r="SYG1020" s="45"/>
      <c r="SYH1020" s="45"/>
      <c r="SYI1020" s="45"/>
      <c r="SYJ1020" s="45"/>
      <c r="SYK1020" s="45"/>
      <c r="SYL1020" s="45"/>
      <c r="SYM1020" s="45"/>
      <c r="SYN1020" s="45"/>
      <c r="SYO1020" s="45"/>
      <c r="SYP1020" s="45"/>
      <c r="SYQ1020" s="45"/>
      <c r="SYR1020" s="45"/>
      <c r="SYS1020" s="45"/>
      <c r="SYT1020" s="45"/>
      <c r="SYU1020" s="45"/>
      <c r="SYV1020" s="45"/>
      <c r="SYW1020" s="45"/>
      <c r="SYX1020" s="45"/>
      <c r="SYY1020" s="45"/>
      <c r="SYZ1020" s="45"/>
      <c r="SZA1020" s="45"/>
      <c r="SZB1020" s="45"/>
      <c r="SZC1020" s="45"/>
      <c r="SZD1020" s="45"/>
      <c r="SZE1020" s="45"/>
      <c r="SZF1020" s="45"/>
      <c r="SZG1020" s="45"/>
      <c r="SZH1020" s="45"/>
      <c r="SZI1020" s="45"/>
      <c r="SZJ1020" s="45"/>
      <c r="SZK1020" s="45"/>
      <c r="SZL1020" s="45"/>
      <c r="SZM1020" s="45"/>
      <c r="SZN1020" s="45"/>
      <c r="SZO1020" s="45"/>
      <c r="SZP1020" s="45"/>
      <c r="SZQ1020" s="45"/>
      <c r="SZR1020" s="45"/>
      <c r="SZS1020" s="45"/>
      <c r="SZT1020" s="45"/>
      <c r="SZU1020" s="45"/>
      <c r="SZV1020" s="45"/>
      <c r="SZW1020" s="45"/>
      <c r="SZX1020" s="45"/>
      <c r="SZY1020" s="45"/>
      <c r="SZZ1020" s="45"/>
      <c r="TAA1020" s="45"/>
      <c r="TAB1020" s="45"/>
      <c r="TAC1020" s="45"/>
      <c r="TAD1020" s="45"/>
      <c r="TAE1020" s="45"/>
      <c r="TAF1020" s="45"/>
      <c r="TAG1020" s="45"/>
      <c r="TAH1020" s="45"/>
      <c r="TAI1020" s="45"/>
      <c r="TAJ1020" s="45"/>
      <c r="TAK1020" s="45"/>
      <c r="TAL1020" s="45"/>
      <c r="TAM1020" s="45"/>
      <c r="TAN1020" s="45"/>
      <c r="TAO1020" s="45"/>
      <c r="TAP1020" s="45"/>
      <c r="TAQ1020" s="45"/>
      <c r="TAR1020" s="45"/>
      <c r="TAS1020" s="45"/>
      <c r="TAT1020" s="45"/>
      <c r="TAU1020" s="45"/>
      <c r="TAV1020" s="45"/>
      <c r="TAW1020" s="45"/>
      <c r="TAX1020" s="45"/>
      <c r="TAY1020" s="45"/>
      <c r="TAZ1020" s="45"/>
      <c r="TBA1020" s="45"/>
      <c r="TBB1020" s="45"/>
      <c r="TBC1020" s="45"/>
      <c r="TBD1020" s="45"/>
      <c r="TBE1020" s="45"/>
      <c r="TBF1020" s="45"/>
      <c r="TBG1020" s="45"/>
      <c r="TBH1020" s="45"/>
      <c r="TBI1020" s="45"/>
      <c r="TBJ1020" s="45"/>
      <c r="TBK1020" s="45"/>
      <c r="TBL1020" s="45"/>
      <c r="TBM1020" s="45"/>
      <c r="TBN1020" s="45"/>
      <c r="TBO1020" s="45"/>
      <c r="TBP1020" s="45"/>
      <c r="TBQ1020" s="45"/>
      <c r="TBR1020" s="45"/>
      <c r="TBS1020" s="45"/>
      <c r="TBT1020" s="45"/>
      <c r="TBU1020" s="45"/>
      <c r="TBV1020" s="45"/>
      <c r="TBW1020" s="45"/>
      <c r="TBX1020" s="45"/>
      <c r="TBY1020" s="45"/>
      <c r="TBZ1020" s="45"/>
      <c r="TCA1020" s="45"/>
      <c r="TCB1020" s="45"/>
      <c r="TCC1020" s="45"/>
      <c r="TCD1020" s="45"/>
      <c r="TCE1020" s="45"/>
      <c r="TCF1020" s="45"/>
      <c r="TCG1020" s="45"/>
      <c r="TCH1020" s="45"/>
      <c r="TCI1020" s="45"/>
      <c r="TCJ1020" s="45"/>
      <c r="TCK1020" s="45"/>
      <c r="TCL1020" s="45"/>
      <c r="TCM1020" s="45"/>
      <c r="TCN1020" s="45"/>
      <c r="TCO1020" s="45"/>
      <c r="TCP1020" s="45"/>
      <c r="TCQ1020" s="45"/>
      <c r="TCR1020" s="45"/>
      <c r="TCS1020" s="45"/>
      <c r="TCT1020" s="45"/>
      <c r="TCU1020" s="45"/>
      <c r="TCV1020" s="45"/>
      <c r="TCW1020" s="45"/>
      <c r="TCX1020" s="45"/>
      <c r="TCY1020" s="45"/>
      <c r="TCZ1020" s="45"/>
      <c r="TDA1020" s="45"/>
      <c r="TDB1020" s="45"/>
      <c r="TDC1020" s="45"/>
      <c r="TDD1020" s="45"/>
      <c r="TDE1020" s="45"/>
      <c r="TDF1020" s="45"/>
      <c r="TDG1020" s="45"/>
      <c r="TDH1020" s="45"/>
      <c r="TDI1020" s="45"/>
      <c r="TDJ1020" s="45"/>
      <c r="TDK1020" s="45"/>
      <c r="TDL1020" s="45"/>
      <c r="TDM1020" s="45"/>
      <c r="TDN1020" s="45"/>
      <c r="TDO1020" s="45"/>
      <c r="TDP1020" s="45"/>
      <c r="TDQ1020" s="45"/>
      <c r="TDR1020" s="45"/>
      <c r="TDS1020" s="45"/>
      <c r="TDT1020" s="45"/>
      <c r="TDU1020" s="45"/>
      <c r="TDV1020" s="45"/>
      <c r="TDW1020" s="45"/>
      <c r="TDX1020" s="45"/>
      <c r="TDY1020" s="45"/>
      <c r="TDZ1020" s="45"/>
      <c r="TEA1020" s="45"/>
      <c r="TEB1020" s="45"/>
      <c r="TEC1020" s="45"/>
      <c r="TED1020" s="45"/>
      <c r="TEE1020" s="45"/>
      <c r="TEF1020" s="45"/>
      <c r="TEG1020" s="45"/>
      <c r="TEH1020" s="45"/>
      <c r="TEI1020" s="45"/>
      <c r="TEJ1020" s="45"/>
      <c r="TEK1020" s="45"/>
      <c r="TEL1020" s="45"/>
      <c r="TEM1020" s="45"/>
      <c r="TEN1020" s="45"/>
      <c r="TEO1020" s="45"/>
      <c r="TEP1020" s="45"/>
      <c r="TEQ1020" s="45"/>
      <c r="TER1020" s="45"/>
      <c r="TES1020" s="45"/>
      <c r="TET1020" s="45"/>
      <c r="TEU1020" s="45"/>
      <c r="TEV1020" s="45"/>
      <c r="TEW1020" s="45"/>
      <c r="TEX1020" s="45"/>
      <c r="TEY1020" s="45"/>
      <c r="TEZ1020" s="45"/>
      <c r="TFA1020" s="45"/>
      <c r="TFB1020" s="45"/>
      <c r="TFC1020" s="45"/>
      <c r="TFD1020" s="45"/>
      <c r="TFE1020" s="45"/>
      <c r="TFF1020" s="45"/>
      <c r="TFG1020" s="45"/>
      <c r="TFH1020" s="45"/>
      <c r="TFI1020" s="45"/>
      <c r="TFJ1020" s="45"/>
      <c r="TFK1020" s="45"/>
      <c r="TFL1020" s="45"/>
      <c r="TFM1020" s="45"/>
      <c r="TFN1020" s="45"/>
      <c r="TFO1020" s="45"/>
      <c r="TFP1020" s="45"/>
      <c r="TFQ1020" s="45"/>
      <c r="TFR1020" s="45"/>
      <c r="TFS1020" s="45"/>
      <c r="TFT1020" s="45"/>
      <c r="TFU1020" s="45"/>
      <c r="TFV1020" s="45"/>
      <c r="TFW1020" s="45"/>
      <c r="TFX1020" s="45"/>
      <c r="TFY1020" s="45"/>
      <c r="TFZ1020" s="45"/>
      <c r="TGA1020" s="45"/>
      <c r="TGB1020" s="45"/>
      <c r="TGC1020" s="45"/>
      <c r="TGD1020" s="45"/>
      <c r="TGE1020" s="45"/>
      <c r="TGF1020" s="45"/>
      <c r="TGG1020" s="45"/>
      <c r="TGH1020" s="45"/>
      <c r="TGI1020" s="45"/>
      <c r="TGJ1020" s="45"/>
      <c r="TGK1020" s="45"/>
      <c r="TGL1020" s="45"/>
      <c r="TGM1020" s="45"/>
      <c r="TGN1020" s="45"/>
      <c r="TGO1020" s="45"/>
      <c r="TGP1020" s="45"/>
      <c r="TGQ1020" s="45"/>
      <c r="TGR1020" s="45"/>
      <c r="TGS1020" s="45"/>
      <c r="TGT1020" s="45"/>
      <c r="TGU1020" s="45"/>
      <c r="TGV1020" s="45"/>
      <c r="TGW1020" s="45"/>
      <c r="TGX1020" s="45"/>
      <c r="TGY1020" s="45"/>
      <c r="TGZ1020" s="45"/>
      <c r="THA1020" s="45"/>
      <c r="THB1020" s="45"/>
      <c r="THC1020" s="45"/>
      <c r="THD1020" s="45"/>
      <c r="THE1020" s="45"/>
      <c r="THF1020" s="45"/>
      <c r="THG1020" s="45"/>
      <c r="THH1020" s="45"/>
      <c r="THI1020" s="45"/>
      <c r="THJ1020" s="45"/>
      <c r="THK1020" s="45"/>
      <c r="THL1020" s="45"/>
      <c r="THM1020" s="45"/>
      <c r="THN1020" s="45"/>
      <c r="THO1020" s="45"/>
      <c r="THP1020" s="45"/>
      <c r="THQ1020" s="45"/>
      <c r="THR1020" s="45"/>
      <c r="THS1020" s="45"/>
      <c r="THT1020" s="45"/>
      <c r="THU1020" s="45"/>
      <c r="THV1020" s="45"/>
      <c r="THW1020" s="45"/>
      <c r="THX1020" s="45"/>
      <c r="THY1020" s="45"/>
      <c r="THZ1020" s="45"/>
      <c r="TIA1020" s="45"/>
      <c r="TIB1020" s="45"/>
      <c r="TIC1020" s="45"/>
      <c r="TID1020" s="45"/>
      <c r="TIE1020" s="45"/>
      <c r="TIF1020" s="45"/>
      <c r="TIG1020" s="45"/>
      <c r="TIH1020" s="45"/>
      <c r="TII1020" s="45"/>
      <c r="TIJ1020" s="45"/>
      <c r="TIK1020" s="45"/>
      <c r="TIL1020" s="45"/>
      <c r="TIM1020" s="45"/>
      <c r="TIN1020" s="45"/>
      <c r="TIO1020" s="45"/>
      <c r="TIP1020" s="45"/>
      <c r="TIQ1020" s="45"/>
      <c r="TIR1020" s="45"/>
      <c r="TIS1020" s="45"/>
      <c r="TIT1020" s="45"/>
      <c r="TIU1020" s="45"/>
      <c r="TIV1020" s="45"/>
      <c r="TIW1020" s="45"/>
      <c r="TIX1020" s="45"/>
      <c r="TIY1020" s="45"/>
      <c r="TIZ1020" s="45"/>
      <c r="TJA1020" s="45"/>
      <c r="TJB1020" s="45"/>
      <c r="TJC1020" s="45"/>
      <c r="TJD1020" s="45"/>
      <c r="TJE1020" s="45"/>
      <c r="TJF1020" s="45"/>
      <c r="TJG1020" s="45"/>
      <c r="TJH1020" s="45"/>
      <c r="TJI1020" s="45"/>
      <c r="TJJ1020" s="45"/>
      <c r="TJK1020" s="45"/>
      <c r="TJL1020" s="45"/>
      <c r="TJM1020" s="45"/>
      <c r="TJN1020" s="45"/>
      <c r="TJO1020" s="45"/>
      <c r="TJP1020" s="45"/>
      <c r="TJQ1020" s="45"/>
      <c r="TJR1020" s="45"/>
      <c r="TJS1020" s="45"/>
      <c r="TJT1020" s="45"/>
      <c r="TJU1020" s="45"/>
      <c r="TJV1020" s="45"/>
      <c r="TJW1020" s="45"/>
      <c r="TJX1020" s="45"/>
      <c r="TJY1020" s="45"/>
      <c r="TJZ1020" s="45"/>
      <c r="TKA1020" s="45"/>
      <c r="TKB1020" s="45"/>
      <c r="TKC1020" s="45"/>
      <c r="TKD1020" s="45"/>
      <c r="TKE1020" s="45"/>
      <c r="TKF1020" s="45"/>
      <c r="TKG1020" s="45"/>
      <c r="TKH1020" s="45"/>
      <c r="TKI1020" s="45"/>
      <c r="TKJ1020" s="45"/>
      <c r="TKK1020" s="45"/>
      <c r="TKL1020" s="45"/>
      <c r="TKM1020" s="45"/>
      <c r="TKN1020" s="45"/>
      <c r="TKO1020" s="45"/>
      <c r="TKP1020" s="45"/>
      <c r="TKQ1020" s="45"/>
      <c r="TKR1020" s="45"/>
      <c r="TKS1020" s="45"/>
      <c r="TKT1020" s="45"/>
      <c r="TKU1020" s="45"/>
      <c r="TKV1020" s="45"/>
      <c r="TKW1020" s="45"/>
      <c r="TKX1020" s="45"/>
      <c r="TKY1020" s="45"/>
      <c r="TKZ1020" s="45"/>
      <c r="TLA1020" s="45"/>
      <c r="TLB1020" s="45"/>
      <c r="TLC1020" s="45"/>
      <c r="TLD1020" s="45"/>
      <c r="TLE1020" s="45"/>
      <c r="TLF1020" s="45"/>
      <c r="TLG1020" s="45"/>
      <c r="TLH1020" s="45"/>
      <c r="TLI1020" s="45"/>
      <c r="TLJ1020" s="45"/>
      <c r="TLK1020" s="45"/>
      <c r="TLL1020" s="45"/>
      <c r="TLM1020" s="45"/>
      <c r="TLN1020" s="45"/>
      <c r="TLO1020" s="45"/>
      <c r="TLP1020" s="45"/>
      <c r="TLQ1020" s="45"/>
      <c r="TLR1020" s="45"/>
      <c r="TLS1020" s="45"/>
      <c r="TLT1020" s="45"/>
      <c r="TLU1020" s="45"/>
      <c r="TLV1020" s="45"/>
      <c r="TLW1020" s="45"/>
      <c r="TLX1020" s="45"/>
      <c r="TLY1020" s="45"/>
      <c r="TLZ1020" s="45"/>
      <c r="TMA1020" s="45"/>
      <c r="TMB1020" s="45"/>
      <c r="TMC1020" s="45"/>
      <c r="TMD1020" s="45"/>
      <c r="TME1020" s="45"/>
      <c r="TMF1020" s="45"/>
      <c r="TMG1020" s="45"/>
      <c r="TMH1020" s="45"/>
      <c r="TMI1020" s="45"/>
      <c r="TMJ1020" s="45"/>
      <c r="TMK1020" s="45"/>
      <c r="TML1020" s="45"/>
      <c r="TMM1020" s="45"/>
      <c r="TMN1020" s="45"/>
      <c r="TMO1020" s="45"/>
      <c r="TMP1020" s="45"/>
      <c r="TMQ1020" s="45"/>
      <c r="TMR1020" s="45"/>
      <c r="TMS1020" s="45"/>
      <c r="TMT1020" s="45"/>
      <c r="TMU1020" s="45"/>
      <c r="TMV1020" s="45"/>
      <c r="TMW1020" s="45"/>
      <c r="TMX1020" s="45"/>
      <c r="TMY1020" s="45"/>
      <c r="TMZ1020" s="45"/>
      <c r="TNA1020" s="45"/>
      <c r="TNB1020" s="45"/>
      <c r="TNC1020" s="45"/>
      <c r="TND1020" s="45"/>
      <c r="TNE1020" s="45"/>
      <c r="TNF1020" s="45"/>
      <c r="TNG1020" s="45"/>
      <c r="TNH1020" s="45"/>
      <c r="TNI1020" s="45"/>
      <c r="TNJ1020" s="45"/>
      <c r="TNK1020" s="45"/>
      <c r="TNL1020" s="45"/>
      <c r="TNM1020" s="45"/>
      <c r="TNN1020" s="45"/>
      <c r="TNO1020" s="45"/>
      <c r="TNP1020" s="45"/>
      <c r="TNQ1020" s="45"/>
      <c r="TNR1020" s="45"/>
      <c r="TNS1020" s="45"/>
      <c r="TNT1020" s="45"/>
      <c r="TNU1020" s="45"/>
      <c r="TNV1020" s="45"/>
      <c r="TNW1020" s="45"/>
      <c r="TNX1020" s="45"/>
      <c r="TNY1020" s="45"/>
      <c r="TNZ1020" s="45"/>
      <c r="TOA1020" s="45"/>
      <c r="TOB1020" s="45"/>
      <c r="TOC1020" s="45"/>
      <c r="TOD1020" s="45"/>
      <c r="TOE1020" s="45"/>
      <c r="TOF1020" s="45"/>
      <c r="TOG1020" s="45"/>
      <c r="TOH1020" s="45"/>
      <c r="TOI1020" s="45"/>
      <c r="TOJ1020" s="45"/>
      <c r="TOK1020" s="45"/>
      <c r="TOL1020" s="45"/>
      <c r="TOM1020" s="45"/>
      <c r="TON1020" s="45"/>
      <c r="TOO1020" s="45"/>
      <c r="TOP1020" s="45"/>
      <c r="TOQ1020" s="45"/>
      <c r="TOR1020" s="45"/>
      <c r="TOS1020" s="45"/>
      <c r="TOT1020" s="45"/>
      <c r="TOU1020" s="45"/>
      <c r="TOV1020" s="45"/>
      <c r="TOW1020" s="45"/>
      <c r="TOX1020" s="45"/>
      <c r="TOY1020" s="45"/>
      <c r="TOZ1020" s="45"/>
      <c r="TPA1020" s="45"/>
      <c r="TPB1020" s="45"/>
      <c r="TPC1020" s="45"/>
      <c r="TPD1020" s="45"/>
      <c r="TPE1020" s="45"/>
      <c r="TPF1020" s="45"/>
      <c r="TPG1020" s="45"/>
      <c r="TPH1020" s="45"/>
      <c r="TPI1020" s="45"/>
      <c r="TPJ1020" s="45"/>
      <c r="TPK1020" s="45"/>
      <c r="TPL1020" s="45"/>
      <c r="TPM1020" s="45"/>
      <c r="TPN1020" s="45"/>
      <c r="TPO1020" s="45"/>
      <c r="TPP1020" s="45"/>
      <c r="TPQ1020" s="45"/>
      <c r="TPR1020" s="45"/>
      <c r="TPS1020" s="45"/>
      <c r="TPT1020" s="45"/>
      <c r="TPU1020" s="45"/>
      <c r="TPV1020" s="45"/>
      <c r="TPW1020" s="45"/>
      <c r="TPX1020" s="45"/>
      <c r="TPY1020" s="45"/>
      <c r="TPZ1020" s="45"/>
      <c r="TQA1020" s="45"/>
      <c r="TQB1020" s="45"/>
      <c r="TQC1020" s="45"/>
      <c r="TQD1020" s="45"/>
      <c r="TQE1020" s="45"/>
      <c r="TQF1020" s="45"/>
      <c r="TQG1020" s="45"/>
      <c r="TQH1020" s="45"/>
      <c r="TQI1020" s="45"/>
      <c r="TQJ1020" s="45"/>
      <c r="TQK1020" s="45"/>
      <c r="TQL1020" s="45"/>
      <c r="TQM1020" s="45"/>
      <c r="TQN1020" s="45"/>
      <c r="TQO1020" s="45"/>
      <c r="TQP1020" s="45"/>
      <c r="TQQ1020" s="45"/>
      <c r="TQR1020" s="45"/>
      <c r="TQS1020" s="45"/>
      <c r="TQT1020" s="45"/>
      <c r="TQU1020" s="45"/>
      <c r="TQV1020" s="45"/>
      <c r="TQW1020" s="45"/>
      <c r="TQX1020" s="45"/>
      <c r="TQY1020" s="45"/>
      <c r="TQZ1020" s="45"/>
      <c r="TRA1020" s="45"/>
      <c r="TRB1020" s="45"/>
      <c r="TRC1020" s="45"/>
      <c r="TRD1020" s="45"/>
      <c r="TRE1020" s="45"/>
      <c r="TRF1020" s="45"/>
      <c r="TRG1020" s="45"/>
      <c r="TRH1020" s="45"/>
      <c r="TRI1020" s="45"/>
      <c r="TRJ1020" s="45"/>
      <c r="TRK1020" s="45"/>
      <c r="TRL1020" s="45"/>
      <c r="TRM1020" s="45"/>
      <c r="TRN1020" s="45"/>
      <c r="TRO1020" s="45"/>
      <c r="TRP1020" s="45"/>
      <c r="TRQ1020" s="45"/>
      <c r="TRR1020" s="45"/>
      <c r="TRS1020" s="45"/>
      <c r="TRT1020" s="45"/>
      <c r="TRU1020" s="45"/>
      <c r="TRV1020" s="45"/>
      <c r="TRW1020" s="45"/>
      <c r="TRX1020" s="45"/>
      <c r="TRY1020" s="45"/>
      <c r="TRZ1020" s="45"/>
      <c r="TSA1020" s="45"/>
      <c r="TSB1020" s="45"/>
      <c r="TSC1020" s="45"/>
      <c r="TSD1020" s="45"/>
      <c r="TSE1020" s="45"/>
      <c r="TSF1020" s="45"/>
      <c r="TSG1020" s="45"/>
      <c r="TSH1020" s="45"/>
      <c r="TSI1020" s="45"/>
      <c r="TSJ1020" s="45"/>
      <c r="TSK1020" s="45"/>
      <c r="TSL1020" s="45"/>
      <c r="TSM1020" s="45"/>
      <c r="TSN1020" s="45"/>
      <c r="TSO1020" s="45"/>
      <c r="TSP1020" s="45"/>
      <c r="TSQ1020" s="45"/>
      <c r="TSR1020" s="45"/>
      <c r="TSS1020" s="45"/>
      <c r="TST1020" s="45"/>
      <c r="TSU1020" s="45"/>
      <c r="TSV1020" s="45"/>
      <c r="TSW1020" s="45"/>
      <c r="TSX1020" s="45"/>
      <c r="TSY1020" s="45"/>
      <c r="TSZ1020" s="45"/>
      <c r="TTA1020" s="45"/>
      <c r="TTB1020" s="45"/>
      <c r="TTC1020" s="45"/>
      <c r="TTD1020" s="45"/>
      <c r="TTE1020" s="45"/>
      <c r="TTF1020" s="45"/>
      <c r="TTG1020" s="45"/>
      <c r="TTH1020" s="45"/>
      <c r="TTI1020" s="45"/>
      <c r="TTJ1020" s="45"/>
      <c r="TTK1020" s="45"/>
      <c r="TTL1020" s="45"/>
      <c r="TTM1020" s="45"/>
      <c r="TTN1020" s="45"/>
      <c r="TTO1020" s="45"/>
      <c r="TTP1020" s="45"/>
      <c r="TTQ1020" s="45"/>
      <c r="TTR1020" s="45"/>
      <c r="TTS1020" s="45"/>
      <c r="TTT1020" s="45"/>
      <c r="TTU1020" s="45"/>
      <c r="TTV1020" s="45"/>
      <c r="TTW1020" s="45"/>
      <c r="TTX1020" s="45"/>
      <c r="TTY1020" s="45"/>
      <c r="TTZ1020" s="45"/>
      <c r="TUA1020" s="45"/>
      <c r="TUB1020" s="45"/>
      <c r="TUC1020" s="45"/>
      <c r="TUD1020" s="45"/>
      <c r="TUE1020" s="45"/>
      <c r="TUF1020" s="45"/>
      <c r="TUG1020" s="45"/>
      <c r="TUH1020" s="45"/>
      <c r="TUI1020" s="45"/>
      <c r="TUJ1020" s="45"/>
      <c r="TUK1020" s="45"/>
      <c r="TUL1020" s="45"/>
      <c r="TUM1020" s="45"/>
      <c r="TUN1020" s="45"/>
      <c r="TUO1020" s="45"/>
      <c r="TUP1020" s="45"/>
      <c r="TUQ1020" s="45"/>
      <c r="TUR1020" s="45"/>
      <c r="TUS1020" s="45"/>
      <c r="TUT1020" s="45"/>
      <c r="TUU1020" s="45"/>
      <c r="TUV1020" s="45"/>
      <c r="TUW1020" s="45"/>
      <c r="TUX1020" s="45"/>
      <c r="TUY1020" s="45"/>
      <c r="TUZ1020" s="45"/>
      <c r="TVA1020" s="45"/>
      <c r="TVB1020" s="45"/>
      <c r="TVC1020" s="45"/>
      <c r="TVD1020" s="45"/>
      <c r="TVE1020" s="45"/>
      <c r="TVF1020" s="45"/>
      <c r="TVG1020" s="45"/>
      <c r="TVH1020" s="45"/>
      <c r="TVI1020" s="45"/>
      <c r="TVJ1020" s="45"/>
      <c r="TVK1020" s="45"/>
      <c r="TVL1020" s="45"/>
      <c r="TVM1020" s="45"/>
      <c r="TVN1020" s="45"/>
      <c r="TVO1020" s="45"/>
      <c r="TVP1020" s="45"/>
      <c r="TVQ1020" s="45"/>
      <c r="TVR1020" s="45"/>
      <c r="TVS1020" s="45"/>
      <c r="TVT1020" s="45"/>
      <c r="TVU1020" s="45"/>
      <c r="TVV1020" s="45"/>
      <c r="TVW1020" s="45"/>
      <c r="TVX1020" s="45"/>
      <c r="TVY1020" s="45"/>
      <c r="TVZ1020" s="45"/>
      <c r="TWA1020" s="45"/>
      <c r="TWB1020" s="45"/>
      <c r="TWC1020" s="45"/>
      <c r="TWD1020" s="45"/>
      <c r="TWE1020" s="45"/>
      <c r="TWF1020" s="45"/>
      <c r="TWG1020" s="45"/>
      <c r="TWH1020" s="45"/>
      <c r="TWI1020" s="45"/>
      <c r="TWJ1020" s="45"/>
      <c r="TWK1020" s="45"/>
      <c r="TWL1020" s="45"/>
      <c r="TWM1020" s="45"/>
      <c r="TWN1020" s="45"/>
      <c r="TWO1020" s="45"/>
      <c r="TWP1020" s="45"/>
      <c r="TWQ1020" s="45"/>
      <c r="TWR1020" s="45"/>
      <c r="TWS1020" s="45"/>
      <c r="TWT1020" s="45"/>
      <c r="TWU1020" s="45"/>
      <c r="TWV1020" s="45"/>
      <c r="TWW1020" s="45"/>
      <c r="TWX1020" s="45"/>
      <c r="TWY1020" s="45"/>
      <c r="TWZ1020" s="45"/>
      <c r="TXA1020" s="45"/>
      <c r="TXB1020" s="45"/>
      <c r="TXC1020" s="45"/>
      <c r="TXD1020" s="45"/>
      <c r="TXE1020" s="45"/>
      <c r="TXF1020" s="45"/>
      <c r="TXG1020" s="45"/>
      <c r="TXH1020" s="45"/>
      <c r="TXI1020" s="45"/>
      <c r="TXJ1020" s="45"/>
      <c r="TXK1020" s="45"/>
      <c r="TXL1020" s="45"/>
      <c r="TXM1020" s="45"/>
      <c r="TXN1020" s="45"/>
      <c r="TXO1020" s="45"/>
      <c r="TXP1020" s="45"/>
      <c r="TXQ1020" s="45"/>
      <c r="TXR1020" s="45"/>
      <c r="TXS1020" s="45"/>
      <c r="TXT1020" s="45"/>
      <c r="TXU1020" s="45"/>
      <c r="TXV1020" s="45"/>
      <c r="TXW1020" s="45"/>
      <c r="TXX1020" s="45"/>
      <c r="TXY1020" s="45"/>
      <c r="TXZ1020" s="45"/>
      <c r="TYA1020" s="45"/>
      <c r="TYB1020" s="45"/>
      <c r="TYC1020" s="45"/>
      <c r="TYD1020" s="45"/>
      <c r="TYE1020" s="45"/>
      <c r="TYF1020" s="45"/>
      <c r="TYG1020" s="45"/>
      <c r="TYH1020" s="45"/>
      <c r="TYI1020" s="45"/>
      <c r="TYJ1020" s="45"/>
      <c r="TYK1020" s="45"/>
      <c r="TYL1020" s="45"/>
      <c r="TYM1020" s="45"/>
      <c r="TYN1020" s="45"/>
      <c r="TYO1020" s="45"/>
      <c r="TYP1020" s="45"/>
      <c r="TYQ1020" s="45"/>
      <c r="TYR1020" s="45"/>
      <c r="TYS1020" s="45"/>
      <c r="TYT1020" s="45"/>
      <c r="TYU1020" s="45"/>
      <c r="TYV1020" s="45"/>
      <c r="TYW1020" s="45"/>
      <c r="TYX1020" s="45"/>
      <c r="TYY1020" s="45"/>
      <c r="TYZ1020" s="45"/>
      <c r="TZA1020" s="45"/>
      <c r="TZB1020" s="45"/>
      <c r="TZC1020" s="45"/>
      <c r="TZD1020" s="45"/>
      <c r="TZE1020" s="45"/>
      <c r="TZF1020" s="45"/>
      <c r="TZG1020" s="45"/>
      <c r="TZH1020" s="45"/>
      <c r="TZI1020" s="45"/>
      <c r="TZJ1020" s="45"/>
      <c r="TZK1020" s="45"/>
      <c r="TZL1020" s="45"/>
      <c r="TZM1020" s="45"/>
      <c r="TZN1020" s="45"/>
      <c r="TZO1020" s="45"/>
      <c r="TZP1020" s="45"/>
      <c r="TZQ1020" s="45"/>
      <c r="TZR1020" s="45"/>
      <c r="TZS1020" s="45"/>
      <c r="TZT1020" s="45"/>
      <c r="TZU1020" s="45"/>
      <c r="TZV1020" s="45"/>
      <c r="TZW1020" s="45"/>
      <c r="TZX1020" s="45"/>
      <c r="TZY1020" s="45"/>
      <c r="TZZ1020" s="45"/>
      <c r="UAA1020" s="45"/>
      <c r="UAB1020" s="45"/>
      <c r="UAC1020" s="45"/>
      <c r="UAD1020" s="45"/>
      <c r="UAE1020" s="45"/>
      <c r="UAF1020" s="45"/>
      <c r="UAG1020" s="45"/>
      <c r="UAH1020" s="45"/>
      <c r="UAI1020" s="45"/>
      <c r="UAJ1020" s="45"/>
      <c r="UAK1020" s="45"/>
      <c r="UAL1020" s="45"/>
      <c r="UAM1020" s="45"/>
      <c r="UAN1020" s="45"/>
      <c r="UAO1020" s="45"/>
      <c r="UAP1020" s="45"/>
      <c r="UAQ1020" s="45"/>
      <c r="UAR1020" s="45"/>
      <c r="UAS1020" s="45"/>
      <c r="UAT1020" s="45"/>
      <c r="UAU1020" s="45"/>
      <c r="UAV1020" s="45"/>
      <c r="UAW1020" s="45"/>
      <c r="UAX1020" s="45"/>
      <c r="UAY1020" s="45"/>
      <c r="UAZ1020" s="45"/>
      <c r="UBA1020" s="45"/>
      <c r="UBB1020" s="45"/>
      <c r="UBC1020" s="45"/>
      <c r="UBD1020" s="45"/>
      <c r="UBE1020" s="45"/>
      <c r="UBF1020" s="45"/>
      <c r="UBG1020" s="45"/>
      <c r="UBH1020" s="45"/>
      <c r="UBI1020" s="45"/>
      <c r="UBJ1020" s="45"/>
      <c r="UBK1020" s="45"/>
      <c r="UBL1020" s="45"/>
      <c r="UBM1020" s="45"/>
      <c r="UBN1020" s="45"/>
      <c r="UBO1020" s="45"/>
      <c r="UBP1020" s="45"/>
      <c r="UBQ1020" s="45"/>
      <c r="UBR1020" s="45"/>
      <c r="UBS1020" s="45"/>
      <c r="UBT1020" s="45"/>
      <c r="UBU1020" s="45"/>
      <c r="UBV1020" s="45"/>
      <c r="UBW1020" s="45"/>
      <c r="UBX1020" s="45"/>
      <c r="UBY1020" s="45"/>
      <c r="UBZ1020" s="45"/>
      <c r="UCA1020" s="45"/>
      <c r="UCB1020" s="45"/>
      <c r="UCC1020" s="45"/>
      <c r="UCD1020" s="45"/>
      <c r="UCE1020" s="45"/>
      <c r="UCF1020" s="45"/>
      <c r="UCG1020" s="45"/>
      <c r="UCH1020" s="45"/>
      <c r="UCI1020" s="45"/>
      <c r="UCJ1020" s="45"/>
      <c r="UCK1020" s="45"/>
      <c r="UCL1020" s="45"/>
      <c r="UCM1020" s="45"/>
      <c r="UCN1020" s="45"/>
      <c r="UCO1020" s="45"/>
      <c r="UCP1020" s="45"/>
      <c r="UCQ1020" s="45"/>
      <c r="UCR1020" s="45"/>
      <c r="UCS1020" s="45"/>
      <c r="UCT1020" s="45"/>
      <c r="UCU1020" s="45"/>
      <c r="UCV1020" s="45"/>
      <c r="UCW1020" s="45"/>
      <c r="UCX1020" s="45"/>
      <c r="UCY1020" s="45"/>
      <c r="UCZ1020" s="45"/>
      <c r="UDA1020" s="45"/>
      <c r="UDB1020" s="45"/>
      <c r="UDC1020" s="45"/>
      <c r="UDD1020" s="45"/>
      <c r="UDE1020" s="45"/>
      <c r="UDF1020" s="45"/>
      <c r="UDG1020" s="45"/>
      <c r="UDH1020" s="45"/>
      <c r="UDI1020" s="45"/>
      <c r="UDJ1020" s="45"/>
      <c r="UDK1020" s="45"/>
      <c r="UDL1020" s="45"/>
      <c r="UDM1020" s="45"/>
      <c r="UDN1020" s="45"/>
      <c r="UDO1020" s="45"/>
      <c r="UDP1020" s="45"/>
      <c r="UDQ1020" s="45"/>
      <c r="UDR1020" s="45"/>
      <c r="UDS1020" s="45"/>
      <c r="UDT1020" s="45"/>
      <c r="UDU1020" s="45"/>
      <c r="UDV1020" s="45"/>
      <c r="UDW1020" s="45"/>
      <c r="UDX1020" s="45"/>
      <c r="UDY1020" s="45"/>
      <c r="UDZ1020" s="45"/>
      <c r="UEA1020" s="45"/>
      <c r="UEB1020" s="45"/>
      <c r="UEC1020" s="45"/>
      <c r="UED1020" s="45"/>
      <c r="UEE1020" s="45"/>
      <c r="UEF1020" s="45"/>
      <c r="UEG1020" s="45"/>
      <c r="UEH1020" s="45"/>
      <c r="UEI1020" s="45"/>
      <c r="UEJ1020" s="45"/>
      <c r="UEK1020" s="45"/>
      <c r="UEL1020" s="45"/>
      <c r="UEM1020" s="45"/>
      <c r="UEN1020" s="45"/>
      <c r="UEO1020" s="45"/>
      <c r="UEP1020" s="45"/>
      <c r="UEQ1020" s="45"/>
      <c r="UER1020" s="45"/>
      <c r="UES1020" s="45"/>
      <c r="UET1020" s="45"/>
      <c r="UEU1020" s="45"/>
      <c r="UEV1020" s="45"/>
      <c r="UEW1020" s="45"/>
      <c r="UEX1020" s="45"/>
      <c r="UEY1020" s="45"/>
      <c r="UEZ1020" s="45"/>
      <c r="UFA1020" s="45"/>
      <c r="UFB1020" s="45"/>
      <c r="UFC1020" s="45"/>
      <c r="UFD1020" s="45"/>
      <c r="UFE1020" s="45"/>
      <c r="UFF1020" s="45"/>
      <c r="UFG1020" s="45"/>
      <c r="UFH1020" s="45"/>
      <c r="UFI1020" s="45"/>
      <c r="UFJ1020" s="45"/>
      <c r="UFK1020" s="45"/>
      <c r="UFL1020" s="45"/>
      <c r="UFM1020" s="45"/>
      <c r="UFN1020" s="45"/>
      <c r="UFO1020" s="45"/>
      <c r="UFP1020" s="45"/>
      <c r="UFQ1020" s="45"/>
      <c r="UFR1020" s="45"/>
      <c r="UFS1020" s="45"/>
      <c r="UFT1020" s="45"/>
      <c r="UFU1020" s="45"/>
      <c r="UFV1020" s="45"/>
      <c r="UFW1020" s="45"/>
      <c r="UFX1020" s="45"/>
      <c r="UFY1020" s="45"/>
      <c r="UFZ1020" s="45"/>
      <c r="UGA1020" s="45"/>
      <c r="UGB1020" s="45"/>
      <c r="UGC1020" s="45"/>
      <c r="UGD1020" s="45"/>
      <c r="UGE1020" s="45"/>
      <c r="UGF1020" s="45"/>
      <c r="UGG1020" s="45"/>
      <c r="UGH1020" s="45"/>
      <c r="UGI1020" s="45"/>
      <c r="UGJ1020" s="45"/>
      <c r="UGK1020" s="45"/>
      <c r="UGL1020" s="45"/>
      <c r="UGM1020" s="45"/>
      <c r="UGN1020" s="45"/>
      <c r="UGO1020" s="45"/>
      <c r="UGP1020" s="45"/>
      <c r="UGQ1020" s="45"/>
      <c r="UGR1020" s="45"/>
      <c r="UGS1020" s="45"/>
      <c r="UGT1020" s="45"/>
      <c r="UGU1020" s="45"/>
      <c r="UGV1020" s="45"/>
      <c r="UGW1020" s="45"/>
      <c r="UGX1020" s="45"/>
      <c r="UGY1020" s="45"/>
      <c r="UGZ1020" s="45"/>
      <c r="UHA1020" s="45"/>
      <c r="UHB1020" s="45"/>
      <c r="UHC1020" s="45"/>
      <c r="UHD1020" s="45"/>
      <c r="UHE1020" s="45"/>
      <c r="UHF1020" s="45"/>
      <c r="UHG1020" s="45"/>
      <c r="UHH1020" s="45"/>
      <c r="UHI1020" s="45"/>
      <c r="UHJ1020" s="45"/>
      <c r="UHK1020" s="45"/>
      <c r="UHL1020" s="45"/>
      <c r="UHM1020" s="45"/>
      <c r="UHN1020" s="45"/>
      <c r="UHO1020" s="45"/>
      <c r="UHP1020" s="45"/>
      <c r="UHQ1020" s="45"/>
      <c r="UHR1020" s="45"/>
      <c r="UHS1020" s="45"/>
      <c r="UHT1020" s="45"/>
      <c r="UHU1020" s="45"/>
      <c r="UHV1020" s="45"/>
      <c r="UHW1020" s="45"/>
      <c r="UHX1020" s="45"/>
      <c r="UHY1020" s="45"/>
      <c r="UHZ1020" s="45"/>
      <c r="UIA1020" s="45"/>
      <c r="UIB1020" s="45"/>
      <c r="UIC1020" s="45"/>
      <c r="UID1020" s="45"/>
      <c r="UIE1020" s="45"/>
      <c r="UIF1020" s="45"/>
      <c r="UIG1020" s="45"/>
      <c r="UIH1020" s="45"/>
      <c r="UII1020" s="45"/>
      <c r="UIJ1020" s="45"/>
      <c r="UIK1020" s="45"/>
      <c r="UIL1020" s="45"/>
      <c r="UIM1020" s="45"/>
      <c r="UIN1020" s="45"/>
      <c r="UIO1020" s="45"/>
      <c r="UIP1020" s="45"/>
      <c r="UIQ1020" s="45"/>
      <c r="UIR1020" s="45"/>
      <c r="UIS1020" s="45"/>
      <c r="UIT1020" s="45"/>
      <c r="UIU1020" s="45"/>
      <c r="UIV1020" s="45"/>
      <c r="UIW1020" s="45"/>
      <c r="UIX1020" s="45"/>
      <c r="UIY1020" s="45"/>
      <c r="UIZ1020" s="45"/>
      <c r="UJA1020" s="45"/>
      <c r="UJB1020" s="45"/>
      <c r="UJC1020" s="45"/>
      <c r="UJD1020" s="45"/>
      <c r="UJE1020" s="45"/>
      <c r="UJF1020" s="45"/>
      <c r="UJG1020" s="45"/>
      <c r="UJH1020" s="45"/>
      <c r="UJI1020" s="45"/>
      <c r="UJJ1020" s="45"/>
      <c r="UJK1020" s="45"/>
      <c r="UJL1020" s="45"/>
      <c r="UJM1020" s="45"/>
      <c r="UJN1020" s="45"/>
      <c r="UJO1020" s="45"/>
      <c r="UJP1020" s="45"/>
      <c r="UJQ1020" s="45"/>
      <c r="UJR1020" s="45"/>
      <c r="UJS1020" s="45"/>
      <c r="UJT1020" s="45"/>
      <c r="UJU1020" s="45"/>
      <c r="UJV1020" s="45"/>
      <c r="UJW1020" s="45"/>
      <c r="UJX1020" s="45"/>
      <c r="UJY1020" s="45"/>
      <c r="UJZ1020" s="45"/>
      <c r="UKA1020" s="45"/>
      <c r="UKB1020" s="45"/>
      <c r="UKC1020" s="45"/>
      <c r="UKD1020" s="45"/>
      <c r="UKE1020" s="45"/>
      <c r="UKF1020" s="45"/>
      <c r="UKG1020" s="45"/>
      <c r="UKH1020" s="45"/>
      <c r="UKI1020" s="45"/>
      <c r="UKJ1020" s="45"/>
      <c r="UKK1020" s="45"/>
      <c r="UKL1020" s="45"/>
      <c r="UKM1020" s="45"/>
      <c r="UKN1020" s="45"/>
      <c r="UKO1020" s="45"/>
      <c r="UKP1020" s="45"/>
      <c r="UKQ1020" s="45"/>
      <c r="UKR1020" s="45"/>
      <c r="UKS1020" s="45"/>
      <c r="UKT1020" s="45"/>
      <c r="UKU1020" s="45"/>
      <c r="UKV1020" s="45"/>
      <c r="UKW1020" s="45"/>
      <c r="UKX1020" s="45"/>
      <c r="UKY1020" s="45"/>
      <c r="UKZ1020" s="45"/>
      <c r="ULA1020" s="45"/>
      <c r="ULB1020" s="45"/>
      <c r="ULC1020" s="45"/>
      <c r="ULD1020" s="45"/>
      <c r="ULE1020" s="45"/>
      <c r="ULF1020" s="45"/>
      <c r="ULG1020" s="45"/>
      <c r="ULH1020" s="45"/>
      <c r="ULI1020" s="45"/>
      <c r="ULJ1020" s="45"/>
      <c r="ULK1020" s="45"/>
      <c r="ULL1020" s="45"/>
      <c r="ULM1020" s="45"/>
      <c r="ULN1020" s="45"/>
      <c r="ULO1020" s="45"/>
      <c r="ULP1020" s="45"/>
      <c r="ULQ1020" s="45"/>
      <c r="ULR1020" s="45"/>
      <c r="ULS1020" s="45"/>
      <c r="ULT1020" s="45"/>
      <c r="ULU1020" s="45"/>
      <c r="ULV1020" s="45"/>
      <c r="ULW1020" s="45"/>
      <c r="ULX1020" s="45"/>
      <c r="ULY1020" s="45"/>
      <c r="ULZ1020" s="45"/>
      <c r="UMA1020" s="45"/>
      <c r="UMB1020" s="45"/>
      <c r="UMC1020" s="45"/>
      <c r="UMD1020" s="45"/>
      <c r="UME1020" s="45"/>
      <c r="UMF1020" s="45"/>
      <c r="UMG1020" s="45"/>
      <c r="UMH1020" s="45"/>
      <c r="UMI1020" s="45"/>
      <c r="UMJ1020" s="45"/>
      <c r="UMK1020" s="45"/>
      <c r="UML1020" s="45"/>
      <c r="UMM1020" s="45"/>
      <c r="UMN1020" s="45"/>
      <c r="UMO1020" s="45"/>
      <c r="UMP1020" s="45"/>
      <c r="UMQ1020" s="45"/>
      <c r="UMR1020" s="45"/>
      <c r="UMS1020" s="45"/>
      <c r="UMT1020" s="45"/>
      <c r="UMU1020" s="45"/>
      <c r="UMV1020" s="45"/>
      <c r="UMW1020" s="45"/>
      <c r="UMX1020" s="45"/>
      <c r="UMY1020" s="45"/>
      <c r="UMZ1020" s="45"/>
      <c r="UNA1020" s="45"/>
      <c r="UNB1020" s="45"/>
      <c r="UNC1020" s="45"/>
      <c r="UND1020" s="45"/>
      <c r="UNE1020" s="45"/>
      <c r="UNF1020" s="45"/>
      <c r="UNG1020" s="45"/>
      <c r="UNH1020" s="45"/>
      <c r="UNI1020" s="45"/>
      <c r="UNJ1020" s="45"/>
      <c r="UNK1020" s="45"/>
      <c r="UNL1020" s="45"/>
      <c r="UNM1020" s="45"/>
      <c r="UNN1020" s="45"/>
      <c r="UNO1020" s="45"/>
      <c r="UNP1020" s="45"/>
      <c r="UNQ1020" s="45"/>
      <c r="UNR1020" s="45"/>
      <c r="UNS1020" s="45"/>
      <c r="UNT1020" s="45"/>
      <c r="UNU1020" s="45"/>
      <c r="UNV1020" s="45"/>
      <c r="UNW1020" s="45"/>
      <c r="UNX1020" s="45"/>
      <c r="UNY1020" s="45"/>
      <c r="UNZ1020" s="45"/>
      <c r="UOA1020" s="45"/>
      <c r="UOB1020" s="45"/>
      <c r="UOC1020" s="45"/>
      <c r="UOD1020" s="45"/>
      <c r="UOE1020" s="45"/>
      <c r="UOF1020" s="45"/>
      <c r="UOG1020" s="45"/>
      <c r="UOH1020" s="45"/>
      <c r="UOI1020" s="45"/>
      <c r="UOJ1020" s="45"/>
      <c r="UOK1020" s="45"/>
      <c r="UOL1020" s="45"/>
      <c r="UOM1020" s="45"/>
      <c r="UON1020" s="45"/>
      <c r="UOO1020" s="45"/>
      <c r="UOP1020" s="45"/>
      <c r="UOQ1020" s="45"/>
      <c r="UOR1020" s="45"/>
      <c r="UOS1020" s="45"/>
      <c r="UOT1020" s="45"/>
      <c r="UOU1020" s="45"/>
      <c r="UOV1020" s="45"/>
      <c r="UOW1020" s="45"/>
      <c r="UOX1020" s="45"/>
      <c r="UOY1020" s="45"/>
      <c r="UOZ1020" s="45"/>
      <c r="UPA1020" s="45"/>
      <c r="UPB1020" s="45"/>
      <c r="UPC1020" s="45"/>
      <c r="UPD1020" s="45"/>
      <c r="UPE1020" s="45"/>
      <c r="UPF1020" s="45"/>
      <c r="UPG1020" s="45"/>
      <c r="UPH1020" s="45"/>
      <c r="UPI1020" s="45"/>
      <c r="UPJ1020" s="45"/>
      <c r="UPK1020" s="45"/>
      <c r="UPL1020" s="45"/>
      <c r="UPM1020" s="45"/>
      <c r="UPN1020" s="45"/>
      <c r="UPO1020" s="45"/>
      <c r="UPP1020" s="45"/>
      <c r="UPQ1020" s="45"/>
      <c r="UPR1020" s="45"/>
      <c r="UPS1020" s="45"/>
      <c r="UPT1020" s="45"/>
      <c r="UPU1020" s="45"/>
      <c r="UPV1020" s="45"/>
      <c r="UPW1020" s="45"/>
      <c r="UPX1020" s="45"/>
      <c r="UPY1020" s="45"/>
      <c r="UPZ1020" s="45"/>
      <c r="UQA1020" s="45"/>
      <c r="UQB1020" s="45"/>
      <c r="UQC1020" s="45"/>
      <c r="UQD1020" s="45"/>
      <c r="UQE1020" s="45"/>
      <c r="UQF1020" s="45"/>
      <c r="UQG1020" s="45"/>
      <c r="UQH1020" s="45"/>
      <c r="UQI1020" s="45"/>
      <c r="UQJ1020" s="45"/>
      <c r="UQK1020" s="45"/>
      <c r="UQL1020" s="45"/>
      <c r="UQM1020" s="45"/>
      <c r="UQN1020" s="45"/>
      <c r="UQO1020" s="45"/>
      <c r="UQP1020" s="45"/>
      <c r="UQQ1020" s="45"/>
      <c r="UQR1020" s="45"/>
      <c r="UQS1020" s="45"/>
      <c r="UQT1020" s="45"/>
      <c r="UQU1020" s="45"/>
      <c r="UQV1020" s="45"/>
      <c r="UQW1020" s="45"/>
      <c r="UQX1020" s="45"/>
      <c r="UQY1020" s="45"/>
      <c r="UQZ1020" s="45"/>
      <c r="URA1020" s="45"/>
      <c r="URB1020" s="45"/>
      <c r="URC1020" s="45"/>
      <c r="URD1020" s="45"/>
      <c r="URE1020" s="45"/>
      <c r="URF1020" s="45"/>
      <c r="URG1020" s="45"/>
      <c r="URH1020" s="45"/>
      <c r="URI1020" s="45"/>
      <c r="URJ1020" s="45"/>
      <c r="URK1020" s="45"/>
      <c r="URL1020" s="45"/>
      <c r="URM1020" s="45"/>
      <c r="URN1020" s="45"/>
      <c r="URO1020" s="45"/>
      <c r="URP1020" s="45"/>
      <c r="URQ1020" s="45"/>
      <c r="URR1020" s="45"/>
      <c r="URS1020" s="45"/>
      <c r="URT1020" s="45"/>
      <c r="URU1020" s="45"/>
      <c r="URV1020" s="45"/>
      <c r="URW1020" s="45"/>
      <c r="URX1020" s="45"/>
      <c r="URY1020" s="45"/>
      <c r="URZ1020" s="45"/>
      <c r="USA1020" s="45"/>
      <c r="USB1020" s="45"/>
      <c r="USC1020" s="45"/>
      <c r="USD1020" s="45"/>
      <c r="USE1020" s="45"/>
      <c r="USF1020" s="45"/>
      <c r="USG1020" s="45"/>
      <c r="USH1020" s="45"/>
      <c r="USI1020" s="45"/>
      <c r="USJ1020" s="45"/>
      <c r="USK1020" s="45"/>
      <c r="USL1020" s="45"/>
      <c r="USM1020" s="45"/>
      <c r="USN1020" s="45"/>
      <c r="USO1020" s="45"/>
      <c r="USP1020" s="45"/>
      <c r="USQ1020" s="45"/>
      <c r="USR1020" s="45"/>
      <c r="USS1020" s="45"/>
      <c r="UST1020" s="45"/>
      <c r="USU1020" s="45"/>
      <c r="USV1020" s="45"/>
      <c r="USW1020" s="45"/>
      <c r="USX1020" s="45"/>
      <c r="USY1020" s="45"/>
      <c r="USZ1020" s="45"/>
      <c r="UTA1020" s="45"/>
      <c r="UTB1020" s="45"/>
      <c r="UTC1020" s="45"/>
      <c r="UTD1020" s="45"/>
      <c r="UTE1020" s="45"/>
      <c r="UTF1020" s="45"/>
      <c r="UTG1020" s="45"/>
      <c r="UTH1020" s="45"/>
      <c r="UTI1020" s="45"/>
      <c r="UTJ1020" s="45"/>
      <c r="UTK1020" s="45"/>
      <c r="UTL1020" s="45"/>
      <c r="UTM1020" s="45"/>
      <c r="UTN1020" s="45"/>
      <c r="UTO1020" s="45"/>
      <c r="UTP1020" s="45"/>
      <c r="UTQ1020" s="45"/>
      <c r="UTR1020" s="45"/>
      <c r="UTS1020" s="45"/>
      <c r="UTT1020" s="45"/>
      <c r="UTU1020" s="45"/>
      <c r="UTV1020" s="45"/>
      <c r="UTW1020" s="45"/>
      <c r="UTX1020" s="45"/>
      <c r="UTY1020" s="45"/>
      <c r="UTZ1020" s="45"/>
      <c r="UUA1020" s="45"/>
      <c r="UUB1020" s="45"/>
      <c r="UUC1020" s="45"/>
      <c r="UUD1020" s="45"/>
      <c r="UUE1020" s="45"/>
      <c r="UUF1020" s="45"/>
      <c r="UUG1020" s="45"/>
      <c r="UUH1020" s="45"/>
      <c r="UUI1020" s="45"/>
      <c r="UUJ1020" s="45"/>
      <c r="UUK1020" s="45"/>
      <c r="UUL1020" s="45"/>
      <c r="UUM1020" s="45"/>
      <c r="UUN1020" s="45"/>
      <c r="UUO1020" s="45"/>
      <c r="UUP1020" s="45"/>
      <c r="UUQ1020" s="45"/>
      <c r="UUR1020" s="45"/>
      <c r="UUS1020" s="45"/>
      <c r="UUT1020" s="45"/>
      <c r="UUU1020" s="45"/>
      <c r="UUV1020" s="45"/>
      <c r="UUW1020" s="45"/>
      <c r="UUX1020" s="45"/>
      <c r="UUY1020" s="45"/>
      <c r="UUZ1020" s="45"/>
      <c r="UVA1020" s="45"/>
      <c r="UVB1020" s="45"/>
      <c r="UVC1020" s="45"/>
      <c r="UVD1020" s="45"/>
      <c r="UVE1020" s="45"/>
      <c r="UVF1020" s="45"/>
      <c r="UVG1020" s="45"/>
      <c r="UVH1020" s="45"/>
      <c r="UVI1020" s="45"/>
      <c r="UVJ1020" s="45"/>
      <c r="UVK1020" s="45"/>
      <c r="UVL1020" s="45"/>
      <c r="UVM1020" s="45"/>
      <c r="UVN1020" s="45"/>
      <c r="UVO1020" s="45"/>
      <c r="UVP1020" s="45"/>
      <c r="UVQ1020" s="45"/>
      <c r="UVR1020" s="45"/>
      <c r="UVS1020" s="45"/>
      <c r="UVT1020" s="45"/>
      <c r="UVU1020" s="45"/>
      <c r="UVV1020" s="45"/>
      <c r="UVW1020" s="45"/>
      <c r="UVX1020" s="45"/>
      <c r="UVY1020" s="45"/>
      <c r="UVZ1020" s="45"/>
      <c r="UWA1020" s="45"/>
      <c r="UWB1020" s="45"/>
      <c r="UWC1020" s="45"/>
      <c r="UWD1020" s="45"/>
      <c r="UWE1020" s="45"/>
      <c r="UWF1020" s="45"/>
      <c r="UWG1020" s="45"/>
      <c r="UWH1020" s="45"/>
      <c r="UWI1020" s="45"/>
      <c r="UWJ1020" s="45"/>
      <c r="UWK1020" s="45"/>
      <c r="UWL1020" s="45"/>
      <c r="UWM1020" s="45"/>
      <c r="UWN1020" s="45"/>
      <c r="UWO1020" s="45"/>
      <c r="UWP1020" s="45"/>
      <c r="UWQ1020" s="45"/>
      <c r="UWR1020" s="45"/>
      <c r="UWS1020" s="45"/>
      <c r="UWT1020" s="45"/>
      <c r="UWU1020" s="45"/>
      <c r="UWV1020" s="45"/>
      <c r="UWW1020" s="45"/>
      <c r="UWX1020" s="45"/>
      <c r="UWY1020" s="45"/>
      <c r="UWZ1020" s="45"/>
      <c r="UXA1020" s="45"/>
      <c r="UXB1020" s="45"/>
      <c r="UXC1020" s="45"/>
      <c r="UXD1020" s="45"/>
      <c r="UXE1020" s="45"/>
      <c r="UXF1020" s="45"/>
      <c r="UXG1020" s="45"/>
      <c r="UXH1020" s="45"/>
      <c r="UXI1020" s="45"/>
      <c r="UXJ1020" s="45"/>
      <c r="UXK1020" s="45"/>
      <c r="UXL1020" s="45"/>
      <c r="UXM1020" s="45"/>
      <c r="UXN1020" s="45"/>
      <c r="UXO1020" s="45"/>
      <c r="UXP1020" s="45"/>
      <c r="UXQ1020" s="45"/>
      <c r="UXR1020" s="45"/>
      <c r="UXS1020" s="45"/>
      <c r="UXT1020" s="45"/>
      <c r="UXU1020" s="45"/>
      <c r="UXV1020" s="45"/>
      <c r="UXW1020" s="45"/>
      <c r="UXX1020" s="45"/>
      <c r="UXY1020" s="45"/>
      <c r="UXZ1020" s="45"/>
      <c r="UYA1020" s="45"/>
      <c r="UYB1020" s="45"/>
      <c r="UYC1020" s="45"/>
      <c r="UYD1020" s="45"/>
      <c r="UYE1020" s="45"/>
      <c r="UYF1020" s="45"/>
      <c r="UYG1020" s="45"/>
      <c r="UYH1020" s="45"/>
      <c r="UYI1020" s="45"/>
      <c r="UYJ1020" s="45"/>
      <c r="UYK1020" s="45"/>
      <c r="UYL1020" s="45"/>
      <c r="UYM1020" s="45"/>
      <c r="UYN1020" s="45"/>
      <c r="UYO1020" s="45"/>
      <c r="UYP1020" s="45"/>
      <c r="UYQ1020" s="45"/>
      <c r="UYR1020" s="45"/>
      <c r="UYS1020" s="45"/>
      <c r="UYT1020" s="45"/>
      <c r="UYU1020" s="45"/>
      <c r="UYV1020" s="45"/>
      <c r="UYW1020" s="45"/>
      <c r="UYX1020" s="45"/>
      <c r="UYY1020" s="45"/>
      <c r="UYZ1020" s="45"/>
      <c r="UZA1020" s="45"/>
      <c r="UZB1020" s="45"/>
      <c r="UZC1020" s="45"/>
      <c r="UZD1020" s="45"/>
      <c r="UZE1020" s="45"/>
      <c r="UZF1020" s="45"/>
      <c r="UZG1020" s="45"/>
      <c r="UZH1020" s="45"/>
      <c r="UZI1020" s="45"/>
      <c r="UZJ1020" s="45"/>
      <c r="UZK1020" s="45"/>
      <c r="UZL1020" s="45"/>
      <c r="UZM1020" s="45"/>
      <c r="UZN1020" s="45"/>
      <c r="UZO1020" s="45"/>
      <c r="UZP1020" s="45"/>
      <c r="UZQ1020" s="45"/>
      <c r="UZR1020" s="45"/>
      <c r="UZS1020" s="45"/>
      <c r="UZT1020" s="45"/>
      <c r="UZU1020" s="45"/>
      <c r="UZV1020" s="45"/>
      <c r="UZW1020" s="45"/>
      <c r="UZX1020" s="45"/>
      <c r="UZY1020" s="45"/>
      <c r="UZZ1020" s="45"/>
      <c r="VAA1020" s="45"/>
      <c r="VAB1020" s="45"/>
      <c r="VAC1020" s="45"/>
      <c r="VAD1020" s="45"/>
      <c r="VAE1020" s="45"/>
      <c r="VAF1020" s="45"/>
      <c r="VAG1020" s="45"/>
      <c r="VAH1020" s="45"/>
      <c r="VAI1020" s="45"/>
      <c r="VAJ1020" s="45"/>
      <c r="VAK1020" s="45"/>
      <c r="VAL1020" s="45"/>
      <c r="VAM1020" s="45"/>
      <c r="VAN1020" s="45"/>
      <c r="VAO1020" s="45"/>
      <c r="VAP1020" s="45"/>
      <c r="VAQ1020" s="45"/>
      <c r="VAR1020" s="45"/>
      <c r="VAS1020" s="45"/>
      <c r="VAT1020" s="45"/>
      <c r="VAU1020" s="45"/>
      <c r="VAV1020" s="45"/>
      <c r="VAW1020" s="45"/>
      <c r="VAX1020" s="45"/>
      <c r="VAY1020" s="45"/>
      <c r="VAZ1020" s="45"/>
      <c r="VBA1020" s="45"/>
      <c r="VBB1020" s="45"/>
      <c r="VBC1020" s="45"/>
      <c r="VBD1020" s="45"/>
      <c r="VBE1020" s="45"/>
      <c r="VBF1020" s="45"/>
      <c r="VBG1020" s="45"/>
      <c r="VBH1020" s="45"/>
      <c r="VBI1020" s="45"/>
      <c r="VBJ1020" s="45"/>
      <c r="VBK1020" s="45"/>
      <c r="VBL1020" s="45"/>
      <c r="VBM1020" s="45"/>
      <c r="VBN1020" s="45"/>
      <c r="VBO1020" s="45"/>
      <c r="VBP1020" s="45"/>
      <c r="VBQ1020" s="45"/>
      <c r="VBR1020" s="45"/>
      <c r="VBS1020" s="45"/>
      <c r="VBT1020" s="45"/>
      <c r="VBU1020" s="45"/>
      <c r="VBV1020" s="45"/>
      <c r="VBW1020" s="45"/>
      <c r="VBX1020" s="45"/>
      <c r="VBY1020" s="45"/>
      <c r="VBZ1020" s="45"/>
      <c r="VCA1020" s="45"/>
      <c r="VCB1020" s="45"/>
      <c r="VCC1020" s="45"/>
      <c r="VCD1020" s="45"/>
      <c r="VCE1020" s="45"/>
      <c r="VCF1020" s="45"/>
      <c r="VCG1020" s="45"/>
      <c r="VCH1020" s="45"/>
      <c r="VCI1020" s="45"/>
      <c r="VCJ1020" s="45"/>
      <c r="VCK1020" s="45"/>
      <c r="VCL1020" s="45"/>
      <c r="VCM1020" s="45"/>
      <c r="VCN1020" s="45"/>
      <c r="VCO1020" s="45"/>
      <c r="VCP1020" s="45"/>
      <c r="VCQ1020" s="45"/>
      <c r="VCR1020" s="45"/>
      <c r="VCS1020" s="45"/>
      <c r="VCT1020" s="45"/>
      <c r="VCU1020" s="45"/>
      <c r="VCV1020" s="45"/>
      <c r="VCW1020" s="45"/>
      <c r="VCX1020" s="45"/>
      <c r="VCY1020" s="45"/>
      <c r="VCZ1020" s="45"/>
      <c r="VDA1020" s="45"/>
      <c r="VDB1020" s="45"/>
      <c r="VDC1020" s="45"/>
      <c r="VDD1020" s="45"/>
      <c r="VDE1020" s="45"/>
      <c r="VDF1020" s="45"/>
      <c r="VDG1020" s="45"/>
      <c r="VDH1020" s="45"/>
      <c r="VDI1020" s="45"/>
      <c r="VDJ1020" s="45"/>
      <c r="VDK1020" s="45"/>
      <c r="VDL1020" s="45"/>
      <c r="VDM1020" s="45"/>
      <c r="VDN1020" s="45"/>
      <c r="VDO1020" s="45"/>
      <c r="VDP1020" s="45"/>
      <c r="VDQ1020" s="45"/>
      <c r="VDR1020" s="45"/>
      <c r="VDS1020" s="45"/>
      <c r="VDT1020" s="45"/>
      <c r="VDU1020" s="45"/>
      <c r="VDV1020" s="45"/>
      <c r="VDW1020" s="45"/>
      <c r="VDX1020" s="45"/>
      <c r="VDY1020" s="45"/>
      <c r="VDZ1020" s="45"/>
      <c r="VEA1020" s="45"/>
      <c r="VEB1020" s="45"/>
      <c r="VEC1020" s="45"/>
      <c r="VED1020" s="45"/>
      <c r="VEE1020" s="45"/>
      <c r="VEF1020" s="45"/>
      <c r="VEG1020" s="45"/>
      <c r="VEH1020" s="45"/>
      <c r="VEI1020" s="45"/>
      <c r="VEJ1020" s="45"/>
      <c r="VEK1020" s="45"/>
      <c r="VEL1020" s="45"/>
      <c r="VEM1020" s="45"/>
      <c r="VEN1020" s="45"/>
      <c r="VEO1020" s="45"/>
      <c r="VEP1020" s="45"/>
      <c r="VEQ1020" s="45"/>
      <c r="VER1020" s="45"/>
      <c r="VES1020" s="45"/>
      <c r="VET1020" s="45"/>
      <c r="VEU1020" s="45"/>
      <c r="VEV1020" s="45"/>
      <c r="VEW1020" s="45"/>
      <c r="VEX1020" s="45"/>
      <c r="VEY1020" s="45"/>
      <c r="VEZ1020" s="45"/>
      <c r="VFA1020" s="45"/>
      <c r="VFB1020" s="45"/>
      <c r="VFC1020" s="45"/>
      <c r="VFD1020" s="45"/>
      <c r="VFE1020" s="45"/>
      <c r="VFF1020" s="45"/>
      <c r="VFG1020" s="45"/>
      <c r="VFH1020" s="45"/>
      <c r="VFI1020" s="45"/>
      <c r="VFJ1020" s="45"/>
      <c r="VFK1020" s="45"/>
      <c r="VFL1020" s="45"/>
      <c r="VFM1020" s="45"/>
      <c r="VFN1020" s="45"/>
      <c r="VFO1020" s="45"/>
      <c r="VFP1020" s="45"/>
      <c r="VFQ1020" s="45"/>
      <c r="VFR1020" s="45"/>
      <c r="VFS1020" s="45"/>
      <c r="VFT1020" s="45"/>
      <c r="VFU1020" s="45"/>
      <c r="VFV1020" s="45"/>
      <c r="VFW1020" s="45"/>
      <c r="VFX1020" s="45"/>
      <c r="VFY1020" s="45"/>
      <c r="VFZ1020" s="45"/>
      <c r="VGA1020" s="45"/>
      <c r="VGB1020" s="45"/>
      <c r="VGC1020" s="45"/>
      <c r="VGD1020" s="45"/>
      <c r="VGE1020" s="45"/>
      <c r="VGF1020" s="45"/>
      <c r="VGG1020" s="45"/>
      <c r="VGH1020" s="45"/>
      <c r="VGI1020" s="45"/>
      <c r="VGJ1020" s="45"/>
      <c r="VGK1020" s="45"/>
      <c r="VGL1020" s="45"/>
      <c r="VGM1020" s="45"/>
      <c r="VGN1020" s="45"/>
      <c r="VGO1020" s="45"/>
      <c r="VGP1020" s="45"/>
      <c r="VGQ1020" s="45"/>
      <c r="VGR1020" s="45"/>
      <c r="VGS1020" s="45"/>
      <c r="VGT1020" s="45"/>
      <c r="VGU1020" s="45"/>
      <c r="VGV1020" s="45"/>
      <c r="VGW1020" s="45"/>
      <c r="VGX1020" s="45"/>
      <c r="VGY1020" s="45"/>
      <c r="VGZ1020" s="45"/>
      <c r="VHA1020" s="45"/>
      <c r="VHB1020" s="45"/>
      <c r="VHC1020" s="45"/>
      <c r="VHD1020" s="45"/>
      <c r="VHE1020" s="45"/>
      <c r="VHF1020" s="45"/>
      <c r="VHG1020" s="45"/>
      <c r="VHH1020" s="45"/>
      <c r="VHI1020" s="45"/>
      <c r="VHJ1020" s="45"/>
      <c r="VHK1020" s="45"/>
      <c r="VHL1020" s="45"/>
      <c r="VHM1020" s="45"/>
      <c r="VHN1020" s="45"/>
      <c r="VHO1020" s="45"/>
      <c r="VHP1020" s="45"/>
      <c r="VHQ1020" s="45"/>
      <c r="VHR1020" s="45"/>
      <c r="VHS1020" s="45"/>
      <c r="VHT1020" s="45"/>
      <c r="VHU1020" s="45"/>
      <c r="VHV1020" s="45"/>
      <c r="VHW1020" s="45"/>
      <c r="VHX1020" s="45"/>
      <c r="VHY1020" s="45"/>
      <c r="VHZ1020" s="45"/>
      <c r="VIA1020" s="45"/>
      <c r="VIB1020" s="45"/>
      <c r="VIC1020" s="45"/>
      <c r="VID1020" s="45"/>
      <c r="VIE1020" s="45"/>
      <c r="VIF1020" s="45"/>
      <c r="VIG1020" s="45"/>
      <c r="VIH1020" s="45"/>
      <c r="VII1020" s="45"/>
      <c r="VIJ1020" s="45"/>
      <c r="VIK1020" s="45"/>
      <c r="VIL1020" s="45"/>
      <c r="VIM1020" s="45"/>
      <c r="VIN1020" s="45"/>
      <c r="VIO1020" s="45"/>
      <c r="VIP1020" s="45"/>
      <c r="VIQ1020" s="45"/>
      <c r="VIR1020" s="45"/>
      <c r="VIS1020" s="45"/>
      <c r="VIT1020" s="45"/>
      <c r="VIU1020" s="45"/>
      <c r="VIV1020" s="45"/>
      <c r="VIW1020" s="45"/>
      <c r="VIX1020" s="45"/>
      <c r="VIY1020" s="45"/>
      <c r="VIZ1020" s="45"/>
      <c r="VJA1020" s="45"/>
      <c r="VJB1020" s="45"/>
      <c r="VJC1020" s="45"/>
      <c r="VJD1020" s="45"/>
      <c r="VJE1020" s="45"/>
      <c r="VJF1020" s="45"/>
      <c r="VJG1020" s="45"/>
      <c r="VJH1020" s="45"/>
      <c r="VJI1020" s="45"/>
      <c r="VJJ1020" s="45"/>
      <c r="VJK1020" s="45"/>
      <c r="VJL1020" s="45"/>
      <c r="VJM1020" s="45"/>
      <c r="VJN1020" s="45"/>
      <c r="VJO1020" s="45"/>
      <c r="VJP1020" s="45"/>
      <c r="VJQ1020" s="45"/>
      <c r="VJR1020" s="45"/>
      <c r="VJS1020" s="45"/>
      <c r="VJT1020" s="45"/>
      <c r="VJU1020" s="45"/>
      <c r="VJV1020" s="45"/>
      <c r="VJW1020" s="45"/>
      <c r="VJX1020" s="45"/>
      <c r="VJY1020" s="45"/>
      <c r="VJZ1020" s="45"/>
      <c r="VKA1020" s="45"/>
      <c r="VKB1020" s="45"/>
      <c r="VKC1020" s="45"/>
      <c r="VKD1020" s="45"/>
      <c r="VKE1020" s="45"/>
      <c r="VKF1020" s="45"/>
      <c r="VKG1020" s="45"/>
      <c r="VKH1020" s="45"/>
      <c r="VKI1020" s="45"/>
      <c r="VKJ1020" s="45"/>
      <c r="VKK1020" s="45"/>
      <c r="VKL1020" s="45"/>
      <c r="VKM1020" s="45"/>
      <c r="VKN1020" s="45"/>
      <c r="VKO1020" s="45"/>
      <c r="VKP1020" s="45"/>
      <c r="VKQ1020" s="45"/>
      <c r="VKR1020" s="45"/>
      <c r="VKS1020" s="45"/>
      <c r="VKT1020" s="45"/>
      <c r="VKU1020" s="45"/>
      <c r="VKV1020" s="45"/>
      <c r="VKW1020" s="45"/>
      <c r="VKX1020" s="45"/>
      <c r="VKY1020" s="45"/>
      <c r="VKZ1020" s="45"/>
      <c r="VLA1020" s="45"/>
      <c r="VLB1020" s="45"/>
      <c r="VLC1020" s="45"/>
      <c r="VLD1020" s="45"/>
      <c r="VLE1020" s="45"/>
      <c r="VLF1020" s="45"/>
      <c r="VLG1020" s="45"/>
      <c r="VLH1020" s="45"/>
      <c r="VLI1020" s="45"/>
      <c r="VLJ1020" s="45"/>
      <c r="VLK1020" s="45"/>
      <c r="VLL1020" s="45"/>
      <c r="VLM1020" s="45"/>
      <c r="VLN1020" s="45"/>
      <c r="VLO1020" s="45"/>
      <c r="VLP1020" s="45"/>
      <c r="VLQ1020" s="45"/>
      <c r="VLR1020" s="45"/>
      <c r="VLS1020" s="45"/>
      <c r="VLT1020" s="45"/>
      <c r="VLU1020" s="45"/>
      <c r="VLV1020" s="45"/>
      <c r="VLW1020" s="45"/>
      <c r="VLX1020" s="45"/>
      <c r="VLY1020" s="45"/>
      <c r="VLZ1020" s="45"/>
      <c r="VMA1020" s="45"/>
      <c r="VMB1020" s="45"/>
      <c r="VMC1020" s="45"/>
      <c r="VMD1020" s="45"/>
      <c r="VME1020" s="45"/>
      <c r="VMF1020" s="45"/>
      <c r="VMG1020" s="45"/>
      <c r="VMH1020" s="45"/>
      <c r="VMI1020" s="45"/>
      <c r="VMJ1020" s="45"/>
      <c r="VMK1020" s="45"/>
      <c r="VML1020" s="45"/>
      <c r="VMM1020" s="45"/>
      <c r="VMN1020" s="45"/>
      <c r="VMO1020" s="45"/>
      <c r="VMP1020" s="45"/>
      <c r="VMQ1020" s="45"/>
      <c r="VMR1020" s="45"/>
      <c r="VMS1020" s="45"/>
      <c r="VMT1020" s="45"/>
      <c r="VMU1020" s="45"/>
      <c r="VMV1020" s="45"/>
      <c r="VMW1020" s="45"/>
      <c r="VMX1020" s="45"/>
      <c r="VMY1020" s="45"/>
      <c r="VMZ1020" s="45"/>
      <c r="VNA1020" s="45"/>
      <c r="VNB1020" s="45"/>
      <c r="VNC1020" s="45"/>
      <c r="VND1020" s="45"/>
      <c r="VNE1020" s="45"/>
      <c r="VNF1020" s="45"/>
      <c r="VNG1020" s="45"/>
      <c r="VNH1020" s="45"/>
      <c r="VNI1020" s="45"/>
      <c r="VNJ1020" s="45"/>
      <c r="VNK1020" s="45"/>
      <c r="VNL1020" s="45"/>
      <c r="VNM1020" s="45"/>
      <c r="VNN1020" s="45"/>
      <c r="VNO1020" s="45"/>
      <c r="VNP1020" s="45"/>
      <c r="VNQ1020" s="45"/>
      <c r="VNR1020" s="45"/>
      <c r="VNS1020" s="45"/>
      <c r="VNT1020" s="45"/>
      <c r="VNU1020" s="45"/>
      <c r="VNV1020" s="45"/>
      <c r="VNW1020" s="45"/>
      <c r="VNX1020" s="45"/>
      <c r="VNY1020" s="45"/>
      <c r="VNZ1020" s="45"/>
      <c r="VOA1020" s="45"/>
      <c r="VOB1020" s="45"/>
      <c r="VOC1020" s="45"/>
      <c r="VOD1020" s="45"/>
      <c r="VOE1020" s="45"/>
      <c r="VOF1020" s="45"/>
      <c r="VOG1020" s="45"/>
      <c r="VOH1020" s="45"/>
      <c r="VOI1020" s="45"/>
      <c r="VOJ1020" s="45"/>
      <c r="VOK1020" s="45"/>
      <c r="VOL1020" s="45"/>
      <c r="VOM1020" s="45"/>
      <c r="VON1020" s="45"/>
      <c r="VOO1020" s="45"/>
      <c r="VOP1020" s="45"/>
      <c r="VOQ1020" s="45"/>
      <c r="VOR1020" s="45"/>
      <c r="VOS1020" s="45"/>
      <c r="VOT1020" s="45"/>
      <c r="VOU1020" s="45"/>
      <c r="VOV1020" s="45"/>
      <c r="VOW1020" s="45"/>
      <c r="VOX1020" s="45"/>
      <c r="VOY1020" s="45"/>
      <c r="VOZ1020" s="45"/>
      <c r="VPA1020" s="45"/>
      <c r="VPB1020" s="45"/>
      <c r="VPC1020" s="45"/>
      <c r="VPD1020" s="45"/>
      <c r="VPE1020" s="45"/>
      <c r="VPF1020" s="45"/>
      <c r="VPG1020" s="45"/>
      <c r="VPH1020" s="45"/>
      <c r="VPI1020" s="45"/>
      <c r="VPJ1020" s="45"/>
      <c r="VPK1020" s="45"/>
      <c r="VPL1020" s="45"/>
      <c r="VPM1020" s="45"/>
      <c r="VPN1020" s="45"/>
      <c r="VPO1020" s="45"/>
      <c r="VPP1020" s="45"/>
      <c r="VPQ1020" s="45"/>
      <c r="VPR1020" s="45"/>
      <c r="VPS1020" s="45"/>
      <c r="VPT1020" s="45"/>
      <c r="VPU1020" s="45"/>
      <c r="VPV1020" s="45"/>
      <c r="VPW1020" s="45"/>
      <c r="VPX1020" s="45"/>
      <c r="VPY1020" s="45"/>
      <c r="VPZ1020" s="45"/>
      <c r="VQA1020" s="45"/>
      <c r="VQB1020" s="45"/>
      <c r="VQC1020" s="45"/>
      <c r="VQD1020" s="45"/>
      <c r="VQE1020" s="45"/>
      <c r="VQF1020" s="45"/>
      <c r="VQG1020" s="45"/>
      <c r="VQH1020" s="45"/>
      <c r="VQI1020" s="45"/>
      <c r="VQJ1020" s="45"/>
      <c r="VQK1020" s="45"/>
      <c r="VQL1020" s="45"/>
      <c r="VQM1020" s="45"/>
      <c r="VQN1020" s="45"/>
      <c r="VQO1020" s="45"/>
      <c r="VQP1020" s="45"/>
      <c r="VQQ1020" s="45"/>
      <c r="VQR1020" s="45"/>
      <c r="VQS1020" s="45"/>
      <c r="VQT1020" s="45"/>
      <c r="VQU1020" s="45"/>
      <c r="VQV1020" s="45"/>
      <c r="VQW1020" s="45"/>
      <c r="VQX1020" s="45"/>
      <c r="VQY1020" s="45"/>
      <c r="VQZ1020" s="45"/>
      <c r="VRA1020" s="45"/>
      <c r="VRB1020" s="45"/>
      <c r="VRC1020" s="45"/>
      <c r="VRD1020" s="45"/>
      <c r="VRE1020" s="45"/>
      <c r="VRF1020" s="45"/>
      <c r="VRG1020" s="45"/>
      <c r="VRH1020" s="45"/>
      <c r="VRI1020" s="45"/>
      <c r="VRJ1020" s="45"/>
      <c r="VRK1020" s="45"/>
      <c r="VRL1020" s="45"/>
      <c r="VRM1020" s="45"/>
      <c r="VRN1020" s="45"/>
      <c r="VRO1020" s="45"/>
      <c r="VRP1020" s="45"/>
      <c r="VRQ1020" s="45"/>
      <c r="VRR1020" s="45"/>
      <c r="VRS1020" s="45"/>
      <c r="VRT1020" s="45"/>
      <c r="VRU1020" s="45"/>
      <c r="VRV1020" s="45"/>
      <c r="VRW1020" s="45"/>
      <c r="VRX1020" s="45"/>
      <c r="VRY1020" s="45"/>
      <c r="VRZ1020" s="45"/>
      <c r="VSA1020" s="45"/>
      <c r="VSB1020" s="45"/>
      <c r="VSC1020" s="45"/>
      <c r="VSD1020" s="45"/>
      <c r="VSE1020" s="45"/>
      <c r="VSF1020" s="45"/>
      <c r="VSG1020" s="45"/>
      <c r="VSH1020" s="45"/>
      <c r="VSI1020" s="45"/>
      <c r="VSJ1020" s="45"/>
      <c r="VSK1020" s="45"/>
      <c r="VSL1020" s="45"/>
      <c r="VSM1020" s="45"/>
      <c r="VSN1020" s="45"/>
      <c r="VSO1020" s="45"/>
      <c r="VSP1020" s="45"/>
      <c r="VSQ1020" s="45"/>
      <c r="VSR1020" s="45"/>
      <c r="VSS1020" s="45"/>
      <c r="VST1020" s="45"/>
      <c r="VSU1020" s="45"/>
      <c r="VSV1020" s="45"/>
      <c r="VSW1020" s="45"/>
      <c r="VSX1020" s="45"/>
      <c r="VSY1020" s="45"/>
      <c r="VSZ1020" s="45"/>
      <c r="VTA1020" s="45"/>
      <c r="VTB1020" s="45"/>
      <c r="VTC1020" s="45"/>
      <c r="VTD1020" s="45"/>
      <c r="VTE1020" s="45"/>
      <c r="VTF1020" s="45"/>
      <c r="VTG1020" s="45"/>
      <c r="VTH1020" s="45"/>
      <c r="VTI1020" s="45"/>
      <c r="VTJ1020" s="45"/>
      <c r="VTK1020" s="45"/>
      <c r="VTL1020" s="45"/>
      <c r="VTM1020" s="45"/>
      <c r="VTN1020" s="45"/>
      <c r="VTO1020" s="45"/>
      <c r="VTP1020" s="45"/>
      <c r="VTQ1020" s="45"/>
      <c r="VTR1020" s="45"/>
      <c r="VTS1020" s="45"/>
      <c r="VTT1020" s="45"/>
      <c r="VTU1020" s="45"/>
      <c r="VTV1020" s="45"/>
      <c r="VTW1020" s="45"/>
      <c r="VTX1020" s="45"/>
      <c r="VTY1020" s="45"/>
      <c r="VTZ1020" s="45"/>
      <c r="VUA1020" s="45"/>
      <c r="VUB1020" s="45"/>
      <c r="VUC1020" s="45"/>
      <c r="VUD1020" s="45"/>
      <c r="VUE1020" s="45"/>
      <c r="VUF1020" s="45"/>
      <c r="VUG1020" s="45"/>
      <c r="VUH1020" s="45"/>
      <c r="VUI1020" s="45"/>
      <c r="VUJ1020" s="45"/>
      <c r="VUK1020" s="45"/>
      <c r="VUL1020" s="45"/>
      <c r="VUM1020" s="45"/>
      <c r="VUN1020" s="45"/>
      <c r="VUO1020" s="45"/>
      <c r="VUP1020" s="45"/>
      <c r="VUQ1020" s="45"/>
      <c r="VUR1020" s="45"/>
      <c r="VUS1020" s="45"/>
      <c r="VUT1020" s="45"/>
      <c r="VUU1020" s="45"/>
      <c r="VUV1020" s="45"/>
      <c r="VUW1020" s="45"/>
      <c r="VUX1020" s="45"/>
      <c r="VUY1020" s="45"/>
      <c r="VUZ1020" s="45"/>
      <c r="VVA1020" s="45"/>
      <c r="VVB1020" s="45"/>
      <c r="VVC1020" s="45"/>
      <c r="VVD1020" s="45"/>
      <c r="VVE1020" s="45"/>
      <c r="VVF1020" s="45"/>
      <c r="VVG1020" s="45"/>
      <c r="VVH1020" s="45"/>
      <c r="VVI1020" s="45"/>
      <c r="VVJ1020" s="45"/>
      <c r="VVK1020" s="45"/>
      <c r="VVL1020" s="45"/>
      <c r="VVM1020" s="45"/>
      <c r="VVN1020" s="45"/>
      <c r="VVO1020" s="45"/>
      <c r="VVP1020" s="45"/>
      <c r="VVQ1020" s="45"/>
      <c r="VVR1020" s="45"/>
      <c r="VVS1020" s="45"/>
      <c r="VVT1020" s="45"/>
      <c r="VVU1020" s="45"/>
      <c r="VVV1020" s="45"/>
      <c r="VVW1020" s="45"/>
      <c r="VVX1020" s="45"/>
      <c r="VVY1020" s="45"/>
      <c r="VVZ1020" s="45"/>
      <c r="VWA1020" s="45"/>
      <c r="VWB1020" s="45"/>
      <c r="VWC1020" s="45"/>
      <c r="VWD1020" s="45"/>
      <c r="VWE1020" s="45"/>
      <c r="VWF1020" s="45"/>
      <c r="VWG1020" s="45"/>
      <c r="VWH1020" s="45"/>
      <c r="VWI1020" s="45"/>
      <c r="VWJ1020" s="45"/>
      <c r="VWK1020" s="45"/>
      <c r="VWL1020" s="45"/>
      <c r="VWM1020" s="45"/>
      <c r="VWN1020" s="45"/>
      <c r="VWO1020" s="45"/>
      <c r="VWP1020" s="45"/>
      <c r="VWQ1020" s="45"/>
      <c r="VWR1020" s="45"/>
      <c r="VWS1020" s="45"/>
      <c r="VWT1020" s="45"/>
      <c r="VWU1020" s="45"/>
      <c r="VWV1020" s="45"/>
      <c r="VWW1020" s="45"/>
      <c r="VWX1020" s="45"/>
      <c r="VWY1020" s="45"/>
      <c r="VWZ1020" s="45"/>
      <c r="VXA1020" s="45"/>
      <c r="VXB1020" s="45"/>
      <c r="VXC1020" s="45"/>
      <c r="VXD1020" s="45"/>
      <c r="VXE1020" s="45"/>
      <c r="VXF1020" s="45"/>
      <c r="VXG1020" s="45"/>
      <c r="VXH1020" s="45"/>
      <c r="VXI1020" s="45"/>
      <c r="VXJ1020" s="45"/>
      <c r="VXK1020" s="45"/>
      <c r="VXL1020" s="45"/>
      <c r="VXM1020" s="45"/>
      <c r="VXN1020" s="45"/>
      <c r="VXO1020" s="45"/>
      <c r="VXP1020" s="45"/>
      <c r="VXQ1020" s="45"/>
      <c r="VXR1020" s="45"/>
      <c r="VXS1020" s="45"/>
      <c r="VXT1020" s="45"/>
      <c r="VXU1020" s="45"/>
      <c r="VXV1020" s="45"/>
      <c r="VXW1020" s="45"/>
      <c r="VXX1020" s="45"/>
      <c r="VXY1020" s="45"/>
      <c r="VXZ1020" s="45"/>
      <c r="VYA1020" s="45"/>
      <c r="VYB1020" s="45"/>
      <c r="VYC1020" s="45"/>
      <c r="VYD1020" s="45"/>
      <c r="VYE1020" s="45"/>
      <c r="VYF1020" s="45"/>
      <c r="VYG1020" s="45"/>
      <c r="VYH1020" s="45"/>
      <c r="VYI1020" s="45"/>
      <c r="VYJ1020" s="45"/>
      <c r="VYK1020" s="45"/>
      <c r="VYL1020" s="45"/>
      <c r="VYM1020" s="45"/>
      <c r="VYN1020" s="45"/>
      <c r="VYO1020" s="45"/>
      <c r="VYP1020" s="45"/>
      <c r="VYQ1020" s="45"/>
      <c r="VYR1020" s="45"/>
      <c r="VYS1020" s="45"/>
      <c r="VYT1020" s="45"/>
      <c r="VYU1020" s="45"/>
      <c r="VYV1020" s="45"/>
      <c r="VYW1020" s="45"/>
      <c r="VYX1020" s="45"/>
      <c r="VYY1020" s="45"/>
      <c r="VYZ1020" s="45"/>
      <c r="VZA1020" s="45"/>
      <c r="VZB1020" s="45"/>
      <c r="VZC1020" s="45"/>
      <c r="VZD1020" s="45"/>
      <c r="VZE1020" s="45"/>
      <c r="VZF1020" s="45"/>
      <c r="VZG1020" s="45"/>
      <c r="VZH1020" s="45"/>
      <c r="VZI1020" s="45"/>
      <c r="VZJ1020" s="45"/>
      <c r="VZK1020" s="45"/>
      <c r="VZL1020" s="45"/>
      <c r="VZM1020" s="45"/>
      <c r="VZN1020" s="45"/>
      <c r="VZO1020" s="45"/>
      <c r="VZP1020" s="45"/>
      <c r="VZQ1020" s="45"/>
      <c r="VZR1020" s="45"/>
      <c r="VZS1020" s="45"/>
      <c r="VZT1020" s="45"/>
      <c r="VZU1020" s="45"/>
      <c r="VZV1020" s="45"/>
      <c r="VZW1020" s="45"/>
      <c r="VZX1020" s="45"/>
      <c r="VZY1020" s="45"/>
      <c r="VZZ1020" s="45"/>
      <c r="WAA1020" s="45"/>
      <c r="WAB1020" s="45"/>
      <c r="WAC1020" s="45"/>
      <c r="WAD1020" s="45"/>
      <c r="WAE1020" s="45"/>
      <c r="WAF1020" s="45"/>
      <c r="WAG1020" s="45"/>
      <c r="WAH1020" s="45"/>
      <c r="WAI1020" s="45"/>
      <c r="WAJ1020" s="45"/>
      <c r="WAK1020" s="45"/>
      <c r="WAL1020" s="45"/>
      <c r="WAM1020" s="45"/>
      <c r="WAN1020" s="45"/>
      <c r="WAO1020" s="45"/>
      <c r="WAP1020" s="45"/>
      <c r="WAQ1020" s="45"/>
      <c r="WAR1020" s="45"/>
      <c r="WAS1020" s="45"/>
      <c r="WAT1020" s="45"/>
      <c r="WAU1020" s="45"/>
      <c r="WAV1020" s="45"/>
      <c r="WAW1020" s="45"/>
      <c r="WAX1020" s="45"/>
      <c r="WAY1020" s="45"/>
      <c r="WAZ1020" s="45"/>
      <c r="WBA1020" s="45"/>
      <c r="WBB1020" s="45"/>
      <c r="WBC1020" s="45"/>
      <c r="WBD1020" s="45"/>
      <c r="WBE1020" s="45"/>
      <c r="WBF1020" s="45"/>
      <c r="WBG1020" s="45"/>
      <c r="WBH1020" s="45"/>
      <c r="WBI1020" s="45"/>
      <c r="WBJ1020" s="45"/>
      <c r="WBK1020" s="45"/>
      <c r="WBL1020" s="45"/>
      <c r="WBM1020" s="45"/>
      <c r="WBN1020" s="45"/>
      <c r="WBO1020" s="45"/>
      <c r="WBP1020" s="45"/>
      <c r="WBQ1020" s="45"/>
      <c r="WBR1020" s="45"/>
      <c r="WBS1020" s="45"/>
      <c r="WBT1020" s="45"/>
      <c r="WBU1020" s="45"/>
      <c r="WBV1020" s="45"/>
      <c r="WBW1020" s="45"/>
      <c r="WBX1020" s="45"/>
      <c r="WBY1020" s="45"/>
      <c r="WBZ1020" s="45"/>
      <c r="WCA1020" s="45"/>
      <c r="WCB1020" s="45"/>
      <c r="WCC1020" s="45"/>
      <c r="WCD1020" s="45"/>
      <c r="WCE1020" s="45"/>
      <c r="WCF1020" s="45"/>
      <c r="WCG1020" s="45"/>
      <c r="WCH1020" s="45"/>
      <c r="WCI1020" s="45"/>
      <c r="WCJ1020" s="45"/>
      <c r="WCK1020" s="45"/>
      <c r="WCL1020" s="45"/>
      <c r="WCM1020" s="45"/>
      <c r="WCN1020" s="45"/>
      <c r="WCO1020" s="45"/>
      <c r="WCP1020" s="45"/>
      <c r="WCQ1020" s="45"/>
      <c r="WCR1020" s="45"/>
      <c r="WCS1020" s="45"/>
      <c r="WCT1020" s="45"/>
      <c r="WCU1020" s="45"/>
      <c r="WCV1020" s="45"/>
      <c r="WCW1020" s="45"/>
      <c r="WCX1020" s="45"/>
      <c r="WCY1020" s="45"/>
      <c r="WCZ1020" s="45"/>
      <c r="WDA1020" s="45"/>
      <c r="WDB1020" s="45"/>
      <c r="WDC1020" s="45"/>
      <c r="WDD1020" s="45"/>
      <c r="WDE1020" s="45"/>
      <c r="WDF1020" s="45"/>
      <c r="WDG1020" s="45"/>
      <c r="WDH1020" s="45"/>
      <c r="WDI1020" s="45"/>
      <c r="WDJ1020" s="45"/>
      <c r="WDK1020" s="45"/>
      <c r="WDL1020" s="45"/>
      <c r="WDM1020" s="45"/>
      <c r="WDN1020" s="45"/>
      <c r="WDO1020" s="45"/>
      <c r="WDP1020" s="45"/>
      <c r="WDQ1020" s="45"/>
      <c r="WDR1020" s="45"/>
      <c r="WDS1020" s="45"/>
      <c r="WDT1020" s="45"/>
      <c r="WDU1020" s="45"/>
      <c r="WDV1020" s="45"/>
      <c r="WDW1020" s="45"/>
      <c r="WDX1020" s="45"/>
      <c r="WDY1020" s="45"/>
      <c r="WDZ1020" s="45"/>
      <c r="WEA1020" s="45"/>
      <c r="WEB1020" s="45"/>
      <c r="WEC1020" s="45"/>
      <c r="WED1020" s="45"/>
      <c r="WEE1020" s="45"/>
      <c r="WEF1020" s="45"/>
      <c r="WEG1020" s="45"/>
      <c r="WEH1020" s="45"/>
      <c r="WEI1020" s="45"/>
      <c r="WEJ1020" s="45"/>
      <c r="WEK1020" s="45"/>
      <c r="WEL1020" s="45"/>
      <c r="WEM1020" s="45"/>
      <c r="WEN1020" s="45"/>
      <c r="WEO1020" s="45"/>
      <c r="WEP1020" s="45"/>
      <c r="WEQ1020" s="45"/>
      <c r="WER1020" s="45"/>
      <c r="WES1020" s="45"/>
      <c r="WET1020" s="45"/>
      <c r="WEU1020" s="45"/>
      <c r="WEV1020" s="45"/>
      <c r="WEW1020" s="45"/>
      <c r="WEX1020" s="45"/>
      <c r="WEY1020" s="45"/>
      <c r="WEZ1020" s="45"/>
      <c r="WFA1020" s="45"/>
      <c r="WFB1020" s="45"/>
      <c r="WFC1020" s="45"/>
      <c r="WFD1020" s="45"/>
      <c r="WFE1020" s="45"/>
      <c r="WFF1020" s="45"/>
      <c r="WFG1020" s="45"/>
      <c r="WFH1020" s="45"/>
      <c r="WFI1020" s="45"/>
      <c r="WFJ1020" s="45"/>
      <c r="WFK1020" s="45"/>
      <c r="WFL1020" s="45"/>
      <c r="WFM1020" s="45"/>
      <c r="WFN1020" s="45"/>
      <c r="WFO1020" s="45"/>
      <c r="WFP1020" s="45"/>
      <c r="WFQ1020" s="45"/>
      <c r="WFR1020" s="45"/>
      <c r="WFS1020" s="45"/>
      <c r="WFT1020" s="45"/>
      <c r="WFU1020" s="45"/>
      <c r="WFV1020" s="45"/>
      <c r="WFW1020" s="45"/>
      <c r="WFX1020" s="45"/>
      <c r="WFY1020" s="45"/>
      <c r="WFZ1020" s="45"/>
      <c r="WGA1020" s="45"/>
      <c r="WGB1020" s="45"/>
      <c r="WGC1020" s="45"/>
      <c r="WGD1020" s="45"/>
      <c r="WGE1020" s="45"/>
      <c r="WGF1020" s="45"/>
      <c r="WGG1020" s="45"/>
      <c r="WGH1020" s="45"/>
      <c r="WGI1020" s="45"/>
      <c r="WGJ1020" s="45"/>
      <c r="WGK1020" s="45"/>
      <c r="WGL1020" s="45"/>
      <c r="WGM1020" s="45"/>
      <c r="WGN1020" s="45"/>
      <c r="WGO1020" s="45"/>
      <c r="WGP1020" s="45"/>
      <c r="WGQ1020" s="45"/>
      <c r="WGR1020" s="45"/>
      <c r="WGS1020" s="45"/>
      <c r="WGT1020" s="45"/>
      <c r="WGU1020" s="45"/>
      <c r="WGV1020" s="45"/>
      <c r="WGW1020" s="45"/>
      <c r="WGX1020" s="45"/>
      <c r="WGY1020" s="45"/>
      <c r="WGZ1020" s="45"/>
      <c r="WHA1020" s="45"/>
      <c r="WHB1020" s="45"/>
      <c r="WHC1020" s="45"/>
      <c r="WHD1020" s="45"/>
      <c r="WHE1020" s="45"/>
      <c r="WHF1020" s="45"/>
      <c r="WHG1020" s="45"/>
      <c r="WHH1020" s="45"/>
      <c r="WHI1020" s="45"/>
      <c r="WHJ1020" s="45"/>
      <c r="WHK1020" s="45"/>
      <c r="WHL1020" s="45"/>
      <c r="WHM1020" s="45"/>
      <c r="WHN1020" s="45"/>
      <c r="WHO1020" s="45"/>
      <c r="WHP1020" s="45"/>
      <c r="WHQ1020" s="45"/>
      <c r="WHR1020" s="45"/>
      <c r="WHS1020" s="45"/>
      <c r="WHT1020" s="45"/>
      <c r="WHU1020" s="45"/>
      <c r="WHV1020" s="45"/>
      <c r="WHW1020" s="45"/>
      <c r="WHX1020" s="45"/>
      <c r="WHY1020" s="45"/>
      <c r="WHZ1020" s="45"/>
      <c r="WIA1020" s="45"/>
      <c r="WIB1020" s="45"/>
      <c r="WIC1020" s="45"/>
      <c r="WID1020" s="45"/>
      <c r="WIE1020" s="45"/>
      <c r="WIF1020" s="45"/>
      <c r="WIG1020" s="45"/>
      <c r="WIH1020" s="45"/>
      <c r="WII1020" s="45"/>
      <c r="WIJ1020" s="45"/>
      <c r="WIK1020" s="45"/>
      <c r="WIL1020" s="45"/>
      <c r="WIM1020" s="45"/>
      <c r="WIN1020" s="45"/>
      <c r="WIO1020" s="45"/>
      <c r="WIP1020" s="45"/>
      <c r="WIQ1020" s="45"/>
      <c r="WIR1020" s="45"/>
      <c r="WIS1020" s="45"/>
      <c r="WIT1020" s="45"/>
      <c r="WIU1020" s="45"/>
      <c r="WIV1020" s="45"/>
      <c r="WIW1020" s="45"/>
      <c r="WIX1020" s="45"/>
      <c r="WIY1020" s="45"/>
      <c r="WIZ1020" s="45"/>
      <c r="WJA1020" s="45"/>
      <c r="WJB1020" s="45"/>
      <c r="WJC1020" s="45"/>
      <c r="WJD1020" s="45"/>
      <c r="WJE1020" s="45"/>
      <c r="WJF1020" s="45"/>
      <c r="WJG1020" s="45"/>
      <c r="WJH1020" s="45"/>
      <c r="WJI1020" s="45"/>
      <c r="WJJ1020" s="45"/>
      <c r="WJK1020" s="45"/>
      <c r="WJL1020" s="45"/>
      <c r="WJM1020" s="45"/>
      <c r="WJN1020" s="45"/>
      <c r="WJO1020" s="45"/>
      <c r="WJP1020" s="45"/>
      <c r="WJQ1020" s="45"/>
      <c r="WJR1020" s="45"/>
      <c r="WJS1020" s="45"/>
      <c r="WJT1020" s="45"/>
      <c r="WJU1020" s="45"/>
      <c r="WJV1020" s="45"/>
      <c r="WJW1020" s="45"/>
      <c r="WJX1020" s="45"/>
      <c r="WJY1020" s="45"/>
      <c r="WJZ1020" s="45"/>
      <c r="WKA1020" s="45"/>
      <c r="WKB1020" s="45"/>
      <c r="WKC1020" s="45"/>
      <c r="WKD1020" s="45"/>
      <c r="WKE1020" s="45"/>
      <c r="WKF1020" s="45"/>
      <c r="WKG1020" s="45"/>
      <c r="WKH1020" s="45"/>
      <c r="WKI1020" s="45"/>
      <c r="WKJ1020" s="45"/>
      <c r="WKK1020" s="45"/>
      <c r="WKL1020" s="45"/>
      <c r="WKM1020" s="45"/>
      <c r="WKN1020" s="45"/>
      <c r="WKO1020" s="45"/>
      <c r="WKP1020" s="45"/>
      <c r="WKQ1020" s="45"/>
      <c r="WKR1020" s="45"/>
      <c r="WKS1020" s="45"/>
      <c r="WKT1020" s="45"/>
      <c r="WKU1020" s="45"/>
      <c r="WKV1020" s="45"/>
      <c r="WKW1020" s="45"/>
      <c r="WKX1020" s="45"/>
      <c r="WKY1020" s="45"/>
      <c r="WKZ1020" s="45"/>
      <c r="WLA1020" s="45"/>
      <c r="WLB1020" s="45"/>
      <c r="WLC1020" s="45"/>
      <c r="WLD1020" s="45"/>
      <c r="WLE1020" s="45"/>
      <c r="WLF1020" s="45"/>
      <c r="WLG1020" s="45"/>
      <c r="WLH1020" s="45"/>
      <c r="WLI1020" s="45"/>
      <c r="WLJ1020" s="45"/>
      <c r="WLK1020" s="45"/>
      <c r="WLL1020" s="45"/>
      <c r="WLM1020" s="45"/>
      <c r="WLN1020" s="45"/>
      <c r="WLO1020" s="45"/>
      <c r="WLP1020" s="45"/>
      <c r="WLQ1020" s="45"/>
      <c r="WLR1020" s="45"/>
      <c r="WLS1020" s="45"/>
      <c r="WLT1020" s="45"/>
      <c r="WLU1020" s="45"/>
      <c r="WLV1020" s="45"/>
      <c r="WLW1020" s="45"/>
      <c r="WLX1020" s="45"/>
      <c r="WLY1020" s="45"/>
      <c r="WLZ1020" s="45"/>
      <c r="WMA1020" s="45"/>
      <c r="WMB1020" s="45"/>
      <c r="WMC1020" s="45"/>
      <c r="WMD1020" s="45"/>
      <c r="WME1020" s="45"/>
      <c r="WMF1020" s="45"/>
      <c r="WMG1020" s="45"/>
      <c r="WMH1020" s="45"/>
      <c r="WMI1020" s="45"/>
      <c r="WMJ1020" s="45"/>
      <c r="WMK1020" s="45"/>
      <c r="WML1020" s="45"/>
      <c r="WMM1020" s="45"/>
      <c r="WMN1020" s="45"/>
      <c r="WMO1020" s="45"/>
      <c r="WMP1020" s="45"/>
      <c r="WMQ1020" s="45"/>
      <c r="WMR1020" s="45"/>
      <c r="WMS1020" s="45"/>
      <c r="WMT1020" s="45"/>
      <c r="WMU1020" s="45"/>
      <c r="WMV1020" s="45"/>
      <c r="WMW1020" s="45"/>
      <c r="WMX1020" s="45"/>
      <c r="WMY1020" s="45"/>
      <c r="WMZ1020" s="45"/>
      <c r="WNA1020" s="45"/>
      <c r="WNB1020" s="45"/>
      <c r="WNC1020" s="45"/>
      <c r="WND1020" s="45"/>
      <c r="WNE1020" s="45"/>
      <c r="WNF1020" s="45"/>
      <c r="WNG1020" s="45"/>
      <c r="WNH1020" s="45"/>
      <c r="WNI1020" s="45"/>
      <c r="WNJ1020" s="45"/>
      <c r="WNK1020" s="45"/>
      <c r="WNL1020" s="45"/>
      <c r="WNM1020" s="45"/>
      <c r="WNN1020" s="45"/>
      <c r="WNO1020" s="45"/>
      <c r="WNP1020" s="45"/>
      <c r="WNQ1020" s="45"/>
      <c r="WNR1020" s="45"/>
      <c r="WNS1020" s="45"/>
      <c r="WNT1020" s="45"/>
      <c r="WNU1020" s="45"/>
      <c r="WNV1020" s="45"/>
      <c r="WNW1020" s="45"/>
      <c r="WNX1020" s="45"/>
      <c r="WNY1020" s="45"/>
      <c r="WNZ1020" s="45"/>
      <c r="WOA1020" s="45"/>
      <c r="WOB1020" s="45"/>
      <c r="WOC1020" s="45"/>
      <c r="WOD1020" s="45"/>
      <c r="WOE1020" s="45"/>
      <c r="WOF1020" s="45"/>
      <c r="WOG1020" s="45"/>
      <c r="WOH1020" s="45"/>
      <c r="WOI1020" s="45"/>
      <c r="WOJ1020" s="45"/>
      <c r="WOK1020" s="45"/>
      <c r="WOL1020" s="45"/>
      <c r="WOM1020" s="45"/>
      <c r="WON1020" s="45"/>
      <c r="WOO1020" s="45"/>
      <c r="WOP1020" s="45"/>
      <c r="WOQ1020" s="45"/>
      <c r="WOR1020" s="45"/>
      <c r="WOS1020" s="45"/>
      <c r="WOT1020" s="45"/>
      <c r="WOU1020" s="45"/>
      <c r="WOV1020" s="45"/>
      <c r="WOW1020" s="45"/>
      <c r="WOX1020" s="45"/>
      <c r="WOY1020" s="45"/>
      <c r="WOZ1020" s="45"/>
      <c r="WPA1020" s="45"/>
      <c r="WPB1020" s="45"/>
      <c r="WPC1020" s="45"/>
      <c r="WPD1020" s="45"/>
      <c r="WPE1020" s="45"/>
      <c r="WPF1020" s="45"/>
      <c r="WPG1020" s="45"/>
      <c r="WPH1020" s="45"/>
      <c r="WPI1020" s="45"/>
      <c r="WPJ1020" s="45"/>
      <c r="WPK1020" s="45"/>
      <c r="WPL1020" s="45"/>
      <c r="WPM1020" s="45"/>
      <c r="WPN1020" s="45"/>
      <c r="WPO1020" s="45"/>
      <c r="WPP1020" s="45"/>
      <c r="WPQ1020" s="45"/>
      <c r="WPR1020" s="45"/>
      <c r="WPS1020" s="45"/>
      <c r="WPT1020" s="45"/>
      <c r="WPU1020" s="45"/>
      <c r="WPV1020" s="45"/>
      <c r="WPW1020" s="45"/>
      <c r="WPX1020" s="45"/>
      <c r="WPY1020" s="45"/>
      <c r="WPZ1020" s="45"/>
      <c r="WQA1020" s="45"/>
      <c r="WQB1020" s="45"/>
      <c r="WQC1020" s="45"/>
      <c r="WQD1020" s="45"/>
      <c r="WQE1020" s="45"/>
      <c r="WQF1020" s="45"/>
      <c r="WQG1020" s="45"/>
      <c r="WQH1020" s="45"/>
      <c r="WQI1020" s="45"/>
      <c r="WQJ1020" s="45"/>
      <c r="WQK1020" s="45"/>
      <c r="WQL1020" s="45"/>
      <c r="WQM1020" s="45"/>
      <c r="WQN1020" s="45"/>
      <c r="WQO1020" s="45"/>
      <c r="WQP1020" s="45"/>
      <c r="WQQ1020" s="45"/>
      <c r="WQR1020" s="45"/>
      <c r="WQS1020" s="45"/>
      <c r="WQT1020" s="45"/>
      <c r="WQU1020" s="45"/>
      <c r="WQV1020" s="45"/>
      <c r="WQW1020" s="45"/>
      <c r="WQX1020" s="45"/>
      <c r="WQY1020" s="45"/>
      <c r="WQZ1020" s="45"/>
      <c r="WRA1020" s="45"/>
      <c r="WRB1020" s="45"/>
      <c r="WRC1020" s="45"/>
      <c r="WRD1020" s="45"/>
      <c r="WRE1020" s="45"/>
      <c r="WRF1020" s="45"/>
      <c r="WRG1020" s="45"/>
      <c r="WRH1020" s="45"/>
      <c r="WRI1020" s="45"/>
      <c r="WRJ1020" s="45"/>
      <c r="WRK1020" s="45"/>
      <c r="WRL1020" s="45"/>
      <c r="WRM1020" s="45"/>
      <c r="WRN1020" s="45"/>
      <c r="WRO1020" s="45"/>
      <c r="WRP1020" s="45"/>
      <c r="WRQ1020" s="45"/>
      <c r="WRR1020" s="45"/>
      <c r="WRS1020" s="45"/>
      <c r="WRT1020" s="45"/>
      <c r="WRU1020" s="45"/>
      <c r="WRV1020" s="45"/>
      <c r="WRW1020" s="45"/>
      <c r="WRX1020" s="45"/>
      <c r="WRY1020" s="45"/>
      <c r="WRZ1020" s="45"/>
      <c r="WSA1020" s="45"/>
      <c r="WSB1020" s="45"/>
      <c r="WSC1020" s="45"/>
      <c r="WSD1020" s="45"/>
      <c r="WSE1020" s="45"/>
      <c r="WSF1020" s="45"/>
      <c r="WSG1020" s="45"/>
      <c r="WSH1020" s="45"/>
      <c r="WSI1020" s="45"/>
      <c r="WSJ1020" s="45"/>
      <c r="WSK1020" s="45"/>
      <c r="WSL1020" s="45"/>
      <c r="WSM1020" s="45"/>
      <c r="WSN1020" s="45"/>
      <c r="WSO1020" s="45"/>
      <c r="WSP1020" s="45"/>
      <c r="WSQ1020" s="45"/>
      <c r="WSR1020" s="45"/>
      <c r="WSS1020" s="45"/>
      <c r="WST1020" s="45"/>
      <c r="WSU1020" s="45"/>
      <c r="WSV1020" s="45"/>
      <c r="WSW1020" s="45"/>
      <c r="WSX1020" s="45"/>
      <c r="WSY1020" s="45"/>
      <c r="WSZ1020" s="45"/>
      <c r="WTA1020" s="45"/>
      <c r="WTB1020" s="45"/>
      <c r="WTC1020" s="45"/>
      <c r="WTD1020" s="45"/>
      <c r="WTE1020" s="45"/>
      <c r="WTF1020" s="45"/>
      <c r="WTG1020" s="45"/>
      <c r="WTH1020" s="45"/>
      <c r="WTI1020" s="45"/>
      <c r="WTJ1020" s="45"/>
      <c r="WTK1020" s="45"/>
      <c r="WTL1020" s="45"/>
      <c r="WTM1020" s="45"/>
      <c r="WTN1020" s="45"/>
      <c r="WTO1020" s="45"/>
      <c r="WTP1020" s="45"/>
      <c r="WTQ1020" s="45"/>
      <c r="WTR1020" s="45"/>
      <c r="WTS1020" s="45"/>
      <c r="WTT1020" s="45"/>
      <c r="WTU1020" s="45"/>
      <c r="WTV1020" s="45"/>
      <c r="WTW1020" s="45"/>
      <c r="WTX1020" s="45"/>
      <c r="WTY1020" s="45"/>
      <c r="WTZ1020" s="45"/>
      <c r="WUA1020" s="45"/>
      <c r="WUB1020" s="45"/>
      <c r="WUC1020" s="45"/>
      <c r="WUD1020" s="45"/>
      <c r="WUE1020" s="45"/>
      <c r="WUF1020" s="45"/>
      <c r="WUG1020" s="45"/>
      <c r="WUH1020" s="45"/>
      <c r="WUI1020" s="45"/>
      <c r="WUJ1020" s="45"/>
      <c r="WUK1020" s="45"/>
      <c r="WUL1020" s="45"/>
      <c r="WUM1020" s="45"/>
      <c r="WUN1020" s="45"/>
      <c r="WUO1020" s="45"/>
      <c r="WUP1020" s="45"/>
      <c r="WUQ1020" s="45"/>
      <c r="WUR1020" s="45"/>
      <c r="WUS1020" s="45"/>
      <c r="WUT1020" s="45"/>
      <c r="WUU1020" s="45"/>
      <c r="WUV1020" s="45"/>
      <c r="WUW1020" s="45"/>
      <c r="WUX1020" s="45"/>
      <c r="WUY1020" s="45"/>
      <c r="WUZ1020" s="45"/>
      <c r="WVA1020" s="45"/>
      <c r="WVB1020" s="45"/>
      <c r="WVC1020" s="45"/>
      <c r="WVD1020" s="45"/>
      <c r="WVE1020" s="45"/>
      <c r="WVF1020" s="45"/>
      <c r="WVG1020" s="45"/>
      <c r="WVH1020" s="45"/>
      <c r="WVI1020" s="45"/>
      <c r="WVJ1020" s="45"/>
      <c r="WVK1020" s="45"/>
      <c r="WVL1020" s="45"/>
      <c r="WVM1020" s="45"/>
      <c r="WVN1020" s="45"/>
      <c r="WVO1020" s="45"/>
      <c r="WVP1020" s="45"/>
      <c r="WVQ1020" s="45"/>
      <c r="WVR1020" s="45"/>
      <c r="WVS1020" s="45"/>
      <c r="WVT1020" s="45"/>
      <c r="WVU1020" s="45"/>
      <c r="WVV1020" s="45"/>
      <c r="WVW1020" s="45"/>
      <c r="WVX1020" s="45"/>
      <c r="WVY1020" s="45"/>
      <c r="WVZ1020" s="45"/>
      <c r="WWA1020" s="45"/>
      <c r="WWB1020" s="45"/>
      <c r="WWC1020" s="45"/>
      <c r="WWD1020" s="45"/>
      <c r="WWE1020" s="45"/>
      <c r="WWF1020" s="45"/>
      <c r="WWG1020" s="45"/>
      <c r="WWH1020" s="45"/>
      <c r="WWI1020" s="45"/>
      <c r="WWJ1020" s="45"/>
      <c r="WWK1020" s="45"/>
      <c r="WWL1020" s="45"/>
      <c r="WWM1020" s="45"/>
      <c r="WWN1020" s="45"/>
      <c r="WWO1020" s="45"/>
      <c r="WWP1020" s="45"/>
      <c r="WWQ1020" s="45"/>
      <c r="WWR1020" s="45"/>
      <c r="WWS1020" s="45"/>
      <c r="WWT1020" s="45"/>
      <c r="WWU1020" s="45"/>
      <c r="WWV1020" s="45"/>
      <c r="WWW1020" s="45"/>
      <c r="WWX1020" s="45"/>
      <c r="WWY1020" s="45"/>
      <c r="WWZ1020" s="45"/>
      <c r="WXA1020" s="45"/>
      <c r="WXB1020" s="45"/>
      <c r="WXC1020" s="45"/>
      <c r="WXD1020" s="45"/>
      <c r="WXE1020" s="45"/>
      <c r="WXF1020" s="45"/>
      <c r="WXG1020" s="45"/>
      <c r="WXH1020" s="45"/>
      <c r="WXI1020" s="45"/>
      <c r="WXJ1020" s="45"/>
      <c r="WXK1020" s="45"/>
      <c r="WXL1020" s="45"/>
      <c r="WXM1020" s="45"/>
      <c r="WXN1020" s="45"/>
      <c r="WXO1020" s="45"/>
      <c r="WXP1020" s="45"/>
      <c r="WXQ1020" s="45"/>
      <c r="WXR1020" s="45"/>
      <c r="WXS1020" s="45"/>
      <c r="WXT1020" s="45"/>
      <c r="WXU1020" s="45"/>
      <c r="WXV1020" s="45"/>
      <c r="WXW1020" s="45"/>
      <c r="WXX1020" s="45"/>
      <c r="WXY1020" s="45"/>
    </row>
    <row r="1021" spans="1:16197" ht="35.25" x14ac:dyDescent="0.5">
      <c r="A1021">
        <v>1</v>
      </c>
      <c r="B1021" s="30">
        <v>13</v>
      </c>
      <c r="C1021" s="248" t="s">
        <v>13006</v>
      </c>
      <c r="D1021" s="249"/>
      <c r="E1021" s="241">
        <v>1969</v>
      </c>
      <c r="F1021" s="224" t="s">
        <v>17152</v>
      </c>
      <c r="G1021" s="241">
        <v>2</v>
      </c>
      <c r="H1021" s="241">
        <v>3</v>
      </c>
      <c r="I1021" s="242">
        <v>1343.5</v>
      </c>
      <c r="J1021" s="242">
        <v>919.2</v>
      </c>
      <c r="K1021" s="230">
        <v>57</v>
      </c>
      <c r="L1021" s="241" t="s">
        <v>17021</v>
      </c>
      <c r="M1021" s="241" t="s">
        <v>17056</v>
      </c>
      <c r="N1021" s="241" t="s">
        <v>17025</v>
      </c>
      <c r="O1021" s="242">
        <v>5556870.1700000009</v>
      </c>
      <c r="P1021" s="245"/>
      <c r="Q1021" s="242">
        <v>4659778.5200000005</v>
      </c>
      <c r="R1021" s="242">
        <v>255304.04</v>
      </c>
      <c r="S1021" s="242">
        <v>641787.6100000001</v>
      </c>
      <c r="T1021" s="225">
        <f t="shared" si="463"/>
        <v>4136.1147525120959</v>
      </c>
      <c r="U1021" s="232">
        <v>6305.2654052847029</v>
      </c>
    </row>
    <row r="1022" spans="1:16197" s="44" customFormat="1" ht="35.25" x14ac:dyDescent="0.5">
      <c r="B1022" s="233" t="s">
        <v>341</v>
      </c>
      <c r="C1022" s="251"/>
      <c r="D1022" s="223" t="s">
        <v>17004</v>
      </c>
      <c r="E1022" s="224" t="s">
        <v>17004</v>
      </c>
      <c r="F1022" s="224" t="s">
        <v>17004</v>
      </c>
      <c r="G1022" s="224" t="s">
        <v>17004</v>
      </c>
      <c r="H1022" s="224" t="s">
        <v>17004</v>
      </c>
      <c r="I1022" s="229">
        <f>I1023</f>
        <v>642.9</v>
      </c>
      <c r="J1022" s="229">
        <f t="shared" ref="J1022:K1022" si="470">J1023</f>
        <v>437.2</v>
      </c>
      <c r="K1022" s="230">
        <f t="shared" si="470"/>
        <v>24</v>
      </c>
      <c r="L1022" s="224" t="s">
        <v>17004</v>
      </c>
      <c r="M1022" s="224" t="s">
        <v>17004</v>
      </c>
      <c r="N1022" s="227" t="s">
        <v>17004</v>
      </c>
      <c r="O1022" s="231">
        <v>5301598.71</v>
      </c>
      <c r="P1022" s="231">
        <f t="shared" ref="P1022:S1022" si="471">P1023</f>
        <v>0</v>
      </c>
      <c r="Q1022" s="229">
        <f t="shared" si="471"/>
        <v>4564356.5100000007</v>
      </c>
      <c r="R1022" s="229">
        <f t="shared" si="471"/>
        <v>274306.86</v>
      </c>
      <c r="S1022" s="229">
        <f t="shared" si="471"/>
        <v>462935.33999999997</v>
      </c>
      <c r="T1022" s="225">
        <f t="shared" si="463"/>
        <v>8246.3815678954743</v>
      </c>
      <c r="U1022" s="245">
        <f>U1023</f>
        <v>10985.58950754394</v>
      </c>
      <c r="V1022"/>
      <c r="W1022" s="45"/>
      <c r="X1022" s="45"/>
      <c r="Y1022"/>
      <c r="Z1022" s="45"/>
      <c r="AA1022" s="45"/>
      <c r="AB1022" s="45"/>
      <c r="AC1022" s="45"/>
      <c r="AD1022" s="45"/>
      <c r="AE1022" s="45"/>
      <c r="AF1022" s="45"/>
      <c r="AG1022" s="45"/>
      <c r="AH1022" s="45"/>
      <c r="AI1022" s="45"/>
      <c r="AJ1022" s="45"/>
      <c r="AK1022" s="45"/>
      <c r="AL1022" s="45"/>
      <c r="AM1022" s="45"/>
      <c r="AN1022" s="45"/>
      <c r="AO1022" s="45"/>
      <c r="AP1022" s="45"/>
      <c r="AQ1022" s="45"/>
      <c r="AR1022" s="45"/>
      <c r="AS1022" s="45"/>
      <c r="AT1022" s="45"/>
      <c r="AU1022" s="45"/>
      <c r="AV1022" s="45"/>
      <c r="AW1022" s="45"/>
      <c r="AX1022" s="45"/>
      <c r="AY1022" s="45"/>
      <c r="AZ1022" s="45"/>
      <c r="BA1022" s="45"/>
      <c r="BB1022" s="45"/>
      <c r="BC1022" s="45"/>
      <c r="BD1022" s="45"/>
      <c r="BE1022" s="45"/>
      <c r="BF1022" s="45"/>
      <c r="BG1022" s="45"/>
      <c r="BH1022" s="45"/>
      <c r="BI1022" s="45"/>
      <c r="BJ1022" s="45"/>
      <c r="BK1022" s="45"/>
      <c r="BL1022" s="45"/>
      <c r="BM1022" s="45"/>
      <c r="BN1022" s="45"/>
      <c r="BO1022" s="45"/>
      <c r="BP1022" s="45"/>
      <c r="BQ1022" s="45"/>
      <c r="BR1022" s="45"/>
      <c r="BS1022" s="45"/>
      <c r="BT1022" s="45"/>
      <c r="BU1022" s="45"/>
      <c r="BV1022" s="45"/>
      <c r="BW1022" s="45"/>
      <c r="BX1022" s="45"/>
      <c r="BY1022" s="45"/>
      <c r="BZ1022" s="45"/>
      <c r="CA1022" s="45"/>
      <c r="CB1022" s="45"/>
      <c r="CC1022" s="45"/>
      <c r="CD1022" s="45"/>
      <c r="CE1022" s="45"/>
      <c r="CF1022" s="45"/>
      <c r="CG1022" s="45"/>
      <c r="CH1022" s="45"/>
      <c r="CI1022" s="45"/>
      <c r="CJ1022" s="45"/>
      <c r="CK1022" s="45"/>
      <c r="CL1022" s="45"/>
      <c r="CM1022" s="45"/>
      <c r="CN1022" s="45"/>
      <c r="CO1022" s="45"/>
      <c r="CP1022" s="45"/>
      <c r="CQ1022" s="45"/>
      <c r="CR1022" s="45"/>
      <c r="CS1022" s="45"/>
      <c r="CT1022" s="45"/>
      <c r="CU1022" s="45"/>
      <c r="CV1022" s="45"/>
      <c r="CW1022" s="45"/>
      <c r="CX1022" s="45"/>
      <c r="CY1022" s="45"/>
      <c r="CZ1022" s="45"/>
      <c r="DA1022" s="45"/>
      <c r="DB1022" s="45"/>
      <c r="DC1022" s="45"/>
      <c r="DD1022" s="45"/>
      <c r="DE1022" s="45"/>
      <c r="DF1022" s="45"/>
      <c r="DG1022" s="45"/>
      <c r="DH1022" s="45"/>
      <c r="DI1022" s="45"/>
      <c r="DJ1022" s="45"/>
      <c r="DK1022" s="45"/>
      <c r="DL1022" s="45"/>
      <c r="DM1022" s="45"/>
      <c r="DN1022" s="45"/>
      <c r="DO1022" s="45"/>
      <c r="DP1022" s="45"/>
      <c r="DQ1022" s="45"/>
      <c r="DR1022" s="45"/>
      <c r="DS1022" s="45"/>
      <c r="DT1022" s="45"/>
      <c r="DU1022" s="45"/>
      <c r="DV1022" s="45"/>
      <c r="DW1022" s="45"/>
      <c r="DX1022" s="45"/>
      <c r="DY1022" s="45"/>
      <c r="DZ1022" s="45"/>
      <c r="EA1022" s="45"/>
      <c r="EB1022" s="45"/>
      <c r="EC1022" s="45"/>
      <c r="ED1022" s="45"/>
      <c r="EE1022" s="45"/>
      <c r="EF1022" s="45"/>
      <c r="EG1022" s="45"/>
      <c r="EH1022" s="45"/>
      <c r="EI1022" s="45"/>
      <c r="EJ1022" s="45"/>
      <c r="EK1022" s="45"/>
      <c r="EL1022" s="45"/>
      <c r="EM1022" s="45"/>
      <c r="EN1022" s="45"/>
      <c r="EO1022" s="45"/>
      <c r="EP1022" s="45"/>
      <c r="EQ1022" s="45"/>
      <c r="ER1022" s="45"/>
      <c r="ES1022" s="45"/>
      <c r="ET1022" s="45"/>
      <c r="EU1022" s="45"/>
      <c r="EV1022" s="45"/>
      <c r="EW1022" s="45"/>
      <c r="EX1022" s="45"/>
      <c r="EY1022" s="45"/>
      <c r="EZ1022" s="45"/>
      <c r="FA1022" s="45"/>
      <c r="FB1022" s="45"/>
      <c r="FC1022" s="45"/>
      <c r="FD1022" s="45"/>
      <c r="FE1022" s="45"/>
      <c r="FF1022" s="45"/>
      <c r="FG1022" s="45"/>
      <c r="FH1022" s="45"/>
      <c r="FI1022" s="45"/>
      <c r="FJ1022" s="45"/>
      <c r="FK1022" s="45"/>
      <c r="FL1022" s="45"/>
      <c r="FM1022" s="45"/>
      <c r="FN1022" s="45"/>
      <c r="FO1022" s="45"/>
      <c r="FP1022" s="45"/>
      <c r="FQ1022" s="45"/>
      <c r="FR1022" s="45"/>
      <c r="FS1022" s="45"/>
      <c r="FT1022" s="45"/>
      <c r="FU1022" s="45"/>
      <c r="FV1022" s="45"/>
      <c r="FW1022" s="45"/>
      <c r="FX1022" s="45"/>
      <c r="FY1022" s="45"/>
      <c r="FZ1022" s="45"/>
      <c r="GA1022" s="45"/>
      <c r="GB1022" s="45"/>
      <c r="GC1022" s="45"/>
      <c r="GD1022" s="45"/>
      <c r="GE1022" s="45"/>
      <c r="GF1022" s="45"/>
      <c r="GG1022" s="45"/>
      <c r="GH1022" s="45"/>
      <c r="GI1022" s="45"/>
      <c r="GJ1022" s="45"/>
      <c r="GK1022" s="45"/>
      <c r="GL1022" s="45"/>
      <c r="GM1022" s="45"/>
      <c r="GN1022" s="45"/>
      <c r="GO1022" s="45"/>
      <c r="GP1022" s="45"/>
      <c r="GQ1022" s="45"/>
      <c r="GR1022" s="45"/>
      <c r="GS1022" s="45"/>
      <c r="GT1022" s="45"/>
      <c r="GU1022" s="45"/>
      <c r="GV1022" s="45"/>
      <c r="GW1022" s="45"/>
      <c r="GX1022" s="45"/>
      <c r="GY1022" s="45"/>
      <c r="GZ1022" s="45"/>
      <c r="HA1022" s="45"/>
      <c r="HB1022" s="45"/>
      <c r="HC1022" s="45"/>
      <c r="HD1022" s="45"/>
      <c r="HE1022" s="45"/>
      <c r="HF1022" s="45"/>
      <c r="HG1022" s="45"/>
      <c r="HH1022" s="45"/>
      <c r="HI1022" s="45"/>
      <c r="HJ1022" s="45"/>
      <c r="HK1022" s="45"/>
      <c r="HL1022" s="45"/>
      <c r="HM1022" s="45"/>
      <c r="HN1022" s="45"/>
      <c r="HO1022" s="45"/>
      <c r="HP1022" s="45"/>
      <c r="HQ1022" s="45"/>
      <c r="HR1022" s="45"/>
      <c r="HS1022" s="45"/>
      <c r="HT1022" s="45"/>
      <c r="HU1022" s="45"/>
      <c r="HV1022" s="45"/>
      <c r="HW1022" s="45"/>
      <c r="HX1022" s="45"/>
      <c r="HY1022" s="45"/>
      <c r="HZ1022" s="45"/>
      <c r="IA1022" s="45"/>
      <c r="IB1022" s="45"/>
      <c r="IC1022" s="45"/>
      <c r="ID1022" s="45"/>
      <c r="IE1022" s="45"/>
      <c r="IF1022" s="45"/>
      <c r="IG1022" s="45"/>
      <c r="IH1022" s="45"/>
      <c r="II1022" s="45"/>
      <c r="IJ1022" s="45"/>
      <c r="IK1022" s="45"/>
      <c r="IL1022" s="45"/>
      <c r="IM1022" s="45"/>
      <c r="IN1022" s="45"/>
      <c r="IO1022" s="45"/>
      <c r="IP1022" s="45"/>
      <c r="IQ1022" s="45"/>
      <c r="IR1022" s="45"/>
      <c r="IS1022" s="45"/>
      <c r="IT1022" s="45"/>
      <c r="IU1022" s="45"/>
      <c r="IV1022" s="45"/>
      <c r="IW1022" s="45"/>
      <c r="IX1022" s="45"/>
      <c r="IY1022" s="45"/>
      <c r="IZ1022" s="45"/>
      <c r="JA1022" s="45"/>
      <c r="JB1022" s="45"/>
      <c r="JC1022" s="45"/>
      <c r="JD1022" s="45"/>
      <c r="JE1022" s="45"/>
      <c r="JF1022" s="45"/>
      <c r="JG1022" s="45"/>
      <c r="JH1022" s="45"/>
      <c r="JI1022" s="45"/>
      <c r="JJ1022" s="45"/>
      <c r="JK1022" s="45"/>
      <c r="JL1022" s="45"/>
      <c r="JM1022" s="45"/>
      <c r="JN1022" s="45"/>
      <c r="JO1022" s="45"/>
      <c r="JP1022" s="45"/>
      <c r="JQ1022" s="45"/>
      <c r="JR1022" s="45"/>
      <c r="JS1022" s="45"/>
      <c r="JT1022" s="45"/>
      <c r="JU1022" s="45"/>
      <c r="JV1022" s="45"/>
      <c r="JW1022" s="45"/>
      <c r="JX1022" s="45"/>
      <c r="JY1022" s="45"/>
      <c r="JZ1022" s="45"/>
      <c r="KA1022" s="45"/>
      <c r="KB1022" s="45"/>
      <c r="KC1022" s="45"/>
      <c r="KD1022" s="45"/>
      <c r="KE1022" s="45"/>
      <c r="KF1022" s="45"/>
      <c r="KG1022" s="45"/>
      <c r="KH1022" s="45"/>
      <c r="KI1022" s="45"/>
      <c r="KJ1022" s="45"/>
      <c r="KK1022" s="45"/>
      <c r="KL1022" s="45"/>
      <c r="KM1022" s="45"/>
      <c r="KN1022" s="45"/>
      <c r="KO1022" s="45"/>
      <c r="KP1022" s="45"/>
      <c r="KQ1022" s="45"/>
      <c r="KR1022" s="45"/>
      <c r="KS1022" s="45"/>
      <c r="KT1022" s="45"/>
      <c r="KU1022" s="45"/>
      <c r="KV1022" s="45"/>
      <c r="KW1022" s="45"/>
      <c r="KX1022" s="45"/>
      <c r="KY1022" s="45"/>
      <c r="KZ1022" s="45"/>
      <c r="LA1022" s="45"/>
      <c r="LB1022" s="45"/>
      <c r="LC1022" s="45"/>
      <c r="LD1022" s="45"/>
      <c r="LE1022" s="45"/>
      <c r="LF1022" s="45"/>
      <c r="LG1022" s="45"/>
      <c r="LH1022" s="45"/>
      <c r="LI1022" s="45"/>
      <c r="LJ1022" s="45"/>
      <c r="LK1022" s="45"/>
      <c r="LL1022" s="45"/>
      <c r="LM1022" s="45"/>
      <c r="LN1022" s="45"/>
      <c r="LO1022" s="45"/>
      <c r="LP1022" s="45"/>
      <c r="LQ1022" s="45"/>
      <c r="LR1022" s="45"/>
      <c r="LS1022" s="45"/>
      <c r="LT1022" s="45"/>
      <c r="LU1022" s="45"/>
      <c r="LV1022" s="45"/>
      <c r="LW1022" s="45"/>
      <c r="LX1022" s="45"/>
      <c r="LY1022" s="45"/>
      <c r="LZ1022" s="45"/>
      <c r="MA1022" s="45"/>
      <c r="MB1022" s="45"/>
      <c r="MC1022" s="45"/>
      <c r="MD1022" s="45"/>
      <c r="ME1022" s="45"/>
      <c r="MF1022" s="45"/>
      <c r="MG1022" s="45"/>
      <c r="MH1022" s="45"/>
      <c r="MI1022" s="45"/>
      <c r="MJ1022" s="45"/>
      <c r="MK1022" s="45"/>
      <c r="ML1022" s="45"/>
      <c r="MM1022" s="45"/>
      <c r="MN1022" s="45"/>
      <c r="MO1022" s="45"/>
      <c r="MP1022" s="45"/>
      <c r="MQ1022" s="45"/>
      <c r="MR1022" s="45"/>
      <c r="MS1022" s="45"/>
      <c r="MT1022" s="45"/>
      <c r="MU1022" s="45"/>
      <c r="MV1022" s="45"/>
      <c r="MW1022" s="45"/>
      <c r="MX1022" s="45"/>
      <c r="MY1022" s="45"/>
      <c r="MZ1022" s="45"/>
      <c r="NA1022" s="45"/>
      <c r="NB1022" s="45"/>
      <c r="NC1022" s="45"/>
      <c r="ND1022" s="45"/>
      <c r="NE1022" s="45"/>
      <c r="NF1022" s="45"/>
      <c r="NG1022" s="45"/>
      <c r="NH1022" s="45"/>
      <c r="NI1022" s="45"/>
      <c r="NJ1022" s="45"/>
      <c r="NK1022" s="45"/>
      <c r="NL1022" s="45"/>
      <c r="NM1022" s="45"/>
      <c r="NN1022" s="45"/>
      <c r="NO1022" s="45"/>
      <c r="NP1022" s="45"/>
      <c r="NQ1022" s="45"/>
      <c r="NR1022" s="45"/>
      <c r="NS1022" s="45"/>
      <c r="NT1022" s="45"/>
      <c r="NU1022" s="45"/>
      <c r="NV1022" s="45"/>
      <c r="NW1022" s="45"/>
      <c r="NX1022" s="45"/>
      <c r="NY1022" s="45"/>
      <c r="NZ1022" s="45"/>
      <c r="OA1022" s="45"/>
      <c r="OB1022" s="45"/>
      <c r="OC1022" s="45"/>
      <c r="OD1022" s="45"/>
      <c r="OE1022" s="45"/>
      <c r="OF1022" s="45"/>
      <c r="OG1022" s="45"/>
      <c r="OH1022" s="45"/>
      <c r="OI1022" s="45"/>
      <c r="OJ1022" s="45"/>
      <c r="OK1022" s="45"/>
      <c r="OL1022" s="45"/>
      <c r="OM1022" s="45"/>
      <c r="ON1022" s="45"/>
      <c r="OO1022" s="45"/>
      <c r="OP1022" s="45"/>
      <c r="OQ1022" s="45"/>
      <c r="OR1022" s="45"/>
      <c r="OS1022" s="45"/>
      <c r="OT1022" s="45"/>
      <c r="OU1022" s="45"/>
      <c r="OV1022" s="45"/>
      <c r="OW1022" s="45"/>
      <c r="OX1022" s="45"/>
      <c r="OY1022" s="45"/>
      <c r="OZ1022" s="45"/>
      <c r="PA1022" s="45"/>
      <c r="PB1022" s="45"/>
      <c r="PC1022" s="45"/>
      <c r="PD1022" s="45"/>
      <c r="PE1022" s="45"/>
      <c r="PF1022" s="45"/>
      <c r="PG1022" s="45"/>
      <c r="PH1022" s="45"/>
      <c r="PI1022" s="45"/>
      <c r="PJ1022" s="45"/>
      <c r="PK1022" s="45"/>
      <c r="PL1022" s="45"/>
      <c r="PM1022" s="45"/>
      <c r="PN1022" s="45"/>
      <c r="PO1022" s="45"/>
      <c r="PP1022" s="45"/>
      <c r="PQ1022" s="45"/>
      <c r="PR1022" s="45"/>
      <c r="PS1022" s="45"/>
      <c r="PT1022" s="45"/>
      <c r="PU1022" s="45"/>
      <c r="PV1022" s="45"/>
      <c r="PW1022" s="45"/>
      <c r="PX1022" s="45"/>
      <c r="PY1022" s="45"/>
      <c r="PZ1022" s="45"/>
      <c r="QA1022" s="45"/>
      <c r="QB1022" s="45"/>
      <c r="QC1022" s="45"/>
      <c r="QD1022" s="45"/>
      <c r="QE1022" s="45"/>
      <c r="QF1022" s="45"/>
      <c r="QG1022" s="45"/>
      <c r="QH1022" s="45"/>
      <c r="QI1022" s="45"/>
      <c r="QJ1022" s="45"/>
      <c r="QK1022" s="45"/>
      <c r="QL1022" s="45"/>
      <c r="QM1022" s="45"/>
      <c r="QN1022" s="45"/>
      <c r="QO1022" s="45"/>
      <c r="QP1022" s="45"/>
      <c r="QQ1022" s="45"/>
      <c r="QR1022" s="45"/>
      <c r="QS1022" s="45"/>
      <c r="QT1022" s="45"/>
      <c r="QU1022" s="45"/>
      <c r="QV1022" s="45"/>
      <c r="QW1022" s="45"/>
      <c r="QX1022" s="45"/>
      <c r="QY1022" s="45"/>
      <c r="QZ1022" s="45"/>
      <c r="RA1022" s="45"/>
      <c r="RB1022" s="45"/>
      <c r="RC1022" s="45"/>
      <c r="RD1022" s="45"/>
      <c r="RE1022" s="45"/>
      <c r="RF1022" s="45"/>
      <c r="RG1022" s="45"/>
      <c r="RH1022" s="45"/>
      <c r="RI1022" s="45"/>
      <c r="RJ1022" s="45"/>
      <c r="RK1022" s="45"/>
      <c r="RL1022" s="45"/>
      <c r="RM1022" s="45"/>
      <c r="RN1022" s="45"/>
      <c r="RO1022" s="45"/>
      <c r="RP1022" s="45"/>
      <c r="RQ1022" s="45"/>
      <c r="RR1022" s="45"/>
      <c r="RS1022" s="45"/>
      <c r="RT1022" s="45"/>
      <c r="RU1022" s="45"/>
      <c r="RV1022" s="45"/>
      <c r="RW1022" s="45"/>
      <c r="RX1022" s="45"/>
      <c r="RY1022" s="45"/>
      <c r="RZ1022" s="45"/>
      <c r="SA1022" s="45"/>
      <c r="SB1022" s="45"/>
      <c r="SC1022" s="45"/>
      <c r="SD1022" s="45"/>
      <c r="SE1022" s="45"/>
      <c r="SF1022" s="45"/>
      <c r="SG1022" s="45"/>
      <c r="SH1022" s="45"/>
      <c r="SI1022" s="45"/>
      <c r="SJ1022" s="45"/>
      <c r="SK1022" s="45"/>
      <c r="SL1022" s="45"/>
      <c r="SM1022" s="45"/>
      <c r="SN1022" s="45"/>
      <c r="SO1022" s="45"/>
      <c r="SP1022" s="45"/>
      <c r="SQ1022" s="45"/>
      <c r="SR1022" s="45"/>
      <c r="SS1022" s="45"/>
      <c r="ST1022" s="45"/>
      <c r="SU1022" s="45"/>
      <c r="SV1022" s="45"/>
      <c r="SW1022" s="45"/>
      <c r="SX1022" s="45"/>
      <c r="SY1022" s="45"/>
      <c r="SZ1022" s="45"/>
      <c r="TA1022" s="45"/>
      <c r="TB1022" s="45"/>
      <c r="TC1022" s="45"/>
      <c r="TD1022" s="45"/>
      <c r="TE1022" s="45"/>
      <c r="TF1022" s="45"/>
      <c r="TG1022" s="45"/>
      <c r="TH1022" s="45"/>
      <c r="TI1022" s="45"/>
      <c r="TJ1022" s="45"/>
      <c r="TK1022" s="45"/>
      <c r="TL1022" s="45"/>
      <c r="TM1022" s="45"/>
      <c r="TN1022" s="45"/>
      <c r="TO1022" s="45"/>
      <c r="TP1022" s="45"/>
      <c r="TQ1022" s="45"/>
      <c r="TR1022" s="45"/>
      <c r="TS1022" s="45"/>
      <c r="TT1022" s="45"/>
      <c r="TU1022" s="45"/>
      <c r="TV1022" s="45"/>
      <c r="TW1022" s="45"/>
      <c r="TX1022" s="45"/>
      <c r="TY1022" s="45"/>
      <c r="TZ1022" s="45"/>
      <c r="UA1022" s="45"/>
      <c r="UB1022" s="45"/>
      <c r="UC1022" s="45"/>
      <c r="UD1022" s="45"/>
      <c r="UE1022" s="45"/>
      <c r="UF1022" s="45"/>
      <c r="UG1022" s="45"/>
      <c r="UH1022" s="45"/>
      <c r="UI1022" s="45"/>
      <c r="UJ1022" s="45"/>
      <c r="UK1022" s="45"/>
      <c r="UL1022" s="45"/>
      <c r="UM1022" s="45"/>
      <c r="UN1022" s="45"/>
      <c r="UO1022" s="45"/>
      <c r="UP1022" s="45"/>
      <c r="UQ1022" s="45"/>
      <c r="UR1022" s="45"/>
      <c r="US1022" s="45"/>
      <c r="UT1022" s="45"/>
      <c r="UU1022" s="45"/>
      <c r="UV1022" s="45"/>
      <c r="UW1022" s="45"/>
      <c r="UX1022" s="45"/>
      <c r="UY1022" s="45"/>
      <c r="UZ1022" s="45"/>
      <c r="VA1022" s="45"/>
      <c r="VB1022" s="45"/>
      <c r="VC1022" s="45"/>
      <c r="VD1022" s="45"/>
      <c r="VE1022" s="45"/>
      <c r="VF1022" s="45"/>
      <c r="VG1022" s="45"/>
      <c r="VH1022" s="45"/>
      <c r="VI1022" s="45"/>
      <c r="VJ1022" s="45"/>
      <c r="VK1022" s="45"/>
      <c r="VL1022" s="45"/>
      <c r="VM1022" s="45"/>
      <c r="VN1022" s="45"/>
      <c r="VO1022" s="45"/>
      <c r="VP1022" s="45"/>
      <c r="VQ1022" s="45"/>
      <c r="VR1022" s="45"/>
      <c r="VS1022" s="45"/>
      <c r="VT1022" s="45"/>
      <c r="VU1022" s="45"/>
      <c r="VV1022" s="45"/>
      <c r="VW1022" s="45"/>
      <c r="VX1022" s="45"/>
      <c r="VY1022" s="45"/>
      <c r="VZ1022" s="45"/>
      <c r="WA1022" s="45"/>
      <c r="WB1022" s="45"/>
      <c r="WC1022" s="45"/>
      <c r="WD1022" s="45"/>
      <c r="WE1022" s="45"/>
      <c r="WF1022" s="45"/>
      <c r="WG1022" s="45"/>
      <c r="WH1022" s="45"/>
      <c r="WI1022" s="45"/>
      <c r="WJ1022" s="45"/>
      <c r="WK1022" s="45"/>
      <c r="WL1022" s="45"/>
      <c r="WM1022" s="45"/>
      <c r="WN1022" s="45"/>
      <c r="WO1022" s="45"/>
      <c r="WP1022" s="45"/>
      <c r="WQ1022" s="45"/>
      <c r="WR1022" s="45"/>
      <c r="WS1022" s="45"/>
      <c r="WT1022" s="45"/>
      <c r="WU1022" s="45"/>
      <c r="WV1022" s="45"/>
      <c r="WW1022" s="45"/>
      <c r="WX1022" s="45"/>
      <c r="WY1022" s="45"/>
      <c r="WZ1022" s="45"/>
      <c r="XA1022" s="45"/>
      <c r="XB1022" s="45"/>
      <c r="XC1022" s="45"/>
      <c r="XD1022" s="45"/>
      <c r="XE1022" s="45"/>
      <c r="XF1022" s="45"/>
      <c r="XG1022" s="45"/>
      <c r="XH1022" s="45"/>
      <c r="XI1022" s="45"/>
      <c r="XJ1022" s="45"/>
      <c r="XK1022" s="45"/>
      <c r="XL1022" s="45"/>
      <c r="XM1022" s="45"/>
      <c r="XN1022" s="45"/>
      <c r="XO1022" s="45"/>
      <c r="XP1022" s="45"/>
      <c r="XQ1022" s="45"/>
      <c r="XR1022" s="45"/>
      <c r="XS1022" s="45"/>
      <c r="XT1022" s="45"/>
      <c r="XU1022" s="45"/>
      <c r="XV1022" s="45"/>
      <c r="XW1022" s="45"/>
      <c r="XX1022" s="45"/>
      <c r="XY1022" s="45"/>
      <c r="XZ1022" s="45"/>
      <c r="YA1022" s="45"/>
      <c r="YB1022" s="45"/>
      <c r="YC1022" s="45"/>
      <c r="YD1022" s="45"/>
      <c r="YE1022" s="45"/>
      <c r="YF1022" s="45"/>
      <c r="YG1022" s="45"/>
      <c r="YH1022" s="45"/>
      <c r="YI1022" s="45"/>
      <c r="YJ1022" s="45"/>
      <c r="YK1022" s="45"/>
      <c r="YL1022" s="45"/>
      <c r="YM1022" s="45"/>
      <c r="YN1022" s="45"/>
      <c r="YO1022" s="45"/>
      <c r="YP1022" s="45"/>
      <c r="YQ1022" s="45"/>
      <c r="YR1022" s="45"/>
      <c r="YS1022" s="45"/>
      <c r="YT1022" s="45"/>
      <c r="YU1022" s="45"/>
      <c r="YV1022" s="45"/>
      <c r="YW1022" s="45"/>
      <c r="YX1022" s="45"/>
      <c r="YY1022" s="45"/>
      <c r="YZ1022" s="45"/>
      <c r="ZA1022" s="45"/>
      <c r="ZB1022" s="45"/>
      <c r="ZC1022" s="45"/>
      <c r="ZD1022" s="45"/>
      <c r="ZE1022" s="45"/>
      <c r="ZF1022" s="45"/>
      <c r="ZG1022" s="45"/>
      <c r="ZH1022" s="45"/>
      <c r="ZI1022" s="45"/>
      <c r="ZJ1022" s="45"/>
      <c r="ZK1022" s="45"/>
      <c r="ZL1022" s="45"/>
      <c r="ZM1022" s="45"/>
      <c r="ZN1022" s="45"/>
      <c r="ZO1022" s="45"/>
      <c r="ZP1022" s="45"/>
      <c r="ZQ1022" s="45"/>
      <c r="ZR1022" s="45"/>
      <c r="ZS1022" s="45"/>
      <c r="ZT1022" s="45"/>
      <c r="ZU1022" s="45"/>
      <c r="ZV1022" s="45"/>
      <c r="ZW1022" s="45"/>
      <c r="ZX1022" s="45"/>
      <c r="ZY1022" s="45"/>
      <c r="ZZ1022" s="45"/>
      <c r="AAA1022" s="45"/>
      <c r="AAB1022" s="45"/>
      <c r="AAC1022" s="45"/>
      <c r="AAD1022" s="45"/>
      <c r="AAE1022" s="45"/>
      <c r="AAF1022" s="45"/>
      <c r="AAG1022" s="45"/>
      <c r="AAH1022" s="45"/>
      <c r="AAI1022" s="45"/>
      <c r="AAJ1022" s="45"/>
      <c r="AAK1022" s="45"/>
      <c r="AAL1022" s="45"/>
      <c r="AAM1022" s="45"/>
      <c r="AAN1022" s="45"/>
      <c r="AAO1022" s="45"/>
      <c r="AAP1022" s="45"/>
      <c r="AAQ1022" s="45"/>
      <c r="AAR1022" s="45"/>
      <c r="AAS1022" s="45"/>
      <c r="AAT1022" s="45"/>
      <c r="AAU1022" s="45"/>
      <c r="AAV1022" s="45"/>
      <c r="AAW1022" s="45"/>
      <c r="AAX1022" s="45"/>
      <c r="AAY1022" s="45"/>
      <c r="AAZ1022" s="45"/>
      <c r="ABA1022" s="45"/>
      <c r="ABB1022" s="45"/>
      <c r="ABC1022" s="45"/>
      <c r="ABD1022" s="45"/>
      <c r="ABE1022" s="45"/>
      <c r="ABF1022" s="45"/>
      <c r="ABG1022" s="45"/>
      <c r="ABH1022" s="45"/>
      <c r="ABI1022" s="45"/>
      <c r="ABJ1022" s="45"/>
      <c r="ABK1022" s="45"/>
      <c r="ABL1022" s="45"/>
      <c r="ABM1022" s="45"/>
      <c r="ABN1022" s="45"/>
      <c r="ABO1022" s="45"/>
      <c r="ABP1022" s="45"/>
      <c r="ABQ1022" s="45"/>
      <c r="ABR1022" s="45"/>
      <c r="ABS1022" s="45"/>
      <c r="ABT1022" s="45"/>
      <c r="ABU1022" s="45"/>
      <c r="ABV1022" s="45"/>
      <c r="ABW1022" s="45"/>
      <c r="ABX1022" s="45"/>
      <c r="ABY1022" s="45"/>
      <c r="ABZ1022" s="45"/>
      <c r="ACA1022" s="45"/>
      <c r="ACB1022" s="45"/>
      <c r="ACC1022" s="45"/>
      <c r="ACD1022" s="45"/>
      <c r="ACE1022" s="45"/>
      <c r="ACF1022" s="45"/>
      <c r="ACG1022" s="45"/>
      <c r="ACH1022" s="45"/>
      <c r="ACI1022" s="45"/>
      <c r="ACJ1022" s="45"/>
      <c r="ACK1022" s="45"/>
      <c r="ACL1022" s="45"/>
      <c r="ACM1022" s="45"/>
      <c r="ACN1022" s="45"/>
      <c r="ACO1022" s="45"/>
      <c r="ACP1022" s="45"/>
      <c r="ACQ1022" s="45"/>
      <c r="ACR1022" s="45"/>
      <c r="ACS1022" s="45"/>
      <c r="ACT1022" s="45"/>
      <c r="ACU1022" s="45"/>
      <c r="ACV1022" s="45"/>
      <c r="ACW1022" s="45"/>
      <c r="ACX1022" s="45"/>
      <c r="ACY1022" s="45"/>
      <c r="ACZ1022" s="45"/>
      <c r="ADA1022" s="45"/>
      <c r="ADB1022" s="45"/>
      <c r="ADC1022" s="45"/>
      <c r="ADD1022" s="45"/>
      <c r="ADE1022" s="45"/>
      <c r="ADF1022" s="45"/>
      <c r="ADG1022" s="45"/>
      <c r="ADH1022" s="45"/>
      <c r="ADI1022" s="45"/>
      <c r="ADJ1022" s="45"/>
      <c r="ADK1022" s="45"/>
      <c r="ADL1022" s="45"/>
      <c r="ADM1022" s="45"/>
      <c r="ADN1022" s="45"/>
      <c r="ADO1022" s="45"/>
      <c r="ADP1022" s="45"/>
      <c r="ADQ1022" s="45"/>
      <c r="ADR1022" s="45"/>
      <c r="ADS1022" s="45"/>
      <c r="ADT1022" s="45"/>
      <c r="ADU1022" s="45"/>
      <c r="ADV1022" s="45"/>
      <c r="ADW1022" s="45"/>
      <c r="ADX1022" s="45"/>
      <c r="ADY1022" s="45"/>
      <c r="ADZ1022" s="45"/>
      <c r="AEA1022" s="45"/>
      <c r="AEB1022" s="45"/>
      <c r="AEC1022" s="45"/>
      <c r="AED1022" s="45"/>
      <c r="AEE1022" s="45"/>
      <c r="AEF1022" s="45"/>
      <c r="AEG1022" s="45"/>
      <c r="AEH1022" s="45"/>
      <c r="AEI1022" s="45"/>
      <c r="AEJ1022" s="45"/>
      <c r="AEK1022" s="45"/>
      <c r="AEL1022" s="45"/>
      <c r="AEM1022" s="45"/>
      <c r="AEN1022" s="45"/>
      <c r="AEO1022" s="45"/>
      <c r="AEP1022" s="45"/>
      <c r="AEQ1022" s="45"/>
      <c r="AER1022" s="45"/>
      <c r="AES1022" s="45"/>
      <c r="AET1022" s="45"/>
      <c r="AEU1022" s="45"/>
      <c r="AEV1022" s="45"/>
      <c r="AEW1022" s="45"/>
      <c r="AEX1022" s="45"/>
      <c r="AEY1022" s="45"/>
      <c r="AEZ1022" s="45"/>
      <c r="AFA1022" s="45"/>
      <c r="AFB1022" s="45"/>
      <c r="AFC1022" s="45"/>
      <c r="AFD1022" s="45"/>
      <c r="AFE1022" s="45"/>
      <c r="AFF1022" s="45"/>
      <c r="AFG1022" s="45"/>
      <c r="AFH1022" s="45"/>
      <c r="AFI1022" s="45"/>
      <c r="AFJ1022" s="45"/>
      <c r="AFK1022" s="45"/>
      <c r="AFL1022" s="45"/>
      <c r="AFM1022" s="45"/>
      <c r="AFN1022" s="45"/>
      <c r="AFO1022" s="45"/>
      <c r="AFP1022" s="45"/>
      <c r="AFQ1022" s="45"/>
      <c r="AFR1022" s="45"/>
      <c r="AFS1022" s="45"/>
      <c r="AFT1022" s="45"/>
      <c r="AFU1022" s="45"/>
      <c r="AFV1022" s="45"/>
      <c r="AFW1022" s="45"/>
      <c r="AFX1022" s="45"/>
      <c r="AFY1022" s="45"/>
      <c r="AFZ1022" s="45"/>
      <c r="AGA1022" s="45"/>
      <c r="AGB1022" s="45"/>
      <c r="AGC1022" s="45"/>
      <c r="AGD1022" s="45"/>
      <c r="AGE1022" s="45"/>
      <c r="AGF1022" s="45"/>
      <c r="AGG1022" s="45"/>
      <c r="AGH1022" s="45"/>
      <c r="AGI1022" s="45"/>
      <c r="AGJ1022" s="45"/>
      <c r="AGK1022" s="45"/>
      <c r="AGL1022" s="45"/>
      <c r="AGM1022" s="45"/>
      <c r="AGN1022" s="45"/>
      <c r="AGO1022" s="45"/>
      <c r="AGP1022" s="45"/>
      <c r="AGQ1022" s="45"/>
      <c r="AGR1022" s="45"/>
      <c r="AGS1022" s="45"/>
      <c r="AGT1022" s="45"/>
      <c r="AGU1022" s="45"/>
      <c r="AGV1022" s="45"/>
      <c r="AGW1022" s="45"/>
      <c r="AGX1022" s="45"/>
      <c r="AGY1022" s="45"/>
      <c r="AGZ1022" s="45"/>
      <c r="AHA1022" s="45"/>
      <c r="AHB1022" s="45"/>
      <c r="AHC1022" s="45"/>
      <c r="AHD1022" s="45"/>
      <c r="AHE1022" s="45"/>
      <c r="AHF1022" s="45"/>
      <c r="AHG1022" s="45"/>
      <c r="AHH1022" s="45"/>
      <c r="AHI1022" s="45"/>
      <c r="AHJ1022" s="45"/>
      <c r="AHK1022" s="45"/>
      <c r="AHL1022" s="45"/>
      <c r="AHM1022" s="45"/>
      <c r="AHN1022" s="45"/>
      <c r="AHO1022" s="45"/>
      <c r="AHP1022" s="45"/>
      <c r="AHQ1022" s="45"/>
      <c r="AHR1022" s="45"/>
      <c r="AHS1022" s="45"/>
      <c r="AHT1022" s="45"/>
      <c r="AHU1022" s="45"/>
      <c r="AHV1022" s="45"/>
      <c r="AHW1022" s="45"/>
      <c r="AHX1022" s="45"/>
      <c r="AHY1022" s="45"/>
      <c r="AHZ1022" s="45"/>
      <c r="AIA1022" s="45"/>
      <c r="AIB1022" s="45"/>
      <c r="AIC1022" s="45"/>
      <c r="AID1022" s="45"/>
      <c r="AIE1022" s="45"/>
      <c r="AIF1022" s="45"/>
      <c r="AIG1022" s="45"/>
      <c r="AIH1022" s="45"/>
      <c r="AII1022" s="45"/>
      <c r="AIJ1022" s="45"/>
      <c r="AIK1022" s="45"/>
      <c r="AIL1022" s="45"/>
      <c r="AIM1022" s="45"/>
      <c r="AIN1022" s="45"/>
      <c r="AIO1022" s="45"/>
      <c r="AIP1022" s="45"/>
      <c r="AIQ1022" s="45"/>
      <c r="AIR1022" s="45"/>
      <c r="AIS1022" s="45"/>
      <c r="AIT1022" s="45"/>
      <c r="AIU1022" s="45"/>
      <c r="AIV1022" s="45"/>
      <c r="AIW1022" s="45"/>
      <c r="AIX1022" s="45"/>
      <c r="AIY1022" s="45"/>
      <c r="AIZ1022" s="45"/>
      <c r="AJA1022" s="45"/>
      <c r="AJB1022" s="45"/>
      <c r="AJC1022" s="45"/>
      <c r="AJD1022" s="45"/>
      <c r="AJE1022" s="45"/>
      <c r="AJF1022" s="45"/>
      <c r="AJG1022" s="45"/>
      <c r="AJH1022" s="45"/>
      <c r="AJI1022" s="45"/>
      <c r="AJJ1022" s="45"/>
      <c r="AJK1022" s="45"/>
      <c r="AJL1022" s="45"/>
      <c r="AJM1022" s="45"/>
      <c r="AJN1022" s="45"/>
      <c r="AJO1022" s="45"/>
      <c r="AJP1022" s="45"/>
      <c r="AJQ1022" s="45"/>
      <c r="AJR1022" s="45"/>
      <c r="AJS1022" s="45"/>
      <c r="AJT1022" s="45"/>
      <c r="AJU1022" s="45"/>
      <c r="AJV1022" s="45"/>
      <c r="AJW1022" s="45"/>
      <c r="AJX1022" s="45"/>
      <c r="AJY1022" s="45"/>
      <c r="AJZ1022" s="45"/>
      <c r="AKA1022" s="45"/>
      <c r="AKB1022" s="45"/>
      <c r="AKC1022" s="45"/>
      <c r="AKD1022" s="45"/>
      <c r="AKE1022" s="45"/>
      <c r="AKF1022" s="45"/>
      <c r="AKG1022" s="45"/>
      <c r="AKH1022" s="45"/>
      <c r="AKI1022" s="45"/>
      <c r="AKJ1022" s="45"/>
      <c r="AKK1022" s="45"/>
      <c r="AKL1022" s="45"/>
      <c r="AKM1022" s="45"/>
      <c r="AKN1022" s="45"/>
      <c r="AKO1022" s="45"/>
      <c r="AKP1022" s="45"/>
      <c r="AKQ1022" s="45"/>
      <c r="AKR1022" s="45"/>
      <c r="AKS1022" s="45"/>
      <c r="AKT1022" s="45"/>
      <c r="AKU1022" s="45"/>
      <c r="AKV1022" s="45"/>
      <c r="AKW1022" s="45"/>
      <c r="AKX1022" s="45"/>
      <c r="AKY1022" s="45"/>
      <c r="AKZ1022" s="45"/>
      <c r="ALA1022" s="45"/>
      <c r="ALB1022" s="45"/>
      <c r="ALC1022" s="45"/>
      <c r="ALD1022" s="45"/>
      <c r="ALE1022" s="45"/>
      <c r="ALF1022" s="45"/>
      <c r="ALG1022" s="45"/>
      <c r="ALH1022" s="45"/>
      <c r="ALI1022" s="45"/>
      <c r="ALJ1022" s="45"/>
      <c r="ALK1022" s="45"/>
      <c r="ALL1022" s="45"/>
      <c r="ALM1022" s="45"/>
      <c r="ALN1022" s="45"/>
      <c r="ALO1022" s="45"/>
      <c r="ALP1022" s="45"/>
      <c r="ALQ1022" s="45"/>
      <c r="ALR1022" s="45"/>
      <c r="ALS1022" s="45"/>
      <c r="ALT1022" s="45"/>
      <c r="ALU1022" s="45"/>
      <c r="ALV1022" s="45"/>
      <c r="ALW1022" s="45"/>
      <c r="ALX1022" s="45"/>
      <c r="ALY1022" s="45"/>
      <c r="ALZ1022" s="45"/>
      <c r="AMA1022" s="45"/>
      <c r="AMB1022" s="45"/>
      <c r="AMC1022" s="45"/>
      <c r="AMD1022" s="45"/>
      <c r="AME1022" s="45"/>
      <c r="AMF1022" s="45"/>
      <c r="AMG1022" s="45"/>
      <c r="AMH1022" s="45"/>
      <c r="AMI1022" s="45"/>
      <c r="AMJ1022" s="45"/>
      <c r="AMK1022" s="45"/>
      <c r="AML1022" s="45"/>
      <c r="AMM1022" s="45"/>
      <c r="AMN1022" s="45"/>
      <c r="AMO1022" s="45"/>
      <c r="AMP1022" s="45"/>
      <c r="AMQ1022" s="45"/>
      <c r="AMR1022" s="45"/>
      <c r="AMS1022" s="45"/>
      <c r="AMT1022" s="45"/>
      <c r="AMU1022" s="45"/>
      <c r="AMV1022" s="45"/>
      <c r="AMW1022" s="45"/>
      <c r="AMX1022" s="45"/>
      <c r="AMY1022" s="45"/>
      <c r="AMZ1022" s="45"/>
      <c r="ANA1022" s="45"/>
      <c r="ANB1022" s="45"/>
      <c r="ANC1022" s="45"/>
      <c r="AND1022" s="45"/>
      <c r="ANE1022" s="45"/>
      <c r="ANF1022" s="45"/>
      <c r="ANG1022" s="45"/>
      <c r="ANH1022" s="45"/>
      <c r="ANI1022" s="45"/>
      <c r="ANJ1022" s="45"/>
      <c r="ANK1022" s="45"/>
      <c r="ANL1022" s="45"/>
      <c r="ANM1022" s="45"/>
      <c r="ANN1022" s="45"/>
      <c r="ANO1022" s="45"/>
      <c r="ANP1022" s="45"/>
      <c r="ANQ1022" s="45"/>
      <c r="ANR1022" s="45"/>
      <c r="ANS1022" s="45"/>
      <c r="ANT1022" s="45"/>
      <c r="ANU1022" s="45"/>
      <c r="ANV1022" s="45"/>
      <c r="ANW1022" s="45"/>
      <c r="ANX1022" s="45"/>
      <c r="ANY1022" s="45"/>
      <c r="ANZ1022" s="45"/>
      <c r="AOA1022" s="45"/>
      <c r="AOB1022" s="45"/>
      <c r="AOC1022" s="45"/>
      <c r="AOD1022" s="45"/>
      <c r="AOE1022" s="45"/>
      <c r="AOF1022" s="45"/>
      <c r="AOG1022" s="45"/>
      <c r="AOH1022" s="45"/>
      <c r="AOI1022" s="45"/>
      <c r="AOJ1022" s="45"/>
      <c r="AOK1022" s="45"/>
      <c r="AOL1022" s="45"/>
      <c r="AOM1022" s="45"/>
      <c r="AON1022" s="45"/>
      <c r="AOO1022" s="45"/>
      <c r="AOP1022" s="45"/>
      <c r="AOQ1022" s="45"/>
      <c r="AOR1022" s="45"/>
      <c r="AOS1022" s="45"/>
      <c r="AOT1022" s="45"/>
      <c r="AOU1022" s="45"/>
      <c r="AOV1022" s="45"/>
      <c r="AOW1022" s="45"/>
      <c r="AOX1022" s="45"/>
      <c r="AOY1022" s="45"/>
      <c r="AOZ1022" s="45"/>
      <c r="APA1022" s="45"/>
      <c r="APB1022" s="45"/>
      <c r="APC1022" s="45"/>
      <c r="APD1022" s="45"/>
      <c r="APE1022" s="45"/>
      <c r="APF1022" s="45"/>
      <c r="APG1022" s="45"/>
      <c r="APH1022" s="45"/>
      <c r="API1022" s="45"/>
      <c r="APJ1022" s="45"/>
      <c r="APK1022" s="45"/>
      <c r="APL1022" s="45"/>
      <c r="APM1022" s="45"/>
      <c r="APN1022" s="45"/>
      <c r="APO1022" s="45"/>
      <c r="APP1022" s="45"/>
      <c r="APQ1022" s="45"/>
      <c r="APR1022" s="45"/>
      <c r="APS1022" s="45"/>
      <c r="APT1022" s="45"/>
      <c r="APU1022" s="45"/>
      <c r="APV1022" s="45"/>
      <c r="APW1022" s="45"/>
      <c r="APX1022" s="45"/>
      <c r="APY1022" s="45"/>
      <c r="APZ1022" s="45"/>
      <c r="AQA1022" s="45"/>
      <c r="AQB1022" s="45"/>
      <c r="AQC1022" s="45"/>
      <c r="AQD1022" s="45"/>
      <c r="AQE1022" s="45"/>
      <c r="AQF1022" s="45"/>
      <c r="AQG1022" s="45"/>
      <c r="AQH1022" s="45"/>
      <c r="AQI1022" s="45"/>
      <c r="AQJ1022" s="45"/>
      <c r="AQK1022" s="45"/>
      <c r="AQL1022" s="45"/>
      <c r="AQM1022" s="45"/>
      <c r="AQN1022" s="45"/>
      <c r="AQO1022" s="45"/>
      <c r="AQP1022" s="45"/>
      <c r="AQQ1022" s="45"/>
      <c r="AQR1022" s="45"/>
      <c r="AQS1022" s="45"/>
      <c r="AQT1022" s="45"/>
      <c r="AQU1022" s="45"/>
      <c r="AQV1022" s="45"/>
      <c r="AQW1022" s="45"/>
      <c r="AQX1022" s="45"/>
      <c r="AQY1022" s="45"/>
      <c r="AQZ1022" s="45"/>
      <c r="ARA1022" s="45"/>
      <c r="ARB1022" s="45"/>
      <c r="ARC1022" s="45"/>
      <c r="ARD1022" s="45"/>
      <c r="ARE1022" s="45"/>
      <c r="ARF1022" s="45"/>
      <c r="ARG1022" s="45"/>
      <c r="ARH1022" s="45"/>
      <c r="ARI1022" s="45"/>
      <c r="ARJ1022" s="45"/>
      <c r="ARK1022" s="45"/>
      <c r="ARL1022" s="45"/>
      <c r="ARM1022" s="45"/>
      <c r="ARN1022" s="45"/>
      <c r="ARO1022" s="45"/>
      <c r="ARP1022" s="45"/>
      <c r="ARQ1022" s="45"/>
      <c r="ARR1022" s="45"/>
      <c r="ARS1022" s="45"/>
      <c r="ART1022" s="45"/>
      <c r="ARU1022" s="45"/>
      <c r="ARV1022" s="45"/>
      <c r="ARW1022" s="45"/>
      <c r="ARX1022" s="45"/>
      <c r="ARY1022" s="45"/>
      <c r="ARZ1022" s="45"/>
      <c r="ASA1022" s="45"/>
      <c r="ASB1022" s="45"/>
      <c r="ASC1022" s="45"/>
      <c r="ASD1022" s="45"/>
      <c r="ASE1022" s="45"/>
      <c r="ASF1022" s="45"/>
      <c r="ASG1022" s="45"/>
      <c r="ASH1022" s="45"/>
      <c r="ASI1022" s="45"/>
      <c r="ASJ1022" s="45"/>
      <c r="ASK1022" s="45"/>
      <c r="ASL1022" s="45"/>
      <c r="ASM1022" s="45"/>
      <c r="ASN1022" s="45"/>
      <c r="ASO1022" s="45"/>
      <c r="ASP1022" s="45"/>
      <c r="ASQ1022" s="45"/>
      <c r="ASR1022" s="45"/>
      <c r="ASS1022" s="45"/>
      <c r="AST1022" s="45"/>
      <c r="ASU1022" s="45"/>
      <c r="ASV1022" s="45"/>
      <c r="ASW1022" s="45"/>
      <c r="ASX1022" s="45"/>
      <c r="ASY1022" s="45"/>
      <c r="ASZ1022" s="45"/>
      <c r="ATA1022" s="45"/>
      <c r="ATB1022" s="45"/>
      <c r="ATC1022" s="45"/>
      <c r="ATD1022" s="45"/>
      <c r="ATE1022" s="45"/>
      <c r="ATF1022" s="45"/>
      <c r="ATG1022" s="45"/>
      <c r="ATH1022" s="45"/>
      <c r="ATI1022" s="45"/>
      <c r="ATJ1022" s="45"/>
      <c r="ATK1022" s="45"/>
      <c r="ATL1022" s="45"/>
      <c r="ATM1022" s="45"/>
      <c r="ATN1022" s="45"/>
      <c r="ATO1022" s="45"/>
      <c r="ATP1022" s="45"/>
      <c r="ATQ1022" s="45"/>
      <c r="ATR1022" s="45"/>
      <c r="ATS1022" s="45"/>
      <c r="ATT1022" s="45"/>
      <c r="ATU1022" s="45"/>
      <c r="ATV1022" s="45"/>
      <c r="ATW1022" s="45"/>
      <c r="ATX1022" s="45"/>
      <c r="ATY1022" s="45"/>
      <c r="ATZ1022" s="45"/>
      <c r="AUA1022" s="45"/>
      <c r="AUB1022" s="45"/>
      <c r="AUC1022" s="45"/>
      <c r="AUD1022" s="45"/>
      <c r="AUE1022" s="45"/>
      <c r="AUF1022" s="45"/>
      <c r="AUG1022" s="45"/>
      <c r="AUH1022" s="45"/>
      <c r="AUI1022" s="45"/>
      <c r="AUJ1022" s="45"/>
      <c r="AUK1022" s="45"/>
      <c r="AUL1022" s="45"/>
      <c r="AUM1022" s="45"/>
      <c r="AUN1022" s="45"/>
      <c r="AUO1022" s="45"/>
      <c r="AUP1022" s="45"/>
      <c r="AUQ1022" s="45"/>
      <c r="AUR1022" s="45"/>
      <c r="AUS1022" s="45"/>
      <c r="AUT1022" s="45"/>
      <c r="AUU1022" s="45"/>
      <c r="AUV1022" s="45"/>
      <c r="AUW1022" s="45"/>
      <c r="AUX1022" s="45"/>
      <c r="AUY1022" s="45"/>
      <c r="AUZ1022" s="45"/>
      <c r="AVA1022" s="45"/>
      <c r="AVB1022" s="45"/>
      <c r="AVC1022" s="45"/>
      <c r="AVD1022" s="45"/>
      <c r="AVE1022" s="45"/>
      <c r="AVF1022" s="45"/>
      <c r="AVG1022" s="45"/>
      <c r="AVH1022" s="45"/>
      <c r="AVI1022" s="45"/>
      <c r="AVJ1022" s="45"/>
      <c r="AVK1022" s="45"/>
      <c r="AVL1022" s="45"/>
      <c r="AVM1022" s="45"/>
      <c r="AVN1022" s="45"/>
      <c r="AVO1022" s="45"/>
      <c r="AVP1022" s="45"/>
      <c r="AVQ1022" s="45"/>
      <c r="AVR1022" s="45"/>
      <c r="AVS1022" s="45"/>
      <c r="AVT1022" s="45"/>
      <c r="AVU1022" s="45"/>
      <c r="AVV1022" s="45"/>
      <c r="AVW1022" s="45"/>
      <c r="AVX1022" s="45"/>
      <c r="AVY1022" s="45"/>
      <c r="AVZ1022" s="45"/>
      <c r="AWA1022" s="45"/>
      <c r="AWB1022" s="45"/>
      <c r="AWC1022" s="45"/>
      <c r="AWD1022" s="45"/>
      <c r="AWE1022" s="45"/>
      <c r="AWF1022" s="45"/>
      <c r="AWG1022" s="45"/>
      <c r="AWH1022" s="45"/>
      <c r="AWI1022" s="45"/>
      <c r="AWJ1022" s="45"/>
      <c r="AWK1022" s="45"/>
      <c r="AWL1022" s="45"/>
      <c r="AWM1022" s="45"/>
      <c r="AWN1022" s="45"/>
      <c r="AWO1022" s="45"/>
      <c r="AWP1022" s="45"/>
      <c r="AWQ1022" s="45"/>
      <c r="AWR1022" s="45"/>
      <c r="AWS1022" s="45"/>
      <c r="AWT1022" s="45"/>
      <c r="AWU1022" s="45"/>
      <c r="AWV1022" s="45"/>
      <c r="AWW1022" s="45"/>
      <c r="AWX1022" s="45"/>
      <c r="AWY1022" s="45"/>
      <c r="AWZ1022" s="45"/>
      <c r="AXA1022" s="45"/>
      <c r="AXB1022" s="45"/>
      <c r="AXC1022" s="45"/>
      <c r="AXD1022" s="45"/>
      <c r="AXE1022" s="45"/>
      <c r="AXF1022" s="45"/>
      <c r="AXG1022" s="45"/>
      <c r="AXH1022" s="45"/>
      <c r="AXI1022" s="45"/>
      <c r="AXJ1022" s="45"/>
      <c r="AXK1022" s="45"/>
      <c r="AXL1022" s="45"/>
      <c r="AXM1022" s="45"/>
      <c r="AXN1022" s="45"/>
      <c r="AXO1022" s="45"/>
      <c r="AXP1022" s="45"/>
      <c r="AXQ1022" s="45"/>
      <c r="AXR1022" s="45"/>
      <c r="AXS1022" s="45"/>
      <c r="AXT1022" s="45"/>
      <c r="AXU1022" s="45"/>
      <c r="AXV1022" s="45"/>
      <c r="AXW1022" s="45"/>
      <c r="AXX1022" s="45"/>
      <c r="AXY1022" s="45"/>
      <c r="AXZ1022" s="45"/>
      <c r="AYA1022" s="45"/>
      <c r="AYB1022" s="45"/>
      <c r="AYC1022" s="45"/>
      <c r="AYD1022" s="45"/>
      <c r="AYE1022" s="45"/>
      <c r="AYF1022" s="45"/>
      <c r="AYG1022" s="45"/>
      <c r="AYH1022" s="45"/>
      <c r="AYI1022" s="45"/>
      <c r="AYJ1022" s="45"/>
      <c r="AYK1022" s="45"/>
      <c r="AYL1022" s="45"/>
      <c r="AYM1022" s="45"/>
      <c r="AYN1022" s="45"/>
      <c r="AYO1022" s="45"/>
      <c r="AYP1022" s="45"/>
      <c r="AYQ1022" s="45"/>
      <c r="AYR1022" s="45"/>
      <c r="AYS1022" s="45"/>
      <c r="AYT1022" s="45"/>
      <c r="AYU1022" s="45"/>
      <c r="AYV1022" s="45"/>
      <c r="AYW1022" s="45"/>
      <c r="AYX1022" s="45"/>
      <c r="AYY1022" s="45"/>
      <c r="AYZ1022" s="45"/>
      <c r="AZA1022" s="45"/>
      <c r="AZB1022" s="45"/>
      <c r="AZC1022" s="45"/>
      <c r="AZD1022" s="45"/>
      <c r="AZE1022" s="45"/>
      <c r="AZF1022" s="45"/>
      <c r="AZG1022" s="45"/>
      <c r="AZH1022" s="45"/>
      <c r="AZI1022" s="45"/>
      <c r="AZJ1022" s="45"/>
      <c r="AZK1022" s="45"/>
      <c r="AZL1022" s="45"/>
      <c r="AZM1022" s="45"/>
      <c r="AZN1022" s="45"/>
      <c r="AZO1022" s="45"/>
      <c r="AZP1022" s="45"/>
      <c r="AZQ1022" s="45"/>
      <c r="AZR1022" s="45"/>
      <c r="AZS1022" s="45"/>
      <c r="AZT1022" s="45"/>
      <c r="AZU1022" s="45"/>
      <c r="AZV1022" s="45"/>
      <c r="AZW1022" s="45"/>
      <c r="AZX1022" s="45"/>
      <c r="AZY1022" s="45"/>
      <c r="AZZ1022" s="45"/>
      <c r="BAA1022" s="45"/>
      <c r="BAB1022" s="45"/>
      <c r="BAC1022" s="45"/>
      <c r="BAD1022" s="45"/>
      <c r="BAE1022" s="45"/>
      <c r="BAF1022" s="45"/>
      <c r="BAG1022" s="45"/>
      <c r="BAH1022" s="45"/>
      <c r="BAI1022" s="45"/>
      <c r="BAJ1022" s="45"/>
      <c r="BAK1022" s="45"/>
      <c r="BAL1022" s="45"/>
      <c r="BAM1022" s="45"/>
      <c r="BAN1022" s="45"/>
      <c r="BAO1022" s="45"/>
      <c r="BAP1022" s="45"/>
      <c r="BAQ1022" s="45"/>
      <c r="BAR1022" s="45"/>
      <c r="BAS1022" s="45"/>
      <c r="BAT1022" s="45"/>
      <c r="BAU1022" s="45"/>
      <c r="BAV1022" s="45"/>
      <c r="BAW1022" s="45"/>
      <c r="BAX1022" s="45"/>
      <c r="BAY1022" s="45"/>
      <c r="BAZ1022" s="45"/>
      <c r="BBA1022" s="45"/>
      <c r="BBB1022" s="45"/>
      <c r="BBC1022" s="45"/>
      <c r="BBD1022" s="45"/>
      <c r="BBE1022" s="45"/>
      <c r="BBF1022" s="45"/>
      <c r="BBG1022" s="45"/>
      <c r="BBH1022" s="45"/>
      <c r="BBI1022" s="45"/>
      <c r="BBJ1022" s="45"/>
      <c r="BBK1022" s="45"/>
      <c r="BBL1022" s="45"/>
      <c r="BBM1022" s="45"/>
      <c r="BBN1022" s="45"/>
      <c r="BBO1022" s="45"/>
      <c r="BBP1022" s="45"/>
      <c r="BBQ1022" s="45"/>
      <c r="BBR1022" s="45"/>
      <c r="BBS1022" s="45"/>
      <c r="BBT1022" s="45"/>
      <c r="BBU1022" s="45"/>
      <c r="BBV1022" s="45"/>
      <c r="BBW1022" s="45"/>
      <c r="BBX1022" s="45"/>
      <c r="BBY1022" s="45"/>
      <c r="BBZ1022" s="45"/>
      <c r="BCA1022" s="45"/>
      <c r="BCB1022" s="45"/>
      <c r="BCC1022" s="45"/>
      <c r="BCD1022" s="45"/>
      <c r="BCE1022" s="45"/>
      <c r="BCF1022" s="45"/>
      <c r="BCG1022" s="45"/>
      <c r="BCH1022" s="45"/>
      <c r="BCI1022" s="45"/>
      <c r="BCJ1022" s="45"/>
      <c r="BCK1022" s="45"/>
      <c r="BCL1022" s="45"/>
      <c r="BCM1022" s="45"/>
      <c r="BCN1022" s="45"/>
      <c r="BCO1022" s="45"/>
      <c r="BCP1022" s="45"/>
      <c r="BCQ1022" s="45"/>
      <c r="BCR1022" s="45"/>
      <c r="BCS1022" s="45"/>
      <c r="BCT1022" s="45"/>
      <c r="BCU1022" s="45"/>
      <c r="BCV1022" s="45"/>
      <c r="BCW1022" s="45"/>
      <c r="BCX1022" s="45"/>
      <c r="BCY1022" s="45"/>
      <c r="BCZ1022" s="45"/>
      <c r="BDA1022" s="45"/>
      <c r="BDB1022" s="45"/>
      <c r="BDC1022" s="45"/>
      <c r="BDD1022" s="45"/>
      <c r="BDE1022" s="45"/>
      <c r="BDF1022" s="45"/>
      <c r="BDG1022" s="45"/>
      <c r="BDH1022" s="45"/>
      <c r="BDI1022" s="45"/>
      <c r="BDJ1022" s="45"/>
      <c r="BDK1022" s="45"/>
      <c r="BDL1022" s="45"/>
      <c r="BDM1022" s="45"/>
      <c r="BDN1022" s="45"/>
      <c r="BDO1022" s="45"/>
      <c r="BDP1022" s="45"/>
      <c r="BDQ1022" s="45"/>
      <c r="BDR1022" s="45"/>
      <c r="BDS1022" s="45"/>
      <c r="BDT1022" s="45"/>
      <c r="BDU1022" s="45"/>
      <c r="BDV1022" s="45"/>
      <c r="BDW1022" s="45"/>
      <c r="BDX1022" s="45"/>
      <c r="BDY1022" s="45"/>
      <c r="BDZ1022" s="45"/>
      <c r="BEA1022" s="45"/>
      <c r="BEB1022" s="45"/>
      <c r="BEC1022" s="45"/>
      <c r="BED1022" s="45"/>
      <c r="BEE1022" s="45"/>
      <c r="BEF1022" s="45"/>
      <c r="BEG1022" s="45"/>
      <c r="BEH1022" s="45"/>
      <c r="BEI1022" s="45"/>
      <c r="BEJ1022" s="45"/>
      <c r="BEK1022" s="45"/>
      <c r="BEL1022" s="45"/>
      <c r="BEM1022" s="45"/>
      <c r="BEN1022" s="45"/>
      <c r="BEO1022" s="45"/>
      <c r="BEP1022" s="45"/>
      <c r="BEQ1022" s="45"/>
      <c r="BER1022" s="45"/>
      <c r="BES1022" s="45"/>
      <c r="BET1022" s="45"/>
      <c r="BEU1022" s="45"/>
      <c r="BEV1022" s="45"/>
      <c r="BEW1022" s="45"/>
      <c r="BEX1022" s="45"/>
      <c r="BEY1022" s="45"/>
      <c r="BEZ1022" s="45"/>
      <c r="BFA1022" s="45"/>
      <c r="BFB1022" s="45"/>
      <c r="BFC1022" s="45"/>
      <c r="BFD1022" s="45"/>
      <c r="BFE1022" s="45"/>
      <c r="BFF1022" s="45"/>
      <c r="BFG1022" s="45"/>
      <c r="BFH1022" s="45"/>
      <c r="BFI1022" s="45"/>
      <c r="BFJ1022" s="45"/>
      <c r="BFK1022" s="45"/>
      <c r="BFL1022" s="45"/>
      <c r="BFM1022" s="45"/>
      <c r="BFN1022" s="45"/>
      <c r="BFO1022" s="45"/>
      <c r="BFP1022" s="45"/>
      <c r="BFQ1022" s="45"/>
      <c r="BFR1022" s="45"/>
      <c r="BFS1022" s="45"/>
      <c r="BFT1022" s="45"/>
      <c r="BFU1022" s="45"/>
      <c r="BFV1022" s="45"/>
      <c r="BFW1022" s="45"/>
      <c r="BFX1022" s="45"/>
      <c r="BFY1022" s="45"/>
      <c r="BFZ1022" s="45"/>
      <c r="BGA1022" s="45"/>
      <c r="BGB1022" s="45"/>
      <c r="BGC1022" s="45"/>
      <c r="BGD1022" s="45"/>
      <c r="BGE1022" s="45"/>
      <c r="BGF1022" s="45"/>
      <c r="BGG1022" s="45"/>
      <c r="BGH1022" s="45"/>
      <c r="BGI1022" s="45"/>
      <c r="BGJ1022" s="45"/>
      <c r="BGK1022" s="45"/>
      <c r="BGL1022" s="45"/>
      <c r="BGM1022" s="45"/>
      <c r="BGN1022" s="45"/>
      <c r="BGO1022" s="45"/>
      <c r="BGP1022" s="45"/>
      <c r="BGQ1022" s="45"/>
      <c r="BGR1022" s="45"/>
      <c r="BGS1022" s="45"/>
      <c r="BGT1022" s="45"/>
      <c r="BGU1022" s="45"/>
      <c r="BGV1022" s="45"/>
      <c r="BGW1022" s="45"/>
      <c r="BGX1022" s="45"/>
      <c r="BGY1022" s="45"/>
      <c r="BGZ1022" s="45"/>
      <c r="BHA1022" s="45"/>
      <c r="BHB1022" s="45"/>
      <c r="BHC1022" s="45"/>
      <c r="BHD1022" s="45"/>
      <c r="BHE1022" s="45"/>
      <c r="BHF1022" s="45"/>
      <c r="BHG1022" s="45"/>
      <c r="BHH1022" s="45"/>
      <c r="BHI1022" s="45"/>
      <c r="BHJ1022" s="45"/>
      <c r="BHK1022" s="45"/>
      <c r="BHL1022" s="45"/>
      <c r="BHM1022" s="45"/>
      <c r="BHN1022" s="45"/>
      <c r="BHO1022" s="45"/>
      <c r="BHP1022" s="45"/>
      <c r="BHQ1022" s="45"/>
      <c r="BHR1022" s="45"/>
      <c r="BHS1022" s="45"/>
      <c r="BHT1022" s="45"/>
      <c r="BHU1022" s="45"/>
      <c r="BHV1022" s="45"/>
      <c r="BHW1022" s="45"/>
      <c r="BHX1022" s="45"/>
      <c r="BHY1022" s="45"/>
      <c r="BHZ1022" s="45"/>
      <c r="BIA1022" s="45"/>
      <c r="BIB1022" s="45"/>
      <c r="BIC1022" s="45"/>
      <c r="BID1022" s="45"/>
      <c r="BIE1022" s="45"/>
      <c r="BIF1022" s="45"/>
      <c r="BIG1022" s="45"/>
      <c r="BIH1022" s="45"/>
      <c r="BII1022" s="45"/>
      <c r="BIJ1022" s="45"/>
      <c r="BIK1022" s="45"/>
      <c r="BIL1022" s="45"/>
      <c r="BIM1022" s="45"/>
      <c r="BIN1022" s="45"/>
      <c r="BIO1022" s="45"/>
      <c r="BIP1022" s="45"/>
      <c r="BIQ1022" s="45"/>
      <c r="BIR1022" s="45"/>
      <c r="BIS1022" s="45"/>
      <c r="BIT1022" s="45"/>
      <c r="BIU1022" s="45"/>
      <c r="BIV1022" s="45"/>
      <c r="BIW1022" s="45"/>
      <c r="BIX1022" s="45"/>
      <c r="BIY1022" s="45"/>
      <c r="BIZ1022" s="45"/>
      <c r="BJA1022" s="45"/>
      <c r="BJB1022" s="45"/>
      <c r="BJC1022" s="45"/>
      <c r="BJD1022" s="45"/>
      <c r="BJE1022" s="45"/>
      <c r="BJF1022" s="45"/>
      <c r="BJG1022" s="45"/>
      <c r="BJH1022" s="45"/>
      <c r="BJI1022" s="45"/>
      <c r="BJJ1022" s="45"/>
      <c r="BJK1022" s="45"/>
      <c r="BJL1022" s="45"/>
      <c r="BJM1022" s="45"/>
      <c r="BJN1022" s="45"/>
      <c r="BJO1022" s="45"/>
      <c r="BJP1022" s="45"/>
      <c r="BJQ1022" s="45"/>
      <c r="BJR1022" s="45"/>
      <c r="BJS1022" s="45"/>
      <c r="BJT1022" s="45"/>
      <c r="BJU1022" s="45"/>
      <c r="BJV1022" s="45"/>
      <c r="BJW1022" s="45"/>
      <c r="BJX1022" s="45"/>
      <c r="BJY1022" s="45"/>
      <c r="BJZ1022" s="45"/>
      <c r="BKA1022" s="45"/>
      <c r="BKB1022" s="45"/>
      <c r="BKC1022" s="45"/>
      <c r="BKD1022" s="45"/>
      <c r="BKE1022" s="45"/>
      <c r="BKF1022" s="45"/>
      <c r="BKG1022" s="45"/>
      <c r="BKH1022" s="45"/>
      <c r="BKI1022" s="45"/>
      <c r="BKJ1022" s="45"/>
      <c r="BKK1022" s="45"/>
      <c r="BKL1022" s="45"/>
      <c r="BKM1022" s="45"/>
      <c r="BKN1022" s="45"/>
      <c r="BKO1022" s="45"/>
      <c r="BKP1022" s="45"/>
      <c r="BKQ1022" s="45"/>
      <c r="BKR1022" s="45"/>
      <c r="BKS1022" s="45"/>
      <c r="BKT1022" s="45"/>
      <c r="BKU1022" s="45"/>
      <c r="BKV1022" s="45"/>
      <c r="BKW1022" s="45"/>
      <c r="BKX1022" s="45"/>
      <c r="BKY1022" s="45"/>
      <c r="BKZ1022" s="45"/>
      <c r="BLA1022" s="45"/>
      <c r="BLB1022" s="45"/>
      <c r="BLC1022" s="45"/>
      <c r="BLD1022" s="45"/>
      <c r="BLE1022" s="45"/>
      <c r="BLF1022" s="45"/>
      <c r="BLG1022" s="45"/>
      <c r="BLH1022" s="45"/>
      <c r="BLI1022" s="45"/>
      <c r="BLJ1022" s="45"/>
      <c r="BLK1022" s="45"/>
      <c r="BLL1022" s="45"/>
      <c r="BLM1022" s="45"/>
      <c r="BLN1022" s="45"/>
      <c r="BLO1022" s="45"/>
      <c r="BLP1022" s="45"/>
      <c r="BLQ1022" s="45"/>
      <c r="BLR1022" s="45"/>
      <c r="BLS1022" s="45"/>
      <c r="BLT1022" s="45"/>
      <c r="BLU1022" s="45"/>
      <c r="BLV1022" s="45"/>
      <c r="BLW1022" s="45"/>
      <c r="BLX1022" s="45"/>
      <c r="BLY1022" s="45"/>
      <c r="BLZ1022" s="45"/>
      <c r="BMA1022" s="45"/>
      <c r="BMB1022" s="45"/>
      <c r="BMC1022" s="45"/>
      <c r="BMD1022" s="45"/>
      <c r="BME1022" s="45"/>
      <c r="BMF1022" s="45"/>
      <c r="BMG1022" s="45"/>
      <c r="BMH1022" s="45"/>
      <c r="BMI1022" s="45"/>
      <c r="BMJ1022" s="45"/>
      <c r="BMK1022" s="45"/>
      <c r="BML1022" s="45"/>
      <c r="BMM1022" s="45"/>
      <c r="BMN1022" s="45"/>
      <c r="BMO1022" s="45"/>
      <c r="BMP1022" s="45"/>
      <c r="BMQ1022" s="45"/>
      <c r="BMR1022" s="45"/>
      <c r="BMS1022" s="45"/>
      <c r="BMT1022" s="45"/>
      <c r="BMU1022" s="45"/>
      <c r="BMV1022" s="45"/>
      <c r="BMW1022" s="45"/>
      <c r="BMX1022" s="45"/>
      <c r="BMY1022" s="45"/>
      <c r="BMZ1022" s="45"/>
      <c r="BNA1022" s="45"/>
      <c r="BNB1022" s="45"/>
      <c r="BNC1022" s="45"/>
      <c r="BND1022" s="45"/>
      <c r="BNE1022" s="45"/>
      <c r="BNF1022" s="45"/>
      <c r="BNG1022" s="45"/>
      <c r="BNH1022" s="45"/>
      <c r="BNI1022" s="45"/>
      <c r="BNJ1022" s="45"/>
      <c r="BNK1022" s="45"/>
      <c r="BNL1022" s="45"/>
      <c r="BNM1022" s="45"/>
      <c r="BNN1022" s="45"/>
      <c r="BNO1022" s="45"/>
      <c r="BNP1022" s="45"/>
      <c r="BNQ1022" s="45"/>
      <c r="BNR1022" s="45"/>
      <c r="BNS1022" s="45"/>
      <c r="BNT1022" s="45"/>
      <c r="BNU1022" s="45"/>
      <c r="BNV1022" s="45"/>
      <c r="BNW1022" s="45"/>
      <c r="BNX1022" s="45"/>
      <c r="BNY1022" s="45"/>
      <c r="BNZ1022" s="45"/>
      <c r="BOA1022" s="45"/>
      <c r="BOB1022" s="45"/>
      <c r="BOC1022" s="45"/>
      <c r="BOD1022" s="45"/>
      <c r="BOE1022" s="45"/>
      <c r="BOF1022" s="45"/>
      <c r="BOG1022" s="45"/>
      <c r="BOH1022" s="45"/>
      <c r="BOI1022" s="45"/>
      <c r="BOJ1022" s="45"/>
      <c r="BOK1022" s="45"/>
      <c r="BOL1022" s="45"/>
      <c r="BOM1022" s="45"/>
      <c r="BON1022" s="45"/>
      <c r="BOO1022" s="45"/>
      <c r="BOP1022" s="45"/>
      <c r="BOQ1022" s="45"/>
      <c r="BOR1022" s="45"/>
      <c r="BOS1022" s="45"/>
      <c r="BOT1022" s="45"/>
      <c r="BOU1022" s="45"/>
      <c r="BOV1022" s="45"/>
      <c r="BOW1022" s="45"/>
      <c r="BOX1022" s="45"/>
      <c r="BOY1022" s="45"/>
      <c r="BOZ1022" s="45"/>
      <c r="BPA1022" s="45"/>
      <c r="BPB1022" s="45"/>
      <c r="BPC1022" s="45"/>
      <c r="BPD1022" s="45"/>
      <c r="BPE1022" s="45"/>
      <c r="BPF1022" s="45"/>
      <c r="BPG1022" s="45"/>
      <c r="BPH1022" s="45"/>
      <c r="BPI1022" s="45"/>
      <c r="BPJ1022" s="45"/>
      <c r="BPK1022" s="45"/>
      <c r="BPL1022" s="45"/>
      <c r="BPM1022" s="45"/>
      <c r="BPN1022" s="45"/>
      <c r="BPO1022" s="45"/>
      <c r="BPP1022" s="45"/>
      <c r="BPQ1022" s="45"/>
      <c r="BPR1022" s="45"/>
      <c r="BPS1022" s="45"/>
      <c r="BPT1022" s="45"/>
      <c r="BPU1022" s="45"/>
      <c r="BPV1022" s="45"/>
      <c r="BPW1022" s="45"/>
      <c r="BPX1022" s="45"/>
      <c r="BPY1022" s="45"/>
      <c r="BPZ1022" s="45"/>
      <c r="BQA1022" s="45"/>
      <c r="BQB1022" s="45"/>
      <c r="BQC1022" s="45"/>
      <c r="BQD1022" s="45"/>
      <c r="BQE1022" s="45"/>
      <c r="BQF1022" s="45"/>
      <c r="BQG1022" s="45"/>
      <c r="BQH1022" s="45"/>
      <c r="BQI1022" s="45"/>
      <c r="BQJ1022" s="45"/>
      <c r="BQK1022" s="45"/>
      <c r="BQL1022" s="45"/>
      <c r="BQM1022" s="45"/>
      <c r="BQN1022" s="45"/>
      <c r="BQO1022" s="45"/>
      <c r="BQP1022" s="45"/>
      <c r="BQQ1022" s="45"/>
      <c r="BQR1022" s="45"/>
      <c r="BQS1022" s="45"/>
      <c r="BQT1022" s="45"/>
      <c r="BQU1022" s="45"/>
      <c r="BQV1022" s="45"/>
      <c r="BQW1022" s="45"/>
      <c r="BQX1022" s="45"/>
      <c r="BQY1022" s="45"/>
      <c r="BQZ1022" s="45"/>
      <c r="BRA1022" s="45"/>
      <c r="BRB1022" s="45"/>
      <c r="BRC1022" s="45"/>
      <c r="BRD1022" s="45"/>
      <c r="BRE1022" s="45"/>
      <c r="BRF1022" s="45"/>
      <c r="BRG1022" s="45"/>
      <c r="BRH1022" s="45"/>
      <c r="BRI1022" s="45"/>
      <c r="BRJ1022" s="45"/>
      <c r="BRK1022" s="45"/>
      <c r="BRL1022" s="45"/>
      <c r="BRM1022" s="45"/>
      <c r="BRN1022" s="45"/>
      <c r="BRO1022" s="45"/>
      <c r="BRP1022" s="45"/>
      <c r="BRQ1022" s="45"/>
      <c r="BRR1022" s="45"/>
      <c r="BRS1022" s="45"/>
      <c r="BRT1022" s="45"/>
      <c r="BRU1022" s="45"/>
      <c r="BRV1022" s="45"/>
      <c r="BRW1022" s="45"/>
      <c r="BRX1022" s="45"/>
      <c r="BRY1022" s="45"/>
      <c r="BRZ1022" s="45"/>
      <c r="BSA1022" s="45"/>
      <c r="BSB1022" s="45"/>
      <c r="BSC1022" s="45"/>
      <c r="BSD1022" s="45"/>
      <c r="BSE1022" s="45"/>
      <c r="BSF1022" s="45"/>
      <c r="BSG1022" s="45"/>
      <c r="BSH1022" s="45"/>
      <c r="BSI1022" s="45"/>
      <c r="BSJ1022" s="45"/>
      <c r="BSK1022" s="45"/>
      <c r="BSL1022" s="45"/>
      <c r="BSM1022" s="45"/>
      <c r="BSN1022" s="45"/>
      <c r="BSO1022" s="45"/>
      <c r="BSP1022" s="45"/>
      <c r="BSQ1022" s="45"/>
      <c r="BSR1022" s="45"/>
      <c r="BSS1022" s="45"/>
      <c r="BST1022" s="45"/>
      <c r="BSU1022" s="45"/>
      <c r="BSV1022" s="45"/>
      <c r="BSW1022" s="45"/>
      <c r="BSX1022" s="45"/>
      <c r="BSY1022" s="45"/>
      <c r="BSZ1022" s="45"/>
      <c r="BTA1022" s="45"/>
      <c r="BTB1022" s="45"/>
      <c r="BTC1022" s="45"/>
      <c r="BTD1022" s="45"/>
      <c r="BTE1022" s="45"/>
      <c r="BTF1022" s="45"/>
      <c r="BTG1022" s="45"/>
      <c r="BTH1022" s="45"/>
      <c r="BTI1022" s="45"/>
      <c r="BTJ1022" s="45"/>
      <c r="BTK1022" s="45"/>
      <c r="BTL1022" s="45"/>
      <c r="BTM1022" s="45"/>
      <c r="BTN1022" s="45"/>
      <c r="BTO1022" s="45"/>
      <c r="BTP1022" s="45"/>
      <c r="BTQ1022" s="45"/>
      <c r="BTR1022" s="45"/>
      <c r="BTS1022" s="45"/>
      <c r="BTT1022" s="45"/>
      <c r="BTU1022" s="45"/>
      <c r="BTV1022" s="45"/>
      <c r="BTW1022" s="45"/>
      <c r="BTX1022" s="45"/>
      <c r="BTY1022" s="45"/>
      <c r="BTZ1022" s="45"/>
      <c r="BUA1022" s="45"/>
      <c r="BUB1022" s="45"/>
      <c r="BUC1022" s="45"/>
      <c r="BUD1022" s="45"/>
      <c r="BUE1022" s="45"/>
      <c r="BUF1022" s="45"/>
      <c r="BUG1022" s="45"/>
      <c r="BUH1022" s="45"/>
      <c r="BUI1022" s="45"/>
      <c r="BUJ1022" s="45"/>
      <c r="BUK1022" s="45"/>
      <c r="BUL1022" s="45"/>
      <c r="BUM1022" s="45"/>
      <c r="BUN1022" s="45"/>
      <c r="BUO1022" s="45"/>
      <c r="BUP1022" s="45"/>
      <c r="BUQ1022" s="45"/>
      <c r="BUR1022" s="45"/>
      <c r="BUS1022" s="45"/>
      <c r="BUT1022" s="45"/>
      <c r="BUU1022" s="45"/>
      <c r="BUV1022" s="45"/>
      <c r="BUW1022" s="45"/>
      <c r="BUX1022" s="45"/>
      <c r="BUY1022" s="45"/>
      <c r="BUZ1022" s="45"/>
      <c r="BVA1022" s="45"/>
      <c r="BVB1022" s="45"/>
      <c r="BVC1022" s="45"/>
      <c r="BVD1022" s="45"/>
      <c r="BVE1022" s="45"/>
      <c r="BVF1022" s="45"/>
      <c r="BVG1022" s="45"/>
      <c r="BVH1022" s="45"/>
      <c r="BVI1022" s="45"/>
      <c r="BVJ1022" s="45"/>
      <c r="BVK1022" s="45"/>
      <c r="BVL1022" s="45"/>
      <c r="BVM1022" s="45"/>
      <c r="BVN1022" s="45"/>
      <c r="BVO1022" s="45"/>
      <c r="BVP1022" s="45"/>
      <c r="BVQ1022" s="45"/>
      <c r="BVR1022" s="45"/>
      <c r="BVS1022" s="45"/>
      <c r="BVT1022" s="45"/>
      <c r="BVU1022" s="45"/>
      <c r="BVV1022" s="45"/>
      <c r="BVW1022" s="45"/>
      <c r="BVX1022" s="45"/>
      <c r="BVY1022" s="45"/>
      <c r="BVZ1022" s="45"/>
      <c r="BWA1022" s="45"/>
      <c r="BWB1022" s="45"/>
      <c r="BWC1022" s="45"/>
      <c r="BWD1022" s="45"/>
      <c r="BWE1022" s="45"/>
      <c r="BWF1022" s="45"/>
      <c r="BWG1022" s="45"/>
      <c r="BWH1022" s="45"/>
      <c r="BWI1022" s="45"/>
      <c r="BWJ1022" s="45"/>
      <c r="BWK1022" s="45"/>
      <c r="BWL1022" s="45"/>
      <c r="BWM1022" s="45"/>
      <c r="BWN1022" s="45"/>
      <c r="BWO1022" s="45"/>
      <c r="BWP1022" s="45"/>
      <c r="BWQ1022" s="45"/>
      <c r="BWR1022" s="45"/>
      <c r="BWS1022" s="45"/>
      <c r="BWT1022" s="45"/>
      <c r="BWU1022" s="45"/>
      <c r="BWV1022" s="45"/>
      <c r="BWW1022" s="45"/>
      <c r="BWX1022" s="45"/>
      <c r="BWY1022" s="45"/>
      <c r="BWZ1022" s="45"/>
      <c r="BXA1022" s="45"/>
      <c r="BXB1022" s="45"/>
      <c r="BXC1022" s="45"/>
      <c r="BXD1022" s="45"/>
      <c r="BXE1022" s="45"/>
      <c r="BXF1022" s="45"/>
      <c r="BXG1022" s="45"/>
      <c r="BXH1022" s="45"/>
      <c r="BXI1022" s="45"/>
      <c r="BXJ1022" s="45"/>
      <c r="BXK1022" s="45"/>
      <c r="BXL1022" s="45"/>
      <c r="BXM1022" s="45"/>
      <c r="BXN1022" s="45"/>
      <c r="BXO1022" s="45"/>
      <c r="BXP1022" s="45"/>
      <c r="BXQ1022" s="45"/>
      <c r="BXR1022" s="45"/>
      <c r="BXS1022" s="45"/>
      <c r="BXT1022" s="45"/>
      <c r="BXU1022" s="45"/>
      <c r="BXV1022" s="45"/>
      <c r="BXW1022" s="45"/>
      <c r="BXX1022" s="45"/>
      <c r="BXY1022" s="45"/>
      <c r="BXZ1022" s="45"/>
      <c r="BYA1022" s="45"/>
      <c r="BYB1022" s="45"/>
      <c r="BYC1022" s="45"/>
      <c r="BYD1022" s="45"/>
      <c r="BYE1022" s="45"/>
      <c r="BYF1022" s="45"/>
      <c r="BYG1022" s="45"/>
      <c r="BYH1022" s="45"/>
      <c r="BYI1022" s="45"/>
      <c r="BYJ1022" s="45"/>
      <c r="BYK1022" s="45"/>
      <c r="BYL1022" s="45"/>
      <c r="BYM1022" s="45"/>
      <c r="BYN1022" s="45"/>
      <c r="BYO1022" s="45"/>
      <c r="BYP1022" s="45"/>
      <c r="BYQ1022" s="45"/>
      <c r="BYR1022" s="45"/>
      <c r="BYS1022" s="45"/>
      <c r="BYT1022" s="45"/>
      <c r="BYU1022" s="45"/>
      <c r="BYV1022" s="45"/>
      <c r="BYW1022" s="45"/>
      <c r="BYX1022" s="45"/>
      <c r="BYY1022" s="45"/>
      <c r="BYZ1022" s="45"/>
      <c r="BZA1022" s="45"/>
      <c r="BZB1022" s="45"/>
      <c r="BZC1022" s="45"/>
      <c r="BZD1022" s="45"/>
      <c r="BZE1022" s="45"/>
      <c r="BZF1022" s="45"/>
      <c r="BZG1022" s="45"/>
      <c r="BZH1022" s="45"/>
      <c r="BZI1022" s="45"/>
      <c r="BZJ1022" s="45"/>
      <c r="BZK1022" s="45"/>
      <c r="BZL1022" s="45"/>
      <c r="BZM1022" s="45"/>
      <c r="BZN1022" s="45"/>
      <c r="BZO1022" s="45"/>
      <c r="BZP1022" s="45"/>
      <c r="BZQ1022" s="45"/>
      <c r="BZR1022" s="45"/>
      <c r="BZS1022" s="45"/>
      <c r="BZT1022" s="45"/>
      <c r="BZU1022" s="45"/>
      <c r="BZV1022" s="45"/>
      <c r="BZW1022" s="45"/>
      <c r="BZX1022" s="45"/>
      <c r="BZY1022" s="45"/>
      <c r="BZZ1022" s="45"/>
      <c r="CAA1022" s="45"/>
      <c r="CAB1022" s="45"/>
      <c r="CAC1022" s="45"/>
      <c r="CAD1022" s="45"/>
      <c r="CAE1022" s="45"/>
      <c r="CAF1022" s="45"/>
      <c r="CAG1022" s="45"/>
      <c r="CAH1022" s="45"/>
      <c r="CAI1022" s="45"/>
      <c r="CAJ1022" s="45"/>
      <c r="CAK1022" s="45"/>
      <c r="CAL1022" s="45"/>
      <c r="CAM1022" s="45"/>
      <c r="CAN1022" s="45"/>
      <c r="CAO1022" s="45"/>
      <c r="CAP1022" s="45"/>
      <c r="CAQ1022" s="45"/>
      <c r="CAR1022" s="45"/>
      <c r="CAS1022" s="45"/>
      <c r="CAT1022" s="45"/>
      <c r="CAU1022" s="45"/>
      <c r="CAV1022" s="45"/>
      <c r="CAW1022" s="45"/>
      <c r="CAX1022" s="45"/>
      <c r="CAY1022" s="45"/>
      <c r="CAZ1022" s="45"/>
      <c r="CBA1022" s="45"/>
      <c r="CBB1022" s="45"/>
      <c r="CBC1022" s="45"/>
      <c r="CBD1022" s="45"/>
      <c r="CBE1022" s="45"/>
      <c r="CBF1022" s="45"/>
      <c r="CBG1022" s="45"/>
      <c r="CBH1022" s="45"/>
      <c r="CBI1022" s="45"/>
      <c r="CBJ1022" s="45"/>
      <c r="CBK1022" s="45"/>
      <c r="CBL1022" s="45"/>
      <c r="CBM1022" s="45"/>
      <c r="CBN1022" s="45"/>
      <c r="CBO1022" s="45"/>
      <c r="CBP1022" s="45"/>
      <c r="CBQ1022" s="45"/>
      <c r="CBR1022" s="45"/>
      <c r="CBS1022" s="45"/>
      <c r="CBT1022" s="45"/>
      <c r="CBU1022" s="45"/>
      <c r="CBV1022" s="45"/>
      <c r="CBW1022" s="45"/>
      <c r="CBX1022" s="45"/>
      <c r="CBY1022" s="45"/>
      <c r="CBZ1022" s="45"/>
      <c r="CCA1022" s="45"/>
      <c r="CCB1022" s="45"/>
      <c r="CCC1022" s="45"/>
      <c r="CCD1022" s="45"/>
      <c r="CCE1022" s="45"/>
      <c r="CCF1022" s="45"/>
      <c r="CCG1022" s="45"/>
      <c r="CCH1022" s="45"/>
      <c r="CCI1022" s="45"/>
      <c r="CCJ1022" s="45"/>
      <c r="CCK1022" s="45"/>
      <c r="CCL1022" s="45"/>
      <c r="CCM1022" s="45"/>
      <c r="CCN1022" s="45"/>
      <c r="CCO1022" s="45"/>
      <c r="CCP1022" s="45"/>
      <c r="CCQ1022" s="45"/>
      <c r="CCR1022" s="45"/>
      <c r="CCS1022" s="45"/>
      <c r="CCT1022" s="45"/>
      <c r="CCU1022" s="45"/>
      <c r="CCV1022" s="45"/>
      <c r="CCW1022" s="45"/>
      <c r="CCX1022" s="45"/>
      <c r="CCY1022" s="45"/>
      <c r="CCZ1022" s="45"/>
      <c r="CDA1022" s="45"/>
      <c r="CDB1022" s="45"/>
      <c r="CDC1022" s="45"/>
      <c r="CDD1022" s="45"/>
      <c r="CDE1022" s="45"/>
      <c r="CDF1022" s="45"/>
      <c r="CDG1022" s="45"/>
      <c r="CDH1022" s="45"/>
      <c r="CDI1022" s="45"/>
      <c r="CDJ1022" s="45"/>
      <c r="CDK1022" s="45"/>
      <c r="CDL1022" s="45"/>
      <c r="CDM1022" s="45"/>
      <c r="CDN1022" s="45"/>
      <c r="CDO1022" s="45"/>
      <c r="CDP1022" s="45"/>
      <c r="CDQ1022" s="45"/>
      <c r="CDR1022" s="45"/>
      <c r="CDS1022" s="45"/>
      <c r="CDT1022" s="45"/>
      <c r="CDU1022" s="45"/>
      <c r="CDV1022" s="45"/>
      <c r="CDW1022" s="45"/>
      <c r="CDX1022" s="45"/>
      <c r="CDY1022" s="45"/>
      <c r="CDZ1022" s="45"/>
      <c r="CEA1022" s="45"/>
      <c r="CEB1022" s="45"/>
      <c r="CEC1022" s="45"/>
      <c r="CED1022" s="45"/>
      <c r="CEE1022" s="45"/>
      <c r="CEF1022" s="45"/>
      <c r="CEG1022" s="45"/>
      <c r="CEH1022" s="45"/>
      <c r="CEI1022" s="45"/>
      <c r="CEJ1022" s="45"/>
      <c r="CEK1022" s="45"/>
      <c r="CEL1022" s="45"/>
      <c r="CEM1022" s="45"/>
      <c r="CEN1022" s="45"/>
      <c r="CEO1022" s="45"/>
      <c r="CEP1022" s="45"/>
      <c r="CEQ1022" s="45"/>
      <c r="CER1022" s="45"/>
      <c r="CES1022" s="45"/>
      <c r="CET1022" s="45"/>
      <c r="CEU1022" s="45"/>
      <c r="CEV1022" s="45"/>
      <c r="CEW1022" s="45"/>
      <c r="CEX1022" s="45"/>
      <c r="CEY1022" s="45"/>
      <c r="CEZ1022" s="45"/>
      <c r="CFA1022" s="45"/>
      <c r="CFB1022" s="45"/>
      <c r="CFC1022" s="45"/>
      <c r="CFD1022" s="45"/>
      <c r="CFE1022" s="45"/>
      <c r="CFF1022" s="45"/>
      <c r="CFG1022" s="45"/>
      <c r="CFH1022" s="45"/>
      <c r="CFI1022" s="45"/>
      <c r="CFJ1022" s="45"/>
      <c r="CFK1022" s="45"/>
      <c r="CFL1022" s="45"/>
      <c r="CFM1022" s="45"/>
      <c r="CFN1022" s="45"/>
      <c r="CFO1022" s="45"/>
      <c r="CFP1022" s="45"/>
      <c r="CFQ1022" s="45"/>
      <c r="CFR1022" s="45"/>
      <c r="CFS1022" s="45"/>
      <c r="CFT1022" s="45"/>
      <c r="CFU1022" s="45"/>
      <c r="CFV1022" s="45"/>
      <c r="CFW1022" s="45"/>
      <c r="CFX1022" s="45"/>
      <c r="CFY1022" s="45"/>
      <c r="CFZ1022" s="45"/>
      <c r="CGA1022" s="45"/>
      <c r="CGB1022" s="45"/>
      <c r="CGC1022" s="45"/>
      <c r="CGD1022" s="45"/>
      <c r="CGE1022" s="45"/>
      <c r="CGF1022" s="45"/>
      <c r="CGG1022" s="45"/>
      <c r="CGH1022" s="45"/>
      <c r="CGI1022" s="45"/>
      <c r="CGJ1022" s="45"/>
      <c r="CGK1022" s="45"/>
      <c r="CGL1022" s="45"/>
      <c r="CGM1022" s="45"/>
      <c r="CGN1022" s="45"/>
      <c r="CGO1022" s="45"/>
      <c r="CGP1022" s="45"/>
      <c r="CGQ1022" s="45"/>
      <c r="CGR1022" s="45"/>
      <c r="CGS1022" s="45"/>
      <c r="CGT1022" s="45"/>
      <c r="CGU1022" s="45"/>
      <c r="CGV1022" s="45"/>
      <c r="CGW1022" s="45"/>
      <c r="CGX1022" s="45"/>
      <c r="CGY1022" s="45"/>
      <c r="CGZ1022" s="45"/>
      <c r="CHA1022" s="45"/>
      <c r="CHB1022" s="45"/>
      <c r="CHC1022" s="45"/>
      <c r="CHD1022" s="45"/>
      <c r="CHE1022" s="45"/>
      <c r="CHF1022" s="45"/>
      <c r="CHG1022" s="45"/>
      <c r="CHH1022" s="45"/>
      <c r="CHI1022" s="45"/>
      <c r="CHJ1022" s="45"/>
      <c r="CHK1022" s="45"/>
      <c r="CHL1022" s="45"/>
      <c r="CHM1022" s="45"/>
      <c r="CHN1022" s="45"/>
      <c r="CHO1022" s="45"/>
      <c r="CHP1022" s="45"/>
      <c r="CHQ1022" s="45"/>
      <c r="CHR1022" s="45"/>
      <c r="CHS1022" s="45"/>
      <c r="CHT1022" s="45"/>
      <c r="CHU1022" s="45"/>
      <c r="CHV1022" s="45"/>
      <c r="CHW1022" s="45"/>
      <c r="CHX1022" s="45"/>
      <c r="CHY1022" s="45"/>
      <c r="CHZ1022" s="45"/>
      <c r="CIA1022" s="45"/>
      <c r="CIB1022" s="45"/>
      <c r="CIC1022" s="45"/>
      <c r="CID1022" s="45"/>
      <c r="CIE1022" s="45"/>
      <c r="CIF1022" s="45"/>
      <c r="CIG1022" s="45"/>
      <c r="CIH1022" s="45"/>
      <c r="CII1022" s="45"/>
      <c r="CIJ1022" s="45"/>
      <c r="CIK1022" s="45"/>
      <c r="CIL1022" s="45"/>
      <c r="CIM1022" s="45"/>
      <c r="CIN1022" s="45"/>
      <c r="CIO1022" s="45"/>
      <c r="CIP1022" s="45"/>
      <c r="CIQ1022" s="45"/>
      <c r="CIR1022" s="45"/>
      <c r="CIS1022" s="45"/>
      <c r="CIT1022" s="45"/>
      <c r="CIU1022" s="45"/>
      <c r="CIV1022" s="45"/>
      <c r="CIW1022" s="45"/>
      <c r="CIX1022" s="45"/>
      <c r="CIY1022" s="45"/>
      <c r="CIZ1022" s="45"/>
      <c r="CJA1022" s="45"/>
      <c r="CJB1022" s="45"/>
      <c r="CJC1022" s="45"/>
      <c r="CJD1022" s="45"/>
      <c r="CJE1022" s="45"/>
      <c r="CJF1022" s="45"/>
      <c r="CJG1022" s="45"/>
      <c r="CJH1022" s="45"/>
      <c r="CJI1022" s="45"/>
      <c r="CJJ1022" s="45"/>
      <c r="CJK1022" s="45"/>
      <c r="CJL1022" s="45"/>
      <c r="CJM1022" s="45"/>
      <c r="CJN1022" s="45"/>
      <c r="CJO1022" s="45"/>
      <c r="CJP1022" s="45"/>
      <c r="CJQ1022" s="45"/>
      <c r="CJR1022" s="45"/>
      <c r="CJS1022" s="45"/>
      <c r="CJT1022" s="45"/>
      <c r="CJU1022" s="45"/>
      <c r="CJV1022" s="45"/>
      <c r="CJW1022" s="45"/>
      <c r="CJX1022" s="45"/>
      <c r="CJY1022" s="45"/>
      <c r="CJZ1022" s="45"/>
      <c r="CKA1022" s="45"/>
      <c r="CKB1022" s="45"/>
      <c r="CKC1022" s="45"/>
      <c r="CKD1022" s="45"/>
      <c r="CKE1022" s="45"/>
      <c r="CKF1022" s="45"/>
      <c r="CKG1022" s="45"/>
      <c r="CKH1022" s="45"/>
      <c r="CKI1022" s="45"/>
      <c r="CKJ1022" s="45"/>
      <c r="CKK1022" s="45"/>
      <c r="CKL1022" s="45"/>
      <c r="CKM1022" s="45"/>
      <c r="CKN1022" s="45"/>
      <c r="CKO1022" s="45"/>
      <c r="CKP1022" s="45"/>
      <c r="CKQ1022" s="45"/>
      <c r="CKR1022" s="45"/>
      <c r="CKS1022" s="45"/>
      <c r="CKT1022" s="45"/>
      <c r="CKU1022" s="45"/>
      <c r="CKV1022" s="45"/>
      <c r="CKW1022" s="45"/>
      <c r="CKX1022" s="45"/>
      <c r="CKY1022" s="45"/>
      <c r="CKZ1022" s="45"/>
      <c r="CLA1022" s="45"/>
      <c r="CLB1022" s="45"/>
      <c r="CLC1022" s="45"/>
      <c r="CLD1022" s="45"/>
      <c r="CLE1022" s="45"/>
      <c r="CLF1022" s="45"/>
      <c r="CLG1022" s="45"/>
      <c r="CLH1022" s="45"/>
      <c r="CLI1022" s="45"/>
      <c r="CLJ1022" s="45"/>
      <c r="CLK1022" s="45"/>
      <c r="CLL1022" s="45"/>
      <c r="CLM1022" s="45"/>
      <c r="CLN1022" s="45"/>
      <c r="CLO1022" s="45"/>
      <c r="CLP1022" s="45"/>
      <c r="CLQ1022" s="45"/>
      <c r="CLR1022" s="45"/>
      <c r="CLS1022" s="45"/>
      <c r="CLT1022" s="45"/>
      <c r="CLU1022" s="45"/>
      <c r="CLV1022" s="45"/>
      <c r="CLW1022" s="45"/>
      <c r="CLX1022" s="45"/>
      <c r="CLY1022" s="45"/>
      <c r="CLZ1022" s="45"/>
      <c r="CMA1022" s="45"/>
      <c r="CMB1022" s="45"/>
      <c r="CMC1022" s="45"/>
      <c r="CMD1022" s="45"/>
      <c r="CME1022" s="45"/>
      <c r="CMF1022" s="45"/>
      <c r="CMG1022" s="45"/>
      <c r="CMH1022" s="45"/>
      <c r="CMI1022" s="45"/>
      <c r="CMJ1022" s="45"/>
      <c r="CMK1022" s="45"/>
      <c r="CML1022" s="45"/>
      <c r="CMM1022" s="45"/>
      <c r="CMN1022" s="45"/>
      <c r="CMO1022" s="45"/>
      <c r="CMP1022" s="45"/>
      <c r="CMQ1022" s="45"/>
      <c r="CMR1022" s="45"/>
      <c r="CMS1022" s="45"/>
      <c r="CMT1022" s="45"/>
      <c r="CMU1022" s="45"/>
      <c r="CMV1022" s="45"/>
      <c r="CMW1022" s="45"/>
      <c r="CMX1022" s="45"/>
      <c r="CMY1022" s="45"/>
      <c r="CMZ1022" s="45"/>
      <c r="CNA1022" s="45"/>
      <c r="CNB1022" s="45"/>
      <c r="CNC1022" s="45"/>
      <c r="CND1022" s="45"/>
      <c r="CNE1022" s="45"/>
      <c r="CNF1022" s="45"/>
      <c r="CNG1022" s="45"/>
      <c r="CNH1022" s="45"/>
      <c r="CNI1022" s="45"/>
      <c r="CNJ1022" s="45"/>
      <c r="CNK1022" s="45"/>
      <c r="CNL1022" s="45"/>
      <c r="CNM1022" s="45"/>
      <c r="CNN1022" s="45"/>
      <c r="CNO1022" s="45"/>
      <c r="CNP1022" s="45"/>
      <c r="CNQ1022" s="45"/>
      <c r="CNR1022" s="45"/>
      <c r="CNS1022" s="45"/>
      <c r="CNT1022" s="45"/>
      <c r="CNU1022" s="45"/>
      <c r="CNV1022" s="45"/>
      <c r="CNW1022" s="45"/>
      <c r="CNX1022" s="45"/>
      <c r="CNY1022" s="45"/>
      <c r="CNZ1022" s="45"/>
      <c r="COA1022" s="45"/>
      <c r="COB1022" s="45"/>
      <c r="COC1022" s="45"/>
      <c r="COD1022" s="45"/>
      <c r="COE1022" s="45"/>
      <c r="COF1022" s="45"/>
      <c r="COG1022" s="45"/>
      <c r="COH1022" s="45"/>
      <c r="COI1022" s="45"/>
      <c r="COJ1022" s="45"/>
      <c r="COK1022" s="45"/>
      <c r="COL1022" s="45"/>
      <c r="COM1022" s="45"/>
      <c r="CON1022" s="45"/>
      <c r="COO1022" s="45"/>
      <c r="COP1022" s="45"/>
      <c r="COQ1022" s="45"/>
      <c r="COR1022" s="45"/>
      <c r="COS1022" s="45"/>
      <c r="COT1022" s="45"/>
      <c r="COU1022" s="45"/>
      <c r="COV1022" s="45"/>
      <c r="COW1022" s="45"/>
      <c r="COX1022" s="45"/>
      <c r="COY1022" s="45"/>
      <c r="COZ1022" s="45"/>
      <c r="CPA1022" s="45"/>
      <c r="CPB1022" s="45"/>
      <c r="CPC1022" s="45"/>
      <c r="CPD1022" s="45"/>
      <c r="CPE1022" s="45"/>
      <c r="CPF1022" s="45"/>
      <c r="CPG1022" s="45"/>
      <c r="CPH1022" s="45"/>
      <c r="CPI1022" s="45"/>
      <c r="CPJ1022" s="45"/>
      <c r="CPK1022" s="45"/>
      <c r="CPL1022" s="45"/>
      <c r="CPM1022" s="45"/>
      <c r="CPN1022" s="45"/>
      <c r="CPO1022" s="45"/>
      <c r="CPP1022" s="45"/>
      <c r="CPQ1022" s="45"/>
      <c r="CPR1022" s="45"/>
      <c r="CPS1022" s="45"/>
      <c r="CPT1022" s="45"/>
      <c r="CPU1022" s="45"/>
      <c r="CPV1022" s="45"/>
      <c r="CPW1022" s="45"/>
      <c r="CPX1022" s="45"/>
      <c r="CPY1022" s="45"/>
      <c r="CPZ1022" s="45"/>
      <c r="CQA1022" s="45"/>
      <c r="CQB1022" s="45"/>
      <c r="CQC1022" s="45"/>
      <c r="CQD1022" s="45"/>
      <c r="CQE1022" s="45"/>
      <c r="CQF1022" s="45"/>
      <c r="CQG1022" s="45"/>
      <c r="CQH1022" s="45"/>
      <c r="CQI1022" s="45"/>
      <c r="CQJ1022" s="45"/>
      <c r="CQK1022" s="45"/>
      <c r="CQL1022" s="45"/>
      <c r="CQM1022" s="45"/>
      <c r="CQN1022" s="45"/>
      <c r="CQO1022" s="45"/>
      <c r="CQP1022" s="45"/>
      <c r="CQQ1022" s="45"/>
      <c r="CQR1022" s="45"/>
      <c r="CQS1022" s="45"/>
      <c r="CQT1022" s="45"/>
      <c r="CQU1022" s="45"/>
      <c r="CQV1022" s="45"/>
      <c r="CQW1022" s="45"/>
      <c r="CQX1022" s="45"/>
      <c r="CQY1022" s="45"/>
      <c r="CQZ1022" s="45"/>
      <c r="CRA1022" s="45"/>
      <c r="CRB1022" s="45"/>
      <c r="CRC1022" s="45"/>
      <c r="CRD1022" s="45"/>
      <c r="CRE1022" s="45"/>
      <c r="CRF1022" s="45"/>
      <c r="CRG1022" s="45"/>
      <c r="CRH1022" s="45"/>
      <c r="CRI1022" s="45"/>
      <c r="CRJ1022" s="45"/>
      <c r="CRK1022" s="45"/>
      <c r="CRL1022" s="45"/>
      <c r="CRM1022" s="45"/>
      <c r="CRN1022" s="45"/>
      <c r="CRO1022" s="45"/>
      <c r="CRP1022" s="45"/>
      <c r="CRQ1022" s="45"/>
      <c r="CRR1022" s="45"/>
      <c r="CRS1022" s="45"/>
      <c r="CRT1022" s="45"/>
      <c r="CRU1022" s="45"/>
      <c r="CRV1022" s="45"/>
      <c r="CRW1022" s="45"/>
      <c r="CRX1022" s="45"/>
      <c r="CRY1022" s="45"/>
      <c r="CRZ1022" s="45"/>
      <c r="CSA1022" s="45"/>
      <c r="CSB1022" s="45"/>
      <c r="CSC1022" s="45"/>
      <c r="CSD1022" s="45"/>
      <c r="CSE1022" s="45"/>
      <c r="CSF1022" s="45"/>
      <c r="CSG1022" s="45"/>
      <c r="CSH1022" s="45"/>
      <c r="CSI1022" s="45"/>
      <c r="CSJ1022" s="45"/>
      <c r="CSK1022" s="45"/>
      <c r="CSL1022" s="45"/>
      <c r="CSM1022" s="45"/>
      <c r="CSN1022" s="45"/>
      <c r="CSO1022" s="45"/>
      <c r="CSP1022" s="45"/>
      <c r="CSQ1022" s="45"/>
      <c r="CSR1022" s="45"/>
      <c r="CSS1022" s="45"/>
      <c r="CST1022" s="45"/>
      <c r="CSU1022" s="45"/>
      <c r="CSV1022" s="45"/>
      <c r="CSW1022" s="45"/>
      <c r="CSX1022" s="45"/>
      <c r="CSY1022" s="45"/>
      <c r="CSZ1022" s="45"/>
      <c r="CTA1022" s="45"/>
      <c r="CTB1022" s="45"/>
      <c r="CTC1022" s="45"/>
      <c r="CTD1022" s="45"/>
      <c r="CTE1022" s="45"/>
      <c r="CTF1022" s="45"/>
      <c r="CTG1022" s="45"/>
      <c r="CTH1022" s="45"/>
      <c r="CTI1022" s="45"/>
      <c r="CTJ1022" s="45"/>
      <c r="CTK1022" s="45"/>
      <c r="CTL1022" s="45"/>
      <c r="CTM1022" s="45"/>
      <c r="CTN1022" s="45"/>
      <c r="CTO1022" s="45"/>
      <c r="CTP1022" s="45"/>
      <c r="CTQ1022" s="45"/>
      <c r="CTR1022" s="45"/>
      <c r="CTS1022" s="45"/>
      <c r="CTT1022" s="45"/>
      <c r="CTU1022" s="45"/>
      <c r="CTV1022" s="45"/>
      <c r="CTW1022" s="45"/>
      <c r="CTX1022" s="45"/>
      <c r="CTY1022" s="45"/>
      <c r="CTZ1022" s="45"/>
      <c r="CUA1022" s="45"/>
      <c r="CUB1022" s="45"/>
      <c r="CUC1022" s="45"/>
      <c r="CUD1022" s="45"/>
      <c r="CUE1022" s="45"/>
      <c r="CUF1022" s="45"/>
      <c r="CUG1022" s="45"/>
      <c r="CUH1022" s="45"/>
      <c r="CUI1022" s="45"/>
      <c r="CUJ1022" s="45"/>
      <c r="CUK1022" s="45"/>
      <c r="CUL1022" s="45"/>
      <c r="CUM1022" s="45"/>
      <c r="CUN1022" s="45"/>
      <c r="CUO1022" s="45"/>
      <c r="CUP1022" s="45"/>
      <c r="CUQ1022" s="45"/>
      <c r="CUR1022" s="45"/>
      <c r="CUS1022" s="45"/>
      <c r="CUT1022" s="45"/>
      <c r="CUU1022" s="45"/>
      <c r="CUV1022" s="45"/>
      <c r="CUW1022" s="45"/>
      <c r="CUX1022" s="45"/>
      <c r="CUY1022" s="45"/>
      <c r="CUZ1022" s="45"/>
      <c r="CVA1022" s="45"/>
      <c r="CVB1022" s="45"/>
      <c r="CVC1022" s="45"/>
      <c r="CVD1022" s="45"/>
      <c r="CVE1022" s="45"/>
      <c r="CVF1022" s="45"/>
      <c r="CVG1022" s="45"/>
      <c r="CVH1022" s="45"/>
      <c r="CVI1022" s="45"/>
      <c r="CVJ1022" s="45"/>
      <c r="CVK1022" s="45"/>
      <c r="CVL1022" s="45"/>
      <c r="CVM1022" s="45"/>
      <c r="CVN1022" s="45"/>
      <c r="CVO1022" s="45"/>
      <c r="CVP1022" s="45"/>
      <c r="CVQ1022" s="45"/>
      <c r="CVR1022" s="45"/>
      <c r="CVS1022" s="45"/>
      <c r="CVT1022" s="45"/>
      <c r="CVU1022" s="45"/>
      <c r="CVV1022" s="45"/>
      <c r="CVW1022" s="45"/>
      <c r="CVX1022" s="45"/>
      <c r="CVY1022" s="45"/>
      <c r="CVZ1022" s="45"/>
      <c r="CWA1022" s="45"/>
      <c r="CWB1022" s="45"/>
      <c r="CWC1022" s="45"/>
      <c r="CWD1022" s="45"/>
      <c r="CWE1022" s="45"/>
      <c r="CWF1022" s="45"/>
      <c r="CWG1022" s="45"/>
      <c r="CWH1022" s="45"/>
      <c r="CWI1022" s="45"/>
      <c r="CWJ1022" s="45"/>
      <c r="CWK1022" s="45"/>
      <c r="CWL1022" s="45"/>
      <c r="CWM1022" s="45"/>
      <c r="CWN1022" s="45"/>
      <c r="CWO1022" s="45"/>
      <c r="CWP1022" s="45"/>
      <c r="CWQ1022" s="45"/>
      <c r="CWR1022" s="45"/>
      <c r="CWS1022" s="45"/>
      <c r="CWT1022" s="45"/>
      <c r="CWU1022" s="45"/>
      <c r="CWV1022" s="45"/>
      <c r="CWW1022" s="45"/>
      <c r="CWX1022" s="45"/>
      <c r="CWY1022" s="45"/>
      <c r="CWZ1022" s="45"/>
      <c r="CXA1022" s="45"/>
      <c r="CXB1022" s="45"/>
      <c r="CXC1022" s="45"/>
      <c r="CXD1022" s="45"/>
      <c r="CXE1022" s="45"/>
      <c r="CXF1022" s="45"/>
      <c r="CXG1022" s="45"/>
      <c r="CXH1022" s="45"/>
      <c r="CXI1022" s="45"/>
      <c r="CXJ1022" s="45"/>
      <c r="CXK1022" s="45"/>
      <c r="CXL1022" s="45"/>
      <c r="CXM1022" s="45"/>
      <c r="CXN1022" s="45"/>
      <c r="CXO1022" s="45"/>
      <c r="CXP1022" s="45"/>
      <c r="CXQ1022" s="45"/>
      <c r="CXR1022" s="45"/>
      <c r="CXS1022" s="45"/>
      <c r="CXT1022" s="45"/>
      <c r="CXU1022" s="45"/>
      <c r="CXV1022" s="45"/>
      <c r="CXW1022" s="45"/>
      <c r="CXX1022" s="45"/>
      <c r="CXY1022" s="45"/>
      <c r="CXZ1022" s="45"/>
      <c r="CYA1022" s="45"/>
      <c r="CYB1022" s="45"/>
      <c r="CYC1022" s="45"/>
      <c r="CYD1022" s="45"/>
      <c r="CYE1022" s="45"/>
      <c r="CYF1022" s="45"/>
      <c r="CYG1022" s="45"/>
      <c r="CYH1022" s="45"/>
      <c r="CYI1022" s="45"/>
      <c r="CYJ1022" s="45"/>
      <c r="CYK1022" s="45"/>
      <c r="CYL1022" s="45"/>
      <c r="CYM1022" s="45"/>
      <c r="CYN1022" s="45"/>
      <c r="CYO1022" s="45"/>
      <c r="CYP1022" s="45"/>
      <c r="CYQ1022" s="45"/>
      <c r="CYR1022" s="45"/>
      <c r="CYS1022" s="45"/>
      <c r="CYT1022" s="45"/>
      <c r="CYU1022" s="45"/>
      <c r="CYV1022" s="45"/>
      <c r="CYW1022" s="45"/>
      <c r="CYX1022" s="45"/>
      <c r="CYY1022" s="45"/>
      <c r="CYZ1022" s="45"/>
      <c r="CZA1022" s="45"/>
      <c r="CZB1022" s="45"/>
      <c r="CZC1022" s="45"/>
      <c r="CZD1022" s="45"/>
      <c r="CZE1022" s="45"/>
      <c r="CZF1022" s="45"/>
      <c r="CZG1022" s="45"/>
      <c r="CZH1022" s="45"/>
      <c r="CZI1022" s="45"/>
      <c r="CZJ1022" s="45"/>
      <c r="CZK1022" s="45"/>
      <c r="CZL1022" s="45"/>
      <c r="CZM1022" s="45"/>
      <c r="CZN1022" s="45"/>
      <c r="CZO1022" s="45"/>
      <c r="CZP1022" s="45"/>
      <c r="CZQ1022" s="45"/>
      <c r="CZR1022" s="45"/>
      <c r="CZS1022" s="45"/>
      <c r="CZT1022" s="45"/>
      <c r="CZU1022" s="45"/>
      <c r="CZV1022" s="45"/>
      <c r="CZW1022" s="45"/>
      <c r="CZX1022" s="45"/>
      <c r="CZY1022" s="45"/>
      <c r="CZZ1022" s="45"/>
      <c r="DAA1022" s="45"/>
      <c r="DAB1022" s="45"/>
      <c r="DAC1022" s="45"/>
      <c r="DAD1022" s="45"/>
      <c r="DAE1022" s="45"/>
      <c r="DAF1022" s="45"/>
      <c r="DAG1022" s="45"/>
      <c r="DAH1022" s="45"/>
      <c r="DAI1022" s="45"/>
      <c r="DAJ1022" s="45"/>
      <c r="DAK1022" s="45"/>
      <c r="DAL1022" s="45"/>
      <c r="DAM1022" s="45"/>
      <c r="DAN1022" s="45"/>
      <c r="DAO1022" s="45"/>
      <c r="DAP1022" s="45"/>
      <c r="DAQ1022" s="45"/>
      <c r="DAR1022" s="45"/>
      <c r="DAS1022" s="45"/>
      <c r="DAT1022" s="45"/>
      <c r="DAU1022" s="45"/>
      <c r="DAV1022" s="45"/>
      <c r="DAW1022" s="45"/>
      <c r="DAX1022" s="45"/>
      <c r="DAY1022" s="45"/>
      <c r="DAZ1022" s="45"/>
      <c r="DBA1022" s="45"/>
      <c r="DBB1022" s="45"/>
      <c r="DBC1022" s="45"/>
      <c r="DBD1022" s="45"/>
      <c r="DBE1022" s="45"/>
      <c r="DBF1022" s="45"/>
      <c r="DBG1022" s="45"/>
      <c r="DBH1022" s="45"/>
      <c r="DBI1022" s="45"/>
      <c r="DBJ1022" s="45"/>
      <c r="DBK1022" s="45"/>
      <c r="DBL1022" s="45"/>
      <c r="DBM1022" s="45"/>
      <c r="DBN1022" s="45"/>
      <c r="DBO1022" s="45"/>
      <c r="DBP1022" s="45"/>
      <c r="DBQ1022" s="45"/>
      <c r="DBR1022" s="45"/>
      <c r="DBS1022" s="45"/>
      <c r="DBT1022" s="45"/>
      <c r="DBU1022" s="45"/>
      <c r="DBV1022" s="45"/>
      <c r="DBW1022" s="45"/>
      <c r="DBX1022" s="45"/>
      <c r="DBY1022" s="45"/>
      <c r="DBZ1022" s="45"/>
      <c r="DCA1022" s="45"/>
      <c r="DCB1022" s="45"/>
      <c r="DCC1022" s="45"/>
      <c r="DCD1022" s="45"/>
      <c r="DCE1022" s="45"/>
      <c r="DCF1022" s="45"/>
      <c r="DCG1022" s="45"/>
      <c r="DCH1022" s="45"/>
      <c r="DCI1022" s="45"/>
      <c r="DCJ1022" s="45"/>
      <c r="DCK1022" s="45"/>
      <c r="DCL1022" s="45"/>
      <c r="DCM1022" s="45"/>
      <c r="DCN1022" s="45"/>
      <c r="DCO1022" s="45"/>
      <c r="DCP1022" s="45"/>
      <c r="DCQ1022" s="45"/>
      <c r="DCR1022" s="45"/>
      <c r="DCS1022" s="45"/>
      <c r="DCT1022" s="45"/>
      <c r="DCU1022" s="45"/>
      <c r="DCV1022" s="45"/>
      <c r="DCW1022" s="45"/>
      <c r="DCX1022" s="45"/>
      <c r="DCY1022" s="45"/>
      <c r="DCZ1022" s="45"/>
      <c r="DDA1022" s="45"/>
      <c r="DDB1022" s="45"/>
      <c r="DDC1022" s="45"/>
      <c r="DDD1022" s="45"/>
      <c r="DDE1022" s="45"/>
      <c r="DDF1022" s="45"/>
      <c r="DDG1022" s="45"/>
      <c r="DDH1022" s="45"/>
      <c r="DDI1022" s="45"/>
      <c r="DDJ1022" s="45"/>
      <c r="DDK1022" s="45"/>
      <c r="DDL1022" s="45"/>
      <c r="DDM1022" s="45"/>
      <c r="DDN1022" s="45"/>
      <c r="DDO1022" s="45"/>
      <c r="DDP1022" s="45"/>
      <c r="DDQ1022" s="45"/>
      <c r="DDR1022" s="45"/>
      <c r="DDS1022" s="45"/>
      <c r="DDT1022" s="45"/>
      <c r="DDU1022" s="45"/>
      <c r="DDV1022" s="45"/>
      <c r="DDW1022" s="45"/>
      <c r="DDX1022" s="45"/>
      <c r="DDY1022" s="45"/>
      <c r="DDZ1022" s="45"/>
      <c r="DEA1022" s="45"/>
      <c r="DEB1022" s="45"/>
      <c r="DEC1022" s="45"/>
      <c r="DED1022" s="45"/>
      <c r="DEE1022" s="45"/>
      <c r="DEF1022" s="45"/>
      <c r="DEG1022" s="45"/>
      <c r="DEH1022" s="45"/>
      <c r="DEI1022" s="45"/>
      <c r="DEJ1022" s="45"/>
      <c r="DEK1022" s="45"/>
      <c r="DEL1022" s="45"/>
      <c r="DEM1022" s="45"/>
      <c r="DEN1022" s="45"/>
      <c r="DEO1022" s="45"/>
      <c r="DEP1022" s="45"/>
      <c r="DEQ1022" s="45"/>
      <c r="DER1022" s="45"/>
      <c r="DES1022" s="45"/>
      <c r="DET1022" s="45"/>
      <c r="DEU1022" s="45"/>
      <c r="DEV1022" s="45"/>
      <c r="DEW1022" s="45"/>
      <c r="DEX1022" s="45"/>
      <c r="DEY1022" s="45"/>
      <c r="DEZ1022" s="45"/>
      <c r="DFA1022" s="45"/>
      <c r="DFB1022" s="45"/>
      <c r="DFC1022" s="45"/>
      <c r="DFD1022" s="45"/>
      <c r="DFE1022" s="45"/>
      <c r="DFF1022" s="45"/>
      <c r="DFG1022" s="45"/>
      <c r="DFH1022" s="45"/>
      <c r="DFI1022" s="45"/>
      <c r="DFJ1022" s="45"/>
      <c r="DFK1022" s="45"/>
      <c r="DFL1022" s="45"/>
      <c r="DFM1022" s="45"/>
      <c r="DFN1022" s="45"/>
      <c r="DFO1022" s="45"/>
      <c r="DFP1022" s="45"/>
      <c r="DFQ1022" s="45"/>
      <c r="DFR1022" s="45"/>
      <c r="DFS1022" s="45"/>
      <c r="DFT1022" s="45"/>
      <c r="DFU1022" s="45"/>
      <c r="DFV1022" s="45"/>
      <c r="DFW1022" s="45"/>
      <c r="DFX1022" s="45"/>
      <c r="DFY1022" s="45"/>
      <c r="DFZ1022" s="45"/>
      <c r="DGA1022" s="45"/>
      <c r="DGB1022" s="45"/>
      <c r="DGC1022" s="45"/>
      <c r="DGD1022" s="45"/>
      <c r="DGE1022" s="45"/>
      <c r="DGF1022" s="45"/>
      <c r="DGG1022" s="45"/>
      <c r="DGH1022" s="45"/>
      <c r="DGI1022" s="45"/>
      <c r="DGJ1022" s="45"/>
      <c r="DGK1022" s="45"/>
      <c r="DGL1022" s="45"/>
      <c r="DGM1022" s="45"/>
      <c r="DGN1022" s="45"/>
      <c r="DGO1022" s="45"/>
      <c r="DGP1022" s="45"/>
      <c r="DGQ1022" s="45"/>
      <c r="DGR1022" s="45"/>
      <c r="DGS1022" s="45"/>
      <c r="DGT1022" s="45"/>
      <c r="DGU1022" s="45"/>
      <c r="DGV1022" s="45"/>
      <c r="DGW1022" s="45"/>
      <c r="DGX1022" s="45"/>
      <c r="DGY1022" s="45"/>
      <c r="DGZ1022" s="45"/>
      <c r="DHA1022" s="45"/>
      <c r="DHB1022" s="45"/>
      <c r="DHC1022" s="45"/>
      <c r="DHD1022" s="45"/>
      <c r="DHE1022" s="45"/>
      <c r="DHF1022" s="45"/>
      <c r="DHG1022" s="45"/>
      <c r="DHH1022" s="45"/>
      <c r="DHI1022" s="45"/>
      <c r="DHJ1022" s="45"/>
      <c r="DHK1022" s="45"/>
      <c r="DHL1022" s="45"/>
      <c r="DHM1022" s="45"/>
      <c r="DHN1022" s="45"/>
      <c r="DHO1022" s="45"/>
      <c r="DHP1022" s="45"/>
      <c r="DHQ1022" s="45"/>
      <c r="DHR1022" s="45"/>
      <c r="DHS1022" s="45"/>
      <c r="DHT1022" s="45"/>
      <c r="DHU1022" s="45"/>
      <c r="DHV1022" s="45"/>
      <c r="DHW1022" s="45"/>
      <c r="DHX1022" s="45"/>
      <c r="DHY1022" s="45"/>
      <c r="DHZ1022" s="45"/>
      <c r="DIA1022" s="45"/>
      <c r="DIB1022" s="45"/>
      <c r="DIC1022" s="45"/>
      <c r="DID1022" s="45"/>
      <c r="DIE1022" s="45"/>
      <c r="DIF1022" s="45"/>
      <c r="DIG1022" s="45"/>
      <c r="DIH1022" s="45"/>
      <c r="DII1022" s="45"/>
      <c r="DIJ1022" s="45"/>
      <c r="DIK1022" s="45"/>
      <c r="DIL1022" s="45"/>
      <c r="DIM1022" s="45"/>
      <c r="DIN1022" s="45"/>
      <c r="DIO1022" s="45"/>
      <c r="DIP1022" s="45"/>
      <c r="DIQ1022" s="45"/>
      <c r="DIR1022" s="45"/>
      <c r="DIS1022" s="45"/>
      <c r="DIT1022" s="45"/>
      <c r="DIU1022" s="45"/>
      <c r="DIV1022" s="45"/>
      <c r="DIW1022" s="45"/>
      <c r="DIX1022" s="45"/>
      <c r="DIY1022" s="45"/>
      <c r="DIZ1022" s="45"/>
      <c r="DJA1022" s="45"/>
      <c r="DJB1022" s="45"/>
      <c r="DJC1022" s="45"/>
      <c r="DJD1022" s="45"/>
      <c r="DJE1022" s="45"/>
      <c r="DJF1022" s="45"/>
      <c r="DJG1022" s="45"/>
      <c r="DJH1022" s="45"/>
      <c r="DJI1022" s="45"/>
      <c r="DJJ1022" s="45"/>
      <c r="DJK1022" s="45"/>
      <c r="DJL1022" s="45"/>
      <c r="DJM1022" s="45"/>
      <c r="DJN1022" s="45"/>
      <c r="DJO1022" s="45"/>
      <c r="DJP1022" s="45"/>
      <c r="DJQ1022" s="45"/>
      <c r="DJR1022" s="45"/>
      <c r="DJS1022" s="45"/>
      <c r="DJT1022" s="45"/>
      <c r="DJU1022" s="45"/>
      <c r="DJV1022" s="45"/>
      <c r="DJW1022" s="45"/>
      <c r="DJX1022" s="45"/>
      <c r="DJY1022" s="45"/>
      <c r="DJZ1022" s="45"/>
      <c r="DKA1022" s="45"/>
      <c r="DKB1022" s="45"/>
      <c r="DKC1022" s="45"/>
      <c r="DKD1022" s="45"/>
      <c r="DKE1022" s="45"/>
      <c r="DKF1022" s="45"/>
      <c r="DKG1022" s="45"/>
      <c r="DKH1022" s="45"/>
      <c r="DKI1022" s="45"/>
      <c r="DKJ1022" s="45"/>
      <c r="DKK1022" s="45"/>
      <c r="DKL1022" s="45"/>
      <c r="DKM1022" s="45"/>
      <c r="DKN1022" s="45"/>
      <c r="DKO1022" s="45"/>
      <c r="DKP1022" s="45"/>
      <c r="DKQ1022" s="45"/>
      <c r="DKR1022" s="45"/>
      <c r="DKS1022" s="45"/>
      <c r="DKT1022" s="45"/>
      <c r="DKU1022" s="45"/>
      <c r="DKV1022" s="45"/>
      <c r="DKW1022" s="45"/>
      <c r="DKX1022" s="45"/>
      <c r="DKY1022" s="45"/>
      <c r="DKZ1022" s="45"/>
      <c r="DLA1022" s="45"/>
      <c r="DLB1022" s="45"/>
      <c r="DLC1022" s="45"/>
      <c r="DLD1022" s="45"/>
      <c r="DLE1022" s="45"/>
      <c r="DLF1022" s="45"/>
      <c r="DLG1022" s="45"/>
      <c r="DLH1022" s="45"/>
      <c r="DLI1022" s="45"/>
      <c r="DLJ1022" s="45"/>
      <c r="DLK1022" s="45"/>
      <c r="DLL1022" s="45"/>
      <c r="DLM1022" s="45"/>
      <c r="DLN1022" s="45"/>
      <c r="DLO1022" s="45"/>
      <c r="DLP1022" s="45"/>
      <c r="DLQ1022" s="45"/>
      <c r="DLR1022" s="45"/>
      <c r="DLS1022" s="45"/>
      <c r="DLT1022" s="45"/>
      <c r="DLU1022" s="45"/>
      <c r="DLV1022" s="45"/>
      <c r="DLW1022" s="45"/>
      <c r="DLX1022" s="45"/>
      <c r="DLY1022" s="45"/>
      <c r="DLZ1022" s="45"/>
      <c r="DMA1022" s="45"/>
      <c r="DMB1022" s="45"/>
      <c r="DMC1022" s="45"/>
      <c r="DMD1022" s="45"/>
      <c r="DME1022" s="45"/>
      <c r="DMF1022" s="45"/>
      <c r="DMG1022" s="45"/>
      <c r="DMH1022" s="45"/>
      <c r="DMI1022" s="45"/>
      <c r="DMJ1022" s="45"/>
      <c r="DMK1022" s="45"/>
      <c r="DML1022" s="45"/>
      <c r="DMM1022" s="45"/>
      <c r="DMN1022" s="45"/>
      <c r="DMO1022" s="45"/>
      <c r="DMP1022" s="45"/>
      <c r="DMQ1022" s="45"/>
      <c r="DMR1022" s="45"/>
      <c r="DMS1022" s="45"/>
      <c r="DMT1022" s="45"/>
      <c r="DMU1022" s="45"/>
      <c r="DMV1022" s="45"/>
      <c r="DMW1022" s="45"/>
      <c r="DMX1022" s="45"/>
      <c r="DMY1022" s="45"/>
      <c r="DMZ1022" s="45"/>
      <c r="DNA1022" s="45"/>
      <c r="DNB1022" s="45"/>
      <c r="DNC1022" s="45"/>
      <c r="DND1022" s="45"/>
      <c r="DNE1022" s="45"/>
      <c r="DNF1022" s="45"/>
      <c r="DNG1022" s="45"/>
      <c r="DNH1022" s="45"/>
      <c r="DNI1022" s="45"/>
      <c r="DNJ1022" s="45"/>
      <c r="DNK1022" s="45"/>
      <c r="DNL1022" s="45"/>
      <c r="DNM1022" s="45"/>
      <c r="DNN1022" s="45"/>
      <c r="DNO1022" s="45"/>
      <c r="DNP1022" s="45"/>
      <c r="DNQ1022" s="45"/>
      <c r="DNR1022" s="45"/>
      <c r="DNS1022" s="45"/>
      <c r="DNT1022" s="45"/>
      <c r="DNU1022" s="45"/>
      <c r="DNV1022" s="45"/>
      <c r="DNW1022" s="45"/>
      <c r="DNX1022" s="45"/>
      <c r="DNY1022" s="45"/>
      <c r="DNZ1022" s="45"/>
      <c r="DOA1022" s="45"/>
      <c r="DOB1022" s="45"/>
      <c r="DOC1022" s="45"/>
      <c r="DOD1022" s="45"/>
      <c r="DOE1022" s="45"/>
      <c r="DOF1022" s="45"/>
      <c r="DOG1022" s="45"/>
      <c r="DOH1022" s="45"/>
      <c r="DOI1022" s="45"/>
      <c r="DOJ1022" s="45"/>
      <c r="DOK1022" s="45"/>
      <c r="DOL1022" s="45"/>
      <c r="DOM1022" s="45"/>
      <c r="DON1022" s="45"/>
      <c r="DOO1022" s="45"/>
      <c r="DOP1022" s="45"/>
      <c r="DOQ1022" s="45"/>
      <c r="DOR1022" s="45"/>
      <c r="DOS1022" s="45"/>
      <c r="DOT1022" s="45"/>
      <c r="DOU1022" s="45"/>
      <c r="DOV1022" s="45"/>
      <c r="DOW1022" s="45"/>
      <c r="DOX1022" s="45"/>
      <c r="DOY1022" s="45"/>
      <c r="DOZ1022" s="45"/>
      <c r="DPA1022" s="45"/>
      <c r="DPB1022" s="45"/>
      <c r="DPC1022" s="45"/>
      <c r="DPD1022" s="45"/>
      <c r="DPE1022" s="45"/>
      <c r="DPF1022" s="45"/>
      <c r="DPG1022" s="45"/>
      <c r="DPH1022" s="45"/>
      <c r="DPI1022" s="45"/>
      <c r="DPJ1022" s="45"/>
      <c r="DPK1022" s="45"/>
      <c r="DPL1022" s="45"/>
      <c r="DPM1022" s="45"/>
      <c r="DPN1022" s="45"/>
      <c r="DPO1022" s="45"/>
      <c r="DPP1022" s="45"/>
      <c r="DPQ1022" s="45"/>
      <c r="DPR1022" s="45"/>
      <c r="DPS1022" s="45"/>
      <c r="DPT1022" s="45"/>
      <c r="DPU1022" s="45"/>
      <c r="DPV1022" s="45"/>
      <c r="DPW1022" s="45"/>
      <c r="DPX1022" s="45"/>
      <c r="DPY1022" s="45"/>
      <c r="DPZ1022" s="45"/>
      <c r="DQA1022" s="45"/>
      <c r="DQB1022" s="45"/>
      <c r="DQC1022" s="45"/>
      <c r="DQD1022" s="45"/>
      <c r="DQE1022" s="45"/>
      <c r="DQF1022" s="45"/>
      <c r="DQG1022" s="45"/>
      <c r="DQH1022" s="45"/>
      <c r="DQI1022" s="45"/>
      <c r="DQJ1022" s="45"/>
      <c r="DQK1022" s="45"/>
      <c r="DQL1022" s="45"/>
      <c r="DQM1022" s="45"/>
      <c r="DQN1022" s="45"/>
      <c r="DQO1022" s="45"/>
      <c r="DQP1022" s="45"/>
      <c r="DQQ1022" s="45"/>
      <c r="DQR1022" s="45"/>
      <c r="DQS1022" s="45"/>
      <c r="DQT1022" s="45"/>
      <c r="DQU1022" s="45"/>
      <c r="DQV1022" s="45"/>
      <c r="DQW1022" s="45"/>
      <c r="DQX1022" s="45"/>
      <c r="DQY1022" s="45"/>
      <c r="DQZ1022" s="45"/>
      <c r="DRA1022" s="45"/>
      <c r="DRB1022" s="45"/>
      <c r="DRC1022" s="45"/>
      <c r="DRD1022" s="45"/>
      <c r="DRE1022" s="45"/>
      <c r="DRF1022" s="45"/>
      <c r="DRG1022" s="45"/>
      <c r="DRH1022" s="45"/>
      <c r="DRI1022" s="45"/>
      <c r="DRJ1022" s="45"/>
      <c r="DRK1022" s="45"/>
      <c r="DRL1022" s="45"/>
      <c r="DRM1022" s="45"/>
      <c r="DRN1022" s="45"/>
      <c r="DRO1022" s="45"/>
      <c r="DRP1022" s="45"/>
      <c r="DRQ1022" s="45"/>
      <c r="DRR1022" s="45"/>
      <c r="DRS1022" s="45"/>
      <c r="DRT1022" s="45"/>
      <c r="DRU1022" s="45"/>
      <c r="DRV1022" s="45"/>
      <c r="DRW1022" s="45"/>
      <c r="DRX1022" s="45"/>
      <c r="DRY1022" s="45"/>
      <c r="DRZ1022" s="45"/>
      <c r="DSA1022" s="45"/>
      <c r="DSB1022" s="45"/>
      <c r="DSC1022" s="45"/>
      <c r="DSD1022" s="45"/>
      <c r="DSE1022" s="45"/>
      <c r="DSF1022" s="45"/>
      <c r="DSG1022" s="45"/>
      <c r="DSH1022" s="45"/>
      <c r="DSI1022" s="45"/>
      <c r="DSJ1022" s="45"/>
      <c r="DSK1022" s="45"/>
      <c r="DSL1022" s="45"/>
      <c r="DSM1022" s="45"/>
      <c r="DSN1022" s="45"/>
      <c r="DSO1022" s="45"/>
      <c r="DSP1022" s="45"/>
      <c r="DSQ1022" s="45"/>
      <c r="DSR1022" s="45"/>
      <c r="DSS1022" s="45"/>
      <c r="DST1022" s="45"/>
      <c r="DSU1022" s="45"/>
      <c r="DSV1022" s="45"/>
      <c r="DSW1022" s="45"/>
      <c r="DSX1022" s="45"/>
      <c r="DSY1022" s="45"/>
      <c r="DSZ1022" s="45"/>
      <c r="DTA1022" s="45"/>
      <c r="DTB1022" s="45"/>
      <c r="DTC1022" s="45"/>
      <c r="DTD1022" s="45"/>
      <c r="DTE1022" s="45"/>
      <c r="DTF1022" s="45"/>
      <c r="DTG1022" s="45"/>
      <c r="DTH1022" s="45"/>
      <c r="DTI1022" s="45"/>
      <c r="DTJ1022" s="45"/>
      <c r="DTK1022" s="45"/>
      <c r="DTL1022" s="45"/>
      <c r="DTM1022" s="45"/>
      <c r="DTN1022" s="45"/>
      <c r="DTO1022" s="45"/>
      <c r="DTP1022" s="45"/>
      <c r="DTQ1022" s="45"/>
      <c r="DTR1022" s="45"/>
      <c r="DTS1022" s="45"/>
      <c r="DTT1022" s="45"/>
      <c r="DTU1022" s="45"/>
      <c r="DTV1022" s="45"/>
      <c r="DTW1022" s="45"/>
      <c r="DTX1022" s="45"/>
      <c r="DTY1022" s="45"/>
      <c r="DTZ1022" s="45"/>
      <c r="DUA1022" s="45"/>
      <c r="DUB1022" s="45"/>
      <c r="DUC1022" s="45"/>
      <c r="DUD1022" s="45"/>
      <c r="DUE1022" s="45"/>
      <c r="DUF1022" s="45"/>
      <c r="DUG1022" s="45"/>
      <c r="DUH1022" s="45"/>
      <c r="DUI1022" s="45"/>
      <c r="DUJ1022" s="45"/>
      <c r="DUK1022" s="45"/>
      <c r="DUL1022" s="45"/>
      <c r="DUM1022" s="45"/>
      <c r="DUN1022" s="45"/>
      <c r="DUO1022" s="45"/>
      <c r="DUP1022" s="45"/>
      <c r="DUQ1022" s="45"/>
      <c r="DUR1022" s="45"/>
      <c r="DUS1022" s="45"/>
      <c r="DUT1022" s="45"/>
      <c r="DUU1022" s="45"/>
      <c r="DUV1022" s="45"/>
      <c r="DUW1022" s="45"/>
      <c r="DUX1022" s="45"/>
      <c r="DUY1022" s="45"/>
      <c r="DUZ1022" s="45"/>
      <c r="DVA1022" s="45"/>
      <c r="DVB1022" s="45"/>
      <c r="DVC1022" s="45"/>
      <c r="DVD1022" s="45"/>
      <c r="DVE1022" s="45"/>
      <c r="DVF1022" s="45"/>
      <c r="DVG1022" s="45"/>
      <c r="DVH1022" s="45"/>
      <c r="DVI1022" s="45"/>
      <c r="DVJ1022" s="45"/>
      <c r="DVK1022" s="45"/>
      <c r="DVL1022" s="45"/>
      <c r="DVM1022" s="45"/>
      <c r="DVN1022" s="45"/>
      <c r="DVO1022" s="45"/>
      <c r="DVP1022" s="45"/>
      <c r="DVQ1022" s="45"/>
      <c r="DVR1022" s="45"/>
      <c r="DVS1022" s="45"/>
      <c r="DVT1022" s="45"/>
      <c r="DVU1022" s="45"/>
      <c r="DVV1022" s="45"/>
      <c r="DVW1022" s="45"/>
      <c r="DVX1022" s="45"/>
      <c r="DVY1022" s="45"/>
      <c r="DVZ1022" s="45"/>
      <c r="DWA1022" s="45"/>
      <c r="DWB1022" s="45"/>
      <c r="DWC1022" s="45"/>
      <c r="DWD1022" s="45"/>
      <c r="DWE1022" s="45"/>
      <c r="DWF1022" s="45"/>
      <c r="DWG1022" s="45"/>
      <c r="DWH1022" s="45"/>
      <c r="DWI1022" s="45"/>
      <c r="DWJ1022" s="45"/>
      <c r="DWK1022" s="45"/>
      <c r="DWL1022" s="45"/>
      <c r="DWM1022" s="45"/>
      <c r="DWN1022" s="45"/>
      <c r="DWO1022" s="45"/>
      <c r="DWP1022" s="45"/>
      <c r="DWQ1022" s="45"/>
      <c r="DWR1022" s="45"/>
      <c r="DWS1022" s="45"/>
      <c r="DWT1022" s="45"/>
      <c r="DWU1022" s="45"/>
      <c r="DWV1022" s="45"/>
      <c r="DWW1022" s="45"/>
      <c r="DWX1022" s="45"/>
      <c r="DWY1022" s="45"/>
      <c r="DWZ1022" s="45"/>
      <c r="DXA1022" s="45"/>
      <c r="DXB1022" s="45"/>
      <c r="DXC1022" s="45"/>
      <c r="DXD1022" s="45"/>
      <c r="DXE1022" s="45"/>
      <c r="DXF1022" s="45"/>
      <c r="DXG1022" s="45"/>
      <c r="DXH1022" s="45"/>
      <c r="DXI1022" s="45"/>
      <c r="DXJ1022" s="45"/>
      <c r="DXK1022" s="45"/>
      <c r="DXL1022" s="45"/>
      <c r="DXM1022" s="45"/>
      <c r="DXN1022" s="45"/>
      <c r="DXO1022" s="45"/>
      <c r="DXP1022" s="45"/>
      <c r="DXQ1022" s="45"/>
      <c r="DXR1022" s="45"/>
      <c r="DXS1022" s="45"/>
      <c r="DXT1022" s="45"/>
      <c r="DXU1022" s="45"/>
      <c r="DXV1022" s="45"/>
      <c r="DXW1022" s="45"/>
      <c r="DXX1022" s="45"/>
      <c r="DXY1022" s="45"/>
      <c r="DXZ1022" s="45"/>
      <c r="DYA1022" s="45"/>
      <c r="DYB1022" s="45"/>
      <c r="DYC1022" s="45"/>
      <c r="DYD1022" s="45"/>
      <c r="DYE1022" s="45"/>
      <c r="DYF1022" s="45"/>
      <c r="DYG1022" s="45"/>
      <c r="DYH1022" s="45"/>
      <c r="DYI1022" s="45"/>
      <c r="DYJ1022" s="45"/>
      <c r="DYK1022" s="45"/>
      <c r="DYL1022" s="45"/>
      <c r="DYM1022" s="45"/>
      <c r="DYN1022" s="45"/>
      <c r="DYO1022" s="45"/>
      <c r="DYP1022" s="45"/>
      <c r="DYQ1022" s="45"/>
      <c r="DYR1022" s="45"/>
      <c r="DYS1022" s="45"/>
      <c r="DYT1022" s="45"/>
      <c r="DYU1022" s="45"/>
      <c r="DYV1022" s="45"/>
      <c r="DYW1022" s="45"/>
      <c r="DYX1022" s="45"/>
      <c r="DYY1022" s="45"/>
      <c r="DYZ1022" s="45"/>
      <c r="DZA1022" s="45"/>
      <c r="DZB1022" s="45"/>
      <c r="DZC1022" s="45"/>
      <c r="DZD1022" s="45"/>
      <c r="DZE1022" s="45"/>
      <c r="DZF1022" s="45"/>
      <c r="DZG1022" s="45"/>
      <c r="DZH1022" s="45"/>
      <c r="DZI1022" s="45"/>
      <c r="DZJ1022" s="45"/>
      <c r="DZK1022" s="45"/>
      <c r="DZL1022" s="45"/>
      <c r="DZM1022" s="45"/>
      <c r="DZN1022" s="45"/>
      <c r="DZO1022" s="45"/>
      <c r="DZP1022" s="45"/>
      <c r="DZQ1022" s="45"/>
      <c r="DZR1022" s="45"/>
      <c r="DZS1022" s="45"/>
      <c r="DZT1022" s="45"/>
      <c r="DZU1022" s="45"/>
      <c r="DZV1022" s="45"/>
      <c r="DZW1022" s="45"/>
      <c r="DZX1022" s="45"/>
      <c r="DZY1022" s="45"/>
      <c r="DZZ1022" s="45"/>
      <c r="EAA1022" s="45"/>
      <c r="EAB1022" s="45"/>
      <c r="EAC1022" s="45"/>
      <c r="EAD1022" s="45"/>
      <c r="EAE1022" s="45"/>
      <c r="EAF1022" s="45"/>
      <c r="EAG1022" s="45"/>
      <c r="EAH1022" s="45"/>
      <c r="EAI1022" s="45"/>
      <c r="EAJ1022" s="45"/>
      <c r="EAK1022" s="45"/>
      <c r="EAL1022" s="45"/>
      <c r="EAM1022" s="45"/>
      <c r="EAN1022" s="45"/>
      <c r="EAO1022" s="45"/>
      <c r="EAP1022" s="45"/>
      <c r="EAQ1022" s="45"/>
      <c r="EAR1022" s="45"/>
      <c r="EAS1022" s="45"/>
      <c r="EAT1022" s="45"/>
      <c r="EAU1022" s="45"/>
      <c r="EAV1022" s="45"/>
      <c r="EAW1022" s="45"/>
      <c r="EAX1022" s="45"/>
      <c r="EAY1022" s="45"/>
      <c r="EAZ1022" s="45"/>
      <c r="EBA1022" s="45"/>
      <c r="EBB1022" s="45"/>
      <c r="EBC1022" s="45"/>
      <c r="EBD1022" s="45"/>
      <c r="EBE1022" s="45"/>
      <c r="EBF1022" s="45"/>
      <c r="EBG1022" s="45"/>
      <c r="EBH1022" s="45"/>
      <c r="EBI1022" s="45"/>
      <c r="EBJ1022" s="45"/>
      <c r="EBK1022" s="45"/>
      <c r="EBL1022" s="45"/>
      <c r="EBM1022" s="45"/>
      <c r="EBN1022" s="45"/>
      <c r="EBO1022" s="45"/>
      <c r="EBP1022" s="45"/>
      <c r="EBQ1022" s="45"/>
      <c r="EBR1022" s="45"/>
      <c r="EBS1022" s="45"/>
      <c r="EBT1022" s="45"/>
      <c r="EBU1022" s="45"/>
      <c r="EBV1022" s="45"/>
      <c r="EBW1022" s="45"/>
      <c r="EBX1022" s="45"/>
      <c r="EBY1022" s="45"/>
      <c r="EBZ1022" s="45"/>
      <c r="ECA1022" s="45"/>
      <c r="ECB1022" s="45"/>
      <c r="ECC1022" s="45"/>
      <c r="ECD1022" s="45"/>
      <c r="ECE1022" s="45"/>
      <c r="ECF1022" s="45"/>
      <c r="ECG1022" s="45"/>
      <c r="ECH1022" s="45"/>
      <c r="ECI1022" s="45"/>
      <c r="ECJ1022" s="45"/>
      <c r="ECK1022" s="45"/>
      <c r="ECL1022" s="45"/>
      <c r="ECM1022" s="45"/>
      <c r="ECN1022" s="45"/>
      <c r="ECO1022" s="45"/>
      <c r="ECP1022" s="45"/>
      <c r="ECQ1022" s="45"/>
      <c r="ECR1022" s="45"/>
      <c r="ECS1022" s="45"/>
      <c r="ECT1022" s="45"/>
      <c r="ECU1022" s="45"/>
      <c r="ECV1022" s="45"/>
      <c r="ECW1022" s="45"/>
      <c r="ECX1022" s="45"/>
      <c r="ECY1022" s="45"/>
      <c r="ECZ1022" s="45"/>
      <c r="EDA1022" s="45"/>
      <c r="EDB1022" s="45"/>
      <c r="EDC1022" s="45"/>
      <c r="EDD1022" s="45"/>
      <c r="EDE1022" s="45"/>
      <c r="EDF1022" s="45"/>
      <c r="EDG1022" s="45"/>
      <c r="EDH1022" s="45"/>
      <c r="EDI1022" s="45"/>
      <c r="EDJ1022" s="45"/>
      <c r="EDK1022" s="45"/>
      <c r="EDL1022" s="45"/>
      <c r="EDM1022" s="45"/>
      <c r="EDN1022" s="45"/>
      <c r="EDO1022" s="45"/>
      <c r="EDP1022" s="45"/>
      <c r="EDQ1022" s="45"/>
      <c r="EDR1022" s="45"/>
      <c r="EDS1022" s="45"/>
      <c r="EDT1022" s="45"/>
      <c r="EDU1022" s="45"/>
      <c r="EDV1022" s="45"/>
      <c r="EDW1022" s="45"/>
      <c r="EDX1022" s="45"/>
      <c r="EDY1022" s="45"/>
      <c r="EDZ1022" s="45"/>
      <c r="EEA1022" s="45"/>
      <c r="EEB1022" s="45"/>
      <c r="EEC1022" s="45"/>
      <c r="EED1022" s="45"/>
      <c r="EEE1022" s="45"/>
      <c r="EEF1022" s="45"/>
      <c r="EEG1022" s="45"/>
      <c r="EEH1022" s="45"/>
      <c r="EEI1022" s="45"/>
      <c r="EEJ1022" s="45"/>
      <c r="EEK1022" s="45"/>
      <c r="EEL1022" s="45"/>
      <c r="EEM1022" s="45"/>
      <c r="EEN1022" s="45"/>
      <c r="EEO1022" s="45"/>
      <c r="EEP1022" s="45"/>
      <c r="EEQ1022" s="45"/>
      <c r="EER1022" s="45"/>
      <c r="EES1022" s="45"/>
      <c r="EET1022" s="45"/>
      <c r="EEU1022" s="45"/>
      <c r="EEV1022" s="45"/>
      <c r="EEW1022" s="45"/>
      <c r="EEX1022" s="45"/>
      <c r="EEY1022" s="45"/>
      <c r="EEZ1022" s="45"/>
      <c r="EFA1022" s="45"/>
      <c r="EFB1022" s="45"/>
      <c r="EFC1022" s="45"/>
      <c r="EFD1022" s="45"/>
      <c r="EFE1022" s="45"/>
      <c r="EFF1022" s="45"/>
      <c r="EFG1022" s="45"/>
      <c r="EFH1022" s="45"/>
      <c r="EFI1022" s="45"/>
      <c r="EFJ1022" s="45"/>
      <c r="EFK1022" s="45"/>
      <c r="EFL1022" s="45"/>
      <c r="EFM1022" s="45"/>
      <c r="EFN1022" s="45"/>
      <c r="EFO1022" s="45"/>
      <c r="EFP1022" s="45"/>
      <c r="EFQ1022" s="45"/>
      <c r="EFR1022" s="45"/>
      <c r="EFS1022" s="45"/>
      <c r="EFT1022" s="45"/>
      <c r="EFU1022" s="45"/>
      <c r="EFV1022" s="45"/>
      <c r="EFW1022" s="45"/>
      <c r="EFX1022" s="45"/>
      <c r="EFY1022" s="45"/>
      <c r="EFZ1022" s="45"/>
      <c r="EGA1022" s="45"/>
      <c r="EGB1022" s="45"/>
      <c r="EGC1022" s="45"/>
      <c r="EGD1022" s="45"/>
      <c r="EGE1022" s="45"/>
      <c r="EGF1022" s="45"/>
      <c r="EGG1022" s="45"/>
      <c r="EGH1022" s="45"/>
      <c r="EGI1022" s="45"/>
      <c r="EGJ1022" s="45"/>
      <c r="EGK1022" s="45"/>
      <c r="EGL1022" s="45"/>
      <c r="EGM1022" s="45"/>
      <c r="EGN1022" s="45"/>
      <c r="EGO1022" s="45"/>
      <c r="EGP1022" s="45"/>
      <c r="EGQ1022" s="45"/>
      <c r="EGR1022" s="45"/>
      <c r="EGS1022" s="45"/>
      <c r="EGT1022" s="45"/>
      <c r="EGU1022" s="45"/>
      <c r="EGV1022" s="45"/>
      <c r="EGW1022" s="45"/>
      <c r="EGX1022" s="45"/>
      <c r="EGY1022" s="45"/>
      <c r="EGZ1022" s="45"/>
      <c r="EHA1022" s="45"/>
      <c r="EHB1022" s="45"/>
      <c r="EHC1022" s="45"/>
      <c r="EHD1022" s="45"/>
      <c r="EHE1022" s="45"/>
      <c r="EHF1022" s="45"/>
      <c r="EHG1022" s="45"/>
      <c r="EHH1022" s="45"/>
      <c r="EHI1022" s="45"/>
      <c r="EHJ1022" s="45"/>
      <c r="EHK1022" s="45"/>
      <c r="EHL1022" s="45"/>
      <c r="EHM1022" s="45"/>
      <c r="EHN1022" s="45"/>
      <c r="EHO1022" s="45"/>
      <c r="EHP1022" s="45"/>
      <c r="EHQ1022" s="45"/>
      <c r="EHR1022" s="45"/>
      <c r="EHS1022" s="45"/>
      <c r="EHT1022" s="45"/>
      <c r="EHU1022" s="45"/>
      <c r="EHV1022" s="45"/>
      <c r="EHW1022" s="45"/>
      <c r="EHX1022" s="45"/>
      <c r="EHY1022" s="45"/>
      <c r="EHZ1022" s="45"/>
      <c r="EIA1022" s="45"/>
      <c r="EIB1022" s="45"/>
      <c r="EIC1022" s="45"/>
      <c r="EID1022" s="45"/>
      <c r="EIE1022" s="45"/>
      <c r="EIF1022" s="45"/>
      <c r="EIG1022" s="45"/>
      <c r="EIH1022" s="45"/>
      <c r="EII1022" s="45"/>
      <c r="EIJ1022" s="45"/>
      <c r="EIK1022" s="45"/>
      <c r="EIL1022" s="45"/>
      <c r="EIM1022" s="45"/>
      <c r="EIN1022" s="45"/>
      <c r="EIO1022" s="45"/>
      <c r="EIP1022" s="45"/>
      <c r="EIQ1022" s="45"/>
      <c r="EIR1022" s="45"/>
      <c r="EIS1022" s="45"/>
      <c r="EIT1022" s="45"/>
      <c r="EIU1022" s="45"/>
      <c r="EIV1022" s="45"/>
      <c r="EIW1022" s="45"/>
      <c r="EIX1022" s="45"/>
      <c r="EIY1022" s="45"/>
      <c r="EIZ1022" s="45"/>
      <c r="EJA1022" s="45"/>
      <c r="EJB1022" s="45"/>
      <c r="EJC1022" s="45"/>
      <c r="EJD1022" s="45"/>
      <c r="EJE1022" s="45"/>
      <c r="EJF1022" s="45"/>
      <c r="EJG1022" s="45"/>
      <c r="EJH1022" s="45"/>
      <c r="EJI1022" s="45"/>
      <c r="EJJ1022" s="45"/>
      <c r="EJK1022" s="45"/>
      <c r="EJL1022" s="45"/>
      <c r="EJM1022" s="45"/>
      <c r="EJN1022" s="45"/>
      <c r="EJO1022" s="45"/>
      <c r="EJP1022" s="45"/>
      <c r="EJQ1022" s="45"/>
      <c r="EJR1022" s="45"/>
      <c r="EJS1022" s="45"/>
      <c r="EJT1022" s="45"/>
      <c r="EJU1022" s="45"/>
      <c r="EJV1022" s="45"/>
      <c r="EJW1022" s="45"/>
      <c r="EJX1022" s="45"/>
      <c r="EJY1022" s="45"/>
      <c r="EJZ1022" s="45"/>
      <c r="EKA1022" s="45"/>
      <c r="EKB1022" s="45"/>
      <c r="EKC1022" s="45"/>
      <c r="EKD1022" s="45"/>
      <c r="EKE1022" s="45"/>
      <c r="EKF1022" s="45"/>
      <c r="EKG1022" s="45"/>
      <c r="EKH1022" s="45"/>
      <c r="EKI1022" s="45"/>
      <c r="EKJ1022" s="45"/>
      <c r="EKK1022" s="45"/>
      <c r="EKL1022" s="45"/>
      <c r="EKM1022" s="45"/>
      <c r="EKN1022" s="45"/>
      <c r="EKO1022" s="45"/>
      <c r="EKP1022" s="45"/>
      <c r="EKQ1022" s="45"/>
      <c r="EKR1022" s="45"/>
      <c r="EKS1022" s="45"/>
      <c r="EKT1022" s="45"/>
      <c r="EKU1022" s="45"/>
      <c r="EKV1022" s="45"/>
      <c r="EKW1022" s="45"/>
      <c r="EKX1022" s="45"/>
      <c r="EKY1022" s="45"/>
      <c r="EKZ1022" s="45"/>
      <c r="ELA1022" s="45"/>
      <c r="ELB1022" s="45"/>
      <c r="ELC1022" s="45"/>
      <c r="ELD1022" s="45"/>
      <c r="ELE1022" s="45"/>
      <c r="ELF1022" s="45"/>
      <c r="ELG1022" s="45"/>
      <c r="ELH1022" s="45"/>
      <c r="ELI1022" s="45"/>
      <c r="ELJ1022" s="45"/>
      <c r="ELK1022" s="45"/>
      <c r="ELL1022" s="45"/>
      <c r="ELM1022" s="45"/>
      <c r="ELN1022" s="45"/>
      <c r="ELO1022" s="45"/>
      <c r="ELP1022" s="45"/>
      <c r="ELQ1022" s="45"/>
      <c r="ELR1022" s="45"/>
      <c r="ELS1022" s="45"/>
      <c r="ELT1022" s="45"/>
      <c r="ELU1022" s="45"/>
      <c r="ELV1022" s="45"/>
      <c r="ELW1022" s="45"/>
      <c r="ELX1022" s="45"/>
      <c r="ELY1022" s="45"/>
      <c r="ELZ1022" s="45"/>
      <c r="EMA1022" s="45"/>
      <c r="EMB1022" s="45"/>
      <c r="EMC1022" s="45"/>
      <c r="EMD1022" s="45"/>
      <c r="EME1022" s="45"/>
      <c r="EMF1022" s="45"/>
      <c r="EMG1022" s="45"/>
      <c r="EMH1022" s="45"/>
      <c r="EMI1022" s="45"/>
      <c r="EMJ1022" s="45"/>
      <c r="EMK1022" s="45"/>
      <c r="EML1022" s="45"/>
      <c r="EMM1022" s="45"/>
      <c r="EMN1022" s="45"/>
      <c r="EMO1022" s="45"/>
      <c r="EMP1022" s="45"/>
      <c r="EMQ1022" s="45"/>
      <c r="EMR1022" s="45"/>
      <c r="EMS1022" s="45"/>
      <c r="EMT1022" s="45"/>
      <c r="EMU1022" s="45"/>
      <c r="EMV1022" s="45"/>
      <c r="EMW1022" s="45"/>
      <c r="EMX1022" s="45"/>
      <c r="EMY1022" s="45"/>
      <c r="EMZ1022" s="45"/>
      <c r="ENA1022" s="45"/>
      <c r="ENB1022" s="45"/>
      <c r="ENC1022" s="45"/>
      <c r="END1022" s="45"/>
      <c r="ENE1022" s="45"/>
      <c r="ENF1022" s="45"/>
      <c r="ENG1022" s="45"/>
      <c r="ENH1022" s="45"/>
      <c r="ENI1022" s="45"/>
      <c r="ENJ1022" s="45"/>
      <c r="ENK1022" s="45"/>
      <c r="ENL1022" s="45"/>
      <c r="ENM1022" s="45"/>
      <c r="ENN1022" s="45"/>
      <c r="ENO1022" s="45"/>
      <c r="ENP1022" s="45"/>
      <c r="ENQ1022" s="45"/>
      <c r="ENR1022" s="45"/>
      <c r="ENS1022" s="45"/>
      <c r="ENT1022" s="45"/>
      <c r="ENU1022" s="45"/>
      <c r="ENV1022" s="45"/>
      <c r="ENW1022" s="45"/>
      <c r="ENX1022" s="45"/>
      <c r="ENY1022" s="45"/>
      <c r="ENZ1022" s="45"/>
      <c r="EOA1022" s="45"/>
      <c r="EOB1022" s="45"/>
      <c r="EOC1022" s="45"/>
      <c r="EOD1022" s="45"/>
      <c r="EOE1022" s="45"/>
      <c r="EOF1022" s="45"/>
      <c r="EOG1022" s="45"/>
      <c r="EOH1022" s="45"/>
      <c r="EOI1022" s="45"/>
      <c r="EOJ1022" s="45"/>
      <c r="EOK1022" s="45"/>
      <c r="EOL1022" s="45"/>
      <c r="EOM1022" s="45"/>
      <c r="EON1022" s="45"/>
      <c r="EOO1022" s="45"/>
      <c r="EOP1022" s="45"/>
      <c r="EOQ1022" s="45"/>
      <c r="EOR1022" s="45"/>
      <c r="EOS1022" s="45"/>
      <c r="EOT1022" s="45"/>
      <c r="EOU1022" s="45"/>
      <c r="EOV1022" s="45"/>
      <c r="EOW1022" s="45"/>
      <c r="EOX1022" s="45"/>
      <c r="EOY1022" s="45"/>
      <c r="EOZ1022" s="45"/>
      <c r="EPA1022" s="45"/>
      <c r="EPB1022" s="45"/>
      <c r="EPC1022" s="45"/>
      <c r="EPD1022" s="45"/>
      <c r="EPE1022" s="45"/>
      <c r="EPF1022" s="45"/>
      <c r="EPG1022" s="45"/>
      <c r="EPH1022" s="45"/>
      <c r="EPI1022" s="45"/>
      <c r="EPJ1022" s="45"/>
      <c r="EPK1022" s="45"/>
      <c r="EPL1022" s="45"/>
      <c r="EPM1022" s="45"/>
      <c r="EPN1022" s="45"/>
      <c r="EPO1022" s="45"/>
      <c r="EPP1022" s="45"/>
      <c r="EPQ1022" s="45"/>
      <c r="EPR1022" s="45"/>
      <c r="EPS1022" s="45"/>
      <c r="EPT1022" s="45"/>
      <c r="EPU1022" s="45"/>
      <c r="EPV1022" s="45"/>
      <c r="EPW1022" s="45"/>
      <c r="EPX1022" s="45"/>
      <c r="EPY1022" s="45"/>
      <c r="EPZ1022" s="45"/>
      <c r="EQA1022" s="45"/>
      <c r="EQB1022" s="45"/>
      <c r="EQC1022" s="45"/>
      <c r="EQD1022" s="45"/>
      <c r="EQE1022" s="45"/>
      <c r="EQF1022" s="45"/>
      <c r="EQG1022" s="45"/>
      <c r="EQH1022" s="45"/>
      <c r="EQI1022" s="45"/>
      <c r="EQJ1022" s="45"/>
      <c r="EQK1022" s="45"/>
      <c r="EQL1022" s="45"/>
      <c r="EQM1022" s="45"/>
      <c r="EQN1022" s="45"/>
      <c r="EQO1022" s="45"/>
      <c r="EQP1022" s="45"/>
      <c r="EQQ1022" s="45"/>
      <c r="EQR1022" s="45"/>
      <c r="EQS1022" s="45"/>
      <c r="EQT1022" s="45"/>
      <c r="EQU1022" s="45"/>
      <c r="EQV1022" s="45"/>
      <c r="EQW1022" s="45"/>
      <c r="EQX1022" s="45"/>
      <c r="EQY1022" s="45"/>
      <c r="EQZ1022" s="45"/>
      <c r="ERA1022" s="45"/>
      <c r="ERB1022" s="45"/>
      <c r="ERC1022" s="45"/>
      <c r="ERD1022" s="45"/>
      <c r="ERE1022" s="45"/>
      <c r="ERF1022" s="45"/>
      <c r="ERG1022" s="45"/>
      <c r="ERH1022" s="45"/>
      <c r="ERI1022" s="45"/>
      <c r="ERJ1022" s="45"/>
      <c r="ERK1022" s="45"/>
      <c r="ERL1022" s="45"/>
      <c r="ERM1022" s="45"/>
      <c r="ERN1022" s="45"/>
      <c r="ERO1022" s="45"/>
      <c r="ERP1022" s="45"/>
      <c r="ERQ1022" s="45"/>
      <c r="ERR1022" s="45"/>
      <c r="ERS1022" s="45"/>
      <c r="ERT1022" s="45"/>
      <c r="ERU1022" s="45"/>
      <c r="ERV1022" s="45"/>
      <c r="ERW1022" s="45"/>
      <c r="ERX1022" s="45"/>
      <c r="ERY1022" s="45"/>
      <c r="ERZ1022" s="45"/>
      <c r="ESA1022" s="45"/>
      <c r="ESB1022" s="45"/>
      <c r="ESC1022" s="45"/>
      <c r="ESD1022" s="45"/>
      <c r="ESE1022" s="45"/>
      <c r="ESF1022" s="45"/>
      <c r="ESG1022" s="45"/>
      <c r="ESH1022" s="45"/>
      <c r="ESI1022" s="45"/>
      <c r="ESJ1022" s="45"/>
      <c r="ESK1022" s="45"/>
      <c r="ESL1022" s="45"/>
      <c r="ESM1022" s="45"/>
      <c r="ESN1022" s="45"/>
      <c r="ESO1022" s="45"/>
      <c r="ESP1022" s="45"/>
      <c r="ESQ1022" s="45"/>
      <c r="ESR1022" s="45"/>
      <c r="ESS1022" s="45"/>
      <c r="EST1022" s="45"/>
      <c r="ESU1022" s="45"/>
      <c r="ESV1022" s="45"/>
      <c r="ESW1022" s="45"/>
      <c r="ESX1022" s="45"/>
      <c r="ESY1022" s="45"/>
      <c r="ESZ1022" s="45"/>
      <c r="ETA1022" s="45"/>
      <c r="ETB1022" s="45"/>
      <c r="ETC1022" s="45"/>
      <c r="ETD1022" s="45"/>
      <c r="ETE1022" s="45"/>
      <c r="ETF1022" s="45"/>
      <c r="ETG1022" s="45"/>
      <c r="ETH1022" s="45"/>
      <c r="ETI1022" s="45"/>
      <c r="ETJ1022" s="45"/>
      <c r="ETK1022" s="45"/>
      <c r="ETL1022" s="45"/>
      <c r="ETM1022" s="45"/>
      <c r="ETN1022" s="45"/>
      <c r="ETO1022" s="45"/>
      <c r="ETP1022" s="45"/>
      <c r="ETQ1022" s="45"/>
      <c r="ETR1022" s="45"/>
      <c r="ETS1022" s="45"/>
      <c r="ETT1022" s="45"/>
      <c r="ETU1022" s="45"/>
      <c r="ETV1022" s="45"/>
      <c r="ETW1022" s="45"/>
      <c r="ETX1022" s="45"/>
      <c r="ETY1022" s="45"/>
      <c r="ETZ1022" s="45"/>
      <c r="EUA1022" s="45"/>
      <c r="EUB1022" s="45"/>
      <c r="EUC1022" s="45"/>
      <c r="EUD1022" s="45"/>
      <c r="EUE1022" s="45"/>
      <c r="EUF1022" s="45"/>
      <c r="EUG1022" s="45"/>
      <c r="EUH1022" s="45"/>
      <c r="EUI1022" s="45"/>
      <c r="EUJ1022" s="45"/>
      <c r="EUK1022" s="45"/>
      <c r="EUL1022" s="45"/>
      <c r="EUM1022" s="45"/>
      <c r="EUN1022" s="45"/>
      <c r="EUO1022" s="45"/>
      <c r="EUP1022" s="45"/>
      <c r="EUQ1022" s="45"/>
      <c r="EUR1022" s="45"/>
      <c r="EUS1022" s="45"/>
      <c r="EUT1022" s="45"/>
      <c r="EUU1022" s="45"/>
      <c r="EUV1022" s="45"/>
      <c r="EUW1022" s="45"/>
      <c r="EUX1022" s="45"/>
      <c r="EUY1022" s="45"/>
      <c r="EUZ1022" s="45"/>
      <c r="EVA1022" s="45"/>
      <c r="EVB1022" s="45"/>
      <c r="EVC1022" s="45"/>
      <c r="EVD1022" s="45"/>
      <c r="EVE1022" s="45"/>
      <c r="EVF1022" s="45"/>
      <c r="EVG1022" s="45"/>
      <c r="EVH1022" s="45"/>
      <c r="EVI1022" s="45"/>
      <c r="EVJ1022" s="45"/>
      <c r="EVK1022" s="45"/>
      <c r="EVL1022" s="45"/>
      <c r="EVM1022" s="45"/>
      <c r="EVN1022" s="45"/>
      <c r="EVO1022" s="45"/>
      <c r="EVP1022" s="45"/>
      <c r="EVQ1022" s="45"/>
      <c r="EVR1022" s="45"/>
      <c r="EVS1022" s="45"/>
      <c r="EVT1022" s="45"/>
      <c r="EVU1022" s="45"/>
      <c r="EVV1022" s="45"/>
      <c r="EVW1022" s="45"/>
      <c r="EVX1022" s="45"/>
      <c r="EVY1022" s="45"/>
      <c r="EVZ1022" s="45"/>
      <c r="EWA1022" s="45"/>
      <c r="EWB1022" s="45"/>
      <c r="EWC1022" s="45"/>
      <c r="EWD1022" s="45"/>
      <c r="EWE1022" s="45"/>
      <c r="EWF1022" s="45"/>
      <c r="EWG1022" s="45"/>
      <c r="EWH1022" s="45"/>
      <c r="EWI1022" s="45"/>
      <c r="EWJ1022" s="45"/>
      <c r="EWK1022" s="45"/>
      <c r="EWL1022" s="45"/>
      <c r="EWM1022" s="45"/>
      <c r="EWN1022" s="45"/>
      <c r="EWO1022" s="45"/>
      <c r="EWP1022" s="45"/>
      <c r="EWQ1022" s="45"/>
      <c r="EWR1022" s="45"/>
      <c r="EWS1022" s="45"/>
      <c r="EWT1022" s="45"/>
      <c r="EWU1022" s="45"/>
      <c r="EWV1022" s="45"/>
      <c r="EWW1022" s="45"/>
      <c r="EWX1022" s="45"/>
      <c r="EWY1022" s="45"/>
      <c r="EWZ1022" s="45"/>
      <c r="EXA1022" s="45"/>
      <c r="EXB1022" s="45"/>
      <c r="EXC1022" s="45"/>
      <c r="EXD1022" s="45"/>
      <c r="EXE1022" s="45"/>
      <c r="EXF1022" s="45"/>
      <c r="EXG1022" s="45"/>
      <c r="EXH1022" s="45"/>
      <c r="EXI1022" s="45"/>
      <c r="EXJ1022" s="45"/>
      <c r="EXK1022" s="45"/>
      <c r="EXL1022" s="45"/>
      <c r="EXM1022" s="45"/>
      <c r="EXN1022" s="45"/>
      <c r="EXO1022" s="45"/>
      <c r="EXP1022" s="45"/>
      <c r="EXQ1022" s="45"/>
      <c r="EXR1022" s="45"/>
      <c r="EXS1022" s="45"/>
      <c r="EXT1022" s="45"/>
      <c r="EXU1022" s="45"/>
      <c r="EXV1022" s="45"/>
      <c r="EXW1022" s="45"/>
      <c r="EXX1022" s="45"/>
      <c r="EXY1022" s="45"/>
      <c r="EXZ1022" s="45"/>
      <c r="EYA1022" s="45"/>
      <c r="EYB1022" s="45"/>
      <c r="EYC1022" s="45"/>
      <c r="EYD1022" s="45"/>
      <c r="EYE1022" s="45"/>
      <c r="EYF1022" s="45"/>
      <c r="EYG1022" s="45"/>
      <c r="EYH1022" s="45"/>
      <c r="EYI1022" s="45"/>
      <c r="EYJ1022" s="45"/>
      <c r="EYK1022" s="45"/>
      <c r="EYL1022" s="45"/>
      <c r="EYM1022" s="45"/>
      <c r="EYN1022" s="45"/>
      <c r="EYO1022" s="45"/>
      <c r="EYP1022" s="45"/>
      <c r="EYQ1022" s="45"/>
      <c r="EYR1022" s="45"/>
      <c r="EYS1022" s="45"/>
      <c r="EYT1022" s="45"/>
      <c r="EYU1022" s="45"/>
      <c r="EYV1022" s="45"/>
      <c r="EYW1022" s="45"/>
      <c r="EYX1022" s="45"/>
      <c r="EYY1022" s="45"/>
      <c r="EYZ1022" s="45"/>
      <c r="EZA1022" s="45"/>
      <c r="EZB1022" s="45"/>
      <c r="EZC1022" s="45"/>
      <c r="EZD1022" s="45"/>
      <c r="EZE1022" s="45"/>
      <c r="EZF1022" s="45"/>
      <c r="EZG1022" s="45"/>
      <c r="EZH1022" s="45"/>
      <c r="EZI1022" s="45"/>
      <c r="EZJ1022" s="45"/>
      <c r="EZK1022" s="45"/>
      <c r="EZL1022" s="45"/>
      <c r="EZM1022" s="45"/>
      <c r="EZN1022" s="45"/>
      <c r="EZO1022" s="45"/>
      <c r="EZP1022" s="45"/>
      <c r="EZQ1022" s="45"/>
      <c r="EZR1022" s="45"/>
      <c r="EZS1022" s="45"/>
      <c r="EZT1022" s="45"/>
      <c r="EZU1022" s="45"/>
      <c r="EZV1022" s="45"/>
      <c r="EZW1022" s="45"/>
      <c r="EZX1022" s="45"/>
      <c r="EZY1022" s="45"/>
      <c r="EZZ1022" s="45"/>
      <c r="FAA1022" s="45"/>
      <c r="FAB1022" s="45"/>
      <c r="FAC1022" s="45"/>
      <c r="FAD1022" s="45"/>
      <c r="FAE1022" s="45"/>
      <c r="FAF1022" s="45"/>
      <c r="FAG1022" s="45"/>
      <c r="FAH1022" s="45"/>
      <c r="FAI1022" s="45"/>
      <c r="FAJ1022" s="45"/>
      <c r="FAK1022" s="45"/>
      <c r="FAL1022" s="45"/>
      <c r="FAM1022" s="45"/>
      <c r="FAN1022" s="45"/>
      <c r="FAO1022" s="45"/>
      <c r="FAP1022" s="45"/>
      <c r="FAQ1022" s="45"/>
      <c r="FAR1022" s="45"/>
      <c r="FAS1022" s="45"/>
      <c r="FAT1022" s="45"/>
      <c r="FAU1022" s="45"/>
      <c r="FAV1022" s="45"/>
      <c r="FAW1022" s="45"/>
      <c r="FAX1022" s="45"/>
      <c r="FAY1022" s="45"/>
      <c r="FAZ1022" s="45"/>
      <c r="FBA1022" s="45"/>
      <c r="FBB1022" s="45"/>
      <c r="FBC1022" s="45"/>
      <c r="FBD1022" s="45"/>
      <c r="FBE1022" s="45"/>
      <c r="FBF1022" s="45"/>
      <c r="FBG1022" s="45"/>
      <c r="FBH1022" s="45"/>
      <c r="FBI1022" s="45"/>
      <c r="FBJ1022" s="45"/>
      <c r="FBK1022" s="45"/>
      <c r="FBL1022" s="45"/>
      <c r="FBM1022" s="45"/>
      <c r="FBN1022" s="45"/>
      <c r="FBO1022" s="45"/>
      <c r="FBP1022" s="45"/>
      <c r="FBQ1022" s="45"/>
      <c r="FBR1022" s="45"/>
      <c r="FBS1022" s="45"/>
      <c r="FBT1022" s="45"/>
      <c r="FBU1022" s="45"/>
      <c r="FBV1022" s="45"/>
      <c r="FBW1022" s="45"/>
      <c r="FBX1022" s="45"/>
      <c r="FBY1022" s="45"/>
      <c r="FBZ1022" s="45"/>
      <c r="FCA1022" s="45"/>
      <c r="FCB1022" s="45"/>
      <c r="FCC1022" s="45"/>
      <c r="FCD1022" s="45"/>
      <c r="FCE1022" s="45"/>
      <c r="FCF1022" s="45"/>
      <c r="FCG1022" s="45"/>
      <c r="FCH1022" s="45"/>
      <c r="FCI1022" s="45"/>
      <c r="FCJ1022" s="45"/>
      <c r="FCK1022" s="45"/>
      <c r="FCL1022" s="45"/>
      <c r="FCM1022" s="45"/>
      <c r="FCN1022" s="45"/>
      <c r="FCO1022" s="45"/>
      <c r="FCP1022" s="45"/>
      <c r="FCQ1022" s="45"/>
      <c r="FCR1022" s="45"/>
      <c r="FCS1022" s="45"/>
      <c r="FCT1022" s="45"/>
      <c r="FCU1022" s="45"/>
      <c r="FCV1022" s="45"/>
      <c r="FCW1022" s="45"/>
      <c r="FCX1022" s="45"/>
      <c r="FCY1022" s="45"/>
      <c r="FCZ1022" s="45"/>
      <c r="FDA1022" s="45"/>
      <c r="FDB1022" s="45"/>
      <c r="FDC1022" s="45"/>
      <c r="FDD1022" s="45"/>
      <c r="FDE1022" s="45"/>
      <c r="FDF1022" s="45"/>
      <c r="FDG1022" s="45"/>
      <c r="FDH1022" s="45"/>
      <c r="FDI1022" s="45"/>
      <c r="FDJ1022" s="45"/>
      <c r="FDK1022" s="45"/>
      <c r="FDL1022" s="45"/>
      <c r="FDM1022" s="45"/>
      <c r="FDN1022" s="45"/>
      <c r="FDO1022" s="45"/>
      <c r="FDP1022" s="45"/>
      <c r="FDQ1022" s="45"/>
      <c r="FDR1022" s="45"/>
      <c r="FDS1022" s="45"/>
      <c r="FDT1022" s="45"/>
      <c r="FDU1022" s="45"/>
      <c r="FDV1022" s="45"/>
      <c r="FDW1022" s="45"/>
      <c r="FDX1022" s="45"/>
      <c r="FDY1022" s="45"/>
      <c r="FDZ1022" s="45"/>
      <c r="FEA1022" s="45"/>
      <c r="FEB1022" s="45"/>
      <c r="FEC1022" s="45"/>
      <c r="FED1022" s="45"/>
      <c r="FEE1022" s="45"/>
      <c r="FEF1022" s="45"/>
      <c r="FEG1022" s="45"/>
      <c r="FEH1022" s="45"/>
      <c r="FEI1022" s="45"/>
      <c r="FEJ1022" s="45"/>
      <c r="FEK1022" s="45"/>
      <c r="FEL1022" s="45"/>
      <c r="FEM1022" s="45"/>
      <c r="FEN1022" s="45"/>
      <c r="FEO1022" s="45"/>
      <c r="FEP1022" s="45"/>
      <c r="FEQ1022" s="45"/>
      <c r="FER1022" s="45"/>
      <c r="FES1022" s="45"/>
      <c r="FET1022" s="45"/>
      <c r="FEU1022" s="45"/>
      <c r="FEV1022" s="45"/>
      <c r="FEW1022" s="45"/>
      <c r="FEX1022" s="45"/>
      <c r="FEY1022" s="45"/>
      <c r="FEZ1022" s="45"/>
      <c r="FFA1022" s="45"/>
      <c r="FFB1022" s="45"/>
      <c r="FFC1022" s="45"/>
      <c r="FFD1022" s="45"/>
      <c r="FFE1022" s="45"/>
      <c r="FFF1022" s="45"/>
      <c r="FFG1022" s="45"/>
      <c r="FFH1022" s="45"/>
      <c r="FFI1022" s="45"/>
      <c r="FFJ1022" s="45"/>
      <c r="FFK1022" s="45"/>
      <c r="FFL1022" s="45"/>
      <c r="FFM1022" s="45"/>
      <c r="FFN1022" s="45"/>
      <c r="FFO1022" s="45"/>
      <c r="FFP1022" s="45"/>
      <c r="FFQ1022" s="45"/>
      <c r="FFR1022" s="45"/>
      <c r="FFS1022" s="45"/>
      <c r="FFT1022" s="45"/>
      <c r="FFU1022" s="45"/>
      <c r="FFV1022" s="45"/>
      <c r="FFW1022" s="45"/>
      <c r="FFX1022" s="45"/>
      <c r="FFY1022" s="45"/>
      <c r="FFZ1022" s="45"/>
      <c r="FGA1022" s="45"/>
      <c r="FGB1022" s="45"/>
      <c r="FGC1022" s="45"/>
      <c r="FGD1022" s="45"/>
      <c r="FGE1022" s="45"/>
      <c r="FGF1022" s="45"/>
      <c r="FGG1022" s="45"/>
      <c r="FGH1022" s="45"/>
      <c r="FGI1022" s="45"/>
      <c r="FGJ1022" s="45"/>
      <c r="FGK1022" s="45"/>
      <c r="FGL1022" s="45"/>
      <c r="FGM1022" s="45"/>
      <c r="FGN1022" s="45"/>
      <c r="FGO1022" s="45"/>
      <c r="FGP1022" s="45"/>
      <c r="FGQ1022" s="45"/>
      <c r="FGR1022" s="45"/>
      <c r="FGS1022" s="45"/>
      <c r="FGT1022" s="45"/>
      <c r="FGU1022" s="45"/>
      <c r="FGV1022" s="45"/>
      <c r="FGW1022" s="45"/>
      <c r="FGX1022" s="45"/>
      <c r="FGY1022" s="45"/>
      <c r="FGZ1022" s="45"/>
      <c r="FHA1022" s="45"/>
      <c r="FHB1022" s="45"/>
      <c r="FHC1022" s="45"/>
      <c r="FHD1022" s="45"/>
      <c r="FHE1022" s="45"/>
      <c r="FHF1022" s="45"/>
      <c r="FHG1022" s="45"/>
      <c r="FHH1022" s="45"/>
      <c r="FHI1022" s="45"/>
      <c r="FHJ1022" s="45"/>
      <c r="FHK1022" s="45"/>
      <c r="FHL1022" s="45"/>
      <c r="FHM1022" s="45"/>
      <c r="FHN1022" s="45"/>
      <c r="FHO1022" s="45"/>
      <c r="FHP1022" s="45"/>
      <c r="FHQ1022" s="45"/>
      <c r="FHR1022" s="45"/>
      <c r="FHS1022" s="45"/>
      <c r="FHT1022" s="45"/>
      <c r="FHU1022" s="45"/>
      <c r="FHV1022" s="45"/>
      <c r="FHW1022" s="45"/>
      <c r="FHX1022" s="45"/>
      <c r="FHY1022" s="45"/>
      <c r="FHZ1022" s="45"/>
      <c r="FIA1022" s="45"/>
      <c r="FIB1022" s="45"/>
      <c r="FIC1022" s="45"/>
      <c r="FID1022" s="45"/>
      <c r="FIE1022" s="45"/>
      <c r="FIF1022" s="45"/>
      <c r="FIG1022" s="45"/>
      <c r="FIH1022" s="45"/>
      <c r="FII1022" s="45"/>
      <c r="FIJ1022" s="45"/>
      <c r="FIK1022" s="45"/>
      <c r="FIL1022" s="45"/>
      <c r="FIM1022" s="45"/>
      <c r="FIN1022" s="45"/>
      <c r="FIO1022" s="45"/>
      <c r="FIP1022" s="45"/>
      <c r="FIQ1022" s="45"/>
      <c r="FIR1022" s="45"/>
      <c r="FIS1022" s="45"/>
      <c r="FIT1022" s="45"/>
      <c r="FIU1022" s="45"/>
      <c r="FIV1022" s="45"/>
      <c r="FIW1022" s="45"/>
      <c r="FIX1022" s="45"/>
      <c r="FIY1022" s="45"/>
      <c r="FIZ1022" s="45"/>
      <c r="FJA1022" s="45"/>
      <c r="FJB1022" s="45"/>
      <c r="FJC1022" s="45"/>
      <c r="FJD1022" s="45"/>
      <c r="FJE1022" s="45"/>
      <c r="FJF1022" s="45"/>
      <c r="FJG1022" s="45"/>
      <c r="FJH1022" s="45"/>
      <c r="FJI1022" s="45"/>
      <c r="FJJ1022" s="45"/>
      <c r="FJK1022" s="45"/>
      <c r="FJL1022" s="45"/>
      <c r="FJM1022" s="45"/>
      <c r="FJN1022" s="45"/>
      <c r="FJO1022" s="45"/>
      <c r="FJP1022" s="45"/>
      <c r="FJQ1022" s="45"/>
      <c r="FJR1022" s="45"/>
      <c r="FJS1022" s="45"/>
      <c r="FJT1022" s="45"/>
      <c r="FJU1022" s="45"/>
      <c r="FJV1022" s="45"/>
      <c r="FJW1022" s="45"/>
      <c r="FJX1022" s="45"/>
      <c r="FJY1022" s="45"/>
      <c r="FJZ1022" s="45"/>
      <c r="FKA1022" s="45"/>
      <c r="FKB1022" s="45"/>
      <c r="FKC1022" s="45"/>
      <c r="FKD1022" s="45"/>
      <c r="FKE1022" s="45"/>
      <c r="FKF1022" s="45"/>
      <c r="FKG1022" s="45"/>
      <c r="FKH1022" s="45"/>
      <c r="FKI1022" s="45"/>
      <c r="FKJ1022" s="45"/>
      <c r="FKK1022" s="45"/>
      <c r="FKL1022" s="45"/>
      <c r="FKM1022" s="45"/>
      <c r="FKN1022" s="45"/>
      <c r="FKO1022" s="45"/>
      <c r="FKP1022" s="45"/>
      <c r="FKQ1022" s="45"/>
      <c r="FKR1022" s="45"/>
      <c r="FKS1022" s="45"/>
      <c r="FKT1022" s="45"/>
      <c r="FKU1022" s="45"/>
      <c r="FKV1022" s="45"/>
      <c r="FKW1022" s="45"/>
      <c r="FKX1022" s="45"/>
      <c r="FKY1022" s="45"/>
      <c r="FKZ1022" s="45"/>
      <c r="FLA1022" s="45"/>
      <c r="FLB1022" s="45"/>
      <c r="FLC1022" s="45"/>
      <c r="FLD1022" s="45"/>
      <c r="FLE1022" s="45"/>
      <c r="FLF1022" s="45"/>
      <c r="FLG1022" s="45"/>
      <c r="FLH1022" s="45"/>
      <c r="FLI1022" s="45"/>
      <c r="FLJ1022" s="45"/>
      <c r="FLK1022" s="45"/>
      <c r="FLL1022" s="45"/>
      <c r="FLM1022" s="45"/>
      <c r="FLN1022" s="45"/>
      <c r="FLO1022" s="45"/>
      <c r="FLP1022" s="45"/>
      <c r="FLQ1022" s="45"/>
      <c r="FLR1022" s="45"/>
      <c r="FLS1022" s="45"/>
      <c r="FLT1022" s="45"/>
      <c r="FLU1022" s="45"/>
      <c r="FLV1022" s="45"/>
      <c r="FLW1022" s="45"/>
      <c r="FLX1022" s="45"/>
      <c r="FLY1022" s="45"/>
      <c r="FLZ1022" s="45"/>
      <c r="FMA1022" s="45"/>
      <c r="FMB1022" s="45"/>
      <c r="FMC1022" s="45"/>
      <c r="FMD1022" s="45"/>
      <c r="FME1022" s="45"/>
      <c r="FMF1022" s="45"/>
      <c r="FMG1022" s="45"/>
      <c r="FMH1022" s="45"/>
      <c r="FMI1022" s="45"/>
      <c r="FMJ1022" s="45"/>
      <c r="FMK1022" s="45"/>
      <c r="FML1022" s="45"/>
      <c r="FMM1022" s="45"/>
      <c r="FMN1022" s="45"/>
      <c r="FMO1022" s="45"/>
      <c r="FMP1022" s="45"/>
      <c r="FMQ1022" s="45"/>
      <c r="FMR1022" s="45"/>
      <c r="FMS1022" s="45"/>
      <c r="FMT1022" s="45"/>
      <c r="FMU1022" s="45"/>
      <c r="FMV1022" s="45"/>
      <c r="FMW1022" s="45"/>
      <c r="FMX1022" s="45"/>
      <c r="FMY1022" s="45"/>
      <c r="FMZ1022" s="45"/>
      <c r="FNA1022" s="45"/>
      <c r="FNB1022" s="45"/>
      <c r="FNC1022" s="45"/>
      <c r="FND1022" s="45"/>
      <c r="FNE1022" s="45"/>
      <c r="FNF1022" s="45"/>
      <c r="FNG1022" s="45"/>
      <c r="FNH1022" s="45"/>
      <c r="FNI1022" s="45"/>
      <c r="FNJ1022" s="45"/>
      <c r="FNK1022" s="45"/>
      <c r="FNL1022" s="45"/>
      <c r="FNM1022" s="45"/>
      <c r="FNN1022" s="45"/>
      <c r="FNO1022" s="45"/>
      <c r="FNP1022" s="45"/>
      <c r="FNQ1022" s="45"/>
      <c r="FNR1022" s="45"/>
      <c r="FNS1022" s="45"/>
      <c r="FNT1022" s="45"/>
      <c r="FNU1022" s="45"/>
      <c r="FNV1022" s="45"/>
      <c r="FNW1022" s="45"/>
      <c r="FNX1022" s="45"/>
      <c r="FNY1022" s="45"/>
      <c r="FNZ1022" s="45"/>
      <c r="FOA1022" s="45"/>
      <c r="FOB1022" s="45"/>
      <c r="FOC1022" s="45"/>
      <c r="FOD1022" s="45"/>
      <c r="FOE1022" s="45"/>
      <c r="FOF1022" s="45"/>
      <c r="FOG1022" s="45"/>
      <c r="FOH1022" s="45"/>
      <c r="FOI1022" s="45"/>
      <c r="FOJ1022" s="45"/>
      <c r="FOK1022" s="45"/>
      <c r="FOL1022" s="45"/>
      <c r="FOM1022" s="45"/>
      <c r="FON1022" s="45"/>
      <c r="FOO1022" s="45"/>
      <c r="FOP1022" s="45"/>
      <c r="FOQ1022" s="45"/>
      <c r="FOR1022" s="45"/>
      <c r="FOS1022" s="45"/>
      <c r="FOT1022" s="45"/>
      <c r="FOU1022" s="45"/>
      <c r="FOV1022" s="45"/>
      <c r="FOW1022" s="45"/>
      <c r="FOX1022" s="45"/>
      <c r="FOY1022" s="45"/>
      <c r="FOZ1022" s="45"/>
      <c r="FPA1022" s="45"/>
      <c r="FPB1022" s="45"/>
      <c r="FPC1022" s="45"/>
      <c r="FPD1022" s="45"/>
      <c r="FPE1022" s="45"/>
      <c r="FPF1022" s="45"/>
      <c r="FPG1022" s="45"/>
      <c r="FPH1022" s="45"/>
      <c r="FPI1022" s="45"/>
      <c r="FPJ1022" s="45"/>
      <c r="FPK1022" s="45"/>
      <c r="FPL1022" s="45"/>
      <c r="FPM1022" s="45"/>
      <c r="FPN1022" s="45"/>
      <c r="FPO1022" s="45"/>
      <c r="FPP1022" s="45"/>
      <c r="FPQ1022" s="45"/>
      <c r="FPR1022" s="45"/>
      <c r="FPS1022" s="45"/>
      <c r="FPT1022" s="45"/>
      <c r="FPU1022" s="45"/>
      <c r="FPV1022" s="45"/>
      <c r="FPW1022" s="45"/>
      <c r="FPX1022" s="45"/>
      <c r="FPY1022" s="45"/>
      <c r="FPZ1022" s="45"/>
      <c r="FQA1022" s="45"/>
      <c r="FQB1022" s="45"/>
      <c r="FQC1022" s="45"/>
      <c r="FQD1022" s="45"/>
      <c r="FQE1022" s="45"/>
      <c r="FQF1022" s="45"/>
      <c r="FQG1022" s="45"/>
      <c r="FQH1022" s="45"/>
      <c r="FQI1022" s="45"/>
      <c r="FQJ1022" s="45"/>
      <c r="FQK1022" s="45"/>
      <c r="FQL1022" s="45"/>
      <c r="FQM1022" s="45"/>
      <c r="FQN1022" s="45"/>
      <c r="FQO1022" s="45"/>
      <c r="FQP1022" s="45"/>
      <c r="FQQ1022" s="45"/>
      <c r="FQR1022" s="45"/>
      <c r="FQS1022" s="45"/>
      <c r="FQT1022" s="45"/>
      <c r="FQU1022" s="45"/>
      <c r="FQV1022" s="45"/>
      <c r="FQW1022" s="45"/>
      <c r="FQX1022" s="45"/>
      <c r="FQY1022" s="45"/>
      <c r="FQZ1022" s="45"/>
      <c r="FRA1022" s="45"/>
      <c r="FRB1022" s="45"/>
      <c r="FRC1022" s="45"/>
      <c r="FRD1022" s="45"/>
      <c r="FRE1022" s="45"/>
      <c r="FRF1022" s="45"/>
      <c r="FRG1022" s="45"/>
      <c r="FRH1022" s="45"/>
      <c r="FRI1022" s="45"/>
      <c r="FRJ1022" s="45"/>
      <c r="FRK1022" s="45"/>
      <c r="FRL1022" s="45"/>
      <c r="FRM1022" s="45"/>
      <c r="FRN1022" s="45"/>
      <c r="FRO1022" s="45"/>
      <c r="FRP1022" s="45"/>
      <c r="FRQ1022" s="45"/>
      <c r="FRR1022" s="45"/>
      <c r="FRS1022" s="45"/>
      <c r="FRT1022" s="45"/>
      <c r="FRU1022" s="45"/>
      <c r="FRV1022" s="45"/>
      <c r="FRW1022" s="45"/>
      <c r="FRX1022" s="45"/>
      <c r="FRY1022" s="45"/>
      <c r="FRZ1022" s="45"/>
      <c r="FSA1022" s="45"/>
      <c r="FSB1022" s="45"/>
      <c r="FSC1022" s="45"/>
      <c r="FSD1022" s="45"/>
      <c r="FSE1022" s="45"/>
      <c r="FSF1022" s="45"/>
      <c r="FSG1022" s="45"/>
      <c r="FSH1022" s="45"/>
      <c r="FSI1022" s="45"/>
      <c r="FSJ1022" s="45"/>
      <c r="FSK1022" s="45"/>
      <c r="FSL1022" s="45"/>
      <c r="FSM1022" s="45"/>
      <c r="FSN1022" s="45"/>
      <c r="FSO1022" s="45"/>
      <c r="FSP1022" s="45"/>
      <c r="FSQ1022" s="45"/>
      <c r="FSR1022" s="45"/>
      <c r="FSS1022" s="45"/>
      <c r="FST1022" s="45"/>
      <c r="FSU1022" s="45"/>
      <c r="FSV1022" s="45"/>
      <c r="FSW1022" s="45"/>
      <c r="FSX1022" s="45"/>
      <c r="FSY1022" s="45"/>
      <c r="FSZ1022" s="45"/>
      <c r="FTA1022" s="45"/>
      <c r="FTB1022" s="45"/>
      <c r="FTC1022" s="45"/>
      <c r="FTD1022" s="45"/>
      <c r="FTE1022" s="45"/>
      <c r="FTF1022" s="45"/>
      <c r="FTG1022" s="45"/>
      <c r="FTH1022" s="45"/>
      <c r="FTI1022" s="45"/>
      <c r="FTJ1022" s="45"/>
      <c r="FTK1022" s="45"/>
      <c r="FTL1022" s="45"/>
      <c r="FTM1022" s="45"/>
      <c r="FTN1022" s="45"/>
      <c r="FTO1022" s="45"/>
      <c r="FTP1022" s="45"/>
      <c r="FTQ1022" s="45"/>
      <c r="FTR1022" s="45"/>
      <c r="FTS1022" s="45"/>
      <c r="FTT1022" s="45"/>
      <c r="FTU1022" s="45"/>
      <c r="FTV1022" s="45"/>
      <c r="FTW1022" s="45"/>
      <c r="FTX1022" s="45"/>
      <c r="FTY1022" s="45"/>
      <c r="FTZ1022" s="45"/>
      <c r="FUA1022" s="45"/>
      <c r="FUB1022" s="45"/>
      <c r="FUC1022" s="45"/>
      <c r="FUD1022" s="45"/>
      <c r="FUE1022" s="45"/>
      <c r="FUF1022" s="45"/>
      <c r="FUG1022" s="45"/>
      <c r="FUH1022" s="45"/>
      <c r="FUI1022" s="45"/>
      <c r="FUJ1022" s="45"/>
      <c r="FUK1022" s="45"/>
      <c r="FUL1022" s="45"/>
      <c r="FUM1022" s="45"/>
      <c r="FUN1022" s="45"/>
      <c r="FUO1022" s="45"/>
      <c r="FUP1022" s="45"/>
      <c r="FUQ1022" s="45"/>
      <c r="FUR1022" s="45"/>
      <c r="FUS1022" s="45"/>
      <c r="FUT1022" s="45"/>
      <c r="FUU1022" s="45"/>
      <c r="FUV1022" s="45"/>
      <c r="FUW1022" s="45"/>
      <c r="FUX1022" s="45"/>
      <c r="FUY1022" s="45"/>
      <c r="FUZ1022" s="45"/>
      <c r="FVA1022" s="45"/>
      <c r="FVB1022" s="45"/>
      <c r="FVC1022" s="45"/>
      <c r="FVD1022" s="45"/>
      <c r="FVE1022" s="45"/>
      <c r="FVF1022" s="45"/>
      <c r="FVG1022" s="45"/>
      <c r="FVH1022" s="45"/>
      <c r="FVI1022" s="45"/>
      <c r="FVJ1022" s="45"/>
      <c r="FVK1022" s="45"/>
      <c r="FVL1022" s="45"/>
      <c r="FVM1022" s="45"/>
      <c r="FVN1022" s="45"/>
      <c r="FVO1022" s="45"/>
      <c r="FVP1022" s="45"/>
      <c r="FVQ1022" s="45"/>
      <c r="FVR1022" s="45"/>
      <c r="FVS1022" s="45"/>
      <c r="FVT1022" s="45"/>
      <c r="FVU1022" s="45"/>
      <c r="FVV1022" s="45"/>
      <c r="FVW1022" s="45"/>
      <c r="FVX1022" s="45"/>
      <c r="FVY1022" s="45"/>
      <c r="FVZ1022" s="45"/>
      <c r="FWA1022" s="45"/>
      <c r="FWB1022" s="45"/>
      <c r="FWC1022" s="45"/>
      <c r="FWD1022" s="45"/>
      <c r="FWE1022" s="45"/>
      <c r="FWF1022" s="45"/>
      <c r="FWG1022" s="45"/>
      <c r="FWH1022" s="45"/>
      <c r="FWI1022" s="45"/>
      <c r="FWJ1022" s="45"/>
      <c r="FWK1022" s="45"/>
      <c r="FWL1022" s="45"/>
      <c r="FWM1022" s="45"/>
      <c r="FWN1022" s="45"/>
      <c r="FWO1022" s="45"/>
      <c r="FWP1022" s="45"/>
      <c r="FWQ1022" s="45"/>
      <c r="FWR1022" s="45"/>
      <c r="FWS1022" s="45"/>
      <c r="FWT1022" s="45"/>
      <c r="FWU1022" s="45"/>
      <c r="FWV1022" s="45"/>
      <c r="FWW1022" s="45"/>
      <c r="FWX1022" s="45"/>
      <c r="FWY1022" s="45"/>
      <c r="FWZ1022" s="45"/>
      <c r="FXA1022" s="45"/>
      <c r="FXB1022" s="45"/>
      <c r="FXC1022" s="45"/>
      <c r="FXD1022" s="45"/>
      <c r="FXE1022" s="45"/>
      <c r="FXF1022" s="45"/>
      <c r="FXG1022" s="45"/>
      <c r="FXH1022" s="45"/>
      <c r="FXI1022" s="45"/>
      <c r="FXJ1022" s="45"/>
      <c r="FXK1022" s="45"/>
      <c r="FXL1022" s="45"/>
      <c r="FXM1022" s="45"/>
      <c r="FXN1022" s="45"/>
      <c r="FXO1022" s="45"/>
      <c r="FXP1022" s="45"/>
      <c r="FXQ1022" s="45"/>
      <c r="FXR1022" s="45"/>
      <c r="FXS1022" s="45"/>
      <c r="FXT1022" s="45"/>
      <c r="FXU1022" s="45"/>
      <c r="FXV1022" s="45"/>
      <c r="FXW1022" s="45"/>
      <c r="FXX1022" s="45"/>
      <c r="FXY1022" s="45"/>
      <c r="FXZ1022" s="45"/>
      <c r="FYA1022" s="45"/>
      <c r="FYB1022" s="45"/>
      <c r="FYC1022" s="45"/>
      <c r="FYD1022" s="45"/>
      <c r="FYE1022" s="45"/>
      <c r="FYF1022" s="45"/>
      <c r="FYG1022" s="45"/>
      <c r="FYH1022" s="45"/>
      <c r="FYI1022" s="45"/>
      <c r="FYJ1022" s="45"/>
      <c r="FYK1022" s="45"/>
      <c r="FYL1022" s="45"/>
      <c r="FYM1022" s="45"/>
      <c r="FYN1022" s="45"/>
      <c r="FYO1022" s="45"/>
      <c r="FYP1022" s="45"/>
      <c r="FYQ1022" s="45"/>
      <c r="FYR1022" s="45"/>
      <c r="FYS1022" s="45"/>
      <c r="FYT1022" s="45"/>
      <c r="FYU1022" s="45"/>
      <c r="FYV1022" s="45"/>
      <c r="FYW1022" s="45"/>
      <c r="FYX1022" s="45"/>
      <c r="FYY1022" s="45"/>
      <c r="FYZ1022" s="45"/>
      <c r="FZA1022" s="45"/>
      <c r="FZB1022" s="45"/>
      <c r="FZC1022" s="45"/>
      <c r="FZD1022" s="45"/>
      <c r="FZE1022" s="45"/>
      <c r="FZF1022" s="45"/>
      <c r="FZG1022" s="45"/>
      <c r="FZH1022" s="45"/>
      <c r="FZI1022" s="45"/>
      <c r="FZJ1022" s="45"/>
      <c r="FZK1022" s="45"/>
      <c r="FZL1022" s="45"/>
      <c r="FZM1022" s="45"/>
      <c r="FZN1022" s="45"/>
      <c r="FZO1022" s="45"/>
      <c r="FZP1022" s="45"/>
      <c r="FZQ1022" s="45"/>
      <c r="FZR1022" s="45"/>
      <c r="FZS1022" s="45"/>
      <c r="FZT1022" s="45"/>
      <c r="FZU1022" s="45"/>
      <c r="FZV1022" s="45"/>
      <c r="FZW1022" s="45"/>
      <c r="FZX1022" s="45"/>
      <c r="FZY1022" s="45"/>
      <c r="FZZ1022" s="45"/>
      <c r="GAA1022" s="45"/>
      <c r="GAB1022" s="45"/>
      <c r="GAC1022" s="45"/>
      <c r="GAD1022" s="45"/>
      <c r="GAE1022" s="45"/>
      <c r="GAF1022" s="45"/>
      <c r="GAG1022" s="45"/>
      <c r="GAH1022" s="45"/>
      <c r="GAI1022" s="45"/>
      <c r="GAJ1022" s="45"/>
      <c r="GAK1022" s="45"/>
      <c r="GAL1022" s="45"/>
      <c r="GAM1022" s="45"/>
      <c r="GAN1022" s="45"/>
      <c r="GAO1022" s="45"/>
      <c r="GAP1022" s="45"/>
      <c r="GAQ1022" s="45"/>
      <c r="GAR1022" s="45"/>
      <c r="GAS1022" s="45"/>
      <c r="GAT1022" s="45"/>
      <c r="GAU1022" s="45"/>
      <c r="GAV1022" s="45"/>
      <c r="GAW1022" s="45"/>
      <c r="GAX1022" s="45"/>
      <c r="GAY1022" s="45"/>
      <c r="GAZ1022" s="45"/>
      <c r="GBA1022" s="45"/>
      <c r="GBB1022" s="45"/>
      <c r="GBC1022" s="45"/>
      <c r="GBD1022" s="45"/>
      <c r="GBE1022" s="45"/>
      <c r="GBF1022" s="45"/>
      <c r="GBG1022" s="45"/>
      <c r="GBH1022" s="45"/>
      <c r="GBI1022" s="45"/>
      <c r="GBJ1022" s="45"/>
      <c r="GBK1022" s="45"/>
      <c r="GBL1022" s="45"/>
      <c r="GBM1022" s="45"/>
      <c r="GBN1022" s="45"/>
      <c r="GBO1022" s="45"/>
      <c r="GBP1022" s="45"/>
      <c r="GBQ1022" s="45"/>
      <c r="GBR1022" s="45"/>
      <c r="GBS1022" s="45"/>
      <c r="GBT1022" s="45"/>
      <c r="GBU1022" s="45"/>
      <c r="GBV1022" s="45"/>
      <c r="GBW1022" s="45"/>
      <c r="GBX1022" s="45"/>
      <c r="GBY1022" s="45"/>
      <c r="GBZ1022" s="45"/>
      <c r="GCA1022" s="45"/>
      <c r="GCB1022" s="45"/>
      <c r="GCC1022" s="45"/>
      <c r="GCD1022" s="45"/>
      <c r="GCE1022" s="45"/>
      <c r="GCF1022" s="45"/>
      <c r="GCG1022" s="45"/>
      <c r="GCH1022" s="45"/>
      <c r="GCI1022" s="45"/>
      <c r="GCJ1022" s="45"/>
      <c r="GCK1022" s="45"/>
      <c r="GCL1022" s="45"/>
      <c r="GCM1022" s="45"/>
      <c r="GCN1022" s="45"/>
      <c r="GCO1022" s="45"/>
      <c r="GCP1022" s="45"/>
      <c r="GCQ1022" s="45"/>
      <c r="GCR1022" s="45"/>
      <c r="GCS1022" s="45"/>
      <c r="GCT1022" s="45"/>
      <c r="GCU1022" s="45"/>
      <c r="GCV1022" s="45"/>
      <c r="GCW1022" s="45"/>
      <c r="GCX1022" s="45"/>
      <c r="GCY1022" s="45"/>
      <c r="GCZ1022" s="45"/>
      <c r="GDA1022" s="45"/>
      <c r="GDB1022" s="45"/>
      <c r="GDC1022" s="45"/>
      <c r="GDD1022" s="45"/>
      <c r="GDE1022" s="45"/>
      <c r="GDF1022" s="45"/>
      <c r="GDG1022" s="45"/>
      <c r="GDH1022" s="45"/>
      <c r="GDI1022" s="45"/>
      <c r="GDJ1022" s="45"/>
      <c r="GDK1022" s="45"/>
      <c r="GDL1022" s="45"/>
      <c r="GDM1022" s="45"/>
      <c r="GDN1022" s="45"/>
      <c r="GDO1022" s="45"/>
      <c r="GDP1022" s="45"/>
      <c r="GDQ1022" s="45"/>
      <c r="GDR1022" s="45"/>
      <c r="GDS1022" s="45"/>
      <c r="GDT1022" s="45"/>
      <c r="GDU1022" s="45"/>
      <c r="GDV1022" s="45"/>
      <c r="GDW1022" s="45"/>
      <c r="GDX1022" s="45"/>
      <c r="GDY1022" s="45"/>
      <c r="GDZ1022" s="45"/>
      <c r="GEA1022" s="45"/>
      <c r="GEB1022" s="45"/>
      <c r="GEC1022" s="45"/>
      <c r="GED1022" s="45"/>
      <c r="GEE1022" s="45"/>
      <c r="GEF1022" s="45"/>
      <c r="GEG1022" s="45"/>
      <c r="GEH1022" s="45"/>
      <c r="GEI1022" s="45"/>
      <c r="GEJ1022" s="45"/>
      <c r="GEK1022" s="45"/>
      <c r="GEL1022" s="45"/>
      <c r="GEM1022" s="45"/>
      <c r="GEN1022" s="45"/>
      <c r="GEO1022" s="45"/>
      <c r="GEP1022" s="45"/>
      <c r="GEQ1022" s="45"/>
      <c r="GER1022" s="45"/>
      <c r="GES1022" s="45"/>
      <c r="GET1022" s="45"/>
      <c r="GEU1022" s="45"/>
      <c r="GEV1022" s="45"/>
      <c r="GEW1022" s="45"/>
      <c r="GEX1022" s="45"/>
      <c r="GEY1022" s="45"/>
      <c r="GEZ1022" s="45"/>
      <c r="GFA1022" s="45"/>
      <c r="GFB1022" s="45"/>
      <c r="GFC1022" s="45"/>
      <c r="GFD1022" s="45"/>
      <c r="GFE1022" s="45"/>
      <c r="GFF1022" s="45"/>
      <c r="GFG1022" s="45"/>
      <c r="GFH1022" s="45"/>
      <c r="GFI1022" s="45"/>
      <c r="GFJ1022" s="45"/>
      <c r="GFK1022" s="45"/>
      <c r="GFL1022" s="45"/>
      <c r="GFM1022" s="45"/>
      <c r="GFN1022" s="45"/>
      <c r="GFO1022" s="45"/>
      <c r="GFP1022" s="45"/>
      <c r="GFQ1022" s="45"/>
      <c r="GFR1022" s="45"/>
      <c r="GFS1022" s="45"/>
      <c r="GFT1022" s="45"/>
      <c r="GFU1022" s="45"/>
      <c r="GFV1022" s="45"/>
      <c r="GFW1022" s="45"/>
      <c r="GFX1022" s="45"/>
      <c r="GFY1022" s="45"/>
      <c r="GFZ1022" s="45"/>
      <c r="GGA1022" s="45"/>
      <c r="GGB1022" s="45"/>
      <c r="GGC1022" s="45"/>
      <c r="GGD1022" s="45"/>
      <c r="GGE1022" s="45"/>
      <c r="GGF1022" s="45"/>
      <c r="GGG1022" s="45"/>
      <c r="GGH1022" s="45"/>
      <c r="GGI1022" s="45"/>
      <c r="GGJ1022" s="45"/>
      <c r="GGK1022" s="45"/>
      <c r="GGL1022" s="45"/>
      <c r="GGM1022" s="45"/>
      <c r="GGN1022" s="45"/>
      <c r="GGO1022" s="45"/>
      <c r="GGP1022" s="45"/>
      <c r="GGQ1022" s="45"/>
      <c r="GGR1022" s="45"/>
      <c r="GGS1022" s="45"/>
      <c r="GGT1022" s="45"/>
      <c r="GGU1022" s="45"/>
      <c r="GGV1022" s="45"/>
      <c r="GGW1022" s="45"/>
      <c r="GGX1022" s="45"/>
      <c r="GGY1022" s="45"/>
      <c r="GGZ1022" s="45"/>
      <c r="GHA1022" s="45"/>
      <c r="GHB1022" s="45"/>
      <c r="GHC1022" s="45"/>
      <c r="GHD1022" s="45"/>
      <c r="GHE1022" s="45"/>
      <c r="GHF1022" s="45"/>
      <c r="GHG1022" s="45"/>
      <c r="GHH1022" s="45"/>
      <c r="GHI1022" s="45"/>
      <c r="GHJ1022" s="45"/>
      <c r="GHK1022" s="45"/>
      <c r="GHL1022" s="45"/>
      <c r="GHM1022" s="45"/>
      <c r="GHN1022" s="45"/>
      <c r="GHO1022" s="45"/>
      <c r="GHP1022" s="45"/>
      <c r="GHQ1022" s="45"/>
      <c r="GHR1022" s="45"/>
      <c r="GHS1022" s="45"/>
      <c r="GHT1022" s="45"/>
      <c r="GHU1022" s="45"/>
      <c r="GHV1022" s="45"/>
      <c r="GHW1022" s="45"/>
      <c r="GHX1022" s="45"/>
      <c r="GHY1022" s="45"/>
      <c r="GHZ1022" s="45"/>
      <c r="GIA1022" s="45"/>
      <c r="GIB1022" s="45"/>
      <c r="GIC1022" s="45"/>
      <c r="GID1022" s="45"/>
      <c r="GIE1022" s="45"/>
      <c r="GIF1022" s="45"/>
      <c r="GIG1022" s="45"/>
      <c r="GIH1022" s="45"/>
      <c r="GII1022" s="45"/>
      <c r="GIJ1022" s="45"/>
      <c r="GIK1022" s="45"/>
      <c r="GIL1022" s="45"/>
      <c r="GIM1022" s="45"/>
      <c r="GIN1022" s="45"/>
      <c r="GIO1022" s="45"/>
      <c r="GIP1022" s="45"/>
      <c r="GIQ1022" s="45"/>
      <c r="GIR1022" s="45"/>
      <c r="GIS1022" s="45"/>
      <c r="GIT1022" s="45"/>
      <c r="GIU1022" s="45"/>
      <c r="GIV1022" s="45"/>
      <c r="GIW1022" s="45"/>
      <c r="GIX1022" s="45"/>
      <c r="GIY1022" s="45"/>
      <c r="GIZ1022" s="45"/>
      <c r="GJA1022" s="45"/>
      <c r="GJB1022" s="45"/>
      <c r="GJC1022" s="45"/>
      <c r="GJD1022" s="45"/>
      <c r="GJE1022" s="45"/>
      <c r="GJF1022" s="45"/>
      <c r="GJG1022" s="45"/>
      <c r="GJH1022" s="45"/>
      <c r="GJI1022" s="45"/>
      <c r="GJJ1022" s="45"/>
      <c r="GJK1022" s="45"/>
      <c r="GJL1022" s="45"/>
      <c r="GJM1022" s="45"/>
      <c r="GJN1022" s="45"/>
      <c r="GJO1022" s="45"/>
      <c r="GJP1022" s="45"/>
      <c r="GJQ1022" s="45"/>
      <c r="GJR1022" s="45"/>
      <c r="GJS1022" s="45"/>
      <c r="GJT1022" s="45"/>
      <c r="GJU1022" s="45"/>
      <c r="GJV1022" s="45"/>
      <c r="GJW1022" s="45"/>
      <c r="GJX1022" s="45"/>
      <c r="GJY1022" s="45"/>
      <c r="GJZ1022" s="45"/>
      <c r="GKA1022" s="45"/>
      <c r="GKB1022" s="45"/>
      <c r="GKC1022" s="45"/>
      <c r="GKD1022" s="45"/>
      <c r="GKE1022" s="45"/>
      <c r="GKF1022" s="45"/>
      <c r="GKG1022" s="45"/>
      <c r="GKH1022" s="45"/>
      <c r="GKI1022" s="45"/>
      <c r="GKJ1022" s="45"/>
      <c r="GKK1022" s="45"/>
      <c r="GKL1022" s="45"/>
      <c r="GKM1022" s="45"/>
      <c r="GKN1022" s="45"/>
      <c r="GKO1022" s="45"/>
      <c r="GKP1022" s="45"/>
      <c r="GKQ1022" s="45"/>
      <c r="GKR1022" s="45"/>
      <c r="GKS1022" s="45"/>
      <c r="GKT1022" s="45"/>
      <c r="GKU1022" s="45"/>
      <c r="GKV1022" s="45"/>
      <c r="GKW1022" s="45"/>
      <c r="GKX1022" s="45"/>
      <c r="GKY1022" s="45"/>
      <c r="GKZ1022" s="45"/>
      <c r="GLA1022" s="45"/>
      <c r="GLB1022" s="45"/>
      <c r="GLC1022" s="45"/>
      <c r="GLD1022" s="45"/>
      <c r="GLE1022" s="45"/>
      <c r="GLF1022" s="45"/>
      <c r="GLG1022" s="45"/>
      <c r="GLH1022" s="45"/>
      <c r="GLI1022" s="45"/>
      <c r="GLJ1022" s="45"/>
      <c r="GLK1022" s="45"/>
      <c r="GLL1022" s="45"/>
      <c r="GLM1022" s="45"/>
      <c r="GLN1022" s="45"/>
      <c r="GLO1022" s="45"/>
      <c r="GLP1022" s="45"/>
      <c r="GLQ1022" s="45"/>
      <c r="GLR1022" s="45"/>
      <c r="GLS1022" s="45"/>
      <c r="GLT1022" s="45"/>
      <c r="GLU1022" s="45"/>
      <c r="GLV1022" s="45"/>
      <c r="GLW1022" s="45"/>
      <c r="GLX1022" s="45"/>
      <c r="GLY1022" s="45"/>
      <c r="GLZ1022" s="45"/>
      <c r="GMA1022" s="45"/>
      <c r="GMB1022" s="45"/>
      <c r="GMC1022" s="45"/>
      <c r="GMD1022" s="45"/>
      <c r="GME1022" s="45"/>
      <c r="GMF1022" s="45"/>
      <c r="GMG1022" s="45"/>
      <c r="GMH1022" s="45"/>
      <c r="GMI1022" s="45"/>
      <c r="GMJ1022" s="45"/>
      <c r="GMK1022" s="45"/>
      <c r="GML1022" s="45"/>
      <c r="GMM1022" s="45"/>
      <c r="GMN1022" s="45"/>
      <c r="GMO1022" s="45"/>
      <c r="GMP1022" s="45"/>
      <c r="GMQ1022" s="45"/>
      <c r="GMR1022" s="45"/>
      <c r="GMS1022" s="45"/>
      <c r="GMT1022" s="45"/>
      <c r="GMU1022" s="45"/>
      <c r="GMV1022" s="45"/>
      <c r="GMW1022" s="45"/>
      <c r="GMX1022" s="45"/>
      <c r="GMY1022" s="45"/>
      <c r="GMZ1022" s="45"/>
      <c r="GNA1022" s="45"/>
      <c r="GNB1022" s="45"/>
      <c r="GNC1022" s="45"/>
      <c r="GND1022" s="45"/>
      <c r="GNE1022" s="45"/>
      <c r="GNF1022" s="45"/>
      <c r="GNG1022" s="45"/>
      <c r="GNH1022" s="45"/>
      <c r="GNI1022" s="45"/>
      <c r="GNJ1022" s="45"/>
      <c r="GNK1022" s="45"/>
      <c r="GNL1022" s="45"/>
      <c r="GNM1022" s="45"/>
      <c r="GNN1022" s="45"/>
      <c r="GNO1022" s="45"/>
      <c r="GNP1022" s="45"/>
      <c r="GNQ1022" s="45"/>
      <c r="GNR1022" s="45"/>
      <c r="GNS1022" s="45"/>
      <c r="GNT1022" s="45"/>
      <c r="GNU1022" s="45"/>
      <c r="GNV1022" s="45"/>
      <c r="GNW1022" s="45"/>
      <c r="GNX1022" s="45"/>
      <c r="GNY1022" s="45"/>
      <c r="GNZ1022" s="45"/>
      <c r="GOA1022" s="45"/>
      <c r="GOB1022" s="45"/>
      <c r="GOC1022" s="45"/>
      <c r="GOD1022" s="45"/>
      <c r="GOE1022" s="45"/>
      <c r="GOF1022" s="45"/>
      <c r="GOG1022" s="45"/>
      <c r="GOH1022" s="45"/>
      <c r="GOI1022" s="45"/>
      <c r="GOJ1022" s="45"/>
      <c r="GOK1022" s="45"/>
      <c r="GOL1022" s="45"/>
      <c r="GOM1022" s="45"/>
      <c r="GON1022" s="45"/>
      <c r="GOO1022" s="45"/>
      <c r="GOP1022" s="45"/>
      <c r="GOQ1022" s="45"/>
      <c r="GOR1022" s="45"/>
      <c r="GOS1022" s="45"/>
      <c r="GOT1022" s="45"/>
      <c r="GOU1022" s="45"/>
      <c r="GOV1022" s="45"/>
      <c r="GOW1022" s="45"/>
      <c r="GOX1022" s="45"/>
      <c r="GOY1022" s="45"/>
      <c r="GOZ1022" s="45"/>
      <c r="GPA1022" s="45"/>
      <c r="GPB1022" s="45"/>
      <c r="GPC1022" s="45"/>
      <c r="GPD1022" s="45"/>
      <c r="GPE1022" s="45"/>
      <c r="GPF1022" s="45"/>
      <c r="GPG1022" s="45"/>
      <c r="GPH1022" s="45"/>
      <c r="GPI1022" s="45"/>
      <c r="GPJ1022" s="45"/>
      <c r="GPK1022" s="45"/>
      <c r="GPL1022" s="45"/>
      <c r="GPM1022" s="45"/>
      <c r="GPN1022" s="45"/>
      <c r="GPO1022" s="45"/>
      <c r="GPP1022" s="45"/>
      <c r="GPQ1022" s="45"/>
      <c r="GPR1022" s="45"/>
      <c r="GPS1022" s="45"/>
      <c r="GPT1022" s="45"/>
      <c r="GPU1022" s="45"/>
      <c r="GPV1022" s="45"/>
      <c r="GPW1022" s="45"/>
      <c r="GPX1022" s="45"/>
      <c r="GPY1022" s="45"/>
      <c r="GPZ1022" s="45"/>
      <c r="GQA1022" s="45"/>
      <c r="GQB1022" s="45"/>
      <c r="GQC1022" s="45"/>
      <c r="GQD1022" s="45"/>
      <c r="GQE1022" s="45"/>
      <c r="GQF1022" s="45"/>
      <c r="GQG1022" s="45"/>
      <c r="GQH1022" s="45"/>
      <c r="GQI1022" s="45"/>
      <c r="GQJ1022" s="45"/>
      <c r="GQK1022" s="45"/>
      <c r="GQL1022" s="45"/>
      <c r="GQM1022" s="45"/>
      <c r="GQN1022" s="45"/>
      <c r="GQO1022" s="45"/>
      <c r="GQP1022" s="45"/>
      <c r="GQQ1022" s="45"/>
      <c r="GQR1022" s="45"/>
      <c r="GQS1022" s="45"/>
      <c r="GQT1022" s="45"/>
      <c r="GQU1022" s="45"/>
      <c r="GQV1022" s="45"/>
      <c r="GQW1022" s="45"/>
      <c r="GQX1022" s="45"/>
      <c r="GQY1022" s="45"/>
      <c r="GQZ1022" s="45"/>
      <c r="GRA1022" s="45"/>
      <c r="GRB1022" s="45"/>
      <c r="GRC1022" s="45"/>
      <c r="GRD1022" s="45"/>
      <c r="GRE1022" s="45"/>
      <c r="GRF1022" s="45"/>
      <c r="GRG1022" s="45"/>
      <c r="GRH1022" s="45"/>
      <c r="GRI1022" s="45"/>
      <c r="GRJ1022" s="45"/>
      <c r="GRK1022" s="45"/>
      <c r="GRL1022" s="45"/>
      <c r="GRM1022" s="45"/>
      <c r="GRN1022" s="45"/>
      <c r="GRO1022" s="45"/>
      <c r="GRP1022" s="45"/>
      <c r="GRQ1022" s="45"/>
      <c r="GRR1022" s="45"/>
      <c r="GRS1022" s="45"/>
      <c r="GRT1022" s="45"/>
      <c r="GRU1022" s="45"/>
      <c r="GRV1022" s="45"/>
      <c r="GRW1022" s="45"/>
      <c r="GRX1022" s="45"/>
      <c r="GRY1022" s="45"/>
      <c r="GRZ1022" s="45"/>
      <c r="GSA1022" s="45"/>
      <c r="GSB1022" s="45"/>
      <c r="GSC1022" s="45"/>
      <c r="GSD1022" s="45"/>
      <c r="GSE1022" s="45"/>
      <c r="GSF1022" s="45"/>
      <c r="GSG1022" s="45"/>
      <c r="GSH1022" s="45"/>
      <c r="GSI1022" s="45"/>
      <c r="GSJ1022" s="45"/>
      <c r="GSK1022" s="45"/>
      <c r="GSL1022" s="45"/>
      <c r="GSM1022" s="45"/>
      <c r="GSN1022" s="45"/>
      <c r="GSO1022" s="45"/>
      <c r="GSP1022" s="45"/>
      <c r="GSQ1022" s="45"/>
      <c r="GSR1022" s="45"/>
      <c r="GSS1022" s="45"/>
      <c r="GST1022" s="45"/>
      <c r="GSU1022" s="45"/>
      <c r="GSV1022" s="45"/>
      <c r="GSW1022" s="45"/>
      <c r="GSX1022" s="45"/>
      <c r="GSY1022" s="45"/>
      <c r="GSZ1022" s="45"/>
      <c r="GTA1022" s="45"/>
      <c r="GTB1022" s="45"/>
      <c r="GTC1022" s="45"/>
      <c r="GTD1022" s="45"/>
      <c r="GTE1022" s="45"/>
      <c r="GTF1022" s="45"/>
      <c r="GTG1022" s="45"/>
      <c r="GTH1022" s="45"/>
      <c r="GTI1022" s="45"/>
      <c r="GTJ1022" s="45"/>
      <c r="GTK1022" s="45"/>
      <c r="GTL1022" s="45"/>
      <c r="GTM1022" s="45"/>
      <c r="GTN1022" s="45"/>
      <c r="GTO1022" s="45"/>
      <c r="GTP1022" s="45"/>
      <c r="GTQ1022" s="45"/>
      <c r="GTR1022" s="45"/>
      <c r="GTS1022" s="45"/>
      <c r="GTT1022" s="45"/>
      <c r="GTU1022" s="45"/>
      <c r="GTV1022" s="45"/>
      <c r="GTW1022" s="45"/>
      <c r="GTX1022" s="45"/>
      <c r="GTY1022" s="45"/>
      <c r="GTZ1022" s="45"/>
      <c r="GUA1022" s="45"/>
      <c r="GUB1022" s="45"/>
      <c r="GUC1022" s="45"/>
      <c r="GUD1022" s="45"/>
      <c r="GUE1022" s="45"/>
      <c r="GUF1022" s="45"/>
      <c r="GUG1022" s="45"/>
      <c r="GUH1022" s="45"/>
      <c r="GUI1022" s="45"/>
      <c r="GUJ1022" s="45"/>
      <c r="GUK1022" s="45"/>
      <c r="GUL1022" s="45"/>
      <c r="GUM1022" s="45"/>
      <c r="GUN1022" s="45"/>
      <c r="GUO1022" s="45"/>
      <c r="GUP1022" s="45"/>
      <c r="GUQ1022" s="45"/>
      <c r="GUR1022" s="45"/>
      <c r="GUS1022" s="45"/>
      <c r="GUT1022" s="45"/>
      <c r="GUU1022" s="45"/>
      <c r="GUV1022" s="45"/>
      <c r="GUW1022" s="45"/>
      <c r="GUX1022" s="45"/>
      <c r="GUY1022" s="45"/>
      <c r="GUZ1022" s="45"/>
      <c r="GVA1022" s="45"/>
      <c r="GVB1022" s="45"/>
      <c r="GVC1022" s="45"/>
      <c r="GVD1022" s="45"/>
      <c r="GVE1022" s="45"/>
      <c r="GVF1022" s="45"/>
      <c r="GVG1022" s="45"/>
      <c r="GVH1022" s="45"/>
      <c r="GVI1022" s="45"/>
      <c r="GVJ1022" s="45"/>
      <c r="GVK1022" s="45"/>
      <c r="GVL1022" s="45"/>
      <c r="GVM1022" s="45"/>
      <c r="GVN1022" s="45"/>
      <c r="GVO1022" s="45"/>
      <c r="GVP1022" s="45"/>
      <c r="GVQ1022" s="45"/>
      <c r="GVR1022" s="45"/>
      <c r="GVS1022" s="45"/>
      <c r="GVT1022" s="45"/>
      <c r="GVU1022" s="45"/>
      <c r="GVV1022" s="45"/>
      <c r="GVW1022" s="45"/>
      <c r="GVX1022" s="45"/>
      <c r="GVY1022" s="45"/>
      <c r="GVZ1022" s="45"/>
      <c r="GWA1022" s="45"/>
      <c r="GWB1022" s="45"/>
      <c r="GWC1022" s="45"/>
      <c r="GWD1022" s="45"/>
      <c r="GWE1022" s="45"/>
      <c r="GWF1022" s="45"/>
      <c r="GWG1022" s="45"/>
      <c r="GWH1022" s="45"/>
      <c r="GWI1022" s="45"/>
      <c r="GWJ1022" s="45"/>
      <c r="GWK1022" s="45"/>
      <c r="GWL1022" s="45"/>
      <c r="GWM1022" s="45"/>
      <c r="GWN1022" s="45"/>
      <c r="GWO1022" s="45"/>
      <c r="GWP1022" s="45"/>
      <c r="GWQ1022" s="45"/>
      <c r="GWR1022" s="45"/>
      <c r="GWS1022" s="45"/>
      <c r="GWT1022" s="45"/>
      <c r="GWU1022" s="45"/>
      <c r="GWV1022" s="45"/>
      <c r="GWW1022" s="45"/>
      <c r="GWX1022" s="45"/>
      <c r="GWY1022" s="45"/>
      <c r="GWZ1022" s="45"/>
      <c r="GXA1022" s="45"/>
      <c r="GXB1022" s="45"/>
      <c r="GXC1022" s="45"/>
      <c r="GXD1022" s="45"/>
      <c r="GXE1022" s="45"/>
      <c r="GXF1022" s="45"/>
      <c r="GXG1022" s="45"/>
      <c r="GXH1022" s="45"/>
      <c r="GXI1022" s="45"/>
      <c r="GXJ1022" s="45"/>
      <c r="GXK1022" s="45"/>
      <c r="GXL1022" s="45"/>
      <c r="GXM1022" s="45"/>
      <c r="GXN1022" s="45"/>
      <c r="GXO1022" s="45"/>
      <c r="GXP1022" s="45"/>
      <c r="GXQ1022" s="45"/>
      <c r="GXR1022" s="45"/>
      <c r="GXS1022" s="45"/>
      <c r="GXT1022" s="45"/>
      <c r="GXU1022" s="45"/>
      <c r="GXV1022" s="45"/>
      <c r="GXW1022" s="45"/>
      <c r="GXX1022" s="45"/>
      <c r="GXY1022" s="45"/>
      <c r="GXZ1022" s="45"/>
      <c r="GYA1022" s="45"/>
      <c r="GYB1022" s="45"/>
      <c r="GYC1022" s="45"/>
      <c r="GYD1022" s="45"/>
      <c r="GYE1022" s="45"/>
      <c r="GYF1022" s="45"/>
      <c r="GYG1022" s="45"/>
      <c r="GYH1022" s="45"/>
      <c r="GYI1022" s="45"/>
      <c r="GYJ1022" s="45"/>
      <c r="GYK1022" s="45"/>
      <c r="GYL1022" s="45"/>
      <c r="GYM1022" s="45"/>
      <c r="GYN1022" s="45"/>
      <c r="GYO1022" s="45"/>
      <c r="GYP1022" s="45"/>
      <c r="GYQ1022" s="45"/>
      <c r="GYR1022" s="45"/>
      <c r="GYS1022" s="45"/>
      <c r="GYT1022" s="45"/>
      <c r="GYU1022" s="45"/>
      <c r="GYV1022" s="45"/>
      <c r="GYW1022" s="45"/>
      <c r="GYX1022" s="45"/>
      <c r="GYY1022" s="45"/>
      <c r="GYZ1022" s="45"/>
      <c r="GZA1022" s="45"/>
      <c r="GZB1022" s="45"/>
      <c r="GZC1022" s="45"/>
      <c r="GZD1022" s="45"/>
      <c r="GZE1022" s="45"/>
      <c r="GZF1022" s="45"/>
      <c r="GZG1022" s="45"/>
      <c r="GZH1022" s="45"/>
      <c r="GZI1022" s="45"/>
      <c r="GZJ1022" s="45"/>
      <c r="GZK1022" s="45"/>
      <c r="GZL1022" s="45"/>
      <c r="GZM1022" s="45"/>
      <c r="GZN1022" s="45"/>
      <c r="GZO1022" s="45"/>
      <c r="GZP1022" s="45"/>
      <c r="GZQ1022" s="45"/>
      <c r="GZR1022" s="45"/>
      <c r="GZS1022" s="45"/>
      <c r="GZT1022" s="45"/>
      <c r="GZU1022" s="45"/>
      <c r="GZV1022" s="45"/>
      <c r="GZW1022" s="45"/>
      <c r="GZX1022" s="45"/>
      <c r="GZY1022" s="45"/>
      <c r="GZZ1022" s="45"/>
      <c r="HAA1022" s="45"/>
      <c r="HAB1022" s="45"/>
      <c r="HAC1022" s="45"/>
      <c r="HAD1022" s="45"/>
      <c r="HAE1022" s="45"/>
      <c r="HAF1022" s="45"/>
      <c r="HAG1022" s="45"/>
      <c r="HAH1022" s="45"/>
      <c r="HAI1022" s="45"/>
      <c r="HAJ1022" s="45"/>
      <c r="HAK1022" s="45"/>
      <c r="HAL1022" s="45"/>
      <c r="HAM1022" s="45"/>
      <c r="HAN1022" s="45"/>
      <c r="HAO1022" s="45"/>
      <c r="HAP1022" s="45"/>
      <c r="HAQ1022" s="45"/>
      <c r="HAR1022" s="45"/>
      <c r="HAS1022" s="45"/>
      <c r="HAT1022" s="45"/>
      <c r="HAU1022" s="45"/>
      <c r="HAV1022" s="45"/>
      <c r="HAW1022" s="45"/>
      <c r="HAX1022" s="45"/>
      <c r="HAY1022" s="45"/>
      <c r="HAZ1022" s="45"/>
      <c r="HBA1022" s="45"/>
      <c r="HBB1022" s="45"/>
      <c r="HBC1022" s="45"/>
      <c r="HBD1022" s="45"/>
      <c r="HBE1022" s="45"/>
      <c r="HBF1022" s="45"/>
      <c r="HBG1022" s="45"/>
      <c r="HBH1022" s="45"/>
      <c r="HBI1022" s="45"/>
      <c r="HBJ1022" s="45"/>
      <c r="HBK1022" s="45"/>
      <c r="HBL1022" s="45"/>
      <c r="HBM1022" s="45"/>
      <c r="HBN1022" s="45"/>
      <c r="HBO1022" s="45"/>
      <c r="HBP1022" s="45"/>
      <c r="HBQ1022" s="45"/>
      <c r="HBR1022" s="45"/>
      <c r="HBS1022" s="45"/>
      <c r="HBT1022" s="45"/>
      <c r="HBU1022" s="45"/>
      <c r="HBV1022" s="45"/>
      <c r="HBW1022" s="45"/>
      <c r="HBX1022" s="45"/>
      <c r="HBY1022" s="45"/>
      <c r="HBZ1022" s="45"/>
      <c r="HCA1022" s="45"/>
      <c r="HCB1022" s="45"/>
      <c r="HCC1022" s="45"/>
      <c r="HCD1022" s="45"/>
      <c r="HCE1022" s="45"/>
      <c r="HCF1022" s="45"/>
      <c r="HCG1022" s="45"/>
      <c r="HCH1022" s="45"/>
      <c r="HCI1022" s="45"/>
      <c r="HCJ1022" s="45"/>
      <c r="HCK1022" s="45"/>
      <c r="HCL1022" s="45"/>
      <c r="HCM1022" s="45"/>
      <c r="HCN1022" s="45"/>
      <c r="HCO1022" s="45"/>
      <c r="HCP1022" s="45"/>
      <c r="HCQ1022" s="45"/>
      <c r="HCR1022" s="45"/>
      <c r="HCS1022" s="45"/>
      <c r="HCT1022" s="45"/>
      <c r="HCU1022" s="45"/>
      <c r="HCV1022" s="45"/>
      <c r="HCW1022" s="45"/>
      <c r="HCX1022" s="45"/>
      <c r="HCY1022" s="45"/>
      <c r="HCZ1022" s="45"/>
      <c r="HDA1022" s="45"/>
      <c r="HDB1022" s="45"/>
      <c r="HDC1022" s="45"/>
      <c r="HDD1022" s="45"/>
      <c r="HDE1022" s="45"/>
      <c r="HDF1022" s="45"/>
      <c r="HDG1022" s="45"/>
      <c r="HDH1022" s="45"/>
      <c r="HDI1022" s="45"/>
      <c r="HDJ1022" s="45"/>
      <c r="HDK1022" s="45"/>
      <c r="HDL1022" s="45"/>
      <c r="HDM1022" s="45"/>
      <c r="HDN1022" s="45"/>
      <c r="HDO1022" s="45"/>
      <c r="HDP1022" s="45"/>
      <c r="HDQ1022" s="45"/>
      <c r="HDR1022" s="45"/>
      <c r="HDS1022" s="45"/>
      <c r="HDT1022" s="45"/>
      <c r="HDU1022" s="45"/>
      <c r="HDV1022" s="45"/>
      <c r="HDW1022" s="45"/>
      <c r="HDX1022" s="45"/>
      <c r="HDY1022" s="45"/>
      <c r="HDZ1022" s="45"/>
      <c r="HEA1022" s="45"/>
      <c r="HEB1022" s="45"/>
      <c r="HEC1022" s="45"/>
      <c r="HED1022" s="45"/>
      <c r="HEE1022" s="45"/>
      <c r="HEF1022" s="45"/>
      <c r="HEG1022" s="45"/>
      <c r="HEH1022" s="45"/>
      <c r="HEI1022" s="45"/>
      <c r="HEJ1022" s="45"/>
      <c r="HEK1022" s="45"/>
      <c r="HEL1022" s="45"/>
      <c r="HEM1022" s="45"/>
      <c r="HEN1022" s="45"/>
      <c r="HEO1022" s="45"/>
      <c r="HEP1022" s="45"/>
      <c r="HEQ1022" s="45"/>
      <c r="HER1022" s="45"/>
      <c r="HES1022" s="45"/>
      <c r="HET1022" s="45"/>
      <c r="HEU1022" s="45"/>
      <c r="HEV1022" s="45"/>
      <c r="HEW1022" s="45"/>
      <c r="HEX1022" s="45"/>
      <c r="HEY1022" s="45"/>
      <c r="HEZ1022" s="45"/>
      <c r="HFA1022" s="45"/>
      <c r="HFB1022" s="45"/>
      <c r="HFC1022" s="45"/>
      <c r="HFD1022" s="45"/>
      <c r="HFE1022" s="45"/>
      <c r="HFF1022" s="45"/>
      <c r="HFG1022" s="45"/>
      <c r="HFH1022" s="45"/>
      <c r="HFI1022" s="45"/>
      <c r="HFJ1022" s="45"/>
      <c r="HFK1022" s="45"/>
      <c r="HFL1022" s="45"/>
      <c r="HFM1022" s="45"/>
      <c r="HFN1022" s="45"/>
      <c r="HFO1022" s="45"/>
      <c r="HFP1022" s="45"/>
      <c r="HFQ1022" s="45"/>
      <c r="HFR1022" s="45"/>
      <c r="HFS1022" s="45"/>
      <c r="HFT1022" s="45"/>
      <c r="HFU1022" s="45"/>
      <c r="HFV1022" s="45"/>
      <c r="HFW1022" s="45"/>
      <c r="HFX1022" s="45"/>
      <c r="HFY1022" s="45"/>
      <c r="HFZ1022" s="45"/>
      <c r="HGA1022" s="45"/>
      <c r="HGB1022" s="45"/>
      <c r="HGC1022" s="45"/>
      <c r="HGD1022" s="45"/>
      <c r="HGE1022" s="45"/>
      <c r="HGF1022" s="45"/>
      <c r="HGG1022" s="45"/>
      <c r="HGH1022" s="45"/>
      <c r="HGI1022" s="45"/>
      <c r="HGJ1022" s="45"/>
      <c r="HGK1022" s="45"/>
      <c r="HGL1022" s="45"/>
      <c r="HGM1022" s="45"/>
      <c r="HGN1022" s="45"/>
      <c r="HGO1022" s="45"/>
      <c r="HGP1022" s="45"/>
      <c r="HGQ1022" s="45"/>
      <c r="HGR1022" s="45"/>
      <c r="HGS1022" s="45"/>
      <c r="HGT1022" s="45"/>
      <c r="HGU1022" s="45"/>
      <c r="HGV1022" s="45"/>
      <c r="HGW1022" s="45"/>
      <c r="HGX1022" s="45"/>
      <c r="HGY1022" s="45"/>
      <c r="HGZ1022" s="45"/>
      <c r="HHA1022" s="45"/>
      <c r="HHB1022" s="45"/>
      <c r="HHC1022" s="45"/>
      <c r="HHD1022" s="45"/>
      <c r="HHE1022" s="45"/>
      <c r="HHF1022" s="45"/>
      <c r="HHG1022" s="45"/>
      <c r="HHH1022" s="45"/>
      <c r="HHI1022" s="45"/>
      <c r="HHJ1022" s="45"/>
      <c r="HHK1022" s="45"/>
      <c r="HHL1022" s="45"/>
      <c r="HHM1022" s="45"/>
      <c r="HHN1022" s="45"/>
      <c r="HHO1022" s="45"/>
      <c r="HHP1022" s="45"/>
      <c r="HHQ1022" s="45"/>
      <c r="HHR1022" s="45"/>
      <c r="HHS1022" s="45"/>
      <c r="HHT1022" s="45"/>
      <c r="HHU1022" s="45"/>
      <c r="HHV1022" s="45"/>
      <c r="HHW1022" s="45"/>
      <c r="HHX1022" s="45"/>
      <c r="HHY1022" s="45"/>
      <c r="HHZ1022" s="45"/>
      <c r="HIA1022" s="45"/>
      <c r="HIB1022" s="45"/>
      <c r="HIC1022" s="45"/>
      <c r="HID1022" s="45"/>
      <c r="HIE1022" s="45"/>
      <c r="HIF1022" s="45"/>
      <c r="HIG1022" s="45"/>
      <c r="HIH1022" s="45"/>
      <c r="HII1022" s="45"/>
      <c r="HIJ1022" s="45"/>
      <c r="HIK1022" s="45"/>
      <c r="HIL1022" s="45"/>
      <c r="HIM1022" s="45"/>
      <c r="HIN1022" s="45"/>
      <c r="HIO1022" s="45"/>
      <c r="HIP1022" s="45"/>
      <c r="HIQ1022" s="45"/>
      <c r="HIR1022" s="45"/>
      <c r="HIS1022" s="45"/>
      <c r="HIT1022" s="45"/>
      <c r="HIU1022" s="45"/>
      <c r="HIV1022" s="45"/>
      <c r="HIW1022" s="45"/>
      <c r="HIX1022" s="45"/>
      <c r="HIY1022" s="45"/>
      <c r="HIZ1022" s="45"/>
      <c r="HJA1022" s="45"/>
      <c r="HJB1022" s="45"/>
      <c r="HJC1022" s="45"/>
      <c r="HJD1022" s="45"/>
      <c r="HJE1022" s="45"/>
      <c r="HJF1022" s="45"/>
      <c r="HJG1022" s="45"/>
      <c r="HJH1022" s="45"/>
      <c r="HJI1022" s="45"/>
      <c r="HJJ1022" s="45"/>
      <c r="HJK1022" s="45"/>
      <c r="HJL1022" s="45"/>
      <c r="HJM1022" s="45"/>
      <c r="HJN1022" s="45"/>
      <c r="HJO1022" s="45"/>
      <c r="HJP1022" s="45"/>
      <c r="HJQ1022" s="45"/>
      <c r="HJR1022" s="45"/>
      <c r="HJS1022" s="45"/>
      <c r="HJT1022" s="45"/>
      <c r="HJU1022" s="45"/>
      <c r="HJV1022" s="45"/>
      <c r="HJW1022" s="45"/>
      <c r="HJX1022" s="45"/>
      <c r="HJY1022" s="45"/>
      <c r="HJZ1022" s="45"/>
      <c r="HKA1022" s="45"/>
      <c r="HKB1022" s="45"/>
      <c r="HKC1022" s="45"/>
      <c r="HKD1022" s="45"/>
      <c r="HKE1022" s="45"/>
      <c r="HKF1022" s="45"/>
      <c r="HKG1022" s="45"/>
      <c r="HKH1022" s="45"/>
      <c r="HKI1022" s="45"/>
      <c r="HKJ1022" s="45"/>
      <c r="HKK1022" s="45"/>
      <c r="HKL1022" s="45"/>
      <c r="HKM1022" s="45"/>
      <c r="HKN1022" s="45"/>
      <c r="HKO1022" s="45"/>
      <c r="HKP1022" s="45"/>
      <c r="HKQ1022" s="45"/>
      <c r="HKR1022" s="45"/>
      <c r="HKS1022" s="45"/>
      <c r="HKT1022" s="45"/>
      <c r="HKU1022" s="45"/>
      <c r="HKV1022" s="45"/>
      <c r="HKW1022" s="45"/>
      <c r="HKX1022" s="45"/>
      <c r="HKY1022" s="45"/>
      <c r="HKZ1022" s="45"/>
      <c r="HLA1022" s="45"/>
      <c r="HLB1022" s="45"/>
      <c r="HLC1022" s="45"/>
      <c r="HLD1022" s="45"/>
      <c r="HLE1022" s="45"/>
      <c r="HLF1022" s="45"/>
      <c r="HLG1022" s="45"/>
      <c r="HLH1022" s="45"/>
      <c r="HLI1022" s="45"/>
      <c r="HLJ1022" s="45"/>
      <c r="HLK1022" s="45"/>
      <c r="HLL1022" s="45"/>
      <c r="HLM1022" s="45"/>
      <c r="HLN1022" s="45"/>
      <c r="HLO1022" s="45"/>
      <c r="HLP1022" s="45"/>
      <c r="HLQ1022" s="45"/>
      <c r="HLR1022" s="45"/>
      <c r="HLS1022" s="45"/>
      <c r="HLT1022" s="45"/>
      <c r="HLU1022" s="45"/>
      <c r="HLV1022" s="45"/>
      <c r="HLW1022" s="45"/>
      <c r="HLX1022" s="45"/>
      <c r="HLY1022" s="45"/>
      <c r="HLZ1022" s="45"/>
      <c r="HMA1022" s="45"/>
      <c r="HMB1022" s="45"/>
      <c r="HMC1022" s="45"/>
      <c r="HMD1022" s="45"/>
      <c r="HME1022" s="45"/>
      <c r="HMF1022" s="45"/>
      <c r="HMG1022" s="45"/>
      <c r="HMH1022" s="45"/>
      <c r="HMI1022" s="45"/>
      <c r="HMJ1022" s="45"/>
      <c r="HMK1022" s="45"/>
      <c r="HML1022" s="45"/>
      <c r="HMM1022" s="45"/>
      <c r="HMN1022" s="45"/>
      <c r="HMO1022" s="45"/>
      <c r="HMP1022" s="45"/>
      <c r="HMQ1022" s="45"/>
      <c r="HMR1022" s="45"/>
      <c r="HMS1022" s="45"/>
      <c r="HMT1022" s="45"/>
      <c r="HMU1022" s="45"/>
      <c r="HMV1022" s="45"/>
      <c r="HMW1022" s="45"/>
      <c r="HMX1022" s="45"/>
      <c r="HMY1022" s="45"/>
      <c r="HMZ1022" s="45"/>
      <c r="HNA1022" s="45"/>
      <c r="HNB1022" s="45"/>
      <c r="HNC1022" s="45"/>
      <c r="HND1022" s="45"/>
      <c r="HNE1022" s="45"/>
      <c r="HNF1022" s="45"/>
      <c r="HNG1022" s="45"/>
      <c r="HNH1022" s="45"/>
      <c r="HNI1022" s="45"/>
      <c r="HNJ1022" s="45"/>
      <c r="HNK1022" s="45"/>
      <c r="HNL1022" s="45"/>
      <c r="HNM1022" s="45"/>
      <c r="HNN1022" s="45"/>
      <c r="HNO1022" s="45"/>
      <c r="HNP1022" s="45"/>
      <c r="HNQ1022" s="45"/>
      <c r="HNR1022" s="45"/>
      <c r="HNS1022" s="45"/>
      <c r="HNT1022" s="45"/>
      <c r="HNU1022" s="45"/>
      <c r="HNV1022" s="45"/>
      <c r="HNW1022" s="45"/>
      <c r="HNX1022" s="45"/>
      <c r="HNY1022" s="45"/>
      <c r="HNZ1022" s="45"/>
      <c r="HOA1022" s="45"/>
      <c r="HOB1022" s="45"/>
      <c r="HOC1022" s="45"/>
      <c r="HOD1022" s="45"/>
      <c r="HOE1022" s="45"/>
      <c r="HOF1022" s="45"/>
      <c r="HOG1022" s="45"/>
      <c r="HOH1022" s="45"/>
      <c r="HOI1022" s="45"/>
      <c r="HOJ1022" s="45"/>
      <c r="HOK1022" s="45"/>
      <c r="HOL1022" s="45"/>
      <c r="HOM1022" s="45"/>
      <c r="HON1022" s="45"/>
      <c r="HOO1022" s="45"/>
      <c r="HOP1022" s="45"/>
      <c r="HOQ1022" s="45"/>
      <c r="HOR1022" s="45"/>
      <c r="HOS1022" s="45"/>
      <c r="HOT1022" s="45"/>
      <c r="HOU1022" s="45"/>
      <c r="HOV1022" s="45"/>
      <c r="HOW1022" s="45"/>
      <c r="HOX1022" s="45"/>
      <c r="HOY1022" s="45"/>
      <c r="HOZ1022" s="45"/>
      <c r="HPA1022" s="45"/>
      <c r="HPB1022" s="45"/>
      <c r="HPC1022" s="45"/>
      <c r="HPD1022" s="45"/>
      <c r="HPE1022" s="45"/>
      <c r="HPF1022" s="45"/>
      <c r="HPG1022" s="45"/>
      <c r="HPH1022" s="45"/>
      <c r="HPI1022" s="45"/>
      <c r="HPJ1022" s="45"/>
      <c r="HPK1022" s="45"/>
      <c r="HPL1022" s="45"/>
      <c r="HPM1022" s="45"/>
      <c r="HPN1022" s="45"/>
      <c r="HPO1022" s="45"/>
      <c r="HPP1022" s="45"/>
      <c r="HPQ1022" s="45"/>
      <c r="HPR1022" s="45"/>
      <c r="HPS1022" s="45"/>
      <c r="HPT1022" s="45"/>
      <c r="HPU1022" s="45"/>
      <c r="HPV1022" s="45"/>
      <c r="HPW1022" s="45"/>
      <c r="HPX1022" s="45"/>
      <c r="HPY1022" s="45"/>
      <c r="HPZ1022" s="45"/>
      <c r="HQA1022" s="45"/>
      <c r="HQB1022" s="45"/>
      <c r="HQC1022" s="45"/>
      <c r="HQD1022" s="45"/>
      <c r="HQE1022" s="45"/>
      <c r="HQF1022" s="45"/>
      <c r="HQG1022" s="45"/>
      <c r="HQH1022" s="45"/>
      <c r="HQI1022" s="45"/>
      <c r="HQJ1022" s="45"/>
      <c r="HQK1022" s="45"/>
      <c r="HQL1022" s="45"/>
      <c r="HQM1022" s="45"/>
      <c r="HQN1022" s="45"/>
      <c r="HQO1022" s="45"/>
      <c r="HQP1022" s="45"/>
      <c r="HQQ1022" s="45"/>
      <c r="HQR1022" s="45"/>
      <c r="HQS1022" s="45"/>
      <c r="HQT1022" s="45"/>
      <c r="HQU1022" s="45"/>
      <c r="HQV1022" s="45"/>
      <c r="HQW1022" s="45"/>
      <c r="HQX1022" s="45"/>
      <c r="HQY1022" s="45"/>
      <c r="HQZ1022" s="45"/>
      <c r="HRA1022" s="45"/>
      <c r="HRB1022" s="45"/>
      <c r="HRC1022" s="45"/>
      <c r="HRD1022" s="45"/>
      <c r="HRE1022" s="45"/>
      <c r="HRF1022" s="45"/>
      <c r="HRG1022" s="45"/>
      <c r="HRH1022" s="45"/>
      <c r="HRI1022" s="45"/>
      <c r="HRJ1022" s="45"/>
      <c r="HRK1022" s="45"/>
      <c r="HRL1022" s="45"/>
      <c r="HRM1022" s="45"/>
      <c r="HRN1022" s="45"/>
      <c r="HRO1022" s="45"/>
      <c r="HRP1022" s="45"/>
      <c r="HRQ1022" s="45"/>
      <c r="HRR1022" s="45"/>
      <c r="HRS1022" s="45"/>
      <c r="HRT1022" s="45"/>
      <c r="HRU1022" s="45"/>
      <c r="HRV1022" s="45"/>
      <c r="HRW1022" s="45"/>
      <c r="HRX1022" s="45"/>
      <c r="HRY1022" s="45"/>
      <c r="HRZ1022" s="45"/>
      <c r="HSA1022" s="45"/>
      <c r="HSB1022" s="45"/>
      <c r="HSC1022" s="45"/>
      <c r="HSD1022" s="45"/>
      <c r="HSE1022" s="45"/>
      <c r="HSF1022" s="45"/>
      <c r="HSG1022" s="45"/>
      <c r="HSH1022" s="45"/>
      <c r="HSI1022" s="45"/>
      <c r="HSJ1022" s="45"/>
      <c r="HSK1022" s="45"/>
      <c r="HSL1022" s="45"/>
      <c r="HSM1022" s="45"/>
      <c r="HSN1022" s="45"/>
      <c r="HSO1022" s="45"/>
      <c r="HSP1022" s="45"/>
      <c r="HSQ1022" s="45"/>
      <c r="HSR1022" s="45"/>
      <c r="HSS1022" s="45"/>
      <c r="HST1022" s="45"/>
      <c r="HSU1022" s="45"/>
      <c r="HSV1022" s="45"/>
      <c r="HSW1022" s="45"/>
      <c r="HSX1022" s="45"/>
      <c r="HSY1022" s="45"/>
      <c r="HSZ1022" s="45"/>
      <c r="HTA1022" s="45"/>
      <c r="HTB1022" s="45"/>
      <c r="HTC1022" s="45"/>
      <c r="HTD1022" s="45"/>
      <c r="HTE1022" s="45"/>
      <c r="HTF1022" s="45"/>
      <c r="HTG1022" s="45"/>
      <c r="HTH1022" s="45"/>
      <c r="HTI1022" s="45"/>
      <c r="HTJ1022" s="45"/>
      <c r="HTK1022" s="45"/>
      <c r="HTL1022" s="45"/>
      <c r="HTM1022" s="45"/>
      <c r="HTN1022" s="45"/>
      <c r="HTO1022" s="45"/>
      <c r="HTP1022" s="45"/>
      <c r="HTQ1022" s="45"/>
      <c r="HTR1022" s="45"/>
      <c r="HTS1022" s="45"/>
      <c r="HTT1022" s="45"/>
      <c r="HTU1022" s="45"/>
      <c r="HTV1022" s="45"/>
      <c r="HTW1022" s="45"/>
      <c r="HTX1022" s="45"/>
      <c r="HTY1022" s="45"/>
      <c r="HTZ1022" s="45"/>
      <c r="HUA1022" s="45"/>
      <c r="HUB1022" s="45"/>
      <c r="HUC1022" s="45"/>
      <c r="HUD1022" s="45"/>
      <c r="HUE1022" s="45"/>
      <c r="HUF1022" s="45"/>
      <c r="HUG1022" s="45"/>
      <c r="HUH1022" s="45"/>
      <c r="HUI1022" s="45"/>
      <c r="HUJ1022" s="45"/>
      <c r="HUK1022" s="45"/>
      <c r="HUL1022" s="45"/>
      <c r="HUM1022" s="45"/>
      <c r="HUN1022" s="45"/>
      <c r="HUO1022" s="45"/>
      <c r="HUP1022" s="45"/>
      <c r="HUQ1022" s="45"/>
      <c r="HUR1022" s="45"/>
      <c r="HUS1022" s="45"/>
      <c r="HUT1022" s="45"/>
      <c r="HUU1022" s="45"/>
      <c r="HUV1022" s="45"/>
      <c r="HUW1022" s="45"/>
      <c r="HUX1022" s="45"/>
      <c r="HUY1022" s="45"/>
      <c r="HUZ1022" s="45"/>
      <c r="HVA1022" s="45"/>
      <c r="HVB1022" s="45"/>
      <c r="HVC1022" s="45"/>
      <c r="HVD1022" s="45"/>
      <c r="HVE1022" s="45"/>
      <c r="HVF1022" s="45"/>
      <c r="HVG1022" s="45"/>
      <c r="HVH1022" s="45"/>
      <c r="HVI1022" s="45"/>
      <c r="HVJ1022" s="45"/>
      <c r="HVK1022" s="45"/>
      <c r="HVL1022" s="45"/>
      <c r="HVM1022" s="45"/>
      <c r="HVN1022" s="45"/>
      <c r="HVO1022" s="45"/>
      <c r="HVP1022" s="45"/>
      <c r="HVQ1022" s="45"/>
      <c r="HVR1022" s="45"/>
      <c r="HVS1022" s="45"/>
      <c r="HVT1022" s="45"/>
      <c r="HVU1022" s="45"/>
      <c r="HVV1022" s="45"/>
      <c r="HVW1022" s="45"/>
      <c r="HVX1022" s="45"/>
      <c r="HVY1022" s="45"/>
      <c r="HVZ1022" s="45"/>
      <c r="HWA1022" s="45"/>
      <c r="HWB1022" s="45"/>
      <c r="HWC1022" s="45"/>
      <c r="HWD1022" s="45"/>
      <c r="HWE1022" s="45"/>
      <c r="HWF1022" s="45"/>
      <c r="HWG1022" s="45"/>
      <c r="HWH1022" s="45"/>
      <c r="HWI1022" s="45"/>
      <c r="HWJ1022" s="45"/>
      <c r="HWK1022" s="45"/>
      <c r="HWL1022" s="45"/>
      <c r="HWM1022" s="45"/>
      <c r="HWN1022" s="45"/>
      <c r="HWO1022" s="45"/>
      <c r="HWP1022" s="45"/>
      <c r="HWQ1022" s="45"/>
      <c r="HWR1022" s="45"/>
      <c r="HWS1022" s="45"/>
      <c r="HWT1022" s="45"/>
      <c r="HWU1022" s="45"/>
      <c r="HWV1022" s="45"/>
      <c r="HWW1022" s="45"/>
      <c r="HWX1022" s="45"/>
      <c r="HWY1022" s="45"/>
      <c r="HWZ1022" s="45"/>
      <c r="HXA1022" s="45"/>
      <c r="HXB1022" s="45"/>
      <c r="HXC1022" s="45"/>
      <c r="HXD1022" s="45"/>
      <c r="HXE1022" s="45"/>
      <c r="HXF1022" s="45"/>
      <c r="HXG1022" s="45"/>
      <c r="HXH1022" s="45"/>
      <c r="HXI1022" s="45"/>
      <c r="HXJ1022" s="45"/>
      <c r="HXK1022" s="45"/>
      <c r="HXL1022" s="45"/>
      <c r="HXM1022" s="45"/>
      <c r="HXN1022" s="45"/>
      <c r="HXO1022" s="45"/>
      <c r="HXP1022" s="45"/>
      <c r="HXQ1022" s="45"/>
      <c r="HXR1022" s="45"/>
      <c r="HXS1022" s="45"/>
      <c r="HXT1022" s="45"/>
      <c r="HXU1022" s="45"/>
      <c r="HXV1022" s="45"/>
      <c r="HXW1022" s="45"/>
      <c r="HXX1022" s="45"/>
      <c r="HXY1022" s="45"/>
      <c r="HXZ1022" s="45"/>
      <c r="HYA1022" s="45"/>
      <c r="HYB1022" s="45"/>
      <c r="HYC1022" s="45"/>
      <c r="HYD1022" s="45"/>
      <c r="HYE1022" s="45"/>
      <c r="HYF1022" s="45"/>
      <c r="HYG1022" s="45"/>
      <c r="HYH1022" s="45"/>
      <c r="HYI1022" s="45"/>
      <c r="HYJ1022" s="45"/>
      <c r="HYK1022" s="45"/>
      <c r="HYL1022" s="45"/>
      <c r="HYM1022" s="45"/>
      <c r="HYN1022" s="45"/>
      <c r="HYO1022" s="45"/>
      <c r="HYP1022" s="45"/>
      <c r="HYQ1022" s="45"/>
      <c r="HYR1022" s="45"/>
      <c r="HYS1022" s="45"/>
      <c r="HYT1022" s="45"/>
      <c r="HYU1022" s="45"/>
      <c r="HYV1022" s="45"/>
      <c r="HYW1022" s="45"/>
      <c r="HYX1022" s="45"/>
      <c r="HYY1022" s="45"/>
      <c r="HYZ1022" s="45"/>
      <c r="HZA1022" s="45"/>
      <c r="HZB1022" s="45"/>
      <c r="HZC1022" s="45"/>
      <c r="HZD1022" s="45"/>
      <c r="HZE1022" s="45"/>
      <c r="HZF1022" s="45"/>
      <c r="HZG1022" s="45"/>
      <c r="HZH1022" s="45"/>
      <c r="HZI1022" s="45"/>
      <c r="HZJ1022" s="45"/>
      <c r="HZK1022" s="45"/>
      <c r="HZL1022" s="45"/>
      <c r="HZM1022" s="45"/>
      <c r="HZN1022" s="45"/>
      <c r="HZO1022" s="45"/>
      <c r="HZP1022" s="45"/>
      <c r="HZQ1022" s="45"/>
      <c r="HZR1022" s="45"/>
      <c r="HZS1022" s="45"/>
      <c r="HZT1022" s="45"/>
      <c r="HZU1022" s="45"/>
      <c r="HZV1022" s="45"/>
      <c r="HZW1022" s="45"/>
      <c r="HZX1022" s="45"/>
      <c r="HZY1022" s="45"/>
      <c r="HZZ1022" s="45"/>
      <c r="IAA1022" s="45"/>
      <c r="IAB1022" s="45"/>
      <c r="IAC1022" s="45"/>
      <c r="IAD1022" s="45"/>
      <c r="IAE1022" s="45"/>
      <c r="IAF1022" s="45"/>
      <c r="IAG1022" s="45"/>
      <c r="IAH1022" s="45"/>
      <c r="IAI1022" s="45"/>
      <c r="IAJ1022" s="45"/>
      <c r="IAK1022" s="45"/>
      <c r="IAL1022" s="45"/>
      <c r="IAM1022" s="45"/>
      <c r="IAN1022" s="45"/>
      <c r="IAO1022" s="45"/>
      <c r="IAP1022" s="45"/>
      <c r="IAQ1022" s="45"/>
      <c r="IAR1022" s="45"/>
      <c r="IAS1022" s="45"/>
      <c r="IAT1022" s="45"/>
      <c r="IAU1022" s="45"/>
      <c r="IAV1022" s="45"/>
      <c r="IAW1022" s="45"/>
      <c r="IAX1022" s="45"/>
      <c r="IAY1022" s="45"/>
      <c r="IAZ1022" s="45"/>
      <c r="IBA1022" s="45"/>
      <c r="IBB1022" s="45"/>
      <c r="IBC1022" s="45"/>
      <c r="IBD1022" s="45"/>
      <c r="IBE1022" s="45"/>
      <c r="IBF1022" s="45"/>
      <c r="IBG1022" s="45"/>
      <c r="IBH1022" s="45"/>
      <c r="IBI1022" s="45"/>
      <c r="IBJ1022" s="45"/>
      <c r="IBK1022" s="45"/>
      <c r="IBL1022" s="45"/>
      <c r="IBM1022" s="45"/>
      <c r="IBN1022" s="45"/>
      <c r="IBO1022" s="45"/>
      <c r="IBP1022" s="45"/>
      <c r="IBQ1022" s="45"/>
      <c r="IBR1022" s="45"/>
      <c r="IBS1022" s="45"/>
      <c r="IBT1022" s="45"/>
      <c r="IBU1022" s="45"/>
      <c r="IBV1022" s="45"/>
      <c r="IBW1022" s="45"/>
      <c r="IBX1022" s="45"/>
      <c r="IBY1022" s="45"/>
      <c r="IBZ1022" s="45"/>
      <c r="ICA1022" s="45"/>
      <c r="ICB1022" s="45"/>
      <c r="ICC1022" s="45"/>
      <c r="ICD1022" s="45"/>
      <c r="ICE1022" s="45"/>
      <c r="ICF1022" s="45"/>
      <c r="ICG1022" s="45"/>
      <c r="ICH1022" s="45"/>
      <c r="ICI1022" s="45"/>
      <c r="ICJ1022" s="45"/>
      <c r="ICK1022" s="45"/>
      <c r="ICL1022" s="45"/>
      <c r="ICM1022" s="45"/>
      <c r="ICN1022" s="45"/>
      <c r="ICO1022" s="45"/>
      <c r="ICP1022" s="45"/>
      <c r="ICQ1022" s="45"/>
      <c r="ICR1022" s="45"/>
      <c r="ICS1022" s="45"/>
      <c r="ICT1022" s="45"/>
      <c r="ICU1022" s="45"/>
      <c r="ICV1022" s="45"/>
      <c r="ICW1022" s="45"/>
      <c r="ICX1022" s="45"/>
      <c r="ICY1022" s="45"/>
      <c r="ICZ1022" s="45"/>
      <c r="IDA1022" s="45"/>
      <c r="IDB1022" s="45"/>
      <c r="IDC1022" s="45"/>
      <c r="IDD1022" s="45"/>
      <c r="IDE1022" s="45"/>
      <c r="IDF1022" s="45"/>
      <c r="IDG1022" s="45"/>
      <c r="IDH1022" s="45"/>
      <c r="IDI1022" s="45"/>
      <c r="IDJ1022" s="45"/>
      <c r="IDK1022" s="45"/>
      <c r="IDL1022" s="45"/>
      <c r="IDM1022" s="45"/>
      <c r="IDN1022" s="45"/>
      <c r="IDO1022" s="45"/>
      <c r="IDP1022" s="45"/>
      <c r="IDQ1022" s="45"/>
      <c r="IDR1022" s="45"/>
      <c r="IDS1022" s="45"/>
      <c r="IDT1022" s="45"/>
      <c r="IDU1022" s="45"/>
      <c r="IDV1022" s="45"/>
      <c r="IDW1022" s="45"/>
      <c r="IDX1022" s="45"/>
      <c r="IDY1022" s="45"/>
      <c r="IDZ1022" s="45"/>
      <c r="IEA1022" s="45"/>
      <c r="IEB1022" s="45"/>
      <c r="IEC1022" s="45"/>
      <c r="IED1022" s="45"/>
      <c r="IEE1022" s="45"/>
      <c r="IEF1022" s="45"/>
      <c r="IEG1022" s="45"/>
      <c r="IEH1022" s="45"/>
      <c r="IEI1022" s="45"/>
      <c r="IEJ1022" s="45"/>
      <c r="IEK1022" s="45"/>
      <c r="IEL1022" s="45"/>
      <c r="IEM1022" s="45"/>
      <c r="IEN1022" s="45"/>
      <c r="IEO1022" s="45"/>
      <c r="IEP1022" s="45"/>
      <c r="IEQ1022" s="45"/>
      <c r="IER1022" s="45"/>
      <c r="IES1022" s="45"/>
      <c r="IET1022" s="45"/>
      <c r="IEU1022" s="45"/>
      <c r="IEV1022" s="45"/>
      <c r="IEW1022" s="45"/>
      <c r="IEX1022" s="45"/>
      <c r="IEY1022" s="45"/>
      <c r="IEZ1022" s="45"/>
      <c r="IFA1022" s="45"/>
      <c r="IFB1022" s="45"/>
      <c r="IFC1022" s="45"/>
      <c r="IFD1022" s="45"/>
      <c r="IFE1022" s="45"/>
      <c r="IFF1022" s="45"/>
      <c r="IFG1022" s="45"/>
      <c r="IFH1022" s="45"/>
      <c r="IFI1022" s="45"/>
      <c r="IFJ1022" s="45"/>
      <c r="IFK1022" s="45"/>
      <c r="IFL1022" s="45"/>
      <c r="IFM1022" s="45"/>
      <c r="IFN1022" s="45"/>
      <c r="IFO1022" s="45"/>
      <c r="IFP1022" s="45"/>
      <c r="IFQ1022" s="45"/>
      <c r="IFR1022" s="45"/>
      <c r="IFS1022" s="45"/>
      <c r="IFT1022" s="45"/>
      <c r="IFU1022" s="45"/>
      <c r="IFV1022" s="45"/>
      <c r="IFW1022" s="45"/>
      <c r="IFX1022" s="45"/>
      <c r="IFY1022" s="45"/>
      <c r="IFZ1022" s="45"/>
      <c r="IGA1022" s="45"/>
      <c r="IGB1022" s="45"/>
      <c r="IGC1022" s="45"/>
      <c r="IGD1022" s="45"/>
      <c r="IGE1022" s="45"/>
      <c r="IGF1022" s="45"/>
      <c r="IGG1022" s="45"/>
      <c r="IGH1022" s="45"/>
      <c r="IGI1022" s="45"/>
      <c r="IGJ1022" s="45"/>
      <c r="IGK1022" s="45"/>
      <c r="IGL1022" s="45"/>
      <c r="IGM1022" s="45"/>
      <c r="IGN1022" s="45"/>
      <c r="IGO1022" s="45"/>
      <c r="IGP1022" s="45"/>
      <c r="IGQ1022" s="45"/>
      <c r="IGR1022" s="45"/>
      <c r="IGS1022" s="45"/>
      <c r="IGT1022" s="45"/>
      <c r="IGU1022" s="45"/>
      <c r="IGV1022" s="45"/>
      <c r="IGW1022" s="45"/>
      <c r="IGX1022" s="45"/>
      <c r="IGY1022" s="45"/>
      <c r="IGZ1022" s="45"/>
      <c r="IHA1022" s="45"/>
      <c r="IHB1022" s="45"/>
      <c r="IHC1022" s="45"/>
      <c r="IHD1022" s="45"/>
      <c r="IHE1022" s="45"/>
      <c r="IHF1022" s="45"/>
      <c r="IHG1022" s="45"/>
      <c r="IHH1022" s="45"/>
      <c r="IHI1022" s="45"/>
      <c r="IHJ1022" s="45"/>
      <c r="IHK1022" s="45"/>
      <c r="IHL1022" s="45"/>
      <c r="IHM1022" s="45"/>
      <c r="IHN1022" s="45"/>
      <c r="IHO1022" s="45"/>
      <c r="IHP1022" s="45"/>
      <c r="IHQ1022" s="45"/>
      <c r="IHR1022" s="45"/>
      <c r="IHS1022" s="45"/>
      <c r="IHT1022" s="45"/>
      <c r="IHU1022" s="45"/>
      <c r="IHV1022" s="45"/>
      <c r="IHW1022" s="45"/>
      <c r="IHX1022" s="45"/>
      <c r="IHY1022" s="45"/>
      <c r="IHZ1022" s="45"/>
      <c r="IIA1022" s="45"/>
      <c r="IIB1022" s="45"/>
      <c r="IIC1022" s="45"/>
      <c r="IID1022" s="45"/>
      <c r="IIE1022" s="45"/>
      <c r="IIF1022" s="45"/>
      <c r="IIG1022" s="45"/>
      <c r="IIH1022" s="45"/>
      <c r="III1022" s="45"/>
      <c r="IIJ1022" s="45"/>
      <c r="IIK1022" s="45"/>
      <c r="IIL1022" s="45"/>
      <c r="IIM1022" s="45"/>
      <c r="IIN1022" s="45"/>
      <c r="IIO1022" s="45"/>
      <c r="IIP1022" s="45"/>
      <c r="IIQ1022" s="45"/>
      <c r="IIR1022" s="45"/>
      <c r="IIS1022" s="45"/>
      <c r="IIT1022" s="45"/>
      <c r="IIU1022" s="45"/>
      <c r="IIV1022" s="45"/>
      <c r="IIW1022" s="45"/>
      <c r="IIX1022" s="45"/>
      <c r="IIY1022" s="45"/>
      <c r="IIZ1022" s="45"/>
      <c r="IJA1022" s="45"/>
      <c r="IJB1022" s="45"/>
      <c r="IJC1022" s="45"/>
      <c r="IJD1022" s="45"/>
      <c r="IJE1022" s="45"/>
      <c r="IJF1022" s="45"/>
      <c r="IJG1022" s="45"/>
      <c r="IJH1022" s="45"/>
      <c r="IJI1022" s="45"/>
      <c r="IJJ1022" s="45"/>
      <c r="IJK1022" s="45"/>
      <c r="IJL1022" s="45"/>
      <c r="IJM1022" s="45"/>
      <c r="IJN1022" s="45"/>
      <c r="IJO1022" s="45"/>
      <c r="IJP1022" s="45"/>
      <c r="IJQ1022" s="45"/>
      <c r="IJR1022" s="45"/>
      <c r="IJS1022" s="45"/>
      <c r="IJT1022" s="45"/>
      <c r="IJU1022" s="45"/>
      <c r="IJV1022" s="45"/>
      <c r="IJW1022" s="45"/>
      <c r="IJX1022" s="45"/>
      <c r="IJY1022" s="45"/>
      <c r="IJZ1022" s="45"/>
      <c r="IKA1022" s="45"/>
      <c r="IKB1022" s="45"/>
      <c r="IKC1022" s="45"/>
      <c r="IKD1022" s="45"/>
      <c r="IKE1022" s="45"/>
      <c r="IKF1022" s="45"/>
      <c r="IKG1022" s="45"/>
      <c r="IKH1022" s="45"/>
      <c r="IKI1022" s="45"/>
      <c r="IKJ1022" s="45"/>
      <c r="IKK1022" s="45"/>
      <c r="IKL1022" s="45"/>
      <c r="IKM1022" s="45"/>
      <c r="IKN1022" s="45"/>
      <c r="IKO1022" s="45"/>
      <c r="IKP1022" s="45"/>
      <c r="IKQ1022" s="45"/>
      <c r="IKR1022" s="45"/>
      <c r="IKS1022" s="45"/>
      <c r="IKT1022" s="45"/>
      <c r="IKU1022" s="45"/>
      <c r="IKV1022" s="45"/>
      <c r="IKW1022" s="45"/>
      <c r="IKX1022" s="45"/>
      <c r="IKY1022" s="45"/>
      <c r="IKZ1022" s="45"/>
      <c r="ILA1022" s="45"/>
      <c r="ILB1022" s="45"/>
      <c r="ILC1022" s="45"/>
      <c r="ILD1022" s="45"/>
      <c r="ILE1022" s="45"/>
      <c r="ILF1022" s="45"/>
      <c r="ILG1022" s="45"/>
      <c r="ILH1022" s="45"/>
      <c r="ILI1022" s="45"/>
      <c r="ILJ1022" s="45"/>
      <c r="ILK1022" s="45"/>
      <c r="ILL1022" s="45"/>
      <c r="ILM1022" s="45"/>
      <c r="ILN1022" s="45"/>
      <c r="ILO1022" s="45"/>
      <c r="ILP1022" s="45"/>
      <c r="ILQ1022" s="45"/>
      <c r="ILR1022" s="45"/>
      <c r="ILS1022" s="45"/>
      <c r="ILT1022" s="45"/>
      <c r="ILU1022" s="45"/>
      <c r="ILV1022" s="45"/>
      <c r="ILW1022" s="45"/>
      <c r="ILX1022" s="45"/>
      <c r="ILY1022" s="45"/>
      <c r="ILZ1022" s="45"/>
      <c r="IMA1022" s="45"/>
      <c r="IMB1022" s="45"/>
      <c r="IMC1022" s="45"/>
      <c r="IMD1022" s="45"/>
      <c r="IME1022" s="45"/>
      <c r="IMF1022" s="45"/>
      <c r="IMG1022" s="45"/>
      <c r="IMH1022" s="45"/>
      <c r="IMI1022" s="45"/>
      <c r="IMJ1022" s="45"/>
      <c r="IMK1022" s="45"/>
      <c r="IML1022" s="45"/>
      <c r="IMM1022" s="45"/>
      <c r="IMN1022" s="45"/>
      <c r="IMO1022" s="45"/>
      <c r="IMP1022" s="45"/>
      <c r="IMQ1022" s="45"/>
      <c r="IMR1022" s="45"/>
      <c r="IMS1022" s="45"/>
      <c r="IMT1022" s="45"/>
      <c r="IMU1022" s="45"/>
      <c r="IMV1022" s="45"/>
      <c r="IMW1022" s="45"/>
      <c r="IMX1022" s="45"/>
      <c r="IMY1022" s="45"/>
      <c r="IMZ1022" s="45"/>
      <c r="INA1022" s="45"/>
      <c r="INB1022" s="45"/>
      <c r="INC1022" s="45"/>
      <c r="IND1022" s="45"/>
      <c r="INE1022" s="45"/>
      <c r="INF1022" s="45"/>
      <c r="ING1022" s="45"/>
      <c r="INH1022" s="45"/>
      <c r="INI1022" s="45"/>
      <c r="INJ1022" s="45"/>
      <c r="INK1022" s="45"/>
      <c r="INL1022" s="45"/>
      <c r="INM1022" s="45"/>
      <c r="INN1022" s="45"/>
      <c r="INO1022" s="45"/>
      <c r="INP1022" s="45"/>
      <c r="INQ1022" s="45"/>
      <c r="INR1022" s="45"/>
      <c r="INS1022" s="45"/>
      <c r="INT1022" s="45"/>
      <c r="INU1022" s="45"/>
      <c r="INV1022" s="45"/>
      <c r="INW1022" s="45"/>
      <c r="INX1022" s="45"/>
      <c r="INY1022" s="45"/>
      <c r="INZ1022" s="45"/>
      <c r="IOA1022" s="45"/>
      <c r="IOB1022" s="45"/>
      <c r="IOC1022" s="45"/>
      <c r="IOD1022" s="45"/>
      <c r="IOE1022" s="45"/>
      <c r="IOF1022" s="45"/>
      <c r="IOG1022" s="45"/>
      <c r="IOH1022" s="45"/>
      <c r="IOI1022" s="45"/>
      <c r="IOJ1022" s="45"/>
      <c r="IOK1022" s="45"/>
      <c r="IOL1022" s="45"/>
      <c r="IOM1022" s="45"/>
      <c r="ION1022" s="45"/>
      <c r="IOO1022" s="45"/>
      <c r="IOP1022" s="45"/>
      <c r="IOQ1022" s="45"/>
      <c r="IOR1022" s="45"/>
      <c r="IOS1022" s="45"/>
      <c r="IOT1022" s="45"/>
      <c r="IOU1022" s="45"/>
      <c r="IOV1022" s="45"/>
      <c r="IOW1022" s="45"/>
      <c r="IOX1022" s="45"/>
      <c r="IOY1022" s="45"/>
      <c r="IOZ1022" s="45"/>
      <c r="IPA1022" s="45"/>
      <c r="IPB1022" s="45"/>
      <c r="IPC1022" s="45"/>
      <c r="IPD1022" s="45"/>
      <c r="IPE1022" s="45"/>
      <c r="IPF1022" s="45"/>
      <c r="IPG1022" s="45"/>
      <c r="IPH1022" s="45"/>
      <c r="IPI1022" s="45"/>
      <c r="IPJ1022" s="45"/>
      <c r="IPK1022" s="45"/>
      <c r="IPL1022" s="45"/>
      <c r="IPM1022" s="45"/>
      <c r="IPN1022" s="45"/>
      <c r="IPO1022" s="45"/>
      <c r="IPP1022" s="45"/>
      <c r="IPQ1022" s="45"/>
      <c r="IPR1022" s="45"/>
      <c r="IPS1022" s="45"/>
      <c r="IPT1022" s="45"/>
      <c r="IPU1022" s="45"/>
      <c r="IPV1022" s="45"/>
      <c r="IPW1022" s="45"/>
      <c r="IPX1022" s="45"/>
      <c r="IPY1022" s="45"/>
      <c r="IPZ1022" s="45"/>
      <c r="IQA1022" s="45"/>
      <c r="IQB1022" s="45"/>
      <c r="IQC1022" s="45"/>
      <c r="IQD1022" s="45"/>
      <c r="IQE1022" s="45"/>
      <c r="IQF1022" s="45"/>
      <c r="IQG1022" s="45"/>
      <c r="IQH1022" s="45"/>
      <c r="IQI1022" s="45"/>
      <c r="IQJ1022" s="45"/>
      <c r="IQK1022" s="45"/>
      <c r="IQL1022" s="45"/>
      <c r="IQM1022" s="45"/>
      <c r="IQN1022" s="45"/>
      <c r="IQO1022" s="45"/>
      <c r="IQP1022" s="45"/>
      <c r="IQQ1022" s="45"/>
      <c r="IQR1022" s="45"/>
      <c r="IQS1022" s="45"/>
      <c r="IQT1022" s="45"/>
      <c r="IQU1022" s="45"/>
      <c r="IQV1022" s="45"/>
      <c r="IQW1022" s="45"/>
      <c r="IQX1022" s="45"/>
      <c r="IQY1022" s="45"/>
      <c r="IQZ1022" s="45"/>
      <c r="IRA1022" s="45"/>
      <c r="IRB1022" s="45"/>
      <c r="IRC1022" s="45"/>
      <c r="IRD1022" s="45"/>
      <c r="IRE1022" s="45"/>
      <c r="IRF1022" s="45"/>
      <c r="IRG1022" s="45"/>
      <c r="IRH1022" s="45"/>
      <c r="IRI1022" s="45"/>
      <c r="IRJ1022" s="45"/>
      <c r="IRK1022" s="45"/>
      <c r="IRL1022" s="45"/>
      <c r="IRM1022" s="45"/>
      <c r="IRN1022" s="45"/>
      <c r="IRO1022" s="45"/>
      <c r="IRP1022" s="45"/>
      <c r="IRQ1022" s="45"/>
      <c r="IRR1022" s="45"/>
      <c r="IRS1022" s="45"/>
      <c r="IRT1022" s="45"/>
      <c r="IRU1022" s="45"/>
      <c r="IRV1022" s="45"/>
      <c r="IRW1022" s="45"/>
      <c r="IRX1022" s="45"/>
      <c r="IRY1022" s="45"/>
      <c r="IRZ1022" s="45"/>
      <c r="ISA1022" s="45"/>
      <c r="ISB1022" s="45"/>
      <c r="ISC1022" s="45"/>
      <c r="ISD1022" s="45"/>
      <c r="ISE1022" s="45"/>
      <c r="ISF1022" s="45"/>
      <c r="ISG1022" s="45"/>
      <c r="ISH1022" s="45"/>
      <c r="ISI1022" s="45"/>
      <c r="ISJ1022" s="45"/>
      <c r="ISK1022" s="45"/>
      <c r="ISL1022" s="45"/>
      <c r="ISM1022" s="45"/>
      <c r="ISN1022" s="45"/>
      <c r="ISO1022" s="45"/>
      <c r="ISP1022" s="45"/>
      <c r="ISQ1022" s="45"/>
      <c r="ISR1022" s="45"/>
      <c r="ISS1022" s="45"/>
      <c r="IST1022" s="45"/>
      <c r="ISU1022" s="45"/>
      <c r="ISV1022" s="45"/>
      <c r="ISW1022" s="45"/>
      <c r="ISX1022" s="45"/>
      <c r="ISY1022" s="45"/>
      <c r="ISZ1022" s="45"/>
      <c r="ITA1022" s="45"/>
      <c r="ITB1022" s="45"/>
      <c r="ITC1022" s="45"/>
      <c r="ITD1022" s="45"/>
      <c r="ITE1022" s="45"/>
      <c r="ITF1022" s="45"/>
      <c r="ITG1022" s="45"/>
      <c r="ITH1022" s="45"/>
      <c r="ITI1022" s="45"/>
      <c r="ITJ1022" s="45"/>
      <c r="ITK1022" s="45"/>
      <c r="ITL1022" s="45"/>
      <c r="ITM1022" s="45"/>
      <c r="ITN1022" s="45"/>
      <c r="ITO1022" s="45"/>
      <c r="ITP1022" s="45"/>
      <c r="ITQ1022" s="45"/>
      <c r="ITR1022" s="45"/>
      <c r="ITS1022" s="45"/>
      <c r="ITT1022" s="45"/>
      <c r="ITU1022" s="45"/>
      <c r="ITV1022" s="45"/>
      <c r="ITW1022" s="45"/>
      <c r="ITX1022" s="45"/>
      <c r="ITY1022" s="45"/>
      <c r="ITZ1022" s="45"/>
      <c r="IUA1022" s="45"/>
      <c r="IUB1022" s="45"/>
      <c r="IUC1022" s="45"/>
      <c r="IUD1022" s="45"/>
      <c r="IUE1022" s="45"/>
      <c r="IUF1022" s="45"/>
      <c r="IUG1022" s="45"/>
      <c r="IUH1022" s="45"/>
      <c r="IUI1022" s="45"/>
      <c r="IUJ1022" s="45"/>
      <c r="IUK1022" s="45"/>
      <c r="IUL1022" s="45"/>
      <c r="IUM1022" s="45"/>
      <c r="IUN1022" s="45"/>
      <c r="IUO1022" s="45"/>
      <c r="IUP1022" s="45"/>
      <c r="IUQ1022" s="45"/>
      <c r="IUR1022" s="45"/>
      <c r="IUS1022" s="45"/>
      <c r="IUT1022" s="45"/>
      <c r="IUU1022" s="45"/>
      <c r="IUV1022" s="45"/>
      <c r="IUW1022" s="45"/>
      <c r="IUX1022" s="45"/>
      <c r="IUY1022" s="45"/>
      <c r="IUZ1022" s="45"/>
      <c r="IVA1022" s="45"/>
      <c r="IVB1022" s="45"/>
      <c r="IVC1022" s="45"/>
      <c r="IVD1022" s="45"/>
      <c r="IVE1022" s="45"/>
      <c r="IVF1022" s="45"/>
      <c r="IVG1022" s="45"/>
      <c r="IVH1022" s="45"/>
      <c r="IVI1022" s="45"/>
      <c r="IVJ1022" s="45"/>
      <c r="IVK1022" s="45"/>
      <c r="IVL1022" s="45"/>
      <c r="IVM1022" s="45"/>
      <c r="IVN1022" s="45"/>
      <c r="IVO1022" s="45"/>
      <c r="IVP1022" s="45"/>
      <c r="IVQ1022" s="45"/>
      <c r="IVR1022" s="45"/>
      <c r="IVS1022" s="45"/>
      <c r="IVT1022" s="45"/>
      <c r="IVU1022" s="45"/>
      <c r="IVV1022" s="45"/>
      <c r="IVW1022" s="45"/>
      <c r="IVX1022" s="45"/>
      <c r="IVY1022" s="45"/>
      <c r="IVZ1022" s="45"/>
      <c r="IWA1022" s="45"/>
      <c r="IWB1022" s="45"/>
      <c r="IWC1022" s="45"/>
      <c r="IWD1022" s="45"/>
      <c r="IWE1022" s="45"/>
      <c r="IWF1022" s="45"/>
      <c r="IWG1022" s="45"/>
      <c r="IWH1022" s="45"/>
      <c r="IWI1022" s="45"/>
      <c r="IWJ1022" s="45"/>
      <c r="IWK1022" s="45"/>
      <c r="IWL1022" s="45"/>
      <c r="IWM1022" s="45"/>
      <c r="IWN1022" s="45"/>
      <c r="IWO1022" s="45"/>
      <c r="IWP1022" s="45"/>
      <c r="IWQ1022" s="45"/>
      <c r="IWR1022" s="45"/>
      <c r="IWS1022" s="45"/>
      <c r="IWT1022" s="45"/>
      <c r="IWU1022" s="45"/>
      <c r="IWV1022" s="45"/>
      <c r="IWW1022" s="45"/>
      <c r="IWX1022" s="45"/>
      <c r="IWY1022" s="45"/>
      <c r="IWZ1022" s="45"/>
      <c r="IXA1022" s="45"/>
      <c r="IXB1022" s="45"/>
      <c r="IXC1022" s="45"/>
      <c r="IXD1022" s="45"/>
      <c r="IXE1022" s="45"/>
      <c r="IXF1022" s="45"/>
      <c r="IXG1022" s="45"/>
      <c r="IXH1022" s="45"/>
      <c r="IXI1022" s="45"/>
      <c r="IXJ1022" s="45"/>
      <c r="IXK1022" s="45"/>
      <c r="IXL1022" s="45"/>
      <c r="IXM1022" s="45"/>
      <c r="IXN1022" s="45"/>
      <c r="IXO1022" s="45"/>
      <c r="IXP1022" s="45"/>
      <c r="IXQ1022" s="45"/>
      <c r="IXR1022" s="45"/>
      <c r="IXS1022" s="45"/>
      <c r="IXT1022" s="45"/>
      <c r="IXU1022" s="45"/>
      <c r="IXV1022" s="45"/>
      <c r="IXW1022" s="45"/>
      <c r="IXX1022" s="45"/>
      <c r="IXY1022" s="45"/>
      <c r="IXZ1022" s="45"/>
      <c r="IYA1022" s="45"/>
      <c r="IYB1022" s="45"/>
      <c r="IYC1022" s="45"/>
      <c r="IYD1022" s="45"/>
      <c r="IYE1022" s="45"/>
      <c r="IYF1022" s="45"/>
      <c r="IYG1022" s="45"/>
      <c r="IYH1022" s="45"/>
      <c r="IYI1022" s="45"/>
      <c r="IYJ1022" s="45"/>
      <c r="IYK1022" s="45"/>
      <c r="IYL1022" s="45"/>
      <c r="IYM1022" s="45"/>
      <c r="IYN1022" s="45"/>
      <c r="IYO1022" s="45"/>
      <c r="IYP1022" s="45"/>
      <c r="IYQ1022" s="45"/>
      <c r="IYR1022" s="45"/>
      <c r="IYS1022" s="45"/>
      <c r="IYT1022" s="45"/>
      <c r="IYU1022" s="45"/>
      <c r="IYV1022" s="45"/>
      <c r="IYW1022" s="45"/>
      <c r="IYX1022" s="45"/>
      <c r="IYY1022" s="45"/>
      <c r="IYZ1022" s="45"/>
      <c r="IZA1022" s="45"/>
      <c r="IZB1022" s="45"/>
      <c r="IZC1022" s="45"/>
      <c r="IZD1022" s="45"/>
      <c r="IZE1022" s="45"/>
      <c r="IZF1022" s="45"/>
      <c r="IZG1022" s="45"/>
      <c r="IZH1022" s="45"/>
      <c r="IZI1022" s="45"/>
      <c r="IZJ1022" s="45"/>
      <c r="IZK1022" s="45"/>
      <c r="IZL1022" s="45"/>
      <c r="IZM1022" s="45"/>
      <c r="IZN1022" s="45"/>
      <c r="IZO1022" s="45"/>
      <c r="IZP1022" s="45"/>
      <c r="IZQ1022" s="45"/>
      <c r="IZR1022" s="45"/>
      <c r="IZS1022" s="45"/>
      <c r="IZT1022" s="45"/>
      <c r="IZU1022" s="45"/>
      <c r="IZV1022" s="45"/>
      <c r="IZW1022" s="45"/>
      <c r="IZX1022" s="45"/>
      <c r="IZY1022" s="45"/>
      <c r="IZZ1022" s="45"/>
      <c r="JAA1022" s="45"/>
      <c r="JAB1022" s="45"/>
      <c r="JAC1022" s="45"/>
      <c r="JAD1022" s="45"/>
      <c r="JAE1022" s="45"/>
      <c r="JAF1022" s="45"/>
      <c r="JAG1022" s="45"/>
      <c r="JAH1022" s="45"/>
      <c r="JAI1022" s="45"/>
      <c r="JAJ1022" s="45"/>
      <c r="JAK1022" s="45"/>
      <c r="JAL1022" s="45"/>
      <c r="JAM1022" s="45"/>
      <c r="JAN1022" s="45"/>
      <c r="JAO1022" s="45"/>
      <c r="JAP1022" s="45"/>
      <c r="JAQ1022" s="45"/>
      <c r="JAR1022" s="45"/>
      <c r="JAS1022" s="45"/>
      <c r="JAT1022" s="45"/>
      <c r="JAU1022" s="45"/>
      <c r="JAV1022" s="45"/>
      <c r="JAW1022" s="45"/>
      <c r="JAX1022" s="45"/>
      <c r="JAY1022" s="45"/>
      <c r="JAZ1022" s="45"/>
      <c r="JBA1022" s="45"/>
      <c r="JBB1022" s="45"/>
      <c r="JBC1022" s="45"/>
      <c r="JBD1022" s="45"/>
      <c r="JBE1022" s="45"/>
      <c r="JBF1022" s="45"/>
      <c r="JBG1022" s="45"/>
      <c r="JBH1022" s="45"/>
      <c r="JBI1022" s="45"/>
      <c r="JBJ1022" s="45"/>
      <c r="JBK1022" s="45"/>
      <c r="JBL1022" s="45"/>
      <c r="JBM1022" s="45"/>
      <c r="JBN1022" s="45"/>
      <c r="JBO1022" s="45"/>
      <c r="JBP1022" s="45"/>
      <c r="JBQ1022" s="45"/>
      <c r="JBR1022" s="45"/>
      <c r="JBS1022" s="45"/>
      <c r="JBT1022" s="45"/>
      <c r="JBU1022" s="45"/>
      <c r="JBV1022" s="45"/>
      <c r="JBW1022" s="45"/>
      <c r="JBX1022" s="45"/>
      <c r="JBY1022" s="45"/>
      <c r="JBZ1022" s="45"/>
      <c r="JCA1022" s="45"/>
      <c r="JCB1022" s="45"/>
      <c r="JCC1022" s="45"/>
      <c r="JCD1022" s="45"/>
      <c r="JCE1022" s="45"/>
      <c r="JCF1022" s="45"/>
      <c r="JCG1022" s="45"/>
      <c r="JCH1022" s="45"/>
      <c r="JCI1022" s="45"/>
      <c r="JCJ1022" s="45"/>
      <c r="JCK1022" s="45"/>
      <c r="JCL1022" s="45"/>
      <c r="JCM1022" s="45"/>
      <c r="JCN1022" s="45"/>
      <c r="JCO1022" s="45"/>
      <c r="JCP1022" s="45"/>
      <c r="JCQ1022" s="45"/>
      <c r="JCR1022" s="45"/>
      <c r="JCS1022" s="45"/>
      <c r="JCT1022" s="45"/>
      <c r="JCU1022" s="45"/>
      <c r="JCV1022" s="45"/>
      <c r="JCW1022" s="45"/>
      <c r="JCX1022" s="45"/>
      <c r="JCY1022" s="45"/>
      <c r="JCZ1022" s="45"/>
      <c r="JDA1022" s="45"/>
      <c r="JDB1022" s="45"/>
      <c r="JDC1022" s="45"/>
      <c r="JDD1022" s="45"/>
      <c r="JDE1022" s="45"/>
      <c r="JDF1022" s="45"/>
      <c r="JDG1022" s="45"/>
      <c r="JDH1022" s="45"/>
      <c r="JDI1022" s="45"/>
      <c r="JDJ1022" s="45"/>
      <c r="JDK1022" s="45"/>
      <c r="JDL1022" s="45"/>
      <c r="JDM1022" s="45"/>
      <c r="JDN1022" s="45"/>
      <c r="JDO1022" s="45"/>
      <c r="JDP1022" s="45"/>
      <c r="JDQ1022" s="45"/>
      <c r="JDR1022" s="45"/>
      <c r="JDS1022" s="45"/>
      <c r="JDT1022" s="45"/>
      <c r="JDU1022" s="45"/>
      <c r="JDV1022" s="45"/>
      <c r="JDW1022" s="45"/>
      <c r="JDX1022" s="45"/>
      <c r="JDY1022" s="45"/>
      <c r="JDZ1022" s="45"/>
      <c r="JEA1022" s="45"/>
      <c r="JEB1022" s="45"/>
      <c r="JEC1022" s="45"/>
      <c r="JED1022" s="45"/>
      <c r="JEE1022" s="45"/>
      <c r="JEF1022" s="45"/>
      <c r="JEG1022" s="45"/>
      <c r="JEH1022" s="45"/>
      <c r="JEI1022" s="45"/>
      <c r="JEJ1022" s="45"/>
      <c r="JEK1022" s="45"/>
      <c r="JEL1022" s="45"/>
      <c r="JEM1022" s="45"/>
      <c r="JEN1022" s="45"/>
      <c r="JEO1022" s="45"/>
      <c r="JEP1022" s="45"/>
      <c r="JEQ1022" s="45"/>
      <c r="JER1022" s="45"/>
      <c r="JES1022" s="45"/>
      <c r="JET1022" s="45"/>
      <c r="JEU1022" s="45"/>
      <c r="JEV1022" s="45"/>
      <c r="JEW1022" s="45"/>
      <c r="JEX1022" s="45"/>
      <c r="JEY1022" s="45"/>
      <c r="JEZ1022" s="45"/>
      <c r="JFA1022" s="45"/>
      <c r="JFB1022" s="45"/>
      <c r="JFC1022" s="45"/>
      <c r="JFD1022" s="45"/>
      <c r="JFE1022" s="45"/>
      <c r="JFF1022" s="45"/>
      <c r="JFG1022" s="45"/>
      <c r="JFH1022" s="45"/>
      <c r="JFI1022" s="45"/>
      <c r="JFJ1022" s="45"/>
      <c r="JFK1022" s="45"/>
      <c r="JFL1022" s="45"/>
      <c r="JFM1022" s="45"/>
      <c r="JFN1022" s="45"/>
      <c r="JFO1022" s="45"/>
      <c r="JFP1022" s="45"/>
      <c r="JFQ1022" s="45"/>
      <c r="JFR1022" s="45"/>
      <c r="JFS1022" s="45"/>
      <c r="JFT1022" s="45"/>
      <c r="JFU1022" s="45"/>
      <c r="JFV1022" s="45"/>
      <c r="JFW1022" s="45"/>
      <c r="JFX1022" s="45"/>
      <c r="JFY1022" s="45"/>
      <c r="JFZ1022" s="45"/>
      <c r="JGA1022" s="45"/>
      <c r="JGB1022" s="45"/>
      <c r="JGC1022" s="45"/>
      <c r="JGD1022" s="45"/>
      <c r="JGE1022" s="45"/>
      <c r="JGF1022" s="45"/>
      <c r="JGG1022" s="45"/>
      <c r="JGH1022" s="45"/>
      <c r="JGI1022" s="45"/>
      <c r="JGJ1022" s="45"/>
      <c r="JGK1022" s="45"/>
      <c r="JGL1022" s="45"/>
      <c r="JGM1022" s="45"/>
      <c r="JGN1022" s="45"/>
      <c r="JGO1022" s="45"/>
      <c r="JGP1022" s="45"/>
      <c r="JGQ1022" s="45"/>
      <c r="JGR1022" s="45"/>
      <c r="JGS1022" s="45"/>
      <c r="JGT1022" s="45"/>
      <c r="JGU1022" s="45"/>
      <c r="JGV1022" s="45"/>
      <c r="JGW1022" s="45"/>
      <c r="JGX1022" s="45"/>
      <c r="JGY1022" s="45"/>
      <c r="JGZ1022" s="45"/>
      <c r="JHA1022" s="45"/>
      <c r="JHB1022" s="45"/>
      <c r="JHC1022" s="45"/>
      <c r="JHD1022" s="45"/>
      <c r="JHE1022" s="45"/>
      <c r="JHF1022" s="45"/>
      <c r="JHG1022" s="45"/>
      <c r="JHH1022" s="45"/>
      <c r="JHI1022" s="45"/>
      <c r="JHJ1022" s="45"/>
      <c r="JHK1022" s="45"/>
      <c r="JHL1022" s="45"/>
      <c r="JHM1022" s="45"/>
      <c r="JHN1022" s="45"/>
      <c r="JHO1022" s="45"/>
      <c r="JHP1022" s="45"/>
      <c r="JHQ1022" s="45"/>
      <c r="JHR1022" s="45"/>
      <c r="JHS1022" s="45"/>
      <c r="JHT1022" s="45"/>
      <c r="JHU1022" s="45"/>
      <c r="JHV1022" s="45"/>
      <c r="JHW1022" s="45"/>
      <c r="JHX1022" s="45"/>
      <c r="JHY1022" s="45"/>
      <c r="JHZ1022" s="45"/>
      <c r="JIA1022" s="45"/>
      <c r="JIB1022" s="45"/>
      <c r="JIC1022" s="45"/>
      <c r="JID1022" s="45"/>
      <c r="JIE1022" s="45"/>
      <c r="JIF1022" s="45"/>
      <c r="JIG1022" s="45"/>
      <c r="JIH1022" s="45"/>
      <c r="JII1022" s="45"/>
      <c r="JIJ1022" s="45"/>
      <c r="JIK1022" s="45"/>
      <c r="JIL1022" s="45"/>
      <c r="JIM1022" s="45"/>
      <c r="JIN1022" s="45"/>
      <c r="JIO1022" s="45"/>
      <c r="JIP1022" s="45"/>
      <c r="JIQ1022" s="45"/>
      <c r="JIR1022" s="45"/>
      <c r="JIS1022" s="45"/>
      <c r="JIT1022" s="45"/>
      <c r="JIU1022" s="45"/>
      <c r="JIV1022" s="45"/>
      <c r="JIW1022" s="45"/>
      <c r="JIX1022" s="45"/>
      <c r="JIY1022" s="45"/>
      <c r="JIZ1022" s="45"/>
      <c r="JJA1022" s="45"/>
      <c r="JJB1022" s="45"/>
      <c r="JJC1022" s="45"/>
      <c r="JJD1022" s="45"/>
      <c r="JJE1022" s="45"/>
      <c r="JJF1022" s="45"/>
      <c r="JJG1022" s="45"/>
      <c r="JJH1022" s="45"/>
      <c r="JJI1022" s="45"/>
      <c r="JJJ1022" s="45"/>
      <c r="JJK1022" s="45"/>
      <c r="JJL1022" s="45"/>
      <c r="JJM1022" s="45"/>
      <c r="JJN1022" s="45"/>
      <c r="JJO1022" s="45"/>
      <c r="JJP1022" s="45"/>
      <c r="JJQ1022" s="45"/>
      <c r="JJR1022" s="45"/>
      <c r="JJS1022" s="45"/>
      <c r="JJT1022" s="45"/>
      <c r="JJU1022" s="45"/>
      <c r="JJV1022" s="45"/>
      <c r="JJW1022" s="45"/>
      <c r="JJX1022" s="45"/>
      <c r="JJY1022" s="45"/>
      <c r="JJZ1022" s="45"/>
      <c r="JKA1022" s="45"/>
      <c r="JKB1022" s="45"/>
      <c r="JKC1022" s="45"/>
      <c r="JKD1022" s="45"/>
      <c r="JKE1022" s="45"/>
      <c r="JKF1022" s="45"/>
      <c r="JKG1022" s="45"/>
      <c r="JKH1022" s="45"/>
      <c r="JKI1022" s="45"/>
      <c r="JKJ1022" s="45"/>
      <c r="JKK1022" s="45"/>
      <c r="JKL1022" s="45"/>
      <c r="JKM1022" s="45"/>
      <c r="JKN1022" s="45"/>
      <c r="JKO1022" s="45"/>
      <c r="JKP1022" s="45"/>
      <c r="JKQ1022" s="45"/>
      <c r="JKR1022" s="45"/>
      <c r="JKS1022" s="45"/>
      <c r="JKT1022" s="45"/>
      <c r="JKU1022" s="45"/>
      <c r="JKV1022" s="45"/>
      <c r="JKW1022" s="45"/>
      <c r="JKX1022" s="45"/>
      <c r="JKY1022" s="45"/>
      <c r="JKZ1022" s="45"/>
      <c r="JLA1022" s="45"/>
      <c r="JLB1022" s="45"/>
      <c r="JLC1022" s="45"/>
      <c r="JLD1022" s="45"/>
      <c r="JLE1022" s="45"/>
      <c r="JLF1022" s="45"/>
      <c r="JLG1022" s="45"/>
      <c r="JLH1022" s="45"/>
      <c r="JLI1022" s="45"/>
      <c r="JLJ1022" s="45"/>
      <c r="JLK1022" s="45"/>
      <c r="JLL1022" s="45"/>
      <c r="JLM1022" s="45"/>
      <c r="JLN1022" s="45"/>
      <c r="JLO1022" s="45"/>
      <c r="JLP1022" s="45"/>
      <c r="JLQ1022" s="45"/>
      <c r="JLR1022" s="45"/>
      <c r="JLS1022" s="45"/>
      <c r="JLT1022" s="45"/>
      <c r="JLU1022" s="45"/>
      <c r="JLV1022" s="45"/>
      <c r="JLW1022" s="45"/>
      <c r="JLX1022" s="45"/>
      <c r="JLY1022" s="45"/>
      <c r="JLZ1022" s="45"/>
      <c r="JMA1022" s="45"/>
      <c r="JMB1022" s="45"/>
      <c r="JMC1022" s="45"/>
      <c r="JMD1022" s="45"/>
      <c r="JME1022" s="45"/>
      <c r="JMF1022" s="45"/>
      <c r="JMG1022" s="45"/>
      <c r="JMH1022" s="45"/>
      <c r="JMI1022" s="45"/>
      <c r="JMJ1022" s="45"/>
      <c r="JMK1022" s="45"/>
      <c r="JML1022" s="45"/>
      <c r="JMM1022" s="45"/>
      <c r="JMN1022" s="45"/>
      <c r="JMO1022" s="45"/>
      <c r="JMP1022" s="45"/>
      <c r="JMQ1022" s="45"/>
      <c r="JMR1022" s="45"/>
      <c r="JMS1022" s="45"/>
      <c r="JMT1022" s="45"/>
      <c r="JMU1022" s="45"/>
      <c r="JMV1022" s="45"/>
      <c r="JMW1022" s="45"/>
      <c r="JMX1022" s="45"/>
      <c r="JMY1022" s="45"/>
      <c r="JMZ1022" s="45"/>
      <c r="JNA1022" s="45"/>
      <c r="JNB1022" s="45"/>
      <c r="JNC1022" s="45"/>
      <c r="JND1022" s="45"/>
      <c r="JNE1022" s="45"/>
      <c r="JNF1022" s="45"/>
      <c r="JNG1022" s="45"/>
      <c r="JNH1022" s="45"/>
      <c r="JNI1022" s="45"/>
      <c r="JNJ1022" s="45"/>
      <c r="JNK1022" s="45"/>
      <c r="JNL1022" s="45"/>
      <c r="JNM1022" s="45"/>
      <c r="JNN1022" s="45"/>
      <c r="JNO1022" s="45"/>
      <c r="JNP1022" s="45"/>
      <c r="JNQ1022" s="45"/>
      <c r="JNR1022" s="45"/>
      <c r="JNS1022" s="45"/>
      <c r="JNT1022" s="45"/>
      <c r="JNU1022" s="45"/>
      <c r="JNV1022" s="45"/>
      <c r="JNW1022" s="45"/>
      <c r="JNX1022" s="45"/>
      <c r="JNY1022" s="45"/>
      <c r="JNZ1022" s="45"/>
      <c r="JOA1022" s="45"/>
      <c r="JOB1022" s="45"/>
      <c r="JOC1022" s="45"/>
      <c r="JOD1022" s="45"/>
      <c r="JOE1022" s="45"/>
      <c r="JOF1022" s="45"/>
      <c r="JOG1022" s="45"/>
      <c r="JOH1022" s="45"/>
      <c r="JOI1022" s="45"/>
      <c r="JOJ1022" s="45"/>
      <c r="JOK1022" s="45"/>
      <c r="JOL1022" s="45"/>
      <c r="JOM1022" s="45"/>
      <c r="JON1022" s="45"/>
      <c r="JOO1022" s="45"/>
      <c r="JOP1022" s="45"/>
      <c r="JOQ1022" s="45"/>
      <c r="JOR1022" s="45"/>
      <c r="JOS1022" s="45"/>
      <c r="JOT1022" s="45"/>
      <c r="JOU1022" s="45"/>
      <c r="JOV1022" s="45"/>
      <c r="JOW1022" s="45"/>
      <c r="JOX1022" s="45"/>
      <c r="JOY1022" s="45"/>
      <c r="JOZ1022" s="45"/>
      <c r="JPA1022" s="45"/>
      <c r="JPB1022" s="45"/>
      <c r="JPC1022" s="45"/>
      <c r="JPD1022" s="45"/>
      <c r="JPE1022" s="45"/>
      <c r="JPF1022" s="45"/>
      <c r="JPG1022" s="45"/>
      <c r="JPH1022" s="45"/>
      <c r="JPI1022" s="45"/>
      <c r="JPJ1022" s="45"/>
      <c r="JPK1022" s="45"/>
      <c r="JPL1022" s="45"/>
      <c r="JPM1022" s="45"/>
      <c r="JPN1022" s="45"/>
      <c r="JPO1022" s="45"/>
      <c r="JPP1022" s="45"/>
      <c r="JPQ1022" s="45"/>
      <c r="JPR1022" s="45"/>
      <c r="JPS1022" s="45"/>
      <c r="JPT1022" s="45"/>
      <c r="JPU1022" s="45"/>
      <c r="JPV1022" s="45"/>
      <c r="JPW1022" s="45"/>
      <c r="JPX1022" s="45"/>
      <c r="JPY1022" s="45"/>
      <c r="JPZ1022" s="45"/>
      <c r="JQA1022" s="45"/>
      <c r="JQB1022" s="45"/>
      <c r="JQC1022" s="45"/>
      <c r="JQD1022" s="45"/>
      <c r="JQE1022" s="45"/>
      <c r="JQF1022" s="45"/>
      <c r="JQG1022" s="45"/>
      <c r="JQH1022" s="45"/>
      <c r="JQI1022" s="45"/>
      <c r="JQJ1022" s="45"/>
      <c r="JQK1022" s="45"/>
      <c r="JQL1022" s="45"/>
      <c r="JQM1022" s="45"/>
      <c r="JQN1022" s="45"/>
      <c r="JQO1022" s="45"/>
      <c r="JQP1022" s="45"/>
      <c r="JQQ1022" s="45"/>
      <c r="JQR1022" s="45"/>
      <c r="JQS1022" s="45"/>
      <c r="JQT1022" s="45"/>
      <c r="JQU1022" s="45"/>
      <c r="JQV1022" s="45"/>
      <c r="JQW1022" s="45"/>
      <c r="JQX1022" s="45"/>
      <c r="JQY1022" s="45"/>
      <c r="JQZ1022" s="45"/>
      <c r="JRA1022" s="45"/>
      <c r="JRB1022" s="45"/>
      <c r="JRC1022" s="45"/>
      <c r="JRD1022" s="45"/>
      <c r="JRE1022" s="45"/>
      <c r="JRF1022" s="45"/>
      <c r="JRG1022" s="45"/>
      <c r="JRH1022" s="45"/>
      <c r="JRI1022" s="45"/>
      <c r="JRJ1022" s="45"/>
      <c r="JRK1022" s="45"/>
      <c r="JRL1022" s="45"/>
      <c r="JRM1022" s="45"/>
      <c r="JRN1022" s="45"/>
      <c r="JRO1022" s="45"/>
      <c r="JRP1022" s="45"/>
      <c r="JRQ1022" s="45"/>
      <c r="JRR1022" s="45"/>
      <c r="JRS1022" s="45"/>
      <c r="JRT1022" s="45"/>
      <c r="JRU1022" s="45"/>
      <c r="JRV1022" s="45"/>
      <c r="JRW1022" s="45"/>
      <c r="JRX1022" s="45"/>
      <c r="JRY1022" s="45"/>
      <c r="JRZ1022" s="45"/>
      <c r="JSA1022" s="45"/>
      <c r="JSB1022" s="45"/>
      <c r="JSC1022" s="45"/>
      <c r="JSD1022" s="45"/>
      <c r="JSE1022" s="45"/>
      <c r="JSF1022" s="45"/>
      <c r="JSG1022" s="45"/>
      <c r="JSH1022" s="45"/>
      <c r="JSI1022" s="45"/>
      <c r="JSJ1022" s="45"/>
      <c r="JSK1022" s="45"/>
      <c r="JSL1022" s="45"/>
      <c r="JSM1022" s="45"/>
      <c r="JSN1022" s="45"/>
      <c r="JSO1022" s="45"/>
      <c r="JSP1022" s="45"/>
      <c r="JSQ1022" s="45"/>
      <c r="JSR1022" s="45"/>
      <c r="JSS1022" s="45"/>
      <c r="JST1022" s="45"/>
      <c r="JSU1022" s="45"/>
      <c r="JSV1022" s="45"/>
      <c r="JSW1022" s="45"/>
      <c r="JSX1022" s="45"/>
      <c r="JSY1022" s="45"/>
      <c r="JSZ1022" s="45"/>
      <c r="JTA1022" s="45"/>
      <c r="JTB1022" s="45"/>
      <c r="JTC1022" s="45"/>
      <c r="JTD1022" s="45"/>
      <c r="JTE1022" s="45"/>
      <c r="JTF1022" s="45"/>
      <c r="JTG1022" s="45"/>
      <c r="JTH1022" s="45"/>
      <c r="JTI1022" s="45"/>
      <c r="JTJ1022" s="45"/>
      <c r="JTK1022" s="45"/>
      <c r="JTL1022" s="45"/>
      <c r="JTM1022" s="45"/>
      <c r="JTN1022" s="45"/>
      <c r="JTO1022" s="45"/>
      <c r="JTP1022" s="45"/>
      <c r="JTQ1022" s="45"/>
      <c r="JTR1022" s="45"/>
      <c r="JTS1022" s="45"/>
      <c r="JTT1022" s="45"/>
      <c r="JTU1022" s="45"/>
      <c r="JTV1022" s="45"/>
      <c r="JTW1022" s="45"/>
      <c r="JTX1022" s="45"/>
      <c r="JTY1022" s="45"/>
      <c r="JTZ1022" s="45"/>
      <c r="JUA1022" s="45"/>
      <c r="JUB1022" s="45"/>
      <c r="JUC1022" s="45"/>
      <c r="JUD1022" s="45"/>
      <c r="JUE1022" s="45"/>
      <c r="JUF1022" s="45"/>
      <c r="JUG1022" s="45"/>
      <c r="JUH1022" s="45"/>
      <c r="JUI1022" s="45"/>
      <c r="JUJ1022" s="45"/>
      <c r="JUK1022" s="45"/>
      <c r="JUL1022" s="45"/>
      <c r="JUM1022" s="45"/>
      <c r="JUN1022" s="45"/>
      <c r="JUO1022" s="45"/>
      <c r="JUP1022" s="45"/>
      <c r="JUQ1022" s="45"/>
      <c r="JUR1022" s="45"/>
      <c r="JUS1022" s="45"/>
      <c r="JUT1022" s="45"/>
      <c r="JUU1022" s="45"/>
      <c r="JUV1022" s="45"/>
      <c r="JUW1022" s="45"/>
      <c r="JUX1022" s="45"/>
      <c r="JUY1022" s="45"/>
      <c r="JUZ1022" s="45"/>
      <c r="JVA1022" s="45"/>
      <c r="JVB1022" s="45"/>
      <c r="JVC1022" s="45"/>
      <c r="JVD1022" s="45"/>
      <c r="JVE1022" s="45"/>
      <c r="JVF1022" s="45"/>
      <c r="JVG1022" s="45"/>
      <c r="JVH1022" s="45"/>
      <c r="JVI1022" s="45"/>
      <c r="JVJ1022" s="45"/>
      <c r="JVK1022" s="45"/>
      <c r="JVL1022" s="45"/>
      <c r="JVM1022" s="45"/>
      <c r="JVN1022" s="45"/>
      <c r="JVO1022" s="45"/>
      <c r="JVP1022" s="45"/>
      <c r="JVQ1022" s="45"/>
      <c r="JVR1022" s="45"/>
      <c r="JVS1022" s="45"/>
      <c r="JVT1022" s="45"/>
      <c r="JVU1022" s="45"/>
      <c r="JVV1022" s="45"/>
      <c r="JVW1022" s="45"/>
      <c r="JVX1022" s="45"/>
      <c r="JVY1022" s="45"/>
      <c r="JVZ1022" s="45"/>
      <c r="JWA1022" s="45"/>
      <c r="JWB1022" s="45"/>
      <c r="JWC1022" s="45"/>
      <c r="JWD1022" s="45"/>
      <c r="JWE1022" s="45"/>
      <c r="JWF1022" s="45"/>
      <c r="JWG1022" s="45"/>
      <c r="JWH1022" s="45"/>
      <c r="JWI1022" s="45"/>
      <c r="JWJ1022" s="45"/>
      <c r="JWK1022" s="45"/>
      <c r="JWL1022" s="45"/>
      <c r="JWM1022" s="45"/>
      <c r="JWN1022" s="45"/>
      <c r="JWO1022" s="45"/>
      <c r="JWP1022" s="45"/>
      <c r="JWQ1022" s="45"/>
      <c r="JWR1022" s="45"/>
      <c r="JWS1022" s="45"/>
      <c r="JWT1022" s="45"/>
      <c r="JWU1022" s="45"/>
      <c r="JWV1022" s="45"/>
      <c r="JWW1022" s="45"/>
      <c r="JWX1022" s="45"/>
      <c r="JWY1022" s="45"/>
      <c r="JWZ1022" s="45"/>
      <c r="JXA1022" s="45"/>
      <c r="JXB1022" s="45"/>
      <c r="JXC1022" s="45"/>
      <c r="JXD1022" s="45"/>
      <c r="JXE1022" s="45"/>
      <c r="JXF1022" s="45"/>
      <c r="JXG1022" s="45"/>
      <c r="JXH1022" s="45"/>
      <c r="JXI1022" s="45"/>
      <c r="JXJ1022" s="45"/>
      <c r="JXK1022" s="45"/>
      <c r="JXL1022" s="45"/>
      <c r="JXM1022" s="45"/>
      <c r="JXN1022" s="45"/>
      <c r="JXO1022" s="45"/>
      <c r="JXP1022" s="45"/>
      <c r="JXQ1022" s="45"/>
      <c r="JXR1022" s="45"/>
      <c r="JXS1022" s="45"/>
      <c r="JXT1022" s="45"/>
      <c r="JXU1022" s="45"/>
      <c r="JXV1022" s="45"/>
      <c r="JXW1022" s="45"/>
      <c r="JXX1022" s="45"/>
      <c r="JXY1022" s="45"/>
      <c r="JXZ1022" s="45"/>
      <c r="JYA1022" s="45"/>
      <c r="JYB1022" s="45"/>
      <c r="JYC1022" s="45"/>
      <c r="JYD1022" s="45"/>
      <c r="JYE1022" s="45"/>
      <c r="JYF1022" s="45"/>
      <c r="JYG1022" s="45"/>
      <c r="JYH1022" s="45"/>
      <c r="JYI1022" s="45"/>
      <c r="JYJ1022" s="45"/>
      <c r="JYK1022" s="45"/>
      <c r="JYL1022" s="45"/>
      <c r="JYM1022" s="45"/>
      <c r="JYN1022" s="45"/>
      <c r="JYO1022" s="45"/>
      <c r="JYP1022" s="45"/>
      <c r="JYQ1022" s="45"/>
      <c r="JYR1022" s="45"/>
      <c r="JYS1022" s="45"/>
      <c r="JYT1022" s="45"/>
      <c r="JYU1022" s="45"/>
      <c r="JYV1022" s="45"/>
      <c r="JYW1022" s="45"/>
      <c r="JYX1022" s="45"/>
      <c r="JYY1022" s="45"/>
      <c r="JYZ1022" s="45"/>
      <c r="JZA1022" s="45"/>
      <c r="JZB1022" s="45"/>
      <c r="JZC1022" s="45"/>
      <c r="JZD1022" s="45"/>
      <c r="JZE1022" s="45"/>
      <c r="JZF1022" s="45"/>
      <c r="JZG1022" s="45"/>
      <c r="JZH1022" s="45"/>
      <c r="JZI1022" s="45"/>
      <c r="JZJ1022" s="45"/>
      <c r="JZK1022" s="45"/>
      <c r="JZL1022" s="45"/>
      <c r="JZM1022" s="45"/>
      <c r="JZN1022" s="45"/>
      <c r="JZO1022" s="45"/>
      <c r="JZP1022" s="45"/>
      <c r="JZQ1022" s="45"/>
      <c r="JZR1022" s="45"/>
      <c r="JZS1022" s="45"/>
      <c r="JZT1022" s="45"/>
      <c r="JZU1022" s="45"/>
      <c r="JZV1022" s="45"/>
      <c r="JZW1022" s="45"/>
      <c r="JZX1022" s="45"/>
      <c r="JZY1022" s="45"/>
      <c r="JZZ1022" s="45"/>
      <c r="KAA1022" s="45"/>
      <c r="KAB1022" s="45"/>
      <c r="KAC1022" s="45"/>
      <c r="KAD1022" s="45"/>
      <c r="KAE1022" s="45"/>
      <c r="KAF1022" s="45"/>
      <c r="KAG1022" s="45"/>
      <c r="KAH1022" s="45"/>
      <c r="KAI1022" s="45"/>
      <c r="KAJ1022" s="45"/>
      <c r="KAK1022" s="45"/>
      <c r="KAL1022" s="45"/>
      <c r="KAM1022" s="45"/>
      <c r="KAN1022" s="45"/>
      <c r="KAO1022" s="45"/>
      <c r="KAP1022" s="45"/>
      <c r="KAQ1022" s="45"/>
      <c r="KAR1022" s="45"/>
      <c r="KAS1022" s="45"/>
      <c r="KAT1022" s="45"/>
      <c r="KAU1022" s="45"/>
      <c r="KAV1022" s="45"/>
      <c r="KAW1022" s="45"/>
      <c r="KAX1022" s="45"/>
      <c r="KAY1022" s="45"/>
      <c r="KAZ1022" s="45"/>
      <c r="KBA1022" s="45"/>
      <c r="KBB1022" s="45"/>
      <c r="KBC1022" s="45"/>
      <c r="KBD1022" s="45"/>
      <c r="KBE1022" s="45"/>
      <c r="KBF1022" s="45"/>
      <c r="KBG1022" s="45"/>
      <c r="KBH1022" s="45"/>
      <c r="KBI1022" s="45"/>
      <c r="KBJ1022" s="45"/>
      <c r="KBK1022" s="45"/>
      <c r="KBL1022" s="45"/>
      <c r="KBM1022" s="45"/>
      <c r="KBN1022" s="45"/>
      <c r="KBO1022" s="45"/>
      <c r="KBP1022" s="45"/>
      <c r="KBQ1022" s="45"/>
      <c r="KBR1022" s="45"/>
      <c r="KBS1022" s="45"/>
      <c r="KBT1022" s="45"/>
      <c r="KBU1022" s="45"/>
      <c r="KBV1022" s="45"/>
      <c r="KBW1022" s="45"/>
      <c r="KBX1022" s="45"/>
      <c r="KBY1022" s="45"/>
      <c r="KBZ1022" s="45"/>
      <c r="KCA1022" s="45"/>
      <c r="KCB1022" s="45"/>
      <c r="KCC1022" s="45"/>
      <c r="KCD1022" s="45"/>
      <c r="KCE1022" s="45"/>
      <c r="KCF1022" s="45"/>
      <c r="KCG1022" s="45"/>
      <c r="KCH1022" s="45"/>
      <c r="KCI1022" s="45"/>
      <c r="KCJ1022" s="45"/>
      <c r="KCK1022" s="45"/>
      <c r="KCL1022" s="45"/>
      <c r="KCM1022" s="45"/>
      <c r="KCN1022" s="45"/>
      <c r="KCO1022" s="45"/>
      <c r="KCP1022" s="45"/>
      <c r="KCQ1022" s="45"/>
      <c r="KCR1022" s="45"/>
      <c r="KCS1022" s="45"/>
      <c r="KCT1022" s="45"/>
      <c r="KCU1022" s="45"/>
      <c r="KCV1022" s="45"/>
      <c r="KCW1022" s="45"/>
      <c r="KCX1022" s="45"/>
      <c r="KCY1022" s="45"/>
      <c r="KCZ1022" s="45"/>
      <c r="KDA1022" s="45"/>
      <c r="KDB1022" s="45"/>
      <c r="KDC1022" s="45"/>
      <c r="KDD1022" s="45"/>
      <c r="KDE1022" s="45"/>
      <c r="KDF1022" s="45"/>
      <c r="KDG1022" s="45"/>
      <c r="KDH1022" s="45"/>
      <c r="KDI1022" s="45"/>
      <c r="KDJ1022" s="45"/>
      <c r="KDK1022" s="45"/>
      <c r="KDL1022" s="45"/>
      <c r="KDM1022" s="45"/>
      <c r="KDN1022" s="45"/>
      <c r="KDO1022" s="45"/>
      <c r="KDP1022" s="45"/>
      <c r="KDQ1022" s="45"/>
      <c r="KDR1022" s="45"/>
      <c r="KDS1022" s="45"/>
      <c r="KDT1022" s="45"/>
      <c r="KDU1022" s="45"/>
      <c r="KDV1022" s="45"/>
      <c r="KDW1022" s="45"/>
      <c r="KDX1022" s="45"/>
      <c r="KDY1022" s="45"/>
      <c r="KDZ1022" s="45"/>
      <c r="KEA1022" s="45"/>
      <c r="KEB1022" s="45"/>
      <c r="KEC1022" s="45"/>
      <c r="KED1022" s="45"/>
      <c r="KEE1022" s="45"/>
      <c r="KEF1022" s="45"/>
      <c r="KEG1022" s="45"/>
      <c r="KEH1022" s="45"/>
      <c r="KEI1022" s="45"/>
      <c r="KEJ1022" s="45"/>
      <c r="KEK1022" s="45"/>
      <c r="KEL1022" s="45"/>
      <c r="KEM1022" s="45"/>
      <c r="KEN1022" s="45"/>
      <c r="KEO1022" s="45"/>
      <c r="KEP1022" s="45"/>
      <c r="KEQ1022" s="45"/>
      <c r="KER1022" s="45"/>
      <c r="KES1022" s="45"/>
      <c r="KET1022" s="45"/>
      <c r="KEU1022" s="45"/>
      <c r="KEV1022" s="45"/>
      <c r="KEW1022" s="45"/>
      <c r="KEX1022" s="45"/>
      <c r="KEY1022" s="45"/>
      <c r="KEZ1022" s="45"/>
      <c r="KFA1022" s="45"/>
      <c r="KFB1022" s="45"/>
      <c r="KFC1022" s="45"/>
      <c r="KFD1022" s="45"/>
      <c r="KFE1022" s="45"/>
      <c r="KFF1022" s="45"/>
      <c r="KFG1022" s="45"/>
      <c r="KFH1022" s="45"/>
      <c r="KFI1022" s="45"/>
      <c r="KFJ1022" s="45"/>
      <c r="KFK1022" s="45"/>
      <c r="KFL1022" s="45"/>
      <c r="KFM1022" s="45"/>
      <c r="KFN1022" s="45"/>
      <c r="KFO1022" s="45"/>
      <c r="KFP1022" s="45"/>
      <c r="KFQ1022" s="45"/>
      <c r="KFR1022" s="45"/>
      <c r="KFS1022" s="45"/>
      <c r="KFT1022" s="45"/>
      <c r="KFU1022" s="45"/>
      <c r="KFV1022" s="45"/>
      <c r="KFW1022" s="45"/>
      <c r="KFX1022" s="45"/>
      <c r="KFY1022" s="45"/>
      <c r="KFZ1022" s="45"/>
      <c r="KGA1022" s="45"/>
      <c r="KGB1022" s="45"/>
      <c r="KGC1022" s="45"/>
      <c r="KGD1022" s="45"/>
      <c r="KGE1022" s="45"/>
      <c r="KGF1022" s="45"/>
      <c r="KGG1022" s="45"/>
      <c r="KGH1022" s="45"/>
      <c r="KGI1022" s="45"/>
      <c r="KGJ1022" s="45"/>
      <c r="KGK1022" s="45"/>
      <c r="KGL1022" s="45"/>
      <c r="KGM1022" s="45"/>
      <c r="KGN1022" s="45"/>
      <c r="KGO1022" s="45"/>
      <c r="KGP1022" s="45"/>
      <c r="KGQ1022" s="45"/>
      <c r="KGR1022" s="45"/>
      <c r="KGS1022" s="45"/>
      <c r="KGT1022" s="45"/>
      <c r="KGU1022" s="45"/>
      <c r="KGV1022" s="45"/>
      <c r="KGW1022" s="45"/>
      <c r="KGX1022" s="45"/>
      <c r="KGY1022" s="45"/>
      <c r="KGZ1022" s="45"/>
      <c r="KHA1022" s="45"/>
      <c r="KHB1022" s="45"/>
      <c r="KHC1022" s="45"/>
      <c r="KHD1022" s="45"/>
      <c r="KHE1022" s="45"/>
      <c r="KHF1022" s="45"/>
      <c r="KHG1022" s="45"/>
      <c r="KHH1022" s="45"/>
      <c r="KHI1022" s="45"/>
      <c r="KHJ1022" s="45"/>
      <c r="KHK1022" s="45"/>
      <c r="KHL1022" s="45"/>
      <c r="KHM1022" s="45"/>
      <c r="KHN1022" s="45"/>
      <c r="KHO1022" s="45"/>
      <c r="KHP1022" s="45"/>
      <c r="KHQ1022" s="45"/>
      <c r="KHR1022" s="45"/>
      <c r="KHS1022" s="45"/>
      <c r="KHT1022" s="45"/>
      <c r="KHU1022" s="45"/>
      <c r="KHV1022" s="45"/>
      <c r="KHW1022" s="45"/>
      <c r="KHX1022" s="45"/>
      <c r="KHY1022" s="45"/>
      <c r="KHZ1022" s="45"/>
      <c r="KIA1022" s="45"/>
      <c r="KIB1022" s="45"/>
      <c r="KIC1022" s="45"/>
      <c r="KID1022" s="45"/>
      <c r="KIE1022" s="45"/>
      <c r="KIF1022" s="45"/>
      <c r="KIG1022" s="45"/>
      <c r="KIH1022" s="45"/>
      <c r="KII1022" s="45"/>
      <c r="KIJ1022" s="45"/>
      <c r="KIK1022" s="45"/>
      <c r="KIL1022" s="45"/>
      <c r="KIM1022" s="45"/>
      <c r="KIN1022" s="45"/>
      <c r="KIO1022" s="45"/>
      <c r="KIP1022" s="45"/>
      <c r="KIQ1022" s="45"/>
      <c r="KIR1022" s="45"/>
      <c r="KIS1022" s="45"/>
      <c r="KIT1022" s="45"/>
      <c r="KIU1022" s="45"/>
      <c r="KIV1022" s="45"/>
      <c r="KIW1022" s="45"/>
      <c r="KIX1022" s="45"/>
      <c r="KIY1022" s="45"/>
      <c r="KIZ1022" s="45"/>
      <c r="KJA1022" s="45"/>
      <c r="KJB1022" s="45"/>
      <c r="KJC1022" s="45"/>
      <c r="KJD1022" s="45"/>
      <c r="KJE1022" s="45"/>
      <c r="KJF1022" s="45"/>
      <c r="KJG1022" s="45"/>
      <c r="KJH1022" s="45"/>
      <c r="KJI1022" s="45"/>
      <c r="KJJ1022" s="45"/>
      <c r="KJK1022" s="45"/>
      <c r="KJL1022" s="45"/>
      <c r="KJM1022" s="45"/>
      <c r="KJN1022" s="45"/>
      <c r="KJO1022" s="45"/>
      <c r="KJP1022" s="45"/>
      <c r="KJQ1022" s="45"/>
      <c r="KJR1022" s="45"/>
      <c r="KJS1022" s="45"/>
      <c r="KJT1022" s="45"/>
      <c r="KJU1022" s="45"/>
      <c r="KJV1022" s="45"/>
      <c r="KJW1022" s="45"/>
      <c r="KJX1022" s="45"/>
      <c r="KJY1022" s="45"/>
      <c r="KJZ1022" s="45"/>
      <c r="KKA1022" s="45"/>
      <c r="KKB1022" s="45"/>
      <c r="KKC1022" s="45"/>
      <c r="KKD1022" s="45"/>
      <c r="KKE1022" s="45"/>
      <c r="KKF1022" s="45"/>
      <c r="KKG1022" s="45"/>
      <c r="KKH1022" s="45"/>
      <c r="KKI1022" s="45"/>
      <c r="KKJ1022" s="45"/>
      <c r="KKK1022" s="45"/>
      <c r="KKL1022" s="45"/>
      <c r="KKM1022" s="45"/>
      <c r="KKN1022" s="45"/>
      <c r="KKO1022" s="45"/>
      <c r="KKP1022" s="45"/>
      <c r="KKQ1022" s="45"/>
      <c r="KKR1022" s="45"/>
      <c r="KKS1022" s="45"/>
      <c r="KKT1022" s="45"/>
      <c r="KKU1022" s="45"/>
      <c r="KKV1022" s="45"/>
      <c r="KKW1022" s="45"/>
      <c r="KKX1022" s="45"/>
      <c r="KKY1022" s="45"/>
      <c r="KKZ1022" s="45"/>
      <c r="KLA1022" s="45"/>
      <c r="KLB1022" s="45"/>
      <c r="KLC1022" s="45"/>
      <c r="KLD1022" s="45"/>
      <c r="KLE1022" s="45"/>
      <c r="KLF1022" s="45"/>
      <c r="KLG1022" s="45"/>
      <c r="KLH1022" s="45"/>
      <c r="KLI1022" s="45"/>
      <c r="KLJ1022" s="45"/>
      <c r="KLK1022" s="45"/>
      <c r="KLL1022" s="45"/>
      <c r="KLM1022" s="45"/>
      <c r="KLN1022" s="45"/>
      <c r="KLO1022" s="45"/>
      <c r="KLP1022" s="45"/>
      <c r="KLQ1022" s="45"/>
      <c r="KLR1022" s="45"/>
      <c r="KLS1022" s="45"/>
      <c r="KLT1022" s="45"/>
      <c r="KLU1022" s="45"/>
      <c r="KLV1022" s="45"/>
      <c r="KLW1022" s="45"/>
      <c r="KLX1022" s="45"/>
      <c r="KLY1022" s="45"/>
      <c r="KLZ1022" s="45"/>
      <c r="KMA1022" s="45"/>
      <c r="KMB1022" s="45"/>
      <c r="KMC1022" s="45"/>
      <c r="KMD1022" s="45"/>
      <c r="KME1022" s="45"/>
      <c r="KMF1022" s="45"/>
      <c r="KMG1022" s="45"/>
      <c r="KMH1022" s="45"/>
      <c r="KMI1022" s="45"/>
      <c r="KMJ1022" s="45"/>
      <c r="KMK1022" s="45"/>
      <c r="KML1022" s="45"/>
      <c r="KMM1022" s="45"/>
      <c r="KMN1022" s="45"/>
      <c r="KMO1022" s="45"/>
      <c r="KMP1022" s="45"/>
      <c r="KMQ1022" s="45"/>
      <c r="KMR1022" s="45"/>
      <c r="KMS1022" s="45"/>
      <c r="KMT1022" s="45"/>
      <c r="KMU1022" s="45"/>
      <c r="KMV1022" s="45"/>
      <c r="KMW1022" s="45"/>
      <c r="KMX1022" s="45"/>
      <c r="KMY1022" s="45"/>
      <c r="KMZ1022" s="45"/>
      <c r="KNA1022" s="45"/>
      <c r="KNB1022" s="45"/>
      <c r="KNC1022" s="45"/>
      <c r="KND1022" s="45"/>
      <c r="KNE1022" s="45"/>
      <c r="KNF1022" s="45"/>
      <c r="KNG1022" s="45"/>
      <c r="KNH1022" s="45"/>
      <c r="KNI1022" s="45"/>
      <c r="KNJ1022" s="45"/>
      <c r="KNK1022" s="45"/>
      <c r="KNL1022" s="45"/>
      <c r="KNM1022" s="45"/>
      <c r="KNN1022" s="45"/>
      <c r="KNO1022" s="45"/>
      <c r="KNP1022" s="45"/>
      <c r="KNQ1022" s="45"/>
      <c r="KNR1022" s="45"/>
      <c r="KNS1022" s="45"/>
      <c r="KNT1022" s="45"/>
      <c r="KNU1022" s="45"/>
      <c r="KNV1022" s="45"/>
      <c r="KNW1022" s="45"/>
      <c r="KNX1022" s="45"/>
      <c r="KNY1022" s="45"/>
      <c r="KNZ1022" s="45"/>
      <c r="KOA1022" s="45"/>
      <c r="KOB1022" s="45"/>
      <c r="KOC1022" s="45"/>
      <c r="KOD1022" s="45"/>
      <c r="KOE1022" s="45"/>
      <c r="KOF1022" s="45"/>
      <c r="KOG1022" s="45"/>
      <c r="KOH1022" s="45"/>
      <c r="KOI1022" s="45"/>
      <c r="KOJ1022" s="45"/>
      <c r="KOK1022" s="45"/>
      <c r="KOL1022" s="45"/>
      <c r="KOM1022" s="45"/>
      <c r="KON1022" s="45"/>
      <c r="KOO1022" s="45"/>
      <c r="KOP1022" s="45"/>
      <c r="KOQ1022" s="45"/>
      <c r="KOR1022" s="45"/>
      <c r="KOS1022" s="45"/>
      <c r="KOT1022" s="45"/>
      <c r="KOU1022" s="45"/>
      <c r="KOV1022" s="45"/>
      <c r="KOW1022" s="45"/>
      <c r="KOX1022" s="45"/>
      <c r="KOY1022" s="45"/>
      <c r="KOZ1022" s="45"/>
      <c r="KPA1022" s="45"/>
      <c r="KPB1022" s="45"/>
      <c r="KPC1022" s="45"/>
      <c r="KPD1022" s="45"/>
      <c r="KPE1022" s="45"/>
      <c r="KPF1022" s="45"/>
      <c r="KPG1022" s="45"/>
      <c r="KPH1022" s="45"/>
      <c r="KPI1022" s="45"/>
      <c r="KPJ1022" s="45"/>
      <c r="KPK1022" s="45"/>
      <c r="KPL1022" s="45"/>
      <c r="KPM1022" s="45"/>
      <c r="KPN1022" s="45"/>
      <c r="KPO1022" s="45"/>
      <c r="KPP1022" s="45"/>
      <c r="KPQ1022" s="45"/>
      <c r="KPR1022" s="45"/>
      <c r="KPS1022" s="45"/>
      <c r="KPT1022" s="45"/>
      <c r="KPU1022" s="45"/>
      <c r="KPV1022" s="45"/>
      <c r="KPW1022" s="45"/>
      <c r="KPX1022" s="45"/>
      <c r="KPY1022" s="45"/>
      <c r="KPZ1022" s="45"/>
      <c r="KQA1022" s="45"/>
      <c r="KQB1022" s="45"/>
      <c r="KQC1022" s="45"/>
      <c r="KQD1022" s="45"/>
      <c r="KQE1022" s="45"/>
      <c r="KQF1022" s="45"/>
      <c r="KQG1022" s="45"/>
      <c r="KQH1022" s="45"/>
      <c r="KQI1022" s="45"/>
      <c r="KQJ1022" s="45"/>
      <c r="KQK1022" s="45"/>
      <c r="KQL1022" s="45"/>
      <c r="KQM1022" s="45"/>
      <c r="KQN1022" s="45"/>
      <c r="KQO1022" s="45"/>
      <c r="KQP1022" s="45"/>
      <c r="KQQ1022" s="45"/>
      <c r="KQR1022" s="45"/>
      <c r="KQS1022" s="45"/>
      <c r="KQT1022" s="45"/>
      <c r="KQU1022" s="45"/>
      <c r="KQV1022" s="45"/>
      <c r="KQW1022" s="45"/>
      <c r="KQX1022" s="45"/>
      <c r="KQY1022" s="45"/>
      <c r="KQZ1022" s="45"/>
      <c r="KRA1022" s="45"/>
      <c r="KRB1022" s="45"/>
      <c r="KRC1022" s="45"/>
      <c r="KRD1022" s="45"/>
      <c r="KRE1022" s="45"/>
      <c r="KRF1022" s="45"/>
      <c r="KRG1022" s="45"/>
      <c r="KRH1022" s="45"/>
      <c r="KRI1022" s="45"/>
      <c r="KRJ1022" s="45"/>
      <c r="KRK1022" s="45"/>
      <c r="KRL1022" s="45"/>
      <c r="KRM1022" s="45"/>
      <c r="KRN1022" s="45"/>
      <c r="KRO1022" s="45"/>
      <c r="KRP1022" s="45"/>
      <c r="KRQ1022" s="45"/>
      <c r="KRR1022" s="45"/>
      <c r="KRS1022" s="45"/>
      <c r="KRT1022" s="45"/>
      <c r="KRU1022" s="45"/>
      <c r="KRV1022" s="45"/>
      <c r="KRW1022" s="45"/>
      <c r="KRX1022" s="45"/>
      <c r="KRY1022" s="45"/>
      <c r="KRZ1022" s="45"/>
      <c r="KSA1022" s="45"/>
      <c r="KSB1022" s="45"/>
      <c r="KSC1022" s="45"/>
      <c r="KSD1022" s="45"/>
      <c r="KSE1022" s="45"/>
      <c r="KSF1022" s="45"/>
      <c r="KSG1022" s="45"/>
      <c r="KSH1022" s="45"/>
      <c r="KSI1022" s="45"/>
      <c r="KSJ1022" s="45"/>
      <c r="KSK1022" s="45"/>
      <c r="KSL1022" s="45"/>
      <c r="KSM1022" s="45"/>
      <c r="KSN1022" s="45"/>
      <c r="KSO1022" s="45"/>
      <c r="KSP1022" s="45"/>
      <c r="KSQ1022" s="45"/>
      <c r="KSR1022" s="45"/>
      <c r="KSS1022" s="45"/>
      <c r="KST1022" s="45"/>
      <c r="KSU1022" s="45"/>
      <c r="KSV1022" s="45"/>
      <c r="KSW1022" s="45"/>
      <c r="KSX1022" s="45"/>
      <c r="KSY1022" s="45"/>
      <c r="KSZ1022" s="45"/>
      <c r="KTA1022" s="45"/>
      <c r="KTB1022" s="45"/>
      <c r="KTC1022" s="45"/>
      <c r="KTD1022" s="45"/>
      <c r="KTE1022" s="45"/>
      <c r="KTF1022" s="45"/>
      <c r="KTG1022" s="45"/>
      <c r="KTH1022" s="45"/>
      <c r="KTI1022" s="45"/>
      <c r="KTJ1022" s="45"/>
      <c r="KTK1022" s="45"/>
      <c r="KTL1022" s="45"/>
      <c r="KTM1022" s="45"/>
      <c r="KTN1022" s="45"/>
      <c r="KTO1022" s="45"/>
      <c r="KTP1022" s="45"/>
      <c r="KTQ1022" s="45"/>
      <c r="KTR1022" s="45"/>
      <c r="KTS1022" s="45"/>
      <c r="KTT1022" s="45"/>
      <c r="KTU1022" s="45"/>
      <c r="KTV1022" s="45"/>
      <c r="KTW1022" s="45"/>
      <c r="KTX1022" s="45"/>
      <c r="KTY1022" s="45"/>
      <c r="KTZ1022" s="45"/>
      <c r="KUA1022" s="45"/>
      <c r="KUB1022" s="45"/>
      <c r="KUC1022" s="45"/>
      <c r="KUD1022" s="45"/>
      <c r="KUE1022" s="45"/>
      <c r="KUF1022" s="45"/>
      <c r="KUG1022" s="45"/>
      <c r="KUH1022" s="45"/>
      <c r="KUI1022" s="45"/>
      <c r="KUJ1022" s="45"/>
      <c r="KUK1022" s="45"/>
      <c r="KUL1022" s="45"/>
      <c r="KUM1022" s="45"/>
      <c r="KUN1022" s="45"/>
      <c r="KUO1022" s="45"/>
      <c r="KUP1022" s="45"/>
      <c r="KUQ1022" s="45"/>
      <c r="KUR1022" s="45"/>
      <c r="KUS1022" s="45"/>
      <c r="KUT1022" s="45"/>
      <c r="KUU1022" s="45"/>
      <c r="KUV1022" s="45"/>
      <c r="KUW1022" s="45"/>
      <c r="KUX1022" s="45"/>
      <c r="KUY1022" s="45"/>
      <c r="KUZ1022" s="45"/>
      <c r="KVA1022" s="45"/>
      <c r="KVB1022" s="45"/>
      <c r="KVC1022" s="45"/>
      <c r="KVD1022" s="45"/>
      <c r="KVE1022" s="45"/>
      <c r="KVF1022" s="45"/>
      <c r="KVG1022" s="45"/>
      <c r="KVH1022" s="45"/>
      <c r="KVI1022" s="45"/>
      <c r="KVJ1022" s="45"/>
      <c r="KVK1022" s="45"/>
      <c r="KVL1022" s="45"/>
      <c r="KVM1022" s="45"/>
      <c r="KVN1022" s="45"/>
      <c r="KVO1022" s="45"/>
      <c r="KVP1022" s="45"/>
      <c r="KVQ1022" s="45"/>
      <c r="KVR1022" s="45"/>
      <c r="KVS1022" s="45"/>
      <c r="KVT1022" s="45"/>
      <c r="KVU1022" s="45"/>
      <c r="KVV1022" s="45"/>
      <c r="KVW1022" s="45"/>
      <c r="KVX1022" s="45"/>
      <c r="KVY1022" s="45"/>
      <c r="KVZ1022" s="45"/>
      <c r="KWA1022" s="45"/>
      <c r="KWB1022" s="45"/>
      <c r="KWC1022" s="45"/>
      <c r="KWD1022" s="45"/>
      <c r="KWE1022" s="45"/>
      <c r="KWF1022" s="45"/>
      <c r="KWG1022" s="45"/>
      <c r="KWH1022" s="45"/>
      <c r="KWI1022" s="45"/>
      <c r="KWJ1022" s="45"/>
      <c r="KWK1022" s="45"/>
      <c r="KWL1022" s="45"/>
      <c r="KWM1022" s="45"/>
      <c r="KWN1022" s="45"/>
      <c r="KWO1022" s="45"/>
      <c r="KWP1022" s="45"/>
      <c r="KWQ1022" s="45"/>
      <c r="KWR1022" s="45"/>
      <c r="KWS1022" s="45"/>
      <c r="KWT1022" s="45"/>
      <c r="KWU1022" s="45"/>
      <c r="KWV1022" s="45"/>
      <c r="KWW1022" s="45"/>
      <c r="KWX1022" s="45"/>
      <c r="KWY1022" s="45"/>
      <c r="KWZ1022" s="45"/>
      <c r="KXA1022" s="45"/>
      <c r="KXB1022" s="45"/>
      <c r="KXC1022" s="45"/>
      <c r="KXD1022" s="45"/>
      <c r="KXE1022" s="45"/>
      <c r="KXF1022" s="45"/>
      <c r="KXG1022" s="45"/>
      <c r="KXH1022" s="45"/>
      <c r="KXI1022" s="45"/>
      <c r="KXJ1022" s="45"/>
      <c r="KXK1022" s="45"/>
      <c r="KXL1022" s="45"/>
      <c r="KXM1022" s="45"/>
      <c r="KXN1022" s="45"/>
      <c r="KXO1022" s="45"/>
      <c r="KXP1022" s="45"/>
      <c r="KXQ1022" s="45"/>
      <c r="KXR1022" s="45"/>
      <c r="KXS1022" s="45"/>
      <c r="KXT1022" s="45"/>
      <c r="KXU1022" s="45"/>
      <c r="KXV1022" s="45"/>
      <c r="KXW1022" s="45"/>
      <c r="KXX1022" s="45"/>
      <c r="KXY1022" s="45"/>
      <c r="KXZ1022" s="45"/>
      <c r="KYA1022" s="45"/>
      <c r="KYB1022" s="45"/>
      <c r="KYC1022" s="45"/>
      <c r="KYD1022" s="45"/>
      <c r="KYE1022" s="45"/>
      <c r="KYF1022" s="45"/>
      <c r="KYG1022" s="45"/>
      <c r="KYH1022" s="45"/>
      <c r="KYI1022" s="45"/>
      <c r="KYJ1022" s="45"/>
      <c r="KYK1022" s="45"/>
      <c r="KYL1022" s="45"/>
      <c r="KYM1022" s="45"/>
      <c r="KYN1022" s="45"/>
      <c r="KYO1022" s="45"/>
      <c r="KYP1022" s="45"/>
      <c r="KYQ1022" s="45"/>
      <c r="KYR1022" s="45"/>
      <c r="KYS1022" s="45"/>
      <c r="KYT1022" s="45"/>
      <c r="KYU1022" s="45"/>
      <c r="KYV1022" s="45"/>
      <c r="KYW1022" s="45"/>
      <c r="KYX1022" s="45"/>
      <c r="KYY1022" s="45"/>
      <c r="KYZ1022" s="45"/>
      <c r="KZA1022" s="45"/>
      <c r="KZB1022" s="45"/>
      <c r="KZC1022" s="45"/>
      <c r="KZD1022" s="45"/>
      <c r="KZE1022" s="45"/>
      <c r="KZF1022" s="45"/>
      <c r="KZG1022" s="45"/>
      <c r="KZH1022" s="45"/>
      <c r="KZI1022" s="45"/>
      <c r="KZJ1022" s="45"/>
      <c r="KZK1022" s="45"/>
      <c r="KZL1022" s="45"/>
      <c r="KZM1022" s="45"/>
      <c r="KZN1022" s="45"/>
      <c r="KZO1022" s="45"/>
      <c r="KZP1022" s="45"/>
      <c r="KZQ1022" s="45"/>
      <c r="KZR1022" s="45"/>
      <c r="KZS1022" s="45"/>
      <c r="KZT1022" s="45"/>
      <c r="KZU1022" s="45"/>
      <c r="KZV1022" s="45"/>
      <c r="KZW1022" s="45"/>
      <c r="KZX1022" s="45"/>
      <c r="KZY1022" s="45"/>
      <c r="KZZ1022" s="45"/>
      <c r="LAA1022" s="45"/>
      <c r="LAB1022" s="45"/>
      <c r="LAC1022" s="45"/>
      <c r="LAD1022" s="45"/>
      <c r="LAE1022" s="45"/>
      <c r="LAF1022" s="45"/>
      <c r="LAG1022" s="45"/>
      <c r="LAH1022" s="45"/>
      <c r="LAI1022" s="45"/>
      <c r="LAJ1022" s="45"/>
      <c r="LAK1022" s="45"/>
      <c r="LAL1022" s="45"/>
      <c r="LAM1022" s="45"/>
      <c r="LAN1022" s="45"/>
      <c r="LAO1022" s="45"/>
      <c r="LAP1022" s="45"/>
      <c r="LAQ1022" s="45"/>
      <c r="LAR1022" s="45"/>
      <c r="LAS1022" s="45"/>
      <c r="LAT1022" s="45"/>
      <c r="LAU1022" s="45"/>
      <c r="LAV1022" s="45"/>
      <c r="LAW1022" s="45"/>
      <c r="LAX1022" s="45"/>
      <c r="LAY1022" s="45"/>
      <c r="LAZ1022" s="45"/>
      <c r="LBA1022" s="45"/>
      <c r="LBB1022" s="45"/>
      <c r="LBC1022" s="45"/>
      <c r="LBD1022" s="45"/>
      <c r="LBE1022" s="45"/>
      <c r="LBF1022" s="45"/>
      <c r="LBG1022" s="45"/>
      <c r="LBH1022" s="45"/>
      <c r="LBI1022" s="45"/>
      <c r="LBJ1022" s="45"/>
      <c r="LBK1022" s="45"/>
      <c r="LBL1022" s="45"/>
      <c r="LBM1022" s="45"/>
      <c r="LBN1022" s="45"/>
      <c r="LBO1022" s="45"/>
      <c r="LBP1022" s="45"/>
      <c r="LBQ1022" s="45"/>
      <c r="LBR1022" s="45"/>
      <c r="LBS1022" s="45"/>
      <c r="LBT1022" s="45"/>
      <c r="LBU1022" s="45"/>
      <c r="LBV1022" s="45"/>
      <c r="LBW1022" s="45"/>
      <c r="LBX1022" s="45"/>
      <c r="LBY1022" s="45"/>
      <c r="LBZ1022" s="45"/>
      <c r="LCA1022" s="45"/>
      <c r="LCB1022" s="45"/>
      <c r="LCC1022" s="45"/>
      <c r="LCD1022" s="45"/>
      <c r="LCE1022" s="45"/>
      <c r="LCF1022" s="45"/>
      <c r="LCG1022" s="45"/>
      <c r="LCH1022" s="45"/>
      <c r="LCI1022" s="45"/>
      <c r="LCJ1022" s="45"/>
      <c r="LCK1022" s="45"/>
      <c r="LCL1022" s="45"/>
      <c r="LCM1022" s="45"/>
      <c r="LCN1022" s="45"/>
      <c r="LCO1022" s="45"/>
      <c r="LCP1022" s="45"/>
      <c r="LCQ1022" s="45"/>
      <c r="LCR1022" s="45"/>
      <c r="LCS1022" s="45"/>
      <c r="LCT1022" s="45"/>
      <c r="LCU1022" s="45"/>
      <c r="LCV1022" s="45"/>
      <c r="LCW1022" s="45"/>
      <c r="LCX1022" s="45"/>
      <c r="LCY1022" s="45"/>
      <c r="LCZ1022" s="45"/>
      <c r="LDA1022" s="45"/>
      <c r="LDB1022" s="45"/>
      <c r="LDC1022" s="45"/>
      <c r="LDD1022" s="45"/>
      <c r="LDE1022" s="45"/>
      <c r="LDF1022" s="45"/>
      <c r="LDG1022" s="45"/>
      <c r="LDH1022" s="45"/>
      <c r="LDI1022" s="45"/>
      <c r="LDJ1022" s="45"/>
      <c r="LDK1022" s="45"/>
      <c r="LDL1022" s="45"/>
      <c r="LDM1022" s="45"/>
      <c r="LDN1022" s="45"/>
      <c r="LDO1022" s="45"/>
      <c r="LDP1022" s="45"/>
      <c r="LDQ1022" s="45"/>
      <c r="LDR1022" s="45"/>
      <c r="LDS1022" s="45"/>
      <c r="LDT1022" s="45"/>
      <c r="LDU1022" s="45"/>
      <c r="LDV1022" s="45"/>
      <c r="LDW1022" s="45"/>
      <c r="LDX1022" s="45"/>
      <c r="LDY1022" s="45"/>
      <c r="LDZ1022" s="45"/>
      <c r="LEA1022" s="45"/>
      <c r="LEB1022" s="45"/>
      <c r="LEC1022" s="45"/>
      <c r="LED1022" s="45"/>
      <c r="LEE1022" s="45"/>
      <c r="LEF1022" s="45"/>
      <c r="LEG1022" s="45"/>
      <c r="LEH1022" s="45"/>
      <c r="LEI1022" s="45"/>
      <c r="LEJ1022" s="45"/>
      <c r="LEK1022" s="45"/>
      <c r="LEL1022" s="45"/>
      <c r="LEM1022" s="45"/>
      <c r="LEN1022" s="45"/>
      <c r="LEO1022" s="45"/>
      <c r="LEP1022" s="45"/>
      <c r="LEQ1022" s="45"/>
      <c r="LER1022" s="45"/>
      <c r="LES1022" s="45"/>
      <c r="LET1022" s="45"/>
      <c r="LEU1022" s="45"/>
      <c r="LEV1022" s="45"/>
      <c r="LEW1022" s="45"/>
      <c r="LEX1022" s="45"/>
      <c r="LEY1022" s="45"/>
      <c r="LEZ1022" s="45"/>
      <c r="LFA1022" s="45"/>
      <c r="LFB1022" s="45"/>
      <c r="LFC1022" s="45"/>
      <c r="LFD1022" s="45"/>
      <c r="LFE1022" s="45"/>
      <c r="LFF1022" s="45"/>
      <c r="LFG1022" s="45"/>
      <c r="LFH1022" s="45"/>
      <c r="LFI1022" s="45"/>
      <c r="LFJ1022" s="45"/>
      <c r="LFK1022" s="45"/>
      <c r="LFL1022" s="45"/>
      <c r="LFM1022" s="45"/>
      <c r="LFN1022" s="45"/>
      <c r="LFO1022" s="45"/>
      <c r="LFP1022" s="45"/>
      <c r="LFQ1022" s="45"/>
      <c r="LFR1022" s="45"/>
      <c r="LFS1022" s="45"/>
      <c r="LFT1022" s="45"/>
      <c r="LFU1022" s="45"/>
      <c r="LFV1022" s="45"/>
      <c r="LFW1022" s="45"/>
      <c r="LFX1022" s="45"/>
      <c r="LFY1022" s="45"/>
      <c r="LFZ1022" s="45"/>
      <c r="LGA1022" s="45"/>
      <c r="LGB1022" s="45"/>
      <c r="LGC1022" s="45"/>
      <c r="LGD1022" s="45"/>
      <c r="LGE1022" s="45"/>
      <c r="LGF1022" s="45"/>
      <c r="LGG1022" s="45"/>
      <c r="LGH1022" s="45"/>
      <c r="LGI1022" s="45"/>
      <c r="LGJ1022" s="45"/>
      <c r="LGK1022" s="45"/>
      <c r="LGL1022" s="45"/>
      <c r="LGM1022" s="45"/>
      <c r="LGN1022" s="45"/>
      <c r="LGO1022" s="45"/>
      <c r="LGP1022" s="45"/>
      <c r="LGQ1022" s="45"/>
      <c r="LGR1022" s="45"/>
      <c r="LGS1022" s="45"/>
      <c r="LGT1022" s="45"/>
      <c r="LGU1022" s="45"/>
      <c r="LGV1022" s="45"/>
      <c r="LGW1022" s="45"/>
      <c r="LGX1022" s="45"/>
      <c r="LGY1022" s="45"/>
      <c r="LGZ1022" s="45"/>
      <c r="LHA1022" s="45"/>
      <c r="LHB1022" s="45"/>
      <c r="LHC1022" s="45"/>
      <c r="LHD1022" s="45"/>
      <c r="LHE1022" s="45"/>
      <c r="LHF1022" s="45"/>
      <c r="LHG1022" s="45"/>
      <c r="LHH1022" s="45"/>
      <c r="LHI1022" s="45"/>
      <c r="LHJ1022" s="45"/>
      <c r="LHK1022" s="45"/>
      <c r="LHL1022" s="45"/>
      <c r="LHM1022" s="45"/>
      <c r="LHN1022" s="45"/>
      <c r="LHO1022" s="45"/>
      <c r="LHP1022" s="45"/>
      <c r="LHQ1022" s="45"/>
      <c r="LHR1022" s="45"/>
      <c r="LHS1022" s="45"/>
      <c r="LHT1022" s="45"/>
      <c r="LHU1022" s="45"/>
      <c r="LHV1022" s="45"/>
      <c r="LHW1022" s="45"/>
      <c r="LHX1022" s="45"/>
      <c r="LHY1022" s="45"/>
      <c r="LHZ1022" s="45"/>
      <c r="LIA1022" s="45"/>
      <c r="LIB1022" s="45"/>
      <c r="LIC1022" s="45"/>
      <c r="LID1022" s="45"/>
      <c r="LIE1022" s="45"/>
      <c r="LIF1022" s="45"/>
      <c r="LIG1022" s="45"/>
      <c r="LIH1022" s="45"/>
      <c r="LII1022" s="45"/>
      <c r="LIJ1022" s="45"/>
      <c r="LIK1022" s="45"/>
      <c r="LIL1022" s="45"/>
      <c r="LIM1022" s="45"/>
      <c r="LIN1022" s="45"/>
      <c r="LIO1022" s="45"/>
      <c r="LIP1022" s="45"/>
      <c r="LIQ1022" s="45"/>
      <c r="LIR1022" s="45"/>
      <c r="LIS1022" s="45"/>
      <c r="LIT1022" s="45"/>
      <c r="LIU1022" s="45"/>
      <c r="LIV1022" s="45"/>
      <c r="LIW1022" s="45"/>
      <c r="LIX1022" s="45"/>
      <c r="LIY1022" s="45"/>
      <c r="LIZ1022" s="45"/>
      <c r="LJA1022" s="45"/>
      <c r="LJB1022" s="45"/>
      <c r="LJC1022" s="45"/>
      <c r="LJD1022" s="45"/>
      <c r="LJE1022" s="45"/>
      <c r="LJF1022" s="45"/>
      <c r="LJG1022" s="45"/>
      <c r="LJH1022" s="45"/>
      <c r="LJI1022" s="45"/>
      <c r="LJJ1022" s="45"/>
      <c r="LJK1022" s="45"/>
      <c r="LJL1022" s="45"/>
      <c r="LJM1022" s="45"/>
      <c r="LJN1022" s="45"/>
      <c r="LJO1022" s="45"/>
      <c r="LJP1022" s="45"/>
      <c r="LJQ1022" s="45"/>
      <c r="LJR1022" s="45"/>
      <c r="LJS1022" s="45"/>
      <c r="LJT1022" s="45"/>
      <c r="LJU1022" s="45"/>
      <c r="LJV1022" s="45"/>
      <c r="LJW1022" s="45"/>
      <c r="LJX1022" s="45"/>
      <c r="LJY1022" s="45"/>
      <c r="LJZ1022" s="45"/>
      <c r="LKA1022" s="45"/>
      <c r="LKB1022" s="45"/>
      <c r="LKC1022" s="45"/>
      <c r="LKD1022" s="45"/>
      <c r="LKE1022" s="45"/>
      <c r="LKF1022" s="45"/>
      <c r="LKG1022" s="45"/>
      <c r="LKH1022" s="45"/>
      <c r="LKI1022" s="45"/>
      <c r="LKJ1022" s="45"/>
      <c r="LKK1022" s="45"/>
      <c r="LKL1022" s="45"/>
      <c r="LKM1022" s="45"/>
      <c r="LKN1022" s="45"/>
      <c r="LKO1022" s="45"/>
      <c r="LKP1022" s="45"/>
      <c r="LKQ1022" s="45"/>
      <c r="LKR1022" s="45"/>
      <c r="LKS1022" s="45"/>
      <c r="LKT1022" s="45"/>
      <c r="LKU1022" s="45"/>
      <c r="LKV1022" s="45"/>
      <c r="LKW1022" s="45"/>
      <c r="LKX1022" s="45"/>
      <c r="LKY1022" s="45"/>
      <c r="LKZ1022" s="45"/>
      <c r="LLA1022" s="45"/>
      <c r="LLB1022" s="45"/>
      <c r="LLC1022" s="45"/>
      <c r="LLD1022" s="45"/>
      <c r="LLE1022" s="45"/>
      <c r="LLF1022" s="45"/>
      <c r="LLG1022" s="45"/>
      <c r="LLH1022" s="45"/>
      <c r="LLI1022" s="45"/>
      <c r="LLJ1022" s="45"/>
      <c r="LLK1022" s="45"/>
      <c r="LLL1022" s="45"/>
      <c r="LLM1022" s="45"/>
      <c r="LLN1022" s="45"/>
      <c r="LLO1022" s="45"/>
      <c r="LLP1022" s="45"/>
      <c r="LLQ1022" s="45"/>
      <c r="LLR1022" s="45"/>
      <c r="LLS1022" s="45"/>
      <c r="LLT1022" s="45"/>
      <c r="LLU1022" s="45"/>
      <c r="LLV1022" s="45"/>
      <c r="LLW1022" s="45"/>
      <c r="LLX1022" s="45"/>
      <c r="LLY1022" s="45"/>
      <c r="LLZ1022" s="45"/>
      <c r="LMA1022" s="45"/>
      <c r="LMB1022" s="45"/>
      <c r="LMC1022" s="45"/>
      <c r="LMD1022" s="45"/>
      <c r="LME1022" s="45"/>
      <c r="LMF1022" s="45"/>
      <c r="LMG1022" s="45"/>
      <c r="LMH1022" s="45"/>
      <c r="LMI1022" s="45"/>
      <c r="LMJ1022" s="45"/>
      <c r="LMK1022" s="45"/>
      <c r="LML1022" s="45"/>
      <c r="LMM1022" s="45"/>
      <c r="LMN1022" s="45"/>
      <c r="LMO1022" s="45"/>
      <c r="LMP1022" s="45"/>
      <c r="LMQ1022" s="45"/>
      <c r="LMR1022" s="45"/>
      <c r="LMS1022" s="45"/>
      <c r="LMT1022" s="45"/>
      <c r="LMU1022" s="45"/>
      <c r="LMV1022" s="45"/>
      <c r="LMW1022" s="45"/>
      <c r="LMX1022" s="45"/>
      <c r="LMY1022" s="45"/>
      <c r="LMZ1022" s="45"/>
      <c r="LNA1022" s="45"/>
      <c r="LNB1022" s="45"/>
      <c r="LNC1022" s="45"/>
      <c r="LND1022" s="45"/>
      <c r="LNE1022" s="45"/>
      <c r="LNF1022" s="45"/>
      <c r="LNG1022" s="45"/>
      <c r="LNH1022" s="45"/>
      <c r="LNI1022" s="45"/>
      <c r="LNJ1022" s="45"/>
      <c r="LNK1022" s="45"/>
      <c r="LNL1022" s="45"/>
      <c r="LNM1022" s="45"/>
      <c r="LNN1022" s="45"/>
      <c r="LNO1022" s="45"/>
      <c r="LNP1022" s="45"/>
      <c r="LNQ1022" s="45"/>
      <c r="LNR1022" s="45"/>
      <c r="LNS1022" s="45"/>
      <c r="LNT1022" s="45"/>
      <c r="LNU1022" s="45"/>
      <c r="LNV1022" s="45"/>
      <c r="LNW1022" s="45"/>
      <c r="LNX1022" s="45"/>
      <c r="LNY1022" s="45"/>
      <c r="LNZ1022" s="45"/>
      <c r="LOA1022" s="45"/>
      <c r="LOB1022" s="45"/>
      <c r="LOC1022" s="45"/>
      <c r="LOD1022" s="45"/>
      <c r="LOE1022" s="45"/>
      <c r="LOF1022" s="45"/>
      <c r="LOG1022" s="45"/>
      <c r="LOH1022" s="45"/>
      <c r="LOI1022" s="45"/>
      <c r="LOJ1022" s="45"/>
      <c r="LOK1022" s="45"/>
      <c r="LOL1022" s="45"/>
      <c r="LOM1022" s="45"/>
      <c r="LON1022" s="45"/>
      <c r="LOO1022" s="45"/>
      <c r="LOP1022" s="45"/>
      <c r="LOQ1022" s="45"/>
      <c r="LOR1022" s="45"/>
      <c r="LOS1022" s="45"/>
      <c r="LOT1022" s="45"/>
      <c r="LOU1022" s="45"/>
      <c r="LOV1022" s="45"/>
      <c r="LOW1022" s="45"/>
      <c r="LOX1022" s="45"/>
      <c r="LOY1022" s="45"/>
      <c r="LOZ1022" s="45"/>
      <c r="LPA1022" s="45"/>
      <c r="LPB1022" s="45"/>
      <c r="LPC1022" s="45"/>
      <c r="LPD1022" s="45"/>
      <c r="LPE1022" s="45"/>
      <c r="LPF1022" s="45"/>
      <c r="LPG1022" s="45"/>
      <c r="LPH1022" s="45"/>
      <c r="LPI1022" s="45"/>
      <c r="LPJ1022" s="45"/>
      <c r="LPK1022" s="45"/>
      <c r="LPL1022" s="45"/>
      <c r="LPM1022" s="45"/>
      <c r="LPN1022" s="45"/>
      <c r="LPO1022" s="45"/>
      <c r="LPP1022" s="45"/>
      <c r="LPQ1022" s="45"/>
      <c r="LPR1022" s="45"/>
      <c r="LPS1022" s="45"/>
      <c r="LPT1022" s="45"/>
      <c r="LPU1022" s="45"/>
      <c r="LPV1022" s="45"/>
      <c r="LPW1022" s="45"/>
      <c r="LPX1022" s="45"/>
      <c r="LPY1022" s="45"/>
      <c r="LPZ1022" s="45"/>
      <c r="LQA1022" s="45"/>
      <c r="LQB1022" s="45"/>
      <c r="LQC1022" s="45"/>
      <c r="LQD1022" s="45"/>
      <c r="LQE1022" s="45"/>
      <c r="LQF1022" s="45"/>
      <c r="LQG1022" s="45"/>
      <c r="LQH1022" s="45"/>
      <c r="LQI1022" s="45"/>
      <c r="LQJ1022" s="45"/>
      <c r="LQK1022" s="45"/>
      <c r="LQL1022" s="45"/>
      <c r="LQM1022" s="45"/>
      <c r="LQN1022" s="45"/>
      <c r="LQO1022" s="45"/>
      <c r="LQP1022" s="45"/>
      <c r="LQQ1022" s="45"/>
      <c r="LQR1022" s="45"/>
      <c r="LQS1022" s="45"/>
      <c r="LQT1022" s="45"/>
      <c r="LQU1022" s="45"/>
      <c r="LQV1022" s="45"/>
      <c r="LQW1022" s="45"/>
      <c r="LQX1022" s="45"/>
      <c r="LQY1022" s="45"/>
      <c r="LQZ1022" s="45"/>
      <c r="LRA1022" s="45"/>
      <c r="LRB1022" s="45"/>
      <c r="LRC1022" s="45"/>
      <c r="LRD1022" s="45"/>
      <c r="LRE1022" s="45"/>
      <c r="LRF1022" s="45"/>
      <c r="LRG1022" s="45"/>
      <c r="LRH1022" s="45"/>
      <c r="LRI1022" s="45"/>
      <c r="LRJ1022" s="45"/>
      <c r="LRK1022" s="45"/>
      <c r="LRL1022" s="45"/>
      <c r="LRM1022" s="45"/>
      <c r="LRN1022" s="45"/>
      <c r="LRO1022" s="45"/>
      <c r="LRP1022" s="45"/>
      <c r="LRQ1022" s="45"/>
      <c r="LRR1022" s="45"/>
      <c r="LRS1022" s="45"/>
      <c r="LRT1022" s="45"/>
      <c r="LRU1022" s="45"/>
      <c r="LRV1022" s="45"/>
      <c r="LRW1022" s="45"/>
      <c r="LRX1022" s="45"/>
      <c r="LRY1022" s="45"/>
      <c r="LRZ1022" s="45"/>
      <c r="LSA1022" s="45"/>
      <c r="LSB1022" s="45"/>
      <c r="LSC1022" s="45"/>
      <c r="LSD1022" s="45"/>
      <c r="LSE1022" s="45"/>
      <c r="LSF1022" s="45"/>
      <c r="LSG1022" s="45"/>
      <c r="LSH1022" s="45"/>
      <c r="LSI1022" s="45"/>
      <c r="LSJ1022" s="45"/>
      <c r="LSK1022" s="45"/>
      <c r="LSL1022" s="45"/>
      <c r="LSM1022" s="45"/>
      <c r="LSN1022" s="45"/>
      <c r="LSO1022" s="45"/>
      <c r="LSP1022" s="45"/>
      <c r="LSQ1022" s="45"/>
      <c r="LSR1022" s="45"/>
      <c r="LSS1022" s="45"/>
      <c r="LST1022" s="45"/>
      <c r="LSU1022" s="45"/>
      <c r="LSV1022" s="45"/>
      <c r="LSW1022" s="45"/>
      <c r="LSX1022" s="45"/>
      <c r="LSY1022" s="45"/>
      <c r="LSZ1022" s="45"/>
      <c r="LTA1022" s="45"/>
      <c r="LTB1022" s="45"/>
      <c r="LTC1022" s="45"/>
      <c r="LTD1022" s="45"/>
      <c r="LTE1022" s="45"/>
      <c r="LTF1022" s="45"/>
      <c r="LTG1022" s="45"/>
      <c r="LTH1022" s="45"/>
      <c r="LTI1022" s="45"/>
      <c r="LTJ1022" s="45"/>
      <c r="LTK1022" s="45"/>
      <c r="LTL1022" s="45"/>
      <c r="LTM1022" s="45"/>
      <c r="LTN1022" s="45"/>
      <c r="LTO1022" s="45"/>
      <c r="LTP1022" s="45"/>
      <c r="LTQ1022" s="45"/>
      <c r="LTR1022" s="45"/>
      <c r="LTS1022" s="45"/>
      <c r="LTT1022" s="45"/>
      <c r="LTU1022" s="45"/>
      <c r="LTV1022" s="45"/>
      <c r="LTW1022" s="45"/>
      <c r="LTX1022" s="45"/>
      <c r="LTY1022" s="45"/>
      <c r="LTZ1022" s="45"/>
      <c r="LUA1022" s="45"/>
      <c r="LUB1022" s="45"/>
      <c r="LUC1022" s="45"/>
      <c r="LUD1022" s="45"/>
      <c r="LUE1022" s="45"/>
      <c r="LUF1022" s="45"/>
      <c r="LUG1022" s="45"/>
      <c r="LUH1022" s="45"/>
      <c r="LUI1022" s="45"/>
      <c r="LUJ1022" s="45"/>
      <c r="LUK1022" s="45"/>
      <c r="LUL1022" s="45"/>
      <c r="LUM1022" s="45"/>
      <c r="LUN1022" s="45"/>
      <c r="LUO1022" s="45"/>
      <c r="LUP1022" s="45"/>
      <c r="LUQ1022" s="45"/>
      <c r="LUR1022" s="45"/>
      <c r="LUS1022" s="45"/>
      <c r="LUT1022" s="45"/>
      <c r="LUU1022" s="45"/>
      <c r="LUV1022" s="45"/>
      <c r="LUW1022" s="45"/>
      <c r="LUX1022" s="45"/>
      <c r="LUY1022" s="45"/>
      <c r="LUZ1022" s="45"/>
      <c r="LVA1022" s="45"/>
      <c r="LVB1022" s="45"/>
      <c r="LVC1022" s="45"/>
      <c r="LVD1022" s="45"/>
      <c r="LVE1022" s="45"/>
      <c r="LVF1022" s="45"/>
      <c r="LVG1022" s="45"/>
      <c r="LVH1022" s="45"/>
      <c r="LVI1022" s="45"/>
      <c r="LVJ1022" s="45"/>
      <c r="LVK1022" s="45"/>
      <c r="LVL1022" s="45"/>
      <c r="LVM1022" s="45"/>
      <c r="LVN1022" s="45"/>
      <c r="LVO1022" s="45"/>
      <c r="LVP1022" s="45"/>
      <c r="LVQ1022" s="45"/>
      <c r="LVR1022" s="45"/>
      <c r="LVS1022" s="45"/>
      <c r="LVT1022" s="45"/>
      <c r="LVU1022" s="45"/>
      <c r="LVV1022" s="45"/>
      <c r="LVW1022" s="45"/>
      <c r="LVX1022" s="45"/>
      <c r="LVY1022" s="45"/>
      <c r="LVZ1022" s="45"/>
      <c r="LWA1022" s="45"/>
      <c r="LWB1022" s="45"/>
      <c r="LWC1022" s="45"/>
      <c r="LWD1022" s="45"/>
      <c r="LWE1022" s="45"/>
      <c r="LWF1022" s="45"/>
      <c r="LWG1022" s="45"/>
      <c r="LWH1022" s="45"/>
      <c r="LWI1022" s="45"/>
      <c r="LWJ1022" s="45"/>
      <c r="LWK1022" s="45"/>
      <c r="LWL1022" s="45"/>
      <c r="LWM1022" s="45"/>
      <c r="LWN1022" s="45"/>
      <c r="LWO1022" s="45"/>
      <c r="LWP1022" s="45"/>
      <c r="LWQ1022" s="45"/>
      <c r="LWR1022" s="45"/>
      <c r="LWS1022" s="45"/>
      <c r="LWT1022" s="45"/>
      <c r="LWU1022" s="45"/>
      <c r="LWV1022" s="45"/>
      <c r="LWW1022" s="45"/>
      <c r="LWX1022" s="45"/>
      <c r="LWY1022" s="45"/>
      <c r="LWZ1022" s="45"/>
      <c r="LXA1022" s="45"/>
      <c r="LXB1022" s="45"/>
      <c r="LXC1022" s="45"/>
      <c r="LXD1022" s="45"/>
      <c r="LXE1022" s="45"/>
      <c r="LXF1022" s="45"/>
      <c r="LXG1022" s="45"/>
      <c r="LXH1022" s="45"/>
      <c r="LXI1022" s="45"/>
      <c r="LXJ1022" s="45"/>
      <c r="LXK1022" s="45"/>
      <c r="LXL1022" s="45"/>
      <c r="LXM1022" s="45"/>
      <c r="LXN1022" s="45"/>
      <c r="LXO1022" s="45"/>
      <c r="LXP1022" s="45"/>
      <c r="LXQ1022" s="45"/>
      <c r="LXR1022" s="45"/>
      <c r="LXS1022" s="45"/>
      <c r="LXT1022" s="45"/>
      <c r="LXU1022" s="45"/>
      <c r="LXV1022" s="45"/>
      <c r="LXW1022" s="45"/>
      <c r="LXX1022" s="45"/>
      <c r="LXY1022" s="45"/>
      <c r="LXZ1022" s="45"/>
      <c r="LYA1022" s="45"/>
      <c r="LYB1022" s="45"/>
      <c r="LYC1022" s="45"/>
      <c r="LYD1022" s="45"/>
      <c r="LYE1022" s="45"/>
      <c r="LYF1022" s="45"/>
      <c r="LYG1022" s="45"/>
      <c r="LYH1022" s="45"/>
      <c r="LYI1022" s="45"/>
      <c r="LYJ1022" s="45"/>
      <c r="LYK1022" s="45"/>
      <c r="LYL1022" s="45"/>
      <c r="LYM1022" s="45"/>
      <c r="LYN1022" s="45"/>
      <c r="LYO1022" s="45"/>
      <c r="LYP1022" s="45"/>
      <c r="LYQ1022" s="45"/>
      <c r="LYR1022" s="45"/>
      <c r="LYS1022" s="45"/>
      <c r="LYT1022" s="45"/>
      <c r="LYU1022" s="45"/>
      <c r="LYV1022" s="45"/>
      <c r="LYW1022" s="45"/>
      <c r="LYX1022" s="45"/>
      <c r="LYY1022" s="45"/>
      <c r="LYZ1022" s="45"/>
      <c r="LZA1022" s="45"/>
      <c r="LZB1022" s="45"/>
      <c r="LZC1022" s="45"/>
      <c r="LZD1022" s="45"/>
      <c r="LZE1022" s="45"/>
      <c r="LZF1022" s="45"/>
      <c r="LZG1022" s="45"/>
      <c r="LZH1022" s="45"/>
      <c r="LZI1022" s="45"/>
      <c r="LZJ1022" s="45"/>
      <c r="LZK1022" s="45"/>
      <c r="LZL1022" s="45"/>
      <c r="LZM1022" s="45"/>
      <c r="LZN1022" s="45"/>
      <c r="LZO1022" s="45"/>
      <c r="LZP1022" s="45"/>
      <c r="LZQ1022" s="45"/>
      <c r="LZR1022" s="45"/>
      <c r="LZS1022" s="45"/>
      <c r="LZT1022" s="45"/>
      <c r="LZU1022" s="45"/>
      <c r="LZV1022" s="45"/>
      <c r="LZW1022" s="45"/>
      <c r="LZX1022" s="45"/>
      <c r="LZY1022" s="45"/>
      <c r="LZZ1022" s="45"/>
      <c r="MAA1022" s="45"/>
      <c r="MAB1022" s="45"/>
      <c r="MAC1022" s="45"/>
      <c r="MAD1022" s="45"/>
      <c r="MAE1022" s="45"/>
      <c r="MAF1022" s="45"/>
      <c r="MAG1022" s="45"/>
      <c r="MAH1022" s="45"/>
      <c r="MAI1022" s="45"/>
      <c r="MAJ1022" s="45"/>
      <c r="MAK1022" s="45"/>
      <c r="MAL1022" s="45"/>
      <c r="MAM1022" s="45"/>
      <c r="MAN1022" s="45"/>
      <c r="MAO1022" s="45"/>
      <c r="MAP1022" s="45"/>
      <c r="MAQ1022" s="45"/>
      <c r="MAR1022" s="45"/>
      <c r="MAS1022" s="45"/>
      <c r="MAT1022" s="45"/>
      <c r="MAU1022" s="45"/>
      <c r="MAV1022" s="45"/>
      <c r="MAW1022" s="45"/>
      <c r="MAX1022" s="45"/>
      <c r="MAY1022" s="45"/>
      <c r="MAZ1022" s="45"/>
      <c r="MBA1022" s="45"/>
      <c r="MBB1022" s="45"/>
      <c r="MBC1022" s="45"/>
      <c r="MBD1022" s="45"/>
      <c r="MBE1022" s="45"/>
      <c r="MBF1022" s="45"/>
      <c r="MBG1022" s="45"/>
      <c r="MBH1022" s="45"/>
      <c r="MBI1022" s="45"/>
      <c r="MBJ1022" s="45"/>
      <c r="MBK1022" s="45"/>
      <c r="MBL1022" s="45"/>
      <c r="MBM1022" s="45"/>
      <c r="MBN1022" s="45"/>
      <c r="MBO1022" s="45"/>
      <c r="MBP1022" s="45"/>
      <c r="MBQ1022" s="45"/>
      <c r="MBR1022" s="45"/>
      <c r="MBS1022" s="45"/>
      <c r="MBT1022" s="45"/>
      <c r="MBU1022" s="45"/>
      <c r="MBV1022" s="45"/>
      <c r="MBW1022" s="45"/>
      <c r="MBX1022" s="45"/>
      <c r="MBY1022" s="45"/>
      <c r="MBZ1022" s="45"/>
      <c r="MCA1022" s="45"/>
      <c r="MCB1022" s="45"/>
      <c r="MCC1022" s="45"/>
      <c r="MCD1022" s="45"/>
      <c r="MCE1022" s="45"/>
      <c r="MCF1022" s="45"/>
      <c r="MCG1022" s="45"/>
      <c r="MCH1022" s="45"/>
      <c r="MCI1022" s="45"/>
      <c r="MCJ1022" s="45"/>
      <c r="MCK1022" s="45"/>
      <c r="MCL1022" s="45"/>
      <c r="MCM1022" s="45"/>
      <c r="MCN1022" s="45"/>
      <c r="MCO1022" s="45"/>
      <c r="MCP1022" s="45"/>
      <c r="MCQ1022" s="45"/>
      <c r="MCR1022" s="45"/>
      <c r="MCS1022" s="45"/>
      <c r="MCT1022" s="45"/>
      <c r="MCU1022" s="45"/>
      <c r="MCV1022" s="45"/>
      <c r="MCW1022" s="45"/>
      <c r="MCX1022" s="45"/>
      <c r="MCY1022" s="45"/>
      <c r="MCZ1022" s="45"/>
      <c r="MDA1022" s="45"/>
      <c r="MDB1022" s="45"/>
      <c r="MDC1022" s="45"/>
      <c r="MDD1022" s="45"/>
      <c r="MDE1022" s="45"/>
      <c r="MDF1022" s="45"/>
      <c r="MDG1022" s="45"/>
      <c r="MDH1022" s="45"/>
      <c r="MDI1022" s="45"/>
      <c r="MDJ1022" s="45"/>
      <c r="MDK1022" s="45"/>
      <c r="MDL1022" s="45"/>
      <c r="MDM1022" s="45"/>
      <c r="MDN1022" s="45"/>
      <c r="MDO1022" s="45"/>
      <c r="MDP1022" s="45"/>
      <c r="MDQ1022" s="45"/>
      <c r="MDR1022" s="45"/>
      <c r="MDS1022" s="45"/>
      <c r="MDT1022" s="45"/>
      <c r="MDU1022" s="45"/>
      <c r="MDV1022" s="45"/>
      <c r="MDW1022" s="45"/>
      <c r="MDX1022" s="45"/>
      <c r="MDY1022" s="45"/>
      <c r="MDZ1022" s="45"/>
      <c r="MEA1022" s="45"/>
      <c r="MEB1022" s="45"/>
      <c r="MEC1022" s="45"/>
      <c r="MED1022" s="45"/>
      <c r="MEE1022" s="45"/>
      <c r="MEF1022" s="45"/>
      <c r="MEG1022" s="45"/>
      <c r="MEH1022" s="45"/>
      <c r="MEI1022" s="45"/>
      <c r="MEJ1022" s="45"/>
      <c r="MEK1022" s="45"/>
      <c r="MEL1022" s="45"/>
      <c r="MEM1022" s="45"/>
      <c r="MEN1022" s="45"/>
      <c r="MEO1022" s="45"/>
      <c r="MEP1022" s="45"/>
      <c r="MEQ1022" s="45"/>
      <c r="MER1022" s="45"/>
      <c r="MES1022" s="45"/>
      <c r="MET1022" s="45"/>
      <c r="MEU1022" s="45"/>
      <c r="MEV1022" s="45"/>
      <c r="MEW1022" s="45"/>
      <c r="MEX1022" s="45"/>
      <c r="MEY1022" s="45"/>
      <c r="MEZ1022" s="45"/>
      <c r="MFA1022" s="45"/>
      <c r="MFB1022" s="45"/>
      <c r="MFC1022" s="45"/>
      <c r="MFD1022" s="45"/>
      <c r="MFE1022" s="45"/>
      <c r="MFF1022" s="45"/>
      <c r="MFG1022" s="45"/>
      <c r="MFH1022" s="45"/>
      <c r="MFI1022" s="45"/>
      <c r="MFJ1022" s="45"/>
      <c r="MFK1022" s="45"/>
      <c r="MFL1022" s="45"/>
      <c r="MFM1022" s="45"/>
      <c r="MFN1022" s="45"/>
      <c r="MFO1022" s="45"/>
      <c r="MFP1022" s="45"/>
      <c r="MFQ1022" s="45"/>
      <c r="MFR1022" s="45"/>
      <c r="MFS1022" s="45"/>
      <c r="MFT1022" s="45"/>
      <c r="MFU1022" s="45"/>
      <c r="MFV1022" s="45"/>
      <c r="MFW1022" s="45"/>
      <c r="MFX1022" s="45"/>
      <c r="MFY1022" s="45"/>
      <c r="MFZ1022" s="45"/>
      <c r="MGA1022" s="45"/>
      <c r="MGB1022" s="45"/>
      <c r="MGC1022" s="45"/>
      <c r="MGD1022" s="45"/>
      <c r="MGE1022" s="45"/>
      <c r="MGF1022" s="45"/>
      <c r="MGG1022" s="45"/>
      <c r="MGH1022" s="45"/>
      <c r="MGI1022" s="45"/>
      <c r="MGJ1022" s="45"/>
      <c r="MGK1022" s="45"/>
      <c r="MGL1022" s="45"/>
      <c r="MGM1022" s="45"/>
      <c r="MGN1022" s="45"/>
      <c r="MGO1022" s="45"/>
      <c r="MGP1022" s="45"/>
      <c r="MGQ1022" s="45"/>
      <c r="MGR1022" s="45"/>
      <c r="MGS1022" s="45"/>
      <c r="MGT1022" s="45"/>
      <c r="MGU1022" s="45"/>
      <c r="MGV1022" s="45"/>
      <c r="MGW1022" s="45"/>
      <c r="MGX1022" s="45"/>
      <c r="MGY1022" s="45"/>
      <c r="MGZ1022" s="45"/>
      <c r="MHA1022" s="45"/>
      <c r="MHB1022" s="45"/>
      <c r="MHC1022" s="45"/>
      <c r="MHD1022" s="45"/>
      <c r="MHE1022" s="45"/>
      <c r="MHF1022" s="45"/>
      <c r="MHG1022" s="45"/>
      <c r="MHH1022" s="45"/>
      <c r="MHI1022" s="45"/>
      <c r="MHJ1022" s="45"/>
      <c r="MHK1022" s="45"/>
      <c r="MHL1022" s="45"/>
      <c r="MHM1022" s="45"/>
      <c r="MHN1022" s="45"/>
      <c r="MHO1022" s="45"/>
      <c r="MHP1022" s="45"/>
      <c r="MHQ1022" s="45"/>
      <c r="MHR1022" s="45"/>
      <c r="MHS1022" s="45"/>
      <c r="MHT1022" s="45"/>
      <c r="MHU1022" s="45"/>
      <c r="MHV1022" s="45"/>
      <c r="MHW1022" s="45"/>
      <c r="MHX1022" s="45"/>
      <c r="MHY1022" s="45"/>
      <c r="MHZ1022" s="45"/>
      <c r="MIA1022" s="45"/>
      <c r="MIB1022" s="45"/>
      <c r="MIC1022" s="45"/>
      <c r="MID1022" s="45"/>
      <c r="MIE1022" s="45"/>
      <c r="MIF1022" s="45"/>
      <c r="MIG1022" s="45"/>
      <c r="MIH1022" s="45"/>
      <c r="MII1022" s="45"/>
      <c r="MIJ1022" s="45"/>
      <c r="MIK1022" s="45"/>
      <c r="MIL1022" s="45"/>
      <c r="MIM1022" s="45"/>
      <c r="MIN1022" s="45"/>
      <c r="MIO1022" s="45"/>
      <c r="MIP1022" s="45"/>
      <c r="MIQ1022" s="45"/>
      <c r="MIR1022" s="45"/>
      <c r="MIS1022" s="45"/>
      <c r="MIT1022" s="45"/>
      <c r="MIU1022" s="45"/>
      <c r="MIV1022" s="45"/>
      <c r="MIW1022" s="45"/>
      <c r="MIX1022" s="45"/>
      <c r="MIY1022" s="45"/>
      <c r="MIZ1022" s="45"/>
      <c r="MJA1022" s="45"/>
      <c r="MJB1022" s="45"/>
      <c r="MJC1022" s="45"/>
      <c r="MJD1022" s="45"/>
      <c r="MJE1022" s="45"/>
      <c r="MJF1022" s="45"/>
      <c r="MJG1022" s="45"/>
      <c r="MJH1022" s="45"/>
      <c r="MJI1022" s="45"/>
      <c r="MJJ1022" s="45"/>
      <c r="MJK1022" s="45"/>
      <c r="MJL1022" s="45"/>
      <c r="MJM1022" s="45"/>
      <c r="MJN1022" s="45"/>
      <c r="MJO1022" s="45"/>
      <c r="MJP1022" s="45"/>
      <c r="MJQ1022" s="45"/>
      <c r="MJR1022" s="45"/>
      <c r="MJS1022" s="45"/>
      <c r="MJT1022" s="45"/>
      <c r="MJU1022" s="45"/>
      <c r="MJV1022" s="45"/>
      <c r="MJW1022" s="45"/>
      <c r="MJX1022" s="45"/>
      <c r="MJY1022" s="45"/>
      <c r="MJZ1022" s="45"/>
      <c r="MKA1022" s="45"/>
      <c r="MKB1022" s="45"/>
      <c r="MKC1022" s="45"/>
      <c r="MKD1022" s="45"/>
      <c r="MKE1022" s="45"/>
      <c r="MKF1022" s="45"/>
      <c r="MKG1022" s="45"/>
      <c r="MKH1022" s="45"/>
      <c r="MKI1022" s="45"/>
      <c r="MKJ1022" s="45"/>
      <c r="MKK1022" s="45"/>
      <c r="MKL1022" s="45"/>
      <c r="MKM1022" s="45"/>
      <c r="MKN1022" s="45"/>
      <c r="MKO1022" s="45"/>
      <c r="MKP1022" s="45"/>
      <c r="MKQ1022" s="45"/>
      <c r="MKR1022" s="45"/>
      <c r="MKS1022" s="45"/>
      <c r="MKT1022" s="45"/>
      <c r="MKU1022" s="45"/>
      <c r="MKV1022" s="45"/>
      <c r="MKW1022" s="45"/>
      <c r="MKX1022" s="45"/>
      <c r="MKY1022" s="45"/>
      <c r="MKZ1022" s="45"/>
      <c r="MLA1022" s="45"/>
      <c r="MLB1022" s="45"/>
      <c r="MLC1022" s="45"/>
      <c r="MLD1022" s="45"/>
      <c r="MLE1022" s="45"/>
      <c r="MLF1022" s="45"/>
      <c r="MLG1022" s="45"/>
      <c r="MLH1022" s="45"/>
      <c r="MLI1022" s="45"/>
      <c r="MLJ1022" s="45"/>
      <c r="MLK1022" s="45"/>
      <c r="MLL1022" s="45"/>
      <c r="MLM1022" s="45"/>
      <c r="MLN1022" s="45"/>
      <c r="MLO1022" s="45"/>
      <c r="MLP1022" s="45"/>
      <c r="MLQ1022" s="45"/>
      <c r="MLR1022" s="45"/>
      <c r="MLS1022" s="45"/>
      <c r="MLT1022" s="45"/>
      <c r="MLU1022" s="45"/>
      <c r="MLV1022" s="45"/>
      <c r="MLW1022" s="45"/>
      <c r="MLX1022" s="45"/>
      <c r="MLY1022" s="45"/>
      <c r="MLZ1022" s="45"/>
      <c r="MMA1022" s="45"/>
      <c r="MMB1022" s="45"/>
      <c r="MMC1022" s="45"/>
      <c r="MMD1022" s="45"/>
      <c r="MME1022" s="45"/>
      <c r="MMF1022" s="45"/>
      <c r="MMG1022" s="45"/>
      <c r="MMH1022" s="45"/>
      <c r="MMI1022" s="45"/>
      <c r="MMJ1022" s="45"/>
      <c r="MMK1022" s="45"/>
      <c r="MML1022" s="45"/>
      <c r="MMM1022" s="45"/>
      <c r="MMN1022" s="45"/>
      <c r="MMO1022" s="45"/>
      <c r="MMP1022" s="45"/>
      <c r="MMQ1022" s="45"/>
      <c r="MMR1022" s="45"/>
      <c r="MMS1022" s="45"/>
      <c r="MMT1022" s="45"/>
      <c r="MMU1022" s="45"/>
      <c r="MMV1022" s="45"/>
      <c r="MMW1022" s="45"/>
      <c r="MMX1022" s="45"/>
      <c r="MMY1022" s="45"/>
      <c r="MMZ1022" s="45"/>
      <c r="MNA1022" s="45"/>
      <c r="MNB1022" s="45"/>
      <c r="MNC1022" s="45"/>
      <c r="MND1022" s="45"/>
      <c r="MNE1022" s="45"/>
      <c r="MNF1022" s="45"/>
      <c r="MNG1022" s="45"/>
      <c r="MNH1022" s="45"/>
      <c r="MNI1022" s="45"/>
      <c r="MNJ1022" s="45"/>
      <c r="MNK1022" s="45"/>
      <c r="MNL1022" s="45"/>
      <c r="MNM1022" s="45"/>
      <c r="MNN1022" s="45"/>
      <c r="MNO1022" s="45"/>
      <c r="MNP1022" s="45"/>
      <c r="MNQ1022" s="45"/>
      <c r="MNR1022" s="45"/>
      <c r="MNS1022" s="45"/>
      <c r="MNT1022" s="45"/>
      <c r="MNU1022" s="45"/>
      <c r="MNV1022" s="45"/>
      <c r="MNW1022" s="45"/>
      <c r="MNX1022" s="45"/>
      <c r="MNY1022" s="45"/>
      <c r="MNZ1022" s="45"/>
      <c r="MOA1022" s="45"/>
      <c r="MOB1022" s="45"/>
      <c r="MOC1022" s="45"/>
      <c r="MOD1022" s="45"/>
      <c r="MOE1022" s="45"/>
      <c r="MOF1022" s="45"/>
      <c r="MOG1022" s="45"/>
      <c r="MOH1022" s="45"/>
      <c r="MOI1022" s="45"/>
      <c r="MOJ1022" s="45"/>
      <c r="MOK1022" s="45"/>
      <c r="MOL1022" s="45"/>
      <c r="MOM1022" s="45"/>
      <c r="MON1022" s="45"/>
      <c r="MOO1022" s="45"/>
      <c r="MOP1022" s="45"/>
      <c r="MOQ1022" s="45"/>
      <c r="MOR1022" s="45"/>
      <c r="MOS1022" s="45"/>
      <c r="MOT1022" s="45"/>
      <c r="MOU1022" s="45"/>
      <c r="MOV1022" s="45"/>
      <c r="MOW1022" s="45"/>
      <c r="MOX1022" s="45"/>
      <c r="MOY1022" s="45"/>
      <c r="MOZ1022" s="45"/>
      <c r="MPA1022" s="45"/>
      <c r="MPB1022" s="45"/>
      <c r="MPC1022" s="45"/>
      <c r="MPD1022" s="45"/>
      <c r="MPE1022" s="45"/>
      <c r="MPF1022" s="45"/>
      <c r="MPG1022" s="45"/>
      <c r="MPH1022" s="45"/>
      <c r="MPI1022" s="45"/>
      <c r="MPJ1022" s="45"/>
      <c r="MPK1022" s="45"/>
      <c r="MPL1022" s="45"/>
      <c r="MPM1022" s="45"/>
      <c r="MPN1022" s="45"/>
      <c r="MPO1022" s="45"/>
      <c r="MPP1022" s="45"/>
      <c r="MPQ1022" s="45"/>
      <c r="MPR1022" s="45"/>
      <c r="MPS1022" s="45"/>
      <c r="MPT1022" s="45"/>
      <c r="MPU1022" s="45"/>
      <c r="MPV1022" s="45"/>
      <c r="MPW1022" s="45"/>
      <c r="MPX1022" s="45"/>
      <c r="MPY1022" s="45"/>
      <c r="MPZ1022" s="45"/>
      <c r="MQA1022" s="45"/>
      <c r="MQB1022" s="45"/>
      <c r="MQC1022" s="45"/>
      <c r="MQD1022" s="45"/>
      <c r="MQE1022" s="45"/>
      <c r="MQF1022" s="45"/>
      <c r="MQG1022" s="45"/>
      <c r="MQH1022" s="45"/>
      <c r="MQI1022" s="45"/>
      <c r="MQJ1022" s="45"/>
      <c r="MQK1022" s="45"/>
      <c r="MQL1022" s="45"/>
      <c r="MQM1022" s="45"/>
      <c r="MQN1022" s="45"/>
      <c r="MQO1022" s="45"/>
      <c r="MQP1022" s="45"/>
      <c r="MQQ1022" s="45"/>
      <c r="MQR1022" s="45"/>
      <c r="MQS1022" s="45"/>
      <c r="MQT1022" s="45"/>
      <c r="MQU1022" s="45"/>
      <c r="MQV1022" s="45"/>
      <c r="MQW1022" s="45"/>
      <c r="MQX1022" s="45"/>
      <c r="MQY1022" s="45"/>
      <c r="MQZ1022" s="45"/>
      <c r="MRA1022" s="45"/>
      <c r="MRB1022" s="45"/>
      <c r="MRC1022" s="45"/>
      <c r="MRD1022" s="45"/>
      <c r="MRE1022" s="45"/>
      <c r="MRF1022" s="45"/>
      <c r="MRG1022" s="45"/>
      <c r="MRH1022" s="45"/>
      <c r="MRI1022" s="45"/>
      <c r="MRJ1022" s="45"/>
      <c r="MRK1022" s="45"/>
      <c r="MRL1022" s="45"/>
      <c r="MRM1022" s="45"/>
      <c r="MRN1022" s="45"/>
      <c r="MRO1022" s="45"/>
      <c r="MRP1022" s="45"/>
      <c r="MRQ1022" s="45"/>
      <c r="MRR1022" s="45"/>
      <c r="MRS1022" s="45"/>
      <c r="MRT1022" s="45"/>
      <c r="MRU1022" s="45"/>
      <c r="MRV1022" s="45"/>
      <c r="MRW1022" s="45"/>
      <c r="MRX1022" s="45"/>
      <c r="MRY1022" s="45"/>
      <c r="MRZ1022" s="45"/>
      <c r="MSA1022" s="45"/>
      <c r="MSB1022" s="45"/>
      <c r="MSC1022" s="45"/>
      <c r="MSD1022" s="45"/>
      <c r="MSE1022" s="45"/>
      <c r="MSF1022" s="45"/>
      <c r="MSG1022" s="45"/>
      <c r="MSH1022" s="45"/>
      <c r="MSI1022" s="45"/>
      <c r="MSJ1022" s="45"/>
      <c r="MSK1022" s="45"/>
      <c r="MSL1022" s="45"/>
      <c r="MSM1022" s="45"/>
      <c r="MSN1022" s="45"/>
      <c r="MSO1022" s="45"/>
      <c r="MSP1022" s="45"/>
      <c r="MSQ1022" s="45"/>
      <c r="MSR1022" s="45"/>
      <c r="MSS1022" s="45"/>
      <c r="MST1022" s="45"/>
      <c r="MSU1022" s="45"/>
      <c r="MSV1022" s="45"/>
      <c r="MSW1022" s="45"/>
      <c r="MSX1022" s="45"/>
      <c r="MSY1022" s="45"/>
      <c r="MSZ1022" s="45"/>
      <c r="MTA1022" s="45"/>
      <c r="MTB1022" s="45"/>
      <c r="MTC1022" s="45"/>
      <c r="MTD1022" s="45"/>
      <c r="MTE1022" s="45"/>
      <c r="MTF1022" s="45"/>
      <c r="MTG1022" s="45"/>
      <c r="MTH1022" s="45"/>
      <c r="MTI1022" s="45"/>
      <c r="MTJ1022" s="45"/>
      <c r="MTK1022" s="45"/>
      <c r="MTL1022" s="45"/>
      <c r="MTM1022" s="45"/>
      <c r="MTN1022" s="45"/>
      <c r="MTO1022" s="45"/>
      <c r="MTP1022" s="45"/>
      <c r="MTQ1022" s="45"/>
      <c r="MTR1022" s="45"/>
      <c r="MTS1022" s="45"/>
      <c r="MTT1022" s="45"/>
      <c r="MTU1022" s="45"/>
      <c r="MTV1022" s="45"/>
      <c r="MTW1022" s="45"/>
      <c r="MTX1022" s="45"/>
      <c r="MTY1022" s="45"/>
      <c r="MTZ1022" s="45"/>
      <c r="MUA1022" s="45"/>
      <c r="MUB1022" s="45"/>
      <c r="MUC1022" s="45"/>
      <c r="MUD1022" s="45"/>
      <c r="MUE1022" s="45"/>
      <c r="MUF1022" s="45"/>
      <c r="MUG1022" s="45"/>
      <c r="MUH1022" s="45"/>
      <c r="MUI1022" s="45"/>
      <c r="MUJ1022" s="45"/>
      <c r="MUK1022" s="45"/>
      <c r="MUL1022" s="45"/>
      <c r="MUM1022" s="45"/>
      <c r="MUN1022" s="45"/>
      <c r="MUO1022" s="45"/>
      <c r="MUP1022" s="45"/>
      <c r="MUQ1022" s="45"/>
      <c r="MUR1022" s="45"/>
      <c r="MUS1022" s="45"/>
      <c r="MUT1022" s="45"/>
      <c r="MUU1022" s="45"/>
      <c r="MUV1022" s="45"/>
      <c r="MUW1022" s="45"/>
      <c r="MUX1022" s="45"/>
      <c r="MUY1022" s="45"/>
      <c r="MUZ1022" s="45"/>
      <c r="MVA1022" s="45"/>
      <c r="MVB1022" s="45"/>
      <c r="MVC1022" s="45"/>
      <c r="MVD1022" s="45"/>
      <c r="MVE1022" s="45"/>
      <c r="MVF1022" s="45"/>
      <c r="MVG1022" s="45"/>
      <c r="MVH1022" s="45"/>
      <c r="MVI1022" s="45"/>
      <c r="MVJ1022" s="45"/>
      <c r="MVK1022" s="45"/>
      <c r="MVL1022" s="45"/>
      <c r="MVM1022" s="45"/>
      <c r="MVN1022" s="45"/>
      <c r="MVO1022" s="45"/>
      <c r="MVP1022" s="45"/>
      <c r="MVQ1022" s="45"/>
      <c r="MVR1022" s="45"/>
      <c r="MVS1022" s="45"/>
      <c r="MVT1022" s="45"/>
      <c r="MVU1022" s="45"/>
      <c r="MVV1022" s="45"/>
      <c r="MVW1022" s="45"/>
      <c r="MVX1022" s="45"/>
      <c r="MVY1022" s="45"/>
      <c r="MVZ1022" s="45"/>
      <c r="MWA1022" s="45"/>
      <c r="MWB1022" s="45"/>
      <c r="MWC1022" s="45"/>
      <c r="MWD1022" s="45"/>
      <c r="MWE1022" s="45"/>
      <c r="MWF1022" s="45"/>
      <c r="MWG1022" s="45"/>
      <c r="MWH1022" s="45"/>
      <c r="MWI1022" s="45"/>
      <c r="MWJ1022" s="45"/>
      <c r="MWK1022" s="45"/>
      <c r="MWL1022" s="45"/>
      <c r="MWM1022" s="45"/>
      <c r="MWN1022" s="45"/>
      <c r="MWO1022" s="45"/>
      <c r="MWP1022" s="45"/>
      <c r="MWQ1022" s="45"/>
      <c r="MWR1022" s="45"/>
      <c r="MWS1022" s="45"/>
      <c r="MWT1022" s="45"/>
      <c r="MWU1022" s="45"/>
      <c r="MWV1022" s="45"/>
      <c r="MWW1022" s="45"/>
      <c r="MWX1022" s="45"/>
      <c r="MWY1022" s="45"/>
      <c r="MWZ1022" s="45"/>
      <c r="MXA1022" s="45"/>
      <c r="MXB1022" s="45"/>
      <c r="MXC1022" s="45"/>
      <c r="MXD1022" s="45"/>
      <c r="MXE1022" s="45"/>
      <c r="MXF1022" s="45"/>
      <c r="MXG1022" s="45"/>
      <c r="MXH1022" s="45"/>
      <c r="MXI1022" s="45"/>
      <c r="MXJ1022" s="45"/>
      <c r="MXK1022" s="45"/>
      <c r="MXL1022" s="45"/>
      <c r="MXM1022" s="45"/>
      <c r="MXN1022" s="45"/>
      <c r="MXO1022" s="45"/>
      <c r="MXP1022" s="45"/>
      <c r="MXQ1022" s="45"/>
      <c r="MXR1022" s="45"/>
      <c r="MXS1022" s="45"/>
      <c r="MXT1022" s="45"/>
      <c r="MXU1022" s="45"/>
      <c r="MXV1022" s="45"/>
      <c r="MXW1022" s="45"/>
      <c r="MXX1022" s="45"/>
      <c r="MXY1022" s="45"/>
      <c r="MXZ1022" s="45"/>
      <c r="MYA1022" s="45"/>
      <c r="MYB1022" s="45"/>
      <c r="MYC1022" s="45"/>
      <c r="MYD1022" s="45"/>
      <c r="MYE1022" s="45"/>
      <c r="MYF1022" s="45"/>
      <c r="MYG1022" s="45"/>
      <c r="MYH1022" s="45"/>
      <c r="MYI1022" s="45"/>
      <c r="MYJ1022" s="45"/>
      <c r="MYK1022" s="45"/>
      <c r="MYL1022" s="45"/>
      <c r="MYM1022" s="45"/>
      <c r="MYN1022" s="45"/>
      <c r="MYO1022" s="45"/>
      <c r="MYP1022" s="45"/>
      <c r="MYQ1022" s="45"/>
      <c r="MYR1022" s="45"/>
      <c r="MYS1022" s="45"/>
      <c r="MYT1022" s="45"/>
      <c r="MYU1022" s="45"/>
      <c r="MYV1022" s="45"/>
      <c r="MYW1022" s="45"/>
      <c r="MYX1022" s="45"/>
      <c r="MYY1022" s="45"/>
      <c r="MYZ1022" s="45"/>
      <c r="MZA1022" s="45"/>
      <c r="MZB1022" s="45"/>
      <c r="MZC1022" s="45"/>
      <c r="MZD1022" s="45"/>
      <c r="MZE1022" s="45"/>
      <c r="MZF1022" s="45"/>
      <c r="MZG1022" s="45"/>
      <c r="MZH1022" s="45"/>
      <c r="MZI1022" s="45"/>
      <c r="MZJ1022" s="45"/>
      <c r="MZK1022" s="45"/>
      <c r="MZL1022" s="45"/>
      <c r="MZM1022" s="45"/>
      <c r="MZN1022" s="45"/>
      <c r="MZO1022" s="45"/>
      <c r="MZP1022" s="45"/>
      <c r="MZQ1022" s="45"/>
      <c r="MZR1022" s="45"/>
      <c r="MZS1022" s="45"/>
      <c r="MZT1022" s="45"/>
      <c r="MZU1022" s="45"/>
      <c r="MZV1022" s="45"/>
      <c r="MZW1022" s="45"/>
      <c r="MZX1022" s="45"/>
      <c r="MZY1022" s="45"/>
      <c r="MZZ1022" s="45"/>
      <c r="NAA1022" s="45"/>
      <c r="NAB1022" s="45"/>
      <c r="NAC1022" s="45"/>
      <c r="NAD1022" s="45"/>
      <c r="NAE1022" s="45"/>
      <c r="NAF1022" s="45"/>
      <c r="NAG1022" s="45"/>
      <c r="NAH1022" s="45"/>
      <c r="NAI1022" s="45"/>
      <c r="NAJ1022" s="45"/>
      <c r="NAK1022" s="45"/>
      <c r="NAL1022" s="45"/>
      <c r="NAM1022" s="45"/>
      <c r="NAN1022" s="45"/>
      <c r="NAO1022" s="45"/>
      <c r="NAP1022" s="45"/>
      <c r="NAQ1022" s="45"/>
      <c r="NAR1022" s="45"/>
      <c r="NAS1022" s="45"/>
      <c r="NAT1022" s="45"/>
      <c r="NAU1022" s="45"/>
      <c r="NAV1022" s="45"/>
      <c r="NAW1022" s="45"/>
      <c r="NAX1022" s="45"/>
      <c r="NAY1022" s="45"/>
      <c r="NAZ1022" s="45"/>
      <c r="NBA1022" s="45"/>
      <c r="NBB1022" s="45"/>
      <c r="NBC1022" s="45"/>
      <c r="NBD1022" s="45"/>
      <c r="NBE1022" s="45"/>
      <c r="NBF1022" s="45"/>
      <c r="NBG1022" s="45"/>
      <c r="NBH1022" s="45"/>
      <c r="NBI1022" s="45"/>
      <c r="NBJ1022" s="45"/>
      <c r="NBK1022" s="45"/>
      <c r="NBL1022" s="45"/>
      <c r="NBM1022" s="45"/>
      <c r="NBN1022" s="45"/>
      <c r="NBO1022" s="45"/>
      <c r="NBP1022" s="45"/>
      <c r="NBQ1022" s="45"/>
      <c r="NBR1022" s="45"/>
      <c r="NBS1022" s="45"/>
      <c r="NBT1022" s="45"/>
      <c r="NBU1022" s="45"/>
      <c r="NBV1022" s="45"/>
      <c r="NBW1022" s="45"/>
      <c r="NBX1022" s="45"/>
      <c r="NBY1022" s="45"/>
      <c r="NBZ1022" s="45"/>
      <c r="NCA1022" s="45"/>
      <c r="NCB1022" s="45"/>
      <c r="NCC1022" s="45"/>
      <c r="NCD1022" s="45"/>
      <c r="NCE1022" s="45"/>
      <c r="NCF1022" s="45"/>
      <c r="NCG1022" s="45"/>
      <c r="NCH1022" s="45"/>
      <c r="NCI1022" s="45"/>
      <c r="NCJ1022" s="45"/>
      <c r="NCK1022" s="45"/>
      <c r="NCL1022" s="45"/>
      <c r="NCM1022" s="45"/>
      <c r="NCN1022" s="45"/>
      <c r="NCO1022" s="45"/>
      <c r="NCP1022" s="45"/>
      <c r="NCQ1022" s="45"/>
      <c r="NCR1022" s="45"/>
      <c r="NCS1022" s="45"/>
      <c r="NCT1022" s="45"/>
      <c r="NCU1022" s="45"/>
      <c r="NCV1022" s="45"/>
      <c r="NCW1022" s="45"/>
      <c r="NCX1022" s="45"/>
      <c r="NCY1022" s="45"/>
      <c r="NCZ1022" s="45"/>
      <c r="NDA1022" s="45"/>
      <c r="NDB1022" s="45"/>
      <c r="NDC1022" s="45"/>
      <c r="NDD1022" s="45"/>
      <c r="NDE1022" s="45"/>
      <c r="NDF1022" s="45"/>
      <c r="NDG1022" s="45"/>
      <c r="NDH1022" s="45"/>
      <c r="NDI1022" s="45"/>
      <c r="NDJ1022" s="45"/>
      <c r="NDK1022" s="45"/>
      <c r="NDL1022" s="45"/>
      <c r="NDM1022" s="45"/>
      <c r="NDN1022" s="45"/>
      <c r="NDO1022" s="45"/>
      <c r="NDP1022" s="45"/>
      <c r="NDQ1022" s="45"/>
      <c r="NDR1022" s="45"/>
      <c r="NDS1022" s="45"/>
      <c r="NDT1022" s="45"/>
      <c r="NDU1022" s="45"/>
      <c r="NDV1022" s="45"/>
      <c r="NDW1022" s="45"/>
      <c r="NDX1022" s="45"/>
      <c r="NDY1022" s="45"/>
      <c r="NDZ1022" s="45"/>
      <c r="NEA1022" s="45"/>
      <c r="NEB1022" s="45"/>
      <c r="NEC1022" s="45"/>
      <c r="NED1022" s="45"/>
      <c r="NEE1022" s="45"/>
      <c r="NEF1022" s="45"/>
      <c r="NEG1022" s="45"/>
      <c r="NEH1022" s="45"/>
      <c r="NEI1022" s="45"/>
      <c r="NEJ1022" s="45"/>
      <c r="NEK1022" s="45"/>
      <c r="NEL1022" s="45"/>
      <c r="NEM1022" s="45"/>
      <c r="NEN1022" s="45"/>
      <c r="NEO1022" s="45"/>
      <c r="NEP1022" s="45"/>
      <c r="NEQ1022" s="45"/>
      <c r="NER1022" s="45"/>
      <c r="NES1022" s="45"/>
      <c r="NET1022" s="45"/>
      <c r="NEU1022" s="45"/>
      <c r="NEV1022" s="45"/>
      <c r="NEW1022" s="45"/>
      <c r="NEX1022" s="45"/>
      <c r="NEY1022" s="45"/>
      <c r="NEZ1022" s="45"/>
      <c r="NFA1022" s="45"/>
      <c r="NFB1022" s="45"/>
      <c r="NFC1022" s="45"/>
      <c r="NFD1022" s="45"/>
      <c r="NFE1022" s="45"/>
      <c r="NFF1022" s="45"/>
      <c r="NFG1022" s="45"/>
      <c r="NFH1022" s="45"/>
      <c r="NFI1022" s="45"/>
      <c r="NFJ1022" s="45"/>
      <c r="NFK1022" s="45"/>
      <c r="NFL1022" s="45"/>
      <c r="NFM1022" s="45"/>
      <c r="NFN1022" s="45"/>
      <c r="NFO1022" s="45"/>
      <c r="NFP1022" s="45"/>
      <c r="NFQ1022" s="45"/>
      <c r="NFR1022" s="45"/>
      <c r="NFS1022" s="45"/>
      <c r="NFT1022" s="45"/>
      <c r="NFU1022" s="45"/>
      <c r="NFV1022" s="45"/>
      <c r="NFW1022" s="45"/>
      <c r="NFX1022" s="45"/>
      <c r="NFY1022" s="45"/>
      <c r="NFZ1022" s="45"/>
      <c r="NGA1022" s="45"/>
      <c r="NGB1022" s="45"/>
      <c r="NGC1022" s="45"/>
      <c r="NGD1022" s="45"/>
      <c r="NGE1022" s="45"/>
      <c r="NGF1022" s="45"/>
      <c r="NGG1022" s="45"/>
      <c r="NGH1022" s="45"/>
      <c r="NGI1022" s="45"/>
      <c r="NGJ1022" s="45"/>
      <c r="NGK1022" s="45"/>
      <c r="NGL1022" s="45"/>
      <c r="NGM1022" s="45"/>
      <c r="NGN1022" s="45"/>
      <c r="NGO1022" s="45"/>
      <c r="NGP1022" s="45"/>
      <c r="NGQ1022" s="45"/>
      <c r="NGR1022" s="45"/>
      <c r="NGS1022" s="45"/>
      <c r="NGT1022" s="45"/>
      <c r="NGU1022" s="45"/>
      <c r="NGV1022" s="45"/>
      <c r="NGW1022" s="45"/>
      <c r="NGX1022" s="45"/>
      <c r="NGY1022" s="45"/>
      <c r="NGZ1022" s="45"/>
      <c r="NHA1022" s="45"/>
      <c r="NHB1022" s="45"/>
      <c r="NHC1022" s="45"/>
      <c r="NHD1022" s="45"/>
      <c r="NHE1022" s="45"/>
      <c r="NHF1022" s="45"/>
      <c r="NHG1022" s="45"/>
      <c r="NHH1022" s="45"/>
      <c r="NHI1022" s="45"/>
      <c r="NHJ1022" s="45"/>
      <c r="NHK1022" s="45"/>
      <c r="NHL1022" s="45"/>
      <c r="NHM1022" s="45"/>
      <c r="NHN1022" s="45"/>
      <c r="NHO1022" s="45"/>
      <c r="NHP1022" s="45"/>
      <c r="NHQ1022" s="45"/>
      <c r="NHR1022" s="45"/>
      <c r="NHS1022" s="45"/>
      <c r="NHT1022" s="45"/>
      <c r="NHU1022" s="45"/>
      <c r="NHV1022" s="45"/>
      <c r="NHW1022" s="45"/>
      <c r="NHX1022" s="45"/>
      <c r="NHY1022" s="45"/>
      <c r="NHZ1022" s="45"/>
      <c r="NIA1022" s="45"/>
      <c r="NIB1022" s="45"/>
      <c r="NIC1022" s="45"/>
      <c r="NID1022" s="45"/>
      <c r="NIE1022" s="45"/>
      <c r="NIF1022" s="45"/>
      <c r="NIG1022" s="45"/>
      <c r="NIH1022" s="45"/>
      <c r="NII1022" s="45"/>
      <c r="NIJ1022" s="45"/>
      <c r="NIK1022" s="45"/>
      <c r="NIL1022" s="45"/>
      <c r="NIM1022" s="45"/>
      <c r="NIN1022" s="45"/>
      <c r="NIO1022" s="45"/>
      <c r="NIP1022" s="45"/>
      <c r="NIQ1022" s="45"/>
      <c r="NIR1022" s="45"/>
      <c r="NIS1022" s="45"/>
      <c r="NIT1022" s="45"/>
      <c r="NIU1022" s="45"/>
      <c r="NIV1022" s="45"/>
      <c r="NIW1022" s="45"/>
      <c r="NIX1022" s="45"/>
      <c r="NIY1022" s="45"/>
      <c r="NIZ1022" s="45"/>
      <c r="NJA1022" s="45"/>
      <c r="NJB1022" s="45"/>
      <c r="NJC1022" s="45"/>
      <c r="NJD1022" s="45"/>
      <c r="NJE1022" s="45"/>
      <c r="NJF1022" s="45"/>
      <c r="NJG1022" s="45"/>
      <c r="NJH1022" s="45"/>
      <c r="NJI1022" s="45"/>
      <c r="NJJ1022" s="45"/>
      <c r="NJK1022" s="45"/>
      <c r="NJL1022" s="45"/>
      <c r="NJM1022" s="45"/>
      <c r="NJN1022" s="45"/>
      <c r="NJO1022" s="45"/>
      <c r="NJP1022" s="45"/>
      <c r="NJQ1022" s="45"/>
      <c r="NJR1022" s="45"/>
      <c r="NJS1022" s="45"/>
      <c r="NJT1022" s="45"/>
      <c r="NJU1022" s="45"/>
      <c r="NJV1022" s="45"/>
      <c r="NJW1022" s="45"/>
      <c r="NJX1022" s="45"/>
      <c r="NJY1022" s="45"/>
      <c r="NJZ1022" s="45"/>
      <c r="NKA1022" s="45"/>
      <c r="NKB1022" s="45"/>
      <c r="NKC1022" s="45"/>
      <c r="NKD1022" s="45"/>
      <c r="NKE1022" s="45"/>
      <c r="NKF1022" s="45"/>
      <c r="NKG1022" s="45"/>
      <c r="NKH1022" s="45"/>
      <c r="NKI1022" s="45"/>
      <c r="NKJ1022" s="45"/>
      <c r="NKK1022" s="45"/>
      <c r="NKL1022" s="45"/>
      <c r="NKM1022" s="45"/>
      <c r="NKN1022" s="45"/>
      <c r="NKO1022" s="45"/>
      <c r="NKP1022" s="45"/>
      <c r="NKQ1022" s="45"/>
      <c r="NKR1022" s="45"/>
      <c r="NKS1022" s="45"/>
      <c r="NKT1022" s="45"/>
      <c r="NKU1022" s="45"/>
      <c r="NKV1022" s="45"/>
      <c r="NKW1022" s="45"/>
      <c r="NKX1022" s="45"/>
      <c r="NKY1022" s="45"/>
      <c r="NKZ1022" s="45"/>
      <c r="NLA1022" s="45"/>
      <c r="NLB1022" s="45"/>
      <c r="NLC1022" s="45"/>
      <c r="NLD1022" s="45"/>
      <c r="NLE1022" s="45"/>
      <c r="NLF1022" s="45"/>
      <c r="NLG1022" s="45"/>
      <c r="NLH1022" s="45"/>
      <c r="NLI1022" s="45"/>
      <c r="NLJ1022" s="45"/>
      <c r="NLK1022" s="45"/>
      <c r="NLL1022" s="45"/>
      <c r="NLM1022" s="45"/>
      <c r="NLN1022" s="45"/>
      <c r="NLO1022" s="45"/>
      <c r="NLP1022" s="45"/>
      <c r="NLQ1022" s="45"/>
      <c r="NLR1022" s="45"/>
      <c r="NLS1022" s="45"/>
      <c r="NLT1022" s="45"/>
      <c r="NLU1022" s="45"/>
      <c r="NLV1022" s="45"/>
      <c r="NLW1022" s="45"/>
      <c r="NLX1022" s="45"/>
      <c r="NLY1022" s="45"/>
      <c r="NLZ1022" s="45"/>
      <c r="NMA1022" s="45"/>
      <c r="NMB1022" s="45"/>
      <c r="NMC1022" s="45"/>
      <c r="NMD1022" s="45"/>
      <c r="NME1022" s="45"/>
      <c r="NMF1022" s="45"/>
      <c r="NMG1022" s="45"/>
      <c r="NMH1022" s="45"/>
      <c r="NMI1022" s="45"/>
      <c r="NMJ1022" s="45"/>
      <c r="NMK1022" s="45"/>
      <c r="NML1022" s="45"/>
      <c r="NMM1022" s="45"/>
      <c r="NMN1022" s="45"/>
      <c r="NMO1022" s="45"/>
      <c r="NMP1022" s="45"/>
      <c r="NMQ1022" s="45"/>
      <c r="NMR1022" s="45"/>
      <c r="NMS1022" s="45"/>
      <c r="NMT1022" s="45"/>
      <c r="NMU1022" s="45"/>
      <c r="NMV1022" s="45"/>
      <c r="NMW1022" s="45"/>
      <c r="NMX1022" s="45"/>
      <c r="NMY1022" s="45"/>
      <c r="NMZ1022" s="45"/>
      <c r="NNA1022" s="45"/>
      <c r="NNB1022" s="45"/>
      <c r="NNC1022" s="45"/>
      <c r="NND1022" s="45"/>
      <c r="NNE1022" s="45"/>
      <c r="NNF1022" s="45"/>
      <c r="NNG1022" s="45"/>
      <c r="NNH1022" s="45"/>
      <c r="NNI1022" s="45"/>
      <c r="NNJ1022" s="45"/>
      <c r="NNK1022" s="45"/>
      <c r="NNL1022" s="45"/>
      <c r="NNM1022" s="45"/>
      <c r="NNN1022" s="45"/>
      <c r="NNO1022" s="45"/>
      <c r="NNP1022" s="45"/>
      <c r="NNQ1022" s="45"/>
      <c r="NNR1022" s="45"/>
      <c r="NNS1022" s="45"/>
      <c r="NNT1022" s="45"/>
      <c r="NNU1022" s="45"/>
      <c r="NNV1022" s="45"/>
      <c r="NNW1022" s="45"/>
      <c r="NNX1022" s="45"/>
      <c r="NNY1022" s="45"/>
      <c r="NNZ1022" s="45"/>
      <c r="NOA1022" s="45"/>
      <c r="NOB1022" s="45"/>
      <c r="NOC1022" s="45"/>
      <c r="NOD1022" s="45"/>
      <c r="NOE1022" s="45"/>
      <c r="NOF1022" s="45"/>
      <c r="NOG1022" s="45"/>
      <c r="NOH1022" s="45"/>
      <c r="NOI1022" s="45"/>
      <c r="NOJ1022" s="45"/>
      <c r="NOK1022" s="45"/>
      <c r="NOL1022" s="45"/>
      <c r="NOM1022" s="45"/>
      <c r="NON1022" s="45"/>
      <c r="NOO1022" s="45"/>
      <c r="NOP1022" s="45"/>
      <c r="NOQ1022" s="45"/>
      <c r="NOR1022" s="45"/>
      <c r="NOS1022" s="45"/>
      <c r="NOT1022" s="45"/>
      <c r="NOU1022" s="45"/>
      <c r="NOV1022" s="45"/>
      <c r="NOW1022" s="45"/>
      <c r="NOX1022" s="45"/>
      <c r="NOY1022" s="45"/>
      <c r="NOZ1022" s="45"/>
      <c r="NPA1022" s="45"/>
      <c r="NPB1022" s="45"/>
      <c r="NPC1022" s="45"/>
      <c r="NPD1022" s="45"/>
      <c r="NPE1022" s="45"/>
      <c r="NPF1022" s="45"/>
      <c r="NPG1022" s="45"/>
      <c r="NPH1022" s="45"/>
      <c r="NPI1022" s="45"/>
      <c r="NPJ1022" s="45"/>
      <c r="NPK1022" s="45"/>
      <c r="NPL1022" s="45"/>
      <c r="NPM1022" s="45"/>
      <c r="NPN1022" s="45"/>
      <c r="NPO1022" s="45"/>
      <c r="NPP1022" s="45"/>
      <c r="NPQ1022" s="45"/>
      <c r="NPR1022" s="45"/>
      <c r="NPS1022" s="45"/>
      <c r="NPT1022" s="45"/>
      <c r="NPU1022" s="45"/>
      <c r="NPV1022" s="45"/>
      <c r="NPW1022" s="45"/>
      <c r="NPX1022" s="45"/>
      <c r="NPY1022" s="45"/>
      <c r="NPZ1022" s="45"/>
      <c r="NQA1022" s="45"/>
      <c r="NQB1022" s="45"/>
      <c r="NQC1022" s="45"/>
      <c r="NQD1022" s="45"/>
      <c r="NQE1022" s="45"/>
      <c r="NQF1022" s="45"/>
      <c r="NQG1022" s="45"/>
      <c r="NQH1022" s="45"/>
      <c r="NQI1022" s="45"/>
      <c r="NQJ1022" s="45"/>
      <c r="NQK1022" s="45"/>
      <c r="NQL1022" s="45"/>
      <c r="NQM1022" s="45"/>
      <c r="NQN1022" s="45"/>
      <c r="NQO1022" s="45"/>
      <c r="NQP1022" s="45"/>
      <c r="NQQ1022" s="45"/>
      <c r="NQR1022" s="45"/>
      <c r="NQS1022" s="45"/>
      <c r="NQT1022" s="45"/>
      <c r="NQU1022" s="45"/>
      <c r="NQV1022" s="45"/>
      <c r="NQW1022" s="45"/>
      <c r="NQX1022" s="45"/>
      <c r="NQY1022" s="45"/>
      <c r="NQZ1022" s="45"/>
      <c r="NRA1022" s="45"/>
      <c r="NRB1022" s="45"/>
      <c r="NRC1022" s="45"/>
      <c r="NRD1022" s="45"/>
      <c r="NRE1022" s="45"/>
      <c r="NRF1022" s="45"/>
      <c r="NRG1022" s="45"/>
      <c r="NRH1022" s="45"/>
      <c r="NRI1022" s="45"/>
      <c r="NRJ1022" s="45"/>
      <c r="NRK1022" s="45"/>
      <c r="NRL1022" s="45"/>
      <c r="NRM1022" s="45"/>
      <c r="NRN1022" s="45"/>
      <c r="NRO1022" s="45"/>
      <c r="NRP1022" s="45"/>
      <c r="NRQ1022" s="45"/>
      <c r="NRR1022" s="45"/>
      <c r="NRS1022" s="45"/>
      <c r="NRT1022" s="45"/>
      <c r="NRU1022" s="45"/>
      <c r="NRV1022" s="45"/>
      <c r="NRW1022" s="45"/>
      <c r="NRX1022" s="45"/>
      <c r="NRY1022" s="45"/>
      <c r="NRZ1022" s="45"/>
      <c r="NSA1022" s="45"/>
      <c r="NSB1022" s="45"/>
      <c r="NSC1022" s="45"/>
      <c r="NSD1022" s="45"/>
      <c r="NSE1022" s="45"/>
      <c r="NSF1022" s="45"/>
      <c r="NSG1022" s="45"/>
      <c r="NSH1022" s="45"/>
      <c r="NSI1022" s="45"/>
      <c r="NSJ1022" s="45"/>
      <c r="NSK1022" s="45"/>
      <c r="NSL1022" s="45"/>
      <c r="NSM1022" s="45"/>
      <c r="NSN1022" s="45"/>
      <c r="NSO1022" s="45"/>
      <c r="NSP1022" s="45"/>
      <c r="NSQ1022" s="45"/>
      <c r="NSR1022" s="45"/>
      <c r="NSS1022" s="45"/>
      <c r="NST1022" s="45"/>
      <c r="NSU1022" s="45"/>
      <c r="NSV1022" s="45"/>
      <c r="NSW1022" s="45"/>
      <c r="NSX1022" s="45"/>
      <c r="NSY1022" s="45"/>
      <c r="NSZ1022" s="45"/>
      <c r="NTA1022" s="45"/>
      <c r="NTB1022" s="45"/>
      <c r="NTC1022" s="45"/>
      <c r="NTD1022" s="45"/>
      <c r="NTE1022" s="45"/>
      <c r="NTF1022" s="45"/>
      <c r="NTG1022" s="45"/>
      <c r="NTH1022" s="45"/>
      <c r="NTI1022" s="45"/>
      <c r="NTJ1022" s="45"/>
      <c r="NTK1022" s="45"/>
      <c r="NTL1022" s="45"/>
      <c r="NTM1022" s="45"/>
      <c r="NTN1022" s="45"/>
      <c r="NTO1022" s="45"/>
      <c r="NTP1022" s="45"/>
      <c r="NTQ1022" s="45"/>
      <c r="NTR1022" s="45"/>
      <c r="NTS1022" s="45"/>
      <c r="NTT1022" s="45"/>
      <c r="NTU1022" s="45"/>
      <c r="NTV1022" s="45"/>
      <c r="NTW1022" s="45"/>
      <c r="NTX1022" s="45"/>
      <c r="NTY1022" s="45"/>
      <c r="NTZ1022" s="45"/>
      <c r="NUA1022" s="45"/>
      <c r="NUB1022" s="45"/>
      <c r="NUC1022" s="45"/>
      <c r="NUD1022" s="45"/>
      <c r="NUE1022" s="45"/>
      <c r="NUF1022" s="45"/>
      <c r="NUG1022" s="45"/>
      <c r="NUH1022" s="45"/>
      <c r="NUI1022" s="45"/>
      <c r="NUJ1022" s="45"/>
      <c r="NUK1022" s="45"/>
      <c r="NUL1022" s="45"/>
      <c r="NUM1022" s="45"/>
      <c r="NUN1022" s="45"/>
      <c r="NUO1022" s="45"/>
      <c r="NUP1022" s="45"/>
      <c r="NUQ1022" s="45"/>
      <c r="NUR1022" s="45"/>
      <c r="NUS1022" s="45"/>
      <c r="NUT1022" s="45"/>
      <c r="NUU1022" s="45"/>
      <c r="NUV1022" s="45"/>
      <c r="NUW1022" s="45"/>
      <c r="NUX1022" s="45"/>
      <c r="NUY1022" s="45"/>
      <c r="NUZ1022" s="45"/>
      <c r="NVA1022" s="45"/>
      <c r="NVB1022" s="45"/>
      <c r="NVC1022" s="45"/>
      <c r="NVD1022" s="45"/>
      <c r="NVE1022" s="45"/>
      <c r="NVF1022" s="45"/>
      <c r="NVG1022" s="45"/>
      <c r="NVH1022" s="45"/>
      <c r="NVI1022" s="45"/>
      <c r="NVJ1022" s="45"/>
      <c r="NVK1022" s="45"/>
      <c r="NVL1022" s="45"/>
      <c r="NVM1022" s="45"/>
      <c r="NVN1022" s="45"/>
      <c r="NVO1022" s="45"/>
      <c r="NVP1022" s="45"/>
      <c r="NVQ1022" s="45"/>
      <c r="NVR1022" s="45"/>
      <c r="NVS1022" s="45"/>
      <c r="NVT1022" s="45"/>
      <c r="NVU1022" s="45"/>
      <c r="NVV1022" s="45"/>
      <c r="NVW1022" s="45"/>
      <c r="NVX1022" s="45"/>
      <c r="NVY1022" s="45"/>
      <c r="NVZ1022" s="45"/>
      <c r="NWA1022" s="45"/>
      <c r="NWB1022" s="45"/>
      <c r="NWC1022" s="45"/>
      <c r="NWD1022" s="45"/>
      <c r="NWE1022" s="45"/>
      <c r="NWF1022" s="45"/>
      <c r="NWG1022" s="45"/>
      <c r="NWH1022" s="45"/>
      <c r="NWI1022" s="45"/>
      <c r="NWJ1022" s="45"/>
      <c r="NWK1022" s="45"/>
      <c r="NWL1022" s="45"/>
      <c r="NWM1022" s="45"/>
      <c r="NWN1022" s="45"/>
      <c r="NWO1022" s="45"/>
      <c r="NWP1022" s="45"/>
      <c r="NWQ1022" s="45"/>
      <c r="NWR1022" s="45"/>
      <c r="NWS1022" s="45"/>
      <c r="NWT1022" s="45"/>
      <c r="NWU1022" s="45"/>
      <c r="NWV1022" s="45"/>
      <c r="NWW1022" s="45"/>
      <c r="NWX1022" s="45"/>
      <c r="NWY1022" s="45"/>
      <c r="NWZ1022" s="45"/>
      <c r="NXA1022" s="45"/>
      <c r="NXB1022" s="45"/>
      <c r="NXC1022" s="45"/>
      <c r="NXD1022" s="45"/>
      <c r="NXE1022" s="45"/>
      <c r="NXF1022" s="45"/>
      <c r="NXG1022" s="45"/>
      <c r="NXH1022" s="45"/>
      <c r="NXI1022" s="45"/>
      <c r="NXJ1022" s="45"/>
      <c r="NXK1022" s="45"/>
      <c r="NXL1022" s="45"/>
      <c r="NXM1022" s="45"/>
      <c r="NXN1022" s="45"/>
      <c r="NXO1022" s="45"/>
      <c r="NXP1022" s="45"/>
      <c r="NXQ1022" s="45"/>
      <c r="NXR1022" s="45"/>
      <c r="NXS1022" s="45"/>
      <c r="NXT1022" s="45"/>
      <c r="NXU1022" s="45"/>
      <c r="NXV1022" s="45"/>
      <c r="NXW1022" s="45"/>
      <c r="NXX1022" s="45"/>
      <c r="NXY1022" s="45"/>
      <c r="NXZ1022" s="45"/>
      <c r="NYA1022" s="45"/>
      <c r="NYB1022" s="45"/>
      <c r="NYC1022" s="45"/>
      <c r="NYD1022" s="45"/>
      <c r="NYE1022" s="45"/>
      <c r="NYF1022" s="45"/>
      <c r="NYG1022" s="45"/>
      <c r="NYH1022" s="45"/>
      <c r="NYI1022" s="45"/>
      <c r="NYJ1022" s="45"/>
      <c r="NYK1022" s="45"/>
      <c r="NYL1022" s="45"/>
      <c r="NYM1022" s="45"/>
      <c r="NYN1022" s="45"/>
      <c r="NYO1022" s="45"/>
      <c r="NYP1022" s="45"/>
      <c r="NYQ1022" s="45"/>
      <c r="NYR1022" s="45"/>
      <c r="NYS1022" s="45"/>
      <c r="NYT1022" s="45"/>
      <c r="NYU1022" s="45"/>
      <c r="NYV1022" s="45"/>
      <c r="NYW1022" s="45"/>
      <c r="NYX1022" s="45"/>
      <c r="NYY1022" s="45"/>
      <c r="NYZ1022" s="45"/>
      <c r="NZA1022" s="45"/>
      <c r="NZB1022" s="45"/>
      <c r="NZC1022" s="45"/>
      <c r="NZD1022" s="45"/>
      <c r="NZE1022" s="45"/>
      <c r="NZF1022" s="45"/>
      <c r="NZG1022" s="45"/>
      <c r="NZH1022" s="45"/>
      <c r="NZI1022" s="45"/>
      <c r="NZJ1022" s="45"/>
      <c r="NZK1022" s="45"/>
      <c r="NZL1022" s="45"/>
      <c r="NZM1022" s="45"/>
      <c r="NZN1022" s="45"/>
      <c r="NZO1022" s="45"/>
      <c r="NZP1022" s="45"/>
      <c r="NZQ1022" s="45"/>
      <c r="NZR1022" s="45"/>
      <c r="NZS1022" s="45"/>
      <c r="NZT1022" s="45"/>
      <c r="NZU1022" s="45"/>
      <c r="NZV1022" s="45"/>
      <c r="NZW1022" s="45"/>
      <c r="NZX1022" s="45"/>
      <c r="NZY1022" s="45"/>
      <c r="NZZ1022" s="45"/>
      <c r="OAA1022" s="45"/>
      <c r="OAB1022" s="45"/>
      <c r="OAC1022" s="45"/>
      <c r="OAD1022" s="45"/>
      <c r="OAE1022" s="45"/>
      <c r="OAF1022" s="45"/>
      <c r="OAG1022" s="45"/>
      <c r="OAH1022" s="45"/>
      <c r="OAI1022" s="45"/>
      <c r="OAJ1022" s="45"/>
      <c r="OAK1022" s="45"/>
      <c r="OAL1022" s="45"/>
      <c r="OAM1022" s="45"/>
      <c r="OAN1022" s="45"/>
      <c r="OAO1022" s="45"/>
      <c r="OAP1022" s="45"/>
      <c r="OAQ1022" s="45"/>
      <c r="OAR1022" s="45"/>
      <c r="OAS1022" s="45"/>
      <c r="OAT1022" s="45"/>
      <c r="OAU1022" s="45"/>
      <c r="OAV1022" s="45"/>
      <c r="OAW1022" s="45"/>
      <c r="OAX1022" s="45"/>
      <c r="OAY1022" s="45"/>
      <c r="OAZ1022" s="45"/>
      <c r="OBA1022" s="45"/>
      <c r="OBB1022" s="45"/>
      <c r="OBC1022" s="45"/>
      <c r="OBD1022" s="45"/>
      <c r="OBE1022" s="45"/>
      <c r="OBF1022" s="45"/>
      <c r="OBG1022" s="45"/>
      <c r="OBH1022" s="45"/>
      <c r="OBI1022" s="45"/>
      <c r="OBJ1022" s="45"/>
      <c r="OBK1022" s="45"/>
      <c r="OBL1022" s="45"/>
      <c r="OBM1022" s="45"/>
      <c r="OBN1022" s="45"/>
      <c r="OBO1022" s="45"/>
      <c r="OBP1022" s="45"/>
      <c r="OBQ1022" s="45"/>
      <c r="OBR1022" s="45"/>
      <c r="OBS1022" s="45"/>
      <c r="OBT1022" s="45"/>
      <c r="OBU1022" s="45"/>
      <c r="OBV1022" s="45"/>
      <c r="OBW1022" s="45"/>
      <c r="OBX1022" s="45"/>
      <c r="OBY1022" s="45"/>
      <c r="OBZ1022" s="45"/>
      <c r="OCA1022" s="45"/>
      <c r="OCB1022" s="45"/>
      <c r="OCC1022" s="45"/>
      <c r="OCD1022" s="45"/>
      <c r="OCE1022" s="45"/>
      <c r="OCF1022" s="45"/>
      <c r="OCG1022" s="45"/>
      <c r="OCH1022" s="45"/>
      <c r="OCI1022" s="45"/>
      <c r="OCJ1022" s="45"/>
      <c r="OCK1022" s="45"/>
      <c r="OCL1022" s="45"/>
      <c r="OCM1022" s="45"/>
      <c r="OCN1022" s="45"/>
      <c r="OCO1022" s="45"/>
      <c r="OCP1022" s="45"/>
      <c r="OCQ1022" s="45"/>
      <c r="OCR1022" s="45"/>
      <c r="OCS1022" s="45"/>
      <c r="OCT1022" s="45"/>
      <c r="OCU1022" s="45"/>
      <c r="OCV1022" s="45"/>
      <c r="OCW1022" s="45"/>
      <c r="OCX1022" s="45"/>
      <c r="OCY1022" s="45"/>
      <c r="OCZ1022" s="45"/>
      <c r="ODA1022" s="45"/>
      <c r="ODB1022" s="45"/>
      <c r="ODC1022" s="45"/>
      <c r="ODD1022" s="45"/>
      <c r="ODE1022" s="45"/>
      <c r="ODF1022" s="45"/>
      <c r="ODG1022" s="45"/>
      <c r="ODH1022" s="45"/>
      <c r="ODI1022" s="45"/>
      <c r="ODJ1022" s="45"/>
      <c r="ODK1022" s="45"/>
      <c r="ODL1022" s="45"/>
      <c r="ODM1022" s="45"/>
      <c r="ODN1022" s="45"/>
      <c r="ODO1022" s="45"/>
      <c r="ODP1022" s="45"/>
      <c r="ODQ1022" s="45"/>
      <c r="ODR1022" s="45"/>
      <c r="ODS1022" s="45"/>
      <c r="ODT1022" s="45"/>
      <c r="ODU1022" s="45"/>
      <c r="ODV1022" s="45"/>
      <c r="ODW1022" s="45"/>
      <c r="ODX1022" s="45"/>
      <c r="ODY1022" s="45"/>
      <c r="ODZ1022" s="45"/>
      <c r="OEA1022" s="45"/>
      <c r="OEB1022" s="45"/>
      <c r="OEC1022" s="45"/>
      <c r="OED1022" s="45"/>
      <c r="OEE1022" s="45"/>
      <c r="OEF1022" s="45"/>
      <c r="OEG1022" s="45"/>
      <c r="OEH1022" s="45"/>
      <c r="OEI1022" s="45"/>
      <c r="OEJ1022" s="45"/>
      <c r="OEK1022" s="45"/>
      <c r="OEL1022" s="45"/>
      <c r="OEM1022" s="45"/>
      <c r="OEN1022" s="45"/>
      <c r="OEO1022" s="45"/>
      <c r="OEP1022" s="45"/>
      <c r="OEQ1022" s="45"/>
      <c r="OER1022" s="45"/>
      <c r="OES1022" s="45"/>
      <c r="OET1022" s="45"/>
      <c r="OEU1022" s="45"/>
      <c r="OEV1022" s="45"/>
      <c r="OEW1022" s="45"/>
      <c r="OEX1022" s="45"/>
      <c r="OEY1022" s="45"/>
      <c r="OEZ1022" s="45"/>
      <c r="OFA1022" s="45"/>
      <c r="OFB1022" s="45"/>
      <c r="OFC1022" s="45"/>
      <c r="OFD1022" s="45"/>
      <c r="OFE1022" s="45"/>
      <c r="OFF1022" s="45"/>
      <c r="OFG1022" s="45"/>
      <c r="OFH1022" s="45"/>
      <c r="OFI1022" s="45"/>
      <c r="OFJ1022" s="45"/>
      <c r="OFK1022" s="45"/>
      <c r="OFL1022" s="45"/>
      <c r="OFM1022" s="45"/>
      <c r="OFN1022" s="45"/>
      <c r="OFO1022" s="45"/>
      <c r="OFP1022" s="45"/>
      <c r="OFQ1022" s="45"/>
      <c r="OFR1022" s="45"/>
      <c r="OFS1022" s="45"/>
      <c r="OFT1022" s="45"/>
      <c r="OFU1022" s="45"/>
      <c r="OFV1022" s="45"/>
      <c r="OFW1022" s="45"/>
      <c r="OFX1022" s="45"/>
      <c r="OFY1022" s="45"/>
      <c r="OFZ1022" s="45"/>
      <c r="OGA1022" s="45"/>
      <c r="OGB1022" s="45"/>
      <c r="OGC1022" s="45"/>
      <c r="OGD1022" s="45"/>
      <c r="OGE1022" s="45"/>
      <c r="OGF1022" s="45"/>
      <c r="OGG1022" s="45"/>
      <c r="OGH1022" s="45"/>
      <c r="OGI1022" s="45"/>
      <c r="OGJ1022" s="45"/>
      <c r="OGK1022" s="45"/>
      <c r="OGL1022" s="45"/>
      <c r="OGM1022" s="45"/>
      <c r="OGN1022" s="45"/>
      <c r="OGO1022" s="45"/>
      <c r="OGP1022" s="45"/>
      <c r="OGQ1022" s="45"/>
      <c r="OGR1022" s="45"/>
      <c r="OGS1022" s="45"/>
      <c r="OGT1022" s="45"/>
      <c r="OGU1022" s="45"/>
      <c r="OGV1022" s="45"/>
      <c r="OGW1022" s="45"/>
      <c r="OGX1022" s="45"/>
      <c r="OGY1022" s="45"/>
      <c r="OGZ1022" s="45"/>
      <c r="OHA1022" s="45"/>
      <c r="OHB1022" s="45"/>
      <c r="OHC1022" s="45"/>
      <c r="OHD1022" s="45"/>
      <c r="OHE1022" s="45"/>
      <c r="OHF1022" s="45"/>
      <c r="OHG1022" s="45"/>
      <c r="OHH1022" s="45"/>
      <c r="OHI1022" s="45"/>
      <c r="OHJ1022" s="45"/>
      <c r="OHK1022" s="45"/>
      <c r="OHL1022" s="45"/>
      <c r="OHM1022" s="45"/>
      <c r="OHN1022" s="45"/>
      <c r="OHO1022" s="45"/>
      <c r="OHP1022" s="45"/>
      <c r="OHQ1022" s="45"/>
      <c r="OHR1022" s="45"/>
      <c r="OHS1022" s="45"/>
      <c r="OHT1022" s="45"/>
      <c r="OHU1022" s="45"/>
      <c r="OHV1022" s="45"/>
      <c r="OHW1022" s="45"/>
      <c r="OHX1022" s="45"/>
      <c r="OHY1022" s="45"/>
      <c r="OHZ1022" s="45"/>
      <c r="OIA1022" s="45"/>
      <c r="OIB1022" s="45"/>
      <c r="OIC1022" s="45"/>
      <c r="OID1022" s="45"/>
      <c r="OIE1022" s="45"/>
      <c r="OIF1022" s="45"/>
      <c r="OIG1022" s="45"/>
      <c r="OIH1022" s="45"/>
      <c r="OII1022" s="45"/>
      <c r="OIJ1022" s="45"/>
      <c r="OIK1022" s="45"/>
      <c r="OIL1022" s="45"/>
      <c r="OIM1022" s="45"/>
      <c r="OIN1022" s="45"/>
      <c r="OIO1022" s="45"/>
      <c r="OIP1022" s="45"/>
      <c r="OIQ1022" s="45"/>
      <c r="OIR1022" s="45"/>
      <c r="OIS1022" s="45"/>
      <c r="OIT1022" s="45"/>
      <c r="OIU1022" s="45"/>
      <c r="OIV1022" s="45"/>
      <c r="OIW1022" s="45"/>
      <c r="OIX1022" s="45"/>
      <c r="OIY1022" s="45"/>
      <c r="OIZ1022" s="45"/>
      <c r="OJA1022" s="45"/>
      <c r="OJB1022" s="45"/>
      <c r="OJC1022" s="45"/>
      <c r="OJD1022" s="45"/>
      <c r="OJE1022" s="45"/>
      <c r="OJF1022" s="45"/>
      <c r="OJG1022" s="45"/>
      <c r="OJH1022" s="45"/>
      <c r="OJI1022" s="45"/>
      <c r="OJJ1022" s="45"/>
      <c r="OJK1022" s="45"/>
      <c r="OJL1022" s="45"/>
      <c r="OJM1022" s="45"/>
      <c r="OJN1022" s="45"/>
      <c r="OJO1022" s="45"/>
      <c r="OJP1022" s="45"/>
      <c r="OJQ1022" s="45"/>
      <c r="OJR1022" s="45"/>
      <c r="OJS1022" s="45"/>
      <c r="OJT1022" s="45"/>
      <c r="OJU1022" s="45"/>
      <c r="OJV1022" s="45"/>
      <c r="OJW1022" s="45"/>
      <c r="OJX1022" s="45"/>
      <c r="OJY1022" s="45"/>
      <c r="OJZ1022" s="45"/>
      <c r="OKA1022" s="45"/>
      <c r="OKB1022" s="45"/>
      <c r="OKC1022" s="45"/>
      <c r="OKD1022" s="45"/>
      <c r="OKE1022" s="45"/>
      <c r="OKF1022" s="45"/>
      <c r="OKG1022" s="45"/>
      <c r="OKH1022" s="45"/>
      <c r="OKI1022" s="45"/>
      <c r="OKJ1022" s="45"/>
      <c r="OKK1022" s="45"/>
      <c r="OKL1022" s="45"/>
      <c r="OKM1022" s="45"/>
      <c r="OKN1022" s="45"/>
      <c r="OKO1022" s="45"/>
      <c r="OKP1022" s="45"/>
      <c r="OKQ1022" s="45"/>
      <c r="OKR1022" s="45"/>
      <c r="OKS1022" s="45"/>
      <c r="OKT1022" s="45"/>
      <c r="OKU1022" s="45"/>
      <c r="OKV1022" s="45"/>
      <c r="OKW1022" s="45"/>
      <c r="OKX1022" s="45"/>
      <c r="OKY1022" s="45"/>
      <c r="OKZ1022" s="45"/>
      <c r="OLA1022" s="45"/>
      <c r="OLB1022" s="45"/>
      <c r="OLC1022" s="45"/>
      <c r="OLD1022" s="45"/>
      <c r="OLE1022" s="45"/>
      <c r="OLF1022" s="45"/>
      <c r="OLG1022" s="45"/>
      <c r="OLH1022" s="45"/>
      <c r="OLI1022" s="45"/>
      <c r="OLJ1022" s="45"/>
      <c r="OLK1022" s="45"/>
      <c r="OLL1022" s="45"/>
      <c r="OLM1022" s="45"/>
      <c r="OLN1022" s="45"/>
      <c r="OLO1022" s="45"/>
      <c r="OLP1022" s="45"/>
      <c r="OLQ1022" s="45"/>
      <c r="OLR1022" s="45"/>
      <c r="OLS1022" s="45"/>
      <c r="OLT1022" s="45"/>
      <c r="OLU1022" s="45"/>
      <c r="OLV1022" s="45"/>
      <c r="OLW1022" s="45"/>
      <c r="OLX1022" s="45"/>
      <c r="OLY1022" s="45"/>
      <c r="OLZ1022" s="45"/>
      <c r="OMA1022" s="45"/>
      <c r="OMB1022" s="45"/>
      <c r="OMC1022" s="45"/>
      <c r="OMD1022" s="45"/>
      <c r="OME1022" s="45"/>
      <c r="OMF1022" s="45"/>
      <c r="OMG1022" s="45"/>
      <c r="OMH1022" s="45"/>
      <c r="OMI1022" s="45"/>
      <c r="OMJ1022" s="45"/>
      <c r="OMK1022" s="45"/>
      <c r="OML1022" s="45"/>
      <c r="OMM1022" s="45"/>
      <c r="OMN1022" s="45"/>
      <c r="OMO1022" s="45"/>
      <c r="OMP1022" s="45"/>
      <c r="OMQ1022" s="45"/>
      <c r="OMR1022" s="45"/>
      <c r="OMS1022" s="45"/>
      <c r="OMT1022" s="45"/>
      <c r="OMU1022" s="45"/>
      <c r="OMV1022" s="45"/>
      <c r="OMW1022" s="45"/>
      <c r="OMX1022" s="45"/>
      <c r="OMY1022" s="45"/>
      <c r="OMZ1022" s="45"/>
      <c r="ONA1022" s="45"/>
      <c r="ONB1022" s="45"/>
      <c r="ONC1022" s="45"/>
      <c r="OND1022" s="45"/>
      <c r="ONE1022" s="45"/>
      <c r="ONF1022" s="45"/>
      <c r="ONG1022" s="45"/>
      <c r="ONH1022" s="45"/>
      <c r="ONI1022" s="45"/>
      <c r="ONJ1022" s="45"/>
      <c r="ONK1022" s="45"/>
      <c r="ONL1022" s="45"/>
      <c r="ONM1022" s="45"/>
      <c r="ONN1022" s="45"/>
      <c r="ONO1022" s="45"/>
      <c r="ONP1022" s="45"/>
      <c r="ONQ1022" s="45"/>
      <c r="ONR1022" s="45"/>
      <c r="ONS1022" s="45"/>
      <c r="ONT1022" s="45"/>
      <c r="ONU1022" s="45"/>
      <c r="ONV1022" s="45"/>
      <c r="ONW1022" s="45"/>
      <c r="ONX1022" s="45"/>
      <c r="ONY1022" s="45"/>
      <c r="ONZ1022" s="45"/>
      <c r="OOA1022" s="45"/>
      <c r="OOB1022" s="45"/>
      <c r="OOC1022" s="45"/>
      <c r="OOD1022" s="45"/>
      <c r="OOE1022" s="45"/>
      <c r="OOF1022" s="45"/>
      <c r="OOG1022" s="45"/>
      <c r="OOH1022" s="45"/>
      <c r="OOI1022" s="45"/>
      <c r="OOJ1022" s="45"/>
      <c r="OOK1022" s="45"/>
      <c r="OOL1022" s="45"/>
      <c r="OOM1022" s="45"/>
      <c r="OON1022" s="45"/>
      <c r="OOO1022" s="45"/>
      <c r="OOP1022" s="45"/>
      <c r="OOQ1022" s="45"/>
      <c r="OOR1022" s="45"/>
      <c r="OOS1022" s="45"/>
      <c r="OOT1022" s="45"/>
      <c r="OOU1022" s="45"/>
      <c r="OOV1022" s="45"/>
      <c r="OOW1022" s="45"/>
      <c r="OOX1022" s="45"/>
      <c r="OOY1022" s="45"/>
      <c r="OOZ1022" s="45"/>
      <c r="OPA1022" s="45"/>
      <c r="OPB1022" s="45"/>
      <c r="OPC1022" s="45"/>
      <c r="OPD1022" s="45"/>
      <c r="OPE1022" s="45"/>
      <c r="OPF1022" s="45"/>
      <c r="OPG1022" s="45"/>
      <c r="OPH1022" s="45"/>
      <c r="OPI1022" s="45"/>
      <c r="OPJ1022" s="45"/>
      <c r="OPK1022" s="45"/>
      <c r="OPL1022" s="45"/>
      <c r="OPM1022" s="45"/>
      <c r="OPN1022" s="45"/>
      <c r="OPO1022" s="45"/>
      <c r="OPP1022" s="45"/>
      <c r="OPQ1022" s="45"/>
      <c r="OPR1022" s="45"/>
      <c r="OPS1022" s="45"/>
      <c r="OPT1022" s="45"/>
      <c r="OPU1022" s="45"/>
      <c r="OPV1022" s="45"/>
      <c r="OPW1022" s="45"/>
      <c r="OPX1022" s="45"/>
      <c r="OPY1022" s="45"/>
      <c r="OPZ1022" s="45"/>
      <c r="OQA1022" s="45"/>
      <c r="OQB1022" s="45"/>
      <c r="OQC1022" s="45"/>
      <c r="OQD1022" s="45"/>
      <c r="OQE1022" s="45"/>
      <c r="OQF1022" s="45"/>
      <c r="OQG1022" s="45"/>
      <c r="OQH1022" s="45"/>
      <c r="OQI1022" s="45"/>
      <c r="OQJ1022" s="45"/>
      <c r="OQK1022" s="45"/>
      <c r="OQL1022" s="45"/>
      <c r="OQM1022" s="45"/>
      <c r="OQN1022" s="45"/>
      <c r="OQO1022" s="45"/>
      <c r="OQP1022" s="45"/>
      <c r="OQQ1022" s="45"/>
      <c r="OQR1022" s="45"/>
      <c r="OQS1022" s="45"/>
      <c r="OQT1022" s="45"/>
      <c r="OQU1022" s="45"/>
      <c r="OQV1022" s="45"/>
      <c r="OQW1022" s="45"/>
      <c r="OQX1022" s="45"/>
      <c r="OQY1022" s="45"/>
      <c r="OQZ1022" s="45"/>
      <c r="ORA1022" s="45"/>
      <c r="ORB1022" s="45"/>
      <c r="ORC1022" s="45"/>
      <c r="ORD1022" s="45"/>
      <c r="ORE1022" s="45"/>
      <c r="ORF1022" s="45"/>
      <c r="ORG1022" s="45"/>
      <c r="ORH1022" s="45"/>
      <c r="ORI1022" s="45"/>
      <c r="ORJ1022" s="45"/>
      <c r="ORK1022" s="45"/>
      <c r="ORL1022" s="45"/>
      <c r="ORM1022" s="45"/>
      <c r="ORN1022" s="45"/>
      <c r="ORO1022" s="45"/>
      <c r="ORP1022" s="45"/>
      <c r="ORQ1022" s="45"/>
      <c r="ORR1022" s="45"/>
      <c r="ORS1022" s="45"/>
      <c r="ORT1022" s="45"/>
      <c r="ORU1022" s="45"/>
      <c r="ORV1022" s="45"/>
      <c r="ORW1022" s="45"/>
      <c r="ORX1022" s="45"/>
      <c r="ORY1022" s="45"/>
      <c r="ORZ1022" s="45"/>
      <c r="OSA1022" s="45"/>
      <c r="OSB1022" s="45"/>
      <c r="OSC1022" s="45"/>
      <c r="OSD1022" s="45"/>
      <c r="OSE1022" s="45"/>
      <c r="OSF1022" s="45"/>
      <c r="OSG1022" s="45"/>
      <c r="OSH1022" s="45"/>
      <c r="OSI1022" s="45"/>
      <c r="OSJ1022" s="45"/>
      <c r="OSK1022" s="45"/>
      <c r="OSL1022" s="45"/>
      <c r="OSM1022" s="45"/>
      <c r="OSN1022" s="45"/>
      <c r="OSO1022" s="45"/>
      <c r="OSP1022" s="45"/>
      <c r="OSQ1022" s="45"/>
      <c r="OSR1022" s="45"/>
      <c r="OSS1022" s="45"/>
      <c r="OST1022" s="45"/>
      <c r="OSU1022" s="45"/>
      <c r="OSV1022" s="45"/>
      <c r="OSW1022" s="45"/>
      <c r="OSX1022" s="45"/>
      <c r="OSY1022" s="45"/>
      <c r="OSZ1022" s="45"/>
      <c r="OTA1022" s="45"/>
      <c r="OTB1022" s="45"/>
      <c r="OTC1022" s="45"/>
      <c r="OTD1022" s="45"/>
      <c r="OTE1022" s="45"/>
      <c r="OTF1022" s="45"/>
      <c r="OTG1022" s="45"/>
      <c r="OTH1022" s="45"/>
      <c r="OTI1022" s="45"/>
      <c r="OTJ1022" s="45"/>
      <c r="OTK1022" s="45"/>
      <c r="OTL1022" s="45"/>
      <c r="OTM1022" s="45"/>
      <c r="OTN1022" s="45"/>
      <c r="OTO1022" s="45"/>
      <c r="OTP1022" s="45"/>
      <c r="OTQ1022" s="45"/>
      <c r="OTR1022" s="45"/>
      <c r="OTS1022" s="45"/>
      <c r="OTT1022" s="45"/>
      <c r="OTU1022" s="45"/>
      <c r="OTV1022" s="45"/>
      <c r="OTW1022" s="45"/>
      <c r="OTX1022" s="45"/>
      <c r="OTY1022" s="45"/>
      <c r="OTZ1022" s="45"/>
      <c r="OUA1022" s="45"/>
      <c r="OUB1022" s="45"/>
      <c r="OUC1022" s="45"/>
      <c r="OUD1022" s="45"/>
      <c r="OUE1022" s="45"/>
      <c r="OUF1022" s="45"/>
      <c r="OUG1022" s="45"/>
      <c r="OUH1022" s="45"/>
      <c r="OUI1022" s="45"/>
      <c r="OUJ1022" s="45"/>
      <c r="OUK1022" s="45"/>
      <c r="OUL1022" s="45"/>
      <c r="OUM1022" s="45"/>
      <c r="OUN1022" s="45"/>
      <c r="OUO1022" s="45"/>
      <c r="OUP1022" s="45"/>
      <c r="OUQ1022" s="45"/>
      <c r="OUR1022" s="45"/>
      <c r="OUS1022" s="45"/>
      <c r="OUT1022" s="45"/>
      <c r="OUU1022" s="45"/>
      <c r="OUV1022" s="45"/>
      <c r="OUW1022" s="45"/>
      <c r="OUX1022" s="45"/>
      <c r="OUY1022" s="45"/>
      <c r="OUZ1022" s="45"/>
      <c r="OVA1022" s="45"/>
      <c r="OVB1022" s="45"/>
      <c r="OVC1022" s="45"/>
      <c r="OVD1022" s="45"/>
      <c r="OVE1022" s="45"/>
      <c r="OVF1022" s="45"/>
      <c r="OVG1022" s="45"/>
      <c r="OVH1022" s="45"/>
      <c r="OVI1022" s="45"/>
      <c r="OVJ1022" s="45"/>
      <c r="OVK1022" s="45"/>
      <c r="OVL1022" s="45"/>
      <c r="OVM1022" s="45"/>
      <c r="OVN1022" s="45"/>
      <c r="OVO1022" s="45"/>
      <c r="OVP1022" s="45"/>
      <c r="OVQ1022" s="45"/>
      <c r="OVR1022" s="45"/>
      <c r="OVS1022" s="45"/>
      <c r="OVT1022" s="45"/>
      <c r="OVU1022" s="45"/>
      <c r="OVV1022" s="45"/>
      <c r="OVW1022" s="45"/>
      <c r="OVX1022" s="45"/>
      <c r="OVY1022" s="45"/>
      <c r="OVZ1022" s="45"/>
      <c r="OWA1022" s="45"/>
      <c r="OWB1022" s="45"/>
      <c r="OWC1022" s="45"/>
      <c r="OWD1022" s="45"/>
      <c r="OWE1022" s="45"/>
      <c r="OWF1022" s="45"/>
      <c r="OWG1022" s="45"/>
      <c r="OWH1022" s="45"/>
      <c r="OWI1022" s="45"/>
      <c r="OWJ1022" s="45"/>
      <c r="OWK1022" s="45"/>
      <c r="OWL1022" s="45"/>
      <c r="OWM1022" s="45"/>
      <c r="OWN1022" s="45"/>
      <c r="OWO1022" s="45"/>
      <c r="OWP1022" s="45"/>
      <c r="OWQ1022" s="45"/>
      <c r="OWR1022" s="45"/>
      <c r="OWS1022" s="45"/>
      <c r="OWT1022" s="45"/>
      <c r="OWU1022" s="45"/>
      <c r="OWV1022" s="45"/>
      <c r="OWW1022" s="45"/>
      <c r="OWX1022" s="45"/>
      <c r="OWY1022" s="45"/>
      <c r="OWZ1022" s="45"/>
      <c r="OXA1022" s="45"/>
      <c r="OXB1022" s="45"/>
      <c r="OXC1022" s="45"/>
      <c r="OXD1022" s="45"/>
      <c r="OXE1022" s="45"/>
      <c r="OXF1022" s="45"/>
      <c r="OXG1022" s="45"/>
      <c r="OXH1022" s="45"/>
      <c r="OXI1022" s="45"/>
      <c r="OXJ1022" s="45"/>
      <c r="OXK1022" s="45"/>
      <c r="OXL1022" s="45"/>
      <c r="OXM1022" s="45"/>
      <c r="OXN1022" s="45"/>
      <c r="OXO1022" s="45"/>
      <c r="OXP1022" s="45"/>
      <c r="OXQ1022" s="45"/>
      <c r="OXR1022" s="45"/>
      <c r="OXS1022" s="45"/>
      <c r="OXT1022" s="45"/>
      <c r="OXU1022" s="45"/>
      <c r="OXV1022" s="45"/>
      <c r="OXW1022" s="45"/>
      <c r="OXX1022" s="45"/>
      <c r="OXY1022" s="45"/>
      <c r="OXZ1022" s="45"/>
      <c r="OYA1022" s="45"/>
      <c r="OYB1022" s="45"/>
      <c r="OYC1022" s="45"/>
      <c r="OYD1022" s="45"/>
      <c r="OYE1022" s="45"/>
      <c r="OYF1022" s="45"/>
      <c r="OYG1022" s="45"/>
      <c r="OYH1022" s="45"/>
      <c r="OYI1022" s="45"/>
      <c r="OYJ1022" s="45"/>
      <c r="OYK1022" s="45"/>
      <c r="OYL1022" s="45"/>
      <c r="OYM1022" s="45"/>
      <c r="OYN1022" s="45"/>
      <c r="OYO1022" s="45"/>
      <c r="OYP1022" s="45"/>
      <c r="OYQ1022" s="45"/>
      <c r="OYR1022" s="45"/>
      <c r="OYS1022" s="45"/>
      <c r="OYT1022" s="45"/>
      <c r="OYU1022" s="45"/>
      <c r="OYV1022" s="45"/>
      <c r="OYW1022" s="45"/>
      <c r="OYX1022" s="45"/>
      <c r="OYY1022" s="45"/>
      <c r="OYZ1022" s="45"/>
      <c r="OZA1022" s="45"/>
      <c r="OZB1022" s="45"/>
      <c r="OZC1022" s="45"/>
      <c r="OZD1022" s="45"/>
      <c r="OZE1022" s="45"/>
      <c r="OZF1022" s="45"/>
      <c r="OZG1022" s="45"/>
      <c r="OZH1022" s="45"/>
      <c r="OZI1022" s="45"/>
      <c r="OZJ1022" s="45"/>
      <c r="OZK1022" s="45"/>
      <c r="OZL1022" s="45"/>
      <c r="OZM1022" s="45"/>
      <c r="OZN1022" s="45"/>
      <c r="OZO1022" s="45"/>
      <c r="OZP1022" s="45"/>
      <c r="OZQ1022" s="45"/>
      <c r="OZR1022" s="45"/>
      <c r="OZS1022" s="45"/>
      <c r="OZT1022" s="45"/>
      <c r="OZU1022" s="45"/>
      <c r="OZV1022" s="45"/>
      <c r="OZW1022" s="45"/>
      <c r="OZX1022" s="45"/>
      <c r="OZY1022" s="45"/>
      <c r="OZZ1022" s="45"/>
      <c r="PAA1022" s="45"/>
      <c r="PAB1022" s="45"/>
      <c r="PAC1022" s="45"/>
      <c r="PAD1022" s="45"/>
      <c r="PAE1022" s="45"/>
      <c r="PAF1022" s="45"/>
      <c r="PAG1022" s="45"/>
      <c r="PAH1022" s="45"/>
      <c r="PAI1022" s="45"/>
      <c r="PAJ1022" s="45"/>
      <c r="PAK1022" s="45"/>
      <c r="PAL1022" s="45"/>
      <c r="PAM1022" s="45"/>
      <c r="PAN1022" s="45"/>
      <c r="PAO1022" s="45"/>
      <c r="PAP1022" s="45"/>
      <c r="PAQ1022" s="45"/>
      <c r="PAR1022" s="45"/>
      <c r="PAS1022" s="45"/>
      <c r="PAT1022" s="45"/>
      <c r="PAU1022" s="45"/>
      <c r="PAV1022" s="45"/>
      <c r="PAW1022" s="45"/>
      <c r="PAX1022" s="45"/>
      <c r="PAY1022" s="45"/>
      <c r="PAZ1022" s="45"/>
      <c r="PBA1022" s="45"/>
      <c r="PBB1022" s="45"/>
      <c r="PBC1022" s="45"/>
      <c r="PBD1022" s="45"/>
      <c r="PBE1022" s="45"/>
      <c r="PBF1022" s="45"/>
      <c r="PBG1022" s="45"/>
      <c r="PBH1022" s="45"/>
      <c r="PBI1022" s="45"/>
      <c r="PBJ1022" s="45"/>
      <c r="PBK1022" s="45"/>
      <c r="PBL1022" s="45"/>
      <c r="PBM1022" s="45"/>
      <c r="PBN1022" s="45"/>
      <c r="PBO1022" s="45"/>
      <c r="PBP1022" s="45"/>
      <c r="PBQ1022" s="45"/>
      <c r="PBR1022" s="45"/>
      <c r="PBS1022" s="45"/>
      <c r="PBT1022" s="45"/>
      <c r="PBU1022" s="45"/>
      <c r="PBV1022" s="45"/>
      <c r="PBW1022" s="45"/>
      <c r="PBX1022" s="45"/>
      <c r="PBY1022" s="45"/>
      <c r="PBZ1022" s="45"/>
      <c r="PCA1022" s="45"/>
      <c r="PCB1022" s="45"/>
      <c r="PCC1022" s="45"/>
      <c r="PCD1022" s="45"/>
      <c r="PCE1022" s="45"/>
      <c r="PCF1022" s="45"/>
      <c r="PCG1022" s="45"/>
      <c r="PCH1022" s="45"/>
      <c r="PCI1022" s="45"/>
      <c r="PCJ1022" s="45"/>
      <c r="PCK1022" s="45"/>
      <c r="PCL1022" s="45"/>
      <c r="PCM1022" s="45"/>
      <c r="PCN1022" s="45"/>
      <c r="PCO1022" s="45"/>
      <c r="PCP1022" s="45"/>
      <c r="PCQ1022" s="45"/>
      <c r="PCR1022" s="45"/>
      <c r="PCS1022" s="45"/>
      <c r="PCT1022" s="45"/>
      <c r="PCU1022" s="45"/>
      <c r="PCV1022" s="45"/>
      <c r="PCW1022" s="45"/>
      <c r="PCX1022" s="45"/>
      <c r="PCY1022" s="45"/>
      <c r="PCZ1022" s="45"/>
      <c r="PDA1022" s="45"/>
      <c r="PDB1022" s="45"/>
      <c r="PDC1022" s="45"/>
      <c r="PDD1022" s="45"/>
      <c r="PDE1022" s="45"/>
      <c r="PDF1022" s="45"/>
      <c r="PDG1022" s="45"/>
      <c r="PDH1022" s="45"/>
      <c r="PDI1022" s="45"/>
      <c r="PDJ1022" s="45"/>
      <c r="PDK1022" s="45"/>
      <c r="PDL1022" s="45"/>
      <c r="PDM1022" s="45"/>
      <c r="PDN1022" s="45"/>
      <c r="PDO1022" s="45"/>
      <c r="PDP1022" s="45"/>
      <c r="PDQ1022" s="45"/>
      <c r="PDR1022" s="45"/>
      <c r="PDS1022" s="45"/>
      <c r="PDT1022" s="45"/>
      <c r="PDU1022" s="45"/>
      <c r="PDV1022" s="45"/>
      <c r="PDW1022" s="45"/>
      <c r="PDX1022" s="45"/>
      <c r="PDY1022" s="45"/>
      <c r="PDZ1022" s="45"/>
      <c r="PEA1022" s="45"/>
      <c r="PEB1022" s="45"/>
      <c r="PEC1022" s="45"/>
      <c r="PED1022" s="45"/>
      <c r="PEE1022" s="45"/>
      <c r="PEF1022" s="45"/>
      <c r="PEG1022" s="45"/>
      <c r="PEH1022" s="45"/>
      <c r="PEI1022" s="45"/>
      <c r="PEJ1022" s="45"/>
      <c r="PEK1022" s="45"/>
      <c r="PEL1022" s="45"/>
      <c r="PEM1022" s="45"/>
      <c r="PEN1022" s="45"/>
      <c r="PEO1022" s="45"/>
      <c r="PEP1022" s="45"/>
      <c r="PEQ1022" s="45"/>
      <c r="PER1022" s="45"/>
      <c r="PES1022" s="45"/>
      <c r="PET1022" s="45"/>
      <c r="PEU1022" s="45"/>
      <c r="PEV1022" s="45"/>
      <c r="PEW1022" s="45"/>
      <c r="PEX1022" s="45"/>
      <c r="PEY1022" s="45"/>
      <c r="PEZ1022" s="45"/>
      <c r="PFA1022" s="45"/>
      <c r="PFB1022" s="45"/>
      <c r="PFC1022" s="45"/>
      <c r="PFD1022" s="45"/>
      <c r="PFE1022" s="45"/>
      <c r="PFF1022" s="45"/>
      <c r="PFG1022" s="45"/>
      <c r="PFH1022" s="45"/>
      <c r="PFI1022" s="45"/>
      <c r="PFJ1022" s="45"/>
      <c r="PFK1022" s="45"/>
      <c r="PFL1022" s="45"/>
      <c r="PFM1022" s="45"/>
      <c r="PFN1022" s="45"/>
      <c r="PFO1022" s="45"/>
      <c r="PFP1022" s="45"/>
      <c r="PFQ1022" s="45"/>
      <c r="PFR1022" s="45"/>
      <c r="PFS1022" s="45"/>
      <c r="PFT1022" s="45"/>
      <c r="PFU1022" s="45"/>
      <c r="PFV1022" s="45"/>
      <c r="PFW1022" s="45"/>
      <c r="PFX1022" s="45"/>
      <c r="PFY1022" s="45"/>
      <c r="PFZ1022" s="45"/>
      <c r="PGA1022" s="45"/>
      <c r="PGB1022" s="45"/>
      <c r="PGC1022" s="45"/>
      <c r="PGD1022" s="45"/>
      <c r="PGE1022" s="45"/>
      <c r="PGF1022" s="45"/>
      <c r="PGG1022" s="45"/>
      <c r="PGH1022" s="45"/>
      <c r="PGI1022" s="45"/>
      <c r="PGJ1022" s="45"/>
      <c r="PGK1022" s="45"/>
      <c r="PGL1022" s="45"/>
      <c r="PGM1022" s="45"/>
      <c r="PGN1022" s="45"/>
      <c r="PGO1022" s="45"/>
      <c r="PGP1022" s="45"/>
      <c r="PGQ1022" s="45"/>
      <c r="PGR1022" s="45"/>
      <c r="PGS1022" s="45"/>
      <c r="PGT1022" s="45"/>
      <c r="PGU1022" s="45"/>
      <c r="PGV1022" s="45"/>
      <c r="PGW1022" s="45"/>
      <c r="PGX1022" s="45"/>
      <c r="PGY1022" s="45"/>
      <c r="PGZ1022" s="45"/>
      <c r="PHA1022" s="45"/>
      <c r="PHB1022" s="45"/>
      <c r="PHC1022" s="45"/>
      <c r="PHD1022" s="45"/>
      <c r="PHE1022" s="45"/>
      <c r="PHF1022" s="45"/>
      <c r="PHG1022" s="45"/>
      <c r="PHH1022" s="45"/>
      <c r="PHI1022" s="45"/>
      <c r="PHJ1022" s="45"/>
      <c r="PHK1022" s="45"/>
      <c r="PHL1022" s="45"/>
      <c r="PHM1022" s="45"/>
      <c r="PHN1022" s="45"/>
      <c r="PHO1022" s="45"/>
      <c r="PHP1022" s="45"/>
      <c r="PHQ1022" s="45"/>
      <c r="PHR1022" s="45"/>
      <c r="PHS1022" s="45"/>
      <c r="PHT1022" s="45"/>
      <c r="PHU1022" s="45"/>
      <c r="PHV1022" s="45"/>
      <c r="PHW1022" s="45"/>
      <c r="PHX1022" s="45"/>
      <c r="PHY1022" s="45"/>
      <c r="PHZ1022" s="45"/>
      <c r="PIA1022" s="45"/>
      <c r="PIB1022" s="45"/>
      <c r="PIC1022" s="45"/>
      <c r="PID1022" s="45"/>
      <c r="PIE1022" s="45"/>
      <c r="PIF1022" s="45"/>
      <c r="PIG1022" s="45"/>
      <c r="PIH1022" s="45"/>
      <c r="PII1022" s="45"/>
      <c r="PIJ1022" s="45"/>
      <c r="PIK1022" s="45"/>
      <c r="PIL1022" s="45"/>
      <c r="PIM1022" s="45"/>
      <c r="PIN1022" s="45"/>
      <c r="PIO1022" s="45"/>
      <c r="PIP1022" s="45"/>
      <c r="PIQ1022" s="45"/>
      <c r="PIR1022" s="45"/>
      <c r="PIS1022" s="45"/>
      <c r="PIT1022" s="45"/>
      <c r="PIU1022" s="45"/>
      <c r="PIV1022" s="45"/>
      <c r="PIW1022" s="45"/>
      <c r="PIX1022" s="45"/>
      <c r="PIY1022" s="45"/>
      <c r="PIZ1022" s="45"/>
      <c r="PJA1022" s="45"/>
      <c r="PJB1022" s="45"/>
      <c r="PJC1022" s="45"/>
      <c r="PJD1022" s="45"/>
      <c r="PJE1022" s="45"/>
      <c r="PJF1022" s="45"/>
      <c r="PJG1022" s="45"/>
      <c r="PJH1022" s="45"/>
      <c r="PJI1022" s="45"/>
      <c r="PJJ1022" s="45"/>
      <c r="PJK1022" s="45"/>
      <c r="PJL1022" s="45"/>
      <c r="PJM1022" s="45"/>
      <c r="PJN1022" s="45"/>
      <c r="PJO1022" s="45"/>
      <c r="PJP1022" s="45"/>
      <c r="PJQ1022" s="45"/>
      <c r="PJR1022" s="45"/>
      <c r="PJS1022" s="45"/>
      <c r="PJT1022" s="45"/>
      <c r="PJU1022" s="45"/>
      <c r="PJV1022" s="45"/>
      <c r="PJW1022" s="45"/>
      <c r="PJX1022" s="45"/>
      <c r="PJY1022" s="45"/>
      <c r="PJZ1022" s="45"/>
      <c r="PKA1022" s="45"/>
      <c r="PKB1022" s="45"/>
      <c r="PKC1022" s="45"/>
      <c r="PKD1022" s="45"/>
      <c r="PKE1022" s="45"/>
      <c r="PKF1022" s="45"/>
      <c r="PKG1022" s="45"/>
      <c r="PKH1022" s="45"/>
      <c r="PKI1022" s="45"/>
      <c r="PKJ1022" s="45"/>
      <c r="PKK1022" s="45"/>
      <c r="PKL1022" s="45"/>
      <c r="PKM1022" s="45"/>
      <c r="PKN1022" s="45"/>
      <c r="PKO1022" s="45"/>
      <c r="PKP1022" s="45"/>
      <c r="PKQ1022" s="45"/>
      <c r="PKR1022" s="45"/>
      <c r="PKS1022" s="45"/>
      <c r="PKT1022" s="45"/>
      <c r="PKU1022" s="45"/>
      <c r="PKV1022" s="45"/>
      <c r="PKW1022" s="45"/>
      <c r="PKX1022" s="45"/>
      <c r="PKY1022" s="45"/>
      <c r="PKZ1022" s="45"/>
      <c r="PLA1022" s="45"/>
      <c r="PLB1022" s="45"/>
      <c r="PLC1022" s="45"/>
      <c r="PLD1022" s="45"/>
      <c r="PLE1022" s="45"/>
      <c r="PLF1022" s="45"/>
      <c r="PLG1022" s="45"/>
      <c r="PLH1022" s="45"/>
      <c r="PLI1022" s="45"/>
      <c r="PLJ1022" s="45"/>
      <c r="PLK1022" s="45"/>
      <c r="PLL1022" s="45"/>
      <c r="PLM1022" s="45"/>
      <c r="PLN1022" s="45"/>
      <c r="PLO1022" s="45"/>
      <c r="PLP1022" s="45"/>
      <c r="PLQ1022" s="45"/>
      <c r="PLR1022" s="45"/>
      <c r="PLS1022" s="45"/>
      <c r="PLT1022" s="45"/>
      <c r="PLU1022" s="45"/>
      <c r="PLV1022" s="45"/>
      <c r="PLW1022" s="45"/>
      <c r="PLX1022" s="45"/>
      <c r="PLY1022" s="45"/>
      <c r="PLZ1022" s="45"/>
      <c r="PMA1022" s="45"/>
      <c r="PMB1022" s="45"/>
      <c r="PMC1022" s="45"/>
      <c r="PMD1022" s="45"/>
      <c r="PME1022" s="45"/>
      <c r="PMF1022" s="45"/>
      <c r="PMG1022" s="45"/>
      <c r="PMH1022" s="45"/>
      <c r="PMI1022" s="45"/>
      <c r="PMJ1022" s="45"/>
      <c r="PMK1022" s="45"/>
      <c r="PML1022" s="45"/>
      <c r="PMM1022" s="45"/>
      <c r="PMN1022" s="45"/>
      <c r="PMO1022" s="45"/>
      <c r="PMP1022" s="45"/>
      <c r="PMQ1022" s="45"/>
      <c r="PMR1022" s="45"/>
      <c r="PMS1022" s="45"/>
      <c r="PMT1022" s="45"/>
      <c r="PMU1022" s="45"/>
      <c r="PMV1022" s="45"/>
      <c r="PMW1022" s="45"/>
      <c r="PMX1022" s="45"/>
      <c r="PMY1022" s="45"/>
      <c r="PMZ1022" s="45"/>
      <c r="PNA1022" s="45"/>
      <c r="PNB1022" s="45"/>
      <c r="PNC1022" s="45"/>
      <c r="PND1022" s="45"/>
      <c r="PNE1022" s="45"/>
      <c r="PNF1022" s="45"/>
      <c r="PNG1022" s="45"/>
      <c r="PNH1022" s="45"/>
      <c r="PNI1022" s="45"/>
      <c r="PNJ1022" s="45"/>
      <c r="PNK1022" s="45"/>
      <c r="PNL1022" s="45"/>
      <c r="PNM1022" s="45"/>
      <c r="PNN1022" s="45"/>
      <c r="PNO1022" s="45"/>
      <c r="PNP1022" s="45"/>
      <c r="PNQ1022" s="45"/>
      <c r="PNR1022" s="45"/>
      <c r="PNS1022" s="45"/>
      <c r="PNT1022" s="45"/>
      <c r="PNU1022" s="45"/>
      <c r="PNV1022" s="45"/>
      <c r="PNW1022" s="45"/>
      <c r="PNX1022" s="45"/>
      <c r="PNY1022" s="45"/>
      <c r="PNZ1022" s="45"/>
      <c r="POA1022" s="45"/>
      <c r="POB1022" s="45"/>
      <c r="POC1022" s="45"/>
      <c r="POD1022" s="45"/>
      <c r="POE1022" s="45"/>
      <c r="POF1022" s="45"/>
      <c r="POG1022" s="45"/>
      <c r="POH1022" s="45"/>
      <c r="POI1022" s="45"/>
      <c r="POJ1022" s="45"/>
      <c r="POK1022" s="45"/>
      <c r="POL1022" s="45"/>
      <c r="POM1022" s="45"/>
      <c r="PON1022" s="45"/>
      <c r="POO1022" s="45"/>
      <c r="POP1022" s="45"/>
      <c r="POQ1022" s="45"/>
      <c r="POR1022" s="45"/>
      <c r="POS1022" s="45"/>
      <c r="POT1022" s="45"/>
      <c r="POU1022" s="45"/>
      <c r="POV1022" s="45"/>
      <c r="POW1022" s="45"/>
      <c r="POX1022" s="45"/>
      <c r="POY1022" s="45"/>
      <c r="POZ1022" s="45"/>
      <c r="PPA1022" s="45"/>
      <c r="PPB1022" s="45"/>
      <c r="PPC1022" s="45"/>
      <c r="PPD1022" s="45"/>
      <c r="PPE1022" s="45"/>
      <c r="PPF1022" s="45"/>
      <c r="PPG1022" s="45"/>
      <c r="PPH1022" s="45"/>
      <c r="PPI1022" s="45"/>
      <c r="PPJ1022" s="45"/>
      <c r="PPK1022" s="45"/>
      <c r="PPL1022" s="45"/>
      <c r="PPM1022" s="45"/>
      <c r="PPN1022" s="45"/>
      <c r="PPO1022" s="45"/>
      <c r="PPP1022" s="45"/>
      <c r="PPQ1022" s="45"/>
      <c r="PPR1022" s="45"/>
      <c r="PPS1022" s="45"/>
      <c r="PPT1022" s="45"/>
      <c r="PPU1022" s="45"/>
      <c r="PPV1022" s="45"/>
      <c r="PPW1022" s="45"/>
      <c r="PPX1022" s="45"/>
      <c r="PPY1022" s="45"/>
      <c r="PPZ1022" s="45"/>
      <c r="PQA1022" s="45"/>
      <c r="PQB1022" s="45"/>
      <c r="PQC1022" s="45"/>
      <c r="PQD1022" s="45"/>
      <c r="PQE1022" s="45"/>
      <c r="PQF1022" s="45"/>
      <c r="PQG1022" s="45"/>
      <c r="PQH1022" s="45"/>
      <c r="PQI1022" s="45"/>
      <c r="PQJ1022" s="45"/>
      <c r="PQK1022" s="45"/>
      <c r="PQL1022" s="45"/>
      <c r="PQM1022" s="45"/>
      <c r="PQN1022" s="45"/>
      <c r="PQO1022" s="45"/>
      <c r="PQP1022" s="45"/>
      <c r="PQQ1022" s="45"/>
      <c r="PQR1022" s="45"/>
      <c r="PQS1022" s="45"/>
      <c r="PQT1022" s="45"/>
      <c r="PQU1022" s="45"/>
      <c r="PQV1022" s="45"/>
      <c r="PQW1022" s="45"/>
      <c r="PQX1022" s="45"/>
      <c r="PQY1022" s="45"/>
      <c r="PQZ1022" s="45"/>
      <c r="PRA1022" s="45"/>
      <c r="PRB1022" s="45"/>
      <c r="PRC1022" s="45"/>
      <c r="PRD1022" s="45"/>
      <c r="PRE1022" s="45"/>
      <c r="PRF1022" s="45"/>
      <c r="PRG1022" s="45"/>
      <c r="PRH1022" s="45"/>
      <c r="PRI1022" s="45"/>
      <c r="PRJ1022" s="45"/>
      <c r="PRK1022" s="45"/>
      <c r="PRL1022" s="45"/>
      <c r="PRM1022" s="45"/>
      <c r="PRN1022" s="45"/>
      <c r="PRO1022" s="45"/>
      <c r="PRP1022" s="45"/>
      <c r="PRQ1022" s="45"/>
      <c r="PRR1022" s="45"/>
      <c r="PRS1022" s="45"/>
      <c r="PRT1022" s="45"/>
      <c r="PRU1022" s="45"/>
      <c r="PRV1022" s="45"/>
      <c r="PRW1022" s="45"/>
      <c r="PRX1022" s="45"/>
      <c r="PRY1022" s="45"/>
      <c r="PRZ1022" s="45"/>
      <c r="PSA1022" s="45"/>
      <c r="PSB1022" s="45"/>
      <c r="PSC1022" s="45"/>
      <c r="PSD1022" s="45"/>
      <c r="PSE1022" s="45"/>
      <c r="PSF1022" s="45"/>
      <c r="PSG1022" s="45"/>
      <c r="PSH1022" s="45"/>
      <c r="PSI1022" s="45"/>
      <c r="PSJ1022" s="45"/>
      <c r="PSK1022" s="45"/>
      <c r="PSL1022" s="45"/>
      <c r="PSM1022" s="45"/>
      <c r="PSN1022" s="45"/>
      <c r="PSO1022" s="45"/>
      <c r="PSP1022" s="45"/>
      <c r="PSQ1022" s="45"/>
      <c r="PSR1022" s="45"/>
      <c r="PSS1022" s="45"/>
      <c r="PST1022" s="45"/>
      <c r="PSU1022" s="45"/>
      <c r="PSV1022" s="45"/>
      <c r="PSW1022" s="45"/>
      <c r="PSX1022" s="45"/>
      <c r="PSY1022" s="45"/>
      <c r="PSZ1022" s="45"/>
      <c r="PTA1022" s="45"/>
      <c r="PTB1022" s="45"/>
      <c r="PTC1022" s="45"/>
      <c r="PTD1022" s="45"/>
      <c r="PTE1022" s="45"/>
      <c r="PTF1022" s="45"/>
      <c r="PTG1022" s="45"/>
      <c r="PTH1022" s="45"/>
      <c r="PTI1022" s="45"/>
      <c r="PTJ1022" s="45"/>
      <c r="PTK1022" s="45"/>
      <c r="PTL1022" s="45"/>
      <c r="PTM1022" s="45"/>
      <c r="PTN1022" s="45"/>
      <c r="PTO1022" s="45"/>
      <c r="PTP1022" s="45"/>
      <c r="PTQ1022" s="45"/>
      <c r="PTR1022" s="45"/>
      <c r="PTS1022" s="45"/>
      <c r="PTT1022" s="45"/>
      <c r="PTU1022" s="45"/>
      <c r="PTV1022" s="45"/>
      <c r="PTW1022" s="45"/>
      <c r="PTX1022" s="45"/>
      <c r="PTY1022" s="45"/>
      <c r="PTZ1022" s="45"/>
      <c r="PUA1022" s="45"/>
      <c r="PUB1022" s="45"/>
      <c r="PUC1022" s="45"/>
      <c r="PUD1022" s="45"/>
      <c r="PUE1022" s="45"/>
      <c r="PUF1022" s="45"/>
      <c r="PUG1022" s="45"/>
      <c r="PUH1022" s="45"/>
      <c r="PUI1022" s="45"/>
      <c r="PUJ1022" s="45"/>
      <c r="PUK1022" s="45"/>
      <c r="PUL1022" s="45"/>
      <c r="PUM1022" s="45"/>
      <c r="PUN1022" s="45"/>
      <c r="PUO1022" s="45"/>
      <c r="PUP1022" s="45"/>
      <c r="PUQ1022" s="45"/>
      <c r="PUR1022" s="45"/>
      <c r="PUS1022" s="45"/>
      <c r="PUT1022" s="45"/>
      <c r="PUU1022" s="45"/>
      <c r="PUV1022" s="45"/>
      <c r="PUW1022" s="45"/>
      <c r="PUX1022" s="45"/>
      <c r="PUY1022" s="45"/>
      <c r="PUZ1022" s="45"/>
      <c r="PVA1022" s="45"/>
      <c r="PVB1022" s="45"/>
      <c r="PVC1022" s="45"/>
      <c r="PVD1022" s="45"/>
      <c r="PVE1022" s="45"/>
      <c r="PVF1022" s="45"/>
      <c r="PVG1022" s="45"/>
      <c r="PVH1022" s="45"/>
      <c r="PVI1022" s="45"/>
      <c r="PVJ1022" s="45"/>
      <c r="PVK1022" s="45"/>
      <c r="PVL1022" s="45"/>
      <c r="PVM1022" s="45"/>
      <c r="PVN1022" s="45"/>
      <c r="PVO1022" s="45"/>
      <c r="PVP1022" s="45"/>
      <c r="PVQ1022" s="45"/>
      <c r="PVR1022" s="45"/>
      <c r="PVS1022" s="45"/>
      <c r="PVT1022" s="45"/>
      <c r="PVU1022" s="45"/>
      <c r="PVV1022" s="45"/>
      <c r="PVW1022" s="45"/>
      <c r="PVX1022" s="45"/>
      <c r="PVY1022" s="45"/>
      <c r="PVZ1022" s="45"/>
      <c r="PWA1022" s="45"/>
      <c r="PWB1022" s="45"/>
      <c r="PWC1022" s="45"/>
      <c r="PWD1022" s="45"/>
      <c r="PWE1022" s="45"/>
      <c r="PWF1022" s="45"/>
      <c r="PWG1022" s="45"/>
      <c r="PWH1022" s="45"/>
      <c r="PWI1022" s="45"/>
      <c r="PWJ1022" s="45"/>
      <c r="PWK1022" s="45"/>
      <c r="PWL1022" s="45"/>
      <c r="PWM1022" s="45"/>
      <c r="PWN1022" s="45"/>
      <c r="PWO1022" s="45"/>
      <c r="PWP1022" s="45"/>
      <c r="PWQ1022" s="45"/>
      <c r="PWR1022" s="45"/>
      <c r="PWS1022" s="45"/>
      <c r="PWT1022" s="45"/>
      <c r="PWU1022" s="45"/>
      <c r="PWV1022" s="45"/>
      <c r="PWW1022" s="45"/>
      <c r="PWX1022" s="45"/>
      <c r="PWY1022" s="45"/>
      <c r="PWZ1022" s="45"/>
      <c r="PXA1022" s="45"/>
      <c r="PXB1022" s="45"/>
      <c r="PXC1022" s="45"/>
      <c r="PXD1022" s="45"/>
      <c r="PXE1022" s="45"/>
      <c r="PXF1022" s="45"/>
      <c r="PXG1022" s="45"/>
      <c r="PXH1022" s="45"/>
      <c r="PXI1022" s="45"/>
      <c r="PXJ1022" s="45"/>
      <c r="PXK1022" s="45"/>
      <c r="PXL1022" s="45"/>
      <c r="PXM1022" s="45"/>
      <c r="PXN1022" s="45"/>
      <c r="PXO1022" s="45"/>
      <c r="PXP1022" s="45"/>
      <c r="PXQ1022" s="45"/>
      <c r="PXR1022" s="45"/>
      <c r="PXS1022" s="45"/>
      <c r="PXT1022" s="45"/>
      <c r="PXU1022" s="45"/>
      <c r="PXV1022" s="45"/>
      <c r="PXW1022" s="45"/>
      <c r="PXX1022" s="45"/>
      <c r="PXY1022" s="45"/>
      <c r="PXZ1022" s="45"/>
      <c r="PYA1022" s="45"/>
      <c r="PYB1022" s="45"/>
      <c r="PYC1022" s="45"/>
      <c r="PYD1022" s="45"/>
      <c r="PYE1022" s="45"/>
      <c r="PYF1022" s="45"/>
      <c r="PYG1022" s="45"/>
      <c r="PYH1022" s="45"/>
      <c r="PYI1022" s="45"/>
      <c r="PYJ1022" s="45"/>
      <c r="PYK1022" s="45"/>
      <c r="PYL1022" s="45"/>
      <c r="PYM1022" s="45"/>
      <c r="PYN1022" s="45"/>
      <c r="PYO1022" s="45"/>
      <c r="PYP1022" s="45"/>
      <c r="PYQ1022" s="45"/>
      <c r="PYR1022" s="45"/>
      <c r="PYS1022" s="45"/>
      <c r="PYT1022" s="45"/>
      <c r="PYU1022" s="45"/>
      <c r="PYV1022" s="45"/>
      <c r="PYW1022" s="45"/>
      <c r="PYX1022" s="45"/>
      <c r="PYY1022" s="45"/>
      <c r="PYZ1022" s="45"/>
      <c r="PZA1022" s="45"/>
      <c r="PZB1022" s="45"/>
      <c r="PZC1022" s="45"/>
      <c r="PZD1022" s="45"/>
      <c r="PZE1022" s="45"/>
      <c r="PZF1022" s="45"/>
      <c r="PZG1022" s="45"/>
      <c r="PZH1022" s="45"/>
      <c r="PZI1022" s="45"/>
      <c r="PZJ1022" s="45"/>
      <c r="PZK1022" s="45"/>
      <c r="PZL1022" s="45"/>
      <c r="PZM1022" s="45"/>
      <c r="PZN1022" s="45"/>
      <c r="PZO1022" s="45"/>
      <c r="PZP1022" s="45"/>
      <c r="PZQ1022" s="45"/>
      <c r="PZR1022" s="45"/>
      <c r="PZS1022" s="45"/>
      <c r="PZT1022" s="45"/>
      <c r="PZU1022" s="45"/>
      <c r="PZV1022" s="45"/>
      <c r="PZW1022" s="45"/>
      <c r="PZX1022" s="45"/>
      <c r="PZY1022" s="45"/>
      <c r="PZZ1022" s="45"/>
      <c r="QAA1022" s="45"/>
      <c r="QAB1022" s="45"/>
      <c r="QAC1022" s="45"/>
      <c r="QAD1022" s="45"/>
      <c r="QAE1022" s="45"/>
      <c r="QAF1022" s="45"/>
      <c r="QAG1022" s="45"/>
      <c r="QAH1022" s="45"/>
      <c r="QAI1022" s="45"/>
      <c r="QAJ1022" s="45"/>
      <c r="QAK1022" s="45"/>
      <c r="QAL1022" s="45"/>
      <c r="QAM1022" s="45"/>
      <c r="QAN1022" s="45"/>
      <c r="QAO1022" s="45"/>
      <c r="QAP1022" s="45"/>
      <c r="QAQ1022" s="45"/>
      <c r="QAR1022" s="45"/>
      <c r="QAS1022" s="45"/>
      <c r="QAT1022" s="45"/>
      <c r="QAU1022" s="45"/>
      <c r="QAV1022" s="45"/>
      <c r="QAW1022" s="45"/>
      <c r="QAX1022" s="45"/>
      <c r="QAY1022" s="45"/>
      <c r="QAZ1022" s="45"/>
      <c r="QBA1022" s="45"/>
      <c r="QBB1022" s="45"/>
      <c r="QBC1022" s="45"/>
      <c r="QBD1022" s="45"/>
      <c r="QBE1022" s="45"/>
      <c r="QBF1022" s="45"/>
      <c r="QBG1022" s="45"/>
      <c r="QBH1022" s="45"/>
      <c r="QBI1022" s="45"/>
      <c r="QBJ1022" s="45"/>
      <c r="QBK1022" s="45"/>
      <c r="QBL1022" s="45"/>
      <c r="QBM1022" s="45"/>
      <c r="QBN1022" s="45"/>
      <c r="QBO1022" s="45"/>
      <c r="QBP1022" s="45"/>
      <c r="QBQ1022" s="45"/>
      <c r="QBR1022" s="45"/>
      <c r="QBS1022" s="45"/>
      <c r="QBT1022" s="45"/>
      <c r="QBU1022" s="45"/>
      <c r="QBV1022" s="45"/>
      <c r="QBW1022" s="45"/>
      <c r="QBX1022" s="45"/>
      <c r="QBY1022" s="45"/>
      <c r="QBZ1022" s="45"/>
      <c r="QCA1022" s="45"/>
      <c r="QCB1022" s="45"/>
      <c r="QCC1022" s="45"/>
      <c r="QCD1022" s="45"/>
      <c r="QCE1022" s="45"/>
      <c r="QCF1022" s="45"/>
      <c r="QCG1022" s="45"/>
      <c r="QCH1022" s="45"/>
      <c r="QCI1022" s="45"/>
      <c r="QCJ1022" s="45"/>
      <c r="QCK1022" s="45"/>
      <c r="QCL1022" s="45"/>
      <c r="QCM1022" s="45"/>
      <c r="QCN1022" s="45"/>
      <c r="QCO1022" s="45"/>
      <c r="QCP1022" s="45"/>
      <c r="QCQ1022" s="45"/>
      <c r="QCR1022" s="45"/>
      <c r="QCS1022" s="45"/>
      <c r="QCT1022" s="45"/>
      <c r="QCU1022" s="45"/>
      <c r="QCV1022" s="45"/>
      <c r="QCW1022" s="45"/>
      <c r="QCX1022" s="45"/>
      <c r="QCY1022" s="45"/>
      <c r="QCZ1022" s="45"/>
      <c r="QDA1022" s="45"/>
      <c r="QDB1022" s="45"/>
      <c r="QDC1022" s="45"/>
      <c r="QDD1022" s="45"/>
      <c r="QDE1022" s="45"/>
      <c r="QDF1022" s="45"/>
      <c r="QDG1022" s="45"/>
      <c r="QDH1022" s="45"/>
      <c r="QDI1022" s="45"/>
      <c r="QDJ1022" s="45"/>
      <c r="QDK1022" s="45"/>
      <c r="QDL1022" s="45"/>
      <c r="QDM1022" s="45"/>
      <c r="QDN1022" s="45"/>
      <c r="QDO1022" s="45"/>
      <c r="QDP1022" s="45"/>
      <c r="QDQ1022" s="45"/>
      <c r="QDR1022" s="45"/>
      <c r="QDS1022" s="45"/>
      <c r="QDT1022" s="45"/>
      <c r="QDU1022" s="45"/>
      <c r="QDV1022" s="45"/>
      <c r="QDW1022" s="45"/>
      <c r="QDX1022" s="45"/>
      <c r="QDY1022" s="45"/>
      <c r="QDZ1022" s="45"/>
      <c r="QEA1022" s="45"/>
      <c r="QEB1022" s="45"/>
      <c r="QEC1022" s="45"/>
      <c r="QED1022" s="45"/>
      <c r="QEE1022" s="45"/>
      <c r="QEF1022" s="45"/>
      <c r="QEG1022" s="45"/>
      <c r="QEH1022" s="45"/>
      <c r="QEI1022" s="45"/>
      <c r="QEJ1022" s="45"/>
      <c r="QEK1022" s="45"/>
      <c r="QEL1022" s="45"/>
      <c r="QEM1022" s="45"/>
      <c r="QEN1022" s="45"/>
      <c r="QEO1022" s="45"/>
      <c r="QEP1022" s="45"/>
      <c r="QEQ1022" s="45"/>
      <c r="QER1022" s="45"/>
      <c r="QES1022" s="45"/>
      <c r="QET1022" s="45"/>
      <c r="QEU1022" s="45"/>
      <c r="QEV1022" s="45"/>
      <c r="QEW1022" s="45"/>
      <c r="QEX1022" s="45"/>
      <c r="QEY1022" s="45"/>
      <c r="QEZ1022" s="45"/>
      <c r="QFA1022" s="45"/>
      <c r="QFB1022" s="45"/>
      <c r="QFC1022" s="45"/>
      <c r="QFD1022" s="45"/>
      <c r="QFE1022" s="45"/>
      <c r="QFF1022" s="45"/>
      <c r="QFG1022" s="45"/>
      <c r="QFH1022" s="45"/>
      <c r="QFI1022" s="45"/>
      <c r="QFJ1022" s="45"/>
      <c r="QFK1022" s="45"/>
      <c r="QFL1022" s="45"/>
      <c r="QFM1022" s="45"/>
      <c r="QFN1022" s="45"/>
      <c r="QFO1022" s="45"/>
      <c r="QFP1022" s="45"/>
      <c r="QFQ1022" s="45"/>
      <c r="QFR1022" s="45"/>
      <c r="QFS1022" s="45"/>
      <c r="QFT1022" s="45"/>
      <c r="QFU1022" s="45"/>
      <c r="QFV1022" s="45"/>
      <c r="QFW1022" s="45"/>
      <c r="QFX1022" s="45"/>
      <c r="QFY1022" s="45"/>
      <c r="QFZ1022" s="45"/>
      <c r="QGA1022" s="45"/>
      <c r="QGB1022" s="45"/>
      <c r="QGC1022" s="45"/>
      <c r="QGD1022" s="45"/>
      <c r="QGE1022" s="45"/>
      <c r="QGF1022" s="45"/>
      <c r="QGG1022" s="45"/>
      <c r="QGH1022" s="45"/>
      <c r="QGI1022" s="45"/>
      <c r="QGJ1022" s="45"/>
      <c r="QGK1022" s="45"/>
      <c r="QGL1022" s="45"/>
      <c r="QGM1022" s="45"/>
      <c r="QGN1022" s="45"/>
      <c r="QGO1022" s="45"/>
      <c r="QGP1022" s="45"/>
      <c r="QGQ1022" s="45"/>
      <c r="QGR1022" s="45"/>
      <c r="QGS1022" s="45"/>
      <c r="QGT1022" s="45"/>
      <c r="QGU1022" s="45"/>
      <c r="QGV1022" s="45"/>
      <c r="QGW1022" s="45"/>
      <c r="QGX1022" s="45"/>
      <c r="QGY1022" s="45"/>
      <c r="QGZ1022" s="45"/>
      <c r="QHA1022" s="45"/>
      <c r="QHB1022" s="45"/>
      <c r="QHC1022" s="45"/>
      <c r="QHD1022" s="45"/>
      <c r="QHE1022" s="45"/>
      <c r="QHF1022" s="45"/>
      <c r="QHG1022" s="45"/>
      <c r="QHH1022" s="45"/>
      <c r="QHI1022" s="45"/>
      <c r="QHJ1022" s="45"/>
      <c r="QHK1022" s="45"/>
      <c r="QHL1022" s="45"/>
      <c r="QHM1022" s="45"/>
      <c r="QHN1022" s="45"/>
      <c r="QHO1022" s="45"/>
      <c r="QHP1022" s="45"/>
      <c r="QHQ1022" s="45"/>
      <c r="QHR1022" s="45"/>
      <c r="QHS1022" s="45"/>
      <c r="QHT1022" s="45"/>
      <c r="QHU1022" s="45"/>
      <c r="QHV1022" s="45"/>
      <c r="QHW1022" s="45"/>
      <c r="QHX1022" s="45"/>
      <c r="QHY1022" s="45"/>
      <c r="QHZ1022" s="45"/>
      <c r="QIA1022" s="45"/>
      <c r="QIB1022" s="45"/>
      <c r="QIC1022" s="45"/>
      <c r="QID1022" s="45"/>
      <c r="QIE1022" s="45"/>
      <c r="QIF1022" s="45"/>
      <c r="QIG1022" s="45"/>
      <c r="QIH1022" s="45"/>
      <c r="QII1022" s="45"/>
      <c r="QIJ1022" s="45"/>
      <c r="QIK1022" s="45"/>
      <c r="QIL1022" s="45"/>
      <c r="QIM1022" s="45"/>
      <c r="QIN1022" s="45"/>
      <c r="QIO1022" s="45"/>
      <c r="QIP1022" s="45"/>
      <c r="QIQ1022" s="45"/>
      <c r="QIR1022" s="45"/>
      <c r="QIS1022" s="45"/>
      <c r="QIT1022" s="45"/>
      <c r="QIU1022" s="45"/>
      <c r="QIV1022" s="45"/>
      <c r="QIW1022" s="45"/>
      <c r="QIX1022" s="45"/>
      <c r="QIY1022" s="45"/>
      <c r="QIZ1022" s="45"/>
      <c r="QJA1022" s="45"/>
      <c r="QJB1022" s="45"/>
      <c r="QJC1022" s="45"/>
      <c r="QJD1022" s="45"/>
      <c r="QJE1022" s="45"/>
      <c r="QJF1022" s="45"/>
      <c r="QJG1022" s="45"/>
      <c r="QJH1022" s="45"/>
      <c r="QJI1022" s="45"/>
      <c r="QJJ1022" s="45"/>
      <c r="QJK1022" s="45"/>
      <c r="QJL1022" s="45"/>
      <c r="QJM1022" s="45"/>
      <c r="QJN1022" s="45"/>
      <c r="QJO1022" s="45"/>
      <c r="QJP1022" s="45"/>
      <c r="QJQ1022" s="45"/>
      <c r="QJR1022" s="45"/>
      <c r="QJS1022" s="45"/>
      <c r="QJT1022" s="45"/>
      <c r="QJU1022" s="45"/>
      <c r="QJV1022" s="45"/>
      <c r="QJW1022" s="45"/>
      <c r="QJX1022" s="45"/>
      <c r="QJY1022" s="45"/>
      <c r="QJZ1022" s="45"/>
      <c r="QKA1022" s="45"/>
      <c r="QKB1022" s="45"/>
      <c r="QKC1022" s="45"/>
      <c r="QKD1022" s="45"/>
      <c r="QKE1022" s="45"/>
      <c r="QKF1022" s="45"/>
      <c r="QKG1022" s="45"/>
      <c r="QKH1022" s="45"/>
      <c r="QKI1022" s="45"/>
      <c r="QKJ1022" s="45"/>
      <c r="QKK1022" s="45"/>
      <c r="QKL1022" s="45"/>
      <c r="QKM1022" s="45"/>
      <c r="QKN1022" s="45"/>
      <c r="QKO1022" s="45"/>
      <c r="QKP1022" s="45"/>
      <c r="QKQ1022" s="45"/>
      <c r="QKR1022" s="45"/>
      <c r="QKS1022" s="45"/>
      <c r="QKT1022" s="45"/>
      <c r="QKU1022" s="45"/>
      <c r="QKV1022" s="45"/>
      <c r="QKW1022" s="45"/>
      <c r="QKX1022" s="45"/>
      <c r="QKY1022" s="45"/>
      <c r="QKZ1022" s="45"/>
      <c r="QLA1022" s="45"/>
      <c r="QLB1022" s="45"/>
      <c r="QLC1022" s="45"/>
      <c r="QLD1022" s="45"/>
      <c r="QLE1022" s="45"/>
      <c r="QLF1022" s="45"/>
      <c r="QLG1022" s="45"/>
      <c r="QLH1022" s="45"/>
      <c r="QLI1022" s="45"/>
      <c r="QLJ1022" s="45"/>
      <c r="QLK1022" s="45"/>
      <c r="QLL1022" s="45"/>
      <c r="QLM1022" s="45"/>
      <c r="QLN1022" s="45"/>
      <c r="QLO1022" s="45"/>
      <c r="QLP1022" s="45"/>
      <c r="QLQ1022" s="45"/>
      <c r="QLR1022" s="45"/>
      <c r="QLS1022" s="45"/>
      <c r="QLT1022" s="45"/>
      <c r="QLU1022" s="45"/>
      <c r="QLV1022" s="45"/>
      <c r="QLW1022" s="45"/>
      <c r="QLX1022" s="45"/>
      <c r="QLY1022" s="45"/>
      <c r="QLZ1022" s="45"/>
      <c r="QMA1022" s="45"/>
      <c r="QMB1022" s="45"/>
      <c r="QMC1022" s="45"/>
      <c r="QMD1022" s="45"/>
      <c r="QME1022" s="45"/>
      <c r="QMF1022" s="45"/>
      <c r="QMG1022" s="45"/>
      <c r="QMH1022" s="45"/>
      <c r="QMI1022" s="45"/>
      <c r="QMJ1022" s="45"/>
      <c r="QMK1022" s="45"/>
      <c r="QML1022" s="45"/>
      <c r="QMM1022" s="45"/>
      <c r="QMN1022" s="45"/>
      <c r="QMO1022" s="45"/>
      <c r="QMP1022" s="45"/>
      <c r="QMQ1022" s="45"/>
      <c r="QMR1022" s="45"/>
      <c r="QMS1022" s="45"/>
      <c r="QMT1022" s="45"/>
      <c r="QMU1022" s="45"/>
      <c r="QMV1022" s="45"/>
      <c r="QMW1022" s="45"/>
      <c r="QMX1022" s="45"/>
      <c r="QMY1022" s="45"/>
      <c r="QMZ1022" s="45"/>
      <c r="QNA1022" s="45"/>
      <c r="QNB1022" s="45"/>
      <c r="QNC1022" s="45"/>
      <c r="QND1022" s="45"/>
      <c r="QNE1022" s="45"/>
      <c r="QNF1022" s="45"/>
      <c r="QNG1022" s="45"/>
      <c r="QNH1022" s="45"/>
      <c r="QNI1022" s="45"/>
      <c r="QNJ1022" s="45"/>
      <c r="QNK1022" s="45"/>
      <c r="QNL1022" s="45"/>
      <c r="QNM1022" s="45"/>
      <c r="QNN1022" s="45"/>
      <c r="QNO1022" s="45"/>
      <c r="QNP1022" s="45"/>
      <c r="QNQ1022" s="45"/>
      <c r="QNR1022" s="45"/>
      <c r="QNS1022" s="45"/>
      <c r="QNT1022" s="45"/>
      <c r="QNU1022" s="45"/>
      <c r="QNV1022" s="45"/>
      <c r="QNW1022" s="45"/>
      <c r="QNX1022" s="45"/>
      <c r="QNY1022" s="45"/>
      <c r="QNZ1022" s="45"/>
      <c r="QOA1022" s="45"/>
      <c r="QOB1022" s="45"/>
      <c r="QOC1022" s="45"/>
      <c r="QOD1022" s="45"/>
      <c r="QOE1022" s="45"/>
      <c r="QOF1022" s="45"/>
      <c r="QOG1022" s="45"/>
      <c r="QOH1022" s="45"/>
      <c r="QOI1022" s="45"/>
      <c r="QOJ1022" s="45"/>
      <c r="QOK1022" s="45"/>
      <c r="QOL1022" s="45"/>
      <c r="QOM1022" s="45"/>
      <c r="QON1022" s="45"/>
      <c r="QOO1022" s="45"/>
      <c r="QOP1022" s="45"/>
      <c r="QOQ1022" s="45"/>
      <c r="QOR1022" s="45"/>
      <c r="QOS1022" s="45"/>
      <c r="QOT1022" s="45"/>
      <c r="QOU1022" s="45"/>
      <c r="QOV1022" s="45"/>
      <c r="QOW1022" s="45"/>
      <c r="QOX1022" s="45"/>
      <c r="QOY1022" s="45"/>
      <c r="QOZ1022" s="45"/>
      <c r="QPA1022" s="45"/>
      <c r="QPB1022" s="45"/>
      <c r="QPC1022" s="45"/>
      <c r="QPD1022" s="45"/>
      <c r="QPE1022" s="45"/>
      <c r="QPF1022" s="45"/>
      <c r="QPG1022" s="45"/>
      <c r="QPH1022" s="45"/>
      <c r="QPI1022" s="45"/>
      <c r="QPJ1022" s="45"/>
      <c r="QPK1022" s="45"/>
      <c r="QPL1022" s="45"/>
      <c r="QPM1022" s="45"/>
      <c r="QPN1022" s="45"/>
      <c r="QPO1022" s="45"/>
      <c r="QPP1022" s="45"/>
      <c r="QPQ1022" s="45"/>
      <c r="QPR1022" s="45"/>
      <c r="QPS1022" s="45"/>
      <c r="QPT1022" s="45"/>
      <c r="QPU1022" s="45"/>
      <c r="QPV1022" s="45"/>
      <c r="QPW1022" s="45"/>
      <c r="QPX1022" s="45"/>
      <c r="QPY1022" s="45"/>
      <c r="QPZ1022" s="45"/>
      <c r="QQA1022" s="45"/>
      <c r="QQB1022" s="45"/>
      <c r="QQC1022" s="45"/>
      <c r="QQD1022" s="45"/>
      <c r="QQE1022" s="45"/>
      <c r="QQF1022" s="45"/>
      <c r="QQG1022" s="45"/>
      <c r="QQH1022" s="45"/>
      <c r="QQI1022" s="45"/>
      <c r="QQJ1022" s="45"/>
      <c r="QQK1022" s="45"/>
      <c r="QQL1022" s="45"/>
      <c r="QQM1022" s="45"/>
      <c r="QQN1022" s="45"/>
      <c r="QQO1022" s="45"/>
      <c r="QQP1022" s="45"/>
      <c r="QQQ1022" s="45"/>
      <c r="QQR1022" s="45"/>
      <c r="QQS1022" s="45"/>
      <c r="QQT1022" s="45"/>
      <c r="QQU1022" s="45"/>
      <c r="QQV1022" s="45"/>
      <c r="QQW1022" s="45"/>
      <c r="QQX1022" s="45"/>
      <c r="QQY1022" s="45"/>
      <c r="QQZ1022" s="45"/>
      <c r="QRA1022" s="45"/>
      <c r="QRB1022" s="45"/>
      <c r="QRC1022" s="45"/>
      <c r="QRD1022" s="45"/>
      <c r="QRE1022" s="45"/>
      <c r="QRF1022" s="45"/>
      <c r="QRG1022" s="45"/>
      <c r="QRH1022" s="45"/>
      <c r="QRI1022" s="45"/>
      <c r="QRJ1022" s="45"/>
      <c r="QRK1022" s="45"/>
      <c r="QRL1022" s="45"/>
      <c r="QRM1022" s="45"/>
      <c r="QRN1022" s="45"/>
      <c r="QRO1022" s="45"/>
      <c r="QRP1022" s="45"/>
      <c r="QRQ1022" s="45"/>
      <c r="QRR1022" s="45"/>
      <c r="QRS1022" s="45"/>
      <c r="QRT1022" s="45"/>
      <c r="QRU1022" s="45"/>
      <c r="QRV1022" s="45"/>
      <c r="QRW1022" s="45"/>
      <c r="QRX1022" s="45"/>
      <c r="QRY1022" s="45"/>
      <c r="QRZ1022" s="45"/>
      <c r="QSA1022" s="45"/>
      <c r="QSB1022" s="45"/>
      <c r="QSC1022" s="45"/>
      <c r="QSD1022" s="45"/>
      <c r="QSE1022" s="45"/>
      <c r="QSF1022" s="45"/>
      <c r="QSG1022" s="45"/>
      <c r="QSH1022" s="45"/>
      <c r="QSI1022" s="45"/>
      <c r="QSJ1022" s="45"/>
      <c r="QSK1022" s="45"/>
      <c r="QSL1022" s="45"/>
      <c r="QSM1022" s="45"/>
      <c r="QSN1022" s="45"/>
      <c r="QSO1022" s="45"/>
      <c r="QSP1022" s="45"/>
      <c r="QSQ1022" s="45"/>
      <c r="QSR1022" s="45"/>
      <c r="QSS1022" s="45"/>
      <c r="QST1022" s="45"/>
      <c r="QSU1022" s="45"/>
      <c r="QSV1022" s="45"/>
      <c r="QSW1022" s="45"/>
      <c r="QSX1022" s="45"/>
      <c r="QSY1022" s="45"/>
      <c r="QSZ1022" s="45"/>
      <c r="QTA1022" s="45"/>
      <c r="QTB1022" s="45"/>
      <c r="QTC1022" s="45"/>
      <c r="QTD1022" s="45"/>
      <c r="QTE1022" s="45"/>
      <c r="QTF1022" s="45"/>
      <c r="QTG1022" s="45"/>
      <c r="QTH1022" s="45"/>
      <c r="QTI1022" s="45"/>
      <c r="QTJ1022" s="45"/>
      <c r="QTK1022" s="45"/>
      <c r="QTL1022" s="45"/>
      <c r="QTM1022" s="45"/>
      <c r="QTN1022" s="45"/>
      <c r="QTO1022" s="45"/>
      <c r="QTP1022" s="45"/>
      <c r="QTQ1022" s="45"/>
      <c r="QTR1022" s="45"/>
      <c r="QTS1022" s="45"/>
      <c r="QTT1022" s="45"/>
      <c r="QTU1022" s="45"/>
      <c r="QTV1022" s="45"/>
      <c r="QTW1022" s="45"/>
      <c r="QTX1022" s="45"/>
      <c r="QTY1022" s="45"/>
      <c r="QTZ1022" s="45"/>
      <c r="QUA1022" s="45"/>
      <c r="QUB1022" s="45"/>
      <c r="QUC1022" s="45"/>
      <c r="QUD1022" s="45"/>
      <c r="QUE1022" s="45"/>
      <c r="QUF1022" s="45"/>
      <c r="QUG1022" s="45"/>
      <c r="QUH1022" s="45"/>
      <c r="QUI1022" s="45"/>
      <c r="QUJ1022" s="45"/>
      <c r="QUK1022" s="45"/>
      <c r="QUL1022" s="45"/>
      <c r="QUM1022" s="45"/>
      <c r="QUN1022" s="45"/>
      <c r="QUO1022" s="45"/>
      <c r="QUP1022" s="45"/>
      <c r="QUQ1022" s="45"/>
      <c r="QUR1022" s="45"/>
      <c r="QUS1022" s="45"/>
      <c r="QUT1022" s="45"/>
      <c r="QUU1022" s="45"/>
      <c r="QUV1022" s="45"/>
      <c r="QUW1022" s="45"/>
      <c r="QUX1022" s="45"/>
      <c r="QUY1022" s="45"/>
      <c r="QUZ1022" s="45"/>
      <c r="QVA1022" s="45"/>
      <c r="QVB1022" s="45"/>
      <c r="QVC1022" s="45"/>
      <c r="QVD1022" s="45"/>
      <c r="QVE1022" s="45"/>
      <c r="QVF1022" s="45"/>
      <c r="QVG1022" s="45"/>
      <c r="QVH1022" s="45"/>
      <c r="QVI1022" s="45"/>
      <c r="QVJ1022" s="45"/>
      <c r="QVK1022" s="45"/>
      <c r="QVL1022" s="45"/>
      <c r="QVM1022" s="45"/>
      <c r="QVN1022" s="45"/>
      <c r="QVO1022" s="45"/>
      <c r="QVP1022" s="45"/>
      <c r="QVQ1022" s="45"/>
      <c r="QVR1022" s="45"/>
      <c r="QVS1022" s="45"/>
      <c r="QVT1022" s="45"/>
      <c r="QVU1022" s="45"/>
      <c r="QVV1022" s="45"/>
      <c r="QVW1022" s="45"/>
      <c r="QVX1022" s="45"/>
      <c r="QVY1022" s="45"/>
      <c r="QVZ1022" s="45"/>
      <c r="QWA1022" s="45"/>
      <c r="QWB1022" s="45"/>
      <c r="QWC1022" s="45"/>
      <c r="QWD1022" s="45"/>
      <c r="QWE1022" s="45"/>
      <c r="QWF1022" s="45"/>
      <c r="QWG1022" s="45"/>
      <c r="QWH1022" s="45"/>
      <c r="QWI1022" s="45"/>
      <c r="QWJ1022" s="45"/>
      <c r="QWK1022" s="45"/>
      <c r="QWL1022" s="45"/>
      <c r="QWM1022" s="45"/>
      <c r="QWN1022" s="45"/>
      <c r="QWO1022" s="45"/>
      <c r="QWP1022" s="45"/>
      <c r="QWQ1022" s="45"/>
      <c r="QWR1022" s="45"/>
      <c r="QWS1022" s="45"/>
      <c r="QWT1022" s="45"/>
      <c r="QWU1022" s="45"/>
      <c r="QWV1022" s="45"/>
      <c r="QWW1022" s="45"/>
      <c r="QWX1022" s="45"/>
      <c r="QWY1022" s="45"/>
      <c r="QWZ1022" s="45"/>
      <c r="QXA1022" s="45"/>
      <c r="QXB1022" s="45"/>
      <c r="QXC1022" s="45"/>
      <c r="QXD1022" s="45"/>
      <c r="QXE1022" s="45"/>
      <c r="QXF1022" s="45"/>
      <c r="QXG1022" s="45"/>
      <c r="QXH1022" s="45"/>
      <c r="QXI1022" s="45"/>
      <c r="QXJ1022" s="45"/>
      <c r="QXK1022" s="45"/>
      <c r="QXL1022" s="45"/>
      <c r="QXM1022" s="45"/>
      <c r="QXN1022" s="45"/>
      <c r="QXO1022" s="45"/>
      <c r="QXP1022" s="45"/>
      <c r="QXQ1022" s="45"/>
      <c r="QXR1022" s="45"/>
      <c r="QXS1022" s="45"/>
      <c r="QXT1022" s="45"/>
      <c r="QXU1022" s="45"/>
      <c r="QXV1022" s="45"/>
      <c r="QXW1022" s="45"/>
      <c r="QXX1022" s="45"/>
      <c r="QXY1022" s="45"/>
      <c r="QXZ1022" s="45"/>
      <c r="QYA1022" s="45"/>
      <c r="QYB1022" s="45"/>
      <c r="QYC1022" s="45"/>
      <c r="QYD1022" s="45"/>
      <c r="QYE1022" s="45"/>
      <c r="QYF1022" s="45"/>
      <c r="QYG1022" s="45"/>
      <c r="QYH1022" s="45"/>
      <c r="QYI1022" s="45"/>
      <c r="QYJ1022" s="45"/>
      <c r="QYK1022" s="45"/>
      <c r="QYL1022" s="45"/>
      <c r="QYM1022" s="45"/>
      <c r="QYN1022" s="45"/>
      <c r="QYO1022" s="45"/>
      <c r="QYP1022" s="45"/>
      <c r="QYQ1022" s="45"/>
      <c r="QYR1022" s="45"/>
      <c r="QYS1022" s="45"/>
      <c r="QYT1022" s="45"/>
      <c r="QYU1022" s="45"/>
      <c r="QYV1022" s="45"/>
      <c r="QYW1022" s="45"/>
      <c r="QYX1022" s="45"/>
      <c r="QYY1022" s="45"/>
      <c r="QYZ1022" s="45"/>
      <c r="QZA1022" s="45"/>
      <c r="QZB1022" s="45"/>
      <c r="QZC1022" s="45"/>
      <c r="QZD1022" s="45"/>
      <c r="QZE1022" s="45"/>
      <c r="QZF1022" s="45"/>
      <c r="QZG1022" s="45"/>
      <c r="QZH1022" s="45"/>
      <c r="QZI1022" s="45"/>
      <c r="QZJ1022" s="45"/>
      <c r="QZK1022" s="45"/>
      <c r="QZL1022" s="45"/>
      <c r="QZM1022" s="45"/>
      <c r="QZN1022" s="45"/>
      <c r="QZO1022" s="45"/>
      <c r="QZP1022" s="45"/>
      <c r="QZQ1022" s="45"/>
      <c r="QZR1022" s="45"/>
      <c r="QZS1022" s="45"/>
      <c r="QZT1022" s="45"/>
      <c r="QZU1022" s="45"/>
      <c r="QZV1022" s="45"/>
      <c r="QZW1022" s="45"/>
      <c r="QZX1022" s="45"/>
      <c r="QZY1022" s="45"/>
      <c r="QZZ1022" s="45"/>
      <c r="RAA1022" s="45"/>
      <c r="RAB1022" s="45"/>
      <c r="RAC1022" s="45"/>
      <c r="RAD1022" s="45"/>
      <c r="RAE1022" s="45"/>
      <c r="RAF1022" s="45"/>
      <c r="RAG1022" s="45"/>
      <c r="RAH1022" s="45"/>
      <c r="RAI1022" s="45"/>
      <c r="RAJ1022" s="45"/>
      <c r="RAK1022" s="45"/>
      <c r="RAL1022" s="45"/>
      <c r="RAM1022" s="45"/>
      <c r="RAN1022" s="45"/>
      <c r="RAO1022" s="45"/>
      <c r="RAP1022" s="45"/>
      <c r="RAQ1022" s="45"/>
      <c r="RAR1022" s="45"/>
      <c r="RAS1022" s="45"/>
      <c r="RAT1022" s="45"/>
      <c r="RAU1022" s="45"/>
      <c r="RAV1022" s="45"/>
      <c r="RAW1022" s="45"/>
      <c r="RAX1022" s="45"/>
      <c r="RAY1022" s="45"/>
      <c r="RAZ1022" s="45"/>
      <c r="RBA1022" s="45"/>
      <c r="RBB1022" s="45"/>
      <c r="RBC1022" s="45"/>
      <c r="RBD1022" s="45"/>
      <c r="RBE1022" s="45"/>
      <c r="RBF1022" s="45"/>
      <c r="RBG1022" s="45"/>
      <c r="RBH1022" s="45"/>
      <c r="RBI1022" s="45"/>
      <c r="RBJ1022" s="45"/>
      <c r="RBK1022" s="45"/>
      <c r="RBL1022" s="45"/>
      <c r="RBM1022" s="45"/>
      <c r="RBN1022" s="45"/>
      <c r="RBO1022" s="45"/>
      <c r="RBP1022" s="45"/>
      <c r="RBQ1022" s="45"/>
      <c r="RBR1022" s="45"/>
      <c r="RBS1022" s="45"/>
      <c r="RBT1022" s="45"/>
      <c r="RBU1022" s="45"/>
      <c r="RBV1022" s="45"/>
      <c r="RBW1022" s="45"/>
      <c r="RBX1022" s="45"/>
      <c r="RBY1022" s="45"/>
      <c r="RBZ1022" s="45"/>
      <c r="RCA1022" s="45"/>
      <c r="RCB1022" s="45"/>
      <c r="RCC1022" s="45"/>
      <c r="RCD1022" s="45"/>
      <c r="RCE1022" s="45"/>
      <c r="RCF1022" s="45"/>
      <c r="RCG1022" s="45"/>
      <c r="RCH1022" s="45"/>
      <c r="RCI1022" s="45"/>
      <c r="RCJ1022" s="45"/>
      <c r="RCK1022" s="45"/>
      <c r="RCL1022" s="45"/>
      <c r="RCM1022" s="45"/>
      <c r="RCN1022" s="45"/>
      <c r="RCO1022" s="45"/>
      <c r="RCP1022" s="45"/>
      <c r="RCQ1022" s="45"/>
      <c r="RCR1022" s="45"/>
      <c r="RCS1022" s="45"/>
      <c r="RCT1022" s="45"/>
      <c r="RCU1022" s="45"/>
      <c r="RCV1022" s="45"/>
      <c r="RCW1022" s="45"/>
      <c r="RCX1022" s="45"/>
      <c r="RCY1022" s="45"/>
      <c r="RCZ1022" s="45"/>
      <c r="RDA1022" s="45"/>
      <c r="RDB1022" s="45"/>
      <c r="RDC1022" s="45"/>
      <c r="RDD1022" s="45"/>
      <c r="RDE1022" s="45"/>
      <c r="RDF1022" s="45"/>
      <c r="RDG1022" s="45"/>
      <c r="RDH1022" s="45"/>
      <c r="RDI1022" s="45"/>
      <c r="RDJ1022" s="45"/>
      <c r="RDK1022" s="45"/>
      <c r="RDL1022" s="45"/>
      <c r="RDM1022" s="45"/>
      <c r="RDN1022" s="45"/>
      <c r="RDO1022" s="45"/>
      <c r="RDP1022" s="45"/>
      <c r="RDQ1022" s="45"/>
      <c r="RDR1022" s="45"/>
      <c r="RDS1022" s="45"/>
      <c r="RDT1022" s="45"/>
      <c r="RDU1022" s="45"/>
      <c r="RDV1022" s="45"/>
      <c r="RDW1022" s="45"/>
      <c r="RDX1022" s="45"/>
      <c r="RDY1022" s="45"/>
      <c r="RDZ1022" s="45"/>
      <c r="REA1022" s="45"/>
      <c r="REB1022" s="45"/>
      <c r="REC1022" s="45"/>
      <c r="RED1022" s="45"/>
      <c r="REE1022" s="45"/>
      <c r="REF1022" s="45"/>
      <c r="REG1022" s="45"/>
      <c r="REH1022" s="45"/>
      <c r="REI1022" s="45"/>
      <c r="REJ1022" s="45"/>
      <c r="REK1022" s="45"/>
      <c r="REL1022" s="45"/>
      <c r="REM1022" s="45"/>
      <c r="REN1022" s="45"/>
      <c r="REO1022" s="45"/>
      <c r="REP1022" s="45"/>
      <c r="REQ1022" s="45"/>
      <c r="RER1022" s="45"/>
      <c r="RES1022" s="45"/>
      <c r="RET1022" s="45"/>
      <c r="REU1022" s="45"/>
      <c r="REV1022" s="45"/>
      <c r="REW1022" s="45"/>
      <c r="REX1022" s="45"/>
      <c r="REY1022" s="45"/>
      <c r="REZ1022" s="45"/>
      <c r="RFA1022" s="45"/>
      <c r="RFB1022" s="45"/>
      <c r="RFC1022" s="45"/>
      <c r="RFD1022" s="45"/>
      <c r="RFE1022" s="45"/>
      <c r="RFF1022" s="45"/>
      <c r="RFG1022" s="45"/>
      <c r="RFH1022" s="45"/>
      <c r="RFI1022" s="45"/>
      <c r="RFJ1022" s="45"/>
      <c r="RFK1022" s="45"/>
      <c r="RFL1022" s="45"/>
      <c r="RFM1022" s="45"/>
      <c r="RFN1022" s="45"/>
      <c r="RFO1022" s="45"/>
      <c r="RFP1022" s="45"/>
      <c r="RFQ1022" s="45"/>
      <c r="RFR1022" s="45"/>
      <c r="RFS1022" s="45"/>
      <c r="RFT1022" s="45"/>
      <c r="RFU1022" s="45"/>
      <c r="RFV1022" s="45"/>
      <c r="RFW1022" s="45"/>
      <c r="RFX1022" s="45"/>
      <c r="RFY1022" s="45"/>
      <c r="RFZ1022" s="45"/>
      <c r="RGA1022" s="45"/>
      <c r="RGB1022" s="45"/>
      <c r="RGC1022" s="45"/>
      <c r="RGD1022" s="45"/>
      <c r="RGE1022" s="45"/>
      <c r="RGF1022" s="45"/>
      <c r="RGG1022" s="45"/>
      <c r="RGH1022" s="45"/>
      <c r="RGI1022" s="45"/>
      <c r="RGJ1022" s="45"/>
      <c r="RGK1022" s="45"/>
      <c r="RGL1022" s="45"/>
      <c r="RGM1022" s="45"/>
      <c r="RGN1022" s="45"/>
      <c r="RGO1022" s="45"/>
      <c r="RGP1022" s="45"/>
      <c r="RGQ1022" s="45"/>
      <c r="RGR1022" s="45"/>
      <c r="RGS1022" s="45"/>
      <c r="RGT1022" s="45"/>
      <c r="RGU1022" s="45"/>
      <c r="RGV1022" s="45"/>
      <c r="RGW1022" s="45"/>
      <c r="RGX1022" s="45"/>
      <c r="RGY1022" s="45"/>
      <c r="RGZ1022" s="45"/>
      <c r="RHA1022" s="45"/>
      <c r="RHB1022" s="45"/>
      <c r="RHC1022" s="45"/>
      <c r="RHD1022" s="45"/>
      <c r="RHE1022" s="45"/>
      <c r="RHF1022" s="45"/>
      <c r="RHG1022" s="45"/>
      <c r="RHH1022" s="45"/>
      <c r="RHI1022" s="45"/>
      <c r="RHJ1022" s="45"/>
      <c r="RHK1022" s="45"/>
      <c r="RHL1022" s="45"/>
      <c r="RHM1022" s="45"/>
      <c r="RHN1022" s="45"/>
      <c r="RHO1022" s="45"/>
      <c r="RHP1022" s="45"/>
      <c r="RHQ1022" s="45"/>
      <c r="RHR1022" s="45"/>
      <c r="RHS1022" s="45"/>
      <c r="RHT1022" s="45"/>
      <c r="RHU1022" s="45"/>
      <c r="RHV1022" s="45"/>
      <c r="RHW1022" s="45"/>
      <c r="RHX1022" s="45"/>
      <c r="RHY1022" s="45"/>
      <c r="RHZ1022" s="45"/>
      <c r="RIA1022" s="45"/>
      <c r="RIB1022" s="45"/>
      <c r="RIC1022" s="45"/>
      <c r="RID1022" s="45"/>
      <c r="RIE1022" s="45"/>
      <c r="RIF1022" s="45"/>
      <c r="RIG1022" s="45"/>
      <c r="RIH1022" s="45"/>
      <c r="RII1022" s="45"/>
      <c r="RIJ1022" s="45"/>
      <c r="RIK1022" s="45"/>
      <c r="RIL1022" s="45"/>
      <c r="RIM1022" s="45"/>
      <c r="RIN1022" s="45"/>
      <c r="RIO1022" s="45"/>
      <c r="RIP1022" s="45"/>
      <c r="RIQ1022" s="45"/>
      <c r="RIR1022" s="45"/>
      <c r="RIS1022" s="45"/>
      <c r="RIT1022" s="45"/>
      <c r="RIU1022" s="45"/>
      <c r="RIV1022" s="45"/>
      <c r="RIW1022" s="45"/>
      <c r="RIX1022" s="45"/>
      <c r="RIY1022" s="45"/>
      <c r="RIZ1022" s="45"/>
      <c r="RJA1022" s="45"/>
      <c r="RJB1022" s="45"/>
      <c r="RJC1022" s="45"/>
      <c r="RJD1022" s="45"/>
      <c r="RJE1022" s="45"/>
      <c r="RJF1022" s="45"/>
      <c r="RJG1022" s="45"/>
      <c r="RJH1022" s="45"/>
      <c r="RJI1022" s="45"/>
      <c r="RJJ1022" s="45"/>
      <c r="RJK1022" s="45"/>
      <c r="RJL1022" s="45"/>
      <c r="RJM1022" s="45"/>
      <c r="RJN1022" s="45"/>
      <c r="RJO1022" s="45"/>
      <c r="RJP1022" s="45"/>
      <c r="RJQ1022" s="45"/>
      <c r="RJR1022" s="45"/>
      <c r="RJS1022" s="45"/>
      <c r="RJT1022" s="45"/>
      <c r="RJU1022" s="45"/>
      <c r="RJV1022" s="45"/>
      <c r="RJW1022" s="45"/>
      <c r="RJX1022" s="45"/>
      <c r="RJY1022" s="45"/>
      <c r="RJZ1022" s="45"/>
      <c r="RKA1022" s="45"/>
      <c r="RKB1022" s="45"/>
      <c r="RKC1022" s="45"/>
      <c r="RKD1022" s="45"/>
      <c r="RKE1022" s="45"/>
      <c r="RKF1022" s="45"/>
      <c r="RKG1022" s="45"/>
      <c r="RKH1022" s="45"/>
      <c r="RKI1022" s="45"/>
      <c r="RKJ1022" s="45"/>
      <c r="RKK1022" s="45"/>
      <c r="RKL1022" s="45"/>
      <c r="RKM1022" s="45"/>
      <c r="RKN1022" s="45"/>
      <c r="RKO1022" s="45"/>
      <c r="RKP1022" s="45"/>
      <c r="RKQ1022" s="45"/>
      <c r="RKR1022" s="45"/>
      <c r="RKS1022" s="45"/>
      <c r="RKT1022" s="45"/>
      <c r="RKU1022" s="45"/>
      <c r="RKV1022" s="45"/>
      <c r="RKW1022" s="45"/>
      <c r="RKX1022" s="45"/>
      <c r="RKY1022" s="45"/>
      <c r="RKZ1022" s="45"/>
      <c r="RLA1022" s="45"/>
      <c r="RLB1022" s="45"/>
      <c r="RLC1022" s="45"/>
      <c r="RLD1022" s="45"/>
      <c r="RLE1022" s="45"/>
      <c r="RLF1022" s="45"/>
      <c r="RLG1022" s="45"/>
      <c r="RLH1022" s="45"/>
      <c r="RLI1022" s="45"/>
      <c r="RLJ1022" s="45"/>
      <c r="RLK1022" s="45"/>
      <c r="RLL1022" s="45"/>
      <c r="RLM1022" s="45"/>
      <c r="RLN1022" s="45"/>
      <c r="RLO1022" s="45"/>
      <c r="RLP1022" s="45"/>
      <c r="RLQ1022" s="45"/>
      <c r="RLR1022" s="45"/>
      <c r="RLS1022" s="45"/>
      <c r="RLT1022" s="45"/>
      <c r="RLU1022" s="45"/>
      <c r="RLV1022" s="45"/>
      <c r="RLW1022" s="45"/>
      <c r="RLX1022" s="45"/>
      <c r="RLY1022" s="45"/>
      <c r="RLZ1022" s="45"/>
      <c r="RMA1022" s="45"/>
      <c r="RMB1022" s="45"/>
      <c r="RMC1022" s="45"/>
      <c r="RMD1022" s="45"/>
      <c r="RME1022" s="45"/>
      <c r="RMF1022" s="45"/>
      <c r="RMG1022" s="45"/>
      <c r="RMH1022" s="45"/>
      <c r="RMI1022" s="45"/>
      <c r="RMJ1022" s="45"/>
      <c r="RMK1022" s="45"/>
      <c r="RML1022" s="45"/>
      <c r="RMM1022" s="45"/>
      <c r="RMN1022" s="45"/>
      <c r="RMO1022" s="45"/>
      <c r="RMP1022" s="45"/>
      <c r="RMQ1022" s="45"/>
      <c r="RMR1022" s="45"/>
      <c r="RMS1022" s="45"/>
      <c r="RMT1022" s="45"/>
      <c r="RMU1022" s="45"/>
      <c r="RMV1022" s="45"/>
      <c r="RMW1022" s="45"/>
      <c r="RMX1022" s="45"/>
      <c r="RMY1022" s="45"/>
      <c r="RMZ1022" s="45"/>
      <c r="RNA1022" s="45"/>
      <c r="RNB1022" s="45"/>
      <c r="RNC1022" s="45"/>
      <c r="RND1022" s="45"/>
      <c r="RNE1022" s="45"/>
      <c r="RNF1022" s="45"/>
      <c r="RNG1022" s="45"/>
      <c r="RNH1022" s="45"/>
      <c r="RNI1022" s="45"/>
      <c r="RNJ1022" s="45"/>
      <c r="RNK1022" s="45"/>
      <c r="RNL1022" s="45"/>
      <c r="RNM1022" s="45"/>
      <c r="RNN1022" s="45"/>
      <c r="RNO1022" s="45"/>
      <c r="RNP1022" s="45"/>
      <c r="RNQ1022" s="45"/>
      <c r="RNR1022" s="45"/>
      <c r="RNS1022" s="45"/>
      <c r="RNT1022" s="45"/>
      <c r="RNU1022" s="45"/>
      <c r="RNV1022" s="45"/>
      <c r="RNW1022" s="45"/>
      <c r="RNX1022" s="45"/>
      <c r="RNY1022" s="45"/>
      <c r="RNZ1022" s="45"/>
      <c r="ROA1022" s="45"/>
      <c r="ROB1022" s="45"/>
      <c r="ROC1022" s="45"/>
      <c r="ROD1022" s="45"/>
      <c r="ROE1022" s="45"/>
      <c r="ROF1022" s="45"/>
      <c r="ROG1022" s="45"/>
      <c r="ROH1022" s="45"/>
      <c r="ROI1022" s="45"/>
      <c r="ROJ1022" s="45"/>
      <c r="ROK1022" s="45"/>
      <c r="ROL1022" s="45"/>
      <c r="ROM1022" s="45"/>
      <c r="RON1022" s="45"/>
      <c r="ROO1022" s="45"/>
      <c r="ROP1022" s="45"/>
      <c r="ROQ1022" s="45"/>
      <c r="ROR1022" s="45"/>
      <c r="ROS1022" s="45"/>
      <c r="ROT1022" s="45"/>
      <c r="ROU1022" s="45"/>
      <c r="ROV1022" s="45"/>
      <c r="ROW1022" s="45"/>
      <c r="ROX1022" s="45"/>
      <c r="ROY1022" s="45"/>
      <c r="ROZ1022" s="45"/>
      <c r="RPA1022" s="45"/>
      <c r="RPB1022" s="45"/>
      <c r="RPC1022" s="45"/>
      <c r="RPD1022" s="45"/>
      <c r="RPE1022" s="45"/>
      <c r="RPF1022" s="45"/>
      <c r="RPG1022" s="45"/>
      <c r="RPH1022" s="45"/>
      <c r="RPI1022" s="45"/>
      <c r="RPJ1022" s="45"/>
      <c r="RPK1022" s="45"/>
      <c r="RPL1022" s="45"/>
      <c r="RPM1022" s="45"/>
      <c r="RPN1022" s="45"/>
      <c r="RPO1022" s="45"/>
      <c r="RPP1022" s="45"/>
      <c r="RPQ1022" s="45"/>
      <c r="RPR1022" s="45"/>
      <c r="RPS1022" s="45"/>
      <c r="RPT1022" s="45"/>
      <c r="RPU1022" s="45"/>
      <c r="RPV1022" s="45"/>
      <c r="RPW1022" s="45"/>
      <c r="RPX1022" s="45"/>
      <c r="RPY1022" s="45"/>
      <c r="RPZ1022" s="45"/>
      <c r="RQA1022" s="45"/>
      <c r="RQB1022" s="45"/>
      <c r="RQC1022" s="45"/>
      <c r="RQD1022" s="45"/>
      <c r="RQE1022" s="45"/>
      <c r="RQF1022" s="45"/>
      <c r="RQG1022" s="45"/>
      <c r="RQH1022" s="45"/>
      <c r="RQI1022" s="45"/>
      <c r="RQJ1022" s="45"/>
      <c r="RQK1022" s="45"/>
      <c r="RQL1022" s="45"/>
      <c r="RQM1022" s="45"/>
      <c r="RQN1022" s="45"/>
      <c r="RQO1022" s="45"/>
      <c r="RQP1022" s="45"/>
      <c r="RQQ1022" s="45"/>
      <c r="RQR1022" s="45"/>
      <c r="RQS1022" s="45"/>
      <c r="RQT1022" s="45"/>
      <c r="RQU1022" s="45"/>
      <c r="RQV1022" s="45"/>
      <c r="RQW1022" s="45"/>
      <c r="RQX1022" s="45"/>
      <c r="RQY1022" s="45"/>
      <c r="RQZ1022" s="45"/>
      <c r="RRA1022" s="45"/>
      <c r="RRB1022" s="45"/>
      <c r="RRC1022" s="45"/>
      <c r="RRD1022" s="45"/>
      <c r="RRE1022" s="45"/>
      <c r="RRF1022" s="45"/>
      <c r="RRG1022" s="45"/>
      <c r="RRH1022" s="45"/>
      <c r="RRI1022" s="45"/>
      <c r="RRJ1022" s="45"/>
      <c r="RRK1022" s="45"/>
      <c r="RRL1022" s="45"/>
      <c r="RRM1022" s="45"/>
      <c r="RRN1022" s="45"/>
      <c r="RRO1022" s="45"/>
      <c r="RRP1022" s="45"/>
      <c r="RRQ1022" s="45"/>
      <c r="RRR1022" s="45"/>
      <c r="RRS1022" s="45"/>
      <c r="RRT1022" s="45"/>
      <c r="RRU1022" s="45"/>
      <c r="RRV1022" s="45"/>
      <c r="RRW1022" s="45"/>
      <c r="RRX1022" s="45"/>
      <c r="RRY1022" s="45"/>
      <c r="RRZ1022" s="45"/>
      <c r="RSA1022" s="45"/>
      <c r="RSB1022" s="45"/>
      <c r="RSC1022" s="45"/>
      <c r="RSD1022" s="45"/>
      <c r="RSE1022" s="45"/>
      <c r="RSF1022" s="45"/>
      <c r="RSG1022" s="45"/>
      <c r="RSH1022" s="45"/>
      <c r="RSI1022" s="45"/>
      <c r="RSJ1022" s="45"/>
      <c r="RSK1022" s="45"/>
      <c r="RSL1022" s="45"/>
      <c r="RSM1022" s="45"/>
      <c r="RSN1022" s="45"/>
      <c r="RSO1022" s="45"/>
      <c r="RSP1022" s="45"/>
      <c r="RSQ1022" s="45"/>
      <c r="RSR1022" s="45"/>
      <c r="RSS1022" s="45"/>
      <c r="RST1022" s="45"/>
      <c r="RSU1022" s="45"/>
      <c r="RSV1022" s="45"/>
      <c r="RSW1022" s="45"/>
      <c r="RSX1022" s="45"/>
      <c r="RSY1022" s="45"/>
      <c r="RSZ1022" s="45"/>
      <c r="RTA1022" s="45"/>
      <c r="RTB1022" s="45"/>
      <c r="RTC1022" s="45"/>
      <c r="RTD1022" s="45"/>
      <c r="RTE1022" s="45"/>
      <c r="RTF1022" s="45"/>
      <c r="RTG1022" s="45"/>
      <c r="RTH1022" s="45"/>
      <c r="RTI1022" s="45"/>
      <c r="RTJ1022" s="45"/>
      <c r="RTK1022" s="45"/>
      <c r="RTL1022" s="45"/>
      <c r="RTM1022" s="45"/>
      <c r="RTN1022" s="45"/>
      <c r="RTO1022" s="45"/>
      <c r="RTP1022" s="45"/>
      <c r="RTQ1022" s="45"/>
      <c r="RTR1022" s="45"/>
      <c r="RTS1022" s="45"/>
      <c r="RTT1022" s="45"/>
      <c r="RTU1022" s="45"/>
      <c r="RTV1022" s="45"/>
      <c r="RTW1022" s="45"/>
      <c r="RTX1022" s="45"/>
      <c r="RTY1022" s="45"/>
      <c r="RTZ1022" s="45"/>
      <c r="RUA1022" s="45"/>
      <c r="RUB1022" s="45"/>
      <c r="RUC1022" s="45"/>
      <c r="RUD1022" s="45"/>
      <c r="RUE1022" s="45"/>
      <c r="RUF1022" s="45"/>
      <c r="RUG1022" s="45"/>
      <c r="RUH1022" s="45"/>
      <c r="RUI1022" s="45"/>
      <c r="RUJ1022" s="45"/>
      <c r="RUK1022" s="45"/>
      <c r="RUL1022" s="45"/>
      <c r="RUM1022" s="45"/>
      <c r="RUN1022" s="45"/>
      <c r="RUO1022" s="45"/>
      <c r="RUP1022" s="45"/>
      <c r="RUQ1022" s="45"/>
      <c r="RUR1022" s="45"/>
      <c r="RUS1022" s="45"/>
      <c r="RUT1022" s="45"/>
      <c r="RUU1022" s="45"/>
      <c r="RUV1022" s="45"/>
      <c r="RUW1022" s="45"/>
      <c r="RUX1022" s="45"/>
      <c r="RUY1022" s="45"/>
      <c r="RUZ1022" s="45"/>
      <c r="RVA1022" s="45"/>
      <c r="RVB1022" s="45"/>
      <c r="RVC1022" s="45"/>
      <c r="RVD1022" s="45"/>
      <c r="RVE1022" s="45"/>
      <c r="RVF1022" s="45"/>
      <c r="RVG1022" s="45"/>
      <c r="RVH1022" s="45"/>
      <c r="RVI1022" s="45"/>
      <c r="RVJ1022" s="45"/>
      <c r="RVK1022" s="45"/>
      <c r="RVL1022" s="45"/>
      <c r="RVM1022" s="45"/>
      <c r="RVN1022" s="45"/>
      <c r="RVO1022" s="45"/>
      <c r="RVP1022" s="45"/>
      <c r="RVQ1022" s="45"/>
      <c r="RVR1022" s="45"/>
      <c r="RVS1022" s="45"/>
      <c r="RVT1022" s="45"/>
      <c r="RVU1022" s="45"/>
      <c r="RVV1022" s="45"/>
      <c r="RVW1022" s="45"/>
      <c r="RVX1022" s="45"/>
      <c r="RVY1022" s="45"/>
      <c r="RVZ1022" s="45"/>
      <c r="RWA1022" s="45"/>
      <c r="RWB1022" s="45"/>
      <c r="RWC1022" s="45"/>
      <c r="RWD1022" s="45"/>
      <c r="RWE1022" s="45"/>
      <c r="RWF1022" s="45"/>
      <c r="RWG1022" s="45"/>
      <c r="RWH1022" s="45"/>
      <c r="RWI1022" s="45"/>
      <c r="RWJ1022" s="45"/>
      <c r="RWK1022" s="45"/>
      <c r="RWL1022" s="45"/>
      <c r="RWM1022" s="45"/>
      <c r="RWN1022" s="45"/>
      <c r="RWO1022" s="45"/>
      <c r="RWP1022" s="45"/>
      <c r="RWQ1022" s="45"/>
      <c r="RWR1022" s="45"/>
      <c r="RWS1022" s="45"/>
      <c r="RWT1022" s="45"/>
      <c r="RWU1022" s="45"/>
      <c r="RWV1022" s="45"/>
      <c r="RWW1022" s="45"/>
      <c r="RWX1022" s="45"/>
      <c r="RWY1022" s="45"/>
      <c r="RWZ1022" s="45"/>
      <c r="RXA1022" s="45"/>
      <c r="RXB1022" s="45"/>
      <c r="RXC1022" s="45"/>
      <c r="RXD1022" s="45"/>
      <c r="RXE1022" s="45"/>
      <c r="RXF1022" s="45"/>
      <c r="RXG1022" s="45"/>
      <c r="RXH1022" s="45"/>
      <c r="RXI1022" s="45"/>
      <c r="RXJ1022" s="45"/>
      <c r="RXK1022" s="45"/>
      <c r="RXL1022" s="45"/>
      <c r="RXM1022" s="45"/>
      <c r="RXN1022" s="45"/>
      <c r="RXO1022" s="45"/>
      <c r="RXP1022" s="45"/>
      <c r="RXQ1022" s="45"/>
      <c r="RXR1022" s="45"/>
      <c r="RXS1022" s="45"/>
      <c r="RXT1022" s="45"/>
      <c r="RXU1022" s="45"/>
      <c r="RXV1022" s="45"/>
      <c r="RXW1022" s="45"/>
      <c r="RXX1022" s="45"/>
      <c r="RXY1022" s="45"/>
      <c r="RXZ1022" s="45"/>
      <c r="RYA1022" s="45"/>
      <c r="RYB1022" s="45"/>
      <c r="RYC1022" s="45"/>
      <c r="RYD1022" s="45"/>
      <c r="RYE1022" s="45"/>
      <c r="RYF1022" s="45"/>
      <c r="RYG1022" s="45"/>
      <c r="RYH1022" s="45"/>
      <c r="RYI1022" s="45"/>
      <c r="RYJ1022" s="45"/>
      <c r="RYK1022" s="45"/>
      <c r="RYL1022" s="45"/>
      <c r="RYM1022" s="45"/>
      <c r="RYN1022" s="45"/>
      <c r="RYO1022" s="45"/>
      <c r="RYP1022" s="45"/>
      <c r="RYQ1022" s="45"/>
      <c r="RYR1022" s="45"/>
      <c r="RYS1022" s="45"/>
      <c r="RYT1022" s="45"/>
      <c r="RYU1022" s="45"/>
      <c r="RYV1022" s="45"/>
      <c r="RYW1022" s="45"/>
      <c r="RYX1022" s="45"/>
      <c r="RYY1022" s="45"/>
      <c r="RYZ1022" s="45"/>
      <c r="RZA1022" s="45"/>
      <c r="RZB1022" s="45"/>
      <c r="RZC1022" s="45"/>
      <c r="RZD1022" s="45"/>
      <c r="RZE1022" s="45"/>
      <c r="RZF1022" s="45"/>
      <c r="RZG1022" s="45"/>
      <c r="RZH1022" s="45"/>
      <c r="RZI1022" s="45"/>
      <c r="RZJ1022" s="45"/>
      <c r="RZK1022" s="45"/>
      <c r="RZL1022" s="45"/>
      <c r="RZM1022" s="45"/>
      <c r="RZN1022" s="45"/>
      <c r="RZO1022" s="45"/>
      <c r="RZP1022" s="45"/>
      <c r="RZQ1022" s="45"/>
      <c r="RZR1022" s="45"/>
      <c r="RZS1022" s="45"/>
      <c r="RZT1022" s="45"/>
      <c r="RZU1022" s="45"/>
      <c r="RZV1022" s="45"/>
      <c r="RZW1022" s="45"/>
      <c r="RZX1022" s="45"/>
      <c r="RZY1022" s="45"/>
      <c r="RZZ1022" s="45"/>
      <c r="SAA1022" s="45"/>
      <c r="SAB1022" s="45"/>
      <c r="SAC1022" s="45"/>
      <c r="SAD1022" s="45"/>
      <c r="SAE1022" s="45"/>
      <c r="SAF1022" s="45"/>
      <c r="SAG1022" s="45"/>
      <c r="SAH1022" s="45"/>
      <c r="SAI1022" s="45"/>
      <c r="SAJ1022" s="45"/>
      <c r="SAK1022" s="45"/>
      <c r="SAL1022" s="45"/>
      <c r="SAM1022" s="45"/>
      <c r="SAN1022" s="45"/>
      <c r="SAO1022" s="45"/>
      <c r="SAP1022" s="45"/>
      <c r="SAQ1022" s="45"/>
      <c r="SAR1022" s="45"/>
      <c r="SAS1022" s="45"/>
      <c r="SAT1022" s="45"/>
      <c r="SAU1022" s="45"/>
      <c r="SAV1022" s="45"/>
      <c r="SAW1022" s="45"/>
      <c r="SAX1022" s="45"/>
      <c r="SAY1022" s="45"/>
      <c r="SAZ1022" s="45"/>
      <c r="SBA1022" s="45"/>
      <c r="SBB1022" s="45"/>
      <c r="SBC1022" s="45"/>
      <c r="SBD1022" s="45"/>
      <c r="SBE1022" s="45"/>
      <c r="SBF1022" s="45"/>
      <c r="SBG1022" s="45"/>
      <c r="SBH1022" s="45"/>
      <c r="SBI1022" s="45"/>
      <c r="SBJ1022" s="45"/>
      <c r="SBK1022" s="45"/>
      <c r="SBL1022" s="45"/>
      <c r="SBM1022" s="45"/>
      <c r="SBN1022" s="45"/>
      <c r="SBO1022" s="45"/>
      <c r="SBP1022" s="45"/>
      <c r="SBQ1022" s="45"/>
      <c r="SBR1022" s="45"/>
      <c r="SBS1022" s="45"/>
      <c r="SBT1022" s="45"/>
      <c r="SBU1022" s="45"/>
      <c r="SBV1022" s="45"/>
      <c r="SBW1022" s="45"/>
      <c r="SBX1022" s="45"/>
      <c r="SBY1022" s="45"/>
      <c r="SBZ1022" s="45"/>
      <c r="SCA1022" s="45"/>
      <c r="SCB1022" s="45"/>
      <c r="SCC1022" s="45"/>
      <c r="SCD1022" s="45"/>
      <c r="SCE1022" s="45"/>
      <c r="SCF1022" s="45"/>
      <c r="SCG1022" s="45"/>
      <c r="SCH1022" s="45"/>
      <c r="SCI1022" s="45"/>
      <c r="SCJ1022" s="45"/>
      <c r="SCK1022" s="45"/>
      <c r="SCL1022" s="45"/>
      <c r="SCM1022" s="45"/>
      <c r="SCN1022" s="45"/>
      <c r="SCO1022" s="45"/>
      <c r="SCP1022" s="45"/>
      <c r="SCQ1022" s="45"/>
      <c r="SCR1022" s="45"/>
      <c r="SCS1022" s="45"/>
      <c r="SCT1022" s="45"/>
      <c r="SCU1022" s="45"/>
      <c r="SCV1022" s="45"/>
      <c r="SCW1022" s="45"/>
      <c r="SCX1022" s="45"/>
      <c r="SCY1022" s="45"/>
      <c r="SCZ1022" s="45"/>
      <c r="SDA1022" s="45"/>
      <c r="SDB1022" s="45"/>
      <c r="SDC1022" s="45"/>
      <c r="SDD1022" s="45"/>
      <c r="SDE1022" s="45"/>
      <c r="SDF1022" s="45"/>
      <c r="SDG1022" s="45"/>
      <c r="SDH1022" s="45"/>
      <c r="SDI1022" s="45"/>
      <c r="SDJ1022" s="45"/>
      <c r="SDK1022" s="45"/>
      <c r="SDL1022" s="45"/>
      <c r="SDM1022" s="45"/>
      <c r="SDN1022" s="45"/>
      <c r="SDO1022" s="45"/>
      <c r="SDP1022" s="45"/>
      <c r="SDQ1022" s="45"/>
      <c r="SDR1022" s="45"/>
      <c r="SDS1022" s="45"/>
      <c r="SDT1022" s="45"/>
      <c r="SDU1022" s="45"/>
      <c r="SDV1022" s="45"/>
      <c r="SDW1022" s="45"/>
      <c r="SDX1022" s="45"/>
      <c r="SDY1022" s="45"/>
      <c r="SDZ1022" s="45"/>
      <c r="SEA1022" s="45"/>
      <c r="SEB1022" s="45"/>
      <c r="SEC1022" s="45"/>
      <c r="SED1022" s="45"/>
      <c r="SEE1022" s="45"/>
      <c r="SEF1022" s="45"/>
      <c r="SEG1022" s="45"/>
      <c r="SEH1022" s="45"/>
      <c r="SEI1022" s="45"/>
      <c r="SEJ1022" s="45"/>
      <c r="SEK1022" s="45"/>
      <c r="SEL1022" s="45"/>
      <c r="SEM1022" s="45"/>
      <c r="SEN1022" s="45"/>
      <c r="SEO1022" s="45"/>
      <c r="SEP1022" s="45"/>
      <c r="SEQ1022" s="45"/>
      <c r="SER1022" s="45"/>
      <c r="SES1022" s="45"/>
      <c r="SET1022" s="45"/>
      <c r="SEU1022" s="45"/>
      <c r="SEV1022" s="45"/>
      <c r="SEW1022" s="45"/>
      <c r="SEX1022" s="45"/>
      <c r="SEY1022" s="45"/>
      <c r="SEZ1022" s="45"/>
      <c r="SFA1022" s="45"/>
      <c r="SFB1022" s="45"/>
      <c r="SFC1022" s="45"/>
      <c r="SFD1022" s="45"/>
      <c r="SFE1022" s="45"/>
      <c r="SFF1022" s="45"/>
      <c r="SFG1022" s="45"/>
      <c r="SFH1022" s="45"/>
      <c r="SFI1022" s="45"/>
      <c r="SFJ1022" s="45"/>
      <c r="SFK1022" s="45"/>
      <c r="SFL1022" s="45"/>
      <c r="SFM1022" s="45"/>
      <c r="SFN1022" s="45"/>
      <c r="SFO1022" s="45"/>
      <c r="SFP1022" s="45"/>
      <c r="SFQ1022" s="45"/>
      <c r="SFR1022" s="45"/>
      <c r="SFS1022" s="45"/>
      <c r="SFT1022" s="45"/>
      <c r="SFU1022" s="45"/>
      <c r="SFV1022" s="45"/>
      <c r="SFW1022" s="45"/>
      <c r="SFX1022" s="45"/>
      <c r="SFY1022" s="45"/>
      <c r="SFZ1022" s="45"/>
      <c r="SGA1022" s="45"/>
      <c r="SGB1022" s="45"/>
      <c r="SGC1022" s="45"/>
      <c r="SGD1022" s="45"/>
      <c r="SGE1022" s="45"/>
      <c r="SGF1022" s="45"/>
      <c r="SGG1022" s="45"/>
      <c r="SGH1022" s="45"/>
      <c r="SGI1022" s="45"/>
      <c r="SGJ1022" s="45"/>
      <c r="SGK1022" s="45"/>
      <c r="SGL1022" s="45"/>
      <c r="SGM1022" s="45"/>
      <c r="SGN1022" s="45"/>
      <c r="SGO1022" s="45"/>
      <c r="SGP1022" s="45"/>
      <c r="SGQ1022" s="45"/>
      <c r="SGR1022" s="45"/>
      <c r="SGS1022" s="45"/>
      <c r="SGT1022" s="45"/>
      <c r="SGU1022" s="45"/>
      <c r="SGV1022" s="45"/>
      <c r="SGW1022" s="45"/>
      <c r="SGX1022" s="45"/>
      <c r="SGY1022" s="45"/>
      <c r="SGZ1022" s="45"/>
      <c r="SHA1022" s="45"/>
      <c r="SHB1022" s="45"/>
      <c r="SHC1022" s="45"/>
      <c r="SHD1022" s="45"/>
      <c r="SHE1022" s="45"/>
      <c r="SHF1022" s="45"/>
      <c r="SHG1022" s="45"/>
      <c r="SHH1022" s="45"/>
      <c r="SHI1022" s="45"/>
      <c r="SHJ1022" s="45"/>
      <c r="SHK1022" s="45"/>
      <c r="SHL1022" s="45"/>
      <c r="SHM1022" s="45"/>
      <c r="SHN1022" s="45"/>
      <c r="SHO1022" s="45"/>
      <c r="SHP1022" s="45"/>
      <c r="SHQ1022" s="45"/>
      <c r="SHR1022" s="45"/>
      <c r="SHS1022" s="45"/>
      <c r="SHT1022" s="45"/>
      <c r="SHU1022" s="45"/>
      <c r="SHV1022" s="45"/>
      <c r="SHW1022" s="45"/>
      <c r="SHX1022" s="45"/>
      <c r="SHY1022" s="45"/>
      <c r="SHZ1022" s="45"/>
      <c r="SIA1022" s="45"/>
      <c r="SIB1022" s="45"/>
      <c r="SIC1022" s="45"/>
      <c r="SID1022" s="45"/>
      <c r="SIE1022" s="45"/>
      <c r="SIF1022" s="45"/>
      <c r="SIG1022" s="45"/>
      <c r="SIH1022" s="45"/>
      <c r="SII1022" s="45"/>
      <c r="SIJ1022" s="45"/>
      <c r="SIK1022" s="45"/>
      <c r="SIL1022" s="45"/>
      <c r="SIM1022" s="45"/>
      <c r="SIN1022" s="45"/>
      <c r="SIO1022" s="45"/>
      <c r="SIP1022" s="45"/>
      <c r="SIQ1022" s="45"/>
      <c r="SIR1022" s="45"/>
      <c r="SIS1022" s="45"/>
      <c r="SIT1022" s="45"/>
      <c r="SIU1022" s="45"/>
      <c r="SIV1022" s="45"/>
      <c r="SIW1022" s="45"/>
      <c r="SIX1022" s="45"/>
      <c r="SIY1022" s="45"/>
      <c r="SIZ1022" s="45"/>
      <c r="SJA1022" s="45"/>
      <c r="SJB1022" s="45"/>
      <c r="SJC1022" s="45"/>
      <c r="SJD1022" s="45"/>
      <c r="SJE1022" s="45"/>
      <c r="SJF1022" s="45"/>
      <c r="SJG1022" s="45"/>
      <c r="SJH1022" s="45"/>
      <c r="SJI1022" s="45"/>
      <c r="SJJ1022" s="45"/>
      <c r="SJK1022" s="45"/>
      <c r="SJL1022" s="45"/>
      <c r="SJM1022" s="45"/>
      <c r="SJN1022" s="45"/>
      <c r="SJO1022" s="45"/>
      <c r="SJP1022" s="45"/>
      <c r="SJQ1022" s="45"/>
      <c r="SJR1022" s="45"/>
      <c r="SJS1022" s="45"/>
      <c r="SJT1022" s="45"/>
      <c r="SJU1022" s="45"/>
      <c r="SJV1022" s="45"/>
      <c r="SJW1022" s="45"/>
      <c r="SJX1022" s="45"/>
      <c r="SJY1022" s="45"/>
      <c r="SJZ1022" s="45"/>
      <c r="SKA1022" s="45"/>
      <c r="SKB1022" s="45"/>
      <c r="SKC1022" s="45"/>
      <c r="SKD1022" s="45"/>
      <c r="SKE1022" s="45"/>
      <c r="SKF1022" s="45"/>
      <c r="SKG1022" s="45"/>
      <c r="SKH1022" s="45"/>
      <c r="SKI1022" s="45"/>
      <c r="SKJ1022" s="45"/>
      <c r="SKK1022" s="45"/>
      <c r="SKL1022" s="45"/>
      <c r="SKM1022" s="45"/>
      <c r="SKN1022" s="45"/>
      <c r="SKO1022" s="45"/>
      <c r="SKP1022" s="45"/>
      <c r="SKQ1022" s="45"/>
      <c r="SKR1022" s="45"/>
      <c r="SKS1022" s="45"/>
      <c r="SKT1022" s="45"/>
      <c r="SKU1022" s="45"/>
      <c r="SKV1022" s="45"/>
      <c r="SKW1022" s="45"/>
      <c r="SKX1022" s="45"/>
      <c r="SKY1022" s="45"/>
      <c r="SKZ1022" s="45"/>
      <c r="SLA1022" s="45"/>
      <c r="SLB1022" s="45"/>
      <c r="SLC1022" s="45"/>
      <c r="SLD1022" s="45"/>
      <c r="SLE1022" s="45"/>
      <c r="SLF1022" s="45"/>
      <c r="SLG1022" s="45"/>
      <c r="SLH1022" s="45"/>
      <c r="SLI1022" s="45"/>
      <c r="SLJ1022" s="45"/>
      <c r="SLK1022" s="45"/>
      <c r="SLL1022" s="45"/>
      <c r="SLM1022" s="45"/>
      <c r="SLN1022" s="45"/>
      <c r="SLO1022" s="45"/>
      <c r="SLP1022" s="45"/>
      <c r="SLQ1022" s="45"/>
      <c r="SLR1022" s="45"/>
      <c r="SLS1022" s="45"/>
      <c r="SLT1022" s="45"/>
      <c r="SLU1022" s="45"/>
      <c r="SLV1022" s="45"/>
      <c r="SLW1022" s="45"/>
      <c r="SLX1022" s="45"/>
      <c r="SLY1022" s="45"/>
      <c r="SLZ1022" s="45"/>
      <c r="SMA1022" s="45"/>
      <c r="SMB1022" s="45"/>
      <c r="SMC1022" s="45"/>
      <c r="SMD1022" s="45"/>
      <c r="SME1022" s="45"/>
      <c r="SMF1022" s="45"/>
      <c r="SMG1022" s="45"/>
      <c r="SMH1022" s="45"/>
      <c r="SMI1022" s="45"/>
      <c r="SMJ1022" s="45"/>
      <c r="SMK1022" s="45"/>
      <c r="SML1022" s="45"/>
      <c r="SMM1022" s="45"/>
      <c r="SMN1022" s="45"/>
      <c r="SMO1022" s="45"/>
      <c r="SMP1022" s="45"/>
      <c r="SMQ1022" s="45"/>
      <c r="SMR1022" s="45"/>
      <c r="SMS1022" s="45"/>
      <c r="SMT1022" s="45"/>
      <c r="SMU1022" s="45"/>
      <c r="SMV1022" s="45"/>
      <c r="SMW1022" s="45"/>
      <c r="SMX1022" s="45"/>
      <c r="SMY1022" s="45"/>
      <c r="SMZ1022" s="45"/>
      <c r="SNA1022" s="45"/>
      <c r="SNB1022" s="45"/>
      <c r="SNC1022" s="45"/>
      <c r="SND1022" s="45"/>
      <c r="SNE1022" s="45"/>
      <c r="SNF1022" s="45"/>
      <c r="SNG1022" s="45"/>
      <c r="SNH1022" s="45"/>
      <c r="SNI1022" s="45"/>
      <c r="SNJ1022" s="45"/>
      <c r="SNK1022" s="45"/>
      <c r="SNL1022" s="45"/>
      <c r="SNM1022" s="45"/>
      <c r="SNN1022" s="45"/>
      <c r="SNO1022" s="45"/>
      <c r="SNP1022" s="45"/>
      <c r="SNQ1022" s="45"/>
      <c r="SNR1022" s="45"/>
      <c r="SNS1022" s="45"/>
      <c r="SNT1022" s="45"/>
      <c r="SNU1022" s="45"/>
      <c r="SNV1022" s="45"/>
      <c r="SNW1022" s="45"/>
      <c r="SNX1022" s="45"/>
      <c r="SNY1022" s="45"/>
      <c r="SNZ1022" s="45"/>
      <c r="SOA1022" s="45"/>
      <c r="SOB1022" s="45"/>
      <c r="SOC1022" s="45"/>
      <c r="SOD1022" s="45"/>
      <c r="SOE1022" s="45"/>
      <c r="SOF1022" s="45"/>
      <c r="SOG1022" s="45"/>
      <c r="SOH1022" s="45"/>
      <c r="SOI1022" s="45"/>
      <c r="SOJ1022" s="45"/>
      <c r="SOK1022" s="45"/>
      <c r="SOL1022" s="45"/>
      <c r="SOM1022" s="45"/>
      <c r="SON1022" s="45"/>
      <c r="SOO1022" s="45"/>
      <c r="SOP1022" s="45"/>
      <c r="SOQ1022" s="45"/>
      <c r="SOR1022" s="45"/>
      <c r="SOS1022" s="45"/>
      <c r="SOT1022" s="45"/>
      <c r="SOU1022" s="45"/>
      <c r="SOV1022" s="45"/>
      <c r="SOW1022" s="45"/>
      <c r="SOX1022" s="45"/>
      <c r="SOY1022" s="45"/>
      <c r="SOZ1022" s="45"/>
      <c r="SPA1022" s="45"/>
      <c r="SPB1022" s="45"/>
      <c r="SPC1022" s="45"/>
      <c r="SPD1022" s="45"/>
      <c r="SPE1022" s="45"/>
      <c r="SPF1022" s="45"/>
      <c r="SPG1022" s="45"/>
      <c r="SPH1022" s="45"/>
      <c r="SPI1022" s="45"/>
      <c r="SPJ1022" s="45"/>
      <c r="SPK1022" s="45"/>
      <c r="SPL1022" s="45"/>
      <c r="SPM1022" s="45"/>
      <c r="SPN1022" s="45"/>
      <c r="SPO1022" s="45"/>
      <c r="SPP1022" s="45"/>
      <c r="SPQ1022" s="45"/>
      <c r="SPR1022" s="45"/>
      <c r="SPS1022" s="45"/>
      <c r="SPT1022" s="45"/>
      <c r="SPU1022" s="45"/>
      <c r="SPV1022" s="45"/>
      <c r="SPW1022" s="45"/>
      <c r="SPX1022" s="45"/>
      <c r="SPY1022" s="45"/>
      <c r="SPZ1022" s="45"/>
      <c r="SQA1022" s="45"/>
      <c r="SQB1022" s="45"/>
      <c r="SQC1022" s="45"/>
      <c r="SQD1022" s="45"/>
      <c r="SQE1022" s="45"/>
      <c r="SQF1022" s="45"/>
      <c r="SQG1022" s="45"/>
      <c r="SQH1022" s="45"/>
      <c r="SQI1022" s="45"/>
      <c r="SQJ1022" s="45"/>
      <c r="SQK1022" s="45"/>
      <c r="SQL1022" s="45"/>
      <c r="SQM1022" s="45"/>
      <c r="SQN1022" s="45"/>
      <c r="SQO1022" s="45"/>
      <c r="SQP1022" s="45"/>
      <c r="SQQ1022" s="45"/>
      <c r="SQR1022" s="45"/>
      <c r="SQS1022" s="45"/>
      <c r="SQT1022" s="45"/>
      <c r="SQU1022" s="45"/>
      <c r="SQV1022" s="45"/>
      <c r="SQW1022" s="45"/>
      <c r="SQX1022" s="45"/>
      <c r="SQY1022" s="45"/>
      <c r="SQZ1022" s="45"/>
      <c r="SRA1022" s="45"/>
      <c r="SRB1022" s="45"/>
      <c r="SRC1022" s="45"/>
      <c r="SRD1022" s="45"/>
      <c r="SRE1022" s="45"/>
      <c r="SRF1022" s="45"/>
      <c r="SRG1022" s="45"/>
      <c r="SRH1022" s="45"/>
      <c r="SRI1022" s="45"/>
      <c r="SRJ1022" s="45"/>
      <c r="SRK1022" s="45"/>
      <c r="SRL1022" s="45"/>
      <c r="SRM1022" s="45"/>
      <c r="SRN1022" s="45"/>
      <c r="SRO1022" s="45"/>
      <c r="SRP1022" s="45"/>
      <c r="SRQ1022" s="45"/>
      <c r="SRR1022" s="45"/>
      <c r="SRS1022" s="45"/>
      <c r="SRT1022" s="45"/>
      <c r="SRU1022" s="45"/>
      <c r="SRV1022" s="45"/>
      <c r="SRW1022" s="45"/>
      <c r="SRX1022" s="45"/>
      <c r="SRY1022" s="45"/>
      <c r="SRZ1022" s="45"/>
      <c r="SSA1022" s="45"/>
      <c r="SSB1022" s="45"/>
      <c r="SSC1022" s="45"/>
      <c r="SSD1022" s="45"/>
      <c r="SSE1022" s="45"/>
      <c r="SSF1022" s="45"/>
      <c r="SSG1022" s="45"/>
      <c r="SSH1022" s="45"/>
      <c r="SSI1022" s="45"/>
      <c r="SSJ1022" s="45"/>
      <c r="SSK1022" s="45"/>
      <c r="SSL1022" s="45"/>
      <c r="SSM1022" s="45"/>
      <c r="SSN1022" s="45"/>
      <c r="SSO1022" s="45"/>
      <c r="SSP1022" s="45"/>
      <c r="SSQ1022" s="45"/>
      <c r="SSR1022" s="45"/>
      <c r="SSS1022" s="45"/>
      <c r="SST1022" s="45"/>
      <c r="SSU1022" s="45"/>
      <c r="SSV1022" s="45"/>
      <c r="SSW1022" s="45"/>
      <c r="SSX1022" s="45"/>
      <c r="SSY1022" s="45"/>
      <c r="SSZ1022" s="45"/>
      <c r="STA1022" s="45"/>
      <c r="STB1022" s="45"/>
      <c r="STC1022" s="45"/>
      <c r="STD1022" s="45"/>
      <c r="STE1022" s="45"/>
      <c r="STF1022" s="45"/>
      <c r="STG1022" s="45"/>
      <c r="STH1022" s="45"/>
      <c r="STI1022" s="45"/>
      <c r="STJ1022" s="45"/>
      <c r="STK1022" s="45"/>
      <c r="STL1022" s="45"/>
      <c r="STM1022" s="45"/>
      <c r="STN1022" s="45"/>
      <c r="STO1022" s="45"/>
      <c r="STP1022" s="45"/>
      <c r="STQ1022" s="45"/>
      <c r="STR1022" s="45"/>
      <c r="STS1022" s="45"/>
      <c r="STT1022" s="45"/>
      <c r="STU1022" s="45"/>
      <c r="STV1022" s="45"/>
      <c r="STW1022" s="45"/>
      <c r="STX1022" s="45"/>
      <c r="STY1022" s="45"/>
      <c r="STZ1022" s="45"/>
      <c r="SUA1022" s="45"/>
      <c r="SUB1022" s="45"/>
      <c r="SUC1022" s="45"/>
      <c r="SUD1022" s="45"/>
      <c r="SUE1022" s="45"/>
      <c r="SUF1022" s="45"/>
      <c r="SUG1022" s="45"/>
      <c r="SUH1022" s="45"/>
      <c r="SUI1022" s="45"/>
      <c r="SUJ1022" s="45"/>
      <c r="SUK1022" s="45"/>
      <c r="SUL1022" s="45"/>
      <c r="SUM1022" s="45"/>
      <c r="SUN1022" s="45"/>
      <c r="SUO1022" s="45"/>
      <c r="SUP1022" s="45"/>
      <c r="SUQ1022" s="45"/>
      <c r="SUR1022" s="45"/>
      <c r="SUS1022" s="45"/>
      <c r="SUT1022" s="45"/>
      <c r="SUU1022" s="45"/>
      <c r="SUV1022" s="45"/>
      <c r="SUW1022" s="45"/>
      <c r="SUX1022" s="45"/>
      <c r="SUY1022" s="45"/>
      <c r="SUZ1022" s="45"/>
      <c r="SVA1022" s="45"/>
      <c r="SVB1022" s="45"/>
      <c r="SVC1022" s="45"/>
      <c r="SVD1022" s="45"/>
      <c r="SVE1022" s="45"/>
      <c r="SVF1022" s="45"/>
      <c r="SVG1022" s="45"/>
      <c r="SVH1022" s="45"/>
      <c r="SVI1022" s="45"/>
      <c r="SVJ1022" s="45"/>
      <c r="SVK1022" s="45"/>
      <c r="SVL1022" s="45"/>
      <c r="SVM1022" s="45"/>
      <c r="SVN1022" s="45"/>
      <c r="SVO1022" s="45"/>
      <c r="SVP1022" s="45"/>
      <c r="SVQ1022" s="45"/>
      <c r="SVR1022" s="45"/>
      <c r="SVS1022" s="45"/>
      <c r="SVT1022" s="45"/>
      <c r="SVU1022" s="45"/>
      <c r="SVV1022" s="45"/>
      <c r="SVW1022" s="45"/>
      <c r="SVX1022" s="45"/>
      <c r="SVY1022" s="45"/>
      <c r="SVZ1022" s="45"/>
      <c r="SWA1022" s="45"/>
      <c r="SWB1022" s="45"/>
      <c r="SWC1022" s="45"/>
      <c r="SWD1022" s="45"/>
      <c r="SWE1022" s="45"/>
      <c r="SWF1022" s="45"/>
      <c r="SWG1022" s="45"/>
      <c r="SWH1022" s="45"/>
      <c r="SWI1022" s="45"/>
      <c r="SWJ1022" s="45"/>
      <c r="SWK1022" s="45"/>
      <c r="SWL1022" s="45"/>
      <c r="SWM1022" s="45"/>
      <c r="SWN1022" s="45"/>
      <c r="SWO1022" s="45"/>
      <c r="SWP1022" s="45"/>
      <c r="SWQ1022" s="45"/>
      <c r="SWR1022" s="45"/>
      <c r="SWS1022" s="45"/>
      <c r="SWT1022" s="45"/>
      <c r="SWU1022" s="45"/>
      <c r="SWV1022" s="45"/>
      <c r="SWW1022" s="45"/>
      <c r="SWX1022" s="45"/>
      <c r="SWY1022" s="45"/>
      <c r="SWZ1022" s="45"/>
      <c r="SXA1022" s="45"/>
      <c r="SXB1022" s="45"/>
      <c r="SXC1022" s="45"/>
      <c r="SXD1022" s="45"/>
      <c r="SXE1022" s="45"/>
      <c r="SXF1022" s="45"/>
      <c r="SXG1022" s="45"/>
      <c r="SXH1022" s="45"/>
      <c r="SXI1022" s="45"/>
      <c r="SXJ1022" s="45"/>
      <c r="SXK1022" s="45"/>
      <c r="SXL1022" s="45"/>
      <c r="SXM1022" s="45"/>
      <c r="SXN1022" s="45"/>
      <c r="SXO1022" s="45"/>
      <c r="SXP1022" s="45"/>
      <c r="SXQ1022" s="45"/>
      <c r="SXR1022" s="45"/>
      <c r="SXS1022" s="45"/>
      <c r="SXT1022" s="45"/>
      <c r="SXU1022" s="45"/>
      <c r="SXV1022" s="45"/>
      <c r="SXW1022" s="45"/>
      <c r="SXX1022" s="45"/>
      <c r="SXY1022" s="45"/>
      <c r="SXZ1022" s="45"/>
      <c r="SYA1022" s="45"/>
      <c r="SYB1022" s="45"/>
      <c r="SYC1022" s="45"/>
      <c r="SYD1022" s="45"/>
      <c r="SYE1022" s="45"/>
      <c r="SYF1022" s="45"/>
      <c r="SYG1022" s="45"/>
      <c r="SYH1022" s="45"/>
      <c r="SYI1022" s="45"/>
      <c r="SYJ1022" s="45"/>
      <c r="SYK1022" s="45"/>
      <c r="SYL1022" s="45"/>
      <c r="SYM1022" s="45"/>
      <c r="SYN1022" s="45"/>
      <c r="SYO1022" s="45"/>
      <c r="SYP1022" s="45"/>
      <c r="SYQ1022" s="45"/>
      <c r="SYR1022" s="45"/>
      <c r="SYS1022" s="45"/>
      <c r="SYT1022" s="45"/>
      <c r="SYU1022" s="45"/>
      <c r="SYV1022" s="45"/>
      <c r="SYW1022" s="45"/>
      <c r="SYX1022" s="45"/>
      <c r="SYY1022" s="45"/>
      <c r="SYZ1022" s="45"/>
      <c r="SZA1022" s="45"/>
      <c r="SZB1022" s="45"/>
      <c r="SZC1022" s="45"/>
      <c r="SZD1022" s="45"/>
      <c r="SZE1022" s="45"/>
      <c r="SZF1022" s="45"/>
      <c r="SZG1022" s="45"/>
      <c r="SZH1022" s="45"/>
      <c r="SZI1022" s="45"/>
      <c r="SZJ1022" s="45"/>
      <c r="SZK1022" s="45"/>
      <c r="SZL1022" s="45"/>
      <c r="SZM1022" s="45"/>
      <c r="SZN1022" s="45"/>
      <c r="SZO1022" s="45"/>
      <c r="SZP1022" s="45"/>
      <c r="SZQ1022" s="45"/>
      <c r="SZR1022" s="45"/>
      <c r="SZS1022" s="45"/>
      <c r="SZT1022" s="45"/>
      <c r="SZU1022" s="45"/>
      <c r="SZV1022" s="45"/>
      <c r="SZW1022" s="45"/>
      <c r="SZX1022" s="45"/>
      <c r="SZY1022" s="45"/>
      <c r="SZZ1022" s="45"/>
      <c r="TAA1022" s="45"/>
      <c r="TAB1022" s="45"/>
      <c r="TAC1022" s="45"/>
      <c r="TAD1022" s="45"/>
      <c r="TAE1022" s="45"/>
      <c r="TAF1022" s="45"/>
      <c r="TAG1022" s="45"/>
      <c r="TAH1022" s="45"/>
      <c r="TAI1022" s="45"/>
      <c r="TAJ1022" s="45"/>
      <c r="TAK1022" s="45"/>
      <c r="TAL1022" s="45"/>
      <c r="TAM1022" s="45"/>
      <c r="TAN1022" s="45"/>
      <c r="TAO1022" s="45"/>
      <c r="TAP1022" s="45"/>
      <c r="TAQ1022" s="45"/>
      <c r="TAR1022" s="45"/>
      <c r="TAS1022" s="45"/>
      <c r="TAT1022" s="45"/>
      <c r="TAU1022" s="45"/>
      <c r="TAV1022" s="45"/>
      <c r="TAW1022" s="45"/>
      <c r="TAX1022" s="45"/>
      <c r="TAY1022" s="45"/>
      <c r="TAZ1022" s="45"/>
      <c r="TBA1022" s="45"/>
      <c r="TBB1022" s="45"/>
      <c r="TBC1022" s="45"/>
      <c r="TBD1022" s="45"/>
      <c r="TBE1022" s="45"/>
      <c r="TBF1022" s="45"/>
      <c r="TBG1022" s="45"/>
      <c r="TBH1022" s="45"/>
      <c r="TBI1022" s="45"/>
      <c r="TBJ1022" s="45"/>
      <c r="TBK1022" s="45"/>
      <c r="TBL1022" s="45"/>
      <c r="TBM1022" s="45"/>
      <c r="TBN1022" s="45"/>
      <c r="TBO1022" s="45"/>
      <c r="TBP1022" s="45"/>
      <c r="TBQ1022" s="45"/>
      <c r="TBR1022" s="45"/>
      <c r="TBS1022" s="45"/>
      <c r="TBT1022" s="45"/>
      <c r="TBU1022" s="45"/>
      <c r="TBV1022" s="45"/>
      <c r="TBW1022" s="45"/>
      <c r="TBX1022" s="45"/>
      <c r="TBY1022" s="45"/>
      <c r="TBZ1022" s="45"/>
      <c r="TCA1022" s="45"/>
      <c r="TCB1022" s="45"/>
      <c r="TCC1022" s="45"/>
      <c r="TCD1022" s="45"/>
      <c r="TCE1022" s="45"/>
      <c r="TCF1022" s="45"/>
      <c r="TCG1022" s="45"/>
      <c r="TCH1022" s="45"/>
      <c r="TCI1022" s="45"/>
      <c r="TCJ1022" s="45"/>
      <c r="TCK1022" s="45"/>
      <c r="TCL1022" s="45"/>
      <c r="TCM1022" s="45"/>
      <c r="TCN1022" s="45"/>
      <c r="TCO1022" s="45"/>
      <c r="TCP1022" s="45"/>
      <c r="TCQ1022" s="45"/>
      <c r="TCR1022" s="45"/>
      <c r="TCS1022" s="45"/>
      <c r="TCT1022" s="45"/>
      <c r="TCU1022" s="45"/>
      <c r="TCV1022" s="45"/>
      <c r="TCW1022" s="45"/>
      <c r="TCX1022" s="45"/>
      <c r="TCY1022" s="45"/>
      <c r="TCZ1022" s="45"/>
      <c r="TDA1022" s="45"/>
      <c r="TDB1022" s="45"/>
      <c r="TDC1022" s="45"/>
      <c r="TDD1022" s="45"/>
      <c r="TDE1022" s="45"/>
      <c r="TDF1022" s="45"/>
      <c r="TDG1022" s="45"/>
      <c r="TDH1022" s="45"/>
      <c r="TDI1022" s="45"/>
      <c r="TDJ1022" s="45"/>
      <c r="TDK1022" s="45"/>
      <c r="TDL1022" s="45"/>
      <c r="TDM1022" s="45"/>
      <c r="TDN1022" s="45"/>
      <c r="TDO1022" s="45"/>
      <c r="TDP1022" s="45"/>
      <c r="TDQ1022" s="45"/>
      <c r="TDR1022" s="45"/>
      <c r="TDS1022" s="45"/>
      <c r="TDT1022" s="45"/>
      <c r="TDU1022" s="45"/>
      <c r="TDV1022" s="45"/>
      <c r="TDW1022" s="45"/>
      <c r="TDX1022" s="45"/>
      <c r="TDY1022" s="45"/>
      <c r="TDZ1022" s="45"/>
      <c r="TEA1022" s="45"/>
      <c r="TEB1022" s="45"/>
      <c r="TEC1022" s="45"/>
      <c r="TED1022" s="45"/>
      <c r="TEE1022" s="45"/>
      <c r="TEF1022" s="45"/>
      <c r="TEG1022" s="45"/>
      <c r="TEH1022" s="45"/>
      <c r="TEI1022" s="45"/>
      <c r="TEJ1022" s="45"/>
      <c r="TEK1022" s="45"/>
      <c r="TEL1022" s="45"/>
      <c r="TEM1022" s="45"/>
      <c r="TEN1022" s="45"/>
      <c r="TEO1022" s="45"/>
      <c r="TEP1022" s="45"/>
      <c r="TEQ1022" s="45"/>
      <c r="TER1022" s="45"/>
      <c r="TES1022" s="45"/>
      <c r="TET1022" s="45"/>
      <c r="TEU1022" s="45"/>
      <c r="TEV1022" s="45"/>
      <c r="TEW1022" s="45"/>
      <c r="TEX1022" s="45"/>
      <c r="TEY1022" s="45"/>
      <c r="TEZ1022" s="45"/>
      <c r="TFA1022" s="45"/>
      <c r="TFB1022" s="45"/>
      <c r="TFC1022" s="45"/>
      <c r="TFD1022" s="45"/>
      <c r="TFE1022" s="45"/>
      <c r="TFF1022" s="45"/>
      <c r="TFG1022" s="45"/>
      <c r="TFH1022" s="45"/>
      <c r="TFI1022" s="45"/>
      <c r="TFJ1022" s="45"/>
      <c r="TFK1022" s="45"/>
      <c r="TFL1022" s="45"/>
      <c r="TFM1022" s="45"/>
      <c r="TFN1022" s="45"/>
      <c r="TFO1022" s="45"/>
      <c r="TFP1022" s="45"/>
      <c r="TFQ1022" s="45"/>
      <c r="TFR1022" s="45"/>
      <c r="TFS1022" s="45"/>
      <c r="TFT1022" s="45"/>
      <c r="TFU1022" s="45"/>
      <c r="TFV1022" s="45"/>
      <c r="TFW1022" s="45"/>
      <c r="TFX1022" s="45"/>
      <c r="TFY1022" s="45"/>
      <c r="TFZ1022" s="45"/>
      <c r="TGA1022" s="45"/>
      <c r="TGB1022" s="45"/>
      <c r="TGC1022" s="45"/>
      <c r="TGD1022" s="45"/>
      <c r="TGE1022" s="45"/>
      <c r="TGF1022" s="45"/>
      <c r="TGG1022" s="45"/>
      <c r="TGH1022" s="45"/>
      <c r="TGI1022" s="45"/>
      <c r="TGJ1022" s="45"/>
      <c r="TGK1022" s="45"/>
      <c r="TGL1022" s="45"/>
      <c r="TGM1022" s="45"/>
      <c r="TGN1022" s="45"/>
      <c r="TGO1022" s="45"/>
      <c r="TGP1022" s="45"/>
      <c r="TGQ1022" s="45"/>
      <c r="TGR1022" s="45"/>
      <c r="TGS1022" s="45"/>
      <c r="TGT1022" s="45"/>
      <c r="TGU1022" s="45"/>
      <c r="TGV1022" s="45"/>
      <c r="TGW1022" s="45"/>
      <c r="TGX1022" s="45"/>
      <c r="TGY1022" s="45"/>
      <c r="TGZ1022" s="45"/>
      <c r="THA1022" s="45"/>
      <c r="THB1022" s="45"/>
      <c r="THC1022" s="45"/>
      <c r="THD1022" s="45"/>
      <c r="THE1022" s="45"/>
      <c r="THF1022" s="45"/>
      <c r="THG1022" s="45"/>
      <c r="THH1022" s="45"/>
      <c r="THI1022" s="45"/>
      <c r="THJ1022" s="45"/>
      <c r="THK1022" s="45"/>
      <c r="THL1022" s="45"/>
      <c r="THM1022" s="45"/>
      <c r="THN1022" s="45"/>
      <c r="THO1022" s="45"/>
      <c r="THP1022" s="45"/>
      <c r="THQ1022" s="45"/>
      <c r="THR1022" s="45"/>
      <c r="THS1022" s="45"/>
      <c r="THT1022" s="45"/>
      <c r="THU1022" s="45"/>
      <c r="THV1022" s="45"/>
      <c r="THW1022" s="45"/>
      <c r="THX1022" s="45"/>
      <c r="THY1022" s="45"/>
      <c r="THZ1022" s="45"/>
      <c r="TIA1022" s="45"/>
      <c r="TIB1022" s="45"/>
      <c r="TIC1022" s="45"/>
      <c r="TID1022" s="45"/>
      <c r="TIE1022" s="45"/>
      <c r="TIF1022" s="45"/>
      <c r="TIG1022" s="45"/>
      <c r="TIH1022" s="45"/>
      <c r="TII1022" s="45"/>
      <c r="TIJ1022" s="45"/>
      <c r="TIK1022" s="45"/>
      <c r="TIL1022" s="45"/>
      <c r="TIM1022" s="45"/>
      <c r="TIN1022" s="45"/>
      <c r="TIO1022" s="45"/>
      <c r="TIP1022" s="45"/>
      <c r="TIQ1022" s="45"/>
      <c r="TIR1022" s="45"/>
      <c r="TIS1022" s="45"/>
      <c r="TIT1022" s="45"/>
      <c r="TIU1022" s="45"/>
      <c r="TIV1022" s="45"/>
      <c r="TIW1022" s="45"/>
      <c r="TIX1022" s="45"/>
      <c r="TIY1022" s="45"/>
      <c r="TIZ1022" s="45"/>
      <c r="TJA1022" s="45"/>
      <c r="TJB1022" s="45"/>
      <c r="TJC1022" s="45"/>
      <c r="TJD1022" s="45"/>
      <c r="TJE1022" s="45"/>
      <c r="TJF1022" s="45"/>
      <c r="TJG1022" s="45"/>
      <c r="TJH1022" s="45"/>
      <c r="TJI1022" s="45"/>
      <c r="TJJ1022" s="45"/>
      <c r="TJK1022" s="45"/>
      <c r="TJL1022" s="45"/>
      <c r="TJM1022" s="45"/>
      <c r="TJN1022" s="45"/>
      <c r="TJO1022" s="45"/>
      <c r="TJP1022" s="45"/>
      <c r="TJQ1022" s="45"/>
      <c r="TJR1022" s="45"/>
      <c r="TJS1022" s="45"/>
      <c r="TJT1022" s="45"/>
      <c r="TJU1022" s="45"/>
      <c r="TJV1022" s="45"/>
      <c r="TJW1022" s="45"/>
      <c r="TJX1022" s="45"/>
      <c r="TJY1022" s="45"/>
      <c r="TJZ1022" s="45"/>
      <c r="TKA1022" s="45"/>
      <c r="TKB1022" s="45"/>
      <c r="TKC1022" s="45"/>
      <c r="TKD1022" s="45"/>
      <c r="TKE1022" s="45"/>
      <c r="TKF1022" s="45"/>
      <c r="TKG1022" s="45"/>
      <c r="TKH1022" s="45"/>
      <c r="TKI1022" s="45"/>
      <c r="TKJ1022" s="45"/>
      <c r="TKK1022" s="45"/>
      <c r="TKL1022" s="45"/>
      <c r="TKM1022" s="45"/>
      <c r="TKN1022" s="45"/>
      <c r="TKO1022" s="45"/>
      <c r="TKP1022" s="45"/>
      <c r="TKQ1022" s="45"/>
      <c r="TKR1022" s="45"/>
      <c r="TKS1022" s="45"/>
      <c r="TKT1022" s="45"/>
      <c r="TKU1022" s="45"/>
      <c r="TKV1022" s="45"/>
      <c r="TKW1022" s="45"/>
      <c r="TKX1022" s="45"/>
      <c r="TKY1022" s="45"/>
      <c r="TKZ1022" s="45"/>
      <c r="TLA1022" s="45"/>
      <c r="TLB1022" s="45"/>
      <c r="TLC1022" s="45"/>
      <c r="TLD1022" s="45"/>
      <c r="TLE1022" s="45"/>
      <c r="TLF1022" s="45"/>
      <c r="TLG1022" s="45"/>
      <c r="TLH1022" s="45"/>
      <c r="TLI1022" s="45"/>
      <c r="TLJ1022" s="45"/>
      <c r="TLK1022" s="45"/>
      <c r="TLL1022" s="45"/>
      <c r="TLM1022" s="45"/>
      <c r="TLN1022" s="45"/>
      <c r="TLO1022" s="45"/>
      <c r="TLP1022" s="45"/>
      <c r="TLQ1022" s="45"/>
      <c r="TLR1022" s="45"/>
      <c r="TLS1022" s="45"/>
      <c r="TLT1022" s="45"/>
      <c r="TLU1022" s="45"/>
      <c r="TLV1022" s="45"/>
      <c r="TLW1022" s="45"/>
      <c r="TLX1022" s="45"/>
      <c r="TLY1022" s="45"/>
      <c r="TLZ1022" s="45"/>
      <c r="TMA1022" s="45"/>
      <c r="TMB1022" s="45"/>
      <c r="TMC1022" s="45"/>
      <c r="TMD1022" s="45"/>
      <c r="TME1022" s="45"/>
      <c r="TMF1022" s="45"/>
      <c r="TMG1022" s="45"/>
      <c r="TMH1022" s="45"/>
      <c r="TMI1022" s="45"/>
      <c r="TMJ1022" s="45"/>
      <c r="TMK1022" s="45"/>
      <c r="TML1022" s="45"/>
      <c r="TMM1022" s="45"/>
      <c r="TMN1022" s="45"/>
      <c r="TMO1022" s="45"/>
      <c r="TMP1022" s="45"/>
      <c r="TMQ1022" s="45"/>
      <c r="TMR1022" s="45"/>
      <c r="TMS1022" s="45"/>
      <c r="TMT1022" s="45"/>
      <c r="TMU1022" s="45"/>
      <c r="TMV1022" s="45"/>
      <c r="TMW1022" s="45"/>
      <c r="TMX1022" s="45"/>
      <c r="TMY1022" s="45"/>
      <c r="TMZ1022" s="45"/>
      <c r="TNA1022" s="45"/>
      <c r="TNB1022" s="45"/>
      <c r="TNC1022" s="45"/>
      <c r="TND1022" s="45"/>
      <c r="TNE1022" s="45"/>
      <c r="TNF1022" s="45"/>
      <c r="TNG1022" s="45"/>
      <c r="TNH1022" s="45"/>
      <c r="TNI1022" s="45"/>
      <c r="TNJ1022" s="45"/>
      <c r="TNK1022" s="45"/>
      <c r="TNL1022" s="45"/>
      <c r="TNM1022" s="45"/>
      <c r="TNN1022" s="45"/>
      <c r="TNO1022" s="45"/>
      <c r="TNP1022" s="45"/>
      <c r="TNQ1022" s="45"/>
      <c r="TNR1022" s="45"/>
      <c r="TNS1022" s="45"/>
      <c r="TNT1022" s="45"/>
      <c r="TNU1022" s="45"/>
      <c r="TNV1022" s="45"/>
      <c r="TNW1022" s="45"/>
      <c r="TNX1022" s="45"/>
      <c r="TNY1022" s="45"/>
      <c r="TNZ1022" s="45"/>
      <c r="TOA1022" s="45"/>
      <c r="TOB1022" s="45"/>
      <c r="TOC1022" s="45"/>
      <c r="TOD1022" s="45"/>
      <c r="TOE1022" s="45"/>
      <c r="TOF1022" s="45"/>
      <c r="TOG1022" s="45"/>
      <c r="TOH1022" s="45"/>
      <c r="TOI1022" s="45"/>
      <c r="TOJ1022" s="45"/>
      <c r="TOK1022" s="45"/>
      <c r="TOL1022" s="45"/>
      <c r="TOM1022" s="45"/>
      <c r="TON1022" s="45"/>
      <c r="TOO1022" s="45"/>
      <c r="TOP1022" s="45"/>
      <c r="TOQ1022" s="45"/>
      <c r="TOR1022" s="45"/>
      <c r="TOS1022" s="45"/>
      <c r="TOT1022" s="45"/>
      <c r="TOU1022" s="45"/>
      <c r="TOV1022" s="45"/>
      <c r="TOW1022" s="45"/>
      <c r="TOX1022" s="45"/>
      <c r="TOY1022" s="45"/>
      <c r="TOZ1022" s="45"/>
      <c r="TPA1022" s="45"/>
      <c r="TPB1022" s="45"/>
      <c r="TPC1022" s="45"/>
      <c r="TPD1022" s="45"/>
      <c r="TPE1022" s="45"/>
      <c r="TPF1022" s="45"/>
      <c r="TPG1022" s="45"/>
      <c r="TPH1022" s="45"/>
      <c r="TPI1022" s="45"/>
      <c r="TPJ1022" s="45"/>
      <c r="TPK1022" s="45"/>
      <c r="TPL1022" s="45"/>
      <c r="TPM1022" s="45"/>
      <c r="TPN1022" s="45"/>
      <c r="TPO1022" s="45"/>
      <c r="TPP1022" s="45"/>
      <c r="TPQ1022" s="45"/>
      <c r="TPR1022" s="45"/>
      <c r="TPS1022" s="45"/>
      <c r="TPT1022" s="45"/>
      <c r="TPU1022" s="45"/>
      <c r="TPV1022" s="45"/>
      <c r="TPW1022" s="45"/>
      <c r="TPX1022" s="45"/>
      <c r="TPY1022" s="45"/>
      <c r="TPZ1022" s="45"/>
      <c r="TQA1022" s="45"/>
      <c r="TQB1022" s="45"/>
      <c r="TQC1022" s="45"/>
      <c r="TQD1022" s="45"/>
      <c r="TQE1022" s="45"/>
      <c r="TQF1022" s="45"/>
      <c r="TQG1022" s="45"/>
      <c r="TQH1022" s="45"/>
      <c r="TQI1022" s="45"/>
      <c r="TQJ1022" s="45"/>
      <c r="TQK1022" s="45"/>
      <c r="TQL1022" s="45"/>
      <c r="TQM1022" s="45"/>
      <c r="TQN1022" s="45"/>
      <c r="TQO1022" s="45"/>
      <c r="TQP1022" s="45"/>
      <c r="TQQ1022" s="45"/>
      <c r="TQR1022" s="45"/>
      <c r="TQS1022" s="45"/>
      <c r="TQT1022" s="45"/>
      <c r="TQU1022" s="45"/>
      <c r="TQV1022" s="45"/>
      <c r="TQW1022" s="45"/>
      <c r="TQX1022" s="45"/>
      <c r="TQY1022" s="45"/>
      <c r="TQZ1022" s="45"/>
      <c r="TRA1022" s="45"/>
      <c r="TRB1022" s="45"/>
      <c r="TRC1022" s="45"/>
      <c r="TRD1022" s="45"/>
      <c r="TRE1022" s="45"/>
      <c r="TRF1022" s="45"/>
      <c r="TRG1022" s="45"/>
      <c r="TRH1022" s="45"/>
      <c r="TRI1022" s="45"/>
      <c r="TRJ1022" s="45"/>
      <c r="TRK1022" s="45"/>
      <c r="TRL1022" s="45"/>
      <c r="TRM1022" s="45"/>
      <c r="TRN1022" s="45"/>
      <c r="TRO1022" s="45"/>
      <c r="TRP1022" s="45"/>
      <c r="TRQ1022" s="45"/>
      <c r="TRR1022" s="45"/>
      <c r="TRS1022" s="45"/>
      <c r="TRT1022" s="45"/>
      <c r="TRU1022" s="45"/>
      <c r="TRV1022" s="45"/>
      <c r="TRW1022" s="45"/>
      <c r="TRX1022" s="45"/>
      <c r="TRY1022" s="45"/>
      <c r="TRZ1022" s="45"/>
      <c r="TSA1022" s="45"/>
      <c r="TSB1022" s="45"/>
      <c r="TSC1022" s="45"/>
      <c r="TSD1022" s="45"/>
      <c r="TSE1022" s="45"/>
      <c r="TSF1022" s="45"/>
      <c r="TSG1022" s="45"/>
      <c r="TSH1022" s="45"/>
      <c r="TSI1022" s="45"/>
      <c r="TSJ1022" s="45"/>
      <c r="TSK1022" s="45"/>
      <c r="TSL1022" s="45"/>
      <c r="TSM1022" s="45"/>
      <c r="TSN1022" s="45"/>
      <c r="TSO1022" s="45"/>
      <c r="TSP1022" s="45"/>
      <c r="TSQ1022" s="45"/>
      <c r="TSR1022" s="45"/>
      <c r="TSS1022" s="45"/>
      <c r="TST1022" s="45"/>
      <c r="TSU1022" s="45"/>
      <c r="TSV1022" s="45"/>
      <c r="TSW1022" s="45"/>
      <c r="TSX1022" s="45"/>
      <c r="TSY1022" s="45"/>
      <c r="TSZ1022" s="45"/>
      <c r="TTA1022" s="45"/>
      <c r="TTB1022" s="45"/>
      <c r="TTC1022" s="45"/>
      <c r="TTD1022" s="45"/>
      <c r="TTE1022" s="45"/>
      <c r="TTF1022" s="45"/>
      <c r="TTG1022" s="45"/>
      <c r="TTH1022" s="45"/>
      <c r="TTI1022" s="45"/>
      <c r="TTJ1022" s="45"/>
      <c r="TTK1022" s="45"/>
      <c r="TTL1022" s="45"/>
      <c r="TTM1022" s="45"/>
      <c r="TTN1022" s="45"/>
      <c r="TTO1022" s="45"/>
      <c r="TTP1022" s="45"/>
      <c r="TTQ1022" s="45"/>
      <c r="TTR1022" s="45"/>
      <c r="TTS1022" s="45"/>
      <c r="TTT1022" s="45"/>
      <c r="TTU1022" s="45"/>
      <c r="TTV1022" s="45"/>
      <c r="TTW1022" s="45"/>
      <c r="TTX1022" s="45"/>
      <c r="TTY1022" s="45"/>
      <c r="TTZ1022" s="45"/>
      <c r="TUA1022" s="45"/>
      <c r="TUB1022" s="45"/>
      <c r="TUC1022" s="45"/>
      <c r="TUD1022" s="45"/>
      <c r="TUE1022" s="45"/>
      <c r="TUF1022" s="45"/>
      <c r="TUG1022" s="45"/>
      <c r="TUH1022" s="45"/>
      <c r="TUI1022" s="45"/>
      <c r="TUJ1022" s="45"/>
      <c r="TUK1022" s="45"/>
      <c r="TUL1022" s="45"/>
      <c r="TUM1022" s="45"/>
      <c r="TUN1022" s="45"/>
      <c r="TUO1022" s="45"/>
      <c r="TUP1022" s="45"/>
      <c r="TUQ1022" s="45"/>
      <c r="TUR1022" s="45"/>
      <c r="TUS1022" s="45"/>
      <c r="TUT1022" s="45"/>
      <c r="TUU1022" s="45"/>
      <c r="TUV1022" s="45"/>
      <c r="TUW1022" s="45"/>
      <c r="TUX1022" s="45"/>
      <c r="TUY1022" s="45"/>
      <c r="TUZ1022" s="45"/>
      <c r="TVA1022" s="45"/>
      <c r="TVB1022" s="45"/>
      <c r="TVC1022" s="45"/>
      <c r="TVD1022" s="45"/>
      <c r="TVE1022" s="45"/>
      <c r="TVF1022" s="45"/>
      <c r="TVG1022" s="45"/>
      <c r="TVH1022" s="45"/>
      <c r="TVI1022" s="45"/>
      <c r="TVJ1022" s="45"/>
      <c r="TVK1022" s="45"/>
      <c r="TVL1022" s="45"/>
      <c r="TVM1022" s="45"/>
      <c r="TVN1022" s="45"/>
      <c r="TVO1022" s="45"/>
      <c r="TVP1022" s="45"/>
      <c r="TVQ1022" s="45"/>
      <c r="TVR1022" s="45"/>
      <c r="TVS1022" s="45"/>
      <c r="TVT1022" s="45"/>
      <c r="TVU1022" s="45"/>
      <c r="TVV1022" s="45"/>
      <c r="TVW1022" s="45"/>
      <c r="TVX1022" s="45"/>
      <c r="TVY1022" s="45"/>
      <c r="TVZ1022" s="45"/>
      <c r="TWA1022" s="45"/>
      <c r="TWB1022" s="45"/>
      <c r="TWC1022" s="45"/>
      <c r="TWD1022" s="45"/>
      <c r="TWE1022" s="45"/>
      <c r="TWF1022" s="45"/>
      <c r="TWG1022" s="45"/>
      <c r="TWH1022" s="45"/>
      <c r="TWI1022" s="45"/>
      <c r="TWJ1022" s="45"/>
      <c r="TWK1022" s="45"/>
      <c r="TWL1022" s="45"/>
      <c r="TWM1022" s="45"/>
      <c r="TWN1022" s="45"/>
      <c r="TWO1022" s="45"/>
      <c r="TWP1022" s="45"/>
      <c r="TWQ1022" s="45"/>
      <c r="TWR1022" s="45"/>
      <c r="TWS1022" s="45"/>
      <c r="TWT1022" s="45"/>
      <c r="TWU1022" s="45"/>
      <c r="TWV1022" s="45"/>
      <c r="TWW1022" s="45"/>
      <c r="TWX1022" s="45"/>
      <c r="TWY1022" s="45"/>
      <c r="TWZ1022" s="45"/>
      <c r="TXA1022" s="45"/>
      <c r="TXB1022" s="45"/>
      <c r="TXC1022" s="45"/>
      <c r="TXD1022" s="45"/>
      <c r="TXE1022" s="45"/>
      <c r="TXF1022" s="45"/>
      <c r="TXG1022" s="45"/>
      <c r="TXH1022" s="45"/>
      <c r="TXI1022" s="45"/>
      <c r="TXJ1022" s="45"/>
      <c r="TXK1022" s="45"/>
      <c r="TXL1022" s="45"/>
      <c r="TXM1022" s="45"/>
      <c r="TXN1022" s="45"/>
      <c r="TXO1022" s="45"/>
      <c r="TXP1022" s="45"/>
      <c r="TXQ1022" s="45"/>
      <c r="TXR1022" s="45"/>
      <c r="TXS1022" s="45"/>
      <c r="TXT1022" s="45"/>
      <c r="TXU1022" s="45"/>
      <c r="TXV1022" s="45"/>
      <c r="TXW1022" s="45"/>
      <c r="TXX1022" s="45"/>
      <c r="TXY1022" s="45"/>
      <c r="TXZ1022" s="45"/>
      <c r="TYA1022" s="45"/>
      <c r="TYB1022" s="45"/>
      <c r="TYC1022" s="45"/>
      <c r="TYD1022" s="45"/>
      <c r="TYE1022" s="45"/>
      <c r="TYF1022" s="45"/>
      <c r="TYG1022" s="45"/>
      <c r="TYH1022" s="45"/>
      <c r="TYI1022" s="45"/>
      <c r="TYJ1022" s="45"/>
      <c r="TYK1022" s="45"/>
      <c r="TYL1022" s="45"/>
      <c r="TYM1022" s="45"/>
      <c r="TYN1022" s="45"/>
      <c r="TYO1022" s="45"/>
      <c r="TYP1022" s="45"/>
      <c r="TYQ1022" s="45"/>
      <c r="TYR1022" s="45"/>
      <c r="TYS1022" s="45"/>
      <c r="TYT1022" s="45"/>
      <c r="TYU1022" s="45"/>
      <c r="TYV1022" s="45"/>
      <c r="TYW1022" s="45"/>
      <c r="TYX1022" s="45"/>
      <c r="TYY1022" s="45"/>
      <c r="TYZ1022" s="45"/>
      <c r="TZA1022" s="45"/>
      <c r="TZB1022" s="45"/>
      <c r="TZC1022" s="45"/>
      <c r="TZD1022" s="45"/>
      <c r="TZE1022" s="45"/>
      <c r="TZF1022" s="45"/>
      <c r="TZG1022" s="45"/>
      <c r="TZH1022" s="45"/>
      <c r="TZI1022" s="45"/>
      <c r="TZJ1022" s="45"/>
      <c r="TZK1022" s="45"/>
      <c r="TZL1022" s="45"/>
      <c r="TZM1022" s="45"/>
      <c r="TZN1022" s="45"/>
      <c r="TZO1022" s="45"/>
      <c r="TZP1022" s="45"/>
      <c r="TZQ1022" s="45"/>
      <c r="TZR1022" s="45"/>
      <c r="TZS1022" s="45"/>
      <c r="TZT1022" s="45"/>
      <c r="TZU1022" s="45"/>
      <c r="TZV1022" s="45"/>
      <c r="TZW1022" s="45"/>
      <c r="TZX1022" s="45"/>
      <c r="TZY1022" s="45"/>
      <c r="TZZ1022" s="45"/>
      <c r="UAA1022" s="45"/>
      <c r="UAB1022" s="45"/>
      <c r="UAC1022" s="45"/>
      <c r="UAD1022" s="45"/>
      <c r="UAE1022" s="45"/>
      <c r="UAF1022" s="45"/>
      <c r="UAG1022" s="45"/>
      <c r="UAH1022" s="45"/>
      <c r="UAI1022" s="45"/>
      <c r="UAJ1022" s="45"/>
      <c r="UAK1022" s="45"/>
      <c r="UAL1022" s="45"/>
      <c r="UAM1022" s="45"/>
      <c r="UAN1022" s="45"/>
      <c r="UAO1022" s="45"/>
      <c r="UAP1022" s="45"/>
      <c r="UAQ1022" s="45"/>
      <c r="UAR1022" s="45"/>
      <c r="UAS1022" s="45"/>
      <c r="UAT1022" s="45"/>
      <c r="UAU1022" s="45"/>
      <c r="UAV1022" s="45"/>
      <c r="UAW1022" s="45"/>
      <c r="UAX1022" s="45"/>
      <c r="UAY1022" s="45"/>
      <c r="UAZ1022" s="45"/>
      <c r="UBA1022" s="45"/>
      <c r="UBB1022" s="45"/>
      <c r="UBC1022" s="45"/>
      <c r="UBD1022" s="45"/>
      <c r="UBE1022" s="45"/>
      <c r="UBF1022" s="45"/>
      <c r="UBG1022" s="45"/>
      <c r="UBH1022" s="45"/>
      <c r="UBI1022" s="45"/>
      <c r="UBJ1022" s="45"/>
      <c r="UBK1022" s="45"/>
      <c r="UBL1022" s="45"/>
      <c r="UBM1022" s="45"/>
      <c r="UBN1022" s="45"/>
      <c r="UBO1022" s="45"/>
      <c r="UBP1022" s="45"/>
      <c r="UBQ1022" s="45"/>
      <c r="UBR1022" s="45"/>
      <c r="UBS1022" s="45"/>
      <c r="UBT1022" s="45"/>
      <c r="UBU1022" s="45"/>
      <c r="UBV1022" s="45"/>
      <c r="UBW1022" s="45"/>
      <c r="UBX1022" s="45"/>
      <c r="UBY1022" s="45"/>
      <c r="UBZ1022" s="45"/>
      <c r="UCA1022" s="45"/>
      <c r="UCB1022" s="45"/>
      <c r="UCC1022" s="45"/>
      <c r="UCD1022" s="45"/>
      <c r="UCE1022" s="45"/>
      <c r="UCF1022" s="45"/>
      <c r="UCG1022" s="45"/>
      <c r="UCH1022" s="45"/>
      <c r="UCI1022" s="45"/>
      <c r="UCJ1022" s="45"/>
      <c r="UCK1022" s="45"/>
      <c r="UCL1022" s="45"/>
      <c r="UCM1022" s="45"/>
      <c r="UCN1022" s="45"/>
      <c r="UCO1022" s="45"/>
      <c r="UCP1022" s="45"/>
      <c r="UCQ1022" s="45"/>
      <c r="UCR1022" s="45"/>
      <c r="UCS1022" s="45"/>
      <c r="UCT1022" s="45"/>
      <c r="UCU1022" s="45"/>
      <c r="UCV1022" s="45"/>
      <c r="UCW1022" s="45"/>
      <c r="UCX1022" s="45"/>
      <c r="UCY1022" s="45"/>
      <c r="UCZ1022" s="45"/>
      <c r="UDA1022" s="45"/>
      <c r="UDB1022" s="45"/>
      <c r="UDC1022" s="45"/>
      <c r="UDD1022" s="45"/>
      <c r="UDE1022" s="45"/>
      <c r="UDF1022" s="45"/>
      <c r="UDG1022" s="45"/>
      <c r="UDH1022" s="45"/>
      <c r="UDI1022" s="45"/>
      <c r="UDJ1022" s="45"/>
      <c r="UDK1022" s="45"/>
      <c r="UDL1022" s="45"/>
      <c r="UDM1022" s="45"/>
      <c r="UDN1022" s="45"/>
      <c r="UDO1022" s="45"/>
      <c r="UDP1022" s="45"/>
      <c r="UDQ1022" s="45"/>
      <c r="UDR1022" s="45"/>
      <c r="UDS1022" s="45"/>
      <c r="UDT1022" s="45"/>
      <c r="UDU1022" s="45"/>
      <c r="UDV1022" s="45"/>
      <c r="UDW1022" s="45"/>
      <c r="UDX1022" s="45"/>
      <c r="UDY1022" s="45"/>
      <c r="UDZ1022" s="45"/>
      <c r="UEA1022" s="45"/>
      <c r="UEB1022" s="45"/>
      <c r="UEC1022" s="45"/>
      <c r="UED1022" s="45"/>
      <c r="UEE1022" s="45"/>
      <c r="UEF1022" s="45"/>
      <c r="UEG1022" s="45"/>
      <c r="UEH1022" s="45"/>
      <c r="UEI1022" s="45"/>
      <c r="UEJ1022" s="45"/>
      <c r="UEK1022" s="45"/>
      <c r="UEL1022" s="45"/>
      <c r="UEM1022" s="45"/>
      <c r="UEN1022" s="45"/>
      <c r="UEO1022" s="45"/>
      <c r="UEP1022" s="45"/>
      <c r="UEQ1022" s="45"/>
      <c r="UER1022" s="45"/>
      <c r="UES1022" s="45"/>
      <c r="UET1022" s="45"/>
      <c r="UEU1022" s="45"/>
      <c r="UEV1022" s="45"/>
      <c r="UEW1022" s="45"/>
      <c r="UEX1022" s="45"/>
      <c r="UEY1022" s="45"/>
      <c r="UEZ1022" s="45"/>
      <c r="UFA1022" s="45"/>
      <c r="UFB1022" s="45"/>
      <c r="UFC1022" s="45"/>
      <c r="UFD1022" s="45"/>
      <c r="UFE1022" s="45"/>
      <c r="UFF1022" s="45"/>
      <c r="UFG1022" s="45"/>
      <c r="UFH1022" s="45"/>
      <c r="UFI1022" s="45"/>
      <c r="UFJ1022" s="45"/>
      <c r="UFK1022" s="45"/>
      <c r="UFL1022" s="45"/>
      <c r="UFM1022" s="45"/>
      <c r="UFN1022" s="45"/>
      <c r="UFO1022" s="45"/>
      <c r="UFP1022" s="45"/>
      <c r="UFQ1022" s="45"/>
      <c r="UFR1022" s="45"/>
      <c r="UFS1022" s="45"/>
      <c r="UFT1022" s="45"/>
      <c r="UFU1022" s="45"/>
      <c r="UFV1022" s="45"/>
      <c r="UFW1022" s="45"/>
      <c r="UFX1022" s="45"/>
      <c r="UFY1022" s="45"/>
      <c r="UFZ1022" s="45"/>
      <c r="UGA1022" s="45"/>
      <c r="UGB1022" s="45"/>
      <c r="UGC1022" s="45"/>
      <c r="UGD1022" s="45"/>
      <c r="UGE1022" s="45"/>
      <c r="UGF1022" s="45"/>
      <c r="UGG1022" s="45"/>
      <c r="UGH1022" s="45"/>
      <c r="UGI1022" s="45"/>
      <c r="UGJ1022" s="45"/>
      <c r="UGK1022" s="45"/>
      <c r="UGL1022" s="45"/>
      <c r="UGM1022" s="45"/>
      <c r="UGN1022" s="45"/>
      <c r="UGO1022" s="45"/>
      <c r="UGP1022" s="45"/>
      <c r="UGQ1022" s="45"/>
      <c r="UGR1022" s="45"/>
      <c r="UGS1022" s="45"/>
      <c r="UGT1022" s="45"/>
      <c r="UGU1022" s="45"/>
      <c r="UGV1022" s="45"/>
      <c r="UGW1022" s="45"/>
      <c r="UGX1022" s="45"/>
      <c r="UGY1022" s="45"/>
      <c r="UGZ1022" s="45"/>
      <c r="UHA1022" s="45"/>
      <c r="UHB1022" s="45"/>
      <c r="UHC1022" s="45"/>
      <c r="UHD1022" s="45"/>
      <c r="UHE1022" s="45"/>
      <c r="UHF1022" s="45"/>
      <c r="UHG1022" s="45"/>
      <c r="UHH1022" s="45"/>
      <c r="UHI1022" s="45"/>
      <c r="UHJ1022" s="45"/>
      <c r="UHK1022" s="45"/>
      <c r="UHL1022" s="45"/>
      <c r="UHM1022" s="45"/>
      <c r="UHN1022" s="45"/>
      <c r="UHO1022" s="45"/>
      <c r="UHP1022" s="45"/>
      <c r="UHQ1022" s="45"/>
      <c r="UHR1022" s="45"/>
      <c r="UHS1022" s="45"/>
      <c r="UHT1022" s="45"/>
      <c r="UHU1022" s="45"/>
      <c r="UHV1022" s="45"/>
      <c r="UHW1022" s="45"/>
      <c r="UHX1022" s="45"/>
      <c r="UHY1022" s="45"/>
      <c r="UHZ1022" s="45"/>
      <c r="UIA1022" s="45"/>
      <c r="UIB1022" s="45"/>
      <c r="UIC1022" s="45"/>
      <c r="UID1022" s="45"/>
      <c r="UIE1022" s="45"/>
      <c r="UIF1022" s="45"/>
      <c r="UIG1022" s="45"/>
      <c r="UIH1022" s="45"/>
      <c r="UII1022" s="45"/>
      <c r="UIJ1022" s="45"/>
      <c r="UIK1022" s="45"/>
      <c r="UIL1022" s="45"/>
      <c r="UIM1022" s="45"/>
      <c r="UIN1022" s="45"/>
      <c r="UIO1022" s="45"/>
      <c r="UIP1022" s="45"/>
      <c r="UIQ1022" s="45"/>
      <c r="UIR1022" s="45"/>
      <c r="UIS1022" s="45"/>
      <c r="UIT1022" s="45"/>
      <c r="UIU1022" s="45"/>
      <c r="UIV1022" s="45"/>
      <c r="UIW1022" s="45"/>
      <c r="UIX1022" s="45"/>
      <c r="UIY1022" s="45"/>
      <c r="UIZ1022" s="45"/>
      <c r="UJA1022" s="45"/>
      <c r="UJB1022" s="45"/>
      <c r="UJC1022" s="45"/>
      <c r="UJD1022" s="45"/>
      <c r="UJE1022" s="45"/>
      <c r="UJF1022" s="45"/>
      <c r="UJG1022" s="45"/>
      <c r="UJH1022" s="45"/>
      <c r="UJI1022" s="45"/>
      <c r="UJJ1022" s="45"/>
      <c r="UJK1022" s="45"/>
      <c r="UJL1022" s="45"/>
      <c r="UJM1022" s="45"/>
      <c r="UJN1022" s="45"/>
      <c r="UJO1022" s="45"/>
      <c r="UJP1022" s="45"/>
      <c r="UJQ1022" s="45"/>
      <c r="UJR1022" s="45"/>
      <c r="UJS1022" s="45"/>
      <c r="UJT1022" s="45"/>
      <c r="UJU1022" s="45"/>
      <c r="UJV1022" s="45"/>
      <c r="UJW1022" s="45"/>
      <c r="UJX1022" s="45"/>
      <c r="UJY1022" s="45"/>
      <c r="UJZ1022" s="45"/>
      <c r="UKA1022" s="45"/>
      <c r="UKB1022" s="45"/>
      <c r="UKC1022" s="45"/>
      <c r="UKD1022" s="45"/>
      <c r="UKE1022" s="45"/>
      <c r="UKF1022" s="45"/>
      <c r="UKG1022" s="45"/>
      <c r="UKH1022" s="45"/>
      <c r="UKI1022" s="45"/>
      <c r="UKJ1022" s="45"/>
      <c r="UKK1022" s="45"/>
      <c r="UKL1022" s="45"/>
      <c r="UKM1022" s="45"/>
      <c r="UKN1022" s="45"/>
      <c r="UKO1022" s="45"/>
      <c r="UKP1022" s="45"/>
      <c r="UKQ1022" s="45"/>
      <c r="UKR1022" s="45"/>
      <c r="UKS1022" s="45"/>
      <c r="UKT1022" s="45"/>
      <c r="UKU1022" s="45"/>
      <c r="UKV1022" s="45"/>
      <c r="UKW1022" s="45"/>
      <c r="UKX1022" s="45"/>
      <c r="UKY1022" s="45"/>
      <c r="UKZ1022" s="45"/>
      <c r="ULA1022" s="45"/>
      <c r="ULB1022" s="45"/>
      <c r="ULC1022" s="45"/>
      <c r="ULD1022" s="45"/>
      <c r="ULE1022" s="45"/>
      <c r="ULF1022" s="45"/>
      <c r="ULG1022" s="45"/>
      <c r="ULH1022" s="45"/>
      <c r="ULI1022" s="45"/>
      <c r="ULJ1022" s="45"/>
      <c r="ULK1022" s="45"/>
      <c r="ULL1022" s="45"/>
      <c r="ULM1022" s="45"/>
      <c r="ULN1022" s="45"/>
      <c r="ULO1022" s="45"/>
      <c r="ULP1022" s="45"/>
      <c r="ULQ1022" s="45"/>
      <c r="ULR1022" s="45"/>
      <c r="ULS1022" s="45"/>
      <c r="ULT1022" s="45"/>
      <c r="ULU1022" s="45"/>
      <c r="ULV1022" s="45"/>
      <c r="ULW1022" s="45"/>
      <c r="ULX1022" s="45"/>
      <c r="ULY1022" s="45"/>
      <c r="ULZ1022" s="45"/>
      <c r="UMA1022" s="45"/>
      <c r="UMB1022" s="45"/>
      <c r="UMC1022" s="45"/>
      <c r="UMD1022" s="45"/>
      <c r="UME1022" s="45"/>
      <c r="UMF1022" s="45"/>
      <c r="UMG1022" s="45"/>
      <c r="UMH1022" s="45"/>
      <c r="UMI1022" s="45"/>
      <c r="UMJ1022" s="45"/>
      <c r="UMK1022" s="45"/>
      <c r="UML1022" s="45"/>
      <c r="UMM1022" s="45"/>
      <c r="UMN1022" s="45"/>
      <c r="UMO1022" s="45"/>
      <c r="UMP1022" s="45"/>
      <c r="UMQ1022" s="45"/>
      <c r="UMR1022" s="45"/>
      <c r="UMS1022" s="45"/>
      <c r="UMT1022" s="45"/>
      <c r="UMU1022" s="45"/>
      <c r="UMV1022" s="45"/>
      <c r="UMW1022" s="45"/>
      <c r="UMX1022" s="45"/>
      <c r="UMY1022" s="45"/>
      <c r="UMZ1022" s="45"/>
      <c r="UNA1022" s="45"/>
      <c r="UNB1022" s="45"/>
      <c r="UNC1022" s="45"/>
      <c r="UND1022" s="45"/>
      <c r="UNE1022" s="45"/>
      <c r="UNF1022" s="45"/>
      <c r="UNG1022" s="45"/>
      <c r="UNH1022" s="45"/>
      <c r="UNI1022" s="45"/>
      <c r="UNJ1022" s="45"/>
      <c r="UNK1022" s="45"/>
      <c r="UNL1022" s="45"/>
      <c r="UNM1022" s="45"/>
      <c r="UNN1022" s="45"/>
      <c r="UNO1022" s="45"/>
      <c r="UNP1022" s="45"/>
      <c r="UNQ1022" s="45"/>
      <c r="UNR1022" s="45"/>
      <c r="UNS1022" s="45"/>
      <c r="UNT1022" s="45"/>
      <c r="UNU1022" s="45"/>
      <c r="UNV1022" s="45"/>
      <c r="UNW1022" s="45"/>
      <c r="UNX1022" s="45"/>
      <c r="UNY1022" s="45"/>
      <c r="UNZ1022" s="45"/>
      <c r="UOA1022" s="45"/>
      <c r="UOB1022" s="45"/>
      <c r="UOC1022" s="45"/>
      <c r="UOD1022" s="45"/>
      <c r="UOE1022" s="45"/>
      <c r="UOF1022" s="45"/>
      <c r="UOG1022" s="45"/>
      <c r="UOH1022" s="45"/>
      <c r="UOI1022" s="45"/>
      <c r="UOJ1022" s="45"/>
      <c r="UOK1022" s="45"/>
      <c r="UOL1022" s="45"/>
      <c r="UOM1022" s="45"/>
      <c r="UON1022" s="45"/>
      <c r="UOO1022" s="45"/>
      <c r="UOP1022" s="45"/>
      <c r="UOQ1022" s="45"/>
      <c r="UOR1022" s="45"/>
      <c r="UOS1022" s="45"/>
      <c r="UOT1022" s="45"/>
      <c r="UOU1022" s="45"/>
      <c r="UOV1022" s="45"/>
      <c r="UOW1022" s="45"/>
      <c r="UOX1022" s="45"/>
      <c r="UOY1022" s="45"/>
      <c r="UOZ1022" s="45"/>
      <c r="UPA1022" s="45"/>
      <c r="UPB1022" s="45"/>
      <c r="UPC1022" s="45"/>
      <c r="UPD1022" s="45"/>
      <c r="UPE1022" s="45"/>
      <c r="UPF1022" s="45"/>
      <c r="UPG1022" s="45"/>
      <c r="UPH1022" s="45"/>
      <c r="UPI1022" s="45"/>
      <c r="UPJ1022" s="45"/>
      <c r="UPK1022" s="45"/>
      <c r="UPL1022" s="45"/>
      <c r="UPM1022" s="45"/>
      <c r="UPN1022" s="45"/>
      <c r="UPO1022" s="45"/>
      <c r="UPP1022" s="45"/>
      <c r="UPQ1022" s="45"/>
      <c r="UPR1022" s="45"/>
      <c r="UPS1022" s="45"/>
      <c r="UPT1022" s="45"/>
      <c r="UPU1022" s="45"/>
      <c r="UPV1022" s="45"/>
      <c r="UPW1022" s="45"/>
      <c r="UPX1022" s="45"/>
      <c r="UPY1022" s="45"/>
      <c r="UPZ1022" s="45"/>
      <c r="UQA1022" s="45"/>
      <c r="UQB1022" s="45"/>
      <c r="UQC1022" s="45"/>
      <c r="UQD1022" s="45"/>
      <c r="UQE1022" s="45"/>
      <c r="UQF1022" s="45"/>
      <c r="UQG1022" s="45"/>
      <c r="UQH1022" s="45"/>
      <c r="UQI1022" s="45"/>
      <c r="UQJ1022" s="45"/>
      <c r="UQK1022" s="45"/>
      <c r="UQL1022" s="45"/>
      <c r="UQM1022" s="45"/>
      <c r="UQN1022" s="45"/>
      <c r="UQO1022" s="45"/>
      <c r="UQP1022" s="45"/>
      <c r="UQQ1022" s="45"/>
      <c r="UQR1022" s="45"/>
      <c r="UQS1022" s="45"/>
      <c r="UQT1022" s="45"/>
      <c r="UQU1022" s="45"/>
      <c r="UQV1022" s="45"/>
      <c r="UQW1022" s="45"/>
      <c r="UQX1022" s="45"/>
      <c r="UQY1022" s="45"/>
      <c r="UQZ1022" s="45"/>
      <c r="URA1022" s="45"/>
      <c r="URB1022" s="45"/>
      <c r="URC1022" s="45"/>
      <c r="URD1022" s="45"/>
      <c r="URE1022" s="45"/>
      <c r="URF1022" s="45"/>
      <c r="URG1022" s="45"/>
      <c r="URH1022" s="45"/>
      <c r="URI1022" s="45"/>
      <c r="URJ1022" s="45"/>
      <c r="URK1022" s="45"/>
      <c r="URL1022" s="45"/>
      <c r="URM1022" s="45"/>
      <c r="URN1022" s="45"/>
      <c r="URO1022" s="45"/>
      <c r="URP1022" s="45"/>
      <c r="URQ1022" s="45"/>
      <c r="URR1022" s="45"/>
      <c r="URS1022" s="45"/>
      <c r="URT1022" s="45"/>
      <c r="URU1022" s="45"/>
      <c r="URV1022" s="45"/>
      <c r="URW1022" s="45"/>
      <c r="URX1022" s="45"/>
      <c r="URY1022" s="45"/>
      <c r="URZ1022" s="45"/>
      <c r="USA1022" s="45"/>
      <c r="USB1022" s="45"/>
      <c r="USC1022" s="45"/>
      <c r="USD1022" s="45"/>
      <c r="USE1022" s="45"/>
      <c r="USF1022" s="45"/>
      <c r="USG1022" s="45"/>
      <c r="USH1022" s="45"/>
      <c r="USI1022" s="45"/>
      <c r="USJ1022" s="45"/>
      <c r="USK1022" s="45"/>
      <c r="USL1022" s="45"/>
      <c r="USM1022" s="45"/>
      <c r="USN1022" s="45"/>
      <c r="USO1022" s="45"/>
      <c r="USP1022" s="45"/>
      <c r="USQ1022" s="45"/>
      <c r="USR1022" s="45"/>
      <c r="USS1022" s="45"/>
      <c r="UST1022" s="45"/>
      <c r="USU1022" s="45"/>
      <c r="USV1022" s="45"/>
      <c r="USW1022" s="45"/>
      <c r="USX1022" s="45"/>
      <c r="USY1022" s="45"/>
      <c r="USZ1022" s="45"/>
      <c r="UTA1022" s="45"/>
      <c r="UTB1022" s="45"/>
      <c r="UTC1022" s="45"/>
      <c r="UTD1022" s="45"/>
      <c r="UTE1022" s="45"/>
      <c r="UTF1022" s="45"/>
      <c r="UTG1022" s="45"/>
      <c r="UTH1022" s="45"/>
      <c r="UTI1022" s="45"/>
      <c r="UTJ1022" s="45"/>
      <c r="UTK1022" s="45"/>
      <c r="UTL1022" s="45"/>
      <c r="UTM1022" s="45"/>
      <c r="UTN1022" s="45"/>
      <c r="UTO1022" s="45"/>
      <c r="UTP1022" s="45"/>
      <c r="UTQ1022" s="45"/>
      <c r="UTR1022" s="45"/>
      <c r="UTS1022" s="45"/>
      <c r="UTT1022" s="45"/>
      <c r="UTU1022" s="45"/>
      <c r="UTV1022" s="45"/>
      <c r="UTW1022" s="45"/>
      <c r="UTX1022" s="45"/>
      <c r="UTY1022" s="45"/>
      <c r="UTZ1022" s="45"/>
      <c r="UUA1022" s="45"/>
      <c r="UUB1022" s="45"/>
      <c r="UUC1022" s="45"/>
      <c r="UUD1022" s="45"/>
      <c r="UUE1022" s="45"/>
      <c r="UUF1022" s="45"/>
      <c r="UUG1022" s="45"/>
      <c r="UUH1022" s="45"/>
      <c r="UUI1022" s="45"/>
      <c r="UUJ1022" s="45"/>
      <c r="UUK1022" s="45"/>
      <c r="UUL1022" s="45"/>
      <c r="UUM1022" s="45"/>
      <c r="UUN1022" s="45"/>
      <c r="UUO1022" s="45"/>
      <c r="UUP1022" s="45"/>
      <c r="UUQ1022" s="45"/>
      <c r="UUR1022" s="45"/>
      <c r="UUS1022" s="45"/>
      <c r="UUT1022" s="45"/>
      <c r="UUU1022" s="45"/>
      <c r="UUV1022" s="45"/>
      <c r="UUW1022" s="45"/>
      <c r="UUX1022" s="45"/>
      <c r="UUY1022" s="45"/>
      <c r="UUZ1022" s="45"/>
      <c r="UVA1022" s="45"/>
      <c r="UVB1022" s="45"/>
      <c r="UVC1022" s="45"/>
      <c r="UVD1022" s="45"/>
      <c r="UVE1022" s="45"/>
      <c r="UVF1022" s="45"/>
      <c r="UVG1022" s="45"/>
      <c r="UVH1022" s="45"/>
      <c r="UVI1022" s="45"/>
      <c r="UVJ1022" s="45"/>
      <c r="UVK1022" s="45"/>
      <c r="UVL1022" s="45"/>
      <c r="UVM1022" s="45"/>
      <c r="UVN1022" s="45"/>
      <c r="UVO1022" s="45"/>
      <c r="UVP1022" s="45"/>
      <c r="UVQ1022" s="45"/>
      <c r="UVR1022" s="45"/>
      <c r="UVS1022" s="45"/>
      <c r="UVT1022" s="45"/>
      <c r="UVU1022" s="45"/>
      <c r="UVV1022" s="45"/>
      <c r="UVW1022" s="45"/>
      <c r="UVX1022" s="45"/>
      <c r="UVY1022" s="45"/>
      <c r="UVZ1022" s="45"/>
      <c r="UWA1022" s="45"/>
      <c r="UWB1022" s="45"/>
      <c r="UWC1022" s="45"/>
      <c r="UWD1022" s="45"/>
      <c r="UWE1022" s="45"/>
      <c r="UWF1022" s="45"/>
      <c r="UWG1022" s="45"/>
      <c r="UWH1022" s="45"/>
      <c r="UWI1022" s="45"/>
      <c r="UWJ1022" s="45"/>
      <c r="UWK1022" s="45"/>
      <c r="UWL1022" s="45"/>
      <c r="UWM1022" s="45"/>
      <c r="UWN1022" s="45"/>
      <c r="UWO1022" s="45"/>
      <c r="UWP1022" s="45"/>
      <c r="UWQ1022" s="45"/>
      <c r="UWR1022" s="45"/>
      <c r="UWS1022" s="45"/>
      <c r="UWT1022" s="45"/>
      <c r="UWU1022" s="45"/>
      <c r="UWV1022" s="45"/>
      <c r="UWW1022" s="45"/>
      <c r="UWX1022" s="45"/>
      <c r="UWY1022" s="45"/>
      <c r="UWZ1022" s="45"/>
      <c r="UXA1022" s="45"/>
      <c r="UXB1022" s="45"/>
      <c r="UXC1022" s="45"/>
      <c r="UXD1022" s="45"/>
      <c r="UXE1022" s="45"/>
      <c r="UXF1022" s="45"/>
      <c r="UXG1022" s="45"/>
      <c r="UXH1022" s="45"/>
      <c r="UXI1022" s="45"/>
      <c r="UXJ1022" s="45"/>
      <c r="UXK1022" s="45"/>
      <c r="UXL1022" s="45"/>
      <c r="UXM1022" s="45"/>
      <c r="UXN1022" s="45"/>
      <c r="UXO1022" s="45"/>
      <c r="UXP1022" s="45"/>
      <c r="UXQ1022" s="45"/>
      <c r="UXR1022" s="45"/>
      <c r="UXS1022" s="45"/>
      <c r="UXT1022" s="45"/>
      <c r="UXU1022" s="45"/>
      <c r="UXV1022" s="45"/>
      <c r="UXW1022" s="45"/>
      <c r="UXX1022" s="45"/>
      <c r="UXY1022" s="45"/>
      <c r="UXZ1022" s="45"/>
      <c r="UYA1022" s="45"/>
      <c r="UYB1022" s="45"/>
      <c r="UYC1022" s="45"/>
      <c r="UYD1022" s="45"/>
      <c r="UYE1022" s="45"/>
      <c r="UYF1022" s="45"/>
      <c r="UYG1022" s="45"/>
      <c r="UYH1022" s="45"/>
      <c r="UYI1022" s="45"/>
      <c r="UYJ1022" s="45"/>
      <c r="UYK1022" s="45"/>
      <c r="UYL1022" s="45"/>
      <c r="UYM1022" s="45"/>
      <c r="UYN1022" s="45"/>
      <c r="UYO1022" s="45"/>
      <c r="UYP1022" s="45"/>
      <c r="UYQ1022" s="45"/>
      <c r="UYR1022" s="45"/>
      <c r="UYS1022" s="45"/>
      <c r="UYT1022" s="45"/>
      <c r="UYU1022" s="45"/>
      <c r="UYV1022" s="45"/>
      <c r="UYW1022" s="45"/>
      <c r="UYX1022" s="45"/>
      <c r="UYY1022" s="45"/>
      <c r="UYZ1022" s="45"/>
      <c r="UZA1022" s="45"/>
      <c r="UZB1022" s="45"/>
      <c r="UZC1022" s="45"/>
      <c r="UZD1022" s="45"/>
      <c r="UZE1022" s="45"/>
      <c r="UZF1022" s="45"/>
      <c r="UZG1022" s="45"/>
      <c r="UZH1022" s="45"/>
      <c r="UZI1022" s="45"/>
      <c r="UZJ1022" s="45"/>
      <c r="UZK1022" s="45"/>
      <c r="UZL1022" s="45"/>
      <c r="UZM1022" s="45"/>
      <c r="UZN1022" s="45"/>
      <c r="UZO1022" s="45"/>
      <c r="UZP1022" s="45"/>
      <c r="UZQ1022" s="45"/>
      <c r="UZR1022" s="45"/>
      <c r="UZS1022" s="45"/>
      <c r="UZT1022" s="45"/>
      <c r="UZU1022" s="45"/>
      <c r="UZV1022" s="45"/>
      <c r="UZW1022" s="45"/>
      <c r="UZX1022" s="45"/>
      <c r="UZY1022" s="45"/>
      <c r="UZZ1022" s="45"/>
      <c r="VAA1022" s="45"/>
      <c r="VAB1022" s="45"/>
      <c r="VAC1022" s="45"/>
      <c r="VAD1022" s="45"/>
      <c r="VAE1022" s="45"/>
      <c r="VAF1022" s="45"/>
      <c r="VAG1022" s="45"/>
      <c r="VAH1022" s="45"/>
      <c r="VAI1022" s="45"/>
      <c r="VAJ1022" s="45"/>
      <c r="VAK1022" s="45"/>
      <c r="VAL1022" s="45"/>
      <c r="VAM1022" s="45"/>
      <c r="VAN1022" s="45"/>
      <c r="VAO1022" s="45"/>
      <c r="VAP1022" s="45"/>
      <c r="VAQ1022" s="45"/>
      <c r="VAR1022" s="45"/>
      <c r="VAS1022" s="45"/>
      <c r="VAT1022" s="45"/>
      <c r="VAU1022" s="45"/>
      <c r="VAV1022" s="45"/>
      <c r="VAW1022" s="45"/>
      <c r="VAX1022" s="45"/>
      <c r="VAY1022" s="45"/>
      <c r="VAZ1022" s="45"/>
      <c r="VBA1022" s="45"/>
      <c r="VBB1022" s="45"/>
      <c r="VBC1022" s="45"/>
      <c r="VBD1022" s="45"/>
      <c r="VBE1022" s="45"/>
      <c r="VBF1022" s="45"/>
      <c r="VBG1022" s="45"/>
      <c r="VBH1022" s="45"/>
      <c r="VBI1022" s="45"/>
      <c r="VBJ1022" s="45"/>
      <c r="VBK1022" s="45"/>
      <c r="VBL1022" s="45"/>
      <c r="VBM1022" s="45"/>
      <c r="VBN1022" s="45"/>
      <c r="VBO1022" s="45"/>
      <c r="VBP1022" s="45"/>
      <c r="VBQ1022" s="45"/>
      <c r="VBR1022" s="45"/>
      <c r="VBS1022" s="45"/>
      <c r="VBT1022" s="45"/>
      <c r="VBU1022" s="45"/>
      <c r="VBV1022" s="45"/>
      <c r="VBW1022" s="45"/>
      <c r="VBX1022" s="45"/>
      <c r="VBY1022" s="45"/>
      <c r="VBZ1022" s="45"/>
      <c r="VCA1022" s="45"/>
      <c r="VCB1022" s="45"/>
      <c r="VCC1022" s="45"/>
      <c r="VCD1022" s="45"/>
      <c r="VCE1022" s="45"/>
      <c r="VCF1022" s="45"/>
      <c r="VCG1022" s="45"/>
      <c r="VCH1022" s="45"/>
      <c r="VCI1022" s="45"/>
      <c r="VCJ1022" s="45"/>
      <c r="VCK1022" s="45"/>
      <c r="VCL1022" s="45"/>
      <c r="VCM1022" s="45"/>
      <c r="VCN1022" s="45"/>
      <c r="VCO1022" s="45"/>
      <c r="VCP1022" s="45"/>
      <c r="VCQ1022" s="45"/>
      <c r="VCR1022" s="45"/>
      <c r="VCS1022" s="45"/>
      <c r="VCT1022" s="45"/>
      <c r="VCU1022" s="45"/>
      <c r="VCV1022" s="45"/>
      <c r="VCW1022" s="45"/>
      <c r="VCX1022" s="45"/>
      <c r="VCY1022" s="45"/>
      <c r="VCZ1022" s="45"/>
      <c r="VDA1022" s="45"/>
      <c r="VDB1022" s="45"/>
      <c r="VDC1022" s="45"/>
      <c r="VDD1022" s="45"/>
      <c r="VDE1022" s="45"/>
      <c r="VDF1022" s="45"/>
      <c r="VDG1022" s="45"/>
      <c r="VDH1022" s="45"/>
      <c r="VDI1022" s="45"/>
      <c r="VDJ1022" s="45"/>
      <c r="VDK1022" s="45"/>
      <c r="VDL1022" s="45"/>
      <c r="VDM1022" s="45"/>
      <c r="VDN1022" s="45"/>
      <c r="VDO1022" s="45"/>
      <c r="VDP1022" s="45"/>
      <c r="VDQ1022" s="45"/>
      <c r="VDR1022" s="45"/>
      <c r="VDS1022" s="45"/>
      <c r="VDT1022" s="45"/>
      <c r="VDU1022" s="45"/>
      <c r="VDV1022" s="45"/>
      <c r="VDW1022" s="45"/>
      <c r="VDX1022" s="45"/>
      <c r="VDY1022" s="45"/>
      <c r="VDZ1022" s="45"/>
      <c r="VEA1022" s="45"/>
      <c r="VEB1022" s="45"/>
      <c r="VEC1022" s="45"/>
      <c r="VED1022" s="45"/>
      <c r="VEE1022" s="45"/>
      <c r="VEF1022" s="45"/>
      <c r="VEG1022" s="45"/>
      <c r="VEH1022" s="45"/>
      <c r="VEI1022" s="45"/>
      <c r="VEJ1022" s="45"/>
      <c r="VEK1022" s="45"/>
      <c r="VEL1022" s="45"/>
      <c r="VEM1022" s="45"/>
      <c r="VEN1022" s="45"/>
      <c r="VEO1022" s="45"/>
      <c r="VEP1022" s="45"/>
      <c r="VEQ1022" s="45"/>
      <c r="VER1022" s="45"/>
      <c r="VES1022" s="45"/>
      <c r="VET1022" s="45"/>
      <c r="VEU1022" s="45"/>
      <c r="VEV1022" s="45"/>
      <c r="VEW1022" s="45"/>
      <c r="VEX1022" s="45"/>
      <c r="VEY1022" s="45"/>
      <c r="VEZ1022" s="45"/>
      <c r="VFA1022" s="45"/>
      <c r="VFB1022" s="45"/>
      <c r="VFC1022" s="45"/>
      <c r="VFD1022" s="45"/>
      <c r="VFE1022" s="45"/>
      <c r="VFF1022" s="45"/>
      <c r="VFG1022" s="45"/>
      <c r="VFH1022" s="45"/>
      <c r="VFI1022" s="45"/>
      <c r="VFJ1022" s="45"/>
      <c r="VFK1022" s="45"/>
      <c r="VFL1022" s="45"/>
      <c r="VFM1022" s="45"/>
      <c r="VFN1022" s="45"/>
      <c r="VFO1022" s="45"/>
      <c r="VFP1022" s="45"/>
      <c r="VFQ1022" s="45"/>
      <c r="VFR1022" s="45"/>
      <c r="VFS1022" s="45"/>
      <c r="VFT1022" s="45"/>
      <c r="VFU1022" s="45"/>
      <c r="VFV1022" s="45"/>
      <c r="VFW1022" s="45"/>
      <c r="VFX1022" s="45"/>
      <c r="VFY1022" s="45"/>
      <c r="VFZ1022" s="45"/>
      <c r="VGA1022" s="45"/>
      <c r="VGB1022" s="45"/>
      <c r="VGC1022" s="45"/>
      <c r="VGD1022" s="45"/>
      <c r="VGE1022" s="45"/>
      <c r="VGF1022" s="45"/>
      <c r="VGG1022" s="45"/>
      <c r="VGH1022" s="45"/>
      <c r="VGI1022" s="45"/>
      <c r="VGJ1022" s="45"/>
      <c r="VGK1022" s="45"/>
      <c r="VGL1022" s="45"/>
      <c r="VGM1022" s="45"/>
      <c r="VGN1022" s="45"/>
      <c r="VGO1022" s="45"/>
      <c r="VGP1022" s="45"/>
      <c r="VGQ1022" s="45"/>
      <c r="VGR1022" s="45"/>
      <c r="VGS1022" s="45"/>
      <c r="VGT1022" s="45"/>
      <c r="VGU1022" s="45"/>
      <c r="VGV1022" s="45"/>
      <c r="VGW1022" s="45"/>
      <c r="VGX1022" s="45"/>
      <c r="VGY1022" s="45"/>
      <c r="VGZ1022" s="45"/>
      <c r="VHA1022" s="45"/>
      <c r="VHB1022" s="45"/>
      <c r="VHC1022" s="45"/>
      <c r="VHD1022" s="45"/>
      <c r="VHE1022" s="45"/>
      <c r="VHF1022" s="45"/>
      <c r="VHG1022" s="45"/>
      <c r="VHH1022" s="45"/>
      <c r="VHI1022" s="45"/>
      <c r="VHJ1022" s="45"/>
      <c r="VHK1022" s="45"/>
      <c r="VHL1022" s="45"/>
      <c r="VHM1022" s="45"/>
      <c r="VHN1022" s="45"/>
      <c r="VHO1022" s="45"/>
      <c r="VHP1022" s="45"/>
      <c r="VHQ1022" s="45"/>
      <c r="VHR1022" s="45"/>
      <c r="VHS1022" s="45"/>
      <c r="VHT1022" s="45"/>
      <c r="VHU1022" s="45"/>
      <c r="VHV1022" s="45"/>
      <c r="VHW1022" s="45"/>
      <c r="VHX1022" s="45"/>
      <c r="VHY1022" s="45"/>
      <c r="VHZ1022" s="45"/>
      <c r="VIA1022" s="45"/>
      <c r="VIB1022" s="45"/>
      <c r="VIC1022" s="45"/>
      <c r="VID1022" s="45"/>
      <c r="VIE1022" s="45"/>
      <c r="VIF1022" s="45"/>
      <c r="VIG1022" s="45"/>
      <c r="VIH1022" s="45"/>
      <c r="VII1022" s="45"/>
      <c r="VIJ1022" s="45"/>
      <c r="VIK1022" s="45"/>
      <c r="VIL1022" s="45"/>
      <c r="VIM1022" s="45"/>
      <c r="VIN1022" s="45"/>
      <c r="VIO1022" s="45"/>
      <c r="VIP1022" s="45"/>
      <c r="VIQ1022" s="45"/>
      <c r="VIR1022" s="45"/>
      <c r="VIS1022" s="45"/>
      <c r="VIT1022" s="45"/>
      <c r="VIU1022" s="45"/>
      <c r="VIV1022" s="45"/>
      <c r="VIW1022" s="45"/>
      <c r="VIX1022" s="45"/>
      <c r="VIY1022" s="45"/>
      <c r="VIZ1022" s="45"/>
      <c r="VJA1022" s="45"/>
      <c r="VJB1022" s="45"/>
      <c r="VJC1022" s="45"/>
      <c r="VJD1022" s="45"/>
      <c r="VJE1022" s="45"/>
      <c r="VJF1022" s="45"/>
      <c r="VJG1022" s="45"/>
      <c r="VJH1022" s="45"/>
      <c r="VJI1022" s="45"/>
      <c r="VJJ1022" s="45"/>
      <c r="VJK1022" s="45"/>
      <c r="VJL1022" s="45"/>
      <c r="VJM1022" s="45"/>
      <c r="VJN1022" s="45"/>
      <c r="VJO1022" s="45"/>
      <c r="VJP1022" s="45"/>
      <c r="VJQ1022" s="45"/>
      <c r="VJR1022" s="45"/>
      <c r="VJS1022" s="45"/>
      <c r="VJT1022" s="45"/>
      <c r="VJU1022" s="45"/>
      <c r="VJV1022" s="45"/>
      <c r="VJW1022" s="45"/>
      <c r="VJX1022" s="45"/>
      <c r="VJY1022" s="45"/>
      <c r="VJZ1022" s="45"/>
      <c r="VKA1022" s="45"/>
      <c r="VKB1022" s="45"/>
      <c r="VKC1022" s="45"/>
      <c r="VKD1022" s="45"/>
      <c r="VKE1022" s="45"/>
      <c r="VKF1022" s="45"/>
      <c r="VKG1022" s="45"/>
      <c r="VKH1022" s="45"/>
      <c r="VKI1022" s="45"/>
      <c r="VKJ1022" s="45"/>
      <c r="VKK1022" s="45"/>
      <c r="VKL1022" s="45"/>
      <c r="VKM1022" s="45"/>
      <c r="VKN1022" s="45"/>
      <c r="VKO1022" s="45"/>
      <c r="VKP1022" s="45"/>
      <c r="VKQ1022" s="45"/>
      <c r="VKR1022" s="45"/>
      <c r="VKS1022" s="45"/>
      <c r="VKT1022" s="45"/>
      <c r="VKU1022" s="45"/>
      <c r="VKV1022" s="45"/>
      <c r="VKW1022" s="45"/>
      <c r="VKX1022" s="45"/>
      <c r="VKY1022" s="45"/>
      <c r="VKZ1022" s="45"/>
      <c r="VLA1022" s="45"/>
      <c r="VLB1022" s="45"/>
      <c r="VLC1022" s="45"/>
      <c r="VLD1022" s="45"/>
      <c r="VLE1022" s="45"/>
      <c r="VLF1022" s="45"/>
      <c r="VLG1022" s="45"/>
      <c r="VLH1022" s="45"/>
      <c r="VLI1022" s="45"/>
      <c r="VLJ1022" s="45"/>
      <c r="VLK1022" s="45"/>
      <c r="VLL1022" s="45"/>
      <c r="VLM1022" s="45"/>
      <c r="VLN1022" s="45"/>
      <c r="VLO1022" s="45"/>
      <c r="VLP1022" s="45"/>
      <c r="VLQ1022" s="45"/>
      <c r="VLR1022" s="45"/>
      <c r="VLS1022" s="45"/>
      <c r="VLT1022" s="45"/>
      <c r="VLU1022" s="45"/>
      <c r="VLV1022" s="45"/>
      <c r="VLW1022" s="45"/>
      <c r="VLX1022" s="45"/>
      <c r="VLY1022" s="45"/>
      <c r="VLZ1022" s="45"/>
      <c r="VMA1022" s="45"/>
      <c r="VMB1022" s="45"/>
      <c r="VMC1022" s="45"/>
      <c r="VMD1022" s="45"/>
      <c r="VME1022" s="45"/>
      <c r="VMF1022" s="45"/>
      <c r="VMG1022" s="45"/>
      <c r="VMH1022" s="45"/>
      <c r="VMI1022" s="45"/>
      <c r="VMJ1022" s="45"/>
      <c r="VMK1022" s="45"/>
      <c r="VML1022" s="45"/>
      <c r="VMM1022" s="45"/>
      <c r="VMN1022" s="45"/>
      <c r="VMO1022" s="45"/>
      <c r="VMP1022" s="45"/>
      <c r="VMQ1022" s="45"/>
      <c r="VMR1022" s="45"/>
      <c r="VMS1022" s="45"/>
      <c r="VMT1022" s="45"/>
      <c r="VMU1022" s="45"/>
      <c r="VMV1022" s="45"/>
      <c r="VMW1022" s="45"/>
      <c r="VMX1022" s="45"/>
      <c r="VMY1022" s="45"/>
      <c r="VMZ1022" s="45"/>
      <c r="VNA1022" s="45"/>
      <c r="VNB1022" s="45"/>
      <c r="VNC1022" s="45"/>
      <c r="VND1022" s="45"/>
      <c r="VNE1022" s="45"/>
      <c r="VNF1022" s="45"/>
      <c r="VNG1022" s="45"/>
      <c r="VNH1022" s="45"/>
      <c r="VNI1022" s="45"/>
      <c r="VNJ1022" s="45"/>
      <c r="VNK1022" s="45"/>
      <c r="VNL1022" s="45"/>
      <c r="VNM1022" s="45"/>
      <c r="VNN1022" s="45"/>
      <c r="VNO1022" s="45"/>
      <c r="VNP1022" s="45"/>
      <c r="VNQ1022" s="45"/>
      <c r="VNR1022" s="45"/>
      <c r="VNS1022" s="45"/>
      <c r="VNT1022" s="45"/>
      <c r="VNU1022" s="45"/>
      <c r="VNV1022" s="45"/>
      <c r="VNW1022" s="45"/>
      <c r="VNX1022" s="45"/>
      <c r="VNY1022" s="45"/>
      <c r="VNZ1022" s="45"/>
      <c r="VOA1022" s="45"/>
      <c r="VOB1022" s="45"/>
      <c r="VOC1022" s="45"/>
      <c r="VOD1022" s="45"/>
      <c r="VOE1022" s="45"/>
      <c r="VOF1022" s="45"/>
      <c r="VOG1022" s="45"/>
      <c r="VOH1022" s="45"/>
      <c r="VOI1022" s="45"/>
      <c r="VOJ1022" s="45"/>
      <c r="VOK1022" s="45"/>
      <c r="VOL1022" s="45"/>
      <c r="VOM1022" s="45"/>
      <c r="VON1022" s="45"/>
      <c r="VOO1022" s="45"/>
      <c r="VOP1022" s="45"/>
      <c r="VOQ1022" s="45"/>
      <c r="VOR1022" s="45"/>
      <c r="VOS1022" s="45"/>
      <c r="VOT1022" s="45"/>
      <c r="VOU1022" s="45"/>
      <c r="VOV1022" s="45"/>
      <c r="VOW1022" s="45"/>
      <c r="VOX1022" s="45"/>
      <c r="VOY1022" s="45"/>
      <c r="VOZ1022" s="45"/>
      <c r="VPA1022" s="45"/>
      <c r="VPB1022" s="45"/>
      <c r="VPC1022" s="45"/>
      <c r="VPD1022" s="45"/>
      <c r="VPE1022" s="45"/>
      <c r="VPF1022" s="45"/>
      <c r="VPG1022" s="45"/>
      <c r="VPH1022" s="45"/>
      <c r="VPI1022" s="45"/>
      <c r="VPJ1022" s="45"/>
      <c r="VPK1022" s="45"/>
      <c r="VPL1022" s="45"/>
      <c r="VPM1022" s="45"/>
      <c r="VPN1022" s="45"/>
      <c r="VPO1022" s="45"/>
      <c r="VPP1022" s="45"/>
      <c r="VPQ1022" s="45"/>
      <c r="VPR1022" s="45"/>
      <c r="VPS1022" s="45"/>
      <c r="VPT1022" s="45"/>
      <c r="VPU1022" s="45"/>
      <c r="VPV1022" s="45"/>
      <c r="VPW1022" s="45"/>
      <c r="VPX1022" s="45"/>
      <c r="VPY1022" s="45"/>
      <c r="VPZ1022" s="45"/>
      <c r="VQA1022" s="45"/>
      <c r="VQB1022" s="45"/>
      <c r="VQC1022" s="45"/>
      <c r="VQD1022" s="45"/>
      <c r="VQE1022" s="45"/>
      <c r="VQF1022" s="45"/>
      <c r="VQG1022" s="45"/>
      <c r="VQH1022" s="45"/>
      <c r="VQI1022" s="45"/>
      <c r="VQJ1022" s="45"/>
      <c r="VQK1022" s="45"/>
      <c r="VQL1022" s="45"/>
      <c r="VQM1022" s="45"/>
      <c r="VQN1022" s="45"/>
      <c r="VQO1022" s="45"/>
      <c r="VQP1022" s="45"/>
      <c r="VQQ1022" s="45"/>
      <c r="VQR1022" s="45"/>
      <c r="VQS1022" s="45"/>
      <c r="VQT1022" s="45"/>
      <c r="VQU1022" s="45"/>
      <c r="VQV1022" s="45"/>
      <c r="VQW1022" s="45"/>
      <c r="VQX1022" s="45"/>
      <c r="VQY1022" s="45"/>
      <c r="VQZ1022" s="45"/>
      <c r="VRA1022" s="45"/>
      <c r="VRB1022" s="45"/>
      <c r="VRC1022" s="45"/>
      <c r="VRD1022" s="45"/>
      <c r="VRE1022" s="45"/>
      <c r="VRF1022" s="45"/>
      <c r="VRG1022" s="45"/>
      <c r="VRH1022" s="45"/>
      <c r="VRI1022" s="45"/>
      <c r="VRJ1022" s="45"/>
      <c r="VRK1022" s="45"/>
      <c r="VRL1022" s="45"/>
      <c r="VRM1022" s="45"/>
      <c r="VRN1022" s="45"/>
      <c r="VRO1022" s="45"/>
      <c r="VRP1022" s="45"/>
      <c r="VRQ1022" s="45"/>
      <c r="VRR1022" s="45"/>
      <c r="VRS1022" s="45"/>
      <c r="VRT1022" s="45"/>
      <c r="VRU1022" s="45"/>
      <c r="VRV1022" s="45"/>
      <c r="VRW1022" s="45"/>
      <c r="VRX1022" s="45"/>
      <c r="VRY1022" s="45"/>
      <c r="VRZ1022" s="45"/>
      <c r="VSA1022" s="45"/>
      <c r="VSB1022" s="45"/>
      <c r="VSC1022" s="45"/>
      <c r="VSD1022" s="45"/>
      <c r="VSE1022" s="45"/>
      <c r="VSF1022" s="45"/>
      <c r="VSG1022" s="45"/>
      <c r="VSH1022" s="45"/>
      <c r="VSI1022" s="45"/>
      <c r="VSJ1022" s="45"/>
      <c r="VSK1022" s="45"/>
      <c r="VSL1022" s="45"/>
      <c r="VSM1022" s="45"/>
      <c r="VSN1022" s="45"/>
      <c r="VSO1022" s="45"/>
      <c r="VSP1022" s="45"/>
      <c r="VSQ1022" s="45"/>
      <c r="VSR1022" s="45"/>
      <c r="VSS1022" s="45"/>
      <c r="VST1022" s="45"/>
      <c r="VSU1022" s="45"/>
      <c r="VSV1022" s="45"/>
      <c r="VSW1022" s="45"/>
      <c r="VSX1022" s="45"/>
      <c r="VSY1022" s="45"/>
      <c r="VSZ1022" s="45"/>
      <c r="VTA1022" s="45"/>
      <c r="VTB1022" s="45"/>
      <c r="VTC1022" s="45"/>
      <c r="VTD1022" s="45"/>
      <c r="VTE1022" s="45"/>
      <c r="VTF1022" s="45"/>
      <c r="VTG1022" s="45"/>
      <c r="VTH1022" s="45"/>
      <c r="VTI1022" s="45"/>
      <c r="VTJ1022" s="45"/>
      <c r="VTK1022" s="45"/>
      <c r="VTL1022" s="45"/>
      <c r="VTM1022" s="45"/>
      <c r="VTN1022" s="45"/>
      <c r="VTO1022" s="45"/>
      <c r="VTP1022" s="45"/>
      <c r="VTQ1022" s="45"/>
      <c r="VTR1022" s="45"/>
      <c r="VTS1022" s="45"/>
      <c r="VTT1022" s="45"/>
      <c r="VTU1022" s="45"/>
      <c r="VTV1022" s="45"/>
      <c r="VTW1022" s="45"/>
      <c r="VTX1022" s="45"/>
      <c r="VTY1022" s="45"/>
      <c r="VTZ1022" s="45"/>
      <c r="VUA1022" s="45"/>
      <c r="VUB1022" s="45"/>
      <c r="VUC1022" s="45"/>
      <c r="VUD1022" s="45"/>
      <c r="VUE1022" s="45"/>
      <c r="VUF1022" s="45"/>
      <c r="VUG1022" s="45"/>
      <c r="VUH1022" s="45"/>
      <c r="VUI1022" s="45"/>
      <c r="VUJ1022" s="45"/>
      <c r="VUK1022" s="45"/>
      <c r="VUL1022" s="45"/>
      <c r="VUM1022" s="45"/>
      <c r="VUN1022" s="45"/>
      <c r="VUO1022" s="45"/>
      <c r="VUP1022" s="45"/>
      <c r="VUQ1022" s="45"/>
      <c r="VUR1022" s="45"/>
      <c r="VUS1022" s="45"/>
      <c r="VUT1022" s="45"/>
      <c r="VUU1022" s="45"/>
      <c r="VUV1022" s="45"/>
      <c r="VUW1022" s="45"/>
      <c r="VUX1022" s="45"/>
      <c r="VUY1022" s="45"/>
      <c r="VUZ1022" s="45"/>
      <c r="VVA1022" s="45"/>
      <c r="VVB1022" s="45"/>
      <c r="VVC1022" s="45"/>
      <c r="VVD1022" s="45"/>
      <c r="VVE1022" s="45"/>
      <c r="VVF1022" s="45"/>
      <c r="VVG1022" s="45"/>
      <c r="VVH1022" s="45"/>
      <c r="VVI1022" s="45"/>
      <c r="VVJ1022" s="45"/>
      <c r="VVK1022" s="45"/>
      <c r="VVL1022" s="45"/>
      <c r="VVM1022" s="45"/>
      <c r="VVN1022" s="45"/>
      <c r="VVO1022" s="45"/>
      <c r="VVP1022" s="45"/>
      <c r="VVQ1022" s="45"/>
      <c r="VVR1022" s="45"/>
      <c r="VVS1022" s="45"/>
      <c r="VVT1022" s="45"/>
      <c r="VVU1022" s="45"/>
      <c r="VVV1022" s="45"/>
      <c r="VVW1022" s="45"/>
      <c r="VVX1022" s="45"/>
      <c r="VVY1022" s="45"/>
      <c r="VVZ1022" s="45"/>
      <c r="VWA1022" s="45"/>
      <c r="VWB1022" s="45"/>
      <c r="VWC1022" s="45"/>
      <c r="VWD1022" s="45"/>
      <c r="VWE1022" s="45"/>
      <c r="VWF1022" s="45"/>
      <c r="VWG1022" s="45"/>
      <c r="VWH1022" s="45"/>
      <c r="VWI1022" s="45"/>
      <c r="VWJ1022" s="45"/>
      <c r="VWK1022" s="45"/>
      <c r="VWL1022" s="45"/>
      <c r="VWM1022" s="45"/>
      <c r="VWN1022" s="45"/>
      <c r="VWO1022" s="45"/>
      <c r="VWP1022" s="45"/>
      <c r="VWQ1022" s="45"/>
      <c r="VWR1022" s="45"/>
      <c r="VWS1022" s="45"/>
      <c r="VWT1022" s="45"/>
      <c r="VWU1022" s="45"/>
      <c r="VWV1022" s="45"/>
      <c r="VWW1022" s="45"/>
      <c r="VWX1022" s="45"/>
      <c r="VWY1022" s="45"/>
      <c r="VWZ1022" s="45"/>
      <c r="VXA1022" s="45"/>
      <c r="VXB1022" s="45"/>
      <c r="VXC1022" s="45"/>
      <c r="VXD1022" s="45"/>
      <c r="VXE1022" s="45"/>
      <c r="VXF1022" s="45"/>
      <c r="VXG1022" s="45"/>
      <c r="VXH1022" s="45"/>
      <c r="VXI1022" s="45"/>
      <c r="VXJ1022" s="45"/>
      <c r="VXK1022" s="45"/>
      <c r="VXL1022" s="45"/>
      <c r="VXM1022" s="45"/>
      <c r="VXN1022" s="45"/>
      <c r="VXO1022" s="45"/>
      <c r="VXP1022" s="45"/>
      <c r="VXQ1022" s="45"/>
      <c r="VXR1022" s="45"/>
      <c r="VXS1022" s="45"/>
      <c r="VXT1022" s="45"/>
      <c r="VXU1022" s="45"/>
      <c r="VXV1022" s="45"/>
      <c r="VXW1022" s="45"/>
      <c r="VXX1022" s="45"/>
      <c r="VXY1022" s="45"/>
      <c r="VXZ1022" s="45"/>
      <c r="VYA1022" s="45"/>
      <c r="VYB1022" s="45"/>
      <c r="VYC1022" s="45"/>
      <c r="VYD1022" s="45"/>
      <c r="VYE1022" s="45"/>
      <c r="VYF1022" s="45"/>
      <c r="VYG1022" s="45"/>
      <c r="VYH1022" s="45"/>
      <c r="VYI1022" s="45"/>
      <c r="VYJ1022" s="45"/>
      <c r="VYK1022" s="45"/>
      <c r="VYL1022" s="45"/>
      <c r="VYM1022" s="45"/>
      <c r="VYN1022" s="45"/>
      <c r="VYO1022" s="45"/>
      <c r="VYP1022" s="45"/>
      <c r="VYQ1022" s="45"/>
      <c r="VYR1022" s="45"/>
      <c r="VYS1022" s="45"/>
      <c r="VYT1022" s="45"/>
      <c r="VYU1022" s="45"/>
      <c r="VYV1022" s="45"/>
      <c r="VYW1022" s="45"/>
      <c r="VYX1022" s="45"/>
      <c r="VYY1022" s="45"/>
      <c r="VYZ1022" s="45"/>
      <c r="VZA1022" s="45"/>
      <c r="VZB1022" s="45"/>
      <c r="VZC1022" s="45"/>
      <c r="VZD1022" s="45"/>
      <c r="VZE1022" s="45"/>
      <c r="VZF1022" s="45"/>
      <c r="VZG1022" s="45"/>
      <c r="VZH1022" s="45"/>
      <c r="VZI1022" s="45"/>
      <c r="VZJ1022" s="45"/>
      <c r="VZK1022" s="45"/>
      <c r="VZL1022" s="45"/>
      <c r="VZM1022" s="45"/>
      <c r="VZN1022" s="45"/>
      <c r="VZO1022" s="45"/>
      <c r="VZP1022" s="45"/>
      <c r="VZQ1022" s="45"/>
      <c r="VZR1022" s="45"/>
      <c r="VZS1022" s="45"/>
      <c r="VZT1022" s="45"/>
      <c r="VZU1022" s="45"/>
      <c r="VZV1022" s="45"/>
      <c r="VZW1022" s="45"/>
      <c r="VZX1022" s="45"/>
      <c r="VZY1022" s="45"/>
      <c r="VZZ1022" s="45"/>
      <c r="WAA1022" s="45"/>
      <c r="WAB1022" s="45"/>
      <c r="WAC1022" s="45"/>
      <c r="WAD1022" s="45"/>
      <c r="WAE1022" s="45"/>
      <c r="WAF1022" s="45"/>
      <c r="WAG1022" s="45"/>
      <c r="WAH1022" s="45"/>
      <c r="WAI1022" s="45"/>
      <c r="WAJ1022" s="45"/>
      <c r="WAK1022" s="45"/>
      <c r="WAL1022" s="45"/>
      <c r="WAM1022" s="45"/>
      <c r="WAN1022" s="45"/>
      <c r="WAO1022" s="45"/>
      <c r="WAP1022" s="45"/>
      <c r="WAQ1022" s="45"/>
      <c r="WAR1022" s="45"/>
      <c r="WAS1022" s="45"/>
      <c r="WAT1022" s="45"/>
      <c r="WAU1022" s="45"/>
      <c r="WAV1022" s="45"/>
      <c r="WAW1022" s="45"/>
      <c r="WAX1022" s="45"/>
      <c r="WAY1022" s="45"/>
      <c r="WAZ1022" s="45"/>
      <c r="WBA1022" s="45"/>
      <c r="WBB1022" s="45"/>
      <c r="WBC1022" s="45"/>
      <c r="WBD1022" s="45"/>
      <c r="WBE1022" s="45"/>
      <c r="WBF1022" s="45"/>
      <c r="WBG1022" s="45"/>
      <c r="WBH1022" s="45"/>
      <c r="WBI1022" s="45"/>
      <c r="WBJ1022" s="45"/>
      <c r="WBK1022" s="45"/>
      <c r="WBL1022" s="45"/>
      <c r="WBM1022" s="45"/>
      <c r="WBN1022" s="45"/>
      <c r="WBO1022" s="45"/>
      <c r="WBP1022" s="45"/>
      <c r="WBQ1022" s="45"/>
      <c r="WBR1022" s="45"/>
      <c r="WBS1022" s="45"/>
      <c r="WBT1022" s="45"/>
      <c r="WBU1022" s="45"/>
      <c r="WBV1022" s="45"/>
      <c r="WBW1022" s="45"/>
      <c r="WBX1022" s="45"/>
      <c r="WBY1022" s="45"/>
      <c r="WBZ1022" s="45"/>
      <c r="WCA1022" s="45"/>
      <c r="WCB1022" s="45"/>
      <c r="WCC1022" s="45"/>
      <c r="WCD1022" s="45"/>
      <c r="WCE1022" s="45"/>
      <c r="WCF1022" s="45"/>
      <c r="WCG1022" s="45"/>
      <c r="WCH1022" s="45"/>
      <c r="WCI1022" s="45"/>
      <c r="WCJ1022" s="45"/>
      <c r="WCK1022" s="45"/>
      <c r="WCL1022" s="45"/>
      <c r="WCM1022" s="45"/>
      <c r="WCN1022" s="45"/>
      <c r="WCO1022" s="45"/>
      <c r="WCP1022" s="45"/>
      <c r="WCQ1022" s="45"/>
      <c r="WCR1022" s="45"/>
      <c r="WCS1022" s="45"/>
      <c r="WCT1022" s="45"/>
      <c r="WCU1022" s="45"/>
      <c r="WCV1022" s="45"/>
      <c r="WCW1022" s="45"/>
      <c r="WCX1022" s="45"/>
      <c r="WCY1022" s="45"/>
      <c r="WCZ1022" s="45"/>
      <c r="WDA1022" s="45"/>
      <c r="WDB1022" s="45"/>
      <c r="WDC1022" s="45"/>
      <c r="WDD1022" s="45"/>
      <c r="WDE1022" s="45"/>
      <c r="WDF1022" s="45"/>
      <c r="WDG1022" s="45"/>
      <c r="WDH1022" s="45"/>
      <c r="WDI1022" s="45"/>
      <c r="WDJ1022" s="45"/>
      <c r="WDK1022" s="45"/>
      <c r="WDL1022" s="45"/>
      <c r="WDM1022" s="45"/>
      <c r="WDN1022" s="45"/>
      <c r="WDO1022" s="45"/>
      <c r="WDP1022" s="45"/>
      <c r="WDQ1022" s="45"/>
      <c r="WDR1022" s="45"/>
      <c r="WDS1022" s="45"/>
      <c r="WDT1022" s="45"/>
      <c r="WDU1022" s="45"/>
      <c r="WDV1022" s="45"/>
      <c r="WDW1022" s="45"/>
      <c r="WDX1022" s="45"/>
      <c r="WDY1022" s="45"/>
      <c r="WDZ1022" s="45"/>
      <c r="WEA1022" s="45"/>
      <c r="WEB1022" s="45"/>
      <c r="WEC1022" s="45"/>
      <c r="WED1022" s="45"/>
      <c r="WEE1022" s="45"/>
      <c r="WEF1022" s="45"/>
      <c r="WEG1022" s="45"/>
      <c r="WEH1022" s="45"/>
      <c r="WEI1022" s="45"/>
      <c r="WEJ1022" s="45"/>
      <c r="WEK1022" s="45"/>
      <c r="WEL1022" s="45"/>
      <c r="WEM1022" s="45"/>
      <c r="WEN1022" s="45"/>
      <c r="WEO1022" s="45"/>
      <c r="WEP1022" s="45"/>
      <c r="WEQ1022" s="45"/>
      <c r="WER1022" s="45"/>
      <c r="WES1022" s="45"/>
      <c r="WET1022" s="45"/>
      <c r="WEU1022" s="45"/>
      <c r="WEV1022" s="45"/>
      <c r="WEW1022" s="45"/>
      <c r="WEX1022" s="45"/>
      <c r="WEY1022" s="45"/>
      <c r="WEZ1022" s="45"/>
      <c r="WFA1022" s="45"/>
      <c r="WFB1022" s="45"/>
      <c r="WFC1022" s="45"/>
      <c r="WFD1022" s="45"/>
      <c r="WFE1022" s="45"/>
      <c r="WFF1022" s="45"/>
      <c r="WFG1022" s="45"/>
      <c r="WFH1022" s="45"/>
      <c r="WFI1022" s="45"/>
      <c r="WFJ1022" s="45"/>
      <c r="WFK1022" s="45"/>
      <c r="WFL1022" s="45"/>
      <c r="WFM1022" s="45"/>
      <c r="WFN1022" s="45"/>
      <c r="WFO1022" s="45"/>
      <c r="WFP1022" s="45"/>
      <c r="WFQ1022" s="45"/>
      <c r="WFR1022" s="45"/>
      <c r="WFS1022" s="45"/>
      <c r="WFT1022" s="45"/>
      <c r="WFU1022" s="45"/>
      <c r="WFV1022" s="45"/>
      <c r="WFW1022" s="45"/>
      <c r="WFX1022" s="45"/>
      <c r="WFY1022" s="45"/>
      <c r="WFZ1022" s="45"/>
      <c r="WGA1022" s="45"/>
      <c r="WGB1022" s="45"/>
      <c r="WGC1022" s="45"/>
      <c r="WGD1022" s="45"/>
      <c r="WGE1022" s="45"/>
      <c r="WGF1022" s="45"/>
      <c r="WGG1022" s="45"/>
      <c r="WGH1022" s="45"/>
      <c r="WGI1022" s="45"/>
      <c r="WGJ1022" s="45"/>
      <c r="WGK1022" s="45"/>
      <c r="WGL1022" s="45"/>
      <c r="WGM1022" s="45"/>
      <c r="WGN1022" s="45"/>
      <c r="WGO1022" s="45"/>
      <c r="WGP1022" s="45"/>
      <c r="WGQ1022" s="45"/>
      <c r="WGR1022" s="45"/>
      <c r="WGS1022" s="45"/>
      <c r="WGT1022" s="45"/>
      <c r="WGU1022" s="45"/>
      <c r="WGV1022" s="45"/>
      <c r="WGW1022" s="45"/>
      <c r="WGX1022" s="45"/>
      <c r="WGY1022" s="45"/>
      <c r="WGZ1022" s="45"/>
      <c r="WHA1022" s="45"/>
      <c r="WHB1022" s="45"/>
      <c r="WHC1022" s="45"/>
      <c r="WHD1022" s="45"/>
      <c r="WHE1022" s="45"/>
      <c r="WHF1022" s="45"/>
      <c r="WHG1022" s="45"/>
      <c r="WHH1022" s="45"/>
      <c r="WHI1022" s="45"/>
      <c r="WHJ1022" s="45"/>
      <c r="WHK1022" s="45"/>
      <c r="WHL1022" s="45"/>
      <c r="WHM1022" s="45"/>
      <c r="WHN1022" s="45"/>
      <c r="WHO1022" s="45"/>
      <c r="WHP1022" s="45"/>
      <c r="WHQ1022" s="45"/>
      <c r="WHR1022" s="45"/>
      <c r="WHS1022" s="45"/>
      <c r="WHT1022" s="45"/>
      <c r="WHU1022" s="45"/>
      <c r="WHV1022" s="45"/>
      <c r="WHW1022" s="45"/>
      <c r="WHX1022" s="45"/>
      <c r="WHY1022" s="45"/>
      <c r="WHZ1022" s="45"/>
      <c r="WIA1022" s="45"/>
      <c r="WIB1022" s="45"/>
      <c r="WIC1022" s="45"/>
      <c r="WID1022" s="45"/>
      <c r="WIE1022" s="45"/>
      <c r="WIF1022" s="45"/>
      <c r="WIG1022" s="45"/>
      <c r="WIH1022" s="45"/>
      <c r="WII1022" s="45"/>
      <c r="WIJ1022" s="45"/>
      <c r="WIK1022" s="45"/>
      <c r="WIL1022" s="45"/>
      <c r="WIM1022" s="45"/>
      <c r="WIN1022" s="45"/>
      <c r="WIO1022" s="45"/>
      <c r="WIP1022" s="45"/>
      <c r="WIQ1022" s="45"/>
      <c r="WIR1022" s="45"/>
      <c r="WIS1022" s="45"/>
      <c r="WIT1022" s="45"/>
      <c r="WIU1022" s="45"/>
      <c r="WIV1022" s="45"/>
      <c r="WIW1022" s="45"/>
      <c r="WIX1022" s="45"/>
      <c r="WIY1022" s="45"/>
      <c r="WIZ1022" s="45"/>
      <c r="WJA1022" s="45"/>
      <c r="WJB1022" s="45"/>
      <c r="WJC1022" s="45"/>
      <c r="WJD1022" s="45"/>
      <c r="WJE1022" s="45"/>
      <c r="WJF1022" s="45"/>
      <c r="WJG1022" s="45"/>
      <c r="WJH1022" s="45"/>
      <c r="WJI1022" s="45"/>
      <c r="WJJ1022" s="45"/>
      <c r="WJK1022" s="45"/>
      <c r="WJL1022" s="45"/>
      <c r="WJM1022" s="45"/>
      <c r="WJN1022" s="45"/>
      <c r="WJO1022" s="45"/>
      <c r="WJP1022" s="45"/>
      <c r="WJQ1022" s="45"/>
      <c r="WJR1022" s="45"/>
      <c r="WJS1022" s="45"/>
      <c r="WJT1022" s="45"/>
      <c r="WJU1022" s="45"/>
      <c r="WJV1022" s="45"/>
      <c r="WJW1022" s="45"/>
      <c r="WJX1022" s="45"/>
      <c r="WJY1022" s="45"/>
      <c r="WJZ1022" s="45"/>
      <c r="WKA1022" s="45"/>
      <c r="WKB1022" s="45"/>
      <c r="WKC1022" s="45"/>
      <c r="WKD1022" s="45"/>
      <c r="WKE1022" s="45"/>
      <c r="WKF1022" s="45"/>
      <c r="WKG1022" s="45"/>
      <c r="WKH1022" s="45"/>
      <c r="WKI1022" s="45"/>
      <c r="WKJ1022" s="45"/>
      <c r="WKK1022" s="45"/>
      <c r="WKL1022" s="45"/>
      <c r="WKM1022" s="45"/>
      <c r="WKN1022" s="45"/>
      <c r="WKO1022" s="45"/>
      <c r="WKP1022" s="45"/>
      <c r="WKQ1022" s="45"/>
      <c r="WKR1022" s="45"/>
      <c r="WKS1022" s="45"/>
      <c r="WKT1022" s="45"/>
      <c r="WKU1022" s="45"/>
      <c r="WKV1022" s="45"/>
      <c r="WKW1022" s="45"/>
      <c r="WKX1022" s="45"/>
      <c r="WKY1022" s="45"/>
      <c r="WKZ1022" s="45"/>
      <c r="WLA1022" s="45"/>
      <c r="WLB1022" s="45"/>
      <c r="WLC1022" s="45"/>
      <c r="WLD1022" s="45"/>
      <c r="WLE1022" s="45"/>
      <c r="WLF1022" s="45"/>
      <c r="WLG1022" s="45"/>
      <c r="WLH1022" s="45"/>
      <c r="WLI1022" s="45"/>
      <c r="WLJ1022" s="45"/>
      <c r="WLK1022" s="45"/>
      <c r="WLL1022" s="45"/>
      <c r="WLM1022" s="45"/>
      <c r="WLN1022" s="45"/>
      <c r="WLO1022" s="45"/>
      <c r="WLP1022" s="45"/>
      <c r="WLQ1022" s="45"/>
      <c r="WLR1022" s="45"/>
      <c r="WLS1022" s="45"/>
      <c r="WLT1022" s="45"/>
      <c r="WLU1022" s="45"/>
      <c r="WLV1022" s="45"/>
      <c r="WLW1022" s="45"/>
      <c r="WLX1022" s="45"/>
      <c r="WLY1022" s="45"/>
      <c r="WLZ1022" s="45"/>
      <c r="WMA1022" s="45"/>
      <c r="WMB1022" s="45"/>
      <c r="WMC1022" s="45"/>
      <c r="WMD1022" s="45"/>
      <c r="WME1022" s="45"/>
      <c r="WMF1022" s="45"/>
      <c r="WMG1022" s="45"/>
      <c r="WMH1022" s="45"/>
      <c r="WMI1022" s="45"/>
      <c r="WMJ1022" s="45"/>
      <c r="WMK1022" s="45"/>
      <c r="WML1022" s="45"/>
      <c r="WMM1022" s="45"/>
      <c r="WMN1022" s="45"/>
      <c r="WMO1022" s="45"/>
      <c r="WMP1022" s="45"/>
      <c r="WMQ1022" s="45"/>
      <c r="WMR1022" s="45"/>
      <c r="WMS1022" s="45"/>
      <c r="WMT1022" s="45"/>
      <c r="WMU1022" s="45"/>
      <c r="WMV1022" s="45"/>
      <c r="WMW1022" s="45"/>
      <c r="WMX1022" s="45"/>
      <c r="WMY1022" s="45"/>
      <c r="WMZ1022" s="45"/>
      <c r="WNA1022" s="45"/>
      <c r="WNB1022" s="45"/>
      <c r="WNC1022" s="45"/>
      <c r="WND1022" s="45"/>
      <c r="WNE1022" s="45"/>
      <c r="WNF1022" s="45"/>
      <c r="WNG1022" s="45"/>
      <c r="WNH1022" s="45"/>
      <c r="WNI1022" s="45"/>
      <c r="WNJ1022" s="45"/>
      <c r="WNK1022" s="45"/>
      <c r="WNL1022" s="45"/>
      <c r="WNM1022" s="45"/>
      <c r="WNN1022" s="45"/>
      <c r="WNO1022" s="45"/>
      <c r="WNP1022" s="45"/>
      <c r="WNQ1022" s="45"/>
      <c r="WNR1022" s="45"/>
      <c r="WNS1022" s="45"/>
      <c r="WNT1022" s="45"/>
      <c r="WNU1022" s="45"/>
      <c r="WNV1022" s="45"/>
      <c r="WNW1022" s="45"/>
      <c r="WNX1022" s="45"/>
      <c r="WNY1022" s="45"/>
      <c r="WNZ1022" s="45"/>
      <c r="WOA1022" s="45"/>
      <c r="WOB1022" s="45"/>
      <c r="WOC1022" s="45"/>
      <c r="WOD1022" s="45"/>
      <c r="WOE1022" s="45"/>
      <c r="WOF1022" s="45"/>
      <c r="WOG1022" s="45"/>
      <c r="WOH1022" s="45"/>
      <c r="WOI1022" s="45"/>
      <c r="WOJ1022" s="45"/>
      <c r="WOK1022" s="45"/>
      <c r="WOL1022" s="45"/>
      <c r="WOM1022" s="45"/>
      <c r="WON1022" s="45"/>
      <c r="WOO1022" s="45"/>
      <c r="WOP1022" s="45"/>
      <c r="WOQ1022" s="45"/>
      <c r="WOR1022" s="45"/>
      <c r="WOS1022" s="45"/>
      <c r="WOT1022" s="45"/>
      <c r="WOU1022" s="45"/>
      <c r="WOV1022" s="45"/>
      <c r="WOW1022" s="45"/>
      <c r="WOX1022" s="45"/>
      <c r="WOY1022" s="45"/>
      <c r="WOZ1022" s="45"/>
      <c r="WPA1022" s="45"/>
      <c r="WPB1022" s="45"/>
      <c r="WPC1022" s="45"/>
      <c r="WPD1022" s="45"/>
      <c r="WPE1022" s="45"/>
      <c r="WPF1022" s="45"/>
      <c r="WPG1022" s="45"/>
      <c r="WPH1022" s="45"/>
      <c r="WPI1022" s="45"/>
      <c r="WPJ1022" s="45"/>
      <c r="WPK1022" s="45"/>
      <c r="WPL1022" s="45"/>
      <c r="WPM1022" s="45"/>
      <c r="WPN1022" s="45"/>
      <c r="WPO1022" s="45"/>
      <c r="WPP1022" s="45"/>
      <c r="WPQ1022" s="45"/>
      <c r="WPR1022" s="45"/>
      <c r="WPS1022" s="45"/>
      <c r="WPT1022" s="45"/>
      <c r="WPU1022" s="45"/>
      <c r="WPV1022" s="45"/>
      <c r="WPW1022" s="45"/>
      <c r="WPX1022" s="45"/>
      <c r="WPY1022" s="45"/>
      <c r="WPZ1022" s="45"/>
      <c r="WQA1022" s="45"/>
      <c r="WQB1022" s="45"/>
      <c r="WQC1022" s="45"/>
      <c r="WQD1022" s="45"/>
      <c r="WQE1022" s="45"/>
      <c r="WQF1022" s="45"/>
      <c r="WQG1022" s="45"/>
      <c r="WQH1022" s="45"/>
      <c r="WQI1022" s="45"/>
      <c r="WQJ1022" s="45"/>
      <c r="WQK1022" s="45"/>
      <c r="WQL1022" s="45"/>
      <c r="WQM1022" s="45"/>
      <c r="WQN1022" s="45"/>
      <c r="WQO1022" s="45"/>
      <c r="WQP1022" s="45"/>
      <c r="WQQ1022" s="45"/>
      <c r="WQR1022" s="45"/>
      <c r="WQS1022" s="45"/>
      <c r="WQT1022" s="45"/>
      <c r="WQU1022" s="45"/>
      <c r="WQV1022" s="45"/>
      <c r="WQW1022" s="45"/>
      <c r="WQX1022" s="45"/>
      <c r="WQY1022" s="45"/>
      <c r="WQZ1022" s="45"/>
      <c r="WRA1022" s="45"/>
      <c r="WRB1022" s="45"/>
      <c r="WRC1022" s="45"/>
      <c r="WRD1022" s="45"/>
      <c r="WRE1022" s="45"/>
      <c r="WRF1022" s="45"/>
      <c r="WRG1022" s="45"/>
      <c r="WRH1022" s="45"/>
      <c r="WRI1022" s="45"/>
      <c r="WRJ1022" s="45"/>
      <c r="WRK1022" s="45"/>
      <c r="WRL1022" s="45"/>
      <c r="WRM1022" s="45"/>
      <c r="WRN1022" s="45"/>
      <c r="WRO1022" s="45"/>
      <c r="WRP1022" s="45"/>
      <c r="WRQ1022" s="45"/>
      <c r="WRR1022" s="45"/>
      <c r="WRS1022" s="45"/>
      <c r="WRT1022" s="45"/>
      <c r="WRU1022" s="45"/>
      <c r="WRV1022" s="45"/>
      <c r="WRW1022" s="45"/>
      <c r="WRX1022" s="45"/>
      <c r="WRY1022" s="45"/>
      <c r="WRZ1022" s="45"/>
      <c r="WSA1022" s="45"/>
      <c r="WSB1022" s="45"/>
      <c r="WSC1022" s="45"/>
      <c r="WSD1022" s="45"/>
      <c r="WSE1022" s="45"/>
      <c r="WSF1022" s="45"/>
      <c r="WSG1022" s="45"/>
      <c r="WSH1022" s="45"/>
      <c r="WSI1022" s="45"/>
      <c r="WSJ1022" s="45"/>
      <c r="WSK1022" s="45"/>
      <c r="WSL1022" s="45"/>
      <c r="WSM1022" s="45"/>
      <c r="WSN1022" s="45"/>
      <c r="WSO1022" s="45"/>
      <c r="WSP1022" s="45"/>
      <c r="WSQ1022" s="45"/>
      <c r="WSR1022" s="45"/>
      <c r="WSS1022" s="45"/>
      <c r="WST1022" s="45"/>
      <c r="WSU1022" s="45"/>
      <c r="WSV1022" s="45"/>
      <c r="WSW1022" s="45"/>
      <c r="WSX1022" s="45"/>
      <c r="WSY1022" s="45"/>
      <c r="WSZ1022" s="45"/>
      <c r="WTA1022" s="45"/>
      <c r="WTB1022" s="45"/>
      <c r="WTC1022" s="45"/>
      <c r="WTD1022" s="45"/>
      <c r="WTE1022" s="45"/>
      <c r="WTF1022" s="45"/>
      <c r="WTG1022" s="45"/>
      <c r="WTH1022" s="45"/>
      <c r="WTI1022" s="45"/>
      <c r="WTJ1022" s="45"/>
      <c r="WTK1022" s="45"/>
      <c r="WTL1022" s="45"/>
      <c r="WTM1022" s="45"/>
      <c r="WTN1022" s="45"/>
      <c r="WTO1022" s="45"/>
      <c r="WTP1022" s="45"/>
      <c r="WTQ1022" s="45"/>
      <c r="WTR1022" s="45"/>
      <c r="WTS1022" s="45"/>
      <c r="WTT1022" s="45"/>
      <c r="WTU1022" s="45"/>
      <c r="WTV1022" s="45"/>
      <c r="WTW1022" s="45"/>
      <c r="WTX1022" s="45"/>
      <c r="WTY1022" s="45"/>
      <c r="WTZ1022" s="45"/>
      <c r="WUA1022" s="45"/>
      <c r="WUB1022" s="45"/>
      <c r="WUC1022" s="45"/>
      <c r="WUD1022" s="45"/>
      <c r="WUE1022" s="45"/>
      <c r="WUF1022" s="45"/>
      <c r="WUG1022" s="45"/>
      <c r="WUH1022" s="45"/>
      <c r="WUI1022" s="45"/>
      <c r="WUJ1022" s="45"/>
      <c r="WUK1022" s="45"/>
      <c r="WUL1022" s="45"/>
      <c r="WUM1022" s="45"/>
      <c r="WUN1022" s="45"/>
      <c r="WUO1022" s="45"/>
      <c r="WUP1022" s="45"/>
      <c r="WUQ1022" s="45"/>
      <c r="WUR1022" s="45"/>
      <c r="WUS1022" s="45"/>
      <c r="WUT1022" s="45"/>
      <c r="WUU1022" s="45"/>
      <c r="WUV1022" s="45"/>
      <c r="WUW1022" s="45"/>
      <c r="WUX1022" s="45"/>
      <c r="WUY1022" s="45"/>
      <c r="WUZ1022" s="45"/>
      <c r="WVA1022" s="45"/>
      <c r="WVB1022" s="45"/>
      <c r="WVC1022" s="45"/>
      <c r="WVD1022" s="45"/>
      <c r="WVE1022" s="45"/>
      <c r="WVF1022" s="45"/>
      <c r="WVG1022" s="45"/>
      <c r="WVH1022" s="45"/>
      <c r="WVI1022" s="45"/>
      <c r="WVJ1022" s="45"/>
      <c r="WVK1022" s="45"/>
      <c r="WVL1022" s="45"/>
      <c r="WVM1022" s="45"/>
      <c r="WVN1022" s="45"/>
      <c r="WVO1022" s="45"/>
      <c r="WVP1022" s="45"/>
      <c r="WVQ1022" s="45"/>
      <c r="WVR1022" s="45"/>
      <c r="WVS1022" s="45"/>
      <c r="WVT1022" s="45"/>
      <c r="WVU1022" s="45"/>
      <c r="WVV1022" s="45"/>
      <c r="WVW1022" s="45"/>
      <c r="WVX1022" s="45"/>
      <c r="WVY1022" s="45"/>
      <c r="WVZ1022" s="45"/>
      <c r="WWA1022" s="45"/>
      <c r="WWB1022" s="45"/>
      <c r="WWC1022" s="45"/>
      <c r="WWD1022" s="45"/>
      <c r="WWE1022" s="45"/>
      <c r="WWF1022" s="45"/>
      <c r="WWG1022" s="45"/>
      <c r="WWH1022" s="45"/>
      <c r="WWI1022" s="45"/>
      <c r="WWJ1022" s="45"/>
      <c r="WWK1022" s="45"/>
      <c r="WWL1022" s="45"/>
      <c r="WWM1022" s="45"/>
      <c r="WWN1022" s="45"/>
      <c r="WWO1022" s="45"/>
      <c r="WWP1022" s="45"/>
      <c r="WWQ1022" s="45"/>
      <c r="WWR1022" s="45"/>
      <c r="WWS1022" s="45"/>
      <c r="WWT1022" s="45"/>
      <c r="WWU1022" s="45"/>
      <c r="WWV1022" s="45"/>
      <c r="WWW1022" s="45"/>
      <c r="WWX1022" s="45"/>
      <c r="WWY1022" s="45"/>
      <c r="WWZ1022" s="45"/>
      <c r="WXA1022" s="45"/>
      <c r="WXB1022" s="45"/>
      <c r="WXC1022" s="45"/>
      <c r="WXD1022" s="45"/>
      <c r="WXE1022" s="45"/>
      <c r="WXF1022" s="45"/>
      <c r="WXG1022" s="45"/>
      <c r="WXH1022" s="45"/>
      <c r="WXI1022" s="45"/>
      <c r="WXJ1022" s="45"/>
      <c r="WXK1022" s="45"/>
      <c r="WXL1022" s="45"/>
      <c r="WXM1022" s="45"/>
      <c r="WXN1022" s="45"/>
      <c r="WXO1022" s="45"/>
      <c r="WXP1022" s="45"/>
      <c r="WXQ1022" s="45"/>
      <c r="WXR1022" s="45"/>
      <c r="WXS1022" s="45"/>
      <c r="WXT1022" s="45"/>
      <c r="WXU1022" s="45"/>
      <c r="WXV1022" s="45"/>
      <c r="WXW1022" s="45"/>
      <c r="WXX1022" s="45"/>
      <c r="WXY1022" s="45"/>
    </row>
    <row r="1023" spans="1:16197" ht="35.25" x14ac:dyDescent="0.5">
      <c r="A1023">
        <v>1</v>
      </c>
      <c r="B1023" s="30">
        <v>14</v>
      </c>
      <c r="C1023" s="248" t="s">
        <v>2243</v>
      </c>
      <c r="D1023" s="249"/>
      <c r="E1023" s="241">
        <v>1955</v>
      </c>
      <c r="F1023" s="224" t="s">
        <v>17152</v>
      </c>
      <c r="G1023" s="241">
        <v>2</v>
      </c>
      <c r="H1023" s="241">
        <v>2</v>
      </c>
      <c r="I1023" s="242">
        <v>642.9</v>
      </c>
      <c r="J1023" s="242">
        <v>437.2</v>
      </c>
      <c r="K1023" s="230">
        <v>24</v>
      </c>
      <c r="L1023" s="241" t="s">
        <v>17021</v>
      </c>
      <c r="M1023" s="241" t="s">
        <v>17056</v>
      </c>
      <c r="N1023" s="241" t="s">
        <v>17025</v>
      </c>
      <c r="O1023" s="242">
        <v>5301598.71</v>
      </c>
      <c r="P1023" s="245"/>
      <c r="Q1023" s="242">
        <v>4564356.5100000007</v>
      </c>
      <c r="R1023" s="242">
        <v>274306.86</v>
      </c>
      <c r="S1023" s="242">
        <v>462935.33999999997</v>
      </c>
      <c r="T1023" s="225">
        <f t="shared" si="463"/>
        <v>8246.3815678954743</v>
      </c>
      <c r="U1023" s="232">
        <v>10985.58950754394</v>
      </c>
    </row>
    <row r="1024" spans="1:16197" s="44" customFormat="1" ht="35.25" x14ac:dyDescent="0.5">
      <c r="B1024" s="233" t="s">
        <v>327</v>
      </c>
      <c r="C1024" s="251"/>
      <c r="D1024" s="223" t="s">
        <v>17004</v>
      </c>
      <c r="E1024" s="224" t="s">
        <v>17004</v>
      </c>
      <c r="F1024" s="224" t="s">
        <v>17004</v>
      </c>
      <c r="G1024" s="224" t="s">
        <v>17004</v>
      </c>
      <c r="H1024" s="224" t="s">
        <v>17004</v>
      </c>
      <c r="I1024" s="229">
        <f>I1025</f>
        <v>399.7</v>
      </c>
      <c r="J1024" s="229">
        <f t="shared" ref="J1024:K1024" si="472">J1025</f>
        <v>240.2</v>
      </c>
      <c r="K1024" s="230">
        <f t="shared" si="472"/>
        <v>20</v>
      </c>
      <c r="L1024" s="224" t="s">
        <v>17004</v>
      </c>
      <c r="M1024" s="224" t="s">
        <v>17004</v>
      </c>
      <c r="N1024" s="227" t="s">
        <v>17004</v>
      </c>
      <c r="O1024" s="231">
        <v>2236475.36</v>
      </c>
      <c r="P1024" s="231">
        <f t="shared" ref="P1024:S1024" si="473">P1025</f>
        <v>0</v>
      </c>
      <c r="Q1024" s="229">
        <f t="shared" si="473"/>
        <v>1832700.5299999998</v>
      </c>
      <c r="R1024" s="229">
        <f t="shared" si="473"/>
        <v>115286.59000000001</v>
      </c>
      <c r="S1024" s="229">
        <f t="shared" si="473"/>
        <v>288488.24</v>
      </c>
      <c r="T1024" s="225">
        <f t="shared" si="463"/>
        <v>5595.3849387040282</v>
      </c>
      <c r="U1024" s="245">
        <f>U1025</f>
        <v>10724.509291968978</v>
      </c>
      <c r="V1024"/>
      <c r="W1024" s="45"/>
      <c r="X1024" s="45"/>
      <c r="Y1024"/>
      <c r="Z1024" s="45"/>
      <c r="AA1024" s="45"/>
      <c r="AB1024" s="45"/>
      <c r="AC1024" s="45"/>
      <c r="AD1024" s="45"/>
      <c r="AE1024" s="45"/>
      <c r="AF1024" s="45"/>
      <c r="AG1024" s="45"/>
      <c r="AH1024" s="45"/>
      <c r="AI1024" s="45"/>
      <c r="AJ1024" s="45"/>
      <c r="AK1024" s="45"/>
      <c r="AL1024" s="45"/>
      <c r="AM1024" s="45"/>
      <c r="AN1024" s="45"/>
      <c r="AO1024" s="45"/>
      <c r="AP1024" s="45"/>
      <c r="AQ1024" s="45"/>
      <c r="AR1024" s="45"/>
      <c r="AS1024" s="45"/>
      <c r="AT1024" s="45"/>
      <c r="AU1024" s="45"/>
      <c r="AV1024" s="45"/>
      <c r="AW1024" s="45"/>
      <c r="AX1024" s="45"/>
      <c r="AY1024" s="45"/>
      <c r="AZ1024" s="45"/>
      <c r="BA1024" s="45"/>
      <c r="BB1024" s="45"/>
      <c r="BC1024" s="45"/>
      <c r="BD1024" s="45"/>
      <c r="BE1024" s="45"/>
      <c r="BF1024" s="45"/>
      <c r="BG1024" s="45"/>
      <c r="BH1024" s="45"/>
      <c r="BI1024" s="45"/>
      <c r="BJ1024" s="45"/>
      <c r="BK1024" s="45"/>
      <c r="BL1024" s="45"/>
      <c r="BM1024" s="45"/>
      <c r="BN1024" s="45"/>
      <c r="BO1024" s="45"/>
      <c r="BP1024" s="45"/>
      <c r="BQ1024" s="45"/>
      <c r="BR1024" s="45"/>
      <c r="BS1024" s="45"/>
      <c r="BT1024" s="45"/>
      <c r="BU1024" s="45"/>
      <c r="BV1024" s="45"/>
      <c r="BW1024" s="45"/>
      <c r="BX1024" s="45"/>
      <c r="BY1024" s="45"/>
      <c r="BZ1024" s="45"/>
      <c r="CA1024" s="45"/>
      <c r="CB1024" s="45"/>
      <c r="CC1024" s="45"/>
      <c r="CD1024" s="45"/>
      <c r="CE1024" s="45"/>
      <c r="CF1024" s="45"/>
      <c r="CG1024" s="45"/>
      <c r="CH1024" s="45"/>
      <c r="CI1024" s="45"/>
      <c r="CJ1024" s="45"/>
      <c r="CK1024" s="45"/>
      <c r="CL1024" s="45"/>
      <c r="CM1024" s="45"/>
      <c r="CN1024" s="45"/>
      <c r="CO1024" s="45"/>
      <c r="CP1024" s="45"/>
      <c r="CQ1024" s="45"/>
      <c r="CR1024" s="45"/>
      <c r="CS1024" s="45"/>
      <c r="CT1024" s="45"/>
      <c r="CU1024" s="45"/>
      <c r="CV1024" s="45"/>
      <c r="CW1024" s="45"/>
      <c r="CX1024" s="45"/>
      <c r="CY1024" s="45"/>
      <c r="CZ1024" s="45"/>
      <c r="DA1024" s="45"/>
      <c r="DB1024" s="45"/>
      <c r="DC1024" s="45"/>
      <c r="DD1024" s="45"/>
      <c r="DE1024" s="45"/>
      <c r="DF1024" s="45"/>
      <c r="DG1024" s="45"/>
      <c r="DH1024" s="45"/>
      <c r="DI1024" s="45"/>
      <c r="DJ1024" s="45"/>
      <c r="DK1024" s="45"/>
      <c r="DL1024" s="45"/>
      <c r="DM1024" s="45"/>
      <c r="DN1024" s="45"/>
      <c r="DO1024" s="45"/>
      <c r="DP1024" s="45"/>
      <c r="DQ1024" s="45"/>
      <c r="DR1024" s="45"/>
      <c r="DS1024" s="45"/>
      <c r="DT1024" s="45"/>
      <c r="DU1024" s="45"/>
      <c r="DV1024" s="45"/>
      <c r="DW1024" s="45"/>
      <c r="DX1024" s="45"/>
      <c r="DY1024" s="45"/>
      <c r="DZ1024" s="45"/>
      <c r="EA1024" s="45"/>
      <c r="EB1024" s="45"/>
      <c r="EC1024" s="45"/>
      <c r="ED1024" s="45"/>
      <c r="EE1024" s="45"/>
      <c r="EF1024" s="45"/>
      <c r="EG1024" s="45"/>
      <c r="EH1024" s="45"/>
      <c r="EI1024" s="45"/>
      <c r="EJ1024" s="45"/>
      <c r="EK1024" s="45"/>
      <c r="EL1024" s="45"/>
      <c r="EM1024" s="45"/>
      <c r="EN1024" s="45"/>
      <c r="EO1024" s="45"/>
      <c r="EP1024" s="45"/>
      <c r="EQ1024" s="45"/>
      <c r="ER1024" s="45"/>
      <c r="ES1024" s="45"/>
      <c r="ET1024" s="45"/>
      <c r="EU1024" s="45"/>
      <c r="EV1024" s="45"/>
      <c r="EW1024" s="45"/>
      <c r="EX1024" s="45"/>
      <c r="EY1024" s="45"/>
      <c r="EZ1024" s="45"/>
      <c r="FA1024" s="45"/>
      <c r="FB1024" s="45"/>
      <c r="FC1024" s="45"/>
      <c r="FD1024" s="45"/>
      <c r="FE1024" s="45"/>
      <c r="FF1024" s="45"/>
      <c r="FG1024" s="45"/>
      <c r="FH1024" s="45"/>
      <c r="FI1024" s="45"/>
      <c r="FJ1024" s="45"/>
      <c r="FK1024" s="45"/>
      <c r="FL1024" s="45"/>
      <c r="FM1024" s="45"/>
      <c r="FN1024" s="45"/>
      <c r="FO1024" s="45"/>
      <c r="FP1024" s="45"/>
      <c r="FQ1024" s="45"/>
      <c r="FR1024" s="45"/>
      <c r="FS1024" s="45"/>
      <c r="FT1024" s="45"/>
      <c r="FU1024" s="45"/>
      <c r="FV1024" s="45"/>
      <c r="FW1024" s="45"/>
      <c r="FX1024" s="45"/>
      <c r="FY1024" s="45"/>
      <c r="FZ1024" s="45"/>
      <c r="GA1024" s="45"/>
      <c r="GB1024" s="45"/>
      <c r="GC1024" s="45"/>
      <c r="GD1024" s="45"/>
      <c r="GE1024" s="45"/>
      <c r="GF1024" s="45"/>
      <c r="GG1024" s="45"/>
      <c r="GH1024" s="45"/>
      <c r="GI1024" s="45"/>
      <c r="GJ1024" s="45"/>
      <c r="GK1024" s="45"/>
      <c r="GL1024" s="45"/>
      <c r="GM1024" s="45"/>
      <c r="GN1024" s="45"/>
      <c r="GO1024" s="45"/>
      <c r="GP1024" s="45"/>
      <c r="GQ1024" s="45"/>
      <c r="GR1024" s="45"/>
      <c r="GS1024" s="45"/>
      <c r="GT1024" s="45"/>
      <c r="GU1024" s="45"/>
      <c r="GV1024" s="45"/>
      <c r="GW1024" s="45"/>
      <c r="GX1024" s="45"/>
      <c r="GY1024" s="45"/>
      <c r="GZ1024" s="45"/>
      <c r="HA1024" s="45"/>
      <c r="HB1024" s="45"/>
      <c r="HC1024" s="45"/>
      <c r="HD1024" s="45"/>
      <c r="HE1024" s="45"/>
      <c r="HF1024" s="45"/>
      <c r="HG1024" s="45"/>
      <c r="HH1024" s="45"/>
      <c r="HI1024" s="45"/>
      <c r="HJ1024" s="45"/>
      <c r="HK1024" s="45"/>
      <c r="HL1024" s="45"/>
      <c r="HM1024" s="45"/>
      <c r="HN1024" s="45"/>
      <c r="HO1024" s="45"/>
      <c r="HP1024" s="45"/>
      <c r="HQ1024" s="45"/>
      <c r="HR1024" s="45"/>
      <c r="HS1024" s="45"/>
      <c r="HT1024" s="45"/>
      <c r="HU1024" s="45"/>
      <c r="HV1024" s="45"/>
      <c r="HW1024" s="45"/>
      <c r="HX1024" s="45"/>
      <c r="HY1024" s="45"/>
      <c r="HZ1024" s="45"/>
      <c r="IA1024" s="45"/>
      <c r="IB1024" s="45"/>
      <c r="IC1024" s="45"/>
      <c r="ID1024" s="45"/>
      <c r="IE1024" s="45"/>
      <c r="IF1024" s="45"/>
      <c r="IG1024" s="45"/>
      <c r="IH1024" s="45"/>
      <c r="II1024" s="45"/>
      <c r="IJ1024" s="45"/>
      <c r="IK1024" s="45"/>
      <c r="IL1024" s="45"/>
      <c r="IM1024" s="45"/>
      <c r="IN1024" s="45"/>
      <c r="IO1024" s="45"/>
      <c r="IP1024" s="45"/>
      <c r="IQ1024" s="45"/>
      <c r="IR1024" s="45"/>
      <c r="IS1024" s="45"/>
      <c r="IT1024" s="45"/>
      <c r="IU1024" s="45"/>
      <c r="IV1024" s="45"/>
      <c r="IW1024" s="45"/>
      <c r="IX1024" s="45"/>
      <c r="IY1024" s="45"/>
      <c r="IZ1024" s="45"/>
      <c r="JA1024" s="45"/>
      <c r="JB1024" s="45"/>
      <c r="JC1024" s="45"/>
      <c r="JD1024" s="45"/>
      <c r="JE1024" s="45"/>
      <c r="JF1024" s="45"/>
      <c r="JG1024" s="45"/>
      <c r="JH1024" s="45"/>
      <c r="JI1024" s="45"/>
      <c r="JJ1024" s="45"/>
      <c r="JK1024" s="45"/>
      <c r="JL1024" s="45"/>
      <c r="JM1024" s="45"/>
      <c r="JN1024" s="45"/>
      <c r="JO1024" s="45"/>
      <c r="JP1024" s="45"/>
      <c r="JQ1024" s="45"/>
      <c r="JR1024" s="45"/>
      <c r="JS1024" s="45"/>
      <c r="JT1024" s="45"/>
      <c r="JU1024" s="45"/>
      <c r="JV1024" s="45"/>
      <c r="JW1024" s="45"/>
      <c r="JX1024" s="45"/>
      <c r="JY1024" s="45"/>
      <c r="JZ1024" s="45"/>
      <c r="KA1024" s="45"/>
      <c r="KB1024" s="45"/>
      <c r="KC1024" s="45"/>
      <c r="KD1024" s="45"/>
      <c r="KE1024" s="45"/>
      <c r="KF1024" s="45"/>
      <c r="KG1024" s="45"/>
      <c r="KH1024" s="45"/>
      <c r="KI1024" s="45"/>
      <c r="KJ1024" s="45"/>
      <c r="KK1024" s="45"/>
      <c r="KL1024" s="45"/>
      <c r="KM1024" s="45"/>
      <c r="KN1024" s="45"/>
      <c r="KO1024" s="45"/>
      <c r="KP1024" s="45"/>
      <c r="KQ1024" s="45"/>
      <c r="KR1024" s="45"/>
      <c r="KS1024" s="45"/>
      <c r="KT1024" s="45"/>
      <c r="KU1024" s="45"/>
      <c r="KV1024" s="45"/>
      <c r="KW1024" s="45"/>
      <c r="KX1024" s="45"/>
      <c r="KY1024" s="45"/>
      <c r="KZ1024" s="45"/>
      <c r="LA1024" s="45"/>
      <c r="LB1024" s="45"/>
      <c r="LC1024" s="45"/>
      <c r="LD1024" s="45"/>
      <c r="LE1024" s="45"/>
      <c r="LF1024" s="45"/>
      <c r="LG1024" s="45"/>
      <c r="LH1024" s="45"/>
      <c r="LI1024" s="45"/>
      <c r="LJ1024" s="45"/>
      <c r="LK1024" s="45"/>
      <c r="LL1024" s="45"/>
      <c r="LM1024" s="45"/>
      <c r="LN1024" s="45"/>
      <c r="LO1024" s="45"/>
      <c r="LP1024" s="45"/>
      <c r="LQ1024" s="45"/>
      <c r="LR1024" s="45"/>
      <c r="LS1024" s="45"/>
      <c r="LT1024" s="45"/>
      <c r="LU1024" s="45"/>
      <c r="LV1024" s="45"/>
      <c r="LW1024" s="45"/>
      <c r="LX1024" s="45"/>
      <c r="LY1024" s="45"/>
      <c r="LZ1024" s="45"/>
      <c r="MA1024" s="45"/>
      <c r="MB1024" s="45"/>
      <c r="MC1024" s="45"/>
      <c r="MD1024" s="45"/>
      <c r="ME1024" s="45"/>
      <c r="MF1024" s="45"/>
      <c r="MG1024" s="45"/>
      <c r="MH1024" s="45"/>
      <c r="MI1024" s="45"/>
      <c r="MJ1024" s="45"/>
      <c r="MK1024" s="45"/>
      <c r="ML1024" s="45"/>
      <c r="MM1024" s="45"/>
      <c r="MN1024" s="45"/>
      <c r="MO1024" s="45"/>
      <c r="MP1024" s="45"/>
      <c r="MQ1024" s="45"/>
      <c r="MR1024" s="45"/>
      <c r="MS1024" s="45"/>
      <c r="MT1024" s="45"/>
      <c r="MU1024" s="45"/>
      <c r="MV1024" s="45"/>
      <c r="MW1024" s="45"/>
      <c r="MX1024" s="45"/>
      <c r="MY1024" s="45"/>
      <c r="MZ1024" s="45"/>
      <c r="NA1024" s="45"/>
      <c r="NB1024" s="45"/>
      <c r="NC1024" s="45"/>
      <c r="ND1024" s="45"/>
      <c r="NE1024" s="45"/>
      <c r="NF1024" s="45"/>
      <c r="NG1024" s="45"/>
      <c r="NH1024" s="45"/>
      <c r="NI1024" s="45"/>
      <c r="NJ1024" s="45"/>
      <c r="NK1024" s="45"/>
      <c r="NL1024" s="45"/>
      <c r="NM1024" s="45"/>
      <c r="NN1024" s="45"/>
      <c r="NO1024" s="45"/>
      <c r="NP1024" s="45"/>
      <c r="NQ1024" s="45"/>
      <c r="NR1024" s="45"/>
      <c r="NS1024" s="45"/>
      <c r="NT1024" s="45"/>
      <c r="NU1024" s="45"/>
      <c r="NV1024" s="45"/>
      <c r="NW1024" s="45"/>
      <c r="NX1024" s="45"/>
      <c r="NY1024" s="45"/>
      <c r="NZ1024" s="45"/>
      <c r="OA1024" s="45"/>
      <c r="OB1024" s="45"/>
      <c r="OC1024" s="45"/>
      <c r="OD1024" s="45"/>
      <c r="OE1024" s="45"/>
      <c r="OF1024" s="45"/>
      <c r="OG1024" s="45"/>
      <c r="OH1024" s="45"/>
      <c r="OI1024" s="45"/>
      <c r="OJ1024" s="45"/>
      <c r="OK1024" s="45"/>
      <c r="OL1024" s="45"/>
      <c r="OM1024" s="45"/>
      <c r="ON1024" s="45"/>
      <c r="OO1024" s="45"/>
      <c r="OP1024" s="45"/>
      <c r="OQ1024" s="45"/>
      <c r="OR1024" s="45"/>
      <c r="OS1024" s="45"/>
      <c r="OT1024" s="45"/>
      <c r="OU1024" s="45"/>
      <c r="OV1024" s="45"/>
      <c r="OW1024" s="45"/>
      <c r="OX1024" s="45"/>
      <c r="OY1024" s="45"/>
      <c r="OZ1024" s="45"/>
      <c r="PA1024" s="45"/>
      <c r="PB1024" s="45"/>
      <c r="PC1024" s="45"/>
      <c r="PD1024" s="45"/>
      <c r="PE1024" s="45"/>
      <c r="PF1024" s="45"/>
      <c r="PG1024" s="45"/>
      <c r="PH1024" s="45"/>
      <c r="PI1024" s="45"/>
      <c r="PJ1024" s="45"/>
      <c r="PK1024" s="45"/>
      <c r="PL1024" s="45"/>
      <c r="PM1024" s="45"/>
      <c r="PN1024" s="45"/>
      <c r="PO1024" s="45"/>
      <c r="PP1024" s="45"/>
      <c r="PQ1024" s="45"/>
      <c r="PR1024" s="45"/>
      <c r="PS1024" s="45"/>
      <c r="PT1024" s="45"/>
      <c r="PU1024" s="45"/>
      <c r="PV1024" s="45"/>
      <c r="PW1024" s="45"/>
      <c r="PX1024" s="45"/>
      <c r="PY1024" s="45"/>
      <c r="PZ1024" s="45"/>
      <c r="QA1024" s="45"/>
      <c r="QB1024" s="45"/>
      <c r="QC1024" s="45"/>
      <c r="QD1024" s="45"/>
      <c r="QE1024" s="45"/>
      <c r="QF1024" s="45"/>
      <c r="QG1024" s="45"/>
      <c r="QH1024" s="45"/>
      <c r="QI1024" s="45"/>
      <c r="QJ1024" s="45"/>
      <c r="QK1024" s="45"/>
      <c r="QL1024" s="45"/>
      <c r="QM1024" s="45"/>
      <c r="QN1024" s="45"/>
      <c r="QO1024" s="45"/>
      <c r="QP1024" s="45"/>
      <c r="QQ1024" s="45"/>
      <c r="QR1024" s="45"/>
      <c r="QS1024" s="45"/>
      <c r="QT1024" s="45"/>
      <c r="QU1024" s="45"/>
      <c r="QV1024" s="45"/>
      <c r="QW1024" s="45"/>
      <c r="QX1024" s="45"/>
      <c r="QY1024" s="45"/>
      <c r="QZ1024" s="45"/>
      <c r="RA1024" s="45"/>
      <c r="RB1024" s="45"/>
      <c r="RC1024" s="45"/>
      <c r="RD1024" s="45"/>
      <c r="RE1024" s="45"/>
      <c r="RF1024" s="45"/>
      <c r="RG1024" s="45"/>
      <c r="RH1024" s="45"/>
      <c r="RI1024" s="45"/>
      <c r="RJ1024" s="45"/>
      <c r="RK1024" s="45"/>
      <c r="RL1024" s="45"/>
      <c r="RM1024" s="45"/>
      <c r="RN1024" s="45"/>
      <c r="RO1024" s="45"/>
      <c r="RP1024" s="45"/>
      <c r="RQ1024" s="45"/>
      <c r="RR1024" s="45"/>
      <c r="RS1024" s="45"/>
      <c r="RT1024" s="45"/>
      <c r="RU1024" s="45"/>
      <c r="RV1024" s="45"/>
      <c r="RW1024" s="45"/>
      <c r="RX1024" s="45"/>
      <c r="RY1024" s="45"/>
      <c r="RZ1024" s="45"/>
      <c r="SA1024" s="45"/>
      <c r="SB1024" s="45"/>
      <c r="SC1024" s="45"/>
      <c r="SD1024" s="45"/>
      <c r="SE1024" s="45"/>
      <c r="SF1024" s="45"/>
      <c r="SG1024" s="45"/>
      <c r="SH1024" s="45"/>
      <c r="SI1024" s="45"/>
      <c r="SJ1024" s="45"/>
      <c r="SK1024" s="45"/>
      <c r="SL1024" s="45"/>
      <c r="SM1024" s="45"/>
      <c r="SN1024" s="45"/>
      <c r="SO1024" s="45"/>
      <c r="SP1024" s="45"/>
      <c r="SQ1024" s="45"/>
      <c r="SR1024" s="45"/>
      <c r="SS1024" s="45"/>
      <c r="ST1024" s="45"/>
      <c r="SU1024" s="45"/>
      <c r="SV1024" s="45"/>
      <c r="SW1024" s="45"/>
      <c r="SX1024" s="45"/>
      <c r="SY1024" s="45"/>
      <c r="SZ1024" s="45"/>
      <c r="TA1024" s="45"/>
      <c r="TB1024" s="45"/>
      <c r="TC1024" s="45"/>
      <c r="TD1024" s="45"/>
      <c r="TE1024" s="45"/>
      <c r="TF1024" s="45"/>
      <c r="TG1024" s="45"/>
      <c r="TH1024" s="45"/>
      <c r="TI1024" s="45"/>
      <c r="TJ1024" s="45"/>
      <c r="TK1024" s="45"/>
      <c r="TL1024" s="45"/>
      <c r="TM1024" s="45"/>
      <c r="TN1024" s="45"/>
      <c r="TO1024" s="45"/>
      <c r="TP1024" s="45"/>
      <c r="TQ1024" s="45"/>
      <c r="TR1024" s="45"/>
      <c r="TS1024" s="45"/>
      <c r="TT1024" s="45"/>
      <c r="TU1024" s="45"/>
      <c r="TV1024" s="45"/>
      <c r="TW1024" s="45"/>
      <c r="TX1024" s="45"/>
      <c r="TY1024" s="45"/>
      <c r="TZ1024" s="45"/>
      <c r="UA1024" s="45"/>
      <c r="UB1024" s="45"/>
      <c r="UC1024" s="45"/>
      <c r="UD1024" s="45"/>
      <c r="UE1024" s="45"/>
      <c r="UF1024" s="45"/>
      <c r="UG1024" s="45"/>
      <c r="UH1024" s="45"/>
      <c r="UI1024" s="45"/>
      <c r="UJ1024" s="45"/>
      <c r="UK1024" s="45"/>
      <c r="UL1024" s="45"/>
      <c r="UM1024" s="45"/>
      <c r="UN1024" s="45"/>
      <c r="UO1024" s="45"/>
      <c r="UP1024" s="45"/>
      <c r="UQ1024" s="45"/>
      <c r="UR1024" s="45"/>
      <c r="US1024" s="45"/>
      <c r="UT1024" s="45"/>
      <c r="UU1024" s="45"/>
      <c r="UV1024" s="45"/>
      <c r="UW1024" s="45"/>
      <c r="UX1024" s="45"/>
      <c r="UY1024" s="45"/>
      <c r="UZ1024" s="45"/>
      <c r="VA1024" s="45"/>
      <c r="VB1024" s="45"/>
      <c r="VC1024" s="45"/>
      <c r="VD1024" s="45"/>
      <c r="VE1024" s="45"/>
      <c r="VF1024" s="45"/>
      <c r="VG1024" s="45"/>
      <c r="VH1024" s="45"/>
      <c r="VI1024" s="45"/>
      <c r="VJ1024" s="45"/>
      <c r="VK1024" s="45"/>
      <c r="VL1024" s="45"/>
      <c r="VM1024" s="45"/>
      <c r="VN1024" s="45"/>
      <c r="VO1024" s="45"/>
      <c r="VP1024" s="45"/>
      <c r="VQ1024" s="45"/>
      <c r="VR1024" s="45"/>
      <c r="VS1024" s="45"/>
      <c r="VT1024" s="45"/>
      <c r="VU1024" s="45"/>
      <c r="VV1024" s="45"/>
      <c r="VW1024" s="45"/>
      <c r="VX1024" s="45"/>
      <c r="VY1024" s="45"/>
      <c r="VZ1024" s="45"/>
      <c r="WA1024" s="45"/>
      <c r="WB1024" s="45"/>
      <c r="WC1024" s="45"/>
      <c r="WD1024" s="45"/>
      <c r="WE1024" s="45"/>
      <c r="WF1024" s="45"/>
      <c r="WG1024" s="45"/>
      <c r="WH1024" s="45"/>
      <c r="WI1024" s="45"/>
      <c r="WJ1024" s="45"/>
      <c r="WK1024" s="45"/>
      <c r="WL1024" s="45"/>
      <c r="WM1024" s="45"/>
      <c r="WN1024" s="45"/>
      <c r="WO1024" s="45"/>
      <c r="WP1024" s="45"/>
      <c r="WQ1024" s="45"/>
      <c r="WR1024" s="45"/>
      <c r="WS1024" s="45"/>
      <c r="WT1024" s="45"/>
      <c r="WU1024" s="45"/>
      <c r="WV1024" s="45"/>
      <c r="WW1024" s="45"/>
      <c r="WX1024" s="45"/>
      <c r="WY1024" s="45"/>
      <c r="WZ1024" s="45"/>
      <c r="XA1024" s="45"/>
      <c r="XB1024" s="45"/>
      <c r="XC1024" s="45"/>
      <c r="XD1024" s="45"/>
      <c r="XE1024" s="45"/>
      <c r="XF1024" s="45"/>
      <c r="XG1024" s="45"/>
      <c r="XH1024" s="45"/>
      <c r="XI1024" s="45"/>
      <c r="XJ1024" s="45"/>
      <c r="XK1024" s="45"/>
      <c r="XL1024" s="45"/>
      <c r="XM1024" s="45"/>
      <c r="XN1024" s="45"/>
      <c r="XO1024" s="45"/>
      <c r="XP1024" s="45"/>
      <c r="XQ1024" s="45"/>
      <c r="XR1024" s="45"/>
      <c r="XS1024" s="45"/>
      <c r="XT1024" s="45"/>
      <c r="XU1024" s="45"/>
      <c r="XV1024" s="45"/>
      <c r="XW1024" s="45"/>
      <c r="XX1024" s="45"/>
      <c r="XY1024" s="45"/>
      <c r="XZ1024" s="45"/>
      <c r="YA1024" s="45"/>
      <c r="YB1024" s="45"/>
      <c r="YC1024" s="45"/>
      <c r="YD1024" s="45"/>
      <c r="YE1024" s="45"/>
      <c r="YF1024" s="45"/>
      <c r="YG1024" s="45"/>
      <c r="YH1024" s="45"/>
      <c r="YI1024" s="45"/>
      <c r="YJ1024" s="45"/>
      <c r="YK1024" s="45"/>
      <c r="YL1024" s="45"/>
      <c r="YM1024" s="45"/>
      <c r="YN1024" s="45"/>
      <c r="YO1024" s="45"/>
      <c r="YP1024" s="45"/>
      <c r="YQ1024" s="45"/>
      <c r="YR1024" s="45"/>
      <c r="YS1024" s="45"/>
      <c r="YT1024" s="45"/>
      <c r="YU1024" s="45"/>
      <c r="YV1024" s="45"/>
      <c r="YW1024" s="45"/>
      <c r="YX1024" s="45"/>
      <c r="YY1024" s="45"/>
      <c r="YZ1024" s="45"/>
      <c r="ZA1024" s="45"/>
      <c r="ZB1024" s="45"/>
      <c r="ZC1024" s="45"/>
      <c r="ZD1024" s="45"/>
      <c r="ZE1024" s="45"/>
      <c r="ZF1024" s="45"/>
      <c r="ZG1024" s="45"/>
      <c r="ZH1024" s="45"/>
      <c r="ZI1024" s="45"/>
      <c r="ZJ1024" s="45"/>
      <c r="ZK1024" s="45"/>
      <c r="ZL1024" s="45"/>
      <c r="ZM1024" s="45"/>
      <c r="ZN1024" s="45"/>
      <c r="ZO1024" s="45"/>
      <c r="ZP1024" s="45"/>
      <c r="ZQ1024" s="45"/>
      <c r="ZR1024" s="45"/>
      <c r="ZS1024" s="45"/>
      <c r="ZT1024" s="45"/>
      <c r="ZU1024" s="45"/>
      <c r="ZV1024" s="45"/>
      <c r="ZW1024" s="45"/>
      <c r="ZX1024" s="45"/>
      <c r="ZY1024" s="45"/>
      <c r="ZZ1024" s="45"/>
      <c r="AAA1024" s="45"/>
      <c r="AAB1024" s="45"/>
      <c r="AAC1024" s="45"/>
      <c r="AAD1024" s="45"/>
      <c r="AAE1024" s="45"/>
      <c r="AAF1024" s="45"/>
      <c r="AAG1024" s="45"/>
      <c r="AAH1024" s="45"/>
      <c r="AAI1024" s="45"/>
      <c r="AAJ1024" s="45"/>
      <c r="AAK1024" s="45"/>
      <c r="AAL1024" s="45"/>
      <c r="AAM1024" s="45"/>
      <c r="AAN1024" s="45"/>
      <c r="AAO1024" s="45"/>
      <c r="AAP1024" s="45"/>
      <c r="AAQ1024" s="45"/>
      <c r="AAR1024" s="45"/>
      <c r="AAS1024" s="45"/>
      <c r="AAT1024" s="45"/>
      <c r="AAU1024" s="45"/>
      <c r="AAV1024" s="45"/>
      <c r="AAW1024" s="45"/>
      <c r="AAX1024" s="45"/>
      <c r="AAY1024" s="45"/>
      <c r="AAZ1024" s="45"/>
      <c r="ABA1024" s="45"/>
      <c r="ABB1024" s="45"/>
      <c r="ABC1024" s="45"/>
      <c r="ABD1024" s="45"/>
      <c r="ABE1024" s="45"/>
      <c r="ABF1024" s="45"/>
      <c r="ABG1024" s="45"/>
      <c r="ABH1024" s="45"/>
      <c r="ABI1024" s="45"/>
      <c r="ABJ1024" s="45"/>
      <c r="ABK1024" s="45"/>
      <c r="ABL1024" s="45"/>
      <c r="ABM1024" s="45"/>
      <c r="ABN1024" s="45"/>
      <c r="ABO1024" s="45"/>
      <c r="ABP1024" s="45"/>
      <c r="ABQ1024" s="45"/>
      <c r="ABR1024" s="45"/>
      <c r="ABS1024" s="45"/>
      <c r="ABT1024" s="45"/>
      <c r="ABU1024" s="45"/>
      <c r="ABV1024" s="45"/>
      <c r="ABW1024" s="45"/>
      <c r="ABX1024" s="45"/>
      <c r="ABY1024" s="45"/>
      <c r="ABZ1024" s="45"/>
      <c r="ACA1024" s="45"/>
      <c r="ACB1024" s="45"/>
      <c r="ACC1024" s="45"/>
      <c r="ACD1024" s="45"/>
      <c r="ACE1024" s="45"/>
      <c r="ACF1024" s="45"/>
      <c r="ACG1024" s="45"/>
      <c r="ACH1024" s="45"/>
      <c r="ACI1024" s="45"/>
      <c r="ACJ1024" s="45"/>
      <c r="ACK1024" s="45"/>
      <c r="ACL1024" s="45"/>
      <c r="ACM1024" s="45"/>
      <c r="ACN1024" s="45"/>
      <c r="ACO1024" s="45"/>
      <c r="ACP1024" s="45"/>
      <c r="ACQ1024" s="45"/>
      <c r="ACR1024" s="45"/>
      <c r="ACS1024" s="45"/>
      <c r="ACT1024" s="45"/>
      <c r="ACU1024" s="45"/>
      <c r="ACV1024" s="45"/>
      <c r="ACW1024" s="45"/>
      <c r="ACX1024" s="45"/>
      <c r="ACY1024" s="45"/>
      <c r="ACZ1024" s="45"/>
      <c r="ADA1024" s="45"/>
      <c r="ADB1024" s="45"/>
      <c r="ADC1024" s="45"/>
      <c r="ADD1024" s="45"/>
      <c r="ADE1024" s="45"/>
      <c r="ADF1024" s="45"/>
      <c r="ADG1024" s="45"/>
      <c r="ADH1024" s="45"/>
      <c r="ADI1024" s="45"/>
      <c r="ADJ1024" s="45"/>
      <c r="ADK1024" s="45"/>
      <c r="ADL1024" s="45"/>
      <c r="ADM1024" s="45"/>
      <c r="ADN1024" s="45"/>
      <c r="ADO1024" s="45"/>
      <c r="ADP1024" s="45"/>
      <c r="ADQ1024" s="45"/>
      <c r="ADR1024" s="45"/>
      <c r="ADS1024" s="45"/>
      <c r="ADT1024" s="45"/>
      <c r="ADU1024" s="45"/>
      <c r="ADV1024" s="45"/>
      <c r="ADW1024" s="45"/>
      <c r="ADX1024" s="45"/>
      <c r="ADY1024" s="45"/>
      <c r="ADZ1024" s="45"/>
      <c r="AEA1024" s="45"/>
      <c r="AEB1024" s="45"/>
      <c r="AEC1024" s="45"/>
      <c r="AED1024" s="45"/>
      <c r="AEE1024" s="45"/>
      <c r="AEF1024" s="45"/>
      <c r="AEG1024" s="45"/>
      <c r="AEH1024" s="45"/>
      <c r="AEI1024" s="45"/>
      <c r="AEJ1024" s="45"/>
      <c r="AEK1024" s="45"/>
      <c r="AEL1024" s="45"/>
      <c r="AEM1024" s="45"/>
      <c r="AEN1024" s="45"/>
      <c r="AEO1024" s="45"/>
      <c r="AEP1024" s="45"/>
      <c r="AEQ1024" s="45"/>
      <c r="AER1024" s="45"/>
      <c r="AES1024" s="45"/>
      <c r="AET1024" s="45"/>
      <c r="AEU1024" s="45"/>
      <c r="AEV1024" s="45"/>
      <c r="AEW1024" s="45"/>
      <c r="AEX1024" s="45"/>
      <c r="AEY1024" s="45"/>
      <c r="AEZ1024" s="45"/>
      <c r="AFA1024" s="45"/>
      <c r="AFB1024" s="45"/>
      <c r="AFC1024" s="45"/>
      <c r="AFD1024" s="45"/>
      <c r="AFE1024" s="45"/>
      <c r="AFF1024" s="45"/>
      <c r="AFG1024" s="45"/>
      <c r="AFH1024" s="45"/>
      <c r="AFI1024" s="45"/>
      <c r="AFJ1024" s="45"/>
      <c r="AFK1024" s="45"/>
      <c r="AFL1024" s="45"/>
      <c r="AFM1024" s="45"/>
      <c r="AFN1024" s="45"/>
      <c r="AFO1024" s="45"/>
      <c r="AFP1024" s="45"/>
      <c r="AFQ1024" s="45"/>
      <c r="AFR1024" s="45"/>
      <c r="AFS1024" s="45"/>
      <c r="AFT1024" s="45"/>
      <c r="AFU1024" s="45"/>
      <c r="AFV1024" s="45"/>
      <c r="AFW1024" s="45"/>
      <c r="AFX1024" s="45"/>
      <c r="AFY1024" s="45"/>
      <c r="AFZ1024" s="45"/>
      <c r="AGA1024" s="45"/>
      <c r="AGB1024" s="45"/>
      <c r="AGC1024" s="45"/>
      <c r="AGD1024" s="45"/>
      <c r="AGE1024" s="45"/>
      <c r="AGF1024" s="45"/>
      <c r="AGG1024" s="45"/>
      <c r="AGH1024" s="45"/>
      <c r="AGI1024" s="45"/>
      <c r="AGJ1024" s="45"/>
      <c r="AGK1024" s="45"/>
      <c r="AGL1024" s="45"/>
      <c r="AGM1024" s="45"/>
      <c r="AGN1024" s="45"/>
      <c r="AGO1024" s="45"/>
      <c r="AGP1024" s="45"/>
      <c r="AGQ1024" s="45"/>
      <c r="AGR1024" s="45"/>
      <c r="AGS1024" s="45"/>
      <c r="AGT1024" s="45"/>
      <c r="AGU1024" s="45"/>
      <c r="AGV1024" s="45"/>
      <c r="AGW1024" s="45"/>
      <c r="AGX1024" s="45"/>
      <c r="AGY1024" s="45"/>
      <c r="AGZ1024" s="45"/>
      <c r="AHA1024" s="45"/>
      <c r="AHB1024" s="45"/>
      <c r="AHC1024" s="45"/>
      <c r="AHD1024" s="45"/>
      <c r="AHE1024" s="45"/>
      <c r="AHF1024" s="45"/>
      <c r="AHG1024" s="45"/>
      <c r="AHH1024" s="45"/>
      <c r="AHI1024" s="45"/>
      <c r="AHJ1024" s="45"/>
      <c r="AHK1024" s="45"/>
      <c r="AHL1024" s="45"/>
      <c r="AHM1024" s="45"/>
      <c r="AHN1024" s="45"/>
      <c r="AHO1024" s="45"/>
      <c r="AHP1024" s="45"/>
      <c r="AHQ1024" s="45"/>
      <c r="AHR1024" s="45"/>
      <c r="AHS1024" s="45"/>
      <c r="AHT1024" s="45"/>
      <c r="AHU1024" s="45"/>
      <c r="AHV1024" s="45"/>
      <c r="AHW1024" s="45"/>
      <c r="AHX1024" s="45"/>
      <c r="AHY1024" s="45"/>
      <c r="AHZ1024" s="45"/>
      <c r="AIA1024" s="45"/>
      <c r="AIB1024" s="45"/>
      <c r="AIC1024" s="45"/>
      <c r="AID1024" s="45"/>
      <c r="AIE1024" s="45"/>
      <c r="AIF1024" s="45"/>
      <c r="AIG1024" s="45"/>
      <c r="AIH1024" s="45"/>
      <c r="AII1024" s="45"/>
      <c r="AIJ1024" s="45"/>
      <c r="AIK1024" s="45"/>
      <c r="AIL1024" s="45"/>
      <c r="AIM1024" s="45"/>
      <c r="AIN1024" s="45"/>
      <c r="AIO1024" s="45"/>
      <c r="AIP1024" s="45"/>
      <c r="AIQ1024" s="45"/>
      <c r="AIR1024" s="45"/>
      <c r="AIS1024" s="45"/>
      <c r="AIT1024" s="45"/>
      <c r="AIU1024" s="45"/>
      <c r="AIV1024" s="45"/>
      <c r="AIW1024" s="45"/>
      <c r="AIX1024" s="45"/>
      <c r="AIY1024" s="45"/>
      <c r="AIZ1024" s="45"/>
      <c r="AJA1024" s="45"/>
      <c r="AJB1024" s="45"/>
      <c r="AJC1024" s="45"/>
      <c r="AJD1024" s="45"/>
      <c r="AJE1024" s="45"/>
      <c r="AJF1024" s="45"/>
      <c r="AJG1024" s="45"/>
      <c r="AJH1024" s="45"/>
      <c r="AJI1024" s="45"/>
      <c r="AJJ1024" s="45"/>
      <c r="AJK1024" s="45"/>
      <c r="AJL1024" s="45"/>
      <c r="AJM1024" s="45"/>
      <c r="AJN1024" s="45"/>
      <c r="AJO1024" s="45"/>
      <c r="AJP1024" s="45"/>
      <c r="AJQ1024" s="45"/>
      <c r="AJR1024" s="45"/>
      <c r="AJS1024" s="45"/>
      <c r="AJT1024" s="45"/>
      <c r="AJU1024" s="45"/>
      <c r="AJV1024" s="45"/>
      <c r="AJW1024" s="45"/>
      <c r="AJX1024" s="45"/>
      <c r="AJY1024" s="45"/>
      <c r="AJZ1024" s="45"/>
      <c r="AKA1024" s="45"/>
      <c r="AKB1024" s="45"/>
      <c r="AKC1024" s="45"/>
      <c r="AKD1024" s="45"/>
      <c r="AKE1024" s="45"/>
      <c r="AKF1024" s="45"/>
      <c r="AKG1024" s="45"/>
      <c r="AKH1024" s="45"/>
      <c r="AKI1024" s="45"/>
      <c r="AKJ1024" s="45"/>
      <c r="AKK1024" s="45"/>
      <c r="AKL1024" s="45"/>
      <c r="AKM1024" s="45"/>
      <c r="AKN1024" s="45"/>
      <c r="AKO1024" s="45"/>
      <c r="AKP1024" s="45"/>
      <c r="AKQ1024" s="45"/>
      <c r="AKR1024" s="45"/>
      <c r="AKS1024" s="45"/>
      <c r="AKT1024" s="45"/>
      <c r="AKU1024" s="45"/>
      <c r="AKV1024" s="45"/>
      <c r="AKW1024" s="45"/>
      <c r="AKX1024" s="45"/>
      <c r="AKY1024" s="45"/>
      <c r="AKZ1024" s="45"/>
      <c r="ALA1024" s="45"/>
      <c r="ALB1024" s="45"/>
      <c r="ALC1024" s="45"/>
      <c r="ALD1024" s="45"/>
      <c r="ALE1024" s="45"/>
      <c r="ALF1024" s="45"/>
      <c r="ALG1024" s="45"/>
      <c r="ALH1024" s="45"/>
      <c r="ALI1024" s="45"/>
      <c r="ALJ1024" s="45"/>
      <c r="ALK1024" s="45"/>
      <c r="ALL1024" s="45"/>
      <c r="ALM1024" s="45"/>
      <c r="ALN1024" s="45"/>
      <c r="ALO1024" s="45"/>
      <c r="ALP1024" s="45"/>
      <c r="ALQ1024" s="45"/>
      <c r="ALR1024" s="45"/>
      <c r="ALS1024" s="45"/>
      <c r="ALT1024" s="45"/>
      <c r="ALU1024" s="45"/>
      <c r="ALV1024" s="45"/>
      <c r="ALW1024" s="45"/>
      <c r="ALX1024" s="45"/>
      <c r="ALY1024" s="45"/>
      <c r="ALZ1024" s="45"/>
      <c r="AMA1024" s="45"/>
      <c r="AMB1024" s="45"/>
      <c r="AMC1024" s="45"/>
      <c r="AMD1024" s="45"/>
      <c r="AME1024" s="45"/>
      <c r="AMF1024" s="45"/>
      <c r="AMG1024" s="45"/>
      <c r="AMH1024" s="45"/>
      <c r="AMI1024" s="45"/>
      <c r="AMJ1024" s="45"/>
      <c r="AMK1024" s="45"/>
      <c r="AML1024" s="45"/>
      <c r="AMM1024" s="45"/>
      <c r="AMN1024" s="45"/>
      <c r="AMO1024" s="45"/>
      <c r="AMP1024" s="45"/>
      <c r="AMQ1024" s="45"/>
      <c r="AMR1024" s="45"/>
      <c r="AMS1024" s="45"/>
      <c r="AMT1024" s="45"/>
      <c r="AMU1024" s="45"/>
      <c r="AMV1024" s="45"/>
      <c r="AMW1024" s="45"/>
      <c r="AMX1024" s="45"/>
      <c r="AMY1024" s="45"/>
      <c r="AMZ1024" s="45"/>
      <c r="ANA1024" s="45"/>
      <c r="ANB1024" s="45"/>
      <c r="ANC1024" s="45"/>
      <c r="AND1024" s="45"/>
      <c r="ANE1024" s="45"/>
      <c r="ANF1024" s="45"/>
      <c r="ANG1024" s="45"/>
      <c r="ANH1024" s="45"/>
      <c r="ANI1024" s="45"/>
      <c r="ANJ1024" s="45"/>
      <c r="ANK1024" s="45"/>
      <c r="ANL1024" s="45"/>
      <c r="ANM1024" s="45"/>
      <c r="ANN1024" s="45"/>
      <c r="ANO1024" s="45"/>
      <c r="ANP1024" s="45"/>
      <c r="ANQ1024" s="45"/>
      <c r="ANR1024" s="45"/>
      <c r="ANS1024" s="45"/>
      <c r="ANT1024" s="45"/>
      <c r="ANU1024" s="45"/>
      <c r="ANV1024" s="45"/>
      <c r="ANW1024" s="45"/>
      <c r="ANX1024" s="45"/>
      <c r="ANY1024" s="45"/>
      <c r="ANZ1024" s="45"/>
      <c r="AOA1024" s="45"/>
      <c r="AOB1024" s="45"/>
      <c r="AOC1024" s="45"/>
      <c r="AOD1024" s="45"/>
      <c r="AOE1024" s="45"/>
      <c r="AOF1024" s="45"/>
      <c r="AOG1024" s="45"/>
      <c r="AOH1024" s="45"/>
      <c r="AOI1024" s="45"/>
      <c r="AOJ1024" s="45"/>
      <c r="AOK1024" s="45"/>
      <c r="AOL1024" s="45"/>
      <c r="AOM1024" s="45"/>
      <c r="AON1024" s="45"/>
      <c r="AOO1024" s="45"/>
      <c r="AOP1024" s="45"/>
      <c r="AOQ1024" s="45"/>
      <c r="AOR1024" s="45"/>
      <c r="AOS1024" s="45"/>
      <c r="AOT1024" s="45"/>
      <c r="AOU1024" s="45"/>
      <c r="AOV1024" s="45"/>
      <c r="AOW1024" s="45"/>
      <c r="AOX1024" s="45"/>
      <c r="AOY1024" s="45"/>
      <c r="AOZ1024" s="45"/>
      <c r="APA1024" s="45"/>
      <c r="APB1024" s="45"/>
      <c r="APC1024" s="45"/>
      <c r="APD1024" s="45"/>
      <c r="APE1024" s="45"/>
      <c r="APF1024" s="45"/>
      <c r="APG1024" s="45"/>
      <c r="APH1024" s="45"/>
      <c r="API1024" s="45"/>
      <c r="APJ1024" s="45"/>
      <c r="APK1024" s="45"/>
      <c r="APL1024" s="45"/>
      <c r="APM1024" s="45"/>
      <c r="APN1024" s="45"/>
      <c r="APO1024" s="45"/>
      <c r="APP1024" s="45"/>
      <c r="APQ1024" s="45"/>
      <c r="APR1024" s="45"/>
      <c r="APS1024" s="45"/>
      <c r="APT1024" s="45"/>
      <c r="APU1024" s="45"/>
      <c r="APV1024" s="45"/>
      <c r="APW1024" s="45"/>
      <c r="APX1024" s="45"/>
      <c r="APY1024" s="45"/>
      <c r="APZ1024" s="45"/>
      <c r="AQA1024" s="45"/>
      <c r="AQB1024" s="45"/>
      <c r="AQC1024" s="45"/>
      <c r="AQD1024" s="45"/>
      <c r="AQE1024" s="45"/>
      <c r="AQF1024" s="45"/>
      <c r="AQG1024" s="45"/>
      <c r="AQH1024" s="45"/>
      <c r="AQI1024" s="45"/>
      <c r="AQJ1024" s="45"/>
      <c r="AQK1024" s="45"/>
      <c r="AQL1024" s="45"/>
      <c r="AQM1024" s="45"/>
      <c r="AQN1024" s="45"/>
      <c r="AQO1024" s="45"/>
      <c r="AQP1024" s="45"/>
      <c r="AQQ1024" s="45"/>
      <c r="AQR1024" s="45"/>
      <c r="AQS1024" s="45"/>
      <c r="AQT1024" s="45"/>
      <c r="AQU1024" s="45"/>
      <c r="AQV1024" s="45"/>
      <c r="AQW1024" s="45"/>
      <c r="AQX1024" s="45"/>
      <c r="AQY1024" s="45"/>
      <c r="AQZ1024" s="45"/>
      <c r="ARA1024" s="45"/>
      <c r="ARB1024" s="45"/>
      <c r="ARC1024" s="45"/>
      <c r="ARD1024" s="45"/>
      <c r="ARE1024" s="45"/>
      <c r="ARF1024" s="45"/>
      <c r="ARG1024" s="45"/>
      <c r="ARH1024" s="45"/>
      <c r="ARI1024" s="45"/>
      <c r="ARJ1024" s="45"/>
      <c r="ARK1024" s="45"/>
      <c r="ARL1024" s="45"/>
      <c r="ARM1024" s="45"/>
      <c r="ARN1024" s="45"/>
      <c r="ARO1024" s="45"/>
      <c r="ARP1024" s="45"/>
      <c r="ARQ1024" s="45"/>
      <c r="ARR1024" s="45"/>
      <c r="ARS1024" s="45"/>
      <c r="ART1024" s="45"/>
      <c r="ARU1024" s="45"/>
      <c r="ARV1024" s="45"/>
      <c r="ARW1024" s="45"/>
      <c r="ARX1024" s="45"/>
      <c r="ARY1024" s="45"/>
      <c r="ARZ1024" s="45"/>
      <c r="ASA1024" s="45"/>
      <c r="ASB1024" s="45"/>
      <c r="ASC1024" s="45"/>
      <c r="ASD1024" s="45"/>
      <c r="ASE1024" s="45"/>
      <c r="ASF1024" s="45"/>
      <c r="ASG1024" s="45"/>
      <c r="ASH1024" s="45"/>
      <c r="ASI1024" s="45"/>
      <c r="ASJ1024" s="45"/>
      <c r="ASK1024" s="45"/>
      <c r="ASL1024" s="45"/>
      <c r="ASM1024" s="45"/>
      <c r="ASN1024" s="45"/>
      <c r="ASO1024" s="45"/>
      <c r="ASP1024" s="45"/>
      <c r="ASQ1024" s="45"/>
      <c r="ASR1024" s="45"/>
      <c r="ASS1024" s="45"/>
      <c r="AST1024" s="45"/>
      <c r="ASU1024" s="45"/>
      <c r="ASV1024" s="45"/>
      <c r="ASW1024" s="45"/>
      <c r="ASX1024" s="45"/>
      <c r="ASY1024" s="45"/>
      <c r="ASZ1024" s="45"/>
      <c r="ATA1024" s="45"/>
      <c r="ATB1024" s="45"/>
      <c r="ATC1024" s="45"/>
      <c r="ATD1024" s="45"/>
      <c r="ATE1024" s="45"/>
      <c r="ATF1024" s="45"/>
      <c r="ATG1024" s="45"/>
      <c r="ATH1024" s="45"/>
      <c r="ATI1024" s="45"/>
      <c r="ATJ1024" s="45"/>
      <c r="ATK1024" s="45"/>
      <c r="ATL1024" s="45"/>
      <c r="ATM1024" s="45"/>
      <c r="ATN1024" s="45"/>
      <c r="ATO1024" s="45"/>
      <c r="ATP1024" s="45"/>
      <c r="ATQ1024" s="45"/>
      <c r="ATR1024" s="45"/>
      <c r="ATS1024" s="45"/>
      <c r="ATT1024" s="45"/>
      <c r="ATU1024" s="45"/>
      <c r="ATV1024" s="45"/>
      <c r="ATW1024" s="45"/>
      <c r="ATX1024" s="45"/>
      <c r="ATY1024" s="45"/>
      <c r="ATZ1024" s="45"/>
      <c r="AUA1024" s="45"/>
      <c r="AUB1024" s="45"/>
      <c r="AUC1024" s="45"/>
      <c r="AUD1024" s="45"/>
      <c r="AUE1024" s="45"/>
      <c r="AUF1024" s="45"/>
      <c r="AUG1024" s="45"/>
      <c r="AUH1024" s="45"/>
      <c r="AUI1024" s="45"/>
      <c r="AUJ1024" s="45"/>
      <c r="AUK1024" s="45"/>
      <c r="AUL1024" s="45"/>
      <c r="AUM1024" s="45"/>
      <c r="AUN1024" s="45"/>
      <c r="AUO1024" s="45"/>
      <c r="AUP1024" s="45"/>
      <c r="AUQ1024" s="45"/>
      <c r="AUR1024" s="45"/>
      <c r="AUS1024" s="45"/>
      <c r="AUT1024" s="45"/>
      <c r="AUU1024" s="45"/>
      <c r="AUV1024" s="45"/>
      <c r="AUW1024" s="45"/>
      <c r="AUX1024" s="45"/>
      <c r="AUY1024" s="45"/>
      <c r="AUZ1024" s="45"/>
      <c r="AVA1024" s="45"/>
      <c r="AVB1024" s="45"/>
      <c r="AVC1024" s="45"/>
      <c r="AVD1024" s="45"/>
      <c r="AVE1024" s="45"/>
      <c r="AVF1024" s="45"/>
      <c r="AVG1024" s="45"/>
      <c r="AVH1024" s="45"/>
      <c r="AVI1024" s="45"/>
      <c r="AVJ1024" s="45"/>
      <c r="AVK1024" s="45"/>
      <c r="AVL1024" s="45"/>
      <c r="AVM1024" s="45"/>
      <c r="AVN1024" s="45"/>
      <c r="AVO1024" s="45"/>
      <c r="AVP1024" s="45"/>
      <c r="AVQ1024" s="45"/>
      <c r="AVR1024" s="45"/>
      <c r="AVS1024" s="45"/>
      <c r="AVT1024" s="45"/>
      <c r="AVU1024" s="45"/>
      <c r="AVV1024" s="45"/>
      <c r="AVW1024" s="45"/>
      <c r="AVX1024" s="45"/>
      <c r="AVY1024" s="45"/>
      <c r="AVZ1024" s="45"/>
      <c r="AWA1024" s="45"/>
      <c r="AWB1024" s="45"/>
      <c r="AWC1024" s="45"/>
      <c r="AWD1024" s="45"/>
      <c r="AWE1024" s="45"/>
      <c r="AWF1024" s="45"/>
      <c r="AWG1024" s="45"/>
      <c r="AWH1024" s="45"/>
      <c r="AWI1024" s="45"/>
      <c r="AWJ1024" s="45"/>
      <c r="AWK1024" s="45"/>
      <c r="AWL1024" s="45"/>
      <c r="AWM1024" s="45"/>
      <c r="AWN1024" s="45"/>
      <c r="AWO1024" s="45"/>
      <c r="AWP1024" s="45"/>
      <c r="AWQ1024" s="45"/>
      <c r="AWR1024" s="45"/>
      <c r="AWS1024" s="45"/>
      <c r="AWT1024" s="45"/>
      <c r="AWU1024" s="45"/>
      <c r="AWV1024" s="45"/>
      <c r="AWW1024" s="45"/>
      <c r="AWX1024" s="45"/>
      <c r="AWY1024" s="45"/>
      <c r="AWZ1024" s="45"/>
      <c r="AXA1024" s="45"/>
      <c r="AXB1024" s="45"/>
      <c r="AXC1024" s="45"/>
      <c r="AXD1024" s="45"/>
      <c r="AXE1024" s="45"/>
      <c r="AXF1024" s="45"/>
      <c r="AXG1024" s="45"/>
      <c r="AXH1024" s="45"/>
      <c r="AXI1024" s="45"/>
      <c r="AXJ1024" s="45"/>
      <c r="AXK1024" s="45"/>
      <c r="AXL1024" s="45"/>
      <c r="AXM1024" s="45"/>
      <c r="AXN1024" s="45"/>
      <c r="AXO1024" s="45"/>
      <c r="AXP1024" s="45"/>
      <c r="AXQ1024" s="45"/>
      <c r="AXR1024" s="45"/>
      <c r="AXS1024" s="45"/>
      <c r="AXT1024" s="45"/>
      <c r="AXU1024" s="45"/>
      <c r="AXV1024" s="45"/>
      <c r="AXW1024" s="45"/>
      <c r="AXX1024" s="45"/>
      <c r="AXY1024" s="45"/>
      <c r="AXZ1024" s="45"/>
      <c r="AYA1024" s="45"/>
      <c r="AYB1024" s="45"/>
      <c r="AYC1024" s="45"/>
      <c r="AYD1024" s="45"/>
      <c r="AYE1024" s="45"/>
      <c r="AYF1024" s="45"/>
      <c r="AYG1024" s="45"/>
      <c r="AYH1024" s="45"/>
      <c r="AYI1024" s="45"/>
      <c r="AYJ1024" s="45"/>
      <c r="AYK1024" s="45"/>
      <c r="AYL1024" s="45"/>
      <c r="AYM1024" s="45"/>
      <c r="AYN1024" s="45"/>
      <c r="AYO1024" s="45"/>
      <c r="AYP1024" s="45"/>
      <c r="AYQ1024" s="45"/>
      <c r="AYR1024" s="45"/>
      <c r="AYS1024" s="45"/>
      <c r="AYT1024" s="45"/>
      <c r="AYU1024" s="45"/>
      <c r="AYV1024" s="45"/>
      <c r="AYW1024" s="45"/>
      <c r="AYX1024" s="45"/>
      <c r="AYY1024" s="45"/>
      <c r="AYZ1024" s="45"/>
      <c r="AZA1024" s="45"/>
      <c r="AZB1024" s="45"/>
      <c r="AZC1024" s="45"/>
      <c r="AZD1024" s="45"/>
      <c r="AZE1024" s="45"/>
      <c r="AZF1024" s="45"/>
      <c r="AZG1024" s="45"/>
      <c r="AZH1024" s="45"/>
      <c r="AZI1024" s="45"/>
      <c r="AZJ1024" s="45"/>
      <c r="AZK1024" s="45"/>
      <c r="AZL1024" s="45"/>
      <c r="AZM1024" s="45"/>
      <c r="AZN1024" s="45"/>
      <c r="AZO1024" s="45"/>
      <c r="AZP1024" s="45"/>
      <c r="AZQ1024" s="45"/>
      <c r="AZR1024" s="45"/>
      <c r="AZS1024" s="45"/>
      <c r="AZT1024" s="45"/>
      <c r="AZU1024" s="45"/>
      <c r="AZV1024" s="45"/>
      <c r="AZW1024" s="45"/>
      <c r="AZX1024" s="45"/>
      <c r="AZY1024" s="45"/>
      <c r="AZZ1024" s="45"/>
      <c r="BAA1024" s="45"/>
      <c r="BAB1024" s="45"/>
      <c r="BAC1024" s="45"/>
      <c r="BAD1024" s="45"/>
      <c r="BAE1024" s="45"/>
      <c r="BAF1024" s="45"/>
      <c r="BAG1024" s="45"/>
      <c r="BAH1024" s="45"/>
      <c r="BAI1024" s="45"/>
      <c r="BAJ1024" s="45"/>
      <c r="BAK1024" s="45"/>
      <c r="BAL1024" s="45"/>
      <c r="BAM1024" s="45"/>
      <c r="BAN1024" s="45"/>
      <c r="BAO1024" s="45"/>
      <c r="BAP1024" s="45"/>
      <c r="BAQ1024" s="45"/>
      <c r="BAR1024" s="45"/>
      <c r="BAS1024" s="45"/>
      <c r="BAT1024" s="45"/>
      <c r="BAU1024" s="45"/>
      <c r="BAV1024" s="45"/>
      <c r="BAW1024" s="45"/>
      <c r="BAX1024" s="45"/>
      <c r="BAY1024" s="45"/>
      <c r="BAZ1024" s="45"/>
      <c r="BBA1024" s="45"/>
      <c r="BBB1024" s="45"/>
      <c r="BBC1024" s="45"/>
      <c r="BBD1024" s="45"/>
      <c r="BBE1024" s="45"/>
      <c r="BBF1024" s="45"/>
      <c r="BBG1024" s="45"/>
      <c r="BBH1024" s="45"/>
      <c r="BBI1024" s="45"/>
      <c r="BBJ1024" s="45"/>
      <c r="BBK1024" s="45"/>
      <c r="BBL1024" s="45"/>
      <c r="BBM1024" s="45"/>
      <c r="BBN1024" s="45"/>
      <c r="BBO1024" s="45"/>
      <c r="BBP1024" s="45"/>
      <c r="BBQ1024" s="45"/>
      <c r="BBR1024" s="45"/>
      <c r="BBS1024" s="45"/>
      <c r="BBT1024" s="45"/>
      <c r="BBU1024" s="45"/>
      <c r="BBV1024" s="45"/>
      <c r="BBW1024" s="45"/>
      <c r="BBX1024" s="45"/>
      <c r="BBY1024" s="45"/>
      <c r="BBZ1024" s="45"/>
      <c r="BCA1024" s="45"/>
      <c r="BCB1024" s="45"/>
      <c r="BCC1024" s="45"/>
      <c r="BCD1024" s="45"/>
      <c r="BCE1024" s="45"/>
      <c r="BCF1024" s="45"/>
      <c r="BCG1024" s="45"/>
      <c r="BCH1024" s="45"/>
      <c r="BCI1024" s="45"/>
      <c r="BCJ1024" s="45"/>
      <c r="BCK1024" s="45"/>
      <c r="BCL1024" s="45"/>
      <c r="BCM1024" s="45"/>
      <c r="BCN1024" s="45"/>
      <c r="BCO1024" s="45"/>
      <c r="BCP1024" s="45"/>
      <c r="BCQ1024" s="45"/>
      <c r="BCR1024" s="45"/>
      <c r="BCS1024" s="45"/>
      <c r="BCT1024" s="45"/>
      <c r="BCU1024" s="45"/>
      <c r="BCV1024" s="45"/>
      <c r="BCW1024" s="45"/>
      <c r="BCX1024" s="45"/>
      <c r="BCY1024" s="45"/>
      <c r="BCZ1024" s="45"/>
      <c r="BDA1024" s="45"/>
      <c r="BDB1024" s="45"/>
      <c r="BDC1024" s="45"/>
      <c r="BDD1024" s="45"/>
      <c r="BDE1024" s="45"/>
      <c r="BDF1024" s="45"/>
      <c r="BDG1024" s="45"/>
      <c r="BDH1024" s="45"/>
      <c r="BDI1024" s="45"/>
      <c r="BDJ1024" s="45"/>
      <c r="BDK1024" s="45"/>
      <c r="BDL1024" s="45"/>
      <c r="BDM1024" s="45"/>
      <c r="BDN1024" s="45"/>
      <c r="BDO1024" s="45"/>
      <c r="BDP1024" s="45"/>
      <c r="BDQ1024" s="45"/>
      <c r="BDR1024" s="45"/>
      <c r="BDS1024" s="45"/>
      <c r="BDT1024" s="45"/>
      <c r="BDU1024" s="45"/>
      <c r="BDV1024" s="45"/>
      <c r="BDW1024" s="45"/>
      <c r="BDX1024" s="45"/>
      <c r="BDY1024" s="45"/>
      <c r="BDZ1024" s="45"/>
      <c r="BEA1024" s="45"/>
      <c r="BEB1024" s="45"/>
      <c r="BEC1024" s="45"/>
      <c r="BED1024" s="45"/>
      <c r="BEE1024" s="45"/>
      <c r="BEF1024" s="45"/>
      <c r="BEG1024" s="45"/>
      <c r="BEH1024" s="45"/>
      <c r="BEI1024" s="45"/>
      <c r="BEJ1024" s="45"/>
      <c r="BEK1024" s="45"/>
      <c r="BEL1024" s="45"/>
      <c r="BEM1024" s="45"/>
      <c r="BEN1024" s="45"/>
      <c r="BEO1024" s="45"/>
      <c r="BEP1024" s="45"/>
      <c r="BEQ1024" s="45"/>
      <c r="BER1024" s="45"/>
      <c r="BES1024" s="45"/>
      <c r="BET1024" s="45"/>
      <c r="BEU1024" s="45"/>
      <c r="BEV1024" s="45"/>
      <c r="BEW1024" s="45"/>
      <c r="BEX1024" s="45"/>
      <c r="BEY1024" s="45"/>
      <c r="BEZ1024" s="45"/>
      <c r="BFA1024" s="45"/>
      <c r="BFB1024" s="45"/>
      <c r="BFC1024" s="45"/>
      <c r="BFD1024" s="45"/>
      <c r="BFE1024" s="45"/>
      <c r="BFF1024" s="45"/>
      <c r="BFG1024" s="45"/>
      <c r="BFH1024" s="45"/>
      <c r="BFI1024" s="45"/>
      <c r="BFJ1024" s="45"/>
      <c r="BFK1024" s="45"/>
      <c r="BFL1024" s="45"/>
      <c r="BFM1024" s="45"/>
      <c r="BFN1024" s="45"/>
      <c r="BFO1024" s="45"/>
      <c r="BFP1024" s="45"/>
      <c r="BFQ1024" s="45"/>
      <c r="BFR1024" s="45"/>
      <c r="BFS1024" s="45"/>
      <c r="BFT1024" s="45"/>
      <c r="BFU1024" s="45"/>
      <c r="BFV1024" s="45"/>
      <c r="BFW1024" s="45"/>
      <c r="BFX1024" s="45"/>
      <c r="BFY1024" s="45"/>
      <c r="BFZ1024" s="45"/>
      <c r="BGA1024" s="45"/>
      <c r="BGB1024" s="45"/>
      <c r="BGC1024" s="45"/>
      <c r="BGD1024" s="45"/>
      <c r="BGE1024" s="45"/>
      <c r="BGF1024" s="45"/>
      <c r="BGG1024" s="45"/>
      <c r="BGH1024" s="45"/>
      <c r="BGI1024" s="45"/>
      <c r="BGJ1024" s="45"/>
      <c r="BGK1024" s="45"/>
      <c r="BGL1024" s="45"/>
      <c r="BGM1024" s="45"/>
      <c r="BGN1024" s="45"/>
      <c r="BGO1024" s="45"/>
      <c r="BGP1024" s="45"/>
      <c r="BGQ1024" s="45"/>
      <c r="BGR1024" s="45"/>
      <c r="BGS1024" s="45"/>
      <c r="BGT1024" s="45"/>
      <c r="BGU1024" s="45"/>
      <c r="BGV1024" s="45"/>
      <c r="BGW1024" s="45"/>
      <c r="BGX1024" s="45"/>
      <c r="BGY1024" s="45"/>
      <c r="BGZ1024" s="45"/>
      <c r="BHA1024" s="45"/>
      <c r="BHB1024" s="45"/>
      <c r="BHC1024" s="45"/>
      <c r="BHD1024" s="45"/>
      <c r="BHE1024" s="45"/>
      <c r="BHF1024" s="45"/>
      <c r="BHG1024" s="45"/>
      <c r="BHH1024" s="45"/>
      <c r="BHI1024" s="45"/>
      <c r="BHJ1024" s="45"/>
      <c r="BHK1024" s="45"/>
      <c r="BHL1024" s="45"/>
      <c r="BHM1024" s="45"/>
      <c r="BHN1024" s="45"/>
      <c r="BHO1024" s="45"/>
      <c r="BHP1024" s="45"/>
      <c r="BHQ1024" s="45"/>
      <c r="BHR1024" s="45"/>
      <c r="BHS1024" s="45"/>
      <c r="BHT1024" s="45"/>
      <c r="BHU1024" s="45"/>
      <c r="BHV1024" s="45"/>
      <c r="BHW1024" s="45"/>
      <c r="BHX1024" s="45"/>
      <c r="BHY1024" s="45"/>
      <c r="BHZ1024" s="45"/>
      <c r="BIA1024" s="45"/>
      <c r="BIB1024" s="45"/>
      <c r="BIC1024" s="45"/>
      <c r="BID1024" s="45"/>
      <c r="BIE1024" s="45"/>
      <c r="BIF1024" s="45"/>
      <c r="BIG1024" s="45"/>
      <c r="BIH1024" s="45"/>
      <c r="BII1024" s="45"/>
      <c r="BIJ1024" s="45"/>
      <c r="BIK1024" s="45"/>
      <c r="BIL1024" s="45"/>
      <c r="BIM1024" s="45"/>
      <c r="BIN1024" s="45"/>
      <c r="BIO1024" s="45"/>
      <c r="BIP1024" s="45"/>
      <c r="BIQ1024" s="45"/>
      <c r="BIR1024" s="45"/>
      <c r="BIS1024" s="45"/>
      <c r="BIT1024" s="45"/>
      <c r="BIU1024" s="45"/>
      <c r="BIV1024" s="45"/>
      <c r="BIW1024" s="45"/>
      <c r="BIX1024" s="45"/>
      <c r="BIY1024" s="45"/>
      <c r="BIZ1024" s="45"/>
      <c r="BJA1024" s="45"/>
      <c r="BJB1024" s="45"/>
      <c r="BJC1024" s="45"/>
      <c r="BJD1024" s="45"/>
      <c r="BJE1024" s="45"/>
      <c r="BJF1024" s="45"/>
      <c r="BJG1024" s="45"/>
      <c r="BJH1024" s="45"/>
      <c r="BJI1024" s="45"/>
      <c r="BJJ1024" s="45"/>
      <c r="BJK1024" s="45"/>
      <c r="BJL1024" s="45"/>
      <c r="BJM1024" s="45"/>
      <c r="BJN1024" s="45"/>
      <c r="BJO1024" s="45"/>
      <c r="BJP1024" s="45"/>
      <c r="BJQ1024" s="45"/>
      <c r="BJR1024" s="45"/>
      <c r="BJS1024" s="45"/>
      <c r="BJT1024" s="45"/>
      <c r="BJU1024" s="45"/>
      <c r="BJV1024" s="45"/>
      <c r="BJW1024" s="45"/>
      <c r="BJX1024" s="45"/>
      <c r="BJY1024" s="45"/>
      <c r="BJZ1024" s="45"/>
      <c r="BKA1024" s="45"/>
      <c r="BKB1024" s="45"/>
      <c r="BKC1024" s="45"/>
      <c r="BKD1024" s="45"/>
      <c r="BKE1024" s="45"/>
      <c r="BKF1024" s="45"/>
      <c r="BKG1024" s="45"/>
      <c r="BKH1024" s="45"/>
      <c r="BKI1024" s="45"/>
      <c r="BKJ1024" s="45"/>
      <c r="BKK1024" s="45"/>
      <c r="BKL1024" s="45"/>
      <c r="BKM1024" s="45"/>
      <c r="BKN1024" s="45"/>
      <c r="BKO1024" s="45"/>
      <c r="BKP1024" s="45"/>
      <c r="BKQ1024" s="45"/>
      <c r="BKR1024" s="45"/>
      <c r="BKS1024" s="45"/>
      <c r="BKT1024" s="45"/>
      <c r="BKU1024" s="45"/>
      <c r="BKV1024" s="45"/>
      <c r="BKW1024" s="45"/>
      <c r="BKX1024" s="45"/>
      <c r="BKY1024" s="45"/>
      <c r="BKZ1024" s="45"/>
      <c r="BLA1024" s="45"/>
      <c r="BLB1024" s="45"/>
      <c r="BLC1024" s="45"/>
      <c r="BLD1024" s="45"/>
      <c r="BLE1024" s="45"/>
      <c r="BLF1024" s="45"/>
      <c r="BLG1024" s="45"/>
      <c r="BLH1024" s="45"/>
      <c r="BLI1024" s="45"/>
      <c r="BLJ1024" s="45"/>
      <c r="BLK1024" s="45"/>
      <c r="BLL1024" s="45"/>
      <c r="BLM1024" s="45"/>
      <c r="BLN1024" s="45"/>
      <c r="BLO1024" s="45"/>
      <c r="BLP1024" s="45"/>
      <c r="BLQ1024" s="45"/>
      <c r="BLR1024" s="45"/>
      <c r="BLS1024" s="45"/>
      <c r="BLT1024" s="45"/>
      <c r="BLU1024" s="45"/>
      <c r="BLV1024" s="45"/>
      <c r="BLW1024" s="45"/>
      <c r="BLX1024" s="45"/>
      <c r="BLY1024" s="45"/>
      <c r="BLZ1024" s="45"/>
      <c r="BMA1024" s="45"/>
      <c r="BMB1024" s="45"/>
      <c r="BMC1024" s="45"/>
      <c r="BMD1024" s="45"/>
      <c r="BME1024" s="45"/>
      <c r="BMF1024" s="45"/>
      <c r="BMG1024" s="45"/>
      <c r="BMH1024" s="45"/>
      <c r="BMI1024" s="45"/>
      <c r="BMJ1024" s="45"/>
      <c r="BMK1024" s="45"/>
      <c r="BML1024" s="45"/>
      <c r="BMM1024" s="45"/>
      <c r="BMN1024" s="45"/>
      <c r="BMO1024" s="45"/>
      <c r="BMP1024" s="45"/>
      <c r="BMQ1024" s="45"/>
      <c r="BMR1024" s="45"/>
      <c r="BMS1024" s="45"/>
      <c r="BMT1024" s="45"/>
      <c r="BMU1024" s="45"/>
      <c r="BMV1024" s="45"/>
      <c r="BMW1024" s="45"/>
      <c r="BMX1024" s="45"/>
      <c r="BMY1024" s="45"/>
      <c r="BMZ1024" s="45"/>
      <c r="BNA1024" s="45"/>
      <c r="BNB1024" s="45"/>
      <c r="BNC1024" s="45"/>
      <c r="BND1024" s="45"/>
      <c r="BNE1024" s="45"/>
      <c r="BNF1024" s="45"/>
      <c r="BNG1024" s="45"/>
      <c r="BNH1024" s="45"/>
      <c r="BNI1024" s="45"/>
      <c r="BNJ1024" s="45"/>
      <c r="BNK1024" s="45"/>
      <c r="BNL1024" s="45"/>
      <c r="BNM1024" s="45"/>
      <c r="BNN1024" s="45"/>
      <c r="BNO1024" s="45"/>
      <c r="BNP1024" s="45"/>
      <c r="BNQ1024" s="45"/>
      <c r="BNR1024" s="45"/>
      <c r="BNS1024" s="45"/>
      <c r="BNT1024" s="45"/>
      <c r="BNU1024" s="45"/>
      <c r="BNV1024" s="45"/>
      <c r="BNW1024" s="45"/>
      <c r="BNX1024" s="45"/>
      <c r="BNY1024" s="45"/>
      <c r="BNZ1024" s="45"/>
      <c r="BOA1024" s="45"/>
      <c r="BOB1024" s="45"/>
      <c r="BOC1024" s="45"/>
      <c r="BOD1024" s="45"/>
      <c r="BOE1024" s="45"/>
      <c r="BOF1024" s="45"/>
      <c r="BOG1024" s="45"/>
      <c r="BOH1024" s="45"/>
      <c r="BOI1024" s="45"/>
      <c r="BOJ1024" s="45"/>
      <c r="BOK1024" s="45"/>
      <c r="BOL1024" s="45"/>
      <c r="BOM1024" s="45"/>
      <c r="BON1024" s="45"/>
      <c r="BOO1024" s="45"/>
      <c r="BOP1024" s="45"/>
      <c r="BOQ1024" s="45"/>
      <c r="BOR1024" s="45"/>
      <c r="BOS1024" s="45"/>
      <c r="BOT1024" s="45"/>
      <c r="BOU1024" s="45"/>
      <c r="BOV1024" s="45"/>
      <c r="BOW1024" s="45"/>
      <c r="BOX1024" s="45"/>
      <c r="BOY1024" s="45"/>
      <c r="BOZ1024" s="45"/>
      <c r="BPA1024" s="45"/>
      <c r="BPB1024" s="45"/>
      <c r="BPC1024" s="45"/>
      <c r="BPD1024" s="45"/>
      <c r="BPE1024" s="45"/>
      <c r="BPF1024" s="45"/>
      <c r="BPG1024" s="45"/>
      <c r="BPH1024" s="45"/>
      <c r="BPI1024" s="45"/>
      <c r="BPJ1024" s="45"/>
      <c r="BPK1024" s="45"/>
      <c r="BPL1024" s="45"/>
      <c r="BPM1024" s="45"/>
      <c r="BPN1024" s="45"/>
      <c r="BPO1024" s="45"/>
      <c r="BPP1024" s="45"/>
      <c r="BPQ1024" s="45"/>
      <c r="BPR1024" s="45"/>
      <c r="BPS1024" s="45"/>
      <c r="BPT1024" s="45"/>
      <c r="BPU1024" s="45"/>
      <c r="BPV1024" s="45"/>
      <c r="BPW1024" s="45"/>
      <c r="BPX1024" s="45"/>
      <c r="BPY1024" s="45"/>
      <c r="BPZ1024" s="45"/>
      <c r="BQA1024" s="45"/>
      <c r="BQB1024" s="45"/>
      <c r="BQC1024" s="45"/>
      <c r="BQD1024" s="45"/>
      <c r="BQE1024" s="45"/>
      <c r="BQF1024" s="45"/>
      <c r="BQG1024" s="45"/>
      <c r="BQH1024" s="45"/>
      <c r="BQI1024" s="45"/>
      <c r="BQJ1024" s="45"/>
      <c r="BQK1024" s="45"/>
      <c r="BQL1024" s="45"/>
      <c r="BQM1024" s="45"/>
      <c r="BQN1024" s="45"/>
      <c r="BQO1024" s="45"/>
      <c r="BQP1024" s="45"/>
      <c r="BQQ1024" s="45"/>
      <c r="BQR1024" s="45"/>
      <c r="BQS1024" s="45"/>
      <c r="BQT1024" s="45"/>
      <c r="BQU1024" s="45"/>
      <c r="BQV1024" s="45"/>
      <c r="BQW1024" s="45"/>
      <c r="BQX1024" s="45"/>
      <c r="BQY1024" s="45"/>
      <c r="BQZ1024" s="45"/>
      <c r="BRA1024" s="45"/>
      <c r="BRB1024" s="45"/>
      <c r="BRC1024" s="45"/>
      <c r="BRD1024" s="45"/>
      <c r="BRE1024" s="45"/>
      <c r="BRF1024" s="45"/>
      <c r="BRG1024" s="45"/>
      <c r="BRH1024" s="45"/>
      <c r="BRI1024" s="45"/>
      <c r="BRJ1024" s="45"/>
      <c r="BRK1024" s="45"/>
      <c r="BRL1024" s="45"/>
      <c r="BRM1024" s="45"/>
      <c r="BRN1024" s="45"/>
      <c r="BRO1024" s="45"/>
      <c r="BRP1024" s="45"/>
      <c r="BRQ1024" s="45"/>
      <c r="BRR1024" s="45"/>
      <c r="BRS1024" s="45"/>
      <c r="BRT1024" s="45"/>
      <c r="BRU1024" s="45"/>
      <c r="BRV1024" s="45"/>
      <c r="BRW1024" s="45"/>
      <c r="BRX1024" s="45"/>
      <c r="BRY1024" s="45"/>
      <c r="BRZ1024" s="45"/>
      <c r="BSA1024" s="45"/>
      <c r="BSB1024" s="45"/>
      <c r="BSC1024" s="45"/>
      <c r="BSD1024" s="45"/>
      <c r="BSE1024" s="45"/>
      <c r="BSF1024" s="45"/>
      <c r="BSG1024" s="45"/>
      <c r="BSH1024" s="45"/>
      <c r="BSI1024" s="45"/>
      <c r="BSJ1024" s="45"/>
      <c r="BSK1024" s="45"/>
      <c r="BSL1024" s="45"/>
      <c r="BSM1024" s="45"/>
      <c r="BSN1024" s="45"/>
      <c r="BSO1024" s="45"/>
      <c r="BSP1024" s="45"/>
      <c r="BSQ1024" s="45"/>
      <c r="BSR1024" s="45"/>
      <c r="BSS1024" s="45"/>
      <c r="BST1024" s="45"/>
      <c r="BSU1024" s="45"/>
      <c r="BSV1024" s="45"/>
      <c r="BSW1024" s="45"/>
      <c r="BSX1024" s="45"/>
      <c r="BSY1024" s="45"/>
      <c r="BSZ1024" s="45"/>
      <c r="BTA1024" s="45"/>
      <c r="BTB1024" s="45"/>
      <c r="BTC1024" s="45"/>
      <c r="BTD1024" s="45"/>
      <c r="BTE1024" s="45"/>
      <c r="BTF1024" s="45"/>
      <c r="BTG1024" s="45"/>
      <c r="BTH1024" s="45"/>
      <c r="BTI1024" s="45"/>
      <c r="BTJ1024" s="45"/>
      <c r="BTK1024" s="45"/>
      <c r="BTL1024" s="45"/>
      <c r="BTM1024" s="45"/>
      <c r="BTN1024" s="45"/>
      <c r="BTO1024" s="45"/>
      <c r="BTP1024" s="45"/>
      <c r="BTQ1024" s="45"/>
      <c r="BTR1024" s="45"/>
      <c r="BTS1024" s="45"/>
      <c r="BTT1024" s="45"/>
      <c r="BTU1024" s="45"/>
      <c r="BTV1024" s="45"/>
      <c r="BTW1024" s="45"/>
      <c r="BTX1024" s="45"/>
      <c r="BTY1024" s="45"/>
      <c r="BTZ1024" s="45"/>
      <c r="BUA1024" s="45"/>
      <c r="BUB1024" s="45"/>
      <c r="BUC1024" s="45"/>
      <c r="BUD1024" s="45"/>
      <c r="BUE1024" s="45"/>
      <c r="BUF1024" s="45"/>
      <c r="BUG1024" s="45"/>
      <c r="BUH1024" s="45"/>
      <c r="BUI1024" s="45"/>
      <c r="BUJ1024" s="45"/>
      <c r="BUK1024" s="45"/>
      <c r="BUL1024" s="45"/>
      <c r="BUM1024" s="45"/>
      <c r="BUN1024" s="45"/>
      <c r="BUO1024" s="45"/>
      <c r="BUP1024" s="45"/>
      <c r="BUQ1024" s="45"/>
      <c r="BUR1024" s="45"/>
      <c r="BUS1024" s="45"/>
      <c r="BUT1024" s="45"/>
      <c r="BUU1024" s="45"/>
      <c r="BUV1024" s="45"/>
      <c r="BUW1024" s="45"/>
      <c r="BUX1024" s="45"/>
      <c r="BUY1024" s="45"/>
      <c r="BUZ1024" s="45"/>
      <c r="BVA1024" s="45"/>
      <c r="BVB1024" s="45"/>
      <c r="BVC1024" s="45"/>
      <c r="BVD1024" s="45"/>
      <c r="BVE1024" s="45"/>
      <c r="BVF1024" s="45"/>
      <c r="BVG1024" s="45"/>
      <c r="BVH1024" s="45"/>
      <c r="BVI1024" s="45"/>
      <c r="BVJ1024" s="45"/>
      <c r="BVK1024" s="45"/>
      <c r="BVL1024" s="45"/>
      <c r="BVM1024" s="45"/>
      <c r="BVN1024" s="45"/>
      <c r="BVO1024" s="45"/>
      <c r="BVP1024" s="45"/>
      <c r="BVQ1024" s="45"/>
      <c r="BVR1024" s="45"/>
      <c r="BVS1024" s="45"/>
      <c r="BVT1024" s="45"/>
      <c r="BVU1024" s="45"/>
      <c r="BVV1024" s="45"/>
      <c r="BVW1024" s="45"/>
      <c r="BVX1024" s="45"/>
      <c r="BVY1024" s="45"/>
      <c r="BVZ1024" s="45"/>
      <c r="BWA1024" s="45"/>
      <c r="BWB1024" s="45"/>
      <c r="BWC1024" s="45"/>
      <c r="BWD1024" s="45"/>
      <c r="BWE1024" s="45"/>
      <c r="BWF1024" s="45"/>
      <c r="BWG1024" s="45"/>
      <c r="BWH1024" s="45"/>
      <c r="BWI1024" s="45"/>
      <c r="BWJ1024" s="45"/>
      <c r="BWK1024" s="45"/>
      <c r="BWL1024" s="45"/>
      <c r="BWM1024" s="45"/>
      <c r="BWN1024" s="45"/>
      <c r="BWO1024" s="45"/>
      <c r="BWP1024" s="45"/>
      <c r="BWQ1024" s="45"/>
      <c r="BWR1024" s="45"/>
      <c r="BWS1024" s="45"/>
      <c r="BWT1024" s="45"/>
      <c r="BWU1024" s="45"/>
      <c r="BWV1024" s="45"/>
      <c r="BWW1024" s="45"/>
      <c r="BWX1024" s="45"/>
      <c r="BWY1024" s="45"/>
      <c r="BWZ1024" s="45"/>
      <c r="BXA1024" s="45"/>
      <c r="BXB1024" s="45"/>
      <c r="BXC1024" s="45"/>
      <c r="BXD1024" s="45"/>
      <c r="BXE1024" s="45"/>
      <c r="BXF1024" s="45"/>
      <c r="BXG1024" s="45"/>
      <c r="BXH1024" s="45"/>
      <c r="BXI1024" s="45"/>
      <c r="BXJ1024" s="45"/>
      <c r="BXK1024" s="45"/>
      <c r="BXL1024" s="45"/>
      <c r="BXM1024" s="45"/>
      <c r="BXN1024" s="45"/>
      <c r="BXO1024" s="45"/>
      <c r="BXP1024" s="45"/>
      <c r="BXQ1024" s="45"/>
      <c r="BXR1024" s="45"/>
      <c r="BXS1024" s="45"/>
      <c r="BXT1024" s="45"/>
      <c r="BXU1024" s="45"/>
      <c r="BXV1024" s="45"/>
      <c r="BXW1024" s="45"/>
      <c r="BXX1024" s="45"/>
      <c r="BXY1024" s="45"/>
      <c r="BXZ1024" s="45"/>
      <c r="BYA1024" s="45"/>
      <c r="BYB1024" s="45"/>
      <c r="BYC1024" s="45"/>
      <c r="BYD1024" s="45"/>
      <c r="BYE1024" s="45"/>
      <c r="BYF1024" s="45"/>
      <c r="BYG1024" s="45"/>
      <c r="BYH1024" s="45"/>
      <c r="BYI1024" s="45"/>
      <c r="BYJ1024" s="45"/>
      <c r="BYK1024" s="45"/>
      <c r="BYL1024" s="45"/>
      <c r="BYM1024" s="45"/>
      <c r="BYN1024" s="45"/>
      <c r="BYO1024" s="45"/>
      <c r="BYP1024" s="45"/>
      <c r="BYQ1024" s="45"/>
      <c r="BYR1024" s="45"/>
      <c r="BYS1024" s="45"/>
      <c r="BYT1024" s="45"/>
      <c r="BYU1024" s="45"/>
      <c r="BYV1024" s="45"/>
      <c r="BYW1024" s="45"/>
      <c r="BYX1024" s="45"/>
      <c r="BYY1024" s="45"/>
      <c r="BYZ1024" s="45"/>
      <c r="BZA1024" s="45"/>
      <c r="BZB1024" s="45"/>
      <c r="BZC1024" s="45"/>
      <c r="BZD1024" s="45"/>
      <c r="BZE1024" s="45"/>
      <c r="BZF1024" s="45"/>
      <c r="BZG1024" s="45"/>
      <c r="BZH1024" s="45"/>
      <c r="BZI1024" s="45"/>
      <c r="BZJ1024" s="45"/>
      <c r="BZK1024" s="45"/>
      <c r="BZL1024" s="45"/>
      <c r="BZM1024" s="45"/>
      <c r="BZN1024" s="45"/>
      <c r="BZO1024" s="45"/>
      <c r="BZP1024" s="45"/>
      <c r="BZQ1024" s="45"/>
      <c r="BZR1024" s="45"/>
      <c r="BZS1024" s="45"/>
      <c r="BZT1024" s="45"/>
      <c r="BZU1024" s="45"/>
      <c r="BZV1024" s="45"/>
      <c r="BZW1024" s="45"/>
      <c r="BZX1024" s="45"/>
      <c r="BZY1024" s="45"/>
      <c r="BZZ1024" s="45"/>
      <c r="CAA1024" s="45"/>
      <c r="CAB1024" s="45"/>
      <c r="CAC1024" s="45"/>
      <c r="CAD1024" s="45"/>
      <c r="CAE1024" s="45"/>
      <c r="CAF1024" s="45"/>
      <c r="CAG1024" s="45"/>
      <c r="CAH1024" s="45"/>
      <c r="CAI1024" s="45"/>
      <c r="CAJ1024" s="45"/>
      <c r="CAK1024" s="45"/>
      <c r="CAL1024" s="45"/>
      <c r="CAM1024" s="45"/>
      <c r="CAN1024" s="45"/>
      <c r="CAO1024" s="45"/>
      <c r="CAP1024" s="45"/>
      <c r="CAQ1024" s="45"/>
      <c r="CAR1024" s="45"/>
      <c r="CAS1024" s="45"/>
      <c r="CAT1024" s="45"/>
      <c r="CAU1024" s="45"/>
      <c r="CAV1024" s="45"/>
      <c r="CAW1024" s="45"/>
      <c r="CAX1024" s="45"/>
      <c r="CAY1024" s="45"/>
      <c r="CAZ1024" s="45"/>
      <c r="CBA1024" s="45"/>
      <c r="CBB1024" s="45"/>
      <c r="CBC1024" s="45"/>
      <c r="CBD1024" s="45"/>
      <c r="CBE1024" s="45"/>
      <c r="CBF1024" s="45"/>
      <c r="CBG1024" s="45"/>
      <c r="CBH1024" s="45"/>
      <c r="CBI1024" s="45"/>
      <c r="CBJ1024" s="45"/>
      <c r="CBK1024" s="45"/>
      <c r="CBL1024" s="45"/>
      <c r="CBM1024" s="45"/>
      <c r="CBN1024" s="45"/>
      <c r="CBO1024" s="45"/>
      <c r="CBP1024" s="45"/>
      <c r="CBQ1024" s="45"/>
      <c r="CBR1024" s="45"/>
      <c r="CBS1024" s="45"/>
      <c r="CBT1024" s="45"/>
      <c r="CBU1024" s="45"/>
      <c r="CBV1024" s="45"/>
      <c r="CBW1024" s="45"/>
      <c r="CBX1024" s="45"/>
      <c r="CBY1024" s="45"/>
      <c r="CBZ1024" s="45"/>
      <c r="CCA1024" s="45"/>
      <c r="CCB1024" s="45"/>
      <c r="CCC1024" s="45"/>
      <c r="CCD1024" s="45"/>
      <c r="CCE1024" s="45"/>
      <c r="CCF1024" s="45"/>
      <c r="CCG1024" s="45"/>
      <c r="CCH1024" s="45"/>
      <c r="CCI1024" s="45"/>
      <c r="CCJ1024" s="45"/>
      <c r="CCK1024" s="45"/>
      <c r="CCL1024" s="45"/>
      <c r="CCM1024" s="45"/>
      <c r="CCN1024" s="45"/>
      <c r="CCO1024" s="45"/>
      <c r="CCP1024" s="45"/>
      <c r="CCQ1024" s="45"/>
      <c r="CCR1024" s="45"/>
      <c r="CCS1024" s="45"/>
      <c r="CCT1024" s="45"/>
      <c r="CCU1024" s="45"/>
      <c r="CCV1024" s="45"/>
      <c r="CCW1024" s="45"/>
      <c r="CCX1024" s="45"/>
      <c r="CCY1024" s="45"/>
      <c r="CCZ1024" s="45"/>
      <c r="CDA1024" s="45"/>
      <c r="CDB1024" s="45"/>
      <c r="CDC1024" s="45"/>
      <c r="CDD1024" s="45"/>
      <c r="CDE1024" s="45"/>
      <c r="CDF1024" s="45"/>
      <c r="CDG1024" s="45"/>
      <c r="CDH1024" s="45"/>
      <c r="CDI1024" s="45"/>
      <c r="CDJ1024" s="45"/>
      <c r="CDK1024" s="45"/>
      <c r="CDL1024" s="45"/>
      <c r="CDM1024" s="45"/>
      <c r="CDN1024" s="45"/>
      <c r="CDO1024" s="45"/>
      <c r="CDP1024" s="45"/>
      <c r="CDQ1024" s="45"/>
      <c r="CDR1024" s="45"/>
      <c r="CDS1024" s="45"/>
      <c r="CDT1024" s="45"/>
      <c r="CDU1024" s="45"/>
      <c r="CDV1024" s="45"/>
      <c r="CDW1024" s="45"/>
      <c r="CDX1024" s="45"/>
      <c r="CDY1024" s="45"/>
      <c r="CDZ1024" s="45"/>
      <c r="CEA1024" s="45"/>
      <c r="CEB1024" s="45"/>
      <c r="CEC1024" s="45"/>
      <c r="CED1024" s="45"/>
      <c r="CEE1024" s="45"/>
      <c r="CEF1024" s="45"/>
      <c r="CEG1024" s="45"/>
      <c r="CEH1024" s="45"/>
      <c r="CEI1024" s="45"/>
      <c r="CEJ1024" s="45"/>
      <c r="CEK1024" s="45"/>
      <c r="CEL1024" s="45"/>
      <c r="CEM1024" s="45"/>
      <c r="CEN1024" s="45"/>
      <c r="CEO1024" s="45"/>
      <c r="CEP1024" s="45"/>
      <c r="CEQ1024" s="45"/>
      <c r="CER1024" s="45"/>
      <c r="CES1024" s="45"/>
      <c r="CET1024" s="45"/>
      <c r="CEU1024" s="45"/>
      <c r="CEV1024" s="45"/>
      <c r="CEW1024" s="45"/>
      <c r="CEX1024" s="45"/>
      <c r="CEY1024" s="45"/>
      <c r="CEZ1024" s="45"/>
      <c r="CFA1024" s="45"/>
      <c r="CFB1024" s="45"/>
      <c r="CFC1024" s="45"/>
      <c r="CFD1024" s="45"/>
      <c r="CFE1024" s="45"/>
      <c r="CFF1024" s="45"/>
      <c r="CFG1024" s="45"/>
      <c r="CFH1024" s="45"/>
      <c r="CFI1024" s="45"/>
      <c r="CFJ1024" s="45"/>
      <c r="CFK1024" s="45"/>
      <c r="CFL1024" s="45"/>
      <c r="CFM1024" s="45"/>
      <c r="CFN1024" s="45"/>
      <c r="CFO1024" s="45"/>
      <c r="CFP1024" s="45"/>
      <c r="CFQ1024" s="45"/>
      <c r="CFR1024" s="45"/>
      <c r="CFS1024" s="45"/>
      <c r="CFT1024" s="45"/>
      <c r="CFU1024" s="45"/>
      <c r="CFV1024" s="45"/>
      <c r="CFW1024" s="45"/>
      <c r="CFX1024" s="45"/>
      <c r="CFY1024" s="45"/>
      <c r="CFZ1024" s="45"/>
      <c r="CGA1024" s="45"/>
      <c r="CGB1024" s="45"/>
      <c r="CGC1024" s="45"/>
      <c r="CGD1024" s="45"/>
      <c r="CGE1024" s="45"/>
      <c r="CGF1024" s="45"/>
      <c r="CGG1024" s="45"/>
      <c r="CGH1024" s="45"/>
      <c r="CGI1024" s="45"/>
      <c r="CGJ1024" s="45"/>
      <c r="CGK1024" s="45"/>
      <c r="CGL1024" s="45"/>
      <c r="CGM1024" s="45"/>
      <c r="CGN1024" s="45"/>
      <c r="CGO1024" s="45"/>
      <c r="CGP1024" s="45"/>
      <c r="CGQ1024" s="45"/>
      <c r="CGR1024" s="45"/>
      <c r="CGS1024" s="45"/>
      <c r="CGT1024" s="45"/>
      <c r="CGU1024" s="45"/>
      <c r="CGV1024" s="45"/>
      <c r="CGW1024" s="45"/>
      <c r="CGX1024" s="45"/>
      <c r="CGY1024" s="45"/>
      <c r="CGZ1024" s="45"/>
      <c r="CHA1024" s="45"/>
      <c r="CHB1024" s="45"/>
      <c r="CHC1024" s="45"/>
      <c r="CHD1024" s="45"/>
      <c r="CHE1024" s="45"/>
      <c r="CHF1024" s="45"/>
      <c r="CHG1024" s="45"/>
      <c r="CHH1024" s="45"/>
      <c r="CHI1024" s="45"/>
      <c r="CHJ1024" s="45"/>
      <c r="CHK1024" s="45"/>
      <c r="CHL1024" s="45"/>
      <c r="CHM1024" s="45"/>
      <c r="CHN1024" s="45"/>
      <c r="CHO1024" s="45"/>
      <c r="CHP1024" s="45"/>
      <c r="CHQ1024" s="45"/>
      <c r="CHR1024" s="45"/>
      <c r="CHS1024" s="45"/>
      <c r="CHT1024" s="45"/>
      <c r="CHU1024" s="45"/>
      <c r="CHV1024" s="45"/>
      <c r="CHW1024" s="45"/>
      <c r="CHX1024" s="45"/>
      <c r="CHY1024" s="45"/>
      <c r="CHZ1024" s="45"/>
      <c r="CIA1024" s="45"/>
      <c r="CIB1024" s="45"/>
      <c r="CIC1024" s="45"/>
      <c r="CID1024" s="45"/>
      <c r="CIE1024" s="45"/>
      <c r="CIF1024" s="45"/>
      <c r="CIG1024" s="45"/>
      <c r="CIH1024" s="45"/>
      <c r="CII1024" s="45"/>
      <c r="CIJ1024" s="45"/>
      <c r="CIK1024" s="45"/>
      <c r="CIL1024" s="45"/>
      <c r="CIM1024" s="45"/>
      <c r="CIN1024" s="45"/>
      <c r="CIO1024" s="45"/>
      <c r="CIP1024" s="45"/>
      <c r="CIQ1024" s="45"/>
      <c r="CIR1024" s="45"/>
      <c r="CIS1024" s="45"/>
      <c r="CIT1024" s="45"/>
      <c r="CIU1024" s="45"/>
      <c r="CIV1024" s="45"/>
      <c r="CIW1024" s="45"/>
      <c r="CIX1024" s="45"/>
      <c r="CIY1024" s="45"/>
      <c r="CIZ1024" s="45"/>
      <c r="CJA1024" s="45"/>
      <c r="CJB1024" s="45"/>
      <c r="CJC1024" s="45"/>
      <c r="CJD1024" s="45"/>
      <c r="CJE1024" s="45"/>
      <c r="CJF1024" s="45"/>
      <c r="CJG1024" s="45"/>
      <c r="CJH1024" s="45"/>
      <c r="CJI1024" s="45"/>
      <c r="CJJ1024" s="45"/>
      <c r="CJK1024" s="45"/>
      <c r="CJL1024" s="45"/>
      <c r="CJM1024" s="45"/>
      <c r="CJN1024" s="45"/>
      <c r="CJO1024" s="45"/>
      <c r="CJP1024" s="45"/>
      <c r="CJQ1024" s="45"/>
      <c r="CJR1024" s="45"/>
      <c r="CJS1024" s="45"/>
      <c r="CJT1024" s="45"/>
      <c r="CJU1024" s="45"/>
      <c r="CJV1024" s="45"/>
      <c r="CJW1024" s="45"/>
      <c r="CJX1024" s="45"/>
      <c r="CJY1024" s="45"/>
      <c r="CJZ1024" s="45"/>
      <c r="CKA1024" s="45"/>
      <c r="CKB1024" s="45"/>
      <c r="CKC1024" s="45"/>
      <c r="CKD1024" s="45"/>
      <c r="CKE1024" s="45"/>
      <c r="CKF1024" s="45"/>
      <c r="CKG1024" s="45"/>
      <c r="CKH1024" s="45"/>
      <c r="CKI1024" s="45"/>
      <c r="CKJ1024" s="45"/>
      <c r="CKK1024" s="45"/>
      <c r="CKL1024" s="45"/>
      <c r="CKM1024" s="45"/>
      <c r="CKN1024" s="45"/>
      <c r="CKO1024" s="45"/>
      <c r="CKP1024" s="45"/>
      <c r="CKQ1024" s="45"/>
      <c r="CKR1024" s="45"/>
      <c r="CKS1024" s="45"/>
      <c r="CKT1024" s="45"/>
      <c r="CKU1024" s="45"/>
      <c r="CKV1024" s="45"/>
      <c r="CKW1024" s="45"/>
      <c r="CKX1024" s="45"/>
      <c r="CKY1024" s="45"/>
      <c r="CKZ1024" s="45"/>
      <c r="CLA1024" s="45"/>
      <c r="CLB1024" s="45"/>
      <c r="CLC1024" s="45"/>
      <c r="CLD1024" s="45"/>
      <c r="CLE1024" s="45"/>
      <c r="CLF1024" s="45"/>
      <c r="CLG1024" s="45"/>
      <c r="CLH1024" s="45"/>
      <c r="CLI1024" s="45"/>
      <c r="CLJ1024" s="45"/>
      <c r="CLK1024" s="45"/>
      <c r="CLL1024" s="45"/>
      <c r="CLM1024" s="45"/>
      <c r="CLN1024" s="45"/>
      <c r="CLO1024" s="45"/>
      <c r="CLP1024" s="45"/>
      <c r="CLQ1024" s="45"/>
      <c r="CLR1024" s="45"/>
      <c r="CLS1024" s="45"/>
      <c r="CLT1024" s="45"/>
      <c r="CLU1024" s="45"/>
      <c r="CLV1024" s="45"/>
      <c r="CLW1024" s="45"/>
      <c r="CLX1024" s="45"/>
      <c r="CLY1024" s="45"/>
      <c r="CLZ1024" s="45"/>
      <c r="CMA1024" s="45"/>
      <c r="CMB1024" s="45"/>
      <c r="CMC1024" s="45"/>
      <c r="CMD1024" s="45"/>
      <c r="CME1024" s="45"/>
      <c r="CMF1024" s="45"/>
      <c r="CMG1024" s="45"/>
      <c r="CMH1024" s="45"/>
      <c r="CMI1024" s="45"/>
      <c r="CMJ1024" s="45"/>
      <c r="CMK1024" s="45"/>
      <c r="CML1024" s="45"/>
      <c r="CMM1024" s="45"/>
      <c r="CMN1024" s="45"/>
      <c r="CMO1024" s="45"/>
      <c r="CMP1024" s="45"/>
      <c r="CMQ1024" s="45"/>
      <c r="CMR1024" s="45"/>
      <c r="CMS1024" s="45"/>
      <c r="CMT1024" s="45"/>
      <c r="CMU1024" s="45"/>
      <c r="CMV1024" s="45"/>
      <c r="CMW1024" s="45"/>
      <c r="CMX1024" s="45"/>
      <c r="CMY1024" s="45"/>
      <c r="CMZ1024" s="45"/>
      <c r="CNA1024" s="45"/>
      <c r="CNB1024" s="45"/>
      <c r="CNC1024" s="45"/>
      <c r="CND1024" s="45"/>
      <c r="CNE1024" s="45"/>
      <c r="CNF1024" s="45"/>
      <c r="CNG1024" s="45"/>
      <c r="CNH1024" s="45"/>
      <c r="CNI1024" s="45"/>
      <c r="CNJ1024" s="45"/>
      <c r="CNK1024" s="45"/>
      <c r="CNL1024" s="45"/>
      <c r="CNM1024" s="45"/>
      <c r="CNN1024" s="45"/>
      <c r="CNO1024" s="45"/>
      <c r="CNP1024" s="45"/>
      <c r="CNQ1024" s="45"/>
      <c r="CNR1024" s="45"/>
      <c r="CNS1024" s="45"/>
      <c r="CNT1024" s="45"/>
      <c r="CNU1024" s="45"/>
      <c r="CNV1024" s="45"/>
      <c r="CNW1024" s="45"/>
      <c r="CNX1024" s="45"/>
      <c r="CNY1024" s="45"/>
      <c r="CNZ1024" s="45"/>
      <c r="COA1024" s="45"/>
      <c r="COB1024" s="45"/>
      <c r="COC1024" s="45"/>
      <c r="COD1024" s="45"/>
      <c r="COE1024" s="45"/>
      <c r="COF1024" s="45"/>
      <c r="COG1024" s="45"/>
      <c r="COH1024" s="45"/>
      <c r="COI1024" s="45"/>
      <c r="COJ1024" s="45"/>
      <c r="COK1024" s="45"/>
      <c r="COL1024" s="45"/>
      <c r="COM1024" s="45"/>
      <c r="CON1024" s="45"/>
      <c r="COO1024" s="45"/>
      <c r="COP1024" s="45"/>
      <c r="COQ1024" s="45"/>
      <c r="COR1024" s="45"/>
      <c r="COS1024" s="45"/>
      <c r="COT1024" s="45"/>
      <c r="COU1024" s="45"/>
      <c r="COV1024" s="45"/>
      <c r="COW1024" s="45"/>
      <c r="COX1024" s="45"/>
      <c r="COY1024" s="45"/>
      <c r="COZ1024" s="45"/>
      <c r="CPA1024" s="45"/>
      <c r="CPB1024" s="45"/>
      <c r="CPC1024" s="45"/>
      <c r="CPD1024" s="45"/>
      <c r="CPE1024" s="45"/>
      <c r="CPF1024" s="45"/>
      <c r="CPG1024" s="45"/>
      <c r="CPH1024" s="45"/>
      <c r="CPI1024" s="45"/>
      <c r="CPJ1024" s="45"/>
      <c r="CPK1024" s="45"/>
      <c r="CPL1024" s="45"/>
      <c r="CPM1024" s="45"/>
      <c r="CPN1024" s="45"/>
      <c r="CPO1024" s="45"/>
      <c r="CPP1024" s="45"/>
      <c r="CPQ1024" s="45"/>
      <c r="CPR1024" s="45"/>
      <c r="CPS1024" s="45"/>
      <c r="CPT1024" s="45"/>
      <c r="CPU1024" s="45"/>
      <c r="CPV1024" s="45"/>
      <c r="CPW1024" s="45"/>
      <c r="CPX1024" s="45"/>
      <c r="CPY1024" s="45"/>
      <c r="CPZ1024" s="45"/>
      <c r="CQA1024" s="45"/>
      <c r="CQB1024" s="45"/>
      <c r="CQC1024" s="45"/>
      <c r="CQD1024" s="45"/>
      <c r="CQE1024" s="45"/>
      <c r="CQF1024" s="45"/>
      <c r="CQG1024" s="45"/>
      <c r="CQH1024" s="45"/>
      <c r="CQI1024" s="45"/>
      <c r="CQJ1024" s="45"/>
      <c r="CQK1024" s="45"/>
      <c r="CQL1024" s="45"/>
      <c r="CQM1024" s="45"/>
      <c r="CQN1024" s="45"/>
      <c r="CQO1024" s="45"/>
      <c r="CQP1024" s="45"/>
      <c r="CQQ1024" s="45"/>
      <c r="CQR1024" s="45"/>
      <c r="CQS1024" s="45"/>
      <c r="CQT1024" s="45"/>
      <c r="CQU1024" s="45"/>
      <c r="CQV1024" s="45"/>
      <c r="CQW1024" s="45"/>
      <c r="CQX1024" s="45"/>
      <c r="CQY1024" s="45"/>
      <c r="CQZ1024" s="45"/>
      <c r="CRA1024" s="45"/>
      <c r="CRB1024" s="45"/>
      <c r="CRC1024" s="45"/>
      <c r="CRD1024" s="45"/>
      <c r="CRE1024" s="45"/>
      <c r="CRF1024" s="45"/>
      <c r="CRG1024" s="45"/>
      <c r="CRH1024" s="45"/>
      <c r="CRI1024" s="45"/>
      <c r="CRJ1024" s="45"/>
      <c r="CRK1024" s="45"/>
      <c r="CRL1024" s="45"/>
      <c r="CRM1024" s="45"/>
      <c r="CRN1024" s="45"/>
      <c r="CRO1024" s="45"/>
      <c r="CRP1024" s="45"/>
      <c r="CRQ1024" s="45"/>
      <c r="CRR1024" s="45"/>
      <c r="CRS1024" s="45"/>
      <c r="CRT1024" s="45"/>
      <c r="CRU1024" s="45"/>
      <c r="CRV1024" s="45"/>
      <c r="CRW1024" s="45"/>
      <c r="CRX1024" s="45"/>
      <c r="CRY1024" s="45"/>
      <c r="CRZ1024" s="45"/>
      <c r="CSA1024" s="45"/>
      <c r="CSB1024" s="45"/>
      <c r="CSC1024" s="45"/>
      <c r="CSD1024" s="45"/>
      <c r="CSE1024" s="45"/>
      <c r="CSF1024" s="45"/>
      <c r="CSG1024" s="45"/>
      <c r="CSH1024" s="45"/>
      <c r="CSI1024" s="45"/>
      <c r="CSJ1024" s="45"/>
      <c r="CSK1024" s="45"/>
      <c r="CSL1024" s="45"/>
      <c r="CSM1024" s="45"/>
      <c r="CSN1024" s="45"/>
      <c r="CSO1024" s="45"/>
      <c r="CSP1024" s="45"/>
      <c r="CSQ1024" s="45"/>
      <c r="CSR1024" s="45"/>
      <c r="CSS1024" s="45"/>
      <c r="CST1024" s="45"/>
      <c r="CSU1024" s="45"/>
      <c r="CSV1024" s="45"/>
      <c r="CSW1024" s="45"/>
      <c r="CSX1024" s="45"/>
      <c r="CSY1024" s="45"/>
      <c r="CSZ1024" s="45"/>
      <c r="CTA1024" s="45"/>
      <c r="CTB1024" s="45"/>
      <c r="CTC1024" s="45"/>
      <c r="CTD1024" s="45"/>
      <c r="CTE1024" s="45"/>
      <c r="CTF1024" s="45"/>
      <c r="CTG1024" s="45"/>
      <c r="CTH1024" s="45"/>
      <c r="CTI1024" s="45"/>
      <c r="CTJ1024" s="45"/>
      <c r="CTK1024" s="45"/>
      <c r="CTL1024" s="45"/>
      <c r="CTM1024" s="45"/>
      <c r="CTN1024" s="45"/>
      <c r="CTO1024" s="45"/>
      <c r="CTP1024" s="45"/>
      <c r="CTQ1024" s="45"/>
      <c r="CTR1024" s="45"/>
      <c r="CTS1024" s="45"/>
      <c r="CTT1024" s="45"/>
      <c r="CTU1024" s="45"/>
      <c r="CTV1024" s="45"/>
      <c r="CTW1024" s="45"/>
      <c r="CTX1024" s="45"/>
      <c r="CTY1024" s="45"/>
      <c r="CTZ1024" s="45"/>
      <c r="CUA1024" s="45"/>
      <c r="CUB1024" s="45"/>
      <c r="CUC1024" s="45"/>
      <c r="CUD1024" s="45"/>
      <c r="CUE1024" s="45"/>
      <c r="CUF1024" s="45"/>
      <c r="CUG1024" s="45"/>
      <c r="CUH1024" s="45"/>
      <c r="CUI1024" s="45"/>
      <c r="CUJ1024" s="45"/>
      <c r="CUK1024" s="45"/>
      <c r="CUL1024" s="45"/>
      <c r="CUM1024" s="45"/>
      <c r="CUN1024" s="45"/>
      <c r="CUO1024" s="45"/>
      <c r="CUP1024" s="45"/>
      <c r="CUQ1024" s="45"/>
      <c r="CUR1024" s="45"/>
      <c r="CUS1024" s="45"/>
      <c r="CUT1024" s="45"/>
      <c r="CUU1024" s="45"/>
      <c r="CUV1024" s="45"/>
      <c r="CUW1024" s="45"/>
      <c r="CUX1024" s="45"/>
      <c r="CUY1024" s="45"/>
      <c r="CUZ1024" s="45"/>
      <c r="CVA1024" s="45"/>
      <c r="CVB1024" s="45"/>
      <c r="CVC1024" s="45"/>
      <c r="CVD1024" s="45"/>
      <c r="CVE1024" s="45"/>
      <c r="CVF1024" s="45"/>
      <c r="CVG1024" s="45"/>
      <c r="CVH1024" s="45"/>
      <c r="CVI1024" s="45"/>
      <c r="CVJ1024" s="45"/>
      <c r="CVK1024" s="45"/>
      <c r="CVL1024" s="45"/>
      <c r="CVM1024" s="45"/>
      <c r="CVN1024" s="45"/>
      <c r="CVO1024" s="45"/>
      <c r="CVP1024" s="45"/>
      <c r="CVQ1024" s="45"/>
      <c r="CVR1024" s="45"/>
      <c r="CVS1024" s="45"/>
      <c r="CVT1024" s="45"/>
      <c r="CVU1024" s="45"/>
      <c r="CVV1024" s="45"/>
      <c r="CVW1024" s="45"/>
      <c r="CVX1024" s="45"/>
      <c r="CVY1024" s="45"/>
      <c r="CVZ1024" s="45"/>
      <c r="CWA1024" s="45"/>
      <c r="CWB1024" s="45"/>
      <c r="CWC1024" s="45"/>
      <c r="CWD1024" s="45"/>
      <c r="CWE1024" s="45"/>
      <c r="CWF1024" s="45"/>
      <c r="CWG1024" s="45"/>
      <c r="CWH1024" s="45"/>
      <c r="CWI1024" s="45"/>
      <c r="CWJ1024" s="45"/>
      <c r="CWK1024" s="45"/>
      <c r="CWL1024" s="45"/>
      <c r="CWM1024" s="45"/>
      <c r="CWN1024" s="45"/>
      <c r="CWO1024" s="45"/>
      <c r="CWP1024" s="45"/>
      <c r="CWQ1024" s="45"/>
      <c r="CWR1024" s="45"/>
      <c r="CWS1024" s="45"/>
      <c r="CWT1024" s="45"/>
      <c r="CWU1024" s="45"/>
      <c r="CWV1024" s="45"/>
      <c r="CWW1024" s="45"/>
      <c r="CWX1024" s="45"/>
      <c r="CWY1024" s="45"/>
      <c r="CWZ1024" s="45"/>
      <c r="CXA1024" s="45"/>
      <c r="CXB1024" s="45"/>
      <c r="CXC1024" s="45"/>
      <c r="CXD1024" s="45"/>
      <c r="CXE1024" s="45"/>
      <c r="CXF1024" s="45"/>
      <c r="CXG1024" s="45"/>
      <c r="CXH1024" s="45"/>
      <c r="CXI1024" s="45"/>
      <c r="CXJ1024" s="45"/>
      <c r="CXK1024" s="45"/>
      <c r="CXL1024" s="45"/>
      <c r="CXM1024" s="45"/>
      <c r="CXN1024" s="45"/>
      <c r="CXO1024" s="45"/>
      <c r="CXP1024" s="45"/>
      <c r="CXQ1024" s="45"/>
      <c r="CXR1024" s="45"/>
      <c r="CXS1024" s="45"/>
      <c r="CXT1024" s="45"/>
      <c r="CXU1024" s="45"/>
      <c r="CXV1024" s="45"/>
      <c r="CXW1024" s="45"/>
      <c r="CXX1024" s="45"/>
      <c r="CXY1024" s="45"/>
      <c r="CXZ1024" s="45"/>
      <c r="CYA1024" s="45"/>
      <c r="CYB1024" s="45"/>
      <c r="CYC1024" s="45"/>
      <c r="CYD1024" s="45"/>
      <c r="CYE1024" s="45"/>
      <c r="CYF1024" s="45"/>
      <c r="CYG1024" s="45"/>
      <c r="CYH1024" s="45"/>
      <c r="CYI1024" s="45"/>
      <c r="CYJ1024" s="45"/>
      <c r="CYK1024" s="45"/>
      <c r="CYL1024" s="45"/>
      <c r="CYM1024" s="45"/>
      <c r="CYN1024" s="45"/>
      <c r="CYO1024" s="45"/>
      <c r="CYP1024" s="45"/>
      <c r="CYQ1024" s="45"/>
      <c r="CYR1024" s="45"/>
      <c r="CYS1024" s="45"/>
      <c r="CYT1024" s="45"/>
      <c r="CYU1024" s="45"/>
      <c r="CYV1024" s="45"/>
      <c r="CYW1024" s="45"/>
      <c r="CYX1024" s="45"/>
      <c r="CYY1024" s="45"/>
      <c r="CYZ1024" s="45"/>
      <c r="CZA1024" s="45"/>
      <c r="CZB1024" s="45"/>
      <c r="CZC1024" s="45"/>
      <c r="CZD1024" s="45"/>
      <c r="CZE1024" s="45"/>
      <c r="CZF1024" s="45"/>
      <c r="CZG1024" s="45"/>
      <c r="CZH1024" s="45"/>
      <c r="CZI1024" s="45"/>
      <c r="CZJ1024" s="45"/>
      <c r="CZK1024" s="45"/>
      <c r="CZL1024" s="45"/>
      <c r="CZM1024" s="45"/>
      <c r="CZN1024" s="45"/>
      <c r="CZO1024" s="45"/>
      <c r="CZP1024" s="45"/>
      <c r="CZQ1024" s="45"/>
      <c r="CZR1024" s="45"/>
      <c r="CZS1024" s="45"/>
      <c r="CZT1024" s="45"/>
      <c r="CZU1024" s="45"/>
      <c r="CZV1024" s="45"/>
      <c r="CZW1024" s="45"/>
      <c r="CZX1024" s="45"/>
      <c r="CZY1024" s="45"/>
      <c r="CZZ1024" s="45"/>
      <c r="DAA1024" s="45"/>
      <c r="DAB1024" s="45"/>
      <c r="DAC1024" s="45"/>
      <c r="DAD1024" s="45"/>
      <c r="DAE1024" s="45"/>
      <c r="DAF1024" s="45"/>
      <c r="DAG1024" s="45"/>
      <c r="DAH1024" s="45"/>
      <c r="DAI1024" s="45"/>
      <c r="DAJ1024" s="45"/>
      <c r="DAK1024" s="45"/>
      <c r="DAL1024" s="45"/>
      <c r="DAM1024" s="45"/>
      <c r="DAN1024" s="45"/>
      <c r="DAO1024" s="45"/>
      <c r="DAP1024" s="45"/>
      <c r="DAQ1024" s="45"/>
      <c r="DAR1024" s="45"/>
      <c r="DAS1024" s="45"/>
      <c r="DAT1024" s="45"/>
      <c r="DAU1024" s="45"/>
      <c r="DAV1024" s="45"/>
      <c r="DAW1024" s="45"/>
      <c r="DAX1024" s="45"/>
      <c r="DAY1024" s="45"/>
      <c r="DAZ1024" s="45"/>
      <c r="DBA1024" s="45"/>
      <c r="DBB1024" s="45"/>
      <c r="DBC1024" s="45"/>
      <c r="DBD1024" s="45"/>
      <c r="DBE1024" s="45"/>
      <c r="DBF1024" s="45"/>
      <c r="DBG1024" s="45"/>
      <c r="DBH1024" s="45"/>
      <c r="DBI1024" s="45"/>
      <c r="DBJ1024" s="45"/>
      <c r="DBK1024" s="45"/>
      <c r="DBL1024" s="45"/>
      <c r="DBM1024" s="45"/>
      <c r="DBN1024" s="45"/>
      <c r="DBO1024" s="45"/>
      <c r="DBP1024" s="45"/>
      <c r="DBQ1024" s="45"/>
      <c r="DBR1024" s="45"/>
      <c r="DBS1024" s="45"/>
      <c r="DBT1024" s="45"/>
      <c r="DBU1024" s="45"/>
      <c r="DBV1024" s="45"/>
      <c r="DBW1024" s="45"/>
      <c r="DBX1024" s="45"/>
      <c r="DBY1024" s="45"/>
      <c r="DBZ1024" s="45"/>
      <c r="DCA1024" s="45"/>
      <c r="DCB1024" s="45"/>
      <c r="DCC1024" s="45"/>
      <c r="DCD1024" s="45"/>
      <c r="DCE1024" s="45"/>
      <c r="DCF1024" s="45"/>
      <c r="DCG1024" s="45"/>
      <c r="DCH1024" s="45"/>
      <c r="DCI1024" s="45"/>
      <c r="DCJ1024" s="45"/>
      <c r="DCK1024" s="45"/>
      <c r="DCL1024" s="45"/>
      <c r="DCM1024" s="45"/>
      <c r="DCN1024" s="45"/>
      <c r="DCO1024" s="45"/>
      <c r="DCP1024" s="45"/>
      <c r="DCQ1024" s="45"/>
      <c r="DCR1024" s="45"/>
      <c r="DCS1024" s="45"/>
      <c r="DCT1024" s="45"/>
      <c r="DCU1024" s="45"/>
      <c r="DCV1024" s="45"/>
      <c r="DCW1024" s="45"/>
      <c r="DCX1024" s="45"/>
      <c r="DCY1024" s="45"/>
      <c r="DCZ1024" s="45"/>
      <c r="DDA1024" s="45"/>
      <c r="DDB1024" s="45"/>
      <c r="DDC1024" s="45"/>
      <c r="DDD1024" s="45"/>
      <c r="DDE1024" s="45"/>
      <c r="DDF1024" s="45"/>
      <c r="DDG1024" s="45"/>
      <c r="DDH1024" s="45"/>
      <c r="DDI1024" s="45"/>
      <c r="DDJ1024" s="45"/>
      <c r="DDK1024" s="45"/>
      <c r="DDL1024" s="45"/>
      <c r="DDM1024" s="45"/>
      <c r="DDN1024" s="45"/>
      <c r="DDO1024" s="45"/>
      <c r="DDP1024" s="45"/>
      <c r="DDQ1024" s="45"/>
      <c r="DDR1024" s="45"/>
      <c r="DDS1024" s="45"/>
      <c r="DDT1024" s="45"/>
      <c r="DDU1024" s="45"/>
      <c r="DDV1024" s="45"/>
      <c r="DDW1024" s="45"/>
      <c r="DDX1024" s="45"/>
      <c r="DDY1024" s="45"/>
      <c r="DDZ1024" s="45"/>
      <c r="DEA1024" s="45"/>
      <c r="DEB1024" s="45"/>
      <c r="DEC1024" s="45"/>
      <c r="DED1024" s="45"/>
      <c r="DEE1024" s="45"/>
      <c r="DEF1024" s="45"/>
      <c r="DEG1024" s="45"/>
      <c r="DEH1024" s="45"/>
      <c r="DEI1024" s="45"/>
      <c r="DEJ1024" s="45"/>
      <c r="DEK1024" s="45"/>
      <c r="DEL1024" s="45"/>
      <c r="DEM1024" s="45"/>
      <c r="DEN1024" s="45"/>
      <c r="DEO1024" s="45"/>
      <c r="DEP1024" s="45"/>
      <c r="DEQ1024" s="45"/>
      <c r="DER1024" s="45"/>
      <c r="DES1024" s="45"/>
      <c r="DET1024" s="45"/>
      <c r="DEU1024" s="45"/>
      <c r="DEV1024" s="45"/>
      <c r="DEW1024" s="45"/>
      <c r="DEX1024" s="45"/>
      <c r="DEY1024" s="45"/>
      <c r="DEZ1024" s="45"/>
      <c r="DFA1024" s="45"/>
      <c r="DFB1024" s="45"/>
      <c r="DFC1024" s="45"/>
      <c r="DFD1024" s="45"/>
      <c r="DFE1024" s="45"/>
      <c r="DFF1024" s="45"/>
      <c r="DFG1024" s="45"/>
      <c r="DFH1024" s="45"/>
      <c r="DFI1024" s="45"/>
      <c r="DFJ1024" s="45"/>
      <c r="DFK1024" s="45"/>
      <c r="DFL1024" s="45"/>
      <c r="DFM1024" s="45"/>
      <c r="DFN1024" s="45"/>
      <c r="DFO1024" s="45"/>
      <c r="DFP1024" s="45"/>
      <c r="DFQ1024" s="45"/>
      <c r="DFR1024" s="45"/>
      <c r="DFS1024" s="45"/>
      <c r="DFT1024" s="45"/>
      <c r="DFU1024" s="45"/>
      <c r="DFV1024" s="45"/>
      <c r="DFW1024" s="45"/>
      <c r="DFX1024" s="45"/>
      <c r="DFY1024" s="45"/>
      <c r="DFZ1024" s="45"/>
      <c r="DGA1024" s="45"/>
      <c r="DGB1024" s="45"/>
      <c r="DGC1024" s="45"/>
      <c r="DGD1024" s="45"/>
      <c r="DGE1024" s="45"/>
      <c r="DGF1024" s="45"/>
      <c r="DGG1024" s="45"/>
      <c r="DGH1024" s="45"/>
      <c r="DGI1024" s="45"/>
      <c r="DGJ1024" s="45"/>
      <c r="DGK1024" s="45"/>
      <c r="DGL1024" s="45"/>
      <c r="DGM1024" s="45"/>
      <c r="DGN1024" s="45"/>
      <c r="DGO1024" s="45"/>
      <c r="DGP1024" s="45"/>
      <c r="DGQ1024" s="45"/>
      <c r="DGR1024" s="45"/>
      <c r="DGS1024" s="45"/>
      <c r="DGT1024" s="45"/>
      <c r="DGU1024" s="45"/>
      <c r="DGV1024" s="45"/>
      <c r="DGW1024" s="45"/>
      <c r="DGX1024" s="45"/>
      <c r="DGY1024" s="45"/>
      <c r="DGZ1024" s="45"/>
      <c r="DHA1024" s="45"/>
      <c r="DHB1024" s="45"/>
      <c r="DHC1024" s="45"/>
      <c r="DHD1024" s="45"/>
      <c r="DHE1024" s="45"/>
      <c r="DHF1024" s="45"/>
      <c r="DHG1024" s="45"/>
      <c r="DHH1024" s="45"/>
      <c r="DHI1024" s="45"/>
      <c r="DHJ1024" s="45"/>
      <c r="DHK1024" s="45"/>
      <c r="DHL1024" s="45"/>
      <c r="DHM1024" s="45"/>
      <c r="DHN1024" s="45"/>
      <c r="DHO1024" s="45"/>
      <c r="DHP1024" s="45"/>
      <c r="DHQ1024" s="45"/>
      <c r="DHR1024" s="45"/>
      <c r="DHS1024" s="45"/>
      <c r="DHT1024" s="45"/>
      <c r="DHU1024" s="45"/>
      <c r="DHV1024" s="45"/>
      <c r="DHW1024" s="45"/>
      <c r="DHX1024" s="45"/>
      <c r="DHY1024" s="45"/>
      <c r="DHZ1024" s="45"/>
      <c r="DIA1024" s="45"/>
      <c r="DIB1024" s="45"/>
      <c r="DIC1024" s="45"/>
      <c r="DID1024" s="45"/>
      <c r="DIE1024" s="45"/>
      <c r="DIF1024" s="45"/>
      <c r="DIG1024" s="45"/>
      <c r="DIH1024" s="45"/>
      <c r="DII1024" s="45"/>
      <c r="DIJ1024" s="45"/>
      <c r="DIK1024" s="45"/>
      <c r="DIL1024" s="45"/>
      <c r="DIM1024" s="45"/>
      <c r="DIN1024" s="45"/>
      <c r="DIO1024" s="45"/>
      <c r="DIP1024" s="45"/>
      <c r="DIQ1024" s="45"/>
      <c r="DIR1024" s="45"/>
      <c r="DIS1024" s="45"/>
      <c r="DIT1024" s="45"/>
      <c r="DIU1024" s="45"/>
      <c r="DIV1024" s="45"/>
      <c r="DIW1024" s="45"/>
      <c r="DIX1024" s="45"/>
      <c r="DIY1024" s="45"/>
      <c r="DIZ1024" s="45"/>
      <c r="DJA1024" s="45"/>
      <c r="DJB1024" s="45"/>
      <c r="DJC1024" s="45"/>
      <c r="DJD1024" s="45"/>
      <c r="DJE1024" s="45"/>
      <c r="DJF1024" s="45"/>
      <c r="DJG1024" s="45"/>
      <c r="DJH1024" s="45"/>
      <c r="DJI1024" s="45"/>
      <c r="DJJ1024" s="45"/>
      <c r="DJK1024" s="45"/>
      <c r="DJL1024" s="45"/>
      <c r="DJM1024" s="45"/>
      <c r="DJN1024" s="45"/>
      <c r="DJO1024" s="45"/>
      <c r="DJP1024" s="45"/>
      <c r="DJQ1024" s="45"/>
      <c r="DJR1024" s="45"/>
      <c r="DJS1024" s="45"/>
      <c r="DJT1024" s="45"/>
      <c r="DJU1024" s="45"/>
      <c r="DJV1024" s="45"/>
      <c r="DJW1024" s="45"/>
      <c r="DJX1024" s="45"/>
      <c r="DJY1024" s="45"/>
      <c r="DJZ1024" s="45"/>
      <c r="DKA1024" s="45"/>
      <c r="DKB1024" s="45"/>
      <c r="DKC1024" s="45"/>
      <c r="DKD1024" s="45"/>
      <c r="DKE1024" s="45"/>
      <c r="DKF1024" s="45"/>
      <c r="DKG1024" s="45"/>
      <c r="DKH1024" s="45"/>
      <c r="DKI1024" s="45"/>
      <c r="DKJ1024" s="45"/>
      <c r="DKK1024" s="45"/>
      <c r="DKL1024" s="45"/>
      <c r="DKM1024" s="45"/>
      <c r="DKN1024" s="45"/>
      <c r="DKO1024" s="45"/>
      <c r="DKP1024" s="45"/>
      <c r="DKQ1024" s="45"/>
      <c r="DKR1024" s="45"/>
      <c r="DKS1024" s="45"/>
      <c r="DKT1024" s="45"/>
      <c r="DKU1024" s="45"/>
      <c r="DKV1024" s="45"/>
      <c r="DKW1024" s="45"/>
      <c r="DKX1024" s="45"/>
      <c r="DKY1024" s="45"/>
      <c r="DKZ1024" s="45"/>
      <c r="DLA1024" s="45"/>
      <c r="DLB1024" s="45"/>
      <c r="DLC1024" s="45"/>
      <c r="DLD1024" s="45"/>
      <c r="DLE1024" s="45"/>
      <c r="DLF1024" s="45"/>
      <c r="DLG1024" s="45"/>
      <c r="DLH1024" s="45"/>
      <c r="DLI1024" s="45"/>
      <c r="DLJ1024" s="45"/>
      <c r="DLK1024" s="45"/>
      <c r="DLL1024" s="45"/>
      <c r="DLM1024" s="45"/>
      <c r="DLN1024" s="45"/>
      <c r="DLO1024" s="45"/>
      <c r="DLP1024" s="45"/>
      <c r="DLQ1024" s="45"/>
      <c r="DLR1024" s="45"/>
      <c r="DLS1024" s="45"/>
      <c r="DLT1024" s="45"/>
      <c r="DLU1024" s="45"/>
      <c r="DLV1024" s="45"/>
      <c r="DLW1024" s="45"/>
      <c r="DLX1024" s="45"/>
      <c r="DLY1024" s="45"/>
      <c r="DLZ1024" s="45"/>
      <c r="DMA1024" s="45"/>
      <c r="DMB1024" s="45"/>
      <c r="DMC1024" s="45"/>
      <c r="DMD1024" s="45"/>
      <c r="DME1024" s="45"/>
      <c r="DMF1024" s="45"/>
      <c r="DMG1024" s="45"/>
      <c r="DMH1024" s="45"/>
      <c r="DMI1024" s="45"/>
      <c r="DMJ1024" s="45"/>
      <c r="DMK1024" s="45"/>
      <c r="DML1024" s="45"/>
      <c r="DMM1024" s="45"/>
      <c r="DMN1024" s="45"/>
      <c r="DMO1024" s="45"/>
      <c r="DMP1024" s="45"/>
      <c r="DMQ1024" s="45"/>
      <c r="DMR1024" s="45"/>
      <c r="DMS1024" s="45"/>
      <c r="DMT1024" s="45"/>
      <c r="DMU1024" s="45"/>
      <c r="DMV1024" s="45"/>
      <c r="DMW1024" s="45"/>
      <c r="DMX1024" s="45"/>
      <c r="DMY1024" s="45"/>
      <c r="DMZ1024" s="45"/>
      <c r="DNA1024" s="45"/>
      <c r="DNB1024" s="45"/>
      <c r="DNC1024" s="45"/>
      <c r="DND1024" s="45"/>
      <c r="DNE1024" s="45"/>
      <c r="DNF1024" s="45"/>
      <c r="DNG1024" s="45"/>
      <c r="DNH1024" s="45"/>
      <c r="DNI1024" s="45"/>
      <c r="DNJ1024" s="45"/>
      <c r="DNK1024" s="45"/>
      <c r="DNL1024" s="45"/>
      <c r="DNM1024" s="45"/>
      <c r="DNN1024" s="45"/>
      <c r="DNO1024" s="45"/>
      <c r="DNP1024" s="45"/>
      <c r="DNQ1024" s="45"/>
      <c r="DNR1024" s="45"/>
      <c r="DNS1024" s="45"/>
      <c r="DNT1024" s="45"/>
      <c r="DNU1024" s="45"/>
      <c r="DNV1024" s="45"/>
      <c r="DNW1024" s="45"/>
      <c r="DNX1024" s="45"/>
      <c r="DNY1024" s="45"/>
      <c r="DNZ1024" s="45"/>
      <c r="DOA1024" s="45"/>
      <c r="DOB1024" s="45"/>
      <c r="DOC1024" s="45"/>
      <c r="DOD1024" s="45"/>
      <c r="DOE1024" s="45"/>
      <c r="DOF1024" s="45"/>
      <c r="DOG1024" s="45"/>
      <c r="DOH1024" s="45"/>
      <c r="DOI1024" s="45"/>
      <c r="DOJ1024" s="45"/>
      <c r="DOK1024" s="45"/>
      <c r="DOL1024" s="45"/>
      <c r="DOM1024" s="45"/>
      <c r="DON1024" s="45"/>
      <c r="DOO1024" s="45"/>
      <c r="DOP1024" s="45"/>
      <c r="DOQ1024" s="45"/>
      <c r="DOR1024" s="45"/>
      <c r="DOS1024" s="45"/>
      <c r="DOT1024" s="45"/>
      <c r="DOU1024" s="45"/>
      <c r="DOV1024" s="45"/>
      <c r="DOW1024" s="45"/>
      <c r="DOX1024" s="45"/>
      <c r="DOY1024" s="45"/>
      <c r="DOZ1024" s="45"/>
      <c r="DPA1024" s="45"/>
      <c r="DPB1024" s="45"/>
      <c r="DPC1024" s="45"/>
      <c r="DPD1024" s="45"/>
      <c r="DPE1024" s="45"/>
      <c r="DPF1024" s="45"/>
      <c r="DPG1024" s="45"/>
      <c r="DPH1024" s="45"/>
      <c r="DPI1024" s="45"/>
      <c r="DPJ1024" s="45"/>
      <c r="DPK1024" s="45"/>
      <c r="DPL1024" s="45"/>
      <c r="DPM1024" s="45"/>
      <c r="DPN1024" s="45"/>
      <c r="DPO1024" s="45"/>
      <c r="DPP1024" s="45"/>
      <c r="DPQ1024" s="45"/>
      <c r="DPR1024" s="45"/>
      <c r="DPS1024" s="45"/>
      <c r="DPT1024" s="45"/>
      <c r="DPU1024" s="45"/>
      <c r="DPV1024" s="45"/>
      <c r="DPW1024" s="45"/>
      <c r="DPX1024" s="45"/>
      <c r="DPY1024" s="45"/>
      <c r="DPZ1024" s="45"/>
      <c r="DQA1024" s="45"/>
      <c r="DQB1024" s="45"/>
      <c r="DQC1024" s="45"/>
      <c r="DQD1024" s="45"/>
      <c r="DQE1024" s="45"/>
      <c r="DQF1024" s="45"/>
      <c r="DQG1024" s="45"/>
      <c r="DQH1024" s="45"/>
      <c r="DQI1024" s="45"/>
      <c r="DQJ1024" s="45"/>
      <c r="DQK1024" s="45"/>
      <c r="DQL1024" s="45"/>
      <c r="DQM1024" s="45"/>
      <c r="DQN1024" s="45"/>
      <c r="DQO1024" s="45"/>
      <c r="DQP1024" s="45"/>
      <c r="DQQ1024" s="45"/>
      <c r="DQR1024" s="45"/>
      <c r="DQS1024" s="45"/>
      <c r="DQT1024" s="45"/>
      <c r="DQU1024" s="45"/>
      <c r="DQV1024" s="45"/>
      <c r="DQW1024" s="45"/>
      <c r="DQX1024" s="45"/>
      <c r="DQY1024" s="45"/>
      <c r="DQZ1024" s="45"/>
      <c r="DRA1024" s="45"/>
      <c r="DRB1024" s="45"/>
      <c r="DRC1024" s="45"/>
      <c r="DRD1024" s="45"/>
      <c r="DRE1024" s="45"/>
      <c r="DRF1024" s="45"/>
      <c r="DRG1024" s="45"/>
      <c r="DRH1024" s="45"/>
      <c r="DRI1024" s="45"/>
      <c r="DRJ1024" s="45"/>
      <c r="DRK1024" s="45"/>
      <c r="DRL1024" s="45"/>
      <c r="DRM1024" s="45"/>
      <c r="DRN1024" s="45"/>
      <c r="DRO1024" s="45"/>
      <c r="DRP1024" s="45"/>
      <c r="DRQ1024" s="45"/>
      <c r="DRR1024" s="45"/>
      <c r="DRS1024" s="45"/>
      <c r="DRT1024" s="45"/>
      <c r="DRU1024" s="45"/>
      <c r="DRV1024" s="45"/>
      <c r="DRW1024" s="45"/>
      <c r="DRX1024" s="45"/>
      <c r="DRY1024" s="45"/>
      <c r="DRZ1024" s="45"/>
      <c r="DSA1024" s="45"/>
      <c r="DSB1024" s="45"/>
      <c r="DSC1024" s="45"/>
      <c r="DSD1024" s="45"/>
      <c r="DSE1024" s="45"/>
      <c r="DSF1024" s="45"/>
      <c r="DSG1024" s="45"/>
      <c r="DSH1024" s="45"/>
      <c r="DSI1024" s="45"/>
      <c r="DSJ1024" s="45"/>
      <c r="DSK1024" s="45"/>
      <c r="DSL1024" s="45"/>
      <c r="DSM1024" s="45"/>
      <c r="DSN1024" s="45"/>
      <c r="DSO1024" s="45"/>
      <c r="DSP1024" s="45"/>
      <c r="DSQ1024" s="45"/>
      <c r="DSR1024" s="45"/>
      <c r="DSS1024" s="45"/>
      <c r="DST1024" s="45"/>
      <c r="DSU1024" s="45"/>
      <c r="DSV1024" s="45"/>
      <c r="DSW1024" s="45"/>
      <c r="DSX1024" s="45"/>
      <c r="DSY1024" s="45"/>
      <c r="DSZ1024" s="45"/>
      <c r="DTA1024" s="45"/>
      <c r="DTB1024" s="45"/>
      <c r="DTC1024" s="45"/>
      <c r="DTD1024" s="45"/>
      <c r="DTE1024" s="45"/>
      <c r="DTF1024" s="45"/>
      <c r="DTG1024" s="45"/>
      <c r="DTH1024" s="45"/>
      <c r="DTI1024" s="45"/>
      <c r="DTJ1024" s="45"/>
      <c r="DTK1024" s="45"/>
      <c r="DTL1024" s="45"/>
      <c r="DTM1024" s="45"/>
      <c r="DTN1024" s="45"/>
      <c r="DTO1024" s="45"/>
      <c r="DTP1024" s="45"/>
      <c r="DTQ1024" s="45"/>
      <c r="DTR1024" s="45"/>
      <c r="DTS1024" s="45"/>
      <c r="DTT1024" s="45"/>
      <c r="DTU1024" s="45"/>
      <c r="DTV1024" s="45"/>
      <c r="DTW1024" s="45"/>
      <c r="DTX1024" s="45"/>
      <c r="DTY1024" s="45"/>
      <c r="DTZ1024" s="45"/>
      <c r="DUA1024" s="45"/>
      <c r="DUB1024" s="45"/>
      <c r="DUC1024" s="45"/>
      <c r="DUD1024" s="45"/>
      <c r="DUE1024" s="45"/>
      <c r="DUF1024" s="45"/>
      <c r="DUG1024" s="45"/>
      <c r="DUH1024" s="45"/>
      <c r="DUI1024" s="45"/>
      <c r="DUJ1024" s="45"/>
      <c r="DUK1024" s="45"/>
      <c r="DUL1024" s="45"/>
      <c r="DUM1024" s="45"/>
      <c r="DUN1024" s="45"/>
      <c r="DUO1024" s="45"/>
      <c r="DUP1024" s="45"/>
      <c r="DUQ1024" s="45"/>
      <c r="DUR1024" s="45"/>
      <c r="DUS1024" s="45"/>
      <c r="DUT1024" s="45"/>
      <c r="DUU1024" s="45"/>
      <c r="DUV1024" s="45"/>
      <c r="DUW1024" s="45"/>
      <c r="DUX1024" s="45"/>
      <c r="DUY1024" s="45"/>
      <c r="DUZ1024" s="45"/>
      <c r="DVA1024" s="45"/>
      <c r="DVB1024" s="45"/>
      <c r="DVC1024" s="45"/>
      <c r="DVD1024" s="45"/>
      <c r="DVE1024" s="45"/>
      <c r="DVF1024" s="45"/>
      <c r="DVG1024" s="45"/>
      <c r="DVH1024" s="45"/>
      <c r="DVI1024" s="45"/>
      <c r="DVJ1024" s="45"/>
      <c r="DVK1024" s="45"/>
      <c r="DVL1024" s="45"/>
      <c r="DVM1024" s="45"/>
      <c r="DVN1024" s="45"/>
      <c r="DVO1024" s="45"/>
      <c r="DVP1024" s="45"/>
      <c r="DVQ1024" s="45"/>
      <c r="DVR1024" s="45"/>
      <c r="DVS1024" s="45"/>
      <c r="DVT1024" s="45"/>
      <c r="DVU1024" s="45"/>
      <c r="DVV1024" s="45"/>
      <c r="DVW1024" s="45"/>
      <c r="DVX1024" s="45"/>
      <c r="DVY1024" s="45"/>
      <c r="DVZ1024" s="45"/>
      <c r="DWA1024" s="45"/>
      <c r="DWB1024" s="45"/>
      <c r="DWC1024" s="45"/>
      <c r="DWD1024" s="45"/>
      <c r="DWE1024" s="45"/>
      <c r="DWF1024" s="45"/>
      <c r="DWG1024" s="45"/>
      <c r="DWH1024" s="45"/>
      <c r="DWI1024" s="45"/>
      <c r="DWJ1024" s="45"/>
      <c r="DWK1024" s="45"/>
      <c r="DWL1024" s="45"/>
      <c r="DWM1024" s="45"/>
      <c r="DWN1024" s="45"/>
      <c r="DWO1024" s="45"/>
      <c r="DWP1024" s="45"/>
      <c r="DWQ1024" s="45"/>
      <c r="DWR1024" s="45"/>
      <c r="DWS1024" s="45"/>
      <c r="DWT1024" s="45"/>
      <c r="DWU1024" s="45"/>
      <c r="DWV1024" s="45"/>
      <c r="DWW1024" s="45"/>
      <c r="DWX1024" s="45"/>
      <c r="DWY1024" s="45"/>
      <c r="DWZ1024" s="45"/>
      <c r="DXA1024" s="45"/>
      <c r="DXB1024" s="45"/>
      <c r="DXC1024" s="45"/>
      <c r="DXD1024" s="45"/>
      <c r="DXE1024" s="45"/>
      <c r="DXF1024" s="45"/>
      <c r="DXG1024" s="45"/>
      <c r="DXH1024" s="45"/>
      <c r="DXI1024" s="45"/>
      <c r="DXJ1024" s="45"/>
      <c r="DXK1024" s="45"/>
      <c r="DXL1024" s="45"/>
      <c r="DXM1024" s="45"/>
      <c r="DXN1024" s="45"/>
      <c r="DXO1024" s="45"/>
      <c r="DXP1024" s="45"/>
      <c r="DXQ1024" s="45"/>
      <c r="DXR1024" s="45"/>
      <c r="DXS1024" s="45"/>
      <c r="DXT1024" s="45"/>
      <c r="DXU1024" s="45"/>
      <c r="DXV1024" s="45"/>
      <c r="DXW1024" s="45"/>
      <c r="DXX1024" s="45"/>
      <c r="DXY1024" s="45"/>
      <c r="DXZ1024" s="45"/>
      <c r="DYA1024" s="45"/>
      <c r="DYB1024" s="45"/>
      <c r="DYC1024" s="45"/>
      <c r="DYD1024" s="45"/>
      <c r="DYE1024" s="45"/>
      <c r="DYF1024" s="45"/>
      <c r="DYG1024" s="45"/>
      <c r="DYH1024" s="45"/>
      <c r="DYI1024" s="45"/>
      <c r="DYJ1024" s="45"/>
      <c r="DYK1024" s="45"/>
      <c r="DYL1024" s="45"/>
      <c r="DYM1024" s="45"/>
      <c r="DYN1024" s="45"/>
      <c r="DYO1024" s="45"/>
      <c r="DYP1024" s="45"/>
      <c r="DYQ1024" s="45"/>
      <c r="DYR1024" s="45"/>
      <c r="DYS1024" s="45"/>
      <c r="DYT1024" s="45"/>
      <c r="DYU1024" s="45"/>
      <c r="DYV1024" s="45"/>
      <c r="DYW1024" s="45"/>
      <c r="DYX1024" s="45"/>
      <c r="DYY1024" s="45"/>
      <c r="DYZ1024" s="45"/>
      <c r="DZA1024" s="45"/>
      <c r="DZB1024" s="45"/>
      <c r="DZC1024" s="45"/>
      <c r="DZD1024" s="45"/>
      <c r="DZE1024" s="45"/>
      <c r="DZF1024" s="45"/>
      <c r="DZG1024" s="45"/>
      <c r="DZH1024" s="45"/>
      <c r="DZI1024" s="45"/>
      <c r="DZJ1024" s="45"/>
      <c r="DZK1024" s="45"/>
      <c r="DZL1024" s="45"/>
      <c r="DZM1024" s="45"/>
      <c r="DZN1024" s="45"/>
      <c r="DZO1024" s="45"/>
      <c r="DZP1024" s="45"/>
      <c r="DZQ1024" s="45"/>
      <c r="DZR1024" s="45"/>
      <c r="DZS1024" s="45"/>
      <c r="DZT1024" s="45"/>
      <c r="DZU1024" s="45"/>
      <c r="DZV1024" s="45"/>
      <c r="DZW1024" s="45"/>
      <c r="DZX1024" s="45"/>
      <c r="DZY1024" s="45"/>
      <c r="DZZ1024" s="45"/>
      <c r="EAA1024" s="45"/>
      <c r="EAB1024" s="45"/>
      <c r="EAC1024" s="45"/>
      <c r="EAD1024" s="45"/>
      <c r="EAE1024" s="45"/>
      <c r="EAF1024" s="45"/>
      <c r="EAG1024" s="45"/>
      <c r="EAH1024" s="45"/>
      <c r="EAI1024" s="45"/>
      <c r="EAJ1024" s="45"/>
      <c r="EAK1024" s="45"/>
      <c r="EAL1024" s="45"/>
      <c r="EAM1024" s="45"/>
      <c r="EAN1024" s="45"/>
      <c r="EAO1024" s="45"/>
      <c r="EAP1024" s="45"/>
      <c r="EAQ1024" s="45"/>
      <c r="EAR1024" s="45"/>
      <c r="EAS1024" s="45"/>
      <c r="EAT1024" s="45"/>
      <c r="EAU1024" s="45"/>
      <c r="EAV1024" s="45"/>
      <c r="EAW1024" s="45"/>
      <c r="EAX1024" s="45"/>
      <c r="EAY1024" s="45"/>
      <c r="EAZ1024" s="45"/>
      <c r="EBA1024" s="45"/>
      <c r="EBB1024" s="45"/>
      <c r="EBC1024" s="45"/>
      <c r="EBD1024" s="45"/>
      <c r="EBE1024" s="45"/>
      <c r="EBF1024" s="45"/>
      <c r="EBG1024" s="45"/>
      <c r="EBH1024" s="45"/>
      <c r="EBI1024" s="45"/>
      <c r="EBJ1024" s="45"/>
      <c r="EBK1024" s="45"/>
      <c r="EBL1024" s="45"/>
      <c r="EBM1024" s="45"/>
      <c r="EBN1024" s="45"/>
      <c r="EBO1024" s="45"/>
      <c r="EBP1024" s="45"/>
      <c r="EBQ1024" s="45"/>
      <c r="EBR1024" s="45"/>
      <c r="EBS1024" s="45"/>
      <c r="EBT1024" s="45"/>
      <c r="EBU1024" s="45"/>
      <c r="EBV1024" s="45"/>
      <c r="EBW1024" s="45"/>
      <c r="EBX1024" s="45"/>
      <c r="EBY1024" s="45"/>
      <c r="EBZ1024" s="45"/>
      <c r="ECA1024" s="45"/>
      <c r="ECB1024" s="45"/>
      <c r="ECC1024" s="45"/>
      <c r="ECD1024" s="45"/>
      <c r="ECE1024" s="45"/>
      <c r="ECF1024" s="45"/>
      <c r="ECG1024" s="45"/>
      <c r="ECH1024" s="45"/>
      <c r="ECI1024" s="45"/>
      <c r="ECJ1024" s="45"/>
      <c r="ECK1024" s="45"/>
      <c r="ECL1024" s="45"/>
      <c r="ECM1024" s="45"/>
      <c r="ECN1024" s="45"/>
      <c r="ECO1024" s="45"/>
      <c r="ECP1024" s="45"/>
      <c r="ECQ1024" s="45"/>
      <c r="ECR1024" s="45"/>
      <c r="ECS1024" s="45"/>
      <c r="ECT1024" s="45"/>
      <c r="ECU1024" s="45"/>
      <c r="ECV1024" s="45"/>
      <c r="ECW1024" s="45"/>
      <c r="ECX1024" s="45"/>
      <c r="ECY1024" s="45"/>
      <c r="ECZ1024" s="45"/>
      <c r="EDA1024" s="45"/>
      <c r="EDB1024" s="45"/>
      <c r="EDC1024" s="45"/>
      <c r="EDD1024" s="45"/>
      <c r="EDE1024" s="45"/>
      <c r="EDF1024" s="45"/>
      <c r="EDG1024" s="45"/>
      <c r="EDH1024" s="45"/>
      <c r="EDI1024" s="45"/>
      <c r="EDJ1024" s="45"/>
      <c r="EDK1024" s="45"/>
      <c r="EDL1024" s="45"/>
      <c r="EDM1024" s="45"/>
      <c r="EDN1024" s="45"/>
      <c r="EDO1024" s="45"/>
      <c r="EDP1024" s="45"/>
      <c r="EDQ1024" s="45"/>
      <c r="EDR1024" s="45"/>
      <c r="EDS1024" s="45"/>
      <c r="EDT1024" s="45"/>
      <c r="EDU1024" s="45"/>
      <c r="EDV1024" s="45"/>
      <c r="EDW1024" s="45"/>
      <c r="EDX1024" s="45"/>
      <c r="EDY1024" s="45"/>
      <c r="EDZ1024" s="45"/>
      <c r="EEA1024" s="45"/>
      <c r="EEB1024" s="45"/>
      <c r="EEC1024" s="45"/>
      <c r="EED1024" s="45"/>
      <c r="EEE1024" s="45"/>
      <c r="EEF1024" s="45"/>
      <c r="EEG1024" s="45"/>
      <c r="EEH1024" s="45"/>
      <c r="EEI1024" s="45"/>
      <c r="EEJ1024" s="45"/>
      <c r="EEK1024" s="45"/>
      <c r="EEL1024" s="45"/>
      <c r="EEM1024" s="45"/>
      <c r="EEN1024" s="45"/>
      <c r="EEO1024" s="45"/>
      <c r="EEP1024" s="45"/>
      <c r="EEQ1024" s="45"/>
      <c r="EER1024" s="45"/>
      <c r="EES1024" s="45"/>
      <c r="EET1024" s="45"/>
      <c r="EEU1024" s="45"/>
      <c r="EEV1024" s="45"/>
      <c r="EEW1024" s="45"/>
      <c r="EEX1024" s="45"/>
      <c r="EEY1024" s="45"/>
      <c r="EEZ1024" s="45"/>
      <c r="EFA1024" s="45"/>
      <c r="EFB1024" s="45"/>
      <c r="EFC1024" s="45"/>
      <c r="EFD1024" s="45"/>
      <c r="EFE1024" s="45"/>
      <c r="EFF1024" s="45"/>
      <c r="EFG1024" s="45"/>
      <c r="EFH1024" s="45"/>
      <c r="EFI1024" s="45"/>
      <c r="EFJ1024" s="45"/>
      <c r="EFK1024" s="45"/>
      <c r="EFL1024" s="45"/>
      <c r="EFM1024" s="45"/>
      <c r="EFN1024" s="45"/>
      <c r="EFO1024" s="45"/>
      <c r="EFP1024" s="45"/>
      <c r="EFQ1024" s="45"/>
      <c r="EFR1024" s="45"/>
      <c r="EFS1024" s="45"/>
      <c r="EFT1024" s="45"/>
      <c r="EFU1024" s="45"/>
      <c r="EFV1024" s="45"/>
      <c r="EFW1024" s="45"/>
      <c r="EFX1024" s="45"/>
      <c r="EFY1024" s="45"/>
      <c r="EFZ1024" s="45"/>
      <c r="EGA1024" s="45"/>
      <c r="EGB1024" s="45"/>
      <c r="EGC1024" s="45"/>
      <c r="EGD1024" s="45"/>
      <c r="EGE1024" s="45"/>
      <c r="EGF1024" s="45"/>
      <c r="EGG1024" s="45"/>
      <c r="EGH1024" s="45"/>
      <c r="EGI1024" s="45"/>
      <c r="EGJ1024" s="45"/>
      <c r="EGK1024" s="45"/>
      <c r="EGL1024" s="45"/>
      <c r="EGM1024" s="45"/>
      <c r="EGN1024" s="45"/>
      <c r="EGO1024" s="45"/>
      <c r="EGP1024" s="45"/>
      <c r="EGQ1024" s="45"/>
      <c r="EGR1024" s="45"/>
      <c r="EGS1024" s="45"/>
      <c r="EGT1024" s="45"/>
      <c r="EGU1024" s="45"/>
      <c r="EGV1024" s="45"/>
      <c r="EGW1024" s="45"/>
      <c r="EGX1024" s="45"/>
      <c r="EGY1024" s="45"/>
      <c r="EGZ1024" s="45"/>
      <c r="EHA1024" s="45"/>
      <c r="EHB1024" s="45"/>
      <c r="EHC1024" s="45"/>
      <c r="EHD1024" s="45"/>
      <c r="EHE1024" s="45"/>
      <c r="EHF1024" s="45"/>
      <c r="EHG1024" s="45"/>
      <c r="EHH1024" s="45"/>
      <c r="EHI1024" s="45"/>
      <c r="EHJ1024" s="45"/>
      <c r="EHK1024" s="45"/>
      <c r="EHL1024" s="45"/>
      <c r="EHM1024" s="45"/>
      <c r="EHN1024" s="45"/>
      <c r="EHO1024" s="45"/>
      <c r="EHP1024" s="45"/>
      <c r="EHQ1024" s="45"/>
      <c r="EHR1024" s="45"/>
      <c r="EHS1024" s="45"/>
      <c r="EHT1024" s="45"/>
      <c r="EHU1024" s="45"/>
      <c r="EHV1024" s="45"/>
      <c r="EHW1024" s="45"/>
      <c r="EHX1024" s="45"/>
      <c r="EHY1024" s="45"/>
      <c r="EHZ1024" s="45"/>
      <c r="EIA1024" s="45"/>
      <c r="EIB1024" s="45"/>
      <c r="EIC1024" s="45"/>
      <c r="EID1024" s="45"/>
      <c r="EIE1024" s="45"/>
      <c r="EIF1024" s="45"/>
      <c r="EIG1024" s="45"/>
      <c r="EIH1024" s="45"/>
      <c r="EII1024" s="45"/>
      <c r="EIJ1024" s="45"/>
      <c r="EIK1024" s="45"/>
      <c r="EIL1024" s="45"/>
      <c r="EIM1024" s="45"/>
      <c r="EIN1024" s="45"/>
      <c r="EIO1024" s="45"/>
      <c r="EIP1024" s="45"/>
      <c r="EIQ1024" s="45"/>
      <c r="EIR1024" s="45"/>
      <c r="EIS1024" s="45"/>
      <c r="EIT1024" s="45"/>
      <c r="EIU1024" s="45"/>
      <c r="EIV1024" s="45"/>
      <c r="EIW1024" s="45"/>
      <c r="EIX1024" s="45"/>
      <c r="EIY1024" s="45"/>
      <c r="EIZ1024" s="45"/>
      <c r="EJA1024" s="45"/>
      <c r="EJB1024" s="45"/>
      <c r="EJC1024" s="45"/>
      <c r="EJD1024" s="45"/>
      <c r="EJE1024" s="45"/>
      <c r="EJF1024" s="45"/>
      <c r="EJG1024" s="45"/>
      <c r="EJH1024" s="45"/>
      <c r="EJI1024" s="45"/>
      <c r="EJJ1024" s="45"/>
      <c r="EJK1024" s="45"/>
      <c r="EJL1024" s="45"/>
      <c r="EJM1024" s="45"/>
      <c r="EJN1024" s="45"/>
      <c r="EJO1024" s="45"/>
      <c r="EJP1024" s="45"/>
      <c r="EJQ1024" s="45"/>
      <c r="EJR1024" s="45"/>
      <c r="EJS1024" s="45"/>
      <c r="EJT1024" s="45"/>
      <c r="EJU1024" s="45"/>
      <c r="EJV1024" s="45"/>
      <c r="EJW1024" s="45"/>
      <c r="EJX1024" s="45"/>
      <c r="EJY1024" s="45"/>
      <c r="EJZ1024" s="45"/>
      <c r="EKA1024" s="45"/>
      <c r="EKB1024" s="45"/>
      <c r="EKC1024" s="45"/>
      <c r="EKD1024" s="45"/>
      <c r="EKE1024" s="45"/>
      <c r="EKF1024" s="45"/>
      <c r="EKG1024" s="45"/>
      <c r="EKH1024" s="45"/>
      <c r="EKI1024" s="45"/>
      <c r="EKJ1024" s="45"/>
      <c r="EKK1024" s="45"/>
      <c r="EKL1024" s="45"/>
      <c r="EKM1024" s="45"/>
      <c r="EKN1024" s="45"/>
      <c r="EKO1024" s="45"/>
      <c r="EKP1024" s="45"/>
      <c r="EKQ1024" s="45"/>
      <c r="EKR1024" s="45"/>
      <c r="EKS1024" s="45"/>
      <c r="EKT1024" s="45"/>
      <c r="EKU1024" s="45"/>
      <c r="EKV1024" s="45"/>
      <c r="EKW1024" s="45"/>
      <c r="EKX1024" s="45"/>
      <c r="EKY1024" s="45"/>
      <c r="EKZ1024" s="45"/>
      <c r="ELA1024" s="45"/>
      <c r="ELB1024" s="45"/>
      <c r="ELC1024" s="45"/>
      <c r="ELD1024" s="45"/>
      <c r="ELE1024" s="45"/>
      <c r="ELF1024" s="45"/>
      <c r="ELG1024" s="45"/>
      <c r="ELH1024" s="45"/>
      <c r="ELI1024" s="45"/>
      <c r="ELJ1024" s="45"/>
      <c r="ELK1024" s="45"/>
      <c r="ELL1024" s="45"/>
      <c r="ELM1024" s="45"/>
      <c r="ELN1024" s="45"/>
      <c r="ELO1024" s="45"/>
      <c r="ELP1024" s="45"/>
      <c r="ELQ1024" s="45"/>
      <c r="ELR1024" s="45"/>
      <c r="ELS1024" s="45"/>
      <c r="ELT1024" s="45"/>
      <c r="ELU1024" s="45"/>
      <c r="ELV1024" s="45"/>
      <c r="ELW1024" s="45"/>
      <c r="ELX1024" s="45"/>
      <c r="ELY1024" s="45"/>
      <c r="ELZ1024" s="45"/>
      <c r="EMA1024" s="45"/>
      <c r="EMB1024" s="45"/>
      <c r="EMC1024" s="45"/>
      <c r="EMD1024" s="45"/>
      <c r="EME1024" s="45"/>
      <c r="EMF1024" s="45"/>
      <c r="EMG1024" s="45"/>
      <c r="EMH1024" s="45"/>
      <c r="EMI1024" s="45"/>
      <c r="EMJ1024" s="45"/>
      <c r="EMK1024" s="45"/>
      <c r="EML1024" s="45"/>
      <c r="EMM1024" s="45"/>
      <c r="EMN1024" s="45"/>
      <c r="EMO1024" s="45"/>
      <c r="EMP1024" s="45"/>
      <c r="EMQ1024" s="45"/>
      <c r="EMR1024" s="45"/>
      <c r="EMS1024" s="45"/>
      <c r="EMT1024" s="45"/>
      <c r="EMU1024" s="45"/>
      <c r="EMV1024" s="45"/>
      <c r="EMW1024" s="45"/>
      <c r="EMX1024" s="45"/>
      <c r="EMY1024" s="45"/>
      <c r="EMZ1024" s="45"/>
      <c r="ENA1024" s="45"/>
      <c r="ENB1024" s="45"/>
      <c r="ENC1024" s="45"/>
      <c r="END1024" s="45"/>
      <c r="ENE1024" s="45"/>
      <c r="ENF1024" s="45"/>
      <c r="ENG1024" s="45"/>
      <c r="ENH1024" s="45"/>
      <c r="ENI1024" s="45"/>
      <c r="ENJ1024" s="45"/>
      <c r="ENK1024" s="45"/>
      <c r="ENL1024" s="45"/>
      <c r="ENM1024" s="45"/>
      <c r="ENN1024" s="45"/>
      <c r="ENO1024" s="45"/>
      <c r="ENP1024" s="45"/>
      <c r="ENQ1024" s="45"/>
      <c r="ENR1024" s="45"/>
      <c r="ENS1024" s="45"/>
      <c r="ENT1024" s="45"/>
      <c r="ENU1024" s="45"/>
      <c r="ENV1024" s="45"/>
      <c r="ENW1024" s="45"/>
      <c r="ENX1024" s="45"/>
      <c r="ENY1024" s="45"/>
      <c r="ENZ1024" s="45"/>
      <c r="EOA1024" s="45"/>
      <c r="EOB1024" s="45"/>
      <c r="EOC1024" s="45"/>
      <c r="EOD1024" s="45"/>
      <c r="EOE1024" s="45"/>
      <c r="EOF1024" s="45"/>
      <c r="EOG1024" s="45"/>
      <c r="EOH1024" s="45"/>
      <c r="EOI1024" s="45"/>
      <c r="EOJ1024" s="45"/>
      <c r="EOK1024" s="45"/>
      <c r="EOL1024" s="45"/>
      <c r="EOM1024" s="45"/>
      <c r="EON1024" s="45"/>
      <c r="EOO1024" s="45"/>
      <c r="EOP1024" s="45"/>
      <c r="EOQ1024" s="45"/>
      <c r="EOR1024" s="45"/>
      <c r="EOS1024" s="45"/>
      <c r="EOT1024" s="45"/>
      <c r="EOU1024" s="45"/>
      <c r="EOV1024" s="45"/>
      <c r="EOW1024" s="45"/>
      <c r="EOX1024" s="45"/>
      <c r="EOY1024" s="45"/>
      <c r="EOZ1024" s="45"/>
      <c r="EPA1024" s="45"/>
      <c r="EPB1024" s="45"/>
      <c r="EPC1024" s="45"/>
      <c r="EPD1024" s="45"/>
      <c r="EPE1024" s="45"/>
      <c r="EPF1024" s="45"/>
      <c r="EPG1024" s="45"/>
      <c r="EPH1024" s="45"/>
      <c r="EPI1024" s="45"/>
      <c r="EPJ1024" s="45"/>
      <c r="EPK1024" s="45"/>
      <c r="EPL1024" s="45"/>
      <c r="EPM1024" s="45"/>
      <c r="EPN1024" s="45"/>
      <c r="EPO1024" s="45"/>
      <c r="EPP1024" s="45"/>
      <c r="EPQ1024" s="45"/>
      <c r="EPR1024" s="45"/>
      <c r="EPS1024" s="45"/>
      <c r="EPT1024" s="45"/>
      <c r="EPU1024" s="45"/>
      <c r="EPV1024" s="45"/>
      <c r="EPW1024" s="45"/>
      <c r="EPX1024" s="45"/>
      <c r="EPY1024" s="45"/>
      <c r="EPZ1024" s="45"/>
      <c r="EQA1024" s="45"/>
      <c r="EQB1024" s="45"/>
      <c r="EQC1024" s="45"/>
      <c r="EQD1024" s="45"/>
      <c r="EQE1024" s="45"/>
      <c r="EQF1024" s="45"/>
      <c r="EQG1024" s="45"/>
      <c r="EQH1024" s="45"/>
      <c r="EQI1024" s="45"/>
      <c r="EQJ1024" s="45"/>
      <c r="EQK1024" s="45"/>
      <c r="EQL1024" s="45"/>
      <c r="EQM1024" s="45"/>
      <c r="EQN1024" s="45"/>
      <c r="EQO1024" s="45"/>
      <c r="EQP1024" s="45"/>
      <c r="EQQ1024" s="45"/>
      <c r="EQR1024" s="45"/>
      <c r="EQS1024" s="45"/>
      <c r="EQT1024" s="45"/>
      <c r="EQU1024" s="45"/>
      <c r="EQV1024" s="45"/>
      <c r="EQW1024" s="45"/>
      <c r="EQX1024" s="45"/>
      <c r="EQY1024" s="45"/>
      <c r="EQZ1024" s="45"/>
      <c r="ERA1024" s="45"/>
      <c r="ERB1024" s="45"/>
      <c r="ERC1024" s="45"/>
      <c r="ERD1024" s="45"/>
      <c r="ERE1024" s="45"/>
      <c r="ERF1024" s="45"/>
      <c r="ERG1024" s="45"/>
      <c r="ERH1024" s="45"/>
      <c r="ERI1024" s="45"/>
      <c r="ERJ1024" s="45"/>
      <c r="ERK1024" s="45"/>
      <c r="ERL1024" s="45"/>
      <c r="ERM1024" s="45"/>
      <c r="ERN1024" s="45"/>
      <c r="ERO1024" s="45"/>
      <c r="ERP1024" s="45"/>
      <c r="ERQ1024" s="45"/>
      <c r="ERR1024" s="45"/>
      <c r="ERS1024" s="45"/>
      <c r="ERT1024" s="45"/>
      <c r="ERU1024" s="45"/>
      <c r="ERV1024" s="45"/>
      <c r="ERW1024" s="45"/>
      <c r="ERX1024" s="45"/>
      <c r="ERY1024" s="45"/>
      <c r="ERZ1024" s="45"/>
      <c r="ESA1024" s="45"/>
      <c r="ESB1024" s="45"/>
      <c r="ESC1024" s="45"/>
      <c r="ESD1024" s="45"/>
      <c r="ESE1024" s="45"/>
      <c r="ESF1024" s="45"/>
      <c r="ESG1024" s="45"/>
      <c r="ESH1024" s="45"/>
      <c r="ESI1024" s="45"/>
      <c r="ESJ1024" s="45"/>
      <c r="ESK1024" s="45"/>
      <c r="ESL1024" s="45"/>
      <c r="ESM1024" s="45"/>
      <c r="ESN1024" s="45"/>
      <c r="ESO1024" s="45"/>
      <c r="ESP1024" s="45"/>
      <c r="ESQ1024" s="45"/>
      <c r="ESR1024" s="45"/>
      <c r="ESS1024" s="45"/>
      <c r="EST1024" s="45"/>
      <c r="ESU1024" s="45"/>
      <c r="ESV1024" s="45"/>
      <c r="ESW1024" s="45"/>
      <c r="ESX1024" s="45"/>
      <c r="ESY1024" s="45"/>
      <c r="ESZ1024" s="45"/>
      <c r="ETA1024" s="45"/>
      <c r="ETB1024" s="45"/>
      <c r="ETC1024" s="45"/>
      <c r="ETD1024" s="45"/>
      <c r="ETE1024" s="45"/>
      <c r="ETF1024" s="45"/>
      <c r="ETG1024" s="45"/>
      <c r="ETH1024" s="45"/>
      <c r="ETI1024" s="45"/>
      <c r="ETJ1024" s="45"/>
      <c r="ETK1024" s="45"/>
      <c r="ETL1024" s="45"/>
      <c r="ETM1024" s="45"/>
      <c r="ETN1024" s="45"/>
      <c r="ETO1024" s="45"/>
      <c r="ETP1024" s="45"/>
      <c r="ETQ1024" s="45"/>
      <c r="ETR1024" s="45"/>
      <c r="ETS1024" s="45"/>
      <c r="ETT1024" s="45"/>
      <c r="ETU1024" s="45"/>
      <c r="ETV1024" s="45"/>
      <c r="ETW1024" s="45"/>
      <c r="ETX1024" s="45"/>
      <c r="ETY1024" s="45"/>
      <c r="ETZ1024" s="45"/>
      <c r="EUA1024" s="45"/>
      <c r="EUB1024" s="45"/>
      <c r="EUC1024" s="45"/>
      <c r="EUD1024" s="45"/>
      <c r="EUE1024" s="45"/>
      <c r="EUF1024" s="45"/>
      <c r="EUG1024" s="45"/>
      <c r="EUH1024" s="45"/>
      <c r="EUI1024" s="45"/>
      <c r="EUJ1024" s="45"/>
      <c r="EUK1024" s="45"/>
      <c r="EUL1024" s="45"/>
      <c r="EUM1024" s="45"/>
      <c r="EUN1024" s="45"/>
      <c r="EUO1024" s="45"/>
      <c r="EUP1024" s="45"/>
      <c r="EUQ1024" s="45"/>
      <c r="EUR1024" s="45"/>
      <c r="EUS1024" s="45"/>
      <c r="EUT1024" s="45"/>
      <c r="EUU1024" s="45"/>
      <c r="EUV1024" s="45"/>
      <c r="EUW1024" s="45"/>
      <c r="EUX1024" s="45"/>
      <c r="EUY1024" s="45"/>
      <c r="EUZ1024" s="45"/>
      <c r="EVA1024" s="45"/>
      <c r="EVB1024" s="45"/>
      <c r="EVC1024" s="45"/>
      <c r="EVD1024" s="45"/>
      <c r="EVE1024" s="45"/>
      <c r="EVF1024" s="45"/>
      <c r="EVG1024" s="45"/>
      <c r="EVH1024" s="45"/>
      <c r="EVI1024" s="45"/>
      <c r="EVJ1024" s="45"/>
      <c r="EVK1024" s="45"/>
      <c r="EVL1024" s="45"/>
      <c r="EVM1024" s="45"/>
      <c r="EVN1024" s="45"/>
      <c r="EVO1024" s="45"/>
      <c r="EVP1024" s="45"/>
      <c r="EVQ1024" s="45"/>
      <c r="EVR1024" s="45"/>
      <c r="EVS1024" s="45"/>
      <c r="EVT1024" s="45"/>
      <c r="EVU1024" s="45"/>
      <c r="EVV1024" s="45"/>
      <c r="EVW1024" s="45"/>
      <c r="EVX1024" s="45"/>
      <c r="EVY1024" s="45"/>
      <c r="EVZ1024" s="45"/>
      <c r="EWA1024" s="45"/>
      <c r="EWB1024" s="45"/>
      <c r="EWC1024" s="45"/>
      <c r="EWD1024" s="45"/>
      <c r="EWE1024" s="45"/>
      <c r="EWF1024" s="45"/>
      <c r="EWG1024" s="45"/>
      <c r="EWH1024" s="45"/>
      <c r="EWI1024" s="45"/>
      <c r="EWJ1024" s="45"/>
      <c r="EWK1024" s="45"/>
      <c r="EWL1024" s="45"/>
      <c r="EWM1024" s="45"/>
      <c r="EWN1024" s="45"/>
      <c r="EWO1024" s="45"/>
      <c r="EWP1024" s="45"/>
      <c r="EWQ1024" s="45"/>
      <c r="EWR1024" s="45"/>
      <c r="EWS1024" s="45"/>
      <c r="EWT1024" s="45"/>
      <c r="EWU1024" s="45"/>
      <c r="EWV1024" s="45"/>
      <c r="EWW1024" s="45"/>
      <c r="EWX1024" s="45"/>
      <c r="EWY1024" s="45"/>
      <c r="EWZ1024" s="45"/>
      <c r="EXA1024" s="45"/>
      <c r="EXB1024" s="45"/>
      <c r="EXC1024" s="45"/>
      <c r="EXD1024" s="45"/>
      <c r="EXE1024" s="45"/>
      <c r="EXF1024" s="45"/>
      <c r="EXG1024" s="45"/>
      <c r="EXH1024" s="45"/>
      <c r="EXI1024" s="45"/>
      <c r="EXJ1024" s="45"/>
      <c r="EXK1024" s="45"/>
      <c r="EXL1024" s="45"/>
      <c r="EXM1024" s="45"/>
      <c r="EXN1024" s="45"/>
      <c r="EXO1024" s="45"/>
      <c r="EXP1024" s="45"/>
      <c r="EXQ1024" s="45"/>
      <c r="EXR1024" s="45"/>
      <c r="EXS1024" s="45"/>
      <c r="EXT1024" s="45"/>
      <c r="EXU1024" s="45"/>
      <c r="EXV1024" s="45"/>
      <c r="EXW1024" s="45"/>
      <c r="EXX1024" s="45"/>
      <c r="EXY1024" s="45"/>
      <c r="EXZ1024" s="45"/>
      <c r="EYA1024" s="45"/>
      <c r="EYB1024" s="45"/>
      <c r="EYC1024" s="45"/>
      <c r="EYD1024" s="45"/>
      <c r="EYE1024" s="45"/>
      <c r="EYF1024" s="45"/>
      <c r="EYG1024" s="45"/>
      <c r="EYH1024" s="45"/>
      <c r="EYI1024" s="45"/>
      <c r="EYJ1024" s="45"/>
      <c r="EYK1024" s="45"/>
      <c r="EYL1024" s="45"/>
      <c r="EYM1024" s="45"/>
      <c r="EYN1024" s="45"/>
      <c r="EYO1024" s="45"/>
      <c r="EYP1024" s="45"/>
      <c r="EYQ1024" s="45"/>
      <c r="EYR1024" s="45"/>
      <c r="EYS1024" s="45"/>
      <c r="EYT1024" s="45"/>
      <c r="EYU1024" s="45"/>
      <c r="EYV1024" s="45"/>
      <c r="EYW1024" s="45"/>
      <c r="EYX1024" s="45"/>
      <c r="EYY1024" s="45"/>
      <c r="EYZ1024" s="45"/>
      <c r="EZA1024" s="45"/>
      <c r="EZB1024" s="45"/>
      <c r="EZC1024" s="45"/>
      <c r="EZD1024" s="45"/>
      <c r="EZE1024" s="45"/>
      <c r="EZF1024" s="45"/>
      <c r="EZG1024" s="45"/>
      <c r="EZH1024" s="45"/>
      <c r="EZI1024" s="45"/>
      <c r="EZJ1024" s="45"/>
      <c r="EZK1024" s="45"/>
      <c r="EZL1024" s="45"/>
      <c r="EZM1024" s="45"/>
      <c r="EZN1024" s="45"/>
      <c r="EZO1024" s="45"/>
      <c r="EZP1024" s="45"/>
      <c r="EZQ1024" s="45"/>
      <c r="EZR1024" s="45"/>
      <c r="EZS1024" s="45"/>
      <c r="EZT1024" s="45"/>
      <c r="EZU1024" s="45"/>
      <c r="EZV1024" s="45"/>
      <c r="EZW1024" s="45"/>
      <c r="EZX1024" s="45"/>
      <c r="EZY1024" s="45"/>
      <c r="EZZ1024" s="45"/>
      <c r="FAA1024" s="45"/>
      <c r="FAB1024" s="45"/>
      <c r="FAC1024" s="45"/>
      <c r="FAD1024" s="45"/>
      <c r="FAE1024" s="45"/>
      <c r="FAF1024" s="45"/>
      <c r="FAG1024" s="45"/>
      <c r="FAH1024" s="45"/>
      <c r="FAI1024" s="45"/>
      <c r="FAJ1024" s="45"/>
      <c r="FAK1024" s="45"/>
      <c r="FAL1024" s="45"/>
      <c r="FAM1024" s="45"/>
      <c r="FAN1024" s="45"/>
      <c r="FAO1024" s="45"/>
      <c r="FAP1024" s="45"/>
      <c r="FAQ1024" s="45"/>
      <c r="FAR1024" s="45"/>
      <c r="FAS1024" s="45"/>
      <c r="FAT1024" s="45"/>
      <c r="FAU1024" s="45"/>
      <c r="FAV1024" s="45"/>
      <c r="FAW1024" s="45"/>
      <c r="FAX1024" s="45"/>
      <c r="FAY1024" s="45"/>
      <c r="FAZ1024" s="45"/>
      <c r="FBA1024" s="45"/>
      <c r="FBB1024" s="45"/>
      <c r="FBC1024" s="45"/>
      <c r="FBD1024" s="45"/>
      <c r="FBE1024" s="45"/>
      <c r="FBF1024" s="45"/>
      <c r="FBG1024" s="45"/>
      <c r="FBH1024" s="45"/>
      <c r="FBI1024" s="45"/>
      <c r="FBJ1024" s="45"/>
      <c r="FBK1024" s="45"/>
      <c r="FBL1024" s="45"/>
      <c r="FBM1024" s="45"/>
      <c r="FBN1024" s="45"/>
      <c r="FBO1024" s="45"/>
      <c r="FBP1024" s="45"/>
      <c r="FBQ1024" s="45"/>
      <c r="FBR1024" s="45"/>
      <c r="FBS1024" s="45"/>
      <c r="FBT1024" s="45"/>
      <c r="FBU1024" s="45"/>
      <c r="FBV1024" s="45"/>
      <c r="FBW1024" s="45"/>
      <c r="FBX1024" s="45"/>
      <c r="FBY1024" s="45"/>
      <c r="FBZ1024" s="45"/>
      <c r="FCA1024" s="45"/>
      <c r="FCB1024" s="45"/>
      <c r="FCC1024" s="45"/>
      <c r="FCD1024" s="45"/>
      <c r="FCE1024" s="45"/>
      <c r="FCF1024" s="45"/>
      <c r="FCG1024" s="45"/>
      <c r="FCH1024" s="45"/>
      <c r="FCI1024" s="45"/>
      <c r="FCJ1024" s="45"/>
      <c r="FCK1024" s="45"/>
      <c r="FCL1024" s="45"/>
      <c r="FCM1024" s="45"/>
      <c r="FCN1024" s="45"/>
      <c r="FCO1024" s="45"/>
      <c r="FCP1024" s="45"/>
      <c r="FCQ1024" s="45"/>
      <c r="FCR1024" s="45"/>
      <c r="FCS1024" s="45"/>
      <c r="FCT1024" s="45"/>
      <c r="FCU1024" s="45"/>
      <c r="FCV1024" s="45"/>
      <c r="FCW1024" s="45"/>
      <c r="FCX1024" s="45"/>
      <c r="FCY1024" s="45"/>
      <c r="FCZ1024" s="45"/>
      <c r="FDA1024" s="45"/>
      <c r="FDB1024" s="45"/>
      <c r="FDC1024" s="45"/>
      <c r="FDD1024" s="45"/>
      <c r="FDE1024" s="45"/>
      <c r="FDF1024" s="45"/>
      <c r="FDG1024" s="45"/>
      <c r="FDH1024" s="45"/>
      <c r="FDI1024" s="45"/>
      <c r="FDJ1024" s="45"/>
      <c r="FDK1024" s="45"/>
      <c r="FDL1024" s="45"/>
      <c r="FDM1024" s="45"/>
      <c r="FDN1024" s="45"/>
      <c r="FDO1024" s="45"/>
      <c r="FDP1024" s="45"/>
      <c r="FDQ1024" s="45"/>
      <c r="FDR1024" s="45"/>
      <c r="FDS1024" s="45"/>
      <c r="FDT1024" s="45"/>
      <c r="FDU1024" s="45"/>
      <c r="FDV1024" s="45"/>
      <c r="FDW1024" s="45"/>
      <c r="FDX1024" s="45"/>
      <c r="FDY1024" s="45"/>
      <c r="FDZ1024" s="45"/>
      <c r="FEA1024" s="45"/>
      <c r="FEB1024" s="45"/>
      <c r="FEC1024" s="45"/>
      <c r="FED1024" s="45"/>
      <c r="FEE1024" s="45"/>
      <c r="FEF1024" s="45"/>
      <c r="FEG1024" s="45"/>
      <c r="FEH1024" s="45"/>
      <c r="FEI1024" s="45"/>
      <c r="FEJ1024" s="45"/>
      <c r="FEK1024" s="45"/>
      <c r="FEL1024" s="45"/>
      <c r="FEM1024" s="45"/>
      <c r="FEN1024" s="45"/>
      <c r="FEO1024" s="45"/>
      <c r="FEP1024" s="45"/>
      <c r="FEQ1024" s="45"/>
      <c r="FER1024" s="45"/>
      <c r="FES1024" s="45"/>
      <c r="FET1024" s="45"/>
      <c r="FEU1024" s="45"/>
      <c r="FEV1024" s="45"/>
      <c r="FEW1024" s="45"/>
      <c r="FEX1024" s="45"/>
      <c r="FEY1024" s="45"/>
      <c r="FEZ1024" s="45"/>
      <c r="FFA1024" s="45"/>
      <c r="FFB1024" s="45"/>
      <c r="FFC1024" s="45"/>
      <c r="FFD1024" s="45"/>
      <c r="FFE1024" s="45"/>
      <c r="FFF1024" s="45"/>
      <c r="FFG1024" s="45"/>
      <c r="FFH1024" s="45"/>
      <c r="FFI1024" s="45"/>
      <c r="FFJ1024" s="45"/>
      <c r="FFK1024" s="45"/>
      <c r="FFL1024" s="45"/>
      <c r="FFM1024" s="45"/>
      <c r="FFN1024" s="45"/>
      <c r="FFO1024" s="45"/>
      <c r="FFP1024" s="45"/>
      <c r="FFQ1024" s="45"/>
      <c r="FFR1024" s="45"/>
      <c r="FFS1024" s="45"/>
      <c r="FFT1024" s="45"/>
      <c r="FFU1024" s="45"/>
      <c r="FFV1024" s="45"/>
      <c r="FFW1024" s="45"/>
      <c r="FFX1024" s="45"/>
      <c r="FFY1024" s="45"/>
      <c r="FFZ1024" s="45"/>
      <c r="FGA1024" s="45"/>
      <c r="FGB1024" s="45"/>
      <c r="FGC1024" s="45"/>
      <c r="FGD1024" s="45"/>
      <c r="FGE1024" s="45"/>
      <c r="FGF1024" s="45"/>
      <c r="FGG1024" s="45"/>
      <c r="FGH1024" s="45"/>
      <c r="FGI1024" s="45"/>
      <c r="FGJ1024" s="45"/>
      <c r="FGK1024" s="45"/>
      <c r="FGL1024" s="45"/>
      <c r="FGM1024" s="45"/>
      <c r="FGN1024" s="45"/>
      <c r="FGO1024" s="45"/>
      <c r="FGP1024" s="45"/>
      <c r="FGQ1024" s="45"/>
      <c r="FGR1024" s="45"/>
      <c r="FGS1024" s="45"/>
      <c r="FGT1024" s="45"/>
      <c r="FGU1024" s="45"/>
      <c r="FGV1024" s="45"/>
      <c r="FGW1024" s="45"/>
      <c r="FGX1024" s="45"/>
      <c r="FGY1024" s="45"/>
      <c r="FGZ1024" s="45"/>
      <c r="FHA1024" s="45"/>
      <c r="FHB1024" s="45"/>
      <c r="FHC1024" s="45"/>
      <c r="FHD1024" s="45"/>
      <c r="FHE1024" s="45"/>
      <c r="FHF1024" s="45"/>
      <c r="FHG1024" s="45"/>
      <c r="FHH1024" s="45"/>
      <c r="FHI1024" s="45"/>
      <c r="FHJ1024" s="45"/>
      <c r="FHK1024" s="45"/>
      <c r="FHL1024" s="45"/>
      <c r="FHM1024" s="45"/>
      <c r="FHN1024" s="45"/>
      <c r="FHO1024" s="45"/>
      <c r="FHP1024" s="45"/>
      <c r="FHQ1024" s="45"/>
      <c r="FHR1024" s="45"/>
      <c r="FHS1024" s="45"/>
      <c r="FHT1024" s="45"/>
      <c r="FHU1024" s="45"/>
      <c r="FHV1024" s="45"/>
      <c r="FHW1024" s="45"/>
      <c r="FHX1024" s="45"/>
      <c r="FHY1024" s="45"/>
      <c r="FHZ1024" s="45"/>
      <c r="FIA1024" s="45"/>
      <c r="FIB1024" s="45"/>
      <c r="FIC1024" s="45"/>
      <c r="FID1024" s="45"/>
      <c r="FIE1024" s="45"/>
      <c r="FIF1024" s="45"/>
      <c r="FIG1024" s="45"/>
      <c r="FIH1024" s="45"/>
      <c r="FII1024" s="45"/>
      <c r="FIJ1024" s="45"/>
      <c r="FIK1024" s="45"/>
      <c r="FIL1024" s="45"/>
      <c r="FIM1024" s="45"/>
      <c r="FIN1024" s="45"/>
      <c r="FIO1024" s="45"/>
      <c r="FIP1024" s="45"/>
      <c r="FIQ1024" s="45"/>
      <c r="FIR1024" s="45"/>
      <c r="FIS1024" s="45"/>
      <c r="FIT1024" s="45"/>
      <c r="FIU1024" s="45"/>
      <c r="FIV1024" s="45"/>
      <c r="FIW1024" s="45"/>
      <c r="FIX1024" s="45"/>
      <c r="FIY1024" s="45"/>
      <c r="FIZ1024" s="45"/>
      <c r="FJA1024" s="45"/>
      <c r="FJB1024" s="45"/>
      <c r="FJC1024" s="45"/>
      <c r="FJD1024" s="45"/>
      <c r="FJE1024" s="45"/>
      <c r="FJF1024" s="45"/>
      <c r="FJG1024" s="45"/>
      <c r="FJH1024" s="45"/>
      <c r="FJI1024" s="45"/>
      <c r="FJJ1024" s="45"/>
      <c r="FJK1024" s="45"/>
      <c r="FJL1024" s="45"/>
      <c r="FJM1024" s="45"/>
      <c r="FJN1024" s="45"/>
      <c r="FJO1024" s="45"/>
      <c r="FJP1024" s="45"/>
      <c r="FJQ1024" s="45"/>
      <c r="FJR1024" s="45"/>
      <c r="FJS1024" s="45"/>
      <c r="FJT1024" s="45"/>
      <c r="FJU1024" s="45"/>
      <c r="FJV1024" s="45"/>
      <c r="FJW1024" s="45"/>
      <c r="FJX1024" s="45"/>
      <c r="FJY1024" s="45"/>
      <c r="FJZ1024" s="45"/>
      <c r="FKA1024" s="45"/>
      <c r="FKB1024" s="45"/>
      <c r="FKC1024" s="45"/>
      <c r="FKD1024" s="45"/>
      <c r="FKE1024" s="45"/>
      <c r="FKF1024" s="45"/>
      <c r="FKG1024" s="45"/>
      <c r="FKH1024" s="45"/>
      <c r="FKI1024" s="45"/>
      <c r="FKJ1024" s="45"/>
      <c r="FKK1024" s="45"/>
      <c r="FKL1024" s="45"/>
      <c r="FKM1024" s="45"/>
      <c r="FKN1024" s="45"/>
      <c r="FKO1024" s="45"/>
      <c r="FKP1024" s="45"/>
      <c r="FKQ1024" s="45"/>
      <c r="FKR1024" s="45"/>
      <c r="FKS1024" s="45"/>
      <c r="FKT1024" s="45"/>
      <c r="FKU1024" s="45"/>
      <c r="FKV1024" s="45"/>
      <c r="FKW1024" s="45"/>
      <c r="FKX1024" s="45"/>
      <c r="FKY1024" s="45"/>
      <c r="FKZ1024" s="45"/>
      <c r="FLA1024" s="45"/>
      <c r="FLB1024" s="45"/>
      <c r="FLC1024" s="45"/>
      <c r="FLD1024" s="45"/>
      <c r="FLE1024" s="45"/>
      <c r="FLF1024" s="45"/>
      <c r="FLG1024" s="45"/>
      <c r="FLH1024" s="45"/>
      <c r="FLI1024" s="45"/>
      <c r="FLJ1024" s="45"/>
      <c r="FLK1024" s="45"/>
      <c r="FLL1024" s="45"/>
      <c r="FLM1024" s="45"/>
      <c r="FLN1024" s="45"/>
      <c r="FLO1024" s="45"/>
      <c r="FLP1024" s="45"/>
      <c r="FLQ1024" s="45"/>
      <c r="FLR1024" s="45"/>
      <c r="FLS1024" s="45"/>
      <c r="FLT1024" s="45"/>
      <c r="FLU1024" s="45"/>
      <c r="FLV1024" s="45"/>
      <c r="FLW1024" s="45"/>
      <c r="FLX1024" s="45"/>
      <c r="FLY1024" s="45"/>
      <c r="FLZ1024" s="45"/>
      <c r="FMA1024" s="45"/>
      <c r="FMB1024" s="45"/>
      <c r="FMC1024" s="45"/>
      <c r="FMD1024" s="45"/>
      <c r="FME1024" s="45"/>
      <c r="FMF1024" s="45"/>
      <c r="FMG1024" s="45"/>
      <c r="FMH1024" s="45"/>
      <c r="FMI1024" s="45"/>
      <c r="FMJ1024" s="45"/>
      <c r="FMK1024" s="45"/>
      <c r="FML1024" s="45"/>
      <c r="FMM1024" s="45"/>
      <c r="FMN1024" s="45"/>
      <c r="FMO1024" s="45"/>
      <c r="FMP1024" s="45"/>
      <c r="FMQ1024" s="45"/>
      <c r="FMR1024" s="45"/>
      <c r="FMS1024" s="45"/>
      <c r="FMT1024" s="45"/>
      <c r="FMU1024" s="45"/>
      <c r="FMV1024" s="45"/>
      <c r="FMW1024" s="45"/>
      <c r="FMX1024" s="45"/>
      <c r="FMY1024" s="45"/>
      <c r="FMZ1024" s="45"/>
      <c r="FNA1024" s="45"/>
      <c r="FNB1024" s="45"/>
      <c r="FNC1024" s="45"/>
      <c r="FND1024" s="45"/>
      <c r="FNE1024" s="45"/>
      <c r="FNF1024" s="45"/>
      <c r="FNG1024" s="45"/>
      <c r="FNH1024" s="45"/>
      <c r="FNI1024" s="45"/>
      <c r="FNJ1024" s="45"/>
      <c r="FNK1024" s="45"/>
      <c r="FNL1024" s="45"/>
      <c r="FNM1024" s="45"/>
      <c r="FNN1024" s="45"/>
      <c r="FNO1024" s="45"/>
      <c r="FNP1024" s="45"/>
      <c r="FNQ1024" s="45"/>
      <c r="FNR1024" s="45"/>
      <c r="FNS1024" s="45"/>
      <c r="FNT1024" s="45"/>
      <c r="FNU1024" s="45"/>
      <c r="FNV1024" s="45"/>
      <c r="FNW1024" s="45"/>
      <c r="FNX1024" s="45"/>
      <c r="FNY1024" s="45"/>
      <c r="FNZ1024" s="45"/>
      <c r="FOA1024" s="45"/>
      <c r="FOB1024" s="45"/>
      <c r="FOC1024" s="45"/>
      <c r="FOD1024" s="45"/>
      <c r="FOE1024" s="45"/>
      <c r="FOF1024" s="45"/>
      <c r="FOG1024" s="45"/>
      <c r="FOH1024" s="45"/>
      <c r="FOI1024" s="45"/>
      <c r="FOJ1024" s="45"/>
      <c r="FOK1024" s="45"/>
      <c r="FOL1024" s="45"/>
      <c r="FOM1024" s="45"/>
      <c r="FON1024" s="45"/>
      <c r="FOO1024" s="45"/>
      <c r="FOP1024" s="45"/>
      <c r="FOQ1024" s="45"/>
      <c r="FOR1024" s="45"/>
      <c r="FOS1024" s="45"/>
      <c r="FOT1024" s="45"/>
      <c r="FOU1024" s="45"/>
      <c r="FOV1024" s="45"/>
      <c r="FOW1024" s="45"/>
      <c r="FOX1024" s="45"/>
      <c r="FOY1024" s="45"/>
      <c r="FOZ1024" s="45"/>
      <c r="FPA1024" s="45"/>
      <c r="FPB1024" s="45"/>
      <c r="FPC1024" s="45"/>
      <c r="FPD1024" s="45"/>
      <c r="FPE1024" s="45"/>
      <c r="FPF1024" s="45"/>
      <c r="FPG1024" s="45"/>
      <c r="FPH1024" s="45"/>
      <c r="FPI1024" s="45"/>
      <c r="FPJ1024" s="45"/>
      <c r="FPK1024" s="45"/>
      <c r="FPL1024" s="45"/>
      <c r="FPM1024" s="45"/>
      <c r="FPN1024" s="45"/>
      <c r="FPO1024" s="45"/>
      <c r="FPP1024" s="45"/>
      <c r="FPQ1024" s="45"/>
      <c r="FPR1024" s="45"/>
      <c r="FPS1024" s="45"/>
      <c r="FPT1024" s="45"/>
      <c r="FPU1024" s="45"/>
      <c r="FPV1024" s="45"/>
      <c r="FPW1024" s="45"/>
      <c r="FPX1024" s="45"/>
      <c r="FPY1024" s="45"/>
      <c r="FPZ1024" s="45"/>
      <c r="FQA1024" s="45"/>
      <c r="FQB1024" s="45"/>
      <c r="FQC1024" s="45"/>
      <c r="FQD1024" s="45"/>
      <c r="FQE1024" s="45"/>
      <c r="FQF1024" s="45"/>
      <c r="FQG1024" s="45"/>
      <c r="FQH1024" s="45"/>
      <c r="FQI1024" s="45"/>
      <c r="FQJ1024" s="45"/>
      <c r="FQK1024" s="45"/>
      <c r="FQL1024" s="45"/>
      <c r="FQM1024" s="45"/>
      <c r="FQN1024" s="45"/>
      <c r="FQO1024" s="45"/>
      <c r="FQP1024" s="45"/>
      <c r="FQQ1024" s="45"/>
      <c r="FQR1024" s="45"/>
      <c r="FQS1024" s="45"/>
      <c r="FQT1024" s="45"/>
      <c r="FQU1024" s="45"/>
      <c r="FQV1024" s="45"/>
      <c r="FQW1024" s="45"/>
      <c r="FQX1024" s="45"/>
      <c r="FQY1024" s="45"/>
      <c r="FQZ1024" s="45"/>
      <c r="FRA1024" s="45"/>
      <c r="FRB1024" s="45"/>
      <c r="FRC1024" s="45"/>
      <c r="FRD1024" s="45"/>
      <c r="FRE1024" s="45"/>
      <c r="FRF1024" s="45"/>
      <c r="FRG1024" s="45"/>
      <c r="FRH1024" s="45"/>
      <c r="FRI1024" s="45"/>
      <c r="FRJ1024" s="45"/>
      <c r="FRK1024" s="45"/>
      <c r="FRL1024" s="45"/>
      <c r="FRM1024" s="45"/>
      <c r="FRN1024" s="45"/>
      <c r="FRO1024" s="45"/>
      <c r="FRP1024" s="45"/>
      <c r="FRQ1024" s="45"/>
      <c r="FRR1024" s="45"/>
      <c r="FRS1024" s="45"/>
      <c r="FRT1024" s="45"/>
      <c r="FRU1024" s="45"/>
      <c r="FRV1024" s="45"/>
      <c r="FRW1024" s="45"/>
      <c r="FRX1024" s="45"/>
      <c r="FRY1024" s="45"/>
      <c r="FRZ1024" s="45"/>
      <c r="FSA1024" s="45"/>
      <c r="FSB1024" s="45"/>
      <c r="FSC1024" s="45"/>
      <c r="FSD1024" s="45"/>
      <c r="FSE1024" s="45"/>
      <c r="FSF1024" s="45"/>
      <c r="FSG1024" s="45"/>
      <c r="FSH1024" s="45"/>
      <c r="FSI1024" s="45"/>
      <c r="FSJ1024" s="45"/>
      <c r="FSK1024" s="45"/>
      <c r="FSL1024" s="45"/>
      <c r="FSM1024" s="45"/>
      <c r="FSN1024" s="45"/>
      <c r="FSO1024" s="45"/>
      <c r="FSP1024" s="45"/>
      <c r="FSQ1024" s="45"/>
      <c r="FSR1024" s="45"/>
      <c r="FSS1024" s="45"/>
      <c r="FST1024" s="45"/>
      <c r="FSU1024" s="45"/>
      <c r="FSV1024" s="45"/>
      <c r="FSW1024" s="45"/>
      <c r="FSX1024" s="45"/>
      <c r="FSY1024" s="45"/>
      <c r="FSZ1024" s="45"/>
      <c r="FTA1024" s="45"/>
      <c r="FTB1024" s="45"/>
      <c r="FTC1024" s="45"/>
      <c r="FTD1024" s="45"/>
      <c r="FTE1024" s="45"/>
      <c r="FTF1024" s="45"/>
      <c r="FTG1024" s="45"/>
      <c r="FTH1024" s="45"/>
      <c r="FTI1024" s="45"/>
      <c r="FTJ1024" s="45"/>
      <c r="FTK1024" s="45"/>
      <c r="FTL1024" s="45"/>
      <c r="FTM1024" s="45"/>
      <c r="FTN1024" s="45"/>
      <c r="FTO1024" s="45"/>
      <c r="FTP1024" s="45"/>
      <c r="FTQ1024" s="45"/>
      <c r="FTR1024" s="45"/>
      <c r="FTS1024" s="45"/>
      <c r="FTT1024" s="45"/>
      <c r="FTU1024" s="45"/>
      <c r="FTV1024" s="45"/>
      <c r="FTW1024" s="45"/>
      <c r="FTX1024" s="45"/>
      <c r="FTY1024" s="45"/>
      <c r="FTZ1024" s="45"/>
      <c r="FUA1024" s="45"/>
      <c r="FUB1024" s="45"/>
      <c r="FUC1024" s="45"/>
      <c r="FUD1024" s="45"/>
      <c r="FUE1024" s="45"/>
      <c r="FUF1024" s="45"/>
      <c r="FUG1024" s="45"/>
      <c r="FUH1024" s="45"/>
      <c r="FUI1024" s="45"/>
      <c r="FUJ1024" s="45"/>
      <c r="FUK1024" s="45"/>
      <c r="FUL1024" s="45"/>
      <c r="FUM1024" s="45"/>
      <c r="FUN1024" s="45"/>
      <c r="FUO1024" s="45"/>
      <c r="FUP1024" s="45"/>
      <c r="FUQ1024" s="45"/>
      <c r="FUR1024" s="45"/>
      <c r="FUS1024" s="45"/>
      <c r="FUT1024" s="45"/>
      <c r="FUU1024" s="45"/>
      <c r="FUV1024" s="45"/>
      <c r="FUW1024" s="45"/>
      <c r="FUX1024" s="45"/>
      <c r="FUY1024" s="45"/>
      <c r="FUZ1024" s="45"/>
      <c r="FVA1024" s="45"/>
      <c r="FVB1024" s="45"/>
      <c r="FVC1024" s="45"/>
      <c r="FVD1024" s="45"/>
      <c r="FVE1024" s="45"/>
      <c r="FVF1024" s="45"/>
      <c r="FVG1024" s="45"/>
      <c r="FVH1024" s="45"/>
      <c r="FVI1024" s="45"/>
      <c r="FVJ1024" s="45"/>
      <c r="FVK1024" s="45"/>
      <c r="FVL1024" s="45"/>
      <c r="FVM1024" s="45"/>
      <c r="FVN1024" s="45"/>
      <c r="FVO1024" s="45"/>
      <c r="FVP1024" s="45"/>
      <c r="FVQ1024" s="45"/>
      <c r="FVR1024" s="45"/>
      <c r="FVS1024" s="45"/>
      <c r="FVT1024" s="45"/>
      <c r="FVU1024" s="45"/>
      <c r="FVV1024" s="45"/>
      <c r="FVW1024" s="45"/>
      <c r="FVX1024" s="45"/>
      <c r="FVY1024" s="45"/>
      <c r="FVZ1024" s="45"/>
      <c r="FWA1024" s="45"/>
      <c r="FWB1024" s="45"/>
      <c r="FWC1024" s="45"/>
      <c r="FWD1024" s="45"/>
      <c r="FWE1024" s="45"/>
      <c r="FWF1024" s="45"/>
      <c r="FWG1024" s="45"/>
      <c r="FWH1024" s="45"/>
      <c r="FWI1024" s="45"/>
      <c r="FWJ1024" s="45"/>
      <c r="FWK1024" s="45"/>
      <c r="FWL1024" s="45"/>
      <c r="FWM1024" s="45"/>
      <c r="FWN1024" s="45"/>
      <c r="FWO1024" s="45"/>
      <c r="FWP1024" s="45"/>
      <c r="FWQ1024" s="45"/>
      <c r="FWR1024" s="45"/>
      <c r="FWS1024" s="45"/>
      <c r="FWT1024" s="45"/>
      <c r="FWU1024" s="45"/>
      <c r="FWV1024" s="45"/>
      <c r="FWW1024" s="45"/>
      <c r="FWX1024" s="45"/>
      <c r="FWY1024" s="45"/>
      <c r="FWZ1024" s="45"/>
      <c r="FXA1024" s="45"/>
      <c r="FXB1024" s="45"/>
      <c r="FXC1024" s="45"/>
      <c r="FXD1024" s="45"/>
      <c r="FXE1024" s="45"/>
      <c r="FXF1024" s="45"/>
      <c r="FXG1024" s="45"/>
      <c r="FXH1024" s="45"/>
      <c r="FXI1024" s="45"/>
      <c r="FXJ1024" s="45"/>
      <c r="FXK1024" s="45"/>
      <c r="FXL1024" s="45"/>
      <c r="FXM1024" s="45"/>
      <c r="FXN1024" s="45"/>
      <c r="FXO1024" s="45"/>
      <c r="FXP1024" s="45"/>
      <c r="FXQ1024" s="45"/>
      <c r="FXR1024" s="45"/>
      <c r="FXS1024" s="45"/>
      <c r="FXT1024" s="45"/>
      <c r="FXU1024" s="45"/>
      <c r="FXV1024" s="45"/>
      <c r="FXW1024" s="45"/>
      <c r="FXX1024" s="45"/>
      <c r="FXY1024" s="45"/>
      <c r="FXZ1024" s="45"/>
      <c r="FYA1024" s="45"/>
      <c r="FYB1024" s="45"/>
      <c r="FYC1024" s="45"/>
      <c r="FYD1024" s="45"/>
      <c r="FYE1024" s="45"/>
      <c r="FYF1024" s="45"/>
      <c r="FYG1024" s="45"/>
      <c r="FYH1024" s="45"/>
      <c r="FYI1024" s="45"/>
      <c r="FYJ1024" s="45"/>
      <c r="FYK1024" s="45"/>
      <c r="FYL1024" s="45"/>
      <c r="FYM1024" s="45"/>
      <c r="FYN1024" s="45"/>
      <c r="FYO1024" s="45"/>
      <c r="FYP1024" s="45"/>
      <c r="FYQ1024" s="45"/>
      <c r="FYR1024" s="45"/>
      <c r="FYS1024" s="45"/>
      <c r="FYT1024" s="45"/>
      <c r="FYU1024" s="45"/>
      <c r="FYV1024" s="45"/>
      <c r="FYW1024" s="45"/>
      <c r="FYX1024" s="45"/>
      <c r="FYY1024" s="45"/>
      <c r="FYZ1024" s="45"/>
      <c r="FZA1024" s="45"/>
      <c r="FZB1024" s="45"/>
      <c r="FZC1024" s="45"/>
      <c r="FZD1024" s="45"/>
      <c r="FZE1024" s="45"/>
      <c r="FZF1024" s="45"/>
      <c r="FZG1024" s="45"/>
      <c r="FZH1024" s="45"/>
      <c r="FZI1024" s="45"/>
      <c r="FZJ1024" s="45"/>
      <c r="FZK1024" s="45"/>
      <c r="FZL1024" s="45"/>
      <c r="FZM1024" s="45"/>
      <c r="FZN1024" s="45"/>
      <c r="FZO1024" s="45"/>
      <c r="FZP1024" s="45"/>
      <c r="FZQ1024" s="45"/>
      <c r="FZR1024" s="45"/>
      <c r="FZS1024" s="45"/>
      <c r="FZT1024" s="45"/>
      <c r="FZU1024" s="45"/>
      <c r="FZV1024" s="45"/>
      <c r="FZW1024" s="45"/>
      <c r="FZX1024" s="45"/>
      <c r="FZY1024" s="45"/>
      <c r="FZZ1024" s="45"/>
      <c r="GAA1024" s="45"/>
      <c r="GAB1024" s="45"/>
      <c r="GAC1024" s="45"/>
      <c r="GAD1024" s="45"/>
      <c r="GAE1024" s="45"/>
      <c r="GAF1024" s="45"/>
      <c r="GAG1024" s="45"/>
      <c r="GAH1024" s="45"/>
      <c r="GAI1024" s="45"/>
      <c r="GAJ1024" s="45"/>
      <c r="GAK1024" s="45"/>
      <c r="GAL1024" s="45"/>
      <c r="GAM1024" s="45"/>
      <c r="GAN1024" s="45"/>
      <c r="GAO1024" s="45"/>
      <c r="GAP1024" s="45"/>
      <c r="GAQ1024" s="45"/>
      <c r="GAR1024" s="45"/>
      <c r="GAS1024" s="45"/>
      <c r="GAT1024" s="45"/>
      <c r="GAU1024" s="45"/>
      <c r="GAV1024" s="45"/>
      <c r="GAW1024" s="45"/>
      <c r="GAX1024" s="45"/>
      <c r="GAY1024" s="45"/>
      <c r="GAZ1024" s="45"/>
      <c r="GBA1024" s="45"/>
      <c r="GBB1024" s="45"/>
      <c r="GBC1024" s="45"/>
      <c r="GBD1024" s="45"/>
      <c r="GBE1024" s="45"/>
      <c r="GBF1024" s="45"/>
      <c r="GBG1024" s="45"/>
      <c r="GBH1024" s="45"/>
      <c r="GBI1024" s="45"/>
      <c r="GBJ1024" s="45"/>
      <c r="GBK1024" s="45"/>
      <c r="GBL1024" s="45"/>
      <c r="GBM1024" s="45"/>
      <c r="GBN1024" s="45"/>
      <c r="GBO1024" s="45"/>
      <c r="GBP1024" s="45"/>
      <c r="GBQ1024" s="45"/>
      <c r="GBR1024" s="45"/>
      <c r="GBS1024" s="45"/>
      <c r="GBT1024" s="45"/>
      <c r="GBU1024" s="45"/>
      <c r="GBV1024" s="45"/>
      <c r="GBW1024" s="45"/>
      <c r="GBX1024" s="45"/>
      <c r="GBY1024" s="45"/>
      <c r="GBZ1024" s="45"/>
      <c r="GCA1024" s="45"/>
      <c r="GCB1024" s="45"/>
      <c r="GCC1024" s="45"/>
      <c r="GCD1024" s="45"/>
      <c r="GCE1024" s="45"/>
      <c r="GCF1024" s="45"/>
      <c r="GCG1024" s="45"/>
      <c r="GCH1024" s="45"/>
      <c r="GCI1024" s="45"/>
      <c r="GCJ1024" s="45"/>
      <c r="GCK1024" s="45"/>
      <c r="GCL1024" s="45"/>
      <c r="GCM1024" s="45"/>
      <c r="GCN1024" s="45"/>
      <c r="GCO1024" s="45"/>
      <c r="GCP1024" s="45"/>
      <c r="GCQ1024" s="45"/>
      <c r="GCR1024" s="45"/>
      <c r="GCS1024" s="45"/>
      <c r="GCT1024" s="45"/>
      <c r="GCU1024" s="45"/>
      <c r="GCV1024" s="45"/>
      <c r="GCW1024" s="45"/>
      <c r="GCX1024" s="45"/>
      <c r="GCY1024" s="45"/>
      <c r="GCZ1024" s="45"/>
      <c r="GDA1024" s="45"/>
      <c r="GDB1024" s="45"/>
      <c r="GDC1024" s="45"/>
      <c r="GDD1024" s="45"/>
      <c r="GDE1024" s="45"/>
      <c r="GDF1024" s="45"/>
      <c r="GDG1024" s="45"/>
      <c r="GDH1024" s="45"/>
      <c r="GDI1024" s="45"/>
      <c r="GDJ1024" s="45"/>
      <c r="GDK1024" s="45"/>
      <c r="GDL1024" s="45"/>
      <c r="GDM1024" s="45"/>
      <c r="GDN1024" s="45"/>
      <c r="GDO1024" s="45"/>
      <c r="GDP1024" s="45"/>
      <c r="GDQ1024" s="45"/>
      <c r="GDR1024" s="45"/>
      <c r="GDS1024" s="45"/>
      <c r="GDT1024" s="45"/>
      <c r="GDU1024" s="45"/>
      <c r="GDV1024" s="45"/>
      <c r="GDW1024" s="45"/>
      <c r="GDX1024" s="45"/>
      <c r="GDY1024" s="45"/>
      <c r="GDZ1024" s="45"/>
      <c r="GEA1024" s="45"/>
      <c r="GEB1024" s="45"/>
      <c r="GEC1024" s="45"/>
      <c r="GED1024" s="45"/>
      <c r="GEE1024" s="45"/>
      <c r="GEF1024" s="45"/>
      <c r="GEG1024" s="45"/>
      <c r="GEH1024" s="45"/>
      <c r="GEI1024" s="45"/>
      <c r="GEJ1024" s="45"/>
      <c r="GEK1024" s="45"/>
      <c r="GEL1024" s="45"/>
      <c r="GEM1024" s="45"/>
      <c r="GEN1024" s="45"/>
      <c r="GEO1024" s="45"/>
      <c r="GEP1024" s="45"/>
      <c r="GEQ1024" s="45"/>
      <c r="GER1024" s="45"/>
      <c r="GES1024" s="45"/>
      <c r="GET1024" s="45"/>
      <c r="GEU1024" s="45"/>
      <c r="GEV1024" s="45"/>
      <c r="GEW1024" s="45"/>
      <c r="GEX1024" s="45"/>
      <c r="GEY1024" s="45"/>
      <c r="GEZ1024" s="45"/>
      <c r="GFA1024" s="45"/>
      <c r="GFB1024" s="45"/>
      <c r="GFC1024" s="45"/>
      <c r="GFD1024" s="45"/>
      <c r="GFE1024" s="45"/>
      <c r="GFF1024" s="45"/>
      <c r="GFG1024" s="45"/>
      <c r="GFH1024" s="45"/>
      <c r="GFI1024" s="45"/>
      <c r="GFJ1024" s="45"/>
      <c r="GFK1024" s="45"/>
      <c r="GFL1024" s="45"/>
      <c r="GFM1024" s="45"/>
      <c r="GFN1024" s="45"/>
      <c r="GFO1024" s="45"/>
      <c r="GFP1024" s="45"/>
      <c r="GFQ1024" s="45"/>
      <c r="GFR1024" s="45"/>
      <c r="GFS1024" s="45"/>
      <c r="GFT1024" s="45"/>
      <c r="GFU1024" s="45"/>
      <c r="GFV1024" s="45"/>
      <c r="GFW1024" s="45"/>
      <c r="GFX1024" s="45"/>
      <c r="GFY1024" s="45"/>
      <c r="GFZ1024" s="45"/>
      <c r="GGA1024" s="45"/>
      <c r="GGB1024" s="45"/>
      <c r="GGC1024" s="45"/>
      <c r="GGD1024" s="45"/>
      <c r="GGE1024" s="45"/>
      <c r="GGF1024" s="45"/>
      <c r="GGG1024" s="45"/>
      <c r="GGH1024" s="45"/>
      <c r="GGI1024" s="45"/>
      <c r="GGJ1024" s="45"/>
      <c r="GGK1024" s="45"/>
      <c r="GGL1024" s="45"/>
      <c r="GGM1024" s="45"/>
      <c r="GGN1024" s="45"/>
      <c r="GGO1024" s="45"/>
      <c r="GGP1024" s="45"/>
      <c r="GGQ1024" s="45"/>
      <c r="GGR1024" s="45"/>
      <c r="GGS1024" s="45"/>
      <c r="GGT1024" s="45"/>
      <c r="GGU1024" s="45"/>
      <c r="GGV1024" s="45"/>
      <c r="GGW1024" s="45"/>
      <c r="GGX1024" s="45"/>
      <c r="GGY1024" s="45"/>
      <c r="GGZ1024" s="45"/>
      <c r="GHA1024" s="45"/>
      <c r="GHB1024" s="45"/>
      <c r="GHC1024" s="45"/>
      <c r="GHD1024" s="45"/>
      <c r="GHE1024" s="45"/>
      <c r="GHF1024" s="45"/>
      <c r="GHG1024" s="45"/>
      <c r="GHH1024" s="45"/>
      <c r="GHI1024" s="45"/>
      <c r="GHJ1024" s="45"/>
      <c r="GHK1024" s="45"/>
      <c r="GHL1024" s="45"/>
      <c r="GHM1024" s="45"/>
      <c r="GHN1024" s="45"/>
      <c r="GHO1024" s="45"/>
      <c r="GHP1024" s="45"/>
      <c r="GHQ1024" s="45"/>
      <c r="GHR1024" s="45"/>
      <c r="GHS1024" s="45"/>
      <c r="GHT1024" s="45"/>
      <c r="GHU1024" s="45"/>
      <c r="GHV1024" s="45"/>
      <c r="GHW1024" s="45"/>
      <c r="GHX1024" s="45"/>
      <c r="GHY1024" s="45"/>
      <c r="GHZ1024" s="45"/>
      <c r="GIA1024" s="45"/>
      <c r="GIB1024" s="45"/>
      <c r="GIC1024" s="45"/>
      <c r="GID1024" s="45"/>
      <c r="GIE1024" s="45"/>
      <c r="GIF1024" s="45"/>
      <c r="GIG1024" s="45"/>
      <c r="GIH1024" s="45"/>
      <c r="GII1024" s="45"/>
      <c r="GIJ1024" s="45"/>
      <c r="GIK1024" s="45"/>
      <c r="GIL1024" s="45"/>
      <c r="GIM1024" s="45"/>
      <c r="GIN1024" s="45"/>
      <c r="GIO1024" s="45"/>
      <c r="GIP1024" s="45"/>
      <c r="GIQ1024" s="45"/>
      <c r="GIR1024" s="45"/>
      <c r="GIS1024" s="45"/>
      <c r="GIT1024" s="45"/>
      <c r="GIU1024" s="45"/>
      <c r="GIV1024" s="45"/>
      <c r="GIW1024" s="45"/>
      <c r="GIX1024" s="45"/>
      <c r="GIY1024" s="45"/>
      <c r="GIZ1024" s="45"/>
      <c r="GJA1024" s="45"/>
      <c r="GJB1024" s="45"/>
      <c r="GJC1024" s="45"/>
      <c r="GJD1024" s="45"/>
      <c r="GJE1024" s="45"/>
      <c r="GJF1024" s="45"/>
      <c r="GJG1024" s="45"/>
      <c r="GJH1024" s="45"/>
      <c r="GJI1024" s="45"/>
      <c r="GJJ1024" s="45"/>
      <c r="GJK1024" s="45"/>
      <c r="GJL1024" s="45"/>
      <c r="GJM1024" s="45"/>
      <c r="GJN1024" s="45"/>
      <c r="GJO1024" s="45"/>
      <c r="GJP1024" s="45"/>
      <c r="GJQ1024" s="45"/>
      <c r="GJR1024" s="45"/>
      <c r="GJS1024" s="45"/>
      <c r="GJT1024" s="45"/>
      <c r="GJU1024" s="45"/>
      <c r="GJV1024" s="45"/>
      <c r="GJW1024" s="45"/>
      <c r="GJX1024" s="45"/>
      <c r="GJY1024" s="45"/>
      <c r="GJZ1024" s="45"/>
      <c r="GKA1024" s="45"/>
      <c r="GKB1024" s="45"/>
      <c r="GKC1024" s="45"/>
      <c r="GKD1024" s="45"/>
      <c r="GKE1024" s="45"/>
      <c r="GKF1024" s="45"/>
      <c r="GKG1024" s="45"/>
      <c r="GKH1024" s="45"/>
      <c r="GKI1024" s="45"/>
      <c r="GKJ1024" s="45"/>
      <c r="GKK1024" s="45"/>
      <c r="GKL1024" s="45"/>
      <c r="GKM1024" s="45"/>
      <c r="GKN1024" s="45"/>
      <c r="GKO1024" s="45"/>
      <c r="GKP1024" s="45"/>
      <c r="GKQ1024" s="45"/>
      <c r="GKR1024" s="45"/>
      <c r="GKS1024" s="45"/>
      <c r="GKT1024" s="45"/>
      <c r="GKU1024" s="45"/>
      <c r="GKV1024" s="45"/>
      <c r="GKW1024" s="45"/>
      <c r="GKX1024" s="45"/>
      <c r="GKY1024" s="45"/>
      <c r="GKZ1024" s="45"/>
      <c r="GLA1024" s="45"/>
      <c r="GLB1024" s="45"/>
      <c r="GLC1024" s="45"/>
      <c r="GLD1024" s="45"/>
      <c r="GLE1024" s="45"/>
      <c r="GLF1024" s="45"/>
      <c r="GLG1024" s="45"/>
      <c r="GLH1024" s="45"/>
      <c r="GLI1024" s="45"/>
      <c r="GLJ1024" s="45"/>
      <c r="GLK1024" s="45"/>
      <c r="GLL1024" s="45"/>
      <c r="GLM1024" s="45"/>
      <c r="GLN1024" s="45"/>
      <c r="GLO1024" s="45"/>
      <c r="GLP1024" s="45"/>
      <c r="GLQ1024" s="45"/>
      <c r="GLR1024" s="45"/>
      <c r="GLS1024" s="45"/>
      <c r="GLT1024" s="45"/>
      <c r="GLU1024" s="45"/>
      <c r="GLV1024" s="45"/>
      <c r="GLW1024" s="45"/>
      <c r="GLX1024" s="45"/>
      <c r="GLY1024" s="45"/>
      <c r="GLZ1024" s="45"/>
      <c r="GMA1024" s="45"/>
      <c r="GMB1024" s="45"/>
      <c r="GMC1024" s="45"/>
      <c r="GMD1024" s="45"/>
      <c r="GME1024" s="45"/>
      <c r="GMF1024" s="45"/>
      <c r="GMG1024" s="45"/>
      <c r="GMH1024" s="45"/>
      <c r="GMI1024" s="45"/>
      <c r="GMJ1024" s="45"/>
      <c r="GMK1024" s="45"/>
      <c r="GML1024" s="45"/>
      <c r="GMM1024" s="45"/>
      <c r="GMN1024" s="45"/>
      <c r="GMO1024" s="45"/>
      <c r="GMP1024" s="45"/>
      <c r="GMQ1024" s="45"/>
      <c r="GMR1024" s="45"/>
      <c r="GMS1024" s="45"/>
      <c r="GMT1024" s="45"/>
      <c r="GMU1024" s="45"/>
      <c r="GMV1024" s="45"/>
      <c r="GMW1024" s="45"/>
      <c r="GMX1024" s="45"/>
      <c r="GMY1024" s="45"/>
      <c r="GMZ1024" s="45"/>
      <c r="GNA1024" s="45"/>
      <c r="GNB1024" s="45"/>
      <c r="GNC1024" s="45"/>
      <c r="GND1024" s="45"/>
      <c r="GNE1024" s="45"/>
      <c r="GNF1024" s="45"/>
      <c r="GNG1024" s="45"/>
      <c r="GNH1024" s="45"/>
      <c r="GNI1024" s="45"/>
      <c r="GNJ1024" s="45"/>
      <c r="GNK1024" s="45"/>
      <c r="GNL1024" s="45"/>
      <c r="GNM1024" s="45"/>
      <c r="GNN1024" s="45"/>
      <c r="GNO1024" s="45"/>
      <c r="GNP1024" s="45"/>
      <c r="GNQ1024" s="45"/>
      <c r="GNR1024" s="45"/>
      <c r="GNS1024" s="45"/>
      <c r="GNT1024" s="45"/>
      <c r="GNU1024" s="45"/>
      <c r="GNV1024" s="45"/>
      <c r="GNW1024" s="45"/>
      <c r="GNX1024" s="45"/>
      <c r="GNY1024" s="45"/>
      <c r="GNZ1024" s="45"/>
      <c r="GOA1024" s="45"/>
      <c r="GOB1024" s="45"/>
      <c r="GOC1024" s="45"/>
      <c r="GOD1024" s="45"/>
      <c r="GOE1024" s="45"/>
      <c r="GOF1024" s="45"/>
      <c r="GOG1024" s="45"/>
      <c r="GOH1024" s="45"/>
      <c r="GOI1024" s="45"/>
      <c r="GOJ1024" s="45"/>
      <c r="GOK1024" s="45"/>
      <c r="GOL1024" s="45"/>
      <c r="GOM1024" s="45"/>
      <c r="GON1024" s="45"/>
      <c r="GOO1024" s="45"/>
      <c r="GOP1024" s="45"/>
      <c r="GOQ1024" s="45"/>
      <c r="GOR1024" s="45"/>
      <c r="GOS1024" s="45"/>
      <c r="GOT1024" s="45"/>
      <c r="GOU1024" s="45"/>
      <c r="GOV1024" s="45"/>
      <c r="GOW1024" s="45"/>
      <c r="GOX1024" s="45"/>
      <c r="GOY1024" s="45"/>
      <c r="GOZ1024" s="45"/>
      <c r="GPA1024" s="45"/>
      <c r="GPB1024" s="45"/>
      <c r="GPC1024" s="45"/>
      <c r="GPD1024" s="45"/>
      <c r="GPE1024" s="45"/>
      <c r="GPF1024" s="45"/>
      <c r="GPG1024" s="45"/>
      <c r="GPH1024" s="45"/>
      <c r="GPI1024" s="45"/>
      <c r="GPJ1024" s="45"/>
      <c r="GPK1024" s="45"/>
      <c r="GPL1024" s="45"/>
      <c r="GPM1024" s="45"/>
      <c r="GPN1024" s="45"/>
      <c r="GPO1024" s="45"/>
      <c r="GPP1024" s="45"/>
      <c r="GPQ1024" s="45"/>
      <c r="GPR1024" s="45"/>
      <c r="GPS1024" s="45"/>
      <c r="GPT1024" s="45"/>
      <c r="GPU1024" s="45"/>
      <c r="GPV1024" s="45"/>
      <c r="GPW1024" s="45"/>
      <c r="GPX1024" s="45"/>
      <c r="GPY1024" s="45"/>
      <c r="GPZ1024" s="45"/>
      <c r="GQA1024" s="45"/>
      <c r="GQB1024" s="45"/>
      <c r="GQC1024" s="45"/>
      <c r="GQD1024" s="45"/>
      <c r="GQE1024" s="45"/>
      <c r="GQF1024" s="45"/>
      <c r="GQG1024" s="45"/>
      <c r="GQH1024" s="45"/>
      <c r="GQI1024" s="45"/>
      <c r="GQJ1024" s="45"/>
      <c r="GQK1024" s="45"/>
      <c r="GQL1024" s="45"/>
      <c r="GQM1024" s="45"/>
      <c r="GQN1024" s="45"/>
      <c r="GQO1024" s="45"/>
      <c r="GQP1024" s="45"/>
      <c r="GQQ1024" s="45"/>
      <c r="GQR1024" s="45"/>
      <c r="GQS1024" s="45"/>
      <c r="GQT1024" s="45"/>
      <c r="GQU1024" s="45"/>
      <c r="GQV1024" s="45"/>
      <c r="GQW1024" s="45"/>
      <c r="GQX1024" s="45"/>
      <c r="GQY1024" s="45"/>
      <c r="GQZ1024" s="45"/>
      <c r="GRA1024" s="45"/>
      <c r="GRB1024" s="45"/>
      <c r="GRC1024" s="45"/>
      <c r="GRD1024" s="45"/>
      <c r="GRE1024" s="45"/>
      <c r="GRF1024" s="45"/>
      <c r="GRG1024" s="45"/>
      <c r="GRH1024" s="45"/>
      <c r="GRI1024" s="45"/>
      <c r="GRJ1024" s="45"/>
      <c r="GRK1024" s="45"/>
      <c r="GRL1024" s="45"/>
      <c r="GRM1024" s="45"/>
      <c r="GRN1024" s="45"/>
      <c r="GRO1024" s="45"/>
      <c r="GRP1024" s="45"/>
      <c r="GRQ1024" s="45"/>
      <c r="GRR1024" s="45"/>
      <c r="GRS1024" s="45"/>
      <c r="GRT1024" s="45"/>
      <c r="GRU1024" s="45"/>
      <c r="GRV1024" s="45"/>
      <c r="GRW1024" s="45"/>
      <c r="GRX1024" s="45"/>
      <c r="GRY1024" s="45"/>
      <c r="GRZ1024" s="45"/>
      <c r="GSA1024" s="45"/>
      <c r="GSB1024" s="45"/>
      <c r="GSC1024" s="45"/>
      <c r="GSD1024" s="45"/>
      <c r="GSE1024" s="45"/>
      <c r="GSF1024" s="45"/>
      <c r="GSG1024" s="45"/>
      <c r="GSH1024" s="45"/>
      <c r="GSI1024" s="45"/>
      <c r="GSJ1024" s="45"/>
      <c r="GSK1024" s="45"/>
      <c r="GSL1024" s="45"/>
      <c r="GSM1024" s="45"/>
      <c r="GSN1024" s="45"/>
      <c r="GSO1024" s="45"/>
      <c r="GSP1024" s="45"/>
      <c r="GSQ1024" s="45"/>
      <c r="GSR1024" s="45"/>
      <c r="GSS1024" s="45"/>
      <c r="GST1024" s="45"/>
      <c r="GSU1024" s="45"/>
      <c r="GSV1024" s="45"/>
      <c r="GSW1024" s="45"/>
      <c r="GSX1024" s="45"/>
      <c r="GSY1024" s="45"/>
      <c r="GSZ1024" s="45"/>
      <c r="GTA1024" s="45"/>
      <c r="GTB1024" s="45"/>
      <c r="GTC1024" s="45"/>
      <c r="GTD1024" s="45"/>
      <c r="GTE1024" s="45"/>
      <c r="GTF1024" s="45"/>
      <c r="GTG1024" s="45"/>
      <c r="GTH1024" s="45"/>
      <c r="GTI1024" s="45"/>
      <c r="GTJ1024" s="45"/>
      <c r="GTK1024" s="45"/>
      <c r="GTL1024" s="45"/>
      <c r="GTM1024" s="45"/>
      <c r="GTN1024" s="45"/>
      <c r="GTO1024" s="45"/>
      <c r="GTP1024" s="45"/>
      <c r="GTQ1024" s="45"/>
      <c r="GTR1024" s="45"/>
      <c r="GTS1024" s="45"/>
      <c r="GTT1024" s="45"/>
      <c r="GTU1024" s="45"/>
      <c r="GTV1024" s="45"/>
      <c r="GTW1024" s="45"/>
      <c r="GTX1024" s="45"/>
      <c r="GTY1024" s="45"/>
      <c r="GTZ1024" s="45"/>
      <c r="GUA1024" s="45"/>
      <c r="GUB1024" s="45"/>
      <c r="GUC1024" s="45"/>
      <c r="GUD1024" s="45"/>
      <c r="GUE1024" s="45"/>
      <c r="GUF1024" s="45"/>
      <c r="GUG1024" s="45"/>
      <c r="GUH1024" s="45"/>
      <c r="GUI1024" s="45"/>
      <c r="GUJ1024" s="45"/>
      <c r="GUK1024" s="45"/>
      <c r="GUL1024" s="45"/>
      <c r="GUM1024" s="45"/>
      <c r="GUN1024" s="45"/>
      <c r="GUO1024" s="45"/>
      <c r="GUP1024" s="45"/>
      <c r="GUQ1024" s="45"/>
      <c r="GUR1024" s="45"/>
      <c r="GUS1024" s="45"/>
      <c r="GUT1024" s="45"/>
      <c r="GUU1024" s="45"/>
      <c r="GUV1024" s="45"/>
      <c r="GUW1024" s="45"/>
      <c r="GUX1024" s="45"/>
      <c r="GUY1024" s="45"/>
      <c r="GUZ1024" s="45"/>
      <c r="GVA1024" s="45"/>
      <c r="GVB1024" s="45"/>
      <c r="GVC1024" s="45"/>
      <c r="GVD1024" s="45"/>
      <c r="GVE1024" s="45"/>
      <c r="GVF1024" s="45"/>
      <c r="GVG1024" s="45"/>
      <c r="GVH1024" s="45"/>
      <c r="GVI1024" s="45"/>
      <c r="GVJ1024" s="45"/>
      <c r="GVK1024" s="45"/>
      <c r="GVL1024" s="45"/>
      <c r="GVM1024" s="45"/>
      <c r="GVN1024" s="45"/>
      <c r="GVO1024" s="45"/>
      <c r="GVP1024" s="45"/>
      <c r="GVQ1024" s="45"/>
      <c r="GVR1024" s="45"/>
      <c r="GVS1024" s="45"/>
      <c r="GVT1024" s="45"/>
      <c r="GVU1024" s="45"/>
      <c r="GVV1024" s="45"/>
      <c r="GVW1024" s="45"/>
      <c r="GVX1024" s="45"/>
      <c r="GVY1024" s="45"/>
      <c r="GVZ1024" s="45"/>
      <c r="GWA1024" s="45"/>
      <c r="GWB1024" s="45"/>
      <c r="GWC1024" s="45"/>
      <c r="GWD1024" s="45"/>
      <c r="GWE1024" s="45"/>
      <c r="GWF1024" s="45"/>
      <c r="GWG1024" s="45"/>
      <c r="GWH1024" s="45"/>
      <c r="GWI1024" s="45"/>
      <c r="GWJ1024" s="45"/>
      <c r="GWK1024" s="45"/>
      <c r="GWL1024" s="45"/>
      <c r="GWM1024" s="45"/>
      <c r="GWN1024" s="45"/>
      <c r="GWO1024" s="45"/>
      <c r="GWP1024" s="45"/>
      <c r="GWQ1024" s="45"/>
      <c r="GWR1024" s="45"/>
      <c r="GWS1024" s="45"/>
      <c r="GWT1024" s="45"/>
      <c r="GWU1024" s="45"/>
      <c r="GWV1024" s="45"/>
      <c r="GWW1024" s="45"/>
      <c r="GWX1024" s="45"/>
      <c r="GWY1024" s="45"/>
      <c r="GWZ1024" s="45"/>
      <c r="GXA1024" s="45"/>
      <c r="GXB1024" s="45"/>
      <c r="GXC1024" s="45"/>
      <c r="GXD1024" s="45"/>
      <c r="GXE1024" s="45"/>
      <c r="GXF1024" s="45"/>
      <c r="GXG1024" s="45"/>
      <c r="GXH1024" s="45"/>
      <c r="GXI1024" s="45"/>
      <c r="GXJ1024" s="45"/>
      <c r="GXK1024" s="45"/>
      <c r="GXL1024" s="45"/>
      <c r="GXM1024" s="45"/>
      <c r="GXN1024" s="45"/>
      <c r="GXO1024" s="45"/>
      <c r="GXP1024" s="45"/>
      <c r="GXQ1024" s="45"/>
      <c r="GXR1024" s="45"/>
      <c r="GXS1024" s="45"/>
      <c r="GXT1024" s="45"/>
      <c r="GXU1024" s="45"/>
      <c r="GXV1024" s="45"/>
      <c r="GXW1024" s="45"/>
      <c r="GXX1024" s="45"/>
      <c r="GXY1024" s="45"/>
      <c r="GXZ1024" s="45"/>
      <c r="GYA1024" s="45"/>
      <c r="GYB1024" s="45"/>
      <c r="GYC1024" s="45"/>
      <c r="GYD1024" s="45"/>
      <c r="GYE1024" s="45"/>
      <c r="GYF1024" s="45"/>
      <c r="GYG1024" s="45"/>
      <c r="GYH1024" s="45"/>
      <c r="GYI1024" s="45"/>
      <c r="GYJ1024" s="45"/>
      <c r="GYK1024" s="45"/>
      <c r="GYL1024" s="45"/>
      <c r="GYM1024" s="45"/>
      <c r="GYN1024" s="45"/>
      <c r="GYO1024" s="45"/>
      <c r="GYP1024" s="45"/>
      <c r="GYQ1024" s="45"/>
      <c r="GYR1024" s="45"/>
      <c r="GYS1024" s="45"/>
      <c r="GYT1024" s="45"/>
      <c r="GYU1024" s="45"/>
      <c r="GYV1024" s="45"/>
      <c r="GYW1024" s="45"/>
      <c r="GYX1024" s="45"/>
      <c r="GYY1024" s="45"/>
      <c r="GYZ1024" s="45"/>
      <c r="GZA1024" s="45"/>
      <c r="GZB1024" s="45"/>
      <c r="GZC1024" s="45"/>
      <c r="GZD1024" s="45"/>
      <c r="GZE1024" s="45"/>
      <c r="GZF1024" s="45"/>
      <c r="GZG1024" s="45"/>
      <c r="GZH1024" s="45"/>
      <c r="GZI1024" s="45"/>
      <c r="GZJ1024" s="45"/>
      <c r="GZK1024" s="45"/>
      <c r="GZL1024" s="45"/>
      <c r="GZM1024" s="45"/>
      <c r="GZN1024" s="45"/>
      <c r="GZO1024" s="45"/>
      <c r="GZP1024" s="45"/>
      <c r="GZQ1024" s="45"/>
      <c r="GZR1024" s="45"/>
      <c r="GZS1024" s="45"/>
      <c r="GZT1024" s="45"/>
      <c r="GZU1024" s="45"/>
      <c r="GZV1024" s="45"/>
      <c r="GZW1024" s="45"/>
      <c r="GZX1024" s="45"/>
      <c r="GZY1024" s="45"/>
      <c r="GZZ1024" s="45"/>
      <c r="HAA1024" s="45"/>
      <c r="HAB1024" s="45"/>
      <c r="HAC1024" s="45"/>
      <c r="HAD1024" s="45"/>
      <c r="HAE1024" s="45"/>
      <c r="HAF1024" s="45"/>
      <c r="HAG1024" s="45"/>
      <c r="HAH1024" s="45"/>
      <c r="HAI1024" s="45"/>
      <c r="HAJ1024" s="45"/>
      <c r="HAK1024" s="45"/>
      <c r="HAL1024" s="45"/>
      <c r="HAM1024" s="45"/>
      <c r="HAN1024" s="45"/>
      <c r="HAO1024" s="45"/>
      <c r="HAP1024" s="45"/>
      <c r="HAQ1024" s="45"/>
      <c r="HAR1024" s="45"/>
      <c r="HAS1024" s="45"/>
      <c r="HAT1024" s="45"/>
      <c r="HAU1024" s="45"/>
      <c r="HAV1024" s="45"/>
      <c r="HAW1024" s="45"/>
      <c r="HAX1024" s="45"/>
      <c r="HAY1024" s="45"/>
      <c r="HAZ1024" s="45"/>
      <c r="HBA1024" s="45"/>
      <c r="HBB1024" s="45"/>
      <c r="HBC1024" s="45"/>
      <c r="HBD1024" s="45"/>
      <c r="HBE1024" s="45"/>
      <c r="HBF1024" s="45"/>
      <c r="HBG1024" s="45"/>
      <c r="HBH1024" s="45"/>
      <c r="HBI1024" s="45"/>
      <c r="HBJ1024" s="45"/>
      <c r="HBK1024" s="45"/>
      <c r="HBL1024" s="45"/>
      <c r="HBM1024" s="45"/>
      <c r="HBN1024" s="45"/>
      <c r="HBO1024" s="45"/>
      <c r="HBP1024" s="45"/>
      <c r="HBQ1024" s="45"/>
      <c r="HBR1024" s="45"/>
      <c r="HBS1024" s="45"/>
      <c r="HBT1024" s="45"/>
      <c r="HBU1024" s="45"/>
      <c r="HBV1024" s="45"/>
      <c r="HBW1024" s="45"/>
      <c r="HBX1024" s="45"/>
      <c r="HBY1024" s="45"/>
      <c r="HBZ1024" s="45"/>
      <c r="HCA1024" s="45"/>
      <c r="HCB1024" s="45"/>
      <c r="HCC1024" s="45"/>
      <c r="HCD1024" s="45"/>
      <c r="HCE1024" s="45"/>
      <c r="HCF1024" s="45"/>
      <c r="HCG1024" s="45"/>
      <c r="HCH1024" s="45"/>
      <c r="HCI1024" s="45"/>
      <c r="HCJ1024" s="45"/>
      <c r="HCK1024" s="45"/>
      <c r="HCL1024" s="45"/>
      <c r="HCM1024" s="45"/>
      <c r="HCN1024" s="45"/>
      <c r="HCO1024" s="45"/>
      <c r="HCP1024" s="45"/>
      <c r="HCQ1024" s="45"/>
      <c r="HCR1024" s="45"/>
      <c r="HCS1024" s="45"/>
      <c r="HCT1024" s="45"/>
      <c r="HCU1024" s="45"/>
      <c r="HCV1024" s="45"/>
      <c r="HCW1024" s="45"/>
      <c r="HCX1024" s="45"/>
      <c r="HCY1024" s="45"/>
      <c r="HCZ1024" s="45"/>
      <c r="HDA1024" s="45"/>
      <c r="HDB1024" s="45"/>
      <c r="HDC1024" s="45"/>
      <c r="HDD1024" s="45"/>
      <c r="HDE1024" s="45"/>
      <c r="HDF1024" s="45"/>
      <c r="HDG1024" s="45"/>
      <c r="HDH1024" s="45"/>
      <c r="HDI1024" s="45"/>
      <c r="HDJ1024" s="45"/>
      <c r="HDK1024" s="45"/>
      <c r="HDL1024" s="45"/>
      <c r="HDM1024" s="45"/>
      <c r="HDN1024" s="45"/>
      <c r="HDO1024" s="45"/>
      <c r="HDP1024" s="45"/>
      <c r="HDQ1024" s="45"/>
      <c r="HDR1024" s="45"/>
      <c r="HDS1024" s="45"/>
      <c r="HDT1024" s="45"/>
      <c r="HDU1024" s="45"/>
      <c r="HDV1024" s="45"/>
      <c r="HDW1024" s="45"/>
      <c r="HDX1024" s="45"/>
      <c r="HDY1024" s="45"/>
      <c r="HDZ1024" s="45"/>
      <c r="HEA1024" s="45"/>
      <c r="HEB1024" s="45"/>
      <c r="HEC1024" s="45"/>
      <c r="HED1024" s="45"/>
      <c r="HEE1024" s="45"/>
      <c r="HEF1024" s="45"/>
      <c r="HEG1024" s="45"/>
      <c r="HEH1024" s="45"/>
      <c r="HEI1024" s="45"/>
      <c r="HEJ1024" s="45"/>
      <c r="HEK1024" s="45"/>
      <c r="HEL1024" s="45"/>
      <c r="HEM1024" s="45"/>
      <c r="HEN1024" s="45"/>
      <c r="HEO1024" s="45"/>
      <c r="HEP1024" s="45"/>
      <c r="HEQ1024" s="45"/>
      <c r="HER1024" s="45"/>
      <c r="HES1024" s="45"/>
      <c r="HET1024" s="45"/>
      <c r="HEU1024" s="45"/>
      <c r="HEV1024" s="45"/>
      <c r="HEW1024" s="45"/>
      <c r="HEX1024" s="45"/>
      <c r="HEY1024" s="45"/>
      <c r="HEZ1024" s="45"/>
      <c r="HFA1024" s="45"/>
      <c r="HFB1024" s="45"/>
      <c r="HFC1024" s="45"/>
      <c r="HFD1024" s="45"/>
      <c r="HFE1024" s="45"/>
      <c r="HFF1024" s="45"/>
      <c r="HFG1024" s="45"/>
      <c r="HFH1024" s="45"/>
      <c r="HFI1024" s="45"/>
      <c r="HFJ1024" s="45"/>
      <c r="HFK1024" s="45"/>
      <c r="HFL1024" s="45"/>
      <c r="HFM1024" s="45"/>
      <c r="HFN1024" s="45"/>
      <c r="HFO1024" s="45"/>
      <c r="HFP1024" s="45"/>
      <c r="HFQ1024" s="45"/>
      <c r="HFR1024" s="45"/>
      <c r="HFS1024" s="45"/>
      <c r="HFT1024" s="45"/>
      <c r="HFU1024" s="45"/>
      <c r="HFV1024" s="45"/>
      <c r="HFW1024" s="45"/>
      <c r="HFX1024" s="45"/>
      <c r="HFY1024" s="45"/>
      <c r="HFZ1024" s="45"/>
      <c r="HGA1024" s="45"/>
      <c r="HGB1024" s="45"/>
      <c r="HGC1024" s="45"/>
      <c r="HGD1024" s="45"/>
      <c r="HGE1024" s="45"/>
      <c r="HGF1024" s="45"/>
      <c r="HGG1024" s="45"/>
      <c r="HGH1024" s="45"/>
      <c r="HGI1024" s="45"/>
      <c r="HGJ1024" s="45"/>
      <c r="HGK1024" s="45"/>
      <c r="HGL1024" s="45"/>
      <c r="HGM1024" s="45"/>
      <c r="HGN1024" s="45"/>
      <c r="HGO1024" s="45"/>
      <c r="HGP1024" s="45"/>
      <c r="HGQ1024" s="45"/>
      <c r="HGR1024" s="45"/>
      <c r="HGS1024" s="45"/>
      <c r="HGT1024" s="45"/>
      <c r="HGU1024" s="45"/>
      <c r="HGV1024" s="45"/>
      <c r="HGW1024" s="45"/>
      <c r="HGX1024" s="45"/>
      <c r="HGY1024" s="45"/>
      <c r="HGZ1024" s="45"/>
      <c r="HHA1024" s="45"/>
      <c r="HHB1024" s="45"/>
      <c r="HHC1024" s="45"/>
      <c r="HHD1024" s="45"/>
      <c r="HHE1024" s="45"/>
      <c r="HHF1024" s="45"/>
      <c r="HHG1024" s="45"/>
      <c r="HHH1024" s="45"/>
      <c r="HHI1024" s="45"/>
      <c r="HHJ1024" s="45"/>
      <c r="HHK1024" s="45"/>
      <c r="HHL1024" s="45"/>
      <c r="HHM1024" s="45"/>
      <c r="HHN1024" s="45"/>
      <c r="HHO1024" s="45"/>
      <c r="HHP1024" s="45"/>
      <c r="HHQ1024" s="45"/>
      <c r="HHR1024" s="45"/>
      <c r="HHS1024" s="45"/>
      <c r="HHT1024" s="45"/>
      <c r="HHU1024" s="45"/>
      <c r="HHV1024" s="45"/>
      <c r="HHW1024" s="45"/>
      <c r="HHX1024" s="45"/>
      <c r="HHY1024" s="45"/>
      <c r="HHZ1024" s="45"/>
      <c r="HIA1024" s="45"/>
      <c r="HIB1024" s="45"/>
      <c r="HIC1024" s="45"/>
      <c r="HID1024" s="45"/>
      <c r="HIE1024" s="45"/>
      <c r="HIF1024" s="45"/>
      <c r="HIG1024" s="45"/>
      <c r="HIH1024" s="45"/>
      <c r="HII1024" s="45"/>
      <c r="HIJ1024" s="45"/>
      <c r="HIK1024" s="45"/>
      <c r="HIL1024" s="45"/>
      <c r="HIM1024" s="45"/>
      <c r="HIN1024" s="45"/>
      <c r="HIO1024" s="45"/>
      <c r="HIP1024" s="45"/>
      <c r="HIQ1024" s="45"/>
      <c r="HIR1024" s="45"/>
      <c r="HIS1024" s="45"/>
      <c r="HIT1024" s="45"/>
      <c r="HIU1024" s="45"/>
      <c r="HIV1024" s="45"/>
      <c r="HIW1024" s="45"/>
      <c r="HIX1024" s="45"/>
      <c r="HIY1024" s="45"/>
      <c r="HIZ1024" s="45"/>
      <c r="HJA1024" s="45"/>
      <c r="HJB1024" s="45"/>
      <c r="HJC1024" s="45"/>
      <c r="HJD1024" s="45"/>
      <c r="HJE1024" s="45"/>
      <c r="HJF1024" s="45"/>
      <c r="HJG1024" s="45"/>
      <c r="HJH1024" s="45"/>
      <c r="HJI1024" s="45"/>
      <c r="HJJ1024" s="45"/>
      <c r="HJK1024" s="45"/>
      <c r="HJL1024" s="45"/>
      <c r="HJM1024" s="45"/>
      <c r="HJN1024" s="45"/>
      <c r="HJO1024" s="45"/>
      <c r="HJP1024" s="45"/>
      <c r="HJQ1024" s="45"/>
      <c r="HJR1024" s="45"/>
      <c r="HJS1024" s="45"/>
      <c r="HJT1024" s="45"/>
      <c r="HJU1024" s="45"/>
      <c r="HJV1024" s="45"/>
      <c r="HJW1024" s="45"/>
      <c r="HJX1024" s="45"/>
      <c r="HJY1024" s="45"/>
      <c r="HJZ1024" s="45"/>
      <c r="HKA1024" s="45"/>
      <c r="HKB1024" s="45"/>
      <c r="HKC1024" s="45"/>
      <c r="HKD1024" s="45"/>
      <c r="HKE1024" s="45"/>
      <c r="HKF1024" s="45"/>
      <c r="HKG1024" s="45"/>
      <c r="HKH1024" s="45"/>
      <c r="HKI1024" s="45"/>
      <c r="HKJ1024" s="45"/>
      <c r="HKK1024" s="45"/>
      <c r="HKL1024" s="45"/>
      <c r="HKM1024" s="45"/>
      <c r="HKN1024" s="45"/>
      <c r="HKO1024" s="45"/>
      <c r="HKP1024" s="45"/>
      <c r="HKQ1024" s="45"/>
      <c r="HKR1024" s="45"/>
      <c r="HKS1024" s="45"/>
      <c r="HKT1024" s="45"/>
      <c r="HKU1024" s="45"/>
      <c r="HKV1024" s="45"/>
      <c r="HKW1024" s="45"/>
      <c r="HKX1024" s="45"/>
      <c r="HKY1024" s="45"/>
      <c r="HKZ1024" s="45"/>
      <c r="HLA1024" s="45"/>
      <c r="HLB1024" s="45"/>
      <c r="HLC1024" s="45"/>
      <c r="HLD1024" s="45"/>
      <c r="HLE1024" s="45"/>
      <c r="HLF1024" s="45"/>
      <c r="HLG1024" s="45"/>
      <c r="HLH1024" s="45"/>
      <c r="HLI1024" s="45"/>
      <c r="HLJ1024" s="45"/>
      <c r="HLK1024" s="45"/>
      <c r="HLL1024" s="45"/>
      <c r="HLM1024" s="45"/>
      <c r="HLN1024" s="45"/>
      <c r="HLO1024" s="45"/>
      <c r="HLP1024" s="45"/>
      <c r="HLQ1024" s="45"/>
      <c r="HLR1024" s="45"/>
      <c r="HLS1024" s="45"/>
      <c r="HLT1024" s="45"/>
      <c r="HLU1024" s="45"/>
      <c r="HLV1024" s="45"/>
      <c r="HLW1024" s="45"/>
      <c r="HLX1024" s="45"/>
      <c r="HLY1024" s="45"/>
      <c r="HLZ1024" s="45"/>
      <c r="HMA1024" s="45"/>
      <c r="HMB1024" s="45"/>
      <c r="HMC1024" s="45"/>
      <c r="HMD1024" s="45"/>
      <c r="HME1024" s="45"/>
      <c r="HMF1024" s="45"/>
      <c r="HMG1024" s="45"/>
      <c r="HMH1024" s="45"/>
      <c r="HMI1024" s="45"/>
      <c r="HMJ1024" s="45"/>
      <c r="HMK1024" s="45"/>
      <c r="HML1024" s="45"/>
      <c r="HMM1024" s="45"/>
      <c r="HMN1024" s="45"/>
      <c r="HMO1024" s="45"/>
      <c r="HMP1024" s="45"/>
      <c r="HMQ1024" s="45"/>
      <c r="HMR1024" s="45"/>
      <c r="HMS1024" s="45"/>
      <c r="HMT1024" s="45"/>
      <c r="HMU1024" s="45"/>
      <c r="HMV1024" s="45"/>
      <c r="HMW1024" s="45"/>
      <c r="HMX1024" s="45"/>
      <c r="HMY1024" s="45"/>
      <c r="HMZ1024" s="45"/>
      <c r="HNA1024" s="45"/>
      <c r="HNB1024" s="45"/>
      <c r="HNC1024" s="45"/>
      <c r="HND1024" s="45"/>
      <c r="HNE1024" s="45"/>
      <c r="HNF1024" s="45"/>
      <c r="HNG1024" s="45"/>
      <c r="HNH1024" s="45"/>
      <c r="HNI1024" s="45"/>
      <c r="HNJ1024" s="45"/>
      <c r="HNK1024" s="45"/>
      <c r="HNL1024" s="45"/>
      <c r="HNM1024" s="45"/>
      <c r="HNN1024" s="45"/>
      <c r="HNO1024" s="45"/>
      <c r="HNP1024" s="45"/>
      <c r="HNQ1024" s="45"/>
      <c r="HNR1024" s="45"/>
      <c r="HNS1024" s="45"/>
      <c r="HNT1024" s="45"/>
      <c r="HNU1024" s="45"/>
      <c r="HNV1024" s="45"/>
      <c r="HNW1024" s="45"/>
      <c r="HNX1024" s="45"/>
      <c r="HNY1024" s="45"/>
      <c r="HNZ1024" s="45"/>
      <c r="HOA1024" s="45"/>
      <c r="HOB1024" s="45"/>
      <c r="HOC1024" s="45"/>
      <c r="HOD1024" s="45"/>
      <c r="HOE1024" s="45"/>
      <c r="HOF1024" s="45"/>
      <c r="HOG1024" s="45"/>
      <c r="HOH1024" s="45"/>
      <c r="HOI1024" s="45"/>
      <c r="HOJ1024" s="45"/>
      <c r="HOK1024" s="45"/>
      <c r="HOL1024" s="45"/>
      <c r="HOM1024" s="45"/>
      <c r="HON1024" s="45"/>
      <c r="HOO1024" s="45"/>
      <c r="HOP1024" s="45"/>
      <c r="HOQ1024" s="45"/>
      <c r="HOR1024" s="45"/>
      <c r="HOS1024" s="45"/>
      <c r="HOT1024" s="45"/>
      <c r="HOU1024" s="45"/>
      <c r="HOV1024" s="45"/>
      <c r="HOW1024" s="45"/>
      <c r="HOX1024" s="45"/>
      <c r="HOY1024" s="45"/>
      <c r="HOZ1024" s="45"/>
      <c r="HPA1024" s="45"/>
      <c r="HPB1024" s="45"/>
      <c r="HPC1024" s="45"/>
      <c r="HPD1024" s="45"/>
      <c r="HPE1024" s="45"/>
      <c r="HPF1024" s="45"/>
      <c r="HPG1024" s="45"/>
      <c r="HPH1024" s="45"/>
      <c r="HPI1024" s="45"/>
      <c r="HPJ1024" s="45"/>
      <c r="HPK1024" s="45"/>
      <c r="HPL1024" s="45"/>
      <c r="HPM1024" s="45"/>
      <c r="HPN1024" s="45"/>
      <c r="HPO1024" s="45"/>
      <c r="HPP1024" s="45"/>
      <c r="HPQ1024" s="45"/>
      <c r="HPR1024" s="45"/>
      <c r="HPS1024" s="45"/>
      <c r="HPT1024" s="45"/>
      <c r="HPU1024" s="45"/>
      <c r="HPV1024" s="45"/>
      <c r="HPW1024" s="45"/>
      <c r="HPX1024" s="45"/>
      <c r="HPY1024" s="45"/>
      <c r="HPZ1024" s="45"/>
      <c r="HQA1024" s="45"/>
      <c r="HQB1024" s="45"/>
      <c r="HQC1024" s="45"/>
      <c r="HQD1024" s="45"/>
      <c r="HQE1024" s="45"/>
      <c r="HQF1024" s="45"/>
      <c r="HQG1024" s="45"/>
      <c r="HQH1024" s="45"/>
      <c r="HQI1024" s="45"/>
      <c r="HQJ1024" s="45"/>
      <c r="HQK1024" s="45"/>
      <c r="HQL1024" s="45"/>
      <c r="HQM1024" s="45"/>
      <c r="HQN1024" s="45"/>
      <c r="HQO1024" s="45"/>
      <c r="HQP1024" s="45"/>
      <c r="HQQ1024" s="45"/>
      <c r="HQR1024" s="45"/>
      <c r="HQS1024" s="45"/>
      <c r="HQT1024" s="45"/>
      <c r="HQU1024" s="45"/>
      <c r="HQV1024" s="45"/>
      <c r="HQW1024" s="45"/>
      <c r="HQX1024" s="45"/>
      <c r="HQY1024" s="45"/>
      <c r="HQZ1024" s="45"/>
      <c r="HRA1024" s="45"/>
      <c r="HRB1024" s="45"/>
      <c r="HRC1024" s="45"/>
      <c r="HRD1024" s="45"/>
      <c r="HRE1024" s="45"/>
      <c r="HRF1024" s="45"/>
      <c r="HRG1024" s="45"/>
      <c r="HRH1024" s="45"/>
      <c r="HRI1024" s="45"/>
      <c r="HRJ1024" s="45"/>
      <c r="HRK1024" s="45"/>
      <c r="HRL1024" s="45"/>
      <c r="HRM1024" s="45"/>
      <c r="HRN1024" s="45"/>
      <c r="HRO1024" s="45"/>
      <c r="HRP1024" s="45"/>
      <c r="HRQ1024" s="45"/>
      <c r="HRR1024" s="45"/>
      <c r="HRS1024" s="45"/>
      <c r="HRT1024" s="45"/>
      <c r="HRU1024" s="45"/>
      <c r="HRV1024" s="45"/>
      <c r="HRW1024" s="45"/>
      <c r="HRX1024" s="45"/>
      <c r="HRY1024" s="45"/>
      <c r="HRZ1024" s="45"/>
      <c r="HSA1024" s="45"/>
      <c r="HSB1024" s="45"/>
      <c r="HSC1024" s="45"/>
      <c r="HSD1024" s="45"/>
      <c r="HSE1024" s="45"/>
      <c r="HSF1024" s="45"/>
      <c r="HSG1024" s="45"/>
      <c r="HSH1024" s="45"/>
      <c r="HSI1024" s="45"/>
      <c r="HSJ1024" s="45"/>
      <c r="HSK1024" s="45"/>
      <c r="HSL1024" s="45"/>
      <c r="HSM1024" s="45"/>
      <c r="HSN1024" s="45"/>
      <c r="HSO1024" s="45"/>
      <c r="HSP1024" s="45"/>
      <c r="HSQ1024" s="45"/>
      <c r="HSR1024" s="45"/>
      <c r="HSS1024" s="45"/>
      <c r="HST1024" s="45"/>
      <c r="HSU1024" s="45"/>
      <c r="HSV1024" s="45"/>
      <c r="HSW1024" s="45"/>
      <c r="HSX1024" s="45"/>
      <c r="HSY1024" s="45"/>
      <c r="HSZ1024" s="45"/>
      <c r="HTA1024" s="45"/>
      <c r="HTB1024" s="45"/>
      <c r="HTC1024" s="45"/>
      <c r="HTD1024" s="45"/>
      <c r="HTE1024" s="45"/>
      <c r="HTF1024" s="45"/>
      <c r="HTG1024" s="45"/>
      <c r="HTH1024" s="45"/>
      <c r="HTI1024" s="45"/>
      <c r="HTJ1024" s="45"/>
      <c r="HTK1024" s="45"/>
      <c r="HTL1024" s="45"/>
      <c r="HTM1024" s="45"/>
      <c r="HTN1024" s="45"/>
      <c r="HTO1024" s="45"/>
      <c r="HTP1024" s="45"/>
      <c r="HTQ1024" s="45"/>
      <c r="HTR1024" s="45"/>
      <c r="HTS1024" s="45"/>
      <c r="HTT1024" s="45"/>
      <c r="HTU1024" s="45"/>
      <c r="HTV1024" s="45"/>
      <c r="HTW1024" s="45"/>
      <c r="HTX1024" s="45"/>
      <c r="HTY1024" s="45"/>
      <c r="HTZ1024" s="45"/>
      <c r="HUA1024" s="45"/>
      <c r="HUB1024" s="45"/>
      <c r="HUC1024" s="45"/>
      <c r="HUD1024" s="45"/>
      <c r="HUE1024" s="45"/>
      <c r="HUF1024" s="45"/>
      <c r="HUG1024" s="45"/>
      <c r="HUH1024" s="45"/>
      <c r="HUI1024" s="45"/>
      <c r="HUJ1024" s="45"/>
      <c r="HUK1024" s="45"/>
      <c r="HUL1024" s="45"/>
      <c r="HUM1024" s="45"/>
      <c r="HUN1024" s="45"/>
      <c r="HUO1024" s="45"/>
      <c r="HUP1024" s="45"/>
      <c r="HUQ1024" s="45"/>
      <c r="HUR1024" s="45"/>
      <c r="HUS1024" s="45"/>
      <c r="HUT1024" s="45"/>
      <c r="HUU1024" s="45"/>
      <c r="HUV1024" s="45"/>
      <c r="HUW1024" s="45"/>
      <c r="HUX1024" s="45"/>
      <c r="HUY1024" s="45"/>
      <c r="HUZ1024" s="45"/>
      <c r="HVA1024" s="45"/>
      <c r="HVB1024" s="45"/>
      <c r="HVC1024" s="45"/>
      <c r="HVD1024" s="45"/>
      <c r="HVE1024" s="45"/>
      <c r="HVF1024" s="45"/>
      <c r="HVG1024" s="45"/>
      <c r="HVH1024" s="45"/>
      <c r="HVI1024" s="45"/>
      <c r="HVJ1024" s="45"/>
      <c r="HVK1024" s="45"/>
      <c r="HVL1024" s="45"/>
      <c r="HVM1024" s="45"/>
      <c r="HVN1024" s="45"/>
      <c r="HVO1024" s="45"/>
      <c r="HVP1024" s="45"/>
      <c r="HVQ1024" s="45"/>
      <c r="HVR1024" s="45"/>
      <c r="HVS1024" s="45"/>
      <c r="HVT1024" s="45"/>
      <c r="HVU1024" s="45"/>
      <c r="HVV1024" s="45"/>
      <c r="HVW1024" s="45"/>
      <c r="HVX1024" s="45"/>
      <c r="HVY1024" s="45"/>
      <c r="HVZ1024" s="45"/>
      <c r="HWA1024" s="45"/>
      <c r="HWB1024" s="45"/>
      <c r="HWC1024" s="45"/>
      <c r="HWD1024" s="45"/>
      <c r="HWE1024" s="45"/>
      <c r="HWF1024" s="45"/>
      <c r="HWG1024" s="45"/>
      <c r="HWH1024" s="45"/>
      <c r="HWI1024" s="45"/>
      <c r="HWJ1024" s="45"/>
      <c r="HWK1024" s="45"/>
      <c r="HWL1024" s="45"/>
      <c r="HWM1024" s="45"/>
      <c r="HWN1024" s="45"/>
      <c r="HWO1024" s="45"/>
      <c r="HWP1024" s="45"/>
      <c r="HWQ1024" s="45"/>
      <c r="HWR1024" s="45"/>
      <c r="HWS1024" s="45"/>
      <c r="HWT1024" s="45"/>
      <c r="HWU1024" s="45"/>
      <c r="HWV1024" s="45"/>
      <c r="HWW1024" s="45"/>
      <c r="HWX1024" s="45"/>
      <c r="HWY1024" s="45"/>
      <c r="HWZ1024" s="45"/>
      <c r="HXA1024" s="45"/>
      <c r="HXB1024" s="45"/>
      <c r="HXC1024" s="45"/>
      <c r="HXD1024" s="45"/>
      <c r="HXE1024" s="45"/>
      <c r="HXF1024" s="45"/>
      <c r="HXG1024" s="45"/>
      <c r="HXH1024" s="45"/>
      <c r="HXI1024" s="45"/>
      <c r="HXJ1024" s="45"/>
      <c r="HXK1024" s="45"/>
      <c r="HXL1024" s="45"/>
      <c r="HXM1024" s="45"/>
      <c r="HXN1024" s="45"/>
      <c r="HXO1024" s="45"/>
      <c r="HXP1024" s="45"/>
      <c r="HXQ1024" s="45"/>
      <c r="HXR1024" s="45"/>
      <c r="HXS1024" s="45"/>
      <c r="HXT1024" s="45"/>
      <c r="HXU1024" s="45"/>
      <c r="HXV1024" s="45"/>
      <c r="HXW1024" s="45"/>
      <c r="HXX1024" s="45"/>
      <c r="HXY1024" s="45"/>
      <c r="HXZ1024" s="45"/>
      <c r="HYA1024" s="45"/>
      <c r="HYB1024" s="45"/>
      <c r="HYC1024" s="45"/>
      <c r="HYD1024" s="45"/>
      <c r="HYE1024" s="45"/>
      <c r="HYF1024" s="45"/>
      <c r="HYG1024" s="45"/>
      <c r="HYH1024" s="45"/>
      <c r="HYI1024" s="45"/>
      <c r="HYJ1024" s="45"/>
      <c r="HYK1024" s="45"/>
      <c r="HYL1024" s="45"/>
      <c r="HYM1024" s="45"/>
      <c r="HYN1024" s="45"/>
      <c r="HYO1024" s="45"/>
      <c r="HYP1024" s="45"/>
      <c r="HYQ1024" s="45"/>
      <c r="HYR1024" s="45"/>
      <c r="HYS1024" s="45"/>
      <c r="HYT1024" s="45"/>
      <c r="HYU1024" s="45"/>
      <c r="HYV1024" s="45"/>
      <c r="HYW1024" s="45"/>
      <c r="HYX1024" s="45"/>
      <c r="HYY1024" s="45"/>
      <c r="HYZ1024" s="45"/>
      <c r="HZA1024" s="45"/>
      <c r="HZB1024" s="45"/>
      <c r="HZC1024" s="45"/>
      <c r="HZD1024" s="45"/>
      <c r="HZE1024" s="45"/>
      <c r="HZF1024" s="45"/>
      <c r="HZG1024" s="45"/>
      <c r="HZH1024" s="45"/>
      <c r="HZI1024" s="45"/>
      <c r="HZJ1024" s="45"/>
      <c r="HZK1024" s="45"/>
      <c r="HZL1024" s="45"/>
      <c r="HZM1024" s="45"/>
      <c r="HZN1024" s="45"/>
      <c r="HZO1024" s="45"/>
      <c r="HZP1024" s="45"/>
      <c r="HZQ1024" s="45"/>
      <c r="HZR1024" s="45"/>
      <c r="HZS1024" s="45"/>
      <c r="HZT1024" s="45"/>
      <c r="HZU1024" s="45"/>
      <c r="HZV1024" s="45"/>
      <c r="HZW1024" s="45"/>
      <c r="HZX1024" s="45"/>
      <c r="HZY1024" s="45"/>
      <c r="HZZ1024" s="45"/>
      <c r="IAA1024" s="45"/>
      <c r="IAB1024" s="45"/>
      <c r="IAC1024" s="45"/>
      <c r="IAD1024" s="45"/>
      <c r="IAE1024" s="45"/>
      <c r="IAF1024" s="45"/>
      <c r="IAG1024" s="45"/>
      <c r="IAH1024" s="45"/>
      <c r="IAI1024" s="45"/>
      <c r="IAJ1024" s="45"/>
      <c r="IAK1024" s="45"/>
      <c r="IAL1024" s="45"/>
      <c r="IAM1024" s="45"/>
      <c r="IAN1024" s="45"/>
      <c r="IAO1024" s="45"/>
      <c r="IAP1024" s="45"/>
      <c r="IAQ1024" s="45"/>
      <c r="IAR1024" s="45"/>
      <c r="IAS1024" s="45"/>
      <c r="IAT1024" s="45"/>
      <c r="IAU1024" s="45"/>
      <c r="IAV1024" s="45"/>
      <c r="IAW1024" s="45"/>
      <c r="IAX1024" s="45"/>
      <c r="IAY1024" s="45"/>
      <c r="IAZ1024" s="45"/>
      <c r="IBA1024" s="45"/>
      <c r="IBB1024" s="45"/>
      <c r="IBC1024" s="45"/>
      <c r="IBD1024" s="45"/>
      <c r="IBE1024" s="45"/>
      <c r="IBF1024" s="45"/>
      <c r="IBG1024" s="45"/>
      <c r="IBH1024" s="45"/>
      <c r="IBI1024" s="45"/>
      <c r="IBJ1024" s="45"/>
      <c r="IBK1024" s="45"/>
      <c r="IBL1024" s="45"/>
      <c r="IBM1024" s="45"/>
      <c r="IBN1024" s="45"/>
      <c r="IBO1024" s="45"/>
      <c r="IBP1024" s="45"/>
      <c r="IBQ1024" s="45"/>
      <c r="IBR1024" s="45"/>
      <c r="IBS1024" s="45"/>
      <c r="IBT1024" s="45"/>
      <c r="IBU1024" s="45"/>
      <c r="IBV1024" s="45"/>
      <c r="IBW1024" s="45"/>
      <c r="IBX1024" s="45"/>
      <c r="IBY1024" s="45"/>
      <c r="IBZ1024" s="45"/>
      <c r="ICA1024" s="45"/>
      <c r="ICB1024" s="45"/>
      <c r="ICC1024" s="45"/>
      <c r="ICD1024" s="45"/>
      <c r="ICE1024" s="45"/>
      <c r="ICF1024" s="45"/>
      <c r="ICG1024" s="45"/>
      <c r="ICH1024" s="45"/>
      <c r="ICI1024" s="45"/>
      <c r="ICJ1024" s="45"/>
      <c r="ICK1024" s="45"/>
      <c r="ICL1024" s="45"/>
      <c r="ICM1024" s="45"/>
      <c r="ICN1024" s="45"/>
      <c r="ICO1024" s="45"/>
      <c r="ICP1024" s="45"/>
      <c r="ICQ1024" s="45"/>
      <c r="ICR1024" s="45"/>
      <c r="ICS1024" s="45"/>
      <c r="ICT1024" s="45"/>
      <c r="ICU1024" s="45"/>
      <c r="ICV1024" s="45"/>
      <c r="ICW1024" s="45"/>
      <c r="ICX1024" s="45"/>
      <c r="ICY1024" s="45"/>
      <c r="ICZ1024" s="45"/>
      <c r="IDA1024" s="45"/>
      <c r="IDB1024" s="45"/>
      <c r="IDC1024" s="45"/>
      <c r="IDD1024" s="45"/>
      <c r="IDE1024" s="45"/>
      <c r="IDF1024" s="45"/>
      <c r="IDG1024" s="45"/>
      <c r="IDH1024" s="45"/>
      <c r="IDI1024" s="45"/>
      <c r="IDJ1024" s="45"/>
      <c r="IDK1024" s="45"/>
      <c r="IDL1024" s="45"/>
      <c r="IDM1024" s="45"/>
      <c r="IDN1024" s="45"/>
      <c r="IDO1024" s="45"/>
      <c r="IDP1024" s="45"/>
      <c r="IDQ1024" s="45"/>
      <c r="IDR1024" s="45"/>
      <c r="IDS1024" s="45"/>
      <c r="IDT1024" s="45"/>
      <c r="IDU1024" s="45"/>
      <c r="IDV1024" s="45"/>
      <c r="IDW1024" s="45"/>
      <c r="IDX1024" s="45"/>
      <c r="IDY1024" s="45"/>
      <c r="IDZ1024" s="45"/>
      <c r="IEA1024" s="45"/>
      <c r="IEB1024" s="45"/>
      <c r="IEC1024" s="45"/>
      <c r="IED1024" s="45"/>
      <c r="IEE1024" s="45"/>
      <c r="IEF1024" s="45"/>
      <c r="IEG1024" s="45"/>
      <c r="IEH1024" s="45"/>
      <c r="IEI1024" s="45"/>
      <c r="IEJ1024" s="45"/>
      <c r="IEK1024" s="45"/>
      <c r="IEL1024" s="45"/>
      <c r="IEM1024" s="45"/>
      <c r="IEN1024" s="45"/>
      <c r="IEO1024" s="45"/>
      <c r="IEP1024" s="45"/>
      <c r="IEQ1024" s="45"/>
      <c r="IER1024" s="45"/>
      <c r="IES1024" s="45"/>
      <c r="IET1024" s="45"/>
      <c r="IEU1024" s="45"/>
      <c r="IEV1024" s="45"/>
      <c r="IEW1024" s="45"/>
      <c r="IEX1024" s="45"/>
      <c r="IEY1024" s="45"/>
      <c r="IEZ1024" s="45"/>
      <c r="IFA1024" s="45"/>
      <c r="IFB1024" s="45"/>
      <c r="IFC1024" s="45"/>
      <c r="IFD1024" s="45"/>
      <c r="IFE1024" s="45"/>
      <c r="IFF1024" s="45"/>
      <c r="IFG1024" s="45"/>
      <c r="IFH1024" s="45"/>
      <c r="IFI1024" s="45"/>
      <c r="IFJ1024" s="45"/>
      <c r="IFK1024" s="45"/>
      <c r="IFL1024" s="45"/>
      <c r="IFM1024" s="45"/>
      <c r="IFN1024" s="45"/>
      <c r="IFO1024" s="45"/>
      <c r="IFP1024" s="45"/>
      <c r="IFQ1024" s="45"/>
      <c r="IFR1024" s="45"/>
      <c r="IFS1024" s="45"/>
      <c r="IFT1024" s="45"/>
      <c r="IFU1024" s="45"/>
      <c r="IFV1024" s="45"/>
      <c r="IFW1024" s="45"/>
      <c r="IFX1024" s="45"/>
      <c r="IFY1024" s="45"/>
      <c r="IFZ1024" s="45"/>
      <c r="IGA1024" s="45"/>
      <c r="IGB1024" s="45"/>
      <c r="IGC1024" s="45"/>
      <c r="IGD1024" s="45"/>
      <c r="IGE1024" s="45"/>
      <c r="IGF1024" s="45"/>
      <c r="IGG1024" s="45"/>
      <c r="IGH1024" s="45"/>
      <c r="IGI1024" s="45"/>
      <c r="IGJ1024" s="45"/>
      <c r="IGK1024" s="45"/>
      <c r="IGL1024" s="45"/>
      <c r="IGM1024" s="45"/>
      <c r="IGN1024" s="45"/>
      <c r="IGO1024" s="45"/>
      <c r="IGP1024" s="45"/>
      <c r="IGQ1024" s="45"/>
      <c r="IGR1024" s="45"/>
      <c r="IGS1024" s="45"/>
      <c r="IGT1024" s="45"/>
      <c r="IGU1024" s="45"/>
      <c r="IGV1024" s="45"/>
      <c r="IGW1024" s="45"/>
      <c r="IGX1024" s="45"/>
      <c r="IGY1024" s="45"/>
      <c r="IGZ1024" s="45"/>
      <c r="IHA1024" s="45"/>
      <c r="IHB1024" s="45"/>
      <c r="IHC1024" s="45"/>
      <c r="IHD1024" s="45"/>
      <c r="IHE1024" s="45"/>
      <c r="IHF1024" s="45"/>
      <c r="IHG1024" s="45"/>
      <c r="IHH1024" s="45"/>
      <c r="IHI1024" s="45"/>
      <c r="IHJ1024" s="45"/>
      <c r="IHK1024" s="45"/>
      <c r="IHL1024" s="45"/>
      <c r="IHM1024" s="45"/>
      <c r="IHN1024" s="45"/>
      <c r="IHO1024" s="45"/>
      <c r="IHP1024" s="45"/>
      <c r="IHQ1024" s="45"/>
      <c r="IHR1024" s="45"/>
      <c r="IHS1024" s="45"/>
      <c r="IHT1024" s="45"/>
      <c r="IHU1024" s="45"/>
      <c r="IHV1024" s="45"/>
      <c r="IHW1024" s="45"/>
      <c r="IHX1024" s="45"/>
      <c r="IHY1024" s="45"/>
      <c r="IHZ1024" s="45"/>
      <c r="IIA1024" s="45"/>
      <c r="IIB1024" s="45"/>
      <c r="IIC1024" s="45"/>
      <c r="IID1024" s="45"/>
      <c r="IIE1024" s="45"/>
      <c r="IIF1024" s="45"/>
      <c r="IIG1024" s="45"/>
      <c r="IIH1024" s="45"/>
      <c r="III1024" s="45"/>
      <c r="IIJ1024" s="45"/>
      <c r="IIK1024" s="45"/>
      <c r="IIL1024" s="45"/>
      <c r="IIM1024" s="45"/>
      <c r="IIN1024" s="45"/>
      <c r="IIO1024" s="45"/>
      <c r="IIP1024" s="45"/>
      <c r="IIQ1024" s="45"/>
      <c r="IIR1024" s="45"/>
      <c r="IIS1024" s="45"/>
      <c r="IIT1024" s="45"/>
      <c r="IIU1024" s="45"/>
      <c r="IIV1024" s="45"/>
      <c r="IIW1024" s="45"/>
      <c r="IIX1024" s="45"/>
      <c r="IIY1024" s="45"/>
      <c r="IIZ1024" s="45"/>
      <c r="IJA1024" s="45"/>
      <c r="IJB1024" s="45"/>
      <c r="IJC1024" s="45"/>
      <c r="IJD1024" s="45"/>
      <c r="IJE1024" s="45"/>
      <c r="IJF1024" s="45"/>
      <c r="IJG1024" s="45"/>
      <c r="IJH1024" s="45"/>
      <c r="IJI1024" s="45"/>
      <c r="IJJ1024" s="45"/>
      <c r="IJK1024" s="45"/>
      <c r="IJL1024" s="45"/>
      <c r="IJM1024" s="45"/>
      <c r="IJN1024" s="45"/>
      <c r="IJO1024" s="45"/>
      <c r="IJP1024" s="45"/>
      <c r="IJQ1024" s="45"/>
      <c r="IJR1024" s="45"/>
      <c r="IJS1024" s="45"/>
      <c r="IJT1024" s="45"/>
      <c r="IJU1024" s="45"/>
      <c r="IJV1024" s="45"/>
      <c r="IJW1024" s="45"/>
      <c r="IJX1024" s="45"/>
      <c r="IJY1024" s="45"/>
      <c r="IJZ1024" s="45"/>
      <c r="IKA1024" s="45"/>
      <c r="IKB1024" s="45"/>
      <c r="IKC1024" s="45"/>
      <c r="IKD1024" s="45"/>
      <c r="IKE1024" s="45"/>
      <c r="IKF1024" s="45"/>
      <c r="IKG1024" s="45"/>
      <c r="IKH1024" s="45"/>
      <c r="IKI1024" s="45"/>
      <c r="IKJ1024" s="45"/>
      <c r="IKK1024" s="45"/>
      <c r="IKL1024" s="45"/>
      <c r="IKM1024" s="45"/>
      <c r="IKN1024" s="45"/>
      <c r="IKO1024" s="45"/>
      <c r="IKP1024" s="45"/>
      <c r="IKQ1024" s="45"/>
      <c r="IKR1024" s="45"/>
      <c r="IKS1024" s="45"/>
      <c r="IKT1024" s="45"/>
      <c r="IKU1024" s="45"/>
      <c r="IKV1024" s="45"/>
      <c r="IKW1024" s="45"/>
      <c r="IKX1024" s="45"/>
      <c r="IKY1024" s="45"/>
      <c r="IKZ1024" s="45"/>
      <c r="ILA1024" s="45"/>
      <c r="ILB1024" s="45"/>
      <c r="ILC1024" s="45"/>
      <c r="ILD1024" s="45"/>
      <c r="ILE1024" s="45"/>
      <c r="ILF1024" s="45"/>
      <c r="ILG1024" s="45"/>
      <c r="ILH1024" s="45"/>
      <c r="ILI1024" s="45"/>
      <c r="ILJ1024" s="45"/>
      <c r="ILK1024" s="45"/>
      <c r="ILL1024" s="45"/>
      <c r="ILM1024" s="45"/>
      <c r="ILN1024" s="45"/>
      <c r="ILO1024" s="45"/>
      <c r="ILP1024" s="45"/>
      <c r="ILQ1024" s="45"/>
      <c r="ILR1024" s="45"/>
      <c r="ILS1024" s="45"/>
      <c r="ILT1024" s="45"/>
      <c r="ILU1024" s="45"/>
      <c r="ILV1024" s="45"/>
      <c r="ILW1024" s="45"/>
      <c r="ILX1024" s="45"/>
      <c r="ILY1024" s="45"/>
      <c r="ILZ1024" s="45"/>
      <c r="IMA1024" s="45"/>
      <c r="IMB1024" s="45"/>
      <c r="IMC1024" s="45"/>
      <c r="IMD1024" s="45"/>
      <c r="IME1024" s="45"/>
      <c r="IMF1024" s="45"/>
      <c r="IMG1024" s="45"/>
      <c r="IMH1024" s="45"/>
      <c r="IMI1024" s="45"/>
      <c r="IMJ1024" s="45"/>
      <c r="IMK1024" s="45"/>
      <c r="IML1024" s="45"/>
      <c r="IMM1024" s="45"/>
      <c r="IMN1024" s="45"/>
      <c r="IMO1024" s="45"/>
      <c r="IMP1024" s="45"/>
      <c r="IMQ1024" s="45"/>
      <c r="IMR1024" s="45"/>
      <c r="IMS1024" s="45"/>
      <c r="IMT1024" s="45"/>
      <c r="IMU1024" s="45"/>
      <c r="IMV1024" s="45"/>
      <c r="IMW1024" s="45"/>
      <c r="IMX1024" s="45"/>
      <c r="IMY1024" s="45"/>
      <c r="IMZ1024" s="45"/>
      <c r="INA1024" s="45"/>
      <c r="INB1024" s="45"/>
      <c r="INC1024" s="45"/>
      <c r="IND1024" s="45"/>
      <c r="INE1024" s="45"/>
      <c r="INF1024" s="45"/>
      <c r="ING1024" s="45"/>
      <c r="INH1024" s="45"/>
      <c r="INI1024" s="45"/>
      <c r="INJ1024" s="45"/>
      <c r="INK1024" s="45"/>
      <c r="INL1024" s="45"/>
      <c r="INM1024" s="45"/>
      <c r="INN1024" s="45"/>
      <c r="INO1024" s="45"/>
      <c r="INP1024" s="45"/>
      <c r="INQ1024" s="45"/>
      <c r="INR1024" s="45"/>
      <c r="INS1024" s="45"/>
      <c r="INT1024" s="45"/>
      <c r="INU1024" s="45"/>
      <c r="INV1024" s="45"/>
      <c r="INW1024" s="45"/>
      <c r="INX1024" s="45"/>
      <c r="INY1024" s="45"/>
      <c r="INZ1024" s="45"/>
      <c r="IOA1024" s="45"/>
      <c r="IOB1024" s="45"/>
      <c r="IOC1024" s="45"/>
      <c r="IOD1024" s="45"/>
      <c r="IOE1024" s="45"/>
      <c r="IOF1024" s="45"/>
      <c r="IOG1024" s="45"/>
      <c r="IOH1024" s="45"/>
      <c r="IOI1024" s="45"/>
      <c r="IOJ1024" s="45"/>
      <c r="IOK1024" s="45"/>
      <c r="IOL1024" s="45"/>
      <c r="IOM1024" s="45"/>
      <c r="ION1024" s="45"/>
      <c r="IOO1024" s="45"/>
      <c r="IOP1024" s="45"/>
      <c r="IOQ1024" s="45"/>
      <c r="IOR1024" s="45"/>
      <c r="IOS1024" s="45"/>
      <c r="IOT1024" s="45"/>
      <c r="IOU1024" s="45"/>
      <c r="IOV1024" s="45"/>
      <c r="IOW1024" s="45"/>
      <c r="IOX1024" s="45"/>
      <c r="IOY1024" s="45"/>
      <c r="IOZ1024" s="45"/>
      <c r="IPA1024" s="45"/>
      <c r="IPB1024" s="45"/>
      <c r="IPC1024" s="45"/>
      <c r="IPD1024" s="45"/>
      <c r="IPE1024" s="45"/>
      <c r="IPF1024" s="45"/>
      <c r="IPG1024" s="45"/>
      <c r="IPH1024" s="45"/>
      <c r="IPI1024" s="45"/>
      <c r="IPJ1024" s="45"/>
      <c r="IPK1024" s="45"/>
      <c r="IPL1024" s="45"/>
      <c r="IPM1024" s="45"/>
      <c r="IPN1024" s="45"/>
      <c r="IPO1024" s="45"/>
      <c r="IPP1024" s="45"/>
      <c r="IPQ1024" s="45"/>
      <c r="IPR1024" s="45"/>
      <c r="IPS1024" s="45"/>
      <c r="IPT1024" s="45"/>
      <c r="IPU1024" s="45"/>
      <c r="IPV1024" s="45"/>
      <c r="IPW1024" s="45"/>
      <c r="IPX1024" s="45"/>
      <c r="IPY1024" s="45"/>
      <c r="IPZ1024" s="45"/>
      <c r="IQA1024" s="45"/>
      <c r="IQB1024" s="45"/>
      <c r="IQC1024" s="45"/>
      <c r="IQD1024" s="45"/>
      <c r="IQE1024" s="45"/>
      <c r="IQF1024" s="45"/>
      <c r="IQG1024" s="45"/>
      <c r="IQH1024" s="45"/>
      <c r="IQI1024" s="45"/>
      <c r="IQJ1024" s="45"/>
      <c r="IQK1024" s="45"/>
      <c r="IQL1024" s="45"/>
      <c r="IQM1024" s="45"/>
      <c r="IQN1024" s="45"/>
      <c r="IQO1024" s="45"/>
      <c r="IQP1024" s="45"/>
      <c r="IQQ1024" s="45"/>
      <c r="IQR1024" s="45"/>
      <c r="IQS1024" s="45"/>
      <c r="IQT1024" s="45"/>
      <c r="IQU1024" s="45"/>
      <c r="IQV1024" s="45"/>
      <c r="IQW1024" s="45"/>
      <c r="IQX1024" s="45"/>
      <c r="IQY1024" s="45"/>
      <c r="IQZ1024" s="45"/>
      <c r="IRA1024" s="45"/>
      <c r="IRB1024" s="45"/>
      <c r="IRC1024" s="45"/>
      <c r="IRD1024" s="45"/>
      <c r="IRE1024" s="45"/>
      <c r="IRF1024" s="45"/>
      <c r="IRG1024" s="45"/>
      <c r="IRH1024" s="45"/>
      <c r="IRI1024" s="45"/>
      <c r="IRJ1024" s="45"/>
      <c r="IRK1024" s="45"/>
      <c r="IRL1024" s="45"/>
      <c r="IRM1024" s="45"/>
      <c r="IRN1024" s="45"/>
      <c r="IRO1024" s="45"/>
      <c r="IRP1024" s="45"/>
      <c r="IRQ1024" s="45"/>
      <c r="IRR1024" s="45"/>
      <c r="IRS1024" s="45"/>
      <c r="IRT1024" s="45"/>
      <c r="IRU1024" s="45"/>
      <c r="IRV1024" s="45"/>
      <c r="IRW1024" s="45"/>
      <c r="IRX1024" s="45"/>
      <c r="IRY1024" s="45"/>
      <c r="IRZ1024" s="45"/>
      <c r="ISA1024" s="45"/>
      <c r="ISB1024" s="45"/>
      <c r="ISC1024" s="45"/>
      <c r="ISD1024" s="45"/>
      <c r="ISE1024" s="45"/>
      <c r="ISF1024" s="45"/>
      <c r="ISG1024" s="45"/>
      <c r="ISH1024" s="45"/>
      <c r="ISI1024" s="45"/>
      <c r="ISJ1024" s="45"/>
      <c r="ISK1024" s="45"/>
      <c r="ISL1024" s="45"/>
      <c r="ISM1024" s="45"/>
      <c r="ISN1024" s="45"/>
      <c r="ISO1024" s="45"/>
      <c r="ISP1024" s="45"/>
      <c r="ISQ1024" s="45"/>
      <c r="ISR1024" s="45"/>
      <c r="ISS1024" s="45"/>
      <c r="IST1024" s="45"/>
      <c r="ISU1024" s="45"/>
      <c r="ISV1024" s="45"/>
      <c r="ISW1024" s="45"/>
      <c r="ISX1024" s="45"/>
      <c r="ISY1024" s="45"/>
      <c r="ISZ1024" s="45"/>
      <c r="ITA1024" s="45"/>
      <c r="ITB1024" s="45"/>
      <c r="ITC1024" s="45"/>
      <c r="ITD1024" s="45"/>
      <c r="ITE1024" s="45"/>
      <c r="ITF1024" s="45"/>
      <c r="ITG1024" s="45"/>
      <c r="ITH1024" s="45"/>
      <c r="ITI1024" s="45"/>
      <c r="ITJ1024" s="45"/>
      <c r="ITK1024" s="45"/>
      <c r="ITL1024" s="45"/>
      <c r="ITM1024" s="45"/>
      <c r="ITN1024" s="45"/>
      <c r="ITO1024" s="45"/>
      <c r="ITP1024" s="45"/>
      <c r="ITQ1024" s="45"/>
      <c r="ITR1024" s="45"/>
      <c r="ITS1024" s="45"/>
      <c r="ITT1024" s="45"/>
      <c r="ITU1024" s="45"/>
      <c r="ITV1024" s="45"/>
      <c r="ITW1024" s="45"/>
      <c r="ITX1024" s="45"/>
      <c r="ITY1024" s="45"/>
      <c r="ITZ1024" s="45"/>
      <c r="IUA1024" s="45"/>
      <c r="IUB1024" s="45"/>
      <c r="IUC1024" s="45"/>
      <c r="IUD1024" s="45"/>
      <c r="IUE1024" s="45"/>
      <c r="IUF1024" s="45"/>
      <c r="IUG1024" s="45"/>
      <c r="IUH1024" s="45"/>
      <c r="IUI1024" s="45"/>
      <c r="IUJ1024" s="45"/>
      <c r="IUK1024" s="45"/>
      <c r="IUL1024" s="45"/>
      <c r="IUM1024" s="45"/>
      <c r="IUN1024" s="45"/>
      <c r="IUO1024" s="45"/>
      <c r="IUP1024" s="45"/>
      <c r="IUQ1024" s="45"/>
      <c r="IUR1024" s="45"/>
      <c r="IUS1024" s="45"/>
      <c r="IUT1024" s="45"/>
      <c r="IUU1024" s="45"/>
      <c r="IUV1024" s="45"/>
      <c r="IUW1024" s="45"/>
      <c r="IUX1024" s="45"/>
      <c r="IUY1024" s="45"/>
      <c r="IUZ1024" s="45"/>
      <c r="IVA1024" s="45"/>
      <c r="IVB1024" s="45"/>
      <c r="IVC1024" s="45"/>
      <c r="IVD1024" s="45"/>
      <c r="IVE1024" s="45"/>
      <c r="IVF1024" s="45"/>
      <c r="IVG1024" s="45"/>
      <c r="IVH1024" s="45"/>
      <c r="IVI1024" s="45"/>
      <c r="IVJ1024" s="45"/>
      <c r="IVK1024" s="45"/>
      <c r="IVL1024" s="45"/>
      <c r="IVM1024" s="45"/>
      <c r="IVN1024" s="45"/>
      <c r="IVO1024" s="45"/>
      <c r="IVP1024" s="45"/>
      <c r="IVQ1024" s="45"/>
      <c r="IVR1024" s="45"/>
      <c r="IVS1024" s="45"/>
      <c r="IVT1024" s="45"/>
      <c r="IVU1024" s="45"/>
      <c r="IVV1024" s="45"/>
      <c r="IVW1024" s="45"/>
      <c r="IVX1024" s="45"/>
      <c r="IVY1024" s="45"/>
      <c r="IVZ1024" s="45"/>
      <c r="IWA1024" s="45"/>
      <c r="IWB1024" s="45"/>
      <c r="IWC1024" s="45"/>
      <c r="IWD1024" s="45"/>
      <c r="IWE1024" s="45"/>
      <c r="IWF1024" s="45"/>
      <c r="IWG1024" s="45"/>
      <c r="IWH1024" s="45"/>
      <c r="IWI1024" s="45"/>
      <c r="IWJ1024" s="45"/>
      <c r="IWK1024" s="45"/>
      <c r="IWL1024" s="45"/>
      <c r="IWM1024" s="45"/>
      <c r="IWN1024" s="45"/>
      <c r="IWO1024" s="45"/>
      <c r="IWP1024" s="45"/>
      <c r="IWQ1024" s="45"/>
      <c r="IWR1024" s="45"/>
      <c r="IWS1024" s="45"/>
      <c r="IWT1024" s="45"/>
      <c r="IWU1024" s="45"/>
      <c r="IWV1024" s="45"/>
      <c r="IWW1024" s="45"/>
      <c r="IWX1024" s="45"/>
      <c r="IWY1024" s="45"/>
      <c r="IWZ1024" s="45"/>
      <c r="IXA1024" s="45"/>
      <c r="IXB1024" s="45"/>
      <c r="IXC1024" s="45"/>
      <c r="IXD1024" s="45"/>
      <c r="IXE1024" s="45"/>
      <c r="IXF1024" s="45"/>
      <c r="IXG1024" s="45"/>
      <c r="IXH1024" s="45"/>
      <c r="IXI1024" s="45"/>
      <c r="IXJ1024" s="45"/>
      <c r="IXK1024" s="45"/>
      <c r="IXL1024" s="45"/>
      <c r="IXM1024" s="45"/>
      <c r="IXN1024" s="45"/>
      <c r="IXO1024" s="45"/>
      <c r="IXP1024" s="45"/>
      <c r="IXQ1024" s="45"/>
      <c r="IXR1024" s="45"/>
      <c r="IXS1024" s="45"/>
      <c r="IXT1024" s="45"/>
      <c r="IXU1024" s="45"/>
      <c r="IXV1024" s="45"/>
      <c r="IXW1024" s="45"/>
      <c r="IXX1024" s="45"/>
      <c r="IXY1024" s="45"/>
      <c r="IXZ1024" s="45"/>
      <c r="IYA1024" s="45"/>
      <c r="IYB1024" s="45"/>
      <c r="IYC1024" s="45"/>
      <c r="IYD1024" s="45"/>
      <c r="IYE1024" s="45"/>
      <c r="IYF1024" s="45"/>
      <c r="IYG1024" s="45"/>
      <c r="IYH1024" s="45"/>
      <c r="IYI1024" s="45"/>
      <c r="IYJ1024" s="45"/>
      <c r="IYK1024" s="45"/>
      <c r="IYL1024" s="45"/>
      <c r="IYM1024" s="45"/>
      <c r="IYN1024" s="45"/>
      <c r="IYO1024" s="45"/>
      <c r="IYP1024" s="45"/>
      <c r="IYQ1024" s="45"/>
      <c r="IYR1024" s="45"/>
      <c r="IYS1024" s="45"/>
      <c r="IYT1024" s="45"/>
      <c r="IYU1024" s="45"/>
      <c r="IYV1024" s="45"/>
      <c r="IYW1024" s="45"/>
      <c r="IYX1024" s="45"/>
      <c r="IYY1024" s="45"/>
      <c r="IYZ1024" s="45"/>
      <c r="IZA1024" s="45"/>
      <c r="IZB1024" s="45"/>
      <c r="IZC1024" s="45"/>
      <c r="IZD1024" s="45"/>
      <c r="IZE1024" s="45"/>
      <c r="IZF1024" s="45"/>
      <c r="IZG1024" s="45"/>
      <c r="IZH1024" s="45"/>
      <c r="IZI1024" s="45"/>
      <c r="IZJ1024" s="45"/>
      <c r="IZK1024" s="45"/>
      <c r="IZL1024" s="45"/>
      <c r="IZM1024" s="45"/>
      <c r="IZN1024" s="45"/>
      <c r="IZO1024" s="45"/>
      <c r="IZP1024" s="45"/>
      <c r="IZQ1024" s="45"/>
      <c r="IZR1024" s="45"/>
      <c r="IZS1024" s="45"/>
      <c r="IZT1024" s="45"/>
      <c r="IZU1024" s="45"/>
      <c r="IZV1024" s="45"/>
      <c r="IZW1024" s="45"/>
      <c r="IZX1024" s="45"/>
      <c r="IZY1024" s="45"/>
      <c r="IZZ1024" s="45"/>
      <c r="JAA1024" s="45"/>
      <c r="JAB1024" s="45"/>
      <c r="JAC1024" s="45"/>
      <c r="JAD1024" s="45"/>
      <c r="JAE1024" s="45"/>
      <c r="JAF1024" s="45"/>
      <c r="JAG1024" s="45"/>
      <c r="JAH1024" s="45"/>
      <c r="JAI1024" s="45"/>
      <c r="JAJ1024" s="45"/>
      <c r="JAK1024" s="45"/>
      <c r="JAL1024" s="45"/>
      <c r="JAM1024" s="45"/>
      <c r="JAN1024" s="45"/>
      <c r="JAO1024" s="45"/>
      <c r="JAP1024" s="45"/>
      <c r="JAQ1024" s="45"/>
      <c r="JAR1024" s="45"/>
      <c r="JAS1024" s="45"/>
      <c r="JAT1024" s="45"/>
      <c r="JAU1024" s="45"/>
      <c r="JAV1024" s="45"/>
      <c r="JAW1024" s="45"/>
      <c r="JAX1024" s="45"/>
      <c r="JAY1024" s="45"/>
      <c r="JAZ1024" s="45"/>
      <c r="JBA1024" s="45"/>
      <c r="JBB1024" s="45"/>
      <c r="JBC1024" s="45"/>
      <c r="JBD1024" s="45"/>
      <c r="JBE1024" s="45"/>
      <c r="JBF1024" s="45"/>
      <c r="JBG1024" s="45"/>
      <c r="JBH1024" s="45"/>
      <c r="JBI1024" s="45"/>
      <c r="JBJ1024" s="45"/>
      <c r="JBK1024" s="45"/>
      <c r="JBL1024" s="45"/>
      <c r="JBM1024" s="45"/>
      <c r="JBN1024" s="45"/>
      <c r="JBO1024" s="45"/>
      <c r="JBP1024" s="45"/>
      <c r="JBQ1024" s="45"/>
      <c r="JBR1024" s="45"/>
      <c r="JBS1024" s="45"/>
      <c r="JBT1024" s="45"/>
      <c r="JBU1024" s="45"/>
      <c r="JBV1024" s="45"/>
      <c r="JBW1024" s="45"/>
      <c r="JBX1024" s="45"/>
      <c r="JBY1024" s="45"/>
      <c r="JBZ1024" s="45"/>
      <c r="JCA1024" s="45"/>
      <c r="JCB1024" s="45"/>
      <c r="JCC1024" s="45"/>
      <c r="JCD1024" s="45"/>
      <c r="JCE1024" s="45"/>
      <c r="JCF1024" s="45"/>
      <c r="JCG1024" s="45"/>
      <c r="JCH1024" s="45"/>
      <c r="JCI1024" s="45"/>
      <c r="JCJ1024" s="45"/>
      <c r="JCK1024" s="45"/>
      <c r="JCL1024" s="45"/>
      <c r="JCM1024" s="45"/>
      <c r="JCN1024" s="45"/>
      <c r="JCO1024" s="45"/>
      <c r="JCP1024" s="45"/>
      <c r="JCQ1024" s="45"/>
      <c r="JCR1024" s="45"/>
      <c r="JCS1024" s="45"/>
      <c r="JCT1024" s="45"/>
      <c r="JCU1024" s="45"/>
      <c r="JCV1024" s="45"/>
      <c r="JCW1024" s="45"/>
      <c r="JCX1024" s="45"/>
      <c r="JCY1024" s="45"/>
      <c r="JCZ1024" s="45"/>
      <c r="JDA1024" s="45"/>
      <c r="JDB1024" s="45"/>
      <c r="JDC1024" s="45"/>
      <c r="JDD1024" s="45"/>
      <c r="JDE1024" s="45"/>
      <c r="JDF1024" s="45"/>
      <c r="JDG1024" s="45"/>
      <c r="JDH1024" s="45"/>
      <c r="JDI1024" s="45"/>
      <c r="JDJ1024" s="45"/>
      <c r="JDK1024" s="45"/>
      <c r="JDL1024" s="45"/>
      <c r="JDM1024" s="45"/>
      <c r="JDN1024" s="45"/>
      <c r="JDO1024" s="45"/>
      <c r="JDP1024" s="45"/>
      <c r="JDQ1024" s="45"/>
      <c r="JDR1024" s="45"/>
      <c r="JDS1024" s="45"/>
      <c r="JDT1024" s="45"/>
      <c r="JDU1024" s="45"/>
      <c r="JDV1024" s="45"/>
      <c r="JDW1024" s="45"/>
      <c r="JDX1024" s="45"/>
      <c r="JDY1024" s="45"/>
      <c r="JDZ1024" s="45"/>
      <c r="JEA1024" s="45"/>
      <c r="JEB1024" s="45"/>
      <c r="JEC1024" s="45"/>
      <c r="JED1024" s="45"/>
      <c r="JEE1024" s="45"/>
      <c r="JEF1024" s="45"/>
      <c r="JEG1024" s="45"/>
      <c r="JEH1024" s="45"/>
      <c r="JEI1024" s="45"/>
      <c r="JEJ1024" s="45"/>
      <c r="JEK1024" s="45"/>
      <c r="JEL1024" s="45"/>
      <c r="JEM1024" s="45"/>
      <c r="JEN1024" s="45"/>
      <c r="JEO1024" s="45"/>
      <c r="JEP1024" s="45"/>
      <c r="JEQ1024" s="45"/>
      <c r="JER1024" s="45"/>
      <c r="JES1024" s="45"/>
      <c r="JET1024" s="45"/>
      <c r="JEU1024" s="45"/>
      <c r="JEV1024" s="45"/>
      <c r="JEW1024" s="45"/>
      <c r="JEX1024" s="45"/>
      <c r="JEY1024" s="45"/>
      <c r="JEZ1024" s="45"/>
      <c r="JFA1024" s="45"/>
      <c r="JFB1024" s="45"/>
      <c r="JFC1024" s="45"/>
      <c r="JFD1024" s="45"/>
      <c r="JFE1024" s="45"/>
      <c r="JFF1024" s="45"/>
      <c r="JFG1024" s="45"/>
      <c r="JFH1024" s="45"/>
      <c r="JFI1024" s="45"/>
      <c r="JFJ1024" s="45"/>
      <c r="JFK1024" s="45"/>
      <c r="JFL1024" s="45"/>
      <c r="JFM1024" s="45"/>
      <c r="JFN1024" s="45"/>
      <c r="JFO1024" s="45"/>
      <c r="JFP1024" s="45"/>
      <c r="JFQ1024" s="45"/>
      <c r="JFR1024" s="45"/>
      <c r="JFS1024" s="45"/>
      <c r="JFT1024" s="45"/>
      <c r="JFU1024" s="45"/>
      <c r="JFV1024" s="45"/>
      <c r="JFW1024" s="45"/>
      <c r="JFX1024" s="45"/>
      <c r="JFY1024" s="45"/>
      <c r="JFZ1024" s="45"/>
      <c r="JGA1024" s="45"/>
      <c r="JGB1024" s="45"/>
      <c r="JGC1024" s="45"/>
      <c r="JGD1024" s="45"/>
      <c r="JGE1024" s="45"/>
      <c r="JGF1024" s="45"/>
      <c r="JGG1024" s="45"/>
      <c r="JGH1024" s="45"/>
      <c r="JGI1024" s="45"/>
      <c r="JGJ1024" s="45"/>
      <c r="JGK1024" s="45"/>
      <c r="JGL1024" s="45"/>
      <c r="JGM1024" s="45"/>
      <c r="JGN1024" s="45"/>
      <c r="JGO1024" s="45"/>
      <c r="JGP1024" s="45"/>
      <c r="JGQ1024" s="45"/>
      <c r="JGR1024" s="45"/>
      <c r="JGS1024" s="45"/>
      <c r="JGT1024" s="45"/>
      <c r="JGU1024" s="45"/>
      <c r="JGV1024" s="45"/>
      <c r="JGW1024" s="45"/>
      <c r="JGX1024" s="45"/>
      <c r="JGY1024" s="45"/>
      <c r="JGZ1024" s="45"/>
      <c r="JHA1024" s="45"/>
      <c r="JHB1024" s="45"/>
      <c r="JHC1024" s="45"/>
      <c r="JHD1024" s="45"/>
      <c r="JHE1024" s="45"/>
      <c r="JHF1024" s="45"/>
      <c r="JHG1024" s="45"/>
      <c r="JHH1024" s="45"/>
      <c r="JHI1024" s="45"/>
      <c r="JHJ1024" s="45"/>
      <c r="JHK1024" s="45"/>
      <c r="JHL1024" s="45"/>
      <c r="JHM1024" s="45"/>
      <c r="JHN1024" s="45"/>
      <c r="JHO1024" s="45"/>
      <c r="JHP1024" s="45"/>
      <c r="JHQ1024" s="45"/>
      <c r="JHR1024" s="45"/>
      <c r="JHS1024" s="45"/>
      <c r="JHT1024" s="45"/>
      <c r="JHU1024" s="45"/>
      <c r="JHV1024" s="45"/>
      <c r="JHW1024" s="45"/>
      <c r="JHX1024" s="45"/>
      <c r="JHY1024" s="45"/>
      <c r="JHZ1024" s="45"/>
      <c r="JIA1024" s="45"/>
      <c r="JIB1024" s="45"/>
      <c r="JIC1024" s="45"/>
      <c r="JID1024" s="45"/>
      <c r="JIE1024" s="45"/>
      <c r="JIF1024" s="45"/>
      <c r="JIG1024" s="45"/>
      <c r="JIH1024" s="45"/>
      <c r="JII1024" s="45"/>
      <c r="JIJ1024" s="45"/>
      <c r="JIK1024" s="45"/>
      <c r="JIL1024" s="45"/>
      <c r="JIM1024" s="45"/>
      <c r="JIN1024" s="45"/>
      <c r="JIO1024" s="45"/>
      <c r="JIP1024" s="45"/>
      <c r="JIQ1024" s="45"/>
      <c r="JIR1024" s="45"/>
      <c r="JIS1024" s="45"/>
      <c r="JIT1024" s="45"/>
      <c r="JIU1024" s="45"/>
      <c r="JIV1024" s="45"/>
      <c r="JIW1024" s="45"/>
      <c r="JIX1024" s="45"/>
      <c r="JIY1024" s="45"/>
      <c r="JIZ1024" s="45"/>
      <c r="JJA1024" s="45"/>
      <c r="JJB1024" s="45"/>
      <c r="JJC1024" s="45"/>
      <c r="JJD1024" s="45"/>
      <c r="JJE1024" s="45"/>
      <c r="JJF1024" s="45"/>
      <c r="JJG1024" s="45"/>
      <c r="JJH1024" s="45"/>
      <c r="JJI1024" s="45"/>
      <c r="JJJ1024" s="45"/>
      <c r="JJK1024" s="45"/>
      <c r="JJL1024" s="45"/>
      <c r="JJM1024" s="45"/>
      <c r="JJN1024" s="45"/>
      <c r="JJO1024" s="45"/>
      <c r="JJP1024" s="45"/>
      <c r="JJQ1024" s="45"/>
      <c r="JJR1024" s="45"/>
      <c r="JJS1024" s="45"/>
      <c r="JJT1024" s="45"/>
      <c r="JJU1024" s="45"/>
      <c r="JJV1024" s="45"/>
      <c r="JJW1024" s="45"/>
      <c r="JJX1024" s="45"/>
      <c r="JJY1024" s="45"/>
      <c r="JJZ1024" s="45"/>
      <c r="JKA1024" s="45"/>
      <c r="JKB1024" s="45"/>
      <c r="JKC1024" s="45"/>
      <c r="JKD1024" s="45"/>
      <c r="JKE1024" s="45"/>
      <c r="JKF1024" s="45"/>
      <c r="JKG1024" s="45"/>
      <c r="JKH1024" s="45"/>
      <c r="JKI1024" s="45"/>
      <c r="JKJ1024" s="45"/>
      <c r="JKK1024" s="45"/>
      <c r="JKL1024" s="45"/>
      <c r="JKM1024" s="45"/>
      <c r="JKN1024" s="45"/>
      <c r="JKO1024" s="45"/>
      <c r="JKP1024" s="45"/>
      <c r="JKQ1024" s="45"/>
      <c r="JKR1024" s="45"/>
      <c r="JKS1024" s="45"/>
      <c r="JKT1024" s="45"/>
      <c r="JKU1024" s="45"/>
      <c r="JKV1024" s="45"/>
      <c r="JKW1024" s="45"/>
      <c r="JKX1024" s="45"/>
      <c r="JKY1024" s="45"/>
      <c r="JKZ1024" s="45"/>
      <c r="JLA1024" s="45"/>
      <c r="JLB1024" s="45"/>
      <c r="JLC1024" s="45"/>
      <c r="JLD1024" s="45"/>
      <c r="JLE1024" s="45"/>
      <c r="JLF1024" s="45"/>
      <c r="JLG1024" s="45"/>
      <c r="JLH1024" s="45"/>
      <c r="JLI1024" s="45"/>
      <c r="JLJ1024" s="45"/>
      <c r="JLK1024" s="45"/>
      <c r="JLL1024" s="45"/>
      <c r="JLM1024" s="45"/>
      <c r="JLN1024" s="45"/>
      <c r="JLO1024" s="45"/>
      <c r="JLP1024" s="45"/>
      <c r="JLQ1024" s="45"/>
      <c r="JLR1024" s="45"/>
      <c r="JLS1024" s="45"/>
      <c r="JLT1024" s="45"/>
      <c r="JLU1024" s="45"/>
      <c r="JLV1024" s="45"/>
      <c r="JLW1024" s="45"/>
      <c r="JLX1024" s="45"/>
      <c r="JLY1024" s="45"/>
      <c r="JLZ1024" s="45"/>
      <c r="JMA1024" s="45"/>
      <c r="JMB1024" s="45"/>
      <c r="JMC1024" s="45"/>
      <c r="JMD1024" s="45"/>
      <c r="JME1024" s="45"/>
      <c r="JMF1024" s="45"/>
      <c r="JMG1024" s="45"/>
      <c r="JMH1024" s="45"/>
      <c r="JMI1024" s="45"/>
      <c r="JMJ1024" s="45"/>
      <c r="JMK1024" s="45"/>
      <c r="JML1024" s="45"/>
      <c r="JMM1024" s="45"/>
      <c r="JMN1024" s="45"/>
      <c r="JMO1024" s="45"/>
      <c r="JMP1024" s="45"/>
      <c r="JMQ1024" s="45"/>
      <c r="JMR1024" s="45"/>
      <c r="JMS1024" s="45"/>
      <c r="JMT1024" s="45"/>
      <c r="JMU1024" s="45"/>
      <c r="JMV1024" s="45"/>
      <c r="JMW1024" s="45"/>
      <c r="JMX1024" s="45"/>
      <c r="JMY1024" s="45"/>
      <c r="JMZ1024" s="45"/>
      <c r="JNA1024" s="45"/>
      <c r="JNB1024" s="45"/>
      <c r="JNC1024" s="45"/>
      <c r="JND1024" s="45"/>
      <c r="JNE1024" s="45"/>
      <c r="JNF1024" s="45"/>
      <c r="JNG1024" s="45"/>
      <c r="JNH1024" s="45"/>
      <c r="JNI1024" s="45"/>
      <c r="JNJ1024" s="45"/>
      <c r="JNK1024" s="45"/>
      <c r="JNL1024" s="45"/>
      <c r="JNM1024" s="45"/>
      <c r="JNN1024" s="45"/>
      <c r="JNO1024" s="45"/>
      <c r="JNP1024" s="45"/>
      <c r="JNQ1024" s="45"/>
      <c r="JNR1024" s="45"/>
      <c r="JNS1024" s="45"/>
      <c r="JNT1024" s="45"/>
      <c r="JNU1024" s="45"/>
      <c r="JNV1024" s="45"/>
      <c r="JNW1024" s="45"/>
      <c r="JNX1024" s="45"/>
      <c r="JNY1024" s="45"/>
      <c r="JNZ1024" s="45"/>
      <c r="JOA1024" s="45"/>
      <c r="JOB1024" s="45"/>
      <c r="JOC1024" s="45"/>
      <c r="JOD1024" s="45"/>
      <c r="JOE1024" s="45"/>
      <c r="JOF1024" s="45"/>
      <c r="JOG1024" s="45"/>
      <c r="JOH1024" s="45"/>
      <c r="JOI1024" s="45"/>
      <c r="JOJ1024" s="45"/>
      <c r="JOK1024" s="45"/>
      <c r="JOL1024" s="45"/>
      <c r="JOM1024" s="45"/>
      <c r="JON1024" s="45"/>
      <c r="JOO1024" s="45"/>
      <c r="JOP1024" s="45"/>
      <c r="JOQ1024" s="45"/>
      <c r="JOR1024" s="45"/>
      <c r="JOS1024" s="45"/>
      <c r="JOT1024" s="45"/>
      <c r="JOU1024" s="45"/>
      <c r="JOV1024" s="45"/>
      <c r="JOW1024" s="45"/>
      <c r="JOX1024" s="45"/>
      <c r="JOY1024" s="45"/>
      <c r="JOZ1024" s="45"/>
      <c r="JPA1024" s="45"/>
      <c r="JPB1024" s="45"/>
      <c r="JPC1024" s="45"/>
      <c r="JPD1024" s="45"/>
      <c r="JPE1024" s="45"/>
      <c r="JPF1024" s="45"/>
      <c r="JPG1024" s="45"/>
      <c r="JPH1024" s="45"/>
      <c r="JPI1024" s="45"/>
      <c r="JPJ1024" s="45"/>
      <c r="JPK1024" s="45"/>
      <c r="JPL1024" s="45"/>
      <c r="JPM1024" s="45"/>
      <c r="JPN1024" s="45"/>
      <c r="JPO1024" s="45"/>
      <c r="JPP1024" s="45"/>
      <c r="JPQ1024" s="45"/>
      <c r="JPR1024" s="45"/>
      <c r="JPS1024" s="45"/>
      <c r="JPT1024" s="45"/>
      <c r="JPU1024" s="45"/>
      <c r="JPV1024" s="45"/>
      <c r="JPW1024" s="45"/>
      <c r="JPX1024" s="45"/>
      <c r="JPY1024" s="45"/>
      <c r="JPZ1024" s="45"/>
      <c r="JQA1024" s="45"/>
      <c r="JQB1024" s="45"/>
      <c r="JQC1024" s="45"/>
      <c r="JQD1024" s="45"/>
      <c r="JQE1024" s="45"/>
      <c r="JQF1024" s="45"/>
      <c r="JQG1024" s="45"/>
      <c r="JQH1024" s="45"/>
      <c r="JQI1024" s="45"/>
      <c r="JQJ1024" s="45"/>
      <c r="JQK1024" s="45"/>
      <c r="JQL1024" s="45"/>
      <c r="JQM1024" s="45"/>
      <c r="JQN1024" s="45"/>
      <c r="JQO1024" s="45"/>
      <c r="JQP1024" s="45"/>
      <c r="JQQ1024" s="45"/>
      <c r="JQR1024" s="45"/>
      <c r="JQS1024" s="45"/>
      <c r="JQT1024" s="45"/>
      <c r="JQU1024" s="45"/>
      <c r="JQV1024" s="45"/>
      <c r="JQW1024" s="45"/>
      <c r="JQX1024" s="45"/>
      <c r="JQY1024" s="45"/>
      <c r="JQZ1024" s="45"/>
      <c r="JRA1024" s="45"/>
      <c r="JRB1024" s="45"/>
      <c r="JRC1024" s="45"/>
      <c r="JRD1024" s="45"/>
      <c r="JRE1024" s="45"/>
      <c r="JRF1024" s="45"/>
      <c r="JRG1024" s="45"/>
      <c r="JRH1024" s="45"/>
      <c r="JRI1024" s="45"/>
      <c r="JRJ1024" s="45"/>
      <c r="JRK1024" s="45"/>
      <c r="JRL1024" s="45"/>
      <c r="JRM1024" s="45"/>
      <c r="JRN1024" s="45"/>
      <c r="JRO1024" s="45"/>
      <c r="JRP1024" s="45"/>
      <c r="JRQ1024" s="45"/>
      <c r="JRR1024" s="45"/>
      <c r="JRS1024" s="45"/>
      <c r="JRT1024" s="45"/>
      <c r="JRU1024" s="45"/>
      <c r="JRV1024" s="45"/>
      <c r="JRW1024" s="45"/>
      <c r="JRX1024" s="45"/>
      <c r="JRY1024" s="45"/>
      <c r="JRZ1024" s="45"/>
      <c r="JSA1024" s="45"/>
      <c r="JSB1024" s="45"/>
      <c r="JSC1024" s="45"/>
      <c r="JSD1024" s="45"/>
      <c r="JSE1024" s="45"/>
      <c r="JSF1024" s="45"/>
      <c r="JSG1024" s="45"/>
      <c r="JSH1024" s="45"/>
      <c r="JSI1024" s="45"/>
      <c r="JSJ1024" s="45"/>
      <c r="JSK1024" s="45"/>
      <c r="JSL1024" s="45"/>
      <c r="JSM1024" s="45"/>
      <c r="JSN1024" s="45"/>
      <c r="JSO1024" s="45"/>
      <c r="JSP1024" s="45"/>
      <c r="JSQ1024" s="45"/>
      <c r="JSR1024" s="45"/>
      <c r="JSS1024" s="45"/>
      <c r="JST1024" s="45"/>
      <c r="JSU1024" s="45"/>
      <c r="JSV1024" s="45"/>
      <c r="JSW1024" s="45"/>
      <c r="JSX1024" s="45"/>
      <c r="JSY1024" s="45"/>
      <c r="JSZ1024" s="45"/>
      <c r="JTA1024" s="45"/>
      <c r="JTB1024" s="45"/>
      <c r="JTC1024" s="45"/>
      <c r="JTD1024" s="45"/>
      <c r="JTE1024" s="45"/>
      <c r="JTF1024" s="45"/>
      <c r="JTG1024" s="45"/>
      <c r="JTH1024" s="45"/>
      <c r="JTI1024" s="45"/>
      <c r="JTJ1024" s="45"/>
      <c r="JTK1024" s="45"/>
      <c r="JTL1024" s="45"/>
      <c r="JTM1024" s="45"/>
      <c r="JTN1024" s="45"/>
      <c r="JTO1024" s="45"/>
      <c r="JTP1024" s="45"/>
      <c r="JTQ1024" s="45"/>
      <c r="JTR1024" s="45"/>
      <c r="JTS1024" s="45"/>
      <c r="JTT1024" s="45"/>
      <c r="JTU1024" s="45"/>
      <c r="JTV1024" s="45"/>
      <c r="JTW1024" s="45"/>
      <c r="JTX1024" s="45"/>
      <c r="JTY1024" s="45"/>
      <c r="JTZ1024" s="45"/>
      <c r="JUA1024" s="45"/>
      <c r="JUB1024" s="45"/>
      <c r="JUC1024" s="45"/>
      <c r="JUD1024" s="45"/>
      <c r="JUE1024" s="45"/>
      <c r="JUF1024" s="45"/>
      <c r="JUG1024" s="45"/>
      <c r="JUH1024" s="45"/>
      <c r="JUI1024" s="45"/>
      <c r="JUJ1024" s="45"/>
      <c r="JUK1024" s="45"/>
      <c r="JUL1024" s="45"/>
      <c r="JUM1024" s="45"/>
      <c r="JUN1024" s="45"/>
      <c r="JUO1024" s="45"/>
      <c r="JUP1024" s="45"/>
      <c r="JUQ1024" s="45"/>
      <c r="JUR1024" s="45"/>
      <c r="JUS1024" s="45"/>
      <c r="JUT1024" s="45"/>
      <c r="JUU1024" s="45"/>
      <c r="JUV1024" s="45"/>
      <c r="JUW1024" s="45"/>
      <c r="JUX1024" s="45"/>
      <c r="JUY1024" s="45"/>
      <c r="JUZ1024" s="45"/>
      <c r="JVA1024" s="45"/>
      <c r="JVB1024" s="45"/>
      <c r="JVC1024" s="45"/>
      <c r="JVD1024" s="45"/>
      <c r="JVE1024" s="45"/>
      <c r="JVF1024" s="45"/>
      <c r="JVG1024" s="45"/>
      <c r="JVH1024" s="45"/>
      <c r="JVI1024" s="45"/>
      <c r="JVJ1024" s="45"/>
      <c r="JVK1024" s="45"/>
      <c r="JVL1024" s="45"/>
      <c r="JVM1024" s="45"/>
      <c r="JVN1024" s="45"/>
      <c r="JVO1024" s="45"/>
      <c r="JVP1024" s="45"/>
      <c r="JVQ1024" s="45"/>
      <c r="JVR1024" s="45"/>
      <c r="JVS1024" s="45"/>
      <c r="JVT1024" s="45"/>
      <c r="JVU1024" s="45"/>
      <c r="JVV1024" s="45"/>
      <c r="JVW1024" s="45"/>
      <c r="JVX1024" s="45"/>
      <c r="JVY1024" s="45"/>
      <c r="JVZ1024" s="45"/>
      <c r="JWA1024" s="45"/>
      <c r="JWB1024" s="45"/>
      <c r="JWC1024" s="45"/>
      <c r="JWD1024" s="45"/>
      <c r="JWE1024" s="45"/>
      <c r="JWF1024" s="45"/>
      <c r="JWG1024" s="45"/>
      <c r="JWH1024" s="45"/>
      <c r="JWI1024" s="45"/>
      <c r="JWJ1024" s="45"/>
      <c r="JWK1024" s="45"/>
      <c r="JWL1024" s="45"/>
      <c r="JWM1024" s="45"/>
      <c r="JWN1024" s="45"/>
      <c r="JWO1024" s="45"/>
      <c r="JWP1024" s="45"/>
      <c r="JWQ1024" s="45"/>
      <c r="JWR1024" s="45"/>
      <c r="JWS1024" s="45"/>
      <c r="JWT1024" s="45"/>
      <c r="JWU1024" s="45"/>
      <c r="JWV1024" s="45"/>
      <c r="JWW1024" s="45"/>
      <c r="JWX1024" s="45"/>
      <c r="JWY1024" s="45"/>
      <c r="JWZ1024" s="45"/>
      <c r="JXA1024" s="45"/>
      <c r="JXB1024" s="45"/>
      <c r="JXC1024" s="45"/>
      <c r="JXD1024" s="45"/>
      <c r="JXE1024" s="45"/>
      <c r="JXF1024" s="45"/>
      <c r="JXG1024" s="45"/>
      <c r="JXH1024" s="45"/>
      <c r="JXI1024" s="45"/>
      <c r="JXJ1024" s="45"/>
      <c r="JXK1024" s="45"/>
      <c r="JXL1024" s="45"/>
      <c r="JXM1024" s="45"/>
      <c r="JXN1024" s="45"/>
      <c r="JXO1024" s="45"/>
      <c r="JXP1024" s="45"/>
      <c r="JXQ1024" s="45"/>
      <c r="JXR1024" s="45"/>
      <c r="JXS1024" s="45"/>
      <c r="JXT1024" s="45"/>
      <c r="JXU1024" s="45"/>
      <c r="JXV1024" s="45"/>
      <c r="JXW1024" s="45"/>
      <c r="JXX1024" s="45"/>
      <c r="JXY1024" s="45"/>
      <c r="JXZ1024" s="45"/>
      <c r="JYA1024" s="45"/>
      <c r="JYB1024" s="45"/>
      <c r="JYC1024" s="45"/>
      <c r="JYD1024" s="45"/>
      <c r="JYE1024" s="45"/>
      <c r="JYF1024" s="45"/>
      <c r="JYG1024" s="45"/>
      <c r="JYH1024" s="45"/>
      <c r="JYI1024" s="45"/>
      <c r="JYJ1024" s="45"/>
      <c r="JYK1024" s="45"/>
      <c r="JYL1024" s="45"/>
      <c r="JYM1024" s="45"/>
      <c r="JYN1024" s="45"/>
      <c r="JYO1024" s="45"/>
      <c r="JYP1024" s="45"/>
      <c r="JYQ1024" s="45"/>
      <c r="JYR1024" s="45"/>
      <c r="JYS1024" s="45"/>
      <c r="JYT1024" s="45"/>
      <c r="JYU1024" s="45"/>
      <c r="JYV1024" s="45"/>
      <c r="JYW1024" s="45"/>
      <c r="JYX1024" s="45"/>
      <c r="JYY1024" s="45"/>
      <c r="JYZ1024" s="45"/>
      <c r="JZA1024" s="45"/>
      <c r="JZB1024" s="45"/>
      <c r="JZC1024" s="45"/>
      <c r="JZD1024" s="45"/>
      <c r="JZE1024" s="45"/>
      <c r="JZF1024" s="45"/>
      <c r="JZG1024" s="45"/>
      <c r="JZH1024" s="45"/>
      <c r="JZI1024" s="45"/>
      <c r="JZJ1024" s="45"/>
      <c r="JZK1024" s="45"/>
      <c r="JZL1024" s="45"/>
      <c r="JZM1024" s="45"/>
      <c r="JZN1024" s="45"/>
      <c r="JZO1024" s="45"/>
      <c r="JZP1024" s="45"/>
      <c r="JZQ1024" s="45"/>
      <c r="JZR1024" s="45"/>
      <c r="JZS1024" s="45"/>
      <c r="JZT1024" s="45"/>
      <c r="JZU1024" s="45"/>
      <c r="JZV1024" s="45"/>
      <c r="JZW1024" s="45"/>
      <c r="JZX1024" s="45"/>
      <c r="JZY1024" s="45"/>
      <c r="JZZ1024" s="45"/>
      <c r="KAA1024" s="45"/>
      <c r="KAB1024" s="45"/>
      <c r="KAC1024" s="45"/>
      <c r="KAD1024" s="45"/>
      <c r="KAE1024" s="45"/>
      <c r="KAF1024" s="45"/>
      <c r="KAG1024" s="45"/>
      <c r="KAH1024" s="45"/>
      <c r="KAI1024" s="45"/>
      <c r="KAJ1024" s="45"/>
      <c r="KAK1024" s="45"/>
      <c r="KAL1024" s="45"/>
      <c r="KAM1024" s="45"/>
      <c r="KAN1024" s="45"/>
      <c r="KAO1024" s="45"/>
      <c r="KAP1024" s="45"/>
      <c r="KAQ1024" s="45"/>
      <c r="KAR1024" s="45"/>
      <c r="KAS1024" s="45"/>
      <c r="KAT1024" s="45"/>
      <c r="KAU1024" s="45"/>
      <c r="KAV1024" s="45"/>
      <c r="KAW1024" s="45"/>
      <c r="KAX1024" s="45"/>
      <c r="KAY1024" s="45"/>
      <c r="KAZ1024" s="45"/>
      <c r="KBA1024" s="45"/>
      <c r="KBB1024" s="45"/>
      <c r="KBC1024" s="45"/>
      <c r="KBD1024" s="45"/>
      <c r="KBE1024" s="45"/>
      <c r="KBF1024" s="45"/>
      <c r="KBG1024" s="45"/>
      <c r="KBH1024" s="45"/>
      <c r="KBI1024" s="45"/>
      <c r="KBJ1024" s="45"/>
      <c r="KBK1024" s="45"/>
      <c r="KBL1024" s="45"/>
      <c r="KBM1024" s="45"/>
      <c r="KBN1024" s="45"/>
      <c r="KBO1024" s="45"/>
      <c r="KBP1024" s="45"/>
      <c r="KBQ1024" s="45"/>
      <c r="KBR1024" s="45"/>
      <c r="KBS1024" s="45"/>
      <c r="KBT1024" s="45"/>
      <c r="KBU1024" s="45"/>
      <c r="KBV1024" s="45"/>
      <c r="KBW1024" s="45"/>
      <c r="KBX1024" s="45"/>
      <c r="KBY1024" s="45"/>
      <c r="KBZ1024" s="45"/>
      <c r="KCA1024" s="45"/>
      <c r="KCB1024" s="45"/>
      <c r="KCC1024" s="45"/>
      <c r="KCD1024" s="45"/>
      <c r="KCE1024" s="45"/>
      <c r="KCF1024" s="45"/>
      <c r="KCG1024" s="45"/>
      <c r="KCH1024" s="45"/>
      <c r="KCI1024" s="45"/>
      <c r="KCJ1024" s="45"/>
      <c r="KCK1024" s="45"/>
      <c r="KCL1024" s="45"/>
      <c r="KCM1024" s="45"/>
      <c r="KCN1024" s="45"/>
      <c r="KCO1024" s="45"/>
      <c r="KCP1024" s="45"/>
      <c r="KCQ1024" s="45"/>
      <c r="KCR1024" s="45"/>
      <c r="KCS1024" s="45"/>
      <c r="KCT1024" s="45"/>
      <c r="KCU1024" s="45"/>
      <c r="KCV1024" s="45"/>
      <c r="KCW1024" s="45"/>
      <c r="KCX1024" s="45"/>
      <c r="KCY1024" s="45"/>
      <c r="KCZ1024" s="45"/>
      <c r="KDA1024" s="45"/>
      <c r="KDB1024" s="45"/>
      <c r="KDC1024" s="45"/>
      <c r="KDD1024" s="45"/>
      <c r="KDE1024" s="45"/>
      <c r="KDF1024" s="45"/>
      <c r="KDG1024" s="45"/>
      <c r="KDH1024" s="45"/>
      <c r="KDI1024" s="45"/>
      <c r="KDJ1024" s="45"/>
      <c r="KDK1024" s="45"/>
      <c r="KDL1024" s="45"/>
      <c r="KDM1024" s="45"/>
      <c r="KDN1024" s="45"/>
      <c r="KDO1024" s="45"/>
      <c r="KDP1024" s="45"/>
      <c r="KDQ1024" s="45"/>
      <c r="KDR1024" s="45"/>
      <c r="KDS1024" s="45"/>
      <c r="KDT1024" s="45"/>
      <c r="KDU1024" s="45"/>
      <c r="KDV1024" s="45"/>
      <c r="KDW1024" s="45"/>
      <c r="KDX1024" s="45"/>
      <c r="KDY1024" s="45"/>
      <c r="KDZ1024" s="45"/>
      <c r="KEA1024" s="45"/>
      <c r="KEB1024" s="45"/>
      <c r="KEC1024" s="45"/>
      <c r="KED1024" s="45"/>
      <c r="KEE1024" s="45"/>
      <c r="KEF1024" s="45"/>
      <c r="KEG1024" s="45"/>
      <c r="KEH1024" s="45"/>
      <c r="KEI1024" s="45"/>
      <c r="KEJ1024" s="45"/>
      <c r="KEK1024" s="45"/>
      <c r="KEL1024" s="45"/>
      <c r="KEM1024" s="45"/>
      <c r="KEN1024" s="45"/>
      <c r="KEO1024" s="45"/>
      <c r="KEP1024" s="45"/>
      <c r="KEQ1024" s="45"/>
      <c r="KER1024" s="45"/>
      <c r="KES1024" s="45"/>
      <c r="KET1024" s="45"/>
      <c r="KEU1024" s="45"/>
      <c r="KEV1024" s="45"/>
      <c r="KEW1024" s="45"/>
      <c r="KEX1024" s="45"/>
      <c r="KEY1024" s="45"/>
      <c r="KEZ1024" s="45"/>
      <c r="KFA1024" s="45"/>
      <c r="KFB1024" s="45"/>
      <c r="KFC1024" s="45"/>
      <c r="KFD1024" s="45"/>
      <c r="KFE1024" s="45"/>
      <c r="KFF1024" s="45"/>
      <c r="KFG1024" s="45"/>
      <c r="KFH1024" s="45"/>
      <c r="KFI1024" s="45"/>
      <c r="KFJ1024" s="45"/>
      <c r="KFK1024" s="45"/>
      <c r="KFL1024" s="45"/>
      <c r="KFM1024" s="45"/>
      <c r="KFN1024" s="45"/>
      <c r="KFO1024" s="45"/>
      <c r="KFP1024" s="45"/>
      <c r="KFQ1024" s="45"/>
      <c r="KFR1024" s="45"/>
      <c r="KFS1024" s="45"/>
      <c r="KFT1024" s="45"/>
      <c r="KFU1024" s="45"/>
      <c r="KFV1024" s="45"/>
      <c r="KFW1024" s="45"/>
      <c r="KFX1024" s="45"/>
      <c r="KFY1024" s="45"/>
      <c r="KFZ1024" s="45"/>
      <c r="KGA1024" s="45"/>
      <c r="KGB1024" s="45"/>
      <c r="KGC1024" s="45"/>
      <c r="KGD1024" s="45"/>
      <c r="KGE1024" s="45"/>
      <c r="KGF1024" s="45"/>
      <c r="KGG1024" s="45"/>
      <c r="KGH1024" s="45"/>
      <c r="KGI1024" s="45"/>
      <c r="KGJ1024" s="45"/>
      <c r="KGK1024" s="45"/>
      <c r="KGL1024" s="45"/>
      <c r="KGM1024" s="45"/>
      <c r="KGN1024" s="45"/>
      <c r="KGO1024" s="45"/>
      <c r="KGP1024" s="45"/>
      <c r="KGQ1024" s="45"/>
      <c r="KGR1024" s="45"/>
      <c r="KGS1024" s="45"/>
      <c r="KGT1024" s="45"/>
      <c r="KGU1024" s="45"/>
      <c r="KGV1024" s="45"/>
      <c r="KGW1024" s="45"/>
      <c r="KGX1024" s="45"/>
      <c r="KGY1024" s="45"/>
      <c r="KGZ1024" s="45"/>
      <c r="KHA1024" s="45"/>
      <c r="KHB1024" s="45"/>
      <c r="KHC1024" s="45"/>
      <c r="KHD1024" s="45"/>
      <c r="KHE1024" s="45"/>
      <c r="KHF1024" s="45"/>
      <c r="KHG1024" s="45"/>
      <c r="KHH1024" s="45"/>
      <c r="KHI1024" s="45"/>
      <c r="KHJ1024" s="45"/>
      <c r="KHK1024" s="45"/>
      <c r="KHL1024" s="45"/>
      <c r="KHM1024" s="45"/>
      <c r="KHN1024" s="45"/>
      <c r="KHO1024" s="45"/>
      <c r="KHP1024" s="45"/>
      <c r="KHQ1024" s="45"/>
      <c r="KHR1024" s="45"/>
      <c r="KHS1024" s="45"/>
      <c r="KHT1024" s="45"/>
      <c r="KHU1024" s="45"/>
      <c r="KHV1024" s="45"/>
      <c r="KHW1024" s="45"/>
      <c r="KHX1024" s="45"/>
      <c r="KHY1024" s="45"/>
      <c r="KHZ1024" s="45"/>
      <c r="KIA1024" s="45"/>
      <c r="KIB1024" s="45"/>
      <c r="KIC1024" s="45"/>
      <c r="KID1024" s="45"/>
      <c r="KIE1024" s="45"/>
      <c r="KIF1024" s="45"/>
      <c r="KIG1024" s="45"/>
      <c r="KIH1024" s="45"/>
      <c r="KII1024" s="45"/>
      <c r="KIJ1024" s="45"/>
      <c r="KIK1024" s="45"/>
      <c r="KIL1024" s="45"/>
      <c r="KIM1024" s="45"/>
      <c r="KIN1024" s="45"/>
      <c r="KIO1024" s="45"/>
      <c r="KIP1024" s="45"/>
      <c r="KIQ1024" s="45"/>
      <c r="KIR1024" s="45"/>
      <c r="KIS1024" s="45"/>
      <c r="KIT1024" s="45"/>
      <c r="KIU1024" s="45"/>
      <c r="KIV1024" s="45"/>
      <c r="KIW1024" s="45"/>
      <c r="KIX1024" s="45"/>
      <c r="KIY1024" s="45"/>
      <c r="KIZ1024" s="45"/>
      <c r="KJA1024" s="45"/>
      <c r="KJB1024" s="45"/>
      <c r="KJC1024" s="45"/>
      <c r="KJD1024" s="45"/>
      <c r="KJE1024" s="45"/>
      <c r="KJF1024" s="45"/>
      <c r="KJG1024" s="45"/>
      <c r="KJH1024" s="45"/>
      <c r="KJI1024" s="45"/>
      <c r="KJJ1024" s="45"/>
      <c r="KJK1024" s="45"/>
      <c r="KJL1024" s="45"/>
      <c r="KJM1024" s="45"/>
      <c r="KJN1024" s="45"/>
      <c r="KJO1024" s="45"/>
      <c r="KJP1024" s="45"/>
      <c r="KJQ1024" s="45"/>
      <c r="KJR1024" s="45"/>
      <c r="KJS1024" s="45"/>
      <c r="KJT1024" s="45"/>
      <c r="KJU1024" s="45"/>
      <c r="KJV1024" s="45"/>
      <c r="KJW1024" s="45"/>
      <c r="KJX1024" s="45"/>
      <c r="KJY1024" s="45"/>
      <c r="KJZ1024" s="45"/>
      <c r="KKA1024" s="45"/>
      <c r="KKB1024" s="45"/>
      <c r="KKC1024" s="45"/>
      <c r="KKD1024" s="45"/>
      <c r="KKE1024" s="45"/>
      <c r="KKF1024" s="45"/>
      <c r="KKG1024" s="45"/>
      <c r="KKH1024" s="45"/>
      <c r="KKI1024" s="45"/>
      <c r="KKJ1024" s="45"/>
      <c r="KKK1024" s="45"/>
      <c r="KKL1024" s="45"/>
      <c r="KKM1024" s="45"/>
      <c r="KKN1024" s="45"/>
      <c r="KKO1024" s="45"/>
      <c r="KKP1024" s="45"/>
      <c r="KKQ1024" s="45"/>
      <c r="KKR1024" s="45"/>
      <c r="KKS1024" s="45"/>
      <c r="KKT1024" s="45"/>
      <c r="KKU1024" s="45"/>
      <c r="KKV1024" s="45"/>
      <c r="KKW1024" s="45"/>
      <c r="KKX1024" s="45"/>
      <c r="KKY1024" s="45"/>
      <c r="KKZ1024" s="45"/>
      <c r="KLA1024" s="45"/>
      <c r="KLB1024" s="45"/>
      <c r="KLC1024" s="45"/>
      <c r="KLD1024" s="45"/>
      <c r="KLE1024" s="45"/>
      <c r="KLF1024" s="45"/>
      <c r="KLG1024" s="45"/>
      <c r="KLH1024" s="45"/>
      <c r="KLI1024" s="45"/>
      <c r="KLJ1024" s="45"/>
      <c r="KLK1024" s="45"/>
      <c r="KLL1024" s="45"/>
      <c r="KLM1024" s="45"/>
      <c r="KLN1024" s="45"/>
      <c r="KLO1024" s="45"/>
      <c r="KLP1024" s="45"/>
      <c r="KLQ1024" s="45"/>
      <c r="KLR1024" s="45"/>
      <c r="KLS1024" s="45"/>
      <c r="KLT1024" s="45"/>
      <c r="KLU1024" s="45"/>
      <c r="KLV1024" s="45"/>
      <c r="KLW1024" s="45"/>
      <c r="KLX1024" s="45"/>
      <c r="KLY1024" s="45"/>
      <c r="KLZ1024" s="45"/>
      <c r="KMA1024" s="45"/>
      <c r="KMB1024" s="45"/>
      <c r="KMC1024" s="45"/>
      <c r="KMD1024" s="45"/>
      <c r="KME1024" s="45"/>
      <c r="KMF1024" s="45"/>
      <c r="KMG1024" s="45"/>
      <c r="KMH1024" s="45"/>
      <c r="KMI1024" s="45"/>
      <c r="KMJ1024" s="45"/>
      <c r="KMK1024" s="45"/>
      <c r="KML1024" s="45"/>
      <c r="KMM1024" s="45"/>
      <c r="KMN1024" s="45"/>
      <c r="KMO1024" s="45"/>
      <c r="KMP1024" s="45"/>
      <c r="KMQ1024" s="45"/>
      <c r="KMR1024" s="45"/>
      <c r="KMS1024" s="45"/>
      <c r="KMT1024" s="45"/>
      <c r="KMU1024" s="45"/>
      <c r="KMV1024" s="45"/>
      <c r="KMW1024" s="45"/>
      <c r="KMX1024" s="45"/>
      <c r="KMY1024" s="45"/>
      <c r="KMZ1024" s="45"/>
      <c r="KNA1024" s="45"/>
      <c r="KNB1024" s="45"/>
      <c r="KNC1024" s="45"/>
      <c r="KND1024" s="45"/>
      <c r="KNE1024" s="45"/>
      <c r="KNF1024" s="45"/>
      <c r="KNG1024" s="45"/>
      <c r="KNH1024" s="45"/>
      <c r="KNI1024" s="45"/>
      <c r="KNJ1024" s="45"/>
      <c r="KNK1024" s="45"/>
      <c r="KNL1024" s="45"/>
      <c r="KNM1024" s="45"/>
      <c r="KNN1024" s="45"/>
      <c r="KNO1024" s="45"/>
      <c r="KNP1024" s="45"/>
      <c r="KNQ1024" s="45"/>
      <c r="KNR1024" s="45"/>
      <c r="KNS1024" s="45"/>
      <c r="KNT1024" s="45"/>
      <c r="KNU1024" s="45"/>
      <c r="KNV1024" s="45"/>
      <c r="KNW1024" s="45"/>
      <c r="KNX1024" s="45"/>
      <c r="KNY1024" s="45"/>
      <c r="KNZ1024" s="45"/>
      <c r="KOA1024" s="45"/>
      <c r="KOB1024" s="45"/>
      <c r="KOC1024" s="45"/>
      <c r="KOD1024" s="45"/>
      <c r="KOE1024" s="45"/>
      <c r="KOF1024" s="45"/>
      <c r="KOG1024" s="45"/>
      <c r="KOH1024" s="45"/>
      <c r="KOI1024" s="45"/>
      <c r="KOJ1024" s="45"/>
      <c r="KOK1024" s="45"/>
      <c r="KOL1024" s="45"/>
      <c r="KOM1024" s="45"/>
      <c r="KON1024" s="45"/>
      <c r="KOO1024" s="45"/>
      <c r="KOP1024" s="45"/>
      <c r="KOQ1024" s="45"/>
      <c r="KOR1024" s="45"/>
      <c r="KOS1024" s="45"/>
      <c r="KOT1024" s="45"/>
      <c r="KOU1024" s="45"/>
      <c r="KOV1024" s="45"/>
      <c r="KOW1024" s="45"/>
      <c r="KOX1024" s="45"/>
      <c r="KOY1024" s="45"/>
      <c r="KOZ1024" s="45"/>
      <c r="KPA1024" s="45"/>
      <c r="KPB1024" s="45"/>
      <c r="KPC1024" s="45"/>
      <c r="KPD1024" s="45"/>
      <c r="KPE1024" s="45"/>
      <c r="KPF1024" s="45"/>
      <c r="KPG1024" s="45"/>
      <c r="KPH1024" s="45"/>
      <c r="KPI1024" s="45"/>
      <c r="KPJ1024" s="45"/>
      <c r="KPK1024" s="45"/>
      <c r="KPL1024" s="45"/>
      <c r="KPM1024" s="45"/>
      <c r="KPN1024" s="45"/>
      <c r="KPO1024" s="45"/>
      <c r="KPP1024" s="45"/>
      <c r="KPQ1024" s="45"/>
      <c r="KPR1024" s="45"/>
      <c r="KPS1024" s="45"/>
      <c r="KPT1024" s="45"/>
      <c r="KPU1024" s="45"/>
      <c r="KPV1024" s="45"/>
      <c r="KPW1024" s="45"/>
      <c r="KPX1024" s="45"/>
      <c r="KPY1024" s="45"/>
      <c r="KPZ1024" s="45"/>
      <c r="KQA1024" s="45"/>
      <c r="KQB1024" s="45"/>
      <c r="KQC1024" s="45"/>
      <c r="KQD1024" s="45"/>
      <c r="KQE1024" s="45"/>
      <c r="KQF1024" s="45"/>
      <c r="KQG1024" s="45"/>
      <c r="KQH1024" s="45"/>
      <c r="KQI1024" s="45"/>
      <c r="KQJ1024" s="45"/>
      <c r="KQK1024" s="45"/>
      <c r="KQL1024" s="45"/>
      <c r="KQM1024" s="45"/>
      <c r="KQN1024" s="45"/>
      <c r="KQO1024" s="45"/>
      <c r="KQP1024" s="45"/>
      <c r="KQQ1024" s="45"/>
      <c r="KQR1024" s="45"/>
      <c r="KQS1024" s="45"/>
      <c r="KQT1024" s="45"/>
      <c r="KQU1024" s="45"/>
      <c r="KQV1024" s="45"/>
      <c r="KQW1024" s="45"/>
      <c r="KQX1024" s="45"/>
      <c r="KQY1024" s="45"/>
      <c r="KQZ1024" s="45"/>
      <c r="KRA1024" s="45"/>
      <c r="KRB1024" s="45"/>
      <c r="KRC1024" s="45"/>
      <c r="KRD1024" s="45"/>
      <c r="KRE1024" s="45"/>
      <c r="KRF1024" s="45"/>
      <c r="KRG1024" s="45"/>
      <c r="KRH1024" s="45"/>
      <c r="KRI1024" s="45"/>
      <c r="KRJ1024" s="45"/>
      <c r="KRK1024" s="45"/>
      <c r="KRL1024" s="45"/>
      <c r="KRM1024" s="45"/>
      <c r="KRN1024" s="45"/>
      <c r="KRO1024" s="45"/>
      <c r="KRP1024" s="45"/>
      <c r="KRQ1024" s="45"/>
      <c r="KRR1024" s="45"/>
      <c r="KRS1024" s="45"/>
      <c r="KRT1024" s="45"/>
      <c r="KRU1024" s="45"/>
      <c r="KRV1024" s="45"/>
      <c r="KRW1024" s="45"/>
      <c r="KRX1024" s="45"/>
      <c r="KRY1024" s="45"/>
      <c r="KRZ1024" s="45"/>
      <c r="KSA1024" s="45"/>
      <c r="KSB1024" s="45"/>
      <c r="KSC1024" s="45"/>
      <c r="KSD1024" s="45"/>
      <c r="KSE1024" s="45"/>
      <c r="KSF1024" s="45"/>
      <c r="KSG1024" s="45"/>
      <c r="KSH1024" s="45"/>
      <c r="KSI1024" s="45"/>
      <c r="KSJ1024" s="45"/>
      <c r="KSK1024" s="45"/>
      <c r="KSL1024" s="45"/>
      <c r="KSM1024" s="45"/>
      <c r="KSN1024" s="45"/>
      <c r="KSO1024" s="45"/>
      <c r="KSP1024" s="45"/>
      <c r="KSQ1024" s="45"/>
      <c r="KSR1024" s="45"/>
      <c r="KSS1024" s="45"/>
      <c r="KST1024" s="45"/>
      <c r="KSU1024" s="45"/>
      <c r="KSV1024" s="45"/>
      <c r="KSW1024" s="45"/>
      <c r="KSX1024" s="45"/>
      <c r="KSY1024" s="45"/>
      <c r="KSZ1024" s="45"/>
      <c r="KTA1024" s="45"/>
      <c r="KTB1024" s="45"/>
      <c r="KTC1024" s="45"/>
      <c r="KTD1024" s="45"/>
      <c r="KTE1024" s="45"/>
      <c r="KTF1024" s="45"/>
      <c r="KTG1024" s="45"/>
      <c r="KTH1024" s="45"/>
      <c r="KTI1024" s="45"/>
      <c r="KTJ1024" s="45"/>
      <c r="KTK1024" s="45"/>
      <c r="KTL1024" s="45"/>
      <c r="KTM1024" s="45"/>
      <c r="KTN1024" s="45"/>
      <c r="KTO1024" s="45"/>
      <c r="KTP1024" s="45"/>
      <c r="KTQ1024" s="45"/>
      <c r="KTR1024" s="45"/>
      <c r="KTS1024" s="45"/>
      <c r="KTT1024" s="45"/>
      <c r="KTU1024" s="45"/>
      <c r="KTV1024" s="45"/>
      <c r="KTW1024" s="45"/>
      <c r="KTX1024" s="45"/>
      <c r="KTY1024" s="45"/>
      <c r="KTZ1024" s="45"/>
      <c r="KUA1024" s="45"/>
      <c r="KUB1024" s="45"/>
      <c r="KUC1024" s="45"/>
      <c r="KUD1024" s="45"/>
      <c r="KUE1024" s="45"/>
      <c r="KUF1024" s="45"/>
      <c r="KUG1024" s="45"/>
      <c r="KUH1024" s="45"/>
      <c r="KUI1024" s="45"/>
      <c r="KUJ1024" s="45"/>
      <c r="KUK1024" s="45"/>
      <c r="KUL1024" s="45"/>
      <c r="KUM1024" s="45"/>
      <c r="KUN1024" s="45"/>
      <c r="KUO1024" s="45"/>
      <c r="KUP1024" s="45"/>
      <c r="KUQ1024" s="45"/>
      <c r="KUR1024" s="45"/>
      <c r="KUS1024" s="45"/>
      <c r="KUT1024" s="45"/>
      <c r="KUU1024" s="45"/>
      <c r="KUV1024" s="45"/>
      <c r="KUW1024" s="45"/>
      <c r="KUX1024" s="45"/>
      <c r="KUY1024" s="45"/>
      <c r="KUZ1024" s="45"/>
      <c r="KVA1024" s="45"/>
      <c r="KVB1024" s="45"/>
      <c r="KVC1024" s="45"/>
      <c r="KVD1024" s="45"/>
      <c r="KVE1024" s="45"/>
      <c r="KVF1024" s="45"/>
      <c r="KVG1024" s="45"/>
      <c r="KVH1024" s="45"/>
      <c r="KVI1024" s="45"/>
      <c r="KVJ1024" s="45"/>
      <c r="KVK1024" s="45"/>
      <c r="KVL1024" s="45"/>
      <c r="KVM1024" s="45"/>
      <c r="KVN1024" s="45"/>
      <c r="KVO1024" s="45"/>
      <c r="KVP1024" s="45"/>
      <c r="KVQ1024" s="45"/>
      <c r="KVR1024" s="45"/>
      <c r="KVS1024" s="45"/>
      <c r="KVT1024" s="45"/>
      <c r="KVU1024" s="45"/>
      <c r="KVV1024" s="45"/>
      <c r="KVW1024" s="45"/>
      <c r="KVX1024" s="45"/>
      <c r="KVY1024" s="45"/>
      <c r="KVZ1024" s="45"/>
      <c r="KWA1024" s="45"/>
      <c r="KWB1024" s="45"/>
      <c r="KWC1024" s="45"/>
      <c r="KWD1024" s="45"/>
      <c r="KWE1024" s="45"/>
      <c r="KWF1024" s="45"/>
      <c r="KWG1024" s="45"/>
      <c r="KWH1024" s="45"/>
      <c r="KWI1024" s="45"/>
      <c r="KWJ1024" s="45"/>
      <c r="KWK1024" s="45"/>
      <c r="KWL1024" s="45"/>
      <c r="KWM1024" s="45"/>
      <c r="KWN1024" s="45"/>
      <c r="KWO1024" s="45"/>
      <c r="KWP1024" s="45"/>
      <c r="KWQ1024" s="45"/>
      <c r="KWR1024" s="45"/>
      <c r="KWS1024" s="45"/>
      <c r="KWT1024" s="45"/>
      <c r="KWU1024" s="45"/>
      <c r="KWV1024" s="45"/>
      <c r="KWW1024" s="45"/>
      <c r="KWX1024" s="45"/>
      <c r="KWY1024" s="45"/>
      <c r="KWZ1024" s="45"/>
      <c r="KXA1024" s="45"/>
      <c r="KXB1024" s="45"/>
      <c r="KXC1024" s="45"/>
      <c r="KXD1024" s="45"/>
      <c r="KXE1024" s="45"/>
      <c r="KXF1024" s="45"/>
      <c r="KXG1024" s="45"/>
      <c r="KXH1024" s="45"/>
      <c r="KXI1024" s="45"/>
      <c r="KXJ1024" s="45"/>
      <c r="KXK1024" s="45"/>
      <c r="KXL1024" s="45"/>
      <c r="KXM1024" s="45"/>
      <c r="KXN1024" s="45"/>
      <c r="KXO1024" s="45"/>
      <c r="KXP1024" s="45"/>
      <c r="KXQ1024" s="45"/>
      <c r="KXR1024" s="45"/>
      <c r="KXS1024" s="45"/>
      <c r="KXT1024" s="45"/>
      <c r="KXU1024" s="45"/>
      <c r="KXV1024" s="45"/>
      <c r="KXW1024" s="45"/>
      <c r="KXX1024" s="45"/>
      <c r="KXY1024" s="45"/>
      <c r="KXZ1024" s="45"/>
      <c r="KYA1024" s="45"/>
      <c r="KYB1024" s="45"/>
      <c r="KYC1024" s="45"/>
      <c r="KYD1024" s="45"/>
      <c r="KYE1024" s="45"/>
      <c r="KYF1024" s="45"/>
      <c r="KYG1024" s="45"/>
      <c r="KYH1024" s="45"/>
      <c r="KYI1024" s="45"/>
      <c r="KYJ1024" s="45"/>
      <c r="KYK1024" s="45"/>
      <c r="KYL1024" s="45"/>
      <c r="KYM1024" s="45"/>
      <c r="KYN1024" s="45"/>
      <c r="KYO1024" s="45"/>
      <c r="KYP1024" s="45"/>
      <c r="KYQ1024" s="45"/>
      <c r="KYR1024" s="45"/>
      <c r="KYS1024" s="45"/>
      <c r="KYT1024" s="45"/>
      <c r="KYU1024" s="45"/>
      <c r="KYV1024" s="45"/>
      <c r="KYW1024" s="45"/>
      <c r="KYX1024" s="45"/>
      <c r="KYY1024" s="45"/>
      <c r="KYZ1024" s="45"/>
      <c r="KZA1024" s="45"/>
      <c r="KZB1024" s="45"/>
      <c r="KZC1024" s="45"/>
      <c r="KZD1024" s="45"/>
      <c r="KZE1024" s="45"/>
      <c r="KZF1024" s="45"/>
      <c r="KZG1024" s="45"/>
      <c r="KZH1024" s="45"/>
      <c r="KZI1024" s="45"/>
      <c r="KZJ1024" s="45"/>
      <c r="KZK1024" s="45"/>
      <c r="KZL1024" s="45"/>
      <c r="KZM1024" s="45"/>
      <c r="KZN1024" s="45"/>
      <c r="KZO1024" s="45"/>
      <c r="KZP1024" s="45"/>
      <c r="KZQ1024" s="45"/>
      <c r="KZR1024" s="45"/>
      <c r="KZS1024" s="45"/>
      <c r="KZT1024" s="45"/>
      <c r="KZU1024" s="45"/>
      <c r="KZV1024" s="45"/>
      <c r="KZW1024" s="45"/>
      <c r="KZX1024" s="45"/>
      <c r="KZY1024" s="45"/>
      <c r="KZZ1024" s="45"/>
      <c r="LAA1024" s="45"/>
      <c r="LAB1024" s="45"/>
      <c r="LAC1024" s="45"/>
      <c r="LAD1024" s="45"/>
      <c r="LAE1024" s="45"/>
      <c r="LAF1024" s="45"/>
      <c r="LAG1024" s="45"/>
      <c r="LAH1024" s="45"/>
      <c r="LAI1024" s="45"/>
      <c r="LAJ1024" s="45"/>
      <c r="LAK1024" s="45"/>
      <c r="LAL1024" s="45"/>
      <c r="LAM1024" s="45"/>
      <c r="LAN1024" s="45"/>
      <c r="LAO1024" s="45"/>
      <c r="LAP1024" s="45"/>
      <c r="LAQ1024" s="45"/>
      <c r="LAR1024" s="45"/>
      <c r="LAS1024" s="45"/>
      <c r="LAT1024" s="45"/>
      <c r="LAU1024" s="45"/>
      <c r="LAV1024" s="45"/>
      <c r="LAW1024" s="45"/>
      <c r="LAX1024" s="45"/>
      <c r="LAY1024" s="45"/>
      <c r="LAZ1024" s="45"/>
      <c r="LBA1024" s="45"/>
      <c r="LBB1024" s="45"/>
      <c r="LBC1024" s="45"/>
      <c r="LBD1024" s="45"/>
      <c r="LBE1024" s="45"/>
      <c r="LBF1024" s="45"/>
      <c r="LBG1024" s="45"/>
      <c r="LBH1024" s="45"/>
      <c r="LBI1024" s="45"/>
      <c r="LBJ1024" s="45"/>
      <c r="LBK1024" s="45"/>
      <c r="LBL1024" s="45"/>
      <c r="LBM1024" s="45"/>
      <c r="LBN1024" s="45"/>
      <c r="LBO1024" s="45"/>
      <c r="LBP1024" s="45"/>
      <c r="LBQ1024" s="45"/>
      <c r="LBR1024" s="45"/>
      <c r="LBS1024" s="45"/>
      <c r="LBT1024" s="45"/>
      <c r="LBU1024" s="45"/>
      <c r="LBV1024" s="45"/>
      <c r="LBW1024" s="45"/>
      <c r="LBX1024" s="45"/>
      <c r="LBY1024" s="45"/>
      <c r="LBZ1024" s="45"/>
      <c r="LCA1024" s="45"/>
      <c r="LCB1024" s="45"/>
      <c r="LCC1024" s="45"/>
      <c r="LCD1024" s="45"/>
      <c r="LCE1024" s="45"/>
      <c r="LCF1024" s="45"/>
      <c r="LCG1024" s="45"/>
      <c r="LCH1024" s="45"/>
      <c r="LCI1024" s="45"/>
      <c r="LCJ1024" s="45"/>
      <c r="LCK1024" s="45"/>
      <c r="LCL1024" s="45"/>
      <c r="LCM1024" s="45"/>
      <c r="LCN1024" s="45"/>
      <c r="LCO1024" s="45"/>
      <c r="LCP1024" s="45"/>
      <c r="LCQ1024" s="45"/>
      <c r="LCR1024" s="45"/>
      <c r="LCS1024" s="45"/>
      <c r="LCT1024" s="45"/>
      <c r="LCU1024" s="45"/>
      <c r="LCV1024" s="45"/>
      <c r="LCW1024" s="45"/>
      <c r="LCX1024" s="45"/>
      <c r="LCY1024" s="45"/>
      <c r="LCZ1024" s="45"/>
      <c r="LDA1024" s="45"/>
      <c r="LDB1024" s="45"/>
      <c r="LDC1024" s="45"/>
      <c r="LDD1024" s="45"/>
      <c r="LDE1024" s="45"/>
      <c r="LDF1024" s="45"/>
      <c r="LDG1024" s="45"/>
      <c r="LDH1024" s="45"/>
      <c r="LDI1024" s="45"/>
      <c r="LDJ1024" s="45"/>
      <c r="LDK1024" s="45"/>
      <c r="LDL1024" s="45"/>
      <c r="LDM1024" s="45"/>
      <c r="LDN1024" s="45"/>
      <c r="LDO1024" s="45"/>
      <c r="LDP1024" s="45"/>
      <c r="LDQ1024" s="45"/>
      <c r="LDR1024" s="45"/>
      <c r="LDS1024" s="45"/>
      <c r="LDT1024" s="45"/>
      <c r="LDU1024" s="45"/>
      <c r="LDV1024" s="45"/>
      <c r="LDW1024" s="45"/>
      <c r="LDX1024" s="45"/>
      <c r="LDY1024" s="45"/>
      <c r="LDZ1024" s="45"/>
      <c r="LEA1024" s="45"/>
      <c r="LEB1024" s="45"/>
      <c r="LEC1024" s="45"/>
      <c r="LED1024" s="45"/>
      <c r="LEE1024" s="45"/>
      <c r="LEF1024" s="45"/>
      <c r="LEG1024" s="45"/>
      <c r="LEH1024" s="45"/>
      <c r="LEI1024" s="45"/>
      <c r="LEJ1024" s="45"/>
      <c r="LEK1024" s="45"/>
      <c r="LEL1024" s="45"/>
      <c r="LEM1024" s="45"/>
      <c r="LEN1024" s="45"/>
      <c r="LEO1024" s="45"/>
      <c r="LEP1024" s="45"/>
      <c r="LEQ1024" s="45"/>
      <c r="LER1024" s="45"/>
      <c r="LES1024" s="45"/>
      <c r="LET1024" s="45"/>
      <c r="LEU1024" s="45"/>
      <c r="LEV1024" s="45"/>
      <c r="LEW1024" s="45"/>
      <c r="LEX1024" s="45"/>
      <c r="LEY1024" s="45"/>
      <c r="LEZ1024" s="45"/>
      <c r="LFA1024" s="45"/>
      <c r="LFB1024" s="45"/>
      <c r="LFC1024" s="45"/>
      <c r="LFD1024" s="45"/>
      <c r="LFE1024" s="45"/>
      <c r="LFF1024" s="45"/>
      <c r="LFG1024" s="45"/>
      <c r="LFH1024" s="45"/>
      <c r="LFI1024" s="45"/>
      <c r="LFJ1024" s="45"/>
      <c r="LFK1024" s="45"/>
      <c r="LFL1024" s="45"/>
      <c r="LFM1024" s="45"/>
      <c r="LFN1024" s="45"/>
      <c r="LFO1024" s="45"/>
      <c r="LFP1024" s="45"/>
      <c r="LFQ1024" s="45"/>
      <c r="LFR1024" s="45"/>
      <c r="LFS1024" s="45"/>
      <c r="LFT1024" s="45"/>
      <c r="LFU1024" s="45"/>
      <c r="LFV1024" s="45"/>
      <c r="LFW1024" s="45"/>
      <c r="LFX1024" s="45"/>
      <c r="LFY1024" s="45"/>
      <c r="LFZ1024" s="45"/>
      <c r="LGA1024" s="45"/>
      <c r="LGB1024" s="45"/>
      <c r="LGC1024" s="45"/>
      <c r="LGD1024" s="45"/>
      <c r="LGE1024" s="45"/>
      <c r="LGF1024" s="45"/>
      <c r="LGG1024" s="45"/>
      <c r="LGH1024" s="45"/>
      <c r="LGI1024" s="45"/>
      <c r="LGJ1024" s="45"/>
      <c r="LGK1024" s="45"/>
      <c r="LGL1024" s="45"/>
      <c r="LGM1024" s="45"/>
      <c r="LGN1024" s="45"/>
      <c r="LGO1024" s="45"/>
      <c r="LGP1024" s="45"/>
      <c r="LGQ1024" s="45"/>
      <c r="LGR1024" s="45"/>
      <c r="LGS1024" s="45"/>
      <c r="LGT1024" s="45"/>
      <c r="LGU1024" s="45"/>
      <c r="LGV1024" s="45"/>
      <c r="LGW1024" s="45"/>
      <c r="LGX1024" s="45"/>
      <c r="LGY1024" s="45"/>
      <c r="LGZ1024" s="45"/>
      <c r="LHA1024" s="45"/>
      <c r="LHB1024" s="45"/>
      <c r="LHC1024" s="45"/>
      <c r="LHD1024" s="45"/>
      <c r="LHE1024" s="45"/>
      <c r="LHF1024" s="45"/>
      <c r="LHG1024" s="45"/>
      <c r="LHH1024" s="45"/>
      <c r="LHI1024" s="45"/>
      <c r="LHJ1024" s="45"/>
      <c r="LHK1024" s="45"/>
      <c r="LHL1024" s="45"/>
      <c r="LHM1024" s="45"/>
      <c r="LHN1024" s="45"/>
      <c r="LHO1024" s="45"/>
      <c r="LHP1024" s="45"/>
      <c r="LHQ1024" s="45"/>
      <c r="LHR1024" s="45"/>
      <c r="LHS1024" s="45"/>
      <c r="LHT1024" s="45"/>
      <c r="LHU1024" s="45"/>
      <c r="LHV1024" s="45"/>
      <c r="LHW1024" s="45"/>
      <c r="LHX1024" s="45"/>
      <c r="LHY1024" s="45"/>
      <c r="LHZ1024" s="45"/>
      <c r="LIA1024" s="45"/>
      <c r="LIB1024" s="45"/>
      <c r="LIC1024" s="45"/>
      <c r="LID1024" s="45"/>
      <c r="LIE1024" s="45"/>
      <c r="LIF1024" s="45"/>
      <c r="LIG1024" s="45"/>
      <c r="LIH1024" s="45"/>
      <c r="LII1024" s="45"/>
      <c r="LIJ1024" s="45"/>
      <c r="LIK1024" s="45"/>
      <c r="LIL1024" s="45"/>
      <c r="LIM1024" s="45"/>
      <c r="LIN1024" s="45"/>
      <c r="LIO1024" s="45"/>
      <c r="LIP1024" s="45"/>
      <c r="LIQ1024" s="45"/>
      <c r="LIR1024" s="45"/>
      <c r="LIS1024" s="45"/>
      <c r="LIT1024" s="45"/>
      <c r="LIU1024" s="45"/>
      <c r="LIV1024" s="45"/>
      <c r="LIW1024" s="45"/>
      <c r="LIX1024" s="45"/>
      <c r="LIY1024" s="45"/>
      <c r="LIZ1024" s="45"/>
      <c r="LJA1024" s="45"/>
      <c r="LJB1024" s="45"/>
      <c r="LJC1024" s="45"/>
      <c r="LJD1024" s="45"/>
      <c r="LJE1024" s="45"/>
      <c r="LJF1024" s="45"/>
      <c r="LJG1024" s="45"/>
      <c r="LJH1024" s="45"/>
      <c r="LJI1024" s="45"/>
      <c r="LJJ1024" s="45"/>
      <c r="LJK1024" s="45"/>
      <c r="LJL1024" s="45"/>
      <c r="LJM1024" s="45"/>
      <c r="LJN1024" s="45"/>
      <c r="LJO1024" s="45"/>
      <c r="LJP1024" s="45"/>
      <c r="LJQ1024" s="45"/>
      <c r="LJR1024" s="45"/>
      <c r="LJS1024" s="45"/>
      <c r="LJT1024" s="45"/>
      <c r="LJU1024" s="45"/>
      <c r="LJV1024" s="45"/>
      <c r="LJW1024" s="45"/>
      <c r="LJX1024" s="45"/>
      <c r="LJY1024" s="45"/>
      <c r="LJZ1024" s="45"/>
      <c r="LKA1024" s="45"/>
      <c r="LKB1024" s="45"/>
      <c r="LKC1024" s="45"/>
      <c r="LKD1024" s="45"/>
      <c r="LKE1024" s="45"/>
      <c r="LKF1024" s="45"/>
      <c r="LKG1024" s="45"/>
      <c r="LKH1024" s="45"/>
      <c r="LKI1024" s="45"/>
      <c r="LKJ1024" s="45"/>
      <c r="LKK1024" s="45"/>
      <c r="LKL1024" s="45"/>
      <c r="LKM1024" s="45"/>
      <c r="LKN1024" s="45"/>
      <c r="LKO1024" s="45"/>
      <c r="LKP1024" s="45"/>
      <c r="LKQ1024" s="45"/>
      <c r="LKR1024" s="45"/>
      <c r="LKS1024" s="45"/>
      <c r="LKT1024" s="45"/>
      <c r="LKU1024" s="45"/>
      <c r="LKV1024" s="45"/>
      <c r="LKW1024" s="45"/>
      <c r="LKX1024" s="45"/>
      <c r="LKY1024" s="45"/>
      <c r="LKZ1024" s="45"/>
      <c r="LLA1024" s="45"/>
      <c r="LLB1024" s="45"/>
      <c r="LLC1024" s="45"/>
      <c r="LLD1024" s="45"/>
      <c r="LLE1024" s="45"/>
      <c r="LLF1024" s="45"/>
      <c r="LLG1024" s="45"/>
      <c r="LLH1024" s="45"/>
      <c r="LLI1024" s="45"/>
      <c r="LLJ1024" s="45"/>
      <c r="LLK1024" s="45"/>
      <c r="LLL1024" s="45"/>
      <c r="LLM1024" s="45"/>
      <c r="LLN1024" s="45"/>
      <c r="LLO1024" s="45"/>
      <c r="LLP1024" s="45"/>
      <c r="LLQ1024" s="45"/>
      <c r="LLR1024" s="45"/>
      <c r="LLS1024" s="45"/>
      <c r="LLT1024" s="45"/>
      <c r="LLU1024" s="45"/>
      <c r="LLV1024" s="45"/>
      <c r="LLW1024" s="45"/>
      <c r="LLX1024" s="45"/>
      <c r="LLY1024" s="45"/>
      <c r="LLZ1024" s="45"/>
      <c r="LMA1024" s="45"/>
      <c r="LMB1024" s="45"/>
      <c r="LMC1024" s="45"/>
      <c r="LMD1024" s="45"/>
      <c r="LME1024" s="45"/>
      <c r="LMF1024" s="45"/>
      <c r="LMG1024" s="45"/>
      <c r="LMH1024" s="45"/>
      <c r="LMI1024" s="45"/>
      <c r="LMJ1024" s="45"/>
      <c r="LMK1024" s="45"/>
      <c r="LML1024" s="45"/>
      <c r="LMM1024" s="45"/>
      <c r="LMN1024" s="45"/>
      <c r="LMO1024" s="45"/>
      <c r="LMP1024" s="45"/>
      <c r="LMQ1024" s="45"/>
      <c r="LMR1024" s="45"/>
      <c r="LMS1024" s="45"/>
      <c r="LMT1024" s="45"/>
      <c r="LMU1024" s="45"/>
      <c r="LMV1024" s="45"/>
      <c r="LMW1024" s="45"/>
      <c r="LMX1024" s="45"/>
      <c r="LMY1024" s="45"/>
      <c r="LMZ1024" s="45"/>
      <c r="LNA1024" s="45"/>
      <c r="LNB1024" s="45"/>
      <c r="LNC1024" s="45"/>
      <c r="LND1024" s="45"/>
      <c r="LNE1024" s="45"/>
      <c r="LNF1024" s="45"/>
      <c r="LNG1024" s="45"/>
      <c r="LNH1024" s="45"/>
      <c r="LNI1024" s="45"/>
      <c r="LNJ1024" s="45"/>
      <c r="LNK1024" s="45"/>
      <c r="LNL1024" s="45"/>
      <c r="LNM1024" s="45"/>
      <c r="LNN1024" s="45"/>
      <c r="LNO1024" s="45"/>
      <c r="LNP1024" s="45"/>
      <c r="LNQ1024" s="45"/>
      <c r="LNR1024" s="45"/>
      <c r="LNS1024" s="45"/>
      <c r="LNT1024" s="45"/>
      <c r="LNU1024" s="45"/>
      <c r="LNV1024" s="45"/>
      <c r="LNW1024" s="45"/>
      <c r="LNX1024" s="45"/>
      <c r="LNY1024" s="45"/>
      <c r="LNZ1024" s="45"/>
      <c r="LOA1024" s="45"/>
      <c r="LOB1024" s="45"/>
      <c r="LOC1024" s="45"/>
      <c r="LOD1024" s="45"/>
      <c r="LOE1024" s="45"/>
      <c r="LOF1024" s="45"/>
      <c r="LOG1024" s="45"/>
      <c r="LOH1024" s="45"/>
      <c r="LOI1024" s="45"/>
      <c r="LOJ1024" s="45"/>
      <c r="LOK1024" s="45"/>
      <c r="LOL1024" s="45"/>
      <c r="LOM1024" s="45"/>
      <c r="LON1024" s="45"/>
      <c r="LOO1024" s="45"/>
      <c r="LOP1024" s="45"/>
      <c r="LOQ1024" s="45"/>
      <c r="LOR1024" s="45"/>
      <c r="LOS1024" s="45"/>
      <c r="LOT1024" s="45"/>
      <c r="LOU1024" s="45"/>
      <c r="LOV1024" s="45"/>
      <c r="LOW1024" s="45"/>
      <c r="LOX1024" s="45"/>
      <c r="LOY1024" s="45"/>
      <c r="LOZ1024" s="45"/>
      <c r="LPA1024" s="45"/>
      <c r="LPB1024" s="45"/>
      <c r="LPC1024" s="45"/>
      <c r="LPD1024" s="45"/>
      <c r="LPE1024" s="45"/>
      <c r="LPF1024" s="45"/>
      <c r="LPG1024" s="45"/>
      <c r="LPH1024" s="45"/>
      <c r="LPI1024" s="45"/>
      <c r="LPJ1024" s="45"/>
      <c r="LPK1024" s="45"/>
      <c r="LPL1024" s="45"/>
      <c r="LPM1024" s="45"/>
      <c r="LPN1024" s="45"/>
      <c r="LPO1024" s="45"/>
      <c r="LPP1024" s="45"/>
      <c r="LPQ1024" s="45"/>
      <c r="LPR1024" s="45"/>
      <c r="LPS1024" s="45"/>
      <c r="LPT1024" s="45"/>
      <c r="LPU1024" s="45"/>
      <c r="LPV1024" s="45"/>
      <c r="LPW1024" s="45"/>
      <c r="LPX1024" s="45"/>
      <c r="LPY1024" s="45"/>
      <c r="LPZ1024" s="45"/>
      <c r="LQA1024" s="45"/>
      <c r="LQB1024" s="45"/>
      <c r="LQC1024" s="45"/>
      <c r="LQD1024" s="45"/>
      <c r="LQE1024" s="45"/>
      <c r="LQF1024" s="45"/>
      <c r="LQG1024" s="45"/>
      <c r="LQH1024" s="45"/>
      <c r="LQI1024" s="45"/>
      <c r="LQJ1024" s="45"/>
      <c r="LQK1024" s="45"/>
      <c r="LQL1024" s="45"/>
      <c r="LQM1024" s="45"/>
      <c r="LQN1024" s="45"/>
      <c r="LQO1024" s="45"/>
      <c r="LQP1024" s="45"/>
      <c r="LQQ1024" s="45"/>
      <c r="LQR1024" s="45"/>
      <c r="LQS1024" s="45"/>
      <c r="LQT1024" s="45"/>
      <c r="LQU1024" s="45"/>
      <c r="LQV1024" s="45"/>
      <c r="LQW1024" s="45"/>
      <c r="LQX1024" s="45"/>
      <c r="LQY1024" s="45"/>
      <c r="LQZ1024" s="45"/>
      <c r="LRA1024" s="45"/>
      <c r="LRB1024" s="45"/>
      <c r="LRC1024" s="45"/>
      <c r="LRD1024" s="45"/>
      <c r="LRE1024" s="45"/>
      <c r="LRF1024" s="45"/>
      <c r="LRG1024" s="45"/>
      <c r="LRH1024" s="45"/>
      <c r="LRI1024" s="45"/>
      <c r="LRJ1024" s="45"/>
      <c r="LRK1024" s="45"/>
      <c r="LRL1024" s="45"/>
      <c r="LRM1024" s="45"/>
      <c r="LRN1024" s="45"/>
      <c r="LRO1024" s="45"/>
      <c r="LRP1024" s="45"/>
      <c r="LRQ1024" s="45"/>
      <c r="LRR1024" s="45"/>
      <c r="LRS1024" s="45"/>
      <c r="LRT1024" s="45"/>
      <c r="LRU1024" s="45"/>
      <c r="LRV1024" s="45"/>
      <c r="LRW1024" s="45"/>
      <c r="LRX1024" s="45"/>
      <c r="LRY1024" s="45"/>
      <c r="LRZ1024" s="45"/>
      <c r="LSA1024" s="45"/>
      <c r="LSB1024" s="45"/>
      <c r="LSC1024" s="45"/>
      <c r="LSD1024" s="45"/>
      <c r="LSE1024" s="45"/>
      <c r="LSF1024" s="45"/>
      <c r="LSG1024" s="45"/>
      <c r="LSH1024" s="45"/>
      <c r="LSI1024" s="45"/>
      <c r="LSJ1024" s="45"/>
      <c r="LSK1024" s="45"/>
      <c r="LSL1024" s="45"/>
      <c r="LSM1024" s="45"/>
      <c r="LSN1024" s="45"/>
      <c r="LSO1024" s="45"/>
      <c r="LSP1024" s="45"/>
      <c r="LSQ1024" s="45"/>
      <c r="LSR1024" s="45"/>
      <c r="LSS1024" s="45"/>
      <c r="LST1024" s="45"/>
      <c r="LSU1024" s="45"/>
      <c r="LSV1024" s="45"/>
      <c r="LSW1024" s="45"/>
      <c r="LSX1024" s="45"/>
      <c r="LSY1024" s="45"/>
      <c r="LSZ1024" s="45"/>
      <c r="LTA1024" s="45"/>
      <c r="LTB1024" s="45"/>
      <c r="LTC1024" s="45"/>
      <c r="LTD1024" s="45"/>
      <c r="LTE1024" s="45"/>
      <c r="LTF1024" s="45"/>
      <c r="LTG1024" s="45"/>
      <c r="LTH1024" s="45"/>
      <c r="LTI1024" s="45"/>
      <c r="LTJ1024" s="45"/>
      <c r="LTK1024" s="45"/>
      <c r="LTL1024" s="45"/>
      <c r="LTM1024" s="45"/>
      <c r="LTN1024" s="45"/>
      <c r="LTO1024" s="45"/>
      <c r="LTP1024" s="45"/>
      <c r="LTQ1024" s="45"/>
      <c r="LTR1024" s="45"/>
      <c r="LTS1024" s="45"/>
      <c r="LTT1024" s="45"/>
      <c r="LTU1024" s="45"/>
      <c r="LTV1024" s="45"/>
      <c r="LTW1024" s="45"/>
      <c r="LTX1024" s="45"/>
      <c r="LTY1024" s="45"/>
      <c r="LTZ1024" s="45"/>
      <c r="LUA1024" s="45"/>
      <c r="LUB1024" s="45"/>
      <c r="LUC1024" s="45"/>
      <c r="LUD1024" s="45"/>
      <c r="LUE1024" s="45"/>
      <c r="LUF1024" s="45"/>
      <c r="LUG1024" s="45"/>
      <c r="LUH1024" s="45"/>
      <c r="LUI1024" s="45"/>
      <c r="LUJ1024" s="45"/>
      <c r="LUK1024" s="45"/>
      <c r="LUL1024" s="45"/>
      <c r="LUM1024" s="45"/>
      <c r="LUN1024" s="45"/>
      <c r="LUO1024" s="45"/>
      <c r="LUP1024" s="45"/>
      <c r="LUQ1024" s="45"/>
      <c r="LUR1024" s="45"/>
      <c r="LUS1024" s="45"/>
      <c r="LUT1024" s="45"/>
      <c r="LUU1024" s="45"/>
      <c r="LUV1024" s="45"/>
      <c r="LUW1024" s="45"/>
      <c r="LUX1024" s="45"/>
      <c r="LUY1024" s="45"/>
      <c r="LUZ1024" s="45"/>
      <c r="LVA1024" s="45"/>
      <c r="LVB1024" s="45"/>
      <c r="LVC1024" s="45"/>
      <c r="LVD1024" s="45"/>
      <c r="LVE1024" s="45"/>
      <c r="LVF1024" s="45"/>
      <c r="LVG1024" s="45"/>
      <c r="LVH1024" s="45"/>
      <c r="LVI1024" s="45"/>
      <c r="LVJ1024" s="45"/>
      <c r="LVK1024" s="45"/>
      <c r="LVL1024" s="45"/>
      <c r="LVM1024" s="45"/>
      <c r="LVN1024" s="45"/>
      <c r="LVO1024" s="45"/>
      <c r="LVP1024" s="45"/>
      <c r="LVQ1024" s="45"/>
      <c r="LVR1024" s="45"/>
      <c r="LVS1024" s="45"/>
      <c r="LVT1024" s="45"/>
      <c r="LVU1024" s="45"/>
      <c r="LVV1024" s="45"/>
      <c r="LVW1024" s="45"/>
      <c r="LVX1024" s="45"/>
      <c r="LVY1024" s="45"/>
      <c r="LVZ1024" s="45"/>
      <c r="LWA1024" s="45"/>
      <c r="LWB1024" s="45"/>
      <c r="LWC1024" s="45"/>
      <c r="LWD1024" s="45"/>
      <c r="LWE1024" s="45"/>
      <c r="LWF1024" s="45"/>
      <c r="LWG1024" s="45"/>
      <c r="LWH1024" s="45"/>
      <c r="LWI1024" s="45"/>
      <c r="LWJ1024" s="45"/>
      <c r="LWK1024" s="45"/>
      <c r="LWL1024" s="45"/>
      <c r="LWM1024" s="45"/>
      <c r="LWN1024" s="45"/>
      <c r="LWO1024" s="45"/>
      <c r="LWP1024" s="45"/>
      <c r="LWQ1024" s="45"/>
      <c r="LWR1024" s="45"/>
      <c r="LWS1024" s="45"/>
      <c r="LWT1024" s="45"/>
      <c r="LWU1024" s="45"/>
      <c r="LWV1024" s="45"/>
      <c r="LWW1024" s="45"/>
      <c r="LWX1024" s="45"/>
      <c r="LWY1024" s="45"/>
      <c r="LWZ1024" s="45"/>
      <c r="LXA1024" s="45"/>
      <c r="LXB1024" s="45"/>
      <c r="LXC1024" s="45"/>
      <c r="LXD1024" s="45"/>
      <c r="LXE1024" s="45"/>
      <c r="LXF1024" s="45"/>
      <c r="LXG1024" s="45"/>
      <c r="LXH1024" s="45"/>
      <c r="LXI1024" s="45"/>
      <c r="LXJ1024" s="45"/>
      <c r="LXK1024" s="45"/>
      <c r="LXL1024" s="45"/>
      <c r="LXM1024" s="45"/>
      <c r="LXN1024" s="45"/>
      <c r="LXO1024" s="45"/>
      <c r="LXP1024" s="45"/>
      <c r="LXQ1024" s="45"/>
      <c r="LXR1024" s="45"/>
      <c r="LXS1024" s="45"/>
      <c r="LXT1024" s="45"/>
      <c r="LXU1024" s="45"/>
      <c r="LXV1024" s="45"/>
      <c r="LXW1024" s="45"/>
      <c r="LXX1024" s="45"/>
      <c r="LXY1024" s="45"/>
      <c r="LXZ1024" s="45"/>
      <c r="LYA1024" s="45"/>
      <c r="LYB1024" s="45"/>
      <c r="LYC1024" s="45"/>
      <c r="LYD1024" s="45"/>
      <c r="LYE1024" s="45"/>
      <c r="LYF1024" s="45"/>
      <c r="LYG1024" s="45"/>
      <c r="LYH1024" s="45"/>
      <c r="LYI1024" s="45"/>
      <c r="LYJ1024" s="45"/>
      <c r="LYK1024" s="45"/>
      <c r="LYL1024" s="45"/>
      <c r="LYM1024" s="45"/>
      <c r="LYN1024" s="45"/>
      <c r="LYO1024" s="45"/>
      <c r="LYP1024" s="45"/>
      <c r="LYQ1024" s="45"/>
      <c r="LYR1024" s="45"/>
      <c r="LYS1024" s="45"/>
      <c r="LYT1024" s="45"/>
      <c r="LYU1024" s="45"/>
      <c r="LYV1024" s="45"/>
      <c r="LYW1024" s="45"/>
      <c r="LYX1024" s="45"/>
      <c r="LYY1024" s="45"/>
      <c r="LYZ1024" s="45"/>
      <c r="LZA1024" s="45"/>
      <c r="LZB1024" s="45"/>
      <c r="LZC1024" s="45"/>
      <c r="LZD1024" s="45"/>
      <c r="LZE1024" s="45"/>
      <c r="LZF1024" s="45"/>
      <c r="LZG1024" s="45"/>
      <c r="LZH1024" s="45"/>
      <c r="LZI1024" s="45"/>
      <c r="LZJ1024" s="45"/>
      <c r="LZK1024" s="45"/>
      <c r="LZL1024" s="45"/>
      <c r="LZM1024" s="45"/>
      <c r="LZN1024" s="45"/>
      <c r="LZO1024" s="45"/>
      <c r="LZP1024" s="45"/>
      <c r="LZQ1024" s="45"/>
      <c r="LZR1024" s="45"/>
      <c r="LZS1024" s="45"/>
      <c r="LZT1024" s="45"/>
      <c r="LZU1024" s="45"/>
      <c r="LZV1024" s="45"/>
      <c r="LZW1024" s="45"/>
      <c r="LZX1024" s="45"/>
      <c r="LZY1024" s="45"/>
      <c r="LZZ1024" s="45"/>
      <c r="MAA1024" s="45"/>
      <c r="MAB1024" s="45"/>
      <c r="MAC1024" s="45"/>
      <c r="MAD1024" s="45"/>
      <c r="MAE1024" s="45"/>
      <c r="MAF1024" s="45"/>
      <c r="MAG1024" s="45"/>
      <c r="MAH1024" s="45"/>
      <c r="MAI1024" s="45"/>
      <c r="MAJ1024" s="45"/>
      <c r="MAK1024" s="45"/>
      <c r="MAL1024" s="45"/>
      <c r="MAM1024" s="45"/>
      <c r="MAN1024" s="45"/>
      <c r="MAO1024" s="45"/>
      <c r="MAP1024" s="45"/>
      <c r="MAQ1024" s="45"/>
      <c r="MAR1024" s="45"/>
      <c r="MAS1024" s="45"/>
      <c r="MAT1024" s="45"/>
      <c r="MAU1024" s="45"/>
      <c r="MAV1024" s="45"/>
      <c r="MAW1024" s="45"/>
      <c r="MAX1024" s="45"/>
      <c r="MAY1024" s="45"/>
      <c r="MAZ1024" s="45"/>
      <c r="MBA1024" s="45"/>
      <c r="MBB1024" s="45"/>
      <c r="MBC1024" s="45"/>
      <c r="MBD1024" s="45"/>
      <c r="MBE1024" s="45"/>
      <c r="MBF1024" s="45"/>
      <c r="MBG1024" s="45"/>
      <c r="MBH1024" s="45"/>
      <c r="MBI1024" s="45"/>
      <c r="MBJ1024" s="45"/>
      <c r="MBK1024" s="45"/>
      <c r="MBL1024" s="45"/>
      <c r="MBM1024" s="45"/>
      <c r="MBN1024" s="45"/>
      <c r="MBO1024" s="45"/>
      <c r="MBP1024" s="45"/>
      <c r="MBQ1024" s="45"/>
      <c r="MBR1024" s="45"/>
      <c r="MBS1024" s="45"/>
      <c r="MBT1024" s="45"/>
      <c r="MBU1024" s="45"/>
      <c r="MBV1024" s="45"/>
      <c r="MBW1024" s="45"/>
      <c r="MBX1024" s="45"/>
      <c r="MBY1024" s="45"/>
      <c r="MBZ1024" s="45"/>
      <c r="MCA1024" s="45"/>
      <c r="MCB1024" s="45"/>
      <c r="MCC1024" s="45"/>
      <c r="MCD1024" s="45"/>
      <c r="MCE1024" s="45"/>
      <c r="MCF1024" s="45"/>
      <c r="MCG1024" s="45"/>
      <c r="MCH1024" s="45"/>
      <c r="MCI1024" s="45"/>
      <c r="MCJ1024" s="45"/>
      <c r="MCK1024" s="45"/>
      <c r="MCL1024" s="45"/>
      <c r="MCM1024" s="45"/>
      <c r="MCN1024" s="45"/>
      <c r="MCO1024" s="45"/>
      <c r="MCP1024" s="45"/>
      <c r="MCQ1024" s="45"/>
      <c r="MCR1024" s="45"/>
      <c r="MCS1024" s="45"/>
      <c r="MCT1024" s="45"/>
      <c r="MCU1024" s="45"/>
      <c r="MCV1024" s="45"/>
      <c r="MCW1024" s="45"/>
      <c r="MCX1024" s="45"/>
      <c r="MCY1024" s="45"/>
      <c r="MCZ1024" s="45"/>
      <c r="MDA1024" s="45"/>
      <c r="MDB1024" s="45"/>
      <c r="MDC1024" s="45"/>
      <c r="MDD1024" s="45"/>
      <c r="MDE1024" s="45"/>
      <c r="MDF1024" s="45"/>
      <c r="MDG1024" s="45"/>
      <c r="MDH1024" s="45"/>
      <c r="MDI1024" s="45"/>
      <c r="MDJ1024" s="45"/>
      <c r="MDK1024" s="45"/>
      <c r="MDL1024" s="45"/>
      <c r="MDM1024" s="45"/>
      <c r="MDN1024" s="45"/>
      <c r="MDO1024" s="45"/>
      <c r="MDP1024" s="45"/>
      <c r="MDQ1024" s="45"/>
      <c r="MDR1024" s="45"/>
      <c r="MDS1024" s="45"/>
      <c r="MDT1024" s="45"/>
      <c r="MDU1024" s="45"/>
      <c r="MDV1024" s="45"/>
      <c r="MDW1024" s="45"/>
      <c r="MDX1024" s="45"/>
      <c r="MDY1024" s="45"/>
      <c r="MDZ1024" s="45"/>
      <c r="MEA1024" s="45"/>
      <c r="MEB1024" s="45"/>
      <c r="MEC1024" s="45"/>
      <c r="MED1024" s="45"/>
      <c r="MEE1024" s="45"/>
      <c r="MEF1024" s="45"/>
      <c r="MEG1024" s="45"/>
      <c r="MEH1024" s="45"/>
      <c r="MEI1024" s="45"/>
      <c r="MEJ1024" s="45"/>
      <c r="MEK1024" s="45"/>
      <c r="MEL1024" s="45"/>
      <c r="MEM1024" s="45"/>
      <c r="MEN1024" s="45"/>
      <c r="MEO1024" s="45"/>
      <c r="MEP1024" s="45"/>
      <c r="MEQ1024" s="45"/>
      <c r="MER1024" s="45"/>
      <c r="MES1024" s="45"/>
      <c r="MET1024" s="45"/>
      <c r="MEU1024" s="45"/>
      <c r="MEV1024" s="45"/>
      <c r="MEW1024" s="45"/>
      <c r="MEX1024" s="45"/>
      <c r="MEY1024" s="45"/>
      <c r="MEZ1024" s="45"/>
      <c r="MFA1024" s="45"/>
      <c r="MFB1024" s="45"/>
      <c r="MFC1024" s="45"/>
      <c r="MFD1024" s="45"/>
      <c r="MFE1024" s="45"/>
      <c r="MFF1024" s="45"/>
      <c r="MFG1024" s="45"/>
      <c r="MFH1024" s="45"/>
      <c r="MFI1024" s="45"/>
      <c r="MFJ1024" s="45"/>
      <c r="MFK1024" s="45"/>
      <c r="MFL1024" s="45"/>
      <c r="MFM1024" s="45"/>
      <c r="MFN1024" s="45"/>
      <c r="MFO1024" s="45"/>
      <c r="MFP1024" s="45"/>
      <c r="MFQ1024" s="45"/>
      <c r="MFR1024" s="45"/>
      <c r="MFS1024" s="45"/>
      <c r="MFT1024" s="45"/>
      <c r="MFU1024" s="45"/>
      <c r="MFV1024" s="45"/>
      <c r="MFW1024" s="45"/>
      <c r="MFX1024" s="45"/>
      <c r="MFY1024" s="45"/>
      <c r="MFZ1024" s="45"/>
      <c r="MGA1024" s="45"/>
      <c r="MGB1024" s="45"/>
      <c r="MGC1024" s="45"/>
      <c r="MGD1024" s="45"/>
      <c r="MGE1024" s="45"/>
      <c r="MGF1024" s="45"/>
      <c r="MGG1024" s="45"/>
      <c r="MGH1024" s="45"/>
      <c r="MGI1024" s="45"/>
      <c r="MGJ1024" s="45"/>
      <c r="MGK1024" s="45"/>
      <c r="MGL1024" s="45"/>
      <c r="MGM1024" s="45"/>
      <c r="MGN1024" s="45"/>
      <c r="MGO1024" s="45"/>
      <c r="MGP1024" s="45"/>
      <c r="MGQ1024" s="45"/>
      <c r="MGR1024" s="45"/>
      <c r="MGS1024" s="45"/>
      <c r="MGT1024" s="45"/>
      <c r="MGU1024" s="45"/>
      <c r="MGV1024" s="45"/>
      <c r="MGW1024" s="45"/>
      <c r="MGX1024" s="45"/>
      <c r="MGY1024" s="45"/>
      <c r="MGZ1024" s="45"/>
      <c r="MHA1024" s="45"/>
      <c r="MHB1024" s="45"/>
      <c r="MHC1024" s="45"/>
      <c r="MHD1024" s="45"/>
      <c r="MHE1024" s="45"/>
      <c r="MHF1024" s="45"/>
      <c r="MHG1024" s="45"/>
      <c r="MHH1024" s="45"/>
      <c r="MHI1024" s="45"/>
      <c r="MHJ1024" s="45"/>
      <c r="MHK1024" s="45"/>
      <c r="MHL1024" s="45"/>
      <c r="MHM1024" s="45"/>
      <c r="MHN1024" s="45"/>
      <c r="MHO1024" s="45"/>
      <c r="MHP1024" s="45"/>
      <c r="MHQ1024" s="45"/>
      <c r="MHR1024" s="45"/>
      <c r="MHS1024" s="45"/>
      <c r="MHT1024" s="45"/>
      <c r="MHU1024" s="45"/>
      <c r="MHV1024" s="45"/>
      <c r="MHW1024" s="45"/>
      <c r="MHX1024" s="45"/>
      <c r="MHY1024" s="45"/>
      <c r="MHZ1024" s="45"/>
      <c r="MIA1024" s="45"/>
      <c r="MIB1024" s="45"/>
      <c r="MIC1024" s="45"/>
      <c r="MID1024" s="45"/>
      <c r="MIE1024" s="45"/>
      <c r="MIF1024" s="45"/>
      <c r="MIG1024" s="45"/>
      <c r="MIH1024" s="45"/>
      <c r="MII1024" s="45"/>
      <c r="MIJ1024" s="45"/>
      <c r="MIK1024" s="45"/>
      <c r="MIL1024" s="45"/>
      <c r="MIM1024" s="45"/>
      <c r="MIN1024" s="45"/>
      <c r="MIO1024" s="45"/>
      <c r="MIP1024" s="45"/>
      <c r="MIQ1024" s="45"/>
      <c r="MIR1024" s="45"/>
      <c r="MIS1024" s="45"/>
      <c r="MIT1024" s="45"/>
      <c r="MIU1024" s="45"/>
      <c r="MIV1024" s="45"/>
      <c r="MIW1024" s="45"/>
      <c r="MIX1024" s="45"/>
      <c r="MIY1024" s="45"/>
      <c r="MIZ1024" s="45"/>
      <c r="MJA1024" s="45"/>
      <c r="MJB1024" s="45"/>
      <c r="MJC1024" s="45"/>
      <c r="MJD1024" s="45"/>
      <c r="MJE1024" s="45"/>
      <c r="MJF1024" s="45"/>
      <c r="MJG1024" s="45"/>
      <c r="MJH1024" s="45"/>
      <c r="MJI1024" s="45"/>
      <c r="MJJ1024" s="45"/>
      <c r="MJK1024" s="45"/>
      <c r="MJL1024" s="45"/>
      <c r="MJM1024" s="45"/>
      <c r="MJN1024" s="45"/>
      <c r="MJO1024" s="45"/>
      <c r="MJP1024" s="45"/>
      <c r="MJQ1024" s="45"/>
      <c r="MJR1024" s="45"/>
      <c r="MJS1024" s="45"/>
      <c r="MJT1024" s="45"/>
      <c r="MJU1024" s="45"/>
      <c r="MJV1024" s="45"/>
      <c r="MJW1024" s="45"/>
      <c r="MJX1024" s="45"/>
      <c r="MJY1024" s="45"/>
      <c r="MJZ1024" s="45"/>
      <c r="MKA1024" s="45"/>
      <c r="MKB1024" s="45"/>
      <c r="MKC1024" s="45"/>
      <c r="MKD1024" s="45"/>
      <c r="MKE1024" s="45"/>
      <c r="MKF1024" s="45"/>
      <c r="MKG1024" s="45"/>
      <c r="MKH1024" s="45"/>
      <c r="MKI1024" s="45"/>
      <c r="MKJ1024" s="45"/>
      <c r="MKK1024" s="45"/>
      <c r="MKL1024" s="45"/>
      <c r="MKM1024" s="45"/>
      <c r="MKN1024" s="45"/>
      <c r="MKO1024" s="45"/>
      <c r="MKP1024" s="45"/>
      <c r="MKQ1024" s="45"/>
      <c r="MKR1024" s="45"/>
      <c r="MKS1024" s="45"/>
      <c r="MKT1024" s="45"/>
      <c r="MKU1024" s="45"/>
      <c r="MKV1024" s="45"/>
      <c r="MKW1024" s="45"/>
      <c r="MKX1024" s="45"/>
      <c r="MKY1024" s="45"/>
      <c r="MKZ1024" s="45"/>
      <c r="MLA1024" s="45"/>
      <c r="MLB1024" s="45"/>
      <c r="MLC1024" s="45"/>
      <c r="MLD1024" s="45"/>
      <c r="MLE1024" s="45"/>
      <c r="MLF1024" s="45"/>
      <c r="MLG1024" s="45"/>
      <c r="MLH1024" s="45"/>
      <c r="MLI1024" s="45"/>
      <c r="MLJ1024" s="45"/>
      <c r="MLK1024" s="45"/>
      <c r="MLL1024" s="45"/>
      <c r="MLM1024" s="45"/>
      <c r="MLN1024" s="45"/>
      <c r="MLO1024" s="45"/>
      <c r="MLP1024" s="45"/>
      <c r="MLQ1024" s="45"/>
      <c r="MLR1024" s="45"/>
      <c r="MLS1024" s="45"/>
      <c r="MLT1024" s="45"/>
      <c r="MLU1024" s="45"/>
      <c r="MLV1024" s="45"/>
      <c r="MLW1024" s="45"/>
      <c r="MLX1024" s="45"/>
      <c r="MLY1024" s="45"/>
      <c r="MLZ1024" s="45"/>
      <c r="MMA1024" s="45"/>
      <c r="MMB1024" s="45"/>
      <c r="MMC1024" s="45"/>
      <c r="MMD1024" s="45"/>
      <c r="MME1024" s="45"/>
      <c r="MMF1024" s="45"/>
      <c r="MMG1024" s="45"/>
      <c r="MMH1024" s="45"/>
      <c r="MMI1024" s="45"/>
      <c r="MMJ1024" s="45"/>
      <c r="MMK1024" s="45"/>
      <c r="MML1024" s="45"/>
      <c r="MMM1024" s="45"/>
      <c r="MMN1024" s="45"/>
      <c r="MMO1024" s="45"/>
      <c r="MMP1024" s="45"/>
      <c r="MMQ1024" s="45"/>
      <c r="MMR1024" s="45"/>
      <c r="MMS1024" s="45"/>
      <c r="MMT1024" s="45"/>
      <c r="MMU1024" s="45"/>
      <c r="MMV1024" s="45"/>
      <c r="MMW1024" s="45"/>
      <c r="MMX1024" s="45"/>
      <c r="MMY1024" s="45"/>
      <c r="MMZ1024" s="45"/>
      <c r="MNA1024" s="45"/>
      <c r="MNB1024" s="45"/>
      <c r="MNC1024" s="45"/>
      <c r="MND1024" s="45"/>
      <c r="MNE1024" s="45"/>
      <c r="MNF1024" s="45"/>
      <c r="MNG1024" s="45"/>
      <c r="MNH1024" s="45"/>
      <c r="MNI1024" s="45"/>
      <c r="MNJ1024" s="45"/>
      <c r="MNK1024" s="45"/>
      <c r="MNL1024" s="45"/>
      <c r="MNM1024" s="45"/>
      <c r="MNN1024" s="45"/>
      <c r="MNO1024" s="45"/>
      <c r="MNP1024" s="45"/>
      <c r="MNQ1024" s="45"/>
      <c r="MNR1024" s="45"/>
      <c r="MNS1024" s="45"/>
      <c r="MNT1024" s="45"/>
      <c r="MNU1024" s="45"/>
      <c r="MNV1024" s="45"/>
      <c r="MNW1024" s="45"/>
      <c r="MNX1024" s="45"/>
      <c r="MNY1024" s="45"/>
      <c r="MNZ1024" s="45"/>
      <c r="MOA1024" s="45"/>
      <c r="MOB1024" s="45"/>
      <c r="MOC1024" s="45"/>
      <c r="MOD1024" s="45"/>
      <c r="MOE1024" s="45"/>
      <c r="MOF1024" s="45"/>
      <c r="MOG1024" s="45"/>
      <c r="MOH1024" s="45"/>
      <c r="MOI1024" s="45"/>
      <c r="MOJ1024" s="45"/>
      <c r="MOK1024" s="45"/>
      <c r="MOL1024" s="45"/>
      <c r="MOM1024" s="45"/>
      <c r="MON1024" s="45"/>
      <c r="MOO1024" s="45"/>
      <c r="MOP1024" s="45"/>
      <c r="MOQ1024" s="45"/>
      <c r="MOR1024" s="45"/>
      <c r="MOS1024" s="45"/>
      <c r="MOT1024" s="45"/>
      <c r="MOU1024" s="45"/>
      <c r="MOV1024" s="45"/>
      <c r="MOW1024" s="45"/>
      <c r="MOX1024" s="45"/>
      <c r="MOY1024" s="45"/>
      <c r="MOZ1024" s="45"/>
      <c r="MPA1024" s="45"/>
      <c r="MPB1024" s="45"/>
      <c r="MPC1024" s="45"/>
      <c r="MPD1024" s="45"/>
      <c r="MPE1024" s="45"/>
      <c r="MPF1024" s="45"/>
      <c r="MPG1024" s="45"/>
      <c r="MPH1024" s="45"/>
      <c r="MPI1024" s="45"/>
      <c r="MPJ1024" s="45"/>
      <c r="MPK1024" s="45"/>
      <c r="MPL1024" s="45"/>
      <c r="MPM1024" s="45"/>
      <c r="MPN1024" s="45"/>
      <c r="MPO1024" s="45"/>
      <c r="MPP1024" s="45"/>
      <c r="MPQ1024" s="45"/>
      <c r="MPR1024" s="45"/>
      <c r="MPS1024" s="45"/>
      <c r="MPT1024" s="45"/>
      <c r="MPU1024" s="45"/>
      <c r="MPV1024" s="45"/>
      <c r="MPW1024" s="45"/>
      <c r="MPX1024" s="45"/>
      <c r="MPY1024" s="45"/>
      <c r="MPZ1024" s="45"/>
      <c r="MQA1024" s="45"/>
      <c r="MQB1024" s="45"/>
      <c r="MQC1024" s="45"/>
      <c r="MQD1024" s="45"/>
      <c r="MQE1024" s="45"/>
      <c r="MQF1024" s="45"/>
      <c r="MQG1024" s="45"/>
      <c r="MQH1024" s="45"/>
      <c r="MQI1024" s="45"/>
      <c r="MQJ1024" s="45"/>
      <c r="MQK1024" s="45"/>
      <c r="MQL1024" s="45"/>
      <c r="MQM1024" s="45"/>
      <c r="MQN1024" s="45"/>
      <c r="MQO1024" s="45"/>
      <c r="MQP1024" s="45"/>
      <c r="MQQ1024" s="45"/>
      <c r="MQR1024" s="45"/>
      <c r="MQS1024" s="45"/>
      <c r="MQT1024" s="45"/>
      <c r="MQU1024" s="45"/>
      <c r="MQV1024" s="45"/>
      <c r="MQW1024" s="45"/>
      <c r="MQX1024" s="45"/>
      <c r="MQY1024" s="45"/>
      <c r="MQZ1024" s="45"/>
      <c r="MRA1024" s="45"/>
      <c r="MRB1024" s="45"/>
      <c r="MRC1024" s="45"/>
      <c r="MRD1024" s="45"/>
      <c r="MRE1024" s="45"/>
      <c r="MRF1024" s="45"/>
      <c r="MRG1024" s="45"/>
      <c r="MRH1024" s="45"/>
      <c r="MRI1024" s="45"/>
      <c r="MRJ1024" s="45"/>
      <c r="MRK1024" s="45"/>
      <c r="MRL1024" s="45"/>
      <c r="MRM1024" s="45"/>
      <c r="MRN1024" s="45"/>
      <c r="MRO1024" s="45"/>
      <c r="MRP1024" s="45"/>
      <c r="MRQ1024" s="45"/>
      <c r="MRR1024" s="45"/>
      <c r="MRS1024" s="45"/>
      <c r="MRT1024" s="45"/>
      <c r="MRU1024" s="45"/>
      <c r="MRV1024" s="45"/>
      <c r="MRW1024" s="45"/>
      <c r="MRX1024" s="45"/>
      <c r="MRY1024" s="45"/>
      <c r="MRZ1024" s="45"/>
      <c r="MSA1024" s="45"/>
      <c r="MSB1024" s="45"/>
      <c r="MSC1024" s="45"/>
      <c r="MSD1024" s="45"/>
      <c r="MSE1024" s="45"/>
      <c r="MSF1024" s="45"/>
      <c r="MSG1024" s="45"/>
      <c r="MSH1024" s="45"/>
      <c r="MSI1024" s="45"/>
      <c r="MSJ1024" s="45"/>
      <c r="MSK1024" s="45"/>
      <c r="MSL1024" s="45"/>
      <c r="MSM1024" s="45"/>
      <c r="MSN1024" s="45"/>
      <c r="MSO1024" s="45"/>
      <c r="MSP1024" s="45"/>
      <c r="MSQ1024" s="45"/>
      <c r="MSR1024" s="45"/>
      <c r="MSS1024" s="45"/>
      <c r="MST1024" s="45"/>
      <c r="MSU1024" s="45"/>
      <c r="MSV1024" s="45"/>
      <c r="MSW1024" s="45"/>
      <c r="MSX1024" s="45"/>
      <c r="MSY1024" s="45"/>
      <c r="MSZ1024" s="45"/>
      <c r="MTA1024" s="45"/>
      <c r="MTB1024" s="45"/>
      <c r="MTC1024" s="45"/>
      <c r="MTD1024" s="45"/>
      <c r="MTE1024" s="45"/>
      <c r="MTF1024" s="45"/>
      <c r="MTG1024" s="45"/>
      <c r="MTH1024" s="45"/>
      <c r="MTI1024" s="45"/>
      <c r="MTJ1024" s="45"/>
      <c r="MTK1024" s="45"/>
      <c r="MTL1024" s="45"/>
      <c r="MTM1024" s="45"/>
      <c r="MTN1024" s="45"/>
      <c r="MTO1024" s="45"/>
      <c r="MTP1024" s="45"/>
      <c r="MTQ1024" s="45"/>
      <c r="MTR1024" s="45"/>
      <c r="MTS1024" s="45"/>
      <c r="MTT1024" s="45"/>
      <c r="MTU1024" s="45"/>
      <c r="MTV1024" s="45"/>
      <c r="MTW1024" s="45"/>
      <c r="MTX1024" s="45"/>
      <c r="MTY1024" s="45"/>
      <c r="MTZ1024" s="45"/>
      <c r="MUA1024" s="45"/>
      <c r="MUB1024" s="45"/>
      <c r="MUC1024" s="45"/>
      <c r="MUD1024" s="45"/>
      <c r="MUE1024" s="45"/>
      <c r="MUF1024" s="45"/>
      <c r="MUG1024" s="45"/>
      <c r="MUH1024" s="45"/>
      <c r="MUI1024" s="45"/>
      <c r="MUJ1024" s="45"/>
      <c r="MUK1024" s="45"/>
      <c r="MUL1024" s="45"/>
      <c r="MUM1024" s="45"/>
      <c r="MUN1024" s="45"/>
      <c r="MUO1024" s="45"/>
      <c r="MUP1024" s="45"/>
      <c r="MUQ1024" s="45"/>
      <c r="MUR1024" s="45"/>
      <c r="MUS1024" s="45"/>
      <c r="MUT1024" s="45"/>
      <c r="MUU1024" s="45"/>
      <c r="MUV1024" s="45"/>
      <c r="MUW1024" s="45"/>
      <c r="MUX1024" s="45"/>
      <c r="MUY1024" s="45"/>
      <c r="MUZ1024" s="45"/>
      <c r="MVA1024" s="45"/>
      <c r="MVB1024" s="45"/>
      <c r="MVC1024" s="45"/>
      <c r="MVD1024" s="45"/>
      <c r="MVE1024" s="45"/>
      <c r="MVF1024" s="45"/>
      <c r="MVG1024" s="45"/>
      <c r="MVH1024" s="45"/>
      <c r="MVI1024" s="45"/>
      <c r="MVJ1024" s="45"/>
      <c r="MVK1024" s="45"/>
      <c r="MVL1024" s="45"/>
      <c r="MVM1024" s="45"/>
      <c r="MVN1024" s="45"/>
      <c r="MVO1024" s="45"/>
      <c r="MVP1024" s="45"/>
      <c r="MVQ1024" s="45"/>
      <c r="MVR1024" s="45"/>
      <c r="MVS1024" s="45"/>
      <c r="MVT1024" s="45"/>
      <c r="MVU1024" s="45"/>
      <c r="MVV1024" s="45"/>
      <c r="MVW1024" s="45"/>
      <c r="MVX1024" s="45"/>
      <c r="MVY1024" s="45"/>
      <c r="MVZ1024" s="45"/>
      <c r="MWA1024" s="45"/>
      <c r="MWB1024" s="45"/>
      <c r="MWC1024" s="45"/>
      <c r="MWD1024" s="45"/>
      <c r="MWE1024" s="45"/>
      <c r="MWF1024" s="45"/>
      <c r="MWG1024" s="45"/>
      <c r="MWH1024" s="45"/>
      <c r="MWI1024" s="45"/>
      <c r="MWJ1024" s="45"/>
      <c r="MWK1024" s="45"/>
      <c r="MWL1024" s="45"/>
      <c r="MWM1024" s="45"/>
      <c r="MWN1024" s="45"/>
      <c r="MWO1024" s="45"/>
      <c r="MWP1024" s="45"/>
      <c r="MWQ1024" s="45"/>
      <c r="MWR1024" s="45"/>
      <c r="MWS1024" s="45"/>
      <c r="MWT1024" s="45"/>
      <c r="MWU1024" s="45"/>
      <c r="MWV1024" s="45"/>
      <c r="MWW1024" s="45"/>
      <c r="MWX1024" s="45"/>
      <c r="MWY1024" s="45"/>
      <c r="MWZ1024" s="45"/>
      <c r="MXA1024" s="45"/>
      <c r="MXB1024" s="45"/>
      <c r="MXC1024" s="45"/>
      <c r="MXD1024" s="45"/>
      <c r="MXE1024" s="45"/>
      <c r="MXF1024" s="45"/>
      <c r="MXG1024" s="45"/>
      <c r="MXH1024" s="45"/>
      <c r="MXI1024" s="45"/>
      <c r="MXJ1024" s="45"/>
      <c r="MXK1024" s="45"/>
      <c r="MXL1024" s="45"/>
      <c r="MXM1024" s="45"/>
      <c r="MXN1024" s="45"/>
      <c r="MXO1024" s="45"/>
      <c r="MXP1024" s="45"/>
      <c r="MXQ1024" s="45"/>
      <c r="MXR1024" s="45"/>
      <c r="MXS1024" s="45"/>
      <c r="MXT1024" s="45"/>
      <c r="MXU1024" s="45"/>
      <c r="MXV1024" s="45"/>
      <c r="MXW1024" s="45"/>
      <c r="MXX1024" s="45"/>
      <c r="MXY1024" s="45"/>
      <c r="MXZ1024" s="45"/>
      <c r="MYA1024" s="45"/>
      <c r="MYB1024" s="45"/>
      <c r="MYC1024" s="45"/>
      <c r="MYD1024" s="45"/>
      <c r="MYE1024" s="45"/>
      <c r="MYF1024" s="45"/>
      <c r="MYG1024" s="45"/>
      <c r="MYH1024" s="45"/>
      <c r="MYI1024" s="45"/>
      <c r="MYJ1024" s="45"/>
      <c r="MYK1024" s="45"/>
      <c r="MYL1024" s="45"/>
      <c r="MYM1024" s="45"/>
      <c r="MYN1024" s="45"/>
      <c r="MYO1024" s="45"/>
      <c r="MYP1024" s="45"/>
      <c r="MYQ1024" s="45"/>
      <c r="MYR1024" s="45"/>
      <c r="MYS1024" s="45"/>
      <c r="MYT1024" s="45"/>
      <c r="MYU1024" s="45"/>
      <c r="MYV1024" s="45"/>
      <c r="MYW1024" s="45"/>
      <c r="MYX1024" s="45"/>
      <c r="MYY1024" s="45"/>
      <c r="MYZ1024" s="45"/>
      <c r="MZA1024" s="45"/>
      <c r="MZB1024" s="45"/>
      <c r="MZC1024" s="45"/>
      <c r="MZD1024" s="45"/>
      <c r="MZE1024" s="45"/>
      <c r="MZF1024" s="45"/>
      <c r="MZG1024" s="45"/>
      <c r="MZH1024" s="45"/>
      <c r="MZI1024" s="45"/>
      <c r="MZJ1024" s="45"/>
      <c r="MZK1024" s="45"/>
      <c r="MZL1024" s="45"/>
      <c r="MZM1024" s="45"/>
      <c r="MZN1024" s="45"/>
      <c r="MZO1024" s="45"/>
      <c r="MZP1024" s="45"/>
      <c r="MZQ1024" s="45"/>
      <c r="MZR1024" s="45"/>
      <c r="MZS1024" s="45"/>
      <c r="MZT1024" s="45"/>
      <c r="MZU1024" s="45"/>
      <c r="MZV1024" s="45"/>
      <c r="MZW1024" s="45"/>
      <c r="MZX1024" s="45"/>
      <c r="MZY1024" s="45"/>
      <c r="MZZ1024" s="45"/>
      <c r="NAA1024" s="45"/>
      <c r="NAB1024" s="45"/>
      <c r="NAC1024" s="45"/>
      <c r="NAD1024" s="45"/>
      <c r="NAE1024" s="45"/>
      <c r="NAF1024" s="45"/>
      <c r="NAG1024" s="45"/>
      <c r="NAH1024" s="45"/>
      <c r="NAI1024" s="45"/>
      <c r="NAJ1024" s="45"/>
      <c r="NAK1024" s="45"/>
      <c r="NAL1024" s="45"/>
      <c r="NAM1024" s="45"/>
      <c r="NAN1024" s="45"/>
      <c r="NAO1024" s="45"/>
      <c r="NAP1024" s="45"/>
      <c r="NAQ1024" s="45"/>
      <c r="NAR1024" s="45"/>
      <c r="NAS1024" s="45"/>
      <c r="NAT1024" s="45"/>
      <c r="NAU1024" s="45"/>
      <c r="NAV1024" s="45"/>
      <c r="NAW1024" s="45"/>
      <c r="NAX1024" s="45"/>
      <c r="NAY1024" s="45"/>
      <c r="NAZ1024" s="45"/>
      <c r="NBA1024" s="45"/>
      <c r="NBB1024" s="45"/>
      <c r="NBC1024" s="45"/>
      <c r="NBD1024" s="45"/>
      <c r="NBE1024" s="45"/>
      <c r="NBF1024" s="45"/>
      <c r="NBG1024" s="45"/>
      <c r="NBH1024" s="45"/>
      <c r="NBI1024" s="45"/>
      <c r="NBJ1024" s="45"/>
      <c r="NBK1024" s="45"/>
      <c r="NBL1024" s="45"/>
      <c r="NBM1024" s="45"/>
      <c r="NBN1024" s="45"/>
      <c r="NBO1024" s="45"/>
      <c r="NBP1024" s="45"/>
      <c r="NBQ1024" s="45"/>
      <c r="NBR1024" s="45"/>
      <c r="NBS1024" s="45"/>
      <c r="NBT1024" s="45"/>
      <c r="NBU1024" s="45"/>
      <c r="NBV1024" s="45"/>
      <c r="NBW1024" s="45"/>
      <c r="NBX1024" s="45"/>
      <c r="NBY1024" s="45"/>
      <c r="NBZ1024" s="45"/>
      <c r="NCA1024" s="45"/>
      <c r="NCB1024" s="45"/>
      <c r="NCC1024" s="45"/>
      <c r="NCD1024" s="45"/>
      <c r="NCE1024" s="45"/>
      <c r="NCF1024" s="45"/>
      <c r="NCG1024" s="45"/>
      <c r="NCH1024" s="45"/>
      <c r="NCI1024" s="45"/>
      <c r="NCJ1024" s="45"/>
      <c r="NCK1024" s="45"/>
      <c r="NCL1024" s="45"/>
      <c r="NCM1024" s="45"/>
      <c r="NCN1024" s="45"/>
      <c r="NCO1024" s="45"/>
      <c r="NCP1024" s="45"/>
      <c r="NCQ1024" s="45"/>
      <c r="NCR1024" s="45"/>
      <c r="NCS1024" s="45"/>
      <c r="NCT1024" s="45"/>
      <c r="NCU1024" s="45"/>
      <c r="NCV1024" s="45"/>
      <c r="NCW1024" s="45"/>
      <c r="NCX1024" s="45"/>
      <c r="NCY1024" s="45"/>
      <c r="NCZ1024" s="45"/>
      <c r="NDA1024" s="45"/>
      <c r="NDB1024" s="45"/>
      <c r="NDC1024" s="45"/>
      <c r="NDD1024" s="45"/>
      <c r="NDE1024" s="45"/>
      <c r="NDF1024" s="45"/>
      <c r="NDG1024" s="45"/>
      <c r="NDH1024" s="45"/>
      <c r="NDI1024" s="45"/>
      <c r="NDJ1024" s="45"/>
      <c r="NDK1024" s="45"/>
      <c r="NDL1024" s="45"/>
      <c r="NDM1024" s="45"/>
      <c r="NDN1024" s="45"/>
      <c r="NDO1024" s="45"/>
      <c r="NDP1024" s="45"/>
      <c r="NDQ1024" s="45"/>
      <c r="NDR1024" s="45"/>
      <c r="NDS1024" s="45"/>
      <c r="NDT1024" s="45"/>
      <c r="NDU1024" s="45"/>
      <c r="NDV1024" s="45"/>
      <c r="NDW1024" s="45"/>
      <c r="NDX1024" s="45"/>
      <c r="NDY1024" s="45"/>
      <c r="NDZ1024" s="45"/>
      <c r="NEA1024" s="45"/>
      <c r="NEB1024" s="45"/>
      <c r="NEC1024" s="45"/>
      <c r="NED1024" s="45"/>
      <c r="NEE1024" s="45"/>
      <c r="NEF1024" s="45"/>
      <c r="NEG1024" s="45"/>
      <c r="NEH1024" s="45"/>
      <c r="NEI1024" s="45"/>
      <c r="NEJ1024" s="45"/>
      <c r="NEK1024" s="45"/>
      <c r="NEL1024" s="45"/>
      <c r="NEM1024" s="45"/>
      <c r="NEN1024" s="45"/>
      <c r="NEO1024" s="45"/>
      <c r="NEP1024" s="45"/>
      <c r="NEQ1024" s="45"/>
      <c r="NER1024" s="45"/>
      <c r="NES1024" s="45"/>
      <c r="NET1024" s="45"/>
      <c r="NEU1024" s="45"/>
      <c r="NEV1024" s="45"/>
      <c r="NEW1024" s="45"/>
      <c r="NEX1024" s="45"/>
      <c r="NEY1024" s="45"/>
      <c r="NEZ1024" s="45"/>
      <c r="NFA1024" s="45"/>
      <c r="NFB1024" s="45"/>
      <c r="NFC1024" s="45"/>
      <c r="NFD1024" s="45"/>
      <c r="NFE1024" s="45"/>
      <c r="NFF1024" s="45"/>
      <c r="NFG1024" s="45"/>
      <c r="NFH1024" s="45"/>
      <c r="NFI1024" s="45"/>
      <c r="NFJ1024" s="45"/>
      <c r="NFK1024" s="45"/>
      <c r="NFL1024" s="45"/>
      <c r="NFM1024" s="45"/>
      <c r="NFN1024" s="45"/>
      <c r="NFO1024" s="45"/>
      <c r="NFP1024" s="45"/>
      <c r="NFQ1024" s="45"/>
      <c r="NFR1024" s="45"/>
      <c r="NFS1024" s="45"/>
      <c r="NFT1024" s="45"/>
      <c r="NFU1024" s="45"/>
      <c r="NFV1024" s="45"/>
      <c r="NFW1024" s="45"/>
      <c r="NFX1024" s="45"/>
      <c r="NFY1024" s="45"/>
      <c r="NFZ1024" s="45"/>
      <c r="NGA1024" s="45"/>
      <c r="NGB1024" s="45"/>
      <c r="NGC1024" s="45"/>
      <c r="NGD1024" s="45"/>
      <c r="NGE1024" s="45"/>
      <c r="NGF1024" s="45"/>
      <c r="NGG1024" s="45"/>
      <c r="NGH1024" s="45"/>
      <c r="NGI1024" s="45"/>
      <c r="NGJ1024" s="45"/>
      <c r="NGK1024" s="45"/>
      <c r="NGL1024" s="45"/>
      <c r="NGM1024" s="45"/>
      <c r="NGN1024" s="45"/>
      <c r="NGO1024" s="45"/>
      <c r="NGP1024" s="45"/>
      <c r="NGQ1024" s="45"/>
      <c r="NGR1024" s="45"/>
      <c r="NGS1024" s="45"/>
      <c r="NGT1024" s="45"/>
      <c r="NGU1024" s="45"/>
      <c r="NGV1024" s="45"/>
      <c r="NGW1024" s="45"/>
      <c r="NGX1024" s="45"/>
      <c r="NGY1024" s="45"/>
      <c r="NGZ1024" s="45"/>
      <c r="NHA1024" s="45"/>
      <c r="NHB1024" s="45"/>
      <c r="NHC1024" s="45"/>
      <c r="NHD1024" s="45"/>
      <c r="NHE1024" s="45"/>
      <c r="NHF1024" s="45"/>
      <c r="NHG1024" s="45"/>
      <c r="NHH1024" s="45"/>
      <c r="NHI1024" s="45"/>
      <c r="NHJ1024" s="45"/>
      <c r="NHK1024" s="45"/>
      <c r="NHL1024" s="45"/>
      <c r="NHM1024" s="45"/>
      <c r="NHN1024" s="45"/>
      <c r="NHO1024" s="45"/>
      <c r="NHP1024" s="45"/>
      <c r="NHQ1024" s="45"/>
      <c r="NHR1024" s="45"/>
      <c r="NHS1024" s="45"/>
      <c r="NHT1024" s="45"/>
      <c r="NHU1024" s="45"/>
      <c r="NHV1024" s="45"/>
      <c r="NHW1024" s="45"/>
      <c r="NHX1024" s="45"/>
      <c r="NHY1024" s="45"/>
      <c r="NHZ1024" s="45"/>
      <c r="NIA1024" s="45"/>
      <c r="NIB1024" s="45"/>
      <c r="NIC1024" s="45"/>
      <c r="NID1024" s="45"/>
      <c r="NIE1024" s="45"/>
      <c r="NIF1024" s="45"/>
      <c r="NIG1024" s="45"/>
      <c r="NIH1024" s="45"/>
      <c r="NII1024" s="45"/>
      <c r="NIJ1024" s="45"/>
      <c r="NIK1024" s="45"/>
      <c r="NIL1024" s="45"/>
      <c r="NIM1024" s="45"/>
      <c r="NIN1024" s="45"/>
      <c r="NIO1024" s="45"/>
      <c r="NIP1024" s="45"/>
      <c r="NIQ1024" s="45"/>
      <c r="NIR1024" s="45"/>
      <c r="NIS1024" s="45"/>
      <c r="NIT1024" s="45"/>
      <c r="NIU1024" s="45"/>
      <c r="NIV1024" s="45"/>
      <c r="NIW1024" s="45"/>
      <c r="NIX1024" s="45"/>
      <c r="NIY1024" s="45"/>
      <c r="NIZ1024" s="45"/>
      <c r="NJA1024" s="45"/>
      <c r="NJB1024" s="45"/>
      <c r="NJC1024" s="45"/>
      <c r="NJD1024" s="45"/>
      <c r="NJE1024" s="45"/>
      <c r="NJF1024" s="45"/>
      <c r="NJG1024" s="45"/>
      <c r="NJH1024" s="45"/>
      <c r="NJI1024" s="45"/>
      <c r="NJJ1024" s="45"/>
      <c r="NJK1024" s="45"/>
      <c r="NJL1024" s="45"/>
      <c r="NJM1024" s="45"/>
      <c r="NJN1024" s="45"/>
      <c r="NJO1024" s="45"/>
      <c r="NJP1024" s="45"/>
      <c r="NJQ1024" s="45"/>
      <c r="NJR1024" s="45"/>
      <c r="NJS1024" s="45"/>
      <c r="NJT1024" s="45"/>
      <c r="NJU1024" s="45"/>
      <c r="NJV1024" s="45"/>
      <c r="NJW1024" s="45"/>
      <c r="NJX1024" s="45"/>
      <c r="NJY1024" s="45"/>
      <c r="NJZ1024" s="45"/>
      <c r="NKA1024" s="45"/>
      <c r="NKB1024" s="45"/>
      <c r="NKC1024" s="45"/>
      <c r="NKD1024" s="45"/>
      <c r="NKE1024" s="45"/>
      <c r="NKF1024" s="45"/>
      <c r="NKG1024" s="45"/>
      <c r="NKH1024" s="45"/>
      <c r="NKI1024" s="45"/>
      <c r="NKJ1024" s="45"/>
      <c r="NKK1024" s="45"/>
      <c r="NKL1024" s="45"/>
      <c r="NKM1024" s="45"/>
      <c r="NKN1024" s="45"/>
      <c r="NKO1024" s="45"/>
      <c r="NKP1024" s="45"/>
      <c r="NKQ1024" s="45"/>
      <c r="NKR1024" s="45"/>
      <c r="NKS1024" s="45"/>
      <c r="NKT1024" s="45"/>
      <c r="NKU1024" s="45"/>
      <c r="NKV1024" s="45"/>
      <c r="NKW1024" s="45"/>
      <c r="NKX1024" s="45"/>
      <c r="NKY1024" s="45"/>
      <c r="NKZ1024" s="45"/>
      <c r="NLA1024" s="45"/>
      <c r="NLB1024" s="45"/>
      <c r="NLC1024" s="45"/>
      <c r="NLD1024" s="45"/>
      <c r="NLE1024" s="45"/>
      <c r="NLF1024" s="45"/>
      <c r="NLG1024" s="45"/>
      <c r="NLH1024" s="45"/>
      <c r="NLI1024" s="45"/>
      <c r="NLJ1024" s="45"/>
      <c r="NLK1024" s="45"/>
      <c r="NLL1024" s="45"/>
      <c r="NLM1024" s="45"/>
      <c r="NLN1024" s="45"/>
      <c r="NLO1024" s="45"/>
      <c r="NLP1024" s="45"/>
      <c r="NLQ1024" s="45"/>
      <c r="NLR1024" s="45"/>
      <c r="NLS1024" s="45"/>
      <c r="NLT1024" s="45"/>
      <c r="NLU1024" s="45"/>
      <c r="NLV1024" s="45"/>
      <c r="NLW1024" s="45"/>
      <c r="NLX1024" s="45"/>
      <c r="NLY1024" s="45"/>
      <c r="NLZ1024" s="45"/>
      <c r="NMA1024" s="45"/>
      <c r="NMB1024" s="45"/>
      <c r="NMC1024" s="45"/>
      <c r="NMD1024" s="45"/>
      <c r="NME1024" s="45"/>
      <c r="NMF1024" s="45"/>
      <c r="NMG1024" s="45"/>
      <c r="NMH1024" s="45"/>
      <c r="NMI1024" s="45"/>
      <c r="NMJ1024" s="45"/>
      <c r="NMK1024" s="45"/>
      <c r="NML1024" s="45"/>
      <c r="NMM1024" s="45"/>
      <c r="NMN1024" s="45"/>
      <c r="NMO1024" s="45"/>
      <c r="NMP1024" s="45"/>
      <c r="NMQ1024" s="45"/>
      <c r="NMR1024" s="45"/>
      <c r="NMS1024" s="45"/>
      <c r="NMT1024" s="45"/>
      <c r="NMU1024" s="45"/>
      <c r="NMV1024" s="45"/>
      <c r="NMW1024" s="45"/>
      <c r="NMX1024" s="45"/>
      <c r="NMY1024" s="45"/>
      <c r="NMZ1024" s="45"/>
      <c r="NNA1024" s="45"/>
      <c r="NNB1024" s="45"/>
      <c r="NNC1024" s="45"/>
      <c r="NND1024" s="45"/>
      <c r="NNE1024" s="45"/>
      <c r="NNF1024" s="45"/>
      <c r="NNG1024" s="45"/>
      <c r="NNH1024" s="45"/>
      <c r="NNI1024" s="45"/>
      <c r="NNJ1024" s="45"/>
      <c r="NNK1024" s="45"/>
      <c r="NNL1024" s="45"/>
      <c r="NNM1024" s="45"/>
      <c r="NNN1024" s="45"/>
      <c r="NNO1024" s="45"/>
      <c r="NNP1024" s="45"/>
      <c r="NNQ1024" s="45"/>
      <c r="NNR1024" s="45"/>
      <c r="NNS1024" s="45"/>
      <c r="NNT1024" s="45"/>
      <c r="NNU1024" s="45"/>
      <c r="NNV1024" s="45"/>
      <c r="NNW1024" s="45"/>
      <c r="NNX1024" s="45"/>
      <c r="NNY1024" s="45"/>
      <c r="NNZ1024" s="45"/>
      <c r="NOA1024" s="45"/>
      <c r="NOB1024" s="45"/>
      <c r="NOC1024" s="45"/>
      <c r="NOD1024" s="45"/>
      <c r="NOE1024" s="45"/>
      <c r="NOF1024" s="45"/>
      <c r="NOG1024" s="45"/>
      <c r="NOH1024" s="45"/>
      <c r="NOI1024" s="45"/>
      <c r="NOJ1024" s="45"/>
      <c r="NOK1024" s="45"/>
      <c r="NOL1024" s="45"/>
      <c r="NOM1024" s="45"/>
      <c r="NON1024" s="45"/>
      <c r="NOO1024" s="45"/>
      <c r="NOP1024" s="45"/>
      <c r="NOQ1024" s="45"/>
      <c r="NOR1024" s="45"/>
      <c r="NOS1024" s="45"/>
      <c r="NOT1024" s="45"/>
      <c r="NOU1024" s="45"/>
      <c r="NOV1024" s="45"/>
      <c r="NOW1024" s="45"/>
      <c r="NOX1024" s="45"/>
      <c r="NOY1024" s="45"/>
      <c r="NOZ1024" s="45"/>
      <c r="NPA1024" s="45"/>
      <c r="NPB1024" s="45"/>
      <c r="NPC1024" s="45"/>
      <c r="NPD1024" s="45"/>
      <c r="NPE1024" s="45"/>
      <c r="NPF1024" s="45"/>
      <c r="NPG1024" s="45"/>
      <c r="NPH1024" s="45"/>
      <c r="NPI1024" s="45"/>
      <c r="NPJ1024" s="45"/>
      <c r="NPK1024" s="45"/>
      <c r="NPL1024" s="45"/>
      <c r="NPM1024" s="45"/>
      <c r="NPN1024" s="45"/>
      <c r="NPO1024" s="45"/>
      <c r="NPP1024" s="45"/>
      <c r="NPQ1024" s="45"/>
      <c r="NPR1024" s="45"/>
      <c r="NPS1024" s="45"/>
      <c r="NPT1024" s="45"/>
      <c r="NPU1024" s="45"/>
      <c r="NPV1024" s="45"/>
      <c r="NPW1024" s="45"/>
      <c r="NPX1024" s="45"/>
      <c r="NPY1024" s="45"/>
      <c r="NPZ1024" s="45"/>
      <c r="NQA1024" s="45"/>
      <c r="NQB1024" s="45"/>
      <c r="NQC1024" s="45"/>
      <c r="NQD1024" s="45"/>
      <c r="NQE1024" s="45"/>
      <c r="NQF1024" s="45"/>
      <c r="NQG1024" s="45"/>
      <c r="NQH1024" s="45"/>
      <c r="NQI1024" s="45"/>
      <c r="NQJ1024" s="45"/>
      <c r="NQK1024" s="45"/>
      <c r="NQL1024" s="45"/>
      <c r="NQM1024" s="45"/>
      <c r="NQN1024" s="45"/>
      <c r="NQO1024" s="45"/>
      <c r="NQP1024" s="45"/>
      <c r="NQQ1024" s="45"/>
      <c r="NQR1024" s="45"/>
      <c r="NQS1024" s="45"/>
      <c r="NQT1024" s="45"/>
      <c r="NQU1024" s="45"/>
      <c r="NQV1024" s="45"/>
      <c r="NQW1024" s="45"/>
      <c r="NQX1024" s="45"/>
      <c r="NQY1024" s="45"/>
      <c r="NQZ1024" s="45"/>
      <c r="NRA1024" s="45"/>
      <c r="NRB1024" s="45"/>
      <c r="NRC1024" s="45"/>
      <c r="NRD1024" s="45"/>
      <c r="NRE1024" s="45"/>
      <c r="NRF1024" s="45"/>
      <c r="NRG1024" s="45"/>
      <c r="NRH1024" s="45"/>
      <c r="NRI1024" s="45"/>
      <c r="NRJ1024" s="45"/>
      <c r="NRK1024" s="45"/>
      <c r="NRL1024" s="45"/>
      <c r="NRM1024" s="45"/>
      <c r="NRN1024" s="45"/>
      <c r="NRO1024" s="45"/>
      <c r="NRP1024" s="45"/>
      <c r="NRQ1024" s="45"/>
      <c r="NRR1024" s="45"/>
      <c r="NRS1024" s="45"/>
      <c r="NRT1024" s="45"/>
      <c r="NRU1024" s="45"/>
      <c r="NRV1024" s="45"/>
      <c r="NRW1024" s="45"/>
      <c r="NRX1024" s="45"/>
      <c r="NRY1024" s="45"/>
      <c r="NRZ1024" s="45"/>
      <c r="NSA1024" s="45"/>
      <c r="NSB1024" s="45"/>
      <c r="NSC1024" s="45"/>
      <c r="NSD1024" s="45"/>
      <c r="NSE1024" s="45"/>
      <c r="NSF1024" s="45"/>
      <c r="NSG1024" s="45"/>
      <c r="NSH1024" s="45"/>
      <c r="NSI1024" s="45"/>
      <c r="NSJ1024" s="45"/>
      <c r="NSK1024" s="45"/>
      <c r="NSL1024" s="45"/>
      <c r="NSM1024" s="45"/>
      <c r="NSN1024" s="45"/>
      <c r="NSO1024" s="45"/>
      <c r="NSP1024" s="45"/>
      <c r="NSQ1024" s="45"/>
      <c r="NSR1024" s="45"/>
      <c r="NSS1024" s="45"/>
      <c r="NST1024" s="45"/>
      <c r="NSU1024" s="45"/>
      <c r="NSV1024" s="45"/>
      <c r="NSW1024" s="45"/>
      <c r="NSX1024" s="45"/>
      <c r="NSY1024" s="45"/>
      <c r="NSZ1024" s="45"/>
      <c r="NTA1024" s="45"/>
      <c r="NTB1024" s="45"/>
      <c r="NTC1024" s="45"/>
      <c r="NTD1024" s="45"/>
      <c r="NTE1024" s="45"/>
      <c r="NTF1024" s="45"/>
      <c r="NTG1024" s="45"/>
      <c r="NTH1024" s="45"/>
      <c r="NTI1024" s="45"/>
      <c r="NTJ1024" s="45"/>
      <c r="NTK1024" s="45"/>
      <c r="NTL1024" s="45"/>
      <c r="NTM1024" s="45"/>
      <c r="NTN1024" s="45"/>
      <c r="NTO1024" s="45"/>
      <c r="NTP1024" s="45"/>
      <c r="NTQ1024" s="45"/>
      <c r="NTR1024" s="45"/>
      <c r="NTS1024" s="45"/>
      <c r="NTT1024" s="45"/>
      <c r="NTU1024" s="45"/>
      <c r="NTV1024" s="45"/>
      <c r="NTW1024" s="45"/>
      <c r="NTX1024" s="45"/>
      <c r="NTY1024" s="45"/>
      <c r="NTZ1024" s="45"/>
      <c r="NUA1024" s="45"/>
      <c r="NUB1024" s="45"/>
      <c r="NUC1024" s="45"/>
      <c r="NUD1024" s="45"/>
      <c r="NUE1024" s="45"/>
      <c r="NUF1024" s="45"/>
      <c r="NUG1024" s="45"/>
      <c r="NUH1024" s="45"/>
      <c r="NUI1024" s="45"/>
      <c r="NUJ1024" s="45"/>
      <c r="NUK1024" s="45"/>
      <c r="NUL1024" s="45"/>
      <c r="NUM1024" s="45"/>
      <c r="NUN1024" s="45"/>
      <c r="NUO1024" s="45"/>
      <c r="NUP1024" s="45"/>
      <c r="NUQ1024" s="45"/>
      <c r="NUR1024" s="45"/>
      <c r="NUS1024" s="45"/>
      <c r="NUT1024" s="45"/>
      <c r="NUU1024" s="45"/>
      <c r="NUV1024" s="45"/>
      <c r="NUW1024" s="45"/>
      <c r="NUX1024" s="45"/>
      <c r="NUY1024" s="45"/>
      <c r="NUZ1024" s="45"/>
      <c r="NVA1024" s="45"/>
      <c r="NVB1024" s="45"/>
      <c r="NVC1024" s="45"/>
      <c r="NVD1024" s="45"/>
      <c r="NVE1024" s="45"/>
      <c r="NVF1024" s="45"/>
      <c r="NVG1024" s="45"/>
      <c r="NVH1024" s="45"/>
      <c r="NVI1024" s="45"/>
      <c r="NVJ1024" s="45"/>
      <c r="NVK1024" s="45"/>
      <c r="NVL1024" s="45"/>
      <c r="NVM1024" s="45"/>
      <c r="NVN1024" s="45"/>
      <c r="NVO1024" s="45"/>
      <c r="NVP1024" s="45"/>
      <c r="NVQ1024" s="45"/>
      <c r="NVR1024" s="45"/>
      <c r="NVS1024" s="45"/>
      <c r="NVT1024" s="45"/>
      <c r="NVU1024" s="45"/>
      <c r="NVV1024" s="45"/>
      <c r="NVW1024" s="45"/>
      <c r="NVX1024" s="45"/>
      <c r="NVY1024" s="45"/>
      <c r="NVZ1024" s="45"/>
      <c r="NWA1024" s="45"/>
      <c r="NWB1024" s="45"/>
      <c r="NWC1024" s="45"/>
      <c r="NWD1024" s="45"/>
      <c r="NWE1024" s="45"/>
      <c r="NWF1024" s="45"/>
      <c r="NWG1024" s="45"/>
      <c r="NWH1024" s="45"/>
      <c r="NWI1024" s="45"/>
      <c r="NWJ1024" s="45"/>
      <c r="NWK1024" s="45"/>
      <c r="NWL1024" s="45"/>
      <c r="NWM1024" s="45"/>
      <c r="NWN1024" s="45"/>
      <c r="NWO1024" s="45"/>
      <c r="NWP1024" s="45"/>
      <c r="NWQ1024" s="45"/>
      <c r="NWR1024" s="45"/>
      <c r="NWS1024" s="45"/>
      <c r="NWT1024" s="45"/>
      <c r="NWU1024" s="45"/>
      <c r="NWV1024" s="45"/>
      <c r="NWW1024" s="45"/>
      <c r="NWX1024" s="45"/>
      <c r="NWY1024" s="45"/>
      <c r="NWZ1024" s="45"/>
      <c r="NXA1024" s="45"/>
      <c r="NXB1024" s="45"/>
      <c r="NXC1024" s="45"/>
      <c r="NXD1024" s="45"/>
      <c r="NXE1024" s="45"/>
      <c r="NXF1024" s="45"/>
      <c r="NXG1024" s="45"/>
      <c r="NXH1024" s="45"/>
      <c r="NXI1024" s="45"/>
      <c r="NXJ1024" s="45"/>
      <c r="NXK1024" s="45"/>
      <c r="NXL1024" s="45"/>
      <c r="NXM1024" s="45"/>
      <c r="NXN1024" s="45"/>
      <c r="NXO1024" s="45"/>
      <c r="NXP1024" s="45"/>
      <c r="NXQ1024" s="45"/>
      <c r="NXR1024" s="45"/>
      <c r="NXS1024" s="45"/>
      <c r="NXT1024" s="45"/>
      <c r="NXU1024" s="45"/>
      <c r="NXV1024" s="45"/>
      <c r="NXW1024" s="45"/>
      <c r="NXX1024" s="45"/>
      <c r="NXY1024" s="45"/>
      <c r="NXZ1024" s="45"/>
      <c r="NYA1024" s="45"/>
      <c r="NYB1024" s="45"/>
      <c r="NYC1024" s="45"/>
      <c r="NYD1024" s="45"/>
      <c r="NYE1024" s="45"/>
      <c r="NYF1024" s="45"/>
      <c r="NYG1024" s="45"/>
      <c r="NYH1024" s="45"/>
      <c r="NYI1024" s="45"/>
      <c r="NYJ1024" s="45"/>
      <c r="NYK1024" s="45"/>
      <c r="NYL1024" s="45"/>
      <c r="NYM1024" s="45"/>
      <c r="NYN1024" s="45"/>
      <c r="NYO1024" s="45"/>
      <c r="NYP1024" s="45"/>
      <c r="NYQ1024" s="45"/>
      <c r="NYR1024" s="45"/>
      <c r="NYS1024" s="45"/>
      <c r="NYT1024" s="45"/>
      <c r="NYU1024" s="45"/>
      <c r="NYV1024" s="45"/>
      <c r="NYW1024" s="45"/>
      <c r="NYX1024" s="45"/>
      <c r="NYY1024" s="45"/>
      <c r="NYZ1024" s="45"/>
      <c r="NZA1024" s="45"/>
      <c r="NZB1024" s="45"/>
      <c r="NZC1024" s="45"/>
      <c r="NZD1024" s="45"/>
      <c r="NZE1024" s="45"/>
      <c r="NZF1024" s="45"/>
      <c r="NZG1024" s="45"/>
      <c r="NZH1024" s="45"/>
      <c r="NZI1024" s="45"/>
      <c r="NZJ1024" s="45"/>
      <c r="NZK1024" s="45"/>
      <c r="NZL1024" s="45"/>
      <c r="NZM1024" s="45"/>
      <c r="NZN1024" s="45"/>
      <c r="NZO1024" s="45"/>
      <c r="NZP1024" s="45"/>
      <c r="NZQ1024" s="45"/>
      <c r="NZR1024" s="45"/>
      <c r="NZS1024" s="45"/>
      <c r="NZT1024" s="45"/>
      <c r="NZU1024" s="45"/>
      <c r="NZV1024" s="45"/>
      <c r="NZW1024" s="45"/>
      <c r="NZX1024" s="45"/>
      <c r="NZY1024" s="45"/>
      <c r="NZZ1024" s="45"/>
      <c r="OAA1024" s="45"/>
      <c r="OAB1024" s="45"/>
      <c r="OAC1024" s="45"/>
      <c r="OAD1024" s="45"/>
      <c r="OAE1024" s="45"/>
      <c r="OAF1024" s="45"/>
      <c r="OAG1024" s="45"/>
      <c r="OAH1024" s="45"/>
      <c r="OAI1024" s="45"/>
      <c r="OAJ1024" s="45"/>
      <c r="OAK1024" s="45"/>
      <c r="OAL1024" s="45"/>
      <c r="OAM1024" s="45"/>
      <c r="OAN1024" s="45"/>
      <c r="OAO1024" s="45"/>
      <c r="OAP1024" s="45"/>
      <c r="OAQ1024" s="45"/>
      <c r="OAR1024" s="45"/>
      <c r="OAS1024" s="45"/>
      <c r="OAT1024" s="45"/>
      <c r="OAU1024" s="45"/>
      <c r="OAV1024" s="45"/>
      <c r="OAW1024" s="45"/>
      <c r="OAX1024" s="45"/>
      <c r="OAY1024" s="45"/>
      <c r="OAZ1024" s="45"/>
      <c r="OBA1024" s="45"/>
      <c r="OBB1024" s="45"/>
      <c r="OBC1024" s="45"/>
      <c r="OBD1024" s="45"/>
      <c r="OBE1024" s="45"/>
      <c r="OBF1024" s="45"/>
      <c r="OBG1024" s="45"/>
      <c r="OBH1024" s="45"/>
      <c r="OBI1024" s="45"/>
      <c r="OBJ1024" s="45"/>
      <c r="OBK1024" s="45"/>
      <c r="OBL1024" s="45"/>
      <c r="OBM1024" s="45"/>
      <c r="OBN1024" s="45"/>
      <c r="OBO1024" s="45"/>
      <c r="OBP1024" s="45"/>
      <c r="OBQ1024" s="45"/>
      <c r="OBR1024" s="45"/>
      <c r="OBS1024" s="45"/>
      <c r="OBT1024" s="45"/>
      <c r="OBU1024" s="45"/>
      <c r="OBV1024" s="45"/>
      <c r="OBW1024" s="45"/>
      <c r="OBX1024" s="45"/>
      <c r="OBY1024" s="45"/>
      <c r="OBZ1024" s="45"/>
      <c r="OCA1024" s="45"/>
      <c r="OCB1024" s="45"/>
      <c r="OCC1024" s="45"/>
      <c r="OCD1024" s="45"/>
      <c r="OCE1024" s="45"/>
      <c r="OCF1024" s="45"/>
      <c r="OCG1024" s="45"/>
      <c r="OCH1024" s="45"/>
      <c r="OCI1024" s="45"/>
      <c r="OCJ1024" s="45"/>
      <c r="OCK1024" s="45"/>
      <c r="OCL1024" s="45"/>
      <c r="OCM1024" s="45"/>
      <c r="OCN1024" s="45"/>
      <c r="OCO1024" s="45"/>
      <c r="OCP1024" s="45"/>
      <c r="OCQ1024" s="45"/>
      <c r="OCR1024" s="45"/>
      <c r="OCS1024" s="45"/>
      <c r="OCT1024" s="45"/>
      <c r="OCU1024" s="45"/>
      <c r="OCV1024" s="45"/>
      <c r="OCW1024" s="45"/>
      <c r="OCX1024" s="45"/>
      <c r="OCY1024" s="45"/>
      <c r="OCZ1024" s="45"/>
      <c r="ODA1024" s="45"/>
      <c r="ODB1024" s="45"/>
      <c r="ODC1024" s="45"/>
      <c r="ODD1024" s="45"/>
      <c r="ODE1024" s="45"/>
      <c r="ODF1024" s="45"/>
      <c r="ODG1024" s="45"/>
      <c r="ODH1024" s="45"/>
      <c r="ODI1024" s="45"/>
      <c r="ODJ1024" s="45"/>
      <c r="ODK1024" s="45"/>
      <c r="ODL1024" s="45"/>
      <c r="ODM1024" s="45"/>
      <c r="ODN1024" s="45"/>
      <c r="ODO1024" s="45"/>
      <c r="ODP1024" s="45"/>
      <c r="ODQ1024" s="45"/>
      <c r="ODR1024" s="45"/>
      <c r="ODS1024" s="45"/>
      <c r="ODT1024" s="45"/>
      <c r="ODU1024" s="45"/>
      <c r="ODV1024" s="45"/>
      <c r="ODW1024" s="45"/>
      <c r="ODX1024" s="45"/>
      <c r="ODY1024" s="45"/>
      <c r="ODZ1024" s="45"/>
      <c r="OEA1024" s="45"/>
      <c r="OEB1024" s="45"/>
      <c r="OEC1024" s="45"/>
      <c r="OED1024" s="45"/>
      <c r="OEE1024" s="45"/>
      <c r="OEF1024" s="45"/>
      <c r="OEG1024" s="45"/>
      <c r="OEH1024" s="45"/>
      <c r="OEI1024" s="45"/>
      <c r="OEJ1024" s="45"/>
      <c r="OEK1024" s="45"/>
      <c r="OEL1024" s="45"/>
      <c r="OEM1024" s="45"/>
      <c r="OEN1024" s="45"/>
      <c r="OEO1024" s="45"/>
      <c r="OEP1024" s="45"/>
      <c r="OEQ1024" s="45"/>
      <c r="OER1024" s="45"/>
      <c r="OES1024" s="45"/>
      <c r="OET1024" s="45"/>
      <c r="OEU1024" s="45"/>
      <c r="OEV1024" s="45"/>
      <c r="OEW1024" s="45"/>
      <c r="OEX1024" s="45"/>
      <c r="OEY1024" s="45"/>
      <c r="OEZ1024" s="45"/>
      <c r="OFA1024" s="45"/>
      <c r="OFB1024" s="45"/>
      <c r="OFC1024" s="45"/>
      <c r="OFD1024" s="45"/>
      <c r="OFE1024" s="45"/>
      <c r="OFF1024" s="45"/>
      <c r="OFG1024" s="45"/>
      <c r="OFH1024" s="45"/>
      <c r="OFI1024" s="45"/>
      <c r="OFJ1024" s="45"/>
      <c r="OFK1024" s="45"/>
      <c r="OFL1024" s="45"/>
      <c r="OFM1024" s="45"/>
      <c r="OFN1024" s="45"/>
      <c r="OFO1024" s="45"/>
      <c r="OFP1024" s="45"/>
      <c r="OFQ1024" s="45"/>
      <c r="OFR1024" s="45"/>
      <c r="OFS1024" s="45"/>
      <c r="OFT1024" s="45"/>
      <c r="OFU1024" s="45"/>
      <c r="OFV1024" s="45"/>
      <c r="OFW1024" s="45"/>
      <c r="OFX1024" s="45"/>
      <c r="OFY1024" s="45"/>
      <c r="OFZ1024" s="45"/>
      <c r="OGA1024" s="45"/>
      <c r="OGB1024" s="45"/>
      <c r="OGC1024" s="45"/>
      <c r="OGD1024" s="45"/>
      <c r="OGE1024" s="45"/>
      <c r="OGF1024" s="45"/>
      <c r="OGG1024" s="45"/>
      <c r="OGH1024" s="45"/>
      <c r="OGI1024" s="45"/>
      <c r="OGJ1024" s="45"/>
      <c r="OGK1024" s="45"/>
      <c r="OGL1024" s="45"/>
      <c r="OGM1024" s="45"/>
      <c r="OGN1024" s="45"/>
      <c r="OGO1024" s="45"/>
      <c r="OGP1024" s="45"/>
      <c r="OGQ1024" s="45"/>
      <c r="OGR1024" s="45"/>
      <c r="OGS1024" s="45"/>
      <c r="OGT1024" s="45"/>
      <c r="OGU1024" s="45"/>
      <c r="OGV1024" s="45"/>
      <c r="OGW1024" s="45"/>
      <c r="OGX1024" s="45"/>
      <c r="OGY1024" s="45"/>
      <c r="OGZ1024" s="45"/>
      <c r="OHA1024" s="45"/>
      <c r="OHB1024" s="45"/>
      <c r="OHC1024" s="45"/>
      <c r="OHD1024" s="45"/>
      <c r="OHE1024" s="45"/>
      <c r="OHF1024" s="45"/>
      <c r="OHG1024" s="45"/>
      <c r="OHH1024" s="45"/>
      <c r="OHI1024" s="45"/>
      <c r="OHJ1024" s="45"/>
      <c r="OHK1024" s="45"/>
      <c r="OHL1024" s="45"/>
      <c r="OHM1024" s="45"/>
      <c r="OHN1024" s="45"/>
      <c r="OHO1024" s="45"/>
      <c r="OHP1024" s="45"/>
      <c r="OHQ1024" s="45"/>
      <c r="OHR1024" s="45"/>
      <c r="OHS1024" s="45"/>
      <c r="OHT1024" s="45"/>
      <c r="OHU1024" s="45"/>
      <c r="OHV1024" s="45"/>
      <c r="OHW1024" s="45"/>
      <c r="OHX1024" s="45"/>
      <c r="OHY1024" s="45"/>
      <c r="OHZ1024" s="45"/>
      <c r="OIA1024" s="45"/>
      <c r="OIB1024" s="45"/>
      <c r="OIC1024" s="45"/>
      <c r="OID1024" s="45"/>
      <c r="OIE1024" s="45"/>
      <c r="OIF1024" s="45"/>
      <c r="OIG1024" s="45"/>
      <c r="OIH1024" s="45"/>
      <c r="OII1024" s="45"/>
      <c r="OIJ1024" s="45"/>
      <c r="OIK1024" s="45"/>
      <c r="OIL1024" s="45"/>
      <c r="OIM1024" s="45"/>
      <c r="OIN1024" s="45"/>
      <c r="OIO1024" s="45"/>
      <c r="OIP1024" s="45"/>
      <c r="OIQ1024" s="45"/>
      <c r="OIR1024" s="45"/>
      <c r="OIS1024" s="45"/>
      <c r="OIT1024" s="45"/>
      <c r="OIU1024" s="45"/>
      <c r="OIV1024" s="45"/>
      <c r="OIW1024" s="45"/>
      <c r="OIX1024" s="45"/>
      <c r="OIY1024" s="45"/>
      <c r="OIZ1024" s="45"/>
      <c r="OJA1024" s="45"/>
      <c r="OJB1024" s="45"/>
      <c r="OJC1024" s="45"/>
      <c r="OJD1024" s="45"/>
      <c r="OJE1024" s="45"/>
      <c r="OJF1024" s="45"/>
      <c r="OJG1024" s="45"/>
      <c r="OJH1024" s="45"/>
      <c r="OJI1024" s="45"/>
      <c r="OJJ1024" s="45"/>
      <c r="OJK1024" s="45"/>
      <c r="OJL1024" s="45"/>
      <c r="OJM1024" s="45"/>
      <c r="OJN1024" s="45"/>
      <c r="OJO1024" s="45"/>
      <c r="OJP1024" s="45"/>
      <c r="OJQ1024" s="45"/>
      <c r="OJR1024" s="45"/>
      <c r="OJS1024" s="45"/>
      <c r="OJT1024" s="45"/>
      <c r="OJU1024" s="45"/>
      <c r="OJV1024" s="45"/>
      <c r="OJW1024" s="45"/>
      <c r="OJX1024" s="45"/>
      <c r="OJY1024" s="45"/>
      <c r="OJZ1024" s="45"/>
      <c r="OKA1024" s="45"/>
      <c r="OKB1024" s="45"/>
      <c r="OKC1024" s="45"/>
      <c r="OKD1024" s="45"/>
      <c r="OKE1024" s="45"/>
      <c r="OKF1024" s="45"/>
      <c r="OKG1024" s="45"/>
      <c r="OKH1024" s="45"/>
      <c r="OKI1024" s="45"/>
      <c r="OKJ1024" s="45"/>
      <c r="OKK1024" s="45"/>
      <c r="OKL1024" s="45"/>
      <c r="OKM1024" s="45"/>
      <c r="OKN1024" s="45"/>
      <c r="OKO1024" s="45"/>
      <c r="OKP1024" s="45"/>
      <c r="OKQ1024" s="45"/>
      <c r="OKR1024" s="45"/>
      <c r="OKS1024" s="45"/>
      <c r="OKT1024" s="45"/>
      <c r="OKU1024" s="45"/>
      <c r="OKV1024" s="45"/>
      <c r="OKW1024" s="45"/>
      <c r="OKX1024" s="45"/>
      <c r="OKY1024" s="45"/>
      <c r="OKZ1024" s="45"/>
      <c r="OLA1024" s="45"/>
      <c r="OLB1024" s="45"/>
      <c r="OLC1024" s="45"/>
      <c r="OLD1024" s="45"/>
      <c r="OLE1024" s="45"/>
      <c r="OLF1024" s="45"/>
      <c r="OLG1024" s="45"/>
      <c r="OLH1024" s="45"/>
      <c r="OLI1024" s="45"/>
      <c r="OLJ1024" s="45"/>
      <c r="OLK1024" s="45"/>
      <c r="OLL1024" s="45"/>
      <c r="OLM1024" s="45"/>
      <c r="OLN1024" s="45"/>
      <c r="OLO1024" s="45"/>
      <c r="OLP1024" s="45"/>
      <c r="OLQ1024" s="45"/>
      <c r="OLR1024" s="45"/>
      <c r="OLS1024" s="45"/>
      <c r="OLT1024" s="45"/>
      <c r="OLU1024" s="45"/>
      <c r="OLV1024" s="45"/>
      <c r="OLW1024" s="45"/>
      <c r="OLX1024" s="45"/>
      <c r="OLY1024" s="45"/>
      <c r="OLZ1024" s="45"/>
      <c r="OMA1024" s="45"/>
      <c r="OMB1024" s="45"/>
      <c r="OMC1024" s="45"/>
      <c r="OMD1024" s="45"/>
      <c r="OME1024" s="45"/>
      <c r="OMF1024" s="45"/>
      <c r="OMG1024" s="45"/>
      <c r="OMH1024" s="45"/>
      <c r="OMI1024" s="45"/>
      <c r="OMJ1024" s="45"/>
      <c r="OMK1024" s="45"/>
      <c r="OML1024" s="45"/>
      <c r="OMM1024" s="45"/>
      <c r="OMN1024" s="45"/>
      <c r="OMO1024" s="45"/>
      <c r="OMP1024" s="45"/>
      <c r="OMQ1024" s="45"/>
      <c r="OMR1024" s="45"/>
      <c r="OMS1024" s="45"/>
      <c r="OMT1024" s="45"/>
      <c r="OMU1024" s="45"/>
      <c r="OMV1024" s="45"/>
      <c r="OMW1024" s="45"/>
      <c r="OMX1024" s="45"/>
      <c r="OMY1024" s="45"/>
      <c r="OMZ1024" s="45"/>
      <c r="ONA1024" s="45"/>
      <c r="ONB1024" s="45"/>
      <c r="ONC1024" s="45"/>
      <c r="OND1024" s="45"/>
      <c r="ONE1024" s="45"/>
      <c r="ONF1024" s="45"/>
      <c r="ONG1024" s="45"/>
      <c r="ONH1024" s="45"/>
      <c r="ONI1024" s="45"/>
      <c r="ONJ1024" s="45"/>
      <c r="ONK1024" s="45"/>
      <c r="ONL1024" s="45"/>
      <c r="ONM1024" s="45"/>
      <c r="ONN1024" s="45"/>
      <c r="ONO1024" s="45"/>
      <c r="ONP1024" s="45"/>
      <c r="ONQ1024" s="45"/>
      <c r="ONR1024" s="45"/>
      <c r="ONS1024" s="45"/>
      <c r="ONT1024" s="45"/>
      <c r="ONU1024" s="45"/>
      <c r="ONV1024" s="45"/>
      <c r="ONW1024" s="45"/>
      <c r="ONX1024" s="45"/>
      <c r="ONY1024" s="45"/>
      <c r="ONZ1024" s="45"/>
      <c r="OOA1024" s="45"/>
      <c r="OOB1024" s="45"/>
      <c r="OOC1024" s="45"/>
      <c r="OOD1024" s="45"/>
      <c r="OOE1024" s="45"/>
      <c r="OOF1024" s="45"/>
      <c r="OOG1024" s="45"/>
      <c r="OOH1024" s="45"/>
      <c r="OOI1024" s="45"/>
      <c r="OOJ1024" s="45"/>
      <c r="OOK1024" s="45"/>
      <c r="OOL1024" s="45"/>
      <c r="OOM1024" s="45"/>
      <c r="OON1024" s="45"/>
      <c r="OOO1024" s="45"/>
      <c r="OOP1024" s="45"/>
      <c r="OOQ1024" s="45"/>
      <c r="OOR1024" s="45"/>
      <c r="OOS1024" s="45"/>
      <c r="OOT1024" s="45"/>
      <c r="OOU1024" s="45"/>
      <c r="OOV1024" s="45"/>
      <c r="OOW1024" s="45"/>
      <c r="OOX1024" s="45"/>
      <c r="OOY1024" s="45"/>
      <c r="OOZ1024" s="45"/>
      <c r="OPA1024" s="45"/>
      <c r="OPB1024" s="45"/>
      <c r="OPC1024" s="45"/>
      <c r="OPD1024" s="45"/>
      <c r="OPE1024" s="45"/>
      <c r="OPF1024" s="45"/>
      <c r="OPG1024" s="45"/>
      <c r="OPH1024" s="45"/>
      <c r="OPI1024" s="45"/>
      <c r="OPJ1024" s="45"/>
      <c r="OPK1024" s="45"/>
      <c r="OPL1024" s="45"/>
      <c r="OPM1024" s="45"/>
      <c r="OPN1024" s="45"/>
      <c r="OPO1024" s="45"/>
      <c r="OPP1024" s="45"/>
      <c r="OPQ1024" s="45"/>
      <c r="OPR1024" s="45"/>
      <c r="OPS1024" s="45"/>
      <c r="OPT1024" s="45"/>
      <c r="OPU1024" s="45"/>
      <c r="OPV1024" s="45"/>
      <c r="OPW1024" s="45"/>
      <c r="OPX1024" s="45"/>
      <c r="OPY1024" s="45"/>
      <c r="OPZ1024" s="45"/>
      <c r="OQA1024" s="45"/>
      <c r="OQB1024" s="45"/>
      <c r="OQC1024" s="45"/>
      <c r="OQD1024" s="45"/>
      <c r="OQE1024" s="45"/>
      <c r="OQF1024" s="45"/>
      <c r="OQG1024" s="45"/>
      <c r="OQH1024" s="45"/>
      <c r="OQI1024" s="45"/>
      <c r="OQJ1024" s="45"/>
      <c r="OQK1024" s="45"/>
      <c r="OQL1024" s="45"/>
      <c r="OQM1024" s="45"/>
      <c r="OQN1024" s="45"/>
      <c r="OQO1024" s="45"/>
      <c r="OQP1024" s="45"/>
      <c r="OQQ1024" s="45"/>
      <c r="OQR1024" s="45"/>
      <c r="OQS1024" s="45"/>
      <c r="OQT1024" s="45"/>
      <c r="OQU1024" s="45"/>
      <c r="OQV1024" s="45"/>
      <c r="OQW1024" s="45"/>
      <c r="OQX1024" s="45"/>
      <c r="OQY1024" s="45"/>
      <c r="OQZ1024" s="45"/>
      <c r="ORA1024" s="45"/>
      <c r="ORB1024" s="45"/>
      <c r="ORC1024" s="45"/>
      <c r="ORD1024" s="45"/>
      <c r="ORE1024" s="45"/>
      <c r="ORF1024" s="45"/>
      <c r="ORG1024" s="45"/>
      <c r="ORH1024" s="45"/>
      <c r="ORI1024" s="45"/>
      <c r="ORJ1024" s="45"/>
      <c r="ORK1024" s="45"/>
      <c r="ORL1024" s="45"/>
      <c r="ORM1024" s="45"/>
      <c r="ORN1024" s="45"/>
      <c r="ORO1024" s="45"/>
      <c r="ORP1024" s="45"/>
      <c r="ORQ1024" s="45"/>
      <c r="ORR1024" s="45"/>
      <c r="ORS1024" s="45"/>
      <c r="ORT1024" s="45"/>
      <c r="ORU1024" s="45"/>
      <c r="ORV1024" s="45"/>
      <c r="ORW1024" s="45"/>
      <c r="ORX1024" s="45"/>
      <c r="ORY1024" s="45"/>
      <c r="ORZ1024" s="45"/>
      <c r="OSA1024" s="45"/>
      <c r="OSB1024" s="45"/>
      <c r="OSC1024" s="45"/>
      <c r="OSD1024" s="45"/>
      <c r="OSE1024" s="45"/>
      <c r="OSF1024" s="45"/>
      <c r="OSG1024" s="45"/>
      <c r="OSH1024" s="45"/>
      <c r="OSI1024" s="45"/>
      <c r="OSJ1024" s="45"/>
      <c r="OSK1024" s="45"/>
      <c r="OSL1024" s="45"/>
      <c r="OSM1024" s="45"/>
      <c r="OSN1024" s="45"/>
      <c r="OSO1024" s="45"/>
      <c r="OSP1024" s="45"/>
      <c r="OSQ1024" s="45"/>
      <c r="OSR1024" s="45"/>
      <c r="OSS1024" s="45"/>
      <c r="OST1024" s="45"/>
      <c r="OSU1024" s="45"/>
      <c r="OSV1024" s="45"/>
      <c r="OSW1024" s="45"/>
      <c r="OSX1024" s="45"/>
      <c r="OSY1024" s="45"/>
      <c r="OSZ1024" s="45"/>
      <c r="OTA1024" s="45"/>
      <c r="OTB1024" s="45"/>
      <c r="OTC1024" s="45"/>
      <c r="OTD1024" s="45"/>
      <c r="OTE1024" s="45"/>
      <c r="OTF1024" s="45"/>
      <c r="OTG1024" s="45"/>
      <c r="OTH1024" s="45"/>
      <c r="OTI1024" s="45"/>
      <c r="OTJ1024" s="45"/>
      <c r="OTK1024" s="45"/>
      <c r="OTL1024" s="45"/>
      <c r="OTM1024" s="45"/>
      <c r="OTN1024" s="45"/>
      <c r="OTO1024" s="45"/>
      <c r="OTP1024" s="45"/>
      <c r="OTQ1024" s="45"/>
      <c r="OTR1024" s="45"/>
      <c r="OTS1024" s="45"/>
      <c r="OTT1024" s="45"/>
      <c r="OTU1024" s="45"/>
      <c r="OTV1024" s="45"/>
      <c r="OTW1024" s="45"/>
      <c r="OTX1024" s="45"/>
      <c r="OTY1024" s="45"/>
      <c r="OTZ1024" s="45"/>
      <c r="OUA1024" s="45"/>
      <c r="OUB1024" s="45"/>
      <c r="OUC1024" s="45"/>
      <c r="OUD1024" s="45"/>
      <c r="OUE1024" s="45"/>
      <c r="OUF1024" s="45"/>
      <c r="OUG1024" s="45"/>
      <c r="OUH1024" s="45"/>
      <c r="OUI1024" s="45"/>
      <c r="OUJ1024" s="45"/>
      <c r="OUK1024" s="45"/>
      <c r="OUL1024" s="45"/>
      <c r="OUM1024" s="45"/>
      <c r="OUN1024" s="45"/>
      <c r="OUO1024" s="45"/>
      <c r="OUP1024" s="45"/>
      <c r="OUQ1024" s="45"/>
      <c r="OUR1024" s="45"/>
      <c r="OUS1024" s="45"/>
      <c r="OUT1024" s="45"/>
      <c r="OUU1024" s="45"/>
      <c r="OUV1024" s="45"/>
      <c r="OUW1024" s="45"/>
      <c r="OUX1024" s="45"/>
      <c r="OUY1024" s="45"/>
      <c r="OUZ1024" s="45"/>
      <c r="OVA1024" s="45"/>
      <c r="OVB1024" s="45"/>
      <c r="OVC1024" s="45"/>
      <c r="OVD1024" s="45"/>
      <c r="OVE1024" s="45"/>
      <c r="OVF1024" s="45"/>
      <c r="OVG1024" s="45"/>
      <c r="OVH1024" s="45"/>
      <c r="OVI1024" s="45"/>
      <c r="OVJ1024" s="45"/>
      <c r="OVK1024" s="45"/>
      <c r="OVL1024" s="45"/>
      <c r="OVM1024" s="45"/>
      <c r="OVN1024" s="45"/>
      <c r="OVO1024" s="45"/>
      <c r="OVP1024" s="45"/>
      <c r="OVQ1024" s="45"/>
      <c r="OVR1024" s="45"/>
      <c r="OVS1024" s="45"/>
      <c r="OVT1024" s="45"/>
      <c r="OVU1024" s="45"/>
      <c r="OVV1024" s="45"/>
      <c r="OVW1024" s="45"/>
      <c r="OVX1024" s="45"/>
      <c r="OVY1024" s="45"/>
      <c r="OVZ1024" s="45"/>
      <c r="OWA1024" s="45"/>
      <c r="OWB1024" s="45"/>
      <c r="OWC1024" s="45"/>
      <c r="OWD1024" s="45"/>
      <c r="OWE1024" s="45"/>
      <c r="OWF1024" s="45"/>
      <c r="OWG1024" s="45"/>
      <c r="OWH1024" s="45"/>
      <c r="OWI1024" s="45"/>
      <c r="OWJ1024" s="45"/>
      <c r="OWK1024" s="45"/>
      <c r="OWL1024" s="45"/>
      <c r="OWM1024" s="45"/>
      <c r="OWN1024" s="45"/>
      <c r="OWO1024" s="45"/>
      <c r="OWP1024" s="45"/>
      <c r="OWQ1024" s="45"/>
      <c r="OWR1024" s="45"/>
      <c r="OWS1024" s="45"/>
      <c r="OWT1024" s="45"/>
      <c r="OWU1024" s="45"/>
      <c r="OWV1024" s="45"/>
      <c r="OWW1024" s="45"/>
      <c r="OWX1024" s="45"/>
      <c r="OWY1024" s="45"/>
      <c r="OWZ1024" s="45"/>
      <c r="OXA1024" s="45"/>
      <c r="OXB1024" s="45"/>
      <c r="OXC1024" s="45"/>
      <c r="OXD1024" s="45"/>
      <c r="OXE1024" s="45"/>
      <c r="OXF1024" s="45"/>
      <c r="OXG1024" s="45"/>
      <c r="OXH1024" s="45"/>
      <c r="OXI1024" s="45"/>
      <c r="OXJ1024" s="45"/>
      <c r="OXK1024" s="45"/>
      <c r="OXL1024" s="45"/>
      <c r="OXM1024" s="45"/>
      <c r="OXN1024" s="45"/>
      <c r="OXO1024" s="45"/>
      <c r="OXP1024" s="45"/>
      <c r="OXQ1024" s="45"/>
      <c r="OXR1024" s="45"/>
      <c r="OXS1024" s="45"/>
      <c r="OXT1024" s="45"/>
      <c r="OXU1024" s="45"/>
      <c r="OXV1024" s="45"/>
      <c r="OXW1024" s="45"/>
      <c r="OXX1024" s="45"/>
      <c r="OXY1024" s="45"/>
      <c r="OXZ1024" s="45"/>
      <c r="OYA1024" s="45"/>
      <c r="OYB1024" s="45"/>
      <c r="OYC1024" s="45"/>
      <c r="OYD1024" s="45"/>
      <c r="OYE1024" s="45"/>
      <c r="OYF1024" s="45"/>
      <c r="OYG1024" s="45"/>
      <c r="OYH1024" s="45"/>
      <c r="OYI1024" s="45"/>
      <c r="OYJ1024" s="45"/>
      <c r="OYK1024" s="45"/>
      <c r="OYL1024" s="45"/>
      <c r="OYM1024" s="45"/>
      <c r="OYN1024" s="45"/>
      <c r="OYO1024" s="45"/>
      <c r="OYP1024" s="45"/>
      <c r="OYQ1024" s="45"/>
      <c r="OYR1024" s="45"/>
      <c r="OYS1024" s="45"/>
      <c r="OYT1024" s="45"/>
      <c r="OYU1024" s="45"/>
      <c r="OYV1024" s="45"/>
      <c r="OYW1024" s="45"/>
      <c r="OYX1024" s="45"/>
      <c r="OYY1024" s="45"/>
      <c r="OYZ1024" s="45"/>
      <c r="OZA1024" s="45"/>
      <c r="OZB1024" s="45"/>
      <c r="OZC1024" s="45"/>
      <c r="OZD1024" s="45"/>
      <c r="OZE1024" s="45"/>
      <c r="OZF1024" s="45"/>
      <c r="OZG1024" s="45"/>
      <c r="OZH1024" s="45"/>
      <c r="OZI1024" s="45"/>
      <c r="OZJ1024" s="45"/>
      <c r="OZK1024" s="45"/>
      <c r="OZL1024" s="45"/>
      <c r="OZM1024" s="45"/>
      <c r="OZN1024" s="45"/>
      <c r="OZO1024" s="45"/>
      <c r="OZP1024" s="45"/>
      <c r="OZQ1024" s="45"/>
      <c r="OZR1024" s="45"/>
      <c r="OZS1024" s="45"/>
      <c r="OZT1024" s="45"/>
      <c r="OZU1024" s="45"/>
      <c r="OZV1024" s="45"/>
      <c r="OZW1024" s="45"/>
      <c r="OZX1024" s="45"/>
      <c r="OZY1024" s="45"/>
      <c r="OZZ1024" s="45"/>
      <c r="PAA1024" s="45"/>
      <c r="PAB1024" s="45"/>
      <c r="PAC1024" s="45"/>
      <c r="PAD1024" s="45"/>
      <c r="PAE1024" s="45"/>
      <c r="PAF1024" s="45"/>
      <c r="PAG1024" s="45"/>
      <c r="PAH1024" s="45"/>
      <c r="PAI1024" s="45"/>
      <c r="PAJ1024" s="45"/>
      <c r="PAK1024" s="45"/>
      <c r="PAL1024" s="45"/>
      <c r="PAM1024" s="45"/>
      <c r="PAN1024" s="45"/>
      <c r="PAO1024" s="45"/>
      <c r="PAP1024" s="45"/>
      <c r="PAQ1024" s="45"/>
      <c r="PAR1024" s="45"/>
      <c r="PAS1024" s="45"/>
      <c r="PAT1024" s="45"/>
      <c r="PAU1024" s="45"/>
      <c r="PAV1024" s="45"/>
      <c r="PAW1024" s="45"/>
      <c r="PAX1024" s="45"/>
      <c r="PAY1024" s="45"/>
      <c r="PAZ1024" s="45"/>
      <c r="PBA1024" s="45"/>
      <c r="PBB1024" s="45"/>
      <c r="PBC1024" s="45"/>
      <c r="PBD1024" s="45"/>
      <c r="PBE1024" s="45"/>
      <c r="PBF1024" s="45"/>
      <c r="PBG1024" s="45"/>
      <c r="PBH1024" s="45"/>
      <c r="PBI1024" s="45"/>
      <c r="PBJ1024" s="45"/>
      <c r="PBK1024" s="45"/>
      <c r="PBL1024" s="45"/>
      <c r="PBM1024" s="45"/>
      <c r="PBN1024" s="45"/>
      <c r="PBO1024" s="45"/>
      <c r="PBP1024" s="45"/>
      <c r="PBQ1024" s="45"/>
      <c r="PBR1024" s="45"/>
      <c r="PBS1024" s="45"/>
      <c r="PBT1024" s="45"/>
      <c r="PBU1024" s="45"/>
      <c r="PBV1024" s="45"/>
      <c r="PBW1024" s="45"/>
      <c r="PBX1024" s="45"/>
      <c r="PBY1024" s="45"/>
      <c r="PBZ1024" s="45"/>
      <c r="PCA1024" s="45"/>
      <c r="PCB1024" s="45"/>
      <c r="PCC1024" s="45"/>
      <c r="PCD1024" s="45"/>
      <c r="PCE1024" s="45"/>
      <c r="PCF1024" s="45"/>
      <c r="PCG1024" s="45"/>
      <c r="PCH1024" s="45"/>
      <c r="PCI1024" s="45"/>
      <c r="PCJ1024" s="45"/>
      <c r="PCK1024" s="45"/>
      <c r="PCL1024" s="45"/>
      <c r="PCM1024" s="45"/>
      <c r="PCN1024" s="45"/>
      <c r="PCO1024" s="45"/>
      <c r="PCP1024" s="45"/>
      <c r="PCQ1024" s="45"/>
      <c r="PCR1024" s="45"/>
      <c r="PCS1024" s="45"/>
      <c r="PCT1024" s="45"/>
      <c r="PCU1024" s="45"/>
      <c r="PCV1024" s="45"/>
      <c r="PCW1024" s="45"/>
      <c r="PCX1024" s="45"/>
      <c r="PCY1024" s="45"/>
      <c r="PCZ1024" s="45"/>
      <c r="PDA1024" s="45"/>
      <c r="PDB1024" s="45"/>
      <c r="PDC1024" s="45"/>
      <c r="PDD1024" s="45"/>
      <c r="PDE1024" s="45"/>
      <c r="PDF1024" s="45"/>
      <c r="PDG1024" s="45"/>
      <c r="PDH1024" s="45"/>
      <c r="PDI1024" s="45"/>
      <c r="PDJ1024" s="45"/>
      <c r="PDK1024" s="45"/>
      <c r="PDL1024" s="45"/>
      <c r="PDM1024" s="45"/>
      <c r="PDN1024" s="45"/>
      <c r="PDO1024" s="45"/>
      <c r="PDP1024" s="45"/>
      <c r="PDQ1024" s="45"/>
      <c r="PDR1024" s="45"/>
      <c r="PDS1024" s="45"/>
      <c r="PDT1024" s="45"/>
      <c r="PDU1024" s="45"/>
      <c r="PDV1024" s="45"/>
      <c r="PDW1024" s="45"/>
      <c r="PDX1024" s="45"/>
      <c r="PDY1024" s="45"/>
      <c r="PDZ1024" s="45"/>
      <c r="PEA1024" s="45"/>
      <c r="PEB1024" s="45"/>
      <c r="PEC1024" s="45"/>
      <c r="PED1024" s="45"/>
      <c r="PEE1024" s="45"/>
      <c r="PEF1024" s="45"/>
      <c r="PEG1024" s="45"/>
      <c r="PEH1024" s="45"/>
      <c r="PEI1024" s="45"/>
      <c r="PEJ1024" s="45"/>
      <c r="PEK1024" s="45"/>
      <c r="PEL1024" s="45"/>
      <c r="PEM1024" s="45"/>
      <c r="PEN1024" s="45"/>
      <c r="PEO1024" s="45"/>
      <c r="PEP1024" s="45"/>
      <c r="PEQ1024" s="45"/>
      <c r="PER1024" s="45"/>
      <c r="PES1024" s="45"/>
      <c r="PET1024" s="45"/>
      <c r="PEU1024" s="45"/>
      <c r="PEV1024" s="45"/>
      <c r="PEW1024" s="45"/>
      <c r="PEX1024" s="45"/>
      <c r="PEY1024" s="45"/>
      <c r="PEZ1024" s="45"/>
      <c r="PFA1024" s="45"/>
      <c r="PFB1024" s="45"/>
      <c r="PFC1024" s="45"/>
      <c r="PFD1024" s="45"/>
      <c r="PFE1024" s="45"/>
      <c r="PFF1024" s="45"/>
      <c r="PFG1024" s="45"/>
      <c r="PFH1024" s="45"/>
      <c r="PFI1024" s="45"/>
      <c r="PFJ1024" s="45"/>
      <c r="PFK1024" s="45"/>
      <c r="PFL1024" s="45"/>
      <c r="PFM1024" s="45"/>
      <c r="PFN1024" s="45"/>
      <c r="PFO1024" s="45"/>
      <c r="PFP1024" s="45"/>
      <c r="PFQ1024" s="45"/>
      <c r="PFR1024" s="45"/>
      <c r="PFS1024" s="45"/>
      <c r="PFT1024" s="45"/>
      <c r="PFU1024" s="45"/>
      <c r="PFV1024" s="45"/>
      <c r="PFW1024" s="45"/>
      <c r="PFX1024" s="45"/>
      <c r="PFY1024" s="45"/>
      <c r="PFZ1024" s="45"/>
      <c r="PGA1024" s="45"/>
      <c r="PGB1024" s="45"/>
      <c r="PGC1024" s="45"/>
      <c r="PGD1024" s="45"/>
      <c r="PGE1024" s="45"/>
      <c r="PGF1024" s="45"/>
      <c r="PGG1024" s="45"/>
      <c r="PGH1024" s="45"/>
      <c r="PGI1024" s="45"/>
      <c r="PGJ1024" s="45"/>
      <c r="PGK1024" s="45"/>
      <c r="PGL1024" s="45"/>
      <c r="PGM1024" s="45"/>
      <c r="PGN1024" s="45"/>
      <c r="PGO1024" s="45"/>
      <c r="PGP1024" s="45"/>
      <c r="PGQ1024" s="45"/>
      <c r="PGR1024" s="45"/>
      <c r="PGS1024" s="45"/>
      <c r="PGT1024" s="45"/>
      <c r="PGU1024" s="45"/>
      <c r="PGV1024" s="45"/>
      <c r="PGW1024" s="45"/>
      <c r="PGX1024" s="45"/>
      <c r="PGY1024" s="45"/>
      <c r="PGZ1024" s="45"/>
      <c r="PHA1024" s="45"/>
      <c r="PHB1024" s="45"/>
      <c r="PHC1024" s="45"/>
      <c r="PHD1024" s="45"/>
      <c r="PHE1024" s="45"/>
      <c r="PHF1024" s="45"/>
      <c r="PHG1024" s="45"/>
      <c r="PHH1024" s="45"/>
      <c r="PHI1024" s="45"/>
      <c r="PHJ1024" s="45"/>
      <c r="PHK1024" s="45"/>
      <c r="PHL1024" s="45"/>
      <c r="PHM1024" s="45"/>
      <c r="PHN1024" s="45"/>
      <c r="PHO1024" s="45"/>
      <c r="PHP1024" s="45"/>
      <c r="PHQ1024" s="45"/>
      <c r="PHR1024" s="45"/>
      <c r="PHS1024" s="45"/>
      <c r="PHT1024" s="45"/>
      <c r="PHU1024" s="45"/>
      <c r="PHV1024" s="45"/>
      <c r="PHW1024" s="45"/>
      <c r="PHX1024" s="45"/>
      <c r="PHY1024" s="45"/>
      <c r="PHZ1024" s="45"/>
      <c r="PIA1024" s="45"/>
      <c r="PIB1024" s="45"/>
      <c r="PIC1024" s="45"/>
      <c r="PID1024" s="45"/>
      <c r="PIE1024" s="45"/>
      <c r="PIF1024" s="45"/>
      <c r="PIG1024" s="45"/>
      <c r="PIH1024" s="45"/>
      <c r="PII1024" s="45"/>
      <c r="PIJ1024" s="45"/>
      <c r="PIK1024" s="45"/>
      <c r="PIL1024" s="45"/>
      <c r="PIM1024" s="45"/>
      <c r="PIN1024" s="45"/>
      <c r="PIO1024" s="45"/>
      <c r="PIP1024" s="45"/>
      <c r="PIQ1024" s="45"/>
      <c r="PIR1024" s="45"/>
      <c r="PIS1024" s="45"/>
      <c r="PIT1024" s="45"/>
      <c r="PIU1024" s="45"/>
      <c r="PIV1024" s="45"/>
      <c r="PIW1024" s="45"/>
      <c r="PIX1024" s="45"/>
      <c r="PIY1024" s="45"/>
      <c r="PIZ1024" s="45"/>
      <c r="PJA1024" s="45"/>
      <c r="PJB1024" s="45"/>
      <c r="PJC1024" s="45"/>
      <c r="PJD1024" s="45"/>
      <c r="PJE1024" s="45"/>
      <c r="PJF1024" s="45"/>
      <c r="PJG1024" s="45"/>
      <c r="PJH1024" s="45"/>
      <c r="PJI1024" s="45"/>
      <c r="PJJ1024" s="45"/>
      <c r="PJK1024" s="45"/>
      <c r="PJL1024" s="45"/>
      <c r="PJM1024" s="45"/>
      <c r="PJN1024" s="45"/>
      <c r="PJO1024" s="45"/>
      <c r="PJP1024" s="45"/>
      <c r="PJQ1024" s="45"/>
      <c r="PJR1024" s="45"/>
      <c r="PJS1024" s="45"/>
      <c r="PJT1024" s="45"/>
      <c r="PJU1024" s="45"/>
      <c r="PJV1024" s="45"/>
      <c r="PJW1024" s="45"/>
      <c r="PJX1024" s="45"/>
      <c r="PJY1024" s="45"/>
      <c r="PJZ1024" s="45"/>
      <c r="PKA1024" s="45"/>
      <c r="PKB1024" s="45"/>
      <c r="PKC1024" s="45"/>
      <c r="PKD1024" s="45"/>
      <c r="PKE1024" s="45"/>
      <c r="PKF1024" s="45"/>
      <c r="PKG1024" s="45"/>
      <c r="PKH1024" s="45"/>
      <c r="PKI1024" s="45"/>
      <c r="PKJ1024" s="45"/>
      <c r="PKK1024" s="45"/>
      <c r="PKL1024" s="45"/>
      <c r="PKM1024" s="45"/>
      <c r="PKN1024" s="45"/>
      <c r="PKO1024" s="45"/>
      <c r="PKP1024" s="45"/>
      <c r="PKQ1024" s="45"/>
      <c r="PKR1024" s="45"/>
      <c r="PKS1024" s="45"/>
      <c r="PKT1024" s="45"/>
      <c r="PKU1024" s="45"/>
      <c r="PKV1024" s="45"/>
      <c r="PKW1024" s="45"/>
      <c r="PKX1024" s="45"/>
      <c r="PKY1024" s="45"/>
      <c r="PKZ1024" s="45"/>
      <c r="PLA1024" s="45"/>
      <c r="PLB1024" s="45"/>
      <c r="PLC1024" s="45"/>
      <c r="PLD1024" s="45"/>
      <c r="PLE1024" s="45"/>
      <c r="PLF1024" s="45"/>
      <c r="PLG1024" s="45"/>
      <c r="PLH1024" s="45"/>
      <c r="PLI1024" s="45"/>
      <c r="PLJ1024" s="45"/>
      <c r="PLK1024" s="45"/>
      <c r="PLL1024" s="45"/>
      <c r="PLM1024" s="45"/>
      <c r="PLN1024" s="45"/>
      <c r="PLO1024" s="45"/>
      <c r="PLP1024" s="45"/>
      <c r="PLQ1024" s="45"/>
      <c r="PLR1024" s="45"/>
      <c r="PLS1024" s="45"/>
      <c r="PLT1024" s="45"/>
      <c r="PLU1024" s="45"/>
      <c r="PLV1024" s="45"/>
      <c r="PLW1024" s="45"/>
      <c r="PLX1024" s="45"/>
      <c r="PLY1024" s="45"/>
      <c r="PLZ1024" s="45"/>
      <c r="PMA1024" s="45"/>
      <c r="PMB1024" s="45"/>
      <c r="PMC1024" s="45"/>
      <c r="PMD1024" s="45"/>
      <c r="PME1024" s="45"/>
      <c r="PMF1024" s="45"/>
      <c r="PMG1024" s="45"/>
      <c r="PMH1024" s="45"/>
      <c r="PMI1024" s="45"/>
      <c r="PMJ1024" s="45"/>
      <c r="PMK1024" s="45"/>
      <c r="PML1024" s="45"/>
      <c r="PMM1024" s="45"/>
      <c r="PMN1024" s="45"/>
      <c r="PMO1024" s="45"/>
      <c r="PMP1024" s="45"/>
      <c r="PMQ1024" s="45"/>
      <c r="PMR1024" s="45"/>
      <c r="PMS1024" s="45"/>
      <c r="PMT1024" s="45"/>
      <c r="PMU1024" s="45"/>
      <c r="PMV1024" s="45"/>
      <c r="PMW1024" s="45"/>
      <c r="PMX1024" s="45"/>
      <c r="PMY1024" s="45"/>
      <c r="PMZ1024" s="45"/>
      <c r="PNA1024" s="45"/>
      <c r="PNB1024" s="45"/>
      <c r="PNC1024" s="45"/>
      <c r="PND1024" s="45"/>
      <c r="PNE1024" s="45"/>
      <c r="PNF1024" s="45"/>
      <c r="PNG1024" s="45"/>
      <c r="PNH1024" s="45"/>
      <c r="PNI1024" s="45"/>
      <c r="PNJ1024" s="45"/>
      <c r="PNK1024" s="45"/>
      <c r="PNL1024" s="45"/>
      <c r="PNM1024" s="45"/>
      <c r="PNN1024" s="45"/>
      <c r="PNO1024" s="45"/>
      <c r="PNP1024" s="45"/>
      <c r="PNQ1024" s="45"/>
      <c r="PNR1024" s="45"/>
      <c r="PNS1024" s="45"/>
      <c r="PNT1024" s="45"/>
      <c r="PNU1024" s="45"/>
      <c r="PNV1024" s="45"/>
      <c r="PNW1024" s="45"/>
      <c r="PNX1024" s="45"/>
      <c r="PNY1024" s="45"/>
      <c r="PNZ1024" s="45"/>
      <c r="POA1024" s="45"/>
      <c r="POB1024" s="45"/>
      <c r="POC1024" s="45"/>
      <c r="POD1024" s="45"/>
      <c r="POE1024" s="45"/>
      <c r="POF1024" s="45"/>
      <c r="POG1024" s="45"/>
      <c r="POH1024" s="45"/>
      <c r="POI1024" s="45"/>
      <c r="POJ1024" s="45"/>
      <c r="POK1024" s="45"/>
      <c r="POL1024" s="45"/>
      <c r="POM1024" s="45"/>
      <c r="PON1024" s="45"/>
      <c r="POO1024" s="45"/>
      <c r="POP1024" s="45"/>
      <c r="POQ1024" s="45"/>
      <c r="POR1024" s="45"/>
      <c r="POS1024" s="45"/>
      <c r="POT1024" s="45"/>
      <c r="POU1024" s="45"/>
      <c r="POV1024" s="45"/>
      <c r="POW1024" s="45"/>
      <c r="POX1024" s="45"/>
      <c r="POY1024" s="45"/>
      <c r="POZ1024" s="45"/>
      <c r="PPA1024" s="45"/>
      <c r="PPB1024" s="45"/>
      <c r="PPC1024" s="45"/>
      <c r="PPD1024" s="45"/>
      <c r="PPE1024" s="45"/>
      <c r="PPF1024" s="45"/>
      <c r="PPG1024" s="45"/>
      <c r="PPH1024" s="45"/>
      <c r="PPI1024" s="45"/>
      <c r="PPJ1024" s="45"/>
      <c r="PPK1024" s="45"/>
      <c r="PPL1024" s="45"/>
      <c r="PPM1024" s="45"/>
      <c r="PPN1024" s="45"/>
      <c r="PPO1024" s="45"/>
      <c r="PPP1024" s="45"/>
      <c r="PPQ1024" s="45"/>
      <c r="PPR1024" s="45"/>
      <c r="PPS1024" s="45"/>
      <c r="PPT1024" s="45"/>
      <c r="PPU1024" s="45"/>
      <c r="PPV1024" s="45"/>
      <c r="PPW1024" s="45"/>
      <c r="PPX1024" s="45"/>
      <c r="PPY1024" s="45"/>
      <c r="PPZ1024" s="45"/>
      <c r="PQA1024" s="45"/>
      <c r="PQB1024" s="45"/>
      <c r="PQC1024" s="45"/>
      <c r="PQD1024" s="45"/>
      <c r="PQE1024" s="45"/>
      <c r="PQF1024" s="45"/>
      <c r="PQG1024" s="45"/>
      <c r="PQH1024" s="45"/>
      <c r="PQI1024" s="45"/>
      <c r="PQJ1024" s="45"/>
      <c r="PQK1024" s="45"/>
      <c r="PQL1024" s="45"/>
      <c r="PQM1024" s="45"/>
      <c r="PQN1024" s="45"/>
      <c r="PQO1024" s="45"/>
      <c r="PQP1024" s="45"/>
      <c r="PQQ1024" s="45"/>
      <c r="PQR1024" s="45"/>
      <c r="PQS1024" s="45"/>
      <c r="PQT1024" s="45"/>
      <c r="PQU1024" s="45"/>
      <c r="PQV1024" s="45"/>
      <c r="PQW1024" s="45"/>
      <c r="PQX1024" s="45"/>
      <c r="PQY1024" s="45"/>
      <c r="PQZ1024" s="45"/>
      <c r="PRA1024" s="45"/>
      <c r="PRB1024" s="45"/>
      <c r="PRC1024" s="45"/>
      <c r="PRD1024" s="45"/>
      <c r="PRE1024" s="45"/>
      <c r="PRF1024" s="45"/>
      <c r="PRG1024" s="45"/>
      <c r="PRH1024" s="45"/>
      <c r="PRI1024" s="45"/>
      <c r="PRJ1024" s="45"/>
      <c r="PRK1024" s="45"/>
      <c r="PRL1024" s="45"/>
      <c r="PRM1024" s="45"/>
      <c r="PRN1024" s="45"/>
      <c r="PRO1024" s="45"/>
      <c r="PRP1024" s="45"/>
      <c r="PRQ1024" s="45"/>
      <c r="PRR1024" s="45"/>
      <c r="PRS1024" s="45"/>
      <c r="PRT1024" s="45"/>
      <c r="PRU1024" s="45"/>
      <c r="PRV1024" s="45"/>
      <c r="PRW1024" s="45"/>
      <c r="PRX1024" s="45"/>
      <c r="PRY1024" s="45"/>
      <c r="PRZ1024" s="45"/>
      <c r="PSA1024" s="45"/>
      <c r="PSB1024" s="45"/>
      <c r="PSC1024" s="45"/>
      <c r="PSD1024" s="45"/>
      <c r="PSE1024" s="45"/>
      <c r="PSF1024" s="45"/>
      <c r="PSG1024" s="45"/>
      <c r="PSH1024" s="45"/>
      <c r="PSI1024" s="45"/>
      <c r="PSJ1024" s="45"/>
      <c r="PSK1024" s="45"/>
      <c r="PSL1024" s="45"/>
      <c r="PSM1024" s="45"/>
      <c r="PSN1024" s="45"/>
      <c r="PSO1024" s="45"/>
      <c r="PSP1024" s="45"/>
      <c r="PSQ1024" s="45"/>
      <c r="PSR1024" s="45"/>
      <c r="PSS1024" s="45"/>
      <c r="PST1024" s="45"/>
      <c r="PSU1024" s="45"/>
      <c r="PSV1024" s="45"/>
      <c r="PSW1024" s="45"/>
      <c r="PSX1024" s="45"/>
      <c r="PSY1024" s="45"/>
      <c r="PSZ1024" s="45"/>
      <c r="PTA1024" s="45"/>
      <c r="PTB1024" s="45"/>
      <c r="PTC1024" s="45"/>
      <c r="PTD1024" s="45"/>
      <c r="PTE1024" s="45"/>
      <c r="PTF1024" s="45"/>
      <c r="PTG1024" s="45"/>
      <c r="PTH1024" s="45"/>
      <c r="PTI1024" s="45"/>
      <c r="PTJ1024" s="45"/>
      <c r="PTK1024" s="45"/>
      <c r="PTL1024" s="45"/>
      <c r="PTM1024" s="45"/>
      <c r="PTN1024" s="45"/>
      <c r="PTO1024" s="45"/>
      <c r="PTP1024" s="45"/>
      <c r="PTQ1024" s="45"/>
      <c r="PTR1024" s="45"/>
      <c r="PTS1024" s="45"/>
      <c r="PTT1024" s="45"/>
      <c r="PTU1024" s="45"/>
      <c r="PTV1024" s="45"/>
      <c r="PTW1024" s="45"/>
      <c r="PTX1024" s="45"/>
      <c r="PTY1024" s="45"/>
      <c r="PTZ1024" s="45"/>
      <c r="PUA1024" s="45"/>
      <c r="PUB1024" s="45"/>
      <c r="PUC1024" s="45"/>
      <c r="PUD1024" s="45"/>
      <c r="PUE1024" s="45"/>
      <c r="PUF1024" s="45"/>
      <c r="PUG1024" s="45"/>
      <c r="PUH1024" s="45"/>
      <c r="PUI1024" s="45"/>
      <c r="PUJ1024" s="45"/>
      <c r="PUK1024" s="45"/>
      <c r="PUL1024" s="45"/>
      <c r="PUM1024" s="45"/>
      <c r="PUN1024" s="45"/>
      <c r="PUO1024" s="45"/>
      <c r="PUP1024" s="45"/>
      <c r="PUQ1024" s="45"/>
      <c r="PUR1024" s="45"/>
      <c r="PUS1024" s="45"/>
      <c r="PUT1024" s="45"/>
      <c r="PUU1024" s="45"/>
      <c r="PUV1024" s="45"/>
      <c r="PUW1024" s="45"/>
      <c r="PUX1024" s="45"/>
      <c r="PUY1024" s="45"/>
      <c r="PUZ1024" s="45"/>
      <c r="PVA1024" s="45"/>
      <c r="PVB1024" s="45"/>
      <c r="PVC1024" s="45"/>
      <c r="PVD1024" s="45"/>
      <c r="PVE1024" s="45"/>
      <c r="PVF1024" s="45"/>
      <c r="PVG1024" s="45"/>
      <c r="PVH1024" s="45"/>
      <c r="PVI1024" s="45"/>
      <c r="PVJ1024" s="45"/>
      <c r="PVK1024" s="45"/>
      <c r="PVL1024" s="45"/>
      <c r="PVM1024" s="45"/>
      <c r="PVN1024" s="45"/>
      <c r="PVO1024" s="45"/>
      <c r="PVP1024" s="45"/>
      <c r="PVQ1024" s="45"/>
      <c r="PVR1024" s="45"/>
      <c r="PVS1024" s="45"/>
      <c r="PVT1024" s="45"/>
      <c r="PVU1024" s="45"/>
      <c r="PVV1024" s="45"/>
      <c r="PVW1024" s="45"/>
      <c r="PVX1024" s="45"/>
      <c r="PVY1024" s="45"/>
      <c r="PVZ1024" s="45"/>
      <c r="PWA1024" s="45"/>
      <c r="PWB1024" s="45"/>
      <c r="PWC1024" s="45"/>
      <c r="PWD1024" s="45"/>
      <c r="PWE1024" s="45"/>
      <c r="PWF1024" s="45"/>
      <c r="PWG1024" s="45"/>
      <c r="PWH1024" s="45"/>
      <c r="PWI1024" s="45"/>
      <c r="PWJ1024" s="45"/>
      <c r="PWK1024" s="45"/>
      <c r="PWL1024" s="45"/>
      <c r="PWM1024" s="45"/>
      <c r="PWN1024" s="45"/>
      <c r="PWO1024" s="45"/>
      <c r="PWP1024" s="45"/>
      <c r="PWQ1024" s="45"/>
      <c r="PWR1024" s="45"/>
      <c r="PWS1024" s="45"/>
      <c r="PWT1024" s="45"/>
      <c r="PWU1024" s="45"/>
      <c r="PWV1024" s="45"/>
      <c r="PWW1024" s="45"/>
      <c r="PWX1024" s="45"/>
      <c r="PWY1024" s="45"/>
      <c r="PWZ1024" s="45"/>
      <c r="PXA1024" s="45"/>
      <c r="PXB1024" s="45"/>
      <c r="PXC1024" s="45"/>
      <c r="PXD1024" s="45"/>
      <c r="PXE1024" s="45"/>
      <c r="PXF1024" s="45"/>
      <c r="PXG1024" s="45"/>
      <c r="PXH1024" s="45"/>
      <c r="PXI1024" s="45"/>
      <c r="PXJ1024" s="45"/>
      <c r="PXK1024" s="45"/>
      <c r="PXL1024" s="45"/>
      <c r="PXM1024" s="45"/>
      <c r="PXN1024" s="45"/>
      <c r="PXO1024" s="45"/>
      <c r="PXP1024" s="45"/>
      <c r="PXQ1024" s="45"/>
      <c r="PXR1024" s="45"/>
      <c r="PXS1024" s="45"/>
      <c r="PXT1024" s="45"/>
      <c r="PXU1024" s="45"/>
      <c r="PXV1024" s="45"/>
      <c r="PXW1024" s="45"/>
      <c r="PXX1024" s="45"/>
      <c r="PXY1024" s="45"/>
      <c r="PXZ1024" s="45"/>
      <c r="PYA1024" s="45"/>
      <c r="PYB1024" s="45"/>
      <c r="PYC1024" s="45"/>
      <c r="PYD1024" s="45"/>
      <c r="PYE1024" s="45"/>
      <c r="PYF1024" s="45"/>
      <c r="PYG1024" s="45"/>
      <c r="PYH1024" s="45"/>
      <c r="PYI1024" s="45"/>
      <c r="PYJ1024" s="45"/>
      <c r="PYK1024" s="45"/>
      <c r="PYL1024" s="45"/>
      <c r="PYM1024" s="45"/>
      <c r="PYN1024" s="45"/>
      <c r="PYO1024" s="45"/>
      <c r="PYP1024" s="45"/>
      <c r="PYQ1024" s="45"/>
      <c r="PYR1024" s="45"/>
      <c r="PYS1024" s="45"/>
      <c r="PYT1024" s="45"/>
      <c r="PYU1024" s="45"/>
      <c r="PYV1024" s="45"/>
      <c r="PYW1024" s="45"/>
      <c r="PYX1024" s="45"/>
      <c r="PYY1024" s="45"/>
      <c r="PYZ1024" s="45"/>
      <c r="PZA1024" s="45"/>
      <c r="PZB1024" s="45"/>
      <c r="PZC1024" s="45"/>
      <c r="PZD1024" s="45"/>
      <c r="PZE1024" s="45"/>
      <c r="PZF1024" s="45"/>
      <c r="PZG1024" s="45"/>
      <c r="PZH1024" s="45"/>
      <c r="PZI1024" s="45"/>
      <c r="PZJ1024" s="45"/>
      <c r="PZK1024" s="45"/>
      <c r="PZL1024" s="45"/>
      <c r="PZM1024" s="45"/>
      <c r="PZN1024" s="45"/>
      <c r="PZO1024" s="45"/>
      <c r="PZP1024" s="45"/>
      <c r="PZQ1024" s="45"/>
      <c r="PZR1024" s="45"/>
      <c r="PZS1024" s="45"/>
      <c r="PZT1024" s="45"/>
      <c r="PZU1024" s="45"/>
      <c r="PZV1024" s="45"/>
      <c r="PZW1024" s="45"/>
      <c r="PZX1024" s="45"/>
      <c r="PZY1024" s="45"/>
      <c r="PZZ1024" s="45"/>
      <c r="QAA1024" s="45"/>
      <c r="QAB1024" s="45"/>
      <c r="QAC1024" s="45"/>
      <c r="QAD1024" s="45"/>
      <c r="QAE1024" s="45"/>
      <c r="QAF1024" s="45"/>
      <c r="QAG1024" s="45"/>
      <c r="QAH1024" s="45"/>
      <c r="QAI1024" s="45"/>
      <c r="QAJ1024" s="45"/>
      <c r="QAK1024" s="45"/>
      <c r="QAL1024" s="45"/>
      <c r="QAM1024" s="45"/>
      <c r="QAN1024" s="45"/>
      <c r="QAO1024" s="45"/>
      <c r="QAP1024" s="45"/>
      <c r="QAQ1024" s="45"/>
      <c r="QAR1024" s="45"/>
      <c r="QAS1024" s="45"/>
      <c r="QAT1024" s="45"/>
      <c r="QAU1024" s="45"/>
      <c r="QAV1024" s="45"/>
      <c r="QAW1024" s="45"/>
      <c r="QAX1024" s="45"/>
      <c r="QAY1024" s="45"/>
      <c r="QAZ1024" s="45"/>
      <c r="QBA1024" s="45"/>
      <c r="QBB1024" s="45"/>
      <c r="QBC1024" s="45"/>
      <c r="QBD1024" s="45"/>
      <c r="QBE1024" s="45"/>
      <c r="QBF1024" s="45"/>
      <c r="QBG1024" s="45"/>
      <c r="QBH1024" s="45"/>
      <c r="QBI1024" s="45"/>
      <c r="QBJ1024" s="45"/>
      <c r="QBK1024" s="45"/>
      <c r="QBL1024" s="45"/>
      <c r="QBM1024" s="45"/>
      <c r="QBN1024" s="45"/>
      <c r="QBO1024" s="45"/>
      <c r="QBP1024" s="45"/>
      <c r="QBQ1024" s="45"/>
      <c r="QBR1024" s="45"/>
      <c r="QBS1024" s="45"/>
      <c r="QBT1024" s="45"/>
      <c r="QBU1024" s="45"/>
      <c r="QBV1024" s="45"/>
      <c r="QBW1024" s="45"/>
      <c r="QBX1024" s="45"/>
      <c r="QBY1024" s="45"/>
      <c r="QBZ1024" s="45"/>
      <c r="QCA1024" s="45"/>
      <c r="QCB1024" s="45"/>
      <c r="QCC1024" s="45"/>
      <c r="QCD1024" s="45"/>
      <c r="QCE1024" s="45"/>
      <c r="QCF1024" s="45"/>
      <c r="QCG1024" s="45"/>
      <c r="QCH1024" s="45"/>
      <c r="QCI1024" s="45"/>
      <c r="QCJ1024" s="45"/>
      <c r="QCK1024" s="45"/>
      <c r="QCL1024" s="45"/>
      <c r="QCM1024" s="45"/>
      <c r="QCN1024" s="45"/>
      <c r="QCO1024" s="45"/>
      <c r="QCP1024" s="45"/>
      <c r="QCQ1024" s="45"/>
      <c r="QCR1024" s="45"/>
      <c r="QCS1024" s="45"/>
      <c r="QCT1024" s="45"/>
      <c r="QCU1024" s="45"/>
      <c r="QCV1024" s="45"/>
      <c r="QCW1024" s="45"/>
      <c r="QCX1024" s="45"/>
      <c r="QCY1024" s="45"/>
      <c r="QCZ1024" s="45"/>
      <c r="QDA1024" s="45"/>
      <c r="QDB1024" s="45"/>
      <c r="QDC1024" s="45"/>
      <c r="QDD1024" s="45"/>
      <c r="QDE1024" s="45"/>
      <c r="QDF1024" s="45"/>
      <c r="QDG1024" s="45"/>
      <c r="QDH1024" s="45"/>
      <c r="QDI1024" s="45"/>
      <c r="QDJ1024" s="45"/>
      <c r="QDK1024" s="45"/>
      <c r="QDL1024" s="45"/>
      <c r="QDM1024" s="45"/>
      <c r="QDN1024" s="45"/>
      <c r="QDO1024" s="45"/>
      <c r="QDP1024" s="45"/>
      <c r="QDQ1024" s="45"/>
      <c r="QDR1024" s="45"/>
      <c r="QDS1024" s="45"/>
      <c r="QDT1024" s="45"/>
      <c r="QDU1024" s="45"/>
      <c r="QDV1024" s="45"/>
      <c r="QDW1024" s="45"/>
      <c r="QDX1024" s="45"/>
      <c r="QDY1024" s="45"/>
      <c r="QDZ1024" s="45"/>
      <c r="QEA1024" s="45"/>
      <c r="QEB1024" s="45"/>
      <c r="QEC1024" s="45"/>
      <c r="QED1024" s="45"/>
      <c r="QEE1024" s="45"/>
      <c r="QEF1024" s="45"/>
      <c r="QEG1024" s="45"/>
      <c r="QEH1024" s="45"/>
      <c r="QEI1024" s="45"/>
      <c r="QEJ1024" s="45"/>
      <c r="QEK1024" s="45"/>
      <c r="QEL1024" s="45"/>
      <c r="QEM1024" s="45"/>
      <c r="QEN1024" s="45"/>
      <c r="QEO1024" s="45"/>
      <c r="QEP1024" s="45"/>
      <c r="QEQ1024" s="45"/>
      <c r="QER1024" s="45"/>
      <c r="QES1024" s="45"/>
      <c r="QET1024" s="45"/>
      <c r="QEU1024" s="45"/>
      <c r="QEV1024" s="45"/>
      <c r="QEW1024" s="45"/>
      <c r="QEX1024" s="45"/>
      <c r="QEY1024" s="45"/>
      <c r="QEZ1024" s="45"/>
      <c r="QFA1024" s="45"/>
      <c r="QFB1024" s="45"/>
      <c r="QFC1024" s="45"/>
      <c r="QFD1024" s="45"/>
      <c r="QFE1024" s="45"/>
      <c r="QFF1024" s="45"/>
      <c r="QFG1024" s="45"/>
      <c r="QFH1024" s="45"/>
      <c r="QFI1024" s="45"/>
      <c r="QFJ1024" s="45"/>
      <c r="QFK1024" s="45"/>
      <c r="QFL1024" s="45"/>
      <c r="QFM1024" s="45"/>
      <c r="QFN1024" s="45"/>
      <c r="QFO1024" s="45"/>
      <c r="QFP1024" s="45"/>
      <c r="QFQ1024" s="45"/>
      <c r="QFR1024" s="45"/>
      <c r="QFS1024" s="45"/>
      <c r="QFT1024" s="45"/>
      <c r="QFU1024" s="45"/>
      <c r="QFV1024" s="45"/>
      <c r="QFW1024" s="45"/>
      <c r="QFX1024" s="45"/>
      <c r="QFY1024" s="45"/>
      <c r="QFZ1024" s="45"/>
      <c r="QGA1024" s="45"/>
      <c r="QGB1024" s="45"/>
      <c r="QGC1024" s="45"/>
      <c r="QGD1024" s="45"/>
      <c r="QGE1024" s="45"/>
      <c r="QGF1024" s="45"/>
      <c r="QGG1024" s="45"/>
      <c r="QGH1024" s="45"/>
      <c r="QGI1024" s="45"/>
      <c r="QGJ1024" s="45"/>
      <c r="QGK1024" s="45"/>
      <c r="QGL1024" s="45"/>
      <c r="QGM1024" s="45"/>
      <c r="QGN1024" s="45"/>
      <c r="QGO1024" s="45"/>
      <c r="QGP1024" s="45"/>
      <c r="QGQ1024" s="45"/>
      <c r="QGR1024" s="45"/>
      <c r="QGS1024" s="45"/>
      <c r="QGT1024" s="45"/>
      <c r="QGU1024" s="45"/>
      <c r="QGV1024" s="45"/>
      <c r="QGW1024" s="45"/>
      <c r="QGX1024" s="45"/>
      <c r="QGY1024" s="45"/>
      <c r="QGZ1024" s="45"/>
      <c r="QHA1024" s="45"/>
      <c r="QHB1024" s="45"/>
      <c r="QHC1024" s="45"/>
      <c r="QHD1024" s="45"/>
      <c r="QHE1024" s="45"/>
      <c r="QHF1024" s="45"/>
      <c r="QHG1024" s="45"/>
      <c r="QHH1024" s="45"/>
      <c r="QHI1024" s="45"/>
      <c r="QHJ1024" s="45"/>
      <c r="QHK1024" s="45"/>
      <c r="QHL1024" s="45"/>
      <c r="QHM1024" s="45"/>
      <c r="QHN1024" s="45"/>
      <c r="QHO1024" s="45"/>
      <c r="QHP1024" s="45"/>
      <c r="QHQ1024" s="45"/>
      <c r="QHR1024" s="45"/>
      <c r="QHS1024" s="45"/>
      <c r="QHT1024" s="45"/>
      <c r="QHU1024" s="45"/>
      <c r="QHV1024" s="45"/>
      <c r="QHW1024" s="45"/>
      <c r="QHX1024" s="45"/>
      <c r="QHY1024" s="45"/>
      <c r="QHZ1024" s="45"/>
      <c r="QIA1024" s="45"/>
      <c r="QIB1024" s="45"/>
      <c r="QIC1024" s="45"/>
      <c r="QID1024" s="45"/>
      <c r="QIE1024" s="45"/>
      <c r="QIF1024" s="45"/>
      <c r="QIG1024" s="45"/>
      <c r="QIH1024" s="45"/>
      <c r="QII1024" s="45"/>
      <c r="QIJ1024" s="45"/>
      <c r="QIK1024" s="45"/>
      <c r="QIL1024" s="45"/>
      <c r="QIM1024" s="45"/>
      <c r="QIN1024" s="45"/>
      <c r="QIO1024" s="45"/>
      <c r="QIP1024" s="45"/>
      <c r="QIQ1024" s="45"/>
      <c r="QIR1024" s="45"/>
      <c r="QIS1024" s="45"/>
      <c r="QIT1024" s="45"/>
      <c r="QIU1024" s="45"/>
      <c r="QIV1024" s="45"/>
      <c r="QIW1024" s="45"/>
      <c r="QIX1024" s="45"/>
      <c r="QIY1024" s="45"/>
      <c r="QIZ1024" s="45"/>
      <c r="QJA1024" s="45"/>
      <c r="QJB1024" s="45"/>
      <c r="QJC1024" s="45"/>
      <c r="QJD1024" s="45"/>
      <c r="QJE1024" s="45"/>
      <c r="QJF1024" s="45"/>
      <c r="QJG1024" s="45"/>
      <c r="QJH1024" s="45"/>
      <c r="QJI1024" s="45"/>
      <c r="QJJ1024" s="45"/>
      <c r="QJK1024" s="45"/>
      <c r="QJL1024" s="45"/>
      <c r="QJM1024" s="45"/>
      <c r="QJN1024" s="45"/>
      <c r="QJO1024" s="45"/>
      <c r="QJP1024" s="45"/>
      <c r="QJQ1024" s="45"/>
      <c r="QJR1024" s="45"/>
      <c r="QJS1024" s="45"/>
      <c r="QJT1024" s="45"/>
      <c r="QJU1024" s="45"/>
      <c r="QJV1024" s="45"/>
      <c r="QJW1024" s="45"/>
      <c r="QJX1024" s="45"/>
      <c r="QJY1024" s="45"/>
      <c r="QJZ1024" s="45"/>
      <c r="QKA1024" s="45"/>
      <c r="QKB1024" s="45"/>
      <c r="QKC1024" s="45"/>
      <c r="QKD1024" s="45"/>
      <c r="QKE1024" s="45"/>
      <c r="QKF1024" s="45"/>
      <c r="QKG1024" s="45"/>
      <c r="QKH1024" s="45"/>
      <c r="QKI1024" s="45"/>
      <c r="QKJ1024" s="45"/>
      <c r="QKK1024" s="45"/>
      <c r="QKL1024" s="45"/>
      <c r="QKM1024" s="45"/>
      <c r="QKN1024" s="45"/>
      <c r="QKO1024" s="45"/>
      <c r="QKP1024" s="45"/>
      <c r="QKQ1024" s="45"/>
      <c r="QKR1024" s="45"/>
      <c r="QKS1024" s="45"/>
      <c r="QKT1024" s="45"/>
      <c r="QKU1024" s="45"/>
      <c r="QKV1024" s="45"/>
      <c r="QKW1024" s="45"/>
      <c r="QKX1024" s="45"/>
      <c r="QKY1024" s="45"/>
      <c r="QKZ1024" s="45"/>
      <c r="QLA1024" s="45"/>
      <c r="QLB1024" s="45"/>
      <c r="QLC1024" s="45"/>
      <c r="QLD1024" s="45"/>
      <c r="QLE1024" s="45"/>
      <c r="QLF1024" s="45"/>
      <c r="QLG1024" s="45"/>
      <c r="QLH1024" s="45"/>
      <c r="QLI1024" s="45"/>
      <c r="QLJ1024" s="45"/>
      <c r="QLK1024" s="45"/>
      <c r="QLL1024" s="45"/>
      <c r="QLM1024" s="45"/>
      <c r="QLN1024" s="45"/>
      <c r="QLO1024" s="45"/>
      <c r="QLP1024" s="45"/>
      <c r="QLQ1024" s="45"/>
      <c r="QLR1024" s="45"/>
      <c r="QLS1024" s="45"/>
      <c r="QLT1024" s="45"/>
      <c r="QLU1024" s="45"/>
      <c r="QLV1024" s="45"/>
      <c r="QLW1024" s="45"/>
      <c r="QLX1024" s="45"/>
      <c r="QLY1024" s="45"/>
      <c r="QLZ1024" s="45"/>
      <c r="QMA1024" s="45"/>
      <c r="QMB1024" s="45"/>
      <c r="QMC1024" s="45"/>
      <c r="QMD1024" s="45"/>
      <c r="QME1024" s="45"/>
      <c r="QMF1024" s="45"/>
      <c r="QMG1024" s="45"/>
      <c r="QMH1024" s="45"/>
      <c r="QMI1024" s="45"/>
      <c r="QMJ1024" s="45"/>
      <c r="QMK1024" s="45"/>
      <c r="QML1024" s="45"/>
      <c r="QMM1024" s="45"/>
      <c r="QMN1024" s="45"/>
      <c r="QMO1024" s="45"/>
      <c r="QMP1024" s="45"/>
      <c r="QMQ1024" s="45"/>
      <c r="QMR1024" s="45"/>
      <c r="QMS1024" s="45"/>
      <c r="QMT1024" s="45"/>
      <c r="QMU1024" s="45"/>
      <c r="QMV1024" s="45"/>
      <c r="QMW1024" s="45"/>
      <c r="QMX1024" s="45"/>
      <c r="QMY1024" s="45"/>
      <c r="QMZ1024" s="45"/>
      <c r="QNA1024" s="45"/>
      <c r="QNB1024" s="45"/>
      <c r="QNC1024" s="45"/>
      <c r="QND1024" s="45"/>
      <c r="QNE1024" s="45"/>
      <c r="QNF1024" s="45"/>
      <c r="QNG1024" s="45"/>
      <c r="QNH1024" s="45"/>
      <c r="QNI1024" s="45"/>
      <c r="QNJ1024" s="45"/>
      <c r="QNK1024" s="45"/>
      <c r="QNL1024" s="45"/>
      <c r="QNM1024" s="45"/>
      <c r="QNN1024" s="45"/>
      <c r="QNO1024" s="45"/>
      <c r="QNP1024" s="45"/>
      <c r="QNQ1024" s="45"/>
      <c r="QNR1024" s="45"/>
      <c r="QNS1024" s="45"/>
      <c r="QNT1024" s="45"/>
      <c r="QNU1024" s="45"/>
      <c r="QNV1024" s="45"/>
      <c r="QNW1024" s="45"/>
      <c r="QNX1024" s="45"/>
      <c r="QNY1024" s="45"/>
      <c r="QNZ1024" s="45"/>
      <c r="QOA1024" s="45"/>
      <c r="QOB1024" s="45"/>
      <c r="QOC1024" s="45"/>
      <c r="QOD1024" s="45"/>
      <c r="QOE1024" s="45"/>
      <c r="QOF1024" s="45"/>
      <c r="QOG1024" s="45"/>
      <c r="QOH1024" s="45"/>
      <c r="QOI1024" s="45"/>
      <c r="QOJ1024" s="45"/>
      <c r="QOK1024" s="45"/>
      <c r="QOL1024" s="45"/>
      <c r="QOM1024" s="45"/>
      <c r="QON1024" s="45"/>
      <c r="QOO1024" s="45"/>
      <c r="QOP1024" s="45"/>
      <c r="QOQ1024" s="45"/>
      <c r="QOR1024" s="45"/>
      <c r="QOS1024" s="45"/>
      <c r="QOT1024" s="45"/>
      <c r="QOU1024" s="45"/>
      <c r="QOV1024" s="45"/>
      <c r="QOW1024" s="45"/>
      <c r="QOX1024" s="45"/>
      <c r="QOY1024" s="45"/>
      <c r="QOZ1024" s="45"/>
      <c r="QPA1024" s="45"/>
      <c r="QPB1024" s="45"/>
      <c r="QPC1024" s="45"/>
      <c r="QPD1024" s="45"/>
      <c r="QPE1024" s="45"/>
      <c r="QPF1024" s="45"/>
      <c r="QPG1024" s="45"/>
      <c r="QPH1024" s="45"/>
      <c r="QPI1024" s="45"/>
      <c r="QPJ1024" s="45"/>
      <c r="QPK1024" s="45"/>
      <c r="QPL1024" s="45"/>
      <c r="QPM1024" s="45"/>
      <c r="QPN1024" s="45"/>
      <c r="QPO1024" s="45"/>
      <c r="QPP1024" s="45"/>
      <c r="QPQ1024" s="45"/>
      <c r="QPR1024" s="45"/>
      <c r="QPS1024" s="45"/>
      <c r="QPT1024" s="45"/>
      <c r="QPU1024" s="45"/>
      <c r="QPV1024" s="45"/>
      <c r="QPW1024" s="45"/>
      <c r="QPX1024" s="45"/>
      <c r="QPY1024" s="45"/>
      <c r="QPZ1024" s="45"/>
      <c r="QQA1024" s="45"/>
      <c r="QQB1024" s="45"/>
      <c r="QQC1024" s="45"/>
      <c r="QQD1024" s="45"/>
      <c r="QQE1024" s="45"/>
      <c r="QQF1024" s="45"/>
      <c r="QQG1024" s="45"/>
      <c r="QQH1024" s="45"/>
      <c r="QQI1024" s="45"/>
      <c r="QQJ1024" s="45"/>
      <c r="QQK1024" s="45"/>
      <c r="QQL1024" s="45"/>
      <c r="QQM1024" s="45"/>
      <c r="QQN1024" s="45"/>
      <c r="QQO1024" s="45"/>
      <c r="QQP1024" s="45"/>
      <c r="QQQ1024" s="45"/>
      <c r="QQR1024" s="45"/>
      <c r="QQS1024" s="45"/>
      <c r="QQT1024" s="45"/>
      <c r="QQU1024" s="45"/>
      <c r="QQV1024" s="45"/>
      <c r="QQW1024" s="45"/>
      <c r="QQX1024" s="45"/>
      <c r="QQY1024" s="45"/>
      <c r="QQZ1024" s="45"/>
      <c r="QRA1024" s="45"/>
      <c r="QRB1024" s="45"/>
      <c r="QRC1024" s="45"/>
      <c r="QRD1024" s="45"/>
      <c r="QRE1024" s="45"/>
      <c r="QRF1024" s="45"/>
      <c r="QRG1024" s="45"/>
      <c r="QRH1024" s="45"/>
      <c r="QRI1024" s="45"/>
      <c r="QRJ1024" s="45"/>
      <c r="QRK1024" s="45"/>
      <c r="QRL1024" s="45"/>
      <c r="QRM1024" s="45"/>
      <c r="QRN1024" s="45"/>
      <c r="QRO1024" s="45"/>
      <c r="QRP1024" s="45"/>
      <c r="QRQ1024" s="45"/>
      <c r="QRR1024" s="45"/>
      <c r="QRS1024" s="45"/>
      <c r="QRT1024" s="45"/>
      <c r="QRU1024" s="45"/>
      <c r="QRV1024" s="45"/>
      <c r="QRW1024" s="45"/>
      <c r="QRX1024" s="45"/>
      <c r="QRY1024" s="45"/>
      <c r="QRZ1024" s="45"/>
      <c r="QSA1024" s="45"/>
      <c r="QSB1024" s="45"/>
      <c r="QSC1024" s="45"/>
      <c r="QSD1024" s="45"/>
      <c r="QSE1024" s="45"/>
      <c r="QSF1024" s="45"/>
      <c r="QSG1024" s="45"/>
      <c r="QSH1024" s="45"/>
      <c r="QSI1024" s="45"/>
      <c r="QSJ1024" s="45"/>
      <c r="QSK1024" s="45"/>
      <c r="QSL1024" s="45"/>
      <c r="QSM1024" s="45"/>
      <c r="QSN1024" s="45"/>
      <c r="QSO1024" s="45"/>
      <c r="QSP1024" s="45"/>
      <c r="QSQ1024" s="45"/>
      <c r="QSR1024" s="45"/>
      <c r="QSS1024" s="45"/>
      <c r="QST1024" s="45"/>
      <c r="QSU1024" s="45"/>
      <c r="QSV1024" s="45"/>
      <c r="QSW1024" s="45"/>
      <c r="QSX1024" s="45"/>
      <c r="QSY1024" s="45"/>
      <c r="QSZ1024" s="45"/>
      <c r="QTA1024" s="45"/>
      <c r="QTB1024" s="45"/>
      <c r="QTC1024" s="45"/>
      <c r="QTD1024" s="45"/>
      <c r="QTE1024" s="45"/>
      <c r="QTF1024" s="45"/>
      <c r="QTG1024" s="45"/>
      <c r="QTH1024" s="45"/>
      <c r="QTI1024" s="45"/>
      <c r="QTJ1024" s="45"/>
      <c r="QTK1024" s="45"/>
      <c r="QTL1024" s="45"/>
      <c r="QTM1024" s="45"/>
      <c r="QTN1024" s="45"/>
      <c r="QTO1024" s="45"/>
      <c r="QTP1024" s="45"/>
      <c r="QTQ1024" s="45"/>
      <c r="QTR1024" s="45"/>
      <c r="QTS1024" s="45"/>
      <c r="QTT1024" s="45"/>
      <c r="QTU1024" s="45"/>
      <c r="QTV1024" s="45"/>
      <c r="QTW1024" s="45"/>
      <c r="QTX1024" s="45"/>
      <c r="QTY1024" s="45"/>
      <c r="QTZ1024" s="45"/>
      <c r="QUA1024" s="45"/>
      <c r="QUB1024" s="45"/>
      <c r="QUC1024" s="45"/>
      <c r="QUD1024" s="45"/>
      <c r="QUE1024" s="45"/>
      <c r="QUF1024" s="45"/>
      <c r="QUG1024" s="45"/>
      <c r="QUH1024" s="45"/>
      <c r="QUI1024" s="45"/>
      <c r="QUJ1024" s="45"/>
      <c r="QUK1024" s="45"/>
      <c r="QUL1024" s="45"/>
      <c r="QUM1024" s="45"/>
      <c r="QUN1024" s="45"/>
      <c r="QUO1024" s="45"/>
      <c r="QUP1024" s="45"/>
      <c r="QUQ1024" s="45"/>
      <c r="QUR1024" s="45"/>
      <c r="QUS1024" s="45"/>
      <c r="QUT1024" s="45"/>
      <c r="QUU1024" s="45"/>
      <c r="QUV1024" s="45"/>
      <c r="QUW1024" s="45"/>
      <c r="QUX1024" s="45"/>
      <c r="QUY1024" s="45"/>
      <c r="QUZ1024" s="45"/>
      <c r="QVA1024" s="45"/>
      <c r="QVB1024" s="45"/>
      <c r="QVC1024" s="45"/>
      <c r="QVD1024" s="45"/>
      <c r="QVE1024" s="45"/>
      <c r="QVF1024" s="45"/>
      <c r="QVG1024" s="45"/>
      <c r="QVH1024" s="45"/>
      <c r="QVI1024" s="45"/>
      <c r="QVJ1024" s="45"/>
      <c r="QVK1024" s="45"/>
      <c r="QVL1024" s="45"/>
      <c r="QVM1024" s="45"/>
      <c r="QVN1024" s="45"/>
      <c r="QVO1024" s="45"/>
      <c r="QVP1024" s="45"/>
      <c r="QVQ1024" s="45"/>
      <c r="QVR1024" s="45"/>
      <c r="QVS1024" s="45"/>
      <c r="QVT1024" s="45"/>
      <c r="QVU1024" s="45"/>
      <c r="QVV1024" s="45"/>
      <c r="QVW1024" s="45"/>
      <c r="QVX1024" s="45"/>
      <c r="QVY1024" s="45"/>
      <c r="QVZ1024" s="45"/>
      <c r="QWA1024" s="45"/>
      <c r="QWB1024" s="45"/>
      <c r="QWC1024" s="45"/>
      <c r="QWD1024" s="45"/>
      <c r="QWE1024" s="45"/>
      <c r="QWF1024" s="45"/>
      <c r="QWG1024" s="45"/>
      <c r="QWH1024" s="45"/>
      <c r="QWI1024" s="45"/>
      <c r="QWJ1024" s="45"/>
      <c r="QWK1024" s="45"/>
      <c r="QWL1024" s="45"/>
      <c r="QWM1024" s="45"/>
      <c r="QWN1024" s="45"/>
      <c r="QWO1024" s="45"/>
      <c r="QWP1024" s="45"/>
      <c r="QWQ1024" s="45"/>
      <c r="QWR1024" s="45"/>
      <c r="QWS1024" s="45"/>
      <c r="QWT1024" s="45"/>
      <c r="QWU1024" s="45"/>
      <c r="QWV1024" s="45"/>
      <c r="QWW1024" s="45"/>
      <c r="QWX1024" s="45"/>
      <c r="QWY1024" s="45"/>
      <c r="QWZ1024" s="45"/>
      <c r="QXA1024" s="45"/>
      <c r="QXB1024" s="45"/>
      <c r="QXC1024" s="45"/>
      <c r="QXD1024" s="45"/>
      <c r="QXE1024" s="45"/>
      <c r="QXF1024" s="45"/>
      <c r="QXG1024" s="45"/>
      <c r="QXH1024" s="45"/>
      <c r="QXI1024" s="45"/>
      <c r="QXJ1024" s="45"/>
      <c r="QXK1024" s="45"/>
      <c r="QXL1024" s="45"/>
      <c r="QXM1024" s="45"/>
      <c r="QXN1024" s="45"/>
      <c r="QXO1024" s="45"/>
      <c r="QXP1024" s="45"/>
      <c r="QXQ1024" s="45"/>
      <c r="QXR1024" s="45"/>
      <c r="QXS1024" s="45"/>
      <c r="QXT1024" s="45"/>
      <c r="QXU1024" s="45"/>
      <c r="QXV1024" s="45"/>
      <c r="QXW1024" s="45"/>
      <c r="QXX1024" s="45"/>
      <c r="QXY1024" s="45"/>
      <c r="QXZ1024" s="45"/>
      <c r="QYA1024" s="45"/>
      <c r="QYB1024" s="45"/>
      <c r="QYC1024" s="45"/>
      <c r="QYD1024" s="45"/>
      <c r="QYE1024" s="45"/>
      <c r="QYF1024" s="45"/>
      <c r="QYG1024" s="45"/>
      <c r="QYH1024" s="45"/>
      <c r="QYI1024" s="45"/>
      <c r="QYJ1024" s="45"/>
      <c r="QYK1024" s="45"/>
      <c r="QYL1024" s="45"/>
      <c r="QYM1024" s="45"/>
      <c r="QYN1024" s="45"/>
      <c r="QYO1024" s="45"/>
      <c r="QYP1024" s="45"/>
      <c r="QYQ1024" s="45"/>
      <c r="QYR1024" s="45"/>
      <c r="QYS1024" s="45"/>
      <c r="QYT1024" s="45"/>
      <c r="QYU1024" s="45"/>
      <c r="QYV1024" s="45"/>
      <c r="QYW1024" s="45"/>
      <c r="QYX1024" s="45"/>
      <c r="QYY1024" s="45"/>
      <c r="QYZ1024" s="45"/>
      <c r="QZA1024" s="45"/>
      <c r="QZB1024" s="45"/>
      <c r="QZC1024" s="45"/>
      <c r="QZD1024" s="45"/>
      <c r="QZE1024" s="45"/>
      <c r="QZF1024" s="45"/>
      <c r="QZG1024" s="45"/>
      <c r="QZH1024" s="45"/>
      <c r="QZI1024" s="45"/>
      <c r="QZJ1024" s="45"/>
      <c r="QZK1024" s="45"/>
      <c r="QZL1024" s="45"/>
      <c r="QZM1024" s="45"/>
      <c r="QZN1024" s="45"/>
      <c r="QZO1024" s="45"/>
      <c r="QZP1024" s="45"/>
      <c r="QZQ1024" s="45"/>
      <c r="QZR1024" s="45"/>
      <c r="QZS1024" s="45"/>
      <c r="QZT1024" s="45"/>
      <c r="QZU1024" s="45"/>
      <c r="QZV1024" s="45"/>
      <c r="QZW1024" s="45"/>
      <c r="QZX1024" s="45"/>
      <c r="QZY1024" s="45"/>
      <c r="QZZ1024" s="45"/>
      <c r="RAA1024" s="45"/>
      <c r="RAB1024" s="45"/>
      <c r="RAC1024" s="45"/>
      <c r="RAD1024" s="45"/>
      <c r="RAE1024" s="45"/>
      <c r="RAF1024" s="45"/>
      <c r="RAG1024" s="45"/>
      <c r="RAH1024" s="45"/>
      <c r="RAI1024" s="45"/>
      <c r="RAJ1024" s="45"/>
      <c r="RAK1024" s="45"/>
      <c r="RAL1024" s="45"/>
      <c r="RAM1024" s="45"/>
      <c r="RAN1024" s="45"/>
      <c r="RAO1024" s="45"/>
      <c r="RAP1024" s="45"/>
      <c r="RAQ1024" s="45"/>
      <c r="RAR1024" s="45"/>
      <c r="RAS1024" s="45"/>
      <c r="RAT1024" s="45"/>
      <c r="RAU1024" s="45"/>
      <c r="RAV1024" s="45"/>
      <c r="RAW1024" s="45"/>
      <c r="RAX1024" s="45"/>
      <c r="RAY1024" s="45"/>
      <c r="RAZ1024" s="45"/>
      <c r="RBA1024" s="45"/>
      <c r="RBB1024" s="45"/>
      <c r="RBC1024" s="45"/>
      <c r="RBD1024" s="45"/>
      <c r="RBE1024" s="45"/>
      <c r="RBF1024" s="45"/>
      <c r="RBG1024" s="45"/>
      <c r="RBH1024" s="45"/>
      <c r="RBI1024" s="45"/>
      <c r="RBJ1024" s="45"/>
      <c r="RBK1024" s="45"/>
      <c r="RBL1024" s="45"/>
      <c r="RBM1024" s="45"/>
      <c r="RBN1024" s="45"/>
      <c r="RBO1024" s="45"/>
      <c r="RBP1024" s="45"/>
      <c r="RBQ1024" s="45"/>
      <c r="RBR1024" s="45"/>
      <c r="RBS1024" s="45"/>
      <c r="RBT1024" s="45"/>
      <c r="RBU1024" s="45"/>
      <c r="RBV1024" s="45"/>
      <c r="RBW1024" s="45"/>
      <c r="RBX1024" s="45"/>
      <c r="RBY1024" s="45"/>
      <c r="RBZ1024" s="45"/>
      <c r="RCA1024" s="45"/>
      <c r="RCB1024" s="45"/>
      <c r="RCC1024" s="45"/>
      <c r="RCD1024" s="45"/>
      <c r="RCE1024" s="45"/>
      <c r="RCF1024" s="45"/>
      <c r="RCG1024" s="45"/>
      <c r="RCH1024" s="45"/>
      <c r="RCI1024" s="45"/>
      <c r="RCJ1024" s="45"/>
      <c r="RCK1024" s="45"/>
      <c r="RCL1024" s="45"/>
      <c r="RCM1024" s="45"/>
      <c r="RCN1024" s="45"/>
      <c r="RCO1024" s="45"/>
      <c r="RCP1024" s="45"/>
      <c r="RCQ1024" s="45"/>
      <c r="RCR1024" s="45"/>
      <c r="RCS1024" s="45"/>
      <c r="RCT1024" s="45"/>
      <c r="RCU1024" s="45"/>
      <c r="RCV1024" s="45"/>
      <c r="RCW1024" s="45"/>
      <c r="RCX1024" s="45"/>
      <c r="RCY1024" s="45"/>
      <c r="RCZ1024" s="45"/>
      <c r="RDA1024" s="45"/>
      <c r="RDB1024" s="45"/>
      <c r="RDC1024" s="45"/>
      <c r="RDD1024" s="45"/>
      <c r="RDE1024" s="45"/>
      <c r="RDF1024" s="45"/>
      <c r="RDG1024" s="45"/>
      <c r="RDH1024" s="45"/>
      <c r="RDI1024" s="45"/>
      <c r="RDJ1024" s="45"/>
      <c r="RDK1024" s="45"/>
      <c r="RDL1024" s="45"/>
      <c r="RDM1024" s="45"/>
      <c r="RDN1024" s="45"/>
      <c r="RDO1024" s="45"/>
      <c r="RDP1024" s="45"/>
      <c r="RDQ1024" s="45"/>
      <c r="RDR1024" s="45"/>
      <c r="RDS1024" s="45"/>
      <c r="RDT1024" s="45"/>
      <c r="RDU1024" s="45"/>
      <c r="RDV1024" s="45"/>
      <c r="RDW1024" s="45"/>
      <c r="RDX1024" s="45"/>
      <c r="RDY1024" s="45"/>
      <c r="RDZ1024" s="45"/>
      <c r="REA1024" s="45"/>
      <c r="REB1024" s="45"/>
      <c r="REC1024" s="45"/>
      <c r="RED1024" s="45"/>
      <c r="REE1024" s="45"/>
      <c r="REF1024" s="45"/>
      <c r="REG1024" s="45"/>
      <c r="REH1024" s="45"/>
      <c r="REI1024" s="45"/>
      <c r="REJ1024" s="45"/>
      <c r="REK1024" s="45"/>
      <c r="REL1024" s="45"/>
      <c r="REM1024" s="45"/>
      <c r="REN1024" s="45"/>
      <c r="REO1024" s="45"/>
      <c r="REP1024" s="45"/>
      <c r="REQ1024" s="45"/>
      <c r="RER1024" s="45"/>
      <c r="RES1024" s="45"/>
      <c r="RET1024" s="45"/>
      <c r="REU1024" s="45"/>
      <c r="REV1024" s="45"/>
      <c r="REW1024" s="45"/>
      <c r="REX1024" s="45"/>
      <c r="REY1024" s="45"/>
      <c r="REZ1024" s="45"/>
      <c r="RFA1024" s="45"/>
      <c r="RFB1024" s="45"/>
      <c r="RFC1024" s="45"/>
      <c r="RFD1024" s="45"/>
      <c r="RFE1024" s="45"/>
      <c r="RFF1024" s="45"/>
      <c r="RFG1024" s="45"/>
      <c r="RFH1024" s="45"/>
      <c r="RFI1024" s="45"/>
      <c r="RFJ1024" s="45"/>
      <c r="RFK1024" s="45"/>
      <c r="RFL1024" s="45"/>
      <c r="RFM1024" s="45"/>
      <c r="RFN1024" s="45"/>
      <c r="RFO1024" s="45"/>
      <c r="RFP1024" s="45"/>
      <c r="RFQ1024" s="45"/>
      <c r="RFR1024" s="45"/>
      <c r="RFS1024" s="45"/>
      <c r="RFT1024" s="45"/>
      <c r="RFU1024" s="45"/>
      <c r="RFV1024" s="45"/>
      <c r="RFW1024" s="45"/>
      <c r="RFX1024" s="45"/>
      <c r="RFY1024" s="45"/>
      <c r="RFZ1024" s="45"/>
      <c r="RGA1024" s="45"/>
      <c r="RGB1024" s="45"/>
      <c r="RGC1024" s="45"/>
      <c r="RGD1024" s="45"/>
      <c r="RGE1024" s="45"/>
      <c r="RGF1024" s="45"/>
      <c r="RGG1024" s="45"/>
      <c r="RGH1024" s="45"/>
      <c r="RGI1024" s="45"/>
      <c r="RGJ1024" s="45"/>
      <c r="RGK1024" s="45"/>
      <c r="RGL1024" s="45"/>
      <c r="RGM1024" s="45"/>
      <c r="RGN1024" s="45"/>
      <c r="RGO1024" s="45"/>
      <c r="RGP1024" s="45"/>
      <c r="RGQ1024" s="45"/>
      <c r="RGR1024" s="45"/>
      <c r="RGS1024" s="45"/>
      <c r="RGT1024" s="45"/>
      <c r="RGU1024" s="45"/>
      <c r="RGV1024" s="45"/>
      <c r="RGW1024" s="45"/>
      <c r="RGX1024" s="45"/>
      <c r="RGY1024" s="45"/>
      <c r="RGZ1024" s="45"/>
      <c r="RHA1024" s="45"/>
      <c r="RHB1024" s="45"/>
      <c r="RHC1024" s="45"/>
      <c r="RHD1024" s="45"/>
      <c r="RHE1024" s="45"/>
      <c r="RHF1024" s="45"/>
      <c r="RHG1024" s="45"/>
      <c r="RHH1024" s="45"/>
      <c r="RHI1024" s="45"/>
      <c r="RHJ1024" s="45"/>
      <c r="RHK1024" s="45"/>
      <c r="RHL1024" s="45"/>
      <c r="RHM1024" s="45"/>
      <c r="RHN1024" s="45"/>
      <c r="RHO1024" s="45"/>
      <c r="RHP1024" s="45"/>
      <c r="RHQ1024" s="45"/>
      <c r="RHR1024" s="45"/>
      <c r="RHS1024" s="45"/>
      <c r="RHT1024" s="45"/>
      <c r="RHU1024" s="45"/>
      <c r="RHV1024" s="45"/>
      <c r="RHW1024" s="45"/>
      <c r="RHX1024" s="45"/>
      <c r="RHY1024" s="45"/>
      <c r="RHZ1024" s="45"/>
      <c r="RIA1024" s="45"/>
      <c r="RIB1024" s="45"/>
      <c r="RIC1024" s="45"/>
      <c r="RID1024" s="45"/>
      <c r="RIE1024" s="45"/>
      <c r="RIF1024" s="45"/>
      <c r="RIG1024" s="45"/>
      <c r="RIH1024" s="45"/>
      <c r="RII1024" s="45"/>
      <c r="RIJ1024" s="45"/>
      <c r="RIK1024" s="45"/>
      <c r="RIL1024" s="45"/>
      <c r="RIM1024" s="45"/>
      <c r="RIN1024" s="45"/>
      <c r="RIO1024" s="45"/>
      <c r="RIP1024" s="45"/>
      <c r="RIQ1024" s="45"/>
      <c r="RIR1024" s="45"/>
      <c r="RIS1024" s="45"/>
      <c r="RIT1024" s="45"/>
      <c r="RIU1024" s="45"/>
      <c r="RIV1024" s="45"/>
      <c r="RIW1024" s="45"/>
      <c r="RIX1024" s="45"/>
      <c r="RIY1024" s="45"/>
      <c r="RIZ1024" s="45"/>
      <c r="RJA1024" s="45"/>
      <c r="RJB1024" s="45"/>
      <c r="RJC1024" s="45"/>
      <c r="RJD1024" s="45"/>
      <c r="RJE1024" s="45"/>
      <c r="RJF1024" s="45"/>
      <c r="RJG1024" s="45"/>
      <c r="RJH1024" s="45"/>
      <c r="RJI1024" s="45"/>
      <c r="RJJ1024" s="45"/>
      <c r="RJK1024" s="45"/>
      <c r="RJL1024" s="45"/>
      <c r="RJM1024" s="45"/>
      <c r="RJN1024" s="45"/>
      <c r="RJO1024" s="45"/>
      <c r="RJP1024" s="45"/>
      <c r="RJQ1024" s="45"/>
      <c r="RJR1024" s="45"/>
      <c r="RJS1024" s="45"/>
      <c r="RJT1024" s="45"/>
      <c r="RJU1024" s="45"/>
      <c r="RJV1024" s="45"/>
      <c r="RJW1024" s="45"/>
      <c r="RJX1024" s="45"/>
      <c r="RJY1024" s="45"/>
      <c r="RJZ1024" s="45"/>
      <c r="RKA1024" s="45"/>
      <c r="RKB1024" s="45"/>
      <c r="RKC1024" s="45"/>
      <c r="RKD1024" s="45"/>
      <c r="RKE1024" s="45"/>
      <c r="RKF1024" s="45"/>
      <c r="RKG1024" s="45"/>
      <c r="RKH1024" s="45"/>
      <c r="RKI1024" s="45"/>
      <c r="RKJ1024" s="45"/>
      <c r="RKK1024" s="45"/>
      <c r="RKL1024" s="45"/>
      <c r="RKM1024" s="45"/>
      <c r="RKN1024" s="45"/>
      <c r="RKO1024" s="45"/>
      <c r="RKP1024" s="45"/>
      <c r="RKQ1024" s="45"/>
      <c r="RKR1024" s="45"/>
      <c r="RKS1024" s="45"/>
      <c r="RKT1024" s="45"/>
      <c r="RKU1024" s="45"/>
      <c r="RKV1024" s="45"/>
      <c r="RKW1024" s="45"/>
      <c r="RKX1024" s="45"/>
      <c r="RKY1024" s="45"/>
      <c r="RKZ1024" s="45"/>
      <c r="RLA1024" s="45"/>
      <c r="RLB1024" s="45"/>
      <c r="RLC1024" s="45"/>
      <c r="RLD1024" s="45"/>
      <c r="RLE1024" s="45"/>
      <c r="RLF1024" s="45"/>
      <c r="RLG1024" s="45"/>
      <c r="RLH1024" s="45"/>
      <c r="RLI1024" s="45"/>
      <c r="RLJ1024" s="45"/>
      <c r="RLK1024" s="45"/>
      <c r="RLL1024" s="45"/>
      <c r="RLM1024" s="45"/>
      <c r="RLN1024" s="45"/>
      <c r="RLO1024" s="45"/>
      <c r="RLP1024" s="45"/>
      <c r="RLQ1024" s="45"/>
      <c r="RLR1024" s="45"/>
      <c r="RLS1024" s="45"/>
      <c r="RLT1024" s="45"/>
      <c r="RLU1024" s="45"/>
      <c r="RLV1024" s="45"/>
      <c r="RLW1024" s="45"/>
      <c r="RLX1024" s="45"/>
      <c r="RLY1024" s="45"/>
      <c r="RLZ1024" s="45"/>
      <c r="RMA1024" s="45"/>
      <c r="RMB1024" s="45"/>
      <c r="RMC1024" s="45"/>
      <c r="RMD1024" s="45"/>
      <c r="RME1024" s="45"/>
      <c r="RMF1024" s="45"/>
      <c r="RMG1024" s="45"/>
      <c r="RMH1024" s="45"/>
      <c r="RMI1024" s="45"/>
      <c r="RMJ1024" s="45"/>
      <c r="RMK1024" s="45"/>
      <c r="RML1024" s="45"/>
      <c r="RMM1024" s="45"/>
      <c r="RMN1024" s="45"/>
      <c r="RMO1024" s="45"/>
      <c r="RMP1024" s="45"/>
      <c r="RMQ1024" s="45"/>
      <c r="RMR1024" s="45"/>
      <c r="RMS1024" s="45"/>
      <c r="RMT1024" s="45"/>
      <c r="RMU1024" s="45"/>
      <c r="RMV1024" s="45"/>
      <c r="RMW1024" s="45"/>
      <c r="RMX1024" s="45"/>
      <c r="RMY1024" s="45"/>
      <c r="RMZ1024" s="45"/>
      <c r="RNA1024" s="45"/>
      <c r="RNB1024" s="45"/>
      <c r="RNC1024" s="45"/>
      <c r="RND1024" s="45"/>
      <c r="RNE1024" s="45"/>
      <c r="RNF1024" s="45"/>
      <c r="RNG1024" s="45"/>
      <c r="RNH1024" s="45"/>
      <c r="RNI1024" s="45"/>
      <c r="RNJ1024" s="45"/>
      <c r="RNK1024" s="45"/>
      <c r="RNL1024" s="45"/>
      <c r="RNM1024" s="45"/>
      <c r="RNN1024" s="45"/>
      <c r="RNO1024" s="45"/>
      <c r="RNP1024" s="45"/>
      <c r="RNQ1024" s="45"/>
      <c r="RNR1024" s="45"/>
      <c r="RNS1024" s="45"/>
      <c r="RNT1024" s="45"/>
      <c r="RNU1024" s="45"/>
      <c r="RNV1024" s="45"/>
      <c r="RNW1024" s="45"/>
      <c r="RNX1024" s="45"/>
      <c r="RNY1024" s="45"/>
      <c r="RNZ1024" s="45"/>
      <c r="ROA1024" s="45"/>
      <c r="ROB1024" s="45"/>
      <c r="ROC1024" s="45"/>
      <c r="ROD1024" s="45"/>
      <c r="ROE1024" s="45"/>
      <c r="ROF1024" s="45"/>
      <c r="ROG1024" s="45"/>
      <c r="ROH1024" s="45"/>
      <c r="ROI1024" s="45"/>
      <c r="ROJ1024" s="45"/>
      <c r="ROK1024" s="45"/>
      <c r="ROL1024" s="45"/>
      <c r="ROM1024" s="45"/>
      <c r="RON1024" s="45"/>
      <c r="ROO1024" s="45"/>
      <c r="ROP1024" s="45"/>
      <c r="ROQ1024" s="45"/>
      <c r="ROR1024" s="45"/>
      <c r="ROS1024" s="45"/>
      <c r="ROT1024" s="45"/>
      <c r="ROU1024" s="45"/>
      <c r="ROV1024" s="45"/>
      <c r="ROW1024" s="45"/>
      <c r="ROX1024" s="45"/>
      <c r="ROY1024" s="45"/>
      <c r="ROZ1024" s="45"/>
      <c r="RPA1024" s="45"/>
      <c r="RPB1024" s="45"/>
      <c r="RPC1024" s="45"/>
      <c r="RPD1024" s="45"/>
      <c r="RPE1024" s="45"/>
      <c r="RPF1024" s="45"/>
      <c r="RPG1024" s="45"/>
      <c r="RPH1024" s="45"/>
      <c r="RPI1024" s="45"/>
      <c r="RPJ1024" s="45"/>
      <c r="RPK1024" s="45"/>
      <c r="RPL1024" s="45"/>
      <c r="RPM1024" s="45"/>
      <c r="RPN1024" s="45"/>
      <c r="RPO1024" s="45"/>
      <c r="RPP1024" s="45"/>
      <c r="RPQ1024" s="45"/>
      <c r="RPR1024" s="45"/>
      <c r="RPS1024" s="45"/>
      <c r="RPT1024" s="45"/>
      <c r="RPU1024" s="45"/>
      <c r="RPV1024" s="45"/>
      <c r="RPW1024" s="45"/>
      <c r="RPX1024" s="45"/>
      <c r="RPY1024" s="45"/>
      <c r="RPZ1024" s="45"/>
      <c r="RQA1024" s="45"/>
      <c r="RQB1024" s="45"/>
      <c r="RQC1024" s="45"/>
      <c r="RQD1024" s="45"/>
      <c r="RQE1024" s="45"/>
      <c r="RQF1024" s="45"/>
      <c r="RQG1024" s="45"/>
      <c r="RQH1024" s="45"/>
      <c r="RQI1024" s="45"/>
      <c r="RQJ1024" s="45"/>
      <c r="RQK1024" s="45"/>
      <c r="RQL1024" s="45"/>
      <c r="RQM1024" s="45"/>
      <c r="RQN1024" s="45"/>
      <c r="RQO1024" s="45"/>
      <c r="RQP1024" s="45"/>
      <c r="RQQ1024" s="45"/>
      <c r="RQR1024" s="45"/>
      <c r="RQS1024" s="45"/>
      <c r="RQT1024" s="45"/>
      <c r="RQU1024" s="45"/>
      <c r="RQV1024" s="45"/>
      <c r="RQW1024" s="45"/>
      <c r="RQX1024" s="45"/>
      <c r="RQY1024" s="45"/>
      <c r="RQZ1024" s="45"/>
      <c r="RRA1024" s="45"/>
      <c r="RRB1024" s="45"/>
      <c r="RRC1024" s="45"/>
      <c r="RRD1024" s="45"/>
      <c r="RRE1024" s="45"/>
      <c r="RRF1024" s="45"/>
      <c r="RRG1024" s="45"/>
      <c r="RRH1024" s="45"/>
      <c r="RRI1024" s="45"/>
      <c r="RRJ1024" s="45"/>
      <c r="RRK1024" s="45"/>
      <c r="RRL1024" s="45"/>
      <c r="RRM1024" s="45"/>
      <c r="RRN1024" s="45"/>
      <c r="RRO1024" s="45"/>
      <c r="RRP1024" s="45"/>
      <c r="RRQ1024" s="45"/>
      <c r="RRR1024" s="45"/>
      <c r="RRS1024" s="45"/>
      <c r="RRT1024" s="45"/>
      <c r="RRU1024" s="45"/>
      <c r="RRV1024" s="45"/>
      <c r="RRW1024" s="45"/>
      <c r="RRX1024" s="45"/>
      <c r="RRY1024" s="45"/>
      <c r="RRZ1024" s="45"/>
      <c r="RSA1024" s="45"/>
      <c r="RSB1024" s="45"/>
      <c r="RSC1024" s="45"/>
      <c r="RSD1024" s="45"/>
      <c r="RSE1024" s="45"/>
      <c r="RSF1024" s="45"/>
      <c r="RSG1024" s="45"/>
      <c r="RSH1024" s="45"/>
      <c r="RSI1024" s="45"/>
      <c r="RSJ1024" s="45"/>
      <c r="RSK1024" s="45"/>
      <c r="RSL1024" s="45"/>
      <c r="RSM1024" s="45"/>
      <c r="RSN1024" s="45"/>
      <c r="RSO1024" s="45"/>
      <c r="RSP1024" s="45"/>
      <c r="RSQ1024" s="45"/>
      <c r="RSR1024" s="45"/>
      <c r="RSS1024" s="45"/>
      <c r="RST1024" s="45"/>
      <c r="RSU1024" s="45"/>
      <c r="RSV1024" s="45"/>
      <c r="RSW1024" s="45"/>
      <c r="RSX1024" s="45"/>
      <c r="RSY1024" s="45"/>
      <c r="RSZ1024" s="45"/>
      <c r="RTA1024" s="45"/>
      <c r="RTB1024" s="45"/>
      <c r="RTC1024" s="45"/>
      <c r="RTD1024" s="45"/>
      <c r="RTE1024" s="45"/>
      <c r="RTF1024" s="45"/>
      <c r="RTG1024" s="45"/>
      <c r="RTH1024" s="45"/>
      <c r="RTI1024" s="45"/>
      <c r="RTJ1024" s="45"/>
      <c r="RTK1024" s="45"/>
      <c r="RTL1024" s="45"/>
      <c r="RTM1024" s="45"/>
      <c r="RTN1024" s="45"/>
      <c r="RTO1024" s="45"/>
      <c r="RTP1024" s="45"/>
      <c r="RTQ1024" s="45"/>
      <c r="RTR1024" s="45"/>
      <c r="RTS1024" s="45"/>
      <c r="RTT1024" s="45"/>
      <c r="RTU1024" s="45"/>
      <c r="RTV1024" s="45"/>
      <c r="RTW1024" s="45"/>
      <c r="RTX1024" s="45"/>
      <c r="RTY1024" s="45"/>
      <c r="RTZ1024" s="45"/>
      <c r="RUA1024" s="45"/>
      <c r="RUB1024" s="45"/>
      <c r="RUC1024" s="45"/>
      <c r="RUD1024" s="45"/>
      <c r="RUE1024" s="45"/>
      <c r="RUF1024" s="45"/>
      <c r="RUG1024" s="45"/>
      <c r="RUH1024" s="45"/>
      <c r="RUI1024" s="45"/>
      <c r="RUJ1024" s="45"/>
      <c r="RUK1024" s="45"/>
      <c r="RUL1024" s="45"/>
      <c r="RUM1024" s="45"/>
      <c r="RUN1024" s="45"/>
      <c r="RUO1024" s="45"/>
      <c r="RUP1024" s="45"/>
      <c r="RUQ1024" s="45"/>
      <c r="RUR1024" s="45"/>
      <c r="RUS1024" s="45"/>
      <c r="RUT1024" s="45"/>
      <c r="RUU1024" s="45"/>
      <c r="RUV1024" s="45"/>
      <c r="RUW1024" s="45"/>
      <c r="RUX1024" s="45"/>
      <c r="RUY1024" s="45"/>
      <c r="RUZ1024" s="45"/>
      <c r="RVA1024" s="45"/>
      <c r="RVB1024" s="45"/>
      <c r="RVC1024" s="45"/>
      <c r="RVD1024" s="45"/>
      <c r="RVE1024" s="45"/>
      <c r="RVF1024" s="45"/>
      <c r="RVG1024" s="45"/>
      <c r="RVH1024" s="45"/>
      <c r="RVI1024" s="45"/>
      <c r="RVJ1024" s="45"/>
      <c r="RVK1024" s="45"/>
      <c r="RVL1024" s="45"/>
      <c r="RVM1024" s="45"/>
      <c r="RVN1024" s="45"/>
      <c r="RVO1024" s="45"/>
      <c r="RVP1024" s="45"/>
      <c r="RVQ1024" s="45"/>
      <c r="RVR1024" s="45"/>
      <c r="RVS1024" s="45"/>
      <c r="RVT1024" s="45"/>
      <c r="RVU1024" s="45"/>
      <c r="RVV1024" s="45"/>
      <c r="RVW1024" s="45"/>
      <c r="RVX1024" s="45"/>
      <c r="RVY1024" s="45"/>
      <c r="RVZ1024" s="45"/>
      <c r="RWA1024" s="45"/>
      <c r="RWB1024" s="45"/>
      <c r="RWC1024" s="45"/>
      <c r="RWD1024" s="45"/>
      <c r="RWE1024" s="45"/>
      <c r="RWF1024" s="45"/>
      <c r="RWG1024" s="45"/>
      <c r="RWH1024" s="45"/>
      <c r="RWI1024" s="45"/>
      <c r="RWJ1024" s="45"/>
      <c r="RWK1024" s="45"/>
      <c r="RWL1024" s="45"/>
      <c r="RWM1024" s="45"/>
      <c r="RWN1024" s="45"/>
      <c r="RWO1024" s="45"/>
      <c r="RWP1024" s="45"/>
      <c r="RWQ1024" s="45"/>
      <c r="RWR1024" s="45"/>
      <c r="RWS1024" s="45"/>
      <c r="RWT1024" s="45"/>
      <c r="RWU1024" s="45"/>
      <c r="RWV1024" s="45"/>
      <c r="RWW1024" s="45"/>
      <c r="RWX1024" s="45"/>
      <c r="RWY1024" s="45"/>
      <c r="RWZ1024" s="45"/>
      <c r="RXA1024" s="45"/>
      <c r="RXB1024" s="45"/>
      <c r="RXC1024" s="45"/>
      <c r="RXD1024" s="45"/>
      <c r="RXE1024" s="45"/>
      <c r="RXF1024" s="45"/>
      <c r="RXG1024" s="45"/>
      <c r="RXH1024" s="45"/>
      <c r="RXI1024" s="45"/>
      <c r="RXJ1024" s="45"/>
      <c r="RXK1024" s="45"/>
      <c r="RXL1024" s="45"/>
      <c r="RXM1024" s="45"/>
      <c r="RXN1024" s="45"/>
      <c r="RXO1024" s="45"/>
      <c r="RXP1024" s="45"/>
      <c r="RXQ1024" s="45"/>
      <c r="RXR1024" s="45"/>
      <c r="RXS1024" s="45"/>
      <c r="RXT1024" s="45"/>
      <c r="RXU1024" s="45"/>
      <c r="RXV1024" s="45"/>
      <c r="RXW1024" s="45"/>
      <c r="RXX1024" s="45"/>
      <c r="RXY1024" s="45"/>
      <c r="RXZ1024" s="45"/>
      <c r="RYA1024" s="45"/>
      <c r="RYB1024" s="45"/>
      <c r="RYC1024" s="45"/>
      <c r="RYD1024" s="45"/>
      <c r="RYE1024" s="45"/>
      <c r="RYF1024" s="45"/>
      <c r="RYG1024" s="45"/>
      <c r="RYH1024" s="45"/>
      <c r="RYI1024" s="45"/>
      <c r="RYJ1024" s="45"/>
      <c r="RYK1024" s="45"/>
      <c r="RYL1024" s="45"/>
      <c r="RYM1024" s="45"/>
      <c r="RYN1024" s="45"/>
      <c r="RYO1024" s="45"/>
      <c r="RYP1024" s="45"/>
      <c r="RYQ1024" s="45"/>
      <c r="RYR1024" s="45"/>
      <c r="RYS1024" s="45"/>
      <c r="RYT1024" s="45"/>
      <c r="RYU1024" s="45"/>
      <c r="RYV1024" s="45"/>
      <c r="RYW1024" s="45"/>
      <c r="RYX1024" s="45"/>
      <c r="RYY1024" s="45"/>
      <c r="RYZ1024" s="45"/>
      <c r="RZA1024" s="45"/>
      <c r="RZB1024" s="45"/>
      <c r="RZC1024" s="45"/>
      <c r="RZD1024" s="45"/>
      <c r="RZE1024" s="45"/>
      <c r="RZF1024" s="45"/>
      <c r="RZG1024" s="45"/>
      <c r="RZH1024" s="45"/>
      <c r="RZI1024" s="45"/>
      <c r="RZJ1024" s="45"/>
      <c r="RZK1024" s="45"/>
      <c r="RZL1024" s="45"/>
      <c r="RZM1024" s="45"/>
      <c r="RZN1024" s="45"/>
      <c r="RZO1024" s="45"/>
      <c r="RZP1024" s="45"/>
      <c r="RZQ1024" s="45"/>
      <c r="RZR1024" s="45"/>
      <c r="RZS1024" s="45"/>
      <c r="RZT1024" s="45"/>
      <c r="RZU1024" s="45"/>
      <c r="RZV1024" s="45"/>
      <c r="RZW1024" s="45"/>
      <c r="RZX1024" s="45"/>
      <c r="RZY1024" s="45"/>
      <c r="RZZ1024" s="45"/>
      <c r="SAA1024" s="45"/>
      <c r="SAB1024" s="45"/>
      <c r="SAC1024" s="45"/>
      <c r="SAD1024" s="45"/>
      <c r="SAE1024" s="45"/>
      <c r="SAF1024" s="45"/>
      <c r="SAG1024" s="45"/>
      <c r="SAH1024" s="45"/>
      <c r="SAI1024" s="45"/>
      <c r="SAJ1024" s="45"/>
      <c r="SAK1024" s="45"/>
      <c r="SAL1024" s="45"/>
      <c r="SAM1024" s="45"/>
      <c r="SAN1024" s="45"/>
      <c r="SAO1024" s="45"/>
      <c r="SAP1024" s="45"/>
      <c r="SAQ1024" s="45"/>
      <c r="SAR1024" s="45"/>
      <c r="SAS1024" s="45"/>
      <c r="SAT1024" s="45"/>
      <c r="SAU1024" s="45"/>
      <c r="SAV1024" s="45"/>
      <c r="SAW1024" s="45"/>
      <c r="SAX1024" s="45"/>
      <c r="SAY1024" s="45"/>
      <c r="SAZ1024" s="45"/>
      <c r="SBA1024" s="45"/>
      <c r="SBB1024" s="45"/>
      <c r="SBC1024" s="45"/>
      <c r="SBD1024" s="45"/>
      <c r="SBE1024" s="45"/>
      <c r="SBF1024" s="45"/>
      <c r="SBG1024" s="45"/>
      <c r="SBH1024" s="45"/>
      <c r="SBI1024" s="45"/>
      <c r="SBJ1024" s="45"/>
      <c r="SBK1024" s="45"/>
      <c r="SBL1024" s="45"/>
      <c r="SBM1024" s="45"/>
      <c r="SBN1024" s="45"/>
      <c r="SBO1024" s="45"/>
      <c r="SBP1024" s="45"/>
      <c r="SBQ1024" s="45"/>
      <c r="SBR1024" s="45"/>
      <c r="SBS1024" s="45"/>
      <c r="SBT1024" s="45"/>
      <c r="SBU1024" s="45"/>
      <c r="SBV1024" s="45"/>
      <c r="SBW1024" s="45"/>
      <c r="SBX1024" s="45"/>
      <c r="SBY1024" s="45"/>
      <c r="SBZ1024" s="45"/>
      <c r="SCA1024" s="45"/>
      <c r="SCB1024" s="45"/>
      <c r="SCC1024" s="45"/>
      <c r="SCD1024" s="45"/>
      <c r="SCE1024" s="45"/>
      <c r="SCF1024" s="45"/>
      <c r="SCG1024" s="45"/>
      <c r="SCH1024" s="45"/>
      <c r="SCI1024" s="45"/>
      <c r="SCJ1024" s="45"/>
      <c r="SCK1024" s="45"/>
      <c r="SCL1024" s="45"/>
      <c r="SCM1024" s="45"/>
      <c r="SCN1024" s="45"/>
      <c r="SCO1024" s="45"/>
      <c r="SCP1024" s="45"/>
      <c r="SCQ1024" s="45"/>
      <c r="SCR1024" s="45"/>
      <c r="SCS1024" s="45"/>
      <c r="SCT1024" s="45"/>
      <c r="SCU1024" s="45"/>
      <c r="SCV1024" s="45"/>
      <c r="SCW1024" s="45"/>
      <c r="SCX1024" s="45"/>
      <c r="SCY1024" s="45"/>
      <c r="SCZ1024" s="45"/>
      <c r="SDA1024" s="45"/>
      <c r="SDB1024" s="45"/>
      <c r="SDC1024" s="45"/>
      <c r="SDD1024" s="45"/>
      <c r="SDE1024" s="45"/>
      <c r="SDF1024" s="45"/>
      <c r="SDG1024" s="45"/>
      <c r="SDH1024" s="45"/>
      <c r="SDI1024" s="45"/>
      <c r="SDJ1024" s="45"/>
      <c r="SDK1024" s="45"/>
      <c r="SDL1024" s="45"/>
      <c r="SDM1024" s="45"/>
      <c r="SDN1024" s="45"/>
      <c r="SDO1024" s="45"/>
      <c r="SDP1024" s="45"/>
      <c r="SDQ1024" s="45"/>
      <c r="SDR1024" s="45"/>
      <c r="SDS1024" s="45"/>
      <c r="SDT1024" s="45"/>
      <c r="SDU1024" s="45"/>
      <c r="SDV1024" s="45"/>
      <c r="SDW1024" s="45"/>
      <c r="SDX1024" s="45"/>
      <c r="SDY1024" s="45"/>
      <c r="SDZ1024" s="45"/>
      <c r="SEA1024" s="45"/>
      <c r="SEB1024" s="45"/>
      <c r="SEC1024" s="45"/>
      <c r="SED1024" s="45"/>
      <c r="SEE1024" s="45"/>
      <c r="SEF1024" s="45"/>
      <c r="SEG1024" s="45"/>
      <c r="SEH1024" s="45"/>
      <c r="SEI1024" s="45"/>
      <c r="SEJ1024" s="45"/>
      <c r="SEK1024" s="45"/>
      <c r="SEL1024" s="45"/>
      <c r="SEM1024" s="45"/>
      <c r="SEN1024" s="45"/>
      <c r="SEO1024" s="45"/>
      <c r="SEP1024" s="45"/>
      <c r="SEQ1024" s="45"/>
      <c r="SER1024" s="45"/>
      <c r="SES1024" s="45"/>
      <c r="SET1024" s="45"/>
      <c r="SEU1024" s="45"/>
      <c r="SEV1024" s="45"/>
      <c r="SEW1024" s="45"/>
      <c r="SEX1024" s="45"/>
      <c r="SEY1024" s="45"/>
      <c r="SEZ1024" s="45"/>
      <c r="SFA1024" s="45"/>
      <c r="SFB1024" s="45"/>
      <c r="SFC1024" s="45"/>
      <c r="SFD1024" s="45"/>
      <c r="SFE1024" s="45"/>
      <c r="SFF1024" s="45"/>
      <c r="SFG1024" s="45"/>
      <c r="SFH1024" s="45"/>
      <c r="SFI1024" s="45"/>
      <c r="SFJ1024" s="45"/>
      <c r="SFK1024" s="45"/>
      <c r="SFL1024" s="45"/>
      <c r="SFM1024" s="45"/>
      <c r="SFN1024" s="45"/>
      <c r="SFO1024" s="45"/>
      <c r="SFP1024" s="45"/>
      <c r="SFQ1024" s="45"/>
      <c r="SFR1024" s="45"/>
      <c r="SFS1024" s="45"/>
      <c r="SFT1024" s="45"/>
      <c r="SFU1024" s="45"/>
      <c r="SFV1024" s="45"/>
      <c r="SFW1024" s="45"/>
      <c r="SFX1024" s="45"/>
      <c r="SFY1024" s="45"/>
      <c r="SFZ1024" s="45"/>
      <c r="SGA1024" s="45"/>
      <c r="SGB1024" s="45"/>
      <c r="SGC1024" s="45"/>
      <c r="SGD1024" s="45"/>
      <c r="SGE1024" s="45"/>
      <c r="SGF1024" s="45"/>
      <c r="SGG1024" s="45"/>
      <c r="SGH1024" s="45"/>
      <c r="SGI1024" s="45"/>
      <c r="SGJ1024" s="45"/>
      <c r="SGK1024" s="45"/>
      <c r="SGL1024" s="45"/>
      <c r="SGM1024" s="45"/>
      <c r="SGN1024" s="45"/>
      <c r="SGO1024" s="45"/>
      <c r="SGP1024" s="45"/>
      <c r="SGQ1024" s="45"/>
      <c r="SGR1024" s="45"/>
      <c r="SGS1024" s="45"/>
      <c r="SGT1024" s="45"/>
      <c r="SGU1024" s="45"/>
      <c r="SGV1024" s="45"/>
      <c r="SGW1024" s="45"/>
      <c r="SGX1024" s="45"/>
      <c r="SGY1024" s="45"/>
      <c r="SGZ1024" s="45"/>
      <c r="SHA1024" s="45"/>
      <c r="SHB1024" s="45"/>
      <c r="SHC1024" s="45"/>
      <c r="SHD1024" s="45"/>
      <c r="SHE1024" s="45"/>
      <c r="SHF1024" s="45"/>
      <c r="SHG1024" s="45"/>
      <c r="SHH1024" s="45"/>
      <c r="SHI1024" s="45"/>
      <c r="SHJ1024" s="45"/>
      <c r="SHK1024" s="45"/>
      <c r="SHL1024" s="45"/>
      <c r="SHM1024" s="45"/>
      <c r="SHN1024" s="45"/>
      <c r="SHO1024" s="45"/>
      <c r="SHP1024" s="45"/>
      <c r="SHQ1024" s="45"/>
      <c r="SHR1024" s="45"/>
      <c r="SHS1024" s="45"/>
      <c r="SHT1024" s="45"/>
      <c r="SHU1024" s="45"/>
      <c r="SHV1024" s="45"/>
      <c r="SHW1024" s="45"/>
      <c r="SHX1024" s="45"/>
      <c r="SHY1024" s="45"/>
      <c r="SHZ1024" s="45"/>
      <c r="SIA1024" s="45"/>
      <c r="SIB1024" s="45"/>
      <c r="SIC1024" s="45"/>
      <c r="SID1024" s="45"/>
      <c r="SIE1024" s="45"/>
      <c r="SIF1024" s="45"/>
      <c r="SIG1024" s="45"/>
      <c r="SIH1024" s="45"/>
      <c r="SII1024" s="45"/>
      <c r="SIJ1024" s="45"/>
      <c r="SIK1024" s="45"/>
      <c r="SIL1024" s="45"/>
      <c r="SIM1024" s="45"/>
      <c r="SIN1024" s="45"/>
      <c r="SIO1024" s="45"/>
      <c r="SIP1024" s="45"/>
      <c r="SIQ1024" s="45"/>
      <c r="SIR1024" s="45"/>
      <c r="SIS1024" s="45"/>
      <c r="SIT1024" s="45"/>
      <c r="SIU1024" s="45"/>
      <c r="SIV1024" s="45"/>
      <c r="SIW1024" s="45"/>
      <c r="SIX1024" s="45"/>
      <c r="SIY1024" s="45"/>
      <c r="SIZ1024" s="45"/>
      <c r="SJA1024" s="45"/>
      <c r="SJB1024" s="45"/>
      <c r="SJC1024" s="45"/>
      <c r="SJD1024" s="45"/>
      <c r="SJE1024" s="45"/>
      <c r="SJF1024" s="45"/>
      <c r="SJG1024" s="45"/>
      <c r="SJH1024" s="45"/>
      <c r="SJI1024" s="45"/>
      <c r="SJJ1024" s="45"/>
      <c r="SJK1024" s="45"/>
      <c r="SJL1024" s="45"/>
      <c r="SJM1024" s="45"/>
      <c r="SJN1024" s="45"/>
      <c r="SJO1024" s="45"/>
      <c r="SJP1024" s="45"/>
      <c r="SJQ1024" s="45"/>
      <c r="SJR1024" s="45"/>
      <c r="SJS1024" s="45"/>
      <c r="SJT1024" s="45"/>
      <c r="SJU1024" s="45"/>
      <c r="SJV1024" s="45"/>
      <c r="SJW1024" s="45"/>
      <c r="SJX1024" s="45"/>
      <c r="SJY1024" s="45"/>
      <c r="SJZ1024" s="45"/>
      <c r="SKA1024" s="45"/>
      <c r="SKB1024" s="45"/>
      <c r="SKC1024" s="45"/>
      <c r="SKD1024" s="45"/>
      <c r="SKE1024" s="45"/>
      <c r="SKF1024" s="45"/>
      <c r="SKG1024" s="45"/>
      <c r="SKH1024" s="45"/>
      <c r="SKI1024" s="45"/>
      <c r="SKJ1024" s="45"/>
      <c r="SKK1024" s="45"/>
      <c r="SKL1024" s="45"/>
      <c r="SKM1024" s="45"/>
      <c r="SKN1024" s="45"/>
      <c r="SKO1024" s="45"/>
      <c r="SKP1024" s="45"/>
      <c r="SKQ1024" s="45"/>
      <c r="SKR1024" s="45"/>
      <c r="SKS1024" s="45"/>
      <c r="SKT1024" s="45"/>
      <c r="SKU1024" s="45"/>
      <c r="SKV1024" s="45"/>
      <c r="SKW1024" s="45"/>
      <c r="SKX1024" s="45"/>
      <c r="SKY1024" s="45"/>
      <c r="SKZ1024" s="45"/>
      <c r="SLA1024" s="45"/>
      <c r="SLB1024" s="45"/>
      <c r="SLC1024" s="45"/>
      <c r="SLD1024" s="45"/>
      <c r="SLE1024" s="45"/>
      <c r="SLF1024" s="45"/>
      <c r="SLG1024" s="45"/>
      <c r="SLH1024" s="45"/>
      <c r="SLI1024" s="45"/>
      <c r="SLJ1024" s="45"/>
      <c r="SLK1024" s="45"/>
      <c r="SLL1024" s="45"/>
      <c r="SLM1024" s="45"/>
      <c r="SLN1024" s="45"/>
      <c r="SLO1024" s="45"/>
      <c r="SLP1024" s="45"/>
      <c r="SLQ1024" s="45"/>
      <c r="SLR1024" s="45"/>
      <c r="SLS1024" s="45"/>
      <c r="SLT1024" s="45"/>
      <c r="SLU1024" s="45"/>
      <c r="SLV1024" s="45"/>
      <c r="SLW1024" s="45"/>
      <c r="SLX1024" s="45"/>
      <c r="SLY1024" s="45"/>
      <c r="SLZ1024" s="45"/>
      <c r="SMA1024" s="45"/>
      <c r="SMB1024" s="45"/>
      <c r="SMC1024" s="45"/>
      <c r="SMD1024" s="45"/>
      <c r="SME1024" s="45"/>
      <c r="SMF1024" s="45"/>
      <c r="SMG1024" s="45"/>
      <c r="SMH1024" s="45"/>
      <c r="SMI1024" s="45"/>
      <c r="SMJ1024" s="45"/>
      <c r="SMK1024" s="45"/>
      <c r="SML1024" s="45"/>
      <c r="SMM1024" s="45"/>
      <c r="SMN1024" s="45"/>
      <c r="SMO1024" s="45"/>
      <c r="SMP1024" s="45"/>
      <c r="SMQ1024" s="45"/>
      <c r="SMR1024" s="45"/>
      <c r="SMS1024" s="45"/>
      <c r="SMT1024" s="45"/>
      <c r="SMU1024" s="45"/>
      <c r="SMV1024" s="45"/>
      <c r="SMW1024" s="45"/>
      <c r="SMX1024" s="45"/>
      <c r="SMY1024" s="45"/>
      <c r="SMZ1024" s="45"/>
      <c r="SNA1024" s="45"/>
      <c r="SNB1024" s="45"/>
      <c r="SNC1024" s="45"/>
      <c r="SND1024" s="45"/>
      <c r="SNE1024" s="45"/>
      <c r="SNF1024" s="45"/>
      <c r="SNG1024" s="45"/>
      <c r="SNH1024" s="45"/>
      <c r="SNI1024" s="45"/>
      <c r="SNJ1024" s="45"/>
      <c r="SNK1024" s="45"/>
      <c r="SNL1024" s="45"/>
      <c r="SNM1024" s="45"/>
      <c r="SNN1024" s="45"/>
      <c r="SNO1024" s="45"/>
      <c r="SNP1024" s="45"/>
      <c r="SNQ1024" s="45"/>
      <c r="SNR1024" s="45"/>
      <c r="SNS1024" s="45"/>
      <c r="SNT1024" s="45"/>
      <c r="SNU1024" s="45"/>
      <c r="SNV1024" s="45"/>
      <c r="SNW1024" s="45"/>
      <c r="SNX1024" s="45"/>
      <c r="SNY1024" s="45"/>
      <c r="SNZ1024" s="45"/>
      <c r="SOA1024" s="45"/>
      <c r="SOB1024" s="45"/>
      <c r="SOC1024" s="45"/>
      <c r="SOD1024" s="45"/>
      <c r="SOE1024" s="45"/>
      <c r="SOF1024" s="45"/>
      <c r="SOG1024" s="45"/>
      <c r="SOH1024" s="45"/>
      <c r="SOI1024" s="45"/>
      <c r="SOJ1024" s="45"/>
      <c r="SOK1024" s="45"/>
      <c r="SOL1024" s="45"/>
      <c r="SOM1024" s="45"/>
      <c r="SON1024" s="45"/>
      <c r="SOO1024" s="45"/>
      <c r="SOP1024" s="45"/>
      <c r="SOQ1024" s="45"/>
      <c r="SOR1024" s="45"/>
      <c r="SOS1024" s="45"/>
      <c r="SOT1024" s="45"/>
      <c r="SOU1024" s="45"/>
      <c r="SOV1024" s="45"/>
      <c r="SOW1024" s="45"/>
      <c r="SOX1024" s="45"/>
      <c r="SOY1024" s="45"/>
      <c r="SOZ1024" s="45"/>
      <c r="SPA1024" s="45"/>
      <c r="SPB1024" s="45"/>
      <c r="SPC1024" s="45"/>
      <c r="SPD1024" s="45"/>
      <c r="SPE1024" s="45"/>
      <c r="SPF1024" s="45"/>
      <c r="SPG1024" s="45"/>
      <c r="SPH1024" s="45"/>
      <c r="SPI1024" s="45"/>
      <c r="SPJ1024" s="45"/>
      <c r="SPK1024" s="45"/>
      <c r="SPL1024" s="45"/>
      <c r="SPM1024" s="45"/>
      <c r="SPN1024" s="45"/>
      <c r="SPO1024" s="45"/>
      <c r="SPP1024" s="45"/>
      <c r="SPQ1024" s="45"/>
      <c r="SPR1024" s="45"/>
      <c r="SPS1024" s="45"/>
      <c r="SPT1024" s="45"/>
      <c r="SPU1024" s="45"/>
      <c r="SPV1024" s="45"/>
      <c r="SPW1024" s="45"/>
      <c r="SPX1024" s="45"/>
      <c r="SPY1024" s="45"/>
      <c r="SPZ1024" s="45"/>
      <c r="SQA1024" s="45"/>
      <c r="SQB1024" s="45"/>
      <c r="SQC1024" s="45"/>
      <c r="SQD1024" s="45"/>
      <c r="SQE1024" s="45"/>
      <c r="SQF1024" s="45"/>
      <c r="SQG1024" s="45"/>
      <c r="SQH1024" s="45"/>
      <c r="SQI1024" s="45"/>
      <c r="SQJ1024" s="45"/>
      <c r="SQK1024" s="45"/>
      <c r="SQL1024" s="45"/>
      <c r="SQM1024" s="45"/>
      <c r="SQN1024" s="45"/>
      <c r="SQO1024" s="45"/>
      <c r="SQP1024" s="45"/>
      <c r="SQQ1024" s="45"/>
      <c r="SQR1024" s="45"/>
      <c r="SQS1024" s="45"/>
      <c r="SQT1024" s="45"/>
      <c r="SQU1024" s="45"/>
      <c r="SQV1024" s="45"/>
      <c r="SQW1024" s="45"/>
      <c r="SQX1024" s="45"/>
      <c r="SQY1024" s="45"/>
      <c r="SQZ1024" s="45"/>
      <c r="SRA1024" s="45"/>
      <c r="SRB1024" s="45"/>
      <c r="SRC1024" s="45"/>
      <c r="SRD1024" s="45"/>
      <c r="SRE1024" s="45"/>
      <c r="SRF1024" s="45"/>
      <c r="SRG1024" s="45"/>
      <c r="SRH1024" s="45"/>
      <c r="SRI1024" s="45"/>
      <c r="SRJ1024" s="45"/>
      <c r="SRK1024" s="45"/>
      <c r="SRL1024" s="45"/>
      <c r="SRM1024" s="45"/>
      <c r="SRN1024" s="45"/>
      <c r="SRO1024" s="45"/>
      <c r="SRP1024" s="45"/>
      <c r="SRQ1024" s="45"/>
      <c r="SRR1024" s="45"/>
      <c r="SRS1024" s="45"/>
      <c r="SRT1024" s="45"/>
      <c r="SRU1024" s="45"/>
      <c r="SRV1024" s="45"/>
      <c r="SRW1024" s="45"/>
      <c r="SRX1024" s="45"/>
      <c r="SRY1024" s="45"/>
      <c r="SRZ1024" s="45"/>
      <c r="SSA1024" s="45"/>
      <c r="SSB1024" s="45"/>
      <c r="SSC1024" s="45"/>
      <c r="SSD1024" s="45"/>
      <c r="SSE1024" s="45"/>
      <c r="SSF1024" s="45"/>
      <c r="SSG1024" s="45"/>
      <c r="SSH1024" s="45"/>
      <c r="SSI1024" s="45"/>
      <c r="SSJ1024" s="45"/>
      <c r="SSK1024" s="45"/>
      <c r="SSL1024" s="45"/>
      <c r="SSM1024" s="45"/>
      <c r="SSN1024" s="45"/>
      <c r="SSO1024" s="45"/>
      <c r="SSP1024" s="45"/>
      <c r="SSQ1024" s="45"/>
      <c r="SSR1024" s="45"/>
      <c r="SSS1024" s="45"/>
      <c r="SST1024" s="45"/>
      <c r="SSU1024" s="45"/>
      <c r="SSV1024" s="45"/>
      <c r="SSW1024" s="45"/>
      <c r="SSX1024" s="45"/>
      <c r="SSY1024" s="45"/>
      <c r="SSZ1024" s="45"/>
      <c r="STA1024" s="45"/>
      <c r="STB1024" s="45"/>
      <c r="STC1024" s="45"/>
      <c r="STD1024" s="45"/>
      <c r="STE1024" s="45"/>
      <c r="STF1024" s="45"/>
      <c r="STG1024" s="45"/>
      <c r="STH1024" s="45"/>
      <c r="STI1024" s="45"/>
      <c r="STJ1024" s="45"/>
      <c r="STK1024" s="45"/>
      <c r="STL1024" s="45"/>
      <c r="STM1024" s="45"/>
      <c r="STN1024" s="45"/>
      <c r="STO1024" s="45"/>
      <c r="STP1024" s="45"/>
      <c r="STQ1024" s="45"/>
      <c r="STR1024" s="45"/>
      <c r="STS1024" s="45"/>
      <c r="STT1024" s="45"/>
      <c r="STU1024" s="45"/>
      <c r="STV1024" s="45"/>
      <c r="STW1024" s="45"/>
      <c r="STX1024" s="45"/>
      <c r="STY1024" s="45"/>
      <c r="STZ1024" s="45"/>
      <c r="SUA1024" s="45"/>
      <c r="SUB1024" s="45"/>
      <c r="SUC1024" s="45"/>
      <c r="SUD1024" s="45"/>
      <c r="SUE1024" s="45"/>
      <c r="SUF1024" s="45"/>
      <c r="SUG1024" s="45"/>
      <c r="SUH1024" s="45"/>
      <c r="SUI1024" s="45"/>
      <c r="SUJ1024" s="45"/>
      <c r="SUK1024" s="45"/>
      <c r="SUL1024" s="45"/>
      <c r="SUM1024" s="45"/>
      <c r="SUN1024" s="45"/>
      <c r="SUO1024" s="45"/>
      <c r="SUP1024" s="45"/>
      <c r="SUQ1024" s="45"/>
      <c r="SUR1024" s="45"/>
      <c r="SUS1024" s="45"/>
      <c r="SUT1024" s="45"/>
      <c r="SUU1024" s="45"/>
      <c r="SUV1024" s="45"/>
      <c r="SUW1024" s="45"/>
      <c r="SUX1024" s="45"/>
      <c r="SUY1024" s="45"/>
      <c r="SUZ1024" s="45"/>
      <c r="SVA1024" s="45"/>
      <c r="SVB1024" s="45"/>
      <c r="SVC1024" s="45"/>
      <c r="SVD1024" s="45"/>
      <c r="SVE1024" s="45"/>
      <c r="SVF1024" s="45"/>
      <c r="SVG1024" s="45"/>
      <c r="SVH1024" s="45"/>
      <c r="SVI1024" s="45"/>
      <c r="SVJ1024" s="45"/>
      <c r="SVK1024" s="45"/>
      <c r="SVL1024" s="45"/>
      <c r="SVM1024" s="45"/>
      <c r="SVN1024" s="45"/>
      <c r="SVO1024" s="45"/>
      <c r="SVP1024" s="45"/>
      <c r="SVQ1024" s="45"/>
      <c r="SVR1024" s="45"/>
      <c r="SVS1024" s="45"/>
      <c r="SVT1024" s="45"/>
      <c r="SVU1024" s="45"/>
      <c r="SVV1024" s="45"/>
      <c r="SVW1024" s="45"/>
      <c r="SVX1024" s="45"/>
      <c r="SVY1024" s="45"/>
      <c r="SVZ1024" s="45"/>
      <c r="SWA1024" s="45"/>
      <c r="SWB1024" s="45"/>
      <c r="SWC1024" s="45"/>
      <c r="SWD1024" s="45"/>
      <c r="SWE1024" s="45"/>
      <c r="SWF1024" s="45"/>
      <c r="SWG1024" s="45"/>
      <c r="SWH1024" s="45"/>
      <c r="SWI1024" s="45"/>
      <c r="SWJ1024" s="45"/>
      <c r="SWK1024" s="45"/>
      <c r="SWL1024" s="45"/>
      <c r="SWM1024" s="45"/>
      <c r="SWN1024" s="45"/>
      <c r="SWO1024" s="45"/>
      <c r="SWP1024" s="45"/>
      <c r="SWQ1024" s="45"/>
      <c r="SWR1024" s="45"/>
      <c r="SWS1024" s="45"/>
      <c r="SWT1024" s="45"/>
      <c r="SWU1024" s="45"/>
      <c r="SWV1024" s="45"/>
      <c r="SWW1024" s="45"/>
      <c r="SWX1024" s="45"/>
      <c r="SWY1024" s="45"/>
      <c r="SWZ1024" s="45"/>
      <c r="SXA1024" s="45"/>
      <c r="SXB1024" s="45"/>
      <c r="SXC1024" s="45"/>
      <c r="SXD1024" s="45"/>
      <c r="SXE1024" s="45"/>
      <c r="SXF1024" s="45"/>
      <c r="SXG1024" s="45"/>
      <c r="SXH1024" s="45"/>
      <c r="SXI1024" s="45"/>
      <c r="SXJ1024" s="45"/>
      <c r="SXK1024" s="45"/>
      <c r="SXL1024" s="45"/>
      <c r="SXM1024" s="45"/>
      <c r="SXN1024" s="45"/>
      <c r="SXO1024" s="45"/>
      <c r="SXP1024" s="45"/>
      <c r="SXQ1024" s="45"/>
      <c r="SXR1024" s="45"/>
      <c r="SXS1024" s="45"/>
      <c r="SXT1024" s="45"/>
      <c r="SXU1024" s="45"/>
      <c r="SXV1024" s="45"/>
      <c r="SXW1024" s="45"/>
      <c r="SXX1024" s="45"/>
      <c r="SXY1024" s="45"/>
      <c r="SXZ1024" s="45"/>
      <c r="SYA1024" s="45"/>
      <c r="SYB1024" s="45"/>
      <c r="SYC1024" s="45"/>
      <c r="SYD1024" s="45"/>
      <c r="SYE1024" s="45"/>
      <c r="SYF1024" s="45"/>
      <c r="SYG1024" s="45"/>
      <c r="SYH1024" s="45"/>
      <c r="SYI1024" s="45"/>
      <c r="SYJ1024" s="45"/>
      <c r="SYK1024" s="45"/>
      <c r="SYL1024" s="45"/>
      <c r="SYM1024" s="45"/>
      <c r="SYN1024" s="45"/>
      <c r="SYO1024" s="45"/>
      <c r="SYP1024" s="45"/>
      <c r="SYQ1024" s="45"/>
      <c r="SYR1024" s="45"/>
      <c r="SYS1024" s="45"/>
      <c r="SYT1024" s="45"/>
      <c r="SYU1024" s="45"/>
      <c r="SYV1024" s="45"/>
      <c r="SYW1024" s="45"/>
      <c r="SYX1024" s="45"/>
      <c r="SYY1024" s="45"/>
      <c r="SYZ1024" s="45"/>
      <c r="SZA1024" s="45"/>
      <c r="SZB1024" s="45"/>
      <c r="SZC1024" s="45"/>
      <c r="SZD1024" s="45"/>
      <c r="SZE1024" s="45"/>
      <c r="SZF1024" s="45"/>
      <c r="SZG1024" s="45"/>
      <c r="SZH1024" s="45"/>
      <c r="SZI1024" s="45"/>
      <c r="SZJ1024" s="45"/>
      <c r="SZK1024" s="45"/>
      <c r="SZL1024" s="45"/>
      <c r="SZM1024" s="45"/>
      <c r="SZN1024" s="45"/>
      <c r="SZO1024" s="45"/>
      <c r="SZP1024" s="45"/>
      <c r="SZQ1024" s="45"/>
      <c r="SZR1024" s="45"/>
      <c r="SZS1024" s="45"/>
      <c r="SZT1024" s="45"/>
      <c r="SZU1024" s="45"/>
      <c r="SZV1024" s="45"/>
      <c r="SZW1024" s="45"/>
      <c r="SZX1024" s="45"/>
      <c r="SZY1024" s="45"/>
      <c r="SZZ1024" s="45"/>
      <c r="TAA1024" s="45"/>
      <c r="TAB1024" s="45"/>
      <c r="TAC1024" s="45"/>
      <c r="TAD1024" s="45"/>
      <c r="TAE1024" s="45"/>
      <c r="TAF1024" s="45"/>
      <c r="TAG1024" s="45"/>
      <c r="TAH1024" s="45"/>
      <c r="TAI1024" s="45"/>
      <c r="TAJ1024" s="45"/>
      <c r="TAK1024" s="45"/>
      <c r="TAL1024" s="45"/>
      <c r="TAM1024" s="45"/>
      <c r="TAN1024" s="45"/>
      <c r="TAO1024" s="45"/>
      <c r="TAP1024" s="45"/>
      <c r="TAQ1024" s="45"/>
      <c r="TAR1024" s="45"/>
      <c r="TAS1024" s="45"/>
      <c r="TAT1024" s="45"/>
      <c r="TAU1024" s="45"/>
      <c r="TAV1024" s="45"/>
      <c r="TAW1024" s="45"/>
      <c r="TAX1024" s="45"/>
      <c r="TAY1024" s="45"/>
      <c r="TAZ1024" s="45"/>
      <c r="TBA1024" s="45"/>
      <c r="TBB1024" s="45"/>
      <c r="TBC1024" s="45"/>
      <c r="TBD1024" s="45"/>
      <c r="TBE1024" s="45"/>
      <c r="TBF1024" s="45"/>
      <c r="TBG1024" s="45"/>
      <c r="TBH1024" s="45"/>
      <c r="TBI1024" s="45"/>
      <c r="TBJ1024" s="45"/>
      <c r="TBK1024" s="45"/>
      <c r="TBL1024" s="45"/>
      <c r="TBM1024" s="45"/>
      <c r="TBN1024" s="45"/>
      <c r="TBO1024" s="45"/>
      <c r="TBP1024" s="45"/>
      <c r="TBQ1024" s="45"/>
      <c r="TBR1024" s="45"/>
      <c r="TBS1024" s="45"/>
      <c r="TBT1024" s="45"/>
      <c r="TBU1024" s="45"/>
      <c r="TBV1024" s="45"/>
      <c r="TBW1024" s="45"/>
      <c r="TBX1024" s="45"/>
      <c r="TBY1024" s="45"/>
      <c r="TBZ1024" s="45"/>
      <c r="TCA1024" s="45"/>
      <c r="TCB1024" s="45"/>
      <c r="TCC1024" s="45"/>
      <c r="TCD1024" s="45"/>
      <c r="TCE1024" s="45"/>
      <c r="TCF1024" s="45"/>
      <c r="TCG1024" s="45"/>
      <c r="TCH1024" s="45"/>
      <c r="TCI1024" s="45"/>
      <c r="TCJ1024" s="45"/>
      <c r="TCK1024" s="45"/>
      <c r="TCL1024" s="45"/>
      <c r="TCM1024" s="45"/>
      <c r="TCN1024" s="45"/>
      <c r="TCO1024" s="45"/>
      <c r="TCP1024" s="45"/>
      <c r="TCQ1024" s="45"/>
      <c r="TCR1024" s="45"/>
      <c r="TCS1024" s="45"/>
      <c r="TCT1024" s="45"/>
      <c r="TCU1024" s="45"/>
      <c r="TCV1024" s="45"/>
      <c r="TCW1024" s="45"/>
      <c r="TCX1024" s="45"/>
      <c r="TCY1024" s="45"/>
      <c r="TCZ1024" s="45"/>
      <c r="TDA1024" s="45"/>
      <c r="TDB1024" s="45"/>
      <c r="TDC1024" s="45"/>
      <c r="TDD1024" s="45"/>
      <c r="TDE1024" s="45"/>
      <c r="TDF1024" s="45"/>
      <c r="TDG1024" s="45"/>
      <c r="TDH1024" s="45"/>
      <c r="TDI1024" s="45"/>
      <c r="TDJ1024" s="45"/>
      <c r="TDK1024" s="45"/>
      <c r="TDL1024" s="45"/>
      <c r="TDM1024" s="45"/>
      <c r="TDN1024" s="45"/>
      <c r="TDO1024" s="45"/>
      <c r="TDP1024" s="45"/>
      <c r="TDQ1024" s="45"/>
      <c r="TDR1024" s="45"/>
      <c r="TDS1024" s="45"/>
      <c r="TDT1024" s="45"/>
      <c r="TDU1024" s="45"/>
      <c r="TDV1024" s="45"/>
      <c r="TDW1024" s="45"/>
      <c r="TDX1024" s="45"/>
      <c r="TDY1024" s="45"/>
      <c r="TDZ1024" s="45"/>
      <c r="TEA1024" s="45"/>
      <c r="TEB1024" s="45"/>
      <c r="TEC1024" s="45"/>
      <c r="TED1024" s="45"/>
      <c r="TEE1024" s="45"/>
      <c r="TEF1024" s="45"/>
      <c r="TEG1024" s="45"/>
      <c r="TEH1024" s="45"/>
      <c r="TEI1024" s="45"/>
      <c r="TEJ1024" s="45"/>
      <c r="TEK1024" s="45"/>
      <c r="TEL1024" s="45"/>
      <c r="TEM1024" s="45"/>
      <c r="TEN1024" s="45"/>
      <c r="TEO1024" s="45"/>
      <c r="TEP1024" s="45"/>
      <c r="TEQ1024" s="45"/>
      <c r="TER1024" s="45"/>
      <c r="TES1024" s="45"/>
      <c r="TET1024" s="45"/>
      <c r="TEU1024" s="45"/>
      <c r="TEV1024" s="45"/>
      <c r="TEW1024" s="45"/>
      <c r="TEX1024" s="45"/>
      <c r="TEY1024" s="45"/>
      <c r="TEZ1024" s="45"/>
      <c r="TFA1024" s="45"/>
      <c r="TFB1024" s="45"/>
      <c r="TFC1024" s="45"/>
      <c r="TFD1024" s="45"/>
      <c r="TFE1024" s="45"/>
      <c r="TFF1024" s="45"/>
      <c r="TFG1024" s="45"/>
      <c r="TFH1024" s="45"/>
      <c r="TFI1024" s="45"/>
      <c r="TFJ1024" s="45"/>
      <c r="TFK1024" s="45"/>
      <c r="TFL1024" s="45"/>
      <c r="TFM1024" s="45"/>
      <c r="TFN1024" s="45"/>
      <c r="TFO1024" s="45"/>
      <c r="TFP1024" s="45"/>
      <c r="TFQ1024" s="45"/>
      <c r="TFR1024" s="45"/>
      <c r="TFS1024" s="45"/>
      <c r="TFT1024" s="45"/>
      <c r="TFU1024" s="45"/>
      <c r="TFV1024" s="45"/>
      <c r="TFW1024" s="45"/>
      <c r="TFX1024" s="45"/>
      <c r="TFY1024" s="45"/>
      <c r="TFZ1024" s="45"/>
      <c r="TGA1024" s="45"/>
      <c r="TGB1024" s="45"/>
      <c r="TGC1024" s="45"/>
      <c r="TGD1024" s="45"/>
      <c r="TGE1024" s="45"/>
      <c r="TGF1024" s="45"/>
      <c r="TGG1024" s="45"/>
      <c r="TGH1024" s="45"/>
      <c r="TGI1024" s="45"/>
      <c r="TGJ1024" s="45"/>
      <c r="TGK1024" s="45"/>
      <c r="TGL1024" s="45"/>
      <c r="TGM1024" s="45"/>
      <c r="TGN1024" s="45"/>
      <c r="TGO1024" s="45"/>
      <c r="TGP1024" s="45"/>
      <c r="TGQ1024" s="45"/>
      <c r="TGR1024" s="45"/>
      <c r="TGS1024" s="45"/>
      <c r="TGT1024" s="45"/>
      <c r="TGU1024" s="45"/>
      <c r="TGV1024" s="45"/>
      <c r="TGW1024" s="45"/>
      <c r="TGX1024" s="45"/>
      <c r="TGY1024" s="45"/>
      <c r="TGZ1024" s="45"/>
      <c r="THA1024" s="45"/>
      <c r="THB1024" s="45"/>
      <c r="THC1024" s="45"/>
      <c r="THD1024" s="45"/>
      <c r="THE1024" s="45"/>
      <c r="THF1024" s="45"/>
      <c r="THG1024" s="45"/>
      <c r="THH1024" s="45"/>
      <c r="THI1024" s="45"/>
      <c r="THJ1024" s="45"/>
      <c r="THK1024" s="45"/>
      <c r="THL1024" s="45"/>
      <c r="THM1024" s="45"/>
      <c r="THN1024" s="45"/>
      <c r="THO1024" s="45"/>
      <c r="THP1024" s="45"/>
      <c r="THQ1024" s="45"/>
      <c r="THR1024" s="45"/>
      <c r="THS1024" s="45"/>
      <c r="THT1024" s="45"/>
      <c r="THU1024" s="45"/>
      <c r="THV1024" s="45"/>
      <c r="THW1024" s="45"/>
      <c r="THX1024" s="45"/>
      <c r="THY1024" s="45"/>
      <c r="THZ1024" s="45"/>
      <c r="TIA1024" s="45"/>
      <c r="TIB1024" s="45"/>
      <c r="TIC1024" s="45"/>
      <c r="TID1024" s="45"/>
      <c r="TIE1024" s="45"/>
      <c r="TIF1024" s="45"/>
      <c r="TIG1024" s="45"/>
      <c r="TIH1024" s="45"/>
      <c r="TII1024" s="45"/>
      <c r="TIJ1024" s="45"/>
      <c r="TIK1024" s="45"/>
      <c r="TIL1024" s="45"/>
      <c r="TIM1024" s="45"/>
      <c r="TIN1024" s="45"/>
      <c r="TIO1024" s="45"/>
      <c r="TIP1024" s="45"/>
      <c r="TIQ1024" s="45"/>
      <c r="TIR1024" s="45"/>
      <c r="TIS1024" s="45"/>
      <c r="TIT1024" s="45"/>
      <c r="TIU1024" s="45"/>
      <c r="TIV1024" s="45"/>
      <c r="TIW1024" s="45"/>
      <c r="TIX1024" s="45"/>
      <c r="TIY1024" s="45"/>
      <c r="TIZ1024" s="45"/>
      <c r="TJA1024" s="45"/>
      <c r="TJB1024" s="45"/>
      <c r="TJC1024" s="45"/>
      <c r="TJD1024" s="45"/>
      <c r="TJE1024" s="45"/>
      <c r="TJF1024" s="45"/>
      <c r="TJG1024" s="45"/>
      <c r="TJH1024" s="45"/>
      <c r="TJI1024" s="45"/>
      <c r="TJJ1024" s="45"/>
      <c r="TJK1024" s="45"/>
      <c r="TJL1024" s="45"/>
      <c r="TJM1024" s="45"/>
      <c r="TJN1024" s="45"/>
      <c r="TJO1024" s="45"/>
      <c r="TJP1024" s="45"/>
      <c r="TJQ1024" s="45"/>
      <c r="TJR1024" s="45"/>
      <c r="TJS1024" s="45"/>
      <c r="TJT1024" s="45"/>
      <c r="TJU1024" s="45"/>
      <c r="TJV1024" s="45"/>
      <c r="TJW1024" s="45"/>
      <c r="TJX1024" s="45"/>
      <c r="TJY1024" s="45"/>
      <c r="TJZ1024" s="45"/>
      <c r="TKA1024" s="45"/>
      <c r="TKB1024" s="45"/>
      <c r="TKC1024" s="45"/>
      <c r="TKD1024" s="45"/>
      <c r="TKE1024" s="45"/>
      <c r="TKF1024" s="45"/>
      <c r="TKG1024" s="45"/>
      <c r="TKH1024" s="45"/>
      <c r="TKI1024" s="45"/>
      <c r="TKJ1024" s="45"/>
      <c r="TKK1024" s="45"/>
      <c r="TKL1024" s="45"/>
      <c r="TKM1024" s="45"/>
      <c r="TKN1024" s="45"/>
      <c r="TKO1024" s="45"/>
      <c r="TKP1024" s="45"/>
      <c r="TKQ1024" s="45"/>
      <c r="TKR1024" s="45"/>
      <c r="TKS1024" s="45"/>
      <c r="TKT1024" s="45"/>
      <c r="TKU1024" s="45"/>
      <c r="TKV1024" s="45"/>
      <c r="TKW1024" s="45"/>
      <c r="TKX1024" s="45"/>
      <c r="TKY1024" s="45"/>
      <c r="TKZ1024" s="45"/>
      <c r="TLA1024" s="45"/>
      <c r="TLB1024" s="45"/>
      <c r="TLC1024" s="45"/>
      <c r="TLD1024" s="45"/>
      <c r="TLE1024" s="45"/>
      <c r="TLF1024" s="45"/>
      <c r="TLG1024" s="45"/>
      <c r="TLH1024" s="45"/>
      <c r="TLI1024" s="45"/>
      <c r="TLJ1024" s="45"/>
      <c r="TLK1024" s="45"/>
      <c r="TLL1024" s="45"/>
      <c r="TLM1024" s="45"/>
      <c r="TLN1024" s="45"/>
      <c r="TLO1024" s="45"/>
      <c r="TLP1024" s="45"/>
      <c r="TLQ1024" s="45"/>
      <c r="TLR1024" s="45"/>
      <c r="TLS1024" s="45"/>
      <c r="TLT1024" s="45"/>
      <c r="TLU1024" s="45"/>
      <c r="TLV1024" s="45"/>
      <c r="TLW1024" s="45"/>
      <c r="TLX1024" s="45"/>
      <c r="TLY1024" s="45"/>
      <c r="TLZ1024" s="45"/>
      <c r="TMA1024" s="45"/>
      <c r="TMB1024" s="45"/>
      <c r="TMC1024" s="45"/>
      <c r="TMD1024" s="45"/>
      <c r="TME1024" s="45"/>
      <c r="TMF1024" s="45"/>
      <c r="TMG1024" s="45"/>
      <c r="TMH1024" s="45"/>
      <c r="TMI1024" s="45"/>
      <c r="TMJ1024" s="45"/>
      <c r="TMK1024" s="45"/>
      <c r="TML1024" s="45"/>
      <c r="TMM1024" s="45"/>
      <c r="TMN1024" s="45"/>
      <c r="TMO1024" s="45"/>
      <c r="TMP1024" s="45"/>
      <c r="TMQ1024" s="45"/>
      <c r="TMR1024" s="45"/>
      <c r="TMS1024" s="45"/>
      <c r="TMT1024" s="45"/>
      <c r="TMU1024" s="45"/>
      <c r="TMV1024" s="45"/>
      <c r="TMW1024" s="45"/>
      <c r="TMX1024" s="45"/>
      <c r="TMY1024" s="45"/>
      <c r="TMZ1024" s="45"/>
      <c r="TNA1024" s="45"/>
      <c r="TNB1024" s="45"/>
      <c r="TNC1024" s="45"/>
      <c r="TND1024" s="45"/>
      <c r="TNE1024" s="45"/>
      <c r="TNF1024" s="45"/>
      <c r="TNG1024" s="45"/>
      <c r="TNH1024" s="45"/>
      <c r="TNI1024" s="45"/>
      <c r="TNJ1024" s="45"/>
      <c r="TNK1024" s="45"/>
      <c r="TNL1024" s="45"/>
      <c r="TNM1024" s="45"/>
      <c r="TNN1024" s="45"/>
      <c r="TNO1024" s="45"/>
      <c r="TNP1024" s="45"/>
      <c r="TNQ1024" s="45"/>
      <c r="TNR1024" s="45"/>
      <c r="TNS1024" s="45"/>
      <c r="TNT1024" s="45"/>
      <c r="TNU1024" s="45"/>
      <c r="TNV1024" s="45"/>
      <c r="TNW1024" s="45"/>
      <c r="TNX1024" s="45"/>
      <c r="TNY1024" s="45"/>
      <c r="TNZ1024" s="45"/>
      <c r="TOA1024" s="45"/>
      <c r="TOB1024" s="45"/>
      <c r="TOC1024" s="45"/>
      <c r="TOD1024" s="45"/>
      <c r="TOE1024" s="45"/>
      <c r="TOF1024" s="45"/>
      <c r="TOG1024" s="45"/>
      <c r="TOH1024" s="45"/>
      <c r="TOI1024" s="45"/>
      <c r="TOJ1024" s="45"/>
      <c r="TOK1024" s="45"/>
      <c r="TOL1024" s="45"/>
      <c r="TOM1024" s="45"/>
      <c r="TON1024" s="45"/>
      <c r="TOO1024" s="45"/>
      <c r="TOP1024" s="45"/>
      <c r="TOQ1024" s="45"/>
      <c r="TOR1024" s="45"/>
      <c r="TOS1024" s="45"/>
      <c r="TOT1024" s="45"/>
      <c r="TOU1024" s="45"/>
      <c r="TOV1024" s="45"/>
      <c r="TOW1024" s="45"/>
      <c r="TOX1024" s="45"/>
      <c r="TOY1024" s="45"/>
      <c r="TOZ1024" s="45"/>
      <c r="TPA1024" s="45"/>
      <c r="TPB1024" s="45"/>
      <c r="TPC1024" s="45"/>
      <c r="TPD1024" s="45"/>
      <c r="TPE1024" s="45"/>
      <c r="TPF1024" s="45"/>
      <c r="TPG1024" s="45"/>
      <c r="TPH1024" s="45"/>
      <c r="TPI1024" s="45"/>
      <c r="TPJ1024" s="45"/>
      <c r="TPK1024" s="45"/>
      <c r="TPL1024" s="45"/>
      <c r="TPM1024" s="45"/>
      <c r="TPN1024" s="45"/>
      <c r="TPO1024" s="45"/>
      <c r="TPP1024" s="45"/>
      <c r="TPQ1024" s="45"/>
      <c r="TPR1024" s="45"/>
      <c r="TPS1024" s="45"/>
      <c r="TPT1024" s="45"/>
      <c r="TPU1024" s="45"/>
      <c r="TPV1024" s="45"/>
      <c r="TPW1024" s="45"/>
      <c r="TPX1024" s="45"/>
      <c r="TPY1024" s="45"/>
      <c r="TPZ1024" s="45"/>
      <c r="TQA1024" s="45"/>
      <c r="TQB1024" s="45"/>
      <c r="TQC1024" s="45"/>
      <c r="TQD1024" s="45"/>
      <c r="TQE1024" s="45"/>
      <c r="TQF1024" s="45"/>
      <c r="TQG1024" s="45"/>
      <c r="TQH1024" s="45"/>
      <c r="TQI1024" s="45"/>
      <c r="TQJ1024" s="45"/>
      <c r="TQK1024" s="45"/>
      <c r="TQL1024" s="45"/>
      <c r="TQM1024" s="45"/>
      <c r="TQN1024" s="45"/>
      <c r="TQO1024" s="45"/>
      <c r="TQP1024" s="45"/>
      <c r="TQQ1024" s="45"/>
      <c r="TQR1024" s="45"/>
      <c r="TQS1024" s="45"/>
      <c r="TQT1024" s="45"/>
      <c r="TQU1024" s="45"/>
      <c r="TQV1024" s="45"/>
      <c r="TQW1024" s="45"/>
      <c r="TQX1024" s="45"/>
      <c r="TQY1024" s="45"/>
      <c r="TQZ1024" s="45"/>
      <c r="TRA1024" s="45"/>
      <c r="TRB1024" s="45"/>
      <c r="TRC1024" s="45"/>
      <c r="TRD1024" s="45"/>
      <c r="TRE1024" s="45"/>
      <c r="TRF1024" s="45"/>
      <c r="TRG1024" s="45"/>
      <c r="TRH1024" s="45"/>
      <c r="TRI1024" s="45"/>
      <c r="TRJ1024" s="45"/>
      <c r="TRK1024" s="45"/>
      <c r="TRL1024" s="45"/>
      <c r="TRM1024" s="45"/>
      <c r="TRN1024" s="45"/>
      <c r="TRO1024" s="45"/>
      <c r="TRP1024" s="45"/>
      <c r="TRQ1024" s="45"/>
      <c r="TRR1024" s="45"/>
      <c r="TRS1024" s="45"/>
      <c r="TRT1024" s="45"/>
      <c r="TRU1024" s="45"/>
      <c r="TRV1024" s="45"/>
      <c r="TRW1024" s="45"/>
      <c r="TRX1024" s="45"/>
      <c r="TRY1024" s="45"/>
      <c r="TRZ1024" s="45"/>
      <c r="TSA1024" s="45"/>
      <c r="TSB1024" s="45"/>
      <c r="TSC1024" s="45"/>
      <c r="TSD1024" s="45"/>
      <c r="TSE1024" s="45"/>
      <c r="TSF1024" s="45"/>
      <c r="TSG1024" s="45"/>
      <c r="TSH1024" s="45"/>
      <c r="TSI1024" s="45"/>
      <c r="TSJ1024" s="45"/>
      <c r="TSK1024" s="45"/>
      <c r="TSL1024" s="45"/>
      <c r="TSM1024" s="45"/>
      <c r="TSN1024" s="45"/>
      <c r="TSO1024" s="45"/>
      <c r="TSP1024" s="45"/>
      <c r="TSQ1024" s="45"/>
      <c r="TSR1024" s="45"/>
      <c r="TSS1024" s="45"/>
      <c r="TST1024" s="45"/>
      <c r="TSU1024" s="45"/>
      <c r="TSV1024" s="45"/>
      <c r="TSW1024" s="45"/>
      <c r="TSX1024" s="45"/>
      <c r="TSY1024" s="45"/>
      <c r="TSZ1024" s="45"/>
      <c r="TTA1024" s="45"/>
      <c r="TTB1024" s="45"/>
      <c r="TTC1024" s="45"/>
      <c r="TTD1024" s="45"/>
      <c r="TTE1024" s="45"/>
      <c r="TTF1024" s="45"/>
      <c r="TTG1024" s="45"/>
      <c r="TTH1024" s="45"/>
      <c r="TTI1024" s="45"/>
      <c r="TTJ1024" s="45"/>
      <c r="TTK1024" s="45"/>
      <c r="TTL1024" s="45"/>
      <c r="TTM1024" s="45"/>
      <c r="TTN1024" s="45"/>
      <c r="TTO1024" s="45"/>
      <c r="TTP1024" s="45"/>
      <c r="TTQ1024" s="45"/>
      <c r="TTR1024" s="45"/>
      <c r="TTS1024" s="45"/>
      <c r="TTT1024" s="45"/>
      <c r="TTU1024" s="45"/>
      <c r="TTV1024" s="45"/>
      <c r="TTW1024" s="45"/>
      <c r="TTX1024" s="45"/>
      <c r="TTY1024" s="45"/>
      <c r="TTZ1024" s="45"/>
      <c r="TUA1024" s="45"/>
      <c r="TUB1024" s="45"/>
      <c r="TUC1024" s="45"/>
      <c r="TUD1024" s="45"/>
      <c r="TUE1024" s="45"/>
      <c r="TUF1024" s="45"/>
      <c r="TUG1024" s="45"/>
      <c r="TUH1024" s="45"/>
      <c r="TUI1024" s="45"/>
      <c r="TUJ1024" s="45"/>
      <c r="TUK1024" s="45"/>
      <c r="TUL1024" s="45"/>
      <c r="TUM1024" s="45"/>
      <c r="TUN1024" s="45"/>
      <c r="TUO1024" s="45"/>
      <c r="TUP1024" s="45"/>
      <c r="TUQ1024" s="45"/>
      <c r="TUR1024" s="45"/>
      <c r="TUS1024" s="45"/>
      <c r="TUT1024" s="45"/>
      <c r="TUU1024" s="45"/>
      <c r="TUV1024" s="45"/>
      <c r="TUW1024" s="45"/>
      <c r="TUX1024" s="45"/>
      <c r="TUY1024" s="45"/>
      <c r="TUZ1024" s="45"/>
      <c r="TVA1024" s="45"/>
      <c r="TVB1024" s="45"/>
      <c r="TVC1024" s="45"/>
      <c r="TVD1024" s="45"/>
      <c r="TVE1024" s="45"/>
      <c r="TVF1024" s="45"/>
      <c r="TVG1024" s="45"/>
      <c r="TVH1024" s="45"/>
      <c r="TVI1024" s="45"/>
      <c r="TVJ1024" s="45"/>
      <c r="TVK1024" s="45"/>
      <c r="TVL1024" s="45"/>
      <c r="TVM1024" s="45"/>
      <c r="TVN1024" s="45"/>
      <c r="TVO1024" s="45"/>
      <c r="TVP1024" s="45"/>
      <c r="TVQ1024" s="45"/>
      <c r="TVR1024" s="45"/>
      <c r="TVS1024" s="45"/>
      <c r="TVT1024" s="45"/>
      <c r="TVU1024" s="45"/>
      <c r="TVV1024" s="45"/>
      <c r="TVW1024" s="45"/>
      <c r="TVX1024" s="45"/>
      <c r="TVY1024" s="45"/>
      <c r="TVZ1024" s="45"/>
      <c r="TWA1024" s="45"/>
      <c r="TWB1024" s="45"/>
      <c r="TWC1024" s="45"/>
      <c r="TWD1024" s="45"/>
      <c r="TWE1024" s="45"/>
      <c r="TWF1024" s="45"/>
      <c r="TWG1024" s="45"/>
      <c r="TWH1024" s="45"/>
      <c r="TWI1024" s="45"/>
      <c r="TWJ1024" s="45"/>
      <c r="TWK1024" s="45"/>
      <c r="TWL1024" s="45"/>
      <c r="TWM1024" s="45"/>
      <c r="TWN1024" s="45"/>
      <c r="TWO1024" s="45"/>
      <c r="TWP1024" s="45"/>
      <c r="TWQ1024" s="45"/>
      <c r="TWR1024" s="45"/>
      <c r="TWS1024" s="45"/>
      <c r="TWT1024" s="45"/>
      <c r="TWU1024" s="45"/>
      <c r="TWV1024" s="45"/>
      <c r="TWW1024" s="45"/>
      <c r="TWX1024" s="45"/>
      <c r="TWY1024" s="45"/>
      <c r="TWZ1024" s="45"/>
      <c r="TXA1024" s="45"/>
      <c r="TXB1024" s="45"/>
      <c r="TXC1024" s="45"/>
      <c r="TXD1024" s="45"/>
      <c r="TXE1024" s="45"/>
      <c r="TXF1024" s="45"/>
      <c r="TXG1024" s="45"/>
      <c r="TXH1024" s="45"/>
      <c r="TXI1024" s="45"/>
      <c r="TXJ1024" s="45"/>
      <c r="TXK1024" s="45"/>
      <c r="TXL1024" s="45"/>
      <c r="TXM1024" s="45"/>
      <c r="TXN1024" s="45"/>
      <c r="TXO1024" s="45"/>
      <c r="TXP1024" s="45"/>
      <c r="TXQ1024" s="45"/>
      <c r="TXR1024" s="45"/>
      <c r="TXS1024" s="45"/>
      <c r="TXT1024" s="45"/>
      <c r="TXU1024" s="45"/>
      <c r="TXV1024" s="45"/>
      <c r="TXW1024" s="45"/>
      <c r="TXX1024" s="45"/>
      <c r="TXY1024" s="45"/>
      <c r="TXZ1024" s="45"/>
      <c r="TYA1024" s="45"/>
      <c r="TYB1024" s="45"/>
      <c r="TYC1024" s="45"/>
      <c r="TYD1024" s="45"/>
      <c r="TYE1024" s="45"/>
      <c r="TYF1024" s="45"/>
      <c r="TYG1024" s="45"/>
      <c r="TYH1024" s="45"/>
      <c r="TYI1024" s="45"/>
      <c r="TYJ1024" s="45"/>
      <c r="TYK1024" s="45"/>
      <c r="TYL1024" s="45"/>
      <c r="TYM1024" s="45"/>
      <c r="TYN1024" s="45"/>
      <c r="TYO1024" s="45"/>
      <c r="TYP1024" s="45"/>
      <c r="TYQ1024" s="45"/>
      <c r="TYR1024" s="45"/>
      <c r="TYS1024" s="45"/>
      <c r="TYT1024" s="45"/>
      <c r="TYU1024" s="45"/>
      <c r="TYV1024" s="45"/>
      <c r="TYW1024" s="45"/>
      <c r="TYX1024" s="45"/>
      <c r="TYY1024" s="45"/>
      <c r="TYZ1024" s="45"/>
      <c r="TZA1024" s="45"/>
      <c r="TZB1024" s="45"/>
      <c r="TZC1024" s="45"/>
      <c r="TZD1024" s="45"/>
      <c r="TZE1024" s="45"/>
      <c r="TZF1024" s="45"/>
      <c r="TZG1024" s="45"/>
      <c r="TZH1024" s="45"/>
      <c r="TZI1024" s="45"/>
      <c r="TZJ1024" s="45"/>
      <c r="TZK1024" s="45"/>
      <c r="TZL1024" s="45"/>
      <c r="TZM1024" s="45"/>
      <c r="TZN1024" s="45"/>
      <c r="TZO1024" s="45"/>
      <c r="TZP1024" s="45"/>
      <c r="TZQ1024" s="45"/>
      <c r="TZR1024" s="45"/>
      <c r="TZS1024" s="45"/>
      <c r="TZT1024" s="45"/>
      <c r="TZU1024" s="45"/>
      <c r="TZV1024" s="45"/>
      <c r="TZW1024" s="45"/>
      <c r="TZX1024" s="45"/>
      <c r="TZY1024" s="45"/>
      <c r="TZZ1024" s="45"/>
      <c r="UAA1024" s="45"/>
      <c r="UAB1024" s="45"/>
      <c r="UAC1024" s="45"/>
      <c r="UAD1024" s="45"/>
      <c r="UAE1024" s="45"/>
      <c r="UAF1024" s="45"/>
      <c r="UAG1024" s="45"/>
      <c r="UAH1024" s="45"/>
      <c r="UAI1024" s="45"/>
      <c r="UAJ1024" s="45"/>
      <c r="UAK1024" s="45"/>
      <c r="UAL1024" s="45"/>
      <c r="UAM1024" s="45"/>
      <c r="UAN1024" s="45"/>
      <c r="UAO1024" s="45"/>
      <c r="UAP1024" s="45"/>
      <c r="UAQ1024" s="45"/>
      <c r="UAR1024" s="45"/>
      <c r="UAS1024" s="45"/>
      <c r="UAT1024" s="45"/>
      <c r="UAU1024" s="45"/>
      <c r="UAV1024" s="45"/>
      <c r="UAW1024" s="45"/>
      <c r="UAX1024" s="45"/>
      <c r="UAY1024" s="45"/>
      <c r="UAZ1024" s="45"/>
      <c r="UBA1024" s="45"/>
      <c r="UBB1024" s="45"/>
      <c r="UBC1024" s="45"/>
      <c r="UBD1024" s="45"/>
      <c r="UBE1024" s="45"/>
      <c r="UBF1024" s="45"/>
      <c r="UBG1024" s="45"/>
      <c r="UBH1024" s="45"/>
      <c r="UBI1024" s="45"/>
      <c r="UBJ1024" s="45"/>
      <c r="UBK1024" s="45"/>
      <c r="UBL1024" s="45"/>
      <c r="UBM1024" s="45"/>
      <c r="UBN1024" s="45"/>
      <c r="UBO1024" s="45"/>
      <c r="UBP1024" s="45"/>
      <c r="UBQ1024" s="45"/>
      <c r="UBR1024" s="45"/>
      <c r="UBS1024" s="45"/>
      <c r="UBT1024" s="45"/>
      <c r="UBU1024" s="45"/>
      <c r="UBV1024" s="45"/>
      <c r="UBW1024" s="45"/>
      <c r="UBX1024" s="45"/>
      <c r="UBY1024" s="45"/>
      <c r="UBZ1024" s="45"/>
      <c r="UCA1024" s="45"/>
      <c r="UCB1024" s="45"/>
      <c r="UCC1024" s="45"/>
      <c r="UCD1024" s="45"/>
      <c r="UCE1024" s="45"/>
      <c r="UCF1024" s="45"/>
      <c r="UCG1024" s="45"/>
      <c r="UCH1024" s="45"/>
      <c r="UCI1024" s="45"/>
      <c r="UCJ1024" s="45"/>
      <c r="UCK1024" s="45"/>
      <c r="UCL1024" s="45"/>
      <c r="UCM1024" s="45"/>
      <c r="UCN1024" s="45"/>
      <c r="UCO1024" s="45"/>
      <c r="UCP1024" s="45"/>
      <c r="UCQ1024" s="45"/>
      <c r="UCR1024" s="45"/>
      <c r="UCS1024" s="45"/>
      <c r="UCT1024" s="45"/>
      <c r="UCU1024" s="45"/>
      <c r="UCV1024" s="45"/>
      <c r="UCW1024" s="45"/>
      <c r="UCX1024" s="45"/>
      <c r="UCY1024" s="45"/>
      <c r="UCZ1024" s="45"/>
      <c r="UDA1024" s="45"/>
      <c r="UDB1024" s="45"/>
      <c r="UDC1024" s="45"/>
      <c r="UDD1024" s="45"/>
      <c r="UDE1024" s="45"/>
      <c r="UDF1024" s="45"/>
      <c r="UDG1024" s="45"/>
      <c r="UDH1024" s="45"/>
      <c r="UDI1024" s="45"/>
      <c r="UDJ1024" s="45"/>
      <c r="UDK1024" s="45"/>
      <c r="UDL1024" s="45"/>
      <c r="UDM1024" s="45"/>
      <c r="UDN1024" s="45"/>
      <c r="UDO1024" s="45"/>
      <c r="UDP1024" s="45"/>
      <c r="UDQ1024" s="45"/>
      <c r="UDR1024" s="45"/>
      <c r="UDS1024" s="45"/>
      <c r="UDT1024" s="45"/>
      <c r="UDU1024" s="45"/>
      <c r="UDV1024" s="45"/>
      <c r="UDW1024" s="45"/>
      <c r="UDX1024" s="45"/>
      <c r="UDY1024" s="45"/>
      <c r="UDZ1024" s="45"/>
      <c r="UEA1024" s="45"/>
      <c r="UEB1024" s="45"/>
      <c r="UEC1024" s="45"/>
      <c r="UED1024" s="45"/>
      <c r="UEE1024" s="45"/>
      <c r="UEF1024" s="45"/>
      <c r="UEG1024" s="45"/>
      <c r="UEH1024" s="45"/>
      <c r="UEI1024" s="45"/>
      <c r="UEJ1024" s="45"/>
      <c r="UEK1024" s="45"/>
      <c r="UEL1024" s="45"/>
      <c r="UEM1024" s="45"/>
      <c r="UEN1024" s="45"/>
      <c r="UEO1024" s="45"/>
      <c r="UEP1024" s="45"/>
      <c r="UEQ1024" s="45"/>
      <c r="UER1024" s="45"/>
      <c r="UES1024" s="45"/>
      <c r="UET1024" s="45"/>
      <c r="UEU1024" s="45"/>
      <c r="UEV1024" s="45"/>
      <c r="UEW1024" s="45"/>
      <c r="UEX1024" s="45"/>
      <c r="UEY1024" s="45"/>
      <c r="UEZ1024" s="45"/>
      <c r="UFA1024" s="45"/>
      <c r="UFB1024" s="45"/>
      <c r="UFC1024" s="45"/>
      <c r="UFD1024" s="45"/>
      <c r="UFE1024" s="45"/>
      <c r="UFF1024" s="45"/>
      <c r="UFG1024" s="45"/>
      <c r="UFH1024" s="45"/>
      <c r="UFI1024" s="45"/>
      <c r="UFJ1024" s="45"/>
      <c r="UFK1024" s="45"/>
      <c r="UFL1024" s="45"/>
      <c r="UFM1024" s="45"/>
      <c r="UFN1024" s="45"/>
      <c r="UFO1024" s="45"/>
      <c r="UFP1024" s="45"/>
      <c r="UFQ1024" s="45"/>
      <c r="UFR1024" s="45"/>
      <c r="UFS1024" s="45"/>
      <c r="UFT1024" s="45"/>
      <c r="UFU1024" s="45"/>
      <c r="UFV1024" s="45"/>
      <c r="UFW1024" s="45"/>
      <c r="UFX1024" s="45"/>
      <c r="UFY1024" s="45"/>
      <c r="UFZ1024" s="45"/>
      <c r="UGA1024" s="45"/>
      <c r="UGB1024" s="45"/>
      <c r="UGC1024" s="45"/>
      <c r="UGD1024" s="45"/>
      <c r="UGE1024" s="45"/>
      <c r="UGF1024" s="45"/>
      <c r="UGG1024" s="45"/>
      <c r="UGH1024" s="45"/>
      <c r="UGI1024" s="45"/>
      <c r="UGJ1024" s="45"/>
      <c r="UGK1024" s="45"/>
      <c r="UGL1024" s="45"/>
      <c r="UGM1024" s="45"/>
      <c r="UGN1024" s="45"/>
      <c r="UGO1024" s="45"/>
      <c r="UGP1024" s="45"/>
      <c r="UGQ1024" s="45"/>
      <c r="UGR1024" s="45"/>
      <c r="UGS1024" s="45"/>
      <c r="UGT1024" s="45"/>
      <c r="UGU1024" s="45"/>
      <c r="UGV1024" s="45"/>
      <c r="UGW1024" s="45"/>
      <c r="UGX1024" s="45"/>
      <c r="UGY1024" s="45"/>
      <c r="UGZ1024" s="45"/>
      <c r="UHA1024" s="45"/>
      <c r="UHB1024" s="45"/>
      <c r="UHC1024" s="45"/>
      <c r="UHD1024" s="45"/>
      <c r="UHE1024" s="45"/>
      <c r="UHF1024" s="45"/>
      <c r="UHG1024" s="45"/>
      <c r="UHH1024" s="45"/>
      <c r="UHI1024" s="45"/>
      <c r="UHJ1024" s="45"/>
      <c r="UHK1024" s="45"/>
      <c r="UHL1024" s="45"/>
      <c r="UHM1024" s="45"/>
      <c r="UHN1024" s="45"/>
      <c r="UHO1024" s="45"/>
      <c r="UHP1024" s="45"/>
      <c r="UHQ1024" s="45"/>
      <c r="UHR1024" s="45"/>
      <c r="UHS1024" s="45"/>
      <c r="UHT1024" s="45"/>
      <c r="UHU1024" s="45"/>
      <c r="UHV1024" s="45"/>
      <c r="UHW1024" s="45"/>
      <c r="UHX1024" s="45"/>
      <c r="UHY1024" s="45"/>
      <c r="UHZ1024" s="45"/>
      <c r="UIA1024" s="45"/>
      <c r="UIB1024" s="45"/>
      <c r="UIC1024" s="45"/>
      <c r="UID1024" s="45"/>
      <c r="UIE1024" s="45"/>
      <c r="UIF1024" s="45"/>
      <c r="UIG1024" s="45"/>
      <c r="UIH1024" s="45"/>
      <c r="UII1024" s="45"/>
      <c r="UIJ1024" s="45"/>
      <c r="UIK1024" s="45"/>
      <c r="UIL1024" s="45"/>
      <c r="UIM1024" s="45"/>
      <c r="UIN1024" s="45"/>
      <c r="UIO1024" s="45"/>
      <c r="UIP1024" s="45"/>
      <c r="UIQ1024" s="45"/>
      <c r="UIR1024" s="45"/>
      <c r="UIS1024" s="45"/>
      <c r="UIT1024" s="45"/>
      <c r="UIU1024" s="45"/>
      <c r="UIV1024" s="45"/>
      <c r="UIW1024" s="45"/>
      <c r="UIX1024" s="45"/>
      <c r="UIY1024" s="45"/>
      <c r="UIZ1024" s="45"/>
      <c r="UJA1024" s="45"/>
      <c r="UJB1024" s="45"/>
      <c r="UJC1024" s="45"/>
      <c r="UJD1024" s="45"/>
      <c r="UJE1024" s="45"/>
      <c r="UJF1024" s="45"/>
      <c r="UJG1024" s="45"/>
      <c r="UJH1024" s="45"/>
      <c r="UJI1024" s="45"/>
      <c r="UJJ1024" s="45"/>
      <c r="UJK1024" s="45"/>
      <c r="UJL1024" s="45"/>
      <c r="UJM1024" s="45"/>
      <c r="UJN1024" s="45"/>
      <c r="UJO1024" s="45"/>
      <c r="UJP1024" s="45"/>
      <c r="UJQ1024" s="45"/>
      <c r="UJR1024" s="45"/>
      <c r="UJS1024" s="45"/>
      <c r="UJT1024" s="45"/>
      <c r="UJU1024" s="45"/>
      <c r="UJV1024" s="45"/>
      <c r="UJW1024" s="45"/>
      <c r="UJX1024" s="45"/>
      <c r="UJY1024" s="45"/>
      <c r="UJZ1024" s="45"/>
      <c r="UKA1024" s="45"/>
      <c r="UKB1024" s="45"/>
      <c r="UKC1024" s="45"/>
      <c r="UKD1024" s="45"/>
      <c r="UKE1024" s="45"/>
      <c r="UKF1024" s="45"/>
      <c r="UKG1024" s="45"/>
      <c r="UKH1024" s="45"/>
      <c r="UKI1024" s="45"/>
      <c r="UKJ1024" s="45"/>
      <c r="UKK1024" s="45"/>
      <c r="UKL1024" s="45"/>
      <c r="UKM1024" s="45"/>
      <c r="UKN1024" s="45"/>
      <c r="UKO1024" s="45"/>
      <c r="UKP1024" s="45"/>
      <c r="UKQ1024" s="45"/>
      <c r="UKR1024" s="45"/>
      <c r="UKS1024" s="45"/>
      <c r="UKT1024" s="45"/>
      <c r="UKU1024" s="45"/>
      <c r="UKV1024" s="45"/>
      <c r="UKW1024" s="45"/>
      <c r="UKX1024" s="45"/>
      <c r="UKY1024" s="45"/>
      <c r="UKZ1024" s="45"/>
      <c r="ULA1024" s="45"/>
      <c r="ULB1024" s="45"/>
      <c r="ULC1024" s="45"/>
      <c r="ULD1024" s="45"/>
      <c r="ULE1024" s="45"/>
      <c r="ULF1024" s="45"/>
      <c r="ULG1024" s="45"/>
      <c r="ULH1024" s="45"/>
      <c r="ULI1024" s="45"/>
      <c r="ULJ1024" s="45"/>
      <c r="ULK1024" s="45"/>
      <c r="ULL1024" s="45"/>
      <c r="ULM1024" s="45"/>
      <c r="ULN1024" s="45"/>
      <c r="ULO1024" s="45"/>
      <c r="ULP1024" s="45"/>
      <c r="ULQ1024" s="45"/>
      <c r="ULR1024" s="45"/>
      <c r="ULS1024" s="45"/>
      <c r="ULT1024" s="45"/>
      <c r="ULU1024" s="45"/>
      <c r="ULV1024" s="45"/>
      <c r="ULW1024" s="45"/>
      <c r="ULX1024" s="45"/>
      <c r="ULY1024" s="45"/>
      <c r="ULZ1024" s="45"/>
      <c r="UMA1024" s="45"/>
      <c r="UMB1024" s="45"/>
      <c r="UMC1024" s="45"/>
      <c r="UMD1024" s="45"/>
      <c r="UME1024" s="45"/>
      <c r="UMF1024" s="45"/>
      <c r="UMG1024" s="45"/>
      <c r="UMH1024" s="45"/>
      <c r="UMI1024" s="45"/>
      <c r="UMJ1024" s="45"/>
      <c r="UMK1024" s="45"/>
      <c r="UML1024" s="45"/>
      <c r="UMM1024" s="45"/>
      <c r="UMN1024" s="45"/>
      <c r="UMO1024" s="45"/>
      <c r="UMP1024" s="45"/>
      <c r="UMQ1024" s="45"/>
      <c r="UMR1024" s="45"/>
      <c r="UMS1024" s="45"/>
      <c r="UMT1024" s="45"/>
      <c r="UMU1024" s="45"/>
      <c r="UMV1024" s="45"/>
      <c r="UMW1024" s="45"/>
      <c r="UMX1024" s="45"/>
      <c r="UMY1024" s="45"/>
      <c r="UMZ1024" s="45"/>
      <c r="UNA1024" s="45"/>
      <c r="UNB1024" s="45"/>
      <c r="UNC1024" s="45"/>
      <c r="UND1024" s="45"/>
      <c r="UNE1024" s="45"/>
      <c r="UNF1024" s="45"/>
      <c r="UNG1024" s="45"/>
      <c r="UNH1024" s="45"/>
      <c r="UNI1024" s="45"/>
      <c r="UNJ1024" s="45"/>
      <c r="UNK1024" s="45"/>
      <c r="UNL1024" s="45"/>
      <c r="UNM1024" s="45"/>
      <c r="UNN1024" s="45"/>
      <c r="UNO1024" s="45"/>
      <c r="UNP1024" s="45"/>
      <c r="UNQ1024" s="45"/>
      <c r="UNR1024" s="45"/>
      <c r="UNS1024" s="45"/>
      <c r="UNT1024" s="45"/>
      <c r="UNU1024" s="45"/>
      <c r="UNV1024" s="45"/>
      <c r="UNW1024" s="45"/>
      <c r="UNX1024" s="45"/>
      <c r="UNY1024" s="45"/>
      <c r="UNZ1024" s="45"/>
      <c r="UOA1024" s="45"/>
      <c r="UOB1024" s="45"/>
      <c r="UOC1024" s="45"/>
      <c r="UOD1024" s="45"/>
      <c r="UOE1024" s="45"/>
      <c r="UOF1024" s="45"/>
      <c r="UOG1024" s="45"/>
      <c r="UOH1024" s="45"/>
      <c r="UOI1024" s="45"/>
      <c r="UOJ1024" s="45"/>
      <c r="UOK1024" s="45"/>
      <c r="UOL1024" s="45"/>
      <c r="UOM1024" s="45"/>
      <c r="UON1024" s="45"/>
      <c r="UOO1024" s="45"/>
      <c r="UOP1024" s="45"/>
      <c r="UOQ1024" s="45"/>
      <c r="UOR1024" s="45"/>
      <c r="UOS1024" s="45"/>
      <c r="UOT1024" s="45"/>
      <c r="UOU1024" s="45"/>
      <c r="UOV1024" s="45"/>
      <c r="UOW1024" s="45"/>
      <c r="UOX1024" s="45"/>
      <c r="UOY1024" s="45"/>
      <c r="UOZ1024" s="45"/>
      <c r="UPA1024" s="45"/>
      <c r="UPB1024" s="45"/>
      <c r="UPC1024" s="45"/>
      <c r="UPD1024" s="45"/>
      <c r="UPE1024" s="45"/>
      <c r="UPF1024" s="45"/>
      <c r="UPG1024" s="45"/>
      <c r="UPH1024" s="45"/>
      <c r="UPI1024" s="45"/>
      <c r="UPJ1024" s="45"/>
      <c r="UPK1024" s="45"/>
      <c r="UPL1024" s="45"/>
      <c r="UPM1024" s="45"/>
      <c r="UPN1024" s="45"/>
      <c r="UPO1024" s="45"/>
      <c r="UPP1024" s="45"/>
      <c r="UPQ1024" s="45"/>
      <c r="UPR1024" s="45"/>
      <c r="UPS1024" s="45"/>
      <c r="UPT1024" s="45"/>
      <c r="UPU1024" s="45"/>
      <c r="UPV1024" s="45"/>
      <c r="UPW1024" s="45"/>
      <c r="UPX1024" s="45"/>
      <c r="UPY1024" s="45"/>
      <c r="UPZ1024" s="45"/>
      <c r="UQA1024" s="45"/>
      <c r="UQB1024" s="45"/>
      <c r="UQC1024" s="45"/>
      <c r="UQD1024" s="45"/>
      <c r="UQE1024" s="45"/>
      <c r="UQF1024" s="45"/>
      <c r="UQG1024" s="45"/>
      <c r="UQH1024" s="45"/>
      <c r="UQI1024" s="45"/>
      <c r="UQJ1024" s="45"/>
      <c r="UQK1024" s="45"/>
      <c r="UQL1024" s="45"/>
      <c r="UQM1024" s="45"/>
      <c r="UQN1024" s="45"/>
      <c r="UQO1024" s="45"/>
      <c r="UQP1024" s="45"/>
      <c r="UQQ1024" s="45"/>
      <c r="UQR1024" s="45"/>
      <c r="UQS1024" s="45"/>
      <c r="UQT1024" s="45"/>
      <c r="UQU1024" s="45"/>
      <c r="UQV1024" s="45"/>
      <c r="UQW1024" s="45"/>
      <c r="UQX1024" s="45"/>
      <c r="UQY1024" s="45"/>
      <c r="UQZ1024" s="45"/>
      <c r="URA1024" s="45"/>
      <c r="URB1024" s="45"/>
      <c r="URC1024" s="45"/>
      <c r="URD1024" s="45"/>
      <c r="URE1024" s="45"/>
      <c r="URF1024" s="45"/>
      <c r="URG1024" s="45"/>
      <c r="URH1024" s="45"/>
      <c r="URI1024" s="45"/>
      <c r="URJ1024" s="45"/>
      <c r="URK1024" s="45"/>
      <c r="URL1024" s="45"/>
      <c r="URM1024" s="45"/>
      <c r="URN1024" s="45"/>
      <c r="URO1024" s="45"/>
      <c r="URP1024" s="45"/>
      <c r="URQ1024" s="45"/>
      <c r="URR1024" s="45"/>
      <c r="URS1024" s="45"/>
      <c r="URT1024" s="45"/>
      <c r="URU1024" s="45"/>
      <c r="URV1024" s="45"/>
      <c r="URW1024" s="45"/>
      <c r="URX1024" s="45"/>
      <c r="URY1024" s="45"/>
      <c r="URZ1024" s="45"/>
      <c r="USA1024" s="45"/>
      <c r="USB1024" s="45"/>
      <c r="USC1024" s="45"/>
      <c r="USD1024" s="45"/>
      <c r="USE1024" s="45"/>
      <c r="USF1024" s="45"/>
      <c r="USG1024" s="45"/>
      <c r="USH1024" s="45"/>
      <c r="USI1024" s="45"/>
      <c r="USJ1024" s="45"/>
      <c r="USK1024" s="45"/>
      <c r="USL1024" s="45"/>
      <c r="USM1024" s="45"/>
      <c r="USN1024" s="45"/>
      <c r="USO1024" s="45"/>
      <c r="USP1024" s="45"/>
      <c r="USQ1024" s="45"/>
      <c r="USR1024" s="45"/>
      <c r="USS1024" s="45"/>
      <c r="UST1024" s="45"/>
      <c r="USU1024" s="45"/>
      <c r="USV1024" s="45"/>
      <c r="USW1024" s="45"/>
      <c r="USX1024" s="45"/>
      <c r="USY1024" s="45"/>
      <c r="USZ1024" s="45"/>
      <c r="UTA1024" s="45"/>
      <c r="UTB1024" s="45"/>
      <c r="UTC1024" s="45"/>
      <c r="UTD1024" s="45"/>
      <c r="UTE1024" s="45"/>
      <c r="UTF1024" s="45"/>
      <c r="UTG1024" s="45"/>
      <c r="UTH1024" s="45"/>
      <c r="UTI1024" s="45"/>
      <c r="UTJ1024" s="45"/>
      <c r="UTK1024" s="45"/>
      <c r="UTL1024" s="45"/>
      <c r="UTM1024" s="45"/>
      <c r="UTN1024" s="45"/>
      <c r="UTO1024" s="45"/>
      <c r="UTP1024" s="45"/>
      <c r="UTQ1024" s="45"/>
      <c r="UTR1024" s="45"/>
      <c r="UTS1024" s="45"/>
      <c r="UTT1024" s="45"/>
      <c r="UTU1024" s="45"/>
      <c r="UTV1024" s="45"/>
      <c r="UTW1024" s="45"/>
      <c r="UTX1024" s="45"/>
      <c r="UTY1024" s="45"/>
      <c r="UTZ1024" s="45"/>
      <c r="UUA1024" s="45"/>
      <c r="UUB1024" s="45"/>
      <c r="UUC1024" s="45"/>
      <c r="UUD1024" s="45"/>
      <c r="UUE1024" s="45"/>
      <c r="UUF1024" s="45"/>
      <c r="UUG1024" s="45"/>
      <c r="UUH1024" s="45"/>
      <c r="UUI1024" s="45"/>
      <c r="UUJ1024" s="45"/>
      <c r="UUK1024" s="45"/>
      <c r="UUL1024" s="45"/>
      <c r="UUM1024" s="45"/>
      <c r="UUN1024" s="45"/>
      <c r="UUO1024" s="45"/>
      <c r="UUP1024" s="45"/>
      <c r="UUQ1024" s="45"/>
      <c r="UUR1024" s="45"/>
      <c r="UUS1024" s="45"/>
      <c r="UUT1024" s="45"/>
      <c r="UUU1024" s="45"/>
      <c r="UUV1024" s="45"/>
      <c r="UUW1024" s="45"/>
      <c r="UUX1024" s="45"/>
      <c r="UUY1024" s="45"/>
      <c r="UUZ1024" s="45"/>
      <c r="UVA1024" s="45"/>
      <c r="UVB1024" s="45"/>
      <c r="UVC1024" s="45"/>
      <c r="UVD1024" s="45"/>
      <c r="UVE1024" s="45"/>
      <c r="UVF1024" s="45"/>
      <c r="UVG1024" s="45"/>
      <c r="UVH1024" s="45"/>
      <c r="UVI1024" s="45"/>
      <c r="UVJ1024" s="45"/>
      <c r="UVK1024" s="45"/>
      <c r="UVL1024" s="45"/>
      <c r="UVM1024" s="45"/>
      <c r="UVN1024" s="45"/>
      <c r="UVO1024" s="45"/>
      <c r="UVP1024" s="45"/>
      <c r="UVQ1024" s="45"/>
      <c r="UVR1024" s="45"/>
      <c r="UVS1024" s="45"/>
      <c r="UVT1024" s="45"/>
      <c r="UVU1024" s="45"/>
      <c r="UVV1024" s="45"/>
      <c r="UVW1024" s="45"/>
      <c r="UVX1024" s="45"/>
      <c r="UVY1024" s="45"/>
      <c r="UVZ1024" s="45"/>
      <c r="UWA1024" s="45"/>
      <c r="UWB1024" s="45"/>
      <c r="UWC1024" s="45"/>
      <c r="UWD1024" s="45"/>
      <c r="UWE1024" s="45"/>
      <c r="UWF1024" s="45"/>
      <c r="UWG1024" s="45"/>
      <c r="UWH1024" s="45"/>
      <c r="UWI1024" s="45"/>
      <c r="UWJ1024" s="45"/>
      <c r="UWK1024" s="45"/>
      <c r="UWL1024" s="45"/>
      <c r="UWM1024" s="45"/>
      <c r="UWN1024" s="45"/>
      <c r="UWO1024" s="45"/>
      <c r="UWP1024" s="45"/>
      <c r="UWQ1024" s="45"/>
      <c r="UWR1024" s="45"/>
      <c r="UWS1024" s="45"/>
      <c r="UWT1024" s="45"/>
      <c r="UWU1024" s="45"/>
      <c r="UWV1024" s="45"/>
      <c r="UWW1024" s="45"/>
      <c r="UWX1024" s="45"/>
      <c r="UWY1024" s="45"/>
      <c r="UWZ1024" s="45"/>
      <c r="UXA1024" s="45"/>
      <c r="UXB1024" s="45"/>
      <c r="UXC1024" s="45"/>
      <c r="UXD1024" s="45"/>
      <c r="UXE1024" s="45"/>
      <c r="UXF1024" s="45"/>
      <c r="UXG1024" s="45"/>
      <c r="UXH1024" s="45"/>
      <c r="UXI1024" s="45"/>
      <c r="UXJ1024" s="45"/>
      <c r="UXK1024" s="45"/>
      <c r="UXL1024" s="45"/>
      <c r="UXM1024" s="45"/>
      <c r="UXN1024" s="45"/>
      <c r="UXO1024" s="45"/>
      <c r="UXP1024" s="45"/>
      <c r="UXQ1024" s="45"/>
      <c r="UXR1024" s="45"/>
      <c r="UXS1024" s="45"/>
      <c r="UXT1024" s="45"/>
      <c r="UXU1024" s="45"/>
      <c r="UXV1024" s="45"/>
      <c r="UXW1024" s="45"/>
      <c r="UXX1024" s="45"/>
      <c r="UXY1024" s="45"/>
      <c r="UXZ1024" s="45"/>
      <c r="UYA1024" s="45"/>
      <c r="UYB1024" s="45"/>
      <c r="UYC1024" s="45"/>
      <c r="UYD1024" s="45"/>
      <c r="UYE1024" s="45"/>
      <c r="UYF1024" s="45"/>
      <c r="UYG1024" s="45"/>
      <c r="UYH1024" s="45"/>
      <c r="UYI1024" s="45"/>
      <c r="UYJ1024" s="45"/>
      <c r="UYK1024" s="45"/>
      <c r="UYL1024" s="45"/>
      <c r="UYM1024" s="45"/>
      <c r="UYN1024" s="45"/>
      <c r="UYO1024" s="45"/>
      <c r="UYP1024" s="45"/>
      <c r="UYQ1024" s="45"/>
      <c r="UYR1024" s="45"/>
      <c r="UYS1024" s="45"/>
      <c r="UYT1024" s="45"/>
      <c r="UYU1024" s="45"/>
      <c r="UYV1024" s="45"/>
      <c r="UYW1024" s="45"/>
      <c r="UYX1024" s="45"/>
      <c r="UYY1024" s="45"/>
      <c r="UYZ1024" s="45"/>
      <c r="UZA1024" s="45"/>
      <c r="UZB1024" s="45"/>
      <c r="UZC1024" s="45"/>
      <c r="UZD1024" s="45"/>
      <c r="UZE1024" s="45"/>
      <c r="UZF1024" s="45"/>
      <c r="UZG1024" s="45"/>
      <c r="UZH1024" s="45"/>
      <c r="UZI1024" s="45"/>
      <c r="UZJ1024" s="45"/>
      <c r="UZK1024" s="45"/>
      <c r="UZL1024" s="45"/>
      <c r="UZM1024" s="45"/>
      <c r="UZN1024" s="45"/>
      <c r="UZO1024" s="45"/>
      <c r="UZP1024" s="45"/>
      <c r="UZQ1024" s="45"/>
      <c r="UZR1024" s="45"/>
      <c r="UZS1024" s="45"/>
      <c r="UZT1024" s="45"/>
      <c r="UZU1024" s="45"/>
      <c r="UZV1024" s="45"/>
      <c r="UZW1024" s="45"/>
      <c r="UZX1024" s="45"/>
      <c r="UZY1024" s="45"/>
      <c r="UZZ1024" s="45"/>
      <c r="VAA1024" s="45"/>
      <c r="VAB1024" s="45"/>
      <c r="VAC1024" s="45"/>
      <c r="VAD1024" s="45"/>
      <c r="VAE1024" s="45"/>
      <c r="VAF1024" s="45"/>
      <c r="VAG1024" s="45"/>
      <c r="VAH1024" s="45"/>
      <c r="VAI1024" s="45"/>
      <c r="VAJ1024" s="45"/>
      <c r="VAK1024" s="45"/>
      <c r="VAL1024" s="45"/>
      <c r="VAM1024" s="45"/>
      <c r="VAN1024" s="45"/>
      <c r="VAO1024" s="45"/>
      <c r="VAP1024" s="45"/>
      <c r="VAQ1024" s="45"/>
      <c r="VAR1024" s="45"/>
      <c r="VAS1024" s="45"/>
      <c r="VAT1024" s="45"/>
      <c r="VAU1024" s="45"/>
      <c r="VAV1024" s="45"/>
      <c r="VAW1024" s="45"/>
      <c r="VAX1024" s="45"/>
      <c r="VAY1024" s="45"/>
      <c r="VAZ1024" s="45"/>
      <c r="VBA1024" s="45"/>
      <c r="VBB1024" s="45"/>
      <c r="VBC1024" s="45"/>
      <c r="VBD1024" s="45"/>
      <c r="VBE1024" s="45"/>
      <c r="VBF1024" s="45"/>
      <c r="VBG1024" s="45"/>
      <c r="VBH1024" s="45"/>
      <c r="VBI1024" s="45"/>
      <c r="VBJ1024" s="45"/>
      <c r="VBK1024" s="45"/>
      <c r="VBL1024" s="45"/>
      <c r="VBM1024" s="45"/>
      <c r="VBN1024" s="45"/>
      <c r="VBO1024" s="45"/>
      <c r="VBP1024" s="45"/>
      <c r="VBQ1024" s="45"/>
      <c r="VBR1024" s="45"/>
      <c r="VBS1024" s="45"/>
      <c r="VBT1024" s="45"/>
      <c r="VBU1024" s="45"/>
      <c r="VBV1024" s="45"/>
      <c r="VBW1024" s="45"/>
      <c r="VBX1024" s="45"/>
      <c r="VBY1024" s="45"/>
      <c r="VBZ1024" s="45"/>
      <c r="VCA1024" s="45"/>
      <c r="VCB1024" s="45"/>
      <c r="VCC1024" s="45"/>
      <c r="VCD1024" s="45"/>
      <c r="VCE1024" s="45"/>
      <c r="VCF1024" s="45"/>
      <c r="VCG1024" s="45"/>
      <c r="VCH1024" s="45"/>
      <c r="VCI1024" s="45"/>
      <c r="VCJ1024" s="45"/>
      <c r="VCK1024" s="45"/>
      <c r="VCL1024" s="45"/>
      <c r="VCM1024" s="45"/>
      <c r="VCN1024" s="45"/>
      <c r="VCO1024" s="45"/>
      <c r="VCP1024" s="45"/>
      <c r="VCQ1024" s="45"/>
      <c r="VCR1024" s="45"/>
      <c r="VCS1024" s="45"/>
      <c r="VCT1024" s="45"/>
      <c r="VCU1024" s="45"/>
      <c r="VCV1024" s="45"/>
      <c r="VCW1024" s="45"/>
      <c r="VCX1024" s="45"/>
      <c r="VCY1024" s="45"/>
      <c r="VCZ1024" s="45"/>
      <c r="VDA1024" s="45"/>
      <c r="VDB1024" s="45"/>
      <c r="VDC1024" s="45"/>
      <c r="VDD1024" s="45"/>
      <c r="VDE1024" s="45"/>
      <c r="VDF1024" s="45"/>
      <c r="VDG1024" s="45"/>
      <c r="VDH1024" s="45"/>
      <c r="VDI1024" s="45"/>
      <c r="VDJ1024" s="45"/>
      <c r="VDK1024" s="45"/>
      <c r="VDL1024" s="45"/>
      <c r="VDM1024" s="45"/>
      <c r="VDN1024" s="45"/>
      <c r="VDO1024" s="45"/>
      <c r="VDP1024" s="45"/>
      <c r="VDQ1024" s="45"/>
      <c r="VDR1024" s="45"/>
      <c r="VDS1024" s="45"/>
      <c r="VDT1024" s="45"/>
      <c r="VDU1024" s="45"/>
      <c r="VDV1024" s="45"/>
      <c r="VDW1024" s="45"/>
      <c r="VDX1024" s="45"/>
      <c r="VDY1024" s="45"/>
      <c r="VDZ1024" s="45"/>
      <c r="VEA1024" s="45"/>
      <c r="VEB1024" s="45"/>
      <c r="VEC1024" s="45"/>
      <c r="VED1024" s="45"/>
      <c r="VEE1024" s="45"/>
      <c r="VEF1024" s="45"/>
      <c r="VEG1024" s="45"/>
      <c r="VEH1024" s="45"/>
      <c r="VEI1024" s="45"/>
      <c r="VEJ1024" s="45"/>
      <c r="VEK1024" s="45"/>
      <c r="VEL1024" s="45"/>
      <c r="VEM1024" s="45"/>
      <c r="VEN1024" s="45"/>
      <c r="VEO1024" s="45"/>
      <c r="VEP1024" s="45"/>
      <c r="VEQ1024" s="45"/>
      <c r="VER1024" s="45"/>
      <c r="VES1024" s="45"/>
      <c r="VET1024" s="45"/>
      <c r="VEU1024" s="45"/>
      <c r="VEV1024" s="45"/>
      <c r="VEW1024" s="45"/>
      <c r="VEX1024" s="45"/>
      <c r="VEY1024" s="45"/>
      <c r="VEZ1024" s="45"/>
      <c r="VFA1024" s="45"/>
      <c r="VFB1024" s="45"/>
      <c r="VFC1024" s="45"/>
      <c r="VFD1024" s="45"/>
      <c r="VFE1024" s="45"/>
      <c r="VFF1024" s="45"/>
      <c r="VFG1024" s="45"/>
      <c r="VFH1024" s="45"/>
      <c r="VFI1024" s="45"/>
      <c r="VFJ1024" s="45"/>
      <c r="VFK1024" s="45"/>
      <c r="VFL1024" s="45"/>
      <c r="VFM1024" s="45"/>
      <c r="VFN1024" s="45"/>
      <c r="VFO1024" s="45"/>
      <c r="VFP1024" s="45"/>
      <c r="VFQ1024" s="45"/>
      <c r="VFR1024" s="45"/>
      <c r="VFS1024" s="45"/>
      <c r="VFT1024" s="45"/>
      <c r="VFU1024" s="45"/>
      <c r="VFV1024" s="45"/>
      <c r="VFW1024" s="45"/>
      <c r="VFX1024" s="45"/>
      <c r="VFY1024" s="45"/>
      <c r="VFZ1024" s="45"/>
      <c r="VGA1024" s="45"/>
      <c r="VGB1024" s="45"/>
      <c r="VGC1024" s="45"/>
      <c r="VGD1024" s="45"/>
      <c r="VGE1024" s="45"/>
      <c r="VGF1024" s="45"/>
      <c r="VGG1024" s="45"/>
      <c r="VGH1024" s="45"/>
      <c r="VGI1024" s="45"/>
      <c r="VGJ1024" s="45"/>
      <c r="VGK1024" s="45"/>
      <c r="VGL1024" s="45"/>
      <c r="VGM1024" s="45"/>
      <c r="VGN1024" s="45"/>
      <c r="VGO1024" s="45"/>
      <c r="VGP1024" s="45"/>
      <c r="VGQ1024" s="45"/>
      <c r="VGR1024" s="45"/>
      <c r="VGS1024" s="45"/>
      <c r="VGT1024" s="45"/>
      <c r="VGU1024" s="45"/>
      <c r="VGV1024" s="45"/>
      <c r="VGW1024" s="45"/>
      <c r="VGX1024" s="45"/>
      <c r="VGY1024" s="45"/>
      <c r="VGZ1024" s="45"/>
      <c r="VHA1024" s="45"/>
      <c r="VHB1024" s="45"/>
      <c r="VHC1024" s="45"/>
      <c r="VHD1024" s="45"/>
      <c r="VHE1024" s="45"/>
      <c r="VHF1024" s="45"/>
      <c r="VHG1024" s="45"/>
      <c r="VHH1024" s="45"/>
      <c r="VHI1024" s="45"/>
      <c r="VHJ1024" s="45"/>
      <c r="VHK1024" s="45"/>
      <c r="VHL1024" s="45"/>
      <c r="VHM1024" s="45"/>
      <c r="VHN1024" s="45"/>
      <c r="VHO1024" s="45"/>
      <c r="VHP1024" s="45"/>
      <c r="VHQ1024" s="45"/>
      <c r="VHR1024" s="45"/>
      <c r="VHS1024" s="45"/>
      <c r="VHT1024" s="45"/>
      <c r="VHU1024" s="45"/>
      <c r="VHV1024" s="45"/>
      <c r="VHW1024" s="45"/>
      <c r="VHX1024" s="45"/>
      <c r="VHY1024" s="45"/>
      <c r="VHZ1024" s="45"/>
      <c r="VIA1024" s="45"/>
      <c r="VIB1024" s="45"/>
      <c r="VIC1024" s="45"/>
      <c r="VID1024" s="45"/>
      <c r="VIE1024" s="45"/>
      <c r="VIF1024" s="45"/>
      <c r="VIG1024" s="45"/>
      <c r="VIH1024" s="45"/>
      <c r="VII1024" s="45"/>
      <c r="VIJ1024" s="45"/>
      <c r="VIK1024" s="45"/>
      <c r="VIL1024" s="45"/>
      <c r="VIM1024" s="45"/>
      <c r="VIN1024" s="45"/>
      <c r="VIO1024" s="45"/>
      <c r="VIP1024" s="45"/>
      <c r="VIQ1024" s="45"/>
      <c r="VIR1024" s="45"/>
      <c r="VIS1024" s="45"/>
      <c r="VIT1024" s="45"/>
      <c r="VIU1024" s="45"/>
      <c r="VIV1024" s="45"/>
      <c r="VIW1024" s="45"/>
      <c r="VIX1024" s="45"/>
      <c r="VIY1024" s="45"/>
      <c r="VIZ1024" s="45"/>
      <c r="VJA1024" s="45"/>
      <c r="VJB1024" s="45"/>
      <c r="VJC1024" s="45"/>
      <c r="VJD1024" s="45"/>
      <c r="VJE1024" s="45"/>
      <c r="VJF1024" s="45"/>
      <c r="VJG1024" s="45"/>
      <c r="VJH1024" s="45"/>
      <c r="VJI1024" s="45"/>
      <c r="VJJ1024" s="45"/>
      <c r="VJK1024" s="45"/>
      <c r="VJL1024" s="45"/>
      <c r="VJM1024" s="45"/>
      <c r="VJN1024" s="45"/>
      <c r="VJO1024" s="45"/>
      <c r="VJP1024" s="45"/>
      <c r="VJQ1024" s="45"/>
      <c r="VJR1024" s="45"/>
      <c r="VJS1024" s="45"/>
      <c r="VJT1024" s="45"/>
      <c r="VJU1024" s="45"/>
      <c r="VJV1024" s="45"/>
      <c r="VJW1024" s="45"/>
      <c r="VJX1024" s="45"/>
      <c r="VJY1024" s="45"/>
      <c r="VJZ1024" s="45"/>
      <c r="VKA1024" s="45"/>
      <c r="VKB1024" s="45"/>
      <c r="VKC1024" s="45"/>
      <c r="VKD1024" s="45"/>
      <c r="VKE1024" s="45"/>
      <c r="VKF1024" s="45"/>
      <c r="VKG1024" s="45"/>
      <c r="VKH1024" s="45"/>
      <c r="VKI1024" s="45"/>
      <c r="VKJ1024" s="45"/>
      <c r="VKK1024" s="45"/>
      <c r="VKL1024" s="45"/>
      <c r="VKM1024" s="45"/>
      <c r="VKN1024" s="45"/>
      <c r="VKO1024" s="45"/>
      <c r="VKP1024" s="45"/>
      <c r="VKQ1024" s="45"/>
      <c r="VKR1024" s="45"/>
      <c r="VKS1024" s="45"/>
      <c r="VKT1024" s="45"/>
      <c r="VKU1024" s="45"/>
      <c r="VKV1024" s="45"/>
      <c r="VKW1024" s="45"/>
      <c r="VKX1024" s="45"/>
      <c r="VKY1024" s="45"/>
      <c r="VKZ1024" s="45"/>
      <c r="VLA1024" s="45"/>
      <c r="VLB1024" s="45"/>
      <c r="VLC1024" s="45"/>
      <c r="VLD1024" s="45"/>
      <c r="VLE1024" s="45"/>
      <c r="VLF1024" s="45"/>
      <c r="VLG1024" s="45"/>
      <c r="VLH1024" s="45"/>
      <c r="VLI1024" s="45"/>
      <c r="VLJ1024" s="45"/>
      <c r="VLK1024" s="45"/>
      <c r="VLL1024" s="45"/>
      <c r="VLM1024" s="45"/>
      <c r="VLN1024" s="45"/>
      <c r="VLO1024" s="45"/>
      <c r="VLP1024" s="45"/>
      <c r="VLQ1024" s="45"/>
      <c r="VLR1024" s="45"/>
      <c r="VLS1024" s="45"/>
      <c r="VLT1024" s="45"/>
      <c r="VLU1024" s="45"/>
      <c r="VLV1024" s="45"/>
      <c r="VLW1024" s="45"/>
      <c r="VLX1024" s="45"/>
      <c r="VLY1024" s="45"/>
      <c r="VLZ1024" s="45"/>
      <c r="VMA1024" s="45"/>
      <c r="VMB1024" s="45"/>
      <c r="VMC1024" s="45"/>
      <c r="VMD1024" s="45"/>
      <c r="VME1024" s="45"/>
      <c r="VMF1024" s="45"/>
      <c r="VMG1024" s="45"/>
      <c r="VMH1024" s="45"/>
      <c r="VMI1024" s="45"/>
      <c r="VMJ1024" s="45"/>
      <c r="VMK1024" s="45"/>
      <c r="VML1024" s="45"/>
      <c r="VMM1024" s="45"/>
      <c r="VMN1024" s="45"/>
      <c r="VMO1024" s="45"/>
      <c r="VMP1024" s="45"/>
      <c r="VMQ1024" s="45"/>
      <c r="VMR1024" s="45"/>
      <c r="VMS1024" s="45"/>
      <c r="VMT1024" s="45"/>
      <c r="VMU1024" s="45"/>
      <c r="VMV1024" s="45"/>
      <c r="VMW1024" s="45"/>
      <c r="VMX1024" s="45"/>
      <c r="VMY1024" s="45"/>
      <c r="VMZ1024" s="45"/>
      <c r="VNA1024" s="45"/>
      <c r="VNB1024" s="45"/>
      <c r="VNC1024" s="45"/>
      <c r="VND1024" s="45"/>
      <c r="VNE1024" s="45"/>
      <c r="VNF1024" s="45"/>
      <c r="VNG1024" s="45"/>
      <c r="VNH1024" s="45"/>
      <c r="VNI1024" s="45"/>
      <c r="VNJ1024" s="45"/>
      <c r="VNK1024" s="45"/>
      <c r="VNL1024" s="45"/>
      <c r="VNM1024" s="45"/>
      <c r="VNN1024" s="45"/>
      <c r="VNO1024" s="45"/>
      <c r="VNP1024" s="45"/>
      <c r="VNQ1024" s="45"/>
      <c r="VNR1024" s="45"/>
      <c r="VNS1024" s="45"/>
      <c r="VNT1024" s="45"/>
      <c r="VNU1024" s="45"/>
      <c r="VNV1024" s="45"/>
      <c r="VNW1024" s="45"/>
      <c r="VNX1024" s="45"/>
      <c r="VNY1024" s="45"/>
      <c r="VNZ1024" s="45"/>
      <c r="VOA1024" s="45"/>
      <c r="VOB1024" s="45"/>
      <c r="VOC1024" s="45"/>
      <c r="VOD1024" s="45"/>
      <c r="VOE1024" s="45"/>
      <c r="VOF1024" s="45"/>
      <c r="VOG1024" s="45"/>
      <c r="VOH1024" s="45"/>
      <c r="VOI1024" s="45"/>
      <c r="VOJ1024" s="45"/>
      <c r="VOK1024" s="45"/>
      <c r="VOL1024" s="45"/>
      <c r="VOM1024" s="45"/>
      <c r="VON1024" s="45"/>
      <c r="VOO1024" s="45"/>
      <c r="VOP1024" s="45"/>
      <c r="VOQ1024" s="45"/>
      <c r="VOR1024" s="45"/>
      <c r="VOS1024" s="45"/>
      <c r="VOT1024" s="45"/>
      <c r="VOU1024" s="45"/>
      <c r="VOV1024" s="45"/>
      <c r="VOW1024" s="45"/>
      <c r="VOX1024" s="45"/>
      <c r="VOY1024" s="45"/>
      <c r="VOZ1024" s="45"/>
      <c r="VPA1024" s="45"/>
      <c r="VPB1024" s="45"/>
      <c r="VPC1024" s="45"/>
      <c r="VPD1024" s="45"/>
      <c r="VPE1024" s="45"/>
      <c r="VPF1024" s="45"/>
      <c r="VPG1024" s="45"/>
      <c r="VPH1024" s="45"/>
      <c r="VPI1024" s="45"/>
      <c r="VPJ1024" s="45"/>
      <c r="VPK1024" s="45"/>
      <c r="VPL1024" s="45"/>
      <c r="VPM1024" s="45"/>
      <c r="VPN1024" s="45"/>
      <c r="VPO1024" s="45"/>
      <c r="VPP1024" s="45"/>
      <c r="VPQ1024" s="45"/>
      <c r="VPR1024" s="45"/>
      <c r="VPS1024" s="45"/>
      <c r="VPT1024" s="45"/>
      <c r="VPU1024" s="45"/>
      <c r="VPV1024" s="45"/>
      <c r="VPW1024" s="45"/>
      <c r="VPX1024" s="45"/>
      <c r="VPY1024" s="45"/>
      <c r="VPZ1024" s="45"/>
      <c r="VQA1024" s="45"/>
      <c r="VQB1024" s="45"/>
      <c r="VQC1024" s="45"/>
      <c r="VQD1024" s="45"/>
      <c r="VQE1024" s="45"/>
      <c r="VQF1024" s="45"/>
      <c r="VQG1024" s="45"/>
      <c r="VQH1024" s="45"/>
      <c r="VQI1024" s="45"/>
      <c r="VQJ1024" s="45"/>
      <c r="VQK1024" s="45"/>
      <c r="VQL1024" s="45"/>
      <c r="VQM1024" s="45"/>
      <c r="VQN1024" s="45"/>
      <c r="VQO1024" s="45"/>
      <c r="VQP1024" s="45"/>
      <c r="VQQ1024" s="45"/>
      <c r="VQR1024" s="45"/>
      <c r="VQS1024" s="45"/>
      <c r="VQT1024" s="45"/>
      <c r="VQU1024" s="45"/>
      <c r="VQV1024" s="45"/>
      <c r="VQW1024" s="45"/>
      <c r="VQX1024" s="45"/>
      <c r="VQY1024" s="45"/>
      <c r="VQZ1024" s="45"/>
      <c r="VRA1024" s="45"/>
      <c r="VRB1024" s="45"/>
      <c r="VRC1024" s="45"/>
      <c r="VRD1024" s="45"/>
      <c r="VRE1024" s="45"/>
      <c r="VRF1024" s="45"/>
      <c r="VRG1024" s="45"/>
      <c r="VRH1024" s="45"/>
      <c r="VRI1024" s="45"/>
      <c r="VRJ1024" s="45"/>
      <c r="VRK1024" s="45"/>
      <c r="VRL1024" s="45"/>
      <c r="VRM1024" s="45"/>
      <c r="VRN1024" s="45"/>
      <c r="VRO1024" s="45"/>
      <c r="VRP1024" s="45"/>
      <c r="VRQ1024" s="45"/>
      <c r="VRR1024" s="45"/>
      <c r="VRS1024" s="45"/>
      <c r="VRT1024" s="45"/>
      <c r="VRU1024" s="45"/>
      <c r="VRV1024" s="45"/>
      <c r="VRW1024" s="45"/>
      <c r="VRX1024" s="45"/>
      <c r="VRY1024" s="45"/>
      <c r="VRZ1024" s="45"/>
      <c r="VSA1024" s="45"/>
      <c r="VSB1024" s="45"/>
      <c r="VSC1024" s="45"/>
      <c r="VSD1024" s="45"/>
      <c r="VSE1024" s="45"/>
      <c r="VSF1024" s="45"/>
      <c r="VSG1024" s="45"/>
      <c r="VSH1024" s="45"/>
      <c r="VSI1024" s="45"/>
      <c r="VSJ1024" s="45"/>
      <c r="VSK1024" s="45"/>
      <c r="VSL1024" s="45"/>
      <c r="VSM1024" s="45"/>
      <c r="VSN1024" s="45"/>
      <c r="VSO1024" s="45"/>
      <c r="VSP1024" s="45"/>
      <c r="VSQ1024" s="45"/>
      <c r="VSR1024" s="45"/>
      <c r="VSS1024" s="45"/>
      <c r="VST1024" s="45"/>
      <c r="VSU1024" s="45"/>
      <c r="VSV1024" s="45"/>
      <c r="VSW1024" s="45"/>
      <c r="VSX1024" s="45"/>
      <c r="VSY1024" s="45"/>
      <c r="VSZ1024" s="45"/>
      <c r="VTA1024" s="45"/>
      <c r="VTB1024" s="45"/>
      <c r="VTC1024" s="45"/>
      <c r="VTD1024" s="45"/>
      <c r="VTE1024" s="45"/>
      <c r="VTF1024" s="45"/>
      <c r="VTG1024" s="45"/>
      <c r="VTH1024" s="45"/>
      <c r="VTI1024" s="45"/>
      <c r="VTJ1024" s="45"/>
      <c r="VTK1024" s="45"/>
      <c r="VTL1024" s="45"/>
      <c r="VTM1024" s="45"/>
      <c r="VTN1024" s="45"/>
      <c r="VTO1024" s="45"/>
      <c r="VTP1024" s="45"/>
      <c r="VTQ1024" s="45"/>
      <c r="VTR1024" s="45"/>
      <c r="VTS1024" s="45"/>
      <c r="VTT1024" s="45"/>
      <c r="VTU1024" s="45"/>
      <c r="VTV1024" s="45"/>
      <c r="VTW1024" s="45"/>
      <c r="VTX1024" s="45"/>
      <c r="VTY1024" s="45"/>
      <c r="VTZ1024" s="45"/>
      <c r="VUA1024" s="45"/>
      <c r="VUB1024" s="45"/>
      <c r="VUC1024" s="45"/>
      <c r="VUD1024" s="45"/>
      <c r="VUE1024" s="45"/>
      <c r="VUF1024" s="45"/>
      <c r="VUG1024" s="45"/>
      <c r="VUH1024" s="45"/>
      <c r="VUI1024" s="45"/>
      <c r="VUJ1024" s="45"/>
      <c r="VUK1024" s="45"/>
      <c r="VUL1024" s="45"/>
      <c r="VUM1024" s="45"/>
      <c r="VUN1024" s="45"/>
      <c r="VUO1024" s="45"/>
      <c r="VUP1024" s="45"/>
      <c r="VUQ1024" s="45"/>
      <c r="VUR1024" s="45"/>
      <c r="VUS1024" s="45"/>
      <c r="VUT1024" s="45"/>
      <c r="VUU1024" s="45"/>
      <c r="VUV1024" s="45"/>
      <c r="VUW1024" s="45"/>
      <c r="VUX1024" s="45"/>
      <c r="VUY1024" s="45"/>
      <c r="VUZ1024" s="45"/>
      <c r="VVA1024" s="45"/>
      <c r="VVB1024" s="45"/>
      <c r="VVC1024" s="45"/>
      <c r="VVD1024" s="45"/>
      <c r="VVE1024" s="45"/>
      <c r="VVF1024" s="45"/>
      <c r="VVG1024" s="45"/>
      <c r="VVH1024" s="45"/>
      <c r="VVI1024" s="45"/>
      <c r="VVJ1024" s="45"/>
      <c r="VVK1024" s="45"/>
      <c r="VVL1024" s="45"/>
      <c r="VVM1024" s="45"/>
      <c r="VVN1024" s="45"/>
      <c r="VVO1024" s="45"/>
      <c r="VVP1024" s="45"/>
      <c r="VVQ1024" s="45"/>
      <c r="VVR1024" s="45"/>
      <c r="VVS1024" s="45"/>
      <c r="VVT1024" s="45"/>
      <c r="VVU1024" s="45"/>
      <c r="VVV1024" s="45"/>
      <c r="VVW1024" s="45"/>
      <c r="VVX1024" s="45"/>
      <c r="VVY1024" s="45"/>
      <c r="VVZ1024" s="45"/>
      <c r="VWA1024" s="45"/>
      <c r="VWB1024" s="45"/>
      <c r="VWC1024" s="45"/>
      <c r="VWD1024" s="45"/>
      <c r="VWE1024" s="45"/>
      <c r="VWF1024" s="45"/>
      <c r="VWG1024" s="45"/>
      <c r="VWH1024" s="45"/>
      <c r="VWI1024" s="45"/>
      <c r="VWJ1024" s="45"/>
      <c r="VWK1024" s="45"/>
      <c r="VWL1024" s="45"/>
      <c r="VWM1024" s="45"/>
      <c r="VWN1024" s="45"/>
      <c r="VWO1024" s="45"/>
      <c r="VWP1024" s="45"/>
      <c r="VWQ1024" s="45"/>
      <c r="VWR1024" s="45"/>
      <c r="VWS1024" s="45"/>
      <c r="VWT1024" s="45"/>
      <c r="VWU1024" s="45"/>
      <c r="VWV1024" s="45"/>
      <c r="VWW1024" s="45"/>
      <c r="VWX1024" s="45"/>
      <c r="VWY1024" s="45"/>
      <c r="VWZ1024" s="45"/>
      <c r="VXA1024" s="45"/>
      <c r="VXB1024" s="45"/>
      <c r="VXC1024" s="45"/>
      <c r="VXD1024" s="45"/>
      <c r="VXE1024" s="45"/>
      <c r="VXF1024" s="45"/>
      <c r="VXG1024" s="45"/>
      <c r="VXH1024" s="45"/>
      <c r="VXI1024" s="45"/>
      <c r="VXJ1024" s="45"/>
      <c r="VXK1024" s="45"/>
      <c r="VXL1024" s="45"/>
      <c r="VXM1024" s="45"/>
      <c r="VXN1024" s="45"/>
      <c r="VXO1024" s="45"/>
      <c r="VXP1024" s="45"/>
      <c r="VXQ1024" s="45"/>
      <c r="VXR1024" s="45"/>
      <c r="VXS1024" s="45"/>
      <c r="VXT1024" s="45"/>
      <c r="VXU1024" s="45"/>
      <c r="VXV1024" s="45"/>
      <c r="VXW1024" s="45"/>
      <c r="VXX1024" s="45"/>
      <c r="VXY1024" s="45"/>
      <c r="VXZ1024" s="45"/>
      <c r="VYA1024" s="45"/>
      <c r="VYB1024" s="45"/>
      <c r="VYC1024" s="45"/>
      <c r="VYD1024" s="45"/>
      <c r="VYE1024" s="45"/>
      <c r="VYF1024" s="45"/>
      <c r="VYG1024" s="45"/>
      <c r="VYH1024" s="45"/>
      <c r="VYI1024" s="45"/>
      <c r="VYJ1024" s="45"/>
      <c r="VYK1024" s="45"/>
      <c r="VYL1024" s="45"/>
      <c r="VYM1024" s="45"/>
      <c r="VYN1024" s="45"/>
      <c r="VYO1024" s="45"/>
      <c r="VYP1024" s="45"/>
      <c r="VYQ1024" s="45"/>
      <c r="VYR1024" s="45"/>
      <c r="VYS1024" s="45"/>
      <c r="VYT1024" s="45"/>
      <c r="VYU1024" s="45"/>
      <c r="VYV1024" s="45"/>
      <c r="VYW1024" s="45"/>
      <c r="VYX1024" s="45"/>
      <c r="VYY1024" s="45"/>
      <c r="VYZ1024" s="45"/>
      <c r="VZA1024" s="45"/>
      <c r="VZB1024" s="45"/>
      <c r="VZC1024" s="45"/>
      <c r="VZD1024" s="45"/>
      <c r="VZE1024" s="45"/>
      <c r="VZF1024" s="45"/>
      <c r="VZG1024" s="45"/>
      <c r="VZH1024" s="45"/>
      <c r="VZI1024" s="45"/>
      <c r="VZJ1024" s="45"/>
      <c r="VZK1024" s="45"/>
      <c r="VZL1024" s="45"/>
      <c r="VZM1024" s="45"/>
      <c r="VZN1024" s="45"/>
      <c r="VZO1024" s="45"/>
      <c r="VZP1024" s="45"/>
      <c r="VZQ1024" s="45"/>
      <c r="VZR1024" s="45"/>
      <c r="VZS1024" s="45"/>
      <c r="VZT1024" s="45"/>
      <c r="VZU1024" s="45"/>
      <c r="VZV1024" s="45"/>
      <c r="VZW1024" s="45"/>
      <c r="VZX1024" s="45"/>
      <c r="VZY1024" s="45"/>
      <c r="VZZ1024" s="45"/>
      <c r="WAA1024" s="45"/>
      <c r="WAB1024" s="45"/>
      <c r="WAC1024" s="45"/>
      <c r="WAD1024" s="45"/>
      <c r="WAE1024" s="45"/>
      <c r="WAF1024" s="45"/>
      <c r="WAG1024" s="45"/>
      <c r="WAH1024" s="45"/>
      <c r="WAI1024" s="45"/>
      <c r="WAJ1024" s="45"/>
      <c r="WAK1024" s="45"/>
      <c r="WAL1024" s="45"/>
      <c r="WAM1024" s="45"/>
      <c r="WAN1024" s="45"/>
      <c r="WAO1024" s="45"/>
      <c r="WAP1024" s="45"/>
      <c r="WAQ1024" s="45"/>
      <c r="WAR1024" s="45"/>
      <c r="WAS1024" s="45"/>
      <c r="WAT1024" s="45"/>
      <c r="WAU1024" s="45"/>
      <c r="WAV1024" s="45"/>
      <c r="WAW1024" s="45"/>
      <c r="WAX1024" s="45"/>
      <c r="WAY1024" s="45"/>
      <c r="WAZ1024" s="45"/>
      <c r="WBA1024" s="45"/>
      <c r="WBB1024" s="45"/>
      <c r="WBC1024" s="45"/>
      <c r="WBD1024" s="45"/>
      <c r="WBE1024" s="45"/>
      <c r="WBF1024" s="45"/>
      <c r="WBG1024" s="45"/>
      <c r="WBH1024" s="45"/>
      <c r="WBI1024" s="45"/>
      <c r="WBJ1024" s="45"/>
      <c r="WBK1024" s="45"/>
      <c r="WBL1024" s="45"/>
      <c r="WBM1024" s="45"/>
      <c r="WBN1024" s="45"/>
      <c r="WBO1024" s="45"/>
      <c r="WBP1024" s="45"/>
      <c r="WBQ1024" s="45"/>
      <c r="WBR1024" s="45"/>
      <c r="WBS1024" s="45"/>
      <c r="WBT1024" s="45"/>
      <c r="WBU1024" s="45"/>
      <c r="WBV1024" s="45"/>
      <c r="WBW1024" s="45"/>
      <c r="WBX1024" s="45"/>
      <c r="WBY1024" s="45"/>
      <c r="WBZ1024" s="45"/>
      <c r="WCA1024" s="45"/>
      <c r="WCB1024" s="45"/>
      <c r="WCC1024" s="45"/>
      <c r="WCD1024" s="45"/>
      <c r="WCE1024" s="45"/>
      <c r="WCF1024" s="45"/>
      <c r="WCG1024" s="45"/>
      <c r="WCH1024" s="45"/>
      <c r="WCI1024" s="45"/>
      <c r="WCJ1024" s="45"/>
      <c r="WCK1024" s="45"/>
      <c r="WCL1024" s="45"/>
      <c r="WCM1024" s="45"/>
      <c r="WCN1024" s="45"/>
      <c r="WCO1024" s="45"/>
      <c r="WCP1024" s="45"/>
      <c r="WCQ1024" s="45"/>
      <c r="WCR1024" s="45"/>
      <c r="WCS1024" s="45"/>
      <c r="WCT1024" s="45"/>
      <c r="WCU1024" s="45"/>
      <c r="WCV1024" s="45"/>
      <c r="WCW1024" s="45"/>
      <c r="WCX1024" s="45"/>
      <c r="WCY1024" s="45"/>
      <c r="WCZ1024" s="45"/>
      <c r="WDA1024" s="45"/>
      <c r="WDB1024" s="45"/>
      <c r="WDC1024" s="45"/>
      <c r="WDD1024" s="45"/>
      <c r="WDE1024" s="45"/>
      <c r="WDF1024" s="45"/>
      <c r="WDG1024" s="45"/>
      <c r="WDH1024" s="45"/>
      <c r="WDI1024" s="45"/>
      <c r="WDJ1024" s="45"/>
      <c r="WDK1024" s="45"/>
      <c r="WDL1024" s="45"/>
      <c r="WDM1024" s="45"/>
      <c r="WDN1024" s="45"/>
      <c r="WDO1024" s="45"/>
      <c r="WDP1024" s="45"/>
      <c r="WDQ1024" s="45"/>
      <c r="WDR1024" s="45"/>
      <c r="WDS1024" s="45"/>
      <c r="WDT1024" s="45"/>
      <c r="WDU1024" s="45"/>
      <c r="WDV1024" s="45"/>
      <c r="WDW1024" s="45"/>
      <c r="WDX1024" s="45"/>
      <c r="WDY1024" s="45"/>
      <c r="WDZ1024" s="45"/>
      <c r="WEA1024" s="45"/>
      <c r="WEB1024" s="45"/>
      <c r="WEC1024" s="45"/>
      <c r="WED1024" s="45"/>
      <c r="WEE1024" s="45"/>
      <c r="WEF1024" s="45"/>
      <c r="WEG1024" s="45"/>
      <c r="WEH1024" s="45"/>
      <c r="WEI1024" s="45"/>
      <c r="WEJ1024" s="45"/>
      <c r="WEK1024" s="45"/>
      <c r="WEL1024" s="45"/>
      <c r="WEM1024" s="45"/>
      <c r="WEN1024" s="45"/>
      <c r="WEO1024" s="45"/>
      <c r="WEP1024" s="45"/>
      <c r="WEQ1024" s="45"/>
      <c r="WER1024" s="45"/>
      <c r="WES1024" s="45"/>
      <c r="WET1024" s="45"/>
      <c r="WEU1024" s="45"/>
      <c r="WEV1024" s="45"/>
      <c r="WEW1024" s="45"/>
      <c r="WEX1024" s="45"/>
      <c r="WEY1024" s="45"/>
      <c r="WEZ1024" s="45"/>
      <c r="WFA1024" s="45"/>
      <c r="WFB1024" s="45"/>
      <c r="WFC1024" s="45"/>
      <c r="WFD1024" s="45"/>
      <c r="WFE1024" s="45"/>
      <c r="WFF1024" s="45"/>
      <c r="WFG1024" s="45"/>
      <c r="WFH1024" s="45"/>
      <c r="WFI1024" s="45"/>
      <c r="WFJ1024" s="45"/>
      <c r="WFK1024" s="45"/>
      <c r="WFL1024" s="45"/>
      <c r="WFM1024" s="45"/>
      <c r="WFN1024" s="45"/>
      <c r="WFO1024" s="45"/>
      <c r="WFP1024" s="45"/>
      <c r="WFQ1024" s="45"/>
      <c r="WFR1024" s="45"/>
      <c r="WFS1024" s="45"/>
      <c r="WFT1024" s="45"/>
      <c r="WFU1024" s="45"/>
      <c r="WFV1024" s="45"/>
      <c r="WFW1024" s="45"/>
      <c r="WFX1024" s="45"/>
      <c r="WFY1024" s="45"/>
      <c r="WFZ1024" s="45"/>
      <c r="WGA1024" s="45"/>
      <c r="WGB1024" s="45"/>
      <c r="WGC1024" s="45"/>
      <c r="WGD1024" s="45"/>
      <c r="WGE1024" s="45"/>
      <c r="WGF1024" s="45"/>
      <c r="WGG1024" s="45"/>
      <c r="WGH1024" s="45"/>
      <c r="WGI1024" s="45"/>
      <c r="WGJ1024" s="45"/>
      <c r="WGK1024" s="45"/>
      <c r="WGL1024" s="45"/>
      <c r="WGM1024" s="45"/>
      <c r="WGN1024" s="45"/>
      <c r="WGO1024" s="45"/>
      <c r="WGP1024" s="45"/>
      <c r="WGQ1024" s="45"/>
      <c r="WGR1024" s="45"/>
      <c r="WGS1024" s="45"/>
      <c r="WGT1024" s="45"/>
      <c r="WGU1024" s="45"/>
      <c r="WGV1024" s="45"/>
      <c r="WGW1024" s="45"/>
      <c r="WGX1024" s="45"/>
      <c r="WGY1024" s="45"/>
      <c r="WGZ1024" s="45"/>
      <c r="WHA1024" s="45"/>
      <c r="WHB1024" s="45"/>
      <c r="WHC1024" s="45"/>
      <c r="WHD1024" s="45"/>
      <c r="WHE1024" s="45"/>
      <c r="WHF1024" s="45"/>
      <c r="WHG1024" s="45"/>
      <c r="WHH1024" s="45"/>
      <c r="WHI1024" s="45"/>
      <c r="WHJ1024" s="45"/>
      <c r="WHK1024" s="45"/>
      <c r="WHL1024" s="45"/>
      <c r="WHM1024" s="45"/>
      <c r="WHN1024" s="45"/>
      <c r="WHO1024" s="45"/>
      <c r="WHP1024" s="45"/>
      <c r="WHQ1024" s="45"/>
      <c r="WHR1024" s="45"/>
      <c r="WHS1024" s="45"/>
      <c r="WHT1024" s="45"/>
      <c r="WHU1024" s="45"/>
      <c r="WHV1024" s="45"/>
      <c r="WHW1024" s="45"/>
      <c r="WHX1024" s="45"/>
      <c r="WHY1024" s="45"/>
      <c r="WHZ1024" s="45"/>
      <c r="WIA1024" s="45"/>
      <c r="WIB1024" s="45"/>
      <c r="WIC1024" s="45"/>
      <c r="WID1024" s="45"/>
      <c r="WIE1024" s="45"/>
      <c r="WIF1024" s="45"/>
      <c r="WIG1024" s="45"/>
      <c r="WIH1024" s="45"/>
      <c r="WII1024" s="45"/>
      <c r="WIJ1024" s="45"/>
      <c r="WIK1024" s="45"/>
      <c r="WIL1024" s="45"/>
      <c r="WIM1024" s="45"/>
      <c r="WIN1024" s="45"/>
      <c r="WIO1024" s="45"/>
      <c r="WIP1024" s="45"/>
      <c r="WIQ1024" s="45"/>
      <c r="WIR1024" s="45"/>
      <c r="WIS1024" s="45"/>
      <c r="WIT1024" s="45"/>
      <c r="WIU1024" s="45"/>
      <c r="WIV1024" s="45"/>
      <c r="WIW1024" s="45"/>
      <c r="WIX1024" s="45"/>
      <c r="WIY1024" s="45"/>
      <c r="WIZ1024" s="45"/>
      <c r="WJA1024" s="45"/>
      <c r="WJB1024" s="45"/>
      <c r="WJC1024" s="45"/>
      <c r="WJD1024" s="45"/>
      <c r="WJE1024" s="45"/>
      <c r="WJF1024" s="45"/>
      <c r="WJG1024" s="45"/>
      <c r="WJH1024" s="45"/>
      <c r="WJI1024" s="45"/>
      <c r="WJJ1024" s="45"/>
      <c r="WJK1024" s="45"/>
      <c r="WJL1024" s="45"/>
      <c r="WJM1024" s="45"/>
      <c r="WJN1024" s="45"/>
      <c r="WJO1024" s="45"/>
      <c r="WJP1024" s="45"/>
      <c r="WJQ1024" s="45"/>
      <c r="WJR1024" s="45"/>
      <c r="WJS1024" s="45"/>
      <c r="WJT1024" s="45"/>
      <c r="WJU1024" s="45"/>
      <c r="WJV1024" s="45"/>
      <c r="WJW1024" s="45"/>
      <c r="WJX1024" s="45"/>
      <c r="WJY1024" s="45"/>
      <c r="WJZ1024" s="45"/>
      <c r="WKA1024" s="45"/>
      <c r="WKB1024" s="45"/>
      <c r="WKC1024" s="45"/>
      <c r="WKD1024" s="45"/>
      <c r="WKE1024" s="45"/>
      <c r="WKF1024" s="45"/>
      <c r="WKG1024" s="45"/>
      <c r="WKH1024" s="45"/>
      <c r="WKI1024" s="45"/>
      <c r="WKJ1024" s="45"/>
      <c r="WKK1024" s="45"/>
      <c r="WKL1024" s="45"/>
      <c r="WKM1024" s="45"/>
      <c r="WKN1024" s="45"/>
      <c r="WKO1024" s="45"/>
      <c r="WKP1024" s="45"/>
      <c r="WKQ1024" s="45"/>
      <c r="WKR1024" s="45"/>
      <c r="WKS1024" s="45"/>
      <c r="WKT1024" s="45"/>
      <c r="WKU1024" s="45"/>
      <c r="WKV1024" s="45"/>
      <c r="WKW1024" s="45"/>
      <c r="WKX1024" s="45"/>
      <c r="WKY1024" s="45"/>
      <c r="WKZ1024" s="45"/>
      <c r="WLA1024" s="45"/>
      <c r="WLB1024" s="45"/>
      <c r="WLC1024" s="45"/>
      <c r="WLD1024" s="45"/>
      <c r="WLE1024" s="45"/>
      <c r="WLF1024" s="45"/>
      <c r="WLG1024" s="45"/>
      <c r="WLH1024" s="45"/>
      <c r="WLI1024" s="45"/>
      <c r="WLJ1024" s="45"/>
      <c r="WLK1024" s="45"/>
      <c r="WLL1024" s="45"/>
      <c r="WLM1024" s="45"/>
      <c r="WLN1024" s="45"/>
      <c r="WLO1024" s="45"/>
      <c r="WLP1024" s="45"/>
      <c r="WLQ1024" s="45"/>
      <c r="WLR1024" s="45"/>
      <c r="WLS1024" s="45"/>
      <c r="WLT1024" s="45"/>
      <c r="WLU1024" s="45"/>
      <c r="WLV1024" s="45"/>
      <c r="WLW1024" s="45"/>
      <c r="WLX1024" s="45"/>
      <c r="WLY1024" s="45"/>
      <c r="WLZ1024" s="45"/>
      <c r="WMA1024" s="45"/>
      <c r="WMB1024" s="45"/>
      <c r="WMC1024" s="45"/>
      <c r="WMD1024" s="45"/>
      <c r="WME1024" s="45"/>
      <c r="WMF1024" s="45"/>
      <c r="WMG1024" s="45"/>
      <c r="WMH1024" s="45"/>
      <c r="WMI1024" s="45"/>
      <c r="WMJ1024" s="45"/>
      <c r="WMK1024" s="45"/>
      <c r="WML1024" s="45"/>
      <c r="WMM1024" s="45"/>
      <c r="WMN1024" s="45"/>
      <c r="WMO1024" s="45"/>
      <c r="WMP1024" s="45"/>
      <c r="WMQ1024" s="45"/>
      <c r="WMR1024" s="45"/>
      <c r="WMS1024" s="45"/>
      <c r="WMT1024" s="45"/>
      <c r="WMU1024" s="45"/>
      <c r="WMV1024" s="45"/>
      <c r="WMW1024" s="45"/>
      <c r="WMX1024" s="45"/>
      <c r="WMY1024" s="45"/>
      <c r="WMZ1024" s="45"/>
      <c r="WNA1024" s="45"/>
      <c r="WNB1024" s="45"/>
      <c r="WNC1024" s="45"/>
      <c r="WND1024" s="45"/>
      <c r="WNE1024" s="45"/>
      <c r="WNF1024" s="45"/>
      <c r="WNG1024" s="45"/>
      <c r="WNH1024" s="45"/>
      <c r="WNI1024" s="45"/>
      <c r="WNJ1024" s="45"/>
      <c r="WNK1024" s="45"/>
      <c r="WNL1024" s="45"/>
      <c r="WNM1024" s="45"/>
      <c r="WNN1024" s="45"/>
      <c r="WNO1024" s="45"/>
      <c r="WNP1024" s="45"/>
      <c r="WNQ1024" s="45"/>
      <c r="WNR1024" s="45"/>
      <c r="WNS1024" s="45"/>
      <c r="WNT1024" s="45"/>
      <c r="WNU1024" s="45"/>
      <c r="WNV1024" s="45"/>
      <c r="WNW1024" s="45"/>
      <c r="WNX1024" s="45"/>
      <c r="WNY1024" s="45"/>
      <c r="WNZ1024" s="45"/>
      <c r="WOA1024" s="45"/>
      <c r="WOB1024" s="45"/>
      <c r="WOC1024" s="45"/>
      <c r="WOD1024" s="45"/>
      <c r="WOE1024" s="45"/>
      <c r="WOF1024" s="45"/>
      <c r="WOG1024" s="45"/>
      <c r="WOH1024" s="45"/>
      <c r="WOI1024" s="45"/>
      <c r="WOJ1024" s="45"/>
      <c r="WOK1024" s="45"/>
      <c r="WOL1024" s="45"/>
      <c r="WOM1024" s="45"/>
      <c r="WON1024" s="45"/>
      <c r="WOO1024" s="45"/>
      <c r="WOP1024" s="45"/>
      <c r="WOQ1024" s="45"/>
      <c r="WOR1024" s="45"/>
      <c r="WOS1024" s="45"/>
      <c r="WOT1024" s="45"/>
      <c r="WOU1024" s="45"/>
      <c r="WOV1024" s="45"/>
      <c r="WOW1024" s="45"/>
      <c r="WOX1024" s="45"/>
      <c r="WOY1024" s="45"/>
      <c r="WOZ1024" s="45"/>
      <c r="WPA1024" s="45"/>
      <c r="WPB1024" s="45"/>
      <c r="WPC1024" s="45"/>
      <c r="WPD1024" s="45"/>
      <c r="WPE1024" s="45"/>
      <c r="WPF1024" s="45"/>
      <c r="WPG1024" s="45"/>
      <c r="WPH1024" s="45"/>
      <c r="WPI1024" s="45"/>
      <c r="WPJ1024" s="45"/>
      <c r="WPK1024" s="45"/>
      <c r="WPL1024" s="45"/>
      <c r="WPM1024" s="45"/>
      <c r="WPN1024" s="45"/>
      <c r="WPO1024" s="45"/>
      <c r="WPP1024" s="45"/>
      <c r="WPQ1024" s="45"/>
      <c r="WPR1024" s="45"/>
      <c r="WPS1024" s="45"/>
      <c r="WPT1024" s="45"/>
      <c r="WPU1024" s="45"/>
      <c r="WPV1024" s="45"/>
      <c r="WPW1024" s="45"/>
      <c r="WPX1024" s="45"/>
      <c r="WPY1024" s="45"/>
      <c r="WPZ1024" s="45"/>
      <c r="WQA1024" s="45"/>
      <c r="WQB1024" s="45"/>
      <c r="WQC1024" s="45"/>
      <c r="WQD1024" s="45"/>
      <c r="WQE1024" s="45"/>
      <c r="WQF1024" s="45"/>
      <c r="WQG1024" s="45"/>
      <c r="WQH1024" s="45"/>
      <c r="WQI1024" s="45"/>
      <c r="WQJ1024" s="45"/>
      <c r="WQK1024" s="45"/>
      <c r="WQL1024" s="45"/>
      <c r="WQM1024" s="45"/>
      <c r="WQN1024" s="45"/>
      <c r="WQO1024" s="45"/>
      <c r="WQP1024" s="45"/>
      <c r="WQQ1024" s="45"/>
      <c r="WQR1024" s="45"/>
      <c r="WQS1024" s="45"/>
      <c r="WQT1024" s="45"/>
      <c r="WQU1024" s="45"/>
      <c r="WQV1024" s="45"/>
      <c r="WQW1024" s="45"/>
      <c r="WQX1024" s="45"/>
      <c r="WQY1024" s="45"/>
      <c r="WQZ1024" s="45"/>
      <c r="WRA1024" s="45"/>
      <c r="WRB1024" s="45"/>
      <c r="WRC1024" s="45"/>
      <c r="WRD1024" s="45"/>
      <c r="WRE1024" s="45"/>
      <c r="WRF1024" s="45"/>
      <c r="WRG1024" s="45"/>
      <c r="WRH1024" s="45"/>
      <c r="WRI1024" s="45"/>
      <c r="WRJ1024" s="45"/>
      <c r="WRK1024" s="45"/>
      <c r="WRL1024" s="45"/>
      <c r="WRM1024" s="45"/>
      <c r="WRN1024" s="45"/>
      <c r="WRO1024" s="45"/>
      <c r="WRP1024" s="45"/>
      <c r="WRQ1024" s="45"/>
      <c r="WRR1024" s="45"/>
      <c r="WRS1024" s="45"/>
      <c r="WRT1024" s="45"/>
      <c r="WRU1024" s="45"/>
      <c r="WRV1024" s="45"/>
      <c r="WRW1024" s="45"/>
      <c r="WRX1024" s="45"/>
      <c r="WRY1024" s="45"/>
      <c r="WRZ1024" s="45"/>
      <c r="WSA1024" s="45"/>
      <c r="WSB1024" s="45"/>
      <c r="WSC1024" s="45"/>
      <c r="WSD1024" s="45"/>
      <c r="WSE1024" s="45"/>
      <c r="WSF1024" s="45"/>
      <c r="WSG1024" s="45"/>
      <c r="WSH1024" s="45"/>
      <c r="WSI1024" s="45"/>
      <c r="WSJ1024" s="45"/>
      <c r="WSK1024" s="45"/>
      <c r="WSL1024" s="45"/>
      <c r="WSM1024" s="45"/>
      <c r="WSN1024" s="45"/>
      <c r="WSO1024" s="45"/>
      <c r="WSP1024" s="45"/>
      <c r="WSQ1024" s="45"/>
      <c r="WSR1024" s="45"/>
      <c r="WSS1024" s="45"/>
      <c r="WST1024" s="45"/>
      <c r="WSU1024" s="45"/>
      <c r="WSV1024" s="45"/>
      <c r="WSW1024" s="45"/>
      <c r="WSX1024" s="45"/>
      <c r="WSY1024" s="45"/>
      <c r="WSZ1024" s="45"/>
      <c r="WTA1024" s="45"/>
      <c r="WTB1024" s="45"/>
      <c r="WTC1024" s="45"/>
      <c r="WTD1024" s="45"/>
      <c r="WTE1024" s="45"/>
      <c r="WTF1024" s="45"/>
      <c r="WTG1024" s="45"/>
      <c r="WTH1024" s="45"/>
      <c r="WTI1024" s="45"/>
      <c r="WTJ1024" s="45"/>
      <c r="WTK1024" s="45"/>
      <c r="WTL1024" s="45"/>
      <c r="WTM1024" s="45"/>
      <c r="WTN1024" s="45"/>
      <c r="WTO1024" s="45"/>
      <c r="WTP1024" s="45"/>
      <c r="WTQ1024" s="45"/>
      <c r="WTR1024" s="45"/>
      <c r="WTS1024" s="45"/>
      <c r="WTT1024" s="45"/>
      <c r="WTU1024" s="45"/>
      <c r="WTV1024" s="45"/>
      <c r="WTW1024" s="45"/>
      <c r="WTX1024" s="45"/>
      <c r="WTY1024" s="45"/>
      <c r="WTZ1024" s="45"/>
      <c r="WUA1024" s="45"/>
      <c r="WUB1024" s="45"/>
      <c r="WUC1024" s="45"/>
      <c r="WUD1024" s="45"/>
      <c r="WUE1024" s="45"/>
      <c r="WUF1024" s="45"/>
      <c r="WUG1024" s="45"/>
      <c r="WUH1024" s="45"/>
      <c r="WUI1024" s="45"/>
      <c r="WUJ1024" s="45"/>
      <c r="WUK1024" s="45"/>
      <c r="WUL1024" s="45"/>
      <c r="WUM1024" s="45"/>
      <c r="WUN1024" s="45"/>
      <c r="WUO1024" s="45"/>
      <c r="WUP1024" s="45"/>
      <c r="WUQ1024" s="45"/>
      <c r="WUR1024" s="45"/>
      <c r="WUS1024" s="45"/>
      <c r="WUT1024" s="45"/>
      <c r="WUU1024" s="45"/>
      <c r="WUV1024" s="45"/>
      <c r="WUW1024" s="45"/>
      <c r="WUX1024" s="45"/>
      <c r="WUY1024" s="45"/>
      <c r="WUZ1024" s="45"/>
      <c r="WVA1024" s="45"/>
      <c r="WVB1024" s="45"/>
      <c r="WVC1024" s="45"/>
      <c r="WVD1024" s="45"/>
      <c r="WVE1024" s="45"/>
      <c r="WVF1024" s="45"/>
      <c r="WVG1024" s="45"/>
      <c r="WVH1024" s="45"/>
      <c r="WVI1024" s="45"/>
      <c r="WVJ1024" s="45"/>
      <c r="WVK1024" s="45"/>
      <c r="WVL1024" s="45"/>
      <c r="WVM1024" s="45"/>
      <c r="WVN1024" s="45"/>
      <c r="WVO1024" s="45"/>
      <c r="WVP1024" s="45"/>
      <c r="WVQ1024" s="45"/>
      <c r="WVR1024" s="45"/>
      <c r="WVS1024" s="45"/>
      <c r="WVT1024" s="45"/>
      <c r="WVU1024" s="45"/>
      <c r="WVV1024" s="45"/>
      <c r="WVW1024" s="45"/>
      <c r="WVX1024" s="45"/>
      <c r="WVY1024" s="45"/>
      <c r="WVZ1024" s="45"/>
      <c r="WWA1024" s="45"/>
      <c r="WWB1024" s="45"/>
      <c r="WWC1024" s="45"/>
      <c r="WWD1024" s="45"/>
      <c r="WWE1024" s="45"/>
      <c r="WWF1024" s="45"/>
      <c r="WWG1024" s="45"/>
      <c r="WWH1024" s="45"/>
      <c r="WWI1024" s="45"/>
      <c r="WWJ1024" s="45"/>
      <c r="WWK1024" s="45"/>
      <c r="WWL1024" s="45"/>
      <c r="WWM1024" s="45"/>
      <c r="WWN1024" s="45"/>
      <c r="WWO1024" s="45"/>
      <c r="WWP1024" s="45"/>
      <c r="WWQ1024" s="45"/>
      <c r="WWR1024" s="45"/>
      <c r="WWS1024" s="45"/>
      <c r="WWT1024" s="45"/>
      <c r="WWU1024" s="45"/>
      <c r="WWV1024" s="45"/>
      <c r="WWW1024" s="45"/>
      <c r="WWX1024" s="45"/>
      <c r="WWY1024" s="45"/>
      <c r="WWZ1024" s="45"/>
      <c r="WXA1024" s="45"/>
      <c r="WXB1024" s="45"/>
      <c r="WXC1024" s="45"/>
      <c r="WXD1024" s="45"/>
      <c r="WXE1024" s="45"/>
      <c r="WXF1024" s="45"/>
      <c r="WXG1024" s="45"/>
      <c r="WXH1024" s="45"/>
      <c r="WXI1024" s="45"/>
      <c r="WXJ1024" s="45"/>
      <c r="WXK1024" s="45"/>
      <c r="WXL1024" s="45"/>
      <c r="WXM1024" s="45"/>
      <c r="WXN1024" s="45"/>
      <c r="WXO1024" s="45"/>
      <c r="WXP1024" s="45"/>
      <c r="WXQ1024" s="45"/>
      <c r="WXR1024" s="45"/>
      <c r="WXS1024" s="45"/>
      <c r="WXT1024" s="45"/>
      <c r="WXU1024" s="45"/>
      <c r="WXV1024" s="45"/>
      <c r="WXW1024" s="45"/>
      <c r="WXX1024" s="45"/>
      <c r="WXY1024" s="45"/>
    </row>
    <row r="1025" spans="1:16197" ht="35.25" x14ac:dyDescent="0.5">
      <c r="A1025">
        <v>1</v>
      </c>
      <c r="B1025" s="30">
        <v>15</v>
      </c>
      <c r="C1025" s="248" t="s">
        <v>9983</v>
      </c>
      <c r="D1025" s="249"/>
      <c r="E1025" s="241">
        <v>1990</v>
      </c>
      <c r="F1025" s="224" t="s">
        <v>17152</v>
      </c>
      <c r="G1025" s="241">
        <v>3</v>
      </c>
      <c r="H1025" s="241">
        <v>3</v>
      </c>
      <c r="I1025" s="242">
        <v>399.7</v>
      </c>
      <c r="J1025" s="242">
        <v>240.2</v>
      </c>
      <c r="K1025" s="250">
        <v>20</v>
      </c>
      <c r="L1025" s="241" t="s">
        <v>17021</v>
      </c>
      <c r="M1025" s="241" t="s">
        <v>17056</v>
      </c>
      <c r="N1025" s="241" t="s">
        <v>17025</v>
      </c>
      <c r="O1025" s="242">
        <v>2236475.36</v>
      </c>
      <c r="P1025" s="245"/>
      <c r="Q1025" s="242">
        <v>1832700.5299999998</v>
      </c>
      <c r="R1025" s="242">
        <v>115286.59000000001</v>
      </c>
      <c r="S1025" s="242">
        <v>288488.24</v>
      </c>
      <c r="T1025" s="225">
        <f t="shared" si="463"/>
        <v>5595.3849387040282</v>
      </c>
      <c r="U1025" s="232">
        <v>10724.509291968978</v>
      </c>
    </row>
    <row r="1026" spans="1:16197" s="44" customFormat="1" ht="35.25" x14ac:dyDescent="0.5">
      <c r="B1026" s="233" t="s">
        <v>304</v>
      </c>
      <c r="C1026" s="251"/>
      <c r="D1026" s="223" t="s">
        <v>17004</v>
      </c>
      <c r="E1026" s="224" t="s">
        <v>17004</v>
      </c>
      <c r="F1026" s="224" t="s">
        <v>17004</v>
      </c>
      <c r="G1026" s="224" t="s">
        <v>17004</v>
      </c>
      <c r="H1026" s="224" t="s">
        <v>17004</v>
      </c>
      <c r="I1026" s="229">
        <f>I1027</f>
        <v>789.95</v>
      </c>
      <c r="J1026" s="229">
        <f t="shared" ref="J1026:K1026" si="474">J1027</f>
        <v>731.1</v>
      </c>
      <c r="K1026" s="230">
        <f t="shared" si="474"/>
        <v>42</v>
      </c>
      <c r="L1026" s="224" t="s">
        <v>17004</v>
      </c>
      <c r="M1026" s="224" t="s">
        <v>17004</v>
      </c>
      <c r="N1026" s="227" t="s">
        <v>17004</v>
      </c>
      <c r="O1026" s="231">
        <v>3951763.79</v>
      </c>
      <c r="P1026" s="231">
        <f t="shared" ref="P1026:S1026" si="475">P1027</f>
        <v>0</v>
      </c>
      <c r="Q1026" s="229">
        <f t="shared" si="475"/>
        <v>3213186.2399999998</v>
      </c>
      <c r="R1026" s="229">
        <f t="shared" si="475"/>
        <v>198463.84</v>
      </c>
      <c r="S1026" s="229">
        <f t="shared" si="475"/>
        <v>540113.71</v>
      </c>
      <c r="T1026" s="225">
        <f t="shared" si="463"/>
        <v>5002.5492626115574</v>
      </c>
      <c r="U1026" s="245">
        <f>U1027</f>
        <v>8505.9214167985301</v>
      </c>
      <c r="V1026"/>
      <c r="W1026" s="45"/>
      <c r="X1026" s="45"/>
      <c r="Y1026"/>
      <c r="Z1026" s="45"/>
      <c r="AA1026" s="45"/>
      <c r="AB1026" s="45"/>
      <c r="AC1026" s="45"/>
      <c r="AD1026" s="45"/>
      <c r="AE1026" s="45"/>
      <c r="AF1026" s="45"/>
      <c r="AG1026" s="45"/>
      <c r="AH1026" s="45"/>
      <c r="AI1026" s="45"/>
      <c r="AJ1026" s="45"/>
      <c r="AK1026" s="45"/>
      <c r="AL1026" s="45"/>
      <c r="AM1026" s="45"/>
      <c r="AN1026" s="45"/>
      <c r="AO1026" s="45"/>
      <c r="AP1026" s="45"/>
      <c r="AQ1026" s="45"/>
      <c r="AR1026" s="45"/>
      <c r="AS1026" s="45"/>
      <c r="AT1026" s="45"/>
      <c r="AU1026" s="45"/>
      <c r="AV1026" s="45"/>
      <c r="AW1026" s="45"/>
      <c r="AX1026" s="45"/>
      <c r="AY1026" s="45"/>
      <c r="AZ1026" s="45"/>
      <c r="BA1026" s="45"/>
      <c r="BB1026" s="45"/>
      <c r="BC1026" s="45"/>
      <c r="BD1026" s="45"/>
      <c r="BE1026" s="45"/>
      <c r="BF1026" s="45"/>
      <c r="BG1026" s="45"/>
      <c r="BH1026" s="45"/>
      <c r="BI1026" s="45"/>
      <c r="BJ1026" s="45"/>
      <c r="BK1026" s="45"/>
      <c r="BL1026" s="45"/>
      <c r="BM1026" s="45"/>
      <c r="BN1026" s="45"/>
      <c r="BO1026" s="45"/>
      <c r="BP1026" s="45"/>
      <c r="BQ1026" s="45"/>
      <c r="BR1026" s="45"/>
      <c r="BS1026" s="45"/>
      <c r="BT1026" s="45"/>
      <c r="BU1026" s="45"/>
      <c r="BV1026" s="45"/>
      <c r="BW1026" s="45"/>
      <c r="BX1026" s="45"/>
      <c r="BY1026" s="45"/>
      <c r="BZ1026" s="45"/>
      <c r="CA1026" s="45"/>
      <c r="CB1026" s="45"/>
      <c r="CC1026" s="45"/>
      <c r="CD1026" s="45"/>
      <c r="CE1026" s="45"/>
      <c r="CF1026" s="45"/>
      <c r="CG1026" s="45"/>
      <c r="CH1026" s="45"/>
      <c r="CI1026" s="45"/>
      <c r="CJ1026" s="45"/>
      <c r="CK1026" s="45"/>
      <c r="CL1026" s="45"/>
      <c r="CM1026" s="45"/>
      <c r="CN1026" s="45"/>
      <c r="CO1026" s="45"/>
      <c r="CP1026" s="45"/>
      <c r="CQ1026" s="45"/>
      <c r="CR1026" s="45"/>
      <c r="CS1026" s="45"/>
      <c r="CT1026" s="45"/>
      <c r="CU1026" s="45"/>
      <c r="CV1026" s="45"/>
      <c r="CW1026" s="45"/>
      <c r="CX1026" s="45"/>
      <c r="CY1026" s="45"/>
      <c r="CZ1026" s="45"/>
      <c r="DA1026" s="45"/>
      <c r="DB1026" s="45"/>
      <c r="DC1026" s="45"/>
      <c r="DD1026" s="45"/>
      <c r="DE1026" s="45"/>
      <c r="DF1026" s="45"/>
      <c r="DG1026" s="45"/>
      <c r="DH1026" s="45"/>
      <c r="DI1026" s="45"/>
      <c r="DJ1026" s="45"/>
      <c r="DK1026" s="45"/>
      <c r="DL1026" s="45"/>
      <c r="DM1026" s="45"/>
      <c r="DN1026" s="45"/>
      <c r="DO1026" s="45"/>
      <c r="DP1026" s="45"/>
      <c r="DQ1026" s="45"/>
      <c r="DR1026" s="45"/>
      <c r="DS1026" s="45"/>
      <c r="DT1026" s="45"/>
      <c r="DU1026" s="45"/>
      <c r="DV1026" s="45"/>
      <c r="DW1026" s="45"/>
      <c r="DX1026" s="45"/>
      <c r="DY1026" s="45"/>
      <c r="DZ1026" s="45"/>
      <c r="EA1026" s="45"/>
      <c r="EB1026" s="45"/>
      <c r="EC1026" s="45"/>
      <c r="ED1026" s="45"/>
      <c r="EE1026" s="45"/>
      <c r="EF1026" s="45"/>
      <c r="EG1026" s="45"/>
      <c r="EH1026" s="45"/>
      <c r="EI1026" s="45"/>
      <c r="EJ1026" s="45"/>
      <c r="EK1026" s="45"/>
      <c r="EL1026" s="45"/>
      <c r="EM1026" s="45"/>
      <c r="EN1026" s="45"/>
      <c r="EO1026" s="45"/>
      <c r="EP1026" s="45"/>
      <c r="EQ1026" s="45"/>
      <c r="ER1026" s="45"/>
      <c r="ES1026" s="45"/>
      <c r="ET1026" s="45"/>
      <c r="EU1026" s="45"/>
      <c r="EV1026" s="45"/>
      <c r="EW1026" s="45"/>
      <c r="EX1026" s="45"/>
      <c r="EY1026" s="45"/>
      <c r="EZ1026" s="45"/>
      <c r="FA1026" s="45"/>
      <c r="FB1026" s="45"/>
      <c r="FC1026" s="45"/>
      <c r="FD1026" s="45"/>
      <c r="FE1026" s="45"/>
      <c r="FF1026" s="45"/>
      <c r="FG1026" s="45"/>
      <c r="FH1026" s="45"/>
      <c r="FI1026" s="45"/>
      <c r="FJ1026" s="45"/>
      <c r="FK1026" s="45"/>
      <c r="FL1026" s="45"/>
      <c r="FM1026" s="45"/>
      <c r="FN1026" s="45"/>
      <c r="FO1026" s="45"/>
      <c r="FP1026" s="45"/>
      <c r="FQ1026" s="45"/>
      <c r="FR1026" s="45"/>
      <c r="FS1026" s="45"/>
      <c r="FT1026" s="45"/>
      <c r="FU1026" s="45"/>
      <c r="FV1026" s="45"/>
      <c r="FW1026" s="45"/>
      <c r="FX1026" s="45"/>
      <c r="FY1026" s="45"/>
      <c r="FZ1026" s="45"/>
      <c r="GA1026" s="45"/>
      <c r="GB1026" s="45"/>
      <c r="GC1026" s="45"/>
      <c r="GD1026" s="45"/>
      <c r="GE1026" s="45"/>
      <c r="GF1026" s="45"/>
      <c r="GG1026" s="45"/>
      <c r="GH1026" s="45"/>
      <c r="GI1026" s="45"/>
      <c r="GJ1026" s="45"/>
      <c r="GK1026" s="45"/>
      <c r="GL1026" s="45"/>
      <c r="GM1026" s="45"/>
      <c r="GN1026" s="45"/>
      <c r="GO1026" s="45"/>
      <c r="GP1026" s="45"/>
      <c r="GQ1026" s="45"/>
      <c r="GR1026" s="45"/>
      <c r="GS1026" s="45"/>
      <c r="GT1026" s="45"/>
      <c r="GU1026" s="45"/>
      <c r="GV1026" s="45"/>
      <c r="GW1026" s="45"/>
      <c r="GX1026" s="45"/>
      <c r="GY1026" s="45"/>
      <c r="GZ1026" s="45"/>
      <c r="HA1026" s="45"/>
      <c r="HB1026" s="45"/>
      <c r="HC1026" s="45"/>
      <c r="HD1026" s="45"/>
      <c r="HE1026" s="45"/>
      <c r="HF1026" s="45"/>
      <c r="HG1026" s="45"/>
      <c r="HH1026" s="45"/>
      <c r="HI1026" s="45"/>
      <c r="HJ1026" s="45"/>
      <c r="HK1026" s="45"/>
      <c r="HL1026" s="45"/>
      <c r="HM1026" s="45"/>
      <c r="HN1026" s="45"/>
      <c r="HO1026" s="45"/>
      <c r="HP1026" s="45"/>
      <c r="HQ1026" s="45"/>
      <c r="HR1026" s="45"/>
      <c r="HS1026" s="45"/>
      <c r="HT1026" s="45"/>
      <c r="HU1026" s="45"/>
      <c r="HV1026" s="45"/>
      <c r="HW1026" s="45"/>
      <c r="HX1026" s="45"/>
      <c r="HY1026" s="45"/>
      <c r="HZ1026" s="45"/>
      <c r="IA1026" s="45"/>
      <c r="IB1026" s="45"/>
      <c r="IC1026" s="45"/>
      <c r="ID1026" s="45"/>
      <c r="IE1026" s="45"/>
      <c r="IF1026" s="45"/>
      <c r="IG1026" s="45"/>
      <c r="IH1026" s="45"/>
      <c r="II1026" s="45"/>
      <c r="IJ1026" s="45"/>
      <c r="IK1026" s="45"/>
      <c r="IL1026" s="45"/>
      <c r="IM1026" s="45"/>
      <c r="IN1026" s="45"/>
      <c r="IO1026" s="45"/>
      <c r="IP1026" s="45"/>
      <c r="IQ1026" s="45"/>
      <c r="IR1026" s="45"/>
      <c r="IS1026" s="45"/>
      <c r="IT1026" s="45"/>
      <c r="IU1026" s="45"/>
      <c r="IV1026" s="45"/>
      <c r="IW1026" s="45"/>
      <c r="IX1026" s="45"/>
      <c r="IY1026" s="45"/>
      <c r="IZ1026" s="45"/>
      <c r="JA1026" s="45"/>
      <c r="JB1026" s="45"/>
      <c r="JC1026" s="45"/>
      <c r="JD1026" s="45"/>
      <c r="JE1026" s="45"/>
      <c r="JF1026" s="45"/>
      <c r="JG1026" s="45"/>
      <c r="JH1026" s="45"/>
      <c r="JI1026" s="45"/>
      <c r="JJ1026" s="45"/>
      <c r="JK1026" s="45"/>
      <c r="JL1026" s="45"/>
      <c r="JM1026" s="45"/>
      <c r="JN1026" s="45"/>
      <c r="JO1026" s="45"/>
      <c r="JP1026" s="45"/>
      <c r="JQ1026" s="45"/>
      <c r="JR1026" s="45"/>
      <c r="JS1026" s="45"/>
      <c r="JT1026" s="45"/>
      <c r="JU1026" s="45"/>
      <c r="JV1026" s="45"/>
      <c r="JW1026" s="45"/>
      <c r="JX1026" s="45"/>
      <c r="JY1026" s="45"/>
      <c r="JZ1026" s="45"/>
      <c r="KA1026" s="45"/>
      <c r="KB1026" s="45"/>
      <c r="KC1026" s="45"/>
      <c r="KD1026" s="45"/>
      <c r="KE1026" s="45"/>
      <c r="KF1026" s="45"/>
      <c r="KG1026" s="45"/>
      <c r="KH1026" s="45"/>
      <c r="KI1026" s="45"/>
      <c r="KJ1026" s="45"/>
      <c r="KK1026" s="45"/>
      <c r="KL1026" s="45"/>
      <c r="KM1026" s="45"/>
      <c r="KN1026" s="45"/>
      <c r="KO1026" s="45"/>
      <c r="KP1026" s="45"/>
      <c r="KQ1026" s="45"/>
      <c r="KR1026" s="45"/>
      <c r="KS1026" s="45"/>
      <c r="KT1026" s="45"/>
      <c r="KU1026" s="45"/>
      <c r="KV1026" s="45"/>
      <c r="KW1026" s="45"/>
      <c r="KX1026" s="45"/>
      <c r="KY1026" s="45"/>
      <c r="KZ1026" s="45"/>
      <c r="LA1026" s="45"/>
      <c r="LB1026" s="45"/>
      <c r="LC1026" s="45"/>
      <c r="LD1026" s="45"/>
      <c r="LE1026" s="45"/>
      <c r="LF1026" s="45"/>
      <c r="LG1026" s="45"/>
      <c r="LH1026" s="45"/>
      <c r="LI1026" s="45"/>
      <c r="LJ1026" s="45"/>
      <c r="LK1026" s="45"/>
      <c r="LL1026" s="45"/>
      <c r="LM1026" s="45"/>
      <c r="LN1026" s="45"/>
      <c r="LO1026" s="45"/>
      <c r="LP1026" s="45"/>
      <c r="LQ1026" s="45"/>
      <c r="LR1026" s="45"/>
      <c r="LS1026" s="45"/>
      <c r="LT1026" s="45"/>
      <c r="LU1026" s="45"/>
      <c r="LV1026" s="45"/>
      <c r="LW1026" s="45"/>
      <c r="LX1026" s="45"/>
      <c r="LY1026" s="45"/>
      <c r="LZ1026" s="45"/>
      <c r="MA1026" s="45"/>
      <c r="MB1026" s="45"/>
      <c r="MC1026" s="45"/>
      <c r="MD1026" s="45"/>
      <c r="ME1026" s="45"/>
      <c r="MF1026" s="45"/>
      <c r="MG1026" s="45"/>
      <c r="MH1026" s="45"/>
      <c r="MI1026" s="45"/>
      <c r="MJ1026" s="45"/>
      <c r="MK1026" s="45"/>
      <c r="ML1026" s="45"/>
      <c r="MM1026" s="45"/>
      <c r="MN1026" s="45"/>
      <c r="MO1026" s="45"/>
      <c r="MP1026" s="45"/>
      <c r="MQ1026" s="45"/>
      <c r="MR1026" s="45"/>
      <c r="MS1026" s="45"/>
      <c r="MT1026" s="45"/>
      <c r="MU1026" s="45"/>
      <c r="MV1026" s="45"/>
      <c r="MW1026" s="45"/>
      <c r="MX1026" s="45"/>
      <c r="MY1026" s="45"/>
      <c r="MZ1026" s="45"/>
      <c r="NA1026" s="45"/>
      <c r="NB1026" s="45"/>
      <c r="NC1026" s="45"/>
      <c r="ND1026" s="45"/>
      <c r="NE1026" s="45"/>
      <c r="NF1026" s="45"/>
      <c r="NG1026" s="45"/>
      <c r="NH1026" s="45"/>
      <c r="NI1026" s="45"/>
      <c r="NJ1026" s="45"/>
      <c r="NK1026" s="45"/>
      <c r="NL1026" s="45"/>
      <c r="NM1026" s="45"/>
      <c r="NN1026" s="45"/>
      <c r="NO1026" s="45"/>
      <c r="NP1026" s="45"/>
      <c r="NQ1026" s="45"/>
      <c r="NR1026" s="45"/>
      <c r="NS1026" s="45"/>
      <c r="NT1026" s="45"/>
      <c r="NU1026" s="45"/>
      <c r="NV1026" s="45"/>
      <c r="NW1026" s="45"/>
      <c r="NX1026" s="45"/>
      <c r="NY1026" s="45"/>
      <c r="NZ1026" s="45"/>
      <c r="OA1026" s="45"/>
      <c r="OB1026" s="45"/>
      <c r="OC1026" s="45"/>
      <c r="OD1026" s="45"/>
      <c r="OE1026" s="45"/>
      <c r="OF1026" s="45"/>
      <c r="OG1026" s="45"/>
      <c r="OH1026" s="45"/>
      <c r="OI1026" s="45"/>
      <c r="OJ1026" s="45"/>
      <c r="OK1026" s="45"/>
      <c r="OL1026" s="45"/>
      <c r="OM1026" s="45"/>
      <c r="ON1026" s="45"/>
      <c r="OO1026" s="45"/>
      <c r="OP1026" s="45"/>
      <c r="OQ1026" s="45"/>
      <c r="OR1026" s="45"/>
      <c r="OS1026" s="45"/>
      <c r="OT1026" s="45"/>
      <c r="OU1026" s="45"/>
      <c r="OV1026" s="45"/>
      <c r="OW1026" s="45"/>
      <c r="OX1026" s="45"/>
      <c r="OY1026" s="45"/>
      <c r="OZ1026" s="45"/>
      <c r="PA1026" s="45"/>
      <c r="PB1026" s="45"/>
      <c r="PC1026" s="45"/>
      <c r="PD1026" s="45"/>
      <c r="PE1026" s="45"/>
      <c r="PF1026" s="45"/>
      <c r="PG1026" s="45"/>
      <c r="PH1026" s="45"/>
      <c r="PI1026" s="45"/>
      <c r="PJ1026" s="45"/>
      <c r="PK1026" s="45"/>
      <c r="PL1026" s="45"/>
      <c r="PM1026" s="45"/>
      <c r="PN1026" s="45"/>
      <c r="PO1026" s="45"/>
      <c r="PP1026" s="45"/>
      <c r="PQ1026" s="45"/>
      <c r="PR1026" s="45"/>
      <c r="PS1026" s="45"/>
      <c r="PT1026" s="45"/>
      <c r="PU1026" s="45"/>
      <c r="PV1026" s="45"/>
      <c r="PW1026" s="45"/>
      <c r="PX1026" s="45"/>
      <c r="PY1026" s="45"/>
      <c r="PZ1026" s="45"/>
      <c r="QA1026" s="45"/>
      <c r="QB1026" s="45"/>
      <c r="QC1026" s="45"/>
      <c r="QD1026" s="45"/>
      <c r="QE1026" s="45"/>
      <c r="QF1026" s="45"/>
      <c r="QG1026" s="45"/>
      <c r="QH1026" s="45"/>
      <c r="QI1026" s="45"/>
      <c r="QJ1026" s="45"/>
      <c r="QK1026" s="45"/>
      <c r="QL1026" s="45"/>
      <c r="QM1026" s="45"/>
      <c r="QN1026" s="45"/>
      <c r="QO1026" s="45"/>
      <c r="QP1026" s="45"/>
      <c r="QQ1026" s="45"/>
      <c r="QR1026" s="45"/>
      <c r="QS1026" s="45"/>
      <c r="QT1026" s="45"/>
      <c r="QU1026" s="45"/>
      <c r="QV1026" s="45"/>
      <c r="QW1026" s="45"/>
      <c r="QX1026" s="45"/>
      <c r="QY1026" s="45"/>
      <c r="QZ1026" s="45"/>
      <c r="RA1026" s="45"/>
      <c r="RB1026" s="45"/>
      <c r="RC1026" s="45"/>
      <c r="RD1026" s="45"/>
      <c r="RE1026" s="45"/>
      <c r="RF1026" s="45"/>
      <c r="RG1026" s="45"/>
      <c r="RH1026" s="45"/>
      <c r="RI1026" s="45"/>
      <c r="RJ1026" s="45"/>
      <c r="RK1026" s="45"/>
      <c r="RL1026" s="45"/>
      <c r="RM1026" s="45"/>
      <c r="RN1026" s="45"/>
      <c r="RO1026" s="45"/>
      <c r="RP1026" s="45"/>
      <c r="RQ1026" s="45"/>
      <c r="RR1026" s="45"/>
      <c r="RS1026" s="45"/>
      <c r="RT1026" s="45"/>
      <c r="RU1026" s="45"/>
      <c r="RV1026" s="45"/>
      <c r="RW1026" s="45"/>
      <c r="RX1026" s="45"/>
      <c r="RY1026" s="45"/>
      <c r="RZ1026" s="45"/>
      <c r="SA1026" s="45"/>
      <c r="SB1026" s="45"/>
      <c r="SC1026" s="45"/>
      <c r="SD1026" s="45"/>
      <c r="SE1026" s="45"/>
      <c r="SF1026" s="45"/>
      <c r="SG1026" s="45"/>
      <c r="SH1026" s="45"/>
      <c r="SI1026" s="45"/>
      <c r="SJ1026" s="45"/>
      <c r="SK1026" s="45"/>
      <c r="SL1026" s="45"/>
      <c r="SM1026" s="45"/>
      <c r="SN1026" s="45"/>
      <c r="SO1026" s="45"/>
      <c r="SP1026" s="45"/>
      <c r="SQ1026" s="45"/>
      <c r="SR1026" s="45"/>
      <c r="SS1026" s="45"/>
      <c r="ST1026" s="45"/>
      <c r="SU1026" s="45"/>
      <c r="SV1026" s="45"/>
      <c r="SW1026" s="45"/>
      <c r="SX1026" s="45"/>
      <c r="SY1026" s="45"/>
      <c r="SZ1026" s="45"/>
      <c r="TA1026" s="45"/>
      <c r="TB1026" s="45"/>
      <c r="TC1026" s="45"/>
      <c r="TD1026" s="45"/>
      <c r="TE1026" s="45"/>
      <c r="TF1026" s="45"/>
      <c r="TG1026" s="45"/>
      <c r="TH1026" s="45"/>
      <c r="TI1026" s="45"/>
      <c r="TJ1026" s="45"/>
      <c r="TK1026" s="45"/>
      <c r="TL1026" s="45"/>
      <c r="TM1026" s="45"/>
      <c r="TN1026" s="45"/>
      <c r="TO1026" s="45"/>
      <c r="TP1026" s="45"/>
      <c r="TQ1026" s="45"/>
      <c r="TR1026" s="45"/>
      <c r="TS1026" s="45"/>
      <c r="TT1026" s="45"/>
      <c r="TU1026" s="45"/>
      <c r="TV1026" s="45"/>
      <c r="TW1026" s="45"/>
      <c r="TX1026" s="45"/>
      <c r="TY1026" s="45"/>
      <c r="TZ1026" s="45"/>
      <c r="UA1026" s="45"/>
      <c r="UB1026" s="45"/>
      <c r="UC1026" s="45"/>
      <c r="UD1026" s="45"/>
      <c r="UE1026" s="45"/>
      <c r="UF1026" s="45"/>
      <c r="UG1026" s="45"/>
      <c r="UH1026" s="45"/>
      <c r="UI1026" s="45"/>
      <c r="UJ1026" s="45"/>
      <c r="UK1026" s="45"/>
      <c r="UL1026" s="45"/>
      <c r="UM1026" s="45"/>
      <c r="UN1026" s="45"/>
      <c r="UO1026" s="45"/>
      <c r="UP1026" s="45"/>
      <c r="UQ1026" s="45"/>
      <c r="UR1026" s="45"/>
      <c r="US1026" s="45"/>
      <c r="UT1026" s="45"/>
      <c r="UU1026" s="45"/>
      <c r="UV1026" s="45"/>
      <c r="UW1026" s="45"/>
      <c r="UX1026" s="45"/>
      <c r="UY1026" s="45"/>
      <c r="UZ1026" s="45"/>
      <c r="VA1026" s="45"/>
      <c r="VB1026" s="45"/>
      <c r="VC1026" s="45"/>
      <c r="VD1026" s="45"/>
      <c r="VE1026" s="45"/>
      <c r="VF1026" s="45"/>
      <c r="VG1026" s="45"/>
      <c r="VH1026" s="45"/>
      <c r="VI1026" s="45"/>
      <c r="VJ1026" s="45"/>
      <c r="VK1026" s="45"/>
      <c r="VL1026" s="45"/>
      <c r="VM1026" s="45"/>
      <c r="VN1026" s="45"/>
      <c r="VO1026" s="45"/>
      <c r="VP1026" s="45"/>
      <c r="VQ1026" s="45"/>
      <c r="VR1026" s="45"/>
      <c r="VS1026" s="45"/>
      <c r="VT1026" s="45"/>
      <c r="VU1026" s="45"/>
      <c r="VV1026" s="45"/>
      <c r="VW1026" s="45"/>
      <c r="VX1026" s="45"/>
      <c r="VY1026" s="45"/>
      <c r="VZ1026" s="45"/>
      <c r="WA1026" s="45"/>
      <c r="WB1026" s="45"/>
      <c r="WC1026" s="45"/>
      <c r="WD1026" s="45"/>
      <c r="WE1026" s="45"/>
      <c r="WF1026" s="45"/>
      <c r="WG1026" s="45"/>
      <c r="WH1026" s="45"/>
      <c r="WI1026" s="45"/>
      <c r="WJ1026" s="45"/>
      <c r="WK1026" s="45"/>
      <c r="WL1026" s="45"/>
      <c r="WM1026" s="45"/>
      <c r="WN1026" s="45"/>
      <c r="WO1026" s="45"/>
      <c r="WP1026" s="45"/>
      <c r="WQ1026" s="45"/>
      <c r="WR1026" s="45"/>
      <c r="WS1026" s="45"/>
      <c r="WT1026" s="45"/>
      <c r="WU1026" s="45"/>
      <c r="WV1026" s="45"/>
      <c r="WW1026" s="45"/>
      <c r="WX1026" s="45"/>
      <c r="WY1026" s="45"/>
      <c r="WZ1026" s="45"/>
      <c r="XA1026" s="45"/>
      <c r="XB1026" s="45"/>
      <c r="XC1026" s="45"/>
      <c r="XD1026" s="45"/>
      <c r="XE1026" s="45"/>
      <c r="XF1026" s="45"/>
      <c r="XG1026" s="45"/>
      <c r="XH1026" s="45"/>
      <c r="XI1026" s="45"/>
      <c r="XJ1026" s="45"/>
      <c r="XK1026" s="45"/>
      <c r="XL1026" s="45"/>
      <c r="XM1026" s="45"/>
      <c r="XN1026" s="45"/>
      <c r="XO1026" s="45"/>
      <c r="XP1026" s="45"/>
      <c r="XQ1026" s="45"/>
      <c r="XR1026" s="45"/>
      <c r="XS1026" s="45"/>
      <c r="XT1026" s="45"/>
      <c r="XU1026" s="45"/>
      <c r="XV1026" s="45"/>
      <c r="XW1026" s="45"/>
      <c r="XX1026" s="45"/>
      <c r="XY1026" s="45"/>
      <c r="XZ1026" s="45"/>
      <c r="YA1026" s="45"/>
      <c r="YB1026" s="45"/>
      <c r="YC1026" s="45"/>
      <c r="YD1026" s="45"/>
      <c r="YE1026" s="45"/>
      <c r="YF1026" s="45"/>
      <c r="YG1026" s="45"/>
      <c r="YH1026" s="45"/>
      <c r="YI1026" s="45"/>
      <c r="YJ1026" s="45"/>
      <c r="YK1026" s="45"/>
      <c r="YL1026" s="45"/>
      <c r="YM1026" s="45"/>
      <c r="YN1026" s="45"/>
      <c r="YO1026" s="45"/>
      <c r="YP1026" s="45"/>
      <c r="YQ1026" s="45"/>
      <c r="YR1026" s="45"/>
      <c r="YS1026" s="45"/>
      <c r="YT1026" s="45"/>
      <c r="YU1026" s="45"/>
      <c r="YV1026" s="45"/>
      <c r="YW1026" s="45"/>
      <c r="YX1026" s="45"/>
      <c r="YY1026" s="45"/>
      <c r="YZ1026" s="45"/>
      <c r="ZA1026" s="45"/>
      <c r="ZB1026" s="45"/>
      <c r="ZC1026" s="45"/>
      <c r="ZD1026" s="45"/>
      <c r="ZE1026" s="45"/>
      <c r="ZF1026" s="45"/>
      <c r="ZG1026" s="45"/>
      <c r="ZH1026" s="45"/>
      <c r="ZI1026" s="45"/>
      <c r="ZJ1026" s="45"/>
      <c r="ZK1026" s="45"/>
      <c r="ZL1026" s="45"/>
      <c r="ZM1026" s="45"/>
      <c r="ZN1026" s="45"/>
      <c r="ZO1026" s="45"/>
      <c r="ZP1026" s="45"/>
      <c r="ZQ1026" s="45"/>
      <c r="ZR1026" s="45"/>
      <c r="ZS1026" s="45"/>
      <c r="ZT1026" s="45"/>
      <c r="ZU1026" s="45"/>
      <c r="ZV1026" s="45"/>
      <c r="ZW1026" s="45"/>
      <c r="ZX1026" s="45"/>
      <c r="ZY1026" s="45"/>
      <c r="ZZ1026" s="45"/>
      <c r="AAA1026" s="45"/>
      <c r="AAB1026" s="45"/>
      <c r="AAC1026" s="45"/>
      <c r="AAD1026" s="45"/>
      <c r="AAE1026" s="45"/>
      <c r="AAF1026" s="45"/>
      <c r="AAG1026" s="45"/>
      <c r="AAH1026" s="45"/>
      <c r="AAI1026" s="45"/>
      <c r="AAJ1026" s="45"/>
      <c r="AAK1026" s="45"/>
      <c r="AAL1026" s="45"/>
      <c r="AAM1026" s="45"/>
      <c r="AAN1026" s="45"/>
      <c r="AAO1026" s="45"/>
      <c r="AAP1026" s="45"/>
      <c r="AAQ1026" s="45"/>
      <c r="AAR1026" s="45"/>
      <c r="AAS1026" s="45"/>
      <c r="AAT1026" s="45"/>
      <c r="AAU1026" s="45"/>
      <c r="AAV1026" s="45"/>
      <c r="AAW1026" s="45"/>
      <c r="AAX1026" s="45"/>
      <c r="AAY1026" s="45"/>
      <c r="AAZ1026" s="45"/>
      <c r="ABA1026" s="45"/>
      <c r="ABB1026" s="45"/>
      <c r="ABC1026" s="45"/>
      <c r="ABD1026" s="45"/>
      <c r="ABE1026" s="45"/>
      <c r="ABF1026" s="45"/>
      <c r="ABG1026" s="45"/>
      <c r="ABH1026" s="45"/>
      <c r="ABI1026" s="45"/>
      <c r="ABJ1026" s="45"/>
      <c r="ABK1026" s="45"/>
      <c r="ABL1026" s="45"/>
      <c r="ABM1026" s="45"/>
      <c r="ABN1026" s="45"/>
      <c r="ABO1026" s="45"/>
      <c r="ABP1026" s="45"/>
      <c r="ABQ1026" s="45"/>
      <c r="ABR1026" s="45"/>
      <c r="ABS1026" s="45"/>
      <c r="ABT1026" s="45"/>
      <c r="ABU1026" s="45"/>
      <c r="ABV1026" s="45"/>
      <c r="ABW1026" s="45"/>
      <c r="ABX1026" s="45"/>
      <c r="ABY1026" s="45"/>
      <c r="ABZ1026" s="45"/>
      <c r="ACA1026" s="45"/>
      <c r="ACB1026" s="45"/>
      <c r="ACC1026" s="45"/>
      <c r="ACD1026" s="45"/>
      <c r="ACE1026" s="45"/>
      <c r="ACF1026" s="45"/>
      <c r="ACG1026" s="45"/>
      <c r="ACH1026" s="45"/>
      <c r="ACI1026" s="45"/>
      <c r="ACJ1026" s="45"/>
      <c r="ACK1026" s="45"/>
      <c r="ACL1026" s="45"/>
      <c r="ACM1026" s="45"/>
      <c r="ACN1026" s="45"/>
      <c r="ACO1026" s="45"/>
      <c r="ACP1026" s="45"/>
      <c r="ACQ1026" s="45"/>
      <c r="ACR1026" s="45"/>
      <c r="ACS1026" s="45"/>
      <c r="ACT1026" s="45"/>
      <c r="ACU1026" s="45"/>
      <c r="ACV1026" s="45"/>
      <c r="ACW1026" s="45"/>
      <c r="ACX1026" s="45"/>
      <c r="ACY1026" s="45"/>
      <c r="ACZ1026" s="45"/>
      <c r="ADA1026" s="45"/>
      <c r="ADB1026" s="45"/>
      <c r="ADC1026" s="45"/>
      <c r="ADD1026" s="45"/>
      <c r="ADE1026" s="45"/>
      <c r="ADF1026" s="45"/>
      <c r="ADG1026" s="45"/>
      <c r="ADH1026" s="45"/>
      <c r="ADI1026" s="45"/>
      <c r="ADJ1026" s="45"/>
      <c r="ADK1026" s="45"/>
      <c r="ADL1026" s="45"/>
      <c r="ADM1026" s="45"/>
      <c r="ADN1026" s="45"/>
      <c r="ADO1026" s="45"/>
      <c r="ADP1026" s="45"/>
      <c r="ADQ1026" s="45"/>
      <c r="ADR1026" s="45"/>
      <c r="ADS1026" s="45"/>
      <c r="ADT1026" s="45"/>
      <c r="ADU1026" s="45"/>
      <c r="ADV1026" s="45"/>
      <c r="ADW1026" s="45"/>
      <c r="ADX1026" s="45"/>
      <c r="ADY1026" s="45"/>
      <c r="ADZ1026" s="45"/>
      <c r="AEA1026" s="45"/>
      <c r="AEB1026" s="45"/>
      <c r="AEC1026" s="45"/>
      <c r="AED1026" s="45"/>
      <c r="AEE1026" s="45"/>
      <c r="AEF1026" s="45"/>
      <c r="AEG1026" s="45"/>
      <c r="AEH1026" s="45"/>
      <c r="AEI1026" s="45"/>
      <c r="AEJ1026" s="45"/>
      <c r="AEK1026" s="45"/>
      <c r="AEL1026" s="45"/>
      <c r="AEM1026" s="45"/>
      <c r="AEN1026" s="45"/>
      <c r="AEO1026" s="45"/>
      <c r="AEP1026" s="45"/>
      <c r="AEQ1026" s="45"/>
      <c r="AER1026" s="45"/>
      <c r="AES1026" s="45"/>
      <c r="AET1026" s="45"/>
      <c r="AEU1026" s="45"/>
      <c r="AEV1026" s="45"/>
      <c r="AEW1026" s="45"/>
      <c r="AEX1026" s="45"/>
      <c r="AEY1026" s="45"/>
      <c r="AEZ1026" s="45"/>
      <c r="AFA1026" s="45"/>
      <c r="AFB1026" s="45"/>
      <c r="AFC1026" s="45"/>
      <c r="AFD1026" s="45"/>
      <c r="AFE1026" s="45"/>
      <c r="AFF1026" s="45"/>
      <c r="AFG1026" s="45"/>
      <c r="AFH1026" s="45"/>
      <c r="AFI1026" s="45"/>
      <c r="AFJ1026" s="45"/>
      <c r="AFK1026" s="45"/>
      <c r="AFL1026" s="45"/>
      <c r="AFM1026" s="45"/>
      <c r="AFN1026" s="45"/>
      <c r="AFO1026" s="45"/>
      <c r="AFP1026" s="45"/>
      <c r="AFQ1026" s="45"/>
      <c r="AFR1026" s="45"/>
      <c r="AFS1026" s="45"/>
      <c r="AFT1026" s="45"/>
      <c r="AFU1026" s="45"/>
      <c r="AFV1026" s="45"/>
      <c r="AFW1026" s="45"/>
      <c r="AFX1026" s="45"/>
      <c r="AFY1026" s="45"/>
      <c r="AFZ1026" s="45"/>
      <c r="AGA1026" s="45"/>
      <c r="AGB1026" s="45"/>
      <c r="AGC1026" s="45"/>
      <c r="AGD1026" s="45"/>
      <c r="AGE1026" s="45"/>
      <c r="AGF1026" s="45"/>
      <c r="AGG1026" s="45"/>
      <c r="AGH1026" s="45"/>
      <c r="AGI1026" s="45"/>
      <c r="AGJ1026" s="45"/>
      <c r="AGK1026" s="45"/>
      <c r="AGL1026" s="45"/>
      <c r="AGM1026" s="45"/>
      <c r="AGN1026" s="45"/>
      <c r="AGO1026" s="45"/>
      <c r="AGP1026" s="45"/>
      <c r="AGQ1026" s="45"/>
      <c r="AGR1026" s="45"/>
      <c r="AGS1026" s="45"/>
      <c r="AGT1026" s="45"/>
      <c r="AGU1026" s="45"/>
      <c r="AGV1026" s="45"/>
      <c r="AGW1026" s="45"/>
      <c r="AGX1026" s="45"/>
      <c r="AGY1026" s="45"/>
      <c r="AGZ1026" s="45"/>
      <c r="AHA1026" s="45"/>
      <c r="AHB1026" s="45"/>
      <c r="AHC1026" s="45"/>
      <c r="AHD1026" s="45"/>
      <c r="AHE1026" s="45"/>
      <c r="AHF1026" s="45"/>
      <c r="AHG1026" s="45"/>
      <c r="AHH1026" s="45"/>
      <c r="AHI1026" s="45"/>
      <c r="AHJ1026" s="45"/>
      <c r="AHK1026" s="45"/>
      <c r="AHL1026" s="45"/>
      <c r="AHM1026" s="45"/>
      <c r="AHN1026" s="45"/>
      <c r="AHO1026" s="45"/>
      <c r="AHP1026" s="45"/>
      <c r="AHQ1026" s="45"/>
      <c r="AHR1026" s="45"/>
      <c r="AHS1026" s="45"/>
      <c r="AHT1026" s="45"/>
      <c r="AHU1026" s="45"/>
      <c r="AHV1026" s="45"/>
      <c r="AHW1026" s="45"/>
      <c r="AHX1026" s="45"/>
      <c r="AHY1026" s="45"/>
      <c r="AHZ1026" s="45"/>
      <c r="AIA1026" s="45"/>
      <c r="AIB1026" s="45"/>
      <c r="AIC1026" s="45"/>
      <c r="AID1026" s="45"/>
      <c r="AIE1026" s="45"/>
      <c r="AIF1026" s="45"/>
      <c r="AIG1026" s="45"/>
      <c r="AIH1026" s="45"/>
      <c r="AII1026" s="45"/>
      <c r="AIJ1026" s="45"/>
      <c r="AIK1026" s="45"/>
      <c r="AIL1026" s="45"/>
      <c r="AIM1026" s="45"/>
      <c r="AIN1026" s="45"/>
      <c r="AIO1026" s="45"/>
      <c r="AIP1026" s="45"/>
      <c r="AIQ1026" s="45"/>
      <c r="AIR1026" s="45"/>
      <c r="AIS1026" s="45"/>
      <c r="AIT1026" s="45"/>
      <c r="AIU1026" s="45"/>
      <c r="AIV1026" s="45"/>
      <c r="AIW1026" s="45"/>
      <c r="AIX1026" s="45"/>
      <c r="AIY1026" s="45"/>
      <c r="AIZ1026" s="45"/>
      <c r="AJA1026" s="45"/>
      <c r="AJB1026" s="45"/>
      <c r="AJC1026" s="45"/>
      <c r="AJD1026" s="45"/>
      <c r="AJE1026" s="45"/>
      <c r="AJF1026" s="45"/>
      <c r="AJG1026" s="45"/>
      <c r="AJH1026" s="45"/>
      <c r="AJI1026" s="45"/>
      <c r="AJJ1026" s="45"/>
      <c r="AJK1026" s="45"/>
      <c r="AJL1026" s="45"/>
      <c r="AJM1026" s="45"/>
      <c r="AJN1026" s="45"/>
      <c r="AJO1026" s="45"/>
      <c r="AJP1026" s="45"/>
      <c r="AJQ1026" s="45"/>
      <c r="AJR1026" s="45"/>
      <c r="AJS1026" s="45"/>
      <c r="AJT1026" s="45"/>
      <c r="AJU1026" s="45"/>
      <c r="AJV1026" s="45"/>
      <c r="AJW1026" s="45"/>
      <c r="AJX1026" s="45"/>
      <c r="AJY1026" s="45"/>
      <c r="AJZ1026" s="45"/>
      <c r="AKA1026" s="45"/>
      <c r="AKB1026" s="45"/>
      <c r="AKC1026" s="45"/>
      <c r="AKD1026" s="45"/>
      <c r="AKE1026" s="45"/>
      <c r="AKF1026" s="45"/>
      <c r="AKG1026" s="45"/>
      <c r="AKH1026" s="45"/>
      <c r="AKI1026" s="45"/>
      <c r="AKJ1026" s="45"/>
      <c r="AKK1026" s="45"/>
      <c r="AKL1026" s="45"/>
      <c r="AKM1026" s="45"/>
      <c r="AKN1026" s="45"/>
      <c r="AKO1026" s="45"/>
      <c r="AKP1026" s="45"/>
      <c r="AKQ1026" s="45"/>
      <c r="AKR1026" s="45"/>
      <c r="AKS1026" s="45"/>
      <c r="AKT1026" s="45"/>
      <c r="AKU1026" s="45"/>
      <c r="AKV1026" s="45"/>
      <c r="AKW1026" s="45"/>
      <c r="AKX1026" s="45"/>
      <c r="AKY1026" s="45"/>
      <c r="AKZ1026" s="45"/>
      <c r="ALA1026" s="45"/>
      <c r="ALB1026" s="45"/>
      <c r="ALC1026" s="45"/>
      <c r="ALD1026" s="45"/>
      <c r="ALE1026" s="45"/>
      <c r="ALF1026" s="45"/>
      <c r="ALG1026" s="45"/>
      <c r="ALH1026" s="45"/>
      <c r="ALI1026" s="45"/>
      <c r="ALJ1026" s="45"/>
      <c r="ALK1026" s="45"/>
      <c r="ALL1026" s="45"/>
      <c r="ALM1026" s="45"/>
      <c r="ALN1026" s="45"/>
      <c r="ALO1026" s="45"/>
      <c r="ALP1026" s="45"/>
      <c r="ALQ1026" s="45"/>
      <c r="ALR1026" s="45"/>
      <c r="ALS1026" s="45"/>
      <c r="ALT1026" s="45"/>
      <c r="ALU1026" s="45"/>
      <c r="ALV1026" s="45"/>
      <c r="ALW1026" s="45"/>
      <c r="ALX1026" s="45"/>
      <c r="ALY1026" s="45"/>
      <c r="ALZ1026" s="45"/>
      <c r="AMA1026" s="45"/>
      <c r="AMB1026" s="45"/>
      <c r="AMC1026" s="45"/>
      <c r="AMD1026" s="45"/>
      <c r="AME1026" s="45"/>
      <c r="AMF1026" s="45"/>
      <c r="AMG1026" s="45"/>
      <c r="AMH1026" s="45"/>
      <c r="AMI1026" s="45"/>
      <c r="AMJ1026" s="45"/>
      <c r="AMK1026" s="45"/>
      <c r="AML1026" s="45"/>
      <c r="AMM1026" s="45"/>
      <c r="AMN1026" s="45"/>
      <c r="AMO1026" s="45"/>
      <c r="AMP1026" s="45"/>
      <c r="AMQ1026" s="45"/>
      <c r="AMR1026" s="45"/>
      <c r="AMS1026" s="45"/>
      <c r="AMT1026" s="45"/>
      <c r="AMU1026" s="45"/>
      <c r="AMV1026" s="45"/>
      <c r="AMW1026" s="45"/>
      <c r="AMX1026" s="45"/>
      <c r="AMY1026" s="45"/>
      <c r="AMZ1026" s="45"/>
      <c r="ANA1026" s="45"/>
      <c r="ANB1026" s="45"/>
      <c r="ANC1026" s="45"/>
      <c r="AND1026" s="45"/>
      <c r="ANE1026" s="45"/>
      <c r="ANF1026" s="45"/>
      <c r="ANG1026" s="45"/>
      <c r="ANH1026" s="45"/>
      <c r="ANI1026" s="45"/>
      <c r="ANJ1026" s="45"/>
      <c r="ANK1026" s="45"/>
      <c r="ANL1026" s="45"/>
      <c r="ANM1026" s="45"/>
      <c r="ANN1026" s="45"/>
      <c r="ANO1026" s="45"/>
      <c r="ANP1026" s="45"/>
      <c r="ANQ1026" s="45"/>
      <c r="ANR1026" s="45"/>
      <c r="ANS1026" s="45"/>
      <c r="ANT1026" s="45"/>
      <c r="ANU1026" s="45"/>
      <c r="ANV1026" s="45"/>
      <c r="ANW1026" s="45"/>
      <c r="ANX1026" s="45"/>
      <c r="ANY1026" s="45"/>
      <c r="ANZ1026" s="45"/>
      <c r="AOA1026" s="45"/>
      <c r="AOB1026" s="45"/>
      <c r="AOC1026" s="45"/>
      <c r="AOD1026" s="45"/>
      <c r="AOE1026" s="45"/>
      <c r="AOF1026" s="45"/>
      <c r="AOG1026" s="45"/>
      <c r="AOH1026" s="45"/>
      <c r="AOI1026" s="45"/>
      <c r="AOJ1026" s="45"/>
      <c r="AOK1026" s="45"/>
      <c r="AOL1026" s="45"/>
      <c r="AOM1026" s="45"/>
      <c r="AON1026" s="45"/>
      <c r="AOO1026" s="45"/>
      <c r="AOP1026" s="45"/>
      <c r="AOQ1026" s="45"/>
      <c r="AOR1026" s="45"/>
      <c r="AOS1026" s="45"/>
      <c r="AOT1026" s="45"/>
      <c r="AOU1026" s="45"/>
      <c r="AOV1026" s="45"/>
      <c r="AOW1026" s="45"/>
      <c r="AOX1026" s="45"/>
      <c r="AOY1026" s="45"/>
      <c r="AOZ1026" s="45"/>
      <c r="APA1026" s="45"/>
      <c r="APB1026" s="45"/>
      <c r="APC1026" s="45"/>
      <c r="APD1026" s="45"/>
      <c r="APE1026" s="45"/>
      <c r="APF1026" s="45"/>
      <c r="APG1026" s="45"/>
      <c r="APH1026" s="45"/>
      <c r="API1026" s="45"/>
      <c r="APJ1026" s="45"/>
      <c r="APK1026" s="45"/>
      <c r="APL1026" s="45"/>
      <c r="APM1026" s="45"/>
      <c r="APN1026" s="45"/>
      <c r="APO1026" s="45"/>
      <c r="APP1026" s="45"/>
      <c r="APQ1026" s="45"/>
      <c r="APR1026" s="45"/>
      <c r="APS1026" s="45"/>
      <c r="APT1026" s="45"/>
      <c r="APU1026" s="45"/>
      <c r="APV1026" s="45"/>
      <c r="APW1026" s="45"/>
      <c r="APX1026" s="45"/>
      <c r="APY1026" s="45"/>
      <c r="APZ1026" s="45"/>
      <c r="AQA1026" s="45"/>
      <c r="AQB1026" s="45"/>
      <c r="AQC1026" s="45"/>
      <c r="AQD1026" s="45"/>
      <c r="AQE1026" s="45"/>
      <c r="AQF1026" s="45"/>
      <c r="AQG1026" s="45"/>
      <c r="AQH1026" s="45"/>
      <c r="AQI1026" s="45"/>
      <c r="AQJ1026" s="45"/>
      <c r="AQK1026" s="45"/>
      <c r="AQL1026" s="45"/>
      <c r="AQM1026" s="45"/>
      <c r="AQN1026" s="45"/>
      <c r="AQO1026" s="45"/>
      <c r="AQP1026" s="45"/>
      <c r="AQQ1026" s="45"/>
      <c r="AQR1026" s="45"/>
      <c r="AQS1026" s="45"/>
      <c r="AQT1026" s="45"/>
      <c r="AQU1026" s="45"/>
      <c r="AQV1026" s="45"/>
      <c r="AQW1026" s="45"/>
      <c r="AQX1026" s="45"/>
      <c r="AQY1026" s="45"/>
      <c r="AQZ1026" s="45"/>
      <c r="ARA1026" s="45"/>
      <c r="ARB1026" s="45"/>
      <c r="ARC1026" s="45"/>
      <c r="ARD1026" s="45"/>
      <c r="ARE1026" s="45"/>
      <c r="ARF1026" s="45"/>
      <c r="ARG1026" s="45"/>
      <c r="ARH1026" s="45"/>
      <c r="ARI1026" s="45"/>
      <c r="ARJ1026" s="45"/>
      <c r="ARK1026" s="45"/>
      <c r="ARL1026" s="45"/>
      <c r="ARM1026" s="45"/>
      <c r="ARN1026" s="45"/>
      <c r="ARO1026" s="45"/>
      <c r="ARP1026" s="45"/>
      <c r="ARQ1026" s="45"/>
      <c r="ARR1026" s="45"/>
      <c r="ARS1026" s="45"/>
      <c r="ART1026" s="45"/>
      <c r="ARU1026" s="45"/>
      <c r="ARV1026" s="45"/>
      <c r="ARW1026" s="45"/>
      <c r="ARX1026" s="45"/>
      <c r="ARY1026" s="45"/>
      <c r="ARZ1026" s="45"/>
      <c r="ASA1026" s="45"/>
      <c r="ASB1026" s="45"/>
      <c r="ASC1026" s="45"/>
      <c r="ASD1026" s="45"/>
      <c r="ASE1026" s="45"/>
      <c r="ASF1026" s="45"/>
      <c r="ASG1026" s="45"/>
      <c r="ASH1026" s="45"/>
      <c r="ASI1026" s="45"/>
      <c r="ASJ1026" s="45"/>
      <c r="ASK1026" s="45"/>
      <c r="ASL1026" s="45"/>
      <c r="ASM1026" s="45"/>
      <c r="ASN1026" s="45"/>
      <c r="ASO1026" s="45"/>
      <c r="ASP1026" s="45"/>
      <c r="ASQ1026" s="45"/>
      <c r="ASR1026" s="45"/>
      <c r="ASS1026" s="45"/>
      <c r="AST1026" s="45"/>
      <c r="ASU1026" s="45"/>
      <c r="ASV1026" s="45"/>
      <c r="ASW1026" s="45"/>
      <c r="ASX1026" s="45"/>
      <c r="ASY1026" s="45"/>
      <c r="ASZ1026" s="45"/>
      <c r="ATA1026" s="45"/>
      <c r="ATB1026" s="45"/>
      <c r="ATC1026" s="45"/>
      <c r="ATD1026" s="45"/>
      <c r="ATE1026" s="45"/>
      <c r="ATF1026" s="45"/>
      <c r="ATG1026" s="45"/>
      <c r="ATH1026" s="45"/>
      <c r="ATI1026" s="45"/>
      <c r="ATJ1026" s="45"/>
      <c r="ATK1026" s="45"/>
      <c r="ATL1026" s="45"/>
      <c r="ATM1026" s="45"/>
      <c r="ATN1026" s="45"/>
      <c r="ATO1026" s="45"/>
      <c r="ATP1026" s="45"/>
      <c r="ATQ1026" s="45"/>
      <c r="ATR1026" s="45"/>
      <c r="ATS1026" s="45"/>
      <c r="ATT1026" s="45"/>
      <c r="ATU1026" s="45"/>
      <c r="ATV1026" s="45"/>
      <c r="ATW1026" s="45"/>
      <c r="ATX1026" s="45"/>
      <c r="ATY1026" s="45"/>
      <c r="ATZ1026" s="45"/>
      <c r="AUA1026" s="45"/>
      <c r="AUB1026" s="45"/>
      <c r="AUC1026" s="45"/>
      <c r="AUD1026" s="45"/>
      <c r="AUE1026" s="45"/>
      <c r="AUF1026" s="45"/>
      <c r="AUG1026" s="45"/>
      <c r="AUH1026" s="45"/>
      <c r="AUI1026" s="45"/>
      <c r="AUJ1026" s="45"/>
      <c r="AUK1026" s="45"/>
      <c r="AUL1026" s="45"/>
      <c r="AUM1026" s="45"/>
      <c r="AUN1026" s="45"/>
      <c r="AUO1026" s="45"/>
      <c r="AUP1026" s="45"/>
      <c r="AUQ1026" s="45"/>
      <c r="AUR1026" s="45"/>
      <c r="AUS1026" s="45"/>
      <c r="AUT1026" s="45"/>
      <c r="AUU1026" s="45"/>
      <c r="AUV1026" s="45"/>
      <c r="AUW1026" s="45"/>
      <c r="AUX1026" s="45"/>
      <c r="AUY1026" s="45"/>
      <c r="AUZ1026" s="45"/>
      <c r="AVA1026" s="45"/>
      <c r="AVB1026" s="45"/>
      <c r="AVC1026" s="45"/>
      <c r="AVD1026" s="45"/>
      <c r="AVE1026" s="45"/>
      <c r="AVF1026" s="45"/>
      <c r="AVG1026" s="45"/>
      <c r="AVH1026" s="45"/>
      <c r="AVI1026" s="45"/>
      <c r="AVJ1026" s="45"/>
      <c r="AVK1026" s="45"/>
      <c r="AVL1026" s="45"/>
      <c r="AVM1026" s="45"/>
      <c r="AVN1026" s="45"/>
      <c r="AVO1026" s="45"/>
      <c r="AVP1026" s="45"/>
      <c r="AVQ1026" s="45"/>
      <c r="AVR1026" s="45"/>
      <c r="AVS1026" s="45"/>
      <c r="AVT1026" s="45"/>
      <c r="AVU1026" s="45"/>
      <c r="AVV1026" s="45"/>
      <c r="AVW1026" s="45"/>
      <c r="AVX1026" s="45"/>
      <c r="AVY1026" s="45"/>
      <c r="AVZ1026" s="45"/>
      <c r="AWA1026" s="45"/>
      <c r="AWB1026" s="45"/>
      <c r="AWC1026" s="45"/>
      <c r="AWD1026" s="45"/>
      <c r="AWE1026" s="45"/>
      <c r="AWF1026" s="45"/>
      <c r="AWG1026" s="45"/>
      <c r="AWH1026" s="45"/>
      <c r="AWI1026" s="45"/>
      <c r="AWJ1026" s="45"/>
      <c r="AWK1026" s="45"/>
      <c r="AWL1026" s="45"/>
      <c r="AWM1026" s="45"/>
      <c r="AWN1026" s="45"/>
      <c r="AWO1026" s="45"/>
      <c r="AWP1026" s="45"/>
      <c r="AWQ1026" s="45"/>
      <c r="AWR1026" s="45"/>
      <c r="AWS1026" s="45"/>
      <c r="AWT1026" s="45"/>
      <c r="AWU1026" s="45"/>
      <c r="AWV1026" s="45"/>
      <c r="AWW1026" s="45"/>
      <c r="AWX1026" s="45"/>
      <c r="AWY1026" s="45"/>
      <c r="AWZ1026" s="45"/>
      <c r="AXA1026" s="45"/>
      <c r="AXB1026" s="45"/>
      <c r="AXC1026" s="45"/>
      <c r="AXD1026" s="45"/>
      <c r="AXE1026" s="45"/>
      <c r="AXF1026" s="45"/>
      <c r="AXG1026" s="45"/>
      <c r="AXH1026" s="45"/>
      <c r="AXI1026" s="45"/>
      <c r="AXJ1026" s="45"/>
      <c r="AXK1026" s="45"/>
      <c r="AXL1026" s="45"/>
      <c r="AXM1026" s="45"/>
      <c r="AXN1026" s="45"/>
      <c r="AXO1026" s="45"/>
      <c r="AXP1026" s="45"/>
      <c r="AXQ1026" s="45"/>
      <c r="AXR1026" s="45"/>
      <c r="AXS1026" s="45"/>
      <c r="AXT1026" s="45"/>
      <c r="AXU1026" s="45"/>
      <c r="AXV1026" s="45"/>
      <c r="AXW1026" s="45"/>
      <c r="AXX1026" s="45"/>
      <c r="AXY1026" s="45"/>
      <c r="AXZ1026" s="45"/>
      <c r="AYA1026" s="45"/>
      <c r="AYB1026" s="45"/>
      <c r="AYC1026" s="45"/>
      <c r="AYD1026" s="45"/>
      <c r="AYE1026" s="45"/>
      <c r="AYF1026" s="45"/>
      <c r="AYG1026" s="45"/>
      <c r="AYH1026" s="45"/>
      <c r="AYI1026" s="45"/>
      <c r="AYJ1026" s="45"/>
      <c r="AYK1026" s="45"/>
      <c r="AYL1026" s="45"/>
      <c r="AYM1026" s="45"/>
      <c r="AYN1026" s="45"/>
      <c r="AYO1026" s="45"/>
      <c r="AYP1026" s="45"/>
      <c r="AYQ1026" s="45"/>
      <c r="AYR1026" s="45"/>
      <c r="AYS1026" s="45"/>
      <c r="AYT1026" s="45"/>
      <c r="AYU1026" s="45"/>
      <c r="AYV1026" s="45"/>
      <c r="AYW1026" s="45"/>
      <c r="AYX1026" s="45"/>
      <c r="AYY1026" s="45"/>
      <c r="AYZ1026" s="45"/>
      <c r="AZA1026" s="45"/>
      <c r="AZB1026" s="45"/>
      <c r="AZC1026" s="45"/>
      <c r="AZD1026" s="45"/>
      <c r="AZE1026" s="45"/>
      <c r="AZF1026" s="45"/>
      <c r="AZG1026" s="45"/>
      <c r="AZH1026" s="45"/>
      <c r="AZI1026" s="45"/>
      <c r="AZJ1026" s="45"/>
      <c r="AZK1026" s="45"/>
      <c r="AZL1026" s="45"/>
      <c r="AZM1026" s="45"/>
      <c r="AZN1026" s="45"/>
      <c r="AZO1026" s="45"/>
      <c r="AZP1026" s="45"/>
      <c r="AZQ1026" s="45"/>
      <c r="AZR1026" s="45"/>
      <c r="AZS1026" s="45"/>
      <c r="AZT1026" s="45"/>
      <c r="AZU1026" s="45"/>
      <c r="AZV1026" s="45"/>
      <c r="AZW1026" s="45"/>
      <c r="AZX1026" s="45"/>
      <c r="AZY1026" s="45"/>
      <c r="AZZ1026" s="45"/>
      <c r="BAA1026" s="45"/>
      <c r="BAB1026" s="45"/>
      <c r="BAC1026" s="45"/>
      <c r="BAD1026" s="45"/>
      <c r="BAE1026" s="45"/>
      <c r="BAF1026" s="45"/>
      <c r="BAG1026" s="45"/>
      <c r="BAH1026" s="45"/>
      <c r="BAI1026" s="45"/>
      <c r="BAJ1026" s="45"/>
      <c r="BAK1026" s="45"/>
      <c r="BAL1026" s="45"/>
      <c r="BAM1026" s="45"/>
      <c r="BAN1026" s="45"/>
      <c r="BAO1026" s="45"/>
      <c r="BAP1026" s="45"/>
      <c r="BAQ1026" s="45"/>
      <c r="BAR1026" s="45"/>
      <c r="BAS1026" s="45"/>
      <c r="BAT1026" s="45"/>
      <c r="BAU1026" s="45"/>
      <c r="BAV1026" s="45"/>
      <c r="BAW1026" s="45"/>
      <c r="BAX1026" s="45"/>
      <c r="BAY1026" s="45"/>
      <c r="BAZ1026" s="45"/>
      <c r="BBA1026" s="45"/>
      <c r="BBB1026" s="45"/>
      <c r="BBC1026" s="45"/>
      <c r="BBD1026" s="45"/>
      <c r="BBE1026" s="45"/>
      <c r="BBF1026" s="45"/>
      <c r="BBG1026" s="45"/>
      <c r="BBH1026" s="45"/>
      <c r="BBI1026" s="45"/>
      <c r="BBJ1026" s="45"/>
      <c r="BBK1026" s="45"/>
      <c r="BBL1026" s="45"/>
      <c r="BBM1026" s="45"/>
      <c r="BBN1026" s="45"/>
      <c r="BBO1026" s="45"/>
      <c r="BBP1026" s="45"/>
      <c r="BBQ1026" s="45"/>
      <c r="BBR1026" s="45"/>
      <c r="BBS1026" s="45"/>
      <c r="BBT1026" s="45"/>
      <c r="BBU1026" s="45"/>
      <c r="BBV1026" s="45"/>
      <c r="BBW1026" s="45"/>
      <c r="BBX1026" s="45"/>
      <c r="BBY1026" s="45"/>
      <c r="BBZ1026" s="45"/>
      <c r="BCA1026" s="45"/>
      <c r="BCB1026" s="45"/>
      <c r="BCC1026" s="45"/>
      <c r="BCD1026" s="45"/>
      <c r="BCE1026" s="45"/>
      <c r="BCF1026" s="45"/>
      <c r="BCG1026" s="45"/>
      <c r="BCH1026" s="45"/>
      <c r="BCI1026" s="45"/>
      <c r="BCJ1026" s="45"/>
      <c r="BCK1026" s="45"/>
      <c r="BCL1026" s="45"/>
      <c r="BCM1026" s="45"/>
      <c r="BCN1026" s="45"/>
      <c r="BCO1026" s="45"/>
      <c r="BCP1026" s="45"/>
      <c r="BCQ1026" s="45"/>
      <c r="BCR1026" s="45"/>
      <c r="BCS1026" s="45"/>
      <c r="BCT1026" s="45"/>
      <c r="BCU1026" s="45"/>
      <c r="BCV1026" s="45"/>
      <c r="BCW1026" s="45"/>
      <c r="BCX1026" s="45"/>
      <c r="BCY1026" s="45"/>
      <c r="BCZ1026" s="45"/>
      <c r="BDA1026" s="45"/>
      <c r="BDB1026" s="45"/>
      <c r="BDC1026" s="45"/>
      <c r="BDD1026" s="45"/>
      <c r="BDE1026" s="45"/>
      <c r="BDF1026" s="45"/>
      <c r="BDG1026" s="45"/>
      <c r="BDH1026" s="45"/>
      <c r="BDI1026" s="45"/>
      <c r="BDJ1026" s="45"/>
      <c r="BDK1026" s="45"/>
      <c r="BDL1026" s="45"/>
      <c r="BDM1026" s="45"/>
      <c r="BDN1026" s="45"/>
      <c r="BDO1026" s="45"/>
      <c r="BDP1026" s="45"/>
      <c r="BDQ1026" s="45"/>
      <c r="BDR1026" s="45"/>
      <c r="BDS1026" s="45"/>
      <c r="BDT1026" s="45"/>
      <c r="BDU1026" s="45"/>
      <c r="BDV1026" s="45"/>
      <c r="BDW1026" s="45"/>
      <c r="BDX1026" s="45"/>
      <c r="BDY1026" s="45"/>
      <c r="BDZ1026" s="45"/>
      <c r="BEA1026" s="45"/>
      <c r="BEB1026" s="45"/>
      <c r="BEC1026" s="45"/>
      <c r="BED1026" s="45"/>
      <c r="BEE1026" s="45"/>
      <c r="BEF1026" s="45"/>
      <c r="BEG1026" s="45"/>
      <c r="BEH1026" s="45"/>
      <c r="BEI1026" s="45"/>
      <c r="BEJ1026" s="45"/>
      <c r="BEK1026" s="45"/>
      <c r="BEL1026" s="45"/>
      <c r="BEM1026" s="45"/>
      <c r="BEN1026" s="45"/>
      <c r="BEO1026" s="45"/>
      <c r="BEP1026" s="45"/>
      <c r="BEQ1026" s="45"/>
      <c r="BER1026" s="45"/>
      <c r="BES1026" s="45"/>
      <c r="BET1026" s="45"/>
      <c r="BEU1026" s="45"/>
      <c r="BEV1026" s="45"/>
      <c r="BEW1026" s="45"/>
      <c r="BEX1026" s="45"/>
      <c r="BEY1026" s="45"/>
      <c r="BEZ1026" s="45"/>
      <c r="BFA1026" s="45"/>
      <c r="BFB1026" s="45"/>
      <c r="BFC1026" s="45"/>
      <c r="BFD1026" s="45"/>
      <c r="BFE1026" s="45"/>
      <c r="BFF1026" s="45"/>
      <c r="BFG1026" s="45"/>
      <c r="BFH1026" s="45"/>
      <c r="BFI1026" s="45"/>
      <c r="BFJ1026" s="45"/>
      <c r="BFK1026" s="45"/>
      <c r="BFL1026" s="45"/>
      <c r="BFM1026" s="45"/>
      <c r="BFN1026" s="45"/>
      <c r="BFO1026" s="45"/>
      <c r="BFP1026" s="45"/>
      <c r="BFQ1026" s="45"/>
      <c r="BFR1026" s="45"/>
      <c r="BFS1026" s="45"/>
      <c r="BFT1026" s="45"/>
      <c r="BFU1026" s="45"/>
      <c r="BFV1026" s="45"/>
      <c r="BFW1026" s="45"/>
      <c r="BFX1026" s="45"/>
      <c r="BFY1026" s="45"/>
      <c r="BFZ1026" s="45"/>
      <c r="BGA1026" s="45"/>
      <c r="BGB1026" s="45"/>
      <c r="BGC1026" s="45"/>
      <c r="BGD1026" s="45"/>
      <c r="BGE1026" s="45"/>
      <c r="BGF1026" s="45"/>
      <c r="BGG1026" s="45"/>
      <c r="BGH1026" s="45"/>
      <c r="BGI1026" s="45"/>
      <c r="BGJ1026" s="45"/>
      <c r="BGK1026" s="45"/>
      <c r="BGL1026" s="45"/>
      <c r="BGM1026" s="45"/>
      <c r="BGN1026" s="45"/>
      <c r="BGO1026" s="45"/>
      <c r="BGP1026" s="45"/>
      <c r="BGQ1026" s="45"/>
      <c r="BGR1026" s="45"/>
      <c r="BGS1026" s="45"/>
      <c r="BGT1026" s="45"/>
      <c r="BGU1026" s="45"/>
      <c r="BGV1026" s="45"/>
      <c r="BGW1026" s="45"/>
      <c r="BGX1026" s="45"/>
      <c r="BGY1026" s="45"/>
      <c r="BGZ1026" s="45"/>
      <c r="BHA1026" s="45"/>
      <c r="BHB1026" s="45"/>
      <c r="BHC1026" s="45"/>
      <c r="BHD1026" s="45"/>
      <c r="BHE1026" s="45"/>
      <c r="BHF1026" s="45"/>
      <c r="BHG1026" s="45"/>
      <c r="BHH1026" s="45"/>
      <c r="BHI1026" s="45"/>
      <c r="BHJ1026" s="45"/>
      <c r="BHK1026" s="45"/>
      <c r="BHL1026" s="45"/>
      <c r="BHM1026" s="45"/>
      <c r="BHN1026" s="45"/>
      <c r="BHO1026" s="45"/>
      <c r="BHP1026" s="45"/>
      <c r="BHQ1026" s="45"/>
      <c r="BHR1026" s="45"/>
      <c r="BHS1026" s="45"/>
      <c r="BHT1026" s="45"/>
      <c r="BHU1026" s="45"/>
      <c r="BHV1026" s="45"/>
      <c r="BHW1026" s="45"/>
      <c r="BHX1026" s="45"/>
      <c r="BHY1026" s="45"/>
      <c r="BHZ1026" s="45"/>
      <c r="BIA1026" s="45"/>
      <c r="BIB1026" s="45"/>
      <c r="BIC1026" s="45"/>
      <c r="BID1026" s="45"/>
      <c r="BIE1026" s="45"/>
      <c r="BIF1026" s="45"/>
      <c r="BIG1026" s="45"/>
      <c r="BIH1026" s="45"/>
      <c r="BII1026" s="45"/>
      <c r="BIJ1026" s="45"/>
      <c r="BIK1026" s="45"/>
      <c r="BIL1026" s="45"/>
      <c r="BIM1026" s="45"/>
      <c r="BIN1026" s="45"/>
      <c r="BIO1026" s="45"/>
      <c r="BIP1026" s="45"/>
      <c r="BIQ1026" s="45"/>
      <c r="BIR1026" s="45"/>
      <c r="BIS1026" s="45"/>
      <c r="BIT1026" s="45"/>
      <c r="BIU1026" s="45"/>
      <c r="BIV1026" s="45"/>
      <c r="BIW1026" s="45"/>
      <c r="BIX1026" s="45"/>
      <c r="BIY1026" s="45"/>
      <c r="BIZ1026" s="45"/>
      <c r="BJA1026" s="45"/>
      <c r="BJB1026" s="45"/>
      <c r="BJC1026" s="45"/>
      <c r="BJD1026" s="45"/>
      <c r="BJE1026" s="45"/>
      <c r="BJF1026" s="45"/>
      <c r="BJG1026" s="45"/>
      <c r="BJH1026" s="45"/>
      <c r="BJI1026" s="45"/>
      <c r="BJJ1026" s="45"/>
      <c r="BJK1026" s="45"/>
      <c r="BJL1026" s="45"/>
      <c r="BJM1026" s="45"/>
      <c r="BJN1026" s="45"/>
      <c r="BJO1026" s="45"/>
      <c r="BJP1026" s="45"/>
      <c r="BJQ1026" s="45"/>
      <c r="BJR1026" s="45"/>
      <c r="BJS1026" s="45"/>
      <c r="BJT1026" s="45"/>
      <c r="BJU1026" s="45"/>
      <c r="BJV1026" s="45"/>
      <c r="BJW1026" s="45"/>
      <c r="BJX1026" s="45"/>
      <c r="BJY1026" s="45"/>
      <c r="BJZ1026" s="45"/>
      <c r="BKA1026" s="45"/>
      <c r="BKB1026" s="45"/>
      <c r="BKC1026" s="45"/>
      <c r="BKD1026" s="45"/>
      <c r="BKE1026" s="45"/>
      <c r="BKF1026" s="45"/>
      <c r="BKG1026" s="45"/>
      <c r="BKH1026" s="45"/>
      <c r="BKI1026" s="45"/>
      <c r="BKJ1026" s="45"/>
      <c r="BKK1026" s="45"/>
      <c r="BKL1026" s="45"/>
      <c r="BKM1026" s="45"/>
      <c r="BKN1026" s="45"/>
      <c r="BKO1026" s="45"/>
      <c r="BKP1026" s="45"/>
      <c r="BKQ1026" s="45"/>
      <c r="BKR1026" s="45"/>
      <c r="BKS1026" s="45"/>
      <c r="BKT1026" s="45"/>
      <c r="BKU1026" s="45"/>
      <c r="BKV1026" s="45"/>
      <c r="BKW1026" s="45"/>
      <c r="BKX1026" s="45"/>
      <c r="BKY1026" s="45"/>
      <c r="BKZ1026" s="45"/>
      <c r="BLA1026" s="45"/>
      <c r="BLB1026" s="45"/>
      <c r="BLC1026" s="45"/>
      <c r="BLD1026" s="45"/>
      <c r="BLE1026" s="45"/>
      <c r="BLF1026" s="45"/>
      <c r="BLG1026" s="45"/>
      <c r="BLH1026" s="45"/>
      <c r="BLI1026" s="45"/>
      <c r="BLJ1026" s="45"/>
      <c r="BLK1026" s="45"/>
      <c r="BLL1026" s="45"/>
      <c r="BLM1026" s="45"/>
      <c r="BLN1026" s="45"/>
      <c r="BLO1026" s="45"/>
      <c r="BLP1026" s="45"/>
      <c r="BLQ1026" s="45"/>
      <c r="BLR1026" s="45"/>
      <c r="BLS1026" s="45"/>
      <c r="BLT1026" s="45"/>
      <c r="BLU1026" s="45"/>
      <c r="BLV1026" s="45"/>
      <c r="BLW1026" s="45"/>
      <c r="BLX1026" s="45"/>
      <c r="BLY1026" s="45"/>
      <c r="BLZ1026" s="45"/>
      <c r="BMA1026" s="45"/>
      <c r="BMB1026" s="45"/>
      <c r="BMC1026" s="45"/>
      <c r="BMD1026" s="45"/>
      <c r="BME1026" s="45"/>
      <c r="BMF1026" s="45"/>
      <c r="BMG1026" s="45"/>
      <c r="BMH1026" s="45"/>
      <c r="BMI1026" s="45"/>
      <c r="BMJ1026" s="45"/>
      <c r="BMK1026" s="45"/>
      <c r="BML1026" s="45"/>
      <c r="BMM1026" s="45"/>
      <c r="BMN1026" s="45"/>
      <c r="BMO1026" s="45"/>
      <c r="BMP1026" s="45"/>
      <c r="BMQ1026" s="45"/>
      <c r="BMR1026" s="45"/>
      <c r="BMS1026" s="45"/>
      <c r="BMT1026" s="45"/>
      <c r="BMU1026" s="45"/>
      <c r="BMV1026" s="45"/>
      <c r="BMW1026" s="45"/>
      <c r="BMX1026" s="45"/>
      <c r="BMY1026" s="45"/>
      <c r="BMZ1026" s="45"/>
      <c r="BNA1026" s="45"/>
      <c r="BNB1026" s="45"/>
      <c r="BNC1026" s="45"/>
      <c r="BND1026" s="45"/>
      <c r="BNE1026" s="45"/>
      <c r="BNF1026" s="45"/>
      <c r="BNG1026" s="45"/>
      <c r="BNH1026" s="45"/>
      <c r="BNI1026" s="45"/>
      <c r="BNJ1026" s="45"/>
      <c r="BNK1026" s="45"/>
      <c r="BNL1026" s="45"/>
      <c r="BNM1026" s="45"/>
      <c r="BNN1026" s="45"/>
      <c r="BNO1026" s="45"/>
      <c r="BNP1026" s="45"/>
      <c r="BNQ1026" s="45"/>
      <c r="BNR1026" s="45"/>
      <c r="BNS1026" s="45"/>
      <c r="BNT1026" s="45"/>
      <c r="BNU1026" s="45"/>
      <c r="BNV1026" s="45"/>
      <c r="BNW1026" s="45"/>
      <c r="BNX1026" s="45"/>
      <c r="BNY1026" s="45"/>
      <c r="BNZ1026" s="45"/>
      <c r="BOA1026" s="45"/>
      <c r="BOB1026" s="45"/>
      <c r="BOC1026" s="45"/>
      <c r="BOD1026" s="45"/>
      <c r="BOE1026" s="45"/>
      <c r="BOF1026" s="45"/>
      <c r="BOG1026" s="45"/>
      <c r="BOH1026" s="45"/>
      <c r="BOI1026" s="45"/>
      <c r="BOJ1026" s="45"/>
      <c r="BOK1026" s="45"/>
      <c r="BOL1026" s="45"/>
      <c r="BOM1026" s="45"/>
      <c r="BON1026" s="45"/>
      <c r="BOO1026" s="45"/>
      <c r="BOP1026" s="45"/>
      <c r="BOQ1026" s="45"/>
      <c r="BOR1026" s="45"/>
      <c r="BOS1026" s="45"/>
      <c r="BOT1026" s="45"/>
      <c r="BOU1026" s="45"/>
      <c r="BOV1026" s="45"/>
      <c r="BOW1026" s="45"/>
      <c r="BOX1026" s="45"/>
      <c r="BOY1026" s="45"/>
      <c r="BOZ1026" s="45"/>
      <c r="BPA1026" s="45"/>
      <c r="BPB1026" s="45"/>
      <c r="BPC1026" s="45"/>
      <c r="BPD1026" s="45"/>
      <c r="BPE1026" s="45"/>
      <c r="BPF1026" s="45"/>
      <c r="BPG1026" s="45"/>
      <c r="BPH1026" s="45"/>
      <c r="BPI1026" s="45"/>
      <c r="BPJ1026" s="45"/>
      <c r="BPK1026" s="45"/>
      <c r="BPL1026" s="45"/>
      <c r="BPM1026" s="45"/>
      <c r="BPN1026" s="45"/>
      <c r="BPO1026" s="45"/>
      <c r="BPP1026" s="45"/>
      <c r="BPQ1026" s="45"/>
      <c r="BPR1026" s="45"/>
      <c r="BPS1026" s="45"/>
      <c r="BPT1026" s="45"/>
      <c r="BPU1026" s="45"/>
      <c r="BPV1026" s="45"/>
      <c r="BPW1026" s="45"/>
      <c r="BPX1026" s="45"/>
      <c r="BPY1026" s="45"/>
      <c r="BPZ1026" s="45"/>
      <c r="BQA1026" s="45"/>
      <c r="BQB1026" s="45"/>
      <c r="BQC1026" s="45"/>
      <c r="BQD1026" s="45"/>
      <c r="BQE1026" s="45"/>
      <c r="BQF1026" s="45"/>
      <c r="BQG1026" s="45"/>
      <c r="BQH1026" s="45"/>
      <c r="BQI1026" s="45"/>
      <c r="BQJ1026" s="45"/>
      <c r="BQK1026" s="45"/>
      <c r="BQL1026" s="45"/>
      <c r="BQM1026" s="45"/>
      <c r="BQN1026" s="45"/>
      <c r="BQO1026" s="45"/>
      <c r="BQP1026" s="45"/>
      <c r="BQQ1026" s="45"/>
      <c r="BQR1026" s="45"/>
      <c r="BQS1026" s="45"/>
      <c r="BQT1026" s="45"/>
      <c r="BQU1026" s="45"/>
      <c r="BQV1026" s="45"/>
      <c r="BQW1026" s="45"/>
      <c r="BQX1026" s="45"/>
      <c r="BQY1026" s="45"/>
      <c r="BQZ1026" s="45"/>
      <c r="BRA1026" s="45"/>
      <c r="BRB1026" s="45"/>
      <c r="BRC1026" s="45"/>
      <c r="BRD1026" s="45"/>
      <c r="BRE1026" s="45"/>
      <c r="BRF1026" s="45"/>
      <c r="BRG1026" s="45"/>
      <c r="BRH1026" s="45"/>
      <c r="BRI1026" s="45"/>
      <c r="BRJ1026" s="45"/>
      <c r="BRK1026" s="45"/>
      <c r="BRL1026" s="45"/>
      <c r="BRM1026" s="45"/>
      <c r="BRN1026" s="45"/>
      <c r="BRO1026" s="45"/>
      <c r="BRP1026" s="45"/>
      <c r="BRQ1026" s="45"/>
      <c r="BRR1026" s="45"/>
      <c r="BRS1026" s="45"/>
      <c r="BRT1026" s="45"/>
      <c r="BRU1026" s="45"/>
      <c r="BRV1026" s="45"/>
      <c r="BRW1026" s="45"/>
      <c r="BRX1026" s="45"/>
      <c r="BRY1026" s="45"/>
      <c r="BRZ1026" s="45"/>
      <c r="BSA1026" s="45"/>
      <c r="BSB1026" s="45"/>
      <c r="BSC1026" s="45"/>
      <c r="BSD1026" s="45"/>
      <c r="BSE1026" s="45"/>
      <c r="BSF1026" s="45"/>
      <c r="BSG1026" s="45"/>
      <c r="BSH1026" s="45"/>
      <c r="BSI1026" s="45"/>
      <c r="BSJ1026" s="45"/>
      <c r="BSK1026" s="45"/>
      <c r="BSL1026" s="45"/>
      <c r="BSM1026" s="45"/>
      <c r="BSN1026" s="45"/>
      <c r="BSO1026" s="45"/>
      <c r="BSP1026" s="45"/>
      <c r="BSQ1026" s="45"/>
      <c r="BSR1026" s="45"/>
      <c r="BSS1026" s="45"/>
      <c r="BST1026" s="45"/>
      <c r="BSU1026" s="45"/>
      <c r="BSV1026" s="45"/>
      <c r="BSW1026" s="45"/>
      <c r="BSX1026" s="45"/>
      <c r="BSY1026" s="45"/>
      <c r="BSZ1026" s="45"/>
      <c r="BTA1026" s="45"/>
      <c r="BTB1026" s="45"/>
      <c r="BTC1026" s="45"/>
      <c r="BTD1026" s="45"/>
      <c r="BTE1026" s="45"/>
      <c r="BTF1026" s="45"/>
      <c r="BTG1026" s="45"/>
      <c r="BTH1026" s="45"/>
      <c r="BTI1026" s="45"/>
      <c r="BTJ1026" s="45"/>
      <c r="BTK1026" s="45"/>
      <c r="BTL1026" s="45"/>
      <c r="BTM1026" s="45"/>
      <c r="BTN1026" s="45"/>
      <c r="BTO1026" s="45"/>
      <c r="BTP1026" s="45"/>
      <c r="BTQ1026" s="45"/>
      <c r="BTR1026" s="45"/>
      <c r="BTS1026" s="45"/>
      <c r="BTT1026" s="45"/>
      <c r="BTU1026" s="45"/>
      <c r="BTV1026" s="45"/>
      <c r="BTW1026" s="45"/>
      <c r="BTX1026" s="45"/>
      <c r="BTY1026" s="45"/>
      <c r="BTZ1026" s="45"/>
      <c r="BUA1026" s="45"/>
      <c r="BUB1026" s="45"/>
      <c r="BUC1026" s="45"/>
      <c r="BUD1026" s="45"/>
      <c r="BUE1026" s="45"/>
      <c r="BUF1026" s="45"/>
      <c r="BUG1026" s="45"/>
      <c r="BUH1026" s="45"/>
      <c r="BUI1026" s="45"/>
      <c r="BUJ1026" s="45"/>
      <c r="BUK1026" s="45"/>
      <c r="BUL1026" s="45"/>
      <c r="BUM1026" s="45"/>
      <c r="BUN1026" s="45"/>
      <c r="BUO1026" s="45"/>
      <c r="BUP1026" s="45"/>
      <c r="BUQ1026" s="45"/>
      <c r="BUR1026" s="45"/>
      <c r="BUS1026" s="45"/>
      <c r="BUT1026" s="45"/>
      <c r="BUU1026" s="45"/>
      <c r="BUV1026" s="45"/>
      <c r="BUW1026" s="45"/>
      <c r="BUX1026" s="45"/>
      <c r="BUY1026" s="45"/>
      <c r="BUZ1026" s="45"/>
      <c r="BVA1026" s="45"/>
      <c r="BVB1026" s="45"/>
      <c r="BVC1026" s="45"/>
      <c r="BVD1026" s="45"/>
      <c r="BVE1026" s="45"/>
      <c r="BVF1026" s="45"/>
      <c r="BVG1026" s="45"/>
      <c r="BVH1026" s="45"/>
      <c r="BVI1026" s="45"/>
      <c r="BVJ1026" s="45"/>
      <c r="BVK1026" s="45"/>
      <c r="BVL1026" s="45"/>
      <c r="BVM1026" s="45"/>
      <c r="BVN1026" s="45"/>
      <c r="BVO1026" s="45"/>
      <c r="BVP1026" s="45"/>
      <c r="BVQ1026" s="45"/>
      <c r="BVR1026" s="45"/>
      <c r="BVS1026" s="45"/>
      <c r="BVT1026" s="45"/>
      <c r="BVU1026" s="45"/>
      <c r="BVV1026" s="45"/>
      <c r="BVW1026" s="45"/>
      <c r="BVX1026" s="45"/>
      <c r="BVY1026" s="45"/>
      <c r="BVZ1026" s="45"/>
      <c r="BWA1026" s="45"/>
      <c r="BWB1026" s="45"/>
      <c r="BWC1026" s="45"/>
      <c r="BWD1026" s="45"/>
      <c r="BWE1026" s="45"/>
      <c r="BWF1026" s="45"/>
      <c r="BWG1026" s="45"/>
      <c r="BWH1026" s="45"/>
      <c r="BWI1026" s="45"/>
      <c r="BWJ1026" s="45"/>
      <c r="BWK1026" s="45"/>
      <c r="BWL1026" s="45"/>
      <c r="BWM1026" s="45"/>
      <c r="BWN1026" s="45"/>
      <c r="BWO1026" s="45"/>
      <c r="BWP1026" s="45"/>
      <c r="BWQ1026" s="45"/>
      <c r="BWR1026" s="45"/>
      <c r="BWS1026" s="45"/>
      <c r="BWT1026" s="45"/>
      <c r="BWU1026" s="45"/>
      <c r="BWV1026" s="45"/>
      <c r="BWW1026" s="45"/>
      <c r="BWX1026" s="45"/>
      <c r="BWY1026" s="45"/>
      <c r="BWZ1026" s="45"/>
      <c r="BXA1026" s="45"/>
      <c r="BXB1026" s="45"/>
      <c r="BXC1026" s="45"/>
      <c r="BXD1026" s="45"/>
      <c r="BXE1026" s="45"/>
      <c r="BXF1026" s="45"/>
      <c r="BXG1026" s="45"/>
      <c r="BXH1026" s="45"/>
      <c r="BXI1026" s="45"/>
      <c r="BXJ1026" s="45"/>
      <c r="BXK1026" s="45"/>
      <c r="BXL1026" s="45"/>
      <c r="BXM1026" s="45"/>
      <c r="BXN1026" s="45"/>
      <c r="BXO1026" s="45"/>
      <c r="BXP1026" s="45"/>
      <c r="BXQ1026" s="45"/>
      <c r="BXR1026" s="45"/>
      <c r="BXS1026" s="45"/>
      <c r="BXT1026" s="45"/>
      <c r="BXU1026" s="45"/>
      <c r="BXV1026" s="45"/>
      <c r="BXW1026" s="45"/>
      <c r="BXX1026" s="45"/>
      <c r="BXY1026" s="45"/>
      <c r="BXZ1026" s="45"/>
      <c r="BYA1026" s="45"/>
      <c r="BYB1026" s="45"/>
      <c r="BYC1026" s="45"/>
      <c r="BYD1026" s="45"/>
      <c r="BYE1026" s="45"/>
      <c r="BYF1026" s="45"/>
      <c r="BYG1026" s="45"/>
      <c r="BYH1026" s="45"/>
      <c r="BYI1026" s="45"/>
      <c r="BYJ1026" s="45"/>
      <c r="BYK1026" s="45"/>
      <c r="BYL1026" s="45"/>
      <c r="BYM1026" s="45"/>
      <c r="BYN1026" s="45"/>
      <c r="BYO1026" s="45"/>
      <c r="BYP1026" s="45"/>
      <c r="BYQ1026" s="45"/>
      <c r="BYR1026" s="45"/>
      <c r="BYS1026" s="45"/>
      <c r="BYT1026" s="45"/>
      <c r="BYU1026" s="45"/>
      <c r="BYV1026" s="45"/>
      <c r="BYW1026" s="45"/>
      <c r="BYX1026" s="45"/>
      <c r="BYY1026" s="45"/>
      <c r="BYZ1026" s="45"/>
      <c r="BZA1026" s="45"/>
      <c r="BZB1026" s="45"/>
      <c r="BZC1026" s="45"/>
      <c r="BZD1026" s="45"/>
      <c r="BZE1026" s="45"/>
      <c r="BZF1026" s="45"/>
      <c r="BZG1026" s="45"/>
      <c r="BZH1026" s="45"/>
      <c r="BZI1026" s="45"/>
      <c r="BZJ1026" s="45"/>
      <c r="BZK1026" s="45"/>
      <c r="BZL1026" s="45"/>
      <c r="BZM1026" s="45"/>
      <c r="BZN1026" s="45"/>
      <c r="BZO1026" s="45"/>
      <c r="BZP1026" s="45"/>
      <c r="BZQ1026" s="45"/>
      <c r="BZR1026" s="45"/>
      <c r="BZS1026" s="45"/>
      <c r="BZT1026" s="45"/>
      <c r="BZU1026" s="45"/>
      <c r="BZV1026" s="45"/>
      <c r="BZW1026" s="45"/>
      <c r="BZX1026" s="45"/>
      <c r="BZY1026" s="45"/>
      <c r="BZZ1026" s="45"/>
      <c r="CAA1026" s="45"/>
      <c r="CAB1026" s="45"/>
      <c r="CAC1026" s="45"/>
      <c r="CAD1026" s="45"/>
      <c r="CAE1026" s="45"/>
      <c r="CAF1026" s="45"/>
      <c r="CAG1026" s="45"/>
      <c r="CAH1026" s="45"/>
      <c r="CAI1026" s="45"/>
      <c r="CAJ1026" s="45"/>
      <c r="CAK1026" s="45"/>
      <c r="CAL1026" s="45"/>
      <c r="CAM1026" s="45"/>
      <c r="CAN1026" s="45"/>
      <c r="CAO1026" s="45"/>
      <c r="CAP1026" s="45"/>
      <c r="CAQ1026" s="45"/>
      <c r="CAR1026" s="45"/>
      <c r="CAS1026" s="45"/>
      <c r="CAT1026" s="45"/>
      <c r="CAU1026" s="45"/>
      <c r="CAV1026" s="45"/>
      <c r="CAW1026" s="45"/>
      <c r="CAX1026" s="45"/>
      <c r="CAY1026" s="45"/>
      <c r="CAZ1026" s="45"/>
      <c r="CBA1026" s="45"/>
      <c r="CBB1026" s="45"/>
      <c r="CBC1026" s="45"/>
      <c r="CBD1026" s="45"/>
      <c r="CBE1026" s="45"/>
      <c r="CBF1026" s="45"/>
      <c r="CBG1026" s="45"/>
      <c r="CBH1026" s="45"/>
      <c r="CBI1026" s="45"/>
      <c r="CBJ1026" s="45"/>
      <c r="CBK1026" s="45"/>
      <c r="CBL1026" s="45"/>
      <c r="CBM1026" s="45"/>
      <c r="CBN1026" s="45"/>
      <c r="CBO1026" s="45"/>
      <c r="CBP1026" s="45"/>
      <c r="CBQ1026" s="45"/>
      <c r="CBR1026" s="45"/>
      <c r="CBS1026" s="45"/>
      <c r="CBT1026" s="45"/>
      <c r="CBU1026" s="45"/>
      <c r="CBV1026" s="45"/>
      <c r="CBW1026" s="45"/>
      <c r="CBX1026" s="45"/>
      <c r="CBY1026" s="45"/>
      <c r="CBZ1026" s="45"/>
      <c r="CCA1026" s="45"/>
      <c r="CCB1026" s="45"/>
      <c r="CCC1026" s="45"/>
      <c r="CCD1026" s="45"/>
      <c r="CCE1026" s="45"/>
      <c r="CCF1026" s="45"/>
      <c r="CCG1026" s="45"/>
      <c r="CCH1026" s="45"/>
      <c r="CCI1026" s="45"/>
      <c r="CCJ1026" s="45"/>
      <c r="CCK1026" s="45"/>
      <c r="CCL1026" s="45"/>
      <c r="CCM1026" s="45"/>
      <c r="CCN1026" s="45"/>
      <c r="CCO1026" s="45"/>
      <c r="CCP1026" s="45"/>
      <c r="CCQ1026" s="45"/>
      <c r="CCR1026" s="45"/>
      <c r="CCS1026" s="45"/>
      <c r="CCT1026" s="45"/>
      <c r="CCU1026" s="45"/>
      <c r="CCV1026" s="45"/>
      <c r="CCW1026" s="45"/>
      <c r="CCX1026" s="45"/>
      <c r="CCY1026" s="45"/>
      <c r="CCZ1026" s="45"/>
      <c r="CDA1026" s="45"/>
      <c r="CDB1026" s="45"/>
      <c r="CDC1026" s="45"/>
      <c r="CDD1026" s="45"/>
      <c r="CDE1026" s="45"/>
      <c r="CDF1026" s="45"/>
      <c r="CDG1026" s="45"/>
      <c r="CDH1026" s="45"/>
      <c r="CDI1026" s="45"/>
      <c r="CDJ1026" s="45"/>
      <c r="CDK1026" s="45"/>
      <c r="CDL1026" s="45"/>
      <c r="CDM1026" s="45"/>
      <c r="CDN1026" s="45"/>
      <c r="CDO1026" s="45"/>
      <c r="CDP1026" s="45"/>
      <c r="CDQ1026" s="45"/>
      <c r="CDR1026" s="45"/>
      <c r="CDS1026" s="45"/>
      <c r="CDT1026" s="45"/>
      <c r="CDU1026" s="45"/>
      <c r="CDV1026" s="45"/>
      <c r="CDW1026" s="45"/>
      <c r="CDX1026" s="45"/>
      <c r="CDY1026" s="45"/>
      <c r="CDZ1026" s="45"/>
      <c r="CEA1026" s="45"/>
      <c r="CEB1026" s="45"/>
      <c r="CEC1026" s="45"/>
      <c r="CED1026" s="45"/>
      <c r="CEE1026" s="45"/>
      <c r="CEF1026" s="45"/>
      <c r="CEG1026" s="45"/>
      <c r="CEH1026" s="45"/>
      <c r="CEI1026" s="45"/>
      <c r="CEJ1026" s="45"/>
      <c r="CEK1026" s="45"/>
      <c r="CEL1026" s="45"/>
      <c r="CEM1026" s="45"/>
      <c r="CEN1026" s="45"/>
      <c r="CEO1026" s="45"/>
      <c r="CEP1026" s="45"/>
      <c r="CEQ1026" s="45"/>
      <c r="CER1026" s="45"/>
      <c r="CES1026" s="45"/>
      <c r="CET1026" s="45"/>
      <c r="CEU1026" s="45"/>
      <c r="CEV1026" s="45"/>
      <c r="CEW1026" s="45"/>
      <c r="CEX1026" s="45"/>
      <c r="CEY1026" s="45"/>
      <c r="CEZ1026" s="45"/>
      <c r="CFA1026" s="45"/>
      <c r="CFB1026" s="45"/>
      <c r="CFC1026" s="45"/>
      <c r="CFD1026" s="45"/>
      <c r="CFE1026" s="45"/>
      <c r="CFF1026" s="45"/>
      <c r="CFG1026" s="45"/>
      <c r="CFH1026" s="45"/>
      <c r="CFI1026" s="45"/>
      <c r="CFJ1026" s="45"/>
      <c r="CFK1026" s="45"/>
      <c r="CFL1026" s="45"/>
      <c r="CFM1026" s="45"/>
      <c r="CFN1026" s="45"/>
      <c r="CFO1026" s="45"/>
      <c r="CFP1026" s="45"/>
      <c r="CFQ1026" s="45"/>
      <c r="CFR1026" s="45"/>
      <c r="CFS1026" s="45"/>
      <c r="CFT1026" s="45"/>
      <c r="CFU1026" s="45"/>
      <c r="CFV1026" s="45"/>
      <c r="CFW1026" s="45"/>
      <c r="CFX1026" s="45"/>
      <c r="CFY1026" s="45"/>
      <c r="CFZ1026" s="45"/>
      <c r="CGA1026" s="45"/>
      <c r="CGB1026" s="45"/>
      <c r="CGC1026" s="45"/>
      <c r="CGD1026" s="45"/>
      <c r="CGE1026" s="45"/>
      <c r="CGF1026" s="45"/>
      <c r="CGG1026" s="45"/>
      <c r="CGH1026" s="45"/>
      <c r="CGI1026" s="45"/>
      <c r="CGJ1026" s="45"/>
      <c r="CGK1026" s="45"/>
      <c r="CGL1026" s="45"/>
      <c r="CGM1026" s="45"/>
      <c r="CGN1026" s="45"/>
      <c r="CGO1026" s="45"/>
      <c r="CGP1026" s="45"/>
      <c r="CGQ1026" s="45"/>
      <c r="CGR1026" s="45"/>
      <c r="CGS1026" s="45"/>
      <c r="CGT1026" s="45"/>
      <c r="CGU1026" s="45"/>
      <c r="CGV1026" s="45"/>
      <c r="CGW1026" s="45"/>
      <c r="CGX1026" s="45"/>
      <c r="CGY1026" s="45"/>
      <c r="CGZ1026" s="45"/>
      <c r="CHA1026" s="45"/>
      <c r="CHB1026" s="45"/>
      <c r="CHC1026" s="45"/>
      <c r="CHD1026" s="45"/>
      <c r="CHE1026" s="45"/>
      <c r="CHF1026" s="45"/>
      <c r="CHG1026" s="45"/>
      <c r="CHH1026" s="45"/>
      <c r="CHI1026" s="45"/>
      <c r="CHJ1026" s="45"/>
      <c r="CHK1026" s="45"/>
      <c r="CHL1026" s="45"/>
      <c r="CHM1026" s="45"/>
      <c r="CHN1026" s="45"/>
      <c r="CHO1026" s="45"/>
      <c r="CHP1026" s="45"/>
      <c r="CHQ1026" s="45"/>
      <c r="CHR1026" s="45"/>
      <c r="CHS1026" s="45"/>
      <c r="CHT1026" s="45"/>
      <c r="CHU1026" s="45"/>
      <c r="CHV1026" s="45"/>
      <c r="CHW1026" s="45"/>
      <c r="CHX1026" s="45"/>
      <c r="CHY1026" s="45"/>
      <c r="CHZ1026" s="45"/>
      <c r="CIA1026" s="45"/>
      <c r="CIB1026" s="45"/>
      <c r="CIC1026" s="45"/>
      <c r="CID1026" s="45"/>
      <c r="CIE1026" s="45"/>
      <c r="CIF1026" s="45"/>
      <c r="CIG1026" s="45"/>
      <c r="CIH1026" s="45"/>
      <c r="CII1026" s="45"/>
      <c r="CIJ1026" s="45"/>
      <c r="CIK1026" s="45"/>
      <c r="CIL1026" s="45"/>
      <c r="CIM1026" s="45"/>
      <c r="CIN1026" s="45"/>
      <c r="CIO1026" s="45"/>
      <c r="CIP1026" s="45"/>
      <c r="CIQ1026" s="45"/>
      <c r="CIR1026" s="45"/>
      <c r="CIS1026" s="45"/>
      <c r="CIT1026" s="45"/>
      <c r="CIU1026" s="45"/>
      <c r="CIV1026" s="45"/>
      <c r="CIW1026" s="45"/>
      <c r="CIX1026" s="45"/>
      <c r="CIY1026" s="45"/>
      <c r="CIZ1026" s="45"/>
      <c r="CJA1026" s="45"/>
      <c r="CJB1026" s="45"/>
      <c r="CJC1026" s="45"/>
      <c r="CJD1026" s="45"/>
      <c r="CJE1026" s="45"/>
      <c r="CJF1026" s="45"/>
      <c r="CJG1026" s="45"/>
      <c r="CJH1026" s="45"/>
      <c r="CJI1026" s="45"/>
      <c r="CJJ1026" s="45"/>
      <c r="CJK1026" s="45"/>
      <c r="CJL1026" s="45"/>
      <c r="CJM1026" s="45"/>
      <c r="CJN1026" s="45"/>
      <c r="CJO1026" s="45"/>
      <c r="CJP1026" s="45"/>
      <c r="CJQ1026" s="45"/>
      <c r="CJR1026" s="45"/>
      <c r="CJS1026" s="45"/>
      <c r="CJT1026" s="45"/>
      <c r="CJU1026" s="45"/>
      <c r="CJV1026" s="45"/>
      <c r="CJW1026" s="45"/>
      <c r="CJX1026" s="45"/>
      <c r="CJY1026" s="45"/>
      <c r="CJZ1026" s="45"/>
      <c r="CKA1026" s="45"/>
      <c r="CKB1026" s="45"/>
      <c r="CKC1026" s="45"/>
      <c r="CKD1026" s="45"/>
      <c r="CKE1026" s="45"/>
      <c r="CKF1026" s="45"/>
      <c r="CKG1026" s="45"/>
      <c r="CKH1026" s="45"/>
      <c r="CKI1026" s="45"/>
      <c r="CKJ1026" s="45"/>
      <c r="CKK1026" s="45"/>
      <c r="CKL1026" s="45"/>
      <c r="CKM1026" s="45"/>
      <c r="CKN1026" s="45"/>
      <c r="CKO1026" s="45"/>
      <c r="CKP1026" s="45"/>
      <c r="CKQ1026" s="45"/>
      <c r="CKR1026" s="45"/>
      <c r="CKS1026" s="45"/>
      <c r="CKT1026" s="45"/>
      <c r="CKU1026" s="45"/>
      <c r="CKV1026" s="45"/>
      <c r="CKW1026" s="45"/>
      <c r="CKX1026" s="45"/>
      <c r="CKY1026" s="45"/>
      <c r="CKZ1026" s="45"/>
      <c r="CLA1026" s="45"/>
      <c r="CLB1026" s="45"/>
      <c r="CLC1026" s="45"/>
      <c r="CLD1026" s="45"/>
      <c r="CLE1026" s="45"/>
      <c r="CLF1026" s="45"/>
      <c r="CLG1026" s="45"/>
      <c r="CLH1026" s="45"/>
      <c r="CLI1026" s="45"/>
      <c r="CLJ1026" s="45"/>
      <c r="CLK1026" s="45"/>
      <c r="CLL1026" s="45"/>
      <c r="CLM1026" s="45"/>
      <c r="CLN1026" s="45"/>
      <c r="CLO1026" s="45"/>
      <c r="CLP1026" s="45"/>
      <c r="CLQ1026" s="45"/>
      <c r="CLR1026" s="45"/>
      <c r="CLS1026" s="45"/>
      <c r="CLT1026" s="45"/>
      <c r="CLU1026" s="45"/>
      <c r="CLV1026" s="45"/>
      <c r="CLW1026" s="45"/>
      <c r="CLX1026" s="45"/>
      <c r="CLY1026" s="45"/>
      <c r="CLZ1026" s="45"/>
      <c r="CMA1026" s="45"/>
      <c r="CMB1026" s="45"/>
      <c r="CMC1026" s="45"/>
      <c r="CMD1026" s="45"/>
      <c r="CME1026" s="45"/>
      <c r="CMF1026" s="45"/>
      <c r="CMG1026" s="45"/>
      <c r="CMH1026" s="45"/>
      <c r="CMI1026" s="45"/>
      <c r="CMJ1026" s="45"/>
      <c r="CMK1026" s="45"/>
      <c r="CML1026" s="45"/>
      <c r="CMM1026" s="45"/>
      <c r="CMN1026" s="45"/>
      <c r="CMO1026" s="45"/>
      <c r="CMP1026" s="45"/>
      <c r="CMQ1026" s="45"/>
      <c r="CMR1026" s="45"/>
      <c r="CMS1026" s="45"/>
      <c r="CMT1026" s="45"/>
      <c r="CMU1026" s="45"/>
      <c r="CMV1026" s="45"/>
      <c r="CMW1026" s="45"/>
      <c r="CMX1026" s="45"/>
      <c r="CMY1026" s="45"/>
      <c r="CMZ1026" s="45"/>
      <c r="CNA1026" s="45"/>
      <c r="CNB1026" s="45"/>
      <c r="CNC1026" s="45"/>
      <c r="CND1026" s="45"/>
      <c r="CNE1026" s="45"/>
      <c r="CNF1026" s="45"/>
      <c r="CNG1026" s="45"/>
      <c r="CNH1026" s="45"/>
      <c r="CNI1026" s="45"/>
      <c r="CNJ1026" s="45"/>
      <c r="CNK1026" s="45"/>
      <c r="CNL1026" s="45"/>
      <c r="CNM1026" s="45"/>
      <c r="CNN1026" s="45"/>
      <c r="CNO1026" s="45"/>
      <c r="CNP1026" s="45"/>
      <c r="CNQ1026" s="45"/>
      <c r="CNR1026" s="45"/>
      <c r="CNS1026" s="45"/>
      <c r="CNT1026" s="45"/>
      <c r="CNU1026" s="45"/>
      <c r="CNV1026" s="45"/>
      <c r="CNW1026" s="45"/>
      <c r="CNX1026" s="45"/>
      <c r="CNY1026" s="45"/>
      <c r="CNZ1026" s="45"/>
      <c r="COA1026" s="45"/>
      <c r="COB1026" s="45"/>
      <c r="COC1026" s="45"/>
      <c r="COD1026" s="45"/>
      <c r="COE1026" s="45"/>
      <c r="COF1026" s="45"/>
      <c r="COG1026" s="45"/>
      <c r="COH1026" s="45"/>
      <c r="COI1026" s="45"/>
      <c r="COJ1026" s="45"/>
      <c r="COK1026" s="45"/>
      <c r="COL1026" s="45"/>
      <c r="COM1026" s="45"/>
      <c r="CON1026" s="45"/>
      <c r="COO1026" s="45"/>
      <c r="COP1026" s="45"/>
      <c r="COQ1026" s="45"/>
      <c r="COR1026" s="45"/>
      <c r="COS1026" s="45"/>
      <c r="COT1026" s="45"/>
      <c r="COU1026" s="45"/>
      <c r="COV1026" s="45"/>
      <c r="COW1026" s="45"/>
      <c r="COX1026" s="45"/>
      <c r="COY1026" s="45"/>
      <c r="COZ1026" s="45"/>
      <c r="CPA1026" s="45"/>
      <c r="CPB1026" s="45"/>
      <c r="CPC1026" s="45"/>
      <c r="CPD1026" s="45"/>
      <c r="CPE1026" s="45"/>
      <c r="CPF1026" s="45"/>
      <c r="CPG1026" s="45"/>
      <c r="CPH1026" s="45"/>
      <c r="CPI1026" s="45"/>
      <c r="CPJ1026" s="45"/>
      <c r="CPK1026" s="45"/>
      <c r="CPL1026" s="45"/>
      <c r="CPM1026" s="45"/>
      <c r="CPN1026" s="45"/>
      <c r="CPO1026" s="45"/>
      <c r="CPP1026" s="45"/>
      <c r="CPQ1026" s="45"/>
      <c r="CPR1026" s="45"/>
      <c r="CPS1026" s="45"/>
      <c r="CPT1026" s="45"/>
      <c r="CPU1026" s="45"/>
      <c r="CPV1026" s="45"/>
      <c r="CPW1026" s="45"/>
      <c r="CPX1026" s="45"/>
      <c r="CPY1026" s="45"/>
      <c r="CPZ1026" s="45"/>
      <c r="CQA1026" s="45"/>
      <c r="CQB1026" s="45"/>
      <c r="CQC1026" s="45"/>
      <c r="CQD1026" s="45"/>
      <c r="CQE1026" s="45"/>
      <c r="CQF1026" s="45"/>
      <c r="CQG1026" s="45"/>
      <c r="CQH1026" s="45"/>
      <c r="CQI1026" s="45"/>
      <c r="CQJ1026" s="45"/>
      <c r="CQK1026" s="45"/>
      <c r="CQL1026" s="45"/>
      <c r="CQM1026" s="45"/>
      <c r="CQN1026" s="45"/>
      <c r="CQO1026" s="45"/>
      <c r="CQP1026" s="45"/>
      <c r="CQQ1026" s="45"/>
      <c r="CQR1026" s="45"/>
      <c r="CQS1026" s="45"/>
      <c r="CQT1026" s="45"/>
      <c r="CQU1026" s="45"/>
      <c r="CQV1026" s="45"/>
      <c r="CQW1026" s="45"/>
      <c r="CQX1026" s="45"/>
      <c r="CQY1026" s="45"/>
      <c r="CQZ1026" s="45"/>
      <c r="CRA1026" s="45"/>
      <c r="CRB1026" s="45"/>
      <c r="CRC1026" s="45"/>
      <c r="CRD1026" s="45"/>
      <c r="CRE1026" s="45"/>
      <c r="CRF1026" s="45"/>
      <c r="CRG1026" s="45"/>
      <c r="CRH1026" s="45"/>
      <c r="CRI1026" s="45"/>
      <c r="CRJ1026" s="45"/>
      <c r="CRK1026" s="45"/>
      <c r="CRL1026" s="45"/>
      <c r="CRM1026" s="45"/>
      <c r="CRN1026" s="45"/>
      <c r="CRO1026" s="45"/>
      <c r="CRP1026" s="45"/>
      <c r="CRQ1026" s="45"/>
      <c r="CRR1026" s="45"/>
      <c r="CRS1026" s="45"/>
      <c r="CRT1026" s="45"/>
      <c r="CRU1026" s="45"/>
      <c r="CRV1026" s="45"/>
      <c r="CRW1026" s="45"/>
      <c r="CRX1026" s="45"/>
      <c r="CRY1026" s="45"/>
      <c r="CRZ1026" s="45"/>
      <c r="CSA1026" s="45"/>
      <c r="CSB1026" s="45"/>
      <c r="CSC1026" s="45"/>
      <c r="CSD1026" s="45"/>
      <c r="CSE1026" s="45"/>
      <c r="CSF1026" s="45"/>
      <c r="CSG1026" s="45"/>
      <c r="CSH1026" s="45"/>
      <c r="CSI1026" s="45"/>
      <c r="CSJ1026" s="45"/>
      <c r="CSK1026" s="45"/>
      <c r="CSL1026" s="45"/>
      <c r="CSM1026" s="45"/>
      <c r="CSN1026" s="45"/>
      <c r="CSO1026" s="45"/>
      <c r="CSP1026" s="45"/>
      <c r="CSQ1026" s="45"/>
      <c r="CSR1026" s="45"/>
      <c r="CSS1026" s="45"/>
      <c r="CST1026" s="45"/>
      <c r="CSU1026" s="45"/>
      <c r="CSV1026" s="45"/>
      <c r="CSW1026" s="45"/>
      <c r="CSX1026" s="45"/>
      <c r="CSY1026" s="45"/>
      <c r="CSZ1026" s="45"/>
      <c r="CTA1026" s="45"/>
      <c r="CTB1026" s="45"/>
      <c r="CTC1026" s="45"/>
      <c r="CTD1026" s="45"/>
      <c r="CTE1026" s="45"/>
      <c r="CTF1026" s="45"/>
      <c r="CTG1026" s="45"/>
      <c r="CTH1026" s="45"/>
      <c r="CTI1026" s="45"/>
      <c r="CTJ1026" s="45"/>
      <c r="CTK1026" s="45"/>
      <c r="CTL1026" s="45"/>
      <c r="CTM1026" s="45"/>
      <c r="CTN1026" s="45"/>
      <c r="CTO1026" s="45"/>
      <c r="CTP1026" s="45"/>
      <c r="CTQ1026" s="45"/>
      <c r="CTR1026" s="45"/>
      <c r="CTS1026" s="45"/>
      <c r="CTT1026" s="45"/>
      <c r="CTU1026" s="45"/>
      <c r="CTV1026" s="45"/>
      <c r="CTW1026" s="45"/>
      <c r="CTX1026" s="45"/>
      <c r="CTY1026" s="45"/>
      <c r="CTZ1026" s="45"/>
      <c r="CUA1026" s="45"/>
      <c r="CUB1026" s="45"/>
      <c r="CUC1026" s="45"/>
      <c r="CUD1026" s="45"/>
      <c r="CUE1026" s="45"/>
      <c r="CUF1026" s="45"/>
      <c r="CUG1026" s="45"/>
      <c r="CUH1026" s="45"/>
      <c r="CUI1026" s="45"/>
      <c r="CUJ1026" s="45"/>
      <c r="CUK1026" s="45"/>
      <c r="CUL1026" s="45"/>
      <c r="CUM1026" s="45"/>
      <c r="CUN1026" s="45"/>
      <c r="CUO1026" s="45"/>
      <c r="CUP1026" s="45"/>
      <c r="CUQ1026" s="45"/>
      <c r="CUR1026" s="45"/>
      <c r="CUS1026" s="45"/>
      <c r="CUT1026" s="45"/>
      <c r="CUU1026" s="45"/>
      <c r="CUV1026" s="45"/>
      <c r="CUW1026" s="45"/>
      <c r="CUX1026" s="45"/>
      <c r="CUY1026" s="45"/>
      <c r="CUZ1026" s="45"/>
      <c r="CVA1026" s="45"/>
      <c r="CVB1026" s="45"/>
      <c r="CVC1026" s="45"/>
      <c r="CVD1026" s="45"/>
      <c r="CVE1026" s="45"/>
      <c r="CVF1026" s="45"/>
      <c r="CVG1026" s="45"/>
      <c r="CVH1026" s="45"/>
      <c r="CVI1026" s="45"/>
      <c r="CVJ1026" s="45"/>
      <c r="CVK1026" s="45"/>
      <c r="CVL1026" s="45"/>
      <c r="CVM1026" s="45"/>
      <c r="CVN1026" s="45"/>
      <c r="CVO1026" s="45"/>
      <c r="CVP1026" s="45"/>
      <c r="CVQ1026" s="45"/>
      <c r="CVR1026" s="45"/>
      <c r="CVS1026" s="45"/>
      <c r="CVT1026" s="45"/>
      <c r="CVU1026" s="45"/>
      <c r="CVV1026" s="45"/>
      <c r="CVW1026" s="45"/>
      <c r="CVX1026" s="45"/>
      <c r="CVY1026" s="45"/>
      <c r="CVZ1026" s="45"/>
      <c r="CWA1026" s="45"/>
      <c r="CWB1026" s="45"/>
      <c r="CWC1026" s="45"/>
      <c r="CWD1026" s="45"/>
      <c r="CWE1026" s="45"/>
      <c r="CWF1026" s="45"/>
      <c r="CWG1026" s="45"/>
      <c r="CWH1026" s="45"/>
      <c r="CWI1026" s="45"/>
      <c r="CWJ1026" s="45"/>
      <c r="CWK1026" s="45"/>
      <c r="CWL1026" s="45"/>
      <c r="CWM1026" s="45"/>
      <c r="CWN1026" s="45"/>
      <c r="CWO1026" s="45"/>
      <c r="CWP1026" s="45"/>
      <c r="CWQ1026" s="45"/>
      <c r="CWR1026" s="45"/>
      <c r="CWS1026" s="45"/>
      <c r="CWT1026" s="45"/>
      <c r="CWU1026" s="45"/>
      <c r="CWV1026" s="45"/>
      <c r="CWW1026" s="45"/>
      <c r="CWX1026" s="45"/>
      <c r="CWY1026" s="45"/>
      <c r="CWZ1026" s="45"/>
      <c r="CXA1026" s="45"/>
      <c r="CXB1026" s="45"/>
      <c r="CXC1026" s="45"/>
      <c r="CXD1026" s="45"/>
      <c r="CXE1026" s="45"/>
      <c r="CXF1026" s="45"/>
      <c r="CXG1026" s="45"/>
      <c r="CXH1026" s="45"/>
      <c r="CXI1026" s="45"/>
      <c r="CXJ1026" s="45"/>
      <c r="CXK1026" s="45"/>
      <c r="CXL1026" s="45"/>
      <c r="CXM1026" s="45"/>
      <c r="CXN1026" s="45"/>
      <c r="CXO1026" s="45"/>
      <c r="CXP1026" s="45"/>
      <c r="CXQ1026" s="45"/>
      <c r="CXR1026" s="45"/>
      <c r="CXS1026" s="45"/>
      <c r="CXT1026" s="45"/>
      <c r="CXU1026" s="45"/>
      <c r="CXV1026" s="45"/>
      <c r="CXW1026" s="45"/>
      <c r="CXX1026" s="45"/>
      <c r="CXY1026" s="45"/>
      <c r="CXZ1026" s="45"/>
      <c r="CYA1026" s="45"/>
      <c r="CYB1026" s="45"/>
      <c r="CYC1026" s="45"/>
      <c r="CYD1026" s="45"/>
      <c r="CYE1026" s="45"/>
      <c r="CYF1026" s="45"/>
      <c r="CYG1026" s="45"/>
      <c r="CYH1026" s="45"/>
      <c r="CYI1026" s="45"/>
      <c r="CYJ1026" s="45"/>
      <c r="CYK1026" s="45"/>
      <c r="CYL1026" s="45"/>
      <c r="CYM1026" s="45"/>
      <c r="CYN1026" s="45"/>
      <c r="CYO1026" s="45"/>
      <c r="CYP1026" s="45"/>
      <c r="CYQ1026" s="45"/>
      <c r="CYR1026" s="45"/>
      <c r="CYS1026" s="45"/>
      <c r="CYT1026" s="45"/>
      <c r="CYU1026" s="45"/>
      <c r="CYV1026" s="45"/>
      <c r="CYW1026" s="45"/>
      <c r="CYX1026" s="45"/>
      <c r="CYY1026" s="45"/>
      <c r="CYZ1026" s="45"/>
      <c r="CZA1026" s="45"/>
      <c r="CZB1026" s="45"/>
      <c r="CZC1026" s="45"/>
      <c r="CZD1026" s="45"/>
      <c r="CZE1026" s="45"/>
      <c r="CZF1026" s="45"/>
      <c r="CZG1026" s="45"/>
      <c r="CZH1026" s="45"/>
      <c r="CZI1026" s="45"/>
      <c r="CZJ1026" s="45"/>
      <c r="CZK1026" s="45"/>
      <c r="CZL1026" s="45"/>
      <c r="CZM1026" s="45"/>
      <c r="CZN1026" s="45"/>
      <c r="CZO1026" s="45"/>
      <c r="CZP1026" s="45"/>
      <c r="CZQ1026" s="45"/>
      <c r="CZR1026" s="45"/>
      <c r="CZS1026" s="45"/>
      <c r="CZT1026" s="45"/>
      <c r="CZU1026" s="45"/>
      <c r="CZV1026" s="45"/>
      <c r="CZW1026" s="45"/>
      <c r="CZX1026" s="45"/>
      <c r="CZY1026" s="45"/>
      <c r="CZZ1026" s="45"/>
      <c r="DAA1026" s="45"/>
      <c r="DAB1026" s="45"/>
      <c r="DAC1026" s="45"/>
      <c r="DAD1026" s="45"/>
      <c r="DAE1026" s="45"/>
      <c r="DAF1026" s="45"/>
      <c r="DAG1026" s="45"/>
      <c r="DAH1026" s="45"/>
      <c r="DAI1026" s="45"/>
      <c r="DAJ1026" s="45"/>
      <c r="DAK1026" s="45"/>
      <c r="DAL1026" s="45"/>
      <c r="DAM1026" s="45"/>
      <c r="DAN1026" s="45"/>
      <c r="DAO1026" s="45"/>
      <c r="DAP1026" s="45"/>
      <c r="DAQ1026" s="45"/>
      <c r="DAR1026" s="45"/>
      <c r="DAS1026" s="45"/>
      <c r="DAT1026" s="45"/>
      <c r="DAU1026" s="45"/>
      <c r="DAV1026" s="45"/>
      <c r="DAW1026" s="45"/>
      <c r="DAX1026" s="45"/>
      <c r="DAY1026" s="45"/>
      <c r="DAZ1026" s="45"/>
      <c r="DBA1026" s="45"/>
      <c r="DBB1026" s="45"/>
      <c r="DBC1026" s="45"/>
      <c r="DBD1026" s="45"/>
      <c r="DBE1026" s="45"/>
      <c r="DBF1026" s="45"/>
      <c r="DBG1026" s="45"/>
      <c r="DBH1026" s="45"/>
      <c r="DBI1026" s="45"/>
      <c r="DBJ1026" s="45"/>
      <c r="DBK1026" s="45"/>
      <c r="DBL1026" s="45"/>
      <c r="DBM1026" s="45"/>
      <c r="DBN1026" s="45"/>
      <c r="DBO1026" s="45"/>
      <c r="DBP1026" s="45"/>
      <c r="DBQ1026" s="45"/>
      <c r="DBR1026" s="45"/>
      <c r="DBS1026" s="45"/>
      <c r="DBT1026" s="45"/>
      <c r="DBU1026" s="45"/>
      <c r="DBV1026" s="45"/>
      <c r="DBW1026" s="45"/>
      <c r="DBX1026" s="45"/>
      <c r="DBY1026" s="45"/>
      <c r="DBZ1026" s="45"/>
      <c r="DCA1026" s="45"/>
      <c r="DCB1026" s="45"/>
      <c r="DCC1026" s="45"/>
      <c r="DCD1026" s="45"/>
      <c r="DCE1026" s="45"/>
      <c r="DCF1026" s="45"/>
      <c r="DCG1026" s="45"/>
      <c r="DCH1026" s="45"/>
      <c r="DCI1026" s="45"/>
      <c r="DCJ1026" s="45"/>
      <c r="DCK1026" s="45"/>
      <c r="DCL1026" s="45"/>
      <c r="DCM1026" s="45"/>
      <c r="DCN1026" s="45"/>
      <c r="DCO1026" s="45"/>
      <c r="DCP1026" s="45"/>
      <c r="DCQ1026" s="45"/>
      <c r="DCR1026" s="45"/>
      <c r="DCS1026" s="45"/>
      <c r="DCT1026" s="45"/>
      <c r="DCU1026" s="45"/>
      <c r="DCV1026" s="45"/>
      <c r="DCW1026" s="45"/>
      <c r="DCX1026" s="45"/>
      <c r="DCY1026" s="45"/>
      <c r="DCZ1026" s="45"/>
      <c r="DDA1026" s="45"/>
      <c r="DDB1026" s="45"/>
      <c r="DDC1026" s="45"/>
      <c r="DDD1026" s="45"/>
      <c r="DDE1026" s="45"/>
      <c r="DDF1026" s="45"/>
      <c r="DDG1026" s="45"/>
      <c r="DDH1026" s="45"/>
      <c r="DDI1026" s="45"/>
      <c r="DDJ1026" s="45"/>
      <c r="DDK1026" s="45"/>
      <c r="DDL1026" s="45"/>
      <c r="DDM1026" s="45"/>
      <c r="DDN1026" s="45"/>
      <c r="DDO1026" s="45"/>
      <c r="DDP1026" s="45"/>
      <c r="DDQ1026" s="45"/>
      <c r="DDR1026" s="45"/>
      <c r="DDS1026" s="45"/>
      <c r="DDT1026" s="45"/>
      <c r="DDU1026" s="45"/>
      <c r="DDV1026" s="45"/>
      <c r="DDW1026" s="45"/>
      <c r="DDX1026" s="45"/>
      <c r="DDY1026" s="45"/>
      <c r="DDZ1026" s="45"/>
      <c r="DEA1026" s="45"/>
      <c r="DEB1026" s="45"/>
      <c r="DEC1026" s="45"/>
      <c r="DED1026" s="45"/>
      <c r="DEE1026" s="45"/>
      <c r="DEF1026" s="45"/>
      <c r="DEG1026" s="45"/>
      <c r="DEH1026" s="45"/>
      <c r="DEI1026" s="45"/>
      <c r="DEJ1026" s="45"/>
      <c r="DEK1026" s="45"/>
      <c r="DEL1026" s="45"/>
      <c r="DEM1026" s="45"/>
      <c r="DEN1026" s="45"/>
      <c r="DEO1026" s="45"/>
      <c r="DEP1026" s="45"/>
      <c r="DEQ1026" s="45"/>
      <c r="DER1026" s="45"/>
      <c r="DES1026" s="45"/>
      <c r="DET1026" s="45"/>
      <c r="DEU1026" s="45"/>
      <c r="DEV1026" s="45"/>
      <c r="DEW1026" s="45"/>
      <c r="DEX1026" s="45"/>
      <c r="DEY1026" s="45"/>
      <c r="DEZ1026" s="45"/>
      <c r="DFA1026" s="45"/>
      <c r="DFB1026" s="45"/>
      <c r="DFC1026" s="45"/>
      <c r="DFD1026" s="45"/>
      <c r="DFE1026" s="45"/>
      <c r="DFF1026" s="45"/>
      <c r="DFG1026" s="45"/>
      <c r="DFH1026" s="45"/>
      <c r="DFI1026" s="45"/>
      <c r="DFJ1026" s="45"/>
      <c r="DFK1026" s="45"/>
      <c r="DFL1026" s="45"/>
      <c r="DFM1026" s="45"/>
      <c r="DFN1026" s="45"/>
      <c r="DFO1026" s="45"/>
      <c r="DFP1026" s="45"/>
      <c r="DFQ1026" s="45"/>
      <c r="DFR1026" s="45"/>
      <c r="DFS1026" s="45"/>
      <c r="DFT1026" s="45"/>
      <c r="DFU1026" s="45"/>
      <c r="DFV1026" s="45"/>
      <c r="DFW1026" s="45"/>
      <c r="DFX1026" s="45"/>
      <c r="DFY1026" s="45"/>
      <c r="DFZ1026" s="45"/>
      <c r="DGA1026" s="45"/>
      <c r="DGB1026" s="45"/>
      <c r="DGC1026" s="45"/>
      <c r="DGD1026" s="45"/>
      <c r="DGE1026" s="45"/>
      <c r="DGF1026" s="45"/>
      <c r="DGG1026" s="45"/>
      <c r="DGH1026" s="45"/>
      <c r="DGI1026" s="45"/>
      <c r="DGJ1026" s="45"/>
      <c r="DGK1026" s="45"/>
      <c r="DGL1026" s="45"/>
      <c r="DGM1026" s="45"/>
      <c r="DGN1026" s="45"/>
      <c r="DGO1026" s="45"/>
      <c r="DGP1026" s="45"/>
      <c r="DGQ1026" s="45"/>
      <c r="DGR1026" s="45"/>
      <c r="DGS1026" s="45"/>
      <c r="DGT1026" s="45"/>
      <c r="DGU1026" s="45"/>
      <c r="DGV1026" s="45"/>
      <c r="DGW1026" s="45"/>
      <c r="DGX1026" s="45"/>
      <c r="DGY1026" s="45"/>
      <c r="DGZ1026" s="45"/>
      <c r="DHA1026" s="45"/>
      <c r="DHB1026" s="45"/>
      <c r="DHC1026" s="45"/>
      <c r="DHD1026" s="45"/>
      <c r="DHE1026" s="45"/>
      <c r="DHF1026" s="45"/>
      <c r="DHG1026" s="45"/>
      <c r="DHH1026" s="45"/>
      <c r="DHI1026" s="45"/>
      <c r="DHJ1026" s="45"/>
      <c r="DHK1026" s="45"/>
      <c r="DHL1026" s="45"/>
      <c r="DHM1026" s="45"/>
      <c r="DHN1026" s="45"/>
      <c r="DHO1026" s="45"/>
      <c r="DHP1026" s="45"/>
      <c r="DHQ1026" s="45"/>
      <c r="DHR1026" s="45"/>
      <c r="DHS1026" s="45"/>
      <c r="DHT1026" s="45"/>
      <c r="DHU1026" s="45"/>
      <c r="DHV1026" s="45"/>
      <c r="DHW1026" s="45"/>
      <c r="DHX1026" s="45"/>
      <c r="DHY1026" s="45"/>
      <c r="DHZ1026" s="45"/>
      <c r="DIA1026" s="45"/>
      <c r="DIB1026" s="45"/>
      <c r="DIC1026" s="45"/>
      <c r="DID1026" s="45"/>
      <c r="DIE1026" s="45"/>
      <c r="DIF1026" s="45"/>
      <c r="DIG1026" s="45"/>
      <c r="DIH1026" s="45"/>
      <c r="DII1026" s="45"/>
      <c r="DIJ1026" s="45"/>
      <c r="DIK1026" s="45"/>
      <c r="DIL1026" s="45"/>
      <c r="DIM1026" s="45"/>
      <c r="DIN1026" s="45"/>
      <c r="DIO1026" s="45"/>
      <c r="DIP1026" s="45"/>
      <c r="DIQ1026" s="45"/>
      <c r="DIR1026" s="45"/>
      <c r="DIS1026" s="45"/>
      <c r="DIT1026" s="45"/>
      <c r="DIU1026" s="45"/>
      <c r="DIV1026" s="45"/>
      <c r="DIW1026" s="45"/>
      <c r="DIX1026" s="45"/>
      <c r="DIY1026" s="45"/>
      <c r="DIZ1026" s="45"/>
      <c r="DJA1026" s="45"/>
      <c r="DJB1026" s="45"/>
      <c r="DJC1026" s="45"/>
      <c r="DJD1026" s="45"/>
      <c r="DJE1026" s="45"/>
      <c r="DJF1026" s="45"/>
      <c r="DJG1026" s="45"/>
      <c r="DJH1026" s="45"/>
      <c r="DJI1026" s="45"/>
      <c r="DJJ1026" s="45"/>
      <c r="DJK1026" s="45"/>
      <c r="DJL1026" s="45"/>
      <c r="DJM1026" s="45"/>
      <c r="DJN1026" s="45"/>
      <c r="DJO1026" s="45"/>
      <c r="DJP1026" s="45"/>
      <c r="DJQ1026" s="45"/>
      <c r="DJR1026" s="45"/>
      <c r="DJS1026" s="45"/>
      <c r="DJT1026" s="45"/>
      <c r="DJU1026" s="45"/>
      <c r="DJV1026" s="45"/>
      <c r="DJW1026" s="45"/>
      <c r="DJX1026" s="45"/>
      <c r="DJY1026" s="45"/>
      <c r="DJZ1026" s="45"/>
      <c r="DKA1026" s="45"/>
      <c r="DKB1026" s="45"/>
      <c r="DKC1026" s="45"/>
      <c r="DKD1026" s="45"/>
      <c r="DKE1026" s="45"/>
      <c r="DKF1026" s="45"/>
      <c r="DKG1026" s="45"/>
      <c r="DKH1026" s="45"/>
      <c r="DKI1026" s="45"/>
      <c r="DKJ1026" s="45"/>
      <c r="DKK1026" s="45"/>
      <c r="DKL1026" s="45"/>
      <c r="DKM1026" s="45"/>
      <c r="DKN1026" s="45"/>
      <c r="DKO1026" s="45"/>
      <c r="DKP1026" s="45"/>
      <c r="DKQ1026" s="45"/>
      <c r="DKR1026" s="45"/>
      <c r="DKS1026" s="45"/>
      <c r="DKT1026" s="45"/>
      <c r="DKU1026" s="45"/>
      <c r="DKV1026" s="45"/>
      <c r="DKW1026" s="45"/>
      <c r="DKX1026" s="45"/>
      <c r="DKY1026" s="45"/>
      <c r="DKZ1026" s="45"/>
      <c r="DLA1026" s="45"/>
      <c r="DLB1026" s="45"/>
      <c r="DLC1026" s="45"/>
      <c r="DLD1026" s="45"/>
      <c r="DLE1026" s="45"/>
      <c r="DLF1026" s="45"/>
      <c r="DLG1026" s="45"/>
      <c r="DLH1026" s="45"/>
      <c r="DLI1026" s="45"/>
      <c r="DLJ1026" s="45"/>
      <c r="DLK1026" s="45"/>
      <c r="DLL1026" s="45"/>
      <c r="DLM1026" s="45"/>
      <c r="DLN1026" s="45"/>
      <c r="DLO1026" s="45"/>
      <c r="DLP1026" s="45"/>
      <c r="DLQ1026" s="45"/>
      <c r="DLR1026" s="45"/>
      <c r="DLS1026" s="45"/>
      <c r="DLT1026" s="45"/>
      <c r="DLU1026" s="45"/>
      <c r="DLV1026" s="45"/>
      <c r="DLW1026" s="45"/>
      <c r="DLX1026" s="45"/>
      <c r="DLY1026" s="45"/>
      <c r="DLZ1026" s="45"/>
      <c r="DMA1026" s="45"/>
      <c r="DMB1026" s="45"/>
      <c r="DMC1026" s="45"/>
      <c r="DMD1026" s="45"/>
      <c r="DME1026" s="45"/>
      <c r="DMF1026" s="45"/>
      <c r="DMG1026" s="45"/>
      <c r="DMH1026" s="45"/>
      <c r="DMI1026" s="45"/>
      <c r="DMJ1026" s="45"/>
      <c r="DMK1026" s="45"/>
      <c r="DML1026" s="45"/>
      <c r="DMM1026" s="45"/>
      <c r="DMN1026" s="45"/>
      <c r="DMO1026" s="45"/>
      <c r="DMP1026" s="45"/>
      <c r="DMQ1026" s="45"/>
      <c r="DMR1026" s="45"/>
      <c r="DMS1026" s="45"/>
      <c r="DMT1026" s="45"/>
      <c r="DMU1026" s="45"/>
      <c r="DMV1026" s="45"/>
      <c r="DMW1026" s="45"/>
      <c r="DMX1026" s="45"/>
      <c r="DMY1026" s="45"/>
      <c r="DMZ1026" s="45"/>
      <c r="DNA1026" s="45"/>
      <c r="DNB1026" s="45"/>
      <c r="DNC1026" s="45"/>
      <c r="DND1026" s="45"/>
      <c r="DNE1026" s="45"/>
      <c r="DNF1026" s="45"/>
      <c r="DNG1026" s="45"/>
      <c r="DNH1026" s="45"/>
      <c r="DNI1026" s="45"/>
      <c r="DNJ1026" s="45"/>
      <c r="DNK1026" s="45"/>
      <c r="DNL1026" s="45"/>
      <c r="DNM1026" s="45"/>
      <c r="DNN1026" s="45"/>
      <c r="DNO1026" s="45"/>
      <c r="DNP1026" s="45"/>
      <c r="DNQ1026" s="45"/>
      <c r="DNR1026" s="45"/>
      <c r="DNS1026" s="45"/>
      <c r="DNT1026" s="45"/>
      <c r="DNU1026" s="45"/>
      <c r="DNV1026" s="45"/>
      <c r="DNW1026" s="45"/>
      <c r="DNX1026" s="45"/>
      <c r="DNY1026" s="45"/>
      <c r="DNZ1026" s="45"/>
      <c r="DOA1026" s="45"/>
      <c r="DOB1026" s="45"/>
      <c r="DOC1026" s="45"/>
      <c r="DOD1026" s="45"/>
      <c r="DOE1026" s="45"/>
      <c r="DOF1026" s="45"/>
      <c r="DOG1026" s="45"/>
      <c r="DOH1026" s="45"/>
      <c r="DOI1026" s="45"/>
      <c r="DOJ1026" s="45"/>
      <c r="DOK1026" s="45"/>
      <c r="DOL1026" s="45"/>
      <c r="DOM1026" s="45"/>
      <c r="DON1026" s="45"/>
      <c r="DOO1026" s="45"/>
      <c r="DOP1026" s="45"/>
      <c r="DOQ1026" s="45"/>
      <c r="DOR1026" s="45"/>
      <c r="DOS1026" s="45"/>
      <c r="DOT1026" s="45"/>
      <c r="DOU1026" s="45"/>
      <c r="DOV1026" s="45"/>
      <c r="DOW1026" s="45"/>
      <c r="DOX1026" s="45"/>
      <c r="DOY1026" s="45"/>
      <c r="DOZ1026" s="45"/>
      <c r="DPA1026" s="45"/>
      <c r="DPB1026" s="45"/>
      <c r="DPC1026" s="45"/>
      <c r="DPD1026" s="45"/>
      <c r="DPE1026" s="45"/>
      <c r="DPF1026" s="45"/>
      <c r="DPG1026" s="45"/>
      <c r="DPH1026" s="45"/>
      <c r="DPI1026" s="45"/>
      <c r="DPJ1026" s="45"/>
      <c r="DPK1026" s="45"/>
      <c r="DPL1026" s="45"/>
      <c r="DPM1026" s="45"/>
      <c r="DPN1026" s="45"/>
      <c r="DPO1026" s="45"/>
      <c r="DPP1026" s="45"/>
      <c r="DPQ1026" s="45"/>
      <c r="DPR1026" s="45"/>
      <c r="DPS1026" s="45"/>
      <c r="DPT1026" s="45"/>
      <c r="DPU1026" s="45"/>
      <c r="DPV1026" s="45"/>
      <c r="DPW1026" s="45"/>
      <c r="DPX1026" s="45"/>
      <c r="DPY1026" s="45"/>
      <c r="DPZ1026" s="45"/>
      <c r="DQA1026" s="45"/>
      <c r="DQB1026" s="45"/>
      <c r="DQC1026" s="45"/>
      <c r="DQD1026" s="45"/>
      <c r="DQE1026" s="45"/>
      <c r="DQF1026" s="45"/>
      <c r="DQG1026" s="45"/>
      <c r="DQH1026" s="45"/>
      <c r="DQI1026" s="45"/>
      <c r="DQJ1026" s="45"/>
      <c r="DQK1026" s="45"/>
      <c r="DQL1026" s="45"/>
      <c r="DQM1026" s="45"/>
      <c r="DQN1026" s="45"/>
      <c r="DQO1026" s="45"/>
      <c r="DQP1026" s="45"/>
      <c r="DQQ1026" s="45"/>
      <c r="DQR1026" s="45"/>
      <c r="DQS1026" s="45"/>
      <c r="DQT1026" s="45"/>
      <c r="DQU1026" s="45"/>
      <c r="DQV1026" s="45"/>
      <c r="DQW1026" s="45"/>
      <c r="DQX1026" s="45"/>
      <c r="DQY1026" s="45"/>
      <c r="DQZ1026" s="45"/>
      <c r="DRA1026" s="45"/>
      <c r="DRB1026" s="45"/>
      <c r="DRC1026" s="45"/>
      <c r="DRD1026" s="45"/>
      <c r="DRE1026" s="45"/>
      <c r="DRF1026" s="45"/>
      <c r="DRG1026" s="45"/>
      <c r="DRH1026" s="45"/>
      <c r="DRI1026" s="45"/>
      <c r="DRJ1026" s="45"/>
      <c r="DRK1026" s="45"/>
      <c r="DRL1026" s="45"/>
      <c r="DRM1026" s="45"/>
      <c r="DRN1026" s="45"/>
      <c r="DRO1026" s="45"/>
      <c r="DRP1026" s="45"/>
      <c r="DRQ1026" s="45"/>
      <c r="DRR1026" s="45"/>
      <c r="DRS1026" s="45"/>
      <c r="DRT1026" s="45"/>
      <c r="DRU1026" s="45"/>
      <c r="DRV1026" s="45"/>
      <c r="DRW1026" s="45"/>
      <c r="DRX1026" s="45"/>
      <c r="DRY1026" s="45"/>
      <c r="DRZ1026" s="45"/>
      <c r="DSA1026" s="45"/>
      <c r="DSB1026" s="45"/>
      <c r="DSC1026" s="45"/>
      <c r="DSD1026" s="45"/>
      <c r="DSE1026" s="45"/>
      <c r="DSF1026" s="45"/>
      <c r="DSG1026" s="45"/>
      <c r="DSH1026" s="45"/>
      <c r="DSI1026" s="45"/>
      <c r="DSJ1026" s="45"/>
      <c r="DSK1026" s="45"/>
      <c r="DSL1026" s="45"/>
      <c r="DSM1026" s="45"/>
      <c r="DSN1026" s="45"/>
      <c r="DSO1026" s="45"/>
      <c r="DSP1026" s="45"/>
      <c r="DSQ1026" s="45"/>
      <c r="DSR1026" s="45"/>
      <c r="DSS1026" s="45"/>
      <c r="DST1026" s="45"/>
      <c r="DSU1026" s="45"/>
      <c r="DSV1026" s="45"/>
      <c r="DSW1026" s="45"/>
      <c r="DSX1026" s="45"/>
      <c r="DSY1026" s="45"/>
      <c r="DSZ1026" s="45"/>
      <c r="DTA1026" s="45"/>
      <c r="DTB1026" s="45"/>
      <c r="DTC1026" s="45"/>
      <c r="DTD1026" s="45"/>
      <c r="DTE1026" s="45"/>
      <c r="DTF1026" s="45"/>
      <c r="DTG1026" s="45"/>
      <c r="DTH1026" s="45"/>
      <c r="DTI1026" s="45"/>
      <c r="DTJ1026" s="45"/>
      <c r="DTK1026" s="45"/>
      <c r="DTL1026" s="45"/>
      <c r="DTM1026" s="45"/>
      <c r="DTN1026" s="45"/>
      <c r="DTO1026" s="45"/>
      <c r="DTP1026" s="45"/>
      <c r="DTQ1026" s="45"/>
      <c r="DTR1026" s="45"/>
      <c r="DTS1026" s="45"/>
      <c r="DTT1026" s="45"/>
      <c r="DTU1026" s="45"/>
      <c r="DTV1026" s="45"/>
      <c r="DTW1026" s="45"/>
      <c r="DTX1026" s="45"/>
      <c r="DTY1026" s="45"/>
      <c r="DTZ1026" s="45"/>
      <c r="DUA1026" s="45"/>
      <c r="DUB1026" s="45"/>
      <c r="DUC1026" s="45"/>
      <c r="DUD1026" s="45"/>
      <c r="DUE1026" s="45"/>
      <c r="DUF1026" s="45"/>
      <c r="DUG1026" s="45"/>
      <c r="DUH1026" s="45"/>
      <c r="DUI1026" s="45"/>
      <c r="DUJ1026" s="45"/>
      <c r="DUK1026" s="45"/>
      <c r="DUL1026" s="45"/>
      <c r="DUM1026" s="45"/>
      <c r="DUN1026" s="45"/>
      <c r="DUO1026" s="45"/>
      <c r="DUP1026" s="45"/>
      <c r="DUQ1026" s="45"/>
      <c r="DUR1026" s="45"/>
      <c r="DUS1026" s="45"/>
      <c r="DUT1026" s="45"/>
      <c r="DUU1026" s="45"/>
      <c r="DUV1026" s="45"/>
      <c r="DUW1026" s="45"/>
      <c r="DUX1026" s="45"/>
      <c r="DUY1026" s="45"/>
      <c r="DUZ1026" s="45"/>
      <c r="DVA1026" s="45"/>
      <c r="DVB1026" s="45"/>
      <c r="DVC1026" s="45"/>
      <c r="DVD1026" s="45"/>
      <c r="DVE1026" s="45"/>
      <c r="DVF1026" s="45"/>
      <c r="DVG1026" s="45"/>
      <c r="DVH1026" s="45"/>
      <c r="DVI1026" s="45"/>
      <c r="DVJ1026" s="45"/>
      <c r="DVK1026" s="45"/>
      <c r="DVL1026" s="45"/>
      <c r="DVM1026" s="45"/>
      <c r="DVN1026" s="45"/>
      <c r="DVO1026" s="45"/>
      <c r="DVP1026" s="45"/>
      <c r="DVQ1026" s="45"/>
      <c r="DVR1026" s="45"/>
      <c r="DVS1026" s="45"/>
      <c r="DVT1026" s="45"/>
      <c r="DVU1026" s="45"/>
      <c r="DVV1026" s="45"/>
      <c r="DVW1026" s="45"/>
      <c r="DVX1026" s="45"/>
      <c r="DVY1026" s="45"/>
      <c r="DVZ1026" s="45"/>
      <c r="DWA1026" s="45"/>
      <c r="DWB1026" s="45"/>
      <c r="DWC1026" s="45"/>
      <c r="DWD1026" s="45"/>
      <c r="DWE1026" s="45"/>
      <c r="DWF1026" s="45"/>
      <c r="DWG1026" s="45"/>
      <c r="DWH1026" s="45"/>
      <c r="DWI1026" s="45"/>
      <c r="DWJ1026" s="45"/>
      <c r="DWK1026" s="45"/>
      <c r="DWL1026" s="45"/>
      <c r="DWM1026" s="45"/>
      <c r="DWN1026" s="45"/>
      <c r="DWO1026" s="45"/>
      <c r="DWP1026" s="45"/>
      <c r="DWQ1026" s="45"/>
      <c r="DWR1026" s="45"/>
      <c r="DWS1026" s="45"/>
      <c r="DWT1026" s="45"/>
      <c r="DWU1026" s="45"/>
      <c r="DWV1026" s="45"/>
      <c r="DWW1026" s="45"/>
      <c r="DWX1026" s="45"/>
      <c r="DWY1026" s="45"/>
      <c r="DWZ1026" s="45"/>
      <c r="DXA1026" s="45"/>
      <c r="DXB1026" s="45"/>
      <c r="DXC1026" s="45"/>
      <c r="DXD1026" s="45"/>
      <c r="DXE1026" s="45"/>
      <c r="DXF1026" s="45"/>
      <c r="DXG1026" s="45"/>
      <c r="DXH1026" s="45"/>
      <c r="DXI1026" s="45"/>
      <c r="DXJ1026" s="45"/>
      <c r="DXK1026" s="45"/>
      <c r="DXL1026" s="45"/>
      <c r="DXM1026" s="45"/>
      <c r="DXN1026" s="45"/>
      <c r="DXO1026" s="45"/>
      <c r="DXP1026" s="45"/>
      <c r="DXQ1026" s="45"/>
      <c r="DXR1026" s="45"/>
      <c r="DXS1026" s="45"/>
      <c r="DXT1026" s="45"/>
      <c r="DXU1026" s="45"/>
      <c r="DXV1026" s="45"/>
      <c r="DXW1026" s="45"/>
      <c r="DXX1026" s="45"/>
      <c r="DXY1026" s="45"/>
      <c r="DXZ1026" s="45"/>
      <c r="DYA1026" s="45"/>
      <c r="DYB1026" s="45"/>
      <c r="DYC1026" s="45"/>
      <c r="DYD1026" s="45"/>
      <c r="DYE1026" s="45"/>
      <c r="DYF1026" s="45"/>
      <c r="DYG1026" s="45"/>
      <c r="DYH1026" s="45"/>
      <c r="DYI1026" s="45"/>
      <c r="DYJ1026" s="45"/>
      <c r="DYK1026" s="45"/>
      <c r="DYL1026" s="45"/>
      <c r="DYM1026" s="45"/>
      <c r="DYN1026" s="45"/>
      <c r="DYO1026" s="45"/>
      <c r="DYP1026" s="45"/>
      <c r="DYQ1026" s="45"/>
      <c r="DYR1026" s="45"/>
      <c r="DYS1026" s="45"/>
      <c r="DYT1026" s="45"/>
      <c r="DYU1026" s="45"/>
      <c r="DYV1026" s="45"/>
      <c r="DYW1026" s="45"/>
      <c r="DYX1026" s="45"/>
      <c r="DYY1026" s="45"/>
      <c r="DYZ1026" s="45"/>
      <c r="DZA1026" s="45"/>
      <c r="DZB1026" s="45"/>
      <c r="DZC1026" s="45"/>
      <c r="DZD1026" s="45"/>
      <c r="DZE1026" s="45"/>
      <c r="DZF1026" s="45"/>
      <c r="DZG1026" s="45"/>
      <c r="DZH1026" s="45"/>
      <c r="DZI1026" s="45"/>
      <c r="DZJ1026" s="45"/>
      <c r="DZK1026" s="45"/>
      <c r="DZL1026" s="45"/>
      <c r="DZM1026" s="45"/>
      <c r="DZN1026" s="45"/>
      <c r="DZO1026" s="45"/>
      <c r="DZP1026" s="45"/>
      <c r="DZQ1026" s="45"/>
      <c r="DZR1026" s="45"/>
      <c r="DZS1026" s="45"/>
      <c r="DZT1026" s="45"/>
      <c r="DZU1026" s="45"/>
      <c r="DZV1026" s="45"/>
      <c r="DZW1026" s="45"/>
      <c r="DZX1026" s="45"/>
      <c r="DZY1026" s="45"/>
      <c r="DZZ1026" s="45"/>
      <c r="EAA1026" s="45"/>
      <c r="EAB1026" s="45"/>
      <c r="EAC1026" s="45"/>
      <c r="EAD1026" s="45"/>
      <c r="EAE1026" s="45"/>
      <c r="EAF1026" s="45"/>
      <c r="EAG1026" s="45"/>
      <c r="EAH1026" s="45"/>
      <c r="EAI1026" s="45"/>
      <c r="EAJ1026" s="45"/>
      <c r="EAK1026" s="45"/>
      <c r="EAL1026" s="45"/>
      <c r="EAM1026" s="45"/>
      <c r="EAN1026" s="45"/>
      <c r="EAO1026" s="45"/>
      <c r="EAP1026" s="45"/>
      <c r="EAQ1026" s="45"/>
      <c r="EAR1026" s="45"/>
      <c r="EAS1026" s="45"/>
      <c r="EAT1026" s="45"/>
      <c r="EAU1026" s="45"/>
      <c r="EAV1026" s="45"/>
      <c r="EAW1026" s="45"/>
      <c r="EAX1026" s="45"/>
      <c r="EAY1026" s="45"/>
      <c r="EAZ1026" s="45"/>
      <c r="EBA1026" s="45"/>
      <c r="EBB1026" s="45"/>
      <c r="EBC1026" s="45"/>
      <c r="EBD1026" s="45"/>
      <c r="EBE1026" s="45"/>
      <c r="EBF1026" s="45"/>
      <c r="EBG1026" s="45"/>
      <c r="EBH1026" s="45"/>
      <c r="EBI1026" s="45"/>
      <c r="EBJ1026" s="45"/>
      <c r="EBK1026" s="45"/>
      <c r="EBL1026" s="45"/>
      <c r="EBM1026" s="45"/>
      <c r="EBN1026" s="45"/>
      <c r="EBO1026" s="45"/>
      <c r="EBP1026" s="45"/>
      <c r="EBQ1026" s="45"/>
      <c r="EBR1026" s="45"/>
      <c r="EBS1026" s="45"/>
      <c r="EBT1026" s="45"/>
      <c r="EBU1026" s="45"/>
      <c r="EBV1026" s="45"/>
      <c r="EBW1026" s="45"/>
      <c r="EBX1026" s="45"/>
      <c r="EBY1026" s="45"/>
      <c r="EBZ1026" s="45"/>
      <c r="ECA1026" s="45"/>
      <c r="ECB1026" s="45"/>
      <c r="ECC1026" s="45"/>
      <c r="ECD1026" s="45"/>
      <c r="ECE1026" s="45"/>
      <c r="ECF1026" s="45"/>
      <c r="ECG1026" s="45"/>
      <c r="ECH1026" s="45"/>
      <c r="ECI1026" s="45"/>
      <c r="ECJ1026" s="45"/>
      <c r="ECK1026" s="45"/>
      <c r="ECL1026" s="45"/>
      <c r="ECM1026" s="45"/>
      <c r="ECN1026" s="45"/>
      <c r="ECO1026" s="45"/>
      <c r="ECP1026" s="45"/>
      <c r="ECQ1026" s="45"/>
      <c r="ECR1026" s="45"/>
      <c r="ECS1026" s="45"/>
      <c r="ECT1026" s="45"/>
      <c r="ECU1026" s="45"/>
      <c r="ECV1026" s="45"/>
      <c r="ECW1026" s="45"/>
      <c r="ECX1026" s="45"/>
      <c r="ECY1026" s="45"/>
      <c r="ECZ1026" s="45"/>
      <c r="EDA1026" s="45"/>
      <c r="EDB1026" s="45"/>
      <c r="EDC1026" s="45"/>
      <c r="EDD1026" s="45"/>
      <c r="EDE1026" s="45"/>
      <c r="EDF1026" s="45"/>
      <c r="EDG1026" s="45"/>
      <c r="EDH1026" s="45"/>
      <c r="EDI1026" s="45"/>
      <c r="EDJ1026" s="45"/>
      <c r="EDK1026" s="45"/>
      <c r="EDL1026" s="45"/>
      <c r="EDM1026" s="45"/>
      <c r="EDN1026" s="45"/>
      <c r="EDO1026" s="45"/>
      <c r="EDP1026" s="45"/>
      <c r="EDQ1026" s="45"/>
      <c r="EDR1026" s="45"/>
      <c r="EDS1026" s="45"/>
      <c r="EDT1026" s="45"/>
      <c r="EDU1026" s="45"/>
      <c r="EDV1026" s="45"/>
      <c r="EDW1026" s="45"/>
      <c r="EDX1026" s="45"/>
      <c r="EDY1026" s="45"/>
      <c r="EDZ1026" s="45"/>
      <c r="EEA1026" s="45"/>
      <c r="EEB1026" s="45"/>
      <c r="EEC1026" s="45"/>
      <c r="EED1026" s="45"/>
      <c r="EEE1026" s="45"/>
      <c r="EEF1026" s="45"/>
      <c r="EEG1026" s="45"/>
      <c r="EEH1026" s="45"/>
      <c r="EEI1026" s="45"/>
      <c r="EEJ1026" s="45"/>
      <c r="EEK1026" s="45"/>
      <c r="EEL1026" s="45"/>
      <c r="EEM1026" s="45"/>
      <c r="EEN1026" s="45"/>
      <c r="EEO1026" s="45"/>
      <c r="EEP1026" s="45"/>
      <c r="EEQ1026" s="45"/>
      <c r="EER1026" s="45"/>
      <c r="EES1026" s="45"/>
      <c r="EET1026" s="45"/>
      <c r="EEU1026" s="45"/>
      <c r="EEV1026" s="45"/>
      <c r="EEW1026" s="45"/>
      <c r="EEX1026" s="45"/>
      <c r="EEY1026" s="45"/>
      <c r="EEZ1026" s="45"/>
      <c r="EFA1026" s="45"/>
      <c r="EFB1026" s="45"/>
      <c r="EFC1026" s="45"/>
      <c r="EFD1026" s="45"/>
      <c r="EFE1026" s="45"/>
      <c r="EFF1026" s="45"/>
      <c r="EFG1026" s="45"/>
      <c r="EFH1026" s="45"/>
      <c r="EFI1026" s="45"/>
      <c r="EFJ1026" s="45"/>
      <c r="EFK1026" s="45"/>
      <c r="EFL1026" s="45"/>
      <c r="EFM1026" s="45"/>
      <c r="EFN1026" s="45"/>
      <c r="EFO1026" s="45"/>
      <c r="EFP1026" s="45"/>
      <c r="EFQ1026" s="45"/>
      <c r="EFR1026" s="45"/>
      <c r="EFS1026" s="45"/>
      <c r="EFT1026" s="45"/>
      <c r="EFU1026" s="45"/>
      <c r="EFV1026" s="45"/>
      <c r="EFW1026" s="45"/>
      <c r="EFX1026" s="45"/>
      <c r="EFY1026" s="45"/>
      <c r="EFZ1026" s="45"/>
      <c r="EGA1026" s="45"/>
      <c r="EGB1026" s="45"/>
      <c r="EGC1026" s="45"/>
      <c r="EGD1026" s="45"/>
      <c r="EGE1026" s="45"/>
      <c r="EGF1026" s="45"/>
      <c r="EGG1026" s="45"/>
      <c r="EGH1026" s="45"/>
      <c r="EGI1026" s="45"/>
      <c r="EGJ1026" s="45"/>
      <c r="EGK1026" s="45"/>
      <c r="EGL1026" s="45"/>
      <c r="EGM1026" s="45"/>
      <c r="EGN1026" s="45"/>
      <c r="EGO1026" s="45"/>
      <c r="EGP1026" s="45"/>
      <c r="EGQ1026" s="45"/>
      <c r="EGR1026" s="45"/>
      <c r="EGS1026" s="45"/>
      <c r="EGT1026" s="45"/>
      <c r="EGU1026" s="45"/>
      <c r="EGV1026" s="45"/>
      <c r="EGW1026" s="45"/>
      <c r="EGX1026" s="45"/>
      <c r="EGY1026" s="45"/>
      <c r="EGZ1026" s="45"/>
      <c r="EHA1026" s="45"/>
      <c r="EHB1026" s="45"/>
      <c r="EHC1026" s="45"/>
      <c r="EHD1026" s="45"/>
      <c r="EHE1026" s="45"/>
      <c r="EHF1026" s="45"/>
      <c r="EHG1026" s="45"/>
      <c r="EHH1026" s="45"/>
      <c r="EHI1026" s="45"/>
      <c r="EHJ1026" s="45"/>
      <c r="EHK1026" s="45"/>
      <c r="EHL1026" s="45"/>
      <c r="EHM1026" s="45"/>
      <c r="EHN1026" s="45"/>
      <c r="EHO1026" s="45"/>
      <c r="EHP1026" s="45"/>
      <c r="EHQ1026" s="45"/>
      <c r="EHR1026" s="45"/>
      <c r="EHS1026" s="45"/>
      <c r="EHT1026" s="45"/>
      <c r="EHU1026" s="45"/>
      <c r="EHV1026" s="45"/>
      <c r="EHW1026" s="45"/>
      <c r="EHX1026" s="45"/>
      <c r="EHY1026" s="45"/>
      <c r="EHZ1026" s="45"/>
      <c r="EIA1026" s="45"/>
      <c r="EIB1026" s="45"/>
      <c r="EIC1026" s="45"/>
      <c r="EID1026" s="45"/>
      <c r="EIE1026" s="45"/>
      <c r="EIF1026" s="45"/>
      <c r="EIG1026" s="45"/>
      <c r="EIH1026" s="45"/>
      <c r="EII1026" s="45"/>
      <c r="EIJ1026" s="45"/>
      <c r="EIK1026" s="45"/>
      <c r="EIL1026" s="45"/>
      <c r="EIM1026" s="45"/>
      <c r="EIN1026" s="45"/>
      <c r="EIO1026" s="45"/>
      <c r="EIP1026" s="45"/>
      <c r="EIQ1026" s="45"/>
      <c r="EIR1026" s="45"/>
      <c r="EIS1026" s="45"/>
      <c r="EIT1026" s="45"/>
      <c r="EIU1026" s="45"/>
      <c r="EIV1026" s="45"/>
      <c r="EIW1026" s="45"/>
      <c r="EIX1026" s="45"/>
      <c r="EIY1026" s="45"/>
      <c r="EIZ1026" s="45"/>
      <c r="EJA1026" s="45"/>
      <c r="EJB1026" s="45"/>
      <c r="EJC1026" s="45"/>
      <c r="EJD1026" s="45"/>
      <c r="EJE1026" s="45"/>
      <c r="EJF1026" s="45"/>
      <c r="EJG1026" s="45"/>
      <c r="EJH1026" s="45"/>
      <c r="EJI1026" s="45"/>
      <c r="EJJ1026" s="45"/>
      <c r="EJK1026" s="45"/>
      <c r="EJL1026" s="45"/>
      <c r="EJM1026" s="45"/>
      <c r="EJN1026" s="45"/>
      <c r="EJO1026" s="45"/>
      <c r="EJP1026" s="45"/>
      <c r="EJQ1026" s="45"/>
      <c r="EJR1026" s="45"/>
      <c r="EJS1026" s="45"/>
      <c r="EJT1026" s="45"/>
      <c r="EJU1026" s="45"/>
      <c r="EJV1026" s="45"/>
      <c r="EJW1026" s="45"/>
      <c r="EJX1026" s="45"/>
      <c r="EJY1026" s="45"/>
      <c r="EJZ1026" s="45"/>
      <c r="EKA1026" s="45"/>
      <c r="EKB1026" s="45"/>
      <c r="EKC1026" s="45"/>
      <c r="EKD1026" s="45"/>
      <c r="EKE1026" s="45"/>
      <c r="EKF1026" s="45"/>
      <c r="EKG1026" s="45"/>
      <c r="EKH1026" s="45"/>
      <c r="EKI1026" s="45"/>
      <c r="EKJ1026" s="45"/>
      <c r="EKK1026" s="45"/>
      <c r="EKL1026" s="45"/>
      <c r="EKM1026" s="45"/>
      <c r="EKN1026" s="45"/>
      <c r="EKO1026" s="45"/>
      <c r="EKP1026" s="45"/>
      <c r="EKQ1026" s="45"/>
      <c r="EKR1026" s="45"/>
      <c r="EKS1026" s="45"/>
      <c r="EKT1026" s="45"/>
      <c r="EKU1026" s="45"/>
      <c r="EKV1026" s="45"/>
      <c r="EKW1026" s="45"/>
      <c r="EKX1026" s="45"/>
      <c r="EKY1026" s="45"/>
      <c r="EKZ1026" s="45"/>
      <c r="ELA1026" s="45"/>
      <c r="ELB1026" s="45"/>
      <c r="ELC1026" s="45"/>
      <c r="ELD1026" s="45"/>
      <c r="ELE1026" s="45"/>
      <c r="ELF1026" s="45"/>
      <c r="ELG1026" s="45"/>
      <c r="ELH1026" s="45"/>
      <c r="ELI1026" s="45"/>
      <c r="ELJ1026" s="45"/>
      <c r="ELK1026" s="45"/>
      <c r="ELL1026" s="45"/>
      <c r="ELM1026" s="45"/>
      <c r="ELN1026" s="45"/>
      <c r="ELO1026" s="45"/>
      <c r="ELP1026" s="45"/>
      <c r="ELQ1026" s="45"/>
      <c r="ELR1026" s="45"/>
      <c r="ELS1026" s="45"/>
      <c r="ELT1026" s="45"/>
      <c r="ELU1026" s="45"/>
      <c r="ELV1026" s="45"/>
      <c r="ELW1026" s="45"/>
      <c r="ELX1026" s="45"/>
      <c r="ELY1026" s="45"/>
      <c r="ELZ1026" s="45"/>
      <c r="EMA1026" s="45"/>
      <c r="EMB1026" s="45"/>
      <c r="EMC1026" s="45"/>
      <c r="EMD1026" s="45"/>
      <c r="EME1026" s="45"/>
      <c r="EMF1026" s="45"/>
      <c r="EMG1026" s="45"/>
      <c r="EMH1026" s="45"/>
      <c r="EMI1026" s="45"/>
      <c r="EMJ1026" s="45"/>
      <c r="EMK1026" s="45"/>
      <c r="EML1026" s="45"/>
      <c r="EMM1026" s="45"/>
      <c r="EMN1026" s="45"/>
      <c r="EMO1026" s="45"/>
      <c r="EMP1026" s="45"/>
      <c r="EMQ1026" s="45"/>
      <c r="EMR1026" s="45"/>
      <c r="EMS1026" s="45"/>
      <c r="EMT1026" s="45"/>
      <c r="EMU1026" s="45"/>
      <c r="EMV1026" s="45"/>
      <c r="EMW1026" s="45"/>
      <c r="EMX1026" s="45"/>
      <c r="EMY1026" s="45"/>
      <c r="EMZ1026" s="45"/>
      <c r="ENA1026" s="45"/>
      <c r="ENB1026" s="45"/>
      <c r="ENC1026" s="45"/>
      <c r="END1026" s="45"/>
      <c r="ENE1026" s="45"/>
      <c r="ENF1026" s="45"/>
      <c r="ENG1026" s="45"/>
      <c r="ENH1026" s="45"/>
      <c r="ENI1026" s="45"/>
      <c r="ENJ1026" s="45"/>
      <c r="ENK1026" s="45"/>
      <c r="ENL1026" s="45"/>
      <c r="ENM1026" s="45"/>
      <c r="ENN1026" s="45"/>
      <c r="ENO1026" s="45"/>
      <c r="ENP1026" s="45"/>
      <c r="ENQ1026" s="45"/>
      <c r="ENR1026" s="45"/>
      <c r="ENS1026" s="45"/>
      <c r="ENT1026" s="45"/>
      <c r="ENU1026" s="45"/>
      <c r="ENV1026" s="45"/>
      <c r="ENW1026" s="45"/>
      <c r="ENX1026" s="45"/>
      <c r="ENY1026" s="45"/>
      <c r="ENZ1026" s="45"/>
      <c r="EOA1026" s="45"/>
      <c r="EOB1026" s="45"/>
      <c r="EOC1026" s="45"/>
      <c r="EOD1026" s="45"/>
      <c r="EOE1026" s="45"/>
      <c r="EOF1026" s="45"/>
      <c r="EOG1026" s="45"/>
      <c r="EOH1026" s="45"/>
      <c r="EOI1026" s="45"/>
      <c r="EOJ1026" s="45"/>
      <c r="EOK1026" s="45"/>
      <c r="EOL1026" s="45"/>
      <c r="EOM1026" s="45"/>
      <c r="EON1026" s="45"/>
      <c r="EOO1026" s="45"/>
      <c r="EOP1026" s="45"/>
      <c r="EOQ1026" s="45"/>
      <c r="EOR1026" s="45"/>
      <c r="EOS1026" s="45"/>
      <c r="EOT1026" s="45"/>
      <c r="EOU1026" s="45"/>
      <c r="EOV1026" s="45"/>
      <c r="EOW1026" s="45"/>
      <c r="EOX1026" s="45"/>
      <c r="EOY1026" s="45"/>
      <c r="EOZ1026" s="45"/>
      <c r="EPA1026" s="45"/>
      <c r="EPB1026" s="45"/>
      <c r="EPC1026" s="45"/>
      <c r="EPD1026" s="45"/>
      <c r="EPE1026" s="45"/>
      <c r="EPF1026" s="45"/>
      <c r="EPG1026" s="45"/>
      <c r="EPH1026" s="45"/>
      <c r="EPI1026" s="45"/>
      <c r="EPJ1026" s="45"/>
      <c r="EPK1026" s="45"/>
      <c r="EPL1026" s="45"/>
      <c r="EPM1026" s="45"/>
      <c r="EPN1026" s="45"/>
      <c r="EPO1026" s="45"/>
      <c r="EPP1026" s="45"/>
      <c r="EPQ1026" s="45"/>
      <c r="EPR1026" s="45"/>
      <c r="EPS1026" s="45"/>
      <c r="EPT1026" s="45"/>
      <c r="EPU1026" s="45"/>
      <c r="EPV1026" s="45"/>
      <c r="EPW1026" s="45"/>
      <c r="EPX1026" s="45"/>
      <c r="EPY1026" s="45"/>
      <c r="EPZ1026" s="45"/>
      <c r="EQA1026" s="45"/>
      <c r="EQB1026" s="45"/>
      <c r="EQC1026" s="45"/>
      <c r="EQD1026" s="45"/>
      <c r="EQE1026" s="45"/>
      <c r="EQF1026" s="45"/>
      <c r="EQG1026" s="45"/>
      <c r="EQH1026" s="45"/>
      <c r="EQI1026" s="45"/>
      <c r="EQJ1026" s="45"/>
      <c r="EQK1026" s="45"/>
      <c r="EQL1026" s="45"/>
      <c r="EQM1026" s="45"/>
      <c r="EQN1026" s="45"/>
      <c r="EQO1026" s="45"/>
      <c r="EQP1026" s="45"/>
      <c r="EQQ1026" s="45"/>
      <c r="EQR1026" s="45"/>
      <c r="EQS1026" s="45"/>
      <c r="EQT1026" s="45"/>
      <c r="EQU1026" s="45"/>
      <c r="EQV1026" s="45"/>
      <c r="EQW1026" s="45"/>
      <c r="EQX1026" s="45"/>
      <c r="EQY1026" s="45"/>
      <c r="EQZ1026" s="45"/>
      <c r="ERA1026" s="45"/>
      <c r="ERB1026" s="45"/>
      <c r="ERC1026" s="45"/>
      <c r="ERD1026" s="45"/>
      <c r="ERE1026" s="45"/>
      <c r="ERF1026" s="45"/>
      <c r="ERG1026" s="45"/>
      <c r="ERH1026" s="45"/>
      <c r="ERI1026" s="45"/>
      <c r="ERJ1026" s="45"/>
      <c r="ERK1026" s="45"/>
      <c r="ERL1026" s="45"/>
      <c r="ERM1026" s="45"/>
      <c r="ERN1026" s="45"/>
      <c r="ERO1026" s="45"/>
      <c r="ERP1026" s="45"/>
      <c r="ERQ1026" s="45"/>
      <c r="ERR1026" s="45"/>
      <c r="ERS1026" s="45"/>
      <c r="ERT1026" s="45"/>
      <c r="ERU1026" s="45"/>
      <c r="ERV1026" s="45"/>
      <c r="ERW1026" s="45"/>
      <c r="ERX1026" s="45"/>
      <c r="ERY1026" s="45"/>
      <c r="ERZ1026" s="45"/>
      <c r="ESA1026" s="45"/>
      <c r="ESB1026" s="45"/>
      <c r="ESC1026" s="45"/>
      <c r="ESD1026" s="45"/>
      <c r="ESE1026" s="45"/>
      <c r="ESF1026" s="45"/>
      <c r="ESG1026" s="45"/>
      <c r="ESH1026" s="45"/>
      <c r="ESI1026" s="45"/>
      <c r="ESJ1026" s="45"/>
      <c r="ESK1026" s="45"/>
      <c r="ESL1026" s="45"/>
      <c r="ESM1026" s="45"/>
      <c r="ESN1026" s="45"/>
      <c r="ESO1026" s="45"/>
      <c r="ESP1026" s="45"/>
      <c r="ESQ1026" s="45"/>
      <c r="ESR1026" s="45"/>
      <c r="ESS1026" s="45"/>
      <c r="EST1026" s="45"/>
      <c r="ESU1026" s="45"/>
      <c r="ESV1026" s="45"/>
      <c r="ESW1026" s="45"/>
      <c r="ESX1026" s="45"/>
      <c r="ESY1026" s="45"/>
      <c r="ESZ1026" s="45"/>
      <c r="ETA1026" s="45"/>
      <c r="ETB1026" s="45"/>
      <c r="ETC1026" s="45"/>
      <c r="ETD1026" s="45"/>
      <c r="ETE1026" s="45"/>
      <c r="ETF1026" s="45"/>
      <c r="ETG1026" s="45"/>
      <c r="ETH1026" s="45"/>
      <c r="ETI1026" s="45"/>
      <c r="ETJ1026" s="45"/>
      <c r="ETK1026" s="45"/>
      <c r="ETL1026" s="45"/>
      <c r="ETM1026" s="45"/>
      <c r="ETN1026" s="45"/>
      <c r="ETO1026" s="45"/>
      <c r="ETP1026" s="45"/>
      <c r="ETQ1026" s="45"/>
      <c r="ETR1026" s="45"/>
      <c r="ETS1026" s="45"/>
      <c r="ETT1026" s="45"/>
      <c r="ETU1026" s="45"/>
      <c r="ETV1026" s="45"/>
      <c r="ETW1026" s="45"/>
      <c r="ETX1026" s="45"/>
      <c r="ETY1026" s="45"/>
      <c r="ETZ1026" s="45"/>
      <c r="EUA1026" s="45"/>
      <c r="EUB1026" s="45"/>
      <c r="EUC1026" s="45"/>
      <c r="EUD1026" s="45"/>
      <c r="EUE1026" s="45"/>
      <c r="EUF1026" s="45"/>
      <c r="EUG1026" s="45"/>
      <c r="EUH1026" s="45"/>
      <c r="EUI1026" s="45"/>
      <c r="EUJ1026" s="45"/>
      <c r="EUK1026" s="45"/>
      <c r="EUL1026" s="45"/>
      <c r="EUM1026" s="45"/>
      <c r="EUN1026" s="45"/>
      <c r="EUO1026" s="45"/>
      <c r="EUP1026" s="45"/>
      <c r="EUQ1026" s="45"/>
      <c r="EUR1026" s="45"/>
      <c r="EUS1026" s="45"/>
      <c r="EUT1026" s="45"/>
      <c r="EUU1026" s="45"/>
      <c r="EUV1026" s="45"/>
      <c r="EUW1026" s="45"/>
      <c r="EUX1026" s="45"/>
      <c r="EUY1026" s="45"/>
      <c r="EUZ1026" s="45"/>
      <c r="EVA1026" s="45"/>
      <c r="EVB1026" s="45"/>
      <c r="EVC1026" s="45"/>
      <c r="EVD1026" s="45"/>
      <c r="EVE1026" s="45"/>
      <c r="EVF1026" s="45"/>
      <c r="EVG1026" s="45"/>
      <c r="EVH1026" s="45"/>
      <c r="EVI1026" s="45"/>
      <c r="EVJ1026" s="45"/>
      <c r="EVK1026" s="45"/>
      <c r="EVL1026" s="45"/>
      <c r="EVM1026" s="45"/>
      <c r="EVN1026" s="45"/>
      <c r="EVO1026" s="45"/>
      <c r="EVP1026" s="45"/>
      <c r="EVQ1026" s="45"/>
      <c r="EVR1026" s="45"/>
      <c r="EVS1026" s="45"/>
      <c r="EVT1026" s="45"/>
      <c r="EVU1026" s="45"/>
      <c r="EVV1026" s="45"/>
      <c r="EVW1026" s="45"/>
      <c r="EVX1026" s="45"/>
      <c r="EVY1026" s="45"/>
      <c r="EVZ1026" s="45"/>
      <c r="EWA1026" s="45"/>
      <c r="EWB1026" s="45"/>
      <c r="EWC1026" s="45"/>
      <c r="EWD1026" s="45"/>
      <c r="EWE1026" s="45"/>
      <c r="EWF1026" s="45"/>
      <c r="EWG1026" s="45"/>
      <c r="EWH1026" s="45"/>
      <c r="EWI1026" s="45"/>
      <c r="EWJ1026" s="45"/>
      <c r="EWK1026" s="45"/>
      <c r="EWL1026" s="45"/>
      <c r="EWM1026" s="45"/>
      <c r="EWN1026" s="45"/>
      <c r="EWO1026" s="45"/>
      <c r="EWP1026" s="45"/>
      <c r="EWQ1026" s="45"/>
      <c r="EWR1026" s="45"/>
      <c r="EWS1026" s="45"/>
      <c r="EWT1026" s="45"/>
      <c r="EWU1026" s="45"/>
      <c r="EWV1026" s="45"/>
      <c r="EWW1026" s="45"/>
      <c r="EWX1026" s="45"/>
      <c r="EWY1026" s="45"/>
      <c r="EWZ1026" s="45"/>
      <c r="EXA1026" s="45"/>
      <c r="EXB1026" s="45"/>
      <c r="EXC1026" s="45"/>
      <c r="EXD1026" s="45"/>
      <c r="EXE1026" s="45"/>
      <c r="EXF1026" s="45"/>
      <c r="EXG1026" s="45"/>
      <c r="EXH1026" s="45"/>
      <c r="EXI1026" s="45"/>
      <c r="EXJ1026" s="45"/>
      <c r="EXK1026" s="45"/>
      <c r="EXL1026" s="45"/>
      <c r="EXM1026" s="45"/>
      <c r="EXN1026" s="45"/>
      <c r="EXO1026" s="45"/>
      <c r="EXP1026" s="45"/>
      <c r="EXQ1026" s="45"/>
      <c r="EXR1026" s="45"/>
      <c r="EXS1026" s="45"/>
      <c r="EXT1026" s="45"/>
      <c r="EXU1026" s="45"/>
      <c r="EXV1026" s="45"/>
      <c r="EXW1026" s="45"/>
      <c r="EXX1026" s="45"/>
      <c r="EXY1026" s="45"/>
      <c r="EXZ1026" s="45"/>
      <c r="EYA1026" s="45"/>
      <c r="EYB1026" s="45"/>
      <c r="EYC1026" s="45"/>
      <c r="EYD1026" s="45"/>
      <c r="EYE1026" s="45"/>
      <c r="EYF1026" s="45"/>
      <c r="EYG1026" s="45"/>
      <c r="EYH1026" s="45"/>
      <c r="EYI1026" s="45"/>
      <c r="EYJ1026" s="45"/>
      <c r="EYK1026" s="45"/>
      <c r="EYL1026" s="45"/>
      <c r="EYM1026" s="45"/>
      <c r="EYN1026" s="45"/>
      <c r="EYO1026" s="45"/>
      <c r="EYP1026" s="45"/>
      <c r="EYQ1026" s="45"/>
      <c r="EYR1026" s="45"/>
      <c r="EYS1026" s="45"/>
      <c r="EYT1026" s="45"/>
      <c r="EYU1026" s="45"/>
      <c r="EYV1026" s="45"/>
      <c r="EYW1026" s="45"/>
      <c r="EYX1026" s="45"/>
      <c r="EYY1026" s="45"/>
      <c r="EYZ1026" s="45"/>
      <c r="EZA1026" s="45"/>
      <c r="EZB1026" s="45"/>
      <c r="EZC1026" s="45"/>
      <c r="EZD1026" s="45"/>
      <c r="EZE1026" s="45"/>
      <c r="EZF1026" s="45"/>
      <c r="EZG1026" s="45"/>
      <c r="EZH1026" s="45"/>
      <c r="EZI1026" s="45"/>
      <c r="EZJ1026" s="45"/>
      <c r="EZK1026" s="45"/>
      <c r="EZL1026" s="45"/>
      <c r="EZM1026" s="45"/>
      <c r="EZN1026" s="45"/>
      <c r="EZO1026" s="45"/>
      <c r="EZP1026" s="45"/>
      <c r="EZQ1026" s="45"/>
      <c r="EZR1026" s="45"/>
      <c r="EZS1026" s="45"/>
      <c r="EZT1026" s="45"/>
      <c r="EZU1026" s="45"/>
      <c r="EZV1026" s="45"/>
      <c r="EZW1026" s="45"/>
      <c r="EZX1026" s="45"/>
      <c r="EZY1026" s="45"/>
      <c r="EZZ1026" s="45"/>
      <c r="FAA1026" s="45"/>
      <c r="FAB1026" s="45"/>
      <c r="FAC1026" s="45"/>
      <c r="FAD1026" s="45"/>
      <c r="FAE1026" s="45"/>
      <c r="FAF1026" s="45"/>
      <c r="FAG1026" s="45"/>
      <c r="FAH1026" s="45"/>
      <c r="FAI1026" s="45"/>
      <c r="FAJ1026" s="45"/>
      <c r="FAK1026" s="45"/>
      <c r="FAL1026" s="45"/>
      <c r="FAM1026" s="45"/>
      <c r="FAN1026" s="45"/>
      <c r="FAO1026" s="45"/>
      <c r="FAP1026" s="45"/>
      <c r="FAQ1026" s="45"/>
      <c r="FAR1026" s="45"/>
      <c r="FAS1026" s="45"/>
      <c r="FAT1026" s="45"/>
      <c r="FAU1026" s="45"/>
      <c r="FAV1026" s="45"/>
      <c r="FAW1026" s="45"/>
      <c r="FAX1026" s="45"/>
      <c r="FAY1026" s="45"/>
      <c r="FAZ1026" s="45"/>
      <c r="FBA1026" s="45"/>
      <c r="FBB1026" s="45"/>
      <c r="FBC1026" s="45"/>
      <c r="FBD1026" s="45"/>
      <c r="FBE1026" s="45"/>
      <c r="FBF1026" s="45"/>
      <c r="FBG1026" s="45"/>
      <c r="FBH1026" s="45"/>
      <c r="FBI1026" s="45"/>
      <c r="FBJ1026" s="45"/>
      <c r="FBK1026" s="45"/>
      <c r="FBL1026" s="45"/>
      <c r="FBM1026" s="45"/>
      <c r="FBN1026" s="45"/>
      <c r="FBO1026" s="45"/>
      <c r="FBP1026" s="45"/>
      <c r="FBQ1026" s="45"/>
      <c r="FBR1026" s="45"/>
      <c r="FBS1026" s="45"/>
      <c r="FBT1026" s="45"/>
      <c r="FBU1026" s="45"/>
      <c r="FBV1026" s="45"/>
      <c r="FBW1026" s="45"/>
      <c r="FBX1026" s="45"/>
      <c r="FBY1026" s="45"/>
      <c r="FBZ1026" s="45"/>
      <c r="FCA1026" s="45"/>
      <c r="FCB1026" s="45"/>
      <c r="FCC1026" s="45"/>
      <c r="FCD1026" s="45"/>
      <c r="FCE1026" s="45"/>
      <c r="FCF1026" s="45"/>
      <c r="FCG1026" s="45"/>
      <c r="FCH1026" s="45"/>
      <c r="FCI1026" s="45"/>
      <c r="FCJ1026" s="45"/>
      <c r="FCK1026" s="45"/>
      <c r="FCL1026" s="45"/>
      <c r="FCM1026" s="45"/>
      <c r="FCN1026" s="45"/>
      <c r="FCO1026" s="45"/>
      <c r="FCP1026" s="45"/>
      <c r="FCQ1026" s="45"/>
      <c r="FCR1026" s="45"/>
      <c r="FCS1026" s="45"/>
      <c r="FCT1026" s="45"/>
      <c r="FCU1026" s="45"/>
      <c r="FCV1026" s="45"/>
      <c r="FCW1026" s="45"/>
      <c r="FCX1026" s="45"/>
      <c r="FCY1026" s="45"/>
      <c r="FCZ1026" s="45"/>
      <c r="FDA1026" s="45"/>
      <c r="FDB1026" s="45"/>
      <c r="FDC1026" s="45"/>
      <c r="FDD1026" s="45"/>
      <c r="FDE1026" s="45"/>
      <c r="FDF1026" s="45"/>
      <c r="FDG1026" s="45"/>
      <c r="FDH1026" s="45"/>
      <c r="FDI1026" s="45"/>
      <c r="FDJ1026" s="45"/>
      <c r="FDK1026" s="45"/>
      <c r="FDL1026" s="45"/>
      <c r="FDM1026" s="45"/>
      <c r="FDN1026" s="45"/>
      <c r="FDO1026" s="45"/>
      <c r="FDP1026" s="45"/>
      <c r="FDQ1026" s="45"/>
      <c r="FDR1026" s="45"/>
      <c r="FDS1026" s="45"/>
      <c r="FDT1026" s="45"/>
      <c r="FDU1026" s="45"/>
      <c r="FDV1026" s="45"/>
      <c r="FDW1026" s="45"/>
      <c r="FDX1026" s="45"/>
      <c r="FDY1026" s="45"/>
      <c r="FDZ1026" s="45"/>
      <c r="FEA1026" s="45"/>
      <c r="FEB1026" s="45"/>
      <c r="FEC1026" s="45"/>
      <c r="FED1026" s="45"/>
      <c r="FEE1026" s="45"/>
      <c r="FEF1026" s="45"/>
      <c r="FEG1026" s="45"/>
      <c r="FEH1026" s="45"/>
      <c r="FEI1026" s="45"/>
      <c r="FEJ1026" s="45"/>
      <c r="FEK1026" s="45"/>
      <c r="FEL1026" s="45"/>
      <c r="FEM1026" s="45"/>
      <c r="FEN1026" s="45"/>
      <c r="FEO1026" s="45"/>
      <c r="FEP1026" s="45"/>
      <c r="FEQ1026" s="45"/>
      <c r="FER1026" s="45"/>
      <c r="FES1026" s="45"/>
      <c r="FET1026" s="45"/>
      <c r="FEU1026" s="45"/>
      <c r="FEV1026" s="45"/>
      <c r="FEW1026" s="45"/>
      <c r="FEX1026" s="45"/>
      <c r="FEY1026" s="45"/>
      <c r="FEZ1026" s="45"/>
      <c r="FFA1026" s="45"/>
      <c r="FFB1026" s="45"/>
      <c r="FFC1026" s="45"/>
      <c r="FFD1026" s="45"/>
      <c r="FFE1026" s="45"/>
      <c r="FFF1026" s="45"/>
      <c r="FFG1026" s="45"/>
      <c r="FFH1026" s="45"/>
      <c r="FFI1026" s="45"/>
      <c r="FFJ1026" s="45"/>
      <c r="FFK1026" s="45"/>
      <c r="FFL1026" s="45"/>
      <c r="FFM1026" s="45"/>
      <c r="FFN1026" s="45"/>
      <c r="FFO1026" s="45"/>
      <c r="FFP1026" s="45"/>
      <c r="FFQ1026" s="45"/>
      <c r="FFR1026" s="45"/>
      <c r="FFS1026" s="45"/>
      <c r="FFT1026" s="45"/>
      <c r="FFU1026" s="45"/>
      <c r="FFV1026" s="45"/>
      <c r="FFW1026" s="45"/>
      <c r="FFX1026" s="45"/>
      <c r="FFY1026" s="45"/>
      <c r="FFZ1026" s="45"/>
      <c r="FGA1026" s="45"/>
      <c r="FGB1026" s="45"/>
      <c r="FGC1026" s="45"/>
      <c r="FGD1026" s="45"/>
      <c r="FGE1026" s="45"/>
      <c r="FGF1026" s="45"/>
      <c r="FGG1026" s="45"/>
      <c r="FGH1026" s="45"/>
      <c r="FGI1026" s="45"/>
      <c r="FGJ1026" s="45"/>
      <c r="FGK1026" s="45"/>
      <c r="FGL1026" s="45"/>
      <c r="FGM1026" s="45"/>
      <c r="FGN1026" s="45"/>
      <c r="FGO1026" s="45"/>
      <c r="FGP1026" s="45"/>
      <c r="FGQ1026" s="45"/>
      <c r="FGR1026" s="45"/>
      <c r="FGS1026" s="45"/>
      <c r="FGT1026" s="45"/>
      <c r="FGU1026" s="45"/>
      <c r="FGV1026" s="45"/>
      <c r="FGW1026" s="45"/>
      <c r="FGX1026" s="45"/>
      <c r="FGY1026" s="45"/>
      <c r="FGZ1026" s="45"/>
      <c r="FHA1026" s="45"/>
      <c r="FHB1026" s="45"/>
      <c r="FHC1026" s="45"/>
      <c r="FHD1026" s="45"/>
      <c r="FHE1026" s="45"/>
      <c r="FHF1026" s="45"/>
      <c r="FHG1026" s="45"/>
      <c r="FHH1026" s="45"/>
      <c r="FHI1026" s="45"/>
      <c r="FHJ1026" s="45"/>
      <c r="FHK1026" s="45"/>
      <c r="FHL1026" s="45"/>
      <c r="FHM1026" s="45"/>
      <c r="FHN1026" s="45"/>
      <c r="FHO1026" s="45"/>
      <c r="FHP1026" s="45"/>
      <c r="FHQ1026" s="45"/>
      <c r="FHR1026" s="45"/>
      <c r="FHS1026" s="45"/>
      <c r="FHT1026" s="45"/>
      <c r="FHU1026" s="45"/>
      <c r="FHV1026" s="45"/>
      <c r="FHW1026" s="45"/>
      <c r="FHX1026" s="45"/>
      <c r="FHY1026" s="45"/>
      <c r="FHZ1026" s="45"/>
      <c r="FIA1026" s="45"/>
      <c r="FIB1026" s="45"/>
      <c r="FIC1026" s="45"/>
      <c r="FID1026" s="45"/>
      <c r="FIE1026" s="45"/>
      <c r="FIF1026" s="45"/>
      <c r="FIG1026" s="45"/>
      <c r="FIH1026" s="45"/>
      <c r="FII1026" s="45"/>
      <c r="FIJ1026" s="45"/>
      <c r="FIK1026" s="45"/>
      <c r="FIL1026" s="45"/>
      <c r="FIM1026" s="45"/>
      <c r="FIN1026" s="45"/>
      <c r="FIO1026" s="45"/>
      <c r="FIP1026" s="45"/>
      <c r="FIQ1026" s="45"/>
      <c r="FIR1026" s="45"/>
      <c r="FIS1026" s="45"/>
      <c r="FIT1026" s="45"/>
      <c r="FIU1026" s="45"/>
      <c r="FIV1026" s="45"/>
      <c r="FIW1026" s="45"/>
      <c r="FIX1026" s="45"/>
      <c r="FIY1026" s="45"/>
      <c r="FIZ1026" s="45"/>
      <c r="FJA1026" s="45"/>
      <c r="FJB1026" s="45"/>
      <c r="FJC1026" s="45"/>
      <c r="FJD1026" s="45"/>
      <c r="FJE1026" s="45"/>
      <c r="FJF1026" s="45"/>
      <c r="FJG1026" s="45"/>
      <c r="FJH1026" s="45"/>
      <c r="FJI1026" s="45"/>
      <c r="FJJ1026" s="45"/>
      <c r="FJK1026" s="45"/>
      <c r="FJL1026" s="45"/>
      <c r="FJM1026" s="45"/>
      <c r="FJN1026" s="45"/>
      <c r="FJO1026" s="45"/>
      <c r="FJP1026" s="45"/>
      <c r="FJQ1026" s="45"/>
      <c r="FJR1026" s="45"/>
      <c r="FJS1026" s="45"/>
      <c r="FJT1026" s="45"/>
      <c r="FJU1026" s="45"/>
      <c r="FJV1026" s="45"/>
      <c r="FJW1026" s="45"/>
      <c r="FJX1026" s="45"/>
      <c r="FJY1026" s="45"/>
      <c r="FJZ1026" s="45"/>
      <c r="FKA1026" s="45"/>
      <c r="FKB1026" s="45"/>
      <c r="FKC1026" s="45"/>
      <c r="FKD1026" s="45"/>
      <c r="FKE1026" s="45"/>
      <c r="FKF1026" s="45"/>
      <c r="FKG1026" s="45"/>
      <c r="FKH1026" s="45"/>
      <c r="FKI1026" s="45"/>
      <c r="FKJ1026" s="45"/>
      <c r="FKK1026" s="45"/>
      <c r="FKL1026" s="45"/>
      <c r="FKM1026" s="45"/>
      <c r="FKN1026" s="45"/>
      <c r="FKO1026" s="45"/>
      <c r="FKP1026" s="45"/>
      <c r="FKQ1026" s="45"/>
      <c r="FKR1026" s="45"/>
      <c r="FKS1026" s="45"/>
      <c r="FKT1026" s="45"/>
      <c r="FKU1026" s="45"/>
      <c r="FKV1026" s="45"/>
      <c r="FKW1026" s="45"/>
      <c r="FKX1026" s="45"/>
      <c r="FKY1026" s="45"/>
      <c r="FKZ1026" s="45"/>
      <c r="FLA1026" s="45"/>
      <c r="FLB1026" s="45"/>
      <c r="FLC1026" s="45"/>
      <c r="FLD1026" s="45"/>
      <c r="FLE1026" s="45"/>
      <c r="FLF1026" s="45"/>
      <c r="FLG1026" s="45"/>
      <c r="FLH1026" s="45"/>
      <c r="FLI1026" s="45"/>
      <c r="FLJ1026" s="45"/>
      <c r="FLK1026" s="45"/>
      <c r="FLL1026" s="45"/>
      <c r="FLM1026" s="45"/>
      <c r="FLN1026" s="45"/>
      <c r="FLO1026" s="45"/>
      <c r="FLP1026" s="45"/>
      <c r="FLQ1026" s="45"/>
      <c r="FLR1026" s="45"/>
      <c r="FLS1026" s="45"/>
      <c r="FLT1026" s="45"/>
      <c r="FLU1026" s="45"/>
      <c r="FLV1026" s="45"/>
      <c r="FLW1026" s="45"/>
      <c r="FLX1026" s="45"/>
      <c r="FLY1026" s="45"/>
      <c r="FLZ1026" s="45"/>
      <c r="FMA1026" s="45"/>
      <c r="FMB1026" s="45"/>
      <c r="FMC1026" s="45"/>
      <c r="FMD1026" s="45"/>
      <c r="FME1026" s="45"/>
      <c r="FMF1026" s="45"/>
      <c r="FMG1026" s="45"/>
      <c r="FMH1026" s="45"/>
      <c r="FMI1026" s="45"/>
      <c r="FMJ1026" s="45"/>
      <c r="FMK1026" s="45"/>
      <c r="FML1026" s="45"/>
      <c r="FMM1026" s="45"/>
      <c r="FMN1026" s="45"/>
      <c r="FMO1026" s="45"/>
      <c r="FMP1026" s="45"/>
      <c r="FMQ1026" s="45"/>
      <c r="FMR1026" s="45"/>
      <c r="FMS1026" s="45"/>
      <c r="FMT1026" s="45"/>
      <c r="FMU1026" s="45"/>
      <c r="FMV1026" s="45"/>
      <c r="FMW1026" s="45"/>
      <c r="FMX1026" s="45"/>
      <c r="FMY1026" s="45"/>
      <c r="FMZ1026" s="45"/>
      <c r="FNA1026" s="45"/>
      <c r="FNB1026" s="45"/>
      <c r="FNC1026" s="45"/>
      <c r="FND1026" s="45"/>
      <c r="FNE1026" s="45"/>
      <c r="FNF1026" s="45"/>
      <c r="FNG1026" s="45"/>
      <c r="FNH1026" s="45"/>
      <c r="FNI1026" s="45"/>
      <c r="FNJ1026" s="45"/>
      <c r="FNK1026" s="45"/>
      <c r="FNL1026" s="45"/>
      <c r="FNM1026" s="45"/>
      <c r="FNN1026" s="45"/>
      <c r="FNO1026" s="45"/>
      <c r="FNP1026" s="45"/>
      <c r="FNQ1026" s="45"/>
      <c r="FNR1026" s="45"/>
      <c r="FNS1026" s="45"/>
      <c r="FNT1026" s="45"/>
      <c r="FNU1026" s="45"/>
      <c r="FNV1026" s="45"/>
      <c r="FNW1026" s="45"/>
      <c r="FNX1026" s="45"/>
      <c r="FNY1026" s="45"/>
      <c r="FNZ1026" s="45"/>
      <c r="FOA1026" s="45"/>
      <c r="FOB1026" s="45"/>
      <c r="FOC1026" s="45"/>
      <c r="FOD1026" s="45"/>
      <c r="FOE1026" s="45"/>
      <c r="FOF1026" s="45"/>
      <c r="FOG1026" s="45"/>
      <c r="FOH1026" s="45"/>
      <c r="FOI1026" s="45"/>
      <c r="FOJ1026" s="45"/>
      <c r="FOK1026" s="45"/>
      <c r="FOL1026" s="45"/>
      <c r="FOM1026" s="45"/>
      <c r="FON1026" s="45"/>
      <c r="FOO1026" s="45"/>
      <c r="FOP1026" s="45"/>
      <c r="FOQ1026" s="45"/>
      <c r="FOR1026" s="45"/>
      <c r="FOS1026" s="45"/>
      <c r="FOT1026" s="45"/>
      <c r="FOU1026" s="45"/>
      <c r="FOV1026" s="45"/>
      <c r="FOW1026" s="45"/>
      <c r="FOX1026" s="45"/>
      <c r="FOY1026" s="45"/>
      <c r="FOZ1026" s="45"/>
      <c r="FPA1026" s="45"/>
      <c r="FPB1026" s="45"/>
      <c r="FPC1026" s="45"/>
      <c r="FPD1026" s="45"/>
      <c r="FPE1026" s="45"/>
      <c r="FPF1026" s="45"/>
      <c r="FPG1026" s="45"/>
      <c r="FPH1026" s="45"/>
      <c r="FPI1026" s="45"/>
      <c r="FPJ1026" s="45"/>
      <c r="FPK1026" s="45"/>
      <c r="FPL1026" s="45"/>
      <c r="FPM1026" s="45"/>
      <c r="FPN1026" s="45"/>
      <c r="FPO1026" s="45"/>
      <c r="FPP1026" s="45"/>
      <c r="FPQ1026" s="45"/>
      <c r="FPR1026" s="45"/>
      <c r="FPS1026" s="45"/>
      <c r="FPT1026" s="45"/>
      <c r="FPU1026" s="45"/>
      <c r="FPV1026" s="45"/>
      <c r="FPW1026" s="45"/>
      <c r="FPX1026" s="45"/>
      <c r="FPY1026" s="45"/>
      <c r="FPZ1026" s="45"/>
      <c r="FQA1026" s="45"/>
      <c r="FQB1026" s="45"/>
      <c r="FQC1026" s="45"/>
      <c r="FQD1026" s="45"/>
      <c r="FQE1026" s="45"/>
      <c r="FQF1026" s="45"/>
      <c r="FQG1026" s="45"/>
      <c r="FQH1026" s="45"/>
      <c r="FQI1026" s="45"/>
      <c r="FQJ1026" s="45"/>
      <c r="FQK1026" s="45"/>
      <c r="FQL1026" s="45"/>
      <c r="FQM1026" s="45"/>
      <c r="FQN1026" s="45"/>
      <c r="FQO1026" s="45"/>
      <c r="FQP1026" s="45"/>
      <c r="FQQ1026" s="45"/>
      <c r="FQR1026" s="45"/>
      <c r="FQS1026" s="45"/>
      <c r="FQT1026" s="45"/>
      <c r="FQU1026" s="45"/>
      <c r="FQV1026" s="45"/>
      <c r="FQW1026" s="45"/>
      <c r="FQX1026" s="45"/>
      <c r="FQY1026" s="45"/>
      <c r="FQZ1026" s="45"/>
      <c r="FRA1026" s="45"/>
      <c r="FRB1026" s="45"/>
      <c r="FRC1026" s="45"/>
      <c r="FRD1026" s="45"/>
      <c r="FRE1026" s="45"/>
      <c r="FRF1026" s="45"/>
      <c r="FRG1026" s="45"/>
      <c r="FRH1026" s="45"/>
      <c r="FRI1026" s="45"/>
      <c r="FRJ1026" s="45"/>
      <c r="FRK1026" s="45"/>
      <c r="FRL1026" s="45"/>
      <c r="FRM1026" s="45"/>
      <c r="FRN1026" s="45"/>
      <c r="FRO1026" s="45"/>
      <c r="FRP1026" s="45"/>
      <c r="FRQ1026" s="45"/>
      <c r="FRR1026" s="45"/>
      <c r="FRS1026" s="45"/>
      <c r="FRT1026" s="45"/>
      <c r="FRU1026" s="45"/>
      <c r="FRV1026" s="45"/>
      <c r="FRW1026" s="45"/>
      <c r="FRX1026" s="45"/>
      <c r="FRY1026" s="45"/>
      <c r="FRZ1026" s="45"/>
      <c r="FSA1026" s="45"/>
      <c r="FSB1026" s="45"/>
      <c r="FSC1026" s="45"/>
      <c r="FSD1026" s="45"/>
      <c r="FSE1026" s="45"/>
      <c r="FSF1026" s="45"/>
      <c r="FSG1026" s="45"/>
      <c r="FSH1026" s="45"/>
      <c r="FSI1026" s="45"/>
      <c r="FSJ1026" s="45"/>
      <c r="FSK1026" s="45"/>
      <c r="FSL1026" s="45"/>
      <c r="FSM1026" s="45"/>
      <c r="FSN1026" s="45"/>
      <c r="FSO1026" s="45"/>
      <c r="FSP1026" s="45"/>
      <c r="FSQ1026" s="45"/>
      <c r="FSR1026" s="45"/>
      <c r="FSS1026" s="45"/>
      <c r="FST1026" s="45"/>
      <c r="FSU1026" s="45"/>
      <c r="FSV1026" s="45"/>
      <c r="FSW1026" s="45"/>
      <c r="FSX1026" s="45"/>
      <c r="FSY1026" s="45"/>
      <c r="FSZ1026" s="45"/>
      <c r="FTA1026" s="45"/>
      <c r="FTB1026" s="45"/>
      <c r="FTC1026" s="45"/>
      <c r="FTD1026" s="45"/>
      <c r="FTE1026" s="45"/>
      <c r="FTF1026" s="45"/>
      <c r="FTG1026" s="45"/>
      <c r="FTH1026" s="45"/>
      <c r="FTI1026" s="45"/>
      <c r="FTJ1026" s="45"/>
      <c r="FTK1026" s="45"/>
      <c r="FTL1026" s="45"/>
      <c r="FTM1026" s="45"/>
      <c r="FTN1026" s="45"/>
      <c r="FTO1026" s="45"/>
      <c r="FTP1026" s="45"/>
      <c r="FTQ1026" s="45"/>
      <c r="FTR1026" s="45"/>
      <c r="FTS1026" s="45"/>
      <c r="FTT1026" s="45"/>
      <c r="FTU1026" s="45"/>
      <c r="FTV1026" s="45"/>
      <c r="FTW1026" s="45"/>
      <c r="FTX1026" s="45"/>
      <c r="FTY1026" s="45"/>
      <c r="FTZ1026" s="45"/>
      <c r="FUA1026" s="45"/>
      <c r="FUB1026" s="45"/>
      <c r="FUC1026" s="45"/>
      <c r="FUD1026" s="45"/>
      <c r="FUE1026" s="45"/>
      <c r="FUF1026" s="45"/>
      <c r="FUG1026" s="45"/>
      <c r="FUH1026" s="45"/>
      <c r="FUI1026" s="45"/>
      <c r="FUJ1026" s="45"/>
      <c r="FUK1026" s="45"/>
      <c r="FUL1026" s="45"/>
      <c r="FUM1026" s="45"/>
      <c r="FUN1026" s="45"/>
      <c r="FUO1026" s="45"/>
      <c r="FUP1026" s="45"/>
      <c r="FUQ1026" s="45"/>
      <c r="FUR1026" s="45"/>
      <c r="FUS1026" s="45"/>
      <c r="FUT1026" s="45"/>
      <c r="FUU1026" s="45"/>
      <c r="FUV1026" s="45"/>
      <c r="FUW1026" s="45"/>
      <c r="FUX1026" s="45"/>
      <c r="FUY1026" s="45"/>
      <c r="FUZ1026" s="45"/>
      <c r="FVA1026" s="45"/>
      <c r="FVB1026" s="45"/>
      <c r="FVC1026" s="45"/>
      <c r="FVD1026" s="45"/>
      <c r="FVE1026" s="45"/>
      <c r="FVF1026" s="45"/>
      <c r="FVG1026" s="45"/>
      <c r="FVH1026" s="45"/>
      <c r="FVI1026" s="45"/>
      <c r="FVJ1026" s="45"/>
      <c r="FVK1026" s="45"/>
      <c r="FVL1026" s="45"/>
      <c r="FVM1026" s="45"/>
      <c r="FVN1026" s="45"/>
      <c r="FVO1026" s="45"/>
      <c r="FVP1026" s="45"/>
      <c r="FVQ1026" s="45"/>
      <c r="FVR1026" s="45"/>
      <c r="FVS1026" s="45"/>
      <c r="FVT1026" s="45"/>
      <c r="FVU1026" s="45"/>
      <c r="FVV1026" s="45"/>
      <c r="FVW1026" s="45"/>
      <c r="FVX1026" s="45"/>
      <c r="FVY1026" s="45"/>
      <c r="FVZ1026" s="45"/>
      <c r="FWA1026" s="45"/>
      <c r="FWB1026" s="45"/>
      <c r="FWC1026" s="45"/>
      <c r="FWD1026" s="45"/>
      <c r="FWE1026" s="45"/>
      <c r="FWF1026" s="45"/>
      <c r="FWG1026" s="45"/>
      <c r="FWH1026" s="45"/>
      <c r="FWI1026" s="45"/>
      <c r="FWJ1026" s="45"/>
      <c r="FWK1026" s="45"/>
      <c r="FWL1026" s="45"/>
      <c r="FWM1026" s="45"/>
      <c r="FWN1026" s="45"/>
      <c r="FWO1026" s="45"/>
      <c r="FWP1026" s="45"/>
      <c r="FWQ1026" s="45"/>
      <c r="FWR1026" s="45"/>
      <c r="FWS1026" s="45"/>
      <c r="FWT1026" s="45"/>
      <c r="FWU1026" s="45"/>
      <c r="FWV1026" s="45"/>
      <c r="FWW1026" s="45"/>
      <c r="FWX1026" s="45"/>
      <c r="FWY1026" s="45"/>
      <c r="FWZ1026" s="45"/>
      <c r="FXA1026" s="45"/>
      <c r="FXB1026" s="45"/>
      <c r="FXC1026" s="45"/>
      <c r="FXD1026" s="45"/>
      <c r="FXE1026" s="45"/>
      <c r="FXF1026" s="45"/>
      <c r="FXG1026" s="45"/>
      <c r="FXH1026" s="45"/>
      <c r="FXI1026" s="45"/>
      <c r="FXJ1026" s="45"/>
      <c r="FXK1026" s="45"/>
      <c r="FXL1026" s="45"/>
      <c r="FXM1026" s="45"/>
      <c r="FXN1026" s="45"/>
      <c r="FXO1026" s="45"/>
      <c r="FXP1026" s="45"/>
      <c r="FXQ1026" s="45"/>
      <c r="FXR1026" s="45"/>
      <c r="FXS1026" s="45"/>
      <c r="FXT1026" s="45"/>
      <c r="FXU1026" s="45"/>
      <c r="FXV1026" s="45"/>
      <c r="FXW1026" s="45"/>
      <c r="FXX1026" s="45"/>
      <c r="FXY1026" s="45"/>
      <c r="FXZ1026" s="45"/>
      <c r="FYA1026" s="45"/>
      <c r="FYB1026" s="45"/>
      <c r="FYC1026" s="45"/>
      <c r="FYD1026" s="45"/>
      <c r="FYE1026" s="45"/>
      <c r="FYF1026" s="45"/>
      <c r="FYG1026" s="45"/>
      <c r="FYH1026" s="45"/>
      <c r="FYI1026" s="45"/>
      <c r="FYJ1026" s="45"/>
      <c r="FYK1026" s="45"/>
      <c r="FYL1026" s="45"/>
      <c r="FYM1026" s="45"/>
      <c r="FYN1026" s="45"/>
      <c r="FYO1026" s="45"/>
      <c r="FYP1026" s="45"/>
      <c r="FYQ1026" s="45"/>
      <c r="FYR1026" s="45"/>
      <c r="FYS1026" s="45"/>
      <c r="FYT1026" s="45"/>
      <c r="FYU1026" s="45"/>
      <c r="FYV1026" s="45"/>
      <c r="FYW1026" s="45"/>
      <c r="FYX1026" s="45"/>
      <c r="FYY1026" s="45"/>
      <c r="FYZ1026" s="45"/>
      <c r="FZA1026" s="45"/>
      <c r="FZB1026" s="45"/>
      <c r="FZC1026" s="45"/>
      <c r="FZD1026" s="45"/>
      <c r="FZE1026" s="45"/>
      <c r="FZF1026" s="45"/>
      <c r="FZG1026" s="45"/>
      <c r="FZH1026" s="45"/>
      <c r="FZI1026" s="45"/>
      <c r="FZJ1026" s="45"/>
      <c r="FZK1026" s="45"/>
      <c r="FZL1026" s="45"/>
      <c r="FZM1026" s="45"/>
      <c r="FZN1026" s="45"/>
      <c r="FZO1026" s="45"/>
      <c r="FZP1026" s="45"/>
      <c r="FZQ1026" s="45"/>
      <c r="FZR1026" s="45"/>
      <c r="FZS1026" s="45"/>
      <c r="FZT1026" s="45"/>
      <c r="FZU1026" s="45"/>
      <c r="FZV1026" s="45"/>
      <c r="FZW1026" s="45"/>
      <c r="FZX1026" s="45"/>
      <c r="FZY1026" s="45"/>
      <c r="FZZ1026" s="45"/>
      <c r="GAA1026" s="45"/>
      <c r="GAB1026" s="45"/>
      <c r="GAC1026" s="45"/>
      <c r="GAD1026" s="45"/>
      <c r="GAE1026" s="45"/>
      <c r="GAF1026" s="45"/>
      <c r="GAG1026" s="45"/>
      <c r="GAH1026" s="45"/>
      <c r="GAI1026" s="45"/>
      <c r="GAJ1026" s="45"/>
      <c r="GAK1026" s="45"/>
      <c r="GAL1026" s="45"/>
      <c r="GAM1026" s="45"/>
      <c r="GAN1026" s="45"/>
      <c r="GAO1026" s="45"/>
      <c r="GAP1026" s="45"/>
      <c r="GAQ1026" s="45"/>
      <c r="GAR1026" s="45"/>
      <c r="GAS1026" s="45"/>
      <c r="GAT1026" s="45"/>
      <c r="GAU1026" s="45"/>
      <c r="GAV1026" s="45"/>
      <c r="GAW1026" s="45"/>
      <c r="GAX1026" s="45"/>
      <c r="GAY1026" s="45"/>
      <c r="GAZ1026" s="45"/>
      <c r="GBA1026" s="45"/>
      <c r="GBB1026" s="45"/>
      <c r="GBC1026" s="45"/>
      <c r="GBD1026" s="45"/>
      <c r="GBE1026" s="45"/>
      <c r="GBF1026" s="45"/>
      <c r="GBG1026" s="45"/>
      <c r="GBH1026" s="45"/>
      <c r="GBI1026" s="45"/>
      <c r="GBJ1026" s="45"/>
      <c r="GBK1026" s="45"/>
      <c r="GBL1026" s="45"/>
      <c r="GBM1026" s="45"/>
      <c r="GBN1026" s="45"/>
      <c r="GBO1026" s="45"/>
      <c r="GBP1026" s="45"/>
      <c r="GBQ1026" s="45"/>
      <c r="GBR1026" s="45"/>
      <c r="GBS1026" s="45"/>
      <c r="GBT1026" s="45"/>
      <c r="GBU1026" s="45"/>
      <c r="GBV1026" s="45"/>
      <c r="GBW1026" s="45"/>
      <c r="GBX1026" s="45"/>
      <c r="GBY1026" s="45"/>
      <c r="GBZ1026" s="45"/>
      <c r="GCA1026" s="45"/>
      <c r="GCB1026" s="45"/>
      <c r="GCC1026" s="45"/>
      <c r="GCD1026" s="45"/>
      <c r="GCE1026" s="45"/>
      <c r="GCF1026" s="45"/>
      <c r="GCG1026" s="45"/>
      <c r="GCH1026" s="45"/>
      <c r="GCI1026" s="45"/>
      <c r="GCJ1026" s="45"/>
      <c r="GCK1026" s="45"/>
      <c r="GCL1026" s="45"/>
      <c r="GCM1026" s="45"/>
      <c r="GCN1026" s="45"/>
      <c r="GCO1026" s="45"/>
      <c r="GCP1026" s="45"/>
      <c r="GCQ1026" s="45"/>
      <c r="GCR1026" s="45"/>
      <c r="GCS1026" s="45"/>
      <c r="GCT1026" s="45"/>
      <c r="GCU1026" s="45"/>
      <c r="GCV1026" s="45"/>
      <c r="GCW1026" s="45"/>
      <c r="GCX1026" s="45"/>
      <c r="GCY1026" s="45"/>
      <c r="GCZ1026" s="45"/>
      <c r="GDA1026" s="45"/>
      <c r="GDB1026" s="45"/>
      <c r="GDC1026" s="45"/>
      <c r="GDD1026" s="45"/>
      <c r="GDE1026" s="45"/>
      <c r="GDF1026" s="45"/>
      <c r="GDG1026" s="45"/>
      <c r="GDH1026" s="45"/>
      <c r="GDI1026" s="45"/>
      <c r="GDJ1026" s="45"/>
      <c r="GDK1026" s="45"/>
      <c r="GDL1026" s="45"/>
      <c r="GDM1026" s="45"/>
      <c r="GDN1026" s="45"/>
      <c r="GDO1026" s="45"/>
      <c r="GDP1026" s="45"/>
      <c r="GDQ1026" s="45"/>
      <c r="GDR1026" s="45"/>
      <c r="GDS1026" s="45"/>
      <c r="GDT1026" s="45"/>
      <c r="GDU1026" s="45"/>
      <c r="GDV1026" s="45"/>
      <c r="GDW1026" s="45"/>
      <c r="GDX1026" s="45"/>
      <c r="GDY1026" s="45"/>
      <c r="GDZ1026" s="45"/>
      <c r="GEA1026" s="45"/>
      <c r="GEB1026" s="45"/>
      <c r="GEC1026" s="45"/>
      <c r="GED1026" s="45"/>
      <c r="GEE1026" s="45"/>
      <c r="GEF1026" s="45"/>
      <c r="GEG1026" s="45"/>
      <c r="GEH1026" s="45"/>
      <c r="GEI1026" s="45"/>
      <c r="GEJ1026" s="45"/>
      <c r="GEK1026" s="45"/>
      <c r="GEL1026" s="45"/>
      <c r="GEM1026" s="45"/>
      <c r="GEN1026" s="45"/>
      <c r="GEO1026" s="45"/>
      <c r="GEP1026" s="45"/>
      <c r="GEQ1026" s="45"/>
      <c r="GER1026" s="45"/>
      <c r="GES1026" s="45"/>
      <c r="GET1026" s="45"/>
      <c r="GEU1026" s="45"/>
      <c r="GEV1026" s="45"/>
      <c r="GEW1026" s="45"/>
      <c r="GEX1026" s="45"/>
      <c r="GEY1026" s="45"/>
      <c r="GEZ1026" s="45"/>
      <c r="GFA1026" s="45"/>
      <c r="GFB1026" s="45"/>
      <c r="GFC1026" s="45"/>
      <c r="GFD1026" s="45"/>
      <c r="GFE1026" s="45"/>
      <c r="GFF1026" s="45"/>
      <c r="GFG1026" s="45"/>
      <c r="GFH1026" s="45"/>
      <c r="GFI1026" s="45"/>
      <c r="GFJ1026" s="45"/>
      <c r="GFK1026" s="45"/>
      <c r="GFL1026" s="45"/>
      <c r="GFM1026" s="45"/>
      <c r="GFN1026" s="45"/>
      <c r="GFO1026" s="45"/>
      <c r="GFP1026" s="45"/>
      <c r="GFQ1026" s="45"/>
      <c r="GFR1026" s="45"/>
      <c r="GFS1026" s="45"/>
      <c r="GFT1026" s="45"/>
      <c r="GFU1026" s="45"/>
      <c r="GFV1026" s="45"/>
      <c r="GFW1026" s="45"/>
      <c r="GFX1026" s="45"/>
      <c r="GFY1026" s="45"/>
      <c r="GFZ1026" s="45"/>
      <c r="GGA1026" s="45"/>
      <c r="GGB1026" s="45"/>
      <c r="GGC1026" s="45"/>
      <c r="GGD1026" s="45"/>
      <c r="GGE1026" s="45"/>
      <c r="GGF1026" s="45"/>
      <c r="GGG1026" s="45"/>
      <c r="GGH1026" s="45"/>
      <c r="GGI1026" s="45"/>
      <c r="GGJ1026" s="45"/>
      <c r="GGK1026" s="45"/>
      <c r="GGL1026" s="45"/>
      <c r="GGM1026" s="45"/>
      <c r="GGN1026" s="45"/>
      <c r="GGO1026" s="45"/>
      <c r="GGP1026" s="45"/>
      <c r="GGQ1026" s="45"/>
      <c r="GGR1026" s="45"/>
      <c r="GGS1026" s="45"/>
      <c r="GGT1026" s="45"/>
      <c r="GGU1026" s="45"/>
      <c r="GGV1026" s="45"/>
      <c r="GGW1026" s="45"/>
      <c r="GGX1026" s="45"/>
      <c r="GGY1026" s="45"/>
      <c r="GGZ1026" s="45"/>
      <c r="GHA1026" s="45"/>
      <c r="GHB1026" s="45"/>
      <c r="GHC1026" s="45"/>
      <c r="GHD1026" s="45"/>
      <c r="GHE1026" s="45"/>
      <c r="GHF1026" s="45"/>
      <c r="GHG1026" s="45"/>
      <c r="GHH1026" s="45"/>
      <c r="GHI1026" s="45"/>
      <c r="GHJ1026" s="45"/>
      <c r="GHK1026" s="45"/>
      <c r="GHL1026" s="45"/>
      <c r="GHM1026" s="45"/>
      <c r="GHN1026" s="45"/>
      <c r="GHO1026" s="45"/>
      <c r="GHP1026" s="45"/>
      <c r="GHQ1026" s="45"/>
      <c r="GHR1026" s="45"/>
      <c r="GHS1026" s="45"/>
      <c r="GHT1026" s="45"/>
      <c r="GHU1026" s="45"/>
      <c r="GHV1026" s="45"/>
      <c r="GHW1026" s="45"/>
      <c r="GHX1026" s="45"/>
      <c r="GHY1026" s="45"/>
      <c r="GHZ1026" s="45"/>
      <c r="GIA1026" s="45"/>
      <c r="GIB1026" s="45"/>
      <c r="GIC1026" s="45"/>
      <c r="GID1026" s="45"/>
      <c r="GIE1026" s="45"/>
      <c r="GIF1026" s="45"/>
      <c r="GIG1026" s="45"/>
      <c r="GIH1026" s="45"/>
      <c r="GII1026" s="45"/>
      <c r="GIJ1026" s="45"/>
      <c r="GIK1026" s="45"/>
      <c r="GIL1026" s="45"/>
      <c r="GIM1026" s="45"/>
      <c r="GIN1026" s="45"/>
      <c r="GIO1026" s="45"/>
      <c r="GIP1026" s="45"/>
      <c r="GIQ1026" s="45"/>
      <c r="GIR1026" s="45"/>
      <c r="GIS1026" s="45"/>
      <c r="GIT1026" s="45"/>
      <c r="GIU1026" s="45"/>
      <c r="GIV1026" s="45"/>
      <c r="GIW1026" s="45"/>
      <c r="GIX1026" s="45"/>
      <c r="GIY1026" s="45"/>
      <c r="GIZ1026" s="45"/>
      <c r="GJA1026" s="45"/>
      <c r="GJB1026" s="45"/>
      <c r="GJC1026" s="45"/>
      <c r="GJD1026" s="45"/>
      <c r="GJE1026" s="45"/>
      <c r="GJF1026" s="45"/>
      <c r="GJG1026" s="45"/>
      <c r="GJH1026" s="45"/>
      <c r="GJI1026" s="45"/>
      <c r="GJJ1026" s="45"/>
      <c r="GJK1026" s="45"/>
      <c r="GJL1026" s="45"/>
      <c r="GJM1026" s="45"/>
      <c r="GJN1026" s="45"/>
      <c r="GJO1026" s="45"/>
      <c r="GJP1026" s="45"/>
      <c r="GJQ1026" s="45"/>
      <c r="GJR1026" s="45"/>
      <c r="GJS1026" s="45"/>
      <c r="GJT1026" s="45"/>
      <c r="GJU1026" s="45"/>
      <c r="GJV1026" s="45"/>
      <c r="GJW1026" s="45"/>
      <c r="GJX1026" s="45"/>
      <c r="GJY1026" s="45"/>
      <c r="GJZ1026" s="45"/>
      <c r="GKA1026" s="45"/>
      <c r="GKB1026" s="45"/>
      <c r="GKC1026" s="45"/>
      <c r="GKD1026" s="45"/>
      <c r="GKE1026" s="45"/>
      <c r="GKF1026" s="45"/>
      <c r="GKG1026" s="45"/>
      <c r="GKH1026" s="45"/>
      <c r="GKI1026" s="45"/>
      <c r="GKJ1026" s="45"/>
      <c r="GKK1026" s="45"/>
      <c r="GKL1026" s="45"/>
      <c r="GKM1026" s="45"/>
      <c r="GKN1026" s="45"/>
      <c r="GKO1026" s="45"/>
      <c r="GKP1026" s="45"/>
      <c r="GKQ1026" s="45"/>
      <c r="GKR1026" s="45"/>
      <c r="GKS1026" s="45"/>
      <c r="GKT1026" s="45"/>
      <c r="GKU1026" s="45"/>
      <c r="GKV1026" s="45"/>
      <c r="GKW1026" s="45"/>
      <c r="GKX1026" s="45"/>
      <c r="GKY1026" s="45"/>
      <c r="GKZ1026" s="45"/>
      <c r="GLA1026" s="45"/>
      <c r="GLB1026" s="45"/>
      <c r="GLC1026" s="45"/>
      <c r="GLD1026" s="45"/>
      <c r="GLE1026" s="45"/>
      <c r="GLF1026" s="45"/>
      <c r="GLG1026" s="45"/>
      <c r="GLH1026" s="45"/>
      <c r="GLI1026" s="45"/>
      <c r="GLJ1026" s="45"/>
      <c r="GLK1026" s="45"/>
      <c r="GLL1026" s="45"/>
      <c r="GLM1026" s="45"/>
      <c r="GLN1026" s="45"/>
      <c r="GLO1026" s="45"/>
      <c r="GLP1026" s="45"/>
      <c r="GLQ1026" s="45"/>
      <c r="GLR1026" s="45"/>
      <c r="GLS1026" s="45"/>
      <c r="GLT1026" s="45"/>
      <c r="GLU1026" s="45"/>
      <c r="GLV1026" s="45"/>
      <c r="GLW1026" s="45"/>
      <c r="GLX1026" s="45"/>
      <c r="GLY1026" s="45"/>
      <c r="GLZ1026" s="45"/>
      <c r="GMA1026" s="45"/>
      <c r="GMB1026" s="45"/>
      <c r="GMC1026" s="45"/>
      <c r="GMD1026" s="45"/>
      <c r="GME1026" s="45"/>
      <c r="GMF1026" s="45"/>
      <c r="GMG1026" s="45"/>
      <c r="GMH1026" s="45"/>
      <c r="GMI1026" s="45"/>
      <c r="GMJ1026" s="45"/>
      <c r="GMK1026" s="45"/>
      <c r="GML1026" s="45"/>
      <c r="GMM1026" s="45"/>
      <c r="GMN1026" s="45"/>
      <c r="GMO1026" s="45"/>
      <c r="GMP1026" s="45"/>
      <c r="GMQ1026" s="45"/>
      <c r="GMR1026" s="45"/>
      <c r="GMS1026" s="45"/>
      <c r="GMT1026" s="45"/>
      <c r="GMU1026" s="45"/>
      <c r="GMV1026" s="45"/>
      <c r="GMW1026" s="45"/>
      <c r="GMX1026" s="45"/>
      <c r="GMY1026" s="45"/>
      <c r="GMZ1026" s="45"/>
      <c r="GNA1026" s="45"/>
      <c r="GNB1026" s="45"/>
      <c r="GNC1026" s="45"/>
      <c r="GND1026" s="45"/>
      <c r="GNE1026" s="45"/>
      <c r="GNF1026" s="45"/>
      <c r="GNG1026" s="45"/>
      <c r="GNH1026" s="45"/>
      <c r="GNI1026" s="45"/>
      <c r="GNJ1026" s="45"/>
      <c r="GNK1026" s="45"/>
      <c r="GNL1026" s="45"/>
      <c r="GNM1026" s="45"/>
      <c r="GNN1026" s="45"/>
      <c r="GNO1026" s="45"/>
      <c r="GNP1026" s="45"/>
      <c r="GNQ1026" s="45"/>
      <c r="GNR1026" s="45"/>
      <c r="GNS1026" s="45"/>
      <c r="GNT1026" s="45"/>
      <c r="GNU1026" s="45"/>
      <c r="GNV1026" s="45"/>
      <c r="GNW1026" s="45"/>
      <c r="GNX1026" s="45"/>
      <c r="GNY1026" s="45"/>
      <c r="GNZ1026" s="45"/>
      <c r="GOA1026" s="45"/>
      <c r="GOB1026" s="45"/>
      <c r="GOC1026" s="45"/>
      <c r="GOD1026" s="45"/>
      <c r="GOE1026" s="45"/>
      <c r="GOF1026" s="45"/>
      <c r="GOG1026" s="45"/>
      <c r="GOH1026" s="45"/>
      <c r="GOI1026" s="45"/>
      <c r="GOJ1026" s="45"/>
      <c r="GOK1026" s="45"/>
      <c r="GOL1026" s="45"/>
      <c r="GOM1026" s="45"/>
      <c r="GON1026" s="45"/>
      <c r="GOO1026" s="45"/>
      <c r="GOP1026" s="45"/>
      <c r="GOQ1026" s="45"/>
      <c r="GOR1026" s="45"/>
      <c r="GOS1026" s="45"/>
      <c r="GOT1026" s="45"/>
      <c r="GOU1026" s="45"/>
      <c r="GOV1026" s="45"/>
      <c r="GOW1026" s="45"/>
      <c r="GOX1026" s="45"/>
      <c r="GOY1026" s="45"/>
      <c r="GOZ1026" s="45"/>
      <c r="GPA1026" s="45"/>
      <c r="GPB1026" s="45"/>
      <c r="GPC1026" s="45"/>
      <c r="GPD1026" s="45"/>
      <c r="GPE1026" s="45"/>
      <c r="GPF1026" s="45"/>
      <c r="GPG1026" s="45"/>
      <c r="GPH1026" s="45"/>
      <c r="GPI1026" s="45"/>
      <c r="GPJ1026" s="45"/>
      <c r="GPK1026" s="45"/>
      <c r="GPL1026" s="45"/>
      <c r="GPM1026" s="45"/>
      <c r="GPN1026" s="45"/>
      <c r="GPO1026" s="45"/>
      <c r="GPP1026" s="45"/>
      <c r="GPQ1026" s="45"/>
      <c r="GPR1026" s="45"/>
      <c r="GPS1026" s="45"/>
      <c r="GPT1026" s="45"/>
      <c r="GPU1026" s="45"/>
      <c r="GPV1026" s="45"/>
      <c r="GPW1026" s="45"/>
      <c r="GPX1026" s="45"/>
      <c r="GPY1026" s="45"/>
      <c r="GPZ1026" s="45"/>
      <c r="GQA1026" s="45"/>
      <c r="GQB1026" s="45"/>
      <c r="GQC1026" s="45"/>
      <c r="GQD1026" s="45"/>
      <c r="GQE1026" s="45"/>
      <c r="GQF1026" s="45"/>
      <c r="GQG1026" s="45"/>
      <c r="GQH1026" s="45"/>
      <c r="GQI1026" s="45"/>
      <c r="GQJ1026" s="45"/>
      <c r="GQK1026" s="45"/>
      <c r="GQL1026" s="45"/>
      <c r="GQM1026" s="45"/>
      <c r="GQN1026" s="45"/>
      <c r="GQO1026" s="45"/>
      <c r="GQP1026" s="45"/>
      <c r="GQQ1026" s="45"/>
      <c r="GQR1026" s="45"/>
      <c r="GQS1026" s="45"/>
      <c r="GQT1026" s="45"/>
      <c r="GQU1026" s="45"/>
      <c r="GQV1026" s="45"/>
      <c r="GQW1026" s="45"/>
      <c r="GQX1026" s="45"/>
      <c r="GQY1026" s="45"/>
      <c r="GQZ1026" s="45"/>
      <c r="GRA1026" s="45"/>
      <c r="GRB1026" s="45"/>
      <c r="GRC1026" s="45"/>
      <c r="GRD1026" s="45"/>
      <c r="GRE1026" s="45"/>
      <c r="GRF1026" s="45"/>
      <c r="GRG1026" s="45"/>
      <c r="GRH1026" s="45"/>
      <c r="GRI1026" s="45"/>
      <c r="GRJ1026" s="45"/>
      <c r="GRK1026" s="45"/>
      <c r="GRL1026" s="45"/>
      <c r="GRM1026" s="45"/>
      <c r="GRN1026" s="45"/>
      <c r="GRO1026" s="45"/>
      <c r="GRP1026" s="45"/>
      <c r="GRQ1026" s="45"/>
      <c r="GRR1026" s="45"/>
      <c r="GRS1026" s="45"/>
      <c r="GRT1026" s="45"/>
      <c r="GRU1026" s="45"/>
      <c r="GRV1026" s="45"/>
      <c r="GRW1026" s="45"/>
      <c r="GRX1026" s="45"/>
      <c r="GRY1026" s="45"/>
      <c r="GRZ1026" s="45"/>
      <c r="GSA1026" s="45"/>
      <c r="GSB1026" s="45"/>
      <c r="GSC1026" s="45"/>
      <c r="GSD1026" s="45"/>
      <c r="GSE1026" s="45"/>
      <c r="GSF1026" s="45"/>
      <c r="GSG1026" s="45"/>
      <c r="GSH1026" s="45"/>
      <c r="GSI1026" s="45"/>
      <c r="GSJ1026" s="45"/>
      <c r="GSK1026" s="45"/>
      <c r="GSL1026" s="45"/>
      <c r="GSM1026" s="45"/>
      <c r="GSN1026" s="45"/>
      <c r="GSO1026" s="45"/>
      <c r="GSP1026" s="45"/>
      <c r="GSQ1026" s="45"/>
      <c r="GSR1026" s="45"/>
      <c r="GSS1026" s="45"/>
      <c r="GST1026" s="45"/>
      <c r="GSU1026" s="45"/>
      <c r="GSV1026" s="45"/>
      <c r="GSW1026" s="45"/>
      <c r="GSX1026" s="45"/>
      <c r="GSY1026" s="45"/>
      <c r="GSZ1026" s="45"/>
      <c r="GTA1026" s="45"/>
      <c r="GTB1026" s="45"/>
      <c r="GTC1026" s="45"/>
      <c r="GTD1026" s="45"/>
      <c r="GTE1026" s="45"/>
      <c r="GTF1026" s="45"/>
      <c r="GTG1026" s="45"/>
      <c r="GTH1026" s="45"/>
      <c r="GTI1026" s="45"/>
      <c r="GTJ1026" s="45"/>
      <c r="GTK1026" s="45"/>
      <c r="GTL1026" s="45"/>
      <c r="GTM1026" s="45"/>
      <c r="GTN1026" s="45"/>
      <c r="GTO1026" s="45"/>
      <c r="GTP1026" s="45"/>
      <c r="GTQ1026" s="45"/>
      <c r="GTR1026" s="45"/>
      <c r="GTS1026" s="45"/>
      <c r="GTT1026" s="45"/>
      <c r="GTU1026" s="45"/>
      <c r="GTV1026" s="45"/>
      <c r="GTW1026" s="45"/>
      <c r="GTX1026" s="45"/>
      <c r="GTY1026" s="45"/>
      <c r="GTZ1026" s="45"/>
      <c r="GUA1026" s="45"/>
      <c r="GUB1026" s="45"/>
      <c r="GUC1026" s="45"/>
      <c r="GUD1026" s="45"/>
      <c r="GUE1026" s="45"/>
      <c r="GUF1026" s="45"/>
      <c r="GUG1026" s="45"/>
      <c r="GUH1026" s="45"/>
      <c r="GUI1026" s="45"/>
      <c r="GUJ1026" s="45"/>
      <c r="GUK1026" s="45"/>
      <c r="GUL1026" s="45"/>
      <c r="GUM1026" s="45"/>
      <c r="GUN1026" s="45"/>
      <c r="GUO1026" s="45"/>
      <c r="GUP1026" s="45"/>
      <c r="GUQ1026" s="45"/>
      <c r="GUR1026" s="45"/>
      <c r="GUS1026" s="45"/>
      <c r="GUT1026" s="45"/>
      <c r="GUU1026" s="45"/>
      <c r="GUV1026" s="45"/>
      <c r="GUW1026" s="45"/>
      <c r="GUX1026" s="45"/>
      <c r="GUY1026" s="45"/>
      <c r="GUZ1026" s="45"/>
      <c r="GVA1026" s="45"/>
      <c r="GVB1026" s="45"/>
      <c r="GVC1026" s="45"/>
      <c r="GVD1026" s="45"/>
      <c r="GVE1026" s="45"/>
      <c r="GVF1026" s="45"/>
      <c r="GVG1026" s="45"/>
      <c r="GVH1026" s="45"/>
      <c r="GVI1026" s="45"/>
      <c r="GVJ1026" s="45"/>
      <c r="GVK1026" s="45"/>
      <c r="GVL1026" s="45"/>
      <c r="GVM1026" s="45"/>
      <c r="GVN1026" s="45"/>
      <c r="GVO1026" s="45"/>
      <c r="GVP1026" s="45"/>
      <c r="GVQ1026" s="45"/>
      <c r="GVR1026" s="45"/>
      <c r="GVS1026" s="45"/>
      <c r="GVT1026" s="45"/>
      <c r="GVU1026" s="45"/>
      <c r="GVV1026" s="45"/>
      <c r="GVW1026" s="45"/>
      <c r="GVX1026" s="45"/>
      <c r="GVY1026" s="45"/>
      <c r="GVZ1026" s="45"/>
      <c r="GWA1026" s="45"/>
      <c r="GWB1026" s="45"/>
      <c r="GWC1026" s="45"/>
      <c r="GWD1026" s="45"/>
      <c r="GWE1026" s="45"/>
      <c r="GWF1026" s="45"/>
      <c r="GWG1026" s="45"/>
      <c r="GWH1026" s="45"/>
      <c r="GWI1026" s="45"/>
      <c r="GWJ1026" s="45"/>
      <c r="GWK1026" s="45"/>
      <c r="GWL1026" s="45"/>
      <c r="GWM1026" s="45"/>
      <c r="GWN1026" s="45"/>
      <c r="GWO1026" s="45"/>
      <c r="GWP1026" s="45"/>
      <c r="GWQ1026" s="45"/>
      <c r="GWR1026" s="45"/>
      <c r="GWS1026" s="45"/>
      <c r="GWT1026" s="45"/>
      <c r="GWU1026" s="45"/>
      <c r="GWV1026" s="45"/>
      <c r="GWW1026" s="45"/>
      <c r="GWX1026" s="45"/>
      <c r="GWY1026" s="45"/>
      <c r="GWZ1026" s="45"/>
      <c r="GXA1026" s="45"/>
      <c r="GXB1026" s="45"/>
      <c r="GXC1026" s="45"/>
      <c r="GXD1026" s="45"/>
      <c r="GXE1026" s="45"/>
      <c r="GXF1026" s="45"/>
      <c r="GXG1026" s="45"/>
      <c r="GXH1026" s="45"/>
      <c r="GXI1026" s="45"/>
      <c r="GXJ1026" s="45"/>
      <c r="GXK1026" s="45"/>
      <c r="GXL1026" s="45"/>
      <c r="GXM1026" s="45"/>
      <c r="GXN1026" s="45"/>
      <c r="GXO1026" s="45"/>
      <c r="GXP1026" s="45"/>
      <c r="GXQ1026" s="45"/>
      <c r="GXR1026" s="45"/>
      <c r="GXS1026" s="45"/>
      <c r="GXT1026" s="45"/>
      <c r="GXU1026" s="45"/>
      <c r="GXV1026" s="45"/>
      <c r="GXW1026" s="45"/>
      <c r="GXX1026" s="45"/>
      <c r="GXY1026" s="45"/>
      <c r="GXZ1026" s="45"/>
      <c r="GYA1026" s="45"/>
      <c r="GYB1026" s="45"/>
      <c r="GYC1026" s="45"/>
      <c r="GYD1026" s="45"/>
      <c r="GYE1026" s="45"/>
      <c r="GYF1026" s="45"/>
      <c r="GYG1026" s="45"/>
      <c r="GYH1026" s="45"/>
      <c r="GYI1026" s="45"/>
      <c r="GYJ1026" s="45"/>
      <c r="GYK1026" s="45"/>
      <c r="GYL1026" s="45"/>
      <c r="GYM1026" s="45"/>
      <c r="GYN1026" s="45"/>
      <c r="GYO1026" s="45"/>
      <c r="GYP1026" s="45"/>
      <c r="GYQ1026" s="45"/>
      <c r="GYR1026" s="45"/>
      <c r="GYS1026" s="45"/>
      <c r="GYT1026" s="45"/>
      <c r="GYU1026" s="45"/>
      <c r="GYV1026" s="45"/>
      <c r="GYW1026" s="45"/>
      <c r="GYX1026" s="45"/>
      <c r="GYY1026" s="45"/>
      <c r="GYZ1026" s="45"/>
      <c r="GZA1026" s="45"/>
      <c r="GZB1026" s="45"/>
      <c r="GZC1026" s="45"/>
      <c r="GZD1026" s="45"/>
      <c r="GZE1026" s="45"/>
      <c r="GZF1026" s="45"/>
      <c r="GZG1026" s="45"/>
      <c r="GZH1026" s="45"/>
      <c r="GZI1026" s="45"/>
      <c r="GZJ1026" s="45"/>
      <c r="GZK1026" s="45"/>
      <c r="GZL1026" s="45"/>
      <c r="GZM1026" s="45"/>
      <c r="GZN1026" s="45"/>
      <c r="GZO1026" s="45"/>
      <c r="GZP1026" s="45"/>
      <c r="GZQ1026" s="45"/>
      <c r="GZR1026" s="45"/>
      <c r="GZS1026" s="45"/>
      <c r="GZT1026" s="45"/>
      <c r="GZU1026" s="45"/>
      <c r="GZV1026" s="45"/>
      <c r="GZW1026" s="45"/>
      <c r="GZX1026" s="45"/>
      <c r="GZY1026" s="45"/>
      <c r="GZZ1026" s="45"/>
      <c r="HAA1026" s="45"/>
      <c r="HAB1026" s="45"/>
      <c r="HAC1026" s="45"/>
      <c r="HAD1026" s="45"/>
      <c r="HAE1026" s="45"/>
      <c r="HAF1026" s="45"/>
      <c r="HAG1026" s="45"/>
      <c r="HAH1026" s="45"/>
      <c r="HAI1026" s="45"/>
      <c r="HAJ1026" s="45"/>
      <c r="HAK1026" s="45"/>
      <c r="HAL1026" s="45"/>
      <c r="HAM1026" s="45"/>
      <c r="HAN1026" s="45"/>
      <c r="HAO1026" s="45"/>
      <c r="HAP1026" s="45"/>
      <c r="HAQ1026" s="45"/>
      <c r="HAR1026" s="45"/>
      <c r="HAS1026" s="45"/>
      <c r="HAT1026" s="45"/>
      <c r="HAU1026" s="45"/>
      <c r="HAV1026" s="45"/>
      <c r="HAW1026" s="45"/>
      <c r="HAX1026" s="45"/>
      <c r="HAY1026" s="45"/>
      <c r="HAZ1026" s="45"/>
      <c r="HBA1026" s="45"/>
      <c r="HBB1026" s="45"/>
      <c r="HBC1026" s="45"/>
      <c r="HBD1026" s="45"/>
      <c r="HBE1026" s="45"/>
      <c r="HBF1026" s="45"/>
      <c r="HBG1026" s="45"/>
      <c r="HBH1026" s="45"/>
      <c r="HBI1026" s="45"/>
      <c r="HBJ1026" s="45"/>
      <c r="HBK1026" s="45"/>
      <c r="HBL1026" s="45"/>
      <c r="HBM1026" s="45"/>
      <c r="HBN1026" s="45"/>
      <c r="HBO1026" s="45"/>
      <c r="HBP1026" s="45"/>
      <c r="HBQ1026" s="45"/>
      <c r="HBR1026" s="45"/>
      <c r="HBS1026" s="45"/>
      <c r="HBT1026" s="45"/>
      <c r="HBU1026" s="45"/>
      <c r="HBV1026" s="45"/>
      <c r="HBW1026" s="45"/>
      <c r="HBX1026" s="45"/>
      <c r="HBY1026" s="45"/>
      <c r="HBZ1026" s="45"/>
      <c r="HCA1026" s="45"/>
      <c r="HCB1026" s="45"/>
      <c r="HCC1026" s="45"/>
      <c r="HCD1026" s="45"/>
      <c r="HCE1026" s="45"/>
      <c r="HCF1026" s="45"/>
      <c r="HCG1026" s="45"/>
      <c r="HCH1026" s="45"/>
      <c r="HCI1026" s="45"/>
      <c r="HCJ1026" s="45"/>
      <c r="HCK1026" s="45"/>
      <c r="HCL1026" s="45"/>
      <c r="HCM1026" s="45"/>
      <c r="HCN1026" s="45"/>
      <c r="HCO1026" s="45"/>
      <c r="HCP1026" s="45"/>
      <c r="HCQ1026" s="45"/>
      <c r="HCR1026" s="45"/>
      <c r="HCS1026" s="45"/>
      <c r="HCT1026" s="45"/>
      <c r="HCU1026" s="45"/>
      <c r="HCV1026" s="45"/>
      <c r="HCW1026" s="45"/>
      <c r="HCX1026" s="45"/>
      <c r="HCY1026" s="45"/>
      <c r="HCZ1026" s="45"/>
      <c r="HDA1026" s="45"/>
      <c r="HDB1026" s="45"/>
      <c r="HDC1026" s="45"/>
      <c r="HDD1026" s="45"/>
      <c r="HDE1026" s="45"/>
      <c r="HDF1026" s="45"/>
      <c r="HDG1026" s="45"/>
      <c r="HDH1026" s="45"/>
      <c r="HDI1026" s="45"/>
      <c r="HDJ1026" s="45"/>
      <c r="HDK1026" s="45"/>
      <c r="HDL1026" s="45"/>
      <c r="HDM1026" s="45"/>
      <c r="HDN1026" s="45"/>
      <c r="HDO1026" s="45"/>
      <c r="HDP1026" s="45"/>
      <c r="HDQ1026" s="45"/>
      <c r="HDR1026" s="45"/>
      <c r="HDS1026" s="45"/>
      <c r="HDT1026" s="45"/>
      <c r="HDU1026" s="45"/>
      <c r="HDV1026" s="45"/>
      <c r="HDW1026" s="45"/>
      <c r="HDX1026" s="45"/>
      <c r="HDY1026" s="45"/>
      <c r="HDZ1026" s="45"/>
      <c r="HEA1026" s="45"/>
      <c r="HEB1026" s="45"/>
      <c r="HEC1026" s="45"/>
      <c r="HED1026" s="45"/>
      <c r="HEE1026" s="45"/>
      <c r="HEF1026" s="45"/>
      <c r="HEG1026" s="45"/>
      <c r="HEH1026" s="45"/>
      <c r="HEI1026" s="45"/>
      <c r="HEJ1026" s="45"/>
      <c r="HEK1026" s="45"/>
      <c r="HEL1026" s="45"/>
      <c r="HEM1026" s="45"/>
      <c r="HEN1026" s="45"/>
      <c r="HEO1026" s="45"/>
      <c r="HEP1026" s="45"/>
      <c r="HEQ1026" s="45"/>
      <c r="HER1026" s="45"/>
      <c r="HES1026" s="45"/>
      <c r="HET1026" s="45"/>
      <c r="HEU1026" s="45"/>
      <c r="HEV1026" s="45"/>
      <c r="HEW1026" s="45"/>
      <c r="HEX1026" s="45"/>
      <c r="HEY1026" s="45"/>
      <c r="HEZ1026" s="45"/>
      <c r="HFA1026" s="45"/>
      <c r="HFB1026" s="45"/>
      <c r="HFC1026" s="45"/>
      <c r="HFD1026" s="45"/>
      <c r="HFE1026" s="45"/>
      <c r="HFF1026" s="45"/>
      <c r="HFG1026" s="45"/>
      <c r="HFH1026" s="45"/>
      <c r="HFI1026" s="45"/>
      <c r="HFJ1026" s="45"/>
      <c r="HFK1026" s="45"/>
      <c r="HFL1026" s="45"/>
      <c r="HFM1026" s="45"/>
      <c r="HFN1026" s="45"/>
      <c r="HFO1026" s="45"/>
      <c r="HFP1026" s="45"/>
      <c r="HFQ1026" s="45"/>
      <c r="HFR1026" s="45"/>
      <c r="HFS1026" s="45"/>
      <c r="HFT1026" s="45"/>
      <c r="HFU1026" s="45"/>
      <c r="HFV1026" s="45"/>
      <c r="HFW1026" s="45"/>
      <c r="HFX1026" s="45"/>
      <c r="HFY1026" s="45"/>
      <c r="HFZ1026" s="45"/>
      <c r="HGA1026" s="45"/>
      <c r="HGB1026" s="45"/>
      <c r="HGC1026" s="45"/>
      <c r="HGD1026" s="45"/>
      <c r="HGE1026" s="45"/>
      <c r="HGF1026" s="45"/>
      <c r="HGG1026" s="45"/>
      <c r="HGH1026" s="45"/>
      <c r="HGI1026" s="45"/>
      <c r="HGJ1026" s="45"/>
      <c r="HGK1026" s="45"/>
      <c r="HGL1026" s="45"/>
      <c r="HGM1026" s="45"/>
      <c r="HGN1026" s="45"/>
      <c r="HGO1026" s="45"/>
      <c r="HGP1026" s="45"/>
      <c r="HGQ1026" s="45"/>
      <c r="HGR1026" s="45"/>
      <c r="HGS1026" s="45"/>
      <c r="HGT1026" s="45"/>
      <c r="HGU1026" s="45"/>
      <c r="HGV1026" s="45"/>
      <c r="HGW1026" s="45"/>
      <c r="HGX1026" s="45"/>
      <c r="HGY1026" s="45"/>
      <c r="HGZ1026" s="45"/>
      <c r="HHA1026" s="45"/>
      <c r="HHB1026" s="45"/>
      <c r="HHC1026" s="45"/>
      <c r="HHD1026" s="45"/>
      <c r="HHE1026" s="45"/>
      <c r="HHF1026" s="45"/>
      <c r="HHG1026" s="45"/>
      <c r="HHH1026" s="45"/>
      <c r="HHI1026" s="45"/>
      <c r="HHJ1026" s="45"/>
      <c r="HHK1026" s="45"/>
      <c r="HHL1026" s="45"/>
      <c r="HHM1026" s="45"/>
      <c r="HHN1026" s="45"/>
      <c r="HHO1026" s="45"/>
      <c r="HHP1026" s="45"/>
      <c r="HHQ1026" s="45"/>
      <c r="HHR1026" s="45"/>
      <c r="HHS1026" s="45"/>
      <c r="HHT1026" s="45"/>
      <c r="HHU1026" s="45"/>
      <c r="HHV1026" s="45"/>
      <c r="HHW1026" s="45"/>
      <c r="HHX1026" s="45"/>
      <c r="HHY1026" s="45"/>
      <c r="HHZ1026" s="45"/>
      <c r="HIA1026" s="45"/>
      <c r="HIB1026" s="45"/>
      <c r="HIC1026" s="45"/>
      <c r="HID1026" s="45"/>
      <c r="HIE1026" s="45"/>
      <c r="HIF1026" s="45"/>
      <c r="HIG1026" s="45"/>
      <c r="HIH1026" s="45"/>
      <c r="HII1026" s="45"/>
      <c r="HIJ1026" s="45"/>
      <c r="HIK1026" s="45"/>
      <c r="HIL1026" s="45"/>
      <c r="HIM1026" s="45"/>
      <c r="HIN1026" s="45"/>
      <c r="HIO1026" s="45"/>
      <c r="HIP1026" s="45"/>
      <c r="HIQ1026" s="45"/>
      <c r="HIR1026" s="45"/>
      <c r="HIS1026" s="45"/>
      <c r="HIT1026" s="45"/>
      <c r="HIU1026" s="45"/>
      <c r="HIV1026" s="45"/>
      <c r="HIW1026" s="45"/>
      <c r="HIX1026" s="45"/>
      <c r="HIY1026" s="45"/>
      <c r="HIZ1026" s="45"/>
      <c r="HJA1026" s="45"/>
      <c r="HJB1026" s="45"/>
      <c r="HJC1026" s="45"/>
      <c r="HJD1026" s="45"/>
      <c r="HJE1026" s="45"/>
      <c r="HJF1026" s="45"/>
      <c r="HJG1026" s="45"/>
      <c r="HJH1026" s="45"/>
      <c r="HJI1026" s="45"/>
      <c r="HJJ1026" s="45"/>
      <c r="HJK1026" s="45"/>
      <c r="HJL1026" s="45"/>
      <c r="HJM1026" s="45"/>
      <c r="HJN1026" s="45"/>
      <c r="HJO1026" s="45"/>
      <c r="HJP1026" s="45"/>
      <c r="HJQ1026" s="45"/>
      <c r="HJR1026" s="45"/>
      <c r="HJS1026" s="45"/>
      <c r="HJT1026" s="45"/>
      <c r="HJU1026" s="45"/>
      <c r="HJV1026" s="45"/>
      <c r="HJW1026" s="45"/>
      <c r="HJX1026" s="45"/>
      <c r="HJY1026" s="45"/>
      <c r="HJZ1026" s="45"/>
      <c r="HKA1026" s="45"/>
      <c r="HKB1026" s="45"/>
      <c r="HKC1026" s="45"/>
      <c r="HKD1026" s="45"/>
      <c r="HKE1026" s="45"/>
      <c r="HKF1026" s="45"/>
      <c r="HKG1026" s="45"/>
      <c r="HKH1026" s="45"/>
      <c r="HKI1026" s="45"/>
      <c r="HKJ1026" s="45"/>
      <c r="HKK1026" s="45"/>
      <c r="HKL1026" s="45"/>
      <c r="HKM1026" s="45"/>
      <c r="HKN1026" s="45"/>
      <c r="HKO1026" s="45"/>
      <c r="HKP1026" s="45"/>
      <c r="HKQ1026" s="45"/>
      <c r="HKR1026" s="45"/>
      <c r="HKS1026" s="45"/>
      <c r="HKT1026" s="45"/>
      <c r="HKU1026" s="45"/>
      <c r="HKV1026" s="45"/>
      <c r="HKW1026" s="45"/>
      <c r="HKX1026" s="45"/>
      <c r="HKY1026" s="45"/>
      <c r="HKZ1026" s="45"/>
      <c r="HLA1026" s="45"/>
      <c r="HLB1026" s="45"/>
      <c r="HLC1026" s="45"/>
      <c r="HLD1026" s="45"/>
      <c r="HLE1026" s="45"/>
      <c r="HLF1026" s="45"/>
      <c r="HLG1026" s="45"/>
      <c r="HLH1026" s="45"/>
      <c r="HLI1026" s="45"/>
      <c r="HLJ1026" s="45"/>
      <c r="HLK1026" s="45"/>
      <c r="HLL1026" s="45"/>
      <c r="HLM1026" s="45"/>
      <c r="HLN1026" s="45"/>
      <c r="HLO1026" s="45"/>
      <c r="HLP1026" s="45"/>
      <c r="HLQ1026" s="45"/>
      <c r="HLR1026" s="45"/>
      <c r="HLS1026" s="45"/>
      <c r="HLT1026" s="45"/>
      <c r="HLU1026" s="45"/>
      <c r="HLV1026" s="45"/>
      <c r="HLW1026" s="45"/>
      <c r="HLX1026" s="45"/>
      <c r="HLY1026" s="45"/>
      <c r="HLZ1026" s="45"/>
      <c r="HMA1026" s="45"/>
      <c r="HMB1026" s="45"/>
      <c r="HMC1026" s="45"/>
      <c r="HMD1026" s="45"/>
      <c r="HME1026" s="45"/>
      <c r="HMF1026" s="45"/>
      <c r="HMG1026" s="45"/>
      <c r="HMH1026" s="45"/>
      <c r="HMI1026" s="45"/>
      <c r="HMJ1026" s="45"/>
      <c r="HMK1026" s="45"/>
      <c r="HML1026" s="45"/>
      <c r="HMM1026" s="45"/>
      <c r="HMN1026" s="45"/>
      <c r="HMO1026" s="45"/>
      <c r="HMP1026" s="45"/>
      <c r="HMQ1026" s="45"/>
      <c r="HMR1026" s="45"/>
      <c r="HMS1026" s="45"/>
      <c r="HMT1026" s="45"/>
      <c r="HMU1026" s="45"/>
      <c r="HMV1026" s="45"/>
      <c r="HMW1026" s="45"/>
      <c r="HMX1026" s="45"/>
      <c r="HMY1026" s="45"/>
      <c r="HMZ1026" s="45"/>
      <c r="HNA1026" s="45"/>
      <c r="HNB1026" s="45"/>
      <c r="HNC1026" s="45"/>
      <c r="HND1026" s="45"/>
      <c r="HNE1026" s="45"/>
      <c r="HNF1026" s="45"/>
      <c r="HNG1026" s="45"/>
      <c r="HNH1026" s="45"/>
      <c r="HNI1026" s="45"/>
      <c r="HNJ1026" s="45"/>
      <c r="HNK1026" s="45"/>
      <c r="HNL1026" s="45"/>
      <c r="HNM1026" s="45"/>
      <c r="HNN1026" s="45"/>
      <c r="HNO1026" s="45"/>
      <c r="HNP1026" s="45"/>
      <c r="HNQ1026" s="45"/>
      <c r="HNR1026" s="45"/>
      <c r="HNS1026" s="45"/>
      <c r="HNT1026" s="45"/>
      <c r="HNU1026" s="45"/>
      <c r="HNV1026" s="45"/>
      <c r="HNW1026" s="45"/>
      <c r="HNX1026" s="45"/>
      <c r="HNY1026" s="45"/>
      <c r="HNZ1026" s="45"/>
      <c r="HOA1026" s="45"/>
      <c r="HOB1026" s="45"/>
      <c r="HOC1026" s="45"/>
      <c r="HOD1026" s="45"/>
      <c r="HOE1026" s="45"/>
      <c r="HOF1026" s="45"/>
      <c r="HOG1026" s="45"/>
      <c r="HOH1026" s="45"/>
      <c r="HOI1026" s="45"/>
      <c r="HOJ1026" s="45"/>
      <c r="HOK1026" s="45"/>
      <c r="HOL1026" s="45"/>
      <c r="HOM1026" s="45"/>
      <c r="HON1026" s="45"/>
      <c r="HOO1026" s="45"/>
      <c r="HOP1026" s="45"/>
      <c r="HOQ1026" s="45"/>
      <c r="HOR1026" s="45"/>
      <c r="HOS1026" s="45"/>
      <c r="HOT1026" s="45"/>
      <c r="HOU1026" s="45"/>
      <c r="HOV1026" s="45"/>
      <c r="HOW1026" s="45"/>
      <c r="HOX1026" s="45"/>
      <c r="HOY1026" s="45"/>
      <c r="HOZ1026" s="45"/>
      <c r="HPA1026" s="45"/>
      <c r="HPB1026" s="45"/>
      <c r="HPC1026" s="45"/>
      <c r="HPD1026" s="45"/>
      <c r="HPE1026" s="45"/>
      <c r="HPF1026" s="45"/>
      <c r="HPG1026" s="45"/>
      <c r="HPH1026" s="45"/>
      <c r="HPI1026" s="45"/>
      <c r="HPJ1026" s="45"/>
      <c r="HPK1026" s="45"/>
      <c r="HPL1026" s="45"/>
      <c r="HPM1026" s="45"/>
      <c r="HPN1026" s="45"/>
      <c r="HPO1026" s="45"/>
      <c r="HPP1026" s="45"/>
      <c r="HPQ1026" s="45"/>
      <c r="HPR1026" s="45"/>
      <c r="HPS1026" s="45"/>
      <c r="HPT1026" s="45"/>
      <c r="HPU1026" s="45"/>
      <c r="HPV1026" s="45"/>
      <c r="HPW1026" s="45"/>
      <c r="HPX1026" s="45"/>
      <c r="HPY1026" s="45"/>
      <c r="HPZ1026" s="45"/>
      <c r="HQA1026" s="45"/>
      <c r="HQB1026" s="45"/>
      <c r="HQC1026" s="45"/>
      <c r="HQD1026" s="45"/>
      <c r="HQE1026" s="45"/>
      <c r="HQF1026" s="45"/>
      <c r="HQG1026" s="45"/>
      <c r="HQH1026" s="45"/>
      <c r="HQI1026" s="45"/>
      <c r="HQJ1026" s="45"/>
      <c r="HQK1026" s="45"/>
      <c r="HQL1026" s="45"/>
      <c r="HQM1026" s="45"/>
      <c r="HQN1026" s="45"/>
      <c r="HQO1026" s="45"/>
      <c r="HQP1026" s="45"/>
      <c r="HQQ1026" s="45"/>
      <c r="HQR1026" s="45"/>
      <c r="HQS1026" s="45"/>
      <c r="HQT1026" s="45"/>
      <c r="HQU1026" s="45"/>
      <c r="HQV1026" s="45"/>
      <c r="HQW1026" s="45"/>
      <c r="HQX1026" s="45"/>
      <c r="HQY1026" s="45"/>
      <c r="HQZ1026" s="45"/>
      <c r="HRA1026" s="45"/>
      <c r="HRB1026" s="45"/>
      <c r="HRC1026" s="45"/>
      <c r="HRD1026" s="45"/>
      <c r="HRE1026" s="45"/>
      <c r="HRF1026" s="45"/>
      <c r="HRG1026" s="45"/>
      <c r="HRH1026" s="45"/>
      <c r="HRI1026" s="45"/>
      <c r="HRJ1026" s="45"/>
      <c r="HRK1026" s="45"/>
      <c r="HRL1026" s="45"/>
      <c r="HRM1026" s="45"/>
      <c r="HRN1026" s="45"/>
      <c r="HRO1026" s="45"/>
      <c r="HRP1026" s="45"/>
      <c r="HRQ1026" s="45"/>
      <c r="HRR1026" s="45"/>
      <c r="HRS1026" s="45"/>
      <c r="HRT1026" s="45"/>
      <c r="HRU1026" s="45"/>
      <c r="HRV1026" s="45"/>
      <c r="HRW1026" s="45"/>
      <c r="HRX1026" s="45"/>
      <c r="HRY1026" s="45"/>
      <c r="HRZ1026" s="45"/>
      <c r="HSA1026" s="45"/>
      <c r="HSB1026" s="45"/>
      <c r="HSC1026" s="45"/>
      <c r="HSD1026" s="45"/>
      <c r="HSE1026" s="45"/>
      <c r="HSF1026" s="45"/>
      <c r="HSG1026" s="45"/>
      <c r="HSH1026" s="45"/>
      <c r="HSI1026" s="45"/>
      <c r="HSJ1026" s="45"/>
      <c r="HSK1026" s="45"/>
      <c r="HSL1026" s="45"/>
      <c r="HSM1026" s="45"/>
      <c r="HSN1026" s="45"/>
      <c r="HSO1026" s="45"/>
      <c r="HSP1026" s="45"/>
      <c r="HSQ1026" s="45"/>
      <c r="HSR1026" s="45"/>
      <c r="HSS1026" s="45"/>
      <c r="HST1026" s="45"/>
      <c r="HSU1026" s="45"/>
      <c r="HSV1026" s="45"/>
      <c r="HSW1026" s="45"/>
      <c r="HSX1026" s="45"/>
      <c r="HSY1026" s="45"/>
      <c r="HSZ1026" s="45"/>
      <c r="HTA1026" s="45"/>
      <c r="HTB1026" s="45"/>
      <c r="HTC1026" s="45"/>
      <c r="HTD1026" s="45"/>
      <c r="HTE1026" s="45"/>
      <c r="HTF1026" s="45"/>
      <c r="HTG1026" s="45"/>
      <c r="HTH1026" s="45"/>
      <c r="HTI1026" s="45"/>
      <c r="HTJ1026" s="45"/>
      <c r="HTK1026" s="45"/>
      <c r="HTL1026" s="45"/>
      <c r="HTM1026" s="45"/>
      <c r="HTN1026" s="45"/>
      <c r="HTO1026" s="45"/>
      <c r="HTP1026" s="45"/>
      <c r="HTQ1026" s="45"/>
      <c r="HTR1026" s="45"/>
      <c r="HTS1026" s="45"/>
      <c r="HTT1026" s="45"/>
      <c r="HTU1026" s="45"/>
      <c r="HTV1026" s="45"/>
      <c r="HTW1026" s="45"/>
      <c r="HTX1026" s="45"/>
      <c r="HTY1026" s="45"/>
      <c r="HTZ1026" s="45"/>
      <c r="HUA1026" s="45"/>
      <c r="HUB1026" s="45"/>
      <c r="HUC1026" s="45"/>
      <c r="HUD1026" s="45"/>
      <c r="HUE1026" s="45"/>
      <c r="HUF1026" s="45"/>
      <c r="HUG1026" s="45"/>
      <c r="HUH1026" s="45"/>
      <c r="HUI1026" s="45"/>
      <c r="HUJ1026" s="45"/>
      <c r="HUK1026" s="45"/>
      <c r="HUL1026" s="45"/>
      <c r="HUM1026" s="45"/>
      <c r="HUN1026" s="45"/>
      <c r="HUO1026" s="45"/>
      <c r="HUP1026" s="45"/>
      <c r="HUQ1026" s="45"/>
      <c r="HUR1026" s="45"/>
      <c r="HUS1026" s="45"/>
      <c r="HUT1026" s="45"/>
      <c r="HUU1026" s="45"/>
      <c r="HUV1026" s="45"/>
      <c r="HUW1026" s="45"/>
      <c r="HUX1026" s="45"/>
      <c r="HUY1026" s="45"/>
      <c r="HUZ1026" s="45"/>
      <c r="HVA1026" s="45"/>
      <c r="HVB1026" s="45"/>
      <c r="HVC1026" s="45"/>
      <c r="HVD1026" s="45"/>
      <c r="HVE1026" s="45"/>
      <c r="HVF1026" s="45"/>
      <c r="HVG1026" s="45"/>
      <c r="HVH1026" s="45"/>
      <c r="HVI1026" s="45"/>
      <c r="HVJ1026" s="45"/>
      <c r="HVK1026" s="45"/>
      <c r="HVL1026" s="45"/>
      <c r="HVM1026" s="45"/>
      <c r="HVN1026" s="45"/>
      <c r="HVO1026" s="45"/>
      <c r="HVP1026" s="45"/>
      <c r="HVQ1026" s="45"/>
      <c r="HVR1026" s="45"/>
      <c r="HVS1026" s="45"/>
      <c r="HVT1026" s="45"/>
      <c r="HVU1026" s="45"/>
      <c r="HVV1026" s="45"/>
      <c r="HVW1026" s="45"/>
      <c r="HVX1026" s="45"/>
      <c r="HVY1026" s="45"/>
      <c r="HVZ1026" s="45"/>
      <c r="HWA1026" s="45"/>
      <c r="HWB1026" s="45"/>
      <c r="HWC1026" s="45"/>
      <c r="HWD1026" s="45"/>
      <c r="HWE1026" s="45"/>
      <c r="HWF1026" s="45"/>
      <c r="HWG1026" s="45"/>
      <c r="HWH1026" s="45"/>
      <c r="HWI1026" s="45"/>
      <c r="HWJ1026" s="45"/>
      <c r="HWK1026" s="45"/>
      <c r="HWL1026" s="45"/>
      <c r="HWM1026" s="45"/>
      <c r="HWN1026" s="45"/>
      <c r="HWO1026" s="45"/>
      <c r="HWP1026" s="45"/>
      <c r="HWQ1026" s="45"/>
      <c r="HWR1026" s="45"/>
      <c r="HWS1026" s="45"/>
      <c r="HWT1026" s="45"/>
      <c r="HWU1026" s="45"/>
      <c r="HWV1026" s="45"/>
      <c r="HWW1026" s="45"/>
      <c r="HWX1026" s="45"/>
      <c r="HWY1026" s="45"/>
      <c r="HWZ1026" s="45"/>
      <c r="HXA1026" s="45"/>
      <c r="HXB1026" s="45"/>
      <c r="HXC1026" s="45"/>
      <c r="HXD1026" s="45"/>
      <c r="HXE1026" s="45"/>
      <c r="HXF1026" s="45"/>
      <c r="HXG1026" s="45"/>
      <c r="HXH1026" s="45"/>
      <c r="HXI1026" s="45"/>
      <c r="HXJ1026" s="45"/>
      <c r="HXK1026" s="45"/>
      <c r="HXL1026" s="45"/>
      <c r="HXM1026" s="45"/>
      <c r="HXN1026" s="45"/>
      <c r="HXO1026" s="45"/>
      <c r="HXP1026" s="45"/>
      <c r="HXQ1026" s="45"/>
      <c r="HXR1026" s="45"/>
      <c r="HXS1026" s="45"/>
      <c r="HXT1026" s="45"/>
      <c r="HXU1026" s="45"/>
      <c r="HXV1026" s="45"/>
      <c r="HXW1026" s="45"/>
      <c r="HXX1026" s="45"/>
      <c r="HXY1026" s="45"/>
      <c r="HXZ1026" s="45"/>
      <c r="HYA1026" s="45"/>
      <c r="HYB1026" s="45"/>
      <c r="HYC1026" s="45"/>
      <c r="HYD1026" s="45"/>
      <c r="HYE1026" s="45"/>
      <c r="HYF1026" s="45"/>
      <c r="HYG1026" s="45"/>
      <c r="HYH1026" s="45"/>
      <c r="HYI1026" s="45"/>
      <c r="HYJ1026" s="45"/>
      <c r="HYK1026" s="45"/>
      <c r="HYL1026" s="45"/>
      <c r="HYM1026" s="45"/>
      <c r="HYN1026" s="45"/>
      <c r="HYO1026" s="45"/>
      <c r="HYP1026" s="45"/>
      <c r="HYQ1026" s="45"/>
      <c r="HYR1026" s="45"/>
      <c r="HYS1026" s="45"/>
      <c r="HYT1026" s="45"/>
      <c r="HYU1026" s="45"/>
      <c r="HYV1026" s="45"/>
      <c r="HYW1026" s="45"/>
      <c r="HYX1026" s="45"/>
      <c r="HYY1026" s="45"/>
      <c r="HYZ1026" s="45"/>
      <c r="HZA1026" s="45"/>
      <c r="HZB1026" s="45"/>
      <c r="HZC1026" s="45"/>
      <c r="HZD1026" s="45"/>
      <c r="HZE1026" s="45"/>
      <c r="HZF1026" s="45"/>
      <c r="HZG1026" s="45"/>
      <c r="HZH1026" s="45"/>
      <c r="HZI1026" s="45"/>
      <c r="HZJ1026" s="45"/>
      <c r="HZK1026" s="45"/>
      <c r="HZL1026" s="45"/>
      <c r="HZM1026" s="45"/>
      <c r="HZN1026" s="45"/>
      <c r="HZO1026" s="45"/>
      <c r="HZP1026" s="45"/>
      <c r="HZQ1026" s="45"/>
      <c r="HZR1026" s="45"/>
      <c r="HZS1026" s="45"/>
      <c r="HZT1026" s="45"/>
      <c r="HZU1026" s="45"/>
      <c r="HZV1026" s="45"/>
      <c r="HZW1026" s="45"/>
      <c r="HZX1026" s="45"/>
      <c r="HZY1026" s="45"/>
      <c r="HZZ1026" s="45"/>
      <c r="IAA1026" s="45"/>
      <c r="IAB1026" s="45"/>
      <c r="IAC1026" s="45"/>
      <c r="IAD1026" s="45"/>
      <c r="IAE1026" s="45"/>
      <c r="IAF1026" s="45"/>
      <c r="IAG1026" s="45"/>
      <c r="IAH1026" s="45"/>
      <c r="IAI1026" s="45"/>
      <c r="IAJ1026" s="45"/>
      <c r="IAK1026" s="45"/>
      <c r="IAL1026" s="45"/>
      <c r="IAM1026" s="45"/>
      <c r="IAN1026" s="45"/>
      <c r="IAO1026" s="45"/>
      <c r="IAP1026" s="45"/>
      <c r="IAQ1026" s="45"/>
      <c r="IAR1026" s="45"/>
      <c r="IAS1026" s="45"/>
      <c r="IAT1026" s="45"/>
      <c r="IAU1026" s="45"/>
      <c r="IAV1026" s="45"/>
      <c r="IAW1026" s="45"/>
      <c r="IAX1026" s="45"/>
      <c r="IAY1026" s="45"/>
      <c r="IAZ1026" s="45"/>
      <c r="IBA1026" s="45"/>
      <c r="IBB1026" s="45"/>
      <c r="IBC1026" s="45"/>
      <c r="IBD1026" s="45"/>
      <c r="IBE1026" s="45"/>
      <c r="IBF1026" s="45"/>
      <c r="IBG1026" s="45"/>
      <c r="IBH1026" s="45"/>
      <c r="IBI1026" s="45"/>
      <c r="IBJ1026" s="45"/>
      <c r="IBK1026" s="45"/>
      <c r="IBL1026" s="45"/>
      <c r="IBM1026" s="45"/>
      <c r="IBN1026" s="45"/>
      <c r="IBO1026" s="45"/>
      <c r="IBP1026" s="45"/>
      <c r="IBQ1026" s="45"/>
      <c r="IBR1026" s="45"/>
      <c r="IBS1026" s="45"/>
      <c r="IBT1026" s="45"/>
      <c r="IBU1026" s="45"/>
      <c r="IBV1026" s="45"/>
      <c r="IBW1026" s="45"/>
      <c r="IBX1026" s="45"/>
      <c r="IBY1026" s="45"/>
      <c r="IBZ1026" s="45"/>
      <c r="ICA1026" s="45"/>
      <c r="ICB1026" s="45"/>
      <c r="ICC1026" s="45"/>
      <c r="ICD1026" s="45"/>
      <c r="ICE1026" s="45"/>
      <c r="ICF1026" s="45"/>
      <c r="ICG1026" s="45"/>
      <c r="ICH1026" s="45"/>
      <c r="ICI1026" s="45"/>
      <c r="ICJ1026" s="45"/>
      <c r="ICK1026" s="45"/>
      <c r="ICL1026" s="45"/>
      <c r="ICM1026" s="45"/>
      <c r="ICN1026" s="45"/>
      <c r="ICO1026" s="45"/>
      <c r="ICP1026" s="45"/>
      <c r="ICQ1026" s="45"/>
      <c r="ICR1026" s="45"/>
      <c r="ICS1026" s="45"/>
      <c r="ICT1026" s="45"/>
      <c r="ICU1026" s="45"/>
      <c r="ICV1026" s="45"/>
      <c r="ICW1026" s="45"/>
      <c r="ICX1026" s="45"/>
      <c r="ICY1026" s="45"/>
      <c r="ICZ1026" s="45"/>
      <c r="IDA1026" s="45"/>
      <c r="IDB1026" s="45"/>
      <c r="IDC1026" s="45"/>
      <c r="IDD1026" s="45"/>
      <c r="IDE1026" s="45"/>
      <c r="IDF1026" s="45"/>
      <c r="IDG1026" s="45"/>
      <c r="IDH1026" s="45"/>
      <c r="IDI1026" s="45"/>
      <c r="IDJ1026" s="45"/>
      <c r="IDK1026" s="45"/>
      <c r="IDL1026" s="45"/>
      <c r="IDM1026" s="45"/>
      <c r="IDN1026" s="45"/>
      <c r="IDO1026" s="45"/>
      <c r="IDP1026" s="45"/>
      <c r="IDQ1026" s="45"/>
      <c r="IDR1026" s="45"/>
      <c r="IDS1026" s="45"/>
      <c r="IDT1026" s="45"/>
      <c r="IDU1026" s="45"/>
      <c r="IDV1026" s="45"/>
      <c r="IDW1026" s="45"/>
      <c r="IDX1026" s="45"/>
      <c r="IDY1026" s="45"/>
      <c r="IDZ1026" s="45"/>
      <c r="IEA1026" s="45"/>
      <c r="IEB1026" s="45"/>
      <c r="IEC1026" s="45"/>
      <c r="IED1026" s="45"/>
      <c r="IEE1026" s="45"/>
      <c r="IEF1026" s="45"/>
      <c r="IEG1026" s="45"/>
      <c r="IEH1026" s="45"/>
      <c r="IEI1026" s="45"/>
      <c r="IEJ1026" s="45"/>
      <c r="IEK1026" s="45"/>
      <c r="IEL1026" s="45"/>
      <c r="IEM1026" s="45"/>
      <c r="IEN1026" s="45"/>
      <c r="IEO1026" s="45"/>
      <c r="IEP1026" s="45"/>
      <c r="IEQ1026" s="45"/>
      <c r="IER1026" s="45"/>
      <c r="IES1026" s="45"/>
      <c r="IET1026" s="45"/>
      <c r="IEU1026" s="45"/>
      <c r="IEV1026" s="45"/>
      <c r="IEW1026" s="45"/>
      <c r="IEX1026" s="45"/>
      <c r="IEY1026" s="45"/>
      <c r="IEZ1026" s="45"/>
      <c r="IFA1026" s="45"/>
      <c r="IFB1026" s="45"/>
      <c r="IFC1026" s="45"/>
      <c r="IFD1026" s="45"/>
      <c r="IFE1026" s="45"/>
      <c r="IFF1026" s="45"/>
      <c r="IFG1026" s="45"/>
      <c r="IFH1026" s="45"/>
      <c r="IFI1026" s="45"/>
      <c r="IFJ1026" s="45"/>
      <c r="IFK1026" s="45"/>
      <c r="IFL1026" s="45"/>
      <c r="IFM1026" s="45"/>
      <c r="IFN1026" s="45"/>
      <c r="IFO1026" s="45"/>
      <c r="IFP1026" s="45"/>
      <c r="IFQ1026" s="45"/>
      <c r="IFR1026" s="45"/>
      <c r="IFS1026" s="45"/>
      <c r="IFT1026" s="45"/>
      <c r="IFU1026" s="45"/>
      <c r="IFV1026" s="45"/>
      <c r="IFW1026" s="45"/>
      <c r="IFX1026" s="45"/>
      <c r="IFY1026" s="45"/>
      <c r="IFZ1026" s="45"/>
      <c r="IGA1026" s="45"/>
      <c r="IGB1026" s="45"/>
      <c r="IGC1026" s="45"/>
      <c r="IGD1026" s="45"/>
      <c r="IGE1026" s="45"/>
      <c r="IGF1026" s="45"/>
      <c r="IGG1026" s="45"/>
      <c r="IGH1026" s="45"/>
      <c r="IGI1026" s="45"/>
      <c r="IGJ1026" s="45"/>
      <c r="IGK1026" s="45"/>
      <c r="IGL1026" s="45"/>
      <c r="IGM1026" s="45"/>
      <c r="IGN1026" s="45"/>
      <c r="IGO1026" s="45"/>
      <c r="IGP1026" s="45"/>
      <c r="IGQ1026" s="45"/>
      <c r="IGR1026" s="45"/>
      <c r="IGS1026" s="45"/>
      <c r="IGT1026" s="45"/>
      <c r="IGU1026" s="45"/>
      <c r="IGV1026" s="45"/>
      <c r="IGW1026" s="45"/>
      <c r="IGX1026" s="45"/>
      <c r="IGY1026" s="45"/>
      <c r="IGZ1026" s="45"/>
      <c r="IHA1026" s="45"/>
      <c r="IHB1026" s="45"/>
      <c r="IHC1026" s="45"/>
      <c r="IHD1026" s="45"/>
      <c r="IHE1026" s="45"/>
      <c r="IHF1026" s="45"/>
      <c r="IHG1026" s="45"/>
      <c r="IHH1026" s="45"/>
      <c r="IHI1026" s="45"/>
      <c r="IHJ1026" s="45"/>
      <c r="IHK1026" s="45"/>
      <c r="IHL1026" s="45"/>
      <c r="IHM1026" s="45"/>
      <c r="IHN1026" s="45"/>
      <c r="IHO1026" s="45"/>
      <c r="IHP1026" s="45"/>
      <c r="IHQ1026" s="45"/>
      <c r="IHR1026" s="45"/>
      <c r="IHS1026" s="45"/>
      <c r="IHT1026" s="45"/>
      <c r="IHU1026" s="45"/>
      <c r="IHV1026" s="45"/>
      <c r="IHW1026" s="45"/>
      <c r="IHX1026" s="45"/>
      <c r="IHY1026" s="45"/>
      <c r="IHZ1026" s="45"/>
      <c r="IIA1026" s="45"/>
      <c r="IIB1026" s="45"/>
      <c r="IIC1026" s="45"/>
      <c r="IID1026" s="45"/>
      <c r="IIE1026" s="45"/>
      <c r="IIF1026" s="45"/>
      <c r="IIG1026" s="45"/>
      <c r="IIH1026" s="45"/>
      <c r="III1026" s="45"/>
      <c r="IIJ1026" s="45"/>
      <c r="IIK1026" s="45"/>
      <c r="IIL1026" s="45"/>
      <c r="IIM1026" s="45"/>
      <c r="IIN1026" s="45"/>
      <c r="IIO1026" s="45"/>
      <c r="IIP1026" s="45"/>
      <c r="IIQ1026" s="45"/>
      <c r="IIR1026" s="45"/>
      <c r="IIS1026" s="45"/>
      <c r="IIT1026" s="45"/>
      <c r="IIU1026" s="45"/>
      <c r="IIV1026" s="45"/>
      <c r="IIW1026" s="45"/>
      <c r="IIX1026" s="45"/>
      <c r="IIY1026" s="45"/>
      <c r="IIZ1026" s="45"/>
      <c r="IJA1026" s="45"/>
      <c r="IJB1026" s="45"/>
      <c r="IJC1026" s="45"/>
      <c r="IJD1026" s="45"/>
      <c r="IJE1026" s="45"/>
      <c r="IJF1026" s="45"/>
      <c r="IJG1026" s="45"/>
      <c r="IJH1026" s="45"/>
      <c r="IJI1026" s="45"/>
      <c r="IJJ1026" s="45"/>
      <c r="IJK1026" s="45"/>
      <c r="IJL1026" s="45"/>
      <c r="IJM1026" s="45"/>
      <c r="IJN1026" s="45"/>
      <c r="IJO1026" s="45"/>
      <c r="IJP1026" s="45"/>
      <c r="IJQ1026" s="45"/>
      <c r="IJR1026" s="45"/>
      <c r="IJS1026" s="45"/>
      <c r="IJT1026" s="45"/>
      <c r="IJU1026" s="45"/>
      <c r="IJV1026" s="45"/>
      <c r="IJW1026" s="45"/>
      <c r="IJX1026" s="45"/>
      <c r="IJY1026" s="45"/>
      <c r="IJZ1026" s="45"/>
      <c r="IKA1026" s="45"/>
      <c r="IKB1026" s="45"/>
      <c r="IKC1026" s="45"/>
      <c r="IKD1026" s="45"/>
      <c r="IKE1026" s="45"/>
      <c r="IKF1026" s="45"/>
      <c r="IKG1026" s="45"/>
      <c r="IKH1026" s="45"/>
      <c r="IKI1026" s="45"/>
      <c r="IKJ1026" s="45"/>
      <c r="IKK1026" s="45"/>
      <c r="IKL1026" s="45"/>
      <c r="IKM1026" s="45"/>
      <c r="IKN1026" s="45"/>
      <c r="IKO1026" s="45"/>
      <c r="IKP1026" s="45"/>
      <c r="IKQ1026" s="45"/>
      <c r="IKR1026" s="45"/>
      <c r="IKS1026" s="45"/>
      <c r="IKT1026" s="45"/>
      <c r="IKU1026" s="45"/>
      <c r="IKV1026" s="45"/>
      <c r="IKW1026" s="45"/>
      <c r="IKX1026" s="45"/>
      <c r="IKY1026" s="45"/>
      <c r="IKZ1026" s="45"/>
      <c r="ILA1026" s="45"/>
      <c r="ILB1026" s="45"/>
      <c r="ILC1026" s="45"/>
      <c r="ILD1026" s="45"/>
      <c r="ILE1026" s="45"/>
      <c r="ILF1026" s="45"/>
      <c r="ILG1026" s="45"/>
      <c r="ILH1026" s="45"/>
      <c r="ILI1026" s="45"/>
      <c r="ILJ1026" s="45"/>
      <c r="ILK1026" s="45"/>
      <c r="ILL1026" s="45"/>
      <c r="ILM1026" s="45"/>
      <c r="ILN1026" s="45"/>
      <c r="ILO1026" s="45"/>
      <c r="ILP1026" s="45"/>
      <c r="ILQ1026" s="45"/>
      <c r="ILR1026" s="45"/>
      <c r="ILS1026" s="45"/>
      <c r="ILT1026" s="45"/>
      <c r="ILU1026" s="45"/>
      <c r="ILV1026" s="45"/>
      <c r="ILW1026" s="45"/>
      <c r="ILX1026" s="45"/>
      <c r="ILY1026" s="45"/>
      <c r="ILZ1026" s="45"/>
      <c r="IMA1026" s="45"/>
      <c r="IMB1026" s="45"/>
      <c r="IMC1026" s="45"/>
      <c r="IMD1026" s="45"/>
      <c r="IME1026" s="45"/>
      <c r="IMF1026" s="45"/>
      <c r="IMG1026" s="45"/>
      <c r="IMH1026" s="45"/>
      <c r="IMI1026" s="45"/>
      <c r="IMJ1026" s="45"/>
      <c r="IMK1026" s="45"/>
      <c r="IML1026" s="45"/>
      <c r="IMM1026" s="45"/>
      <c r="IMN1026" s="45"/>
      <c r="IMO1026" s="45"/>
      <c r="IMP1026" s="45"/>
      <c r="IMQ1026" s="45"/>
      <c r="IMR1026" s="45"/>
      <c r="IMS1026" s="45"/>
      <c r="IMT1026" s="45"/>
      <c r="IMU1026" s="45"/>
      <c r="IMV1026" s="45"/>
      <c r="IMW1026" s="45"/>
      <c r="IMX1026" s="45"/>
      <c r="IMY1026" s="45"/>
      <c r="IMZ1026" s="45"/>
      <c r="INA1026" s="45"/>
      <c r="INB1026" s="45"/>
      <c r="INC1026" s="45"/>
      <c r="IND1026" s="45"/>
      <c r="INE1026" s="45"/>
      <c r="INF1026" s="45"/>
      <c r="ING1026" s="45"/>
      <c r="INH1026" s="45"/>
      <c r="INI1026" s="45"/>
      <c r="INJ1026" s="45"/>
      <c r="INK1026" s="45"/>
      <c r="INL1026" s="45"/>
      <c r="INM1026" s="45"/>
      <c r="INN1026" s="45"/>
      <c r="INO1026" s="45"/>
      <c r="INP1026" s="45"/>
      <c r="INQ1026" s="45"/>
      <c r="INR1026" s="45"/>
      <c r="INS1026" s="45"/>
      <c r="INT1026" s="45"/>
      <c r="INU1026" s="45"/>
      <c r="INV1026" s="45"/>
      <c r="INW1026" s="45"/>
      <c r="INX1026" s="45"/>
      <c r="INY1026" s="45"/>
      <c r="INZ1026" s="45"/>
      <c r="IOA1026" s="45"/>
      <c r="IOB1026" s="45"/>
      <c r="IOC1026" s="45"/>
      <c r="IOD1026" s="45"/>
      <c r="IOE1026" s="45"/>
      <c r="IOF1026" s="45"/>
      <c r="IOG1026" s="45"/>
      <c r="IOH1026" s="45"/>
      <c r="IOI1026" s="45"/>
      <c r="IOJ1026" s="45"/>
      <c r="IOK1026" s="45"/>
      <c r="IOL1026" s="45"/>
      <c r="IOM1026" s="45"/>
      <c r="ION1026" s="45"/>
      <c r="IOO1026" s="45"/>
      <c r="IOP1026" s="45"/>
      <c r="IOQ1026" s="45"/>
      <c r="IOR1026" s="45"/>
      <c r="IOS1026" s="45"/>
      <c r="IOT1026" s="45"/>
      <c r="IOU1026" s="45"/>
      <c r="IOV1026" s="45"/>
      <c r="IOW1026" s="45"/>
      <c r="IOX1026" s="45"/>
      <c r="IOY1026" s="45"/>
      <c r="IOZ1026" s="45"/>
      <c r="IPA1026" s="45"/>
      <c r="IPB1026" s="45"/>
      <c r="IPC1026" s="45"/>
      <c r="IPD1026" s="45"/>
      <c r="IPE1026" s="45"/>
      <c r="IPF1026" s="45"/>
      <c r="IPG1026" s="45"/>
      <c r="IPH1026" s="45"/>
      <c r="IPI1026" s="45"/>
      <c r="IPJ1026" s="45"/>
      <c r="IPK1026" s="45"/>
      <c r="IPL1026" s="45"/>
      <c r="IPM1026" s="45"/>
      <c r="IPN1026" s="45"/>
      <c r="IPO1026" s="45"/>
      <c r="IPP1026" s="45"/>
      <c r="IPQ1026" s="45"/>
      <c r="IPR1026" s="45"/>
      <c r="IPS1026" s="45"/>
      <c r="IPT1026" s="45"/>
      <c r="IPU1026" s="45"/>
      <c r="IPV1026" s="45"/>
      <c r="IPW1026" s="45"/>
      <c r="IPX1026" s="45"/>
      <c r="IPY1026" s="45"/>
      <c r="IPZ1026" s="45"/>
      <c r="IQA1026" s="45"/>
      <c r="IQB1026" s="45"/>
      <c r="IQC1026" s="45"/>
      <c r="IQD1026" s="45"/>
      <c r="IQE1026" s="45"/>
      <c r="IQF1026" s="45"/>
      <c r="IQG1026" s="45"/>
      <c r="IQH1026" s="45"/>
      <c r="IQI1026" s="45"/>
      <c r="IQJ1026" s="45"/>
      <c r="IQK1026" s="45"/>
      <c r="IQL1026" s="45"/>
      <c r="IQM1026" s="45"/>
      <c r="IQN1026" s="45"/>
      <c r="IQO1026" s="45"/>
      <c r="IQP1026" s="45"/>
      <c r="IQQ1026" s="45"/>
      <c r="IQR1026" s="45"/>
      <c r="IQS1026" s="45"/>
      <c r="IQT1026" s="45"/>
      <c r="IQU1026" s="45"/>
      <c r="IQV1026" s="45"/>
      <c r="IQW1026" s="45"/>
      <c r="IQX1026" s="45"/>
      <c r="IQY1026" s="45"/>
      <c r="IQZ1026" s="45"/>
      <c r="IRA1026" s="45"/>
      <c r="IRB1026" s="45"/>
      <c r="IRC1026" s="45"/>
      <c r="IRD1026" s="45"/>
      <c r="IRE1026" s="45"/>
      <c r="IRF1026" s="45"/>
      <c r="IRG1026" s="45"/>
      <c r="IRH1026" s="45"/>
      <c r="IRI1026" s="45"/>
      <c r="IRJ1026" s="45"/>
      <c r="IRK1026" s="45"/>
      <c r="IRL1026" s="45"/>
      <c r="IRM1026" s="45"/>
      <c r="IRN1026" s="45"/>
      <c r="IRO1026" s="45"/>
      <c r="IRP1026" s="45"/>
      <c r="IRQ1026" s="45"/>
      <c r="IRR1026" s="45"/>
      <c r="IRS1026" s="45"/>
      <c r="IRT1026" s="45"/>
      <c r="IRU1026" s="45"/>
      <c r="IRV1026" s="45"/>
      <c r="IRW1026" s="45"/>
      <c r="IRX1026" s="45"/>
      <c r="IRY1026" s="45"/>
      <c r="IRZ1026" s="45"/>
      <c r="ISA1026" s="45"/>
      <c r="ISB1026" s="45"/>
      <c r="ISC1026" s="45"/>
      <c r="ISD1026" s="45"/>
      <c r="ISE1026" s="45"/>
      <c r="ISF1026" s="45"/>
      <c r="ISG1026" s="45"/>
      <c r="ISH1026" s="45"/>
      <c r="ISI1026" s="45"/>
      <c r="ISJ1026" s="45"/>
      <c r="ISK1026" s="45"/>
      <c r="ISL1026" s="45"/>
      <c r="ISM1026" s="45"/>
      <c r="ISN1026" s="45"/>
      <c r="ISO1026" s="45"/>
      <c r="ISP1026" s="45"/>
      <c r="ISQ1026" s="45"/>
      <c r="ISR1026" s="45"/>
      <c r="ISS1026" s="45"/>
      <c r="IST1026" s="45"/>
      <c r="ISU1026" s="45"/>
      <c r="ISV1026" s="45"/>
      <c r="ISW1026" s="45"/>
      <c r="ISX1026" s="45"/>
      <c r="ISY1026" s="45"/>
      <c r="ISZ1026" s="45"/>
      <c r="ITA1026" s="45"/>
      <c r="ITB1026" s="45"/>
      <c r="ITC1026" s="45"/>
      <c r="ITD1026" s="45"/>
      <c r="ITE1026" s="45"/>
      <c r="ITF1026" s="45"/>
      <c r="ITG1026" s="45"/>
      <c r="ITH1026" s="45"/>
      <c r="ITI1026" s="45"/>
      <c r="ITJ1026" s="45"/>
      <c r="ITK1026" s="45"/>
      <c r="ITL1026" s="45"/>
      <c r="ITM1026" s="45"/>
      <c r="ITN1026" s="45"/>
      <c r="ITO1026" s="45"/>
      <c r="ITP1026" s="45"/>
      <c r="ITQ1026" s="45"/>
      <c r="ITR1026" s="45"/>
      <c r="ITS1026" s="45"/>
      <c r="ITT1026" s="45"/>
      <c r="ITU1026" s="45"/>
      <c r="ITV1026" s="45"/>
      <c r="ITW1026" s="45"/>
      <c r="ITX1026" s="45"/>
      <c r="ITY1026" s="45"/>
      <c r="ITZ1026" s="45"/>
      <c r="IUA1026" s="45"/>
      <c r="IUB1026" s="45"/>
      <c r="IUC1026" s="45"/>
      <c r="IUD1026" s="45"/>
      <c r="IUE1026" s="45"/>
      <c r="IUF1026" s="45"/>
      <c r="IUG1026" s="45"/>
      <c r="IUH1026" s="45"/>
      <c r="IUI1026" s="45"/>
      <c r="IUJ1026" s="45"/>
      <c r="IUK1026" s="45"/>
      <c r="IUL1026" s="45"/>
      <c r="IUM1026" s="45"/>
      <c r="IUN1026" s="45"/>
      <c r="IUO1026" s="45"/>
      <c r="IUP1026" s="45"/>
      <c r="IUQ1026" s="45"/>
      <c r="IUR1026" s="45"/>
      <c r="IUS1026" s="45"/>
      <c r="IUT1026" s="45"/>
      <c r="IUU1026" s="45"/>
      <c r="IUV1026" s="45"/>
      <c r="IUW1026" s="45"/>
      <c r="IUX1026" s="45"/>
      <c r="IUY1026" s="45"/>
      <c r="IUZ1026" s="45"/>
      <c r="IVA1026" s="45"/>
      <c r="IVB1026" s="45"/>
      <c r="IVC1026" s="45"/>
      <c r="IVD1026" s="45"/>
      <c r="IVE1026" s="45"/>
      <c r="IVF1026" s="45"/>
      <c r="IVG1026" s="45"/>
      <c r="IVH1026" s="45"/>
      <c r="IVI1026" s="45"/>
      <c r="IVJ1026" s="45"/>
      <c r="IVK1026" s="45"/>
      <c r="IVL1026" s="45"/>
      <c r="IVM1026" s="45"/>
      <c r="IVN1026" s="45"/>
      <c r="IVO1026" s="45"/>
      <c r="IVP1026" s="45"/>
      <c r="IVQ1026" s="45"/>
      <c r="IVR1026" s="45"/>
      <c r="IVS1026" s="45"/>
      <c r="IVT1026" s="45"/>
      <c r="IVU1026" s="45"/>
      <c r="IVV1026" s="45"/>
      <c r="IVW1026" s="45"/>
      <c r="IVX1026" s="45"/>
      <c r="IVY1026" s="45"/>
      <c r="IVZ1026" s="45"/>
      <c r="IWA1026" s="45"/>
      <c r="IWB1026" s="45"/>
      <c r="IWC1026" s="45"/>
      <c r="IWD1026" s="45"/>
      <c r="IWE1026" s="45"/>
      <c r="IWF1026" s="45"/>
      <c r="IWG1026" s="45"/>
      <c r="IWH1026" s="45"/>
      <c r="IWI1026" s="45"/>
      <c r="IWJ1026" s="45"/>
      <c r="IWK1026" s="45"/>
      <c r="IWL1026" s="45"/>
      <c r="IWM1026" s="45"/>
      <c r="IWN1026" s="45"/>
      <c r="IWO1026" s="45"/>
      <c r="IWP1026" s="45"/>
      <c r="IWQ1026" s="45"/>
      <c r="IWR1026" s="45"/>
      <c r="IWS1026" s="45"/>
      <c r="IWT1026" s="45"/>
      <c r="IWU1026" s="45"/>
      <c r="IWV1026" s="45"/>
      <c r="IWW1026" s="45"/>
      <c r="IWX1026" s="45"/>
      <c r="IWY1026" s="45"/>
      <c r="IWZ1026" s="45"/>
      <c r="IXA1026" s="45"/>
      <c r="IXB1026" s="45"/>
      <c r="IXC1026" s="45"/>
      <c r="IXD1026" s="45"/>
      <c r="IXE1026" s="45"/>
      <c r="IXF1026" s="45"/>
      <c r="IXG1026" s="45"/>
      <c r="IXH1026" s="45"/>
      <c r="IXI1026" s="45"/>
      <c r="IXJ1026" s="45"/>
      <c r="IXK1026" s="45"/>
      <c r="IXL1026" s="45"/>
      <c r="IXM1026" s="45"/>
      <c r="IXN1026" s="45"/>
      <c r="IXO1026" s="45"/>
      <c r="IXP1026" s="45"/>
      <c r="IXQ1026" s="45"/>
      <c r="IXR1026" s="45"/>
      <c r="IXS1026" s="45"/>
      <c r="IXT1026" s="45"/>
      <c r="IXU1026" s="45"/>
      <c r="IXV1026" s="45"/>
      <c r="IXW1026" s="45"/>
      <c r="IXX1026" s="45"/>
      <c r="IXY1026" s="45"/>
      <c r="IXZ1026" s="45"/>
      <c r="IYA1026" s="45"/>
      <c r="IYB1026" s="45"/>
      <c r="IYC1026" s="45"/>
      <c r="IYD1026" s="45"/>
      <c r="IYE1026" s="45"/>
      <c r="IYF1026" s="45"/>
      <c r="IYG1026" s="45"/>
      <c r="IYH1026" s="45"/>
      <c r="IYI1026" s="45"/>
      <c r="IYJ1026" s="45"/>
      <c r="IYK1026" s="45"/>
      <c r="IYL1026" s="45"/>
      <c r="IYM1026" s="45"/>
      <c r="IYN1026" s="45"/>
      <c r="IYO1026" s="45"/>
      <c r="IYP1026" s="45"/>
      <c r="IYQ1026" s="45"/>
      <c r="IYR1026" s="45"/>
      <c r="IYS1026" s="45"/>
      <c r="IYT1026" s="45"/>
      <c r="IYU1026" s="45"/>
      <c r="IYV1026" s="45"/>
      <c r="IYW1026" s="45"/>
      <c r="IYX1026" s="45"/>
      <c r="IYY1026" s="45"/>
      <c r="IYZ1026" s="45"/>
      <c r="IZA1026" s="45"/>
      <c r="IZB1026" s="45"/>
      <c r="IZC1026" s="45"/>
      <c r="IZD1026" s="45"/>
      <c r="IZE1026" s="45"/>
      <c r="IZF1026" s="45"/>
      <c r="IZG1026" s="45"/>
      <c r="IZH1026" s="45"/>
      <c r="IZI1026" s="45"/>
      <c r="IZJ1026" s="45"/>
      <c r="IZK1026" s="45"/>
      <c r="IZL1026" s="45"/>
      <c r="IZM1026" s="45"/>
      <c r="IZN1026" s="45"/>
      <c r="IZO1026" s="45"/>
      <c r="IZP1026" s="45"/>
      <c r="IZQ1026" s="45"/>
      <c r="IZR1026" s="45"/>
      <c r="IZS1026" s="45"/>
      <c r="IZT1026" s="45"/>
      <c r="IZU1026" s="45"/>
      <c r="IZV1026" s="45"/>
      <c r="IZW1026" s="45"/>
      <c r="IZX1026" s="45"/>
      <c r="IZY1026" s="45"/>
      <c r="IZZ1026" s="45"/>
      <c r="JAA1026" s="45"/>
      <c r="JAB1026" s="45"/>
      <c r="JAC1026" s="45"/>
      <c r="JAD1026" s="45"/>
      <c r="JAE1026" s="45"/>
      <c r="JAF1026" s="45"/>
      <c r="JAG1026" s="45"/>
      <c r="JAH1026" s="45"/>
      <c r="JAI1026" s="45"/>
      <c r="JAJ1026" s="45"/>
      <c r="JAK1026" s="45"/>
      <c r="JAL1026" s="45"/>
      <c r="JAM1026" s="45"/>
      <c r="JAN1026" s="45"/>
      <c r="JAO1026" s="45"/>
      <c r="JAP1026" s="45"/>
      <c r="JAQ1026" s="45"/>
      <c r="JAR1026" s="45"/>
      <c r="JAS1026" s="45"/>
      <c r="JAT1026" s="45"/>
      <c r="JAU1026" s="45"/>
      <c r="JAV1026" s="45"/>
      <c r="JAW1026" s="45"/>
      <c r="JAX1026" s="45"/>
      <c r="JAY1026" s="45"/>
      <c r="JAZ1026" s="45"/>
      <c r="JBA1026" s="45"/>
      <c r="JBB1026" s="45"/>
      <c r="JBC1026" s="45"/>
      <c r="JBD1026" s="45"/>
      <c r="JBE1026" s="45"/>
      <c r="JBF1026" s="45"/>
      <c r="JBG1026" s="45"/>
      <c r="JBH1026" s="45"/>
      <c r="JBI1026" s="45"/>
      <c r="JBJ1026" s="45"/>
      <c r="JBK1026" s="45"/>
      <c r="JBL1026" s="45"/>
      <c r="JBM1026" s="45"/>
      <c r="JBN1026" s="45"/>
      <c r="JBO1026" s="45"/>
      <c r="JBP1026" s="45"/>
      <c r="JBQ1026" s="45"/>
      <c r="JBR1026" s="45"/>
      <c r="JBS1026" s="45"/>
      <c r="JBT1026" s="45"/>
      <c r="JBU1026" s="45"/>
      <c r="JBV1026" s="45"/>
      <c r="JBW1026" s="45"/>
      <c r="JBX1026" s="45"/>
      <c r="JBY1026" s="45"/>
      <c r="JBZ1026" s="45"/>
      <c r="JCA1026" s="45"/>
      <c r="JCB1026" s="45"/>
      <c r="JCC1026" s="45"/>
      <c r="JCD1026" s="45"/>
      <c r="JCE1026" s="45"/>
      <c r="JCF1026" s="45"/>
      <c r="JCG1026" s="45"/>
      <c r="JCH1026" s="45"/>
      <c r="JCI1026" s="45"/>
      <c r="JCJ1026" s="45"/>
      <c r="JCK1026" s="45"/>
      <c r="JCL1026" s="45"/>
      <c r="JCM1026" s="45"/>
      <c r="JCN1026" s="45"/>
      <c r="JCO1026" s="45"/>
      <c r="JCP1026" s="45"/>
      <c r="JCQ1026" s="45"/>
      <c r="JCR1026" s="45"/>
      <c r="JCS1026" s="45"/>
      <c r="JCT1026" s="45"/>
      <c r="JCU1026" s="45"/>
      <c r="JCV1026" s="45"/>
      <c r="JCW1026" s="45"/>
      <c r="JCX1026" s="45"/>
      <c r="JCY1026" s="45"/>
      <c r="JCZ1026" s="45"/>
      <c r="JDA1026" s="45"/>
      <c r="JDB1026" s="45"/>
      <c r="JDC1026" s="45"/>
      <c r="JDD1026" s="45"/>
      <c r="JDE1026" s="45"/>
      <c r="JDF1026" s="45"/>
      <c r="JDG1026" s="45"/>
      <c r="JDH1026" s="45"/>
      <c r="JDI1026" s="45"/>
      <c r="JDJ1026" s="45"/>
      <c r="JDK1026" s="45"/>
      <c r="JDL1026" s="45"/>
      <c r="JDM1026" s="45"/>
      <c r="JDN1026" s="45"/>
      <c r="JDO1026" s="45"/>
      <c r="JDP1026" s="45"/>
      <c r="JDQ1026" s="45"/>
      <c r="JDR1026" s="45"/>
      <c r="JDS1026" s="45"/>
      <c r="JDT1026" s="45"/>
      <c r="JDU1026" s="45"/>
      <c r="JDV1026" s="45"/>
      <c r="JDW1026" s="45"/>
      <c r="JDX1026" s="45"/>
      <c r="JDY1026" s="45"/>
      <c r="JDZ1026" s="45"/>
      <c r="JEA1026" s="45"/>
      <c r="JEB1026" s="45"/>
      <c r="JEC1026" s="45"/>
      <c r="JED1026" s="45"/>
      <c r="JEE1026" s="45"/>
      <c r="JEF1026" s="45"/>
      <c r="JEG1026" s="45"/>
      <c r="JEH1026" s="45"/>
      <c r="JEI1026" s="45"/>
      <c r="JEJ1026" s="45"/>
      <c r="JEK1026" s="45"/>
      <c r="JEL1026" s="45"/>
      <c r="JEM1026" s="45"/>
      <c r="JEN1026" s="45"/>
      <c r="JEO1026" s="45"/>
      <c r="JEP1026" s="45"/>
      <c r="JEQ1026" s="45"/>
      <c r="JER1026" s="45"/>
      <c r="JES1026" s="45"/>
      <c r="JET1026" s="45"/>
      <c r="JEU1026" s="45"/>
      <c r="JEV1026" s="45"/>
      <c r="JEW1026" s="45"/>
      <c r="JEX1026" s="45"/>
      <c r="JEY1026" s="45"/>
      <c r="JEZ1026" s="45"/>
      <c r="JFA1026" s="45"/>
      <c r="JFB1026" s="45"/>
      <c r="JFC1026" s="45"/>
      <c r="JFD1026" s="45"/>
      <c r="JFE1026" s="45"/>
      <c r="JFF1026" s="45"/>
      <c r="JFG1026" s="45"/>
      <c r="JFH1026" s="45"/>
      <c r="JFI1026" s="45"/>
      <c r="JFJ1026" s="45"/>
      <c r="JFK1026" s="45"/>
      <c r="JFL1026" s="45"/>
      <c r="JFM1026" s="45"/>
      <c r="JFN1026" s="45"/>
      <c r="JFO1026" s="45"/>
      <c r="JFP1026" s="45"/>
      <c r="JFQ1026" s="45"/>
      <c r="JFR1026" s="45"/>
      <c r="JFS1026" s="45"/>
      <c r="JFT1026" s="45"/>
      <c r="JFU1026" s="45"/>
      <c r="JFV1026" s="45"/>
      <c r="JFW1026" s="45"/>
      <c r="JFX1026" s="45"/>
      <c r="JFY1026" s="45"/>
      <c r="JFZ1026" s="45"/>
      <c r="JGA1026" s="45"/>
      <c r="JGB1026" s="45"/>
      <c r="JGC1026" s="45"/>
      <c r="JGD1026" s="45"/>
      <c r="JGE1026" s="45"/>
      <c r="JGF1026" s="45"/>
      <c r="JGG1026" s="45"/>
      <c r="JGH1026" s="45"/>
      <c r="JGI1026" s="45"/>
      <c r="JGJ1026" s="45"/>
      <c r="JGK1026" s="45"/>
      <c r="JGL1026" s="45"/>
      <c r="JGM1026" s="45"/>
      <c r="JGN1026" s="45"/>
      <c r="JGO1026" s="45"/>
      <c r="JGP1026" s="45"/>
      <c r="JGQ1026" s="45"/>
      <c r="JGR1026" s="45"/>
      <c r="JGS1026" s="45"/>
      <c r="JGT1026" s="45"/>
      <c r="JGU1026" s="45"/>
      <c r="JGV1026" s="45"/>
      <c r="JGW1026" s="45"/>
      <c r="JGX1026" s="45"/>
      <c r="JGY1026" s="45"/>
      <c r="JGZ1026" s="45"/>
      <c r="JHA1026" s="45"/>
      <c r="JHB1026" s="45"/>
      <c r="JHC1026" s="45"/>
      <c r="JHD1026" s="45"/>
      <c r="JHE1026" s="45"/>
      <c r="JHF1026" s="45"/>
      <c r="JHG1026" s="45"/>
      <c r="JHH1026" s="45"/>
      <c r="JHI1026" s="45"/>
      <c r="JHJ1026" s="45"/>
      <c r="JHK1026" s="45"/>
      <c r="JHL1026" s="45"/>
      <c r="JHM1026" s="45"/>
      <c r="JHN1026" s="45"/>
      <c r="JHO1026" s="45"/>
      <c r="JHP1026" s="45"/>
      <c r="JHQ1026" s="45"/>
      <c r="JHR1026" s="45"/>
      <c r="JHS1026" s="45"/>
      <c r="JHT1026" s="45"/>
      <c r="JHU1026" s="45"/>
      <c r="JHV1026" s="45"/>
      <c r="JHW1026" s="45"/>
      <c r="JHX1026" s="45"/>
      <c r="JHY1026" s="45"/>
      <c r="JHZ1026" s="45"/>
      <c r="JIA1026" s="45"/>
      <c r="JIB1026" s="45"/>
      <c r="JIC1026" s="45"/>
      <c r="JID1026" s="45"/>
      <c r="JIE1026" s="45"/>
      <c r="JIF1026" s="45"/>
      <c r="JIG1026" s="45"/>
      <c r="JIH1026" s="45"/>
      <c r="JII1026" s="45"/>
      <c r="JIJ1026" s="45"/>
      <c r="JIK1026" s="45"/>
      <c r="JIL1026" s="45"/>
      <c r="JIM1026" s="45"/>
      <c r="JIN1026" s="45"/>
      <c r="JIO1026" s="45"/>
      <c r="JIP1026" s="45"/>
      <c r="JIQ1026" s="45"/>
      <c r="JIR1026" s="45"/>
      <c r="JIS1026" s="45"/>
      <c r="JIT1026" s="45"/>
      <c r="JIU1026" s="45"/>
      <c r="JIV1026" s="45"/>
      <c r="JIW1026" s="45"/>
      <c r="JIX1026" s="45"/>
      <c r="JIY1026" s="45"/>
      <c r="JIZ1026" s="45"/>
      <c r="JJA1026" s="45"/>
      <c r="JJB1026" s="45"/>
      <c r="JJC1026" s="45"/>
      <c r="JJD1026" s="45"/>
      <c r="JJE1026" s="45"/>
      <c r="JJF1026" s="45"/>
      <c r="JJG1026" s="45"/>
      <c r="JJH1026" s="45"/>
      <c r="JJI1026" s="45"/>
      <c r="JJJ1026" s="45"/>
      <c r="JJK1026" s="45"/>
      <c r="JJL1026" s="45"/>
      <c r="JJM1026" s="45"/>
      <c r="JJN1026" s="45"/>
      <c r="JJO1026" s="45"/>
      <c r="JJP1026" s="45"/>
      <c r="JJQ1026" s="45"/>
      <c r="JJR1026" s="45"/>
      <c r="JJS1026" s="45"/>
      <c r="JJT1026" s="45"/>
      <c r="JJU1026" s="45"/>
      <c r="JJV1026" s="45"/>
      <c r="JJW1026" s="45"/>
      <c r="JJX1026" s="45"/>
      <c r="JJY1026" s="45"/>
      <c r="JJZ1026" s="45"/>
      <c r="JKA1026" s="45"/>
      <c r="JKB1026" s="45"/>
      <c r="JKC1026" s="45"/>
      <c r="JKD1026" s="45"/>
      <c r="JKE1026" s="45"/>
      <c r="JKF1026" s="45"/>
      <c r="JKG1026" s="45"/>
      <c r="JKH1026" s="45"/>
      <c r="JKI1026" s="45"/>
      <c r="JKJ1026" s="45"/>
      <c r="JKK1026" s="45"/>
      <c r="JKL1026" s="45"/>
      <c r="JKM1026" s="45"/>
      <c r="JKN1026" s="45"/>
      <c r="JKO1026" s="45"/>
      <c r="JKP1026" s="45"/>
      <c r="JKQ1026" s="45"/>
      <c r="JKR1026" s="45"/>
      <c r="JKS1026" s="45"/>
      <c r="JKT1026" s="45"/>
      <c r="JKU1026" s="45"/>
      <c r="JKV1026" s="45"/>
      <c r="JKW1026" s="45"/>
      <c r="JKX1026" s="45"/>
      <c r="JKY1026" s="45"/>
      <c r="JKZ1026" s="45"/>
      <c r="JLA1026" s="45"/>
      <c r="JLB1026" s="45"/>
      <c r="JLC1026" s="45"/>
      <c r="JLD1026" s="45"/>
      <c r="JLE1026" s="45"/>
      <c r="JLF1026" s="45"/>
      <c r="JLG1026" s="45"/>
      <c r="JLH1026" s="45"/>
      <c r="JLI1026" s="45"/>
      <c r="JLJ1026" s="45"/>
      <c r="JLK1026" s="45"/>
      <c r="JLL1026" s="45"/>
      <c r="JLM1026" s="45"/>
      <c r="JLN1026" s="45"/>
      <c r="JLO1026" s="45"/>
      <c r="JLP1026" s="45"/>
      <c r="JLQ1026" s="45"/>
      <c r="JLR1026" s="45"/>
      <c r="JLS1026" s="45"/>
      <c r="JLT1026" s="45"/>
      <c r="JLU1026" s="45"/>
      <c r="JLV1026" s="45"/>
      <c r="JLW1026" s="45"/>
      <c r="JLX1026" s="45"/>
      <c r="JLY1026" s="45"/>
      <c r="JLZ1026" s="45"/>
      <c r="JMA1026" s="45"/>
      <c r="JMB1026" s="45"/>
      <c r="JMC1026" s="45"/>
      <c r="JMD1026" s="45"/>
      <c r="JME1026" s="45"/>
      <c r="JMF1026" s="45"/>
      <c r="JMG1026" s="45"/>
      <c r="JMH1026" s="45"/>
      <c r="JMI1026" s="45"/>
      <c r="JMJ1026" s="45"/>
      <c r="JMK1026" s="45"/>
      <c r="JML1026" s="45"/>
      <c r="JMM1026" s="45"/>
      <c r="JMN1026" s="45"/>
      <c r="JMO1026" s="45"/>
      <c r="JMP1026" s="45"/>
      <c r="JMQ1026" s="45"/>
      <c r="JMR1026" s="45"/>
      <c r="JMS1026" s="45"/>
      <c r="JMT1026" s="45"/>
      <c r="JMU1026" s="45"/>
      <c r="JMV1026" s="45"/>
      <c r="JMW1026" s="45"/>
      <c r="JMX1026" s="45"/>
      <c r="JMY1026" s="45"/>
      <c r="JMZ1026" s="45"/>
      <c r="JNA1026" s="45"/>
      <c r="JNB1026" s="45"/>
      <c r="JNC1026" s="45"/>
      <c r="JND1026" s="45"/>
      <c r="JNE1026" s="45"/>
      <c r="JNF1026" s="45"/>
      <c r="JNG1026" s="45"/>
      <c r="JNH1026" s="45"/>
      <c r="JNI1026" s="45"/>
      <c r="JNJ1026" s="45"/>
      <c r="JNK1026" s="45"/>
      <c r="JNL1026" s="45"/>
      <c r="JNM1026" s="45"/>
      <c r="JNN1026" s="45"/>
      <c r="JNO1026" s="45"/>
      <c r="JNP1026" s="45"/>
      <c r="JNQ1026" s="45"/>
      <c r="JNR1026" s="45"/>
      <c r="JNS1026" s="45"/>
      <c r="JNT1026" s="45"/>
      <c r="JNU1026" s="45"/>
      <c r="JNV1026" s="45"/>
      <c r="JNW1026" s="45"/>
      <c r="JNX1026" s="45"/>
      <c r="JNY1026" s="45"/>
      <c r="JNZ1026" s="45"/>
      <c r="JOA1026" s="45"/>
      <c r="JOB1026" s="45"/>
      <c r="JOC1026" s="45"/>
      <c r="JOD1026" s="45"/>
      <c r="JOE1026" s="45"/>
      <c r="JOF1026" s="45"/>
      <c r="JOG1026" s="45"/>
      <c r="JOH1026" s="45"/>
      <c r="JOI1026" s="45"/>
      <c r="JOJ1026" s="45"/>
      <c r="JOK1026" s="45"/>
      <c r="JOL1026" s="45"/>
      <c r="JOM1026" s="45"/>
      <c r="JON1026" s="45"/>
      <c r="JOO1026" s="45"/>
      <c r="JOP1026" s="45"/>
      <c r="JOQ1026" s="45"/>
      <c r="JOR1026" s="45"/>
      <c r="JOS1026" s="45"/>
      <c r="JOT1026" s="45"/>
      <c r="JOU1026" s="45"/>
      <c r="JOV1026" s="45"/>
      <c r="JOW1026" s="45"/>
      <c r="JOX1026" s="45"/>
      <c r="JOY1026" s="45"/>
      <c r="JOZ1026" s="45"/>
      <c r="JPA1026" s="45"/>
      <c r="JPB1026" s="45"/>
      <c r="JPC1026" s="45"/>
      <c r="JPD1026" s="45"/>
      <c r="JPE1026" s="45"/>
      <c r="JPF1026" s="45"/>
      <c r="JPG1026" s="45"/>
      <c r="JPH1026" s="45"/>
      <c r="JPI1026" s="45"/>
      <c r="JPJ1026" s="45"/>
      <c r="JPK1026" s="45"/>
      <c r="JPL1026" s="45"/>
      <c r="JPM1026" s="45"/>
      <c r="JPN1026" s="45"/>
      <c r="JPO1026" s="45"/>
      <c r="JPP1026" s="45"/>
      <c r="JPQ1026" s="45"/>
      <c r="JPR1026" s="45"/>
      <c r="JPS1026" s="45"/>
      <c r="JPT1026" s="45"/>
      <c r="JPU1026" s="45"/>
      <c r="JPV1026" s="45"/>
      <c r="JPW1026" s="45"/>
      <c r="JPX1026" s="45"/>
      <c r="JPY1026" s="45"/>
      <c r="JPZ1026" s="45"/>
      <c r="JQA1026" s="45"/>
      <c r="JQB1026" s="45"/>
      <c r="JQC1026" s="45"/>
      <c r="JQD1026" s="45"/>
      <c r="JQE1026" s="45"/>
      <c r="JQF1026" s="45"/>
      <c r="JQG1026" s="45"/>
      <c r="JQH1026" s="45"/>
      <c r="JQI1026" s="45"/>
      <c r="JQJ1026" s="45"/>
      <c r="JQK1026" s="45"/>
      <c r="JQL1026" s="45"/>
      <c r="JQM1026" s="45"/>
      <c r="JQN1026" s="45"/>
      <c r="JQO1026" s="45"/>
      <c r="JQP1026" s="45"/>
      <c r="JQQ1026" s="45"/>
      <c r="JQR1026" s="45"/>
      <c r="JQS1026" s="45"/>
      <c r="JQT1026" s="45"/>
      <c r="JQU1026" s="45"/>
      <c r="JQV1026" s="45"/>
      <c r="JQW1026" s="45"/>
      <c r="JQX1026" s="45"/>
      <c r="JQY1026" s="45"/>
      <c r="JQZ1026" s="45"/>
      <c r="JRA1026" s="45"/>
      <c r="JRB1026" s="45"/>
      <c r="JRC1026" s="45"/>
      <c r="JRD1026" s="45"/>
      <c r="JRE1026" s="45"/>
      <c r="JRF1026" s="45"/>
      <c r="JRG1026" s="45"/>
      <c r="JRH1026" s="45"/>
      <c r="JRI1026" s="45"/>
      <c r="JRJ1026" s="45"/>
      <c r="JRK1026" s="45"/>
      <c r="JRL1026" s="45"/>
      <c r="JRM1026" s="45"/>
      <c r="JRN1026" s="45"/>
      <c r="JRO1026" s="45"/>
      <c r="JRP1026" s="45"/>
      <c r="JRQ1026" s="45"/>
      <c r="JRR1026" s="45"/>
      <c r="JRS1026" s="45"/>
      <c r="JRT1026" s="45"/>
      <c r="JRU1026" s="45"/>
      <c r="JRV1026" s="45"/>
      <c r="JRW1026" s="45"/>
      <c r="JRX1026" s="45"/>
      <c r="JRY1026" s="45"/>
      <c r="JRZ1026" s="45"/>
      <c r="JSA1026" s="45"/>
      <c r="JSB1026" s="45"/>
      <c r="JSC1026" s="45"/>
      <c r="JSD1026" s="45"/>
      <c r="JSE1026" s="45"/>
      <c r="JSF1026" s="45"/>
      <c r="JSG1026" s="45"/>
      <c r="JSH1026" s="45"/>
      <c r="JSI1026" s="45"/>
      <c r="JSJ1026" s="45"/>
      <c r="JSK1026" s="45"/>
      <c r="JSL1026" s="45"/>
      <c r="JSM1026" s="45"/>
      <c r="JSN1026" s="45"/>
      <c r="JSO1026" s="45"/>
      <c r="JSP1026" s="45"/>
      <c r="JSQ1026" s="45"/>
      <c r="JSR1026" s="45"/>
      <c r="JSS1026" s="45"/>
      <c r="JST1026" s="45"/>
      <c r="JSU1026" s="45"/>
      <c r="JSV1026" s="45"/>
      <c r="JSW1026" s="45"/>
      <c r="JSX1026" s="45"/>
      <c r="JSY1026" s="45"/>
      <c r="JSZ1026" s="45"/>
      <c r="JTA1026" s="45"/>
      <c r="JTB1026" s="45"/>
      <c r="JTC1026" s="45"/>
      <c r="JTD1026" s="45"/>
      <c r="JTE1026" s="45"/>
      <c r="JTF1026" s="45"/>
      <c r="JTG1026" s="45"/>
      <c r="JTH1026" s="45"/>
      <c r="JTI1026" s="45"/>
      <c r="JTJ1026" s="45"/>
      <c r="JTK1026" s="45"/>
      <c r="JTL1026" s="45"/>
      <c r="JTM1026" s="45"/>
      <c r="JTN1026" s="45"/>
      <c r="JTO1026" s="45"/>
      <c r="JTP1026" s="45"/>
      <c r="JTQ1026" s="45"/>
      <c r="JTR1026" s="45"/>
      <c r="JTS1026" s="45"/>
      <c r="JTT1026" s="45"/>
      <c r="JTU1026" s="45"/>
      <c r="JTV1026" s="45"/>
      <c r="JTW1026" s="45"/>
      <c r="JTX1026" s="45"/>
      <c r="JTY1026" s="45"/>
      <c r="JTZ1026" s="45"/>
      <c r="JUA1026" s="45"/>
      <c r="JUB1026" s="45"/>
      <c r="JUC1026" s="45"/>
      <c r="JUD1026" s="45"/>
      <c r="JUE1026" s="45"/>
      <c r="JUF1026" s="45"/>
      <c r="JUG1026" s="45"/>
      <c r="JUH1026" s="45"/>
      <c r="JUI1026" s="45"/>
      <c r="JUJ1026" s="45"/>
      <c r="JUK1026" s="45"/>
      <c r="JUL1026" s="45"/>
      <c r="JUM1026" s="45"/>
      <c r="JUN1026" s="45"/>
      <c r="JUO1026" s="45"/>
      <c r="JUP1026" s="45"/>
      <c r="JUQ1026" s="45"/>
      <c r="JUR1026" s="45"/>
      <c r="JUS1026" s="45"/>
      <c r="JUT1026" s="45"/>
      <c r="JUU1026" s="45"/>
      <c r="JUV1026" s="45"/>
      <c r="JUW1026" s="45"/>
      <c r="JUX1026" s="45"/>
      <c r="JUY1026" s="45"/>
      <c r="JUZ1026" s="45"/>
      <c r="JVA1026" s="45"/>
      <c r="JVB1026" s="45"/>
      <c r="JVC1026" s="45"/>
      <c r="JVD1026" s="45"/>
      <c r="JVE1026" s="45"/>
      <c r="JVF1026" s="45"/>
      <c r="JVG1026" s="45"/>
      <c r="JVH1026" s="45"/>
      <c r="JVI1026" s="45"/>
      <c r="JVJ1026" s="45"/>
      <c r="JVK1026" s="45"/>
      <c r="JVL1026" s="45"/>
      <c r="JVM1026" s="45"/>
      <c r="JVN1026" s="45"/>
      <c r="JVO1026" s="45"/>
      <c r="JVP1026" s="45"/>
      <c r="JVQ1026" s="45"/>
      <c r="JVR1026" s="45"/>
      <c r="JVS1026" s="45"/>
      <c r="JVT1026" s="45"/>
      <c r="JVU1026" s="45"/>
      <c r="JVV1026" s="45"/>
      <c r="JVW1026" s="45"/>
      <c r="JVX1026" s="45"/>
      <c r="JVY1026" s="45"/>
      <c r="JVZ1026" s="45"/>
      <c r="JWA1026" s="45"/>
      <c r="JWB1026" s="45"/>
      <c r="JWC1026" s="45"/>
      <c r="JWD1026" s="45"/>
      <c r="JWE1026" s="45"/>
      <c r="JWF1026" s="45"/>
      <c r="JWG1026" s="45"/>
      <c r="JWH1026" s="45"/>
      <c r="JWI1026" s="45"/>
      <c r="JWJ1026" s="45"/>
      <c r="JWK1026" s="45"/>
      <c r="JWL1026" s="45"/>
      <c r="JWM1026" s="45"/>
      <c r="JWN1026" s="45"/>
      <c r="JWO1026" s="45"/>
      <c r="JWP1026" s="45"/>
      <c r="JWQ1026" s="45"/>
      <c r="JWR1026" s="45"/>
      <c r="JWS1026" s="45"/>
      <c r="JWT1026" s="45"/>
      <c r="JWU1026" s="45"/>
      <c r="JWV1026" s="45"/>
      <c r="JWW1026" s="45"/>
      <c r="JWX1026" s="45"/>
      <c r="JWY1026" s="45"/>
      <c r="JWZ1026" s="45"/>
      <c r="JXA1026" s="45"/>
      <c r="JXB1026" s="45"/>
      <c r="JXC1026" s="45"/>
      <c r="JXD1026" s="45"/>
      <c r="JXE1026" s="45"/>
      <c r="JXF1026" s="45"/>
      <c r="JXG1026" s="45"/>
      <c r="JXH1026" s="45"/>
      <c r="JXI1026" s="45"/>
      <c r="JXJ1026" s="45"/>
      <c r="JXK1026" s="45"/>
      <c r="JXL1026" s="45"/>
      <c r="JXM1026" s="45"/>
      <c r="JXN1026" s="45"/>
      <c r="JXO1026" s="45"/>
      <c r="JXP1026" s="45"/>
      <c r="JXQ1026" s="45"/>
      <c r="JXR1026" s="45"/>
      <c r="JXS1026" s="45"/>
      <c r="JXT1026" s="45"/>
      <c r="JXU1026" s="45"/>
      <c r="JXV1026" s="45"/>
      <c r="JXW1026" s="45"/>
      <c r="JXX1026" s="45"/>
      <c r="JXY1026" s="45"/>
      <c r="JXZ1026" s="45"/>
      <c r="JYA1026" s="45"/>
      <c r="JYB1026" s="45"/>
      <c r="JYC1026" s="45"/>
      <c r="JYD1026" s="45"/>
      <c r="JYE1026" s="45"/>
      <c r="JYF1026" s="45"/>
      <c r="JYG1026" s="45"/>
      <c r="JYH1026" s="45"/>
      <c r="JYI1026" s="45"/>
      <c r="JYJ1026" s="45"/>
      <c r="JYK1026" s="45"/>
      <c r="JYL1026" s="45"/>
      <c r="JYM1026" s="45"/>
      <c r="JYN1026" s="45"/>
      <c r="JYO1026" s="45"/>
      <c r="JYP1026" s="45"/>
      <c r="JYQ1026" s="45"/>
      <c r="JYR1026" s="45"/>
      <c r="JYS1026" s="45"/>
      <c r="JYT1026" s="45"/>
      <c r="JYU1026" s="45"/>
      <c r="JYV1026" s="45"/>
      <c r="JYW1026" s="45"/>
      <c r="JYX1026" s="45"/>
      <c r="JYY1026" s="45"/>
      <c r="JYZ1026" s="45"/>
      <c r="JZA1026" s="45"/>
      <c r="JZB1026" s="45"/>
      <c r="JZC1026" s="45"/>
      <c r="JZD1026" s="45"/>
      <c r="JZE1026" s="45"/>
      <c r="JZF1026" s="45"/>
      <c r="JZG1026" s="45"/>
      <c r="JZH1026" s="45"/>
      <c r="JZI1026" s="45"/>
      <c r="JZJ1026" s="45"/>
      <c r="JZK1026" s="45"/>
      <c r="JZL1026" s="45"/>
      <c r="JZM1026" s="45"/>
      <c r="JZN1026" s="45"/>
      <c r="JZO1026" s="45"/>
      <c r="JZP1026" s="45"/>
      <c r="JZQ1026" s="45"/>
      <c r="JZR1026" s="45"/>
      <c r="JZS1026" s="45"/>
      <c r="JZT1026" s="45"/>
      <c r="JZU1026" s="45"/>
      <c r="JZV1026" s="45"/>
      <c r="JZW1026" s="45"/>
      <c r="JZX1026" s="45"/>
      <c r="JZY1026" s="45"/>
      <c r="JZZ1026" s="45"/>
      <c r="KAA1026" s="45"/>
      <c r="KAB1026" s="45"/>
      <c r="KAC1026" s="45"/>
      <c r="KAD1026" s="45"/>
      <c r="KAE1026" s="45"/>
      <c r="KAF1026" s="45"/>
      <c r="KAG1026" s="45"/>
      <c r="KAH1026" s="45"/>
      <c r="KAI1026" s="45"/>
      <c r="KAJ1026" s="45"/>
      <c r="KAK1026" s="45"/>
      <c r="KAL1026" s="45"/>
      <c r="KAM1026" s="45"/>
      <c r="KAN1026" s="45"/>
      <c r="KAO1026" s="45"/>
      <c r="KAP1026" s="45"/>
      <c r="KAQ1026" s="45"/>
      <c r="KAR1026" s="45"/>
      <c r="KAS1026" s="45"/>
      <c r="KAT1026" s="45"/>
      <c r="KAU1026" s="45"/>
      <c r="KAV1026" s="45"/>
      <c r="KAW1026" s="45"/>
      <c r="KAX1026" s="45"/>
      <c r="KAY1026" s="45"/>
      <c r="KAZ1026" s="45"/>
      <c r="KBA1026" s="45"/>
      <c r="KBB1026" s="45"/>
      <c r="KBC1026" s="45"/>
      <c r="KBD1026" s="45"/>
      <c r="KBE1026" s="45"/>
      <c r="KBF1026" s="45"/>
      <c r="KBG1026" s="45"/>
      <c r="KBH1026" s="45"/>
      <c r="KBI1026" s="45"/>
      <c r="KBJ1026" s="45"/>
      <c r="KBK1026" s="45"/>
      <c r="KBL1026" s="45"/>
      <c r="KBM1026" s="45"/>
      <c r="KBN1026" s="45"/>
      <c r="KBO1026" s="45"/>
      <c r="KBP1026" s="45"/>
      <c r="KBQ1026" s="45"/>
      <c r="KBR1026" s="45"/>
      <c r="KBS1026" s="45"/>
      <c r="KBT1026" s="45"/>
      <c r="KBU1026" s="45"/>
      <c r="KBV1026" s="45"/>
      <c r="KBW1026" s="45"/>
      <c r="KBX1026" s="45"/>
      <c r="KBY1026" s="45"/>
      <c r="KBZ1026" s="45"/>
      <c r="KCA1026" s="45"/>
      <c r="KCB1026" s="45"/>
      <c r="KCC1026" s="45"/>
      <c r="KCD1026" s="45"/>
      <c r="KCE1026" s="45"/>
      <c r="KCF1026" s="45"/>
      <c r="KCG1026" s="45"/>
      <c r="KCH1026" s="45"/>
      <c r="KCI1026" s="45"/>
      <c r="KCJ1026" s="45"/>
      <c r="KCK1026" s="45"/>
      <c r="KCL1026" s="45"/>
      <c r="KCM1026" s="45"/>
      <c r="KCN1026" s="45"/>
      <c r="KCO1026" s="45"/>
      <c r="KCP1026" s="45"/>
      <c r="KCQ1026" s="45"/>
      <c r="KCR1026" s="45"/>
      <c r="KCS1026" s="45"/>
      <c r="KCT1026" s="45"/>
      <c r="KCU1026" s="45"/>
      <c r="KCV1026" s="45"/>
      <c r="KCW1026" s="45"/>
      <c r="KCX1026" s="45"/>
      <c r="KCY1026" s="45"/>
      <c r="KCZ1026" s="45"/>
      <c r="KDA1026" s="45"/>
      <c r="KDB1026" s="45"/>
      <c r="KDC1026" s="45"/>
      <c r="KDD1026" s="45"/>
      <c r="KDE1026" s="45"/>
      <c r="KDF1026" s="45"/>
      <c r="KDG1026" s="45"/>
      <c r="KDH1026" s="45"/>
      <c r="KDI1026" s="45"/>
      <c r="KDJ1026" s="45"/>
      <c r="KDK1026" s="45"/>
      <c r="KDL1026" s="45"/>
      <c r="KDM1026" s="45"/>
      <c r="KDN1026" s="45"/>
      <c r="KDO1026" s="45"/>
      <c r="KDP1026" s="45"/>
      <c r="KDQ1026" s="45"/>
      <c r="KDR1026" s="45"/>
      <c r="KDS1026" s="45"/>
      <c r="KDT1026" s="45"/>
      <c r="KDU1026" s="45"/>
      <c r="KDV1026" s="45"/>
      <c r="KDW1026" s="45"/>
      <c r="KDX1026" s="45"/>
      <c r="KDY1026" s="45"/>
      <c r="KDZ1026" s="45"/>
      <c r="KEA1026" s="45"/>
      <c r="KEB1026" s="45"/>
      <c r="KEC1026" s="45"/>
      <c r="KED1026" s="45"/>
      <c r="KEE1026" s="45"/>
      <c r="KEF1026" s="45"/>
      <c r="KEG1026" s="45"/>
      <c r="KEH1026" s="45"/>
      <c r="KEI1026" s="45"/>
      <c r="KEJ1026" s="45"/>
      <c r="KEK1026" s="45"/>
      <c r="KEL1026" s="45"/>
      <c r="KEM1026" s="45"/>
      <c r="KEN1026" s="45"/>
      <c r="KEO1026" s="45"/>
      <c r="KEP1026" s="45"/>
      <c r="KEQ1026" s="45"/>
      <c r="KER1026" s="45"/>
      <c r="KES1026" s="45"/>
      <c r="KET1026" s="45"/>
      <c r="KEU1026" s="45"/>
      <c r="KEV1026" s="45"/>
      <c r="KEW1026" s="45"/>
      <c r="KEX1026" s="45"/>
      <c r="KEY1026" s="45"/>
      <c r="KEZ1026" s="45"/>
      <c r="KFA1026" s="45"/>
      <c r="KFB1026" s="45"/>
      <c r="KFC1026" s="45"/>
      <c r="KFD1026" s="45"/>
      <c r="KFE1026" s="45"/>
      <c r="KFF1026" s="45"/>
      <c r="KFG1026" s="45"/>
      <c r="KFH1026" s="45"/>
      <c r="KFI1026" s="45"/>
      <c r="KFJ1026" s="45"/>
      <c r="KFK1026" s="45"/>
      <c r="KFL1026" s="45"/>
      <c r="KFM1026" s="45"/>
      <c r="KFN1026" s="45"/>
      <c r="KFO1026" s="45"/>
      <c r="KFP1026" s="45"/>
      <c r="KFQ1026" s="45"/>
      <c r="KFR1026" s="45"/>
      <c r="KFS1026" s="45"/>
      <c r="KFT1026" s="45"/>
      <c r="KFU1026" s="45"/>
      <c r="KFV1026" s="45"/>
      <c r="KFW1026" s="45"/>
      <c r="KFX1026" s="45"/>
      <c r="KFY1026" s="45"/>
      <c r="KFZ1026" s="45"/>
      <c r="KGA1026" s="45"/>
      <c r="KGB1026" s="45"/>
      <c r="KGC1026" s="45"/>
      <c r="KGD1026" s="45"/>
      <c r="KGE1026" s="45"/>
      <c r="KGF1026" s="45"/>
      <c r="KGG1026" s="45"/>
      <c r="KGH1026" s="45"/>
      <c r="KGI1026" s="45"/>
      <c r="KGJ1026" s="45"/>
      <c r="KGK1026" s="45"/>
      <c r="KGL1026" s="45"/>
      <c r="KGM1026" s="45"/>
      <c r="KGN1026" s="45"/>
      <c r="KGO1026" s="45"/>
      <c r="KGP1026" s="45"/>
      <c r="KGQ1026" s="45"/>
      <c r="KGR1026" s="45"/>
      <c r="KGS1026" s="45"/>
      <c r="KGT1026" s="45"/>
      <c r="KGU1026" s="45"/>
      <c r="KGV1026" s="45"/>
      <c r="KGW1026" s="45"/>
      <c r="KGX1026" s="45"/>
      <c r="KGY1026" s="45"/>
      <c r="KGZ1026" s="45"/>
      <c r="KHA1026" s="45"/>
      <c r="KHB1026" s="45"/>
      <c r="KHC1026" s="45"/>
      <c r="KHD1026" s="45"/>
      <c r="KHE1026" s="45"/>
      <c r="KHF1026" s="45"/>
      <c r="KHG1026" s="45"/>
      <c r="KHH1026" s="45"/>
      <c r="KHI1026" s="45"/>
      <c r="KHJ1026" s="45"/>
      <c r="KHK1026" s="45"/>
      <c r="KHL1026" s="45"/>
      <c r="KHM1026" s="45"/>
      <c r="KHN1026" s="45"/>
      <c r="KHO1026" s="45"/>
      <c r="KHP1026" s="45"/>
      <c r="KHQ1026" s="45"/>
      <c r="KHR1026" s="45"/>
      <c r="KHS1026" s="45"/>
      <c r="KHT1026" s="45"/>
      <c r="KHU1026" s="45"/>
      <c r="KHV1026" s="45"/>
      <c r="KHW1026" s="45"/>
      <c r="KHX1026" s="45"/>
      <c r="KHY1026" s="45"/>
      <c r="KHZ1026" s="45"/>
      <c r="KIA1026" s="45"/>
      <c r="KIB1026" s="45"/>
      <c r="KIC1026" s="45"/>
      <c r="KID1026" s="45"/>
      <c r="KIE1026" s="45"/>
      <c r="KIF1026" s="45"/>
      <c r="KIG1026" s="45"/>
      <c r="KIH1026" s="45"/>
      <c r="KII1026" s="45"/>
      <c r="KIJ1026" s="45"/>
      <c r="KIK1026" s="45"/>
      <c r="KIL1026" s="45"/>
      <c r="KIM1026" s="45"/>
      <c r="KIN1026" s="45"/>
      <c r="KIO1026" s="45"/>
      <c r="KIP1026" s="45"/>
      <c r="KIQ1026" s="45"/>
      <c r="KIR1026" s="45"/>
      <c r="KIS1026" s="45"/>
      <c r="KIT1026" s="45"/>
      <c r="KIU1026" s="45"/>
      <c r="KIV1026" s="45"/>
      <c r="KIW1026" s="45"/>
      <c r="KIX1026" s="45"/>
      <c r="KIY1026" s="45"/>
      <c r="KIZ1026" s="45"/>
      <c r="KJA1026" s="45"/>
      <c r="KJB1026" s="45"/>
      <c r="KJC1026" s="45"/>
      <c r="KJD1026" s="45"/>
      <c r="KJE1026" s="45"/>
      <c r="KJF1026" s="45"/>
      <c r="KJG1026" s="45"/>
      <c r="KJH1026" s="45"/>
      <c r="KJI1026" s="45"/>
      <c r="KJJ1026" s="45"/>
      <c r="KJK1026" s="45"/>
      <c r="KJL1026" s="45"/>
      <c r="KJM1026" s="45"/>
      <c r="KJN1026" s="45"/>
      <c r="KJO1026" s="45"/>
      <c r="KJP1026" s="45"/>
      <c r="KJQ1026" s="45"/>
      <c r="KJR1026" s="45"/>
      <c r="KJS1026" s="45"/>
      <c r="KJT1026" s="45"/>
      <c r="KJU1026" s="45"/>
      <c r="KJV1026" s="45"/>
      <c r="KJW1026" s="45"/>
      <c r="KJX1026" s="45"/>
      <c r="KJY1026" s="45"/>
      <c r="KJZ1026" s="45"/>
      <c r="KKA1026" s="45"/>
      <c r="KKB1026" s="45"/>
      <c r="KKC1026" s="45"/>
      <c r="KKD1026" s="45"/>
      <c r="KKE1026" s="45"/>
      <c r="KKF1026" s="45"/>
      <c r="KKG1026" s="45"/>
      <c r="KKH1026" s="45"/>
      <c r="KKI1026" s="45"/>
      <c r="KKJ1026" s="45"/>
      <c r="KKK1026" s="45"/>
      <c r="KKL1026" s="45"/>
      <c r="KKM1026" s="45"/>
      <c r="KKN1026" s="45"/>
      <c r="KKO1026" s="45"/>
      <c r="KKP1026" s="45"/>
      <c r="KKQ1026" s="45"/>
      <c r="KKR1026" s="45"/>
      <c r="KKS1026" s="45"/>
      <c r="KKT1026" s="45"/>
      <c r="KKU1026" s="45"/>
      <c r="KKV1026" s="45"/>
      <c r="KKW1026" s="45"/>
      <c r="KKX1026" s="45"/>
      <c r="KKY1026" s="45"/>
      <c r="KKZ1026" s="45"/>
      <c r="KLA1026" s="45"/>
      <c r="KLB1026" s="45"/>
      <c r="KLC1026" s="45"/>
      <c r="KLD1026" s="45"/>
      <c r="KLE1026" s="45"/>
      <c r="KLF1026" s="45"/>
      <c r="KLG1026" s="45"/>
      <c r="KLH1026" s="45"/>
      <c r="KLI1026" s="45"/>
      <c r="KLJ1026" s="45"/>
      <c r="KLK1026" s="45"/>
      <c r="KLL1026" s="45"/>
      <c r="KLM1026" s="45"/>
      <c r="KLN1026" s="45"/>
      <c r="KLO1026" s="45"/>
      <c r="KLP1026" s="45"/>
      <c r="KLQ1026" s="45"/>
      <c r="KLR1026" s="45"/>
      <c r="KLS1026" s="45"/>
      <c r="KLT1026" s="45"/>
      <c r="KLU1026" s="45"/>
      <c r="KLV1026" s="45"/>
      <c r="KLW1026" s="45"/>
      <c r="KLX1026" s="45"/>
      <c r="KLY1026" s="45"/>
      <c r="KLZ1026" s="45"/>
      <c r="KMA1026" s="45"/>
      <c r="KMB1026" s="45"/>
      <c r="KMC1026" s="45"/>
      <c r="KMD1026" s="45"/>
      <c r="KME1026" s="45"/>
      <c r="KMF1026" s="45"/>
      <c r="KMG1026" s="45"/>
      <c r="KMH1026" s="45"/>
      <c r="KMI1026" s="45"/>
      <c r="KMJ1026" s="45"/>
      <c r="KMK1026" s="45"/>
      <c r="KML1026" s="45"/>
      <c r="KMM1026" s="45"/>
      <c r="KMN1026" s="45"/>
      <c r="KMO1026" s="45"/>
      <c r="KMP1026" s="45"/>
      <c r="KMQ1026" s="45"/>
      <c r="KMR1026" s="45"/>
      <c r="KMS1026" s="45"/>
      <c r="KMT1026" s="45"/>
      <c r="KMU1026" s="45"/>
      <c r="KMV1026" s="45"/>
      <c r="KMW1026" s="45"/>
      <c r="KMX1026" s="45"/>
      <c r="KMY1026" s="45"/>
      <c r="KMZ1026" s="45"/>
      <c r="KNA1026" s="45"/>
      <c r="KNB1026" s="45"/>
      <c r="KNC1026" s="45"/>
      <c r="KND1026" s="45"/>
      <c r="KNE1026" s="45"/>
      <c r="KNF1026" s="45"/>
      <c r="KNG1026" s="45"/>
      <c r="KNH1026" s="45"/>
      <c r="KNI1026" s="45"/>
      <c r="KNJ1026" s="45"/>
      <c r="KNK1026" s="45"/>
      <c r="KNL1026" s="45"/>
      <c r="KNM1026" s="45"/>
      <c r="KNN1026" s="45"/>
      <c r="KNO1026" s="45"/>
      <c r="KNP1026" s="45"/>
      <c r="KNQ1026" s="45"/>
      <c r="KNR1026" s="45"/>
      <c r="KNS1026" s="45"/>
      <c r="KNT1026" s="45"/>
      <c r="KNU1026" s="45"/>
      <c r="KNV1026" s="45"/>
      <c r="KNW1026" s="45"/>
      <c r="KNX1026" s="45"/>
      <c r="KNY1026" s="45"/>
      <c r="KNZ1026" s="45"/>
      <c r="KOA1026" s="45"/>
      <c r="KOB1026" s="45"/>
      <c r="KOC1026" s="45"/>
      <c r="KOD1026" s="45"/>
      <c r="KOE1026" s="45"/>
      <c r="KOF1026" s="45"/>
      <c r="KOG1026" s="45"/>
      <c r="KOH1026" s="45"/>
      <c r="KOI1026" s="45"/>
      <c r="KOJ1026" s="45"/>
      <c r="KOK1026" s="45"/>
      <c r="KOL1026" s="45"/>
      <c r="KOM1026" s="45"/>
      <c r="KON1026" s="45"/>
      <c r="KOO1026" s="45"/>
      <c r="KOP1026" s="45"/>
      <c r="KOQ1026" s="45"/>
      <c r="KOR1026" s="45"/>
      <c r="KOS1026" s="45"/>
      <c r="KOT1026" s="45"/>
      <c r="KOU1026" s="45"/>
      <c r="KOV1026" s="45"/>
      <c r="KOW1026" s="45"/>
      <c r="KOX1026" s="45"/>
      <c r="KOY1026" s="45"/>
      <c r="KOZ1026" s="45"/>
      <c r="KPA1026" s="45"/>
      <c r="KPB1026" s="45"/>
      <c r="KPC1026" s="45"/>
      <c r="KPD1026" s="45"/>
      <c r="KPE1026" s="45"/>
      <c r="KPF1026" s="45"/>
      <c r="KPG1026" s="45"/>
      <c r="KPH1026" s="45"/>
      <c r="KPI1026" s="45"/>
      <c r="KPJ1026" s="45"/>
      <c r="KPK1026" s="45"/>
      <c r="KPL1026" s="45"/>
      <c r="KPM1026" s="45"/>
      <c r="KPN1026" s="45"/>
      <c r="KPO1026" s="45"/>
      <c r="KPP1026" s="45"/>
      <c r="KPQ1026" s="45"/>
      <c r="KPR1026" s="45"/>
      <c r="KPS1026" s="45"/>
      <c r="KPT1026" s="45"/>
      <c r="KPU1026" s="45"/>
      <c r="KPV1026" s="45"/>
      <c r="KPW1026" s="45"/>
      <c r="KPX1026" s="45"/>
      <c r="KPY1026" s="45"/>
      <c r="KPZ1026" s="45"/>
      <c r="KQA1026" s="45"/>
      <c r="KQB1026" s="45"/>
      <c r="KQC1026" s="45"/>
      <c r="KQD1026" s="45"/>
      <c r="KQE1026" s="45"/>
      <c r="KQF1026" s="45"/>
      <c r="KQG1026" s="45"/>
      <c r="KQH1026" s="45"/>
      <c r="KQI1026" s="45"/>
      <c r="KQJ1026" s="45"/>
      <c r="KQK1026" s="45"/>
      <c r="KQL1026" s="45"/>
      <c r="KQM1026" s="45"/>
      <c r="KQN1026" s="45"/>
      <c r="KQO1026" s="45"/>
      <c r="KQP1026" s="45"/>
      <c r="KQQ1026" s="45"/>
      <c r="KQR1026" s="45"/>
      <c r="KQS1026" s="45"/>
      <c r="KQT1026" s="45"/>
      <c r="KQU1026" s="45"/>
      <c r="KQV1026" s="45"/>
      <c r="KQW1026" s="45"/>
      <c r="KQX1026" s="45"/>
      <c r="KQY1026" s="45"/>
      <c r="KQZ1026" s="45"/>
      <c r="KRA1026" s="45"/>
      <c r="KRB1026" s="45"/>
      <c r="KRC1026" s="45"/>
      <c r="KRD1026" s="45"/>
      <c r="KRE1026" s="45"/>
      <c r="KRF1026" s="45"/>
      <c r="KRG1026" s="45"/>
      <c r="KRH1026" s="45"/>
      <c r="KRI1026" s="45"/>
      <c r="KRJ1026" s="45"/>
      <c r="KRK1026" s="45"/>
      <c r="KRL1026" s="45"/>
      <c r="KRM1026" s="45"/>
      <c r="KRN1026" s="45"/>
      <c r="KRO1026" s="45"/>
      <c r="KRP1026" s="45"/>
      <c r="KRQ1026" s="45"/>
      <c r="KRR1026" s="45"/>
      <c r="KRS1026" s="45"/>
      <c r="KRT1026" s="45"/>
      <c r="KRU1026" s="45"/>
      <c r="KRV1026" s="45"/>
      <c r="KRW1026" s="45"/>
      <c r="KRX1026" s="45"/>
      <c r="KRY1026" s="45"/>
      <c r="KRZ1026" s="45"/>
      <c r="KSA1026" s="45"/>
      <c r="KSB1026" s="45"/>
      <c r="KSC1026" s="45"/>
      <c r="KSD1026" s="45"/>
      <c r="KSE1026" s="45"/>
      <c r="KSF1026" s="45"/>
      <c r="KSG1026" s="45"/>
      <c r="KSH1026" s="45"/>
      <c r="KSI1026" s="45"/>
      <c r="KSJ1026" s="45"/>
      <c r="KSK1026" s="45"/>
      <c r="KSL1026" s="45"/>
      <c r="KSM1026" s="45"/>
      <c r="KSN1026" s="45"/>
      <c r="KSO1026" s="45"/>
      <c r="KSP1026" s="45"/>
      <c r="KSQ1026" s="45"/>
      <c r="KSR1026" s="45"/>
      <c r="KSS1026" s="45"/>
      <c r="KST1026" s="45"/>
      <c r="KSU1026" s="45"/>
      <c r="KSV1026" s="45"/>
      <c r="KSW1026" s="45"/>
      <c r="KSX1026" s="45"/>
      <c r="KSY1026" s="45"/>
      <c r="KSZ1026" s="45"/>
      <c r="KTA1026" s="45"/>
      <c r="KTB1026" s="45"/>
      <c r="KTC1026" s="45"/>
      <c r="KTD1026" s="45"/>
      <c r="KTE1026" s="45"/>
      <c r="KTF1026" s="45"/>
      <c r="KTG1026" s="45"/>
      <c r="KTH1026" s="45"/>
      <c r="KTI1026" s="45"/>
      <c r="KTJ1026" s="45"/>
      <c r="KTK1026" s="45"/>
      <c r="KTL1026" s="45"/>
      <c r="KTM1026" s="45"/>
      <c r="KTN1026" s="45"/>
      <c r="KTO1026" s="45"/>
      <c r="KTP1026" s="45"/>
      <c r="KTQ1026" s="45"/>
      <c r="KTR1026" s="45"/>
      <c r="KTS1026" s="45"/>
      <c r="KTT1026" s="45"/>
      <c r="KTU1026" s="45"/>
      <c r="KTV1026" s="45"/>
      <c r="KTW1026" s="45"/>
      <c r="KTX1026" s="45"/>
      <c r="KTY1026" s="45"/>
      <c r="KTZ1026" s="45"/>
      <c r="KUA1026" s="45"/>
      <c r="KUB1026" s="45"/>
      <c r="KUC1026" s="45"/>
      <c r="KUD1026" s="45"/>
      <c r="KUE1026" s="45"/>
      <c r="KUF1026" s="45"/>
      <c r="KUG1026" s="45"/>
      <c r="KUH1026" s="45"/>
      <c r="KUI1026" s="45"/>
      <c r="KUJ1026" s="45"/>
      <c r="KUK1026" s="45"/>
      <c r="KUL1026" s="45"/>
      <c r="KUM1026" s="45"/>
      <c r="KUN1026" s="45"/>
      <c r="KUO1026" s="45"/>
      <c r="KUP1026" s="45"/>
      <c r="KUQ1026" s="45"/>
      <c r="KUR1026" s="45"/>
      <c r="KUS1026" s="45"/>
      <c r="KUT1026" s="45"/>
      <c r="KUU1026" s="45"/>
      <c r="KUV1026" s="45"/>
      <c r="KUW1026" s="45"/>
      <c r="KUX1026" s="45"/>
      <c r="KUY1026" s="45"/>
      <c r="KUZ1026" s="45"/>
      <c r="KVA1026" s="45"/>
      <c r="KVB1026" s="45"/>
      <c r="KVC1026" s="45"/>
      <c r="KVD1026" s="45"/>
      <c r="KVE1026" s="45"/>
      <c r="KVF1026" s="45"/>
      <c r="KVG1026" s="45"/>
      <c r="KVH1026" s="45"/>
      <c r="KVI1026" s="45"/>
      <c r="KVJ1026" s="45"/>
      <c r="KVK1026" s="45"/>
      <c r="KVL1026" s="45"/>
      <c r="KVM1026" s="45"/>
      <c r="KVN1026" s="45"/>
      <c r="KVO1026" s="45"/>
      <c r="KVP1026" s="45"/>
      <c r="KVQ1026" s="45"/>
      <c r="KVR1026" s="45"/>
      <c r="KVS1026" s="45"/>
      <c r="KVT1026" s="45"/>
      <c r="KVU1026" s="45"/>
      <c r="KVV1026" s="45"/>
      <c r="KVW1026" s="45"/>
      <c r="KVX1026" s="45"/>
      <c r="KVY1026" s="45"/>
      <c r="KVZ1026" s="45"/>
      <c r="KWA1026" s="45"/>
      <c r="KWB1026" s="45"/>
      <c r="KWC1026" s="45"/>
      <c r="KWD1026" s="45"/>
      <c r="KWE1026" s="45"/>
      <c r="KWF1026" s="45"/>
      <c r="KWG1026" s="45"/>
      <c r="KWH1026" s="45"/>
      <c r="KWI1026" s="45"/>
      <c r="KWJ1026" s="45"/>
      <c r="KWK1026" s="45"/>
      <c r="KWL1026" s="45"/>
      <c r="KWM1026" s="45"/>
      <c r="KWN1026" s="45"/>
      <c r="KWO1026" s="45"/>
      <c r="KWP1026" s="45"/>
      <c r="KWQ1026" s="45"/>
      <c r="KWR1026" s="45"/>
      <c r="KWS1026" s="45"/>
      <c r="KWT1026" s="45"/>
      <c r="KWU1026" s="45"/>
      <c r="KWV1026" s="45"/>
      <c r="KWW1026" s="45"/>
      <c r="KWX1026" s="45"/>
      <c r="KWY1026" s="45"/>
      <c r="KWZ1026" s="45"/>
      <c r="KXA1026" s="45"/>
      <c r="KXB1026" s="45"/>
      <c r="KXC1026" s="45"/>
      <c r="KXD1026" s="45"/>
      <c r="KXE1026" s="45"/>
      <c r="KXF1026" s="45"/>
      <c r="KXG1026" s="45"/>
      <c r="KXH1026" s="45"/>
      <c r="KXI1026" s="45"/>
      <c r="KXJ1026" s="45"/>
      <c r="KXK1026" s="45"/>
      <c r="KXL1026" s="45"/>
      <c r="KXM1026" s="45"/>
      <c r="KXN1026" s="45"/>
      <c r="KXO1026" s="45"/>
      <c r="KXP1026" s="45"/>
      <c r="KXQ1026" s="45"/>
      <c r="KXR1026" s="45"/>
      <c r="KXS1026" s="45"/>
      <c r="KXT1026" s="45"/>
      <c r="KXU1026" s="45"/>
      <c r="KXV1026" s="45"/>
      <c r="KXW1026" s="45"/>
      <c r="KXX1026" s="45"/>
      <c r="KXY1026" s="45"/>
      <c r="KXZ1026" s="45"/>
      <c r="KYA1026" s="45"/>
      <c r="KYB1026" s="45"/>
      <c r="KYC1026" s="45"/>
      <c r="KYD1026" s="45"/>
      <c r="KYE1026" s="45"/>
      <c r="KYF1026" s="45"/>
      <c r="KYG1026" s="45"/>
      <c r="KYH1026" s="45"/>
      <c r="KYI1026" s="45"/>
      <c r="KYJ1026" s="45"/>
      <c r="KYK1026" s="45"/>
      <c r="KYL1026" s="45"/>
      <c r="KYM1026" s="45"/>
      <c r="KYN1026" s="45"/>
      <c r="KYO1026" s="45"/>
      <c r="KYP1026" s="45"/>
      <c r="KYQ1026" s="45"/>
      <c r="KYR1026" s="45"/>
      <c r="KYS1026" s="45"/>
      <c r="KYT1026" s="45"/>
      <c r="KYU1026" s="45"/>
      <c r="KYV1026" s="45"/>
      <c r="KYW1026" s="45"/>
      <c r="KYX1026" s="45"/>
      <c r="KYY1026" s="45"/>
      <c r="KYZ1026" s="45"/>
      <c r="KZA1026" s="45"/>
      <c r="KZB1026" s="45"/>
      <c r="KZC1026" s="45"/>
      <c r="KZD1026" s="45"/>
      <c r="KZE1026" s="45"/>
      <c r="KZF1026" s="45"/>
      <c r="KZG1026" s="45"/>
      <c r="KZH1026" s="45"/>
      <c r="KZI1026" s="45"/>
      <c r="KZJ1026" s="45"/>
      <c r="KZK1026" s="45"/>
      <c r="KZL1026" s="45"/>
      <c r="KZM1026" s="45"/>
      <c r="KZN1026" s="45"/>
      <c r="KZO1026" s="45"/>
      <c r="KZP1026" s="45"/>
      <c r="KZQ1026" s="45"/>
      <c r="KZR1026" s="45"/>
      <c r="KZS1026" s="45"/>
      <c r="KZT1026" s="45"/>
      <c r="KZU1026" s="45"/>
      <c r="KZV1026" s="45"/>
      <c r="KZW1026" s="45"/>
      <c r="KZX1026" s="45"/>
      <c r="KZY1026" s="45"/>
      <c r="KZZ1026" s="45"/>
      <c r="LAA1026" s="45"/>
      <c r="LAB1026" s="45"/>
      <c r="LAC1026" s="45"/>
      <c r="LAD1026" s="45"/>
      <c r="LAE1026" s="45"/>
      <c r="LAF1026" s="45"/>
      <c r="LAG1026" s="45"/>
      <c r="LAH1026" s="45"/>
      <c r="LAI1026" s="45"/>
      <c r="LAJ1026" s="45"/>
      <c r="LAK1026" s="45"/>
      <c r="LAL1026" s="45"/>
      <c r="LAM1026" s="45"/>
      <c r="LAN1026" s="45"/>
      <c r="LAO1026" s="45"/>
      <c r="LAP1026" s="45"/>
      <c r="LAQ1026" s="45"/>
      <c r="LAR1026" s="45"/>
      <c r="LAS1026" s="45"/>
      <c r="LAT1026" s="45"/>
      <c r="LAU1026" s="45"/>
      <c r="LAV1026" s="45"/>
      <c r="LAW1026" s="45"/>
      <c r="LAX1026" s="45"/>
      <c r="LAY1026" s="45"/>
      <c r="LAZ1026" s="45"/>
      <c r="LBA1026" s="45"/>
      <c r="LBB1026" s="45"/>
      <c r="LBC1026" s="45"/>
      <c r="LBD1026" s="45"/>
      <c r="LBE1026" s="45"/>
      <c r="LBF1026" s="45"/>
      <c r="LBG1026" s="45"/>
      <c r="LBH1026" s="45"/>
      <c r="LBI1026" s="45"/>
      <c r="LBJ1026" s="45"/>
      <c r="LBK1026" s="45"/>
      <c r="LBL1026" s="45"/>
      <c r="LBM1026" s="45"/>
      <c r="LBN1026" s="45"/>
      <c r="LBO1026" s="45"/>
      <c r="LBP1026" s="45"/>
      <c r="LBQ1026" s="45"/>
      <c r="LBR1026" s="45"/>
      <c r="LBS1026" s="45"/>
      <c r="LBT1026" s="45"/>
      <c r="LBU1026" s="45"/>
      <c r="LBV1026" s="45"/>
      <c r="LBW1026" s="45"/>
      <c r="LBX1026" s="45"/>
      <c r="LBY1026" s="45"/>
      <c r="LBZ1026" s="45"/>
      <c r="LCA1026" s="45"/>
      <c r="LCB1026" s="45"/>
      <c r="LCC1026" s="45"/>
      <c r="LCD1026" s="45"/>
      <c r="LCE1026" s="45"/>
      <c r="LCF1026" s="45"/>
      <c r="LCG1026" s="45"/>
      <c r="LCH1026" s="45"/>
      <c r="LCI1026" s="45"/>
      <c r="LCJ1026" s="45"/>
      <c r="LCK1026" s="45"/>
      <c r="LCL1026" s="45"/>
      <c r="LCM1026" s="45"/>
      <c r="LCN1026" s="45"/>
      <c r="LCO1026" s="45"/>
      <c r="LCP1026" s="45"/>
      <c r="LCQ1026" s="45"/>
      <c r="LCR1026" s="45"/>
      <c r="LCS1026" s="45"/>
      <c r="LCT1026" s="45"/>
      <c r="LCU1026" s="45"/>
      <c r="LCV1026" s="45"/>
      <c r="LCW1026" s="45"/>
      <c r="LCX1026" s="45"/>
      <c r="LCY1026" s="45"/>
      <c r="LCZ1026" s="45"/>
      <c r="LDA1026" s="45"/>
      <c r="LDB1026" s="45"/>
      <c r="LDC1026" s="45"/>
      <c r="LDD1026" s="45"/>
      <c r="LDE1026" s="45"/>
      <c r="LDF1026" s="45"/>
      <c r="LDG1026" s="45"/>
      <c r="LDH1026" s="45"/>
      <c r="LDI1026" s="45"/>
      <c r="LDJ1026" s="45"/>
      <c r="LDK1026" s="45"/>
      <c r="LDL1026" s="45"/>
      <c r="LDM1026" s="45"/>
      <c r="LDN1026" s="45"/>
      <c r="LDO1026" s="45"/>
      <c r="LDP1026" s="45"/>
      <c r="LDQ1026" s="45"/>
      <c r="LDR1026" s="45"/>
      <c r="LDS1026" s="45"/>
      <c r="LDT1026" s="45"/>
      <c r="LDU1026" s="45"/>
      <c r="LDV1026" s="45"/>
      <c r="LDW1026" s="45"/>
      <c r="LDX1026" s="45"/>
      <c r="LDY1026" s="45"/>
      <c r="LDZ1026" s="45"/>
      <c r="LEA1026" s="45"/>
      <c r="LEB1026" s="45"/>
      <c r="LEC1026" s="45"/>
      <c r="LED1026" s="45"/>
      <c r="LEE1026" s="45"/>
      <c r="LEF1026" s="45"/>
      <c r="LEG1026" s="45"/>
      <c r="LEH1026" s="45"/>
      <c r="LEI1026" s="45"/>
      <c r="LEJ1026" s="45"/>
      <c r="LEK1026" s="45"/>
      <c r="LEL1026" s="45"/>
      <c r="LEM1026" s="45"/>
      <c r="LEN1026" s="45"/>
      <c r="LEO1026" s="45"/>
      <c r="LEP1026" s="45"/>
      <c r="LEQ1026" s="45"/>
      <c r="LER1026" s="45"/>
      <c r="LES1026" s="45"/>
      <c r="LET1026" s="45"/>
      <c r="LEU1026" s="45"/>
      <c r="LEV1026" s="45"/>
      <c r="LEW1026" s="45"/>
      <c r="LEX1026" s="45"/>
      <c r="LEY1026" s="45"/>
      <c r="LEZ1026" s="45"/>
      <c r="LFA1026" s="45"/>
      <c r="LFB1026" s="45"/>
      <c r="LFC1026" s="45"/>
      <c r="LFD1026" s="45"/>
      <c r="LFE1026" s="45"/>
      <c r="LFF1026" s="45"/>
      <c r="LFG1026" s="45"/>
      <c r="LFH1026" s="45"/>
      <c r="LFI1026" s="45"/>
      <c r="LFJ1026" s="45"/>
      <c r="LFK1026" s="45"/>
      <c r="LFL1026" s="45"/>
      <c r="LFM1026" s="45"/>
      <c r="LFN1026" s="45"/>
      <c r="LFO1026" s="45"/>
      <c r="LFP1026" s="45"/>
      <c r="LFQ1026" s="45"/>
      <c r="LFR1026" s="45"/>
      <c r="LFS1026" s="45"/>
      <c r="LFT1026" s="45"/>
      <c r="LFU1026" s="45"/>
      <c r="LFV1026" s="45"/>
      <c r="LFW1026" s="45"/>
      <c r="LFX1026" s="45"/>
      <c r="LFY1026" s="45"/>
      <c r="LFZ1026" s="45"/>
      <c r="LGA1026" s="45"/>
      <c r="LGB1026" s="45"/>
      <c r="LGC1026" s="45"/>
      <c r="LGD1026" s="45"/>
      <c r="LGE1026" s="45"/>
      <c r="LGF1026" s="45"/>
      <c r="LGG1026" s="45"/>
      <c r="LGH1026" s="45"/>
      <c r="LGI1026" s="45"/>
      <c r="LGJ1026" s="45"/>
      <c r="LGK1026" s="45"/>
      <c r="LGL1026" s="45"/>
      <c r="LGM1026" s="45"/>
      <c r="LGN1026" s="45"/>
      <c r="LGO1026" s="45"/>
      <c r="LGP1026" s="45"/>
      <c r="LGQ1026" s="45"/>
      <c r="LGR1026" s="45"/>
      <c r="LGS1026" s="45"/>
      <c r="LGT1026" s="45"/>
      <c r="LGU1026" s="45"/>
      <c r="LGV1026" s="45"/>
      <c r="LGW1026" s="45"/>
      <c r="LGX1026" s="45"/>
      <c r="LGY1026" s="45"/>
      <c r="LGZ1026" s="45"/>
      <c r="LHA1026" s="45"/>
      <c r="LHB1026" s="45"/>
      <c r="LHC1026" s="45"/>
      <c r="LHD1026" s="45"/>
      <c r="LHE1026" s="45"/>
      <c r="LHF1026" s="45"/>
      <c r="LHG1026" s="45"/>
      <c r="LHH1026" s="45"/>
      <c r="LHI1026" s="45"/>
      <c r="LHJ1026" s="45"/>
      <c r="LHK1026" s="45"/>
      <c r="LHL1026" s="45"/>
      <c r="LHM1026" s="45"/>
      <c r="LHN1026" s="45"/>
      <c r="LHO1026" s="45"/>
      <c r="LHP1026" s="45"/>
      <c r="LHQ1026" s="45"/>
      <c r="LHR1026" s="45"/>
      <c r="LHS1026" s="45"/>
      <c r="LHT1026" s="45"/>
      <c r="LHU1026" s="45"/>
      <c r="LHV1026" s="45"/>
      <c r="LHW1026" s="45"/>
      <c r="LHX1026" s="45"/>
      <c r="LHY1026" s="45"/>
      <c r="LHZ1026" s="45"/>
      <c r="LIA1026" s="45"/>
      <c r="LIB1026" s="45"/>
      <c r="LIC1026" s="45"/>
      <c r="LID1026" s="45"/>
      <c r="LIE1026" s="45"/>
      <c r="LIF1026" s="45"/>
      <c r="LIG1026" s="45"/>
      <c r="LIH1026" s="45"/>
      <c r="LII1026" s="45"/>
      <c r="LIJ1026" s="45"/>
      <c r="LIK1026" s="45"/>
      <c r="LIL1026" s="45"/>
      <c r="LIM1026" s="45"/>
      <c r="LIN1026" s="45"/>
      <c r="LIO1026" s="45"/>
      <c r="LIP1026" s="45"/>
      <c r="LIQ1026" s="45"/>
      <c r="LIR1026" s="45"/>
      <c r="LIS1026" s="45"/>
      <c r="LIT1026" s="45"/>
      <c r="LIU1026" s="45"/>
      <c r="LIV1026" s="45"/>
      <c r="LIW1026" s="45"/>
      <c r="LIX1026" s="45"/>
      <c r="LIY1026" s="45"/>
      <c r="LIZ1026" s="45"/>
      <c r="LJA1026" s="45"/>
      <c r="LJB1026" s="45"/>
      <c r="LJC1026" s="45"/>
      <c r="LJD1026" s="45"/>
      <c r="LJE1026" s="45"/>
      <c r="LJF1026" s="45"/>
      <c r="LJG1026" s="45"/>
      <c r="LJH1026" s="45"/>
      <c r="LJI1026" s="45"/>
      <c r="LJJ1026" s="45"/>
      <c r="LJK1026" s="45"/>
      <c r="LJL1026" s="45"/>
      <c r="LJM1026" s="45"/>
      <c r="LJN1026" s="45"/>
      <c r="LJO1026" s="45"/>
      <c r="LJP1026" s="45"/>
      <c r="LJQ1026" s="45"/>
      <c r="LJR1026" s="45"/>
      <c r="LJS1026" s="45"/>
      <c r="LJT1026" s="45"/>
      <c r="LJU1026" s="45"/>
      <c r="LJV1026" s="45"/>
      <c r="LJW1026" s="45"/>
      <c r="LJX1026" s="45"/>
      <c r="LJY1026" s="45"/>
      <c r="LJZ1026" s="45"/>
      <c r="LKA1026" s="45"/>
      <c r="LKB1026" s="45"/>
      <c r="LKC1026" s="45"/>
      <c r="LKD1026" s="45"/>
      <c r="LKE1026" s="45"/>
      <c r="LKF1026" s="45"/>
      <c r="LKG1026" s="45"/>
      <c r="LKH1026" s="45"/>
      <c r="LKI1026" s="45"/>
      <c r="LKJ1026" s="45"/>
      <c r="LKK1026" s="45"/>
      <c r="LKL1026" s="45"/>
      <c r="LKM1026" s="45"/>
      <c r="LKN1026" s="45"/>
      <c r="LKO1026" s="45"/>
      <c r="LKP1026" s="45"/>
      <c r="LKQ1026" s="45"/>
      <c r="LKR1026" s="45"/>
      <c r="LKS1026" s="45"/>
      <c r="LKT1026" s="45"/>
      <c r="LKU1026" s="45"/>
      <c r="LKV1026" s="45"/>
      <c r="LKW1026" s="45"/>
      <c r="LKX1026" s="45"/>
      <c r="LKY1026" s="45"/>
      <c r="LKZ1026" s="45"/>
      <c r="LLA1026" s="45"/>
      <c r="LLB1026" s="45"/>
      <c r="LLC1026" s="45"/>
      <c r="LLD1026" s="45"/>
      <c r="LLE1026" s="45"/>
      <c r="LLF1026" s="45"/>
      <c r="LLG1026" s="45"/>
      <c r="LLH1026" s="45"/>
      <c r="LLI1026" s="45"/>
      <c r="LLJ1026" s="45"/>
      <c r="LLK1026" s="45"/>
      <c r="LLL1026" s="45"/>
      <c r="LLM1026" s="45"/>
      <c r="LLN1026" s="45"/>
      <c r="LLO1026" s="45"/>
      <c r="LLP1026" s="45"/>
      <c r="LLQ1026" s="45"/>
      <c r="LLR1026" s="45"/>
      <c r="LLS1026" s="45"/>
      <c r="LLT1026" s="45"/>
      <c r="LLU1026" s="45"/>
      <c r="LLV1026" s="45"/>
      <c r="LLW1026" s="45"/>
      <c r="LLX1026" s="45"/>
      <c r="LLY1026" s="45"/>
      <c r="LLZ1026" s="45"/>
      <c r="LMA1026" s="45"/>
      <c r="LMB1026" s="45"/>
      <c r="LMC1026" s="45"/>
      <c r="LMD1026" s="45"/>
      <c r="LME1026" s="45"/>
      <c r="LMF1026" s="45"/>
      <c r="LMG1026" s="45"/>
      <c r="LMH1026" s="45"/>
      <c r="LMI1026" s="45"/>
      <c r="LMJ1026" s="45"/>
      <c r="LMK1026" s="45"/>
      <c r="LML1026" s="45"/>
      <c r="LMM1026" s="45"/>
      <c r="LMN1026" s="45"/>
      <c r="LMO1026" s="45"/>
      <c r="LMP1026" s="45"/>
      <c r="LMQ1026" s="45"/>
      <c r="LMR1026" s="45"/>
      <c r="LMS1026" s="45"/>
      <c r="LMT1026" s="45"/>
      <c r="LMU1026" s="45"/>
      <c r="LMV1026" s="45"/>
      <c r="LMW1026" s="45"/>
      <c r="LMX1026" s="45"/>
      <c r="LMY1026" s="45"/>
      <c r="LMZ1026" s="45"/>
      <c r="LNA1026" s="45"/>
      <c r="LNB1026" s="45"/>
      <c r="LNC1026" s="45"/>
      <c r="LND1026" s="45"/>
      <c r="LNE1026" s="45"/>
      <c r="LNF1026" s="45"/>
      <c r="LNG1026" s="45"/>
      <c r="LNH1026" s="45"/>
      <c r="LNI1026" s="45"/>
      <c r="LNJ1026" s="45"/>
      <c r="LNK1026" s="45"/>
      <c r="LNL1026" s="45"/>
      <c r="LNM1026" s="45"/>
      <c r="LNN1026" s="45"/>
      <c r="LNO1026" s="45"/>
      <c r="LNP1026" s="45"/>
      <c r="LNQ1026" s="45"/>
      <c r="LNR1026" s="45"/>
      <c r="LNS1026" s="45"/>
      <c r="LNT1026" s="45"/>
      <c r="LNU1026" s="45"/>
      <c r="LNV1026" s="45"/>
      <c r="LNW1026" s="45"/>
      <c r="LNX1026" s="45"/>
      <c r="LNY1026" s="45"/>
      <c r="LNZ1026" s="45"/>
      <c r="LOA1026" s="45"/>
      <c r="LOB1026" s="45"/>
      <c r="LOC1026" s="45"/>
      <c r="LOD1026" s="45"/>
      <c r="LOE1026" s="45"/>
      <c r="LOF1026" s="45"/>
      <c r="LOG1026" s="45"/>
      <c r="LOH1026" s="45"/>
      <c r="LOI1026" s="45"/>
      <c r="LOJ1026" s="45"/>
      <c r="LOK1026" s="45"/>
      <c r="LOL1026" s="45"/>
      <c r="LOM1026" s="45"/>
      <c r="LON1026" s="45"/>
      <c r="LOO1026" s="45"/>
      <c r="LOP1026" s="45"/>
      <c r="LOQ1026" s="45"/>
      <c r="LOR1026" s="45"/>
      <c r="LOS1026" s="45"/>
      <c r="LOT1026" s="45"/>
      <c r="LOU1026" s="45"/>
      <c r="LOV1026" s="45"/>
      <c r="LOW1026" s="45"/>
      <c r="LOX1026" s="45"/>
      <c r="LOY1026" s="45"/>
      <c r="LOZ1026" s="45"/>
      <c r="LPA1026" s="45"/>
      <c r="LPB1026" s="45"/>
      <c r="LPC1026" s="45"/>
      <c r="LPD1026" s="45"/>
      <c r="LPE1026" s="45"/>
      <c r="LPF1026" s="45"/>
      <c r="LPG1026" s="45"/>
      <c r="LPH1026" s="45"/>
      <c r="LPI1026" s="45"/>
      <c r="LPJ1026" s="45"/>
      <c r="LPK1026" s="45"/>
      <c r="LPL1026" s="45"/>
      <c r="LPM1026" s="45"/>
      <c r="LPN1026" s="45"/>
      <c r="LPO1026" s="45"/>
      <c r="LPP1026" s="45"/>
      <c r="LPQ1026" s="45"/>
      <c r="LPR1026" s="45"/>
      <c r="LPS1026" s="45"/>
      <c r="LPT1026" s="45"/>
      <c r="LPU1026" s="45"/>
      <c r="LPV1026" s="45"/>
      <c r="LPW1026" s="45"/>
      <c r="LPX1026" s="45"/>
      <c r="LPY1026" s="45"/>
      <c r="LPZ1026" s="45"/>
      <c r="LQA1026" s="45"/>
      <c r="LQB1026" s="45"/>
      <c r="LQC1026" s="45"/>
      <c r="LQD1026" s="45"/>
      <c r="LQE1026" s="45"/>
      <c r="LQF1026" s="45"/>
      <c r="LQG1026" s="45"/>
      <c r="LQH1026" s="45"/>
      <c r="LQI1026" s="45"/>
      <c r="LQJ1026" s="45"/>
      <c r="LQK1026" s="45"/>
      <c r="LQL1026" s="45"/>
      <c r="LQM1026" s="45"/>
      <c r="LQN1026" s="45"/>
      <c r="LQO1026" s="45"/>
      <c r="LQP1026" s="45"/>
      <c r="LQQ1026" s="45"/>
      <c r="LQR1026" s="45"/>
      <c r="LQS1026" s="45"/>
      <c r="LQT1026" s="45"/>
      <c r="LQU1026" s="45"/>
      <c r="LQV1026" s="45"/>
      <c r="LQW1026" s="45"/>
      <c r="LQX1026" s="45"/>
      <c r="LQY1026" s="45"/>
      <c r="LQZ1026" s="45"/>
      <c r="LRA1026" s="45"/>
      <c r="LRB1026" s="45"/>
      <c r="LRC1026" s="45"/>
      <c r="LRD1026" s="45"/>
      <c r="LRE1026" s="45"/>
      <c r="LRF1026" s="45"/>
      <c r="LRG1026" s="45"/>
      <c r="LRH1026" s="45"/>
      <c r="LRI1026" s="45"/>
      <c r="LRJ1026" s="45"/>
      <c r="LRK1026" s="45"/>
      <c r="LRL1026" s="45"/>
      <c r="LRM1026" s="45"/>
      <c r="LRN1026" s="45"/>
      <c r="LRO1026" s="45"/>
      <c r="LRP1026" s="45"/>
      <c r="LRQ1026" s="45"/>
      <c r="LRR1026" s="45"/>
      <c r="LRS1026" s="45"/>
      <c r="LRT1026" s="45"/>
      <c r="LRU1026" s="45"/>
      <c r="LRV1026" s="45"/>
      <c r="LRW1026" s="45"/>
      <c r="LRX1026" s="45"/>
      <c r="LRY1026" s="45"/>
      <c r="LRZ1026" s="45"/>
      <c r="LSA1026" s="45"/>
      <c r="LSB1026" s="45"/>
      <c r="LSC1026" s="45"/>
      <c r="LSD1026" s="45"/>
      <c r="LSE1026" s="45"/>
      <c r="LSF1026" s="45"/>
      <c r="LSG1026" s="45"/>
      <c r="LSH1026" s="45"/>
      <c r="LSI1026" s="45"/>
      <c r="LSJ1026" s="45"/>
      <c r="LSK1026" s="45"/>
      <c r="LSL1026" s="45"/>
      <c r="LSM1026" s="45"/>
      <c r="LSN1026" s="45"/>
      <c r="LSO1026" s="45"/>
      <c r="LSP1026" s="45"/>
      <c r="LSQ1026" s="45"/>
      <c r="LSR1026" s="45"/>
      <c r="LSS1026" s="45"/>
      <c r="LST1026" s="45"/>
      <c r="LSU1026" s="45"/>
      <c r="LSV1026" s="45"/>
      <c r="LSW1026" s="45"/>
      <c r="LSX1026" s="45"/>
      <c r="LSY1026" s="45"/>
      <c r="LSZ1026" s="45"/>
      <c r="LTA1026" s="45"/>
      <c r="LTB1026" s="45"/>
      <c r="LTC1026" s="45"/>
      <c r="LTD1026" s="45"/>
      <c r="LTE1026" s="45"/>
      <c r="LTF1026" s="45"/>
      <c r="LTG1026" s="45"/>
      <c r="LTH1026" s="45"/>
      <c r="LTI1026" s="45"/>
      <c r="LTJ1026" s="45"/>
      <c r="LTK1026" s="45"/>
      <c r="LTL1026" s="45"/>
      <c r="LTM1026" s="45"/>
      <c r="LTN1026" s="45"/>
      <c r="LTO1026" s="45"/>
      <c r="LTP1026" s="45"/>
      <c r="LTQ1026" s="45"/>
      <c r="LTR1026" s="45"/>
      <c r="LTS1026" s="45"/>
      <c r="LTT1026" s="45"/>
      <c r="LTU1026" s="45"/>
      <c r="LTV1026" s="45"/>
      <c r="LTW1026" s="45"/>
      <c r="LTX1026" s="45"/>
      <c r="LTY1026" s="45"/>
      <c r="LTZ1026" s="45"/>
      <c r="LUA1026" s="45"/>
      <c r="LUB1026" s="45"/>
      <c r="LUC1026" s="45"/>
      <c r="LUD1026" s="45"/>
      <c r="LUE1026" s="45"/>
      <c r="LUF1026" s="45"/>
      <c r="LUG1026" s="45"/>
      <c r="LUH1026" s="45"/>
      <c r="LUI1026" s="45"/>
      <c r="LUJ1026" s="45"/>
      <c r="LUK1026" s="45"/>
      <c r="LUL1026" s="45"/>
      <c r="LUM1026" s="45"/>
      <c r="LUN1026" s="45"/>
      <c r="LUO1026" s="45"/>
      <c r="LUP1026" s="45"/>
      <c r="LUQ1026" s="45"/>
      <c r="LUR1026" s="45"/>
      <c r="LUS1026" s="45"/>
      <c r="LUT1026" s="45"/>
      <c r="LUU1026" s="45"/>
      <c r="LUV1026" s="45"/>
      <c r="LUW1026" s="45"/>
      <c r="LUX1026" s="45"/>
      <c r="LUY1026" s="45"/>
      <c r="LUZ1026" s="45"/>
      <c r="LVA1026" s="45"/>
      <c r="LVB1026" s="45"/>
      <c r="LVC1026" s="45"/>
      <c r="LVD1026" s="45"/>
      <c r="LVE1026" s="45"/>
      <c r="LVF1026" s="45"/>
      <c r="LVG1026" s="45"/>
      <c r="LVH1026" s="45"/>
      <c r="LVI1026" s="45"/>
      <c r="LVJ1026" s="45"/>
      <c r="LVK1026" s="45"/>
      <c r="LVL1026" s="45"/>
      <c r="LVM1026" s="45"/>
      <c r="LVN1026" s="45"/>
      <c r="LVO1026" s="45"/>
      <c r="LVP1026" s="45"/>
      <c r="LVQ1026" s="45"/>
      <c r="LVR1026" s="45"/>
      <c r="LVS1026" s="45"/>
      <c r="LVT1026" s="45"/>
      <c r="LVU1026" s="45"/>
      <c r="LVV1026" s="45"/>
      <c r="LVW1026" s="45"/>
      <c r="LVX1026" s="45"/>
      <c r="LVY1026" s="45"/>
      <c r="LVZ1026" s="45"/>
      <c r="LWA1026" s="45"/>
      <c r="LWB1026" s="45"/>
      <c r="LWC1026" s="45"/>
      <c r="LWD1026" s="45"/>
      <c r="LWE1026" s="45"/>
      <c r="LWF1026" s="45"/>
      <c r="LWG1026" s="45"/>
      <c r="LWH1026" s="45"/>
      <c r="LWI1026" s="45"/>
      <c r="LWJ1026" s="45"/>
      <c r="LWK1026" s="45"/>
      <c r="LWL1026" s="45"/>
      <c r="LWM1026" s="45"/>
      <c r="LWN1026" s="45"/>
      <c r="LWO1026" s="45"/>
      <c r="LWP1026" s="45"/>
      <c r="LWQ1026" s="45"/>
      <c r="LWR1026" s="45"/>
      <c r="LWS1026" s="45"/>
      <c r="LWT1026" s="45"/>
      <c r="LWU1026" s="45"/>
      <c r="LWV1026" s="45"/>
      <c r="LWW1026" s="45"/>
      <c r="LWX1026" s="45"/>
      <c r="LWY1026" s="45"/>
      <c r="LWZ1026" s="45"/>
      <c r="LXA1026" s="45"/>
      <c r="LXB1026" s="45"/>
      <c r="LXC1026" s="45"/>
      <c r="LXD1026" s="45"/>
      <c r="LXE1026" s="45"/>
      <c r="LXF1026" s="45"/>
      <c r="LXG1026" s="45"/>
      <c r="LXH1026" s="45"/>
      <c r="LXI1026" s="45"/>
      <c r="LXJ1026" s="45"/>
      <c r="LXK1026" s="45"/>
      <c r="LXL1026" s="45"/>
      <c r="LXM1026" s="45"/>
      <c r="LXN1026" s="45"/>
      <c r="LXO1026" s="45"/>
      <c r="LXP1026" s="45"/>
      <c r="LXQ1026" s="45"/>
      <c r="LXR1026" s="45"/>
      <c r="LXS1026" s="45"/>
      <c r="LXT1026" s="45"/>
      <c r="LXU1026" s="45"/>
      <c r="LXV1026" s="45"/>
      <c r="LXW1026" s="45"/>
      <c r="LXX1026" s="45"/>
      <c r="LXY1026" s="45"/>
      <c r="LXZ1026" s="45"/>
      <c r="LYA1026" s="45"/>
      <c r="LYB1026" s="45"/>
      <c r="LYC1026" s="45"/>
      <c r="LYD1026" s="45"/>
      <c r="LYE1026" s="45"/>
      <c r="LYF1026" s="45"/>
      <c r="LYG1026" s="45"/>
      <c r="LYH1026" s="45"/>
      <c r="LYI1026" s="45"/>
      <c r="LYJ1026" s="45"/>
      <c r="LYK1026" s="45"/>
      <c r="LYL1026" s="45"/>
      <c r="LYM1026" s="45"/>
      <c r="LYN1026" s="45"/>
      <c r="LYO1026" s="45"/>
      <c r="LYP1026" s="45"/>
      <c r="LYQ1026" s="45"/>
      <c r="LYR1026" s="45"/>
      <c r="LYS1026" s="45"/>
      <c r="LYT1026" s="45"/>
      <c r="LYU1026" s="45"/>
      <c r="LYV1026" s="45"/>
      <c r="LYW1026" s="45"/>
      <c r="LYX1026" s="45"/>
      <c r="LYY1026" s="45"/>
      <c r="LYZ1026" s="45"/>
      <c r="LZA1026" s="45"/>
      <c r="LZB1026" s="45"/>
      <c r="LZC1026" s="45"/>
      <c r="LZD1026" s="45"/>
      <c r="LZE1026" s="45"/>
      <c r="LZF1026" s="45"/>
      <c r="LZG1026" s="45"/>
      <c r="LZH1026" s="45"/>
      <c r="LZI1026" s="45"/>
      <c r="LZJ1026" s="45"/>
      <c r="LZK1026" s="45"/>
      <c r="LZL1026" s="45"/>
      <c r="LZM1026" s="45"/>
      <c r="LZN1026" s="45"/>
      <c r="LZO1026" s="45"/>
      <c r="LZP1026" s="45"/>
      <c r="LZQ1026" s="45"/>
      <c r="LZR1026" s="45"/>
      <c r="LZS1026" s="45"/>
      <c r="LZT1026" s="45"/>
      <c r="LZU1026" s="45"/>
      <c r="LZV1026" s="45"/>
      <c r="LZW1026" s="45"/>
      <c r="LZX1026" s="45"/>
      <c r="LZY1026" s="45"/>
      <c r="LZZ1026" s="45"/>
      <c r="MAA1026" s="45"/>
      <c r="MAB1026" s="45"/>
      <c r="MAC1026" s="45"/>
      <c r="MAD1026" s="45"/>
      <c r="MAE1026" s="45"/>
      <c r="MAF1026" s="45"/>
      <c r="MAG1026" s="45"/>
      <c r="MAH1026" s="45"/>
      <c r="MAI1026" s="45"/>
      <c r="MAJ1026" s="45"/>
      <c r="MAK1026" s="45"/>
      <c r="MAL1026" s="45"/>
      <c r="MAM1026" s="45"/>
      <c r="MAN1026" s="45"/>
      <c r="MAO1026" s="45"/>
      <c r="MAP1026" s="45"/>
      <c r="MAQ1026" s="45"/>
      <c r="MAR1026" s="45"/>
      <c r="MAS1026" s="45"/>
      <c r="MAT1026" s="45"/>
      <c r="MAU1026" s="45"/>
      <c r="MAV1026" s="45"/>
      <c r="MAW1026" s="45"/>
      <c r="MAX1026" s="45"/>
      <c r="MAY1026" s="45"/>
      <c r="MAZ1026" s="45"/>
      <c r="MBA1026" s="45"/>
      <c r="MBB1026" s="45"/>
      <c r="MBC1026" s="45"/>
      <c r="MBD1026" s="45"/>
      <c r="MBE1026" s="45"/>
      <c r="MBF1026" s="45"/>
      <c r="MBG1026" s="45"/>
      <c r="MBH1026" s="45"/>
      <c r="MBI1026" s="45"/>
      <c r="MBJ1026" s="45"/>
      <c r="MBK1026" s="45"/>
      <c r="MBL1026" s="45"/>
      <c r="MBM1026" s="45"/>
      <c r="MBN1026" s="45"/>
      <c r="MBO1026" s="45"/>
      <c r="MBP1026" s="45"/>
      <c r="MBQ1026" s="45"/>
      <c r="MBR1026" s="45"/>
      <c r="MBS1026" s="45"/>
      <c r="MBT1026" s="45"/>
      <c r="MBU1026" s="45"/>
      <c r="MBV1026" s="45"/>
      <c r="MBW1026" s="45"/>
      <c r="MBX1026" s="45"/>
      <c r="MBY1026" s="45"/>
      <c r="MBZ1026" s="45"/>
      <c r="MCA1026" s="45"/>
      <c r="MCB1026" s="45"/>
      <c r="MCC1026" s="45"/>
      <c r="MCD1026" s="45"/>
      <c r="MCE1026" s="45"/>
      <c r="MCF1026" s="45"/>
      <c r="MCG1026" s="45"/>
      <c r="MCH1026" s="45"/>
      <c r="MCI1026" s="45"/>
      <c r="MCJ1026" s="45"/>
      <c r="MCK1026" s="45"/>
      <c r="MCL1026" s="45"/>
      <c r="MCM1026" s="45"/>
      <c r="MCN1026" s="45"/>
      <c r="MCO1026" s="45"/>
      <c r="MCP1026" s="45"/>
      <c r="MCQ1026" s="45"/>
      <c r="MCR1026" s="45"/>
      <c r="MCS1026" s="45"/>
      <c r="MCT1026" s="45"/>
      <c r="MCU1026" s="45"/>
      <c r="MCV1026" s="45"/>
      <c r="MCW1026" s="45"/>
      <c r="MCX1026" s="45"/>
      <c r="MCY1026" s="45"/>
      <c r="MCZ1026" s="45"/>
      <c r="MDA1026" s="45"/>
      <c r="MDB1026" s="45"/>
      <c r="MDC1026" s="45"/>
      <c r="MDD1026" s="45"/>
      <c r="MDE1026" s="45"/>
      <c r="MDF1026" s="45"/>
      <c r="MDG1026" s="45"/>
      <c r="MDH1026" s="45"/>
      <c r="MDI1026" s="45"/>
      <c r="MDJ1026" s="45"/>
      <c r="MDK1026" s="45"/>
      <c r="MDL1026" s="45"/>
      <c r="MDM1026" s="45"/>
      <c r="MDN1026" s="45"/>
      <c r="MDO1026" s="45"/>
      <c r="MDP1026" s="45"/>
      <c r="MDQ1026" s="45"/>
      <c r="MDR1026" s="45"/>
      <c r="MDS1026" s="45"/>
      <c r="MDT1026" s="45"/>
      <c r="MDU1026" s="45"/>
      <c r="MDV1026" s="45"/>
      <c r="MDW1026" s="45"/>
      <c r="MDX1026" s="45"/>
      <c r="MDY1026" s="45"/>
      <c r="MDZ1026" s="45"/>
      <c r="MEA1026" s="45"/>
      <c r="MEB1026" s="45"/>
      <c r="MEC1026" s="45"/>
      <c r="MED1026" s="45"/>
      <c r="MEE1026" s="45"/>
      <c r="MEF1026" s="45"/>
      <c r="MEG1026" s="45"/>
      <c r="MEH1026" s="45"/>
      <c r="MEI1026" s="45"/>
      <c r="MEJ1026" s="45"/>
      <c r="MEK1026" s="45"/>
      <c r="MEL1026" s="45"/>
      <c r="MEM1026" s="45"/>
      <c r="MEN1026" s="45"/>
      <c r="MEO1026" s="45"/>
      <c r="MEP1026" s="45"/>
      <c r="MEQ1026" s="45"/>
      <c r="MER1026" s="45"/>
      <c r="MES1026" s="45"/>
      <c r="MET1026" s="45"/>
      <c r="MEU1026" s="45"/>
      <c r="MEV1026" s="45"/>
      <c r="MEW1026" s="45"/>
      <c r="MEX1026" s="45"/>
      <c r="MEY1026" s="45"/>
      <c r="MEZ1026" s="45"/>
      <c r="MFA1026" s="45"/>
      <c r="MFB1026" s="45"/>
      <c r="MFC1026" s="45"/>
      <c r="MFD1026" s="45"/>
      <c r="MFE1026" s="45"/>
      <c r="MFF1026" s="45"/>
      <c r="MFG1026" s="45"/>
      <c r="MFH1026" s="45"/>
      <c r="MFI1026" s="45"/>
      <c r="MFJ1026" s="45"/>
      <c r="MFK1026" s="45"/>
      <c r="MFL1026" s="45"/>
      <c r="MFM1026" s="45"/>
      <c r="MFN1026" s="45"/>
      <c r="MFO1026" s="45"/>
      <c r="MFP1026" s="45"/>
      <c r="MFQ1026" s="45"/>
      <c r="MFR1026" s="45"/>
      <c r="MFS1026" s="45"/>
      <c r="MFT1026" s="45"/>
      <c r="MFU1026" s="45"/>
      <c r="MFV1026" s="45"/>
      <c r="MFW1026" s="45"/>
      <c r="MFX1026" s="45"/>
      <c r="MFY1026" s="45"/>
      <c r="MFZ1026" s="45"/>
      <c r="MGA1026" s="45"/>
      <c r="MGB1026" s="45"/>
      <c r="MGC1026" s="45"/>
      <c r="MGD1026" s="45"/>
      <c r="MGE1026" s="45"/>
      <c r="MGF1026" s="45"/>
      <c r="MGG1026" s="45"/>
      <c r="MGH1026" s="45"/>
      <c r="MGI1026" s="45"/>
      <c r="MGJ1026" s="45"/>
      <c r="MGK1026" s="45"/>
      <c r="MGL1026" s="45"/>
      <c r="MGM1026" s="45"/>
      <c r="MGN1026" s="45"/>
      <c r="MGO1026" s="45"/>
      <c r="MGP1026" s="45"/>
      <c r="MGQ1026" s="45"/>
      <c r="MGR1026" s="45"/>
      <c r="MGS1026" s="45"/>
      <c r="MGT1026" s="45"/>
      <c r="MGU1026" s="45"/>
      <c r="MGV1026" s="45"/>
      <c r="MGW1026" s="45"/>
      <c r="MGX1026" s="45"/>
      <c r="MGY1026" s="45"/>
      <c r="MGZ1026" s="45"/>
      <c r="MHA1026" s="45"/>
      <c r="MHB1026" s="45"/>
      <c r="MHC1026" s="45"/>
      <c r="MHD1026" s="45"/>
      <c r="MHE1026" s="45"/>
      <c r="MHF1026" s="45"/>
      <c r="MHG1026" s="45"/>
      <c r="MHH1026" s="45"/>
      <c r="MHI1026" s="45"/>
      <c r="MHJ1026" s="45"/>
      <c r="MHK1026" s="45"/>
      <c r="MHL1026" s="45"/>
      <c r="MHM1026" s="45"/>
      <c r="MHN1026" s="45"/>
      <c r="MHO1026" s="45"/>
      <c r="MHP1026" s="45"/>
      <c r="MHQ1026" s="45"/>
      <c r="MHR1026" s="45"/>
      <c r="MHS1026" s="45"/>
      <c r="MHT1026" s="45"/>
      <c r="MHU1026" s="45"/>
      <c r="MHV1026" s="45"/>
      <c r="MHW1026" s="45"/>
      <c r="MHX1026" s="45"/>
      <c r="MHY1026" s="45"/>
      <c r="MHZ1026" s="45"/>
      <c r="MIA1026" s="45"/>
      <c r="MIB1026" s="45"/>
      <c r="MIC1026" s="45"/>
      <c r="MID1026" s="45"/>
      <c r="MIE1026" s="45"/>
      <c r="MIF1026" s="45"/>
      <c r="MIG1026" s="45"/>
      <c r="MIH1026" s="45"/>
      <c r="MII1026" s="45"/>
      <c r="MIJ1026" s="45"/>
      <c r="MIK1026" s="45"/>
      <c r="MIL1026" s="45"/>
      <c r="MIM1026" s="45"/>
      <c r="MIN1026" s="45"/>
      <c r="MIO1026" s="45"/>
      <c r="MIP1026" s="45"/>
      <c r="MIQ1026" s="45"/>
      <c r="MIR1026" s="45"/>
      <c r="MIS1026" s="45"/>
      <c r="MIT1026" s="45"/>
      <c r="MIU1026" s="45"/>
      <c r="MIV1026" s="45"/>
      <c r="MIW1026" s="45"/>
      <c r="MIX1026" s="45"/>
      <c r="MIY1026" s="45"/>
      <c r="MIZ1026" s="45"/>
      <c r="MJA1026" s="45"/>
      <c r="MJB1026" s="45"/>
      <c r="MJC1026" s="45"/>
      <c r="MJD1026" s="45"/>
      <c r="MJE1026" s="45"/>
      <c r="MJF1026" s="45"/>
      <c r="MJG1026" s="45"/>
      <c r="MJH1026" s="45"/>
      <c r="MJI1026" s="45"/>
      <c r="MJJ1026" s="45"/>
      <c r="MJK1026" s="45"/>
      <c r="MJL1026" s="45"/>
      <c r="MJM1026" s="45"/>
      <c r="MJN1026" s="45"/>
      <c r="MJO1026" s="45"/>
      <c r="MJP1026" s="45"/>
      <c r="MJQ1026" s="45"/>
      <c r="MJR1026" s="45"/>
      <c r="MJS1026" s="45"/>
      <c r="MJT1026" s="45"/>
      <c r="MJU1026" s="45"/>
      <c r="MJV1026" s="45"/>
      <c r="MJW1026" s="45"/>
      <c r="MJX1026" s="45"/>
      <c r="MJY1026" s="45"/>
      <c r="MJZ1026" s="45"/>
      <c r="MKA1026" s="45"/>
      <c r="MKB1026" s="45"/>
      <c r="MKC1026" s="45"/>
      <c r="MKD1026" s="45"/>
      <c r="MKE1026" s="45"/>
      <c r="MKF1026" s="45"/>
      <c r="MKG1026" s="45"/>
      <c r="MKH1026" s="45"/>
      <c r="MKI1026" s="45"/>
      <c r="MKJ1026" s="45"/>
      <c r="MKK1026" s="45"/>
      <c r="MKL1026" s="45"/>
      <c r="MKM1026" s="45"/>
      <c r="MKN1026" s="45"/>
      <c r="MKO1026" s="45"/>
      <c r="MKP1026" s="45"/>
      <c r="MKQ1026" s="45"/>
      <c r="MKR1026" s="45"/>
      <c r="MKS1026" s="45"/>
      <c r="MKT1026" s="45"/>
      <c r="MKU1026" s="45"/>
      <c r="MKV1026" s="45"/>
      <c r="MKW1026" s="45"/>
      <c r="MKX1026" s="45"/>
      <c r="MKY1026" s="45"/>
      <c r="MKZ1026" s="45"/>
      <c r="MLA1026" s="45"/>
      <c r="MLB1026" s="45"/>
      <c r="MLC1026" s="45"/>
      <c r="MLD1026" s="45"/>
      <c r="MLE1026" s="45"/>
      <c r="MLF1026" s="45"/>
      <c r="MLG1026" s="45"/>
      <c r="MLH1026" s="45"/>
      <c r="MLI1026" s="45"/>
      <c r="MLJ1026" s="45"/>
      <c r="MLK1026" s="45"/>
      <c r="MLL1026" s="45"/>
      <c r="MLM1026" s="45"/>
      <c r="MLN1026" s="45"/>
      <c r="MLO1026" s="45"/>
      <c r="MLP1026" s="45"/>
      <c r="MLQ1026" s="45"/>
      <c r="MLR1026" s="45"/>
      <c r="MLS1026" s="45"/>
      <c r="MLT1026" s="45"/>
      <c r="MLU1026" s="45"/>
      <c r="MLV1026" s="45"/>
      <c r="MLW1026" s="45"/>
      <c r="MLX1026" s="45"/>
      <c r="MLY1026" s="45"/>
      <c r="MLZ1026" s="45"/>
      <c r="MMA1026" s="45"/>
      <c r="MMB1026" s="45"/>
      <c r="MMC1026" s="45"/>
      <c r="MMD1026" s="45"/>
      <c r="MME1026" s="45"/>
      <c r="MMF1026" s="45"/>
      <c r="MMG1026" s="45"/>
      <c r="MMH1026" s="45"/>
      <c r="MMI1026" s="45"/>
      <c r="MMJ1026" s="45"/>
      <c r="MMK1026" s="45"/>
      <c r="MML1026" s="45"/>
      <c r="MMM1026" s="45"/>
      <c r="MMN1026" s="45"/>
      <c r="MMO1026" s="45"/>
      <c r="MMP1026" s="45"/>
      <c r="MMQ1026" s="45"/>
      <c r="MMR1026" s="45"/>
      <c r="MMS1026" s="45"/>
      <c r="MMT1026" s="45"/>
      <c r="MMU1026" s="45"/>
      <c r="MMV1026" s="45"/>
      <c r="MMW1026" s="45"/>
      <c r="MMX1026" s="45"/>
      <c r="MMY1026" s="45"/>
      <c r="MMZ1026" s="45"/>
      <c r="MNA1026" s="45"/>
      <c r="MNB1026" s="45"/>
      <c r="MNC1026" s="45"/>
      <c r="MND1026" s="45"/>
      <c r="MNE1026" s="45"/>
      <c r="MNF1026" s="45"/>
      <c r="MNG1026" s="45"/>
      <c r="MNH1026" s="45"/>
      <c r="MNI1026" s="45"/>
      <c r="MNJ1026" s="45"/>
      <c r="MNK1026" s="45"/>
      <c r="MNL1026" s="45"/>
      <c r="MNM1026" s="45"/>
      <c r="MNN1026" s="45"/>
      <c r="MNO1026" s="45"/>
      <c r="MNP1026" s="45"/>
      <c r="MNQ1026" s="45"/>
      <c r="MNR1026" s="45"/>
      <c r="MNS1026" s="45"/>
      <c r="MNT1026" s="45"/>
      <c r="MNU1026" s="45"/>
      <c r="MNV1026" s="45"/>
      <c r="MNW1026" s="45"/>
      <c r="MNX1026" s="45"/>
      <c r="MNY1026" s="45"/>
      <c r="MNZ1026" s="45"/>
      <c r="MOA1026" s="45"/>
      <c r="MOB1026" s="45"/>
      <c r="MOC1026" s="45"/>
      <c r="MOD1026" s="45"/>
      <c r="MOE1026" s="45"/>
      <c r="MOF1026" s="45"/>
      <c r="MOG1026" s="45"/>
      <c r="MOH1026" s="45"/>
      <c r="MOI1026" s="45"/>
      <c r="MOJ1026" s="45"/>
      <c r="MOK1026" s="45"/>
      <c r="MOL1026" s="45"/>
      <c r="MOM1026" s="45"/>
      <c r="MON1026" s="45"/>
      <c r="MOO1026" s="45"/>
      <c r="MOP1026" s="45"/>
      <c r="MOQ1026" s="45"/>
      <c r="MOR1026" s="45"/>
      <c r="MOS1026" s="45"/>
      <c r="MOT1026" s="45"/>
      <c r="MOU1026" s="45"/>
      <c r="MOV1026" s="45"/>
      <c r="MOW1026" s="45"/>
      <c r="MOX1026" s="45"/>
      <c r="MOY1026" s="45"/>
      <c r="MOZ1026" s="45"/>
      <c r="MPA1026" s="45"/>
      <c r="MPB1026" s="45"/>
      <c r="MPC1026" s="45"/>
      <c r="MPD1026" s="45"/>
      <c r="MPE1026" s="45"/>
      <c r="MPF1026" s="45"/>
      <c r="MPG1026" s="45"/>
      <c r="MPH1026" s="45"/>
      <c r="MPI1026" s="45"/>
      <c r="MPJ1026" s="45"/>
      <c r="MPK1026" s="45"/>
      <c r="MPL1026" s="45"/>
      <c r="MPM1026" s="45"/>
      <c r="MPN1026" s="45"/>
      <c r="MPO1026" s="45"/>
      <c r="MPP1026" s="45"/>
      <c r="MPQ1026" s="45"/>
      <c r="MPR1026" s="45"/>
      <c r="MPS1026" s="45"/>
      <c r="MPT1026" s="45"/>
      <c r="MPU1026" s="45"/>
      <c r="MPV1026" s="45"/>
      <c r="MPW1026" s="45"/>
      <c r="MPX1026" s="45"/>
      <c r="MPY1026" s="45"/>
      <c r="MPZ1026" s="45"/>
      <c r="MQA1026" s="45"/>
      <c r="MQB1026" s="45"/>
      <c r="MQC1026" s="45"/>
      <c r="MQD1026" s="45"/>
      <c r="MQE1026" s="45"/>
      <c r="MQF1026" s="45"/>
      <c r="MQG1026" s="45"/>
      <c r="MQH1026" s="45"/>
      <c r="MQI1026" s="45"/>
      <c r="MQJ1026" s="45"/>
      <c r="MQK1026" s="45"/>
      <c r="MQL1026" s="45"/>
      <c r="MQM1026" s="45"/>
      <c r="MQN1026" s="45"/>
      <c r="MQO1026" s="45"/>
      <c r="MQP1026" s="45"/>
      <c r="MQQ1026" s="45"/>
      <c r="MQR1026" s="45"/>
      <c r="MQS1026" s="45"/>
      <c r="MQT1026" s="45"/>
      <c r="MQU1026" s="45"/>
      <c r="MQV1026" s="45"/>
      <c r="MQW1026" s="45"/>
      <c r="MQX1026" s="45"/>
      <c r="MQY1026" s="45"/>
      <c r="MQZ1026" s="45"/>
      <c r="MRA1026" s="45"/>
      <c r="MRB1026" s="45"/>
      <c r="MRC1026" s="45"/>
      <c r="MRD1026" s="45"/>
      <c r="MRE1026" s="45"/>
      <c r="MRF1026" s="45"/>
      <c r="MRG1026" s="45"/>
      <c r="MRH1026" s="45"/>
      <c r="MRI1026" s="45"/>
      <c r="MRJ1026" s="45"/>
      <c r="MRK1026" s="45"/>
      <c r="MRL1026" s="45"/>
      <c r="MRM1026" s="45"/>
      <c r="MRN1026" s="45"/>
      <c r="MRO1026" s="45"/>
      <c r="MRP1026" s="45"/>
      <c r="MRQ1026" s="45"/>
      <c r="MRR1026" s="45"/>
      <c r="MRS1026" s="45"/>
      <c r="MRT1026" s="45"/>
      <c r="MRU1026" s="45"/>
      <c r="MRV1026" s="45"/>
      <c r="MRW1026" s="45"/>
      <c r="MRX1026" s="45"/>
      <c r="MRY1026" s="45"/>
      <c r="MRZ1026" s="45"/>
      <c r="MSA1026" s="45"/>
      <c r="MSB1026" s="45"/>
      <c r="MSC1026" s="45"/>
      <c r="MSD1026" s="45"/>
      <c r="MSE1026" s="45"/>
      <c r="MSF1026" s="45"/>
      <c r="MSG1026" s="45"/>
      <c r="MSH1026" s="45"/>
      <c r="MSI1026" s="45"/>
      <c r="MSJ1026" s="45"/>
      <c r="MSK1026" s="45"/>
      <c r="MSL1026" s="45"/>
      <c r="MSM1026" s="45"/>
      <c r="MSN1026" s="45"/>
      <c r="MSO1026" s="45"/>
      <c r="MSP1026" s="45"/>
      <c r="MSQ1026" s="45"/>
      <c r="MSR1026" s="45"/>
      <c r="MSS1026" s="45"/>
      <c r="MST1026" s="45"/>
      <c r="MSU1026" s="45"/>
      <c r="MSV1026" s="45"/>
      <c r="MSW1026" s="45"/>
      <c r="MSX1026" s="45"/>
      <c r="MSY1026" s="45"/>
      <c r="MSZ1026" s="45"/>
      <c r="MTA1026" s="45"/>
      <c r="MTB1026" s="45"/>
      <c r="MTC1026" s="45"/>
      <c r="MTD1026" s="45"/>
      <c r="MTE1026" s="45"/>
      <c r="MTF1026" s="45"/>
      <c r="MTG1026" s="45"/>
      <c r="MTH1026" s="45"/>
      <c r="MTI1026" s="45"/>
      <c r="MTJ1026" s="45"/>
      <c r="MTK1026" s="45"/>
      <c r="MTL1026" s="45"/>
      <c r="MTM1026" s="45"/>
      <c r="MTN1026" s="45"/>
      <c r="MTO1026" s="45"/>
      <c r="MTP1026" s="45"/>
      <c r="MTQ1026" s="45"/>
      <c r="MTR1026" s="45"/>
      <c r="MTS1026" s="45"/>
      <c r="MTT1026" s="45"/>
      <c r="MTU1026" s="45"/>
      <c r="MTV1026" s="45"/>
      <c r="MTW1026" s="45"/>
      <c r="MTX1026" s="45"/>
      <c r="MTY1026" s="45"/>
      <c r="MTZ1026" s="45"/>
      <c r="MUA1026" s="45"/>
      <c r="MUB1026" s="45"/>
      <c r="MUC1026" s="45"/>
      <c r="MUD1026" s="45"/>
      <c r="MUE1026" s="45"/>
      <c r="MUF1026" s="45"/>
      <c r="MUG1026" s="45"/>
      <c r="MUH1026" s="45"/>
      <c r="MUI1026" s="45"/>
      <c r="MUJ1026" s="45"/>
      <c r="MUK1026" s="45"/>
      <c r="MUL1026" s="45"/>
      <c r="MUM1026" s="45"/>
      <c r="MUN1026" s="45"/>
      <c r="MUO1026" s="45"/>
      <c r="MUP1026" s="45"/>
      <c r="MUQ1026" s="45"/>
      <c r="MUR1026" s="45"/>
      <c r="MUS1026" s="45"/>
      <c r="MUT1026" s="45"/>
      <c r="MUU1026" s="45"/>
      <c r="MUV1026" s="45"/>
      <c r="MUW1026" s="45"/>
      <c r="MUX1026" s="45"/>
      <c r="MUY1026" s="45"/>
      <c r="MUZ1026" s="45"/>
      <c r="MVA1026" s="45"/>
      <c r="MVB1026" s="45"/>
      <c r="MVC1026" s="45"/>
      <c r="MVD1026" s="45"/>
      <c r="MVE1026" s="45"/>
      <c r="MVF1026" s="45"/>
      <c r="MVG1026" s="45"/>
      <c r="MVH1026" s="45"/>
      <c r="MVI1026" s="45"/>
      <c r="MVJ1026" s="45"/>
      <c r="MVK1026" s="45"/>
      <c r="MVL1026" s="45"/>
      <c r="MVM1026" s="45"/>
      <c r="MVN1026" s="45"/>
      <c r="MVO1026" s="45"/>
      <c r="MVP1026" s="45"/>
      <c r="MVQ1026" s="45"/>
      <c r="MVR1026" s="45"/>
      <c r="MVS1026" s="45"/>
      <c r="MVT1026" s="45"/>
      <c r="MVU1026" s="45"/>
      <c r="MVV1026" s="45"/>
      <c r="MVW1026" s="45"/>
      <c r="MVX1026" s="45"/>
      <c r="MVY1026" s="45"/>
      <c r="MVZ1026" s="45"/>
      <c r="MWA1026" s="45"/>
      <c r="MWB1026" s="45"/>
      <c r="MWC1026" s="45"/>
      <c r="MWD1026" s="45"/>
      <c r="MWE1026" s="45"/>
      <c r="MWF1026" s="45"/>
      <c r="MWG1026" s="45"/>
      <c r="MWH1026" s="45"/>
      <c r="MWI1026" s="45"/>
      <c r="MWJ1026" s="45"/>
      <c r="MWK1026" s="45"/>
      <c r="MWL1026" s="45"/>
      <c r="MWM1026" s="45"/>
      <c r="MWN1026" s="45"/>
      <c r="MWO1026" s="45"/>
      <c r="MWP1026" s="45"/>
      <c r="MWQ1026" s="45"/>
      <c r="MWR1026" s="45"/>
      <c r="MWS1026" s="45"/>
      <c r="MWT1026" s="45"/>
      <c r="MWU1026" s="45"/>
      <c r="MWV1026" s="45"/>
      <c r="MWW1026" s="45"/>
      <c r="MWX1026" s="45"/>
      <c r="MWY1026" s="45"/>
      <c r="MWZ1026" s="45"/>
      <c r="MXA1026" s="45"/>
      <c r="MXB1026" s="45"/>
      <c r="MXC1026" s="45"/>
      <c r="MXD1026" s="45"/>
      <c r="MXE1026" s="45"/>
      <c r="MXF1026" s="45"/>
      <c r="MXG1026" s="45"/>
      <c r="MXH1026" s="45"/>
      <c r="MXI1026" s="45"/>
      <c r="MXJ1026" s="45"/>
      <c r="MXK1026" s="45"/>
      <c r="MXL1026" s="45"/>
      <c r="MXM1026" s="45"/>
      <c r="MXN1026" s="45"/>
      <c r="MXO1026" s="45"/>
      <c r="MXP1026" s="45"/>
      <c r="MXQ1026" s="45"/>
      <c r="MXR1026" s="45"/>
      <c r="MXS1026" s="45"/>
      <c r="MXT1026" s="45"/>
      <c r="MXU1026" s="45"/>
      <c r="MXV1026" s="45"/>
      <c r="MXW1026" s="45"/>
      <c r="MXX1026" s="45"/>
      <c r="MXY1026" s="45"/>
      <c r="MXZ1026" s="45"/>
      <c r="MYA1026" s="45"/>
      <c r="MYB1026" s="45"/>
      <c r="MYC1026" s="45"/>
      <c r="MYD1026" s="45"/>
      <c r="MYE1026" s="45"/>
      <c r="MYF1026" s="45"/>
      <c r="MYG1026" s="45"/>
      <c r="MYH1026" s="45"/>
      <c r="MYI1026" s="45"/>
      <c r="MYJ1026" s="45"/>
      <c r="MYK1026" s="45"/>
      <c r="MYL1026" s="45"/>
      <c r="MYM1026" s="45"/>
      <c r="MYN1026" s="45"/>
      <c r="MYO1026" s="45"/>
      <c r="MYP1026" s="45"/>
      <c r="MYQ1026" s="45"/>
      <c r="MYR1026" s="45"/>
      <c r="MYS1026" s="45"/>
      <c r="MYT1026" s="45"/>
      <c r="MYU1026" s="45"/>
      <c r="MYV1026" s="45"/>
      <c r="MYW1026" s="45"/>
      <c r="MYX1026" s="45"/>
      <c r="MYY1026" s="45"/>
      <c r="MYZ1026" s="45"/>
      <c r="MZA1026" s="45"/>
      <c r="MZB1026" s="45"/>
      <c r="MZC1026" s="45"/>
      <c r="MZD1026" s="45"/>
      <c r="MZE1026" s="45"/>
      <c r="MZF1026" s="45"/>
      <c r="MZG1026" s="45"/>
      <c r="MZH1026" s="45"/>
      <c r="MZI1026" s="45"/>
      <c r="MZJ1026" s="45"/>
      <c r="MZK1026" s="45"/>
      <c r="MZL1026" s="45"/>
      <c r="MZM1026" s="45"/>
      <c r="MZN1026" s="45"/>
      <c r="MZO1026" s="45"/>
      <c r="MZP1026" s="45"/>
      <c r="MZQ1026" s="45"/>
      <c r="MZR1026" s="45"/>
      <c r="MZS1026" s="45"/>
      <c r="MZT1026" s="45"/>
      <c r="MZU1026" s="45"/>
      <c r="MZV1026" s="45"/>
      <c r="MZW1026" s="45"/>
      <c r="MZX1026" s="45"/>
      <c r="MZY1026" s="45"/>
      <c r="MZZ1026" s="45"/>
      <c r="NAA1026" s="45"/>
      <c r="NAB1026" s="45"/>
      <c r="NAC1026" s="45"/>
      <c r="NAD1026" s="45"/>
      <c r="NAE1026" s="45"/>
      <c r="NAF1026" s="45"/>
      <c r="NAG1026" s="45"/>
      <c r="NAH1026" s="45"/>
      <c r="NAI1026" s="45"/>
      <c r="NAJ1026" s="45"/>
      <c r="NAK1026" s="45"/>
      <c r="NAL1026" s="45"/>
      <c r="NAM1026" s="45"/>
      <c r="NAN1026" s="45"/>
      <c r="NAO1026" s="45"/>
      <c r="NAP1026" s="45"/>
      <c r="NAQ1026" s="45"/>
      <c r="NAR1026" s="45"/>
      <c r="NAS1026" s="45"/>
      <c r="NAT1026" s="45"/>
      <c r="NAU1026" s="45"/>
      <c r="NAV1026" s="45"/>
      <c r="NAW1026" s="45"/>
      <c r="NAX1026" s="45"/>
      <c r="NAY1026" s="45"/>
      <c r="NAZ1026" s="45"/>
      <c r="NBA1026" s="45"/>
      <c r="NBB1026" s="45"/>
      <c r="NBC1026" s="45"/>
      <c r="NBD1026" s="45"/>
      <c r="NBE1026" s="45"/>
      <c r="NBF1026" s="45"/>
      <c r="NBG1026" s="45"/>
      <c r="NBH1026" s="45"/>
      <c r="NBI1026" s="45"/>
      <c r="NBJ1026" s="45"/>
      <c r="NBK1026" s="45"/>
      <c r="NBL1026" s="45"/>
      <c r="NBM1026" s="45"/>
      <c r="NBN1026" s="45"/>
      <c r="NBO1026" s="45"/>
      <c r="NBP1026" s="45"/>
      <c r="NBQ1026" s="45"/>
      <c r="NBR1026" s="45"/>
      <c r="NBS1026" s="45"/>
      <c r="NBT1026" s="45"/>
      <c r="NBU1026" s="45"/>
      <c r="NBV1026" s="45"/>
      <c r="NBW1026" s="45"/>
      <c r="NBX1026" s="45"/>
      <c r="NBY1026" s="45"/>
      <c r="NBZ1026" s="45"/>
      <c r="NCA1026" s="45"/>
      <c r="NCB1026" s="45"/>
      <c r="NCC1026" s="45"/>
      <c r="NCD1026" s="45"/>
      <c r="NCE1026" s="45"/>
      <c r="NCF1026" s="45"/>
      <c r="NCG1026" s="45"/>
      <c r="NCH1026" s="45"/>
      <c r="NCI1026" s="45"/>
      <c r="NCJ1026" s="45"/>
      <c r="NCK1026" s="45"/>
      <c r="NCL1026" s="45"/>
      <c r="NCM1026" s="45"/>
      <c r="NCN1026" s="45"/>
      <c r="NCO1026" s="45"/>
      <c r="NCP1026" s="45"/>
      <c r="NCQ1026" s="45"/>
      <c r="NCR1026" s="45"/>
      <c r="NCS1026" s="45"/>
      <c r="NCT1026" s="45"/>
      <c r="NCU1026" s="45"/>
      <c r="NCV1026" s="45"/>
      <c r="NCW1026" s="45"/>
      <c r="NCX1026" s="45"/>
      <c r="NCY1026" s="45"/>
      <c r="NCZ1026" s="45"/>
      <c r="NDA1026" s="45"/>
      <c r="NDB1026" s="45"/>
      <c r="NDC1026" s="45"/>
      <c r="NDD1026" s="45"/>
      <c r="NDE1026" s="45"/>
      <c r="NDF1026" s="45"/>
      <c r="NDG1026" s="45"/>
      <c r="NDH1026" s="45"/>
      <c r="NDI1026" s="45"/>
      <c r="NDJ1026" s="45"/>
      <c r="NDK1026" s="45"/>
      <c r="NDL1026" s="45"/>
      <c r="NDM1026" s="45"/>
      <c r="NDN1026" s="45"/>
      <c r="NDO1026" s="45"/>
      <c r="NDP1026" s="45"/>
      <c r="NDQ1026" s="45"/>
      <c r="NDR1026" s="45"/>
      <c r="NDS1026" s="45"/>
      <c r="NDT1026" s="45"/>
      <c r="NDU1026" s="45"/>
      <c r="NDV1026" s="45"/>
      <c r="NDW1026" s="45"/>
      <c r="NDX1026" s="45"/>
      <c r="NDY1026" s="45"/>
      <c r="NDZ1026" s="45"/>
      <c r="NEA1026" s="45"/>
      <c r="NEB1026" s="45"/>
      <c r="NEC1026" s="45"/>
      <c r="NED1026" s="45"/>
      <c r="NEE1026" s="45"/>
      <c r="NEF1026" s="45"/>
      <c r="NEG1026" s="45"/>
      <c r="NEH1026" s="45"/>
      <c r="NEI1026" s="45"/>
      <c r="NEJ1026" s="45"/>
      <c r="NEK1026" s="45"/>
      <c r="NEL1026" s="45"/>
      <c r="NEM1026" s="45"/>
      <c r="NEN1026" s="45"/>
      <c r="NEO1026" s="45"/>
      <c r="NEP1026" s="45"/>
      <c r="NEQ1026" s="45"/>
      <c r="NER1026" s="45"/>
      <c r="NES1026" s="45"/>
      <c r="NET1026" s="45"/>
      <c r="NEU1026" s="45"/>
      <c r="NEV1026" s="45"/>
      <c r="NEW1026" s="45"/>
      <c r="NEX1026" s="45"/>
      <c r="NEY1026" s="45"/>
      <c r="NEZ1026" s="45"/>
      <c r="NFA1026" s="45"/>
      <c r="NFB1026" s="45"/>
      <c r="NFC1026" s="45"/>
      <c r="NFD1026" s="45"/>
      <c r="NFE1026" s="45"/>
      <c r="NFF1026" s="45"/>
      <c r="NFG1026" s="45"/>
      <c r="NFH1026" s="45"/>
      <c r="NFI1026" s="45"/>
      <c r="NFJ1026" s="45"/>
      <c r="NFK1026" s="45"/>
      <c r="NFL1026" s="45"/>
      <c r="NFM1026" s="45"/>
      <c r="NFN1026" s="45"/>
      <c r="NFO1026" s="45"/>
      <c r="NFP1026" s="45"/>
      <c r="NFQ1026" s="45"/>
      <c r="NFR1026" s="45"/>
      <c r="NFS1026" s="45"/>
      <c r="NFT1026" s="45"/>
      <c r="NFU1026" s="45"/>
      <c r="NFV1026" s="45"/>
      <c r="NFW1026" s="45"/>
      <c r="NFX1026" s="45"/>
      <c r="NFY1026" s="45"/>
      <c r="NFZ1026" s="45"/>
      <c r="NGA1026" s="45"/>
      <c r="NGB1026" s="45"/>
      <c r="NGC1026" s="45"/>
      <c r="NGD1026" s="45"/>
      <c r="NGE1026" s="45"/>
      <c r="NGF1026" s="45"/>
      <c r="NGG1026" s="45"/>
      <c r="NGH1026" s="45"/>
      <c r="NGI1026" s="45"/>
      <c r="NGJ1026" s="45"/>
      <c r="NGK1026" s="45"/>
      <c r="NGL1026" s="45"/>
      <c r="NGM1026" s="45"/>
      <c r="NGN1026" s="45"/>
      <c r="NGO1026" s="45"/>
      <c r="NGP1026" s="45"/>
      <c r="NGQ1026" s="45"/>
      <c r="NGR1026" s="45"/>
      <c r="NGS1026" s="45"/>
      <c r="NGT1026" s="45"/>
      <c r="NGU1026" s="45"/>
      <c r="NGV1026" s="45"/>
      <c r="NGW1026" s="45"/>
      <c r="NGX1026" s="45"/>
      <c r="NGY1026" s="45"/>
      <c r="NGZ1026" s="45"/>
      <c r="NHA1026" s="45"/>
      <c r="NHB1026" s="45"/>
      <c r="NHC1026" s="45"/>
      <c r="NHD1026" s="45"/>
      <c r="NHE1026" s="45"/>
      <c r="NHF1026" s="45"/>
      <c r="NHG1026" s="45"/>
      <c r="NHH1026" s="45"/>
      <c r="NHI1026" s="45"/>
      <c r="NHJ1026" s="45"/>
      <c r="NHK1026" s="45"/>
      <c r="NHL1026" s="45"/>
      <c r="NHM1026" s="45"/>
      <c r="NHN1026" s="45"/>
      <c r="NHO1026" s="45"/>
      <c r="NHP1026" s="45"/>
      <c r="NHQ1026" s="45"/>
      <c r="NHR1026" s="45"/>
      <c r="NHS1026" s="45"/>
      <c r="NHT1026" s="45"/>
      <c r="NHU1026" s="45"/>
      <c r="NHV1026" s="45"/>
      <c r="NHW1026" s="45"/>
      <c r="NHX1026" s="45"/>
      <c r="NHY1026" s="45"/>
      <c r="NHZ1026" s="45"/>
      <c r="NIA1026" s="45"/>
      <c r="NIB1026" s="45"/>
      <c r="NIC1026" s="45"/>
      <c r="NID1026" s="45"/>
      <c r="NIE1026" s="45"/>
      <c r="NIF1026" s="45"/>
      <c r="NIG1026" s="45"/>
      <c r="NIH1026" s="45"/>
      <c r="NII1026" s="45"/>
      <c r="NIJ1026" s="45"/>
      <c r="NIK1026" s="45"/>
      <c r="NIL1026" s="45"/>
      <c r="NIM1026" s="45"/>
      <c r="NIN1026" s="45"/>
      <c r="NIO1026" s="45"/>
      <c r="NIP1026" s="45"/>
      <c r="NIQ1026" s="45"/>
      <c r="NIR1026" s="45"/>
      <c r="NIS1026" s="45"/>
      <c r="NIT1026" s="45"/>
      <c r="NIU1026" s="45"/>
      <c r="NIV1026" s="45"/>
      <c r="NIW1026" s="45"/>
      <c r="NIX1026" s="45"/>
      <c r="NIY1026" s="45"/>
      <c r="NIZ1026" s="45"/>
      <c r="NJA1026" s="45"/>
      <c r="NJB1026" s="45"/>
      <c r="NJC1026" s="45"/>
      <c r="NJD1026" s="45"/>
      <c r="NJE1026" s="45"/>
      <c r="NJF1026" s="45"/>
      <c r="NJG1026" s="45"/>
      <c r="NJH1026" s="45"/>
      <c r="NJI1026" s="45"/>
      <c r="NJJ1026" s="45"/>
      <c r="NJK1026" s="45"/>
      <c r="NJL1026" s="45"/>
      <c r="NJM1026" s="45"/>
      <c r="NJN1026" s="45"/>
      <c r="NJO1026" s="45"/>
      <c r="NJP1026" s="45"/>
      <c r="NJQ1026" s="45"/>
      <c r="NJR1026" s="45"/>
      <c r="NJS1026" s="45"/>
      <c r="NJT1026" s="45"/>
      <c r="NJU1026" s="45"/>
      <c r="NJV1026" s="45"/>
      <c r="NJW1026" s="45"/>
      <c r="NJX1026" s="45"/>
      <c r="NJY1026" s="45"/>
      <c r="NJZ1026" s="45"/>
      <c r="NKA1026" s="45"/>
      <c r="NKB1026" s="45"/>
      <c r="NKC1026" s="45"/>
      <c r="NKD1026" s="45"/>
      <c r="NKE1026" s="45"/>
      <c r="NKF1026" s="45"/>
      <c r="NKG1026" s="45"/>
      <c r="NKH1026" s="45"/>
      <c r="NKI1026" s="45"/>
      <c r="NKJ1026" s="45"/>
      <c r="NKK1026" s="45"/>
      <c r="NKL1026" s="45"/>
      <c r="NKM1026" s="45"/>
      <c r="NKN1026" s="45"/>
      <c r="NKO1026" s="45"/>
      <c r="NKP1026" s="45"/>
      <c r="NKQ1026" s="45"/>
      <c r="NKR1026" s="45"/>
      <c r="NKS1026" s="45"/>
      <c r="NKT1026" s="45"/>
      <c r="NKU1026" s="45"/>
      <c r="NKV1026" s="45"/>
      <c r="NKW1026" s="45"/>
      <c r="NKX1026" s="45"/>
      <c r="NKY1026" s="45"/>
      <c r="NKZ1026" s="45"/>
      <c r="NLA1026" s="45"/>
      <c r="NLB1026" s="45"/>
      <c r="NLC1026" s="45"/>
      <c r="NLD1026" s="45"/>
      <c r="NLE1026" s="45"/>
      <c r="NLF1026" s="45"/>
      <c r="NLG1026" s="45"/>
      <c r="NLH1026" s="45"/>
      <c r="NLI1026" s="45"/>
      <c r="NLJ1026" s="45"/>
      <c r="NLK1026" s="45"/>
      <c r="NLL1026" s="45"/>
      <c r="NLM1026" s="45"/>
      <c r="NLN1026" s="45"/>
      <c r="NLO1026" s="45"/>
      <c r="NLP1026" s="45"/>
      <c r="NLQ1026" s="45"/>
      <c r="NLR1026" s="45"/>
      <c r="NLS1026" s="45"/>
      <c r="NLT1026" s="45"/>
      <c r="NLU1026" s="45"/>
      <c r="NLV1026" s="45"/>
      <c r="NLW1026" s="45"/>
      <c r="NLX1026" s="45"/>
      <c r="NLY1026" s="45"/>
      <c r="NLZ1026" s="45"/>
      <c r="NMA1026" s="45"/>
      <c r="NMB1026" s="45"/>
      <c r="NMC1026" s="45"/>
      <c r="NMD1026" s="45"/>
      <c r="NME1026" s="45"/>
      <c r="NMF1026" s="45"/>
      <c r="NMG1026" s="45"/>
      <c r="NMH1026" s="45"/>
      <c r="NMI1026" s="45"/>
      <c r="NMJ1026" s="45"/>
      <c r="NMK1026" s="45"/>
      <c r="NML1026" s="45"/>
      <c r="NMM1026" s="45"/>
      <c r="NMN1026" s="45"/>
      <c r="NMO1026" s="45"/>
      <c r="NMP1026" s="45"/>
      <c r="NMQ1026" s="45"/>
      <c r="NMR1026" s="45"/>
      <c r="NMS1026" s="45"/>
      <c r="NMT1026" s="45"/>
      <c r="NMU1026" s="45"/>
      <c r="NMV1026" s="45"/>
      <c r="NMW1026" s="45"/>
      <c r="NMX1026" s="45"/>
      <c r="NMY1026" s="45"/>
      <c r="NMZ1026" s="45"/>
      <c r="NNA1026" s="45"/>
      <c r="NNB1026" s="45"/>
      <c r="NNC1026" s="45"/>
      <c r="NND1026" s="45"/>
      <c r="NNE1026" s="45"/>
      <c r="NNF1026" s="45"/>
      <c r="NNG1026" s="45"/>
      <c r="NNH1026" s="45"/>
      <c r="NNI1026" s="45"/>
      <c r="NNJ1026" s="45"/>
      <c r="NNK1026" s="45"/>
      <c r="NNL1026" s="45"/>
      <c r="NNM1026" s="45"/>
      <c r="NNN1026" s="45"/>
      <c r="NNO1026" s="45"/>
      <c r="NNP1026" s="45"/>
      <c r="NNQ1026" s="45"/>
      <c r="NNR1026" s="45"/>
      <c r="NNS1026" s="45"/>
      <c r="NNT1026" s="45"/>
      <c r="NNU1026" s="45"/>
      <c r="NNV1026" s="45"/>
      <c r="NNW1026" s="45"/>
      <c r="NNX1026" s="45"/>
      <c r="NNY1026" s="45"/>
      <c r="NNZ1026" s="45"/>
      <c r="NOA1026" s="45"/>
      <c r="NOB1026" s="45"/>
      <c r="NOC1026" s="45"/>
      <c r="NOD1026" s="45"/>
      <c r="NOE1026" s="45"/>
      <c r="NOF1026" s="45"/>
      <c r="NOG1026" s="45"/>
      <c r="NOH1026" s="45"/>
      <c r="NOI1026" s="45"/>
      <c r="NOJ1026" s="45"/>
      <c r="NOK1026" s="45"/>
      <c r="NOL1026" s="45"/>
      <c r="NOM1026" s="45"/>
      <c r="NON1026" s="45"/>
      <c r="NOO1026" s="45"/>
      <c r="NOP1026" s="45"/>
      <c r="NOQ1026" s="45"/>
      <c r="NOR1026" s="45"/>
      <c r="NOS1026" s="45"/>
      <c r="NOT1026" s="45"/>
      <c r="NOU1026" s="45"/>
      <c r="NOV1026" s="45"/>
      <c r="NOW1026" s="45"/>
      <c r="NOX1026" s="45"/>
      <c r="NOY1026" s="45"/>
      <c r="NOZ1026" s="45"/>
      <c r="NPA1026" s="45"/>
      <c r="NPB1026" s="45"/>
      <c r="NPC1026" s="45"/>
      <c r="NPD1026" s="45"/>
      <c r="NPE1026" s="45"/>
      <c r="NPF1026" s="45"/>
      <c r="NPG1026" s="45"/>
      <c r="NPH1026" s="45"/>
      <c r="NPI1026" s="45"/>
      <c r="NPJ1026" s="45"/>
      <c r="NPK1026" s="45"/>
      <c r="NPL1026" s="45"/>
      <c r="NPM1026" s="45"/>
      <c r="NPN1026" s="45"/>
      <c r="NPO1026" s="45"/>
      <c r="NPP1026" s="45"/>
      <c r="NPQ1026" s="45"/>
      <c r="NPR1026" s="45"/>
      <c r="NPS1026" s="45"/>
      <c r="NPT1026" s="45"/>
      <c r="NPU1026" s="45"/>
      <c r="NPV1026" s="45"/>
      <c r="NPW1026" s="45"/>
      <c r="NPX1026" s="45"/>
      <c r="NPY1026" s="45"/>
      <c r="NPZ1026" s="45"/>
      <c r="NQA1026" s="45"/>
      <c r="NQB1026" s="45"/>
      <c r="NQC1026" s="45"/>
      <c r="NQD1026" s="45"/>
      <c r="NQE1026" s="45"/>
      <c r="NQF1026" s="45"/>
      <c r="NQG1026" s="45"/>
      <c r="NQH1026" s="45"/>
      <c r="NQI1026" s="45"/>
      <c r="NQJ1026" s="45"/>
      <c r="NQK1026" s="45"/>
      <c r="NQL1026" s="45"/>
      <c r="NQM1026" s="45"/>
      <c r="NQN1026" s="45"/>
      <c r="NQO1026" s="45"/>
      <c r="NQP1026" s="45"/>
      <c r="NQQ1026" s="45"/>
      <c r="NQR1026" s="45"/>
      <c r="NQS1026" s="45"/>
      <c r="NQT1026" s="45"/>
      <c r="NQU1026" s="45"/>
      <c r="NQV1026" s="45"/>
      <c r="NQW1026" s="45"/>
      <c r="NQX1026" s="45"/>
      <c r="NQY1026" s="45"/>
      <c r="NQZ1026" s="45"/>
      <c r="NRA1026" s="45"/>
      <c r="NRB1026" s="45"/>
      <c r="NRC1026" s="45"/>
      <c r="NRD1026" s="45"/>
      <c r="NRE1026" s="45"/>
      <c r="NRF1026" s="45"/>
      <c r="NRG1026" s="45"/>
      <c r="NRH1026" s="45"/>
      <c r="NRI1026" s="45"/>
      <c r="NRJ1026" s="45"/>
      <c r="NRK1026" s="45"/>
      <c r="NRL1026" s="45"/>
      <c r="NRM1026" s="45"/>
      <c r="NRN1026" s="45"/>
      <c r="NRO1026" s="45"/>
      <c r="NRP1026" s="45"/>
      <c r="NRQ1026" s="45"/>
      <c r="NRR1026" s="45"/>
      <c r="NRS1026" s="45"/>
      <c r="NRT1026" s="45"/>
      <c r="NRU1026" s="45"/>
      <c r="NRV1026" s="45"/>
      <c r="NRW1026" s="45"/>
      <c r="NRX1026" s="45"/>
      <c r="NRY1026" s="45"/>
      <c r="NRZ1026" s="45"/>
      <c r="NSA1026" s="45"/>
      <c r="NSB1026" s="45"/>
      <c r="NSC1026" s="45"/>
      <c r="NSD1026" s="45"/>
      <c r="NSE1026" s="45"/>
      <c r="NSF1026" s="45"/>
      <c r="NSG1026" s="45"/>
      <c r="NSH1026" s="45"/>
      <c r="NSI1026" s="45"/>
      <c r="NSJ1026" s="45"/>
      <c r="NSK1026" s="45"/>
      <c r="NSL1026" s="45"/>
      <c r="NSM1026" s="45"/>
      <c r="NSN1026" s="45"/>
      <c r="NSO1026" s="45"/>
      <c r="NSP1026" s="45"/>
      <c r="NSQ1026" s="45"/>
      <c r="NSR1026" s="45"/>
      <c r="NSS1026" s="45"/>
      <c r="NST1026" s="45"/>
      <c r="NSU1026" s="45"/>
      <c r="NSV1026" s="45"/>
      <c r="NSW1026" s="45"/>
      <c r="NSX1026" s="45"/>
      <c r="NSY1026" s="45"/>
      <c r="NSZ1026" s="45"/>
      <c r="NTA1026" s="45"/>
      <c r="NTB1026" s="45"/>
      <c r="NTC1026" s="45"/>
      <c r="NTD1026" s="45"/>
      <c r="NTE1026" s="45"/>
      <c r="NTF1026" s="45"/>
      <c r="NTG1026" s="45"/>
      <c r="NTH1026" s="45"/>
      <c r="NTI1026" s="45"/>
      <c r="NTJ1026" s="45"/>
      <c r="NTK1026" s="45"/>
      <c r="NTL1026" s="45"/>
      <c r="NTM1026" s="45"/>
      <c r="NTN1026" s="45"/>
      <c r="NTO1026" s="45"/>
      <c r="NTP1026" s="45"/>
      <c r="NTQ1026" s="45"/>
      <c r="NTR1026" s="45"/>
      <c r="NTS1026" s="45"/>
      <c r="NTT1026" s="45"/>
      <c r="NTU1026" s="45"/>
      <c r="NTV1026" s="45"/>
      <c r="NTW1026" s="45"/>
      <c r="NTX1026" s="45"/>
      <c r="NTY1026" s="45"/>
      <c r="NTZ1026" s="45"/>
      <c r="NUA1026" s="45"/>
      <c r="NUB1026" s="45"/>
      <c r="NUC1026" s="45"/>
      <c r="NUD1026" s="45"/>
      <c r="NUE1026" s="45"/>
      <c r="NUF1026" s="45"/>
      <c r="NUG1026" s="45"/>
      <c r="NUH1026" s="45"/>
      <c r="NUI1026" s="45"/>
      <c r="NUJ1026" s="45"/>
      <c r="NUK1026" s="45"/>
      <c r="NUL1026" s="45"/>
      <c r="NUM1026" s="45"/>
      <c r="NUN1026" s="45"/>
      <c r="NUO1026" s="45"/>
      <c r="NUP1026" s="45"/>
      <c r="NUQ1026" s="45"/>
      <c r="NUR1026" s="45"/>
      <c r="NUS1026" s="45"/>
      <c r="NUT1026" s="45"/>
      <c r="NUU1026" s="45"/>
      <c r="NUV1026" s="45"/>
      <c r="NUW1026" s="45"/>
      <c r="NUX1026" s="45"/>
      <c r="NUY1026" s="45"/>
      <c r="NUZ1026" s="45"/>
      <c r="NVA1026" s="45"/>
      <c r="NVB1026" s="45"/>
      <c r="NVC1026" s="45"/>
      <c r="NVD1026" s="45"/>
      <c r="NVE1026" s="45"/>
      <c r="NVF1026" s="45"/>
      <c r="NVG1026" s="45"/>
      <c r="NVH1026" s="45"/>
      <c r="NVI1026" s="45"/>
      <c r="NVJ1026" s="45"/>
      <c r="NVK1026" s="45"/>
      <c r="NVL1026" s="45"/>
      <c r="NVM1026" s="45"/>
      <c r="NVN1026" s="45"/>
      <c r="NVO1026" s="45"/>
      <c r="NVP1026" s="45"/>
      <c r="NVQ1026" s="45"/>
      <c r="NVR1026" s="45"/>
      <c r="NVS1026" s="45"/>
      <c r="NVT1026" s="45"/>
      <c r="NVU1026" s="45"/>
      <c r="NVV1026" s="45"/>
      <c r="NVW1026" s="45"/>
      <c r="NVX1026" s="45"/>
      <c r="NVY1026" s="45"/>
      <c r="NVZ1026" s="45"/>
      <c r="NWA1026" s="45"/>
      <c r="NWB1026" s="45"/>
      <c r="NWC1026" s="45"/>
      <c r="NWD1026" s="45"/>
      <c r="NWE1026" s="45"/>
      <c r="NWF1026" s="45"/>
      <c r="NWG1026" s="45"/>
      <c r="NWH1026" s="45"/>
      <c r="NWI1026" s="45"/>
      <c r="NWJ1026" s="45"/>
      <c r="NWK1026" s="45"/>
      <c r="NWL1026" s="45"/>
      <c r="NWM1026" s="45"/>
      <c r="NWN1026" s="45"/>
      <c r="NWO1026" s="45"/>
      <c r="NWP1026" s="45"/>
      <c r="NWQ1026" s="45"/>
      <c r="NWR1026" s="45"/>
      <c r="NWS1026" s="45"/>
      <c r="NWT1026" s="45"/>
      <c r="NWU1026" s="45"/>
      <c r="NWV1026" s="45"/>
      <c r="NWW1026" s="45"/>
      <c r="NWX1026" s="45"/>
      <c r="NWY1026" s="45"/>
      <c r="NWZ1026" s="45"/>
      <c r="NXA1026" s="45"/>
      <c r="NXB1026" s="45"/>
      <c r="NXC1026" s="45"/>
      <c r="NXD1026" s="45"/>
      <c r="NXE1026" s="45"/>
      <c r="NXF1026" s="45"/>
      <c r="NXG1026" s="45"/>
      <c r="NXH1026" s="45"/>
      <c r="NXI1026" s="45"/>
      <c r="NXJ1026" s="45"/>
      <c r="NXK1026" s="45"/>
      <c r="NXL1026" s="45"/>
      <c r="NXM1026" s="45"/>
      <c r="NXN1026" s="45"/>
      <c r="NXO1026" s="45"/>
      <c r="NXP1026" s="45"/>
      <c r="NXQ1026" s="45"/>
      <c r="NXR1026" s="45"/>
      <c r="NXS1026" s="45"/>
      <c r="NXT1026" s="45"/>
      <c r="NXU1026" s="45"/>
      <c r="NXV1026" s="45"/>
      <c r="NXW1026" s="45"/>
      <c r="NXX1026" s="45"/>
      <c r="NXY1026" s="45"/>
      <c r="NXZ1026" s="45"/>
      <c r="NYA1026" s="45"/>
      <c r="NYB1026" s="45"/>
      <c r="NYC1026" s="45"/>
      <c r="NYD1026" s="45"/>
      <c r="NYE1026" s="45"/>
      <c r="NYF1026" s="45"/>
      <c r="NYG1026" s="45"/>
      <c r="NYH1026" s="45"/>
      <c r="NYI1026" s="45"/>
      <c r="NYJ1026" s="45"/>
      <c r="NYK1026" s="45"/>
      <c r="NYL1026" s="45"/>
      <c r="NYM1026" s="45"/>
      <c r="NYN1026" s="45"/>
      <c r="NYO1026" s="45"/>
      <c r="NYP1026" s="45"/>
      <c r="NYQ1026" s="45"/>
      <c r="NYR1026" s="45"/>
      <c r="NYS1026" s="45"/>
      <c r="NYT1026" s="45"/>
      <c r="NYU1026" s="45"/>
      <c r="NYV1026" s="45"/>
      <c r="NYW1026" s="45"/>
      <c r="NYX1026" s="45"/>
      <c r="NYY1026" s="45"/>
      <c r="NYZ1026" s="45"/>
      <c r="NZA1026" s="45"/>
      <c r="NZB1026" s="45"/>
      <c r="NZC1026" s="45"/>
      <c r="NZD1026" s="45"/>
      <c r="NZE1026" s="45"/>
      <c r="NZF1026" s="45"/>
      <c r="NZG1026" s="45"/>
      <c r="NZH1026" s="45"/>
      <c r="NZI1026" s="45"/>
      <c r="NZJ1026" s="45"/>
      <c r="NZK1026" s="45"/>
      <c r="NZL1026" s="45"/>
      <c r="NZM1026" s="45"/>
      <c r="NZN1026" s="45"/>
      <c r="NZO1026" s="45"/>
      <c r="NZP1026" s="45"/>
      <c r="NZQ1026" s="45"/>
      <c r="NZR1026" s="45"/>
      <c r="NZS1026" s="45"/>
      <c r="NZT1026" s="45"/>
      <c r="NZU1026" s="45"/>
      <c r="NZV1026" s="45"/>
      <c r="NZW1026" s="45"/>
      <c r="NZX1026" s="45"/>
      <c r="NZY1026" s="45"/>
      <c r="NZZ1026" s="45"/>
      <c r="OAA1026" s="45"/>
      <c r="OAB1026" s="45"/>
      <c r="OAC1026" s="45"/>
      <c r="OAD1026" s="45"/>
      <c r="OAE1026" s="45"/>
      <c r="OAF1026" s="45"/>
      <c r="OAG1026" s="45"/>
      <c r="OAH1026" s="45"/>
      <c r="OAI1026" s="45"/>
      <c r="OAJ1026" s="45"/>
      <c r="OAK1026" s="45"/>
      <c r="OAL1026" s="45"/>
      <c r="OAM1026" s="45"/>
      <c r="OAN1026" s="45"/>
      <c r="OAO1026" s="45"/>
      <c r="OAP1026" s="45"/>
      <c r="OAQ1026" s="45"/>
      <c r="OAR1026" s="45"/>
      <c r="OAS1026" s="45"/>
      <c r="OAT1026" s="45"/>
      <c r="OAU1026" s="45"/>
      <c r="OAV1026" s="45"/>
      <c r="OAW1026" s="45"/>
      <c r="OAX1026" s="45"/>
      <c r="OAY1026" s="45"/>
      <c r="OAZ1026" s="45"/>
      <c r="OBA1026" s="45"/>
      <c r="OBB1026" s="45"/>
      <c r="OBC1026" s="45"/>
      <c r="OBD1026" s="45"/>
      <c r="OBE1026" s="45"/>
      <c r="OBF1026" s="45"/>
      <c r="OBG1026" s="45"/>
      <c r="OBH1026" s="45"/>
      <c r="OBI1026" s="45"/>
      <c r="OBJ1026" s="45"/>
      <c r="OBK1026" s="45"/>
      <c r="OBL1026" s="45"/>
      <c r="OBM1026" s="45"/>
      <c r="OBN1026" s="45"/>
      <c r="OBO1026" s="45"/>
      <c r="OBP1026" s="45"/>
      <c r="OBQ1026" s="45"/>
      <c r="OBR1026" s="45"/>
      <c r="OBS1026" s="45"/>
      <c r="OBT1026" s="45"/>
      <c r="OBU1026" s="45"/>
      <c r="OBV1026" s="45"/>
      <c r="OBW1026" s="45"/>
      <c r="OBX1026" s="45"/>
      <c r="OBY1026" s="45"/>
      <c r="OBZ1026" s="45"/>
      <c r="OCA1026" s="45"/>
      <c r="OCB1026" s="45"/>
      <c r="OCC1026" s="45"/>
      <c r="OCD1026" s="45"/>
      <c r="OCE1026" s="45"/>
      <c r="OCF1026" s="45"/>
      <c r="OCG1026" s="45"/>
      <c r="OCH1026" s="45"/>
      <c r="OCI1026" s="45"/>
      <c r="OCJ1026" s="45"/>
      <c r="OCK1026" s="45"/>
      <c r="OCL1026" s="45"/>
      <c r="OCM1026" s="45"/>
      <c r="OCN1026" s="45"/>
      <c r="OCO1026" s="45"/>
      <c r="OCP1026" s="45"/>
      <c r="OCQ1026" s="45"/>
      <c r="OCR1026" s="45"/>
      <c r="OCS1026" s="45"/>
      <c r="OCT1026" s="45"/>
      <c r="OCU1026" s="45"/>
      <c r="OCV1026" s="45"/>
      <c r="OCW1026" s="45"/>
      <c r="OCX1026" s="45"/>
      <c r="OCY1026" s="45"/>
      <c r="OCZ1026" s="45"/>
      <c r="ODA1026" s="45"/>
      <c r="ODB1026" s="45"/>
      <c r="ODC1026" s="45"/>
      <c r="ODD1026" s="45"/>
      <c r="ODE1026" s="45"/>
      <c r="ODF1026" s="45"/>
      <c r="ODG1026" s="45"/>
      <c r="ODH1026" s="45"/>
      <c r="ODI1026" s="45"/>
      <c r="ODJ1026" s="45"/>
      <c r="ODK1026" s="45"/>
      <c r="ODL1026" s="45"/>
      <c r="ODM1026" s="45"/>
      <c r="ODN1026" s="45"/>
      <c r="ODO1026" s="45"/>
      <c r="ODP1026" s="45"/>
      <c r="ODQ1026" s="45"/>
      <c r="ODR1026" s="45"/>
      <c r="ODS1026" s="45"/>
      <c r="ODT1026" s="45"/>
      <c r="ODU1026" s="45"/>
      <c r="ODV1026" s="45"/>
      <c r="ODW1026" s="45"/>
      <c r="ODX1026" s="45"/>
      <c r="ODY1026" s="45"/>
      <c r="ODZ1026" s="45"/>
      <c r="OEA1026" s="45"/>
      <c r="OEB1026" s="45"/>
      <c r="OEC1026" s="45"/>
      <c r="OED1026" s="45"/>
      <c r="OEE1026" s="45"/>
      <c r="OEF1026" s="45"/>
      <c r="OEG1026" s="45"/>
      <c r="OEH1026" s="45"/>
      <c r="OEI1026" s="45"/>
      <c r="OEJ1026" s="45"/>
      <c r="OEK1026" s="45"/>
      <c r="OEL1026" s="45"/>
      <c r="OEM1026" s="45"/>
      <c r="OEN1026" s="45"/>
      <c r="OEO1026" s="45"/>
      <c r="OEP1026" s="45"/>
      <c r="OEQ1026" s="45"/>
      <c r="OER1026" s="45"/>
      <c r="OES1026" s="45"/>
      <c r="OET1026" s="45"/>
      <c r="OEU1026" s="45"/>
      <c r="OEV1026" s="45"/>
      <c r="OEW1026" s="45"/>
      <c r="OEX1026" s="45"/>
      <c r="OEY1026" s="45"/>
      <c r="OEZ1026" s="45"/>
      <c r="OFA1026" s="45"/>
      <c r="OFB1026" s="45"/>
      <c r="OFC1026" s="45"/>
      <c r="OFD1026" s="45"/>
      <c r="OFE1026" s="45"/>
      <c r="OFF1026" s="45"/>
      <c r="OFG1026" s="45"/>
      <c r="OFH1026" s="45"/>
      <c r="OFI1026" s="45"/>
      <c r="OFJ1026" s="45"/>
      <c r="OFK1026" s="45"/>
      <c r="OFL1026" s="45"/>
      <c r="OFM1026" s="45"/>
      <c r="OFN1026" s="45"/>
      <c r="OFO1026" s="45"/>
      <c r="OFP1026" s="45"/>
      <c r="OFQ1026" s="45"/>
      <c r="OFR1026" s="45"/>
      <c r="OFS1026" s="45"/>
      <c r="OFT1026" s="45"/>
      <c r="OFU1026" s="45"/>
      <c r="OFV1026" s="45"/>
      <c r="OFW1026" s="45"/>
      <c r="OFX1026" s="45"/>
      <c r="OFY1026" s="45"/>
      <c r="OFZ1026" s="45"/>
      <c r="OGA1026" s="45"/>
      <c r="OGB1026" s="45"/>
      <c r="OGC1026" s="45"/>
      <c r="OGD1026" s="45"/>
      <c r="OGE1026" s="45"/>
      <c r="OGF1026" s="45"/>
      <c r="OGG1026" s="45"/>
      <c r="OGH1026" s="45"/>
      <c r="OGI1026" s="45"/>
      <c r="OGJ1026" s="45"/>
      <c r="OGK1026" s="45"/>
      <c r="OGL1026" s="45"/>
      <c r="OGM1026" s="45"/>
      <c r="OGN1026" s="45"/>
      <c r="OGO1026" s="45"/>
      <c r="OGP1026" s="45"/>
      <c r="OGQ1026" s="45"/>
      <c r="OGR1026" s="45"/>
      <c r="OGS1026" s="45"/>
      <c r="OGT1026" s="45"/>
      <c r="OGU1026" s="45"/>
      <c r="OGV1026" s="45"/>
      <c r="OGW1026" s="45"/>
      <c r="OGX1026" s="45"/>
      <c r="OGY1026" s="45"/>
      <c r="OGZ1026" s="45"/>
      <c r="OHA1026" s="45"/>
      <c r="OHB1026" s="45"/>
      <c r="OHC1026" s="45"/>
      <c r="OHD1026" s="45"/>
      <c r="OHE1026" s="45"/>
      <c r="OHF1026" s="45"/>
      <c r="OHG1026" s="45"/>
      <c r="OHH1026" s="45"/>
      <c r="OHI1026" s="45"/>
      <c r="OHJ1026" s="45"/>
      <c r="OHK1026" s="45"/>
      <c r="OHL1026" s="45"/>
      <c r="OHM1026" s="45"/>
      <c r="OHN1026" s="45"/>
      <c r="OHO1026" s="45"/>
      <c r="OHP1026" s="45"/>
      <c r="OHQ1026" s="45"/>
      <c r="OHR1026" s="45"/>
      <c r="OHS1026" s="45"/>
      <c r="OHT1026" s="45"/>
      <c r="OHU1026" s="45"/>
      <c r="OHV1026" s="45"/>
      <c r="OHW1026" s="45"/>
      <c r="OHX1026" s="45"/>
      <c r="OHY1026" s="45"/>
      <c r="OHZ1026" s="45"/>
      <c r="OIA1026" s="45"/>
      <c r="OIB1026" s="45"/>
      <c r="OIC1026" s="45"/>
      <c r="OID1026" s="45"/>
      <c r="OIE1026" s="45"/>
      <c r="OIF1026" s="45"/>
      <c r="OIG1026" s="45"/>
      <c r="OIH1026" s="45"/>
      <c r="OII1026" s="45"/>
      <c r="OIJ1026" s="45"/>
      <c r="OIK1026" s="45"/>
      <c r="OIL1026" s="45"/>
      <c r="OIM1026" s="45"/>
      <c r="OIN1026" s="45"/>
      <c r="OIO1026" s="45"/>
      <c r="OIP1026" s="45"/>
      <c r="OIQ1026" s="45"/>
      <c r="OIR1026" s="45"/>
      <c r="OIS1026" s="45"/>
      <c r="OIT1026" s="45"/>
      <c r="OIU1026" s="45"/>
      <c r="OIV1026" s="45"/>
      <c r="OIW1026" s="45"/>
      <c r="OIX1026" s="45"/>
      <c r="OIY1026" s="45"/>
      <c r="OIZ1026" s="45"/>
      <c r="OJA1026" s="45"/>
      <c r="OJB1026" s="45"/>
      <c r="OJC1026" s="45"/>
      <c r="OJD1026" s="45"/>
      <c r="OJE1026" s="45"/>
      <c r="OJF1026" s="45"/>
      <c r="OJG1026" s="45"/>
      <c r="OJH1026" s="45"/>
      <c r="OJI1026" s="45"/>
      <c r="OJJ1026" s="45"/>
      <c r="OJK1026" s="45"/>
      <c r="OJL1026" s="45"/>
      <c r="OJM1026" s="45"/>
      <c r="OJN1026" s="45"/>
      <c r="OJO1026" s="45"/>
      <c r="OJP1026" s="45"/>
      <c r="OJQ1026" s="45"/>
      <c r="OJR1026" s="45"/>
      <c r="OJS1026" s="45"/>
      <c r="OJT1026" s="45"/>
      <c r="OJU1026" s="45"/>
      <c r="OJV1026" s="45"/>
      <c r="OJW1026" s="45"/>
      <c r="OJX1026" s="45"/>
      <c r="OJY1026" s="45"/>
      <c r="OJZ1026" s="45"/>
      <c r="OKA1026" s="45"/>
      <c r="OKB1026" s="45"/>
      <c r="OKC1026" s="45"/>
      <c r="OKD1026" s="45"/>
      <c r="OKE1026" s="45"/>
      <c r="OKF1026" s="45"/>
      <c r="OKG1026" s="45"/>
      <c r="OKH1026" s="45"/>
      <c r="OKI1026" s="45"/>
      <c r="OKJ1026" s="45"/>
      <c r="OKK1026" s="45"/>
      <c r="OKL1026" s="45"/>
      <c r="OKM1026" s="45"/>
      <c r="OKN1026" s="45"/>
      <c r="OKO1026" s="45"/>
      <c r="OKP1026" s="45"/>
      <c r="OKQ1026" s="45"/>
      <c r="OKR1026" s="45"/>
      <c r="OKS1026" s="45"/>
      <c r="OKT1026" s="45"/>
      <c r="OKU1026" s="45"/>
      <c r="OKV1026" s="45"/>
      <c r="OKW1026" s="45"/>
      <c r="OKX1026" s="45"/>
      <c r="OKY1026" s="45"/>
      <c r="OKZ1026" s="45"/>
      <c r="OLA1026" s="45"/>
      <c r="OLB1026" s="45"/>
      <c r="OLC1026" s="45"/>
      <c r="OLD1026" s="45"/>
      <c r="OLE1026" s="45"/>
      <c r="OLF1026" s="45"/>
      <c r="OLG1026" s="45"/>
      <c r="OLH1026" s="45"/>
      <c r="OLI1026" s="45"/>
      <c r="OLJ1026" s="45"/>
      <c r="OLK1026" s="45"/>
      <c r="OLL1026" s="45"/>
      <c r="OLM1026" s="45"/>
      <c r="OLN1026" s="45"/>
      <c r="OLO1026" s="45"/>
      <c r="OLP1026" s="45"/>
      <c r="OLQ1026" s="45"/>
      <c r="OLR1026" s="45"/>
      <c r="OLS1026" s="45"/>
      <c r="OLT1026" s="45"/>
      <c r="OLU1026" s="45"/>
      <c r="OLV1026" s="45"/>
      <c r="OLW1026" s="45"/>
      <c r="OLX1026" s="45"/>
      <c r="OLY1026" s="45"/>
      <c r="OLZ1026" s="45"/>
      <c r="OMA1026" s="45"/>
      <c r="OMB1026" s="45"/>
      <c r="OMC1026" s="45"/>
      <c r="OMD1026" s="45"/>
      <c r="OME1026" s="45"/>
      <c r="OMF1026" s="45"/>
      <c r="OMG1026" s="45"/>
      <c r="OMH1026" s="45"/>
      <c r="OMI1026" s="45"/>
      <c r="OMJ1026" s="45"/>
      <c r="OMK1026" s="45"/>
      <c r="OML1026" s="45"/>
      <c r="OMM1026" s="45"/>
      <c r="OMN1026" s="45"/>
      <c r="OMO1026" s="45"/>
      <c r="OMP1026" s="45"/>
      <c r="OMQ1026" s="45"/>
      <c r="OMR1026" s="45"/>
      <c r="OMS1026" s="45"/>
      <c r="OMT1026" s="45"/>
      <c r="OMU1026" s="45"/>
      <c r="OMV1026" s="45"/>
      <c r="OMW1026" s="45"/>
      <c r="OMX1026" s="45"/>
      <c r="OMY1026" s="45"/>
      <c r="OMZ1026" s="45"/>
      <c r="ONA1026" s="45"/>
      <c r="ONB1026" s="45"/>
      <c r="ONC1026" s="45"/>
      <c r="OND1026" s="45"/>
      <c r="ONE1026" s="45"/>
      <c r="ONF1026" s="45"/>
      <c r="ONG1026" s="45"/>
      <c r="ONH1026" s="45"/>
      <c r="ONI1026" s="45"/>
      <c r="ONJ1026" s="45"/>
      <c r="ONK1026" s="45"/>
      <c r="ONL1026" s="45"/>
      <c r="ONM1026" s="45"/>
      <c r="ONN1026" s="45"/>
      <c r="ONO1026" s="45"/>
      <c r="ONP1026" s="45"/>
      <c r="ONQ1026" s="45"/>
      <c r="ONR1026" s="45"/>
      <c r="ONS1026" s="45"/>
      <c r="ONT1026" s="45"/>
      <c r="ONU1026" s="45"/>
      <c r="ONV1026" s="45"/>
      <c r="ONW1026" s="45"/>
      <c r="ONX1026" s="45"/>
      <c r="ONY1026" s="45"/>
      <c r="ONZ1026" s="45"/>
      <c r="OOA1026" s="45"/>
      <c r="OOB1026" s="45"/>
      <c r="OOC1026" s="45"/>
      <c r="OOD1026" s="45"/>
      <c r="OOE1026" s="45"/>
      <c r="OOF1026" s="45"/>
      <c r="OOG1026" s="45"/>
      <c r="OOH1026" s="45"/>
      <c r="OOI1026" s="45"/>
      <c r="OOJ1026" s="45"/>
      <c r="OOK1026" s="45"/>
      <c r="OOL1026" s="45"/>
      <c r="OOM1026" s="45"/>
      <c r="OON1026" s="45"/>
      <c r="OOO1026" s="45"/>
      <c r="OOP1026" s="45"/>
      <c r="OOQ1026" s="45"/>
      <c r="OOR1026" s="45"/>
      <c r="OOS1026" s="45"/>
      <c r="OOT1026" s="45"/>
      <c r="OOU1026" s="45"/>
      <c r="OOV1026" s="45"/>
      <c r="OOW1026" s="45"/>
      <c r="OOX1026" s="45"/>
      <c r="OOY1026" s="45"/>
      <c r="OOZ1026" s="45"/>
      <c r="OPA1026" s="45"/>
      <c r="OPB1026" s="45"/>
      <c r="OPC1026" s="45"/>
      <c r="OPD1026" s="45"/>
      <c r="OPE1026" s="45"/>
      <c r="OPF1026" s="45"/>
      <c r="OPG1026" s="45"/>
      <c r="OPH1026" s="45"/>
      <c r="OPI1026" s="45"/>
      <c r="OPJ1026" s="45"/>
      <c r="OPK1026" s="45"/>
      <c r="OPL1026" s="45"/>
      <c r="OPM1026" s="45"/>
      <c r="OPN1026" s="45"/>
      <c r="OPO1026" s="45"/>
      <c r="OPP1026" s="45"/>
      <c r="OPQ1026" s="45"/>
      <c r="OPR1026" s="45"/>
      <c r="OPS1026" s="45"/>
      <c r="OPT1026" s="45"/>
      <c r="OPU1026" s="45"/>
      <c r="OPV1026" s="45"/>
      <c r="OPW1026" s="45"/>
      <c r="OPX1026" s="45"/>
      <c r="OPY1026" s="45"/>
      <c r="OPZ1026" s="45"/>
      <c r="OQA1026" s="45"/>
      <c r="OQB1026" s="45"/>
      <c r="OQC1026" s="45"/>
      <c r="OQD1026" s="45"/>
      <c r="OQE1026" s="45"/>
      <c r="OQF1026" s="45"/>
      <c r="OQG1026" s="45"/>
      <c r="OQH1026" s="45"/>
      <c r="OQI1026" s="45"/>
      <c r="OQJ1026" s="45"/>
      <c r="OQK1026" s="45"/>
      <c r="OQL1026" s="45"/>
      <c r="OQM1026" s="45"/>
      <c r="OQN1026" s="45"/>
      <c r="OQO1026" s="45"/>
      <c r="OQP1026" s="45"/>
      <c r="OQQ1026" s="45"/>
      <c r="OQR1026" s="45"/>
      <c r="OQS1026" s="45"/>
      <c r="OQT1026" s="45"/>
      <c r="OQU1026" s="45"/>
      <c r="OQV1026" s="45"/>
      <c r="OQW1026" s="45"/>
      <c r="OQX1026" s="45"/>
      <c r="OQY1026" s="45"/>
      <c r="OQZ1026" s="45"/>
      <c r="ORA1026" s="45"/>
      <c r="ORB1026" s="45"/>
      <c r="ORC1026" s="45"/>
      <c r="ORD1026" s="45"/>
      <c r="ORE1026" s="45"/>
      <c r="ORF1026" s="45"/>
      <c r="ORG1026" s="45"/>
      <c r="ORH1026" s="45"/>
      <c r="ORI1026" s="45"/>
      <c r="ORJ1026" s="45"/>
      <c r="ORK1026" s="45"/>
      <c r="ORL1026" s="45"/>
      <c r="ORM1026" s="45"/>
      <c r="ORN1026" s="45"/>
      <c r="ORO1026" s="45"/>
      <c r="ORP1026" s="45"/>
      <c r="ORQ1026" s="45"/>
      <c r="ORR1026" s="45"/>
      <c r="ORS1026" s="45"/>
      <c r="ORT1026" s="45"/>
      <c r="ORU1026" s="45"/>
      <c r="ORV1026" s="45"/>
      <c r="ORW1026" s="45"/>
      <c r="ORX1026" s="45"/>
      <c r="ORY1026" s="45"/>
      <c r="ORZ1026" s="45"/>
      <c r="OSA1026" s="45"/>
      <c r="OSB1026" s="45"/>
      <c r="OSC1026" s="45"/>
      <c r="OSD1026" s="45"/>
      <c r="OSE1026" s="45"/>
      <c r="OSF1026" s="45"/>
      <c r="OSG1026" s="45"/>
      <c r="OSH1026" s="45"/>
      <c r="OSI1026" s="45"/>
      <c r="OSJ1026" s="45"/>
      <c r="OSK1026" s="45"/>
      <c r="OSL1026" s="45"/>
      <c r="OSM1026" s="45"/>
      <c r="OSN1026" s="45"/>
      <c r="OSO1026" s="45"/>
      <c r="OSP1026" s="45"/>
      <c r="OSQ1026" s="45"/>
      <c r="OSR1026" s="45"/>
      <c r="OSS1026" s="45"/>
      <c r="OST1026" s="45"/>
      <c r="OSU1026" s="45"/>
      <c r="OSV1026" s="45"/>
      <c r="OSW1026" s="45"/>
      <c r="OSX1026" s="45"/>
      <c r="OSY1026" s="45"/>
      <c r="OSZ1026" s="45"/>
      <c r="OTA1026" s="45"/>
      <c r="OTB1026" s="45"/>
      <c r="OTC1026" s="45"/>
      <c r="OTD1026" s="45"/>
      <c r="OTE1026" s="45"/>
      <c r="OTF1026" s="45"/>
      <c r="OTG1026" s="45"/>
      <c r="OTH1026" s="45"/>
      <c r="OTI1026" s="45"/>
      <c r="OTJ1026" s="45"/>
      <c r="OTK1026" s="45"/>
      <c r="OTL1026" s="45"/>
      <c r="OTM1026" s="45"/>
      <c r="OTN1026" s="45"/>
      <c r="OTO1026" s="45"/>
      <c r="OTP1026" s="45"/>
      <c r="OTQ1026" s="45"/>
      <c r="OTR1026" s="45"/>
      <c r="OTS1026" s="45"/>
      <c r="OTT1026" s="45"/>
      <c r="OTU1026" s="45"/>
      <c r="OTV1026" s="45"/>
      <c r="OTW1026" s="45"/>
      <c r="OTX1026" s="45"/>
      <c r="OTY1026" s="45"/>
      <c r="OTZ1026" s="45"/>
      <c r="OUA1026" s="45"/>
      <c r="OUB1026" s="45"/>
      <c r="OUC1026" s="45"/>
      <c r="OUD1026" s="45"/>
      <c r="OUE1026" s="45"/>
      <c r="OUF1026" s="45"/>
      <c r="OUG1026" s="45"/>
      <c r="OUH1026" s="45"/>
      <c r="OUI1026" s="45"/>
      <c r="OUJ1026" s="45"/>
      <c r="OUK1026" s="45"/>
      <c r="OUL1026" s="45"/>
      <c r="OUM1026" s="45"/>
      <c r="OUN1026" s="45"/>
      <c r="OUO1026" s="45"/>
      <c r="OUP1026" s="45"/>
      <c r="OUQ1026" s="45"/>
      <c r="OUR1026" s="45"/>
      <c r="OUS1026" s="45"/>
      <c r="OUT1026" s="45"/>
      <c r="OUU1026" s="45"/>
      <c r="OUV1026" s="45"/>
      <c r="OUW1026" s="45"/>
      <c r="OUX1026" s="45"/>
      <c r="OUY1026" s="45"/>
      <c r="OUZ1026" s="45"/>
      <c r="OVA1026" s="45"/>
      <c r="OVB1026" s="45"/>
      <c r="OVC1026" s="45"/>
      <c r="OVD1026" s="45"/>
      <c r="OVE1026" s="45"/>
      <c r="OVF1026" s="45"/>
      <c r="OVG1026" s="45"/>
      <c r="OVH1026" s="45"/>
      <c r="OVI1026" s="45"/>
      <c r="OVJ1026" s="45"/>
      <c r="OVK1026" s="45"/>
      <c r="OVL1026" s="45"/>
      <c r="OVM1026" s="45"/>
      <c r="OVN1026" s="45"/>
      <c r="OVO1026" s="45"/>
      <c r="OVP1026" s="45"/>
      <c r="OVQ1026" s="45"/>
      <c r="OVR1026" s="45"/>
      <c r="OVS1026" s="45"/>
      <c r="OVT1026" s="45"/>
      <c r="OVU1026" s="45"/>
      <c r="OVV1026" s="45"/>
      <c r="OVW1026" s="45"/>
      <c r="OVX1026" s="45"/>
      <c r="OVY1026" s="45"/>
      <c r="OVZ1026" s="45"/>
      <c r="OWA1026" s="45"/>
      <c r="OWB1026" s="45"/>
      <c r="OWC1026" s="45"/>
      <c r="OWD1026" s="45"/>
      <c r="OWE1026" s="45"/>
      <c r="OWF1026" s="45"/>
      <c r="OWG1026" s="45"/>
      <c r="OWH1026" s="45"/>
      <c r="OWI1026" s="45"/>
      <c r="OWJ1026" s="45"/>
      <c r="OWK1026" s="45"/>
      <c r="OWL1026" s="45"/>
      <c r="OWM1026" s="45"/>
      <c r="OWN1026" s="45"/>
      <c r="OWO1026" s="45"/>
      <c r="OWP1026" s="45"/>
      <c r="OWQ1026" s="45"/>
      <c r="OWR1026" s="45"/>
      <c r="OWS1026" s="45"/>
      <c r="OWT1026" s="45"/>
      <c r="OWU1026" s="45"/>
      <c r="OWV1026" s="45"/>
      <c r="OWW1026" s="45"/>
      <c r="OWX1026" s="45"/>
      <c r="OWY1026" s="45"/>
      <c r="OWZ1026" s="45"/>
      <c r="OXA1026" s="45"/>
      <c r="OXB1026" s="45"/>
      <c r="OXC1026" s="45"/>
      <c r="OXD1026" s="45"/>
      <c r="OXE1026" s="45"/>
      <c r="OXF1026" s="45"/>
      <c r="OXG1026" s="45"/>
      <c r="OXH1026" s="45"/>
      <c r="OXI1026" s="45"/>
      <c r="OXJ1026" s="45"/>
      <c r="OXK1026" s="45"/>
      <c r="OXL1026" s="45"/>
      <c r="OXM1026" s="45"/>
      <c r="OXN1026" s="45"/>
      <c r="OXO1026" s="45"/>
      <c r="OXP1026" s="45"/>
      <c r="OXQ1026" s="45"/>
      <c r="OXR1026" s="45"/>
      <c r="OXS1026" s="45"/>
      <c r="OXT1026" s="45"/>
      <c r="OXU1026" s="45"/>
      <c r="OXV1026" s="45"/>
      <c r="OXW1026" s="45"/>
      <c r="OXX1026" s="45"/>
      <c r="OXY1026" s="45"/>
      <c r="OXZ1026" s="45"/>
      <c r="OYA1026" s="45"/>
      <c r="OYB1026" s="45"/>
      <c r="OYC1026" s="45"/>
      <c r="OYD1026" s="45"/>
      <c r="OYE1026" s="45"/>
      <c r="OYF1026" s="45"/>
      <c r="OYG1026" s="45"/>
      <c r="OYH1026" s="45"/>
      <c r="OYI1026" s="45"/>
      <c r="OYJ1026" s="45"/>
      <c r="OYK1026" s="45"/>
      <c r="OYL1026" s="45"/>
      <c r="OYM1026" s="45"/>
      <c r="OYN1026" s="45"/>
      <c r="OYO1026" s="45"/>
      <c r="OYP1026" s="45"/>
      <c r="OYQ1026" s="45"/>
      <c r="OYR1026" s="45"/>
      <c r="OYS1026" s="45"/>
      <c r="OYT1026" s="45"/>
      <c r="OYU1026" s="45"/>
      <c r="OYV1026" s="45"/>
      <c r="OYW1026" s="45"/>
      <c r="OYX1026" s="45"/>
      <c r="OYY1026" s="45"/>
      <c r="OYZ1026" s="45"/>
      <c r="OZA1026" s="45"/>
      <c r="OZB1026" s="45"/>
      <c r="OZC1026" s="45"/>
      <c r="OZD1026" s="45"/>
      <c r="OZE1026" s="45"/>
      <c r="OZF1026" s="45"/>
      <c r="OZG1026" s="45"/>
      <c r="OZH1026" s="45"/>
      <c r="OZI1026" s="45"/>
      <c r="OZJ1026" s="45"/>
      <c r="OZK1026" s="45"/>
      <c r="OZL1026" s="45"/>
      <c r="OZM1026" s="45"/>
      <c r="OZN1026" s="45"/>
      <c r="OZO1026" s="45"/>
      <c r="OZP1026" s="45"/>
      <c r="OZQ1026" s="45"/>
      <c r="OZR1026" s="45"/>
      <c r="OZS1026" s="45"/>
      <c r="OZT1026" s="45"/>
      <c r="OZU1026" s="45"/>
      <c r="OZV1026" s="45"/>
      <c r="OZW1026" s="45"/>
      <c r="OZX1026" s="45"/>
      <c r="OZY1026" s="45"/>
      <c r="OZZ1026" s="45"/>
      <c r="PAA1026" s="45"/>
      <c r="PAB1026" s="45"/>
      <c r="PAC1026" s="45"/>
      <c r="PAD1026" s="45"/>
      <c r="PAE1026" s="45"/>
      <c r="PAF1026" s="45"/>
      <c r="PAG1026" s="45"/>
      <c r="PAH1026" s="45"/>
      <c r="PAI1026" s="45"/>
      <c r="PAJ1026" s="45"/>
      <c r="PAK1026" s="45"/>
      <c r="PAL1026" s="45"/>
      <c r="PAM1026" s="45"/>
      <c r="PAN1026" s="45"/>
      <c r="PAO1026" s="45"/>
      <c r="PAP1026" s="45"/>
      <c r="PAQ1026" s="45"/>
      <c r="PAR1026" s="45"/>
      <c r="PAS1026" s="45"/>
      <c r="PAT1026" s="45"/>
      <c r="PAU1026" s="45"/>
      <c r="PAV1026" s="45"/>
      <c r="PAW1026" s="45"/>
      <c r="PAX1026" s="45"/>
      <c r="PAY1026" s="45"/>
      <c r="PAZ1026" s="45"/>
      <c r="PBA1026" s="45"/>
      <c r="PBB1026" s="45"/>
      <c r="PBC1026" s="45"/>
      <c r="PBD1026" s="45"/>
      <c r="PBE1026" s="45"/>
      <c r="PBF1026" s="45"/>
      <c r="PBG1026" s="45"/>
      <c r="PBH1026" s="45"/>
      <c r="PBI1026" s="45"/>
      <c r="PBJ1026" s="45"/>
      <c r="PBK1026" s="45"/>
      <c r="PBL1026" s="45"/>
      <c r="PBM1026" s="45"/>
      <c r="PBN1026" s="45"/>
      <c r="PBO1026" s="45"/>
      <c r="PBP1026" s="45"/>
      <c r="PBQ1026" s="45"/>
      <c r="PBR1026" s="45"/>
      <c r="PBS1026" s="45"/>
      <c r="PBT1026" s="45"/>
      <c r="PBU1026" s="45"/>
      <c r="PBV1026" s="45"/>
      <c r="PBW1026" s="45"/>
      <c r="PBX1026" s="45"/>
      <c r="PBY1026" s="45"/>
      <c r="PBZ1026" s="45"/>
      <c r="PCA1026" s="45"/>
      <c r="PCB1026" s="45"/>
      <c r="PCC1026" s="45"/>
      <c r="PCD1026" s="45"/>
      <c r="PCE1026" s="45"/>
      <c r="PCF1026" s="45"/>
      <c r="PCG1026" s="45"/>
      <c r="PCH1026" s="45"/>
      <c r="PCI1026" s="45"/>
      <c r="PCJ1026" s="45"/>
      <c r="PCK1026" s="45"/>
      <c r="PCL1026" s="45"/>
      <c r="PCM1026" s="45"/>
      <c r="PCN1026" s="45"/>
      <c r="PCO1026" s="45"/>
      <c r="PCP1026" s="45"/>
      <c r="PCQ1026" s="45"/>
      <c r="PCR1026" s="45"/>
      <c r="PCS1026" s="45"/>
      <c r="PCT1026" s="45"/>
      <c r="PCU1026" s="45"/>
      <c r="PCV1026" s="45"/>
      <c r="PCW1026" s="45"/>
      <c r="PCX1026" s="45"/>
      <c r="PCY1026" s="45"/>
      <c r="PCZ1026" s="45"/>
      <c r="PDA1026" s="45"/>
      <c r="PDB1026" s="45"/>
      <c r="PDC1026" s="45"/>
      <c r="PDD1026" s="45"/>
      <c r="PDE1026" s="45"/>
      <c r="PDF1026" s="45"/>
      <c r="PDG1026" s="45"/>
      <c r="PDH1026" s="45"/>
      <c r="PDI1026" s="45"/>
      <c r="PDJ1026" s="45"/>
      <c r="PDK1026" s="45"/>
      <c r="PDL1026" s="45"/>
      <c r="PDM1026" s="45"/>
      <c r="PDN1026" s="45"/>
      <c r="PDO1026" s="45"/>
      <c r="PDP1026" s="45"/>
      <c r="PDQ1026" s="45"/>
      <c r="PDR1026" s="45"/>
      <c r="PDS1026" s="45"/>
      <c r="PDT1026" s="45"/>
      <c r="PDU1026" s="45"/>
      <c r="PDV1026" s="45"/>
      <c r="PDW1026" s="45"/>
      <c r="PDX1026" s="45"/>
      <c r="PDY1026" s="45"/>
      <c r="PDZ1026" s="45"/>
      <c r="PEA1026" s="45"/>
      <c r="PEB1026" s="45"/>
      <c r="PEC1026" s="45"/>
      <c r="PED1026" s="45"/>
      <c r="PEE1026" s="45"/>
      <c r="PEF1026" s="45"/>
      <c r="PEG1026" s="45"/>
      <c r="PEH1026" s="45"/>
      <c r="PEI1026" s="45"/>
      <c r="PEJ1026" s="45"/>
      <c r="PEK1026" s="45"/>
      <c r="PEL1026" s="45"/>
      <c r="PEM1026" s="45"/>
      <c r="PEN1026" s="45"/>
      <c r="PEO1026" s="45"/>
      <c r="PEP1026" s="45"/>
      <c r="PEQ1026" s="45"/>
      <c r="PER1026" s="45"/>
      <c r="PES1026" s="45"/>
      <c r="PET1026" s="45"/>
      <c r="PEU1026" s="45"/>
      <c r="PEV1026" s="45"/>
      <c r="PEW1026" s="45"/>
      <c r="PEX1026" s="45"/>
      <c r="PEY1026" s="45"/>
      <c r="PEZ1026" s="45"/>
      <c r="PFA1026" s="45"/>
      <c r="PFB1026" s="45"/>
      <c r="PFC1026" s="45"/>
      <c r="PFD1026" s="45"/>
      <c r="PFE1026" s="45"/>
      <c r="PFF1026" s="45"/>
      <c r="PFG1026" s="45"/>
      <c r="PFH1026" s="45"/>
      <c r="PFI1026" s="45"/>
      <c r="PFJ1026" s="45"/>
      <c r="PFK1026" s="45"/>
      <c r="PFL1026" s="45"/>
      <c r="PFM1026" s="45"/>
      <c r="PFN1026" s="45"/>
      <c r="PFO1026" s="45"/>
      <c r="PFP1026" s="45"/>
      <c r="PFQ1026" s="45"/>
      <c r="PFR1026" s="45"/>
      <c r="PFS1026" s="45"/>
      <c r="PFT1026" s="45"/>
      <c r="PFU1026" s="45"/>
      <c r="PFV1026" s="45"/>
      <c r="PFW1026" s="45"/>
      <c r="PFX1026" s="45"/>
      <c r="PFY1026" s="45"/>
      <c r="PFZ1026" s="45"/>
      <c r="PGA1026" s="45"/>
      <c r="PGB1026" s="45"/>
      <c r="PGC1026" s="45"/>
      <c r="PGD1026" s="45"/>
      <c r="PGE1026" s="45"/>
      <c r="PGF1026" s="45"/>
      <c r="PGG1026" s="45"/>
      <c r="PGH1026" s="45"/>
      <c r="PGI1026" s="45"/>
      <c r="PGJ1026" s="45"/>
      <c r="PGK1026" s="45"/>
      <c r="PGL1026" s="45"/>
      <c r="PGM1026" s="45"/>
      <c r="PGN1026" s="45"/>
      <c r="PGO1026" s="45"/>
      <c r="PGP1026" s="45"/>
      <c r="PGQ1026" s="45"/>
      <c r="PGR1026" s="45"/>
      <c r="PGS1026" s="45"/>
      <c r="PGT1026" s="45"/>
      <c r="PGU1026" s="45"/>
      <c r="PGV1026" s="45"/>
      <c r="PGW1026" s="45"/>
      <c r="PGX1026" s="45"/>
      <c r="PGY1026" s="45"/>
      <c r="PGZ1026" s="45"/>
      <c r="PHA1026" s="45"/>
      <c r="PHB1026" s="45"/>
      <c r="PHC1026" s="45"/>
      <c r="PHD1026" s="45"/>
      <c r="PHE1026" s="45"/>
      <c r="PHF1026" s="45"/>
      <c r="PHG1026" s="45"/>
      <c r="PHH1026" s="45"/>
      <c r="PHI1026" s="45"/>
      <c r="PHJ1026" s="45"/>
      <c r="PHK1026" s="45"/>
      <c r="PHL1026" s="45"/>
      <c r="PHM1026" s="45"/>
      <c r="PHN1026" s="45"/>
      <c r="PHO1026" s="45"/>
      <c r="PHP1026" s="45"/>
      <c r="PHQ1026" s="45"/>
      <c r="PHR1026" s="45"/>
      <c r="PHS1026" s="45"/>
      <c r="PHT1026" s="45"/>
      <c r="PHU1026" s="45"/>
      <c r="PHV1026" s="45"/>
      <c r="PHW1026" s="45"/>
      <c r="PHX1026" s="45"/>
      <c r="PHY1026" s="45"/>
      <c r="PHZ1026" s="45"/>
      <c r="PIA1026" s="45"/>
      <c r="PIB1026" s="45"/>
      <c r="PIC1026" s="45"/>
      <c r="PID1026" s="45"/>
      <c r="PIE1026" s="45"/>
      <c r="PIF1026" s="45"/>
      <c r="PIG1026" s="45"/>
      <c r="PIH1026" s="45"/>
      <c r="PII1026" s="45"/>
      <c r="PIJ1026" s="45"/>
      <c r="PIK1026" s="45"/>
      <c r="PIL1026" s="45"/>
      <c r="PIM1026" s="45"/>
      <c r="PIN1026" s="45"/>
      <c r="PIO1026" s="45"/>
      <c r="PIP1026" s="45"/>
      <c r="PIQ1026" s="45"/>
      <c r="PIR1026" s="45"/>
      <c r="PIS1026" s="45"/>
      <c r="PIT1026" s="45"/>
      <c r="PIU1026" s="45"/>
      <c r="PIV1026" s="45"/>
      <c r="PIW1026" s="45"/>
      <c r="PIX1026" s="45"/>
      <c r="PIY1026" s="45"/>
      <c r="PIZ1026" s="45"/>
      <c r="PJA1026" s="45"/>
      <c r="PJB1026" s="45"/>
      <c r="PJC1026" s="45"/>
      <c r="PJD1026" s="45"/>
      <c r="PJE1026" s="45"/>
      <c r="PJF1026" s="45"/>
      <c r="PJG1026" s="45"/>
      <c r="PJH1026" s="45"/>
      <c r="PJI1026" s="45"/>
      <c r="PJJ1026" s="45"/>
      <c r="PJK1026" s="45"/>
      <c r="PJL1026" s="45"/>
      <c r="PJM1026" s="45"/>
      <c r="PJN1026" s="45"/>
      <c r="PJO1026" s="45"/>
      <c r="PJP1026" s="45"/>
      <c r="PJQ1026" s="45"/>
      <c r="PJR1026" s="45"/>
      <c r="PJS1026" s="45"/>
      <c r="PJT1026" s="45"/>
      <c r="PJU1026" s="45"/>
      <c r="PJV1026" s="45"/>
      <c r="PJW1026" s="45"/>
      <c r="PJX1026" s="45"/>
      <c r="PJY1026" s="45"/>
      <c r="PJZ1026" s="45"/>
      <c r="PKA1026" s="45"/>
      <c r="PKB1026" s="45"/>
      <c r="PKC1026" s="45"/>
      <c r="PKD1026" s="45"/>
      <c r="PKE1026" s="45"/>
      <c r="PKF1026" s="45"/>
      <c r="PKG1026" s="45"/>
      <c r="PKH1026" s="45"/>
      <c r="PKI1026" s="45"/>
      <c r="PKJ1026" s="45"/>
      <c r="PKK1026" s="45"/>
      <c r="PKL1026" s="45"/>
      <c r="PKM1026" s="45"/>
      <c r="PKN1026" s="45"/>
      <c r="PKO1026" s="45"/>
      <c r="PKP1026" s="45"/>
      <c r="PKQ1026" s="45"/>
      <c r="PKR1026" s="45"/>
      <c r="PKS1026" s="45"/>
      <c r="PKT1026" s="45"/>
      <c r="PKU1026" s="45"/>
      <c r="PKV1026" s="45"/>
      <c r="PKW1026" s="45"/>
      <c r="PKX1026" s="45"/>
      <c r="PKY1026" s="45"/>
      <c r="PKZ1026" s="45"/>
      <c r="PLA1026" s="45"/>
      <c r="PLB1026" s="45"/>
      <c r="PLC1026" s="45"/>
      <c r="PLD1026" s="45"/>
      <c r="PLE1026" s="45"/>
      <c r="PLF1026" s="45"/>
      <c r="PLG1026" s="45"/>
      <c r="PLH1026" s="45"/>
      <c r="PLI1026" s="45"/>
      <c r="PLJ1026" s="45"/>
      <c r="PLK1026" s="45"/>
      <c r="PLL1026" s="45"/>
      <c r="PLM1026" s="45"/>
      <c r="PLN1026" s="45"/>
      <c r="PLO1026" s="45"/>
      <c r="PLP1026" s="45"/>
      <c r="PLQ1026" s="45"/>
      <c r="PLR1026" s="45"/>
      <c r="PLS1026" s="45"/>
      <c r="PLT1026" s="45"/>
      <c r="PLU1026" s="45"/>
      <c r="PLV1026" s="45"/>
      <c r="PLW1026" s="45"/>
      <c r="PLX1026" s="45"/>
      <c r="PLY1026" s="45"/>
      <c r="PLZ1026" s="45"/>
      <c r="PMA1026" s="45"/>
      <c r="PMB1026" s="45"/>
      <c r="PMC1026" s="45"/>
      <c r="PMD1026" s="45"/>
      <c r="PME1026" s="45"/>
      <c r="PMF1026" s="45"/>
      <c r="PMG1026" s="45"/>
      <c r="PMH1026" s="45"/>
      <c r="PMI1026" s="45"/>
      <c r="PMJ1026" s="45"/>
      <c r="PMK1026" s="45"/>
      <c r="PML1026" s="45"/>
      <c r="PMM1026" s="45"/>
      <c r="PMN1026" s="45"/>
      <c r="PMO1026" s="45"/>
      <c r="PMP1026" s="45"/>
      <c r="PMQ1026" s="45"/>
      <c r="PMR1026" s="45"/>
      <c r="PMS1026" s="45"/>
      <c r="PMT1026" s="45"/>
      <c r="PMU1026" s="45"/>
      <c r="PMV1026" s="45"/>
      <c r="PMW1026" s="45"/>
      <c r="PMX1026" s="45"/>
      <c r="PMY1026" s="45"/>
      <c r="PMZ1026" s="45"/>
      <c r="PNA1026" s="45"/>
      <c r="PNB1026" s="45"/>
      <c r="PNC1026" s="45"/>
      <c r="PND1026" s="45"/>
      <c r="PNE1026" s="45"/>
      <c r="PNF1026" s="45"/>
      <c r="PNG1026" s="45"/>
      <c r="PNH1026" s="45"/>
      <c r="PNI1026" s="45"/>
      <c r="PNJ1026" s="45"/>
      <c r="PNK1026" s="45"/>
      <c r="PNL1026" s="45"/>
      <c r="PNM1026" s="45"/>
      <c r="PNN1026" s="45"/>
      <c r="PNO1026" s="45"/>
      <c r="PNP1026" s="45"/>
      <c r="PNQ1026" s="45"/>
      <c r="PNR1026" s="45"/>
      <c r="PNS1026" s="45"/>
      <c r="PNT1026" s="45"/>
      <c r="PNU1026" s="45"/>
      <c r="PNV1026" s="45"/>
      <c r="PNW1026" s="45"/>
      <c r="PNX1026" s="45"/>
      <c r="PNY1026" s="45"/>
      <c r="PNZ1026" s="45"/>
      <c r="POA1026" s="45"/>
      <c r="POB1026" s="45"/>
      <c r="POC1026" s="45"/>
      <c r="POD1026" s="45"/>
      <c r="POE1026" s="45"/>
      <c r="POF1026" s="45"/>
      <c r="POG1026" s="45"/>
      <c r="POH1026" s="45"/>
      <c r="POI1026" s="45"/>
      <c r="POJ1026" s="45"/>
      <c r="POK1026" s="45"/>
      <c r="POL1026" s="45"/>
      <c r="POM1026" s="45"/>
      <c r="PON1026" s="45"/>
      <c r="POO1026" s="45"/>
      <c r="POP1026" s="45"/>
      <c r="POQ1026" s="45"/>
      <c r="POR1026" s="45"/>
      <c r="POS1026" s="45"/>
      <c r="POT1026" s="45"/>
      <c r="POU1026" s="45"/>
      <c r="POV1026" s="45"/>
      <c r="POW1026" s="45"/>
      <c r="POX1026" s="45"/>
      <c r="POY1026" s="45"/>
      <c r="POZ1026" s="45"/>
      <c r="PPA1026" s="45"/>
      <c r="PPB1026" s="45"/>
      <c r="PPC1026" s="45"/>
      <c r="PPD1026" s="45"/>
      <c r="PPE1026" s="45"/>
      <c r="PPF1026" s="45"/>
      <c r="PPG1026" s="45"/>
      <c r="PPH1026" s="45"/>
      <c r="PPI1026" s="45"/>
      <c r="PPJ1026" s="45"/>
      <c r="PPK1026" s="45"/>
      <c r="PPL1026" s="45"/>
      <c r="PPM1026" s="45"/>
      <c r="PPN1026" s="45"/>
      <c r="PPO1026" s="45"/>
      <c r="PPP1026" s="45"/>
      <c r="PPQ1026" s="45"/>
      <c r="PPR1026" s="45"/>
      <c r="PPS1026" s="45"/>
      <c r="PPT1026" s="45"/>
      <c r="PPU1026" s="45"/>
      <c r="PPV1026" s="45"/>
      <c r="PPW1026" s="45"/>
      <c r="PPX1026" s="45"/>
      <c r="PPY1026" s="45"/>
      <c r="PPZ1026" s="45"/>
      <c r="PQA1026" s="45"/>
      <c r="PQB1026" s="45"/>
      <c r="PQC1026" s="45"/>
      <c r="PQD1026" s="45"/>
      <c r="PQE1026" s="45"/>
      <c r="PQF1026" s="45"/>
      <c r="PQG1026" s="45"/>
      <c r="PQH1026" s="45"/>
      <c r="PQI1026" s="45"/>
      <c r="PQJ1026" s="45"/>
      <c r="PQK1026" s="45"/>
      <c r="PQL1026" s="45"/>
      <c r="PQM1026" s="45"/>
      <c r="PQN1026" s="45"/>
      <c r="PQO1026" s="45"/>
      <c r="PQP1026" s="45"/>
      <c r="PQQ1026" s="45"/>
      <c r="PQR1026" s="45"/>
      <c r="PQS1026" s="45"/>
      <c r="PQT1026" s="45"/>
      <c r="PQU1026" s="45"/>
      <c r="PQV1026" s="45"/>
      <c r="PQW1026" s="45"/>
      <c r="PQX1026" s="45"/>
      <c r="PQY1026" s="45"/>
      <c r="PQZ1026" s="45"/>
      <c r="PRA1026" s="45"/>
      <c r="PRB1026" s="45"/>
      <c r="PRC1026" s="45"/>
      <c r="PRD1026" s="45"/>
      <c r="PRE1026" s="45"/>
      <c r="PRF1026" s="45"/>
      <c r="PRG1026" s="45"/>
      <c r="PRH1026" s="45"/>
      <c r="PRI1026" s="45"/>
      <c r="PRJ1026" s="45"/>
      <c r="PRK1026" s="45"/>
      <c r="PRL1026" s="45"/>
      <c r="PRM1026" s="45"/>
      <c r="PRN1026" s="45"/>
      <c r="PRO1026" s="45"/>
      <c r="PRP1026" s="45"/>
      <c r="PRQ1026" s="45"/>
      <c r="PRR1026" s="45"/>
      <c r="PRS1026" s="45"/>
      <c r="PRT1026" s="45"/>
      <c r="PRU1026" s="45"/>
      <c r="PRV1026" s="45"/>
      <c r="PRW1026" s="45"/>
      <c r="PRX1026" s="45"/>
      <c r="PRY1026" s="45"/>
      <c r="PRZ1026" s="45"/>
      <c r="PSA1026" s="45"/>
      <c r="PSB1026" s="45"/>
      <c r="PSC1026" s="45"/>
      <c r="PSD1026" s="45"/>
      <c r="PSE1026" s="45"/>
      <c r="PSF1026" s="45"/>
      <c r="PSG1026" s="45"/>
      <c r="PSH1026" s="45"/>
      <c r="PSI1026" s="45"/>
      <c r="PSJ1026" s="45"/>
      <c r="PSK1026" s="45"/>
      <c r="PSL1026" s="45"/>
      <c r="PSM1026" s="45"/>
      <c r="PSN1026" s="45"/>
      <c r="PSO1026" s="45"/>
      <c r="PSP1026" s="45"/>
      <c r="PSQ1026" s="45"/>
      <c r="PSR1026" s="45"/>
      <c r="PSS1026" s="45"/>
      <c r="PST1026" s="45"/>
      <c r="PSU1026" s="45"/>
      <c r="PSV1026" s="45"/>
      <c r="PSW1026" s="45"/>
      <c r="PSX1026" s="45"/>
      <c r="PSY1026" s="45"/>
      <c r="PSZ1026" s="45"/>
      <c r="PTA1026" s="45"/>
      <c r="PTB1026" s="45"/>
      <c r="PTC1026" s="45"/>
      <c r="PTD1026" s="45"/>
      <c r="PTE1026" s="45"/>
      <c r="PTF1026" s="45"/>
      <c r="PTG1026" s="45"/>
      <c r="PTH1026" s="45"/>
      <c r="PTI1026" s="45"/>
      <c r="PTJ1026" s="45"/>
      <c r="PTK1026" s="45"/>
      <c r="PTL1026" s="45"/>
      <c r="PTM1026" s="45"/>
      <c r="PTN1026" s="45"/>
      <c r="PTO1026" s="45"/>
      <c r="PTP1026" s="45"/>
      <c r="PTQ1026" s="45"/>
      <c r="PTR1026" s="45"/>
      <c r="PTS1026" s="45"/>
      <c r="PTT1026" s="45"/>
      <c r="PTU1026" s="45"/>
      <c r="PTV1026" s="45"/>
      <c r="PTW1026" s="45"/>
      <c r="PTX1026" s="45"/>
      <c r="PTY1026" s="45"/>
      <c r="PTZ1026" s="45"/>
      <c r="PUA1026" s="45"/>
      <c r="PUB1026" s="45"/>
      <c r="PUC1026" s="45"/>
      <c r="PUD1026" s="45"/>
      <c r="PUE1026" s="45"/>
      <c r="PUF1026" s="45"/>
      <c r="PUG1026" s="45"/>
      <c r="PUH1026" s="45"/>
      <c r="PUI1026" s="45"/>
      <c r="PUJ1026" s="45"/>
      <c r="PUK1026" s="45"/>
      <c r="PUL1026" s="45"/>
      <c r="PUM1026" s="45"/>
      <c r="PUN1026" s="45"/>
      <c r="PUO1026" s="45"/>
      <c r="PUP1026" s="45"/>
      <c r="PUQ1026" s="45"/>
      <c r="PUR1026" s="45"/>
      <c r="PUS1026" s="45"/>
      <c r="PUT1026" s="45"/>
      <c r="PUU1026" s="45"/>
      <c r="PUV1026" s="45"/>
      <c r="PUW1026" s="45"/>
      <c r="PUX1026" s="45"/>
      <c r="PUY1026" s="45"/>
      <c r="PUZ1026" s="45"/>
      <c r="PVA1026" s="45"/>
      <c r="PVB1026" s="45"/>
      <c r="PVC1026" s="45"/>
      <c r="PVD1026" s="45"/>
      <c r="PVE1026" s="45"/>
      <c r="PVF1026" s="45"/>
      <c r="PVG1026" s="45"/>
      <c r="PVH1026" s="45"/>
      <c r="PVI1026" s="45"/>
      <c r="PVJ1026" s="45"/>
      <c r="PVK1026" s="45"/>
      <c r="PVL1026" s="45"/>
      <c r="PVM1026" s="45"/>
      <c r="PVN1026" s="45"/>
      <c r="PVO1026" s="45"/>
      <c r="PVP1026" s="45"/>
      <c r="PVQ1026" s="45"/>
      <c r="PVR1026" s="45"/>
      <c r="PVS1026" s="45"/>
      <c r="PVT1026" s="45"/>
      <c r="PVU1026" s="45"/>
      <c r="PVV1026" s="45"/>
      <c r="PVW1026" s="45"/>
      <c r="PVX1026" s="45"/>
      <c r="PVY1026" s="45"/>
      <c r="PVZ1026" s="45"/>
      <c r="PWA1026" s="45"/>
      <c r="PWB1026" s="45"/>
      <c r="PWC1026" s="45"/>
      <c r="PWD1026" s="45"/>
      <c r="PWE1026" s="45"/>
      <c r="PWF1026" s="45"/>
      <c r="PWG1026" s="45"/>
      <c r="PWH1026" s="45"/>
      <c r="PWI1026" s="45"/>
      <c r="PWJ1026" s="45"/>
      <c r="PWK1026" s="45"/>
      <c r="PWL1026" s="45"/>
      <c r="PWM1026" s="45"/>
      <c r="PWN1026" s="45"/>
      <c r="PWO1026" s="45"/>
      <c r="PWP1026" s="45"/>
      <c r="PWQ1026" s="45"/>
      <c r="PWR1026" s="45"/>
      <c r="PWS1026" s="45"/>
      <c r="PWT1026" s="45"/>
      <c r="PWU1026" s="45"/>
      <c r="PWV1026" s="45"/>
      <c r="PWW1026" s="45"/>
      <c r="PWX1026" s="45"/>
      <c r="PWY1026" s="45"/>
      <c r="PWZ1026" s="45"/>
      <c r="PXA1026" s="45"/>
      <c r="PXB1026" s="45"/>
      <c r="PXC1026" s="45"/>
      <c r="PXD1026" s="45"/>
      <c r="PXE1026" s="45"/>
      <c r="PXF1026" s="45"/>
      <c r="PXG1026" s="45"/>
      <c r="PXH1026" s="45"/>
      <c r="PXI1026" s="45"/>
      <c r="PXJ1026" s="45"/>
      <c r="PXK1026" s="45"/>
      <c r="PXL1026" s="45"/>
      <c r="PXM1026" s="45"/>
      <c r="PXN1026" s="45"/>
      <c r="PXO1026" s="45"/>
      <c r="PXP1026" s="45"/>
      <c r="PXQ1026" s="45"/>
      <c r="PXR1026" s="45"/>
      <c r="PXS1026" s="45"/>
      <c r="PXT1026" s="45"/>
      <c r="PXU1026" s="45"/>
      <c r="PXV1026" s="45"/>
      <c r="PXW1026" s="45"/>
      <c r="PXX1026" s="45"/>
      <c r="PXY1026" s="45"/>
      <c r="PXZ1026" s="45"/>
      <c r="PYA1026" s="45"/>
      <c r="PYB1026" s="45"/>
      <c r="PYC1026" s="45"/>
      <c r="PYD1026" s="45"/>
      <c r="PYE1026" s="45"/>
      <c r="PYF1026" s="45"/>
      <c r="PYG1026" s="45"/>
      <c r="PYH1026" s="45"/>
      <c r="PYI1026" s="45"/>
      <c r="PYJ1026" s="45"/>
      <c r="PYK1026" s="45"/>
      <c r="PYL1026" s="45"/>
      <c r="PYM1026" s="45"/>
      <c r="PYN1026" s="45"/>
      <c r="PYO1026" s="45"/>
      <c r="PYP1026" s="45"/>
      <c r="PYQ1026" s="45"/>
      <c r="PYR1026" s="45"/>
      <c r="PYS1026" s="45"/>
      <c r="PYT1026" s="45"/>
      <c r="PYU1026" s="45"/>
      <c r="PYV1026" s="45"/>
      <c r="PYW1026" s="45"/>
      <c r="PYX1026" s="45"/>
      <c r="PYY1026" s="45"/>
      <c r="PYZ1026" s="45"/>
      <c r="PZA1026" s="45"/>
      <c r="PZB1026" s="45"/>
      <c r="PZC1026" s="45"/>
      <c r="PZD1026" s="45"/>
      <c r="PZE1026" s="45"/>
      <c r="PZF1026" s="45"/>
      <c r="PZG1026" s="45"/>
      <c r="PZH1026" s="45"/>
      <c r="PZI1026" s="45"/>
      <c r="PZJ1026" s="45"/>
      <c r="PZK1026" s="45"/>
      <c r="PZL1026" s="45"/>
      <c r="PZM1026" s="45"/>
      <c r="PZN1026" s="45"/>
      <c r="PZO1026" s="45"/>
      <c r="PZP1026" s="45"/>
      <c r="PZQ1026" s="45"/>
      <c r="PZR1026" s="45"/>
      <c r="PZS1026" s="45"/>
      <c r="PZT1026" s="45"/>
      <c r="PZU1026" s="45"/>
      <c r="PZV1026" s="45"/>
      <c r="PZW1026" s="45"/>
      <c r="PZX1026" s="45"/>
      <c r="PZY1026" s="45"/>
      <c r="PZZ1026" s="45"/>
      <c r="QAA1026" s="45"/>
      <c r="QAB1026" s="45"/>
      <c r="QAC1026" s="45"/>
      <c r="QAD1026" s="45"/>
      <c r="QAE1026" s="45"/>
      <c r="QAF1026" s="45"/>
      <c r="QAG1026" s="45"/>
      <c r="QAH1026" s="45"/>
      <c r="QAI1026" s="45"/>
      <c r="QAJ1026" s="45"/>
      <c r="QAK1026" s="45"/>
      <c r="QAL1026" s="45"/>
      <c r="QAM1026" s="45"/>
      <c r="QAN1026" s="45"/>
      <c r="QAO1026" s="45"/>
      <c r="QAP1026" s="45"/>
      <c r="QAQ1026" s="45"/>
      <c r="QAR1026" s="45"/>
      <c r="QAS1026" s="45"/>
      <c r="QAT1026" s="45"/>
      <c r="QAU1026" s="45"/>
      <c r="QAV1026" s="45"/>
      <c r="QAW1026" s="45"/>
      <c r="QAX1026" s="45"/>
      <c r="QAY1026" s="45"/>
      <c r="QAZ1026" s="45"/>
      <c r="QBA1026" s="45"/>
      <c r="QBB1026" s="45"/>
      <c r="QBC1026" s="45"/>
      <c r="QBD1026" s="45"/>
      <c r="QBE1026" s="45"/>
      <c r="QBF1026" s="45"/>
      <c r="QBG1026" s="45"/>
      <c r="QBH1026" s="45"/>
      <c r="QBI1026" s="45"/>
      <c r="QBJ1026" s="45"/>
      <c r="QBK1026" s="45"/>
      <c r="QBL1026" s="45"/>
      <c r="QBM1026" s="45"/>
      <c r="QBN1026" s="45"/>
      <c r="QBO1026" s="45"/>
      <c r="QBP1026" s="45"/>
      <c r="QBQ1026" s="45"/>
      <c r="QBR1026" s="45"/>
      <c r="QBS1026" s="45"/>
      <c r="QBT1026" s="45"/>
      <c r="QBU1026" s="45"/>
      <c r="QBV1026" s="45"/>
      <c r="QBW1026" s="45"/>
      <c r="QBX1026" s="45"/>
      <c r="QBY1026" s="45"/>
      <c r="QBZ1026" s="45"/>
      <c r="QCA1026" s="45"/>
      <c r="QCB1026" s="45"/>
      <c r="QCC1026" s="45"/>
      <c r="QCD1026" s="45"/>
      <c r="QCE1026" s="45"/>
      <c r="QCF1026" s="45"/>
      <c r="QCG1026" s="45"/>
      <c r="QCH1026" s="45"/>
      <c r="QCI1026" s="45"/>
      <c r="QCJ1026" s="45"/>
      <c r="QCK1026" s="45"/>
      <c r="QCL1026" s="45"/>
      <c r="QCM1026" s="45"/>
      <c r="QCN1026" s="45"/>
      <c r="QCO1026" s="45"/>
      <c r="QCP1026" s="45"/>
      <c r="QCQ1026" s="45"/>
      <c r="QCR1026" s="45"/>
      <c r="QCS1026" s="45"/>
      <c r="QCT1026" s="45"/>
      <c r="QCU1026" s="45"/>
      <c r="QCV1026" s="45"/>
      <c r="QCW1026" s="45"/>
      <c r="QCX1026" s="45"/>
      <c r="QCY1026" s="45"/>
      <c r="QCZ1026" s="45"/>
      <c r="QDA1026" s="45"/>
      <c r="QDB1026" s="45"/>
      <c r="QDC1026" s="45"/>
      <c r="QDD1026" s="45"/>
      <c r="QDE1026" s="45"/>
      <c r="QDF1026" s="45"/>
      <c r="QDG1026" s="45"/>
      <c r="QDH1026" s="45"/>
      <c r="QDI1026" s="45"/>
      <c r="QDJ1026" s="45"/>
      <c r="QDK1026" s="45"/>
      <c r="QDL1026" s="45"/>
      <c r="QDM1026" s="45"/>
      <c r="QDN1026" s="45"/>
      <c r="QDO1026" s="45"/>
      <c r="QDP1026" s="45"/>
      <c r="QDQ1026" s="45"/>
      <c r="QDR1026" s="45"/>
      <c r="QDS1026" s="45"/>
      <c r="QDT1026" s="45"/>
      <c r="QDU1026" s="45"/>
      <c r="QDV1026" s="45"/>
      <c r="QDW1026" s="45"/>
      <c r="QDX1026" s="45"/>
      <c r="QDY1026" s="45"/>
      <c r="QDZ1026" s="45"/>
      <c r="QEA1026" s="45"/>
      <c r="QEB1026" s="45"/>
      <c r="QEC1026" s="45"/>
      <c r="QED1026" s="45"/>
      <c r="QEE1026" s="45"/>
      <c r="QEF1026" s="45"/>
      <c r="QEG1026" s="45"/>
      <c r="QEH1026" s="45"/>
      <c r="QEI1026" s="45"/>
      <c r="QEJ1026" s="45"/>
      <c r="QEK1026" s="45"/>
      <c r="QEL1026" s="45"/>
      <c r="QEM1026" s="45"/>
      <c r="QEN1026" s="45"/>
      <c r="QEO1026" s="45"/>
      <c r="QEP1026" s="45"/>
      <c r="QEQ1026" s="45"/>
      <c r="QER1026" s="45"/>
      <c r="QES1026" s="45"/>
      <c r="QET1026" s="45"/>
      <c r="QEU1026" s="45"/>
      <c r="QEV1026" s="45"/>
      <c r="QEW1026" s="45"/>
      <c r="QEX1026" s="45"/>
      <c r="QEY1026" s="45"/>
      <c r="QEZ1026" s="45"/>
      <c r="QFA1026" s="45"/>
      <c r="QFB1026" s="45"/>
      <c r="QFC1026" s="45"/>
      <c r="QFD1026" s="45"/>
      <c r="QFE1026" s="45"/>
      <c r="QFF1026" s="45"/>
      <c r="QFG1026" s="45"/>
      <c r="QFH1026" s="45"/>
      <c r="QFI1026" s="45"/>
      <c r="QFJ1026" s="45"/>
      <c r="QFK1026" s="45"/>
      <c r="QFL1026" s="45"/>
      <c r="QFM1026" s="45"/>
      <c r="QFN1026" s="45"/>
      <c r="QFO1026" s="45"/>
      <c r="QFP1026" s="45"/>
      <c r="QFQ1026" s="45"/>
      <c r="QFR1026" s="45"/>
      <c r="QFS1026" s="45"/>
      <c r="QFT1026" s="45"/>
      <c r="QFU1026" s="45"/>
      <c r="QFV1026" s="45"/>
      <c r="QFW1026" s="45"/>
      <c r="QFX1026" s="45"/>
      <c r="QFY1026" s="45"/>
      <c r="QFZ1026" s="45"/>
      <c r="QGA1026" s="45"/>
      <c r="QGB1026" s="45"/>
      <c r="QGC1026" s="45"/>
      <c r="QGD1026" s="45"/>
      <c r="QGE1026" s="45"/>
      <c r="QGF1026" s="45"/>
      <c r="QGG1026" s="45"/>
      <c r="QGH1026" s="45"/>
      <c r="QGI1026" s="45"/>
      <c r="QGJ1026" s="45"/>
      <c r="QGK1026" s="45"/>
      <c r="QGL1026" s="45"/>
      <c r="QGM1026" s="45"/>
      <c r="QGN1026" s="45"/>
      <c r="QGO1026" s="45"/>
      <c r="QGP1026" s="45"/>
      <c r="QGQ1026" s="45"/>
      <c r="QGR1026" s="45"/>
      <c r="QGS1026" s="45"/>
      <c r="QGT1026" s="45"/>
      <c r="QGU1026" s="45"/>
      <c r="QGV1026" s="45"/>
      <c r="QGW1026" s="45"/>
      <c r="QGX1026" s="45"/>
      <c r="QGY1026" s="45"/>
      <c r="QGZ1026" s="45"/>
      <c r="QHA1026" s="45"/>
      <c r="QHB1026" s="45"/>
      <c r="QHC1026" s="45"/>
      <c r="QHD1026" s="45"/>
      <c r="QHE1026" s="45"/>
      <c r="QHF1026" s="45"/>
      <c r="QHG1026" s="45"/>
      <c r="QHH1026" s="45"/>
      <c r="QHI1026" s="45"/>
      <c r="QHJ1026" s="45"/>
      <c r="QHK1026" s="45"/>
      <c r="QHL1026" s="45"/>
      <c r="QHM1026" s="45"/>
      <c r="QHN1026" s="45"/>
      <c r="QHO1026" s="45"/>
      <c r="QHP1026" s="45"/>
      <c r="QHQ1026" s="45"/>
      <c r="QHR1026" s="45"/>
      <c r="QHS1026" s="45"/>
      <c r="QHT1026" s="45"/>
      <c r="QHU1026" s="45"/>
      <c r="QHV1026" s="45"/>
      <c r="QHW1026" s="45"/>
      <c r="QHX1026" s="45"/>
      <c r="QHY1026" s="45"/>
      <c r="QHZ1026" s="45"/>
      <c r="QIA1026" s="45"/>
      <c r="QIB1026" s="45"/>
      <c r="QIC1026" s="45"/>
      <c r="QID1026" s="45"/>
      <c r="QIE1026" s="45"/>
      <c r="QIF1026" s="45"/>
      <c r="QIG1026" s="45"/>
      <c r="QIH1026" s="45"/>
      <c r="QII1026" s="45"/>
      <c r="QIJ1026" s="45"/>
      <c r="QIK1026" s="45"/>
      <c r="QIL1026" s="45"/>
      <c r="QIM1026" s="45"/>
      <c r="QIN1026" s="45"/>
      <c r="QIO1026" s="45"/>
      <c r="QIP1026" s="45"/>
      <c r="QIQ1026" s="45"/>
      <c r="QIR1026" s="45"/>
      <c r="QIS1026" s="45"/>
      <c r="QIT1026" s="45"/>
      <c r="QIU1026" s="45"/>
      <c r="QIV1026" s="45"/>
      <c r="QIW1026" s="45"/>
      <c r="QIX1026" s="45"/>
      <c r="QIY1026" s="45"/>
      <c r="QIZ1026" s="45"/>
      <c r="QJA1026" s="45"/>
      <c r="QJB1026" s="45"/>
      <c r="QJC1026" s="45"/>
      <c r="QJD1026" s="45"/>
      <c r="QJE1026" s="45"/>
      <c r="QJF1026" s="45"/>
      <c r="QJG1026" s="45"/>
      <c r="QJH1026" s="45"/>
      <c r="QJI1026" s="45"/>
      <c r="QJJ1026" s="45"/>
      <c r="QJK1026" s="45"/>
      <c r="QJL1026" s="45"/>
      <c r="QJM1026" s="45"/>
      <c r="QJN1026" s="45"/>
      <c r="QJO1026" s="45"/>
      <c r="QJP1026" s="45"/>
      <c r="QJQ1026" s="45"/>
      <c r="QJR1026" s="45"/>
      <c r="QJS1026" s="45"/>
      <c r="QJT1026" s="45"/>
      <c r="QJU1026" s="45"/>
      <c r="QJV1026" s="45"/>
      <c r="QJW1026" s="45"/>
      <c r="QJX1026" s="45"/>
      <c r="QJY1026" s="45"/>
      <c r="QJZ1026" s="45"/>
      <c r="QKA1026" s="45"/>
      <c r="QKB1026" s="45"/>
      <c r="QKC1026" s="45"/>
      <c r="QKD1026" s="45"/>
      <c r="QKE1026" s="45"/>
      <c r="QKF1026" s="45"/>
      <c r="QKG1026" s="45"/>
      <c r="QKH1026" s="45"/>
      <c r="QKI1026" s="45"/>
      <c r="QKJ1026" s="45"/>
      <c r="QKK1026" s="45"/>
      <c r="QKL1026" s="45"/>
      <c r="QKM1026" s="45"/>
      <c r="QKN1026" s="45"/>
      <c r="QKO1026" s="45"/>
      <c r="QKP1026" s="45"/>
      <c r="QKQ1026" s="45"/>
      <c r="QKR1026" s="45"/>
      <c r="QKS1026" s="45"/>
      <c r="QKT1026" s="45"/>
      <c r="QKU1026" s="45"/>
      <c r="QKV1026" s="45"/>
      <c r="QKW1026" s="45"/>
      <c r="QKX1026" s="45"/>
      <c r="QKY1026" s="45"/>
      <c r="QKZ1026" s="45"/>
      <c r="QLA1026" s="45"/>
      <c r="QLB1026" s="45"/>
      <c r="QLC1026" s="45"/>
      <c r="QLD1026" s="45"/>
      <c r="QLE1026" s="45"/>
      <c r="QLF1026" s="45"/>
      <c r="QLG1026" s="45"/>
      <c r="QLH1026" s="45"/>
      <c r="QLI1026" s="45"/>
      <c r="QLJ1026" s="45"/>
      <c r="QLK1026" s="45"/>
      <c r="QLL1026" s="45"/>
      <c r="QLM1026" s="45"/>
      <c r="QLN1026" s="45"/>
      <c r="QLO1026" s="45"/>
      <c r="QLP1026" s="45"/>
      <c r="QLQ1026" s="45"/>
      <c r="QLR1026" s="45"/>
      <c r="QLS1026" s="45"/>
      <c r="QLT1026" s="45"/>
      <c r="QLU1026" s="45"/>
      <c r="QLV1026" s="45"/>
      <c r="QLW1026" s="45"/>
      <c r="QLX1026" s="45"/>
      <c r="QLY1026" s="45"/>
      <c r="QLZ1026" s="45"/>
      <c r="QMA1026" s="45"/>
      <c r="QMB1026" s="45"/>
      <c r="QMC1026" s="45"/>
      <c r="QMD1026" s="45"/>
      <c r="QME1026" s="45"/>
      <c r="QMF1026" s="45"/>
      <c r="QMG1026" s="45"/>
      <c r="QMH1026" s="45"/>
      <c r="QMI1026" s="45"/>
      <c r="QMJ1026" s="45"/>
      <c r="QMK1026" s="45"/>
      <c r="QML1026" s="45"/>
      <c r="QMM1026" s="45"/>
      <c r="QMN1026" s="45"/>
      <c r="QMO1026" s="45"/>
      <c r="QMP1026" s="45"/>
      <c r="QMQ1026" s="45"/>
      <c r="QMR1026" s="45"/>
      <c r="QMS1026" s="45"/>
      <c r="QMT1026" s="45"/>
      <c r="QMU1026" s="45"/>
      <c r="QMV1026" s="45"/>
      <c r="QMW1026" s="45"/>
      <c r="QMX1026" s="45"/>
      <c r="QMY1026" s="45"/>
      <c r="QMZ1026" s="45"/>
      <c r="QNA1026" s="45"/>
      <c r="QNB1026" s="45"/>
      <c r="QNC1026" s="45"/>
      <c r="QND1026" s="45"/>
      <c r="QNE1026" s="45"/>
      <c r="QNF1026" s="45"/>
      <c r="QNG1026" s="45"/>
      <c r="QNH1026" s="45"/>
      <c r="QNI1026" s="45"/>
      <c r="QNJ1026" s="45"/>
      <c r="QNK1026" s="45"/>
      <c r="QNL1026" s="45"/>
      <c r="QNM1026" s="45"/>
      <c r="QNN1026" s="45"/>
      <c r="QNO1026" s="45"/>
      <c r="QNP1026" s="45"/>
      <c r="QNQ1026" s="45"/>
      <c r="QNR1026" s="45"/>
      <c r="QNS1026" s="45"/>
      <c r="QNT1026" s="45"/>
      <c r="QNU1026" s="45"/>
      <c r="QNV1026" s="45"/>
      <c r="QNW1026" s="45"/>
      <c r="QNX1026" s="45"/>
      <c r="QNY1026" s="45"/>
      <c r="QNZ1026" s="45"/>
      <c r="QOA1026" s="45"/>
      <c r="QOB1026" s="45"/>
      <c r="QOC1026" s="45"/>
      <c r="QOD1026" s="45"/>
      <c r="QOE1026" s="45"/>
      <c r="QOF1026" s="45"/>
      <c r="QOG1026" s="45"/>
      <c r="QOH1026" s="45"/>
      <c r="QOI1026" s="45"/>
      <c r="QOJ1026" s="45"/>
      <c r="QOK1026" s="45"/>
      <c r="QOL1026" s="45"/>
      <c r="QOM1026" s="45"/>
      <c r="QON1026" s="45"/>
      <c r="QOO1026" s="45"/>
      <c r="QOP1026" s="45"/>
      <c r="QOQ1026" s="45"/>
      <c r="QOR1026" s="45"/>
      <c r="QOS1026" s="45"/>
      <c r="QOT1026" s="45"/>
      <c r="QOU1026" s="45"/>
      <c r="QOV1026" s="45"/>
      <c r="QOW1026" s="45"/>
      <c r="QOX1026" s="45"/>
      <c r="QOY1026" s="45"/>
      <c r="QOZ1026" s="45"/>
      <c r="QPA1026" s="45"/>
      <c r="QPB1026" s="45"/>
      <c r="QPC1026" s="45"/>
      <c r="QPD1026" s="45"/>
      <c r="QPE1026" s="45"/>
      <c r="QPF1026" s="45"/>
      <c r="QPG1026" s="45"/>
      <c r="QPH1026" s="45"/>
      <c r="QPI1026" s="45"/>
      <c r="QPJ1026" s="45"/>
      <c r="QPK1026" s="45"/>
      <c r="QPL1026" s="45"/>
      <c r="QPM1026" s="45"/>
      <c r="QPN1026" s="45"/>
      <c r="QPO1026" s="45"/>
      <c r="QPP1026" s="45"/>
      <c r="QPQ1026" s="45"/>
      <c r="QPR1026" s="45"/>
      <c r="QPS1026" s="45"/>
      <c r="QPT1026" s="45"/>
      <c r="QPU1026" s="45"/>
      <c r="QPV1026" s="45"/>
      <c r="QPW1026" s="45"/>
      <c r="QPX1026" s="45"/>
      <c r="QPY1026" s="45"/>
      <c r="QPZ1026" s="45"/>
      <c r="QQA1026" s="45"/>
      <c r="QQB1026" s="45"/>
      <c r="QQC1026" s="45"/>
      <c r="QQD1026" s="45"/>
      <c r="QQE1026" s="45"/>
      <c r="QQF1026" s="45"/>
      <c r="QQG1026" s="45"/>
      <c r="QQH1026" s="45"/>
      <c r="QQI1026" s="45"/>
      <c r="QQJ1026" s="45"/>
      <c r="QQK1026" s="45"/>
      <c r="QQL1026" s="45"/>
      <c r="QQM1026" s="45"/>
      <c r="QQN1026" s="45"/>
      <c r="QQO1026" s="45"/>
      <c r="QQP1026" s="45"/>
      <c r="QQQ1026" s="45"/>
      <c r="QQR1026" s="45"/>
      <c r="QQS1026" s="45"/>
      <c r="QQT1026" s="45"/>
      <c r="QQU1026" s="45"/>
      <c r="QQV1026" s="45"/>
      <c r="QQW1026" s="45"/>
      <c r="QQX1026" s="45"/>
      <c r="QQY1026" s="45"/>
      <c r="QQZ1026" s="45"/>
      <c r="QRA1026" s="45"/>
      <c r="QRB1026" s="45"/>
      <c r="QRC1026" s="45"/>
      <c r="QRD1026" s="45"/>
      <c r="QRE1026" s="45"/>
      <c r="QRF1026" s="45"/>
      <c r="QRG1026" s="45"/>
      <c r="QRH1026" s="45"/>
      <c r="QRI1026" s="45"/>
      <c r="QRJ1026" s="45"/>
      <c r="QRK1026" s="45"/>
      <c r="QRL1026" s="45"/>
      <c r="QRM1026" s="45"/>
      <c r="QRN1026" s="45"/>
      <c r="QRO1026" s="45"/>
      <c r="QRP1026" s="45"/>
      <c r="QRQ1026" s="45"/>
      <c r="QRR1026" s="45"/>
      <c r="QRS1026" s="45"/>
      <c r="QRT1026" s="45"/>
      <c r="QRU1026" s="45"/>
      <c r="QRV1026" s="45"/>
      <c r="QRW1026" s="45"/>
      <c r="QRX1026" s="45"/>
      <c r="QRY1026" s="45"/>
      <c r="QRZ1026" s="45"/>
      <c r="QSA1026" s="45"/>
      <c r="QSB1026" s="45"/>
      <c r="QSC1026" s="45"/>
      <c r="QSD1026" s="45"/>
      <c r="QSE1026" s="45"/>
      <c r="QSF1026" s="45"/>
      <c r="QSG1026" s="45"/>
      <c r="QSH1026" s="45"/>
      <c r="QSI1026" s="45"/>
      <c r="QSJ1026" s="45"/>
      <c r="QSK1026" s="45"/>
      <c r="QSL1026" s="45"/>
      <c r="QSM1026" s="45"/>
      <c r="QSN1026" s="45"/>
      <c r="QSO1026" s="45"/>
      <c r="QSP1026" s="45"/>
      <c r="QSQ1026" s="45"/>
      <c r="QSR1026" s="45"/>
      <c r="QSS1026" s="45"/>
      <c r="QST1026" s="45"/>
      <c r="QSU1026" s="45"/>
      <c r="QSV1026" s="45"/>
      <c r="QSW1026" s="45"/>
      <c r="QSX1026" s="45"/>
      <c r="QSY1026" s="45"/>
      <c r="QSZ1026" s="45"/>
      <c r="QTA1026" s="45"/>
      <c r="QTB1026" s="45"/>
      <c r="QTC1026" s="45"/>
      <c r="QTD1026" s="45"/>
      <c r="QTE1026" s="45"/>
      <c r="QTF1026" s="45"/>
      <c r="QTG1026" s="45"/>
      <c r="QTH1026" s="45"/>
      <c r="QTI1026" s="45"/>
      <c r="QTJ1026" s="45"/>
      <c r="QTK1026" s="45"/>
      <c r="QTL1026" s="45"/>
      <c r="QTM1026" s="45"/>
      <c r="QTN1026" s="45"/>
      <c r="QTO1026" s="45"/>
      <c r="QTP1026" s="45"/>
      <c r="QTQ1026" s="45"/>
      <c r="QTR1026" s="45"/>
      <c r="QTS1026" s="45"/>
      <c r="QTT1026" s="45"/>
      <c r="QTU1026" s="45"/>
      <c r="QTV1026" s="45"/>
      <c r="QTW1026" s="45"/>
      <c r="QTX1026" s="45"/>
      <c r="QTY1026" s="45"/>
      <c r="QTZ1026" s="45"/>
      <c r="QUA1026" s="45"/>
      <c r="QUB1026" s="45"/>
      <c r="QUC1026" s="45"/>
      <c r="QUD1026" s="45"/>
      <c r="QUE1026" s="45"/>
      <c r="QUF1026" s="45"/>
      <c r="QUG1026" s="45"/>
      <c r="QUH1026" s="45"/>
      <c r="QUI1026" s="45"/>
      <c r="QUJ1026" s="45"/>
      <c r="QUK1026" s="45"/>
      <c r="QUL1026" s="45"/>
      <c r="QUM1026" s="45"/>
      <c r="QUN1026" s="45"/>
      <c r="QUO1026" s="45"/>
      <c r="QUP1026" s="45"/>
      <c r="QUQ1026" s="45"/>
      <c r="QUR1026" s="45"/>
      <c r="QUS1026" s="45"/>
      <c r="QUT1026" s="45"/>
      <c r="QUU1026" s="45"/>
      <c r="QUV1026" s="45"/>
      <c r="QUW1026" s="45"/>
      <c r="QUX1026" s="45"/>
      <c r="QUY1026" s="45"/>
      <c r="QUZ1026" s="45"/>
      <c r="QVA1026" s="45"/>
      <c r="QVB1026" s="45"/>
      <c r="QVC1026" s="45"/>
      <c r="QVD1026" s="45"/>
      <c r="QVE1026" s="45"/>
      <c r="QVF1026" s="45"/>
      <c r="QVG1026" s="45"/>
      <c r="QVH1026" s="45"/>
      <c r="QVI1026" s="45"/>
      <c r="QVJ1026" s="45"/>
      <c r="QVK1026" s="45"/>
      <c r="QVL1026" s="45"/>
      <c r="QVM1026" s="45"/>
      <c r="QVN1026" s="45"/>
      <c r="QVO1026" s="45"/>
      <c r="QVP1026" s="45"/>
      <c r="QVQ1026" s="45"/>
      <c r="QVR1026" s="45"/>
      <c r="QVS1026" s="45"/>
      <c r="QVT1026" s="45"/>
      <c r="QVU1026" s="45"/>
      <c r="QVV1026" s="45"/>
      <c r="QVW1026" s="45"/>
      <c r="QVX1026" s="45"/>
      <c r="QVY1026" s="45"/>
      <c r="QVZ1026" s="45"/>
      <c r="QWA1026" s="45"/>
      <c r="QWB1026" s="45"/>
      <c r="QWC1026" s="45"/>
      <c r="QWD1026" s="45"/>
      <c r="QWE1026" s="45"/>
      <c r="QWF1026" s="45"/>
      <c r="QWG1026" s="45"/>
      <c r="QWH1026" s="45"/>
      <c r="QWI1026" s="45"/>
      <c r="QWJ1026" s="45"/>
      <c r="QWK1026" s="45"/>
      <c r="QWL1026" s="45"/>
      <c r="QWM1026" s="45"/>
      <c r="QWN1026" s="45"/>
      <c r="QWO1026" s="45"/>
      <c r="QWP1026" s="45"/>
      <c r="QWQ1026" s="45"/>
      <c r="QWR1026" s="45"/>
      <c r="QWS1026" s="45"/>
      <c r="QWT1026" s="45"/>
      <c r="QWU1026" s="45"/>
      <c r="QWV1026" s="45"/>
      <c r="QWW1026" s="45"/>
      <c r="QWX1026" s="45"/>
      <c r="QWY1026" s="45"/>
      <c r="QWZ1026" s="45"/>
      <c r="QXA1026" s="45"/>
      <c r="QXB1026" s="45"/>
      <c r="QXC1026" s="45"/>
      <c r="QXD1026" s="45"/>
      <c r="QXE1026" s="45"/>
      <c r="QXF1026" s="45"/>
      <c r="QXG1026" s="45"/>
      <c r="QXH1026" s="45"/>
      <c r="QXI1026" s="45"/>
      <c r="QXJ1026" s="45"/>
      <c r="QXK1026" s="45"/>
      <c r="QXL1026" s="45"/>
      <c r="QXM1026" s="45"/>
      <c r="QXN1026" s="45"/>
      <c r="QXO1026" s="45"/>
      <c r="QXP1026" s="45"/>
      <c r="QXQ1026" s="45"/>
      <c r="QXR1026" s="45"/>
      <c r="QXS1026" s="45"/>
      <c r="QXT1026" s="45"/>
      <c r="QXU1026" s="45"/>
      <c r="QXV1026" s="45"/>
      <c r="QXW1026" s="45"/>
      <c r="QXX1026" s="45"/>
      <c r="QXY1026" s="45"/>
      <c r="QXZ1026" s="45"/>
      <c r="QYA1026" s="45"/>
      <c r="QYB1026" s="45"/>
      <c r="QYC1026" s="45"/>
      <c r="QYD1026" s="45"/>
      <c r="QYE1026" s="45"/>
      <c r="QYF1026" s="45"/>
      <c r="QYG1026" s="45"/>
      <c r="QYH1026" s="45"/>
      <c r="QYI1026" s="45"/>
      <c r="QYJ1026" s="45"/>
      <c r="QYK1026" s="45"/>
      <c r="QYL1026" s="45"/>
      <c r="QYM1026" s="45"/>
      <c r="QYN1026" s="45"/>
      <c r="QYO1026" s="45"/>
      <c r="QYP1026" s="45"/>
      <c r="QYQ1026" s="45"/>
      <c r="QYR1026" s="45"/>
      <c r="QYS1026" s="45"/>
      <c r="QYT1026" s="45"/>
      <c r="QYU1026" s="45"/>
      <c r="QYV1026" s="45"/>
      <c r="QYW1026" s="45"/>
      <c r="QYX1026" s="45"/>
      <c r="QYY1026" s="45"/>
      <c r="QYZ1026" s="45"/>
      <c r="QZA1026" s="45"/>
      <c r="QZB1026" s="45"/>
      <c r="QZC1026" s="45"/>
      <c r="QZD1026" s="45"/>
      <c r="QZE1026" s="45"/>
      <c r="QZF1026" s="45"/>
      <c r="QZG1026" s="45"/>
      <c r="QZH1026" s="45"/>
      <c r="QZI1026" s="45"/>
      <c r="QZJ1026" s="45"/>
      <c r="QZK1026" s="45"/>
      <c r="QZL1026" s="45"/>
      <c r="QZM1026" s="45"/>
      <c r="QZN1026" s="45"/>
      <c r="QZO1026" s="45"/>
      <c r="QZP1026" s="45"/>
      <c r="QZQ1026" s="45"/>
      <c r="QZR1026" s="45"/>
      <c r="QZS1026" s="45"/>
      <c r="QZT1026" s="45"/>
      <c r="QZU1026" s="45"/>
      <c r="QZV1026" s="45"/>
      <c r="QZW1026" s="45"/>
      <c r="QZX1026" s="45"/>
      <c r="QZY1026" s="45"/>
      <c r="QZZ1026" s="45"/>
      <c r="RAA1026" s="45"/>
      <c r="RAB1026" s="45"/>
      <c r="RAC1026" s="45"/>
      <c r="RAD1026" s="45"/>
      <c r="RAE1026" s="45"/>
      <c r="RAF1026" s="45"/>
      <c r="RAG1026" s="45"/>
      <c r="RAH1026" s="45"/>
      <c r="RAI1026" s="45"/>
      <c r="RAJ1026" s="45"/>
      <c r="RAK1026" s="45"/>
      <c r="RAL1026" s="45"/>
      <c r="RAM1026" s="45"/>
      <c r="RAN1026" s="45"/>
      <c r="RAO1026" s="45"/>
      <c r="RAP1026" s="45"/>
      <c r="RAQ1026" s="45"/>
      <c r="RAR1026" s="45"/>
      <c r="RAS1026" s="45"/>
      <c r="RAT1026" s="45"/>
      <c r="RAU1026" s="45"/>
      <c r="RAV1026" s="45"/>
      <c r="RAW1026" s="45"/>
      <c r="RAX1026" s="45"/>
      <c r="RAY1026" s="45"/>
      <c r="RAZ1026" s="45"/>
      <c r="RBA1026" s="45"/>
      <c r="RBB1026" s="45"/>
      <c r="RBC1026" s="45"/>
      <c r="RBD1026" s="45"/>
      <c r="RBE1026" s="45"/>
      <c r="RBF1026" s="45"/>
      <c r="RBG1026" s="45"/>
      <c r="RBH1026" s="45"/>
      <c r="RBI1026" s="45"/>
      <c r="RBJ1026" s="45"/>
      <c r="RBK1026" s="45"/>
      <c r="RBL1026" s="45"/>
      <c r="RBM1026" s="45"/>
      <c r="RBN1026" s="45"/>
      <c r="RBO1026" s="45"/>
      <c r="RBP1026" s="45"/>
      <c r="RBQ1026" s="45"/>
      <c r="RBR1026" s="45"/>
      <c r="RBS1026" s="45"/>
      <c r="RBT1026" s="45"/>
      <c r="RBU1026" s="45"/>
      <c r="RBV1026" s="45"/>
      <c r="RBW1026" s="45"/>
      <c r="RBX1026" s="45"/>
      <c r="RBY1026" s="45"/>
      <c r="RBZ1026" s="45"/>
      <c r="RCA1026" s="45"/>
      <c r="RCB1026" s="45"/>
      <c r="RCC1026" s="45"/>
      <c r="RCD1026" s="45"/>
      <c r="RCE1026" s="45"/>
      <c r="RCF1026" s="45"/>
      <c r="RCG1026" s="45"/>
      <c r="RCH1026" s="45"/>
      <c r="RCI1026" s="45"/>
      <c r="RCJ1026" s="45"/>
      <c r="RCK1026" s="45"/>
      <c r="RCL1026" s="45"/>
      <c r="RCM1026" s="45"/>
      <c r="RCN1026" s="45"/>
      <c r="RCO1026" s="45"/>
      <c r="RCP1026" s="45"/>
      <c r="RCQ1026" s="45"/>
      <c r="RCR1026" s="45"/>
      <c r="RCS1026" s="45"/>
      <c r="RCT1026" s="45"/>
      <c r="RCU1026" s="45"/>
      <c r="RCV1026" s="45"/>
      <c r="RCW1026" s="45"/>
      <c r="RCX1026" s="45"/>
      <c r="RCY1026" s="45"/>
      <c r="RCZ1026" s="45"/>
      <c r="RDA1026" s="45"/>
      <c r="RDB1026" s="45"/>
      <c r="RDC1026" s="45"/>
      <c r="RDD1026" s="45"/>
      <c r="RDE1026" s="45"/>
      <c r="RDF1026" s="45"/>
      <c r="RDG1026" s="45"/>
      <c r="RDH1026" s="45"/>
      <c r="RDI1026" s="45"/>
      <c r="RDJ1026" s="45"/>
      <c r="RDK1026" s="45"/>
      <c r="RDL1026" s="45"/>
      <c r="RDM1026" s="45"/>
      <c r="RDN1026" s="45"/>
      <c r="RDO1026" s="45"/>
      <c r="RDP1026" s="45"/>
      <c r="RDQ1026" s="45"/>
      <c r="RDR1026" s="45"/>
      <c r="RDS1026" s="45"/>
      <c r="RDT1026" s="45"/>
      <c r="RDU1026" s="45"/>
      <c r="RDV1026" s="45"/>
      <c r="RDW1026" s="45"/>
      <c r="RDX1026" s="45"/>
      <c r="RDY1026" s="45"/>
      <c r="RDZ1026" s="45"/>
      <c r="REA1026" s="45"/>
      <c r="REB1026" s="45"/>
      <c r="REC1026" s="45"/>
      <c r="RED1026" s="45"/>
      <c r="REE1026" s="45"/>
      <c r="REF1026" s="45"/>
      <c r="REG1026" s="45"/>
      <c r="REH1026" s="45"/>
      <c r="REI1026" s="45"/>
      <c r="REJ1026" s="45"/>
      <c r="REK1026" s="45"/>
      <c r="REL1026" s="45"/>
      <c r="REM1026" s="45"/>
      <c r="REN1026" s="45"/>
      <c r="REO1026" s="45"/>
      <c r="REP1026" s="45"/>
      <c r="REQ1026" s="45"/>
      <c r="RER1026" s="45"/>
      <c r="RES1026" s="45"/>
      <c r="RET1026" s="45"/>
      <c r="REU1026" s="45"/>
      <c r="REV1026" s="45"/>
      <c r="REW1026" s="45"/>
      <c r="REX1026" s="45"/>
      <c r="REY1026" s="45"/>
      <c r="REZ1026" s="45"/>
      <c r="RFA1026" s="45"/>
      <c r="RFB1026" s="45"/>
      <c r="RFC1026" s="45"/>
      <c r="RFD1026" s="45"/>
      <c r="RFE1026" s="45"/>
      <c r="RFF1026" s="45"/>
      <c r="RFG1026" s="45"/>
      <c r="RFH1026" s="45"/>
      <c r="RFI1026" s="45"/>
      <c r="RFJ1026" s="45"/>
      <c r="RFK1026" s="45"/>
      <c r="RFL1026" s="45"/>
      <c r="RFM1026" s="45"/>
      <c r="RFN1026" s="45"/>
      <c r="RFO1026" s="45"/>
      <c r="RFP1026" s="45"/>
      <c r="RFQ1026" s="45"/>
      <c r="RFR1026" s="45"/>
      <c r="RFS1026" s="45"/>
      <c r="RFT1026" s="45"/>
      <c r="RFU1026" s="45"/>
      <c r="RFV1026" s="45"/>
      <c r="RFW1026" s="45"/>
      <c r="RFX1026" s="45"/>
      <c r="RFY1026" s="45"/>
      <c r="RFZ1026" s="45"/>
      <c r="RGA1026" s="45"/>
      <c r="RGB1026" s="45"/>
      <c r="RGC1026" s="45"/>
      <c r="RGD1026" s="45"/>
      <c r="RGE1026" s="45"/>
      <c r="RGF1026" s="45"/>
      <c r="RGG1026" s="45"/>
      <c r="RGH1026" s="45"/>
      <c r="RGI1026" s="45"/>
      <c r="RGJ1026" s="45"/>
      <c r="RGK1026" s="45"/>
      <c r="RGL1026" s="45"/>
      <c r="RGM1026" s="45"/>
      <c r="RGN1026" s="45"/>
      <c r="RGO1026" s="45"/>
      <c r="RGP1026" s="45"/>
      <c r="RGQ1026" s="45"/>
      <c r="RGR1026" s="45"/>
      <c r="RGS1026" s="45"/>
      <c r="RGT1026" s="45"/>
      <c r="RGU1026" s="45"/>
      <c r="RGV1026" s="45"/>
      <c r="RGW1026" s="45"/>
      <c r="RGX1026" s="45"/>
      <c r="RGY1026" s="45"/>
      <c r="RGZ1026" s="45"/>
      <c r="RHA1026" s="45"/>
      <c r="RHB1026" s="45"/>
      <c r="RHC1026" s="45"/>
      <c r="RHD1026" s="45"/>
      <c r="RHE1026" s="45"/>
      <c r="RHF1026" s="45"/>
      <c r="RHG1026" s="45"/>
      <c r="RHH1026" s="45"/>
      <c r="RHI1026" s="45"/>
      <c r="RHJ1026" s="45"/>
      <c r="RHK1026" s="45"/>
      <c r="RHL1026" s="45"/>
      <c r="RHM1026" s="45"/>
      <c r="RHN1026" s="45"/>
      <c r="RHO1026" s="45"/>
      <c r="RHP1026" s="45"/>
      <c r="RHQ1026" s="45"/>
      <c r="RHR1026" s="45"/>
      <c r="RHS1026" s="45"/>
      <c r="RHT1026" s="45"/>
      <c r="RHU1026" s="45"/>
      <c r="RHV1026" s="45"/>
      <c r="RHW1026" s="45"/>
      <c r="RHX1026" s="45"/>
      <c r="RHY1026" s="45"/>
      <c r="RHZ1026" s="45"/>
      <c r="RIA1026" s="45"/>
      <c r="RIB1026" s="45"/>
      <c r="RIC1026" s="45"/>
      <c r="RID1026" s="45"/>
      <c r="RIE1026" s="45"/>
      <c r="RIF1026" s="45"/>
      <c r="RIG1026" s="45"/>
      <c r="RIH1026" s="45"/>
      <c r="RII1026" s="45"/>
      <c r="RIJ1026" s="45"/>
      <c r="RIK1026" s="45"/>
      <c r="RIL1026" s="45"/>
      <c r="RIM1026" s="45"/>
      <c r="RIN1026" s="45"/>
      <c r="RIO1026" s="45"/>
      <c r="RIP1026" s="45"/>
      <c r="RIQ1026" s="45"/>
      <c r="RIR1026" s="45"/>
      <c r="RIS1026" s="45"/>
      <c r="RIT1026" s="45"/>
      <c r="RIU1026" s="45"/>
      <c r="RIV1026" s="45"/>
      <c r="RIW1026" s="45"/>
      <c r="RIX1026" s="45"/>
      <c r="RIY1026" s="45"/>
      <c r="RIZ1026" s="45"/>
      <c r="RJA1026" s="45"/>
      <c r="RJB1026" s="45"/>
      <c r="RJC1026" s="45"/>
      <c r="RJD1026" s="45"/>
      <c r="RJE1026" s="45"/>
      <c r="RJF1026" s="45"/>
      <c r="RJG1026" s="45"/>
      <c r="RJH1026" s="45"/>
      <c r="RJI1026" s="45"/>
      <c r="RJJ1026" s="45"/>
      <c r="RJK1026" s="45"/>
      <c r="RJL1026" s="45"/>
      <c r="RJM1026" s="45"/>
      <c r="RJN1026" s="45"/>
      <c r="RJO1026" s="45"/>
      <c r="RJP1026" s="45"/>
      <c r="RJQ1026" s="45"/>
      <c r="RJR1026" s="45"/>
      <c r="RJS1026" s="45"/>
      <c r="RJT1026" s="45"/>
      <c r="RJU1026" s="45"/>
      <c r="RJV1026" s="45"/>
      <c r="RJW1026" s="45"/>
      <c r="RJX1026" s="45"/>
      <c r="RJY1026" s="45"/>
      <c r="RJZ1026" s="45"/>
      <c r="RKA1026" s="45"/>
      <c r="RKB1026" s="45"/>
      <c r="RKC1026" s="45"/>
      <c r="RKD1026" s="45"/>
      <c r="RKE1026" s="45"/>
      <c r="RKF1026" s="45"/>
      <c r="RKG1026" s="45"/>
      <c r="RKH1026" s="45"/>
      <c r="RKI1026" s="45"/>
      <c r="RKJ1026" s="45"/>
      <c r="RKK1026" s="45"/>
      <c r="RKL1026" s="45"/>
      <c r="RKM1026" s="45"/>
      <c r="RKN1026" s="45"/>
      <c r="RKO1026" s="45"/>
      <c r="RKP1026" s="45"/>
      <c r="RKQ1026" s="45"/>
      <c r="RKR1026" s="45"/>
      <c r="RKS1026" s="45"/>
      <c r="RKT1026" s="45"/>
      <c r="RKU1026" s="45"/>
      <c r="RKV1026" s="45"/>
      <c r="RKW1026" s="45"/>
      <c r="RKX1026" s="45"/>
      <c r="RKY1026" s="45"/>
      <c r="RKZ1026" s="45"/>
      <c r="RLA1026" s="45"/>
      <c r="RLB1026" s="45"/>
      <c r="RLC1026" s="45"/>
      <c r="RLD1026" s="45"/>
      <c r="RLE1026" s="45"/>
      <c r="RLF1026" s="45"/>
      <c r="RLG1026" s="45"/>
      <c r="RLH1026" s="45"/>
      <c r="RLI1026" s="45"/>
      <c r="RLJ1026" s="45"/>
      <c r="RLK1026" s="45"/>
      <c r="RLL1026" s="45"/>
      <c r="RLM1026" s="45"/>
      <c r="RLN1026" s="45"/>
      <c r="RLO1026" s="45"/>
      <c r="RLP1026" s="45"/>
      <c r="RLQ1026" s="45"/>
      <c r="RLR1026" s="45"/>
      <c r="RLS1026" s="45"/>
      <c r="RLT1026" s="45"/>
      <c r="RLU1026" s="45"/>
      <c r="RLV1026" s="45"/>
      <c r="RLW1026" s="45"/>
      <c r="RLX1026" s="45"/>
      <c r="RLY1026" s="45"/>
      <c r="RLZ1026" s="45"/>
      <c r="RMA1026" s="45"/>
      <c r="RMB1026" s="45"/>
      <c r="RMC1026" s="45"/>
      <c r="RMD1026" s="45"/>
      <c r="RME1026" s="45"/>
      <c r="RMF1026" s="45"/>
      <c r="RMG1026" s="45"/>
      <c r="RMH1026" s="45"/>
      <c r="RMI1026" s="45"/>
      <c r="RMJ1026" s="45"/>
      <c r="RMK1026" s="45"/>
      <c r="RML1026" s="45"/>
      <c r="RMM1026" s="45"/>
      <c r="RMN1026" s="45"/>
      <c r="RMO1026" s="45"/>
      <c r="RMP1026" s="45"/>
      <c r="RMQ1026" s="45"/>
      <c r="RMR1026" s="45"/>
      <c r="RMS1026" s="45"/>
      <c r="RMT1026" s="45"/>
      <c r="RMU1026" s="45"/>
      <c r="RMV1026" s="45"/>
      <c r="RMW1026" s="45"/>
      <c r="RMX1026" s="45"/>
      <c r="RMY1026" s="45"/>
      <c r="RMZ1026" s="45"/>
      <c r="RNA1026" s="45"/>
      <c r="RNB1026" s="45"/>
      <c r="RNC1026" s="45"/>
      <c r="RND1026" s="45"/>
      <c r="RNE1026" s="45"/>
      <c r="RNF1026" s="45"/>
      <c r="RNG1026" s="45"/>
      <c r="RNH1026" s="45"/>
      <c r="RNI1026" s="45"/>
      <c r="RNJ1026" s="45"/>
      <c r="RNK1026" s="45"/>
      <c r="RNL1026" s="45"/>
      <c r="RNM1026" s="45"/>
      <c r="RNN1026" s="45"/>
      <c r="RNO1026" s="45"/>
      <c r="RNP1026" s="45"/>
      <c r="RNQ1026" s="45"/>
      <c r="RNR1026" s="45"/>
      <c r="RNS1026" s="45"/>
      <c r="RNT1026" s="45"/>
      <c r="RNU1026" s="45"/>
      <c r="RNV1026" s="45"/>
      <c r="RNW1026" s="45"/>
      <c r="RNX1026" s="45"/>
      <c r="RNY1026" s="45"/>
      <c r="RNZ1026" s="45"/>
      <c r="ROA1026" s="45"/>
      <c r="ROB1026" s="45"/>
      <c r="ROC1026" s="45"/>
      <c r="ROD1026" s="45"/>
      <c r="ROE1026" s="45"/>
      <c r="ROF1026" s="45"/>
      <c r="ROG1026" s="45"/>
      <c r="ROH1026" s="45"/>
      <c r="ROI1026" s="45"/>
      <c r="ROJ1026" s="45"/>
      <c r="ROK1026" s="45"/>
      <c r="ROL1026" s="45"/>
      <c r="ROM1026" s="45"/>
      <c r="RON1026" s="45"/>
      <c r="ROO1026" s="45"/>
      <c r="ROP1026" s="45"/>
      <c r="ROQ1026" s="45"/>
      <c r="ROR1026" s="45"/>
      <c r="ROS1026" s="45"/>
      <c r="ROT1026" s="45"/>
      <c r="ROU1026" s="45"/>
      <c r="ROV1026" s="45"/>
      <c r="ROW1026" s="45"/>
      <c r="ROX1026" s="45"/>
      <c r="ROY1026" s="45"/>
      <c r="ROZ1026" s="45"/>
      <c r="RPA1026" s="45"/>
      <c r="RPB1026" s="45"/>
      <c r="RPC1026" s="45"/>
      <c r="RPD1026" s="45"/>
      <c r="RPE1026" s="45"/>
      <c r="RPF1026" s="45"/>
      <c r="RPG1026" s="45"/>
      <c r="RPH1026" s="45"/>
      <c r="RPI1026" s="45"/>
      <c r="RPJ1026" s="45"/>
      <c r="RPK1026" s="45"/>
      <c r="RPL1026" s="45"/>
      <c r="RPM1026" s="45"/>
      <c r="RPN1026" s="45"/>
      <c r="RPO1026" s="45"/>
      <c r="RPP1026" s="45"/>
      <c r="RPQ1026" s="45"/>
      <c r="RPR1026" s="45"/>
      <c r="RPS1026" s="45"/>
      <c r="RPT1026" s="45"/>
      <c r="RPU1026" s="45"/>
      <c r="RPV1026" s="45"/>
      <c r="RPW1026" s="45"/>
      <c r="RPX1026" s="45"/>
      <c r="RPY1026" s="45"/>
      <c r="RPZ1026" s="45"/>
      <c r="RQA1026" s="45"/>
      <c r="RQB1026" s="45"/>
      <c r="RQC1026" s="45"/>
      <c r="RQD1026" s="45"/>
      <c r="RQE1026" s="45"/>
      <c r="RQF1026" s="45"/>
      <c r="RQG1026" s="45"/>
      <c r="RQH1026" s="45"/>
      <c r="RQI1026" s="45"/>
      <c r="RQJ1026" s="45"/>
      <c r="RQK1026" s="45"/>
      <c r="RQL1026" s="45"/>
      <c r="RQM1026" s="45"/>
      <c r="RQN1026" s="45"/>
      <c r="RQO1026" s="45"/>
      <c r="RQP1026" s="45"/>
      <c r="RQQ1026" s="45"/>
      <c r="RQR1026" s="45"/>
      <c r="RQS1026" s="45"/>
      <c r="RQT1026" s="45"/>
      <c r="RQU1026" s="45"/>
      <c r="RQV1026" s="45"/>
      <c r="RQW1026" s="45"/>
      <c r="RQX1026" s="45"/>
      <c r="RQY1026" s="45"/>
      <c r="RQZ1026" s="45"/>
      <c r="RRA1026" s="45"/>
      <c r="RRB1026" s="45"/>
      <c r="RRC1026" s="45"/>
      <c r="RRD1026" s="45"/>
      <c r="RRE1026" s="45"/>
      <c r="RRF1026" s="45"/>
      <c r="RRG1026" s="45"/>
      <c r="RRH1026" s="45"/>
      <c r="RRI1026" s="45"/>
      <c r="RRJ1026" s="45"/>
      <c r="RRK1026" s="45"/>
      <c r="RRL1026" s="45"/>
      <c r="RRM1026" s="45"/>
      <c r="RRN1026" s="45"/>
      <c r="RRO1026" s="45"/>
      <c r="RRP1026" s="45"/>
      <c r="RRQ1026" s="45"/>
      <c r="RRR1026" s="45"/>
      <c r="RRS1026" s="45"/>
      <c r="RRT1026" s="45"/>
      <c r="RRU1026" s="45"/>
      <c r="RRV1026" s="45"/>
      <c r="RRW1026" s="45"/>
      <c r="RRX1026" s="45"/>
      <c r="RRY1026" s="45"/>
      <c r="RRZ1026" s="45"/>
      <c r="RSA1026" s="45"/>
      <c r="RSB1026" s="45"/>
      <c r="RSC1026" s="45"/>
      <c r="RSD1026" s="45"/>
      <c r="RSE1026" s="45"/>
      <c r="RSF1026" s="45"/>
      <c r="RSG1026" s="45"/>
      <c r="RSH1026" s="45"/>
      <c r="RSI1026" s="45"/>
      <c r="RSJ1026" s="45"/>
      <c r="RSK1026" s="45"/>
      <c r="RSL1026" s="45"/>
      <c r="RSM1026" s="45"/>
      <c r="RSN1026" s="45"/>
      <c r="RSO1026" s="45"/>
      <c r="RSP1026" s="45"/>
      <c r="RSQ1026" s="45"/>
      <c r="RSR1026" s="45"/>
      <c r="RSS1026" s="45"/>
      <c r="RST1026" s="45"/>
      <c r="RSU1026" s="45"/>
      <c r="RSV1026" s="45"/>
      <c r="RSW1026" s="45"/>
      <c r="RSX1026" s="45"/>
      <c r="RSY1026" s="45"/>
      <c r="RSZ1026" s="45"/>
      <c r="RTA1026" s="45"/>
      <c r="RTB1026" s="45"/>
      <c r="RTC1026" s="45"/>
      <c r="RTD1026" s="45"/>
      <c r="RTE1026" s="45"/>
      <c r="RTF1026" s="45"/>
      <c r="RTG1026" s="45"/>
      <c r="RTH1026" s="45"/>
      <c r="RTI1026" s="45"/>
      <c r="RTJ1026" s="45"/>
      <c r="RTK1026" s="45"/>
      <c r="RTL1026" s="45"/>
      <c r="RTM1026" s="45"/>
      <c r="RTN1026" s="45"/>
      <c r="RTO1026" s="45"/>
      <c r="RTP1026" s="45"/>
      <c r="RTQ1026" s="45"/>
      <c r="RTR1026" s="45"/>
      <c r="RTS1026" s="45"/>
      <c r="RTT1026" s="45"/>
      <c r="RTU1026" s="45"/>
      <c r="RTV1026" s="45"/>
      <c r="RTW1026" s="45"/>
      <c r="RTX1026" s="45"/>
      <c r="RTY1026" s="45"/>
      <c r="RTZ1026" s="45"/>
      <c r="RUA1026" s="45"/>
      <c r="RUB1026" s="45"/>
      <c r="RUC1026" s="45"/>
      <c r="RUD1026" s="45"/>
      <c r="RUE1026" s="45"/>
      <c r="RUF1026" s="45"/>
      <c r="RUG1026" s="45"/>
      <c r="RUH1026" s="45"/>
      <c r="RUI1026" s="45"/>
      <c r="RUJ1026" s="45"/>
      <c r="RUK1026" s="45"/>
      <c r="RUL1026" s="45"/>
      <c r="RUM1026" s="45"/>
      <c r="RUN1026" s="45"/>
      <c r="RUO1026" s="45"/>
      <c r="RUP1026" s="45"/>
      <c r="RUQ1026" s="45"/>
      <c r="RUR1026" s="45"/>
      <c r="RUS1026" s="45"/>
      <c r="RUT1026" s="45"/>
      <c r="RUU1026" s="45"/>
      <c r="RUV1026" s="45"/>
      <c r="RUW1026" s="45"/>
      <c r="RUX1026" s="45"/>
      <c r="RUY1026" s="45"/>
      <c r="RUZ1026" s="45"/>
      <c r="RVA1026" s="45"/>
      <c r="RVB1026" s="45"/>
      <c r="RVC1026" s="45"/>
      <c r="RVD1026" s="45"/>
      <c r="RVE1026" s="45"/>
      <c r="RVF1026" s="45"/>
      <c r="RVG1026" s="45"/>
      <c r="RVH1026" s="45"/>
      <c r="RVI1026" s="45"/>
      <c r="RVJ1026" s="45"/>
      <c r="RVK1026" s="45"/>
      <c r="RVL1026" s="45"/>
      <c r="RVM1026" s="45"/>
      <c r="RVN1026" s="45"/>
      <c r="RVO1026" s="45"/>
      <c r="RVP1026" s="45"/>
      <c r="RVQ1026" s="45"/>
      <c r="RVR1026" s="45"/>
      <c r="RVS1026" s="45"/>
      <c r="RVT1026" s="45"/>
      <c r="RVU1026" s="45"/>
      <c r="RVV1026" s="45"/>
      <c r="RVW1026" s="45"/>
      <c r="RVX1026" s="45"/>
      <c r="RVY1026" s="45"/>
      <c r="RVZ1026" s="45"/>
      <c r="RWA1026" s="45"/>
      <c r="RWB1026" s="45"/>
      <c r="RWC1026" s="45"/>
      <c r="RWD1026" s="45"/>
      <c r="RWE1026" s="45"/>
      <c r="RWF1026" s="45"/>
      <c r="RWG1026" s="45"/>
      <c r="RWH1026" s="45"/>
      <c r="RWI1026" s="45"/>
      <c r="RWJ1026" s="45"/>
      <c r="RWK1026" s="45"/>
      <c r="RWL1026" s="45"/>
      <c r="RWM1026" s="45"/>
      <c r="RWN1026" s="45"/>
      <c r="RWO1026" s="45"/>
      <c r="RWP1026" s="45"/>
      <c r="RWQ1026" s="45"/>
      <c r="RWR1026" s="45"/>
      <c r="RWS1026" s="45"/>
      <c r="RWT1026" s="45"/>
      <c r="RWU1026" s="45"/>
      <c r="RWV1026" s="45"/>
      <c r="RWW1026" s="45"/>
      <c r="RWX1026" s="45"/>
      <c r="RWY1026" s="45"/>
      <c r="RWZ1026" s="45"/>
      <c r="RXA1026" s="45"/>
      <c r="RXB1026" s="45"/>
      <c r="RXC1026" s="45"/>
      <c r="RXD1026" s="45"/>
      <c r="RXE1026" s="45"/>
      <c r="RXF1026" s="45"/>
      <c r="RXG1026" s="45"/>
      <c r="RXH1026" s="45"/>
      <c r="RXI1026" s="45"/>
      <c r="RXJ1026" s="45"/>
      <c r="RXK1026" s="45"/>
      <c r="RXL1026" s="45"/>
      <c r="RXM1026" s="45"/>
      <c r="RXN1026" s="45"/>
      <c r="RXO1026" s="45"/>
      <c r="RXP1026" s="45"/>
      <c r="RXQ1026" s="45"/>
      <c r="RXR1026" s="45"/>
      <c r="RXS1026" s="45"/>
      <c r="RXT1026" s="45"/>
      <c r="RXU1026" s="45"/>
      <c r="RXV1026" s="45"/>
      <c r="RXW1026" s="45"/>
      <c r="RXX1026" s="45"/>
      <c r="RXY1026" s="45"/>
      <c r="RXZ1026" s="45"/>
      <c r="RYA1026" s="45"/>
      <c r="RYB1026" s="45"/>
      <c r="RYC1026" s="45"/>
      <c r="RYD1026" s="45"/>
      <c r="RYE1026" s="45"/>
      <c r="RYF1026" s="45"/>
      <c r="RYG1026" s="45"/>
      <c r="RYH1026" s="45"/>
      <c r="RYI1026" s="45"/>
      <c r="RYJ1026" s="45"/>
      <c r="RYK1026" s="45"/>
      <c r="RYL1026" s="45"/>
      <c r="RYM1026" s="45"/>
      <c r="RYN1026" s="45"/>
      <c r="RYO1026" s="45"/>
      <c r="RYP1026" s="45"/>
      <c r="RYQ1026" s="45"/>
      <c r="RYR1026" s="45"/>
      <c r="RYS1026" s="45"/>
      <c r="RYT1026" s="45"/>
      <c r="RYU1026" s="45"/>
      <c r="RYV1026" s="45"/>
      <c r="RYW1026" s="45"/>
      <c r="RYX1026" s="45"/>
      <c r="RYY1026" s="45"/>
      <c r="RYZ1026" s="45"/>
      <c r="RZA1026" s="45"/>
      <c r="RZB1026" s="45"/>
      <c r="RZC1026" s="45"/>
      <c r="RZD1026" s="45"/>
      <c r="RZE1026" s="45"/>
      <c r="RZF1026" s="45"/>
      <c r="RZG1026" s="45"/>
      <c r="RZH1026" s="45"/>
      <c r="RZI1026" s="45"/>
      <c r="RZJ1026" s="45"/>
      <c r="RZK1026" s="45"/>
      <c r="RZL1026" s="45"/>
      <c r="RZM1026" s="45"/>
      <c r="RZN1026" s="45"/>
      <c r="RZO1026" s="45"/>
      <c r="RZP1026" s="45"/>
      <c r="RZQ1026" s="45"/>
      <c r="RZR1026" s="45"/>
      <c r="RZS1026" s="45"/>
      <c r="RZT1026" s="45"/>
      <c r="RZU1026" s="45"/>
      <c r="RZV1026" s="45"/>
      <c r="RZW1026" s="45"/>
      <c r="RZX1026" s="45"/>
      <c r="RZY1026" s="45"/>
      <c r="RZZ1026" s="45"/>
      <c r="SAA1026" s="45"/>
      <c r="SAB1026" s="45"/>
      <c r="SAC1026" s="45"/>
      <c r="SAD1026" s="45"/>
      <c r="SAE1026" s="45"/>
      <c r="SAF1026" s="45"/>
      <c r="SAG1026" s="45"/>
      <c r="SAH1026" s="45"/>
      <c r="SAI1026" s="45"/>
      <c r="SAJ1026" s="45"/>
      <c r="SAK1026" s="45"/>
      <c r="SAL1026" s="45"/>
      <c r="SAM1026" s="45"/>
      <c r="SAN1026" s="45"/>
      <c r="SAO1026" s="45"/>
      <c r="SAP1026" s="45"/>
      <c r="SAQ1026" s="45"/>
      <c r="SAR1026" s="45"/>
      <c r="SAS1026" s="45"/>
      <c r="SAT1026" s="45"/>
      <c r="SAU1026" s="45"/>
      <c r="SAV1026" s="45"/>
      <c r="SAW1026" s="45"/>
      <c r="SAX1026" s="45"/>
      <c r="SAY1026" s="45"/>
      <c r="SAZ1026" s="45"/>
      <c r="SBA1026" s="45"/>
      <c r="SBB1026" s="45"/>
      <c r="SBC1026" s="45"/>
      <c r="SBD1026" s="45"/>
      <c r="SBE1026" s="45"/>
      <c r="SBF1026" s="45"/>
      <c r="SBG1026" s="45"/>
      <c r="SBH1026" s="45"/>
      <c r="SBI1026" s="45"/>
      <c r="SBJ1026" s="45"/>
      <c r="SBK1026" s="45"/>
      <c r="SBL1026" s="45"/>
      <c r="SBM1026" s="45"/>
      <c r="SBN1026" s="45"/>
      <c r="SBO1026" s="45"/>
      <c r="SBP1026" s="45"/>
      <c r="SBQ1026" s="45"/>
      <c r="SBR1026" s="45"/>
      <c r="SBS1026" s="45"/>
      <c r="SBT1026" s="45"/>
      <c r="SBU1026" s="45"/>
      <c r="SBV1026" s="45"/>
      <c r="SBW1026" s="45"/>
      <c r="SBX1026" s="45"/>
      <c r="SBY1026" s="45"/>
      <c r="SBZ1026" s="45"/>
      <c r="SCA1026" s="45"/>
      <c r="SCB1026" s="45"/>
      <c r="SCC1026" s="45"/>
      <c r="SCD1026" s="45"/>
      <c r="SCE1026" s="45"/>
      <c r="SCF1026" s="45"/>
      <c r="SCG1026" s="45"/>
      <c r="SCH1026" s="45"/>
      <c r="SCI1026" s="45"/>
      <c r="SCJ1026" s="45"/>
      <c r="SCK1026" s="45"/>
      <c r="SCL1026" s="45"/>
      <c r="SCM1026" s="45"/>
      <c r="SCN1026" s="45"/>
      <c r="SCO1026" s="45"/>
      <c r="SCP1026" s="45"/>
      <c r="SCQ1026" s="45"/>
      <c r="SCR1026" s="45"/>
      <c r="SCS1026" s="45"/>
      <c r="SCT1026" s="45"/>
      <c r="SCU1026" s="45"/>
      <c r="SCV1026" s="45"/>
      <c r="SCW1026" s="45"/>
      <c r="SCX1026" s="45"/>
      <c r="SCY1026" s="45"/>
      <c r="SCZ1026" s="45"/>
      <c r="SDA1026" s="45"/>
      <c r="SDB1026" s="45"/>
      <c r="SDC1026" s="45"/>
      <c r="SDD1026" s="45"/>
      <c r="SDE1026" s="45"/>
      <c r="SDF1026" s="45"/>
      <c r="SDG1026" s="45"/>
      <c r="SDH1026" s="45"/>
      <c r="SDI1026" s="45"/>
      <c r="SDJ1026" s="45"/>
      <c r="SDK1026" s="45"/>
      <c r="SDL1026" s="45"/>
      <c r="SDM1026" s="45"/>
      <c r="SDN1026" s="45"/>
      <c r="SDO1026" s="45"/>
      <c r="SDP1026" s="45"/>
      <c r="SDQ1026" s="45"/>
      <c r="SDR1026" s="45"/>
      <c r="SDS1026" s="45"/>
      <c r="SDT1026" s="45"/>
      <c r="SDU1026" s="45"/>
      <c r="SDV1026" s="45"/>
      <c r="SDW1026" s="45"/>
      <c r="SDX1026" s="45"/>
      <c r="SDY1026" s="45"/>
      <c r="SDZ1026" s="45"/>
      <c r="SEA1026" s="45"/>
      <c r="SEB1026" s="45"/>
      <c r="SEC1026" s="45"/>
      <c r="SED1026" s="45"/>
      <c r="SEE1026" s="45"/>
      <c r="SEF1026" s="45"/>
      <c r="SEG1026" s="45"/>
      <c r="SEH1026" s="45"/>
      <c r="SEI1026" s="45"/>
      <c r="SEJ1026" s="45"/>
      <c r="SEK1026" s="45"/>
      <c r="SEL1026" s="45"/>
      <c r="SEM1026" s="45"/>
      <c r="SEN1026" s="45"/>
      <c r="SEO1026" s="45"/>
      <c r="SEP1026" s="45"/>
      <c r="SEQ1026" s="45"/>
      <c r="SER1026" s="45"/>
      <c r="SES1026" s="45"/>
      <c r="SET1026" s="45"/>
      <c r="SEU1026" s="45"/>
      <c r="SEV1026" s="45"/>
      <c r="SEW1026" s="45"/>
      <c r="SEX1026" s="45"/>
      <c r="SEY1026" s="45"/>
      <c r="SEZ1026" s="45"/>
      <c r="SFA1026" s="45"/>
      <c r="SFB1026" s="45"/>
      <c r="SFC1026" s="45"/>
      <c r="SFD1026" s="45"/>
      <c r="SFE1026" s="45"/>
      <c r="SFF1026" s="45"/>
      <c r="SFG1026" s="45"/>
      <c r="SFH1026" s="45"/>
      <c r="SFI1026" s="45"/>
      <c r="SFJ1026" s="45"/>
      <c r="SFK1026" s="45"/>
      <c r="SFL1026" s="45"/>
      <c r="SFM1026" s="45"/>
      <c r="SFN1026" s="45"/>
      <c r="SFO1026" s="45"/>
      <c r="SFP1026" s="45"/>
      <c r="SFQ1026" s="45"/>
      <c r="SFR1026" s="45"/>
      <c r="SFS1026" s="45"/>
      <c r="SFT1026" s="45"/>
      <c r="SFU1026" s="45"/>
      <c r="SFV1026" s="45"/>
      <c r="SFW1026" s="45"/>
      <c r="SFX1026" s="45"/>
      <c r="SFY1026" s="45"/>
      <c r="SFZ1026" s="45"/>
      <c r="SGA1026" s="45"/>
      <c r="SGB1026" s="45"/>
      <c r="SGC1026" s="45"/>
      <c r="SGD1026" s="45"/>
      <c r="SGE1026" s="45"/>
      <c r="SGF1026" s="45"/>
      <c r="SGG1026" s="45"/>
      <c r="SGH1026" s="45"/>
      <c r="SGI1026" s="45"/>
      <c r="SGJ1026" s="45"/>
      <c r="SGK1026" s="45"/>
      <c r="SGL1026" s="45"/>
      <c r="SGM1026" s="45"/>
      <c r="SGN1026" s="45"/>
      <c r="SGO1026" s="45"/>
      <c r="SGP1026" s="45"/>
      <c r="SGQ1026" s="45"/>
      <c r="SGR1026" s="45"/>
      <c r="SGS1026" s="45"/>
      <c r="SGT1026" s="45"/>
      <c r="SGU1026" s="45"/>
      <c r="SGV1026" s="45"/>
      <c r="SGW1026" s="45"/>
      <c r="SGX1026" s="45"/>
      <c r="SGY1026" s="45"/>
      <c r="SGZ1026" s="45"/>
      <c r="SHA1026" s="45"/>
      <c r="SHB1026" s="45"/>
      <c r="SHC1026" s="45"/>
      <c r="SHD1026" s="45"/>
      <c r="SHE1026" s="45"/>
      <c r="SHF1026" s="45"/>
      <c r="SHG1026" s="45"/>
      <c r="SHH1026" s="45"/>
      <c r="SHI1026" s="45"/>
      <c r="SHJ1026" s="45"/>
      <c r="SHK1026" s="45"/>
      <c r="SHL1026" s="45"/>
      <c r="SHM1026" s="45"/>
      <c r="SHN1026" s="45"/>
      <c r="SHO1026" s="45"/>
      <c r="SHP1026" s="45"/>
      <c r="SHQ1026" s="45"/>
      <c r="SHR1026" s="45"/>
      <c r="SHS1026" s="45"/>
      <c r="SHT1026" s="45"/>
      <c r="SHU1026" s="45"/>
      <c r="SHV1026" s="45"/>
      <c r="SHW1026" s="45"/>
      <c r="SHX1026" s="45"/>
      <c r="SHY1026" s="45"/>
      <c r="SHZ1026" s="45"/>
      <c r="SIA1026" s="45"/>
      <c r="SIB1026" s="45"/>
      <c r="SIC1026" s="45"/>
      <c r="SID1026" s="45"/>
      <c r="SIE1026" s="45"/>
      <c r="SIF1026" s="45"/>
      <c r="SIG1026" s="45"/>
      <c r="SIH1026" s="45"/>
      <c r="SII1026" s="45"/>
      <c r="SIJ1026" s="45"/>
      <c r="SIK1026" s="45"/>
      <c r="SIL1026" s="45"/>
      <c r="SIM1026" s="45"/>
      <c r="SIN1026" s="45"/>
      <c r="SIO1026" s="45"/>
      <c r="SIP1026" s="45"/>
      <c r="SIQ1026" s="45"/>
      <c r="SIR1026" s="45"/>
      <c r="SIS1026" s="45"/>
      <c r="SIT1026" s="45"/>
      <c r="SIU1026" s="45"/>
      <c r="SIV1026" s="45"/>
      <c r="SIW1026" s="45"/>
      <c r="SIX1026" s="45"/>
      <c r="SIY1026" s="45"/>
      <c r="SIZ1026" s="45"/>
      <c r="SJA1026" s="45"/>
      <c r="SJB1026" s="45"/>
      <c r="SJC1026" s="45"/>
      <c r="SJD1026" s="45"/>
      <c r="SJE1026" s="45"/>
      <c r="SJF1026" s="45"/>
      <c r="SJG1026" s="45"/>
      <c r="SJH1026" s="45"/>
      <c r="SJI1026" s="45"/>
      <c r="SJJ1026" s="45"/>
      <c r="SJK1026" s="45"/>
      <c r="SJL1026" s="45"/>
      <c r="SJM1026" s="45"/>
      <c r="SJN1026" s="45"/>
      <c r="SJO1026" s="45"/>
      <c r="SJP1026" s="45"/>
      <c r="SJQ1026" s="45"/>
      <c r="SJR1026" s="45"/>
      <c r="SJS1026" s="45"/>
      <c r="SJT1026" s="45"/>
      <c r="SJU1026" s="45"/>
      <c r="SJV1026" s="45"/>
      <c r="SJW1026" s="45"/>
      <c r="SJX1026" s="45"/>
      <c r="SJY1026" s="45"/>
      <c r="SJZ1026" s="45"/>
      <c r="SKA1026" s="45"/>
      <c r="SKB1026" s="45"/>
      <c r="SKC1026" s="45"/>
      <c r="SKD1026" s="45"/>
      <c r="SKE1026" s="45"/>
      <c r="SKF1026" s="45"/>
      <c r="SKG1026" s="45"/>
      <c r="SKH1026" s="45"/>
      <c r="SKI1026" s="45"/>
      <c r="SKJ1026" s="45"/>
      <c r="SKK1026" s="45"/>
      <c r="SKL1026" s="45"/>
      <c r="SKM1026" s="45"/>
      <c r="SKN1026" s="45"/>
      <c r="SKO1026" s="45"/>
      <c r="SKP1026" s="45"/>
      <c r="SKQ1026" s="45"/>
      <c r="SKR1026" s="45"/>
      <c r="SKS1026" s="45"/>
      <c r="SKT1026" s="45"/>
      <c r="SKU1026" s="45"/>
      <c r="SKV1026" s="45"/>
      <c r="SKW1026" s="45"/>
      <c r="SKX1026" s="45"/>
      <c r="SKY1026" s="45"/>
      <c r="SKZ1026" s="45"/>
      <c r="SLA1026" s="45"/>
      <c r="SLB1026" s="45"/>
      <c r="SLC1026" s="45"/>
      <c r="SLD1026" s="45"/>
      <c r="SLE1026" s="45"/>
      <c r="SLF1026" s="45"/>
      <c r="SLG1026" s="45"/>
      <c r="SLH1026" s="45"/>
      <c r="SLI1026" s="45"/>
      <c r="SLJ1026" s="45"/>
      <c r="SLK1026" s="45"/>
      <c r="SLL1026" s="45"/>
      <c r="SLM1026" s="45"/>
      <c r="SLN1026" s="45"/>
      <c r="SLO1026" s="45"/>
      <c r="SLP1026" s="45"/>
      <c r="SLQ1026" s="45"/>
      <c r="SLR1026" s="45"/>
      <c r="SLS1026" s="45"/>
      <c r="SLT1026" s="45"/>
      <c r="SLU1026" s="45"/>
      <c r="SLV1026" s="45"/>
      <c r="SLW1026" s="45"/>
      <c r="SLX1026" s="45"/>
      <c r="SLY1026" s="45"/>
      <c r="SLZ1026" s="45"/>
      <c r="SMA1026" s="45"/>
      <c r="SMB1026" s="45"/>
      <c r="SMC1026" s="45"/>
      <c r="SMD1026" s="45"/>
      <c r="SME1026" s="45"/>
      <c r="SMF1026" s="45"/>
      <c r="SMG1026" s="45"/>
      <c r="SMH1026" s="45"/>
      <c r="SMI1026" s="45"/>
      <c r="SMJ1026" s="45"/>
      <c r="SMK1026" s="45"/>
      <c r="SML1026" s="45"/>
      <c r="SMM1026" s="45"/>
      <c r="SMN1026" s="45"/>
      <c r="SMO1026" s="45"/>
      <c r="SMP1026" s="45"/>
      <c r="SMQ1026" s="45"/>
      <c r="SMR1026" s="45"/>
      <c r="SMS1026" s="45"/>
      <c r="SMT1026" s="45"/>
      <c r="SMU1026" s="45"/>
      <c r="SMV1026" s="45"/>
      <c r="SMW1026" s="45"/>
      <c r="SMX1026" s="45"/>
      <c r="SMY1026" s="45"/>
      <c r="SMZ1026" s="45"/>
      <c r="SNA1026" s="45"/>
      <c r="SNB1026" s="45"/>
      <c r="SNC1026" s="45"/>
      <c r="SND1026" s="45"/>
      <c r="SNE1026" s="45"/>
      <c r="SNF1026" s="45"/>
      <c r="SNG1026" s="45"/>
      <c r="SNH1026" s="45"/>
      <c r="SNI1026" s="45"/>
      <c r="SNJ1026" s="45"/>
      <c r="SNK1026" s="45"/>
      <c r="SNL1026" s="45"/>
      <c r="SNM1026" s="45"/>
      <c r="SNN1026" s="45"/>
      <c r="SNO1026" s="45"/>
      <c r="SNP1026" s="45"/>
      <c r="SNQ1026" s="45"/>
      <c r="SNR1026" s="45"/>
      <c r="SNS1026" s="45"/>
      <c r="SNT1026" s="45"/>
      <c r="SNU1026" s="45"/>
      <c r="SNV1026" s="45"/>
      <c r="SNW1026" s="45"/>
      <c r="SNX1026" s="45"/>
      <c r="SNY1026" s="45"/>
      <c r="SNZ1026" s="45"/>
      <c r="SOA1026" s="45"/>
      <c r="SOB1026" s="45"/>
      <c r="SOC1026" s="45"/>
      <c r="SOD1026" s="45"/>
      <c r="SOE1026" s="45"/>
      <c r="SOF1026" s="45"/>
      <c r="SOG1026" s="45"/>
      <c r="SOH1026" s="45"/>
      <c r="SOI1026" s="45"/>
      <c r="SOJ1026" s="45"/>
      <c r="SOK1026" s="45"/>
      <c r="SOL1026" s="45"/>
      <c r="SOM1026" s="45"/>
      <c r="SON1026" s="45"/>
      <c r="SOO1026" s="45"/>
      <c r="SOP1026" s="45"/>
      <c r="SOQ1026" s="45"/>
      <c r="SOR1026" s="45"/>
      <c r="SOS1026" s="45"/>
      <c r="SOT1026" s="45"/>
      <c r="SOU1026" s="45"/>
      <c r="SOV1026" s="45"/>
      <c r="SOW1026" s="45"/>
      <c r="SOX1026" s="45"/>
      <c r="SOY1026" s="45"/>
      <c r="SOZ1026" s="45"/>
      <c r="SPA1026" s="45"/>
      <c r="SPB1026" s="45"/>
      <c r="SPC1026" s="45"/>
      <c r="SPD1026" s="45"/>
      <c r="SPE1026" s="45"/>
      <c r="SPF1026" s="45"/>
      <c r="SPG1026" s="45"/>
      <c r="SPH1026" s="45"/>
      <c r="SPI1026" s="45"/>
      <c r="SPJ1026" s="45"/>
      <c r="SPK1026" s="45"/>
      <c r="SPL1026" s="45"/>
      <c r="SPM1026" s="45"/>
      <c r="SPN1026" s="45"/>
      <c r="SPO1026" s="45"/>
      <c r="SPP1026" s="45"/>
      <c r="SPQ1026" s="45"/>
      <c r="SPR1026" s="45"/>
      <c r="SPS1026" s="45"/>
      <c r="SPT1026" s="45"/>
      <c r="SPU1026" s="45"/>
      <c r="SPV1026" s="45"/>
      <c r="SPW1026" s="45"/>
      <c r="SPX1026" s="45"/>
      <c r="SPY1026" s="45"/>
      <c r="SPZ1026" s="45"/>
      <c r="SQA1026" s="45"/>
      <c r="SQB1026" s="45"/>
      <c r="SQC1026" s="45"/>
      <c r="SQD1026" s="45"/>
      <c r="SQE1026" s="45"/>
      <c r="SQF1026" s="45"/>
      <c r="SQG1026" s="45"/>
      <c r="SQH1026" s="45"/>
      <c r="SQI1026" s="45"/>
      <c r="SQJ1026" s="45"/>
      <c r="SQK1026" s="45"/>
      <c r="SQL1026" s="45"/>
      <c r="SQM1026" s="45"/>
      <c r="SQN1026" s="45"/>
      <c r="SQO1026" s="45"/>
      <c r="SQP1026" s="45"/>
      <c r="SQQ1026" s="45"/>
      <c r="SQR1026" s="45"/>
      <c r="SQS1026" s="45"/>
      <c r="SQT1026" s="45"/>
      <c r="SQU1026" s="45"/>
      <c r="SQV1026" s="45"/>
      <c r="SQW1026" s="45"/>
      <c r="SQX1026" s="45"/>
      <c r="SQY1026" s="45"/>
      <c r="SQZ1026" s="45"/>
      <c r="SRA1026" s="45"/>
      <c r="SRB1026" s="45"/>
      <c r="SRC1026" s="45"/>
      <c r="SRD1026" s="45"/>
      <c r="SRE1026" s="45"/>
      <c r="SRF1026" s="45"/>
      <c r="SRG1026" s="45"/>
      <c r="SRH1026" s="45"/>
      <c r="SRI1026" s="45"/>
      <c r="SRJ1026" s="45"/>
      <c r="SRK1026" s="45"/>
      <c r="SRL1026" s="45"/>
      <c r="SRM1026" s="45"/>
      <c r="SRN1026" s="45"/>
      <c r="SRO1026" s="45"/>
      <c r="SRP1026" s="45"/>
      <c r="SRQ1026" s="45"/>
      <c r="SRR1026" s="45"/>
      <c r="SRS1026" s="45"/>
      <c r="SRT1026" s="45"/>
      <c r="SRU1026" s="45"/>
      <c r="SRV1026" s="45"/>
      <c r="SRW1026" s="45"/>
      <c r="SRX1026" s="45"/>
      <c r="SRY1026" s="45"/>
      <c r="SRZ1026" s="45"/>
      <c r="SSA1026" s="45"/>
      <c r="SSB1026" s="45"/>
      <c r="SSC1026" s="45"/>
      <c r="SSD1026" s="45"/>
      <c r="SSE1026" s="45"/>
      <c r="SSF1026" s="45"/>
      <c r="SSG1026" s="45"/>
      <c r="SSH1026" s="45"/>
      <c r="SSI1026" s="45"/>
      <c r="SSJ1026" s="45"/>
      <c r="SSK1026" s="45"/>
      <c r="SSL1026" s="45"/>
      <c r="SSM1026" s="45"/>
      <c r="SSN1026" s="45"/>
      <c r="SSO1026" s="45"/>
      <c r="SSP1026" s="45"/>
      <c r="SSQ1026" s="45"/>
      <c r="SSR1026" s="45"/>
      <c r="SSS1026" s="45"/>
      <c r="SST1026" s="45"/>
      <c r="SSU1026" s="45"/>
      <c r="SSV1026" s="45"/>
      <c r="SSW1026" s="45"/>
      <c r="SSX1026" s="45"/>
      <c r="SSY1026" s="45"/>
      <c r="SSZ1026" s="45"/>
      <c r="STA1026" s="45"/>
      <c r="STB1026" s="45"/>
      <c r="STC1026" s="45"/>
      <c r="STD1026" s="45"/>
      <c r="STE1026" s="45"/>
      <c r="STF1026" s="45"/>
      <c r="STG1026" s="45"/>
      <c r="STH1026" s="45"/>
      <c r="STI1026" s="45"/>
      <c r="STJ1026" s="45"/>
      <c r="STK1026" s="45"/>
      <c r="STL1026" s="45"/>
      <c r="STM1026" s="45"/>
      <c r="STN1026" s="45"/>
      <c r="STO1026" s="45"/>
      <c r="STP1026" s="45"/>
      <c r="STQ1026" s="45"/>
      <c r="STR1026" s="45"/>
      <c r="STS1026" s="45"/>
      <c r="STT1026" s="45"/>
      <c r="STU1026" s="45"/>
      <c r="STV1026" s="45"/>
      <c r="STW1026" s="45"/>
      <c r="STX1026" s="45"/>
      <c r="STY1026" s="45"/>
      <c r="STZ1026" s="45"/>
      <c r="SUA1026" s="45"/>
      <c r="SUB1026" s="45"/>
      <c r="SUC1026" s="45"/>
      <c r="SUD1026" s="45"/>
      <c r="SUE1026" s="45"/>
      <c r="SUF1026" s="45"/>
      <c r="SUG1026" s="45"/>
      <c r="SUH1026" s="45"/>
      <c r="SUI1026" s="45"/>
      <c r="SUJ1026" s="45"/>
      <c r="SUK1026" s="45"/>
      <c r="SUL1026" s="45"/>
      <c r="SUM1026" s="45"/>
      <c r="SUN1026" s="45"/>
      <c r="SUO1026" s="45"/>
      <c r="SUP1026" s="45"/>
      <c r="SUQ1026" s="45"/>
      <c r="SUR1026" s="45"/>
      <c r="SUS1026" s="45"/>
      <c r="SUT1026" s="45"/>
      <c r="SUU1026" s="45"/>
      <c r="SUV1026" s="45"/>
      <c r="SUW1026" s="45"/>
      <c r="SUX1026" s="45"/>
      <c r="SUY1026" s="45"/>
      <c r="SUZ1026" s="45"/>
      <c r="SVA1026" s="45"/>
      <c r="SVB1026" s="45"/>
      <c r="SVC1026" s="45"/>
      <c r="SVD1026" s="45"/>
      <c r="SVE1026" s="45"/>
      <c r="SVF1026" s="45"/>
      <c r="SVG1026" s="45"/>
      <c r="SVH1026" s="45"/>
      <c r="SVI1026" s="45"/>
      <c r="SVJ1026" s="45"/>
      <c r="SVK1026" s="45"/>
      <c r="SVL1026" s="45"/>
      <c r="SVM1026" s="45"/>
      <c r="SVN1026" s="45"/>
      <c r="SVO1026" s="45"/>
      <c r="SVP1026" s="45"/>
      <c r="SVQ1026" s="45"/>
      <c r="SVR1026" s="45"/>
      <c r="SVS1026" s="45"/>
      <c r="SVT1026" s="45"/>
      <c r="SVU1026" s="45"/>
      <c r="SVV1026" s="45"/>
      <c r="SVW1026" s="45"/>
      <c r="SVX1026" s="45"/>
      <c r="SVY1026" s="45"/>
      <c r="SVZ1026" s="45"/>
      <c r="SWA1026" s="45"/>
      <c r="SWB1026" s="45"/>
      <c r="SWC1026" s="45"/>
      <c r="SWD1026" s="45"/>
      <c r="SWE1026" s="45"/>
      <c r="SWF1026" s="45"/>
      <c r="SWG1026" s="45"/>
      <c r="SWH1026" s="45"/>
      <c r="SWI1026" s="45"/>
      <c r="SWJ1026" s="45"/>
      <c r="SWK1026" s="45"/>
      <c r="SWL1026" s="45"/>
      <c r="SWM1026" s="45"/>
      <c r="SWN1026" s="45"/>
      <c r="SWO1026" s="45"/>
      <c r="SWP1026" s="45"/>
      <c r="SWQ1026" s="45"/>
      <c r="SWR1026" s="45"/>
      <c r="SWS1026" s="45"/>
      <c r="SWT1026" s="45"/>
      <c r="SWU1026" s="45"/>
      <c r="SWV1026" s="45"/>
      <c r="SWW1026" s="45"/>
      <c r="SWX1026" s="45"/>
      <c r="SWY1026" s="45"/>
      <c r="SWZ1026" s="45"/>
      <c r="SXA1026" s="45"/>
      <c r="SXB1026" s="45"/>
      <c r="SXC1026" s="45"/>
      <c r="SXD1026" s="45"/>
      <c r="SXE1026" s="45"/>
      <c r="SXF1026" s="45"/>
      <c r="SXG1026" s="45"/>
      <c r="SXH1026" s="45"/>
      <c r="SXI1026" s="45"/>
      <c r="SXJ1026" s="45"/>
      <c r="SXK1026" s="45"/>
      <c r="SXL1026" s="45"/>
      <c r="SXM1026" s="45"/>
      <c r="SXN1026" s="45"/>
      <c r="SXO1026" s="45"/>
      <c r="SXP1026" s="45"/>
      <c r="SXQ1026" s="45"/>
      <c r="SXR1026" s="45"/>
      <c r="SXS1026" s="45"/>
      <c r="SXT1026" s="45"/>
      <c r="SXU1026" s="45"/>
      <c r="SXV1026" s="45"/>
      <c r="SXW1026" s="45"/>
      <c r="SXX1026" s="45"/>
      <c r="SXY1026" s="45"/>
      <c r="SXZ1026" s="45"/>
      <c r="SYA1026" s="45"/>
      <c r="SYB1026" s="45"/>
      <c r="SYC1026" s="45"/>
      <c r="SYD1026" s="45"/>
      <c r="SYE1026" s="45"/>
      <c r="SYF1026" s="45"/>
      <c r="SYG1026" s="45"/>
      <c r="SYH1026" s="45"/>
      <c r="SYI1026" s="45"/>
      <c r="SYJ1026" s="45"/>
      <c r="SYK1026" s="45"/>
      <c r="SYL1026" s="45"/>
      <c r="SYM1026" s="45"/>
      <c r="SYN1026" s="45"/>
      <c r="SYO1026" s="45"/>
      <c r="SYP1026" s="45"/>
      <c r="SYQ1026" s="45"/>
      <c r="SYR1026" s="45"/>
      <c r="SYS1026" s="45"/>
      <c r="SYT1026" s="45"/>
      <c r="SYU1026" s="45"/>
      <c r="SYV1026" s="45"/>
      <c r="SYW1026" s="45"/>
      <c r="SYX1026" s="45"/>
      <c r="SYY1026" s="45"/>
      <c r="SYZ1026" s="45"/>
      <c r="SZA1026" s="45"/>
      <c r="SZB1026" s="45"/>
      <c r="SZC1026" s="45"/>
      <c r="SZD1026" s="45"/>
      <c r="SZE1026" s="45"/>
      <c r="SZF1026" s="45"/>
      <c r="SZG1026" s="45"/>
      <c r="SZH1026" s="45"/>
      <c r="SZI1026" s="45"/>
      <c r="SZJ1026" s="45"/>
      <c r="SZK1026" s="45"/>
      <c r="SZL1026" s="45"/>
      <c r="SZM1026" s="45"/>
      <c r="SZN1026" s="45"/>
      <c r="SZO1026" s="45"/>
      <c r="SZP1026" s="45"/>
      <c r="SZQ1026" s="45"/>
      <c r="SZR1026" s="45"/>
      <c r="SZS1026" s="45"/>
      <c r="SZT1026" s="45"/>
      <c r="SZU1026" s="45"/>
      <c r="SZV1026" s="45"/>
      <c r="SZW1026" s="45"/>
      <c r="SZX1026" s="45"/>
      <c r="SZY1026" s="45"/>
      <c r="SZZ1026" s="45"/>
      <c r="TAA1026" s="45"/>
      <c r="TAB1026" s="45"/>
      <c r="TAC1026" s="45"/>
      <c r="TAD1026" s="45"/>
      <c r="TAE1026" s="45"/>
      <c r="TAF1026" s="45"/>
      <c r="TAG1026" s="45"/>
      <c r="TAH1026" s="45"/>
      <c r="TAI1026" s="45"/>
      <c r="TAJ1026" s="45"/>
      <c r="TAK1026" s="45"/>
      <c r="TAL1026" s="45"/>
      <c r="TAM1026" s="45"/>
      <c r="TAN1026" s="45"/>
      <c r="TAO1026" s="45"/>
      <c r="TAP1026" s="45"/>
      <c r="TAQ1026" s="45"/>
      <c r="TAR1026" s="45"/>
      <c r="TAS1026" s="45"/>
      <c r="TAT1026" s="45"/>
      <c r="TAU1026" s="45"/>
      <c r="TAV1026" s="45"/>
      <c r="TAW1026" s="45"/>
      <c r="TAX1026" s="45"/>
      <c r="TAY1026" s="45"/>
      <c r="TAZ1026" s="45"/>
      <c r="TBA1026" s="45"/>
      <c r="TBB1026" s="45"/>
      <c r="TBC1026" s="45"/>
      <c r="TBD1026" s="45"/>
      <c r="TBE1026" s="45"/>
      <c r="TBF1026" s="45"/>
      <c r="TBG1026" s="45"/>
      <c r="TBH1026" s="45"/>
      <c r="TBI1026" s="45"/>
      <c r="TBJ1026" s="45"/>
      <c r="TBK1026" s="45"/>
      <c r="TBL1026" s="45"/>
      <c r="TBM1026" s="45"/>
      <c r="TBN1026" s="45"/>
      <c r="TBO1026" s="45"/>
      <c r="TBP1026" s="45"/>
      <c r="TBQ1026" s="45"/>
      <c r="TBR1026" s="45"/>
      <c r="TBS1026" s="45"/>
      <c r="TBT1026" s="45"/>
      <c r="TBU1026" s="45"/>
      <c r="TBV1026" s="45"/>
      <c r="TBW1026" s="45"/>
      <c r="TBX1026" s="45"/>
      <c r="TBY1026" s="45"/>
      <c r="TBZ1026" s="45"/>
      <c r="TCA1026" s="45"/>
      <c r="TCB1026" s="45"/>
      <c r="TCC1026" s="45"/>
      <c r="TCD1026" s="45"/>
      <c r="TCE1026" s="45"/>
      <c r="TCF1026" s="45"/>
      <c r="TCG1026" s="45"/>
      <c r="TCH1026" s="45"/>
      <c r="TCI1026" s="45"/>
      <c r="TCJ1026" s="45"/>
      <c r="TCK1026" s="45"/>
      <c r="TCL1026" s="45"/>
      <c r="TCM1026" s="45"/>
      <c r="TCN1026" s="45"/>
      <c r="TCO1026" s="45"/>
      <c r="TCP1026" s="45"/>
      <c r="TCQ1026" s="45"/>
      <c r="TCR1026" s="45"/>
      <c r="TCS1026" s="45"/>
      <c r="TCT1026" s="45"/>
      <c r="TCU1026" s="45"/>
      <c r="TCV1026" s="45"/>
      <c r="TCW1026" s="45"/>
      <c r="TCX1026" s="45"/>
      <c r="TCY1026" s="45"/>
      <c r="TCZ1026" s="45"/>
      <c r="TDA1026" s="45"/>
      <c r="TDB1026" s="45"/>
      <c r="TDC1026" s="45"/>
      <c r="TDD1026" s="45"/>
      <c r="TDE1026" s="45"/>
      <c r="TDF1026" s="45"/>
      <c r="TDG1026" s="45"/>
      <c r="TDH1026" s="45"/>
      <c r="TDI1026" s="45"/>
      <c r="TDJ1026" s="45"/>
      <c r="TDK1026" s="45"/>
      <c r="TDL1026" s="45"/>
      <c r="TDM1026" s="45"/>
      <c r="TDN1026" s="45"/>
      <c r="TDO1026" s="45"/>
      <c r="TDP1026" s="45"/>
      <c r="TDQ1026" s="45"/>
      <c r="TDR1026" s="45"/>
      <c r="TDS1026" s="45"/>
      <c r="TDT1026" s="45"/>
      <c r="TDU1026" s="45"/>
      <c r="TDV1026" s="45"/>
      <c r="TDW1026" s="45"/>
      <c r="TDX1026" s="45"/>
      <c r="TDY1026" s="45"/>
      <c r="TDZ1026" s="45"/>
      <c r="TEA1026" s="45"/>
      <c r="TEB1026" s="45"/>
      <c r="TEC1026" s="45"/>
      <c r="TED1026" s="45"/>
      <c r="TEE1026" s="45"/>
      <c r="TEF1026" s="45"/>
      <c r="TEG1026" s="45"/>
      <c r="TEH1026" s="45"/>
      <c r="TEI1026" s="45"/>
      <c r="TEJ1026" s="45"/>
      <c r="TEK1026" s="45"/>
      <c r="TEL1026" s="45"/>
      <c r="TEM1026" s="45"/>
      <c r="TEN1026" s="45"/>
      <c r="TEO1026" s="45"/>
      <c r="TEP1026" s="45"/>
      <c r="TEQ1026" s="45"/>
      <c r="TER1026" s="45"/>
      <c r="TES1026" s="45"/>
      <c r="TET1026" s="45"/>
      <c r="TEU1026" s="45"/>
      <c r="TEV1026" s="45"/>
      <c r="TEW1026" s="45"/>
      <c r="TEX1026" s="45"/>
      <c r="TEY1026" s="45"/>
      <c r="TEZ1026" s="45"/>
      <c r="TFA1026" s="45"/>
      <c r="TFB1026" s="45"/>
      <c r="TFC1026" s="45"/>
      <c r="TFD1026" s="45"/>
      <c r="TFE1026" s="45"/>
      <c r="TFF1026" s="45"/>
      <c r="TFG1026" s="45"/>
      <c r="TFH1026" s="45"/>
      <c r="TFI1026" s="45"/>
      <c r="TFJ1026" s="45"/>
      <c r="TFK1026" s="45"/>
      <c r="TFL1026" s="45"/>
      <c r="TFM1026" s="45"/>
      <c r="TFN1026" s="45"/>
      <c r="TFO1026" s="45"/>
      <c r="TFP1026" s="45"/>
      <c r="TFQ1026" s="45"/>
      <c r="TFR1026" s="45"/>
      <c r="TFS1026" s="45"/>
      <c r="TFT1026" s="45"/>
      <c r="TFU1026" s="45"/>
      <c r="TFV1026" s="45"/>
      <c r="TFW1026" s="45"/>
      <c r="TFX1026" s="45"/>
      <c r="TFY1026" s="45"/>
      <c r="TFZ1026" s="45"/>
      <c r="TGA1026" s="45"/>
      <c r="TGB1026" s="45"/>
      <c r="TGC1026" s="45"/>
      <c r="TGD1026" s="45"/>
      <c r="TGE1026" s="45"/>
      <c r="TGF1026" s="45"/>
      <c r="TGG1026" s="45"/>
      <c r="TGH1026" s="45"/>
      <c r="TGI1026" s="45"/>
      <c r="TGJ1026" s="45"/>
      <c r="TGK1026" s="45"/>
      <c r="TGL1026" s="45"/>
      <c r="TGM1026" s="45"/>
      <c r="TGN1026" s="45"/>
      <c r="TGO1026" s="45"/>
      <c r="TGP1026" s="45"/>
      <c r="TGQ1026" s="45"/>
      <c r="TGR1026" s="45"/>
      <c r="TGS1026" s="45"/>
      <c r="TGT1026" s="45"/>
      <c r="TGU1026" s="45"/>
      <c r="TGV1026" s="45"/>
      <c r="TGW1026" s="45"/>
      <c r="TGX1026" s="45"/>
      <c r="TGY1026" s="45"/>
      <c r="TGZ1026" s="45"/>
      <c r="THA1026" s="45"/>
      <c r="THB1026" s="45"/>
      <c r="THC1026" s="45"/>
      <c r="THD1026" s="45"/>
      <c r="THE1026" s="45"/>
      <c r="THF1026" s="45"/>
      <c r="THG1026" s="45"/>
      <c r="THH1026" s="45"/>
      <c r="THI1026" s="45"/>
      <c r="THJ1026" s="45"/>
      <c r="THK1026" s="45"/>
      <c r="THL1026" s="45"/>
      <c r="THM1026" s="45"/>
      <c r="THN1026" s="45"/>
      <c r="THO1026" s="45"/>
      <c r="THP1026" s="45"/>
      <c r="THQ1026" s="45"/>
      <c r="THR1026" s="45"/>
      <c r="THS1026" s="45"/>
      <c r="THT1026" s="45"/>
      <c r="THU1026" s="45"/>
      <c r="THV1026" s="45"/>
      <c r="THW1026" s="45"/>
      <c r="THX1026" s="45"/>
      <c r="THY1026" s="45"/>
      <c r="THZ1026" s="45"/>
      <c r="TIA1026" s="45"/>
      <c r="TIB1026" s="45"/>
      <c r="TIC1026" s="45"/>
      <c r="TID1026" s="45"/>
      <c r="TIE1026" s="45"/>
      <c r="TIF1026" s="45"/>
      <c r="TIG1026" s="45"/>
      <c r="TIH1026" s="45"/>
      <c r="TII1026" s="45"/>
      <c r="TIJ1026" s="45"/>
      <c r="TIK1026" s="45"/>
      <c r="TIL1026" s="45"/>
      <c r="TIM1026" s="45"/>
      <c r="TIN1026" s="45"/>
      <c r="TIO1026" s="45"/>
      <c r="TIP1026" s="45"/>
      <c r="TIQ1026" s="45"/>
      <c r="TIR1026" s="45"/>
      <c r="TIS1026" s="45"/>
      <c r="TIT1026" s="45"/>
      <c r="TIU1026" s="45"/>
      <c r="TIV1026" s="45"/>
      <c r="TIW1026" s="45"/>
      <c r="TIX1026" s="45"/>
      <c r="TIY1026" s="45"/>
      <c r="TIZ1026" s="45"/>
      <c r="TJA1026" s="45"/>
      <c r="TJB1026" s="45"/>
      <c r="TJC1026" s="45"/>
      <c r="TJD1026" s="45"/>
      <c r="TJE1026" s="45"/>
      <c r="TJF1026" s="45"/>
      <c r="TJG1026" s="45"/>
      <c r="TJH1026" s="45"/>
      <c r="TJI1026" s="45"/>
      <c r="TJJ1026" s="45"/>
      <c r="TJK1026" s="45"/>
      <c r="TJL1026" s="45"/>
      <c r="TJM1026" s="45"/>
      <c r="TJN1026" s="45"/>
      <c r="TJO1026" s="45"/>
      <c r="TJP1026" s="45"/>
      <c r="TJQ1026" s="45"/>
      <c r="TJR1026" s="45"/>
      <c r="TJS1026" s="45"/>
      <c r="TJT1026" s="45"/>
      <c r="TJU1026" s="45"/>
      <c r="TJV1026" s="45"/>
      <c r="TJW1026" s="45"/>
      <c r="TJX1026" s="45"/>
      <c r="TJY1026" s="45"/>
      <c r="TJZ1026" s="45"/>
      <c r="TKA1026" s="45"/>
      <c r="TKB1026" s="45"/>
      <c r="TKC1026" s="45"/>
      <c r="TKD1026" s="45"/>
      <c r="TKE1026" s="45"/>
      <c r="TKF1026" s="45"/>
      <c r="TKG1026" s="45"/>
      <c r="TKH1026" s="45"/>
      <c r="TKI1026" s="45"/>
      <c r="TKJ1026" s="45"/>
      <c r="TKK1026" s="45"/>
      <c r="TKL1026" s="45"/>
      <c r="TKM1026" s="45"/>
      <c r="TKN1026" s="45"/>
      <c r="TKO1026" s="45"/>
      <c r="TKP1026" s="45"/>
      <c r="TKQ1026" s="45"/>
      <c r="TKR1026" s="45"/>
      <c r="TKS1026" s="45"/>
      <c r="TKT1026" s="45"/>
      <c r="TKU1026" s="45"/>
      <c r="TKV1026" s="45"/>
      <c r="TKW1026" s="45"/>
      <c r="TKX1026" s="45"/>
      <c r="TKY1026" s="45"/>
      <c r="TKZ1026" s="45"/>
      <c r="TLA1026" s="45"/>
      <c r="TLB1026" s="45"/>
      <c r="TLC1026" s="45"/>
      <c r="TLD1026" s="45"/>
      <c r="TLE1026" s="45"/>
      <c r="TLF1026" s="45"/>
      <c r="TLG1026" s="45"/>
      <c r="TLH1026" s="45"/>
      <c r="TLI1026" s="45"/>
      <c r="TLJ1026" s="45"/>
      <c r="TLK1026" s="45"/>
      <c r="TLL1026" s="45"/>
      <c r="TLM1026" s="45"/>
      <c r="TLN1026" s="45"/>
      <c r="TLO1026" s="45"/>
      <c r="TLP1026" s="45"/>
      <c r="TLQ1026" s="45"/>
      <c r="TLR1026" s="45"/>
      <c r="TLS1026" s="45"/>
      <c r="TLT1026" s="45"/>
      <c r="TLU1026" s="45"/>
      <c r="TLV1026" s="45"/>
      <c r="TLW1026" s="45"/>
      <c r="TLX1026" s="45"/>
      <c r="TLY1026" s="45"/>
      <c r="TLZ1026" s="45"/>
      <c r="TMA1026" s="45"/>
      <c r="TMB1026" s="45"/>
      <c r="TMC1026" s="45"/>
      <c r="TMD1026" s="45"/>
      <c r="TME1026" s="45"/>
      <c r="TMF1026" s="45"/>
      <c r="TMG1026" s="45"/>
      <c r="TMH1026" s="45"/>
      <c r="TMI1026" s="45"/>
      <c r="TMJ1026" s="45"/>
      <c r="TMK1026" s="45"/>
      <c r="TML1026" s="45"/>
      <c r="TMM1026" s="45"/>
      <c r="TMN1026" s="45"/>
      <c r="TMO1026" s="45"/>
      <c r="TMP1026" s="45"/>
      <c r="TMQ1026" s="45"/>
      <c r="TMR1026" s="45"/>
      <c r="TMS1026" s="45"/>
      <c r="TMT1026" s="45"/>
      <c r="TMU1026" s="45"/>
      <c r="TMV1026" s="45"/>
      <c r="TMW1026" s="45"/>
      <c r="TMX1026" s="45"/>
      <c r="TMY1026" s="45"/>
      <c r="TMZ1026" s="45"/>
      <c r="TNA1026" s="45"/>
      <c r="TNB1026" s="45"/>
      <c r="TNC1026" s="45"/>
      <c r="TND1026" s="45"/>
      <c r="TNE1026" s="45"/>
      <c r="TNF1026" s="45"/>
      <c r="TNG1026" s="45"/>
      <c r="TNH1026" s="45"/>
      <c r="TNI1026" s="45"/>
      <c r="TNJ1026" s="45"/>
      <c r="TNK1026" s="45"/>
      <c r="TNL1026" s="45"/>
      <c r="TNM1026" s="45"/>
      <c r="TNN1026" s="45"/>
      <c r="TNO1026" s="45"/>
      <c r="TNP1026" s="45"/>
      <c r="TNQ1026" s="45"/>
      <c r="TNR1026" s="45"/>
      <c r="TNS1026" s="45"/>
      <c r="TNT1026" s="45"/>
      <c r="TNU1026" s="45"/>
      <c r="TNV1026" s="45"/>
      <c r="TNW1026" s="45"/>
      <c r="TNX1026" s="45"/>
      <c r="TNY1026" s="45"/>
      <c r="TNZ1026" s="45"/>
      <c r="TOA1026" s="45"/>
      <c r="TOB1026" s="45"/>
      <c r="TOC1026" s="45"/>
      <c r="TOD1026" s="45"/>
      <c r="TOE1026" s="45"/>
      <c r="TOF1026" s="45"/>
      <c r="TOG1026" s="45"/>
      <c r="TOH1026" s="45"/>
      <c r="TOI1026" s="45"/>
      <c r="TOJ1026" s="45"/>
      <c r="TOK1026" s="45"/>
      <c r="TOL1026" s="45"/>
      <c r="TOM1026" s="45"/>
      <c r="TON1026" s="45"/>
      <c r="TOO1026" s="45"/>
      <c r="TOP1026" s="45"/>
      <c r="TOQ1026" s="45"/>
      <c r="TOR1026" s="45"/>
      <c r="TOS1026" s="45"/>
      <c r="TOT1026" s="45"/>
      <c r="TOU1026" s="45"/>
      <c r="TOV1026" s="45"/>
      <c r="TOW1026" s="45"/>
      <c r="TOX1026" s="45"/>
      <c r="TOY1026" s="45"/>
      <c r="TOZ1026" s="45"/>
      <c r="TPA1026" s="45"/>
      <c r="TPB1026" s="45"/>
      <c r="TPC1026" s="45"/>
      <c r="TPD1026" s="45"/>
      <c r="TPE1026" s="45"/>
      <c r="TPF1026" s="45"/>
      <c r="TPG1026" s="45"/>
      <c r="TPH1026" s="45"/>
      <c r="TPI1026" s="45"/>
      <c r="TPJ1026" s="45"/>
      <c r="TPK1026" s="45"/>
      <c r="TPL1026" s="45"/>
      <c r="TPM1026" s="45"/>
      <c r="TPN1026" s="45"/>
      <c r="TPO1026" s="45"/>
      <c r="TPP1026" s="45"/>
      <c r="TPQ1026" s="45"/>
      <c r="TPR1026" s="45"/>
      <c r="TPS1026" s="45"/>
      <c r="TPT1026" s="45"/>
      <c r="TPU1026" s="45"/>
      <c r="TPV1026" s="45"/>
      <c r="TPW1026" s="45"/>
      <c r="TPX1026" s="45"/>
      <c r="TPY1026" s="45"/>
      <c r="TPZ1026" s="45"/>
      <c r="TQA1026" s="45"/>
      <c r="TQB1026" s="45"/>
      <c r="TQC1026" s="45"/>
      <c r="TQD1026" s="45"/>
      <c r="TQE1026" s="45"/>
      <c r="TQF1026" s="45"/>
      <c r="TQG1026" s="45"/>
      <c r="TQH1026" s="45"/>
      <c r="TQI1026" s="45"/>
      <c r="TQJ1026" s="45"/>
      <c r="TQK1026" s="45"/>
      <c r="TQL1026" s="45"/>
      <c r="TQM1026" s="45"/>
      <c r="TQN1026" s="45"/>
      <c r="TQO1026" s="45"/>
      <c r="TQP1026" s="45"/>
      <c r="TQQ1026" s="45"/>
      <c r="TQR1026" s="45"/>
      <c r="TQS1026" s="45"/>
      <c r="TQT1026" s="45"/>
      <c r="TQU1026" s="45"/>
      <c r="TQV1026" s="45"/>
      <c r="TQW1026" s="45"/>
      <c r="TQX1026" s="45"/>
      <c r="TQY1026" s="45"/>
      <c r="TQZ1026" s="45"/>
      <c r="TRA1026" s="45"/>
      <c r="TRB1026" s="45"/>
      <c r="TRC1026" s="45"/>
      <c r="TRD1026" s="45"/>
      <c r="TRE1026" s="45"/>
      <c r="TRF1026" s="45"/>
      <c r="TRG1026" s="45"/>
      <c r="TRH1026" s="45"/>
      <c r="TRI1026" s="45"/>
      <c r="TRJ1026" s="45"/>
      <c r="TRK1026" s="45"/>
      <c r="TRL1026" s="45"/>
      <c r="TRM1026" s="45"/>
      <c r="TRN1026" s="45"/>
      <c r="TRO1026" s="45"/>
      <c r="TRP1026" s="45"/>
      <c r="TRQ1026" s="45"/>
      <c r="TRR1026" s="45"/>
      <c r="TRS1026" s="45"/>
      <c r="TRT1026" s="45"/>
      <c r="TRU1026" s="45"/>
      <c r="TRV1026" s="45"/>
      <c r="TRW1026" s="45"/>
      <c r="TRX1026" s="45"/>
      <c r="TRY1026" s="45"/>
      <c r="TRZ1026" s="45"/>
      <c r="TSA1026" s="45"/>
      <c r="TSB1026" s="45"/>
      <c r="TSC1026" s="45"/>
      <c r="TSD1026" s="45"/>
      <c r="TSE1026" s="45"/>
      <c r="TSF1026" s="45"/>
      <c r="TSG1026" s="45"/>
      <c r="TSH1026" s="45"/>
      <c r="TSI1026" s="45"/>
      <c r="TSJ1026" s="45"/>
      <c r="TSK1026" s="45"/>
      <c r="TSL1026" s="45"/>
      <c r="TSM1026" s="45"/>
      <c r="TSN1026" s="45"/>
      <c r="TSO1026" s="45"/>
      <c r="TSP1026" s="45"/>
      <c r="TSQ1026" s="45"/>
      <c r="TSR1026" s="45"/>
      <c r="TSS1026" s="45"/>
      <c r="TST1026" s="45"/>
      <c r="TSU1026" s="45"/>
      <c r="TSV1026" s="45"/>
      <c r="TSW1026" s="45"/>
      <c r="TSX1026" s="45"/>
      <c r="TSY1026" s="45"/>
      <c r="TSZ1026" s="45"/>
      <c r="TTA1026" s="45"/>
      <c r="TTB1026" s="45"/>
      <c r="TTC1026" s="45"/>
      <c r="TTD1026" s="45"/>
      <c r="TTE1026" s="45"/>
      <c r="TTF1026" s="45"/>
      <c r="TTG1026" s="45"/>
      <c r="TTH1026" s="45"/>
      <c r="TTI1026" s="45"/>
      <c r="TTJ1026" s="45"/>
      <c r="TTK1026" s="45"/>
      <c r="TTL1026" s="45"/>
      <c r="TTM1026" s="45"/>
      <c r="TTN1026" s="45"/>
      <c r="TTO1026" s="45"/>
      <c r="TTP1026" s="45"/>
      <c r="TTQ1026" s="45"/>
      <c r="TTR1026" s="45"/>
      <c r="TTS1026" s="45"/>
      <c r="TTT1026" s="45"/>
      <c r="TTU1026" s="45"/>
      <c r="TTV1026" s="45"/>
      <c r="TTW1026" s="45"/>
      <c r="TTX1026" s="45"/>
      <c r="TTY1026" s="45"/>
      <c r="TTZ1026" s="45"/>
      <c r="TUA1026" s="45"/>
      <c r="TUB1026" s="45"/>
      <c r="TUC1026" s="45"/>
      <c r="TUD1026" s="45"/>
      <c r="TUE1026" s="45"/>
      <c r="TUF1026" s="45"/>
      <c r="TUG1026" s="45"/>
      <c r="TUH1026" s="45"/>
      <c r="TUI1026" s="45"/>
      <c r="TUJ1026" s="45"/>
      <c r="TUK1026" s="45"/>
      <c r="TUL1026" s="45"/>
      <c r="TUM1026" s="45"/>
      <c r="TUN1026" s="45"/>
      <c r="TUO1026" s="45"/>
      <c r="TUP1026" s="45"/>
      <c r="TUQ1026" s="45"/>
      <c r="TUR1026" s="45"/>
      <c r="TUS1026" s="45"/>
      <c r="TUT1026" s="45"/>
      <c r="TUU1026" s="45"/>
      <c r="TUV1026" s="45"/>
      <c r="TUW1026" s="45"/>
      <c r="TUX1026" s="45"/>
      <c r="TUY1026" s="45"/>
      <c r="TUZ1026" s="45"/>
      <c r="TVA1026" s="45"/>
      <c r="TVB1026" s="45"/>
      <c r="TVC1026" s="45"/>
      <c r="TVD1026" s="45"/>
      <c r="TVE1026" s="45"/>
      <c r="TVF1026" s="45"/>
      <c r="TVG1026" s="45"/>
      <c r="TVH1026" s="45"/>
      <c r="TVI1026" s="45"/>
      <c r="TVJ1026" s="45"/>
      <c r="TVK1026" s="45"/>
      <c r="TVL1026" s="45"/>
      <c r="TVM1026" s="45"/>
      <c r="TVN1026" s="45"/>
      <c r="TVO1026" s="45"/>
      <c r="TVP1026" s="45"/>
      <c r="TVQ1026" s="45"/>
      <c r="TVR1026" s="45"/>
      <c r="TVS1026" s="45"/>
      <c r="TVT1026" s="45"/>
      <c r="TVU1026" s="45"/>
      <c r="TVV1026" s="45"/>
      <c r="TVW1026" s="45"/>
      <c r="TVX1026" s="45"/>
      <c r="TVY1026" s="45"/>
      <c r="TVZ1026" s="45"/>
      <c r="TWA1026" s="45"/>
      <c r="TWB1026" s="45"/>
      <c r="TWC1026" s="45"/>
      <c r="TWD1026" s="45"/>
      <c r="TWE1026" s="45"/>
      <c r="TWF1026" s="45"/>
      <c r="TWG1026" s="45"/>
      <c r="TWH1026" s="45"/>
      <c r="TWI1026" s="45"/>
      <c r="TWJ1026" s="45"/>
      <c r="TWK1026" s="45"/>
      <c r="TWL1026" s="45"/>
      <c r="TWM1026" s="45"/>
      <c r="TWN1026" s="45"/>
      <c r="TWO1026" s="45"/>
      <c r="TWP1026" s="45"/>
      <c r="TWQ1026" s="45"/>
      <c r="TWR1026" s="45"/>
      <c r="TWS1026" s="45"/>
      <c r="TWT1026" s="45"/>
      <c r="TWU1026" s="45"/>
      <c r="TWV1026" s="45"/>
      <c r="TWW1026" s="45"/>
      <c r="TWX1026" s="45"/>
      <c r="TWY1026" s="45"/>
      <c r="TWZ1026" s="45"/>
      <c r="TXA1026" s="45"/>
      <c r="TXB1026" s="45"/>
      <c r="TXC1026" s="45"/>
      <c r="TXD1026" s="45"/>
      <c r="TXE1026" s="45"/>
      <c r="TXF1026" s="45"/>
      <c r="TXG1026" s="45"/>
      <c r="TXH1026" s="45"/>
      <c r="TXI1026" s="45"/>
      <c r="TXJ1026" s="45"/>
      <c r="TXK1026" s="45"/>
      <c r="TXL1026" s="45"/>
      <c r="TXM1026" s="45"/>
      <c r="TXN1026" s="45"/>
      <c r="TXO1026" s="45"/>
      <c r="TXP1026" s="45"/>
      <c r="TXQ1026" s="45"/>
      <c r="TXR1026" s="45"/>
      <c r="TXS1026" s="45"/>
      <c r="TXT1026" s="45"/>
      <c r="TXU1026" s="45"/>
      <c r="TXV1026" s="45"/>
      <c r="TXW1026" s="45"/>
      <c r="TXX1026" s="45"/>
      <c r="TXY1026" s="45"/>
      <c r="TXZ1026" s="45"/>
      <c r="TYA1026" s="45"/>
      <c r="TYB1026" s="45"/>
      <c r="TYC1026" s="45"/>
      <c r="TYD1026" s="45"/>
      <c r="TYE1026" s="45"/>
      <c r="TYF1026" s="45"/>
      <c r="TYG1026" s="45"/>
      <c r="TYH1026" s="45"/>
      <c r="TYI1026" s="45"/>
      <c r="TYJ1026" s="45"/>
      <c r="TYK1026" s="45"/>
      <c r="TYL1026" s="45"/>
      <c r="TYM1026" s="45"/>
      <c r="TYN1026" s="45"/>
      <c r="TYO1026" s="45"/>
      <c r="TYP1026" s="45"/>
      <c r="TYQ1026" s="45"/>
      <c r="TYR1026" s="45"/>
      <c r="TYS1026" s="45"/>
      <c r="TYT1026" s="45"/>
      <c r="TYU1026" s="45"/>
      <c r="TYV1026" s="45"/>
      <c r="TYW1026" s="45"/>
      <c r="TYX1026" s="45"/>
      <c r="TYY1026" s="45"/>
      <c r="TYZ1026" s="45"/>
      <c r="TZA1026" s="45"/>
      <c r="TZB1026" s="45"/>
      <c r="TZC1026" s="45"/>
      <c r="TZD1026" s="45"/>
      <c r="TZE1026" s="45"/>
      <c r="TZF1026" s="45"/>
      <c r="TZG1026" s="45"/>
      <c r="TZH1026" s="45"/>
      <c r="TZI1026" s="45"/>
      <c r="TZJ1026" s="45"/>
      <c r="TZK1026" s="45"/>
      <c r="TZL1026" s="45"/>
      <c r="TZM1026" s="45"/>
      <c r="TZN1026" s="45"/>
      <c r="TZO1026" s="45"/>
      <c r="TZP1026" s="45"/>
      <c r="TZQ1026" s="45"/>
      <c r="TZR1026" s="45"/>
      <c r="TZS1026" s="45"/>
      <c r="TZT1026" s="45"/>
      <c r="TZU1026" s="45"/>
      <c r="TZV1026" s="45"/>
      <c r="TZW1026" s="45"/>
      <c r="TZX1026" s="45"/>
      <c r="TZY1026" s="45"/>
      <c r="TZZ1026" s="45"/>
      <c r="UAA1026" s="45"/>
      <c r="UAB1026" s="45"/>
      <c r="UAC1026" s="45"/>
      <c r="UAD1026" s="45"/>
      <c r="UAE1026" s="45"/>
      <c r="UAF1026" s="45"/>
      <c r="UAG1026" s="45"/>
      <c r="UAH1026" s="45"/>
      <c r="UAI1026" s="45"/>
      <c r="UAJ1026" s="45"/>
      <c r="UAK1026" s="45"/>
      <c r="UAL1026" s="45"/>
      <c r="UAM1026" s="45"/>
      <c r="UAN1026" s="45"/>
      <c r="UAO1026" s="45"/>
      <c r="UAP1026" s="45"/>
      <c r="UAQ1026" s="45"/>
      <c r="UAR1026" s="45"/>
      <c r="UAS1026" s="45"/>
      <c r="UAT1026" s="45"/>
      <c r="UAU1026" s="45"/>
      <c r="UAV1026" s="45"/>
      <c r="UAW1026" s="45"/>
      <c r="UAX1026" s="45"/>
      <c r="UAY1026" s="45"/>
      <c r="UAZ1026" s="45"/>
      <c r="UBA1026" s="45"/>
      <c r="UBB1026" s="45"/>
      <c r="UBC1026" s="45"/>
      <c r="UBD1026" s="45"/>
      <c r="UBE1026" s="45"/>
      <c r="UBF1026" s="45"/>
      <c r="UBG1026" s="45"/>
      <c r="UBH1026" s="45"/>
      <c r="UBI1026" s="45"/>
      <c r="UBJ1026" s="45"/>
      <c r="UBK1026" s="45"/>
      <c r="UBL1026" s="45"/>
      <c r="UBM1026" s="45"/>
      <c r="UBN1026" s="45"/>
      <c r="UBO1026" s="45"/>
      <c r="UBP1026" s="45"/>
      <c r="UBQ1026" s="45"/>
      <c r="UBR1026" s="45"/>
      <c r="UBS1026" s="45"/>
      <c r="UBT1026" s="45"/>
      <c r="UBU1026" s="45"/>
      <c r="UBV1026" s="45"/>
      <c r="UBW1026" s="45"/>
      <c r="UBX1026" s="45"/>
      <c r="UBY1026" s="45"/>
      <c r="UBZ1026" s="45"/>
      <c r="UCA1026" s="45"/>
      <c r="UCB1026" s="45"/>
      <c r="UCC1026" s="45"/>
      <c r="UCD1026" s="45"/>
      <c r="UCE1026" s="45"/>
      <c r="UCF1026" s="45"/>
      <c r="UCG1026" s="45"/>
      <c r="UCH1026" s="45"/>
      <c r="UCI1026" s="45"/>
      <c r="UCJ1026" s="45"/>
      <c r="UCK1026" s="45"/>
      <c r="UCL1026" s="45"/>
      <c r="UCM1026" s="45"/>
      <c r="UCN1026" s="45"/>
      <c r="UCO1026" s="45"/>
      <c r="UCP1026" s="45"/>
      <c r="UCQ1026" s="45"/>
      <c r="UCR1026" s="45"/>
      <c r="UCS1026" s="45"/>
      <c r="UCT1026" s="45"/>
      <c r="UCU1026" s="45"/>
      <c r="UCV1026" s="45"/>
      <c r="UCW1026" s="45"/>
      <c r="UCX1026" s="45"/>
      <c r="UCY1026" s="45"/>
      <c r="UCZ1026" s="45"/>
      <c r="UDA1026" s="45"/>
      <c r="UDB1026" s="45"/>
      <c r="UDC1026" s="45"/>
      <c r="UDD1026" s="45"/>
      <c r="UDE1026" s="45"/>
      <c r="UDF1026" s="45"/>
      <c r="UDG1026" s="45"/>
      <c r="UDH1026" s="45"/>
      <c r="UDI1026" s="45"/>
      <c r="UDJ1026" s="45"/>
      <c r="UDK1026" s="45"/>
      <c r="UDL1026" s="45"/>
      <c r="UDM1026" s="45"/>
      <c r="UDN1026" s="45"/>
      <c r="UDO1026" s="45"/>
      <c r="UDP1026" s="45"/>
      <c r="UDQ1026" s="45"/>
      <c r="UDR1026" s="45"/>
      <c r="UDS1026" s="45"/>
      <c r="UDT1026" s="45"/>
      <c r="UDU1026" s="45"/>
      <c r="UDV1026" s="45"/>
      <c r="UDW1026" s="45"/>
      <c r="UDX1026" s="45"/>
      <c r="UDY1026" s="45"/>
      <c r="UDZ1026" s="45"/>
      <c r="UEA1026" s="45"/>
      <c r="UEB1026" s="45"/>
      <c r="UEC1026" s="45"/>
      <c r="UED1026" s="45"/>
      <c r="UEE1026" s="45"/>
      <c r="UEF1026" s="45"/>
      <c r="UEG1026" s="45"/>
      <c r="UEH1026" s="45"/>
      <c r="UEI1026" s="45"/>
      <c r="UEJ1026" s="45"/>
      <c r="UEK1026" s="45"/>
      <c r="UEL1026" s="45"/>
      <c r="UEM1026" s="45"/>
      <c r="UEN1026" s="45"/>
      <c r="UEO1026" s="45"/>
      <c r="UEP1026" s="45"/>
      <c r="UEQ1026" s="45"/>
      <c r="UER1026" s="45"/>
      <c r="UES1026" s="45"/>
      <c r="UET1026" s="45"/>
      <c r="UEU1026" s="45"/>
      <c r="UEV1026" s="45"/>
      <c r="UEW1026" s="45"/>
      <c r="UEX1026" s="45"/>
      <c r="UEY1026" s="45"/>
      <c r="UEZ1026" s="45"/>
      <c r="UFA1026" s="45"/>
      <c r="UFB1026" s="45"/>
      <c r="UFC1026" s="45"/>
      <c r="UFD1026" s="45"/>
      <c r="UFE1026" s="45"/>
      <c r="UFF1026" s="45"/>
      <c r="UFG1026" s="45"/>
      <c r="UFH1026" s="45"/>
      <c r="UFI1026" s="45"/>
      <c r="UFJ1026" s="45"/>
      <c r="UFK1026" s="45"/>
      <c r="UFL1026" s="45"/>
      <c r="UFM1026" s="45"/>
      <c r="UFN1026" s="45"/>
      <c r="UFO1026" s="45"/>
      <c r="UFP1026" s="45"/>
      <c r="UFQ1026" s="45"/>
      <c r="UFR1026" s="45"/>
      <c r="UFS1026" s="45"/>
      <c r="UFT1026" s="45"/>
      <c r="UFU1026" s="45"/>
      <c r="UFV1026" s="45"/>
      <c r="UFW1026" s="45"/>
      <c r="UFX1026" s="45"/>
      <c r="UFY1026" s="45"/>
      <c r="UFZ1026" s="45"/>
      <c r="UGA1026" s="45"/>
      <c r="UGB1026" s="45"/>
      <c r="UGC1026" s="45"/>
      <c r="UGD1026" s="45"/>
      <c r="UGE1026" s="45"/>
      <c r="UGF1026" s="45"/>
      <c r="UGG1026" s="45"/>
      <c r="UGH1026" s="45"/>
      <c r="UGI1026" s="45"/>
      <c r="UGJ1026" s="45"/>
      <c r="UGK1026" s="45"/>
      <c r="UGL1026" s="45"/>
      <c r="UGM1026" s="45"/>
      <c r="UGN1026" s="45"/>
      <c r="UGO1026" s="45"/>
      <c r="UGP1026" s="45"/>
      <c r="UGQ1026" s="45"/>
      <c r="UGR1026" s="45"/>
      <c r="UGS1026" s="45"/>
      <c r="UGT1026" s="45"/>
      <c r="UGU1026" s="45"/>
      <c r="UGV1026" s="45"/>
      <c r="UGW1026" s="45"/>
      <c r="UGX1026" s="45"/>
      <c r="UGY1026" s="45"/>
      <c r="UGZ1026" s="45"/>
      <c r="UHA1026" s="45"/>
      <c r="UHB1026" s="45"/>
      <c r="UHC1026" s="45"/>
      <c r="UHD1026" s="45"/>
      <c r="UHE1026" s="45"/>
      <c r="UHF1026" s="45"/>
      <c r="UHG1026" s="45"/>
      <c r="UHH1026" s="45"/>
      <c r="UHI1026" s="45"/>
      <c r="UHJ1026" s="45"/>
      <c r="UHK1026" s="45"/>
      <c r="UHL1026" s="45"/>
      <c r="UHM1026" s="45"/>
      <c r="UHN1026" s="45"/>
      <c r="UHO1026" s="45"/>
      <c r="UHP1026" s="45"/>
      <c r="UHQ1026" s="45"/>
      <c r="UHR1026" s="45"/>
      <c r="UHS1026" s="45"/>
      <c r="UHT1026" s="45"/>
      <c r="UHU1026" s="45"/>
      <c r="UHV1026" s="45"/>
      <c r="UHW1026" s="45"/>
      <c r="UHX1026" s="45"/>
      <c r="UHY1026" s="45"/>
      <c r="UHZ1026" s="45"/>
      <c r="UIA1026" s="45"/>
      <c r="UIB1026" s="45"/>
      <c r="UIC1026" s="45"/>
      <c r="UID1026" s="45"/>
      <c r="UIE1026" s="45"/>
      <c r="UIF1026" s="45"/>
      <c r="UIG1026" s="45"/>
      <c r="UIH1026" s="45"/>
      <c r="UII1026" s="45"/>
      <c r="UIJ1026" s="45"/>
      <c r="UIK1026" s="45"/>
      <c r="UIL1026" s="45"/>
      <c r="UIM1026" s="45"/>
      <c r="UIN1026" s="45"/>
      <c r="UIO1026" s="45"/>
      <c r="UIP1026" s="45"/>
      <c r="UIQ1026" s="45"/>
      <c r="UIR1026" s="45"/>
      <c r="UIS1026" s="45"/>
      <c r="UIT1026" s="45"/>
      <c r="UIU1026" s="45"/>
      <c r="UIV1026" s="45"/>
      <c r="UIW1026" s="45"/>
      <c r="UIX1026" s="45"/>
      <c r="UIY1026" s="45"/>
      <c r="UIZ1026" s="45"/>
      <c r="UJA1026" s="45"/>
      <c r="UJB1026" s="45"/>
      <c r="UJC1026" s="45"/>
      <c r="UJD1026" s="45"/>
      <c r="UJE1026" s="45"/>
      <c r="UJF1026" s="45"/>
      <c r="UJG1026" s="45"/>
      <c r="UJH1026" s="45"/>
      <c r="UJI1026" s="45"/>
      <c r="UJJ1026" s="45"/>
      <c r="UJK1026" s="45"/>
      <c r="UJL1026" s="45"/>
      <c r="UJM1026" s="45"/>
      <c r="UJN1026" s="45"/>
      <c r="UJO1026" s="45"/>
      <c r="UJP1026" s="45"/>
      <c r="UJQ1026" s="45"/>
      <c r="UJR1026" s="45"/>
      <c r="UJS1026" s="45"/>
      <c r="UJT1026" s="45"/>
      <c r="UJU1026" s="45"/>
      <c r="UJV1026" s="45"/>
      <c r="UJW1026" s="45"/>
      <c r="UJX1026" s="45"/>
      <c r="UJY1026" s="45"/>
      <c r="UJZ1026" s="45"/>
      <c r="UKA1026" s="45"/>
      <c r="UKB1026" s="45"/>
      <c r="UKC1026" s="45"/>
      <c r="UKD1026" s="45"/>
      <c r="UKE1026" s="45"/>
      <c r="UKF1026" s="45"/>
      <c r="UKG1026" s="45"/>
      <c r="UKH1026" s="45"/>
      <c r="UKI1026" s="45"/>
      <c r="UKJ1026" s="45"/>
      <c r="UKK1026" s="45"/>
      <c r="UKL1026" s="45"/>
      <c r="UKM1026" s="45"/>
      <c r="UKN1026" s="45"/>
      <c r="UKO1026" s="45"/>
      <c r="UKP1026" s="45"/>
      <c r="UKQ1026" s="45"/>
      <c r="UKR1026" s="45"/>
      <c r="UKS1026" s="45"/>
      <c r="UKT1026" s="45"/>
      <c r="UKU1026" s="45"/>
      <c r="UKV1026" s="45"/>
      <c r="UKW1026" s="45"/>
      <c r="UKX1026" s="45"/>
      <c r="UKY1026" s="45"/>
      <c r="UKZ1026" s="45"/>
      <c r="ULA1026" s="45"/>
      <c r="ULB1026" s="45"/>
      <c r="ULC1026" s="45"/>
      <c r="ULD1026" s="45"/>
      <c r="ULE1026" s="45"/>
      <c r="ULF1026" s="45"/>
      <c r="ULG1026" s="45"/>
      <c r="ULH1026" s="45"/>
      <c r="ULI1026" s="45"/>
      <c r="ULJ1026" s="45"/>
      <c r="ULK1026" s="45"/>
      <c r="ULL1026" s="45"/>
      <c r="ULM1026" s="45"/>
      <c r="ULN1026" s="45"/>
      <c r="ULO1026" s="45"/>
      <c r="ULP1026" s="45"/>
      <c r="ULQ1026" s="45"/>
      <c r="ULR1026" s="45"/>
      <c r="ULS1026" s="45"/>
      <c r="ULT1026" s="45"/>
      <c r="ULU1026" s="45"/>
      <c r="ULV1026" s="45"/>
      <c r="ULW1026" s="45"/>
      <c r="ULX1026" s="45"/>
      <c r="ULY1026" s="45"/>
      <c r="ULZ1026" s="45"/>
      <c r="UMA1026" s="45"/>
      <c r="UMB1026" s="45"/>
      <c r="UMC1026" s="45"/>
      <c r="UMD1026" s="45"/>
      <c r="UME1026" s="45"/>
      <c r="UMF1026" s="45"/>
      <c r="UMG1026" s="45"/>
      <c r="UMH1026" s="45"/>
      <c r="UMI1026" s="45"/>
      <c r="UMJ1026" s="45"/>
      <c r="UMK1026" s="45"/>
      <c r="UML1026" s="45"/>
      <c r="UMM1026" s="45"/>
      <c r="UMN1026" s="45"/>
      <c r="UMO1026" s="45"/>
      <c r="UMP1026" s="45"/>
      <c r="UMQ1026" s="45"/>
      <c r="UMR1026" s="45"/>
      <c r="UMS1026" s="45"/>
      <c r="UMT1026" s="45"/>
      <c r="UMU1026" s="45"/>
      <c r="UMV1026" s="45"/>
      <c r="UMW1026" s="45"/>
      <c r="UMX1026" s="45"/>
      <c r="UMY1026" s="45"/>
      <c r="UMZ1026" s="45"/>
      <c r="UNA1026" s="45"/>
      <c r="UNB1026" s="45"/>
      <c r="UNC1026" s="45"/>
      <c r="UND1026" s="45"/>
      <c r="UNE1026" s="45"/>
      <c r="UNF1026" s="45"/>
      <c r="UNG1026" s="45"/>
      <c r="UNH1026" s="45"/>
      <c r="UNI1026" s="45"/>
      <c r="UNJ1026" s="45"/>
      <c r="UNK1026" s="45"/>
      <c r="UNL1026" s="45"/>
      <c r="UNM1026" s="45"/>
      <c r="UNN1026" s="45"/>
      <c r="UNO1026" s="45"/>
      <c r="UNP1026" s="45"/>
      <c r="UNQ1026" s="45"/>
      <c r="UNR1026" s="45"/>
      <c r="UNS1026" s="45"/>
      <c r="UNT1026" s="45"/>
      <c r="UNU1026" s="45"/>
      <c r="UNV1026" s="45"/>
      <c r="UNW1026" s="45"/>
      <c r="UNX1026" s="45"/>
      <c r="UNY1026" s="45"/>
      <c r="UNZ1026" s="45"/>
      <c r="UOA1026" s="45"/>
      <c r="UOB1026" s="45"/>
      <c r="UOC1026" s="45"/>
      <c r="UOD1026" s="45"/>
      <c r="UOE1026" s="45"/>
      <c r="UOF1026" s="45"/>
      <c r="UOG1026" s="45"/>
      <c r="UOH1026" s="45"/>
      <c r="UOI1026" s="45"/>
      <c r="UOJ1026" s="45"/>
      <c r="UOK1026" s="45"/>
      <c r="UOL1026" s="45"/>
      <c r="UOM1026" s="45"/>
      <c r="UON1026" s="45"/>
      <c r="UOO1026" s="45"/>
      <c r="UOP1026" s="45"/>
      <c r="UOQ1026" s="45"/>
      <c r="UOR1026" s="45"/>
      <c r="UOS1026" s="45"/>
      <c r="UOT1026" s="45"/>
      <c r="UOU1026" s="45"/>
      <c r="UOV1026" s="45"/>
      <c r="UOW1026" s="45"/>
      <c r="UOX1026" s="45"/>
      <c r="UOY1026" s="45"/>
      <c r="UOZ1026" s="45"/>
      <c r="UPA1026" s="45"/>
      <c r="UPB1026" s="45"/>
      <c r="UPC1026" s="45"/>
      <c r="UPD1026" s="45"/>
      <c r="UPE1026" s="45"/>
      <c r="UPF1026" s="45"/>
      <c r="UPG1026" s="45"/>
      <c r="UPH1026" s="45"/>
      <c r="UPI1026" s="45"/>
      <c r="UPJ1026" s="45"/>
      <c r="UPK1026" s="45"/>
      <c r="UPL1026" s="45"/>
      <c r="UPM1026" s="45"/>
      <c r="UPN1026" s="45"/>
      <c r="UPO1026" s="45"/>
      <c r="UPP1026" s="45"/>
      <c r="UPQ1026" s="45"/>
      <c r="UPR1026" s="45"/>
      <c r="UPS1026" s="45"/>
      <c r="UPT1026" s="45"/>
      <c r="UPU1026" s="45"/>
      <c r="UPV1026" s="45"/>
      <c r="UPW1026" s="45"/>
      <c r="UPX1026" s="45"/>
      <c r="UPY1026" s="45"/>
      <c r="UPZ1026" s="45"/>
      <c r="UQA1026" s="45"/>
      <c r="UQB1026" s="45"/>
      <c r="UQC1026" s="45"/>
      <c r="UQD1026" s="45"/>
      <c r="UQE1026" s="45"/>
      <c r="UQF1026" s="45"/>
      <c r="UQG1026" s="45"/>
      <c r="UQH1026" s="45"/>
      <c r="UQI1026" s="45"/>
      <c r="UQJ1026" s="45"/>
      <c r="UQK1026" s="45"/>
      <c r="UQL1026" s="45"/>
      <c r="UQM1026" s="45"/>
      <c r="UQN1026" s="45"/>
      <c r="UQO1026" s="45"/>
      <c r="UQP1026" s="45"/>
      <c r="UQQ1026" s="45"/>
      <c r="UQR1026" s="45"/>
      <c r="UQS1026" s="45"/>
      <c r="UQT1026" s="45"/>
      <c r="UQU1026" s="45"/>
      <c r="UQV1026" s="45"/>
      <c r="UQW1026" s="45"/>
      <c r="UQX1026" s="45"/>
      <c r="UQY1026" s="45"/>
      <c r="UQZ1026" s="45"/>
      <c r="URA1026" s="45"/>
      <c r="URB1026" s="45"/>
      <c r="URC1026" s="45"/>
      <c r="URD1026" s="45"/>
      <c r="URE1026" s="45"/>
      <c r="URF1026" s="45"/>
      <c r="URG1026" s="45"/>
      <c r="URH1026" s="45"/>
      <c r="URI1026" s="45"/>
      <c r="URJ1026" s="45"/>
      <c r="URK1026" s="45"/>
      <c r="URL1026" s="45"/>
      <c r="URM1026" s="45"/>
      <c r="URN1026" s="45"/>
      <c r="URO1026" s="45"/>
      <c r="URP1026" s="45"/>
      <c r="URQ1026" s="45"/>
      <c r="URR1026" s="45"/>
      <c r="URS1026" s="45"/>
      <c r="URT1026" s="45"/>
      <c r="URU1026" s="45"/>
      <c r="URV1026" s="45"/>
      <c r="URW1026" s="45"/>
      <c r="URX1026" s="45"/>
      <c r="URY1026" s="45"/>
      <c r="URZ1026" s="45"/>
      <c r="USA1026" s="45"/>
      <c r="USB1026" s="45"/>
      <c r="USC1026" s="45"/>
      <c r="USD1026" s="45"/>
      <c r="USE1026" s="45"/>
      <c r="USF1026" s="45"/>
      <c r="USG1026" s="45"/>
      <c r="USH1026" s="45"/>
      <c r="USI1026" s="45"/>
      <c r="USJ1026" s="45"/>
      <c r="USK1026" s="45"/>
      <c r="USL1026" s="45"/>
      <c r="USM1026" s="45"/>
      <c r="USN1026" s="45"/>
      <c r="USO1026" s="45"/>
      <c r="USP1026" s="45"/>
      <c r="USQ1026" s="45"/>
      <c r="USR1026" s="45"/>
      <c r="USS1026" s="45"/>
      <c r="UST1026" s="45"/>
      <c r="USU1026" s="45"/>
      <c r="USV1026" s="45"/>
      <c r="USW1026" s="45"/>
      <c r="USX1026" s="45"/>
      <c r="USY1026" s="45"/>
      <c r="USZ1026" s="45"/>
      <c r="UTA1026" s="45"/>
      <c r="UTB1026" s="45"/>
      <c r="UTC1026" s="45"/>
      <c r="UTD1026" s="45"/>
      <c r="UTE1026" s="45"/>
      <c r="UTF1026" s="45"/>
      <c r="UTG1026" s="45"/>
      <c r="UTH1026" s="45"/>
      <c r="UTI1026" s="45"/>
      <c r="UTJ1026" s="45"/>
      <c r="UTK1026" s="45"/>
      <c r="UTL1026" s="45"/>
      <c r="UTM1026" s="45"/>
      <c r="UTN1026" s="45"/>
      <c r="UTO1026" s="45"/>
      <c r="UTP1026" s="45"/>
      <c r="UTQ1026" s="45"/>
      <c r="UTR1026" s="45"/>
      <c r="UTS1026" s="45"/>
      <c r="UTT1026" s="45"/>
      <c r="UTU1026" s="45"/>
      <c r="UTV1026" s="45"/>
      <c r="UTW1026" s="45"/>
      <c r="UTX1026" s="45"/>
      <c r="UTY1026" s="45"/>
      <c r="UTZ1026" s="45"/>
      <c r="UUA1026" s="45"/>
      <c r="UUB1026" s="45"/>
      <c r="UUC1026" s="45"/>
      <c r="UUD1026" s="45"/>
      <c r="UUE1026" s="45"/>
      <c r="UUF1026" s="45"/>
      <c r="UUG1026" s="45"/>
      <c r="UUH1026" s="45"/>
      <c r="UUI1026" s="45"/>
      <c r="UUJ1026" s="45"/>
      <c r="UUK1026" s="45"/>
      <c r="UUL1026" s="45"/>
      <c r="UUM1026" s="45"/>
      <c r="UUN1026" s="45"/>
      <c r="UUO1026" s="45"/>
      <c r="UUP1026" s="45"/>
      <c r="UUQ1026" s="45"/>
      <c r="UUR1026" s="45"/>
      <c r="UUS1026" s="45"/>
      <c r="UUT1026" s="45"/>
      <c r="UUU1026" s="45"/>
      <c r="UUV1026" s="45"/>
      <c r="UUW1026" s="45"/>
      <c r="UUX1026" s="45"/>
      <c r="UUY1026" s="45"/>
      <c r="UUZ1026" s="45"/>
      <c r="UVA1026" s="45"/>
      <c r="UVB1026" s="45"/>
      <c r="UVC1026" s="45"/>
      <c r="UVD1026" s="45"/>
      <c r="UVE1026" s="45"/>
      <c r="UVF1026" s="45"/>
      <c r="UVG1026" s="45"/>
      <c r="UVH1026" s="45"/>
      <c r="UVI1026" s="45"/>
      <c r="UVJ1026" s="45"/>
      <c r="UVK1026" s="45"/>
      <c r="UVL1026" s="45"/>
      <c r="UVM1026" s="45"/>
      <c r="UVN1026" s="45"/>
      <c r="UVO1026" s="45"/>
      <c r="UVP1026" s="45"/>
      <c r="UVQ1026" s="45"/>
      <c r="UVR1026" s="45"/>
      <c r="UVS1026" s="45"/>
      <c r="UVT1026" s="45"/>
      <c r="UVU1026" s="45"/>
      <c r="UVV1026" s="45"/>
      <c r="UVW1026" s="45"/>
      <c r="UVX1026" s="45"/>
      <c r="UVY1026" s="45"/>
      <c r="UVZ1026" s="45"/>
      <c r="UWA1026" s="45"/>
      <c r="UWB1026" s="45"/>
      <c r="UWC1026" s="45"/>
      <c r="UWD1026" s="45"/>
      <c r="UWE1026" s="45"/>
      <c r="UWF1026" s="45"/>
      <c r="UWG1026" s="45"/>
      <c r="UWH1026" s="45"/>
      <c r="UWI1026" s="45"/>
      <c r="UWJ1026" s="45"/>
      <c r="UWK1026" s="45"/>
      <c r="UWL1026" s="45"/>
      <c r="UWM1026" s="45"/>
      <c r="UWN1026" s="45"/>
      <c r="UWO1026" s="45"/>
      <c r="UWP1026" s="45"/>
      <c r="UWQ1026" s="45"/>
      <c r="UWR1026" s="45"/>
      <c r="UWS1026" s="45"/>
      <c r="UWT1026" s="45"/>
      <c r="UWU1026" s="45"/>
      <c r="UWV1026" s="45"/>
      <c r="UWW1026" s="45"/>
      <c r="UWX1026" s="45"/>
      <c r="UWY1026" s="45"/>
      <c r="UWZ1026" s="45"/>
      <c r="UXA1026" s="45"/>
      <c r="UXB1026" s="45"/>
      <c r="UXC1026" s="45"/>
      <c r="UXD1026" s="45"/>
      <c r="UXE1026" s="45"/>
      <c r="UXF1026" s="45"/>
      <c r="UXG1026" s="45"/>
      <c r="UXH1026" s="45"/>
      <c r="UXI1026" s="45"/>
      <c r="UXJ1026" s="45"/>
      <c r="UXK1026" s="45"/>
      <c r="UXL1026" s="45"/>
      <c r="UXM1026" s="45"/>
      <c r="UXN1026" s="45"/>
      <c r="UXO1026" s="45"/>
      <c r="UXP1026" s="45"/>
      <c r="UXQ1026" s="45"/>
      <c r="UXR1026" s="45"/>
      <c r="UXS1026" s="45"/>
      <c r="UXT1026" s="45"/>
      <c r="UXU1026" s="45"/>
      <c r="UXV1026" s="45"/>
      <c r="UXW1026" s="45"/>
      <c r="UXX1026" s="45"/>
      <c r="UXY1026" s="45"/>
      <c r="UXZ1026" s="45"/>
      <c r="UYA1026" s="45"/>
      <c r="UYB1026" s="45"/>
      <c r="UYC1026" s="45"/>
      <c r="UYD1026" s="45"/>
      <c r="UYE1026" s="45"/>
      <c r="UYF1026" s="45"/>
      <c r="UYG1026" s="45"/>
      <c r="UYH1026" s="45"/>
      <c r="UYI1026" s="45"/>
      <c r="UYJ1026" s="45"/>
      <c r="UYK1026" s="45"/>
      <c r="UYL1026" s="45"/>
      <c r="UYM1026" s="45"/>
      <c r="UYN1026" s="45"/>
      <c r="UYO1026" s="45"/>
      <c r="UYP1026" s="45"/>
      <c r="UYQ1026" s="45"/>
      <c r="UYR1026" s="45"/>
      <c r="UYS1026" s="45"/>
      <c r="UYT1026" s="45"/>
      <c r="UYU1026" s="45"/>
      <c r="UYV1026" s="45"/>
      <c r="UYW1026" s="45"/>
      <c r="UYX1026" s="45"/>
      <c r="UYY1026" s="45"/>
      <c r="UYZ1026" s="45"/>
      <c r="UZA1026" s="45"/>
      <c r="UZB1026" s="45"/>
      <c r="UZC1026" s="45"/>
      <c r="UZD1026" s="45"/>
      <c r="UZE1026" s="45"/>
      <c r="UZF1026" s="45"/>
      <c r="UZG1026" s="45"/>
      <c r="UZH1026" s="45"/>
      <c r="UZI1026" s="45"/>
      <c r="UZJ1026" s="45"/>
      <c r="UZK1026" s="45"/>
      <c r="UZL1026" s="45"/>
      <c r="UZM1026" s="45"/>
      <c r="UZN1026" s="45"/>
      <c r="UZO1026" s="45"/>
      <c r="UZP1026" s="45"/>
      <c r="UZQ1026" s="45"/>
      <c r="UZR1026" s="45"/>
      <c r="UZS1026" s="45"/>
      <c r="UZT1026" s="45"/>
      <c r="UZU1026" s="45"/>
      <c r="UZV1026" s="45"/>
      <c r="UZW1026" s="45"/>
      <c r="UZX1026" s="45"/>
      <c r="UZY1026" s="45"/>
      <c r="UZZ1026" s="45"/>
      <c r="VAA1026" s="45"/>
      <c r="VAB1026" s="45"/>
      <c r="VAC1026" s="45"/>
      <c r="VAD1026" s="45"/>
      <c r="VAE1026" s="45"/>
      <c r="VAF1026" s="45"/>
      <c r="VAG1026" s="45"/>
      <c r="VAH1026" s="45"/>
      <c r="VAI1026" s="45"/>
      <c r="VAJ1026" s="45"/>
      <c r="VAK1026" s="45"/>
      <c r="VAL1026" s="45"/>
      <c r="VAM1026" s="45"/>
      <c r="VAN1026" s="45"/>
      <c r="VAO1026" s="45"/>
      <c r="VAP1026" s="45"/>
      <c r="VAQ1026" s="45"/>
      <c r="VAR1026" s="45"/>
      <c r="VAS1026" s="45"/>
      <c r="VAT1026" s="45"/>
      <c r="VAU1026" s="45"/>
      <c r="VAV1026" s="45"/>
      <c r="VAW1026" s="45"/>
      <c r="VAX1026" s="45"/>
      <c r="VAY1026" s="45"/>
      <c r="VAZ1026" s="45"/>
      <c r="VBA1026" s="45"/>
      <c r="VBB1026" s="45"/>
      <c r="VBC1026" s="45"/>
      <c r="VBD1026" s="45"/>
      <c r="VBE1026" s="45"/>
      <c r="VBF1026" s="45"/>
      <c r="VBG1026" s="45"/>
      <c r="VBH1026" s="45"/>
      <c r="VBI1026" s="45"/>
      <c r="VBJ1026" s="45"/>
      <c r="VBK1026" s="45"/>
      <c r="VBL1026" s="45"/>
      <c r="VBM1026" s="45"/>
      <c r="VBN1026" s="45"/>
      <c r="VBO1026" s="45"/>
      <c r="VBP1026" s="45"/>
      <c r="VBQ1026" s="45"/>
      <c r="VBR1026" s="45"/>
      <c r="VBS1026" s="45"/>
      <c r="VBT1026" s="45"/>
      <c r="VBU1026" s="45"/>
      <c r="VBV1026" s="45"/>
      <c r="VBW1026" s="45"/>
      <c r="VBX1026" s="45"/>
      <c r="VBY1026" s="45"/>
      <c r="VBZ1026" s="45"/>
      <c r="VCA1026" s="45"/>
      <c r="VCB1026" s="45"/>
      <c r="VCC1026" s="45"/>
      <c r="VCD1026" s="45"/>
      <c r="VCE1026" s="45"/>
      <c r="VCF1026" s="45"/>
      <c r="VCG1026" s="45"/>
      <c r="VCH1026" s="45"/>
      <c r="VCI1026" s="45"/>
      <c r="VCJ1026" s="45"/>
      <c r="VCK1026" s="45"/>
      <c r="VCL1026" s="45"/>
      <c r="VCM1026" s="45"/>
      <c r="VCN1026" s="45"/>
      <c r="VCO1026" s="45"/>
      <c r="VCP1026" s="45"/>
      <c r="VCQ1026" s="45"/>
      <c r="VCR1026" s="45"/>
      <c r="VCS1026" s="45"/>
      <c r="VCT1026" s="45"/>
      <c r="VCU1026" s="45"/>
      <c r="VCV1026" s="45"/>
      <c r="VCW1026" s="45"/>
      <c r="VCX1026" s="45"/>
      <c r="VCY1026" s="45"/>
      <c r="VCZ1026" s="45"/>
      <c r="VDA1026" s="45"/>
      <c r="VDB1026" s="45"/>
      <c r="VDC1026" s="45"/>
      <c r="VDD1026" s="45"/>
      <c r="VDE1026" s="45"/>
      <c r="VDF1026" s="45"/>
      <c r="VDG1026" s="45"/>
      <c r="VDH1026" s="45"/>
      <c r="VDI1026" s="45"/>
      <c r="VDJ1026" s="45"/>
      <c r="VDK1026" s="45"/>
      <c r="VDL1026" s="45"/>
      <c r="VDM1026" s="45"/>
      <c r="VDN1026" s="45"/>
      <c r="VDO1026" s="45"/>
      <c r="VDP1026" s="45"/>
      <c r="VDQ1026" s="45"/>
      <c r="VDR1026" s="45"/>
      <c r="VDS1026" s="45"/>
      <c r="VDT1026" s="45"/>
      <c r="VDU1026" s="45"/>
      <c r="VDV1026" s="45"/>
      <c r="VDW1026" s="45"/>
      <c r="VDX1026" s="45"/>
      <c r="VDY1026" s="45"/>
      <c r="VDZ1026" s="45"/>
      <c r="VEA1026" s="45"/>
      <c r="VEB1026" s="45"/>
      <c r="VEC1026" s="45"/>
      <c r="VED1026" s="45"/>
      <c r="VEE1026" s="45"/>
      <c r="VEF1026" s="45"/>
      <c r="VEG1026" s="45"/>
      <c r="VEH1026" s="45"/>
      <c r="VEI1026" s="45"/>
      <c r="VEJ1026" s="45"/>
      <c r="VEK1026" s="45"/>
      <c r="VEL1026" s="45"/>
      <c r="VEM1026" s="45"/>
      <c r="VEN1026" s="45"/>
      <c r="VEO1026" s="45"/>
      <c r="VEP1026" s="45"/>
      <c r="VEQ1026" s="45"/>
      <c r="VER1026" s="45"/>
      <c r="VES1026" s="45"/>
      <c r="VET1026" s="45"/>
      <c r="VEU1026" s="45"/>
      <c r="VEV1026" s="45"/>
      <c r="VEW1026" s="45"/>
      <c r="VEX1026" s="45"/>
      <c r="VEY1026" s="45"/>
      <c r="VEZ1026" s="45"/>
      <c r="VFA1026" s="45"/>
      <c r="VFB1026" s="45"/>
      <c r="VFC1026" s="45"/>
      <c r="VFD1026" s="45"/>
      <c r="VFE1026" s="45"/>
      <c r="VFF1026" s="45"/>
      <c r="VFG1026" s="45"/>
      <c r="VFH1026" s="45"/>
      <c r="VFI1026" s="45"/>
      <c r="VFJ1026" s="45"/>
      <c r="VFK1026" s="45"/>
      <c r="VFL1026" s="45"/>
      <c r="VFM1026" s="45"/>
      <c r="VFN1026" s="45"/>
      <c r="VFO1026" s="45"/>
      <c r="VFP1026" s="45"/>
      <c r="VFQ1026" s="45"/>
      <c r="VFR1026" s="45"/>
      <c r="VFS1026" s="45"/>
      <c r="VFT1026" s="45"/>
      <c r="VFU1026" s="45"/>
      <c r="VFV1026" s="45"/>
      <c r="VFW1026" s="45"/>
      <c r="VFX1026" s="45"/>
      <c r="VFY1026" s="45"/>
      <c r="VFZ1026" s="45"/>
      <c r="VGA1026" s="45"/>
      <c r="VGB1026" s="45"/>
      <c r="VGC1026" s="45"/>
      <c r="VGD1026" s="45"/>
      <c r="VGE1026" s="45"/>
      <c r="VGF1026" s="45"/>
      <c r="VGG1026" s="45"/>
      <c r="VGH1026" s="45"/>
      <c r="VGI1026" s="45"/>
      <c r="VGJ1026" s="45"/>
      <c r="VGK1026" s="45"/>
      <c r="VGL1026" s="45"/>
      <c r="VGM1026" s="45"/>
      <c r="VGN1026" s="45"/>
      <c r="VGO1026" s="45"/>
      <c r="VGP1026" s="45"/>
      <c r="VGQ1026" s="45"/>
      <c r="VGR1026" s="45"/>
      <c r="VGS1026" s="45"/>
      <c r="VGT1026" s="45"/>
      <c r="VGU1026" s="45"/>
      <c r="VGV1026" s="45"/>
      <c r="VGW1026" s="45"/>
      <c r="VGX1026" s="45"/>
      <c r="VGY1026" s="45"/>
      <c r="VGZ1026" s="45"/>
      <c r="VHA1026" s="45"/>
      <c r="VHB1026" s="45"/>
      <c r="VHC1026" s="45"/>
      <c r="VHD1026" s="45"/>
      <c r="VHE1026" s="45"/>
      <c r="VHF1026" s="45"/>
      <c r="VHG1026" s="45"/>
      <c r="VHH1026" s="45"/>
      <c r="VHI1026" s="45"/>
      <c r="VHJ1026" s="45"/>
      <c r="VHK1026" s="45"/>
      <c r="VHL1026" s="45"/>
      <c r="VHM1026" s="45"/>
      <c r="VHN1026" s="45"/>
      <c r="VHO1026" s="45"/>
      <c r="VHP1026" s="45"/>
      <c r="VHQ1026" s="45"/>
      <c r="VHR1026" s="45"/>
      <c r="VHS1026" s="45"/>
      <c r="VHT1026" s="45"/>
      <c r="VHU1026" s="45"/>
      <c r="VHV1026" s="45"/>
      <c r="VHW1026" s="45"/>
      <c r="VHX1026" s="45"/>
      <c r="VHY1026" s="45"/>
      <c r="VHZ1026" s="45"/>
      <c r="VIA1026" s="45"/>
      <c r="VIB1026" s="45"/>
      <c r="VIC1026" s="45"/>
      <c r="VID1026" s="45"/>
      <c r="VIE1026" s="45"/>
      <c r="VIF1026" s="45"/>
      <c r="VIG1026" s="45"/>
      <c r="VIH1026" s="45"/>
      <c r="VII1026" s="45"/>
      <c r="VIJ1026" s="45"/>
      <c r="VIK1026" s="45"/>
      <c r="VIL1026" s="45"/>
      <c r="VIM1026" s="45"/>
      <c r="VIN1026" s="45"/>
      <c r="VIO1026" s="45"/>
      <c r="VIP1026" s="45"/>
      <c r="VIQ1026" s="45"/>
      <c r="VIR1026" s="45"/>
      <c r="VIS1026" s="45"/>
      <c r="VIT1026" s="45"/>
      <c r="VIU1026" s="45"/>
      <c r="VIV1026" s="45"/>
      <c r="VIW1026" s="45"/>
      <c r="VIX1026" s="45"/>
      <c r="VIY1026" s="45"/>
      <c r="VIZ1026" s="45"/>
      <c r="VJA1026" s="45"/>
      <c r="VJB1026" s="45"/>
      <c r="VJC1026" s="45"/>
      <c r="VJD1026" s="45"/>
      <c r="VJE1026" s="45"/>
      <c r="VJF1026" s="45"/>
      <c r="VJG1026" s="45"/>
      <c r="VJH1026" s="45"/>
      <c r="VJI1026" s="45"/>
      <c r="VJJ1026" s="45"/>
      <c r="VJK1026" s="45"/>
      <c r="VJL1026" s="45"/>
      <c r="VJM1026" s="45"/>
      <c r="VJN1026" s="45"/>
      <c r="VJO1026" s="45"/>
      <c r="VJP1026" s="45"/>
      <c r="VJQ1026" s="45"/>
      <c r="VJR1026" s="45"/>
      <c r="VJS1026" s="45"/>
      <c r="VJT1026" s="45"/>
      <c r="VJU1026" s="45"/>
      <c r="VJV1026" s="45"/>
      <c r="VJW1026" s="45"/>
      <c r="VJX1026" s="45"/>
      <c r="VJY1026" s="45"/>
      <c r="VJZ1026" s="45"/>
      <c r="VKA1026" s="45"/>
      <c r="VKB1026" s="45"/>
      <c r="VKC1026" s="45"/>
      <c r="VKD1026" s="45"/>
      <c r="VKE1026" s="45"/>
      <c r="VKF1026" s="45"/>
      <c r="VKG1026" s="45"/>
      <c r="VKH1026" s="45"/>
      <c r="VKI1026" s="45"/>
      <c r="VKJ1026" s="45"/>
      <c r="VKK1026" s="45"/>
      <c r="VKL1026" s="45"/>
      <c r="VKM1026" s="45"/>
      <c r="VKN1026" s="45"/>
      <c r="VKO1026" s="45"/>
      <c r="VKP1026" s="45"/>
      <c r="VKQ1026" s="45"/>
      <c r="VKR1026" s="45"/>
      <c r="VKS1026" s="45"/>
      <c r="VKT1026" s="45"/>
      <c r="VKU1026" s="45"/>
      <c r="VKV1026" s="45"/>
      <c r="VKW1026" s="45"/>
      <c r="VKX1026" s="45"/>
      <c r="VKY1026" s="45"/>
      <c r="VKZ1026" s="45"/>
      <c r="VLA1026" s="45"/>
      <c r="VLB1026" s="45"/>
      <c r="VLC1026" s="45"/>
      <c r="VLD1026" s="45"/>
      <c r="VLE1026" s="45"/>
      <c r="VLF1026" s="45"/>
      <c r="VLG1026" s="45"/>
      <c r="VLH1026" s="45"/>
      <c r="VLI1026" s="45"/>
      <c r="VLJ1026" s="45"/>
      <c r="VLK1026" s="45"/>
      <c r="VLL1026" s="45"/>
      <c r="VLM1026" s="45"/>
      <c r="VLN1026" s="45"/>
      <c r="VLO1026" s="45"/>
      <c r="VLP1026" s="45"/>
      <c r="VLQ1026" s="45"/>
      <c r="VLR1026" s="45"/>
      <c r="VLS1026" s="45"/>
      <c r="VLT1026" s="45"/>
      <c r="VLU1026" s="45"/>
      <c r="VLV1026" s="45"/>
      <c r="VLW1026" s="45"/>
      <c r="VLX1026" s="45"/>
      <c r="VLY1026" s="45"/>
      <c r="VLZ1026" s="45"/>
      <c r="VMA1026" s="45"/>
      <c r="VMB1026" s="45"/>
      <c r="VMC1026" s="45"/>
      <c r="VMD1026" s="45"/>
      <c r="VME1026" s="45"/>
      <c r="VMF1026" s="45"/>
      <c r="VMG1026" s="45"/>
      <c r="VMH1026" s="45"/>
      <c r="VMI1026" s="45"/>
      <c r="VMJ1026" s="45"/>
      <c r="VMK1026" s="45"/>
      <c r="VML1026" s="45"/>
      <c r="VMM1026" s="45"/>
      <c r="VMN1026" s="45"/>
      <c r="VMO1026" s="45"/>
      <c r="VMP1026" s="45"/>
      <c r="VMQ1026" s="45"/>
      <c r="VMR1026" s="45"/>
      <c r="VMS1026" s="45"/>
      <c r="VMT1026" s="45"/>
      <c r="VMU1026" s="45"/>
      <c r="VMV1026" s="45"/>
      <c r="VMW1026" s="45"/>
      <c r="VMX1026" s="45"/>
      <c r="VMY1026" s="45"/>
      <c r="VMZ1026" s="45"/>
      <c r="VNA1026" s="45"/>
      <c r="VNB1026" s="45"/>
      <c r="VNC1026" s="45"/>
      <c r="VND1026" s="45"/>
      <c r="VNE1026" s="45"/>
      <c r="VNF1026" s="45"/>
      <c r="VNG1026" s="45"/>
      <c r="VNH1026" s="45"/>
      <c r="VNI1026" s="45"/>
      <c r="VNJ1026" s="45"/>
      <c r="VNK1026" s="45"/>
      <c r="VNL1026" s="45"/>
      <c r="VNM1026" s="45"/>
      <c r="VNN1026" s="45"/>
      <c r="VNO1026" s="45"/>
      <c r="VNP1026" s="45"/>
      <c r="VNQ1026" s="45"/>
      <c r="VNR1026" s="45"/>
      <c r="VNS1026" s="45"/>
      <c r="VNT1026" s="45"/>
      <c r="VNU1026" s="45"/>
      <c r="VNV1026" s="45"/>
      <c r="VNW1026" s="45"/>
      <c r="VNX1026" s="45"/>
      <c r="VNY1026" s="45"/>
      <c r="VNZ1026" s="45"/>
      <c r="VOA1026" s="45"/>
      <c r="VOB1026" s="45"/>
      <c r="VOC1026" s="45"/>
      <c r="VOD1026" s="45"/>
      <c r="VOE1026" s="45"/>
      <c r="VOF1026" s="45"/>
      <c r="VOG1026" s="45"/>
      <c r="VOH1026" s="45"/>
      <c r="VOI1026" s="45"/>
      <c r="VOJ1026" s="45"/>
      <c r="VOK1026" s="45"/>
      <c r="VOL1026" s="45"/>
      <c r="VOM1026" s="45"/>
      <c r="VON1026" s="45"/>
      <c r="VOO1026" s="45"/>
      <c r="VOP1026" s="45"/>
      <c r="VOQ1026" s="45"/>
      <c r="VOR1026" s="45"/>
      <c r="VOS1026" s="45"/>
      <c r="VOT1026" s="45"/>
      <c r="VOU1026" s="45"/>
      <c r="VOV1026" s="45"/>
      <c r="VOW1026" s="45"/>
      <c r="VOX1026" s="45"/>
      <c r="VOY1026" s="45"/>
      <c r="VOZ1026" s="45"/>
      <c r="VPA1026" s="45"/>
      <c r="VPB1026" s="45"/>
      <c r="VPC1026" s="45"/>
      <c r="VPD1026" s="45"/>
      <c r="VPE1026" s="45"/>
      <c r="VPF1026" s="45"/>
      <c r="VPG1026" s="45"/>
      <c r="VPH1026" s="45"/>
      <c r="VPI1026" s="45"/>
      <c r="VPJ1026" s="45"/>
      <c r="VPK1026" s="45"/>
      <c r="VPL1026" s="45"/>
      <c r="VPM1026" s="45"/>
      <c r="VPN1026" s="45"/>
      <c r="VPO1026" s="45"/>
      <c r="VPP1026" s="45"/>
      <c r="VPQ1026" s="45"/>
      <c r="VPR1026" s="45"/>
      <c r="VPS1026" s="45"/>
      <c r="VPT1026" s="45"/>
      <c r="VPU1026" s="45"/>
      <c r="VPV1026" s="45"/>
      <c r="VPW1026" s="45"/>
      <c r="VPX1026" s="45"/>
      <c r="VPY1026" s="45"/>
      <c r="VPZ1026" s="45"/>
      <c r="VQA1026" s="45"/>
      <c r="VQB1026" s="45"/>
      <c r="VQC1026" s="45"/>
      <c r="VQD1026" s="45"/>
      <c r="VQE1026" s="45"/>
      <c r="VQF1026" s="45"/>
      <c r="VQG1026" s="45"/>
      <c r="VQH1026" s="45"/>
      <c r="VQI1026" s="45"/>
      <c r="VQJ1026" s="45"/>
      <c r="VQK1026" s="45"/>
      <c r="VQL1026" s="45"/>
      <c r="VQM1026" s="45"/>
      <c r="VQN1026" s="45"/>
      <c r="VQO1026" s="45"/>
      <c r="VQP1026" s="45"/>
      <c r="VQQ1026" s="45"/>
      <c r="VQR1026" s="45"/>
      <c r="VQS1026" s="45"/>
      <c r="VQT1026" s="45"/>
      <c r="VQU1026" s="45"/>
      <c r="VQV1026" s="45"/>
      <c r="VQW1026" s="45"/>
      <c r="VQX1026" s="45"/>
      <c r="VQY1026" s="45"/>
      <c r="VQZ1026" s="45"/>
      <c r="VRA1026" s="45"/>
      <c r="VRB1026" s="45"/>
      <c r="VRC1026" s="45"/>
      <c r="VRD1026" s="45"/>
      <c r="VRE1026" s="45"/>
      <c r="VRF1026" s="45"/>
      <c r="VRG1026" s="45"/>
      <c r="VRH1026" s="45"/>
      <c r="VRI1026" s="45"/>
      <c r="VRJ1026" s="45"/>
      <c r="VRK1026" s="45"/>
      <c r="VRL1026" s="45"/>
      <c r="VRM1026" s="45"/>
      <c r="VRN1026" s="45"/>
      <c r="VRO1026" s="45"/>
      <c r="VRP1026" s="45"/>
      <c r="VRQ1026" s="45"/>
      <c r="VRR1026" s="45"/>
      <c r="VRS1026" s="45"/>
      <c r="VRT1026" s="45"/>
      <c r="VRU1026" s="45"/>
      <c r="VRV1026" s="45"/>
      <c r="VRW1026" s="45"/>
      <c r="VRX1026" s="45"/>
      <c r="VRY1026" s="45"/>
      <c r="VRZ1026" s="45"/>
      <c r="VSA1026" s="45"/>
      <c r="VSB1026" s="45"/>
      <c r="VSC1026" s="45"/>
      <c r="VSD1026" s="45"/>
      <c r="VSE1026" s="45"/>
      <c r="VSF1026" s="45"/>
      <c r="VSG1026" s="45"/>
      <c r="VSH1026" s="45"/>
      <c r="VSI1026" s="45"/>
      <c r="VSJ1026" s="45"/>
      <c r="VSK1026" s="45"/>
      <c r="VSL1026" s="45"/>
      <c r="VSM1026" s="45"/>
      <c r="VSN1026" s="45"/>
      <c r="VSO1026" s="45"/>
      <c r="VSP1026" s="45"/>
      <c r="VSQ1026" s="45"/>
      <c r="VSR1026" s="45"/>
      <c r="VSS1026" s="45"/>
      <c r="VST1026" s="45"/>
      <c r="VSU1026" s="45"/>
      <c r="VSV1026" s="45"/>
      <c r="VSW1026" s="45"/>
      <c r="VSX1026" s="45"/>
      <c r="VSY1026" s="45"/>
      <c r="VSZ1026" s="45"/>
      <c r="VTA1026" s="45"/>
      <c r="VTB1026" s="45"/>
      <c r="VTC1026" s="45"/>
      <c r="VTD1026" s="45"/>
      <c r="VTE1026" s="45"/>
      <c r="VTF1026" s="45"/>
      <c r="VTG1026" s="45"/>
      <c r="VTH1026" s="45"/>
      <c r="VTI1026" s="45"/>
      <c r="VTJ1026" s="45"/>
      <c r="VTK1026" s="45"/>
      <c r="VTL1026" s="45"/>
      <c r="VTM1026" s="45"/>
      <c r="VTN1026" s="45"/>
      <c r="VTO1026" s="45"/>
      <c r="VTP1026" s="45"/>
      <c r="VTQ1026" s="45"/>
      <c r="VTR1026" s="45"/>
      <c r="VTS1026" s="45"/>
      <c r="VTT1026" s="45"/>
      <c r="VTU1026" s="45"/>
      <c r="VTV1026" s="45"/>
      <c r="VTW1026" s="45"/>
      <c r="VTX1026" s="45"/>
      <c r="VTY1026" s="45"/>
      <c r="VTZ1026" s="45"/>
      <c r="VUA1026" s="45"/>
      <c r="VUB1026" s="45"/>
      <c r="VUC1026" s="45"/>
      <c r="VUD1026" s="45"/>
      <c r="VUE1026" s="45"/>
      <c r="VUF1026" s="45"/>
      <c r="VUG1026" s="45"/>
      <c r="VUH1026" s="45"/>
      <c r="VUI1026" s="45"/>
      <c r="VUJ1026" s="45"/>
      <c r="VUK1026" s="45"/>
      <c r="VUL1026" s="45"/>
      <c r="VUM1026" s="45"/>
      <c r="VUN1026" s="45"/>
      <c r="VUO1026" s="45"/>
      <c r="VUP1026" s="45"/>
      <c r="VUQ1026" s="45"/>
      <c r="VUR1026" s="45"/>
      <c r="VUS1026" s="45"/>
      <c r="VUT1026" s="45"/>
      <c r="VUU1026" s="45"/>
      <c r="VUV1026" s="45"/>
      <c r="VUW1026" s="45"/>
      <c r="VUX1026" s="45"/>
      <c r="VUY1026" s="45"/>
      <c r="VUZ1026" s="45"/>
      <c r="VVA1026" s="45"/>
      <c r="VVB1026" s="45"/>
      <c r="VVC1026" s="45"/>
      <c r="VVD1026" s="45"/>
      <c r="VVE1026" s="45"/>
      <c r="VVF1026" s="45"/>
      <c r="VVG1026" s="45"/>
      <c r="VVH1026" s="45"/>
      <c r="VVI1026" s="45"/>
      <c r="VVJ1026" s="45"/>
      <c r="VVK1026" s="45"/>
      <c r="VVL1026" s="45"/>
      <c r="VVM1026" s="45"/>
      <c r="VVN1026" s="45"/>
      <c r="VVO1026" s="45"/>
      <c r="VVP1026" s="45"/>
      <c r="VVQ1026" s="45"/>
      <c r="VVR1026" s="45"/>
      <c r="VVS1026" s="45"/>
      <c r="VVT1026" s="45"/>
      <c r="VVU1026" s="45"/>
      <c r="VVV1026" s="45"/>
      <c r="VVW1026" s="45"/>
      <c r="VVX1026" s="45"/>
      <c r="VVY1026" s="45"/>
      <c r="VVZ1026" s="45"/>
      <c r="VWA1026" s="45"/>
      <c r="VWB1026" s="45"/>
      <c r="VWC1026" s="45"/>
      <c r="VWD1026" s="45"/>
      <c r="VWE1026" s="45"/>
      <c r="VWF1026" s="45"/>
      <c r="VWG1026" s="45"/>
      <c r="VWH1026" s="45"/>
      <c r="VWI1026" s="45"/>
      <c r="VWJ1026" s="45"/>
      <c r="VWK1026" s="45"/>
      <c r="VWL1026" s="45"/>
      <c r="VWM1026" s="45"/>
      <c r="VWN1026" s="45"/>
      <c r="VWO1026" s="45"/>
      <c r="VWP1026" s="45"/>
      <c r="VWQ1026" s="45"/>
      <c r="VWR1026" s="45"/>
      <c r="VWS1026" s="45"/>
      <c r="VWT1026" s="45"/>
      <c r="VWU1026" s="45"/>
      <c r="VWV1026" s="45"/>
      <c r="VWW1026" s="45"/>
      <c r="VWX1026" s="45"/>
      <c r="VWY1026" s="45"/>
      <c r="VWZ1026" s="45"/>
      <c r="VXA1026" s="45"/>
      <c r="VXB1026" s="45"/>
      <c r="VXC1026" s="45"/>
      <c r="VXD1026" s="45"/>
      <c r="VXE1026" s="45"/>
      <c r="VXF1026" s="45"/>
      <c r="VXG1026" s="45"/>
      <c r="VXH1026" s="45"/>
      <c r="VXI1026" s="45"/>
      <c r="VXJ1026" s="45"/>
      <c r="VXK1026" s="45"/>
      <c r="VXL1026" s="45"/>
      <c r="VXM1026" s="45"/>
      <c r="VXN1026" s="45"/>
      <c r="VXO1026" s="45"/>
      <c r="VXP1026" s="45"/>
      <c r="VXQ1026" s="45"/>
      <c r="VXR1026" s="45"/>
      <c r="VXS1026" s="45"/>
      <c r="VXT1026" s="45"/>
      <c r="VXU1026" s="45"/>
      <c r="VXV1026" s="45"/>
      <c r="VXW1026" s="45"/>
      <c r="VXX1026" s="45"/>
      <c r="VXY1026" s="45"/>
      <c r="VXZ1026" s="45"/>
      <c r="VYA1026" s="45"/>
      <c r="VYB1026" s="45"/>
      <c r="VYC1026" s="45"/>
      <c r="VYD1026" s="45"/>
      <c r="VYE1026" s="45"/>
      <c r="VYF1026" s="45"/>
      <c r="VYG1026" s="45"/>
      <c r="VYH1026" s="45"/>
      <c r="VYI1026" s="45"/>
      <c r="VYJ1026" s="45"/>
      <c r="VYK1026" s="45"/>
      <c r="VYL1026" s="45"/>
      <c r="VYM1026" s="45"/>
      <c r="VYN1026" s="45"/>
      <c r="VYO1026" s="45"/>
      <c r="VYP1026" s="45"/>
      <c r="VYQ1026" s="45"/>
      <c r="VYR1026" s="45"/>
      <c r="VYS1026" s="45"/>
      <c r="VYT1026" s="45"/>
      <c r="VYU1026" s="45"/>
      <c r="VYV1026" s="45"/>
      <c r="VYW1026" s="45"/>
      <c r="VYX1026" s="45"/>
      <c r="VYY1026" s="45"/>
      <c r="VYZ1026" s="45"/>
      <c r="VZA1026" s="45"/>
      <c r="VZB1026" s="45"/>
      <c r="VZC1026" s="45"/>
      <c r="VZD1026" s="45"/>
      <c r="VZE1026" s="45"/>
      <c r="VZF1026" s="45"/>
      <c r="VZG1026" s="45"/>
      <c r="VZH1026" s="45"/>
      <c r="VZI1026" s="45"/>
      <c r="VZJ1026" s="45"/>
      <c r="VZK1026" s="45"/>
      <c r="VZL1026" s="45"/>
      <c r="VZM1026" s="45"/>
      <c r="VZN1026" s="45"/>
      <c r="VZO1026" s="45"/>
      <c r="VZP1026" s="45"/>
      <c r="VZQ1026" s="45"/>
      <c r="VZR1026" s="45"/>
      <c r="VZS1026" s="45"/>
      <c r="VZT1026" s="45"/>
      <c r="VZU1026" s="45"/>
      <c r="VZV1026" s="45"/>
      <c r="VZW1026" s="45"/>
      <c r="VZX1026" s="45"/>
      <c r="VZY1026" s="45"/>
      <c r="VZZ1026" s="45"/>
      <c r="WAA1026" s="45"/>
      <c r="WAB1026" s="45"/>
      <c r="WAC1026" s="45"/>
      <c r="WAD1026" s="45"/>
      <c r="WAE1026" s="45"/>
      <c r="WAF1026" s="45"/>
      <c r="WAG1026" s="45"/>
      <c r="WAH1026" s="45"/>
      <c r="WAI1026" s="45"/>
      <c r="WAJ1026" s="45"/>
      <c r="WAK1026" s="45"/>
      <c r="WAL1026" s="45"/>
      <c r="WAM1026" s="45"/>
      <c r="WAN1026" s="45"/>
      <c r="WAO1026" s="45"/>
      <c r="WAP1026" s="45"/>
      <c r="WAQ1026" s="45"/>
      <c r="WAR1026" s="45"/>
      <c r="WAS1026" s="45"/>
      <c r="WAT1026" s="45"/>
      <c r="WAU1026" s="45"/>
      <c r="WAV1026" s="45"/>
      <c r="WAW1026" s="45"/>
      <c r="WAX1026" s="45"/>
      <c r="WAY1026" s="45"/>
      <c r="WAZ1026" s="45"/>
      <c r="WBA1026" s="45"/>
      <c r="WBB1026" s="45"/>
      <c r="WBC1026" s="45"/>
      <c r="WBD1026" s="45"/>
      <c r="WBE1026" s="45"/>
      <c r="WBF1026" s="45"/>
      <c r="WBG1026" s="45"/>
      <c r="WBH1026" s="45"/>
      <c r="WBI1026" s="45"/>
      <c r="WBJ1026" s="45"/>
      <c r="WBK1026" s="45"/>
      <c r="WBL1026" s="45"/>
      <c r="WBM1026" s="45"/>
      <c r="WBN1026" s="45"/>
      <c r="WBO1026" s="45"/>
      <c r="WBP1026" s="45"/>
      <c r="WBQ1026" s="45"/>
      <c r="WBR1026" s="45"/>
      <c r="WBS1026" s="45"/>
      <c r="WBT1026" s="45"/>
      <c r="WBU1026" s="45"/>
      <c r="WBV1026" s="45"/>
      <c r="WBW1026" s="45"/>
      <c r="WBX1026" s="45"/>
      <c r="WBY1026" s="45"/>
      <c r="WBZ1026" s="45"/>
      <c r="WCA1026" s="45"/>
      <c r="WCB1026" s="45"/>
      <c r="WCC1026" s="45"/>
      <c r="WCD1026" s="45"/>
      <c r="WCE1026" s="45"/>
      <c r="WCF1026" s="45"/>
      <c r="WCG1026" s="45"/>
      <c r="WCH1026" s="45"/>
      <c r="WCI1026" s="45"/>
      <c r="WCJ1026" s="45"/>
      <c r="WCK1026" s="45"/>
      <c r="WCL1026" s="45"/>
      <c r="WCM1026" s="45"/>
      <c r="WCN1026" s="45"/>
      <c r="WCO1026" s="45"/>
      <c r="WCP1026" s="45"/>
      <c r="WCQ1026" s="45"/>
      <c r="WCR1026" s="45"/>
      <c r="WCS1026" s="45"/>
      <c r="WCT1026" s="45"/>
      <c r="WCU1026" s="45"/>
      <c r="WCV1026" s="45"/>
      <c r="WCW1026" s="45"/>
      <c r="WCX1026" s="45"/>
      <c r="WCY1026" s="45"/>
      <c r="WCZ1026" s="45"/>
      <c r="WDA1026" s="45"/>
      <c r="WDB1026" s="45"/>
      <c r="WDC1026" s="45"/>
      <c r="WDD1026" s="45"/>
      <c r="WDE1026" s="45"/>
      <c r="WDF1026" s="45"/>
      <c r="WDG1026" s="45"/>
      <c r="WDH1026" s="45"/>
      <c r="WDI1026" s="45"/>
      <c r="WDJ1026" s="45"/>
      <c r="WDK1026" s="45"/>
      <c r="WDL1026" s="45"/>
      <c r="WDM1026" s="45"/>
      <c r="WDN1026" s="45"/>
      <c r="WDO1026" s="45"/>
      <c r="WDP1026" s="45"/>
      <c r="WDQ1026" s="45"/>
      <c r="WDR1026" s="45"/>
      <c r="WDS1026" s="45"/>
      <c r="WDT1026" s="45"/>
      <c r="WDU1026" s="45"/>
      <c r="WDV1026" s="45"/>
      <c r="WDW1026" s="45"/>
      <c r="WDX1026" s="45"/>
      <c r="WDY1026" s="45"/>
      <c r="WDZ1026" s="45"/>
      <c r="WEA1026" s="45"/>
      <c r="WEB1026" s="45"/>
      <c r="WEC1026" s="45"/>
      <c r="WED1026" s="45"/>
      <c r="WEE1026" s="45"/>
      <c r="WEF1026" s="45"/>
      <c r="WEG1026" s="45"/>
      <c r="WEH1026" s="45"/>
      <c r="WEI1026" s="45"/>
      <c r="WEJ1026" s="45"/>
      <c r="WEK1026" s="45"/>
      <c r="WEL1026" s="45"/>
      <c r="WEM1026" s="45"/>
      <c r="WEN1026" s="45"/>
      <c r="WEO1026" s="45"/>
      <c r="WEP1026" s="45"/>
      <c r="WEQ1026" s="45"/>
      <c r="WER1026" s="45"/>
      <c r="WES1026" s="45"/>
      <c r="WET1026" s="45"/>
      <c r="WEU1026" s="45"/>
      <c r="WEV1026" s="45"/>
      <c r="WEW1026" s="45"/>
      <c r="WEX1026" s="45"/>
      <c r="WEY1026" s="45"/>
      <c r="WEZ1026" s="45"/>
      <c r="WFA1026" s="45"/>
      <c r="WFB1026" s="45"/>
      <c r="WFC1026" s="45"/>
      <c r="WFD1026" s="45"/>
      <c r="WFE1026" s="45"/>
      <c r="WFF1026" s="45"/>
      <c r="WFG1026" s="45"/>
      <c r="WFH1026" s="45"/>
      <c r="WFI1026" s="45"/>
      <c r="WFJ1026" s="45"/>
      <c r="WFK1026" s="45"/>
      <c r="WFL1026" s="45"/>
      <c r="WFM1026" s="45"/>
      <c r="WFN1026" s="45"/>
      <c r="WFO1026" s="45"/>
      <c r="WFP1026" s="45"/>
      <c r="WFQ1026" s="45"/>
      <c r="WFR1026" s="45"/>
      <c r="WFS1026" s="45"/>
      <c r="WFT1026" s="45"/>
      <c r="WFU1026" s="45"/>
      <c r="WFV1026" s="45"/>
      <c r="WFW1026" s="45"/>
      <c r="WFX1026" s="45"/>
      <c r="WFY1026" s="45"/>
      <c r="WFZ1026" s="45"/>
      <c r="WGA1026" s="45"/>
      <c r="WGB1026" s="45"/>
      <c r="WGC1026" s="45"/>
      <c r="WGD1026" s="45"/>
      <c r="WGE1026" s="45"/>
      <c r="WGF1026" s="45"/>
      <c r="WGG1026" s="45"/>
      <c r="WGH1026" s="45"/>
      <c r="WGI1026" s="45"/>
      <c r="WGJ1026" s="45"/>
      <c r="WGK1026" s="45"/>
      <c r="WGL1026" s="45"/>
      <c r="WGM1026" s="45"/>
      <c r="WGN1026" s="45"/>
      <c r="WGO1026" s="45"/>
      <c r="WGP1026" s="45"/>
      <c r="WGQ1026" s="45"/>
      <c r="WGR1026" s="45"/>
      <c r="WGS1026" s="45"/>
      <c r="WGT1026" s="45"/>
      <c r="WGU1026" s="45"/>
      <c r="WGV1026" s="45"/>
      <c r="WGW1026" s="45"/>
      <c r="WGX1026" s="45"/>
      <c r="WGY1026" s="45"/>
      <c r="WGZ1026" s="45"/>
      <c r="WHA1026" s="45"/>
      <c r="WHB1026" s="45"/>
      <c r="WHC1026" s="45"/>
      <c r="WHD1026" s="45"/>
      <c r="WHE1026" s="45"/>
      <c r="WHF1026" s="45"/>
      <c r="WHG1026" s="45"/>
      <c r="WHH1026" s="45"/>
      <c r="WHI1026" s="45"/>
      <c r="WHJ1026" s="45"/>
      <c r="WHK1026" s="45"/>
      <c r="WHL1026" s="45"/>
      <c r="WHM1026" s="45"/>
      <c r="WHN1026" s="45"/>
      <c r="WHO1026" s="45"/>
      <c r="WHP1026" s="45"/>
      <c r="WHQ1026" s="45"/>
      <c r="WHR1026" s="45"/>
      <c r="WHS1026" s="45"/>
      <c r="WHT1026" s="45"/>
      <c r="WHU1026" s="45"/>
      <c r="WHV1026" s="45"/>
      <c r="WHW1026" s="45"/>
      <c r="WHX1026" s="45"/>
      <c r="WHY1026" s="45"/>
      <c r="WHZ1026" s="45"/>
      <c r="WIA1026" s="45"/>
      <c r="WIB1026" s="45"/>
      <c r="WIC1026" s="45"/>
      <c r="WID1026" s="45"/>
      <c r="WIE1026" s="45"/>
      <c r="WIF1026" s="45"/>
      <c r="WIG1026" s="45"/>
      <c r="WIH1026" s="45"/>
      <c r="WII1026" s="45"/>
      <c r="WIJ1026" s="45"/>
      <c r="WIK1026" s="45"/>
      <c r="WIL1026" s="45"/>
      <c r="WIM1026" s="45"/>
      <c r="WIN1026" s="45"/>
      <c r="WIO1026" s="45"/>
      <c r="WIP1026" s="45"/>
      <c r="WIQ1026" s="45"/>
      <c r="WIR1026" s="45"/>
      <c r="WIS1026" s="45"/>
      <c r="WIT1026" s="45"/>
      <c r="WIU1026" s="45"/>
      <c r="WIV1026" s="45"/>
      <c r="WIW1026" s="45"/>
      <c r="WIX1026" s="45"/>
      <c r="WIY1026" s="45"/>
      <c r="WIZ1026" s="45"/>
      <c r="WJA1026" s="45"/>
      <c r="WJB1026" s="45"/>
      <c r="WJC1026" s="45"/>
      <c r="WJD1026" s="45"/>
      <c r="WJE1026" s="45"/>
      <c r="WJF1026" s="45"/>
      <c r="WJG1026" s="45"/>
      <c r="WJH1026" s="45"/>
      <c r="WJI1026" s="45"/>
      <c r="WJJ1026" s="45"/>
      <c r="WJK1026" s="45"/>
      <c r="WJL1026" s="45"/>
      <c r="WJM1026" s="45"/>
      <c r="WJN1026" s="45"/>
      <c r="WJO1026" s="45"/>
      <c r="WJP1026" s="45"/>
      <c r="WJQ1026" s="45"/>
      <c r="WJR1026" s="45"/>
      <c r="WJS1026" s="45"/>
      <c r="WJT1026" s="45"/>
      <c r="WJU1026" s="45"/>
      <c r="WJV1026" s="45"/>
      <c r="WJW1026" s="45"/>
      <c r="WJX1026" s="45"/>
      <c r="WJY1026" s="45"/>
      <c r="WJZ1026" s="45"/>
      <c r="WKA1026" s="45"/>
      <c r="WKB1026" s="45"/>
      <c r="WKC1026" s="45"/>
      <c r="WKD1026" s="45"/>
      <c r="WKE1026" s="45"/>
      <c r="WKF1026" s="45"/>
      <c r="WKG1026" s="45"/>
      <c r="WKH1026" s="45"/>
      <c r="WKI1026" s="45"/>
      <c r="WKJ1026" s="45"/>
      <c r="WKK1026" s="45"/>
      <c r="WKL1026" s="45"/>
      <c r="WKM1026" s="45"/>
      <c r="WKN1026" s="45"/>
      <c r="WKO1026" s="45"/>
      <c r="WKP1026" s="45"/>
      <c r="WKQ1026" s="45"/>
      <c r="WKR1026" s="45"/>
      <c r="WKS1026" s="45"/>
      <c r="WKT1026" s="45"/>
      <c r="WKU1026" s="45"/>
      <c r="WKV1026" s="45"/>
      <c r="WKW1026" s="45"/>
      <c r="WKX1026" s="45"/>
      <c r="WKY1026" s="45"/>
      <c r="WKZ1026" s="45"/>
      <c r="WLA1026" s="45"/>
      <c r="WLB1026" s="45"/>
      <c r="WLC1026" s="45"/>
      <c r="WLD1026" s="45"/>
      <c r="WLE1026" s="45"/>
      <c r="WLF1026" s="45"/>
      <c r="WLG1026" s="45"/>
      <c r="WLH1026" s="45"/>
      <c r="WLI1026" s="45"/>
      <c r="WLJ1026" s="45"/>
      <c r="WLK1026" s="45"/>
      <c r="WLL1026" s="45"/>
      <c r="WLM1026" s="45"/>
      <c r="WLN1026" s="45"/>
      <c r="WLO1026" s="45"/>
      <c r="WLP1026" s="45"/>
      <c r="WLQ1026" s="45"/>
      <c r="WLR1026" s="45"/>
      <c r="WLS1026" s="45"/>
      <c r="WLT1026" s="45"/>
      <c r="WLU1026" s="45"/>
      <c r="WLV1026" s="45"/>
      <c r="WLW1026" s="45"/>
      <c r="WLX1026" s="45"/>
      <c r="WLY1026" s="45"/>
      <c r="WLZ1026" s="45"/>
      <c r="WMA1026" s="45"/>
      <c r="WMB1026" s="45"/>
      <c r="WMC1026" s="45"/>
      <c r="WMD1026" s="45"/>
      <c r="WME1026" s="45"/>
      <c r="WMF1026" s="45"/>
      <c r="WMG1026" s="45"/>
      <c r="WMH1026" s="45"/>
      <c r="WMI1026" s="45"/>
      <c r="WMJ1026" s="45"/>
      <c r="WMK1026" s="45"/>
      <c r="WML1026" s="45"/>
      <c r="WMM1026" s="45"/>
      <c r="WMN1026" s="45"/>
      <c r="WMO1026" s="45"/>
      <c r="WMP1026" s="45"/>
      <c r="WMQ1026" s="45"/>
      <c r="WMR1026" s="45"/>
      <c r="WMS1026" s="45"/>
      <c r="WMT1026" s="45"/>
      <c r="WMU1026" s="45"/>
      <c r="WMV1026" s="45"/>
      <c r="WMW1026" s="45"/>
      <c r="WMX1026" s="45"/>
      <c r="WMY1026" s="45"/>
      <c r="WMZ1026" s="45"/>
      <c r="WNA1026" s="45"/>
      <c r="WNB1026" s="45"/>
      <c r="WNC1026" s="45"/>
      <c r="WND1026" s="45"/>
      <c r="WNE1026" s="45"/>
      <c r="WNF1026" s="45"/>
      <c r="WNG1026" s="45"/>
      <c r="WNH1026" s="45"/>
      <c r="WNI1026" s="45"/>
      <c r="WNJ1026" s="45"/>
      <c r="WNK1026" s="45"/>
      <c r="WNL1026" s="45"/>
      <c r="WNM1026" s="45"/>
      <c r="WNN1026" s="45"/>
      <c r="WNO1026" s="45"/>
      <c r="WNP1026" s="45"/>
      <c r="WNQ1026" s="45"/>
      <c r="WNR1026" s="45"/>
      <c r="WNS1026" s="45"/>
      <c r="WNT1026" s="45"/>
      <c r="WNU1026" s="45"/>
      <c r="WNV1026" s="45"/>
      <c r="WNW1026" s="45"/>
      <c r="WNX1026" s="45"/>
      <c r="WNY1026" s="45"/>
      <c r="WNZ1026" s="45"/>
      <c r="WOA1026" s="45"/>
      <c r="WOB1026" s="45"/>
      <c r="WOC1026" s="45"/>
      <c r="WOD1026" s="45"/>
      <c r="WOE1026" s="45"/>
      <c r="WOF1026" s="45"/>
      <c r="WOG1026" s="45"/>
      <c r="WOH1026" s="45"/>
      <c r="WOI1026" s="45"/>
      <c r="WOJ1026" s="45"/>
      <c r="WOK1026" s="45"/>
      <c r="WOL1026" s="45"/>
      <c r="WOM1026" s="45"/>
      <c r="WON1026" s="45"/>
      <c r="WOO1026" s="45"/>
      <c r="WOP1026" s="45"/>
      <c r="WOQ1026" s="45"/>
      <c r="WOR1026" s="45"/>
      <c r="WOS1026" s="45"/>
      <c r="WOT1026" s="45"/>
      <c r="WOU1026" s="45"/>
      <c r="WOV1026" s="45"/>
      <c r="WOW1026" s="45"/>
      <c r="WOX1026" s="45"/>
      <c r="WOY1026" s="45"/>
      <c r="WOZ1026" s="45"/>
      <c r="WPA1026" s="45"/>
      <c r="WPB1026" s="45"/>
      <c r="WPC1026" s="45"/>
      <c r="WPD1026" s="45"/>
      <c r="WPE1026" s="45"/>
      <c r="WPF1026" s="45"/>
      <c r="WPG1026" s="45"/>
      <c r="WPH1026" s="45"/>
      <c r="WPI1026" s="45"/>
      <c r="WPJ1026" s="45"/>
      <c r="WPK1026" s="45"/>
      <c r="WPL1026" s="45"/>
      <c r="WPM1026" s="45"/>
      <c r="WPN1026" s="45"/>
      <c r="WPO1026" s="45"/>
      <c r="WPP1026" s="45"/>
      <c r="WPQ1026" s="45"/>
      <c r="WPR1026" s="45"/>
      <c r="WPS1026" s="45"/>
      <c r="WPT1026" s="45"/>
      <c r="WPU1026" s="45"/>
      <c r="WPV1026" s="45"/>
      <c r="WPW1026" s="45"/>
      <c r="WPX1026" s="45"/>
      <c r="WPY1026" s="45"/>
      <c r="WPZ1026" s="45"/>
      <c r="WQA1026" s="45"/>
      <c r="WQB1026" s="45"/>
      <c r="WQC1026" s="45"/>
      <c r="WQD1026" s="45"/>
      <c r="WQE1026" s="45"/>
      <c r="WQF1026" s="45"/>
      <c r="WQG1026" s="45"/>
      <c r="WQH1026" s="45"/>
      <c r="WQI1026" s="45"/>
      <c r="WQJ1026" s="45"/>
      <c r="WQK1026" s="45"/>
      <c r="WQL1026" s="45"/>
      <c r="WQM1026" s="45"/>
      <c r="WQN1026" s="45"/>
      <c r="WQO1026" s="45"/>
      <c r="WQP1026" s="45"/>
      <c r="WQQ1026" s="45"/>
      <c r="WQR1026" s="45"/>
      <c r="WQS1026" s="45"/>
      <c r="WQT1026" s="45"/>
      <c r="WQU1026" s="45"/>
      <c r="WQV1026" s="45"/>
      <c r="WQW1026" s="45"/>
      <c r="WQX1026" s="45"/>
      <c r="WQY1026" s="45"/>
      <c r="WQZ1026" s="45"/>
      <c r="WRA1026" s="45"/>
      <c r="WRB1026" s="45"/>
      <c r="WRC1026" s="45"/>
      <c r="WRD1026" s="45"/>
      <c r="WRE1026" s="45"/>
      <c r="WRF1026" s="45"/>
      <c r="WRG1026" s="45"/>
      <c r="WRH1026" s="45"/>
      <c r="WRI1026" s="45"/>
      <c r="WRJ1026" s="45"/>
      <c r="WRK1026" s="45"/>
      <c r="WRL1026" s="45"/>
      <c r="WRM1026" s="45"/>
      <c r="WRN1026" s="45"/>
      <c r="WRO1026" s="45"/>
      <c r="WRP1026" s="45"/>
      <c r="WRQ1026" s="45"/>
      <c r="WRR1026" s="45"/>
      <c r="WRS1026" s="45"/>
      <c r="WRT1026" s="45"/>
      <c r="WRU1026" s="45"/>
      <c r="WRV1026" s="45"/>
      <c r="WRW1026" s="45"/>
      <c r="WRX1026" s="45"/>
      <c r="WRY1026" s="45"/>
      <c r="WRZ1026" s="45"/>
      <c r="WSA1026" s="45"/>
      <c r="WSB1026" s="45"/>
      <c r="WSC1026" s="45"/>
      <c r="WSD1026" s="45"/>
      <c r="WSE1026" s="45"/>
      <c r="WSF1026" s="45"/>
      <c r="WSG1026" s="45"/>
      <c r="WSH1026" s="45"/>
      <c r="WSI1026" s="45"/>
      <c r="WSJ1026" s="45"/>
      <c r="WSK1026" s="45"/>
      <c r="WSL1026" s="45"/>
      <c r="WSM1026" s="45"/>
      <c r="WSN1026" s="45"/>
      <c r="WSO1026" s="45"/>
      <c r="WSP1026" s="45"/>
      <c r="WSQ1026" s="45"/>
      <c r="WSR1026" s="45"/>
      <c r="WSS1026" s="45"/>
      <c r="WST1026" s="45"/>
      <c r="WSU1026" s="45"/>
      <c r="WSV1026" s="45"/>
      <c r="WSW1026" s="45"/>
      <c r="WSX1026" s="45"/>
      <c r="WSY1026" s="45"/>
      <c r="WSZ1026" s="45"/>
      <c r="WTA1026" s="45"/>
      <c r="WTB1026" s="45"/>
      <c r="WTC1026" s="45"/>
      <c r="WTD1026" s="45"/>
      <c r="WTE1026" s="45"/>
      <c r="WTF1026" s="45"/>
      <c r="WTG1026" s="45"/>
      <c r="WTH1026" s="45"/>
      <c r="WTI1026" s="45"/>
      <c r="WTJ1026" s="45"/>
      <c r="WTK1026" s="45"/>
      <c r="WTL1026" s="45"/>
      <c r="WTM1026" s="45"/>
      <c r="WTN1026" s="45"/>
      <c r="WTO1026" s="45"/>
      <c r="WTP1026" s="45"/>
      <c r="WTQ1026" s="45"/>
      <c r="WTR1026" s="45"/>
      <c r="WTS1026" s="45"/>
      <c r="WTT1026" s="45"/>
      <c r="WTU1026" s="45"/>
      <c r="WTV1026" s="45"/>
      <c r="WTW1026" s="45"/>
      <c r="WTX1026" s="45"/>
      <c r="WTY1026" s="45"/>
      <c r="WTZ1026" s="45"/>
      <c r="WUA1026" s="45"/>
      <c r="WUB1026" s="45"/>
      <c r="WUC1026" s="45"/>
      <c r="WUD1026" s="45"/>
      <c r="WUE1026" s="45"/>
      <c r="WUF1026" s="45"/>
      <c r="WUG1026" s="45"/>
      <c r="WUH1026" s="45"/>
      <c r="WUI1026" s="45"/>
      <c r="WUJ1026" s="45"/>
      <c r="WUK1026" s="45"/>
      <c r="WUL1026" s="45"/>
      <c r="WUM1026" s="45"/>
      <c r="WUN1026" s="45"/>
      <c r="WUO1026" s="45"/>
      <c r="WUP1026" s="45"/>
      <c r="WUQ1026" s="45"/>
      <c r="WUR1026" s="45"/>
      <c r="WUS1026" s="45"/>
      <c r="WUT1026" s="45"/>
      <c r="WUU1026" s="45"/>
      <c r="WUV1026" s="45"/>
      <c r="WUW1026" s="45"/>
      <c r="WUX1026" s="45"/>
      <c r="WUY1026" s="45"/>
      <c r="WUZ1026" s="45"/>
      <c r="WVA1026" s="45"/>
      <c r="WVB1026" s="45"/>
      <c r="WVC1026" s="45"/>
      <c r="WVD1026" s="45"/>
      <c r="WVE1026" s="45"/>
      <c r="WVF1026" s="45"/>
      <c r="WVG1026" s="45"/>
      <c r="WVH1026" s="45"/>
      <c r="WVI1026" s="45"/>
      <c r="WVJ1026" s="45"/>
      <c r="WVK1026" s="45"/>
      <c r="WVL1026" s="45"/>
      <c r="WVM1026" s="45"/>
      <c r="WVN1026" s="45"/>
      <c r="WVO1026" s="45"/>
      <c r="WVP1026" s="45"/>
      <c r="WVQ1026" s="45"/>
      <c r="WVR1026" s="45"/>
      <c r="WVS1026" s="45"/>
      <c r="WVT1026" s="45"/>
      <c r="WVU1026" s="45"/>
      <c r="WVV1026" s="45"/>
      <c r="WVW1026" s="45"/>
      <c r="WVX1026" s="45"/>
      <c r="WVY1026" s="45"/>
      <c r="WVZ1026" s="45"/>
      <c r="WWA1026" s="45"/>
      <c r="WWB1026" s="45"/>
      <c r="WWC1026" s="45"/>
      <c r="WWD1026" s="45"/>
      <c r="WWE1026" s="45"/>
      <c r="WWF1026" s="45"/>
      <c r="WWG1026" s="45"/>
      <c r="WWH1026" s="45"/>
      <c r="WWI1026" s="45"/>
      <c r="WWJ1026" s="45"/>
      <c r="WWK1026" s="45"/>
      <c r="WWL1026" s="45"/>
      <c r="WWM1026" s="45"/>
      <c r="WWN1026" s="45"/>
      <c r="WWO1026" s="45"/>
      <c r="WWP1026" s="45"/>
      <c r="WWQ1026" s="45"/>
      <c r="WWR1026" s="45"/>
      <c r="WWS1026" s="45"/>
      <c r="WWT1026" s="45"/>
      <c r="WWU1026" s="45"/>
      <c r="WWV1026" s="45"/>
      <c r="WWW1026" s="45"/>
      <c r="WWX1026" s="45"/>
      <c r="WWY1026" s="45"/>
      <c r="WWZ1026" s="45"/>
      <c r="WXA1026" s="45"/>
      <c r="WXB1026" s="45"/>
      <c r="WXC1026" s="45"/>
      <c r="WXD1026" s="45"/>
      <c r="WXE1026" s="45"/>
      <c r="WXF1026" s="45"/>
      <c r="WXG1026" s="45"/>
      <c r="WXH1026" s="45"/>
      <c r="WXI1026" s="45"/>
      <c r="WXJ1026" s="45"/>
      <c r="WXK1026" s="45"/>
      <c r="WXL1026" s="45"/>
      <c r="WXM1026" s="45"/>
      <c r="WXN1026" s="45"/>
      <c r="WXO1026" s="45"/>
      <c r="WXP1026" s="45"/>
      <c r="WXQ1026" s="45"/>
      <c r="WXR1026" s="45"/>
      <c r="WXS1026" s="45"/>
      <c r="WXT1026" s="45"/>
      <c r="WXU1026" s="45"/>
      <c r="WXV1026" s="45"/>
      <c r="WXW1026" s="45"/>
      <c r="WXX1026" s="45"/>
      <c r="WXY1026" s="45"/>
    </row>
    <row r="1027" spans="1:16197" ht="35.25" x14ac:dyDescent="0.5">
      <c r="A1027">
        <v>1</v>
      </c>
      <c r="B1027" s="30">
        <v>16</v>
      </c>
      <c r="C1027" s="248" t="s">
        <v>16752</v>
      </c>
      <c r="D1027" s="249"/>
      <c r="E1027" s="241">
        <v>1970</v>
      </c>
      <c r="F1027" s="224" t="s">
        <v>17152</v>
      </c>
      <c r="G1027" s="241">
        <v>2</v>
      </c>
      <c r="H1027" s="241">
        <v>2</v>
      </c>
      <c r="I1027" s="242">
        <v>789.95</v>
      </c>
      <c r="J1027" s="242">
        <v>731.1</v>
      </c>
      <c r="K1027" s="250">
        <v>42</v>
      </c>
      <c r="L1027" s="241" t="s">
        <v>17021</v>
      </c>
      <c r="M1027" s="241" t="s">
        <v>17056</v>
      </c>
      <c r="N1027" s="241" t="s">
        <v>17025</v>
      </c>
      <c r="O1027" s="242">
        <v>3951763.79</v>
      </c>
      <c r="P1027" s="245"/>
      <c r="Q1027" s="242">
        <v>3213186.2399999998</v>
      </c>
      <c r="R1027" s="242">
        <v>198463.84</v>
      </c>
      <c r="S1027" s="242">
        <v>540113.71</v>
      </c>
      <c r="T1027" s="225">
        <f t="shared" si="463"/>
        <v>5002.5492626115574</v>
      </c>
      <c r="U1027" s="232">
        <v>8505.9214167985301</v>
      </c>
    </row>
    <row r="1028" spans="1:16197" s="44" customFormat="1" ht="35.25" x14ac:dyDescent="0.5">
      <c r="B1028" s="233" t="s">
        <v>362</v>
      </c>
      <c r="C1028" s="251"/>
      <c r="D1028" s="223" t="s">
        <v>17004</v>
      </c>
      <c r="E1028" s="224" t="s">
        <v>17004</v>
      </c>
      <c r="F1028" s="224" t="s">
        <v>17004</v>
      </c>
      <c r="G1028" s="224" t="s">
        <v>17004</v>
      </c>
      <c r="H1028" s="224" t="s">
        <v>17004</v>
      </c>
      <c r="I1028" s="229">
        <f>I1029</f>
        <v>894.8</v>
      </c>
      <c r="J1028" s="229">
        <f t="shared" ref="J1028:K1028" si="476">J1029</f>
        <v>810.7</v>
      </c>
      <c r="K1028" s="230">
        <f t="shared" si="476"/>
        <v>47</v>
      </c>
      <c r="L1028" s="224" t="s">
        <v>17004</v>
      </c>
      <c r="M1028" s="224" t="s">
        <v>17004</v>
      </c>
      <c r="N1028" s="227" t="s">
        <v>17004</v>
      </c>
      <c r="O1028" s="231">
        <v>5419657.0800000001</v>
      </c>
      <c r="P1028" s="231">
        <f t="shared" ref="P1028:S1028" si="477">P1029</f>
        <v>0</v>
      </c>
      <c r="Q1028" s="229">
        <f t="shared" si="477"/>
        <v>4533851.7300000004</v>
      </c>
      <c r="R1028" s="229">
        <f t="shared" si="477"/>
        <v>290622.21999999997</v>
      </c>
      <c r="S1028" s="229">
        <f t="shared" si="477"/>
        <v>595183.13</v>
      </c>
      <c r="T1028" s="225">
        <f t="shared" si="463"/>
        <v>6056.8362539114887</v>
      </c>
      <c r="U1028" s="245">
        <f>U1029</f>
        <v>9692.7247831917757</v>
      </c>
      <c r="V1028"/>
      <c r="W1028" s="45"/>
      <c r="X1028" s="45"/>
      <c r="Y1028"/>
      <c r="Z1028" s="45"/>
      <c r="AA1028" s="45"/>
      <c r="AB1028" s="45"/>
      <c r="AC1028" s="45"/>
      <c r="AD1028" s="45"/>
      <c r="AE1028" s="45"/>
      <c r="AF1028" s="45"/>
      <c r="AG1028" s="45"/>
      <c r="AH1028" s="45"/>
      <c r="AI1028" s="45"/>
      <c r="AJ1028" s="45"/>
      <c r="AK1028" s="45"/>
      <c r="AL1028" s="45"/>
      <c r="AM1028" s="45"/>
      <c r="AN1028" s="45"/>
      <c r="AO1028" s="45"/>
      <c r="AP1028" s="45"/>
      <c r="AQ1028" s="45"/>
      <c r="AR1028" s="45"/>
      <c r="AS1028" s="45"/>
      <c r="AT1028" s="45"/>
      <c r="AU1028" s="45"/>
      <c r="AV1028" s="45"/>
      <c r="AW1028" s="45"/>
      <c r="AX1028" s="45"/>
      <c r="AY1028" s="45"/>
      <c r="AZ1028" s="45"/>
      <c r="BA1028" s="45"/>
      <c r="BB1028" s="45"/>
      <c r="BC1028" s="45"/>
      <c r="BD1028" s="45"/>
      <c r="BE1028" s="45"/>
      <c r="BF1028" s="45"/>
      <c r="BG1028" s="45"/>
      <c r="BH1028" s="45"/>
      <c r="BI1028" s="45"/>
      <c r="BJ1028" s="45"/>
      <c r="BK1028" s="45"/>
      <c r="BL1028" s="45"/>
      <c r="BM1028" s="45"/>
      <c r="BN1028" s="45"/>
      <c r="BO1028" s="45"/>
      <c r="BP1028" s="45"/>
      <c r="BQ1028" s="45"/>
      <c r="BR1028" s="45"/>
      <c r="BS1028" s="45"/>
      <c r="BT1028" s="45"/>
      <c r="BU1028" s="45"/>
      <c r="BV1028" s="45"/>
      <c r="BW1028" s="45"/>
      <c r="BX1028" s="45"/>
      <c r="BY1028" s="45"/>
      <c r="BZ1028" s="45"/>
      <c r="CA1028" s="45"/>
      <c r="CB1028" s="45"/>
      <c r="CC1028" s="45"/>
      <c r="CD1028" s="45"/>
      <c r="CE1028" s="45"/>
      <c r="CF1028" s="45"/>
      <c r="CG1028" s="45"/>
      <c r="CH1028" s="45"/>
      <c r="CI1028" s="45"/>
      <c r="CJ1028" s="45"/>
      <c r="CK1028" s="45"/>
      <c r="CL1028" s="45"/>
      <c r="CM1028" s="45"/>
      <c r="CN1028" s="45"/>
      <c r="CO1028" s="45"/>
      <c r="CP1028" s="45"/>
      <c r="CQ1028" s="45"/>
      <c r="CR1028" s="45"/>
      <c r="CS1028" s="45"/>
      <c r="CT1028" s="45"/>
      <c r="CU1028" s="45"/>
      <c r="CV1028" s="45"/>
      <c r="CW1028" s="45"/>
      <c r="CX1028" s="45"/>
      <c r="CY1028" s="45"/>
      <c r="CZ1028" s="45"/>
      <c r="DA1028" s="45"/>
      <c r="DB1028" s="45"/>
      <c r="DC1028" s="45"/>
      <c r="DD1028" s="45"/>
      <c r="DE1028" s="45"/>
      <c r="DF1028" s="45"/>
      <c r="DG1028" s="45"/>
      <c r="DH1028" s="45"/>
      <c r="DI1028" s="45"/>
      <c r="DJ1028" s="45"/>
      <c r="DK1028" s="45"/>
      <c r="DL1028" s="45"/>
      <c r="DM1028" s="45"/>
      <c r="DN1028" s="45"/>
      <c r="DO1028" s="45"/>
      <c r="DP1028" s="45"/>
      <c r="DQ1028" s="45"/>
      <c r="DR1028" s="45"/>
      <c r="DS1028" s="45"/>
      <c r="DT1028" s="45"/>
      <c r="DU1028" s="45"/>
      <c r="DV1028" s="45"/>
      <c r="DW1028" s="45"/>
      <c r="DX1028" s="45"/>
      <c r="DY1028" s="45"/>
      <c r="DZ1028" s="45"/>
      <c r="EA1028" s="45"/>
      <c r="EB1028" s="45"/>
      <c r="EC1028" s="45"/>
      <c r="ED1028" s="45"/>
      <c r="EE1028" s="45"/>
      <c r="EF1028" s="45"/>
      <c r="EG1028" s="45"/>
      <c r="EH1028" s="45"/>
      <c r="EI1028" s="45"/>
      <c r="EJ1028" s="45"/>
      <c r="EK1028" s="45"/>
      <c r="EL1028" s="45"/>
      <c r="EM1028" s="45"/>
      <c r="EN1028" s="45"/>
      <c r="EO1028" s="45"/>
      <c r="EP1028" s="45"/>
      <c r="EQ1028" s="45"/>
      <c r="ER1028" s="45"/>
      <c r="ES1028" s="45"/>
      <c r="ET1028" s="45"/>
      <c r="EU1028" s="45"/>
      <c r="EV1028" s="45"/>
      <c r="EW1028" s="45"/>
      <c r="EX1028" s="45"/>
      <c r="EY1028" s="45"/>
      <c r="EZ1028" s="45"/>
      <c r="FA1028" s="45"/>
      <c r="FB1028" s="45"/>
      <c r="FC1028" s="45"/>
      <c r="FD1028" s="45"/>
      <c r="FE1028" s="45"/>
      <c r="FF1028" s="45"/>
      <c r="FG1028" s="45"/>
      <c r="FH1028" s="45"/>
      <c r="FI1028" s="45"/>
      <c r="FJ1028" s="45"/>
      <c r="FK1028" s="45"/>
      <c r="FL1028" s="45"/>
      <c r="FM1028" s="45"/>
      <c r="FN1028" s="45"/>
      <c r="FO1028" s="45"/>
      <c r="FP1028" s="45"/>
      <c r="FQ1028" s="45"/>
      <c r="FR1028" s="45"/>
      <c r="FS1028" s="45"/>
      <c r="FT1028" s="45"/>
      <c r="FU1028" s="45"/>
      <c r="FV1028" s="45"/>
      <c r="FW1028" s="45"/>
      <c r="FX1028" s="45"/>
      <c r="FY1028" s="45"/>
      <c r="FZ1028" s="45"/>
      <c r="GA1028" s="45"/>
      <c r="GB1028" s="45"/>
      <c r="GC1028" s="45"/>
      <c r="GD1028" s="45"/>
      <c r="GE1028" s="45"/>
      <c r="GF1028" s="45"/>
      <c r="GG1028" s="45"/>
      <c r="GH1028" s="45"/>
      <c r="GI1028" s="45"/>
      <c r="GJ1028" s="45"/>
      <c r="GK1028" s="45"/>
      <c r="GL1028" s="45"/>
      <c r="GM1028" s="45"/>
      <c r="GN1028" s="45"/>
      <c r="GO1028" s="45"/>
      <c r="GP1028" s="45"/>
      <c r="GQ1028" s="45"/>
      <c r="GR1028" s="45"/>
      <c r="GS1028" s="45"/>
      <c r="GT1028" s="45"/>
      <c r="GU1028" s="45"/>
      <c r="GV1028" s="45"/>
      <c r="GW1028" s="45"/>
      <c r="GX1028" s="45"/>
      <c r="GY1028" s="45"/>
      <c r="GZ1028" s="45"/>
      <c r="HA1028" s="45"/>
      <c r="HB1028" s="45"/>
      <c r="HC1028" s="45"/>
      <c r="HD1028" s="45"/>
      <c r="HE1028" s="45"/>
      <c r="HF1028" s="45"/>
      <c r="HG1028" s="45"/>
      <c r="HH1028" s="45"/>
      <c r="HI1028" s="45"/>
      <c r="HJ1028" s="45"/>
      <c r="HK1028" s="45"/>
      <c r="HL1028" s="45"/>
      <c r="HM1028" s="45"/>
      <c r="HN1028" s="45"/>
      <c r="HO1028" s="45"/>
      <c r="HP1028" s="45"/>
      <c r="HQ1028" s="45"/>
      <c r="HR1028" s="45"/>
      <c r="HS1028" s="45"/>
      <c r="HT1028" s="45"/>
      <c r="HU1028" s="45"/>
      <c r="HV1028" s="45"/>
      <c r="HW1028" s="45"/>
      <c r="HX1028" s="45"/>
      <c r="HY1028" s="45"/>
      <c r="HZ1028" s="45"/>
      <c r="IA1028" s="45"/>
      <c r="IB1028" s="45"/>
      <c r="IC1028" s="45"/>
      <c r="ID1028" s="45"/>
      <c r="IE1028" s="45"/>
      <c r="IF1028" s="45"/>
      <c r="IG1028" s="45"/>
      <c r="IH1028" s="45"/>
      <c r="II1028" s="45"/>
      <c r="IJ1028" s="45"/>
      <c r="IK1028" s="45"/>
      <c r="IL1028" s="45"/>
      <c r="IM1028" s="45"/>
      <c r="IN1028" s="45"/>
      <c r="IO1028" s="45"/>
      <c r="IP1028" s="45"/>
      <c r="IQ1028" s="45"/>
      <c r="IR1028" s="45"/>
      <c r="IS1028" s="45"/>
      <c r="IT1028" s="45"/>
      <c r="IU1028" s="45"/>
      <c r="IV1028" s="45"/>
      <c r="IW1028" s="45"/>
      <c r="IX1028" s="45"/>
      <c r="IY1028" s="45"/>
      <c r="IZ1028" s="45"/>
      <c r="JA1028" s="45"/>
      <c r="JB1028" s="45"/>
      <c r="JC1028" s="45"/>
      <c r="JD1028" s="45"/>
      <c r="JE1028" s="45"/>
      <c r="JF1028" s="45"/>
      <c r="JG1028" s="45"/>
      <c r="JH1028" s="45"/>
      <c r="JI1028" s="45"/>
      <c r="JJ1028" s="45"/>
      <c r="JK1028" s="45"/>
      <c r="JL1028" s="45"/>
      <c r="JM1028" s="45"/>
      <c r="JN1028" s="45"/>
      <c r="JO1028" s="45"/>
      <c r="JP1028" s="45"/>
      <c r="JQ1028" s="45"/>
      <c r="JR1028" s="45"/>
      <c r="JS1028" s="45"/>
      <c r="JT1028" s="45"/>
      <c r="JU1028" s="45"/>
      <c r="JV1028" s="45"/>
      <c r="JW1028" s="45"/>
      <c r="JX1028" s="45"/>
      <c r="JY1028" s="45"/>
      <c r="JZ1028" s="45"/>
      <c r="KA1028" s="45"/>
      <c r="KB1028" s="45"/>
      <c r="KC1028" s="45"/>
      <c r="KD1028" s="45"/>
      <c r="KE1028" s="45"/>
      <c r="KF1028" s="45"/>
      <c r="KG1028" s="45"/>
      <c r="KH1028" s="45"/>
      <c r="KI1028" s="45"/>
      <c r="KJ1028" s="45"/>
      <c r="KK1028" s="45"/>
      <c r="KL1028" s="45"/>
      <c r="KM1028" s="45"/>
      <c r="KN1028" s="45"/>
      <c r="KO1028" s="45"/>
      <c r="KP1028" s="45"/>
      <c r="KQ1028" s="45"/>
      <c r="KR1028" s="45"/>
      <c r="KS1028" s="45"/>
      <c r="KT1028" s="45"/>
      <c r="KU1028" s="45"/>
      <c r="KV1028" s="45"/>
      <c r="KW1028" s="45"/>
      <c r="KX1028" s="45"/>
      <c r="KY1028" s="45"/>
      <c r="KZ1028" s="45"/>
      <c r="LA1028" s="45"/>
      <c r="LB1028" s="45"/>
      <c r="LC1028" s="45"/>
      <c r="LD1028" s="45"/>
      <c r="LE1028" s="45"/>
      <c r="LF1028" s="45"/>
      <c r="LG1028" s="45"/>
      <c r="LH1028" s="45"/>
      <c r="LI1028" s="45"/>
      <c r="LJ1028" s="45"/>
      <c r="LK1028" s="45"/>
      <c r="LL1028" s="45"/>
      <c r="LM1028" s="45"/>
      <c r="LN1028" s="45"/>
      <c r="LO1028" s="45"/>
      <c r="LP1028" s="45"/>
      <c r="LQ1028" s="45"/>
      <c r="LR1028" s="45"/>
      <c r="LS1028" s="45"/>
      <c r="LT1028" s="45"/>
      <c r="LU1028" s="45"/>
      <c r="LV1028" s="45"/>
      <c r="LW1028" s="45"/>
      <c r="LX1028" s="45"/>
      <c r="LY1028" s="45"/>
      <c r="LZ1028" s="45"/>
      <c r="MA1028" s="45"/>
      <c r="MB1028" s="45"/>
      <c r="MC1028" s="45"/>
      <c r="MD1028" s="45"/>
      <c r="ME1028" s="45"/>
      <c r="MF1028" s="45"/>
      <c r="MG1028" s="45"/>
      <c r="MH1028" s="45"/>
      <c r="MI1028" s="45"/>
      <c r="MJ1028" s="45"/>
      <c r="MK1028" s="45"/>
      <c r="ML1028" s="45"/>
      <c r="MM1028" s="45"/>
      <c r="MN1028" s="45"/>
      <c r="MO1028" s="45"/>
      <c r="MP1028" s="45"/>
      <c r="MQ1028" s="45"/>
      <c r="MR1028" s="45"/>
      <c r="MS1028" s="45"/>
      <c r="MT1028" s="45"/>
      <c r="MU1028" s="45"/>
      <c r="MV1028" s="45"/>
      <c r="MW1028" s="45"/>
      <c r="MX1028" s="45"/>
      <c r="MY1028" s="45"/>
      <c r="MZ1028" s="45"/>
      <c r="NA1028" s="45"/>
      <c r="NB1028" s="45"/>
      <c r="NC1028" s="45"/>
      <c r="ND1028" s="45"/>
      <c r="NE1028" s="45"/>
      <c r="NF1028" s="45"/>
      <c r="NG1028" s="45"/>
      <c r="NH1028" s="45"/>
      <c r="NI1028" s="45"/>
      <c r="NJ1028" s="45"/>
      <c r="NK1028" s="45"/>
      <c r="NL1028" s="45"/>
      <c r="NM1028" s="45"/>
      <c r="NN1028" s="45"/>
      <c r="NO1028" s="45"/>
      <c r="NP1028" s="45"/>
      <c r="NQ1028" s="45"/>
      <c r="NR1028" s="45"/>
      <c r="NS1028" s="45"/>
      <c r="NT1028" s="45"/>
      <c r="NU1028" s="45"/>
      <c r="NV1028" s="45"/>
      <c r="NW1028" s="45"/>
      <c r="NX1028" s="45"/>
      <c r="NY1028" s="45"/>
      <c r="NZ1028" s="45"/>
      <c r="OA1028" s="45"/>
      <c r="OB1028" s="45"/>
      <c r="OC1028" s="45"/>
      <c r="OD1028" s="45"/>
      <c r="OE1028" s="45"/>
      <c r="OF1028" s="45"/>
      <c r="OG1028" s="45"/>
      <c r="OH1028" s="45"/>
      <c r="OI1028" s="45"/>
      <c r="OJ1028" s="45"/>
      <c r="OK1028" s="45"/>
      <c r="OL1028" s="45"/>
      <c r="OM1028" s="45"/>
      <c r="ON1028" s="45"/>
      <c r="OO1028" s="45"/>
      <c r="OP1028" s="45"/>
      <c r="OQ1028" s="45"/>
      <c r="OR1028" s="45"/>
      <c r="OS1028" s="45"/>
      <c r="OT1028" s="45"/>
      <c r="OU1028" s="45"/>
      <c r="OV1028" s="45"/>
      <c r="OW1028" s="45"/>
      <c r="OX1028" s="45"/>
      <c r="OY1028" s="45"/>
      <c r="OZ1028" s="45"/>
      <c r="PA1028" s="45"/>
      <c r="PB1028" s="45"/>
      <c r="PC1028" s="45"/>
      <c r="PD1028" s="45"/>
      <c r="PE1028" s="45"/>
      <c r="PF1028" s="45"/>
      <c r="PG1028" s="45"/>
      <c r="PH1028" s="45"/>
      <c r="PI1028" s="45"/>
      <c r="PJ1028" s="45"/>
      <c r="PK1028" s="45"/>
      <c r="PL1028" s="45"/>
      <c r="PM1028" s="45"/>
      <c r="PN1028" s="45"/>
      <c r="PO1028" s="45"/>
      <c r="PP1028" s="45"/>
      <c r="PQ1028" s="45"/>
      <c r="PR1028" s="45"/>
      <c r="PS1028" s="45"/>
      <c r="PT1028" s="45"/>
      <c r="PU1028" s="45"/>
      <c r="PV1028" s="45"/>
      <c r="PW1028" s="45"/>
      <c r="PX1028" s="45"/>
      <c r="PY1028" s="45"/>
      <c r="PZ1028" s="45"/>
      <c r="QA1028" s="45"/>
      <c r="QB1028" s="45"/>
      <c r="QC1028" s="45"/>
      <c r="QD1028" s="45"/>
      <c r="QE1028" s="45"/>
      <c r="QF1028" s="45"/>
      <c r="QG1028" s="45"/>
      <c r="QH1028" s="45"/>
      <c r="QI1028" s="45"/>
      <c r="QJ1028" s="45"/>
      <c r="QK1028" s="45"/>
      <c r="QL1028" s="45"/>
      <c r="QM1028" s="45"/>
      <c r="QN1028" s="45"/>
      <c r="QO1028" s="45"/>
      <c r="QP1028" s="45"/>
      <c r="QQ1028" s="45"/>
      <c r="QR1028" s="45"/>
      <c r="QS1028" s="45"/>
      <c r="QT1028" s="45"/>
      <c r="QU1028" s="45"/>
      <c r="QV1028" s="45"/>
      <c r="QW1028" s="45"/>
      <c r="QX1028" s="45"/>
      <c r="QY1028" s="45"/>
      <c r="QZ1028" s="45"/>
      <c r="RA1028" s="45"/>
      <c r="RB1028" s="45"/>
      <c r="RC1028" s="45"/>
      <c r="RD1028" s="45"/>
      <c r="RE1028" s="45"/>
      <c r="RF1028" s="45"/>
      <c r="RG1028" s="45"/>
      <c r="RH1028" s="45"/>
      <c r="RI1028" s="45"/>
      <c r="RJ1028" s="45"/>
      <c r="RK1028" s="45"/>
      <c r="RL1028" s="45"/>
      <c r="RM1028" s="45"/>
      <c r="RN1028" s="45"/>
      <c r="RO1028" s="45"/>
      <c r="RP1028" s="45"/>
      <c r="RQ1028" s="45"/>
      <c r="RR1028" s="45"/>
      <c r="RS1028" s="45"/>
      <c r="RT1028" s="45"/>
      <c r="RU1028" s="45"/>
      <c r="RV1028" s="45"/>
      <c r="RW1028" s="45"/>
      <c r="RX1028" s="45"/>
      <c r="RY1028" s="45"/>
      <c r="RZ1028" s="45"/>
      <c r="SA1028" s="45"/>
      <c r="SB1028" s="45"/>
      <c r="SC1028" s="45"/>
      <c r="SD1028" s="45"/>
      <c r="SE1028" s="45"/>
      <c r="SF1028" s="45"/>
      <c r="SG1028" s="45"/>
      <c r="SH1028" s="45"/>
      <c r="SI1028" s="45"/>
      <c r="SJ1028" s="45"/>
      <c r="SK1028" s="45"/>
      <c r="SL1028" s="45"/>
      <c r="SM1028" s="45"/>
      <c r="SN1028" s="45"/>
      <c r="SO1028" s="45"/>
      <c r="SP1028" s="45"/>
      <c r="SQ1028" s="45"/>
      <c r="SR1028" s="45"/>
      <c r="SS1028" s="45"/>
      <c r="ST1028" s="45"/>
      <c r="SU1028" s="45"/>
      <c r="SV1028" s="45"/>
      <c r="SW1028" s="45"/>
      <c r="SX1028" s="45"/>
      <c r="SY1028" s="45"/>
      <c r="SZ1028" s="45"/>
      <c r="TA1028" s="45"/>
      <c r="TB1028" s="45"/>
      <c r="TC1028" s="45"/>
      <c r="TD1028" s="45"/>
      <c r="TE1028" s="45"/>
      <c r="TF1028" s="45"/>
      <c r="TG1028" s="45"/>
      <c r="TH1028" s="45"/>
      <c r="TI1028" s="45"/>
      <c r="TJ1028" s="45"/>
      <c r="TK1028" s="45"/>
      <c r="TL1028" s="45"/>
      <c r="TM1028" s="45"/>
      <c r="TN1028" s="45"/>
      <c r="TO1028" s="45"/>
      <c r="TP1028" s="45"/>
      <c r="TQ1028" s="45"/>
      <c r="TR1028" s="45"/>
      <c r="TS1028" s="45"/>
      <c r="TT1028" s="45"/>
      <c r="TU1028" s="45"/>
      <c r="TV1028" s="45"/>
      <c r="TW1028" s="45"/>
      <c r="TX1028" s="45"/>
      <c r="TY1028" s="45"/>
      <c r="TZ1028" s="45"/>
      <c r="UA1028" s="45"/>
      <c r="UB1028" s="45"/>
      <c r="UC1028" s="45"/>
      <c r="UD1028" s="45"/>
      <c r="UE1028" s="45"/>
      <c r="UF1028" s="45"/>
      <c r="UG1028" s="45"/>
      <c r="UH1028" s="45"/>
      <c r="UI1028" s="45"/>
      <c r="UJ1028" s="45"/>
      <c r="UK1028" s="45"/>
      <c r="UL1028" s="45"/>
      <c r="UM1028" s="45"/>
      <c r="UN1028" s="45"/>
      <c r="UO1028" s="45"/>
      <c r="UP1028" s="45"/>
      <c r="UQ1028" s="45"/>
      <c r="UR1028" s="45"/>
      <c r="US1028" s="45"/>
      <c r="UT1028" s="45"/>
      <c r="UU1028" s="45"/>
      <c r="UV1028" s="45"/>
      <c r="UW1028" s="45"/>
      <c r="UX1028" s="45"/>
      <c r="UY1028" s="45"/>
      <c r="UZ1028" s="45"/>
      <c r="VA1028" s="45"/>
      <c r="VB1028" s="45"/>
      <c r="VC1028" s="45"/>
      <c r="VD1028" s="45"/>
      <c r="VE1028" s="45"/>
      <c r="VF1028" s="45"/>
      <c r="VG1028" s="45"/>
      <c r="VH1028" s="45"/>
      <c r="VI1028" s="45"/>
      <c r="VJ1028" s="45"/>
      <c r="VK1028" s="45"/>
      <c r="VL1028" s="45"/>
      <c r="VM1028" s="45"/>
      <c r="VN1028" s="45"/>
      <c r="VO1028" s="45"/>
      <c r="VP1028" s="45"/>
      <c r="VQ1028" s="45"/>
      <c r="VR1028" s="45"/>
      <c r="VS1028" s="45"/>
      <c r="VT1028" s="45"/>
      <c r="VU1028" s="45"/>
      <c r="VV1028" s="45"/>
      <c r="VW1028" s="45"/>
      <c r="VX1028" s="45"/>
      <c r="VY1028" s="45"/>
      <c r="VZ1028" s="45"/>
      <c r="WA1028" s="45"/>
      <c r="WB1028" s="45"/>
      <c r="WC1028" s="45"/>
      <c r="WD1028" s="45"/>
      <c r="WE1028" s="45"/>
      <c r="WF1028" s="45"/>
      <c r="WG1028" s="45"/>
      <c r="WH1028" s="45"/>
      <c r="WI1028" s="45"/>
      <c r="WJ1028" s="45"/>
      <c r="WK1028" s="45"/>
      <c r="WL1028" s="45"/>
      <c r="WM1028" s="45"/>
      <c r="WN1028" s="45"/>
      <c r="WO1028" s="45"/>
      <c r="WP1028" s="45"/>
      <c r="WQ1028" s="45"/>
      <c r="WR1028" s="45"/>
      <c r="WS1028" s="45"/>
      <c r="WT1028" s="45"/>
      <c r="WU1028" s="45"/>
      <c r="WV1028" s="45"/>
      <c r="WW1028" s="45"/>
      <c r="WX1028" s="45"/>
      <c r="WY1028" s="45"/>
      <c r="WZ1028" s="45"/>
      <c r="XA1028" s="45"/>
      <c r="XB1028" s="45"/>
      <c r="XC1028" s="45"/>
      <c r="XD1028" s="45"/>
      <c r="XE1028" s="45"/>
      <c r="XF1028" s="45"/>
      <c r="XG1028" s="45"/>
      <c r="XH1028" s="45"/>
      <c r="XI1028" s="45"/>
      <c r="XJ1028" s="45"/>
      <c r="XK1028" s="45"/>
      <c r="XL1028" s="45"/>
      <c r="XM1028" s="45"/>
      <c r="XN1028" s="45"/>
      <c r="XO1028" s="45"/>
      <c r="XP1028" s="45"/>
      <c r="XQ1028" s="45"/>
      <c r="XR1028" s="45"/>
      <c r="XS1028" s="45"/>
      <c r="XT1028" s="45"/>
      <c r="XU1028" s="45"/>
      <c r="XV1028" s="45"/>
      <c r="XW1028" s="45"/>
      <c r="XX1028" s="45"/>
      <c r="XY1028" s="45"/>
      <c r="XZ1028" s="45"/>
      <c r="YA1028" s="45"/>
      <c r="YB1028" s="45"/>
      <c r="YC1028" s="45"/>
      <c r="YD1028" s="45"/>
      <c r="YE1028" s="45"/>
      <c r="YF1028" s="45"/>
      <c r="YG1028" s="45"/>
      <c r="YH1028" s="45"/>
      <c r="YI1028" s="45"/>
      <c r="YJ1028" s="45"/>
      <c r="YK1028" s="45"/>
      <c r="YL1028" s="45"/>
      <c r="YM1028" s="45"/>
      <c r="YN1028" s="45"/>
      <c r="YO1028" s="45"/>
      <c r="YP1028" s="45"/>
      <c r="YQ1028" s="45"/>
      <c r="YR1028" s="45"/>
      <c r="YS1028" s="45"/>
      <c r="YT1028" s="45"/>
      <c r="YU1028" s="45"/>
      <c r="YV1028" s="45"/>
      <c r="YW1028" s="45"/>
      <c r="YX1028" s="45"/>
      <c r="YY1028" s="45"/>
      <c r="YZ1028" s="45"/>
      <c r="ZA1028" s="45"/>
      <c r="ZB1028" s="45"/>
      <c r="ZC1028" s="45"/>
      <c r="ZD1028" s="45"/>
      <c r="ZE1028" s="45"/>
      <c r="ZF1028" s="45"/>
      <c r="ZG1028" s="45"/>
      <c r="ZH1028" s="45"/>
      <c r="ZI1028" s="45"/>
      <c r="ZJ1028" s="45"/>
      <c r="ZK1028" s="45"/>
      <c r="ZL1028" s="45"/>
      <c r="ZM1028" s="45"/>
      <c r="ZN1028" s="45"/>
      <c r="ZO1028" s="45"/>
      <c r="ZP1028" s="45"/>
      <c r="ZQ1028" s="45"/>
      <c r="ZR1028" s="45"/>
      <c r="ZS1028" s="45"/>
      <c r="ZT1028" s="45"/>
      <c r="ZU1028" s="45"/>
      <c r="ZV1028" s="45"/>
      <c r="ZW1028" s="45"/>
      <c r="ZX1028" s="45"/>
      <c r="ZY1028" s="45"/>
      <c r="ZZ1028" s="45"/>
      <c r="AAA1028" s="45"/>
      <c r="AAB1028" s="45"/>
      <c r="AAC1028" s="45"/>
      <c r="AAD1028" s="45"/>
      <c r="AAE1028" s="45"/>
      <c r="AAF1028" s="45"/>
      <c r="AAG1028" s="45"/>
      <c r="AAH1028" s="45"/>
      <c r="AAI1028" s="45"/>
      <c r="AAJ1028" s="45"/>
      <c r="AAK1028" s="45"/>
      <c r="AAL1028" s="45"/>
      <c r="AAM1028" s="45"/>
      <c r="AAN1028" s="45"/>
      <c r="AAO1028" s="45"/>
      <c r="AAP1028" s="45"/>
      <c r="AAQ1028" s="45"/>
      <c r="AAR1028" s="45"/>
      <c r="AAS1028" s="45"/>
      <c r="AAT1028" s="45"/>
      <c r="AAU1028" s="45"/>
      <c r="AAV1028" s="45"/>
      <c r="AAW1028" s="45"/>
      <c r="AAX1028" s="45"/>
      <c r="AAY1028" s="45"/>
      <c r="AAZ1028" s="45"/>
      <c r="ABA1028" s="45"/>
      <c r="ABB1028" s="45"/>
      <c r="ABC1028" s="45"/>
      <c r="ABD1028" s="45"/>
      <c r="ABE1028" s="45"/>
      <c r="ABF1028" s="45"/>
      <c r="ABG1028" s="45"/>
      <c r="ABH1028" s="45"/>
      <c r="ABI1028" s="45"/>
      <c r="ABJ1028" s="45"/>
      <c r="ABK1028" s="45"/>
      <c r="ABL1028" s="45"/>
      <c r="ABM1028" s="45"/>
      <c r="ABN1028" s="45"/>
      <c r="ABO1028" s="45"/>
      <c r="ABP1028" s="45"/>
      <c r="ABQ1028" s="45"/>
      <c r="ABR1028" s="45"/>
      <c r="ABS1028" s="45"/>
      <c r="ABT1028" s="45"/>
      <c r="ABU1028" s="45"/>
      <c r="ABV1028" s="45"/>
      <c r="ABW1028" s="45"/>
      <c r="ABX1028" s="45"/>
      <c r="ABY1028" s="45"/>
      <c r="ABZ1028" s="45"/>
      <c r="ACA1028" s="45"/>
      <c r="ACB1028" s="45"/>
      <c r="ACC1028" s="45"/>
      <c r="ACD1028" s="45"/>
      <c r="ACE1028" s="45"/>
      <c r="ACF1028" s="45"/>
      <c r="ACG1028" s="45"/>
      <c r="ACH1028" s="45"/>
      <c r="ACI1028" s="45"/>
      <c r="ACJ1028" s="45"/>
      <c r="ACK1028" s="45"/>
      <c r="ACL1028" s="45"/>
      <c r="ACM1028" s="45"/>
      <c r="ACN1028" s="45"/>
      <c r="ACO1028" s="45"/>
      <c r="ACP1028" s="45"/>
      <c r="ACQ1028" s="45"/>
      <c r="ACR1028" s="45"/>
      <c r="ACS1028" s="45"/>
      <c r="ACT1028" s="45"/>
      <c r="ACU1028" s="45"/>
      <c r="ACV1028" s="45"/>
      <c r="ACW1028" s="45"/>
      <c r="ACX1028" s="45"/>
      <c r="ACY1028" s="45"/>
      <c r="ACZ1028" s="45"/>
      <c r="ADA1028" s="45"/>
      <c r="ADB1028" s="45"/>
      <c r="ADC1028" s="45"/>
      <c r="ADD1028" s="45"/>
      <c r="ADE1028" s="45"/>
      <c r="ADF1028" s="45"/>
      <c r="ADG1028" s="45"/>
      <c r="ADH1028" s="45"/>
      <c r="ADI1028" s="45"/>
      <c r="ADJ1028" s="45"/>
      <c r="ADK1028" s="45"/>
      <c r="ADL1028" s="45"/>
      <c r="ADM1028" s="45"/>
      <c r="ADN1028" s="45"/>
      <c r="ADO1028" s="45"/>
      <c r="ADP1028" s="45"/>
      <c r="ADQ1028" s="45"/>
      <c r="ADR1028" s="45"/>
      <c r="ADS1028" s="45"/>
      <c r="ADT1028" s="45"/>
      <c r="ADU1028" s="45"/>
      <c r="ADV1028" s="45"/>
      <c r="ADW1028" s="45"/>
      <c r="ADX1028" s="45"/>
      <c r="ADY1028" s="45"/>
      <c r="ADZ1028" s="45"/>
      <c r="AEA1028" s="45"/>
      <c r="AEB1028" s="45"/>
      <c r="AEC1028" s="45"/>
      <c r="AED1028" s="45"/>
      <c r="AEE1028" s="45"/>
      <c r="AEF1028" s="45"/>
      <c r="AEG1028" s="45"/>
      <c r="AEH1028" s="45"/>
      <c r="AEI1028" s="45"/>
      <c r="AEJ1028" s="45"/>
      <c r="AEK1028" s="45"/>
      <c r="AEL1028" s="45"/>
      <c r="AEM1028" s="45"/>
      <c r="AEN1028" s="45"/>
      <c r="AEO1028" s="45"/>
      <c r="AEP1028" s="45"/>
      <c r="AEQ1028" s="45"/>
      <c r="AER1028" s="45"/>
      <c r="AES1028" s="45"/>
      <c r="AET1028" s="45"/>
      <c r="AEU1028" s="45"/>
      <c r="AEV1028" s="45"/>
      <c r="AEW1028" s="45"/>
      <c r="AEX1028" s="45"/>
      <c r="AEY1028" s="45"/>
      <c r="AEZ1028" s="45"/>
      <c r="AFA1028" s="45"/>
      <c r="AFB1028" s="45"/>
      <c r="AFC1028" s="45"/>
      <c r="AFD1028" s="45"/>
      <c r="AFE1028" s="45"/>
      <c r="AFF1028" s="45"/>
      <c r="AFG1028" s="45"/>
      <c r="AFH1028" s="45"/>
      <c r="AFI1028" s="45"/>
      <c r="AFJ1028" s="45"/>
      <c r="AFK1028" s="45"/>
      <c r="AFL1028" s="45"/>
      <c r="AFM1028" s="45"/>
      <c r="AFN1028" s="45"/>
      <c r="AFO1028" s="45"/>
      <c r="AFP1028" s="45"/>
      <c r="AFQ1028" s="45"/>
      <c r="AFR1028" s="45"/>
      <c r="AFS1028" s="45"/>
      <c r="AFT1028" s="45"/>
      <c r="AFU1028" s="45"/>
      <c r="AFV1028" s="45"/>
      <c r="AFW1028" s="45"/>
      <c r="AFX1028" s="45"/>
      <c r="AFY1028" s="45"/>
      <c r="AFZ1028" s="45"/>
      <c r="AGA1028" s="45"/>
      <c r="AGB1028" s="45"/>
      <c r="AGC1028" s="45"/>
      <c r="AGD1028" s="45"/>
      <c r="AGE1028" s="45"/>
      <c r="AGF1028" s="45"/>
      <c r="AGG1028" s="45"/>
      <c r="AGH1028" s="45"/>
      <c r="AGI1028" s="45"/>
      <c r="AGJ1028" s="45"/>
      <c r="AGK1028" s="45"/>
      <c r="AGL1028" s="45"/>
      <c r="AGM1028" s="45"/>
      <c r="AGN1028" s="45"/>
      <c r="AGO1028" s="45"/>
      <c r="AGP1028" s="45"/>
      <c r="AGQ1028" s="45"/>
      <c r="AGR1028" s="45"/>
      <c r="AGS1028" s="45"/>
      <c r="AGT1028" s="45"/>
      <c r="AGU1028" s="45"/>
      <c r="AGV1028" s="45"/>
      <c r="AGW1028" s="45"/>
      <c r="AGX1028" s="45"/>
      <c r="AGY1028" s="45"/>
      <c r="AGZ1028" s="45"/>
      <c r="AHA1028" s="45"/>
      <c r="AHB1028" s="45"/>
      <c r="AHC1028" s="45"/>
      <c r="AHD1028" s="45"/>
      <c r="AHE1028" s="45"/>
      <c r="AHF1028" s="45"/>
      <c r="AHG1028" s="45"/>
      <c r="AHH1028" s="45"/>
      <c r="AHI1028" s="45"/>
      <c r="AHJ1028" s="45"/>
      <c r="AHK1028" s="45"/>
      <c r="AHL1028" s="45"/>
      <c r="AHM1028" s="45"/>
      <c r="AHN1028" s="45"/>
      <c r="AHO1028" s="45"/>
      <c r="AHP1028" s="45"/>
      <c r="AHQ1028" s="45"/>
      <c r="AHR1028" s="45"/>
      <c r="AHS1028" s="45"/>
      <c r="AHT1028" s="45"/>
      <c r="AHU1028" s="45"/>
      <c r="AHV1028" s="45"/>
      <c r="AHW1028" s="45"/>
      <c r="AHX1028" s="45"/>
      <c r="AHY1028" s="45"/>
      <c r="AHZ1028" s="45"/>
      <c r="AIA1028" s="45"/>
      <c r="AIB1028" s="45"/>
      <c r="AIC1028" s="45"/>
      <c r="AID1028" s="45"/>
      <c r="AIE1028" s="45"/>
      <c r="AIF1028" s="45"/>
      <c r="AIG1028" s="45"/>
      <c r="AIH1028" s="45"/>
      <c r="AII1028" s="45"/>
      <c r="AIJ1028" s="45"/>
      <c r="AIK1028" s="45"/>
      <c r="AIL1028" s="45"/>
      <c r="AIM1028" s="45"/>
      <c r="AIN1028" s="45"/>
      <c r="AIO1028" s="45"/>
      <c r="AIP1028" s="45"/>
      <c r="AIQ1028" s="45"/>
      <c r="AIR1028" s="45"/>
      <c r="AIS1028" s="45"/>
      <c r="AIT1028" s="45"/>
      <c r="AIU1028" s="45"/>
      <c r="AIV1028" s="45"/>
      <c r="AIW1028" s="45"/>
      <c r="AIX1028" s="45"/>
      <c r="AIY1028" s="45"/>
      <c r="AIZ1028" s="45"/>
      <c r="AJA1028" s="45"/>
      <c r="AJB1028" s="45"/>
      <c r="AJC1028" s="45"/>
      <c r="AJD1028" s="45"/>
      <c r="AJE1028" s="45"/>
      <c r="AJF1028" s="45"/>
      <c r="AJG1028" s="45"/>
      <c r="AJH1028" s="45"/>
      <c r="AJI1028" s="45"/>
      <c r="AJJ1028" s="45"/>
      <c r="AJK1028" s="45"/>
      <c r="AJL1028" s="45"/>
      <c r="AJM1028" s="45"/>
      <c r="AJN1028" s="45"/>
      <c r="AJO1028" s="45"/>
      <c r="AJP1028" s="45"/>
      <c r="AJQ1028" s="45"/>
      <c r="AJR1028" s="45"/>
      <c r="AJS1028" s="45"/>
      <c r="AJT1028" s="45"/>
      <c r="AJU1028" s="45"/>
      <c r="AJV1028" s="45"/>
      <c r="AJW1028" s="45"/>
      <c r="AJX1028" s="45"/>
      <c r="AJY1028" s="45"/>
      <c r="AJZ1028" s="45"/>
      <c r="AKA1028" s="45"/>
      <c r="AKB1028" s="45"/>
      <c r="AKC1028" s="45"/>
      <c r="AKD1028" s="45"/>
      <c r="AKE1028" s="45"/>
      <c r="AKF1028" s="45"/>
      <c r="AKG1028" s="45"/>
      <c r="AKH1028" s="45"/>
      <c r="AKI1028" s="45"/>
      <c r="AKJ1028" s="45"/>
      <c r="AKK1028" s="45"/>
      <c r="AKL1028" s="45"/>
      <c r="AKM1028" s="45"/>
      <c r="AKN1028" s="45"/>
      <c r="AKO1028" s="45"/>
      <c r="AKP1028" s="45"/>
      <c r="AKQ1028" s="45"/>
      <c r="AKR1028" s="45"/>
      <c r="AKS1028" s="45"/>
      <c r="AKT1028" s="45"/>
      <c r="AKU1028" s="45"/>
      <c r="AKV1028" s="45"/>
      <c r="AKW1028" s="45"/>
      <c r="AKX1028" s="45"/>
      <c r="AKY1028" s="45"/>
      <c r="AKZ1028" s="45"/>
      <c r="ALA1028" s="45"/>
      <c r="ALB1028" s="45"/>
      <c r="ALC1028" s="45"/>
      <c r="ALD1028" s="45"/>
      <c r="ALE1028" s="45"/>
      <c r="ALF1028" s="45"/>
      <c r="ALG1028" s="45"/>
      <c r="ALH1028" s="45"/>
      <c r="ALI1028" s="45"/>
      <c r="ALJ1028" s="45"/>
      <c r="ALK1028" s="45"/>
      <c r="ALL1028" s="45"/>
      <c r="ALM1028" s="45"/>
      <c r="ALN1028" s="45"/>
      <c r="ALO1028" s="45"/>
      <c r="ALP1028" s="45"/>
      <c r="ALQ1028" s="45"/>
      <c r="ALR1028" s="45"/>
      <c r="ALS1028" s="45"/>
      <c r="ALT1028" s="45"/>
      <c r="ALU1028" s="45"/>
      <c r="ALV1028" s="45"/>
      <c r="ALW1028" s="45"/>
      <c r="ALX1028" s="45"/>
      <c r="ALY1028" s="45"/>
      <c r="ALZ1028" s="45"/>
      <c r="AMA1028" s="45"/>
      <c r="AMB1028" s="45"/>
      <c r="AMC1028" s="45"/>
      <c r="AMD1028" s="45"/>
      <c r="AME1028" s="45"/>
      <c r="AMF1028" s="45"/>
      <c r="AMG1028" s="45"/>
      <c r="AMH1028" s="45"/>
      <c r="AMI1028" s="45"/>
      <c r="AMJ1028" s="45"/>
      <c r="AMK1028" s="45"/>
      <c r="AML1028" s="45"/>
      <c r="AMM1028" s="45"/>
      <c r="AMN1028" s="45"/>
      <c r="AMO1028" s="45"/>
      <c r="AMP1028" s="45"/>
      <c r="AMQ1028" s="45"/>
      <c r="AMR1028" s="45"/>
      <c r="AMS1028" s="45"/>
      <c r="AMT1028" s="45"/>
      <c r="AMU1028" s="45"/>
      <c r="AMV1028" s="45"/>
      <c r="AMW1028" s="45"/>
      <c r="AMX1028" s="45"/>
      <c r="AMY1028" s="45"/>
      <c r="AMZ1028" s="45"/>
      <c r="ANA1028" s="45"/>
      <c r="ANB1028" s="45"/>
      <c r="ANC1028" s="45"/>
      <c r="AND1028" s="45"/>
      <c r="ANE1028" s="45"/>
      <c r="ANF1028" s="45"/>
      <c r="ANG1028" s="45"/>
      <c r="ANH1028" s="45"/>
      <c r="ANI1028" s="45"/>
      <c r="ANJ1028" s="45"/>
      <c r="ANK1028" s="45"/>
      <c r="ANL1028" s="45"/>
      <c r="ANM1028" s="45"/>
      <c r="ANN1028" s="45"/>
      <c r="ANO1028" s="45"/>
      <c r="ANP1028" s="45"/>
      <c r="ANQ1028" s="45"/>
      <c r="ANR1028" s="45"/>
      <c r="ANS1028" s="45"/>
      <c r="ANT1028" s="45"/>
      <c r="ANU1028" s="45"/>
      <c r="ANV1028" s="45"/>
      <c r="ANW1028" s="45"/>
      <c r="ANX1028" s="45"/>
      <c r="ANY1028" s="45"/>
      <c r="ANZ1028" s="45"/>
      <c r="AOA1028" s="45"/>
      <c r="AOB1028" s="45"/>
      <c r="AOC1028" s="45"/>
      <c r="AOD1028" s="45"/>
      <c r="AOE1028" s="45"/>
      <c r="AOF1028" s="45"/>
      <c r="AOG1028" s="45"/>
      <c r="AOH1028" s="45"/>
      <c r="AOI1028" s="45"/>
      <c r="AOJ1028" s="45"/>
      <c r="AOK1028" s="45"/>
      <c r="AOL1028" s="45"/>
      <c r="AOM1028" s="45"/>
      <c r="AON1028" s="45"/>
      <c r="AOO1028" s="45"/>
      <c r="AOP1028" s="45"/>
      <c r="AOQ1028" s="45"/>
      <c r="AOR1028" s="45"/>
      <c r="AOS1028" s="45"/>
      <c r="AOT1028" s="45"/>
      <c r="AOU1028" s="45"/>
      <c r="AOV1028" s="45"/>
      <c r="AOW1028" s="45"/>
      <c r="AOX1028" s="45"/>
      <c r="AOY1028" s="45"/>
      <c r="AOZ1028" s="45"/>
      <c r="APA1028" s="45"/>
      <c r="APB1028" s="45"/>
      <c r="APC1028" s="45"/>
      <c r="APD1028" s="45"/>
      <c r="APE1028" s="45"/>
      <c r="APF1028" s="45"/>
      <c r="APG1028" s="45"/>
      <c r="APH1028" s="45"/>
      <c r="API1028" s="45"/>
      <c r="APJ1028" s="45"/>
      <c r="APK1028" s="45"/>
      <c r="APL1028" s="45"/>
      <c r="APM1028" s="45"/>
      <c r="APN1028" s="45"/>
      <c r="APO1028" s="45"/>
      <c r="APP1028" s="45"/>
      <c r="APQ1028" s="45"/>
      <c r="APR1028" s="45"/>
      <c r="APS1028" s="45"/>
      <c r="APT1028" s="45"/>
      <c r="APU1028" s="45"/>
      <c r="APV1028" s="45"/>
      <c r="APW1028" s="45"/>
      <c r="APX1028" s="45"/>
      <c r="APY1028" s="45"/>
      <c r="APZ1028" s="45"/>
      <c r="AQA1028" s="45"/>
      <c r="AQB1028" s="45"/>
      <c r="AQC1028" s="45"/>
      <c r="AQD1028" s="45"/>
      <c r="AQE1028" s="45"/>
      <c r="AQF1028" s="45"/>
      <c r="AQG1028" s="45"/>
      <c r="AQH1028" s="45"/>
      <c r="AQI1028" s="45"/>
      <c r="AQJ1028" s="45"/>
      <c r="AQK1028" s="45"/>
      <c r="AQL1028" s="45"/>
      <c r="AQM1028" s="45"/>
      <c r="AQN1028" s="45"/>
      <c r="AQO1028" s="45"/>
      <c r="AQP1028" s="45"/>
      <c r="AQQ1028" s="45"/>
      <c r="AQR1028" s="45"/>
      <c r="AQS1028" s="45"/>
      <c r="AQT1028" s="45"/>
      <c r="AQU1028" s="45"/>
      <c r="AQV1028" s="45"/>
      <c r="AQW1028" s="45"/>
      <c r="AQX1028" s="45"/>
      <c r="AQY1028" s="45"/>
      <c r="AQZ1028" s="45"/>
      <c r="ARA1028" s="45"/>
      <c r="ARB1028" s="45"/>
      <c r="ARC1028" s="45"/>
      <c r="ARD1028" s="45"/>
      <c r="ARE1028" s="45"/>
      <c r="ARF1028" s="45"/>
      <c r="ARG1028" s="45"/>
      <c r="ARH1028" s="45"/>
      <c r="ARI1028" s="45"/>
      <c r="ARJ1028" s="45"/>
      <c r="ARK1028" s="45"/>
      <c r="ARL1028" s="45"/>
      <c r="ARM1028" s="45"/>
      <c r="ARN1028" s="45"/>
      <c r="ARO1028" s="45"/>
      <c r="ARP1028" s="45"/>
      <c r="ARQ1028" s="45"/>
      <c r="ARR1028" s="45"/>
      <c r="ARS1028" s="45"/>
      <c r="ART1028" s="45"/>
      <c r="ARU1028" s="45"/>
      <c r="ARV1028" s="45"/>
      <c r="ARW1028" s="45"/>
      <c r="ARX1028" s="45"/>
      <c r="ARY1028" s="45"/>
      <c r="ARZ1028" s="45"/>
      <c r="ASA1028" s="45"/>
      <c r="ASB1028" s="45"/>
      <c r="ASC1028" s="45"/>
      <c r="ASD1028" s="45"/>
      <c r="ASE1028" s="45"/>
      <c r="ASF1028" s="45"/>
      <c r="ASG1028" s="45"/>
      <c r="ASH1028" s="45"/>
      <c r="ASI1028" s="45"/>
      <c r="ASJ1028" s="45"/>
      <c r="ASK1028" s="45"/>
      <c r="ASL1028" s="45"/>
      <c r="ASM1028" s="45"/>
      <c r="ASN1028" s="45"/>
      <c r="ASO1028" s="45"/>
      <c r="ASP1028" s="45"/>
      <c r="ASQ1028" s="45"/>
      <c r="ASR1028" s="45"/>
      <c r="ASS1028" s="45"/>
      <c r="AST1028" s="45"/>
      <c r="ASU1028" s="45"/>
      <c r="ASV1028" s="45"/>
      <c r="ASW1028" s="45"/>
      <c r="ASX1028" s="45"/>
      <c r="ASY1028" s="45"/>
      <c r="ASZ1028" s="45"/>
      <c r="ATA1028" s="45"/>
      <c r="ATB1028" s="45"/>
      <c r="ATC1028" s="45"/>
      <c r="ATD1028" s="45"/>
      <c r="ATE1028" s="45"/>
      <c r="ATF1028" s="45"/>
      <c r="ATG1028" s="45"/>
      <c r="ATH1028" s="45"/>
      <c r="ATI1028" s="45"/>
      <c r="ATJ1028" s="45"/>
      <c r="ATK1028" s="45"/>
      <c r="ATL1028" s="45"/>
      <c r="ATM1028" s="45"/>
      <c r="ATN1028" s="45"/>
      <c r="ATO1028" s="45"/>
      <c r="ATP1028" s="45"/>
      <c r="ATQ1028" s="45"/>
      <c r="ATR1028" s="45"/>
      <c r="ATS1028" s="45"/>
      <c r="ATT1028" s="45"/>
      <c r="ATU1028" s="45"/>
      <c r="ATV1028" s="45"/>
      <c r="ATW1028" s="45"/>
      <c r="ATX1028" s="45"/>
      <c r="ATY1028" s="45"/>
      <c r="ATZ1028" s="45"/>
      <c r="AUA1028" s="45"/>
      <c r="AUB1028" s="45"/>
      <c r="AUC1028" s="45"/>
      <c r="AUD1028" s="45"/>
      <c r="AUE1028" s="45"/>
      <c r="AUF1028" s="45"/>
      <c r="AUG1028" s="45"/>
      <c r="AUH1028" s="45"/>
      <c r="AUI1028" s="45"/>
      <c r="AUJ1028" s="45"/>
      <c r="AUK1028" s="45"/>
      <c r="AUL1028" s="45"/>
      <c r="AUM1028" s="45"/>
      <c r="AUN1028" s="45"/>
      <c r="AUO1028" s="45"/>
      <c r="AUP1028" s="45"/>
      <c r="AUQ1028" s="45"/>
      <c r="AUR1028" s="45"/>
      <c r="AUS1028" s="45"/>
      <c r="AUT1028" s="45"/>
      <c r="AUU1028" s="45"/>
      <c r="AUV1028" s="45"/>
      <c r="AUW1028" s="45"/>
      <c r="AUX1028" s="45"/>
      <c r="AUY1028" s="45"/>
      <c r="AUZ1028" s="45"/>
      <c r="AVA1028" s="45"/>
      <c r="AVB1028" s="45"/>
      <c r="AVC1028" s="45"/>
      <c r="AVD1028" s="45"/>
      <c r="AVE1028" s="45"/>
      <c r="AVF1028" s="45"/>
      <c r="AVG1028" s="45"/>
      <c r="AVH1028" s="45"/>
      <c r="AVI1028" s="45"/>
      <c r="AVJ1028" s="45"/>
      <c r="AVK1028" s="45"/>
      <c r="AVL1028" s="45"/>
      <c r="AVM1028" s="45"/>
      <c r="AVN1028" s="45"/>
      <c r="AVO1028" s="45"/>
      <c r="AVP1028" s="45"/>
      <c r="AVQ1028" s="45"/>
      <c r="AVR1028" s="45"/>
      <c r="AVS1028" s="45"/>
      <c r="AVT1028" s="45"/>
      <c r="AVU1028" s="45"/>
      <c r="AVV1028" s="45"/>
      <c r="AVW1028" s="45"/>
      <c r="AVX1028" s="45"/>
      <c r="AVY1028" s="45"/>
      <c r="AVZ1028" s="45"/>
      <c r="AWA1028" s="45"/>
      <c r="AWB1028" s="45"/>
      <c r="AWC1028" s="45"/>
      <c r="AWD1028" s="45"/>
      <c r="AWE1028" s="45"/>
      <c r="AWF1028" s="45"/>
      <c r="AWG1028" s="45"/>
      <c r="AWH1028" s="45"/>
      <c r="AWI1028" s="45"/>
      <c r="AWJ1028" s="45"/>
      <c r="AWK1028" s="45"/>
      <c r="AWL1028" s="45"/>
      <c r="AWM1028" s="45"/>
      <c r="AWN1028" s="45"/>
      <c r="AWO1028" s="45"/>
      <c r="AWP1028" s="45"/>
      <c r="AWQ1028" s="45"/>
      <c r="AWR1028" s="45"/>
      <c r="AWS1028" s="45"/>
      <c r="AWT1028" s="45"/>
      <c r="AWU1028" s="45"/>
      <c r="AWV1028" s="45"/>
      <c r="AWW1028" s="45"/>
      <c r="AWX1028" s="45"/>
      <c r="AWY1028" s="45"/>
      <c r="AWZ1028" s="45"/>
      <c r="AXA1028" s="45"/>
      <c r="AXB1028" s="45"/>
      <c r="AXC1028" s="45"/>
      <c r="AXD1028" s="45"/>
      <c r="AXE1028" s="45"/>
      <c r="AXF1028" s="45"/>
      <c r="AXG1028" s="45"/>
      <c r="AXH1028" s="45"/>
      <c r="AXI1028" s="45"/>
      <c r="AXJ1028" s="45"/>
      <c r="AXK1028" s="45"/>
      <c r="AXL1028" s="45"/>
      <c r="AXM1028" s="45"/>
      <c r="AXN1028" s="45"/>
      <c r="AXO1028" s="45"/>
      <c r="AXP1028" s="45"/>
      <c r="AXQ1028" s="45"/>
      <c r="AXR1028" s="45"/>
      <c r="AXS1028" s="45"/>
      <c r="AXT1028" s="45"/>
      <c r="AXU1028" s="45"/>
      <c r="AXV1028" s="45"/>
      <c r="AXW1028" s="45"/>
      <c r="AXX1028" s="45"/>
      <c r="AXY1028" s="45"/>
      <c r="AXZ1028" s="45"/>
      <c r="AYA1028" s="45"/>
      <c r="AYB1028" s="45"/>
      <c r="AYC1028" s="45"/>
      <c r="AYD1028" s="45"/>
      <c r="AYE1028" s="45"/>
      <c r="AYF1028" s="45"/>
      <c r="AYG1028" s="45"/>
      <c r="AYH1028" s="45"/>
      <c r="AYI1028" s="45"/>
      <c r="AYJ1028" s="45"/>
      <c r="AYK1028" s="45"/>
      <c r="AYL1028" s="45"/>
      <c r="AYM1028" s="45"/>
      <c r="AYN1028" s="45"/>
      <c r="AYO1028" s="45"/>
      <c r="AYP1028" s="45"/>
      <c r="AYQ1028" s="45"/>
      <c r="AYR1028" s="45"/>
      <c r="AYS1028" s="45"/>
      <c r="AYT1028" s="45"/>
      <c r="AYU1028" s="45"/>
      <c r="AYV1028" s="45"/>
      <c r="AYW1028" s="45"/>
      <c r="AYX1028" s="45"/>
      <c r="AYY1028" s="45"/>
      <c r="AYZ1028" s="45"/>
      <c r="AZA1028" s="45"/>
      <c r="AZB1028" s="45"/>
      <c r="AZC1028" s="45"/>
      <c r="AZD1028" s="45"/>
      <c r="AZE1028" s="45"/>
      <c r="AZF1028" s="45"/>
      <c r="AZG1028" s="45"/>
      <c r="AZH1028" s="45"/>
      <c r="AZI1028" s="45"/>
      <c r="AZJ1028" s="45"/>
      <c r="AZK1028" s="45"/>
      <c r="AZL1028" s="45"/>
      <c r="AZM1028" s="45"/>
      <c r="AZN1028" s="45"/>
      <c r="AZO1028" s="45"/>
      <c r="AZP1028" s="45"/>
      <c r="AZQ1028" s="45"/>
      <c r="AZR1028" s="45"/>
      <c r="AZS1028" s="45"/>
      <c r="AZT1028" s="45"/>
      <c r="AZU1028" s="45"/>
      <c r="AZV1028" s="45"/>
      <c r="AZW1028" s="45"/>
      <c r="AZX1028" s="45"/>
      <c r="AZY1028" s="45"/>
      <c r="AZZ1028" s="45"/>
      <c r="BAA1028" s="45"/>
      <c r="BAB1028" s="45"/>
      <c r="BAC1028" s="45"/>
      <c r="BAD1028" s="45"/>
      <c r="BAE1028" s="45"/>
      <c r="BAF1028" s="45"/>
      <c r="BAG1028" s="45"/>
      <c r="BAH1028" s="45"/>
      <c r="BAI1028" s="45"/>
      <c r="BAJ1028" s="45"/>
      <c r="BAK1028" s="45"/>
      <c r="BAL1028" s="45"/>
      <c r="BAM1028" s="45"/>
      <c r="BAN1028" s="45"/>
      <c r="BAO1028" s="45"/>
      <c r="BAP1028" s="45"/>
      <c r="BAQ1028" s="45"/>
      <c r="BAR1028" s="45"/>
      <c r="BAS1028" s="45"/>
      <c r="BAT1028" s="45"/>
      <c r="BAU1028" s="45"/>
      <c r="BAV1028" s="45"/>
      <c r="BAW1028" s="45"/>
      <c r="BAX1028" s="45"/>
      <c r="BAY1028" s="45"/>
      <c r="BAZ1028" s="45"/>
      <c r="BBA1028" s="45"/>
      <c r="BBB1028" s="45"/>
      <c r="BBC1028" s="45"/>
      <c r="BBD1028" s="45"/>
      <c r="BBE1028" s="45"/>
      <c r="BBF1028" s="45"/>
      <c r="BBG1028" s="45"/>
      <c r="BBH1028" s="45"/>
      <c r="BBI1028" s="45"/>
      <c r="BBJ1028" s="45"/>
      <c r="BBK1028" s="45"/>
      <c r="BBL1028" s="45"/>
      <c r="BBM1028" s="45"/>
      <c r="BBN1028" s="45"/>
      <c r="BBO1028" s="45"/>
      <c r="BBP1028" s="45"/>
      <c r="BBQ1028" s="45"/>
      <c r="BBR1028" s="45"/>
      <c r="BBS1028" s="45"/>
      <c r="BBT1028" s="45"/>
      <c r="BBU1028" s="45"/>
      <c r="BBV1028" s="45"/>
      <c r="BBW1028" s="45"/>
      <c r="BBX1028" s="45"/>
      <c r="BBY1028" s="45"/>
      <c r="BBZ1028" s="45"/>
      <c r="BCA1028" s="45"/>
      <c r="BCB1028" s="45"/>
      <c r="BCC1028" s="45"/>
      <c r="BCD1028" s="45"/>
      <c r="BCE1028" s="45"/>
      <c r="BCF1028" s="45"/>
      <c r="BCG1028" s="45"/>
      <c r="BCH1028" s="45"/>
      <c r="BCI1028" s="45"/>
      <c r="BCJ1028" s="45"/>
      <c r="BCK1028" s="45"/>
      <c r="BCL1028" s="45"/>
      <c r="BCM1028" s="45"/>
      <c r="BCN1028" s="45"/>
      <c r="BCO1028" s="45"/>
      <c r="BCP1028" s="45"/>
      <c r="BCQ1028" s="45"/>
      <c r="BCR1028" s="45"/>
      <c r="BCS1028" s="45"/>
      <c r="BCT1028" s="45"/>
      <c r="BCU1028" s="45"/>
      <c r="BCV1028" s="45"/>
      <c r="BCW1028" s="45"/>
      <c r="BCX1028" s="45"/>
      <c r="BCY1028" s="45"/>
      <c r="BCZ1028" s="45"/>
      <c r="BDA1028" s="45"/>
      <c r="BDB1028" s="45"/>
      <c r="BDC1028" s="45"/>
      <c r="BDD1028" s="45"/>
      <c r="BDE1028" s="45"/>
      <c r="BDF1028" s="45"/>
      <c r="BDG1028" s="45"/>
      <c r="BDH1028" s="45"/>
      <c r="BDI1028" s="45"/>
      <c r="BDJ1028" s="45"/>
      <c r="BDK1028" s="45"/>
      <c r="BDL1028" s="45"/>
      <c r="BDM1028" s="45"/>
      <c r="BDN1028" s="45"/>
      <c r="BDO1028" s="45"/>
      <c r="BDP1028" s="45"/>
      <c r="BDQ1028" s="45"/>
      <c r="BDR1028" s="45"/>
      <c r="BDS1028" s="45"/>
      <c r="BDT1028" s="45"/>
      <c r="BDU1028" s="45"/>
      <c r="BDV1028" s="45"/>
      <c r="BDW1028" s="45"/>
      <c r="BDX1028" s="45"/>
      <c r="BDY1028" s="45"/>
      <c r="BDZ1028" s="45"/>
      <c r="BEA1028" s="45"/>
      <c r="BEB1028" s="45"/>
      <c r="BEC1028" s="45"/>
      <c r="BED1028" s="45"/>
      <c r="BEE1028" s="45"/>
      <c r="BEF1028" s="45"/>
      <c r="BEG1028" s="45"/>
      <c r="BEH1028" s="45"/>
      <c r="BEI1028" s="45"/>
      <c r="BEJ1028" s="45"/>
      <c r="BEK1028" s="45"/>
      <c r="BEL1028" s="45"/>
      <c r="BEM1028" s="45"/>
      <c r="BEN1028" s="45"/>
      <c r="BEO1028" s="45"/>
      <c r="BEP1028" s="45"/>
      <c r="BEQ1028" s="45"/>
      <c r="BER1028" s="45"/>
      <c r="BES1028" s="45"/>
      <c r="BET1028" s="45"/>
      <c r="BEU1028" s="45"/>
      <c r="BEV1028" s="45"/>
      <c r="BEW1028" s="45"/>
      <c r="BEX1028" s="45"/>
      <c r="BEY1028" s="45"/>
      <c r="BEZ1028" s="45"/>
      <c r="BFA1028" s="45"/>
      <c r="BFB1028" s="45"/>
      <c r="BFC1028" s="45"/>
      <c r="BFD1028" s="45"/>
      <c r="BFE1028" s="45"/>
      <c r="BFF1028" s="45"/>
      <c r="BFG1028" s="45"/>
      <c r="BFH1028" s="45"/>
      <c r="BFI1028" s="45"/>
      <c r="BFJ1028" s="45"/>
      <c r="BFK1028" s="45"/>
      <c r="BFL1028" s="45"/>
      <c r="BFM1028" s="45"/>
      <c r="BFN1028" s="45"/>
      <c r="BFO1028" s="45"/>
      <c r="BFP1028" s="45"/>
      <c r="BFQ1028" s="45"/>
      <c r="BFR1028" s="45"/>
      <c r="BFS1028" s="45"/>
      <c r="BFT1028" s="45"/>
      <c r="BFU1028" s="45"/>
      <c r="BFV1028" s="45"/>
      <c r="BFW1028" s="45"/>
      <c r="BFX1028" s="45"/>
      <c r="BFY1028" s="45"/>
      <c r="BFZ1028" s="45"/>
      <c r="BGA1028" s="45"/>
      <c r="BGB1028" s="45"/>
      <c r="BGC1028" s="45"/>
      <c r="BGD1028" s="45"/>
      <c r="BGE1028" s="45"/>
      <c r="BGF1028" s="45"/>
      <c r="BGG1028" s="45"/>
      <c r="BGH1028" s="45"/>
      <c r="BGI1028" s="45"/>
      <c r="BGJ1028" s="45"/>
      <c r="BGK1028" s="45"/>
      <c r="BGL1028" s="45"/>
      <c r="BGM1028" s="45"/>
      <c r="BGN1028" s="45"/>
      <c r="BGO1028" s="45"/>
      <c r="BGP1028" s="45"/>
      <c r="BGQ1028" s="45"/>
      <c r="BGR1028" s="45"/>
      <c r="BGS1028" s="45"/>
      <c r="BGT1028" s="45"/>
      <c r="BGU1028" s="45"/>
      <c r="BGV1028" s="45"/>
      <c r="BGW1028" s="45"/>
      <c r="BGX1028" s="45"/>
      <c r="BGY1028" s="45"/>
      <c r="BGZ1028" s="45"/>
      <c r="BHA1028" s="45"/>
      <c r="BHB1028" s="45"/>
      <c r="BHC1028" s="45"/>
      <c r="BHD1028" s="45"/>
      <c r="BHE1028" s="45"/>
      <c r="BHF1028" s="45"/>
      <c r="BHG1028" s="45"/>
      <c r="BHH1028" s="45"/>
      <c r="BHI1028" s="45"/>
      <c r="BHJ1028" s="45"/>
      <c r="BHK1028" s="45"/>
      <c r="BHL1028" s="45"/>
      <c r="BHM1028" s="45"/>
      <c r="BHN1028" s="45"/>
      <c r="BHO1028" s="45"/>
      <c r="BHP1028" s="45"/>
      <c r="BHQ1028" s="45"/>
      <c r="BHR1028" s="45"/>
      <c r="BHS1028" s="45"/>
      <c r="BHT1028" s="45"/>
      <c r="BHU1028" s="45"/>
      <c r="BHV1028" s="45"/>
      <c r="BHW1028" s="45"/>
      <c r="BHX1028" s="45"/>
      <c r="BHY1028" s="45"/>
      <c r="BHZ1028" s="45"/>
      <c r="BIA1028" s="45"/>
      <c r="BIB1028" s="45"/>
      <c r="BIC1028" s="45"/>
      <c r="BID1028" s="45"/>
      <c r="BIE1028" s="45"/>
      <c r="BIF1028" s="45"/>
      <c r="BIG1028" s="45"/>
      <c r="BIH1028" s="45"/>
      <c r="BII1028" s="45"/>
      <c r="BIJ1028" s="45"/>
      <c r="BIK1028" s="45"/>
      <c r="BIL1028" s="45"/>
      <c r="BIM1028" s="45"/>
      <c r="BIN1028" s="45"/>
      <c r="BIO1028" s="45"/>
      <c r="BIP1028" s="45"/>
      <c r="BIQ1028" s="45"/>
      <c r="BIR1028" s="45"/>
      <c r="BIS1028" s="45"/>
      <c r="BIT1028" s="45"/>
      <c r="BIU1028" s="45"/>
      <c r="BIV1028" s="45"/>
      <c r="BIW1028" s="45"/>
      <c r="BIX1028" s="45"/>
      <c r="BIY1028" s="45"/>
      <c r="BIZ1028" s="45"/>
      <c r="BJA1028" s="45"/>
      <c r="BJB1028" s="45"/>
      <c r="BJC1028" s="45"/>
      <c r="BJD1028" s="45"/>
      <c r="BJE1028" s="45"/>
      <c r="BJF1028" s="45"/>
      <c r="BJG1028" s="45"/>
      <c r="BJH1028" s="45"/>
      <c r="BJI1028" s="45"/>
      <c r="BJJ1028" s="45"/>
      <c r="BJK1028" s="45"/>
      <c r="BJL1028" s="45"/>
      <c r="BJM1028" s="45"/>
      <c r="BJN1028" s="45"/>
      <c r="BJO1028" s="45"/>
      <c r="BJP1028" s="45"/>
      <c r="BJQ1028" s="45"/>
      <c r="BJR1028" s="45"/>
      <c r="BJS1028" s="45"/>
      <c r="BJT1028" s="45"/>
      <c r="BJU1028" s="45"/>
      <c r="BJV1028" s="45"/>
      <c r="BJW1028" s="45"/>
      <c r="BJX1028" s="45"/>
      <c r="BJY1028" s="45"/>
      <c r="BJZ1028" s="45"/>
      <c r="BKA1028" s="45"/>
      <c r="BKB1028" s="45"/>
      <c r="BKC1028" s="45"/>
      <c r="BKD1028" s="45"/>
      <c r="BKE1028" s="45"/>
      <c r="BKF1028" s="45"/>
      <c r="BKG1028" s="45"/>
      <c r="BKH1028" s="45"/>
      <c r="BKI1028" s="45"/>
      <c r="BKJ1028" s="45"/>
      <c r="BKK1028" s="45"/>
      <c r="BKL1028" s="45"/>
      <c r="BKM1028" s="45"/>
      <c r="BKN1028" s="45"/>
      <c r="BKO1028" s="45"/>
      <c r="BKP1028" s="45"/>
      <c r="BKQ1028" s="45"/>
      <c r="BKR1028" s="45"/>
      <c r="BKS1028" s="45"/>
      <c r="BKT1028" s="45"/>
      <c r="BKU1028" s="45"/>
      <c r="BKV1028" s="45"/>
      <c r="BKW1028" s="45"/>
      <c r="BKX1028" s="45"/>
      <c r="BKY1028" s="45"/>
      <c r="BKZ1028" s="45"/>
      <c r="BLA1028" s="45"/>
      <c r="BLB1028" s="45"/>
      <c r="BLC1028" s="45"/>
      <c r="BLD1028" s="45"/>
      <c r="BLE1028" s="45"/>
      <c r="BLF1028" s="45"/>
      <c r="BLG1028" s="45"/>
      <c r="BLH1028" s="45"/>
      <c r="BLI1028" s="45"/>
      <c r="BLJ1028" s="45"/>
      <c r="BLK1028" s="45"/>
      <c r="BLL1028" s="45"/>
      <c r="BLM1028" s="45"/>
      <c r="BLN1028" s="45"/>
      <c r="BLO1028" s="45"/>
      <c r="BLP1028" s="45"/>
      <c r="BLQ1028" s="45"/>
      <c r="BLR1028" s="45"/>
      <c r="BLS1028" s="45"/>
      <c r="BLT1028" s="45"/>
      <c r="BLU1028" s="45"/>
      <c r="BLV1028" s="45"/>
      <c r="BLW1028" s="45"/>
      <c r="BLX1028" s="45"/>
      <c r="BLY1028" s="45"/>
      <c r="BLZ1028" s="45"/>
      <c r="BMA1028" s="45"/>
      <c r="BMB1028" s="45"/>
      <c r="BMC1028" s="45"/>
      <c r="BMD1028" s="45"/>
      <c r="BME1028" s="45"/>
      <c r="BMF1028" s="45"/>
      <c r="BMG1028" s="45"/>
      <c r="BMH1028" s="45"/>
      <c r="BMI1028" s="45"/>
      <c r="BMJ1028" s="45"/>
      <c r="BMK1028" s="45"/>
      <c r="BML1028" s="45"/>
      <c r="BMM1028" s="45"/>
      <c r="BMN1028" s="45"/>
      <c r="BMO1028" s="45"/>
      <c r="BMP1028" s="45"/>
      <c r="BMQ1028" s="45"/>
      <c r="BMR1028" s="45"/>
      <c r="BMS1028" s="45"/>
      <c r="BMT1028" s="45"/>
      <c r="BMU1028" s="45"/>
      <c r="BMV1028" s="45"/>
      <c r="BMW1028" s="45"/>
      <c r="BMX1028" s="45"/>
      <c r="BMY1028" s="45"/>
      <c r="BMZ1028" s="45"/>
      <c r="BNA1028" s="45"/>
      <c r="BNB1028" s="45"/>
      <c r="BNC1028" s="45"/>
      <c r="BND1028" s="45"/>
      <c r="BNE1028" s="45"/>
      <c r="BNF1028" s="45"/>
      <c r="BNG1028" s="45"/>
      <c r="BNH1028" s="45"/>
      <c r="BNI1028" s="45"/>
      <c r="BNJ1028" s="45"/>
      <c r="BNK1028" s="45"/>
      <c r="BNL1028" s="45"/>
      <c r="BNM1028" s="45"/>
      <c r="BNN1028" s="45"/>
      <c r="BNO1028" s="45"/>
      <c r="BNP1028" s="45"/>
      <c r="BNQ1028" s="45"/>
      <c r="BNR1028" s="45"/>
      <c r="BNS1028" s="45"/>
      <c r="BNT1028" s="45"/>
      <c r="BNU1028" s="45"/>
      <c r="BNV1028" s="45"/>
      <c r="BNW1028" s="45"/>
      <c r="BNX1028" s="45"/>
      <c r="BNY1028" s="45"/>
      <c r="BNZ1028" s="45"/>
      <c r="BOA1028" s="45"/>
      <c r="BOB1028" s="45"/>
      <c r="BOC1028" s="45"/>
      <c r="BOD1028" s="45"/>
      <c r="BOE1028" s="45"/>
      <c r="BOF1028" s="45"/>
      <c r="BOG1028" s="45"/>
      <c r="BOH1028" s="45"/>
      <c r="BOI1028" s="45"/>
      <c r="BOJ1028" s="45"/>
      <c r="BOK1028" s="45"/>
      <c r="BOL1028" s="45"/>
      <c r="BOM1028" s="45"/>
      <c r="BON1028" s="45"/>
      <c r="BOO1028" s="45"/>
      <c r="BOP1028" s="45"/>
      <c r="BOQ1028" s="45"/>
      <c r="BOR1028" s="45"/>
      <c r="BOS1028" s="45"/>
      <c r="BOT1028" s="45"/>
      <c r="BOU1028" s="45"/>
      <c r="BOV1028" s="45"/>
      <c r="BOW1028" s="45"/>
      <c r="BOX1028" s="45"/>
      <c r="BOY1028" s="45"/>
      <c r="BOZ1028" s="45"/>
      <c r="BPA1028" s="45"/>
      <c r="BPB1028" s="45"/>
      <c r="BPC1028" s="45"/>
      <c r="BPD1028" s="45"/>
      <c r="BPE1028" s="45"/>
      <c r="BPF1028" s="45"/>
      <c r="BPG1028" s="45"/>
      <c r="BPH1028" s="45"/>
      <c r="BPI1028" s="45"/>
      <c r="BPJ1028" s="45"/>
      <c r="BPK1028" s="45"/>
      <c r="BPL1028" s="45"/>
      <c r="BPM1028" s="45"/>
      <c r="BPN1028" s="45"/>
      <c r="BPO1028" s="45"/>
      <c r="BPP1028" s="45"/>
      <c r="BPQ1028" s="45"/>
      <c r="BPR1028" s="45"/>
      <c r="BPS1028" s="45"/>
      <c r="BPT1028" s="45"/>
      <c r="BPU1028" s="45"/>
      <c r="BPV1028" s="45"/>
      <c r="BPW1028" s="45"/>
      <c r="BPX1028" s="45"/>
      <c r="BPY1028" s="45"/>
      <c r="BPZ1028" s="45"/>
      <c r="BQA1028" s="45"/>
      <c r="BQB1028" s="45"/>
      <c r="BQC1028" s="45"/>
      <c r="BQD1028" s="45"/>
      <c r="BQE1028" s="45"/>
      <c r="BQF1028" s="45"/>
      <c r="BQG1028" s="45"/>
      <c r="BQH1028" s="45"/>
      <c r="BQI1028" s="45"/>
      <c r="BQJ1028" s="45"/>
      <c r="BQK1028" s="45"/>
      <c r="BQL1028" s="45"/>
      <c r="BQM1028" s="45"/>
      <c r="BQN1028" s="45"/>
      <c r="BQO1028" s="45"/>
      <c r="BQP1028" s="45"/>
      <c r="BQQ1028" s="45"/>
      <c r="BQR1028" s="45"/>
      <c r="BQS1028" s="45"/>
      <c r="BQT1028" s="45"/>
      <c r="BQU1028" s="45"/>
      <c r="BQV1028" s="45"/>
      <c r="BQW1028" s="45"/>
      <c r="BQX1028" s="45"/>
      <c r="BQY1028" s="45"/>
      <c r="BQZ1028" s="45"/>
      <c r="BRA1028" s="45"/>
      <c r="BRB1028" s="45"/>
      <c r="BRC1028" s="45"/>
      <c r="BRD1028" s="45"/>
      <c r="BRE1028" s="45"/>
      <c r="BRF1028" s="45"/>
      <c r="BRG1028" s="45"/>
      <c r="BRH1028" s="45"/>
      <c r="BRI1028" s="45"/>
      <c r="BRJ1028" s="45"/>
      <c r="BRK1028" s="45"/>
      <c r="BRL1028" s="45"/>
      <c r="BRM1028" s="45"/>
      <c r="BRN1028" s="45"/>
      <c r="BRO1028" s="45"/>
      <c r="BRP1028" s="45"/>
      <c r="BRQ1028" s="45"/>
      <c r="BRR1028" s="45"/>
      <c r="BRS1028" s="45"/>
      <c r="BRT1028" s="45"/>
      <c r="BRU1028" s="45"/>
      <c r="BRV1028" s="45"/>
      <c r="BRW1028" s="45"/>
      <c r="BRX1028" s="45"/>
      <c r="BRY1028" s="45"/>
      <c r="BRZ1028" s="45"/>
      <c r="BSA1028" s="45"/>
      <c r="BSB1028" s="45"/>
      <c r="BSC1028" s="45"/>
      <c r="BSD1028" s="45"/>
      <c r="BSE1028" s="45"/>
      <c r="BSF1028" s="45"/>
      <c r="BSG1028" s="45"/>
      <c r="BSH1028" s="45"/>
      <c r="BSI1028" s="45"/>
      <c r="BSJ1028" s="45"/>
      <c r="BSK1028" s="45"/>
      <c r="BSL1028" s="45"/>
      <c r="BSM1028" s="45"/>
      <c r="BSN1028" s="45"/>
      <c r="BSO1028" s="45"/>
      <c r="BSP1028" s="45"/>
      <c r="BSQ1028" s="45"/>
      <c r="BSR1028" s="45"/>
      <c r="BSS1028" s="45"/>
      <c r="BST1028" s="45"/>
      <c r="BSU1028" s="45"/>
      <c r="BSV1028" s="45"/>
      <c r="BSW1028" s="45"/>
      <c r="BSX1028" s="45"/>
      <c r="BSY1028" s="45"/>
      <c r="BSZ1028" s="45"/>
      <c r="BTA1028" s="45"/>
      <c r="BTB1028" s="45"/>
      <c r="BTC1028" s="45"/>
      <c r="BTD1028" s="45"/>
      <c r="BTE1028" s="45"/>
      <c r="BTF1028" s="45"/>
      <c r="BTG1028" s="45"/>
      <c r="BTH1028" s="45"/>
      <c r="BTI1028" s="45"/>
      <c r="BTJ1028" s="45"/>
      <c r="BTK1028" s="45"/>
      <c r="BTL1028" s="45"/>
      <c r="BTM1028" s="45"/>
      <c r="BTN1028" s="45"/>
      <c r="BTO1028" s="45"/>
      <c r="BTP1028" s="45"/>
      <c r="BTQ1028" s="45"/>
      <c r="BTR1028" s="45"/>
      <c r="BTS1028" s="45"/>
      <c r="BTT1028" s="45"/>
      <c r="BTU1028" s="45"/>
      <c r="BTV1028" s="45"/>
      <c r="BTW1028" s="45"/>
      <c r="BTX1028" s="45"/>
      <c r="BTY1028" s="45"/>
      <c r="BTZ1028" s="45"/>
      <c r="BUA1028" s="45"/>
      <c r="BUB1028" s="45"/>
      <c r="BUC1028" s="45"/>
      <c r="BUD1028" s="45"/>
      <c r="BUE1028" s="45"/>
      <c r="BUF1028" s="45"/>
      <c r="BUG1028" s="45"/>
      <c r="BUH1028" s="45"/>
      <c r="BUI1028" s="45"/>
      <c r="BUJ1028" s="45"/>
      <c r="BUK1028" s="45"/>
      <c r="BUL1028" s="45"/>
      <c r="BUM1028" s="45"/>
      <c r="BUN1028" s="45"/>
      <c r="BUO1028" s="45"/>
      <c r="BUP1028" s="45"/>
      <c r="BUQ1028" s="45"/>
      <c r="BUR1028" s="45"/>
      <c r="BUS1028" s="45"/>
      <c r="BUT1028" s="45"/>
      <c r="BUU1028" s="45"/>
      <c r="BUV1028" s="45"/>
      <c r="BUW1028" s="45"/>
      <c r="BUX1028" s="45"/>
      <c r="BUY1028" s="45"/>
      <c r="BUZ1028" s="45"/>
      <c r="BVA1028" s="45"/>
      <c r="BVB1028" s="45"/>
      <c r="BVC1028" s="45"/>
      <c r="BVD1028" s="45"/>
      <c r="BVE1028" s="45"/>
      <c r="BVF1028" s="45"/>
      <c r="BVG1028" s="45"/>
      <c r="BVH1028" s="45"/>
      <c r="BVI1028" s="45"/>
      <c r="BVJ1028" s="45"/>
      <c r="BVK1028" s="45"/>
      <c r="BVL1028" s="45"/>
      <c r="BVM1028" s="45"/>
      <c r="BVN1028" s="45"/>
      <c r="BVO1028" s="45"/>
      <c r="BVP1028" s="45"/>
      <c r="BVQ1028" s="45"/>
      <c r="BVR1028" s="45"/>
      <c r="BVS1028" s="45"/>
      <c r="BVT1028" s="45"/>
      <c r="BVU1028" s="45"/>
      <c r="BVV1028" s="45"/>
      <c r="BVW1028" s="45"/>
      <c r="BVX1028" s="45"/>
      <c r="BVY1028" s="45"/>
      <c r="BVZ1028" s="45"/>
      <c r="BWA1028" s="45"/>
      <c r="BWB1028" s="45"/>
      <c r="BWC1028" s="45"/>
      <c r="BWD1028" s="45"/>
      <c r="BWE1028" s="45"/>
      <c r="BWF1028" s="45"/>
      <c r="BWG1028" s="45"/>
      <c r="BWH1028" s="45"/>
      <c r="BWI1028" s="45"/>
      <c r="BWJ1028" s="45"/>
      <c r="BWK1028" s="45"/>
      <c r="BWL1028" s="45"/>
      <c r="BWM1028" s="45"/>
      <c r="BWN1028" s="45"/>
      <c r="BWO1028" s="45"/>
      <c r="BWP1028" s="45"/>
      <c r="BWQ1028" s="45"/>
      <c r="BWR1028" s="45"/>
      <c r="BWS1028" s="45"/>
      <c r="BWT1028" s="45"/>
      <c r="BWU1028" s="45"/>
      <c r="BWV1028" s="45"/>
      <c r="BWW1028" s="45"/>
      <c r="BWX1028" s="45"/>
      <c r="BWY1028" s="45"/>
      <c r="BWZ1028" s="45"/>
      <c r="BXA1028" s="45"/>
      <c r="BXB1028" s="45"/>
      <c r="BXC1028" s="45"/>
      <c r="BXD1028" s="45"/>
      <c r="BXE1028" s="45"/>
      <c r="BXF1028" s="45"/>
      <c r="BXG1028" s="45"/>
      <c r="BXH1028" s="45"/>
      <c r="BXI1028" s="45"/>
      <c r="BXJ1028" s="45"/>
      <c r="BXK1028" s="45"/>
      <c r="BXL1028" s="45"/>
      <c r="BXM1028" s="45"/>
      <c r="BXN1028" s="45"/>
      <c r="BXO1028" s="45"/>
      <c r="BXP1028" s="45"/>
      <c r="BXQ1028" s="45"/>
      <c r="BXR1028" s="45"/>
      <c r="BXS1028" s="45"/>
      <c r="BXT1028" s="45"/>
      <c r="BXU1028" s="45"/>
      <c r="BXV1028" s="45"/>
      <c r="BXW1028" s="45"/>
      <c r="BXX1028" s="45"/>
      <c r="BXY1028" s="45"/>
      <c r="BXZ1028" s="45"/>
      <c r="BYA1028" s="45"/>
      <c r="BYB1028" s="45"/>
      <c r="BYC1028" s="45"/>
      <c r="BYD1028" s="45"/>
      <c r="BYE1028" s="45"/>
      <c r="BYF1028" s="45"/>
      <c r="BYG1028" s="45"/>
      <c r="BYH1028" s="45"/>
      <c r="BYI1028" s="45"/>
      <c r="BYJ1028" s="45"/>
      <c r="BYK1028" s="45"/>
      <c r="BYL1028" s="45"/>
      <c r="BYM1028" s="45"/>
      <c r="BYN1028" s="45"/>
      <c r="BYO1028" s="45"/>
      <c r="BYP1028" s="45"/>
      <c r="BYQ1028" s="45"/>
      <c r="BYR1028" s="45"/>
      <c r="BYS1028" s="45"/>
      <c r="BYT1028" s="45"/>
      <c r="BYU1028" s="45"/>
      <c r="BYV1028" s="45"/>
      <c r="BYW1028" s="45"/>
      <c r="BYX1028" s="45"/>
      <c r="BYY1028" s="45"/>
      <c r="BYZ1028" s="45"/>
      <c r="BZA1028" s="45"/>
      <c r="BZB1028" s="45"/>
      <c r="BZC1028" s="45"/>
      <c r="BZD1028" s="45"/>
      <c r="BZE1028" s="45"/>
      <c r="BZF1028" s="45"/>
      <c r="BZG1028" s="45"/>
      <c r="BZH1028" s="45"/>
      <c r="BZI1028" s="45"/>
      <c r="BZJ1028" s="45"/>
      <c r="BZK1028" s="45"/>
      <c r="BZL1028" s="45"/>
      <c r="BZM1028" s="45"/>
      <c r="BZN1028" s="45"/>
      <c r="BZO1028" s="45"/>
      <c r="BZP1028" s="45"/>
      <c r="BZQ1028" s="45"/>
      <c r="BZR1028" s="45"/>
      <c r="BZS1028" s="45"/>
      <c r="BZT1028" s="45"/>
      <c r="BZU1028" s="45"/>
      <c r="BZV1028" s="45"/>
      <c r="BZW1028" s="45"/>
      <c r="BZX1028" s="45"/>
      <c r="BZY1028" s="45"/>
      <c r="BZZ1028" s="45"/>
      <c r="CAA1028" s="45"/>
      <c r="CAB1028" s="45"/>
      <c r="CAC1028" s="45"/>
      <c r="CAD1028" s="45"/>
      <c r="CAE1028" s="45"/>
      <c r="CAF1028" s="45"/>
      <c r="CAG1028" s="45"/>
      <c r="CAH1028" s="45"/>
      <c r="CAI1028" s="45"/>
      <c r="CAJ1028" s="45"/>
      <c r="CAK1028" s="45"/>
      <c r="CAL1028" s="45"/>
      <c r="CAM1028" s="45"/>
      <c r="CAN1028" s="45"/>
      <c r="CAO1028" s="45"/>
      <c r="CAP1028" s="45"/>
      <c r="CAQ1028" s="45"/>
      <c r="CAR1028" s="45"/>
      <c r="CAS1028" s="45"/>
      <c r="CAT1028" s="45"/>
      <c r="CAU1028" s="45"/>
      <c r="CAV1028" s="45"/>
      <c r="CAW1028" s="45"/>
      <c r="CAX1028" s="45"/>
      <c r="CAY1028" s="45"/>
      <c r="CAZ1028" s="45"/>
      <c r="CBA1028" s="45"/>
      <c r="CBB1028" s="45"/>
      <c r="CBC1028" s="45"/>
      <c r="CBD1028" s="45"/>
      <c r="CBE1028" s="45"/>
      <c r="CBF1028" s="45"/>
      <c r="CBG1028" s="45"/>
      <c r="CBH1028" s="45"/>
      <c r="CBI1028" s="45"/>
      <c r="CBJ1028" s="45"/>
      <c r="CBK1028" s="45"/>
      <c r="CBL1028" s="45"/>
      <c r="CBM1028" s="45"/>
      <c r="CBN1028" s="45"/>
      <c r="CBO1028" s="45"/>
      <c r="CBP1028" s="45"/>
      <c r="CBQ1028" s="45"/>
      <c r="CBR1028" s="45"/>
      <c r="CBS1028" s="45"/>
      <c r="CBT1028" s="45"/>
      <c r="CBU1028" s="45"/>
      <c r="CBV1028" s="45"/>
      <c r="CBW1028" s="45"/>
      <c r="CBX1028" s="45"/>
      <c r="CBY1028" s="45"/>
      <c r="CBZ1028" s="45"/>
      <c r="CCA1028" s="45"/>
      <c r="CCB1028" s="45"/>
      <c r="CCC1028" s="45"/>
      <c r="CCD1028" s="45"/>
      <c r="CCE1028" s="45"/>
      <c r="CCF1028" s="45"/>
      <c r="CCG1028" s="45"/>
      <c r="CCH1028" s="45"/>
      <c r="CCI1028" s="45"/>
      <c r="CCJ1028" s="45"/>
      <c r="CCK1028" s="45"/>
      <c r="CCL1028" s="45"/>
      <c r="CCM1028" s="45"/>
      <c r="CCN1028" s="45"/>
      <c r="CCO1028" s="45"/>
      <c r="CCP1028" s="45"/>
      <c r="CCQ1028" s="45"/>
      <c r="CCR1028" s="45"/>
      <c r="CCS1028" s="45"/>
      <c r="CCT1028" s="45"/>
      <c r="CCU1028" s="45"/>
      <c r="CCV1028" s="45"/>
      <c r="CCW1028" s="45"/>
      <c r="CCX1028" s="45"/>
      <c r="CCY1028" s="45"/>
      <c r="CCZ1028" s="45"/>
      <c r="CDA1028" s="45"/>
      <c r="CDB1028" s="45"/>
      <c r="CDC1028" s="45"/>
      <c r="CDD1028" s="45"/>
      <c r="CDE1028" s="45"/>
      <c r="CDF1028" s="45"/>
      <c r="CDG1028" s="45"/>
      <c r="CDH1028" s="45"/>
      <c r="CDI1028" s="45"/>
      <c r="CDJ1028" s="45"/>
      <c r="CDK1028" s="45"/>
      <c r="CDL1028" s="45"/>
      <c r="CDM1028" s="45"/>
      <c r="CDN1028" s="45"/>
      <c r="CDO1028" s="45"/>
      <c r="CDP1028" s="45"/>
      <c r="CDQ1028" s="45"/>
      <c r="CDR1028" s="45"/>
      <c r="CDS1028" s="45"/>
      <c r="CDT1028" s="45"/>
      <c r="CDU1028" s="45"/>
      <c r="CDV1028" s="45"/>
      <c r="CDW1028" s="45"/>
      <c r="CDX1028" s="45"/>
      <c r="CDY1028" s="45"/>
      <c r="CDZ1028" s="45"/>
      <c r="CEA1028" s="45"/>
      <c r="CEB1028" s="45"/>
      <c r="CEC1028" s="45"/>
      <c r="CED1028" s="45"/>
      <c r="CEE1028" s="45"/>
      <c r="CEF1028" s="45"/>
      <c r="CEG1028" s="45"/>
      <c r="CEH1028" s="45"/>
      <c r="CEI1028" s="45"/>
      <c r="CEJ1028" s="45"/>
      <c r="CEK1028" s="45"/>
      <c r="CEL1028" s="45"/>
      <c r="CEM1028" s="45"/>
      <c r="CEN1028" s="45"/>
      <c r="CEO1028" s="45"/>
      <c r="CEP1028" s="45"/>
      <c r="CEQ1028" s="45"/>
      <c r="CER1028" s="45"/>
      <c r="CES1028" s="45"/>
      <c r="CET1028" s="45"/>
      <c r="CEU1028" s="45"/>
      <c r="CEV1028" s="45"/>
      <c r="CEW1028" s="45"/>
      <c r="CEX1028" s="45"/>
      <c r="CEY1028" s="45"/>
      <c r="CEZ1028" s="45"/>
      <c r="CFA1028" s="45"/>
      <c r="CFB1028" s="45"/>
      <c r="CFC1028" s="45"/>
      <c r="CFD1028" s="45"/>
      <c r="CFE1028" s="45"/>
      <c r="CFF1028" s="45"/>
      <c r="CFG1028" s="45"/>
      <c r="CFH1028" s="45"/>
      <c r="CFI1028" s="45"/>
      <c r="CFJ1028" s="45"/>
      <c r="CFK1028" s="45"/>
      <c r="CFL1028" s="45"/>
      <c r="CFM1028" s="45"/>
      <c r="CFN1028" s="45"/>
      <c r="CFO1028" s="45"/>
      <c r="CFP1028" s="45"/>
      <c r="CFQ1028" s="45"/>
      <c r="CFR1028" s="45"/>
      <c r="CFS1028" s="45"/>
      <c r="CFT1028" s="45"/>
      <c r="CFU1028" s="45"/>
      <c r="CFV1028" s="45"/>
      <c r="CFW1028" s="45"/>
      <c r="CFX1028" s="45"/>
      <c r="CFY1028" s="45"/>
      <c r="CFZ1028" s="45"/>
      <c r="CGA1028" s="45"/>
      <c r="CGB1028" s="45"/>
      <c r="CGC1028" s="45"/>
      <c r="CGD1028" s="45"/>
      <c r="CGE1028" s="45"/>
      <c r="CGF1028" s="45"/>
      <c r="CGG1028" s="45"/>
      <c r="CGH1028" s="45"/>
      <c r="CGI1028" s="45"/>
      <c r="CGJ1028" s="45"/>
      <c r="CGK1028" s="45"/>
      <c r="CGL1028" s="45"/>
      <c r="CGM1028" s="45"/>
      <c r="CGN1028" s="45"/>
      <c r="CGO1028" s="45"/>
      <c r="CGP1028" s="45"/>
      <c r="CGQ1028" s="45"/>
      <c r="CGR1028" s="45"/>
      <c r="CGS1028" s="45"/>
      <c r="CGT1028" s="45"/>
      <c r="CGU1028" s="45"/>
      <c r="CGV1028" s="45"/>
      <c r="CGW1028" s="45"/>
      <c r="CGX1028" s="45"/>
      <c r="CGY1028" s="45"/>
      <c r="CGZ1028" s="45"/>
      <c r="CHA1028" s="45"/>
      <c r="CHB1028" s="45"/>
      <c r="CHC1028" s="45"/>
      <c r="CHD1028" s="45"/>
      <c r="CHE1028" s="45"/>
      <c r="CHF1028" s="45"/>
      <c r="CHG1028" s="45"/>
      <c r="CHH1028" s="45"/>
      <c r="CHI1028" s="45"/>
      <c r="CHJ1028" s="45"/>
      <c r="CHK1028" s="45"/>
      <c r="CHL1028" s="45"/>
      <c r="CHM1028" s="45"/>
      <c r="CHN1028" s="45"/>
      <c r="CHO1028" s="45"/>
      <c r="CHP1028" s="45"/>
      <c r="CHQ1028" s="45"/>
      <c r="CHR1028" s="45"/>
      <c r="CHS1028" s="45"/>
      <c r="CHT1028" s="45"/>
      <c r="CHU1028" s="45"/>
      <c r="CHV1028" s="45"/>
      <c r="CHW1028" s="45"/>
      <c r="CHX1028" s="45"/>
      <c r="CHY1028" s="45"/>
      <c r="CHZ1028" s="45"/>
      <c r="CIA1028" s="45"/>
      <c r="CIB1028" s="45"/>
      <c r="CIC1028" s="45"/>
      <c r="CID1028" s="45"/>
      <c r="CIE1028" s="45"/>
      <c r="CIF1028" s="45"/>
      <c r="CIG1028" s="45"/>
      <c r="CIH1028" s="45"/>
      <c r="CII1028" s="45"/>
      <c r="CIJ1028" s="45"/>
      <c r="CIK1028" s="45"/>
      <c r="CIL1028" s="45"/>
      <c r="CIM1028" s="45"/>
      <c r="CIN1028" s="45"/>
      <c r="CIO1028" s="45"/>
      <c r="CIP1028" s="45"/>
      <c r="CIQ1028" s="45"/>
      <c r="CIR1028" s="45"/>
      <c r="CIS1028" s="45"/>
      <c r="CIT1028" s="45"/>
      <c r="CIU1028" s="45"/>
      <c r="CIV1028" s="45"/>
      <c r="CIW1028" s="45"/>
      <c r="CIX1028" s="45"/>
      <c r="CIY1028" s="45"/>
      <c r="CIZ1028" s="45"/>
      <c r="CJA1028" s="45"/>
      <c r="CJB1028" s="45"/>
      <c r="CJC1028" s="45"/>
      <c r="CJD1028" s="45"/>
      <c r="CJE1028" s="45"/>
      <c r="CJF1028" s="45"/>
      <c r="CJG1028" s="45"/>
      <c r="CJH1028" s="45"/>
      <c r="CJI1028" s="45"/>
      <c r="CJJ1028" s="45"/>
      <c r="CJK1028" s="45"/>
      <c r="CJL1028" s="45"/>
      <c r="CJM1028" s="45"/>
      <c r="CJN1028" s="45"/>
      <c r="CJO1028" s="45"/>
      <c r="CJP1028" s="45"/>
      <c r="CJQ1028" s="45"/>
      <c r="CJR1028" s="45"/>
      <c r="CJS1028" s="45"/>
      <c r="CJT1028" s="45"/>
      <c r="CJU1028" s="45"/>
      <c r="CJV1028" s="45"/>
      <c r="CJW1028" s="45"/>
      <c r="CJX1028" s="45"/>
      <c r="CJY1028" s="45"/>
      <c r="CJZ1028" s="45"/>
      <c r="CKA1028" s="45"/>
      <c r="CKB1028" s="45"/>
      <c r="CKC1028" s="45"/>
      <c r="CKD1028" s="45"/>
      <c r="CKE1028" s="45"/>
      <c r="CKF1028" s="45"/>
      <c r="CKG1028" s="45"/>
      <c r="CKH1028" s="45"/>
      <c r="CKI1028" s="45"/>
      <c r="CKJ1028" s="45"/>
      <c r="CKK1028" s="45"/>
      <c r="CKL1028" s="45"/>
      <c r="CKM1028" s="45"/>
      <c r="CKN1028" s="45"/>
      <c r="CKO1028" s="45"/>
      <c r="CKP1028" s="45"/>
      <c r="CKQ1028" s="45"/>
      <c r="CKR1028" s="45"/>
      <c r="CKS1028" s="45"/>
      <c r="CKT1028" s="45"/>
      <c r="CKU1028" s="45"/>
      <c r="CKV1028" s="45"/>
      <c r="CKW1028" s="45"/>
      <c r="CKX1028" s="45"/>
      <c r="CKY1028" s="45"/>
      <c r="CKZ1028" s="45"/>
      <c r="CLA1028" s="45"/>
      <c r="CLB1028" s="45"/>
      <c r="CLC1028" s="45"/>
      <c r="CLD1028" s="45"/>
      <c r="CLE1028" s="45"/>
      <c r="CLF1028" s="45"/>
      <c r="CLG1028" s="45"/>
      <c r="CLH1028" s="45"/>
      <c r="CLI1028" s="45"/>
      <c r="CLJ1028" s="45"/>
      <c r="CLK1028" s="45"/>
      <c r="CLL1028" s="45"/>
      <c r="CLM1028" s="45"/>
      <c r="CLN1028" s="45"/>
      <c r="CLO1028" s="45"/>
      <c r="CLP1028" s="45"/>
      <c r="CLQ1028" s="45"/>
      <c r="CLR1028" s="45"/>
      <c r="CLS1028" s="45"/>
      <c r="CLT1028" s="45"/>
      <c r="CLU1028" s="45"/>
      <c r="CLV1028" s="45"/>
      <c r="CLW1028" s="45"/>
      <c r="CLX1028" s="45"/>
      <c r="CLY1028" s="45"/>
      <c r="CLZ1028" s="45"/>
      <c r="CMA1028" s="45"/>
      <c r="CMB1028" s="45"/>
      <c r="CMC1028" s="45"/>
      <c r="CMD1028" s="45"/>
      <c r="CME1028" s="45"/>
      <c r="CMF1028" s="45"/>
      <c r="CMG1028" s="45"/>
      <c r="CMH1028" s="45"/>
      <c r="CMI1028" s="45"/>
      <c r="CMJ1028" s="45"/>
      <c r="CMK1028" s="45"/>
      <c r="CML1028" s="45"/>
      <c r="CMM1028" s="45"/>
      <c r="CMN1028" s="45"/>
      <c r="CMO1028" s="45"/>
      <c r="CMP1028" s="45"/>
      <c r="CMQ1028" s="45"/>
      <c r="CMR1028" s="45"/>
      <c r="CMS1028" s="45"/>
      <c r="CMT1028" s="45"/>
      <c r="CMU1028" s="45"/>
      <c r="CMV1028" s="45"/>
      <c r="CMW1028" s="45"/>
      <c r="CMX1028" s="45"/>
      <c r="CMY1028" s="45"/>
      <c r="CMZ1028" s="45"/>
      <c r="CNA1028" s="45"/>
      <c r="CNB1028" s="45"/>
      <c r="CNC1028" s="45"/>
      <c r="CND1028" s="45"/>
      <c r="CNE1028" s="45"/>
      <c r="CNF1028" s="45"/>
      <c r="CNG1028" s="45"/>
      <c r="CNH1028" s="45"/>
      <c r="CNI1028" s="45"/>
      <c r="CNJ1028" s="45"/>
      <c r="CNK1028" s="45"/>
      <c r="CNL1028" s="45"/>
      <c r="CNM1028" s="45"/>
      <c r="CNN1028" s="45"/>
      <c r="CNO1028" s="45"/>
      <c r="CNP1028" s="45"/>
      <c r="CNQ1028" s="45"/>
      <c r="CNR1028" s="45"/>
      <c r="CNS1028" s="45"/>
      <c r="CNT1028" s="45"/>
      <c r="CNU1028" s="45"/>
      <c r="CNV1028" s="45"/>
      <c r="CNW1028" s="45"/>
      <c r="CNX1028" s="45"/>
      <c r="CNY1028" s="45"/>
      <c r="CNZ1028" s="45"/>
      <c r="COA1028" s="45"/>
      <c r="COB1028" s="45"/>
      <c r="COC1028" s="45"/>
      <c r="COD1028" s="45"/>
      <c r="COE1028" s="45"/>
      <c r="COF1028" s="45"/>
      <c r="COG1028" s="45"/>
      <c r="COH1028" s="45"/>
      <c r="COI1028" s="45"/>
      <c r="COJ1028" s="45"/>
      <c r="COK1028" s="45"/>
      <c r="COL1028" s="45"/>
      <c r="COM1028" s="45"/>
      <c r="CON1028" s="45"/>
      <c r="COO1028" s="45"/>
      <c r="COP1028" s="45"/>
      <c r="COQ1028" s="45"/>
      <c r="COR1028" s="45"/>
      <c r="COS1028" s="45"/>
      <c r="COT1028" s="45"/>
      <c r="COU1028" s="45"/>
      <c r="COV1028" s="45"/>
      <c r="COW1028" s="45"/>
      <c r="COX1028" s="45"/>
      <c r="COY1028" s="45"/>
      <c r="COZ1028" s="45"/>
      <c r="CPA1028" s="45"/>
      <c r="CPB1028" s="45"/>
      <c r="CPC1028" s="45"/>
      <c r="CPD1028" s="45"/>
      <c r="CPE1028" s="45"/>
      <c r="CPF1028" s="45"/>
      <c r="CPG1028" s="45"/>
      <c r="CPH1028" s="45"/>
      <c r="CPI1028" s="45"/>
      <c r="CPJ1028" s="45"/>
      <c r="CPK1028" s="45"/>
      <c r="CPL1028" s="45"/>
      <c r="CPM1028" s="45"/>
      <c r="CPN1028" s="45"/>
      <c r="CPO1028" s="45"/>
      <c r="CPP1028" s="45"/>
      <c r="CPQ1028" s="45"/>
      <c r="CPR1028" s="45"/>
      <c r="CPS1028" s="45"/>
      <c r="CPT1028" s="45"/>
      <c r="CPU1028" s="45"/>
      <c r="CPV1028" s="45"/>
      <c r="CPW1028" s="45"/>
      <c r="CPX1028" s="45"/>
      <c r="CPY1028" s="45"/>
      <c r="CPZ1028" s="45"/>
      <c r="CQA1028" s="45"/>
      <c r="CQB1028" s="45"/>
      <c r="CQC1028" s="45"/>
      <c r="CQD1028" s="45"/>
      <c r="CQE1028" s="45"/>
      <c r="CQF1028" s="45"/>
      <c r="CQG1028" s="45"/>
      <c r="CQH1028" s="45"/>
      <c r="CQI1028" s="45"/>
      <c r="CQJ1028" s="45"/>
      <c r="CQK1028" s="45"/>
      <c r="CQL1028" s="45"/>
      <c r="CQM1028" s="45"/>
      <c r="CQN1028" s="45"/>
      <c r="CQO1028" s="45"/>
      <c r="CQP1028" s="45"/>
      <c r="CQQ1028" s="45"/>
      <c r="CQR1028" s="45"/>
      <c r="CQS1028" s="45"/>
      <c r="CQT1028" s="45"/>
      <c r="CQU1028" s="45"/>
      <c r="CQV1028" s="45"/>
      <c r="CQW1028" s="45"/>
      <c r="CQX1028" s="45"/>
      <c r="CQY1028" s="45"/>
      <c r="CQZ1028" s="45"/>
      <c r="CRA1028" s="45"/>
      <c r="CRB1028" s="45"/>
      <c r="CRC1028" s="45"/>
      <c r="CRD1028" s="45"/>
      <c r="CRE1028" s="45"/>
      <c r="CRF1028" s="45"/>
      <c r="CRG1028" s="45"/>
      <c r="CRH1028" s="45"/>
      <c r="CRI1028" s="45"/>
      <c r="CRJ1028" s="45"/>
      <c r="CRK1028" s="45"/>
      <c r="CRL1028" s="45"/>
      <c r="CRM1028" s="45"/>
      <c r="CRN1028" s="45"/>
      <c r="CRO1028" s="45"/>
      <c r="CRP1028" s="45"/>
      <c r="CRQ1028" s="45"/>
      <c r="CRR1028" s="45"/>
      <c r="CRS1028" s="45"/>
      <c r="CRT1028" s="45"/>
      <c r="CRU1028" s="45"/>
      <c r="CRV1028" s="45"/>
      <c r="CRW1028" s="45"/>
      <c r="CRX1028" s="45"/>
      <c r="CRY1028" s="45"/>
      <c r="CRZ1028" s="45"/>
      <c r="CSA1028" s="45"/>
      <c r="CSB1028" s="45"/>
      <c r="CSC1028" s="45"/>
      <c r="CSD1028" s="45"/>
      <c r="CSE1028" s="45"/>
      <c r="CSF1028" s="45"/>
      <c r="CSG1028" s="45"/>
      <c r="CSH1028" s="45"/>
      <c r="CSI1028" s="45"/>
      <c r="CSJ1028" s="45"/>
      <c r="CSK1028" s="45"/>
      <c r="CSL1028" s="45"/>
      <c r="CSM1028" s="45"/>
      <c r="CSN1028" s="45"/>
      <c r="CSO1028" s="45"/>
      <c r="CSP1028" s="45"/>
      <c r="CSQ1028" s="45"/>
      <c r="CSR1028" s="45"/>
      <c r="CSS1028" s="45"/>
      <c r="CST1028" s="45"/>
      <c r="CSU1028" s="45"/>
      <c r="CSV1028" s="45"/>
      <c r="CSW1028" s="45"/>
      <c r="CSX1028" s="45"/>
      <c r="CSY1028" s="45"/>
      <c r="CSZ1028" s="45"/>
      <c r="CTA1028" s="45"/>
      <c r="CTB1028" s="45"/>
      <c r="CTC1028" s="45"/>
      <c r="CTD1028" s="45"/>
      <c r="CTE1028" s="45"/>
      <c r="CTF1028" s="45"/>
      <c r="CTG1028" s="45"/>
      <c r="CTH1028" s="45"/>
      <c r="CTI1028" s="45"/>
      <c r="CTJ1028" s="45"/>
      <c r="CTK1028" s="45"/>
      <c r="CTL1028" s="45"/>
      <c r="CTM1028" s="45"/>
      <c r="CTN1028" s="45"/>
      <c r="CTO1028" s="45"/>
      <c r="CTP1028" s="45"/>
      <c r="CTQ1028" s="45"/>
      <c r="CTR1028" s="45"/>
      <c r="CTS1028" s="45"/>
      <c r="CTT1028" s="45"/>
      <c r="CTU1028" s="45"/>
      <c r="CTV1028" s="45"/>
      <c r="CTW1028" s="45"/>
      <c r="CTX1028" s="45"/>
      <c r="CTY1028" s="45"/>
      <c r="CTZ1028" s="45"/>
      <c r="CUA1028" s="45"/>
      <c r="CUB1028" s="45"/>
      <c r="CUC1028" s="45"/>
      <c r="CUD1028" s="45"/>
      <c r="CUE1028" s="45"/>
      <c r="CUF1028" s="45"/>
      <c r="CUG1028" s="45"/>
      <c r="CUH1028" s="45"/>
      <c r="CUI1028" s="45"/>
      <c r="CUJ1028" s="45"/>
      <c r="CUK1028" s="45"/>
      <c r="CUL1028" s="45"/>
      <c r="CUM1028" s="45"/>
      <c r="CUN1028" s="45"/>
      <c r="CUO1028" s="45"/>
      <c r="CUP1028" s="45"/>
      <c r="CUQ1028" s="45"/>
      <c r="CUR1028" s="45"/>
      <c r="CUS1028" s="45"/>
      <c r="CUT1028" s="45"/>
      <c r="CUU1028" s="45"/>
      <c r="CUV1028" s="45"/>
      <c r="CUW1028" s="45"/>
      <c r="CUX1028" s="45"/>
      <c r="CUY1028" s="45"/>
      <c r="CUZ1028" s="45"/>
      <c r="CVA1028" s="45"/>
      <c r="CVB1028" s="45"/>
      <c r="CVC1028" s="45"/>
      <c r="CVD1028" s="45"/>
      <c r="CVE1028" s="45"/>
      <c r="CVF1028" s="45"/>
      <c r="CVG1028" s="45"/>
      <c r="CVH1028" s="45"/>
      <c r="CVI1028" s="45"/>
      <c r="CVJ1028" s="45"/>
      <c r="CVK1028" s="45"/>
      <c r="CVL1028" s="45"/>
      <c r="CVM1028" s="45"/>
      <c r="CVN1028" s="45"/>
      <c r="CVO1028" s="45"/>
      <c r="CVP1028" s="45"/>
      <c r="CVQ1028" s="45"/>
      <c r="CVR1028" s="45"/>
      <c r="CVS1028" s="45"/>
      <c r="CVT1028" s="45"/>
      <c r="CVU1028" s="45"/>
      <c r="CVV1028" s="45"/>
      <c r="CVW1028" s="45"/>
      <c r="CVX1028" s="45"/>
      <c r="CVY1028" s="45"/>
      <c r="CVZ1028" s="45"/>
      <c r="CWA1028" s="45"/>
      <c r="CWB1028" s="45"/>
      <c r="CWC1028" s="45"/>
      <c r="CWD1028" s="45"/>
      <c r="CWE1028" s="45"/>
      <c r="CWF1028" s="45"/>
      <c r="CWG1028" s="45"/>
      <c r="CWH1028" s="45"/>
      <c r="CWI1028" s="45"/>
      <c r="CWJ1028" s="45"/>
      <c r="CWK1028" s="45"/>
      <c r="CWL1028" s="45"/>
      <c r="CWM1028" s="45"/>
      <c r="CWN1028" s="45"/>
      <c r="CWO1028" s="45"/>
      <c r="CWP1028" s="45"/>
      <c r="CWQ1028" s="45"/>
      <c r="CWR1028" s="45"/>
      <c r="CWS1028" s="45"/>
      <c r="CWT1028" s="45"/>
      <c r="CWU1028" s="45"/>
      <c r="CWV1028" s="45"/>
      <c r="CWW1028" s="45"/>
      <c r="CWX1028" s="45"/>
      <c r="CWY1028" s="45"/>
      <c r="CWZ1028" s="45"/>
      <c r="CXA1028" s="45"/>
      <c r="CXB1028" s="45"/>
      <c r="CXC1028" s="45"/>
      <c r="CXD1028" s="45"/>
      <c r="CXE1028" s="45"/>
      <c r="CXF1028" s="45"/>
      <c r="CXG1028" s="45"/>
      <c r="CXH1028" s="45"/>
      <c r="CXI1028" s="45"/>
      <c r="CXJ1028" s="45"/>
      <c r="CXK1028" s="45"/>
      <c r="CXL1028" s="45"/>
      <c r="CXM1028" s="45"/>
      <c r="CXN1028" s="45"/>
      <c r="CXO1028" s="45"/>
      <c r="CXP1028" s="45"/>
      <c r="CXQ1028" s="45"/>
      <c r="CXR1028" s="45"/>
      <c r="CXS1028" s="45"/>
      <c r="CXT1028" s="45"/>
      <c r="CXU1028" s="45"/>
      <c r="CXV1028" s="45"/>
      <c r="CXW1028" s="45"/>
      <c r="CXX1028" s="45"/>
      <c r="CXY1028" s="45"/>
      <c r="CXZ1028" s="45"/>
      <c r="CYA1028" s="45"/>
      <c r="CYB1028" s="45"/>
      <c r="CYC1028" s="45"/>
      <c r="CYD1028" s="45"/>
      <c r="CYE1028" s="45"/>
      <c r="CYF1028" s="45"/>
      <c r="CYG1028" s="45"/>
      <c r="CYH1028" s="45"/>
      <c r="CYI1028" s="45"/>
      <c r="CYJ1028" s="45"/>
      <c r="CYK1028" s="45"/>
      <c r="CYL1028" s="45"/>
      <c r="CYM1028" s="45"/>
      <c r="CYN1028" s="45"/>
      <c r="CYO1028" s="45"/>
      <c r="CYP1028" s="45"/>
      <c r="CYQ1028" s="45"/>
      <c r="CYR1028" s="45"/>
      <c r="CYS1028" s="45"/>
      <c r="CYT1028" s="45"/>
      <c r="CYU1028" s="45"/>
      <c r="CYV1028" s="45"/>
      <c r="CYW1028" s="45"/>
      <c r="CYX1028" s="45"/>
      <c r="CYY1028" s="45"/>
      <c r="CYZ1028" s="45"/>
      <c r="CZA1028" s="45"/>
      <c r="CZB1028" s="45"/>
      <c r="CZC1028" s="45"/>
      <c r="CZD1028" s="45"/>
      <c r="CZE1028" s="45"/>
      <c r="CZF1028" s="45"/>
      <c r="CZG1028" s="45"/>
      <c r="CZH1028" s="45"/>
      <c r="CZI1028" s="45"/>
      <c r="CZJ1028" s="45"/>
      <c r="CZK1028" s="45"/>
      <c r="CZL1028" s="45"/>
      <c r="CZM1028" s="45"/>
      <c r="CZN1028" s="45"/>
      <c r="CZO1028" s="45"/>
      <c r="CZP1028" s="45"/>
      <c r="CZQ1028" s="45"/>
      <c r="CZR1028" s="45"/>
      <c r="CZS1028" s="45"/>
      <c r="CZT1028" s="45"/>
      <c r="CZU1028" s="45"/>
      <c r="CZV1028" s="45"/>
      <c r="CZW1028" s="45"/>
      <c r="CZX1028" s="45"/>
      <c r="CZY1028" s="45"/>
      <c r="CZZ1028" s="45"/>
      <c r="DAA1028" s="45"/>
      <c r="DAB1028" s="45"/>
      <c r="DAC1028" s="45"/>
      <c r="DAD1028" s="45"/>
      <c r="DAE1028" s="45"/>
      <c r="DAF1028" s="45"/>
      <c r="DAG1028" s="45"/>
      <c r="DAH1028" s="45"/>
      <c r="DAI1028" s="45"/>
      <c r="DAJ1028" s="45"/>
      <c r="DAK1028" s="45"/>
      <c r="DAL1028" s="45"/>
      <c r="DAM1028" s="45"/>
      <c r="DAN1028" s="45"/>
      <c r="DAO1028" s="45"/>
      <c r="DAP1028" s="45"/>
      <c r="DAQ1028" s="45"/>
      <c r="DAR1028" s="45"/>
      <c r="DAS1028" s="45"/>
      <c r="DAT1028" s="45"/>
      <c r="DAU1028" s="45"/>
      <c r="DAV1028" s="45"/>
      <c r="DAW1028" s="45"/>
      <c r="DAX1028" s="45"/>
      <c r="DAY1028" s="45"/>
      <c r="DAZ1028" s="45"/>
      <c r="DBA1028" s="45"/>
      <c r="DBB1028" s="45"/>
      <c r="DBC1028" s="45"/>
      <c r="DBD1028" s="45"/>
      <c r="DBE1028" s="45"/>
      <c r="DBF1028" s="45"/>
      <c r="DBG1028" s="45"/>
      <c r="DBH1028" s="45"/>
      <c r="DBI1028" s="45"/>
      <c r="DBJ1028" s="45"/>
      <c r="DBK1028" s="45"/>
      <c r="DBL1028" s="45"/>
      <c r="DBM1028" s="45"/>
      <c r="DBN1028" s="45"/>
      <c r="DBO1028" s="45"/>
      <c r="DBP1028" s="45"/>
      <c r="DBQ1028" s="45"/>
      <c r="DBR1028" s="45"/>
      <c r="DBS1028" s="45"/>
      <c r="DBT1028" s="45"/>
      <c r="DBU1028" s="45"/>
      <c r="DBV1028" s="45"/>
      <c r="DBW1028" s="45"/>
      <c r="DBX1028" s="45"/>
      <c r="DBY1028" s="45"/>
      <c r="DBZ1028" s="45"/>
      <c r="DCA1028" s="45"/>
      <c r="DCB1028" s="45"/>
      <c r="DCC1028" s="45"/>
      <c r="DCD1028" s="45"/>
      <c r="DCE1028" s="45"/>
      <c r="DCF1028" s="45"/>
      <c r="DCG1028" s="45"/>
      <c r="DCH1028" s="45"/>
      <c r="DCI1028" s="45"/>
      <c r="DCJ1028" s="45"/>
      <c r="DCK1028" s="45"/>
      <c r="DCL1028" s="45"/>
      <c r="DCM1028" s="45"/>
      <c r="DCN1028" s="45"/>
      <c r="DCO1028" s="45"/>
      <c r="DCP1028" s="45"/>
      <c r="DCQ1028" s="45"/>
      <c r="DCR1028" s="45"/>
      <c r="DCS1028" s="45"/>
      <c r="DCT1028" s="45"/>
      <c r="DCU1028" s="45"/>
      <c r="DCV1028" s="45"/>
      <c r="DCW1028" s="45"/>
      <c r="DCX1028" s="45"/>
      <c r="DCY1028" s="45"/>
      <c r="DCZ1028" s="45"/>
      <c r="DDA1028" s="45"/>
      <c r="DDB1028" s="45"/>
      <c r="DDC1028" s="45"/>
      <c r="DDD1028" s="45"/>
      <c r="DDE1028" s="45"/>
      <c r="DDF1028" s="45"/>
      <c r="DDG1028" s="45"/>
      <c r="DDH1028" s="45"/>
      <c r="DDI1028" s="45"/>
      <c r="DDJ1028" s="45"/>
      <c r="DDK1028" s="45"/>
      <c r="DDL1028" s="45"/>
      <c r="DDM1028" s="45"/>
      <c r="DDN1028" s="45"/>
      <c r="DDO1028" s="45"/>
      <c r="DDP1028" s="45"/>
      <c r="DDQ1028" s="45"/>
      <c r="DDR1028" s="45"/>
      <c r="DDS1028" s="45"/>
      <c r="DDT1028" s="45"/>
      <c r="DDU1028" s="45"/>
      <c r="DDV1028" s="45"/>
      <c r="DDW1028" s="45"/>
      <c r="DDX1028" s="45"/>
      <c r="DDY1028" s="45"/>
      <c r="DDZ1028" s="45"/>
      <c r="DEA1028" s="45"/>
      <c r="DEB1028" s="45"/>
      <c r="DEC1028" s="45"/>
      <c r="DED1028" s="45"/>
      <c r="DEE1028" s="45"/>
      <c r="DEF1028" s="45"/>
      <c r="DEG1028" s="45"/>
      <c r="DEH1028" s="45"/>
      <c r="DEI1028" s="45"/>
      <c r="DEJ1028" s="45"/>
      <c r="DEK1028" s="45"/>
      <c r="DEL1028" s="45"/>
      <c r="DEM1028" s="45"/>
      <c r="DEN1028" s="45"/>
      <c r="DEO1028" s="45"/>
      <c r="DEP1028" s="45"/>
      <c r="DEQ1028" s="45"/>
      <c r="DER1028" s="45"/>
      <c r="DES1028" s="45"/>
      <c r="DET1028" s="45"/>
      <c r="DEU1028" s="45"/>
      <c r="DEV1028" s="45"/>
      <c r="DEW1028" s="45"/>
      <c r="DEX1028" s="45"/>
      <c r="DEY1028" s="45"/>
      <c r="DEZ1028" s="45"/>
      <c r="DFA1028" s="45"/>
      <c r="DFB1028" s="45"/>
      <c r="DFC1028" s="45"/>
      <c r="DFD1028" s="45"/>
      <c r="DFE1028" s="45"/>
      <c r="DFF1028" s="45"/>
      <c r="DFG1028" s="45"/>
      <c r="DFH1028" s="45"/>
      <c r="DFI1028" s="45"/>
      <c r="DFJ1028" s="45"/>
      <c r="DFK1028" s="45"/>
      <c r="DFL1028" s="45"/>
      <c r="DFM1028" s="45"/>
      <c r="DFN1028" s="45"/>
      <c r="DFO1028" s="45"/>
      <c r="DFP1028" s="45"/>
      <c r="DFQ1028" s="45"/>
      <c r="DFR1028" s="45"/>
      <c r="DFS1028" s="45"/>
      <c r="DFT1028" s="45"/>
      <c r="DFU1028" s="45"/>
      <c r="DFV1028" s="45"/>
      <c r="DFW1028" s="45"/>
      <c r="DFX1028" s="45"/>
      <c r="DFY1028" s="45"/>
      <c r="DFZ1028" s="45"/>
      <c r="DGA1028" s="45"/>
      <c r="DGB1028" s="45"/>
      <c r="DGC1028" s="45"/>
      <c r="DGD1028" s="45"/>
      <c r="DGE1028" s="45"/>
      <c r="DGF1028" s="45"/>
      <c r="DGG1028" s="45"/>
      <c r="DGH1028" s="45"/>
      <c r="DGI1028" s="45"/>
      <c r="DGJ1028" s="45"/>
      <c r="DGK1028" s="45"/>
      <c r="DGL1028" s="45"/>
      <c r="DGM1028" s="45"/>
      <c r="DGN1028" s="45"/>
      <c r="DGO1028" s="45"/>
      <c r="DGP1028" s="45"/>
      <c r="DGQ1028" s="45"/>
      <c r="DGR1028" s="45"/>
      <c r="DGS1028" s="45"/>
      <c r="DGT1028" s="45"/>
      <c r="DGU1028" s="45"/>
      <c r="DGV1028" s="45"/>
      <c r="DGW1028" s="45"/>
      <c r="DGX1028" s="45"/>
      <c r="DGY1028" s="45"/>
      <c r="DGZ1028" s="45"/>
      <c r="DHA1028" s="45"/>
      <c r="DHB1028" s="45"/>
      <c r="DHC1028" s="45"/>
      <c r="DHD1028" s="45"/>
      <c r="DHE1028" s="45"/>
      <c r="DHF1028" s="45"/>
      <c r="DHG1028" s="45"/>
      <c r="DHH1028" s="45"/>
      <c r="DHI1028" s="45"/>
      <c r="DHJ1028" s="45"/>
      <c r="DHK1028" s="45"/>
      <c r="DHL1028" s="45"/>
      <c r="DHM1028" s="45"/>
      <c r="DHN1028" s="45"/>
      <c r="DHO1028" s="45"/>
      <c r="DHP1028" s="45"/>
      <c r="DHQ1028" s="45"/>
      <c r="DHR1028" s="45"/>
      <c r="DHS1028" s="45"/>
      <c r="DHT1028" s="45"/>
      <c r="DHU1028" s="45"/>
      <c r="DHV1028" s="45"/>
      <c r="DHW1028" s="45"/>
      <c r="DHX1028" s="45"/>
      <c r="DHY1028" s="45"/>
      <c r="DHZ1028" s="45"/>
      <c r="DIA1028" s="45"/>
      <c r="DIB1028" s="45"/>
      <c r="DIC1028" s="45"/>
      <c r="DID1028" s="45"/>
      <c r="DIE1028" s="45"/>
      <c r="DIF1028" s="45"/>
      <c r="DIG1028" s="45"/>
      <c r="DIH1028" s="45"/>
      <c r="DII1028" s="45"/>
      <c r="DIJ1028" s="45"/>
      <c r="DIK1028" s="45"/>
      <c r="DIL1028" s="45"/>
      <c r="DIM1028" s="45"/>
      <c r="DIN1028" s="45"/>
      <c r="DIO1028" s="45"/>
      <c r="DIP1028" s="45"/>
      <c r="DIQ1028" s="45"/>
      <c r="DIR1028" s="45"/>
      <c r="DIS1028" s="45"/>
      <c r="DIT1028" s="45"/>
      <c r="DIU1028" s="45"/>
      <c r="DIV1028" s="45"/>
      <c r="DIW1028" s="45"/>
      <c r="DIX1028" s="45"/>
      <c r="DIY1028" s="45"/>
      <c r="DIZ1028" s="45"/>
      <c r="DJA1028" s="45"/>
      <c r="DJB1028" s="45"/>
      <c r="DJC1028" s="45"/>
      <c r="DJD1028" s="45"/>
      <c r="DJE1028" s="45"/>
      <c r="DJF1028" s="45"/>
      <c r="DJG1028" s="45"/>
      <c r="DJH1028" s="45"/>
      <c r="DJI1028" s="45"/>
      <c r="DJJ1028" s="45"/>
      <c r="DJK1028" s="45"/>
      <c r="DJL1028" s="45"/>
      <c r="DJM1028" s="45"/>
      <c r="DJN1028" s="45"/>
      <c r="DJO1028" s="45"/>
      <c r="DJP1028" s="45"/>
      <c r="DJQ1028" s="45"/>
      <c r="DJR1028" s="45"/>
      <c r="DJS1028" s="45"/>
      <c r="DJT1028" s="45"/>
      <c r="DJU1028" s="45"/>
      <c r="DJV1028" s="45"/>
      <c r="DJW1028" s="45"/>
      <c r="DJX1028" s="45"/>
      <c r="DJY1028" s="45"/>
      <c r="DJZ1028" s="45"/>
      <c r="DKA1028" s="45"/>
      <c r="DKB1028" s="45"/>
      <c r="DKC1028" s="45"/>
      <c r="DKD1028" s="45"/>
      <c r="DKE1028" s="45"/>
      <c r="DKF1028" s="45"/>
      <c r="DKG1028" s="45"/>
      <c r="DKH1028" s="45"/>
      <c r="DKI1028" s="45"/>
      <c r="DKJ1028" s="45"/>
      <c r="DKK1028" s="45"/>
      <c r="DKL1028" s="45"/>
      <c r="DKM1028" s="45"/>
      <c r="DKN1028" s="45"/>
      <c r="DKO1028" s="45"/>
      <c r="DKP1028" s="45"/>
      <c r="DKQ1028" s="45"/>
      <c r="DKR1028" s="45"/>
      <c r="DKS1028" s="45"/>
      <c r="DKT1028" s="45"/>
      <c r="DKU1028" s="45"/>
      <c r="DKV1028" s="45"/>
      <c r="DKW1028" s="45"/>
      <c r="DKX1028" s="45"/>
      <c r="DKY1028" s="45"/>
      <c r="DKZ1028" s="45"/>
      <c r="DLA1028" s="45"/>
      <c r="DLB1028" s="45"/>
      <c r="DLC1028" s="45"/>
      <c r="DLD1028" s="45"/>
      <c r="DLE1028" s="45"/>
      <c r="DLF1028" s="45"/>
      <c r="DLG1028" s="45"/>
      <c r="DLH1028" s="45"/>
      <c r="DLI1028" s="45"/>
      <c r="DLJ1028" s="45"/>
      <c r="DLK1028" s="45"/>
      <c r="DLL1028" s="45"/>
      <c r="DLM1028" s="45"/>
      <c r="DLN1028" s="45"/>
      <c r="DLO1028" s="45"/>
      <c r="DLP1028" s="45"/>
      <c r="DLQ1028" s="45"/>
      <c r="DLR1028" s="45"/>
      <c r="DLS1028" s="45"/>
      <c r="DLT1028" s="45"/>
      <c r="DLU1028" s="45"/>
      <c r="DLV1028" s="45"/>
      <c r="DLW1028" s="45"/>
      <c r="DLX1028" s="45"/>
      <c r="DLY1028" s="45"/>
      <c r="DLZ1028" s="45"/>
      <c r="DMA1028" s="45"/>
      <c r="DMB1028" s="45"/>
      <c r="DMC1028" s="45"/>
      <c r="DMD1028" s="45"/>
      <c r="DME1028" s="45"/>
      <c r="DMF1028" s="45"/>
      <c r="DMG1028" s="45"/>
      <c r="DMH1028" s="45"/>
      <c r="DMI1028" s="45"/>
      <c r="DMJ1028" s="45"/>
      <c r="DMK1028" s="45"/>
      <c r="DML1028" s="45"/>
      <c r="DMM1028" s="45"/>
      <c r="DMN1028" s="45"/>
      <c r="DMO1028" s="45"/>
      <c r="DMP1028" s="45"/>
      <c r="DMQ1028" s="45"/>
      <c r="DMR1028" s="45"/>
      <c r="DMS1028" s="45"/>
      <c r="DMT1028" s="45"/>
      <c r="DMU1028" s="45"/>
      <c r="DMV1028" s="45"/>
      <c r="DMW1028" s="45"/>
      <c r="DMX1028" s="45"/>
      <c r="DMY1028" s="45"/>
      <c r="DMZ1028" s="45"/>
      <c r="DNA1028" s="45"/>
      <c r="DNB1028" s="45"/>
      <c r="DNC1028" s="45"/>
      <c r="DND1028" s="45"/>
      <c r="DNE1028" s="45"/>
      <c r="DNF1028" s="45"/>
      <c r="DNG1028" s="45"/>
      <c r="DNH1028" s="45"/>
      <c r="DNI1028" s="45"/>
      <c r="DNJ1028" s="45"/>
      <c r="DNK1028" s="45"/>
      <c r="DNL1028" s="45"/>
      <c r="DNM1028" s="45"/>
      <c r="DNN1028" s="45"/>
      <c r="DNO1028" s="45"/>
      <c r="DNP1028" s="45"/>
      <c r="DNQ1028" s="45"/>
      <c r="DNR1028" s="45"/>
      <c r="DNS1028" s="45"/>
      <c r="DNT1028" s="45"/>
      <c r="DNU1028" s="45"/>
      <c r="DNV1028" s="45"/>
      <c r="DNW1028" s="45"/>
      <c r="DNX1028" s="45"/>
      <c r="DNY1028" s="45"/>
      <c r="DNZ1028" s="45"/>
      <c r="DOA1028" s="45"/>
      <c r="DOB1028" s="45"/>
      <c r="DOC1028" s="45"/>
      <c r="DOD1028" s="45"/>
      <c r="DOE1028" s="45"/>
      <c r="DOF1028" s="45"/>
      <c r="DOG1028" s="45"/>
      <c r="DOH1028" s="45"/>
      <c r="DOI1028" s="45"/>
      <c r="DOJ1028" s="45"/>
      <c r="DOK1028" s="45"/>
      <c r="DOL1028" s="45"/>
      <c r="DOM1028" s="45"/>
      <c r="DON1028" s="45"/>
      <c r="DOO1028" s="45"/>
      <c r="DOP1028" s="45"/>
      <c r="DOQ1028" s="45"/>
      <c r="DOR1028" s="45"/>
      <c r="DOS1028" s="45"/>
      <c r="DOT1028" s="45"/>
      <c r="DOU1028" s="45"/>
      <c r="DOV1028" s="45"/>
      <c r="DOW1028" s="45"/>
      <c r="DOX1028" s="45"/>
      <c r="DOY1028" s="45"/>
      <c r="DOZ1028" s="45"/>
      <c r="DPA1028" s="45"/>
      <c r="DPB1028" s="45"/>
      <c r="DPC1028" s="45"/>
      <c r="DPD1028" s="45"/>
      <c r="DPE1028" s="45"/>
      <c r="DPF1028" s="45"/>
      <c r="DPG1028" s="45"/>
      <c r="DPH1028" s="45"/>
      <c r="DPI1028" s="45"/>
      <c r="DPJ1028" s="45"/>
      <c r="DPK1028" s="45"/>
      <c r="DPL1028" s="45"/>
      <c r="DPM1028" s="45"/>
      <c r="DPN1028" s="45"/>
      <c r="DPO1028" s="45"/>
      <c r="DPP1028" s="45"/>
      <c r="DPQ1028" s="45"/>
      <c r="DPR1028" s="45"/>
      <c r="DPS1028" s="45"/>
      <c r="DPT1028" s="45"/>
      <c r="DPU1028" s="45"/>
      <c r="DPV1028" s="45"/>
      <c r="DPW1028" s="45"/>
      <c r="DPX1028" s="45"/>
      <c r="DPY1028" s="45"/>
      <c r="DPZ1028" s="45"/>
      <c r="DQA1028" s="45"/>
      <c r="DQB1028" s="45"/>
      <c r="DQC1028" s="45"/>
      <c r="DQD1028" s="45"/>
      <c r="DQE1028" s="45"/>
      <c r="DQF1028" s="45"/>
      <c r="DQG1028" s="45"/>
      <c r="DQH1028" s="45"/>
      <c r="DQI1028" s="45"/>
      <c r="DQJ1028" s="45"/>
      <c r="DQK1028" s="45"/>
      <c r="DQL1028" s="45"/>
      <c r="DQM1028" s="45"/>
      <c r="DQN1028" s="45"/>
      <c r="DQO1028" s="45"/>
      <c r="DQP1028" s="45"/>
      <c r="DQQ1028" s="45"/>
      <c r="DQR1028" s="45"/>
      <c r="DQS1028" s="45"/>
      <c r="DQT1028" s="45"/>
      <c r="DQU1028" s="45"/>
      <c r="DQV1028" s="45"/>
      <c r="DQW1028" s="45"/>
      <c r="DQX1028" s="45"/>
      <c r="DQY1028" s="45"/>
      <c r="DQZ1028" s="45"/>
      <c r="DRA1028" s="45"/>
      <c r="DRB1028" s="45"/>
      <c r="DRC1028" s="45"/>
      <c r="DRD1028" s="45"/>
      <c r="DRE1028" s="45"/>
      <c r="DRF1028" s="45"/>
      <c r="DRG1028" s="45"/>
      <c r="DRH1028" s="45"/>
      <c r="DRI1028" s="45"/>
      <c r="DRJ1028" s="45"/>
      <c r="DRK1028" s="45"/>
      <c r="DRL1028" s="45"/>
      <c r="DRM1028" s="45"/>
      <c r="DRN1028" s="45"/>
      <c r="DRO1028" s="45"/>
      <c r="DRP1028" s="45"/>
      <c r="DRQ1028" s="45"/>
      <c r="DRR1028" s="45"/>
      <c r="DRS1028" s="45"/>
      <c r="DRT1028" s="45"/>
      <c r="DRU1028" s="45"/>
      <c r="DRV1028" s="45"/>
      <c r="DRW1028" s="45"/>
      <c r="DRX1028" s="45"/>
      <c r="DRY1028" s="45"/>
      <c r="DRZ1028" s="45"/>
      <c r="DSA1028" s="45"/>
      <c r="DSB1028" s="45"/>
      <c r="DSC1028" s="45"/>
      <c r="DSD1028" s="45"/>
      <c r="DSE1028" s="45"/>
      <c r="DSF1028" s="45"/>
      <c r="DSG1028" s="45"/>
      <c r="DSH1028" s="45"/>
      <c r="DSI1028" s="45"/>
      <c r="DSJ1028" s="45"/>
      <c r="DSK1028" s="45"/>
      <c r="DSL1028" s="45"/>
      <c r="DSM1028" s="45"/>
      <c r="DSN1028" s="45"/>
      <c r="DSO1028" s="45"/>
      <c r="DSP1028" s="45"/>
      <c r="DSQ1028" s="45"/>
      <c r="DSR1028" s="45"/>
      <c r="DSS1028" s="45"/>
      <c r="DST1028" s="45"/>
      <c r="DSU1028" s="45"/>
      <c r="DSV1028" s="45"/>
      <c r="DSW1028" s="45"/>
      <c r="DSX1028" s="45"/>
      <c r="DSY1028" s="45"/>
      <c r="DSZ1028" s="45"/>
      <c r="DTA1028" s="45"/>
      <c r="DTB1028" s="45"/>
      <c r="DTC1028" s="45"/>
      <c r="DTD1028" s="45"/>
      <c r="DTE1028" s="45"/>
      <c r="DTF1028" s="45"/>
      <c r="DTG1028" s="45"/>
      <c r="DTH1028" s="45"/>
      <c r="DTI1028" s="45"/>
      <c r="DTJ1028" s="45"/>
      <c r="DTK1028" s="45"/>
      <c r="DTL1028" s="45"/>
      <c r="DTM1028" s="45"/>
      <c r="DTN1028" s="45"/>
      <c r="DTO1028" s="45"/>
      <c r="DTP1028" s="45"/>
      <c r="DTQ1028" s="45"/>
      <c r="DTR1028" s="45"/>
      <c r="DTS1028" s="45"/>
      <c r="DTT1028" s="45"/>
      <c r="DTU1028" s="45"/>
      <c r="DTV1028" s="45"/>
      <c r="DTW1028" s="45"/>
      <c r="DTX1028" s="45"/>
      <c r="DTY1028" s="45"/>
      <c r="DTZ1028" s="45"/>
      <c r="DUA1028" s="45"/>
      <c r="DUB1028" s="45"/>
      <c r="DUC1028" s="45"/>
      <c r="DUD1028" s="45"/>
      <c r="DUE1028" s="45"/>
      <c r="DUF1028" s="45"/>
      <c r="DUG1028" s="45"/>
      <c r="DUH1028" s="45"/>
      <c r="DUI1028" s="45"/>
      <c r="DUJ1028" s="45"/>
      <c r="DUK1028" s="45"/>
      <c r="DUL1028" s="45"/>
      <c r="DUM1028" s="45"/>
      <c r="DUN1028" s="45"/>
      <c r="DUO1028" s="45"/>
      <c r="DUP1028" s="45"/>
      <c r="DUQ1028" s="45"/>
      <c r="DUR1028" s="45"/>
      <c r="DUS1028" s="45"/>
      <c r="DUT1028" s="45"/>
      <c r="DUU1028" s="45"/>
      <c r="DUV1028" s="45"/>
      <c r="DUW1028" s="45"/>
      <c r="DUX1028" s="45"/>
      <c r="DUY1028" s="45"/>
      <c r="DUZ1028" s="45"/>
      <c r="DVA1028" s="45"/>
      <c r="DVB1028" s="45"/>
      <c r="DVC1028" s="45"/>
      <c r="DVD1028" s="45"/>
      <c r="DVE1028" s="45"/>
      <c r="DVF1028" s="45"/>
      <c r="DVG1028" s="45"/>
      <c r="DVH1028" s="45"/>
      <c r="DVI1028" s="45"/>
      <c r="DVJ1028" s="45"/>
      <c r="DVK1028" s="45"/>
      <c r="DVL1028" s="45"/>
      <c r="DVM1028" s="45"/>
      <c r="DVN1028" s="45"/>
      <c r="DVO1028" s="45"/>
      <c r="DVP1028" s="45"/>
      <c r="DVQ1028" s="45"/>
      <c r="DVR1028" s="45"/>
      <c r="DVS1028" s="45"/>
      <c r="DVT1028" s="45"/>
      <c r="DVU1028" s="45"/>
      <c r="DVV1028" s="45"/>
      <c r="DVW1028" s="45"/>
      <c r="DVX1028" s="45"/>
      <c r="DVY1028" s="45"/>
      <c r="DVZ1028" s="45"/>
      <c r="DWA1028" s="45"/>
      <c r="DWB1028" s="45"/>
      <c r="DWC1028" s="45"/>
      <c r="DWD1028" s="45"/>
      <c r="DWE1028" s="45"/>
      <c r="DWF1028" s="45"/>
      <c r="DWG1028" s="45"/>
      <c r="DWH1028" s="45"/>
      <c r="DWI1028" s="45"/>
      <c r="DWJ1028" s="45"/>
      <c r="DWK1028" s="45"/>
      <c r="DWL1028" s="45"/>
      <c r="DWM1028" s="45"/>
      <c r="DWN1028" s="45"/>
      <c r="DWO1028" s="45"/>
      <c r="DWP1028" s="45"/>
      <c r="DWQ1028" s="45"/>
      <c r="DWR1028" s="45"/>
      <c r="DWS1028" s="45"/>
      <c r="DWT1028" s="45"/>
      <c r="DWU1028" s="45"/>
      <c r="DWV1028" s="45"/>
      <c r="DWW1028" s="45"/>
      <c r="DWX1028" s="45"/>
      <c r="DWY1028" s="45"/>
      <c r="DWZ1028" s="45"/>
      <c r="DXA1028" s="45"/>
      <c r="DXB1028" s="45"/>
      <c r="DXC1028" s="45"/>
      <c r="DXD1028" s="45"/>
      <c r="DXE1028" s="45"/>
      <c r="DXF1028" s="45"/>
      <c r="DXG1028" s="45"/>
      <c r="DXH1028" s="45"/>
      <c r="DXI1028" s="45"/>
      <c r="DXJ1028" s="45"/>
      <c r="DXK1028" s="45"/>
      <c r="DXL1028" s="45"/>
      <c r="DXM1028" s="45"/>
      <c r="DXN1028" s="45"/>
      <c r="DXO1028" s="45"/>
      <c r="DXP1028" s="45"/>
      <c r="DXQ1028" s="45"/>
      <c r="DXR1028" s="45"/>
      <c r="DXS1028" s="45"/>
      <c r="DXT1028" s="45"/>
      <c r="DXU1028" s="45"/>
      <c r="DXV1028" s="45"/>
      <c r="DXW1028" s="45"/>
      <c r="DXX1028" s="45"/>
      <c r="DXY1028" s="45"/>
      <c r="DXZ1028" s="45"/>
      <c r="DYA1028" s="45"/>
      <c r="DYB1028" s="45"/>
      <c r="DYC1028" s="45"/>
      <c r="DYD1028" s="45"/>
      <c r="DYE1028" s="45"/>
      <c r="DYF1028" s="45"/>
      <c r="DYG1028" s="45"/>
      <c r="DYH1028" s="45"/>
      <c r="DYI1028" s="45"/>
      <c r="DYJ1028" s="45"/>
      <c r="DYK1028" s="45"/>
      <c r="DYL1028" s="45"/>
      <c r="DYM1028" s="45"/>
      <c r="DYN1028" s="45"/>
      <c r="DYO1028" s="45"/>
      <c r="DYP1028" s="45"/>
      <c r="DYQ1028" s="45"/>
      <c r="DYR1028" s="45"/>
      <c r="DYS1028" s="45"/>
      <c r="DYT1028" s="45"/>
      <c r="DYU1028" s="45"/>
      <c r="DYV1028" s="45"/>
      <c r="DYW1028" s="45"/>
      <c r="DYX1028" s="45"/>
      <c r="DYY1028" s="45"/>
      <c r="DYZ1028" s="45"/>
      <c r="DZA1028" s="45"/>
      <c r="DZB1028" s="45"/>
      <c r="DZC1028" s="45"/>
      <c r="DZD1028" s="45"/>
      <c r="DZE1028" s="45"/>
      <c r="DZF1028" s="45"/>
      <c r="DZG1028" s="45"/>
      <c r="DZH1028" s="45"/>
      <c r="DZI1028" s="45"/>
      <c r="DZJ1028" s="45"/>
      <c r="DZK1028" s="45"/>
      <c r="DZL1028" s="45"/>
      <c r="DZM1028" s="45"/>
      <c r="DZN1028" s="45"/>
      <c r="DZO1028" s="45"/>
      <c r="DZP1028" s="45"/>
      <c r="DZQ1028" s="45"/>
      <c r="DZR1028" s="45"/>
      <c r="DZS1028" s="45"/>
      <c r="DZT1028" s="45"/>
      <c r="DZU1028" s="45"/>
      <c r="DZV1028" s="45"/>
      <c r="DZW1028" s="45"/>
      <c r="DZX1028" s="45"/>
      <c r="DZY1028" s="45"/>
      <c r="DZZ1028" s="45"/>
      <c r="EAA1028" s="45"/>
      <c r="EAB1028" s="45"/>
      <c r="EAC1028" s="45"/>
      <c r="EAD1028" s="45"/>
      <c r="EAE1028" s="45"/>
      <c r="EAF1028" s="45"/>
      <c r="EAG1028" s="45"/>
      <c r="EAH1028" s="45"/>
      <c r="EAI1028" s="45"/>
      <c r="EAJ1028" s="45"/>
      <c r="EAK1028" s="45"/>
      <c r="EAL1028" s="45"/>
      <c r="EAM1028" s="45"/>
      <c r="EAN1028" s="45"/>
      <c r="EAO1028" s="45"/>
      <c r="EAP1028" s="45"/>
      <c r="EAQ1028" s="45"/>
      <c r="EAR1028" s="45"/>
      <c r="EAS1028" s="45"/>
      <c r="EAT1028" s="45"/>
      <c r="EAU1028" s="45"/>
      <c r="EAV1028" s="45"/>
      <c r="EAW1028" s="45"/>
      <c r="EAX1028" s="45"/>
      <c r="EAY1028" s="45"/>
      <c r="EAZ1028" s="45"/>
      <c r="EBA1028" s="45"/>
      <c r="EBB1028" s="45"/>
      <c r="EBC1028" s="45"/>
      <c r="EBD1028" s="45"/>
      <c r="EBE1028" s="45"/>
      <c r="EBF1028" s="45"/>
      <c r="EBG1028" s="45"/>
      <c r="EBH1028" s="45"/>
      <c r="EBI1028" s="45"/>
      <c r="EBJ1028" s="45"/>
      <c r="EBK1028" s="45"/>
      <c r="EBL1028" s="45"/>
      <c r="EBM1028" s="45"/>
      <c r="EBN1028" s="45"/>
      <c r="EBO1028" s="45"/>
      <c r="EBP1028" s="45"/>
      <c r="EBQ1028" s="45"/>
      <c r="EBR1028" s="45"/>
      <c r="EBS1028" s="45"/>
      <c r="EBT1028" s="45"/>
      <c r="EBU1028" s="45"/>
      <c r="EBV1028" s="45"/>
      <c r="EBW1028" s="45"/>
      <c r="EBX1028" s="45"/>
      <c r="EBY1028" s="45"/>
      <c r="EBZ1028" s="45"/>
      <c r="ECA1028" s="45"/>
      <c r="ECB1028" s="45"/>
      <c r="ECC1028" s="45"/>
      <c r="ECD1028" s="45"/>
      <c r="ECE1028" s="45"/>
      <c r="ECF1028" s="45"/>
      <c r="ECG1028" s="45"/>
      <c r="ECH1028" s="45"/>
      <c r="ECI1028" s="45"/>
      <c r="ECJ1028" s="45"/>
      <c r="ECK1028" s="45"/>
      <c r="ECL1028" s="45"/>
      <c r="ECM1028" s="45"/>
      <c r="ECN1028" s="45"/>
      <c r="ECO1028" s="45"/>
      <c r="ECP1028" s="45"/>
      <c r="ECQ1028" s="45"/>
      <c r="ECR1028" s="45"/>
      <c r="ECS1028" s="45"/>
      <c r="ECT1028" s="45"/>
      <c r="ECU1028" s="45"/>
      <c r="ECV1028" s="45"/>
      <c r="ECW1028" s="45"/>
      <c r="ECX1028" s="45"/>
      <c r="ECY1028" s="45"/>
      <c r="ECZ1028" s="45"/>
      <c r="EDA1028" s="45"/>
      <c r="EDB1028" s="45"/>
      <c r="EDC1028" s="45"/>
      <c r="EDD1028" s="45"/>
      <c r="EDE1028" s="45"/>
      <c r="EDF1028" s="45"/>
      <c r="EDG1028" s="45"/>
      <c r="EDH1028" s="45"/>
      <c r="EDI1028" s="45"/>
      <c r="EDJ1028" s="45"/>
      <c r="EDK1028" s="45"/>
      <c r="EDL1028" s="45"/>
      <c r="EDM1028" s="45"/>
      <c r="EDN1028" s="45"/>
      <c r="EDO1028" s="45"/>
      <c r="EDP1028" s="45"/>
      <c r="EDQ1028" s="45"/>
      <c r="EDR1028" s="45"/>
      <c r="EDS1028" s="45"/>
      <c r="EDT1028" s="45"/>
      <c r="EDU1028" s="45"/>
      <c r="EDV1028" s="45"/>
      <c r="EDW1028" s="45"/>
      <c r="EDX1028" s="45"/>
      <c r="EDY1028" s="45"/>
      <c r="EDZ1028" s="45"/>
      <c r="EEA1028" s="45"/>
      <c r="EEB1028" s="45"/>
      <c r="EEC1028" s="45"/>
      <c r="EED1028" s="45"/>
      <c r="EEE1028" s="45"/>
      <c r="EEF1028" s="45"/>
      <c r="EEG1028" s="45"/>
      <c r="EEH1028" s="45"/>
      <c r="EEI1028" s="45"/>
      <c r="EEJ1028" s="45"/>
      <c r="EEK1028" s="45"/>
      <c r="EEL1028" s="45"/>
      <c r="EEM1028" s="45"/>
      <c r="EEN1028" s="45"/>
      <c r="EEO1028" s="45"/>
      <c r="EEP1028" s="45"/>
      <c r="EEQ1028" s="45"/>
      <c r="EER1028" s="45"/>
      <c r="EES1028" s="45"/>
      <c r="EET1028" s="45"/>
      <c r="EEU1028" s="45"/>
      <c r="EEV1028" s="45"/>
      <c r="EEW1028" s="45"/>
      <c r="EEX1028" s="45"/>
      <c r="EEY1028" s="45"/>
      <c r="EEZ1028" s="45"/>
      <c r="EFA1028" s="45"/>
      <c r="EFB1028" s="45"/>
      <c r="EFC1028" s="45"/>
      <c r="EFD1028" s="45"/>
      <c r="EFE1028" s="45"/>
      <c r="EFF1028" s="45"/>
      <c r="EFG1028" s="45"/>
      <c r="EFH1028" s="45"/>
      <c r="EFI1028" s="45"/>
      <c r="EFJ1028" s="45"/>
      <c r="EFK1028" s="45"/>
      <c r="EFL1028" s="45"/>
      <c r="EFM1028" s="45"/>
      <c r="EFN1028" s="45"/>
      <c r="EFO1028" s="45"/>
      <c r="EFP1028" s="45"/>
      <c r="EFQ1028" s="45"/>
      <c r="EFR1028" s="45"/>
      <c r="EFS1028" s="45"/>
      <c r="EFT1028" s="45"/>
      <c r="EFU1028" s="45"/>
      <c r="EFV1028" s="45"/>
      <c r="EFW1028" s="45"/>
      <c r="EFX1028" s="45"/>
      <c r="EFY1028" s="45"/>
      <c r="EFZ1028" s="45"/>
      <c r="EGA1028" s="45"/>
      <c r="EGB1028" s="45"/>
      <c r="EGC1028" s="45"/>
      <c r="EGD1028" s="45"/>
      <c r="EGE1028" s="45"/>
      <c r="EGF1028" s="45"/>
      <c r="EGG1028" s="45"/>
      <c r="EGH1028" s="45"/>
      <c r="EGI1028" s="45"/>
      <c r="EGJ1028" s="45"/>
      <c r="EGK1028" s="45"/>
      <c r="EGL1028" s="45"/>
      <c r="EGM1028" s="45"/>
      <c r="EGN1028" s="45"/>
      <c r="EGO1028" s="45"/>
      <c r="EGP1028" s="45"/>
      <c r="EGQ1028" s="45"/>
      <c r="EGR1028" s="45"/>
      <c r="EGS1028" s="45"/>
      <c r="EGT1028" s="45"/>
      <c r="EGU1028" s="45"/>
      <c r="EGV1028" s="45"/>
      <c r="EGW1028" s="45"/>
      <c r="EGX1028" s="45"/>
      <c r="EGY1028" s="45"/>
      <c r="EGZ1028" s="45"/>
      <c r="EHA1028" s="45"/>
      <c r="EHB1028" s="45"/>
      <c r="EHC1028" s="45"/>
      <c r="EHD1028" s="45"/>
      <c r="EHE1028" s="45"/>
      <c r="EHF1028" s="45"/>
      <c r="EHG1028" s="45"/>
      <c r="EHH1028" s="45"/>
      <c r="EHI1028" s="45"/>
      <c r="EHJ1028" s="45"/>
      <c r="EHK1028" s="45"/>
      <c r="EHL1028" s="45"/>
      <c r="EHM1028" s="45"/>
      <c r="EHN1028" s="45"/>
      <c r="EHO1028" s="45"/>
      <c r="EHP1028" s="45"/>
      <c r="EHQ1028" s="45"/>
      <c r="EHR1028" s="45"/>
      <c r="EHS1028" s="45"/>
      <c r="EHT1028" s="45"/>
      <c r="EHU1028" s="45"/>
      <c r="EHV1028" s="45"/>
      <c r="EHW1028" s="45"/>
      <c r="EHX1028" s="45"/>
      <c r="EHY1028" s="45"/>
      <c r="EHZ1028" s="45"/>
      <c r="EIA1028" s="45"/>
      <c r="EIB1028" s="45"/>
      <c r="EIC1028" s="45"/>
      <c r="EID1028" s="45"/>
      <c r="EIE1028" s="45"/>
      <c r="EIF1028" s="45"/>
      <c r="EIG1028" s="45"/>
      <c r="EIH1028" s="45"/>
      <c r="EII1028" s="45"/>
      <c r="EIJ1028" s="45"/>
      <c r="EIK1028" s="45"/>
      <c r="EIL1028" s="45"/>
      <c r="EIM1028" s="45"/>
      <c r="EIN1028" s="45"/>
      <c r="EIO1028" s="45"/>
      <c r="EIP1028" s="45"/>
      <c r="EIQ1028" s="45"/>
      <c r="EIR1028" s="45"/>
      <c r="EIS1028" s="45"/>
      <c r="EIT1028" s="45"/>
      <c r="EIU1028" s="45"/>
      <c r="EIV1028" s="45"/>
      <c r="EIW1028" s="45"/>
      <c r="EIX1028" s="45"/>
      <c r="EIY1028" s="45"/>
      <c r="EIZ1028" s="45"/>
      <c r="EJA1028" s="45"/>
      <c r="EJB1028" s="45"/>
      <c r="EJC1028" s="45"/>
      <c r="EJD1028" s="45"/>
      <c r="EJE1028" s="45"/>
      <c r="EJF1028" s="45"/>
      <c r="EJG1028" s="45"/>
      <c r="EJH1028" s="45"/>
      <c r="EJI1028" s="45"/>
      <c r="EJJ1028" s="45"/>
      <c r="EJK1028" s="45"/>
      <c r="EJL1028" s="45"/>
      <c r="EJM1028" s="45"/>
      <c r="EJN1028" s="45"/>
      <c r="EJO1028" s="45"/>
      <c r="EJP1028" s="45"/>
      <c r="EJQ1028" s="45"/>
      <c r="EJR1028" s="45"/>
      <c r="EJS1028" s="45"/>
      <c r="EJT1028" s="45"/>
      <c r="EJU1028" s="45"/>
      <c r="EJV1028" s="45"/>
      <c r="EJW1028" s="45"/>
      <c r="EJX1028" s="45"/>
      <c r="EJY1028" s="45"/>
      <c r="EJZ1028" s="45"/>
      <c r="EKA1028" s="45"/>
      <c r="EKB1028" s="45"/>
      <c r="EKC1028" s="45"/>
      <c r="EKD1028" s="45"/>
      <c r="EKE1028" s="45"/>
      <c r="EKF1028" s="45"/>
      <c r="EKG1028" s="45"/>
      <c r="EKH1028" s="45"/>
      <c r="EKI1028" s="45"/>
      <c r="EKJ1028" s="45"/>
      <c r="EKK1028" s="45"/>
      <c r="EKL1028" s="45"/>
      <c r="EKM1028" s="45"/>
      <c r="EKN1028" s="45"/>
      <c r="EKO1028" s="45"/>
      <c r="EKP1028" s="45"/>
      <c r="EKQ1028" s="45"/>
      <c r="EKR1028" s="45"/>
      <c r="EKS1028" s="45"/>
      <c r="EKT1028" s="45"/>
      <c r="EKU1028" s="45"/>
      <c r="EKV1028" s="45"/>
      <c r="EKW1028" s="45"/>
      <c r="EKX1028" s="45"/>
      <c r="EKY1028" s="45"/>
      <c r="EKZ1028" s="45"/>
      <c r="ELA1028" s="45"/>
      <c r="ELB1028" s="45"/>
      <c r="ELC1028" s="45"/>
      <c r="ELD1028" s="45"/>
      <c r="ELE1028" s="45"/>
      <c r="ELF1028" s="45"/>
      <c r="ELG1028" s="45"/>
      <c r="ELH1028" s="45"/>
      <c r="ELI1028" s="45"/>
      <c r="ELJ1028" s="45"/>
      <c r="ELK1028" s="45"/>
      <c r="ELL1028" s="45"/>
      <c r="ELM1028" s="45"/>
      <c r="ELN1028" s="45"/>
      <c r="ELO1028" s="45"/>
      <c r="ELP1028" s="45"/>
      <c r="ELQ1028" s="45"/>
      <c r="ELR1028" s="45"/>
      <c r="ELS1028" s="45"/>
      <c r="ELT1028" s="45"/>
      <c r="ELU1028" s="45"/>
      <c r="ELV1028" s="45"/>
      <c r="ELW1028" s="45"/>
      <c r="ELX1028" s="45"/>
      <c r="ELY1028" s="45"/>
      <c r="ELZ1028" s="45"/>
      <c r="EMA1028" s="45"/>
      <c r="EMB1028" s="45"/>
      <c r="EMC1028" s="45"/>
      <c r="EMD1028" s="45"/>
      <c r="EME1028" s="45"/>
      <c r="EMF1028" s="45"/>
      <c r="EMG1028" s="45"/>
      <c r="EMH1028" s="45"/>
      <c r="EMI1028" s="45"/>
      <c r="EMJ1028" s="45"/>
      <c r="EMK1028" s="45"/>
      <c r="EML1028" s="45"/>
      <c r="EMM1028" s="45"/>
      <c r="EMN1028" s="45"/>
      <c r="EMO1028" s="45"/>
      <c r="EMP1028" s="45"/>
      <c r="EMQ1028" s="45"/>
      <c r="EMR1028" s="45"/>
      <c r="EMS1028" s="45"/>
      <c r="EMT1028" s="45"/>
      <c r="EMU1028" s="45"/>
      <c r="EMV1028" s="45"/>
      <c r="EMW1028" s="45"/>
      <c r="EMX1028" s="45"/>
      <c r="EMY1028" s="45"/>
      <c r="EMZ1028" s="45"/>
      <c r="ENA1028" s="45"/>
      <c r="ENB1028" s="45"/>
      <c r="ENC1028" s="45"/>
      <c r="END1028" s="45"/>
      <c r="ENE1028" s="45"/>
      <c r="ENF1028" s="45"/>
      <c r="ENG1028" s="45"/>
      <c r="ENH1028" s="45"/>
      <c r="ENI1028" s="45"/>
      <c r="ENJ1028" s="45"/>
      <c r="ENK1028" s="45"/>
      <c r="ENL1028" s="45"/>
      <c r="ENM1028" s="45"/>
      <c r="ENN1028" s="45"/>
      <c r="ENO1028" s="45"/>
      <c r="ENP1028" s="45"/>
      <c r="ENQ1028" s="45"/>
      <c r="ENR1028" s="45"/>
      <c r="ENS1028" s="45"/>
      <c r="ENT1028" s="45"/>
      <c r="ENU1028" s="45"/>
      <c r="ENV1028" s="45"/>
      <c r="ENW1028" s="45"/>
      <c r="ENX1028" s="45"/>
      <c r="ENY1028" s="45"/>
      <c r="ENZ1028" s="45"/>
      <c r="EOA1028" s="45"/>
      <c r="EOB1028" s="45"/>
      <c r="EOC1028" s="45"/>
      <c r="EOD1028" s="45"/>
      <c r="EOE1028" s="45"/>
      <c r="EOF1028" s="45"/>
      <c r="EOG1028" s="45"/>
      <c r="EOH1028" s="45"/>
      <c r="EOI1028" s="45"/>
      <c r="EOJ1028" s="45"/>
      <c r="EOK1028" s="45"/>
      <c r="EOL1028" s="45"/>
      <c r="EOM1028" s="45"/>
      <c r="EON1028" s="45"/>
      <c r="EOO1028" s="45"/>
      <c r="EOP1028" s="45"/>
      <c r="EOQ1028" s="45"/>
      <c r="EOR1028" s="45"/>
      <c r="EOS1028" s="45"/>
      <c r="EOT1028" s="45"/>
      <c r="EOU1028" s="45"/>
      <c r="EOV1028" s="45"/>
      <c r="EOW1028" s="45"/>
      <c r="EOX1028" s="45"/>
      <c r="EOY1028" s="45"/>
      <c r="EOZ1028" s="45"/>
      <c r="EPA1028" s="45"/>
      <c r="EPB1028" s="45"/>
      <c r="EPC1028" s="45"/>
      <c r="EPD1028" s="45"/>
      <c r="EPE1028" s="45"/>
      <c r="EPF1028" s="45"/>
      <c r="EPG1028" s="45"/>
      <c r="EPH1028" s="45"/>
      <c r="EPI1028" s="45"/>
      <c r="EPJ1028" s="45"/>
      <c r="EPK1028" s="45"/>
      <c r="EPL1028" s="45"/>
      <c r="EPM1028" s="45"/>
      <c r="EPN1028" s="45"/>
      <c r="EPO1028" s="45"/>
      <c r="EPP1028" s="45"/>
      <c r="EPQ1028" s="45"/>
      <c r="EPR1028" s="45"/>
      <c r="EPS1028" s="45"/>
      <c r="EPT1028" s="45"/>
      <c r="EPU1028" s="45"/>
      <c r="EPV1028" s="45"/>
      <c r="EPW1028" s="45"/>
      <c r="EPX1028" s="45"/>
      <c r="EPY1028" s="45"/>
      <c r="EPZ1028" s="45"/>
      <c r="EQA1028" s="45"/>
      <c r="EQB1028" s="45"/>
      <c r="EQC1028" s="45"/>
      <c r="EQD1028" s="45"/>
      <c r="EQE1028" s="45"/>
      <c r="EQF1028" s="45"/>
      <c r="EQG1028" s="45"/>
      <c r="EQH1028" s="45"/>
      <c r="EQI1028" s="45"/>
      <c r="EQJ1028" s="45"/>
      <c r="EQK1028" s="45"/>
      <c r="EQL1028" s="45"/>
      <c r="EQM1028" s="45"/>
      <c r="EQN1028" s="45"/>
      <c r="EQO1028" s="45"/>
      <c r="EQP1028" s="45"/>
      <c r="EQQ1028" s="45"/>
      <c r="EQR1028" s="45"/>
      <c r="EQS1028" s="45"/>
      <c r="EQT1028" s="45"/>
      <c r="EQU1028" s="45"/>
      <c r="EQV1028" s="45"/>
      <c r="EQW1028" s="45"/>
      <c r="EQX1028" s="45"/>
      <c r="EQY1028" s="45"/>
      <c r="EQZ1028" s="45"/>
      <c r="ERA1028" s="45"/>
      <c r="ERB1028" s="45"/>
      <c r="ERC1028" s="45"/>
      <c r="ERD1028" s="45"/>
      <c r="ERE1028" s="45"/>
      <c r="ERF1028" s="45"/>
      <c r="ERG1028" s="45"/>
      <c r="ERH1028" s="45"/>
      <c r="ERI1028" s="45"/>
      <c r="ERJ1028" s="45"/>
      <c r="ERK1028" s="45"/>
      <c r="ERL1028" s="45"/>
      <c r="ERM1028" s="45"/>
      <c r="ERN1028" s="45"/>
      <c r="ERO1028" s="45"/>
      <c r="ERP1028" s="45"/>
      <c r="ERQ1028" s="45"/>
      <c r="ERR1028" s="45"/>
      <c r="ERS1028" s="45"/>
      <c r="ERT1028" s="45"/>
      <c r="ERU1028" s="45"/>
      <c r="ERV1028" s="45"/>
      <c r="ERW1028" s="45"/>
      <c r="ERX1028" s="45"/>
      <c r="ERY1028" s="45"/>
      <c r="ERZ1028" s="45"/>
      <c r="ESA1028" s="45"/>
      <c r="ESB1028" s="45"/>
      <c r="ESC1028" s="45"/>
      <c r="ESD1028" s="45"/>
      <c r="ESE1028" s="45"/>
      <c r="ESF1028" s="45"/>
      <c r="ESG1028" s="45"/>
      <c r="ESH1028" s="45"/>
      <c r="ESI1028" s="45"/>
      <c r="ESJ1028" s="45"/>
      <c r="ESK1028" s="45"/>
      <c r="ESL1028" s="45"/>
      <c r="ESM1028" s="45"/>
      <c r="ESN1028" s="45"/>
      <c r="ESO1028" s="45"/>
      <c r="ESP1028" s="45"/>
      <c r="ESQ1028" s="45"/>
      <c r="ESR1028" s="45"/>
      <c r="ESS1028" s="45"/>
      <c r="EST1028" s="45"/>
      <c r="ESU1028" s="45"/>
      <c r="ESV1028" s="45"/>
      <c r="ESW1028" s="45"/>
      <c r="ESX1028" s="45"/>
      <c r="ESY1028" s="45"/>
      <c r="ESZ1028" s="45"/>
      <c r="ETA1028" s="45"/>
      <c r="ETB1028" s="45"/>
      <c r="ETC1028" s="45"/>
      <c r="ETD1028" s="45"/>
      <c r="ETE1028" s="45"/>
      <c r="ETF1028" s="45"/>
      <c r="ETG1028" s="45"/>
      <c r="ETH1028" s="45"/>
      <c r="ETI1028" s="45"/>
      <c r="ETJ1028" s="45"/>
      <c r="ETK1028" s="45"/>
      <c r="ETL1028" s="45"/>
      <c r="ETM1028" s="45"/>
      <c r="ETN1028" s="45"/>
      <c r="ETO1028" s="45"/>
      <c r="ETP1028" s="45"/>
      <c r="ETQ1028" s="45"/>
      <c r="ETR1028" s="45"/>
      <c r="ETS1028" s="45"/>
      <c r="ETT1028" s="45"/>
      <c r="ETU1028" s="45"/>
      <c r="ETV1028" s="45"/>
      <c r="ETW1028" s="45"/>
      <c r="ETX1028" s="45"/>
      <c r="ETY1028" s="45"/>
      <c r="ETZ1028" s="45"/>
      <c r="EUA1028" s="45"/>
      <c r="EUB1028" s="45"/>
      <c r="EUC1028" s="45"/>
      <c r="EUD1028" s="45"/>
      <c r="EUE1028" s="45"/>
      <c r="EUF1028" s="45"/>
      <c r="EUG1028" s="45"/>
      <c r="EUH1028" s="45"/>
      <c r="EUI1028" s="45"/>
      <c r="EUJ1028" s="45"/>
      <c r="EUK1028" s="45"/>
      <c r="EUL1028" s="45"/>
      <c r="EUM1028" s="45"/>
      <c r="EUN1028" s="45"/>
      <c r="EUO1028" s="45"/>
      <c r="EUP1028" s="45"/>
      <c r="EUQ1028" s="45"/>
      <c r="EUR1028" s="45"/>
      <c r="EUS1028" s="45"/>
      <c r="EUT1028" s="45"/>
      <c r="EUU1028" s="45"/>
      <c r="EUV1028" s="45"/>
      <c r="EUW1028" s="45"/>
      <c r="EUX1028" s="45"/>
      <c r="EUY1028" s="45"/>
      <c r="EUZ1028" s="45"/>
      <c r="EVA1028" s="45"/>
      <c r="EVB1028" s="45"/>
      <c r="EVC1028" s="45"/>
      <c r="EVD1028" s="45"/>
      <c r="EVE1028" s="45"/>
      <c r="EVF1028" s="45"/>
      <c r="EVG1028" s="45"/>
      <c r="EVH1028" s="45"/>
      <c r="EVI1028" s="45"/>
      <c r="EVJ1028" s="45"/>
      <c r="EVK1028" s="45"/>
      <c r="EVL1028" s="45"/>
      <c r="EVM1028" s="45"/>
      <c r="EVN1028" s="45"/>
      <c r="EVO1028" s="45"/>
      <c r="EVP1028" s="45"/>
      <c r="EVQ1028" s="45"/>
      <c r="EVR1028" s="45"/>
      <c r="EVS1028" s="45"/>
      <c r="EVT1028" s="45"/>
      <c r="EVU1028" s="45"/>
      <c r="EVV1028" s="45"/>
      <c r="EVW1028" s="45"/>
      <c r="EVX1028" s="45"/>
      <c r="EVY1028" s="45"/>
      <c r="EVZ1028" s="45"/>
      <c r="EWA1028" s="45"/>
      <c r="EWB1028" s="45"/>
      <c r="EWC1028" s="45"/>
      <c r="EWD1028" s="45"/>
      <c r="EWE1028" s="45"/>
      <c r="EWF1028" s="45"/>
      <c r="EWG1028" s="45"/>
      <c r="EWH1028" s="45"/>
      <c r="EWI1028" s="45"/>
      <c r="EWJ1028" s="45"/>
      <c r="EWK1028" s="45"/>
      <c r="EWL1028" s="45"/>
      <c r="EWM1028" s="45"/>
      <c r="EWN1028" s="45"/>
      <c r="EWO1028" s="45"/>
      <c r="EWP1028" s="45"/>
      <c r="EWQ1028" s="45"/>
      <c r="EWR1028" s="45"/>
      <c r="EWS1028" s="45"/>
      <c r="EWT1028" s="45"/>
      <c r="EWU1028" s="45"/>
      <c r="EWV1028" s="45"/>
      <c r="EWW1028" s="45"/>
      <c r="EWX1028" s="45"/>
      <c r="EWY1028" s="45"/>
      <c r="EWZ1028" s="45"/>
      <c r="EXA1028" s="45"/>
      <c r="EXB1028" s="45"/>
      <c r="EXC1028" s="45"/>
      <c r="EXD1028" s="45"/>
      <c r="EXE1028" s="45"/>
      <c r="EXF1028" s="45"/>
      <c r="EXG1028" s="45"/>
      <c r="EXH1028" s="45"/>
      <c r="EXI1028" s="45"/>
      <c r="EXJ1028" s="45"/>
      <c r="EXK1028" s="45"/>
      <c r="EXL1028" s="45"/>
      <c r="EXM1028" s="45"/>
      <c r="EXN1028" s="45"/>
      <c r="EXO1028" s="45"/>
      <c r="EXP1028" s="45"/>
      <c r="EXQ1028" s="45"/>
      <c r="EXR1028" s="45"/>
      <c r="EXS1028" s="45"/>
      <c r="EXT1028" s="45"/>
      <c r="EXU1028" s="45"/>
      <c r="EXV1028" s="45"/>
      <c r="EXW1028" s="45"/>
      <c r="EXX1028" s="45"/>
      <c r="EXY1028" s="45"/>
      <c r="EXZ1028" s="45"/>
      <c r="EYA1028" s="45"/>
      <c r="EYB1028" s="45"/>
      <c r="EYC1028" s="45"/>
      <c r="EYD1028" s="45"/>
      <c r="EYE1028" s="45"/>
      <c r="EYF1028" s="45"/>
      <c r="EYG1028" s="45"/>
      <c r="EYH1028" s="45"/>
      <c r="EYI1028" s="45"/>
      <c r="EYJ1028" s="45"/>
      <c r="EYK1028" s="45"/>
      <c r="EYL1028" s="45"/>
      <c r="EYM1028" s="45"/>
      <c r="EYN1028" s="45"/>
      <c r="EYO1028" s="45"/>
      <c r="EYP1028" s="45"/>
      <c r="EYQ1028" s="45"/>
      <c r="EYR1028" s="45"/>
      <c r="EYS1028" s="45"/>
      <c r="EYT1028" s="45"/>
      <c r="EYU1028" s="45"/>
      <c r="EYV1028" s="45"/>
      <c r="EYW1028" s="45"/>
      <c r="EYX1028" s="45"/>
      <c r="EYY1028" s="45"/>
      <c r="EYZ1028" s="45"/>
      <c r="EZA1028" s="45"/>
      <c r="EZB1028" s="45"/>
      <c r="EZC1028" s="45"/>
      <c r="EZD1028" s="45"/>
      <c r="EZE1028" s="45"/>
      <c r="EZF1028" s="45"/>
      <c r="EZG1028" s="45"/>
      <c r="EZH1028" s="45"/>
      <c r="EZI1028" s="45"/>
      <c r="EZJ1028" s="45"/>
      <c r="EZK1028" s="45"/>
      <c r="EZL1028" s="45"/>
      <c r="EZM1028" s="45"/>
      <c r="EZN1028" s="45"/>
      <c r="EZO1028" s="45"/>
      <c r="EZP1028" s="45"/>
      <c r="EZQ1028" s="45"/>
      <c r="EZR1028" s="45"/>
      <c r="EZS1028" s="45"/>
      <c r="EZT1028" s="45"/>
      <c r="EZU1028" s="45"/>
      <c r="EZV1028" s="45"/>
      <c r="EZW1028" s="45"/>
      <c r="EZX1028" s="45"/>
      <c r="EZY1028" s="45"/>
      <c r="EZZ1028" s="45"/>
      <c r="FAA1028" s="45"/>
      <c r="FAB1028" s="45"/>
      <c r="FAC1028" s="45"/>
      <c r="FAD1028" s="45"/>
      <c r="FAE1028" s="45"/>
      <c r="FAF1028" s="45"/>
      <c r="FAG1028" s="45"/>
      <c r="FAH1028" s="45"/>
      <c r="FAI1028" s="45"/>
      <c r="FAJ1028" s="45"/>
      <c r="FAK1028" s="45"/>
      <c r="FAL1028" s="45"/>
      <c r="FAM1028" s="45"/>
      <c r="FAN1028" s="45"/>
      <c r="FAO1028" s="45"/>
      <c r="FAP1028" s="45"/>
      <c r="FAQ1028" s="45"/>
      <c r="FAR1028" s="45"/>
      <c r="FAS1028" s="45"/>
      <c r="FAT1028" s="45"/>
      <c r="FAU1028" s="45"/>
      <c r="FAV1028" s="45"/>
      <c r="FAW1028" s="45"/>
      <c r="FAX1028" s="45"/>
      <c r="FAY1028" s="45"/>
      <c r="FAZ1028" s="45"/>
      <c r="FBA1028" s="45"/>
      <c r="FBB1028" s="45"/>
      <c r="FBC1028" s="45"/>
      <c r="FBD1028" s="45"/>
      <c r="FBE1028" s="45"/>
      <c r="FBF1028" s="45"/>
      <c r="FBG1028" s="45"/>
      <c r="FBH1028" s="45"/>
      <c r="FBI1028" s="45"/>
      <c r="FBJ1028" s="45"/>
      <c r="FBK1028" s="45"/>
      <c r="FBL1028" s="45"/>
      <c r="FBM1028" s="45"/>
      <c r="FBN1028" s="45"/>
      <c r="FBO1028" s="45"/>
      <c r="FBP1028" s="45"/>
      <c r="FBQ1028" s="45"/>
      <c r="FBR1028" s="45"/>
      <c r="FBS1028" s="45"/>
      <c r="FBT1028" s="45"/>
      <c r="FBU1028" s="45"/>
      <c r="FBV1028" s="45"/>
      <c r="FBW1028" s="45"/>
      <c r="FBX1028" s="45"/>
      <c r="FBY1028" s="45"/>
      <c r="FBZ1028" s="45"/>
      <c r="FCA1028" s="45"/>
      <c r="FCB1028" s="45"/>
      <c r="FCC1028" s="45"/>
      <c r="FCD1028" s="45"/>
      <c r="FCE1028" s="45"/>
      <c r="FCF1028" s="45"/>
      <c r="FCG1028" s="45"/>
      <c r="FCH1028" s="45"/>
      <c r="FCI1028" s="45"/>
      <c r="FCJ1028" s="45"/>
      <c r="FCK1028" s="45"/>
      <c r="FCL1028" s="45"/>
      <c r="FCM1028" s="45"/>
      <c r="FCN1028" s="45"/>
      <c r="FCO1028" s="45"/>
      <c r="FCP1028" s="45"/>
      <c r="FCQ1028" s="45"/>
      <c r="FCR1028" s="45"/>
      <c r="FCS1028" s="45"/>
      <c r="FCT1028" s="45"/>
      <c r="FCU1028" s="45"/>
      <c r="FCV1028" s="45"/>
      <c r="FCW1028" s="45"/>
      <c r="FCX1028" s="45"/>
      <c r="FCY1028" s="45"/>
      <c r="FCZ1028" s="45"/>
      <c r="FDA1028" s="45"/>
      <c r="FDB1028" s="45"/>
      <c r="FDC1028" s="45"/>
      <c r="FDD1028" s="45"/>
      <c r="FDE1028" s="45"/>
      <c r="FDF1028" s="45"/>
      <c r="FDG1028" s="45"/>
      <c r="FDH1028" s="45"/>
      <c r="FDI1028" s="45"/>
      <c r="FDJ1028" s="45"/>
      <c r="FDK1028" s="45"/>
      <c r="FDL1028" s="45"/>
      <c r="FDM1028" s="45"/>
      <c r="FDN1028" s="45"/>
      <c r="FDO1028" s="45"/>
      <c r="FDP1028" s="45"/>
      <c r="FDQ1028" s="45"/>
      <c r="FDR1028" s="45"/>
      <c r="FDS1028" s="45"/>
      <c r="FDT1028" s="45"/>
      <c r="FDU1028" s="45"/>
      <c r="FDV1028" s="45"/>
      <c r="FDW1028" s="45"/>
      <c r="FDX1028" s="45"/>
      <c r="FDY1028" s="45"/>
      <c r="FDZ1028" s="45"/>
      <c r="FEA1028" s="45"/>
      <c r="FEB1028" s="45"/>
      <c r="FEC1028" s="45"/>
      <c r="FED1028" s="45"/>
      <c r="FEE1028" s="45"/>
      <c r="FEF1028" s="45"/>
      <c r="FEG1028" s="45"/>
      <c r="FEH1028" s="45"/>
      <c r="FEI1028" s="45"/>
      <c r="FEJ1028" s="45"/>
      <c r="FEK1028" s="45"/>
      <c r="FEL1028" s="45"/>
      <c r="FEM1028" s="45"/>
      <c r="FEN1028" s="45"/>
      <c r="FEO1028" s="45"/>
      <c r="FEP1028" s="45"/>
      <c r="FEQ1028" s="45"/>
      <c r="FER1028" s="45"/>
      <c r="FES1028" s="45"/>
      <c r="FET1028" s="45"/>
      <c r="FEU1028" s="45"/>
      <c r="FEV1028" s="45"/>
      <c r="FEW1028" s="45"/>
      <c r="FEX1028" s="45"/>
      <c r="FEY1028" s="45"/>
      <c r="FEZ1028" s="45"/>
      <c r="FFA1028" s="45"/>
      <c r="FFB1028" s="45"/>
      <c r="FFC1028" s="45"/>
      <c r="FFD1028" s="45"/>
      <c r="FFE1028" s="45"/>
      <c r="FFF1028" s="45"/>
      <c r="FFG1028" s="45"/>
      <c r="FFH1028" s="45"/>
      <c r="FFI1028" s="45"/>
      <c r="FFJ1028" s="45"/>
      <c r="FFK1028" s="45"/>
      <c r="FFL1028" s="45"/>
      <c r="FFM1028" s="45"/>
      <c r="FFN1028" s="45"/>
      <c r="FFO1028" s="45"/>
      <c r="FFP1028" s="45"/>
      <c r="FFQ1028" s="45"/>
      <c r="FFR1028" s="45"/>
      <c r="FFS1028" s="45"/>
      <c r="FFT1028" s="45"/>
      <c r="FFU1028" s="45"/>
      <c r="FFV1028" s="45"/>
      <c r="FFW1028" s="45"/>
      <c r="FFX1028" s="45"/>
      <c r="FFY1028" s="45"/>
      <c r="FFZ1028" s="45"/>
      <c r="FGA1028" s="45"/>
      <c r="FGB1028" s="45"/>
      <c r="FGC1028" s="45"/>
      <c r="FGD1028" s="45"/>
      <c r="FGE1028" s="45"/>
      <c r="FGF1028" s="45"/>
      <c r="FGG1028" s="45"/>
      <c r="FGH1028" s="45"/>
      <c r="FGI1028" s="45"/>
      <c r="FGJ1028" s="45"/>
      <c r="FGK1028" s="45"/>
      <c r="FGL1028" s="45"/>
      <c r="FGM1028" s="45"/>
      <c r="FGN1028" s="45"/>
      <c r="FGO1028" s="45"/>
      <c r="FGP1028" s="45"/>
      <c r="FGQ1028" s="45"/>
      <c r="FGR1028" s="45"/>
      <c r="FGS1028" s="45"/>
      <c r="FGT1028" s="45"/>
      <c r="FGU1028" s="45"/>
      <c r="FGV1028" s="45"/>
      <c r="FGW1028" s="45"/>
      <c r="FGX1028" s="45"/>
      <c r="FGY1028" s="45"/>
      <c r="FGZ1028" s="45"/>
      <c r="FHA1028" s="45"/>
      <c r="FHB1028" s="45"/>
      <c r="FHC1028" s="45"/>
      <c r="FHD1028" s="45"/>
      <c r="FHE1028" s="45"/>
      <c r="FHF1028" s="45"/>
      <c r="FHG1028" s="45"/>
      <c r="FHH1028" s="45"/>
      <c r="FHI1028" s="45"/>
      <c r="FHJ1028" s="45"/>
      <c r="FHK1028" s="45"/>
      <c r="FHL1028" s="45"/>
      <c r="FHM1028" s="45"/>
      <c r="FHN1028" s="45"/>
      <c r="FHO1028" s="45"/>
      <c r="FHP1028" s="45"/>
      <c r="FHQ1028" s="45"/>
      <c r="FHR1028" s="45"/>
      <c r="FHS1028" s="45"/>
      <c r="FHT1028" s="45"/>
      <c r="FHU1028" s="45"/>
      <c r="FHV1028" s="45"/>
      <c r="FHW1028" s="45"/>
      <c r="FHX1028" s="45"/>
      <c r="FHY1028" s="45"/>
      <c r="FHZ1028" s="45"/>
      <c r="FIA1028" s="45"/>
      <c r="FIB1028" s="45"/>
      <c r="FIC1028" s="45"/>
      <c r="FID1028" s="45"/>
      <c r="FIE1028" s="45"/>
      <c r="FIF1028" s="45"/>
      <c r="FIG1028" s="45"/>
      <c r="FIH1028" s="45"/>
      <c r="FII1028" s="45"/>
      <c r="FIJ1028" s="45"/>
      <c r="FIK1028" s="45"/>
      <c r="FIL1028" s="45"/>
      <c r="FIM1028" s="45"/>
      <c r="FIN1028" s="45"/>
      <c r="FIO1028" s="45"/>
      <c r="FIP1028" s="45"/>
      <c r="FIQ1028" s="45"/>
      <c r="FIR1028" s="45"/>
      <c r="FIS1028" s="45"/>
      <c r="FIT1028" s="45"/>
      <c r="FIU1028" s="45"/>
      <c r="FIV1028" s="45"/>
      <c r="FIW1028" s="45"/>
      <c r="FIX1028" s="45"/>
      <c r="FIY1028" s="45"/>
      <c r="FIZ1028" s="45"/>
      <c r="FJA1028" s="45"/>
      <c r="FJB1028" s="45"/>
      <c r="FJC1028" s="45"/>
      <c r="FJD1028" s="45"/>
      <c r="FJE1028" s="45"/>
      <c r="FJF1028" s="45"/>
      <c r="FJG1028" s="45"/>
      <c r="FJH1028" s="45"/>
      <c r="FJI1028" s="45"/>
      <c r="FJJ1028" s="45"/>
      <c r="FJK1028" s="45"/>
      <c r="FJL1028" s="45"/>
      <c r="FJM1028" s="45"/>
      <c r="FJN1028" s="45"/>
      <c r="FJO1028" s="45"/>
      <c r="FJP1028" s="45"/>
      <c r="FJQ1028" s="45"/>
      <c r="FJR1028" s="45"/>
      <c r="FJS1028" s="45"/>
      <c r="FJT1028" s="45"/>
      <c r="FJU1028" s="45"/>
      <c r="FJV1028" s="45"/>
      <c r="FJW1028" s="45"/>
      <c r="FJX1028" s="45"/>
      <c r="FJY1028" s="45"/>
      <c r="FJZ1028" s="45"/>
      <c r="FKA1028" s="45"/>
      <c r="FKB1028" s="45"/>
      <c r="FKC1028" s="45"/>
      <c r="FKD1028" s="45"/>
      <c r="FKE1028" s="45"/>
      <c r="FKF1028" s="45"/>
      <c r="FKG1028" s="45"/>
      <c r="FKH1028" s="45"/>
      <c r="FKI1028" s="45"/>
      <c r="FKJ1028" s="45"/>
      <c r="FKK1028" s="45"/>
      <c r="FKL1028" s="45"/>
      <c r="FKM1028" s="45"/>
      <c r="FKN1028" s="45"/>
      <c r="FKO1028" s="45"/>
      <c r="FKP1028" s="45"/>
      <c r="FKQ1028" s="45"/>
      <c r="FKR1028" s="45"/>
      <c r="FKS1028" s="45"/>
      <c r="FKT1028" s="45"/>
      <c r="FKU1028" s="45"/>
      <c r="FKV1028" s="45"/>
      <c r="FKW1028" s="45"/>
      <c r="FKX1028" s="45"/>
      <c r="FKY1028" s="45"/>
      <c r="FKZ1028" s="45"/>
      <c r="FLA1028" s="45"/>
      <c r="FLB1028" s="45"/>
      <c r="FLC1028" s="45"/>
      <c r="FLD1028" s="45"/>
      <c r="FLE1028" s="45"/>
      <c r="FLF1028" s="45"/>
      <c r="FLG1028" s="45"/>
      <c r="FLH1028" s="45"/>
      <c r="FLI1028" s="45"/>
      <c r="FLJ1028" s="45"/>
      <c r="FLK1028" s="45"/>
      <c r="FLL1028" s="45"/>
      <c r="FLM1028" s="45"/>
      <c r="FLN1028" s="45"/>
      <c r="FLO1028" s="45"/>
      <c r="FLP1028" s="45"/>
      <c r="FLQ1028" s="45"/>
      <c r="FLR1028" s="45"/>
      <c r="FLS1028" s="45"/>
      <c r="FLT1028" s="45"/>
      <c r="FLU1028" s="45"/>
      <c r="FLV1028" s="45"/>
      <c r="FLW1028" s="45"/>
      <c r="FLX1028" s="45"/>
      <c r="FLY1028" s="45"/>
      <c r="FLZ1028" s="45"/>
      <c r="FMA1028" s="45"/>
      <c r="FMB1028" s="45"/>
      <c r="FMC1028" s="45"/>
      <c r="FMD1028" s="45"/>
      <c r="FME1028" s="45"/>
      <c r="FMF1028" s="45"/>
      <c r="FMG1028" s="45"/>
      <c r="FMH1028" s="45"/>
      <c r="FMI1028" s="45"/>
      <c r="FMJ1028" s="45"/>
      <c r="FMK1028" s="45"/>
      <c r="FML1028" s="45"/>
      <c r="FMM1028" s="45"/>
      <c r="FMN1028" s="45"/>
      <c r="FMO1028" s="45"/>
      <c r="FMP1028" s="45"/>
      <c r="FMQ1028" s="45"/>
      <c r="FMR1028" s="45"/>
      <c r="FMS1028" s="45"/>
      <c r="FMT1028" s="45"/>
      <c r="FMU1028" s="45"/>
      <c r="FMV1028" s="45"/>
      <c r="FMW1028" s="45"/>
      <c r="FMX1028" s="45"/>
      <c r="FMY1028" s="45"/>
      <c r="FMZ1028" s="45"/>
      <c r="FNA1028" s="45"/>
      <c r="FNB1028" s="45"/>
      <c r="FNC1028" s="45"/>
      <c r="FND1028" s="45"/>
      <c r="FNE1028" s="45"/>
      <c r="FNF1028" s="45"/>
      <c r="FNG1028" s="45"/>
      <c r="FNH1028" s="45"/>
      <c r="FNI1028" s="45"/>
      <c r="FNJ1028" s="45"/>
      <c r="FNK1028" s="45"/>
      <c r="FNL1028" s="45"/>
      <c r="FNM1028" s="45"/>
      <c r="FNN1028" s="45"/>
      <c r="FNO1028" s="45"/>
      <c r="FNP1028" s="45"/>
      <c r="FNQ1028" s="45"/>
      <c r="FNR1028" s="45"/>
      <c r="FNS1028" s="45"/>
      <c r="FNT1028" s="45"/>
      <c r="FNU1028" s="45"/>
      <c r="FNV1028" s="45"/>
      <c r="FNW1028" s="45"/>
      <c r="FNX1028" s="45"/>
      <c r="FNY1028" s="45"/>
      <c r="FNZ1028" s="45"/>
      <c r="FOA1028" s="45"/>
      <c r="FOB1028" s="45"/>
      <c r="FOC1028" s="45"/>
      <c r="FOD1028" s="45"/>
      <c r="FOE1028" s="45"/>
      <c r="FOF1028" s="45"/>
      <c r="FOG1028" s="45"/>
      <c r="FOH1028" s="45"/>
      <c r="FOI1028" s="45"/>
      <c r="FOJ1028" s="45"/>
      <c r="FOK1028" s="45"/>
      <c r="FOL1028" s="45"/>
      <c r="FOM1028" s="45"/>
      <c r="FON1028" s="45"/>
      <c r="FOO1028" s="45"/>
      <c r="FOP1028" s="45"/>
      <c r="FOQ1028" s="45"/>
      <c r="FOR1028" s="45"/>
      <c r="FOS1028" s="45"/>
      <c r="FOT1028" s="45"/>
      <c r="FOU1028" s="45"/>
      <c r="FOV1028" s="45"/>
      <c r="FOW1028" s="45"/>
      <c r="FOX1028" s="45"/>
      <c r="FOY1028" s="45"/>
      <c r="FOZ1028" s="45"/>
      <c r="FPA1028" s="45"/>
      <c r="FPB1028" s="45"/>
      <c r="FPC1028" s="45"/>
      <c r="FPD1028" s="45"/>
      <c r="FPE1028" s="45"/>
      <c r="FPF1028" s="45"/>
      <c r="FPG1028" s="45"/>
      <c r="FPH1028" s="45"/>
      <c r="FPI1028" s="45"/>
      <c r="FPJ1028" s="45"/>
      <c r="FPK1028" s="45"/>
      <c r="FPL1028" s="45"/>
      <c r="FPM1028" s="45"/>
      <c r="FPN1028" s="45"/>
      <c r="FPO1028" s="45"/>
      <c r="FPP1028" s="45"/>
      <c r="FPQ1028" s="45"/>
      <c r="FPR1028" s="45"/>
      <c r="FPS1028" s="45"/>
      <c r="FPT1028" s="45"/>
      <c r="FPU1028" s="45"/>
      <c r="FPV1028" s="45"/>
      <c r="FPW1028" s="45"/>
      <c r="FPX1028" s="45"/>
      <c r="FPY1028" s="45"/>
      <c r="FPZ1028" s="45"/>
      <c r="FQA1028" s="45"/>
      <c r="FQB1028" s="45"/>
      <c r="FQC1028" s="45"/>
      <c r="FQD1028" s="45"/>
      <c r="FQE1028" s="45"/>
      <c r="FQF1028" s="45"/>
      <c r="FQG1028" s="45"/>
      <c r="FQH1028" s="45"/>
      <c r="FQI1028" s="45"/>
      <c r="FQJ1028" s="45"/>
      <c r="FQK1028" s="45"/>
      <c r="FQL1028" s="45"/>
      <c r="FQM1028" s="45"/>
      <c r="FQN1028" s="45"/>
      <c r="FQO1028" s="45"/>
      <c r="FQP1028" s="45"/>
      <c r="FQQ1028" s="45"/>
      <c r="FQR1028" s="45"/>
      <c r="FQS1028" s="45"/>
      <c r="FQT1028" s="45"/>
      <c r="FQU1028" s="45"/>
      <c r="FQV1028" s="45"/>
      <c r="FQW1028" s="45"/>
      <c r="FQX1028" s="45"/>
      <c r="FQY1028" s="45"/>
      <c r="FQZ1028" s="45"/>
      <c r="FRA1028" s="45"/>
      <c r="FRB1028" s="45"/>
      <c r="FRC1028" s="45"/>
      <c r="FRD1028" s="45"/>
      <c r="FRE1028" s="45"/>
      <c r="FRF1028" s="45"/>
      <c r="FRG1028" s="45"/>
      <c r="FRH1028" s="45"/>
      <c r="FRI1028" s="45"/>
      <c r="FRJ1028" s="45"/>
      <c r="FRK1028" s="45"/>
      <c r="FRL1028" s="45"/>
      <c r="FRM1028" s="45"/>
      <c r="FRN1028" s="45"/>
      <c r="FRO1028" s="45"/>
      <c r="FRP1028" s="45"/>
      <c r="FRQ1028" s="45"/>
      <c r="FRR1028" s="45"/>
      <c r="FRS1028" s="45"/>
      <c r="FRT1028" s="45"/>
      <c r="FRU1028" s="45"/>
      <c r="FRV1028" s="45"/>
      <c r="FRW1028" s="45"/>
      <c r="FRX1028" s="45"/>
      <c r="FRY1028" s="45"/>
      <c r="FRZ1028" s="45"/>
      <c r="FSA1028" s="45"/>
      <c r="FSB1028" s="45"/>
      <c r="FSC1028" s="45"/>
      <c r="FSD1028" s="45"/>
      <c r="FSE1028" s="45"/>
      <c r="FSF1028" s="45"/>
      <c r="FSG1028" s="45"/>
      <c r="FSH1028" s="45"/>
      <c r="FSI1028" s="45"/>
      <c r="FSJ1028" s="45"/>
      <c r="FSK1028" s="45"/>
      <c r="FSL1028" s="45"/>
      <c r="FSM1028" s="45"/>
      <c r="FSN1028" s="45"/>
      <c r="FSO1028" s="45"/>
      <c r="FSP1028" s="45"/>
      <c r="FSQ1028" s="45"/>
      <c r="FSR1028" s="45"/>
      <c r="FSS1028" s="45"/>
      <c r="FST1028" s="45"/>
      <c r="FSU1028" s="45"/>
      <c r="FSV1028" s="45"/>
      <c r="FSW1028" s="45"/>
      <c r="FSX1028" s="45"/>
      <c r="FSY1028" s="45"/>
      <c r="FSZ1028" s="45"/>
      <c r="FTA1028" s="45"/>
      <c r="FTB1028" s="45"/>
      <c r="FTC1028" s="45"/>
      <c r="FTD1028" s="45"/>
      <c r="FTE1028" s="45"/>
      <c r="FTF1028" s="45"/>
      <c r="FTG1028" s="45"/>
      <c r="FTH1028" s="45"/>
      <c r="FTI1028" s="45"/>
      <c r="FTJ1028" s="45"/>
      <c r="FTK1028" s="45"/>
      <c r="FTL1028" s="45"/>
      <c r="FTM1028" s="45"/>
      <c r="FTN1028" s="45"/>
      <c r="FTO1028" s="45"/>
      <c r="FTP1028" s="45"/>
      <c r="FTQ1028" s="45"/>
      <c r="FTR1028" s="45"/>
      <c r="FTS1028" s="45"/>
      <c r="FTT1028" s="45"/>
      <c r="FTU1028" s="45"/>
      <c r="FTV1028" s="45"/>
      <c r="FTW1028" s="45"/>
      <c r="FTX1028" s="45"/>
      <c r="FTY1028" s="45"/>
      <c r="FTZ1028" s="45"/>
      <c r="FUA1028" s="45"/>
      <c r="FUB1028" s="45"/>
      <c r="FUC1028" s="45"/>
      <c r="FUD1028" s="45"/>
      <c r="FUE1028" s="45"/>
      <c r="FUF1028" s="45"/>
      <c r="FUG1028" s="45"/>
      <c r="FUH1028" s="45"/>
      <c r="FUI1028" s="45"/>
      <c r="FUJ1028" s="45"/>
      <c r="FUK1028" s="45"/>
      <c r="FUL1028" s="45"/>
      <c r="FUM1028" s="45"/>
      <c r="FUN1028" s="45"/>
      <c r="FUO1028" s="45"/>
      <c r="FUP1028" s="45"/>
      <c r="FUQ1028" s="45"/>
      <c r="FUR1028" s="45"/>
      <c r="FUS1028" s="45"/>
      <c r="FUT1028" s="45"/>
      <c r="FUU1028" s="45"/>
      <c r="FUV1028" s="45"/>
      <c r="FUW1028" s="45"/>
      <c r="FUX1028" s="45"/>
      <c r="FUY1028" s="45"/>
      <c r="FUZ1028" s="45"/>
      <c r="FVA1028" s="45"/>
      <c r="FVB1028" s="45"/>
      <c r="FVC1028" s="45"/>
      <c r="FVD1028" s="45"/>
      <c r="FVE1028" s="45"/>
      <c r="FVF1028" s="45"/>
      <c r="FVG1028" s="45"/>
      <c r="FVH1028" s="45"/>
      <c r="FVI1028" s="45"/>
      <c r="FVJ1028" s="45"/>
      <c r="FVK1028" s="45"/>
      <c r="FVL1028" s="45"/>
      <c r="FVM1028" s="45"/>
      <c r="FVN1028" s="45"/>
      <c r="FVO1028" s="45"/>
      <c r="FVP1028" s="45"/>
      <c r="FVQ1028" s="45"/>
      <c r="FVR1028" s="45"/>
      <c r="FVS1028" s="45"/>
      <c r="FVT1028" s="45"/>
      <c r="FVU1028" s="45"/>
      <c r="FVV1028" s="45"/>
      <c r="FVW1028" s="45"/>
      <c r="FVX1028" s="45"/>
      <c r="FVY1028" s="45"/>
      <c r="FVZ1028" s="45"/>
      <c r="FWA1028" s="45"/>
      <c r="FWB1028" s="45"/>
      <c r="FWC1028" s="45"/>
      <c r="FWD1028" s="45"/>
      <c r="FWE1028" s="45"/>
      <c r="FWF1028" s="45"/>
      <c r="FWG1028" s="45"/>
      <c r="FWH1028" s="45"/>
      <c r="FWI1028" s="45"/>
      <c r="FWJ1028" s="45"/>
      <c r="FWK1028" s="45"/>
      <c r="FWL1028" s="45"/>
      <c r="FWM1028" s="45"/>
      <c r="FWN1028" s="45"/>
      <c r="FWO1028" s="45"/>
      <c r="FWP1028" s="45"/>
      <c r="FWQ1028" s="45"/>
      <c r="FWR1028" s="45"/>
      <c r="FWS1028" s="45"/>
      <c r="FWT1028" s="45"/>
      <c r="FWU1028" s="45"/>
      <c r="FWV1028" s="45"/>
      <c r="FWW1028" s="45"/>
      <c r="FWX1028" s="45"/>
      <c r="FWY1028" s="45"/>
      <c r="FWZ1028" s="45"/>
      <c r="FXA1028" s="45"/>
      <c r="FXB1028" s="45"/>
      <c r="FXC1028" s="45"/>
      <c r="FXD1028" s="45"/>
      <c r="FXE1028" s="45"/>
      <c r="FXF1028" s="45"/>
      <c r="FXG1028" s="45"/>
      <c r="FXH1028" s="45"/>
      <c r="FXI1028" s="45"/>
      <c r="FXJ1028" s="45"/>
      <c r="FXK1028" s="45"/>
      <c r="FXL1028" s="45"/>
      <c r="FXM1028" s="45"/>
      <c r="FXN1028" s="45"/>
      <c r="FXO1028" s="45"/>
      <c r="FXP1028" s="45"/>
      <c r="FXQ1028" s="45"/>
      <c r="FXR1028" s="45"/>
      <c r="FXS1028" s="45"/>
      <c r="FXT1028" s="45"/>
      <c r="FXU1028" s="45"/>
      <c r="FXV1028" s="45"/>
      <c r="FXW1028" s="45"/>
      <c r="FXX1028" s="45"/>
      <c r="FXY1028" s="45"/>
      <c r="FXZ1028" s="45"/>
      <c r="FYA1028" s="45"/>
      <c r="FYB1028" s="45"/>
      <c r="FYC1028" s="45"/>
      <c r="FYD1028" s="45"/>
      <c r="FYE1028" s="45"/>
      <c r="FYF1028" s="45"/>
      <c r="FYG1028" s="45"/>
      <c r="FYH1028" s="45"/>
      <c r="FYI1028" s="45"/>
      <c r="FYJ1028" s="45"/>
      <c r="FYK1028" s="45"/>
      <c r="FYL1028" s="45"/>
      <c r="FYM1028" s="45"/>
      <c r="FYN1028" s="45"/>
      <c r="FYO1028" s="45"/>
      <c r="FYP1028" s="45"/>
      <c r="FYQ1028" s="45"/>
      <c r="FYR1028" s="45"/>
      <c r="FYS1028" s="45"/>
      <c r="FYT1028" s="45"/>
      <c r="FYU1028" s="45"/>
      <c r="FYV1028" s="45"/>
      <c r="FYW1028" s="45"/>
      <c r="FYX1028" s="45"/>
      <c r="FYY1028" s="45"/>
      <c r="FYZ1028" s="45"/>
      <c r="FZA1028" s="45"/>
      <c r="FZB1028" s="45"/>
      <c r="FZC1028" s="45"/>
      <c r="FZD1028" s="45"/>
      <c r="FZE1028" s="45"/>
      <c r="FZF1028" s="45"/>
      <c r="FZG1028" s="45"/>
      <c r="FZH1028" s="45"/>
      <c r="FZI1028" s="45"/>
      <c r="FZJ1028" s="45"/>
      <c r="FZK1028" s="45"/>
      <c r="FZL1028" s="45"/>
      <c r="FZM1028" s="45"/>
      <c r="FZN1028" s="45"/>
      <c r="FZO1028" s="45"/>
      <c r="FZP1028" s="45"/>
      <c r="FZQ1028" s="45"/>
      <c r="FZR1028" s="45"/>
      <c r="FZS1028" s="45"/>
      <c r="FZT1028" s="45"/>
      <c r="FZU1028" s="45"/>
      <c r="FZV1028" s="45"/>
      <c r="FZW1028" s="45"/>
      <c r="FZX1028" s="45"/>
      <c r="FZY1028" s="45"/>
      <c r="FZZ1028" s="45"/>
      <c r="GAA1028" s="45"/>
      <c r="GAB1028" s="45"/>
      <c r="GAC1028" s="45"/>
      <c r="GAD1028" s="45"/>
      <c r="GAE1028" s="45"/>
      <c r="GAF1028" s="45"/>
      <c r="GAG1028" s="45"/>
      <c r="GAH1028" s="45"/>
      <c r="GAI1028" s="45"/>
      <c r="GAJ1028" s="45"/>
      <c r="GAK1028" s="45"/>
      <c r="GAL1028" s="45"/>
      <c r="GAM1028" s="45"/>
      <c r="GAN1028" s="45"/>
      <c r="GAO1028" s="45"/>
      <c r="GAP1028" s="45"/>
      <c r="GAQ1028" s="45"/>
      <c r="GAR1028" s="45"/>
      <c r="GAS1028" s="45"/>
      <c r="GAT1028" s="45"/>
      <c r="GAU1028" s="45"/>
      <c r="GAV1028" s="45"/>
      <c r="GAW1028" s="45"/>
      <c r="GAX1028" s="45"/>
      <c r="GAY1028" s="45"/>
      <c r="GAZ1028" s="45"/>
      <c r="GBA1028" s="45"/>
      <c r="GBB1028" s="45"/>
      <c r="GBC1028" s="45"/>
      <c r="GBD1028" s="45"/>
      <c r="GBE1028" s="45"/>
      <c r="GBF1028" s="45"/>
      <c r="GBG1028" s="45"/>
      <c r="GBH1028" s="45"/>
      <c r="GBI1028" s="45"/>
      <c r="GBJ1028" s="45"/>
      <c r="GBK1028" s="45"/>
      <c r="GBL1028" s="45"/>
      <c r="GBM1028" s="45"/>
      <c r="GBN1028" s="45"/>
      <c r="GBO1028" s="45"/>
      <c r="GBP1028" s="45"/>
      <c r="GBQ1028" s="45"/>
      <c r="GBR1028" s="45"/>
      <c r="GBS1028" s="45"/>
      <c r="GBT1028" s="45"/>
      <c r="GBU1028" s="45"/>
      <c r="GBV1028" s="45"/>
      <c r="GBW1028" s="45"/>
      <c r="GBX1028" s="45"/>
      <c r="GBY1028" s="45"/>
      <c r="GBZ1028" s="45"/>
      <c r="GCA1028" s="45"/>
      <c r="GCB1028" s="45"/>
      <c r="GCC1028" s="45"/>
      <c r="GCD1028" s="45"/>
      <c r="GCE1028" s="45"/>
      <c r="GCF1028" s="45"/>
      <c r="GCG1028" s="45"/>
      <c r="GCH1028" s="45"/>
      <c r="GCI1028" s="45"/>
      <c r="GCJ1028" s="45"/>
      <c r="GCK1028" s="45"/>
      <c r="GCL1028" s="45"/>
      <c r="GCM1028" s="45"/>
      <c r="GCN1028" s="45"/>
      <c r="GCO1028" s="45"/>
      <c r="GCP1028" s="45"/>
      <c r="GCQ1028" s="45"/>
      <c r="GCR1028" s="45"/>
      <c r="GCS1028" s="45"/>
      <c r="GCT1028" s="45"/>
      <c r="GCU1028" s="45"/>
      <c r="GCV1028" s="45"/>
      <c r="GCW1028" s="45"/>
      <c r="GCX1028" s="45"/>
      <c r="GCY1028" s="45"/>
      <c r="GCZ1028" s="45"/>
      <c r="GDA1028" s="45"/>
      <c r="GDB1028" s="45"/>
      <c r="GDC1028" s="45"/>
      <c r="GDD1028" s="45"/>
      <c r="GDE1028" s="45"/>
      <c r="GDF1028" s="45"/>
      <c r="GDG1028" s="45"/>
      <c r="GDH1028" s="45"/>
      <c r="GDI1028" s="45"/>
      <c r="GDJ1028" s="45"/>
      <c r="GDK1028" s="45"/>
      <c r="GDL1028" s="45"/>
      <c r="GDM1028" s="45"/>
      <c r="GDN1028" s="45"/>
      <c r="GDO1028" s="45"/>
      <c r="GDP1028" s="45"/>
      <c r="GDQ1028" s="45"/>
      <c r="GDR1028" s="45"/>
      <c r="GDS1028" s="45"/>
      <c r="GDT1028" s="45"/>
      <c r="GDU1028" s="45"/>
      <c r="GDV1028" s="45"/>
      <c r="GDW1028" s="45"/>
      <c r="GDX1028" s="45"/>
      <c r="GDY1028" s="45"/>
      <c r="GDZ1028" s="45"/>
      <c r="GEA1028" s="45"/>
      <c r="GEB1028" s="45"/>
      <c r="GEC1028" s="45"/>
      <c r="GED1028" s="45"/>
      <c r="GEE1028" s="45"/>
      <c r="GEF1028" s="45"/>
      <c r="GEG1028" s="45"/>
      <c r="GEH1028" s="45"/>
      <c r="GEI1028" s="45"/>
      <c r="GEJ1028" s="45"/>
      <c r="GEK1028" s="45"/>
      <c r="GEL1028" s="45"/>
      <c r="GEM1028" s="45"/>
      <c r="GEN1028" s="45"/>
      <c r="GEO1028" s="45"/>
      <c r="GEP1028" s="45"/>
      <c r="GEQ1028" s="45"/>
      <c r="GER1028" s="45"/>
      <c r="GES1028" s="45"/>
      <c r="GET1028" s="45"/>
      <c r="GEU1028" s="45"/>
      <c r="GEV1028" s="45"/>
      <c r="GEW1028" s="45"/>
      <c r="GEX1028" s="45"/>
      <c r="GEY1028" s="45"/>
      <c r="GEZ1028" s="45"/>
      <c r="GFA1028" s="45"/>
      <c r="GFB1028" s="45"/>
      <c r="GFC1028" s="45"/>
      <c r="GFD1028" s="45"/>
      <c r="GFE1028" s="45"/>
      <c r="GFF1028" s="45"/>
      <c r="GFG1028" s="45"/>
      <c r="GFH1028" s="45"/>
      <c r="GFI1028" s="45"/>
      <c r="GFJ1028" s="45"/>
      <c r="GFK1028" s="45"/>
      <c r="GFL1028" s="45"/>
      <c r="GFM1028" s="45"/>
      <c r="GFN1028" s="45"/>
      <c r="GFO1028" s="45"/>
      <c r="GFP1028" s="45"/>
      <c r="GFQ1028" s="45"/>
      <c r="GFR1028" s="45"/>
      <c r="GFS1028" s="45"/>
      <c r="GFT1028" s="45"/>
      <c r="GFU1028" s="45"/>
      <c r="GFV1028" s="45"/>
      <c r="GFW1028" s="45"/>
      <c r="GFX1028" s="45"/>
      <c r="GFY1028" s="45"/>
      <c r="GFZ1028" s="45"/>
      <c r="GGA1028" s="45"/>
      <c r="GGB1028" s="45"/>
      <c r="GGC1028" s="45"/>
      <c r="GGD1028" s="45"/>
      <c r="GGE1028" s="45"/>
      <c r="GGF1028" s="45"/>
      <c r="GGG1028" s="45"/>
      <c r="GGH1028" s="45"/>
      <c r="GGI1028" s="45"/>
      <c r="GGJ1028" s="45"/>
      <c r="GGK1028" s="45"/>
      <c r="GGL1028" s="45"/>
      <c r="GGM1028" s="45"/>
      <c r="GGN1028" s="45"/>
      <c r="GGO1028" s="45"/>
      <c r="GGP1028" s="45"/>
      <c r="GGQ1028" s="45"/>
      <c r="GGR1028" s="45"/>
      <c r="GGS1028" s="45"/>
      <c r="GGT1028" s="45"/>
      <c r="GGU1028" s="45"/>
      <c r="GGV1028" s="45"/>
      <c r="GGW1028" s="45"/>
      <c r="GGX1028" s="45"/>
      <c r="GGY1028" s="45"/>
      <c r="GGZ1028" s="45"/>
      <c r="GHA1028" s="45"/>
      <c r="GHB1028" s="45"/>
      <c r="GHC1028" s="45"/>
      <c r="GHD1028" s="45"/>
      <c r="GHE1028" s="45"/>
      <c r="GHF1028" s="45"/>
      <c r="GHG1028" s="45"/>
      <c r="GHH1028" s="45"/>
      <c r="GHI1028" s="45"/>
      <c r="GHJ1028" s="45"/>
      <c r="GHK1028" s="45"/>
      <c r="GHL1028" s="45"/>
      <c r="GHM1028" s="45"/>
      <c r="GHN1028" s="45"/>
      <c r="GHO1028" s="45"/>
      <c r="GHP1028" s="45"/>
      <c r="GHQ1028" s="45"/>
      <c r="GHR1028" s="45"/>
      <c r="GHS1028" s="45"/>
      <c r="GHT1028" s="45"/>
      <c r="GHU1028" s="45"/>
      <c r="GHV1028" s="45"/>
      <c r="GHW1028" s="45"/>
      <c r="GHX1028" s="45"/>
      <c r="GHY1028" s="45"/>
      <c r="GHZ1028" s="45"/>
      <c r="GIA1028" s="45"/>
      <c r="GIB1028" s="45"/>
      <c r="GIC1028" s="45"/>
      <c r="GID1028" s="45"/>
      <c r="GIE1028" s="45"/>
      <c r="GIF1028" s="45"/>
      <c r="GIG1028" s="45"/>
      <c r="GIH1028" s="45"/>
      <c r="GII1028" s="45"/>
      <c r="GIJ1028" s="45"/>
      <c r="GIK1028" s="45"/>
      <c r="GIL1028" s="45"/>
      <c r="GIM1028" s="45"/>
      <c r="GIN1028" s="45"/>
      <c r="GIO1028" s="45"/>
      <c r="GIP1028" s="45"/>
      <c r="GIQ1028" s="45"/>
      <c r="GIR1028" s="45"/>
      <c r="GIS1028" s="45"/>
      <c r="GIT1028" s="45"/>
      <c r="GIU1028" s="45"/>
      <c r="GIV1028" s="45"/>
      <c r="GIW1028" s="45"/>
      <c r="GIX1028" s="45"/>
      <c r="GIY1028" s="45"/>
      <c r="GIZ1028" s="45"/>
      <c r="GJA1028" s="45"/>
      <c r="GJB1028" s="45"/>
      <c r="GJC1028" s="45"/>
      <c r="GJD1028" s="45"/>
      <c r="GJE1028" s="45"/>
      <c r="GJF1028" s="45"/>
      <c r="GJG1028" s="45"/>
      <c r="GJH1028" s="45"/>
      <c r="GJI1028" s="45"/>
      <c r="GJJ1028" s="45"/>
      <c r="GJK1028" s="45"/>
      <c r="GJL1028" s="45"/>
      <c r="GJM1028" s="45"/>
      <c r="GJN1028" s="45"/>
      <c r="GJO1028" s="45"/>
      <c r="GJP1028" s="45"/>
      <c r="GJQ1028" s="45"/>
      <c r="GJR1028" s="45"/>
      <c r="GJS1028" s="45"/>
      <c r="GJT1028" s="45"/>
      <c r="GJU1028" s="45"/>
      <c r="GJV1028" s="45"/>
      <c r="GJW1028" s="45"/>
      <c r="GJX1028" s="45"/>
      <c r="GJY1028" s="45"/>
      <c r="GJZ1028" s="45"/>
      <c r="GKA1028" s="45"/>
      <c r="GKB1028" s="45"/>
      <c r="GKC1028" s="45"/>
      <c r="GKD1028" s="45"/>
      <c r="GKE1028" s="45"/>
      <c r="GKF1028" s="45"/>
      <c r="GKG1028" s="45"/>
      <c r="GKH1028" s="45"/>
      <c r="GKI1028" s="45"/>
      <c r="GKJ1028" s="45"/>
      <c r="GKK1028" s="45"/>
      <c r="GKL1028" s="45"/>
      <c r="GKM1028" s="45"/>
      <c r="GKN1028" s="45"/>
      <c r="GKO1028" s="45"/>
      <c r="GKP1028" s="45"/>
      <c r="GKQ1028" s="45"/>
      <c r="GKR1028" s="45"/>
      <c r="GKS1028" s="45"/>
      <c r="GKT1028" s="45"/>
      <c r="GKU1028" s="45"/>
      <c r="GKV1028" s="45"/>
      <c r="GKW1028" s="45"/>
      <c r="GKX1028" s="45"/>
      <c r="GKY1028" s="45"/>
      <c r="GKZ1028" s="45"/>
      <c r="GLA1028" s="45"/>
      <c r="GLB1028" s="45"/>
      <c r="GLC1028" s="45"/>
      <c r="GLD1028" s="45"/>
      <c r="GLE1028" s="45"/>
      <c r="GLF1028" s="45"/>
      <c r="GLG1028" s="45"/>
      <c r="GLH1028" s="45"/>
      <c r="GLI1028" s="45"/>
      <c r="GLJ1028" s="45"/>
      <c r="GLK1028" s="45"/>
      <c r="GLL1028" s="45"/>
      <c r="GLM1028" s="45"/>
      <c r="GLN1028" s="45"/>
      <c r="GLO1028" s="45"/>
      <c r="GLP1028" s="45"/>
      <c r="GLQ1028" s="45"/>
      <c r="GLR1028" s="45"/>
      <c r="GLS1028" s="45"/>
      <c r="GLT1028" s="45"/>
      <c r="GLU1028" s="45"/>
      <c r="GLV1028" s="45"/>
      <c r="GLW1028" s="45"/>
      <c r="GLX1028" s="45"/>
      <c r="GLY1028" s="45"/>
      <c r="GLZ1028" s="45"/>
      <c r="GMA1028" s="45"/>
      <c r="GMB1028" s="45"/>
      <c r="GMC1028" s="45"/>
      <c r="GMD1028" s="45"/>
      <c r="GME1028" s="45"/>
      <c r="GMF1028" s="45"/>
      <c r="GMG1028" s="45"/>
      <c r="GMH1028" s="45"/>
      <c r="GMI1028" s="45"/>
      <c r="GMJ1028" s="45"/>
      <c r="GMK1028" s="45"/>
      <c r="GML1028" s="45"/>
      <c r="GMM1028" s="45"/>
      <c r="GMN1028" s="45"/>
      <c r="GMO1028" s="45"/>
      <c r="GMP1028" s="45"/>
      <c r="GMQ1028" s="45"/>
      <c r="GMR1028" s="45"/>
      <c r="GMS1028" s="45"/>
      <c r="GMT1028" s="45"/>
      <c r="GMU1028" s="45"/>
      <c r="GMV1028" s="45"/>
      <c r="GMW1028" s="45"/>
      <c r="GMX1028" s="45"/>
      <c r="GMY1028" s="45"/>
      <c r="GMZ1028" s="45"/>
      <c r="GNA1028" s="45"/>
      <c r="GNB1028" s="45"/>
      <c r="GNC1028" s="45"/>
      <c r="GND1028" s="45"/>
      <c r="GNE1028" s="45"/>
      <c r="GNF1028" s="45"/>
      <c r="GNG1028" s="45"/>
      <c r="GNH1028" s="45"/>
      <c r="GNI1028" s="45"/>
      <c r="GNJ1028" s="45"/>
      <c r="GNK1028" s="45"/>
      <c r="GNL1028" s="45"/>
      <c r="GNM1028" s="45"/>
      <c r="GNN1028" s="45"/>
      <c r="GNO1028" s="45"/>
      <c r="GNP1028" s="45"/>
      <c r="GNQ1028" s="45"/>
      <c r="GNR1028" s="45"/>
      <c r="GNS1028" s="45"/>
      <c r="GNT1028" s="45"/>
      <c r="GNU1028" s="45"/>
      <c r="GNV1028" s="45"/>
      <c r="GNW1028" s="45"/>
      <c r="GNX1028" s="45"/>
      <c r="GNY1028" s="45"/>
      <c r="GNZ1028" s="45"/>
      <c r="GOA1028" s="45"/>
      <c r="GOB1028" s="45"/>
      <c r="GOC1028" s="45"/>
      <c r="GOD1028" s="45"/>
      <c r="GOE1028" s="45"/>
      <c r="GOF1028" s="45"/>
      <c r="GOG1028" s="45"/>
      <c r="GOH1028" s="45"/>
      <c r="GOI1028" s="45"/>
      <c r="GOJ1028" s="45"/>
      <c r="GOK1028" s="45"/>
      <c r="GOL1028" s="45"/>
      <c r="GOM1028" s="45"/>
      <c r="GON1028" s="45"/>
      <c r="GOO1028" s="45"/>
      <c r="GOP1028" s="45"/>
      <c r="GOQ1028" s="45"/>
      <c r="GOR1028" s="45"/>
      <c r="GOS1028" s="45"/>
      <c r="GOT1028" s="45"/>
      <c r="GOU1028" s="45"/>
      <c r="GOV1028" s="45"/>
      <c r="GOW1028" s="45"/>
      <c r="GOX1028" s="45"/>
      <c r="GOY1028" s="45"/>
      <c r="GOZ1028" s="45"/>
      <c r="GPA1028" s="45"/>
      <c r="GPB1028" s="45"/>
      <c r="GPC1028" s="45"/>
      <c r="GPD1028" s="45"/>
      <c r="GPE1028" s="45"/>
      <c r="GPF1028" s="45"/>
      <c r="GPG1028" s="45"/>
      <c r="GPH1028" s="45"/>
      <c r="GPI1028" s="45"/>
      <c r="GPJ1028" s="45"/>
      <c r="GPK1028" s="45"/>
      <c r="GPL1028" s="45"/>
      <c r="GPM1028" s="45"/>
      <c r="GPN1028" s="45"/>
      <c r="GPO1028" s="45"/>
      <c r="GPP1028" s="45"/>
      <c r="GPQ1028" s="45"/>
      <c r="GPR1028" s="45"/>
      <c r="GPS1028" s="45"/>
      <c r="GPT1028" s="45"/>
      <c r="GPU1028" s="45"/>
      <c r="GPV1028" s="45"/>
      <c r="GPW1028" s="45"/>
      <c r="GPX1028" s="45"/>
      <c r="GPY1028" s="45"/>
      <c r="GPZ1028" s="45"/>
      <c r="GQA1028" s="45"/>
      <c r="GQB1028" s="45"/>
      <c r="GQC1028" s="45"/>
      <c r="GQD1028" s="45"/>
      <c r="GQE1028" s="45"/>
      <c r="GQF1028" s="45"/>
      <c r="GQG1028" s="45"/>
      <c r="GQH1028" s="45"/>
      <c r="GQI1028" s="45"/>
      <c r="GQJ1028" s="45"/>
      <c r="GQK1028" s="45"/>
      <c r="GQL1028" s="45"/>
      <c r="GQM1028" s="45"/>
      <c r="GQN1028" s="45"/>
      <c r="GQO1028" s="45"/>
      <c r="GQP1028" s="45"/>
      <c r="GQQ1028" s="45"/>
      <c r="GQR1028" s="45"/>
      <c r="GQS1028" s="45"/>
      <c r="GQT1028" s="45"/>
      <c r="GQU1028" s="45"/>
      <c r="GQV1028" s="45"/>
      <c r="GQW1028" s="45"/>
      <c r="GQX1028" s="45"/>
      <c r="GQY1028" s="45"/>
      <c r="GQZ1028" s="45"/>
      <c r="GRA1028" s="45"/>
      <c r="GRB1028" s="45"/>
      <c r="GRC1028" s="45"/>
      <c r="GRD1028" s="45"/>
      <c r="GRE1028" s="45"/>
      <c r="GRF1028" s="45"/>
      <c r="GRG1028" s="45"/>
      <c r="GRH1028" s="45"/>
      <c r="GRI1028" s="45"/>
      <c r="GRJ1028" s="45"/>
      <c r="GRK1028" s="45"/>
      <c r="GRL1028" s="45"/>
      <c r="GRM1028" s="45"/>
      <c r="GRN1028" s="45"/>
      <c r="GRO1028" s="45"/>
      <c r="GRP1028" s="45"/>
      <c r="GRQ1028" s="45"/>
      <c r="GRR1028" s="45"/>
      <c r="GRS1028" s="45"/>
      <c r="GRT1028" s="45"/>
      <c r="GRU1028" s="45"/>
      <c r="GRV1028" s="45"/>
      <c r="GRW1028" s="45"/>
      <c r="GRX1028" s="45"/>
      <c r="GRY1028" s="45"/>
      <c r="GRZ1028" s="45"/>
      <c r="GSA1028" s="45"/>
      <c r="GSB1028" s="45"/>
      <c r="GSC1028" s="45"/>
      <c r="GSD1028" s="45"/>
      <c r="GSE1028" s="45"/>
      <c r="GSF1028" s="45"/>
      <c r="GSG1028" s="45"/>
      <c r="GSH1028" s="45"/>
      <c r="GSI1028" s="45"/>
      <c r="GSJ1028" s="45"/>
      <c r="GSK1028" s="45"/>
      <c r="GSL1028" s="45"/>
      <c r="GSM1028" s="45"/>
      <c r="GSN1028" s="45"/>
      <c r="GSO1028" s="45"/>
      <c r="GSP1028" s="45"/>
      <c r="GSQ1028" s="45"/>
      <c r="GSR1028" s="45"/>
      <c r="GSS1028" s="45"/>
      <c r="GST1028" s="45"/>
      <c r="GSU1028" s="45"/>
      <c r="GSV1028" s="45"/>
      <c r="GSW1028" s="45"/>
      <c r="GSX1028" s="45"/>
      <c r="GSY1028" s="45"/>
      <c r="GSZ1028" s="45"/>
      <c r="GTA1028" s="45"/>
      <c r="GTB1028" s="45"/>
      <c r="GTC1028" s="45"/>
      <c r="GTD1028" s="45"/>
      <c r="GTE1028" s="45"/>
      <c r="GTF1028" s="45"/>
      <c r="GTG1028" s="45"/>
      <c r="GTH1028" s="45"/>
      <c r="GTI1028" s="45"/>
      <c r="GTJ1028" s="45"/>
      <c r="GTK1028" s="45"/>
      <c r="GTL1028" s="45"/>
      <c r="GTM1028" s="45"/>
      <c r="GTN1028" s="45"/>
      <c r="GTO1028" s="45"/>
      <c r="GTP1028" s="45"/>
      <c r="GTQ1028" s="45"/>
      <c r="GTR1028" s="45"/>
      <c r="GTS1028" s="45"/>
      <c r="GTT1028" s="45"/>
      <c r="GTU1028" s="45"/>
      <c r="GTV1028" s="45"/>
      <c r="GTW1028" s="45"/>
      <c r="GTX1028" s="45"/>
      <c r="GTY1028" s="45"/>
      <c r="GTZ1028" s="45"/>
      <c r="GUA1028" s="45"/>
      <c r="GUB1028" s="45"/>
      <c r="GUC1028" s="45"/>
      <c r="GUD1028" s="45"/>
      <c r="GUE1028" s="45"/>
      <c r="GUF1028" s="45"/>
      <c r="GUG1028" s="45"/>
      <c r="GUH1028" s="45"/>
      <c r="GUI1028" s="45"/>
      <c r="GUJ1028" s="45"/>
      <c r="GUK1028" s="45"/>
      <c r="GUL1028" s="45"/>
      <c r="GUM1028" s="45"/>
      <c r="GUN1028" s="45"/>
      <c r="GUO1028" s="45"/>
      <c r="GUP1028" s="45"/>
      <c r="GUQ1028" s="45"/>
      <c r="GUR1028" s="45"/>
      <c r="GUS1028" s="45"/>
      <c r="GUT1028" s="45"/>
      <c r="GUU1028" s="45"/>
      <c r="GUV1028" s="45"/>
      <c r="GUW1028" s="45"/>
      <c r="GUX1028" s="45"/>
      <c r="GUY1028" s="45"/>
      <c r="GUZ1028" s="45"/>
      <c r="GVA1028" s="45"/>
      <c r="GVB1028" s="45"/>
      <c r="GVC1028" s="45"/>
      <c r="GVD1028" s="45"/>
      <c r="GVE1028" s="45"/>
      <c r="GVF1028" s="45"/>
      <c r="GVG1028" s="45"/>
      <c r="GVH1028" s="45"/>
      <c r="GVI1028" s="45"/>
      <c r="GVJ1028" s="45"/>
      <c r="GVK1028" s="45"/>
      <c r="GVL1028" s="45"/>
      <c r="GVM1028" s="45"/>
      <c r="GVN1028" s="45"/>
      <c r="GVO1028" s="45"/>
      <c r="GVP1028" s="45"/>
      <c r="GVQ1028" s="45"/>
      <c r="GVR1028" s="45"/>
      <c r="GVS1028" s="45"/>
      <c r="GVT1028" s="45"/>
      <c r="GVU1028" s="45"/>
      <c r="GVV1028" s="45"/>
      <c r="GVW1028" s="45"/>
      <c r="GVX1028" s="45"/>
      <c r="GVY1028" s="45"/>
      <c r="GVZ1028" s="45"/>
      <c r="GWA1028" s="45"/>
      <c r="GWB1028" s="45"/>
      <c r="GWC1028" s="45"/>
      <c r="GWD1028" s="45"/>
      <c r="GWE1028" s="45"/>
      <c r="GWF1028" s="45"/>
      <c r="GWG1028" s="45"/>
      <c r="GWH1028" s="45"/>
      <c r="GWI1028" s="45"/>
      <c r="GWJ1028" s="45"/>
      <c r="GWK1028" s="45"/>
      <c r="GWL1028" s="45"/>
      <c r="GWM1028" s="45"/>
      <c r="GWN1028" s="45"/>
      <c r="GWO1028" s="45"/>
      <c r="GWP1028" s="45"/>
      <c r="GWQ1028" s="45"/>
      <c r="GWR1028" s="45"/>
      <c r="GWS1028" s="45"/>
      <c r="GWT1028" s="45"/>
      <c r="GWU1028" s="45"/>
      <c r="GWV1028" s="45"/>
      <c r="GWW1028" s="45"/>
      <c r="GWX1028" s="45"/>
      <c r="GWY1028" s="45"/>
      <c r="GWZ1028" s="45"/>
      <c r="GXA1028" s="45"/>
      <c r="GXB1028" s="45"/>
      <c r="GXC1028" s="45"/>
      <c r="GXD1028" s="45"/>
      <c r="GXE1028" s="45"/>
      <c r="GXF1028" s="45"/>
      <c r="GXG1028" s="45"/>
      <c r="GXH1028" s="45"/>
      <c r="GXI1028" s="45"/>
      <c r="GXJ1028" s="45"/>
      <c r="GXK1028" s="45"/>
      <c r="GXL1028" s="45"/>
      <c r="GXM1028" s="45"/>
      <c r="GXN1028" s="45"/>
      <c r="GXO1028" s="45"/>
      <c r="GXP1028" s="45"/>
      <c r="GXQ1028" s="45"/>
      <c r="GXR1028" s="45"/>
      <c r="GXS1028" s="45"/>
      <c r="GXT1028" s="45"/>
      <c r="GXU1028" s="45"/>
      <c r="GXV1028" s="45"/>
      <c r="GXW1028" s="45"/>
      <c r="GXX1028" s="45"/>
      <c r="GXY1028" s="45"/>
      <c r="GXZ1028" s="45"/>
      <c r="GYA1028" s="45"/>
      <c r="GYB1028" s="45"/>
      <c r="GYC1028" s="45"/>
      <c r="GYD1028" s="45"/>
      <c r="GYE1028" s="45"/>
      <c r="GYF1028" s="45"/>
      <c r="GYG1028" s="45"/>
      <c r="GYH1028" s="45"/>
      <c r="GYI1028" s="45"/>
      <c r="GYJ1028" s="45"/>
      <c r="GYK1028" s="45"/>
      <c r="GYL1028" s="45"/>
      <c r="GYM1028" s="45"/>
      <c r="GYN1028" s="45"/>
      <c r="GYO1028" s="45"/>
      <c r="GYP1028" s="45"/>
      <c r="GYQ1028" s="45"/>
      <c r="GYR1028" s="45"/>
      <c r="GYS1028" s="45"/>
      <c r="GYT1028" s="45"/>
      <c r="GYU1028" s="45"/>
      <c r="GYV1028" s="45"/>
      <c r="GYW1028" s="45"/>
      <c r="GYX1028" s="45"/>
      <c r="GYY1028" s="45"/>
      <c r="GYZ1028" s="45"/>
      <c r="GZA1028" s="45"/>
      <c r="GZB1028" s="45"/>
      <c r="GZC1028" s="45"/>
      <c r="GZD1028" s="45"/>
      <c r="GZE1028" s="45"/>
      <c r="GZF1028" s="45"/>
      <c r="GZG1028" s="45"/>
      <c r="GZH1028" s="45"/>
      <c r="GZI1028" s="45"/>
      <c r="GZJ1028" s="45"/>
      <c r="GZK1028" s="45"/>
      <c r="GZL1028" s="45"/>
      <c r="GZM1028" s="45"/>
      <c r="GZN1028" s="45"/>
      <c r="GZO1028" s="45"/>
      <c r="GZP1028" s="45"/>
      <c r="GZQ1028" s="45"/>
      <c r="GZR1028" s="45"/>
      <c r="GZS1028" s="45"/>
      <c r="GZT1028" s="45"/>
      <c r="GZU1028" s="45"/>
      <c r="GZV1028" s="45"/>
      <c r="GZW1028" s="45"/>
      <c r="GZX1028" s="45"/>
      <c r="GZY1028" s="45"/>
      <c r="GZZ1028" s="45"/>
      <c r="HAA1028" s="45"/>
      <c r="HAB1028" s="45"/>
      <c r="HAC1028" s="45"/>
      <c r="HAD1028" s="45"/>
      <c r="HAE1028" s="45"/>
      <c r="HAF1028" s="45"/>
      <c r="HAG1028" s="45"/>
      <c r="HAH1028" s="45"/>
      <c r="HAI1028" s="45"/>
      <c r="HAJ1028" s="45"/>
      <c r="HAK1028" s="45"/>
      <c r="HAL1028" s="45"/>
      <c r="HAM1028" s="45"/>
      <c r="HAN1028" s="45"/>
      <c r="HAO1028" s="45"/>
      <c r="HAP1028" s="45"/>
      <c r="HAQ1028" s="45"/>
      <c r="HAR1028" s="45"/>
      <c r="HAS1028" s="45"/>
      <c r="HAT1028" s="45"/>
      <c r="HAU1028" s="45"/>
      <c r="HAV1028" s="45"/>
      <c r="HAW1028" s="45"/>
      <c r="HAX1028" s="45"/>
      <c r="HAY1028" s="45"/>
      <c r="HAZ1028" s="45"/>
      <c r="HBA1028" s="45"/>
      <c r="HBB1028" s="45"/>
      <c r="HBC1028" s="45"/>
      <c r="HBD1028" s="45"/>
      <c r="HBE1028" s="45"/>
      <c r="HBF1028" s="45"/>
      <c r="HBG1028" s="45"/>
      <c r="HBH1028" s="45"/>
      <c r="HBI1028" s="45"/>
      <c r="HBJ1028" s="45"/>
      <c r="HBK1028" s="45"/>
      <c r="HBL1028" s="45"/>
      <c r="HBM1028" s="45"/>
      <c r="HBN1028" s="45"/>
      <c r="HBO1028" s="45"/>
      <c r="HBP1028" s="45"/>
      <c r="HBQ1028" s="45"/>
      <c r="HBR1028" s="45"/>
      <c r="HBS1028" s="45"/>
      <c r="HBT1028" s="45"/>
      <c r="HBU1028" s="45"/>
      <c r="HBV1028" s="45"/>
      <c r="HBW1028" s="45"/>
      <c r="HBX1028" s="45"/>
      <c r="HBY1028" s="45"/>
      <c r="HBZ1028" s="45"/>
      <c r="HCA1028" s="45"/>
      <c r="HCB1028" s="45"/>
      <c r="HCC1028" s="45"/>
      <c r="HCD1028" s="45"/>
      <c r="HCE1028" s="45"/>
      <c r="HCF1028" s="45"/>
      <c r="HCG1028" s="45"/>
      <c r="HCH1028" s="45"/>
      <c r="HCI1028" s="45"/>
      <c r="HCJ1028" s="45"/>
      <c r="HCK1028" s="45"/>
      <c r="HCL1028" s="45"/>
      <c r="HCM1028" s="45"/>
      <c r="HCN1028" s="45"/>
      <c r="HCO1028" s="45"/>
      <c r="HCP1028" s="45"/>
      <c r="HCQ1028" s="45"/>
      <c r="HCR1028" s="45"/>
      <c r="HCS1028" s="45"/>
      <c r="HCT1028" s="45"/>
      <c r="HCU1028" s="45"/>
      <c r="HCV1028" s="45"/>
      <c r="HCW1028" s="45"/>
      <c r="HCX1028" s="45"/>
      <c r="HCY1028" s="45"/>
      <c r="HCZ1028" s="45"/>
      <c r="HDA1028" s="45"/>
      <c r="HDB1028" s="45"/>
      <c r="HDC1028" s="45"/>
      <c r="HDD1028" s="45"/>
      <c r="HDE1028" s="45"/>
      <c r="HDF1028" s="45"/>
      <c r="HDG1028" s="45"/>
      <c r="HDH1028" s="45"/>
      <c r="HDI1028" s="45"/>
      <c r="HDJ1028" s="45"/>
      <c r="HDK1028" s="45"/>
      <c r="HDL1028" s="45"/>
      <c r="HDM1028" s="45"/>
      <c r="HDN1028" s="45"/>
      <c r="HDO1028" s="45"/>
      <c r="HDP1028" s="45"/>
      <c r="HDQ1028" s="45"/>
      <c r="HDR1028" s="45"/>
      <c r="HDS1028" s="45"/>
      <c r="HDT1028" s="45"/>
      <c r="HDU1028" s="45"/>
      <c r="HDV1028" s="45"/>
      <c r="HDW1028" s="45"/>
      <c r="HDX1028" s="45"/>
      <c r="HDY1028" s="45"/>
      <c r="HDZ1028" s="45"/>
      <c r="HEA1028" s="45"/>
      <c r="HEB1028" s="45"/>
      <c r="HEC1028" s="45"/>
      <c r="HED1028" s="45"/>
      <c r="HEE1028" s="45"/>
      <c r="HEF1028" s="45"/>
      <c r="HEG1028" s="45"/>
      <c r="HEH1028" s="45"/>
      <c r="HEI1028" s="45"/>
      <c r="HEJ1028" s="45"/>
      <c r="HEK1028" s="45"/>
      <c r="HEL1028" s="45"/>
      <c r="HEM1028" s="45"/>
      <c r="HEN1028" s="45"/>
      <c r="HEO1028" s="45"/>
      <c r="HEP1028" s="45"/>
      <c r="HEQ1028" s="45"/>
      <c r="HER1028" s="45"/>
      <c r="HES1028" s="45"/>
      <c r="HET1028" s="45"/>
      <c r="HEU1028" s="45"/>
      <c r="HEV1028" s="45"/>
      <c r="HEW1028" s="45"/>
      <c r="HEX1028" s="45"/>
      <c r="HEY1028" s="45"/>
      <c r="HEZ1028" s="45"/>
      <c r="HFA1028" s="45"/>
      <c r="HFB1028" s="45"/>
      <c r="HFC1028" s="45"/>
      <c r="HFD1028" s="45"/>
      <c r="HFE1028" s="45"/>
      <c r="HFF1028" s="45"/>
      <c r="HFG1028" s="45"/>
      <c r="HFH1028" s="45"/>
      <c r="HFI1028" s="45"/>
      <c r="HFJ1028" s="45"/>
      <c r="HFK1028" s="45"/>
      <c r="HFL1028" s="45"/>
      <c r="HFM1028" s="45"/>
      <c r="HFN1028" s="45"/>
      <c r="HFO1028" s="45"/>
      <c r="HFP1028" s="45"/>
      <c r="HFQ1028" s="45"/>
      <c r="HFR1028" s="45"/>
      <c r="HFS1028" s="45"/>
      <c r="HFT1028" s="45"/>
      <c r="HFU1028" s="45"/>
      <c r="HFV1028" s="45"/>
      <c r="HFW1028" s="45"/>
      <c r="HFX1028" s="45"/>
      <c r="HFY1028" s="45"/>
      <c r="HFZ1028" s="45"/>
      <c r="HGA1028" s="45"/>
      <c r="HGB1028" s="45"/>
      <c r="HGC1028" s="45"/>
      <c r="HGD1028" s="45"/>
      <c r="HGE1028" s="45"/>
      <c r="HGF1028" s="45"/>
      <c r="HGG1028" s="45"/>
      <c r="HGH1028" s="45"/>
      <c r="HGI1028" s="45"/>
      <c r="HGJ1028" s="45"/>
      <c r="HGK1028" s="45"/>
      <c r="HGL1028" s="45"/>
      <c r="HGM1028" s="45"/>
      <c r="HGN1028" s="45"/>
      <c r="HGO1028" s="45"/>
      <c r="HGP1028" s="45"/>
      <c r="HGQ1028" s="45"/>
      <c r="HGR1028" s="45"/>
      <c r="HGS1028" s="45"/>
      <c r="HGT1028" s="45"/>
      <c r="HGU1028" s="45"/>
      <c r="HGV1028" s="45"/>
      <c r="HGW1028" s="45"/>
      <c r="HGX1028" s="45"/>
      <c r="HGY1028" s="45"/>
      <c r="HGZ1028" s="45"/>
      <c r="HHA1028" s="45"/>
      <c r="HHB1028" s="45"/>
      <c r="HHC1028" s="45"/>
      <c r="HHD1028" s="45"/>
      <c r="HHE1028" s="45"/>
      <c r="HHF1028" s="45"/>
      <c r="HHG1028" s="45"/>
      <c r="HHH1028" s="45"/>
      <c r="HHI1028" s="45"/>
      <c r="HHJ1028" s="45"/>
      <c r="HHK1028" s="45"/>
      <c r="HHL1028" s="45"/>
      <c r="HHM1028" s="45"/>
      <c r="HHN1028" s="45"/>
      <c r="HHO1028" s="45"/>
      <c r="HHP1028" s="45"/>
      <c r="HHQ1028" s="45"/>
      <c r="HHR1028" s="45"/>
      <c r="HHS1028" s="45"/>
      <c r="HHT1028" s="45"/>
      <c r="HHU1028" s="45"/>
      <c r="HHV1028" s="45"/>
      <c r="HHW1028" s="45"/>
      <c r="HHX1028" s="45"/>
      <c r="HHY1028" s="45"/>
      <c r="HHZ1028" s="45"/>
      <c r="HIA1028" s="45"/>
      <c r="HIB1028" s="45"/>
      <c r="HIC1028" s="45"/>
      <c r="HID1028" s="45"/>
      <c r="HIE1028" s="45"/>
      <c r="HIF1028" s="45"/>
      <c r="HIG1028" s="45"/>
      <c r="HIH1028" s="45"/>
      <c r="HII1028" s="45"/>
      <c r="HIJ1028" s="45"/>
      <c r="HIK1028" s="45"/>
      <c r="HIL1028" s="45"/>
      <c r="HIM1028" s="45"/>
      <c r="HIN1028" s="45"/>
      <c r="HIO1028" s="45"/>
      <c r="HIP1028" s="45"/>
      <c r="HIQ1028" s="45"/>
      <c r="HIR1028" s="45"/>
      <c r="HIS1028" s="45"/>
      <c r="HIT1028" s="45"/>
      <c r="HIU1028" s="45"/>
      <c r="HIV1028" s="45"/>
      <c r="HIW1028" s="45"/>
      <c r="HIX1028" s="45"/>
      <c r="HIY1028" s="45"/>
      <c r="HIZ1028" s="45"/>
      <c r="HJA1028" s="45"/>
      <c r="HJB1028" s="45"/>
      <c r="HJC1028" s="45"/>
      <c r="HJD1028" s="45"/>
      <c r="HJE1028" s="45"/>
      <c r="HJF1028" s="45"/>
      <c r="HJG1028" s="45"/>
      <c r="HJH1028" s="45"/>
      <c r="HJI1028" s="45"/>
      <c r="HJJ1028" s="45"/>
      <c r="HJK1028" s="45"/>
      <c r="HJL1028" s="45"/>
      <c r="HJM1028" s="45"/>
      <c r="HJN1028" s="45"/>
      <c r="HJO1028" s="45"/>
      <c r="HJP1028" s="45"/>
      <c r="HJQ1028" s="45"/>
      <c r="HJR1028" s="45"/>
      <c r="HJS1028" s="45"/>
      <c r="HJT1028" s="45"/>
      <c r="HJU1028" s="45"/>
      <c r="HJV1028" s="45"/>
      <c r="HJW1028" s="45"/>
      <c r="HJX1028" s="45"/>
      <c r="HJY1028" s="45"/>
      <c r="HJZ1028" s="45"/>
      <c r="HKA1028" s="45"/>
      <c r="HKB1028" s="45"/>
      <c r="HKC1028" s="45"/>
      <c r="HKD1028" s="45"/>
      <c r="HKE1028" s="45"/>
      <c r="HKF1028" s="45"/>
      <c r="HKG1028" s="45"/>
      <c r="HKH1028" s="45"/>
      <c r="HKI1028" s="45"/>
      <c r="HKJ1028" s="45"/>
      <c r="HKK1028" s="45"/>
      <c r="HKL1028" s="45"/>
      <c r="HKM1028" s="45"/>
      <c r="HKN1028" s="45"/>
      <c r="HKO1028" s="45"/>
      <c r="HKP1028" s="45"/>
      <c r="HKQ1028" s="45"/>
      <c r="HKR1028" s="45"/>
      <c r="HKS1028" s="45"/>
      <c r="HKT1028" s="45"/>
      <c r="HKU1028" s="45"/>
      <c r="HKV1028" s="45"/>
      <c r="HKW1028" s="45"/>
      <c r="HKX1028" s="45"/>
      <c r="HKY1028" s="45"/>
      <c r="HKZ1028" s="45"/>
      <c r="HLA1028" s="45"/>
      <c r="HLB1028" s="45"/>
      <c r="HLC1028" s="45"/>
      <c r="HLD1028" s="45"/>
      <c r="HLE1028" s="45"/>
      <c r="HLF1028" s="45"/>
      <c r="HLG1028" s="45"/>
      <c r="HLH1028" s="45"/>
      <c r="HLI1028" s="45"/>
      <c r="HLJ1028" s="45"/>
      <c r="HLK1028" s="45"/>
      <c r="HLL1028" s="45"/>
      <c r="HLM1028" s="45"/>
      <c r="HLN1028" s="45"/>
      <c r="HLO1028" s="45"/>
      <c r="HLP1028" s="45"/>
      <c r="HLQ1028" s="45"/>
      <c r="HLR1028" s="45"/>
      <c r="HLS1028" s="45"/>
      <c r="HLT1028" s="45"/>
      <c r="HLU1028" s="45"/>
      <c r="HLV1028" s="45"/>
      <c r="HLW1028" s="45"/>
      <c r="HLX1028" s="45"/>
      <c r="HLY1028" s="45"/>
      <c r="HLZ1028" s="45"/>
      <c r="HMA1028" s="45"/>
      <c r="HMB1028" s="45"/>
      <c r="HMC1028" s="45"/>
      <c r="HMD1028" s="45"/>
      <c r="HME1028" s="45"/>
      <c r="HMF1028" s="45"/>
      <c r="HMG1028" s="45"/>
      <c r="HMH1028" s="45"/>
      <c r="HMI1028" s="45"/>
      <c r="HMJ1028" s="45"/>
      <c r="HMK1028" s="45"/>
      <c r="HML1028" s="45"/>
      <c r="HMM1028" s="45"/>
      <c r="HMN1028" s="45"/>
      <c r="HMO1028" s="45"/>
      <c r="HMP1028" s="45"/>
      <c r="HMQ1028" s="45"/>
      <c r="HMR1028" s="45"/>
      <c r="HMS1028" s="45"/>
      <c r="HMT1028" s="45"/>
      <c r="HMU1028" s="45"/>
      <c r="HMV1028" s="45"/>
      <c r="HMW1028" s="45"/>
      <c r="HMX1028" s="45"/>
      <c r="HMY1028" s="45"/>
      <c r="HMZ1028" s="45"/>
      <c r="HNA1028" s="45"/>
      <c r="HNB1028" s="45"/>
      <c r="HNC1028" s="45"/>
      <c r="HND1028" s="45"/>
      <c r="HNE1028" s="45"/>
      <c r="HNF1028" s="45"/>
      <c r="HNG1028" s="45"/>
      <c r="HNH1028" s="45"/>
      <c r="HNI1028" s="45"/>
      <c r="HNJ1028" s="45"/>
      <c r="HNK1028" s="45"/>
      <c r="HNL1028" s="45"/>
      <c r="HNM1028" s="45"/>
      <c r="HNN1028" s="45"/>
      <c r="HNO1028" s="45"/>
      <c r="HNP1028" s="45"/>
      <c r="HNQ1028" s="45"/>
      <c r="HNR1028" s="45"/>
      <c r="HNS1028" s="45"/>
      <c r="HNT1028" s="45"/>
      <c r="HNU1028" s="45"/>
      <c r="HNV1028" s="45"/>
      <c r="HNW1028" s="45"/>
      <c r="HNX1028" s="45"/>
      <c r="HNY1028" s="45"/>
      <c r="HNZ1028" s="45"/>
      <c r="HOA1028" s="45"/>
      <c r="HOB1028" s="45"/>
      <c r="HOC1028" s="45"/>
      <c r="HOD1028" s="45"/>
      <c r="HOE1028" s="45"/>
      <c r="HOF1028" s="45"/>
      <c r="HOG1028" s="45"/>
      <c r="HOH1028" s="45"/>
      <c r="HOI1028" s="45"/>
      <c r="HOJ1028" s="45"/>
      <c r="HOK1028" s="45"/>
      <c r="HOL1028" s="45"/>
      <c r="HOM1028" s="45"/>
      <c r="HON1028" s="45"/>
      <c r="HOO1028" s="45"/>
      <c r="HOP1028" s="45"/>
      <c r="HOQ1028" s="45"/>
      <c r="HOR1028" s="45"/>
      <c r="HOS1028" s="45"/>
      <c r="HOT1028" s="45"/>
      <c r="HOU1028" s="45"/>
      <c r="HOV1028" s="45"/>
      <c r="HOW1028" s="45"/>
      <c r="HOX1028" s="45"/>
      <c r="HOY1028" s="45"/>
      <c r="HOZ1028" s="45"/>
      <c r="HPA1028" s="45"/>
      <c r="HPB1028" s="45"/>
      <c r="HPC1028" s="45"/>
      <c r="HPD1028" s="45"/>
      <c r="HPE1028" s="45"/>
      <c r="HPF1028" s="45"/>
      <c r="HPG1028" s="45"/>
      <c r="HPH1028" s="45"/>
      <c r="HPI1028" s="45"/>
      <c r="HPJ1028" s="45"/>
      <c r="HPK1028" s="45"/>
      <c r="HPL1028" s="45"/>
      <c r="HPM1028" s="45"/>
      <c r="HPN1028" s="45"/>
      <c r="HPO1028" s="45"/>
      <c r="HPP1028" s="45"/>
      <c r="HPQ1028" s="45"/>
      <c r="HPR1028" s="45"/>
      <c r="HPS1028" s="45"/>
      <c r="HPT1028" s="45"/>
      <c r="HPU1028" s="45"/>
      <c r="HPV1028" s="45"/>
      <c r="HPW1028" s="45"/>
      <c r="HPX1028" s="45"/>
      <c r="HPY1028" s="45"/>
      <c r="HPZ1028" s="45"/>
      <c r="HQA1028" s="45"/>
      <c r="HQB1028" s="45"/>
      <c r="HQC1028" s="45"/>
      <c r="HQD1028" s="45"/>
      <c r="HQE1028" s="45"/>
      <c r="HQF1028" s="45"/>
      <c r="HQG1028" s="45"/>
      <c r="HQH1028" s="45"/>
      <c r="HQI1028" s="45"/>
      <c r="HQJ1028" s="45"/>
      <c r="HQK1028" s="45"/>
      <c r="HQL1028" s="45"/>
      <c r="HQM1028" s="45"/>
      <c r="HQN1028" s="45"/>
      <c r="HQO1028" s="45"/>
      <c r="HQP1028" s="45"/>
      <c r="HQQ1028" s="45"/>
      <c r="HQR1028" s="45"/>
      <c r="HQS1028" s="45"/>
      <c r="HQT1028" s="45"/>
      <c r="HQU1028" s="45"/>
      <c r="HQV1028" s="45"/>
      <c r="HQW1028" s="45"/>
      <c r="HQX1028" s="45"/>
      <c r="HQY1028" s="45"/>
      <c r="HQZ1028" s="45"/>
      <c r="HRA1028" s="45"/>
      <c r="HRB1028" s="45"/>
      <c r="HRC1028" s="45"/>
      <c r="HRD1028" s="45"/>
      <c r="HRE1028" s="45"/>
      <c r="HRF1028" s="45"/>
      <c r="HRG1028" s="45"/>
      <c r="HRH1028" s="45"/>
      <c r="HRI1028" s="45"/>
      <c r="HRJ1028" s="45"/>
      <c r="HRK1028" s="45"/>
      <c r="HRL1028" s="45"/>
      <c r="HRM1028" s="45"/>
      <c r="HRN1028" s="45"/>
      <c r="HRO1028" s="45"/>
      <c r="HRP1028" s="45"/>
      <c r="HRQ1028" s="45"/>
      <c r="HRR1028" s="45"/>
      <c r="HRS1028" s="45"/>
      <c r="HRT1028" s="45"/>
      <c r="HRU1028" s="45"/>
      <c r="HRV1028" s="45"/>
      <c r="HRW1028" s="45"/>
      <c r="HRX1028" s="45"/>
      <c r="HRY1028" s="45"/>
      <c r="HRZ1028" s="45"/>
      <c r="HSA1028" s="45"/>
      <c r="HSB1028" s="45"/>
      <c r="HSC1028" s="45"/>
      <c r="HSD1028" s="45"/>
      <c r="HSE1028" s="45"/>
      <c r="HSF1028" s="45"/>
      <c r="HSG1028" s="45"/>
      <c r="HSH1028" s="45"/>
      <c r="HSI1028" s="45"/>
      <c r="HSJ1028" s="45"/>
      <c r="HSK1028" s="45"/>
      <c r="HSL1028" s="45"/>
      <c r="HSM1028" s="45"/>
      <c r="HSN1028" s="45"/>
      <c r="HSO1028" s="45"/>
      <c r="HSP1028" s="45"/>
      <c r="HSQ1028" s="45"/>
      <c r="HSR1028" s="45"/>
      <c r="HSS1028" s="45"/>
      <c r="HST1028" s="45"/>
      <c r="HSU1028" s="45"/>
      <c r="HSV1028" s="45"/>
      <c r="HSW1028" s="45"/>
      <c r="HSX1028" s="45"/>
      <c r="HSY1028" s="45"/>
      <c r="HSZ1028" s="45"/>
      <c r="HTA1028" s="45"/>
      <c r="HTB1028" s="45"/>
      <c r="HTC1028" s="45"/>
      <c r="HTD1028" s="45"/>
      <c r="HTE1028" s="45"/>
      <c r="HTF1028" s="45"/>
      <c r="HTG1028" s="45"/>
      <c r="HTH1028" s="45"/>
      <c r="HTI1028" s="45"/>
      <c r="HTJ1028" s="45"/>
      <c r="HTK1028" s="45"/>
      <c r="HTL1028" s="45"/>
      <c r="HTM1028" s="45"/>
      <c r="HTN1028" s="45"/>
      <c r="HTO1028" s="45"/>
      <c r="HTP1028" s="45"/>
      <c r="HTQ1028" s="45"/>
      <c r="HTR1028" s="45"/>
      <c r="HTS1028" s="45"/>
      <c r="HTT1028" s="45"/>
      <c r="HTU1028" s="45"/>
      <c r="HTV1028" s="45"/>
      <c r="HTW1028" s="45"/>
      <c r="HTX1028" s="45"/>
      <c r="HTY1028" s="45"/>
      <c r="HTZ1028" s="45"/>
      <c r="HUA1028" s="45"/>
      <c r="HUB1028" s="45"/>
      <c r="HUC1028" s="45"/>
      <c r="HUD1028" s="45"/>
      <c r="HUE1028" s="45"/>
      <c r="HUF1028" s="45"/>
      <c r="HUG1028" s="45"/>
      <c r="HUH1028" s="45"/>
      <c r="HUI1028" s="45"/>
      <c r="HUJ1028" s="45"/>
      <c r="HUK1028" s="45"/>
      <c r="HUL1028" s="45"/>
      <c r="HUM1028" s="45"/>
      <c r="HUN1028" s="45"/>
      <c r="HUO1028" s="45"/>
      <c r="HUP1028" s="45"/>
      <c r="HUQ1028" s="45"/>
      <c r="HUR1028" s="45"/>
      <c r="HUS1028" s="45"/>
      <c r="HUT1028" s="45"/>
      <c r="HUU1028" s="45"/>
      <c r="HUV1028" s="45"/>
      <c r="HUW1028" s="45"/>
      <c r="HUX1028" s="45"/>
      <c r="HUY1028" s="45"/>
      <c r="HUZ1028" s="45"/>
      <c r="HVA1028" s="45"/>
      <c r="HVB1028" s="45"/>
      <c r="HVC1028" s="45"/>
      <c r="HVD1028" s="45"/>
      <c r="HVE1028" s="45"/>
      <c r="HVF1028" s="45"/>
      <c r="HVG1028" s="45"/>
      <c r="HVH1028" s="45"/>
      <c r="HVI1028" s="45"/>
      <c r="HVJ1028" s="45"/>
      <c r="HVK1028" s="45"/>
      <c r="HVL1028" s="45"/>
      <c r="HVM1028" s="45"/>
      <c r="HVN1028" s="45"/>
      <c r="HVO1028" s="45"/>
      <c r="HVP1028" s="45"/>
      <c r="HVQ1028" s="45"/>
      <c r="HVR1028" s="45"/>
      <c r="HVS1028" s="45"/>
      <c r="HVT1028" s="45"/>
      <c r="HVU1028" s="45"/>
      <c r="HVV1028" s="45"/>
      <c r="HVW1028" s="45"/>
      <c r="HVX1028" s="45"/>
      <c r="HVY1028" s="45"/>
      <c r="HVZ1028" s="45"/>
      <c r="HWA1028" s="45"/>
      <c r="HWB1028" s="45"/>
      <c r="HWC1028" s="45"/>
      <c r="HWD1028" s="45"/>
      <c r="HWE1028" s="45"/>
      <c r="HWF1028" s="45"/>
      <c r="HWG1028" s="45"/>
      <c r="HWH1028" s="45"/>
      <c r="HWI1028" s="45"/>
      <c r="HWJ1028" s="45"/>
      <c r="HWK1028" s="45"/>
      <c r="HWL1028" s="45"/>
      <c r="HWM1028" s="45"/>
      <c r="HWN1028" s="45"/>
      <c r="HWO1028" s="45"/>
      <c r="HWP1028" s="45"/>
      <c r="HWQ1028" s="45"/>
      <c r="HWR1028" s="45"/>
      <c r="HWS1028" s="45"/>
      <c r="HWT1028" s="45"/>
      <c r="HWU1028" s="45"/>
      <c r="HWV1028" s="45"/>
      <c r="HWW1028" s="45"/>
      <c r="HWX1028" s="45"/>
      <c r="HWY1028" s="45"/>
      <c r="HWZ1028" s="45"/>
      <c r="HXA1028" s="45"/>
      <c r="HXB1028" s="45"/>
      <c r="HXC1028" s="45"/>
      <c r="HXD1028" s="45"/>
      <c r="HXE1028" s="45"/>
      <c r="HXF1028" s="45"/>
      <c r="HXG1028" s="45"/>
      <c r="HXH1028" s="45"/>
      <c r="HXI1028" s="45"/>
      <c r="HXJ1028" s="45"/>
      <c r="HXK1028" s="45"/>
      <c r="HXL1028" s="45"/>
      <c r="HXM1028" s="45"/>
      <c r="HXN1028" s="45"/>
      <c r="HXO1028" s="45"/>
      <c r="HXP1028" s="45"/>
      <c r="HXQ1028" s="45"/>
      <c r="HXR1028" s="45"/>
      <c r="HXS1028" s="45"/>
      <c r="HXT1028" s="45"/>
      <c r="HXU1028" s="45"/>
      <c r="HXV1028" s="45"/>
      <c r="HXW1028" s="45"/>
      <c r="HXX1028" s="45"/>
      <c r="HXY1028" s="45"/>
      <c r="HXZ1028" s="45"/>
      <c r="HYA1028" s="45"/>
      <c r="HYB1028" s="45"/>
      <c r="HYC1028" s="45"/>
      <c r="HYD1028" s="45"/>
      <c r="HYE1028" s="45"/>
      <c r="HYF1028" s="45"/>
      <c r="HYG1028" s="45"/>
      <c r="HYH1028" s="45"/>
      <c r="HYI1028" s="45"/>
      <c r="HYJ1028" s="45"/>
      <c r="HYK1028" s="45"/>
      <c r="HYL1028" s="45"/>
      <c r="HYM1028" s="45"/>
      <c r="HYN1028" s="45"/>
      <c r="HYO1028" s="45"/>
      <c r="HYP1028" s="45"/>
      <c r="HYQ1028" s="45"/>
      <c r="HYR1028" s="45"/>
      <c r="HYS1028" s="45"/>
      <c r="HYT1028" s="45"/>
      <c r="HYU1028" s="45"/>
      <c r="HYV1028" s="45"/>
      <c r="HYW1028" s="45"/>
      <c r="HYX1028" s="45"/>
      <c r="HYY1028" s="45"/>
      <c r="HYZ1028" s="45"/>
      <c r="HZA1028" s="45"/>
      <c r="HZB1028" s="45"/>
      <c r="HZC1028" s="45"/>
      <c r="HZD1028" s="45"/>
      <c r="HZE1028" s="45"/>
      <c r="HZF1028" s="45"/>
      <c r="HZG1028" s="45"/>
      <c r="HZH1028" s="45"/>
      <c r="HZI1028" s="45"/>
      <c r="HZJ1028" s="45"/>
      <c r="HZK1028" s="45"/>
      <c r="HZL1028" s="45"/>
      <c r="HZM1028" s="45"/>
      <c r="HZN1028" s="45"/>
      <c r="HZO1028" s="45"/>
      <c r="HZP1028" s="45"/>
      <c r="HZQ1028" s="45"/>
      <c r="HZR1028" s="45"/>
      <c r="HZS1028" s="45"/>
      <c r="HZT1028" s="45"/>
      <c r="HZU1028" s="45"/>
      <c r="HZV1028" s="45"/>
      <c r="HZW1028" s="45"/>
      <c r="HZX1028" s="45"/>
      <c r="HZY1028" s="45"/>
      <c r="HZZ1028" s="45"/>
      <c r="IAA1028" s="45"/>
      <c r="IAB1028" s="45"/>
      <c r="IAC1028" s="45"/>
      <c r="IAD1028" s="45"/>
      <c r="IAE1028" s="45"/>
      <c r="IAF1028" s="45"/>
      <c r="IAG1028" s="45"/>
      <c r="IAH1028" s="45"/>
      <c r="IAI1028" s="45"/>
      <c r="IAJ1028" s="45"/>
      <c r="IAK1028" s="45"/>
      <c r="IAL1028" s="45"/>
      <c r="IAM1028" s="45"/>
      <c r="IAN1028" s="45"/>
      <c r="IAO1028" s="45"/>
      <c r="IAP1028" s="45"/>
      <c r="IAQ1028" s="45"/>
      <c r="IAR1028" s="45"/>
      <c r="IAS1028" s="45"/>
      <c r="IAT1028" s="45"/>
      <c r="IAU1028" s="45"/>
      <c r="IAV1028" s="45"/>
      <c r="IAW1028" s="45"/>
      <c r="IAX1028" s="45"/>
      <c r="IAY1028" s="45"/>
      <c r="IAZ1028" s="45"/>
      <c r="IBA1028" s="45"/>
      <c r="IBB1028" s="45"/>
      <c r="IBC1028" s="45"/>
      <c r="IBD1028" s="45"/>
      <c r="IBE1028" s="45"/>
      <c r="IBF1028" s="45"/>
      <c r="IBG1028" s="45"/>
      <c r="IBH1028" s="45"/>
      <c r="IBI1028" s="45"/>
      <c r="IBJ1028" s="45"/>
      <c r="IBK1028" s="45"/>
      <c r="IBL1028" s="45"/>
      <c r="IBM1028" s="45"/>
      <c r="IBN1028" s="45"/>
      <c r="IBO1028" s="45"/>
      <c r="IBP1028" s="45"/>
      <c r="IBQ1028" s="45"/>
      <c r="IBR1028" s="45"/>
      <c r="IBS1028" s="45"/>
      <c r="IBT1028" s="45"/>
      <c r="IBU1028" s="45"/>
      <c r="IBV1028" s="45"/>
      <c r="IBW1028" s="45"/>
      <c r="IBX1028" s="45"/>
      <c r="IBY1028" s="45"/>
      <c r="IBZ1028" s="45"/>
      <c r="ICA1028" s="45"/>
      <c r="ICB1028" s="45"/>
      <c r="ICC1028" s="45"/>
      <c r="ICD1028" s="45"/>
      <c r="ICE1028" s="45"/>
      <c r="ICF1028" s="45"/>
      <c r="ICG1028" s="45"/>
      <c r="ICH1028" s="45"/>
      <c r="ICI1028" s="45"/>
      <c r="ICJ1028" s="45"/>
      <c r="ICK1028" s="45"/>
      <c r="ICL1028" s="45"/>
      <c r="ICM1028" s="45"/>
      <c r="ICN1028" s="45"/>
      <c r="ICO1028" s="45"/>
      <c r="ICP1028" s="45"/>
      <c r="ICQ1028" s="45"/>
      <c r="ICR1028" s="45"/>
      <c r="ICS1028" s="45"/>
      <c r="ICT1028" s="45"/>
      <c r="ICU1028" s="45"/>
      <c r="ICV1028" s="45"/>
      <c r="ICW1028" s="45"/>
      <c r="ICX1028" s="45"/>
      <c r="ICY1028" s="45"/>
      <c r="ICZ1028" s="45"/>
      <c r="IDA1028" s="45"/>
      <c r="IDB1028" s="45"/>
      <c r="IDC1028" s="45"/>
      <c r="IDD1028" s="45"/>
      <c r="IDE1028" s="45"/>
      <c r="IDF1028" s="45"/>
      <c r="IDG1028" s="45"/>
      <c r="IDH1028" s="45"/>
      <c r="IDI1028" s="45"/>
      <c r="IDJ1028" s="45"/>
      <c r="IDK1028" s="45"/>
      <c r="IDL1028" s="45"/>
      <c r="IDM1028" s="45"/>
      <c r="IDN1028" s="45"/>
      <c r="IDO1028" s="45"/>
      <c r="IDP1028" s="45"/>
      <c r="IDQ1028" s="45"/>
      <c r="IDR1028" s="45"/>
      <c r="IDS1028" s="45"/>
      <c r="IDT1028" s="45"/>
      <c r="IDU1028" s="45"/>
      <c r="IDV1028" s="45"/>
      <c r="IDW1028" s="45"/>
      <c r="IDX1028" s="45"/>
      <c r="IDY1028" s="45"/>
      <c r="IDZ1028" s="45"/>
      <c r="IEA1028" s="45"/>
      <c r="IEB1028" s="45"/>
      <c r="IEC1028" s="45"/>
      <c r="IED1028" s="45"/>
      <c r="IEE1028" s="45"/>
      <c r="IEF1028" s="45"/>
      <c r="IEG1028" s="45"/>
      <c r="IEH1028" s="45"/>
      <c r="IEI1028" s="45"/>
      <c r="IEJ1028" s="45"/>
      <c r="IEK1028" s="45"/>
      <c r="IEL1028" s="45"/>
      <c r="IEM1028" s="45"/>
      <c r="IEN1028" s="45"/>
      <c r="IEO1028" s="45"/>
      <c r="IEP1028" s="45"/>
      <c r="IEQ1028" s="45"/>
      <c r="IER1028" s="45"/>
      <c r="IES1028" s="45"/>
      <c r="IET1028" s="45"/>
      <c r="IEU1028" s="45"/>
      <c r="IEV1028" s="45"/>
      <c r="IEW1028" s="45"/>
      <c r="IEX1028" s="45"/>
      <c r="IEY1028" s="45"/>
      <c r="IEZ1028" s="45"/>
      <c r="IFA1028" s="45"/>
      <c r="IFB1028" s="45"/>
      <c r="IFC1028" s="45"/>
      <c r="IFD1028" s="45"/>
      <c r="IFE1028" s="45"/>
      <c r="IFF1028" s="45"/>
      <c r="IFG1028" s="45"/>
      <c r="IFH1028" s="45"/>
      <c r="IFI1028" s="45"/>
      <c r="IFJ1028" s="45"/>
      <c r="IFK1028" s="45"/>
      <c r="IFL1028" s="45"/>
      <c r="IFM1028" s="45"/>
      <c r="IFN1028" s="45"/>
      <c r="IFO1028" s="45"/>
      <c r="IFP1028" s="45"/>
      <c r="IFQ1028" s="45"/>
      <c r="IFR1028" s="45"/>
      <c r="IFS1028" s="45"/>
      <c r="IFT1028" s="45"/>
      <c r="IFU1028" s="45"/>
      <c r="IFV1028" s="45"/>
      <c r="IFW1028" s="45"/>
      <c r="IFX1028" s="45"/>
      <c r="IFY1028" s="45"/>
      <c r="IFZ1028" s="45"/>
      <c r="IGA1028" s="45"/>
      <c r="IGB1028" s="45"/>
      <c r="IGC1028" s="45"/>
      <c r="IGD1028" s="45"/>
      <c r="IGE1028" s="45"/>
      <c r="IGF1028" s="45"/>
      <c r="IGG1028" s="45"/>
      <c r="IGH1028" s="45"/>
      <c r="IGI1028" s="45"/>
      <c r="IGJ1028" s="45"/>
      <c r="IGK1028" s="45"/>
      <c r="IGL1028" s="45"/>
      <c r="IGM1028" s="45"/>
      <c r="IGN1028" s="45"/>
      <c r="IGO1028" s="45"/>
      <c r="IGP1028" s="45"/>
      <c r="IGQ1028" s="45"/>
      <c r="IGR1028" s="45"/>
      <c r="IGS1028" s="45"/>
      <c r="IGT1028" s="45"/>
      <c r="IGU1028" s="45"/>
      <c r="IGV1028" s="45"/>
      <c r="IGW1028" s="45"/>
      <c r="IGX1028" s="45"/>
      <c r="IGY1028" s="45"/>
      <c r="IGZ1028" s="45"/>
      <c r="IHA1028" s="45"/>
      <c r="IHB1028" s="45"/>
      <c r="IHC1028" s="45"/>
      <c r="IHD1028" s="45"/>
      <c r="IHE1028" s="45"/>
      <c r="IHF1028" s="45"/>
      <c r="IHG1028" s="45"/>
      <c r="IHH1028" s="45"/>
      <c r="IHI1028" s="45"/>
      <c r="IHJ1028" s="45"/>
      <c r="IHK1028" s="45"/>
      <c r="IHL1028" s="45"/>
      <c r="IHM1028" s="45"/>
      <c r="IHN1028" s="45"/>
      <c r="IHO1028" s="45"/>
      <c r="IHP1028" s="45"/>
      <c r="IHQ1028" s="45"/>
      <c r="IHR1028" s="45"/>
      <c r="IHS1028" s="45"/>
      <c r="IHT1028" s="45"/>
      <c r="IHU1028" s="45"/>
      <c r="IHV1028" s="45"/>
      <c r="IHW1028" s="45"/>
      <c r="IHX1028" s="45"/>
      <c r="IHY1028" s="45"/>
      <c r="IHZ1028" s="45"/>
      <c r="IIA1028" s="45"/>
      <c r="IIB1028" s="45"/>
      <c r="IIC1028" s="45"/>
      <c r="IID1028" s="45"/>
      <c r="IIE1028" s="45"/>
      <c r="IIF1028" s="45"/>
      <c r="IIG1028" s="45"/>
      <c r="IIH1028" s="45"/>
      <c r="III1028" s="45"/>
      <c r="IIJ1028" s="45"/>
      <c r="IIK1028" s="45"/>
      <c r="IIL1028" s="45"/>
      <c r="IIM1028" s="45"/>
      <c r="IIN1028" s="45"/>
      <c r="IIO1028" s="45"/>
      <c r="IIP1028" s="45"/>
      <c r="IIQ1028" s="45"/>
      <c r="IIR1028" s="45"/>
      <c r="IIS1028" s="45"/>
      <c r="IIT1028" s="45"/>
      <c r="IIU1028" s="45"/>
      <c r="IIV1028" s="45"/>
      <c r="IIW1028" s="45"/>
      <c r="IIX1028" s="45"/>
      <c r="IIY1028" s="45"/>
      <c r="IIZ1028" s="45"/>
      <c r="IJA1028" s="45"/>
      <c r="IJB1028" s="45"/>
      <c r="IJC1028" s="45"/>
      <c r="IJD1028" s="45"/>
      <c r="IJE1028" s="45"/>
      <c r="IJF1028" s="45"/>
      <c r="IJG1028" s="45"/>
      <c r="IJH1028" s="45"/>
      <c r="IJI1028" s="45"/>
      <c r="IJJ1028" s="45"/>
      <c r="IJK1028" s="45"/>
      <c r="IJL1028" s="45"/>
      <c r="IJM1028" s="45"/>
      <c r="IJN1028" s="45"/>
      <c r="IJO1028" s="45"/>
      <c r="IJP1028" s="45"/>
      <c r="IJQ1028" s="45"/>
      <c r="IJR1028" s="45"/>
      <c r="IJS1028" s="45"/>
      <c r="IJT1028" s="45"/>
      <c r="IJU1028" s="45"/>
      <c r="IJV1028" s="45"/>
      <c r="IJW1028" s="45"/>
      <c r="IJX1028" s="45"/>
      <c r="IJY1028" s="45"/>
      <c r="IJZ1028" s="45"/>
      <c r="IKA1028" s="45"/>
      <c r="IKB1028" s="45"/>
      <c r="IKC1028" s="45"/>
      <c r="IKD1028" s="45"/>
      <c r="IKE1028" s="45"/>
      <c r="IKF1028" s="45"/>
      <c r="IKG1028" s="45"/>
      <c r="IKH1028" s="45"/>
      <c r="IKI1028" s="45"/>
      <c r="IKJ1028" s="45"/>
      <c r="IKK1028" s="45"/>
      <c r="IKL1028" s="45"/>
      <c r="IKM1028" s="45"/>
      <c r="IKN1028" s="45"/>
      <c r="IKO1028" s="45"/>
      <c r="IKP1028" s="45"/>
      <c r="IKQ1028" s="45"/>
      <c r="IKR1028" s="45"/>
      <c r="IKS1028" s="45"/>
      <c r="IKT1028" s="45"/>
      <c r="IKU1028" s="45"/>
      <c r="IKV1028" s="45"/>
      <c r="IKW1028" s="45"/>
      <c r="IKX1028" s="45"/>
      <c r="IKY1028" s="45"/>
      <c r="IKZ1028" s="45"/>
      <c r="ILA1028" s="45"/>
      <c r="ILB1028" s="45"/>
      <c r="ILC1028" s="45"/>
      <c r="ILD1028" s="45"/>
      <c r="ILE1028" s="45"/>
      <c r="ILF1028" s="45"/>
      <c r="ILG1028" s="45"/>
      <c r="ILH1028" s="45"/>
      <c r="ILI1028" s="45"/>
      <c r="ILJ1028" s="45"/>
      <c r="ILK1028" s="45"/>
      <c r="ILL1028" s="45"/>
      <c r="ILM1028" s="45"/>
      <c r="ILN1028" s="45"/>
      <c r="ILO1028" s="45"/>
      <c r="ILP1028" s="45"/>
      <c r="ILQ1028" s="45"/>
      <c r="ILR1028" s="45"/>
      <c r="ILS1028" s="45"/>
      <c r="ILT1028" s="45"/>
      <c r="ILU1028" s="45"/>
      <c r="ILV1028" s="45"/>
      <c r="ILW1028" s="45"/>
      <c r="ILX1028" s="45"/>
      <c r="ILY1028" s="45"/>
      <c r="ILZ1028" s="45"/>
      <c r="IMA1028" s="45"/>
      <c r="IMB1028" s="45"/>
      <c r="IMC1028" s="45"/>
      <c r="IMD1028" s="45"/>
      <c r="IME1028" s="45"/>
      <c r="IMF1028" s="45"/>
      <c r="IMG1028" s="45"/>
      <c r="IMH1028" s="45"/>
      <c r="IMI1028" s="45"/>
      <c r="IMJ1028" s="45"/>
      <c r="IMK1028" s="45"/>
      <c r="IML1028" s="45"/>
      <c r="IMM1028" s="45"/>
      <c r="IMN1028" s="45"/>
      <c r="IMO1028" s="45"/>
      <c r="IMP1028" s="45"/>
      <c r="IMQ1028" s="45"/>
      <c r="IMR1028" s="45"/>
      <c r="IMS1028" s="45"/>
      <c r="IMT1028" s="45"/>
      <c r="IMU1028" s="45"/>
      <c r="IMV1028" s="45"/>
      <c r="IMW1028" s="45"/>
      <c r="IMX1028" s="45"/>
      <c r="IMY1028" s="45"/>
      <c r="IMZ1028" s="45"/>
      <c r="INA1028" s="45"/>
      <c r="INB1028" s="45"/>
      <c r="INC1028" s="45"/>
      <c r="IND1028" s="45"/>
      <c r="INE1028" s="45"/>
      <c r="INF1028" s="45"/>
      <c r="ING1028" s="45"/>
      <c r="INH1028" s="45"/>
      <c r="INI1028" s="45"/>
      <c r="INJ1028" s="45"/>
      <c r="INK1028" s="45"/>
      <c r="INL1028" s="45"/>
      <c r="INM1028" s="45"/>
      <c r="INN1028" s="45"/>
      <c r="INO1028" s="45"/>
      <c r="INP1028" s="45"/>
      <c r="INQ1028" s="45"/>
      <c r="INR1028" s="45"/>
      <c r="INS1028" s="45"/>
      <c r="INT1028" s="45"/>
      <c r="INU1028" s="45"/>
      <c r="INV1028" s="45"/>
      <c r="INW1028" s="45"/>
      <c r="INX1028" s="45"/>
      <c r="INY1028" s="45"/>
      <c r="INZ1028" s="45"/>
      <c r="IOA1028" s="45"/>
      <c r="IOB1028" s="45"/>
      <c r="IOC1028" s="45"/>
      <c r="IOD1028" s="45"/>
      <c r="IOE1028" s="45"/>
      <c r="IOF1028" s="45"/>
      <c r="IOG1028" s="45"/>
      <c r="IOH1028" s="45"/>
      <c r="IOI1028" s="45"/>
      <c r="IOJ1028" s="45"/>
      <c r="IOK1028" s="45"/>
      <c r="IOL1028" s="45"/>
      <c r="IOM1028" s="45"/>
      <c r="ION1028" s="45"/>
      <c r="IOO1028" s="45"/>
      <c r="IOP1028" s="45"/>
      <c r="IOQ1028" s="45"/>
      <c r="IOR1028" s="45"/>
      <c r="IOS1028" s="45"/>
      <c r="IOT1028" s="45"/>
      <c r="IOU1028" s="45"/>
      <c r="IOV1028" s="45"/>
      <c r="IOW1028" s="45"/>
      <c r="IOX1028" s="45"/>
      <c r="IOY1028" s="45"/>
      <c r="IOZ1028" s="45"/>
      <c r="IPA1028" s="45"/>
      <c r="IPB1028" s="45"/>
      <c r="IPC1028" s="45"/>
      <c r="IPD1028" s="45"/>
      <c r="IPE1028" s="45"/>
      <c r="IPF1028" s="45"/>
      <c r="IPG1028" s="45"/>
      <c r="IPH1028" s="45"/>
      <c r="IPI1028" s="45"/>
      <c r="IPJ1028" s="45"/>
      <c r="IPK1028" s="45"/>
      <c r="IPL1028" s="45"/>
      <c r="IPM1028" s="45"/>
      <c r="IPN1028" s="45"/>
      <c r="IPO1028" s="45"/>
      <c r="IPP1028" s="45"/>
      <c r="IPQ1028" s="45"/>
      <c r="IPR1028" s="45"/>
      <c r="IPS1028" s="45"/>
      <c r="IPT1028" s="45"/>
      <c r="IPU1028" s="45"/>
      <c r="IPV1028" s="45"/>
      <c r="IPW1028" s="45"/>
      <c r="IPX1028" s="45"/>
      <c r="IPY1028" s="45"/>
      <c r="IPZ1028" s="45"/>
      <c r="IQA1028" s="45"/>
      <c r="IQB1028" s="45"/>
      <c r="IQC1028" s="45"/>
      <c r="IQD1028" s="45"/>
      <c r="IQE1028" s="45"/>
      <c r="IQF1028" s="45"/>
      <c r="IQG1028" s="45"/>
      <c r="IQH1028" s="45"/>
      <c r="IQI1028" s="45"/>
      <c r="IQJ1028" s="45"/>
      <c r="IQK1028" s="45"/>
      <c r="IQL1028" s="45"/>
      <c r="IQM1028" s="45"/>
      <c r="IQN1028" s="45"/>
      <c r="IQO1028" s="45"/>
      <c r="IQP1028" s="45"/>
      <c r="IQQ1028" s="45"/>
      <c r="IQR1028" s="45"/>
      <c r="IQS1028" s="45"/>
      <c r="IQT1028" s="45"/>
      <c r="IQU1028" s="45"/>
      <c r="IQV1028" s="45"/>
      <c r="IQW1028" s="45"/>
      <c r="IQX1028" s="45"/>
      <c r="IQY1028" s="45"/>
      <c r="IQZ1028" s="45"/>
      <c r="IRA1028" s="45"/>
      <c r="IRB1028" s="45"/>
      <c r="IRC1028" s="45"/>
      <c r="IRD1028" s="45"/>
      <c r="IRE1028" s="45"/>
      <c r="IRF1028" s="45"/>
      <c r="IRG1028" s="45"/>
      <c r="IRH1028" s="45"/>
      <c r="IRI1028" s="45"/>
      <c r="IRJ1028" s="45"/>
      <c r="IRK1028" s="45"/>
      <c r="IRL1028" s="45"/>
      <c r="IRM1028" s="45"/>
      <c r="IRN1028" s="45"/>
      <c r="IRO1028" s="45"/>
      <c r="IRP1028" s="45"/>
      <c r="IRQ1028" s="45"/>
      <c r="IRR1028" s="45"/>
      <c r="IRS1028" s="45"/>
      <c r="IRT1028" s="45"/>
      <c r="IRU1028" s="45"/>
      <c r="IRV1028" s="45"/>
      <c r="IRW1028" s="45"/>
      <c r="IRX1028" s="45"/>
      <c r="IRY1028" s="45"/>
      <c r="IRZ1028" s="45"/>
      <c r="ISA1028" s="45"/>
      <c r="ISB1028" s="45"/>
      <c r="ISC1028" s="45"/>
      <c r="ISD1028" s="45"/>
      <c r="ISE1028" s="45"/>
      <c r="ISF1028" s="45"/>
      <c r="ISG1028" s="45"/>
      <c r="ISH1028" s="45"/>
      <c r="ISI1028" s="45"/>
      <c r="ISJ1028" s="45"/>
      <c r="ISK1028" s="45"/>
      <c r="ISL1028" s="45"/>
      <c r="ISM1028" s="45"/>
      <c r="ISN1028" s="45"/>
      <c r="ISO1028" s="45"/>
      <c r="ISP1028" s="45"/>
      <c r="ISQ1028" s="45"/>
      <c r="ISR1028" s="45"/>
      <c r="ISS1028" s="45"/>
      <c r="IST1028" s="45"/>
      <c r="ISU1028" s="45"/>
      <c r="ISV1028" s="45"/>
      <c r="ISW1028" s="45"/>
      <c r="ISX1028" s="45"/>
      <c r="ISY1028" s="45"/>
      <c r="ISZ1028" s="45"/>
      <c r="ITA1028" s="45"/>
      <c r="ITB1028" s="45"/>
      <c r="ITC1028" s="45"/>
      <c r="ITD1028" s="45"/>
      <c r="ITE1028" s="45"/>
      <c r="ITF1028" s="45"/>
      <c r="ITG1028" s="45"/>
      <c r="ITH1028" s="45"/>
      <c r="ITI1028" s="45"/>
      <c r="ITJ1028" s="45"/>
      <c r="ITK1028" s="45"/>
      <c r="ITL1028" s="45"/>
      <c r="ITM1028" s="45"/>
      <c r="ITN1028" s="45"/>
      <c r="ITO1028" s="45"/>
      <c r="ITP1028" s="45"/>
      <c r="ITQ1028" s="45"/>
      <c r="ITR1028" s="45"/>
      <c r="ITS1028" s="45"/>
      <c r="ITT1028" s="45"/>
      <c r="ITU1028" s="45"/>
      <c r="ITV1028" s="45"/>
      <c r="ITW1028" s="45"/>
      <c r="ITX1028" s="45"/>
      <c r="ITY1028" s="45"/>
      <c r="ITZ1028" s="45"/>
      <c r="IUA1028" s="45"/>
      <c r="IUB1028" s="45"/>
      <c r="IUC1028" s="45"/>
      <c r="IUD1028" s="45"/>
      <c r="IUE1028" s="45"/>
      <c r="IUF1028" s="45"/>
      <c r="IUG1028" s="45"/>
      <c r="IUH1028" s="45"/>
      <c r="IUI1028" s="45"/>
      <c r="IUJ1028" s="45"/>
      <c r="IUK1028" s="45"/>
      <c r="IUL1028" s="45"/>
      <c r="IUM1028" s="45"/>
      <c r="IUN1028" s="45"/>
      <c r="IUO1028" s="45"/>
      <c r="IUP1028" s="45"/>
      <c r="IUQ1028" s="45"/>
      <c r="IUR1028" s="45"/>
      <c r="IUS1028" s="45"/>
      <c r="IUT1028" s="45"/>
      <c r="IUU1028" s="45"/>
      <c r="IUV1028" s="45"/>
      <c r="IUW1028" s="45"/>
      <c r="IUX1028" s="45"/>
      <c r="IUY1028" s="45"/>
      <c r="IUZ1028" s="45"/>
      <c r="IVA1028" s="45"/>
      <c r="IVB1028" s="45"/>
      <c r="IVC1028" s="45"/>
      <c r="IVD1028" s="45"/>
      <c r="IVE1028" s="45"/>
      <c r="IVF1028" s="45"/>
      <c r="IVG1028" s="45"/>
      <c r="IVH1028" s="45"/>
      <c r="IVI1028" s="45"/>
      <c r="IVJ1028" s="45"/>
      <c r="IVK1028" s="45"/>
      <c r="IVL1028" s="45"/>
      <c r="IVM1028" s="45"/>
      <c r="IVN1028" s="45"/>
      <c r="IVO1028" s="45"/>
      <c r="IVP1028" s="45"/>
      <c r="IVQ1028" s="45"/>
      <c r="IVR1028" s="45"/>
      <c r="IVS1028" s="45"/>
      <c r="IVT1028" s="45"/>
      <c r="IVU1028" s="45"/>
      <c r="IVV1028" s="45"/>
      <c r="IVW1028" s="45"/>
      <c r="IVX1028" s="45"/>
      <c r="IVY1028" s="45"/>
      <c r="IVZ1028" s="45"/>
      <c r="IWA1028" s="45"/>
      <c r="IWB1028" s="45"/>
      <c r="IWC1028" s="45"/>
      <c r="IWD1028" s="45"/>
      <c r="IWE1028" s="45"/>
      <c r="IWF1028" s="45"/>
      <c r="IWG1028" s="45"/>
      <c r="IWH1028" s="45"/>
      <c r="IWI1028" s="45"/>
      <c r="IWJ1028" s="45"/>
      <c r="IWK1028" s="45"/>
      <c r="IWL1028" s="45"/>
      <c r="IWM1028" s="45"/>
      <c r="IWN1028" s="45"/>
      <c r="IWO1028" s="45"/>
      <c r="IWP1028" s="45"/>
      <c r="IWQ1028" s="45"/>
      <c r="IWR1028" s="45"/>
      <c r="IWS1028" s="45"/>
      <c r="IWT1028" s="45"/>
      <c r="IWU1028" s="45"/>
      <c r="IWV1028" s="45"/>
      <c r="IWW1028" s="45"/>
      <c r="IWX1028" s="45"/>
      <c r="IWY1028" s="45"/>
      <c r="IWZ1028" s="45"/>
      <c r="IXA1028" s="45"/>
      <c r="IXB1028" s="45"/>
      <c r="IXC1028" s="45"/>
      <c r="IXD1028" s="45"/>
      <c r="IXE1028" s="45"/>
      <c r="IXF1028" s="45"/>
      <c r="IXG1028" s="45"/>
      <c r="IXH1028" s="45"/>
      <c r="IXI1028" s="45"/>
      <c r="IXJ1028" s="45"/>
      <c r="IXK1028" s="45"/>
      <c r="IXL1028" s="45"/>
      <c r="IXM1028" s="45"/>
      <c r="IXN1028" s="45"/>
      <c r="IXO1028" s="45"/>
      <c r="IXP1028" s="45"/>
      <c r="IXQ1028" s="45"/>
      <c r="IXR1028" s="45"/>
      <c r="IXS1028" s="45"/>
      <c r="IXT1028" s="45"/>
      <c r="IXU1028" s="45"/>
      <c r="IXV1028" s="45"/>
      <c r="IXW1028" s="45"/>
      <c r="IXX1028" s="45"/>
      <c r="IXY1028" s="45"/>
      <c r="IXZ1028" s="45"/>
      <c r="IYA1028" s="45"/>
      <c r="IYB1028" s="45"/>
      <c r="IYC1028" s="45"/>
      <c r="IYD1028" s="45"/>
      <c r="IYE1028" s="45"/>
      <c r="IYF1028" s="45"/>
      <c r="IYG1028" s="45"/>
      <c r="IYH1028" s="45"/>
      <c r="IYI1028" s="45"/>
      <c r="IYJ1028" s="45"/>
      <c r="IYK1028" s="45"/>
      <c r="IYL1028" s="45"/>
      <c r="IYM1028" s="45"/>
      <c r="IYN1028" s="45"/>
      <c r="IYO1028" s="45"/>
      <c r="IYP1028" s="45"/>
      <c r="IYQ1028" s="45"/>
      <c r="IYR1028" s="45"/>
      <c r="IYS1028" s="45"/>
      <c r="IYT1028" s="45"/>
      <c r="IYU1028" s="45"/>
      <c r="IYV1028" s="45"/>
      <c r="IYW1028" s="45"/>
      <c r="IYX1028" s="45"/>
      <c r="IYY1028" s="45"/>
      <c r="IYZ1028" s="45"/>
      <c r="IZA1028" s="45"/>
      <c r="IZB1028" s="45"/>
      <c r="IZC1028" s="45"/>
      <c r="IZD1028" s="45"/>
      <c r="IZE1028" s="45"/>
      <c r="IZF1028" s="45"/>
      <c r="IZG1028" s="45"/>
      <c r="IZH1028" s="45"/>
      <c r="IZI1028" s="45"/>
      <c r="IZJ1028" s="45"/>
      <c r="IZK1028" s="45"/>
      <c r="IZL1028" s="45"/>
      <c r="IZM1028" s="45"/>
      <c r="IZN1028" s="45"/>
      <c r="IZO1028" s="45"/>
      <c r="IZP1028" s="45"/>
      <c r="IZQ1028" s="45"/>
      <c r="IZR1028" s="45"/>
      <c r="IZS1028" s="45"/>
      <c r="IZT1028" s="45"/>
      <c r="IZU1028" s="45"/>
      <c r="IZV1028" s="45"/>
      <c r="IZW1028" s="45"/>
      <c r="IZX1028" s="45"/>
      <c r="IZY1028" s="45"/>
      <c r="IZZ1028" s="45"/>
      <c r="JAA1028" s="45"/>
      <c r="JAB1028" s="45"/>
      <c r="JAC1028" s="45"/>
      <c r="JAD1028" s="45"/>
      <c r="JAE1028" s="45"/>
      <c r="JAF1028" s="45"/>
      <c r="JAG1028" s="45"/>
      <c r="JAH1028" s="45"/>
      <c r="JAI1028" s="45"/>
      <c r="JAJ1028" s="45"/>
      <c r="JAK1028" s="45"/>
      <c r="JAL1028" s="45"/>
      <c r="JAM1028" s="45"/>
      <c r="JAN1028" s="45"/>
      <c r="JAO1028" s="45"/>
      <c r="JAP1028" s="45"/>
      <c r="JAQ1028" s="45"/>
      <c r="JAR1028" s="45"/>
      <c r="JAS1028" s="45"/>
      <c r="JAT1028" s="45"/>
      <c r="JAU1028" s="45"/>
      <c r="JAV1028" s="45"/>
      <c r="JAW1028" s="45"/>
      <c r="JAX1028" s="45"/>
      <c r="JAY1028" s="45"/>
      <c r="JAZ1028" s="45"/>
      <c r="JBA1028" s="45"/>
      <c r="JBB1028" s="45"/>
      <c r="JBC1028" s="45"/>
      <c r="JBD1028" s="45"/>
      <c r="JBE1028" s="45"/>
      <c r="JBF1028" s="45"/>
      <c r="JBG1028" s="45"/>
      <c r="JBH1028" s="45"/>
      <c r="JBI1028" s="45"/>
      <c r="JBJ1028" s="45"/>
      <c r="JBK1028" s="45"/>
      <c r="JBL1028" s="45"/>
      <c r="JBM1028" s="45"/>
      <c r="JBN1028" s="45"/>
      <c r="JBO1028" s="45"/>
      <c r="JBP1028" s="45"/>
      <c r="JBQ1028" s="45"/>
      <c r="JBR1028" s="45"/>
      <c r="JBS1028" s="45"/>
      <c r="JBT1028" s="45"/>
      <c r="JBU1028" s="45"/>
      <c r="JBV1028" s="45"/>
      <c r="JBW1028" s="45"/>
      <c r="JBX1028" s="45"/>
      <c r="JBY1028" s="45"/>
      <c r="JBZ1028" s="45"/>
      <c r="JCA1028" s="45"/>
      <c r="JCB1028" s="45"/>
      <c r="JCC1028" s="45"/>
      <c r="JCD1028" s="45"/>
      <c r="JCE1028" s="45"/>
      <c r="JCF1028" s="45"/>
      <c r="JCG1028" s="45"/>
      <c r="JCH1028" s="45"/>
      <c r="JCI1028" s="45"/>
      <c r="JCJ1028" s="45"/>
      <c r="JCK1028" s="45"/>
      <c r="JCL1028" s="45"/>
      <c r="JCM1028" s="45"/>
      <c r="JCN1028" s="45"/>
      <c r="JCO1028" s="45"/>
      <c r="JCP1028" s="45"/>
      <c r="JCQ1028" s="45"/>
      <c r="JCR1028" s="45"/>
      <c r="JCS1028" s="45"/>
      <c r="JCT1028" s="45"/>
      <c r="JCU1028" s="45"/>
      <c r="JCV1028" s="45"/>
      <c r="JCW1028" s="45"/>
      <c r="JCX1028" s="45"/>
      <c r="JCY1028" s="45"/>
      <c r="JCZ1028" s="45"/>
      <c r="JDA1028" s="45"/>
      <c r="JDB1028" s="45"/>
      <c r="JDC1028" s="45"/>
      <c r="JDD1028" s="45"/>
      <c r="JDE1028" s="45"/>
      <c r="JDF1028" s="45"/>
      <c r="JDG1028" s="45"/>
      <c r="JDH1028" s="45"/>
      <c r="JDI1028" s="45"/>
      <c r="JDJ1028" s="45"/>
      <c r="JDK1028" s="45"/>
      <c r="JDL1028" s="45"/>
      <c r="JDM1028" s="45"/>
      <c r="JDN1028" s="45"/>
      <c r="JDO1028" s="45"/>
      <c r="JDP1028" s="45"/>
      <c r="JDQ1028" s="45"/>
      <c r="JDR1028" s="45"/>
      <c r="JDS1028" s="45"/>
      <c r="JDT1028" s="45"/>
      <c r="JDU1028" s="45"/>
      <c r="JDV1028" s="45"/>
      <c r="JDW1028" s="45"/>
      <c r="JDX1028" s="45"/>
      <c r="JDY1028" s="45"/>
      <c r="JDZ1028" s="45"/>
      <c r="JEA1028" s="45"/>
      <c r="JEB1028" s="45"/>
      <c r="JEC1028" s="45"/>
      <c r="JED1028" s="45"/>
      <c r="JEE1028" s="45"/>
      <c r="JEF1028" s="45"/>
      <c r="JEG1028" s="45"/>
      <c r="JEH1028" s="45"/>
      <c r="JEI1028" s="45"/>
      <c r="JEJ1028" s="45"/>
      <c r="JEK1028" s="45"/>
      <c r="JEL1028" s="45"/>
      <c r="JEM1028" s="45"/>
      <c r="JEN1028" s="45"/>
      <c r="JEO1028" s="45"/>
      <c r="JEP1028" s="45"/>
      <c r="JEQ1028" s="45"/>
      <c r="JER1028" s="45"/>
      <c r="JES1028" s="45"/>
      <c r="JET1028" s="45"/>
      <c r="JEU1028" s="45"/>
      <c r="JEV1028" s="45"/>
      <c r="JEW1028" s="45"/>
      <c r="JEX1028" s="45"/>
      <c r="JEY1028" s="45"/>
      <c r="JEZ1028" s="45"/>
      <c r="JFA1028" s="45"/>
      <c r="JFB1028" s="45"/>
      <c r="JFC1028" s="45"/>
      <c r="JFD1028" s="45"/>
      <c r="JFE1028" s="45"/>
      <c r="JFF1028" s="45"/>
      <c r="JFG1028" s="45"/>
      <c r="JFH1028" s="45"/>
      <c r="JFI1028" s="45"/>
      <c r="JFJ1028" s="45"/>
      <c r="JFK1028" s="45"/>
      <c r="JFL1028" s="45"/>
      <c r="JFM1028" s="45"/>
      <c r="JFN1028" s="45"/>
      <c r="JFO1028" s="45"/>
      <c r="JFP1028" s="45"/>
      <c r="JFQ1028" s="45"/>
      <c r="JFR1028" s="45"/>
      <c r="JFS1028" s="45"/>
      <c r="JFT1028" s="45"/>
      <c r="JFU1028" s="45"/>
      <c r="JFV1028" s="45"/>
      <c r="JFW1028" s="45"/>
      <c r="JFX1028" s="45"/>
      <c r="JFY1028" s="45"/>
      <c r="JFZ1028" s="45"/>
      <c r="JGA1028" s="45"/>
      <c r="JGB1028" s="45"/>
      <c r="JGC1028" s="45"/>
      <c r="JGD1028" s="45"/>
      <c r="JGE1028" s="45"/>
      <c r="JGF1028" s="45"/>
      <c r="JGG1028" s="45"/>
      <c r="JGH1028" s="45"/>
      <c r="JGI1028" s="45"/>
      <c r="JGJ1028" s="45"/>
      <c r="JGK1028" s="45"/>
      <c r="JGL1028" s="45"/>
      <c r="JGM1028" s="45"/>
      <c r="JGN1028" s="45"/>
      <c r="JGO1028" s="45"/>
      <c r="JGP1028" s="45"/>
      <c r="JGQ1028" s="45"/>
      <c r="JGR1028" s="45"/>
      <c r="JGS1028" s="45"/>
      <c r="JGT1028" s="45"/>
      <c r="JGU1028" s="45"/>
      <c r="JGV1028" s="45"/>
      <c r="JGW1028" s="45"/>
      <c r="JGX1028" s="45"/>
      <c r="JGY1028" s="45"/>
      <c r="JGZ1028" s="45"/>
      <c r="JHA1028" s="45"/>
      <c r="JHB1028" s="45"/>
      <c r="JHC1028" s="45"/>
      <c r="JHD1028" s="45"/>
      <c r="JHE1028" s="45"/>
      <c r="JHF1028" s="45"/>
      <c r="JHG1028" s="45"/>
      <c r="JHH1028" s="45"/>
      <c r="JHI1028" s="45"/>
      <c r="JHJ1028" s="45"/>
      <c r="JHK1028" s="45"/>
      <c r="JHL1028" s="45"/>
      <c r="JHM1028" s="45"/>
      <c r="JHN1028" s="45"/>
      <c r="JHO1028" s="45"/>
      <c r="JHP1028" s="45"/>
      <c r="JHQ1028" s="45"/>
      <c r="JHR1028" s="45"/>
      <c r="JHS1028" s="45"/>
      <c r="JHT1028" s="45"/>
      <c r="JHU1028" s="45"/>
      <c r="JHV1028" s="45"/>
      <c r="JHW1028" s="45"/>
      <c r="JHX1028" s="45"/>
      <c r="JHY1028" s="45"/>
      <c r="JHZ1028" s="45"/>
      <c r="JIA1028" s="45"/>
      <c r="JIB1028" s="45"/>
      <c r="JIC1028" s="45"/>
      <c r="JID1028" s="45"/>
      <c r="JIE1028" s="45"/>
      <c r="JIF1028" s="45"/>
      <c r="JIG1028" s="45"/>
      <c r="JIH1028" s="45"/>
      <c r="JII1028" s="45"/>
      <c r="JIJ1028" s="45"/>
      <c r="JIK1028" s="45"/>
      <c r="JIL1028" s="45"/>
      <c r="JIM1028" s="45"/>
      <c r="JIN1028" s="45"/>
      <c r="JIO1028" s="45"/>
      <c r="JIP1028" s="45"/>
      <c r="JIQ1028" s="45"/>
      <c r="JIR1028" s="45"/>
      <c r="JIS1028" s="45"/>
      <c r="JIT1028" s="45"/>
      <c r="JIU1028" s="45"/>
      <c r="JIV1028" s="45"/>
      <c r="JIW1028" s="45"/>
      <c r="JIX1028" s="45"/>
      <c r="JIY1028" s="45"/>
      <c r="JIZ1028" s="45"/>
      <c r="JJA1028" s="45"/>
      <c r="JJB1028" s="45"/>
      <c r="JJC1028" s="45"/>
      <c r="JJD1028" s="45"/>
      <c r="JJE1028" s="45"/>
      <c r="JJF1028" s="45"/>
      <c r="JJG1028" s="45"/>
      <c r="JJH1028" s="45"/>
      <c r="JJI1028" s="45"/>
      <c r="JJJ1028" s="45"/>
      <c r="JJK1028" s="45"/>
      <c r="JJL1028" s="45"/>
      <c r="JJM1028" s="45"/>
      <c r="JJN1028" s="45"/>
      <c r="JJO1028" s="45"/>
      <c r="JJP1028" s="45"/>
      <c r="JJQ1028" s="45"/>
      <c r="JJR1028" s="45"/>
      <c r="JJS1028" s="45"/>
      <c r="JJT1028" s="45"/>
      <c r="JJU1028" s="45"/>
      <c r="JJV1028" s="45"/>
      <c r="JJW1028" s="45"/>
      <c r="JJX1028" s="45"/>
      <c r="JJY1028" s="45"/>
      <c r="JJZ1028" s="45"/>
      <c r="JKA1028" s="45"/>
      <c r="JKB1028" s="45"/>
      <c r="JKC1028" s="45"/>
      <c r="JKD1028" s="45"/>
      <c r="JKE1028" s="45"/>
      <c r="JKF1028" s="45"/>
      <c r="JKG1028" s="45"/>
      <c r="JKH1028" s="45"/>
      <c r="JKI1028" s="45"/>
      <c r="JKJ1028" s="45"/>
      <c r="JKK1028" s="45"/>
      <c r="JKL1028" s="45"/>
      <c r="JKM1028" s="45"/>
      <c r="JKN1028" s="45"/>
      <c r="JKO1028" s="45"/>
      <c r="JKP1028" s="45"/>
      <c r="JKQ1028" s="45"/>
      <c r="JKR1028" s="45"/>
      <c r="JKS1028" s="45"/>
      <c r="JKT1028" s="45"/>
      <c r="JKU1028" s="45"/>
      <c r="JKV1028" s="45"/>
      <c r="JKW1028" s="45"/>
      <c r="JKX1028" s="45"/>
      <c r="JKY1028" s="45"/>
      <c r="JKZ1028" s="45"/>
      <c r="JLA1028" s="45"/>
      <c r="JLB1028" s="45"/>
      <c r="JLC1028" s="45"/>
      <c r="JLD1028" s="45"/>
      <c r="JLE1028" s="45"/>
      <c r="JLF1028" s="45"/>
      <c r="JLG1028" s="45"/>
      <c r="JLH1028" s="45"/>
      <c r="JLI1028" s="45"/>
      <c r="JLJ1028" s="45"/>
      <c r="JLK1028" s="45"/>
      <c r="JLL1028" s="45"/>
      <c r="JLM1028" s="45"/>
      <c r="JLN1028" s="45"/>
      <c r="JLO1028" s="45"/>
      <c r="JLP1028" s="45"/>
      <c r="JLQ1028" s="45"/>
      <c r="JLR1028" s="45"/>
      <c r="JLS1028" s="45"/>
      <c r="JLT1028" s="45"/>
      <c r="JLU1028" s="45"/>
      <c r="JLV1028" s="45"/>
      <c r="JLW1028" s="45"/>
      <c r="JLX1028" s="45"/>
      <c r="JLY1028" s="45"/>
      <c r="JLZ1028" s="45"/>
      <c r="JMA1028" s="45"/>
      <c r="JMB1028" s="45"/>
      <c r="JMC1028" s="45"/>
      <c r="JMD1028" s="45"/>
      <c r="JME1028" s="45"/>
      <c r="JMF1028" s="45"/>
      <c r="JMG1028" s="45"/>
      <c r="JMH1028" s="45"/>
      <c r="JMI1028" s="45"/>
      <c r="JMJ1028" s="45"/>
      <c r="JMK1028" s="45"/>
      <c r="JML1028" s="45"/>
      <c r="JMM1028" s="45"/>
      <c r="JMN1028" s="45"/>
      <c r="JMO1028" s="45"/>
      <c r="JMP1028" s="45"/>
      <c r="JMQ1028" s="45"/>
      <c r="JMR1028" s="45"/>
      <c r="JMS1028" s="45"/>
      <c r="JMT1028" s="45"/>
      <c r="JMU1028" s="45"/>
      <c r="JMV1028" s="45"/>
      <c r="JMW1028" s="45"/>
      <c r="JMX1028" s="45"/>
      <c r="JMY1028" s="45"/>
      <c r="JMZ1028" s="45"/>
      <c r="JNA1028" s="45"/>
      <c r="JNB1028" s="45"/>
      <c r="JNC1028" s="45"/>
      <c r="JND1028" s="45"/>
      <c r="JNE1028" s="45"/>
      <c r="JNF1028" s="45"/>
      <c r="JNG1028" s="45"/>
      <c r="JNH1028" s="45"/>
      <c r="JNI1028" s="45"/>
      <c r="JNJ1028" s="45"/>
      <c r="JNK1028" s="45"/>
      <c r="JNL1028" s="45"/>
      <c r="JNM1028" s="45"/>
      <c r="JNN1028" s="45"/>
      <c r="JNO1028" s="45"/>
      <c r="JNP1028" s="45"/>
      <c r="JNQ1028" s="45"/>
      <c r="JNR1028" s="45"/>
      <c r="JNS1028" s="45"/>
      <c r="JNT1028" s="45"/>
      <c r="JNU1028" s="45"/>
      <c r="JNV1028" s="45"/>
      <c r="JNW1028" s="45"/>
      <c r="JNX1028" s="45"/>
      <c r="JNY1028" s="45"/>
      <c r="JNZ1028" s="45"/>
      <c r="JOA1028" s="45"/>
      <c r="JOB1028" s="45"/>
      <c r="JOC1028" s="45"/>
      <c r="JOD1028" s="45"/>
      <c r="JOE1028" s="45"/>
      <c r="JOF1028" s="45"/>
      <c r="JOG1028" s="45"/>
      <c r="JOH1028" s="45"/>
      <c r="JOI1028" s="45"/>
      <c r="JOJ1028" s="45"/>
      <c r="JOK1028" s="45"/>
      <c r="JOL1028" s="45"/>
      <c r="JOM1028" s="45"/>
      <c r="JON1028" s="45"/>
      <c r="JOO1028" s="45"/>
      <c r="JOP1028" s="45"/>
      <c r="JOQ1028" s="45"/>
      <c r="JOR1028" s="45"/>
      <c r="JOS1028" s="45"/>
      <c r="JOT1028" s="45"/>
      <c r="JOU1028" s="45"/>
      <c r="JOV1028" s="45"/>
      <c r="JOW1028" s="45"/>
      <c r="JOX1028" s="45"/>
      <c r="JOY1028" s="45"/>
      <c r="JOZ1028" s="45"/>
      <c r="JPA1028" s="45"/>
      <c r="JPB1028" s="45"/>
      <c r="JPC1028" s="45"/>
      <c r="JPD1028" s="45"/>
      <c r="JPE1028" s="45"/>
      <c r="JPF1028" s="45"/>
      <c r="JPG1028" s="45"/>
      <c r="JPH1028" s="45"/>
      <c r="JPI1028" s="45"/>
      <c r="JPJ1028" s="45"/>
      <c r="JPK1028" s="45"/>
      <c r="JPL1028" s="45"/>
      <c r="JPM1028" s="45"/>
      <c r="JPN1028" s="45"/>
      <c r="JPO1028" s="45"/>
      <c r="JPP1028" s="45"/>
      <c r="JPQ1028" s="45"/>
      <c r="JPR1028" s="45"/>
      <c r="JPS1028" s="45"/>
      <c r="JPT1028" s="45"/>
      <c r="JPU1028" s="45"/>
      <c r="JPV1028" s="45"/>
      <c r="JPW1028" s="45"/>
      <c r="JPX1028" s="45"/>
      <c r="JPY1028" s="45"/>
      <c r="JPZ1028" s="45"/>
      <c r="JQA1028" s="45"/>
      <c r="JQB1028" s="45"/>
      <c r="JQC1028" s="45"/>
      <c r="JQD1028" s="45"/>
      <c r="JQE1028" s="45"/>
      <c r="JQF1028" s="45"/>
      <c r="JQG1028" s="45"/>
      <c r="JQH1028" s="45"/>
      <c r="JQI1028" s="45"/>
      <c r="JQJ1028" s="45"/>
      <c r="JQK1028" s="45"/>
      <c r="JQL1028" s="45"/>
      <c r="JQM1028" s="45"/>
      <c r="JQN1028" s="45"/>
      <c r="JQO1028" s="45"/>
      <c r="JQP1028" s="45"/>
      <c r="JQQ1028" s="45"/>
      <c r="JQR1028" s="45"/>
      <c r="JQS1028" s="45"/>
      <c r="JQT1028" s="45"/>
      <c r="JQU1028" s="45"/>
      <c r="JQV1028" s="45"/>
      <c r="JQW1028" s="45"/>
      <c r="JQX1028" s="45"/>
      <c r="JQY1028" s="45"/>
      <c r="JQZ1028" s="45"/>
      <c r="JRA1028" s="45"/>
      <c r="JRB1028" s="45"/>
      <c r="JRC1028" s="45"/>
      <c r="JRD1028" s="45"/>
      <c r="JRE1028" s="45"/>
      <c r="JRF1028" s="45"/>
      <c r="JRG1028" s="45"/>
      <c r="JRH1028" s="45"/>
      <c r="JRI1028" s="45"/>
      <c r="JRJ1028" s="45"/>
      <c r="JRK1028" s="45"/>
      <c r="JRL1028" s="45"/>
      <c r="JRM1028" s="45"/>
      <c r="JRN1028" s="45"/>
      <c r="JRO1028" s="45"/>
      <c r="JRP1028" s="45"/>
      <c r="JRQ1028" s="45"/>
      <c r="JRR1028" s="45"/>
      <c r="JRS1028" s="45"/>
      <c r="JRT1028" s="45"/>
      <c r="JRU1028" s="45"/>
      <c r="JRV1028" s="45"/>
      <c r="JRW1028" s="45"/>
      <c r="JRX1028" s="45"/>
      <c r="JRY1028" s="45"/>
      <c r="JRZ1028" s="45"/>
      <c r="JSA1028" s="45"/>
      <c r="JSB1028" s="45"/>
      <c r="JSC1028" s="45"/>
      <c r="JSD1028" s="45"/>
      <c r="JSE1028" s="45"/>
      <c r="JSF1028" s="45"/>
      <c r="JSG1028" s="45"/>
      <c r="JSH1028" s="45"/>
      <c r="JSI1028" s="45"/>
      <c r="JSJ1028" s="45"/>
      <c r="JSK1028" s="45"/>
      <c r="JSL1028" s="45"/>
      <c r="JSM1028" s="45"/>
      <c r="JSN1028" s="45"/>
      <c r="JSO1028" s="45"/>
      <c r="JSP1028" s="45"/>
      <c r="JSQ1028" s="45"/>
      <c r="JSR1028" s="45"/>
      <c r="JSS1028" s="45"/>
      <c r="JST1028" s="45"/>
      <c r="JSU1028" s="45"/>
      <c r="JSV1028" s="45"/>
      <c r="JSW1028" s="45"/>
      <c r="JSX1028" s="45"/>
      <c r="JSY1028" s="45"/>
      <c r="JSZ1028" s="45"/>
      <c r="JTA1028" s="45"/>
      <c r="JTB1028" s="45"/>
      <c r="JTC1028" s="45"/>
      <c r="JTD1028" s="45"/>
      <c r="JTE1028" s="45"/>
      <c r="JTF1028" s="45"/>
      <c r="JTG1028" s="45"/>
      <c r="JTH1028" s="45"/>
      <c r="JTI1028" s="45"/>
      <c r="JTJ1028" s="45"/>
      <c r="JTK1028" s="45"/>
      <c r="JTL1028" s="45"/>
      <c r="JTM1028" s="45"/>
      <c r="JTN1028" s="45"/>
      <c r="JTO1028" s="45"/>
      <c r="JTP1028" s="45"/>
      <c r="JTQ1028" s="45"/>
      <c r="JTR1028" s="45"/>
      <c r="JTS1028" s="45"/>
      <c r="JTT1028" s="45"/>
      <c r="JTU1028" s="45"/>
      <c r="JTV1028" s="45"/>
      <c r="JTW1028" s="45"/>
      <c r="JTX1028" s="45"/>
      <c r="JTY1028" s="45"/>
      <c r="JTZ1028" s="45"/>
      <c r="JUA1028" s="45"/>
      <c r="JUB1028" s="45"/>
      <c r="JUC1028" s="45"/>
      <c r="JUD1028" s="45"/>
      <c r="JUE1028" s="45"/>
      <c r="JUF1028" s="45"/>
      <c r="JUG1028" s="45"/>
      <c r="JUH1028" s="45"/>
      <c r="JUI1028" s="45"/>
      <c r="JUJ1028" s="45"/>
      <c r="JUK1028" s="45"/>
      <c r="JUL1028" s="45"/>
      <c r="JUM1028" s="45"/>
      <c r="JUN1028" s="45"/>
      <c r="JUO1028" s="45"/>
      <c r="JUP1028" s="45"/>
      <c r="JUQ1028" s="45"/>
      <c r="JUR1028" s="45"/>
      <c r="JUS1028" s="45"/>
      <c r="JUT1028" s="45"/>
      <c r="JUU1028" s="45"/>
      <c r="JUV1028" s="45"/>
      <c r="JUW1028" s="45"/>
      <c r="JUX1028" s="45"/>
      <c r="JUY1028" s="45"/>
      <c r="JUZ1028" s="45"/>
      <c r="JVA1028" s="45"/>
      <c r="JVB1028" s="45"/>
      <c r="JVC1028" s="45"/>
      <c r="JVD1028" s="45"/>
      <c r="JVE1028" s="45"/>
      <c r="JVF1028" s="45"/>
      <c r="JVG1028" s="45"/>
      <c r="JVH1028" s="45"/>
      <c r="JVI1028" s="45"/>
      <c r="JVJ1028" s="45"/>
      <c r="JVK1028" s="45"/>
      <c r="JVL1028" s="45"/>
      <c r="JVM1028" s="45"/>
      <c r="JVN1028" s="45"/>
      <c r="JVO1028" s="45"/>
      <c r="JVP1028" s="45"/>
      <c r="JVQ1028" s="45"/>
      <c r="JVR1028" s="45"/>
      <c r="JVS1028" s="45"/>
      <c r="JVT1028" s="45"/>
      <c r="JVU1028" s="45"/>
      <c r="JVV1028" s="45"/>
      <c r="JVW1028" s="45"/>
      <c r="JVX1028" s="45"/>
      <c r="JVY1028" s="45"/>
      <c r="JVZ1028" s="45"/>
      <c r="JWA1028" s="45"/>
      <c r="JWB1028" s="45"/>
      <c r="JWC1028" s="45"/>
      <c r="JWD1028" s="45"/>
      <c r="JWE1028" s="45"/>
      <c r="JWF1028" s="45"/>
      <c r="JWG1028" s="45"/>
      <c r="JWH1028" s="45"/>
      <c r="JWI1028" s="45"/>
      <c r="JWJ1028" s="45"/>
      <c r="JWK1028" s="45"/>
      <c r="JWL1028" s="45"/>
      <c r="JWM1028" s="45"/>
      <c r="JWN1028" s="45"/>
      <c r="JWO1028" s="45"/>
      <c r="JWP1028" s="45"/>
      <c r="JWQ1028" s="45"/>
      <c r="JWR1028" s="45"/>
      <c r="JWS1028" s="45"/>
      <c r="JWT1028" s="45"/>
      <c r="JWU1028" s="45"/>
      <c r="JWV1028" s="45"/>
      <c r="JWW1028" s="45"/>
      <c r="JWX1028" s="45"/>
      <c r="JWY1028" s="45"/>
      <c r="JWZ1028" s="45"/>
      <c r="JXA1028" s="45"/>
      <c r="JXB1028" s="45"/>
      <c r="JXC1028" s="45"/>
      <c r="JXD1028" s="45"/>
      <c r="JXE1028" s="45"/>
      <c r="JXF1028" s="45"/>
      <c r="JXG1028" s="45"/>
      <c r="JXH1028" s="45"/>
      <c r="JXI1028" s="45"/>
      <c r="JXJ1028" s="45"/>
      <c r="JXK1028" s="45"/>
      <c r="JXL1028" s="45"/>
      <c r="JXM1028" s="45"/>
      <c r="JXN1028" s="45"/>
      <c r="JXO1028" s="45"/>
      <c r="JXP1028" s="45"/>
      <c r="JXQ1028" s="45"/>
      <c r="JXR1028" s="45"/>
      <c r="JXS1028" s="45"/>
      <c r="JXT1028" s="45"/>
      <c r="JXU1028" s="45"/>
      <c r="JXV1028" s="45"/>
      <c r="JXW1028" s="45"/>
      <c r="JXX1028" s="45"/>
      <c r="JXY1028" s="45"/>
      <c r="JXZ1028" s="45"/>
      <c r="JYA1028" s="45"/>
      <c r="JYB1028" s="45"/>
      <c r="JYC1028" s="45"/>
      <c r="JYD1028" s="45"/>
      <c r="JYE1028" s="45"/>
      <c r="JYF1028" s="45"/>
      <c r="JYG1028" s="45"/>
      <c r="JYH1028" s="45"/>
      <c r="JYI1028" s="45"/>
      <c r="JYJ1028" s="45"/>
      <c r="JYK1028" s="45"/>
      <c r="JYL1028" s="45"/>
      <c r="JYM1028" s="45"/>
      <c r="JYN1028" s="45"/>
      <c r="JYO1028" s="45"/>
      <c r="JYP1028" s="45"/>
      <c r="JYQ1028" s="45"/>
      <c r="JYR1028" s="45"/>
      <c r="JYS1028" s="45"/>
      <c r="JYT1028" s="45"/>
      <c r="JYU1028" s="45"/>
      <c r="JYV1028" s="45"/>
      <c r="JYW1028" s="45"/>
      <c r="JYX1028" s="45"/>
      <c r="JYY1028" s="45"/>
      <c r="JYZ1028" s="45"/>
      <c r="JZA1028" s="45"/>
      <c r="JZB1028" s="45"/>
      <c r="JZC1028" s="45"/>
      <c r="JZD1028" s="45"/>
      <c r="JZE1028" s="45"/>
      <c r="JZF1028" s="45"/>
      <c r="JZG1028" s="45"/>
      <c r="JZH1028" s="45"/>
      <c r="JZI1028" s="45"/>
      <c r="JZJ1028" s="45"/>
      <c r="JZK1028" s="45"/>
      <c r="JZL1028" s="45"/>
      <c r="JZM1028" s="45"/>
      <c r="JZN1028" s="45"/>
      <c r="JZO1028" s="45"/>
      <c r="JZP1028" s="45"/>
      <c r="JZQ1028" s="45"/>
      <c r="JZR1028" s="45"/>
      <c r="JZS1028" s="45"/>
      <c r="JZT1028" s="45"/>
      <c r="JZU1028" s="45"/>
      <c r="JZV1028" s="45"/>
      <c r="JZW1028" s="45"/>
      <c r="JZX1028" s="45"/>
      <c r="JZY1028" s="45"/>
      <c r="JZZ1028" s="45"/>
      <c r="KAA1028" s="45"/>
      <c r="KAB1028" s="45"/>
      <c r="KAC1028" s="45"/>
      <c r="KAD1028" s="45"/>
      <c r="KAE1028" s="45"/>
      <c r="KAF1028" s="45"/>
      <c r="KAG1028" s="45"/>
      <c r="KAH1028" s="45"/>
      <c r="KAI1028" s="45"/>
      <c r="KAJ1028" s="45"/>
      <c r="KAK1028" s="45"/>
      <c r="KAL1028" s="45"/>
      <c r="KAM1028" s="45"/>
      <c r="KAN1028" s="45"/>
      <c r="KAO1028" s="45"/>
      <c r="KAP1028" s="45"/>
      <c r="KAQ1028" s="45"/>
      <c r="KAR1028" s="45"/>
      <c r="KAS1028" s="45"/>
      <c r="KAT1028" s="45"/>
      <c r="KAU1028" s="45"/>
      <c r="KAV1028" s="45"/>
      <c r="KAW1028" s="45"/>
      <c r="KAX1028" s="45"/>
      <c r="KAY1028" s="45"/>
      <c r="KAZ1028" s="45"/>
      <c r="KBA1028" s="45"/>
      <c r="KBB1028" s="45"/>
      <c r="KBC1028" s="45"/>
      <c r="KBD1028" s="45"/>
      <c r="KBE1028" s="45"/>
      <c r="KBF1028" s="45"/>
      <c r="KBG1028" s="45"/>
      <c r="KBH1028" s="45"/>
      <c r="KBI1028" s="45"/>
      <c r="KBJ1028" s="45"/>
      <c r="KBK1028" s="45"/>
      <c r="KBL1028" s="45"/>
      <c r="KBM1028" s="45"/>
      <c r="KBN1028" s="45"/>
      <c r="KBO1028" s="45"/>
      <c r="KBP1028" s="45"/>
      <c r="KBQ1028" s="45"/>
      <c r="KBR1028" s="45"/>
      <c r="KBS1028" s="45"/>
      <c r="KBT1028" s="45"/>
      <c r="KBU1028" s="45"/>
      <c r="KBV1028" s="45"/>
      <c r="KBW1028" s="45"/>
      <c r="KBX1028" s="45"/>
      <c r="KBY1028" s="45"/>
      <c r="KBZ1028" s="45"/>
      <c r="KCA1028" s="45"/>
      <c r="KCB1028" s="45"/>
      <c r="KCC1028" s="45"/>
      <c r="KCD1028" s="45"/>
      <c r="KCE1028" s="45"/>
      <c r="KCF1028" s="45"/>
      <c r="KCG1028" s="45"/>
      <c r="KCH1028" s="45"/>
      <c r="KCI1028" s="45"/>
      <c r="KCJ1028" s="45"/>
      <c r="KCK1028" s="45"/>
      <c r="KCL1028" s="45"/>
      <c r="KCM1028" s="45"/>
      <c r="KCN1028" s="45"/>
      <c r="KCO1028" s="45"/>
      <c r="KCP1028" s="45"/>
      <c r="KCQ1028" s="45"/>
      <c r="KCR1028" s="45"/>
      <c r="KCS1028" s="45"/>
      <c r="KCT1028" s="45"/>
      <c r="KCU1028" s="45"/>
      <c r="KCV1028" s="45"/>
      <c r="KCW1028" s="45"/>
      <c r="KCX1028" s="45"/>
      <c r="KCY1028" s="45"/>
      <c r="KCZ1028" s="45"/>
      <c r="KDA1028" s="45"/>
      <c r="KDB1028" s="45"/>
      <c r="KDC1028" s="45"/>
      <c r="KDD1028" s="45"/>
      <c r="KDE1028" s="45"/>
      <c r="KDF1028" s="45"/>
      <c r="KDG1028" s="45"/>
      <c r="KDH1028" s="45"/>
      <c r="KDI1028" s="45"/>
      <c r="KDJ1028" s="45"/>
      <c r="KDK1028" s="45"/>
      <c r="KDL1028" s="45"/>
      <c r="KDM1028" s="45"/>
      <c r="KDN1028" s="45"/>
      <c r="KDO1028" s="45"/>
      <c r="KDP1028" s="45"/>
      <c r="KDQ1028" s="45"/>
      <c r="KDR1028" s="45"/>
      <c r="KDS1028" s="45"/>
      <c r="KDT1028" s="45"/>
      <c r="KDU1028" s="45"/>
      <c r="KDV1028" s="45"/>
      <c r="KDW1028" s="45"/>
      <c r="KDX1028" s="45"/>
      <c r="KDY1028" s="45"/>
      <c r="KDZ1028" s="45"/>
      <c r="KEA1028" s="45"/>
      <c r="KEB1028" s="45"/>
      <c r="KEC1028" s="45"/>
      <c r="KED1028" s="45"/>
      <c r="KEE1028" s="45"/>
      <c r="KEF1028" s="45"/>
      <c r="KEG1028" s="45"/>
      <c r="KEH1028" s="45"/>
      <c r="KEI1028" s="45"/>
      <c r="KEJ1028" s="45"/>
      <c r="KEK1028" s="45"/>
      <c r="KEL1028" s="45"/>
      <c r="KEM1028" s="45"/>
      <c r="KEN1028" s="45"/>
      <c r="KEO1028" s="45"/>
      <c r="KEP1028" s="45"/>
      <c r="KEQ1028" s="45"/>
      <c r="KER1028" s="45"/>
      <c r="KES1028" s="45"/>
      <c r="KET1028" s="45"/>
      <c r="KEU1028" s="45"/>
      <c r="KEV1028" s="45"/>
      <c r="KEW1028" s="45"/>
      <c r="KEX1028" s="45"/>
      <c r="KEY1028" s="45"/>
      <c r="KEZ1028" s="45"/>
      <c r="KFA1028" s="45"/>
      <c r="KFB1028" s="45"/>
      <c r="KFC1028" s="45"/>
      <c r="KFD1028" s="45"/>
      <c r="KFE1028" s="45"/>
      <c r="KFF1028" s="45"/>
      <c r="KFG1028" s="45"/>
      <c r="KFH1028" s="45"/>
      <c r="KFI1028" s="45"/>
      <c r="KFJ1028" s="45"/>
      <c r="KFK1028" s="45"/>
      <c r="KFL1028" s="45"/>
      <c r="KFM1028" s="45"/>
      <c r="KFN1028" s="45"/>
      <c r="KFO1028" s="45"/>
      <c r="KFP1028" s="45"/>
      <c r="KFQ1028" s="45"/>
      <c r="KFR1028" s="45"/>
      <c r="KFS1028" s="45"/>
      <c r="KFT1028" s="45"/>
      <c r="KFU1028" s="45"/>
      <c r="KFV1028" s="45"/>
      <c r="KFW1028" s="45"/>
      <c r="KFX1028" s="45"/>
      <c r="KFY1028" s="45"/>
      <c r="KFZ1028" s="45"/>
      <c r="KGA1028" s="45"/>
      <c r="KGB1028" s="45"/>
      <c r="KGC1028" s="45"/>
      <c r="KGD1028" s="45"/>
      <c r="KGE1028" s="45"/>
      <c r="KGF1028" s="45"/>
      <c r="KGG1028" s="45"/>
      <c r="KGH1028" s="45"/>
      <c r="KGI1028" s="45"/>
      <c r="KGJ1028" s="45"/>
      <c r="KGK1028" s="45"/>
      <c r="KGL1028" s="45"/>
      <c r="KGM1028" s="45"/>
      <c r="KGN1028" s="45"/>
      <c r="KGO1028" s="45"/>
      <c r="KGP1028" s="45"/>
      <c r="KGQ1028" s="45"/>
      <c r="KGR1028" s="45"/>
      <c r="KGS1028" s="45"/>
      <c r="KGT1028" s="45"/>
      <c r="KGU1028" s="45"/>
      <c r="KGV1028" s="45"/>
      <c r="KGW1028" s="45"/>
      <c r="KGX1028" s="45"/>
      <c r="KGY1028" s="45"/>
      <c r="KGZ1028" s="45"/>
      <c r="KHA1028" s="45"/>
      <c r="KHB1028" s="45"/>
      <c r="KHC1028" s="45"/>
      <c r="KHD1028" s="45"/>
      <c r="KHE1028" s="45"/>
      <c r="KHF1028" s="45"/>
      <c r="KHG1028" s="45"/>
      <c r="KHH1028" s="45"/>
      <c r="KHI1028" s="45"/>
      <c r="KHJ1028" s="45"/>
      <c r="KHK1028" s="45"/>
      <c r="KHL1028" s="45"/>
      <c r="KHM1028" s="45"/>
      <c r="KHN1028" s="45"/>
      <c r="KHO1028" s="45"/>
      <c r="KHP1028" s="45"/>
      <c r="KHQ1028" s="45"/>
      <c r="KHR1028" s="45"/>
      <c r="KHS1028" s="45"/>
      <c r="KHT1028" s="45"/>
      <c r="KHU1028" s="45"/>
      <c r="KHV1028" s="45"/>
      <c r="KHW1028" s="45"/>
      <c r="KHX1028" s="45"/>
      <c r="KHY1028" s="45"/>
      <c r="KHZ1028" s="45"/>
      <c r="KIA1028" s="45"/>
      <c r="KIB1028" s="45"/>
      <c r="KIC1028" s="45"/>
      <c r="KID1028" s="45"/>
      <c r="KIE1028" s="45"/>
      <c r="KIF1028" s="45"/>
      <c r="KIG1028" s="45"/>
      <c r="KIH1028" s="45"/>
      <c r="KII1028" s="45"/>
      <c r="KIJ1028" s="45"/>
      <c r="KIK1028" s="45"/>
      <c r="KIL1028" s="45"/>
      <c r="KIM1028" s="45"/>
      <c r="KIN1028" s="45"/>
      <c r="KIO1028" s="45"/>
      <c r="KIP1028" s="45"/>
      <c r="KIQ1028" s="45"/>
      <c r="KIR1028" s="45"/>
      <c r="KIS1028" s="45"/>
      <c r="KIT1028" s="45"/>
      <c r="KIU1028" s="45"/>
      <c r="KIV1028" s="45"/>
      <c r="KIW1028" s="45"/>
      <c r="KIX1028" s="45"/>
      <c r="KIY1028" s="45"/>
      <c r="KIZ1028" s="45"/>
      <c r="KJA1028" s="45"/>
      <c r="KJB1028" s="45"/>
      <c r="KJC1028" s="45"/>
      <c r="KJD1028" s="45"/>
      <c r="KJE1028" s="45"/>
      <c r="KJF1028" s="45"/>
      <c r="KJG1028" s="45"/>
      <c r="KJH1028" s="45"/>
      <c r="KJI1028" s="45"/>
      <c r="KJJ1028" s="45"/>
      <c r="KJK1028" s="45"/>
      <c r="KJL1028" s="45"/>
      <c r="KJM1028" s="45"/>
      <c r="KJN1028" s="45"/>
      <c r="KJO1028" s="45"/>
      <c r="KJP1028" s="45"/>
      <c r="KJQ1028" s="45"/>
      <c r="KJR1028" s="45"/>
      <c r="KJS1028" s="45"/>
      <c r="KJT1028" s="45"/>
      <c r="KJU1028" s="45"/>
      <c r="KJV1028" s="45"/>
      <c r="KJW1028" s="45"/>
      <c r="KJX1028" s="45"/>
      <c r="KJY1028" s="45"/>
      <c r="KJZ1028" s="45"/>
      <c r="KKA1028" s="45"/>
      <c r="KKB1028" s="45"/>
      <c r="KKC1028" s="45"/>
      <c r="KKD1028" s="45"/>
      <c r="KKE1028" s="45"/>
      <c r="KKF1028" s="45"/>
      <c r="KKG1028" s="45"/>
      <c r="KKH1028" s="45"/>
      <c r="KKI1028" s="45"/>
      <c r="KKJ1028" s="45"/>
      <c r="KKK1028" s="45"/>
      <c r="KKL1028" s="45"/>
      <c r="KKM1028" s="45"/>
      <c r="KKN1028" s="45"/>
      <c r="KKO1028" s="45"/>
      <c r="KKP1028" s="45"/>
      <c r="KKQ1028" s="45"/>
      <c r="KKR1028" s="45"/>
      <c r="KKS1028" s="45"/>
      <c r="KKT1028" s="45"/>
      <c r="KKU1028" s="45"/>
      <c r="KKV1028" s="45"/>
      <c r="KKW1028" s="45"/>
      <c r="KKX1028" s="45"/>
      <c r="KKY1028" s="45"/>
      <c r="KKZ1028" s="45"/>
      <c r="KLA1028" s="45"/>
      <c r="KLB1028" s="45"/>
      <c r="KLC1028" s="45"/>
      <c r="KLD1028" s="45"/>
      <c r="KLE1028" s="45"/>
      <c r="KLF1028" s="45"/>
      <c r="KLG1028" s="45"/>
      <c r="KLH1028" s="45"/>
      <c r="KLI1028" s="45"/>
      <c r="KLJ1028" s="45"/>
      <c r="KLK1028" s="45"/>
      <c r="KLL1028" s="45"/>
      <c r="KLM1028" s="45"/>
      <c r="KLN1028" s="45"/>
      <c r="KLO1028" s="45"/>
      <c r="KLP1028" s="45"/>
      <c r="KLQ1028" s="45"/>
      <c r="KLR1028" s="45"/>
      <c r="KLS1028" s="45"/>
      <c r="KLT1028" s="45"/>
      <c r="KLU1028" s="45"/>
      <c r="KLV1028" s="45"/>
      <c r="KLW1028" s="45"/>
      <c r="KLX1028" s="45"/>
      <c r="KLY1028" s="45"/>
      <c r="KLZ1028" s="45"/>
      <c r="KMA1028" s="45"/>
      <c r="KMB1028" s="45"/>
      <c r="KMC1028" s="45"/>
      <c r="KMD1028" s="45"/>
      <c r="KME1028" s="45"/>
      <c r="KMF1028" s="45"/>
      <c r="KMG1028" s="45"/>
      <c r="KMH1028" s="45"/>
      <c r="KMI1028" s="45"/>
      <c r="KMJ1028" s="45"/>
      <c r="KMK1028" s="45"/>
      <c r="KML1028" s="45"/>
      <c r="KMM1028" s="45"/>
      <c r="KMN1028" s="45"/>
      <c r="KMO1028" s="45"/>
      <c r="KMP1028" s="45"/>
      <c r="KMQ1028" s="45"/>
      <c r="KMR1028" s="45"/>
      <c r="KMS1028" s="45"/>
      <c r="KMT1028" s="45"/>
      <c r="KMU1028" s="45"/>
      <c r="KMV1028" s="45"/>
      <c r="KMW1028" s="45"/>
      <c r="KMX1028" s="45"/>
      <c r="KMY1028" s="45"/>
      <c r="KMZ1028" s="45"/>
      <c r="KNA1028" s="45"/>
      <c r="KNB1028" s="45"/>
      <c r="KNC1028" s="45"/>
      <c r="KND1028" s="45"/>
      <c r="KNE1028" s="45"/>
      <c r="KNF1028" s="45"/>
      <c r="KNG1028" s="45"/>
      <c r="KNH1028" s="45"/>
      <c r="KNI1028" s="45"/>
      <c r="KNJ1028" s="45"/>
      <c r="KNK1028" s="45"/>
      <c r="KNL1028" s="45"/>
      <c r="KNM1028" s="45"/>
      <c r="KNN1028" s="45"/>
      <c r="KNO1028" s="45"/>
      <c r="KNP1028" s="45"/>
      <c r="KNQ1028" s="45"/>
      <c r="KNR1028" s="45"/>
      <c r="KNS1028" s="45"/>
      <c r="KNT1028" s="45"/>
      <c r="KNU1028" s="45"/>
      <c r="KNV1028" s="45"/>
      <c r="KNW1028" s="45"/>
      <c r="KNX1028" s="45"/>
      <c r="KNY1028" s="45"/>
      <c r="KNZ1028" s="45"/>
      <c r="KOA1028" s="45"/>
      <c r="KOB1028" s="45"/>
      <c r="KOC1028" s="45"/>
      <c r="KOD1028" s="45"/>
      <c r="KOE1028" s="45"/>
      <c r="KOF1028" s="45"/>
      <c r="KOG1028" s="45"/>
      <c r="KOH1028" s="45"/>
      <c r="KOI1028" s="45"/>
      <c r="KOJ1028" s="45"/>
      <c r="KOK1028" s="45"/>
      <c r="KOL1028" s="45"/>
      <c r="KOM1028" s="45"/>
      <c r="KON1028" s="45"/>
      <c r="KOO1028" s="45"/>
      <c r="KOP1028" s="45"/>
      <c r="KOQ1028" s="45"/>
      <c r="KOR1028" s="45"/>
      <c r="KOS1028" s="45"/>
      <c r="KOT1028" s="45"/>
      <c r="KOU1028" s="45"/>
      <c r="KOV1028" s="45"/>
      <c r="KOW1028" s="45"/>
      <c r="KOX1028" s="45"/>
      <c r="KOY1028" s="45"/>
      <c r="KOZ1028" s="45"/>
      <c r="KPA1028" s="45"/>
      <c r="KPB1028" s="45"/>
      <c r="KPC1028" s="45"/>
      <c r="KPD1028" s="45"/>
      <c r="KPE1028" s="45"/>
      <c r="KPF1028" s="45"/>
      <c r="KPG1028" s="45"/>
      <c r="KPH1028" s="45"/>
      <c r="KPI1028" s="45"/>
      <c r="KPJ1028" s="45"/>
      <c r="KPK1028" s="45"/>
      <c r="KPL1028" s="45"/>
      <c r="KPM1028" s="45"/>
      <c r="KPN1028" s="45"/>
      <c r="KPO1028" s="45"/>
      <c r="KPP1028" s="45"/>
      <c r="KPQ1028" s="45"/>
      <c r="KPR1028" s="45"/>
      <c r="KPS1028" s="45"/>
      <c r="KPT1028" s="45"/>
      <c r="KPU1028" s="45"/>
      <c r="KPV1028" s="45"/>
      <c r="KPW1028" s="45"/>
      <c r="KPX1028" s="45"/>
      <c r="KPY1028" s="45"/>
      <c r="KPZ1028" s="45"/>
      <c r="KQA1028" s="45"/>
      <c r="KQB1028" s="45"/>
      <c r="KQC1028" s="45"/>
      <c r="KQD1028" s="45"/>
      <c r="KQE1028" s="45"/>
      <c r="KQF1028" s="45"/>
      <c r="KQG1028" s="45"/>
      <c r="KQH1028" s="45"/>
      <c r="KQI1028" s="45"/>
      <c r="KQJ1028" s="45"/>
      <c r="KQK1028" s="45"/>
      <c r="KQL1028" s="45"/>
      <c r="KQM1028" s="45"/>
      <c r="KQN1028" s="45"/>
      <c r="KQO1028" s="45"/>
      <c r="KQP1028" s="45"/>
      <c r="KQQ1028" s="45"/>
      <c r="KQR1028" s="45"/>
      <c r="KQS1028" s="45"/>
      <c r="KQT1028" s="45"/>
      <c r="KQU1028" s="45"/>
      <c r="KQV1028" s="45"/>
      <c r="KQW1028" s="45"/>
      <c r="KQX1028" s="45"/>
      <c r="KQY1028" s="45"/>
      <c r="KQZ1028" s="45"/>
      <c r="KRA1028" s="45"/>
      <c r="KRB1028" s="45"/>
      <c r="KRC1028" s="45"/>
      <c r="KRD1028" s="45"/>
      <c r="KRE1028" s="45"/>
      <c r="KRF1028" s="45"/>
      <c r="KRG1028" s="45"/>
      <c r="KRH1028" s="45"/>
      <c r="KRI1028" s="45"/>
      <c r="KRJ1028" s="45"/>
      <c r="KRK1028" s="45"/>
      <c r="KRL1028" s="45"/>
      <c r="KRM1028" s="45"/>
      <c r="KRN1028" s="45"/>
      <c r="KRO1028" s="45"/>
      <c r="KRP1028" s="45"/>
      <c r="KRQ1028" s="45"/>
      <c r="KRR1028" s="45"/>
      <c r="KRS1028" s="45"/>
      <c r="KRT1028" s="45"/>
      <c r="KRU1028" s="45"/>
      <c r="KRV1028" s="45"/>
      <c r="KRW1028" s="45"/>
      <c r="KRX1028" s="45"/>
      <c r="KRY1028" s="45"/>
      <c r="KRZ1028" s="45"/>
      <c r="KSA1028" s="45"/>
      <c r="KSB1028" s="45"/>
      <c r="KSC1028" s="45"/>
      <c r="KSD1028" s="45"/>
      <c r="KSE1028" s="45"/>
      <c r="KSF1028" s="45"/>
      <c r="KSG1028" s="45"/>
      <c r="KSH1028" s="45"/>
      <c r="KSI1028" s="45"/>
      <c r="KSJ1028" s="45"/>
      <c r="KSK1028" s="45"/>
      <c r="KSL1028" s="45"/>
      <c r="KSM1028" s="45"/>
      <c r="KSN1028" s="45"/>
      <c r="KSO1028" s="45"/>
      <c r="KSP1028" s="45"/>
      <c r="KSQ1028" s="45"/>
      <c r="KSR1028" s="45"/>
      <c r="KSS1028" s="45"/>
      <c r="KST1028" s="45"/>
      <c r="KSU1028" s="45"/>
      <c r="KSV1028" s="45"/>
      <c r="KSW1028" s="45"/>
      <c r="KSX1028" s="45"/>
      <c r="KSY1028" s="45"/>
      <c r="KSZ1028" s="45"/>
      <c r="KTA1028" s="45"/>
      <c r="KTB1028" s="45"/>
      <c r="KTC1028" s="45"/>
      <c r="KTD1028" s="45"/>
      <c r="KTE1028" s="45"/>
      <c r="KTF1028" s="45"/>
      <c r="KTG1028" s="45"/>
      <c r="KTH1028" s="45"/>
      <c r="KTI1028" s="45"/>
      <c r="KTJ1028" s="45"/>
      <c r="KTK1028" s="45"/>
      <c r="KTL1028" s="45"/>
      <c r="KTM1028" s="45"/>
      <c r="KTN1028" s="45"/>
      <c r="KTO1028" s="45"/>
      <c r="KTP1028" s="45"/>
      <c r="KTQ1028" s="45"/>
      <c r="KTR1028" s="45"/>
      <c r="KTS1028" s="45"/>
      <c r="KTT1028" s="45"/>
      <c r="KTU1028" s="45"/>
      <c r="KTV1028" s="45"/>
      <c r="KTW1028" s="45"/>
      <c r="KTX1028" s="45"/>
      <c r="KTY1028" s="45"/>
      <c r="KTZ1028" s="45"/>
      <c r="KUA1028" s="45"/>
      <c r="KUB1028" s="45"/>
      <c r="KUC1028" s="45"/>
      <c r="KUD1028" s="45"/>
      <c r="KUE1028" s="45"/>
      <c r="KUF1028" s="45"/>
      <c r="KUG1028" s="45"/>
      <c r="KUH1028" s="45"/>
      <c r="KUI1028" s="45"/>
      <c r="KUJ1028" s="45"/>
      <c r="KUK1028" s="45"/>
      <c r="KUL1028" s="45"/>
      <c r="KUM1028" s="45"/>
      <c r="KUN1028" s="45"/>
      <c r="KUO1028" s="45"/>
      <c r="KUP1028" s="45"/>
      <c r="KUQ1028" s="45"/>
      <c r="KUR1028" s="45"/>
      <c r="KUS1028" s="45"/>
      <c r="KUT1028" s="45"/>
      <c r="KUU1028" s="45"/>
      <c r="KUV1028" s="45"/>
      <c r="KUW1028" s="45"/>
      <c r="KUX1028" s="45"/>
      <c r="KUY1028" s="45"/>
      <c r="KUZ1028" s="45"/>
      <c r="KVA1028" s="45"/>
      <c r="KVB1028" s="45"/>
      <c r="KVC1028" s="45"/>
      <c r="KVD1028" s="45"/>
      <c r="KVE1028" s="45"/>
      <c r="KVF1028" s="45"/>
      <c r="KVG1028" s="45"/>
      <c r="KVH1028" s="45"/>
      <c r="KVI1028" s="45"/>
      <c r="KVJ1028" s="45"/>
      <c r="KVK1028" s="45"/>
      <c r="KVL1028" s="45"/>
      <c r="KVM1028" s="45"/>
      <c r="KVN1028" s="45"/>
      <c r="KVO1028" s="45"/>
      <c r="KVP1028" s="45"/>
      <c r="KVQ1028" s="45"/>
      <c r="KVR1028" s="45"/>
      <c r="KVS1028" s="45"/>
      <c r="KVT1028" s="45"/>
      <c r="KVU1028" s="45"/>
      <c r="KVV1028" s="45"/>
      <c r="KVW1028" s="45"/>
      <c r="KVX1028" s="45"/>
      <c r="KVY1028" s="45"/>
      <c r="KVZ1028" s="45"/>
      <c r="KWA1028" s="45"/>
      <c r="KWB1028" s="45"/>
      <c r="KWC1028" s="45"/>
      <c r="KWD1028" s="45"/>
      <c r="KWE1028" s="45"/>
      <c r="KWF1028" s="45"/>
      <c r="KWG1028" s="45"/>
      <c r="KWH1028" s="45"/>
      <c r="KWI1028" s="45"/>
      <c r="KWJ1028" s="45"/>
      <c r="KWK1028" s="45"/>
      <c r="KWL1028" s="45"/>
      <c r="KWM1028" s="45"/>
      <c r="KWN1028" s="45"/>
      <c r="KWO1028" s="45"/>
      <c r="KWP1028" s="45"/>
      <c r="KWQ1028" s="45"/>
      <c r="KWR1028" s="45"/>
      <c r="KWS1028" s="45"/>
      <c r="KWT1028" s="45"/>
      <c r="KWU1028" s="45"/>
      <c r="KWV1028" s="45"/>
      <c r="KWW1028" s="45"/>
      <c r="KWX1028" s="45"/>
      <c r="KWY1028" s="45"/>
      <c r="KWZ1028" s="45"/>
      <c r="KXA1028" s="45"/>
      <c r="KXB1028" s="45"/>
      <c r="KXC1028" s="45"/>
      <c r="KXD1028" s="45"/>
      <c r="KXE1028" s="45"/>
      <c r="KXF1028" s="45"/>
      <c r="KXG1028" s="45"/>
      <c r="KXH1028" s="45"/>
      <c r="KXI1028" s="45"/>
      <c r="KXJ1028" s="45"/>
      <c r="KXK1028" s="45"/>
      <c r="KXL1028" s="45"/>
      <c r="KXM1028" s="45"/>
      <c r="KXN1028" s="45"/>
      <c r="KXO1028" s="45"/>
      <c r="KXP1028" s="45"/>
      <c r="KXQ1028" s="45"/>
      <c r="KXR1028" s="45"/>
      <c r="KXS1028" s="45"/>
      <c r="KXT1028" s="45"/>
      <c r="KXU1028" s="45"/>
      <c r="KXV1028" s="45"/>
      <c r="KXW1028" s="45"/>
      <c r="KXX1028" s="45"/>
      <c r="KXY1028" s="45"/>
      <c r="KXZ1028" s="45"/>
      <c r="KYA1028" s="45"/>
      <c r="KYB1028" s="45"/>
      <c r="KYC1028" s="45"/>
      <c r="KYD1028" s="45"/>
      <c r="KYE1028" s="45"/>
      <c r="KYF1028" s="45"/>
      <c r="KYG1028" s="45"/>
      <c r="KYH1028" s="45"/>
      <c r="KYI1028" s="45"/>
      <c r="KYJ1028" s="45"/>
      <c r="KYK1028" s="45"/>
      <c r="KYL1028" s="45"/>
      <c r="KYM1028" s="45"/>
      <c r="KYN1028" s="45"/>
      <c r="KYO1028" s="45"/>
      <c r="KYP1028" s="45"/>
      <c r="KYQ1028" s="45"/>
      <c r="KYR1028" s="45"/>
      <c r="KYS1028" s="45"/>
      <c r="KYT1028" s="45"/>
      <c r="KYU1028" s="45"/>
      <c r="KYV1028" s="45"/>
      <c r="KYW1028" s="45"/>
      <c r="KYX1028" s="45"/>
      <c r="KYY1028" s="45"/>
      <c r="KYZ1028" s="45"/>
      <c r="KZA1028" s="45"/>
      <c r="KZB1028" s="45"/>
      <c r="KZC1028" s="45"/>
      <c r="KZD1028" s="45"/>
      <c r="KZE1028" s="45"/>
      <c r="KZF1028" s="45"/>
      <c r="KZG1028" s="45"/>
      <c r="KZH1028" s="45"/>
      <c r="KZI1028" s="45"/>
      <c r="KZJ1028" s="45"/>
      <c r="KZK1028" s="45"/>
      <c r="KZL1028" s="45"/>
      <c r="KZM1028" s="45"/>
      <c r="KZN1028" s="45"/>
      <c r="KZO1028" s="45"/>
      <c r="KZP1028" s="45"/>
      <c r="KZQ1028" s="45"/>
      <c r="KZR1028" s="45"/>
      <c r="KZS1028" s="45"/>
      <c r="KZT1028" s="45"/>
      <c r="KZU1028" s="45"/>
      <c r="KZV1028" s="45"/>
      <c r="KZW1028" s="45"/>
      <c r="KZX1028" s="45"/>
      <c r="KZY1028" s="45"/>
      <c r="KZZ1028" s="45"/>
      <c r="LAA1028" s="45"/>
      <c r="LAB1028" s="45"/>
      <c r="LAC1028" s="45"/>
      <c r="LAD1028" s="45"/>
      <c r="LAE1028" s="45"/>
      <c r="LAF1028" s="45"/>
      <c r="LAG1028" s="45"/>
      <c r="LAH1028" s="45"/>
      <c r="LAI1028" s="45"/>
      <c r="LAJ1028" s="45"/>
      <c r="LAK1028" s="45"/>
      <c r="LAL1028" s="45"/>
      <c r="LAM1028" s="45"/>
      <c r="LAN1028" s="45"/>
      <c r="LAO1028" s="45"/>
      <c r="LAP1028" s="45"/>
      <c r="LAQ1028" s="45"/>
      <c r="LAR1028" s="45"/>
      <c r="LAS1028" s="45"/>
      <c r="LAT1028" s="45"/>
      <c r="LAU1028" s="45"/>
      <c r="LAV1028" s="45"/>
      <c r="LAW1028" s="45"/>
      <c r="LAX1028" s="45"/>
      <c r="LAY1028" s="45"/>
      <c r="LAZ1028" s="45"/>
      <c r="LBA1028" s="45"/>
      <c r="LBB1028" s="45"/>
      <c r="LBC1028" s="45"/>
      <c r="LBD1028" s="45"/>
      <c r="LBE1028" s="45"/>
      <c r="LBF1028" s="45"/>
      <c r="LBG1028" s="45"/>
      <c r="LBH1028" s="45"/>
      <c r="LBI1028" s="45"/>
      <c r="LBJ1028" s="45"/>
      <c r="LBK1028" s="45"/>
      <c r="LBL1028" s="45"/>
      <c r="LBM1028" s="45"/>
      <c r="LBN1028" s="45"/>
      <c r="LBO1028" s="45"/>
      <c r="LBP1028" s="45"/>
      <c r="LBQ1028" s="45"/>
      <c r="LBR1028" s="45"/>
      <c r="LBS1028" s="45"/>
      <c r="LBT1028" s="45"/>
      <c r="LBU1028" s="45"/>
      <c r="LBV1028" s="45"/>
      <c r="LBW1028" s="45"/>
      <c r="LBX1028" s="45"/>
      <c r="LBY1028" s="45"/>
      <c r="LBZ1028" s="45"/>
      <c r="LCA1028" s="45"/>
      <c r="LCB1028" s="45"/>
      <c r="LCC1028" s="45"/>
      <c r="LCD1028" s="45"/>
      <c r="LCE1028" s="45"/>
      <c r="LCF1028" s="45"/>
      <c r="LCG1028" s="45"/>
      <c r="LCH1028" s="45"/>
      <c r="LCI1028" s="45"/>
      <c r="LCJ1028" s="45"/>
      <c r="LCK1028" s="45"/>
      <c r="LCL1028" s="45"/>
      <c r="LCM1028" s="45"/>
      <c r="LCN1028" s="45"/>
      <c r="LCO1028" s="45"/>
      <c r="LCP1028" s="45"/>
      <c r="LCQ1028" s="45"/>
      <c r="LCR1028" s="45"/>
      <c r="LCS1028" s="45"/>
      <c r="LCT1028" s="45"/>
      <c r="LCU1028" s="45"/>
      <c r="LCV1028" s="45"/>
      <c r="LCW1028" s="45"/>
      <c r="LCX1028" s="45"/>
      <c r="LCY1028" s="45"/>
      <c r="LCZ1028" s="45"/>
      <c r="LDA1028" s="45"/>
      <c r="LDB1028" s="45"/>
      <c r="LDC1028" s="45"/>
      <c r="LDD1028" s="45"/>
      <c r="LDE1028" s="45"/>
      <c r="LDF1028" s="45"/>
      <c r="LDG1028" s="45"/>
      <c r="LDH1028" s="45"/>
      <c r="LDI1028" s="45"/>
      <c r="LDJ1028" s="45"/>
      <c r="LDK1028" s="45"/>
      <c r="LDL1028" s="45"/>
      <c r="LDM1028" s="45"/>
      <c r="LDN1028" s="45"/>
      <c r="LDO1028" s="45"/>
      <c r="LDP1028" s="45"/>
      <c r="LDQ1028" s="45"/>
      <c r="LDR1028" s="45"/>
      <c r="LDS1028" s="45"/>
      <c r="LDT1028" s="45"/>
      <c r="LDU1028" s="45"/>
      <c r="LDV1028" s="45"/>
      <c r="LDW1028" s="45"/>
      <c r="LDX1028" s="45"/>
      <c r="LDY1028" s="45"/>
      <c r="LDZ1028" s="45"/>
      <c r="LEA1028" s="45"/>
      <c r="LEB1028" s="45"/>
      <c r="LEC1028" s="45"/>
      <c r="LED1028" s="45"/>
      <c r="LEE1028" s="45"/>
      <c r="LEF1028" s="45"/>
      <c r="LEG1028" s="45"/>
      <c r="LEH1028" s="45"/>
      <c r="LEI1028" s="45"/>
      <c r="LEJ1028" s="45"/>
      <c r="LEK1028" s="45"/>
      <c r="LEL1028" s="45"/>
      <c r="LEM1028" s="45"/>
      <c r="LEN1028" s="45"/>
      <c r="LEO1028" s="45"/>
      <c r="LEP1028" s="45"/>
      <c r="LEQ1028" s="45"/>
      <c r="LER1028" s="45"/>
      <c r="LES1028" s="45"/>
      <c r="LET1028" s="45"/>
      <c r="LEU1028" s="45"/>
      <c r="LEV1028" s="45"/>
      <c r="LEW1028" s="45"/>
      <c r="LEX1028" s="45"/>
      <c r="LEY1028" s="45"/>
      <c r="LEZ1028" s="45"/>
      <c r="LFA1028" s="45"/>
      <c r="LFB1028" s="45"/>
      <c r="LFC1028" s="45"/>
      <c r="LFD1028" s="45"/>
      <c r="LFE1028" s="45"/>
      <c r="LFF1028" s="45"/>
      <c r="LFG1028" s="45"/>
      <c r="LFH1028" s="45"/>
      <c r="LFI1028" s="45"/>
      <c r="LFJ1028" s="45"/>
      <c r="LFK1028" s="45"/>
      <c r="LFL1028" s="45"/>
      <c r="LFM1028" s="45"/>
      <c r="LFN1028" s="45"/>
      <c r="LFO1028" s="45"/>
      <c r="LFP1028" s="45"/>
      <c r="LFQ1028" s="45"/>
      <c r="LFR1028" s="45"/>
      <c r="LFS1028" s="45"/>
      <c r="LFT1028" s="45"/>
      <c r="LFU1028" s="45"/>
      <c r="LFV1028" s="45"/>
      <c r="LFW1028" s="45"/>
      <c r="LFX1028" s="45"/>
      <c r="LFY1028" s="45"/>
      <c r="LFZ1028" s="45"/>
      <c r="LGA1028" s="45"/>
      <c r="LGB1028" s="45"/>
      <c r="LGC1028" s="45"/>
      <c r="LGD1028" s="45"/>
      <c r="LGE1028" s="45"/>
      <c r="LGF1028" s="45"/>
      <c r="LGG1028" s="45"/>
      <c r="LGH1028" s="45"/>
      <c r="LGI1028" s="45"/>
      <c r="LGJ1028" s="45"/>
      <c r="LGK1028" s="45"/>
      <c r="LGL1028" s="45"/>
      <c r="LGM1028" s="45"/>
      <c r="LGN1028" s="45"/>
      <c r="LGO1028" s="45"/>
      <c r="LGP1028" s="45"/>
      <c r="LGQ1028" s="45"/>
      <c r="LGR1028" s="45"/>
      <c r="LGS1028" s="45"/>
      <c r="LGT1028" s="45"/>
      <c r="LGU1028" s="45"/>
      <c r="LGV1028" s="45"/>
      <c r="LGW1028" s="45"/>
      <c r="LGX1028" s="45"/>
      <c r="LGY1028" s="45"/>
      <c r="LGZ1028" s="45"/>
      <c r="LHA1028" s="45"/>
      <c r="LHB1028" s="45"/>
      <c r="LHC1028" s="45"/>
      <c r="LHD1028" s="45"/>
      <c r="LHE1028" s="45"/>
      <c r="LHF1028" s="45"/>
      <c r="LHG1028" s="45"/>
      <c r="LHH1028" s="45"/>
      <c r="LHI1028" s="45"/>
      <c r="LHJ1028" s="45"/>
      <c r="LHK1028" s="45"/>
      <c r="LHL1028" s="45"/>
      <c r="LHM1028" s="45"/>
      <c r="LHN1028" s="45"/>
      <c r="LHO1028" s="45"/>
      <c r="LHP1028" s="45"/>
      <c r="LHQ1028" s="45"/>
      <c r="LHR1028" s="45"/>
      <c r="LHS1028" s="45"/>
      <c r="LHT1028" s="45"/>
      <c r="LHU1028" s="45"/>
      <c r="LHV1028" s="45"/>
      <c r="LHW1028" s="45"/>
      <c r="LHX1028" s="45"/>
      <c r="LHY1028" s="45"/>
      <c r="LHZ1028" s="45"/>
      <c r="LIA1028" s="45"/>
      <c r="LIB1028" s="45"/>
      <c r="LIC1028" s="45"/>
      <c r="LID1028" s="45"/>
      <c r="LIE1028" s="45"/>
      <c r="LIF1028" s="45"/>
      <c r="LIG1028" s="45"/>
      <c r="LIH1028" s="45"/>
      <c r="LII1028" s="45"/>
      <c r="LIJ1028" s="45"/>
      <c r="LIK1028" s="45"/>
      <c r="LIL1028" s="45"/>
      <c r="LIM1028" s="45"/>
      <c r="LIN1028" s="45"/>
      <c r="LIO1028" s="45"/>
      <c r="LIP1028" s="45"/>
      <c r="LIQ1028" s="45"/>
      <c r="LIR1028" s="45"/>
      <c r="LIS1028" s="45"/>
      <c r="LIT1028" s="45"/>
      <c r="LIU1028" s="45"/>
      <c r="LIV1028" s="45"/>
      <c r="LIW1028" s="45"/>
      <c r="LIX1028" s="45"/>
      <c r="LIY1028" s="45"/>
      <c r="LIZ1028" s="45"/>
      <c r="LJA1028" s="45"/>
      <c r="LJB1028" s="45"/>
      <c r="LJC1028" s="45"/>
      <c r="LJD1028" s="45"/>
      <c r="LJE1028" s="45"/>
      <c r="LJF1028" s="45"/>
      <c r="LJG1028" s="45"/>
      <c r="LJH1028" s="45"/>
      <c r="LJI1028" s="45"/>
      <c r="LJJ1028" s="45"/>
      <c r="LJK1028" s="45"/>
      <c r="LJL1028" s="45"/>
      <c r="LJM1028" s="45"/>
      <c r="LJN1028" s="45"/>
      <c r="LJO1028" s="45"/>
      <c r="LJP1028" s="45"/>
      <c r="LJQ1028" s="45"/>
      <c r="LJR1028" s="45"/>
      <c r="LJS1028" s="45"/>
      <c r="LJT1028" s="45"/>
      <c r="LJU1028" s="45"/>
      <c r="LJV1028" s="45"/>
      <c r="LJW1028" s="45"/>
      <c r="LJX1028" s="45"/>
      <c r="LJY1028" s="45"/>
      <c r="LJZ1028" s="45"/>
      <c r="LKA1028" s="45"/>
      <c r="LKB1028" s="45"/>
      <c r="LKC1028" s="45"/>
      <c r="LKD1028" s="45"/>
      <c r="LKE1028" s="45"/>
      <c r="LKF1028" s="45"/>
      <c r="LKG1028" s="45"/>
      <c r="LKH1028" s="45"/>
      <c r="LKI1028" s="45"/>
      <c r="LKJ1028" s="45"/>
      <c r="LKK1028" s="45"/>
      <c r="LKL1028" s="45"/>
      <c r="LKM1028" s="45"/>
      <c r="LKN1028" s="45"/>
      <c r="LKO1028" s="45"/>
      <c r="LKP1028" s="45"/>
      <c r="LKQ1028" s="45"/>
      <c r="LKR1028" s="45"/>
      <c r="LKS1028" s="45"/>
      <c r="LKT1028" s="45"/>
      <c r="LKU1028" s="45"/>
      <c r="LKV1028" s="45"/>
      <c r="LKW1028" s="45"/>
      <c r="LKX1028" s="45"/>
      <c r="LKY1028" s="45"/>
      <c r="LKZ1028" s="45"/>
      <c r="LLA1028" s="45"/>
      <c r="LLB1028" s="45"/>
      <c r="LLC1028" s="45"/>
      <c r="LLD1028" s="45"/>
      <c r="LLE1028" s="45"/>
      <c r="LLF1028" s="45"/>
      <c r="LLG1028" s="45"/>
      <c r="LLH1028" s="45"/>
      <c r="LLI1028" s="45"/>
      <c r="LLJ1028" s="45"/>
      <c r="LLK1028" s="45"/>
      <c r="LLL1028" s="45"/>
      <c r="LLM1028" s="45"/>
      <c r="LLN1028" s="45"/>
      <c r="LLO1028" s="45"/>
      <c r="LLP1028" s="45"/>
      <c r="LLQ1028" s="45"/>
      <c r="LLR1028" s="45"/>
      <c r="LLS1028" s="45"/>
      <c r="LLT1028" s="45"/>
      <c r="LLU1028" s="45"/>
      <c r="LLV1028" s="45"/>
      <c r="LLW1028" s="45"/>
      <c r="LLX1028" s="45"/>
      <c r="LLY1028" s="45"/>
      <c r="LLZ1028" s="45"/>
      <c r="LMA1028" s="45"/>
      <c r="LMB1028" s="45"/>
      <c r="LMC1028" s="45"/>
      <c r="LMD1028" s="45"/>
      <c r="LME1028" s="45"/>
      <c r="LMF1028" s="45"/>
      <c r="LMG1028" s="45"/>
      <c r="LMH1028" s="45"/>
      <c r="LMI1028" s="45"/>
      <c r="LMJ1028" s="45"/>
      <c r="LMK1028" s="45"/>
      <c r="LML1028" s="45"/>
      <c r="LMM1028" s="45"/>
      <c r="LMN1028" s="45"/>
      <c r="LMO1028" s="45"/>
      <c r="LMP1028" s="45"/>
      <c r="LMQ1028" s="45"/>
      <c r="LMR1028" s="45"/>
      <c r="LMS1028" s="45"/>
      <c r="LMT1028" s="45"/>
      <c r="LMU1028" s="45"/>
      <c r="LMV1028" s="45"/>
      <c r="LMW1028" s="45"/>
      <c r="LMX1028" s="45"/>
      <c r="LMY1028" s="45"/>
      <c r="LMZ1028" s="45"/>
      <c r="LNA1028" s="45"/>
      <c r="LNB1028" s="45"/>
      <c r="LNC1028" s="45"/>
      <c r="LND1028" s="45"/>
      <c r="LNE1028" s="45"/>
      <c r="LNF1028" s="45"/>
      <c r="LNG1028" s="45"/>
      <c r="LNH1028" s="45"/>
      <c r="LNI1028" s="45"/>
      <c r="LNJ1028" s="45"/>
      <c r="LNK1028" s="45"/>
      <c r="LNL1028" s="45"/>
      <c r="LNM1028" s="45"/>
      <c r="LNN1028" s="45"/>
      <c r="LNO1028" s="45"/>
      <c r="LNP1028" s="45"/>
      <c r="LNQ1028" s="45"/>
      <c r="LNR1028" s="45"/>
      <c r="LNS1028" s="45"/>
      <c r="LNT1028" s="45"/>
      <c r="LNU1028" s="45"/>
      <c r="LNV1028" s="45"/>
      <c r="LNW1028" s="45"/>
      <c r="LNX1028" s="45"/>
      <c r="LNY1028" s="45"/>
      <c r="LNZ1028" s="45"/>
      <c r="LOA1028" s="45"/>
      <c r="LOB1028" s="45"/>
      <c r="LOC1028" s="45"/>
      <c r="LOD1028" s="45"/>
      <c r="LOE1028" s="45"/>
      <c r="LOF1028" s="45"/>
      <c r="LOG1028" s="45"/>
      <c r="LOH1028" s="45"/>
      <c r="LOI1028" s="45"/>
      <c r="LOJ1028" s="45"/>
      <c r="LOK1028" s="45"/>
      <c r="LOL1028" s="45"/>
      <c r="LOM1028" s="45"/>
      <c r="LON1028" s="45"/>
      <c r="LOO1028" s="45"/>
      <c r="LOP1028" s="45"/>
      <c r="LOQ1028" s="45"/>
      <c r="LOR1028" s="45"/>
      <c r="LOS1028" s="45"/>
      <c r="LOT1028" s="45"/>
      <c r="LOU1028" s="45"/>
      <c r="LOV1028" s="45"/>
      <c r="LOW1028" s="45"/>
      <c r="LOX1028" s="45"/>
      <c r="LOY1028" s="45"/>
      <c r="LOZ1028" s="45"/>
      <c r="LPA1028" s="45"/>
      <c r="LPB1028" s="45"/>
      <c r="LPC1028" s="45"/>
      <c r="LPD1028" s="45"/>
      <c r="LPE1028" s="45"/>
      <c r="LPF1028" s="45"/>
      <c r="LPG1028" s="45"/>
      <c r="LPH1028" s="45"/>
      <c r="LPI1028" s="45"/>
      <c r="LPJ1028" s="45"/>
      <c r="LPK1028" s="45"/>
      <c r="LPL1028" s="45"/>
      <c r="LPM1028" s="45"/>
      <c r="LPN1028" s="45"/>
      <c r="LPO1028" s="45"/>
      <c r="LPP1028" s="45"/>
      <c r="LPQ1028" s="45"/>
      <c r="LPR1028" s="45"/>
      <c r="LPS1028" s="45"/>
      <c r="LPT1028" s="45"/>
      <c r="LPU1028" s="45"/>
      <c r="LPV1028" s="45"/>
      <c r="LPW1028" s="45"/>
      <c r="LPX1028" s="45"/>
      <c r="LPY1028" s="45"/>
      <c r="LPZ1028" s="45"/>
      <c r="LQA1028" s="45"/>
      <c r="LQB1028" s="45"/>
      <c r="LQC1028" s="45"/>
      <c r="LQD1028" s="45"/>
      <c r="LQE1028" s="45"/>
      <c r="LQF1028" s="45"/>
      <c r="LQG1028" s="45"/>
      <c r="LQH1028" s="45"/>
      <c r="LQI1028" s="45"/>
      <c r="LQJ1028" s="45"/>
      <c r="LQK1028" s="45"/>
      <c r="LQL1028" s="45"/>
      <c r="LQM1028" s="45"/>
      <c r="LQN1028" s="45"/>
      <c r="LQO1028" s="45"/>
      <c r="LQP1028" s="45"/>
      <c r="LQQ1028" s="45"/>
      <c r="LQR1028" s="45"/>
      <c r="LQS1028" s="45"/>
      <c r="LQT1028" s="45"/>
      <c r="LQU1028" s="45"/>
      <c r="LQV1028" s="45"/>
      <c r="LQW1028" s="45"/>
      <c r="LQX1028" s="45"/>
      <c r="LQY1028" s="45"/>
      <c r="LQZ1028" s="45"/>
      <c r="LRA1028" s="45"/>
      <c r="LRB1028" s="45"/>
      <c r="LRC1028" s="45"/>
      <c r="LRD1028" s="45"/>
      <c r="LRE1028" s="45"/>
      <c r="LRF1028" s="45"/>
      <c r="LRG1028" s="45"/>
      <c r="LRH1028" s="45"/>
      <c r="LRI1028" s="45"/>
      <c r="LRJ1028" s="45"/>
      <c r="LRK1028" s="45"/>
      <c r="LRL1028" s="45"/>
      <c r="LRM1028" s="45"/>
      <c r="LRN1028" s="45"/>
      <c r="LRO1028" s="45"/>
      <c r="LRP1028" s="45"/>
      <c r="LRQ1028" s="45"/>
      <c r="LRR1028" s="45"/>
      <c r="LRS1028" s="45"/>
      <c r="LRT1028" s="45"/>
      <c r="LRU1028" s="45"/>
      <c r="LRV1028" s="45"/>
      <c r="LRW1028" s="45"/>
      <c r="LRX1028" s="45"/>
      <c r="LRY1028" s="45"/>
      <c r="LRZ1028" s="45"/>
      <c r="LSA1028" s="45"/>
      <c r="LSB1028" s="45"/>
      <c r="LSC1028" s="45"/>
      <c r="LSD1028" s="45"/>
      <c r="LSE1028" s="45"/>
      <c r="LSF1028" s="45"/>
      <c r="LSG1028" s="45"/>
      <c r="LSH1028" s="45"/>
      <c r="LSI1028" s="45"/>
      <c r="LSJ1028" s="45"/>
      <c r="LSK1028" s="45"/>
      <c r="LSL1028" s="45"/>
      <c r="LSM1028" s="45"/>
      <c r="LSN1028" s="45"/>
      <c r="LSO1028" s="45"/>
      <c r="LSP1028" s="45"/>
      <c r="LSQ1028" s="45"/>
      <c r="LSR1028" s="45"/>
      <c r="LSS1028" s="45"/>
      <c r="LST1028" s="45"/>
      <c r="LSU1028" s="45"/>
      <c r="LSV1028" s="45"/>
      <c r="LSW1028" s="45"/>
      <c r="LSX1028" s="45"/>
      <c r="LSY1028" s="45"/>
      <c r="LSZ1028" s="45"/>
      <c r="LTA1028" s="45"/>
      <c r="LTB1028" s="45"/>
      <c r="LTC1028" s="45"/>
      <c r="LTD1028" s="45"/>
      <c r="LTE1028" s="45"/>
      <c r="LTF1028" s="45"/>
      <c r="LTG1028" s="45"/>
      <c r="LTH1028" s="45"/>
      <c r="LTI1028" s="45"/>
      <c r="LTJ1028" s="45"/>
      <c r="LTK1028" s="45"/>
      <c r="LTL1028" s="45"/>
      <c r="LTM1028" s="45"/>
      <c r="LTN1028" s="45"/>
      <c r="LTO1028" s="45"/>
      <c r="LTP1028" s="45"/>
      <c r="LTQ1028" s="45"/>
      <c r="LTR1028" s="45"/>
      <c r="LTS1028" s="45"/>
      <c r="LTT1028" s="45"/>
      <c r="LTU1028" s="45"/>
      <c r="LTV1028" s="45"/>
      <c r="LTW1028" s="45"/>
      <c r="LTX1028" s="45"/>
      <c r="LTY1028" s="45"/>
      <c r="LTZ1028" s="45"/>
      <c r="LUA1028" s="45"/>
      <c r="LUB1028" s="45"/>
      <c r="LUC1028" s="45"/>
      <c r="LUD1028" s="45"/>
      <c r="LUE1028" s="45"/>
      <c r="LUF1028" s="45"/>
      <c r="LUG1028" s="45"/>
      <c r="LUH1028" s="45"/>
      <c r="LUI1028" s="45"/>
      <c r="LUJ1028" s="45"/>
      <c r="LUK1028" s="45"/>
      <c r="LUL1028" s="45"/>
      <c r="LUM1028" s="45"/>
      <c r="LUN1028" s="45"/>
      <c r="LUO1028" s="45"/>
      <c r="LUP1028" s="45"/>
      <c r="LUQ1028" s="45"/>
      <c r="LUR1028" s="45"/>
      <c r="LUS1028" s="45"/>
      <c r="LUT1028" s="45"/>
      <c r="LUU1028" s="45"/>
      <c r="LUV1028" s="45"/>
      <c r="LUW1028" s="45"/>
      <c r="LUX1028" s="45"/>
      <c r="LUY1028" s="45"/>
      <c r="LUZ1028" s="45"/>
      <c r="LVA1028" s="45"/>
      <c r="LVB1028" s="45"/>
      <c r="LVC1028" s="45"/>
      <c r="LVD1028" s="45"/>
      <c r="LVE1028" s="45"/>
      <c r="LVF1028" s="45"/>
      <c r="LVG1028" s="45"/>
      <c r="LVH1028" s="45"/>
      <c r="LVI1028" s="45"/>
      <c r="LVJ1028" s="45"/>
      <c r="LVK1028" s="45"/>
      <c r="LVL1028" s="45"/>
      <c r="LVM1028" s="45"/>
      <c r="LVN1028" s="45"/>
      <c r="LVO1028" s="45"/>
      <c r="LVP1028" s="45"/>
      <c r="LVQ1028" s="45"/>
      <c r="LVR1028" s="45"/>
      <c r="LVS1028" s="45"/>
      <c r="LVT1028" s="45"/>
      <c r="LVU1028" s="45"/>
      <c r="LVV1028" s="45"/>
      <c r="LVW1028" s="45"/>
      <c r="LVX1028" s="45"/>
      <c r="LVY1028" s="45"/>
      <c r="LVZ1028" s="45"/>
      <c r="LWA1028" s="45"/>
      <c r="LWB1028" s="45"/>
      <c r="LWC1028" s="45"/>
      <c r="LWD1028" s="45"/>
      <c r="LWE1028" s="45"/>
      <c r="LWF1028" s="45"/>
      <c r="LWG1028" s="45"/>
      <c r="LWH1028" s="45"/>
      <c r="LWI1028" s="45"/>
      <c r="LWJ1028" s="45"/>
      <c r="LWK1028" s="45"/>
      <c r="LWL1028" s="45"/>
      <c r="LWM1028" s="45"/>
      <c r="LWN1028" s="45"/>
      <c r="LWO1028" s="45"/>
      <c r="LWP1028" s="45"/>
      <c r="LWQ1028" s="45"/>
      <c r="LWR1028" s="45"/>
      <c r="LWS1028" s="45"/>
      <c r="LWT1028" s="45"/>
      <c r="LWU1028" s="45"/>
      <c r="LWV1028" s="45"/>
      <c r="LWW1028" s="45"/>
      <c r="LWX1028" s="45"/>
      <c r="LWY1028" s="45"/>
      <c r="LWZ1028" s="45"/>
      <c r="LXA1028" s="45"/>
      <c r="LXB1028" s="45"/>
      <c r="LXC1028" s="45"/>
      <c r="LXD1028" s="45"/>
      <c r="LXE1028" s="45"/>
      <c r="LXF1028" s="45"/>
      <c r="LXG1028" s="45"/>
      <c r="LXH1028" s="45"/>
      <c r="LXI1028" s="45"/>
      <c r="LXJ1028" s="45"/>
      <c r="LXK1028" s="45"/>
      <c r="LXL1028" s="45"/>
      <c r="LXM1028" s="45"/>
      <c r="LXN1028" s="45"/>
      <c r="LXO1028" s="45"/>
      <c r="LXP1028" s="45"/>
      <c r="LXQ1028" s="45"/>
      <c r="LXR1028" s="45"/>
      <c r="LXS1028" s="45"/>
      <c r="LXT1028" s="45"/>
      <c r="LXU1028" s="45"/>
      <c r="LXV1028" s="45"/>
      <c r="LXW1028" s="45"/>
      <c r="LXX1028" s="45"/>
      <c r="LXY1028" s="45"/>
      <c r="LXZ1028" s="45"/>
      <c r="LYA1028" s="45"/>
      <c r="LYB1028" s="45"/>
      <c r="LYC1028" s="45"/>
      <c r="LYD1028" s="45"/>
      <c r="LYE1028" s="45"/>
      <c r="LYF1028" s="45"/>
      <c r="LYG1028" s="45"/>
      <c r="LYH1028" s="45"/>
      <c r="LYI1028" s="45"/>
      <c r="LYJ1028" s="45"/>
      <c r="LYK1028" s="45"/>
      <c r="LYL1028" s="45"/>
      <c r="LYM1028" s="45"/>
      <c r="LYN1028" s="45"/>
      <c r="LYO1028" s="45"/>
      <c r="LYP1028" s="45"/>
      <c r="LYQ1028" s="45"/>
      <c r="LYR1028" s="45"/>
      <c r="LYS1028" s="45"/>
      <c r="LYT1028" s="45"/>
      <c r="LYU1028" s="45"/>
      <c r="LYV1028" s="45"/>
      <c r="LYW1028" s="45"/>
      <c r="LYX1028" s="45"/>
      <c r="LYY1028" s="45"/>
      <c r="LYZ1028" s="45"/>
      <c r="LZA1028" s="45"/>
      <c r="LZB1028" s="45"/>
      <c r="LZC1028" s="45"/>
      <c r="LZD1028" s="45"/>
      <c r="LZE1028" s="45"/>
      <c r="LZF1028" s="45"/>
      <c r="LZG1028" s="45"/>
      <c r="LZH1028" s="45"/>
      <c r="LZI1028" s="45"/>
      <c r="LZJ1028" s="45"/>
      <c r="LZK1028" s="45"/>
      <c r="LZL1028" s="45"/>
      <c r="LZM1028" s="45"/>
      <c r="LZN1028" s="45"/>
      <c r="LZO1028" s="45"/>
      <c r="LZP1028" s="45"/>
      <c r="LZQ1028" s="45"/>
      <c r="LZR1028" s="45"/>
      <c r="LZS1028" s="45"/>
      <c r="LZT1028" s="45"/>
      <c r="LZU1028" s="45"/>
      <c r="LZV1028" s="45"/>
      <c r="LZW1028" s="45"/>
      <c r="LZX1028" s="45"/>
      <c r="LZY1028" s="45"/>
      <c r="LZZ1028" s="45"/>
      <c r="MAA1028" s="45"/>
      <c r="MAB1028" s="45"/>
      <c r="MAC1028" s="45"/>
      <c r="MAD1028" s="45"/>
      <c r="MAE1028" s="45"/>
      <c r="MAF1028" s="45"/>
      <c r="MAG1028" s="45"/>
      <c r="MAH1028" s="45"/>
      <c r="MAI1028" s="45"/>
      <c r="MAJ1028" s="45"/>
      <c r="MAK1028" s="45"/>
      <c r="MAL1028" s="45"/>
      <c r="MAM1028" s="45"/>
      <c r="MAN1028" s="45"/>
      <c r="MAO1028" s="45"/>
      <c r="MAP1028" s="45"/>
      <c r="MAQ1028" s="45"/>
      <c r="MAR1028" s="45"/>
      <c r="MAS1028" s="45"/>
      <c r="MAT1028" s="45"/>
      <c r="MAU1028" s="45"/>
      <c r="MAV1028" s="45"/>
      <c r="MAW1028" s="45"/>
      <c r="MAX1028" s="45"/>
      <c r="MAY1028" s="45"/>
      <c r="MAZ1028" s="45"/>
      <c r="MBA1028" s="45"/>
      <c r="MBB1028" s="45"/>
      <c r="MBC1028" s="45"/>
      <c r="MBD1028" s="45"/>
      <c r="MBE1028" s="45"/>
      <c r="MBF1028" s="45"/>
      <c r="MBG1028" s="45"/>
      <c r="MBH1028" s="45"/>
      <c r="MBI1028" s="45"/>
      <c r="MBJ1028" s="45"/>
      <c r="MBK1028" s="45"/>
      <c r="MBL1028" s="45"/>
      <c r="MBM1028" s="45"/>
      <c r="MBN1028" s="45"/>
      <c r="MBO1028" s="45"/>
      <c r="MBP1028" s="45"/>
      <c r="MBQ1028" s="45"/>
      <c r="MBR1028" s="45"/>
      <c r="MBS1028" s="45"/>
      <c r="MBT1028" s="45"/>
      <c r="MBU1028" s="45"/>
      <c r="MBV1028" s="45"/>
      <c r="MBW1028" s="45"/>
      <c r="MBX1028" s="45"/>
      <c r="MBY1028" s="45"/>
      <c r="MBZ1028" s="45"/>
      <c r="MCA1028" s="45"/>
      <c r="MCB1028" s="45"/>
      <c r="MCC1028" s="45"/>
      <c r="MCD1028" s="45"/>
      <c r="MCE1028" s="45"/>
      <c r="MCF1028" s="45"/>
      <c r="MCG1028" s="45"/>
      <c r="MCH1028" s="45"/>
      <c r="MCI1028" s="45"/>
      <c r="MCJ1028" s="45"/>
      <c r="MCK1028" s="45"/>
      <c r="MCL1028" s="45"/>
      <c r="MCM1028" s="45"/>
      <c r="MCN1028" s="45"/>
      <c r="MCO1028" s="45"/>
      <c r="MCP1028" s="45"/>
      <c r="MCQ1028" s="45"/>
      <c r="MCR1028" s="45"/>
      <c r="MCS1028" s="45"/>
      <c r="MCT1028" s="45"/>
      <c r="MCU1028" s="45"/>
      <c r="MCV1028" s="45"/>
      <c r="MCW1028" s="45"/>
      <c r="MCX1028" s="45"/>
      <c r="MCY1028" s="45"/>
      <c r="MCZ1028" s="45"/>
      <c r="MDA1028" s="45"/>
      <c r="MDB1028" s="45"/>
      <c r="MDC1028" s="45"/>
      <c r="MDD1028" s="45"/>
      <c r="MDE1028" s="45"/>
      <c r="MDF1028" s="45"/>
      <c r="MDG1028" s="45"/>
      <c r="MDH1028" s="45"/>
      <c r="MDI1028" s="45"/>
      <c r="MDJ1028" s="45"/>
      <c r="MDK1028" s="45"/>
      <c r="MDL1028" s="45"/>
      <c r="MDM1028" s="45"/>
      <c r="MDN1028" s="45"/>
      <c r="MDO1028" s="45"/>
      <c r="MDP1028" s="45"/>
      <c r="MDQ1028" s="45"/>
      <c r="MDR1028" s="45"/>
      <c r="MDS1028" s="45"/>
      <c r="MDT1028" s="45"/>
      <c r="MDU1028" s="45"/>
      <c r="MDV1028" s="45"/>
      <c r="MDW1028" s="45"/>
      <c r="MDX1028" s="45"/>
      <c r="MDY1028" s="45"/>
      <c r="MDZ1028" s="45"/>
      <c r="MEA1028" s="45"/>
      <c r="MEB1028" s="45"/>
      <c r="MEC1028" s="45"/>
      <c r="MED1028" s="45"/>
      <c r="MEE1028" s="45"/>
      <c r="MEF1028" s="45"/>
      <c r="MEG1028" s="45"/>
      <c r="MEH1028" s="45"/>
      <c r="MEI1028" s="45"/>
      <c r="MEJ1028" s="45"/>
      <c r="MEK1028" s="45"/>
      <c r="MEL1028" s="45"/>
      <c r="MEM1028" s="45"/>
      <c r="MEN1028" s="45"/>
      <c r="MEO1028" s="45"/>
      <c r="MEP1028" s="45"/>
      <c r="MEQ1028" s="45"/>
      <c r="MER1028" s="45"/>
      <c r="MES1028" s="45"/>
      <c r="MET1028" s="45"/>
      <c r="MEU1028" s="45"/>
      <c r="MEV1028" s="45"/>
      <c r="MEW1028" s="45"/>
      <c r="MEX1028" s="45"/>
      <c r="MEY1028" s="45"/>
      <c r="MEZ1028" s="45"/>
      <c r="MFA1028" s="45"/>
      <c r="MFB1028" s="45"/>
      <c r="MFC1028" s="45"/>
      <c r="MFD1028" s="45"/>
      <c r="MFE1028" s="45"/>
      <c r="MFF1028" s="45"/>
      <c r="MFG1028" s="45"/>
      <c r="MFH1028" s="45"/>
      <c r="MFI1028" s="45"/>
      <c r="MFJ1028" s="45"/>
      <c r="MFK1028" s="45"/>
      <c r="MFL1028" s="45"/>
      <c r="MFM1028" s="45"/>
      <c r="MFN1028" s="45"/>
      <c r="MFO1028" s="45"/>
      <c r="MFP1028" s="45"/>
      <c r="MFQ1028" s="45"/>
      <c r="MFR1028" s="45"/>
      <c r="MFS1028" s="45"/>
      <c r="MFT1028" s="45"/>
      <c r="MFU1028" s="45"/>
      <c r="MFV1028" s="45"/>
      <c r="MFW1028" s="45"/>
      <c r="MFX1028" s="45"/>
      <c r="MFY1028" s="45"/>
      <c r="MFZ1028" s="45"/>
      <c r="MGA1028" s="45"/>
      <c r="MGB1028" s="45"/>
      <c r="MGC1028" s="45"/>
      <c r="MGD1028" s="45"/>
      <c r="MGE1028" s="45"/>
      <c r="MGF1028" s="45"/>
      <c r="MGG1028" s="45"/>
      <c r="MGH1028" s="45"/>
      <c r="MGI1028" s="45"/>
      <c r="MGJ1028" s="45"/>
      <c r="MGK1028" s="45"/>
      <c r="MGL1028" s="45"/>
      <c r="MGM1028" s="45"/>
      <c r="MGN1028" s="45"/>
      <c r="MGO1028" s="45"/>
      <c r="MGP1028" s="45"/>
      <c r="MGQ1028" s="45"/>
      <c r="MGR1028" s="45"/>
      <c r="MGS1028" s="45"/>
      <c r="MGT1028" s="45"/>
      <c r="MGU1028" s="45"/>
      <c r="MGV1028" s="45"/>
      <c r="MGW1028" s="45"/>
      <c r="MGX1028" s="45"/>
      <c r="MGY1028" s="45"/>
      <c r="MGZ1028" s="45"/>
      <c r="MHA1028" s="45"/>
      <c r="MHB1028" s="45"/>
      <c r="MHC1028" s="45"/>
      <c r="MHD1028" s="45"/>
      <c r="MHE1028" s="45"/>
      <c r="MHF1028" s="45"/>
      <c r="MHG1028" s="45"/>
      <c r="MHH1028" s="45"/>
      <c r="MHI1028" s="45"/>
      <c r="MHJ1028" s="45"/>
      <c r="MHK1028" s="45"/>
      <c r="MHL1028" s="45"/>
      <c r="MHM1028" s="45"/>
      <c r="MHN1028" s="45"/>
      <c r="MHO1028" s="45"/>
      <c r="MHP1028" s="45"/>
      <c r="MHQ1028" s="45"/>
      <c r="MHR1028" s="45"/>
      <c r="MHS1028" s="45"/>
      <c r="MHT1028" s="45"/>
      <c r="MHU1028" s="45"/>
      <c r="MHV1028" s="45"/>
      <c r="MHW1028" s="45"/>
      <c r="MHX1028" s="45"/>
      <c r="MHY1028" s="45"/>
      <c r="MHZ1028" s="45"/>
      <c r="MIA1028" s="45"/>
      <c r="MIB1028" s="45"/>
      <c r="MIC1028" s="45"/>
      <c r="MID1028" s="45"/>
      <c r="MIE1028" s="45"/>
      <c r="MIF1028" s="45"/>
      <c r="MIG1028" s="45"/>
      <c r="MIH1028" s="45"/>
      <c r="MII1028" s="45"/>
      <c r="MIJ1028" s="45"/>
      <c r="MIK1028" s="45"/>
      <c r="MIL1028" s="45"/>
      <c r="MIM1028" s="45"/>
      <c r="MIN1028" s="45"/>
      <c r="MIO1028" s="45"/>
      <c r="MIP1028" s="45"/>
      <c r="MIQ1028" s="45"/>
      <c r="MIR1028" s="45"/>
      <c r="MIS1028" s="45"/>
      <c r="MIT1028" s="45"/>
      <c r="MIU1028" s="45"/>
      <c r="MIV1028" s="45"/>
      <c r="MIW1028" s="45"/>
      <c r="MIX1028" s="45"/>
      <c r="MIY1028" s="45"/>
      <c r="MIZ1028" s="45"/>
      <c r="MJA1028" s="45"/>
      <c r="MJB1028" s="45"/>
      <c r="MJC1028" s="45"/>
      <c r="MJD1028" s="45"/>
      <c r="MJE1028" s="45"/>
      <c r="MJF1028" s="45"/>
      <c r="MJG1028" s="45"/>
      <c r="MJH1028" s="45"/>
      <c r="MJI1028" s="45"/>
      <c r="MJJ1028" s="45"/>
      <c r="MJK1028" s="45"/>
      <c r="MJL1028" s="45"/>
      <c r="MJM1028" s="45"/>
      <c r="MJN1028" s="45"/>
      <c r="MJO1028" s="45"/>
      <c r="MJP1028" s="45"/>
      <c r="MJQ1028" s="45"/>
      <c r="MJR1028" s="45"/>
      <c r="MJS1028" s="45"/>
      <c r="MJT1028" s="45"/>
      <c r="MJU1028" s="45"/>
      <c r="MJV1028" s="45"/>
      <c r="MJW1028" s="45"/>
      <c r="MJX1028" s="45"/>
      <c r="MJY1028" s="45"/>
      <c r="MJZ1028" s="45"/>
      <c r="MKA1028" s="45"/>
      <c r="MKB1028" s="45"/>
      <c r="MKC1028" s="45"/>
      <c r="MKD1028" s="45"/>
      <c r="MKE1028" s="45"/>
      <c r="MKF1028" s="45"/>
      <c r="MKG1028" s="45"/>
      <c r="MKH1028" s="45"/>
      <c r="MKI1028" s="45"/>
      <c r="MKJ1028" s="45"/>
      <c r="MKK1028" s="45"/>
      <c r="MKL1028" s="45"/>
      <c r="MKM1028" s="45"/>
      <c r="MKN1028" s="45"/>
      <c r="MKO1028" s="45"/>
      <c r="MKP1028" s="45"/>
      <c r="MKQ1028" s="45"/>
      <c r="MKR1028" s="45"/>
      <c r="MKS1028" s="45"/>
      <c r="MKT1028" s="45"/>
      <c r="MKU1028" s="45"/>
      <c r="MKV1028" s="45"/>
      <c r="MKW1028" s="45"/>
      <c r="MKX1028" s="45"/>
      <c r="MKY1028" s="45"/>
      <c r="MKZ1028" s="45"/>
      <c r="MLA1028" s="45"/>
      <c r="MLB1028" s="45"/>
      <c r="MLC1028" s="45"/>
      <c r="MLD1028" s="45"/>
      <c r="MLE1028" s="45"/>
      <c r="MLF1028" s="45"/>
      <c r="MLG1028" s="45"/>
      <c r="MLH1028" s="45"/>
      <c r="MLI1028" s="45"/>
      <c r="MLJ1028" s="45"/>
      <c r="MLK1028" s="45"/>
      <c r="MLL1028" s="45"/>
      <c r="MLM1028" s="45"/>
      <c r="MLN1028" s="45"/>
      <c r="MLO1028" s="45"/>
      <c r="MLP1028" s="45"/>
      <c r="MLQ1028" s="45"/>
      <c r="MLR1028" s="45"/>
      <c r="MLS1028" s="45"/>
      <c r="MLT1028" s="45"/>
      <c r="MLU1028" s="45"/>
      <c r="MLV1028" s="45"/>
      <c r="MLW1028" s="45"/>
      <c r="MLX1028" s="45"/>
      <c r="MLY1028" s="45"/>
      <c r="MLZ1028" s="45"/>
      <c r="MMA1028" s="45"/>
      <c r="MMB1028" s="45"/>
      <c r="MMC1028" s="45"/>
      <c r="MMD1028" s="45"/>
      <c r="MME1028" s="45"/>
      <c r="MMF1028" s="45"/>
      <c r="MMG1028" s="45"/>
      <c r="MMH1028" s="45"/>
      <c r="MMI1028" s="45"/>
      <c r="MMJ1028" s="45"/>
      <c r="MMK1028" s="45"/>
      <c r="MML1028" s="45"/>
      <c r="MMM1028" s="45"/>
      <c r="MMN1028" s="45"/>
      <c r="MMO1028" s="45"/>
      <c r="MMP1028" s="45"/>
      <c r="MMQ1028" s="45"/>
      <c r="MMR1028" s="45"/>
      <c r="MMS1028" s="45"/>
      <c r="MMT1028" s="45"/>
      <c r="MMU1028" s="45"/>
      <c r="MMV1028" s="45"/>
      <c r="MMW1028" s="45"/>
      <c r="MMX1028" s="45"/>
      <c r="MMY1028" s="45"/>
      <c r="MMZ1028" s="45"/>
      <c r="MNA1028" s="45"/>
      <c r="MNB1028" s="45"/>
      <c r="MNC1028" s="45"/>
      <c r="MND1028" s="45"/>
      <c r="MNE1028" s="45"/>
      <c r="MNF1028" s="45"/>
      <c r="MNG1028" s="45"/>
      <c r="MNH1028" s="45"/>
      <c r="MNI1028" s="45"/>
      <c r="MNJ1028" s="45"/>
      <c r="MNK1028" s="45"/>
      <c r="MNL1028" s="45"/>
      <c r="MNM1028" s="45"/>
      <c r="MNN1028" s="45"/>
      <c r="MNO1028" s="45"/>
      <c r="MNP1028" s="45"/>
      <c r="MNQ1028" s="45"/>
      <c r="MNR1028" s="45"/>
      <c r="MNS1028" s="45"/>
      <c r="MNT1028" s="45"/>
      <c r="MNU1028" s="45"/>
      <c r="MNV1028" s="45"/>
      <c r="MNW1028" s="45"/>
      <c r="MNX1028" s="45"/>
      <c r="MNY1028" s="45"/>
      <c r="MNZ1028" s="45"/>
      <c r="MOA1028" s="45"/>
      <c r="MOB1028" s="45"/>
      <c r="MOC1028" s="45"/>
      <c r="MOD1028" s="45"/>
      <c r="MOE1028" s="45"/>
      <c r="MOF1028" s="45"/>
      <c r="MOG1028" s="45"/>
      <c r="MOH1028" s="45"/>
      <c r="MOI1028" s="45"/>
      <c r="MOJ1028" s="45"/>
      <c r="MOK1028" s="45"/>
      <c r="MOL1028" s="45"/>
      <c r="MOM1028" s="45"/>
      <c r="MON1028" s="45"/>
      <c r="MOO1028" s="45"/>
      <c r="MOP1028" s="45"/>
      <c r="MOQ1028" s="45"/>
      <c r="MOR1028" s="45"/>
      <c r="MOS1028" s="45"/>
      <c r="MOT1028" s="45"/>
      <c r="MOU1028" s="45"/>
      <c r="MOV1028" s="45"/>
      <c r="MOW1028" s="45"/>
      <c r="MOX1028" s="45"/>
      <c r="MOY1028" s="45"/>
      <c r="MOZ1028" s="45"/>
      <c r="MPA1028" s="45"/>
      <c r="MPB1028" s="45"/>
      <c r="MPC1028" s="45"/>
      <c r="MPD1028" s="45"/>
      <c r="MPE1028" s="45"/>
      <c r="MPF1028" s="45"/>
      <c r="MPG1028" s="45"/>
      <c r="MPH1028" s="45"/>
      <c r="MPI1028" s="45"/>
      <c r="MPJ1028" s="45"/>
      <c r="MPK1028" s="45"/>
      <c r="MPL1028" s="45"/>
      <c r="MPM1028" s="45"/>
      <c r="MPN1028" s="45"/>
      <c r="MPO1028" s="45"/>
      <c r="MPP1028" s="45"/>
      <c r="MPQ1028" s="45"/>
      <c r="MPR1028" s="45"/>
      <c r="MPS1028" s="45"/>
      <c r="MPT1028" s="45"/>
      <c r="MPU1028" s="45"/>
      <c r="MPV1028" s="45"/>
      <c r="MPW1028" s="45"/>
      <c r="MPX1028" s="45"/>
      <c r="MPY1028" s="45"/>
      <c r="MPZ1028" s="45"/>
      <c r="MQA1028" s="45"/>
      <c r="MQB1028" s="45"/>
      <c r="MQC1028" s="45"/>
      <c r="MQD1028" s="45"/>
      <c r="MQE1028" s="45"/>
      <c r="MQF1028" s="45"/>
      <c r="MQG1028" s="45"/>
      <c r="MQH1028" s="45"/>
      <c r="MQI1028" s="45"/>
      <c r="MQJ1028" s="45"/>
      <c r="MQK1028" s="45"/>
      <c r="MQL1028" s="45"/>
      <c r="MQM1028" s="45"/>
      <c r="MQN1028" s="45"/>
      <c r="MQO1028" s="45"/>
      <c r="MQP1028" s="45"/>
      <c r="MQQ1028" s="45"/>
      <c r="MQR1028" s="45"/>
      <c r="MQS1028" s="45"/>
      <c r="MQT1028" s="45"/>
      <c r="MQU1028" s="45"/>
      <c r="MQV1028" s="45"/>
      <c r="MQW1028" s="45"/>
      <c r="MQX1028" s="45"/>
      <c r="MQY1028" s="45"/>
      <c r="MQZ1028" s="45"/>
      <c r="MRA1028" s="45"/>
      <c r="MRB1028" s="45"/>
      <c r="MRC1028" s="45"/>
      <c r="MRD1028" s="45"/>
      <c r="MRE1028" s="45"/>
      <c r="MRF1028" s="45"/>
      <c r="MRG1028" s="45"/>
      <c r="MRH1028" s="45"/>
      <c r="MRI1028" s="45"/>
      <c r="MRJ1028" s="45"/>
      <c r="MRK1028" s="45"/>
      <c r="MRL1028" s="45"/>
      <c r="MRM1028" s="45"/>
      <c r="MRN1028" s="45"/>
      <c r="MRO1028" s="45"/>
      <c r="MRP1028" s="45"/>
      <c r="MRQ1028" s="45"/>
      <c r="MRR1028" s="45"/>
      <c r="MRS1028" s="45"/>
      <c r="MRT1028" s="45"/>
      <c r="MRU1028" s="45"/>
      <c r="MRV1028" s="45"/>
      <c r="MRW1028" s="45"/>
      <c r="MRX1028" s="45"/>
      <c r="MRY1028" s="45"/>
      <c r="MRZ1028" s="45"/>
      <c r="MSA1028" s="45"/>
      <c r="MSB1028" s="45"/>
      <c r="MSC1028" s="45"/>
      <c r="MSD1028" s="45"/>
      <c r="MSE1028" s="45"/>
      <c r="MSF1028" s="45"/>
      <c r="MSG1028" s="45"/>
      <c r="MSH1028" s="45"/>
      <c r="MSI1028" s="45"/>
      <c r="MSJ1028" s="45"/>
      <c r="MSK1028" s="45"/>
      <c r="MSL1028" s="45"/>
      <c r="MSM1028" s="45"/>
      <c r="MSN1028" s="45"/>
      <c r="MSO1028" s="45"/>
      <c r="MSP1028" s="45"/>
      <c r="MSQ1028" s="45"/>
      <c r="MSR1028" s="45"/>
      <c r="MSS1028" s="45"/>
      <c r="MST1028" s="45"/>
      <c r="MSU1028" s="45"/>
      <c r="MSV1028" s="45"/>
      <c r="MSW1028" s="45"/>
      <c r="MSX1028" s="45"/>
      <c r="MSY1028" s="45"/>
      <c r="MSZ1028" s="45"/>
      <c r="MTA1028" s="45"/>
      <c r="MTB1028" s="45"/>
      <c r="MTC1028" s="45"/>
      <c r="MTD1028" s="45"/>
      <c r="MTE1028" s="45"/>
      <c r="MTF1028" s="45"/>
      <c r="MTG1028" s="45"/>
      <c r="MTH1028" s="45"/>
      <c r="MTI1028" s="45"/>
      <c r="MTJ1028" s="45"/>
      <c r="MTK1028" s="45"/>
      <c r="MTL1028" s="45"/>
      <c r="MTM1028" s="45"/>
      <c r="MTN1028" s="45"/>
      <c r="MTO1028" s="45"/>
      <c r="MTP1028" s="45"/>
      <c r="MTQ1028" s="45"/>
      <c r="MTR1028" s="45"/>
      <c r="MTS1028" s="45"/>
      <c r="MTT1028" s="45"/>
      <c r="MTU1028" s="45"/>
      <c r="MTV1028" s="45"/>
      <c r="MTW1028" s="45"/>
      <c r="MTX1028" s="45"/>
      <c r="MTY1028" s="45"/>
      <c r="MTZ1028" s="45"/>
      <c r="MUA1028" s="45"/>
      <c r="MUB1028" s="45"/>
      <c r="MUC1028" s="45"/>
      <c r="MUD1028" s="45"/>
      <c r="MUE1028" s="45"/>
      <c r="MUF1028" s="45"/>
      <c r="MUG1028" s="45"/>
      <c r="MUH1028" s="45"/>
      <c r="MUI1028" s="45"/>
      <c r="MUJ1028" s="45"/>
      <c r="MUK1028" s="45"/>
      <c r="MUL1028" s="45"/>
      <c r="MUM1028" s="45"/>
      <c r="MUN1028" s="45"/>
      <c r="MUO1028" s="45"/>
      <c r="MUP1028" s="45"/>
      <c r="MUQ1028" s="45"/>
      <c r="MUR1028" s="45"/>
      <c r="MUS1028" s="45"/>
      <c r="MUT1028" s="45"/>
      <c r="MUU1028" s="45"/>
      <c r="MUV1028" s="45"/>
      <c r="MUW1028" s="45"/>
      <c r="MUX1028" s="45"/>
      <c r="MUY1028" s="45"/>
      <c r="MUZ1028" s="45"/>
      <c r="MVA1028" s="45"/>
      <c r="MVB1028" s="45"/>
      <c r="MVC1028" s="45"/>
      <c r="MVD1028" s="45"/>
      <c r="MVE1028" s="45"/>
      <c r="MVF1028" s="45"/>
      <c r="MVG1028" s="45"/>
      <c r="MVH1028" s="45"/>
      <c r="MVI1028" s="45"/>
      <c r="MVJ1028" s="45"/>
      <c r="MVK1028" s="45"/>
      <c r="MVL1028" s="45"/>
      <c r="MVM1028" s="45"/>
      <c r="MVN1028" s="45"/>
      <c r="MVO1028" s="45"/>
      <c r="MVP1028" s="45"/>
      <c r="MVQ1028" s="45"/>
      <c r="MVR1028" s="45"/>
      <c r="MVS1028" s="45"/>
      <c r="MVT1028" s="45"/>
      <c r="MVU1028" s="45"/>
      <c r="MVV1028" s="45"/>
      <c r="MVW1028" s="45"/>
      <c r="MVX1028" s="45"/>
      <c r="MVY1028" s="45"/>
      <c r="MVZ1028" s="45"/>
      <c r="MWA1028" s="45"/>
      <c r="MWB1028" s="45"/>
      <c r="MWC1028" s="45"/>
      <c r="MWD1028" s="45"/>
      <c r="MWE1028" s="45"/>
      <c r="MWF1028" s="45"/>
      <c r="MWG1028" s="45"/>
      <c r="MWH1028" s="45"/>
      <c r="MWI1028" s="45"/>
      <c r="MWJ1028" s="45"/>
      <c r="MWK1028" s="45"/>
      <c r="MWL1028" s="45"/>
      <c r="MWM1028" s="45"/>
      <c r="MWN1028" s="45"/>
      <c r="MWO1028" s="45"/>
      <c r="MWP1028" s="45"/>
      <c r="MWQ1028" s="45"/>
      <c r="MWR1028" s="45"/>
      <c r="MWS1028" s="45"/>
      <c r="MWT1028" s="45"/>
      <c r="MWU1028" s="45"/>
      <c r="MWV1028" s="45"/>
      <c r="MWW1028" s="45"/>
      <c r="MWX1028" s="45"/>
      <c r="MWY1028" s="45"/>
      <c r="MWZ1028" s="45"/>
      <c r="MXA1028" s="45"/>
      <c r="MXB1028" s="45"/>
      <c r="MXC1028" s="45"/>
      <c r="MXD1028" s="45"/>
      <c r="MXE1028" s="45"/>
      <c r="MXF1028" s="45"/>
      <c r="MXG1028" s="45"/>
      <c r="MXH1028" s="45"/>
      <c r="MXI1028" s="45"/>
      <c r="MXJ1028" s="45"/>
      <c r="MXK1028" s="45"/>
      <c r="MXL1028" s="45"/>
      <c r="MXM1028" s="45"/>
      <c r="MXN1028" s="45"/>
      <c r="MXO1028" s="45"/>
      <c r="MXP1028" s="45"/>
      <c r="MXQ1028" s="45"/>
      <c r="MXR1028" s="45"/>
      <c r="MXS1028" s="45"/>
      <c r="MXT1028" s="45"/>
      <c r="MXU1028" s="45"/>
      <c r="MXV1028" s="45"/>
      <c r="MXW1028" s="45"/>
      <c r="MXX1028" s="45"/>
      <c r="MXY1028" s="45"/>
      <c r="MXZ1028" s="45"/>
      <c r="MYA1028" s="45"/>
      <c r="MYB1028" s="45"/>
      <c r="MYC1028" s="45"/>
      <c r="MYD1028" s="45"/>
      <c r="MYE1028" s="45"/>
      <c r="MYF1028" s="45"/>
      <c r="MYG1028" s="45"/>
      <c r="MYH1028" s="45"/>
      <c r="MYI1028" s="45"/>
      <c r="MYJ1028" s="45"/>
      <c r="MYK1028" s="45"/>
      <c r="MYL1028" s="45"/>
      <c r="MYM1028" s="45"/>
      <c r="MYN1028" s="45"/>
      <c r="MYO1028" s="45"/>
      <c r="MYP1028" s="45"/>
      <c r="MYQ1028" s="45"/>
      <c r="MYR1028" s="45"/>
      <c r="MYS1028" s="45"/>
      <c r="MYT1028" s="45"/>
      <c r="MYU1028" s="45"/>
      <c r="MYV1028" s="45"/>
      <c r="MYW1028" s="45"/>
      <c r="MYX1028" s="45"/>
      <c r="MYY1028" s="45"/>
      <c r="MYZ1028" s="45"/>
      <c r="MZA1028" s="45"/>
      <c r="MZB1028" s="45"/>
      <c r="MZC1028" s="45"/>
      <c r="MZD1028" s="45"/>
      <c r="MZE1028" s="45"/>
      <c r="MZF1028" s="45"/>
      <c r="MZG1028" s="45"/>
      <c r="MZH1028" s="45"/>
      <c r="MZI1028" s="45"/>
      <c r="MZJ1028" s="45"/>
      <c r="MZK1028" s="45"/>
      <c r="MZL1028" s="45"/>
      <c r="MZM1028" s="45"/>
      <c r="MZN1028" s="45"/>
      <c r="MZO1028" s="45"/>
      <c r="MZP1028" s="45"/>
      <c r="MZQ1028" s="45"/>
      <c r="MZR1028" s="45"/>
      <c r="MZS1028" s="45"/>
      <c r="MZT1028" s="45"/>
      <c r="MZU1028" s="45"/>
      <c r="MZV1028" s="45"/>
      <c r="MZW1028" s="45"/>
      <c r="MZX1028" s="45"/>
      <c r="MZY1028" s="45"/>
      <c r="MZZ1028" s="45"/>
      <c r="NAA1028" s="45"/>
      <c r="NAB1028" s="45"/>
      <c r="NAC1028" s="45"/>
      <c r="NAD1028" s="45"/>
      <c r="NAE1028" s="45"/>
      <c r="NAF1028" s="45"/>
      <c r="NAG1028" s="45"/>
      <c r="NAH1028" s="45"/>
      <c r="NAI1028" s="45"/>
      <c r="NAJ1028" s="45"/>
      <c r="NAK1028" s="45"/>
      <c r="NAL1028" s="45"/>
      <c r="NAM1028" s="45"/>
      <c r="NAN1028" s="45"/>
      <c r="NAO1028" s="45"/>
      <c r="NAP1028" s="45"/>
      <c r="NAQ1028" s="45"/>
      <c r="NAR1028" s="45"/>
      <c r="NAS1028" s="45"/>
      <c r="NAT1028" s="45"/>
      <c r="NAU1028" s="45"/>
      <c r="NAV1028" s="45"/>
      <c r="NAW1028" s="45"/>
      <c r="NAX1028" s="45"/>
      <c r="NAY1028" s="45"/>
      <c r="NAZ1028" s="45"/>
      <c r="NBA1028" s="45"/>
      <c r="NBB1028" s="45"/>
      <c r="NBC1028" s="45"/>
      <c r="NBD1028" s="45"/>
      <c r="NBE1028" s="45"/>
      <c r="NBF1028" s="45"/>
      <c r="NBG1028" s="45"/>
      <c r="NBH1028" s="45"/>
      <c r="NBI1028" s="45"/>
      <c r="NBJ1028" s="45"/>
      <c r="NBK1028" s="45"/>
      <c r="NBL1028" s="45"/>
      <c r="NBM1028" s="45"/>
      <c r="NBN1028" s="45"/>
      <c r="NBO1028" s="45"/>
      <c r="NBP1028" s="45"/>
      <c r="NBQ1028" s="45"/>
      <c r="NBR1028" s="45"/>
      <c r="NBS1028" s="45"/>
      <c r="NBT1028" s="45"/>
      <c r="NBU1028" s="45"/>
      <c r="NBV1028" s="45"/>
      <c r="NBW1028" s="45"/>
      <c r="NBX1028" s="45"/>
      <c r="NBY1028" s="45"/>
      <c r="NBZ1028" s="45"/>
      <c r="NCA1028" s="45"/>
      <c r="NCB1028" s="45"/>
      <c r="NCC1028" s="45"/>
      <c r="NCD1028" s="45"/>
      <c r="NCE1028" s="45"/>
      <c r="NCF1028" s="45"/>
      <c r="NCG1028" s="45"/>
      <c r="NCH1028" s="45"/>
      <c r="NCI1028" s="45"/>
      <c r="NCJ1028" s="45"/>
      <c r="NCK1028" s="45"/>
      <c r="NCL1028" s="45"/>
      <c r="NCM1028" s="45"/>
      <c r="NCN1028" s="45"/>
      <c r="NCO1028" s="45"/>
      <c r="NCP1028" s="45"/>
      <c r="NCQ1028" s="45"/>
      <c r="NCR1028" s="45"/>
      <c r="NCS1028" s="45"/>
      <c r="NCT1028" s="45"/>
      <c r="NCU1028" s="45"/>
      <c r="NCV1028" s="45"/>
      <c r="NCW1028" s="45"/>
      <c r="NCX1028" s="45"/>
      <c r="NCY1028" s="45"/>
      <c r="NCZ1028" s="45"/>
      <c r="NDA1028" s="45"/>
      <c r="NDB1028" s="45"/>
      <c r="NDC1028" s="45"/>
      <c r="NDD1028" s="45"/>
      <c r="NDE1028" s="45"/>
      <c r="NDF1028" s="45"/>
      <c r="NDG1028" s="45"/>
      <c r="NDH1028" s="45"/>
      <c r="NDI1028" s="45"/>
      <c r="NDJ1028" s="45"/>
      <c r="NDK1028" s="45"/>
      <c r="NDL1028" s="45"/>
      <c r="NDM1028" s="45"/>
      <c r="NDN1028" s="45"/>
      <c r="NDO1028" s="45"/>
      <c r="NDP1028" s="45"/>
      <c r="NDQ1028" s="45"/>
      <c r="NDR1028" s="45"/>
      <c r="NDS1028" s="45"/>
      <c r="NDT1028" s="45"/>
      <c r="NDU1028" s="45"/>
      <c r="NDV1028" s="45"/>
      <c r="NDW1028" s="45"/>
      <c r="NDX1028" s="45"/>
      <c r="NDY1028" s="45"/>
      <c r="NDZ1028" s="45"/>
      <c r="NEA1028" s="45"/>
      <c r="NEB1028" s="45"/>
      <c r="NEC1028" s="45"/>
      <c r="NED1028" s="45"/>
      <c r="NEE1028" s="45"/>
      <c r="NEF1028" s="45"/>
      <c r="NEG1028" s="45"/>
      <c r="NEH1028" s="45"/>
      <c r="NEI1028" s="45"/>
      <c r="NEJ1028" s="45"/>
      <c r="NEK1028" s="45"/>
      <c r="NEL1028" s="45"/>
      <c r="NEM1028" s="45"/>
      <c r="NEN1028" s="45"/>
      <c r="NEO1028" s="45"/>
      <c r="NEP1028" s="45"/>
      <c r="NEQ1028" s="45"/>
      <c r="NER1028" s="45"/>
      <c r="NES1028" s="45"/>
      <c r="NET1028" s="45"/>
      <c r="NEU1028" s="45"/>
      <c r="NEV1028" s="45"/>
      <c r="NEW1028" s="45"/>
      <c r="NEX1028" s="45"/>
      <c r="NEY1028" s="45"/>
      <c r="NEZ1028" s="45"/>
      <c r="NFA1028" s="45"/>
      <c r="NFB1028" s="45"/>
      <c r="NFC1028" s="45"/>
      <c r="NFD1028" s="45"/>
      <c r="NFE1028" s="45"/>
      <c r="NFF1028" s="45"/>
      <c r="NFG1028" s="45"/>
      <c r="NFH1028" s="45"/>
      <c r="NFI1028" s="45"/>
      <c r="NFJ1028" s="45"/>
      <c r="NFK1028" s="45"/>
      <c r="NFL1028" s="45"/>
      <c r="NFM1028" s="45"/>
      <c r="NFN1028" s="45"/>
      <c r="NFO1028" s="45"/>
      <c r="NFP1028" s="45"/>
      <c r="NFQ1028" s="45"/>
      <c r="NFR1028" s="45"/>
      <c r="NFS1028" s="45"/>
      <c r="NFT1028" s="45"/>
      <c r="NFU1028" s="45"/>
      <c r="NFV1028" s="45"/>
      <c r="NFW1028" s="45"/>
      <c r="NFX1028" s="45"/>
      <c r="NFY1028" s="45"/>
      <c r="NFZ1028" s="45"/>
      <c r="NGA1028" s="45"/>
      <c r="NGB1028" s="45"/>
      <c r="NGC1028" s="45"/>
      <c r="NGD1028" s="45"/>
      <c r="NGE1028" s="45"/>
      <c r="NGF1028" s="45"/>
      <c r="NGG1028" s="45"/>
      <c r="NGH1028" s="45"/>
      <c r="NGI1028" s="45"/>
      <c r="NGJ1028" s="45"/>
      <c r="NGK1028" s="45"/>
      <c r="NGL1028" s="45"/>
      <c r="NGM1028" s="45"/>
      <c r="NGN1028" s="45"/>
      <c r="NGO1028" s="45"/>
      <c r="NGP1028" s="45"/>
      <c r="NGQ1028" s="45"/>
      <c r="NGR1028" s="45"/>
      <c r="NGS1028" s="45"/>
      <c r="NGT1028" s="45"/>
      <c r="NGU1028" s="45"/>
      <c r="NGV1028" s="45"/>
      <c r="NGW1028" s="45"/>
      <c r="NGX1028" s="45"/>
      <c r="NGY1028" s="45"/>
      <c r="NGZ1028" s="45"/>
      <c r="NHA1028" s="45"/>
      <c r="NHB1028" s="45"/>
      <c r="NHC1028" s="45"/>
      <c r="NHD1028" s="45"/>
      <c r="NHE1028" s="45"/>
      <c r="NHF1028" s="45"/>
      <c r="NHG1028" s="45"/>
      <c r="NHH1028" s="45"/>
      <c r="NHI1028" s="45"/>
      <c r="NHJ1028" s="45"/>
      <c r="NHK1028" s="45"/>
      <c r="NHL1028" s="45"/>
      <c r="NHM1028" s="45"/>
      <c r="NHN1028" s="45"/>
      <c r="NHO1028" s="45"/>
      <c r="NHP1028" s="45"/>
      <c r="NHQ1028" s="45"/>
      <c r="NHR1028" s="45"/>
      <c r="NHS1028" s="45"/>
      <c r="NHT1028" s="45"/>
      <c r="NHU1028" s="45"/>
      <c r="NHV1028" s="45"/>
      <c r="NHW1028" s="45"/>
      <c r="NHX1028" s="45"/>
      <c r="NHY1028" s="45"/>
      <c r="NHZ1028" s="45"/>
      <c r="NIA1028" s="45"/>
      <c r="NIB1028" s="45"/>
      <c r="NIC1028" s="45"/>
      <c r="NID1028" s="45"/>
      <c r="NIE1028" s="45"/>
      <c r="NIF1028" s="45"/>
      <c r="NIG1028" s="45"/>
      <c r="NIH1028" s="45"/>
      <c r="NII1028" s="45"/>
      <c r="NIJ1028" s="45"/>
      <c r="NIK1028" s="45"/>
      <c r="NIL1028" s="45"/>
      <c r="NIM1028" s="45"/>
      <c r="NIN1028" s="45"/>
      <c r="NIO1028" s="45"/>
      <c r="NIP1028" s="45"/>
      <c r="NIQ1028" s="45"/>
      <c r="NIR1028" s="45"/>
      <c r="NIS1028" s="45"/>
      <c r="NIT1028" s="45"/>
      <c r="NIU1028" s="45"/>
      <c r="NIV1028" s="45"/>
      <c r="NIW1028" s="45"/>
      <c r="NIX1028" s="45"/>
      <c r="NIY1028" s="45"/>
      <c r="NIZ1028" s="45"/>
      <c r="NJA1028" s="45"/>
      <c r="NJB1028" s="45"/>
      <c r="NJC1028" s="45"/>
      <c r="NJD1028" s="45"/>
      <c r="NJE1028" s="45"/>
      <c r="NJF1028" s="45"/>
      <c r="NJG1028" s="45"/>
      <c r="NJH1028" s="45"/>
      <c r="NJI1028" s="45"/>
      <c r="NJJ1028" s="45"/>
      <c r="NJK1028" s="45"/>
      <c r="NJL1028" s="45"/>
      <c r="NJM1028" s="45"/>
      <c r="NJN1028" s="45"/>
      <c r="NJO1028" s="45"/>
      <c r="NJP1028" s="45"/>
      <c r="NJQ1028" s="45"/>
      <c r="NJR1028" s="45"/>
      <c r="NJS1028" s="45"/>
      <c r="NJT1028" s="45"/>
      <c r="NJU1028" s="45"/>
      <c r="NJV1028" s="45"/>
      <c r="NJW1028" s="45"/>
      <c r="NJX1028" s="45"/>
      <c r="NJY1028" s="45"/>
      <c r="NJZ1028" s="45"/>
      <c r="NKA1028" s="45"/>
      <c r="NKB1028" s="45"/>
      <c r="NKC1028" s="45"/>
      <c r="NKD1028" s="45"/>
      <c r="NKE1028" s="45"/>
      <c r="NKF1028" s="45"/>
      <c r="NKG1028" s="45"/>
      <c r="NKH1028" s="45"/>
      <c r="NKI1028" s="45"/>
      <c r="NKJ1028" s="45"/>
      <c r="NKK1028" s="45"/>
      <c r="NKL1028" s="45"/>
      <c r="NKM1028" s="45"/>
      <c r="NKN1028" s="45"/>
      <c r="NKO1028" s="45"/>
      <c r="NKP1028" s="45"/>
      <c r="NKQ1028" s="45"/>
      <c r="NKR1028" s="45"/>
      <c r="NKS1028" s="45"/>
      <c r="NKT1028" s="45"/>
      <c r="NKU1028" s="45"/>
      <c r="NKV1028" s="45"/>
      <c r="NKW1028" s="45"/>
      <c r="NKX1028" s="45"/>
      <c r="NKY1028" s="45"/>
      <c r="NKZ1028" s="45"/>
      <c r="NLA1028" s="45"/>
      <c r="NLB1028" s="45"/>
      <c r="NLC1028" s="45"/>
      <c r="NLD1028" s="45"/>
      <c r="NLE1028" s="45"/>
      <c r="NLF1028" s="45"/>
      <c r="NLG1028" s="45"/>
      <c r="NLH1028" s="45"/>
      <c r="NLI1028" s="45"/>
      <c r="NLJ1028" s="45"/>
      <c r="NLK1028" s="45"/>
      <c r="NLL1028" s="45"/>
      <c r="NLM1028" s="45"/>
      <c r="NLN1028" s="45"/>
      <c r="NLO1028" s="45"/>
      <c r="NLP1028" s="45"/>
      <c r="NLQ1028" s="45"/>
      <c r="NLR1028" s="45"/>
      <c r="NLS1028" s="45"/>
      <c r="NLT1028" s="45"/>
      <c r="NLU1028" s="45"/>
      <c r="NLV1028" s="45"/>
      <c r="NLW1028" s="45"/>
      <c r="NLX1028" s="45"/>
      <c r="NLY1028" s="45"/>
      <c r="NLZ1028" s="45"/>
      <c r="NMA1028" s="45"/>
      <c r="NMB1028" s="45"/>
      <c r="NMC1028" s="45"/>
      <c r="NMD1028" s="45"/>
      <c r="NME1028" s="45"/>
      <c r="NMF1028" s="45"/>
      <c r="NMG1028" s="45"/>
      <c r="NMH1028" s="45"/>
      <c r="NMI1028" s="45"/>
      <c r="NMJ1028" s="45"/>
      <c r="NMK1028" s="45"/>
      <c r="NML1028" s="45"/>
      <c r="NMM1028" s="45"/>
      <c r="NMN1028" s="45"/>
      <c r="NMO1028" s="45"/>
      <c r="NMP1028" s="45"/>
      <c r="NMQ1028" s="45"/>
      <c r="NMR1028" s="45"/>
      <c r="NMS1028" s="45"/>
      <c r="NMT1028" s="45"/>
      <c r="NMU1028" s="45"/>
      <c r="NMV1028" s="45"/>
      <c r="NMW1028" s="45"/>
      <c r="NMX1028" s="45"/>
      <c r="NMY1028" s="45"/>
      <c r="NMZ1028" s="45"/>
      <c r="NNA1028" s="45"/>
      <c r="NNB1028" s="45"/>
      <c r="NNC1028" s="45"/>
      <c r="NND1028" s="45"/>
      <c r="NNE1028" s="45"/>
      <c r="NNF1028" s="45"/>
      <c r="NNG1028" s="45"/>
      <c r="NNH1028" s="45"/>
      <c r="NNI1028" s="45"/>
      <c r="NNJ1028" s="45"/>
      <c r="NNK1028" s="45"/>
      <c r="NNL1028" s="45"/>
      <c r="NNM1028" s="45"/>
      <c r="NNN1028" s="45"/>
      <c r="NNO1028" s="45"/>
      <c r="NNP1028" s="45"/>
      <c r="NNQ1028" s="45"/>
      <c r="NNR1028" s="45"/>
      <c r="NNS1028" s="45"/>
      <c r="NNT1028" s="45"/>
      <c r="NNU1028" s="45"/>
      <c r="NNV1028" s="45"/>
      <c r="NNW1028" s="45"/>
      <c r="NNX1028" s="45"/>
      <c r="NNY1028" s="45"/>
      <c r="NNZ1028" s="45"/>
      <c r="NOA1028" s="45"/>
      <c r="NOB1028" s="45"/>
      <c r="NOC1028" s="45"/>
      <c r="NOD1028" s="45"/>
      <c r="NOE1028" s="45"/>
      <c r="NOF1028" s="45"/>
      <c r="NOG1028" s="45"/>
      <c r="NOH1028" s="45"/>
      <c r="NOI1028" s="45"/>
      <c r="NOJ1028" s="45"/>
      <c r="NOK1028" s="45"/>
      <c r="NOL1028" s="45"/>
      <c r="NOM1028" s="45"/>
      <c r="NON1028" s="45"/>
      <c r="NOO1028" s="45"/>
      <c r="NOP1028" s="45"/>
      <c r="NOQ1028" s="45"/>
      <c r="NOR1028" s="45"/>
      <c r="NOS1028" s="45"/>
      <c r="NOT1028" s="45"/>
      <c r="NOU1028" s="45"/>
      <c r="NOV1028" s="45"/>
      <c r="NOW1028" s="45"/>
      <c r="NOX1028" s="45"/>
      <c r="NOY1028" s="45"/>
      <c r="NOZ1028" s="45"/>
      <c r="NPA1028" s="45"/>
      <c r="NPB1028" s="45"/>
      <c r="NPC1028" s="45"/>
      <c r="NPD1028" s="45"/>
      <c r="NPE1028" s="45"/>
      <c r="NPF1028" s="45"/>
      <c r="NPG1028" s="45"/>
      <c r="NPH1028" s="45"/>
      <c r="NPI1028" s="45"/>
      <c r="NPJ1028" s="45"/>
      <c r="NPK1028" s="45"/>
      <c r="NPL1028" s="45"/>
      <c r="NPM1028" s="45"/>
      <c r="NPN1028" s="45"/>
      <c r="NPO1028" s="45"/>
      <c r="NPP1028" s="45"/>
      <c r="NPQ1028" s="45"/>
      <c r="NPR1028" s="45"/>
      <c r="NPS1028" s="45"/>
      <c r="NPT1028" s="45"/>
      <c r="NPU1028" s="45"/>
      <c r="NPV1028" s="45"/>
      <c r="NPW1028" s="45"/>
      <c r="NPX1028" s="45"/>
      <c r="NPY1028" s="45"/>
      <c r="NPZ1028" s="45"/>
      <c r="NQA1028" s="45"/>
      <c r="NQB1028" s="45"/>
      <c r="NQC1028" s="45"/>
      <c r="NQD1028" s="45"/>
      <c r="NQE1028" s="45"/>
      <c r="NQF1028" s="45"/>
      <c r="NQG1028" s="45"/>
      <c r="NQH1028" s="45"/>
      <c r="NQI1028" s="45"/>
      <c r="NQJ1028" s="45"/>
      <c r="NQK1028" s="45"/>
      <c r="NQL1028" s="45"/>
      <c r="NQM1028" s="45"/>
      <c r="NQN1028" s="45"/>
      <c r="NQO1028" s="45"/>
      <c r="NQP1028" s="45"/>
      <c r="NQQ1028" s="45"/>
      <c r="NQR1028" s="45"/>
      <c r="NQS1028" s="45"/>
      <c r="NQT1028" s="45"/>
      <c r="NQU1028" s="45"/>
      <c r="NQV1028" s="45"/>
      <c r="NQW1028" s="45"/>
      <c r="NQX1028" s="45"/>
      <c r="NQY1028" s="45"/>
      <c r="NQZ1028" s="45"/>
      <c r="NRA1028" s="45"/>
      <c r="NRB1028" s="45"/>
      <c r="NRC1028" s="45"/>
      <c r="NRD1028" s="45"/>
      <c r="NRE1028" s="45"/>
      <c r="NRF1028" s="45"/>
      <c r="NRG1028" s="45"/>
      <c r="NRH1028" s="45"/>
      <c r="NRI1028" s="45"/>
      <c r="NRJ1028" s="45"/>
      <c r="NRK1028" s="45"/>
      <c r="NRL1028" s="45"/>
      <c r="NRM1028" s="45"/>
      <c r="NRN1028" s="45"/>
      <c r="NRO1028" s="45"/>
      <c r="NRP1028" s="45"/>
      <c r="NRQ1028" s="45"/>
      <c r="NRR1028" s="45"/>
      <c r="NRS1028" s="45"/>
      <c r="NRT1028" s="45"/>
      <c r="NRU1028" s="45"/>
      <c r="NRV1028" s="45"/>
      <c r="NRW1028" s="45"/>
      <c r="NRX1028" s="45"/>
      <c r="NRY1028" s="45"/>
      <c r="NRZ1028" s="45"/>
      <c r="NSA1028" s="45"/>
      <c r="NSB1028" s="45"/>
      <c r="NSC1028" s="45"/>
      <c r="NSD1028" s="45"/>
      <c r="NSE1028" s="45"/>
      <c r="NSF1028" s="45"/>
      <c r="NSG1028" s="45"/>
      <c r="NSH1028" s="45"/>
      <c r="NSI1028" s="45"/>
      <c r="NSJ1028" s="45"/>
      <c r="NSK1028" s="45"/>
      <c r="NSL1028" s="45"/>
      <c r="NSM1028" s="45"/>
      <c r="NSN1028" s="45"/>
      <c r="NSO1028" s="45"/>
      <c r="NSP1028" s="45"/>
      <c r="NSQ1028" s="45"/>
      <c r="NSR1028" s="45"/>
      <c r="NSS1028" s="45"/>
      <c r="NST1028" s="45"/>
      <c r="NSU1028" s="45"/>
      <c r="NSV1028" s="45"/>
      <c r="NSW1028" s="45"/>
      <c r="NSX1028" s="45"/>
      <c r="NSY1028" s="45"/>
      <c r="NSZ1028" s="45"/>
      <c r="NTA1028" s="45"/>
      <c r="NTB1028" s="45"/>
      <c r="NTC1028" s="45"/>
      <c r="NTD1028" s="45"/>
      <c r="NTE1028" s="45"/>
      <c r="NTF1028" s="45"/>
      <c r="NTG1028" s="45"/>
      <c r="NTH1028" s="45"/>
      <c r="NTI1028" s="45"/>
      <c r="NTJ1028" s="45"/>
      <c r="NTK1028" s="45"/>
      <c r="NTL1028" s="45"/>
      <c r="NTM1028" s="45"/>
      <c r="NTN1028" s="45"/>
      <c r="NTO1028" s="45"/>
      <c r="NTP1028" s="45"/>
      <c r="NTQ1028" s="45"/>
      <c r="NTR1028" s="45"/>
      <c r="NTS1028" s="45"/>
      <c r="NTT1028" s="45"/>
      <c r="NTU1028" s="45"/>
      <c r="NTV1028" s="45"/>
      <c r="NTW1028" s="45"/>
      <c r="NTX1028" s="45"/>
      <c r="NTY1028" s="45"/>
      <c r="NTZ1028" s="45"/>
      <c r="NUA1028" s="45"/>
      <c r="NUB1028" s="45"/>
      <c r="NUC1028" s="45"/>
      <c r="NUD1028" s="45"/>
      <c r="NUE1028" s="45"/>
      <c r="NUF1028" s="45"/>
      <c r="NUG1028" s="45"/>
      <c r="NUH1028" s="45"/>
      <c r="NUI1028" s="45"/>
      <c r="NUJ1028" s="45"/>
      <c r="NUK1028" s="45"/>
      <c r="NUL1028" s="45"/>
      <c r="NUM1028" s="45"/>
      <c r="NUN1028" s="45"/>
      <c r="NUO1028" s="45"/>
      <c r="NUP1028" s="45"/>
      <c r="NUQ1028" s="45"/>
      <c r="NUR1028" s="45"/>
      <c r="NUS1028" s="45"/>
      <c r="NUT1028" s="45"/>
      <c r="NUU1028" s="45"/>
      <c r="NUV1028" s="45"/>
      <c r="NUW1028" s="45"/>
      <c r="NUX1028" s="45"/>
      <c r="NUY1028" s="45"/>
      <c r="NUZ1028" s="45"/>
      <c r="NVA1028" s="45"/>
      <c r="NVB1028" s="45"/>
      <c r="NVC1028" s="45"/>
      <c r="NVD1028" s="45"/>
      <c r="NVE1028" s="45"/>
      <c r="NVF1028" s="45"/>
      <c r="NVG1028" s="45"/>
      <c r="NVH1028" s="45"/>
      <c r="NVI1028" s="45"/>
      <c r="NVJ1028" s="45"/>
      <c r="NVK1028" s="45"/>
      <c r="NVL1028" s="45"/>
      <c r="NVM1028" s="45"/>
      <c r="NVN1028" s="45"/>
      <c r="NVO1028" s="45"/>
      <c r="NVP1028" s="45"/>
      <c r="NVQ1028" s="45"/>
      <c r="NVR1028" s="45"/>
      <c r="NVS1028" s="45"/>
      <c r="NVT1028" s="45"/>
      <c r="NVU1028" s="45"/>
      <c r="NVV1028" s="45"/>
      <c r="NVW1028" s="45"/>
      <c r="NVX1028" s="45"/>
      <c r="NVY1028" s="45"/>
      <c r="NVZ1028" s="45"/>
      <c r="NWA1028" s="45"/>
      <c r="NWB1028" s="45"/>
      <c r="NWC1028" s="45"/>
      <c r="NWD1028" s="45"/>
      <c r="NWE1028" s="45"/>
      <c r="NWF1028" s="45"/>
      <c r="NWG1028" s="45"/>
      <c r="NWH1028" s="45"/>
      <c r="NWI1028" s="45"/>
      <c r="NWJ1028" s="45"/>
      <c r="NWK1028" s="45"/>
      <c r="NWL1028" s="45"/>
      <c r="NWM1028" s="45"/>
      <c r="NWN1028" s="45"/>
      <c r="NWO1028" s="45"/>
      <c r="NWP1028" s="45"/>
      <c r="NWQ1028" s="45"/>
      <c r="NWR1028" s="45"/>
      <c r="NWS1028" s="45"/>
      <c r="NWT1028" s="45"/>
      <c r="NWU1028" s="45"/>
      <c r="NWV1028" s="45"/>
      <c r="NWW1028" s="45"/>
      <c r="NWX1028" s="45"/>
      <c r="NWY1028" s="45"/>
      <c r="NWZ1028" s="45"/>
      <c r="NXA1028" s="45"/>
      <c r="NXB1028" s="45"/>
      <c r="NXC1028" s="45"/>
      <c r="NXD1028" s="45"/>
      <c r="NXE1028" s="45"/>
      <c r="NXF1028" s="45"/>
      <c r="NXG1028" s="45"/>
      <c r="NXH1028" s="45"/>
      <c r="NXI1028" s="45"/>
      <c r="NXJ1028" s="45"/>
      <c r="NXK1028" s="45"/>
      <c r="NXL1028" s="45"/>
      <c r="NXM1028" s="45"/>
      <c r="NXN1028" s="45"/>
      <c r="NXO1028" s="45"/>
      <c r="NXP1028" s="45"/>
      <c r="NXQ1028" s="45"/>
      <c r="NXR1028" s="45"/>
      <c r="NXS1028" s="45"/>
      <c r="NXT1028" s="45"/>
      <c r="NXU1028" s="45"/>
      <c r="NXV1028" s="45"/>
      <c r="NXW1028" s="45"/>
      <c r="NXX1028" s="45"/>
      <c r="NXY1028" s="45"/>
      <c r="NXZ1028" s="45"/>
      <c r="NYA1028" s="45"/>
      <c r="NYB1028" s="45"/>
      <c r="NYC1028" s="45"/>
      <c r="NYD1028" s="45"/>
      <c r="NYE1028" s="45"/>
      <c r="NYF1028" s="45"/>
      <c r="NYG1028" s="45"/>
      <c r="NYH1028" s="45"/>
      <c r="NYI1028" s="45"/>
      <c r="NYJ1028" s="45"/>
      <c r="NYK1028" s="45"/>
      <c r="NYL1028" s="45"/>
      <c r="NYM1028" s="45"/>
      <c r="NYN1028" s="45"/>
      <c r="NYO1028" s="45"/>
      <c r="NYP1028" s="45"/>
      <c r="NYQ1028" s="45"/>
      <c r="NYR1028" s="45"/>
      <c r="NYS1028" s="45"/>
      <c r="NYT1028" s="45"/>
      <c r="NYU1028" s="45"/>
      <c r="NYV1028" s="45"/>
      <c r="NYW1028" s="45"/>
      <c r="NYX1028" s="45"/>
      <c r="NYY1028" s="45"/>
      <c r="NYZ1028" s="45"/>
      <c r="NZA1028" s="45"/>
      <c r="NZB1028" s="45"/>
      <c r="NZC1028" s="45"/>
      <c r="NZD1028" s="45"/>
      <c r="NZE1028" s="45"/>
      <c r="NZF1028" s="45"/>
      <c r="NZG1028" s="45"/>
      <c r="NZH1028" s="45"/>
      <c r="NZI1028" s="45"/>
      <c r="NZJ1028" s="45"/>
      <c r="NZK1028" s="45"/>
      <c r="NZL1028" s="45"/>
      <c r="NZM1028" s="45"/>
      <c r="NZN1028" s="45"/>
      <c r="NZO1028" s="45"/>
      <c r="NZP1028" s="45"/>
      <c r="NZQ1028" s="45"/>
      <c r="NZR1028" s="45"/>
      <c r="NZS1028" s="45"/>
      <c r="NZT1028" s="45"/>
      <c r="NZU1028" s="45"/>
      <c r="NZV1028" s="45"/>
      <c r="NZW1028" s="45"/>
      <c r="NZX1028" s="45"/>
      <c r="NZY1028" s="45"/>
      <c r="NZZ1028" s="45"/>
      <c r="OAA1028" s="45"/>
      <c r="OAB1028" s="45"/>
      <c r="OAC1028" s="45"/>
      <c r="OAD1028" s="45"/>
      <c r="OAE1028" s="45"/>
      <c r="OAF1028" s="45"/>
      <c r="OAG1028" s="45"/>
      <c r="OAH1028" s="45"/>
      <c r="OAI1028" s="45"/>
      <c r="OAJ1028" s="45"/>
      <c r="OAK1028" s="45"/>
      <c r="OAL1028" s="45"/>
      <c r="OAM1028" s="45"/>
      <c r="OAN1028" s="45"/>
      <c r="OAO1028" s="45"/>
      <c r="OAP1028" s="45"/>
      <c r="OAQ1028" s="45"/>
      <c r="OAR1028" s="45"/>
      <c r="OAS1028" s="45"/>
      <c r="OAT1028" s="45"/>
      <c r="OAU1028" s="45"/>
      <c r="OAV1028" s="45"/>
      <c r="OAW1028" s="45"/>
      <c r="OAX1028" s="45"/>
      <c r="OAY1028" s="45"/>
      <c r="OAZ1028" s="45"/>
      <c r="OBA1028" s="45"/>
      <c r="OBB1028" s="45"/>
      <c r="OBC1028" s="45"/>
      <c r="OBD1028" s="45"/>
      <c r="OBE1028" s="45"/>
      <c r="OBF1028" s="45"/>
      <c r="OBG1028" s="45"/>
      <c r="OBH1028" s="45"/>
      <c r="OBI1028" s="45"/>
      <c r="OBJ1028" s="45"/>
      <c r="OBK1028" s="45"/>
      <c r="OBL1028" s="45"/>
      <c r="OBM1028" s="45"/>
      <c r="OBN1028" s="45"/>
      <c r="OBO1028" s="45"/>
      <c r="OBP1028" s="45"/>
      <c r="OBQ1028" s="45"/>
      <c r="OBR1028" s="45"/>
      <c r="OBS1028" s="45"/>
      <c r="OBT1028" s="45"/>
      <c r="OBU1028" s="45"/>
      <c r="OBV1028" s="45"/>
      <c r="OBW1028" s="45"/>
      <c r="OBX1028" s="45"/>
      <c r="OBY1028" s="45"/>
      <c r="OBZ1028" s="45"/>
      <c r="OCA1028" s="45"/>
      <c r="OCB1028" s="45"/>
      <c r="OCC1028" s="45"/>
      <c r="OCD1028" s="45"/>
      <c r="OCE1028" s="45"/>
      <c r="OCF1028" s="45"/>
      <c r="OCG1028" s="45"/>
      <c r="OCH1028" s="45"/>
      <c r="OCI1028" s="45"/>
      <c r="OCJ1028" s="45"/>
      <c r="OCK1028" s="45"/>
      <c r="OCL1028" s="45"/>
      <c r="OCM1028" s="45"/>
      <c r="OCN1028" s="45"/>
      <c r="OCO1028" s="45"/>
      <c r="OCP1028" s="45"/>
      <c r="OCQ1028" s="45"/>
      <c r="OCR1028" s="45"/>
      <c r="OCS1028" s="45"/>
      <c r="OCT1028" s="45"/>
      <c r="OCU1028" s="45"/>
      <c r="OCV1028" s="45"/>
      <c r="OCW1028" s="45"/>
      <c r="OCX1028" s="45"/>
      <c r="OCY1028" s="45"/>
      <c r="OCZ1028" s="45"/>
      <c r="ODA1028" s="45"/>
      <c r="ODB1028" s="45"/>
      <c r="ODC1028" s="45"/>
      <c r="ODD1028" s="45"/>
      <c r="ODE1028" s="45"/>
      <c r="ODF1028" s="45"/>
      <c r="ODG1028" s="45"/>
      <c r="ODH1028" s="45"/>
      <c r="ODI1028" s="45"/>
      <c r="ODJ1028" s="45"/>
      <c r="ODK1028" s="45"/>
      <c r="ODL1028" s="45"/>
      <c r="ODM1028" s="45"/>
      <c r="ODN1028" s="45"/>
      <c r="ODO1028" s="45"/>
      <c r="ODP1028" s="45"/>
      <c r="ODQ1028" s="45"/>
      <c r="ODR1028" s="45"/>
      <c r="ODS1028" s="45"/>
      <c r="ODT1028" s="45"/>
      <c r="ODU1028" s="45"/>
      <c r="ODV1028" s="45"/>
      <c r="ODW1028" s="45"/>
      <c r="ODX1028" s="45"/>
      <c r="ODY1028" s="45"/>
      <c r="ODZ1028" s="45"/>
      <c r="OEA1028" s="45"/>
      <c r="OEB1028" s="45"/>
      <c r="OEC1028" s="45"/>
      <c r="OED1028" s="45"/>
      <c r="OEE1028" s="45"/>
      <c r="OEF1028" s="45"/>
      <c r="OEG1028" s="45"/>
      <c r="OEH1028" s="45"/>
      <c r="OEI1028" s="45"/>
      <c r="OEJ1028" s="45"/>
      <c r="OEK1028" s="45"/>
      <c r="OEL1028" s="45"/>
      <c r="OEM1028" s="45"/>
      <c r="OEN1028" s="45"/>
      <c r="OEO1028" s="45"/>
      <c r="OEP1028" s="45"/>
      <c r="OEQ1028" s="45"/>
      <c r="OER1028" s="45"/>
      <c r="OES1028" s="45"/>
      <c r="OET1028" s="45"/>
      <c r="OEU1028" s="45"/>
      <c r="OEV1028" s="45"/>
      <c r="OEW1028" s="45"/>
      <c r="OEX1028" s="45"/>
      <c r="OEY1028" s="45"/>
      <c r="OEZ1028" s="45"/>
      <c r="OFA1028" s="45"/>
      <c r="OFB1028" s="45"/>
      <c r="OFC1028" s="45"/>
      <c r="OFD1028" s="45"/>
      <c r="OFE1028" s="45"/>
      <c r="OFF1028" s="45"/>
      <c r="OFG1028" s="45"/>
      <c r="OFH1028" s="45"/>
      <c r="OFI1028" s="45"/>
      <c r="OFJ1028" s="45"/>
      <c r="OFK1028" s="45"/>
      <c r="OFL1028" s="45"/>
      <c r="OFM1028" s="45"/>
      <c r="OFN1028" s="45"/>
      <c r="OFO1028" s="45"/>
      <c r="OFP1028" s="45"/>
      <c r="OFQ1028" s="45"/>
      <c r="OFR1028" s="45"/>
      <c r="OFS1028" s="45"/>
      <c r="OFT1028" s="45"/>
      <c r="OFU1028" s="45"/>
      <c r="OFV1028" s="45"/>
      <c r="OFW1028" s="45"/>
      <c r="OFX1028" s="45"/>
      <c r="OFY1028" s="45"/>
      <c r="OFZ1028" s="45"/>
      <c r="OGA1028" s="45"/>
      <c r="OGB1028" s="45"/>
      <c r="OGC1028" s="45"/>
      <c r="OGD1028" s="45"/>
      <c r="OGE1028" s="45"/>
      <c r="OGF1028" s="45"/>
      <c r="OGG1028" s="45"/>
      <c r="OGH1028" s="45"/>
      <c r="OGI1028" s="45"/>
      <c r="OGJ1028" s="45"/>
      <c r="OGK1028" s="45"/>
      <c r="OGL1028" s="45"/>
      <c r="OGM1028" s="45"/>
      <c r="OGN1028" s="45"/>
      <c r="OGO1028" s="45"/>
      <c r="OGP1028" s="45"/>
      <c r="OGQ1028" s="45"/>
      <c r="OGR1028" s="45"/>
      <c r="OGS1028" s="45"/>
      <c r="OGT1028" s="45"/>
      <c r="OGU1028" s="45"/>
      <c r="OGV1028" s="45"/>
      <c r="OGW1028" s="45"/>
      <c r="OGX1028" s="45"/>
      <c r="OGY1028" s="45"/>
      <c r="OGZ1028" s="45"/>
      <c r="OHA1028" s="45"/>
      <c r="OHB1028" s="45"/>
      <c r="OHC1028" s="45"/>
      <c r="OHD1028" s="45"/>
      <c r="OHE1028" s="45"/>
      <c r="OHF1028" s="45"/>
      <c r="OHG1028" s="45"/>
      <c r="OHH1028" s="45"/>
      <c r="OHI1028" s="45"/>
      <c r="OHJ1028" s="45"/>
      <c r="OHK1028" s="45"/>
      <c r="OHL1028" s="45"/>
      <c r="OHM1028" s="45"/>
      <c r="OHN1028" s="45"/>
      <c r="OHO1028" s="45"/>
      <c r="OHP1028" s="45"/>
      <c r="OHQ1028" s="45"/>
      <c r="OHR1028" s="45"/>
      <c r="OHS1028" s="45"/>
      <c r="OHT1028" s="45"/>
      <c r="OHU1028" s="45"/>
      <c r="OHV1028" s="45"/>
      <c r="OHW1028" s="45"/>
      <c r="OHX1028" s="45"/>
      <c r="OHY1028" s="45"/>
      <c r="OHZ1028" s="45"/>
      <c r="OIA1028" s="45"/>
      <c r="OIB1028" s="45"/>
      <c r="OIC1028" s="45"/>
      <c r="OID1028" s="45"/>
      <c r="OIE1028" s="45"/>
      <c r="OIF1028" s="45"/>
      <c r="OIG1028" s="45"/>
      <c r="OIH1028" s="45"/>
      <c r="OII1028" s="45"/>
      <c r="OIJ1028" s="45"/>
      <c r="OIK1028" s="45"/>
      <c r="OIL1028" s="45"/>
      <c r="OIM1028" s="45"/>
      <c r="OIN1028" s="45"/>
      <c r="OIO1028" s="45"/>
      <c r="OIP1028" s="45"/>
      <c r="OIQ1028" s="45"/>
      <c r="OIR1028" s="45"/>
      <c r="OIS1028" s="45"/>
      <c r="OIT1028" s="45"/>
      <c r="OIU1028" s="45"/>
      <c r="OIV1028" s="45"/>
      <c r="OIW1028" s="45"/>
      <c r="OIX1028" s="45"/>
      <c r="OIY1028" s="45"/>
      <c r="OIZ1028" s="45"/>
      <c r="OJA1028" s="45"/>
      <c r="OJB1028" s="45"/>
      <c r="OJC1028" s="45"/>
      <c r="OJD1028" s="45"/>
      <c r="OJE1028" s="45"/>
      <c r="OJF1028" s="45"/>
      <c r="OJG1028" s="45"/>
      <c r="OJH1028" s="45"/>
      <c r="OJI1028" s="45"/>
      <c r="OJJ1028" s="45"/>
      <c r="OJK1028" s="45"/>
      <c r="OJL1028" s="45"/>
      <c r="OJM1028" s="45"/>
      <c r="OJN1028" s="45"/>
      <c r="OJO1028" s="45"/>
      <c r="OJP1028" s="45"/>
      <c r="OJQ1028" s="45"/>
      <c r="OJR1028" s="45"/>
      <c r="OJS1028" s="45"/>
      <c r="OJT1028" s="45"/>
      <c r="OJU1028" s="45"/>
      <c r="OJV1028" s="45"/>
      <c r="OJW1028" s="45"/>
      <c r="OJX1028" s="45"/>
      <c r="OJY1028" s="45"/>
      <c r="OJZ1028" s="45"/>
      <c r="OKA1028" s="45"/>
      <c r="OKB1028" s="45"/>
      <c r="OKC1028" s="45"/>
      <c r="OKD1028" s="45"/>
      <c r="OKE1028" s="45"/>
      <c r="OKF1028" s="45"/>
      <c r="OKG1028" s="45"/>
      <c r="OKH1028" s="45"/>
      <c r="OKI1028" s="45"/>
      <c r="OKJ1028" s="45"/>
      <c r="OKK1028" s="45"/>
      <c r="OKL1028" s="45"/>
      <c r="OKM1028" s="45"/>
      <c r="OKN1028" s="45"/>
      <c r="OKO1028" s="45"/>
      <c r="OKP1028" s="45"/>
      <c r="OKQ1028" s="45"/>
      <c r="OKR1028" s="45"/>
      <c r="OKS1028" s="45"/>
      <c r="OKT1028" s="45"/>
      <c r="OKU1028" s="45"/>
      <c r="OKV1028" s="45"/>
      <c r="OKW1028" s="45"/>
      <c r="OKX1028" s="45"/>
      <c r="OKY1028" s="45"/>
      <c r="OKZ1028" s="45"/>
      <c r="OLA1028" s="45"/>
      <c r="OLB1028" s="45"/>
      <c r="OLC1028" s="45"/>
      <c r="OLD1028" s="45"/>
      <c r="OLE1028" s="45"/>
      <c r="OLF1028" s="45"/>
      <c r="OLG1028" s="45"/>
      <c r="OLH1028" s="45"/>
      <c r="OLI1028" s="45"/>
      <c r="OLJ1028" s="45"/>
      <c r="OLK1028" s="45"/>
      <c r="OLL1028" s="45"/>
      <c r="OLM1028" s="45"/>
      <c r="OLN1028" s="45"/>
      <c r="OLO1028" s="45"/>
      <c r="OLP1028" s="45"/>
      <c r="OLQ1028" s="45"/>
      <c r="OLR1028" s="45"/>
      <c r="OLS1028" s="45"/>
      <c r="OLT1028" s="45"/>
      <c r="OLU1028" s="45"/>
      <c r="OLV1028" s="45"/>
      <c r="OLW1028" s="45"/>
      <c r="OLX1028" s="45"/>
      <c r="OLY1028" s="45"/>
      <c r="OLZ1028" s="45"/>
      <c r="OMA1028" s="45"/>
      <c r="OMB1028" s="45"/>
      <c r="OMC1028" s="45"/>
      <c r="OMD1028" s="45"/>
      <c r="OME1028" s="45"/>
      <c r="OMF1028" s="45"/>
      <c r="OMG1028" s="45"/>
      <c r="OMH1028" s="45"/>
      <c r="OMI1028" s="45"/>
      <c r="OMJ1028" s="45"/>
      <c r="OMK1028" s="45"/>
      <c r="OML1028" s="45"/>
      <c r="OMM1028" s="45"/>
      <c r="OMN1028" s="45"/>
      <c r="OMO1028" s="45"/>
      <c r="OMP1028" s="45"/>
      <c r="OMQ1028" s="45"/>
      <c r="OMR1028" s="45"/>
      <c r="OMS1028" s="45"/>
      <c r="OMT1028" s="45"/>
      <c r="OMU1028" s="45"/>
      <c r="OMV1028" s="45"/>
      <c r="OMW1028" s="45"/>
      <c r="OMX1028" s="45"/>
      <c r="OMY1028" s="45"/>
      <c r="OMZ1028" s="45"/>
      <c r="ONA1028" s="45"/>
      <c r="ONB1028" s="45"/>
      <c r="ONC1028" s="45"/>
      <c r="OND1028" s="45"/>
      <c r="ONE1028" s="45"/>
      <c r="ONF1028" s="45"/>
      <c r="ONG1028" s="45"/>
      <c r="ONH1028" s="45"/>
      <c r="ONI1028" s="45"/>
      <c r="ONJ1028" s="45"/>
      <c r="ONK1028" s="45"/>
      <c r="ONL1028" s="45"/>
      <c r="ONM1028" s="45"/>
      <c r="ONN1028" s="45"/>
      <c r="ONO1028" s="45"/>
      <c r="ONP1028" s="45"/>
      <c r="ONQ1028" s="45"/>
      <c r="ONR1028" s="45"/>
      <c r="ONS1028" s="45"/>
      <c r="ONT1028" s="45"/>
      <c r="ONU1028" s="45"/>
      <c r="ONV1028" s="45"/>
      <c r="ONW1028" s="45"/>
      <c r="ONX1028" s="45"/>
      <c r="ONY1028" s="45"/>
      <c r="ONZ1028" s="45"/>
      <c r="OOA1028" s="45"/>
      <c r="OOB1028" s="45"/>
      <c r="OOC1028" s="45"/>
      <c r="OOD1028" s="45"/>
      <c r="OOE1028" s="45"/>
      <c r="OOF1028" s="45"/>
      <c r="OOG1028" s="45"/>
      <c r="OOH1028" s="45"/>
      <c r="OOI1028" s="45"/>
      <c r="OOJ1028" s="45"/>
      <c r="OOK1028" s="45"/>
      <c r="OOL1028" s="45"/>
      <c r="OOM1028" s="45"/>
      <c r="OON1028" s="45"/>
      <c r="OOO1028" s="45"/>
      <c r="OOP1028" s="45"/>
      <c r="OOQ1028" s="45"/>
      <c r="OOR1028" s="45"/>
      <c r="OOS1028" s="45"/>
      <c r="OOT1028" s="45"/>
      <c r="OOU1028" s="45"/>
      <c r="OOV1028" s="45"/>
      <c r="OOW1028" s="45"/>
      <c r="OOX1028" s="45"/>
      <c r="OOY1028" s="45"/>
      <c r="OOZ1028" s="45"/>
      <c r="OPA1028" s="45"/>
      <c r="OPB1028" s="45"/>
      <c r="OPC1028" s="45"/>
      <c r="OPD1028" s="45"/>
      <c r="OPE1028" s="45"/>
      <c r="OPF1028" s="45"/>
      <c r="OPG1028" s="45"/>
      <c r="OPH1028" s="45"/>
      <c r="OPI1028" s="45"/>
      <c r="OPJ1028" s="45"/>
      <c r="OPK1028" s="45"/>
      <c r="OPL1028" s="45"/>
      <c r="OPM1028" s="45"/>
      <c r="OPN1028" s="45"/>
      <c r="OPO1028" s="45"/>
      <c r="OPP1028" s="45"/>
      <c r="OPQ1028" s="45"/>
      <c r="OPR1028" s="45"/>
      <c r="OPS1028" s="45"/>
      <c r="OPT1028" s="45"/>
      <c r="OPU1028" s="45"/>
      <c r="OPV1028" s="45"/>
      <c r="OPW1028" s="45"/>
      <c r="OPX1028" s="45"/>
      <c r="OPY1028" s="45"/>
      <c r="OPZ1028" s="45"/>
      <c r="OQA1028" s="45"/>
      <c r="OQB1028" s="45"/>
      <c r="OQC1028" s="45"/>
      <c r="OQD1028" s="45"/>
      <c r="OQE1028" s="45"/>
      <c r="OQF1028" s="45"/>
      <c r="OQG1028" s="45"/>
      <c r="OQH1028" s="45"/>
      <c r="OQI1028" s="45"/>
      <c r="OQJ1028" s="45"/>
      <c r="OQK1028" s="45"/>
      <c r="OQL1028" s="45"/>
      <c r="OQM1028" s="45"/>
      <c r="OQN1028" s="45"/>
      <c r="OQO1028" s="45"/>
      <c r="OQP1028" s="45"/>
      <c r="OQQ1028" s="45"/>
      <c r="OQR1028" s="45"/>
      <c r="OQS1028" s="45"/>
      <c r="OQT1028" s="45"/>
      <c r="OQU1028" s="45"/>
      <c r="OQV1028" s="45"/>
      <c r="OQW1028" s="45"/>
      <c r="OQX1028" s="45"/>
      <c r="OQY1028" s="45"/>
      <c r="OQZ1028" s="45"/>
      <c r="ORA1028" s="45"/>
      <c r="ORB1028" s="45"/>
      <c r="ORC1028" s="45"/>
      <c r="ORD1028" s="45"/>
      <c r="ORE1028" s="45"/>
      <c r="ORF1028" s="45"/>
      <c r="ORG1028" s="45"/>
      <c r="ORH1028" s="45"/>
      <c r="ORI1028" s="45"/>
      <c r="ORJ1028" s="45"/>
      <c r="ORK1028" s="45"/>
      <c r="ORL1028" s="45"/>
      <c r="ORM1028" s="45"/>
      <c r="ORN1028" s="45"/>
      <c r="ORO1028" s="45"/>
      <c r="ORP1028" s="45"/>
      <c r="ORQ1028" s="45"/>
      <c r="ORR1028" s="45"/>
      <c r="ORS1028" s="45"/>
      <c r="ORT1028" s="45"/>
      <c r="ORU1028" s="45"/>
      <c r="ORV1028" s="45"/>
      <c r="ORW1028" s="45"/>
      <c r="ORX1028" s="45"/>
      <c r="ORY1028" s="45"/>
      <c r="ORZ1028" s="45"/>
      <c r="OSA1028" s="45"/>
      <c r="OSB1028" s="45"/>
      <c r="OSC1028" s="45"/>
      <c r="OSD1028" s="45"/>
      <c r="OSE1028" s="45"/>
      <c r="OSF1028" s="45"/>
      <c r="OSG1028" s="45"/>
      <c r="OSH1028" s="45"/>
      <c r="OSI1028" s="45"/>
      <c r="OSJ1028" s="45"/>
      <c r="OSK1028" s="45"/>
      <c r="OSL1028" s="45"/>
      <c r="OSM1028" s="45"/>
      <c r="OSN1028" s="45"/>
      <c r="OSO1028" s="45"/>
      <c r="OSP1028" s="45"/>
      <c r="OSQ1028" s="45"/>
      <c r="OSR1028" s="45"/>
      <c r="OSS1028" s="45"/>
      <c r="OST1028" s="45"/>
      <c r="OSU1028" s="45"/>
      <c r="OSV1028" s="45"/>
      <c r="OSW1028" s="45"/>
      <c r="OSX1028" s="45"/>
      <c r="OSY1028" s="45"/>
      <c r="OSZ1028" s="45"/>
      <c r="OTA1028" s="45"/>
      <c r="OTB1028" s="45"/>
      <c r="OTC1028" s="45"/>
      <c r="OTD1028" s="45"/>
      <c r="OTE1028" s="45"/>
      <c r="OTF1028" s="45"/>
      <c r="OTG1028" s="45"/>
      <c r="OTH1028" s="45"/>
      <c r="OTI1028" s="45"/>
      <c r="OTJ1028" s="45"/>
      <c r="OTK1028" s="45"/>
      <c r="OTL1028" s="45"/>
      <c r="OTM1028" s="45"/>
      <c r="OTN1028" s="45"/>
      <c r="OTO1028" s="45"/>
      <c r="OTP1028" s="45"/>
      <c r="OTQ1028" s="45"/>
      <c r="OTR1028" s="45"/>
      <c r="OTS1028" s="45"/>
      <c r="OTT1028" s="45"/>
      <c r="OTU1028" s="45"/>
      <c r="OTV1028" s="45"/>
      <c r="OTW1028" s="45"/>
      <c r="OTX1028" s="45"/>
      <c r="OTY1028" s="45"/>
      <c r="OTZ1028" s="45"/>
      <c r="OUA1028" s="45"/>
      <c r="OUB1028" s="45"/>
      <c r="OUC1028" s="45"/>
      <c r="OUD1028" s="45"/>
      <c r="OUE1028" s="45"/>
      <c r="OUF1028" s="45"/>
      <c r="OUG1028" s="45"/>
      <c r="OUH1028" s="45"/>
      <c r="OUI1028" s="45"/>
      <c r="OUJ1028" s="45"/>
      <c r="OUK1028" s="45"/>
      <c r="OUL1028" s="45"/>
      <c r="OUM1028" s="45"/>
      <c r="OUN1028" s="45"/>
      <c r="OUO1028" s="45"/>
      <c r="OUP1028" s="45"/>
      <c r="OUQ1028" s="45"/>
      <c r="OUR1028" s="45"/>
      <c r="OUS1028" s="45"/>
      <c r="OUT1028" s="45"/>
      <c r="OUU1028" s="45"/>
      <c r="OUV1028" s="45"/>
      <c r="OUW1028" s="45"/>
      <c r="OUX1028" s="45"/>
      <c r="OUY1028" s="45"/>
      <c r="OUZ1028" s="45"/>
      <c r="OVA1028" s="45"/>
      <c r="OVB1028" s="45"/>
      <c r="OVC1028" s="45"/>
      <c r="OVD1028" s="45"/>
      <c r="OVE1028" s="45"/>
      <c r="OVF1028" s="45"/>
      <c r="OVG1028" s="45"/>
      <c r="OVH1028" s="45"/>
      <c r="OVI1028" s="45"/>
      <c r="OVJ1028" s="45"/>
      <c r="OVK1028" s="45"/>
      <c r="OVL1028" s="45"/>
      <c r="OVM1028" s="45"/>
      <c r="OVN1028" s="45"/>
      <c r="OVO1028" s="45"/>
      <c r="OVP1028" s="45"/>
      <c r="OVQ1028" s="45"/>
      <c r="OVR1028" s="45"/>
      <c r="OVS1028" s="45"/>
      <c r="OVT1028" s="45"/>
      <c r="OVU1028" s="45"/>
      <c r="OVV1028" s="45"/>
      <c r="OVW1028" s="45"/>
      <c r="OVX1028" s="45"/>
      <c r="OVY1028" s="45"/>
      <c r="OVZ1028" s="45"/>
      <c r="OWA1028" s="45"/>
      <c r="OWB1028" s="45"/>
      <c r="OWC1028" s="45"/>
      <c r="OWD1028" s="45"/>
      <c r="OWE1028" s="45"/>
      <c r="OWF1028" s="45"/>
      <c r="OWG1028" s="45"/>
      <c r="OWH1028" s="45"/>
      <c r="OWI1028" s="45"/>
      <c r="OWJ1028" s="45"/>
      <c r="OWK1028" s="45"/>
      <c r="OWL1028" s="45"/>
      <c r="OWM1028" s="45"/>
      <c r="OWN1028" s="45"/>
      <c r="OWO1028" s="45"/>
      <c r="OWP1028" s="45"/>
      <c r="OWQ1028" s="45"/>
      <c r="OWR1028" s="45"/>
      <c r="OWS1028" s="45"/>
      <c r="OWT1028" s="45"/>
      <c r="OWU1028" s="45"/>
      <c r="OWV1028" s="45"/>
      <c r="OWW1028" s="45"/>
      <c r="OWX1028" s="45"/>
      <c r="OWY1028" s="45"/>
      <c r="OWZ1028" s="45"/>
      <c r="OXA1028" s="45"/>
      <c r="OXB1028" s="45"/>
      <c r="OXC1028" s="45"/>
      <c r="OXD1028" s="45"/>
      <c r="OXE1028" s="45"/>
      <c r="OXF1028" s="45"/>
      <c r="OXG1028" s="45"/>
      <c r="OXH1028" s="45"/>
      <c r="OXI1028" s="45"/>
      <c r="OXJ1028" s="45"/>
      <c r="OXK1028" s="45"/>
      <c r="OXL1028" s="45"/>
      <c r="OXM1028" s="45"/>
      <c r="OXN1028" s="45"/>
      <c r="OXO1028" s="45"/>
      <c r="OXP1028" s="45"/>
      <c r="OXQ1028" s="45"/>
      <c r="OXR1028" s="45"/>
      <c r="OXS1028" s="45"/>
      <c r="OXT1028" s="45"/>
      <c r="OXU1028" s="45"/>
      <c r="OXV1028" s="45"/>
      <c r="OXW1028" s="45"/>
      <c r="OXX1028" s="45"/>
      <c r="OXY1028" s="45"/>
      <c r="OXZ1028" s="45"/>
      <c r="OYA1028" s="45"/>
      <c r="OYB1028" s="45"/>
      <c r="OYC1028" s="45"/>
      <c r="OYD1028" s="45"/>
      <c r="OYE1028" s="45"/>
      <c r="OYF1028" s="45"/>
      <c r="OYG1028" s="45"/>
      <c r="OYH1028" s="45"/>
      <c r="OYI1028" s="45"/>
      <c r="OYJ1028" s="45"/>
      <c r="OYK1028" s="45"/>
      <c r="OYL1028" s="45"/>
      <c r="OYM1028" s="45"/>
      <c r="OYN1028" s="45"/>
      <c r="OYO1028" s="45"/>
      <c r="OYP1028" s="45"/>
      <c r="OYQ1028" s="45"/>
      <c r="OYR1028" s="45"/>
      <c r="OYS1028" s="45"/>
      <c r="OYT1028" s="45"/>
      <c r="OYU1028" s="45"/>
      <c r="OYV1028" s="45"/>
      <c r="OYW1028" s="45"/>
      <c r="OYX1028" s="45"/>
      <c r="OYY1028" s="45"/>
      <c r="OYZ1028" s="45"/>
      <c r="OZA1028" s="45"/>
      <c r="OZB1028" s="45"/>
      <c r="OZC1028" s="45"/>
      <c r="OZD1028" s="45"/>
      <c r="OZE1028" s="45"/>
      <c r="OZF1028" s="45"/>
      <c r="OZG1028" s="45"/>
      <c r="OZH1028" s="45"/>
      <c r="OZI1028" s="45"/>
      <c r="OZJ1028" s="45"/>
      <c r="OZK1028" s="45"/>
      <c r="OZL1028" s="45"/>
      <c r="OZM1028" s="45"/>
      <c r="OZN1028" s="45"/>
      <c r="OZO1028" s="45"/>
      <c r="OZP1028" s="45"/>
      <c r="OZQ1028" s="45"/>
      <c r="OZR1028" s="45"/>
      <c r="OZS1028" s="45"/>
      <c r="OZT1028" s="45"/>
      <c r="OZU1028" s="45"/>
      <c r="OZV1028" s="45"/>
      <c r="OZW1028" s="45"/>
      <c r="OZX1028" s="45"/>
      <c r="OZY1028" s="45"/>
      <c r="OZZ1028" s="45"/>
      <c r="PAA1028" s="45"/>
      <c r="PAB1028" s="45"/>
      <c r="PAC1028" s="45"/>
      <c r="PAD1028" s="45"/>
      <c r="PAE1028" s="45"/>
      <c r="PAF1028" s="45"/>
      <c r="PAG1028" s="45"/>
      <c r="PAH1028" s="45"/>
      <c r="PAI1028" s="45"/>
      <c r="PAJ1028" s="45"/>
      <c r="PAK1028" s="45"/>
      <c r="PAL1028" s="45"/>
      <c r="PAM1028" s="45"/>
      <c r="PAN1028" s="45"/>
      <c r="PAO1028" s="45"/>
      <c r="PAP1028" s="45"/>
      <c r="PAQ1028" s="45"/>
      <c r="PAR1028" s="45"/>
      <c r="PAS1028" s="45"/>
      <c r="PAT1028" s="45"/>
      <c r="PAU1028" s="45"/>
      <c r="PAV1028" s="45"/>
      <c r="PAW1028" s="45"/>
      <c r="PAX1028" s="45"/>
      <c r="PAY1028" s="45"/>
      <c r="PAZ1028" s="45"/>
      <c r="PBA1028" s="45"/>
      <c r="PBB1028" s="45"/>
      <c r="PBC1028" s="45"/>
      <c r="PBD1028" s="45"/>
      <c r="PBE1028" s="45"/>
      <c r="PBF1028" s="45"/>
      <c r="PBG1028" s="45"/>
      <c r="PBH1028" s="45"/>
      <c r="PBI1028" s="45"/>
      <c r="PBJ1028" s="45"/>
      <c r="PBK1028" s="45"/>
      <c r="PBL1028" s="45"/>
      <c r="PBM1028" s="45"/>
      <c r="PBN1028" s="45"/>
      <c r="PBO1028" s="45"/>
      <c r="PBP1028" s="45"/>
      <c r="PBQ1028" s="45"/>
      <c r="PBR1028" s="45"/>
      <c r="PBS1028" s="45"/>
      <c r="PBT1028" s="45"/>
      <c r="PBU1028" s="45"/>
      <c r="PBV1028" s="45"/>
      <c r="PBW1028" s="45"/>
      <c r="PBX1028" s="45"/>
      <c r="PBY1028" s="45"/>
      <c r="PBZ1028" s="45"/>
      <c r="PCA1028" s="45"/>
      <c r="PCB1028" s="45"/>
      <c r="PCC1028" s="45"/>
      <c r="PCD1028" s="45"/>
      <c r="PCE1028" s="45"/>
      <c r="PCF1028" s="45"/>
      <c r="PCG1028" s="45"/>
      <c r="PCH1028" s="45"/>
      <c r="PCI1028" s="45"/>
      <c r="PCJ1028" s="45"/>
      <c r="PCK1028" s="45"/>
      <c r="PCL1028" s="45"/>
      <c r="PCM1028" s="45"/>
      <c r="PCN1028" s="45"/>
      <c r="PCO1028" s="45"/>
      <c r="PCP1028" s="45"/>
      <c r="PCQ1028" s="45"/>
      <c r="PCR1028" s="45"/>
      <c r="PCS1028" s="45"/>
      <c r="PCT1028" s="45"/>
      <c r="PCU1028" s="45"/>
      <c r="PCV1028" s="45"/>
      <c r="PCW1028" s="45"/>
      <c r="PCX1028" s="45"/>
      <c r="PCY1028" s="45"/>
      <c r="PCZ1028" s="45"/>
      <c r="PDA1028" s="45"/>
      <c r="PDB1028" s="45"/>
      <c r="PDC1028" s="45"/>
      <c r="PDD1028" s="45"/>
      <c r="PDE1028" s="45"/>
      <c r="PDF1028" s="45"/>
      <c r="PDG1028" s="45"/>
      <c r="PDH1028" s="45"/>
      <c r="PDI1028" s="45"/>
      <c r="PDJ1028" s="45"/>
      <c r="PDK1028" s="45"/>
      <c r="PDL1028" s="45"/>
      <c r="PDM1028" s="45"/>
      <c r="PDN1028" s="45"/>
      <c r="PDO1028" s="45"/>
      <c r="PDP1028" s="45"/>
      <c r="PDQ1028" s="45"/>
      <c r="PDR1028" s="45"/>
      <c r="PDS1028" s="45"/>
      <c r="PDT1028" s="45"/>
      <c r="PDU1028" s="45"/>
      <c r="PDV1028" s="45"/>
      <c r="PDW1028" s="45"/>
      <c r="PDX1028" s="45"/>
      <c r="PDY1028" s="45"/>
      <c r="PDZ1028" s="45"/>
      <c r="PEA1028" s="45"/>
      <c r="PEB1028" s="45"/>
      <c r="PEC1028" s="45"/>
      <c r="PED1028" s="45"/>
      <c r="PEE1028" s="45"/>
      <c r="PEF1028" s="45"/>
      <c r="PEG1028" s="45"/>
      <c r="PEH1028" s="45"/>
      <c r="PEI1028" s="45"/>
      <c r="PEJ1028" s="45"/>
      <c r="PEK1028" s="45"/>
      <c r="PEL1028" s="45"/>
      <c r="PEM1028" s="45"/>
      <c r="PEN1028" s="45"/>
      <c r="PEO1028" s="45"/>
      <c r="PEP1028" s="45"/>
      <c r="PEQ1028" s="45"/>
      <c r="PER1028" s="45"/>
      <c r="PES1028" s="45"/>
      <c r="PET1028" s="45"/>
      <c r="PEU1028" s="45"/>
      <c r="PEV1028" s="45"/>
      <c r="PEW1028" s="45"/>
      <c r="PEX1028" s="45"/>
      <c r="PEY1028" s="45"/>
      <c r="PEZ1028" s="45"/>
      <c r="PFA1028" s="45"/>
      <c r="PFB1028" s="45"/>
      <c r="PFC1028" s="45"/>
      <c r="PFD1028" s="45"/>
      <c r="PFE1028" s="45"/>
      <c r="PFF1028" s="45"/>
      <c r="PFG1028" s="45"/>
      <c r="PFH1028" s="45"/>
      <c r="PFI1028" s="45"/>
      <c r="PFJ1028" s="45"/>
      <c r="PFK1028" s="45"/>
      <c r="PFL1028" s="45"/>
      <c r="PFM1028" s="45"/>
      <c r="PFN1028" s="45"/>
      <c r="PFO1028" s="45"/>
      <c r="PFP1028" s="45"/>
      <c r="PFQ1028" s="45"/>
      <c r="PFR1028" s="45"/>
      <c r="PFS1028" s="45"/>
      <c r="PFT1028" s="45"/>
      <c r="PFU1028" s="45"/>
      <c r="PFV1028" s="45"/>
      <c r="PFW1028" s="45"/>
      <c r="PFX1028" s="45"/>
      <c r="PFY1028" s="45"/>
      <c r="PFZ1028" s="45"/>
      <c r="PGA1028" s="45"/>
      <c r="PGB1028" s="45"/>
      <c r="PGC1028" s="45"/>
      <c r="PGD1028" s="45"/>
      <c r="PGE1028" s="45"/>
      <c r="PGF1028" s="45"/>
      <c r="PGG1028" s="45"/>
      <c r="PGH1028" s="45"/>
      <c r="PGI1028" s="45"/>
      <c r="PGJ1028" s="45"/>
      <c r="PGK1028" s="45"/>
      <c r="PGL1028" s="45"/>
      <c r="PGM1028" s="45"/>
      <c r="PGN1028" s="45"/>
      <c r="PGO1028" s="45"/>
      <c r="PGP1028" s="45"/>
      <c r="PGQ1028" s="45"/>
      <c r="PGR1028" s="45"/>
      <c r="PGS1028" s="45"/>
      <c r="PGT1028" s="45"/>
      <c r="PGU1028" s="45"/>
      <c r="PGV1028" s="45"/>
      <c r="PGW1028" s="45"/>
      <c r="PGX1028" s="45"/>
      <c r="PGY1028" s="45"/>
      <c r="PGZ1028" s="45"/>
      <c r="PHA1028" s="45"/>
      <c r="PHB1028" s="45"/>
      <c r="PHC1028" s="45"/>
      <c r="PHD1028" s="45"/>
      <c r="PHE1028" s="45"/>
      <c r="PHF1028" s="45"/>
      <c r="PHG1028" s="45"/>
      <c r="PHH1028" s="45"/>
      <c r="PHI1028" s="45"/>
      <c r="PHJ1028" s="45"/>
      <c r="PHK1028" s="45"/>
      <c r="PHL1028" s="45"/>
      <c r="PHM1028" s="45"/>
      <c r="PHN1028" s="45"/>
      <c r="PHO1028" s="45"/>
      <c r="PHP1028" s="45"/>
      <c r="PHQ1028" s="45"/>
      <c r="PHR1028" s="45"/>
      <c r="PHS1028" s="45"/>
      <c r="PHT1028" s="45"/>
      <c r="PHU1028" s="45"/>
      <c r="PHV1028" s="45"/>
      <c r="PHW1028" s="45"/>
      <c r="PHX1028" s="45"/>
      <c r="PHY1028" s="45"/>
      <c r="PHZ1028" s="45"/>
      <c r="PIA1028" s="45"/>
      <c r="PIB1028" s="45"/>
      <c r="PIC1028" s="45"/>
      <c r="PID1028" s="45"/>
      <c r="PIE1028" s="45"/>
      <c r="PIF1028" s="45"/>
      <c r="PIG1028" s="45"/>
      <c r="PIH1028" s="45"/>
      <c r="PII1028" s="45"/>
      <c r="PIJ1028" s="45"/>
      <c r="PIK1028" s="45"/>
      <c r="PIL1028" s="45"/>
      <c r="PIM1028" s="45"/>
      <c r="PIN1028" s="45"/>
      <c r="PIO1028" s="45"/>
      <c r="PIP1028" s="45"/>
      <c r="PIQ1028" s="45"/>
      <c r="PIR1028" s="45"/>
      <c r="PIS1028" s="45"/>
      <c r="PIT1028" s="45"/>
      <c r="PIU1028" s="45"/>
      <c r="PIV1028" s="45"/>
      <c r="PIW1028" s="45"/>
      <c r="PIX1028" s="45"/>
      <c r="PIY1028" s="45"/>
      <c r="PIZ1028" s="45"/>
      <c r="PJA1028" s="45"/>
      <c r="PJB1028" s="45"/>
      <c r="PJC1028" s="45"/>
      <c r="PJD1028" s="45"/>
      <c r="PJE1028" s="45"/>
      <c r="PJF1028" s="45"/>
      <c r="PJG1028" s="45"/>
      <c r="PJH1028" s="45"/>
      <c r="PJI1028" s="45"/>
      <c r="PJJ1028" s="45"/>
      <c r="PJK1028" s="45"/>
      <c r="PJL1028" s="45"/>
      <c r="PJM1028" s="45"/>
      <c r="PJN1028" s="45"/>
      <c r="PJO1028" s="45"/>
      <c r="PJP1028" s="45"/>
      <c r="PJQ1028" s="45"/>
      <c r="PJR1028" s="45"/>
      <c r="PJS1028" s="45"/>
      <c r="PJT1028" s="45"/>
      <c r="PJU1028" s="45"/>
      <c r="PJV1028" s="45"/>
      <c r="PJW1028" s="45"/>
      <c r="PJX1028" s="45"/>
      <c r="PJY1028" s="45"/>
      <c r="PJZ1028" s="45"/>
      <c r="PKA1028" s="45"/>
      <c r="PKB1028" s="45"/>
      <c r="PKC1028" s="45"/>
      <c r="PKD1028" s="45"/>
      <c r="PKE1028" s="45"/>
      <c r="PKF1028" s="45"/>
      <c r="PKG1028" s="45"/>
      <c r="PKH1028" s="45"/>
      <c r="PKI1028" s="45"/>
      <c r="PKJ1028" s="45"/>
      <c r="PKK1028" s="45"/>
      <c r="PKL1028" s="45"/>
      <c r="PKM1028" s="45"/>
      <c r="PKN1028" s="45"/>
      <c r="PKO1028" s="45"/>
      <c r="PKP1028" s="45"/>
      <c r="PKQ1028" s="45"/>
      <c r="PKR1028" s="45"/>
      <c r="PKS1028" s="45"/>
      <c r="PKT1028" s="45"/>
      <c r="PKU1028" s="45"/>
      <c r="PKV1028" s="45"/>
      <c r="PKW1028" s="45"/>
      <c r="PKX1028" s="45"/>
      <c r="PKY1028" s="45"/>
      <c r="PKZ1028" s="45"/>
      <c r="PLA1028" s="45"/>
      <c r="PLB1028" s="45"/>
      <c r="PLC1028" s="45"/>
      <c r="PLD1028" s="45"/>
      <c r="PLE1028" s="45"/>
      <c r="PLF1028" s="45"/>
      <c r="PLG1028" s="45"/>
      <c r="PLH1028" s="45"/>
      <c r="PLI1028" s="45"/>
      <c r="PLJ1028" s="45"/>
      <c r="PLK1028" s="45"/>
      <c r="PLL1028" s="45"/>
      <c r="PLM1028" s="45"/>
      <c r="PLN1028" s="45"/>
      <c r="PLO1028" s="45"/>
      <c r="PLP1028" s="45"/>
      <c r="PLQ1028" s="45"/>
      <c r="PLR1028" s="45"/>
      <c r="PLS1028" s="45"/>
      <c r="PLT1028" s="45"/>
      <c r="PLU1028" s="45"/>
      <c r="PLV1028" s="45"/>
      <c r="PLW1028" s="45"/>
      <c r="PLX1028" s="45"/>
      <c r="PLY1028" s="45"/>
      <c r="PLZ1028" s="45"/>
      <c r="PMA1028" s="45"/>
      <c r="PMB1028" s="45"/>
      <c r="PMC1028" s="45"/>
      <c r="PMD1028" s="45"/>
      <c r="PME1028" s="45"/>
      <c r="PMF1028" s="45"/>
      <c r="PMG1028" s="45"/>
      <c r="PMH1028" s="45"/>
      <c r="PMI1028" s="45"/>
      <c r="PMJ1028" s="45"/>
      <c r="PMK1028" s="45"/>
      <c r="PML1028" s="45"/>
      <c r="PMM1028" s="45"/>
      <c r="PMN1028" s="45"/>
      <c r="PMO1028" s="45"/>
      <c r="PMP1028" s="45"/>
      <c r="PMQ1028" s="45"/>
      <c r="PMR1028" s="45"/>
      <c r="PMS1028" s="45"/>
      <c r="PMT1028" s="45"/>
      <c r="PMU1028" s="45"/>
      <c r="PMV1028" s="45"/>
      <c r="PMW1028" s="45"/>
      <c r="PMX1028" s="45"/>
      <c r="PMY1028" s="45"/>
      <c r="PMZ1028" s="45"/>
      <c r="PNA1028" s="45"/>
      <c r="PNB1028" s="45"/>
      <c r="PNC1028" s="45"/>
      <c r="PND1028" s="45"/>
      <c r="PNE1028" s="45"/>
      <c r="PNF1028" s="45"/>
      <c r="PNG1028" s="45"/>
      <c r="PNH1028" s="45"/>
      <c r="PNI1028" s="45"/>
      <c r="PNJ1028" s="45"/>
      <c r="PNK1028" s="45"/>
      <c r="PNL1028" s="45"/>
      <c r="PNM1028" s="45"/>
      <c r="PNN1028" s="45"/>
      <c r="PNO1028" s="45"/>
      <c r="PNP1028" s="45"/>
      <c r="PNQ1028" s="45"/>
      <c r="PNR1028" s="45"/>
      <c r="PNS1028" s="45"/>
      <c r="PNT1028" s="45"/>
      <c r="PNU1028" s="45"/>
      <c r="PNV1028" s="45"/>
      <c r="PNW1028" s="45"/>
      <c r="PNX1028" s="45"/>
      <c r="PNY1028" s="45"/>
      <c r="PNZ1028" s="45"/>
      <c r="POA1028" s="45"/>
      <c r="POB1028" s="45"/>
      <c r="POC1028" s="45"/>
      <c r="POD1028" s="45"/>
      <c r="POE1028" s="45"/>
      <c r="POF1028" s="45"/>
      <c r="POG1028" s="45"/>
      <c r="POH1028" s="45"/>
      <c r="POI1028" s="45"/>
      <c r="POJ1028" s="45"/>
      <c r="POK1028" s="45"/>
      <c r="POL1028" s="45"/>
      <c r="POM1028" s="45"/>
      <c r="PON1028" s="45"/>
      <c r="POO1028" s="45"/>
      <c r="POP1028" s="45"/>
      <c r="POQ1028" s="45"/>
      <c r="POR1028" s="45"/>
      <c r="POS1028" s="45"/>
      <c r="POT1028" s="45"/>
      <c r="POU1028" s="45"/>
      <c r="POV1028" s="45"/>
      <c r="POW1028" s="45"/>
      <c r="POX1028" s="45"/>
      <c r="POY1028" s="45"/>
      <c r="POZ1028" s="45"/>
      <c r="PPA1028" s="45"/>
      <c r="PPB1028" s="45"/>
      <c r="PPC1028" s="45"/>
      <c r="PPD1028" s="45"/>
      <c r="PPE1028" s="45"/>
      <c r="PPF1028" s="45"/>
      <c r="PPG1028" s="45"/>
      <c r="PPH1028" s="45"/>
      <c r="PPI1028" s="45"/>
      <c r="PPJ1028" s="45"/>
      <c r="PPK1028" s="45"/>
      <c r="PPL1028" s="45"/>
      <c r="PPM1028" s="45"/>
      <c r="PPN1028" s="45"/>
      <c r="PPO1028" s="45"/>
      <c r="PPP1028" s="45"/>
      <c r="PPQ1028" s="45"/>
      <c r="PPR1028" s="45"/>
      <c r="PPS1028" s="45"/>
      <c r="PPT1028" s="45"/>
      <c r="PPU1028" s="45"/>
      <c r="PPV1028" s="45"/>
      <c r="PPW1028" s="45"/>
      <c r="PPX1028" s="45"/>
      <c r="PPY1028" s="45"/>
      <c r="PPZ1028" s="45"/>
      <c r="PQA1028" s="45"/>
      <c r="PQB1028" s="45"/>
      <c r="PQC1028" s="45"/>
      <c r="PQD1028" s="45"/>
      <c r="PQE1028" s="45"/>
      <c r="PQF1028" s="45"/>
      <c r="PQG1028" s="45"/>
      <c r="PQH1028" s="45"/>
      <c r="PQI1028" s="45"/>
      <c r="PQJ1028" s="45"/>
      <c r="PQK1028" s="45"/>
      <c r="PQL1028" s="45"/>
      <c r="PQM1028" s="45"/>
      <c r="PQN1028" s="45"/>
      <c r="PQO1028" s="45"/>
      <c r="PQP1028" s="45"/>
      <c r="PQQ1028" s="45"/>
      <c r="PQR1028" s="45"/>
      <c r="PQS1028" s="45"/>
      <c r="PQT1028" s="45"/>
      <c r="PQU1028" s="45"/>
      <c r="PQV1028" s="45"/>
      <c r="PQW1028" s="45"/>
      <c r="PQX1028" s="45"/>
      <c r="PQY1028" s="45"/>
      <c r="PQZ1028" s="45"/>
      <c r="PRA1028" s="45"/>
      <c r="PRB1028" s="45"/>
      <c r="PRC1028" s="45"/>
      <c r="PRD1028" s="45"/>
      <c r="PRE1028" s="45"/>
      <c r="PRF1028" s="45"/>
      <c r="PRG1028" s="45"/>
      <c r="PRH1028" s="45"/>
      <c r="PRI1028" s="45"/>
      <c r="PRJ1028" s="45"/>
      <c r="PRK1028" s="45"/>
      <c r="PRL1028" s="45"/>
      <c r="PRM1028" s="45"/>
      <c r="PRN1028" s="45"/>
      <c r="PRO1028" s="45"/>
      <c r="PRP1028" s="45"/>
      <c r="PRQ1028" s="45"/>
      <c r="PRR1028" s="45"/>
      <c r="PRS1028" s="45"/>
      <c r="PRT1028" s="45"/>
      <c r="PRU1028" s="45"/>
      <c r="PRV1028" s="45"/>
      <c r="PRW1028" s="45"/>
      <c r="PRX1028" s="45"/>
      <c r="PRY1028" s="45"/>
      <c r="PRZ1028" s="45"/>
      <c r="PSA1028" s="45"/>
      <c r="PSB1028" s="45"/>
      <c r="PSC1028" s="45"/>
      <c r="PSD1028" s="45"/>
      <c r="PSE1028" s="45"/>
      <c r="PSF1028" s="45"/>
      <c r="PSG1028" s="45"/>
      <c r="PSH1028" s="45"/>
      <c r="PSI1028" s="45"/>
      <c r="PSJ1028" s="45"/>
      <c r="PSK1028" s="45"/>
      <c r="PSL1028" s="45"/>
      <c r="PSM1028" s="45"/>
      <c r="PSN1028" s="45"/>
      <c r="PSO1028" s="45"/>
      <c r="PSP1028" s="45"/>
      <c r="PSQ1028" s="45"/>
      <c r="PSR1028" s="45"/>
      <c r="PSS1028" s="45"/>
      <c r="PST1028" s="45"/>
      <c r="PSU1028" s="45"/>
      <c r="PSV1028" s="45"/>
      <c r="PSW1028" s="45"/>
      <c r="PSX1028" s="45"/>
      <c r="PSY1028" s="45"/>
      <c r="PSZ1028" s="45"/>
      <c r="PTA1028" s="45"/>
      <c r="PTB1028" s="45"/>
      <c r="PTC1028" s="45"/>
      <c r="PTD1028" s="45"/>
      <c r="PTE1028" s="45"/>
      <c r="PTF1028" s="45"/>
      <c r="PTG1028" s="45"/>
      <c r="PTH1028" s="45"/>
      <c r="PTI1028" s="45"/>
      <c r="PTJ1028" s="45"/>
      <c r="PTK1028" s="45"/>
      <c r="PTL1028" s="45"/>
      <c r="PTM1028" s="45"/>
      <c r="PTN1028" s="45"/>
      <c r="PTO1028" s="45"/>
      <c r="PTP1028" s="45"/>
      <c r="PTQ1028" s="45"/>
      <c r="PTR1028" s="45"/>
      <c r="PTS1028" s="45"/>
      <c r="PTT1028" s="45"/>
      <c r="PTU1028" s="45"/>
      <c r="PTV1028" s="45"/>
      <c r="PTW1028" s="45"/>
      <c r="PTX1028" s="45"/>
      <c r="PTY1028" s="45"/>
      <c r="PTZ1028" s="45"/>
      <c r="PUA1028" s="45"/>
      <c r="PUB1028" s="45"/>
      <c r="PUC1028" s="45"/>
      <c r="PUD1028" s="45"/>
      <c r="PUE1028" s="45"/>
      <c r="PUF1028" s="45"/>
      <c r="PUG1028" s="45"/>
      <c r="PUH1028" s="45"/>
      <c r="PUI1028" s="45"/>
      <c r="PUJ1028" s="45"/>
      <c r="PUK1028" s="45"/>
      <c r="PUL1028" s="45"/>
      <c r="PUM1028" s="45"/>
      <c r="PUN1028" s="45"/>
      <c r="PUO1028" s="45"/>
      <c r="PUP1028" s="45"/>
      <c r="PUQ1028" s="45"/>
      <c r="PUR1028" s="45"/>
      <c r="PUS1028" s="45"/>
      <c r="PUT1028" s="45"/>
      <c r="PUU1028" s="45"/>
      <c r="PUV1028" s="45"/>
      <c r="PUW1028" s="45"/>
      <c r="PUX1028" s="45"/>
      <c r="PUY1028" s="45"/>
      <c r="PUZ1028" s="45"/>
      <c r="PVA1028" s="45"/>
      <c r="PVB1028" s="45"/>
      <c r="PVC1028" s="45"/>
      <c r="PVD1028" s="45"/>
      <c r="PVE1028" s="45"/>
      <c r="PVF1028" s="45"/>
      <c r="PVG1028" s="45"/>
      <c r="PVH1028" s="45"/>
      <c r="PVI1028" s="45"/>
      <c r="PVJ1028" s="45"/>
      <c r="PVK1028" s="45"/>
      <c r="PVL1028" s="45"/>
      <c r="PVM1028" s="45"/>
      <c r="PVN1028" s="45"/>
      <c r="PVO1028" s="45"/>
      <c r="PVP1028" s="45"/>
      <c r="PVQ1028" s="45"/>
      <c r="PVR1028" s="45"/>
      <c r="PVS1028" s="45"/>
      <c r="PVT1028" s="45"/>
      <c r="PVU1028" s="45"/>
      <c r="PVV1028" s="45"/>
      <c r="PVW1028" s="45"/>
      <c r="PVX1028" s="45"/>
      <c r="PVY1028" s="45"/>
      <c r="PVZ1028" s="45"/>
      <c r="PWA1028" s="45"/>
      <c r="PWB1028" s="45"/>
      <c r="PWC1028" s="45"/>
      <c r="PWD1028" s="45"/>
      <c r="PWE1028" s="45"/>
      <c r="PWF1028" s="45"/>
      <c r="PWG1028" s="45"/>
      <c r="PWH1028" s="45"/>
      <c r="PWI1028" s="45"/>
      <c r="PWJ1028" s="45"/>
      <c r="PWK1028" s="45"/>
      <c r="PWL1028" s="45"/>
      <c r="PWM1028" s="45"/>
      <c r="PWN1028" s="45"/>
      <c r="PWO1028" s="45"/>
      <c r="PWP1028" s="45"/>
      <c r="PWQ1028" s="45"/>
      <c r="PWR1028" s="45"/>
      <c r="PWS1028" s="45"/>
      <c r="PWT1028" s="45"/>
      <c r="PWU1028" s="45"/>
      <c r="PWV1028" s="45"/>
      <c r="PWW1028" s="45"/>
      <c r="PWX1028" s="45"/>
      <c r="PWY1028" s="45"/>
      <c r="PWZ1028" s="45"/>
      <c r="PXA1028" s="45"/>
      <c r="PXB1028" s="45"/>
      <c r="PXC1028" s="45"/>
      <c r="PXD1028" s="45"/>
      <c r="PXE1028" s="45"/>
      <c r="PXF1028" s="45"/>
      <c r="PXG1028" s="45"/>
      <c r="PXH1028" s="45"/>
      <c r="PXI1028" s="45"/>
      <c r="PXJ1028" s="45"/>
      <c r="PXK1028" s="45"/>
      <c r="PXL1028" s="45"/>
      <c r="PXM1028" s="45"/>
      <c r="PXN1028" s="45"/>
      <c r="PXO1028" s="45"/>
      <c r="PXP1028" s="45"/>
      <c r="PXQ1028" s="45"/>
      <c r="PXR1028" s="45"/>
      <c r="PXS1028" s="45"/>
      <c r="PXT1028" s="45"/>
      <c r="PXU1028" s="45"/>
      <c r="PXV1028" s="45"/>
      <c r="PXW1028" s="45"/>
      <c r="PXX1028" s="45"/>
      <c r="PXY1028" s="45"/>
      <c r="PXZ1028" s="45"/>
      <c r="PYA1028" s="45"/>
      <c r="PYB1028" s="45"/>
      <c r="PYC1028" s="45"/>
      <c r="PYD1028" s="45"/>
      <c r="PYE1028" s="45"/>
      <c r="PYF1028" s="45"/>
      <c r="PYG1028" s="45"/>
      <c r="PYH1028" s="45"/>
      <c r="PYI1028" s="45"/>
      <c r="PYJ1028" s="45"/>
      <c r="PYK1028" s="45"/>
      <c r="PYL1028" s="45"/>
      <c r="PYM1028" s="45"/>
      <c r="PYN1028" s="45"/>
      <c r="PYO1028" s="45"/>
      <c r="PYP1028" s="45"/>
      <c r="PYQ1028" s="45"/>
      <c r="PYR1028" s="45"/>
      <c r="PYS1028" s="45"/>
      <c r="PYT1028" s="45"/>
      <c r="PYU1028" s="45"/>
      <c r="PYV1028" s="45"/>
      <c r="PYW1028" s="45"/>
      <c r="PYX1028" s="45"/>
      <c r="PYY1028" s="45"/>
      <c r="PYZ1028" s="45"/>
      <c r="PZA1028" s="45"/>
      <c r="PZB1028" s="45"/>
      <c r="PZC1028" s="45"/>
      <c r="PZD1028" s="45"/>
      <c r="PZE1028" s="45"/>
      <c r="PZF1028" s="45"/>
      <c r="PZG1028" s="45"/>
      <c r="PZH1028" s="45"/>
      <c r="PZI1028" s="45"/>
      <c r="PZJ1028" s="45"/>
      <c r="PZK1028" s="45"/>
      <c r="PZL1028" s="45"/>
      <c r="PZM1028" s="45"/>
      <c r="PZN1028" s="45"/>
      <c r="PZO1028" s="45"/>
      <c r="PZP1028" s="45"/>
      <c r="PZQ1028" s="45"/>
      <c r="PZR1028" s="45"/>
      <c r="PZS1028" s="45"/>
      <c r="PZT1028" s="45"/>
      <c r="PZU1028" s="45"/>
      <c r="PZV1028" s="45"/>
      <c r="PZW1028" s="45"/>
      <c r="PZX1028" s="45"/>
      <c r="PZY1028" s="45"/>
      <c r="PZZ1028" s="45"/>
      <c r="QAA1028" s="45"/>
      <c r="QAB1028" s="45"/>
      <c r="QAC1028" s="45"/>
      <c r="QAD1028" s="45"/>
      <c r="QAE1028" s="45"/>
      <c r="QAF1028" s="45"/>
      <c r="QAG1028" s="45"/>
      <c r="QAH1028" s="45"/>
      <c r="QAI1028" s="45"/>
      <c r="QAJ1028" s="45"/>
      <c r="QAK1028" s="45"/>
      <c r="QAL1028" s="45"/>
      <c r="QAM1028" s="45"/>
      <c r="QAN1028" s="45"/>
      <c r="QAO1028" s="45"/>
      <c r="QAP1028" s="45"/>
      <c r="QAQ1028" s="45"/>
      <c r="QAR1028" s="45"/>
      <c r="QAS1028" s="45"/>
      <c r="QAT1028" s="45"/>
      <c r="QAU1028" s="45"/>
      <c r="QAV1028" s="45"/>
      <c r="QAW1028" s="45"/>
      <c r="QAX1028" s="45"/>
      <c r="QAY1028" s="45"/>
      <c r="QAZ1028" s="45"/>
      <c r="QBA1028" s="45"/>
      <c r="QBB1028" s="45"/>
      <c r="QBC1028" s="45"/>
      <c r="QBD1028" s="45"/>
      <c r="QBE1028" s="45"/>
      <c r="QBF1028" s="45"/>
      <c r="QBG1028" s="45"/>
      <c r="QBH1028" s="45"/>
      <c r="QBI1028" s="45"/>
      <c r="QBJ1028" s="45"/>
      <c r="QBK1028" s="45"/>
      <c r="QBL1028" s="45"/>
      <c r="QBM1028" s="45"/>
      <c r="QBN1028" s="45"/>
      <c r="QBO1028" s="45"/>
      <c r="QBP1028" s="45"/>
      <c r="QBQ1028" s="45"/>
      <c r="QBR1028" s="45"/>
      <c r="QBS1028" s="45"/>
      <c r="QBT1028" s="45"/>
      <c r="QBU1028" s="45"/>
      <c r="QBV1028" s="45"/>
      <c r="QBW1028" s="45"/>
      <c r="QBX1028" s="45"/>
      <c r="QBY1028" s="45"/>
      <c r="QBZ1028" s="45"/>
      <c r="QCA1028" s="45"/>
      <c r="QCB1028" s="45"/>
      <c r="QCC1028" s="45"/>
      <c r="QCD1028" s="45"/>
      <c r="QCE1028" s="45"/>
      <c r="QCF1028" s="45"/>
      <c r="QCG1028" s="45"/>
      <c r="QCH1028" s="45"/>
      <c r="QCI1028" s="45"/>
      <c r="QCJ1028" s="45"/>
      <c r="QCK1028" s="45"/>
      <c r="QCL1028" s="45"/>
      <c r="QCM1028" s="45"/>
      <c r="QCN1028" s="45"/>
      <c r="QCO1028" s="45"/>
      <c r="QCP1028" s="45"/>
      <c r="QCQ1028" s="45"/>
      <c r="QCR1028" s="45"/>
      <c r="QCS1028" s="45"/>
      <c r="QCT1028" s="45"/>
      <c r="QCU1028" s="45"/>
      <c r="QCV1028" s="45"/>
      <c r="QCW1028" s="45"/>
      <c r="QCX1028" s="45"/>
      <c r="QCY1028" s="45"/>
      <c r="QCZ1028" s="45"/>
      <c r="QDA1028" s="45"/>
      <c r="QDB1028" s="45"/>
      <c r="QDC1028" s="45"/>
      <c r="QDD1028" s="45"/>
      <c r="QDE1028" s="45"/>
      <c r="QDF1028" s="45"/>
      <c r="QDG1028" s="45"/>
      <c r="QDH1028" s="45"/>
      <c r="QDI1028" s="45"/>
      <c r="QDJ1028" s="45"/>
      <c r="QDK1028" s="45"/>
      <c r="QDL1028" s="45"/>
      <c r="QDM1028" s="45"/>
      <c r="QDN1028" s="45"/>
      <c r="QDO1028" s="45"/>
      <c r="QDP1028" s="45"/>
      <c r="QDQ1028" s="45"/>
      <c r="QDR1028" s="45"/>
      <c r="QDS1028" s="45"/>
      <c r="QDT1028" s="45"/>
      <c r="QDU1028" s="45"/>
      <c r="QDV1028" s="45"/>
      <c r="QDW1028" s="45"/>
      <c r="QDX1028" s="45"/>
      <c r="QDY1028" s="45"/>
      <c r="QDZ1028" s="45"/>
      <c r="QEA1028" s="45"/>
      <c r="QEB1028" s="45"/>
      <c r="QEC1028" s="45"/>
      <c r="QED1028" s="45"/>
      <c r="QEE1028" s="45"/>
      <c r="QEF1028" s="45"/>
      <c r="QEG1028" s="45"/>
      <c r="QEH1028" s="45"/>
      <c r="QEI1028" s="45"/>
      <c r="QEJ1028" s="45"/>
      <c r="QEK1028" s="45"/>
      <c r="QEL1028" s="45"/>
      <c r="QEM1028" s="45"/>
      <c r="QEN1028" s="45"/>
      <c r="QEO1028" s="45"/>
      <c r="QEP1028" s="45"/>
      <c r="QEQ1028" s="45"/>
      <c r="QER1028" s="45"/>
      <c r="QES1028" s="45"/>
      <c r="QET1028" s="45"/>
      <c r="QEU1028" s="45"/>
      <c r="QEV1028" s="45"/>
      <c r="QEW1028" s="45"/>
      <c r="QEX1028" s="45"/>
      <c r="QEY1028" s="45"/>
      <c r="QEZ1028" s="45"/>
      <c r="QFA1028" s="45"/>
      <c r="QFB1028" s="45"/>
      <c r="QFC1028" s="45"/>
      <c r="QFD1028" s="45"/>
      <c r="QFE1028" s="45"/>
      <c r="QFF1028" s="45"/>
      <c r="QFG1028" s="45"/>
      <c r="QFH1028" s="45"/>
      <c r="QFI1028" s="45"/>
      <c r="QFJ1028" s="45"/>
      <c r="QFK1028" s="45"/>
      <c r="QFL1028" s="45"/>
      <c r="QFM1028" s="45"/>
      <c r="QFN1028" s="45"/>
      <c r="QFO1028" s="45"/>
      <c r="QFP1028" s="45"/>
      <c r="QFQ1028" s="45"/>
      <c r="QFR1028" s="45"/>
      <c r="QFS1028" s="45"/>
      <c r="QFT1028" s="45"/>
      <c r="QFU1028" s="45"/>
      <c r="QFV1028" s="45"/>
      <c r="QFW1028" s="45"/>
      <c r="QFX1028" s="45"/>
      <c r="QFY1028" s="45"/>
      <c r="QFZ1028" s="45"/>
      <c r="QGA1028" s="45"/>
      <c r="QGB1028" s="45"/>
      <c r="QGC1028" s="45"/>
      <c r="QGD1028" s="45"/>
      <c r="QGE1028" s="45"/>
      <c r="QGF1028" s="45"/>
      <c r="QGG1028" s="45"/>
      <c r="QGH1028" s="45"/>
      <c r="QGI1028" s="45"/>
      <c r="QGJ1028" s="45"/>
      <c r="QGK1028" s="45"/>
      <c r="QGL1028" s="45"/>
      <c r="QGM1028" s="45"/>
      <c r="QGN1028" s="45"/>
      <c r="QGO1028" s="45"/>
      <c r="QGP1028" s="45"/>
      <c r="QGQ1028" s="45"/>
      <c r="QGR1028" s="45"/>
      <c r="QGS1028" s="45"/>
      <c r="QGT1028" s="45"/>
      <c r="QGU1028" s="45"/>
      <c r="QGV1028" s="45"/>
      <c r="QGW1028" s="45"/>
      <c r="QGX1028" s="45"/>
      <c r="QGY1028" s="45"/>
      <c r="QGZ1028" s="45"/>
      <c r="QHA1028" s="45"/>
      <c r="QHB1028" s="45"/>
      <c r="QHC1028" s="45"/>
      <c r="QHD1028" s="45"/>
      <c r="QHE1028" s="45"/>
      <c r="QHF1028" s="45"/>
      <c r="QHG1028" s="45"/>
      <c r="QHH1028" s="45"/>
      <c r="QHI1028" s="45"/>
      <c r="QHJ1028" s="45"/>
      <c r="QHK1028" s="45"/>
      <c r="QHL1028" s="45"/>
      <c r="QHM1028" s="45"/>
      <c r="QHN1028" s="45"/>
      <c r="QHO1028" s="45"/>
      <c r="QHP1028" s="45"/>
      <c r="QHQ1028" s="45"/>
      <c r="QHR1028" s="45"/>
      <c r="QHS1028" s="45"/>
      <c r="QHT1028" s="45"/>
      <c r="QHU1028" s="45"/>
      <c r="QHV1028" s="45"/>
      <c r="QHW1028" s="45"/>
      <c r="QHX1028" s="45"/>
      <c r="QHY1028" s="45"/>
      <c r="QHZ1028" s="45"/>
      <c r="QIA1028" s="45"/>
      <c r="QIB1028" s="45"/>
      <c r="QIC1028" s="45"/>
      <c r="QID1028" s="45"/>
      <c r="QIE1028" s="45"/>
      <c r="QIF1028" s="45"/>
      <c r="QIG1028" s="45"/>
      <c r="QIH1028" s="45"/>
      <c r="QII1028" s="45"/>
      <c r="QIJ1028" s="45"/>
      <c r="QIK1028" s="45"/>
      <c r="QIL1028" s="45"/>
      <c r="QIM1028" s="45"/>
      <c r="QIN1028" s="45"/>
      <c r="QIO1028" s="45"/>
      <c r="QIP1028" s="45"/>
      <c r="QIQ1028" s="45"/>
      <c r="QIR1028" s="45"/>
      <c r="QIS1028" s="45"/>
      <c r="QIT1028" s="45"/>
      <c r="QIU1028" s="45"/>
      <c r="QIV1028" s="45"/>
      <c r="QIW1028" s="45"/>
      <c r="QIX1028" s="45"/>
      <c r="QIY1028" s="45"/>
      <c r="QIZ1028" s="45"/>
      <c r="QJA1028" s="45"/>
      <c r="QJB1028" s="45"/>
      <c r="QJC1028" s="45"/>
      <c r="QJD1028" s="45"/>
      <c r="QJE1028" s="45"/>
      <c r="QJF1028" s="45"/>
      <c r="QJG1028" s="45"/>
      <c r="QJH1028" s="45"/>
      <c r="QJI1028" s="45"/>
      <c r="QJJ1028" s="45"/>
      <c r="QJK1028" s="45"/>
      <c r="QJL1028" s="45"/>
      <c r="QJM1028" s="45"/>
      <c r="QJN1028" s="45"/>
      <c r="QJO1028" s="45"/>
      <c r="QJP1028" s="45"/>
      <c r="QJQ1028" s="45"/>
      <c r="QJR1028" s="45"/>
      <c r="QJS1028" s="45"/>
      <c r="QJT1028" s="45"/>
      <c r="QJU1028" s="45"/>
      <c r="QJV1028" s="45"/>
      <c r="QJW1028" s="45"/>
      <c r="QJX1028" s="45"/>
      <c r="QJY1028" s="45"/>
      <c r="QJZ1028" s="45"/>
      <c r="QKA1028" s="45"/>
      <c r="QKB1028" s="45"/>
      <c r="QKC1028" s="45"/>
      <c r="QKD1028" s="45"/>
      <c r="QKE1028" s="45"/>
      <c r="QKF1028" s="45"/>
      <c r="QKG1028" s="45"/>
      <c r="QKH1028" s="45"/>
      <c r="QKI1028" s="45"/>
      <c r="QKJ1028" s="45"/>
      <c r="QKK1028" s="45"/>
      <c r="QKL1028" s="45"/>
      <c r="QKM1028" s="45"/>
      <c r="QKN1028" s="45"/>
      <c r="QKO1028" s="45"/>
      <c r="QKP1028" s="45"/>
      <c r="QKQ1028" s="45"/>
      <c r="QKR1028" s="45"/>
      <c r="QKS1028" s="45"/>
      <c r="QKT1028" s="45"/>
      <c r="QKU1028" s="45"/>
      <c r="QKV1028" s="45"/>
      <c r="QKW1028" s="45"/>
      <c r="QKX1028" s="45"/>
      <c r="QKY1028" s="45"/>
      <c r="QKZ1028" s="45"/>
      <c r="QLA1028" s="45"/>
      <c r="QLB1028" s="45"/>
      <c r="QLC1028" s="45"/>
      <c r="QLD1028" s="45"/>
      <c r="QLE1028" s="45"/>
      <c r="QLF1028" s="45"/>
      <c r="QLG1028" s="45"/>
      <c r="QLH1028" s="45"/>
      <c r="QLI1028" s="45"/>
      <c r="QLJ1028" s="45"/>
      <c r="QLK1028" s="45"/>
      <c r="QLL1028" s="45"/>
      <c r="QLM1028" s="45"/>
      <c r="QLN1028" s="45"/>
      <c r="QLO1028" s="45"/>
      <c r="QLP1028" s="45"/>
      <c r="QLQ1028" s="45"/>
      <c r="QLR1028" s="45"/>
      <c r="QLS1028" s="45"/>
      <c r="QLT1028" s="45"/>
      <c r="QLU1028" s="45"/>
      <c r="QLV1028" s="45"/>
      <c r="QLW1028" s="45"/>
      <c r="QLX1028" s="45"/>
      <c r="QLY1028" s="45"/>
      <c r="QLZ1028" s="45"/>
      <c r="QMA1028" s="45"/>
      <c r="QMB1028" s="45"/>
      <c r="QMC1028" s="45"/>
      <c r="QMD1028" s="45"/>
      <c r="QME1028" s="45"/>
      <c r="QMF1028" s="45"/>
      <c r="QMG1028" s="45"/>
      <c r="QMH1028" s="45"/>
      <c r="QMI1028" s="45"/>
      <c r="QMJ1028" s="45"/>
      <c r="QMK1028" s="45"/>
      <c r="QML1028" s="45"/>
      <c r="QMM1028" s="45"/>
      <c r="QMN1028" s="45"/>
      <c r="QMO1028" s="45"/>
      <c r="QMP1028" s="45"/>
      <c r="QMQ1028" s="45"/>
      <c r="QMR1028" s="45"/>
      <c r="QMS1028" s="45"/>
      <c r="QMT1028" s="45"/>
      <c r="QMU1028" s="45"/>
      <c r="QMV1028" s="45"/>
      <c r="QMW1028" s="45"/>
      <c r="QMX1028" s="45"/>
      <c r="QMY1028" s="45"/>
      <c r="QMZ1028" s="45"/>
      <c r="QNA1028" s="45"/>
      <c r="QNB1028" s="45"/>
      <c r="QNC1028" s="45"/>
      <c r="QND1028" s="45"/>
      <c r="QNE1028" s="45"/>
      <c r="QNF1028" s="45"/>
      <c r="QNG1028" s="45"/>
      <c r="QNH1028" s="45"/>
      <c r="QNI1028" s="45"/>
      <c r="QNJ1028" s="45"/>
      <c r="QNK1028" s="45"/>
      <c r="QNL1028" s="45"/>
      <c r="QNM1028" s="45"/>
      <c r="QNN1028" s="45"/>
      <c r="QNO1028" s="45"/>
      <c r="QNP1028" s="45"/>
      <c r="QNQ1028" s="45"/>
      <c r="QNR1028" s="45"/>
      <c r="QNS1028" s="45"/>
      <c r="QNT1028" s="45"/>
      <c r="QNU1028" s="45"/>
      <c r="QNV1028" s="45"/>
      <c r="QNW1028" s="45"/>
      <c r="QNX1028" s="45"/>
      <c r="QNY1028" s="45"/>
      <c r="QNZ1028" s="45"/>
      <c r="QOA1028" s="45"/>
      <c r="QOB1028" s="45"/>
      <c r="QOC1028" s="45"/>
      <c r="QOD1028" s="45"/>
      <c r="QOE1028" s="45"/>
      <c r="QOF1028" s="45"/>
      <c r="QOG1028" s="45"/>
      <c r="QOH1028" s="45"/>
      <c r="QOI1028" s="45"/>
      <c r="QOJ1028" s="45"/>
      <c r="QOK1028" s="45"/>
      <c r="QOL1028" s="45"/>
      <c r="QOM1028" s="45"/>
      <c r="QON1028" s="45"/>
      <c r="QOO1028" s="45"/>
      <c r="QOP1028" s="45"/>
      <c r="QOQ1028" s="45"/>
      <c r="QOR1028" s="45"/>
      <c r="QOS1028" s="45"/>
      <c r="QOT1028" s="45"/>
      <c r="QOU1028" s="45"/>
      <c r="QOV1028" s="45"/>
      <c r="QOW1028" s="45"/>
      <c r="QOX1028" s="45"/>
      <c r="QOY1028" s="45"/>
      <c r="QOZ1028" s="45"/>
      <c r="QPA1028" s="45"/>
      <c r="QPB1028" s="45"/>
      <c r="QPC1028" s="45"/>
      <c r="QPD1028" s="45"/>
      <c r="QPE1028" s="45"/>
      <c r="QPF1028" s="45"/>
      <c r="QPG1028" s="45"/>
      <c r="QPH1028" s="45"/>
      <c r="QPI1028" s="45"/>
      <c r="QPJ1028" s="45"/>
      <c r="QPK1028" s="45"/>
      <c r="QPL1028" s="45"/>
      <c r="QPM1028" s="45"/>
      <c r="QPN1028" s="45"/>
      <c r="QPO1028" s="45"/>
      <c r="QPP1028" s="45"/>
      <c r="QPQ1028" s="45"/>
      <c r="QPR1028" s="45"/>
      <c r="QPS1028" s="45"/>
      <c r="QPT1028" s="45"/>
      <c r="QPU1028" s="45"/>
      <c r="QPV1028" s="45"/>
      <c r="QPW1028" s="45"/>
      <c r="QPX1028" s="45"/>
      <c r="QPY1028" s="45"/>
      <c r="QPZ1028" s="45"/>
      <c r="QQA1028" s="45"/>
      <c r="QQB1028" s="45"/>
      <c r="QQC1028" s="45"/>
      <c r="QQD1028" s="45"/>
      <c r="QQE1028" s="45"/>
      <c r="QQF1028" s="45"/>
      <c r="QQG1028" s="45"/>
      <c r="QQH1028" s="45"/>
      <c r="QQI1028" s="45"/>
      <c r="QQJ1028" s="45"/>
      <c r="QQK1028" s="45"/>
      <c r="QQL1028" s="45"/>
      <c r="QQM1028" s="45"/>
      <c r="QQN1028" s="45"/>
      <c r="QQO1028" s="45"/>
      <c r="QQP1028" s="45"/>
      <c r="QQQ1028" s="45"/>
      <c r="QQR1028" s="45"/>
      <c r="QQS1028" s="45"/>
      <c r="QQT1028" s="45"/>
      <c r="QQU1028" s="45"/>
      <c r="QQV1028" s="45"/>
      <c r="QQW1028" s="45"/>
      <c r="QQX1028" s="45"/>
      <c r="QQY1028" s="45"/>
      <c r="QQZ1028" s="45"/>
      <c r="QRA1028" s="45"/>
      <c r="QRB1028" s="45"/>
      <c r="QRC1028" s="45"/>
      <c r="QRD1028" s="45"/>
      <c r="QRE1028" s="45"/>
      <c r="QRF1028" s="45"/>
      <c r="QRG1028" s="45"/>
      <c r="QRH1028" s="45"/>
      <c r="QRI1028" s="45"/>
      <c r="QRJ1028" s="45"/>
      <c r="QRK1028" s="45"/>
      <c r="QRL1028" s="45"/>
      <c r="QRM1028" s="45"/>
      <c r="QRN1028" s="45"/>
      <c r="QRO1028" s="45"/>
      <c r="QRP1028" s="45"/>
      <c r="QRQ1028" s="45"/>
      <c r="QRR1028" s="45"/>
      <c r="QRS1028" s="45"/>
      <c r="QRT1028" s="45"/>
      <c r="QRU1028" s="45"/>
      <c r="QRV1028" s="45"/>
      <c r="QRW1028" s="45"/>
      <c r="QRX1028" s="45"/>
      <c r="QRY1028" s="45"/>
      <c r="QRZ1028" s="45"/>
      <c r="QSA1028" s="45"/>
      <c r="QSB1028" s="45"/>
      <c r="QSC1028" s="45"/>
      <c r="QSD1028" s="45"/>
      <c r="QSE1028" s="45"/>
      <c r="QSF1028" s="45"/>
      <c r="QSG1028" s="45"/>
      <c r="QSH1028" s="45"/>
      <c r="QSI1028" s="45"/>
      <c r="QSJ1028" s="45"/>
      <c r="QSK1028" s="45"/>
      <c r="QSL1028" s="45"/>
      <c r="QSM1028" s="45"/>
      <c r="QSN1028" s="45"/>
      <c r="QSO1028" s="45"/>
      <c r="QSP1028" s="45"/>
      <c r="QSQ1028" s="45"/>
      <c r="QSR1028" s="45"/>
      <c r="QSS1028" s="45"/>
      <c r="QST1028" s="45"/>
      <c r="QSU1028" s="45"/>
      <c r="QSV1028" s="45"/>
      <c r="QSW1028" s="45"/>
      <c r="QSX1028" s="45"/>
      <c r="QSY1028" s="45"/>
      <c r="QSZ1028" s="45"/>
      <c r="QTA1028" s="45"/>
      <c r="QTB1028" s="45"/>
      <c r="QTC1028" s="45"/>
      <c r="QTD1028" s="45"/>
      <c r="QTE1028" s="45"/>
      <c r="QTF1028" s="45"/>
      <c r="QTG1028" s="45"/>
      <c r="QTH1028" s="45"/>
      <c r="QTI1028" s="45"/>
      <c r="QTJ1028" s="45"/>
      <c r="QTK1028" s="45"/>
      <c r="QTL1028" s="45"/>
      <c r="QTM1028" s="45"/>
      <c r="QTN1028" s="45"/>
      <c r="QTO1028" s="45"/>
      <c r="QTP1028" s="45"/>
      <c r="QTQ1028" s="45"/>
      <c r="QTR1028" s="45"/>
      <c r="QTS1028" s="45"/>
      <c r="QTT1028" s="45"/>
      <c r="QTU1028" s="45"/>
      <c r="QTV1028" s="45"/>
      <c r="QTW1028" s="45"/>
      <c r="QTX1028" s="45"/>
      <c r="QTY1028" s="45"/>
      <c r="QTZ1028" s="45"/>
      <c r="QUA1028" s="45"/>
      <c r="QUB1028" s="45"/>
      <c r="QUC1028" s="45"/>
      <c r="QUD1028" s="45"/>
      <c r="QUE1028" s="45"/>
      <c r="QUF1028" s="45"/>
      <c r="QUG1028" s="45"/>
      <c r="QUH1028" s="45"/>
      <c r="QUI1028" s="45"/>
      <c r="QUJ1028" s="45"/>
      <c r="QUK1028" s="45"/>
      <c r="QUL1028" s="45"/>
      <c r="QUM1028" s="45"/>
      <c r="QUN1028" s="45"/>
      <c r="QUO1028" s="45"/>
      <c r="QUP1028" s="45"/>
      <c r="QUQ1028" s="45"/>
      <c r="QUR1028" s="45"/>
      <c r="QUS1028" s="45"/>
      <c r="QUT1028" s="45"/>
      <c r="QUU1028" s="45"/>
      <c r="QUV1028" s="45"/>
      <c r="QUW1028" s="45"/>
      <c r="QUX1028" s="45"/>
      <c r="QUY1028" s="45"/>
      <c r="QUZ1028" s="45"/>
      <c r="QVA1028" s="45"/>
      <c r="QVB1028" s="45"/>
      <c r="QVC1028" s="45"/>
      <c r="QVD1028" s="45"/>
      <c r="QVE1028" s="45"/>
      <c r="QVF1028" s="45"/>
      <c r="QVG1028" s="45"/>
      <c r="QVH1028" s="45"/>
      <c r="QVI1028" s="45"/>
      <c r="QVJ1028" s="45"/>
      <c r="QVK1028" s="45"/>
      <c r="QVL1028" s="45"/>
      <c r="QVM1028" s="45"/>
      <c r="QVN1028" s="45"/>
      <c r="QVO1028" s="45"/>
      <c r="QVP1028" s="45"/>
      <c r="QVQ1028" s="45"/>
      <c r="QVR1028" s="45"/>
      <c r="QVS1028" s="45"/>
      <c r="QVT1028" s="45"/>
      <c r="QVU1028" s="45"/>
      <c r="QVV1028" s="45"/>
      <c r="QVW1028" s="45"/>
      <c r="QVX1028" s="45"/>
      <c r="QVY1028" s="45"/>
      <c r="QVZ1028" s="45"/>
      <c r="QWA1028" s="45"/>
      <c r="QWB1028" s="45"/>
      <c r="QWC1028" s="45"/>
      <c r="QWD1028" s="45"/>
      <c r="QWE1028" s="45"/>
      <c r="QWF1028" s="45"/>
      <c r="QWG1028" s="45"/>
      <c r="QWH1028" s="45"/>
      <c r="QWI1028" s="45"/>
      <c r="QWJ1028" s="45"/>
      <c r="QWK1028" s="45"/>
      <c r="QWL1028" s="45"/>
      <c r="QWM1028" s="45"/>
      <c r="QWN1028" s="45"/>
      <c r="QWO1028" s="45"/>
      <c r="QWP1028" s="45"/>
      <c r="QWQ1028" s="45"/>
      <c r="QWR1028" s="45"/>
      <c r="QWS1028" s="45"/>
      <c r="QWT1028" s="45"/>
      <c r="QWU1028" s="45"/>
      <c r="QWV1028" s="45"/>
      <c r="QWW1028" s="45"/>
      <c r="QWX1028" s="45"/>
      <c r="QWY1028" s="45"/>
      <c r="QWZ1028" s="45"/>
      <c r="QXA1028" s="45"/>
      <c r="QXB1028" s="45"/>
      <c r="QXC1028" s="45"/>
      <c r="QXD1028" s="45"/>
      <c r="QXE1028" s="45"/>
      <c r="QXF1028" s="45"/>
      <c r="QXG1028" s="45"/>
      <c r="QXH1028" s="45"/>
      <c r="QXI1028" s="45"/>
      <c r="QXJ1028" s="45"/>
      <c r="QXK1028" s="45"/>
      <c r="QXL1028" s="45"/>
      <c r="QXM1028" s="45"/>
      <c r="QXN1028" s="45"/>
      <c r="QXO1028" s="45"/>
      <c r="QXP1028" s="45"/>
      <c r="QXQ1028" s="45"/>
      <c r="QXR1028" s="45"/>
      <c r="QXS1028" s="45"/>
      <c r="QXT1028" s="45"/>
      <c r="QXU1028" s="45"/>
      <c r="QXV1028" s="45"/>
      <c r="QXW1028" s="45"/>
      <c r="QXX1028" s="45"/>
      <c r="QXY1028" s="45"/>
      <c r="QXZ1028" s="45"/>
      <c r="QYA1028" s="45"/>
      <c r="QYB1028" s="45"/>
      <c r="QYC1028" s="45"/>
      <c r="QYD1028" s="45"/>
      <c r="QYE1028" s="45"/>
      <c r="QYF1028" s="45"/>
      <c r="QYG1028" s="45"/>
      <c r="QYH1028" s="45"/>
      <c r="QYI1028" s="45"/>
      <c r="QYJ1028" s="45"/>
      <c r="QYK1028" s="45"/>
      <c r="QYL1028" s="45"/>
      <c r="QYM1028" s="45"/>
      <c r="QYN1028" s="45"/>
      <c r="QYO1028" s="45"/>
      <c r="QYP1028" s="45"/>
      <c r="QYQ1028" s="45"/>
      <c r="QYR1028" s="45"/>
      <c r="QYS1028" s="45"/>
      <c r="QYT1028" s="45"/>
      <c r="QYU1028" s="45"/>
      <c r="QYV1028" s="45"/>
      <c r="QYW1028" s="45"/>
      <c r="QYX1028" s="45"/>
      <c r="QYY1028" s="45"/>
      <c r="QYZ1028" s="45"/>
      <c r="QZA1028" s="45"/>
      <c r="QZB1028" s="45"/>
      <c r="QZC1028" s="45"/>
      <c r="QZD1028" s="45"/>
      <c r="QZE1028" s="45"/>
      <c r="QZF1028" s="45"/>
      <c r="QZG1028" s="45"/>
      <c r="QZH1028" s="45"/>
      <c r="QZI1028" s="45"/>
      <c r="QZJ1028" s="45"/>
      <c r="QZK1028" s="45"/>
      <c r="QZL1028" s="45"/>
      <c r="QZM1028" s="45"/>
      <c r="QZN1028" s="45"/>
      <c r="QZO1028" s="45"/>
      <c r="QZP1028" s="45"/>
      <c r="QZQ1028" s="45"/>
      <c r="QZR1028" s="45"/>
      <c r="QZS1028" s="45"/>
      <c r="QZT1028" s="45"/>
      <c r="QZU1028" s="45"/>
      <c r="QZV1028" s="45"/>
      <c r="QZW1028" s="45"/>
      <c r="QZX1028" s="45"/>
      <c r="QZY1028" s="45"/>
      <c r="QZZ1028" s="45"/>
      <c r="RAA1028" s="45"/>
      <c r="RAB1028" s="45"/>
      <c r="RAC1028" s="45"/>
      <c r="RAD1028" s="45"/>
      <c r="RAE1028" s="45"/>
      <c r="RAF1028" s="45"/>
      <c r="RAG1028" s="45"/>
      <c r="RAH1028" s="45"/>
      <c r="RAI1028" s="45"/>
      <c r="RAJ1028" s="45"/>
      <c r="RAK1028" s="45"/>
      <c r="RAL1028" s="45"/>
      <c r="RAM1028" s="45"/>
      <c r="RAN1028" s="45"/>
      <c r="RAO1028" s="45"/>
      <c r="RAP1028" s="45"/>
      <c r="RAQ1028" s="45"/>
      <c r="RAR1028" s="45"/>
      <c r="RAS1028" s="45"/>
      <c r="RAT1028" s="45"/>
      <c r="RAU1028" s="45"/>
      <c r="RAV1028" s="45"/>
      <c r="RAW1028" s="45"/>
      <c r="RAX1028" s="45"/>
      <c r="RAY1028" s="45"/>
      <c r="RAZ1028" s="45"/>
      <c r="RBA1028" s="45"/>
      <c r="RBB1028" s="45"/>
      <c r="RBC1028" s="45"/>
      <c r="RBD1028" s="45"/>
      <c r="RBE1028" s="45"/>
      <c r="RBF1028" s="45"/>
      <c r="RBG1028" s="45"/>
      <c r="RBH1028" s="45"/>
      <c r="RBI1028" s="45"/>
      <c r="RBJ1028" s="45"/>
      <c r="RBK1028" s="45"/>
      <c r="RBL1028" s="45"/>
      <c r="RBM1028" s="45"/>
      <c r="RBN1028" s="45"/>
      <c r="RBO1028" s="45"/>
      <c r="RBP1028" s="45"/>
      <c r="RBQ1028" s="45"/>
      <c r="RBR1028" s="45"/>
      <c r="RBS1028" s="45"/>
      <c r="RBT1028" s="45"/>
      <c r="RBU1028" s="45"/>
      <c r="RBV1028" s="45"/>
      <c r="RBW1028" s="45"/>
      <c r="RBX1028" s="45"/>
      <c r="RBY1028" s="45"/>
      <c r="RBZ1028" s="45"/>
      <c r="RCA1028" s="45"/>
      <c r="RCB1028" s="45"/>
      <c r="RCC1028" s="45"/>
      <c r="RCD1028" s="45"/>
      <c r="RCE1028" s="45"/>
      <c r="RCF1028" s="45"/>
      <c r="RCG1028" s="45"/>
      <c r="RCH1028" s="45"/>
      <c r="RCI1028" s="45"/>
      <c r="RCJ1028" s="45"/>
      <c r="RCK1028" s="45"/>
      <c r="RCL1028" s="45"/>
      <c r="RCM1028" s="45"/>
      <c r="RCN1028" s="45"/>
      <c r="RCO1028" s="45"/>
      <c r="RCP1028" s="45"/>
      <c r="RCQ1028" s="45"/>
      <c r="RCR1028" s="45"/>
      <c r="RCS1028" s="45"/>
      <c r="RCT1028" s="45"/>
      <c r="RCU1028" s="45"/>
      <c r="RCV1028" s="45"/>
      <c r="RCW1028" s="45"/>
      <c r="RCX1028" s="45"/>
      <c r="RCY1028" s="45"/>
      <c r="RCZ1028" s="45"/>
      <c r="RDA1028" s="45"/>
      <c r="RDB1028" s="45"/>
      <c r="RDC1028" s="45"/>
      <c r="RDD1028" s="45"/>
      <c r="RDE1028" s="45"/>
      <c r="RDF1028" s="45"/>
      <c r="RDG1028" s="45"/>
      <c r="RDH1028" s="45"/>
      <c r="RDI1028" s="45"/>
      <c r="RDJ1028" s="45"/>
      <c r="RDK1028" s="45"/>
      <c r="RDL1028" s="45"/>
      <c r="RDM1028" s="45"/>
      <c r="RDN1028" s="45"/>
      <c r="RDO1028" s="45"/>
      <c r="RDP1028" s="45"/>
      <c r="RDQ1028" s="45"/>
      <c r="RDR1028" s="45"/>
      <c r="RDS1028" s="45"/>
      <c r="RDT1028" s="45"/>
      <c r="RDU1028" s="45"/>
      <c r="RDV1028" s="45"/>
      <c r="RDW1028" s="45"/>
      <c r="RDX1028" s="45"/>
      <c r="RDY1028" s="45"/>
      <c r="RDZ1028" s="45"/>
      <c r="REA1028" s="45"/>
      <c r="REB1028" s="45"/>
      <c r="REC1028" s="45"/>
      <c r="RED1028" s="45"/>
      <c r="REE1028" s="45"/>
      <c r="REF1028" s="45"/>
      <c r="REG1028" s="45"/>
      <c r="REH1028" s="45"/>
      <c r="REI1028" s="45"/>
      <c r="REJ1028" s="45"/>
      <c r="REK1028" s="45"/>
      <c r="REL1028" s="45"/>
      <c r="REM1028" s="45"/>
      <c r="REN1028" s="45"/>
      <c r="REO1028" s="45"/>
      <c r="REP1028" s="45"/>
      <c r="REQ1028" s="45"/>
      <c r="RER1028" s="45"/>
      <c r="RES1028" s="45"/>
      <c r="RET1028" s="45"/>
      <c r="REU1028" s="45"/>
      <c r="REV1028" s="45"/>
      <c r="REW1028" s="45"/>
      <c r="REX1028" s="45"/>
      <c r="REY1028" s="45"/>
      <c r="REZ1028" s="45"/>
      <c r="RFA1028" s="45"/>
      <c r="RFB1028" s="45"/>
      <c r="RFC1028" s="45"/>
      <c r="RFD1028" s="45"/>
      <c r="RFE1028" s="45"/>
      <c r="RFF1028" s="45"/>
      <c r="RFG1028" s="45"/>
      <c r="RFH1028" s="45"/>
      <c r="RFI1028" s="45"/>
      <c r="RFJ1028" s="45"/>
      <c r="RFK1028" s="45"/>
      <c r="RFL1028" s="45"/>
      <c r="RFM1028" s="45"/>
      <c r="RFN1028" s="45"/>
      <c r="RFO1028" s="45"/>
      <c r="RFP1028" s="45"/>
      <c r="RFQ1028" s="45"/>
      <c r="RFR1028" s="45"/>
      <c r="RFS1028" s="45"/>
      <c r="RFT1028" s="45"/>
      <c r="RFU1028" s="45"/>
      <c r="RFV1028" s="45"/>
      <c r="RFW1028" s="45"/>
      <c r="RFX1028" s="45"/>
      <c r="RFY1028" s="45"/>
      <c r="RFZ1028" s="45"/>
      <c r="RGA1028" s="45"/>
      <c r="RGB1028" s="45"/>
      <c r="RGC1028" s="45"/>
      <c r="RGD1028" s="45"/>
      <c r="RGE1028" s="45"/>
      <c r="RGF1028" s="45"/>
      <c r="RGG1028" s="45"/>
      <c r="RGH1028" s="45"/>
      <c r="RGI1028" s="45"/>
      <c r="RGJ1028" s="45"/>
      <c r="RGK1028" s="45"/>
      <c r="RGL1028" s="45"/>
      <c r="RGM1028" s="45"/>
      <c r="RGN1028" s="45"/>
      <c r="RGO1028" s="45"/>
      <c r="RGP1028" s="45"/>
      <c r="RGQ1028" s="45"/>
      <c r="RGR1028" s="45"/>
      <c r="RGS1028" s="45"/>
      <c r="RGT1028" s="45"/>
      <c r="RGU1028" s="45"/>
      <c r="RGV1028" s="45"/>
      <c r="RGW1028" s="45"/>
      <c r="RGX1028" s="45"/>
      <c r="RGY1028" s="45"/>
      <c r="RGZ1028" s="45"/>
      <c r="RHA1028" s="45"/>
      <c r="RHB1028" s="45"/>
      <c r="RHC1028" s="45"/>
      <c r="RHD1028" s="45"/>
      <c r="RHE1028" s="45"/>
      <c r="RHF1028" s="45"/>
      <c r="RHG1028" s="45"/>
      <c r="RHH1028" s="45"/>
      <c r="RHI1028" s="45"/>
      <c r="RHJ1028" s="45"/>
      <c r="RHK1028" s="45"/>
      <c r="RHL1028" s="45"/>
      <c r="RHM1028" s="45"/>
      <c r="RHN1028" s="45"/>
      <c r="RHO1028" s="45"/>
      <c r="RHP1028" s="45"/>
      <c r="RHQ1028" s="45"/>
      <c r="RHR1028" s="45"/>
      <c r="RHS1028" s="45"/>
      <c r="RHT1028" s="45"/>
      <c r="RHU1028" s="45"/>
      <c r="RHV1028" s="45"/>
      <c r="RHW1028" s="45"/>
      <c r="RHX1028" s="45"/>
      <c r="RHY1028" s="45"/>
      <c r="RHZ1028" s="45"/>
      <c r="RIA1028" s="45"/>
      <c r="RIB1028" s="45"/>
      <c r="RIC1028" s="45"/>
      <c r="RID1028" s="45"/>
      <c r="RIE1028" s="45"/>
      <c r="RIF1028" s="45"/>
      <c r="RIG1028" s="45"/>
      <c r="RIH1028" s="45"/>
      <c r="RII1028" s="45"/>
      <c r="RIJ1028" s="45"/>
      <c r="RIK1028" s="45"/>
      <c r="RIL1028" s="45"/>
      <c r="RIM1028" s="45"/>
      <c r="RIN1028" s="45"/>
      <c r="RIO1028" s="45"/>
      <c r="RIP1028" s="45"/>
      <c r="RIQ1028" s="45"/>
      <c r="RIR1028" s="45"/>
      <c r="RIS1028" s="45"/>
      <c r="RIT1028" s="45"/>
      <c r="RIU1028" s="45"/>
      <c r="RIV1028" s="45"/>
      <c r="RIW1028" s="45"/>
      <c r="RIX1028" s="45"/>
      <c r="RIY1028" s="45"/>
      <c r="RIZ1028" s="45"/>
      <c r="RJA1028" s="45"/>
      <c r="RJB1028" s="45"/>
      <c r="RJC1028" s="45"/>
      <c r="RJD1028" s="45"/>
      <c r="RJE1028" s="45"/>
      <c r="RJF1028" s="45"/>
      <c r="RJG1028" s="45"/>
      <c r="RJH1028" s="45"/>
      <c r="RJI1028" s="45"/>
      <c r="RJJ1028" s="45"/>
      <c r="RJK1028" s="45"/>
      <c r="RJL1028" s="45"/>
      <c r="RJM1028" s="45"/>
      <c r="RJN1028" s="45"/>
      <c r="RJO1028" s="45"/>
      <c r="RJP1028" s="45"/>
      <c r="RJQ1028" s="45"/>
      <c r="RJR1028" s="45"/>
      <c r="RJS1028" s="45"/>
      <c r="RJT1028" s="45"/>
      <c r="RJU1028" s="45"/>
      <c r="RJV1028" s="45"/>
      <c r="RJW1028" s="45"/>
      <c r="RJX1028" s="45"/>
      <c r="RJY1028" s="45"/>
      <c r="RJZ1028" s="45"/>
      <c r="RKA1028" s="45"/>
      <c r="RKB1028" s="45"/>
      <c r="RKC1028" s="45"/>
      <c r="RKD1028" s="45"/>
      <c r="RKE1028" s="45"/>
      <c r="RKF1028" s="45"/>
      <c r="RKG1028" s="45"/>
      <c r="RKH1028" s="45"/>
      <c r="RKI1028" s="45"/>
      <c r="RKJ1028" s="45"/>
      <c r="RKK1028" s="45"/>
      <c r="RKL1028" s="45"/>
      <c r="RKM1028" s="45"/>
      <c r="RKN1028" s="45"/>
      <c r="RKO1028" s="45"/>
      <c r="RKP1028" s="45"/>
      <c r="RKQ1028" s="45"/>
      <c r="RKR1028" s="45"/>
      <c r="RKS1028" s="45"/>
      <c r="RKT1028" s="45"/>
      <c r="RKU1028" s="45"/>
      <c r="RKV1028" s="45"/>
      <c r="RKW1028" s="45"/>
      <c r="RKX1028" s="45"/>
      <c r="RKY1028" s="45"/>
      <c r="RKZ1028" s="45"/>
      <c r="RLA1028" s="45"/>
      <c r="RLB1028" s="45"/>
      <c r="RLC1028" s="45"/>
      <c r="RLD1028" s="45"/>
      <c r="RLE1028" s="45"/>
      <c r="RLF1028" s="45"/>
      <c r="RLG1028" s="45"/>
      <c r="RLH1028" s="45"/>
      <c r="RLI1028" s="45"/>
      <c r="RLJ1028" s="45"/>
      <c r="RLK1028" s="45"/>
      <c r="RLL1028" s="45"/>
      <c r="RLM1028" s="45"/>
      <c r="RLN1028" s="45"/>
      <c r="RLO1028" s="45"/>
      <c r="RLP1028" s="45"/>
      <c r="RLQ1028" s="45"/>
      <c r="RLR1028" s="45"/>
      <c r="RLS1028" s="45"/>
      <c r="RLT1028" s="45"/>
      <c r="RLU1028" s="45"/>
      <c r="RLV1028" s="45"/>
      <c r="RLW1028" s="45"/>
      <c r="RLX1028" s="45"/>
      <c r="RLY1028" s="45"/>
      <c r="RLZ1028" s="45"/>
      <c r="RMA1028" s="45"/>
      <c r="RMB1028" s="45"/>
      <c r="RMC1028" s="45"/>
      <c r="RMD1028" s="45"/>
      <c r="RME1028" s="45"/>
      <c r="RMF1028" s="45"/>
      <c r="RMG1028" s="45"/>
      <c r="RMH1028" s="45"/>
      <c r="RMI1028" s="45"/>
      <c r="RMJ1028" s="45"/>
      <c r="RMK1028" s="45"/>
      <c r="RML1028" s="45"/>
      <c r="RMM1028" s="45"/>
      <c r="RMN1028" s="45"/>
      <c r="RMO1028" s="45"/>
      <c r="RMP1028" s="45"/>
      <c r="RMQ1028" s="45"/>
      <c r="RMR1028" s="45"/>
      <c r="RMS1028" s="45"/>
      <c r="RMT1028" s="45"/>
      <c r="RMU1028" s="45"/>
      <c r="RMV1028" s="45"/>
      <c r="RMW1028" s="45"/>
      <c r="RMX1028" s="45"/>
      <c r="RMY1028" s="45"/>
      <c r="RMZ1028" s="45"/>
      <c r="RNA1028" s="45"/>
      <c r="RNB1028" s="45"/>
      <c r="RNC1028" s="45"/>
      <c r="RND1028" s="45"/>
      <c r="RNE1028" s="45"/>
      <c r="RNF1028" s="45"/>
      <c r="RNG1028" s="45"/>
      <c r="RNH1028" s="45"/>
      <c r="RNI1028" s="45"/>
      <c r="RNJ1028" s="45"/>
      <c r="RNK1028" s="45"/>
      <c r="RNL1028" s="45"/>
      <c r="RNM1028" s="45"/>
      <c r="RNN1028" s="45"/>
      <c r="RNO1028" s="45"/>
      <c r="RNP1028" s="45"/>
      <c r="RNQ1028" s="45"/>
      <c r="RNR1028" s="45"/>
      <c r="RNS1028" s="45"/>
      <c r="RNT1028" s="45"/>
      <c r="RNU1028" s="45"/>
      <c r="RNV1028" s="45"/>
      <c r="RNW1028" s="45"/>
      <c r="RNX1028" s="45"/>
      <c r="RNY1028" s="45"/>
      <c r="RNZ1028" s="45"/>
      <c r="ROA1028" s="45"/>
      <c r="ROB1028" s="45"/>
      <c r="ROC1028" s="45"/>
      <c r="ROD1028" s="45"/>
      <c r="ROE1028" s="45"/>
      <c r="ROF1028" s="45"/>
      <c r="ROG1028" s="45"/>
      <c r="ROH1028" s="45"/>
      <c r="ROI1028" s="45"/>
      <c r="ROJ1028" s="45"/>
      <c r="ROK1028" s="45"/>
      <c r="ROL1028" s="45"/>
      <c r="ROM1028" s="45"/>
      <c r="RON1028" s="45"/>
      <c r="ROO1028" s="45"/>
      <c r="ROP1028" s="45"/>
      <c r="ROQ1028" s="45"/>
      <c r="ROR1028" s="45"/>
      <c r="ROS1028" s="45"/>
      <c r="ROT1028" s="45"/>
      <c r="ROU1028" s="45"/>
      <c r="ROV1028" s="45"/>
      <c r="ROW1028" s="45"/>
      <c r="ROX1028" s="45"/>
      <c r="ROY1028" s="45"/>
      <c r="ROZ1028" s="45"/>
      <c r="RPA1028" s="45"/>
      <c r="RPB1028" s="45"/>
      <c r="RPC1028" s="45"/>
      <c r="RPD1028" s="45"/>
      <c r="RPE1028" s="45"/>
      <c r="RPF1028" s="45"/>
      <c r="RPG1028" s="45"/>
      <c r="RPH1028" s="45"/>
      <c r="RPI1028" s="45"/>
      <c r="RPJ1028" s="45"/>
      <c r="RPK1028" s="45"/>
      <c r="RPL1028" s="45"/>
      <c r="RPM1028" s="45"/>
      <c r="RPN1028" s="45"/>
      <c r="RPO1028" s="45"/>
      <c r="RPP1028" s="45"/>
      <c r="RPQ1028" s="45"/>
      <c r="RPR1028" s="45"/>
      <c r="RPS1028" s="45"/>
      <c r="RPT1028" s="45"/>
      <c r="RPU1028" s="45"/>
      <c r="RPV1028" s="45"/>
      <c r="RPW1028" s="45"/>
      <c r="RPX1028" s="45"/>
      <c r="RPY1028" s="45"/>
      <c r="RPZ1028" s="45"/>
      <c r="RQA1028" s="45"/>
      <c r="RQB1028" s="45"/>
      <c r="RQC1028" s="45"/>
      <c r="RQD1028" s="45"/>
      <c r="RQE1028" s="45"/>
      <c r="RQF1028" s="45"/>
      <c r="RQG1028" s="45"/>
      <c r="RQH1028" s="45"/>
      <c r="RQI1028" s="45"/>
      <c r="RQJ1028" s="45"/>
      <c r="RQK1028" s="45"/>
      <c r="RQL1028" s="45"/>
      <c r="RQM1028" s="45"/>
      <c r="RQN1028" s="45"/>
      <c r="RQO1028" s="45"/>
      <c r="RQP1028" s="45"/>
      <c r="RQQ1028" s="45"/>
      <c r="RQR1028" s="45"/>
      <c r="RQS1028" s="45"/>
      <c r="RQT1028" s="45"/>
      <c r="RQU1028" s="45"/>
      <c r="RQV1028" s="45"/>
      <c r="RQW1028" s="45"/>
      <c r="RQX1028" s="45"/>
      <c r="RQY1028" s="45"/>
      <c r="RQZ1028" s="45"/>
      <c r="RRA1028" s="45"/>
      <c r="RRB1028" s="45"/>
      <c r="RRC1028" s="45"/>
      <c r="RRD1028" s="45"/>
      <c r="RRE1028" s="45"/>
      <c r="RRF1028" s="45"/>
      <c r="RRG1028" s="45"/>
      <c r="RRH1028" s="45"/>
      <c r="RRI1028" s="45"/>
      <c r="RRJ1028" s="45"/>
      <c r="RRK1028" s="45"/>
      <c r="RRL1028" s="45"/>
      <c r="RRM1028" s="45"/>
      <c r="RRN1028" s="45"/>
      <c r="RRO1028" s="45"/>
      <c r="RRP1028" s="45"/>
      <c r="RRQ1028" s="45"/>
      <c r="RRR1028" s="45"/>
      <c r="RRS1028" s="45"/>
      <c r="RRT1028" s="45"/>
      <c r="RRU1028" s="45"/>
      <c r="RRV1028" s="45"/>
      <c r="RRW1028" s="45"/>
      <c r="RRX1028" s="45"/>
      <c r="RRY1028" s="45"/>
      <c r="RRZ1028" s="45"/>
      <c r="RSA1028" s="45"/>
      <c r="RSB1028" s="45"/>
      <c r="RSC1028" s="45"/>
      <c r="RSD1028" s="45"/>
      <c r="RSE1028" s="45"/>
      <c r="RSF1028" s="45"/>
      <c r="RSG1028" s="45"/>
      <c r="RSH1028" s="45"/>
      <c r="RSI1028" s="45"/>
      <c r="RSJ1028" s="45"/>
      <c r="RSK1028" s="45"/>
      <c r="RSL1028" s="45"/>
      <c r="RSM1028" s="45"/>
      <c r="RSN1028" s="45"/>
      <c r="RSO1028" s="45"/>
      <c r="RSP1028" s="45"/>
      <c r="RSQ1028" s="45"/>
      <c r="RSR1028" s="45"/>
      <c r="RSS1028" s="45"/>
      <c r="RST1028" s="45"/>
      <c r="RSU1028" s="45"/>
      <c r="RSV1028" s="45"/>
      <c r="RSW1028" s="45"/>
      <c r="RSX1028" s="45"/>
      <c r="RSY1028" s="45"/>
      <c r="RSZ1028" s="45"/>
      <c r="RTA1028" s="45"/>
      <c r="RTB1028" s="45"/>
      <c r="RTC1028" s="45"/>
      <c r="RTD1028" s="45"/>
      <c r="RTE1028" s="45"/>
      <c r="RTF1028" s="45"/>
      <c r="RTG1028" s="45"/>
      <c r="RTH1028" s="45"/>
      <c r="RTI1028" s="45"/>
      <c r="RTJ1028" s="45"/>
      <c r="RTK1028" s="45"/>
      <c r="RTL1028" s="45"/>
      <c r="RTM1028" s="45"/>
      <c r="RTN1028" s="45"/>
      <c r="RTO1028" s="45"/>
      <c r="RTP1028" s="45"/>
      <c r="RTQ1028" s="45"/>
      <c r="RTR1028" s="45"/>
      <c r="RTS1028" s="45"/>
      <c r="RTT1028" s="45"/>
      <c r="RTU1028" s="45"/>
      <c r="RTV1028" s="45"/>
      <c r="RTW1028" s="45"/>
      <c r="RTX1028" s="45"/>
      <c r="RTY1028" s="45"/>
      <c r="RTZ1028" s="45"/>
      <c r="RUA1028" s="45"/>
      <c r="RUB1028" s="45"/>
      <c r="RUC1028" s="45"/>
      <c r="RUD1028" s="45"/>
      <c r="RUE1028" s="45"/>
      <c r="RUF1028" s="45"/>
      <c r="RUG1028" s="45"/>
      <c r="RUH1028" s="45"/>
      <c r="RUI1028" s="45"/>
      <c r="RUJ1028" s="45"/>
      <c r="RUK1028" s="45"/>
      <c r="RUL1028" s="45"/>
      <c r="RUM1028" s="45"/>
      <c r="RUN1028" s="45"/>
      <c r="RUO1028" s="45"/>
      <c r="RUP1028" s="45"/>
      <c r="RUQ1028" s="45"/>
      <c r="RUR1028" s="45"/>
      <c r="RUS1028" s="45"/>
      <c r="RUT1028" s="45"/>
      <c r="RUU1028" s="45"/>
      <c r="RUV1028" s="45"/>
      <c r="RUW1028" s="45"/>
      <c r="RUX1028" s="45"/>
      <c r="RUY1028" s="45"/>
      <c r="RUZ1028" s="45"/>
      <c r="RVA1028" s="45"/>
      <c r="RVB1028" s="45"/>
      <c r="RVC1028" s="45"/>
      <c r="RVD1028" s="45"/>
      <c r="RVE1028" s="45"/>
      <c r="RVF1028" s="45"/>
      <c r="RVG1028" s="45"/>
      <c r="RVH1028" s="45"/>
      <c r="RVI1028" s="45"/>
      <c r="RVJ1028" s="45"/>
      <c r="RVK1028" s="45"/>
      <c r="RVL1028" s="45"/>
      <c r="RVM1028" s="45"/>
      <c r="RVN1028" s="45"/>
      <c r="RVO1028" s="45"/>
      <c r="RVP1028" s="45"/>
      <c r="RVQ1028" s="45"/>
      <c r="RVR1028" s="45"/>
      <c r="RVS1028" s="45"/>
      <c r="RVT1028" s="45"/>
      <c r="RVU1028" s="45"/>
      <c r="RVV1028" s="45"/>
      <c r="RVW1028" s="45"/>
      <c r="RVX1028" s="45"/>
      <c r="RVY1028" s="45"/>
      <c r="RVZ1028" s="45"/>
      <c r="RWA1028" s="45"/>
      <c r="RWB1028" s="45"/>
      <c r="RWC1028" s="45"/>
      <c r="RWD1028" s="45"/>
      <c r="RWE1028" s="45"/>
      <c r="RWF1028" s="45"/>
      <c r="RWG1028" s="45"/>
      <c r="RWH1028" s="45"/>
      <c r="RWI1028" s="45"/>
      <c r="RWJ1028" s="45"/>
      <c r="RWK1028" s="45"/>
      <c r="RWL1028" s="45"/>
      <c r="RWM1028" s="45"/>
      <c r="RWN1028" s="45"/>
      <c r="RWO1028" s="45"/>
      <c r="RWP1028" s="45"/>
      <c r="RWQ1028" s="45"/>
      <c r="RWR1028" s="45"/>
      <c r="RWS1028" s="45"/>
      <c r="RWT1028" s="45"/>
      <c r="RWU1028" s="45"/>
      <c r="RWV1028" s="45"/>
      <c r="RWW1028" s="45"/>
      <c r="RWX1028" s="45"/>
      <c r="RWY1028" s="45"/>
      <c r="RWZ1028" s="45"/>
      <c r="RXA1028" s="45"/>
      <c r="RXB1028" s="45"/>
      <c r="RXC1028" s="45"/>
      <c r="RXD1028" s="45"/>
      <c r="RXE1028" s="45"/>
      <c r="RXF1028" s="45"/>
      <c r="RXG1028" s="45"/>
      <c r="RXH1028" s="45"/>
      <c r="RXI1028" s="45"/>
      <c r="RXJ1028" s="45"/>
      <c r="RXK1028" s="45"/>
      <c r="RXL1028" s="45"/>
      <c r="RXM1028" s="45"/>
      <c r="RXN1028" s="45"/>
      <c r="RXO1028" s="45"/>
      <c r="RXP1028" s="45"/>
      <c r="RXQ1028" s="45"/>
      <c r="RXR1028" s="45"/>
      <c r="RXS1028" s="45"/>
      <c r="RXT1028" s="45"/>
      <c r="RXU1028" s="45"/>
      <c r="RXV1028" s="45"/>
      <c r="RXW1028" s="45"/>
      <c r="RXX1028" s="45"/>
      <c r="RXY1028" s="45"/>
      <c r="RXZ1028" s="45"/>
      <c r="RYA1028" s="45"/>
      <c r="RYB1028" s="45"/>
      <c r="RYC1028" s="45"/>
      <c r="RYD1028" s="45"/>
      <c r="RYE1028" s="45"/>
      <c r="RYF1028" s="45"/>
      <c r="RYG1028" s="45"/>
      <c r="RYH1028" s="45"/>
      <c r="RYI1028" s="45"/>
      <c r="RYJ1028" s="45"/>
      <c r="RYK1028" s="45"/>
      <c r="RYL1028" s="45"/>
      <c r="RYM1028" s="45"/>
      <c r="RYN1028" s="45"/>
      <c r="RYO1028" s="45"/>
      <c r="RYP1028" s="45"/>
      <c r="RYQ1028" s="45"/>
      <c r="RYR1028" s="45"/>
      <c r="RYS1028" s="45"/>
      <c r="RYT1028" s="45"/>
      <c r="RYU1028" s="45"/>
      <c r="RYV1028" s="45"/>
      <c r="RYW1028" s="45"/>
      <c r="RYX1028" s="45"/>
      <c r="RYY1028" s="45"/>
      <c r="RYZ1028" s="45"/>
      <c r="RZA1028" s="45"/>
      <c r="RZB1028" s="45"/>
      <c r="RZC1028" s="45"/>
      <c r="RZD1028" s="45"/>
      <c r="RZE1028" s="45"/>
      <c r="RZF1028" s="45"/>
      <c r="RZG1028" s="45"/>
      <c r="RZH1028" s="45"/>
      <c r="RZI1028" s="45"/>
      <c r="RZJ1028" s="45"/>
      <c r="RZK1028" s="45"/>
      <c r="RZL1028" s="45"/>
      <c r="RZM1028" s="45"/>
      <c r="RZN1028" s="45"/>
      <c r="RZO1028" s="45"/>
      <c r="RZP1028" s="45"/>
      <c r="RZQ1028" s="45"/>
      <c r="RZR1028" s="45"/>
      <c r="RZS1028" s="45"/>
      <c r="RZT1028" s="45"/>
      <c r="RZU1028" s="45"/>
      <c r="RZV1028" s="45"/>
      <c r="RZW1028" s="45"/>
      <c r="RZX1028" s="45"/>
      <c r="RZY1028" s="45"/>
      <c r="RZZ1028" s="45"/>
      <c r="SAA1028" s="45"/>
      <c r="SAB1028" s="45"/>
      <c r="SAC1028" s="45"/>
      <c r="SAD1028" s="45"/>
      <c r="SAE1028" s="45"/>
      <c r="SAF1028" s="45"/>
      <c r="SAG1028" s="45"/>
      <c r="SAH1028" s="45"/>
      <c r="SAI1028" s="45"/>
      <c r="SAJ1028" s="45"/>
      <c r="SAK1028" s="45"/>
      <c r="SAL1028" s="45"/>
      <c r="SAM1028" s="45"/>
      <c r="SAN1028" s="45"/>
      <c r="SAO1028" s="45"/>
      <c r="SAP1028" s="45"/>
      <c r="SAQ1028" s="45"/>
      <c r="SAR1028" s="45"/>
      <c r="SAS1028" s="45"/>
      <c r="SAT1028" s="45"/>
      <c r="SAU1028" s="45"/>
      <c r="SAV1028" s="45"/>
      <c r="SAW1028" s="45"/>
      <c r="SAX1028" s="45"/>
      <c r="SAY1028" s="45"/>
      <c r="SAZ1028" s="45"/>
      <c r="SBA1028" s="45"/>
      <c r="SBB1028" s="45"/>
      <c r="SBC1028" s="45"/>
      <c r="SBD1028" s="45"/>
      <c r="SBE1028" s="45"/>
      <c r="SBF1028" s="45"/>
      <c r="SBG1028" s="45"/>
      <c r="SBH1028" s="45"/>
      <c r="SBI1028" s="45"/>
      <c r="SBJ1028" s="45"/>
      <c r="SBK1028" s="45"/>
      <c r="SBL1028" s="45"/>
      <c r="SBM1028" s="45"/>
      <c r="SBN1028" s="45"/>
      <c r="SBO1028" s="45"/>
      <c r="SBP1028" s="45"/>
      <c r="SBQ1028" s="45"/>
      <c r="SBR1028" s="45"/>
      <c r="SBS1028" s="45"/>
      <c r="SBT1028" s="45"/>
      <c r="SBU1028" s="45"/>
      <c r="SBV1028" s="45"/>
      <c r="SBW1028" s="45"/>
      <c r="SBX1028" s="45"/>
      <c r="SBY1028" s="45"/>
      <c r="SBZ1028" s="45"/>
      <c r="SCA1028" s="45"/>
      <c r="SCB1028" s="45"/>
      <c r="SCC1028" s="45"/>
      <c r="SCD1028" s="45"/>
      <c r="SCE1028" s="45"/>
      <c r="SCF1028" s="45"/>
      <c r="SCG1028" s="45"/>
      <c r="SCH1028" s="45"/>
      <c r="SCI1028" s="45"/>
      <c r="SCJ1028" s="45"/>
      <c r="SCK1028" s="45"/>
      <c r="SCL1028" s="45"/>
      <c r="SCM1028" s="45"/>
      <c r="SCN1028" s="45"/>
      <c r="SCO1028" s="45"/>
      <c r="SCP1028" s="45"/>
      <c r="SCQ1028" s="45"/>
      <c r="SCR1028" s="45"/>
      <c r="SCS1028" s="45"/>
      <c r="SCT1028" s="45"/>
      <c r="SCU1028" s="45"/>
      <c r="SCV1028" s="45"/>
      <c r="SCW1028" s="45"/>
      <c r="SCX1028" s="45"/>
      <c r="SCY1028" s="45"/>
      <c r="SCZ1028" s="45"/>
      <c r="SDA1028" s="45"/>
      <c r="SDB1028" s="45"/>
      <c r="SDC1028" s="45"/>
      <c r="SDD1028" s="45"/>
      <c r="SDE1028" s="45"/>
      <c r="SDF1028" s="45"/>
      <c r="SDG1028" s="45"/>
      <c r="SDH1028" s="45"/>
      <c r="SDI1028" s="45"/>
      <c r="SDJ1028" s="45"/>
      <c r="SDK1028" s="45"/>
      <c r="SDL1028" s="45"/>
      <c r="SDM1028" s="45"/>
      <c r="SDN1028" s="45"/>
      <c r="SDO1028" s="45"/>
      <c r="SDP1028" s="45"/>
      <c r="SDQ1028" s="45"/>
      <c r="SDR1028" s="45"/>
      <c r="SDS1028" s="45"/>
      <c r="SDT1028" s="45"/>
      <c r="SDU1028" s="45"/>
      <c r="SDV1028" s="45"/>
      <c r="SDW1028" s="45"/>
      <c r="SDX1028" s="45"/>
      <c r="SDY1028" s="45"/>
      <c r="SDZ1028" s="45"/>
      <c r="SEA1028" s="45"/>
      <c r="SEB1028" s="45"/>
      <c r="SEC1028" s="45"/>
      <c r="SED1028" s="45"/>
      <c r="SEE1028" s="45"/>
      <c r="SEF1028" s="45"/>
      <c r="SEG1028" s="45"/>
      <c r="SEH1028" s="45"/>
      <c r="SEI1028" s="45"/>
      <c r="SEJ1028" s="45"/>
      <c r="SEK1028" s="45"/>
      <c r="SEL1028" s="45"/>
      <c r="SEM1028" s="45"/>
      <c r="SEN1028" s="45"/>
      <c r="SEO1028" s="45"/>
      <c r="SEP1028" s="45"/>
      <c r="SEQ1028" s="45"/>
      <c r="SER1028" s="45"/>
      <c r="SES1028" s="45"/>
      <c r="SET1028" s="45"/>
      <c r="SEU1028" s="45"/>
      <c r="SEV1028" s="45"/>
      <c r="SEW1028" s="45"/>
      <c r="SEX1028" s="45"/>
      <c r="SEY1028" s="45"/>
      <c r="SEZ1028" s="45"/>
      <c r="SFA1028" s="45"/>
      <c r="SFB1028" s="45"/>
      <c r="SFC1028" s="45"/>
      <c r="SFD1028" s="45"/>
      <c r="SFE1028" s="45"/>
      <c r="SFF1028" s="45"/>
      <c r="SFG1028" s="45"/>
      <c r="SFH1028" s="45"/>
      <c r="SFI1028" s="45"/>
      <c r="SFJ1028" s="45"/>
      <c r="SFK1028" s="45"/>
      <c r="SFL1028" s="45"/>
      <c r="SFM1028" s="45"/>
      <c r="SFN1028" s="45"/>
      <c r="SFO1028" s="45"/>
      <c r="SFP1028" s="45"/>
      <c r="SFQ1028" s="45"/>
      <c r="SFR1028" s="45"/>
      <c r="SFS1028" s="45"/>
      <c r="SFT1028" s="45"/>
      <c r="SFU1028" s="45"/>
      <c r="SFV1028" s="45"/>
      <c r="SFW1028" s="45"/>
      <c r="SFX1028" s="45"/>
      <c r="SFY1028" s="45"/>
      <c r="SFZ1028" s="45"/>
      <c r="SGA1028" s="45"/>
      <c r="SGB1028" s="45"/>
      <c r="SGC1028" s="45"/>
      <c r="SGD1028" s="45"/>
      <c r="SGE1028" s="45"/>
      <c r="SGF1028" s="45"/>
      <c r="SGG1028" s="45"/>
      <c r="SGH1028" s="45"/>
      <c r="SGI1028" s="45"/>
      <c r="SGJ1028" s="45"/>
      <c r="SGK1028" s="45"/>
      <c r="SGL1028" s="45"/>
      <c r="SGM1028" s="45"/>
      <c r="SGN1028" s="45"/>
      <c r="SGO1028" s="45"/>
      <c r="SGP1028" s="45"/>
      <c r="SGQ1028" s="45"/>
      <c r="SGR1028" s="45"/>
      <c r="SGS1028" s="45"/>
      <c r="SGT1028" s="45"/>
      <c r="SGU1028" s="45"/>
      <c r="SGV1028" s="45"/>
      <c r="SGW1028" s="45"/>
      <c r="SGX1028" s="45"/>
      <c r="SGY1028" s="45"/>
      <c r="SGZ1028" s="45"/>
      <c r="SHA1028" s="45"/>
      <c r="SHB1028" s="45"/>
      <c r="SHC1028" s="45"/>
      <c r="SHD1028" s="45"/>
      <c r="SHE1028" s="45"/>
      <c r="SHF1028" s="45"/>
      <c r="SHG1028" s="45"/>
      <c r="SHH1028" s="45"/>
      <c r="SHI1028" s="45"/>
      <c r="SHJ1028" s="45"/>
      <c r="SHK1028" s="45"/>
      <c r="SHL1028" s="45"/>
      <c r="SHM1028" s="45"/>
      <c r="SHN1028" s="45"/>
      <c r="SHO1028" s="45"/>
      <c r="SHP1028" s="45"/>
      <c r="SHQ1028" s="45"/>
      <c r="SHR1028" s="45"/>
      <c r="SHS1028" s="45"/>
      <c r="SHT1028" s="45"/>
      <c r="SHU1028" s="45"/>
      <c r="SHV1028" s="45"/>
      <c r="SHW1028" s="45"/>
      <c r="SHX1028" s="45"/>
      <c r="SHY1028" s="45"/>
      <c r="SHZ1028" s="45"/>
      <c r="SIA1028" s="45"/>
      <c r="SIB1028" s="45"/>
      <c r="SIC1028" s="45"/>
      <c r="SID1028" s="45"/>
      <c r="SIE1028" s="45"/>
      <c r="SIF1028" s="45"/>
      <c r="SIG1028" s="45"/>
      <c r="SIH1028" s="45"/>
      <c r="SII1028" s="45"/>
      <c r="SIJ1028" s="45"/>
      <c r="SIK1028" s="45"/>
      <c r="SIL1028" s="45"/>
      <c r="SIM1028" s="45"/>
      <c r="SIN1028" s="45"/>
      <c r="SIO1028" s="45"/>
      <c r="SIP1028" s="45"/>
      <c r="SIQ1028" s="45"/>
      <c r="SIR1028" s="45"/>
      <c r="SIS1028" s="45"/>
      <c r="SIT1028" s="45"/>
      <c r="SIU1028" s="45"/>
      <c r="SIV1028" s="45"/>
      <c r="SIW1028" s="45"/>
      <c r="SIX1028" s="45"/>
      <c r="SIY1028" s="45"/>
      <c r="SIZ1028" s="45"/>
      <c r="SJA1028" s="45"/>
      <c r="SJB1028" s="45"/>
      <c r="SJC1028" s="45"/>
      <c r="SJD1028" s="45"/>
      <c r="SJE1028" s="45"/>
      <c r="SJF1028" s="45"/>
      <c r="SJG1028" s="45"/>
      <c r="SJH1028" s="45"/>
      <c r="SJI1028" s="45"/>
      <c r="SJJ1028" s="45"/>
      <c r="SJK1028" s="45"/>
      <c r="SJL1028" s="45"/>
      <c r="SJM1028" s="45"/>
      <c r="SJN1028" s="45"/>
      <c r="SJO1028" s="45"/>
      <c r="SJP1028" s="45"/>
      <c r="SJQ1028" s="45"/>
      <c r="SJR1028" s="45"/>
      <c r="SJS1028" s="45"/>
      <c r="SJT1028" s="45"/>
      <c r="SJU1028" s="45"/>
      <c r="SJV1028" s="45"/>
      <c r="SJW1028" s="45"/>
      <c r="SJX1028" s="45"/>
      <c r="SJY1028" s="45"/>
      <c r="SJZ1028" s="45"/>
      <c r="SKA1028" s="45"/>
      <c r="SKB1028" s="45"/>
      <c r="SKC1028" s="45"/>
      <c r="SKD1028" s="45"/>
      <c r="SKE1028" s="45"/>
      <c r="SKF1028" s="45"/>
      <c r="SKG1028" s="45"/>
      <c r="SKH1028" s="45"/>
      <c r="SKI1028" s="45"/>
      <c r="SKJ1028" s="45"/>
      <c r="SKK1028" s="45"/>
      <c r="SKL1028" s="45"/>
      <c r="SKM1028" s="45"/>
      <c r="SKN1028" s="45"/>
      <c r="SKO1028" s="45"/>
      <c r="SKP1028" s="45"/>
      <c r="SKQ1028" s="45"/>
      <c r="SKR1028" s="45"/>
      <c r="SKS1028" s="45"/>
      <c r="SKT1028" s="45"/>
      <c r="SKU1028" s="45"/>
      <c r="SKV1028" s="45"/>
      <c r="SKW1028" s="45"/>
      <c r="SKX1028" s="45"/>
      <c r="SKY1028" s="45"/>
      <c r="SKZ1028" s="45"/>
      <c r="SLA1028" s="45"/>
      <c r="SLB1028" s="45"/>
      <c r="SLC1028" s="45"/>
      <c r="SLD1028" s="45"/>
      <c r="SLE1028" s="45"/>
      <c r="SLF1028" s="45"/>
      <c r="SLG1028" s="45"/>
      <c r="SLH1028" s="45"/>
      <c r="SLI1028" s="45"/>
      <c r="SLJ1028" s="45"/>
      <c r="SLK1028" s="45"/>
      <c r="SLL1028" s="45"/>
      <c r="SLM1028" s="45"/>
      <c r="SLN1028" s="45"/>
      <c r="SLO1028" s="45"/>
      <c r="SLP1028" s="45"/>
      <c r="SLQ1028" s="45"/>
      <c r="SLR1028" s="45"/>
      <c r="SLS1028" s="45"/>
      <c r="SLT1028" s="45"/>
      <c r="SLU1028" s="45"/>
      <c r="SLV1028" s="45"/>
      <c r="SLW1028" s="45"/>
      <c r="SLX1028" s="45"/>
      <c r="SLY1028" s="45"/>
      <c r="SLZ1028" s="45"/>
      <c r="SMA1028" s="45"/>
      <c r="SMB1028" s="45"/>
      <c r="SMC1028" s="45"/>
      <c r="SMD1028" s="45"/>
      <c r="SME1028" s="45"/>
      <c r="SMF1028" s="45"/>
      <c r="SMG1028" s="45"/>
      <c r="SMH1028" s="45"/>
      <c r="SMI1028" s="45"/>
      <c r="SMJ1028" s="45"/>
      <c r="SMK1028" s="45"/>
      <c r="SML1028" s="45"/>
      <c r="SMM1028" s="45"/>
      <c r="SMN1028" s="45"/>
      <c r="SMO1028" s="45"/>
      <c r="SMP1028" s="45"/>
      <c r="SMQ1028" s="45"/>
      <c r="SMR1028" s="45"/>
      <c r="SMS1028" s="45"/>
      <c r="SMT1028" s="45"/>
      <c r="SMU1028" s="45"/>
      <c r="SMV1028" s="45"/>
      <c r="SMW1028" s="45"/>
      <c r="SMX1028" s="45"/>
      <c r="SMY1028" s="45"/>
      <c r="SMZ1028" s="45"/>
      <c r="SNA1028" s="45"/>
      <c r="SNB1028" s="45"/>
      <c r="SNC1028" s="45"/>
      <c r="SND1028" s="45"/>
      <c r="SNE1028" s="45"/>
      <c r="SNF1028" s="45"/>
      <c r="SNG1028" s="45"/>
      <c r="SNH1028" s="45"/>
      <c r="SNI1028" s="45"/>
      <c r="SNJ1028" s="45"/>
      <c r="SNK1028" s="45"/>
      <c r="SNL1028" s="45"/>
      <c r="SNM1028" s="45"/>
      <c r="SNN1028" s="45"/>
      <c r="SNO1028" s="45"/>
      <c r="SNP1028" s="45"/>
      <c r="SNQ1028" s="45"/>
      <c r="SNR1028" s="45"/>
      <c r="SNS1028" s="45"/>
      <c r="SNT1028" s="45"/>
      <c r="SNU1028" s="45"/>
      <c r="SNV1028" s="45"/>
      <c r="SNW1028" s="45"/>
      <c r="SNX1028" s="45"/>
      <c r="SNY1028" s="45"/>
      <c r="SNZ1028" s="45"/>
      <c r="SOA1028" s="45"/>
      <c r="SOB1028" s="45"/>
      <c r="SOC1028" s="45"/>
      <c r="SOD1028" s="45"/>
      <c r="SOE1028" s="45"/>
      <c r="SOF1028" s="45"/>
      <c r="SOG1028" s="45"/>
      <c r="SOH1028" s="45"/>
      <c r="SOI1028" s="45"/>
      <c r="SOJ1028" s="45"/>
      <c r="SOK1028" s="45"/>
      <c r="SOL1028" s="45"/>
      <c r="SOM1028" s="45"/>
      <c r="SON1028" s="45"/>
      <c r="SOO1028" s="45"/>
      <c r="SOP1028" s="45"/>
      <c r="SOQ1028" s="45"/>
      <c r="SOR1028" s="45"/>
      <c r="SOS1028" s="45"/>
      <c r="SOT1028" s="45"/>
      <c r="SOU1028" s="45"/>
      <c r="SOV1028" s="45"/>
      <c r="SOW1028" s="45"/>
      <c r="SOX1028" s="45"/>
      <c r="SOY1028" s="45"/>
      <c r="SOZ1028" s="45"/>
      <c r="SPA1028" s="45"/>
      <c r="SPB1028" s="45"/>
      <c r="SPC1028" s="45"/>
      <c r="SPD1028" s="45"/>
      <c r="SPE1028" s="45"/>
      <c r="SPF1028" s="45"/>
      <c r="SPG1028" s="45"/>
      <c r="SPH1028" s="45"/>
      <c r="SPI1028" s="45"/>
      <c r="SPJ1028" s="45"/>
      <c r="SPK1028" s="45"/>
      <c r="SPL1028" s="45"/>
      <c r="SPM1028" s="45"/>
      <c r="SPN1028" s="45"/>
      <c r="SPO1028" s="45"/>
      <c r="SPP1028" s="45"/>
      <c r="SPQ1028" s="45"/>
      <c r="SPR1028" s="45"/>
      <c r="SPS1028" s="45"/>
      <c r="SPT1028" s="45"/>
      <c r="SPU1028" s="45"/>
      <c r="SPV1028" s="45"/>
      <c r="SPW1028" s="45"/>
      <c r="SPX1028" s="45"/>
      <c r="SPY1028" s="45"/>
      <c r="SPZ1028" s="45"/>
      <c r="SQA1028" s="45"/>
      <c r="SQB1028" s="45"/>
      <c r="SQC1028" s="45"/>
      <c r="SQD1028" s="45"/>
      <c r="SQE1028" s="45"/>
      <c r="SQF1028" s="45"/>
      <c r="SQG1028" s="45"/>
      <c r="SQH1028" s="45"/>
      <c r="SQI1028" s="45"/>
      <c r="SQJ1028" s="45"/>
      <c r="SQK1028" s="45"/>
      <c r="SQL1028" s="45"/>
      <c r="SQM1028" s="45"/>
      <c r="SQN1028" s="45"/>
      <c r="SQO1028" s="45"/>
      <c r="SQP1028" s="45"/>
      <c r="SQQ1028" s="45"/>
      <c r="SQR1028" s="45"/>
      <c r="SQS1028" s="45"/>
      <c r="SQT1028" s="45"/>
      <c r="SQU1028" s="45"/>
      <c r="SQV1028" s="45"/>
      <c r="SQW1028" s="45"/>
      <c r="SQX1028" s="45"/>
      <c r="SQY1028" s="45"/>
      <c r="SQZ1028" s="45"/>
      <c r="SRA1028" s="45"/>
      <c r="SRB1028" s="45"/>
      <c r="SRC1028" s="45"/>
      <c r="SRD1028" s="45"/>
      <c r="SRE1028" s="45"/>
      <c r="SRF1028" s="45"/>
      <c r="SRG1028" s="45"/>
      <c r="SRH1028" s="45"/>
      <c r="SRI1028" s="45"/>
      <c r="SRJ1028" s="45"/>
      <c r="SRK1028" s="45"/>
      <c r="SRL1028" s="45"/>
      <c r="SRM1028" s="45"/>
      <c r="SRN1028" s="45"/>
      <c r="SRO1028" s="45"/>
      <c r="SRP1028" s="45"/>
      <c r="SRQ1028" s="45"/>
      <c r="SRR1028" s="45"/>
      <c r="SRS1028" s="45"/>
      <c r="SRT1028" s="45"/>
      <c r="SRU1028" s="45"/>
      <c r="SRV1028" s="45"/>
      <c r="SRW1028" s="45"/>
      <c r="SRX1028" s="45"/>
      <c r="SRY1028" s="45"/>
      <c r="SRZ1028" s="45"/>
      <c r="SSA1028" s="45"/>
      <c r="SSB1028" s="45"/>
      <c r="SSC1028" s="45"/>
      <c r="SSD1028" s="45"/>
      <c r="SSE1028" s="45"/>
      <c r="SSF1028" s="45"/>
      <c r="SSG1028" s="45"/>
      <c r="SSH1028" s="45"/>
      <c r="SSI1028" s="45"/>
      <c r="SSJ1028" s="45"/>
      <c r="SSK1028" s="45"/>
      <c r="SSL1028" s="45"/>
      <c r="SSM1028" s="45"/>
      <c r="SSN1028" s="45"/>
      <c r="SSO1028" s="45"/>
      <c r="SSP1028" s="45"/>
      <c r="SSQ1028" s="45"/>
      <c r="SSR1028" s="45"/>
      <c r="SSS1028" s="45"/>
      <c r="SST1028" s="45"/>
      <c r="SSU1028" s="45"/>
      <c r="SSV1028" s="45"/>
      <c r="SSW1028" s="45"/>
      <c r="SSX1028" s="45"/>
      <c r="SSY1028" s="45"/>
      <c r="SSZ1028" s="45"/>
      <c r="STA1028" s="45"/>
      <c r="STB1028" s="45"/>
      <c r="STC1028" s="45"/>
      <c r="STD1028" s="45"/>
      <c r="STE1028" s="45"/>
      <c r="STF1028" s="45"/>
      <c r="STG1028" s="45"/>
      <c r="STH1028" s="45"/>
      <c r="STI1028" s="45"/>
      <c r="STJ1028" s="45"/>
      <c r="STK1028" s="45"/>
      <c r="STL1028" s="45"/>
      <c r="STM1028" s="45"/>
      <c r="STN1028" s="45"/>
      <c r="STO1028" s="45"/>
      <c r="STP1028" s="45"/>
      <c r="STQ1028" s="45"/>
      <c r="STR1028" s="45"/>
      <c r="STS1028" s="45"/>
      <c r="STT1028" s="45"/>
      <c r="STU1028" s="45"/>
      <c r="STV1028" s="45"/>
      <c r="STW1028" s="45"/>
      <c r="STX1028" s="45"/>
      <c r="STY1028" s="45"/>
      <c r="STZ1028" s="45"/>
      <c r="SUA1028" s="45"/>
      <c r="SUB1028" s="45"/>
      <c r="SUC1028" s="45"/>
      <c r="SUD1028" s="45"/>
      <c r="SUE1028" s="45"/>
      <c r="SUF1028" s="45"/>
      <c r="SUG1028" s="45"/>
      <c r="SUH1028" s="45"/>
      <c r="SUI1028" s="45"/>
      <c r="SUJ1028" s="45"/>
      <c r="SUK1028" s="45"/>
      <c r="SUL1028" s="45"/>
      <c r="SUM1028" s="45"/>
      <c r="SUN1028" s="45"/>
      <c r="SUO1028" s="45"/>
      <c r="SUP1028" s="45"/>
      <c r="SUQ1028" s="45"/>
      <c r="SUR1028" s="45"/>
      <c r="SUS1028" s="45"/>
      <c r="SUT1028" s="45"/>
      <c r="SUU1028" s="45"/>
      <c r="SUV1028" s="45"/>
      <c r="SUW1028" s="45"/>
      <c r="SUX1028" s="45"/>
      <c r="SUY1028" s="45"/>
      <c r="SUZ1028" s="45"/>
      <c r="SVA1028" s="45"/>
      <c r="SVB1028" s="45"/>
      <c r="SVC1028" s="45"/>
      <c r="SVD1028" s="45"/>
      <c r="SVE1028" s="45"/>
      <c r="SVF1028" s="45"/>
      <c r="SVG1028" s="45"/>
      <c r="SVH1028" s="45"/>
      <c r="SVI1028" s="45"/>
      <c r="SVJ1028" s="45"/>
      <c r="SVK1028" s="45"/>
      <c r="SVL1028" s="45"/>
      <c r="SVM1028" s="45"/>
      <c r="SVN1028" s="45"/>
      <c r="SVO1028" s="45"/>
      <c r="SVP1028" s="45"/>
      <c r="SVQ1028" s="45"/>
      <c r="SVR1028" s="45"/>
      <c r="SVS1028" s="45"/>
      <c r="SVT1028" s="45"/>
      <c r="SVU1028" s="45"/>
      <c r="SVV1028" s="45"/>
      <c r="SVW1028" s="45"/>
      <c r="SVX1028" s="45"/>
      <c r="SVY1028" s="45"/>
      <c r="SVZ1028" s="45"/>
      <c r="SWA1028" s="45"/>
      <c r="SWB1028" s="45"/>
      <c r="SWC1028" s="45"/>
      <c r="SWD1028" s="45"/>
      <c r="SWE1028" s="45"/>
      <c r="SWF1028" s="45"/>
      <c r="SWG1028" s="45"/>
      <c r="SWH1028" s="45"/>
      <c r="SWI1028" s="45"/>
      <c r="SWJ1028" s="45"/>
      <c r="SWK1028" s="45"/>
      <c r="SWL1028" s="45"/>
      <c r="SWM1028" s="45"/>
      <c r="SWN1028" s="45"/>
      <c r="SWO1028" s="45"/>
      <c r="SWP1028" s="45"/>
      <c r="SWQ1028" s="45"/>
      <c r="SWR1028" s="45"/>
      <c r="SWS1028" s="45"/>
      <c r="SWT1028" s="45"/>
      <c r="SWU1028" s="45"/>
      <c r="SWV1028" s="45"/>
      <c r="SWW1028" s="45"/>
      <c r="SWX1028" s="45"/>
      <c r="SWY1028" s="45"/>
      <c r="SWZ1028" s="45"/>
      <c r="SXA1028" s="45"/>
      <c r="SXB1028" s="45"/>
      <c r="SXC1028" s="45"/>
      <c r="SXD1028" s="45"/>
      <c r="SXE1028" s="45"/>
      <c r="SXF1028" s="45"/>
      <c r="SXG1028" s="45"/>
      <c r="SXH1028" s="45"/>
      <c r="SXI1028" s="45"/>
      <c r="SXJ1028" s="45"/>
      <c r="SXK1028" s="45"/>
      <c r="SXL1028" s="45"/>
      <c r="SXM1028" s="45"/>
      <c r="SXN1028" s="45"/>
      <c r="SXO1028" s="45"/>
      <c r="SXP1028" s="45"/>
      <c r="SXQ1028" s="45"/>
      <c r="SXR1028" s="45"/>
      <c r="SXS1028" s="45"/>
      <c r="SXT1028" s="45"/>
      <c r="SXU1028" s="45"/>
      <c r="SXV1028" s="45"/>
      <c r="SXW1028" s="45"/>
      <c r="SXX1028" s="45"/>
      <c r="SXY1028" s="45"/>
      <c r="SXZ1028" s="45"/>
      <c r="SYA1028" s="45"/>
      <c r="SYB1028" s="45"/>
      <c r="SYC1028" s="45"/>
      <c r="SYD1028" s="45"/>
      <c r="SYE1028" s="45"/>
      <c r="SYF1028" s="45"/>
      <c r="SYG1028" s="45"/>
      <c r="SYH1028" s="45"/>
      <c r="SYI1028" s="45"/>
      <c r="SYJ1028" s="45"/>
      <c r="SYK1028" s="45"/>
      <c r="SYL1028" s="45"/>
      <c r="SYM1028" s="45"/>
      <c r="SYN1028" s="45"/>
      <c r="SYO1028" s="45"/>
      <c r="SYP1028" s="45"/>
      <c r="SYQ1028" s="45"/>
      <c r="SYR1028" s="45"/>
      <c r="SYS1028" s="45"/>
      <c r="SYT1028" s="45"/>
      <c r="SYU1028" s="45"/>
      <c r="SYV1028" s="45"/>
      <c r="SYW1028" s="45"/>
      <c r="SYX1028" s="45"/>
      <c r="SYY1028" s="45"/>
      <c r="SYZ1028" s="45"/>
      <c r="SZA1028" s="45"/>
      <c r="SZB1028" s="45"/>
      <c r="SZC1028" s="45"/>
      <c r="SZD1028" s="45"/>
      <c r="SZE1028" s="45"/>
      <c r="SZF1028" s="45"/>
      <c r="SZG1028" s="45"/>
      <c r="SZH1028" s="45"/>
      <c r="SZI1028" s="45"/>
      <c r="SZJ1028" s="45"/>
      <c r="SZK1028" s="45"/>
      <c r="SZL1028" s="45"/>
      <c r="SZM1028" s="45"/>
      <c r="SZN1028" s="45"/>
      <c r="SZO1028" s="45"/>
      <c r="SZP1028" s="45"/>
      <c r="SZQ1028" s="45"/>
      <c r="SZR1028" s="45"/>
      <c r="SZS1028" s="45"/>
      <c r="SZT1028" s="45"/>
      <c r="SZU1028" s="45"/>
      <c r="SZV1028" s="45"/>
      <c r="SZW1028" s="45"/>
      <c r="SZX1028" s="45"/>
      <c r="SZY1028" s="45"/>
      <c r="SZZ1028" s="45"/>
      <c r="TAA1028" s="45"/>
      <c r="TAB1028" s="45"/>
      <c r="TAC1028" s="45"/>
      <c r="TAD1028" s="45"/>
      <c r="TAE1028" s="45"/>
      <c r="TAF1028" s="45"/>
      <c r="TAG1028" s="45"/>
      <c r="TAH1028" s="45"/>
      <c r="TAI1028" s="45"/>
      <c r="TAJ1028" s="45"/>
      <c r="TAK1028" s="45"/>
      <c r="TAL1028" s="45"/>
      <c r="TAM1028" s="45"/>
      <c r="TAN1028" s="45"/>
      <c r="TAO1028" s="45"/>
      <c r="TAP1028" s="45"/>
      <c r="TAQ1028" s="45"/>
      <c r="TAR1028" s="45"/>
      <c r="TAS1028" s="45"/>
      <c r="TAT1028" s="45"/>
      <c r="TAU1028" s="45"/>
      <c r="TAV1028" s="45"/>
      <c r="TAW1028" s="45"/>
      <c r="TAX1028" s="45"/>
      <c r="TAY1028" s="45"/>
      <c r="TAZ1028" s="45"/>
      <c r="TBA1028" s="45"/>
      <c r="TBB1028" s="45"/>
      <c r="TBC1028" s="45"/>
      <c r="TBD1028" s="45"/>
      <c r="TBE1028" s="45"/>
      <c r="TBF1028" s="45"/>
      <c r="TBG1028" s="45"/>
      <c r="TBH1028" s="45"/>
      <c r="TBI1028" s="45"/>
      <c r="TBJ1028" s="45"/>
      <c r="TBK1028" s="45"/>
      <c r="TBL1028" s="45"/>
      <c r="TBM1028" s="45"/>
      <c r="TBN1028" s="45"/>
      <c r="TBO1028" s="45"/>
      <c r="TBP1028" s="45"/>
      <c r="TBQ1028" s="45"/>
      <c r="TBR1028" s="45"/>
      <c r="TBS1028" s="45"/>
      <c r="TBT1028" s="45"/>
      <c r="TBU1028" s="45"/>
      <c r="TBV1028" s="45"/>
      <c r="TBW1028" s="45"/>
      <c r="TBX1028" s="45"/>
      <c r="TBY1028" s="45"/>
      <c r="TBZ1028" s="45"/>
      <c r="TCA1028" s="45"/>
      <c r="TCB1028" s="45"/>
      <c r="TCC1028" s="45"/>
      <c r="TCD1028" s="45"/>
      <c r="TCE1028" s="45"/>
      <c r="TCF1028" s="45"/>
      <c r="TCG1028" s="45"/>
      <c r="TCH1028" s="45"/>
      <c r="TCI1028" s="45"/>
      <c r="TCJ1028" s="45"/>
      <c r="TCK1028" s="45"/>
      <c r="TCL1028" s="45"/>
      <c r="TCM1028" s="45"/>
      <c r="TCN1028" s="45"/>
      <c r="TCO1028" s="45"/>
      <c r="TCP1028" s="45"/>
      <c r="TCQ1028" s="45"/>
      <c r="TCR1028" s="45"/>
      <c r="TCS1028" s="45"/>
      <c r="TCT1028" s="45"/>
      <c r="TCU1028" s="45"/>
      <c r="TCV1028" s="45"/>
      <c r="TCW1028" s="45"/>
      <c r="TCX1028" s="45"/>
      <c r="TCY1028" s="45"/>
      <c r="TCZ1028" s="45"/>
      <c r="TDA1028" s="45"/>
      <c r="TDB1028" s="45"/>
      <c r="TDC1028" s="45"/>
      <c r="TDD1028" s="45"/>
      <c r="TDE1028" s="45"/>
      <c r="TDF1028" s="45"/>
      <c r="TDG1028" s="45"/>
      <c r="TDH1028" s="45"/>
      <c r="TDI1028" s="45"/>
      <c r="TDJ1028" s="45"/>
      <c r="TDK1028" s="45"/>
      <c r="TDL1028" s="45"/>
      <c r="TDM1028" s="45"/>
      <c r="TDN1028" s="45"/>
      <c r="TDO1028" s="45"/>
      <c r="TDP1028" s="45"/>
      <c r="TDQ1028" s="45"/>
      <c r="TDR1028" s="45"/>
      <c r="TDS1028" s="45"/>
      <c r="TDT1028" s="45"/>
      <c r="TDU1028" s="45"/>
      <c r="TDV1028" s="45"/>
      <c r="TDW1028" s="45"/>
      <c r="TDX1028" s="45"/>
      <c r="TDY1028" s="45"/>
      <c r="TDZ1028" s="45"/>
      <c r="TEA1028" s="45"/>
      <c r="TEB1028" s="45"/>
      <c r="TEC1028" s="45"/>
      <c r="TED1028" s="45"/>
      <c r="TEE1028" s="45"/>
      <c r="TEF1028" s="45"/>
      <c r="TEG1028" s="45"/>
      <c r="TEH1028" s="45"/>
      <c r="TEI1028" s="45"/>
      <c r="TEJ1028" s="45"/>
      <c r="TEK1028" s="45"/>
      <c r="TEL1028" s="45"/>
      <c r="TEM1028" s="45"/>
      <c r="TEN1028" s="45"/>
      <c r="TEO1028" s="45"/>
      <c r="TEP1028" s="45"/>
      <c r="TEQ1028" s="45"/>
      <c r="TER1028" s="45"/>
      <c r="TES1028" s="45"/>
      <c r="TET1028" s="45"/>
      <c r="TEU1028" s="45"/>
      <c r="TEV1028" s="45"/>
      <c r="TEW1028" s="45"/>
      <c r="TEX1028" s="45"/>
      <c r="TEY1028" s="45"/>
      <c r="TEZ1028" s="45"/>
      <c r="TFA1028" s="45"/>
      <c r="TFB1028" s="45"/>
      <c r="TFC1028" s="45"/>
      <c r="TFD1028" s="45"/>
      <c r="TFE1028" s="45"/>
      <c r="TFF1028" s="45"/>
      <c r="TFG1028" s="45"/>
      <c r="TFH1028" s="45"/>
      <c r="TFI1028" s="45"/>
      <c r="TFJ1028" s="45"/>
      <c r="TFK1028" s="45"/>
      <c r="TFL1028" s="45"/>
      <c r="TFM1028" s="45"/>
      <c r="TFN1028" s="45"/>
      <c r="TFO1028" s="45"/>
      <c r="TFP1028" s="45"/>
      <c r="TFQ1028" s="45"/>
      <c r="TFR1028" s="45"/>
      <c r="TFS1028" s="45"/>
      <c r="TFT1028" s="45"/>
      <c r="TFU1028" s="45"/>
      <c r="TFV1028" s="45"/>
      <c r="TFW1028" s="45"/>
      <c r="TFX1028" s="45"/>
      <c r="TFY1028" s="45"/>
      <c r="TFZ1028" s="45"/>
      <c r="TGA1028" s="45"/>
      <c r="TGB1028" s="45"/>
      <c r="TGC1028" s="45"/>
      <c r="TGD1028" s="45"/>
      <c r="TGE1028" s="45"/>
      <c r="TGF1028" s="45"/>
      <c r="TGG1028" s="45"/>
      <c r="TGH1028" s="45"/>
      <c r="TGI1028" s="45"/>
      <c r="TGJ1028" s="45"/>
      <c r="TGK1028" s="45"/>
      <c r="TGL1028" s="45"/>
      <c r="TGM1028" s="45"/>
      <c r="TGN1028" s="45"/>
      <c r="TGO1028" s="45"/>
      <c r="TGP1028" s="45"/>
      <c r="TGQ1028" s="45"/>
      <c r="TGR1028" s="45"/>
      <c r="TGS1028" s="45"/>
      <c r="TGT1028" s="45"/>
      <c r="TGU1028" s="45"/>
      <c r="TGV1028" s="45"/>
      <c r="TGW1028" s="45"/>
      <c r="TGX1028" s="45"/>
      <c r="TGY1028" s="45"/>
      <c r="TGZ1028" s="45"/>
      <c r="THA1028" s="45"/>
      <c r="THB1028" s="45"/>
      <c r="THC1028" s="45"/>
      <c r="THD1028" s="45"/>
      <c r="THE1028" s="45"/>
      <c r="THF1028" s="45"/>
      <c r="THG1028" s="45"/>
      <c r="THH1028" s="45"/>
      <c r="THI1028" s="45"/>
      <c r="THJ1028" s="45"/>
      <c r="THK1028" s="45"/>
      <c r="THL1028" s="45"/>
      <c r="THM1028" s="45"/>
      <c r="THN1028" s="45"/>
      <c r="THO1028" s="45"/>
      <c r="THP1028" s="45"/>
      <c r="THQ1028" s="45"/>
      <c r="THR1028" s="45"/>
      <c r="THS1028" s="45"/>
      <c r="THT1028" s="45"/>
      <c r="THU1028" s="45"/>
      <c r="THV1028" s="45"/>
      <c r="THW1028" s="45"/>
      <c r="THX1028" s="45"/>
      <c r="THY1028" s="45"/>
      <c r="THZ1028" s="45"/>
      <c r="TIA1028" s="45"/>
      <c r="TIB1028" s="45"/>
      <c r="TIC1028" s="45"/>
      <c r="TID1028" s="45"/>
      <c r="TIE1028" s="45"/>
      <c r="TIF1028" s="45"/>
      <c r="TIG1028" s="45"/>
      <c r="TIH1028" s="45"/>
      <c r="TII1028" s="45"/>
      <c r="TIJ1028" s="45"/>
      <c r="TIK1028" s="45"/>
      <c r="TIL1028" s="45"/>
      <c r="TIM1028" s="45"/>
      <c r="TIN1028" s="45"/>
      <c r="TIO1028" s="45"/>
      <c r="TIP1028" s="45"/>
      <c r="TIQ1028" s="45"/>
      <c r="TIR1028" s="45"/>
      <c r="TIS1028" s="45"/>
      <c r="TIT1028" s="45"/>
      <c r="TIU1028" s="45"/>
      <c r="TIV1028" s="45"/>
      <c r="TIW1028" s="45"/>
      <c r="TIX1028" s="45"/>
      <c r="TIY1028" s="45"/>
      <c r="TIZ1028" s="45"/>
      <c r="TJA1028" s="45"/>
      <c r="TJB1028" s="45"/>
      <c r="TJC1028" s="45"/>
      <c r="TJD1028" s="45"/>
      <c r="TJE1028" s="45"/>
      <c r="TJF1028" s="45"/>
      <c r="TJG1028" s="45"/>
      <c r="TJH1028" s="45"/>
      <c r="TJI1028" s="45"/>
      <c r="TJJ1028" s="45"/>
      <c r="TJK1028" s="45"/>
      <c r="TJL1028" s="45"/>
      <c r="TJM1028" s="45"/>
      <c r="TJN1028" s="45"/>
      <c r="TJO1028" s="45"/>
      <c r="TJP1028" s="45"/>
      <c r="TJQ1028" s="45"/>
      <c r="TJR1028" s="45"/>
      <c r="TJS1028" s="45"/>
      <c r="TJT1028" s="45"/>
      <c r="TJU1028" s="45"/>
      <c r="TJV1028" s="45"/>
      <c r="TJW1028" s="45"/>
      <c r="TJX1028" s="45"/>
      <c r="TJY1028" s="45"/>
      <c r="TJZ1028" s="45"/>
      <c r="TKA1028" s="45"/>
      <c r="TKB1028" s="45"/>
      <c r="TKC1028" s="45"/>
      <c r="TKD1028" s="45"/>
      <c r="TKE1028" s="45"/>
      <c r="TKF1028" s="45"/>
      <c r="TKG1028" s="45"/>
      <c r="TKH1028" s="45"/>
      <c r="TKI1028" s="45"/>
      <c r="TKJ1028" s="45"/>
      <c r="TKK1028" s="45"/>
      <c r="TKL1028" s="45"/>
      <c r="TKM1028" s="45"/>
      <c r="TKN1028" s="45"/>
      <c r="TKO1028" s="45"/>
      <c r="TKP1028" s="45"/>
      <c r="TKQ1028" s="45"/>
      <c r="TKR1028" s="45"/>
      <c r="TKS1028" s="45"/>
      <c r="TKT1028" s="45"/>
      <c r="TKU1028" s="45"/>
      <c r="TKV1028" s="45"/>
      <c r="TKW1028" s="45"/>
      <c r="TKX1028" s="45"/>
      <c r="TKY1028" s="45"/>
      <c r="TKZ1028" s="45"/>
      <c r="TLA1028" s="45"/>
      <c r="TLB1028" s="45"/>
      <c r="TLC1028" s="45"/>
      <c r="TLD1028" s="45"/>
      <c r="TLE1028" s="45"/>
      <c r="TLF1028" s="45"/>
      <c r="TLG1028" s="45"/>
      <c r="TLH1028" s="45"/>
      <c r="TLI1028" s="45"/>
      <c r="TLJ1028" s="45"/>
      <c r="TLK1028" s="45"/>
      <c r="TLL1028" s="45"/>
      <c r="TLM1028" s="45"/>
      <c r="TLN1028" s="45"/>
      <c r="TLO1028" s="45"/>
      <c r="TLP1028" s="45"/>
      <c r="TLQ1028" s="45"/>
      <c r="TLR1028" s="45"/>
      <c r="TLS1028" s="45"/>
      <c r="TLT1028" s="45"/>
      <c r="TLU1028" s="45"/>
      <c r="TLV1028" s="45"/>
      <c r="TLW1028" s="45"/>
      <c r="TLX1028" s="45"/>
      <c r="TLY1028" s="45"/>
      <c r="TLZ1028" s="45"/>
      <c r="TMA1028" s="45"/>
      <c r="TMB1028" s="45"/>
      <c r="TMC1028" s="45"/>
      <c r="TMD1028" s="45"/>
      <c r="TME1028" s="45"/>
      <c r="TMF1028" s="45"/>
      <c r="TMG1028" s="45"/>
      <c r="TMH1028" s="45"/>
      <c r="TMI1028" s="45"/>
      <c r="TMJ1028" s="45"/>
      <c r="TMK1028" s="45"/>
      <c r="TML1028" s="45"/>
      <c r="TMM1028" s="45"/>
      <c r="TMN1028" s="45"/>
      <c r="TMO1028" s="45"/>
      <c r="TMP1028" s="45"/>
      <c r="TMQ1028" s="45"/>
      <c r="TMR1028" s="45"/>
      <c r="TMS1028" s="45"/>
      <c r="TMT1028" s="45"/>
      <c r="TMU1028" s="45"/>
      <c r="TMV1028" s="45"/>
      <c r="TMW1028" s="45"/>
      <c r="TMX1028" s="45"/>
      <c r="TMY1028" s="45"/>
      <c r="TMZ1028" s="45"/>
      <c r="TNA1028" s="45"/>
      <c r="TNB1028" s="45"/>
      <c r="TNC1028" s="45"/>
      <c r="TND1028" s="45"/>
      <c r="TNE1028" s="45"/>
      <c r="TNF1028" s="45"/>
      <c r="TNG1028" s="45"/>
      <c r="TNH1028" s="45"/>
      <c r="TNI1028" s="45"/>
      <c r="TNJ1028" s="45"/>
      <c r="TNK1028" s="45"/>
      <c r="TNL1028" s="45"/>
      <c r="TNM1028" s="45"/>
      <c r="TNN1028" s="45"/>
      <c r="TNO1028" s="45"/>
      <c r="TNP1028" s="45"/>
      <c r="TNQ1028" s="45"/>
      <c r="TNR1028" s="45"/>
      <c r="TNS1028" s="45"/>
      <c r="TNT1028" s="45"/>
      <c r="TNU1028" s="45"/>
      <c r="TNV1028" s="45"/>
      <c r="TNW1028" s="45"/>
      <c r="TNX1028" s="45"/>
      <c r="TNY1028" s="45"/>
      <c r="TNZ1028" s="45"/>
      <c r="TOA1028" s="45"/>
      <c r="TOB1028" s="45"/>
      <c r="TOC1028" s="45"/>
      <c r="TOD1028" s="45"/>
      <c r="TOE1028" s="45"/>
      <c r="TOF1028" s="45"/>
      <c r="TOG1028" s="45"/>
      <c r="TOH1028" s="45"/>
      <c r="TOI1028" s="45"/>
      <c r="TOJ1028" s="45"/>
      <c r="TOK1028" s="45"/>
      <c r="TOL1028" s="45"/>
      <c r="TOM1028" s="45"/>
      <c r="TON1028" s="45"/>
      <c r="TOO1028" s="45"/>
      <c r="TOP1028" s="45"/>
      <c r="TOQ1028" s="45"/>
      <c r="TOR1028" s="45"/>
      <c r="TOS1028" s="45"/>
      <c r="TOT1028" s="45"/>
      <c r="TOU1028" s="45"/>
      <c r="TOV1028" s="45"/>
      <c r="TOW1028" s="45"/>
      <c r="TOX1028" s="45"/>
      <c r="TOY1028" s="45"/>
      <c r="TOZ1028" s="45"/>
      <c r="TPA1028" s="45"/>
      <c r="TPB1028" s="45"/>
      <c r="TPC1028" s="45"/>
      <c r="TPD1028" s="45"/>
      <c r="TPE1028" s="45"/>
      <c r="TPF1028" s="45"/>
      <c r="TPG1028" s="45"/>
      <c r="TPH1028" s="45"/>
      <c r="TPI1028" s="45"/>
      <c r="TPJ1028" s="45"/>
      <c r="TPK1028" s="45"/>
      <c r="TPL1028" s="45"/>
      <c r="TPM1028" s="45"/>
      <c r="TPN1028" s="45"/>
      <c r="TPO1028" s="45"/>
      <c r="TPP1028" s="45"/>
      <c r="TPQ1028" s="45"/>
      <c r="TPR1028" s="45"/>
      <c r="TPS1028" s="45"/>
      <c r="TPT1028" s="45"/>
      <c r="TPU1028" s="45"/>
      <c r="TPV1028" s="45"/>
      <c r="TPW1028" s="45"/>
      <c r="TPX1028" s="45"/>
      <c r="TPY1028" s="45"/>
      <c r="TPZ1028" s="45"/>
      <c r="TQA1028" s="45"/>
      <c r="TQB1028" s="45"/>
      <c r="TQC1028" s="45"/>
      <c r="TQD1028" s="45"/>
      <c r="TQE1028" s="45"/>
      <c r="TQF1028" s="45"/>
      <c r="TQG1028" s="45"/>
      <c r="TQH1028" s="45"/>
      <c r="TQI1028" s="45"/>
      <c r="TQJ1028" s="45"/>
      <c r="TQK1028" s="45"/>
      <c r="TQL1028" s="45"/>
      <c r="TQM1028" s="45"/>
      <c r="TQN1028" s="45"/>
      <c r="TQO1028" s="45"/>
      <c r="TQP1028" s="45"/>
      <c r="TQQ1028" s="45"/>
      <c r="TQR1028" s="45"/>
      <c r="TQS1028" s="45"/>
      <c r="TQT1028" s="45"/>
      <c r="TQU1028" s="45"/>
      <c r="TQV1028" s="45"/>
      <c r="TQW1028" s="45"/>
      <c r="TQX1028" s="45"/>
      <c r="TQY1028" s="45"/>
      <c r="TQZ1028" s="45"/>
      <c r="TRA1028" s="45"/>
      <c r="TRB1028" s="45"/>
      <c r="TRC1028" s="45"/>
      <c r="TRD1028" s="45"/>
      <c r="TRE1028" s="45"/>
      <c r="TRF1028" s="45"/>
      <c r="TRG1028" s="45"/>
      <c r="TRH1028" s="45"/>
      <c r="TRI1028" s="45"/>
      <c r="TRJ1028" s="45"/>
      <c r="TRK1028" s="45"/>
      <c r="TRL1028" s="45"/>
      <c r="TRM1028" s="45"/>
      <c r="TRN1028" s="45"/>
      <c r="TRO1028" s="45"/>
      <c r="TRP1028" s="45"/>
      <c r="TRQ1028" s="45"/>
      <c r="TRR1028" s="45"/>
      <c r="TRS1028" s="45"/>
      <c r="TRT1028" s="45"/>
      <c r="TRU1028" s="45"/>
      <c r="TRV1028" s="45"/>
      <c r="TRW1028" s="45"/>
      <c r="TRX1028" s="45"/>
      <c r="TRY1028" s="45"/>
      <c r="TRZ1028" s="45"/>
      <c r="TSA1028" s="45"/>
      <c r="TSB1028" s="45"/>
      <c r="TSC1028" s="45"/>
      <c r="TSD1028" s="45"/>
      <c r="TSE1028" s="45"/>
      <c r="TSF1028" s="45"/>
      <c r="TSG1028" s="45"/>
      <c r="TSH1028" s="45"/>
      <c r="TSI1028" s="45"/>
      <c r="TSJ1028" s="45"/>
      <c r="TSK1028" s="45"/>
      <c r="TSL1028" s="45"/>
      <c r="TSM1028" s="45"/>
      <c r="TSN1028" s="45"/>
      <c r="TSO1028" s="45"/>
      <c r="TSP1028" s="45"/>
      <c r="TSQ1028" s="45"/>
      <c r="TSR1028" s="45"/>
      <c r="TSS1028" s="45"/>
      <c r="TST1028" s="45"/>
      <c r="TSU1028" s="45"/>
      <c r="TSV1028" s="45"/>
      <c r="TSW1028" s="45"/>
      <c r="TSX1028" s="45"/>
      <c r="TSY1028" s="45"/>
      <c r="TSZ1028" s="45"/>
      <c r="TTA1028" s="45"/>
      <c r="TTB1028" s="45"/>
      <c r="TTC1028" s="45"/>
      <c r="TTD1028" s="45"/>
      <c r="TTE1028" s="45"/>
      <c r="TTF1028" s="45"/>
      <c r="TTG1028" s="45"/>
      <c r="TTH1028" s="45"/>
      <c r="TTI1028" s="45"/>
      <c r="TTJ1028" s="45"/>
      <c r="TTK1028" s="45"/>
      <c r="TTL1028" s="45"/>
      <c r="TTM1028" s="45"/>
      <c r="TTN1028" s="45"/>
      <c r="TTO1028" s="45"/>
      <c r="TTP1028" s="45"/>
      <c r="TTQ1028" s="45"/>
      <c r="TTR1028" s="45"/>
      <c r="TTS1028" s="45"/>
      <c r="TTT1028" s="45"/>
      <c r="TTU1028" s="45"/>
      <c r="TTV1028" s="45"/>
      <c r="TTW1028" s="45"/>
      <c r="TTX1028" s="45"/>
      <c r="TTY1028" s="45"/>
      <c r="TTZ1028" s="45"/>
      <c r="TUA1028" s="45"/>
      <c r="TUB1028" s="45"/>
      <c r="TUC1028" s="45"/>
      <c r="TUD1028" s="45"/>
      <c r="TUE1028" s="45"/>
      <c r="TUF1028" s="45"/>
      <c r="TUG1028" s="45"/>
      <c r="TUH1028" s="45"/>
      <c r="TUI1028" s="45"/>
      <c r="TUJ1028" s="45"/>
      <c r="TUK1028" s="45"/>
      <c r="TUL1028" s="45"/>
      <c r="TUM1028" s="45"/>
      <c r="TUN1028" s="45"/>
      <c r="TUO1028" s="45"/>
      <c r="TUP1028" s="45"/>
      <c r="TUQ1028" s="45"/>
      <c r="TUR1028" s="45"/>
      <c r="TUS1028" s="45"/>
      <c r="TUT1028" s="45"/>
      <c r="TUU1028" s="45"/>
      <c r="TUV1028" s="45"/>
      <c r="TUW1028" s="45"/>
      <c r="TUX1028" s="45"/>
      <c r="TUY1028" s="45"/>
      <c r="TUZ1028" s="45"/>
      <c r="TVA1028" s="45"/>
      <c r="TVB1028" s="45"/>
      <c r="TVC1028" s="45"/>
      <c r="TVD1028" s="45"/>
      <c r="TVE1028" s="45"/>
      <c r="TVF1028" s="45"/>
      <c r="TVG1028" s="45"/>
      <c r="TVH1028" s="45"/>
      <c r="TVI1028" s="45"/>
      <c r="TVJ1028" s="45"/>
      <c r="TVK1028" s="45"/>
      <c r="TVL1028" s="45"/>
      <c r="TVM1028" s="45"/>
      <c r="TVN1028" s="45"/>
      <c r="TVO1028" s="45"/>
      <c r="TVP1028" s="45"/>
      <c r="TVQ1028" s="45"/>
      <c r="TVR1028" s="45"/>
      <c r="TVS1028" s="45"/>
      <c r="TVT1028" s="45"/>
      <c r="TVU1028" s="45"/>
      <c r="TVV1028" s="45"/>
      <c r="TVW1028" s="45"/>
      <c r="TVX1028" s="45"/>
      <c r="TVY1028" s="45"/>
      <c r="TVZ1028" s="45"/>
      <c r="TWA1028" s="45"/>
      <c r="TWB1028" s="45"/>
      <c r="TWC1028" s="45"/>
      <c r="TWD1028" s="45"/>
      <c r="TWE1028" s="45"/>
      <c r="TWF1028" s="45"/>
      <c r="TWG1028" s="45"/>
      <c r="TWH1028" s="45"/>
      <c r="TWI1028" s="45"/>
      <c r="TWJ1028" s="45"/>
      <c r="TWK1028" s="45"/>
      <c r="TWL1028" s="45"/>
      <c r="TWM1028" s="45"/>
      <c r="TWN1028" s="45"/>
      <c r="TWO1028" s="45"/>
      <c r="TWP1028" s="45"/>
      <c r="TWQ1028" s="45"/>
      <c r="TWR1028" s="45"/>
      <c r="TWS1028" s="45"/>
      <c r="TWT1028" s="45"/>
      <c r="TWU1028" s="45"/>
      <c r="TWV1028" s="45"/>
      <c r="TWW1028" s="45"/>
      <c r="TWX1028" s="45"/>
      <c r="TWY1028" s="45"/>
      <c r="TWZ1028" s="45"/>
      <c r="TXA1028" s="45"/>
      <c r="TXB1028" s="45"/>
      <c r="TXC1028" s="45"/>
      <c r="TXD1028" s="45"/>
      <c r="TXE1028" s="45"/>
      <c r="TXF1028" s="45"/>
      <c r="TXG1028" s="45"/>
      <c r="TXH1028" s="45"/>
      <c r="TXI1028" s="45"/>
      <c r="TXJ1028" s="45"/>
      <c r="TXK1028" s="45"/>
      <c r="TXL1028" s="45"/>
      <c r="TXM1028" s="45"/>
      <c r="TXN1028" s="45"/>
      <c r="TXO1028" s="45"/>
      <c r="TXP1028" s="45"/>
      <c r="TXQ1028" s="45"/>
      <c r="TXR1028" s="45"/>
      <c r="TXS1028" s="45"/>
      <c r="TXT1028" s="45"/>
      <c r="TXU1028" s="45"/>
      <c r="TXV1028" s="45"/>
      <c r="TXW1028" s="45"/>
      <c r="TXX1028" s="45"/>
      <c r="TXY1028" s="45"/>
      <c r="TXZ1028" s="45"/>
      <c r="TYA1028" s="45"/>
      <c r="TYB1028" s="45"/>
      <c r="TYC1028" s="45"/>
      <c r="TYD1028" s="45"/>
      <c r="TYE1028" s="45"/>
      <c r="TYF1028" s="45"/>
      <c r="TYG1028" s="45"/>
      <c r="TYH1028" s="45"/>
      <c r="TYI1028" s="45"/>
      <c r="TYJ1028" s="45"/>
      <c r="TYK1028" s="45"/>
      <c r="TYL1028" s="45"/>
      <c r="TYM1028" s="45"/>
      <c r="TYN1028" s="45"/>
      <c r="TYO1028" s="45"/>
      <c r="TYP1028" s="45"/>
      <c r="TYQ1028" s="45"/>
      <c r="TYR1028" s="45"/>
      <c r="TYS1028" s="45"/>
      <c r="TYT1028" s="45"/>
      <c r="TYU1028" s="45"/>
      <c r="TYV1028" s="45"/>
      <c r="TYW1028" s="45"/>
      <c r="TYX1028" s="45"/>
      <c r="TYY1028" s="45"/>
      <c r="TYZ1028" s="45"/>
      <c r="TZA1028" s="45"/>
      <c r="TZB1028" s="45"/>
      <c r="TZC1028" s="45"/>
      <c r="TZD1028" s="45"/>
      <c r="TZE1028" s="45"/>
      <c r="TZF1028" s="45"/>
      <c r="TZG1028" s="45"/>
      <c r="TZH1028" s="45"/>
      <c r="TZI1028" s="45"/>
      <c r="TZJ1028" s="45"/>
      <c r="TZK1028" s="45"/>
      <c r="TZL1028" s="45"/>
      <c r="TZM1028" s="45"/>
      <c r="TZN1028" s="45"/>
      <c r="TZO1028" s="45"/>
      <c r="TZP1028" s="45"/>
      <c r="TZQ1028" s="45"/>
      <c r="TZR1028" s="45"/>
      <c r="TZS1028" s="45"/>
      <c r="TZT1028" s="45"/>
      <c r="TZU1028" s="45"/>
      <c r="TZV1028" s="45"/>
      <c r="TZW1028" s="45"/>
      <c r="TZX1028" s="45"/>
      <c r="TZY1028" s="45"/>
      <c r="TZZ1028" s="45"/>
      <c r="UAA1028" s="45"/>
      <c r="UAB1028" s="45"/>
      <c r="UAC1028" s="45"/>
      <c r="UAD1028" s="45"/>
      <c r="UAE1028" s="45"/>
      <c r="UAF1028" s="45"/>
      <c r="UAG1028" s="45"/>
      <c r="UAH1028" s="45"/>
      <c r="UAI1028" s="45"/>
      <c r="UAJ1028" s="45"/>
      <c r="UAK1028" s="45"/>
      <c r="UAL1028" s="45"/>
      <c r="UAM1028" s="45"/>
      <c r="UAN1028" s="45"/>
      <c r="UAO1028" s="45"/>
      <c r="UAP1028" s="45"/>
      <c r="UAQ1028" s="45"/>
      <c r="UAR1028" s="45"/>
      <c r="UAS1028" s="45"/>
      <c r="UAT1028" s="45"/>
      <c r="UAU1028" s="45"/>
      <c r="UAV1028" s="45"/>
      <c r="UAW1028" s="45"/>
      <c r="UAX1028" s="45"/>
      <c r="UAY1028" s="45"/>
      <c r="UAZ1028" s="45"/>
      <c r="UBA1028" s="45"/>
      <c r="UBB1028" s="45"/>
      <c r="UBC1028" s="45"/>
      <c r="UBD1028" s="45"/>
      <c r="UBE1028" s="45"/>
      <c r="UBF1028" s="45"/>
      <c r="UBG1028" s="45"/>
      <c r="UBH1028" s="45"/>
      <c r="UBI1028" s="45"/>
      <c r="UBJ1028" s="45"/>
      <c r="UBK1028" s="45"/>
      <c r="UBL1028" s="45"/>
      <c r="UBM1028" s="45"/>
      <c r="UBN1028" s="45"/>
      <c r="UBO1028" s="45"/>
      <c r="UBP1028" s="45"/>
      <c r="UBQ1028" s="45"/>
      <c r="UBR1028" s="45"/>
      <c r="UBS1028" s="45"/>
      <c r="UBT1028" s="45"/>
      <c r="UBU1028" s="45"/>
      <c r="UBV1028" s="45"/>
      <c r="UBW1028" s="45"/>
      <c r="UBX1028" s="45"/>
      <c r="UBY1028" s="45"/>
      <c r="UBZ1028" s="45"/>
      <c r="UCA1028" s="45"/>
      <c r="UCB1028" s="45"/>
      <c r="UCC1028" s="45"/>
      <c r="UCD1028" s="45"/>
      <c r="UCE1028" s="45"/>
      <c r="UCF1028" s="45"/>
      <c r="UCG1028" s="45"/>
      <c r="UCH1028" s="45"/>
      <c r="UCI1028" s="45"/>
      <c r="UCJ1028" s="45"/>
      <c r="UCK1028" s="45"/>
      <c r="UCL1028" s="45"/>
      <c r="UCM1028" s="45"/>
      <c r="UCN1028" s="45"/>
      <c r="UCO1028" s="45"/>
      <c r="UCP1028" s="45"/>
      <c r="UCQ1028" s="45"/>
      <c r="UCR1028" s="45"/>
      <c r="UCS1028" s="45"/>
      <c r="UCT1028" s="45"/>
      <c r="UCU1028" s="45"/>
      <c r="UCV1028" s="45"/>
      <c r="UCW1028" s="45"/>
      <c r="UCX1028" s="45"/>
      <c r="UCY1028" s="45"/>
      <c r="UCZ1028" s="45"/>
      <c r="UDA1028" s="45"/>
      <c r="UDB1028" s="45"/>
      <c r="UDC1028" s="45"/>
      <c r="UDD1028" s="45"/>
      <c r="UDE1028" s="45"/>
      <c r="UDF1028" s="45"/>
      <c r="UDG1028" s="45"/>
      <c r="UDH1028" s="45"/>
      <c r="UDI1028" s="45"/>
      <c r="UDJ1028" s="45"/>
      <c r="UDK1028" s="45"/>
      <c r="UDL1028" s="45"/>
      <c r="UDM1028" s="45"/>
      <c r="UDN1028" s="45"/>
      <c r="UDO1028" s="45"/>
      <c r="UDP1028" s="45"/>
      <c r="UDQ1028" s="45"/>
      <c r="UDR1028" s="45"/>
      <c r="UDS1028" s="45"/>
      <c r="UDT1028" s="45"/>
      <c r="UDU1028" s="45"/>
      <c r="UDV1028" s="45"/>
      <c r="UDW1028" s="45"/>
      <c r="UDX1028" s="45"/>
      <c r="UDY1028" s="45"/>
      <c r="UDZ1028" s="45"/>
      <c r="UEA1028" s="45"/>
      <c r="UEB1028" s="45"/>
      <c r="UEC1028" s="45"/>
      <c r="UED1028" s="45"/>
      <c r="UEE1028" s="45"/>
      <c r="UEF1028" s="45"/>
      <c r="UEG1028" s="45"/>
      <c r="UEH1028" s="45"/>
      <c r="UEI1028" s="45"/>
      <c r="UEJ1028" s="45"/>
      <c r="UEK1028" s="45"/>
      <c r="UEL1028" s="45"/>
      <c r="UEM1028" s="45"/>
      <c r="UEN1028" s="45"/>
      <c r="UEO1028" s="45"/>
      <c r="UEP1028" s="45"/>
      <c r="UEQ1028" s="45"/>
      <c r="UER1028" s="45"/>
      <c r="UES1028" s="45"/>
      <c r="UET1028" s="45"/>
      <c r="UEU1028" s="45"/>
      <c r="UEV1028" s="45"/>
      <c r="UEW1028" s="45"/>
      <c r="UEX1028" s="45"/>
      <c r="UEY1028" s="45"/>
      <c r="UEZ1028" s="45"/>
      <c r="UFA1028" s="45"/>
      <c r="UFB1028" s="45"/>
      <c r="UFC1028" s="45"/>
      <c r="UFD1028" s="45"/>
      <c r="UFE1028" s="45"/>
      <c r="UFF1028" s="45"/>
      <c r="UFG1028" s="45"/>
      <c r="UFH1028" s="45"/>
      <c r="UFI1028" s="45"/>
      <c r="UFJ1028" s="45"/>
      <c r="UFK1028" s="45"/>
      <c r="UFL1028" s="45"/>
      <c r="UFM1028" s="45"/>
      <c r="UFN1028" s="45"/>
      <c r="UFO1028" s="45"/>
      <c r="UFP1028" s="45"/>
      <c r="UFQ1028" s="45"/>
      <c r="UFR1028" s="45"/>
      <c r="UFS1028" s="45"/>
      <c r="UFT1028" s="45"/>
      <c r="UFU1028" s="45"/>
      <c r="UFV1028" s="45"/>
      <c r="UFW1028" s="45"/>
      <c r="UFX1028" s="45"/>
      <c r="UFY1028" s="45"/>
      <c r="UFZ1028" s="45"/>
      <c r="UGA1028" s="45"/>
      <c r="UGB1028" s="45"/>
      <c r="UGC1028" s="45"/>
      <c r="UGD1028" s="45"/>
      <c r="UGE1028" s="45"/>
      <c r="UGF1028" s="45"/>
      <c r="UGG1028" s="45"/>
      <c r="UGH1028" s="45"/>
      <c r="UGI1028" s="45"/>
      <c r="UGJ1028" s="45"/>
      <c r="UGK1028" s="45"/>
      <c r="UGL1028" s="45"/>
      <c r="UGM1028" s="45"/>
      <c r="UGN1028" s="45"/>
      <c r="UGO1028" s="45"/>
      <c r="UGP1028" s="45"/>
      <c r="UGQ1028" s="45"/>
      <c r="UGR1028" s="45"/>
      <c r="UGS1028" s="45"/>
      <c r="UGT1028" s="45"/>
      <c r="UGU1028" s="45"/>
      <c r="UGV1028" s="45"/>
      <c r="UGW1028" s="45"/>
      <c r="UGX1028" s="45"/>
      <c r="UGY1028" s="45"/>
      <c r="UGZ1028" s="45"/>
      <c r="UHA1028" s="45"/>
      <c r="UHB1028" s="45"/>
      <c r="UHC1028" s="45"/>
      <c r="UHD1028" s="45"/>
      <c r="UHE1028" s="45"/>
      <c r="UHF1028" s="45"/>
      <c r="UHG1028" s="45"/>
      <c r="UHH1028" s="45"/>
      <c r="UHI1028" s="45"/>
      <c r="UHJ1028" s="45"/>
      <c r="UHK1028" s="45"/>
      <c r="UHL1028" s="45"/>
      <c r="UHM1028" s="45"/>
      <c r="UHN1028" s="45"/>
      <c r="UHO1028" s="45"/>
      <c r="UHP1028" s="45"/>
      <c r="UHQ1028" s="45"/>
      <c r="UHR1028" s="45"/>
      <c r="UHS1028" s="45"/>
      <c r="UHT1028" s="45"/>
      <c r="UHU1028" s="45"/>
      <c r="UHV1028" s="45"/>
      <c r="UHW1028" s="45"/>
      <c r="UHX1028" s="45"/>
      <c r="UHY1028" s="45"/>
      <c r="UHZ1028" s="45"/>
      <c r="UIA1028" s="45"/>
      <c r="UIB1028" s="45"/>
      <c r="UIC1028" s="45"/>
      <c r="UID1028" s="45"/>
      <c r="UIE1028" s="45"/>
      <c r="UIF1028" s="45"/>
      <c r="UIG1028" s="45"/>
      <c r="UIH1028" s="45"/>
      <c r="UII1028" s="45"/>
      <c r="UIJ1028" s="45"/>
      <c r="UIK1028" s="45"/>
      <c r="UIL1028" s="45"/>
      <c r="UIM1028" s="45"/>
      <c r="UIN1028" s="45"/>
      <c r="UIO1028" s="45"/>
      <c r="UIP1028" s="45"/>
      <c r="UIQ1028" s="45"/>
      <c r="UIR1028" s="45"/>
      <c r="UIS1028" s="45"/>
      <c r="UIT1028" s="45"/>
      <c r="UIU1028" s="45"/>
      <c r="UIV1028" s="45"/>
      <c r="UIW1028" s="45"/>
      <c r="UIX1028" s="45"/>
      <c r="UIY1028" s="45"/>
      <c r="UIZ1028" s="45"/>
      <c r="UJA1028" s="45"/>
      <c r="UJB1028" s="45"/>
      <c r="UJC1028" s="45"/>
      <c r="UJD1028" s="45"/>
      <c r="UJE1028" s="45"/>
      <c r="UJF1028" s="45"/>
      <c r="UJG1028" s="45"/>
      <c r="UJH1028" s="45"/>
      <c r="UJI1028" s="45"/>
      <c r="UJJ1028" s="45"/>
      <c r="UJK1028" s="45"/>
      <c r="UJL1028" s="45"/>
      <c r="UJM1028" s="45"/>
      <c r="UJN1028" s="45"/>
      <c r="UJO1028" s="45"/>
      <c r="UJP1028" s="45"/>
      <c r="UJQ1028" s="45"/>
      <c r="UJR1028" s="45"/>
      <c r="UJS1028" s="45"/>
      <c r="UJT1028" s="45"/>
      <c r="UJU1028" s="45"/>
      <c r="UJV1028" s="45"/>
      <c r="UJW1028" s="45"/>
      <c r="UJX1028" s="45"/>
      <c r="UJY1028" s="45"/>
      <c r="UJZ1028" s="45"/>
      <c r="UKA1028" s="45"/>
      <c r="UKB1028" s="45"/>
      <c r="UKC1028" s="45"/>
      <c r="UKD1028" s="45"/>
      <c r="UKE1028" s="45"/>
      <c r="UKF1028" s="45"/>
      <c r="UKG1028" s="45"/>
      <c r="UKH1028" s="45"/>
      <c r="UKI1028" s="45"/>
      <c r="UKJ1028" s="45"/>
      <c r="UKK1028" s="45"/>
      <c r="UKL1028" s="45"/>
      <c r="UKM1028" s="45"/>
      <c r="UKN1028" s="45"/>
      <c r="UKO1028" s="45"/>
      <c r="UKP1028" s="45"/>
      <c r="UKQ1028" s="45"/>
      <c r="UKR1028" s="45"/>
      <c r="UKS1028" s="45"/>
      <c r="UKT1028" s="45"/>
      <c r="UKU1028" s="45"/>
      <c r="UKV1028" s="45"/>
      <c r="UKW1028" s="45"/>
      <c r="UKX1028" s="45"/>
      <c r="UKY1028" s="45"/>
      <c r="UKZ1028" s="45"/>
      <c r="ULA1028" s="45"/>
      <c r="ULB1028" s="45"/>
      <c r="ULC1028" s="45"/>
      <c r="ULD1028" s="45"/>
      <c r="ULE1028" s="45"/>
      <c r="ULF1028" s="45"/>
      <c r="ULG1028" s="45"/>
      <c r="ULH1028" s="45"/>
      <c r="ULI1028" s="45"/>
      <c r="ULJ1028" s="45"/>
      <c r="ULK1028" s="45"/>
      <c r="ULL1028" s="45"/>
      <c r="ULM1028" s="45"/>
      <c r="ULN1028" s="45"/>
      <c r="ULO1028" s="45"/>
      <c r="ULP1028" s="45"/>
      <c r="ULQ1028" s="45"/>
      <c r="ULR1028" s="45"/>
      <c r="ULS1028" s="45"/>
      <c r="ULT1028" s="45"/>
      <c r="ULU1028" s="45"/>
      <c r="ULV1028" s="45"/>
      <c r="ULW1028" s="45"/>
      <c r="ULX1028" s="45"/>
      <c r="ULY1028" s="45"/>
      <c r="ULZ1028" s="45"/>
      <c r="UMA1028" s="45"/>
      <c r="UMB1028" s="45"/>
      <c r="UMC1028" s="45"/>
      <c r="UMD1028" s="45"/>
      <c r="UME1028" s="45"/>
      <c r="UMF1028" s="45"/>
      <c r="UMG1028" s="45"/>
      <c r="UMH1028" s="45"/>
      <c r="UMI1028" s="45"/>
      <c r="UMJ1028" s="45"/>
      <c r="UMK1028" s="45"/>
      <c r="UML1028" s="45"/>
      <c r="UMM1028" s="45"/>
      <c r="UMN1028" s="45"/>
      <c r="UMO1028" s="45"/>
      <c r="UMP1028" s="45"/>
      <c r="UMQ1028" s="45"/>
      <c r="UMR1028" s="45"/>
      <c r="UMS1028" s="45"/>
      <c r="UMT1028" s="45"/>
      <c r="UMU1028" s="45"/>
      <c r="UMV1028" s="45"/>
      <c r="UMW1028" s="45"/>
      <c r="UMX1028" s="45"/>
      <c r="UMY1028" s="45"/>
      <c r="UMZ1028" s="45"/>
      <c r="UNA1028" s="45"/>
      <c r="UNB1028" s="45"/>
      <c r="UNC1028" s="45"/>
      <c r="UND1028" s="45"/>
      <c r="UNE1028" s="45"/>
      <c r="UNF1028" s="45"/>
      <c r="UNG1028" s="45"/>
      <c r="UNH1028" s="45"/>
      <c r="UNI1028" s="45"/>
      <c r="UNJ1028" s="45"/>
      <c r="UNK1028" s="45"/>
      <c r="UNL1028" s="45"/>
      <c r="UNM1028" s="45"/>
      <c r="UNN1028" s="45"/>
      <c r="UNO1028" s="45"/>
      <c r="UNP1028" s="45"/>
      <c r="UNQ1028" s="45"/>
      <c r="UNR1028" s="45"/>
      <c r="UNS1028" s="45"/>
      <c r="UNT1028" s="45"/>
      <c r="UNU1028" s="45"/>
      <c r="UNV1028" s="45"/>
      <c r="UNW1028" s="45"/>
      <c r="UNX1028" s="45"/>
      <c r="UNY1028" s="45"/>
      <c r="UNZ1028" s="45"/>
      <c r="UOA1028" s="45"/>
      <c r="UOB1028" s="45"/>
      <c r="UOC1028" s="45"/>
      <c r="UOD1028" s="45"/>
      <c r="UOE1028" s="45"/>
      <c r="UOF1028" s="45"/>
      <c r="UOG1028" s="45"/>
      <c r="UOH1028" s="45"/>
      <c r="UOI1028" s="45"/>
      <c r="UOJ1028" s="45"/>
      <c r="UOK1028" s="45"/>
      <c r="UOL1028" s="45"/>
      <c r="UOM1028" s="45"/>
      <c r="UON1028" s="45"/>
      <c r="UOO1028" s="45"/>
      <c r="UOP1028" s="45"/>
      <c r="UOQ1028" s="45"/>
      <c r="UOR1028" s="45"/>
      <c r="UOS1028" s="45"/>
      <c r="UOT1028" s="45"/>
      <c r="UOU1028" s="45"/>
      <c r="UOV1028" s="45"/>
      <c r="UOW1028" s="45"/>
      <c r="UOX1028" s="45"/>
      <c r="UOY1028" s="45"/>
      <c r="UOZ1028" s="45"/>
      <c r="UPA1028" s="45"/>
      <c r="UPB1028" s="45"/>
      <c r="UPC1028" s="45"/>
      <c r="UPD1028" s="45"/>
      <c r="UPE1028" s="45"/>
      <c r="UPF1028" s="45"/>
      <c r="UPG1028" s="45"/>
      <c r="UPH1028" s="45"/>
      <c r="UPI1028" s="45"/>
      <c r="UPJ1028" s="45"/>
      <c r="UPK1028" s="45"/>
      <c r="UPL1028" s="45"/>
      <c r="UPM1028" s="45"/>
      <c r="UPN1028" s="45"/>
      <c r="UPO1028" s="45"/>
      <c r="UPP1028" s="45"/>
      <c r="UPQ1028" s="45"/>
      <c r="UPR1028" s="45"/>
      <c r="UPS1028" s="45"/>
      <c r="UPT1028" s="45"/>
      <c r="UPU1028" s="45"/>
      <c r="UPV1028" s="45"/>
      <c r="UPW1028" s="45"/>
      <c r="UPX1028" s="45"/>
      <c r="UPY1028" s="45"/>
      <c r="UPZ1028" s="45"/>
      <c r="UQA1028" s="45"/>
      <c r="UQB1028" s="45"/>
      <c r="UQC1028" s="45"/>
      <c r="UQD1028" s="45"/>
      <c r="UQE1028" s="45"/>
      <c r="UQF1028" s="45"/>
      <c r="UQG1028" s="45"/>
      <c r="UQH1028" s="45"/>
      <c r="UQI1028" s="45"/>
      <c r="UQJ1028" s="45"/>
      <c r="UQK1028" s="45"/>
      <c r="UQL1028" s="45"/>
      <c r="UQM1028" s="45"/>
      <c r="UQN1028" s="45"/>
      <c r="UQO1028" s="45"/>
      <c r="UQP1028" s="45"/>
      <c r="UQQ1028" s="45"/>
      <c r="UQR1028" s="45"/>
      <c r="UQS1028" s="45"/>
      <c r="UQT1028" s="45"/>
      <c r="UQU1028" s="45"/>
      <c r="UQV1028" s="45"/>
      <c r="UQW1028" s="45"/>
      <c r="UQX1028" s="45"/>
      <c r="UQY1028" s="45"/>
      <c r="UQZ1028" s="45"/>
      <c r="URA1028" s="45"/>
      <c r="URB1028" s="45"/>
      <c r="URC1028" s="45"/>
      <c r="URD1028" s="45"/>
      <c r="URE1028" s="45"/>
      <c r="URF1028" s="45"/>
      <c r="URG1028" s="45"/>
      <c r="URH1028" s="45"/>
      <c r="URI1028" s="45"/>
      <c r="URJ1028" s="45"/>
      <c r="URK1028" s="45"/>
      <c r="URL1028" s="45"/>
      <c r="URM1028" s="45"/>
      <c r="URN1028" s="45"/>
      <c r="URO1028" s="45"/>
      <c r="URP1028" s="45"/>
      <c r="URQ1028" s="45"/>
      <c r="URR1028" s="45"/>
      <c r="URS1028" s="45"/>
      <c r="URT1028" s="45"/>
      <c r="URU1028" s="45"/>
      <c r="URV1028" s="45"/>
      <c r="URW1028" s="45"/>
      <c r="URX1028" s="45"/>
      <c r="URY1028" s="45"/>
      <c r="URZ1028" s="45"/>
      <c r="USA1028" s="45"/>
      <c r="USB1028" s="45"/>
      <c r="USC1028" s="45"/>
      <c r="USD1028" s="45"/>
      <c r="USE1028" s="45"/>
      <c r="USF1028" s="45"/>
      <c r="USG1028" s="45"/>
      <c r="USH1028" s="45"/>
      <c r="USI1028" s="45"/>
      <c r="USJ1028" s="45"/>
      <c r="USK1028" s="45"/>
      <c r="USL1028" s="45"/>
      <c r="USM1028" s="45"/>
      <c r="USN1028" s="45"/>
      <c r="USO1028" s="45"/>
      <c r="USP1028" s="45"/>
      <c r="USQ1028" s="45"/>
      <c r="USR1028" s="45"/>
      <c r="USS1028" s="45"/>
      <c r="UST1028" s="45"/>
      <c r="USU1028" s="45"/>
      <c r="USV1028" s="45"/>
      <c r="USW1028" s="45"/>
      <c r="USX1028" s="45"/>
      <c r="USY1028" s="45"/>
      <c r="USZ1028" s="45"/>
      <c r="UTA1028" s="45"/>
      <c r="UTB1028" s="45"/>
      <c r="UTC1028" s="45"/>
      <c r="UTD1028" s="45"/>
      <c r="UTE1028" s="45"/>
      <c r="UTF1028" s="45"/>
      <c r="UTG1028" s="45"/>
      <c r="UTH1028" s="45"/>
      <c r="UTI1028" s="45"/>
      <c r="UTJ1028" s="45"/>
      <c r="UTK1028" s="45"/>
      <c r="UTL1028" s="45"/>
      <c r="UTM1028" s="45"/>
      <c r="UTN1028" s="45"/>
      <c r="UTO1028" s="45"/>
      <c r="UTP1028" s="45"/>
      <c r="UTQ1028" s="45"/>
      <c r="UTR1028" s="45"/>
      <c r="UTS1028" s="45"/>
      <c r="UTT1028" s="45"/>
      <c r="UTU1028" s="45"/>
      <c r="UTV1028" s="45"/>
      <c r="UTW1028" s="45"/>
      <c r="UTX1028" s="45"/>
      <c r="UTY1028" s="45"/>
      <c r="UTZ1028" s="45"/>
      <c r="UUA1028" s="45"/>
      <c r="UUB1028" s="45"/>
      <c r="UUC1028" s="45"/>
      <c r="UUD1028" s="45"/>
      <c r="UUE1028" s="45"/>
      <c r="UUF1028" s="45"/>
      <c r="UUG1028" s="45"/>
      <c r="UUH1028" s="45"/>
      <c r="UUI1028" s="45"/>
      <c r="UUJ1028" s="45"/>
      <c r="UUK1028" s="45"/>
      <c r="UUL1028" s="45"/>
      <c r="UUM1028" s="45"/>
      <c r="UUN1028" s="45"/>
      <c r="UUO1028" s="45"/>
      <c r="UUP1028" s="45"/>
      <c r="UUQ1028" s="45"/>
      <c r="UUR1028" s="45"/>
      <c r="UUS1028" s="45"/>
      <c r="UUT1028" s="45"/>
      <c r="UUU1028" s="45"/>
      <c r="UUV1028" s="45"/>
      <c r="UUW1028" s="45"/>
      <c r="UUX1028" s="45"/>
      <c r="UUY1028" s="45"/>
      <c r="UUZ1028" s="45"/>
      <c r="UVA1028" s="45"/>
      <c r="UVB1028" s="45"/>
      <c r="UVC1028" s="45"/>
      <c r="UVD1028" s="45"/>
      <c r="UVE1028" s="45"/>
      <c r="UVF1028" s="45"/>
      <c r="UVG1028" s="45"/>
      <c r="UVH1028" s="45"/>
      <c r="UVI1028" s="45"/>
      <c r="UVJ1028" s="45"/>
      <c r="UVK1028" s="45"/>
      <c r="UVL1028" s="45"/>
      <c r="UVM1028" s="45"/>
      <c r="UVN1028" s="45"/>
      <c r="UVO1028" s="45"/>
      <c r="UVP1028" s="45"/>
      <c r="UVQ1028" s="45"/>
      <c r="UVR1028" s="45"/>
      <c r="UVS1028" s="45"/>
      <c r="UVT1028" s="45"/>
      <c r="UVU1028" s="45"/>
      <c r="UVV1028" s="45"/>
      <c r="UVW1028" s="45"/>
      <c r="UVX1028" s="45"/>
      <c r="UVY1028" s="45"/>
      <c r="UVZ1028" s="45"/>
      <c r="UWA1028" s="45"/>
      <c r="UWB1028" s="45"/>
      <c r="UWC1028" s="45"/>
      <c r="UWD1028" s="45"/>
      <c r="UWE1028" s="45"/>
      <c r="UWF1028" s="45"/>
      <c r="UWG1028" s="45"/>
      <c r="UWH1028" s="45"/>
      <c r="UWI1028" s="45"/>
      <c r="UWJ1028" s="45"/>
      <c r="UWK1028" s="45"/>
      <c r="UWL1028" s="45"/>
      <c r="UWM1028" s="45"/>
      <c r="UWN1028" s="45"/>
      <c r="UWO1028" s="45"/>
      <c r="UWP1028" s="45"/>
      <c r="UWQ1028" s="45"/>
      <c r="UWR1028" s="45"/>
      <c r="UWS1028" s="45"/>
      <c r="UWT1028" s="45"/>
      <c r="UWU1028" s="45"/>
      <c r="UWV1028" s="45"/>
      <c r="UWW1028" s="45"/>
      <c r="UWX1028" s="45"/>
      <c r="UWY1028" s="45"/>
      <c r="UWZ1028" s="45"/>
      <c r="UXA1028" s="45"/>
      <c r="UXB1028" s="45"/>
      <c r="UXC1028" s="45"/>
      <c r="UXD1028" s="45"/>
      <c r="UXE1028" s="45"/>
      <c r="UXF1028" s="45"/>
      <c r="UXG1028" s="45"/>
      <c r="UXH1028" s="45"/>
      <c r="UXI1028" s="45"/>
      <c r="UXJ1028" s="45"/>
      <c r="UXK1028" s="45"/>
      <c r="UXL1028" s="45"/>
      <c r="UXM1028" s="45"/>
      <c r="UXN1028" s="45"/>
      <c r="UXO1028" s="45"/>
      <c r="UXP1028" s="45"/>
      <c r="UXQ1028" s="45"/>
      <c r="UXR1028" s="45"/>
      <c r="UXS1028" s="45"/>
      <c r="UXT1028" s="45"/>
      <c r="UXU1028" s="45"/>
      <c r="UXV1028" s="45"/>
      <c r="UXW1028" s="45"/>
      <c r="UXX1028" s="45"/>
      <c r="UXY1028" s="45"/>
      <c r="UXZ1028" s="45"/>
      <c r="UYA1028" s="45"/>
      <c r="UYB1028" s="45"/>
      <c r="UYC1028" s="45"/>
      <c r="UYD1028" s="45"/>
      <c r="UYE1028" s="45"/>
      <c r="UYF1028" s="45"/>
      <c r="UYG1028" s="45"/>
      <c r="UYH1028" s="45"/>
      <c r="UYI1028" s="45"/>
      <c r="UYJ1028" s="45"/>
      <c r="UYK1028" s="45"/>
      <c r="UYL1028" s="45"/>
      <c r="UYM1028" s="45"/>
      <c r="UYN1028" s="45"/>
      <c r="UYO1028" s="45"/>
      <c r="UYP1028" s="45"/>
      <c r="UYQ1028" s="45"/>
      <c r="UYR1028" s="45"/>
      <c r="UYS1028" s="45"/>
      <c r="UYT1028" s="45"/>
      <c r="UYU1028" s="45"/>
      <c r="UYV1028" s="45"/>
      <c r="UYW1028" s="45"/>
      <c r="UYX1028" s="45"/>
      <c r="UYY1028" s="45"/>
      <c r="UYZ1028" s="45"/>
      <c r="UZA1028" s="45"/>
      <c r="UZB1028" s="45"/>
      <c r="UZC1028" s="45"/>
      <c r="UZD1028" s="45"/>
      <c r="UZE1028" s="45"/>
      <c r="UZF1028" s="45"/>
      <c r="UZG1028" s="45"/>
      <c r="UZH1028" s="45"/>
      <c r="UZI1028" s="45"/>
      <c r="UZJ1028" s="45"/>
      <c r="UZK1028" s="45"/>
      <c r="UZL1028" s="45"/>
      <c r="UZM1028" s="45"/>
      <c r="UZN1028" s="45"/>
      <c r="UZO1028" s="45"/>
      <c r="UZP1028" s="45"/>
      <c r="UZQ1028" s="45"/>
      <c r="UZR1028" s="45"/>
      <c r="UZS1028" s="45"/>
      <c r="UZT1028" s="45"/>
      <c r="UZU1028" s="45"/>
      <c r="UZV1028" s="45"/>
      <c r="UZW1028" s="45"/>
      <c r="UZX1028" s="45"/>
      <c r="UZY1028" s="45"/>
      <c r="UZZ1028" s="45"/>
      <c r="VAA1028" s="45"/>
      <c r="VAB1028" s="45"/>
      <c r="VAC1028" s="45"/>
      <c r="VAD1028" s="45"/>
      <c r="VAE1028" s="45"/>
      <c r="VAF1028" s="45"/>
      <c r="VAG1028" s="45"/>
      <c r="VAH1028" s="45"/>
      <c r="VAI1028" s="45"/>
      <c r="VAJ1028" s="45"/>
      <c r="VAK1028" s="45"/>
      <c r="VAL1028" s="45"/>
      <c r="VAM1028" s="45"/>
      <c r="VAN1028" s="45"/>
      <c r="VAO1028" s="45"/>
      <c r="VAP1028" s="45"/>
      <c r="VAQ1028" s="45"/>
      <c r="VAR1028" s="45"/>
      <c r="VAS1028" s="45"/>
      <c r="VAT1028" s="45"/>
      <c r="VAU1028" s="45"/>
      <c r="VAV1028" s="45"/>
      <c r="VAW1028" s="45"/>
      <c r="VAX1028" s="45"/>
      <c r="VAY1028" s="45"/>
      <c r="VAZ1028" s="45"/>
      <c r="VBA1028" s="45"/>
      <c r="VBB1028" s="45"/>
      <c r="VBC1028" s="45"/>
      <c r="VBD1028" s="45"/>
      <c r="VBE1028" s="45"/>
      <c r="VBF1028" s="45"/>
      <c r="VBG1028" s="45"/>
      <c r="VBH1028" s="45"/>
      <c r="VBI1028" s="45"/>
      <c r="VBJ1028" s="45"/>
      <c r="VBK1028" s="45"/>
      <c r="VBL1028" s="45"/>
      <c r="VBM1028" s="45"/>
      <c r="VBN1028" s="45"/>
      <c r="VBO1028" s="45"/>
      <c r="VBP1028" s="45"/>
      <c r="VBQ1028" s="45"/>
      <c r="VBR1028" s="45"/>
      <c r="VBS1028" s="45"/>
      <c r="VBT1028" s="45"/>
      <c r="VBU1028" s="45"/>
      <c r="VBV1028" s="45"/>
      <c r="VBW1028" s="45"/>
      <c r="VBX1028" s="45"/>
      <c r="VBY1028" s="45"/>
      <c r="VBZ1028" s="45"/>
      <c r="VCA1028" s="45"/>
      <c r="VCB1028" s="45"/>
      <c r="VCC1028" s="45"/>
      <c r="VCD1028" s="45"/>
      <c r="VCE1028" s="45"/>
      <c r="VCF1028" s="45"/>
      <c r="VCG1028" s="45"/>
      <c r="VCH1028" s="45"/>
      <c r="VCI1028" s="45"/>
      <c r="VCJ1028" s="45"/>
      <c r="VCK1028" s="45"/>
      <c r="VCL1028" s="45"/>
      <c r="VCM1028" s="45"/>
      <c r="VCN1028" s="45"/>
      <c r="VCO1028" s="45"/>
      <c r="VCP1028" s="45"/>
      <c r="VCQ1028" s="45"/>
      <c r="VCR1028" s="45"/>
      <c r="VCS1028" s="45"/>
      <c r="VCT1028" s="45"/>
      <c r="VCU1028" s="45"/>
      <c r="VCV1028" s="45"/>
      <c r="VCW1028" s="45"/>
      <c r="VCX1028" s="45"/>
      <c r="VCY1028" s="45"/>
      <c r="VCZ1028" s="45"/>
      <c r="VDA1028" s="45"/>
      <c r="VDB1028" s="45"/>
      <c r="VDC1028" s="45"/>
      <c r="VDD1028" s="45"/>
      <c r="VDE1028" s="45"/>
      <c r="VDF1028" s="45"/>
      <c r="VDG1028" s="45"/>
      <c r="VDH1028" s="45"/>
      <c r="VDI1028" s="45"/>
      <c r="VDJ1028" s="45"/>
      <c r="VDK1028" s="45"/>
      <c r="VDL1028" s="45"/>
      <c r="VDM1028" s="45"/>
      <c r="VDN1028" s="45"/>
      <c r="VDO1028" s="45"/>
      <c r="VDP1028" s="45"/>
      <c r="VDQ1028" s="45"/>
      <c r="VDR1028" s="45"/>
      <c r="VDS1028" s="45"/>
      <c r="VDT1028" s="45"/>
      <c r="VDU1028" s="45"/>
      <c r="VDV1028" s="45"/>
      <c r="VDW1028" s="45"/>
      <c r="VDX1028" s="45"/>
      <c r="VDY1028" s="45"/>
      <c r="VDZ1028" s="45"/>
      <c r="VEA1028" s="45"/>
      <c r="VEB1028" s="45"/>
      <c r="VEC1028" s="45"/>
      <c r="VED1028" s="45"/>
      <c r="VEE1028" s="45"/>
      <c r="VEF1028" s="45"/>
      <c r="VEG1028" s="45"/>
      <c r="VEH1028" s="45"/>
      <c r="VEI1028" s="45"/>
      <c r="VEJ1028" s="45"/>
      <c r="VEK1028" s="45"/>
      <c r="VEL1028" s="45"/>
      <c r="VEM1028" s="45"/>
      <c r="VEN1028" s="45"/>
      <c r="VEO1028" s="45"/>
      <c r="VEP1028" s="45"/>
      <c r="VEQ1028" s="45"/>
      <c r="VER1028" s="45"/>
      <c r="VES1028" s="45"/>
      <c r="VET1028" s="45"/>
      <c r="VEU1028" s="45"/>
      <c r="VEV1028" s="45"/>
      <c r="VEW1028" s="45"/>
      <c r="VEX1028" s="45"/>
      <c r="VEY1028" s="45"/>
      <c r="VEZ1028" s="45"/>
      <c r="VFA1028" s="45"/>
      <c r="VFB1028" s="45"/>
      <c r="VFC1028" s="45"/>
      <c r="VFD1028" s="45"/>
      <c r="VFE1028" s="45"/>
      <c r="VFF1028" s="45"/>
      <c r="VFG1028" s="45"/>
      <c r="VFH1028" s="45"/>
      <c r="VFI1028" s="45"/>
      <c r="VFJ1028" s="45"/>
      <c r="VFK1028" s="45"/>
      <c r="VFL1028" s="45"/>
      <c r="VFM1028" s="45"/>
      <c r="VFN1028" s="45"/>
      <c r="VFO1028" s="45"/>
      <c r="VFP1028" s="45"/>
      <c r="VFQ1028" s="45"/>
      <c r="VFR1028" s="45"/>
      <c r="VFS1028" s="45"/>
      <c r="VFT1028" s="45"/>
      <c r="VFU1028" s="45"/>
      <c r="VFV1028" s="45"/>
      <c r="VFW1028" s="45"/>
      <c r="VFX1028" s="45"/>
      <c r="VFY1028" s="45"/>
      <c r="VFZ1028" s="45"/>
      <c r="VGA1028" s="45"/>
      <c r="VGB1028" s="45"/>
      <c r="VGC1028" s="45"/>
      <c r="VGD1028" s="45"/>
      <c r="VGE1028" s="45"/>
      <c r="VGF1028" s="45"/>
      <c r="VGG1028" s="45"/>
      <c r="VGH1028" s="45"/>
      <c r="VGI1028" s="45"/>
      <c r="VGJ1028" s="45"/>
      <c r="VGK1028" s="45"/>
      <c r="VGL1028" s="45"/>
      <c r="VGM1028" s="45"/>
      <c r="VGN1028" s="45"/>
      <c r="VGO1028" s="45"/>
      <c r="VGP1028" s="45"/>
      <c r="VGQ1028" s="45"/>
      <c r="VGR1028" s="45"/>
      <c r="VGS1028" s="45"/>
      <c r="VGT1028" s="45"/>
      <c r="VGU1028" s="45"/>
      <c r="VGV1028" s="45"/>
      <c r="VGW1028" s="45"/>
      <c r="VGX1028" s="45"/>
      <c r="VGY1028" s="45"/>
      <c r="VGZ1028" s="45"/>
      <c r="VHA1028" s="45"/>
      <c r="VHB1028" s="45"/>
      <c r="VHC1028" s="45"/>
      <c r="VHD1028" s="45"/>
      <c r="VHE1028" s="45"/>
      <c r="VHF1028" s="45"/>
      <c r="VHG1028" s="45"/>
      <c r="VHH1028" s="45"/>
      <c r="VHI1028" s="45"/>
      <c r="VHJ1028" s="45"/>
      <c r="VHK1028" s="45"/>
      <c r="VHL1028" s="45"/>
      <c r="VHM1028" s="45"/>
      <c r="VHN1028" s="45"/>
      <c r="VHO1028" s="45"/>
      <c r="VHP1028" s="45"/>
      <c r="VHQ1028" s="45"/>
      <c r="VHR1028" s="45"/>
      <c r="VHS1028" s="45"/>
      <c r="VHT1028" s="45"/>
      <c r="VHU1028" s="45"/>
      <c r="VHV1028" s="45"/>
      <c r="VHW1028" s="45"/>
      <c r="VHX1028" s="45"/>
      <c r="VHY1028" s="45"/>
      <c r="VHZ1028" s="45"/>
      <c r="VIA1028" s="45"/>
      <c r="VIB1028" s="45"/>
      <c r="VIC1028" s="45"/>
      <c r="VID1028" s="45"/>
      <c r="VIE1028" s="45"/>
      <c r="VIF1028" s="45"/>
      <c r="VIG1028" s="45"/>
      <c r="VIH1028" s="45"/>
      <c r="VII1028" s="45"/>
      <c r="VIJ1028" s="45"/>
      <c r="VIK1028" s="45"/>
      <c r="VIL1028" s="45"/>
      <c r="VIM1028" s="45"/>
      <c r="VIN1028" s="45"/>
      <c r="VIO1028" s="45"/>
      <c r="VIP1028" s="45"/>
      <c r="VIQ1028" s="45"/>
      <c r="VIR1028" s="45"/>
      <c r="VIS1028" s="45"/>
      <c r="VIT1028" s="45"/>
      <c r="VIU1028" s="45"/>
      <c r="VIV1028" s="45"/>
      <c r="VIW1028" s="45"/>
      <c r="VIX1028" s="45"/>
      <c r="VIY1028" s="45"/>
      <c r="VIZ1028" s="45"/>
      <c r="VJA1028" s="45"/>
      <c r="VJB1028" s="45"/>
      <c r="VJC1028" s="45"/>
      <c r="VJD1028" s="45"/>
      <c r="VJE1028" s="45"/>
      <c r="VJF1028" s="45"/>
      <c r="VJG1028" s="45"/>
      <c r="VJH1028" s="45"/>
      <c r="VJI1028" s="45"/>
      <c r="VJJ1028" s="45"/>
      <c r="VJK1028" s="45"/>
      <c r="VJL1028" s="45"/>
      <c r="VJM1028" s="45"/>
      <c r="VJN1028" s="45"/>
      <c r="VJO1028" s="45"/>
      <c r="VJP1028" s="45"/>
      <c r="VJQ1028" s="45"/>
      <c r="VJR1028" s="45"/>
      <c r="VJS1028" s="45"/>
      <c r="VJT1028" s="45"/>
      <c r="VJU1028" s="45"/>
      <c r="VJV1028" s="45"/>
      <c r="VJW1028" s="45"/>
      <c r="VJX1028" s="45"/>
      <c r="VJY1028" s="45"/>
      <c r="VJZ1028" s="45"/>
      <c r="VKA1028" s="45"/>
      <c r="VKB1028" s="45"/>
      <c r="VKC1028" s="45"/>
      <c r="VKD1028" s="45"/>
      <c r="VKE1028" s="45"/>
      <c r="VKF1028" s="45"/>
      <c r="VKG1028" s="45"/>
      <c r="VKH1028" s="45"/>
      <c r="VKI1028" s="45"/>
      <c r="VKJ1028" s="45"/>
      <c r="VKK1028" s="45"/>
      <c r="VKL1028" s="45"/>
      <c r="VKM1028" s="45"/>
      <c r="VKN1028" s="45"/>
      <c r="VKO1028" s="45"/>
      <c r="VKP1028" s="45"/>
      <c r="VKQ1028" s="45"/>
      <c r="VKR1028" s="45"/>
      <c r="VKS1028" s="45"/>
      <c r="VKT1028" s="45"/>
      <c r="VKU1028" s="45"/>
      <c r="VKV1028" s="45"/>
      <c r="VKW1028" s="45"/>
      <c r="VKX1028" s="45"/>
      <c r="VKY1028" s="45"/>
      <c r="VKZ1028" s="45"/>
      <c r="VLA1028" s="45"/>
      <c r="VLB1028" s="45"/>
      <c r="VLC1028" s="45"/>
      <c r="VLD1028" s="45"/>
      <c r="VLE1028" s="45"/>
      <c r="VLF1028" s="45"/>
      <c r="VLG1028" s="45"/>
      <c r="VLH1028" s="45"/>
      <c r="VLI1028" s="45"/>
      <c r="VLJ1028" s="45"/>
      <c r="VLK1028" s="45"/>
      <c r="VLL1028" s="45"/>
      <c r="VLM1028" s="45"/>
      <c r="VLN1028" s="45"/>
      <c r="VLO1028" s="45"/>
      <c r="VLP1028" s="45"/>
      <c r="VLQ1028" s="45"/>
      <c r="VLR1028" s="45"/>
      <c r="VLS1028" s="45"/>
      <c r="VLT1028" s="45"/>
      <c r="VLU1028" s="45"/>
      <c r="VLV1028" s="45"/>
      <c r="VLW1028" s="45"/>
      <c r="VLX1028" s="45"/>
      <c r="VLY1028" s="45"/>
      <c r="VLZ1028" s="45"/>
      <c r="VMA1028" s="45"/>
      <c r="VMB1028" s="45"/>
      <c r="VMC1028" s="45"/>
      <c r="VMD1028" s="45"/>
      <c r="VME1028" s="45"/>
      <c r="VMF1028" s="45"/>
      <c r="VMG1028" s="45"/>
      <c r="VMH1028" s="45"/>
      <c r="VMI1028" s="45"/>
      <c r="VMJ1028" s="45"/>
      <c r="VMK1028" s="45"/>
      <c r="VML1028" s="45"/>
      <c r="VMM1028" s="45"/>
      <c r="VMN1028" s="45"/>
      <c r="VMO1028" s="45"/>
      <c r="VMP1028" s="45"/>
      <c r="VMQ1028" s="45"/>
      <c r="VMR1028" s="45"/>
      <c r="VMS1028" s="45"/>
      <c r="VMT1028" s="45"/>
      <c r="VMU1028" s="45"/>
      <c r="VMV1028" s="45"/>
      <c r="VMW1028" s="45"/>
      <c r="VMX1028" s="45"/>
      <c r="VMY1028" s="45"/>
      <c r="VMZ1028" s="45"/>
      <c r="VNA1028" s="45"/>
      <c r="VNB1028" s="45"/>
      <c r="VNC1028" s="45"/>
      <c r="VND1028" s="45"/>
      <c r="VNE1028" s="45"/>
      <c r="VNF1028" s="45"/>
      <c r="VNG1028" s="45"/>
      <c r="VNH1028" s="45"/>
      <c r="VNI1028" s="45"/>
      <c r="VNJ1028" s="45"/>
      <c r="VNK1028" s="45"/>
      <c r="VNL1028" s="45"/>
      <c r="VNM1028" s="45"/>
      <c r="VNN1028" s="45"/>
      <c r="VNO1028" s="45"/>
      <c r="VNP1028" s="45"/>
      <c r="VNQ1028" s="45"/>
      <c r="VNR1028" s="45"/>
      <c r="VNS1028" s="45"/>
      <c r="VNT1028" s="45"/>
      <c r="VNU1028" s="45"/>
      <c r="VNV1028" s="45"/>
      <c r="VNW1028" s="45"/>
      <c r="VNX1028" s="45"/>
      <c r="VNY1028" s="45"/>
      <c r="VNZ1028" s="45"/>
      <c r="VOA1028" s="45"/>
      <c r="VOB1028" s="45"/>
      <c r="VOC1028" s="45"/>
      <c r="VOD1028" s="45"/>
      <c r="VOE1028" s="45"/>
      <c r="VOF1028" s="45"/>
      <c r="VOG1028" s="45"/>
      <c r="VOH1028" s="45"/>
      <c r="VOI1028" s="45"/>
      <c r="VOJ1028" s="45"/>
      <c r="VOK1028" s="45"/>
      <c r="VOL1028" s="45"/>
      <c r="VOM1028" s="45"/>
      <c r="VON1028" s="45"/>
      <c r="VOO1028" s="45"/>
      <c r="VOP1028" s="45"/>
      <c r="VOQ1028" s="45"/>
      <c r="VOR1028" s="45"/>
      <c r="VOS1028" s="45"/>
      <c r="VOT1028" s="45"/>
      <c r="VOU1028" s="45"/>
      <c r="VOV1028" s="45"/>
      <c r="VOW1028" s="45"/>
      <c r="VOX1028" s="45"/>
      <c r="VOY1028" s="45"/>
      <c r="VOZ1028" s="45"/>
      <c r="VPA1028" s="45"/>
      <c r="VPB1028" s="45"/>
      <c r="VPC1028" s="45"/>
      <c r="VPD1028" s="45"/>
      <c r="VPE1028" s="45"/>
      <c r="VPF1028" s="45"/>
      <c r="VPG1028" s="45"/>
      <c r="VPH1028" s="45"/>
      <c r="VPI1028" s="45"/>
      <c r="VPJ1028" s="45"/>
      <c r="VPK1028" s="45"/>
      <c r="VPL1028" s="45"/>
      <c r="VPM1028" s="45"/>
      <c r="VPN1028" s="45"/>
      <c r="VPO1028" s="45"/>
      <c r="VPP1028" s="45"/>
      <c r="VPQ1028" s="45"/>
      <c r="VPR1028" s="45"/>
      <c r="VPS1028" s="45"/>
      <c r="VPT1028" s="45"/>
      <c r="VPU1028" s="45"/>
      <c r="VPV1028" s="45"/>
      <c r="VPW1028" s="45"/>
      <c r="VPX1028" s="45"/>
      <c r="VPY1028" s="45"/>
      <c r="VPZ1028" s="45"/>
      <c r="VQA1028" s="45"/>
      <c r="VQB1028" s="45"/>
      <c r="VQC1028" s="45"/>
      <c r="VQD1028" s="45"/>
      <c r="VQE1028" s="45"/>
      <c r="VQF1028" s="45"/>
      <c r="VQG1028" s="45"/>
      <c r="VQH1028" s="45"/>
      <c r="VQI1028" s="45"/>
      <c r="VQJ1028" s="45"/>
      <c r="VQK1028" s="45"/>
      <c r="VQL1028" s="45"/>
      <c r="VQM1028" s="45"/>
      <c r="VQN1028" s="45"/>
      <c r="VQO1028" s="45"/>
      <c r="VQP1028" s="45"/>
      <c r="VQQ1028" s="45"/>
      <c r="VQR1028" s="45"/>
      <c r="VQS1028" s="45"/>
      <c r="VQT1028" s="45"/>
      <c r="VQU1028" s="45"/>
      <c r="VQV1028" s="45"/>
      <c r="VQW1028" s="45"/>
      <c r="VQX1028" s="45"/>
      <c r="VQY1028" s="45"/>
      <c r="VQZ1028" s="45"/>
      <c r="VRA1028" s="45"/>
      <c r="VRB1028" s="45"/>
      <c r="VRC1028" s="45"/>
      <c r="VRD1028" s="45"/>
      <c r="VRE1028" s="45"/>
      <c r="VRF1028" s="45"/>
      <c r="VRG1028" s="45"/>
      <c r="VRH1028" s="45"/>
      <c r="VRI1028" s="45"/>
      <c r="VRJ1028" s="45"/>
      <c r="VRK1028" s="45"/>
      <c r="VRL1028" s="45"/>
      <c r="VRM1028" s="45"/>
      <c r="VRN1028" s="45"/>
      <c r="VRO1028" s="45"/>
      <c r="VRP1028" s="45"/>
      <c r="VRQ1028" s="45"/>
      <c r="VRR1028" s="45"/>
      <c r="VRS1028" s="45"/>
      <c r="VRT1028" s="45"/>
      <c r="VRU1028" s="45"/>
      <c r="VRV1028" s="45"/>
      <c r="VRW1028" s="45"/>
      <c r="VRX1028" s="45"/>
      <c r="VRY1028" s="45"/>
      <c r="VRZ1028" s="45"/>
      <c r="VSA1028" s="45"/>
      <c r="VSB1028" s="45"/>
      <c r="VSC1028" s="45"/>
      <c r="VSD1028" s="45"/>
      <c r="VSE1028" s="45"/>
      <c r="VSF1028" s="45"/>
      <c r="VSG1028" s="45"/>
      <c r="VSH1028" s="45"/>
      <c r="VSI1028" s="45"/>
      <c r="VSJ1028" s="45"/>
      <c r="VSK1028" s="45"/>
      <c r="VSL1028" s="45"/>
      <c r="VSM1028" s="45"/>
      <c r="VSN1028" s="45"/>
      <c r="VSO1028" s="45"/>
      <c r="VSP1028" s="45"/>
      <c r="VSQ1028" s="45"/>
      <c r="VSR1028" s="45"/>
      <c r="VSS1028" s="45"/>
      <c r="VST1028" s="45"/>
      <c r="VSU1028" s="45"/>
      <c r="VSV1028" s="45"/>
      <c r="VSW1028" s="45"/>
      <c r="VSX1028" s="45"/>
      <c r="VSY1028" s="45"/>
      <c r="VSZ1028" s="45"/>
      <c r="VTA1028" s="45"/>
      <c r="VTB1028" s="45"/>
      <c r="VTC1028" s="45"/>
      <c r="VTD1028" s="45"/>
      <c r="VTE1028" s="45"/>
      <c r="VTF1028" s="45"/>
      <c r="VTG1028" s="45"/>
      <c r="VTH1028" s="45"/>
      <c r="VTI1028" s="45"/>
      <c r="VTJ1028" s="45"/>
      <c r="VTK1028" s="45"/>
      <c r="VTL1028" s="45"/>
      <c r="VTM1028" s="45"/>
      <c r="VTN1028" s="45"/>
      <c r="VTO1028" s="45"/>
      <c r="VTP1028" s="45"/>
      <c r="VTQ1028" s="45"/>
      <c r="VTR1028" s="45"/>
      <c r="VTS1028" s="45"/>
      <c r="VTT1028" s="45"/>
      <c r="VTU1028" s="45"/>
      <c r="VTV1028" s="45"/>
      <c r="VTW1028" s="45"/>
      <c r="VTX1028" s="45"/>
      <c r="VTY1028" s="45"/>
      <c r="VTZ1028" s="45"/>
      <c r="VUA1028" s="45"/>
      <c r="VUB1028" s="45"/>
      <c r="VUC1028" s="45"/>
      <c r="VUD1028" s="45"/>
      <c r="VUE1028" s="45"/>
      <c r="VUF1028" s="45"/>
      <c r="VUG1028" s="45"/>
      <c r="VUH1028" s="45"/>
      <c r="VUI1028" s="45"/>
      <c r="VUJ1028" s="45"/>
      <c r="VUK1028" s="45"/>
      <c r="VUL1028" s="45"/>
      <c r="VUM1028" s="45"/>
      <c r="VUN1028" s="45"/>
      <c r="VUO1028" s="45"/>
      <c r="VUP1028" s="45"/>
      <c r="VUQ1028" s="45"/>
      <c r="VUR1028" s="45"/>
      <c r="VUS1028" s="45"/>
      <c r="VUT1028" s="45"/>
      <c r="VUU1028" s="45"/>
      <c r="VUV1028" s="45"/>
      <c r="VUW1028" s="45"/>
      <c r="VUX1028" s="45"/>
      <c r="VUY1028" s="45"/>
      <c r="VUZ1028" s="45"/>
      <c r="VVA1028" s="45"/>
      <c r="VVB1028" s="45"/>
      <c r="VVC1028" s="45"/>
      <c r="VVD1028" s="45"/>
      <c r="VVE1028" s="45"/>
      <c r="VVF1028" s="45"/>
      <c r="VVG1028" s="45"/>
      <c r="VVH1028" s="45"/>
      <c r="VVI1028" s="45"/>
      <c r="VVJ1028" s="45"/>
      <c r="VVK1028" s="45"/>
      <c r="VVL1028" s="45"/>
      <c r="VVM1028" s="45"/>
      <c r="VVN1028" s="45"/>
      <c r="VVO1028" s="45"/>
      <c r="VVP1028" s="45"/>
      <c r="VVQ1028" s="45"/>
      <c r="VVR1028" s="45"/>
      <c r="VVS1028" s="45"/>
      <c r="VVT1028" s="45"/>
      <c r="VVU1028" s="45"/>
      <c r="VVV1028" s="45"/>
      <c r="VVW1028" s="45"/>
      <c r="VVX1028" s="45"/>
      <c r="VVY1028" s="45"/>
      <c r="VVZ1028" s="45"/>
      <c r="VWA1028" s="45"/>
      <c r="VWB1028" s="45"/>
      <c r="VWC1028" s="45"/>
      <c r="VWD1028" s="45"/>
      <c r="VWE1028" s="45"/>
      <c r="VWF1028" s="45"/>
      <c r="VWG1028" s="45"/>
      <c r="VWH1028" s="45"/>
      <c r="VWI1028" s="45"/>
      <c r="VWJ1028" s="45"/>
      <c r="VWK1028" s="45"/>
      <c r="VWL1028" s="45"/>
      <c r="VWM1028" s="45"/>
      <c r="VWN1028" s="45"/>
      <c r="VWO1028" s="45"/>
      <c r="VWP1028" s="45"/>
      <c r="VWQ1028" s="45"/>
      <c r="VWR1028" s="45"/>
      <c r="VWS1028" s="45"/>
      <c r="VWT1028" s="45"/>
      <c r="VWU1028" s="45"/>
      <c r="VWV1028" s="45"/>
      <c r="VWW1028" s="45"/>
      <c r="VWX1028" s="45"/>
      <c r="VWY1028" s="45"/>
      <c r="VWZ1028" s="45"/>
      <c r="VXA1028" s="45"/>
      <c r="VXB1028" s="45"/>
      <c r="VXC1028" s="45"/>
      <c r="VXD1028" s="45"/>
      <c r="VXE1028" s="45"/>
      <c r="VXF1028" s="45"/>
      <c r="VXG1028" s="45"/>
      <c r="VXH1028" s="45"/>
      <c r="VXI1028" s="45"/>
      <c r="VXJ1028" s="45"/>
      <c r="VXK1028" s="45"/>
      <c r="VXL1028" s="45"/>
      <c r="VXM1028" s="45"/>
      <c r="VXN1028" s="45"/>
      <c r="VXO1028" s="45"/>
      <c r="VXP1028" s="45"/>
      <c r="VXQ1028" s="45"/>
      <c r="VXR1028" s="45"/>
      <c r="VXS1028" s="45"/>
      <c r="VXT1028" s="45"/>
      <c r="VXU1028" s="45"/>
      <c r="VXV1028" s="45"/>
      <c r="VXW1028" s="45"/>
      <c r="VXX1028" s="45"/>
      <c r="VXY1028" s="45"/>
      <c r="VXZ1028" s="45"/>
      <c r="VYA1028" s="45"/>
      <c r="VYB1028" s="45"/>
      <c r="VYC1028" s="45"/>
      <c r="VYD1028" s="45"/>
      <c r="VYE1028" s="45"/>
      <c r="VYF1028" s="45"/>
      <c r="VYG1028" s="45"/>
      <c r="VYH1028" s="45"/>
      <c r="VYI1028" s="45"/>
      <c r="VYJ1028" s="45"/>
      <c r="VYK1028" s="45"/>
      <c r="VYL1028" s="45"/>
      <c r="VYM1028" s="45"/>
      <c r="VYN1028" s="45"/>
      <c r="VYO1028" s="45"/>
      <c r="VYP1028" s="45"/>
      <c r="VYQ1028" s="45"/>
      <c r="VYR1028" s="45"/>
      <c r="VYS1028" s="45"/>
      <c r="VYT1028" s="45"/>
      <c r="VYU1028" s="45"/>
      <c r="VYV1028" s="45"/>
      <c r="VYW1028" s="45"/>
      <c r="VYX1028" s="45"/>
      <c r="VYY1028" s="45"/>
      <c r="VYZ1028" s="45"/>
      <c r="VZA1028" s="45"/>
      <c r="VZB1028" s="45"/>
      <c r="VZC1028" s="45"/>
      <c r="VZD1028" s="45"/>
      <c r="VZE1028" s="45"/>
      <c r="VZF1028" s="45"/>
      <c r="VZG1028" s="45"/>
      <c r="VZH1028" s="45"/>
      <c r="VZI1028" s="45"/>
      <c r="VZJ1028" s="45"/>
      <c r="VZK1028" s="45"/>
      <c r="VZL1028" s="45"/>
      <c r="VZM1028" s="45"/>
      <c r="VZN1028" s="45"/>
      <c r="VZO1028" s="45"/>
      <c r="VZP1028" s="45"/>
      <c r="VZQ1028" s="45"/>
      <c r="VZR1028" s="45"/>
      <c r="VZS1028" s="45"/>
      <c r="VZT1028" s="45"/>
      <c r="VZU1028" s="45"/>
      <c r="VZV1028" s="45"/>
      <c r="VZW1028" s="45"/>
      <c r="VZX1028" s="45"/>
      <c r="VZY1028" s="45"/>
      <c r="VZZ1028" s="45"/>
      <c r="WAA1028" s="45"/>
      <c r="WAB1028" s="45"/>
      <c r="WAC1028" s="45"/>
      <c r="WAD1028" s="45"/>
      <c r="WAE1028" s="45"/>
      <c r="WAF1028" s="45"/>
      <c r="WAG1028" s="45"/>
      <c r="WAH1028" s="45"/>
      <c r="WAI1028" s="45"/>
      <c r="WAJ1028" s="45"/>
      <c r="WAK1028" s="45"/>
      <c r="WAL1028" s="45"/>
      <c r="WAM1028" s="45"/>
      <c r="WAN1028" s="45"/>
      <c r="WAO1028" s="45"/>
      <c r="WAP1028" s="45"/>
      <c r="WAQ1028" s="45"/>
      <c r="WAR1028" s="45"/>
      <c r="WAS1028" s="45"/>
      <c r="WAT1028" s="45"/>
      <c r="WAU1028" s="45"/>
      <c r="WAV1028" s="45"/>
      <c r="WAW1028" s="45"/>
      <c r="WAX1028" s="45"/>
      <c r="WAY1028" s="45"/>
      <c r="WAZ1028" s="45"/>
      <c r="WBA1028" s="45"/>
      <c r="WBB1028" s="45"/>
      <c r="WBC1028" s="45"/>
      <c r="WBD1028" s="45"/>
      <c r="WBE1028" s="45"/>
      <c r="WBF1028" s="45"/>
      <c r="WBG1028" s="45"/>
      <c r="WBH1028" s="45"/>
      <c r="WBI1028" s="45"/>
      <c r="WBJ1028" s="45"/>
      <c r="WBK1028" s="45"/>
      <c r="WBL1028" s="45"/>
      <c r="WBM1028" s="45"/>
      <c r="WBN1028" s="45"/>
      <c r="WBO1028" s="45"/>
      <c r="WBP1028" s="45"/>
      <c r="WBQ1028" s="45"/>
      <c r="WBR1028" s="45"/>
      <c r="WBS1028" s="45"/>
      <c r="WBT1028" s="45"/>
      <c r="WBU1028" s="45"/>
      <c r="WBV1028" s="45"/>
      <c r="WBW1028" s="45"/>
      <c r="WBX1028" s="45"/>
      <c r="WBY1028" s="45"/>
      <c r="WBZ1028" s="45"/>
      <c r="WCA1028" s="45"/>
      <c r="WCB1028" s="45"/>
      <c r="WCC1028" s="45"/>
      <c r="WCD1028" s="45"/>
      <c r="WCE1028" s="45"/>
      <c r="WCF1028" s="45"/>
      <c r="WCG1028" s="45"/>
      <c r="WCH1028" s="45"/>
      <c r="WCI1028" s="45"/>
      <c r="WCJ1028" s="45"/>
      <c r="WCK1028" s="45"/>
      <c r="WCL1028" s="45"/>
      <c r="WCM1028" s="45"/>
      <c r="WCN1028" s="45"/>
      <c r="WCO1028" s="45"/>
      <c r="WCP1028" s="45"/>
      <c r="WCQ1028" s="45"/>
      <c r="WCR1028" s="45"/>
      <c r="WCS1028" s="45"/>
      <c r="WCT1028" s="45"/>
      <c r="WCU1028" s="45"/>
      <c r="WCV1028" s="45"/>
      <c r="WCW1028" s="45"/>
      <c r="WCX1028" s="45"/>
      <c r="WCY1028" s="45"/>
      <c r="WCZ1028" s="45"/>
      <c r="WDA1028" s="45"/>
      <c r="WDB1028" s="45"/>
      <c r="WDC1028" s="45"/>
      <c r="WDD1028" s="45"/>
      <c r="WDE1028" s="45"/>
      <c r="WDF1028" s="45"/>
      <c r="WDG1028" s="45"/>
      <c r="WDH1028" s="45"/>
      <c r="WDI1028" s="45"/>
      <c r="WDJ1028" s="45"/>
      <c r="WDK1028" s="45"/>
      <c r="WDL1028" s="45"/>
      <c r="WDM1028" s="45"/>
      <c r="WDN1028" s="45"/>
      <c r="WDO1028" s="45"/>
      <c r="WDP1028" s="45"/>
      <c r="WDQ1028" s="45"/>
      <c r="WDR1028" s="45"/>
      <c r="WDS1028" s="45"/>
      <c r="WDT1028" s="45"/>
      <c r="WDU1028" s="45"/>
      <c r="WDV1028" s="45"/>
      <c r="WDW1028" s="45"/>
      <c r="WDX1028" s="45"/>
      <c r="WDY1028" s="45"/>
      <c r="WDZ1028" s="45"/>
      <c r="WEA1028" s="45"/>
      <c r="WEB1028" s="45"/>
      <c r="WEC1028" s="45"/>
      <c r="WED1028" s="45"/>
      <c r="WEE1028" s="45"/>
      <c r="WEF1028" s="45"/>
      <c r="WEG1028" s="45"/>
      <c r="WEH1028" s="45"/>
      <c r="WEI1028" s="45"/>
      <c r="WEJ1028" s="45"/>
      <c r="WEK1028" s="45"/>
      <c r="WEL1028" s="45"/>
      <c r="WEM1028" s="45"/>
      <c r="WEN1028" s="45"/>
      <c r="WEO1028" s="45"/>
      <c r="WEP1028" s="45"/>
      <c r="WEQ1028" s="45"/>
      <c r="WER1028" s="45"/>
      <c r="WES1028" s="45"/>
      <c r="WET1028" s="45"/>
      <c r="WEU1028" s="45"/>
      <c r="WEV1028" s="45"/>
      <c r="WEW1028" s="45"/>
      <c r="WEX1028" s="45"/>
      <c r="WEY1028" s="45"/>
      <c r="WEZ1028" s="45"/>
      <c r="WFA1028" s="45"/>
      <c r="WFB1028" s="45"/>
      <c r="WFC1028" s="45"/>
      <c r="WFD1028" s="45"/>
      <c r="WFE1028" s="45"/>
      <c r="WFF1028" s="45"/>
      <c r="WFG1028" s="45"/>
      <c r="WFH1028" s="45"/>
      <c r="WFI1028" s="45"/>
      <c r="WFJ1028" s="45"/>
      <c r="WFK1028" s="45"/>
      <c r="WFL1028" s="45"/>
      <c r="WFM1028" s="45"/>
      <c r="WFN1028" s="45"/>
      <c r="WFO1028" s="45"/>
      <c r="WFP1028" s="45"/>
      <c r="WFQ1028" s="45"/>
      <c r="WFR1028" s="45"/>
      <c r="WFS1028" s="45"/>
      <c r="WFT1028" s="45"/>
      <c r="WFU1028" s="45"/>
      <c r="WFV1028" s="45"/>
      <c r="WFW1028" s="45"/>
      <c r="WFX1028" s="45"/>
      <c r="WFY1028" s="45"/>
      <c r="WFZ1028" s="45"/>
      <c r="WGA1028" s="45"/>
      <c r="WGB1028" s="45"/>
      <c r="WGC1028" s="45"/>
      <c r="WGD1028" s="45"/>
      <c r="WGE1028" s="45"/>
      <c r="WGF1028" s="45"/>
      <c r="WGG1028" s="45"/>
      <c r="WGH1028" s="45"/>
      <c r="WGI1028" s="45"/>
      <c r="WGJ1028" s="45"/>
      <c r="WGK1028" s="45"/>
      <c r="WGL1028" s="45"/>
      <c r="WGM1028" s="45"/>
      <c r="WGN1028" s="45"/>
      <c r="WGO1028" s="45"/>
      <c r="WGP1028" s="45"/>
      <c r="WGQ1028" s="45"/>
      <c r="WGR1028" s="45"/>
      <c r="WGS1028" s="45"/>
      <c r="WGT1028" s="45"/>
      <c r="WGU1028" s="45"/>
      <c r="WGV1028" s="45"/>
      <c r="WGW1028" s="45"/>
      <c r="WGX1028" s="45"/>
      <c r="WGY1028" s="45"/>
      <c r="WGZ1028" s="45"/>
      <c r="WHA1028" s="45"/>
      <c r="WHB1028" s="45"/>
      <c r="WHC1028" s="45"/>
      <c r="WHD1028" s="45"/>
      <c r="WHE1028" s="45"/>
      <c r="WHF1028" s="45"/>
      <c r="WHG1028" s="45"/>
      <c r="WHH1028" s="45"/>
      <c r="WHI1028" s="45"/>
      <c r="WHJ1028" s="45"/>
      <c r="WHK1028" s="45"/>
      <c r="WHL1028" s="45"/>
      <c r="WHM1028" s="45"/>
      <c r="WHN1028" s="45"/>
      <c r="WHO1028" s="45"/>
      <c r="WHP1028" s="45"/>
      <c r="WHQ1028" s="45"/>
      <c r="WHR1028" s="45"/>
      <c r="WHS1028" s="45"/>
      <c r="WHT1028" s="45"/>
      <c r="WHU1028" s="45"/>
      <c r="WHV1028" s="45"/>
      <c r="WHW1028" s="45"/>
      <c r="WHX1028" s="45"/>
      <c r="WHY1028" s="45"/>
      <c r="WHZ1028" s="45"/>
      <c r="WIA1028" s="45"/>
      <c r="WIB1028" s="45"/>
      <c r="WIC1028" s="45"/>
      <c r="WID1028" s="45"/>
      <c r="WIE1028" s="45"/>
      <c r="WIF1028" s="45"/>
      <c r="WIG1028" s="45"/>
      <c r="WIH1028" s="45"/>
      <c r="WII1028" s="45"/>
      <c r="WIJ1028" s="45"/>
      <c r="WIK1028" s="45"/>
      <c r="WIL1028" s="45"/>
      <c r="WIM1028" s="45"/>
      <c r="WIN1028" s="45"/>
      <c r="WIO1028" s="45"/>
      <c r="WIP1028" s="45"/>
      <c r="WIQ1028" s="45"/>
      <c r="WIR1028" s="45"/>
      <c r="WIS1028" s="45"/>
      <c r="WIT1028" s="45"/>
      <c r="WIU1028" s="45"/>
      <c r="WIV1028" s="45"/>
      <c r="WIW1028" s="45"/>
      <c r="WIX1028" s="45"/>
      <c r="WIY1028" s="45"/>
      <c r="WIZ1028" s="45"/>
      <c r="WJA1028" s="45"/>
      <c r="WJB1028" s="45"/>
      <c r="WJC1028" s="45"/>
      <c r="WJD1028" s="45"/>
      <c r="WJE1028" s="45"/>
      <c r="WJF1028" s="45"/>
      <c r="WJG1028" s="45"/>
      <c r="WJH1028" s="45"/>
      <c r="WJI1028" s="45"/>
      <c r="WJJ1028" s="45"/>
      <c r="WJK1028" s="45"/>
      <c r="WJL1028" s="45"/>
      <c r="WJM1028" s="45"/>
      <c r="WJN1028" s="45"/>
      <c r="WJO1028" s="45"/>
      <c r="WJP1028" s="45"/>
      <c r="WJQ1028" s="45"/>
      <c r="WJR1028" s="45"/>
      <c r="WJS1028" s="45"/>
      <c r="WJT1028" s="45"/>
      <c r="WJU1028" s="45"/>
      <c r="WJV1028" s="45"/>
      <c r="WJW1028" s="45"/>
      <c r="WJX1028" s="45"/>
      <c r="WJY1028" s="45"/>
      <c r="WJZ1028" s="45"/>
      <c r="WKA1028" s="45"/>
      <c r="WKB1028" s="45"/>
      <c r="WKC1028" s="45"/>
      <c r="WKD1028" s="45"/>
      <c r="WKE1028" s="45"/>
      <c r="WKF1028" s="45"/>
      <c r="WKG1028" s="45"/>
      <c r="WKH1028" s="45"/>
      <c r="WKI1028" s="45"/>
      <c r="WKJ1028" s="45"/>
      <c r="WKK1028" s="45"/>
      <c r="WKL1028" s="45"/>
      <c r="WKM1028" s="45"/>
      <c r="WKN1028" s="45"/>
      <c r="WKO1028" s="45"/>
      <c r="WKP1028" s="45"/>
      <c r="WKQ1028" s="45"/>
      <c r="WKR1028" s="45"/>
      <c r="WKS1028" s="45"/>
      <c r="WKT1028" s="45"/>
      <c r="WKU1028" s="45"/>
      <c r="WKV1028" s="45"/>
      <c r="WKW1028" s="45"/>
      <c r="WKX1028" s="45"/>
      <c r="WKY1028" s="45"/>
      <c r="WKZ1028" s="45"/>
      <c r="WLA1028" s="45"/>
      <c r="WLB1028" s="45"/>
      <c r="WLC1028" s="45"/>
      <c r="WLD1028" s="45"/>
      <c r="WLE1028" s="45"/>
      <c r="WLF1028" s="45"/>
      <c r="WLG1028" s="45"/>
      <c r="WLH1028" s="45"/>
      <c r="WLI1028" s="45"/>
      <c r="WLJ1028" s="45"/>
      <c r="WLK1028" s="45"/>
      <c r="WLL1028" s="45"/>
      <c r="WLM1028" s="45"/>
      <c r="WLN1028" s="45"/>
      <c r="WLO1028" s="45"/>
      <c r="WLP1028" s="45"/>
      <c r="WLQ1028" s="45"/>
      <c r="WLR1028" s="45"/>
      <c r="WLS1028" s="45"/>
      <c r="WLT1028" s="45"/>
      <c r="WLU1028" s="45"/>
      <c r="WLV1028" s="45"/>
      <c r="WLW1028" s="45"/>
      <c r="WLX1028" s="45"/>
      <c r="WLY1028" s="45"/>
      <c r="WLZ1028" s="45"/>
      <c r="WMA1028" s="45"/>
      <c r="WMB1028" s="45"/>
      <c r="WMC1028" s="45"/>
      <c r="WMD1028" s="45"/>
      <c r="WME1028" s="45"/>
      <c r="WMF1028" s="45"/>
      <c r="WMG1028" s="45"/>
      <c r="WMH1028" s="45"/>
      <c r="WMI1028" s="45"/>
      <c r="WMJ1028" s="45"/>
      <c r="WMK1028" s="45"/>
      <c r="WML1028" s="45"/>
      <c r="WMM1028" s="45"/>
      <c r="WMN1028" s="45"/>
      <c r="WMO1028" s="45"/>
      <c r="WMP1028" s="45"/>
      <c r="WMQ1028" s="45"/>
      <c r="WMR1028" s="45"/>
      <c r="WMS1028" s="45"/>
      <c r="WMT1028" s="45"/>
      <c r="WMU1028" s="45"/>
      <c r="WMV1028" s="45"/>
      <c r="WMW1028" s="45"/>
      <c r="WMX1028" s="45"/>
      <c r="WMY1028" s="45"/>
      <c r="WMZ1028" s="45"/>
      <c r="WNA1028" s="45"/>
      <c r="WNB1028" s="45"/>
      <c r="WNC1028" s="45"/>
      <c r="WND1028" s="45"/>
      <c r="WNE1028" s="45"/>
      <c r="WNF1028" s="45"/>
      <c r="WNG1028" s="45"/>
      <c r="WNH1028" s="45"/>
      <c r="WNI1028" s="45"/>
      <c r="WNJ1028" s="45"/>
      <c r="WNK1028" s="45"/>
      <c r="WNL1028" s="45"/>
      <c r="WNM1028" s="45"/>
      <c r="WNN1028" s="45"/>
      <c r="WNO1028" s="45"/>
      <c r="WNP1028" s="45"/>
      <c r="WNQ1028" s="45"/>
      <c r="WNR1028" s="45"/>
      <c r="WNS1028" s="45"/>
      <c r="WNT1028" s="45"/>
      <c r="WNU1028" s="45"/>
      <c r="WNV1028" s="45"/>
      <c r="WNW1028" s="45"/>
      <c r="WNX1028" s="45"/>
      <c r="WNY1028" s="45"/>
      <c r="WNZ1028" s="45"/>
      <c r="WOA1028" s="45"/>
      <c r="WOB1028" s="45"/>
      <c r="WOC1028" s="45"/>
      <c r="WOD1028" s="45"/>
      <c r="WOE1028" s="45"/>
      <c r="WOF1028" s="45"/>
      <c r="WOG1028" s="45"/>
      <c r="WOH1028" s="45"/>
      <c r="WOI1028" s="45"/>
      <c r="WOJ1028" s="45"/>
      <c r="WOK1028" s="45"/>
      <c r="WOL1028" s="45"/>
      <c r="WOM1028" s="45"/>
      <c r="WON1028" s="45"/>
      <c r="WOO1028" s="45"/>
      <c r="WOP1028" s="45"/>
      <c r="WOQ1028" s="45"/>
      <c r="WOR1028" s="45"/>
      <c r="WOS1028" s="45"/>
      <c r="WOT1028" s="45"/>
      <c r="WOU1028" s="45"/>
      <c r="WOV1028" s="45"/>
      <c r="WOW1028" s="45"/>
      <c r="WOX1028" s="45"/>
      <c r="WOY1028" s="45"/>
      <c r="WOZ1028" s="45"/>
      <c r="WPA1028" s="45"/>
      <c r="WPB1028" s="45"/>
      <c r="WPC1028" s="45"/>
      <c r="WPD1028" s="45"/>
      <c r="WPE1028" s="45"/>
      <c r="WPF1028" s="45"/>
      <c r="WPG1028" s="45"/>
      <c r="WPH1028" s="45"/>
      <c r="WPI1028" s="45"/>
      <c r="WPJ1028" s="45"/>
      <c r="WPK1028" s="45"/>
      <c r="WPL1028" s="45"/>
      <c r="WPM1028" s="45"/>
      <c r="WPN1028" s="45"/>
      <c r="WPO1028" s="45"/>
      <c r="WPP1028" s="45"/>
      <c r="WPQ1028" s="45"/>
      <c r="WPR1028" s="45"/>
      <c r="WPS1028" s="45"/>
      <c r="WPT1028" s="45"/>
      <c r="WPU1028" s="45"/>
      <c r="WPV1028" s="45"/>
      <c r="WPW1028" s="45"/>
      <c r="WPX1028" s="45"/>
      <c r="WPY1028" s="45"/>
      <c r="WPZ1028" s="45"/>
      <c r="WQA1028" s="45"/>
      <c r="WQB1028" s="45"/>
      <c r="WQC1028" s="45"/>
      <c r="WQD1028" s="45"/>
      <c r="WQE1028" s="45"/>
      <c r="WQF1028" s="45"/>
      <c r="WQG1028" s="45"/>
      <c r="WQH1028" s="45"/>
      <c r="WQI1028" s="45"/>
      <c r="WQJ1028" s="45"/>
      <c r="WQK1028" s="45"/>
      <c r="WQL1028" s="45"/>
      <c r="WQM1028" s="45"/>
      <c r="WQN1028" s="45"/>
      <c r="WQO1028" s="45"/>
      <c r="WQP1028" s="45"/>
      <c r="WQQ1028" s="45"/>
      <c r="WQR1028" s="45"/>
      <c r="WQS1028" s="45"/>
      <c r="WQT1028" s="45"/>
      <c r="WQU1028" s="45"/>
      <c r="WQV1028" s="45"/>
      <c r="WQW1028" s="45"/>
      <c r="WQX1028" s="45"/>
      <c r="WQY1028" s="45"/>
      <c r="WQZ1028" s="45"/>
      <c r="WRA1028" s="45"/>
      <c r="WRB1028" s="45"/>
      <c r="WRC1028" s="45"/>
      <c r="WRD1028" s="45"/>
      <c r="WRE1028" s="45"/>
      <c r="WRF1028" s="45"/>
      <c r="WRG1028" s="45"/>
      <c r="WRH1028" s="45"/>
      <c r="WRI1028" s="45"/>
      <c r="WRJ1028" s="45"/>
      <c r="WRK1028" s="45"/>
      <c r="WRL1028" s="45"/>
      <c r="WRM1028" s="45"/>
      <c r="WRN1028" s="45"/>
      <c r="WRO1028" s="45"/>
      <c r="WRP1028" s="45"/>
      <c r="WRQ1028" s="45"/>
      <c r="WRR1028" s="45"/>
      <c r="WRS1028" s="45"/>
      <c r="WRT1028" s="45"/>
      <c r="WRU1028" s="45"/>
      <c r="WRV1028" s="45"/>
      <c r="WRW1028" s="45"/>
      <c r="WRX1028" s="45"/>
      <c r="WRY1028" s="45"/>
      <c r="WRZ1028" s="45"/>
      <c r="WSA1028" s="45"/>
      <c r="WSB1028" s="45"/>
      <c r="WSC1028" s="45"/>
      <c r="WSD1028" s="45"/>
      <c r="WSE1028" s="45"/>
      <c r="WSF1028" s="45"/>
      <c r="WSG1028" s="45"/>
      <c r="WSH1028" s="45"/>
      <c r="WSI1028" s="45"/>
      <c r="WSJ1028" s="45"/>
      <c r="WSK1028" s="45"/>
      <c r="WSL1028" s="45"/>
      <c r="WSM1028" s="45"/>
      <c r="WSN1028" s="45"/>
      <c r="WSO1028" s="45"/>
      <c r="WSP1028" s="45"/>
      <c r="WSQ1028" s="45"/>
      <c r="WSR1028" s="45"/>
      <c r="WSS1028" s="45"/>
      <c r="WST1028" s="45"/>
      <c r="WSU1028" s="45"/>
      <c r="WSV1028" s="45"/>
      <c r="WSW1028" s="45"/>
      <c r="WSX1028" s="45"/>
      <c r="WSY1028" s="45"/>
      <c r="WSZ1028" s="45"/>
      <c r="WTA1028" s="45"/>
      <c r="WTB1028" s="45"/>
      <c r="WTC1028" s="45"/>
      <c r="WTD1028" s="45"/>
      <c r="WTE1028" s="45"/>
      <c r="WTF1028" s="45"/>
      <c r="WTG1028" s="45"/>
      <c r="WTH1028" s="45"/>
      <c r="WTI1028" s="45"/>
      <c r="WTJ1028" s="45"/>
      <c r="WTK1028" s="45"/>
      <c r="WTL1028" s="45"/>
      <c r="WTM1028" s="45"/>
      <c r="WTN1028" s="45"/>
      <c r="WTO1028" s="45"/>
      <c r="WTP1028" s="45"/>
      <c r="WTQ1028" s="45"/>
      <c r="WTR1028" s="45"/>
      <c r="WTS1028" s="45"/>
      <c r="WTT1028" s="45"/>
      <c r="WTU1028" s="45"/>
      <c r="WTV1028" s="45"/>
      <c r="WTW1028" s="45"/>
      <c r="WTX1028" s="45"/>
      <c r="WTY1028" s="45"/>
      <c r="WTZ1028" s="45"/>
      <c r="WUA1028" s="45"/>
      <c r="WUB1028" s="45"/>
      <c r="WUC1028" s="45"/>
      <c r="WUD1028" s="45"/>
      <c r="WUE1028" s="45"/>
      <c r="WUF1028" s="45"/>
      <c r="WUG1028" s="45"/>
      <c r="WUH1028" s="45"/>
      <c r="WUI1028" s="45"/>
      <c r="WUJ1028" s="45"/>
      <c r="WUK1028" s="45"/>
      <c r="WUL1028" s="45"/>
      <c r="WUM1028" s="45"/>
      <c r="WUN1028" s="45"/>
      <c r="WUO1028" s="45"/>
      <c r="WUP1028" s="45"/>
      <c r="WUQ1028" s="45"/>
      <c r="WUR1028" s="45"/>
      <c r="WUS1028" s="45"/>
      <c r="WUT1028" s="45"/>
      <c r="WUU1028" s="45"/>
      <c r="WUV1028" s="45"/>
      <c r="WUW1028" s="45"/>
      <c r="WUX1028" s="45"/>
      <c r="WUY1028" s="45"/>
      <c r="WUZ1028" s="45"/>
      <c r="WVA1028" s="45"/>
      <c r="WVB1028" s="45"/>
      <c r="WVC1028" s="45"/>
      <c r="WVD1028" s="45"/>
      <c r="WVE1028" s="45"/>
      <c r="WVF1028" s="45"/>
      <c r="WVG1028" s="45"/>
      <c r="WVH1028" s="45"/>
      <c r="WVI1028" s="45"/>
      <c r="WVJ1028" s="45"/>
      <c r="WVK1028" s="45"/>
      <c r="WVL1028" s="45"/>
      <c r="WVM1028" s="45"/>
      <c r="WVN1028" s="45"/>
      <c r="WVO1028" s="45"/>
      <c r="WVP1028" s="45"/>
      <c r="WVQ1028" s="45"/>
      <c r="WVR1028" s="45"/>
      <c r="WVS1028" s="45"/>
      <c r="WVT1028" s="45"/>
      <c r="WVU1028" s="45"/>
      <c r="WVV1028" s="45"/>
      <c r="WVW1028" s="45"/>
      <c r="WVX1028" s="45"/>
      <c r="WVY1028" s="45"/>
      <c r="WVZ1028" s="45"/>
      <c r="WWA1028" s="45"/>
      <c r="WWB1028" s="45"/>
      <c r="WWC1028" s="45"/>
      <c r="WWD1028" s="45"/>
      <c r="WWE1028" s="45"/>
      <c r="WWF1028" s="45"/>
      <c r="WWG1028" s="45"/>
      <c r="WWH1028" s="45"/>
      <c r="WWI1028" s="45"/>
      <c r="WWJ1028" s="45"/>
      <c r="WWK1028" s="45"/>
      <c r="WWL1028" s="45"/>
      <c r="WWM1028" s="45"/>
      <c r="WWN1028" s="45"/>
      <c r="WWO1028" s="45"/>
      <c r="WWP1028" s="45"/>
      <c r="WWQ1028" s="45"/>
      <c r="WWR1028" s="45"/>
      <c r="WWS1028" s="45"/>
      <c r="WWT1028" s="45"/>
      <c r="WWU1028" s="45"/>
      <c r="WWV1028" s="45"/>
      <c r="WWW1028" s="45"/>
      <c r="WWX1028" s="45"/>
      <c r="WWY1028" s="45"/>
      <c r="WWZ1028" s="45"/>
      <c r="WXA1028" s="45"/>
      <c r="WXB1028" s="45"/>
      <c r="WXC1028" s="45"/>
      <c r="WXD1028" s="45"/>
      <c r="WXE1028" s="45"/>
      <c r="WXF1028" s="45"/>
      <c r="WXG1028" s="45"/>
      <c r="WXH1028" s="45"/>
      <c r="WXI1028" s="45"/>
      <c r="WXJ1028" s="45"/>
      <c r="WXK1028" s="45"/>
      <c r="WXL1028" s="45"/>
      <c r="WXM1028" s="45"/>
      <c r="WXN1028" s="45"/>
      <c r="WXO1028" s="45"/>
      <c r="WXP1028" s="45"/>
      <c r="WXQ1028" s="45"/>
      <c r="WXR1028" s="45"/>
      <c r="WXS1028" s="45"/>
      <c r="WXT1028" s="45"/>
      <c r="WXU1028" s="45"/>
      <c r="WXV1028" s="45"/>
      <c r="WXW1028" s="45"/>
      <c r="WXX1028" s="45"/>
      <c r="WXY1028" s="45"/>
    </row>
    <row r="1029" spans="1:16197" ht="35.25" x14ac:dyDescent="0.5">
      <c r="A1029">
        <v>1</v>
      </c>
      <c r="B1029" s="30">
        <v>17</v>
      </c>
      <c r="C1029" s="248" t="s">
        <v>15265</v>
      </c>
      <c r="D1029" s="249"/>
      <c r="E1029" s="241">
        <v>1980</v>
      </c>
      <c r="F1029" s="224" t="s">
        <v>17152</v>
      </c>
      <c r="G1029" s="241">
        <v>2</v>
      </c>
      <c r="H1029" s="241">
        <v>3</v>
      </c>
      <c r="I1029" s="242">
        <v>894.8</v>
      </c>
      <c r="J1029" s="242">
        <v>810.7</v>
      </c>
      <c r="K1029" s="250">
        <v>47</v>
      </c>
      <c r="L1029" s="241" t="s">
        <v>17021</v>
      </c>
      <c r="M1029" s="241" t="s">
        <v>17056</v>
      </c>
      <c r="N1029" s="241" t="s">
        <v>17025</v>
      </c>
      <c r="O1029" s="242">
        <v>5419657.0800000001</v>
      </c>
      <c r="P1029" s="245"/>
      <c r="Q1029" s="242">
        <v>4533851.7300000004</v>
      </c>
      <c r="R1029" s="242">
        <v>290622.21999999997</v>
      </c>
      <c r="S1029" s="242">
        <v>595183.13</v>
      </c>
      <c r="T1029" s="225">
        <f t="shared" si="463"/>
        <v>6056.8362539114887</v>
      </c>
      <c r="U1029" s="232">
        <v>9692.7247831917757</v>
      </c>
    </row>
    <row r="1030" spans="1:16197" s="44" customFormat="1" ht="35.25" x14ac:dyDescent="0.5">
      <c r="B1030" s="233" t="s">
        <v>17293</v>
      </c>
      <c r="C1030" s="251"/>
      <c r="D1030" s="223" t="s">
        <v>17004</v>
      </c>
      <c r="E1030" s="224" t="s">
        <v>17004</v>
      </c>
      <c r="F1030" s="224" t="s">
        <v>17004</v>
      </c>
      <c r="G1030" s="224" t="s">
        <v>17004</v>
      </c>
      <c r="H1030" s="224" t="s">
        <v>17004</v>
      </c>
      <c r="I1030" s="229">
        <f>I1031</f>
        <v>1177.3</v>
      </c>
      <c r="J1030" s="229">
        <f t="shared" ref="J1030:K1030" si="478">J1031</f>
        <v>985.6</v>
      </c>
      <c r="K1030" s="230">
        <f t="shared" si="478"/>
        <v>39</v>
      </c>
      <c r="L1030" s="224" t="s">
        <v>17004</v>
      </c>
      <c r="M1030" s="224" t="s">
        <v>17004</v>
      </c>
      <c r="N1030" s="227" t="s">
        <v>17004</v>
      </c>
      <c r="O1030" s="231">
        <v>4255119.6399999997</v>
      </c>
      <c r="P1030" s="231">
        <f t="shared" ref="P1030:R1030" si="479">P1031</f>
        <v>0</v>
      </c>
      <c r="Q1030" s="229">
        <f t="shared" si="479"/>
        <v>3371070.36</v>
      </c>
      <c r="R1030" s="229">
        <f t="shared" si="479"/>
        <v>226950.38</v>
      </c>
      <c r="S1030" s="229">
        <f>S1031</f>
        <v>657098.89999999991</v>
      </c>
      <c r="T1030" s="225">
        <f t="shared" si="463"/>
        <v>3614.3036099549818</v>
      </c>
      <c r="U1030" s="245">
        <f>U1031</f>
        <v>5010.8560400917349</v>
      </c>
      <c r="V1030"/>
      <c r="W1030" s="45"/>
      <c r="X1030" s="45"/>
      <c r="Y1030"/>
      <c r="Z1030" s="45"/>
      <c r="AA1030" s="45"/>
      <c r="AB1030" s="45"/>
      <c r="AC1030" s="45"/>
      <c r="AD1030" s="45"/>
      <c r="AE1030" s="45"/>
      <c r="AF1030" s="45"/>
      <c r="AG1030" s="45"/>
      <c r="AH1030" s="45"/>
      <c r="AI1030" s="45"/>
      <c r="AJ1030" s="45"/>
      <c r="AK1030" s="45"/>
      <c r="AL1030" s="45"/>
      <c r="AM1030" s="45"/>
      <c r="AN1030" s="45"/>
      <c r="AO1030" s="45"/>
      <c r="AP1030" s="45"/>
      <c r="AQ1030" s="45"/>
      <c r="AR1030" s="45"/>
      <c r="AS1030" s="45"/>
      <c r="AT1030" s="45"/>
      <c r="AU1030" s="45"/>
      <c r="AV1030" s="45"/>
      <c r="AW1030" s="45"/>
      <c r="AX1030" s="45"/>
      <c r="AY1030" s="45"/>
      <c r="AZ1030" s="45"/>
      <c r="BA1030" s="45"/>
      <c r="BB1030" s="45"/>
      <c r="BC1030" s="45"/>
      <c r="BD1030" s="45"/>
      <c r="BE1030" s="45"/>
      <c r="BF1030" s="45"/>
      <c r="BG1030" s="45"/>
      <c r="BH1030" s="45"/>
      <c r="BI1030" s="45"/>
      <c r="BJ1030" s="45"/>
      <c r="BK1030" s="45"/>
      <c r="BL1030" s="45"/>
      <c r="BM1030" s="45"/>
      <c r="BN1030" s="45"/>
      <c r="BO1030" s="45"/>
      <c r="BP1030" s="45"/>
      <c r="BQ1030" s="45"/>
      <c r="BR1030" s="45"/>
      <c r="BS1030" s="45"/>
      <c r="BT1030" s="45"/>
      <c r="BU1030" s="45"/>
      <c r="BV1030" s="45"/>
      <c r="BW1030" s="45"/>
      <c r="BX1030" s="45"/>
      <c r="BY1030" s="45"/>
      <c r="BZ1030" s="45"/>
      <c r="CA1030" s="45"/>
      <c r="CB1030" s="45"/>
      <c r="CC1030" s="45"/>
      <c r="CD1030" s="45"/>
      <c r="CE1030" s="45"/>
      <c r="CF1030" s="45"/>
      <c r="CG1030" s="45"/>
      <c r="CH1030" s="45"/>
      <c r="CI1030" s="45"/>
      <c r="CJ1030" s="45"/>
      <c r="CK1030" s="45"/>
      <c r="CL1030" s="45"/>
      <c r="CM1030" s="45"/>
      <c r="CN1030" s="45"/>
      <c r="CO1030" s="45"/>
      <c r="CP1030" s="45"/>
      <c r="CQ1030" s="45"/>
      <c r="CR1030" s="45"/>
      <c r="CS1030" s="45"/>
      <c r="CT1030" s="45"/>
      <c r="CU1030" s="45"/>
      <c r="CV1030" s="45"/>
      <c r="CW1030" s="45"/>
      <c r="CX1030" s="45"/>
      <c r="CY1030" s="45"/>
      <c r="CZ1030" s="45"/>
      <c r="DA1030" s="45"/>
      <c r="DB1030" s="45"/>
      <c r="DC1030" s="45"/>
      <c r="DD1030" s="45"/>
      <c r="DE1030" s="45"/>
      <c r="DF1030" s="45"/>
      <c r="DG1030" s="45"/>
      <c r="DH1030" s="45"/>
      <c r="DI1030" s="45"/>
      <c r="DJ1030" s="45"/>
      <c r="DK1030" s="45"/>
      <c r="DL1030" s="45"/>
      <c r="DM1030" s="45"/>
      <c r="DN1030" s="45"/>
      <c r="DO1030" s="45"/>
      <c r="DP1030" s="45"/>
      <c r="DQ1030" s="45"/>
      <c r="DR1030" s="45"/>
      <c r="DS1030" s="45"/>
      <c r="DT1030" s="45"/>
      <c r="DU1030" s="45"/>
      <c r="DV1030" s="45"/>
      <c r="DW1030" s="45"/>
      <c r="DX1030" s="45"/>
      <c r="DY1030" s="45"/>
      <c r="DZ1030" s="45"/>
      <c r="EA1030" s="45"/>
      <c r="EB1030" s="45"/>
      <c r="EC1030" s="45"/>
      <c r="ED1030" s="45"/>
      <c r="EE1030" s="45"/>
      <c r="EF1030" s="45"/>
      <c r="EG1030" s="45"/>
      <c r="EH1030" s="45"/>
      <c r="EI1030" s="45"/>
      <c r="EJ1030" s="45"/>
      <c r="EK1030" s="45"/>
      <c r="EL1030" s="45"/>
      <c r="EM1030" s="45"/>
      <c r="EN1030" s="45"/>
      <c r="EO1030" s="45"/>
      <c r="EP1030" s="45"/>
      <c r="EQ1030" s="45"/>
      <c r="ER1030" s="45"/>
      <c r="ES1030" s="45"/>
      <c r="ET1030" s="45"/>
      <c r="EU1030" s="45"/>
      <c r="EV1030" s="45"/>
      <c r="EW1030" s="45"/>
      <c r="EX1030" s="45"/>
      <c r="EY1030" s="45"/>
      <c r="EZ1030" s="45"/>
      <c r="FA1030" s="45"/>
      <c r="FB1030" s="45"/>
      <c r="FC1030" s="45"/>
      <c r="FD1030" s="45"/>
      <c r="FE1030" s="45"/>
      <c r="FF1030" s="45"/>
      <c r="FG1030" s="45"/>
      <c r="FH1030" s="45"/>
      <c r="FI1030" s="45"/>
      <c r="FJ1030" s="45"/>
      <c r="FK1030" s="45"/>
      <c r="FL1030" s="45"/>
      <c r="FM1030" s="45"/>
      <c r="FN1030" s="45"/>
      <c r="FO1030" s="45"/>
      <c r="FP1030" s="45"/>
      <c r="FQ1030" s="45"/>
      <c r="FR1030" s="45"/>
      <c r="FS1030" s="45"/>
      <c r="FT1030" s="45"/>
      <c r="FU1030" s="45"/>
      <c r="FV1030" s="45"/>
      <c r="FW1030" s="45"/>
      <c r="FX1030" s="45"/>
      <c r="FY1030" s="45"/>
      <c r="FZ1030" s="45"/>
      <c r="GA1030" s="45"/>
      <c r="GB1030" s="45"/>
      <c r="GC1030" s="45"/>
      <c r="GD1030" s="45"/>
      <c r="GE1030" s="45"/>
      <c r="GF1030" s="45"/>
      <c r="GG1030" s="45"/>
      <c r="GH1030" s="45"/>
      <c r="GI1030" s="45"/>
      <c r="GJ1030" s="45"/>
      <c r="GK1030" s="45"/>
      <c r="GL1030" s="45"/>
      <c r="GM1030" s="45"/>
      <c r="GN1030" s="45"/>
      <c r="GO1030" s="45"/>
      <c r="GP1030" s="45"/>
      <c r="GQ1030" s="45"/>
      <c r="GR1030" s="45"/>
      <c r="GS1030" s="45"/>
      <c r="GT1030" s="45"/>
      <c r="GU1030" s="45"/>
      <c r="GV1030" s="45"/>
      <c r="GW1030" s="45"/>
      <c r="GX1030" s="45"/>
      <c r="GY1030" s="45"/>
      <c r="GZ1030" s="45"/>
      <c r="HA1030" s="45"/>
      <c r="HB1030" s="45"/>
      <c r="HC1030" s="45"/>
      <c r="HD1030" s="45"/>
      <c r="HE1030" s="45"/>
      <c r="HF1030" s="45"/>
      <c r="HG1030" s="45"/>
      <c r="HH1030" s="45"/>
      <c r="HI1030" s="45"/>
      <c r="HJ1030" s="45"/>
      <c r="HK1030" s="45"/>
      <c r="HL1030" s="45"/>
      <c r="HM1030" s="45"/>
      <c r="HN1030" s="45"/>
      <c r="HO1030" s="45"/>
      <c r="HP1030" s="45"/>
      <c r="HQ1030" s="45"/>
      <c r="HR1030" s="45"/>
      <c r="HS1030" s="45"/>
      <c r="HT1030" s="45"/>
      <c r="HU1030" s="45"/>
      <c r="HV1030" s="45"/>
      <c r="HW1030" s="45"/>
      <c r="HX1030" s="45"/>
      <c r="HY1030" s="45"/>
      <c r="HZ1030" s="45"/>
      <c r="IA1030" s="45"/>
      <c r="IB1030" s="45"/>
      <c r="IC1030" s="45"/>
      <c r="ID1030" s="45"/>
      <c r="IE1030" s="45"/>
      <c r="IF1030" s="45"/>
      <c r="IG1030" s="45"/>
      <c r="IH1030" s="45"/>
      <c r="II1030" s="45"/>
      <c r="IJ1030" s="45"/>
      <c r="IK1030" s="45"/>
      <c r="IL1030" s="45"/>
      <c r="IM1030" s="45"/>
      <c r="IN1030" s="45"/>
      <c r="IO1030" s="45"/>
      <c r="IP1030" s="45"/>
      <c r="IQ1030" s="45"/>
      <c r="IR1030" s="45"/>
      <c r="IS1030" s="45"/>
      <c r="IT1030" s="45"/>
      <c r="IU1030" s="45"/>
      <c r="IV1030" s="45"/>
      <c r="IW1030" s="45"/>
      <c r="IX1030" s="45"/>
      <c r="IY1030" s="45"/>
      <c r="IZ1030" s="45"/>
      <c r="JA1030" s="45"/>
      <c r="JB1030" s="45"/>
      <c r="JC1030" s="45"/>
      <c r="JD1030" s="45"/>
      <c r="JE1030" s="45"/>
      <c r="JF1030" s="45"/>
      <c r="JG1030" s="45"/>
      <c r="JH1030" s="45"/>
      <c r="JI1030" s="45"/>
      <c r="JJ1030" s="45"/>
      <c r="JK1030" s="45"/>
      <c r="JL1030" s="45"/>
      <c r="JM1030" s="45"/>
      <c r="JN1030" s="45"/>
      <c r="JO1030" s="45"/>
      <c r="JP1030" s="45"/>
      <c r="JQ1030" s="45"/>
      <c r="JR1030" s="45"/>
      <c r="JS1030" s="45"/>
      <c r="JT1030" s="45"/>
      <c r="JU1030" s="45"/>
      <c r="JV1030" s="45"/>
      <c r="JW1030" s="45"/>
      <c r="JX1030" s="45"/>
      <c r="JY1030" s="45"/>
      <c r="JZ1030" s="45"/>
      <c r="KA1030" s="45"/>
      <c r="KB1030" s="45"/>
      <c r="KC1030" s="45"/>
      <c r="KD1030" s="45"/>
      <c r="KE1030" s="45"/>
      <c r="KF1030" s="45"/>
      <c r="KG1030" s="45"/>
      <c r="KH1030" s="45"/>
      <c r="KI1030" s="45"/>
      <c r="KJ1030" s="45"/>
      <c r="KK1030" s="45"/>
      <c r="KL1030" s="45"/>
      <c r="KM1030" s="45"/>
      <c r="KN1030" s="45"/>
      <c r="KO1030" s="45"/>
      <c r="KP1030" s="45"/>
      <c r="KQ1030" s="45"/>
      <c r="KR1030" s="45"/>
      <c r="KS1030" s="45"/>
      <c r="KT1030" s="45"/>
      <c r="KU1030" s="45"/>
      <c r="KV1030" s="45"/>
      <c r="KW1030" s="45"/>
      <c r="KX1030" s="45"/>
      <c r="KY1030" s="45"/>
      <c r="KZ1030" s="45"/>
      <c r="LA1030" s="45"/>
      <c r="LB1030" s="45"/>
      <c r="LC1030" s="45"/>
      <c r="LD1030" s="45"/>
      <c r="LE1030" s="45"/>
      <c r="LF1030" s="45"/>
      <c r="LG1030" s="45"/>
      <c r="LH1030" s="45"/>
      <c r="LI1030" s="45"/>
      <c r="LJ1030" s="45"/>
      <c r="LK1030" s="45"/>
      <c r="LL1030" s="45"/>
      <c r="LM1030" s="45"/>
      <c r="LN1030" s="45"/>
      <c r="LO1030" s="45"/>
      <c r="LP1030" s="45"/>
      <c r="LQ1030" s="45"/>
      <c r="LR1030" s="45"/>
      <c r="LS1030" s="45"/>
      <c r="LT1030" s="45"/>
      <c r="LU1030" s="45"/>
      <c r="LV1030" s="45"/>
      <c r="LW1030" s="45"/>
      <c r="LX1030" s="45"/>
      <c r="LY1030" s="45"/>
      <c r="LZ1030" s="45"/>
      <c r="MA1030" s="45"/>
      <c r="MB1030" s="45"/>
      <c r="MC1030" s="45"/>
      <c r="MD1030" s="45"/>
      <c r="ME1030" s="45"/>
      <c r="MF1030" s="45"/>
      <c r="MG1030" s="45"/>
      <c r="MH1030" s="45"/>
      <c r="MI1030" s="45"/>
      <c r="MJ1030" s="45"/>
      <c r="MK1030" s="45"/>
      <c r="ML1030" s="45"/>
      <c r="MM1030" s="45"/>
      <c r="MN1030" s="45"/>
      <c r="MO1030" s="45"/>
      <c r="MP1030" s="45"/>
      <c r="MQ1030" s="45"/>
      <c r="MR1030" s="45"/>
      <c r="MS1030" s="45"/>
      <c r="MT1030" s="45"/>
      <c r="MU1030" s="45"/>
      <c r="MV1030" s="45"/>
      <c r="MW1030" s="45"/>
      <c r="MX1030" s="45"/>
      <c r="MY1030" s="45"/>
      <c r="MZ1030" s="45"/>
      <c r="NA1030" s="45"/>
      <c r="NB1030" s="45"/>
      <c r="NC1030" s="45"/>
      <c r="ND1030" s="45"/>
      <c r="NE1030" s="45"/>
      <c r="NF1030" s="45"/>
      <c r="NG1030" s="45"/>
      <c r="NH1030" s="45"/>
      <c r="NI1030" s="45"/>
      <c r="NJ1030" s="45"/>
      <c r="NK1030" s="45"/>
      <c r="NL1030" s="45"/>
      <c r="NM1030" s="45"/>
      <c r="NN1030" s="45"/>
      <c r="NO1030" s="45"/>
      <c r="NP1030" s="45"/>
      <c r="NQ1030" s="45"/>
      <c r="NR1030" s="45"/>
      <c r="NS1030" s="45"/>
      <c r="NT1030" s="45"/>
      <c r="NU1030" s="45"/>
      <c r="NV1030" s="45"/>
      <c r="NW1030" s="45"/>
      <c r="NX1030" s="45"/>
      <c r="NY1030" s="45"/>
      <c r="NZ1030" s="45"/>
      <c r="OA1030" s="45"/>
      <c r="OB1030" s="45"/>
      <c r="OC1030" s="45"/>
      <c r="OD1030" s="45"/>
      <c r="OE1030" s="45"/>
      <c r="OF1030" s="45"/>
      <c r="OG1030" s="45"/>
      <c r="OH1030" s="45"/>
      <c r="OI1030" s="45"/>
      <c r="OJ1030" s="45"/>
      <c r="OK1030" s="45"/>
      <c r="OL1030" s="45"/>
      <c r="OM1030" s="45"/>
      <c r="ON1030" s="45"/>
      <c r="OO1030" s="45"/>
      <c r="OP1030" s="45"/>
      <c r="OQ1030" s="45"/>
      <c r="OR1030" s="45"/>
      <c r="OS1030" s="45"/>
      <c r="OT1030" s="45"/>
      <c r="OU1030" s="45"/>
      <c r="OV1030" s="45"/>
      <c r="OW1030" s="45"/>
      <c r="OX1030" s="45"/>
      <c r="OY1030" s="45"/>
      <c r="OZ1030" s="45"/>
      <c r="PA1030" s="45"/>
      <c r="PB1030" s="45"/>
      <c r="PC1030" s="45"/>
      <c r="PD1030" s="45"/>
      <c r="PE1030" s="45"/>
      <c r="PF1030" s="45"/>
      <c r="PG1030" s="45"/>
      <c r="PH1030" s="45"/>
      <c r="PI1030" s="45"/>
      <c r="PJ1030" s="45"/>
      <c r="PK1030" s="45"/>
      <c r="PL1030" s="45"/>
      <c r="PM1030" s="45"/>
      <c r="PN1030" s="45"/>
      <c r="PO1030" s="45"/>
      <c r="PP1030" s="45"/>
      <c r="PQ1030" s="45"/>
      <c r="PR1030" s="45"/>
      <c r="PS1030" s="45"/>
      <c r="PT1030" s="45"/>
      <c r="PU1030" s="45"/>
      <c r="PV1030" s="45"/>
      <c r="PW1030" s="45"/>
      <c r="PX1030" s="45"/>
      <c r="PY1030" s="45"/>
      <c r="PZ1030" s="45"/>
      <c r="QA1030" s="45"/>
      <c r="QB1030" s="45"/>
      <c r="QC1030" s="45"/>
      <c r="QD1030" s="45"/>
      <c r="QE1030" s="45"/>
      <c r="QF1030" s="45"/>
      <c r="QG1030" s="45"/>
      <c r="QH1030" s="45"/>
      <c r="QI1030" s="45"/>
      <c r="QJ1030" s="45"/>
      <c r="QK1030" s="45"/>
      <c r="QL1030" s="45"/>
      <c r="QM1030" s="45"/>
      <c r="QN1030" s="45"/>
      <c r="QO1030" s="45"/>
      <c r="QP1030" s="45"/>
      <c r="QQ1030" s="45"/>
      <c r="QR1030" s="45"/>
      <c r="QS1030" s="45"/>
      <c r="QT1030" s="45"/>
      <c r="QU1030" s="45"/>
      <c r="QV1030" s="45"/>
      <c r="QW1030" s="45"/>
      <c r="QX1030" s="45"/>
      <c r="QY1030" s="45"/>
      <c r="QZ1030" s="45"/>
      <c r="RA1030" s="45"/>
      <c r="RB1030" s="45"/>
      <c r="RC1030" s="45"/>
      <c r="RD1030" s="45"/>
      <c r="RE1030" s="45"/>
      <c r="RF1030" s="45"/>
      <c r="RG1030" s="45"/>
      <c r="RH1030" s="45"/>
      <c r="RI1030" s="45"/>
      <c r="RJ1030" s="45"/>
      <c r="RK1030" s="45"/>
      <c r="RL1030" s="45"/>
      <c r="RM1030" s="45"/>
      <c r="RN1030" s="45"/>
      <c r="RO1030" s="45"/>
      <c r="RP1030" s="45"/>
      <c r="RQ1030" s="45"/>
      <c r="RR1030" s="45"/>
      <c r="RS1030" s="45"/>
      <c r="RT1030" s="45"/>
      <c r="RU1030" s="45"/>
      <c r="RV1030" s="45"/>
      <c r="RW1030" s="45"/>
      <c r="RX1030" s="45"/>
      <c r="RY1030" s="45"/>
      <c r="RZ1030" s="45"/>
      <c r="SA1030" s="45"/>
      <c r="SB1030" s="45"/>
      <c r="SC1030" s="45"/>
      <c r="SD1030" s="45"/>
      <c r="SE1030" s="45"/>
      <c r="SF1030" s="45"/>
      <c r="SG1030" s="45"/>
      <c r="SH1030" s="45"/>
      <c r="SI1030" s="45"/>
      <c r="SJ1030" s="45"/>
      <c r="SK1030" s="45"/>
      <c r="SL1030" s="45"/>
      <c r="SM1030" s="45"/>
      <c r="SN1030" s="45"/>
      <c r="SO1030" s="45"/>
      <c r="SP1030" s="45"/>
      <c r="SQ1030" s="45"/>
      <c r="SR1030" s="45"/>
      <c r="SS1030" s="45"/>
      <c r="ST1030" s="45"/>
      <c r="SU1030" s="45"/>
      <c r="SV1030" s="45"/>
      <c r="SW1030" s="45"/>
      <c r="SX1030" s="45"/>
      <c r="SY1030" s="45"/>
      <c r="SZ1030" s="45"/>
      <c r="TA1030" s="45"/>
      <c r="TB1030" s="45"/>
      <c r="TC1030" s="45"/>
      <c r="TD1030" s="45"/>
      <c r="TE1030" s="45"/>
      <c r="TF1030" s="45"/>
      <c r="TG1030" s="45"/>
      <c r="TH1030" s="45"/>
      <c r="TI1030" s="45"/>
      <c r="TJ1030" s="45"/>
      <c r="TK1030" s="45"/>
      <c r="TL1030" s="45"/>
      <c r="TM1030" s="45"/>
      <c r="TN1030" s="45"/>
      <c r="TO1030" s="45"/>
      <c r="TP1030" s="45"/>
      <c r="TQ1030" s="45"/>
      <c r="TR1030" s="45"/>
      <c r="TS1030" s="45"/>
      <c r="TT1030" s="45"/>
      <c r="TU1030" s="45"/>
      <c r="TV1030" s="45"/>
      <c r="TW1030" s="45"/>
      <c r="TX1030" s="45"/>
      <c r="TY1030" s="45"/>
      <c r="TZ1030" s="45"/>
      <c r="UA1030" s="45"/>
      <c r="UB1030" s="45"/>
      <c r="UC1030" s="45"/>
      <c r="UD1030" s="45"/>
      <c r="UE1030" s="45"/>
      <c r="UF1030" s="45"/>
      <c r="UG1030" s="45"/>
      <c r="UH1030" s="45"/>
      <c r="UI1030" s="45"/>
      <c r="UJ1030" s="45"/>
      <c r="UK1030" s="45"/>
      <c r="UL1030" s="45"/>
      <c r="UM1030" s="45"/>
      <c r="UN1030" s="45"/>
      <c r="UO1030" s="45"/>
      <c r="UP1030" s="45"/>
      <c r="UQ1030" s="45"/>
      <c r="UR1030" s="45"/>
      <c r="US1030" s="45"/>
      <c r="UT1030" s="45"/>
      <c r="UU1030" s="45"/>
      <c r="UV1030" s="45"/>
      <c r="UW1030" s="45"/>
      <c r="UX1030" s="45"/>
      <c r="UY1030" s="45"/>
      <c r="UZ1030" s="45"/>
      <c r="VA1030" s="45"/>
      <c r="VB1030" s="45"/>
      <c r="VC1030" s="45"/>
      <c r="VD1030" s="45"/>
      <c r="VE1030" s="45"/>
      <c r="VF1030" s="45"/>
      <c r="VG1030" s="45"/>
      <c r="VH1030" s="45"/>
      <c r="VI1030" s="45"/>
      <c r="VJ1030" s="45"/>
      <c r="VK1030" s="45"/>
      <c r="VL1030" s="45"/>
      <c r="VM1030" s="45"/>
      <c r="VN1030" s="45"/>
      <c r="VO1030" s="45"/>
      <c r="VP1030" s="45"/>
      <c r="VQ1030" s="45"/>
      <c r="VR1030" s="45"/>
      <c r="VS1030" s="45"/>
      <c r="VT1030" s="45"/>
      <c r="VU1030" s="45"/>
      <c r="VV1030" s="45"/>
      <c r="VW1030" s="45"/>
      <c r="VX1030" s="45"/>
      <c r="VY1030" s="45"/>
      <c r="VZ1030" s="45"/>
      <c r="WA1030" s="45"/>
      <c r="WB1030" s="45"/>
      <c r="WC1030" s="45"/>
      <c r="WD1030" s="45"/>
      <c r="WE1030" s="45"/>
      <c r="WF1030" s="45"/>
      <c r="WG1030" s="45"/>
      <c r="WH1030" s="45"/>
      <c r="WI1030" s="45"/>
      <c r="WJ1030" s="45"/>
      <c r="WK1030" s="45"/>
      <c r="WL1030" s="45"/>
      <c r="WM1030" s="45"/>
      <c r="WN1030" s="45"/>
      <c r="WO1030" s="45"/>
      <c r="WP1030" s="45"/>
      <c r="WQ1030" s="45"/>
      <c r="WR1030" s="45"/>
      <c r="WS1030" s="45"/>
      <c r="WT1030" s="45"/>
      <c r="WU1030" s="45"/>
      <c r="WV1030" s="45"/>
      <c r="WW1030" s="45"/>
      <c r="WX1030" s="45"/>
      <c r="WY1030" s="45"/>
      <c r="WZ1030" s="45"/>
      <c r="XA1030" s="45"/>
      <c r="XB1030" s="45"/>
      <c r="XC1030" s="45"/>
      <c r="XD1030" s="45"/>
      <c r="XE1030" s="45"/>
      <c r="XF1030" s="45"/>
      <c r="XG1030" s="45"/>
      <c r="XH1030" s="45"/>
      <c r="XI1030" s="45"/>
      <c r="XJ1030" s="45"/>
      <c r="XK1030" s="45"/>
      <c r="XL1030" s="45"/>
      <c r="XM1030" s="45"/>
      <c r="XN1030" s="45"/>
      <c r="XO1030" s="45"/>
      <c r="XP1030" s="45"/>
      <c r="XQ1030" s="45"/>
      <c r="XR1030" s="45"/>
      <c r="XS1030" s="45"/>
      <c r="XT1030" s="45"/>
      <c r="XU1030" s="45"/>
      <c r="XV1030" s="45"/>
      <c r="XW1030" s="45"/>
      <c r="XX1030" s="45"/>
      <c r="XY1030" s="45"/>
      <c r="XZ1030" s="45"/>
      <c r="YA1030" s="45"/>
      <c r="YB1030" s="45"/>
      <c r="YC1030" s="45"/>
      <c r="YD1030" s="45"/>
      <c r="YE1030" s="45"/>
      <c r="YF1030" s="45"/>
      <c r="YG1030" s="45"/>
      <c r="YH1030" s="45"/>
      <c r="YI1030" s="45"/>
      <c r="YJ1030" s="45"/>
      <c r="YK1030" s="45"/>
      <c r="YL1030" s="45"/>
      <c r="YM1030" s="45"/>
      <c r="YN1030" s="45"/>
      <c r="YO1030" s="45"/>
      <c r="YP1030" s="45"/>
      <c r="YQ1030" s="45"/>
      <c r="YR1030" s="45"/>
      <c r="YS1030" s="45"/>
      <c r="YT1030" s="45"/>
      <c r="YU1030" s="45"/>
      <c r="YV1030" s="45"/>
      <c r="YW1030" s="45"/>
      <c r="YX1030" s="45"/>
      <c r="YY1030" s="45"/>
      <c r="YZ1030" s="45"/>
      <c r="ZA1030" s="45"/>
      <c r="ZB1030" s="45"/>
      <c r="ZC1030" s="45"/>
      <c r="ZD1030" s="45"/>
      <c r="ZE1030" s="45"/>
      <c r="ZF1030" s="45"/>
      <c r="ZG1030" s="45"/>
      <c r="ZH1030" s="45"/>
      <c r="ZI1030" s="45"/>
      <c r="ZJ1030" s="45"/>
      <c r="ZK1030" s="45"/>
      <c r="ZL1030" s="45"/>
      <c r="ZM1030" s="45"/>
      <c r="ZN1030" s="45"/>
      <c r="ZO1030" s="45"/>
      <c r="ZP1030" s="45"/>
      <c r="ZQ1030" s="45"/>
      <c r="ZR1030" s="45"/>
      <c r="ZS1030" s="45"/>
      <c r="ZT1030" s="45"/>
      <c r="ZU1030" s="45"/>
      <c r="ZV1030" s="45"/>
      <c r="ZW1030" s="45"/>
      <c r="ZX1030" s="45"/>
      <c r="ZY1030" s="45"/>
      <c r="ZZ1030" s="45"/>
      <c r="AAA1030" s="45"/>
      <c r="AAB1030" s="45"/>
      <c r="AAC1030" s="45"/>
      <c r="AAD1030" s="45"/>
      <c r="AAE1030" s="45"/>
      <c r="AAF1030" s="45"/>
      <c r="AAG1030" s="45"/>
      <c r="AAH1030" s="45"/>
      <c r="AAI1030" s="45"/>
      <c r="AAJ1030" s="45"/>
      <c r="AAK1030" s="45"/>
      <c r="AAL1030" s="45"/>
      <c r="AAM1030" s="45"/>
      <c r="AAN1030" s="45"/>
      <c r="AAO1030" s="45"/>
      <c r="AAP1030" s="45"/>
      <c r="AAQ1030" s="45"/>
      <c r="AAR1030" s="45"/>
      <c r="AAS1030" s="45"/>
      <c r="AAT1030" s="45"/>
      <c r="AAU1030" s="45"/>
      <c r="AAV1030" s="45"/>
      <c r="AAW1030" s="45"/>
      <c r="AAX1030" s="45"/>
      <c r="AAY1030" s="45"/>
      <c r="AAZ1030" s="45"/>
      <c r="ABA1030" s="45"/>
      <c r="ABB1030" s="45"/>
      <c r="ABC1030" s="45"/>
      <c r="ABD1030" s="45"/>
      <c r="ABE1030" s="45"/>
      <c r="ABF1030" s="45"/>
      <c r="ABG1030" s="45"/>
      <c r="ABH1030" s="45"/>
      <c r="ABI1030" s="45"/>
      <c r="ABJ1030" s="45"/>
      <c r="ABK1030" s="45"/>
      <c r="ABL1030" s="45"/>
      <c r="ABM1030" s="45"/>
      <c r="ABN1030" s="45"/>
      <c r="ABO1030" s="45"/>
      <c r="ABP1030" s="45"/>
      <c r="ABQ1030" s="45"/>
      <c r="ABR1030" s="45"/>
      <c r="ABS1030" s="45"/>
      <c r="ABT1030" s="45"/>
      <c r="ABU1030" s="45"/>
      <c r="ABV1030" s="45"/>
      <c r="ABW1030" s="45"/>
      <c r="ABX1030" s="45"/>
      <c r="ABY1030" s="45"/>
      <c r="ABZ1030" s="45"/>
      <c r="ACA1030" s="45"/>
      <c r="ACB1030" s="45"/>
      <c r="ACC1030" s="45"/>
      <c r="ACD1030" s="45"/>
      <c r="ACE1030" s="45"/>
      <c r="ACF1030" s="45"/>
      <c r="ACG1030" s="45"/>
      <c r="ACH1030" s="45"/>
      <c r="ACI1030" s="45"/>
      <c r="ACJ1030" s="45"/>
      <c r="ACK1030" s="45"/>
      <c r="ACL1030" s="45"/>
      <c r="ACM1030" s="45"/>
      <c r="ACN1030" s="45"/>
      <c r="ACO1030" s="45"/>
      <c r="ACP1030" s="45"/>
      <c r="ACQ1030" s="45"/>
      <c r="ACR1030" s="45"/>
      <c r="ACS1030" s="45"/>
      <c r="ACT1030" s="45"/>
      <c r="ACU1030" s="45"/>
      <c r="ACV1030" s="45"/>
      <c r="ACW1030" s="45"/>
      <c r="ACX1030" s="45"/>
      <c r="ACY1030" s="45"/>
      <c r="ACZ1030" s="45"/>
      <c r="ADA1030" s="45"/>
      <c r="ADB1030" s="45"/>
      <c r="ADC1030" s="45"/>
      <c r="ADD1030" s="45"/>
      <c r="ADE1030" s="45"/>
      <c r="ADF1030" s="45"/>
      <c r="ADG1030" s="45"/>
      <c r="ADH1030" s="45"/>
      <c r="ADI1030" s="45"/>
      <c r="ADJ1030" s="45"/>
      <c r="ADK1030" s="45"/>
      <c r="ADL1030" s="45"/>
      <c r="ADM1030" s="45"/>
      <c r="ADN1030" s="45"/>
      <c r="ADO1030" s="45"/>
      <c r="ADP1030" s="45"/>
      <c r="ADQ1030" s="45"/>
      <c r="ADR1030" s="45"/>
      <c r="ADS1030" s="45"/>
      <c r="ADT1030" s="45"/>
      <c r="ADU1030" s="45"/>
      <c r="ADV1030" s="45"/>
      <c r="ADW1030" s="45"/>
      <c r="ADX1030" s="45"/>
      <c r="ADY1030" s="45"/>
      <c r="ADZ1030" s="45"/>
      <c r="AEA1030" s="45"/>
      <c r="AEB1030" s="45"/>
      <c r="AEC1030" s="45"/>
      <c r="AED1030" s="45"/>
      <c r="AEE1030" s="45"/>
      <c r="AEF1030" s="45"/>
      <c r="AEG1030" s="45"/>
      <c r="AEH1030" s="45"/>
      <c r="AEI1030" s="45"/>
      <c r="AEJ1030" s="45"/>
      <c r="AEK1030" s="45"/>
      <c r="AEL1030" s="45"/>
      <c r="AEM1030" s="45"/>
      <c r="AEN1030" s="45"/>
      <c r="AEO1030" s="45"/>
      <c r="AEP1030" s="45"/>
      <c r="AEQ1030" s="45"/>
      <c r="AER1030" s="45"/>
      <c r="AES1030" s="45"/>
      <c r="AET1030" s="45"/>
      <c r="AEU1030" s="45"/>
      <c r="AEV1030" s="45"/>
      <c r="AEW1030" s="45"/>
      <c r="AEX1030" s="45"/>
      <c r="AEY1030" s="45"/>
      <c r="AEZ1030" s="45"/>
      <c r="AFA1030" s="45"/>
      <c r="AFB1030" s="45"/>
      <c r="AFC1030" s="45"/>
      <c r="AFD1030" s="45"/>
      <c r="AFE1030" s="45"/>
      <c r="AFF1030" s="45"/>
      <c r="AFG1030" s="45"/>
      <c r="AFH1030" s="45"/>
      <c r="AFI1030" s="45"/>
      <c r="AFJ1030" s="45"/>
      <c r="AFK1030" s="45"/>
      <c r="AFL1030" s="45"/>
      <c r="AFM1030" s="45"/>
      <c r="AFN1030" s="45"/>
      <c r="AFO1030" s="45"/>
      <c r="AFP1030" s="45"/>
      <c r="AFQ1030" s="45"/>
      <c r="AFR1030" s="45"/>
      <c r="AFS1030" s="45"/>
      <c r="AFT1030" s="45"/>
      <c r="AFU1030" s="45"/>
      <c r="AFV1030" s="45"/>
      <c r="AFW1030" s="45"/>
      <c r="AFX1030" s="45"/>
      <c r="AFY1030" s="45"/>
      <c r="AFZ1030" s="45"/>
      <c r="AGA1030" s="45"/>
      <c r="AGB1030" s="45"/>
      <c r="AGC1030" s="45"/>
      <c r="AGD1030" s="45"/>
      <c r="AGE1030" s="45"/>
      <c r="AGF1030" s="45"/>
      <c r="AGG1030" s="45"/>
      <c r="AGH1030" s="45"/>
      <c r="AGI1030" s="45"/>
      <c r="AGJ1030" s="45"/>
      <c r="AGK1030" s="45"/>
      <c r="AGL1030" s="45"/>
      <c r="AGM1030" s="45"/>
      <c r="AGN1030" s="45"/>
      <c r="AGO1030" s="45"/>
      <c r="AGP1030" s="45"/>
      <c r="AGQ1030" s="45"/>
      <c r="AGR1030" s="45"/>
      <c r="AGS1030" s="45"/>
      <c r="AGT1030" s="45"/>
      <c r="AGU1030" s="45"/>
      <c r="AGV1030" s="45"/>
      <c r="AGW1030" s="45"/>
      <c r="AGX1030" s="45"/>
      <c r="AGY1030" s="45"/>
      <c r="AGZ1030" s="45"/>
      <c r="AHA1030" s="45"/>
      <c r="AHB1030" s="45"/>
      <c r="AHC1030" s="45"/>
      <c r="AHD1030" s="45"/>
      <c r="AHE1030" s="45"/>
      <c r="AHF1030" s="45"/>
      <c r="AHG1030" s="45"/>
      <c r="AHH1030" s="45"/>
      <c r="AHI1030" s="45"/>
      <c r="AHJ1030" s="45"/>
      <c r="AHK1030" s="45"/>
      <c r="AHL1030" s="45"/>
      <c r="AHM1030" s="45"/>
      <c r="AHN1030" s="45"/>
      <c r="AHO1030" s="45"/>
      <c r="AHP1030" s="45"/>
      <c r="AHQ1030" s="45"/>
      <c r="AHR1030" s="45"/>
      <c r="AHS1030" s="45"/>
      <c r="AHT1030" s="45"/>
      <c r="AHU1030" s="45"/>
      <c r="AHV1030" s="45"/>
      <c r="AHW1030" s="45"/>
      <c r="AHX1030" s="45"/>
      <c r="AHY1030" s="45"/>
      <c r="AHZ1030" s="45"/>
      <c r="AIA1030" s="45"/>
      <c r="AIB1030" s="45"/>
      <c r="AIC1030" s="45"/>
      <c r="AID1030" s="45"/>
      <c r="AIE1030" s="45"/>
      <c r="AIF1030" s="45"/>
      <c r="AIG1030" s="45"/>
      <c r="AIH1030" s="45"/>
      <c r="AII1030" s="45"/>
      <c r="AIJ1030" s="45"/>
      <c r="AIK1030" s="45"/>
      <c r="AIL1030" s="45"/>
      <c r="AIM1030" s="45"/>
      <c r="AIN1030" s="45"/>
      <c r="AIO1030" s="45"/>
      <c r="AIP1030" s="45"/>
      <c r="AIQ1030" s="45"/>
      <c r="AIR1030" s="45"/>
      <c r="AIS1030" s="45"/>
      <c r="AIT1030" s="45"/>
      <c r="AIU1030" s="45"/>
      <c r="AIV1030" s="45"/>
      <c r="AIW1030" s="45"/>
      <c r="AIX1030" s="45"/>
      <c r="AIY1030" s="45"/>
      <c r="AIZ1030" s="45"/>
      <c r="AJA1030" s="45"/>
      <c r="AJB1030" s="45"/>
      <c r="AJC1030" s="45"/>
      <c r="AJD1030" s="45"/>
      <c r="AJE1030" s="45"/>
      <c r="AJF1030" s="45"/>
      <c r="AJG1030" s="45"/>
      <c r="AJH1030" s="45"/>
      <c r="AJI1030" s="45"/>
      <c r="AJJ1030" s="45"/>
      <c r="AJK1030" s="45"/>
      <c r="AJL1030" s="45"/>
      <c r="AJM1030" s="45"/>
      <c r="AJN1030" s="45"/>
      <c r="AJO1030" s="45"/>
      <c r="AJP1030" s="45"/>
      <c r="AJQ1030" s="45"/>
      <c r="AJR1030" s="45"/>
      <c r="AJS1030" s="45"/>
      <c r="AJT1030" s="45"/>
      <c r="AJU1030" s="45"/>
      <c r="AJV1030" s="45"/>
      <c r="AJW1030" s="45"/>
      <c r="AJX1030" s="45"/>
      <c r="AJY1030" s="45"/>
      <c r="AJZ1030" s="45"/>
      <c r="AKA1030" s="45"/>
      <c r="AKB1030" s="45"/>
      <c r="AKC1030" s="45"/>
      <c r="AKD1030" s="45"/>
      <c r="AKE1030" s="45"/>
      <c r="AKF1030" s="45"/>
      <c r="AKG1030" s="45"/>
      <c r="AKH1030" s="45"/>
      <c r="AKI1030" s="45"/>
      <c r="AKJ1030" s="45"/>
      <c r="AKK1030" s="45"/>
      <c r="AKL1030" s="45"/>
      <c r="AKM1030" s="45"/>
      <c r="AKN1030" s="45"/>
      <c r="AKO1030" s="45"/>
      <c r="AKP1030" s="45"/>
      <c r="AKQ1030" s="45"/>
      <c r="AKR1030" s="45"/>
      <c r="AKS1030" s="45"/>
      <c r="AKT1030" s="45"/>
      <c r="AKU1030" s="45"/>
      <c r="AKV1030" s="45"/>
      <c r="AKW1030" s="45"/>
      <c r="AKX1030" s="45"/>
      <c r="AKY1030" s="45"/>
      <c r="AKZ1030" s="45"/>
      <c r="ALA1030" s="45"/>
      <c r="ALB1030" s="45"/>
      <c r="ALC1030" s="45"/>
      <c r="ALD1030" s="45"/>
      <c r="ALE1030" s="45"/>
      <c r="ALF1030" s="45"/>
      <c r="ALG1030" s="45"/>
      <c r="ALH1030" s="45"/>
      <c r="ALI1030" s="45"/>
      <c r="ALJ1030" s="45"/>
      <c r="ALK1030" s="45"/>
      <c r="ALL1030" s="45"/>
      <c r="ALM1030" s="45"/>
      <c r="ALN1030" s="45"/>
      <c r="ALO1030" s="45"/>
      <c r="ALP1030" s="45"/>
      <c r="ALQ1030" s="45"/>
      <c r="ALR1030" s="45"/>
      <c r="ALS1030" s="45"/>
      <c r="ALT1030" s="45"/>
      <c r="ALU1030" s="45"/>
      <c r="ALV1030" s="45"/>
      <c r="ALW1030" s="45"/>
      <c r="ALX1030" s="45"/>
      <c r="ALY1030" s="45"/>
      <c r="ALZ1030" s="45"/>
      <c r="AMA1030" s="45"/>
      <c r="AMB1030" s="45"/>
      <c r="AMC1030" s="45"/>
      <c r="AMD1030" s="45"/>
      <c r="AME1030" s="45"/>
      <c r="AMF1030" s="45"/>
      <c r="AMG1030" s="45"/>
      <c r="AMH1030" s="45"/>
      <c r="AMI1030" s="45"/>
      <c r="AMJ1030" s="45"/>
      <c r="AMK1030" s="45"/>
      <c r="AML1030" s="45"/>
      <c r="AMM1030" s="45"/>
      <c r="AMN1030" s="45"/>
      <c r="AMO1030" s="45"/>
      <c r="AMP1030" s="45"/>
      <c r="AMQ1030" s="45"/>
      <c r="AMR1030" s="45"/>
      <c r="AMS1030" s="45"/>
      <c r="AMT1030" s="45"/>
      <c r="AMU1030" s="45"/>
      <c r="AMV1030" s="45"/>
      <c r="AMW1030" s="45"/>
      <c r="AMX1030" s="45"/>
      <c r="AMY1030" s="45"/>
      <c r="AMZ1030" s="45"/>
      <c r="ANA1030" s="45"/>
      <c r="ANB1030" s="45"/>
      <c r="ANC1030" s="45"/>
      <c r="AND1030" s="45"/>
      <c r="ANE1030" s="45"/>
      <c r="ANF1030" s="45"/>
      <c r="ANG1030" s="45"/>
      <c r="ANH1030" s="45"/>
      <c r="ANI1030" s="45"/>
      <c r="ANJ1030" s="45"/>
      <c r="ANK1030" s="45"/>
      <c r="ANL1030" s="45"/>
      <c r="ANM1030" s="45"/>
      <c r="ANN1030" s="45"/>
      <c r="ANO1030" s="45"/>
      <c r="ANP1030" s="45"/>
      <c r="ANQ1030" s="45"/>
      <c r="ANR1030" s="45"/>
      <c r="ANS1030" s="45"/>
      <c r="ANT1030" s="45"/>
      <c r="ANU1030" s="45"/>
      <c r="ANV1030" s="45"/>
      <c r="ANW1030" s="45"/>
      <c r="ANX1030" s="45"/>
      <c r="ANY1030" s="45"/>
      <c r="ANZ1030" s="45"/>
      <c r="AOA1030" s="45"/>
      <c r="AOB1030" s="45"/>
      <c r="AOC1030" s="45"/>
      <c r="AOD1030" s="45"/>
      <c r="AOE1030" s="45"/>
      <c r="AOF1030" s="45"/>
      <c r="AOG1030" s="45"/>
      <c r="AOH1030" s="45"/>
      <c r="AOI1030" s="45"/>
      <c r="AOJ1030" s="45"/>
      <c r="AOK1030" s="45"/>
      <c r="AOL1030" s="45"/>
      <c r="AOM1030" s="45"/>
      <c r="AON1030" s="45"/>
      <c r="AOO1030" s="45"/>
      <c r="AOP1030" s="45"/>
      <c r="AOQ1030" s="45"/>
      <c r="AOR1030" s="45"/>
      <c r="AOS1030" s="45"/>
      <c r="AOT1030" s="45"/>
      <c r="AOU1030" s="45"/>
      <c r="AOV1030" s="45"/>
      <c r="AOW1030" s="45"/>
      <c r="AOX1030" s="45"/>
      <c r="AOY1030" s="45"/>
      <c r="AOZ1030" s="45"/>
      <c r="APA1030" s="45"/>
      <c r="APB1030" s="45"/>
      <c r="APC1030" s="45"/>
      <c r="APD1030" s="45"/>
      <c r="APE1030" s="45"/>
      <c r="APF1030" s="45"/>
      <c r="APG1030" s="45"/>
      <c r="APH1030" s="45"/>
      <c r="API1030" s="45"/>
      <c r="APJ1030" s="45"/>
      <c r="APK1030" s="45"/>
      <c r="APL1030" s="45"/>
      <c r="APM1030" s="45"/>
      <c r="APN1030" s="45"/>
      <c r="APO1030" s="45"/>
      <c r="APP1030" s="45"/>
      <c r="APQ1030" s="45"/>
      <c r="APR1030" s="45"/>
      <c r="APS1030" s="45"/>
      <c r="APT1030" s="45"/>
      <c r="APU1030" s="45"/>
      <c r="APV1030" s="45"/>
      <c r="APW1030" s="45"/>
      <c r="APX1030" s="45"/>
      <c r="APY1030" s="45"/>
      <c r="APZ1030" s="45"/>
      <c r="AQA1030" s="45"/>
      <c r="AQB1030" s="45"/>
      <c r="AQC1030" s="45"/>
      <c r="AQD1030" s="45"/>
      <c r="AQE1030" s="45"/>
      <c r="AQF1030" s="45"/>
      <c r="AQG1030" s="45"/>
      <c r="AQH1030" s="45"/>
      <c r="AQI1030" s="45"/>
      <c r="AQJ1030" s="45"/>
      <c r="AQK1030" s="45"/>
      <c r="AQL1030" s="45"/>
      <c r="AQM1030" s="45"/>
      <c r="AQN1030" s="45"/>
      <c r="AQO1030" s="45"/>
      <c r="AQP1030" s="45"/>
      <c r="AQQ1030" s="45"/>
      <c r="AQR1030" s="45"/>
      <c r="AQS1030" s="45"/>
      <c r="AQT1030" s="45"/>
      <c r="AQU1030" s="45"/>
      <c r="AQV1030" s="45"/>
      <c r="AQW1030" s="45"/>
      <c r="AQX1030" s="45"/>
      <c r="AQY1030" s="45"/>
      <c r="AQZ1030" s="45"/>
      <c r="ARA1030" s="45"/>
      <c r="ARB1030" s="45"/>
      <c r="ARC1030" s="45"/>
      <c r="ARD1030" s="45"/>
      <c r="ARE1030" s="45"/>
      <c r="ARF1030" s="45"/>
      <c r="ARG1030" s="45"/>
      <c r="ARH1030" s="45"/>
      <c r="ARI1030" s="45"/>
      <c r="ARJ1030" s="45"/>
      <c r="ARK1030" s="45"/>
      <c r="ARL1030" s="45"/>
      <c r="ARM1030" s="45"/>
      <c r="ARN1030" s="45"/>
      <c r="ARO1030" s="45"/>
      <c r="ARP1030" s="45"/>
      <c r="ARQ1030" s="45"/>
      <c r="ARR1030" s="45"/>
      <c r="ARS1030" s="45"/>
      <c r="ART1030" s="45"/>
      <c r="ARU1030" s="45"/>
      <c r="ARV1030" s="45"/>
      <c r="ARW1030" s="45"/>
      <c r="ARX1030" s="45"/>
      <c r="ARY1030" s="45"/>
      <c r="ARZ1030" s="45"/>
      <c r="ASA1030" s="45"/>
      <c r="ASB1030" s="45"/>
      <c r="ASC1030" s="45"/>
      <c r="ASD1030" s="45"/>
      <c r="ASE1030" s="45"/>
      <c r="ASF1030" s="45"/>
      <c r="ASG1030" s="45"/>
      <c r="ASH1030" s="45"/>
      <c r="ASI1030" s="45"/>
      <c r="ASJ1030" s="45"/>
      <c r="ASK1030" s="45"/>
      <c r="ASL1030" s="45"/>
      <c r="ASM1030" s="45"/>
      <c r="ASN1030" s="45"/>
      <c r="ASO1030" s="45"/>
      <c r="ASP1030" s="45"/>
      <c r="ASQ1030" s="45"/>
      <c r="ASR1030" s="45"/>
      <c r="ASS1030" s="45"/>
      <c r="AST1030" s="45"/>
      <c r="ASU1030" s="45"/>
      <c r="ASV1030" s="45"/>
      <c r="ASW1030" s="45"/>
      <c r="ASX1030" s="45"/>
      <c r="ASY1030" s="45"/>
      <c r="ASZ1030" s="45"/>
      <c r="ATA1030" s="45"/>
      <c r="ATB1030" s="45"/>
      <c r="ATC1030" s="45"/>
      <c r="ATD1030" s="45"/>
      <c r="ATE1030" s="45"/>
      <c r="ATF1030" s="45"/>
      <c r="ATG1030" s="45"/>
      <c r="ATH1030" s="45"/>
      <c r="ATI1030" s="45"/>
      <c r="ATJ1030" s="45"/>
      <c r="ATK1030" s="45"/>
      <c r="ATL1030" s="45"/>
      <c r="ATM1030" s="45"/>
      <c r="ATN1030" s="45"/>
      <c r="ATO1030" s="45"/>
      <c r="ATP1030" s="45"/>
      <c r="ATQ1030" s="45"/>
      <c r="ATR1030" s="45"/>
      <c r="ATS1030" s="45"/>
      <c r="ATT1030" s="45"/>
      <c r="ATU1030" s="45"/>
      <c r="ATV1030" s="45"/>
      <c r="ATW1030" s="45"/>
      <c r="ATX1030" s="45"/>
      <c r="ATY1030" s="45"/>
      <c r="ATZ1030" s="45"/>
      <c r="AUA1030" s="45"/>
      <c r="AUB1030" s="45"/>
      <c r="AUC1030" s="45"/>
      <c r="AUD1030" s="45"/>
      <c r="AUE1030" s="45"/>
      <c r="AUF1030" s="45"/>
      <c r="AUG1030" s="45"/>
      <c r="AUH1030" s="45"/>
      <c r="AUI1030" s="45"/>
      <c r="AUJ1030" s="45"/>
      <c r="AUK1030" s="45"/>
      <c r="AUL1030" s="45"/>
      <c r="AUM1030" s="45"/>
      <c r="AUN1030" s="45"/>
      <c r="AUO1030" s="45"/>
      <c r="AUP1030" s="45"/>
      <c r="AUQ1030" s="45"/>
      <c r="AUR1030" s="45"/>
      <c r="AUS1030" s="45"/>
      <c r="AUT1030" s="45"/>
      <c r="AUU1030" s="45"/>
      <c r="AUV1030" s="45"/>
      <c r="AUW1030" s="45"/>
      <c r="AUX1030" s="45"/>
      <c r="AUY1030" s="45"/>
      <c r="AUZ1030" s="45"/>
      <c r="AVA1030" s="45"/>
      <c r="AVB1030" s="45"/>
      <c r="AVC1030" s="45"/>
      <c r="AVD1030" s="45"/>
      <c r="AVE1030" s="45"/>
      <c r="AVF1030" s="45"/>
      <c r="AVG1030" s="45"/>
      <c r="AVH1030" s="45"/>
      <c r="AVI1030" s="45"/>
      <c r="AVJ1030" s="45"/>
      <c r="AVK1030" s="45"/>
      <c r="AVL1030" s="45"/>
      <c r="AVM1030" s="45"/>
      <c r="AVN1030" s="45"/>
      <c r="AVO1030" s="45"/>
      <c r="AVP1030" s="45"/>
      <c r="AVQ1030" s="45"/>
      <c r="AVR1030" s="45"/>
      <c r="AVS1030" s="45"/>
      <c r="AVT1030" s="45"/>
      <c r="AVU1030" s="45"/>
      <c r="AVV1030" s="45"/>
      <c r="AVW1030" s="45"/>
      <c r="AVX1030" s="45"/>
      <c r="AVY1030" s="45"/>
      <c r="AVZ1030" s="45"/>
      <c r="AWA1030" s="45"/>
      <c r="AWB1030" s="45"/>
      <c r="AWC1030" s="45"/>
      <c r="AWD1030" s="45"/>
      <c r="AWE1030" s="45"/>
      <c r="AWF1030" s="45"/>
      <c r="AWG1030" s="45"/>
      <c r="AWH1030" s="45"/>
      <c r="AWI1030" s="45"/>
      <c r="AWJ1030" s="45"/>
      <c r="AWK1030" s="45"/>
      <c r="AWL1030" s="45"/>
      <c r="AWM1030" s="45"/>
      <c r="AWN1030" s="45"/>
      <c r="AWO1030" s="45"/>
      <c r="AWP1030" s="45"/>
      <c r="AWQ1030" s="45"/>
      <c r="AWR1030" s="45"/>
      <c r="AWS1030" s="45"/>
      <c r="AWT1030" s="45"/>
      <c r="AWU1030" s="45"/>
      <c r="AWV1030" s="45"/>
      <c r="AWW1030" s="45"/>
      <c r="AWX1030" s="45"/>
      <c r="AWY1030" s="45"/>
      <c r="AWZ1030" s="45"/>
      <c r="AXA1030" s="45"/>
      <c r="AXB1030" s="45"/>
      <c r="AXC1030" s="45"/>
      <c r="AXD1030" s="45"/>
      <c r="AXE1030" s="45"/>
      <c r="AXF1030" s="45"/>
      <c r="AXG1030" s="45"/>
      <c r="AXH1030" s="45"/>
      <c r="AXI1030" s="45"/>
      <c r="AXJ1030" s="45"/>
      <c r="AXK1030" s="45"/>
      <c r="AXL1030" s="45"/>
      <c r="AXM1030" s="45"/>
      <c r="AXN1030" s="45"/>
      <c r="AXO1030" s="45"/>
      <c r="AXP1030" s="45"/>
      <c r="AXQ1030" s="45"/>
      <c r="AXR1030" s="45"/>
      <c r="AXS1030" s="45"/>
      <c r="AXT1030" s="45"/>
      <c r="AXU1030" s="45"/>
      <c r="AXV1030" s="45"/>
      <c r="AXW1030" s="45"/>
      <c r="AXX1030" s="45"/>
      <c r="AXY1030" s="45"/>
      <c r="AXZ1030" s="45"/>
      <c r="AYA1030" s="45"/>
      <c r="AYB1030" s="45"/>
      <c r="AYC1030" s="45"/>
      <c r="AYD1030" s="45"/>
      <c r="AYE1030" s="45"/>
      <c r="AYF1030" s="45"/>
      <c r="AYG1030" s="45"/>
      <c r="AYH1030" s="45"/>
      <c r="AYI1030" s="45"/>
      <c r="AYJ1030" s="45"/>
      <c r="AYK1030" s="45"/>
      <c r="AYL1030" s="45"/>
      <c r="AYM1030" s="45"/>
      <c r="AYN1030" s="45"/>
      <c r="AYO1030" s="45"/>
      <c r="AYP1030" s="45"/>
      <c r="AYQ1030" s="45"/>
      <c r="AYR1030" s="45"/>
      <c r="AYS1030" s="45"/>
      <c r="AYT1030" s="45"/>
      <c r="AYU1030" s="45"/>
      <c r="AYV1030" s="45"/>
      <c r="AYW1030" s="45"/>
      <c r="AYX1030" s="45"/>
      <c r="AYY1030" s="45"/>
      <c r="AYZ1030" s="45"/>
      <c r="AZA1030" s="45"/>
      <c r="AZB1030" s="45"/>
      <c r="AZC1030" s="45"/>
      <c r="AZD1030" s="45"/>
      <c r="AZE1030" s="45"/>
      <c r="AZF1030" s="45"/>
      <c r="AZG1030" s="45"/>
      <c r="AZH1030" s="45"/>
      <c r="AZI1030" s="45"/>
      <c r="AZJ1030" s="45"/>
      <c r="AZK1030" s="45"/>
      <c r="AZL1030" s="45"/>
      <c r="AZM1030" s="45"/>
      <c r="AZN1030" s="45"/>
      <c r="AZO1030" s="45"/>
      <c r="AZP1030" s="45"/>
      <c r="AZQ1030" s="45"/>
      <c r="AZR1030" s="45"/>
      <c r="AZS1030" s="45"/>
      <c r="AZT1030" s="45"/>
      <c r="AZU1030" s="45"/>
      <c r="AZV1030" s="45"/>
      <c r="AZW1030" s="45"/>
      <c r="AZX1030" s="45"/>
      <c r="AZY1030" s="45"/>
      <c r="AZZ1030" s="45"/>
      <c r="BAA1030" s="45"/>
      <c r="BAB1030" s="45"/>
      <c r="BAC1030" s="45"/>
      <c r="BAD1030" s="45"/>
      <c r="BAE1030" s="45"/>
      <c r="BAF1030" s="45"/>
      <c r="BAG1030" s="45"/>
      <c r="BAH1030" s="45"/>
      <c r="BAI1030" s="45"/>
      <c r="BAJ1030" s="45"/>
      <c r="BAK1030" s="45"/>
      <c r="BAL1030" s="45"/>
      <c r="BAM1030" s="45"/>
      <c r="BAN1030" s="45"/>
      <c r="BAO1030" s="45"/>
      <c r="BAP1030" s="45"/>
      <c r="BAQ1030" s="45"/>
      <c r="BAR1030" s="45"/>
      <c r="BAS1030" s="45"/>
      <c r="BAT1030" s="45"/>
      <c r="BAU1030" s="45"/>
      <c r="BAV1030" s="45"/>
      <c r="BAW1030" s="45"/>
      <c r="BAX1030" s="45"/>
      <c r="BAY1030" s="45"/>
      <c r="BAZ1030" s="45"/>
      <c r="BBA1030" s="45"/>
      <c r="BBB1030" s="45"/>
      <c r="BBC1030" s="45"/>
      <c r="BBD1030" s="45"/>
      <c r="BBE1030" s="45"/>
      <c r="BBF1030" s="45"/>
      <c r="BBG1030" s="45"/>
      <c r="BBH1030" s="45"/>
      <c r="BBI1030" s="45"/>
      <c r="BBJ1030" s="45"/>
      <c r="BBK1030" s="45"/>
      <c r="BBL1030" s="45"/>
      <c r="BBM1030" s="45"/>
      <c r="BBN1030" s="45"/>
      <c r="BBO1030" s="45"/>
      <c r="BBP1030" s="45"/>
      <c r="BBQ1030" s="45"/>
      <c r="BBR1030" s="45"/>
      <c r="BBS1030" s="45"/>
      <c r="BBT1030" s="45"/>
      <c r="BBU1030" s="45"/>
      <c r="BBV1030" s="45"/>
      <c r="BBW1030" s="45"/>
      <c r="BBX1030" s="45"/>
      <c r="BBY1030" s="45"/>
      <c r="BBZ1030" s="45"/>
      <c r="BCA1030" s="45"/>
      <c r="BCB1030" s="45"/>
      <c r="BCC1030" s="45"/>
      <c r="BCD1030" s="45"/>
      <c r="BCE1030" s="45"/>
      <c r="BCF1030" s="45"/>
      <c r="BCG1030" s="45"/>
      <c r="BCH1030" s="45"/>
      <c r="BCI1030" s="45"/>
      <c r="BCJ1030" s="45"/>
      <c r="BCK1030" s="45"/>
      <c r="BCL1030" s="45"/>
      <c r="BCM1030" s="45"/>
      <c r="BCN1030" s="45"/>
      <c r="BCO1030" s="45"/>
      <c r="BCP1030" s="45"/>
      <c r="BCQ1030" s="45"/>
      <c r="BCR1030" s="45"/>
      <c r="BCS1030" s="45"/>
      <c r="BCT1030" s="45"/>
      <c r="BCU1030" s="45"/>
      <c r="BCV1030" s="45"/>
      <c r="BCW1030" s="45"/>
      <c r="BCX1030" s="45"/>
      <c r="BCY1030" s="45"/>
      <c r="BCZ1030" s="45"/>
      <c r="BDA1030" s="45"/>
      <c r="BDB1030" s="45"/>
      <c r="BDC1030" s="45"/>
      <c r="BDD1030" s="45"/>
      <c r="BDE1030" s="45"/>
      <c r="BDF1030" s="45"/>
      <c r="BDG1030" s="45"/>
      <c r="BDH1030" s="45"/>
      <c r="BDI1030" s="45"/>
      <c r="BDJ1030" s="45"/>
      <c r="BDK1030" s="45"/>
      <c r="BDL1030" s="45"/>
      <c r="BDM1030" s="45"/>
      <c r="BDN1030" s="45"/>
      <c r="BDO1030" s="45"/>
      <c r="BDP1030" s="45"/>
      <c r="BDQ1030" s="45"/>
      <c r="BDR1030" s="45"/>
      <c r="BDS1030" s="45"/>
      <c r="BDT1030" s="45"/>
      <c r="BDU1030" s="45"/>
      <c r="BDV1030" s="45"/>
      <c r="BDW1030" s="45"/>
      <c r="BDX1030" s="45"/>
      <c r="BDY1030" s="45"/>
      <c r="BDZ1030" s="45"/>
      <c r="BEA1030" s="45"/>
      <c r="BEB1030" s="45"/>
      <c r="BEC1030" s="45"/>
      <c r="BED1030" s="45"/>
      <c r="BEE1030" s="45"/>
      <c r="BEF1030" s="45"/>
      <c r="BEG1030" s="45"/>
      <c r="BEH1030" s="45"/>
      <c r="BEI1030" s="45"/>
      <c r="BEJ1030" s="45"/>
      <c r="BEK1030" s="45"/>
      <c r="BEL1030" s="45"/>
      <c r="BEM1030" s="45"/>
      <c r="BEN1030" s="45"/>
      <c r="BEO1030" s="45"/>
      <c r="BEP1030" s="45"/>
      <c r="BEQ1030" s="45"/>
      <c r="BER1030" s="45"/>
      <c r="BES1030" s="45"/>
      <c r="BET1030" s="45"/>
      <c r="BEU1030" s="45"/>
      <c r="BEV1030" s="45"/>
      <c r="BEW1030" s="45"/>
      <c r="BEX1030" s="45"/>
      <c r="BEY1030" s="45"/>
      <c r="BEZ1030" s="45"/>
      <c r="BFA1030" s="45"/>
      <c r="BFB1030" s="45"/>
      <c r="BFC1030" s="45"/>
      <c r="BFD1030" s="45"/>
      <c r="BFE1030" s="45"/>
      <c r="BFF1030" s="45"/>
      <c r="BFG1030" s="45"/>
      <c r="BFH1030" s="45"/>
      <c r="BFI1030" s="45"/>
      <c r="BFJ1030" s="45"/>
      <c r="BFK1030" s="45"/>
      <c r="BFL1030" s="45"/>
      <c r="BFM1030" s="45"/>
      <c r="BFN1030" s="45"/>
      <c r="BFO1030" s="45"/>
      <c r="BFP1030" s="45"/>
      <c r="BFQ1030" s="45"/>
      <c r="BFR1030" s="45"/>
      <c r="BFS1030" s="45"/>
      <c r="BFT1030" s="45"/>
      <c r="BFU1030" s="45"/>
      <c r="BFV1030" s="45"/>
      <c r="BFW1030" s="45"/>
      <c r="BFX1030" s="45"/>
      <c r="BFY1030" s="45"/>
      <c r="BFZ1030" s="45"/>
      <c r="BGA1030" s="45"/>
      <c r="BGB1030" s="45"/>
      <c r="BGC1030" s="45"/>
      <c r="BGD1030" s="45"/>
      <c r="BGE1030" s="45"/>
      <c r="BGF1030" s="45"/>
      <c r="BGG1030" s="45"/>
      <c r="BGH1030" s="45"/>
      <c r="BGI1030" s="45"/>
      <c r="BGJ1030" s="45"/>
      <c r="BGK1030" s="45"/>
      <c r="BGL1030" s="45"/>
      <c r="BGM1030" s="45"/>
      <c r="BGN1030" s="45"/>
      <c r="BGO1030" s="45"/>
      <c r="BGP1030" s="45"/>
      <c r="BGQ1030" s="45"/>
      <c r="BGR1030" s="45"/>
      <c r="BGS1030" s="45"/>
      <c r="BGT1030" s="45"/>
      <c r="BGU1030" s="45"/>
      <c r="BGV1030" s="45"/>
      <c r="BGW1030" s="45"/>
      <c r="BGX1030" s="45"/>
      <c r="BGY1030" s="45"/>
      <c r="BGZ1030" s="45"/>
      <c r="BHA1030" s="45"/>
      <c r="BHB1030" s="45"/>
      <c r="BHC1030" s="45"/>
      <c r="BHD1030" s="45"/>
      <c r="BHE1030" s="45"/>
      <c r="BHF1030" s="45"/>
      <c r="BHG1030" s="45"/>
      <c r="BHH1030" s="45"/>
      <c r="BHI1030" s="45"/>
      <c r="BHJ1030" s="45"/>
      <c r="BHK1030" s="45"/>
      <c r="BHL1030" s="45"/>
      <c r="BHM1030" s="45"/>
      <c r="BHN1030" s="45"/>
      <c r="BHO1030" s="45"/>
      <c r="BHP1030" s="45"/>
      <c r="BHQ1030" s="45"/>
      <c r="BHR1030" s="45"/>
      <c r="BHS1030" s="45"/>
      <c r="BHT1030" s="45"/>
      <c r="BHU1030" s="45"/>
      <c r="BHV1030" s="45"/>
      <c r="BHW1030" s="45"/>
      <c r="BHX1030" s="45"/>
      <c r="BHY1030" s="45"/>
      <c r="BHZ1030" s="45"/>
      <c r="BIA1030" s="45"/>
      <c r="BIB1030" s="45"/>
      <c r="BIC1030" s="45"/>
      <c r="BID1030" s="45"/>
      <c r="BIE1030" s="45"/>
      <c r="BIF1030" s="45"/>
      <c r="BIG1030" s="45"/>
      <c r="BIH1030" s="45"/>
      <c r="BII1030" s="45"/>
      <c r="BIJ1030" s="45"/>
      <c r="BIK1030" s="45"/>
      <c r="BIL1030" s="45"/>
      <c r="BIM1030" s="45"/>
      <c r="BIN1030" s="45"/>
      <c r="BIO1030" s="45"/>
      <c r="BIP1030" s="45"/>
      <c r="BIQ1030" s="45"/>
      <c r="BIR1030" s="45"/>
      <c r="BIS1030" s="45"/>
      <c r="BIT1030" s="45"/>
      <c r="BIU1030" s="45"/>
      <c r="BIV1030" s="45"/>
      <c r="BIW1030" s="45"/>
      <c r="BIX1030" s="45"/>
      <c r="BIY1030" s="45"/>
      <c r="BIZ1030" s="45"/>
      <c r="BJA1030" s="45"/>
      <c r="BJB1030" s="45"/>
      <c r="BJC1030" s="45"/>
      <c r="BJD1030" s="45"/>
      <c r="BJE1030" s="45"/>
      <c r="BJF1030" s="45"/>
      <c r="BJG1030" s="45"/>
      <c r="BJH1030" s="45"/>
      <c r="BJI1030" s="45"/>
      <c r="BJJ1030" s="45"/>
      <c r="BJK1030" s="45"/>
      <c r="BJL1030" s="45"/>
      <c r="BJM1030" s="45"/>
      <c r="BJN1030" s="45"/>
      <c r="BJO1030" s="45"/>
      <c r="BJP1030" s="45"/>
      <c r="BJQ1030" s="45"/>
      <c r="BJR1030" s="45"/>
      <c r="BJS1030" s="45"/>
      <c r="BJT1030" s="45"/>
      <c r="BJU1030" s="45"/>
      <c r="BJV1030" s="45"/>
      <c r="BJW1030" s="45"/>
      <c r="BJX1030" s="45"/>
      <c r="BJY1030" s="45"/>
      <c r="BJZ1030" s="45"/>
      <c r="BKA1030" s="45"/>
      <c r="BKB1030" s="45"/>
      <c r="BKC1030" s="45"/>
      <c r="BKD1030" s="45"/>
      <c r="BKE1030" s="45"/>
      <c r="BKF1030" s="45"/>
      <c r="BKG1030" s="45"/>
      <c r="BKH1030" s="45"/>
      <c r="BKI1030" s="45"/>
      <c r="BKJ1030" s="45"/>
      <c r="BKK1030" s="45"/>
      <c r="BKL1030" s="45"/>
      <c r="BKM1030" s="45"/>
      <c r="BKN1030" s="45"/>
      <c r="BKO1030" s="45"/>
      <c r="BKP1030" s="45"/>
      <c r="BKQ1030" s="45"/>
      <c r="BKR1030" s="45"/>
      <c r="BKS1030" s="45"/>
      <c r="BKT1030" s="45"/>
      <c r="BKU1030" s="45"/>
      <c r="BKV1030" s="45"/>
      <c r="BKW1030" s="45"/>
      <c r="BKX1030" s="45"/>
      <c r="BKY1030" s="45"/>
      <c r="BKZ1030" s="45"/>
      <c r="BLA1030" s="45"/>
      <c r="BLB1030" s="45"/>
      <c r="BLC1030" s="45"/>
      <c r="BLD1030" s="45"/>
      <c r="BLE1030" s="45"/>
      <c r="BLF1030" s="45"/>
      <c r="BLG1030" s="45"/>
      <c r="BLH1030" s="45"/>
      <c r="BLI1030" s="45"/>
      <c r="BLJ1030" s="45"/>
      <c r="BLK1030" s="45"/>
      <c r="BLL1030" s="45"/>
      <c r="BLM1030" s="45"/>
      <c r="BLN1030" s="45"/>
      <c r="BLO1030" s="45"/>
      <c r="BLP1030" s="45"/>
      <c r="BLQ1030" s="45"/>
      <c r="BLR1030" s="45"/>
      <c r="BLS1030" s="45"/>
      <c r="BLT1030" s="45"/>
      <c r="BLU1030" s="45"/>
      <c r="BLV1030" s="45"/>
      <c r="BLW1030" s="45"/>
      <c r="BLX1030" s="45"/>
      <c r="BLY1030" s="45"/>
      <c r="BLZ1030" s="45"/>
      <c r="BMA1030" s="45"/>
      <c r="BMB1030" s="45"/>
      <c r="BMC1030" s="45"/>
      <c r="BMD1030" s="45"/>
      <c r="BME1030" s="45"/>
      <c r="BMF1030" s="45"/>
      <c r="BMG1030" s="45"/>
      <c r="BMH1030" s="45"/>
      <c r="BMI1030" s="45"/>
      <c r="BMJ1030" s="45"/>
      <c r="BMK1030" s="45"/>
      <c r="BML1030" s="45"/>
      <c r="BMM1030" s="45"/>
      <c r="BMN1030" s="45"/>
      <c r="BMO1030" s="45"/>
      <c r="BMP1030" s="45"/>
      <c r="BMQ1030" s="45"/>
      <c r="BMR1030" s="45"/>
      <c r="BMS1030" s="45"/>
      <c r="BMT1030" s="45"/>
      <c r="BMU1030" s="45"/>
      <c r="BMV1030" s="45"/>
      <c r="BMW1030" s="45"/>
      <c r="BMX1030" s="45"/>
      <c r="BMY1030" s="45"/>
      <c r="BMZ1030" s="45"/>
      <c r="BNA1030" s="45"/>
      <c r="BNB1030" s="45"/>
      <c r="BNC1030" s="45"/>
      <c r="BND1030" s="45"/>
      <c r="BNE1030" s="45"/>
      <c r="BNF1030" s="45"/>
      <c r="BNG1030" s="45"/>
      <c r="BNH1030" s="45"/>
      <c r="BNI1030" s="45"/>
      <c r="BNJ1030" s="45"/>
      <c r="BNK1030" s="45"/>
      <c r="BNL1030" s="45"/>
      <c r="BNM1030" s="45"/>
      <c r="BNN1030" s="45"/>
      <c r="BNO1030" s="45"/>
      <c r="BNP1030" s="45"/>
      <c r="BNQ1030" s="45"/>
      <c r="BNR1030" s="45"/>
      <c r="BNS1030" s="45"/>
      <c r="BNT1030" s="45"/>
      <c r="BNU1030" s="45"/>
      <c r="BNV1030" s="45"/>
      <c r="BNW1030" s="45"/>
      <c r="BNX1030" s="45"/>
      <c r="BNY1030" s="45"/>
      <c r="BNZ1030" s="45"/>
      <c r="BOA1030" s="45"/>
      <c r="BOB1030" s="45"/>
      <c r="BOC1030" s="45"/>
      <c r="BOD1030" s="45"/>
      <c r="BOE1030" s="45"/>
      <c r="BOF1030" s="45"/>
      <c r="BOG1030" s="45"/>
      <c r="BOH1030" s="45"/>
      <c r="BOI1030" s="45"/>
      <c r="BOJ1030" s="45"/>
      <c r="BOK1030" s="45"/>
      <c r="BOL1030" s="45"/>
      <c r="BOM1030" s="45"/>
      <c r="BON1030" s="45"/>
      <c r="BOO1030" s="45"/>
      <c r="BOP1030" s="45"/>
      <c r="BOQ1030" s="45"/>
      <c r="BOR1030" s="45"/>
      <c r="BOS1030" s="45"/>
      <c r="BOT1030" s="45"/>
      <c r="BOU1030" s="45"/>
      <c r="BOV1030" s="45"/>
      <c r="BOW1030" s="45"/>
      <c r="BOX1030" s="45"/>
      <c r="BOY1030" s="45"/>
      <c r="BOZ1030" s="45"/>
      <c r="BPA1030" s="45"/>
      <c r="BPB1030" s="45"/>
      <c r="BPC1030" s="45"/>
      <c r="BPD1030" s="45"/>
      <c r="BPE1030" s="45"/>
      <c r="BPF1030" s="45"/>
      <c r="BPG1030" s="45"/>
      <c r="BPH1030" s="45"/>
      <c r="BPI1030" s="45"/>
      <c r="BPJ1030" s="45"/>
      <c r="BPK1030" s="45"/>
      <c r="BPL1030" s="45"/>
      <c r="BPM1030" s="45"/>
      <c r="BPN1030" s="45"/>
      <c r="BPO1030" s="45"/>
      <c r="BPP1030" s="45"/>
      <c r="BPQ1030" s="45"/>
      <c r="BPR1030" s="45"/>
      <c r="BPS1030" s="45"/>
      <c r="BPT1030" s="45"/>
      <c r="BPU1030" s="45"/>
      <c r="BPV1030" s="45"/>
      <c r="BPW1030" s="45"/>
      <c r="BPX1030" s="45"/>
      <c r="BPY1030" s="45"/>
      <c r="BPZ1030" s="45"/>
      <c r="BQA1030" s="45"/>
      <c r="BQB1030" s="45"/>
      <c r="BQC1030" s="45"/>
      <c r="BQD1030" s="45"/>
      <c r="BQE1030" s="45"/>
      <c r="BQF1030" s="45"/>
      <c r="BQG1030" s="45"/>
      <c r="BQH1030" s="45"/>
      <c r="BQI1030" s="45"/>
      <c r="BQJ1030" s="45"/>
      <c r="BQK1030" s="45"/>
      <c r="BQL1030" s="45"/>
      <c r="BQM1030" s="45"/>
      <c r="BQN1030" s="45"/>
      <c r="BQO1030" s="45"/>
      <c r="BQP1030" s="45"/>
      <c r="BQQ1030" s="45"/>
      <c r="BQR1030" s="45"/>
      <c r="BQS1030" s="45"/>
      <c r="BQT1030" s="45"/>
      <c r="BQU1030" s="45"/>
      <c r="BQV1030" s="45"/>
      <c r="BQW1030" s="45"/>
      <c r="BQX1030" s="45"/>
      <c r="BQY1030" s="45"/>
      <c r="BQZ1030" s="45"/>
      <c r="BRA1030" s="45"/>
      <c r="BRB1030" s="45"/>
      <c r="BRC1030" s="45"/>
      <c r="BRD1030" s="45"/>
      <c r="BRE1030" s="45"/>
      <c r="BRF1030" s="45"/>
      <c r="BRG1030" s="45"/>
      <c r="BRH1030" s="45"/>
      <c r="BRI1030" s="45"/>
      <c r="BRJ1030" s="45"/>
      <c r="BRK1030" s="45"/>
      <c r="BRL1030" s="45"/>
      <c r="BRM1030" s="45"/>
      <c r="BRN1030" s="45"/>
      <c r="BRO1030" s="45"/>
      <c r="BRP1030" s="45"/>
      <c r="BRQ1030" s="45"/>
      <c r="BRR1030" s="45"/>
      <c r="BRS1030" s="45"/>
      <c r="BRT1030" s="45"/>
      <c r="BRU1030" s="45"/>
      <c r="BRV1030" s="45"/>
      <c r="BRW1030" s="45"/>
      <c r="BRX1030" s="45"/>
      <c r="BRY1030" s="45"/>
      <c r="BRZ1030" s="45"/>
      <c r="BSA1030" s="45"/>
      <c r="BSB1030" s="45"/>
      <c r="BSC1030" s="45"/>
      <c r="BSD1030" s="45"/>
      <c r="BSE1030" s="45"/>
      <c r="BSF1030" s="45"/>
      <c r="BSG1030" s="45"/>
      <c r="BSH1030" s="45"/>
      <c r="BSI1030" s="45"/>
      <c r="BSJ1030" s="45"/>
      <c r="BSK1030" s="45"/>
      <c r="BSL1030" s="45"/>
      <c r="BSM1030" s="45"/>
      <c r="BSN1030" s="45"/>
      <c r="BSO1030" s="45"/>
      <c r="BSP1030" s="45"/>
      <c r="BSQ1030" s="45"/>
      <c r="BSR1030" s="45"/>
      <c r="BSS1030" s="45"/>
      <c r="BST1030" s="45"/>
      <c r="BSU1030" s="45"/>
      <c r="BSV1030" s="45"/>
      <c r="BSW1030" s="45"/>
      <c r="BSX1030" s="45"/>
      <c r="BSY1030" s="45"/>
      <c r="BSZ1030" s="45"/>
      <c r="BTA1030" s="45"/>
      <c r="BTB1030" s="45"/>
      <c r="BTC1030" s="45"/>
      <c r="BTD1030" s="45"/>
      <c r="BTE1030" s="45"/>
      <c r="BTF1030" s="45"/>
      <c r="BTG1030" s="45"/>
      <c r="BTH1030" s="45"/>
      <c r="BTI1030" s="45"/>
      <c r="BTJ1030" s="45"/>
      <c r="BTK1030" s="45"/>
      <c r="BTL1030" s="45"/>
      <c r="BTM1030" s="45"/>
      <c r="BTN1030" s="45"/>
      <c r="BTO1030" s="45"/>
      <c r="BTP1030" s="45"/>
      <c r="BTQ1030" s="45"/>
      <c r="BTR1030" s="45"/>
      <c r="BTS1030" s="45"/>
      <c r="BTT1030" s="45"/>
      <c r="BTU1030" s="45"/>
      <c r="BTV1030" s="45"/>
      <c r="BTW1030" s="45"/>
      <c r="BTX1030" s="45"/>
      <c r="BTY1030" s="45"/>
      <c r="BTZ1030" s="45"/>
      <c r="BUA1030" s="45"/>
      <c r="BUB1030" s="45"/>
      <c r="BUC1030" s="45"/>
      <c r="BUD1030" s="45"/>
      <c r="BUE1030" s="45"/>
      <c r="BUF1030" s="45"/>
      <c r="BUG1030" s="45"/>
      <c r="BUH1030" s="45"/>
      <c r="BUI1030" s="45"/>
      <c r="BUJ1030" s="45"/>
      <c r="BUK1030" s="45"/>
      <c r="BUL1030" s="45"/>
      <c r="BUM1030" s="45"/>
      <c r="BUN1030" s="45"/>
      <c r="BUO1030" s="45"/>
      <c r="BUP1030" s="45"/>
      <c r="BUQ1030" s="45"/>
      <c r="BUR1030" s="45"/>
      <c r="BUS1030" s="45"/>
      <c r="BUT1030" s="45"/>
      <c r="BUU1030" s="45"/>
      <c r="BUV1030" s="45"/>
      <c r="BUW1030" s="45"/>
      <c r="BUX1030" s="45"/>
      <c r="BUY1030" s="45"/>
      <c r="BUZ1030" s="45"/>
      <c r="BVA1030" s="45"/>
      <c r="BVB1030" s="45"/>
      <c r="BVC1030" s="45"/>
      <c r="BVD1030" s="45"/>
      <c r="BVE1030" s="45"/>
      <c r="BVF1030" s="45"/>
      <c r="BVG1030" s="45"/>
      <c r="BVH1030" s="45"/>
      <c r="BVI1030" s="45"/>
      <c r="BVJ1030" s="45"/>
      <c r="BVK1030" s="45"/>
      <c r="BVL1030" s="45"/>
      <c r="BVM1030" s="45"/>
      <c r="BVN1030" s="45"/>
      <c r="BVO1030" s="45"/>
      <c r="BVP1030" s="45"/>
      <c r="BVQ1030" s="45"/>
      <c r="BVR1030" s="45"/>
      <c r="BVS1030" s="45"/>
      <c r="BVT1030" s="45"/>
      <c r="BVU1030" s="45"/>
      <c r="BVV1030" s="45"/>
      <c r="BVW1030" s="45"/>
      <c r="BVX1030" s="45"/>
      <c r="BVY1030" s="45"/>
      <c r="BVZ1030" s="45"/>
      <c r="BWA1030" s="45"/>
      <c r="BWB1030" s="45"/>
      <c r="BWC1030" s="45"/>
      <c r="BWD1030" s="45"/>
      <c r="BWE1030" s="45"/>
      <c r="BWF1030" s="45"/>
      <c r="BWG1030" s="45"/>
      <c r="BWH1030" s="45"/>
      <c r="BWI1030" s="45"/>
      <c r="BWJ1030" s="45"/>
      <c r="BWK1030" s="45"/>
      <c r="BWL1030" s="45"/>
      <c r="BWM1030" s="45"/>
      <c r="BWN1030" s="45"/>
      <c r="BWO1030" s="45"/>
      <c r="BWP1030" s="45"/>
      <c r="BWQ1030" s="45"/>
      <c r="BWR1030" s="45"/>
      <c r="BWS1030" s="45"/>
      <c r="BWT1030" s="45"/>
      <c r="BWU1030" s="45"/>
      <c r="BWV1030" s="45"/>
      <c r="BWW1030" s="45"/>
      <c r="BWX1030" s="45"/>
      <c r="BWY1030" s="45"/>
      <c r="BWZ1030" s="45"/>
      <c r="BXA1030" s="45"/>
      <c r="BXB1030" s="45"/>
      <c r="BXC1030" s="45"/>
      <c r="BXD1030" s="45"/>
      <c r="BXE1030" s="45"/>
      <c r="BXF1030" s="45"/>
      <c r="BXG1030" s="45"/>
      <c r="BXH1030" s="45"/>
      <c r="BXI1030" s="45"/>
      <c r="BXJ1030" s="45"/>
      <c r="BXK1030" s="45"/>
      <c r="BXL1030" s="45"/>
      <c r="BXM1030" s="45"/>
      <c r="BXN1030" s="45"/>
      <c r="BXO1030" s="45"/>
      <c r="BXP1030" s="45"/>
      <c r="BXQ1030" s="45"/>
      <c r="BXR1030" s="45"/>
      <c r="BXS1030" s="45"/>
      <c r="BXT1030" s="45"/>
      <c r="BXU1030" s="45"/>
      <c r="BXV1030" s="45"/>
      <c r="BXW1030" s="45"/>
      <c r="BXX1030" s="45"/>
      <c r="BXY1030" s="45"/>
      <c r="BXZ1030" s="45"/>
      <c r="BYA1030" s="45"/>
      <c r="BYB1030" s="45"/>
      <c r="BYC1030" s="45"/>
      <c r="BYD1030" s="45"/>
      <c r="BYE1030" s="45"/>
      <c r="BYF1030" s="45"/>
      <c r="BYG1030" s="45"/>
      <c r="BYH1030" s="45"/>
      <c r="BYI1030" s="45"/>
      <c r="BYJ1030" s="45"/>
      <c r="BYK1030" s="45"/>
      <c r="BYL1030" s="45"/>
      <c r="BYM1030" s="45"/>
      <c r="BYN1030" s="45"/>
      <c r="BYO1030" s="45"/>
      <c r="BYP1030" s="45"/>
      <c r="BYQ1030" s="45"/>
      <c r="BYR1030" s="45"/>
      <c r="BYS1030" s="45"/>
      <c r="BYT1030" s="45"/>
      <c r="BYU1030" s="45"/>
      <c r="BYV1030" s="45"/>
      <c r="BYW1030" s="45"/>
      <c r="BYX1030" s="45"/>
      <c r="BYY1030" s="45"/>
      <c r="BYZ1030" s="45"/>
      <c r="BZA1030" s="45"/>
      <c r="BZB1030" s="45"/>
      <c r="BZC1030" s="45"/>
      <c r="BZD1030" s="45"/>
      <c r="BZE1030" s="45"/>
      <c r="BZF1030" s="45"/>
      <c r="BZG1030" s="45"/>
      <c r="BZH1030" s="45"/>
      <c r="BZI1030" s="45"/>
      <c r="BZJ1030" s="45"/>
      <c r="BZK1030" s="45"/>
      <c r="BZL1030" s="45"/>
      <c r="BZM1030" s="45"/>
      <c r="BZN1030" s="45"/>
      <c r="BZO1030" s="45"/>
      <c r="BZP1030" s="45"/>
      <c r="BZQ1030" s="45"/>
      <c r="BZR1030" s="45"/>
      <c r="BZS1030" s="45"/>
      <c r="BZT1030" s="45"/>
      <c r="BZU1030" s="45"/>
      <c r="BZV1030" s="45"/>
      <c r="BZW1030" s="45"/>
      <c r="BZX1030" s="45"/>
      <c r="BZY1030" s="45"/>
      <c r="BZZ1030" s="45"/>
      <c r="CAA1030" s="45"/>
      <c r="CAB1030" s="45"/>
      <c r="CAC1030" s="45"/>
      <c r="CAD1030" s="45"/>
      <c r="CAE1030" s="45"/>
      <c r="CAF1030" s="45"/>
      <c r="CAG1030" s="45"/>
      <c r="CAH1030" s="45"/>
      <c r="CAI1030" s="45"/>
      <c r="CAJ1030" s="45"/>
      <c r="CAK1030" s="45"/>
      <c r="CAL1030" s="45"/>
      <c r="CAM1030" s="45"/>
      <c r="CAN1030" s="45"/>
      <c r="CAO1030" s="45"/>
      <c r="CAP1030" s="45"/>
      <c r="CAQ1030" s="45"/>
      <c r="CAR1030" s="45"/>
      <c r="CAS1030" s="45"/>
      <c r="CAT1030" s="45"/>
      <c r="CAU1030" s="45"/>
      <c r="CAV1030" s="45"/>
      <c r="CAW1030" s="45"/>
      <c r="CAX1030" s="45"/>
      <c r="CAY1030" s="45"/>
      <c r="CAZ1030" s="45"/>
      <c r="CBA1030" s="45"/>
      <c r="CBB1030" s="45"/>
      <c r="CBC1030" s="45"/>
      <c r="CBD1030" s="45"/>
      <c r="CBE1030" s="45"/>
      <c r="CBF1030" s="45"/>
      <c r="CBG1030" s="45"/>
      <c r="CBH1030" s="45"/>
      <c r="CBI1030" s="45"/>
      <c r="CBJ1030" s="45"/>
      <c r="CBK1030" s="45"/>
      <c r="CBL1030" s="45"/>
      <c r="CBM1030" s="45"/>
      <c r="CBN1030" s="45"/>
      <c r="CBO1030" s="45"/>
      <c r="CBP1030" s="45"/>
      <c r="CBQ1030" s="45"/>
      <c r="CBR1030" s="45"/>
      <c r="CBS1030" s="45"/>
      <c r="CBT1030" s="45"/>
      <c r="CBU1030" s="45"/>
      <c r="CBV1030" s="45"/>
      <c r="CBW1030" s="45"/>
      <c r="CBX1030" s="45"/>
      <c r="CBY1030" s="45"/>
      <c r="CBZ1030" s="45"/>
      <c r="CCA1030" s="45"/>
      <c r="CCB1030" s="45"/>
      <c r="CCC1030" s="45"/>
      <c r="CCD1030" s="45"/>
      <c r="CCE1030" s="45"/>
      <c r="CCF1030" s="45"/>
      <c r="CCG1030" s="45"/>
      <c r="CCH1030" s="45"/>
      <c r="CCI1030" s="45"/>
      <c r="CCJ1030" s="45"/>
      <c r="CCK1030" s="45"/>
      <c r="CCL1030" s="45"/>
      <c r="CCM1030" s="45"/>
      <c r="CCN1030" s="45"/>
      <c r="CCO1030" s="45"/>
      <c r="CCP1030" s="45"/>
      <c r="CCQ1030" s="45"/>
      <c r="CCR1030" s="45"/>
      <c r="CCS1030" s="45"/>
      <c r="CCT1030" s="45"/>
      <c r="CCU1030" s="45"/>
      <c r="CCV1030" s="45"/>
      <c r="CCW1030" s="45"/>
      <c r="CCX1030" s="45"/>
      <c r="CCY1030" s="45"/>
      <c r="CCZ1030" s="45"/>
      <c r="CDA1030" s="45"/>
      <c r="CDB1030" s="45"/>
      <c r="CDC1030" s="45"/>
      <c r="CDD1030" s="45"/>
      <c r="CDE1030" s="45"/>
      <c r="CDF1030" s="45"/>
      <c r="CDG1030" s="45"/>
      <c r="CDH1030" s="45"/>
      <c r="CDI1030" s="45"/>
      <c r="CDJ1030" s="45"/>
      <c r="CDK1030" s="45"/>
      <c r="CDL1030" s="45"/>
      <c r="CDM1030" s="45"/>
      <c r="CDN1030" s="45"/>
      <c r="CDO1030" s="45"/>
      <c r="CDP1030" s="45"/>
      <c r="CDQ1030" s="45"/>
      <c r="CDR1030" s="45"/>
      <c r="CDS1030" s="45"/>
      <c r="CDT1030" s="45"/>
      <c r="CDU1030" s="45"/>
      <c r="CDV1030" s="45"/>
      <c r="CDW1030" s="45"/>
      <c r="CDX1030" s="45"/>
      <c r="CDY1030" s="45"/>
      <c r="CDZ1030" s="45"/>
      <c r="CEA1030" s="45"/>
      <c r="CEB1030" s="45"/>
      <c r="CEC1030" s="45"/>
      <c r="CED1030" s="45"/>
      <c r="CEE1030" s="45"/>
      <c r="CEF1030" s="45"/>
      <c r="CEG1030" s="45"/>
      <c r="CEH1030" s="45"/>
      <c r="CEI1030" s="45"/>
      <c r="CEJ1030" s="45"/>
      <c r="CEK1030" s="45"/>
      <c r="CEL1030" s="45"/>
      <c r="CEM1030" s="45"/>
      <c r="CEN1030" s="45"/>
      <c r="CEO1030" s="45"/>
      <c r="CEP1030" s="45"/>
      <c r="CEQ1030" s="45"/>
      <c r="CER1030" s="45"/>
      <c r="CES1030" s="45"/>
      <c r="CET1030" s="45"/>
      <c r="CEU1030" s="45"/>
      <c r="CEV1030" s="45"/>
      <c r="CEW1030" s="45"/>
      <c r="CEX1030" s="45"/>
      <c r="CEY1030" s="45"/>
      <c r="CEZ1030" s="45"/>
      <c r="CFA1030" s="45"/>
      <c r="CFB1030" s="45"/>
      <c r="CFC1030" s="45"/>
      <c r="CFD1030" s="45"/>
      <c r="CFE1030" s="45"/>
      <c r="CFF1030" s="45"/>
      <c r="CFG1030" s="45"/>
      <c r="CFH1030" s="45"/>
      <c r="CFI1030" s="45"/>
      <c r="CFJ1030" s="45"/>
      <c r="CFK1030" s="45"/>
      <c r="CFL1030" s="45"/>
      <c r="CFM1030" s="45"/>
      <c r="CFN1030" s="45"/>
      <c r="CFO1030" s="45"/>
      <c r="CFP1030" s="45"/>
      <c r="CFQ1030" s="45"/>
      <c r="CFR1030" s="45"/>
      <c r="CFS1030" s="45"/>
      <c r="CFT1030" s="45"/>
      <c r="CFU1030" s="45"/>
      <c r="CFV1030" s="45"/>
      <c r="CFW1030" s="45"/>
      <c r="CFX1030" s="45"/>
      <c r="CFY1030" s="45"/>
      <c r="CFZ1030" s="45"/>
      <c r="CGA1030" s="45"/>
      <c r="CGB1030" s="45"/>
      <c r="CGC1030" s="45"/>
      <c r="CGD1030" s="45"/>
      <c r="CGE1030" s="45"/>
      <c r="CGF1030" s="45"/>
      <c r="CGG1030" s="45"/>
      <c r="CGH1030" s="45"/>
      <c r="CGI1030" s="45"/>
      <c r="CGJ1030" s="45"/>
      <c r="CGK1030" s="45"/>
      <c r="CGL1030" s="45"/>
      <c r="CGM1030" s="45"/>
      <c r="CGN1030" s="45"/>
      <c r="CGO1030" s="45"/>
      <c r="CGP1030" s="45"/>
      <c r="CGQ1030" s="45"/>
      <c r="CGR1030" s="45"/>
      <c r="CGS1030" s="45"/>
      <c r="CGT1030" s="45"/>
      <c r="CGU1030" s="45"/>
      <c r="CGV1030" s="45"/>
      <c r="CGW1030" s="45"/>
      <c r="CGX1030" s="45"/>
      <c r="CGY1030" s="45"/>
      <c r="CGZ1030" s="45"/>
      <c r="CHA1030" s="45"/>
      <c r="CHB1030" s="45"/>
      <c r="CHC1030" s="45"/>
      <c r="CHD1030" s="45"/>
      <c r="CHE1030" s="45"/>
      <c r="CHF1030" s="45"/>
      <c r="CHG1030" s="45"/>
      <c r="CHH1030" s="45"/>
      <c r="CHI1030" s="45"/>
      <c r="CHJ1030" s="45"/>
      <c r="CHK1030" s="45"/>
      <c r="CHL1030" s="45"/>
      <c r="CHM1030" s="45"/>
      <c r="CHN1030" s="45"/>
      <c r="CHO1030" s="45"/>
      <c r="CHP1030" s="45"/>
      <c r="CHQ1030" s="45"/>
      <c r="CHR1030" s="45"/>
      <c r="CHS1030" s="45"/>
      <c r="CHT1030" s="45"/>
      <c r="CHU1030" s="45"/>
      <c r="CHV1030" s="45"/>
      <c r="CHW1030" s="45"/>
      <c r="CHX1030" s="45"/>
      <c r="CHY1030" s="45"/>
      <c r="CHZ1030" s="45"/>
      <c r="CIA1030" s="45"/>
      <c r="CIB1030" s="45"/>
      <c r="CIC1030" s="45"/>
      <c r="CID1030" s="45"/>
      <c r="CIE1030" s="45"/>
      <c r="CIF1030" s="45"/>
      <c r="CIG1030" s="45"/>
      <c r="CIH1030" s="45"/>
      <c r="CII1030" s="45"/>
      <c r="CIJ1030" s="45"/>
      <c r="CIK1030" s="45"/>
      <c r="CIL1030" s="45"/>
      <c r="CIM1030" s="45"/>
      <c r="CIN1030" s="45"/>
      <c r="CIO1030" s="45"/>
      <c r="CIP1030" s="45"/>
      <c r="CIQ1030" s="45"/>
      <c r="CIR1030" s="45"/>
      <c r="CIS1030" s="45"/>
      <c r="CIT1030" s="45"/>
      <c r="CIU1030" s="45"/>
      <c r="CIV1030" s="45"/>
      <c r="CIW1030" s="45"/>
      <c r="CIX1030" s="45"/>
      <c r="CIY1030" s="45"/>
      <c r="CIZ1030" s="45"/>
      <c r="CJA1030" s="45"/>
      <c r="CJB1030" s="45"/>
      <c r="CJC1030" s="45"/>
      <c r="CJD1030" s="45"/>
      <c r="CJE1030" s="45"/>
      <c r="CJF1030" s="45"/>
      <c r="CJG1030" s="45"/>
      <c r="CJH1030" s="45"/>
      <c r="CJI1030" s="45"/>
      <c r="CJJ1030" s="45"/>
      <c r="CJK1030" s="45"/>
      <c r="CJL1030" s="45"/>
      <c r="CJM1030" s="45"/>
      <c r="CJN1030" s="45"/>
      <c r="CJO1030" s="45"/>
      <c r="CJP1030" s="45"/>
      <c r="CJQ1030" s="45"/>
      <c r="CJR1030" s="45"/>
      <c r="CJS1030" s="45"/>
      <c r="CJT1030" s="45"/>
      <c r="CJU1030" s="45"/>
      <c r="CJV1030" s="45"/>
      <c r="CJW1030" s="45"/>
      <c r="CJX1030" s="45"/>
      <c r="CJY1030" s="45"/>
      <c r="CJZ1030" s="45"/>
      <c r="CKA1030" s="45"/>
      <c r="CKB1030" s="45"/>
      <c r="CKC1030" s="45"/>
      <c r="CKD1030" s="45"/>
      <c r="CKE1030" s="45"/>
      <c r="CKF1030" s="45"/>
      <c r="CKG1030" s="45"/>
      <c r="CKH1030" s="45"/>
      <c r="CKI1030" s="45"/>
      <c r="CKJ1030" s="45"/>
      <c r="CKK1030" s="45"/>
      <c r="CKL1030" s="45"/>
      <c r="CKM1030" s="45"/>
      <c r="CKN1030" s="45"/>
      <c r="CKO1030" s="45"/>
      <c r="CKP1030" s="45"/>
      <c r="CKQ1030" s="45"/>
      <c r="CKR1030" s="45"/>
      <c r="CKS1030" s="45"/>
      <c r="CKT1030" s="45"/>
      <c r="CKU1030" s="45"/>
      <c r="CKV1030" s="45"/>
      <c r="CKW1030" s="45"/>
      <c r="CKX1030" s="45"/>
      <c r="CKY1030" s="45"/>
      <c r="CKZ1030" s="45"/>
      <c r="CLA1030" s="45"/>
      <c r="CLB1030" s="45"/>
      <c r="CLC1030" s="45"/>
      <c r="CLD1030" s="45"/>
      <c r="CLE1030" s="45"/>
      <c r="CLF1030" s="45"/>
      <c r="CLG1030" s="45"/>
      <c r="CLH1030" s="45"/>
      <c r="CLI1030" s="45"/>
      <c r="CLJ1030" s="45"/>
      <c r="CLK1030" s="45"/>
      <c r="CLL1030" s="45"/>
      <c r="CLM1030" s="45"/>
      <c r="CLN1030" s="45"/>
      <c r="CLO1030" s="45"/>
      <c r="CLP1030" s="45"/>
      <c r="CLQ1030" s="45"/>
      <c r="CLR1030" s="45"/>
      <c r="CLS1030" s="45"/>
      <c r="CLT1030" s="45"/>
      <c r="CLU1030" s="45"/>
      <c r="CLV1030" s="45"/>
      <c r="CLW1030" s="45"/>
      <c r="CLX1030" s="45"/>
      <c r="CLY1030" s="45"/>
      <c r="CLZ1030" s="45"/>
      <c r="CMA1030" s="45"/>
      <c r="CMB1030" s="45"/>
      <c r="CMC1030" s="45"/>
      <c r="CMD1030" s="45"/>
      <c r="CME1030" s="45"/>
      <c r="CMF1030" s="45"/>
      <c r="CMG1030" s="45"/>
      <c r="CMH1030" s="45"/>
      <c r="CMI1030" s="45"/>
      <c r="CMJ1030" s="45"/>
      <c r="CMK1030" s="45"/>
      <c r="CML1030" s="45"/>
      <c r="CMM1030" s="45"/>
      <c r="CMN1030" s="45"/>
      <c r="CMO1030" s="45"/>
      <c r="CMP1030" s="45"/>
      <c r="CMQ1030" s="45"/>
      <c r="CMR1030" s="45"/>
      <c r="CMS1030" s="45"/>
      <c r="CMT1030" s="45"/>
      <c r="CMU1030" s="45"/>
      <c r="CMV1030" s="45"/>
      <c r="CMW1030" s="45"/>
      <c r="CMX1030" s="45"/>
      <c r="CMY1030" s="45"/>
      <c r="CMZ1030" s="45"/>
      <c r="CNA1030" s="45"/>
      <c r="CNB1030" s="45"/>
      <c r="CNC1030" s="45"/>
      <c r="CND1030" s="45"/>
      <c r="CNE1030" s="45"/>
      <c r="CNF1030" s="45"/>
      <c r="CNG1030" s="45"/>
      <c r="CNH1030" s="45"/>
      <c r="CNI1030" s="45"/>
      <c r="CNJ1030" s="45"/>
      <c r="CNK1030" s="45"/>
      <c r="CNL1030" s="45"/>
      <c r="CNM1030" s="45"/>
      <c r="CNN1030" s="45"/>
      <c r="CNO1030" s="45"/>
      <c r="CNP1030" s="45"/>
      <c r="CNQ1030" s="45"/>
      <c r="CNR1030" s="45"/>
      <c r="CNS1030" s="45"/>
      <c r="CNT1030" s="45"/>
      <c r="CNU1030" s="45"/>
      <c r="CNV1030" s="45"/>
      <c r="CNW1030" s="45"/>
      <c r="CNX1030" s="45"/>
      <c r="CNY1030" s="45"/>
      <c r="CNZ1030" s="45"/>
      <c r="COA1030" s="45"/>
      <c r="COB1030" s="45"/>
      <c r="COC1030" s="45"/>
      <c r="COD1030" s="45"/>
      <c r="COE1030" s="45"/>
      <c r="COF1030" s="45"/>
      <c r="COG1030" s="45"/>
      <c r="COH1030" s="45"/>
      <c r="COI1030" s="45"/>
      <c r="COJ1030" s="45"/>
      <c r="COK1030" s="45"/>
      <c r="COL1030" s="45"/>
      <c r="COM1030" s="45"/>
      <c r="CON1030" s="45"/>
      <c r="COO1030" s="45"/>
      <c r="COP1030" s="45"/>
      <c r="COQ1030" s="45"/>
      <c r="COR1030" s="45"/>
      <c r="COS1030" s="45"/>
      <c r="COT1030" s="45"/>
      <c r="COU1030" s="45"/>
      <c r="COV1030" s="45"/>
      <c r="COW1030" s="45"/>
      <c r="COX1030" s="45"/>
      <c r="COY1030" s="45"/>
      <c r="COZ1030" s="45"/>
      <c r="CPA1030" s="45"/>
      <c r="CPB1030" s="45"/>
      <c r="CPC1030" s="45"/>
      <c r="CPD1030" s="45"/>
      <c r="CPE1030" s="45"/>
      <c r="CPF1030" s="45"/>
      <c r="CPG1030" s="45"/>
      <c r="CPH1030" s="45"/>
      <c r="CPI1030" s="45"/>
      <c r="CPJ1030" s="45"/>
      <c r="CPK1030" s="45"/>
      <c r="CPL1030" s="45"/>
      <c r="CPM1030" s="45"/>
      <c r="CPN1030" s="45"/>
      <c r="CPO1030" s="45"/>
      <c r="CPP1030" s="45"/>
      <c r="CPQ1030" s="45"/>
      <c r="CPR1030" s="45"/>
      <c r="CPS1030" s="45"/>
      <c r="CPT1030" s="45"/>
      <c r="CPU1030" s="45"/>
      <c r="CPV1030" s="45"/>
      <c r="CPW1030" s="45"/>
      <c r="CPX1030" s="45"/>
      <c r="CPY1030" s="45"/>
      <c r="CPZ1030" s="45"/>
      <c r="CQA1030" s="45"/>
      <c r="CQB1030" s="45"/>
      <c r="CQC1030" s="45"/>
      <c r="CQD1030" s="45"/>
      <c r="CQE1030" s="45"/>
      <c r="CQF1030" s="45"/>
      <c r="CQG1030" s="45"/>
      <c r="CQH1030" s="45"/>
      <c r="CQI1030" s="45"/>
      <c r="CQJ1030" s="45"/>
      <c r="CQK1030" s="45"/>
      <c r="CQL1030" s="45"/>
      <c r="CQM1030" s="45"/>
      <c r="CQN1030" s="45"/>
      <c r="CQO1030" s="45"/>
      <c r="CQP1030" s="45"/>
      <c r="CQQ1030" s="45"/>
      <c r="CQR1030" s="45"/>
      <c r="CQS1030" s="45"/>
      <c r="CQT1030" s="45"/>
      <c r="CQU1030" s="45"/>
      <c r="CQV1030" s="45"/>
      <c r="CQW1030" s="45"/>
      <c r="CQX1030" s="45"/>
      <c r="CQY1030" s="45"/>
      <c r="CQZ1030" s="45"/>
      <c r="CRA1030" s="45"/>
      <c r="CRB1030" s="45"/>
      <c r="CRC1030" s="45"/>
      <c r="CRD1030" s="45"/>
      <c r="CRE1030" s="45"/>
      <c r="CRF1030" s="45"/>
      <c r="CRG1030" s="45"/>
      <c r="CRH1030" s="45"/>
      <c r="CRI1030" s="45"/>
      <c r="CRJ1030" s="45"/>
      <c r="CRK1030" s="45"/>
      <c r="CRL1030" s="45"/>
      <c r="CRM1030" s="45"/>
      <c r="CRN1030" s="45"/>
      <c r="CRO1030" s="45"/>
      <c r="CRP1030" s="45"/>
      <c r="CRQ1030" s="45"/>
      <c r="CRR1030" s="45"/>
      <c r="CRS1030" s="45"/>
      <c r="CRT1030" s="45"/>
      <c r="CRU1030" s="45"/>
      <c r="CRV1030" s="45"/>
      <c r="CRW1030" s="45"/>
      <c r="CRX1030" s="45"/>
      <c r="CRY1030" s="45"/>
      <c r="CRZ1030" s="45"/>
      <c r="CSA1030" s="45"/>
      <c r="CSB1030" s="45"/>
      <c r="CSC1030" s="45"/>
      <c r="CSD1030" s="45"/>
      <c r="CSE1030" s="45"/>
      <c r="CSF1030" s="45"/>
      <c r="CSG1030" s="45"/>
      <c r="CSH1030" s="45"/>
      <c r="CSI1030" s="45"/>
      <c r="CSJ1030" s="45"/>
      <c r="CSK1030" s="45"/>
      <c r="CSL1030" s="45"/>
      <c r="CSM1030" s="45"/>
      <c r="CSN1030" s="45"/>
      <c r="CSO1030" s="45"/>
      <c r="CSP1030" s="45"/>
      <c r="CSQ1030" s="45"/>
      <c r="CSR1030" s="45"/>
      <c r="CSS1030" s="45"/>
      <c r="CST1030" s="45"/>
      <c r="CSU1030" s="45"/>
      <c r="CSV1030" s="45"/>
      <c r="CSW1030" s="45"/>
      <c r="CSX1030" s="45"/>
      <c r="CSY1030" s="45"/>
      <c r="CSZ1030" s="45"/>
      <c r="CTA1030" s="45"/>
      <c r="CTB1030" s="45"/>
      <c r="CTC1030" s="45"/>
      <c r="CTD1030" s="45"/>
      <c r="CTE1030" s="45"/>
      <c r="CTF1030" s="45"/>
      <c r="CTG1030" s="45"/>
      <c r="CTH1030" s="45"/>
      <c r="CTI1030" s="45"/>
      <c r="CTJ1030" s="45"/>
      <c r="CTK1030" s="45"/>
      <c r="CTL1030" s="45"/>
      <c r="CTM1030" s="45"/>
      <c r="CTN1030" s="45"/>
      <c r="CTO1030" s="45"/>
      <c r="CTP1030" s="45"/>
      <c r="CTQ1030" s="45"/>
      <c r="CTR1030" s="45"/>
      <c r="CTS1030" s="45"/>
      <c r="CTT1030" s="45"/>
      <c r="CTU1030" s="45"/>
      <c r="CTV1030" s="45"/>
      <c r="CTW1030" s="45"/>
      <c r="CTX1030" s="45"/>
      <c r="CTY1030" s="45"/>
      <c r="CTZ1030" s="45"/>
      <c r="CUA1030" s="45"/>
      <c r="CUB1030" s="45"/>
      <c r="CUC1030" s="45"/>
      <c r="CUD1030" s="45"/>
      <c r="CUE1030" s="45"/>
      <c r="CUF1030" s="45"/>
      <c r="CUG1030" s="45"/>
      <c r="CUH1030" s="45"/>
      <c r="CUI1030" s="45"/>
      <c r="CUJ1030" s="45"/>
      <c r="CUK1030" s="45"/>
      <c r="CUL1030" s="45"/>
      <c r="CUM1030" s="45"/>
      <c r="CUN1030" s="45"/>
      <c r="CUO1030" s="45"/>
      <c r="CUP1030" s="45"/>
      <c r="CUQ1030" s="45"/>
      <c r="CUR1030" s="45"/>
      <c r="CUS1030" s="45"/>
      <c r="CUT1030" s="45"/>
      <c r="CUU1030" s="45"/>
      <c r="CUV1030" s="45"/>
      <c r="CUW1030" s="45"/>
      <c r="CUX1030" s="45"/>
      <c r="CUY1030" s="45"/>
      <c r="CUZ1030" s="45"/>
      <c r="CVA1030" s="45"/>
      <c r="CVB1030" s="45"/>
      <c r="CVC1030" s="45"/>
      <c r="CVD1030" s="45"/>
      <c r="CVE1030" s="45"/>
      <c r="CVF1030" s="45"/>
      <c r="CVG1030" s="45"/>
      <c r="CVH1030" s="45"/>
      <c r="CVI1030" s="45"/>
      <c r="CVJ1030" s="45"/>
      <c r="CVK1030" s="45"/>
      <c r="CVL1030" s="45"/>
      <c r="CVM1030" s="45"/>
      <c r="CVN1030" s="45"/>
      <c r="CVO1030" s="45"/>
      <c r="CVP1030" s="45"/>
      <c r="CVQ1030" s="45"/>
      <c r="CVR1030" s="45"/>
      <c r="CVS1030" s="45"/>
      <c r="CVT1030" s="45"/>
      <c r="CVU1030" s="45"/>
      <c r="CVV1030" s="45"/>
      <c r="CVW1030" s="45"/>
      <c r="CVX1030" s="45"/>
      <c r="CVY1030" s="45"/>
      <c r="CVZ1030" s="45"/>
      <c r="CWA1030" s="45"/>
      <c r="CWB1030" s="45"/>
      <c r="CWC1030" s="45"/>
      <c r="CWD1030" s="45"/>
      <c r="CWE1030" s="45"/>
      <c r="CWF1030" s="45"/>
      <c r="CWG1030" s="45"/>
      <c r="CWH1030" s="45"/>
      <c r="CWI1030" s="45"/>
      <c r="CWJ1030" s="45"/>
      <c r="CWK1030" s="45"/>
      <c r="CWL1030" s="45"/>
      <c r="CWM1030" s="45"/>
      <c r="CWN1030" s="45"/>
      <c r="CWO1030" s="45"/>
      <c r="CWP1030" s="45"/>
      <c r="CWQ1030" s="45"/>
      <c r="CWR1030" s="45"/>
      <c r="CWS1030" s="45"/>
      <c r="CWT1030" s="45"/>
      <c r="CWU1030" s="45"/>
      <c r="CWV1030" s="45"/>
      <c r="CWW1030" s="45"/>
      <c r="CWX1030" s="45"/>
      <c r="CWY1030" s="45"/>
      <c r="CWZ1030" s="45"/>
      <c r="CXA1030" s="45"/>
      <c r="CXB1030" s="45"/>
      <c r="CXC1030" s="45"/>
      <c r="CXD1030" s="45"/>
      <c r="CXE1030" s="45"/>
      <c r="CXF1030" s="45"/>
      <c r="CXG1030" s="45"/>
      <c r="CXH1030" s="45"/>
      <c r="CXI1030" s="45"/>
      <c r="CXJ1030" s="45"/>
      <c r="CXK1030" s="45"/>
      <c r="CXL1030" s="45"/>
      <c r="CXM1030" s="45"/>
      <c r="CXN1030" s="45"/>
      <c r="CXO1030" s="45"/>
      <c r="CXP1030" s="45"/>
      <c r="CXQ1030" s="45"/>
      <c r="CXR1030" s="45"/>
      <c r="CXS1030" s="45"/>
      <c r="CXT1030" s="45"/>
      <c r="CXU1030" s="45"/>
      <c r="CXV1030" s="45"/>
      <c r="CXW1030" s="45"/>
      <c r="CXX1030" s="45"/>
      <c r="CXY1030" s="45"/>
      <c r="CXZ1030" s="45"/>
      <c r="CYA1030" s="45"/>
      <c r="CYB1030" s="45"/>
      <c r="CYC1030" s="45"/>
      <c r="CYD1030" s="45"/>
      <c r="CYE1030" s="45"/>
      <c r="CYF1030" s="45"/>
      <c r="CYG1030" s="45"/>
      <c r="CYH1030" s="45"/>
      <c r="CYI1030" s="45"/>
      <c r="CYJ1030" s="45"/>
      <c r="CYK1030" s="45"/>
      <c r="CYL1030" s="45"/>
      <c r="CYM1030" s="45"/>
      <c r="CYN1030" s="45"/>
      <c r="CYO1030" s="45"/>
      <c r="CYP1030" s="45"/>
      <c r="CYQ1030" s="45"/>
      <c r="CYR1030" s="45"/>
      <c r="CYS1030" s="45"/>
      <c r="CYT1030" s="45"/>
      <c r="CYU1030" s="45"/>
      <c r="CYV1030" s="45"/>
      <c r="CYW1030" s="45"/>
      <c r="CYX1030" s="45"/>
      <c r="CYY1030" s="45"/>
      <c r="CYZ1030" s="45"/>
      <c r="CZA1030" s="45"/>
      <c r="CZB1030" s="45"/>
      <c r="CZC1030" s="45"/>
      <c r="CZD1030" s="45"/>
      <c r="CZE1030" s="45"/>
      <c r="CZF1030" s="45"/>
      <c r="CZG1030" s="45"/>
      <c r="CZH1030" s="45"/>
      <c r="CZI1030" s="45"/>
      <c r="CZJ1030" s="45"/>
      <c r="CZK1030" s="45"/>
      <c r="CZL1030" s="45"/>
      <c r="CZM1030" s="45"/>
      <c r="CZN1030" s="45"/>
      <c r="CZO1030" s="45"/>
      <c r="CZP1030" s="45"/>
      <c r="CZQ1030" s="45"/>
      <c r="CZR1030" s="45"/>
      <c r="CZS1030" s="45"/>
      <c r="CZT1030" s="45"/>
      <c r="CZU1030" s="45"/>
      <c r="CZV1030" s="45"/>
      <c r="CZW1030" s="45"/>
      <c r="CZX1030" s="45"/>
      <c r="CZY1030" s="45"/>
      <c r="CZZ1030" s="45"/>
      <c r="DAA1030" s="45"/>
      <c r="DAB1030" s="45"/>
      <c r="DAC1030" s="45"/>
      <c r="DAD1030" s="45"/>
      <c r="DAE1030" s="45"/>
      <c r="DAF1030" s="45"/>
      <c r="DAG1030" s="45"/>
      <c r="DAH1030" s="45"/>
      <c r="DAI1030" s="45"/>
      <c r="DAJ1030" s="45"/>
      <c r="DAK1030" s="45"/>
      <c r="DAL1030" s="45"/>
      <c r="DAM1030" s="45"/>
      <c r="DAN1030" s="45"/>
      <c r="DAO1030" s="45"/>
      <c r="DAP1030" s="45"/>
      <c r="DAQ1030" s="45"/>
      <c r="DAR1030" s="45"/>
      <c r="DAS1030" s="45"/>
      <c r="DAT1030" s="45"/>
      <c r="DAU1030" s="45"/>
      <c r="DAV1030" s="45"/>
      <c r="DAW1030" s="45"/>
      <c r="DAX1030" s="45"/>
      <c r="DAY1030" s="45"/>
      <c r="DAZ1030" s="45"/>
      <c r="DBA1030" s="45"/>
      <c r="DBB1030" s="45"/>
      <c r="DBC1030" s="45"/>
      <c r="DBD1030" s="45"/>
      <c r="DBE1030" s="45"/>
      <c r="DBF1030" s="45"/>
      <c r="DBG1030" s="45"/>
      <c r="DBH1030" s="45"/>
      <c r="DBI1030" s="45"/>
      <c r="DBJ1030" s="45"/>
      <c r="DBK1030" s="45"/>
      <c r="DBL1030" s="45"/>
      <c r="DBM1030" s="45"/>
      <c r="DBN1030" s="45"/>
      <c r="DBO1030" s="45"/>
      <c r="DBP1030" s="45"/>
      <c r="DBQ1030" s="45"/>
      <c r="DBR1030" s="45"/>
      <c r="DBS1030" s="45"/>
      <c r="DBT1030" s="45"/>
      <c r="DBU1030" s="45"/>
      <c r="DBV1030" s="45"/>
      <c r="DBW1030" s="45"/>
      <c r="DBX1030" s="45"/>
      <c r="DBY1030" s="45"/>
      <c r="DBZ1030" s="45"/>
      <c r="DCA1030" s="45"/>
      <c r="DCB1030" s="45"/>
      <c r="DCC1030" s="45"/>
      <c r="DCD1030" s="45"/>
      <c r="DCE1030" s="45"/>
      <c r="DCF1030" s="45"/>
      <c r="DCG1030" s="45"/>
      <c r="DCH1030" s="45"/>
      <c r="DCI1030" s="45"/>
      <c r="DCJ1030" s="45"/>
      <c r="DCK1030" s="45"/>
      <c r="DCL1030" s="45"/>
      <c r="DCM1030" s="45"/>
      <c r="DCN1030" s="45"/>
      <c r="DCO1030" s="45"/>
      <c r="DCP1030" s="45"/>
      <c r="DCQ1030" s="45"/>
      <c r="DCR1030" s="45"/>
      <c r="DCS1030" s="45"/>
      <c r="DCT1030" s="45"/>
      <c r="DCU1030" s="45"/>
      <c r="DCV1030" s="45"/>
      <c r="DCW1030" s="45"/>
      <c r="DCX1030" s="45"/>
      <c r="DCY1030" s="45"/>
      <c r="DCZ1030" s="45"/>
      <c r="DDA1030" s="45"/>
      <c r="DDB1030" s="45"/>
      <c r="DDC1030" s="45"/>
      <c r="DDD1030" s="45"/>
      <c r="DDE1030" s="45"/>
      <c r="DDF1030" s="45"/>
      <c r="DDG1030" s="45"/>
      <c r="DDH1030" s="45"/>
      <c r="DDI1030" s="45"/>
      <c r="DDJ1030" s="45"/>
      <c r="DDK1030" s="45"/>
      <c r="DDL1030" s="45"/>
      <c r="DDM1030" s="45"/>
      <c r="DDN1030" s="45"/>
      <c r="DDO1030" s="45"/>
      <c r="DDP1030" s="45"/>
      <c r="DDQ1030" s="45"/>
      <c r="DDR1030" s="45"/>
      <c r="DDS1030" s="45"/>
      <c r="DDT1030" s="45"/>
      <c r="DDU1030" s="45"/>
      <c r="DDV1030" s="45"/>
      <c r="DDW1030" s="45"/>
      <c r="DDX1030" s="45"/>
      <c r="DDY1030" s="45"/>
      <c r="DDZ1030" s="45"/>
      <c r="DEA1030" s="45"/>
      <c r="DEB1030" s="45"/>
      <c r="DEC1030" s="45"/>
      <c r="DED1030" s="45"/>
      <c r="DEE1030" s="45"/>
      <c r="DEF1030" s="45"/>
      <c r="DEG1030" s="45"/>
      <c r="DEH1030" s="45"/>
      <c r="DEI1030" s="45"/>
      <c r="DEJ1030" s="45"/>
      <c r="DEK1030" s="45"/>
      <c r="DEL1030" s="45"/>
      <c r="DEM1030" s="45"/>
      <c r="DEN1030" s="45"/>
      <c r="DEO1030" s="45"/>
      <c r="DEP1030" s="45"/>
      <c r="DEQ1030" s="45"/>
      <c r="DER1030" s="45"/>
      <c r="DES1030" s="45"/>
      <c r="DET1030" s="45"/>
      <c r="DEU1030" s="45"/>
      <c r="DEV1030" s="45"/>
      <c r="DEW1030" s="45"/>
      <c r="DEX1030" s="45"/>
      <c r="DEY1030" s="45"/>
      <c r="DEZ1030" s="45"/>
      <c r="DFA1030" s="45"/>
      <c r="DFB1030" s="45"/>
      <c r="DFC1030" s="45"/>
      <c r="DFD1030" s="45"/>
      <c r="DFE1030" s="45"/>
      <c r="DFF1030" s="45"/>
      <c r="DFG1030" s="45"/>
      <c r="DFH1030" s="45"/>
      <c r="DFI1030" s="45"/>
      <c r="DFJ1030" s="45"/>
      <c r="DFK1030" s="45"/>
      <c r="DFL1030" s="45"/>
      <c r="DFM1030" s="45"/>
      <c r="DFN1030" s="45"/>
      <c r="DFO1030" s="45"/>
      <c r="DFP1030" s="45"/>
      <c r="DFQ1030" s="45"/>
      <c r="DFR1030" s="45"/>
      <c r="DFS1030" s="45"/>
      <c r="DFT1030" s="45"/>
      <c r="DFU1030" s="45"/>
      <c r="DFV1030" s="45"/>
      <c r="DFW1030" s="45"/>
      <c r="DFX1030" s="45"/>
      <c r="DFY1030" s="45"/>
      <c r="DFZ1030" s="45"/>
      <c r="DGA1030" s="45"/>
      <c r="DGB1030" s="45"/>
      <c r="DGC1030" s="45"/>
      <c r="DGD1030" s="45"/>
      <c r="DGE1030" s="45"/>
      <c r="DGF1030" s="45"/>
      <c r="DGG1030" s="45"/>
      <c r="DGH1030" s="45"/>
      <c r="DGI1030" s="45"/>
      <c r="DGJ1030" s="45"/>
      <c r="DGK1030" s="45"/>
      <c r="DGL1030" s="45"/>
      <c r="DGM1030" s="45"/>
      <c r="DGN1030" s="45"/>
      <c r="DGO1030" s="45"/>
      <c r="DGP1030" s="45"/>
      <c r="DGQ1030" s="45"/>
      <c r="DGR1030" s="45"/>
      <c r="DGS1030" s="45"/>
      <c r="DGT1030" s="45"/>
      <c r="DGU1030" s="45"/>
      <c r="DGV1030" s="45"/>
      <c r="DGW1030" s="45"/>
      <c r="DGX1030" s="45"/>
      <c r="DGY1030" s="45"/>
      <c r="DGZ1030" s="45"/>
      <c r="DHA1030" s="45"/>
      <c r="DHB1030" s="45"/>
      <c r="DHC1030" s="45"/>
      <c r="DHD1030" s="45"/>
      <c r="DHE1030" s="45"/>
      <c r="DHF1030" s="45"/>
      <c r="DHG1030" s="45"/>
      <c r="DHH1030" s="45"/>
      <c r="DHI1030" s="45"/>
      <c r="DHJ1030" s="45"/>
      <c r="DHK1030" s="45"/>
      <c r="DHL1030" s="45"/>
      <c r="DHM1030" s="45"/>
      <c r="DHN1030" s="45"/>
      <c r="DHO1030" s="45"/>
      <c r="DHP1030" s="45"/>
      <c r="DHQ1030" s="45"/>
      <c r="DHR1030" s="45"/>
      <c r="DHS1030" s="45"/>
      <c r="DHT1030" s="45"/>
      <c r="DHU1030" s="45"/>
      <c r="DHV1030" s="45"/>
      <c r="DHW1030" s="45"/>
      <c r="DHX1030" s="45"/>
      <c r="DHY1030" s="45"/>
      <c r="DHZ1030" s="45"/>
      <c r="DIA1030" s="45"/>
      <c r="DIB1030" s="45"/>
      <c r="DIC1030" s="45"/>
      <c r="DID1030" s="45"/>
      <c r="DIE1030" s="45"/>
      <c r="DIF1030" s="45"/>
      <c r="DIG1030" s="45"/>
      <c r="DIH1030" s="45"/>
      <c r="DII1030" s="45"/>
      <c r="DIJ1030" s="45"/>
      <c r="DIK1030" s="45"/>
      <c r="DIL1030" s="45"/>
      <c r="DIM1030" s="45"/>
      <c r="DIN1030" s="45"/>
      <c r="DIO1030" s="45"/>
      <c r="DIP1030" s="45"/>
      <c r="DIQ1030" s="45"/>
      <c r="DIR1030" s="45"/>
      <c r="DIS1030" s="45"/>
      <c r="DIT1030" s="45"/>
      <c r="DIU1030" s="45"/>
      <c r="DIV1030" s="45"/>
      <c r="DIW1030" s="45"/>
      <c r="DIX1030" s="45"/>
      <c r="DIY1030" s="45"/>
      <c r="DIZ1030" s="45"/>
      <c r="DJA1030" s="45"/>
      <c r="DJB1030" s="45"/>
      <c r="DJC1030" s="45"/>
      <c r="DJD1030" s="45"/>
      <c r="DJE1030" s="45"/>
      <c r="DJF1030" s="45"/>
      <c r="DJG1030" s="45"/>
      <c r="DJH1030" s="45"/>
      <c r="DJI1030" s="45"/>
      <c r="DJJ1030" s="45"/>
      <c r="DJK1030" s="45"/>
      <c r="DJL1030" s="45"/>
      <c r="DJM1030" s="45"/>
      <c r="DJN1030" s="45"/>
      <c r="DJO1030" s="45"/>
      <c r="DJP1030" s="45"/>
      <c r="DJQ1030" s="45"/>
      <c r="DJR1030" s="45"/>
      <c r="DJS1030" s="45"/>
      <c r="DJT1030" s="45"/>
      <c r="DJU1030" s="45"/>
      <c r="DJV1030" s="45"/>
      <c r="DJW1030" s="45"/>
      <c r="DJX1030" s="45"/>
      <c r="DJY1030" s="45"/>
      <c r="DJZ1030" s="45"/>
      <c r="DKA1030" s="45"/>
      <c r="DKB1030" s="45"/>
      <c r="DKC1030" s="45"/>
      <c r="DKD1030" s="45"/>
      <c r="DKE1030" s="45"/>
      <c r="DKF1030" s="45"/>
      <c r="DKG1030" s="45"/>
      <c r="DKH1030" s="45"/>
      <c r="DKI1030" s="45"/>
      <c r="DKJ1030" s="45"/>
      <c r="DKK1030" s="45"/>
      <c r="DKL1030" s="45"/>
      <c r="DKM1030" s="45"/>
      <c r="DKN1030" s="45"/>
      <c r="DKO1030" s="45"/>
      <c r="DKP1030" s="45"/>
      <c r="DKQ1030" s="45"/>
      <c r="DKR1030" s="45"/>
      <c r="DKS1030" s="45"/>
      <c r="DKT1030" s="45"/>
      <c r="DKU1030" s="45"/>
      <c r="DKV1030" s="45"/>
      <c r="DKW1030" s="45"/>
      <c r="DKX1030" s="45"/>
      <c r="DKY1030" s="45"/>
      <c r="DKZ1030" s="45"/>
      <c r="DLA1030" s="45"/>
      <c r="DLB1030" s="45"/>
      <c r="DLC1030" s="45"/>
      <c r="DLD1030" s="45"/>
      <c r="DLE1030" s="45"/>
      <c r="DLF1030" s="45"/>
      <c r="DLG1030" s="45"/>
      <c r="DLH1030" s="45"/>
      <c r="DLI1030" s="45"/>
      <c r="DLJ1030" s="45"/>
      <c r="DLK1030" s="45"/>
      <c r="DLL1030" s="45"/>
      <c r="DLM1030" s="45"/>
      <c r="DLN1030" s="45"/>
      <c r="DLO1030" s="45"/>
      <c r="DLP1030" s="45"/>
      <c r="DLQ1030" s="45"/>
      <c r="DLR1030" s="45"/>
      <c r="DLS1030" s="45"/>
      <c r="DLT1030" s="45"/>
      <c r="DLU1030" s="45"/>
      <c r="DLV1030" s="45"/>
      <c r="DLW1030" s="45"/>
      <c r="DLX1030" s="45"/>
      <c r="DLY1030" s="45"/>
      <c r="DLZ1030" s="45"/>
      <c r="DMA1030" s="45"/>
      <c r="DMB1030" s="45"/>
      <c r="DMC1030" s="45"/>
      <c r="DMD1030" s="45"/>
      <c r="DME1030" s="45"/>
      <c r="DMF1030" s="45"/>
      <c r="DMG1030" s="45"/>
      <c r="DMH1030" s="45"/>
      <c r="DMI1030" s="45"/>
      <c r="DMJ1030" s="45"/>
      <c r="DMK1030" s="45"/>
      <c r="DML1030" s="45"/>
      <c r="DMM1030" s="45"/>
      <c r="DMN1030" s="45"/>
      <c r="DMO1030" s="45"/>
      <c r="DMP1030" s="45"/>
      <c r="DMQ1030" s="45"/>
      <c r="DMR1030" s="45"/>
      <c r="DMS1030" s="45"/>
      <c r="DMT1030" s="45"/>
      <c r="DMU1030" s="45"/>
      <c r="DMV1030" s="45"/>
      <c r="DMW1030" s="45"/>
      <c r="DMX1030" s="45"/>
      <c r="DMY1030" s="45"/>
      <c r="DMZ1030" s="45"/>
      <c r="DNA1030" s="45"/>
      <c r="DNB1030" s="45"/>
      <c r="DNC1030" s="45"/>
      <c r="DND1030" s="45"/>
      <c r="DNE1030" s="45"/>
      <c r="DNF1030" s="45"/>
      <c r="DNG1030" s="45"/>
      <c r="DNH1030" s="45"/>
      <c r="DNI1030" s="45"/>
      <c r="DNJ1030" s="45"/>
      <c r="DNK1030" s="45"/>
      <c r="DNL1030" s="45"/>
      <c r="DNM1030" s="45"/>
      <c r="DNN1030" s="45"/>
      <c r="DNO1030" s="45"/>
      <c r="DNP1030" s="45"/>
      <c r="DNQ1030" s="45"/>
      <c r="DNR1030" s="45"/>
      <c r="DNS1030" s="45"/>
      <c r="DNT1030" s="45"/>
      <c r="DNU1030" s="45"/>
      <c r="DNV1030" s="45"/>
      <c r="DNW1030" s="45"/>
      <c r="DNX1030" s="45"/>
      <c r="DNY1030" s="45"/>
      <c r="DNZ1030" s="45"/>
      <c r="DOA1030" s="45"/>
      <c r="DOB1030" s="45"/>
      <c r="DOC1030" s="45"/>
      <c r="DOD1030" s="45"/>
      <c r="DOE1030" s="45"/>
      <c r="DOF1030" s="45"/>
      <c r="DOG1030" s="45"/>
      <c r="DOH1030" s="45"/>
      <c r="DOI1030" s="45"/>
      <c r="DOJ1030" s="45"/>
      <c r="DOK1030" s="45"/>
      <c r="DOL1030" s="45"/>
      <c r="DOM1030" s="45"/>
      <c r="DON1030" s="45"/>
      <c r="DOO1030" s="45"/>
      <c r="DOP1030" s="45"/>
      <c r="DOQ1030" s="45"/>
      <c r="DOR1030" s="45"/>
      <c r="DOS1030" s="45"/>
      <c r="DOT1030" s="45"/>
      <c r="DOU1030" s="45"/>
      <c r="DOV1030" s="45"/>
      <c r="DOW1030" s="45"/>
      <c r="DOX1030" s="45"/>
      <c r="DOY1030" s="45"/>
      <c r="DOZ1030" s="45"/>
      <c r="DPA1030" s="45"/>
      <c r="DPB1030" s="45"/>
      <c r="DPC1030" s="45"/>
      <c r="DPD1030" s="45"/>
      <c r="DPE1030" s="45"/>
      <c r="DPF1030" s="45"/>
      <c r="DPG1030" s="45"/>
      <c r="DPH1030" s="45"/>
      <c r="DPI1030" s="45"/>
      <c r="DPJ1030" s="45"/>
      <c r="DPK1030" s="45"/>
      <c r="DPL1030" s="45"/>
      <c r="DPM1030" s="45"/>
      <c r="DPN1030" s="45"/>
      <c r="DPO1030" s="45"/>
      <c r="DPP1030" s="45"/>
      <c r="DPQ1030" s="45"/>
      <c r="DPR1030" s="45"/>
      <c r="DPS1030" s="45"/>
      <c r="DPT1030" s="45"/>
      <c r="DPU1030" s="45"/>
      <c r="DPV1030" s="45"/>
      <c r="DPW1030" s="45"/>
      <c r="DPX1030" s="45"/>
      <c r="DPY1030" s="45"/>
      <c r="DPZ1030" s="45"/>
      <c r="DQA1030" s="45"/>
      <c r="DQB1030" s="45"/>
      <c r="DQC1030" s="45"/>
      <c r="DQD1030" s="45"/>
      <c r="DQE1030" s="45"/>
      <c r="DQF1030" s="45"/>
      <c r="DQG1030" s="45"/>
      <c r="DQH1030" s="45"/>
      <c r="DQI1030" s="45"/>
      <c r="DQJ1030" s="45"/>
      <c r="DQK1030" s="45"/>
      <c r="DQL1030" s="45"/>
      <c r="DQM1030" s="45"/>
      <c r="DQN1030" s="45"/>
      <c r="DQO1030" s="45"/>
      <c r="DQP1030" s="45"/>
      <c r="DQQ1030" s="45"/>
      <c r="DQR1030" s="45"/>
      <c r="DQS1030" s="45"/>
      <c r="DQT1030" s="45"/>
      <c r="DQU1030" s="45"/>
      <c r="DQV1030" s="45"/>
      <c r="DQW1030" s="45"/>
      <c r="DQX1030" s="45"/>
      <c r="DQY1030" s="45"/>
      <c r="DQZ1030" s="45"/>
      <c r="DRA1030" s="45"/>
      <c r="DRB1030" s="45"/>
      <c r="DRC1030" s="45"/>
      <c r="DRD1030" s="45"/>
      <c r="DRE1030" s="45"/>
      <c r="DRF1030" s="45"/>
      <c r="DRG1030" s="45"/>
      <c r="DRH1030" s="45"/>
      <c r="DRI1030" s="45"/>
      <c r="DRJ1030" s="45"/>
      <c r="DRK1030" s="45"/>
      <c r="DRL1030" s="45"/>
      <c r="DRM1030" s="45"/>
      <c r="DRN1030" s="45"/>
      <c r="DRO1030" s="45"/>
      <c r="DRP1030" s="45"/>
      <c r="DRQ1030" s="45"/>
      <c r="DRR1030" s="45"/>
      <c r="DRS1030" s="45"/>
      <c r="DRT1030" s="45"/>
      <c r="DRU1030" s="45"/>
      <c r="DRV1030" s="45"/>
      <c r="DRW1030" s="45"/>
      <c r="DRX1030" s="45"/>
      <c r="DRY1030" s="45"/>
      <c r="DRZ1030" s="45"/>
      <c r="DSA1030" s="45"/>
      <c r="DSB1030" s="45"/>
      <c r="DSC1030" s="45"/>
      <c r="DSD1030" s="45"/>
      <c r="DSE1030" s="45"/>
      <c r="DSF1030" s="45"/>
      <c r="DSG1030" s="45"/>
      <c r="DSH1030" s="45"/>
      <c r="DSI1030" s="45"/>
      <c r="DSJ1030" s="45"/>
      <c r="DSK1030" s="45"/>
      <c r="DSL1030" s="45"/>
      <c r="DSM1030" s="45"/>
      <c r="DSN1030" s="45"/>
      <c r="DSO1030" s="45"/>
      <c r="DSP1030" s="45"/>
      <c r="DSQ1030" s="45"/>
      <c r="DSR1030" s="45"/>
      <c r="DSS1030" s="45"/>
      <c r="DST1030" s="45"/>
      <c r="DSU1030" s="45"/>
      <c r="DSV1030" s="45"/>
      <c r="DSW1030" s="45"/>
      <c r="DSX1030" s="45"/>
      <c r="DSY1030" s="45"/>
      <c r="DSZ1030" s="45"/>
      <c r="DTA1030" s="45"/>
      <c r="DTB1030" s="45"/>
      <c r="DTC1030" s="45"/>
      <c r="DTD1030" s="45"/>
      <c r="DTE1030" s="45"/>
      <c r="DTF1030" s="45"/>
      <c r="DTG1030" s="45"/>
      <c r="DTH1030" s="45"/>
      <c r="DTI1030" s="45"/>
      <c r="DTJ1030" s="45"/>
      <c r="DTK1030" s="45"/>
      <c r="DTL1030" s="45"/>
      <c r="DTM1030" s="45"/>
      <c r="DTN1030" s="45"/>
      <c r="DTO1030" s="45"/>
      <c r="DTP1030" s="45"/>
      <c r="DTQ1030" s="45"/>
      <c r="DTR1030" s="45"/>
      <c r="DTS1030" s="45"/>
      <c r="DTT1030" s="45"/>
      <c r="DTU1030" s="45"/>
      <c r="DTV1030" s="45"/>
      <c r="DTW1030" s="45"/>
      <c r="DTX1030" s="45"/>
      <c r="DTY1030" s="45"/>
      <c r="DTZ1030" s="45"/>
      <c r="DUA1030" s="45"/>
      <c r="DUB1030" s="45"/>
      <c r="DUC1030" s="45"/>
      <c r="DUD1030" s="45"/>
      <c r="DUE1030" s="45"/>
      <c r="DUF1030" s="45"/>
      <c r="DUG1030" s="45"/>
      <c r="DUH1030" s="45"/>
      <c r="DUI1030" s="45"/>
      <c r="DUJ1030" s="45"/>
      <c r="DUK1030" s="45"/>
      <c r="DUL1030" s="45"/>
      <c r="DUM1030" s="45"/>
      <c r="DUN1030" s="45"/>
      <c r="DUO1030" s="45"/>
      <c r="DUP1030" s="45"/>
      <c r="DUQ1030" s="45"/>
      <c r="DUR1030" s="45"/>
      <c r="DUS1030" s="45"/>
      <c r="DUT1030" s="45"/>
      <c r="DUU1030" s="45"/>
      <c r="DUV1030" s="45"/>
      <c r="DUW1030" s="45"/>
      <c r="DUX1030" s="45"/>
      <c r="DUY1030" s="45"/>
      <c r="DUZ1030" s="45"/>
      <c r="DVA1030" s="45"/>
      <c r="DVB1030" s="45"/>
      <c r="DVC1030" s="45"/>
      <c r="DVD1030" s="45"/>
      <c r="DVE1030" s="45"/>
      <c r="DVF1030" s="45"/>
      <c r="DVG1030" s="45"/>
      <c r="DVH1030" s="45"/>
      <c r="DVI1030" s="45"/>
      <c r="DVJ1030" s="45"/>
      <c r="DVK1030" s="45"/>
      <c r="DVL1030" s="45"/>
      <c r="DVM1030" s="45"/>
      <c r="DVN1030" s="45"/>
      <c r="DVO1030" s="45"/>
      <c r="DVP1030" s="45"/>
      <c r="DVQ1030" s="45"/>
      <c r="DVR1030" s="45"/>
      <c r="DVS1030" s="45"/>
      <c r="DVT1030" s="45"/>
      <c r="DVU1030" s="45"/>
      <c r="DVV1030" s="45"/>
      <c r="DVW1030" s="45"/>
      <c r="DVX1030" s="45"/>
      <c r="DVY1030" s="45"/>
      <c r="DVZ1030" s="45"/>
      <c r="DWA1030" s="45"/>
      <c r="DWB1030" s="45"/>
      <c r="DWC1030" s="45"/>
      <c r="DWD1030" s="45"/>
      <c r="DWE1030" s="45"/>
      <c r="DWF1030" s="45"/>
      <c r="DWG1030" s="45"/>
      <c r="DWH1030" s="45"/>
      <c r="DWI1030" s="45"/>
      <c r="DWJ1030" s="45"/>
      <c r="DWK1030" s="45"/>
      <c r="DWL1030" s="45"/>
      <c r="DWM1030" s="45"/>
      <c r="DWN1030" s="45"/>
      <c r="DWO1030" s="45"/>
      <c r="DWP1030" s="45"/>
      <c r="DWQ1030" s="45"/>
      <c r="DWR1030" s="45"/>
      <c r="DWS1030" s="45"/>
      <c r="DWT1030" s="45"/>
      <c r="DWU1030" s="45"/>
      <c r="DWV1030" s="45"/>
      <c r="DWW1030" s="45"/>
      <c r="DWX1030" s="45"/>
      <c r="DWY1030" s="45"/>
      <c r="DWZ1030" s="45"/>
      <c r="DXA1030" s="45"/>
      <c r="DXB1030" s="45"/>
      <c r="DXC1030" s="45"/>
      <c r="DXD1030" s="45"/>
      <c r="DXE1030" s="45"/>
      <c r="DXF1030" s="45"/>
      <c r="DXG1030" s="45"/>
      <c r="DXH1030" s="45"/>
      <c r="DXI1030" s="45"/>
      <c r="DXJ1030" s="45"/>
      <c r="DXK1030" s="45"/>
      <c r="DXL1030" s="45"/>
      <c r="DXM1030" s="45"/>
      <c r="DXN1030" s="45"/>
      <c r="DXO1030" s="45"/>
      <c r="DXP1030" s="45"/>
      <c r="DXQ1030" s="45"/>
      <c r="DXR1030" s="45"/>
      <c r="DXS1030" s="45"/>
      <c r="DXT1030" s="45"/>
      <c r="DXU1030" s="45"/>
      <c r="DXV1030" s="45"/>
      <c r="DXW1030" s="45"/>
      <c r="DXX1030" s="45"/>
      <c r="DXY1030" s="45"/>
      <c r="DXZ1030" s="45"/>
      <c r="DYA1030" s="45"/>
      <c r="DYB1030" s="45"/>
      <c r="DYC1030" s="45"/>
      <c r="DYD1030" s="45"/>
      <c r="DYE1030" s="45"/>
      <c r="DYF1030" s="45"/>
      <c r="DYG1030" s="45"/>
      <c r="DYH1030" s="45"/>
      <c r="DYI1030" s="45"/>
      <c r="DYJ1030" s="45"/>
      <c r="DYK1030" s="45"/>
      <c r="DYL1030" s="45"/>
      <c r="DYM1030" s="45"/>
      <c r="DYN1030" s="45"/>
      <c r="DYO1030" s="45"/>
      <c r="DYP1030" s="45"/>
      <c r="DYQ1030" s="45"/>
      <c r="DYR1030" s="45"/>
      <c r="DYS1030" s="45"/>
      <c r="DYT1030" s="45"/>
      <c r="DYU1030" s="45"/>
      <c r="DYV1030" s="45"/>
      <c r="DYW1030" s="45"/>
      <c r="DYX1030" s="45"/>
      <c r="DYY1030" s="45"/>
      <c r="DYZ1030" s="45"/>
      <c r="DZA1030" s="45"/>
      <c r="DZB1030" s="45"/>
      <c r="DZC1030" s="45"/>
      <c r="DZD1030" s="45"/>
      <c r="DZE1030" s="45"/>
      <c r="DZF1030" s="45"/>
      <c r="DZG1030" s="45"/>
      <c r="DZH1030" s="45"/>
      <c r="DZI1030" s="45"/>
      <c r="DZJ1030" s="45"/>
      <c r="DZK1030" s="45"/>
      <c r="DZL1030" s="45"/>
      <c r="DZM1030" s="45"/>
      <c r="DZN1030" s="45"/>
      <c r="DZO1030" s="45"/>
      <c r="DZP1030" s="45"/>
      <c r="DZQ1030" s="45"/>
      <c r="DZR1030" s="45"/>
      <c r="DZS1030" s="45"/>
      <c r="DZT1030" s="45"/>
      <c r="DZU1030" s="45"/>
      <c r="DZV1030" s="45"/>
      <c r="DZW1030" s="45"/>
      <c r="DZX1030" s="45"/>
      <c r="DZY1030" s="45"/>
      <c r="DZZ1030" s="45"/>
      <c r="EAA1030" s="45"/>
      <c r="EAB1030" s="45"/>
      <c r="EAC1030" s="45"/>
      <c r="EAD1030" s="45"/>
      <c r="EAE1030" s="45"/>
      <c r="EAF1030" s="45"/>
      <c r="EAG1030" s="45"/>
      <c r="EAH1030" s="45"/>
      <c r="EAI1030" s="45"/>
      <c r="EAJ1030" s="45"/>
      <c r="EAK1030" s="45"/>
      <c r="EAL1030" s="45"/>
      <c r="EAM1030" s="45"/>
      <c r="EAN1030" s="45"/>
      <c r="EAO1030" s="45"/>
      <c r="EAP1030" s="45"/>
      <c r="EAQ1030" s="45"/>
      <c r="EAR1030" s="45"/>
      <c r="EAS1030" s="45"/>
      <c r="EAT1030" s="45"/>
      <c r="EAU1030" s="45"/>
      <c r="EAV1030" s="45"/>
      <c r="EAW1030" s="45"/>
      <c r="EAX1030" s="45"/>
      <c r="EAY1030" s="45"/>
      <c r="EAZ1030" s="45"/>
      <c r="EBA1030" s="45"/>
      <c r="EBB1030" s="45"/>
      <c r="EBC1030" s="45"/>
      <c r="EBD1030" s="45"/>
      <c r="EBE1030" s="45"/>
      <c r="EBF1030" s="45"/>
      <c r="EBG1030" s="45"/>
      <c r="EBH1030" s="45"/>
      <c r="EBI1030" s="45"/>
      <c r="EBJ1030" s="45"/>
      <c r="EBK1030" s="45"/>
      <c r="EBL1030" s="45"/>
      <c r="EBM1030" s="45"/>
      <c r="EBN1030" s="45"/>
      <c r="EBO1030" s="45"/>
      <c r="EBP1030" s="45"/>
      <c r="EBQ1030" s="45"/>
      <c r="EBR1030" s="45"/>
      <c r="EBS1030" s="45"/>
      <c r="EBT1030" s="45"/>
      <c r="EBU1030" s="45"/>
      <c r="EBV1030" s="45"/>
      <c r="EBW1030" s="45"/>
      <c r="EBX1030" s="45"/>
      <c r="EBY1030" s="45"/>
      <c r="EBZ1030" s="45"/>
      <c r="ECA1030" s="45"/>
      <c r="ECB1030" s="45"/>
      <c r="ECC1030" s="45"/>
      <c r="ECD1030" s="45"/>
      <c r="ECE1030" s="45"/>
      <c r="ECF1030" s="45"/>
      <c r="ECG1030" s="45"/>
      <c r="ECH1030" s="45"/>
      <c r="ECI1030" s="45"/>
      <c r="ECJ1030" s="45"/>
      <c r="ECK1030" s="45"/>
      <c r="ECL1030" s="45"/>
      <c r="ECM1030" s="45"/>
      <c r="ECN1030" s="45"/>
      <c r="ECO1030" s="45"/>
      <c r="ECP1030" s="45"/>
      <c r="ECQ1030" s="45"/>
      <c r="ECR1030" s="45"/>
      <c r="ECS1030" s="45"/>
      <c r="ECT1030" s="45"/>
      <c r="ECU1030" s="45"/>
      <c r="ECV1030" s="45"/>
      <c r="ECW1030" s="45"/>
      <c r="ECX1030" s="45"/>
      <c r="ECY1030" s="45"/>
      <c r="ECZ1030" s="45"/>
      <c r="EDA1030" s="45"/>
      <c r="EDB1030" s="45"/>
      <c r="EDC1030" s="45"/>
      <c r="EDD1030" s="45"/>
      <c r="EDE1030" s="45"/>
      <c r="EDF1030" s="45"/>
      <c r="EDG1030" s="45"/>
      <c r="EDH1030" s="45"/>
      <c r="EDI1030" s="45"/>
      <c r="EDJ1030" s="45"/>
      <c r="EDK1030" s="45"/>
      <c r="EDL1030" s="45"/>
      <c r="EDM1030" s="45"/>
      <c r="EDN1030" s="45"/>
      <c r="EDO1030" s="45"/>
      <c r="EDP1030" s="45"/>
      <c r="EDQ1030" s="45"/>
      <c r="EDR1030" s="45"/>
      <c r="EDS1030" s="45"/>
      <c r="EDT1030" s="45"/>
      <c r="EDU1030" s="45"/>
      <c r="EDV1030" s="45"/>
      <c r="EDW1030" s="45"/>
      <c r="EDX1030" s="45"/>
      <c r="EDY1030" s="45"/>
      <c r="EDZ1030" s="45"/>
      <c r="EEA1030" s="45"/>
      <c r="EEB1030" s="45"/>
      <c r="EEC1030" s="45"/>
      <c r="EED1030" s="45"/>
      <c r="EEE1030" s="45"/>
      <c r="EEF1030" s="45"/>
      <c r="EEG1030" s="45"/>
      <c r="EEH1030" s="45"/>
      <c r="EEI1030" s="45"/>
      <c r="EEJ1030" s="45"/>
      <c r="EEK1030" s="45"/>
      <c r="EEL1030" s="45"/>
      <c r="EEM1030" s="45"/>
      <c r="EEN1030" s="45"/>
      <c r="EEO1030" s="45"/>
      <c r="EEP1030" s="45"/>
      <c r="EEQ1030" s="45"/>
      <c r="EER1030" s="45"/>
      <c r="EES1030" s="45"/>
      <c r="EET1030" s="45"/>
      <c r="EEU1030" s="45"/>
      <c r="EEV1030" s="45"/>
      <c r="EEW1030" s="45"/>
      <c r="EEX1030" s="45"/>
      <c r="EEY1030" s="45"/>
      <c r="EEZ1030" s="45"/>
      <c r="EFA1030" s="45"/>
      <c r="EFB1030" s="45"/>
      <c r="EFC1030" s="45"/>
      <c r="EFD1030" s="45"/>
      <c r="EFE1030" s="45"/>
      <c r="EFF1030" s="45"/>
      <c r="EFG1030" s="45"/>
      <c r="EFH1030" s="45"/>
      <c r="EFI1030" s="45"/>
      <c r="EFJ1030" s="45"/>
      <c r="EFK1030" s="45"/>
      <c r="EFL1030" s="45"/>
      <c r="EFM1030" s="45"/>
      <c r="EFN1030" s="45"/>
      <c r="EFO1030" s="45"/>
      <c r="EFP1030" s="45"/>
      <c r="EFQ1030" s="45"/>
      <c r="EFR1030" s="45"/>
      <c r="EFS1030" s="45"/>
      <c r="EFT1030" s="45"/>
      <c r="EFU1030" s="45"/>
      <c r="EFV1030" s="45"/>
      <c r="EFW1030" s="45"/>
      <c r="EFX1030" s="45"/>
      <c r="EFY1030" s="45"/>
      <c r="EFZ1030" s="45"/>
      <c r="EGA1030" s="45"/>
      <c r="EGB1030" s="45"/>
      <c r="EGC1030" s="45"/>
      <c r="EGD1030" s="45"/>
      <c r="EGE1030" s="45"/>
      <c r="EGF1030" s="45"/>
      <c r="EGG1030" s="45"/>
      <c r="EGH1030" s="45"/>
      <c r="EGI1030" s="45"/>
      <c r="EGJ1030" s="45"/>
      <c r="EGK1030" s="45"/>
      <c r="EGL1030" s="45"/>
      <c r="EGM1030" s="45"/>
      <c r="EGN1030" s="45"/>
      <c r="EGO1030" s="45"/>
      <c r="EGP1030" s="45"/>
      <c r="EGQ1030" s="45"/>
      <c r="EGR1030" s="45"/>
      <c r="EGS1030" s="45"/>
      <c r="EGT1030" s="45"/>
      <c r="EGU1030" s="45"/>
      <c r="EGV1030" s="45"/>
      <c r="EGW1030" s="45"/>
      <c r="EGX1030" s="45"/>
      <c r="EGY1030" s="45"/>
      <c r="EGZ1030" s="45"/>
      <c r="EHA1030" s="45"/>
      <c r="EHB1030" s="45"/>
      <c r="EHC1030" s="45"/>
      <c r="EHD1030" s="45"/>
      <c r="EHE1030" s="45"/>
      <c r="EHF1030" s="45"/>
      <c r="EHG1030" s="45"/>
      <c r="EHH1030" s="45"/>
      <c r="EHI1030" s="45"/>
      <c r="EHJ1030" s="45"/>
      <c r="EHK1030" s="45"/>
      <c r="EHL1030" s="45"/>
      <c r="EHM1030" s="45"/>
      <c r="EHN1030" s="45"/>
      <c r="EHO1030" s="45"/>
      <c r="EHP1030" s="45"/>
      <c r="EHQ1030" s="45"/>
      <c r="EHR1030" s="45"/>
      <c r="EHS1030" s="45"/>
      <c r="EHT1030" s="45"/>
      <c r="EHU1030" s="45"/>
      <c r="EHV1030" s="45"/>
      <c r="EHW1030" s="45"/>
      <c r="EHX1030" s="45"/>
      <c r="EHY1030" s="45"/>
      <c r="EHZ1030" s="45"/>
      <c r="EIA1030" s="45"/>
      <c r="EIB1030" s="45"/>
      <c r="EIC1030" s="45"/>
      <c r="EID1030" s="45"/>
      <c r="EIE1030" s="45"/>
      <c r="EIF1030" s="45"/>
      <c r="EIG1030" s="45"/>
      <c r="EIH1030" s="45"/>
      <c r="EII1030" s="45"/>
      <c r="EIJ1030" s="45"/>
      <c r="EIK1030" s="45"/>
      <c r="EIL1030" s="45"/>
      <c r="EIM1030" s="45"/>
      <c r="EIN1030" s="45"/>
      <c r="EIO1030" s="45"/>
      <c r="EIP1030" s="45"/>
      <c r="EIQ1030" s="45"/>
      <c r="EIR1030" s="45"/>
      <c r="EIS1030" s="45"/>
      <c r="EIT1030" s="45"/>
      <c r="EIU1030" s="45"/>
      <c r="EIV1030" s="45"/>
      <c r="EIW1030" s="45"/>
      <c r="EIX1030" s="45"/>
      <c r="EIY1030" s="45"/>
      <c r="EIZ1030" s="45"/>
      <c r="EJA1030" s="45"/>
      <c r="EJB1030" s="45"/>
      <c r="EJC1030" s="45"/>
      <c r="EJD1030" s="45"/>
      <c r="EJE1030" s="45"/>
      <c r="EJF1030" s="45"/>
      <c r="EJG1030" s="45"/>
      <c r="EJH1030" s="45"/>
      <c r="EJI1030" s="45"/>
      <c r="EJJ1030" s="45"/>
      <c r="EJK1030" s="45"/>
      <c r="EJL1030" s="45"/>
      <c r="EJM1030" s="45"/>
      <c r="EJN1030" s="45"/>
      <c r="EJO1030" s="45"/>
      <c r="EJP1030" s="45"/>
      <c r="EJQ1030" s="45"/>
      <c r="EJR1030" s="45"/>
      <c r="EJS1030" s="45"/>
      <c r="EJT1030" s="45"/>
      <c r="EJU1030" s="45"/>
      <c r="EJV1030" s="45"/>
      <c r="EJW1030" s="45"/>
      <c r="EJX1030" s="45"/>
      <c r="EJY1030" s="45"/>
      <c r="EJZ1030" s="45"/>
      <c r="EKA1030" s="45"/>
      <c r="EKB1030" s="45"/>
      <c r="EKC1030" s="45"/>
      <c r="EKD1030" s="45"/>
      <c r="EKE1030" s="45"/>
      <c r="EKF1030" s="45"/>
      <c r="EKG1030" s="45"/>
      <c r="EKH1030" s="45"/>
      <c r="EKI1030" s="45"/>
      <c r="EKJ1030" s="45"/>
      <c r="EKK1030" s="45"/>
      <c r="EKL1030" s="45"/>
      <c r="EKM1030" s="45"/>
      <c r="EKN1030" s="45"/>
      <c r="EKO1030" s="45"/>
      <c r="EKP1030" s="45"/>
      <c r="EKQ1030" s="45"/>
      <c r="EKR1030" s="45"/>
      <c r="EKS1030" s="45"/>
      <c r="EKT1030" s="45"/>
      <c r="EKU1030" s="45"/>
      <c r="EKV1030" s="45"/>
      <c r="EKW1030" s="45"/>
      <c r="EKX1030" s="45"/>
      <c r="EKY1030" s="45"/>
      <c r="EKZ1030" s="45"/>
      <c r="ELA1030" s="45"/>
      <c r="ELB1030" s="45"/>
      <c r="ELC1030" s="45"/>
      <c r="ELD1030" s="45"/>
      <c r="ELE1030" s="45"/>
      <c r="ELF1030" s="45"/>
      <c r="ELG1030" s="45"/>
      <c r="ELH1030" s="45"/>
      <c r="ELI1030" s="45"/>
      <c r="ELJ1030" s="45"/>
      <c r="ELK1030" s="45"/>
      <c r="ELL1030" s="45"/>
      <c r="ELM1030" s="45"/>
      <c r="ELN1030" s="45"/>
      <c r="ELO1030" s="45"/>
      <c r="ELP1030" s="45"/>
      <c r="ELQ1030" s="45"/>
      <c r="ELR1030" s="45"/>
      <c r="ELS1030" s="45"/>
      <c r="ELT1030" s="45"/>
      <c r="ELU1030" s="45"/>
      <c r="ELV1030" s="45"/>
      <c r="ELW1030" s="45"/>
      <c r="ELX1030" s="45"/>
      <c r="ELY1030" s="45"/>
      <c r="ELZ1030" s="45"/>
      <c r="EMA1030" s="45"/>
      <c r="EMB1030" s="45"/>
      <c r="EMC1030" s="45"/>
      <c r="EMD1030" s="45"/>
      <c r="EME1030" s="45"/>
      <c r="EMF1030" s="45"/>
      <c r="EMG1030" s="45"/>
      <c r="EMH1030" s="45"/>
      <c r="EMI1030" s="45"/>
      <c r="EMJ1030" s="45"/>
      <c r="EMK1030" s="45"/>
      <c r="EML1030" s="45"/>
      <c r="EMM1030" s="45"/>
      <c r="EMN1030" s="45"/>
      <c r="EMO1030" s="45"/>
      <c r="EMP1030" s="45"/>
      <c r="EMQ1030" s="45"/>
      <c r="EMR1030" s="45"/>
      <c r="EMS1030" s="45"/>
      <c r="EMT1030" s="45"/>
      <c r="EMU1030" s="45"/>
      <c r="EMV1030" s="45"/>
      <c r="EMW1030" s="45"/>
      <c r="EMX1030" s="45"/>
      <c r="EMY1030" s="45"/>
      <c r="EMZ1030" s="45"/>
      <c r="ENA1030" s="45"/>
      <c r="ENB1030" s="45"/>
      <c r="ENC1030" s="45"/>
      <c r="END1030" s="45"/>
      <c r="ENE1030" s="45"/>
      <c r="ENF1030" s="45"/>
      <c r="ENG1030" s="45"/>
      <c r="ENH1030" s="45"/>
      <c r="ENI1030" s="45"/>
      <c r="ENJ1030" s="45"/>
      <c r="ENK1030" s="45"/>
      <c r="ENL1030" s="45"/>
      <c r="ENM1030" s="45"/>
      <c r="ENN1030" s="45"/>
      <c r="ENO1030" s="45"/>
      <c r="ENP1030" s="45"/>
      <c r="ENQ1030" s="45"/>
      <c r="ENR1030" s="45"/>
      <c r="ENS1030" s="45"/>
      <c r="ENT1030" s="45"/>
      <c r="ENU1030" s="45"/>
      <c r="ENV1030" s="45"/>
      <c r="ENW1030" s="45"/>
      <c r="ENX1030" s="45"/>
      <c r="ENY1030" s="45"/>
      <c r="ENZ1030" s="45"/>
      <c r="EOA1030" s="45"/>
      <c r="EOB1030" s="45"/>
      <c r="EOC1030" s="45"/>
      <c r="EOD1030" s="45"/>
      <c r="EOE1030" s="45"/>
      <c r="EOF1030" s="45"/>
      <c r="EOG1030" s="45"/>
      <c r="EOH1030" s="45"/>
      <c r="EOI1030" s="45"/>
      <c r="EOJ1030" s="45"/>
      <c r="EOK1030" s="45"/>
      <c r="EOL1030" s="45"/>
      <c r="EOM1030" s="45"/>
      <c r="EON1030" s="45"/>
      <c r="EOO1030" s="45"/>
      <c r="EOP1030" s="45"/>
      <c r="EOQ1030" s="45"/>
      <c r="EOR1030" s="45"/>
      <c r="EOS1030" s="45"/>
      <c r="EOT1030" s="45"/>
      <c r="EOU1030" s="45"/>
      <c r="EOV1030" s="45"/>
      <c r="EOW1030" s="45"/>
      <c r="EOX1030" s="45"/>
      <c r="EOY1030" s="45"/>
      <c r="EOZ1030" s="45"/>
      <c r="EPA1030" s="45"/>
      <c r="EPB1030" s="45"/>
      <c r="EPC1030" s="45"/>
      <c r="EPD1030" s="45"/>
      <c r="EPE1030" s="45"/>
      <c r="EPF1030" s="45"/>
      <c r="EPG1030" s="45"/>
      <c r="EPH1030" s="45"/>
      <c r="EPI1030" s="45"/>
      <c r="EPJ1030" s="45"/>
      <c r="EPK1030" s="45"/>
      <c r="EPL1030" s="45"/>
      <c r="EPM1030" s="45"/>
      <c r="EPN1030" s="45"/>
      <c r="EPO1030" s="45"/>
      <c r="EPP1030" s="45"/>
      <c r="EPQ1030" s="45"/>
      <c r="EPR1030" s="45"/>
      <c r="EPS1030" s="45"/>
      <c r="EPT1030" s="45"/>
      <c r="EPU1030" s="45"/>
      <c r="EPV1030" s="45"/>
      <c r="EPW1030" s="45"/>
      <c r="EPX1030" s="45"/>
      <c r="EPY1030" s="45"/>
      <c r="EPZ1030" s="45"/>
      <c r="EQA1030" s="45"/>
      <c r="EQB1030" s="45"/>
      <c r="EQC1030" s="45"/>
      <c r="EQD1030" s="45"/>
      <c r="EQE1030" s="45"/>
      <c r="EQF1030" s="45"/>
      <c r="EQG1030" s="45"/>
      <c r="EQH1030" s="45"/>
      <c r="EQI1030" s="45"/>
      <c r="EQJ1030" s="45"/>
      <c r="EQK1030" s="45"/>
      <c r="EQL1030" s="45"/>
      <c r="EQM1030" s="45"/>
      <c r="EQN1030" s="45"/>
      <c r="EQO1030" s="45"/>
      <c r="EQP1030" s="45"/>
      <c r="EQQ1030" s="45"/>
      <c r="EQR1030" s="45"/>
      <c r="EQS1030" s="45"/>
      <c r="EQT1030" s="45"/>
      <c r="EQU1030" s="45"/>
      <c r="EQV1030" s="45"/>
      <c r="EQW1030" s="45"/>
      <c r="EQX1030" s="45"/>
      <c r="EQY1030" s="45"/>
      <c r="EQZ1030" s="45"/>
      <c r="ERA1030" s="45"/>
      <c r="ERB1030" s="45"/>
      <c r="ERC1030" s="45"/>
      <c r="ERD1030" s="45"/>
      <c r="ERE1030" s="45"/>
      <c r="ERF1030" s="45"/>
      <c r="ERG1030" s="45"/>
      <c r="ERH1030" s="45"/>
      <c r="ERI1030" s="45"/>
      <c r="ERJ1030" s="45"/>
      <c r="ERK1030" s="45"/>
      <c r="ERL1030" s="45"/>
      <c r="ERM1030" s="45"/>
      <c r="ERN1030" s="45"/>
      <c r="ERO1030" s="45"/>
      <c r="ERP1030" s="45"/>
      <c r="ERQ1030" s="45"/>
      <c r="ERR1030" s="45"/>
      <c r="ERS1030" s="45"/>
      <c r="ERT1030" s="45"/>
      <c r="ERU1030" s="45"/>
      <c r="ERV1030" s="45"/>
      <c r="ERW1030" s="45"/>
      <c r="ERX1030" s="45"/>
      <c r="ERY1030" s="45"/>
      <c r="ERZ1030" s="45"/>
      <c r="ESA1030" s="45"/>
      <c r="ESB1030" s="45"/>
      <c r="ESC1030" s="45"/>
      <c r="ESD1030" s="45"/>
      <c r="ESE1030" s="45"/>
      <c r="ESF1030" s="45"/>
      <c r="ESG1030" s="45"/>
      <c r="ESH1030" s="45"/>
      <c r="ESI1030" s="45"/>
      <c r="ESJ1030" s="45"/>
      <c r="ESK1030" s="45"/>
      <c r="ESL1030" s="45"/>
      <c r="ESM1030" s="45"/>
      <c r="ESN1030" s="45"/>
      <c r="ESO1030" s="45"/>
      <c r="ESP1030" s="45"/>
      <c r="ESQ1030" s="45"/>
      <c r="ESR1030" s="45"/>
      <c r="ESS1030" s="45"/>
      <c r="EST1030" s="45"/>
      <c r="ESU1030" s="45"/>
      <c r="ESV1030" s="45"/>
      <c r="ESW1030" s="45"/>
      <c r="ESX1030" s="45"/>
      <c r="ESY1030" s="45"/>
      <c r="ESZ1030" s="45"/>
      <c r="ETA1030" s="45"/>
      <c r="ETB1030" s="45"/>
      <c r="ETC1030" s="45"/>
      <c r="ETD1030" s="45"/>
      <c r="ETE1030" s="45"/>
      <c r="ETF1030" s="45"/>
      <c r="ETG1030" s="45"/>
      <c r="ETH1030" s="45"/>
      <c r="ETI1030" s="45"/>
      <c r="ETJ1030" s="45"/>
      <c r="ETK1030" s="45"/>
      <c r="ETL1030" s="45"/>
      <c r="ETM1030" s="45"/>
      <c r="ETN1030" s="45"/>
      <c r="ETO1030" s="45"/>
      <c r="ETP1030" s="45"/>
      <c r="ETQ1030" s="45"/>
      <c r="ETR1030" s="45"/>
      <c r="ETS1030" s="45"/>
      <c r="ETT1030" s="45"/>
      <c r="ETU1030" s="45"/>
      <c r="ETV1030" s="45"/>
      <c r="ETW1030" s="45"/>
      <c r="ETX1030" s="45"/>
      <c r="ETY1030" s="45"/>
      <c r="ETZ1030" s="45"/>
      <c r="EUA1030" s="45"/>
      <c r="EUB1030" s="45"/>
      <c r="EUC1030" s="45"/>
      <c r="EUD1030" s="45"/>
      <c r="EUE1030" s="45"/>
      <c r="EUF1030" s="45"/>
      <c r="EUG1030" s="45"/>
      <c r="EUH1030" s="45"/>
      <c r="EUI1030" s="45"/>
      <c r="EUJ1030" s="45"/>
      <c r="EUK1030" s="45"/>
      <c r="EUL1030" s="45"/>
      <c r="EUM1030" s="45"/>
      <c r="EUN1030" s="45"/>
      <c r="EUO1030" s="45"/>
      <c r="EUP1030" s="45"/>
      <c r="EUQ1030" s="45"/>
      <c r="EUR1030" s="45"/>
      <c r="EUS1030" s="45"/>
      <c r="EUT1030" s="45"/>
      <c r="EUU1030" s="45"/>
      <c r="EUV1030" s="45"/>
      <c r="EUW1030" s="45"/>
      <c r="EUX1030" s="45"/>
      <c r="EUY1030" s="45"/>
      <c r="EUZ1030" s="45"/>
      <c r="EVA1030" s="45"/>
      <c r="EVB1030" s="45"/>
      <c r="EVC1030" s="45"/>
      <c r="EVD1030" s="45"/>
      <c r="EVE1030" s="45"/>
      <c r="EVF1030" s="45"/>
      <c r="EVG1030" s="45"/>
      <c r="EVH1030" s="45"/>
      <c r="EVI1030" s="45"/>
      <c r="EVJ1030" s="45"/>
      <c r="EVK1030" s="45"/>
      <c r="EVL1030" s="45"/>
      <c r="EVM1030" s="45"/>
      <c r="EVN1030" s="45"/>
      <c r="EVO1030" s="45"/>
      <c r="EVP1030" s="45"/>
      <c r="EVQ1030" s="45"/>
      <c r="EVR1030" s="45"/>
      <c r="EVS1030" s="45"/>
      <c r="EVT1030" s="45"/>
      <c r="EVU1030" s="45"/>
      <c r="EVV1030" s="45"/>
      <c r="EVW1030" s="45"/>
      <c r="EVX1030" s="45"/>
      <c r="EVY1030" s="45"/>
      <c r="EVZ1030" s="45"/>
      <c r="EWA1030" s="45"/>
      <c r="EWB1030" s="45"/>
      <c r="EWC1030" s="45"/>
      <c r="EWD1030" s="45"/>
      <c r="EWE1030" s="45"/>
      <c r="EWF1030" s="45"/>
      <c r="EWG1030" s="45"/>
      <c r="EWH1030" s="45"/>
      <c r="EWI1030" s="45"/>
      <c r="EWJ1030" s="45"/>
      <c r="EWK1030" s="45"/>
      <c r="EWL1030" s="45"/>
      <c r="EWM1030" s="45"/>
      <c r="EWN1030" s="45"/>
      <c r="EWO1030" s="45"/>
      <c r="EWP1030" s="45"/>
      <c r="EWQ1030" s="45"/>
      <c r="EWR1030" s="45"/>
      <c r="EWS1030" s="45"/>
      <c r="EWT1030" s="45"/>
      <c r="EWU1030" s="45"/>
      <c r="EWV1030" s="45"/>
      <c r="EWW1030" s="45"/>
      <c r="EWX1030" s="45"/>
      <c r="EWY1030" s="45"/>
      <c r="EWZ1030" s="45"/>
      <c r="EXA1030" s="45"/>
      <c r="EXB1030" s="45"/>
      <c r="EXC1030" s="45"/>
      <c r="EXD1030" s="45"/>
      <c r="EXE1030" s="45"/>
      <c r="EXF1030" s="45"/>
      <c r="EXG1030" s="45"/>
      <c r="EXH1030" s="45"/>
      <c r="EXI1030" s="45"/>
      <c r="EXJ1030" s="45"/>
      <c r="EXK1030" s="45"/>
      <c r="EXL1030" s="45"/>
      <c r="EXM1030" s="45"/>
      <c r="EXN1030" s="45"/>
      <c r="EXO1030" s="45"/>
      <c r="EXP1030" s="45"/>
      <c r="EXQ1030" s="45"/>
      <c r="EXR1030" s="45"/>
      <c r="EXS1030" s="45"/>
      <c r="EXT1030" s="45"/>
      <c r="EXU1030" s="45"/>
      <c r="EXV1030" s="45"/>
      <c r="EXW1030" s="45"/>
      <c r="EXX1030" s="45"/>
      <c r="EXY1030" s="45"/>
      <c r="EXZ1030" s="45"/>
      <c r="EYA1030" s="45"/>
      <c r="EYB1030" s="45"/>
      <c r="EYC1030" s="45"/>
      <c r="EYD1030" s="45"/>
      <c r="EYE1030" s="45"/>
      <c r="EYF1030" s="45"/>
      <c r="EYG1030" s="45"/>
      <c r="EYH1030" s="45"/>
      <c r="EYI1030" s="45"/>
      <c r="EYJ1030" s="45"/>
      <c r="EYK1030" s="45"/>
      <c r="EYL1030" s="45"/>
      <c r="EYM1030" s="45"/>
      <c r="EYN1030" s="45"/>
      <c r="EYO1030" s="45"/>
      <c r="EYP1030" s="45"/>
      <c r="EYQ1030" s="45"/>
      <c r="EYR1030" s="45"/>
      <c r="EYS1030" s="45"/>
      <c r="EYT1030" s="45"/>
      <c r="EYU1030" s="45"/>
      <c r="EYV1030" s="45"/>
      <c r="EYW1030" s="45"/>
      <c r="EYX1030" s="45"/>
      <c r="EYY1030" s="45"/>
      <c r="EYZ1030" s="45"/>
      <c r="EZA1030" s="45"/>
      <c r="EZB1030" s="45"/>
      <c r="EZC1030" s="45"/>
      <c r="EZD1030" s="45"/>
      <c r="EZE1030" s="45"/>
      <c r="EZF1030" s="45"/>
      <c r="EZG1030" s="45"/>
      <c r="EZH1030" s="45"/>
      <c r="EZI1030" s="45"/>
      <c r="EZJ1030" s="45"/>
      <c r="EZK1030" s="45"/>
      <c r="EZL1030" s="45"/>
      <c r="EZM1030" s="45"/>
      <c r="EZN1030" s="45"/>
      <c r="EZO1030" s="45"/>
      <c r="EZP1030" s="45"/>
      <c r="EZQ1030" s="45"/>
      <c r="EZR1030" s="45"/>
      <c r="EZS1030" s="45"/>
      <c r="EZT1030" s="45"/>
      <c r="EZU1030" s="45"/>
      <c r="EZV1030" s="45"/>
      <c r="EZW1030" s="45"/>
      <c r="EZX1030" s="45"/>
      <c r="EZY1030" s="45"/>
      <c r="EZZ1030" s="45"/>
      <c r="FAA1030" s="45"/>
      <c r="FAB1030" s="45"/>
      <c r="FAC1030" s="45"/>
      <c r="FAD1030" s="45"/>
      <c r="FAE1030" s="45"/>
      <c r="FAF1030" s="45"/>
      <c r="FAG1030" s="45"/>
      <c r="FAH1030" s="45"/>
      <c r="FAI1030" s="45"/>
      <c r="FAJ1030" s="45"/>
      <c r="FAK1030" s="45"/>
      <c r="FAL1030" s="45"/>
      <c r="FAM1030" s="45"/>
      <c r="FAN1030" s="45"/>
      <c r="FAO1030" s="45"/>
      <c r="FAP1030" s="45"/>
      <c r="FAQ1030" s="45"/>
      <c r="FAR1030" s="45"/>
      <c r="FAS1030" s="45"/>
      <c r="FAT1030" s="45"/>
      <c r="FAU1030" s="45"/>
      <c r="FAV1030" s="45"/>
      <c r="FAW1030" s="45"/>
      <c r="FAX1030" s="45"/>
      <c r="FAY1030" s="45"/>
      <c r="FAZ1030" s="45"/>
      <c r="FBA1030" s="45"/>
      <c r="FBB1030" s="45"/>
      <c r="FBC1030" s="45"/>
      <c r="FBD1030" s="45"/>
      <c r="FBE1030" s="45"/>
      <c r="FBF1030" s="45"/>
      <c r="FBG1030" s="45"/>
      <c r="FBH1030" s="45"/>
      <c r="FBI1030" s="45"/>
      <c r="FBJ1030" s="45"/>
      <c r="FBK1030" s="45"/>
      <c r="FBL1030" s="45"/>
      <c r="FBM1030" s="45"/>
      <c r="FBN1030" s="45"/>
      <c r="FBO1030" s="45"/>
      <c r="FBP1030" s="45"/>
      <c r="FBQ1030" s="45"/>
      <c r="FBR1030" s="45"/>
      <c r="FBS1030" s="45"/>
      <c r="FBT1030" s="45"/>
      <c r="FBU1030" s="45"/>
      <c r="FBV1030" s="45"/>
      <c r="FBW1030" s="45"/>
      <c r="FBX1030" s="45"/>
      <c r="FBY1030" s="45"/>
      <c r="FBZ1030" s="45"/>
      <c r="FCA1030" s="45"/>
      <c r="FCB1030" s="45"/>
      <c r="FCC1030" s="45"/>
      <c r="FCD1030" s="45"/>
      <c r="FCE1030" s="45"/>
      <c r="FCF1030" s="45"/>
      <c r="FCG1030" s="45"/>
      <c r="FCH1030" s="45"/>
      <c r="FCI1030" s="45"/>
      <c r="FCJ1030" s="45"/>
      <c r="FCK1030" s="45"/>
      <c r="FCL1030" s="45"/>
      <c r="FCM1030" s="45"/>
      <c r="FCN1030" s="45"/>
      <c r="FCO1030" s="45"/>
      <c r="FCP1030" s="45"/>
      <c r="FCQ1030" s="45"/>
      <c r="FCR1030" s="45"/>
      <c r="FCS1030" s="45"/>
      <c r="FCT1030" s="45"/>
      <c r="FCU1030" s="45"/>
      <c r="FCV1030" s="45"/>
      <c r="FCW1030" s="45"/>
      <c r="FCX1030" s="45"/>
      <c r="FCY1030" s="45"/>
      <c r="FCZ1030" s="45"/>
      <c r="FDA1030" s="45"/>
      <c r="FDB1030" s="45"/>
      <c r="FDC1030" s="45"/>
      <c r="FDD1030" s="45"/>
      <c r="FDE1030" s="45"/>
      <c r="FDF1030" s="45"/>
      <c r="FDG1030" s="45"/>
      <c r="FDH1030" s="45"/>
      <c r="FDI1030" s="45"/>
      <c r="FDJ1030" s="45"/>
      <c r="FDK1030" s="45"/>
      <c r="FDL1030" s="45"/>
      <c r="FDM1030" s="45"/>
      <c r="FDN1030" s="45"/>
      <c r="FDO1030" s="45"/>
      <c r="FDP1030" s="45"/>
      <c r="FDQ1030" s="45"/>
      <c r="FDR1030" s="45"/>
      <c r="FDS1030" s="45"/>
      <c r="FDT1030" s="45"/>
      <c r="FDU1030" s="45"/>
      <c r="FDV1030" s="45"/>
      <c r="FDW1030" s="45"/>
      <c r="FDX1030" s="45"/>
      <c r="FDY1030" s="45"/>
      <c r="FDZ1030" s="45"/>
      <c r="FEA1030" s="45"/>
      <c r="FEB1030" s="45"/>
      <c r="FEC1030" s="45"/>
      <c r="FED1030" s="45"/>
      <c r="FEE1030" s="45"/>
      <c r="FEF1030" s="45"/>
      <c r="FEG1030" s="45"/>
      <c r="FEH1030" s="45"/>
      <c r="FEI1030" s="45"/>
      <c r="FEJ1030" s="45"/>
      <c r="FEK1030" s="45"/>
      <c r="FEL1030" s="45"/>
      <c r="FEM1030" s="45"/>
      <c r="FEN1030" s="45"/>
      <c r="FEO1030" s="45"/>
      <c r="FEP1030" s="45"/>
      <c r="FEQ1030" s="45"/>
      <c r="FER1030" s="45"/>
      <c r="FES1030" s="45"/>
      <c r="FET1030" s="45"/>
      <c r="FEU1030" s="45"/>
      <c r="FEV1030" s="45"/>
      <c r="FEW1030" s="45"/>
      <c r="FEX1030" s="45"/>
      <c r="FEY1030" s="45"/>
      <c r="FEZ1030" s="45"/>
      <c r="FFA1030" s="45"/>
      <c r="FFB1030" s="45"/>
      <c r="FFC1030" s="45"/>
      <c r="FFD1030" s="45"/>
      <c r="FFE1030" s="45"/>
      <c r="FFF1030" s="45"/>
      <c r="FFG1030" s="45"/>
      <c r="FFH1030" s="45"/>
      <c r="FFI1030" s="45"/>
      <c r="FFJ1030" s="45"/>
      <c r="FFK1030" s="45"/>
      <c r="FFL1030" s="45"/>
      <c r="FFM1030" s="45"/>
      <c r="FFN1030" s="45"/>
      <c r="FFO1030" s="45"/>
      <c r="FFP1030" s="45"/>
      <c r="FFQ1030" s="45"/>
      <c r="FFR1030" s="45"/>
      <c r="FFS1030" s="45"/>
      <c r="FFT1030" s="45"/>
      <c r="FFU1030" s="45"/>
      <c r="FFV1030" s="45"/>
      <c r="FFW1030" s="45"/>
      <c r="FFX1030" s="45"/>
      <c r="FFY1030" s="45"/>
      <c r="FFZ1030" s="45"/>
      <c r="FGA1030" s="45"/>
      <c r="FGB1030" s="45"/>
      <c r="FGC1030" s="45"/>
      <c r="FGD1030" s="45"/>
      <c r="FGE1030" s="45"/>
      <c r="FGF1030" s="45"/>
      <c r="FGG1030" s="45"/>
      <c r="FGH1030" s="45"/>
      <c r="FGI1030" s="45"/>
      <c r="FGJ1030" s="45"/>
      <c r="FGK1030" s="45"/>
      <c r="FGL1030" s="45"/>
      <c r="FGM1030" s="45"/>
      <c r="FGN1030" s="45"/>
      <c r="FGO1030" s="45"/>
      <c r="FGP1030" s="45"/>
      <c r="FGQ1030" s="45"/>
      <c r="FGR1030" s="45"/>
      <c r="FGS1030" s="45"/>
      <c r="FGT1030" s="45"/>
      <c r="FGU1030" s="45"/>
      <c r="FGV1030" s="45"/>
      <c r="FGW1030" s="45"/>
      <c r="FGX1030" s="45"/>
      <c r="FGY1030" s="45"/>
      <c r="FGZ1030" s="45"/>
      <c r="FHA1030" s="45"/>
      <c r="FHB1030" s="45"/>
      <c r="FHC1030" s="45"/>
      <c r="FHD1030" s="45"/>
      <c r="FHE1030" s="45"/>
      <c r="FHF1030" s="45"/>
      <c r="FHG1030" s="45"/>
      <c r="FHH1030" s="45"/>
      <c r="FHI1030" s="45"/>
      <c r="FHJ1030" s="45"/>
      <c r="FHK1030" s="45"/>
      <c r="FHL1030" s="45"/>
      <c r="FHM1030" s="45"/>
      <c r="FHN1030" s="45"/>
      <c r="FHO1030" s="45"/>
      <c r="FHP1030" s="45"/>
      <c r="FHQ1030" s="45"/>
      <c r="FHR1030" s="45"/>
      <c r="FHS1030" s="45"/>
      <c r="FHT1030" s="45"/>
      <c r="FHU1030" s="45"/>
      <c r="FHV1030" s="45"/>
      <c r="FHW1030" s="45"/>
      <c r="FHX1030" s="45"/>
      <c r="FHY1030" s="45"/>
      <c r="FHZ1030" s="45"/>
      <c r="FIA1030" s="45"/>
      <c r="FIB1030" s="45"/>
      <c r="FIC1030" s="45"/>
      <c r="FID1030" s="45"/>
      <c r="FIE1030" s="45"/>
      <c r="FIF1030" s="45"/>
      <c r="FIG1030" s="45"/>
      <c r="FIH1030" s="45"/>
      <c r="FII1030" s="45"/>
      <c r="FIJ1030" s="45"/>
      <c r="FIK1030" s="45"/>
      <c r="FIL1030" s="45"/>
      <c r="FIM1030" s="45"/>
      <c r="FIN1030" s="45"/>
      <c r="FIO1030" s="45"/>
      <c r="FIP1030" s="45"/>
      <c r="FIQ1030" s="45"/>
      <c r="FIR1030" s="45"/>
      <c r="FIS1030" s="45"/>
      <c r="FIT1030" s="45"/>
      <c r="FIU1030" s="45"/>
      <c r="FIV1030" s="45"/>
      <c r="FIW1030" s="45"/>
      <c r="FIX1030" s="45"/>
      <c r="FIY1030" s="45"/>
      <c r="FIZ1030" s="45"/>
      <c r="FJA1030" s="45"/>
      <c r="FJB1030" s="45"/>
      <c r="FJC1030" s="45"/>
      <c r="FJD1030" s="45"/>
      <c r="FJE1030" s="45"/>
      <c r="FJF1030" s="45"/>
      <c r="FJG1030" s="45"/>
      <c r="FJH1030" s="45"/>
      <c r="FJI1030" s="45"/>
      <c r="FJJ1030" s="45"/>
      <c r="FJK1030" s="45"/>
      <c r="FJL1030" s="45"/>
      <c r="FJM1030" s="45"/>
      <c r="FJN1030" s="45"/>
      <c r="FJO1030" s="45"/>
      <c r="FJP1030" s="45"/>
      <c r="FJQ1030" s="45"/>
      <c r="FJR1030" s="45"/>
      <c r="FJS1030" s="45"/>
      <c r="FJT1030" s="45"/>
      <c r="FJU1030" s="45"/>
      <c r="FJV1030" s="45"/>
      <c r="FJW1030" s="45"/>
      <c r="FJX1030" s="45"/>
      <c r="FJY1030" s="45"/>
      <c r="FJZ1030" s="45"/>
      <c r="FKA1030" s="45"/>
      <c r="FKB1030" s="45"/>
      <c r="FKC1030" s="45"/>
      <c r="FKD1030" s="45"/>
      <c r="FKE1030" s="45"/>
      <c r="FKF1030" s="45"/>
      <c r="FKG1030" s="45"/>
      <c r="FKH1030" s="45"/>
      <c r="FKI1030" s="45"/>
      <c r="FKJ1030" s="45"/>
      <c r="FKK1030" s="45"/>
      <c r="FKL1030" s="45"/>
      <c r="FKM1030" s="45"/>
      <c r="FKN1030" s="45"/>
      <c r="FKO1030" s="45"/>
      <c r="FKP1030" s="45"/>
      <c r="FKQ1030" s="45"/>
      <c r="FKR1030" s="45"/>
      <c r="FKS1030" s="45"/>
      <c r="FKT1030" s="45"/>
      <c r="FKU1030" s="45"/>
      <c r="FKV1030" s="45"/>
      <c r="FKW1030" s="45"/>
      <c r="FKX1030" s="45"/>
      <c r="FKY1030" s="45"/>
      <c r="FKZ1030" s="45"/>
      <c r="FLA1030" s="45"/>
      <c r="FLB1030" s="45"/>
      <c r="FLC1030" s="45"/>
      <c r="FLD1030" s="45"/>
      <c r="FLE1030" s="45"/>
      <c r="FLF1030" s="45"/>
      <c r="FLG1030" s="45"/>
      <c r="FLH1030" s="45"/>
      <c r="FLI1030" s="45"/>
      <c r="FLJ1030" s="45"/>
      <c r="FLK1030" s="45"/>
      <c r="FLL1030" s="45"/>
      <c r="FLM1030" s="45"/>
      <c r="FLN1030" s="45"/>
      <c r="FLO1030" s="45"/>
      <c r="FLP1030" s="45"/>
      <c r="FLQ1030" s="45"/>
      <c r="FLR1030" s="45"/>
      <c r="FLS1030" s="45"/>
      <c r="FLT1030" s="45"/>
      <c r="FLU1030" s="45"/>
      <c r="FLV1030" s="45"/>
      <c r="FLW1030" s="45"/>
      <c r="FLX1030" s="45"/>
      <c r="FLY1030" s="45"/>
      <c r="FLZ1030" s="45"/>
      <c r="FMA1030" s="45"/>
      <c r="FMB1030" s="45"/>
      <c r="FMC1030" s="45"/>
      <c r="FMD1030" s="45"/>
      <c r="FME1030" s="45"/>
      <c r="FMF1030" s="45"/>
      <c r="FMG1030" s="45"/>
      <c r="FMH1030" s="45"/>
      <c r="FMI1030" s="45"/>
      <c r="FMJ1030" s="45"/>
      <c r="FMK1030" s="45"/>
      <c r="FML1030" s="45"/>
      <c r="FMM1030" s="45"/>
      <c r="FMN1030" s="45"/>
      <c r="FMO1030" s="45"/>
      <c r="FMP1030" s="45"/>
      <c r="FMQ1030" s="45"/>
      <c r="FMR1030" s="45"/>
      <c r="FMS1030" s="45"/>
      <c r="FMT1030" s="45"/>
      <c r="FMU1030" s="45"/>
      <c r="FMV1030" s="45"/>
      <c r="FMW1030" s="45"/>
      <c r="FMX1030" s="45"/>
      <c r="FMY1030" s="45"/>
      <c r="FMZ1030" s="45"/>
      <c r="FNA1030" s="45"/>
      <c r="FNB1030" s="45"/>
      <c r="FNC1030" s="45"/>
      <c r="FND1030" s="45"/>
      <c r="FNE1030" s="45"/>
      <c r="FNF1030" s="45"/>
      <c r="FNG1030" s="45"/>
      <c r="FNH1030" s="45"/>
      <c r="FNI1030" s="45"/>
      <c r="FNJ1030" s="45"/>
      <c r="FNK1030" s="45"/>
      <c r="FNL1030" s="45"/>
      <c r="FNM1030" s="45"/>
      <c r="FNN1030" s="45"/>
      <c r="FNO1030" s="45"/>
      <c r="FNP1030" s="45"/>
      <c r="FNQ1030" s="45"/>
      <c r="FNR1030" s="45"/>
      <c r="FNS1030" s="45"/>
      <c r="FNT1030" s="45"/>
      <c r="FNU1030" s="45"/>
      <c r="FNV1030" s="45"/>
      <c r="FNW1030" s="45"/>
      <c r="FNX1030" s="45"/>
      <c r="FNY1030" s="45"/>
      <c r="FNZ1030" s="45"/>
      <c r="FOA1030" s="45"/>
      <c r="FOB1030" s="45"/>
      <c r="FOC1030" s="45"/>
      <c r="FOD1030" s="45"/>
      <c r="FOE1030" s="45"/>
      <c r="FOF1030" s="45"/>
      <c r="FOG1030" s="45"/>
      <c r="FOH1030" s="45"/>
      <c r="FOI1030" s="45"/>
      <c r="FOJ1030" s="45"/>
      <c r="FOK1030" s="45"/>
      <c r="FOL1030" s="45"/>
      <c r="FOM1030" s="45"/>
      <c r="FON1030" s="45"/>
      <c r="FOO1030" s="45"/>
      <c r="FOP1030" s="45"/>
      <c r="FOQ1030" s="45"/>
      <c r="FOR1030" s="45"/>
      <c r="FOS1030" s="45"/>
      <c r="FOT1030" s="45"/>
      <c r="FOU1030" s="45"/>
      <c r="FOV1030" s="45"/>
      <c r="FOW1030" s="45"/>
      <c r="FOX1030" s="45"/>
      <c r="FOY1030" s="45"/>
      <c r="FOZ1030" s="45"/>
      <c r="FPA1030" s="45"/>
      <c r="FPB1030" s="45"/>
      <c r="FPC1030" s="45"/>
      <c r="FPD1030" s="45"/>
      <c r="FPE1030" s="45"/>
      <c r="FPF1030" s="45"/>
      <c r="FPG1030" s="45"/>
      <c r="FPH1030" s="45"/>
      <c r="FPI1030" s="45"/>
      <c r="FPJ1030" s="45"/>
      <c r="FPK1030" s="45"/>
      <c r="FPL1030" s="45"/>
      <c r="FPM1030" s="45"/>
      <c r="FPN1030" s="45"/>
      <c r="FPO1030" s="45"/>
      <c r="FPP1030" s="45"/>
      <c r="FPQ1030" s="45"/>
      <c r="FPR1030" s="45"/>
      <c r="FPS1030" s="45"/>
      <c r="FPT1030" s="45"/>
      <c r="FPU1030" s="45"/>
      <c r="FPV1030" s="45"/>
      <c r="FPW1030" s="45"/>
      <c r="FPX1030" s="45"/>
      <c r="FPY1030" s="45"/>
      <c r="FPZ1030" s="45"/>
      <c r="FQA1030" s="45"/>
      <c r="FQB1030" s="45"/>
      <c r="FQC1030" s="45"/>
      <c r="FQD1030" s="45"/>
      <c r="FQE1030" s="45"/>
      <c r="FQF1030" s="45"/>
      <c r="FQG1030" s="45"/>
      <c r="FQH1030" s="45"/>
      <c r="FQI1030" s="45"/>
      <c r="FQJ1030" s="45"/>
      <c r="FQK1030" s="45"/>
      <c r="FQL1030" s="45"/>
      <c r="FQM1030" s="45"/>
      <c r="FQN1030" s="45"/>
      <c r="FQO1030" s="45"/>
      <c r="FQP1030" s="45"/>
      <c r="FQQ1030" s="45"/>
      <c r="FQR1030" s="45"/>
      <c r="FQS1030" s="45"/>
      <c r="FQT1030" s="45"/>
      <c r="FQU1030" s="45"/>
      <c r="FQV1030" s="45"/>
      <c r="FQW1030" s="45"/>
      <c r="FQX1030" s="45"/>
      <c r="FQY1030" s="45"/>
      <c r="FQZ1030" s="45"/>
      <c r="FRA1030" s="45"/>
      <c r="FRB1030" s="45"/>
      <c r="FRC1030" s="45"/>
      <c r="FRD1030" s="45"/>
      <c r="FRE1030" s="45"/>
      <c r="FRF1030" s="45"/>
      <c r="FRG1030" s="45"/>
      <c r="FRH1030" s="45"/>
      <c r="FRI1030" s="45"/>
      <c r="FRJ1030" s="45"/>
      <c r="FRK1030" s="45"/>
      <c r="FRL1030" s="45"/>
      <c r="FRM1030" s="45"/>
      <c r="FRN1030" s="45"/>
      <c r="FRO1030" s="45"/>
      <c r="FRP1030" s="45"/>
      <c r="FRQ1030" s="45"/>
      <c r="FRR1030" s="45"/>
      <c r="FRS1030" s="45"/>
      <c r="FRT1030" s="45"/>
      <c r="FRU1030" s="45"/>
      <c r="FRV1030" s="45"/>
      <c r="FRW1030" s="45"/>
      <c r="FRX1030" s="45"/>
      <c r="FRY1030" s="45"/>
      <c r="FRZ1030" s="45"/>
      <c r="FSA1030" s="45"/>
      <c r="FSB1030" s="45"/>
      <c r="FSC1030" s="45"/>
      <c r="FSD1030" s="45"/>
      <c r="FSE1030" s="45"/>
      <c r="FSF1030" s="45"/>
      <c r="FSG1030" s="45"/>
      <c r="FSH1030" s="45"/>
      <c r="FSI1030" s="45"/>
      <c r="FSJ1030" s="45"/>
      <c r="FSK1030" s="45"/>
      <c r="FSL1030" s="45"/>
      <c r="FSM1030" s="45"/>
      <c r="FSN1030" s="45"/>
      <c r="FSO1030" s="45"/>
      <c r="FSP1030" s="45"/>
      <c r="FSQ1030" s="45"/>
      <c r="FSR1030" s="45"/>
      <c r="FSS1030" s="45"/>
      <c r="FST1030" s="45"/>
      <c r="FSU1030" s="45"/>
      <c r="FSV1030" s="45"/>
      <c r="FSW1030" s="45"/>
      <c r="FSX1030" s="45"/>
      <c r="FSY1030" s="45"/>
      <c r="FSZ1030" s="45"/>
      <c r="FTA1030" s="45"/>
      <c r="FTB1030" s="45"/>
      <c r="FTC1030" s="45"/>
      <c r="FTD1030" s="45"/>
      <c r="FTE1030" s="45"/>
      <c r="FTF1030" s="45"/>
      <c r="FTG1030" s="45"/>
      <c r="FTH1030" s="45"/>
      <c r="FTI1030" s="45"/>
      <c r="FTJ1030" s="45"/>
      <c r="FTK1030" s="45"/>
      <c r="FTL1030" s="45"/>
      <c r="FTM1030" s="45"/>
      <c r="FTN1030" s="45"/>
      <c r="FTO1030" s="45"/>
      <c r="FTP1030" s="45"/>
      <c r="FTQ1030" s="45"/>
      <c r="FTR1030" s="45"/>
      <c r="FTS1030" s="45"/>
      <c r="FTT1030" s="45"/>
      <c r="FTU1030" s="45"/>
      <c r="FTV1030" s="45"/>
      <c r="FTW1030" s="45"/>
      <c r="FTX1030" s="45"/>
      <c r="FTY1030" s="45"/>
      <c r="FTZ1030" s="45"/>
      <c r="FUA1030" s="45"/>
      <c r="FUB1030" s="45"/>
      <c r="FUC1030" s="45"/>
      <c r="FUD1030" s="45"/>
      <c r="FUE1030" s="45"/>
      <c r="FUF1030" s="45"/>
      <c r="FUG1030" s="45"/>
      <c r="FUH1030" s="45"/>
      <c r="FUI1030" s="45"/>
      <c r="FUJ1030" s="45"/>
      <c r="FUK1030" s="45"/>
      <c r="FUL1030" s="45"/>
      <c r="FUM1030" s="45"/>
      <c r="FUN1030" s="45"/>
      <c r="FUO1030" s="45"/>
      <c r="FUP1030" s="45"/>
      <c r="FUQ1030" s="45"/>
      <c r="FUR1030" s="45"/>
      <c r="FUS1030" s="45"/>
      <c r="FUT1030" s="45"/>
      <c r="FUU1030" s="45"/>
      <c r="FUV1030" s="45"/>
      <c r="FUW1030" s="45"/>
      <c r="FUX1030" s="45"/>
      <c r="FUY1030" s="45"/>
      <c r="FUZ1030" s="45"/>
      <c r="FVA1030" s="45"/>
      <c r="FVB1030" s="45"/>
      <c r="FVC1030" s="45"/>
      <c r="FVD1030" s="45"/>
      <c r="FVE1030" s="45"/>
      <c r="FVF1030" s="45"/>
      <c r="FVG1030" s="45"/>
      <c r="FVH1030" s="45"/>
      <c r="FVI1030" s="45"/>
      <c r="FVJ1030" s="45"/>
      <c r="FVK1030" s="45"/>
      <c r="FVL1030" s="45"/>
      <c r="FVM1030" s="45"/>
      <c r="FVN1030" s="45"/>
      <c r="FVO1030" s="45"/>
      <c r="FVP1030" s="45"/>
      <c r="FVQ1030" s="45"/>
      <c r="FVR1030" s="45"/>
      <c r="FVS1030" s="45"/>
      <c r="FVT1030" s="45"/>
      <c r="FVU1030" s="45"/>
      <c r="FVV1030" s="45"/>
      <c r="FVW1030" s="45"/>
      <c r="FVX1030" s="45"/>
      <c r="FVY1030" s="45"/>
      <c r="FVZ1030" s="45"/>
      <c r="FWA1030" s="45"/>
      <c r="FWB1030" s="45"/>
      <c r="FWC1030" s="45"/>
      <c r="FWD1030" s="45"/>
      <c r="FWE1030" s="45"/>
      <c r="FWF1030" s="45"/>
      <c r="FWG1030" s="45"/>
      <c r="FWH1030" s="45"/>
      <c r="FWI1030" s="45"/>
      <c r="FWJ1030" s="45"/>
      <c r="FWK1030" s="45"/>
      <c r="FWL1030" s="45"/>
      <c r="FWM1030" s="45"/>
      <c r="FWN1030" s="45"/>
      <c r="FWO1030" s="45"/>
      <c r="FWP1030" s="45"/>
      <c r="FWQ1030" s="45"/>
      <c r="FWR1030" s="45"/>
      <c r="FWS1030" s="45"/>
      <c r="FWT1030" s="45"/>
      <c r="FWU1030" s="45"/>
      <c r="FWV1030" s="45"/>
      <c r="FWW1030" s="45"/>
      <c r="FWX1030" s="45"/>
      <c r="FWY1030" s="45"/>
      <c r="FWZ1030" s="45"/>
      <c r="FXA1030" s="45"/>
      <c r="FXB1030" s="45"/>
      <c r="FXC1030" s="45"/>
      <c r="FXD1030" s="45"/>
      <c r="FXE1030" s="45"/>
      <c r="FXF1030" s="45"/>
      <c r="FXG1030" s="45"/>
      <c r="FXH1030" s="45"/>
      <c r="FXI1030" s="45"/>
      <c r="FXJ1030" s="45"/>
      <c r="FXK1030" s="45"/>
      <c r="FXL1030" s="45"/>
      <c r="FXM1030" s="45"/>
      <c r="FXN1030" s="45"/>
      <c r="FXO1030" s="45"/>
      <c r="FXP1030" s="45"/>
      <c r="FXQ1030" s="45"/>
      <c r="FXR1030" s="45"/>
      <c r="FXS1030" s="45"/>
      <c r="FXT1030" s="45"/>
      <c r="FXU1030" s="45"/>
      <c r="FXV1030" s="45"/>
      <c r="FXW1030" s="45"/>
      <c r="FXX1030" s="45"/>
      <c r="FXY1030" s="45"/>
      <c r="FXZ1030" s="45"/>
      <c r="FYA1030" s="45"/>
      <c r="FYB1030" s="45"/>
      <c r="FYC1030" s="45"/>
      <c r="FYD1030" s="45"/>
      <c r="FYE1030" s="45"/>
      <c r="FYF1030" s="45"/>
      <c r="FYG1030" s="45"/>
      <c r="FYH1030" s="45"/>
      <c r="FYI1030" s="45"/>
      <c r="FYJ1030" s="45"/>
      <c r="FYK1030" s="45"/>
      <c r="FYL1030" s="45"/>
      <c r="FYM1030" s="45"/>
      <c r="FYN1030" s="45"/>
      <c r="FYO1030" s="45"/>
      <c r="FYP1030" s="45"/>
      <c r="FYQ1030" s="45"/>
      <c r="FYR1030" s="45"/>
      <c r="FYS1030" s="45"/>
      <c r="FYT1030" s="45"/>
      <c r="FYU1030" s="45"/>
      <c r="FYV1030" s="45"/>
      <c r="FYW1030" s="45"/>
      <c r="FYX1030" s="45"/>
      <c r="FYY1030" s="45"/>
      <c r="FYZ1030" s="45"/>
      <c r="FZA1030" s="45"/>
      <c r="FZB1030" s="45"/>
      <c r="FZC1030" s="45"/>
      <c r="FZD1030" s="45"/>
      <c r="FZE1030" s="45"/>
      <c r="FZF1030" s="45"/>
      <c r="FZG1030" s="45"/>
      <c r="FZH1030" s="45"/>
      <c r="FZI1030" s="45"/>
      <c r="FZJ1030" s="45"/>
      <c r="FZK1030" s="45"/>
      <c r="FZL1030" s="45"/>
      <c r="FZM1030" s="45"/>
      <c r="FZN1030" s="45"/>
      <c r="FZO1030" s="45"/>
      <c r="FZP1030" s="45"/>
      <c r="FZQ1030" s="45"/>
      <c r="FZR1030" s="45"/>
      <c r="FZS1030" s="45"/>
      <c r="FZT1030" s="45"/>
      <c r="FZU1030" s="45"/>
      <c r="FZV1030" s="45"/>
      <c r="FZW1030" s="45"/>
      <c r="FZX1030" s="45"/>
      <c r="FZY1030" s="45"/>
      <c r="FZZ1030" s="45"/>
      <c r="GAA1030" s="45"/>
      <c r="GAB1030" s="45"/>
      <c r="GAC1030" s="45"/>
      <c r="GAD1030" s="45"/>
      <c r="GAE1030" s="45"/>
      <c r="GAF1030" s="45"/>
      <c r="GAG1030" s="45"/>
      <c r="GAH1030" s="45"/>
      <c r="GAI1030" s="45"/>
      <c r="GAJ1030" s="45"/>
      <c r="GAK1030" s="45"/>
      <c r="GAL1030" s="45"/>
      <c r="GAM1030" s="45"/>
      <c r="GAN1030" s="45"/>
      <c r="GAO1030" s="45"/>
      <c r="GAP1030" s="45"/>
      <c r="GAQ1030" s="45"/>
      <c r="GAR1030" s="45"/>
      <c r="GAS1030" s="45"/>
      <c r="GAT1030" s="45"/>
      <c r="GAU1030" s="45"/>
      <c r="GAV1030" s="45"/>
      <c r="GAW1030" s="45"/>
      <c r="GAX1030" s="45"/>
      <c r="GAY1030" s="45"/>
      <c r="GAZ1030" s="45"/>
      <c r="GBA1030" s="45"/>
      <c r="GBB1030" s="45"/>
      <c r="GBC1030" s="45"/>
      <c r="GBD1030" s="45"/>
      <c r="GBE1030" s="45"/>
      <c r="GBF1030" s="45"/>
      <c r="GBG1030" s="45"/>
      <c r="GBH1030" s="45"/>
      <c r="GBI1030" s="45"/>
      <c r="GBJ1030" s="45"/>
      <c r="GBK1030" s="45"/>
      <c r="GBL1030" s="45"/>
      <c r="GBM1030" s="45"/>
      <c r="GBN1030" s="45"/>
      <c r="GBO1030" s="45"/>
      <c r="GBP1030" s="45"/>
      <c r="GBQ1030" s="45"/>
      <c r="GBR1030" s="45"/>
      <c r="GBS1030" s="45"/>
      <c r="GBT1030" s="45"/>
      <c r="GBU1030" s="45"/>
      <c r="GBV1030" s="45"/>
      <c r="GBW1030" s="45"/>
      <c r="GBX1030" s="45"/>
      <c r="GBY1030" s="45"/>
      <c r="GBZ1030" s="45"/>
      <c r="GCA1030" s="45"/>
      <c r="GCB1030" s="45"/>
      <c r="GCC1030" s="45"/>
      <c r="GCD1030" s="45"/>
      <c r="GCE1030" s="45"/>
      <c r="GCF1030" s="45"/>
      <c r="GCG1030" s="45"/>
      <c r="GCH1030" s="45"/>
      <c r="GCI1030" s="45"/>
      <c r="GCJ1030" s="45"/>
      <c r="GCK1030" s="45"/>
      <c r="GCL1030" s="45"/>
      <c r="GCM1030" s="45"/>
      <c r="GCN1030" s="45"/>
      <c r="GCO1030" s="45"/>
      <c r="GCP1030" s="45"/>
      <c r="GCQ1030" s="45"/>
      <c r="GCR1030" s="45"/>
      <c r="GCS1030" s="45"/>
      <c r="GCT1030" s="45"/>
      <c r="GCU1030" s="45"/>
      <c r="GCV1030" s="45"/>
      <c r="GCW1030" s="45"/>
      <c r="GCX1030" s="45"/>
      <c r="GCY1030" s="45"/>
      <c r="GCZ1030" s="45"/>
      <c r="GDA1030" s="45"/>
      <c r="GDB1030" s="45"/>
      <c r="GDC1030" s="45"/>
      <c r="GDD1030" s="45"/>
      <c r="GDE1030" s="45"/>
      <c r="GDF1030" s="45"/>
      <c r="GDG1030" s="45"/>
      <c r="GDH1030" s="45"/>
      <c r="GDI1030" s="45"/>
      <c r="GDJ1030" s="45"/>
      <c r="GDK1030" s="45"/>
      <c r="GDL1030" s="45"/>
      <c r="GDM1030" s="45"/>
      <c r="GDN1030" s="45"/>
      <c r="GDO1030" s="45"/>
      <c r="GDP1030" s="45"/>
      <c r="GDQ1030" s="45"/>
      <c r="GDR1030" s="45"/>
      <c r="GDS1030" s="45"/>
      <c r="GDT1030" s="45"/>
      <c r="GDU1030" s="45"/>
      <c r="GDV1030" s="45"/>
      <c r="GDW1030" s="45"/>
      <c r="GDX1030" s="45"/>
      <c r="GDY1030" s="45"/>
      <c r="GDZ1030" s="45"/>
      <c r="GEA1030" s="45"/>
      <c r="GEB1030" s="45"/>
      <c r="GEC1030" s="45"/>
      <c r="GED1030" s="45"/>
      <c r="GEE1030" s="45"/>
      <c r="GEF1030" s="45"/>
      <c r="GEG1030" s="45"/>
      <c r="GEH1030" s="45"/>
      <c r="GEI1030" s="45"/>
      <c r="GEJ1030" s="45"/>
      <c r="GEK1030" s="45"/>
      <c r="GEL1030" s="45"/>
      <c r="GEM1030" s="45"/>
      <c r="GEN1030" s="45"/>
      <c r="GEO1030" s="45"/>
      <c r="GEP1030" s="45"/>
      <c r="GEQ1030" s="45"/>
      <c r="GER1030" s="45"/>
      <c r="GES1030" s="45"/>
      <c r="GET1030" s="45"/>
      <c r="GEU1030" s="45"/>
      <c r="GEV1030" s="45"/>
      <c r="GEW1030" s="45"/>
      <c r="GEX1030" s="45"/>
      <c r="GEY1030" s="45"/>
      <c r="GEZ1030" s="45"/>
      <c r="GFA1030" s="45"/>
      <c r="GFB1030" s="45"/>
      <c r="GFC1030" s="45"/>
      <c r="GFD1030" s="45"/>
      <c r="GFE1030" s="45"/>
      <c r="GFF1030" s="45"/>
      <c r="GFG1030" s="45"/>
      <c r="GFH1030" s="45"/>
      <c r="GFI1030" s="45"/>
      <c r="GFJ1030" s="45"/>
      <c r="GFK1030" s="45"/>
      <c r="GFL1030" s="45"/>
      <c r="GFM1030" s="45"/>
      <c r="GFN1030" s="45"/>
      <c r="GFO1030" s="45"/>
      <c r="GFP1030" s="45"/>
      <c r="GFQ1030" s="45"/>
      <c r="GFR1030" s="45"/>
      <c r="GFS1030" s="45"/>
      <c r="GFT1030" s="45"/>
      <c r="GFU1030" s="45"/>
      <c r="GFV1030" s="45"/>
      <c r="GFW1030" s="45"/>
      <c r="GFX1030" s="45"/>
      <c r="GFY1030" s="45"/>
      <c r="GFZ1030" s="45"/>
      <c r="GGA1030" s="45"/>
      <c r="GGB1030" s="45"/>
      <c r="GGC1030" s="45"/>
      <c r="GGD1030" s="45"/>
      <c r="GGE1030" s="45"/>
      <c r="GGF1030" s="45"/>
      <c r="GGG1030" s="45"/>
      <c r="GGH1030" s="45"/>
      <c r="GGI1030" s="45"/>
      <c r="GGJ1030" s="45"/>
      <c r="GGK1030" s="45"/>
      <c r="GGL1030" s="45"/>
      <c r="GGM1030" s="45"/>
      <c r="GGN1030" s="45"/>
      <c r="GGO1030" s="45"/>
      <c r="GGP1030" s="45"/>
      <c r="GGQ1030" s="45"/>
      <c r="GGR1030" s="45"/>
      <c r="GGS1030" s="45"/>
      <c r="GGT1030" s="45"/>
      <c r="GGU1030" s="45"/>
      <c r="GGV1030" s="45"/>
      <c r="GGW1030" s="45"/>
      <c r="GGX1030" s="45"/>
      <c r="GGY1030" s="45"/>
      <c r="GGZ1030" s="45"/>
      <c r="GHA1030" s="45"/>
      <c r="GHB1030" s="45"/>
      <c r="GHC1030" s="45"/>
      <c r="GHD1030" s="45"/>
      <c r="GHE1030" s="45"/>
      <c r="GHF1030" s="45"/>
      <c r="GHG1030" s="45"/>
      <c r="GHH1030" s="45"/>
      <c r="GHI1030" s="45"/>
      <c r="GHJ1030" s="45"/>
      <c r="GHK1030" s="45"/>
      <c r="GHL1030" s="45"/>
      <c r="GHM1030" s="45"/>
      <c r="GHN1030" s="45"/>
      <c r="GHO1030" s="45"/>
      <c r="GHP1030" s="45"/>
      <c r="GHQ1030" s="45"/>
      <c r="GHR1030" s="45"/>
      <c r="GHS1030" s="45"/>
      <c r="GHT1030" s="45"/>
      <c r="GHU1030" s="45"/>
      <c r="GHV1030" s="45"/>
      <c r="GHW1030" s="45"/>
      <c r="GHX1030" s="45"/>
      <c r="GHY1030" s="45"/>
      <c r="GHZ1030" s="45"/>
      <c r="GIA1030" s="45"/>
      <c r="GIB1030" s="45"/>
      <c r="GIC1030" s="45"/>
      <c r="GID1030" s="45"/>
      <c r="GIE1030" s="45"/>
      <c r="GIF1030" s="45"/>
      <c r="GIG1030" s="45"/>
      <c r="GIH1030" s="45"/>
      <c r="GII1030" s="45"/>
      <c r="GIJ1030" s="45"/>
      <c r="GIK1030" s="45"/>
      <c r="GIL1030" s="45"/>
      <c r="GIM1030" s="45"/>
      <c r="GIN1030" s="45"/>
      <c r="GIO1030" s="45"/>
      <c r="GIP1030" s="45"/>
      <c r="GIQ1030" s="45"/>
      <c r="GIR1030" s="45"/>
      <c r="GIS1030" s="45"/>
      <c r="GIT1030" s="45"/>
      <c r="GIU1030" s="45"/>
      <c r="GIV1030" s="45"/>
      <c r="GIW1030" s="45"/>
      <c r="GIX1030" s="45"/>
      <c r="GIY1030" s="45"/>
      <c r="GIZ1030" s="45"/>
      <c r="GJA1030" s="45"/>
      <c r="GJB1030" s="45"/>
      <c r="GJC1030" s="45"/>
      <c r="GJD1030" s="45"/>
      <c r="GJE1030" s="45"/>
      <c r="GJF1030" s="45"/>
      <c r="GJG1030" s="45"/>
      <c r="GJH1030" s="45"/>
      <c r="GJI1030" s="45"/>
      <c r="GJJ1030" s="45"/>
      <c r="GJK1030" s="45"/>
      <c r="GJL1030" s="45"/>
      <c r="GJM1030" s="45"/>
      <c r="GJN1030" s="45"/>
      <c r="GJO1030" s="45"/>
      <c r="GJP1030" s="45"/>
      <c r="GJQ1030" s="45"/>
      <c r="GJR1030" s="45"/>
      <c r="GJS1030" s="45"/>
      <c r="GJT1030" s="45"/>
      <c r="GJU1030" s="45"/>
      <c r="GJV1030" s="45"/>
      <c r="GJW1030" s="45"/>
      <c r="GJX1030" s="45"/>
      <c r="GJY1030" s="45"/>
      <c r="GJZ1030" s="45"/>
      <c r="GKA1030" s="45"/>
      <c r="GKB1030" s="45"/>
      <c r="GKC1030" s="45"/>
      <c r="GKD1030" s="45"/>
      <c r="GKE1030" s="45"/>
      <c r="GKF1030" s="45"/>
      <c r="GKG1030" s="45"/>
      <c r="GKH1030" s="45"/>
      <c r="GKI1030" s="45"/>
      <c r="GKJ1030" s="45"/>
      <c r="GKK1030" s="45"/>
      <c r="GKL1030" s="45"/>
      <c r="GKM1030" s="45"/>
      <c r="GKN1030" s="45"/>
      <c r="GKO1030" s="45"/>
      <c r="GKP1030" s="45"/>
      <c r="GKQ1030" s="45"/>
      <c r="GKR1030" s="45"/>
      <c r="GKS1030" s="45"/>
      <c r="GKT1030" s="45"/>
      <c r="GKU1030" s="45"/>
      <c r="GKV1030" s="45"/>
      <c r="GKW1030" s="45"/>
      <c r="GKX1030" s="45"/>
      <c r="GKY1030" s="45"/>
      <c r="GKZ1030" s="45"/>
      <c r="GLA1030" s="45"/>
      <c r="GLB1030" s="45"/>
      <c r="GLC1030" s="45"/>
      <c r="GLD1030" s="45"/>
      <c r="GLE1030" s="45"/>
      <c r="GLF1030" s="45"/>
      <c r="GLG1030" s="45"/>
      <c r="GLH1030" s="45"/>
      <c r="GLI1030" s="45"/>
      <c r="GLJ1030" s="45"/>
      <c r="GLK1030" s="45"/>
      <c r="GLL1030" s="45"/>
      <c r="GLM1030" s="45"/>
      <c r="GLN1030" s="45"/>
      <c r="GLO1030" s="45"/>
      <c r="GLP1030" s="45"/>
      <c r="GLQ1030" s="45"/>
      <c r="GLR1030" s="45"/>
      <c r="GLS1030" s="45"/>
      <c r="GLT1030" s="45"/>
      <c r="GLU1030" s="45"/>
      <c r="GLV1030" s="45"/>
      <c r="GLW1030" s="45"/>
      <c r="GLX1030" s="45"/>
      <c r="GLY1030" s="45"/>
      <c r="GLZ1030" s="45"/>
      <c r="GMA1030" s="45"/>
      <c r="GMB1030" s="45"/>
      <c r="GMC1030" s="45"/>
      <c r="GMD1030" s="45"/>
      <c r="GME1030" s="45"/>
      <c r="GMF1030" s="45"/>
      <c r="GMG1030" s="45"/>
      <c r="GMH1030" s="45"/>
      <c r="GMI1030" s="45"/>
      <c r="GMJ1030" s="45"/>
      <c r="GMK1030" s="45"/>
      <c r="GML1030" s="45"/>
      <c r="GMM1030" s="45"/>
      <c r="GMN1030" s="45"/>
      <c r="GMO1030" s="45"/>
      <c r="GMP1030" s="45"/>
      <c r="GMQ1030" s="45"/>
      <c r="GMR1030" s="45"/>
      <c r="GMS1030" s="45"/>
      <c r="GMT1030" s="45"/>
      <c r="GMU1030" s="45"/>
      <c r="GMV1030" s="45"/>
      <c r="GMW1030" s="45"/>
      <c r="GMX1030" s="45"/>
      <c r="GMY1030" s="45"/>
      <c r="GMZ1030" s="45"/>
      <c r="GNA1030" s="45"/>
      <c r="GNB1030" s="45"/>
      <c r="GNC1030" s="45"/>
      <c r="GND1030" s="45"/>
      <c r="GNE1030" s="45"/>
      <c r="GNF1030" s="45"/>
      <c r="GNG1030" s="45"/>
      <c r="GNH1030" s="45"/>
      <c r="GNI1030" s="45"/>
      <c r="GNJ1030" s="45"/>
      <c r="GNK1030" s="45"/>
      <c r="GNL1030" s="45"/>
      <c r="GNM1030" s="45"/>
      <c r="GNN1030" s="45"/>
      <c r="GNO1030" s="45"/>
      <c r="GNP1030" s="45"/>
      <c r="GNQ1030" s="45"/>
      <c r="GNR1030" s="45"/>
      <c r="GNS1030" s="45"/>
      <c r="GNT1030" s="45"/>
      <c r="GNU1030" s="45"/>
      <c r="GNV1030" s="45"/>
      <c r="GNW1030" s="45"/>
      <c r="GNX1030" s="45"/>
      <c r="GNY1030" s="45"/>
      <c r="GNZ1030" s="45"/>
      <c r="GOA1030" s="45"/>
      <c r="GOB1030" s="45"/>
      <c r="GOC1030" s="45"/>
      <c r="GOD1030" s="45"/>
      <c r="GOE1030" s="45"/>
      <c r="GOF1030" s="45"/>
      <c r="GOG1030" s="45"/>
      <c r="GOH1030" s="45"/>
      <c r="GOI1030" s="45"/>
      <c r="GOJ1030" s="45"/>
      <c r="GOK1030" s="45"/>
      <c r="GOL1030" s="45"/>
      <c r="GOM1030" s="45"/>
      <c r="GON1030" s="45"/>
      <c r="GOO1030" s="45"/>
      <c r="GOP1030" s="45"/>
      <c r="GOQ1030" s="45"/>
      <c r="GOR1030" s="45"/>
      <c r="GOS1030" s="45"/>
      <c r="GOT1030" s="45"/>
      <c r="GOU1030" s="45"/>
      <c r="GOV1030" s="45"/>
      <c r="GOW1030" s="45"/>
      <c r="GOX1030" s="45"/>
      <c r="GOY1030" s="45"/>
      <c r="GOZ1030" s="45"/>
      <c r="GPA1030" s="45"/>
      <c r="GPB1030" s="45"/>
      <c r="GPC1030" s="45"/>
      <c r="GPD1030" s="45"/>
      <c r="GPE1030" s="45"/>
      <c r="GPF1030" s="45"/>
      <c r="GPG1030" s="45"/>
      <c r="GPH1030" s="45"/>
      <c r="GPI1030" s="45"/>
      <c r="GPJ1030" s="45"/>
      <c r="GPK1030" s="45"/>
      <c r="GPL1030" s="45"/>
      <c r="GPM1030" s="45"/>
      <c r="GPN1030" s="45"/>
      <c r="GPO1030" s="45"/>
      <c r="GPP1030" s="45"/>
      <c r="GPQ1030" s="45"/>
      <c r="GPR1030" s="45"/>
      <c r="GPS1030" s="45"/>
      <c r="GPT1030" s="45"/>
      <c r="GPU1030" s="45"/>
      <c r="GPV1030" s="45"/>
      <c r="GPW1030" s="45"/>
      <c r="GPX1030" s="45"/>
      <c r="GPY1030" s="45"/>
      <c r="GPZ1030" s="45"/>
      <c r="GQA1030" s="45"/>
      <c r="GQB1030" s="45"/>
      <c r="GQC1030" s="45"/>
      <c r="GQD1030" s="45"/>
      <c r="GQE1030" s="45"/>
      <c r="GQF1030" s="45"/>
      <c r="GQG1030" s="45"/>
      <c r="GQH1030" s="45"/>
      <c r="GQI1030" s="45"/>
      <c r="GQJ1030" s="45"/>
      <c r="GQK1030" s="45"/>
      <c r="GQL1030" s="45"/>
      <c r="GQM1030" s="45"/>
      <c r="GQN1030" s="45"/>
      <c r="GQO1030" s="45"/>
      <c r="GQP1030" s="45"/>
      <c r="GQQ1030" s="45"/>
      <c r="GQR1030" s="45"/>
      <c r="GQS1030" s="45"/>
      <c r="GQT1030" s="45"/>
      <c r="GQU1030" s="45"/>
      <c r="GQV1030" s="45"/>
      <c r="GQW1030" s="45"/>
      <c r="GQX1030" s="45"/>
      <c r="GQY1030" s="45"/>
      <c r="GQZ1030" s="45"/>
      <c r="GRA1030" s="45"/>
      <c r="GRB1030" s="45"/>
      <c r="GRC1030" s="45"/>
      <c r="GRD1030" s="45"/>
      <c r="GRE1030" s="45"/>
      <c r="GRF1030" s="45"/>
      <c r="GRG1030" s="45"/>
      <c r="GRH1030" s="45"/>
      <c r="GRI1030" s="45"/>
      <c r="GRJ1030" s="45"/>
      <c r="GRK1030" s="45"/>
      <c r="GRL1030" s="45"/>
      <c r="GRM1030" s="45"/>
      <c r="GRN1030" s="45"/>
      <c r="GRO1030" s="45"/>
      <c r="GRP1030" s="45"/>
      <c r="GRQ1030" s="45"/>
      <c r="GRR1030" s="45"/>
      <c r="GRS1030" s="45"/>
      <c r="GRT1030" s="45"/>
      <c r="GRU1030" s="45"/>
      <c r="GRV1030" s="45"/>
      <c r="GRW1030" s="45"/>
      <c r="GRX1030" s="45"/>
      <c r="GRY1030" s="45"/>
      <c r="GRZ1030" s="45"/>
      <c r="GSA1030" s="45"/>
      <c r="GSB1030" s="45"/>
      <c r="GSC1030" s="45"/>
      <c r="GSD1030" s="45"/>
      <c r="GSE1030" s="45"/>
      <c r="GSF1030" s="45"/>
      <c r="GSG1030" s="45"/>
      <c r="GSH1030" s="45"/>
      <c r="GSI1030" s="45"/>
      <c r="GSJ1030" s="45"/>
      <c r="GSK1030" s="45"/>
      <c r="GSL1030" s="45"/>
      <c r="GSM1030" s="45"/>
      <c r="GSN1030" s="45"/>
      <c r="GSO1030" s="45"/>
      <c r="GSP1030" s="45"/>
      <c r="GSQ1030" s="45"/>
      <c r="GSR1030" s="45"/>
      <c r="GSS1030" s="45"/>
      <c r="GST1030" s="45"/>
      <c r="GSU1030" s="45"/>
      <c r="GSV1030" s="45"/>
      <c r="GSW1030" s="45"/>
      <c r="GSX1030" s="45"/>
      <c r="GSY1030" s="45"/>
      <c r="GSZ1030" s="45"/>
      <c r="GTA1030" s="45"/>
      <c r="GTB1030" s="45"/>
      <c r="GTC1030" s="45"/>
      <c r="GTD1030" s="45"/>
      <c r="GTE1030" s="45"/>
      <c r="GTF1030" s="45"/>
      <c r="GTG1030" s="45"/>
      <c r="GTH1030" s="45"/>
      <c r="GTI1030" s="45"/>
      <c r="GTJ1030" s="45"/>
      <c r="GTK1030" s="45"/>
      <c r="GTL1030" s="45"/>
      <c r="GTM1030" s="45"/>
      <c r="GTN1030" s="45"/>
      <c r="GTO1030" s="45"/>
      <c r="GTP1030" s="45"/>
      <c r="GTQ1030" s="45"/>
      <c r="GTR1030" s="45"/>
      <c r="GTS1030" s="45"/>
      <c r="GTT1030" s="45"/>
      <c r="GTU1030" s="45"/>
      <c r="GTV1030" s="45"/>
      <c r="GTW1030" s="45"/>
      <c r="GTX1030" s="45"/>
      <c r="GTY1030" s="45"/>
      <c r="GTZ1030" s="45"/>
      <c r="GUA1030" s="45"/>
      <c r="GUB1030" s="45"/>
      <c r="GUC1030" s="45"/>
      <c r="GUD1030" s="45"/>
      <c r="GUE1030" s="45"/>
      <c r="GUF1030" s="45"/>
      <c r="GUG1030" s="45"/>
      <c r="GUH1030" s="45"/>
      <c r="GUI1030" s="45"/>
      <c r="GUJ1030" s="45"/>
      <c r="GUK1030" s="45"/>
      <c r="GUL1030" s="45"/>
      <c r="GUM1030" s="45"/>
      <c r="GUN1030" s="45"/>
      <c r="GUO1030" s="45"/>
      <c r="GUP1030" s="45"/>
      <c r="GUQ1030" s="45"/>
      <c r="GUR1030" s="45"/>
      <c r="GUS1030" s="45"/>
      <c r="GUT1030" s="45"/>
      <c r="GUU1030" s="45"/>
      <c r="GUV1030" s="45"/>
      <c r="GUW1030" s="45"/>
      <c r="GUX1030" s="45"/>
      <c r="GUY1030" s="45"/>
      <c r="GUZ1030" s="45"/>
      <c r="GVA1030" s="45"/>
      <c r="GVB1030" s="45"/>
      <c r="GVC1030" s="45"/>
      <c r="GVD1030" s="45"/>
      <c r="GVE1030" s="45"/>
      <c r="GVF1030" s="45"/>
      <c r="GVG1030" s="45"/>
      <c r="GVH1030" s="45"/>
      <c r="GVI1030" s="45"/>
      <c r="GVJ1030" s="45"/>
      <c r="GVK1030" s="45"/>
      <c r="GVL1030" s="45"/>
      <c r="GVM1030" s="45"/>
      <c r="GVN1030" s="45"/>
      <c r="GVO1030" s="45"/>
      <c r="GVP1030" s="45"/>
      <c r="GVQ1030" s="45"/>
      <c r="GVR1030" s="45"/>
      <c r="GVS1030" s="45"/>
      <c r="GVT1030" s="45"/>
      <c r="GVU1030" s="45"/>
      <c r="GVV1030" s="45"/>
      <c r="GVW1030" s="45"/>
      <c r="GVX1030" s="45"/>
      <c r="GVY1030" s="45"/>
      <c r="GVZ1030" s="45"/>
      <c r="GWA1030" s="45"/>
      <c r="GWB1030" s="45"/>
      <c r="GWC1030" s="45"/>
      <c r="GWD1030" s="45"/>
      <c r="GWE1030" s="45"/>
      <c r="GWF1030" s="45"/>
      <c r="GWG1030" s="45"/>
      <c r="GWH1030" s="45"/>
      <c r="GWI1030" s="45"/>
      <c r="GWJ1030" s="45"/>
      <c r="GWK1030" s="45"/>
      <c r="GWL1030" s="45"/>
      <c r="GWM1030" s="45"/>
      <c r="GWN1030" s="45"/>
      <c r="GWO1030" s="45"/>
      <c r="GWP1030" s="45"/>
      <c r="GWQ1030" s="45"/>
      <c r="GWR1030" s="45"/>
      <c r="GWS1030" s="45"/>
      <c r="GWT1030" s="45"/>
      <c r="GWU1030" s="45"/>
      <c r="GWV1030" s="45"/>
      <c r="GWW1030" s="45"/>
      <c r="GWX1030" s="45"/>
      <c r="GWY1030" s="45"/>
      <c r="GWZ1030" s="45"/>
      <c r="GXA1030" s="45"/>
      <c r="GXB1030" s="45"/>
      <c r="GXC1030" s="45"/>
      <c r="GXD1030" s="45"/>
      <c r="GXE1030" s="45"/>
      <c r="GXF1030" s="45"/>
      <c r="GXG1030" s="45"/>
      <c r="GXH1030" s="45"/>
      <c r="GXI1030" s="45"/>
      <c r="GXJ1030" s="45"/>
      <c r="GXK1030" s="45"/>
      <c r="GXL1030" s="45"/>
      <c r="GXM1030" s="45"/>
      <c r="GXN1030" s="45"/>
      <c r="GXO1030" s="45"/>
      <c r="GXP1030" s="45"/>
      <c r="GXQ1030" s="45"/>
      <c r="GXR1030" s="45"/>
      <c r="GXS1030" s="45"/>
      <c r="GXT1030" s="45"/>
      <c r="GXU1030" s="45"/>
      <c r="GXV1030" s="45"/>
      <c r="GXW1030" s="45"/>
      <c r="GXX1030" s="45"/>
      <c r="GXY1030" s="45"/>
      <c r="GXZ1030" s="45"/>
      <c r="GYA1030" s="45"/>
      <c r="GYB1030" s="45"/>
      <c r="GYC1030" s="45"/>
      <c r="GYD1030" s="45"/>
      <c r="GYE1030" s="45"/>
      <c r="GYF1030" s="45"/>
      <c r="GYG1030" s="45"/>
      <c r="GYH1030" s="45"/>
      <c r="GYI1030" s="45"/>
      <c r="GYJ1030" s="45"/>
      <c r="GYK1030" s="45"/>
      <c r="GYL1030" s="45"/>
      <c r="GYM1030" s="45"/>
      <c r="GYN1030" s="45"/>
      <c r="GYO1030" s="45"/>
      <c r="GYP1030" s="45"/>
      <c r="GYQ1030" s="45"/>
      <c r="GYR1030" s="45"/>
      <c r="GYS1030" s="45"/>
      <c r="GYT1030" s="45"/>
      <c r="GYU1030" s="45"/>
      <c r="GYV1030" s="45"/>
      <c r="GYW1030" s="45"/>
      <c r="GYX1030" s="45"/>
      <c r="GYY1030" s="45"/>
      <c r="GYZ1030" s="45"/>
      <c r="GZA1030" s="45"/>
      <c r="GZB1030" s="45"/>
      <c r="GZC1030" s="45"/>
      <c r="GZD1030" s="45"/>
      <c r="GZE1030" s="45"/>
      <c r="GZF1030" s="45"/>
      <c r="GZG1030" s="45"/>
      <c r="GZH1030" s="45"/>
      <c r="GZI1030" s="45"/>
      <c r="GZJ1030" s="45"/>
      <c r="GZK1030" s="45"/>
      <c r="GZL1030" s="45"/>
      <c r="GZM1030" s="45"/>
      <c r="GZN1030" s="45"/>
      <c r="GZO1030" s="45"/>
      <c r="GZP1030" s="45"/>
      <c r="GZQ1030" s="45"/>
      <c r="GZR1030" s="45"/>
      <c r="GZS1030" s="45"/>
      <c r="GZT1030" s="45"/>
      <c r="GZU1030" s="45"/>
      <c r="GZV1030" s="45"/>
      <c r="GZW1030" s="45"/>
      <c r="GZX1030" s="45"/>
      <c r="GZY1030" s="45"/>
      <c r="GZZ1030" s="45"/>
      <c r="HAA1030" s="45"/>
      <c r="HAB1030" s="45"/>
      <c r="HAC1030" s="45"/>
      <c r="HAD1030" s="45"/>
      <c r="HAE1030" s="45"/>
      <c r="HAF1030" s="45"/>
      <c r="HAG1030" s="45"/>
      <c r="HAH1030" s="45"/>
      <c r="HAI1030" s="45"/>
      <c r="HAJ1030" s="45"/>
      <c r="HAK1030" s="45"/>
      <c r="HAL1030" s="45"/>
      <c r="HAM1030" s="45"/>
      <c r="HAN1030" s="45"/>
      <c r="HAO1030" s="45"/>
      <c r="HAP1030" s="45"/>
      <c r="HAQ1030" s="45"/>
      <c r="HAR1030" s="45"/>
      <c r="HAS1030" s="45"/>
      <c r="HAT1030" s="45"/>
      <c r="HAU1030" s="45"/>
      <c r="HAV1030" s="45"/>
      <c r="HAW1030" s="45"/>
      <c r="HAX1030" s="45"/>
      <c r="HAY1030" s="45"/>
      <c r="HAZ1030" s="45"/>
      <c r="HBA1030" s="45"/>
      <c r="HBB1030" s="45"/>
      <c r="HBC1030" s="45"/>
      <c r="HBD1030" s="45"/>
      <c r="HBE1030" s="45"/>
      <c r="HBF1030" s="45"/>
      <c r="HBG1030" s="45"/>
      <c r="HBH1030" s="45"/>
      <c r="HBI1030" s="45"/>
      <c r="HBJ1030" s="45"/>
      <c r="HBK1030" s="45"/>
      <c r="HBL1030" s="45"/>
      <c r="HBM1030" s="45"/>
      <c r="HBN1030" s="45"/>
      <c r="HBO1030" s="45"/>
      <c r="HBP1030" s="45"/>
      <c r="HBQ1030" s="45"/>
      <c r="HBR1030" s="45"/>
      <c r="HBS1030" s="45"/>
      <c r="HBT1030" s="45"/>
      <c r="HBU1030" s="45"/>
      <c r="HBV1030" s="45"/>
      <c r="HBW1030" s="45"/>
      <c r="HBX1030" s="45"/>
      <c r="HBY1030" s="45"/>
      <c r="HBZ1030" s="45"/>
      <c r="HCA1030" s="45"/>
      <c r="HCB1030" s="45"/>
      <c r="HCC1030" s="45"/>
      <c r="HCD1030" s="45"/>
      <c r="HCE1030" s="45"/>
      <c r="HCF1030" s="45"/>
      <c r="HCG1030" s="45"/>
      <c r="HCH1030" s="45"/>
      <c r="HCI1030" s="45"/>
      <c r="HCJ1030" s="45"/>
      <c r="HCK1030" s="45"/>
      <c r="HCL1030" s="45"/>
      <c r="HCM1030" s="45"/>
      <c r="HCN1030" s="45"/>
      <c r="HCO1030" s="45"/>
      <c r="HCP1030" s="45"/>
      <c r="HCQ1030" s="45"/>
      <c r="HCR1030" s="45"/>
      <c r="HCS1030" s="45"/>
      <c r="HCT1030" s="45"/>
      <c r="HCU1030" s="45"/>
      <c r="HCV1030" s="45"/>
      <c r="HCW1030" s="45"/>
      <c r="HCX1030" s="45"/>
      <c r="HCY1030" s="45"/>
      <c r="HCZ1030" s="45"/>
      <c r="HDA1030" s="45"/>
      <c r="HDB1030" s="45"/>
      <c r="HDC1030" s="45"/>
      <c r="HDD1030" s="45"/>
      <c r="HDE1030" s="45"/>
      <c r="HDF1030" s="45"/>
      <c r="HDG1030" s="45"/>
      <c r="HDH1030" s="45"/>
      <c r="HDI1030" s="45"/>
      <c r="HDJ1030" s="45"/>
      <c r="HDK1030" s="45"/>
      <c r="HDL1030" s="45"/>
      <c r="HDM1030" s="45"/>
      <c r="HDN1030" s="45"/>
      <c r="HDO1030" s="45"/>
      <c r="HDP1030" s="45"/>
      <c r="HDQ1030" s="45"/>
      <c r="HDR1030" s="45"/>
      <c r="HDS1030" s="45"/>
      <c r="HDT1030" s="45"/>
      <c r="HDU1030" s="45"/>
      <c r="HDV1030" s="45"/>
      <c r="HDW1030" s="45"/>
      <c r="HDX1030" s="45"/>
      <c r="HDY1030" s="45"/>
      <c r="HDZ1030" s="45"/>
      <c r="HEA1030" s="45"/>
      <c r="HEB1030" s="45"/>
      <c r="HEC1030" s="45"/>
      <c r="HED1030" s="45"/>
      <c r="HEE1030" s="45"/>
      <c r="HEF1030" s="45"/>
      <c r="HEG1030" s="45"/>
      <c r="HEH1030" s="45"/>
      <c r="HEI1030" s="45"/>
      <c r="HEJ1030" s="45"/>
      <c r="HEK1030" s="45"/>
      <c r="HEL1030" s="45"/>
      <c r="HEM1030" s="45"/>
      <c r="HEN1030" s="45"/>
      <c r="HEO1030" s="45"/>
      <c r="HEP1030" s="45"/>
      <c r="HEQ1030" s="45"/>
      <c r="HER1030" s="45"/>
      <c r="HES1030" s="45"/>
      <c r="HET1030" s="45"/>
      <c r="HEU1030" s="45"/>
      <c r="HEV1030" s="45"/>
      <c r="HEW1030" s="45"/>
      <c r="HEX1030" s="45"/>
      <c r="HEY1030" s="45"/>
      <c r="HEZ1030" s="45"/>
      <c r="HFA1030" s="45"/>
      <c r="HFB1030" s="45"/>
      <c r="HFC1030" s="45"/>
      <c r="HFD1030" s="45"/>
      <c r="HFE1030" s="45"/>
      <c r="HFF1030" s="45"/>
      <c r="HFG1030" s="45"/>
      <c r="HFH1030" s="45"/>
      <c r="HFI1030" s="45"/>
      <c r="HFJ1030" s="45"/>
      <c r="HFK1030" s="45"/>
      <c r="HFL1030" s="45"/>
      <c r="HFM1030" s="45"/>
      <c r="HFN1030" s="45"/>
      <c r="HFO1030" s="45"/>
      <c r="HFP1030" s="45"/>
      <c r="HFQ1030" s="45"/>
      <c r="HFR1030" s="45"/>
      <c r="HFS1030" s="45"/>
      <c r="HFT1030" s="45"/>
      <c r="HFU1030" s="45"/>
      <c r="HFV1030" s="45"/>
      <c r="HFW1030" s="45"/>
      <c r="HFX1030" s="45"/>
      <c r="HFY1030" s="45"/>
      <c r="HFZ1030" s="45"/>
      <c r="HGA1030" s="45"/>
      <c r="HGB1030" s="45"/>
      <c r="HGC1030" s="45"/>
      <c r="HGD1030" s="45"/>
      <c r="HGE1030" s="45"/>
      <c r="HGF1030" s="45"/>
      <c r="HGG1030" s="45"/>
      <c r="HGH1030" s="45"/>
      <c r="HGI1030" s="45"/>
      <c r="HGJ1030" s="45"/>
      <c r="HGK1030" s="45"/>
      <c r="HGL1030" s="45"/>
      <c r="HGM1030" s="45"/>
      <c r="HGN1030" s="45"/>
      <c r="HGO1030" s="45"/>
      <c r="HGP1030" s="45"/>
      <c r="HGQ1030" s="45"/>
      <c r="HGR1030" s="45"/>
      <c r="HGS1030" s="45"/>
      <c r="HGT1030" s="45"/>
      <c r="HGU1030" s="45"/>
      <c r="HGV1030" s="45"/>
      <c r="HGW1030" s="45"/>
      <c r="HGX1030" s="45"/>
      <c r="HGY1030" s="45"/>
      <c r="HGZ1030" s="45"/>
      <c r="HHA1030" s="45"/>
      <c r="HHB1030" s="45"/>
      <c r="HHC1030" s="45"/>
      <c r="HHD1030" s="45"/>
      <c r="HHE1030" s="45"/>
      <c r="HHF1030" s="45"/>
      <c r="HHG1030" s="45"/>
      <c r="HHH1030" s="45"/>
      <c r="HHI1030" s="45"/>
      <c r="HHJ1030" s="45"/>
      <c r="HHK1030" s="45"/>
      <c r="HHL1030" s="45"/>
      <c r="HHM1030" s="45"/>
      <c r="HHN1030" s="45"/>
      <c r="HHO1030" s="45"/>
      <c r="HHP1030" s="45"/>
      <c r="HHQ1030" s="45"/>
      <c r="HHR1030" s="45"/>
      <c r="HHS1030" s="45"/>
      <c r="HHT1030" s="45"/>
      <c r="HHU1030" s="45"/>
      <c r="HHV1030" s="45"/>
      <c r="HHW1030" s="45"/>
      <c r="HHX1030" s="45"/>
      <c r="HHY1030" s="45"/>
      <c r="HHZ1030" s="45"/>
      <c r="HIA1030" s="45"/>
      <c r="HIB1030" s="45"/>
      <c r="HIC1030" s="45"/>
      <c r="HID1030" s="45"/>
      <c r="HIE1030" s="45"/>
      <c r="HIF1030" s="45"/>
      <c r="HIG1030" s="45"/>
      <c r="HIH1030" s="45"/>
      <c r="HII1030" s="45"/>
      <c r="HIJ1030" s="45"/>
      <c r="HIK1030" s="45"/>
      <c r="HIL1030" s="45"/>
      <c r="HIM1030" s="45"/>
      <c r="HIN1030" s="45"/>
      <c r="HIO1030" s="45"/>
      <c r="HIP1030" s="45"/>
      <c r="HIQ1030" s="45"/>
      <c r="HIR1030" s="45"/>
      <c r="HIS1030" s="45"/>
      <c r="HIT1030" s="45"/>
      <c r="HIU1030" s="45"/>
      <c r="HIV1030" s="45"/>
      <c r="HIW1030" s="45"/>
      <c r="HIX1030" s="45"/>
      <c r="HIY1030" s="45"/>
      <c r="HIZ1030" s="45"/>
      <c r="HJA1030" s="45"/>
      <c r="HJB1030" s="45"/>
      <c r="HJC1030" s="45"/>
      <c r="HJD1030" s="45"/>
      <c r="HJE1030" s="45"/>
      <c r="HJF1030" s="45"/>
      <c r="HJG1030" s="45"/>
      <c r="HJH1030" s="45"/>
      <c r="HJI1030" s="45"/>
      <c r="HJJ1030" s="45"/>
      <c r="HJK1030" s="45"/>
      <c r="HJL1030" s="45"/>
      <c r="HJM1030" s="45"/>
      <c r="HJN1030" s="45"/>
      <c r="HJO1030" s="45"/>
      <c r="HJP1030" s="45"/>
      <c r="HJQ1030" s="45"/>
      <c r="HJR1030" s="45"/>
      <c r="HJS1030" s="45"/>
      <c r="HJT1030" s="45"/>
      <c r="HJU1030" s="45"/>
      <c r="HJV1030" s="45"/>
      <c r="HJW1030" s="45"/>
      <c r="HJX1030" s="45"/>
      <c r="HJY1030" s="45"/>
      <c r="HJZ1030" s="45"/>
      <c r="HKA1030" s="45"/>
      <c r="HKB1030" s="45"/>
      <c r="HKC1030" s="45"/>
      <c r="HKD1030" s="45"/>
      <c r="HKE1030" s="45"/>
      <c r="HKF1030" s="45"/>
      <c r="HKG1030" s="45"/>
      <c r="HKH1030" s="45"/>
      <c r="HKI1030" s="45"/>
      <c r="HKJ1030" s="45"/>
      <c r="HKK1030" s="45"/>
      <c r="HKL1030" s="45"/>
      <c r="HKM1030" s="45"/>
      <c r="HKN1030" s="45"/>
      <c r="HKO1030" s="45"/>
      <c r="HKP1030" s="45"/>
      <c r="HKQ1030" s="45"/>
      <c r="HKR1030" s="45"/>
      <c r="HKS1030" s="45"/>
      <c r="HKT1030" s="45"/>
      <c r="HKU1030" s="45"/>
      <c r="HKV1030" s="45"/>
      <c r="HKW1030" s="45"/>
      <c r="HKX1030" s="45"/>
      <c r="HKY1030" s="45"/>
      <c r="HKZ1030" s="45"/>
      <c r="HLA1030" s="45"/>
      <c r="HLB1030" s="45"/>
      <c r="HLC1030" s="45"/>
      <c r="HLD1030" s="45"/>
      <c r="HLE1030" s="45"/>
      <c r="HLF1030" s="45"/>
      <c r="HLG1030" s="45"/>
      <c r="HLH1030" s="45"/>
      <c r="HLI1030" s="45"/>
      <c r="HLJ1030" s="45"/>
      <c r="HLK1030" s="45"/>
      <c r="HLL1030" s="45"/>
      <c r="HLM1030" s="45"/>
      <c r="HLN1030" s="45"/>
      <c r="HLO1030" s="45"/>
      <c r="HLP1030" s="45"/>
      <c r="HLQ1030" s="45"/>
      <c r="HLR1030" s="45"/>
      <c r="HLS1030" s="45"/>
      <c r="HLT1030" s="45"/>
      <c r="HLU1030" s="45"/>
      <c r="HLV1030" s="45"/>
      <c r="HLW1030" s="45"/>
      <c r="HLX1030" s="45"/>
      <c r="HLY1030" s="45"/>
      <c r="HLZ1030" s="45"/>
      <c r="HMA1030" s="45"/>
      <c r="HMB1030" s="45"/>
      <c r="HMC1030" s="45"/>
      <c r="HMD1030" s="45"/>
      <c r="HME1030" s="45"/>
      <c r="HMF1030" s="45"/>
      <c r="HMG1030" s="45"/>
      <c r="HMH1030" s="45"/>
      <c r="HMI1030" s="45"/>
      <c r="HMJ1030" s="45"/>
      <c r="HMK1030" s="45"/>
      <c r="HML1030" s="45"/>
      <c r="HMM1030" s="45"/>
      <c r="HMN1030" s="45"/>
      <c r="HMO1030" s="45"/>
      <c r="HMP1030" s="45"/>
      <c r="HMQ1030" s="45"/>
      <c r="HMR1030" s="45"/>
      <c r="HMS1030" s="45"/>
      <c r="HMT1030" s="45"/>
      <c r="HMU1030" s="45"/>
      <c r="HMV1030" s="45"/>
      <c r="HMW1030" s="45"/>
      <c r="HMX1030" s="45"/>
      <c r="HMY1030" s="45"/>
      <c r="HMZ1030" s="45"/>
      <c r="HNA1030" s="45"/>
      <c r="HNB1030" s="45"/>
      <c r="HNC1030" s="45"/>
      <c r="HND1030" s="45"/>
      <c r="HNE1030" s="45"/>
      <c r="HNF1030" s="45"/>
      <c r="HNG1030" s="45"/>
      <c r="HNH1030" s="45"/>
      <c r="HNI1030" s="45"/>
      <c r="HNJ1030" s="45"/>
      <c r="HNK1030" s="45"/>
      <c r="HNL1030" s="45"/>
      <c r="HNM1030" s="45"/>
      <c r="HNN1030" s="45"/>
      <c r="HNO1030" s="45"/>
      <c r="HNP1030" s="45"/>
      <c r="HNQ1030" s="45"/>
      <c r="HNR1030" s="45"/>
      <c r="HNS1030" s="45"/>
      <c r="HNT1030" s="45"/>
      <c r="HNU1030" s="45"/>
      <c r="HNV1030" s="45"/>
      <c r="HNW1030" s="45"/>
      <c r="HNX1030" s="45"/>
      <c r="HNY1030" s="45"/>
      <c r="HNZ1030" s="45"/>
      <c r="HOA1030" s="45"/>
      <c r="HOB1030" s="45"/>
      <c r="HOC1030" s="45"/>
      <c r="HOD1030" s="45"/>
      <c r="HOE1030" s="45"/>
      <c r="HOF1030" s="45"/>
      <c r="HOG1030" s="45"/>
      <c r="HOH1030" s="45"/>
      <c r="HOI1030" s="45"/>
      <c r="HOJ1030" s="45"/>
      <c r="HOK1030" s="45"/>
      <c r="HOL1030" s="45"/>
      <c r="HOM1030" s="45"/>
      <c r="HON1030" s="45"/>
      <c r="HOO1030" s="45"/>
      <c r="HOP1030" s="45"/>
      <c r="HOQ1030" s="45"/>
      <c r="HOR1030" s="45"/>
      <c r="HOS1030" s="45"/>
      <c r="HOT1030" s="45"/>
      <c r="HOU1030" s="45"/>
      <c r="HOV1030" s="45"/>
      <c r="HOW1030" s="45"/>
      <c r="HOX1030" s="45"/>
      <c r="HOY1030" s="45"/>
      <c r="HOZ1030" s="45"/>
      <c r="HPA1030" s="45"/>
      <c r="HPB1030" s="45"/>
      <c r="HPC1030" s="45"/>
      <c r="HPD1030" s="45"/>
      <c r="HPE1030" s="45"/>
      <c r="HPF1030" s="45"/>
      <c r="HPG1030" s="45"/>
      <c r="HPH1030" s="45"/>
      <c r="HPI1030" s="45"/>
      <c r="HPJ1030" s="45"/>
      <c r="HPK1030" s="45"/>
      <c r="HPL1030" s="45"/>
      <c r="HPM1030" s="45"/>
      <c r="HPN1030" s="45"/>
      <c r="HPO1030" s="45"/>
      <c r="HPP1030" s="45"/>
      <c r="HPQ1030" s="45"/>
      <c r="HPR1030" s="45"/>
      <c r="HPS1030" s="45"/>
      <c r="HPT1030" s="45"/>
      <c r="HPU1030" s="45"/>
      <c r="HPV1030" s="45"/>
      <c r="HPW1030" s="45"/>
      <c r="HPX1030" s="45"/>
      <c r="HPY1030" s="45"/>
      <c r="HPZ1030" s="45"/>
      <c r="HQA1030" s="45"/>
      <c r="HQB1030" s="45"/>
      <c r="HQC1030" s="45"/>
      <c r="HQD1030" s="45"/>
      <c r="HQE1030" s="45"/>
      <c r="HQF1030" s="45"/>
      <c r="HQG1030" s="45"/>
      <c r="HQH1030" s="45"/>
      <c r="HQI1030" s="45"/>
      <c r="HQJ1030" s="45"/>
      <c r="HQK1030" s="45"/>
      <c r="HQL1030" s="45"/>
      <c r="HQM1030" s="45"/>
      <c r="HQN1030" s="45"/>
      <c r="HQO1030" s="45"/>
      <c r="HQP1030" s="45"/>
      <c r="HQQ1030" s="45"/>
      <c r="HQR1030" s="45"/>
      <c r="HQS1030" s="45"/>
      <c r="HQT1030" s="45"/>
      <c r="HQU1030" s="45"/>
      <c r="HQV1030" s="45"/>
      <c r="HQW1030" s="45"/>
      <c r="HQX1030" s="45"/>
      <c r="HQY1030" s="45"/>
      <c r="HQZ1030" s="45"/>
      <c r="HRA1030" s="45"/>
      <c r="HRB1030" s="45"/>
      <c r="HRC1030" s="45"/>
      <c r="HRD1030" s="45"/>
      <c r="HRE1030" s="45"/>
      <c r="HRF1030" s="45"/>
      <c r="HRG1030" s="45"/>
      <c r="HRH1030" s="45"/>
      <c r="HRI1030" s="45"/>
      <c r="HRJ1030" s="45"/>
      <c r="HRK1030" s="45"/>
      <c r="HRL1030" s="45"/>
      <c r="HRM1030" s="45"/>
      <c r="HRN1030" s="45"/>
      <c r="HRO1030" s="45"/>
      <c r="HRP1030" s="45"/>
      <c r="HRQ1030" s="45"/>
      <c r="HRR1030" s="45"/>
      <c r="HRS1030" s="45"/>
      <c r="HRT1030" s="45"/>
      <c r="HRU1030" s="45"/>
      <c r="HRV1030" s="45"/>
      <c r="HRW1030" s="45"/>
      <c r="HRX1030" s="45"/>
      <c r="HRY1030" s="45"/>
      <c r="HRZ1030" s="45"/>
      <c r="HSA1030" s="45"/>
      <c r="HSB1030" s="45"/>
      <c r="HSC1030" s="45"/>
      <c r="HSD1030" s="45"/>
      <c r="HSE1030" s="45"/>
      <c r="HSF1030" s="45"/>
      <c r="HSG1030" s="45"/>
      <c r="HSH1030" s="45"/>
      <c r="HSI1030" s="45"/>
      <c r="HSJ1030" s="45"/>
      <c r="HSK1030" s="45"/>
      <c r="HSL1030" s="45"/>
      <c r="HSM1030" s="45"/>
      <c r="HSN1030" s="45"/>
      <c r="HSO1030" s="45"/>
      <c r="HSP1030" s="45"/>
      <c r="HSQ1030" s="45"/>
      <c r="HSR1030" s="45"/>
      <c r="HSS1030" s="45"/>
      <c r="HST1030" s="45"/>
      <c r="HSU1030" s="45"/>
      <c r="HSV1030" s="45"/>
      <c r="HSW1030" s="45"/>
      <c r="HSX1030" s="45"/>
      <c r="HSY1030" s="45"/>
      <c r="HSZ1030" s="45"/>
      <c r="HTA1030" s="45"/>
      <c r="HTB1030" s="45"/>
      <c r="HTC1030" s="45"/>
      <c r="HTD1030" s="45"/>
      <c r="HTE1030" s="45"/>
      <c r="HTF1030" s="45"/>
      <c r="HTG1030" s="45"/>
      <c r="HTH1030" s="45"/>
      <c r="HTI1030" s="45"/>
      <c r="HTJ1030" s="45"/>
      <c r="HTK1030" s="45"/>
      <c r="HTL1030" s="45"/>
      <c r="HTM1030" s="45"/>
      <c r="HTN1030" s="45"/>
      <c r="HTO1030" s="45"/>
      <c r="HTP1030" s="45"/>
      <c r="HTQ1030" s="45"/>
      <c r="HTR1030" s="45"/>
      <c r="HTS1030" s="45"/>
      <c r="HTT1030" s="45"/>
      <c r="HTU1030" s="45"/>
      <c r="HTV1030" s="45"/>
      <c r="HTW1030" s="45"/>
      <c r="HTX1030" s="45"/>
      <c r="HTY1030" s="45"/>
      <c r="HTZ1030" s="45"/>
      <c r="HUA1030" s="45"/>
      <c r="HUB1030" s="45"/>
      <c r="HUC1030" s="45"/>
      <c r="HUD1030" s="45"/>
      <c r="HUE1030" s="45"/>
      <c r="HUF1030" s="45"/>
      <c r="HUG1030" s="45"/>
      <c r="HUH1030" s="45"/>
      <c r="HUI1030" s="45"/>
      <c r="HUJ1030" s="45"/>
      <c r="HUK1030" s="45"/>
      <c r="HUL1030" s="45"/>
      <c r="HUM1030" s="45"/>
      <c r="HUN1030" s="45"/>
      <c r="HUO1030" s="45"/>
      <c r="HUP1030" s="45"/>
      <c r="HUQ1030" s="45"/>
      <c r="HUR1030" s="45"/>
      <c r="HUS1030" s="45"/>
      <c r="HUT1030" s="45"/>
      <c r="HUU1030" s="45"/>
      <c r="HUV1030" s="45"/>
      <c r="HUW1030" s="45"/>
      <c r="HUX1030" s="45"/>
      <c r="HUY1030" s="45"/>
      <c r="HUZ1030" s="45"/>
      <c r="HVA1030" s="45"/>
      <c r="HVB1030" s="45"/>
      <c r="HVC1030" s="45"/>
      <c r="HVD1030" s="45"/>
      <c r="HVE1030" s="45"/>
      <c r="HVF1030" s="45"/>
      <c r="HVG1030" s="45"/>
      <c r="HVH1030" s="45"/>
      <c r="HVI1030" s="45"/>
      <c r="HVJ1030" s="45"/>
      <c r="HVK1030" s="45"/>
      <c r="HVL1030" s="45"/>
      <c r="HVM1030" s="45"/>
      <c r="HVN1030" s="45"/>
      <c r="HVO1030" s="45"/>
      <c r="HVP1030" s="45"/>
      <c r="HVQ1030" s="45"/>
      <c r="HVR1030" s="45"/>
      <c r="HVS1030" s="45"/>
      <c r="HVT1030" s="45"/>
      <c r="HVU1030" s="45"/>
      <c r="HVV1030" s="45"/>
      <c r="HVW1030" s="45"/>
      <c r="HVX1030" s="45"/>
      <c r="HVY1030" s="45"/>
      <c r="HVZ1030" s="45"/>
      <c r="HWA1030" s="45"/>
      <c r="HWB1030" s="45"/>
      <c r="HWC1030" s="45"/>
      <c r="HWD1030" s="45"/>
      <c r="HWE1030" s="45"/>
      <c r="HWF1030" s="45"/>
      <c r="HWG1030" s="45"/>
      <c r="HWH1030" s="45"/>
      <c r="HWI1030" s="45"/>
      <c r="HWJ1030" s="45"/>
      <c r="HWK1030" s="45"/>
      <c r="HWL1030" s="45"/>
      <c r="HWM1030" s="45"/>
      <c r="HWN1030" s="45"/>
      <c r="HWO1030" s="45"/>
      <c r="HWP1030" s="45"/>
      <c r="HWQ1030" s="45"/>
      <c r="HWR1030" s="45"/>
      <c r="HWS1030" s="45"/>
      <c r="HWT1030" s="45"/>
      <c r="HWU1030" s="45"/>
      <c r="HWV1030" s="45"/>
      <c r="HWW1030" s="45"/>
      <c r="HWX1030" s="45"/>
      <c r="HWY1030" s="45"/>
      <c r="HWZ1030" s="45"/>
      <c r="HXA1030" s="45"/>
      <c r="HXB1030" s="45"/>
      <c r="HXC1030" s="45"/>
      <c r="HXD1030" s="45"/>
      <c r="HXE1030" s="45"/>
      <c r="HXF1030" s="45"/>
      <c r="HXG1030" s="45"/>
      <c r="HXH1030" s="45"/>
      <c r="HXI1030" s="45"/>
      <c r="HXJ1030" s="45"/>
      <c r="HXK1030" s="45"/>
      <c r="HXL1030" s="45"/>
      <c r="HXM1030" s="45"/>
      <c r="HXN1030" s="45"/>
      <c r="HXO1030" s="45"/>
      <c r="HXP1030" s="45"/>
      <c r="HXQ1030" s="45"/>
      <c r="HXR1030" s="45"/>
      <c r="HXS1030" s="45"/>
      <c r="HXT1030" s="45"/>
      <c r="HXU1030" s="45"/>
      <c r="HXV1030" s="45"/>
      <c r="HXW1030" s="45"/>
      <c r="HXX1030" s="45"/>
      <c r="HXY1030" s="45"/>
      <c r="HXZ1030" s="45"/>
      <c r="HYA1030" s="45"/>
      <c r="HYB1030" s="45"/>
      <c r="HYC1030" s="45"/>
      <c r="HYD1030" s="45"/>
      <c r="HYE1030" s="45"/>
      <c r="HYF1030" s="45"/>
      <c r="HYG1030" s="45"/>
      <c r="HYH1030" s="45"/>
      <c r="HYI1030" s="45"/>
      <c r="HYJ1030" s="45"/>
      <c r="HYK1030" s="45"/>
      <c r="HYL1030" s="45"/>
      <c r="HYM1030" s="45"/>
      <c r="HYN1030" s="45"/>
      <c r="HYO1030" s="45"/>
      <c r="HYP1030" s="45"/>
      <c r="HYQ1030" s="45"/>
      <c r="HYR1030" s="45"/>
      <c r="HYS1030" s="45"/>
      <c r="HYT1030" s="45"/>
      <c r="HYU1030" s="45"/>
      <c r="HYV1030" s="45"/>
      <c r="HYW1030" s="45"/>
      <c r="HYX1030" s="45"/>
      <c r="HYY1030" s="45"/>
      <c r="HYZ1030" s="45"/>
      <c r="HZA1030" s="45"/>
      <c r="HZB1030" s="45"/>
      <c r="HZC1030" s="45"/>
      <c r="HZD1030" s="45"/>
      <c r="HZE1030" s="45"/>
      <c r="HZF1030" s="45"/>
      <c r="HZG1030" s="45"/>
      <c r="HZH1030" s="45"/>
      <c r="HZI1030" s="45"/>
      <c r="HZJ1030" s="45"/>
      <c r="HZK1030" s="45"/>
      <c r="HZL1030" s="45"/>
      <c r="HZM1030" s="45"/>
      <c r="HZN1030" s="45"/>
      <c r="HZO1030" s="45"/>
      <c r="HZP1030" s="45"/>
      <c r="HZQ1030" s="45"/>
      <c r="HZR1030" s="45"/>
      <c r="HZS1030" s="45"/>
      <c r="HZT1030" s="45"/>
      <c r="HZU1030" s="45"/>
      <c r="HZV1030" s="45"/>
      <c r="HZW1030" s="45"/>
      <c r="HZX1030" s="45"/>
      <c r="HZY1030" s="45"/>
      <c r="HZZ1030" s="45"/>
      <c r="IAA1030" s="45"/>
      <c r="IAB1030" s="45"/>
      <c r="IAC1030" s="45"/>
      <c r="IAD1030" s="45"/>
      <c r="IAE1030" s="45"/>
      <c r="IAF1030" s="45"/>
      <c r="IAG1030" s="45"/>
      <c r="IAH1030" s="45"/>
      <c r="IAI1030" s="45"/>
      <c r="IAJ1030" s="45"/>
      <c r="IAK1030" s="45"/>
      <c r="IAL1030" s="45"/>
      <c r="IAM1030" s="45"/>
      <c r="IAN1030" s="45"/>
      <c r="IAO1030" s="45"/>
      <c r="IAP1030" s="45"/>
      <c r="IAQ1030" s="45"/>
      <c r="IAR1030" s="45"/>
      <c r="IAS1030" s="45"/>
      <c r="IAT1030" s="45"/>
      <c r="IAU1030" s="45"/>
      <c r="IAV1030" s="45"/>
      <c r="IAW1030" s="45"/>
      <c r="IAX1030" s="45"/>
      <c r="IAY1030" s="45"/>
      <c r="IAZ1030" s="45"/>
      <c r="IBA1030" s="45"/>
      <c r="IBB1030" s="45"/>
      <c r="IBC1030" s="45"/>
      <c r="IBD1030" s="45"/>
      <c r="IBE1030" s="45"/>
      <c r="IBF1030" s="45"/>
      <c r="IBG1030" s="45"/>
      <c r="IBH1030" s="45"/>
      <c r="IBI1030" s="45"/>
      <c r="IBJ1030" s="45"/>
      <c r="IBK1030" s="45"/>
      <c r="IBL1030" s="45"/>
      <c r="IBM1030" s="45"/>
      <c r="IBN1030" s="45"/>
      <c r="IBO1030" s="45"/>
      <c r="IBP1030" s="45"/>
      <c r="IBQ1030" s="45"/>
      <c r="IBR1030" s="45"/>
      <c r="IBS1030" s="45"/>
      <c r="IBT1030" s="45"/>
      <c r="IBU1030" s="45"/>
      <c r="IBV1030" s="45"/>
      <c r="IBW1030" s="45"/>
      <c r="IBX1030" s="45"/>
      <c r="IBY1030" s="45"/>
      <c r="IBZ1030" s="45"/>
      <c r="ICA1030" s="45"/>
      <c r="ICB1030" s="45"/>
      <c r="ICC1030" s="45"/>
      <c r="ICD1030" s="45"/>
      <c r="ICE1030" s="45"/>
      <c r="ICF1030" s="45"/>
      <c r="ICG1030" s="45"/>
      <c r="ICH1030" s="45"/>
      <c r="ICI1030" s="45"/>
      <c r="ICJ1030" s="45"/>
      <c r="ICK1030" s="45"/>
      <c r="ICL1030" s="45"/>
      <c r="ICM1030" s="45"/>
      <c r="ICN1030" s="45"/>
      <c r="ICO1030" s="45"/>
      <c r="ICP1030" s="45"/>
      <c r="ICQ1030" s="45"/>
      <c r="ICR1030" s="45"/>
      <c r="ICS1030" s="45"/>
      <c r="ICT1030" s="45"/>
      <c r="ICU1030" s="45"/>
      <c r="ICV1030" s="45"/>
      <c r="ICW1030" s="45"/>
      <c r="ICX1030" s="45"/>
      <c r="ICY1030" s="45"/>
      <c r="ICZ1030" s="45"/>
      <c r="IDA1030" s="45"/>
      <c r="IDB1030" s="45"/>
      <c r="IDC1030" s="45"/>
      <c r="IDD1030" s="45"/>
      <c r="IDE1030" s="45"/>
      <c r="IDF1030" s="45"/>
      <c r="IDG1030" s="45"/>
      <c r="IDH1030" s="45"/>
      <c r="IDI1030" s="45"/>
      <c r="IDJ1030" s="45"/>
      <c r="IDK1030" s="45"/>
      <c r="IDL1030" s="45"/>
      <c r="IDM1030" s="45"/>
      <c r="IDN1030" s="45"/>
      <c r="IDO1030" s="45"/>
      <c r="IDP1030" s="45"/>
      <c r="IDQ1030" s="45"/>
      <c r="IDR1030" s="45"/>
      <c r="IDS1030" s="45"/>
      <c r="IDT1030" s="45"/>
      <c r="IDU1030" s="45"/>
      <c r="IDV1030" s="45"/>
      <c r="IDW1030" s="45"/>
      <c r="IDX1030" s="45"/>
      <c r="IDY1030" s="45"/>
      <c r="IDZ1030" s="45"/>
      <c r="IEA1030" s="45"/>
      <c r="IEB1030" s="45"/>
      <c r="IEC1030" s="45"/>
      <c r="IED1030" s="45"/>
      <c r="IEE1030" s="45"/>
      <c r="IEF1030" s="45"/>
      <c r="IEG1030" s="45"/>
      <c r="IEH1030" s="45"/>
      <c r="IEI1030" s="45"/>
      <c r="IEJ1030" s="45"/>
      <c r="IEK1030" s="45"/>
      <c r="IEL1030" s="45"/>
      <c r="IEM1030" s="45"/>
      <c r="IEN1030" s="45"/>
      <c r="IEO1030" s="45"/>
      <c r="IEP1030" s="45"/>
      <c r="IEQ1030" s="45"/>
      <c r="IER1030" s="45"/>
      <c r="IES1030" s="45"/>
      <c r="IET1030" s="45"/>
      <c r="IEU1030" s="45"/>
      <c r="IEV1030" s="45"/>
      <c r="IEW1030" s="45"/>
      <c r="IEX1030" s="45"/>
      <c r="IEY1030" s="45"/>
      <c r="IEZ1030" s="45"/>
      <c r="IFA1030" s="45"/>
      <c r="IFB1030" s="45"/>
      <c r="IFC1030" s="45"/>
      <c r="IFD1030" s="45"/>
      <c r="IFE1030" s="45"/>
      <c r="IFF1030" s="45"/>
      <c r="IFG1030" s="45"/>
      <c r="IFH1030" s="45"/>
      <c r="IFI1030" s="45"/>
      <c r="IFJ1030" s="45"/>
      <c r="IFK1030" s="45"/>
      <c r="IFL1030" s="45"/>
      <c r="IFM1030" s="45"/>
      <c r="IFN1030" s="45"/>
      <c r="IFO1030" s="45"/>
      <c r="IFP1030" s="45"/>
      <c r="IFQ1030" s="45"/>
      <c r="IFR1030" s="45"/>
      <c r="IFS1030" s="45"/>
      <c r="IFT1030" s="45"/>
      <c r="IFU1030" s="45"/>
      <c r="IFV1030" s="45"/>
      <c r="IFW1030" s="45"/>
      <c r="IFX1030" s="45"/>
      <c r="IFY1030" s="45"/>
      <c r="IFZ1030" s="45"/>
      <c r="IGA1030" s="45"/>
      <c r="IGB1030" s="45"/>
      <c r="IGC1030" s="45"/>
      <c r="IGD1030" s="45"/>
      <c r="IGE1030" s="45"/>
      <c r="IGF1030" s="45"/>
      <c r="IGG1030" s="45"/>
      <c r="IGH1030" s="45"/>
      <c r="IGI1030" s="45"/>
      <c r="IGJ1030" s="45"/>
      <c r="IGK1030" s="45"/>
      <c r="IGL1030" s="45"/>
      <c r="IGM1030" s="45"/>
      <c r="IGN1030" s="45"/>
      <c r="IGO1030" s="45"/>
      <c r="IGP1030" s="45"/>
      <c r="IGQ1030" s="45"/>
      <c r="IGR1030" s="45"/>
      <c r="IGS1030" s="45"/>
      <c r="IGT1030" s="45"/>
      <c r="IGU1030" s="45"/>
      <c r="IGV1030" s="45"/>
      <c r="IGW1030" s="45"/>
      <c r="IGX1030" s="45"/>
      <c r="IGY1030" s="45"/>
      <c r="IGZ1030" s="45"/>
      <c r="IHA1030" s="45"/>
      <c r="IHB1030" s="45"/>
      <c r="IHC1030" s="45"/>
      <c r="IHD1030" s="45"/>
      <c r="IHE1030" s="45"/>
      <c r="IHF1030" s="45"/>
      <c r="IHG1030" s="45"/>
      <c r="IHH1030" s="45"/>
      <c r="IHI1030" s="45"/>
      <c r="IHJ1030" s="45"/>
      <c r="IHK1030" s="45"/>
      <c r="IHL1030" s="45"/>
      <c r="IHM1030" s="45"/>
      <c r="IHN1030" s="45"/>
      <c r="IHO1030" s="45"/>
      <c r="IHP1030" s="45"/>
      <c r="IHQ1030" s="45"/>
      <c r="IHR1030" s="45"/>
      <c r="IHS1030" s="45"/>
      <c r="IHT1030" s="45"/>
      <c r="IHU1030" s="45"/>
      <c r="IHV1030" s="45"/>
      <c r="IHW1030" s="45"/>
      <c r="IHX1030" s="45"/>
      <c r="IHY1030" s="45"/>
      <c r="IHZ1030" s="45"/>
      <c r="IIA1030" s="45"/>
      <c r="IIB1030" s="45"/>
      <c r="IIC1030" s="45"/>
      <c r="IID1030" s="45"/>
      <c r="IIE1030" s="45"/>
      <c r="IIF1030" s="45"/>
      <c r="IIG1030" s="45"/>
      <c r="IIH1030" s="45"/>
      <c r="III1030" s="45"/>
      <c r="IIJ1030" s="45"/>
      <c r="IIK1030" s="45"/>
      <c r="IIL1030" s="45"/>
      <c r="IIM1030" s="45"/>
      <c r="IIN1030" s="45"/>
      <c r="IIO1030" s="45"/>
      <c r="IIP1030" s="45"/>
      <c r="IIQ1030" s="45"/>
      <c r="IIR1030" s="45"/>
      <c r="IIS1030" s="45"/>
      <c r="IIT1030" s="45"/>
      <c r="IIU1030" s="45"/>
      <c r="IIV1030" s="45"/>
      <c r="IIW1030" s="45"/>
      <c r="IIX1030" s="45"/>
      <c r="IIY1030" s="45"/>
      <c r="IIZ1030" s="45"/>
      <c r="IJA1030" s="45"/>
      <c r="IJB1030" s="45"/>
      <c r="IJC1030" s="45"/>
      <c r="IJD1030" s="45"/>
      <c r="IJE1030" s="45"/>
      <c r="IJF1030" s="45"/>
      <c r="IJG1030" s="45"/>
      <c r="IJH1030" s="45"/>
      <c r="IJI1030" s="45"/>
      <c r="IJJ1030" s="45"/>
      <c r="IJK1030" s="45"/>
      <c r="IJL1030" s="45"/>
      <c r="IJM1030" s="45"/>
      <c r="IJN1030" s="45"/>
      <c r="IJO1030" s="45"/>
      <c r="IJP1030" s="45"/>
      <c r="IJQ1030" s="45"/>
      <c r="IJR1030" s="45"/>
      <c r="IJS1030" s="45"/>
      <c r="IJT1030" s="45"/>
      <c r="IJU1030" s="45"/>
      <c r="IJV1030" s="45"/>
      <c r="IJW1030" s="45"/>
      <c r="IJX1030" s="45"/>
      <c r="IJY1030" s="45"/>
      <c r="IJZ1030" s="45"/>
      <c r="IKA1030" s="45"/>
      <c r="IKB1030" s="45"/>
      <c r="IKC1030" s="45"/>
      <c r="IKD1030" s="45"/>
      <c r="IKE1030" s="45"/>
      <c r="IKF1030" s="45"/>
      <c r="IKG1030" s="45"/>
      <c r="IKH1030" s="45"/>
      <c r="IKI1030" s="45"/>
      <c r="IKJ1030" s="45"/>
      <c r="IKK1030" s="45"/>
      <c r="IKL1030" s="45"/>
      <c r="IKM1030" s="45"/>
      <c r="IKN1030" s="45"/>
      <c r="IKO1030" s="45"/>
      <c r="IKP1030" s="45"/>
      <c r="IKQ1030" s="45"/>
      <c r="IKR1030" s="45"/>
      <c r="IKS1030" s="45"/>
      <c r="IKT1030" s="45"/>
      <c r="IKU1030" s="45"/>
      <c r="IKV1030" s="45"/>
      <c r="IKW1030" s="45"/>
      <c r="IKX1030" s="45"/>
      <c r="IKY1030" s="45"/>
      <c r="IKZ1030" s="45"/>
      <c r="ILA1030" s="45"/>
      <c r="ILB1030" s="45"/>
      <c r="ILC1030" s="45"/>
      <c r="ILD1030" s="45"/>
      <c r="ILE1030" s="45"/>
      <c r="ILF1030" s="45"/>
      <c r="ILG1030" s="45"/>
      <c r="ILH1030" s="45"/>
      <c r="ILI1030" s="45"/>
      <c r="ILJ1030" s="45"/>
      <c r="ILK1030" s="45"/>
      <c r="ILL1030" s="45"/>
      <c r="ILM1030" s="45"/>
      <c r="ILN1030" s="45"/>
      <c r="ILO1030" s="45"/>
      <c r="ILP1030" s="45"/>
      <c r="ILQ1030" s="45"/>
      <c r="ILR1030" s="45"/>
      <c r="ILS1030" s="45"/>
      <c r="ILT1030" s="45"/>
      <c r="ILU1030" s="45"/>
      <c r="ILV1030" s="45"/>
      <c r="ILW1030" s="45"/>
      <c r="ILX1030" s="45"/>
      <c r="ILY1030" s="45"/>
      <c r="ILZ1030" s="45"/>
      <c r="IMA1030" s="45"/>
      <c r="IMB1030" s="45"/>
      <c r="IMC1030" s="45"/>
      <c r="IMD1030" s="45"/>
      <c r="IME1030" s="45"/>
      <c r="IMF1030" s="45"/>
      <c r="IMG1030" s="45"/>
      <c r="IMH1030" s="45"/>
      <c r="IMI1030" s="45"/>
      <c r="IMJ1030" s="45"/>
      <c r="IMK1030" s="45"/>
      <c r="IML1030" s="45"/>
      <c r="IMM1030" s="45"/>
      <c r="IMN1030" s="45"/>
      <c r="IMO1030" s="45"/>
      <c r="IMP1030" s="45"/>
      <c r="IMQ1030" s="45"/>
      <c r="IMR1030" s="45"/>
      <c r="IMS1030" s="45"/>
      <c r="IMT1030" s="45"/>
      <c r="IMU1030" s="45"/>
      <c r="IMV1030" s="45"/>
      <c r="IMW1030" s="45"/>
      <c r="IMX1030" s="45"/>
      <c r="IMY1030" s="45"/>
      <c r="IMZ1030" s="45"/>
      <c r="INA1030" s="45"/>
      <c r="INB1030" s="45"/>
      <c r="INC1030" s="45"/>
      <c r="IND1030" s="45"/>
      <c r="INE1030" s="45"/>
      <c r="INF1030" s="45"/>
      <c r="ING1030" s="45"/>
      <c r="INH1030" s="45"/>
      <c r="INI1030" s="45"/>
      <c r="INJ1030" s="45"/>
      <c r="INK1030" s="45"/>
      <c r="INL1030" s="45"/>
      <c r="INM1030" s="45"/>
      <c r="INN1030" s="45"/>
      <c r="INO1030" s="45"/>
      <c r="INP1030" s="45"/>
      <c r="INQ1030" s="45"/>
      <c r="INR1030" s="45"/>
      <c r="INS1030" s="45"/>
      <c r="INT1030" s="45"/>
      <c r="INU1030" s="45"/>
      <c r="INV1030" s="45"/>
      <c r="INW1030" s="45"/>
      <c r="INX1030" s="45"/>
      <c r="INY1030" s="45"/>
      <c r="INZ1030" s="45"/>
      <c r="IOA1030" s="45"/>
      <c r="IOB1030" s="45"/>
      <c r="IOC1030" s="45"/>
      <c r="IOD1030" s="45"/>
      <c r="IOE1030" s="45"/>
      <c r="IOF1030" s="45"/>
      <c r="IOG1030" s="45"/>
      <c r="IOH1030" s="45"/>
      <c r="IOI1030" s="45"/>
      <c r="IOJ1030" s="45"/>
      <c r="IOK1030" s="45"/>
      <c r="IOL1030" s="45"/>
      <c r="IOM1030" s="45"/>
      <c r="ION1030" s="45"/>
      <c r="IOO1030" s="45"/>
      <c r="IOP1030" s="45"/>
      <c r="IOQ1030" s="45"/>
      <c r="IOR1030" s="45"/>
      <c r="IOS1030" s="45"/>
      <c r="IOT1030" s="45"/>
      <c r="IOU1030" s="45"/>
      <c r="IOV1030" s="45"/>
      <c r="IOW1030" s="45"/>
      <c r="IOX1030" s="45"/>
      <c r="IOY1030" s="45"/>
      <c r="IOZ1030" s="45"/>
      <c r="IPA1030" s="45"/>
      <c r="IPB1030" s="45"/>
      <c r="IPC1030" s="45"/>
      <c r="IPD1030" s="45"/>
      <c r="IPE1030" s="45"/>
      <c r="IPF1030" s="45"/>
      <c r="IPG1030" s="45"/>
      <c r="IPH1030" s="45"/>
      <c r="IPI1030" s="45"/>
      <c r="IPJ1030" s="45"/>
      <c r="IPK1030" s="45"/>
      <c r="IPL1030" s="45"/>
      <c r="IPM1030" s="45"/>
      <c r="IPN1030" s="45"/>
      <c r="IPO1030" s="45"/>
      <c r="IPP1030" s="45"/>
      <c r="IPQ1030" s="45"/>
      <c r="IPR1030" s="45"/>
      <c r="IPS1030" s="45"/>
      <c r="IPT1030" s="45"/>
      <c r="IPU1030" s="45"/>
      <c r="IPV1030" s="45"/>
      <c r="IPW1030" s="45"/>
      <c r="IPX1030" s="45"/>
      <c r="IPY1030" s="45"/>
      <c r="IPZ1030" s="45"/>
      <c r="IQA1030" s="45"/>
      <c r="IQB1030" s="45"/>
      <c r="IQC1030" s="45"/>
      <c r="IQD1030" s="45"/>
      <c r="IQE1030" s="45"/>
      <c r="IQF1030" s="45"/>
      <c r="IQG1030" s="45"/>
      <c r="IQH1030" s="45"/>
      <c r="IQI1030" s="45"/>
      <c r="IQJ1030" s="45"/>
      <c r="IQK1030" s="45"/>
      <c r="IQL1030" s="45"/>
      <c r="IQM1030" s="45"/>
      <c r="IQN1030" s="45"/>
      <c r="IQO1030" s="45"/>
      <c r="IQP1030" s="45"/>
      <c r="IQQ1030" s="45"/>
      <c r="IQR1030" s="45"/>
      <c r="IQS1030" s="45"/>
      <c r="IQT1030" s="45"/>
      <c r="IQU1030" s="45"/>
      <c r="IQV1030" s="45"/>
      <c r="IQW1030" s="45"/>
      <c r="IQX1030" s="45"/>
      <c r="IQY1030" s="45"/>
      <c r="IQZ1030" s="45"/>
      <c r="IRA1030" s="45"/>
      <c r="IRB1030" s="45"/>
      <c r="IRC1030" s="45"/>
      <c r="IRD1030" s="45"/>
      <c r="IRE1030" s="45"/>
      <c r="IRF1030" s="45"/>
      <c r="IRG1030" s="45"/>
      <c r="IRH1030" s="45"/>
      <c r="IRI1030" s="45"/>
      <c r="IRJ1030" s="45"/>
      <c r="IRK1030" s="45"/>
      <c r="IRL1030" s="45"/>
      <c r="IRM1030" s="45"/>
      <c r="IRN1030" s="45"/>
      <c r="IRO1030" s="45"/>
      <c r="IRP1030" s="45"/>
      <c r="IRQ1030" s="45"/>
      <c r="IRR1030" s="45"/>
      <c r="IRS1030" s="45"/>
      <c r="IRT1030" s="45"/>
      <c r="IRU1030" s="45"/>
      <c r="IRV1030" s="45"/>
      <c r="IRW1030" s="45"/>
      <c r="IRX1030" s="45"/>
      <c r="IRY1030" s="45"/>
      <c r="IRZ1030" s="45"/>
      <c r="ISA1030" s="45"/>
      <c r="ISB1030" s="45"/>
      <c r="ISC1030" s="45"/>
      <c r="ISD1030" s="45"/>
      <c r="ISE1030" s="45"/>
      <c r="ISF1030" s="45"/>
      <c r="ISG1030" s="45"/>
      <c r="ISH1030" s="45"/>
      <c r="ISI1030" s="45"/>
      <c r="ISJ1030" s="45"/>
      <c r="ISK1030" s="45"/>
      <c r="ISL1030" s="45"/>
      <c r="ISM1030" s="45"/>
      <c r="ISN1030" s="45"/>
      <c r="ISO1030" s="45"/>
      <c r="ISP1030" s="45"/>
      <c r="ISQ1030" s="45"/>
      <c r="ISR1030" s="45"/>
      <c r="ISS1030" s="45"/>
      <c r="IST1030" s="45"/>
      <c r="ISU1030" s="45"/>
      <c r="ISV1030" s="45"/>
      <c r="ISW1030" s="45"/>
      <c r="ISX1030" s="45"/>
      <c r="ISY1030" s="45"/>
      <c r="ISZ1030" s="45"/>
      <c r="ITA1030" s="45"/>
      <c r="ITB1030" s="45"/>
      <c r="ITC1030" s="45"/>
      <c r="ITD1030" s="45"/>
      <c r="ITE1030" s="45"/>
      <c r="ITF1030" s="45"/>
      <c r="ITG1030" s="45"/>
      <c r="ITH1030" s="45"/>
      <c r="ITI1030" s="45"/>
      <c r="ITJ1030" s="45"/>
      <c r="ITK1030" s="45"/>
      <c r="ITL1030" s="45"/>
      <c r="ITM1030" s="45"/>
      <c r="ITN1030" s="45"/>
      <c r="ITO1030" s="45"/>
      <c r="ITP1030" s="45"/>
      <c r="ITQ1030" s="45"/>
      <c r="ITR1030" s="45"/>
      <c r="ITS1030" s="45"/>
      <c r="ITT1030" s="45"/>
      <c r="ITU1030" s="45"/>
      <c r="ITV1030" s="45"/>
      <c r="ITW1030" s="45"/>
      <c r="ITX1030" s="45"/>
      <c r="ITY1030" s="45"/>
      <c r="ITZ1030" s="45"/>
      <c r="IUA1030" s="45"/>
      <c r="IUB1030" s="45"/>
      <c r="IUC1030" s="45"/>
      <c r="IUD1030" s="45"/>
      <c r="IUE1030" s="45"/>
      <c r="IUF1030" s="45"/>
      <c r="IUG1030" s="45"/>
      <c r="IUH1030" s="45"/>
      <c r="IUI1030" s="45"/>
      <c r="IUJ1030" s="45"/>
      <c r="IUK1030" s="45"/>
      <c r="IUL1030" s="45"/>
      <c r="IUM1030" s="45"/>
      <c r="IUN1030" s="45"/>
      <c r="IUO1030" s="45"/>
      <c r="IUP1030" s="45"/>
      <c r="IUQ1030" s="45"/>
      <c r="IUR1030" s="45"/>
      <c r="IUS1030" s="45"/>
      <c r="IUT1030" s="45"/>
      <c r="IUU1030" s="45"/>
      <c r="IUV1030" s="45"/>
      <c r="IUW1030" s="45"/>
      <c r="IUX1030" s="45"/>
      <c r="IUY1030" s="45"/>
      <c r="IUZ1030" s="45"/>
      <c r="IVA1030" s="45"/>
      <c r="IVB1030" s="45"/>
      <c r="IVC1030" s="45"/>
      <c r="IVD1030" s="45"/>
      <c r="IVE1030" s="45"/>
      <c r="IVF1030" s="45"/>
      <c r="IVG1030" s="45"/>
      <c r="IVH1030" s="45"/>
      <c r="IVI1030" s="45"/>
      <c r="IVJ1030" s="45"/>
      <c r="IVK1030" s="45"/>
      <c r="IVL1030" s="45"/>
      <c r="IVM1030" s="45"/>
      <c r="IVN1030" s="45"/>
      <c r="IVO1030" s="45"/>
      <c r="IVP1030" s="45"/>
      <c r="IVQ1030" s="45"/>
      <c r="IVR1030" s="45"/>
      <c r="IVS1030" s="45"/>
      <c r="IVT1030" s="45"/>
      <c r="IVU1030" s="45"/>
      <c r="IVV1030" s="45"/>
      <c r="IVW1030" s="45"/>
      <c r="IVX1030" s="45"/>
      <c r="IVY1030" s="45"/>
      <c r="IVZ1030" s="45"/>
      <c r="IWA1030" s="45"/>
      <c r="IWB1030" s="45"/>
      <c r="IWC1030" s="45"/>
      <c r="IWD1030" s="45"/>
      <c r="IWE1030" s="45"/>
      <c r="IWF1030" s="45"/>
      <c r="IWG1030" s="45"/>
      <c r="IWH1030" s="45"/>
      <c r="IWI1030" s="45"/>
      <c r="IWJ1030" s="45"/>
      <c r="IWK1030" s="45"/>
      <c r="IWL1030" s="45"/>
      <c r="IWM1030" s="45"/>
      <c r="IWN1030" s="45"/>
      <c r="IWO1030" s="45"/>
      <c r="IWP1030" s="45"/>
      <c r="IWQ1030" s="45"/>
      <c r="IWR1030" s="45"/>
      <c r="IWS1030" s="45"/>
      <c r="IWT1030" s="45"/>
      <c r="IWU1030" s="45"/>
      <c r="IWV1030" s="45"/>
      <c r="IWW1030" s="45"/>
      <c r="IWX1030" s="45"/>
      <c r="IWY1030" s="45"/>
      <c r="IWZ1030" s="45"/>
      <c r="IXA1030" s="45"/>
      <c r="IXB1030" s="45"/>
      <c r="IXC1030" s="45"/>
      <c r="IXD1030" s="45"/>
      <c r="IXE1030" s="45"/>
      <c r="IXF1030" s="45"/>
      <c r="IXG1030" s="45"/>
      <c r="IXH1030" s="45"/>
      <c r="IXI1030" s="45"/>
      <c r="IXJ1030" s="45"/>
      <c r="IXK1030" s="45"/>
      <c r="IXL1030" s="45"/>
      <c r="IXM1030" s="45"/>
      <c r="IXN1030" s="45"/>
      <c r="IXO1030" s="45"/>
      <c r="IXP1030" s="45"/>
      <c r="IXQ1030" s="45"/>
      <c r="IXR1030" s="45"/>
      <c r="IXS1030" s="45"/>
      <c r="IXT1030" s="45"/>
      <c r="IXU1030" s="45"/>
      <c r="IXV1030" s="45"/>
      <c r="IXW1030" s="45"/>
      <c r="IXX1030" s="45"/>
      <c r="IXY1030" s="45"/>
      <c r="IXZ1030" s="45"/>
      <c r="IYA1030" s="45"/>
      <c r="IYB1030" s="45"/>
      <c r="IYC1030" s="45"/>
      <c r="IYD1030" s="45"/>
      <c r="IYE1030" s="45"/>
      <c r="IYF1030" s="45"/>
      <c r="IYG1030" s="45"/>
      <c r="IYH1030" s="45"/>
      <c r="IYI1030" s="45"/>
      <c r="IYJ1030" s="45"/>
      <c r="IYK1030" s="45"/>
      <c r="IYL1030" s="45"/>
      <c r="IYM1030" s="45"/>
      <c r="IYN1030" s="45"/>
      <c r="IYO1030" s="45"/>
      <c r="IYP1030" s="45"/>
      <c r="IYQ1030" s="45"/>
      <c r="IYR1030" s="45"/>
      <c r="IYS1030" s="45"/>
      <c r="IYT1030" s="45"/>
      <c r="IYU1030" s="45"/>
      <c r="IYV1030" s="45"/>
      <c r="IYW1030" s="45"/>
      <c r="IYX1030" s="45"/>
      <c r="IYY1030" s="45"/>
      <c r="IYZ1030" s="45"/>
      <c r="IZA1030" s="45"/>
      <c r="IZB1030" s="45"/>
      <c r="IZC1030" s="45"/>
      <c r="IZD1030" s="45"/>
      <c r="IZE1030" s="45"/>
      <c r="IZF1030" s="45"/>
      <c r="IZG1030" s="45"/>
      <c r="IZH1030" s="45"/>
      <c r="IZI1030" s="45"/>
      <c r="IZJ1030" s="45"/>
      <c r="IZK1030" s="45"/>
      <c r="IZL1030" s="45"/>
      <c r="IZM1030" s="45"/>
      <c r="IZN1030" s="45"/>
      <c r="IZO1030" s="45"/>
      <c r="IZP1030" s="45"/>
      <c r="IZQ1030" s="45"/>
      <c r="IZR1030" s="45"/>
      <c r="IZS1030" s="45"/>
      <c r="IZT1030" s="45"/>
      <c r="IZU1030" s="45"/>
      <c r="IZV1030" s="45"/>
      <c r="IZW1030" s="45"/>
      <c r="IZX1030" s="45"/>
      <c r="IZY1030" s="45"/>
      <c r="IZZ1030" s="45"/>
      <c r="JAA1030" s="45"/>
      <c r="JAB1030" s="45"/>
      <c r="JAC1030" s="45"/>
      <c r="JAD1030" s="45"/>
      <c r="JAE1030" s="45"/>
      <c r="JAF1030" s="45"/>
      <c r="JAG1030" s="45"/>
      <c r="JAH1030" s="45"/>
      <c r="JAI1030" s="45"/>
      <c r="JAJ1030" s="45"/>
      <c r="JAK1030" s="45"/>
      <c r="JAL1030" s="45"/>
      <c r="JAM1030" s="45"/>
      <c r="JAN1030" s="45"/>
      <c r="JAO1030" s="45"/>
      <c r="JAP1030" s="45"/>
      <c r="JAQ1030" s="45"/>
      <c r="JAR1030" s="45"/>
      <c r="JAS1030" s="45"/>
      <c r="JAT1030" s="45"/>
      <c r="JAU1030" s="45"/>
      <c r="JAV1030" s="45"/>
      <c r="JAW1030" s="45"/>
      <c r="JAX1030" s="45"/>
      <c r="JAY1030" s="45"/>
      <c r="JAZ1030" s="45"/>
      <c r="JBA1030" s="45"/>
      <c r="JBB1030" s="45"/>
      <c r="JBC1030" s="45"/>
      <c r="JBD1030" s="45"/>
      <c r="JBE1030" s="45"/>
      <c r="JBF1030" s="45"/>
      <c r="JBG1030" s="45"/>
      <c r="JBH1030" s="45"/>
      <c r="JBI1030" s="45"/>
      <c r="JBJ1030" s="45"/>
      <c r="JBK1030" s="45"/>
      <c r="JBL1030" s="45"/>
      <c r="JBM1030" s="45"/>
      <c r="JBN1030" s="45"/>
      <c r="JBO1030" s="45"/>
      <c r="JBP1030" s="45"/>
      <c r="JBQ1030" s="45"/>
      <c r="JBR1030" s="45"/>
      <c r="JBS1030" s="45"/>
      <c r="JBT1030" s="45"/>
      <c r="JBU1030" s="45"/>
      <c r="JBV1030" s="45"/>
      <c r="JBW1030" s="45"/>
      <c r="JBX1030" s="45"/>
      <c r="JBY1030" s="45"/>
      <c r="JBZ1030" s="45"/>
      <c r="JCA1030" s="45"/>
      <c r="JCB1030" s="45"/>
      <c r="JCC1030" s="45"/>
      <c r="JCD1030" s="45"/>
      <c r="JCE1030" s="45"/>
      <c r="JCF1030" s="45"/>
      <c r="JCG1030" s="45"/>
      <c r="JCH1030" s="45"/>
      <c r="JCI1030" s="45"/>
      <c r="JCJ1030" s="45"/>
      <c r="JCK1030" s="45"/>
      <c r="JCL1030" s="45"/>
      <c r="JCM1030" s="45"/>
      <c r="JCN1030" s="45"/>
      <c r="JCO1030" s="45"/>
      <c r="JCP1030" s="45"/>
      <c r="JCQ1030" s="45"/>
      <c r="JCR1030" s="45"/>
      <c r="JCS1030" s="45"/>
      <c r="JCT1030" s="45"/>
      <c r="JCU1030" s="45"/>
      <c r="JCV1030" s="45"/>
      <c r="JCW1030" s="45"/>
      <c r="JCX1030" s="45"/>
      <c r="JCY1030" s="45"/>
      <c r="JCZ1030" s="45"/>
      <c r="JDA1030" s="45"/>
      <c r="JDB1030" s="45"/>
      <c r="JDC1030" s="45"/>
      <c r="JDD1030" s="45"/>
      <c r="JDE1030" s="45"/>
      <c r="JDF1030" s="45"/>
      <c r="JDG1030" s="45"/>
      <c r="JDH1030" s="45"/>
      <c r="JDI1030" s="45"/>
      <c r="JDJ1030" s="45"/>
      <c r="JDK1030" s="45"/>
      <c r="JDL1030" s="45"/>
      <c r="JDM1030" s="45"/>
      <c r="JDN1030" s="45"/>
      <c r="JDO1030" s="45"/>
      <c r="JDP1030" s="45"/>
      <c r="JDQ1030" s="45"/>
      <c r="JDR1030" s="45"/>
      <c r="JDS1030" s="45"/>
      <c r="JDT1030" s="45"/>
      <c r="JDU1030" s="45"/>
      <c r="JDV1030" s="45"/>
      <c r="JDW1030" s="45"/>
      <c r="JDX1030" s="45"/>
      <c r="JDY1030" s="45"/>
      <c r="JDZ1030" s="45"/>
      <c r="JEA1030" s="45"/>
      <c r="JEB1030" s="45"/>
      <c r="JEC1030" s="45"/>
      <c r="JED1030" s="45"/>
      <c r="JEE1030" s="45"/>
      <c r="JEF1030" s="45"/>
      <c r="JEG1030" s="45"/>
      <c r="JEH1030" s="45"/>
      <c r="JEI1030" s="45"/>
      <c r="JEJ1030" s="45"/>
      <c r="JEK1030" s="45"/>
      <c r="JEL1030" s="45"/>
      <c r="JEM1030" s="45"/>
      <c r="JEN1030" s="45"/>
      <c r="JEO1030" s="45"/>
      <c r="JEP1030" s="45"/>
      <c r="JEQ1030" s="45"/>
      <c r="JER1030" s="45"/>
      <c r="JES1030" s="45"/>
      <c r="JET1030" s="45"/>
      <c r="JEU1030" s="45"/>
      <c r="JEV1030" s="45"/>
      <c r="JEW1030" s="45"/>
      <c r="JEX1030" s="45"/>
      <c r="JEY1030" s="45"/>
      <c r="JEZ1030" s="45"/>
      <c r="JFA1030" s="45"/>
      <c r="JFB1030" s="45"/>
      <c r="JFC1030" s="45"/>
      <c r="JFD1030" s="45"/>
      <c r="JFE1030" s="45"/>
      <c r="JFF1030" s="45"/>
      <c r="JFG1030" s="45"/>
      <c r="JFH1030" s="45"/>
      <c r="JFI1030" s="45"/>
      <c r="JFJ1030" s="45"/>
      <c r="JFK1030" s="45"/>
      <c r="JFL1030" s="45"/>
      <c r="JFM1030" s="45"/>
      <c r="JFN1030" s="45"/>
      <c r="JFO1030" s="45"/>
      <c r="JFP1030" s="45"/>
      <c r="JFQ1030" s="45"/>
      <c r="JFR1030" s="45"/>
      <c r="JFS1030" s="45"/>
      <c r="JFT1030" s="45"/>
      <c r="JFU1030" s="45"/>
      <c r="JFV1030" s="45"/>
      <c r="JFW1030" s="45"/>
      <c r="JFX1030" s="45"/>
      <c r="JFY1030" s="45"/>
      <c r="JFZ1030" s="45"/>
      <c r="JGA1030" s="45"/>
      <c r="JGB1030" s="45"/>
      <c r="JGC1030" s="45"/>
      <c r="JGD1030" s="45"/>
      <c r="JGE1030" s="45"/>
      <c r="JGF1030" s="45"/>
      <c r="JGG1030" s="45"/>
      <c r="JGH1030" s="45"/>
      <c r="JGI1030" s="45"/>
      <c r="JGJ1030" s="45"/>
      <c r="JGK1030" s="45"/>
      <c r="JGL1030" s="45"/>
      <c r="JGM1030" s="45"/>
      <c r="JGN1030" s="45"/>
      <c r="JGO1030" s="45"/>
      <c r="JGP1030" s="45"/>
      <c r="JGQ1030" s="45"/>
      <c r="JGR1030" s="45"/>
      <c r="JGS1030" s="45"/>
      <c r="JGT1030" s="45"/>
      <c r="JGU1030" s="45"/>
      <c r="JGV1030" s="45"/>
      <c r="JGW1030" s="45"/>
      <c r="JGX1030" s="45"/>
      <c r="JGY1030" s="45"/>
      <c r="JGZ1030" s="45"/>
      <c r="JHA1030" s="45"/>
      <c r="JHB1030" s="45"/>
      <c r="JHC1030" s="45"/>
      <c r="JHD1030" s="45"/>
      <c r="JHE1030" s="45"/>
      <c r="JHF1030" s="45"/>
      <c r="JHG1030" s="45"/>
      <c r="JHH1030" s="45"/>
      <c r="JHI1030" s="45"/>
      <c r="JHJ1030" s="45"/>
      <c r="JHK1030" s="45"/>
      <c r="JHL1030" s="45"/>
      <c r="JHM1030" s="45"/>
      <c r="JHN1030" s="45"/>
      <c r="JHO1030" s="45"/>
      <c r="JHP1030" s="45"/>
      <c r="JHQ1030" s="45"/>
      <c r="JHR1030" s="45"/>
      <c r="JHS1030" s="45"/>
      <c r="JHT1030" s="45"/>
      <c r="JHU1030" s="45"/>
      <c r="JHV1030" s="45"/>
      <c r="JHW1030" s="45"/>
      <c r="JHX1030" s="45"/>
      <c r="JHY1030" s="45"/>
      <c r="JHZ1030" s="45"/>
      <c r="JIA1030" s="45"/>
      <c r="JIB1030" s="45"/>
      <c r="JIC1030" s="45"/>
      <c r="JID1030" s="45"/>
      <c r="JIE1030" s="45"/>
      <c r="JIF1030" s="45"/>
      <c r="JIG1030" s="45"/>
      <c r="JIH1030" s="45"/>
      <c r="JII1030" s="45"/>
      <c r="JIJ1030" s="45"/>
      <c r="JIK1030" s="45"/>
      <c r="JIL1030" s="45"/>
      <c r="JIM1030" s="45"/>
      <c r="JIN1030" s="45"/>
      <c r="JIO1030" s="45"/>
      <c r="JIP1030" s="45"/>
      <c r="JIQ1030" s="45"/>
      <c r="JIR1030" s="45"/>
      <c r="JIS1030" s="45"/>
      <c r="JIT1030" s="45"/>
      <c r="JIU1030" s="45"/>
      <c r="JIV1030" s="45"/>
      <c r="JIW1030" s="45"/>
      <c r="JIX1030" s="45"/>
      <c r="JIY1030" s="45"/>
      <c r="JIZ1030" s="45"/>
      <c r="JJA1030" s="45"/>
      <c r="JJB1030" s="45"/>
      <c r="JJC1030" s="45"/>
      <c r="JJD1030" s="45"/>
      <c r="JJE1030" s="45"/>
      <c r="JJF1030" s="45"/>
      <c r="JJG1030" s="45"/>
      <c r="JJH1030" s="45"/>
      <c r="JJI1030" s="45"/>
      <c r="JJJ1030" s="45"/>
      <c r="JJK1030" s="45"/>
      <c r="JJL1030" s="45"/>
      <c r="JJM1030" s="45"/>
      <c r="JJN1030" s="45"/>
      <c r="JJO1030" s="45"/>
      <c r="JJP1030" s="45"/>
      <c r="JJQ1030" s="45"/>
      <c r="JJR1030" s="45"/>
      <c r="JJS1030" s="45"/>
      <c r="JJT1030" s="45"/>
      <c r="JJU1030" s="45"/>
      <c r="JJV1030" s="45"/>
      <c r="JJW1030" s="45"/>
      <c r="JJX1030" s="45"/>
      <c r="JJY1030" s="45"/>
      <c r="JJZ1030" s="45"/>
      <c r="JKA1030" s="45"/>
      <c r="JKB1030" s="45"/>
      <c r="JKC1030" s="45"/>
      <c r="JKD1030" s="45"/>
      <c r="JKE1030" s="45"/>
      <c r="JKF1030" s="45"/>
      <c r="JKG1030" s="45"/>
      <c r="JKH1030" s="45"/>
      <c r="JKI1030" s="45"/>
      <c r="JKJ1030" s="45"/>
      <c r="JKK1030" s="45"/>
      <c r="JKL1030" s="45"/>
      <c r="JKM1030" s="45"/>
      <c r="JKN1030" s="45"/>
      <c r="JKO1030" s="45"/>
      <c r="JKP1030" s="45"/>
      <c r="JKQ1030" s="45"/>
      <c r="JKR1030" s="45"/>
      <c r="JKS1030" s="45"/>
      <c r="JKT1030" s="45"/>
      <c r="JKU1030" s="45"/>
      <c r="JKV1030" s="45"/>
      <c r="JKW1030" s="45"/>
      <c r="JKX1030" s="45"/>
      <c r="JKY1030" s="45"/>
      <c r="JKZ1030" s="45"/>
      <c r="JLA1030" s="45"/>
      <c r="JLB1030" s="45"/>
      <c r="JLC1030" s="45"/>
      <c r="JLD1030" s="45"/>
      <c r="JLE1030" s="45"/>
      <c r="JLF1030" s="45"/>
      <c r="JLG1030" s="45"/>
      <c r="JLH1030" s="45"/>
      <c r="JLI1030" s="45"/>
      <c r="JLJ1030" s="45"/>
      <c r="JLK1030" s="45"/>
      <c r="JLL1030" s="45"/>
      <c r="JLM1030" s="45"/>
      <c r="JLN1030" s="45"/>
      <c r="JLO1030" s="45"/>
      <c r="JLP1030" s="45"/>
      <c r="JLQ1030" s="45"/>
      <c r="JLR1030" s="45"/>
      <c r="JLS1030" s="45"/>
      <c r="JLT1030" s="45"/>
      <c r="JLU1030" s="45"/>
      <c r="JLV1030" s="45"/>
      <c r="JLW1030" s="45"/>
      <c r="JLX1030" s="45"/>
      <c r="JLY1030" s="45"/>
      <c r="JLZ1030" s="45"/>
      <c r="JMA1030" s="45"/>
      <c r="JMB1030" s="45"/>
      <c r="JMC1030" s="45"/>
      <c r="JMD1030" s="45"/>
      <c r="JME1030" s="45"/>
      <c r="JMF1030" s="45"/>
      <c r="JMG1030" s="45"/>
      <c r="JMH1030" s="45"/>
      <c r="JMI1030" s="45"/>
      <c r="JMJ1030" s="45"/>
      <c r="JMK1030" s="45"/>
      <c r="JML1030" s="45"/>
      <c r="JMM1030" s="45"/>
      <c r="JMN1030" s="45"/>
      <c r="JMO1030" s="45"/>
      <c r="JMP1030" s="45"/>
      <c r="JMQ1030" s="45"/>
      <c r="JMR1030" s="45"/>
      <c r="JMS1030" s="45"/>
      <c r="JMT1030" s="45"/>
      <c r="JMU1030" s="45"/>
      <c r="JMV1030" s="45"/>
      <c r="JMW1030" s="45"/>
      <c r="JMX1030" s="45"/>
      <c r="JMY1030" s="45"/>
      <c r="JMZ1030" s="45"/>
      <c r="JNA1030" s="45"/>
      <c r="JNB1030" s="45"/>
      <c r="JNC1030" s="45"/>
      <c r="JND1030" s="45"/>
      <c r="JNE1030" s="45"/>
      <c r="JNF1030" s="45"/>
      <c r="JNG1030" s="45"/>
      <c r="JNH1030" s="45"/>
      <c r="JNI1030" s="45"/>
      <c r="JNJ1030" s="45"/>
      <c r="JNK1030" s="45"/>
      <c r="JNL1030" s="45"/>
      <c r="JNM1030" s="45"/>
      <c r="JNN1030" s="45"/>
      <c r="JNO1030" s="45"/>
      <c r="JNP1030" s="45"/>
      <c r="JNQ1030" s="45"/>
      <c r="JNR1030" s="45"/>
      <c r="JNS1030" s="45"/>
      <c r="JNT1030" s="45"/>
      <c r="JNU1030" s="45"/>
      <c r="JNV1030" s="45"/>
      <c r="JNW1030" s="45"/>
      <c r="JNX1030" s="45"/>
      <c r="JNY1030" s="45"/>
      <c r="JNZ1030" s="45"/>
      <c r="JOA1030" s="45"/>
      <c r="JOB1030" s="45"/>
      <c r="JOC1030" s="45"/>
      <c r="JOD1030" s="45"/>
      <c r="JOE1030" s="45"/>
      <c r="JOF1030" s="45"/>
      <c r="JOG1030" s="45"/>
      <c r="JOH1030" s="45"/>
      <c r="JOI1030" s="45"/>
      <c r="JOJ1030" s="45"/>
      <c r="JOK1030" s="45"/>
      <c r="JOL1030" s="45"/>
      <c r="JOM1030" s="45"/>
      <c r="JON1030" s="45"/>
      <c r="JOO1030" s="45"/>
      <c r="JOP1030" s="45"/>
      <c r="JOQ1030" s="45"/>
      <c r="JOR1030" s="45"/>
      <c r="JOS1030" s="45"/>
      <c r="JOT1030" s="45"/>
      <c r="JOU1030" s="45"/>
      <c r="JOV1030" s="45"/>
      <c r="JOW1030" s="45"/>
      <c r="JOX1030" s="45"/>
      <c r="JOY1030" s="45"/>
      <c r="JOZ1030" s="45"/>
      <c r="JPA1030" s="45"/>
      <c r="JPB1030" s="45"/>
      <c r="JPC1030" s="45"/>
      <c r="JPD1030" s="45"/>
      <c r="JPE1030" s="45"/>
      <c r="JPF1030" s="45"/>
      <c r="JPG1030" s="45"/>
      <c r="JPH1030" s="45"/>
      <c r="JPI1030" s="45"/>
      <c r="JPJ1030" s="45"/>
      <c r="JPK1030" s="45"/>
      <c r="JPL1030" s="45"/>
      <c r="JPM1030" s="45"/>
      <c r="JPN1030" s="45"/>
      <c r="JPO1030" s="45"/>
      <c r="JPP1030" s="45"/>
      <c r="JPQ1030" s="45"/>
      <c r="JPR1030" s="45"/>
      <c r="JPS1030" s="45"/>
      <c r="JPT1030" s="45"/>
      <c r="JPU1030" s="45"/>
      <c r="JPV1030" s="45"/>
      <c r="JPW1030" s="45"/>
      <c r="JPX1030" s="45"/>
      <c r="JPY1030" s="45"/>
      <c r="JPZ1030" s="45"/>
      <c r="JQA1030" s="45"/>
      <c r="JQB1030" s="45"/>
      <c r="JQC1030" s="45"/>
      <c r="JQD1030" s="45"/>
      <c r="JQE1030" s="45"/>
      <c r="JQF1030" s="45"/>
      <c r="JQG1030" s="45"/>
      <c r="JQH1030" s="45"/>
      <c r="JQI1030" s="45"/>
      <c r="JQJ1030" s="45"/>
      <c r="JQK1030" s="45"/>
      <c r="JQL1030" s="45"/>
      <c r="JQM1030" s="45"/>
      <c r="JQN1030" s="45"/>
      <c r="JQO1030" s="45"/>
      <c r="JQP1030" s="45"/>
      <c r="JQQ1030" s="45"/>
      <c r="JQR1030" s="45"/>
      <c r="JQS1030" s="45"/>
      <c r="JQT1030" s="45"/>
      <c r="JQU1030" s="45"/>
      <c r="JQV1030" s="45"/>
      <c r="JQW1030" s="45"/>
      <c r="JQX1030" s="45"/>
      <c r="JQY1030" s="45"/>
      <c r="JQZ1030" s="45"/>
      <c r="JRA1030" s="45"/>
      <c r="JRB1030" s="45"/>
      <c r="JRC1030" s="45"/>
      <c r="JRD1030" s="45"/>
      <c r="JRE1030" s="45"/>
      <c r="JRF1030" s="45"/>
      <c r="JRG1030" s="45"/>
      <c r="JRH1030" s="45"/>
      <c r="JRI1030" s="45"/>
      <c r="JRJ1030" s="45"/>
      <c r="JRK1030" s="45"/>
      <c r="JRL1030" s="45"/>
      <c r="JRM1030" s="45"/>
      <c r="JRN1030" s="45"/>
      <c r="JRO1030" s="45"/>
      <c r="JRP1030" s="45"/>
      <c r="JRQ1030" s="45"/>
      <c r="JRR1030" s="45"/>
      <c r="JRS1030" s="45"/>
      <c r="JRT1030" s="45"/>
      <c r="JRU1030" s="45"/>
      <c r="JRV1030" s="45"/>
      <c r="JRW1030" s="45"/>
      <c r="JRX1030" s="45"/>
      <c r="JRY1030" s="45"/>
      <c r="JRZ1030" s="45"/>
      <c r="JSA1030" s="45"/>
      <c r="JSB1030" s="45"/>
      <c r="JSC1030" s="45"/>
      <c r="JSD1030" s="45"/>
      <c r="JSE1030" s="45"/>
      <c r="JSF1030" s="45"/>
      <c r="JSG1030" s="45"/>
      <c r="JSH1030" s="45"/>
      <c r="JSI1030" s="45"/>
      <c r="JSJ1030" s="45"/>
      <c r="JSK1030" s="45"/>
      <c r="JSL1030" s="45"/>
      <c r="JSM1030" s="45"/>
      <c r="JSN1030" s="45"/>
      <c r="JSO1030" s="45"/>
      <c r="JSP1030" s="45"/>
      <c r="JSQ1030" s="45"/>
      <c r="JSR1030" s="45"/>
      <c r="JSS1030" s="45"/>
      <c r="JST1030" s="45"/>
      <c r="JSU1030" s="45"/>
      <c r="JSV1030" s="45"/>
      <c r="JSW1030" s="45"/>
      <c r="JSX1030" s="45"/>
      <c r="JSY1030" s="45"/>
      <c r="JSZ1030" s="45"/>
      <c r="JTA1030" s="45"/>
      <c r="JTB1030" s="45"/>
      <c r="JTC1030" s="45"/>
      <c r="JTD1030" s="45"/>
      <c r="JTE1030" s="45"/>
      <c r="JTF1030" s="45"/>
      <c r="JTG1030" s="45"/>
      <c r="JTH1030" s="45"/>
      <c r="JTI1030" s="45"/>
      <c r="JTJ1030" s="45"/>
      <c r="JTK1030" s="45"/>
      <c r="JTL1030" s="45"/>
      <c r="JTM1030" s="45"/>
      <c r="JTN1030" s="45"/>
      <c r="JTO1030" s="45"/>
      <c r="JTP1030" s="45"/>
      <c r="JTQ1030" s="45"/>
      <c r="JTR1030" s="45"/>
      <c r="JTS1030" s="45"/>
      <c r="JTT1030" s="45"/>
      <c r="JTU1030" s="45"/>
      <c r="JTV1030" s="45"/>
      <c r="JTW1030" s="45"/>
      <c r="JTX1030" s="45"/>
      <c r="JTY1030" s="45"/>
      <c r="JTZ1030" s="45"/>
      <c r="JUA1030" s="45"/>
      <c r="JUB1030" s="45"/>
      <c r="JUC1030" s="45"/>
      <c r="JUD1030" s="45"/>
      <c r="JUE1030" s="45"/>
      <c r="JUF1030" s="45"/>
      <c r="JUG1030" s="45"/>
      <c r="JUH1030" s="45"/>
      <c r="JUI1030" s="45"/>
      <c r="JUJ1030" s="45"/>
      <c r="JUK1030" s="45"/>
      <c r="JUL1030" s="45"/>
      <c r="JUM1030" s="45"/>
      <c r="JUN1030" s="45"/>
      <c r="JUO1030" s="45"/>
      <c r="JUP1030" s="45"/>
      <c r="JUQ1030" s="45"/>
      <c r="JUR1030" s="45"/>
      <c r="JUS1030" s="45"/>
      <c r="JUT1030" s="45"/>
      <c r="JUU1030" s="45"/>
      <c r="JUV1030" s="45"/>
      <c r="JUW1030" s="45"/>
      <c r="JUX1030" s="45"/>
      <c r="JUY1030" s="45"/>
      <c r="JUZ1030" s="45"/>
      <c r="JVA1030" s="45"/>
      <c r="JVB1030" s="45"/>
      <c r="JVC1030" s="45"/>
      <c r="JVD1030" s="45"/>
      <c r="JVE1030" s="45"/>
      <c r="JVF1030" s="45"/>
      <c r="JVG1030" s="45"/>
      <c r="JVH1030" s="45"/>
      <c r="JVI1030" s="45"/>
      <c r="JVJ1030" s="45"/>
      <c r="JVK1030" s="45"/>
      <c r="JVL1030" s="45"/>
      <c r="JVM1030" s="45"/>
      <c r="JVN1030" s="45"/>
      <c r="JVO1030" s="45"/>
      <c r="JVP1030" s="45"/>
      <c r="JVQ1030" s="45"/>
      <c r="JVR1030" s="45"/>
      <c r="JVS1030" s="45"/>
      <c r="JVT1030" s="45"/>
      <c r="JVU1030" s="45"/>
      <c r="JVV1030" s="45"/>
      <c r="JVW1030" s="45"/>
      <c r="JVX1030" s="45"/>
      <c r="JVY1030" s="45"/>
      <c r="JVZ1030" s="45"/>
      <c r="JWA1030" s="45"/>
      <c r="JWB1030" s="45"/>
      <c r="JWC1030" s="45"/>
      <c r="JWD1030" s="45"/>
      <c r="JWE1030" s="45"/>
      <c r="JWF1030" s="45"/>
      <c r="JWG1030" s="45"/>
      <c r="JWH1030" s="45"/>
      <c r="JWI1030" s="45"/>
      <c r="JWJ1030" s="45"/>
      <c r="JWK1030" s="45"/>
      <c r="JWL1030" s="45"/>
      <c r="JWM1030" s="45"/>
      <c r="JWN1030" s="45"/>
      <c r="JWO1030" s="45"/>
      <c r="JWP1030" s="45"/>
      <c r="JWQ1030" s="45"/>
      <c r="JWR1030" s="45"/>
      <c r="JWS1030" s="45"/>
      <c r="JWT1030" s="45"/>
      <c r="JWU1030" s="45"/>
      <c r="JWV1030" s="45"/>
      <c r="JWW1030" s="45"/>
      <c r="JWX1030" s="45"/>
      <c r="JWY1030" s="45"/>
      <c r="JWZ1030" s="45"/>
      <c r="JXA1030" s="45"/>
      <c r="JXB1030" s="45"/>
      <c r="JXC1030" s="45"/>
      <c r="JXD1030" s="45"/>
      <c r="JXE1030" s="45"/>
      <c r="JXF1030" s="45"/>
      <c r="JXG1030" s="45"/>
      <c r="JXH1030" s="45"/>
      <c r="JXI1030" s="45"/>
      <c r="JXJ1030" s="45"/>
      <c r="JXK1030" s="45"/>
      <c r="JXL1030" s="45"/>
      <c r="JXM1030" s="45"/>
      <c r="JXN1030" s="45"/>
      <c r="JXO1030" s="45"/>
      <c r="JXP1030" s="45"/>
      <c r="JXQ1030" s="45"/>
      <c r="JXR1030" s="45"/>
      <c r="JXS1030" s="45"/>
      <c r="JXT1030" s="45"/>
      <c r="JXU1030" s="45"/>
      <c r="JXV1030" s="45"/>
      <c r="JXW1030" s="45"/>
      <c r="JXX1030" s="45"/>
      <c r="JXY1030" s="45"/>
      <c r="JXZ1030" s="45"/>
      <c r="JYA1030" s="45"/>
      <c r="JYB1030" s="45"/>
      <c r="JYC1030" s="45"/>
      <c r="JYD1030" s="45"/>
      <c r="JYE1030" s="45"/>
      <c r="JYF1030" s="45"/>
      <c r="JYG1030" s="45"/>
      <c r="JYH1030" s="45"/>
      <c r="JYI1030" s="45"/>
      <c r="JYJ1030" s="45"/>
      <c r="JYK1030" s="45"/>
      <c r="JYL1030" s="45"/>
      <c r="JYM1030" s="45"/>
      <c r="JYN1030" s="45"/>
      <c r="JYO1030" s="45"/>
      <c r="JYP1030" s="45"/>
      <c r="JYQ1030" s="45"/>
      <c r="JYR1030" s="45"/>
      <c r="JYS1030" s="45"/>
      <c r="JYT1030" s="45"/>
      <c r="JYU1030" s="45"/>
      <c r="JYV1030" s="45"/>
      <c r="JYW1030" s="45"/>
      <c r="JYX1030" s="45"/>
      <c r="JYY1030" s="45"/>
      <c r="JYZ1030" s="45"/>
      <c r="JZA1030" s="45"/>
      <c r="JZB1030" s="45"/>
      <c r="JZC1030" s="45"/>
      <c r="JZD1030" s="45"/>
      <c r="JZE1030" s="45"/>
      <c r="JZF1030" s="45"/>
      <c r="JZG1030" s="45"/>
      <c r="JZH1030" s="45"/>
      <c r="JZI1030" s="45"/>
      <c r="JZJ1030" s="45"/>
      <c r="JZK1030" s="45"/>
      <c r="JZL1030" s="45"/>
      <c r="JZM1030" s="45"/>
      <c r="JZN1030" s="45"/>
      <c r="JZO1030" s="45"/>
      <c r="JZP1030" s="45"/>
      <c r="JZQ1030" s="45"/>
      <c r="JZR1030" s="45"/>
      <c r="JZS1030" s="45"/>
      <c r="JZT1030" s="45"/>
      <c r="JZU1030" s="45"/>
      <c r="JZV1030" s="45"/>
      <c r="JZW1030" s="45"/>
      <c r="JZX1030" s="45"/>
      <c r="JZY1030" s="45"/>
      <c r="JZZ1030" s="45"/>
      <c r="KAA1030" s="45"/>
      <c r="KAB1030" s="45"/>
      <c r="KAC1030" s="45"/>
      <c r="KAD1030" s="45"/>
      <c r="KAE1030" s="45"/>
      <c r="KAF1030" s="45"/>
      <c r="KAG1030" s="45"/>
      <c r="KAH1030" s="45"/>
      <c r="KAI1030" s="45"/>
      <c r="KAJ1030" s="45"/>
      <c r="KAK1030" s="45"/>
      <c r="KAL1030" s="45"/>
      <c r="KAM1030" s="45"/>
      <c r="KAN1030" s="45"/>
      <c r="KAO1030" s="45"/>
      <c r="KAP1030" s="45"/>
      <c r="KAQ1030" s="45"/>
      <c r="KAR1030" s="45"/>
      <c r="KAS1030" s="45"/>
      <c r="KAT1030" s="45"/>
      <c r="KAU1030" s="45"/>
      <c r="KAV1030" s="45"/>
      <c r="KAW1030" s="45"/>
      <c r="KAX1030" s="45"/>
      <c r="KAY1030" s="45"/>
      <c r="KAZ1030" s="45"/>
      <c r="KBA1030" s="45"/>
      <c r="KBB1030" s="45"/>
      <c r="KBC1030" s="45"/>
      <c r="KBD1030" s="45"/>
      <c r="KBE1030" s="45"/>
      <c r="KBF1030" s="45"/>
      <c r="KBG1030" s="45"/>
      <c r="KBH1030" s="45"/>
      <c r="KBI1030" s="45"/>
      <c r="KBJ1030" s="45"/>
      <c r="KBK1030" s="45"/>
      <c r="KBL1030" s="45"/>
      <c r="KBM1030" s="45"/>
      <c r="KBN1030" s="45"/>
      <c r="KBO1030" s="45"/>
      <c r="KBP1030" s="45"/>
      <c r="KBQ1030" s="45"/>
      <c r="KBR1030" s="45"/>
      <c r="KBS1030" s="45"/>
      <c r="KBT1030" s="45"/>
      <c r="KBU1030" s="45"/>
      <c r="KBV1030" s="45"/>
      <c r="KBW1030" s="45"/>
      <c r="KBX1030" s="45"/>
      <c r="KBY1030" s="45"/>
      <c r="KBZ1030" s="45"/>
      <c r="KCA1030" s="45"/>
      <c r="KCB1030" s="45"/>
      <c r="KCC1030" s="45"/>
      <c r="KCD1030" s="45"/>
      <c r="KCE1030" s="45"/>
      <c r="KCF1030" s="45"/>
      <c r="KCG1030" s="45"/>
      <c r="KCH1030" s="45"/>
      <c r="KCI1030" s="45"/>
      <c r="KCJ1030" s="45"/>
      <c r="KCK1030" s="45"/>
      <c r="KCL1030" s="45"/>
      <c r="KCM1030" s="45"/>
      <c r="KCN1030" s="45"/>
      <c r="KCO1030" s="45"/>
      <c r="KCP1030" s="45"/>
      <c r="KCQ1030" s="45"/>
      <c r="KCR1030" s="45"/>
      <c r="KCS1030" s="45"/>
      <c r="KCT1030" s="45"/>
      <c r="KCU1030" s="45"/>
      <c r="KCV1030" s="45"/>
      <c r="KCW1030" s="45"/>
      <c r="KCX1030" s="45"/>
      <c r="KCY1030" s="45"/>
      <c r="KCZ1030" s="45"/>
      <c r="KDA1030" s="45"/>
      <c r="KDB1030" s="45"/>
      <c r="KDC1030" s="45"/>
      <c r="KDD1030" s="45"/>
      <c r="KDE1030" s="45"/>
      <c r="KDF1030" s="45"/>
      <c r="KDG1030" s="45"/>
      <c r="KDH1030" s="45"/>
      <c r="KDI1030" s="45"/>
      <c r="KDJ1030" s="45"/>
      <c r="KDK1030" s="45"/>
      <c r="KDL1030" s="45"/>
      <c r="KDM1030" s="45"/>
      <c r="KDN1030" s="45"/>
      <c r="KDO1030" s="45"/>
      <c r="KDP1030" s="45"/>
      <c r="KDQ1030" s="45"/>
      <c r="KDR1030" s="45"/>
      <c r="KDS1030" s="45"/>
      <c r="KDT1030" s="45"/>
      <c r="KDU1030" s="45"/>
      <c r="KDV1030" s="45"/>
      <c r="KDW1030" s="45"/>
      <c r="KDX1030" s="45"/>
      <c r="KDY1030" s="45"/>
      <c r="KDZ1030" s="45"/>
      <c r="KEA1030" s="45"/>
      <c r="KEB1030" s="45"/>
      <c r="KEC1030" s="45"/>
      <c r="KED1030" s="45"/>
      <c r="KEE1030" s="45"/>
      <c r="KEF1030" s="45"/>
      <c r="KEG1030" s="45"/>
      <c r="KEH1030" s="45"/>
      <c r="KEI1030" s="45"/>
      <c r="KEJ1030" s="45"/>
      <c r="KEK1030" s="45"/>
      <c r="KEL1030" s="45"/>
      <c r="KEM1030" s="45"/>
      <c r="KEN1030" s="45"/>
      <c r="KEO1030" s="45"/>
      <c r="KEP1030" s="45"/>
      <c r="KEQ1030" s="45"/>
      <c r="KER1030" s="45"/>
      <c r="KES1030" s="45"/>
      <c r="KET1030" s="45"/>
      <c r="KEU1030" s="45"/>
      <c r="KEV1030" s="45"/>
      <c r="KEW1030" s="45"/>
      <c r="KEX1030" s="45"/>
      <c r="KEY1030" s="45"/>
      <c r="KEZ1030" s="45"/>
      <c r="KFA1030" s="45"/>
      <c r="KFB1030" s="45"/>
      <c r="KFC1030" s="45"/>
      <c r="KFD1030" s="45"/>
      <c r="KFE1030" s="45"/>
      <c r="KFF1030" s="45"/>
      <c r="KFG1030" s="45"/>
      <c r="KFH1030" s="45"/>
      <c r="KFI1030" s="45"/>
      <c r="KFJ1030" s="45"/>
      <c r="KFK1030" s="45"/>
      <c r="KFL1030" s="45"/>
      <c r="KFM1030" s="45"/>
      <c r="KFN1030" s="45"/>
      <c r="KFO1030" s="45"/>
      <c r="KFP1030" s="45"/>
      <c r="KFQ1030" s="45"/>
      <c r="KFR1030" s="45"/>
      <c r="KFS1030" s="45"/>
      <c r="KFT1030" s="45"/>
      <c r="KFU1030" s="45"/>
      <c r="KFV1030" s="45"/>
      <c r="KFW1030" s="45"/>
      <c r="KFX1030" s="45"/>
      <c r="KFY1030" s="45"/>
      <c r="KFZ1030" s="45"/>
      <c r="KGA1030" s="45"/>
      <c r="KGB1030" s="45"/>
      <c r="KGC1030" s="45"/>
      <c r="KGD1030" s="45"/>
      <c r="KGE1030" s="45"/>
      <c r="KGF1030" s="45"/>
      <c r="KGG1030" s="45"/>
      <c r="KGH1030" s="45"/>
      <c r="KGI1030" s="45"/>
      <c r="KGJ1030" s="45"/>
      <c r="KGK1030" s="45"/>
      <c r="KGL1030" s="45"/>
      <c r="KGM1030" s="45"/>
      <c r="KGN1030" s="45"/>
      <c r="KGO1030" s="45"/>
      <c r="KGP1030" s="45"/>
      <c r="KGQ1030" s="45"/>
      <c r="KGR1030" s="45"/>
      <c r="KGS1030" s="45"/>
      <c r="KGT1030" s="45"/>
      <c r="KGU1030" s="45"/>
      <c r="KGV1030" s="45"/>
      <c r="KGW1030" s="45"/>
      <c r="KGX1030" s="45"/>
      <c r="KGY1030" s="45"/>
      <c r="KGZ1030" s="45"/>
      <c r="KHA1030" s="45"/>
      <c r="KHB1030" s="45"/>
      <c r="KHC1030" s="45"/>
      <c r="KHD1030" s="45"/>
      <c r="KHE1030" s="45"/>
      <c r="KHF1030" s="45"/>
      <c r="KHG1030" s="45"/>
      <c r="KHH1030" s="45"/>
      <c r="KHI1030" s="45"/>
      <c r="KHJ1030" s="45"/>
      <c r="KHK1030" s="45"/>
      <c r="KHL1030" s="45"/>
      <c r="KHM1030" s="45"/>
      <c r="KHN1030" s="45"/>
      <c r="KHO1030" s="45"/>
      <c r="KHP1030" s="45"/>
      <c r="KHQ1030" s="45"/>
      <c r="KHR1030" s="45"/>
      <c r="KHS1030" s="45"/>
      <c r="KHT1030" s="45"/>
      <c r="KHU1030" s="45"/>
      <c r="KHV1030" s="45"/>
      <c r="KHW1030" s="45"/>
      <c r="KHX1030" s="45"/>
      <c r="KHY1030" s="45"/>
      <c r="KHZ1030" s="45"/>
      <c r="KIA1030" s="45"/>
      <c r="KIB1030" s="45"/>
      <c r="KIC1030" s="45"/>
      <c r="KID1030" s="45"/>
      <c r="KIE1030" s="45"/>
      <c r="KIF1030" s="45"/>
      <c r="KIG1030" s="45"/>
      <c r="KIH1030" s="45"/>
      <c r="KII1030" s="45"/>
      <c r="KIJ1030" s="45"/>
      <c r="KIK1030" s="45"/>
      <c r="KIL1030" s="45"/>
      <c r="KIM1030" s="45"/>
      <c r="KIN1030" s="45"/>
      <c r="KIO1030" s="45"/>
      <c r="KIP1030" s="45"/>
      <c r="KIQ1030" s="45"/>
      <c r="KIR1030" s="45"/>
      <c r="KIS1030" s="45"/>
      <c r="KIT1030" s="45"/>
      <c r="KIU1030" s="45"/>
      <c r="KIV1030" s="45"/>
      <c r="KIW1030" s="45"/>
      <c r="KIX1030" s="45"/>
      <c r="KIY1030" s="45"/>
      <c r="KIZ1030" s="45"/>
      <c r="KJA1030" s="45"/>
      <c r="KJB1030" s="45"/>
      <c r="KJC1030" s="45"/>
      <c r="KJD1030" s="45"/>
      <c r="KJE1030" s="45"/>
      <c r="KJF1030" s="45"/>
      <c r="KJG1030" s="45"/>
      <c r="KJH1030" s="45"/>
      <c r="KJI1030" s="45"/>
      <c r="KJJ1030" s="45"/>
      <c r="KJK1030" s="45"/>
      <c r="KJL1030" s="45"/>
      <c r="KJM1030" s="45"/>
      <c r="KJN1030" s="45"/>
      <c r="KJO1030" s="45"/>
      <c r="KJP1030" s="45"/>
      <c r="KJQ1030" s="45"/>
      <c r="KJR1030" s="45"/>
      <c r="KJS1030" s="45"/>
      <c r="KJT1030" s="45"/>
      <c r="KJU1030" s="45"/>
      <c r="KJV1030" s="45"/>
      <c r="KJW1030" s="45"/>
      <c r="KJX1030" s="45"/>
      <c r="KJY1030" s="45"/>
      <c r="KJZ1030" s="45"/>
      <c r="KKA1030" s="45"/>
      <c r="KKB1030" s="45"/>
      <c r="KKC1030" s="45"/>
      <c r="KKD1030" s="45"/>
      <c r="KKE1030" s="45"/>
      <c r="KKF1030" s="45"/>
      <c r="KKG1030" s="45"/>
      <c r="KKH1030" s="45"/>
      <c r="KKI1030" s="45"/>
      <c r="KKJ1030" s="45"/>
      <c r="KKK1030" s="45"/>
      <c r="KKL1030" s="45"/>
      <c r="KKM1030" s="45"/>
      <c r="KKN1030" s="45"/>
      <c r="KKO1030" s="45"/>
      <c r="KKP1030" s="45"/>
      <c r="KKQ1030" s="45"/>
      <c r="KKR1030" s="45"/>
      <c r="KKS1030" s="45"/>
      <c r="KKT1030" s="45"/>
      <c r="KKU1030" s="45"/>
      <c r="KKV1030" s="45"/>
      <c r="KKW1030" s="45"/>
      <c r="KKX1030" s="45"/>
      <c r="KKY1030" s="45"/>
      <c r="KKZ1030" s="45"/>
      <c r="KLA1030" s="45"/>
      <c r="KLB1030" s="45"/>
      <c r="KLC1030" s="45"/>
      <c r="KLD1030" s="45"/>
      <c r="KLE1030" s="45"/>
      <c r="KLF1030" s="45"/>
      <c r="KLG1030" s="45"/>
      <c r="KLH1030" s="45"/>
      <c r="KLI1030" s="45"/>
      <c r="KLJ1030" s="45"/>
      <c r="KLK1030" s="45"/>
      <c r="KLL1030" s="45"/>
      <c r="KLM1030" s="45"/>
      <c r="KLN1030" s="45"/>
      <c r="KLO1030" s="45"/>
      <c r="KLP1030" s="45"/>
      <c r="KLQ1030" s="45"/>
      <c r="KLR1030" s="45"/>
      <c r="KLS1030" s="45"/>
      <c r="KLT1030" s="45"/>
      <c r="KLU1030" s="45"/>
      <c r="KLV1030" s="45"/>
      <c r="KLW1030" s="45"/>
      <c r="KLX1030" s="45"/>
      <c r="KLY1030" s="45"/>
      <c r="KLZ1030" s="45"/>
      <c r="KMA1030" s="45"/>
      <c r="KMB1030" s="45"/>
      <c r="KMC1030" s="45"/>
      <c r="KMD1030" s="45"/>
      <c r="KME1030" s="45"/>
      <c r="KMF1030" s="45"/>
      <c r="KMG1030" s="45"/>
      <c r="KMH1030" s="45"/>
      <c r="KMI1030" s="45"/>
      <c r="KMJ1030" s="45"/>
      <c r="KMK1030" s="45"/>
      <c r="KML1030" s="45"/>
      <c r="KMM1030" s="45"/>
      <c r="KMN1030" s="45"/>
      <c r="KMO1030" s="45"/>
      <c r="KMP1030" s="45"/>
      <c r="KMQ1030" s="45"/>
      <c r="KMR1030" s="45"/>
      <c r="KMS1030" s="45"/>
      <c r="KMT1030" s="45"/>
      <c r="KMU1030" s="45"/>
      <c r="KMV1030" s="45"/>
      <c r="KMW1030" s="45"/>
      <c r="KMX1030" s="45"/>
      <c r="KMY1030" s="45"/>
      <c r="KMZ1030" s="45"/>
      <c r="KNA1030" s="45"/>
      <c r="KNB1030" s="45"/>
      <c r="KNC1030" s="45"/>
      <c r="KND1030" s="45"/>
      <c r="KNE1030" s="45"/>
      <c r="KNF1030" s="45"/>
      <c r="KNG1030" s="45"/>
      <c r="KNH1030" s="45"/>
      <c r="KNI1030" s="45"/>
      <c r="KNJ1030" s="45"/>
      <c r="KNK1030" s="45"/>
      <c r="KNL1030" s="45"/>
      <c r="KNM1030" s="45"/>
      <c r="KNN1030" s="45"/>
      <c r="KNO1030" s="45"/>
      <c r="KNP1030" s="45"/>
      <c r="KNQ1030" s="45"/>
      <c r="KNR1030" s="45"/>
      <c r="KNS1030" s="45"/>
      <c r="KNT1030" s="45"/>
      <c r="KNU1030" s="45"/>
      <c r="KNV1030" s="45"/>
      <c r="KNW1030" s="45"/>
      <c r="KNX1030" s="45"/>
      <c r="KNY1030" s="45"/>
      <c r="KNZ1030" s="45"/>
      <c r="KOA1030" s="45"/>
      <c r="KOB1030" s="45"/>
      <c r="KOC1030" s="45"/>
      <c r="KOD1030" s="45"/>
      <c r="KOE1030" s="45"/>
      <c r="KOF1030" s="45"/>
      <c r="KOG1030" s="45"/>
      <c r="KOH1030" s="45"/>
      <c r="KOI1030" s="45"/>
      <c r="KOJ1030" s="45"/>
      <c r="KOK1030" s="45"/>
      <c r="KOL1030" s="45"/>
      <c r="KOM1030" s="45"/>
      <c r="KON1030" s="45"/>
      <c r="KOO1030" s="45"/>
      <c r="KOP1030" s="45"/>
      <c r="KOQ1030" s="45"/>
      <c r="KOR1030" s="45"/>
      <c r="KOS1030" s="45"/>
      <c r="KOT1030" s="45"/>
      <c r="KOU1030" s="45"/>
      <c r="KOV1030" s="45"/>
      <c r="KOW1030" s="45"/>
      <c r="KOX1030" s="45"/>
      <c r="KOY1030" s="45"/>
      <c r="KOZ1030" s="45"/>
      <c r="KPA1030" s="45"/>
      <c r="KPB1030" s="45"/>
      <c r="KPC1030" s="45"/>
      <c r="KPD1030" s="45"/>
      <c r="KPE1030" s="45"/>
      <c r="KPF1030" s="45"/>
      <c r="KPG1030" s="45"/>
      <c r="KPH1030" s="45"/>
      <c r="KPI1030" s="45"/>
      <c r="KPJ1030" s="45"/>
      <c r="KPK1030" s="45"/>
      <c r="KPL1030" s="45"/>
      <c r="KPM1030" s="45"/>
      <c r="KPN1030" s="45"/>
      <c r="KPO1030" s="45"/>
      <c r="KPP1030" s="45"/>
      <c r="KPQ1030" s="45"/>
      <c r="KPR1030" s="45"/>
      <c r="KPS1030" s="45"/>
      <c r="KPT1030" s="45"/>
      <c r="KPU1030" s="45"/>
      <c r="KPV1030" s="45"/>
      <c r="KPW1030" s="45"/>
      <c r="KPX1030" s="45"/>
      <c r="KPY1030" s="45"/>
      <c r="KPZ1030" s="45"/>
      <c r="KQA1030" s="45"/>
      <c r="KQB1030" s="45"/>
      <c r="KQC1030" s="45"/>
      <c r="KQD1030" s="45"/>
      <c r="KQE1030" s="45"/>
      <c r="KQF1030" s="45"/>
      <c r="KQG1030" s="45"/>
      <c r="KQH1030" s="45"/>
      <c r="KQI1030" s="45"/>
      <c r="KQJ1030" s="45"/>
      <c r="KQK1030" s="45"/>
      <c r="KQL1030" s="45"/>
      <c r="KQM1030" s="45"/>
      <c r="KQN1030" s="45"/>
      <c r="KQO1030" s="45"/>
      <c r="KQP1030" s="45"/>
      <c r="KQQ1030" s="45"/>
      <c r="KQR1030" s="45"/>
      <c r="KQS1030" s="45"/>
      <c r="KQT1030" s="45"/>
      <c r="KQU1030" s="45"/>
      <c r="KQV1030" s="45"/>
      <c r="KQW1030" s="45"/>
      <c r="KQX1030" s="45"/>
      <c r="KQY1030" s="45"/>
      <c r="KQZ1030" s="45"/>
      <c r="KRA1030" s="45"/>
      <c r="KRB1030" s="45"/>
      <c r="KRC1030" s="45"/>
      <c r="KRD1030" s="45"/>
      <c r="KRE1030" s="45"/>
      <c r="KRF1030" s="45"/>
      <c r="KRG1030" s="45"/>
      <c r="KRH1030" s="45"/>
      <c r="KRI1030" s="45"/>
      <c r="KRJ1030" s="45"/>
      <c r="KRK1030" s="45"/>
      <c r="KRL1030" s="45"/>
      <c r="KRM1030" s="45"/>
      <c r="KRN1030" s="45"/>
      <c r="KRO1030" s="45"/>
      <c r="KRP1030" s="45"/>
      <c r="KRQ1030" s="45"/>
      <c r="KRR1030" s="45"/>
      <c r="KRS1030" s="45"/>
      <c r="KRT1030" s="45"/>
      <c r="KRU1030" s="45"/>
      <c r="KRV1030" s="45"/>
      <c r="KRW1030" s="45"/>
      <c r="KRX1030" s="45"/>
      <c r="KRY1030" s="45"/>
      <c r="KRZ1030" s="45"/>
      <c r="KSA1030" s="45"/>
      <c r="KSB1030" s="45"/>
      <c r="KSC1030" s="45"/>
      <c r="KSD1030" s="45"/>
      <c r="KSE1030" s="45"/>
      <c r="KSF1030" s="45"/>
      <c r="KSG1030" s="45"/>
      <c r="KSH1030" s="45"/>
      <c r="KSI1030" s="45"/>
      <c r="KSJ1030" s="45"/>
      <c r="KSK1030" s="45"/>
      <c r="KSL1030" s="45"/>
      <c r="KSM1030" s="45"/>
      <c r="KSN1030" s="45"/>
      <c r="KSO1030" s="45"/>
      <c r="KSP1030" s="45"/>
      <c r="KSQ1030" s="45"/>
      <c r="KSR1030" s="45"/>
      <c r="KSS1030" s="45"/>
      <c r="KST1030" s="45"/>
      <c r="KSU1030" s="45"/>
      <c r="KSV1030" s="45"/>
      <c r="KSW1030" s="45"/>
      <c r="KSX1030" s="45"/>
      <c r="KSY1030" s="45"/>
      <c r="KSZ1030" s="45"/>
      <c r="KTA1030" s="45"/>
      <c r="KTB1030" s="45"/>
      <c r="KTC1030" s="45"/>
      <c r="KTD1030" s="45"/>
      <c r="KTE1030" s="45"/>
      <c r="KTF1030" s="45"/>
      <c r="KTG1030" s="45"/>
      <c r="KTH1030" s="45"/>
      <c r="KTI1030" s="45"/>
      <c r="KTJ1030" s="45"/>
      <c r="KTK1030" s="45"/>
      <c r="KTL1030" s="45"/>
      <c r="KTM1030" s="45"/>
      <c r="KTN1030" s="45"/>
      <c r="KTO1030" s="45"/>
      <c r="KTP1030" s="45"/>
      <c r="KTQ1030" s="45"/>
      <c r="KTR1030" s="45"/>
      <c r="KTS1030" s="45"/>
      <c r="KTT1030" s="45"/>
      <c r="KTU1030" s="45"/>
      <c r="KTV1030" s="45"/>
      <c r="KTW1030" s="45"/>
      <c r="KTX1030" s="45"/>
      <c r="KTY1030" s="45"/>
      <c r="KTZ1030" s="45"/>
      <c r="KUA1030" s="45"/>
      <c r="KUB1030" s="45"/>
      <c r="KUC1030" s="45"/>
      <c r="KUD1030" s="45"/>
      <c r="KUE1030" s="45"/>
      <c r="KUF1030" s="45"/>
      <c r="KUG1030" s="45"/>
      <c r="KUH1030" s="45"/>
      <c r="KUI1030" s="45"/>
      <c r="KUJ1030" s="45"/>
      <c r="KUK1030" s="45"/>
      <c r="KUL1030" s="45"/>
      <c r="KUM1030" s="45"/>
      <c r="KUN1030" s="45"/>
      <c r="KUO1030" s="45"/>
      <c r="KUP1030" s="45"/>
      <c r="KUQ1030" s="45"/>
      <c r="KUR1030" s="45"/>
      <c r="KUS1030" s="45"/>
      <c r="KUT1030" s="45"/>
      <c r="KUU1030" s="45"/>
      <c r="KUV1030" s="45"/>
      <c r="KUW1030" s="45"/>
      <c r="KUX1030" s="45"/>
      <c r="KUY1030" s="45"/>
      <c r="KUZ1030" s="45"/>
      <c r="KVA1030" s="45"/>
      <c r="KVB1030" s="45"/>
      <c r="KVC1030" s="45"/>
      <c r="KVD1030" s="45"/>
      <c r="KVE1030" s="45"/>
      <c r="KVF1030" s="45"/>
      <c r="KVG1030" s="45"/>
      <c r="KVH1030" s="45"/>
      <c r="KVI1030" s="45"/>
      <c r="KVJ1030" s="45"/>
      <c r="KVK1030" s="45"/>
      <c r="KVL1030" s="45"/>
      <c r="KVM1030" s="45"/>
      <c r="KVN1030" s="45"/>
      <c r="KVO1030" s="45"/>
      <c r="KVP1030" s="45"/>
      <c r="KVQ1030" s="45"/>
      <c r="KVR1030" s="45"/>
      <c r="KVS1030" s="45"/>
      <c r="KVT1030" s="45"/>
      <c r="KVU1030" s="45"/>
      <c r="KVV1030" s="45"/>
      <c r="KVW1030" s="45"/>
      <c r="KVX1030" s="45"/>
      <c r="KVY1030" s="45"/>
      <c r="KVZ1030" s="45"/>
      <c r="KWA1030" s="45"/>
      <c r="KWB1030" s="45"/>
      <c r="KWC1030" s="45"/>
      <c r="KWD1030" s="45"/>
      <c r="KWE1030" s="45"/>
      <c r="KWF1030" s="45"/>
      <c r="KWG1030" s="45"/>
      <c r="KWH1030" s="45"/>
      <c r="KWI1030" s="45"/>
      <c r="KWJ1030" s="45"/>
      <c r="KWK1030" s="45"/>
      <c r="KWL1030" s="45"/>
      <c r="KWM1030" s="45"/>
      <c r="KWN1030" s="45"/>
      <c r="KWO1030" s="45"/>
      <c r="KWP1030" s="45"/>
      <c r="KWQ1030" s="45"/>
      <c r="KWR1030" s="45"/>
      <c r="KWS1030" s="45"/>
      <c r="KWT1030" s="45"/>
      <c r="KWU1030" s="45"/>
      <c r="KWV1030" s="45"/>
      <c r="KWW1030" s="45"/>
      <c r="KWX1030" s="45"/>
      <c r="KWY1030" s="45"/>
      <c r="KWZ1030" s="45"/>
      <c r="KXA1030" s="45"/>
      <c r="KXB1030" s="45"/>
      <c r="KXC1030" s="45"/>
      <c r="KXD1030" s="45"/>
      <c r="KXE1030" s="45"/>
      <c r="KXF1030" s="45"/>
      <c r="KXG1030" s="45"/>
      <c r="KXH1030" s="45"/>
      <c r="KXI1030" s="45"/>
      <c r="KXJ1030" s="45"/>
      <c r="KXK1030" s="45"/>
      <c r="KXL1030" s="45"/>
      <c r="KXM1030" s="45"/>
      <c r="KXN1030" s="45"/>
      <c r="KXO1030" s="45"/>
      <c r="KXP1030" s="45"/>
      <c r="KXQ1030" s="45"/>
      <c r="KXR1030" s="45"/>
      <c r="KXS1030" s="45"/>
      <c r="KXT1030" s="45"/>
      <c r="KXU1030" s="45"/>
      <c r="KXV1030" s="45"/>
      <c r="KXW1030" s="45"/>
      <c r="KXX1030" s="45"/>
      <c r="KXY1030" s="45"/>
      <c r="KXZ1030" s="45"/>
      <c r="KYA1030" s="45"/>
      <c r="KYB1030" s="45"/>
      <c r="KYC1030" s="45"/>
      <c r="KYD1030" s="45"/>
      <c r="KYE1030" s="45"/>
      <c r="KYF1030" s="45"/>
      <c r="KYG1030" s="45"/>
      <c r="KYH1030" s="45"/>
      <c r="KYI1030" s="45"/>
      <c r="KYJ1030" s="45"/>
      <c r="KYK1030" s="45"/>
      <c r="KYL1030" s="45"/>
      <c r="KYM1030" s="45"/>
      <c r="KYN1030" s="45"/>
      <c r="KYO1030" s="45"/>
      <c r="KYP1030" s="45"/>
      <c r="KYQ1030" s="45"/>
      <c r="KYR1030" s="45"/>
      <c r="KYS1030" s="45"/>
      <c r="KYT1030" s="45"/>
      <c r="KYU1030" s="45"/>
      <c r="KYV1030" s="45"/>
      <c r="KYW1030" s="45"/>
      <c r="KYX1030" s="45"/>
      <c r="KYY1030" s="45"/>
      <c r="KYZ1030" s="45"/>
      <c r="KZA1030" s="45"/>
      <c r="KZB1030" s="45"/>
      <c r="KZC1030" s="45"/>
      <c r="KZD1030" s="45"/>
      <c r="KZE1030" s="45"/>
      <c r="KZF1030" s="45"/>
      <c r="KZG1030" s="45"/>
      <c r="KZH1030" s="45"/>
      <c r="KZI1030" s="45"/>
      <c r="KZJ1030" s="45"/>
      <c r="KZK1030" s="45"/>
      <c r="KZL1030" s="45"/>
      <c r="KZM1030" s="45"/>
      <c r="KZN1030" s="45"/>
      <c r="KZO1030" s="45"/>
      <c r="KZP1030" s="45"/>
      <c r="KZQ1030" s="45"/>
      <c r="KZR1030" s="45"/>
      <c r="KZS1030" s="45"/>
      <c r="KZT1030" s="45"/>
      <c r="KZU1030" s="45"/>
      <c r="KZV1030" s="45"/>
      <c r="KZW1030" s="45"/>
      <c r="KZX1030" s="45"/>
      <c r="KZY1030" s="45"/>
      <c r="KZZ1030" s="45"/>
      <c r="LAA1030" s="45"/>
      <c r="LAB1030" s="45"/>
      <c r="LAC1030" s="45"/>
      <c r="LAD1030" s="45"/>
      <c r="LAE1030" s="45"/>
      <c r="LAF1030" s="45"/>
      <c r="LAG1030" s="45"/>
      <c r="LAH1030" s="45"/>
      <c r="LAI1030" s="45"/>
      <c r="LAJ1030" s="45"/>
      <c r="LAK1030" s="45"/>
      <c r="LAL1030" s="45"/>
      <c r="LAM1030" s="45"/>
      <c r="LAN1030" s="45"/>
      <c r="LAO1030" s="45"/>
      <c r="LAP1030" s="45"/>
      <c r="LAQ1030" s="45"/>
      <c r="LAR1030" s="45"/>
      <c r="LAS1030" s="45"/>
      <c r="LAT1030" s="45"/>
      <c r="LAU1030" s="45"/>
      <c r="LAV1030" s="45"/>
      <c r="LAW1030" s="45"/>
      <c r="LAX1030" s="45"/>
      <c r="LAY1030" s="45"/>
      <c r="LAZ1030" s="45"/>
      <c r="LBA1030" s="45"/>
      <c r="LBB1030" s="45"/>
      <c r="LBC1030" s="45"/>
      <c r="LBD1030" s="45"/>
      <c r="LBE1030" s="45"/>
      <c r="LBF1030" s="45"/>
      <c r="LBG1030" s="45"/>
      <c r="LBH1030" s="45"/>
      <c r="LBI1030" s="45"/>
      <c r="LBJ1030" s="45"/>
      <c r="LBK1030" s="45"/>
      <c r="LBL1030" s="45"/>
      <c r="LBM1030" s="45"/>
      <c r="LBN1030" s="45"/>
      <c r="LBO1030" s="45"/>
      <c r="LBP1030" s="45"/>
      <c r="LBQ1030" s="45"/>
      <c r="LBR1030" s="45"/>
      <c r="LBS1030" s="45"/>
      <c r="LBT1030" s="45"/>
      <c r="LBU1030" s="45"/>
      <c r="LBV1030" s="45"/>
      <c r="LBW1030" s="45"/>
      <c r="LBX1030" s="45"/>
      <c r="LBY1030" s="45"/>
      <c r="LBZ1030" s="45"/>
      <c r="LCA1030" s="45"/>
      <c r="LCB1030" s="45"/>
      <c r="LCC1030" s="45"/>
      <c r="LCD1030" s="45"/>
      <c r="LCE1030" s="45"/>
      <c r="LCF1030" s="45"/>
      <c r="LCG1030" s="45"/>
      <c r="LCH1030" s="45"/>
      <c r="LCI1030" s="45"/>
      <c r="LCJ1030" s="45"/>
      <c r="LCK1030" s="45"/>
      <c r="LCL1030" s="45"/>
      <c r="LCM1030" s="45"/>
      <c r="LCN1030" s="45"/>
      <c r="LCO1030" s="45"/>
      <c r="LCP1030" s="45"/>
      <c r="LCQ1030" s="45"/>
      <c r="LCR1030" s="45"/>
      <c r="LCS1030" s="45"/>
      <c r="LCT1030" s="45"/>
      <c r="LCU1030" s="45"/>
      <c r="LCV1030" s="45"/>
      <c r="LCW1030" s="45"/>
      <c r="LCX1030" s="45"/>
      <c r="LCY1030" s="45"/>
      <c r="LCZ1030" s="45"/>
      <c r="LDA1030" s="45"/>
      <c r="LDB1030" s="45"/>
      <c r="LDC1030" s="45"/>
      <c r="LDD1030" s="45"/>
      <c r="LDE1030" s="45"/>
      <c r="LDF1030" s="45"/>
      <c r="LDG1030" s="45"/>
      <c r="LDH1030" s="45"/>
      <c r="LDI1030" s="45"/>
      <c r="LDJ1030" s="45"/>
      <c r="LDK1030" s="45"/>
      <c r="LDL1030" s="45"/>
      <c r="LDM1030" s="45"/>
      <c r="LDN1030" s="45"/>
      <c r="LDO1030" s="45"/>
      <c r="LDP1030" s="45"/>
      <c r="LDQ1030" s="45"/>
      <c r="LDR1030" s="45"/>
      <c r="LDS1030" s="45"/>
      <c r="LDT1030" s="45"/>
      <c r="LDU1030" s="45"/>
      <c r="LDV1030" s="45"/>
      <c r="LDW1030" s="45"/>
      <c r="LDX1030" s="45"/>
      <c r="LDY1030" s="45"/>
      <c r="LDZ1030" s="45"/>
      <c r="LEA1030" s="45"/>
      <c r="LEB1030" s="45"/>
      <c r="LEC1030" s="45"/>
      <c r="LED1030" s="45"/>
      <c r="LEE1030" s="45"/>
      <c r="LEF1030" s="45"/>
      <c r="LEG1030" s="45"/>
      <c r="LEH1030" s="45"/>
      <c r="LEI1030" s="45"/>
      <c r="LEJ1030" s="45"/>
      <c r="LEK1030" s="45"/>
      <c r="LEL1030" s="45"/>
      <c r="LEM1030" s="45"/>
      <c r="LEN1030" s="45"/>
      <c r="LEO1030" s="45"/>
      <c r="LEP1030" s="45"/>
      <c r="LEQ1030" s="45"/>
      <c r="LER1030" s="45"/>
      <c r="LES1030" s="45"/>
      <c r="LET1030" s="45"/>
      <c r="LEU1030" s="45"/>
      <c r="LEV1030" s="45"/>
      <c r="LEW1030" s="45"/>
      <c r="LEX1030" s="45"/>
      <c r="LEY1030" s="45"/>
      <c r="LEZ1030" s="45"/>
      <c r="LFA1030" s="45"/>
      <c r="LFB1030" s="45"/>
      <c r="LFC1030" s="45"/>
      <c r="LFD1030" s="45"/>
      <c r="LFE1030" s="45"/>
      <c r="LFF1030" s="45"/>
      <c r="LFG1030" s="45"/>
      <c r="LFH1030" s="45"/>
      <c r="LFI1030" s="45"/>
      <c r="LFJ1030" s="45"/>
      <c r="LFK1030" s="45"/>
      <c r="LFL1030" s="45"/>
      <c r="LFM1030" s="45"/>
      <c r="LFN1030" s="45"/>
      <c r="LFO1030" s="45"/>
      <c r="LFP1030" s="45"/>
      <c r="LFQ1030" s="45"/>
      <c r="LFR1030" s="45"/>
      <c r="LFS1030" s="45"/>
      <c r="LFT1030" s="45"/>
      <c r="LFU1030" s="45"/>
      <c r="LFV1030" s="45"/>
      <c r="LFW1030" s="45"/>
      <c r="LFX1030" s="45"/>
      <c r="LFY1030" s="45"/>
      <c r="LFZ1030" s="45"/>
      <c r="LGA1030" s="45"/>
      <c r="LGB1030" s="45"/>
      <c r="LGC1030" s="45"/>
      <c r="LGD1030" s="45"/>
      <c r="LGE1030" s="45"/>
      <c r="LGF1030" s="45"/>
      <c r="LGG1030" s="45"/>
      <c r="LGH1030" s="45"/>
      <c r="LGI1030" s="45"/>
      <c r="LGJ1030" s="45"/>
      <c r="LGK1030" s="45"/>
      <c r="LGL1030" s="45"/>
      <c r="LGM1030" s="45"/>
      <c r="LGN1030" s="45"/>
      <c r="LGO1030" s="45"/>
      <c r="LGP1030" s="45"/>
      <c r="LGQ1030" s="45"/>
      <c r="LGR1030" s="45"/>
      <c r="LGS1030" s="45"/>
      <c r="LGT1030" s="45"/>
      <c r="LGU1030" s="45"/>
      <c r="LGV1030" s="45"/>
      <c r="LGW1030" s="45"/>
      <c r="LGX1030" s="45"/>
      <c r="LGY1030" s="45"/>
      <c r="LGZ1030" s="45"/>
      <c r="LHA1030" s="45"/>
      <c r="LHB1030" s="45"/>
      <c r="LHC1030" s="45"/>
      <c r="LHD1030" s="45"/>
      <c r="LHE1030" s="45"/>
      <c r="LHF1030" s="45"/>
      <c r="LHG1030" s="45"/>
      <c r="LHH1030" s="45"/>
      <c r="LHI1030" s="45"/>
      <c r="LHJ1030" s="45"/>
      <c r="LHK1030" s="45"/>
      <c r="LHL1030" s="45"/>
      <c r="LHM1030" s="45"/>
      <c r="LHN1030" s="45"/>
      <c r="LHO1030" s="45"/>
      <c r="LHP1030" s="45"/>
      <c r="LHQ1030" s="45"/>
      <c r="LHR1030" s="45"/>
      <c r="LHS1030" s="45"/>
      <c r="LHT1030" s="45"/>
      <c r="LHU1030" s="45"/>
      <c r="LHV1030" s="45"/>
      <c r="LHW1030" s="45"/>
      <c r="LHX1030" s="45"/>
      <c r="LHY1030" s="45"/>
      <c r="LHZ1030" s="45"/>
      <c r="LIA1030" s="45"/>
      <c r="LIB1030" s="45"/>
      <c r="LIC1030" s="45"/>
      <c r="LID1030" s="45"/>
      <c r="LIE1030" s="45"/>
      <c r="LIF1030" s="45"/>
      <c r="LIG1030" s="45"/>
      <c r="LIH1030" s="45"/>
      <c r="LII1030" s="45"/>
      <c r="LIJ1030" s="45"/>
      <c r="LIK1030" s="45"/>
      <c r="LIL1030" s="45"/>
      <c r="LIM1030" s="45"/>
      <c r="LIN1030" s="45"/>
      <c r="LIO1030" s="45"/>
      <c r="LIP1030" s="45"/>
      <c r="LIQ1030" s="45"/>
      <c r="LIR1030" s="45"/>
      <c r="LIS1030" s="45"/>
      <c r="LIT1030" s="45"/>
      <c r="LIU1030" s="45"/>
      <c r="LIV1030" s="45"/>
      <c r="LIW1030" s="45"/>
      <c r="LIX1030" s="45"/>
      <c r="LIY1030" s="45"/>
      <c r="LIZ1030" s="45"/>
      <c r="LJA1030" s="45"/>
      <c r="LJB1030" s="45"/>
      <c r="LJC1030" s="45"/>
      <c r="LJD1030" s="45"/>
      <c r="LJE1030" s="45"/>
      <c r="LJF1030" s="45"/>
      <c r="LJG1030" s="45"/>
      <c r="LJH1030" s="45"/>
      <c r="LJI1030" s="45"/>
      <c r="LJJ1030" s="45"/>
      <c r="LJK1030" s="45"/>
      <c r="LJL1030" s="45"/>
      <c r="LJM1030" s="45"/>
      <c r="LJN1030" s="45"/>
      <c r="LJO1030" s="45"/>
      <c r="LJP1030" s="45"/>
      <c r="LJQ1030" s="45"/>
      <c r="LJR1030" s="45"/>
      <c r="LJS1030" s="45"/>
      <c r="LJT1030" s="45"/>
      <c r="LJU1030" s="45"/>
      <c r="LJV1030" s="45"/>
      <c r="LJW1030" s="45"/>
      <c r="LJX1030" s="45"/>
      <c r="LJY1030" s="45"/>
      <c r="LJZ1030" s="45"/>
      <c r="LKA1030" s="45"/>
      <c r="LKB1030" s="45"/>
      <c r="LKC1030" s="45"/>
      <c r="LKD1030" s="45"/>
      <c r="LKE1030" s="45"/>
      <c r="LKF1030" s="45"/>
      <c r="LKG1030" s="45"/>
      <c r="LKH1030" s="45"/>
      <c r="LKI1030" s="45"/>
      <c r="LKJ1030" s="45"/>
      <c r="LKK1030" s="45"/>
      <c r="LKL1030" s="45"/>
      <c r="LKM1030" s="45"/>
      <c r="LKN1030" s="45"/>
      <c r="LKO1030" s="45"/>
      <c r="LKP1030" s="45"/>
      <c r="LKQ1030" s="45"/>
      <c r="LKR1030" s="45"/>
      <c r="LKS1030" s="45"/>
      <c r="LKT1030" s="45"/>
      <c r="LKU1030" s="45"/>
      <c r="LKV1030" s="45"/>
      <c r="LKW1030" s="45"/>
      <c r="LKX1030" s="45"/>
      <c r="LKY1030" s="45"/>
      <c r="LKZ1030" s="45"/>
      <c r="LLA1030" s="45"/>
      <c r="LLB1030" s="45"/>
      <c r="LLC1030" s="45"/>
      <c r="LLD1030" s="45"/>
      <c r="LLE1030" s="45"/>
      <c r="LLF1030" s="45"/>
      <c r="LLG1030" s="45"/>
      <c r="LLH1030" s="45"/>
      <c r="LLI1030" s="45"/>
      <c r="LLJ1030" s="45"/>
      <c r="LLK1030" s="45"/>
      <c r="LLL1030" s="45"/>
      <c r="LLM1030" s="45"/>
      <c r="LLN1030" s="45"/>
      <c r="LLO1030" s="45"/>
      <c r="LLP1030" s="45"/>
      <c r="LLQ1030" s="45"/>
      <c r="LLR1030" s="45"/>
      <c r="LLS1030" s="45"/>
      <c r="LLT1030" s="45"/>
      <c r="LLU1030" s="45"/>
      <c r="LLV1030" s="45"/>
      <c r="LLW1030" s="45"/>
      <c r="LLX1030" s="45"/>
      <c r="LLY1030" s="45"/>
      <c r="LLZ1030" s="45"/>
      <c r="LMA1030" s="45"/>
      <c r="LMB1030" s="45"/>
      <c r="LMC1030" s="45"/>
      <c r="LMD1030" s="45"/>
      <c r="LME1030" s="45"/>
      <c r="LMF1030" s="45"/>
      <c r="LMG1030" s="45"/>
      <c r="LMH1030" s="45"/>
      <c r="LMI1030" s="45"/>
      <c r="LMJ1030" s="45"/>
      <c r="LMK1030" s="45"/>
      <c r="LML1030" s="45"/>
      <c r="LMM1030" s="45"/>
      <c r="LMN1030" s="45"/>
      <c r="LMO1030" s="45"/>
      <c r="LMP1030" s="45"/>
      <c r="LMQ1030" s="45"/>
      <c r="LMR1030" s="45"/>
      <c r="LMS1030" s="45"/>
      <c r="LMT1030" s="45"/>
      <c r="LMU1030" s="45"/>
      <c r="LMV1030" s="45"/>
      <c r="LMW1030" s="45"/>
      <c r="LMX1030" s="45"/>
      <c r="LMY1030" s="45"/>
      <c r="LMZ1030" s="45"/>
      <c r="LNA1030" s="45"/>
      <c r="LNB1030" s="45"/>
      <c r="LNC1030" s="45"/>
      <c r="LND1030" s="45"/>
      <c r="LNE1030" s="45"/>
      <c r="LNF1030" s="45"/>
      <c r="LNG1030" s="45"/>
      <c r="LNH1030" s="45"/>
      <c r="LNI1030" s="45"/>
      <c r="LNJ1030" s="45"/>
      <c r="LNK1030" s="45"/>
      <c r="LNL1030" s="45"/>
      <c r="LNM1030" s="45"/>
      <c r="LNN1030" s="45"/>
      <c r="LNO1030" s="45"/>
      <c r="LNP1030" s="45"/>
      <c r="LNQ1030" s="45"/>
      <c r="LNR1030" s="45"/>
      <c r="LNS1030" s="45"/>
      <c r="LNT1030" s="45"/>
      <c r="LNU1030" s="45"/>
      <c r="LNV1030" s="45"/>
      <c r="LNW1030" s="45"/>
      <c r="LNX1030" s="45"/>
      <c r="LNY1030" s="45"/>
      <c r="LNZ1030" s="45"/>
      <c r="LOA1030" s="45"/>
      <c r="LOB1030" s="45"/>
      <c r="LOC1030" s="45"/>
      <c r="LOD1030" s="45"/>
      <c r="LOE1030" s="45"/>
      <c r="LOF1030" s="45"/>
      <c r="LOG1030" s="45"/>
      <c r="LOH1030" s="45"/>
      <c r="LOI1030" s="45"/>
      <c r="LOJ1030" s="45"/>
      <c r="LOK1030" s="45"/>
      <c r="LOL1030" s="45"/>
      <c r="LOM1030" s="45"/>
      <c r="LON1030" s="45"/>
      <c r="LOO1030" s="45"/>
      <c r="LOP1030" s="45"/>
      <c r="LOQ1030" s="45"/>
      <c r="LOR1030" s="45"/>
      <c r="LOS1030" s="45"/>
      <c r="LOT1030" s="45"/>
      <c r="LOU1030" s="45"/>
      <c r="LOV1030" s="45"/>
      <c r="LOW1030" s="45"/>
      <c r="LOX1030" s="45"/>
      <c r="LOY1030" s="45"/>
      <c r="LOZ1030" s="45"/>
      <c r="LPA1030" s="45"/>
      <c r="LPB1030" s="45"/>
      <c r="LPC1030" s="45"/>
      <c r="LPD1030" s="45"/>
      <c r="LPE1030" s="45"/>
      <c r="LPF1030" s="45"/>
      <c r="LPG1030" s="45"/>
      <c r="LPH1030" s="45"/>
      <c r="LPI1030" s="45"/>
      <c r="LPJ1030" s="45"/>
      <c r="LPK1030" s="45"/>
      <c r="LPL1030" s="45"/>
      <c r="LPM1030" s="45"/>
      <c r="LPN1030" s="45"/>
      <c r="LPO1030" s="45"/>
      <c r="LPP1030" s="45"/>
      <c r="LPQ1030" s="45"/>
      <c r="LPR1030" s="45"/>
      <c r="LPS1030" s="45"/>
      <c r="LPT1030" s="45"/>
      <c r="LPU1030" s="45"/>
      <c r="LPV1030" s="45"/>
      <c r="LPW1030" s="45"/>
      <c r="LPX1030" s="45"/>
      <c r="LPY1030" s="45"/>
      <c r="LPZ1030" s="45"/>
      <c r="LQA1030" s="45"/>
      <c r="LQB1030" s="45"/>
      <c r="LQC1030" s="45"/>
      <c r="LQD1030" s="45"/>
      <c r="LQE1030" s="45"/>
      <c r="LQF1030" s="45"/>
      <c r="LQG1030" s="45"/>
      <c r="LQH1030" s="45"/>
      <c r="LQI1030" s="45"/>
      <c r="LQJ1030" s="45"/>
      <c r="LQK1030" s="45"/>
      <c r="LQL1030" s="45"/>
      <c r="LQM1030" s="45"/>
      <c r="LQN1030" s="45"/>
      <c r="LQO1030" s="45"/>
      <c r="LQP1030" s="45"/>
      <c r="LQQ1030" s="45"/>
      <c r="LQR1030" s="45"/>
      <c r="LQS1030" s="45"/>
      <c r="LQT1030" s="45"/>
      <c r="LQU1030" s="45"/>
      <c r="LQV1030" s="45"/>
      <c r="LQW1030" s="45"/>
      <c r="LQX1030" s="45"/>
      <c r="LQY1030" s="45"/>
      <c r="LQZ1030" s="45"/>
      <c r="LRA1030" s="45"/>
      <c r="LRB1030" s="45"/>
      <c r="LRC1030" s="45"/>
      <c r="LRD1030" s="45"/>
      <c r="LRE1030" s="45"/>
      <c r="LRF1030" s="45"/>
      <c r="LRG1030" s="45"/>
      <c r="LRH1030" s="45"/>
      <c r="LRI1030" s="45"/>
      <c r="LRJ1030" s="45"/>
      <c r="LRK1030" s="45"/>
      <c r="LRL1030" s="45"/>
      <c r="LRM1030" s="45"/>
      <c r="LRN1030" s="45"/>
      <c r="LRO1030" s="45"/>
      <c r="LRP1030" s="45"/>
      <c r="LRQ1030" s="45"/>
      <c r="LRR1030" s="45"/>
      <c r="LRS1030" s="45"/>
      <c r="LRT1030" s="45"/>
      <c r="LRU1030" s="45"/>
      <c r="LRV1030" s="45"/>
      <c r="LRW1030" s="45"/>
      <c r="LRX1030" s="45"/>
      <c r="LRY1030" s="45"/>
      <c r="LRZ1030" s="45"/>
      <c r="LSA1030" s="45"/>
      <c r="LSB1030" s="45"/>
      <c r="LSC1030" s="45"/>
      <c r="LSD1030" s="45"/>
      <c r="LSE1030" s="45"/>
      <c r="LSF1030" s="45"/>
      <c r="LSG1030" s="45"/>
      <c r="LSH1030" s="45"/>
      <c r="LSI1030" s="45"/>
      <c r="LSJ1030" s="45"/>
      <c r="LSK1030" s="45"/>
      <c r="LSL1030" s="45"/>
      <c r="LSM1030" s="45"/>
      <c r="LSN1030" s="45"/>
      <c r="LSO1030" s="45"/>
      <c r="LSP1030" s="45"/>
      <c r="LSQ1030" s="45"/>
      <c r="LSR1030" s="45"/>
      <c r="LSS1030" s="45"/>
      <c r="LST1030" s="45"/>
      <c r="LSU1030" s="45"/>
      <c r="LSV1030" s="45"/>
      <c r="LSW1030" s="45"/>
      <c r="LSX1030" s="45"/>
      <c r="LSY1030" s="45"/>
      <c r="LSZ1030" s="45"/>
      <c r="LTA1030" s="45"/>
      <c r="LTB1030" s="45"/>
      <c r="LTC1030" s="45"/>
      <c r="LTD1030" s="45"/>
      <c r="LTE1030" s="45"/>
      <c r="LTF1030" s="45"/>
      <c r="LTG1030" s="45"/>
      <c r="LTH1030" s="45"/>
      <c r="LTI1030" s="45"/>
      <c r="LTJ1030" s="45"/>
      <c r="LTK1030" s="45"/>
      <c r="LTL1030" s="45"/>
      <c r="LTM1030" s="45"/>
      <c r="LTN1030" s="45"/>
      <c r="LTO1030" s="45"/>
      <c r="LTP1030" s="45"/>
      <c r="LTQ1030" s="45"/>
      <c r="LTR1030" s="45"/>
      <c r="LTS1030" s="45"/>
      <c r="LTT1030" s="45"/>
      <c r="LTU1030" s="45"/>
      <c r="LTV1030" s="45"/>
      <c r="LTW1030" s="45"/>
      <c r="LTX1030" s="45"/>
      <c r="LTY1030" s="45"/>
      <c r="LTZ1030" s="45"/>
      <c r="LUA1030" s="45"/>
      <c r="LUB1030" s="45"/>
      <c r="LUC1030" s="45"/>
      <c r="LUD1030" s="45"/>
      <c r="LUE1030" s="45"/>
      <c r="LUF1030" s="45"/>
      <c r="LUG1030" s="45"/>
      <c r="LUH1030" s="45"/>
      <c r="LUI1030" s="45"/>
      <c r="LUJ1030" s="45"/>
      <c r="LUK1030" s="45"/>
      <c r="LUL1030" s="45"/>
      <c r="LUM1030" s="45"/>
      <c r="LUN1030" s="45"/>
      <c r="LUO1030" s="45"/>
      <c r="LUP1030" s="45"/>
      <c r="LUQ1030" s="45"/>
      <c r="LUR1030" s="45"/>
      <c r="LUS1030" s="45"/>
      <c r="LUT1030" s="45"/>
      <c r="LUU1030" s="45"/>
      <c r="LUV1030" s="45"/>
      <c r="LUW1030" s="45"/>
      <c r="LUX1030" s="45"/>
      <c r="LUY1030" s="45"/>
      <c r="LUZ1030" s="45"/>
      <c r="LVA1030" s="45"/>
      <c r="LVB1030" s="45"/>
      <c r="LVC1030" s="45"/>
      <c r="LVD1030" s="45"/>
      <c r="LVE1030" s="45"/>
      <c r="LVF1030" s="45"/>
      <c r="LVG1030" s="45"/>
      <c r="LVH1030" s="45"/>
      <c r="LVI1030" s="45"/>
      <c r="LVJ1030" s="45"/>
      <c r="LVK1030" s="45"/>
      <c r="LVL1030" s="45"/>
      <c r="LVM1030" s="45"/>
      <c r="LVN1030" s="45"/>
      <c r="LVO1030" s="45"/>
      <c r="LVP1030" s="45"/>
      <c r="LVQ1030" s="45"/>
      <c r="LVR1030" s="45"/>
      <c r="LVS1030" s="45"/>
      <c r="LVT1030" s="45"/>
      <c r="LVU1030" s="45"/>
      <c r="LVV1030" s="45"/>
      <c r="LVW1030" s="45"/>
      <c r="LVX1030" s="45"/>
      <c r="LVY1030" s="45"/>
      <c r="LVZ1030" s="45"/>
      <c r="LWA1030" s="45"/>
      <c r="LWB1030" s="45"/>
      <c r="LWC1030" s="45"/>
      <c r="LWD1030" s="45"/>
      <c r="LWE1030" s="45"/>
      <c r="LWF1030" s="45"/>
      <c r="LWG1030" s="45"/>
      <c r="LWH1030" s="45"/>
      <c r="LWI1030" s="45"/>
      <c r="LWJ1030" s="45"/>
      <c r="LWK1030" s="45"/>
      <c r="LWL1030" s="45"/>
      <c r="LWM1030" s="45"/>
      <c r="LWN1030" s="45"/>
      <c r="LWO1030" s="45"/>
      <c r="LWP1030" s="45"/>
      <c r="LWQ1030" s="45"/>
      <c r="LWR1030" s="45"/>
      <c r="LWS1030" s="45"/>
      <c r="LWT1030" s="45"/>
      <c r="LWU1030" s="45"/>
      <c r="LWV1030" s="45"/>
      <c r="LWW1030" s="45"/>
      <c r="LWX1030" s="45"/>
      <c r="LWY1030" s="45"/>
      <c r="LWZ1030" s="45"/>
      <c r="LXA1030" s="45"/>
      <c r="LXB1030" s="45"/>
      <c r="LXC1030" s="45"/>
      <c r="LXD1030" s="45"/>
      <c r="LXE1030" s="45"/>
      <c r="LXF1030" s="45"/>
      <c r="LXG1030" s="45"/>
      <c r="LXH1030" s="45"/>
      <c r="LXI1030" s="45"/>
      <c r="LXJ1030" s="45"/>
      <c r="LXK1030" s="45"/>
      <c r="LXL1030" s="45"/>
      <c r="LXM1030" s="45"/>
      <c r="LXN1030" s="45"/>
      <c r="LXO1030" s="45"/>
      <c r="LXP1030" s="45"/>
      <c r="LXQ1030" s="45"/>
      <c r="LXR1030" s="45"/>
      <c r="LXS1030" s="45"/>
      <c r="LXT1030" s="45"/>
      <c r="LXU1030" s="45"/>
      <c r="LXV1030" s="45"/>
      <c r="LXW1030" s="45"/>
      <c r="LXX1030" s="45"/>
      <c r="LXY1030" s="45"/>
      <c r="LXZ1030" s="45"/>
      <c r="LYA1030" s="45"/>
      <c r="LYB1030" s="45"/>
      <c r="LYC1030" s="45"/>
      <c r="LYD1030" s="45"/>
      <c r="LYE1030" s="45"/>
      <c r="LYF1030" s="45"/>
      <c r="LYG1030" s="45"/>
      <c r="LYH1030" s="45"/>
      <c r="LYI1030" s="45"/>
      <c r="LYJ1030" s="45"/>
      <c r="LYK1030" s="45"/>
      <c r="LYL1030" s="45"/>
      <c r="LYM1030" s="45"/>
      <c r="LYN1030" s="45"/>
      <c r="LYO1030" s="45"/>
      <c r="LYP1030" s="45"/>
      <c r="LYQ1030" s="45"/>
      <c r="LYR1030" s="45"/>
      <c r="LYS1030" s="45"/>
      <c r="LYT1030" s="45"/>
      <c r="LYU1030" s="45"/>
      <c r="LYV1030" s="45"/>
      <c r="LYW1030" s="45"/>
      <c r="LYX1030" s="45"/>
      <c r="LYY1030" s="45"/>
      <c r="LYZ1030" s="45"/>
      <c r="LZA1030" s="45"/>
      <c r="LZB1030" s="45"/>
      <c r="LZC1030" s="45"/>
      <c r="LZD1030" s="45"/>
      <c r="LZE1030" s="45"/>
      <c r="LZF1030" s="45"/>
      <c r="LZG1030" s="45"/>
      <c r="LZH1030" s="45"/>
      <c r="LZI1030" s="45"/>
      <c r="LZJ1030" s="45"/>
      <c r="LZK1030" s="45"/>
      <c r="LZL1030" s="45"/>
      <c r="LZM1030" s="45"/>
      <c r="LZN1030" s="45"/>
      <c r="LZO1030" s="45"/>
      <c r="LZP1030" s="45"/>
      <c r="LZQ1030" s="45"/>
      <c r="LZR1030" s="45"/>
      <c r="LZS1030" s="45"/>
      <c r="LZT1030" s="45"/>
      <c r="LZU1030" s="45"/>
      <c r="LZV1030" s="45"/>
      <c r="LZW1030" s="45"/>
      <c r="LZX1030" s="45"/>
      <c r="LZY1030" s="45"/>
      <c r="LZZ1030" s="45"/>
      <c r="MAA1030" s="45"/>
      <c r="MAB1030" s="45"/>
      <c r="MAC1030" s="45"/>
      <c r="MAD1030" s="45"/>
      <c r="MAE1030" s="45"/>
      <c r="MAF1030" s="45"/>
      <c r="MAG1030" s="45"/>
      <c r="MAH1030" s="45"/>
      <c r="MAI1030" s="45"/>
      <c r="MAJ1030" s="45"/>
      <c r="MAK1030" s="45"/>
      <c r="MAL1030" s="45"/>
      <c r="MAM1030" s="45"/>
      <c r="MAN1030" s="45"/>
      <c r="MAO1030" s="45"/>
      <c r="MAP1030" s="45"/>
      <c r="MAQ1030" s="45"/>
      <c r="MAR1030" s="45"/>
      <c r="MAS1030" s="45"/>
      <c r="MAT1030" s="45"/>
      <c r="MAU1030" s="45"/>
      <c r="MAV1030" s="45"/>
      <c r="MAW1030" s="45"/>
      <c r="MAX1030" s="45"/>
      <c r="MAY1030" s="45"/>
      <c r="MAZ1030" s="45"/>
      <c r="MBA1030" s="45"/>
      <c r="MBB1030" s="45"/>
      <c r="MBC1030" s="45"/>
      <c r="MBD1030" s="45"/>
      <c r="MBE1030" s="45"/>
      <c r="MBF1030" s="45"/>
      <c r="MBG1030" s="45"/>
      <c r="MBH1030" s="45"/>
      <c r="MBI1030" s="45"/>
      <c r="MBJ1030" s="45"/>
      <c r="MBK1030" s="45"/>
      <c r="MBL1030" s="45"/>
      <c r="MBM1030" s="45"/>
      <c r="MBN1030" s="45"/>
      <c r="MBO1030" s="45"/>
      <c r="MBP1030" s="45"/>
      <c r="MBQ1030" s="45"/>
      <c r="MBR1030" s="45"/>
      <c r="MBS1030" s="45"/>
      <c r="MBT1030" s="45"/>
      <c r="MBU1030" s="45"/>
      <c r="MBV1030" s="45"/>
      <c r="MBW1030" s="45"/>
      <c r="MBX1030" s="45"/>
      <c r="MBY1030" s="45"/>
      <c r="MBZ1030" s="45"/>
      <c r="MCA1030" s="45"/>
      <c r="MCB1030" s="45"/>
      <c r="MCC1030" s="45"/>
      <c r="MCD1030" s="45"/>
      <c r="MCE1030" s="45"/>
      <c r="MCF1030" s="45"/>
      <c r="MCG1030" s="45"/>
      <c r="MCH1030" s="45"/>
      <c r="MCI1030" s="45"/>
      <c r="MCJ1030" s="45"/>
      <c r="MCK1030" s="45"/>
      <c r="MCL1030" s="45"/>
      <c r="MCM1030" s="45"/>
      <c r="MCN1030" s="45"/>
      <c r="MCO1030" s="45"/>
      <c r="MCP1030" s="45"/>
      <c r="MCQ1030" s="45"/>
      <c r="MCR1030" s="45"/>
      <c r="MCS1030" s="45"/>
      <c r="MCT1030" s="45"/>
      <c r="MCU1030" s="45"/>
      <c r="MCV1030" s="45"/>
      <c r="MCW1030" s="45"/>
      <c r="MCX1030" s="45"/>
      <c r="MCY1030" s="45"/>
      <c r="MCZ1030" s="45"/>
      <c r="MDA1030" s="45"/>
      <c r="MDB1030" s="45"/>
      <c r="MDC1030" s="45"/>
      <c r="MDD1030" s="45"/>
      <c r="MDE1030" s="45"/>
      <c r="MDF1030" s="45"/>
      <c r="MDG1030" s="45"/>
      <c r="MDH1030" s="45"/>
      <c r="MDI1030" s="45"/>
      <c r="MDJ1030" s="45"/>
      <c r="MDK1030" s="45"/>
      <c r="MDL1030" s="45"/>
      <c r="MDM1030" s="45"/>
      <c r="MDN1030" s="45"/>
      <c r="MDO1030" s="45"/>
      <c r="MDP1030" s="45"/>
      <c r="MDQ1030" s="45"/>
      <c r="MDR1030" s="45"/>
      <c r="MDS1030" s="45"/>
      <c r="MDT1030" s="45"/>
      <c r="MDU1030" s="45"/>
      <c r="MDV1030" s="45"/>
      <c r="MDW1030" s="45"/>
      <c r="MDX1030" s="45"/>
      <c r="MDY1030" s="45"/>
      <c r="MDZ1030" s="45"/>
      <c r="MEA1030" s="45"/>
      <c r="MEB1030" s="45"/>
      <c r="MEC1030" s="45"/>
      <c r="MED1030" s="45"/>
      <c r="MEE1030" s="45"/>
      <c r="MEF1030" s="45"/>
      <c r="MEG1030" s="45"/>
      <c r="MEH1030" s="45"/>
      <c r="MEI1030" s="45"/>
      <c r="MEJ1030" s="45"/>
      <c r="MEK1030" s="45"/>
      <c r="MEL1030" s="45"/>
      <c r="MEM1030" s="45"/>
      <c r="MEN1030" s="45"/>
      <c r="MEO1030" s="45"/>
      <c r="MEP1030" s="45"/>
      <c r="MEQ1030" s="45"/>
      <c r="MER1030" s="45"/>
      <c r="MES1030" s="45"/>
      <c r="MET1030" s="45"/>
      <c r="MEU1030" s="45"/>
      <c r="MEV1030" s="45"/>
      <c r="MEW1030" s="45"/>
      <c r="MEX1030" s="45"/>
      <c r="MEY1030" s="45"/>
      <c r="MEZ1030" s="45"/>
      <c r="MFA1030" s="45"/>
      <c r="MFB1030" s="45"/>
      <c r="MFC1030" s="45"/>
      <c r="MFD1030" s="45"/>
      <c r="MFE1030" s="45"/>
      <c r="MFF1030" s="45"/>
      <c r="MFG1030" s="45"/>
      <c r="MFH1030" s="45"/>
      <c r="MFI1030" s="45"/>
      <c r="MFJ1030" s="45"/>
      <c r="MFK1030" s="45"/>
      <c r="MFL1030" s="45"/>
      <c r="MFM1030" s="45"/>
      <c r="MFN1030" s="45"/>
      <c r="MFO1030" s="45"/>
      <c r="MFP1030" s="45"/>
      <c r="MFQ1030" s="45"/>
      <c r="MFR1030" s="45"/>
      <c r="MFS1030" s="45"/>
      <c r="MFT1030" s="45"/>
      <c r="MFU1030" s="45"/>
      <c r="MFV1030" s="45"/>
      <c r="MFW1030" s="45"/>
      <c r="MFX1030" s="45"/>
      <c r="MFY1030" s="45"/>
      <c r="MFZ1030" s="45"/>
      <c r="MGA1030" s="45"/>
      <c r="MGB1030" s="45"/>
      <c r="MGC1030" s="45"/>
      <c r="MGD1030" s="45"/>
      <c r="MGE1030" s="45"/>
      <c r="MGF1030" s="45"/>
      <c r="MGG1030" s="45"/>
      <c r="MGH1030" s="45"/>
      <c r="MGI1030" s="45"/>
      <c r="MGJ1030" s="45"/>
      <c r="MGK1030" s="45"/>
      <c r="MGL1030" s="45"/>
      <c r="MGM1030" s="45"/>
      <c r="MGN1030" s="45"/>
      <c r="MGO1030" s="45"/>
      <c r="MGP1030" s="45"/>
      <c r="MGQ1030" s="45"/>
      <c r="MGR1030" s="45"/>
      <c r="MGS1030" s="45"/>
      <c r="MGT1030" s="45"/>
      <c r="MGU1030" s="45"/>
      <c r="MGV1030" s="45"/>
      <c r="MGW1030" s="45"/>
      <c r="MGX1030" s="45"/>
      <c r="MGY1030" s="45"/>
      <c r="MGZ1030" s="45"/>
      <c r="MHA1030" s="45"/>
      <c r="MHB1030" s="45"/>
      <c r="MHC1030" s="45"/>
      <c r="MHD1030" s="45"/>
      <c r="MHE1030" s="45"/>
      <c r="MHF1030" s="45"/>
      <c r="MHG1030" s="45"/>
      <c r="MHH1030" s="45"/>
      <c r="MHI1030" s="45"/>
      <c r="MHJ1030" s="45"/>
      <c r="MHK1030" s="45"/>
      <c r="MHL1030" s="45"/>
      <c r="MHM1030" s="45"/>
      <c r="MHN1030" s="45"/>
      <c r="MHO1030" s="45"/>
      <c r="MHP1030" s="45"/>
      <c r="MHQ1030" s="45"/>
      <c r="MHR1030" s="45"/>
      <c r="MHS1030" s="45"/>
      <c r="MHT1030" s="45"/>
      <c r="MHU1030" s="45"/>
      <c r="MHV1030" s="45"/>
      <c r="MHW1030" s="45"/>
      <c r="MHX1030" s="45"/>
      <c r="MHY1030" s="45"/>
      <c r="MHZ1030" s="45"/>
      <c r="MIA1030" s="45"/>
      <c r="MIB1030" s="45"/>
      <c r="MIC1030" s="45"/>
      <c r="MID1030" s="45"/>
      <c r="MIE1030" s="45"/>
      <c r="MIF1030" s="45"/>
      <c r="MIG1030" s="45"/>
      <c r="MIH1030" s="45"/>
      <c r="MII1030" s="45"/>
      <c r="MIJ1030" s="45"/>
      <c r="MIK1030" s="45"/>
      <c r="MIL1030" s="45"/>
      <c r="MIM1030" s="45"/>
      <c r="MIN1030" s="45"/>
      <c r="MIO1030" s="45"/>
      <c r="MIP1030" s="45"/>
      <c r="MIQ1030" s="45"/>
      <c r="MIR1030" s="45"/>
      <c r="MIS1030" s="45"/>
      <c r="MIT1030" s="45"/>
      <c r="MIU1030" s="45"/>
      <c r="MIV1030" s="45"/>
      <c r="MIW1030" s="45"/>
      <c r="MIX1030" s="45"/>
      <c r="MIY1030" s="45"/>
      <c r="MIZ1030" s="45"/>
      <c r="MJA1030" s="45"/>
      <c r="MJB1030" s="45"/>
      <c r="MJC1030" s="45"/>
      <c r="MJD1030" s="45"/>
      <c r="MJE1030" s="45"/>
      <c r="MJF1030" s="45"/>
      <c r="MJG1030" s="45"/>
      <c r="MJH1030" s="45"/>
      <c r="MJI1030" s="45"/>
      <c r="MJJ1030" s="45"/>
      <c r="MJK1030" s="45"/>
      <c r="MJL1030" s="45"/>
      <c r="MJM1030" s="45"/>
      <c r="MJN1030" s="45"/>
      <c r="MJO1030" s="45"/>
      <c r="MJP1030" s="45"/>
      <c r="MJQ1030" s="45"/>
      <c r="MJR1030" s="45"/>
      <c r="MJS1030" s="45"/>
      <c r="MJT1030" s="45"/>
      <c r="MJU1030" s="45"/>
      <c r="MJV1030" s="45"/>
      <c r="MJW1030" s="45"/>
      <c r="MJX1030" s="45"/>
      <c r="MJY1030" s="45"/>
      <c r="MJZ1030" s="45"/>
      <c r="MKA1030" s="45"/>
      <c r="MKB1030" s="45"/>
      <c r="MKC1030" s="45"/>
      <c r="MKD1030" s="45"/>
      <c r="MKE1030" s="45"/>
      <c r="MKF1030" s="45"/>
      <c r="MKG1030" s="45"/>
      <c r="MKH1030" s="45"/>
      <c r="MKI1030" s="45"/>
      <c r="MKJ1030" s="45"/>
      <c r="MKK1030" s="45"/>
      <c r="MKL1030" s="45"/>
      <c r="MKM1030" s="45"/>
      <c r="MKN1030" s="45"/>
      <c r="MKO1030" s="45"/>
      <c r="MKP1030" s="45"/>
      <c r="MKQ1030" s="45"/>
      <c r="MKR1030" s="45"/>
      <c r="MKS1030" s="45"/>
      <c r="MKT1030" s="45"/>
      <c r="MKU1030" s="45"/>
      <c r="MKV1030" s="45"/>
      <c r="MKW1030" s="45"/>
      <c r="MKX1030" s="45"/>
      <c r="MKY1030" s="45"/>
      <c r="MKZ1030" s="45"/>
      <c r="MLA1030" s="45"/>
      <c r="MLB1030" s="45"/>
      <c r="MLC1030" s="45"/>
      <c r="MLD1030" s="45"/>
      <c r="MLE1030" s="45"/>
      <c r="MLF1030" s="45"/>
      <c r="MLG1030" s="45"/>
      <c r="MLH1030" s="45"/>
      <c r="MLI1030" s="45"/>
      <c r="MLJ1030" s="45"/>
      <c r="MLK1030" s="45"/>
      <c r="MLL1030" s="45"/>
      <c r="MLM1030" s="45"/>
      <c r="MLN1030" s="45"/>
      <c r="MLO1030" s="45"/>
      <c r="MLP1030" s="45"/>
      <c r="MLQ1030" s="45"/>
      <c r="MLR1030" s="45"/>
      <c r="MLS1030" s="45"/>
      <c r="MLT1030" s="45"/>
      <c r="MLU1030" s="45"/>
      <c r="MLV1030" s="45"/>
      <c r="MLW1030" s="45"/>
      <c r="MLX1030" s="45"/>
      <c r="MLY1030" s="45"/>
      <c r="MLZ1030" s="45"/>
      <c r="MMA1030" s="45"/>
      <c r="MMB1030" s="45"/>
      <c r="MMC1030" s="45"/>
      <c r="MMD1030" s="45"/>
      <c r="MME1030" s="45"/>
      <c r="MMF1030" s="45"/>
      <c r="MMG1030" s="45"/>
      <c r="MMH1030" s="45"/>
      <c r="MMI1030" s="45"/>
      <c r="MMJ1030" s="45"/>
      <c r="MMK1030" s="45"/>
      <c r="MML1030" s="45"/>
      <c r="MMM1030" s="45"/>
      <c r="MMN1030" s="45"/>
      <c r="MMO1030" s="45"/>
      <c r="MMP1030" s="45"/>
      <c r="MMQ1030" s="45"/>
      <c r="MMR1030" s="45"/>
      <c r="MMS1030" s="45"/>
      <c r="MMT1030" s="45"/>
      <c r="MMU1030" s="45"/>
      <c r="MMV1030" s="45"/>
      <c r="MMW1030" s="45"/>
      <c r="MMX1030" s="45"/>
      <c r="MMY1030" s="45"/>
      <c r="MMZ1030" s="45"/>
      <c r="MNA1030" s="45"/>
      <c r="MNB1030" s="45"/>
      <c r="MNC1030" s="45"/>
      <c r="MND1030" s="45"/>
      <c r="MNE1030" s="45"/>
      <c r="MNF1030" s="45"/>
      <c r="MNG1030" s="45"/>
      <c r="MNH1030" s="45"/>
      <c r="MNI1030" s="45"/>
      <c r="MNJ1030" s="45"/>
      <c r="MNK1030" s="45"/>
      <c r="MNL1030" s="45"/>
      <c r="MNM1030" s="45"/>
      <c r="MNN1030" s="45"/>
      <c r="MNO1030" s="45"/>
      <c r="MNP1030" s="45"/>
      <c r="MNQ1030" s="45"/>
      <c r="MNR1030" s="45"/>
      <c r="MNS1030" s="45"/>
      <c r="MNT1030" s="45"/>
      <c r="MNU1030" s="45"/>
      <c r="MNV1030" s="45"/>
      <c r="MNW1030" s="45"/>
      <c r="MNX1030" s="45"/>
      <c r="MNY1030" s="45"/>
      <c r="MNZ1030" s="45"/>
      <c r="MOA1030" s="45"/>
      <c r="MOB1030" s="45"/>
      <c r="MOC1030" s="45"/>
      <c r="MOD1030" s="45"/>
      <c r="MOE1030" s="45"/>
      <c r="MOF1030" s="45"/>
      <c r="MOG1030" s="45"/>
      <c r="MOH1030" s="45"/>
      <c r="MOI1030" s="45"/>
      <c r="MOJ1030" s="45"/>
      <c r="MOK1030" s="45"/>
      <c r="MOL1030" s="45"/>
      <c r="MOM1030" s="45"/>
      <c r="MON1030" s="45"/>
      <c r="MOO1030" s="45"/>
      <c r="MOP1030" s="45"/>
      <c r="MOQ1030" s="45"/>
      <c r="MOR1030" s="45"/>
      <c r="MOS1030" s="45"/>
      <c r="MOT1030" s="45"/>
      <c r="MOU1030" s="45"/>
      <c r="MOV1030" s="45"/>
      <c r="MOW1030" s="45"/>
      <c r="MOX1030" s="45"/>
      <c r="MOY1030" s="45"/>
      <c r="MOZ1030" s="45"/>
      <c r="MPA1030" s="45"/>
      <c r="MPB1030" s="45"/>
      <c r="MPC1030" s="45"/>
      <c r="MPD1030" s="45"/>
      <c r="MPE1030" s="45"/>
      <c r="MPF1030" s="45"/>
      <c r="MPG1030" s="45"/>
      <c r="MPH1030" s="45"/>
      <c r="MPI1030" s="45"/>
      <c r="MPJ1030" s="45"/>
      <c r="MPK1030" s="45"/>
      <c r="MPL1030" s="45"/>
      <c r="MPM1030" s="45"/>
      <c r="MPN1030" s="45"/>
      <c r="MPO1030" s="45"/>
      <c r="MPP1030" s="45"/>
      <c r="MPQ1030" s="45"/>
      <c r="MPR1030" s="45"/>
      <c r="MPS1030" s="45"/>
      <c r="MPT1030" s="45"/>
      <c r="MPU1030" s="45"/>
      <c r="MPV1030" s="45"/>
      <c r="MPW1030" s="45"/>
      <c r="MPX1030" s="45"/>
      <c r="MPY1030" s="45"/>
      <c r="MPZ1030" s="45"/>
      <c r="MQA1030" s="45"/>
      <c r="MQB1030" s="45"/>
      <c r="MQC1030" s="45"/>
      <c r="MQD1030" s="45"/>
      <c r="MQE1030" s="45"/>
      <c r="MQF1030" s="45"/>
      <c r="MQG1030" s="45"/>
      <c r="MQH1030" s="45"/>
      <c r="MQI1030" s="45"/>
      <c r="MQJ1030" s="45"/>
      <c r="MQK1030" s="45"/>
      <c r="MQL1030" s="45"/>
      <c r="MQM1030" s="45"/>
      <c r="MQN1030" s="45"/>
      <c r="MQO1030" s="45"/>
      <c r="MQP1030" s="45"/>
      <c r="MQQ1030" s="45"/>
      <c r="MQR1030" s="45"/>
      <c r="MQS1030" s="45"/>
      <c r="MQT1030" s="45"/>
      <c r="MQU1030" s="45"/>
      <c r="MQV1030" s="45"/>
      <c r="MQW1030" s="45"/>
      <c r="MQX1030" s="45"/>
      <c r="MQY1030" s="45"/>
      <c r="MQZ1030" s="45"/>
      <c r="MRA1030" s="45"/>
      <c r="MRB1030" s="45"/>
      <c r="MRC1030" s="45"/>
      <c r="MRD1030" s="45"/>
      <c r="MRE1030" s="45"/>
      <c r="MRF1030" s="45"/>
      <c r="MRG1030" s="45"/>
      <c r="MRH1030" s="45"/>
      <c r="MRI1030" s="45"/>
      <c r="MRJ1030" s="45"/>
      <c r="MRK1030" s="45"/>
      <c r="MRL1030" s="45"/>
      <c r="MRM1030" s="45"/>
      <c r="MRN1030" s="45"/>
      <c r="MRO1030" s="45"/>
      <c r="MRP1030" s="45"/>
      <c r="MRQ1030" s="45"/>
      <c r="MRR1030" s="45"/>
      <c r="MRS1030" s="45"/>
      <c r="MRT1030" s="45"/>
      <c r="MRU1030" s="45"/>
      <c r="MRV1030" s="45"/>
      <c r="MRW1030" s="45"/>
      <c r="MRX1030" s="45"/>
      <c r="MRY1030" s="45"/>
      <c r="MRZ1030" s="45"/>
      <c r="MSA1030" s="45"/>
      <c r="MSB1030" s="45"/>
      <c r="MSC1030" s="45"/>
      <c r="MSD1030" s="45"/>
      <c r="MSE1030" s="45"/>
      <c r="MSF1030" s="45"/>
      <c r="MSG1030" s="45"/>
      <c r="MSH1030" s="45"/>
      <c r="MSI1030" s="45"/>
      <c r="MSJ1030" s="45"/>
      <c r="MSK1030" s="45"/>
      <c r="MSL1030" s="45"/>
      <c r="MSM1030" s="45"/>
      <c r="MSN1030" s="45"/>
      <c r="MSO1030" s="45"/>
      <c r="MSP1030" s="45"/>
      <c r="MSQ1030" s="45"/>
      <c r="MSR1030" s="45"/>
      <c r="MSS1030" s="45"/>
      <c r="MST1030" s="45"/>
      <c r="MSU1030" s="45"/>
      <c r="MSV1030" s="45"/>
      <c r="MSW1030" s="45"/>
      <c r="MSX1030" s="45"/>
      <c r="MSY1030" s="45"/>
      <c r="MSZ1030" s="45"/>
      <c r="MTA1030" s="45"/>
      <c r="MTB1030" s="45"/>
      <c r="MTC1030" s="45"/>
      <c r="MTD1030" s="45"/>
      <c r="MTE1030" s="45"/>
      <c r="MTF1030" s="45"/>
      <c r="MTG1030" s="45"/>
      <c r="MTH1030" s="45"/>
      <c r="MTI1030" s="45"/>
      <c r="MTJ1030" s="45"/>
      <c r="MTK1030" s="45"/>
      <c r="MTL1030" s="45"/>
      <c r="MTM1030" s="45"/>
      <c r="MTN1030" s="45"/>
      <c r="MTO1030" s="45"/>
      <c r="MTP1030" s="45"/>
      <c r="MTQ1030" s="45"/>
      <c r="MTR1030" s="45"/>
      <c r="MTS1030" s="45"/>
      <c r="MTT1030" s="45"/>
      <c r="MTU1030" s="45"/>
      <c r="MTV1030" s="45"/>
      <c r="MTW1030" s="45"/>
      <c r="MTX1030" s="45"/>
      <c r="MTY1030" s="45"/>
      <c r="MTZ1030" s="45"/>
      <c r="MUA1030" s="45"/>
      <c r="MUB1030" s="45"/>
      <c r="MUC1030" s="45"/>
      <c r="MUD1030" s="45"/>
      <c r="MUE1030" s="45"/>
      <c r="MUF1030" s="45"/>
      <c r="MUG1030" s="45"/>
      <c r="MUH1030" s="45"/>
      <c r="MUI1030" s="45"/>
      <c r="MUJ1030" s="45"/>
      <c r="MUK1030" s="45"/>
      <c r="MUL1030" s="45"/>
      <c r="MUM1030" s="45"/>
      <c r="MUN1030" s="45"/>
      <c r="MUO1030" s="45"/>
      <c r="MUP1030" s="45"/>
      <c r="MUQ1030" s="45"/>
      <c r="MUR1030" s="45"/>
      <c r="MUS1030" s="45"/>
      <c r="MUT1030" s="45"/>
      <c r="MUU1030" s="45"/>
      <c r="MUV1030" s="45"/>
      <c r="MUW1030" s="45"/>
      <c r="MUX1030" s="45"/>
      <c r="MUY1030" s="45"/>
      <c r="MUZ1030" s="45"/>
      <c r="MVA1030" s="45"/>
      <c r="MVB1030" s="45"/>
      <c r="MVC1030" s="45"/>
      <c r="MVD1030" s="45"/>
      <c r="MVE1030" s="45"/>
      <c r="MVF1030" s="45"/>
      <c r="MVG1030" s="45"/>
      <c r="MVH1030" s="45"/>
      <c r="MVI1030" s="45"/>
      <c r="MVJ1030" s="45"/>
      <c r="MVK1030" s="45"/>
      <c r="MVL1030" s="45"/>
      <c r="MVM1030" s="45"/>
      <c r="MVN1030" s="45"/>
      <c r="MVO1030" s="45"/>
      <c r="MVP1030" s="45"/>
      <c r="MVQ1030" s="45"/>
      <c r="MVR1030" s="45"/>
      <c r="MVS1030" s="45"/>
      <c r="MVT1030" s="45"/>
      <c r="MVU1030" s="45"/>
      <c r="MVV1030" s="45"/>
      <c r="MVW1030" s="45"/>
      <c r="MVX1030" s="45"/>
      <c r="MVY1030" s="45"/>
      <c r="MVZ1030" s="45"/>
      <c r="MWA1030" s="45"/>
      <c r="MWB1030" s="45"/>
      <c r="MWC1030" s="45"/>
      <c r="MWD1030" s="45"/>
      <c r="MWE1030" s="45"/>
      <c r="MWF1030" s="45"/>
      <c r="MWG1030" s="45"/>
      <c r="MWH1030" s="45"/>
      <c r="MWI1030" s="45"/>
      <c r="MWJ1030" s="45"/>
      <c r="MWK1030" s="45"/>
      <c r="MWL1030" s="45"/>
      <c r="MWM1030" s="45"/>
      <c r="MWN1030" s="45"/>
      <c r="MWO1030" s="45"/>
      <c r="MWP1030" s="45"/>
      <c r="MWQ1030" s="45"/>
      <c r="MWR1030" s="45"/>
      <c r="MWS1030" s="45"/>
      <c r="MWT1030" s="45"/>
      <c r="MWU1030" s="45"/>
      <c r="MWV1030" s="45"/>
      <c r="MWW1030" s="45"/>
      <c r="MWX1030" s="45"/>
      <c r="MWY1030" s="45"/>
      <c r="MWZ1030" s="45"/>
      <c r="MXA1030" s="45"/>
      <c r="MXB1030" s="45"/>
      <c r="MXC1030" s="45"/>
      <c r="MXD1030" s="45"/>
      <c r="MXE1030" s="45"/>
      <c r="MXF1030" s="45"/>
      <c r="MXG1030" s="45"/>
      <c r="MXH1030" s="45"/>
      <c r="MXI1030" s="45"/>
      <c r="MXJ1030" s="45"/>
      <c r="MXK1030" s="45"/>
      <c r="MXL1030" s="45"/>
      <c r="MXM1030" s="45"/>
      <c r="MXN1030" s="45"/>
      <c r="MXO1030" s="45"/>
      <c r="MXP1030" s="45"/>
      <c r="MXQ1030" s="45"/>
      <c r="MXR1030" s="45"/>
      <c r="MXS1030" s="45"/>
      <c r="MXT1030" s="45"/>
      <c r="MXU1030" s="45"/>
      <c r="MXV1030" s="45"/>
      <c r="MXW1030" s="45"/>
      <c r="MXX1030" s="45"/>
      <c r="MXY1030" s="45"/>
      <c r="MXZ1030" s="45"/>
      <c r="MYA1030" s="45"/>
      <c r="MYB1030" s="45"/>
      <c r="MYC1030" s="45"/>
      <c r="MYD1030" s="45"/>
      <c r="MYE1030" s="45"/>
      <c r="MYF1030" s="45"/>
      <c r="MYG1030" s="45"/>
      <c r="MYH1030" s="45"/>
      <c r="MYI1030" s="45"/>
      <c r="MYJ1030" s="45"/>
      <c r="MYK1030" s="45"/>
      <c r="MYL1030" s="45"/>
      <c r="MYM1030" s="45"/>
      <c r="MYN1030" s="45"/>
      <c r="MYO1030" s="45"/>
      <c r="MYP1030" s="45"/>
      <c r="MYQ1030" s="45"/>
      <c r="MYR1030" s="45"/>
      <c r="MYS1030" s="45"/>
      <c r="MYT1030" s="45"/>
      <c r="MYU1030" s="45"/>
      <c r="MYV1030" s="45"/>
      <c r="MYW1030" s="45"/>
      <c r="MYX1030" s="45"/>
      <c r="MYY1030" s="45"/>
      <c r="MYZ1030" s="45"/>
      <c r="MZA1030" s="45"/>
      <c r="MZB1030" s="45"/>
      <c r="MZC1030" s="45"/>
      <c r="MZD1030" s="45"/>
      <c r="MZE1030" s="45"/>
      <c r="MZF1030" s="45"/>
      <c r="MZG1030" s="45"/>
      <c r="MZH1030" s="45"/>
      <c r="MZI1030" s="45"/>
      <c r="MZJ1030" s="45"/>
      <c r="MZK1030" s="45"/>
      <c r="MZL1030" s="45"/>
      <c r="MZM1030" s="45"/>
      <c r="MZN1030" s="45"/>
      <c r="MZO1030" s="45"/>
      <c r="MZP1030" s="45"/>
      <c r="MZQ1030" s="45"/>
      <c r="MZR1030" s="45"/>
      <c r="MZS1030" s="45"/>
      <c r="MZT1030" s="45"/>
      <c r="MZU1030" s="45"/>
      <c r="MZV1030" s="45"/>
      <c r="MZW1030" s="45"/>
      <c r="MZX1030" s="45"/>
      <c r="MZY1030" s="45"/>
      <c r="MZZ1030" s="45"/>
      <c r="NAA1030" s="45"/>
      <c r="NAB1030" s="45"/>
      <c r="NAC1030" s="45"/>
      <c r="NAD1030" s="45"/>
      <c r="NAE1030" s="45"/>
      <c r="NAF1030" s="45"/>
      <c r="NAG1030" s="45"/>
      <c r="NAH1030" s="45"/>
      <c r="NAI1030" s="45"/>
      <c r="NAJ1030" s="45"/>
      <c r="NAK1030" s="45"/>
      <c r="NAL1030" s="45"/>
      <c r="NAM1030" s="45"/>
      <c r="NAN1030" s="45"/>
      <c r="NAO1030" s="45"/>
      <c r="NAP1030" s="45"/>
      <c r="NAQ1030" s="45"/>
      <c r="NAR1030" s="45"/>
      <c r="NAS1030" s="45"/>
      <c r="NAT1030" s="45"/>
      <c r="NAU1030" s="45"/>
      <c r="NAV1030" s="45"/>
      <c r="NAW1030" s="45"/>
      <c r="NAX1030" s="45"/>
      <c r="NAY1030" s="45"/>
      <c r="NAZ1030" s="45"/>
      <c r="NBA1030" s="45"/>
      <c r="NBB1030" s="45"/>
      <c r="NBC1030" s="45"/>
      <c r="NBD1030" s="45"/>
      <c r="NBE1030" s="45"/>
      <c r="NBF1030" s="45"/>
      <c r="NBG1030" s="45"/>
      <c r="NBH1030" s="45"/>
      <c r="NBI1030" s="45"/>
      <c r="NBJ1030" s="45"/>
      <c r="NBK1030" s="45"/>
      <c r="NBL1030" s="45"/>
      <c r="NBM1030" s="45"/>
      <c r="NBN1030" s="45"/>
      <c r="NBO1030" s="45"/>
      <c r="NBP1030" s="45"/>
      <c r="NBQ1030" s="45"/>
      <c r="NBR1030" s="45"/>
      <c r="NBS1030" s="45"/>
      <c r="NBT1030" s="45"/>
      <c r="NBU1030" s="45"/>
      <c r="NBV1030" s="45"/>
      <c r="NBW1030" s="45"/>
      <c r="NBX1030" s="45"/>
      <c r="NBY1030" s="45"/>
      <c r="NBZ1030" s="45"/>
      <c r="NCA1030" s="45"/>
      <c r="NCB1030" s="45"/>
      <c r="NCC1030" s="45"/>
      <c r="NCD1030" s="45"/>
      <c r="NCE1030" s="45"/>
      <c r="NCF1030" s="45"/>
      <c r="NCG1030" s="45"/>
      <c r="NCH1030" s="45"/>
      <c r="NCI1030" s="45"/>
      <c r="NCJ1030" s="45"/>
      <c r="NCK1030" s="45"/>
      <c r="NCL1030" s="45"/>
      <c r="NCM1030" s="45"/>
      <c r="NCN1030" s="45"/>
      <c r="NCO1030" s="45"/>
      <c r="NCP1030" s="45"/>
      <c r="NCQ1030" s="45"/>
      <c r="NCR1030" s="45"/>
      <c r="NCS1030" s="45"/>
      <c r="NCT1030" s="45"/>
      <c r="NCU1030" s="45"/>
      <c r="NCV1030" s="45"/>
      <c r="NCW1030" s="45"/>
      <c r="NCX1030" s="45"/>
      <c r="NCY1030" s="45"/>
      <c r="NCZ1030" s="45"/>
      <c r="NDA1030" s="45"/>
      <c r="NDB1030" s="45"/>
      <c r="NDC1030" s="45"/>
      <c r="NDD1030" s="45"/>
      <c r="NDE1030" s="45"/>
      <c r="NDF1030" s="45"/>
      <c r="NDG1030" s="45"/>
      <c r="NDH1030" s="45"/>
      <c r="NDI1030" s="45"/>
      <c r="NDJ1030" s="45"/>
      <c r="NDK1030" s="45"/>
      <c r="NDL1030" s="45"/>
      <c r="NDM1030" s="45"/>
      <c r="NDN1030" s="45"/>
      <c r="NDO1030" s="45"/>
      <c r="NDP1030" s="45"/>
      <c r="NDQ1030" s="45"/>
      <c r="NDR1030" s="45"/>
      <c r="NDS1030" s="45"/>
      <c r="NDT1030" s="45"/>
      <c r="NDU1030" s="45"/>
      <c r="NDV1030" s="45"/>
      <c r="NDW1030" s="45"/>
      <c r="NDX1030" s="45"/>
      <c r="NDY1030" s="45"/>
      <c r="NDZ1030" s="45"/>
      <c r="NEA1030" s="45"/>
      <c r="NEB1030" s="45"/>
      <c r="NEC1030" s="45"/>
      <c r="NED1030" s="45"/>
      <c r="NEE1030" s="45"/>
      <c r="NEF1030" s="45"/>
      <c r="NEG1030" s="45"/>
      <c r="NEH1030" s="45"/>
      <c r="NEI1030" s="45"/>
      <c r="NEJ1030" s="45"/>
      <c r="NEK1030" s="45"/>
      <c r="NEL1030" s="45"/>
      <c r="NEM1030" s="45"/>
      <c r="NEN1030" s="45"/>
      <c r="NEO1030" s="45"/>
      <c r="NEP1030" s="45"/>
      <c r="NEQ1030" s="45"/>
      <c r="NER1030" s="45"/>
      <c r="NES1030" s="45"/>
      <c r="NET1030" s="45"/>
      <c r="NEU1030" s="45"/>
      <c r="NEV1030" s="45"/>
      <c r="NEW1030" s="45"/>
      <c r="NEX1030" s="45"/>
      <c r="NEY1030" s="45"/>
      <c r="NEZ1030" s="45"/>
      <c r="NFA1030" s="45"/>
      <c r="NFB1030" s="45"/>
      <c r="NFC1030" s="45"/>
      <c r="NFD1030" s="45"/>
      <c r="NFE1030" s="45"/>
      <c r="NFF1030" s="45"/>
      <c r="NFG1030" s="45"/>
      <c r="NFH1030" s="45"/>
      <c r="NFI1030" s="45"/>
      <c r="NFJ1030" s="45"/>
      <c r="NFK1030" s="45"/>
      <c r="NFL1030" s="45"/>
      <c r="NFM1030" s="45"/>
      <c r="NFN1030" s="45"/>
      <c r="NFO1030" s="45"/>
      <c r="NFP1030" s="45"/>
      <c r="NFQ1030" s="45"/>
      <c r="NFR1030" s="45"/>
      <c r="NFS1030" s="45"/>
      <c r="NFT1030" s="45"/>
      <c r="NFU1030" s="45"/>
      <c r="NFV1030" s="45"/>
      <c r="NFW1030" s="45"/>
      <c r="NFX1030" s="45"/>
      <c r="NFY1030" s="45"/>
      <c r="NFZ1030" s="45"/>
      <c r="NGA1030" s="45"/>
      <c r="NGB1030" s="45"/>
      <c r="NGC1030" s="45"/>
      <c r="NGD1030" s="45"/>
      <c r="NGE1030" s="45"/>
      <c r="NGF1030" s="45"/>
      <c r="NGG1030" s="45"/>
      <c r="NGH1030" s="45"/>
      <c r="NGI1030" s="45"/>
      <c r="NGJ1030" s="45"/>
      <c r="NGK1030" s="45"/>
      <c r="NGL1030" s="45"/>
      <c r="NGM1030" s="45"/>
      <c r="NGN1030" s="45"/>
      <c r="NGO1030" s="45"/>
      <c r="NGP1030" s="45"/>
      <c r="NGQ1030" s="45"/>
      <c r="NGR1030" s="45"/>
      <c r="NGS1030" s="45"/>
      <c r="NGT1030" s="45"/>
      <c r="NGU1030" s="45"/>
      <c r="NGV1030" s="45"/>
      <c r="NGW1030" s="45"/>
      <c r="NGX1030" s="45"/>
      <c r="NGY1030" s="45"/>
      <c r="NGZ1030" s="45"/>
      <c r="NHA1030" s="45"/>
      <c r="NHB1030" s="45"/>
      <c r="NHC1030" s="45"/>
      <c r="NHD1030" s="45"/>
      <c r="NHE1030" s="45"/>
      <c r="NHF1030" s="45"/>
      <c r="NHG1030" s="45"/>
      <c r="NHH1030" s="45"/>
      <c r="NHI1030" s="45"/>
      <c r="NHJ1030" s="45"/>
      <c r="NHK1030" s="45"/>
      <c r="NHL1030" s="45"/>
      <c r="NHM1030" s="45"/>
      <c r="NHN1030" s="45"/>
      <c r="NHO1030" s="45"/>
      <c r="NHP1030" s="45"/>
      <c r="NHQ1030" s="45"/>
      <c r="NHR1030" s="45"/>
      <c r="NHS1030" s="45"/>
      <c r="NHT1030" s="45"/>
      <c r="NHU1030" s="45"/>
      <c r="NHV1030" s="45"/>
      <c r="NHW1030" s="45"/>
      <c r="NHX1030" s="45"/>
      <c r="NHY1030" s="45"/>
      <c r="NHZ1030" s="45"/>
      <c r="NIA1030" s="45"/>
      <c r="NIB1030" s="45"/>
      <c r="NIC1030" s="45"/>
      <c r="NID1030" s="45"/>
      <c r="NIE1030" s="45"/>
      <c r="NIF1030" s="45"/>
      <c r="NIG1030" s="45"/>
      <c r="NIH1030" s="45"/>
      <c r="NII1030" s="45"/>
      <c r="NIJ1030" s="45"/>
      <c r="NIK1030" s="45"/>
      <c r="NIL1030" s="45"/>
      <c r="NIM1030" s="45"/>
      <c r="NIN1030" s="45"/>
      <c r="NIO1030" s="45"/>
      <c r="NIP1030" s="45"/>
      <c r="NIQ1030" s="45"/>
      <c r="NIR1030" s="45"/>
      <c r="NIS1030" s="45"/>
      <c r="NIT1030" s="45"/>
      <c r="NIU1030" s="45"/>
      <c r="NIV1030" s="45"/>
      <c r="NIW1030" s="45"/>
      <c r="NIX1030" s="45"/>
      <c r="NIY1030" s="45"/>
      <c r="NIZ1030" s="45"/>
      <c r="NJA1030" s="45"/>
      <c r="NJB1030" s="45"/>
      <c r="NJC1030" s="45"/>
      <c r="NJD1030" s="45"/>
      <c r="NJE1030" s="45"/>
      <c r="NJF1030" s="45"/>
      <c r="NJG1030" s="45"/>
      <c r="NJH1030" s="45"/>
      <c r="NJI1030" s="45"/>
      <c r="NJJ1030" s="45"/>
      <c r="NJK1030" s="45"/>
      <c r="NJL1030" s="45"/>
      <c r="NJM1030" s="45"/>
      <c r="NJN1030" s="45"/>
      <c r="NJO1030" s="45"/>
      <c r="NJP1030" s="45"/>
      <c r="NJQ1030" s="45"/>
      <c r="NJR1030" s="45"/>
      <c r="NJS1030" s="45"/>
      <c r="NJT1030" s="45"/>
      <c r="NJU1030" s="45"/>
      <c r="NJV1030" s="45"/>
      <c r="NJW1030" s="45"/>
      <c r="NJX1030" s="45"/>
      <c r="NJY1030" s="45"/>
      <c r="NJZ1030" s="45"/>
      <c r="NKA1030" s="45"/>
      <c r="NKB1030" s="45"/>
      <c r="NKC1030" s="45"/>
      <c r="NKD1030" s="45"/>
      <c r="NKE1030" s="45"/>
      <c r="NKF1030" s="45"/>
      <c r="NKG1030" s="45"/>
      <c r="NKH1030" s="45"/>
      <c r="NKI1030" s="45"/>
      <c r="NKJ1030" s="45"/>
      <c r="NKK1030" s="45"/>
      <c r="NKL1030" s="45"/>
      <c r="NKM1030" s="45"/>
      <c r="NKN1030" s="45"/>
      <c r="NKO1030" s="45"/>
      <c r="NKP1030" s="45"/>
      <c r="NKQ1030" s="45"/>
      <c r="NKR1030" s="45"/>
      <c r="NKS1030" s="45"/>
      <c r="NKT1030" s="45"/>
      <c r="NKU1030" s="45"/>
      <c r="NKV1030" s="45"/>
      <c r="NKW1030" s="45"/>
      <c r="NKX1030" s="45"/>
      <c r="NKY1030" s="45"/>
      <c r="NKZ1030" s="45"/>
      <c r="NLA1030" s="45"/>
      <c r="NLB1030" s="45"/>
      <c r="NLC1030" s="45"/>
      <c r="NLD1030" s="45"/>
      <c r="NLE1030" s="45"/>
      <c r="NLF1030" s="45"/>
      <c r="NLG1030" s="45"/>
      <c r="NLH1030" s="45"/>
      <c r="NLI1030" s="45"/>
      <c r="NLJ1030" s="45"/>
      <c r="NLK1030" s="45"/>
      <c r="NLL1030" s="45"/>
      <c r="NLM1030" s="45"/>
      <c r="NLN1030" s="45"/>
      <c r="NLO1030" s="45"/>
      <c r="NLP1030" s="45"/>
      <c r="NLQ1030" s="45"/>
      <c r="NLR1030" s="45"/>
      <c r="NLS1030" s="45"/>
      <c r="NLT1030" s="45"/>
      <c r="NLU1030" s="45"/>
      <c r="NLV1030" s="45"/>
      <c r="NLW1030" s="45"/>
      <c r="NLX1030" s="45"/>
      <c r="NLY1030" s="45"/>
      <c r="NLZ1030" s="45"/>
      <c r="NMA1030" s="45"/>
      <c r="NMB1030" s="45"/>
      <c r="NMC1030" s="45"/>
      <c r="NMD1030" s="45"/>
      <c r="NME1030" s="45"/>
      <c r="NMF1030" s="45"/>
      <c r="NMG1030" s="45"/>
      <c r="NMH1030" s="45"/>
      <c r="NMI1030" s="45"/>
      <c r="NMJ1030" s="45"/>
      <c r="NMK1030" s="45"/>
      <c r="NML1030" s="45"/>
      <c r="NMM1030" s="45"/>
      <c r="NMN1030" s="45"/>
      <c r="NMO1030" s="45"/>
      <c r="NMP1030" s="45"/>
      <c r="NMQ1030" s="45"/>
      <c r="NMR1030" s="45"/>
      <c r="NMS1030" s="45"/>
      <c r="NMT1030" s="45"/>
      <c r="NMU1030" s="45"/>
      <c r="NMV1030" s="45"/>
      <c r="NMW1030" s="45"/>
      <c r="NMX1030" s="45"/>
      <c r="NMY1030" s="45"/>
      <c r="NMZ1030" s="45"/>
      <c r="NNA1030" s="45"/>
      <c r="NNB1030" s="45"/>
      <c r="NNC1030" s="45"/>
      <c r="NND1030" s="45"/>
      <c r="NNE1030" s="45"/>
      <c r="NNF1030" s="45"/>
      <c r="NNG1030" s="45"/>
      <c r="NNH1030" s="45"/>
      <c r="NNI1030" s="45"/>
      <c r="NNJ1030" s="45"/>
      <c r="NNK1030" s="45"/>
      <c r="NNL1030" s="45"/>
      <c r="NNM1030" s="45"/>
      <c r="NNN1030" s="45"/>
      <c r="NNO1030" s="45"/>
      <c r="NNP1030" s="45"/>
      <c r="NNQ1030" s="45"/>
      <c r="NNR1030" s="45"/>
      <c r="NNS1030" s="45"/>
      <c r="NNT1030" s="45"/>
      <c r="NNU1030" s="45"/>
      <c r="NNV1030" s="45"/>
      <c r="NNW1030" s="45"/>
      <c r="NNX1030" s="45"/>
      <c r="NNY1030" s="45"/>
      <c r="NNZ1030" s="45"/>
      <c r="NOA1030" s="45"/>
      <c r="NOB1030" s="45"/>
      <c r="NOC1030" s="45"/>
      <c r="NOD1030" s="45"/>
      <c r="NOE1030" s="45"/>
      <c r="NOF1030" s="45"/>
      <c r="NOG1030" s="45"/>
      <c r="NOH1030" s="45"/>
      <c r="NOI1030" s="45"/>
      <c r="NOJ1030" s="45"/>
      <c r="NOK1030" s="45"/>
      <c r="NOL1030" s="45"/>
      <c r="NOM1030" s="45"/>
      <c r="NON1030" s="45"/>
      <c r="NOO1030" s="45"/>
      <c r="NOP1030" s="45"/>
      <c r="NOQ1030" s="45"/>
      <c r="NOR1030" s="45"/>
      <c r="NOS1030" s="45"/>
      <c r="NOT1030" s="45"/>
      <c r="NOU1030" s="45"/>
      <c r="NOV1030" s="45"/>
      <c r="NOW1030" s="45"/>
      <c r="NOX1030" s="45"/>
      <c r="NOY1030" s="45"/>
      <c r="NOZ1030" s="45"/>
      <c r="NPA1030" s="45"/>
      <c r="NPB1030" s="45"/>
      <c r="NPC1030" s="45"/>
      <c r="NPD1030" s="45"/>
      <c r="NPE1030" s="45"/>
      <c r="NPF1030" s="45"/>
      <c r="NPG1030" s="45"/>
      <c r="NPH1030" s="45"/>
      <c r="NPI1030" s="45"/>
      <c r="NPJ1030" s="45"/>
      <c r="NPK1030" s="45"/>
      <c r="NPL1030" s="45"/>
      <c r="NPM1030" s="45"/>
      <c r="NPN1030" s="45"/>
      <c r="NPO1030" s="45"/>
      <c r="NPP1030" s="45"/>
      <c r="NPQ1030" s="45"/>
      <c r="NPR1030" s="45"/>
      <c r="NPS1030" s="45"/>
      <c r="NPT1030" s="45"/>
      <c r="NPU1030" s="45"/>
      <c r="NPV1030" s="45"/>
      <c r="NPW1030" s="45"/>
      <c r="NPX1030" s="45"/>
      <c r="NPY1030" s="45"/>
      <c r="NPZ1030" s="45"/>
      <c r="NQA1030" s="45"/>
      <c r="NQB1030" s="45"/>
      <c r="NQC1030" s="45"/>
      <c r="NQD1030" s="45"/>
      <c r="NQE1030" s="45"/>
      <c r="NQF1030" s="45"/>
      <c r="NQG1030" s="45"/>
      <c r="NQH1030" s="45"/>
      <c r="NQI1030" s="45"/>
      <c r="NQJ1030" s="45"/>
      <c r="NQK1030" s="45"/>
      <c r="NQL1030" s="45"/>
      <c r="NQM1030" s="45"/>
      <c r="NQN1030" s="45"/>
      <c r="NQO1030" s="45"/>
      <c r="NQP1030" s="45"/>
      <c r="NQQ1030" s="45"/>
      <c r="NQR1030" s="45"/>
      <c r="NQS1030" s="45"/>
      <c r="NQT1030" s="45"/>
      <c r="NQU1030" s="45"/>
      <c r="NQV1030" s="45"/>
      <c r="NQW1030" s="45"/>
      <c r="NQX1030" s="45"/>
      <c r="NQY1030" s="45"/>
      <c r="NQZ1030" s="45"/>
      <c r="NRA1030" s="45"/>
      <c r="NRB1030" s="45"/>
      <c r="NRC1030" s="45"/>
      <c r="NRD1030" s="45"/>
      <c r="NRE1030" s="45"/>
      <c r="NRF1030" s="45"/>
      <c r="NRG1030" s="45"/>
      <c r="NRH1030" s="45"/>
      <c r="NRI1030" s="45"/>
      <c r="NRJ1030" s="45"/>
      <c r="NRK1030" s="45"/>
      <c r="NRL1030" s="45"/>
      <c r="NRM1030" s="45"/>
      <c r="NRN1030" s="45"/>
      <c r="NRO1030" s="45"/>
      <c r="NRP1030" s="45"/>
      <c r="NRQ1030" s="45"/>
      <c r="NRR1030" s="45"/>
      <c r="NRS1030" s="45"/>
      <c r="NRT1030" s="45"/>
      <c r="NRU1030" s="45"/>
      <c r="NRV1030" s="45"/>
      <c r="NRW1030" s="45"/>
      <c r="NRX1030" s="45"/>
      <c r="NRY1030" s="45"/>
      <c r="NRZ1030" s="45"/>
      <c r="NSA1030" s="45"/>
      <c r="NSB1030" s="45"/>
      <c r="NSC1030" s="45"/>
      <c r="NSD1030" s="45"/>
      <c r="NSE1030" s="45"/>
      <c r="NSF1030" s="45"/>
      <c r="NSG1030" s="45"/>
      <c r="NSH1030" s="45"/>
      <c r="NSI1030" s="45"/>
      <c r="NSJ1030" s="45"/>
      <c r="NSK1030" s="45"/>
      <c r="NSL1030" s="45"/>
      <c r="NSM1030" s="45"/>
      <c r="NSN1030" s="45"/>
      <c r="NSO1030" s="45"/>
      <c r="NSP1030" s="45"/>
      <c r="NSQ1030" s="45"/>
      <c r="NSR1030" s="45"/>
      <c r="NSS1030" s="45"/>
      <c r="NST1030" s="45"/>
      <c r="NSU1030" s="45"/>
      <c r="NSV1030" s="45"/>
      <c r="NSW1030" s="45"/>
      <c r="NSX1030" s="45"/>
      <c r="NSY1030" s="45"/>
      <c r="NSZ1030" s="45"/>
      <c r="NTA1030" s="45"/>
      <c r="NTB1030" s="45"/>
      <c r="NTC1030" s="45"/>
      <c r="NTD1030" s="45"/>
      <c r="NTE1030" s="45"/>
      <c r="NTF1030" s="45"/>
      <c r="NTG1030" s="45"/>
      <c r="NTH1030" s="45"/>
      <c r="NTI1030" s="45"/>
      <c r="NTJ1030" s="45"/>
      <c r="NTK1030" s="45"/>
      <c r="NTL1030" s="45"/>
      <c r="NTM1030" s="45"/>
      <c r="NTN1030" s="45"/>
      <c r="NTO1030" s="45"/>
      <c r="NTP1030" s="45"/>
      <c r="NTQ1030" s="45"/>
      <c r="NTR1030" s="45"/>
      <c r="NTS1030" s="45"/>
      <c r="NTT1030" s="45"/>
      <c r="NTU1030" s="45"/>
      <c r="NTV1030" s="45"/>
      <c r="NTW1030" s="45"/>
      <c r="NTX1030" s="45"/>
      <c r="NTY1030" s="45"/>
      <c r="NTZ1030" s="45"/>
      <c r="NUA1030" s="45"/>
      <c r="NUB1030" s="45"/>
      <c r="NUC1030" s="45"/>
      <c r="NUD1030" s="45"/>
      <c r="NUE1030" s="45"/>
      <c r="NUF1030" s="45"/>
      <c r="NUG1030" s="45"/>
      <c r="NUH1030" s="45"/>
      <c r="NUI1030" s="45"/>
      <c r="NUJ1030" s="45"/>
      <c r="NUK1030" s="45"/>
      <c r="NUL1030" s="45"/>
      <c r="NUM1030" s="45"/>
      <c r="NUN1030" s="45"/>
      <c r="NUO1030" s="45"/>
      <c r="NUP1030" s="45"/>
      <c r="NUQ1030" s="45"/>
      <c r="NUR1030" s="45"/>
      <c r="NUS1030" s="45"/>
      <c r="NUT1030" s="45"/>
      <c r="NUU1030" s="45"/>
      <c r="NUV1030" s="45"/>
      <c r="NUW1030" s="45"/>
      <c r="NUX1030" s="45"/>
      <c r="NUY1030" s="45"/>
      <c r="NUZ1030" s="45"/>
      <c r="NVA1030" s="45"/>
      <c r="NVB1030" s="45"/>
      <c r="NVC1030" s="45"/>
      <c r="NVD1030" s="45"/>
      <c r="NVE1030" s="45"/>
      <c r="NVF1030" s="45"/>
      <c r="NVG1030" s="45"/>
      <c r="NVH1030" s="45"/>
      <c r="NVI1030" s="45"/>
      <c r="NVJ1030" s="45"/>
      <c r="NVK1030" s="45"/>
      <c r="NVL1030" s="45"/>
      <c r="NVM1030" s="45"/>
      <c r="NVN1030" s="45"/>
      <c r="NVO1030" s="45"/>
      <c r="NVP1030" s="45"/>
      <c r="NVQ1030" s="45"/>
      <c r="NVR1030" s="45"/>
      <c r="NVS1030" s="45"/>
      <c r="NVT1030" s="45"/>
      <c r="NVU1030" s="45"/>
      <c r="NVV1030" s="45"/>
      <c r="NVW1030" s="45"/>
      <c r="NVX1030" s="45"/>
      <c r="NVY1030" s="45"/>
      <c r="NVZ1030" s="45"/>
      <c r="NWA1030" s="45"/>
      <c r="NWB1030" s="45"/>
      <c r="NWC1030" s="45"/>
      <c r="NWD1030" s="45"/>
      <c r="NWE1030" s="45"/>
      <c r="NWF1030" s="45"/>
      <c r="NWG1030" s="45"/>
      <c r="NWH1030" s="45"/>
      <c r="NWI1030" s="45"/>
      <c r="NWJ1030" s="45"/>
      <c r="NWK1030" s="45"/>
      <c r="NWL1030" s="45"/>
      <c r="NWM1030" s="45"/>
      <c r="NWN1030" s="45"/>
      <c r="NWO1030" s="45"/>
      <c r="NWP1030" s="45"/>
      <c r="NWQ1030" s="45"/>
      <c r="NWR1030" s="45"/>
      <c r="NWS1030" s="45"/>
      <c r="NWT1030" s="45"/>
      <c r="NWU1030" s="45"/>
      <c r="NWV1030" s="45"/>
      <c r="NWW1030" s="45"/>
      <c r="NWX1030" s="45"/>
      <c r="NWY1030" s="45"/>
      <c r="NWZ1030" s="45"/>
      <c r="NXA1030" s="45"/>
      <c r="NXB1030" s="45"/>
      <c r="NXC1030" s="45"/>
      <c r="NXD1030" s="45"/>
      <c r="NXE1030" s="45"/>
      <c r="NXF1030" s="45"/>
      <c r="NXG1030" s="45"/>
      <c r="NXH1030" s="45"/>
      <c r="NXI1030" s="45"/>
      <c r="NXJ1030" s="45"/>
      <c r="NXK1030" s="45"/>
      <c r="NXL1030" s="45"/>
      <c r="NXM1030" s="45"/>
      <c r="NXN1030" s="45"/>
      <c r="NXO1030" s="45"/>
      <c r="NXP1030" s="45"/>
      <c r="NXQ1030" s="45"/>
      <c r="NXR1030" s="45"/>
      <c r="NXS1030" s="45"/>
      <c r="NXT1030" s="45"/>
      <c r="NXU1030" s="45"/>
      <c r="NXV1030" s="45"/>
      <c r="NXW1030" s="45"/>
      <c r="NXX1030" s="45"/>
      <c r="NXY1030" s="45"/>
      <c r="NXZ1030" s="45"/>
      <c r="NYA1030" s="45"/>
      <c r="NYB1030" s="45"/>
      <c r="NYC1030" s="45"/>
      <c r="NYD1030" s="45"/>
      <c r="NYE1030" s="45"/>
      <c r="NYF1030" s="45"/>
      <c r="NYG1030" s="45"/>
      <c r="NYH1030" s="45"/>
      <c r="NYI1030" s="45"/>
      <c r="NYJ1030" s="45"/>
      <c r="NYK1030" s="45"/>
      <c r="NYL1030" s="45"/>
      <c r="NYM1030" s="45"/>
      <c r="NYN1030" s="45"/>
      <c r="NYO1030" s="45"/>
      <c r="NYP1030" s="45"/>
      <c r="NYQ1030" s="45"/>
      <c r="NYR1030" s="45"/>
      <c r="NYS1030" s="45"/>
      <c r="NYT1030" s="45"/>
      <c r="NYU1030" s="45"/>
      <c r="NYV1030" s="45"/>
      <c r="NYW1030" s="45"/>
      <c r="NYX1030" s="45"/>
      <c r="NYY1030" s="45"/>
      <c r="NYZ1030" s="45"/>
      <c r="NZA1030" s="45"/>
      <c r="NZB1030" s="45"/>
      <c r="NZC1030" s="45"/>
      <c r="NZD1030" s="45"/>
      <c r="NZE1030" s="45"/>
      <c r="NZF1030" s="45"/>
      <c r="NZG1030" s="45"/>
      <c r="NZH1030" s="45"/>
      <c r="NZI1030" s="45"/>
      <c r="NZJ1030" s="45"/>
      <c r="NZK1030" s="45"/>
      <c r="NZL1030" s="45"/>
      <c r="NZM1030" s="45"/>
      <c r="NZN1030" s="45"/>
      <c r="NZO1030" s="45"/>
      <c r="NZP1030" s="45"/>
      <c r="NZQ1030" s="45"/>
      <c r="NZR1030" s="45"/>
      <c r="NZS1030" s="45"/>
      <c r="NZT1030" s="45"/>
      <c r="NZU1030" s="45"/>
      <c r="NZV1030" s="45"/>
      <c r="NZW1030" s="45"/>
      <c r="NZX1030" s="45"/>
      <c r="NZY1030" s="45"/>
      <c r="NZZ1030" s="45"/>
      <c r="OAA1030" s="45"/>
      <c r="OAB1030" s="45"/>
      <c r="OAC1030" s="45"/>
      <c r="OAD1030" s="45"/>
      <c r="OAE1030" s="45"/>
      <c r="OAF1030" s="45"/>
      <c r="OAG1030" s="45"/>
      <c r="OAH1030" s="45"/>
      <c r="OAI1030" s="45"/>
      <c r="OAJ1030" s="45"/>
      <c r="OAK1030" s="45"/>
      <c r="OAL1030" s="45"/>
      <c r="OAM1030" s="45"/>
      <c r="OAN1030" s="45"/>
      <c r="OAO1030" s="45"/>
      <c r="OAP1030" s="45"/>
      <c r="OAQ1030" s="45"/>
      <c r="OAR1030" s="45"/>
      <c r="OAS1030" s="45"/>
      <c r="OAT1030" s="45"/>
      <c r="OAU1030" s="45"/>
      <c r="OAV1030" s="45"/>
      <c r="OAW1030" s="45"/>
      <c r="OAX1030" s="45"/>
      <c r="OAY1030" s="45"/>
      <c r="OAZ1030" s="45"/>
      <c r="OBA1030" s="45"/>
      <c r="OBB1030" s="45"/>
      <c r="OBC1030" s="45"/>
      <c r="OBD1030" s="45"/>
      <c r="OBE1030" s="45"/>
      <c r="OBF1030" s="45"/>
      <c r="OBG1030" s="45"/>
      <c r="OBH1030" s="45"/>
      <c r="OBI1030" s="45"/>
      <c r="OBJ1030" s="45"/>
      <c r="OBK1030" s="45"/>
      <c r="OBL1030" s="45"/>
      <c r="OBM1030" s="45"/>
      <c r="OBN1030" s="45"/>
      <c r="OBO1030" s="45"/>
      <c r="OBP1030" s="45"/>
      <c r="OBQ1030" s="45"/>
      <c r="OBR1030" s="45"/>
      <c r="OBS1030" s="45"/>
      <c r="OBT1030" s="45"/>
      <c r="OBU1030" s="45"/>
      <c r="OBV1030" s="45"/>
      <c r="OBW1030" s="45"/>
      <c r="OBX1030" s="45"/>
      <c r="OBY1030" s="45"/>
      <c r="OBZ1030" s="45"/>
      <c r="OCA1030" s="45"/>
      <c r="OCB1030" s="45"/>
      <c r="OCC1030" s="45"/>
      <c r="OCD1030" s="45"/>
      <c r="OCE1030" s="45"/>
      <c r="OCF1030" s="45"/>
      <c r="OCG1030" s="45"/>
      <c r="OCH1030" s="45"/>
      <c r="OCI1030" s="45"/>
      <c r="OCJ1030" s="45"/>
      <c r="OCK1030" s="45"/>
      <c r="OCL1030" s="45"/>
      <c r="OCM1030" s="45"/>
      <c r="OCN1030" s="45"/>
      <c r="OCO1030" s="45"/>
      <c r="OCP1030" s="45"/>
      <c r="OCQ1030" s="45"/>
      <c r="OCR1030" s="45"/>
      <c r="OCS1030" s="45"/>
      <c r="OCT1030" s="45"/>
      <c r="OCU1030" s="45"/>
      <c r="OCV1030" s="45"/>
      <c r="OCW1030" s="45"/>
      <c r="OCX1030" s="45"/>
      <c r="OCY1030" s="45"/>
      <c r="OCZ1030" s="45"/>
      <c r="ODA1030" s="45"/>
      <c r="ODB1030" s="45"/>
      <c r="ODC1030" s="45"/>
      <c r="ODD1030" s="45"/>
      <c r="ODE1030" s="45"/>
      <c r="ODF1030" s="45"/>
      <c r="ODG1030" s="45"/>
      <c r="ODH1030" s="45"/>
      <c r="ODI1030" s="45"/>
      <c r="ODJ1030" s="45"/>
      <c r="ODK1030" s="45"/>
      <c r="ODL1030" s="45"/>
      <c r="ODM1030" s="45"/>
      <c r="ODN1030" s="45"/>
      <c r="ODO1030" s="45"/>
      <c r="ODP1030" s="45"/>
      <c r="ODQ1030" s="45"/>
      <c r="ODR1030" s="45"/>
      <c r="ODS1030" s="45"/>
      <c r="ODT1030" s="45"/>
      <c r="ODU1030" s="45"/>
      <c r="ODV1030" s="45"/>
      <c r="ODW1030" s="45"/>
      <c r="ODX1030" s="45"/>
      <c r="ODY1030" s="45"/>
      <c r="ODZ1030" s="45"/>
      <c r="OEA1030" s="45"/>
      <c r="OEB1030" s="45"/>
      <c r="OEC1030" s="45"/>
      <c r="OED1030" s="45"/>
      <c r="OEE1030" s="45"/>
      <c r="OEF1030" s="45"/>
      <c r="OEG1030" s="45"/>
      <c r="OEH1030" s="45"/>
      <c r="OEI1030" s="45"/>
      <c r="OEJ1030" s="45"/>
      <c r="OEK1030" s="45"/>
      <c r="OEL1030" s="45"/>
      <c r="OEM1030" s="45"/>
      <c r="OEN1030" s="45"/>
      <c r="OEO1030" s="45"/>
      <c r="OEP1030" s="45"/>
      <c r="OEQ1030" s="45"/>
      <c r="OER1030" s="45"/>
      <c r="OES1030" s="45"/>
      <c r="OET1030" s="45"/>
      <c r="OEU1030" s="45"/>
      <c r="OEV1030" s="45"/>
      <c r="OEW1030" s="45"/>
      <c r="OEX1030" s="45"/>
      <c r="OEY1030" s="45"/>
      <c r="OEZ1030" s="45"/>
      <c r="OFA1030" s="45"/>
      <c r="OFB1030" s="45"/>
      <c r="OFC1030" s="45"/>
      <c r="OFD1030" s="45"/>
      <c r="OFE1030" s="45"/>
      <c r="OFF1030" s="45"/>
      <c r="OFG1030" s="45"/>
      <c r="OFH1030" s="45"/>
      <c r="OFI1030" s="45"/>
      <c r="OFJ1030" s="45"/>
      <c r="OFK1030" s="45"/>
      <c r="OFL1030" s="45"/>
      <c r="OFM1030" s="45"/>
      <c r="OFN1030" s="45"/>
      <c r="OFO1030" s="45"/>
      <c r="OFP1030" s="45"/>
      <c r="OFQ1030" s="45"/>
      <c r="OFR1030" s="45"/>
      <c r="OFS1030" s="45"/>
      <c r="OFT1030" s="45"/>
      <c r="OFU1030" s="45"/>
      <c r="OFV1030" s="45"/>
      <c r="OFW1030" s="45"/>
      <c r="OFX1030" s="45"/>
      <c r="OFY1030" s="45"/>
      <c r="OFZ1030" s="45"/>
      <c r="OGA1030" s="45"/>
      <c r="OGB1030" s="45"/>
      <c r="OGC1030" s="45"/>
      <c r="OGD1030" s="45"/>
      <c r="OGE1030" s="45"/>
      <c r="OGF1030" s="45"/>
      <c r="OGG1030" s="45"/>
      <c r="OGH1030" s="45"/>
      <c r="OGI1030" s="45"/>
      <c r="OGJ1030" s="45"/>
      <c r="OGK1030" s="45"/>
      <c r="OGL1030" s="45"/>
      <c r="OGM1030" s="45"/>
      <c r="OGN1030" s="45"/>
      <c r="OGO1030" s="45"/>
      <c r="OGP1030" s="45"/>
      <c r="OGQ1030" s="45"/>
      <c r="OGR1030" s="45"/>
      <c r="OGS1030" s="45"/>
      <c r="OGT1030" s="45"/>
      <c r="OGU1030" s="45"/>
      <c r="OGV1030" s="45"/>
      <c r="OGW1030" s="45"/>
      <c r="OGX1030" s="45"/>
      <c r="OGY1030" s="45"/>
      <c r="OGZ1030" s="45"/>
      <c r="OHA1030" s="45"/>
      <c r="OHB1030" s="45"/>
      <c r="OHC1030" s="45"/>
      <c r="OHD1030" s="45"/>
      <c r="OHE1030" s="45"/>
      <c r="OHF1030" s="45"/>
      <c r="OHG1030" s="45"/>
      <c r="OHH1030" s="45"/>
      <c r="OHI1030" s="45"/>
      <c r="OHJ1030" s="45"/>
      <c r="OHK1030" s="45"/>
      <c r="OHL1030" s="45"/>
      <c r="OHM1030" s="45"/>
      <c r="OHN1030" s="45"/>
      <c r="OHO1030" s="45"/>
      <c r="OHP1030" s="45"/>
      <c r="OHQ1030" s="45"/>
      <c r="OHR1030" s="45"/>
      <c r="OHS1030" s="45"/>
      <c r="OHT1030" s="45"/>
      <c r="OHU1030" s="45"/>
      <c r="OHV1030" s="45"/>
      <c r="OHW1030" s="45"/>
      <c r="OHX1030" s="45"/>
      <c r="OHY1030" s="45"/>
      <c r="OHZ1030" s="45"/>
      <c r="OIA1030" s="45"/>
      <c r="OIB1030" s="45"/>
      <c r="OIC1030" s="45"/>
      <c r="OID1030" s="45"/>
      <c r="OIE1030" s="45"/>
      <c r="OIF1030" s="45"/>
      <c r="OIG1030" s="45"/>
      <c r="OIH1030" s="45"/>
      <c r="OII1030" s="45"/>
      <c r="OIJ1030" s="45"/>
      <c r="OIK1030" s="45"/>
      <c r="OIL1030" s="45"/>
      <c r="OIM1030" s="45"/>
      <c r="OIN1030" s="45"/>
      <c r="OIO1030" s="45"/>
      <c r="OIP1030" s="45"/>
      <c r="OIQ1030" s="45"/>
      <c r="OIR1030" s="45"/>
      <c r="OIS1030" s="45"/>
      <c r="OIT1030" s="45"/>
      <c r="OIU1030" s="45"/>
      <c r="OIV1030" s="45"/>
      <c r="OIW1030" s="45"/>
      <c r="OIX1030" s="45"/>
      <c r="OIY1030" s="45"/>
      <c r="OIZ1030" s="45"/>
      <c r="OJA1030" s="45"/>
      <c r="OJB1030" s="45"/>
      <c r="OJC1030" s="45"/>
      <c r="OJD1030" s="45"/>
      <c r="OJE1030" s="45"/>
      <c r="OJF1030" s="45"/>
      <c r="OJG1030" s="45"/>
      <c r="OJH1030" s="45"/>
      <c r="OJI1030" s="45"/>
      <c r="OJJ1030" s="45"/>
      <c r="OJK1030" s="45"/>
      <c r="OJL1030" s="45"/>
      <c r="OJM1030" s="45"/>
      <c r="OJN1030" s="45"/>
      <c r="OJO1030" s="45"/>
      <c r="OJP1030" s="45"/>
      <c r="OJQ1030" s="45"/>
      <c r="OJR1030" s="45"/>
      <c r="OJS1030" s="45"/>
      <c r="OJT1030" s="45"/>
      <c r="OJU1030" s="45"/>
      <c r="OJV1030" s="45"/>
      <c r="OJW1030" s="45"/>
      <c r="OJX1030" s="45"/>
      <c r="OJY1030" s="45"/>
      <c r="OJZ1030" s="45"/>
      <c r="OKA1030" s="45"/>
      <c r="OKB1030" s="45"/>
      <c r="OKC1030" s="45"/>
      <c r="OKD1030" s="45"/>
      <c r="OKE1030" s="45"/>
      <c r="OKF1030" s="45"/>
      <c r="OKG1030" s="45"/>
      <c r="OKH1030" s="45"/>
      <c r="OKI1030" s="45"/>
      <c r="OKJ1030" s="45"/>
      <c r="OKK1030" s="45"/>
      <c r="OKL1030" s="45"/>
      <c r="OKM1030" s="45"/>
      <c r="OKN1030" s="45"/>
      <c r="OKO1030" s="45"/>
      <c r="OKP1030" s="45"/>
      <c r="OKQ1030" s="45"/>
      <c r="OKR1030" s="45"/>
      <c r="OKS1030" s="45"/>
      <c r="OKT1030" s="45"/>
      <c r="OKU1030" s="45"/>
      <c r="OKV1030" s="45"/>
      <c r="OKW1030" s="45"/>
      <c r="OKX1030" s="45"/>
      <c r="OKY1030" s="45"/>
      <c r="OKZ1030" s="45"/>
      <c r="OLA1030" s="45"/>
      <c r="OLB1030" s="45"/>
      <c r="OLC1030" s="45"/>
      <c r="OLD1030" s="45"/>
      <c r="OLE1030" s="45"/>
      <c r="OLF1030" s="45"/>
      <c r="OLG1030" s="45"/>
      <c r="OLH1030" s="45"/>
      <c r="OLI1030" s="45"/>
      <c r="OLJ1030" s="45"/>
      <c r="OLK1030" s="45"/>
      <c r="OLL1030" s="45"/>
      <c r="OLM1030" s="45"/>
      <c r="OLN1030" s="45"/>
      <c r="OLO1030" s="45"/>
      <c r="OLP1030" s="45"/>
      <c r="OLQ1030" s="45"/>
      <c r="OLR1030" s="45"/>
      <c r="OLS1030" s="45"/>
      <c r="OLT1030" s="45"/>
      <c r="OLU1030" s="45"/>
      <c r="OLV1030" s="45"/>
      <c r="OLW1030" s="45"/>
      <c r="OLX1030" s="45"/>
      <c r="OLY1030" s="45"/>
      <c r="OLZ1030" s="45"/>
      <c r="OMA1030" s="45"/>
      <c r="OMB1030" s="45"/>
      <c r="OMC1030" s="45"/>
      <c r="OMD1030" s="45"/>
      <c r="OME1030" s="45"/>
      <c r="OMF1030" s="45"/>
      <c r="OMG1030" s="45"/>
      <c r="OMH1030" s="45"/>
      <c r="OMI1030" s="45"/>
      <c r="OMJ1030" s="45"/>
      <c r="OMK1030" s="45"/>
      <c r="OML1030" s="45"/>
      <c r="OMM1030" s="45"/>
      <c r="OMN1030" s="45"/>
      <c r="OMO1030" s="45"/>
      <c r="OMP1030" s="45"/>
      <c r="OMQ1030" s="45"/>
      <c r="OMR1030" s="45"/>
      <c r="OMS1030" s="45"/>
      <c r="OMT1030" s="45"/>
      <c r="OMU1030" s="45"/>
      <c r="OMV1030" s="45"/>
      <c r="OMW1030" s="45"/>
      <c r="OMX1030" s="45"/>
      <c r="OMY1030" s="45"/>
      <c r="OMZ1030" s="45"/>
      <c r="ONA1030" s="45"/>
      <c r="ONB1030" s="45"/>
      <c r="ONC1030" s="45"/>
      <c r="OND1030" s="45"/>
      <c r="ONE1030" s="45"/>
      <c r="ONF1030" s="45"/>
      <c r="ONG1030" s="45"/>
      <c r="ONH1030" s="45"/>
      <c r="ONI1030" s="45"/>
      <c r="ONJ1030" s="45"/>
      <c r="ONK1030" s="45"/>
      <c r="ONL1030" s="45"/>
      <c r="ONM1030" s="45"/>
      <c r="ONN1030" s="45"/>
      <c r="ONO1030" s="45"/>
      <c r="ONP1030" s="45"/>
      <c r="ONQ1030" s="45"/>
      <c r="ONR1030" s="45"/>
      <c r="ONS1030" s="45"/>
      <c r="ONT1030" s="45"/>
      <c r="ONU1030" s="45"/>
      <c r="ONV1030" s="45"/>
      <c r="ONW1030" s="45"/>
      <c r="ONX1030" s="45"/>
      <c r="ONY1030" s="45"/>
      <c r="ONZ1030" s="45"/>
      <c r="OOA1030" s="45"/>
      <c r="OOB1030" s="45"/>
      <c r="OOC1030" s="45"/>
      <c r="OOD1030" s="45"/>
      <c r="OOE1030" s="45"/>
      <c r="OOF1030" s="45"/>
      <c r="OOG1030" s="45"/>
      <c r="OOH1030" s="45"/>
      <c r="OOI1030" s="45"/>
      <c r="OOJ1030" s="45"/>
      <c r="OOK1030" s="45"/>
      <c r="OOL1030" s="45"/>
      <c r="OOM1030" s="45"/>
      <c r="OON1030" s="45"/>
      <c r="OOO1030" s="45"/>
      <c r="OOP1030" s="45"/>
      <c r="OOQ1030" s="45"/>
      <c r="OOR1030" s="45"/>
      <c r="OOS1030" s="45"/>
      <c r="OOT1030" s="45"/>
      <c r="OOU1030" s="45"/>
      <c r="OOV1030" s="45"/>
      <c r="OOW1030" s="45"/>
      <c r="OOX1030" s="45"/>
      <c r="OOY1030" s="45"/>
      <c r="OOZ1030" s="45"/>
      <c r="OPA1030" s="45"/>
      <c r="OPB1030" s="45"/>
      <c r="OPC1030" s="45"/>
      <c r="OPD1030" s="45"/>
      <c r="OPE1030" s="45"/>
      <c r="OPF1030" s="45"/>
      <c r="OPG1030" s="45"/>
      <c r="OPH1030" s="45"/>
      <c r="OPI1030" s="45"/>
      <c r="OPJ1030" s="45"/>
      <c r="OPK1030" s="45"/>
      <c r="OPL1030" s="45"/>
      <c r="OPM1030" s="45"/>
      <c r="OPN1030" s="45"/>
      <c r="OPO1030" s="45"/>
      <c r="OPP1030" s="45"/>
      <c r="OPQ1030" s="45"/>
      <c r="OPR1030" s="45"/>
      <c r="OPS1030" s="45"/>
      <c r="OPT1030" s="45"/>
      <c r="OPU1030" s="45"/>
      <c r="OPV1030" s="45"/>
      <c r="OPW1030" s="45"/>
      <c r="OPX1030" s="45"/>
      <c r="OPY1030" s="45"/>
      <c r="OPZ1030" s="45"/>
      <c r="OQA1030" s="45"/>
      <c r="OQB1030" s="45"/>
      <c r="OQC1030" s="45"/>
      <c r="OQD1030" s="45"/>
      <c r="OQE1030" s="45"/>
      <c r="OQF1030" s="45"/>
      <c r="OQG1030" s="45"/>
      <c r="OQH1030" s="45"/>
      <c r="OQI1030" s="45"/>
      <c r="OQJ1030" s="45"/>
      <c r="OQK1030" s="45"/>
      <c r="OQL1030" s="45"/>
      <c r="OQM1030" s="45"/>
      <c r="OQN1030" s="45"/>
      <c r="OQO1030" s="45"/>
      <c r="OQP1030" s="45"/>
      <c r="OQQ1030" s="45"/>
      <c r="OQR1030" s="45"/>
      <c r="OQS1030" s="45"/>
      <c r="OQT1030" s="45"/>
      <c r="OQU1030" s="45"/>
      <c r="OQV1030" s="45"/>
      <c r="OQW1030" s="45"/>
      <c r="OQX1030" s="45"/>
      <c r="OQY1030" s="45"/>
      <c r="OQZ1030" s="45"/>
      <c r="ORA1030" s="45"/>
      <c r="ORB1030" s="45"/>
      <c r="ORC1030" s="45"/>
      <c r="ORD1030" s="45"/>
      <c r="ORE1030" s="45"/>
      <c r="ORF1030" s="45"/>
      <c r="ORG1030" s="45"/>
      <c r="ORH1030" s="45"/>
      <c r="ORI1030" s="45"/>
      <c r="ORJ1030" s="45"/>
      <c r="ORK1030" s="45"/>
      <c r="ORL1030" s="45"/>
      <c r="ORM1030" s="45"/>
      <c r="ORN1030" s="45"/>
      <c r="ORO1030" s="45"/>
      <c r="ORP1030" s="45"/>
      <c r="ORQ1030" s="45"/>
      <c r="ORR1030" s="45"/>
      <c r="ORS1030" s="45"/>
      <c r="ORT1030" s="45"/>
      <c r="ORU1030" s="45"/>
      <c r="ORV1030" s="45"/>
      <c r="ORW1030" s="45"/>
      <c r="ORX1030" s="45"/>
      <c r="ORY1030" s="45"/>
      <c r="ORZ1030" s="45"/>
      <c r="OSA1030" s="45"/>
      <c r="OSB1030" s="45"/>
      <c r="OSC1030" s="45"/>
      <c r="OSD1030" s="45"/>
      <c r="OSE1030" s="45"/>
      <c r="OSF1030" s="45"/>
      <c r="OSG1030" s="45"/>
      <c r="OSH1030" s="45"/>
      <c r="OSI1030" s="45"/>
      <c r="OSJ1030" s="45"/>
      <c r="OSK1030" s="45"/>
      <c r="OSL1030" s="45"/>
      <c r="OSM1030" s="45"/>
      <c r="OSN1030" s="45"/>
      <c r="OSO1030" s="45"/>
      <c r="OSP1030" s="45"/>
      <c r="OSQ1030" s="45"/>
      <c r="OSR1030" s="45"/>
      <c r="OSS1030" s="45"/>
      <c r="OST1030" s="45"/>
      <c r="OSU1030" s="45"/>
      <c r="OSV1030" s="45"/>
      <c r="OSW1030" s="45"/>
      <c r="OSX1030" s="45"/>
      <c r="OSY1030" s="45"/>
      <c r="OSZ1030" s="45"/>
      <c r="OTA1030" s="45"/>
      <c r="OTB1030" s="45"/>
      <c r="OTC1030" s="45"/>
      <c r="OTD1030" s="45"/>
      <c r="OTE1030" s="45"/>
      <c r="OTF1030" s="45"/>
      <c r="OTG1030" s="45"/>
      <c r="OTH1030" s="45"/>
      <c r="OTI1030" s="45"/>
      <c r="OTJ1030" s="45"/>
      <c r="OTK1030" s="45"/>
      <c r="OTL1030" s="45"/>
      <c r="OTM1030" s="45"/>
      <c r="OTN1030" s="45"/>
      <c r="OTO1030" s="45"/>
      <c r="OTP1030" s="45"/>
      <c r="OTQ1030" s="45"/>
      <c r="OTR1030" s="45"/>
      <c r="OTS1030" s="45"/>
      <c r="OTT1030" s="45"/>
      <c r="OTU1030" s="45"/>
      <c r="OTV1030" s="45"/>
      <c r="OTW1030" s="45"/>
      <c r="OTX1030" s="45"/>
      <c r="OTY1030" s="45"/>
      <c r="OTZ1030" s="45"/>
      <c r="OUA1030" s="45"/>
      <c r="OUB1030" s="45"/>
      <c r="OUC1030" s="45"/>
      <c r="OUD1030" s="45"/>
      <c r="OUE1030" s="45"/>
      <c r="OUF1030" s="45"/>
      <c r="OUG1030" s="45"/>
      <c r="OUH1030" s="45"/>
      <c r="OUI1030" s="45"/>
      <c r="OUJ1030" s="45"/>
      <c r="OUK1030" s="45"/>
      <c r="OUL1030" s="45"/>
      <c r="OUM1030" s="45"/>
      <c r="OUN1030" s="45"/>
      <c r="OUO1030" s="45"/>
      <c r="OUP1030" s="45"/>
      <c r="OUQ1030" s="45"/>
      <c r="OUR1030" s="45"/>
      <c r="OUS1030" s="45"/>
      <c r="OUT1030" s="45"/>
      <c r="OUU1030" s="45"/>
      <c r="OUV1030" s="45"/>
      <c r="OUW1030" s="45"/>
      <c r="OUX1030" s="45"/>
      <c r="OUY1030" s="45"/>
      <c r="OUZ1030" s="45"/>
      <c r="OVA1030" s="45"/>
      <c r="OVB1030" s="45"/>
      <c r="OVC1030" s="45"/>
      <c r="OVD1030" s="45"/>
      <c r="OVE1030" s="45"/>
      <c r="OVF1030" s="45"/>
      <c r="OVG1030" s="45"/>
      <c r="OVH1030" s="45"/>
      <c r="OVI1030" s="45"/>
      <c r="OVJ1030" s="45"/>
      <c r="OVK1030" s="45"/>
      <c r="OVL1030" s="45"/>
      <c r="OVM1030" s="45"/>
      <c r="OVN1030" s="45"/>
      <c r="OVO1030" s="45"/>
      <c r="OVP1030" s="45"/>
      <c r="OVQ1030" s="45"/>
      <c r="OVR1030" s="45"/>
      <c r="OVS1030" s="45"/>
      <c r="OVT1030" s="45"/>
      <c r="OVU1030" s="45"/>
      <c r="OVV1030" s="45"/>
      <c r="OVW1030" s="45"/>
      <c r="OVX1030" s="45"/>
      <c r="OVY1030" s="45"/>
      <c r="OVZ1030" s="45"/>
      <c r="OWA1030" s="45"/>
      <c r="OWB1030" s="45"/>
      <c r="OWC1030" s="45"/>
      <c r="OWD1030" s="45"/>
      <c r="OWE1030" s="45"/>
      <c r="OWF1030" s="45"/>
      <c r="OWG1030" s="45"/>
      <c r="OWH1030" s="45"/>
      <c r="OWI1030" s="45"/>
      <c r="OWJ1030" s="45"/>
      <c r="OWK1030" s="45"/>
      <c r="OWL1030" s="45"/>
      <c r="OWM1030" s="45"/>
      <c r="OWN1030" s="45"/>
      <c r="OWO1030" s="45"/>
      <c r="OWP1030" s="45"/>
      <c r="OWQ1030" s="45"/>
      <c r="OWR1030" s="45"/>
      <c r="OWS1030" s="45"/>
      <c r="OWT1030" s="45"/>
      <c r="OWU1030" s="45"/>
      <c r="OWV1030" s="45"/>
      <c r="OWW1030" s="45"/>
      <c r="OWX1030" s="45"/>
      <c r="OWY1030" s="45"/>
      <c r="OWZ1030" s="45"/>
      <c r="OXA1030" s="45"/>
      <c r="OXB1030" s="45"/>
      <c r="OXC1030" s="45"/>
      <c r="OXD1030" s="45"/>
      <c r="OXE1030" s="45"/>
      <c r="OXF1030" s="45"/>
      <c r="OXG1030" s="45"/>
      <c r="OXH1030" s="45"/>
      <c r="OXI1030" s="45"/>
      <c r="OXJ1030" s="45"/>
      <c r="OXK1030" s="45"/>
      <c r="OXL1030" s="45"/>
      <c r="OXM1030" s="45"/>
      <c r="OXN1030" s="45"/>
      <c r="OXO1030" s="45"/>
      <c r="OXP1030" s="45"/>
      <c r="OXQ1030" s="45"/>
      <c r="OXR1030" s="45"/>
      <c r="OXS1030" s="45"/>
      <c r="OXT1030" s="45"/>
      <c r="OXU1030" s="45"/>
      <c r="OXV1030" s="45"/>
      <c r="OXW1030" s="45"/>
      <c r="OXX1030" s="45"/>
      <c r="OXY1030" s="45"/>
      <c r="OXZ1030" s="45"/>
      <c r="OYA1030" s="45"/>
      <c r="OYB1030" s="45"/>
      <c r="OYC1030" s="45"/>
      <c r="OYD1030" s="45"/>
      <c r="OYE1030" s="45"/>
      <c r="OYF1030" s="45"/>
      <c r="OYG1030" s="45"/>
      <c r="OYH1030" s="45"/>
      <c r="OYI1030" s="45"/>
      <c r="OYJ1030" s="45"/>
      <c r="OYK1030" s="45"/>
      <c r="OYL1030" s="45"/>
      <c r="OYM1030" s="45"/>
      <c r="OYN1030" s="45"/>
      <c r="OYO1030" s="45"/>
      <c r="OYP1030" s="45"/>
      <c r="OYQ1030" s="45"/>
      <c r="OYR1030" s="45"/>
      <c r="OYS1030" s="45"/>
      <c r="OYT1030" s="45"/>
      <c r="OYU1030" s="45"/>
      <c r="OYV1030" s="45"/>
      <c r="OYW1030" s="45"/>
      <c r="OYX1030" s="45"/>
      <c r="OYY1030" s="45"/>
      <c r="OYZ1030" s="45"/>
      <c r="OZA1030" s="45"/>
      <c r="OZB1030" s="45"/>
      <c r="OZC1030" s="45"/>
      <c r="OZD1030" s="45"/>
      <c r="OZE1030" s="45"/>
      <c r="OZF1030" s="45"/>
      <c r="OZG1030" s="45"/>
      <c r="OZH1030" s="45"/>
      <c r="OZI1030" s="45"/>
      <c r="OZJ1030" s="45"/>
      <c r="OZK1030" s="45"/>
      <c r="OZL1030" s="45"/>
      <c r="OZM1030" s="45"/>
      <c r="OZN1030" s="45"/>
      <c r="OZO1030" s="45"/>
      <c r="OZP1030" s="45"/>
      <c r="OZQ1030" s="45"/>
      <c r="OZR1030" s="45"/>
      <c r="OZS1030" s="45"/>
      <c r="OZT1030" s="45"/>
      <c r="OZU1030" s="45"/>
      <c r="OZV1030" s="45"/>
      <c r="OZW1030" s="45"/>
      <c r="OZX1030" s="45"/>
      <c r="OZY1030" s="45"/>
      <c r="OZZ1030" s="45"/>
      <c r="PAA1030" s="45"/>
      <c r="PAB1030" s="45"/>
      <c r="PAC1030" s="45"/>
      <c r="PAD1030" s="45"/>
      <c r="PAE1030" s="45"/>
      <c r="PAF1030" s="45"/>
      <c r="PAG1030" s="45"/>
      <c r="PAH1030" s="45"/>
      <c r="PAI1030" s="45"/>
      <c r="PAJ1030" s="45"/>
      <c r="PAK1030" s="45"/>
      <c r="PAL1030" s="45"/>
      <c r="PAM1030" s="45"/>
      <c r="PAN1030" s="45"/>
      <c r="PAO1030" s="45"/>
      <c r="PAP1030" s="45"/>
      <c r="PAQ1030" s="45"/>
      <c r="PAR1030" s="45"/>
      <c r="PAS1030" s="45"/>
      <c r="PAT1030" s="45"/>
      <c r="PAU1030" s="45"/>
      <c r="PAV1030" s="45"/>
      <c r="PAW1030" s="45"/>
      <c r="PAX1030" s="45"/>
      <c r="PAY1030" s="45"/>
      <c r="PAZ1030" s="45"/>
      <c r="PBA1030" s="45"/>
      <c r="PBB1030" s="45"/>
      <c r="PBC1030" s="45"/>
      <c r="PBD1030" s="45"/>
      <c r="PBE1030" s="45"/>
      <c r="PBF1030" s="45"/>
      <c r="PBG1030" s="45"/>
      <c r="PBH1030" s="45"/>
      <c r="PBI1030" s="45"/>
      <c r="PBJ1030" s="45"/>
      <c r="PBK1030" s="45"/>
      <c r="PBL1030" s="45"/>
      <c r="PBM1030" s="45"/>
      <c r="PBN1030" s="45"/>
      <c r="PBO1030" s="45"/>
      <c r="PBP1030" s="45"/>
      <c r="PBQ1030" s="45"/>
      <c r="PBR1030" s="45"/>
      <c r="PBS1030" s="45"/>
      <c r="PBT1030" s="45"/>
      <c r="PBU1030" s="45"/>
      <c r="PBV1030" s="45"/>
      <c r="PBW1030" s="45"/>
      <c r="PBX1030" s="45"/>
      <c r="PBY1030" s="45"/>
      <c r="PBZ1030" s="45"/>
      <c r="PCA1030" s="45"/>
      <c r="PCB1030" s="45"/>
      <c r="PCC1030" s="45"/>
      <c r="PCD1030" s="45"/>
      <c r="PCE1030" s="45"/>
      <c r="PCF1030" s="45"/>
      <c r="PCG1030" s="45"/>
      <c r="PCH1030" s="45"/>
      <c r="PCI1030" s="45"/>
      <c r="PCJ1030" s="45"/>
      <c r="PCK1030" s="45"/>
      <c r="PCL1030" s="45"/>
      <c r="PCM1030" s="45"/>
      <c r="PCN1030" s="45"/>
      <c r="PCO1030" s="45"/>
      <c r="PCP1030" s="45"/>
      <c r="PCQ1030" s="45"/>
      <c r="PCR1030" s="45"/>
      <c r="PCS1030" s="45"/>
      <c r="PCT1030" s="45"/>
      <c r="PCU1030" s="45"/>
      <c r="PCV1030" s="45"/>
      <c r="PCW1030" s="45"/>
      <c r="PCX1030" s="45"/>
      <c r="PCY1030" s="45"/>
      <c r="PCZ1030" s="45"/>
      <c r="PDA1030" s="45"/>
      <c r="PDB1030" s="45"/>
      <c r="PDC1030" s="45"/>
      <c r="PDD1030" s="45"/>
      <c r="PDE1030" s="45"/>
      <c r="PDF1030" s="45"/>
      <c r="PDG1030" s="45"/>
      <c r="PDH1030" s="45"/>
      <c r="PDI1030" s="45"/>
      <c r="PDJ1030" s="45"/>
      <c r="PDK1030" s="45"/>
      <c r="PDL1030" s="45"/>
      <c r="PDM1030" s="45"/>
      <c r="PDN1030" s="45"/>
      <c r="PDO1030" s="45"/>
      <c r="PDP1030" s="45"/>
      <c r="PDQ1030" s="45"/>
      <c r="PDR1030" s="45"/>
      <c r="PDS1030" s="45"/>
      <c r="PDT1030" s="45"/>
      <c r="PDU1030" s="45"/>
      <c r="PDV1030" s="45"/>
      <c r="PDW1030" s="45"/>
      <c r="PDX1030" s="45"/>
      <c r="PDY1030" s="45"/>
      <c r="PDZ1030" s="45"/>
      <c r="PEA1030" s="45"/>
      <c r="PEB1030" s="45"/>
      <c r="PEC1030" s="45"/>
      <c r="PED1030" s="45"/>
      <c r="PEE1030" s="45"/>
      <c r="PEF1030" s="45"/>
      <c r="PEG1030" s="45"/>
      <c r="PEH1030" s="45"/>
      <c r="PEI1030" s="45"/>
      <c r="PEJ1030" s="45"/>
      <c r="PEK1030" s="45"/>
      <c r="PEL1030" s="45"/>
      <c r="PEM1030" s="45"/>
      <c r="PEN1030" s="45"/>
      <c r="PEO1030" s="45"/>
      <c r="PEP1030" s="45"/>
      <c r="PEQ1030" s="45"/>
      <c r="PER1030" s="45"/>
      <c r="PES1030" s="45"/>
      <c r="PET1030" s="45"/>
      <c r="PEU1030" s="45"/>
      <c r="PEV1030" s="45"/>
      <c r="PEW1030" s="45"/>
      <c r="PEX1030" s="45"/>
      <c r="PEY1030" s="45"/>
      <c r="PEZ1030" s="45"/>
      <c r="PFA1030" s="45"/>
      <c r="PFB1030" s="45"/>
      <c r="PFC1030" s="45"/>
      <c r="PFD1030" s="45"/>
      <c r="PFE1030" s="45"/>
      <c r="PFF1030" s="45"/>
      <c r="PFG1030" s="45"/>
      <c r="PFH1030" s="45"/>
      <c r="PFI1030" s="45"/>
      <c r="PFJ1030" s="45"/>
      <c r="PFK1030" s="45"/>
      <c r="PFL1030" s="45"/>
      <c r="PFM1030" s="45"/>
      <c r="PFN1030" s="45"/>
      <c r="PFO1030" s="45"/>
      <c r="PFP1030" s="45"/>
      <c r="PFQ1030" s="45"/>
      <c r="PFR1030" s="45"/>
      <c r="PFS1030" s="45"/>
      <c r="PFT1030" s="45"/>
      <c r="PFU1030" s="45"/>
      <c r="PFV1030" s="45"/>
      <c r="PFW1030" s="45"/>
      <c r="PFX1030" s="45"/>
      <c r="PFY1030" s="45"/>
      <c r="PFZ1030" s="45"/>
      <c r="PGA1030" s="45"/>
      <c r="PGB1030" s="45"/>
      <c r="PGC1030" s="45"/>
      <c r="PGD1030" s="45"/>
      <c r="PGE1030" s="45"/>
      <c r="PGF1030" s="45"/>
      <c r="PGG1030" s="45"/>
      <c r="PGH1030" s="45"/>
      <c r="PGI1030" s="45"/>
      <c r="PGJ1030" s="45"/>
      <c r="PGK1030" s="45"/>
      <c r="PGL1030" s="45"/>
      <c r="PGM1030" s="45"/>
      <c r="PGN1030" s="45"/>
      <c r="PGO1030" s="45"/>
      <c r="PGP1030" s="45"/>
      <c r="PGQ1030" s="45"/>
      <c r="PGR1030" s="45"/>
      <c r="PGS1030" s="45"/>
      <c r="PGT1030" s="45"/>
      <c r="PGU1030" s="45"/>
      <c r="PGV1030" s="45"/>
      <c r="PGW1030" s="45"/>
      <c r="PGX1030" s="45"/>
      <c r="PGY1030" s="45"/>
      <c r="PGZ1030" s="45"/>
      <c r="PHA1030" s="45"/>
      <c r="PHB1030" s="45"/>
      <c r="PHC1030" s="45"/>
      <c r="PHD1030" s="45"/>
      <c r="PHE1030" s="45"/>
      <c r="PHF1030" s="45"/>
      <c r="PHG1030" s="45"/>
      <c r="PHH1030" s="45"/>
      <c r="PHI1030" s="45"/>
      <c r="PHJ1030" s="45"/>
      <c r="PHK1030" s="45"/>
      <c r="PHL1030" s="45"/>
      <c r="PHM1030" s="45"/>
      <c r="PHN1030" s="45"/>
      <c r="PHO1030" s="45"/>
      <c r="PHP1030" s="45"/>
      <c r="PHQ1030" s="45"/>
      <c r="PHR1030" s="45"/>
      <c r="PHS1030" s="45"/>
      <c r="PHT1030" s="45"/>
      <c r="PHU1030" s="45"/>
      <c r="PHV1030" s="45"/>
      <c r="PHW1030" s="45"/>
      <c r="PHX1030" s="45"/>
      <c r="PHY1030" s="45"/>
      <c r="PHZ1030" s="45"/>
      <c r="PIA1030" s="45"/>
      <c r="PIB1030" s="45"/>
      <c r="PIC1030" s="45"/>
      <c r="PID1030" s="45"/>
      <c r="PIE1030" s="45"/>
      <c r="PIF1030" s="45"/>
      <c r="PIG1030" s="45"/>
      <c r="PIH1030" s="45"/>
      <c r="PII1030" s="45"/>
      <c r="PIJ1030" s="45"/>
      <c r="PIK1030" s="45"/>
      <c r="PIL1030" s="45"/>
      <c r="PIM1030" s="45"/>
      <c r="PIN1030" s="45"/>
      <c r="PIO1030" s="45"/>
      <c r="PIP1030" s="45"/>
      <c r="PIQ1030" s="45"/>
      <c r="PIR1030" s="45"/>
      <c r="PIS1030" s="45"/>
      <c r="PIT1030" s="45"/>
      <c r="PIU1030" s="45"/>
      <c r="PIV1030" s="45"/>
      <c r="PIW1030" s="45"/>
      <c r="PIX1030" s="45"/>
      <c r="PIY1030" s="45"/>
      <c r="PIZ1030" s="45"/>
      <c r="PJA1030" s="45"/>
      <c r="PJB1030" s="45"/>
      <c r="PJC1030" s="45"/>
      <c r="PJD1030" s="45"/>
      <c r="PJE1030" s="45"/>
      <c r="PJF1030" s="45"/>
      <c r="PJG1030" s="45"/>
      <c r="PJH1030" s="45"/>
      <c r="PJI1030" s="45"/>
      <c r="PJJ1030" s="45"/>
      <c r="PJK1030" s="45"/>
      <c r="PJL1030" s="45"/>
      <c r="PJM1030" s="45"/>
      <c r="PJN1030" s="45"/>
      <c r="PJO1030" s="45"/>
      <c r="PJP1030" s="45"/>
      <c r="PJQ1030" s="45"/>
      <c r="PJR1030" s="45"/>
      <c r="PJS1030" s="45"/>
      <c r="PJT1030" s="45"/>
      <c r="PJU1030" s="45"/>
      <c r="PJV1030" s="45"/>
      <c r="PJW1030" s="45"/>
      <c r="PJX1030" s="45"/>
      <c r="PJY1030" s="45"/>
      <c r="PJZ1030" s="45"/>
      <c r="PKA1030" s="45"/>
      <c r="PKB1030" s="45"/>
      <c r="PKC1030" s="45"/>
      <c r="PKD1030" s="45"/>
      <c r="PKE1030" s="45"/>
      <c r="PKF1030" s="45"/>
      <c r="PKG1030" s="45"/>
      <c r="PKH1030" s="45"/>
      <c r="PKI1030" s="45"/>
      <c r="PKJ1030" s="45"/>
      <c r="PKK1030" s="45"/>
      <c r="PKL1030" s="45"/>
      <c r="PKM1030" s="45"/>
      <c r="PKN1030" s="45"/>
      <c r="PKO1030" s="45"/>
      <c r="PKP1030" s="45"/>
      <c r="PKQ1030" s="45"/>
      <c r="PKR1030" s="45"/>
      <c r="PKS1030" s="45"/>
      <c r="PKT1030" s="45"/>
      <c r="PKU1030" s="45"/>
      <c r="PKV1030" s="45"/>
      <c r="PKW1030" s="45"/>
      <c r="PKX1030" s="45"/>
      <c r="PKY1030" s="45"/>
      <c r="PKZ1030" s="45"/>
      <c r="PLA1030" s="45"/>
      <c r="PLB1030" s="45"/>
      <c r="PLC1030" s="45"/>
      <c r="PLD1030" s="45"/>
      <c r="PLE1030" s="45"/>
      <c r="PLF1030" s="45"/>
      <c r="PLG1030" s="45"/>
      <c r="PLH1030" s="45"/>
      <c r="PLI1030" s="45"/>
      <c r="PLJ1030" s="45"/>
      <c r="PLK1030" s="45"/>
      <c r="PLL1030" s="45"/>
      <c r="PLM1030" s="45"/>
      <c r="PLN1030" s="45"/>
      <c r="PLO1030" s="45"/>
      <c r="PLP1030" s="45"/>
      <c r="PLQ1030" s="45"/>
      <c r="PLR1030" s="45"/>
      <c r="PLS1030" s="45"/>
      <c r="PLT1030" s="45"/>
      <c r="PLU1030" s="45"/>
      <c r="PLV1030" s="45"/>
      <c r="PLW1030" s="45"/>
      <c r="PLX1030" s="45"/>
      <c r="PLY1030" s="45"/>
      <c r="PLZ1030" s="45"/>
      <c r="PMA1030" s="45"/>
      <c r="PMB1030" s="45"/>
      <c r="PMC1030" s="45"/>
      <c r="PMD1030" s="45"/>
      <c r="PME1030" s="45"/>
      <c r="PMF1030" s="45"/>
      <c r="PMG1030" s="45"/>
      <c r="PMH1030" s="45"/>
      <c r="PMI1030" s="45"/>
      <c r="PMJ1030" s="45"/>
      <c r="PMK1030" s="45"/>
      <c r="PML1030" s="45"/>
      <c r="PMM1030" s="45"/>
      <c r="PMN1030" s="45"/>
      <c r="PMO1030" s="45"/>
      <c r="PMP1030" s="45"/>
      <c r="PMQ1030" s="45"/>
      <c r="PMR1030" s="45"/>
      <c r="PMS1030" s="45"/>
      <c r="PMT1030" s="45"/>
      <c r="PMU1030" s="45"/>
      <c r="PMV1030" s="45"/>
      <c r="PMW1030" s="45"/>
      <c r="PMX1030" s="45"/>
      <c r="PMY1030" s="45"/>
      <c r="PMZ1030" s="45"/>
      <c r="PNA1030" s="45"/>
      <c r="PNB1030" s="45"/>
      <c r="PNC1030" s="45"/>
      <c r="PND1030" s="45"/>
      <c r="PNE1030" s="45"/>
      <c r="PNF1030" s="45"/>
      <c r="PNG1030" s="45"/>
      <c r="PNH1030" s="45"/>
      <c r="PNI1030" s="45"/>
      <c r="PNJ1030" s="45"/>
      <c r="PNK1030" s="45"/>
      <c r="PNL1030" s="45"/>
      <c r="PNM1030" s="45"/>
      <c r="PNN1030" s="45"/>
      <c r="PNO1030" s="45"/>
      <c r="PNP1030" s="45"/>
      <c r="PNQ1030" s="45"/>
      <c r="PNR1030" s="45"/>
      <c r="PNS1030" s="45"/>
      <c r="PNT1030" s="45"/>
      <c r="PNU1030" s="45"/>
      <c r="PNV1030" s="45"/>
      <c r="PNW1030" s="45"/>
      <c r="PNX1030" s="45"/>
      <c r="PNY1030" s="45"/>
      <c r="PNZ1030" s="45"/>
      <c r="POA1030" s="45"/>
      <c r="POB1030" s="45"/>
      <c r="POC1030" s="45"/>
      <c r="POD1030" s="45"/>
      <c r="POE1030" s="45"/>
      <c r="POF1030" s="45"/>
      <c r="POG1030" s="45"/>
      <c r="POH1030" s="45"/>
      <c r="POI1030" s="45"/>
      <c r="POJ1030" s="45"/>
      <c r="POK1030" s="45"/>
      <c r="POL1030" s="45"/>
      <c r="POM1030" s="45"/>
      <c r="PON1030" s="45"/>
      <c r="POO1030" s="45"/>
      <c r="POP1030" s="45"/>
      <c r="POQ1030" s="45"/>
      <c r="POR1030" s="45"/>
      <c r="POS1030" s="45"/>
      <c r="POT1030" s="45"/>
      <c r="POU1030" s="45"/>
      <c r="POV1030" s="45"/>
      <c r="POW1030" s="45"/>
      <c r="POX1030" s="45"/>
      <c r="POY1030" s="45"/>
      <c r="POZ1030" s="45"/>
      <c r="PPA1030" s="45"/>
      <c r="PPB1030" s="45"/>
      <c r="PPC1030" s="45"/>
      <c r="PPD1030" s="45"/>
      <c r="PPE1030" s="45"/>
      <c r="PPF1030" s="45"/>
      <c r="PPG1030" s="45"/>
      <c r="PPH1030" s="45"/>
      <c r="PPI1030" s="45"/>
      <c r="PPJ1030" s="45"/>
      <c r="PPK1030" s="45"/>
      <c r="PPL1030" s="45"/>
      <c r="PPM1030" s="45"/>
      <c r="PPN1030" s="45"/>
      <c r="PPO1030" s="45"/>
      <c r="PPP1030" s="45"/>
      <c r="PPQ1030" s="45"/>
      <c r="PPR1030" s="45"/>
      <c r="PPS1030" s="45"/>
      <c r="PPT1030" s="45"/>
      <c r="PPU1030" s="45"/>
      <c r="PPV1030" s="45"/>
      <c r="PPW1030" s="45"/>
      <c r="PPX1030" s="45"/>
      <c r="PPY1030" s="45"/>
      <c r="PPZ1030" s="45"/>
      <c r="PQA1030" s="45"/>
      <c r="PQB1030" s="45"/>
      <c r="PQC1030" s="45"/>
      <c r="PQD1030" s="45"/>
      <c r="PQE1030" s="45"/>
      <c r="PQF1030" s="45"/>
      <c r="PQG1030" s="45"/>
      <c r="PQH1030" s="45"/>
      <c r="PQI1030" s="45"/>
      <c r="PQJ1030" s="45"/>
      <c r="PQK1030" s="45"/>
      <c r="PQL1030" s="45"/>
      <c r="PQM1030" s="45"/>
      <c r="PQN1030" s="45"/>
      <c r="PQO1030" s="45"/>
      <c r="PQP1030" s="45"/>
      <c r="PQQ1030" s="45"/>
      <c r="PQR1030" s="45"/>
      <c r="PQS1030" s="45"/>
      <c r="PQT1030" s="45"/>
      <c r="PQU1030" s="45"/>
      <c r="PQV1030" s="45"/>
      <c r="PQW1030" s="45"/>
      <c r="PQX1030" s="45"/>
      <c r="PQY1030" s="45"/>
      <c r="PQZ1030" s="45"/>
      <c r="PRA1030" s="45"/>
      <c r="PRB1030" s="45"/>
      <c r="PRC1030" s="45"/>
      <c r="PRD1030" s="45"/>
      <c r="PRE1030" s="45"/>
      <c r="PRF1030" s="45"/>
      <c r="PRG1030" s="45"/>
      <c r="PRH1030" s="45"/>
      <c r="PRI1030" s="45"/>
      <c r="PRJ1030" s="45"/>
      <c r="PRK1030" s="45"/>
      <c r="PRL1030" s="45"/>
      <c r="PRM1030" s="45"/>
      <c r="PRN1030" s="45"/>
      <c r="PRO1030" s="45"/>
      <c r="PRP1030" s="45"/>
      <c r="PRQ1030" s="45"/>
      <c r="PRR1030" s="45"/>
      <c r="PRS1030" s="45"/>
      <c r="PRT1030" s="45"/>
      <c r="PRU1030" s="45"/>
      <c r="PRV1030" s="45"/>
      <c r="PRW1030" s="45"/>
      <c r="PRX1030" s="45"/>
      <c r="PRY1030" s="45"/>
      <c r="PRZ1030" s="45"/>
      <c r="PSA1030" s="45"/>
      <c r="PSB1030" s="45"/>
      <c r="PSC1030" s="45"/>
      <c r="PSD1030" s="45"/>
      <c r="PSE1030" s="45"/>
      <c r="PSF1030" s="45"/>
      <c r="PSG1030" s="45"/>
      <c r="PSH1030" s="45"/>
      <c r="PSI1030" s="45"/>
      <c r="PSJ1030" s="45"/>
      <c r="PSK1030" s="45"/>
      <c r="PSL1030" s="45"/>
      <c r="PSM1030" s="45"/>
      <c r="PSN1030" s="45"/>
      <c r="PSO1030" s="45"/>
      <c r="PSP1030" s="45"/>
      <c r="PSQ1030" s="45"/>
      <c r="PSR1030" s="45"/>
      <c r="PSS1030" s="45"/>
      <c r="PST1030" s="45"/>
      <c r="PSU1030" s="45"/>
      <c r="PSV1030" s="45"/>
      <c r="PSW1030" s="45"/>
      <c r="PSX1030" s="45"/>
      <c r="PSY1030" s="45"/>
      <c r="PSZ1030" s="45"/>
      <c r="PTA1030" s="45"/>
      <c r="PTB1030" s="45"/>
      <c r="PTC1030" s="45"/>
      <c r="PTD1030" s="45"/>
      <c r="PTE1030" s="45"/>
      <c r="PTF1030" s="45"/>
      <c r="PTG1030" s="45"/>
      <c r="PTH1030" s="45"/>
      <c r="PTI1030" s="45"/>
      <c r="PTJ1030" s="45"/>
      <c r="PTK1030" s="45"/>
      <c r="PTL1030" s="45"/>
      <c r="PTM1030" s="45"/>
      <c r="PTN1030" s="45"/>
      <c r="PTO1030" s="45"/>
      <c r="PTP1030" s="45"/>
      <c r="PTQ1030" s="45"/>
      <c r="PTR1030" s="45"/>
      <c r="PTS1030" s="45"/>
      <c r="PTT1030" s="45"/>
      <c r="PTU1030" s="45"/>
      <c r="PTV1030" s="45"/>
      <c r="PTW1030" s="45"/>
      <c r="PTX1030" s="45"/>
      <c r="PTY1030" s="45"/>
      <c r="PTZ1030" s="45"/>
      <c r="PUA1030" s="45"/>
      <c r="PUB1030" s="45"/>
      <c r="PUC1030" s="45"/>
      <c r="PUD1030" s="45"/>
      <c r="PUE1030" s="45"/>
      <c r="PUF1030" s="45"/>
      <c r="PUG1030" s="45"/>
      <c r="PUH1030" s="45"/>
      <c r="PUI1030" s="45"/>
      <c r="PUJ1030" s="45"/>
      <c r="PUK1030" s="45"/>
      <c r="PUL1030" s="45"/>
      <c r="PUM1030" s="45"/>
      <c r="PUN1030" s="45"/>
      <c r="PUO1030" s="45"/>
      <c r="PUP1030" s="45"/>
      <c r="PUQ1030" s="45"/>
      <c r="PUR1030" s="45"/>
      <c r="PUS1030" s="45"/>
      <c r="PUT1030" s="45"/>
      <c r="PUU1030" s="45"/>
      <c r="PUV1030" s="45"/>
      <c r="PUW1030" s="45"/>
      <c r="PUX1030" s="45"/>
      <c r="PUY1030" s="45"/>
      <c r="PUZ1030" s="45"/>
      <c r="PVA1030" s="45"/>
      <c r="PVB1030" s="45"/>
      <c r="PVC1030" s="45"/>
      <c r="PVD1030" s="45"/>
      <c r="PVE1030" s="45"/>
      <c r="PVF1030" s="45"/>
      <c r="PVG1030" s="45"/>
      <c r="PVH1030" s="45"/>
      <c r="PVI1030" s="45"/>
      <c r="PVJ1030" s="45"/>
      <c r="PVK1030" s="45"/>
      <c r="PVL1030" s="45"/>
      <c r="PVM1030" s="45"/>
      <c r="PVN1030" s="45"/>
      <c r="PVO1030" s="45"/>
      <c r="PVP1030" s="45"/>
      <c r="PVQ1030" s="45"/>
      <c r="PVR1030" s="45"/>
      <c r="PVS1030" s="45"/>
      <c r="PVT1030" s="45"/>
      <c r="PVU1030" s="45"/>
      <c r="PVV1030" s="45"/>
      <c r="PVW1030" s="45"/>
      <c r="PVX1030" s="45"/>
      <c r="PVY1030" s="45"/>
      <c r="PVZ1030" s="45"/>
      <c r="PWA1030" s="45"/>
      <c r="PWB1030" s="45"/>
      <c r="PWC1030" s="45"/>
      <c r="PWD1030" s="45"/>
      <c r="PWE1030" s="45"/>
      <c r="PWF1030" s="45"/>
      <c r="PWG1030" s="45"/>
      <c r="PWH1030" s="45"/>
      <c r="PWI1030" s="45"/>
      <c r="PWJ1030" s="45"/>
      <c r="PWK1030" s="45"/>
      <c r="PWL1030" s="45"/>
      <c r="PWM1030" s="45"/>
      <c r="PWN1030" s="45"/>
      <c r="PWO1030" s="45"/>
      <c r="PWP1030" s="45"/>
      <c r="PWQ1030" s="45"/>
      <c r="PWR1030" s="45"/>
      <c r="PWS1030" s="45"/>
      <c r="PWT1030" s="45"/>
      <c r="PWU1030" s="45"/>
      <c r="PWV1030" s="45"/>
      <c r="PWW1030" s="45"/>
      <c r="PWX1030" s="45"/>
      <c r="PWY1030" s="45"/>
      <c r="PWZ1030" s="45"/>
      <c r="PXA1030" s="45"/>
      <c r="PXB1030" s="45"/>
      <c r="PXC1030" s="45"/>
      <c r="PXD1030" s="45"/>
      <c r="PXE1030" s="45"/>
      <c r="PXF1030" s="45"/>
      <c r="PXG1030" s="45"/>
      <c r="PXH1030" s="45"/>
      <c r="PXI1030" s="45"/>
      <c r="PXJ1030" s="45"/>
      <c r="PXK1030" s="45"/>
      <c r="PXL1030" s="45"/>
      <c r="PXM1030" s="45"/>
      <c r="PXN1030" s="45"/>
      <c r="PXO1030" s="45"/>
      <c r="PXP1030" s="45"/>
      <c r="PXQ1030" s="45"/>
      <c r="PXR1030" s="45"/>
      <c r="PXS1030" s="45"/>
      <c r="PXT1030" s="45"/>
      <c r="PXU1030" s="45"/>
      <c r="PXV1030" s="45"/>
      <c r="PXW1030" s="45"/>
      <c r="PXX1030" s="45"/>
      <c r="PXY1030" s="45"/>
      <c r="PXZ1030" s="45"/>
      <c r="PYA1030" s="45"/>
      <c r="PYB1030" s="45"/>
      <c r="PYC1030" s="45"/>
      <c r="PYD1030" s="45"/>
      <c r="PYE1030" s="45"/>
      <c r="PYF1030" s="45"/>
      <c r="PYG1030" s="45"/>
      <c r="PYH1030" s="45"/>
      <c r="PYI1030" s="45"/>
      <c r="PYJ1030" s="45"/>
      <c r="PYK1030" s="45"/>
      <c r="PYL1030" s="45"/>
      <c r="PYM1030" s="45"/>
      <c r="PYN1030" s="45"/>
      <c r="PYO1030" s="45"/>
      <c r="PYP1030" s="45"/>
      <c r="PYQ1030" s="45"/>
      <c r="PYR1030" s="45"/>
      <c r="PYS1030" s="45"/>
      <c r="PYT1030" s="45"/>
      <c r="PYU1030" s="45"/>
      <c r="PYV1030" s="45"/>
      <c r="PYW1030" s="45"/>
      <c r="PYX1030" s="45"/>
      <c r="PYY1030" s="45"/>
      <c r="PYZ1030" s="45"/>
      <c r="PZA1030" s="45"/>
      <c r="PZB1030" s="45"/>
      <c r="PZC1030" s="45"/>
      <c r="PZD1030" s="45"/>
      <c r="PZE1030" s="45"/>
      <c r="PZF1030" s="45"/>
      <c r="PZG1030" s="45"/>
      <c r="PZH1030" s="45"/>
      <c r="PZI1030" s="45"/>
      <c r="PZJ1030" s="45"/>
      <c r="PZK1030" s="45"/>
      <c r="PZL1030" s="45"/>
      <c r="PZM1030" s="45"/>
      <c r="PZN1030" s="45"/>
      <c r="PZO1030" s="45"/>
      <c r="PZP1030" s="45"/>
      <c r="PZQ1030" s="45"/>
      <c r="PZR1030" s="45"/>
      <c r="PZS1030" s="45"/>
      <c r="PZT1030" s="45"/>
      <c r="PZU1030" s="45"/>
      <c r="PZV1030" s="45"/>
      <c r="PZW1030" s="45"/>
      <c r="PZX1030" s="45"/>
      <c r="PZY1030" s="45"/>
      <c r="PZZ1030" s="45"/>
      <c r="QAA1030" s="45"/>
      <c r="QAB1030" s="45"/>
      <c r="QAC1030" s="45"/>
      <c r="QAD1030" s="45"/>
      <c r="QAE1030" s="45"/>
      <c r="QAF1030" s="45"/>
      <c r="QAG1030" s="45"/>
      <c r="QAH1030" s="45"/>
      <c r="QAI1030" s="45"/>
      <c r="QAJ1030" s="45"/>
      <c r="QAK1030" s="45"/>
      <c r="QAL1030" s="45"/>
      <c r="QAM1030" s="45"/>
      <c r="QAN1030" s="45"/>
      <c r="QAO1030" s="45"/>
      <c r="QAP1030" s="45"/>
      <c r="QAQ1030" s="45"/>
      <c r="QAR1030" s="45"/>
      <c r="QAS1030" s="45"/>
      <c r="QAT1030" s="45"/>
      <c r="QAU1030" s="45"/>
      <c r="QAV1030" s="45"/>
      <c r="QAW1030" s="45"/>
      <c r="QAX1030" s="45"/>
      <c r="QAY1030" s="45"/>
      <c r="QAZ1030" s="45"/>
      <c r="QBA1030" s="45"/>
      <c r="QBB1030" s="45"/>
      <c r="QBC1030" s="45"/>
      <c r="QBD1030" s="45"/>
      <c r="QBE1030" s="45"/>
      <c r="QBF1030" s="45"/>
      <c r="QBG1030" s="45"/>
      <c r="QBH1030" s="45"/>
      <c r="QBI1030" s="45"/>
      <c r="QBJ1030" s="45"/>
      <c r="QBK1030" s="45"/>
      <c r="QBL1030" s="45"/>
      <c r="QBM1030" s="45"/>
      <c r="QBN1030" s="45"/>
      <c r="QBO1030" s="45"/>
      <c r="QBP1030" s="45"/>
      <c r="QBQ1030" s="45"/>
      <c r="QBR1030" s="45"/>
      <c r="QBS1030" s="45"/>
      <c r="QBT1030" s="45"/>
      <c r="QBU1030" s="45"/>
      <c r="QBV1030" s="45"/>
      <c r="QBW1030" s="45"/>
      <c r="QBX1030" s="45"/>
      <c r="QBY1030" s="45"/>
      <c r="QBZ1030" s="45"/>
      <c r="QCA1030" s="45"/>
      <c r="QCB1030" s="45"/>
      <c r="QCC1030" s="45"/>
      <c r="QCD1030" s="45"/>
      <c r="QCE1030" s="45"/>
      <c r="QCF1030" s="45"/>
      <c r="QCG1030" s="45"/>
      <c r="QCH1030" s="45"/>
      <c r="QCI1030" s="45"/>
      <c r="QCJ1030" s="45"/>
      <c r="QCK1030" s="45"/>
      <c r="QCL1030" s="45"/>
      <c r="QCM1030" s="45"/>
      <c r="QCN1030" s="45"/>
      <c r="QCO1030" s="45"/>
      <c r="QCP1030" s="45"/>
      <c r="QCQ1030" s="45"/>
      <c r="QCR1030" s="45"/>
      <c r="QCS1030" s="45"/>
      <c r="QCT1030" s="45"/>
      <c r="QCU1030" s="45"/>
      <c r="QCV1030" s="45"/>
      <c r="QCW1030" s="45"/>
      <c r="QCX1030" s="45"/>
      <c r="QCY1030" s="45"/>
      <c r="QCZ1030" s="45"/>
      <c r="QDA1030" s="45"/>
      <c r="QDB1030" s="45"/>
      <c r="QDC1030" s="45"/>
      <c r="QDD1030" s="45"/>
      <c r="QDE1030" s="45"/>
      <c r="QDF1030" s="45"/>
      <c r="QDG1030" s="45"/>
      <c r="QDH1030" s="45"/>
      <c r="QDI1030" s="45"/>
      <c r="QDJ1030" s="45"/>
      <c r="QDK1030" s="45"/>
      <c r="QDL1030" s="45"/>
      <c r="QDM1030" s="45"/>
      <c r="QDN1030" s="45"/>
      <c r="QDO1030" s="45"/>
      <c r="QDP1030" s="45"/>
      <c r="QDQ1030" s="45"/>
      <c r="QDR1030" s="45"/>
      <c r="QDS1030" s="45"/>
      <c r="QDT1030" s="45"/>
      <c r="QDU1030" s="45"/>
      <c r="QDV1030" s="45"/>
      <c r="QDW1030" s="45"/>
      <c r="QDX1030" s="45"/>
      <c r="QDY1030" s="45"/>
      <c r="QDZ1030" s="45"/>
      <c r="QEA1030" s="45"/>
      <c r="QEB1030" s="45"/>
      <c r="QEC1030" s="45"/>
      <c r="QED1030" s="45"/>
      <c r="QEE1030" s="45"/>
      <c r="QEF1030" s="45"/>
      <c r="QEG1030" s="45"/>
      <c r="QEH1030" s="45"/>
      <c r="QEI1030" s="45"/>
      <c r="QEJ1030" s="45"/>
      <c r="QEK1030" s="45"/>
      <c r="QEL1030" s="45"/>
      <c r="QEM1030" s="45"/>
      <c r="QEN1030" s="45"/>
      <c r="QEO1030" s="45"/>
      <c r="QEP1030" s="45"/>
      <c r="QEQ1030" s="45"/>
      <c r="QER1030" s="45"/>
      <c r="QES1030" s="45"/>
      <c r="QET1030" s="45"/>
      <c r="QEU1030" s="45"/>
      <c r="QEV1030" s="45"/>
      <c r="QEW1030" s="45"/>
      <c r="QEX1030" s="45"/>
      <c r="QEY1030" s="45"/>
      <c r="QEZ1030" s="45"/>
      <c r="QFA1030" s="45"/>
      <c r="QFB1030" s="45"/>
      <c r="QFC1030" s="45"/>
      <c r="QFD1030" s="45"/>
      <c r="QFE1030" s="45"/>
      <c r="QFF1030" s="45"/>
      <c r="QFG1030" s="45"/>
      <c r="QFH1030" s="45"/>
      <c r="QFI1030" s="45"/>
      <c r="QFJ1030" s="45"/>
      <c r="QFK1030" s="45"/>
      <c r="QFL1030" s="45"/>
      <c r="QFM1030" s="45"/>
      <c r="QFN1030" s="45"/>
      <c r="QFO1030" s="45"/>
      <c r="QFP1030" s="45"/>
      <c r="QFQ1030" s="45"/>
      <c r="QFR1030" s="45"/>
      <c r="QFS1030" s="45"/>
      <c r="QFT1030" s="45"/>
      <c r="QFU1030" s="45"/>
      <c r="QFV1030" s="45"/>
      <c r="QFW1030" s="45"/>
      <c r="QFX1030" s="45"/>
      <c r="QFY1030" s="45"/>
      <c r="QFZ1030" s="45"/>
      <c r="QGA1030" s="45"/>
      <c r="QGB1030" s="45"/>
      <c r="QGC1030" s="45"/>
      <c r="QGD1030" s="45"/>
      <c r="QGE1030" s="45"/>
      <c r="QGF1030" s="45"/>
      <c r="QGG1030" s="45"/>
      <c r="QGH1030" s="45"/>
      <c r="QGI1030" s="45"/>
      <c r="QGJ1030" s="45"/>
      <c r="QGK1030" s="45"/>
      <c r="QGL1030" s="45"/>
      <c r="QGM1030" s="45"/>
      <c r="QGN1030" s="45"/>
      <c r="QGO1030" s="45"/>
      <c r="QGP1030" s="45"/>
      <c r="QGQ1030" s="45"/>
      <c r="QGR1030" s="45"/>
      <c r="QGS1030" s="45"/>
      <c r="QGT1030" s="45"/>
      <c r="QGU1030" s="45"/>
      <c r="QGV1030" s="45"/>
      <c r="QGW1030" s="45"/>
      <c r="QGX1030" s="45"/>
      <c r="QGY1030" s="45"/>
      <c r="QGZ1030" s="45"/>
      <c r="QHA1030" s="45"/>
      <c r="QHB1030" s="45"/>
      <c r="QHC1030" s="45"/>
      <c r="QHD1030" s="45"/>
      <c r="QHE1030" s="45"/>
      <c r="QHF1030" s="45"/>
      <c r="QHG1030" s="45"/>
      <c r="QHH1030" s="45"/>
      <c r="QHI1030" s="45"/>
      <c r="QHJ1030" s="45"/>
      <c r="QHK1030" s="45"/>
      <c r="QHL1030" s="45"/>
      <c r="QHM1030" s="45"/>
      <c r="QHN1030" s="45"/>
      <c r="QHO1030" s="45"/>
      <c r="QHP1030" s="45"/>
      <c r="QHQ1030" s="45"/>
      <c r="QHR1030" s="45"/>
      <c r="QHS1030" s="45"/>
      <c r="QHT1030" s="45"/>
      <c r="QHU1030" s="45"/>
      <c r="QHV1030" s="45"/>
      <c r="QHW1030" s="45"/>
      <c r="QHX1030" s="45"/>
      <c r="QHY1030" s="45"/>
      <c r="QHZ1030" s="45"/>
      <c r="QIA1030" s="45"/>
      <c r="QIB1030" s="45"/>
      <c r="QIC1030" s="45"/>
      <c r="QID1030" s="45"/>
      <c r="QIE1030" s="45"/>
      <c r="QIF1030" s="45"/>
      <c r="QIG1030" s="45"/>
      <c r="QIH1030" s="45"/>
      <c r="QII1030" s="45"/>
      <c r="QIJ1030" s="45"/>
      <c r="QIK1030" s="45"/>
      <c r="QIL1030" s="45"/>
      <c r="QIM1030" s="45"/>
      <c r="QIN1030" s="45"/>
      <c r="QIO1030" s="45"/>
      <c r="QIP1030" s="45"/>
      <c r="QIQ1030" s="45"/>
      <c r="QIR1030" s="45"/>
      <c r="QIS1030" s="45"/>
      <c r="QIT1030" s="45"/>
      <c r="QIU1030" s="45"/>
      <c r="QIV1030" s="45"/>
      <c r="QIW1030" s="45"/>
      <c r="QIX1030" s="45"/>
      <c r="QIY1030" s="45"/>
      <c r="QIZ1030" s="45"/>
      <c r="QJA1030" s="45"/>
      <c r="QJB1030" s="45"/>
      <c r="QJC1030" s="45"/>
      <c r="QJD1030" s="45"/>
      <c r="QJE1030" s="45"/>
      <c r="QJF1030" s="45"/>
      <c r="QJG1030" s="45"/>
      <c r="QJH1030" s="45"/>
      <c r="QJI1030" s="45"/>
      <c r="QJJ1030" s="45"/>
      <c r="QJK1030" s="45"/>
      <c r="QJL1030" s="45"/>
      <c r="QJM1030" s="45"/>
      <c r="QJN1030" s="45"/>
      <c r="QJO1030" s="45"/>
      <c r="QJP1030" s="45"/>
      <c r="QJQ1030" s="45"/>
      <c r="QJR1030" s="45"/>
      <c r="QJS1030" s="45"/>
      <c r="QJT1030" s="45"/>
      <c r="QJU1030" s="45"/>
      <c r="QJV1030" s="45"/>
      <c r="QJW1030" s="45"/>
      <c r="QJX1030" s="45"/>
      <c r="QJY1030" s="45"/>
      <c r="QJZ1030" s="45"/>
      <c r="QKA1030" s="45"/>
      <c r="QKB1030" s="45"/>
      <c r="QKC1030" s="45"/>
      <c r="QKD1030" s="45"/>
      <c r="QKE1030" s="45"/>
      <c r="QKF1030" s="45"/>
      <c r="QKG1030" s="45"/>
      <c r="QKH1030" s="45"/>
      <c r="QKI1030" s="45"/>
      <c r="QKJ1030" s="45"/>
      <c r="QKK1030" s="45"/>
      <c r="QKL1030" s="45"/>
      <c r="QKM1030" s="45"/>
      <c r="QKN1030" s="45"/>
      <c r="QKO1030" s="45"/>
      <c r="QKP1030" s="45"/>
      <c r="QKQ1030" s="45"/>
      <c r="QKR1030" s="45"/>
      <c r="QKS1030" s="45"/>
      <c r="QKT1030" s="45"/>
      <c r="QKU1030" s="45"/>
      <c r="QKV1030" s="45"/>
      <c r="QKW1030" s="45"/>
      <c r="QKX1030" s="45"/>
      <c r="QKY1030" s="45"/>
      <c r="QKZ1030" s="45"/>
      <c r="QLA1030" s="45"/>
      <c r="QLB1030" s="45"/>
      <c r="QLC1030" s="45"/>
      <c r="QLD1030" s="45"/>
      <c r="QLE1030" s="45"/>
      <c r="QLF1030" s="45"/>
      <c r="QLG1030" s="45"/>
      <c r="QLH1030" s="45"/>
      <c r="QLI1030" s="45"/>
      <c r="QLJ1030" s="45"/>
      <c r="QLK1030" s="45"/>
      <c r="QLL1030" s="45"/>
      <c r="QLM1030" s="45"/>
      <c r="QLN1030" s="45"/>
      <c r="QLO1030" s="45"/>
      <c r="QLP1030" s="45"/>
      <c r="QLQ1030" s="45"/>
      <c r="QLR1030" s="45"/>
      <c r="QLS1030" s="45"/>
      <c r="QLT1030" s="45"/>
      <c r="QLU1030" s="45"/>
      <c r="QLV1030" s="45"/>
      <c r="QLW1030" s="45"/>
      <c r="QLX1030" s="45"/>
      <c r="QLY1030" s="45"/>
      <c r="QLZ1030" s="45"/>
      <c r="QMA1030" s="45"/>
      <c r="QMB1030" s="45"/>
      <c r="QMC1030" s="45"/>
      <c r="QMD1030" s="45"/>
      <c r="QME1030" s="45"/>
      <c r="QMF1030" s="45"/>
      <c r="QMG1030" s="45"/>
      <c r="QMH1030" s="45"/>
      <c r="QMI1030" s="45"/>
      <c r="QMJ1030" s="45"/>
      <c r="QMK1030" s="45"/>
      <c r="QML1030" s="45"/>
      <c r="QMM1030" s="45"/>
      <c r="QMN1030" s="45"/>
      <c r="QMO1030" s="45"/>
      <c r="QMP1030" s="45"/>
      <c r="QMQ1030" s="45"/>
      <c r="QMR1030" s="45"/>
      <c r="QMS1030" s="45"/>
      <c r="QMT1030" s="45"/>
      <c r="QMU1030" s="45"/>
      <c r="QMV1030" s="45"/>
      <c r="QMW1030" s="45"/>
      <c r="QMX1030" s="45"/>
      <c r="QMY1030" s="45"/>
      <c r="QMZ1030" s="45"/>
      <c r="QNA1030" s="45"/>
      <c r="QNB1030" s="45"/>
      <c r="QNC1030" s="45"/>
      <c r="QND1030" s="45"/>
      <c r="QNE1030" s="45"/>
      <c r="QNF1030" s="45"/>
      <c r="QNG1030" s="45"/>
      <c r="QNH1030" s="45"/>
      <c r="QNI1030" s="45"/>
      <c r="QNJ1030" s="45"/>
      <c r="QNK1030" s="45"/>
      <c r="QNL1030" s="45"/>
      <c r="QNM1030" s="45"/>
      <c r="QNN1030" s="45"/>
      <c r="QNO1030" s="45"/>
      <c r="QNP1030" s="45"/>
      <c r="QNQ1030" s="45"/>
      <c r="QNR1030" s="45"/>
      <c r="QNS1030" s="45"/>
      <c r="QNT1030" s="45"/>
      <c r="QNU1030" s="45"/>
      <c r="QNV1030" s="45"/>
      <c r="QNW1030" s="45"/>
      <c r="QNX1030" s="45"/>
      <c r="QNY1030" s="45"/>
      <c r="QNZ1030" s="45"/>
      <c r="QOA1030" s="45"/>
      <c r="QOB1030" s="45"/>
      <c r="QOC1030" s="45"/>
      <c r="QOD1030" s="45"/>
      <c r="QOE1030" s="45"/>
      <c r="QOF1030" s="45"/>
      <c r="QOG1030" s="45"/>
      <c r="QOH1030" s="45"/>
      <c r="QOI1030" s="45"/>
      <c r="QOJ1030" s="45"/>
      <c r="QOK1030" s="45"/>
      <c r="QOL1030" s="45"/>
      <c r="QOM1030" s="45"/>
      <c r="QON1030" s="45"/>
      <c r="QOO1030" s="45"/>
      <c r="QOP1030" s="45"/>
      <c r="QOQ1030" s="45"/>
      <c r="QOR1030" s="45"/>
      <c r="QOS1030" s="45"/>
      <c r="QOT1030" s="45"/>
      <c r="QOU1030" s="45"/>
      <c r="QOV1030" s="45"/>
      <c r="QOW1030" s="45"/>
      <c r="QOX1030" s="45"/>
      <c r="QOY1030" s="45"/>
      <c r="QOZ1030" s="45"/>
      <c r="QPA1030" s="45"/>
      <c r="QPB1030" s="45"/>
      <c r="QPC1030" s="45"/>
      <c r="QPD1030" s="45"/>
      <c r="QPE1030" s="45"/>
      <c r="QPF1030" s="45"/>
      <c r="QPG1030" s="45"/>
      <c r="QPH1030" s="45"/>
      <c r="QPI1030" s="45"/>
      <c r="QPJ1030" s="45"/>
      <c r="QPK1030" s="45"/>
      <c r="QPL1030" s="45"/>
      <c r="QPM1030" s="45"/>
      <c r="QPN1030" s="45"/>
      <c r="QPO1030" s="45"/>
      <c r="QPP1030" s="45"/>
      <c r="QPQ1030" s="45"/>
      <c r="QPR1030" s="45"/>
      <c r="QPS1030" s="45"/>
      <c r="QPT1030" s="45"/>
      <c r="QPU1030" s="45"/>
      <c r="QPV1030" s="45"/>
      <c r="QPW1030" s="45"/>
      <c r="QPX1030" s="45"/>
      <c r="QPY1030" s="45"/>
      <c r="QPZ1030" s="45"/>
      <c r="QQA1030" s="45"/>
      <c r="QQB1030" s="45"/>
      <c r="QQC1030" s="45"/>
      <c r="QQD1030" s="45"/>
      <c r="QQE1030" s="45"/>
      <c r="QQF1030" s="45"/>
      <c r="QQG1030" s="45"/>
      <c r="QQH1030" s="45"/>
      <c r="QQI1030" s="45"/>
      <c r="QQJ1030" s="45"/>
      <c r="QQK1030" s="45"/>
      <c r="QQL1030" s="45"/>
      <c r="QQM1030" s="45"/>
      <c r="QQN1030" s="45"/>
      <c r="QQO1030" s="45"/>
      <c r="QQP1030" s="45"/>
      <c r="QQQ1030" s="45"/>
      <c r="QQR1030" s="45"/>
      <c r="QQS1030" s="45"/>
      <c r="QQT1030" s="45"/>
      <c r="QQU1030" s="45"/>
      <c r="QQV1030" s="45"/>
      <c r="QQW1030" s="45"/>
      <c r="QQX1030" s="45"/>
      <c r="QQY1030" s="45"/>
      <c r="QQZ1030" s="45"/>
      <c r="QRA1030" s="45"/>
      <c r="QRB1030" s="45"/>
      <c r="QRC1030" s="45"/>
      <c r="QRD1030" s="45"/>
      <c r="QRE1030" s="45"/>
      <c r="QRF1030" s="45"/>
      <c r="QRG1030" s="45"/>
      <c r="QRH1030" s="45"/>
      <c r="QRI1030" s="45"/>
      <c r="QRJ1030" s="45"/>
      <c r="QRK1030" s="45"/>
      <c r="QRL1030" s="45"/>
      <c r="QRM1030" s="45"/>
      <c r="QRN1030" s="45"/>
      <c r="QRO1030" s="45"/>
      <c r="QRP1030" s="45"/>
      <c r="QRQ1030" s="45"/>
      <c r="QRR1030" s="45"/>
      <c r="QRS1030" s="45"/>
      <c r="QRT1030" s="45"/>
      <c r="QRU1030" s="45"/>
      <c r="QRV1030" s="45"/>
      <c r="QRW1030" s="45"/>
      <c r="QRX1030" s="45"/>
      <c r="QRY1030" s="45"/>
      <c r="QRZ1030" s="45"/>
      <c r="QSA1030" s="45"/>
      <c r="QSB1030" s="45"/>
      <c r="QSC1030" s="45"/>
      <c r="QSD1030" s="45"/>
      <c r="QSE1030" s="45"/>
      <c r="QSF1030" s="45"/>
      <c r="QSG1030" s="45"/>
      <c r="QSH1030" s="45"/>
      <c r="QSI1030" s="45"/>
      <c r="QSJ1030" s="45"/>
      <c r="QSK1030" s="45"/>
      <c r="QSL1030" s="45"/>
      <c r="QSM1030" s="45"/>
      <c r="QSN1030" s="45"/>
      <c r="QSO1030" s="45"/>
      <c r="QSP1030" s="45"/>
      <c r="QSQ1030" s="45"/>
      <c r="QSR1030" s="45"/>
      <c r="QSS1030" s="45"/>
      <c r="QST1030" s="45"/>
      <c r="QSU1030" s="45"/>
      <c r="QSV1030" s="45"/>
      <c r="QSW1030" s="45"/>
      <c r="QSX1030" s="45"/>
      <c r="QSY1030" s="45"/>
      <c r="QSZ1030" s="45"/>
      <c r="QTA1030" s="45"/>
      <c r="QTB1030" s="45"/>
      <c r="QTC1030" s="45"/>
      <c r="QTD1030" s="45"/>
      <c r="QTE1030" s="45"/>
      <c r="QTF1030" s="45"/>
      <c r="QTG1030" s="45"/>
      <c r="QTH1030" s="45"/>
      <c r="QTI1030" s="45"/>
      <c r="QTJ1030" s="45"/>
      <c r="QTK1030" s="45"/>
      <c r="QTL1030" s="45"/>
      <c r="QTM1030" s="45"/>
      <c r="QTN1030" s="45"/>
      <c r="QTO1030" s="45"/>
      <c r="QTP1030" s="45"/>
      <c r="QTQ1030" s="45"/>
      <c r="QTR1030" s="45"/>
      <c r="QTS1030" s="45"/>
      <c r="QTT1030" s="45"/>
      <c r="QTU1030" s="45"/>
      <c r="QTV1030" s="45"/>
      <c r="QTW1030" s="45"/>
      <c r="QTX1030" s="45"/>
      <c r="QTY1030" s="45"/>
      <c r="QTZ1030" s="45"/>
      <c r="QUA1030" s="45"/>
      <c r="QUB1030" s="45"/>
      <c r="QUC1030" s="45"/>
      <c r="QUD1030" s="45"/>
      <c r="QUE1030" s="45"/>
      <c r="QUF1030" s="45"/>
      <c r="QUG1030" s="45"/>
      <c r="QUH1030" s="45"/>
      <c r="QUI1030" s="45"/>
      <c r="QUJ1030" s="45"/>
      <c r="QUK1030" s="45"/>
      <c r="QUL1030" s="45"/>
      <c r="QUM1030" s="45"/>
      <c r="QUN1030" s="45"/>
      <c r="QUO1030" s="45"/>
      <c r="QUP1030" s="45"/>
      <c r="QUQ1030" s="45"/>
      <c r="QUR1030" s="45"/>
      <c r="QUS1030" s="45"/>
      <c r="QUT1030" s="45"/>
      <c r="QUU1030" s="45"/>
      <c r="QUV1030" s="45"/>
      <c r="QUW1030" s="45"/>
      <c r="QUX1030" s="45"/>
      <c r="QUY1030" s="45"/>
      <c r="QUZ1030" s="45"/>
      <c r="QVA1030" s="45"/>
      <c r="QVB1030" s="45"/>
      <c r="QVC1030" s="45"/>
      <c r="QVD1030" s="45"/>
      <c r="QVE1030" s="45"/>
      <c r="QVF1030" s="45"/>
      <c r="QVG1030" s="45"/>
      <c r="QVH1030" s="45"/>
      <c r="QVI1030" s="45"/>
      <c r="QVJ1030" s="45"/>
      <c r="QVK1030" s="45"/>
      <c r="QVL1030" s="45"/>
      <c r="QVM1030" s="45"/>
      <c r="QVN1030" s="45"/>
      <c r="QVO1030" s="45"/>
      <c r="QVP1030" s="45"/>
      <c r="QVQ1030" s="45"/>
      <c r="QVR1030" s="45"/>
      <c r="QVS1030" s="45"/>
      <c r="QVT1030" s="45"/>
      <c r="QVU1030" s="45"/>
      <c r="QVV1030" s="45"/>
      <c r="QVW1030" s="45"/>
      <c r="QVX1030" s="45"/>
      <c r="QVY1030" s="45"/>
      <c r="QVZ1030" s="45"/>
      <c r="QWA1030" s="45"/>
      <c r="QWB1030" s="45"/>
      <c r="QWC1030" s="45"/>
      <c r="QWD1030" s="45"/>
      <c r="QWE1030" s="45"/>
      <c r="QWF1030" s="45"/>
      <c r="QWG1030" s="45"/>
      <c r="QWH1030" s="45"/>
      <c r="QWI1030" s="45"/>
      <c r="QWJ1030" s="45"/>
      <c r="QWK1030" s="45"/>
      <c r="QWL1030" s="45"/>
      <c r="QWM1030" s="45"/>
      <c r="QWN1030" s="45"/>
      <c r="QWO1030" s="45"/>
      <c r="QWP1030" s="45"/>
      <c r="QWQ1030" s="45"/>
      <c r="QWR1030" s="45"/>
      <c r="QWS1030" s="45"/>
      <c r="QWT1030" s="45"/>
      <c r="QWU1030" s="45"/>
      <c r="QWV1030" s="45"/>
      <c r="QWW1030" s="45"/>
      <c r="QWX1030" s="45"/>
      <c r="QWY1030" s="45"/>
      <c r="QWZ1030" s="45"/>
      <c r="QXA1030" s="45"/>
      <c r="QXB1030" s="45"/>
      <c r="QXC1030" s="45"/>
      <c r="QXD1030" s="45"/>
      <c r="QXE1030" s="45"/>
      <c r="QXF1030" s="45"/>
      <c r="QXG1030" s="45"/>
      <c r="QXH1030" s="45"/>
      <c r="QXI1030" s="45"/>
      <c r="QXJ1030" s="45"/>
      <c r="QXK1030" s="45"/>
      <c r="QXL1030" s="45"/>
      <c r="QXM1030" s="45"/>
      <c r="QXN1030" s="45"/>
      <c r="QXO1030" s="45"/>
      <c r="QXP1030" s="45"/>
      <c r="QXQ1030" s="45"/>
      <c r="QXR1030" s="45"/>
      <c r="QXS1030" s="45"/>
      <c r="QXT1030" s="45"/>
      <c r="QXU1030" s="45"/>
      <c r="QXV1030" s="45"/>
      <c r="QXW1030" s="45"/>
      <c r="QXX1030" s="45"/>
      <c r="QXY1030" s="45"/>
      <c r="QXZ1030" s="45"/>
      <c r="QYA1030" s="45"/>
      <c r="QYB1030" s="45"/>
      <c r="QYC1030" s="45"/>
      <c r="QYD1030" s="45"/>
      <c r="QYE1030" s="45"/>
      <c r="QYF1030" s="45"/>
      <c r="QYG1030" s="45"/>
      <c r="QYH1030" s="45"/>
      <c r="QYI1030" s="45"/>
      <c r="QYJ1030" s="45"/>
      <c r="QYK1030" s="45"/>
      <c r="QYL1030" s="45"/>
      <c r="QYM1030" s="45"/>
      <c r="QYN1030" s="45"/>
      <c r="QYO1030" s="45"/>
      <c r="QYP1030" s="45"/>
      <c r="QYQ1030" s="45"/>
      <c r="QYR1030" s="45"/>
      <c r="QYS1030" s="45"/>
      <c r="QYT1030" s="45"/>
      <c r="QYU1030" s="45"/>
      <c r="QYV1030" s="45"/>
      <c r="QYW1030" s="45"/>
      <c r="QYX1030" s="45"/>
      <c r="QYY1030" s="45"/>
      <c r="QYZ1030" s="45"/>
      <c r="QZA1030" s="45"/>
      <c r="QZB1030" s="45"/>
      <c r="QZC1030" s="45"/>
      <c r="QZD1030" s="45"/>
      <c r="QZE1030" s="45"/>
      <c r="QZF1030" s="45"/>
      <c r="QZG1030" s="45"/>
      <c r="QZH1030" s="45"/>
      <c r="QZI1030" s="45"/>
      <c r="QZJ1030" s="45"/>
      <c r="QZK1030" s="45"/>
      <c r="QZL1030" s="45"/>
      <c r="QZM1030" s="45"/>
      <c r="QZN1030" s="45"/>
      <c r="QZO1030" s="45"/>
      <c r="QZP1030" s="45"/>
      <c r="QZQ1030" s="45"/>
      <c r="QZR1030" s="45"/>
      <c r="QZS1030" s="45"/>
      <c r="QZT1030" s="45"/>
      <c r="QZU1030" s="45"/>
      <c r="QZV1030" s="45"/>
      <c r="QZW1030" s="45"/>
      <c r="QZX1030" s="45"/>
      <c r="QZY1030" s="45"/>
      <c r="QZZ1030" s="45"/>
      <c r="RAA1030" s="45"/>
      <c r="RAB1030" s="45"/>
      <c r="RAC1030" s="45"/>
      <c r="RAD1030" s="45"/>
      <c r="RAE1030" s="45"/>
      <c r="RAF1030" s="45"/>
      <c r="RAG1030" s="45"/>
      <c r="RAH1030" s="45"/>
      <c r="RAI1030" s="45"/>
      <c r="RAJ1030" s="45"/>
      <c r="RAK1030" s="45"/>
      <c r="RAL1030" s="45"/>
      <c r="RAM1030" s="45"/>
      <c r="RAN1030" s="45"/>
      <c r="RAO1030" s="45"/>
      <c r="RAP1030" s="45"/>
      <c r="RAQ1030" s="45"/>
      <c r="RAR1030" s="45"/>
      <c r="RAS1030" s="45"/>
      <c r="RAT1030" s="45"/>
      <c r="RAU1030" s="45"/>
      <c r="RAV1030" s="45"/>
      <c r="RAW1030" s="45"/>
      <c r="RAX1030" s="45"/>
      <c r="RAY1030" s="45"/>
      <c r="RAZ1030" s="45"/>
      <c r="RBA1030" s="45"/>
      <c r="RBB1030" s="45"/>
      <c r="RBC1030" s="45"/>
      <c r="RBD1030" s="45"/>
      <c r="RBE1030" s="45"/>
      <c r="RBF1030" s="45"/>
      <c r="RBG1030" s="45"/>
      <c r="RBH1030" s="45"/>
      <c r="RBI1030" s="45"/>
      <c r="RBJ1030" s="45"/>
      <c r="RBK1030" s="45"/>
      <c r="RBL1030" s="45"/>
      <c r="RBM1030" s="45"/>
      <c r="RBN1030" s="45"/>
      <c r="RBO1030" s="45"/>
      <c r="RBP1030" s="45"/>
      <c r="RBQ1030" s="45"/>
      <c r="RBR1030" s="45"/>
      <c r="RBS1030" s="45"/>
      <c r="RBT1030" s="45"/>
      <c r="RBU1030" s="45"/>
      <c r="RBV1030" s="45"/>
      <c r="RBW1030" s="45"/>
      <c r="RBX1030" s="45"/>
      <c r="RBY1030" s="45"/>
      <c r="RBZ1030" s="45"/>
      <c r="RCA1030" s="45"/>
      <c r="RCB1030" s="45"/>
      <c r="RCC1030" s="45"/>
      <c r="RCD1030" s="45"/>
      <c r="RCE1030" s="45"/>
      <c r="RCF1030" s="45"/>
      <c r="RCG1030" s="45"/>
      <c r="RCH1030" s="45"/>
      <c r="RCI1030" s="45"/>
      <c r="RCJ1030" s="45"/>
      <c r="RCK1030" s="45"/>
      <c r="RCL1030" s="45"/>
      <c r="RCM1030" s="45"/>
      <c r="RCN1030" s="45"/>
      <c r="RCO1030" s="45"/>
      <c r="RCP1030" s="45"/>
      <c r="RCQ1030" s="45"/>
      <c r="RCR1030" s="45"/>
      <c r="RCS1030" s="45"/>
      <c r="RCT1030" s="45"/>
      <c r="RCU1030" s="45"/>
      <c r="RCV1030" s="45"/>
      <c r="RCW1030" s="45"/>
      <c r="RCX1030" s="45"/>
      <c r="RCY1030" s="45"/>
      <c r="RCZ1030" s="45"/>
      <c r="RDA1030" s="45"/>
      <c r="RDB1030" s="45"/>
      <c r="RDC1030" s="45"/>
      <c r="RDD1030" s="45"/>
      <c r="RDE1030" s="45"/>
      <c r="RDF1030" s="45"/>
      <c r="RDG1030" s="45"/>
      <c r="RDH1030" s="45"/>
      <c r="RDI1030" s="45"/>
      <c r="RDJ1030" s="45"/>
      <c r="RDK1030" s="45"/>
      <c r="RDL1030" s="45"/>
      <c r="RDM1030" s="45"/>
      <c r="RDN1030" s="45"/>
      <c r="RDO1030" s="45"/>
      <c r="RDP1030" s="45"/>
      <c r="RDQ1030" s="45"/>
      <c r="RDR1030" s="45"/>
      <c r="RDS1030" s="45"/>
      <c r="RDT1030" s="45"/>
      <c r="RDU1030" s="45"/>
      <c r="RDV1030" s="45"/>
      <c r="RDW1030" s="45"/>
      <c r="RDX1030" s="45"/>
      <c r="RDY1030" s="45"/>
      <c r="RDZ1030" s="45"/>
      <c r="REA1030" s="45"/>
      <c r="REB1030" s="45"/>
      <c r="REC1030" s="45"/>
      <c r="RED1030" s="45"/>
      <c r="REE1030" s="45"/>
      <c r="REF1030" s="45"/>
      <c r="REG1030" s="45"/>
      <c r="REH1030" s="45"/>
      <c r="REI1030" s="45"/>
      <c r="REJ1030" s="45"/>
      <c r="REK1030" s="45"/>
      <c r="REL1030" s="45"/>
      <c r="REM1030" s="45"/>
      <c r="REN1030" s="45"/>
      <c r="REO1030" s="45"/>
      <c r="REP1030" s="45"/>
      <c r="REQ1030" s="45"/>
      <c r="RER1030" s="45"/>
      <c r="RES1030" s="45"/>
      <c r="RET1030" s="45"/>
      <c r="REU1030" s="45"/>
      <c r="REV1030" s="45"/>
      <c r="REW1030" s="45"/>
      <c r="REX1030" s="45"/>
      <c r="REY1030" s="45"/>
      <c r="REZ1030" s="45"/>
      <c r="RFA1030" s="45"/>
      <c r="RFB1030" s="45"/>
      <c r="RFC1030" s="45"/>
      <c r="RFD1030" s="45"/>
      <c r="RFE1030" s="45"/>
      <c r="RFF1030" s="45"/>
      <c r="RFG1030" s="45"/>
      <c r="RFH1030" s="45"/>
      <c r="RFI1030" s="45"/>
      <c r="RFJ1030" s="45"/>
      <c r="RFK1030" s="45"/>
      <c r="RFL1030" s="45"/>
      <c r="RFM1030" s="45"/>
      <c r="RFN1030" s="45"/>
      <c r="RFO1030" s="45"/>
      <c r="RFP1030" s="45"/>
      <c r="RFQ1030" s="45"/>
      <c r="RFR1030" s="45"/>
      <c r="RFS1030" s="45"/>
      <c r="RFT1030" s="45"/>
      <c r="RFU1030" s="45"/>
      <c r="RFV1030" s="45"/>
      <c r="RFW1030" s="45"/>
      <c r="RFX1030" s="45"/>
      <c r="RFY1030" s="45"/>
      <c r="RFZ1030" s="45"/>
      <c r="RGA1030" s="45"/>
      <c r="RGB1030" s="45"/>
      <c r="RGC1030" s="45"/>
      <c r="RGD1030" s="45"/>
      <c r="RGE1030" s="45"/>
      <c r="RGF1030" s="45"/>
      <c r="RGG1030" s="45"/>
      <c r="RGH1030" s="45"/>
      <c r="RGI1030" s="45"/>
      <c r="RGJ1030" s="45"/>
      <c r="RGK1030" s="45"/>
      <c r="RGL1030" s="45"/>
      <c r="RGM1030" s="45"/>
      <c r="RGN1030" s="45"/>
      <c r="RGO1030" s="45"/>
      <c r="RGP1030" s="45"/>
      <c r="RGQ1030" s="45"/>
      <c r="RGR1030" s="45"/>
      <c r="RGS1030" s="45"/>
      <c r="RGT1030" s="45"/>
      <c r="RGU1030" s="45"/>
      <c r="RGV1030" s="45"/>
      <c r="RGW1030" s="45"/>
      <c r="RGX1030" s="45"/>
      <c r="RGY1030" s="45"/>
      <c r="RGZ1030" s="45"/>
      <c r="RHA1030" s="45"/>
      <c r="RHB1030" s="45"/>
      <c r="RHC1030" s="45"/>
      <c r="RHD1030" s="45"/>
      <c r="RHE1030" s="45"/>
      <c r="RHF1030" s="45"/>
      <c r="RHG1030" s="45"/>
      <c r="RHH1030" s="45"/>
      <c r="RHI1030" s="45"/>
      <c r="RHJ1030" s="45"/>
      <c r="RHK1030" s="45"/>
      <c r="RHL1030" s="45"/>
      <c r="RHM1030" s="45"/>
      <c r="RHN1030" s="45"/>
      <c r="RHO1030" s="45"/>
      <c r="RHP1030" s="45"/>
      <c r="RHQ1030" s="45"/>
      <c r="RHR1030" s="45"/>
      <c r="RHS1030" s="45"/>
      <c r="RHT1030" s="45"/>
      <c r="RHU1030" s="45"/>
      <c r="RHV1030" s="45"/>
      <c r="RHW1030" s="45"/>
      <c r="RHX1030" s="45"/>
      <c r="RHY1030" s="45"/>
      <c r="RHZ1030" s="45"/>
      <c r="RIA1030" s="45"/>
      <c r="RIB1030" s="45"/>
      <c r="RIC1030" s="45"/>
      <c r="RID1030" s="45"/>
      <c r="RIE1030" s="45"/>
      <c r="RIF1030" s="45"/>
      <c r="RIG1030" s="45"/>
      <c r="RIH1030" s="45"/>
      <c r="RII1030" s="45"/>
      <c r="RIJ1030" s="45"/>
      <c r="RIK1030" s="45"/>
      <c r="RIL1030" s="45"/>
      <c r="RIM1030" s="45"/>
      <c r="RIN1030" s="45"/>
      <c r="RIO1030" s="45"/>
      <c r="RIP1030" s="45"/>
      <c r="RIQ1030" s="45"/>
      <c r="RIR1030" s="45"/>
      <c r="RIS1030" s="45"/>
      <c r="RIT1030" s="45"/>
      <c r="RIU1030" s="45"/>
      <c r="RIV1030" s="45"/>
      <c r="RIW1030" s="45"/>
      <c r="RIX1030" s="45"/>
      <c r="RIY1030" s="45"/>
      <c r="RIZ1030" s="45"/>
      <c r="RJA1030" s="45"/>
      <c r="RJB1030" s="45"/>
      <c r="RJC1030" s="45"/>
      <c r="RJD1030" s="45"/>
      <c r="RJE1030" s="45"/>
      <c r="RJF1030" s="45"/>
      <c r="RJG1030" s="45"/>
      <c r="RJH1030" s="45"/>
      <c r="RJI1030" s="45"/>
      <c r="RJJ1030" s="45"/>
      <c r="RJK1030" s="45"/>
      <c r="RJL1030" s="45"/>
      <c r="RJM1030" s="45"/>
      <c r="RJN1030" s="45"/>
      <c r="RJO1030" s="45"/>
      <c r="RJP1030" s="45"/>
      <c r="RJQ1030" s="45"/>
      <c r="RJR1030" s="45"/>
      <c r="RJS1030" s="45"/>
      <c r="RJT1030" s="45"/>
      <c r="RJU1030" s="45"/>
      <c r="RJV1030" s="45"/>
      <c r="RJW1030" s="45"/>
      <c r="RJX1030" s="45"/>
      <c r="RJY1030" s="45"/>
      <c r="RJZ1030" s="45"/>
      <c r="RKA1030" s="45"/>
      <c r="RKB1030" s="45"/>
      <c r="RKC1030" s="45"/>
      <c r="RKD1030" s="45"/>
      <c r="RKE1030" s="45"/>
      <c r="RKF1030" s="45"/>
      <c r="RKG1030" s="45"/>
      <c r="RKH1030" s="45"/>
      <c r="RKI1030" s="45"/>
      <c r="RKJ1030" s="45"/>
      <c r="RKK1030" s="45"/>
      <c r="RKL1030" s="45"/>
      <c r="RKM1030" s="45"/>
      <c r="RKN1030" s="45"/>
      <c r="RKO1030" s="45"/>
      <c r="RKP1030" s="45"/>
      <c r="RKQ1030" s="45"/>
      <c r="RKR1030" s="45"/>
      <c r="RKS1030" s="45"/>
      <c r="RKT1030" s="45"/>
      <c r="RKU1030" s="45"/>
      <c r="RKV1030" s="45"/>
      <c r="RKW1030" s="45"/>
      <c r="RKX1030" s="45"/>
      <c r="RKY1030" s="45"/>
      <c r="RKZ1030" s="45"/>
      <c r="RLA1030" s="45"/>
      <c r="RLB1030" s="45"/>
      <c r="RLC1030" s="45"/>
      <c r="RLD1030" s="45"/>
      <c r="RLE1030" s="45"/>
      <c r="RLF1030" s="45"/>
      <c r="RLG1030" s="45"/>
      <c r="RLH1030" s="45"/>
      <c r="RLI1030" s="45"/>
      <c r="RLJ1030" s="45"/>
      <c r="RLK1030" s="45"/>
      <c r="RLL1030" s="45"/>
      <c r="RLM1030" s="45"/>
      <c r="RLN1030" s="45"/>
      <c r="RLO1030" s="45"/>
      <c r="RLP1030" s="45"/>
      <c r="RLQ1030" s="45"/>
      <c r="RLR1030" s="45"/>
      <c r="RLS1030" s="45"/>
      <c r="RLT1030" s="45"/>
      <c r="RLU1030" s="45"/>
      <c r="RLV1030" s="45"/>
      <c r="RLW1030" s="45"/>
      <c r="RLX1030" s="45"/>
      <c r="RLY1030" s="45"/>
      <c r="RLZ1030" s="45"/>
      <c r="RMA1030" s="45"/>
      <c r="RMB1030" s="45"/>
      <c r="RMC1030" s="45"/>
      <c r="RMD1030" s="45"/>
      <c r="RME1030" s="45"/>
      <c r="RMF1030" s="45"/>
      <c r="RMG1030" s="45"/>
      <c r="RMH1030" s="45"/>
      <c r="RMI1030" s="45"/>
      <c r="RMJ1030" s="45"/>
      <c r="RMK1030" s="45"/>
      <c r="RML1030" s="45"/>
      <c r="RMM1030" s="45"/>
      <c r="RMN1030" s="45"/>
      <c r="RMO1030" s="45"/>
      <c r="RMP1030" s="45"/>
      <c r="RMQ1030" s="45"/>
      <c r="RMR1030" s="45"/>
      <c r="RMS1030" s="45"/>
      <c r="RMT1030" s="45"/>
      <c r="RMU1030" s="45"/>
      <c r="RMV1030" s="45"/>
      <c r="RMW1030" s="45"/>
      <c r="RMX1030" s="45"/>
      <c r="RMY1030" s="45"/>
      <c r="RMZ1030" s="45"/>
      <c r="RNA1030" s="45"/>
      <c r="RNB1030" s="45"/>
      <c r="RNC1030" s="45"/>
      <c r="RND1030" s="45"/>
      <c r="RNE1030" s="45"/>
      <c r="RNF1030" s="45"/>
      <c r="RNG1030" s="45"/>
      <c r="RNH1030" s="45"/>
      <c r="RNI1030" s="45"/>
      <c r="RNJ1030" s="45"/>
      <c r="RNK1030" s="45"/>
      <c r="RNL1030" s="45"/>
      <c r="RNM1030" s="45"/>
      <c r="RNN1030" s="45"/>
      <c r="RNO1030" s="45"/>
      <c r="RNP1030" s="45"/>
      <c r="RNQ1030" s="45"/>
      <c r="RNR1030" s="45"/>
      <c r="RNS1030" s="45"/>
      <c r="RNT1030" s="45"/>
      <c r="RNU1030" s="45"/>
      <c r="RNV1030" s="45"/>
      <c r="RNW1030" s="45"/>
      <c r="RNX1030" s="45"/>
      <c r="RNY1030" s="45"/>
      <c r="RNZ1030" s="45"/>
      <c r="ROA1030" s="45"/>
      <c r="ROB1030" s="45"/>
      <c r="ROC1030" s="45"/>
      <c r="ROD1030" s="45"/>
      <c r="ROE1030" s="45"/>
      <c r="ROF1030" s="45"/>
      <c r="ROG1030" s="45"/>
      <c r="ROH1030" s="45"/>
      <c r="ROI1030" s="45"/>
      <c r="ROJ1030" s="45"/>
      <c r="ROK1030" s="45"/>
      <c r="ROL1030" s="45"/>
      <c r="ROM1030" s="45"/>
      <c r="RON1030" s="45"/>
      <c r="ROO1030" s="45"/>
      <c r="ROP1030" s="45"/>
      <c r="ROQ1030" s="45"/>
      <c r="ROR1030" s="45"/>
      <c r="ROS1030" s="45"/>
      <c r="ROT1030" s="45"/>
      <c r="ROU1030" s="45"/>
      <c r="ROV1030" s="45"/>
      <c r="ROW1030" s="45"/>
      <c r="ROX1030" s="45"/>
      <c r="ROY1030" s="45"/>
      <c r="ROZ1030" s="45"/>
      <c r="RPA1030" s="45"/>
      <c r="RPB1030" s="45"/>
      <c r="RPC1030" s="45"/>
      <c r="RPD1030" s="45"/>
      <c r="RPE1030" s="45"/>
      <c r="RPF1030" s="45"/>
      <c r="RPG1030" s="45"/>
      <c r="RPH1030" s="45"/>
      <c r="RPI1030" s="45"/>
      <c r="RPJ1030" s="45"/>
      <c r="RPK1030" s="45"/>
      <c r="RPL1030" s="45"/>
      <c r="RPM1030" s="45"/>
      <c r="RPN1030" s="45"/>
      <c r="RPO1030" s="45"/>
      <c r="RPP1030" s="45"/>
      <c r="RPQ1030" s="45"/>
      <c r="RPR1030" s="45"/>
      <c r="RPS1030" s="45"/>
      <c r="RPT1030" s="45"/>
      <c r="RPU1030" s="45"/>
      <c r="RPV1030" s="45"/>
      <c r="RPW1030" s="45"/>
      <c r="RPX1030" s="45"/>
      <c r="RPY1030" s="45"/>
      <c r="RPZ1030" s="45"/>
      <c r="RQA1030" s="45"/>
      <c r="RQB1030" s="45"/>
      <c r="RQC1030" s="45"/>
      <c r="RQD1030" s="45"/>
      <c r="RQE1030" s="45"/>
      <c r="RQF1030" s="45"/>
      <c r="RQG1030" s="45"/>
      <c r="RQH1030" s="45"/>
      <c r="RQI1030" s="45"/>
      <c r="RQJ1030" s="45"/>
      <c r="RQK1030" s="45"/>
      <c r="RQL1030" s="45"/>
      <c r="RQM1030" s="45"/>
      <c r="RQN1030" s="45"/>
      <c r="RQO1030" s="45"/>
      <c r="RQP1030" s="45"/>
      <c r="RQQ1030" s="45"/>
      <c r="RQR1030" s="45"/>
      <c r="RQS1030" s="45"/>
      <c r="RQT1030" s="45"/>
      <c r="RQU1030" s="45"/>
      <c r="RQV1030" s="45"/>
      <c r="RQW1030" s="45"/>
      <c r="RQX1030" s="45"/>
      <c r="RQY1030" s="45"/>
      <c r="RQZ1030" s="45"/>
      <c r="RRA1030" s="45"/>
      <c r="RRB1030" s="45"/>
      <c r="RRC1030" s="45"/>
      <c r="RRD1030" s="45"/>
      <c r="RRE1030" s="45"/>
      <c r="RRF1030" s="45"/>
      <c r="RRG1030" s="45"/>
      <c r="RRH1030" s="45"/>
      <c r="RRI1030" s="45"/>
      <c r="RRJ1030" s="45"/>
      <c r="RRK1030" s="45"/>
      <c r="RRL1030" s="45"/>
      <c r="RRM1030" s="45"/>
      <c r="RRN1030" s="45"/>
      <c r="RRO1030" s="45"/>
      <c r="RRP1030" s="45"/>
      <c r="RRQ1030" s="45"/>
      <c r="RRR1030" s="45"/>
      <c r="RRS1030" s="45"/>
      <c r="RRT1030" s="45"/>
      <c r="RRU1030" s="45"/>
      <c r="RRV1030" s="45"/>
      <c r="RRW1030" s="45"/>
      <c r="RRX1030" s="45"/>
      <c r="RRY1030" s="45"/>
      <c r="RRZ1030" s="45"/>
      <c r="RSA1030" s="45"/>
      <c r="RSB1030" s="45"/>
      <c r="RSC1030" s="45"/>
      <c r="RSD1030" s="45"/>
      <c r="RSE1030" s="45"/>
      <c r="RSF1030" s="45"/>
      <c r="RSG1030" s="45"/>
      <c r="RSH1030" s="45"/>
      <c r="RSI1030" s="45"/>
      <c r="RSJ1030" s="45"/>
      <c r="RSK1030" s="45"/>
      <c r="RSL1030" s="45"/>
      <c r="RSM1030" s="45"/>
      <c r="RSN1030" s="45"/>
      <c r="RSO1030" s="45"/>
      <c r="RSP1030" s="45"/>
      <c r="RSQ1030" s="45"/>
      <c r="RSR1030" s="45"/>
      <c r="RSS1030" s="45"/>
      <c r="RST1030" s="45"/>
      <c r="RSU1030" s="45"/>
      <c r="RSV1030" s="45"/>
      <c r="RSW1030" s="45"/>
      <c r="RSX1030" s="45"/>
      <c r="RSY1030" s="45"/>
      <c r="RSZ1030" s="45"/>
      <c r="RTA1030" s="45"/>
      <c r="RTB1030" s="45"/>
      <c r="RTC1030" s="45"/>
      <c r="RTD1030" s="45"/>
      <c r="RTE1030" s="45"/>
      <c r="RTF1030" s="45"/>
      <c r="RTG1030" s="45"/>
      <c r="RTH1030" s="45"/>
      <c r="RTI1030" s="45"/>
      <c r="RTJ1030" s="45"/>
      <c r="RTK1030" s="45"/>
      <c r="RTL1030" s="45"/>
      <c r="RTM1030" s="45"/>
      <c r="RTN1030" s="45"/>
      <c r="RTO1030" s="45"/>
      <c r="RTP1030" s="45"/>
      <c r="RTQ1030" s="45"/>
      <c r="RTR1030" s="45"/>
      <c r="RTS1030" s="45"/>
      <c r="RTT1030" s="45"/>
      <c r="RTU1030" s="45"/>
      <c r="RTV1030" s="45"/>
      <c r="RTW1030" s="45"/>
      <c r="RTX1030" s="45"/>
      <c r="RTY1030" s="45"/>
      <c r="RTZ1030" s="45"/>
      <c r="RUA1030" s="45"/>
      <c r="RUB1030" s="45"/>
      <c r="RUC1030" s="45"/>
      <c r="RUD1030" s="45"/>
      <c r="RUE1030" s="45"/>
      <c r="RUF1030" s="45"/>
      <c r="RUG1030" s="45"/>
      <c r="RUH1030" s="45"/>
      <c r="RUI1030" s="45"/>
      <c r="RUJ1030" s="45"/>
      <c r="RUK1030" s="45"/>
      <c r="RUL1030" s="45"/>
      <c r="RUM1030" s="45"/>
      <c r="RUN1030" s="45"/>
      <c r="RUO1030" s="45"/>
      <c r="RUP1030" s="45"/>
      <c r="RUQ1030" s="45"/>
      <c r="RUR1030" s="45"/>
      <c r="RUS1030" s="45"/>
      <c r="RUT1030" s="45"/>
      <c r="RUU1030" s="45"/>
      <c r="RUV1030" s="45"/>
      <c r="RUW1030" s="45"/>
      <c r="RUX1030" s="45"/>
      <c r="RUY1030" s="45"/>
      <c r="RUZ1030" s="45"/>
      <c r="RVA1030" s="45"/>
      <c r="RVB1030" s="45"/>
      <c r="RVC1030" s="45"/>
      <c r="RVD1030" s="45"/>
      <c r="RVE1030" s="45"/>
      <c r="RVF1030" s="45"/>
      <c r="RVG1030" s="45"/>
      <c r="RVH1030" s="45"/>
      <c r="RVI1030" s="45"/>
      <c r="RVJ1030" s="45"/>
      <c r="RVK1030" s="45"/>
      <c r="RVL1030" s="45"/>
      <c r="RVM1030" s="45"/>
      <c r="RVN1030" s="45"/>
      <c r="RVO1030" s="45"/>
      <c r="RVP1030" s="45"/>
      <c r="RVQ1030" s="45"/>
      <c r="RVR1030" s="45"/>
      <c r="RVS1030" s="45"/>
      <c r="RVT1030" s="45"/>
      <c r="RVU1030" s="45"/>
      <c r="RVV1030" s="45"/>
      <c r="RVW1030" s="45"/>
      <c r="RVX1030" s="45"/>
      <c r="RVY1030" s="45"/>
      <c r="RVZ1030" s="45"/>
      <c r="RWA1030" s="45"/>
      <c r="RWB1030" s="45"/>
      <c r="RWC1030" s="45"/>
      <c r="RWD1030" s="45"/>
      <c r="RWE1030" s="45"/>
      <c r="RWF1030" s="45"/>
      <c r="RWG1030" s="45"/>
      <c r="RWH1030" s="45"/>
      <c r="RWI1030" s="45"/>
      <c r="RWJ1030" s="45"/>
      <c r="RWK1030" s="45"/>
      <c r="RWL1030" s="45"/>
      <c r="RWM1030" s="45"/>
      <c r="RWN1030" s="45"/>
      <c r="RWO1030" s="45"/>
      <c r="RWP1030" s="45"/>
      <c r="RWQ1030" s="45"/>
      <c r="RWR1030" s="45"/>
      <c r="RWS1030" s="45"/>
      <c r="RWT1030" s="45"/>
      <c r="RWU1030" s="45"/>
      <c r="RWV1030" s="45"/>
      <c r="RWW1030" s="45"/>
      <c r="RWX1030" s="45"/>
      <c r="RWY1030" s="45"/>
      <c r="RWZ1030" s="45"/>
      <c r="RXA1030" s="45"/>
      <c r="RXB1030" s="45"/>
      <c r="RXC1030" s="45"/>
      <c r="RXD1030" s="45"/>
      <c r="RXE1030" s="45"/>
      <c r="RXF1030" s="45"/>
      <c r="RXG1030" s="45"/>
      <c r="RXH1030" s="45"/>
      <c r="RXI1030" s="45"/>
      <c r="RXJ1030" s="45"/>
      <c r="RXK1030" s="45"/>
      <c r="RXL1030" s="45"/>
      <c r="RXM1030" s="45"/>
      <c r="RXN1030" s="45"/>
      <c r="RXO1030" s="45"/>
      <c r="RXP1030" s="45"/>
      <c r="RXQ1030" s="45"/>
      <c r="RXR1030" s="45"/>
      <c r="RXS1030" s="45"/>
      <c r="RXT1030" s="45"/>
      <c r="RXU1030" s="45"/>
      <c r="RXV1030" s="45"/>
      <c r="RXW1030" s="45"/>
      <c r="RXX1030" s="45"/>
      <c r="RXY1030" s="45"/>
      <c r="RXZ1030" s="45"/>
      <c r="RYA1030" s="45"/>
      <c r="RYB1030" s="45"/>
      <c r="RYC1030" s="45"/>
      <c r="RYD1030" s="45"/>
      <c r="RYE1030" s="45"/>
      <c r="RYF1030" s="45"/>
      <c r="RYG1030" s="45"/>
      <c r="RYH1030" s="45"/>
      <c r="RYI1030" s="45"/>
      <c r="RYJ1030" s="45"/>
      <c r="RYK1030" s="45"/>
      <c r="RYL1030" s="45"/>
      <c r="RYM1030" s="45"/>
      <c r="RYN1030" s="45"/>
      <c r="RYO1030" s="45"/>
      <c r="RYP1030" s="45"/>
      <c r="RYQ1030" s="45"/>
      <c r="RYR1030" s="45"/>
      <c r="RYS1030" s="45"/>
      <c r="RYT1030" s="45"/>
      <c r="RYU1030" s="45"/>
      <c r="RYV1030" s="45"/>
      <c r="RYW1030" s="45"/>
      <c r="RYX1030" s="45"/>
      <c r="RYY1030" s="45"/>
      <c r="RYZ1030" s="45"/>
      <c r="RZA1030" s="45"/>
      <c r="RZB1030" s="45"/>
      <c r="RZC1030" s="45"/>
      <c r="RZD1030" s="45"/>
      <c r="RZE1030" s="45"/>
      <c r="RZF1030" s="45"/>
      <c r="RZG1030" s="45"/>
      <c r="RZH1030" s="45"/>
      <c r="RZI1030" s="45"/>
      <c r="RZJ1030" s="45"/>
      <c r="RZK1030" s="45"/>
      <c r="RZL1030" s="45"/>
      <c r="RZM1030" s="45"/>
      <c r="RZN1030" s="45"/>
      <c r="RZO1030" s="45"/>
      <c r="RZP1030" s="45"/>
      <c r="RZQ1030" s="45"/>
      <c r="RZR1030" s="45"/>
      <c r="RZS1030" s="45"/>
      <c r="RZT1030" s="45"/>
      <c r="RZU1030" s="45"/>
      <c r="RZV1030" s="45"/>
      <c r="RZW1030" s="45"/>
      <c r="RZX1030" s="45"/>
      <c r="RZY1030" s="45"/>
      <c r="RZZ1030" s="45"/>
      <c r="SAA1030" s="45"/>
      <c r="SAB1030" s="45"/>
      <c r="SAC1030" s="45"/>
      <c r="SAD1030" s="45"/>
      <c r="SAE1030" s="45"/>
      <c r="SAF1030" s="45"/>
      <c r="SAG1030" s="45"/>
      <c r="SAH1030" s="45"/>
      <c r="SAI1030" s="45"/>
      <c r="SAJ1030" s="45"/>
      <c r="SAK1030" s="45"/>
      <c r="SAL1030" s="45"/>
      <c r="SAM1030" s="45"/>
      <c r="SAN1030" s="45"/>
      <c r="SAO1030" s="45"/>
      <c r="SAP1030" s="45"/>
      <c r="SAQ1030" s="45"/>
      <c r="SAR1030" s="45"/>
      <c r="SAS1030" s="45"/>
      <c r="SAT1030" s="45"/>
      <c r="SAU1030" s="45"/>
      <c r="SAV1030" s="45"/>
      <c r="SAW1030" s="45"/>
      <c r="SAX1030" s="45"/>
      <c r="SAY1030" s="45"/>
      <c r="SAZ1030" s="45"/>
      <c r="SBA1030" s="45"/>
      <c r="SBB1030" s="45"/>
      <c r="SBC1030" s="45"/>
      <c r="SBD1030" s="45"/>
      <c r="SBE1030" s="45"/>
      <c r="SBF1030" s="45"/>
      <c r="SBG1030" s="45"/>
      <c r="SBH1030" s="45"/>
      <c r="SBI1030" s="45"/>
      <c r="SBJ1030" s="45"/>
      <c r="SBK1030" s="45"/>
      <c r="SBL1030" s="45"/>
      <c r="SBM1030" s="45"/>
      <c r="SBN1030" s="45"/>
      <c r="SBO1030" s="45"/>
      <c r="SBP1030" s="45"/>
      <c r="SBQ1030" s="45"/>
      <c r="SBR1030" s="45"/>
      <c r="SBS1030" s="45"/>
      <c r="SBT1030" s="45"/>
      <c r="SBU1030" s="45"/>
      <c r="SBV1030" s="45"/>
      <c r="SBW1030" s="45"/>
      <c r="SBX1030" s="45"/>
      <c r="SBY1030" s="45"/>
      <c r="SBZ1030" s="45"/>
      <c r="SCA1030" s="45"/>
      <c r="SCB1030" s="45"/>
      <c r="SCC1030" s="45"/>
      <c r="SCD1030" s="45"/>
      <c r="SCE1030" s="45"/>
      <c r="SCF1030" s="45"/>
      <c r="SCG1030" s="45"/>
      <c r="SCH1030" s="45"/>
      <c r="SCI1030" s="45"/>
      <c r="SCJ1030" s="45"/>
      <c r="SCK1030" s="45"/>
      <c r="SCL1030" s="45"/>
      <c r="SCM1030" s="45"/>
      <c r="SCN1030" s="45"/>
      <c r="SCO1030" s="45"/>
      <c r="SCP1030" s="45"/>
      <c r="SCQ1030" s="45"/>
      <c r="SCR1030" s="45"/>
      <c r="SCS1030" s="45"/>
      <c r="SCT1030" s="45"/>
      <c r="SCU1030" s="45"/>
      <c r="SCV1030" s="45"/>
      <c r="SCW1030" s="45"/>
      <c r="SCX1030" s="45"/>
      <c r="SCY1030" s="45"/>
      <c r="SCZ1030" s="45"/>
      <c r="SDA1030" s="45"/>
      <c r="SDB1030" s="45"/>
      <c r="SDC1030" s="45"/>
      <c r="SDD1030" s="45"/>
      <c r="SDE1030" s="45"/>
      <c r="SDF1030" s="45"/>
      <c r="SDG1030" s="45"/>
      <c r="SDH1030" s="45"/>
      <c r="SDI1030" s="45"/>
      <c r="SDJ1030" s="45"/>
      <c r="SDK1030" s="45"/>
      <c r="SDL1030" s="45"/>
      <c r="SDM1030" s="45"/>
      <c r="SDN1030" s="45"/>
      <c r="SDO1030" s="45"/>
      <c r="SDP1030" s="45"/>
      <c r="SDQ1030" s="45"/>
      <c r="SDR1030" s="45"/>
      <c r="SDS1030" s="45"/>
      <c r="SDT1030" s="45"/>
      <c r="SDU1030" s="45"/>
      <c r="SDV1030" s="45"/>
      <c r="SDW1030" s="45"/>
      <c r="SDX1030" s="45"/>
      <c r="SDY1030" s="45"/>
      <c r="SDZ1030" s="45"/>
      <c r="SEA1030" s="45"/>
      <c r="SEB1030" s="45"/>
      <c r="SEC1030" s="45"/>
      <c r="SED1030" s="45"/>
      <c r="SEE1030" s="45"/>
      <c r="SEF1030" s="45"/>
      <c r="SEG1030" s="45"/>
      <c r="SEH1030" s="45"/>
      <c r="SEI1030" s="45"/>
      <c r="SEJ1030" s="45"/>
      <c r="SEK1030" s="45"/>
      <c r="SEL1030" s="45"/>
      <c r="SEM1030" s="45"/>
      <c r="SEN1030" s="45"/>
      <c r="SEO1030" s="45"/>
      <c r="SEP1030" s="45"/>
      <c r="SEQ1030" s="45"/>
      <c r="SER1030" s="45"/>
      <c r="SES1030" s="45"/>
      <c r="SET1030" s="45"/>
      <c r="SEU1030" s="45"/>
      <c r="SEV1030" s="45"/>
      <c r="SEW1030" s="45"/>
      <c r="SEX1030" s="45"/>
      <c r="SEY1030" s="45"/>
      <c r="SEZ1030" s="45"/>
      <c r="SFA1030" s="45"/>
      <c r="SFB1030" s="45"/>
      <c r="SFC1030" s="45"/>
      <c r="SFD1030" s="45"/>
      <c r="SFE1030" s="45"/>
      <c r="SFF1030" s="45"/>
      <c r="SFG1030" s="45"/>
      <c r="SFH1030" s="45"/>
      <c r="SFI1030" s="45"/>
      <c r="SFJ1030" s="45"/>
      <c r="SFK1030" s="45"/>
      <c r="SFL1030" s="45"/>
      <c r="SFM1030" s="45"/>
      <c r="SFN1030" s="45"/>
      <c r="SFO1030" s="45"/>
      <c r="SFP1030" s="45"/>
      <c r="SFQ1030" s="45"/>
      <c r="SFR1030" s="45"/>
      <c r="SFS1030" s="45"/>
      <c r="SFT1030" s="45"/>
      <c r="SFU1030" s="45"/>
      <c r="SFV1030" s="45"/>
      <c r="SFW1030" s="45"/>
      <c r="SFX1030" s="45"/>
      <c r="SFY1030" s="45"/>
      <c r="SFZ1030" s="45"/>
      <c r="SGA1030" s="45"/>
      <c r="SGB1030" s="45"/>
      <c r="SGC1030" s="45"/>
      <c r="SGD1030" s="45"/>
      <c r="SGE1030" s="45"/>
      <c r="SGF1030" s="45"/>
      <c r="SGG1030" s="45"/>
      <c r="SGH1030" s="45"/>
      <c r="SGI1030" s="45"/>
      <c r="SGJ1030" s="45"/>
      <c r="SGK1030" s="45"/>
      <c r="SGL1030" s="45"/>
      <c r="SGM1030" s="45"/>
      <c r="SGN1030" s="45"/>
      <c r="SGO1030" s="45"/>
      <c r="SGP1030" s="45"/>
      <c r="SGQ1030" s="45"/>
      <c r="SGR1030" s="45"/>
      <c r="SGS1030" s="45"/>
      <c r="SGT1030" s="45"/>
      <c r="SGU1030" s="45"/>
      <c r="SGV1030" s="45"/>
      <c r="SGW1030" s="45"/>
      <c r="SGX1030" s="45"/>
      <c r="SGY1030" s="45"/>
      <c r="SGZ1030" s="45"/>
      <c r="SHA1030" s="45"/>
      <c r="SHB1030" s="45"/>
      <c r="SHC1030" s="45"/>
      <c r="SHD1030" s="45"/>
      <c r="SHE1030" s="45"/>
      <c r="SHF1030" s="45"/>
      <c r="SHG1030" s="45"/>
      <c r="SHH1030" s="45"/>
      <c r="SHI1030" s="45"/>
      <c r="SHJ1030" s="45"/>
      <c r="SHK1030" s="45"/>
      <c r="SHL1030" s="45"/>
      <c r="SHM1030" s="45"/>
      <c r="SHN1030" s="45"/>
      <c r="SHO1030" s="45"/>
      <c r="SHP1030" s="45"/>
      <c r="SHQ1030" s="45"/>
      <c r="SHR1030" s="45"/>
      <c r="SHS1030" s="45"/>
      <c r="SHT1030" s="45"/>
      <c r="SHU1030" s="45"/>
      <c r="SHV1030" s="45"/>
      <c r="SHW1030" s="45"/>
      <c r="SHX1030" s="45"/>
      <c r="SHY1030" s="45"/>
      <c r="SHZ1030" s="45"/>
      <c r="SIA1030" s="45"/>
      <c r="SIB1030" s="45"/>
      <c r="SIC1030" s="45"/>
      <c r="SID1030" s="45"/>
      <c r="SIE1030" s="45"/>
      <c r="SIF1030" s="45"/>
      <c r="SIG1030" s="45"/>
      <c r="SIH1030" s="45"/>
      <c r="SII1030" s="45"/>
      <c r="SIJ1030" s="45"/>
      <c r="SIK1030" s="45"/>
      <c r="SIL1030" s="45"/>
      <c r="SIM1030" s="45"/>
      <c r="SIN1030" s="45"/>
      <c r="SIO1030" s="45"/>
      <c r="SIP1030" s="45"/>
      <c r="SIQ1030" s="45"/>
      <c r="SIR1030" s="45"/>
      <c r="SIS1030" s="45"/>
      <c r="SIT1030" s="45"/>
      <c r="SIU1030" s="45"/>
      <c r="SIV1030" s="45"/>
      <c r="SIW1030" s="45"/>
      <c r="SIX1030" s="45"/>
      <c r="SIY1030" s="45"/>
      <c r="SIZ1030" s="45"/>
      <c r="SJA1030" s="45"/>
      <c r="SJB1030" s="45"/>
      <c r="SJC1030" s="45"/>
      <c r="SJD1030" s="45"/>
      <c r="SJE1030" s="45"/>
      <c r="SJF1030" s="45"/>
      <c r="SJG1030" s="45"/>
      <c r="SJH1030" s="45"/>
      <c r="SJI1030" s="45"/>
      <c r="SJJ1030" s="45"/>
      <c r="SJK1030" s="45"/>
      <c r="SJL1030" s="45"/>
      <c r="SJM1030" s="45"/>
      <c r="SJN1030" s="45"/>
      <c r="SJO1030" s="45"/>
      <c r="SJP1030" s="45"/>
      <c r="SJQ1030" s="45"/>
      <c r="SJR1030" s="45"/>
      <c r="SJS1030" s="45"/>
      <c r="SJT1030" s="45"/>
      <c r="SJU1030" s="45"/>
      <c r="SJV1030" s="45"/>
      <c r="SJW1030" s="45"/>
      <c r="SJX1030" s="45"/>
      <c r="SJY1030" s="45"/>
      <c r="SJZ1030" s="45"/>
      <c r="SKA1030" s="45"/>
      <c r="SKB1030" s="45"/>
      <c r="SKC1030" s="45"/>
      <c r="SKD1030" s="45"/>
      <c r="SKE1030" s="45"/>
      <c r="SKF1030" s="45"/>
      <c r="SKG1030" s="45"/>
      <c r="SKH1030" s="45"/>
      <c r="SKI1030" s="45"/>
      <c r="SKJ1030" s="45"/>
      <c r="SKK1030" s="45"/>
      <c r="SKL1030" s="45"/>
      <c r="SKM1030" s="45"/>
      <c r="SKN1030" s="45"/>
      <c r="SKO1030" s="45"/>
      <c r="SKP1030" s="45"/>
      <c r="SKQ1030" s="45"/>
      <c r="SKR1030" s="45"/>
      <c r="SKS1030" s="45"/>
      <c r="SKT1030" s="45"/>
      <c r="SKU1030" s="45"/>
      <c r="SKV1030" s="45"/>
      <c r="SKW1030" s="45"/>
      <c r="SKX1030" s="45"/>
      <c r="SKY1030" s="45"/>
      <c r="SKZ1030" s="45"/>
      <c r="SLA1030" s="45"/>
      <c r="SLB1030" s="45"/>
      <c r="SLC1030" s="45"/>
      <c r="SLD1030" s="45"/>
      <c r="SLE1030" s="45"/>
      <c r="SLF1030" s="45"/>
      <c r="SLG1030" s="45"/>
      <c r="SLH1030" s="45"/>
      <c r="SLI1030" s="45"/>
      <c r="SLJ1030" s="45"/>
      <c r="SLK1030" s="45"/>
      <c r="SLL1030" s="45"/>
      <c r="SLM1030" s="45"/>
      <c r="SLN1030" s="45"/>
      <c r="SLO1030" s="45"/>
      <c r="SLP1030" s="45"/>
      <c r="SLQ1030" s="45"/>
      <c r="SLR1030" s="45"/>
      <c r="SLS1030" s="45"/>
      <c r="SLT1030" s="45"/>
      <c r="SLU1030" s="45"/>
      <c r="SLV1030" s="45"/>
      <c r="SLW1030" s="45"/>
      <c r="SLX1030" s="45"/>
      <c r="SLY1030" s="45"/>
      <c r="SLZ1030" s="45"/>
      <c r="SMA1030" s="45"/>
      <c r="SMB1030" s="45"/>
      <c r="SMC1030" s="45"/>
      <c r="SMD1030" s="45"/>
      <c r="SME1030" s="45"/>
      <c r="SMF1030" s="45"/>
      <c r="SMG1030" s="45"/>
      <c r="SMH1030" s="45"/>
      <c r="SMI1030" s="45"/>
      <c r="SMJ1030" s="45"/>
      <c r="SMK1030" s="45"/>
      <c r="SML1030" s="45"/>
      <c r="SMM1030" s="45"/>
      <c r="SMN1030" s="45"/>
      <c r="SMO1030" s="45"/>
      <c r="SMP1030" s="45"/>
      <c r="SMQ1030" s="45"/>
      <c r="SMR1030" s="45"/>
      <c r="SMS1030" s="45"/>
      <c r="SMT1030" s="45"/>
      <c r="SMU1030" s="45"/>
      <c r="SMV1030" s="45"/>
      <c r="SMW1030" s="45"/>
      <c r="SMX1030" s="45"/>
      <c r="SMY1030" s="45"/>
      <c r="SMZ1030" s="45"/>
      <c r="SNA1030" s="45"/>
      <c r="SNB1030" s="45"/>
      <c r="SNC1030" s="45"/>
      <c r="SND1030" s="45"/>
      <c r="SNE1030" s="45"/>
      <c r="SNF1030" s="45"/>
      <c r="SNG1030" s="45"/>
      <c r="SNH1030" s="45"/>
      <c r="SNI1030" s="45"/>
      <c r="SNJ1030" s="45"/>
      <c r="SNK1030" s="45"/>
      <c r="SNL1030" s="45"/>
      <c r="SNM1030" s="45"/>
      <c r="SNN1030" s="45"/>
      <c r="SNO1030" s="45"/>
      <c r="SNP1030" s="45"/>
      <c r="SNQ1030" s="45"/>
      <c r="SNR1030" s="45"/>
      <c r="SNS1030" s="45"/>
      <c r="SNT1030" s="45"/>
      <c r="SNU1030" s="45"/>
      <c r="SNV1030" s="45"/>
      <c r="SNW1030" s="45"/>
      <c r="SNX1030" s="45"/>
      <c r="SNY1030" s="45"/>
      <c r="SNZ1030" s="45"/>
      <c r="SOA1030" s="45"/>
      <c r="SOB1030" s="45"/>
      <c r="SOC1030" s="45"/>
      <c r="SOD1030" s="45"/>
      <c r="SOE1030" s="45"/>
      <c r="SOF1030" s="45"/>
      <c r="SOG1030" s="45"/>
      <c r="SOH1030" s="45"/>
      <c r="SOI1030" s="45"/>
      <c r="SOJ1030" s="45"/>
      <c r="SOK1030" s="45"/>
      <c r="SOL1030" s="45"/>
      <c r="SOM1030" s="45"/>
      <c r="SON1030" s="45"/>
      <c r="SOO1030" s="45"/>
      <c r="SOP1030" s="45"/>
      <c r="SOQ1030" s="45"/>
      <c r="SOR1030" s="45"/>
      <c r="SOS1030" s="45"/>
      <c r="SOT1030" s="45"/>
      <c r="SOU1030" s="45"/>
      <c r="SOV1030" s="45"/>
      <c r="SOW1030" s="45"/>
      <c r="SOX1030" s="45"/>
      <c r="SOY1030" s="45"/>
      <c r="SOZ1030" s="45"/>
      <c r="SPA1030" s="45"/>
      <c r="SPB1030" s="45"/>
      <c r="SPC1030" s="45"/>
      <c r="SPD1030" s="45"/>
      <c r="SPE1030" s="45"/>
      <c r="SPF1030" s="45"/>
      <c r="SPG1030" s="45"/>
      <c r="SPH1030" s="45"/>
      <c r="SPI1030" s="45"/>
      <c r="SPJ1030" s="45"/>
      <c r="SPK1030" s="45"/>
      <c r="SPL1030" s="45"/>
      <c r="SPM1030" s="45"/>
      <c r="SPN1030" s="45"/>
      <c r="SPO1030" s="45"/>
      <c r="SPP1030" s="45"/>
      <c r="SPQ1030" s="45"/>
      <c r="SPR1030" s="45"/>
      <c r="SPS1030" s="45"/>
      <c r="SPT1030" s="45"/>
      <c r="SPU1030" s="45"/>
      <c r="SPV1030" s="45"/>
      <c r="SPW1030" s="45"/>
      <c r="SPX1030" s="45"/>
      <c r="SPY1030" s="45"/>
      <c r="SPZ1030" s="45"/>
      <c r="SQA1030" s="45"/>
      <c r="SQB1030" s="45"/>
      <c r="SQC1030" s="45"/>
      <c r="SQD1030" s="45"/>
      <c r="SQE1030" s="45"/>
      <c r="SQF1030" s="45"/>
      <c r="SQG1030" s="45"/>
      <c r="SQH1030" s="45"/>
      <c r="SQI1030" s="45"/>
      <c r="SQJ1030" s="45"/>
      <c r="SQK1030" s="45"/>
      <c r="SQL1030" s="45"/>
      <c r="SQM1030" s="45"/>
      <c r="SQN1030" s="45"/>
      <c r="SQO1030" s="45"/>
      <c r="SQP1030" s="45"/>
      <c r="SQQ1030" s="45"/>
      <c r="SQR1030" s="45"/>
      <c r="SQS1030" s="45"/>
      <c r="SQT1030" s="45"/>
      <c r="SQU1030" s="45"/>
      <c r="SQV1030" s="45"/>
      <c r="SQW1030" s="45"/>
      <c r="SQX1030" s="45"/>
      <c r="SQY1030" s="45"/>
      <c r="SQZ1030" s="45"/>
      <c r="SRA1030" s="45"/>
      <c r="SRB1030" s="45"/>
      <c r="SRC1030" s="45"/>
      <c r="SRD1030" s="45"/>
      <c r="SRE1030" s="45"/>
      <c r="SRF1030" s="45"/>
      <c r="SRG1030" s="45"/>
      <c r="SRH1030" s="45"/>
      <c r="SRI1030" s="45"/>
      <c r="SRJ1030" s="45"/>
      <c r="SRK1030" s="45"/>
      <c r="SRL1030" s="45"/>
      <c r="SRM1030" s="45"/>
      <c r="SRN1030" s="45"/>
      <c r="SRO1030" s="45"/>
      <c r="SRP1030" s="45"/>
      <c r="SRQ1030" s="45"/>
      <c r="SRR1030" s="45"/>
      <c r="SRS1030" s="45"/>
      <c r="SRT1030" s="45"/>
      <c r="SRU1030" s="45"/>
      <c r="SRV1030" s="45"/>
      <c r="SRW1030" s="45"/>
      <c r="SRX1030" s="45"/>
      <c r="SRY1030" s="45"/>
      <c r="SRZ1030" s="45"/>
      <c r="SSA1030" s="45"/>
      <c r="SSB1030" s="45"/>
      <c r="SSC1030" s="45"/>
      <c r="SSD1030" s="45"/>
      <c r="SSE1030" s="45"/>
      <c r="SSF1030" s="45"/>
      <c r="SSG1030" s="45"/>
      <c r="SSH1030" s="45"/>
      <c r="SSI1030" s="45"/>
      <c r="SSJ1030" s="45"/>
      <c r="SSK1030" s="45"/>
      <c r="SSL1030" s="45"/>
      <c r="SSM1030" s="45"/>
      <c r="SSN1030" s="45"/>
      <c r="SSO1030" s="45"/>
      <c r="SSP1030" s="45"/>
      <c r="SSQ1030" s="45"/>
      <c r="SSR1030" s="45"/>
      <c r="SSS1030" s="45"/>
      <c r="SST1030" s="45"/>
      <c r="SSU1030" s="45"/>
      <c r="SSV1030" s="45"/>
      <c r="SSW1030" s="45"/>
      <c r="SSX1030" s="45"/>
      <c r="SSY1030" s="45"/>
      <c r="SSZ1030" s="45"/>
      <c r="STA1030" s="45"/>
      <c r="STB1030" s="45"/>
      <c r="STC1030" s="45"/>
      <c r="STD1030" s="45"/>
      <c r="STE1030" s="45"/>
      <c r="STF1030" s="45"/>
      <c r="STG1030" s="45"/>
      <c r="STH1030" s="45"/>
      <c r="STI1030" s="45"/>
      <c r="STJ1030" s="45"/>
      <c r="STK1030" s="45"/>
      <c r="STL1030" s="45"/>
      <c r="STM1030" s="45"/>
      <c r="STN1030" s="45"/>
      <c r="STO1030" s="45"/>
      <c r="STP1030" s="45"/>
      <c r="STQ1030" s="45"/>
      <c r="STR1030" s="45"/>
      <c r="STS1030" s="45"/>
      <c r="STT1030" s="45"/>
      <c r="STU1030" s="45"/>
      <c r="STV1030" s="45"/>
      <c r="STW1030" s="45"/>
      <c r="STX1030" s="45"/>
      <c r="STY1030" s="45"/>
      <c r="STZ1030" s="45"/>
      <c r="SUA1030" s="45"/>
      <c r="SUB1030" s="45"/>
      <c r="SUC1030" s="45"/>
      <c r="SUD1030" s="45"/>
      <c r="SUE1030" s="45"/>
      <c r="SUF1030" s="45"/>
      <c r="SUG1030" s="45"/>
      <c r="SUH1030" s="45"/>
      <c r="SUI1030" s="45"/>
      <c r="SUJ1030" s="45"/>
      <c r="SUK1030" s="45"/>
      <c r="SUL1030" s="45"/>
      <c r="SUM1030" s="45"/>
      <c r="SUN1030" s="45"/>
      <c r="SUO1030" s="45"/>
      <c r="SUP1030" s="45"/>
      <c r="SUQ1030" s="45"/>
      <c r="SUR1030" s="45"/>
      <c r="SUS1030" s="45"/>
      <c r="SUT1030" s="45"/>
      <c r="SUU1030" s="45"/>
      <c r="SUV1030" s="45"/>
      <c r="SUW1030" s="45"/>
      <c r="SUX1030" s="45"/>
      <c r="SUY1030" s="45"/>
      <c r="SUZ1030" s="45"/>
      <c r="SVA1030" s="45"/>
      <c r="SVB1030" s="45"/>
      <c r="SVC1030" s="45"/>
      <c r="SVD1030" s="45"/>
      <c r="SVE1030" s="45"/>
      <c r="SVF1030" s="45"/>
      <c r="SVG1030" s="45"/>
      <c r="SVH1030" s="45"/>
      <c r="SVI1030" s="45"/>
      <c r="SVJ1030" s="45"/>
      <c r="SVK1030" s="45"/>
      <c r="SVL1030" s="45"/>
      <c r="SVM1030" s="45"/>
      <c r="SVN1030" s="45"/>
      <c r="SVO1030" s="45"/>
      <c r="SVP1030" s="45"/>
      <c r="SVQ1030" s="45"/>
      <c r="SVR1030" s="45"/>
      <c r="SVS1030" s="45"/>
      <c r="SVT1030" s="45"/>
      <c r="SVU1030" s="45"/>
      <c r="SVV1030" s="45"/>
      <c r="SVW1030" s="45"/>
      <c r="SVX1030" s="45"/>
      <c r="SVY1030" s="45"/>
      <c r="SVZ1030" s="45"/>
      <c r="SWA1030" s="45"/>
      <c r="SWB1030" s="45"/>
      <c r="SWC1030" s="45"/>
      <c r="SWD1030" s="45"/>
      <c r="SWE1030" s="45"/>
      <c r="SWF1030" s="45"/>
      <c r="SWG1030" s="45"/>
      <c r="SWH1030" s="45"/>
      <c r="SWI1030" s="45"/>
      <c r="SWJ1030" s="45"/>
      <c r="SWK1030" s="45"/>
      <c r="SWL1030" s="45"/>
      <c r="SWM1030" s="45"/>
      <c r="SWN1030" s="45"/>
      <c r="SWO1030" s="45"/>
      <c r="SWP1030" s="45"/>
      <c r="SWQ1030" s="45"/>
      <c r="SWR1030" s="45"/>
      <c r="SWS1030" s="45"/>
      <c r="SWT1030" s="45"/>
      <c r="SWU1030" s="45"/>
      <c r="SWV1030" s="45"/>
      <c r="SWW1030" s="45"/>
      <c r="SWX1030" s="45"/>
      <c r="SWY1030" s="45"/>
      <c r="SWZ1030" s="45"/>
      <c r="SXA1030" s="45"/>
      <c r="SXB1030" s="45"/>
      <c r="SXC1030" s="45"/>
      <c r="SXD1030" s="45"/>
      <c r="SXE1030" s="45"/>
      <c r="SXF1030" s="45"/>
      <c r="SXG1030" s="45"/>
      <c r="SXH1030" s="45"/>
      <c r="SXI1030" s="45"/>
      <c r="SXJ1030" s="45"/>
      <c r="SXK1030" s="45"/>
      <c r="SXL1030" s="45"/>
      <c r="SXM1030" s="45"/>
      <c r="SXN1030" s="45"/>
      <c r="SXO1030" s="45"/>
      <c r="SXP1030" s="45"/>
      <c r="SXQ1030" s="45"/>
      <c r="SXR1030" s="45"/>
      <c r="SXS1030" s="45"/>
      <c r="SXT1030" s="45"/>
      <c r="SXU1030" s="45"/>
      <c r="SXV1030" s="45"/>
      <c r="SXW1030" s="45"/>
      <c r="SXX1030" s="45"/>
      <c r="SXY1030" s="45"/>
      <c r="SXZ1030" s="45"/>
      <c r="SYA1030" s="45"/>
      <c r="SYB1030" s="45"/>
      <c r="SYC1030" s="45"/>
      <c r="SYD1030" s="45"/>
      <c r="SYE1030" s="45"/>
      <c r="SYF1030" s="45"/>
      <c r="SYG1030" s="45"/>
      <c r="SYH1030" s="45"/>
      <c r="SYI1030" s="45"/>
      <c r="SYJ1030" s="45"/>
      <c r="SYK1030" s="45"/>
      <c r="SYL1030" s="45"/>
      <c r="SYM1030" s="45"/>
      <c r="SYN1030" s="45"/>
      <c r="SYO1030" s="45"/>
      <c r="SYP1030" s="45"/>
      <c r="SYQ1030" s="45"/>
      <c r="SYR1030" s="45"/>
      <c r="SYS1030" s="45"/>
      <c r="SYT1030" s="45"/>
      <c r="SYU1030" s="45"/>
      <c r="SYV1030" s="45"/>
      <c r="SYW1030" s="45"/>
      <c r="SYX1030" s="45"/>
      <c r="SYY1030" s="45"/>
      <c r="SYZ1030" s="45"/>
      <c r="SZA1030" s="45"/>
      <c r="SZB1030" s="45"/>
      <c r="SZC1030" s="45"/>
      <c r="SZD1030" s="45"/>
      <c r="SZE1030" s="45"/>
      <c r="SZF1030" s="45"/>
      <c r="SZG1030" s="45"/>
      <c r="SZH1030" s="45"/>
      <c r="SZI1030" s="45"/>
      <c r="SZJ1030" s="45"/>
      <c r="SZK1030" s="45"/>
      <c r="SZL1030" s="45"/>
      <c r="SZM1030" s="45"/>
      <c r="SZN1030" s="45"/>
      <c r="SZO1030" s="45"/>
      <c r="SZP1030" s="45"/>
      <c r="SZQ1030" s="45"/>
      <c r="SZR1030" s="45"/>
      <c r="SZS1030" s="45"/>
      <c r="SZT1030" s="45"/>
      <c r="SZU1030" s="45"/>
      <c r="SZV1030" s="45"/>
      <c r="SZW1030" s="45"/>
      <c r="SZX1030" s="45"/>
      <c r="SZY1030" s="45"/>
      <c r="SZZ1030" s="45"/>
      <c r="TAA1030" s="45"/>
      <c r="TAB1030" s="45"/>
      <c r="TAC1030" s="45"/>
      <c r="TAD1030" s="45"/>
      <c r="TAE1030" s="45"/>
      <c r="TAF1030" s="45"/>
      <c r="TAG1030" s="45"/>
      <c r="TAH1030" s="45"/>
      <c r="TAI1030" s="45"/>
      <c r="TAJ1030" s="45"/>
      <c r="TAK1030" s="45"/>
      <c r="TAL1030" s="45"/>
      <c r="TAM1030" s="45"/>
      <c r="TAN1030" s="45"/>
      <c r="TAO1030" s="45"/>
      <c r="TAP1030" s="45"/>
      <c r="TAQ1030" s="45"/>
      <c r="TAR1030" s="45"/>
      <c r="TAS1030" s="45"/>
      <c r="TAT1030" s="45"/>
      <c r="TAU1030" s="45"/>
      <c r="TAV1030" s="45"/>
      <c r="TAW1030" s="45"/>
      <c r="TAX1030" s="45"/>
      <c r="TAY1030" s="45"/>
      <c r="TAZ1030" s="45"/>
      <c r="TBA1030" s="45"/>
      <c r="TBB1030" s="45"/>
      <c r="TBC1030" s="45"/>
      <c r="TBD1030" s="45"/>
      <c r="TBE1030" s="45"/>
      <c r="TBF1030" s="45"/>
      <c r="TBG1030" s="45"/>
      <c r="TBH1030" s="45"/>
      <c r="TBI1030" s="45"/>
      <c r="TBJ1030" s="45"/>
      <c r="TBK1030" s="45"/>
      <c r="TBL1030" s="45"/>
      <c r="TBM1030" s="45"/>
      <c r="TBN1030" s="45"/>
      <c r="TBO1030" s="45"/>
      <c r="TBP1030" s="45"/>
      <c r="TBQ1030" s="45"/>
      <c r="TBR1030" s="45"/>
      <c r="TBS1030" s="45"/>
      <c r="TBT1030" s="45"/>
      <c r="TBU1030" s="45"/>
      <c r="TBV1030" s="45"/>
      <c r="TBW1030" s="45"/>
      <c r="TBX1030" s="45"/>
      <c r="TBY1030" s="45"/>
      <c r="TBZ1030" s="45"/>
      <c r="TCA1030" s="45"/>
      <c r="TCB1030" s="45"/>
      <c r="TCC1030" s="45"/>
      <c r="TCD1030" s="45"/>
      <c r="TCE1030" s="45"/>
      <c r="TCF1030" s="45"/>
      <c r="TCG1030" s="45"/>
      <c r="TCH1030" s="45"/>
      <c r="TCI1030" s="45"/>
      <c r="TCJ1030" s="45"/>
      <c r="TCK1030" s="45"/>
      <c r="TCL1030" s="45"/>
      <c r="TCM1030" s="45"/>
      <c r="TCN1030" s="45"/>
      <c r="TCO1030" s="45"/>
      <c r="TCP1030" s="45"/>
      <c r="TCQ1030" s="45"/>
      <c r="TCR1030" s="45"/>
      <c r="TCS1030" s="45"/>
      <c r="TCT1030" s="45"/>
      <c r="TCU1030" s="45"/>
      <c r="TCV1030" s="45"/>
      <c r="TCW1030" s="45"/>
      <c r="TCX1030" s="45"/>
      <c r="TCY1030" s="45"/>
      <c r="TCZ1030" s="45"/>
      <c r="TDA1030" s="45"/>
      <c r="TDB1030" s="45"/>
      <c r="TDC1030" s="45"/>
      <c r="TDD1030" s="45"/>
      <c r="TDE1030" s="45"/>
      <c r="TDF1030" s="45"/>
      <c r="TDG1030" s="45"/>
      <c r="TDH1030" s="45"/>
      <c r="TDI1030" s="45"/>
      <c r="TDJ1030" s="45"/>
      <c r="TDK1030" s="45"/>
      <c r="TDL1030" s="45"/>
      <c r="TDM1030" s="45"/>
      <c r="TDN1030" s="45"/>
      <c r="TDO1030" s="45"/>
      <c r="TDP1030" s="45"/>
      <c r="TDQ1030" s="45"/>
      <c r="TDR1030" s="45"/>
      <c r="TDS1030" s="45"/>
      <c r="TDT1030" s="45"/>
      <c r="TDU1030" s="45"/>
      <c r="TDV1030" s="45"/>
      <c r="TDW1030" s="45"/>
      <c r="TDX1030" s="45"/>
      <c r="TDY1030" s="45"/>
      <c r="TDZ1030" s="45"/>
      <c r="TEA1030" s="45"/>
      <c r="TEB1030" s="45"/>
      <c r="TEC1030" s="45"/>
      <c r="TED1030" s="45"/>
      <c r="TEE1030" s="45"/>
      <c r="TEF1030" s="45"/>
      <c r="TEG1030" s="45"/>
      <c r="TEH1030" s="45"/>
      <c r="TEI1030" s="45"/>
      <c r="TEJ1030" s="45"/>
      <c r="TEK1030" s="45"/>
      <c r="TEL1030" s="45"/>
      <c r="TEM1030" s="45"/>
      <c r="TEN1030" s="45"/>
      <c r="TEO1030" s="45"/>
      <c r="TEP1030" s="45"/>
      <c r="TEQ1030" s="45"/>
      <c r="TER1030" s="45"/>
      <c r="TES1030" s="45"/>
      <c r="TET1030" s="45"/>
      <c r="TEU1030" s="45"/>
      <c r="TEV1030" s="45"/>
      <c r="TEW1030" s="45"/>
      <c r="TEX1030" s="45"/>
      <c r="TEY1030" s="45"/>
      <c r="TEZ1030" s="45"/>
      <c r="TFA1030" s="45"/>
      <c r="TFB1030" s="45"/>
      <c r="TFC1030" s="45"/>
      <c r="TFD1030" s="45"/>
      <c r="TFE1030" s="45"/>
      <c r="TFF1030" s="45"/>
      <c r="TFG1030" s="45"/>
      <c r="TFH1030" s="45"/>
      <c r="TFI1030" s="45"/>
      <c r="TFJ1030" s="45"/>
      <c r="TFK1030" s="45"/>
      <c r="TFL1030" s="45"/>
      <c r="TFM1030" s="45"/>
      <c r="TFN1030" s="45"/>
      <c r="TFO1030" s="45"/>
      <c r="TFP1030" s="45"/>
      <c r="TFQ1030" s="45"/>
      <c r="TFR1030" s="45"/>
      <c r="TFS1030" s="45"/>
      <c r="TFT1030" s="45"/>
      <c r="TFU1030" s="45"/>
      <c r="TFV1030" s="45"/>
      <c r="TFW1030" s="45"/>
      <c r="TFX1030" s="45"/>
      <c r="TFY1030" s="45"/>
      <c r="TFZ1030" s="45"/>
      <c r="TGA1030" s="45"/>
      <c r="TGB1030" s="45"/>
      <c r="TGC1030" s="45"/>
      <c r="TGD1030" s="45"/>
      <c r="TGE1030" s="45"/>
      <c r="TGF1030" s="45"/>
      <c r="TGG1030" s="45"/>
      <c r="TGH1030" s="45"/>
      <c r="TGI1030" s="45"/>
      <c r="TGJ1030" s="45"/>
      <c r="TGK1030" s="45"/>
      <c r="TGL1030" s="45"/>
      <c r="TGM1030" s="45"/>
      <c r="TGN1030" s="45"/>
      <c r="TGO1030" s="45"/>
      <c r="TGP1030" s="45"/>
      <c r="TGQ1030" s="45"/>
      <c r="TGR1030" s="45"/>
      <c r="TGS1030" s="45"/>
      <c r="TGT1030" s="45"/>
      <c r="TGU1030" s="45"/>
      <c r="TGV1030" s="45"/>
      <c r="TGW1030" s="45"/>
      <c r="TGX1030" s="45"/>
      <c r="TGY1030" s="45"/>
      <c r="TGZ1030" s="45"/>
      <c r="THA1030" s="45"/>
      <c r="THB1030" s="45"/>
      <c r="THC1030" s="45"/>
      <c r="THD1030" s="45"/>
      <c r="THE1030" s="45"/>
      <c r="THF1030" s="45"/>
      <c r="THG1030" s="45"/>
      <c r="THH1030" s="45"/>
      <c r="THI1030" s="45"/>
      <c r="THJ1030" s="45"/>
      <c r="THK1030" s="45"/>
      <c r="THL1030" s="45"/>
      <c r="THM1030" s="45"/>
      <c r="THN1030" s="45"/>
      <c r="THO1030" s="45"/>
      <c r="THP1030" s="45"/>
      <c r="THQ1030" s="45"/>
      <c r="THR1030" s="45"/>
      <c r="THS1030" s="45"/>
      <c r="THT1030" s="45"/>
      <c r="THU1030" s="45"/>
      <c r="THV1030" s="45"/>
      <c r="THW1030" s="45"/>
      <c r="THX1030" s="45"/>
      <c r="THY1030" s="45"/>
      <c r="THZ1030" s="45"/>
      <c r="TIA1030" s="45"/>
      <c r="TIB1030" s="45"/>
      <c r="TIC1030" s="45"/>
      <c r="TID1030" s="45"/>
      <c r="TIE1030" s="45"/>
      <c r="TIF1030" s="45"/>
      <c r="TIG1030" s="45"/>
      <c r="TIH1030" s="45"/>
      <c r="TII1030" s="45"/>
      <c r="TIJ1030" s="45"/>
      <c r="TIK1030" s="45"/>
      <c r="TIL1030" s="45"/>
      <c r="TIM1030" s="45"/>
      <c r="TIN1030" s="45"/>
      <c r="TIO1030" s="45"/>
      <c r="TIP1030" s="45"/>
      <c r="TIQ1030" s="45"/>
      <c r="TIR1030" s="45"/>
      <c r="TIS1030" s="45"/>
      <c r="TIT1030" s="45"/>
      <c r="TIU1030" s="45"/>
      <c r="TIV1030" s="45"/>
      <c r="TIW1030" s="45"/>
      <c r="TIX1030" s="45"/>
      <c r="TIY1030" s="45"/>
      <c r="TIZ1030" s="45"/>
      <c r="TJA1030" s="45"/>
      <c r="TJB1030" s="45"/>
      <c r="TJC1030" s="45"/>
      <c r="TJD1030" s="45"/>
      <c r="TJE1030" s="45"/>
      <c r="TJF1030" s="45"/>
      <c r="TJG1030" s="45"/>
      <c r="TJH1030" s="45"/>
      <c r="TJI1030" s="45"/>
      <c r="TJJ1030" s="45"/>
      <c r="TJK1030" s="45"/>
      <c r="TJL1030" s="45"/>
      <c r="TJM1030" s="45"/>
      <c r="TJN1030" s="45"/>
      <c r="TJO1030" s="45"/>
      <c r="TJP1030" s="45"/>
      <c r="TJQ1030" s="45"/>
      <c r="TJR1030" s="45"/>
      <c r="TJS1030" s="45"/>
      <c r="TJT1030" s="45"/>
      <c r="TJU1030" s="45"/>
      <c r="TJV1030" s="45"/>
      <c r="TJW1030" s="45"/>
      <c r="TJX1030" s="45"/>
      <c r="TJY1030" s="45"/>
      <c r="TJZ1030" s="45"/>
      <c r="TKA1030" s="45"/>
      <c r="TKB1030" s="45"/>
      <c r="TKC1030" s="45"/>
      <c r="TKD1030" s="45"/>
      <c r="TKE1030" s="45"/>
      <c r="TKF1030" s="45"/>
      <c r="TKG1030" s="45"/>
      <c r="TKH1030" s="45"/>
      <c r="TKI1030" s="45"/>
      <c r="TKJ1030" s="45"/>
      <c r="TKK1030" s="45"/>
      <c r="TKL1030" s="45"/>
      <c r="TKM1030" s="45"/>
      <c r="TKN1030" s="45"/>
      <c r="TKO1030" s="45"/>
      <c r="TKP1030" s="45"/>
      <c r="TKQ1030" s="45"/>
      <c r="TKR1030" s="45"/>
      <c r="TKS1030" s="45"/>
      <c r="TKT1030" s="45"/>
      <c r="TKU1030" s="45"/>
      <c r="TKV1030" s="45"/>
      <c r="TKW1030" s="45"/>
      <c r="TKX1030" s="45"/>
      <c r="TKY1030" s="45"/>
      <c r="TKZ1030" s="45"/>
      <c r="TLA1030" s="45"/>
      <c r="TLB1030" s="45"/>
      <c r="TLC1030" s="45"/>
      <c r="TLD1030" s="45"/>
      <c r="TLE1030" s="45"/>
      <c r="TLF1030" s="45"/>
      <c r="TLG1030" s="45"/>
      <c r="TLH1030" s="45"/>
      <c r="TLI1030" s="45"/>
      <c r="TLJ1030" s="45"/>
      <c r="TLK1030" s="45"/>
      <c r="TLL1030" s="45"/>
      <c r="TLM1030" s="45"/>
      <c r="TLN1030" s="45"/>
      <c r="TLO1030" s="45"/>
      <c r="TLP1030" s="45"/>
      <c r="TLQ1030" s="45"/>
      <c r="TLR1030" s="45"/>
      <c r="TLS1030" s="45"/>
      <c r="TLT1030" s="45"/>
      <c r="TLU1030" s="45"/>
      <c r="TLV1030" s="45"/>
      <c r="TLW1030" s="45"/>
      <c r="TLX1030" s="45"/>
      <c r="TLY1030" s="45"/>
      <c r="TLZ1030" s="45"/>
      <c r="TMA1030" s="45"/>
      <c r="TMB1030" s="45"/>
      <c r="TMC1030" s="45"/>
      <c r="TMD1030" s="45"/>
      <c r="TME1030" s="45"/>
      <c r="TMF1030" s="45"/>
      <c r="TMG1030" s="45"/>
      <c r="TMH1030" s="45"/>
      <c r="TMI1030" s="45"/>
      <c r="TMJ1030" s="45"/>
      <c r="TMK1030" s="45"/>
      <c r="TML1030" s="45"/>
      <c r="TMM1030" s="45"/>
      <c r="TMN1030" s="45"/>
      <c r="TMO1030" s="45"/>
      <c r="TMP1030" s="45"/>
      <c r="TMQ1030" s="45"/>
      <c r="TMR1030" s="45"/>
      <c r="TMS1030" s="45"/>
      <c r="TMT1030" s="45"/>
      <c r="TMU1030" s="45"/>
      <c r="TMV1030" s="45"/>
      <c r="TMW1030" s="45"/>
      <c r="TMX1030" s="45"/>
      <c r="TMY1030" s="45"/>
      <c r="TMZ1030" s="45"/>
      <c r="TNA1030" s="45"/>
      <c r="TNB1030" s="45"/>
      <c r="TNC1030" s="45"/>
      <c r="TND1030" s="45"/>
      <c r="TNE1030" s="45"/>
      <c r="TNF1030" s="45"/>
      <c r="TNG1030" s="45"/>
      <c r="TNH1030" s="45"/>
      <c r="TNI1030" s="45"/>
      <c r="TNJ1030" s="45"/>
      <c r="TNK1030" s="45"/>
      <c r="TNL1030" s="45"/>
      <c r="TNM1030" s="45"/>
      <c r="TNN1030" s="45"/>
      <c r="TNO1030" s="45"/>
      <c r="TNP1030" s="45"/>
      <c r="TNQ1030" s="45"/>
      <c r="TNR1030" s="45"/>
      <c r="TNS1030" s="45"/>
      <c r="TNT1030" s="45"/>
      <c r="TNU1030" s="45"/>
      <c r="TNV1030" s="45"/>
      <c r="TNW1030" s="45"/>
      <c r="TNX1030" s="45"/>
      <c r="TNY1030" s="45"/>
      <c r="TNZ1030" s="45"/>
      <c r="TOA1030" s="45"/>
      <c r="TOB1030" s="45"/>
      <c r="TOC1030" s="45"/>
      <c r="TOD1030" s="45"/>
      <c r="TOE1030" s="45"/>
      <c r="TOF1030" s="45"/>
      <c r="TOG1030" s="45"/>
      <c r="TOH1030" s="45"/>
      <c r="TOI1030" s="45"/>
      <c r="TOJ1030" s="45"/>
      <c r="TOK1030" s="45"/>
      <c r="TOL1030" s="45"/>
      <c r="TOM1030" s="45"/>
      <c r="TON1030" s="45"/>
      <c r="TOO1030" s="45"/>
      <c r="TOP1030" s="45"/>
      <c r="TOQ1030" s="45"/>
      <c r="TOR1030" s="45"/>
      <c r="TOS1030" s="45"/>
      <c r="TOT1030" s="45"/>
      <c r="TOU1030" s="45"/>
      <c r="TOV1030" s="45"/>
      <c r="TOW1030" s="45"/>
      <c r="TOX1030" s="45"/>
      <c r="TOY1030" s="45"/>
      <c r="TOZ1030" s="45"/>
      <c r="TPA1030" s="45"/>
      <c r="TPB1030" s="45"/>
      <c r="TPC1030" s="45"/>
      <c r="TPD1030" s="45"/>
      <c r="TPE1030" s="45"/>
      <c r="TPF1030" s="45"/>
      <c r="TPG1030" s="45"/>
      <c r="TPH1030" s="45"/>
      <c r="TPI1030" s="45"/>
      <c r="TPJ1030" s="45"/>
      <c r="TPK1030" s="45"/>
      <c r="TPL1030" s="45"/>
      <c r="TPM1030" s="45"/>
      <c r="TPN1030" s="45"/>
      <c r="TPO1030" s="45"/>
      <c r="TPP1030" s="45"/>
      <c r="TPQ1030" s="45"/>
      <c r="TPR1030" s="45"/>
      <c r="TPS1030" s="45"/>
      <c r="TPT1030" s="45"/>
      <c r="TPU1030" s="45"/>
      <c r="TPV1030" s="45"/>
      <c r="TPW1030" s="45"/>
      <c r="TPX1030" s="45"/>
      <c r="TPY1030" s="45"/>
      <c r="TPZ1030" s="45"/>
      <c r="TQA1030" s="45"/>
      <c r="TQB1030" s="45"/>
      <c r="TQC1030" s="45"/>
      <c r="TQD1030" s="45"/>
      <c r="TQE1030" s="45"/>
      <c r="TQF1030" s="45"/>
      <c r="TQG1030" s="45"/>
      <c r="TQH1030" s="45"/>
      <c r="TQI1030" s="45"/>
      <c r="TQJ1030" s="45"/>
      <c r="TQK1030" s="45"/>
      <c r="TQL1030" s="45"/>
      <c r="TQM1030" s="45"/>
      <c r="TQN1030" s="45"/>
      <c r="TQO1030" s="45"/>
      <c r="TQP1030" s="45"/>
      <c r="TQQ1030" s="45"/>
      <c r="TQR1030" s="45"/>
      <c r="TQS1030" s="45"/>
      <c r="TQT1030" s="45"/>
      <c r="TQU1030" s="45"/>
      <c r="TQV1030" s="45"/>
      <c r="TQW1030" s="45"/>
      <c r="TQX1030" s="45"/>
      <c r="TQY1030" s="45"/>
      <c r="TQZ1030" s="45"/>
      <c r="TRA1030" s="45"/>
      <c r="TRB1030" s="45"/>
      <c r="TRC1030" s="45"/>
      <c r="TRD1030" s="45"/>
      <c r="TRE1030" s="45"/>
      <c r="TRF1030" s="45"/>
      <c r="TRG1030" s="45"/>
      <c r="TRH1030" s="45"/>
      <c r="TRI1030" s="45"/>
      <c r="TRJ1030" s="45"/>
      <c r="TRK1030" s="45"/>
      <c r="TRL1030" s="45"/>
      <c r="TRM1030" s="45"/>
      <c r="TRN1030" s="45"/>
      <c r="TRO1030" s="45"/>
      <c r="TRP1030" s="45"/>
      <c r="TRQ1030" s="45"/>
      <c r="TRR1030" s="45"/>
      <c r="TRS1030" s="45"/>
      <c r="TRT1030" s="45"/>
      <c r="TRU1030" s="45"/>
      <c r="TRV1030" s="45"/>
      <c r="TRW1030" s="45"/>
      <c r="TRX1030" s="45"/>
      <c r="TRY1030" s="45"/>
      <c r="TRZ1030" s="45"/>
      <c r="TSA1030" s="45"/>
      <c r="TSB1030" s="45"/>
      <c r="TSC1030" s="45"/>
      <c r="TSD1030" s="45"/>
      <c r="TSE1030" s="45"/>
      <c r="TSF1030" s="45"/>
      <c r="TSG1030" s="45"/>
      <c r="TSH1030" s="45"/>
      <c r="TSI1030" s="45"/>
      <c r="TSJ1030" s="45"/>
      <c r="TSK1030" s="45"/>
      <c r="TSL1030" s="45"/>
      <c r="TSM1030" s="45"/>
      <c r="TSN1030" s="45"/>
      <c r="TSO1030" s="45"/>
      <c r="TSP1030" s="45"/>
      <c r="TSQ1030" s="45"/>
      <c r="TSR1030" s="45"/>
      <c r="TSS1030" s="45"/>
      <c r="TST1030" s="45"/>
      <c r="TSU1030" s="45"/>
      <c r="TSV1030" s="45"/>
      <c r="TSW1030" s="45"/>
      <c r="TSX1030" s="45"/>
      <c r="TSY1030" s="45"/>
      <c r="TSZ1030" s="45"/>
      <c r="TTA1030" s="45"/>
      <c r="TTB1030" s="45"/>
      <c r="TTC1030" s="45"/>
      <c r="TTD1030" s="45"/>
      <c r="TTE1030" s="45"/>
      <c r="TTF1030" s="45"/>
      <c r="TTG1030" s="45"/>
      <c r="TTH1030" s="45"/>
      <c r="TTI1030" s="45"/>
      <c r="TTJ1030" s="45"/>
      <c r="TTK1030" s="45"/>
      <c r="TTL1030" s="45"/>
      <c r="TTM1030" s="45"/>
      <c r="TTN1030" s="45"/>
      <c r="TTO1030" s="45"/>
      <c r="TTP1030" s="45"/>
      <c r="TTQ1030" s="45"/>
      <c r="TTR1030" s="45"/>
      <c r="TTS1030" s="45"/>
      <c r="TTT1030" s="45"/>
      <c r="TTU1030" s="45"/>
      <c r="TTV1030" s="45"/>
      <c r="TTW1030" s="45"/>
      <c r="TTX1030" s="45"/>
      <c r="TTY1030" s="45"/>
      <c r="TTZ1030" s="45"/>
      <c r="TUA1030" s="45"/>
      <c r="TUB1030" s="45"/>
      <c r="TUC1030" s="45"/>
      <c r="TUD1030" s="45"/>
      <c r="TUE1030" s="45"/>
      <c r="TUF1030" s="45"/>
      <c r="TUG1030" s="45"/>
      <c r="TUH1030" s="45"/>
      <c r="TUI1030" s="45"/>
      <c r="TUJ1030" s="45"/>
      <c r="TUK1030" s="45"/>
      <c r="TUL1030" s="45"/>
      <c r="TUM1030" s="45"/>
      <c r="TUN1030" s="45"/>
      <c r="TUO1030" s="45"/>
      <c r="TUP1030" s="45"/>
      <c r="TUQ1030" s="45"/>
      <c r="TUR1030" s="45"/>
      <c r="TUS1030" s="45"/>
      <c r="TUT1030" s="45"/>
      <c r="TUU1030" s="45"/>
      <c r="TUV1030" s="45"/>
      <c r="TUW1030" s="45"/>
      <c r="TUX1030" s="45"/>
      <c r="TUY1030" s="45"/>
      <c r="TUZ1030" s="45"/>
      <c r="TVA1030" s="45"/>
      <c r="TVB1030" s="45"/>
      <c r="TVC1030" s="45"/>
      <c r="TVD1030" s="45"/>
      <c r="TVE1030" s="45"/>
      <c r="TVF1030" s="45"/>
      <c r="TVG1030" s="45"/>
      <c r="TVH1030" s="45"/>
      <c r="TVI1030" s="45"/>
      <c r="TVJ1030" s="45"/>
      <c r="TVK1030" s="45"/>
      <c r="TVL1030" s="45"/>
      <c r="TVM1030" s="45"/>
      <c r="TVN1030" s="45"/>
      <c r="TVO1030" s="45"/>
      <c r="TVP1030" s="45"/>
      <c r="TVQ1030" s="45"/>
      <c r="TVR1030" s="45"/>
      <c r="TVS1030" s="45"/>
      <c r="TVT1030" s="45"/>
      <c r="TVU1030" s="45"/>
      <c r="TVV1030" s="45"/>
      <c r="TVW1030" s="45"/>
      <c r="TVX1030" s="45"/>
      <c r="TVY1030" s="45"/>
      <c r="TVZ1030" s="45"/>
      <c r="TWA1030" s="45"/>
      <c r="TWB1030" s="45"/>
      <c r="TWC1030" s="45"/>
      <c r="TWD1030" s="45"/>
      <c r="TWE1030" s="45"/>
      <c r="TWF1030" s="45"/>
      <c r="TWG1030" s="45"/>
      <c r="TWH1030" s="45"/>
      <c r="TWI1030" s="45"/>
      <c r="TWJ1030" s="45"/>
      <c r="TWK1030" s="45"/>
      <c r="TWL1030" s="45"/>
      <c r="TWM1030" s="45"/>
      <c r="TWN1030" s="45"/>
      <c r="TWO1030" s="45"/>
      <c r="TWP1030" s="45"/>
      <c r="TWQ1030" s="45"/>
      <c r="TWR1030" s="45"/>
      <c r="TWS1030" s="45"/>
      <c r="TWT1030" s="45"/>
      <c r="TWU1030" s="45"/>
      <c r="TWV1030" s="45"/>
      <c r="TWW1030" s="45"/>
      <c r="TWX1030" s="45"/>
      <c r="TWY1030" s="45"/>
      <c r="TWZ1030" s="45"/>
      <c r="TXA1030" s="45"/>
      <c r="TXB1030" s="45"/>
      <c r="TXC1030" s="45"/>
      <c r="TXD1030" s="45"/>
      <c r="TXE1030" s="45"/>
      <c r="TXF1030" s="45"/>
      <c r="TXG1030" s="45"/>
      <c r="TXH1030" s="45"/>
      <c r="TXI1030" s="45"/>
      <c r="TXJ1030" s="45"/>
      <c r="TXK1030" s="45"/>
      <c r="TXL1030" s="45"/>
      <c r="TXM1030" s="45"/>
      <c r="TXN1030" s="45"/>
      <c r="TXO1030" s="45"/>
      <c r="TXP1030" s="45"/>
      <c r="TXQ1030" s="45"/>
      <c r="TXR1030" s="45"/>
      <c r="TXS1030" s="45"/>
      <c r="TXT1030" s="45"/>
      <c r="TXU1030" s="45"/>
      <c r="TXV1030" s="45"/>
      <c r="TXW1030" s="45"/>
      <c r="TXX1030" s="45"/>
      <c r="TXY1030" s="45"/>
      <c r="TXZ1030" s="45"/>
      <c r="TYA1030" s="45"/>
      <c r="TYB1030" s="45"/>
      <c r="TYC1030" s="45"/>
      <c r="TYD1030" s="45"/>
      <c r="TYE1030" s="45"/>
      <c r="TYF1030" s="45"/>
      <c r="TYG1030" s="45"/>
      <c r="TYH1030" s="45"/>
      <c r="TYI1030" s="45"/>
      <c r="TYJ1030" s="45"/>
      <c r="TYK1030" s="45"/>
      <c r="TYL1030" s="45"/>
      <c r="TYM1030" s="45"/>
      <c r="TYN1030" s="45"/>
      <c r="TYO1030" s="45"/>
      <c r="TYP1030" s="45"/>
      <c r="TYQ1030" s="45"/>
      <c r="TYR1030" s="45"/>
      <c r="TYS1030" s="45"/>
      <c r="TYT1030" s="45"/>
      <c r="TYU1030" s="45"/>
      <c r="TYV1030" s="45"/>
      <c r="TYW1030" s="45"/>
      <c r="TYX1030" s="45"/>
      <c r="TYY1030" s="45"/>
      <c r="TYZ1030" s="45"/>
      <c r="TZA1030" s="45"/>
      <c r="TZB1030" s="45"/>
      <c r="TZC1030" s="45"/>
      <c r="TZD1030" s="45"/>
      <c r="TZE1030" s="45"/>
      <c r="TZF1030" s="45"/>
      <c r="TZG1030" s="45"/>
      <c r="TZH1030" s="45"/>
      <c r="TZI1030" s="45"/>
      <c r="TZJ1030" s="45"/>
      <c r="TZK1030" s="45"/>
      <c r="TZL1030" s="45"/>
      <c r="TZM1030" s="45"/>
      <c r="TZN1030" s="45"/>
      <c r="TZO1030" s="45"/>
      <c r="TZP1030" s="45"/>
      <c r="TZQ1030" s="45"/>
      <c r="TZR1030" s="45"/>
      <c r="TZS1030" s="45"/>
      <c r="TZT1030" s="45"/>
      <c r="TZU1030" s="45"/>
      <c r="TZV1030" s="45"/>
      <c r="TZW1030" s="45"/>
      <c r="TZX1030" s="45"/>
      <c r="TZY1030" s="45"/>
      <c r="TZZ1030" s="45"/>
      <c r="UAA1030" s="45"/>
      <c r="UAB1030" s="45"/>
      <c r="UAC1030" s="45"/>
      <c r="UAD1030" s="45"/>
      <c r="UAE1030" s="45"/>
      <c r="UAF1030" s="45"/>
      <c r="UAG1030" s="45"/>
      <c r="UAH1030" s="45"/>
      <c r="UAI1030" s="45"/>
      <c r="UAJ1030" s="45"/>
      <c r="UAK1030" s="45"/>
      <c r="UAL1030" s="45"/>
      <c r="UAM1030" s="45"/>
      <c r="UAN1030" s="45"/>
      <c r="UAO1030" s="45"/>
      <c r="UAP1030" s="45"/>
      <c r="UAQ1030" s="45"/>
      <c r="UAR1030" s="45"/>
      <c r="UAS1030" s="45"/>
      <c r="UAT1030" s="45"/>
      <c r="UAU1030" s="45"/>
      <c r="UAV1030" s="45"/>
      <c r="UAW1030" s="45"/>
      <c r="UAX1030" s="45"/>
      <c r="UAY1030" s="45"/>
      <c r="UAZ1030" s="45"/>
      <c r="UBA1030" s="45"/>
      <c r="UBB1030" s="45"/>
      <c r="UBC1030" s="45"/>
      <c r="UBD1030" s="45"/>
      <c r="UBE1030" s="45"/>
      <c r="UBF1030" s="45"/>
      <c r="UBG1030" s="45"/>
      <c r="UBH1030" s="45"/>
      <c r="UBI1030" s="45"/>
      <c r="UBJ1030" s="45"/>
      <c r="UBK1030" s="45"/>
      <c r="UBL1030" s="45"/>
      <c r="UBM1030" s="45"/>
      <c r="UBN1030" s="45"/>
      <c r="UBO1030" s="45"/>
      <c r="UBP1030" s="45"/>
      <c r="UBQ1030" s="45"/>
      <c r="UBR1030" s="45"/>
      <c r="UBS1030" s="45"/>
      <c r="UBT1030" s="45"/>
      <c r="UBU1030" s="45"/>
      <c r="UBV1030" s="45"/>
      <c r="UBW1030" s="45"/>
      <c r="UBX1030" s="45"/>
      <c r="UBY1030" s="45"/>
      <c r="UBZ1030" s="45"/>
      <c r="UCA1030" s="45"/>
      <c r="UCB1030" s="45"/>
      <c r="UCC1030" s="45"/>
      <c r="UCD1030" s="45"/>
      <c r="UCE1030" s="45"/>
      <c r="UCF1030" s="45"/>
      <c r="UCG1030" s="45"/>
      <c r="UCH1030" s="45"/>
      <c r="UCI1030" s="45"/>
      <c r="UCJ1030" s="45"/>
      <c r="UCK1030" s="45"/>
      <c r="UCL1030" s="45"/>
      <c r="UCM1030" s="45"/>
      <c r="UCN1030" s="45"/>
      <c r="UCO1030" s="45"/>
      <c r="UCP1030" s="45"/>
      <c r="UCQ1030" s="45"/>
      <c r="UCR1030" s="45"/>
      <c r="UCS1030" s="45"/>
      <c r="UCT1030" s="45"/>
      <c r="UCU1030" s="45"/>
      <c r="UCV1030" s="45"/>
      <c r="UCW1030" s="45"/>
      <c r="UCX1030" s="45"/>
      <c r="UCY1030" s="45"/>
      <c r="UCZ1030" s="45"/>
      <c r="UDA1030" s="45"/>
      <c r="UDB1030" s="45"/>
      <c r="UDC1030" s="45"/>
      <c r="UDD1030" s="45"/>
      <c r="UDE1030" s="45"/>
      <c r="UDF1030" s="45"/>
      <c r="UDG1030" s="45"/>
      <c r="UDH1030" s="45"/>
      <c r="UDI1030" s="45"/>
      <c r="UDJ1030" s="45"/>
      <c r="UDK1030" s="45"/>
      <c r="UDL1030" s="45"/>
      <c r="UDM1030" s="45"/>
      <c r="UDN1030" s="45"/>
      <c r="UDO1030" s="45"/>
      <c r="UDP1030" s="45"/>
      <c r="UDQ1030" s="45"/>
      <c r="UDR1030" s="45"/>
      <c r="UDS1030" s="45"/>
      <c r="UDT1030" s="45"/>
      <c r="UDU1030" s="45"/>
      <c r="UDV1030" s="45"/>
      <c r="UDW1030" s="45"/>
      <c r="UDX1030" s="45"/>
      <c r="UDY1030" s="45"/>
      <c r="UDZ1030" s="45"/>
      <c r="UEA1030" s="45"/>
      <c r="UEB1030" s="45"/>
      <c r="UEC1030" s="45"/>
      <c r="UED1030" s="45"/>
      <c r="UEE1030" s="45"/>
      <c r="UEF1030" s="45"/>
      <c r="UEG1030" s="45"/>
      <c r="UEH1030" s="45"/>
      <c r="UEI1030" s="45"/>
      <c r="UEJ1030" s="45"/>
      <c r="UEK1030" s="45"/>
      <c r="UEL1030" s="45"/>
      <c r="UEM1030" s="45"/>
      <c r="UEN1030" s="45"/>
      <c r="UEO1030" s="45"/>
      <c r="UEP1030" s="45"/>
      <c r="UEQ1030" s="45"/>
      <c r="UER1030" s="45"/>
      <c r="UES1030" s="45"/>
      <c r="UET1030" s="45"/>
      <c r="UEU1030" s="45"/>
      <c r="UEV1030" s="45"/>
      <c r="UEW1030" s="45"/>
      <c r="UEX1030" s="45"/>
      <c r="UEY1030" s="45"/>
      <c r="UEZ1030" s="45"/>
      <c r="UFA1030" s="45"/>
      <c r="UFB1030" s="45"/>
      <c r="UFC1030" s="45"/>
      <c r="UFD1030" s="45"/>
      <c r="UFE1030" s="45"/>
      <c r="UFF1030" s="45"/>
      <c r="UFG1030" s="45"/>
      <c r="UFH1030" s="45"/>
      <c r="UFI1030" s="45"/>
      <c r="UFJ1030" s="45"/>
      <c r="UFK1030" s="45"/>
      <c r="UFL1030" s="45"/>
      <c r="UFM1030" s="45"/>
      <c r="UFN1030" s="45"/>
      <c r="UFO1030" s="45"/>
      <c r="UFP1030" s="45"/>
      <c r="UFQ1030" s="45"/>
      <c r="UFR1030" s="45"/>
      <c r="UFS1030" s="45"/>
      <c r="UFT1030" s="45"/>
      <c r="UFU1030" s="45"/>
      <c r="UFV1030" s="45"/>
      <c r="UFW1030" s="45"/>
      <c r="UFX1030" s="45"/>
      <c r="UFY1030" s="45"/>
      <c r="UFZ1030" s="45"/>
      <c r="UGA1030" s="45"/>
      <c r="UGB1030" s="45"/>
      <c r="UGC1030" s="45"/>
      <c r="UGD1030" s="45"/>
      <c r="UGE1030" s="45"/>
      <c r="UGF1030" s="45"/>
      <c r="UGG1030" s="45"/>
      <c r="UGH1030" s="45"/>
      <c r="UGI1030" s="45"/>
      <c r="UGJ1030" s="45"/>
      <c r="UGK1030" s="45"/>
      <c r="UGL1030" s="45"/>
      <c r="UGM1030" s="45"/>
      <c r="UGN1030" s="45"/>
      <c r="UGO1030" s="45"/>
      <c r="UGP1030" s="45"/>
      <c r="UGQ1030" s="45"/>
      <c r="UGR1030" s="45"/>
      <c r="UGS1030" s="45"/>
      <c r="UGT1030" s="45"/>
      <c r="UGU1030" s="45"/>
      <c r="UGV1030" s="45"/>
      <c r="UGW1030" s="45"/>
      <c r="UGX1030" s="45"/>
      <c r="UGY1030" s="45"/>
      <c r="UGZ1030" s="45"/>
      <c r="UHA1030" s="45"/>
      <c r="UHB1030" s="45"/>
      <c r="UHC1030" s="45"/>
      <c r="UHD1030" s="45"/>
      <c r="UHE1030" s="45"/>
      <c r="UHF1030" s="45"/>
      <c r="UHG1030" s="45"/>
      <c r="UHH1030" s="45"/>
      <c r="UHI1030" s="45"/>
      <c r="UHJ1030" s="45"/>
      <c r="UHK1030" s="45"/>
      <c r="UHL1030" s="45"/>
      <c r="UHM1030" s="45"/>
      <c r="UHN1030" s="45"/>
      <c r="UHO1030" s="45"/>
      <c r="UHP1030" s="45"/>
      <c r="UHQ1030" s="45"/>
      <c r="UHR1030" s="45"/>
      <c r="UHS1030" s="45"/>
      <c r="UHT1030" s="45"/>
      <c r="UHU1030" s="45"/>
      <c r="UHV1030" s="45"/>
      <c r="UHW1030" s="45"/>
      <c r="UHX1030" s="45"/>
      <c r="UHY1030" s="45"/>
      <c r="UHZ1030" s="45"/>
      <c r="UIA1030" s="45"/>
      <c r="UIB1030" s="45"/>
      <c r="UIC1030" s="45"/>
      <c r="UID1030" s="45"/>
      <c r="UIE1030" s="45"/>
      <c r="UIF1030" s="45"/>
      <c r="UIG1030" s="45"/>
      <c r="UIH1030" s="45"/>
      <c r="UII1030" s="45"/>
      <c r="UIJ1030" s="45"/>
      <c r="UIK1030" s="45"/>
      <c r="UIL1030" s="45"/>
      <c r="UIM1030" s="45"/>
      <c r="UIN1030" s="45"/>
      <c r="UIO1030" s="45"/>
      <c r="UIP1030" s="45"/>
      <c r="UIQ1030" s="45"/>
      <c r="UIR1030" s="45"/>
      <c r="UIS1030" s="45"/>
      <c r="UIT1030" s="45"/>
      <c r="UIU1030" s="45"/>
      <c r="UIV1030" s="45"/>
      <c r="UIW1030" s="45"/>
      <c r="UIX1030" s="45"/>
      <c r="UIY1030" s="45"/>
      <c r="UIZ1030" s="45"/>
      <c r="UJA1030" s="45"/>
      <c r="UJB1030" s="45"/>
      <c r="UJC1030" s="45"/>
      <c r="UJD1030" s="45"/>
      <c r="UJE1030" s="45"/>
      <c r="UJF1030" s="45"/>
      <c r="UJG1030" s="45"/>
      <c r="UJH1030" s="45"/>
      <c r="UJI1030" s="45"/>
      <c r="UJJ1030" s="45"/>
      <c r="UJK1030" s="45"/>
      <c r="UJL1030" s="45"/>
      <c r="UJM1030" s="45"/>
      <c r="UJN1030" s="45"/>
      <c r="UJO1030" s="45"/>
      <c r="UJP1030" s="45"/>
      <c r="UJQ1030" s="45"/>
      <c r="UJR1030" s="45"/>
      <c r="UJS1030" s="45"/>
      <c r="UJT1030" s="45"/>
      <c r="UJU1030" s="45"/>
      <c r="UJV1030" s="45"/>
      <c r="UJW1030" s="45"/>
      <c r="UJX1030" s="45"/>
      <c r="UJY1030" s="45"/>
      <c r="UJZ1030" s="45"/>
      <c r="UKA1030" s="45"/>
      <c r="UKB1030" s="45"/>
      <c r="UKC1030" s="45"/>
      <c r="UKD1030" s="45"/>
      <c r="UKE1030" s="45"/>
      <c r="UKF1030" s="45"/>
      <c r="UKG1030" s="45"/>
      <c r="UKH1030" s="45"/>
      <c r="UKI1030" s="45"/>
      <c r="UKJ1030" s="45"/>
      <c r="UKK1030" s="45"/>
      <c r="UKL1030" s="45"/>
      <c r="UKM1030" s="45"/>
      <c r="UKN1030" s="45"/>
      <c r="UKO1030" s="45"/>
      <c r="UKP1030" s="45"/>
      <c r="UKQ1030" s="45"/>
      <c r="UKR1030" s="45"/>
      <c r="UKS1030" s="45"/>
      <c r="UKT1030" s="45"/>
      <c r="UKU1030" s="45"/>
      <c r="UKV1030" s="45"/>
      <c r="UKW1030" s="45"/>
      <c r="UKX1030" s="45"/>
      <c r="UKY1030" s="45"/>
      <c r="UKZ1030" s="45"/>
      <c r="ULA1030" s="45"/>
      <c r="ULB1030" s="45"/>
      <c r="ULC1030" s="45"/>
      <c r="ULD1030" s="45"/>
      <c r="ULE1030" s="45"/>
      <c r="ULF1030" s="45"/>
      <c r="ULG1030" s="45"/>
      <c r="ULH1030" s="45"/>
      <c r="ULI1030" s="45"/>
      <c r="ULJ1030" s="45"/>
      <c r="ULK1030" s="45"/>
      <c r="ULL1030" s="45"/>
      <c r="ULM1030" s="45"/>
      <c r="ULN1030" s="45"/>
      <c r="ULO1030" s="45"/>
      <c r="ULP1030" s="45"/>
      <c r="ULQ1030" s="45"/>
      <c r="ULR1030" s="45"/>
      <c r="ULS1030" s="45"/>
      <c r="ULT1030" s="45"/>
      <c r="ULU1030" s="45"/>
      <c r="ULV1030" s="45"/>
      <c r="ULW1030" s="45"/>
      <c r="ULX1030" s="45"/>
      <c r="ULY1030" s="45"/>
      <c r="ULZ1030" s="45"/>
      <c r="UMA1030" s="45"/>
      <c r="UMB1030" s="45"/>
      <c r="UMC1030" s="45"/>
      <c r="UMD1030" s="45"/>
      <c r="UME1030" s="45"/>
      <c r="UMF1030" s="45"/>
      <c r="UMG1030" s="45"/>
      <c r="UMH1030" s="45"/>
      <c r="UMI1030" s="45"/>
      <c r="UMJ1030" s="45"/>
      <c r="UMK1030" s="45"/>
      <c r="UML1030" s="45"/>
      <c r="UMM1030" s="45"/>
      <c r="UMN1030" s="45"/>
      <c r="UMO1030" s="45"/>
      <c r="UMP1030" s="45"/>
      <c r="UMQ1030" s="45"/>
      <c r="UMR1030" s="45"/>
      <c r="UMS1030" s="45"/>
      <c r="UMT1030" s="45"/>
      <c r="UMU1030" s="45"/>
      <c r="UMV1030" s="45"/>
      <c r="UMW1030" s="45"/>
      <c r="UMX1030" s="45"/>
      <c r="UMY1030" s="45"/>
      <c r="UMZ1030" s="45"/>
      <c r="UNA1030" s="45"/>
      <c r="UNB1030" s="45"/>
      <c r="UNC1030" s="45"/>
      <c r="UND1030" s="45"/>
      <c r="UNE1030" s="45"/>
      <c r="UNF1030" s="45"/>
      <c r="UNG1030" s="45"/>
      <c r="UNH1030" s="45"/>
      <c r="UNI1030" s="45"/>
      <c r="UNJ1030" s="45"/>
      <c r="UNK1030" s="45"/>
      <c r="UNL1030" s="45"/>
      <c r="UNM1030" s="45"/>
      <c r="UNN1030" s="45"/>
      <c r="UNO1030" s="45"/>
      <c r="UNP1030" s="45"/>
      <c r="UNQ1030" s="45"/>
      <c r="UNR1030" s="45"/>
      <c r="UNS1030" s="45"/>
      <c r="UNT1030" s="45"/>
      <c r="UNU1030" s="45"/>
      <c r="UNV1030" s="45"/>
      <c r="UNW1030" s="45"/>
      <c r="UNX1030" s="45"/>
      <c r="UNY1030" s="45"/>
      <c r="UNZ1030" s="45"/>
      <c r="UOA1030" s="45"/>
      <c r="UOB1030" s="45"/>
      <c r="UOC1030" s="45"/>
      <c r="UOD1030" s="45"/>
      <c r="UOE1030" s="45"/>
      <c r="UOF1030" s="45"/>
      <c r="UOG1030" s="45"/>
      <c r="UOH1030" s="45"/>
      <c r="UOI1030" s="45"/>
      <c r="UOJ1030" s="45"/>
      <c r="UOK1030" s="45"/>
      <c r="UOL1030" s="45"/>
      <c r="UOM1030" s="45"/>
      <c r="UON1030" s="45"/>
      <c r="UOO1030" s="45"/>
      <c r="UOP1030" s="45"/>
      <c r="UOQ1030" s="45"/>
      <c r="UOR1030" s="45"/>
      <c r="UOS1030" s="45"/>
      <c r="UOT1030" s="45"/>
      <c r="UOU1030" s="45"/>
      <c r="UOV1030" s="45"/>
      <c r="UOW1030" s="45"/>
      <c r="UOX1030" s="45"/>
      <c r="UOY1030" s="45"/>
      <c r="UOZ1030" s="45"/>
      <c r="UPA1030" s="45"/>
      <c r="UPB1030" s="45"/>
      <c r="UPC1030" s="45"/>
      <c r="UPD1030" s="45"/>
      <c r="UPE1030" s="45"/>
      <c r="UPF1030" s="45"/>
      <c r="UPG1030" s="45"/>
      <c r="UPH1030" s="45"/>
      <c r="UPI1030" s="45"/>
      <c r="UPJ1030" s="45"/>
      <c r="UPK1030" s="45"/>
      <c r="UPL1030" s="45"/>
      <c r="UPM1030" s="45"/>
      <c r="UPN1030" s="45"/>
      <c r="UPO1030" s="45"/>
      <c r="UPP1030" s="45"/>
      <c r="UPQ1030" s="45"/>
      <c r="UPR1030" s="45"/>
      <c r="UPS1030" s="45"/>
      <c r="UPT1030" s="45"/>
      <c r="UPU1030" s="45"/>
      <c r="UPV1030" s="45"/>
      <c r="UPW1030" s="45"/>
      <c r="UPX1030" s="45"/>
      <c r="UPY1030" s="45"/>
      <c r="UPZ1030" s="45"/>
      <c r="UQA1030" s="45"/>
      <c r="UQB1030" s="45"/>
      <c r="UQC1030" s="45"/>
      <c r="UQD1030" s="45"/>
      <c r="UQE1030" s="45"/>
      <c r="UQF1030" s="45"/>
      <c r="UQG1030" s="45"/>
      <c r="UQH1030" s="45"/>
      <c r="UQI1030" s="45"/>
      <c r="UQJ1030" s="45"/>
      <c r="UQK1030" s="45"/>
      <c r="UQL1030" s="45"/>
      <c r="UQM1030" s="45"/>
      <c r="UQN1030" s="45"/>
      <c r="UQO1030" s="45"/>
      <c r="UQP1030" s="45"/>
      <c r="UQQ1030" s="45"/>
      <c r="UQR1030" s="45"/>
      <c r="UQS1030" s="45"/>
      <c r="UQT1030" s="45"/>
      <c r="UQU1030" s="45"/>
      <c r="UQV1030" s="45"/>
      <c r="UQW1030" s="45"/>
      <c r="UQX1030" s="45"/>
      <c r="UQY1030" s="45"/>
      <c r="UQZ1030" s="45"/>
      <c r="URA1030" s="45"/>
      <c r="URB1030" s="45"/>
      <c r="URC1030" s="45"/>
      <c r="URD1030" s="45"/>
      <c r="URE1030" s="45"/>
      <c r="URF1030" s="45"/>
      <c r="URG1030" s="45"/>
      <c r="URH1030" s="45"/>
      <c r="URI1030" s="45"/>
      <c r="URJ1030" s="45"/>
      <c r="URK1030" s="45"/>
      <c r="URL1030" s="45"/>
      <c r="URM1030" s="45"/>
      <c r="URN1030" s="45"/>
      <c r="URO1030" s="45"/>
      <c r="URP1030" s="45"/>
      <c r="URQ1030" s="45"/>
      <c r="URR1030" s="45"/>
      <c r="URS1030" s="45"/>
      <c r="URT1030" s="45"/>
      <c r="URU1030" s="45"/>
      <c r="URV1030" s="45"/>
      <c r="URW1030" s="45"/>
      <c r="URX1030" s="45"/>
      <c r="URY1030" s="45"/>
      <c r="URZ1030" s="45"/>
      <c r="USA1030" s="45"/>
      <c r="USB1030" s="45"/>
      <c r="USC1030" s="45"/>
      <c r="USD1030" s="45"/>
      <c r="USE1030" s="45"/>
      <c r="USF1030" s="45"/>
      <c r="USG1030" s="45"/>
      <c r="USH1030" s="45"/>
      <c r="USI1030" s="45"/>
      <c r="USJ1030" s="45"/>
      <c r="USK1030" s="45"/>
      <c r="USL1030" s="45"/>
      <c r="USM1030" s="45"/>
      <c r="USN1030" s="45"/>
      <c r="USO1030" s="45"/>
      <c r="USP1030" s="45"/>
      <c r="USQ1030" s="45"/>
      <c r="USR1030" s="45"/>
      <c r="USS1030" s="45"/>
      <c r="UST1030" s="45"/>
      <c r="USU1030" s="45"/>
      <c r="USV1030" s="45"/>
      <c r="USW1030" s="45"/>
      <c r="USX1030" s="45"/>
      <c r="USY1030" s="45"/>
      <c r="USZ1030" s="45"/>
      <c r="UTA1030" s="45"/>
      <c r="UTB1030" s="45"/>
      <c r="UTC1030" s="45"/>
      <c r="UTD1030" s="45"/>
      <c r="UTE1030" s="45"/>
      <c r="UTF1030" s="45"/>
      <c r="UTG1030" s="45"/>
      <c r="UTH1030" s="45"/>
      <c r="UTI1030" s="45"/>
      <c r="UTJ1030" s="45"/>
      <c r="UTK1030" s="45"/>
      <c r="UTL1030" s="45"/>
      <c r="UTM1030" s="45"/>
      <c r="UTN1030" s="45"/>
      <c r="UTO1030" s="45"/>
      <c r="UTP1030" s="45"/>
      <c r="UTQ1030" s="45"/>
      <c r="UTR1030" s="45"/>
      <c r="UTS1030" s="45"/>
      <c r="UTT1030" s="45"/>
      <c r="UTU1030" s="45"/>
      <c r="UTV1030" s="45"/>
      <c r="UTW1030" s="45"/>
      <c r="UTX1030" s="45"/>
      <c r="UTY1030" s="45"/>
      <c r="UTZ1030" s="45"/>
      <c r="UUA1030" s="45"/>
      <c r="UUB1030" s="45"/>
      <c r="UUC1030" s="45"/>
      <c r="UUD1030" s="45"/>
      <c r="UUE1030" s="45"/>
      <c r="UUF1030" s="45"/>
      <c r="UUG1030" s="45"/>
      <c r="UUH1030" s="45"/>
      <c r="UUI1030" s="45"/>
      <c r="UUJ1030" s="45"/>
      <c r="UUK1030" s="45"/>
      <c r="UUL1030" s="45"/>
      <c r="UUM1030" s="45"/>
      <c r="UUN1030" s="45"/>
      <c r="UUO1030" s="45"/>
      <c r="UUP1030" s="45"/>
      <c r="UUQ1030" s="45"/>
      <c r="UUR1030" s="45"/>
      <c r="UUS1030" s="45"/>
      <c r="UUT1030" s="45"/>
      <c r="UUU1030" s="45"/>
      <c r="UUV1030" s="45"/>
      <c r="UUW1030" s="45"/>
      <c r="UUX1030" s="45"/>
      <c r="UUY1030" s="45"/>
      <c r="UUZ1030" s="45"/>
      <c r="UVA1030" s="45"/>
      <c r="UVB1030" s="45"/>
      <c r="UVC1030" s="45"/>
      <c r="UVD1030" s="45"/>
      <c r="UVE1030" s="45"/>
      <c r="UVF1030" s="45"/>
      <c r="UVG1030" s="45"/>
      <c r="UVH1030" s="45"/>
      <c r="UVI1030" s="45"/>
      <c r="UVJ1030" s="45"/>
      <c r="UVK1030" s="45"/>
      <c r="UVL1030" s="45"/>
      <c r="UVM1030" s="45"/>
      <c r="UVN1030" s="45"/>
      <c r="UVO1030" s="45"/>
      <c r="UVP1030" s="45"/>
      <c r="UVQ1030" s="45"/>
      <c r="UVR1030" s="45"/>
      <c r="UVS1030" s="45"/>
      <c r="UVT1030" s="45"/>
      <c r="UVU1030" s="45"/>
      <c r="UVV1030" s="45"/>
      <c r="UVW1030" s="45"/>
      <c r="UVX1030" s="45"/>
      <c r="UVY1030" s="45"/>
      <c r="UVZ1030" s="45"/>
      <c r="UWA1030" s="45"/>
      <c r="UWB1030" s="45"/>
      <c r="UWC1030" s="45"/>
      <c r="UWD1030" s="45"/>
      <c r="UWE1030" s="45"/>
      <c r="UWF1030" s="45"/>
      <c r="UWG1030" s="45"/>
      <c r="UWH1030" s="45"/>
      <c r="UWI1030" s="45"/>
      <c r="UWJ1030" s="45"/>
      <c r="UWK1030" s="45"/>
      <c r="UWL1030" s="45"/>
      <c r="UWM1030" s="45"/>
      <c r="UWN1030" s="45"/>
      <c r="UWO1030" s="45"/>
      <c r="UWP1030" s="45"/>
      <c r="UWQ1030" s="45"/>
      <c r="UWR1030" s="45"/>
      <c r="UWS1030" s="45"/>
      <c r="UWT1030" s="45"/>
      <c r="UWU1030" s="45"/>
      <c r="UWV1030" s="45"/>
      <c r="UWW1030" s="45"/>
      <c r="UWX1030" s="45"/>
      <c r="UWY1030" s="45"/>
      <c r="UWZ1030" s="45"/>
      <c r="UXA1030" s="45"/>
      <c r="UXB1030" s="45"/>
      <c r="UXC1030" s="45"/>
      <c r="UXD1030" s="45"/>
      <c r="UXE1030" s="45"/>
      <c r="UXF1030" s="45"/>
      <c r="UXG1030" s="45"/>
      <c r="UXH1030" s="45"/>
      <c r="UXI1030" s="45"/>
      <c r="UXJ1030" s="45"/>
      <c r="UXK1030" s="45"/>
      <c r="UXL1030" s="45"/>
      <c r="UXM1030" s="45"/>
      <c r="UXN1030" s="45"/>
      <c r="UXO1030" s="45"/>
      <c r="UXP1030" s="45"/>
      <c r="UXQ1030" s="45"/>
      <c r="UXR1030" s="45"/>
      <c r="UXS1030" s="45"/>
      <c r="UXT1030" s="45"/>
      <c r="UXU1030" s="45"/>
      <c r="UXV1030" s="45"/>
      <c r="UXW1030" s="45"/>
      <c r="UXX1030" s="45"/>
      <c r="UXY1030" s="45"/>
      <c r="UXZ1030" s="45"/>
      <c r="UYA1030" s="45"/>
      <c r="UYB1030" s="45"/>
      <c r="UYC1030" s="45"/>
      <c r="UYD1030" s="45"/>
      <c r="UYE1030" s="45"/>
      <c r="UYF1030" s="45"/>
      <c r="UYG1030" s="45"/>
      <c r="UYH1030" s="45"/>
      <c r="UYI1030" s="45"/>
      <c r="UYJ1030" s="45"/>
      <c r="UYK1030" s="45"/>
      <c r="UYL1030" s="45"/>
      <c r="UYM1030" s="45"/>
      <c r="UYN1030" s="45"/>
      <c r="UYO1030" s="45"/>
      <c r="UYP1030" s="45"/>
      <c r="UYQ1030" s="45"/>
      <c r="UYR1030" s="45"/>
      <c r="UYS1030" s="45"/>
      <c r="UYT1030" s="45"/>
      <c r="UYU1030" s="45"/>
      <c r="UYV1030" s="45"/>
      <c r="UYW1030" s="45"/>
      <c r="UYX1030" s="45"/>
      <c r="UYY1030" s="45"/>
      <c r="UYZ1030" s="45"/>
      <c r="UZA1030" s="45"/>
      <c r="UZB1030" s="45"/>
      <c r="UZC1030" s="45"/>
      <c r="UZD1030" s="45"/>
      <c r="UZE1030" s="45"/>
      <c r="UZF1030" s="45"/>
      <c r="UZG1030" s="45"/>
      <c r="UZH1030" s="45"/>
      <c r="UZI1030" s="45"/>
      <c r="UZJ1030" s="45"/>
      <c r="UZK1030" s="45"/>
      <c r="UZL1030" s="45"/>
      <c r="UZM1030" s="45"/>
      <c r="UZN1030" s="45"/>
      <c r="UZO1030" s="45"/>
      <c r="UZP1030" s="45"/>
      <c r="UZQ1030" s="45"/>
      <c r="UZR1030" s="45"/>
      <c r="UZS1030" s="45"/>
      <c r="UZT1030" s="45"/>
      <c r="UZU1030" s="45"/>
      <c r="UZV1030" s="45"/>
      <c r="UZW1030" s="45"/>
      <c r="UZX1030" s="45"/>
      <c r="UZY1030" s="45"/>
      <c r="UZZ1030" s="45"/>
      <c r="VAA1030" s="45"/>
      <c r="VAB1030" s="45"/>
      <c r="VAC1030" s="45"/>
      <c r="VAD1030" s="45"/>
      <c r="VAE1030" s="45"/>
      <c r="VAF1030" s="45"/>
      <c r="VAG1030" s="45"/>
      <c r="VAH1030" s="45"/>
      <c r="VAI1030" s="45"/>
      <c r="VAJ1030" s="45"/>
      <c r="VAK1030" s="45"/>
      <c r="VAL1030" s="45"/>
      <c r="VAM1030" s="45"/>
      <c r="VAN1030" s="45"/>
      <c r="VAO1030" s="45"/>
      <c r="VAP1030" s="45"/>
      <c r="VAQ1030" s="45"/>
      <c r="VAR1030" s="45"/>
      <c r="VAS1030" s="45"/>
      <c r="VAT1030" s="45"/>
      <c r="VAU1030" s="45"/>
      <c r="VAV1030" s="45"/>
      <c r="VAW1030" s="45"/>
      <c r="VAX1030" s="45"/>
      <c r="VAY1030" s="45"/>
      <c r="VAZ1030" s="45"/>
      <c r="VBA1030" s="45"/>
      <c r="VBB1030" s="45"/>
      <c r="VBC1030" s="45"/>
      <c r="VBD1030" s="45"/>
      <c r="VBE1030" s="45"/>
      <c r="VBF1030" s="45"/>
      <c r="VBG1030" s="45"/>
      <c r="VBH1030" s="45"/>
      <c r="VBI1030" s="45"/>
      <c r="VBJ1030" s="45"/>
      <c r="VBK1030" s="45"/>
      <c r="VBL1030" s="45"/>
      <c r="VBM1030" s="45"/>
      <c r="VBN1030" s="45"/>
      <c r="VBO1030" s="45"/>
      <c r="VBP1030" s="45"/>
      <c r="VBQ1030" s="45"/>
      <c r="VBR1030" s="45"/>
      <c r="VBS1030" s="45"/>
      <c r="VBT1030" s="45"/>
      <c r="VBU1030" s="45"/>
      <c r="VBV1030" s="45"/>
      <c r="VBW1030" s="45"/>
      <c r="VBX1030" s="45"/>
      <c r="VBY1030" s="45"/>
      <c r="VBZ1030" s="45"/>
      <c r="VCA1030" s="45"/>
      <c r="VCB1030" s="45"/>
      <c r="VCC1030" s="45"/>
      <c r="VCD1030" s="45"/>
      <c r="VCE1030" s="45"/>
      <c r="VCF1030" s="45"/>
      <c r="VCG1030" s="45"/>
      <c r="VCH1030" s="45"/>
      <c r="VCI1030" s="45"/>
      <c r="VCJ1030" s="45"/>
      <c r="VCK1030" s="45"/>
      <c r="VCL1030" s="45"/>
      <c r="VCM1030" s="45"/>
      <c r="VCN1030" s="45"/>
      <c r="VCO1030" s="45"/>
      <c r="VCP1030" s="45"/>
      <c r="VCQ1030" s="45"/>
      <c r="VCR1030" s="45"/>
      <c r="VCS1030" s="45"/>
      <c r="VCT1030" s="45"/>
      <c r="VCU1030" s="45"/>
      <c r="VCV1030" s="45"/>
      <c r="VCW1030" s="45"/>
      <c r="VCX1030" s="45"/>
      <c r="VCY1030" s="45"/>
      <c r="VCZ1030" s="45"/>
      <c r="VDA1030" s="45"/>
      <c r="VDB1030" s="45"/>
      <c r="VDC1030" s="45"/>
      <c r="VDD1030" s="45"/>
      <c r="VDE1030" s="45"/>
      <c r="VDF1030" s="45"/>
      <c r="VDG1030" s="45"/>
      <c r="VDH1030" s="45"/>
      <c r="VDI1030" s="45"/>
      <c r="VDJ1030" s="45"/>
      <c r="VDK1030" s="45"/>
      <c r="VDL1030" s="45"/>
      <c r="VDM1030" s="45"/>
      <c r="VDN1030" s="45"/>
      <c r="VDO1030" s="45"/>
      <c r="VDP1030" s="45"/>
      <c r="VDQ1030" s="45"/>
      <c r="VDR1030" s="45"/>
      <c r="VDS1030" s="45"/>
      <c r="VDT1030" s="45"/>
      <c r="VDU1030" s="45"/>
      <c r="VDV1030" s="45"/>
      <c r="VDW1030" s="45"/>
      <c r="VDX1030" s="45"/>
      <c r="VDY1030" s="45"/>
      <c r="VDZ1030" s="45"/>
      <c r="VEA1030" s="45"/>
      <c r="VEB1030" s="45"/>
      <c r="VEC1030" s="45"/>
      <c r="VED1030" s="45"/>
      <c r="VEE1030" s="45"/>
      <c r="VEF1030" s="45"/>
      <c r="VEG1030" s="45"/>
      <c r="VEH1030" s="45"/>
      <c r="VEI1030" s="45"/>
      <c r="VEJ1030" s="45"/>
      <c r="VEK1030" s="45"/>
      <c r="VEL1030" s="45"/>
      <c r="VEM1030" s="45"/>
      <c r="VEN1030" s="45"/>
      <c r="VEO1030" s="45"/>
      <c r="VEP1030" s="45"/>
      <c r="VEQ1030" s="45"/>
      <c r="VER1030" s="45"/>
      <c r="VES1030" s="45"/>
      <c r="VET1030" s="45"/>
      <c r="VEU1030" s="45"/>
      <c r="VEV1030" s="45"/>
      <c r="VEW1030" s="45"/>
      <c r="VEX1030" s="45"/>
      <c r="VEY1030" s="45"/>
      <c r="VEZ1030" s="45"/>
      <c r="VFA1030" s="45"/>
      <c r="VFB1030" s="45"/>
      <c r="VFC1030" s="45"/>
      <c r="VFD1030" s="45"/>
      <c r="VFE1030" s="45"/>
      <c r="VFF1030" s="45"/>
      <c r="VFG1030" s="45"/>
      <c r="VFH1030" s="45"/>
      <c r="VFI1030" s="45"/>
      <c r="VFJ1030" s="45"/>
      <c r="VFK1030" s="45"/>
      <c r="VFL1030" s="45"/>
      <c r="VFM1030" s="45"/>
      <c r="VFN1030" s="45"/>
      <c r="VFO1030" s="45"/>
      <c r="VFP1030" s="45"/>
      <c r="VFQ1030" s="45"/>
      <c r="VFR1030" s="45"/>
      <c r="VFS1030" s="45"/>
      <c r="VFT1030" s="45"/>
      <c r="VFU1030" s="45"/>
      <c r="VFV1030" s="45"/>
      <c r="VFW1030" s="45"/>
      <c r="VFX1030" s="45"/>
      <c r="VFY1030" s="45"/>
      <c r="VFZ1030" s="45"/>
      <c r="VGA1030" s="45"/>
      <c r="VGB1030" s="45"/>
      <c r="VGC1030" s="45"/>
      <c r="VGD1030" s="45"/>
      <c r="VGE1030" s="45"/>
      <c r="VGF1030" s="45"/>
      <c r="VGG1030" s="45"/>
      <c r="VGH1030" s="45"/>
      <c r="VGI1030" s="45"/>
      <c r="VGJ1030" s="45"/>
      <c r="VGK1030" s="45"/>
      <c r="VGL1030" s="45"/>
      <c r="VGM1030" s="45"/>
      <c r="VGN1030" s="45"/>
      <c r="VGO1030" s="45"/>
      <c r="VGP1030" s="45"/>
      <c r="VGQ1030" s="45"/>
      <c r="VGR1030" s="45"/>
      <c r="VGS1030" s="45"/>
      <c r="VGT1030" s="45"/>
      <c r="VGU1030" s="45"/>
      <c r="VGV1030" s="45"/>
      <c r="VGW1030" s="45"/>
      <c r="VGX1030" s="45"/>
      <c r="VGY1030" s="45"/>
      <c r="VGZ1030" s="45"/>
      <c r="VHA1030" s="45"/>
      <c r="VHB1030" s="45"/>
      <c r="VHC1030" s="45"/>
      <c r="VHD1030" s="45"/>
      <c r="VHE1030" s="45"/>
      <c r="VHF1030" s="45"/>
      <c r="VHG1030" s="45"/>
      <c r="VHH1030" s="45"/>
      <c r="VHI1030" s="45"/>
      <c r="VHJ1030" s="45"/>
      <c r="VHK1030" s="45"/>
      <c r="VHL1030" s="45"/>
      <c r="VHM1030" s="45"/>
      <c r="VHN1030" s="45"/>
      <c r="VHO1030" s="45"/>
      <c r="VHP1030" s="45"/>
      <c r="VHQ1030" s="45"/>
      <c r="VHR1030" s="45"/>
      <c r="VHS1030" s="45"/>
      <c r="VHT1030" s="45"/>
      <c r="VHU1030" s="45"/>
      <c r="VHV1030" s="45"/>
      <c r="VHW1030" s="45"/>
      <c r="VHX1030" s="45"/>
      <c r="VHY1030" s="45"/>
      <c r="VHZ1030" s="45"/>
      <c r="VIA1030" s="45"/>
      <c r="VIB1030" s="45"/>
      <c r="VIC1030" s="45"/>
      <c r="VID1030" s="45"/>
      <c r="VIE1030" s="45"/>
      <c r="VIF1030" s="45"/>
      <c r="VIG1030" s="45"/>
      <c r="VIH1030" s="45"/>
      <c r="VII1030" s="45"/>
      <c r="VIJ1030" s="45"/>
      <c r="VIK1030" s="45"/>
      <c r="VIL1030" s="45"/>
      <c r="VIM1030" s="45"/>
      <c r="VIN1030" s="45"/>
      <c r="VIO1030" s="45"/>
      <c r="VIP1030" s="45"/>
      <c r="VIQ1030" s="45"/>
      <c r="VIR1030" s="45"/>
      <c r="VIS1030" s="45"/>
      <c r="VIT1030" s="45"/>
      <c r="VIU1030" s="45"/>
      <c r="VIV1030" s="45"/>
      <c r="VIW1030" s="45"/>
      <c r="VIX1030" s="45"/>
      <c r="VIY1030" s="45"/>
      <c r="VIZ1030" s="45"/>
      <c r="VJA1030" s="45"/>
      <c r="VJB1030" s="45"/>
      <c r="VJC1030" s="45"/>
      <c r="VJD1030" s="45"/>
      <c r="VJE1030" s="45"/>
      <c r="VJF1030" s="45"/>
      <c r="VJG1030" s="45"/>
      <c r="VJH1030" s="45"/>
      <c r="VJI1030" s="45"/>
      <c r="VJJ1030" s="45"/>
      <c r="VJK1030" s="45"/>
      <c r="VJL1030" s="45"/>
      <c r="VJM1030" s="45"/>
      <c r="VJN1030" s="45"/>
      <c r="VJO1030" s="45"/>
      <c r="VJP1030" s="45"/>
      <c r="VJQ1030" s="45"/>
      <c r="VJR1030" s="45"/>
      <c r="VJS1030" s="45"/>
      <c r="VJT1030" s="45"/>
      <c r="VJU1030" s="45"/>
      <c r="VJV1030" s="45"/>
      <c r="VJW1030" s="45"/>
      <c r="VJX1030" s="45"/>
      <c r="VJY1030" s="45"/>
      <c r="VJZ1030" s="45"/>
      <c r="VKA1030" s="45"/>
      <c r="VKB1030" s="45"/>
      <c r="VKC1030" s="45"/>
      <c r="VKD1030" s="45"/>
      <c r="VKE1030" s="45"/>
      <c r="VKF1030" s="45"/>
      <c r="VKG1030" s="45"/>
      <c r="VKH1030" s="45"/>
      <c r="VKI1030" s="45"/>
      <c r="VKJ1030" s="45"/>
      <c r="VKK1030" s="45"/>
      <c r="VKL1030" s="45"/>
      <c r="VKM1030" s="45"/>
      <c r="VKN1030" s="45"/>
      <c r="VKO1030" s="45"/>
      <c r="VKP1030" s="45"/>
      <c r="VKQ1030" s="45"/>
      <c r="VKR1030" s="45"/>
      <c r="VKS1030" s="45"/>
      <c r="VKT1030" s="45"/>
      <c r="VKU1030" s="45"/>
      <c r="VKV1030" s="45"/>
      <c r="VKW1030" s="45"/>
      <c r="VKX1030" s="45"/>
      <c r="VKY1030" s="45"/>
      <c r="VKZ1030" s="45"/>
      <c r="VLA1030" s="45"/>
      <c r="VLB1030" s="45"/>
      <c r="VLC1030" s="45"/>
      <c r="VLD1030" s="45"/>
      <c r="VLE1030" s="45"/>
      <c r="VLF1030" s="45"/>
      <c r="VLG1030" s="45"/>
      <c r="VLH1030" s="45"/>
      <c r="VLI1030" s="45"/>
      <c r="VLJ1030" s="45"/>
      <c r="VLK1030" s="45"/>
      <c r="VLL1030" s="45"/>
      <c r="VLM1030" s="45"/>
      <c r="VLN1030" s="45"/>
      <c r="VLO1030" s="45"/>
      <c r="VLP1030" s="45"/>
      <c r="VLQ1030" s="45"/>
      <c r="VLR1030" s="45"/>
      <c r="VLS1030" s="45"/>
      <c r="VLT1030" s="45"/>
      <c r="VLU1030" s="45"/>
      <c r="VLV1030" s="45"/>
      <c r="VLW1030" s="45"/>
      <c r="VLX1030" s="45"/>
      <c r="VLY1030" s="45"/>
      <c r="VLZ1030" s="45"/>
      <c r="VMA1030" s="45"/>
      <c r="VMB1030" s="45"/>
      <c r="VMC1030" s="45"/>
      <c r="VMD1030" s="45"/>
      <c r="VME1030" s="45"/>
      <c r="VMF1030" s="45"/>
      <c r="VMG1030" s="45"/>
      <c r="VMH1030" s="45"/>
      <c r="VMI1030" s="45"/>
      <c r="VMJ1030" s="45"/>
      <c r="VMK1030" s="45"/>
      <c r="VML1030" s="45"/>
      <c r="VMM1030" s="45"/>
      <c r="VMN1030" s="45"/>
      <c r="VMO1030" s="45"/>
      <c r="VMP1030" s="45"/>
      <c r="VMQ1030" s="45"/>
      <c r="VMR1030" s="45"/>
      <c r="VMS1030" s="45"/>
      <c r="VMT1030" s="45"/>
      <c r="VMU1030" s="45"/>
      <c r="VMV1030" s="45"/>
      <c r="VMW1030" s="45"/>
      <c r="VMX1030" s="45"/>
      <c r="VMY1030" s="45"/>
      <c r="VMZ1030" s="45"/>
      <c r="VNA1030" s="45"/>
      <c r="VNB1030" s="45"/>
      <c r="VNC1030" s="45"/>
      <c r="VND1030" s="45"/>
      <c r="VNE1030" s="45"/>
      <c r="VNF1030" s="45"/>
      <c r="VNG1030" s="45"/>
      <c r="VNH1030" s="45"/>
      <c r="VNI1030" s="45"/>
      <c r="VNJ1030" s="45"/>
      <c r="VNK1030" s="45"/>
      <c r="VNL1030" s="45"/>
      <c r="VNM1030" s="45"/>
      <c r="VNN1030" s="45"/>
      <c r="VNO1030" s="45"/>
      <c r="VNP1030" s="45"/>
      <c r="VNQ1030" s="45"/>
      <c r="VNR1030" s="45"/>
      <c r="VNS1030" s="45"/>
      <c r="VNT1030" s="45"/>
      <c r="VNU1030" s="45"/>
      <c r="VNV1030" s="45"/>
      <c r="VNW1030" s="45"/>
      <c r="VNX1030" s="45"/>
      <c r="VNY1030" s="45"/>
      <c r="VNZ1030" s="45"/>
      <c r="VOA1030" s="45"/>
      <c r="VOB1030" s="45"/>
      <c r="VOC1030" s="45"/>
      <c r="VOD1030" s="45"/>
      <c r="VOE1030" s="45"/>
      <c r="VOF1030" s="45"/>
      <c r="VOG1030" s="45"/>
      <c r="VOH1030" s="45"/>
      <c r="VOI1030" s="45"/>
      <c r="VOJ1030" s="45"/>
      <c r="VOK1030" s="45"/>
      <c r="VOL1030" s="45"/>
      <c r="VOM1030" s="45"/>
      <c r="VON1030" s="45"/>
      <c r="VOO1030" s="45"/>
      <c r="VOP1030" s="45"/>
      <c r="VOQ1030" s="45"/>
      <c r="VOR1030" s="45"/>
      <c r="VOS1030" s="45"/>
      <c r="VOT1030" s="45"/>
      <c r="VOU1030" s="45"/>
      <c r="VOV1030" s="45"/>
      <c r="VOW1030" s="45"/>
      <c r="VOX1030" s="45"/>
      <c r="VOY1030" s="45"/>
      <c r="VOZ1030" s="45"/>
      <c r="VPA1030" s="45"/>
      <c r="VPB1030" s="45"/>
      <c r="VPC1030" s="45"/>
      <c r="VPD1030" s="45"/>
      <c r="VPE1030" s="45"/>
      <c r="VPF1030" s="45"/>
      <c r="VPG1030" s="45"/>
      <c r="VPH1030" s="45"/>
      <c r="VPI1030" s="45"/>
      <c r="VPJ1030" s="45"/>
      <c r="VPK1030" s="45"/>
      <c r="VPL1030" s="45"/>
      <c r="VPM1030" s="45"/>
      <c r="VPN1030" s="45"/>
      <c r="VPO1030" s="45"/>
      <c r="VPP1030" s="45"/>
      <c r="VPQ1030" s="45"/>
      <c r="VPR1030" s="45"/>
      <c r="VPS1030" s="45"/>
      <c r="VPT1030" s="45"/>
      <c r="VPU1030" s="45"/>
      <c r="VPV1030" s="45"/>
      <c r="VPW1030" s="45"/>
      <c r="VPX1030" s="45"/>
      <c r="VPY1030" s="45"/>
      <c r="VPZ1030" s="45"/>
      <c r="VQA1030" s="45"/>
      <c r="VQB1030" s="45"/>
      <c r="VQC1030" s="45"/>
      <c r="VQD1030" s="45"/>
      <c r="VQE1030" s="45"/>
      <c r="VQF1030" s="45"/>
      <c r="VQG1030" s="45"/>
      <c r="VQH1030" s="45"/>
      <c r="VQI1030" s="45"/>
      <c r="VQJ1030" s="45"/>
      <c r="VQK1030" s="45"/>
      <c r="VQL1030" s="45"/>
      <c r="VQM1030" s="45"/>
      <c r="VQN1030" s="45"/>
      <c r="VQO1030" s="45"/>
      <c r="VQP1030" s="45"/>
      <c r="VQQ1030" s="45"/>
      <c r="VQR1030" s="45"/>
      <c r="VQS1030" s="45"/>
      <c r="VQT1030" s="45"/>
      <c r="VQU1030" s="45"/>
      <c r="VQV1030" s="45"/>
      <c r="VQW1030" s="45"/>
      <c r="VQX1030" s="45"/>
      <c r="VQY1030" s="45"/>
      <c r="VQZ1030" s="45"/>
      <c r="VRA1030" s="45"/>
      <c r="VRB1030" s="45"/>
      <c r="VRC1030" s="45"/>
      <c r="VRD1030" s="45"/>
      <c r="VRE1030" s="45"/>
      <c r="VRF1030" s="45"/>
      <c r="VRG1030" s="45"/>
      <c r="VRH1030" s="45"/>
      <c r="VRI1030" s="45"/>
      <c r="VRJ1030" s="45"/>
      <c r="VRK1030" s="45"/>
      <c r="VRL1030" s="45"/>
      <c r="VRM1030" s="45"/>
      <c r="VRN1030" s="45"/>
      <c r="VRO1030" s="45"/>
      <c r="VRP1030" s="45"/>
      <c r="VRQ1030" s="45"/>
      <c r="VRR1030" s="45"/>
      <c r="VRS1030" s="45"/>
      <c r="VRT1030" s="45"/>
      <c r="VRU1030" s="45"/>
      <c r="VRV1030" s="45"/>
      <c r="VRW1030" s="45"/>
      <c r="VRX1030" s="45"/>
      <c r="VRY1030" s="45"/>
      <c r="VRZ1030" s="45"/>
      <c r="VSA1030" s="45"/>
      <c r="VSB1030" s="45"/>
      <c r="VSC1030" s="45"/>
      <c r="VSD1030" s="45"/>
      <c r="VSE1030" s="45"/>
      <c r="VSF1030" s="45"/>
      <c r="VSG1030" s="45"/>
      <c r="VSH1030" s="45"/>
      <c r="VSI1030" s="45"/>
      <c r="VSJ1030" s="45"/>
      <c r="VSK1030" s="45"/>
      <c r="VSL1030" s="45"/>
      <c r="VSM1030" s="45"/>
      <c r="VSN1030" s="45"/>
      <c r="VSO1030" s="45"/>
      <c r="VSP1030" s="45"/>
      <c r="VSQ1030" s="45"/>
      <c r="VSR1030" s="45"/>
      <c r="VSS1030" s="45"/>
      <c r="VST1030" s="45"/>
      <c r="VSU1030" s="45"/>
      <c r="VSV1030" s="45"/>
      <c r="VSW1030" s="45"/>
      <c r="VSX1030" s="45"/>
      <c r="VSY1030" s="45"/>
      <c r="VSZ1030" s="45"/>
      <c r="VTA1030" s="45"/>
      <c r="VTB1030" s="45"/>
      <c r="VTC1030" s="45"/>
      <c r="VTD1030" s="45"/>
      <c r="VTE1030" s="45"/>
      <c r="VTF1030" s="45"/>
      <c r="VTG1030" s="45"/>
      <c r="VTH1030" s="45"/>
      <c r="VTI1030" s="45"/>
      <c r="VTJ1030" s="45"/>
      <c r="VTK1030" s="45"/>
      <c r="VTL1030" s="45"/>
      <c r="VTM1030" s="45"/>
      <c r="VTN1030" s="45"/>
      <c r="VTO1030" s="45"/>
      <c r="VTP1030" s="45"/>
      <c r="VTQ1030" s="45"/>
      <c r="VTR1030" s="45"/>
      <c r="VTS1030" s="45"/>
      <c r="VTT1030" s="45"/>
      <c r="VTU1030" s="45"/>
      <c r="VTV1030" s="45"/>
      <c r="VTW1030" s="45"/>
      <c r="VTX1030" s="45"/>
      <c r="VTY1030" s="45"/>
      <c r="VTZ1030" s="45"/>
      <c r="VUA1030" s="45"/>
      <c r="VUB1030" s="45"/>
      <c r="VUC1030" s="45"/>
      <c r="VUD1030" s="45"/>
      <c r="VUE1030" s="45"/>
      <c r="VUF1030" s="45"/>
      <c r="VUG1030" s="45"/>
      <c r="VUH1030" s="45"/>
      <c r="VUI1030" s="45"/>
      <c r="VUJ1030" s="45"/>
      <c r="VUK1030" s="45"/>
      <c r="VUL1030" s="45"/>
      <c r="VUM1030" s="45"/>
      <c r="VUN1030" s="45"/>
      <c r="VUO1030" s="45"/>
      <c r="VUP1030" s="45"/>
      <c r="VUQ1030" s="45"/>
      <c r="VUR1030" s="45"/>
      <c r="VUS1030" s="45"/>
      <c r="VUT1030" s="45"/>
      <c r="VUU1030" s="45"/>
      <c r="VUV1030" s="45"/>
      <c r="VUW1030" s="45"/>
      <c r="VUX1030" s="45"/>
      <c r="VUY1030" s="45"/>
      <c r="VUZ1030" s="45"/>
      <c r="VVA1030" s="45"/>
      <c r="VVB1030" s="45"/>
      <c r="VVC1030" s="45"/>
      <c r="VVD1030" s="45"/>
      <c r="VVE1030" s="45"/>
      <c r="VVF1030" s="45"/>
      <c r="VVG1030" s="45"/>
      <c r="VVH1030" s="45"/>
      <c r="VVI1030" s="45"/>
      <c r="VVJ1030" s="45"/>
      <c r="VVK1030" s="45"/>
      <c r="VVL1030" s="45"/>
      <c r="VVM1030" s="45"/>
      <c r="VVN1030" s="45"/>
      <c r="VVO1030" s="45"/>
      <c r="VVP1030" s="45"/>
      <c r="VVQ1030" s="45"/>
      <c r="VVR1030" s="45"/>
      <c r="VVS1030" s="45"/>
      <c r="VVT1030" s="45"/>
      <c r="VVU1030" s="45"/>
      <c r="VVV1030" s="45"/>
      <c r="VVW1030" s="45"/>
      <c r="VVX1030" s="45"/>
      <c r="VVY1030" s="45"/>
      <c r="VVZ1030" s="45"/>
      <c r="VWA1030" s="45"/>
      <c r="VWB1030" s="45"/>
      <c r="VWC1030" s="45"/>
      <c r="VWD1030" s="45"/>
      <c r="VWE1030" s="45"/>
      <c r="VWF1030" s="45"/>
      <c r="VWG1030" s="45"/>
      <c r="VWH1030" s="45"/>
      <c r="VWI1030" s="45"/>
      <c r="VWJ1030" s="45"/>
      <c r="VWK1030" s="45"/>
      <c r="VWL1030" s="45"/>
      <c r="VWM1030" s="45"/>
      <c r="VWN1030" s="45"/>
      <c r="VWO1030" s="45"/>
      <c r="VWP1030" s="45"/>
      <c r="VWQ1030" s="45"/>
      <c r="VWR1030" s="45"/>
      <c r="VWS1030" s="45"/>
      <c r="VWT1030" s="45"/>
      <c r="VWU1030" s="45"/>
      <c r="VWV1030" s="45"/>
      <c r="VWW1030" s="45"/>
      <c r="VWX1030" s="45"/>
      <c r="VWY1030" s="45"/>
      <c r="VWZ1030" s="45"/>
      <c r="VXA1030" s="45"/>
      <c r="VXB1030" s="45"/>
      <c r="VXC1030" s="45"/>
      <c r="VXD1030" s="45"/>
      <c r="VXE1030" s="45"/>
      <c r="VXF1030" s="45"/>
      <c r="VXG1030" s="45"/>
      <c r="VXH1030" s="45"/>
      <c r="VXI1030" s="45"/>
      <c r="VXJ1030" s="45"/>
      <c r="VXK1030" s="45"/>
      <c r="VXL1030" s="45"/>
      <c r="VXM1030" s="45"/>
      <c r="VXN1030" s="45"/>
      <c r="VXO1030" s="45"/>
      <c r="VXP1030" s="45"/>
      <c r="VXQ1030" s="45"/>
      <c r="VXR1030" s="45"/>
      <c r="VXS1030" s="45"/>
      <c r="VXT1030" s="45"/>
      <c r="VXU1030" s="45"/>
      <c r="VXV1030" s="45"/>
      <c r="VXW1030" s="45"/>
      <c r="VXX1030" s="45"/>
      <c r="VXY1030" s="45"/>
      <c r="VXZ1030" s="45"/>
      <c r="VYA1030" s="45"/>
      <c r="VYB1030" s="45"/>
      <c r="VYC1030" s="45"/>
      <c r="VYD1030" s="45"/>
      <c r="VYE1030" s="45"/>
      <c r="VYF1030" s="45"/>
      <c r="VYG1030" s="45"/>
      <c r="VYH1030" s="45"/>
      <c r="VYI1030" s="45"/>
      <c r="VYJ1030" s="45"/>
      <c r="VYK1030" s="45"/>
      <c r="VYL1030" s="45"/>
      <c r="VYM1030" s="45"/>
      <c r="VYN1030" s="45"/>
      <c r="VYO1030" s="45"/>
      <c r="VYP1030" s="45"/>
      <c r="VYQ1030" s="45"/>
      <c r="VYR1030" s="45"/>
      <c r="VYS1030" s="45"/>
      <c r="VYT1030" s="45"/>
      <c r="VYU1030" s="45"/>
      <c r="VYV1030" s="45"/>
      <c r="VYW1030" s="45"/>
      <c r="VYX1030" s="45"/>
      <c r="VYY1030" s="45"/>
      <c r="VYZ1030" s="45"/>
      <c r="VZA1030" s="45"/>
      <c r="VZB1030" s="45"/>
      <c r="VZC1030" s="45"/>
      <c r="VZD1030" s="45"/>
      <c r="VZE1030" s="45"/>
      <c r="VZF1030" s="45"/>
      <c r="VZG1030" s="45"/>
      <c r="VZH1030" s="45"/>
      <c r="VZI1030" s="45"/>
      <c r="VZJ1030" s="45"/>
      <c r="VZK1030" s="45"/>
      <c r="VZL1030" s="45"/>
      <c r="VZM1030" s="45"/>
      <c r="VZN1030" s="45"/>
      <c r="VZO1030" s="45"/>
      <c r="VZP1030" s="45"/>
      <c r="VZQ1030" s="45"/>
      <c r="VZR1030" s="45"/>
      <c r="VZS1030" s="45"/>
      <c r="VZT1030" s="45"/>
      <c r="VZU1030" s="45"/>
      <c r="VZV1030" s="45"/>
      <c r="VZW1030" s="45"/>
      <c r="VZX1030" s="45"/>
      <c r="VZY1030" s="45"/>
      <c r="VZZ1030" s="45"/>
      <c r="WAA1030" s="45"/>
      <c r="WAB1030" s="45"/>
      <c r="WAC1030" s="45"/>
      <c r="WAD1030" s="45"/>
      <c r="WAE1030" s="45"/>
      <c r="WAF1030" s="45"/>
      <c r="WAG1030" s="45"/>
      <c r="WAH1030" s="45"/>
      <c r="WAI1030" s="45"/>
      <c r="WAJ1030" s="45"/>
      <c r="WAK1030" s="45"/>
      <c r="WAL1030" s="45"/>
      <c r="WAM1030" s="45"/>
      <c r="WAN1030" s="45"/>
      <c r="WAO1030" s="45"/>
      <c r="WAP1030" s="45"/>
      <c r="WAQ1030" s="45"/>
      <c r="WAR1030" s="45"/>
      <c r="WAS1030" s="45"/>
      <c r="WAT1030" s="45"/>
      <c r="WAU1030" s="45"/>
      <c r="WAV1030" s="45"/>
      <c r="WAW1030" s="45"/>
      <c r="WAX1030" s="45"/>
      <c r="WAY1030" s="45"/>
      <c r="WAZ1030" s="45"/>
      <c r="WBA1030" s="45"/>
      <c r="WBB1030" s="45"/>
      <c r="WBC1030" s="45"/>
      <c r="WBD1030" s="45"/>
      <c r="WBE1030" s="45"/>
      <c r="WBF1030" s="45"/>
      <c r="WBG1030" s="45"/>
      <c r="WBH1030" s="45"/>
      <c r="WBI1030" s="45"/>
      <c r="WBJ1030" s="45"/>
      <c r="WBK1030" s="45"/>
      <c r="WBL1030" s="45"/>
      <c r="WBM1030" s="45"/>
      <c r="WBN1030" s="45"/>
      <c r="WBO1030" s="45"/>
      <c r="WBP1030" s="45"/>
      <c r="WBQ1030" s="45"/>
      <c r="WBR1030" s="45"/>
      <c r="WBS1030" s="45"/>
      <c r="WBT1030" s="45"/>
      <c r="WBU1030" s="45"/>
      <c r="WBV1030" s="45"/>
      <c r="WBW1030" s="45"/>
      <c r="WBX1030" s="45"/>
      <c r="WBY1030" s="45"/>
      <c r="WBZ1030" s="45"/>
      <c r="WCA1030" s="45"/>
      <c r="WCB1030" s="45"/>
      <c r="WCC1030" s="45"/>
      <c r="WCD1030" s="45"/>
      <c r="WCE1030" s="45"/>
      <c r="WCF1030" s="45"/>
      <c r="WCG1030" s="45"/>
      <c r="WCH1030" s="45"/>
      <c r="WCI1030" s="45"/>
      <c r="WCJ1030" s="45"/>
      <c r="WCK1030" s="45"/>
      <c r="WCL1030" s="45"/>
      <c r="WCM1030" s="45"/>
      <c r="WCN1030" s="45"/>
      <c r="WCO1030" s="45"/>
      <c r="WCP1030" s="45"/>
      <c r="WCQ1030" s="45"/>
      <c r="WCR1030" s="45"/>
      <c r="WCS1030" s="45"/>
      <c r="WCT1030" s="45"/>
      <c r="WCU1030" s="45"/>
      <c r="WCV1030" s="45"/>
      <c r="WCW1030" s="45"/>
      <c r="WCX1030" s="45"/>
      <c r="WCY1030" s="45"/>
      <c r="WCZ1030" s="45"/>
      <c r="WDA1030" s="45"/>
      <c r="WDB1030" s="45"/>
      <c r="WDC1030" s="45"/>
      <c r="WDD1030" s="45"/>
      <c r="WDE1030" s="45"/>
      <c r="WDF1030" s="45"/>
      <c r="WDG1030" s="45"/>
      <c r="WDH1030" s="45"/>
      <c r="WDI1030" s="45"/>
      <c r="WDJ1030" s="45"/>
      <c r="WDK1030" s="45"/>
      <c r="WDL1030" s="45"/>
      <c r="WDM1030" s="45"/>
      <c r="WDN1030" s="45"/>
      <c r="WDO1030" s="45"/>
      <c r="WDP1030" s="45"/>
      <c r="WDQ1030" s="45"/>
      <c r="WDR1030" s="45"/>
      <c r="WDS1030" s="45"/>
      <c r="WDT1030" s="45"/>
      <c r="WDU1030" s="45"/>
      <c r="WDV1030" s="45"/>
      <c r="WDW1030" s="45"/>
      <c r="WDX1030" s="45"/>
      <c r="WDY1030" s="45"/>
      <c r="WDZ1030" s="45"/>
      <c r="WEA1030" s="45"/>
      <c r="WEB1030" s="45"/>
      <c r="WEC1030" s="45"/>
      <c r="WED1030" s="45"/>
      <c r="WEE1030" s="45"/>
      <c r="WEF1030" s="45"/>
      <c r="WEG1030" s="45"/>
      <c r="WEH1030" s="45"/>
      <c r="WEI1030" s="45"/>
      <c r="WEJ1030" s="45"/>
      <c r="WEK1030" s="45"/>
      <c r="WEL1030" s="45"/>
      <c r="WEM1030" s="45"/>
      <c r="WEN1030" s="45"/>
      <c r="WEO1030" s="45"/>
      <c r="WEP1030" s="45"/>
      <c r="WEQ1030" s="45"/>
      <c r="WER1030" s="45"/>
      <c r="WES1030" s="45"/>
      <c r="WET1030" s="45"/>
      <c r="WEU1030" s="45"/>
      <c r="WEV1030" s="45"/>
      <c r="WEW1030" s="45"/>
      <c r="WEX1030" s="45"/>
      <c r="WEY1030" s="45"/>
      <c r="WEZ1030" s="45"/>
      <c r="WFA1030" s="45"/>
      <c r="WFB1030" s="45"/>
      <c r="WFC1030" s="45"/>
      <c r="WFD1030" s="45"/>
      <c r="WFE1030" s="45"/>
      <c r="WFF1030" s="45"/>
      <c r="WFG1030" s="45"/>
      <c r="WFH1030" s="45"/>
      <c r="WFI1030" s="45"/>
      <c r="WFJ1030" s="45"/>
      <c r="WFK1030" s="45"/>
      <c r="WFL1030" s="45"/>
      <c r="WFM1030" s="45"/>
      <c r="WFN1030" s="45"/>
      <c r="WFO1030" s="45"/>
      <c r="WFP1030" s="45"/>
      <c r="WFQ1030" s="45"/>
      <c r="WFR1030" s="45"/>
      <c r="WFS1030" s="45"/>
      <c r="WFT1030" s="45"/>
      <c r="WFU1030" s="45"/>
      <c r="WFV1030" s="45"/>
      <c r="WFW1030" s="45"/>
      <c r="WFX1030" s="45"/>
      <c r="WFY1030" s="45"/>
      <c r="WFZ1030" s="45"/>
      <c r="WGA1030" s="45"/>
      <c r="WGB1030" s="45"/>
      <c r="WGC1030" s="45"/>
      <c r="WGD1030" s="45"/>
      <c r="WGE1030" s="45"/>
      <c r="WGF1030" s="45"/>
      <c r="WGG1030" s="45"/>
      <c r="WGH1030" s="45"/>
      <c r="WGI1030" s="45"/>
      <c r="WGJ1030" s="45"/>
      <c r="WGK1030" s="45"/>
      <c r="WGL1030" s="45"/>
      <c r="WGM1030" s="45"/>
      <c r="WGN1030" s="45"/>
      <c r="WGO1030" s="45"/>
      <c r="WGP1030" s="45"/>
      <c r="WGQ1030" s="45"/>
      <c r="WGR1030" s="45"/>
      <c r="WGS1030" s="45"/>
      <c r="WGT1030" s="45"/>
      <c r="WGU1030" s="45"/>
      <c r="WGV1030" s="45"/>
      <c r="WGW1030" s="45"/>
      <c r="WGX1030" s="45"/>
      <c r="WGY1030" s="45"/>
      <c r="WGZ1030" s="45"/>
      <c r="WHA1030" s="45"/>
      <c r="WHB1030" s="45"/>
      <c r="WHC1030" s="45"/>
      <c r="WHD1030" s="45"/>
      <c r="WHE1030" s="45"/>
      <c r="WHF1030" s="45"/>
      <c r="WHG1030" s="45"/>
      <c r="WHH1030" s="45"/>
      <c r="WHI1030" s="45"/>
      <c r="WHJ1030" s="45"/>
      <c r="WHK1030" s="45"/>
      <c r="WHL1030" s="45"/>
      <c r="WHM1030" s="45"/>
      <c r="WHN1030" s="45"/>
      <c r="WHO1030" s="45"/>
      <c r="WHP1030" s="45"/>
      <c r="WHQ1030" s="45"/>
      <c r="WHR1030" s="45"/>
      <c r="WHS1030" s="45"/>
      <c r="WHT1030" s="45"/>
      <c r="WHU1030" s="45"/>
      <c r="WHV1030" s="45"/>
      <c r="WHW1030" s="45"/>
      <c r="WHX1030" s="45"/>
      <c r="WHY1030" s="45"/>
      <c r="WHZ1030" s="45"/>
      <c r="WIA1030" s="45"/>
      <c r="WIB1030" s="45"/>
      <c r="WIC1030" s="45"/>
      <c r="WID1030" s="45"/>
      <c r="WIE1030" s="45"/>
      <c r="WIF1030" s="45"/>
      <c r="WIG1030" s="45"/>
      <c r="WIH1030" s="45"/>
      <c r="WII1030" s="45"/>
      <c r="WIJ1030" s="45"/>
      <c r="WIK1030" s="45"/>
      <c r="WIL1030" s="45"/>
      <c r="WIM1030" s="45"/>
      <c r="WIN1030" s="45"/>
      <c r="WIO1030" s="45"/>
      <c r="WIP1030" s="45"/>
      <c r="WIQ1030" s="45"/>
      <c r="WIR1030" s="45"/>
      <c r="WIS1030" s="45"/>
      <c r="WIT1030" s="45"/>
      <c r="WIU1030" s="45"/>
      <c r="WIV1030" s="45"/>
      <c r="WIW1030" s="45"/>
      <c r="WIX1030" s="45"/>
      <c r="WIY1030" s="45"/>
      <c r="WIZ1030" s="45"/>
      <c r="WJA1030" s="45"/>
      <c r="WJB1030" s="45"/>
      <c r="WJC1030" s="45"/>
      <c r="WJD1030" s="45"/>
      <c r="WJE1030" s="45"/>
      <c r="WJF1030" s="45"/>
      <c r="WJG1030" s="45"/>
      <c r="WJH1030" s="45"/>
      <c r="WJI1030" s="45"/>
      <c r="WJJ1030" s="45"/>
      <c r="WJK1030" s="45"/>
      <c r="WJL1030" s="45"/>
      <c r="WJM1030" s="45"/>
      <c r="WJN1030" s="45"/>
      <c r="WJO1030" s="45"/>
      <c r="WJP1030" s="45"/>
      <c r="WJQ1030" s="45"/>
      <c r="WJR1030" s="45"/>
      <c r="WJS1030" s="45"/>
      <c r="WJT1030" s="45"/>
      <c r="WJU1030" s="45"/>
      <c r="WJV1030" s="45"/>
      <c r="WJW1030" s="45"/>
      <c r="WJX1030" s="45"/>
      <c r="WJY1030" s="45"/>
      <c r="WJZ1030" s="45"/>
      <c r="WKA1030" s="45"/>
      <c r="WKB1030" s="45"/>
      <c r="WKC1030" s="45"/>
      <c r="WKD1030" s="45"/>
      <c r="WKE1030" s="45"/>
      <c r="WKF1030" s="45"/>
      <c r="WKG1030" s="45"/>
      <c r="WKH1030" s="45"/>
      <c r="WKI1030" s="45"/>
      <c r="WKJ1030" s="45"/>
      <c r="WKK1030" s="45"/>
      <c r="WKL1030" s="45"/>
      <c r="WKM1030" s="45"/>
      <c r="WKN1030" s="45"/>
      <c r="WKO1030" s="45"/>
      <c r="WKP1030" s="45"/>
      <c r="WKQ1030" s="45"/>
      <c r="WKR1030" s="45"/>
      <c r="WKS1030" s="45"/>
      <c r="WKT1030" s="45"/>
      <c r="WKU1030" s="45"/>
      <c r="WKV1030" s="45"/>
      <c r="WKW1030" s="45"/>
      <c r="WKX1030" s="45"/>
      <c r="WKY1030" s="45"/>
      <c r="WKZ1030" s="45"/>
      <c r="WLA1030" s="45"/>
      <c r="WLB1030" s="45"/>
      <c r="WLC1030" s="45"/>
      <c r="WLD1030" s="45"/>
      <c r="WLE1030" s="45"/>
      <c r="WLF1030" s="45"/>
      <c r="WLG1030" s="45"/>
      <c r="WLH1030" s="45"/>
      <c r="WLI1030" s="45"/>
      <c r="WLJ1030" s="45"/>
      <c r="WLK1030" s="45"/>
      <c r="WLL1030" s="45"/>
      <c r="WLM1030" s="45"/>
      <c r="WLN1030" s="45"/>
      <c r="WLO1030" s="45"/>
      <c r="WLP1030" s="45"/>
      <c r="WLQ1030" s="45"/>
      <c r="WLR1030" s="45"/>
      <c r="WLS1030" s="45"/>
      <c r="WLT1030" s="45"/>
      <c r="WLU1030" s="45"/>
      <c r="WLV1030" s="45"/>
      <c r="WLW1030" s="45"/>
      <c r="WLX1030" s="45"/>
      <c r="WLY1030" s="45"/>
      <c r="WLZ1030" s="45"/>
      <c r="WMA1030" s="45"/>
      <c r="WMB1030" s="45"/>
      <c r="WMC1030" s="45"/>
      <c r="WMD1030" s="45"/>
      <c r="WME1030" s="45"/>
      <c r="WMF1030" s="45"/>
      <c r="WMG1030" s="45"/>
      <c r="WMH1030" s="45"/>
      <c r="WMI1030" s="45"/>
      <c r="WMJ1030" s="45"/>
      <c r="WMK1030" s="45"/>
      <c r="WML1030" s="45"/>
      <c r="WMM1030" s="45"/>
      <c r="WMN1030" s="45"/>
      <c r="WMO1030" s="45"/>
      <c r="WMP1030" s="45"/>
      <c r="WMQ1030" s="45"/>
      <c r="WMR1030" s="45"/>
      <c r="WMS1030" s="45"/>
      <c r="WMT1030" s="45"/>
      <c r="WMU1030" s="45"/>
      <c r="WMV1030" s="45"/>
      <c r="WMW1030" s="45"/>
      <c r="WMX1030" s="45"/>
      <c r="WMY1030" s="45"/>
      <c r="WMZ1030" s="45"/>
      <c r="WNA1030" s="45"/>
      <c r="WNB1030" s="45"/>
      <c r="WNC1030" s="45"/>
      <c r="WND1030" s="45"/>
      <c r="WNE1030" s="45"/>
      <c r="WNF1030" s="45"/>
      <c r="WNG1030" s="45"/>
      <c r="WNH1030" s="45"/>
      <c r="WNI1030" s="45"/>
      <c r="WNJ1030" s="45"/>
      <c r="WNK1030" s="45"/>
      <c r="WNL1030" s="45"/>
      <c r="WNM1030" s="45"/>
      <c r="WNN1030" s="45"/>
      <c r="WNO1030" s="45"/>
      <c r="WNP1030" s="45"/>
      <c r="WNQ1030" s="45"/>
      <c r="WNR1030" s="45"/>
      <c r="WNS1030" s="45"/>
      <c r="WNT1030" s="45"/>
      <c r="WNU1030" s="45"/>
      <c r="WNV1030" s="45"/>
      <c r="WNW1030" s="45"/>
      <c r="WNX1030" s="45"/>
      <c r="WNY1030" s="45"/>
      <c r="WNZ1030" s="45"/>
      <c r="WOA1030" s="45"/>
      <c r="WOB1030" s="45"/>
      <c r="WOC1030" s="45"/>
      <c r="WOD1030" s="45"/>
      <c r="WOE1030" s="45"/>
      <c r="WOF1030" s="45"/>
      <c r="WOG1030" s="45"/>
      <c r="WOH1030" s="45"/>
      <c r="WOI1030" s="45"/>
      <c r="WOJ1030" s="45"/>
      <c r="WOK1030" s="45"/>
      <c r="WOL1030" s="45"/>
      <c r="WOM1030" s="45"/>
      <c r="WON1030" s="45"/>
      <c r="WOO1030" s="45"/>
      <c r="WOP1030" s="45"/>
      <c r="WOQ1030" s="45"/>
      <c r="WOR1030" s="45"/>
      <c r="WOS1030" s="45"/>
      <c r="WOT1030" s="45"/>
      <c r="WOU1030" s="45"/>
      <c r="WOV1030" s="45"/>
      <c r="WOW1030" s="45"/>
      <c r="WOX1030" s="45"/>
      <c r="WOY1030" s="45"/>
      <c r="WOZ1030" s="45"/>
      <c r="WPA1030" s="45"/>
      <c r="WPB1030" s="45"/>
      <c r="WPC1030" s="45"/>
      <c r="WPD1030" s="45"/>
      <c r="WPE1030" s="45"/>
      <c r="WPF1030" s="45"/>
      <c r="WPG1030" s="45"/>
      <c r="WPH1030" s="45"/>
      <c r="WPI1030" s="45"/>
      <c r="WPJ1030" s="45"/>
      <c r="WPK1030" s="45"/>
      <c r="WPL1030" s="45"/>
      <c r="WPM1030" s="45"/>
      <c r="WPN1030" s="45"/>
      <c r="WPO1030" s="45"/>
      <c r="WPP1030" s="45"/>
      <c r="WPQ1030" s="45"/>
      <c r="WPR1030" s="45"/>
      <c r="WPS1030" s="45"/>
      <c r="WPT1030" s="45"/>
      <c r="WPU1030" s="45"/>
      <c r="WPV1030" s="45"/>
      <c r="WPW1030" s="45"/>
      <c r="WPX1030" s="45"/>
      <c r="WPY1030" s="45"/>
      <c r="WPZ1030" s="45"/>
      <c r="WQA1030" s="45"/>
      <c r="WQB1030" s="45"/>
      <c r="WQC1030" s="45"/>
      <c r="WQD1030" s="45"/>
      <c r="WQE1030" s="45"/>
      <c r="WQF1030" s="45"/>
      <c r="WQG1030" s="45"/>
      <c r="WQH1030" s="45"/>
      <c r="WQI1030" s="45"/>
      <c r="WQJ1030" s="45"/>
      <c r="WQK1030" s="45"/>
      <c r="WQL1030" s="45"/>
      <c r="WQM1030" s="45"/>
      <c r="WQN1030" s="45"/>
      <c r="WQO1030" s="45"/>
      <c r="WQP1030" s="45"/>
      <c r="WQQ1030" s="45"/>
      <c r="WQR1030" s="45"/>
      <c r="WQS1030" s="45"/>
      <c r="WQT1030" s="45"/>
      <c r="WQU1030" s="45"/>
      <c r="WQV1030" s="45"/>
      <c r="WQW1030" s="45"/>
      <c r="WQX1030" s="45"/>
      <c r="WQY1030" s="45"/>
      <c r="WQZ1030" s="45"/>
      <c r="WRA1030" s="45"/>
      <c r="WRB1030" s="45"/>
      <c r="WRC1030" s="45"/>
      <c r="WRD1030" s="45"/>
      <c r="WRE1030" s="45"/>
      <c r="WRF1030" s="45"/>
      <c r="WRG1030" s="45"/>
      <c r="WRH1030" s="45"/>
      <c r="WRI1030" s="45"/>
      <c r="WRJ1030" s="45"/>
      <c r="WRK1030" s="45"/>
      <c r="WRL1030" s="45"/>
      <c r="WRM1030" s="45"/>
      <c r="WRN1030" s="45"/>
      <c r="WRO1030" s="45"/>
      <c r="WRP1030" s="45"/>
      <c r="WRQ1030" s="45"/>
      <c r="WRR1030" s="45"/>
      <c r="WRS1030" s="45"/>
      <c r="WRT1030" s="45"/>
      <c r="WRU1030" s="45"/>
      <c r="WRV1030" s="45"/>
      <c r="WRW1030" s="45"/>
      <c r="WRX1030" s="45"/>
      <c r="WRY1030" s="45"/>
      <c r="WRZ1030" s="45"/>
      <c r="WSA1030" s="45"/>
      <c r="WSB1030" s="45"/>
      <c r="WSC1030" s="45"/>
      <c r="WSD1030" s="45"/>
      <c r="WSE1030" s="45"/>
      <c r="WSF1030" s="45"/>
      <c r="WSG1030" s="45"/>
      <c r="WSH1030" s="45"/>
      <c r="WSI1030" s="45"/>
      <c r="WSJ1030" s="45"/>
      <c r="WSK1030" s="45"/>
      <c r="WSL1030" s="45"/>
      <c r="WSM1030" s="45"/>
      <c r="WSN1030" s="45"/>
      <c r="WSO1030" s="45"/>
      <c r="WSP1030" s="45"/>
      <c r="WSQ1030" s="45"/>
      <c r="WSR1030" s="45"/>
      <c r="WSS1030" s="45"/>
      <c r="WST1030" s="45"/>
      <c r="WSU1030" s="45"/>
      <c r="WSV1030" s="45"/>
      <c r="WSW1030" s="45"/>
      <c r="WSX1030" s="45"/>
      <c r="WSY1030" s="45"/>
      <c r="WSZ1030" s="45"/>
      <c r="WTA1030" s="45"/>
      <c r="WTB1030" s="45"/>
      <c r="WTC1030" s="45"/>
      <c r="WTD1030" s="45"/>
      <c r="WTE1030" s="45"/>
      <c r="WTF1030" s="45"/>
      <c r="WTG1030" s="45"/>
      <c r="WTH1030" s="45"/>
      <c r="WTI1030" s="45"/>
      <c r="WTJ1030" s="45"/>
      <c r="WTK1030" s="45"/>
      <c r="WTL1030" s="45"/>
      <c r="WTM1030" s="45"/>
      <c r="WTN1030" s="45"/>
      <c r="WTO1030" s="45"/>
      <c r="WTP1030" s="45"/>
      <c r="WTQ1030" s="45"/>
      <c r="WTR1030" s="45"/>
      <c r="WTS1030" s="45"/>
      <c r="WTT1030" s="45"/>
      <c r="WTU1030" s="45"/>
      <c r="WTV1030" s="45"/>
      <c r="WTW1030" s="45"/>
      <c r="WTX1030" s="45"/>
      <c r="WTY1030" s="45"/>
      <c r="WTZ1030" s="45"/>
      <c r="WUA1030" s="45"/>
      <c r="WUB1030" s="45"/>
      <c r="WUC1030" s="45"/>
      <c r="WUD1030" s="45"/>
      <c r="WUE1030" s="45"/>
      <c r="WUF1030" s="45"/>
      <c r="WUG1030" s="45"/>
      <c r="WUH1030" s="45"/>
      <c r="WUI1030" s="45"/>
      <c r="WUJ1030" s="45"/>
      <c r="WUK1030" s="45"/>
      <c r="WUL1030" s="45"/>
      <c r="WUM1030" s="45"/>
      <c r="WUN1030" s="45"/>
      <c r="WUO1030" s="45"/>
      <c r="WUP1030" s="45"/>
      <c r="WUQ1030" s="45"/>
      <c r="WUR1030" s="45"/>
      <c r="WUS1030" s="45"/>
      <c r="WUT1030" s="45"/>
      <c r="WUU1030" s="45"/>
      <c r="WUV1030" s="45"/>
      <c r="WUW1030" s="45"/>
      <c r="WUX1030" s="45"/>
      <c r="WUY1030" s="45"/>
      <c r="WUZ1030" s="45"/>
      <c r="WVA1030" s="45"/>
      <c r="WVB1030" s="45"/>
      <c r="WVC1030" s="45"/>
      <c r="WVD1030" s="45"/>
      <c r="WVE1030" s="45"/>
      <c r="WVF1030" s="45"/>
      <c r="WVG1030" s="45"/>
      <c r="WVH1030" s="45"/>
      <c r="WVI1030" s="45"/>
      <c r="WVJ1030" s="45"/>
      <c r="WVK1030" s="45"/>
      <c r="WVL1030" s="45"/>
      <c r="WVM1030" s="45"/>
      <c r="WVN1030" s="45"/>
      <c r="WVO1030" s="45"/>
      <c r="WVP1030" s="45"/>
      <c r="WVQ1030" s="45"/>
      <c r="WVR1030" s="45"/>
      <c r="WVS1030" s="45"/>
      <c r="WVT1030" s="45"/>
      <c r="WVU1030" s="45"/>
      <c r="WVV1030" s="45"/>
      <c r="WVW1030" s="45"/>
      <c r="WVX1030" s="45"/>
      <c r="WVY1030" s="45"/>
      <c r="WVZ1030" s="45"/>
      <c r="WWA1030" s="45"/>
      <c r="WWB1030" s="45"/>
      <c r="WWC1030" s="45"/>
      <c r="WWD1030" s="45"/>
      <c r="WWE1030" s="45"/>
      <c r="WWF1030" s="45"/>
      <c r="WWG1030" s="45"/>
      <c r="WWH1030" s="45"/>
      <c r="WWI1030" s="45"/>
      <c r="WWJ1030" s="45"/>
      <c r="WWK1030" s="45"/>
      <c r="WWL1030" s="45"/>
      <c r="WWM1030" s="45"/>
      <c r="WWN1030" s="45"/>
      <c r="WWO1030" s="45"/>
      <c r="WWP1030" s="45"/>
      <c r="WWQ1030" s="45"/>
      <c r="WWR1030" s="45"/>
      <c r="WWS1030" s="45"/>
      <c r="WWT1030" s="45"/>
      <c r="WWU1030" s="45"/>
      <c r="WWV1030" s="45"/>
      <c r="WWW1030" s="45"/>
      <c r="WWX1030" s="45"/>
      <c r="WWY1030" s="45"/>
      <c r="WWZ1030" s="45"/>
      <c r="WXA1030" s="45"/>
      <c r="WXB1030" s="45"/>
      <c r="WXC1030" s="45"/>
      <c r="WXD1030" s="45"/>
      <c r="WXE1030" s="45"/>
      <c r="WXF1030" s="45"/>
      <c r="WXG1030" s="45"/>
      <c r="WXH1030" s="45"/>
      <c r="WXI1030" s="45"/>
      <c r="WXJ1030" s="45"/>
      <c r="WXK1030" s="45"/>
      <c r="WXL1030" s="45"/>
      <c r="WXM1030" s="45"/>
      <c r="WXN1030" s="45"/>
      <c r="WXO1030" s="45"/>
      <c r="WXP1030" s="45"/>
      <c r="WXQ1030" s="45"/>
      <c r="WXR1030" s="45"/>
      <c r="WXS1030" s="45"/>
      <c r="WXT1030" s="45"/>
      <c r="WXU1030" s="45"/>
      <c r="WXV1030" s="45"/>
      <c r="WXW1030" s="45"/>
      <c r="WXX1030" s="45"/>
      <c r="WXY1030" s="45"/>
    </row>
    <row r="1031" spans="1:16197" ht="35.25" x14ac:dyDescent="0.5">
      <c r="A1031">
        <v>1</v>
      </c>
      <c r="B1031" s="30">
        <v>18</v>
      </c>
      <c r="C1031" s="248" t="s">
        <v>2637</v>
      </c>
      <c r="D1031" s="249"/>
      <c r="E1031" s="241">
        <v>1995</v>
      </c>
      <c r="F1031" s="224" t="s">
        <v>17152</v>
      </c>
      <c r="G1031" s="241">
        <v>3</v>
      </c>
      <c r="H1031" s="241">
        <v>2</v>
      </c>
      <c r="I1031" s="242">
        <v>1177.3</v>
      </c>
      <c r="J1031" s="242">
        <v>985.6</v>
      </c>
      <c r="K1031" s="250">
        <v>39</v>
      </c>
      <c r="L1031" s="241" t="s">
        <v>17021</v>
      </c>
      <c r="M1031" s="241" t="s">
        <v>17056</v>
      </c>
      <c r="N1031" s="241" t="s">
        <v>17025</v>
      </c>
      <c r="O1031" s="242">
        <v>4255119.6399999997</v>
      </c>
      <c r="P1031" s="245"/>
      <c r="Q1031" s="242">
        <v>3371070.36</v>
      </c>
      <c r="R1031" s="242">
        <v>226950.38</v>
      </c>
      <c r="S1031" s="242">
        <v>657098.89999999991</v>
      </c>
      <c r="T1031" s="225">
        <f t="shared" si="463"/>
        <v>3614.3036099549818</v>
      </c>
      <c r="U1031" s="232">
        <v>5010.8560400917349</v>
      </c>
    </row>
    <row r="1032" spans="1:16197" s="44" customFormat="1" ht="35.25" x14ac:dyDescent="0.5">
      <c r="B1032" s="233" t="s">
        <v>312</v>
      </c>
      <c r="C1032" s="251"/>
      <c r="D1032" s="223" t="s">
        <v>17004</v>
      </c>
      <c r="E1032" s="224" t="s">
        <v>17004</v>
      </c>
      <c r="F1032" s="224" t="s">
        <v>17004</v>
      </c>
      <c r="G1032" s="224" t="s">
        <v>17004</v>
      </c>
      <c r="H1032" s="224" t="s">
        <v>17004</v>
      </c>
      <c r="I1032" s="229">
        <f>I1033</f>
        <v>634.70000000000005</v>
      </c>
      <c r="J1032" s="229">
        <f t="shared" ref="J1032:K1032" si="480">J1033</f>
        <v>581.70000000000005</v>
      </c>
      <c r="K1032" s="230">
        <f t="shared" si="480"/>
        <v>34</v>
      </c>
      <c r="L1032" s="224" t="s">
        <v>17004</v>
      </c>
      <c r="M1032" s="224" t="s">
        <v>17004</v>
      </c>
      <c r="N1032" s="227" t="s">
        <v>17004</v>
      </c>
      <c r="O1032" s="231">
        <v>4247845.5999999996</v>
      </c>
      <c r="P1032" s="231">
        <f t="shared" ref="P1032:S1032" si="481">P1033</f>
        <v>0</v>
      </c>
      <c r="Q1032" s="229">
        <f t="shared" si="481"/>
        <v>3619943.24</v>
      </c>
      <c r="R1032" s="229">
        <f t="shared" si="481"/>
        <v>217796.17</v>
      </c>
      <c r="S1032" s="229">
        <f t="shared" si="481"/>
        <v>410106.19</v>
      </c>
      <c r="T1032" s="225">
        <f t="shared" si="463"/>
        <v>6692.6825271781936</v>
      </c>
      <c r="U1032" s="245">
        <f>U1033</f>
        <v>9829.9686907200248</v>
      </c>
      <c r="V1032"/>
      <c r="W1032" s="45"/>
      <c r="X1032" s="45"/>
      <c r="Y1032"/>
      <c r="Z1032" s="45"/>
      <c r="AA1032" s="45"/>
      <c r="AB1032" s="45"/>
      <c r="AC1032" s="45"/>
      <c r="AD1032" s="45"/>
      <c r="AE1032" s="45"/>
      <c r="AF1032" s="45"/>
      <c r="AG1032" s="45"/>
      <c r="AH1032" s="45"/>
      <c r="AI1032" s="45"/>
      <c r="AJ1032" s="45"/>
      <c r="AK1032" s="45"/>
      <c r="AL1032" s="45"/>
      <c r="AM1032" s="45"/>
      <c r="AN1032" s="45"/>
      <c r="AO1032" s="45"/>
      <c r="AP1032" s="45"/>
      <c r="AQ1032" s="45"/>
      <c r="AR1032" s="45"/>
      <c r="AS1032" s="45"/>
      <c r="AT1032" s="45"/>
      <c r="AU1032" s="45"/>
      <c r="AV1032" s="45"/>
      <c r="AW1032" s="45"/>
      <c r="AX1032" s="45"/>
      <c r="AY1032" s="45"/>
      <c r="AZ1032" s="45"/>
      <c r="BA1032" s="45"/>
      <c r="BB1032" s="45"/>
      <c r="BC1032" s="45"/>
      <c r="BD1032" s="45"/>
      <c r="BE1032" s="45"/>
      <c r="BF1032" s="45"/>
      <c r="BG1032" s="45"/>
      <c r="BH1032" s="45"/>
      <c r="BI1032" s="45"/>
      <c r="BJ1032" s="45"/>
      <c r="BK1032" s="45"/>
      <c r="BL1032" s="45"/>
      <c r="BM1032" s="45"/>
      <c r="BN1032" s="45"/>
      <c r="BO1032" s="45"/>
      <c r="BP1032" s="45"/>
      <c r="BQ1032" s="45"/>
      <c r="BR1032" s="45"/>
      <c r="BS1032" s="45"/>
      <c r="BT1032" s="45"/>
      <c r="BU1032" s="45"/>
      <c r="BV1032" s="45"/>
      <c r="BW1032" s="45"/>
      <c r="BX1032" s="45"/>
      <c r="BY1032" s="45"/>
      <c r="BZ1032" s="45"/>
      <c r="CA1032" s="45"/>
      <c r="CB1032" s="45"/>
      <c r="CC1032" s="45"/>
      <c r="CD1032" s="45"/>
      <c r="CE1032" s="45"/>
      <c r="CF1032" s="45"/>
      <c r="CG1032" s="45"/>
      <c r="CH1032" s="45"/>
      <c r="CI1032" s="45"/>
      <c r="CJ1032" s="45"/>
      <c r="CK1032" s="45"/>
      <c r="CL1032" s="45"/>
      <c r="CM1032" s="45"/>
      <c r="CN1032" s="45"/>
      <c r="CO1032" s="45"/>
      <c r="CP1032" s="45"/>
      <c r="CQ1032" s="45"/>
      <c r="CR1032" s="45"/>
      <c r="CS1032" s="45"/>
      <c r="CT1032" s="45"/>
      <c r="CU1032" s="45"/>
      <c r="CV1032" s="45"/>
      <c r="CW1032" s="45"/>
      <c r="CX1032" s="45"/>
      <c r="CY1032" s="45"/>
      <c r="CZ1032" s="45"/>
      <c r="DA1032" s="45"/>
      <c r="DB1032" s="45"/>
      <c r="DC1032" s="45"/>
      <c r="DD1032" s="45"/>
      <c r="DE1032" s="45"/>
      <c r="DF1032" s="45"/>
      <c r="DG1032" s="45"/>
      <c r="DH1032" s="45"/>
      <c r="DI1032" s="45"/>
      <c r="DJ1032" s="45"/>
      <c r="DK1032" s="45"/>
      <c r="DL1032" s="45"/>
      <c r="DM1032" s="45"/>
      <c r="DN1032" s="45"/>
      <c r="DO1032" s="45"/>
      <c r="DP1032" s="45"/>
      <c r="DQ1032" s="45"/>
      <c r="DR1032" s="45"/>
      <c r="DS1032" s="45"/>
      <c r="DT1032" s="45"/>
      <c r="DU1032" s="45"/>
      <c r="DV1032" s="45"/>
      <c r="DW1032" s="45"/>
      <c r="DX1032" s="45"/>
      <c r="DY1032" s="45"/>
      <c r="DZ1032" s="45"/>
      <c r="EA1032" s="45"/>
      <c r="EB1032" s="45"/>
      <c r="EC1032" s="45"/>
      <c r="ED1032" s="45"/>
      <c r="EE1032" s="45"/>
      <c r="EF1032" s="45"/>
      <c r="EG1032" s="45"/>
      <c r="EH1032" s="45"/>
      <c r="EI1032" s="45"/>
      <c r="EJ1032" s="45"/>
      <c r="EK1032" s="45"/>
      <c r="EL1032" s="45"/>
      <c r="EM1032" s="45"/>
      <c r="EN1032" s="45"/>
      <c r="EO1032" s="45"/>
      <c r="EP1032" s="45"/>
      <c r="EQ1032" s="45"/>
      <c r="ER1032" s="45"/>
      <c r="ES1032" s="45"/>
      <c r="ET1032" s="45"/>
      <c r="EU1032" s="45"/>
      <c r="EV1032" s="45"/>
      <c r="EW1032" s="45"/>
      <c r="EX1032" s="45"/>
      <c r="EY1032" s="45"/>
      <c r="EZ1032" s="45"/>
      <c r="FA1032" s="45"/>
      <c r="FB1032" s="45"/>
      <c r="FC1032" s="45"/>
      <c r="FD1032" s="45"/>
      <c r="FE1032" s="45"/>
      <c r="FF1032" s="45"/>
      <c r="FG1032" s="45"/>
      <c r="FH1032" s="45"/>
      <c r="FI1032" s="45"/>
      <c r="FJ1032" s="45"/>
      <c r="FK1032" s="45"/>
      <c r="FL1032" s="45"/>
      <c r="FM1032" s="45"/>
      <c r="FN1032" s="45"/>
      <c r="FO1032" s="45"/>
      <c r="FP1032" s="45"/>
      <c r="FQ1032" s="45"/>
      <c r="FR1032" s="45"/>
      <c r="FS1032" s="45"/>
      <c r="FT1032" s="45"/>
      <c r="FU1032" s="45"/>
      <c r="FV1032" s="45"/>
      <c r="FW1032" s="45"/>
      <c r="FX1032" s="45"/>
      <c r="FY1032" s="45"/>
      <c r="FZ1032" s="45"/>
      <c r="GA1032" s="45"/>
      <c r="GB1032" s="45"/>
      <c r="GC1032" s="45"/>
      <c r="GD1032" s="45"/>
      <c r="GE1032" s="45"/>
      <c r="GF1032" s="45"/>
      <c r="GG1032" s="45"/>
      <c r="GH1032" s="45"/>
      <c r="GI1032" s="45"/>
      <c r="GJ1032" s="45"/>
      <c r="GK1032" s="45"/>
      <c r="GL1032" s="45"/>
      <c r="GM1032" s="45"/>
      <c r="GN1032" s="45"/>
      <c r="GO1032" s="45"/>
      <c r="GP1032" s="45"/>
      <c r="GQ1032" s="45"/>
      <c r="GR1032" s="45"/>
      <c r="GS1032" s="45"/>
      <c r="GT1032" s="45"/>
      <c r="GU1032" s="45"/>
      <c r="GV1032" s="45"/>
      <c r="GW1032" s="45"/>
      <c r="GX1032" s="45"/>
      <c r="GY1032" s="45"/>
      <c r="GZ1032" s="45"/>
      <c r="HA1032" s="45"/>
      <c r="HB1032" s="45"/>
      <c r="HC1032" s="45"/>
      <c r="HD1032" s="45"/>
      <c r="HE1032" s="45"/>
      <c r="HF1032" s="45"/>
      <c r="HG1032" s="45"/>
      <c r="HH1032" s="45"/>
      <c r="HI1032" s="45"/>
      <c r="HJ1032" s="45"/>
      <c r="HK1032" s="45"/>
      <c r="HL1032" s="45"/>
      <c r="HM1032" s="45"/>
      <c r="HN1032" s="45"/>
      <c r="HO1032" s="45"/>
      <c r="HP1032" s="45"/>
      <c r="HQ1032" s="45"/>
      <c r="HR1032" s="45"/>
      <c r="HS1032" s="45"/>
      <c r="HT1032" s="45"/>
      <c r="HU1032" s="45"/>
      <c r="HV1032" s="45"/>
      <c r="HW1032" s="45"/>
      <c r="HX1032" s="45"/>
      <c r="HY1032" s="45"/>
      <c r="HZ1032" s="45"/>
      <c r="IA1032" s="45"/>
      <c r="IB1032" s="45"/>
      <c r="IC1032" s="45"/>
      <c r="ID1032" s="45"/>
      <c r="IE1032" s="45"/>
      <c r="IF1032" s="45"/>
      <c r="IG1032" s="45"/>
      <c r="IH1032" s="45"/>
      <c r="II1032" s="45"/>
      <c r="IJ1032" s="45"/>
      <c r="IK1032" s="45"/>
      <c r="IL1032" s="45"/>
      <c r="IM1032" s="45"/>
      <c r="IN1032" s="45"/>
      <c r="IO1032" s="45"/>
      <c r="IP1032" s="45"/>
      <c r="IQ1032" s="45"/>
      <c r="IR1032" s="45"/>
      <c r="IS1032" s="45"/>
      <c r="IT1032" s="45"/>
      <c r="IU1032" s="45"/>
      <c r="IV1032" s="45"/>
      <c r="IW1032" s="45"/>
      <c r="IX1032" s="45"/>
      <c r="IY1032" s="45"/>
      <c r="IZ1032" s="45"/>
      <c r="JA1032" s="45"/>
      <c r="JB1032" s="45"/>
      <c r="JC1032" s="45"/>
      <c r="JD1032" s="45"/>
      <c r="JE1032" s="45"/>
      <c r="JF1032" s="45"/>
      <c r="JG1032" s="45"/>
      <c r="JH1032" s="45"/>
      <c r="JI1032" s="45"/>
      <c r="JJ1032" s="45"/>
      <c r="JK1032" s="45"/>
      <c r="JL1032" s="45"/>
      <c r="JM1032" s="45"/>
      <c r="JN1032" s="45"/>
      <c r="JO1032" s="45"/>
      <c r="JP1032" s="45"/>
      <c r="JQ1032" s="45"/>
      <c r="JR1032" s="45"/>
      <c r="JS1032" s="45"/>
      <c r="JT1032" s="45"/>
      <c r="JU1032" s="45"/>
      <c r="JV1032" s="45"/>
      <c r="JW1032" s="45"/>
      <c r="JX1032" s="45"/>
      <c r="JY1032" s="45"/>
      <c r="JZ1032" s="45"/>
      <c r="KA1032" s="45"/>
      <c r="KB1032" s="45"/>
      <c r="KC1032" s="45"/>
      <c r="KD1032" s="45"/>
      <c r="KE1032" s="45"/>
      <c r="KF1032" s="45"/>
      <c r="KG1032" s="45"/>
      <c r="KH1032" s="45"/>
      <c r="KI1032" s="45"/>
      <c r="KJ1032" s="45"/>
      <c r="KK1032" s="45"/>
      <c r="KL1032" s="45"/>
      <c r="KM1032" s="45"/>
      <c r="KN1032" s="45"/>
      <c r="KO1032" s="45"/>
      <c r="KP1032" s="45"/>
      <c r="KQ1032" s="45"/>
      <c r="KR1032" s="45"/>
      <c r="KS1032" s="45"/>
      <c r="KT1032" s="45"/>
      <c r="KU1032" s="45"/>
      <c r="KV1032" s="45"/>
      <c r="KW1032" s="45"/>
      <c r="KX1032" s="45"/>
      <c r="KY1032" s="45"/>
      <c r="KZ1032" s="45"/>
      <c r="LA1032" s="45"/>
      <c r="LB1032" s="45"/>
      <c r="LC1032" s="45"/>
      <c r="LD1032" s="45"/>
      <c r="LE1032" s="45"/>
      <c r="LF1032" s="45"/>
      <c r="LG1032" s="45"/>
      <c r="LH1032" s="45"/>
      <c r="LI1032" s="45"/>
      <c r="LJ1032" s="45"/>
      <c r="LK1032" s="45"/>
      <c r="LL1032" s="45"/>
      <c r="LM1032" s="45"/>
      <c r="LN1032" s="45"/>
      <c r="LO1032" s="45"/>
      <c r="LP1032" s="45"/>
      <c r="LQ1032" s="45"/>
      <c r="LR1032" s="45"/>
      <c r="LS1032" s="45"/>
      <c r="LT1032" s="45"/>
      <c r="LU1032" s="45"/>
      <c r="LV1032" s="45"/>
      <c r="LW1032" s="45"/>
      <c r="LX1032" s="45"/>
      <c r="LY1032" s="45"/>
      <c r="LZ1032" s="45"/>
      <c r="MA1032" s="45"/>
      <c r="MB1032" s="45"/>
      <c r="MC1032" s="45"/>
      <c r="MD1032" s="45"/>
      <c r="ME1032" s="45"/>
      <c r="MF1032" s="45"/>
      <c r="MG1032" s="45"/>
      <c r="MH1032" s="45"/>
      <c r="MI1032" s="45"/>
      <c r="MJ1032" s="45"/>
      <c r="MK1032" s="45"/>
      <c r="ML1032" s="45"/>
      <c r="MM1032" s="45"/>
      <c r="MN1032" s="45"/>
      <c r="MO1032" s="45"/>
      <c r="MP1032" s="45"/>
      <c r="MQ1032" s="45"/>
      <c r="MR1032" s="45"/>
      <c r="MS1032" s="45"/>
      <c r="MT1032" s="45"/>
      <c r="MU1032" s="45"/>
      <c r="MV1032" s="45"/>
      <c r="MW1032" s="45"/>
      <c r="MX1032" s="45"/>
      <c r="MY1032" s="45"/>
      <c r="MZ1032" s="45"/>
      <c r="NA1032" s="45"/>
      <c r="NB1032" s="45"/>
      <c r="NC1032" s="45"/>
      <c r="ND1032" s="45"/>
      <c r="NE1032" s="45"/>
      <c r="NF1032" s="45"/>
      <c r="NG1032" s="45"/>
      <c r="NH1032" s="45"/>
      <c r="NI1032" s="45"/>
      <c r="NJ1032" s="45"/>
      <c r="NK1032" s="45"/>
      <c r="NL1032" s="45"/>
      <c r="NM1032" s="45"/>
      <c r="NN1032" s="45"/>
      <c r="NO1032" s="45"/>
      <c r="NP1032" s="45"/>
      <c r="NQ1032" s="45"/>
      <c r="NR1032" s="45"/>
      <c r="NS1032" s="45"/>
      <c r="NT1032" s="45"/>
      <c r="NU1032" s="45"/>
      <c r="NV1032" s="45"/>
      <c r="NW1032" s="45"/>
      <c r="NX1032" s="45"/>
      <c r="NY1032" s="45"/>
      <c r="NZ1032" s="45"/>
      <c r="OA1032" s="45"/>
      <c r="OB1032" s="45"/>
      <c r="OC1032" s="45"/>
      <c r="OD1032" s="45"/>
      <c r="OE1032" s="45"/>
      <c r="OF1032" s="45"/>
      <c r="OG1032" s="45"/>
      <c r="OH1032" s="45"/>
      <c r="OI1032" s="45"/>
      <c r="OJ1032" s="45"/>
      <c r="OK1032" s="45"/>
      <c r="OL1032" s="45"/>
      <c r="OM1032" s="45"/>
      <c r="ON1032" s="45"/>
      <c r="OO1032" s="45"/>
      <c r="OP1032" s="45"/>
      <c r="OQ1032" s="45"/>
      <c r="OR1032" s="45"/>
      <c r="OS1032" s="45"/>
      <c r="OT1032" s="45"/>
      <c r="OU1032" s="45"/>
      <c r="OV1032" s="45"/>
      <c r="OW1032" s="45"/>
      <c r="OX1032" s="45"/>
      <c r="OY1032" s="45"/>
      <c r="OZ1032" s="45"/>
      <c r="PA1032" s="45"/>
      <c r="PB1032" s="45"/>
      <c r="PC1032" s="45"/>
      <c r="PD1032" s="45"/>
      <c r="PE1032" s="45"/>
      <c r="PF1032" s="45"/>
      <c r="PG1032" s="45"/>
      <c r="PH1032" s="45"/>
      <c r="PI1032" s="45"/>
      <c r="PJ1032" s="45"/>
      <c r="PK1032" s="45"/>
      <c r="PL1032" s="45"/>
      <c r="PM1032" s="45"/>
      <c r="PN1032" s="45"/>
      <c r="PO1032" s="45"/>
      <c r="PP1032" s="45"/>
      <c r="PQ1032" s="45"/>
      <c r="PR1032" s="45"/>
      <c r="PS1032" s="45"/>
      <c r="PT1032" s="45"/>
      <c r="PU1032" s="45"/>
      <c r="PV1032" s="45"/>
      <c r="PW1032" s="45"/>
      <c r="PX1032" s="45"/>
      <c r="PY1032" s="45"/>
      <c r="PZ1032" s="45"/>
      <c r="QA1032" s="45"/>
      <c r="QB1032" s="45"/>
      <c r="QC1032" s="45"/>
      <c r="QD1032" s="45"/>
      <c r="QE1032" s="45"/>
      <c r="QF1032" s="45"/>
      <c r="QG1032" s="45"/>
      <c r="QH1032" s="45"/>
      <c r="QI1032" s="45"/>
      <c r="QJ1032" s="45"/>
      <c r="QK1032" s="45"/>
      <c r="QL1032" s="45"/>
      <c r="QM1032" s="45"/>
      <c r="QN1032" s="45"/>
      <c r="QO1032" s="45"/>
      <c r="QP1032" s="45"/>
      <c r="QQ1032" s="45"/>
      <c r="QR1032" s="45"/>
      <c r="QS1032" s="45"/>
      <c r="QT1032" s="45"/>
      <c r="QU1032" s="45"/>
      <c r="QV1032" s="45"/>
      <c r="QW1032" s="45"/>
      <c r="QX1032" s="45"/>
      <c r="QY1032" s="45"/>
      <c r="QZ1032" s="45"/>
      <c r="RA1032" s="45"/>
      <c r="RB1032" s="45"/>
      <c r="RC1032" s="45"/>
      <c r="RD1032" s="45"/>
      <c r="RE1032" s="45"/>
      <c r="RF1032" s="45"/>
      <c r="RG1032" s="45"/>
      <c r="RH1032" s="45"/>
      <c r="RI1032" s="45"/>
      <c r="RJ1032" s="45"/>
      <c r="RK1032" s="45"/>
      <c r="RL1032" s="45"/>
      <c r="RM1032" s="45"/>
      <c r="RN1032" s="45"/>
      <c r="RO1032" s="45"/>
      <c r="RP1032" s="45"/>
      <c r="RQ1032" s="45"/>
      <c r="RR1032" s="45"/>
      <c r="RS1032" s="45"/>
      <c r="RT1032" s="45"/>
      <c r="RU1032" s="45"/>
      <c r="RV1032" s="45"/>
      <c r="RW1032" s="45"/>
      <c r="RX1032" s="45"/>
      <c r="RY1032" s="45"/>
      <c r="RZ1032" s="45"/>
      <c r="SA1032" s="45"/>
      <c r="SB1032" s="45"/>
      <c r="SC1032" s="45"/>
      <c r="SD1032" s="45"/>
      <c r="SE1032" s="45"/>
      <c r="SF1032" s="45"/>
      <c r="SG1032" s="45"/>
      <c r="SH1032" s="45"/>
      <c r="SI1032" s="45"/>
      <c r="SJ1032" s="45"/>
      <c r="SK1032" s="45"/>
      <c r="SL1032" s="45"/>
      <c r="SM1032" s="45"/>
      <c r="SN1032" s="45"/>
      <c r="SO1032" s="45"/>
      <c r="SP1032" s="45"/>
      <c r="SQ1032" s="45"/>
      <c r="SR1032" s="45"/>
      <c r="SS1032" s="45"/>
      <c r="ST1032" s="45"/>
      <c r="SU1032" s="45"/>
      <c r="SV1032" s="45"/>
      <c r="SW1032" s="45"/>
      <c r="SX1032" s="45"/>
      <c r="SY1032" s="45"/>
      <c r="SZ1032" s="45"/>
      <c r="TA1032" s="45"/>
      <c r="TB1032" s="45"/>
      <c r="TC1032" s="45"/>
      <c r="TD1032" s="45"/>
      <c r="TE1032" s="45"/>
      <c r="TF1032" s="45"/>
      <c r="TG1032" s="45"/>
      <c r="TH1032" s="45"/>
      <c r="TI1032" s="45"/>
      <c r="TJ1032" s="45"/>
      <c r="TK1032" s="45"/>
      <c r="TL1032" s="45"/>
      <c r="TM1032" s="45"/>
      <c r="TN1032" s="45"/>
      <c r="TO1032" s="45"/>
      <c r="TP1032" s="45"/>
      <c r="TQ1032" s="45"/>
      <c r="TR1032" s="45"/>
      <c r="TS1032" s="45"/>
      <c r="TT1032" s="45"/>
      <c r="TU1032" s="45"/>
      <c r="TV1032" s="45"/>
      <c r="TW1032" s="45"/>
      <c r="TX1032" s="45"/>
      <c r="TY1032" s="45"/>
      <c r="TZ1032" s="45"/>
      <c r="UA1032" s="45"/>
      <c r="UB1032" s="45"/>
      <c r="UC1032" s="45"/>
      <c r="UD1032" s="45"/>
      <c r="UE1032" s="45"/>
      <c r="UF1032" s="45"/>
      <c r="UG1032" s="45"/>
      <c r="UH1032" s="45"/>
      <c r="UI1032" s="45"/>
      <c r="UJ1032" s="45"/>
      <c r="UK1032" s="45"/>
      <c r="UL1032" s="45"/>
      <c r="UM1032" s="45"/>
      <c r="UN1032" s="45"/>
      <c r="UO1032" s="45"/>
      <c r="UP1032" s="45"/>
      <c r="UQ1032" s="45"/>
      <c r="UR1032" s="45"/>
      <c r="US1032" s="45"/>
      <c r="UT1032" s="45"/>
      <c r="UU1032" s="45"/>
      <c r="UV1032" s="45"/>
      <c r="UW1032" s="45"/>
      <c r="UX1032" s="45"/>
      <c r="UY1032" s="45"/>
      <c r="UZ1032" s="45"/>
      <c r="VA1032" s="45"/>
      <c r="VB1032" s="45"/>
      <c r="VC1032" s="45"/>
      <c r="VD1032" s="45"/>
      <c r="VE1032" s="45"/>
      <c r="VF1032" s="45"/>
      <c r="VG1032" s="45"/>
      <c r="VH1032" s="45"/>
      <c r="VI1032" s="45"/>
      <c r="VJ1032" s="45"/>
      <c r="VK1032" s="45"/>
      <c r="VL1032" s="45"/>
      <c r="VM1032" s="45"/>
      <c r="VN1032" s="45"/>
      <c r="VO1032" s="45"/>
      <c r="VP1032" s="45"/>
      <c r="VQ1032" s="45"/>
      <c r="VR1032" s="45"/>
      <c r="VS1032" s="45"/>
      <c r="VT1032" s="45"/>
      <c r="VU1032" s="45"/>
      <c r="VV1032" s="45"/>
      <c r="VW1032" s="45"/>
      <c r="VX1032" s="45"/>
      <c r="VY1032" s="45"/>
      <c r="VZ1032" s="45"/>
      <c r="WA1032" s="45"/>
      <c r="WB1032" s="45"/>
      <c r="WC1032" s="45"/>
      <c r="WD1032" s="45"/>
      <c r="WE1032" s="45"/>
      <c r="WF1032" s="45"/>
      <c r="WG1032" s="45"/>
      <c r="WH1032" s="45"/>
      <c r="WI1032" s="45"/>
      <c r="WJ1032" s="45"/>
      <c r="WK1032" s="45"/>
      <c r="WL1032" s="45"/>
      <c r="WM1032" s="45"/>
      <c r="WN1032" s="45"/>
      <c r="WO1032" s="45"/>
      <c r="WP1032" s="45"/>
      <c r="WQ1032" s="45"/>
      <c r="WR1032" s="45"/>
      <c r="WS1032" s="45"/>
      <c r="WT1032" s="45"/>
      <c r="WU1032" s="45"/>
      <c r="WV1032" s="45"/>
      <c r="WW1032" s="45"/>
      <c r="WX1032" s="45"/>
      <c r="WY1032" s="45"/>
      <c r="WZ1032" s="45"/>
      <c r="XA1032" s="45"/>
      <c r="XB1032" s="45"/>
      <c r="XC1032" s="45"/>
      <c r="XD1032" s="45"/>
      <c r="XE1032" s="45"/>
      <c r="XF1032" s="45"/>
      <c r="XG1032" s="45"/>
      <c r="XH1032" s="45"/>
      <c r="XI1032" s="45"/>
      <c r="XJ1032" s="45"/>
      <c r="XK1032" s="45"/>
      <c r="XL1032" s="45"/>
      <c r="XM1032" s="45"/>
      <c r="XN1032" s="45"/>
      <c r="XO1032" s="45"/>
      <c r="XP1032" s="45"/>
      <c r="XQ1032" s="45"/>
      <c r="XR1032" s="45"/>
      <c r="XS1032" s="45"/>
      <c r="XT1032" s="45"/>
      <c r="XU1032" s="45"/>
      <c r="XV1032" s="45"/>
      <c r="XW1032" s="45"/>
      <c r="XX1032" s="45"/>
      <c r="XY1032" s="45"/>
      <c r="XZ1032" s="45"/>
      <c r="YA1032" s="45"/>
      <c r="YB1032" s="45"/>
      <c r="YC1032" s="45"/>
      <c r="YD1032" s="45"/>
      <c r="YE1032" s="45"/>
      <c r="YF1032" s="45"/>
      <c r="YG1032" s="45"/>
      <c r="YH1032" s="45"/>
      <c r="YI1032" s="45"/>
      <c r="YJ1032" s="45"/>
      <c r="YK1032" s="45"/>
      <c r="YL1032" s="45"/>
      <c r="YM1032" s="45"/>
      <c r="YN1032" s="45"/>
      <c r="YO1032" s="45"/>
      <c r="YP1032" s="45"/>
      <c r="YQ1032" s="45"/>
      <c r="YR1032" s="45"/>
      <c r="YS1032" s="45"/>
      <c r="YT1032" s="45"/>
      <c r="YU1032" s="45"/>
      <c r="YV1032" s="45"/>
      <c r="YW1032" s="45"/>
      <c r="YX1032" s="45"/>
      <c r="YY1032" s="45"/>
      <c r="YZ1032" s="45"/>
      <c r="ZA1032" s="45"/>
      <c r="ZB1032" s="45"/>
      <c r="ZC1032" s="45"/>
      <c r="ZD1032" s="45"/>
      <c r="ZE1032" s="45"/>
      <c r="ZF1032" s="45"/>
      <c r="ZG1032" s="45"/>
      <c r="ZH1032" s="45"/>
      <c r="ZI1032" s="45"/>
      <c r="ZJ1032" s="45"/>
      <c r="ZK1032" s="45"/>
      <c r="ZL1032" s="45"/>
      <c r="ZM1032" s="45"/>
      <c r="ZN1032" s="45"/>
      <c r="ZO1032" s="45"/>
      <c r="ZP1032" s="45"/>
      <c r="ZQ1032" s="45"/>
      <c r="ZR1032" s="45"/>
      <c r="ZS1032" s="45"/>
      <c r="ZT1032" s="45"/>
      <c r="ZU1032" s="45"/>
      <c r="ZV1032" s="45"/>
      <c r="ZW1032" s="45"/>
      <c r="ZX1032" s="45"/>
      <c r="ZY1032" s="45"/>
      <c r="ZZ1032" s="45"/>
      <c r="AAA1032" s="45"/>
      <c r="AAB1032" s="45"/>
      <c r="AAC1032" s="45"/>
      <c r="AAD1032" s="45"/>
      <c r="AAE1032" s="45"/>
      <c r="AAF1032" s="45"/>
      <c r="AAG1032" s="45"/>
      <c r="AAH1032" s="45"/>
      <c r="AAI1032" s="45"/>
      <c r="AAJ1032" s="45"/>
      <c r="AAK1032" s="45"/>
      <c r="AAL1032" s="45"/>
      <c r="AAM1032" s="45"/>
      <c r="AAN1032" s="45"/>
      <c r="AAO1032" s="45"/>
      <c r="AAP1032" s="45"/>
      <c r="AAQ1032" s="45"/>
      <c r="AAR1032" s="45"/>
      <c r="AAS1032" s="45"/>
      <c r="AAT1032" s="45"/>
      <c r="AAU1032" s="45"/>
      <c r="AAV1032" s="45"/>
      <c r="AAW1032" s="45"/>
      <c r="AAX1032" s="45"/>
      <c r="AAY1032" s="45"/>
      <c r="AAZ1032" s="45"/>
      <c r="ABA1032" s="45"/>
      <c r="ABB1032" s="45"/>
      <c r="ABC1032" s="45"/>
      <c r="ABD1032" s="45"/>
      <c r="ABE1032" s="45"/>
      <c r="ABF1032" s="45"/>
      <c r="ABG1032" s="45"/>
      <c r="ABH1032" s="45"/>
      <c r="ABI1032" s="45"/>
      <c r="ABJ1032" s="45"/>
      <c r="ABK1032" s="45"/>
      <c r="ABL1032" s="45"/>
      <c r="ABM1032" s="45"/>
      <c r="ABN1032" s="45"/>
      <c r="ABO1032" s="45"/>
      <c r="ABP1032" s="45"/>
      <c r="ABQ1032" s="45"/>
      <c r="ABR1032" s="45"/>
      <c r="ABS1032" s="45"/>
      <c r="ABT1032" s="45"/>
      <c r="ABU1032" s="45"/>
      <c r="ABV1032" s="45"/>
      <c r="ABW1032" s="45"/>
      <c r="ABX1032" s="45"/>
      <c r="ABY1032" s="45"/>
      <c r="ABZ1032" s="45"/>
      <c r="ACA1032" s="45"/>
      <c r="ACB1032" s="45"/>
      <c r="ACC1032" s="45"/>
      <c r="ACD1032" s="45"/>
      <c r="ACE1032" s="45"/>
      <c r="ACF1032" s="45"/>
      <c r="ACG1032" s="45"/>
      <c r="ACH1032" s="45"/>
      <c r="ACI1032" s="45"/>
      <c r="ACJ1032" s="45"/>
      <c r="ACK1032" s="45"/>
      <c r="ACL1032" s="45"/>
      <c r="ACM1032" s="45"/>
      <c r="ACN1032" s="45"/>
      <c r="ACO1032" s="45"/>
      <c r="ACP1032" s="45"/>
      <c r="ACQ1032" s="45"/>
      <c r="ACR1032" s="45"/>
      <c r="ACS1032" s="45"/>
      <c r="ACT1032" s="45"/>
      <c r="ACU1032" s="45"/>
      <c r="ACV1032" s="45"/>
      <c r="ACW1032" s="45"/>
      <c r="ACX1032" s="45"/>
      <c r="ACY1032" s="45"/>
      <c r="ACZ1032" s="45"/>
      <c r="ADA1032" s="45"/>
      <c r="ADB1032" s="45"/>
      <c r="ADC1032" s="45"/>
      <c r="ADD1032" s="45"/>
      <c r="ADE1032" s="45"/>
      <c r="ADF1032" s="45"/>
      <c r="ADG1032" s="45"/>
      <c r="ADH1032" s="45"/>
      <c r="ADI1032" s="45"/>
      <c r="ADJ1032" s="45"/>
      <c r="ADK1032" s="45"/>
      <c r="ADL1032" s="45"/>
      <c r="ADM1032" s="45"/>
      <c r="ADN1032" s="45"/>
      <c r="ADO1032" s="45"/>
      <c r="ADP1032" s="45"/>
      <c r="ADQ1032" s="45"/>
      <c r="ADR1032" s="45"/>
      <c r="ADS1032" s="45"/>
      <c r="ADT1032" s="45"/>
      <c r="ADU1032" s="45"/>
      <c r="ADV1032" s="45"/>
      <c r="ADW1032" s="45"/>
      <c r="ADX1032" s="45"/>
      <c r="ADY1032" s="45"/>
      <c r="ADZ1032" s="45"/>
      <c r="AEA1032" s="45"/>
      <c r="AEB1032" s="45"/>
      <c r="AEC1032" s="45"/>
      <c r="AED1032" s="45"/>
      <c r="AEE1032" s="45"/>
      <c r="AEF1032" s="45"/>
      <c r="AEG1032" s="45"/>
      <c r="AEH1032" s="45"/>
      <c r="AEI1032" s="45"/>
      <c r="AEJ1032" s="45"/>
      <c r="AEK1032" s="45"/>
      <c r="AEL1032" s="45"/>
      <c r="AEM1032" s="45"/>
      <c r="AEN1032" s="45"/>
      <c r="AEO1032" s="45"/>
      <c r="AEP1032" s="45"/>
      <c r="AEQ1032" s="45"/>
      <c r="AER1032" s="45"/>
      <c r="AES1032" s="45"/>
      <c r="AET1032" s="45"/>
      <c r="AEU1032" s="45"/>
      <c r="AEV1032" s="45"/>
      <c r="AEW1032" s="45"/>
      <c r="AEX1032" s="45"/>
      <c r="AEY1032" s="45"/>
      <c r="AEZ1032" s="45"/>
      <c r="AFA1032" s="45"/>
      <c r="AFB1032" s="45"/>
      <c r="AFC1032" s="45"/>
      <c r="AFD1032" s="45"/>
      <c r="AFE1032" s="45"/>
      <c r="AFF1032" s="45"/>
      <c r="AFG1032" s="45"/>
      <c r="AFH1032" s="45"/>
      <c r="AFI1032" s="45"/>
      <c r="AFJ1032" s="45"/>
      <c r="AFK1032" s="45"/>
      <c r="AFL1032" s="45"/>
      <c r="AFM1032" s="45"/>
      <c r="AFN1032" s="45"/>
      <c r="AFO1032" s="45"/>
      <c r="AFP1032" s="45"/>
      <c r="AFQ1032" s="45"/>
      <c r="AFR1032" s="45"/>
      <c r="AFS1032" s="45"/>
      <c r="AFT1032" s="45"/>
      <c r="AFU1032" s="45"/>
      <c r="AFV1032" s="45"/>
      <c r="AFW1032" s="45"/>
      <c r="AFX1032" s="45"/>
      <c r="AFY1032" s="45"/>
      <c r="AFZ1032" s="45"/>
      <c r="AGA1032" s="45"/>
      <c r="AGB1032" s="45"/>
      <c r="AGC1032" s="45"/>
      <c r="AGD1032" s="45"/>
      <c r="AGE1032" s="45"/>
      <c r="AGF1032" s="45"/>
      <c r="AGG1032" s="45"/>
      <c r="AGH1032" s="45"/>
      <c r="AGI1032" s="45"/>
      <c r="AGJ1032" s="45"/>
      <c r="AGK1032" s="45"/>
      <c r="AGL1032" s="45"/>
      <c r="AGM1032" s="45"/>
      <c r="AGN1032" s="45"/>
      <c r="AGO1032" s="45"/>
      <c r="AGP1032" s="45"/>
      <c r="AGQ1032" s="45"/>
      <c r="AGR1032" s="45"/>
      <c r="AGS1032" s="45"/>
      <c r="AGT1032" s="45"/>
      <c r="AGU1032" s="45"/>
      <c r="AGV1032" s="45"/>
      <c r="AGW1032" s="45"/>
      <c r="AGX1032" s="45"/>
      <c r="AGY1032" s="45"/>
      <c r="AGZ1032" s="45"/>
      <c r="AHA1032" s="45"/>
      <c r="AHB1032" s="45"/>
      <c r="AHC1032" s="45"/>
      <c r="AHD1032" s="45"/>
      <c r="AHE1032" s="45"/>
      <c r="AHF1032" s="45"/>
      <c r="AHG1032" s="45"/>
      <c r="AHH1032" s="45"/>
      <c r="AHI1032" s="45"/>
      <c r="AHJ1032" s="45"/>
      <c r="AHK1032" s="45"/>
      <c r="AHL1032" s="45"/>
      <c r="AHM1032" s="45"/>
      <c r="AHN1032" s="45"/>
      <c r="AHO1032" s="45"/>
      <c r="AHP1032" s="45"/>
      <c r="AHQ1032" s="45"/>
      <c r="AHR1032" s="45"/>
      <c r="AHS1032" s="45"/>
      <c r="AHT1032" s="45"/>
      <c r="AHU1032" s="45"/>
      <c r="AHV1032" s="45"/>
      <c r="AHW1032" s="45"/>
      <c r="AHX1032" s="45"/>
      <c r="AHY1032" s="45"/>
      <c r="AHZ1032" s="45"/>
      <c r="AIA1032" s="45"/>
      <c r="AIB1032" s="45"/>
      <c r="AIC1032" s="45"/>
      <c r="AID1032" s="45"/>
      <c r="AIE1032" s="45"/>
      <c r="AIF1032" s="45"/>
      <c r="AIG1032" s="45"/>
      <c r="AIH1032" s="45"/>
      <c r="AII1032" s="45"/>
      <c r="AIJ1032" s="45"/>
      <c r="AIK1032" s="45"/>
      <c r="AIL1032" s="45"/>
      <c r="AIM1032" s="45"/>
      <c r="AIN1032" s="45"/>
      <c r="AIO1032" s="45"/>
      <c r="AIP1032" s="45"/>
      <c r="AIQ1032" s="45"/>
      <c r="AIR1032" s="45"/>
      <c r="AIS1032" s="45"/>
      <c r="AIT1032" s="45"/>
      <c r="AIU1032" s="45"/>
      <c r="AIV1032" s="45"/>
      <c r="AIW1032" s="45"/>
      <c r="AIX1032" s="45"/>
      <c r="AIY1032" s="45"/>
      <c r="AIZ1032" s="45"/>
      <c r="AJA1032" s="45"/>
      <c r="AJB1032" s="45"/>
      <c r="AJC1032" s="45"/>
      <c r="AJD1032" s="45"/>
      <c r="AJE1032" s="45"/>
      <c r="AJF1032" s="45"/>
      <c r="AJG1032" s="45"/>
      <c r="AJH1032" s="45"/>
      <c r="AJI1032" s="45"/>
      <c r="AJJ1032" s="45"/>
      <c r="AJK1032" s="45"/>
      <c r="AJL1032" s="45"/>
      <c r="AJM1032" s="45"/>
      <c r="AJN1032" s="45"/>
      <c r="AJO1032" s="45"/>
      <c r="AJP1032" s="45"/>
      <c r="AJQ1032" s="45"/>
      <c r="AJR1032" s="45"/>
      <c r="AJS1032" s="45"/>
      <c r="AJT1032" s="45"/>
      <c r="AJU1032" s="45"/>
      <c r="AJV1032" s="45"/>
      <c r="AJW1032" s="45"/>
      <c r="AJX1032" s="45"/>
      <c r="AJY1032" s="45"/>
      <c r="AJZ1032" s="45"/>
      <c r="AKA1032" s="45"/>
      <c r="AKB1032" s="45"/>
      <c r="AKC1032" s="45"/>
      <c r="AKD1032" s="45"/>
      <c r="AKE1032" s="45"/>
      <c r="AKF1032" s="45"/>
      <c r="AKG1032" s="45"/>
      <c r="AKH1032" s="45"/>
      <c r="AKI1032" s="45"/>
      <c r="AKJ1032" s="45"/>
      <c r="AKK1032" s="45"/>
      <c r="AKL1032" s="45"/>
      <c r="AKM1032" s="45"/>
      <c r="AKN1032" s="45"/>
      <c r="AKO1032" s="45"/>
      <c r="AKP1032" s="45"/>
      <c r="AKQ1032" s="45"/>
      <c r="AKR1032" s="45"/>
      <c r="AKS1032" s="45"/>
      <c r="AKT1032" s="45"/>
      <c r="AKU1032" s="45"/>
      <c r="AKV1032" s="45"/>
      <c r="AKW1032" s="45"/>
      <c r="AKX1032" s="45"/>
      <c r="AKY1032" s="45"/>
      <c r="AKZ1032" s="45"/>
      <c r="ALA1032" s="45"/>
      <c r="ALB1032" s="45"/>
      <c r="ALC1032" s="45"/>
      <c r="ALD1032" s="45"/>
      <c r="ALE1032" s="45"/>
      <c r="ALF1032" s="45"/>
      <c r="ALG1032" s="45"/>
      <c r="ALH1032" s="45"/>
      <c r="ALI1032" s="45"/>
      <c r="ALJ1032" s="45"/>
      <c r="ALK1032" s="45"/>
      <c r="ALL1032" s="45"/>
      <c r="ALM1032" s="45"/>
      <c r="ALN1032" s="45"/>
      <c r="ALO1032" s="45"/>
      <c r="ALP1032" s="45"/>
      <c r="ALQ1032" s="45"/>
      <c r="ALR1032" s="45"/>
      <c r="ALS1032" s="45"/>
      <c r="ALT1032" s="45"/>
      <c r="ALU1032" s="45"/>
      <c r="ALV1032" s="45"/>
      <c r="ALW1032" s="45"/>
      <c r="ALX1032" s="45"/>
      <c r="ALY1032" s="45"/>
      <c r="ALZ1032" s="45"/>
      <c r="AMA1032" s="45"/>
      <c r="AMB1032" s="45"/>
      <c r="AMC1032" s="45"/>
      <c r="AMD1032" s="45"/>
      <c r="AME1032" s="45"/>
      <c r="AMF1032" s="45"/>
      <c r="AMG1032" s="45"/>
      <c r="AMH1032" s="45"/>
      <c r="AMI1032" s="45"/>
      <c r="AMJ1032" s="45"/>
      <c r="AMK1032" s="45"/>
      <c r="AML1032" s="45"/>
      <c r="AMM1032" s="45"/>
      <c r="AMN1032" s="45"/>
      <c r="AMO1032" s="45"/>
      <c r="AMP1032" s="45"/>
      <c r="AMQ1032" s="45"/>
      <c r="AMR1032" s="45"/>
      <c r="AMS1032" s="45"/>
      <c r="AMT1032" s="45"/>
      <c r="AMU1032" s="45"/>
      <c r="AMV1032" s="45"/>
      <c r="AMW1032" s="45"/>
      <c r="AMX1032" s="45"/>
      <c r="AMY1032" s="45"/>
      <c r="AMZ1032" s="45"/>
      <c r="ANA1032" s="45"/>
      <c r="ANB1032" s="45"/>
      <c r="ANC1032" s="45"/>
      <c r="AND1032" s="45"/>
      <c r="ANE1032" s="45"/>
      <c r="ANF1032" s="45"/>
      <c r="ANG1032" s="45"/>
      <c r="ANH1032" s="45"/>
      <c r="ANI1032" s="45"/>
      <c r="ANJ1032" s="45"/>
      <c r="ANK1032" s="45"/>
      <c r="ANL1032" s="45"/>
      <c r="ANM1032" s="45"/>
      <c r="ANN1032" s="45"/>
      <c r="ANO1032" s="45"/>
      <c r="ANP1032" s="45"/>
      <c r="ANQ1032" s="45"/>
      <c r="ANR1032" s="45"/>
      <c r="ANS1032" s="45"/>
      <c r="ANT1032" s="45"/>
      <c r="ANU1032" s="45"/>
      <c r="ANV1032" s="45"/>
      <c r="ANW1032" s="45"/>
      <c r="ANX1032" s="45"/>
      <c r="ANY1032" s="45"/>
      <c r="ANZ1032" s="45"/>
      <c r="AOA1032" s="45"/>
      <c r="AOB1032" s="45"/>
      <c r="AOC1032" s="45"/>
      <c r="AOD1032" s="45"/>
      <c r="AOE1032" s="45"/>
      <c r="AOF1032" s="45"/>
      <c r="AOG1032" s="45"/>
      <c r="AOH1032" s="45"/>
      <c r="AOI1032" s="45"/>
      <c r="AOJ1032" s="45"/>
      <c r="AOK1032" s="45"/>
      <c r="AOL1032" s="45"/>
      <c r="AOM1032" s="45"/>
      <c r="AON1032" s="45"/>
      <c r="AOO1032" s="45"/>
      <c r="AOP1032" s="45"/>
      <c r="AOQ1032" s="45"/>
      <c r="AOR1032" s="45"/>
      <c r="AOS1032" s="45"/>
      <c r="AOT1032" s="45"/>
      <c r="AOU1032" s="45"/>
      <c r="AOV1032" s="45"/>
      <c r="AOW1032" s="45"/>
      <c r="AOX1032" s="45"/>
      <c r="AOY1032" s="45"/>
      <c r="AOZ1032" s="45"/>
      <c r="APA1032" s="45"/>
      <c r="APB1032" s="45"/>
      <c r="APC1032" s="45"/>
      <c r="APD1032" s="45"/>
      <c r="APE1032" s="45"/>
      <c r="APF1032" s="45"/>
      <c r="APG1032" s="45"/>
      <c r="APH1032" s="45"/>
      <c r="API1032" s="45"/>
      <c r="APJ1032" s="45"/>
      <c r="APK1032" s="45"/>
      <c r="APL1032" s="45"/>
      <c r="APM1032" s="45"/>
      <c r="APN1032" s="45"/>
      <c r="APO1032" s="45"/>
      <c r="APP1032" s="45"/>
      <c r="APQ1032" s="45"/>
      <c r="APR1032" s="45"/>
      <c r="APS1032" s="45"/>
      <c r="APT1032" s="45"/>
      <c r="APU1032" s="45"/>
      <c r="APV1032" s="45"/>
      <c r="APW1032" s="45"/>
      <c r="APX1032" s="45"/>
      <c r="APY1032" s="45"/>
      <c r="APZ1032" s="45"/>
      <c r="AQA1032" s="45"/>
      <c r="AQB1032" s="45"/>
      <c r="AQC1032" s="45"/>
      <c r="AQD1032" s="45"/>
      <c r="AQE1032" s="45"/>
      <c r="AQF1032" s="45"/>
      <c r="AQG1032" s="45"/>
      <c r="AQH1032" s="45"/>
      <c r="AQI1032" s="45"/>
      <c r="AQJ1032" s="45"/>
      <c r="AQK1032" s="45"/>
      <c r="AQL1032" s="45"/>
      <c r="AQM1032" s="45"/>
      <c r="AQN1032" s="45"/>
      <c r="AQO1032" s="45"/>
      <c r="AQP1032" s="45"/>
      <c r="AQQ1032" s="45"/>
      <c r="AQR1032" s="45"/>
      <c r="AQS1032" s="45"/>
      <c r="AQT1032" s="45"/>
      <c r="AQU1032" s="45"/>
      <c r="AQV1032" s="45"/>
      <c r="AQW1032" s="45"/>
      <c r="AQX1032" s="45"/>
      <c r="AQY1032" s="45"/>
      <c r="AQZ1032" s="45"/>
      <c r="ARA1032" s="45"/>
      <c r="ARB1032" s="45"/>
      <c r="ARC1032" s="45"/>
      <c r="ARD1032" s="45"/>
      <c r="ARE1032" s="45"/>
      <c r="ARF1032" s="45"/>
      <c r="ARG1032" s="45"/>
      <c r="ARH1032" s="45"/>
      <c r="ARI1032" s="45"/>
      <c r="ARJ1032" s="45"/>
      <c r="ARK1032" s="45"/>
      <c r="ARL1032" s="45"/>
      <c r="ARM1032" s="45"/>
      <c r="ARN1032" s="45"/>
      <c r="ARO1032" s="45"/>
      <c r="ARP1032" s="45"/>
      <c r="ARQ1032" s="45"/>
      <c r="ARR1032" s="45"/>
      <c r="ARS1032" s="45"/>
      <c r="ART1032" s="45"/>
      <c r="ARU1032" s="45"/>
      <c r="ARV1032" s="45"/>
      <c r="ARW1032" s="45"/>
      <c r="ARX1032" s="45"/>
      <c r="ARY1032" s="45"/>
      <c r="ARZ1032" s="45"/>
      <c r="ASA1032" s="45"/>
      <c r="ASB1032" s="45"/>
      <c r="ASC1032" s="45"/>
      <c r="ASD1032" s="45"/>
      <c r="ASE1032" s="45"/>
      <c r="ASF1032" s="45"/>
      <c r="ASG1032" s="45"/>
      <c r="ASH1032" s="45"/>
      <c r="ASI1032" s="45"/>
      <c r="ASJ1032" s="45"/>
      <c r="ASK1032" s="45"/>
      <c r="ASL1032" s="45"/>
      <c r="ASM1032" s="45"/>
      <c r="ASN1032" s="45"/>
      <c r="ASO1032" s="45"/>
      <c r="ASP1032" s="45"/>
      <c r="ASQ1032" s="45"/>
      <c r="ASR1032" s="45"/>
      <c r="ASS1032" s="45"/>
      <c r="AST1032" s="45"/>
      <c r="ASU1032" s="45"/>
      <c r="ASV1032" s="45"/>
      <c r="ASW1032" s="45"/>
      <c r="ASX1032" s="45"/>
      <c r="ASY1032" s="45"/>
      <c r="ASZ1032" s="45"/>
      <c r="ATA1032" s="45"/>
      <c r="ATB1032" s="45"/>
      <c r="ATC1032" s="45"/>
      <c r="ATD1032" s="45"/>
      <c r="ATE1032" s="45"/>
      <c r="ATF1032" s="45"/>
      <c r="ATG1032" s="45"/>
      <c r="ATH1032" s="45"/>
      <c r="ATI1032" s="45"/>
      <c r="ATJ1032" s="45"/>
      <c r="ATK1032" s="45"/>
      <c r="ATL1032" s="45"/>
      <c r="ATM1032" s="45"/>
      <c r="ATN1032" s="45"/>
      <c r="ATO1032" s="45"/>
      <c r="ATP1032" s="45"/>
      <c r="ATQ1032" s="45"/>
      <c r="ATR1032" s="45"/>
      <c r="ATS1032" s="45"/>
      <c r="ATT1032" s="45"/>
      <c r="ATU1032" s="45"/>
      <c r="ATV1032" s="45"/>
      <c r="ATW1032" s="45"/>
      <c r="ATX1032" s="45"/>
      <c r="ATY1032" s="45"/>
      <c r="ATZ1032" s="45"/>
      <c r="AUA1032" s="45"/>
      <c r="AUB1032" s="45"/>
      <c r="AUC1032" s="45"/>
      <c r="AUD1032" s="45"/>
      <c r="AUE1032" s="45"/>
      <c r="AUF1032" s="45"/>
      <c r="AUG1032" s="45"/>
      <c r="AUH1032" s="45"/>
      <c r="AUI1032" s="45"/>
      <c r="AUJ1032" s="45"/>
      <c r="AUK1032" s="45"/>
      <c r="AUL1032" s="45"/>
      <c r="AUM1032" s="45"/>
      <c r="AUN1032" s="45"/>
      <c r="AUO1032" s="45"/>
      <c r="AUP1032" s="45"/>
      <c r="AUQ1032" s="45"/>
      <c r="AUR1032" s="45"/>
      <c r="AUS1032" s="45"/>
      <c r="AUT1032" s="45"/>
      <c r="AUU1032" s="45"/>
      <c r="AUV1032" s="45"/>
      <c r="AUW1032" s="45"/>
      <c r="AUX1032" s="45"/>
      <c r="AUY1032" s="45"/>
      <c r="AUZ1032" s="45"/>
      <c r="AVA1032" s="45"/>
      <c r="AVB1032" s="45"/>
      <c r="AVC1032" s="45"/>
      <c r="AVD1032" s="45"/>
      <c r="AVE1032" s="45"/>
      <c r="AVF1032" s="45"/>
      <c r="AVG1032" s="45"/>
      <c r="AVH1032" s="45"/>
      <c r="AVI1032" s="45"/>
      <c r="AVJ1032" s="45"/>
      <c r="AVK1032" s="45"/>
      <c r="AVL1032" s="45"/>
      <c r="AVM1032" s="45"/>
      <c r="AVN1032" s="45"/>
      <c r="AVO1032" s="45"/>
      <c r="AVP1032" s="45"/>
      <c r="AVQ1032" s="45"/>
      <c r="AVR1032" s="45"/>
      <c r="AVS1032" s="45"/>
      <c r="AVT1032" s="45"/>
      <c r="AVU1032" s="45"/>
      <c r="AVV1032" s="45"/>
      <c r="AVW1032" s="45"/>
      <c r="AVX1032" s="45"/>
      <c r="AVY1032" s="45"/>
      <c r="AVZ1032" s="45"/>
      <c r="AWA1032" s="45"/>
      <c r="AWB1032" s="45"/>
      <c r="AWC1032" s="45"/>
      <c r="AWD1032" s="45"/>
      <c r="AWE1032" s="45"/>
      <c r="AWF1032" s="45"/>
      <c r="AWG1032" s="45"/>
      <c r="AWH1032" s="45"/>
      <c r="AWI1032" s="45"/>
      <c r="AWJ1032" s="45"/>
      <c r="AWK1032" s="45"/>
      <c r="AWL1032" s="45"/>
      <c r="AWM1032" s="45"/>
      <c r="AWN1032" s="45"/>
      <c r="AWO1032" s="45"/>
      <c r="AWP1032" s="45"/>
      <c r="AWQ1032" s="45"/>
      <c r="AWR1032" s="45"/>
      <c r="AWS1032" s="45"/>
      <c r="AWT1032" s="45"/>
      <c r="AWU1032" s="45"/>
      <c r="AWV1032" s="45"/>
      <c r="AWW1032" s="45"/>
      <c r="AWX1032" s="45"/>
      <c r="AWY1032" s="45"/>
      <c r="AWZ1032" s="45"/>
      <c r="AXA1032" s="45"/>
      <c r="AXB1032" s="45"/>
      <c r="AXC1032" s="45"/>
      <c r="AXD1032" s="45"/>
      <c r="AXE1032" s="45"/>
      <c r="AXF1032" s="45"/>
      <c r="AXG1032" s="45"/>
      <c r="AXH1032" s="45"/>
      <c r="AXI1032" s="45"/>
      <c r="AXJ1032" s="45"/>
      <c r="AXK1032" s="45"/>
      <c r="AXL1032" s="45"/>
      <c r="AXM1032" s="45"/>
      <c r="AXN1032" s="45"/>
      <c r="AXO1032" s="45"/>
      <c r="AXP1032" s="45"/>
      <c r="AXQ1032" s="45"/>
      <c r="AXR1032" s="45"/>
      <c r="AXS1032" s="45"/>
      <c r="AXT1032" s="45"/>
      <c r="AXU1032" s="45"/>
      <c r="AXV1032" s="45"/>
      <c r="AXW1032" s="45"/>
      <c r="AXX1032" s="45"/>
      <c r="AXY1032" s="45"/>
      <c r="AXZ1032" s="45"/>
      <c r="AYA1032" s="45"/>
      <c r="AYB1032" s="45"/>
      <c r="AYC1032" s="45"/>
      <c r="AYD1032" s="45"/>
      <c r="AYE1032" s="45"/>
      <c r="AYF1032" s="45"/>
      <c r="AYG1032" s="45"/>
      <c r="AYH1032" s="45"/>
      <c r="AYI1032" s="45"/>
      <c r="AYJ1032" s="45"/>
      <c r="AYK1032" s="45"/>
      <c r="AYL1032" s="45"/>
      <c r="AYM1032" s="45"/>
      <c r="AYN1032" s="45"/>
      <c r="AYO1032" s="45"/>
      <c r="AYP1032" s="45"/>
      <c r="AYQ1032" s="45"/>
      <c r="AYR1032" s="45"/>
      <c r="AYS1032" s="45"/>
      <c r="AYT1032" s="45"/>
      <c r="AYU1032" s="45"/>
      <c r="AYV1032" s="45"/>
      <c r="AYW1032" s="45"/>
      <c r="AYX1032" s="45"/>
      <c r="AYY1032" s="45"/>
      <c r="AYZ1032" s="45"/>
      <c r="AZA1032" s="45"/>
      <c r="AZB1032" s="45"/>
      <c r="AZC1032" s="45"/>
      <c r="AZD1032" s="45"/>
      <c r="AZE1032" s="45"/>
      <c r="AZF1032" s="45"/>
      <c r="AZG1032" s="45"/>
      <c r="AZH1032" s="45"/>
      <c r="AZI1032" s="45"/>
      <c r="AZJ1032" s="45"/>
      <c r="AZK1032" s="45"/>
      <c r="AZL1032" s="45"/>
      <c r="AZM1032" s="45"/>
      <c r="AZN1032" s="45"/>
      <c r="AZO1032" s="45"/>
      <c r="AZP1032" s="45"/>
      <c r="AZQ1032" s="45"/>
      <c r="AZR1032" s="45"/>
      <c r="AZS1032" s="45"/>
      <c r="AZT1032" s="45"/>
      <c r="AZU1032" s="45"/>
      <c r="AZV1032" s="45"/>
      <c r="AZW1032" s="45"/>
      <c r="AZX1032" s="45"/>
      <c r="AZY1032" s="45"/>
      <c r="AZZ1032" s="45"/>
      <c r="BAA1032" s="45"/>
      <c r="BAB1032" s="45"/>
      <c r="BAC1032" s="45"/>
      <c r="BAD1032" s="45"/>
      <c r="BAE1032" s="45"/>
      <c r="BAF1032" s="45"/>
      <c r="BAG1032" s="45"/>
      <c r="BAH1032" s="45"/>
      <c r="BAI1032" s="45"/>
      <c r="BAJ1032" s="45"/>
      <c r="BAK1032" s="45"/>
      <c r="BAL1032" s="45"/>
      <c r="BAM1032" s="45"/>
      <c r="BAN1032" s="45"/>
      <c r="BAO1032" s="45"/>
      <c r="BAP1032" s="45"/>
      <c r="BAQ1032" s="45"/>
      <c r="BAR1032" s="45"/>
      <c r="BAS1032" s="45"/>
      <c r="BAT1032" s="45"/>
      <c r="BAU1032" s="45"/>
      <c r="BAV1032" s="45"/>
      <c r="BAW1032" s="45"/>
      <c r="BAX1032" s="45"/>
      <c r="BAY1032" s="45"/>
      <c r="BAZ1032" s="45"/>
      <c r="BBA1032" s="45"/>
      <c r="BBB1032" s="45"/>
      <c r="BBC1032" s="45"/>
      <c r="BBD1032" s="45"/>
      <c r="BBE1032" s="45"/>
      <c r="BBF1032" s="45"/>
      <c r="BBG1032" s="45"/>
      <c r="BBH1032" s="45"/>
      <c r="BBI1032" s="45"/>
      <c r="BBJ1032" s="45"/>
      <c r="BBK1032" s="45"/>
      <c r="BBL1032" s="45"/>
      <c r="BBM1032" s="45"/>
      <c r="BBN1032" s="45"/>
      <c r="BBO1032" s="45"/>
      <c r="BBP1032" s="45"/>
      <c r="BBQ1032" s="45"/>
      <c r="BBR1032" s="45"/>
      <c r="BBS1032" s="45"/>
      <c r="BBT1032" s="45"/>
      <c r="BBU1032" s="45"/>
      <c r="BBV1032" s="45"/>
      <c r="BBW1032" s="45"/>
      <c r="BBX1032" s="45"/>
      <c r="BBY1032" s="45"/>
      <c r="BBZ1032" s="45"/>
      <c r="BCA1032" s="45"/>
      <c r="BCB1032" s="45"/>
      <c r="BCC1032" s="45"/>
      <c r="BCD1032" s="45"/>
      <c r="BCE1032" s="45"/>
      <c r="BCF1032" s="45"/>
      <c r="BCG1032" s="45"/>
      <c r="BCH1032" s="45"/>
      <c r="BCI1032" s="45"/>
      <c r="BCJ1032" s="45"/>
      <c r="BCK1032" s="45"/>
      <c r="BCL1032" s="45"/>
      <c r="BCM1032" s="45"/>
      <c r="BCN1032" s="45"/>
      <c r="BCO1032" s="45"/>
      <c r="BCP1032" s="45"/>
      <c r="BCQ1032" s="45"/>
      <c r="BCR1032" s="45"/>
      <c r="BCS1032" s="45"/>
      <c r="BCT1032" s="45"/>
      <c r="BCU1032" s="45"/>
      <c r="BCV1032" s="45"/>
      <c r="BCW1032" s="45"/>
      <c r="BCX1032" s="45"/>
      <c r="BCY1032" s="45"/>
      <c r="BCZ1032" s="45"/>
      <c r="BDA1032" s="45"/>
      <c r="BDB1032" s="45"/>
      <c r="BDC1032" s="45"/>
      <c r="BDD1032" s="45"/>
      <c r="BDE1032" s="45"/>
      <c r="BDF1032" s="45"/>
      <c r="BDG1032" s="45"/>
      <c r="BDH1032" s="45"/>
      <c r="BDI1032" s="45"/>
      <c r="BDJ1032" s="45"/>
      <c r="BDK1032" s="45"/>
      <c r="BDL1032" s="45"/>
      <c r="BDM1032" s="45"/>
      <c r="BDN1032" s="45"/>
      <c r="BDO1032" s="45"/>
      <c r="BDP1032" s="45"/>
      <c r="BDQ1032" s="45"/>
      <c r="BDR1032" s="45"/>
      <c r="BDS1032" s="45"/>
      <c r="BDT1032" s="45"/>
      <c r="BDU1032" s="45"/>
      <c r="BDV1032" s="45"/>
      <c r="BDW1032" s="45"/>
      <c r="BDX1032" s="45"/>
      <c r="BDY1032" s="45"/>
      <c r="BDZ1032" s="45"/>
      <c r="BEA1032" s="45"/>
      <c r="BEB1032" s="45"/>
      <c r="BEC1032" s="45"/>
      <c r="BED1032" s="45"/>
      <c r="BEE1032" s="45"/>
      <c r="BEF1032" s="45"/>
      <c r="BEG1032" s="45"/>
      <c r="BEH1032" s="45"/>
      <c r="BEI1032" s="45"/>
      <c r="BEJ1032" s="45"/>
      <c r="BEK1032" s="45"/>
      <c r="BEL1032" s="45"/>
      <c r="BEM1032" s="45"/>
      <c r="BEN1032" s="45"/>
      <c r="BEO1032" s="45"/>
      <c r="BEP1032" s="45"/>
      <c r="BEQ1032" s="45"/>
      <c r="BER1032" s="45"/>
      <c r="BES1032" s="45"/>
      <c r="BET1032" s="45"/>
      <c r="BEU1032" s="45"/>
      <c r="BEV1032" s="45"/>
      <c r="BEW1032" s="45"/>
      <c r="BEX1032" s="45"/>
      <c r="BEY1032" s="45"/>
      <c r="BEZ1032" s="45"/>
      <c r="BFA1032" s="45"/>
      <c r="BFB1032" s="45"/>
      <c r="BFC1032" s="45"/>
      <c r="BFD1032" s="45"/>
      <c r="BFE1032" s="45"/>
      <c r="BFF1032" s="45"/>
      <c r="BFG1032" s="45"/>
      <c r="BFH1032" s="45"/>
      <c r="BFI1032" s="45"/>
      <c r="BFJ1032" s="45"/>
      <c r="BFK1032" s="45"/>
      <c r="BFL1032" s="45"/>
      <c r="BFM1032" s="45"/>
      <c r="BFN1032" s="45"/>
      <c r="BFO1032" s="45"/>
      <c r="BFP1032" s="45"/>
      <c r="BFQ1032" s="45"/>
      <c r="BFR1032" s="45"/>
      <c r="BFS1032" s="45"/>
      <c r="BFT1032" s="45"/>
      <c r="BFU1032" s="45"/>
      <c r="BFV1032" s="45"/>
      <c r="BFW1032" s="45"/>
      <c r="BFX1032" s="45"/>
      <c r="BFY1032" s="45"/>
      <c r="BFZ1032" s="45"/>
      <c r="BGA1032" s="45"/>
      <c r="BGB1032" s="45"/>
      <c r="BGC1032" s="45"/>
      <c r="BGD1032" s="45"/>
      <c r="BGE1032" s="45"/>
      <c r="BGF1032" s="45"/>
      <c r="BGG1032" s="45"/>
      <c r="BGH1032" s="45"/>
      <c r="BGI1032" s="45"/>
      <c r="BGJ1032" s="45"/>
      <c r="BGK1032" s="45"/>
      <c r="BGL1032" s="45"/>
      <c r="BGM1032" s="45"/>
      <c r="BGN1032" s="45"/>
      <c r="BGO1032" s="45"/>
      <c r="BGP1032" s="45"/>
      <c r="BGQ1032" s="45"/>
      <c r="BGR1032" s="45"/>
      <c r="BGS1032" s="45"/>
      <c r="BGT1032" s="45"/>
      <c r="BGU1032" s="45"/>
      <c r="BGV1032" s="45"/>
      <c r="BGW1032" s="45"/>
      <c r="BGX1032" s="45"/>
      <c r="BGY1032" s="45"/>
      <c r="BGZ1032" s="45"/>
      <c r="BHA1032" s="45"/>
      <c r="BHB1032" s="45"/>
      <c r="BHC1032" s="45"/>
      <c r="BHD1032" s="45"/>
      <c r="BHE1032" s="45"/>
      <c r="BHF1032" s="45"/>
      <c r="BHG1032" s="45"/>
      <c r="BHH1032" s="45"/>
      <c r="BHI1032" s="45"/>
      <c r="BHJ1032" s="45"/>
      <c r="BHK1032" s="45"/>
      <c r="BHL1032" s="45"/>
      <c r="BHM1032" s="45"/>
      <c r="BHN1032" s="45"/>
      <c r="BHO1032" s="45"/>
      <c r="BHP1032" s="45"/>
      <c r="BHQ1032" s="45"/>
      <c r="BHR1032" s="45"/>
      <c r="BHS1032" s="45"/>
      <c r="BHT1032" s="45"/>
      <c r="BHU1032" s="45"/>
      <c r="BHV1032" s="45"/>
      <c r="BHW1032" s="45"/>
      <c r="BHX1032" s="45"/>
      <c r="BHY1032" s="45"/>
      <c r="BHZ1032" s="45"/>
      <c r="BIA1032" s="45"/>
      <c r="BIB1032" s="45"/>
      <c r="BIC1032" s="45"/>
      <c r="BID1032" s="45"/>
      <c r="BIE1032" s="45"/>
      <c r="BIF1032" s="45"/>
      <c r="BIG1032" s="45"/>
      <c r="BIH1032" s="45"/>
      <c r="BII1032" s="45"/>
      <c r="BIJ1032" s="45"/>
      <c r="BIK1032" s="45"/>
      <c r="BIL1032" s="45"/>
      <c r="BIM1032" s="45"/>
      <c r="BIN1032" s="45"/>
      <c r="BIO1032" s="45"/>
      <c r="BIP1032" s="45"/>
      <c r="BIQ1032" s="45"/>
      <c r="BIR1032" s="45"/>
      <c r="BIS1032" s="45"/>
      <c r="BIT1032" s="45"/>
      <c r="BIU1032" s="45"/>
      <c r="BIV1032" s="45"/>
      <c r="BIW1032" s="45"/>
      <c r="BIX1032" s="45"/>
      <c r="BIY1032" s="45"/>
      <c r="BIZ1032" s="45"/>
      <c r="BJA1032" s="45"/>
      <c r="BJB1032" s="45"/>
      <c r="BJC1032" s="45"/>
      <c r="BJD1032" s="45"/>
      <c r="BJE1032" s="45"/>
      <c r="BJF1032" s="45"/>
      <c r="BJG1032" s="45"/>
      <c r="BJH1032" s="45"/>
      <c r="BJI1032" s="45"/>
      <c r="BJJ1032" s="45"/>
      <c r="BJK1032" s="45"/>
      <c r="BJL1032" s="45"/>
      <c r="BJM1032" s="45"/>
      <c r="BJN1032" s="45"/>
      <c r="BJO1032" s="45"/>
      <c r="BJP1032" s="45"/>
      <c r="BJQ1032" s="45"/>
      <c r="BJR1032" s="45"/>
      <c r="BJS1032" s="45"/>
      <c r="BJT1032" s="45"/>
      <c r="BJU1032" s="45"/>
      <c r="BJV1032" s="45"/>
      <c r="BJW1032" s="45"/>
      <c r="BJX1032" s="45"/>
      <c r="BJY1032" s="45"/>
      <c r="BJZ1032" s="45"/>
      <c r="BKA1032" s="45"/>
      <c r="BKB1032" s="45"/>
      <c r="BKC1032" s="45"/>
      <c r="BKD1032" s="45"/>
      <c r="BKE1032" s="45"/>
      <c r="BKF1032" s="45"/>
      <c r="BKG1032" s="45"/>
      <c r="BKH1032" s="45"/>
      <c r="BKI1032" s="45"/>
      <c r="BKJ1032" s="45"/>
      <c r="BKK1032" s="45"/>
      <c r="BKL1032" s="45"/>
      <c r="BKM1032" s="45"/>
      <c r="BKN1032" s="45"/>
      <c r="BKO1032" s="45"/>
      <c r="BKP1032" s="45"/>
      <c r="BKQ1032" s="45"/>
      <c r="BKR1032" s="45"/>
      <c r="BKS1032" s="45"/>
      <c r="BKT1032" s="45"/>
      <c r="BKU1032" s="45"/>
      <c r="BKV1032" s="45"/>
      <c r="BKW1032" s="45"/>
      <c r="BKX1032" s="45"/>
      <c r="BKY1032" s="45"/>
      <c r="BKZ1032" s="45"/>
      <c r="BLA1032" s="45"/>
      <c r="BLB1032" s="45"/>
      <c r="BLC1032" s="45"/>
      <c r="BLD1032" s="45"/>
      <c r="BLE1032" s="45"/>
      <c r="BLF1032" s="45"/>
      <c r="BLG1032" s="45"/>
      <c r="BLH1032" s="45"/>
      <c r="BLI1032" s="45"/>
      <c r="BLJ1032" s="45"/>
      <c r="BLK1032" s="45"/>
      <c r="BLL1032" s="45"/>
      <c r="BLM1032" s="45"/>
      <c r="BLN1032" s="45"/>
      <c r="BLO1032" s="45"/>
      <c r="BLP1032" s="45"/>
      <c r="BLQ1032" s="45"/>
      <c r="BLR1032" s="45"/>
      <c r="BLS1032" s="45"/>
      <c r="BLT1032" s="45"/>
      <c r="BLU1032" s="45"/>
      <c r="BLV1032" s="45"/>
      <c r="BLW1032" s="45"/>
      <c r="BLX1032" s="45"/>
      <c r="BLY1032" s="45"/>
      <c r="BLZ1032" s="45"/>
      <c r="BMA1032" s="45"/>
      <c r="BMB1032" s="45"/>
      <c r="BMC1032" s="45"/>
      <c r="BMD1032" s="45"/>
      <c r="BME1032" s="45"/>
      <c r="BMF1032" s="45"/>
      <c r="BMG1032" s="45"/>
      <c r="BMH1032" s="45"/>
      <c r="BMI1032" s="45"/>
      <c r="BMJ1032" s="45"/>
      <c r="BMK1032" s="45"/>
      <c r="BML1032" s="45"/>
      <c r="BMM1032" s="45"/>
      <c r="BMN1032" s="45"/>
      <c r="BMO1032" s="45"/>
      <c r="BMP1032" s="45"/>
      <c r="BMQ1032" s="45"/>
      <c r="BMR1032" s="45"/>
      <c r="BMS1032" s="45"/>
      <c r="BMT1032" s="45"/>
      <c r="BMU1032" s="45"/>
      <c r="BMV1032" s="45"/>
      <c r="BMW1032" s="45"/>
      <c r="BMX1032" s="45"/>
      <c r="BMY1032" s="45"/>
      <c r="BMZ1032" s="45"/>
      <c r="BNA1032" s="45"/>
      <c r="BNB1032" s="45"/>
      <c r="BNC1032" s="45"/>
      <c r="BND1032" s="45"/>
      <c r="BNE1032" s="45"/>
      <c r="BNF1032" s="45"/>
      <c r="BNG1032" s="45"/>
      <c r="BNH1032" s="45"/>
      <c r="BNI1032" s="45"/>
      <c r="BNJ1032" s="45"/>
      <c r="BNK1032" s="45"/>
      <c r="BNL1032" s="45"/>
      <c r="BNM1032" s="45"/>
      <c r="BNN1032" s="45"/>
      <c r="BNO1032" s="45"/>
      <c r="BNP1032" s="45"/>
      <c r="BNQ1032" s="45"/>
      <c r="BNR1032" s="45"/>
      <c r="BNS1032" s="45"/>
      <c r="BNT1032" s="45"/>
      <c r="BNU1032" s="45"/>
      <c r="BNV1032" s="45"/>
      <c r="BNW1032" s="45"/>
      <c r="BNX1032" s="45"/>
      <c r="BNY1032" s="45"/>
      <c r="BNZ1032" s="45"/>
      <c r="BOA1032" s="45"/>
      <c r="BOB1032" s="45"/>
      <c r="BOC1032" s="45"/>
      <c r="BOD1032" s="45"/>
      <c r="BOE1032" s="45"/>
      <c r="BOF1032" s="45"/>
      <c r="BOG1032" s="45"/>
      <c r="BOH1032" s="45"/>
      <c r="BOI1032" s="45"/>
      <c r="BOJ1032" s="45"/>
      <c r="BOK1032" s="45"/>
      <c r="BOL1032" s="45"/>
      <c r="BOM1032" s="45"/>
      <c r="BON1032" s="45"/>
      <c r="BOO1032" s="45"/>
      <c r="BOP1032" s="45"/>
      <c r="BOQ1032" s="45"/>
      <c r="BOR1032" s="45"/>
      <c r="BOS1032" s="45"/>
      <c r="BOT1032" s="45"/>
      <c r="BOU1032" s="45"/>
      <c r="BOV1032" s="45"/>
      <c r="BOW1032" s="45"/>
      <c r="BOX1032" s="45"/>
      <c r="BOY1032" s="45"/>
      <c r="BOZ1032" s="45"/>
      <c r="BPA1032" s="45"/>
      <c r="BPB1032" s="45"/>
      <c r="BPC1032" s="45"/>
      <c r="BPD1032" s="45"/>
      <c r="BPE1032" s="45"/>
      <c r="BPF1032" s="45"/>
      <c r="BPG1032" s="45"/>
      <c r="BPH1032" s="45"/>
      <c r="BPI1032" s="45"/>
      <c r="BPJ1032" s="45"/>
      <c r="BPK1032" s="45"/>
      <c r="BPL1032" s="45"/>
      <c r="BPM1032" s="45"/>
      <c r="BPN1032" s="45"/>
      <c r="BPO1032" s="45"/>
      <c r="BPP1032" s="45"/>
      <c r="BPQ1032" s="45"/>
      <c r="BPR1032" s="45"/>
      <c r="BPS1032" s="45"/>
      <c r="BPT1032" s="45"/>
      <c r="BPU1032" s="45"/>
      <c r="BPV1032" s="45"/>
      <c r="BPW1032" s="45"/>
      <c r="BPX1032" s="45"/>
      <c r="BPY1032" s="45"/>
      <c r="BPZ1032" s="45"/>
      <c r="BQA1032" s="45"/>
      <c r="BQB1032" s="45"/>
      <c r="BQC1032" s="45"/>
      <c r="BQD1032" s="45"/>
      <c r="BQE1032" s="45"/>
      <c r="BQF1032" s="45"/>
      <c r="BQG1032" s="45"/>
      <c r="BQH1032" s="45"/>
      <c r="BQI1032" s="45"/>
      <c r="BQJ1032" s="45"/>
      <c r="BQK1032" s="45"/>
      <c r="BQL1032" s="45"/>
      <c r="BQM1032" s="45"/>
      <c r="BQN1032" s="45"/>
      <c r="BQO1032" s="45"/>
      <c r="BQP1032" s="45"/>
      <c r="BQQ1032" s="45"/>
      <c r="BQR1032" s="45"/>
      <c r="BQS1032" s="45"/>
      <c r="BQT1032" s="45"/>
      <c r="BQU1032" s="45"/>
      <c r="BQV1032" s="45"/>
      <c r="BQW1032" s="45"/>
      <c r="BQX1032" s="45"/>
      <c r="BQY1032" s="45"/>
      <c r="BQZ1032" s="45"/>
      <c r="BRA1032" s="45"/>
      <c r="BRB1032" s="45"/>
      <c r="BRC1032" s="45"/>
      <c r="BRD1032" s="45"/>
      <c r="BRE1032" s="45"/>
      <c r="BRF1032" s="45"/>
      <c r="BRG1032" s="45"/>
      <c r="BRH1032" s="45"/>
      <c r="BRI1032" s="45"/>
      <c r="BRJ1032" s="45"/>
      <c r="BRK1032" s="45"/>
      <c r="BRL1032" s="45"/>
      <c r="BRM1032" s="45"/>
      <c r="BRN1032" s="45"/>
      <c r="BRO1032" s="45"/>
      <c r="BRP1032" s="45"/>
      <c r="BRQ1032" s="45"/>
      <c r="BRR1032" s="45"/>
      <c r="BRS1032" s="45"/>
      <c r="BRT1032" s="45"/>
      <c r="BRU1032" s="45"/>
      <c r="BRV1032" s="45"/>
      <c r="BRW1032" s="45"/>
      <c r="BRX1032" s="45"/>
      <c r="BRY1032" s="45"/>
      <c r="BRZ1032" s="45"/>
      <c r="BSA1032" s="45"/>
      <c r="BSB1032" s="45"/>
      <c r="BSC1032" s="45"/>
      <c r="BSD1032" s="45"/>
      <c r="BSE1032" s="45"/>
      <c r="BSF1032" s="45"/>
      <c r="BSG1032" s="45"/>
      <c r="BSH1032" s="45"/>
      <c r="BSI1032" s="45"/>
      <c r="BSJ1032" s="45"/>
      <c r="BSK1032" s="45"/>
      <c r="BSL1032" s="45"/>
      <c r="BSM1032" s="45"/>
      <c r="BSN1032" s="45"/>
      <c r="BSO1032" s="45"/>
      <c r="BSP1032" s="45"/>
      <c r="BSQ1032" s="45"/>
      <c r="BSR1032" s="45"/>
      <c r="BSS1032" s="45"/>
      <c r="BST1032" s="45"/>
      <c r="BSU1032" s="45"/>
      <c r="BSV1032" s="45"/>
      <c r="BSW1032" s="45"/>
      <c r="BSX1032" s="45"/>
      <c r="BSY1032" s="45"/>
      <c r="BSZ1032" s="45"/>
      <c r="BTA1032" s="45"/>
      <c r="BTB1032" s="45"/>
      <c r="BTC1032" s="45"/>
      <c r="BTD1032" s="45"/>
      <c r="BTE1032" s="45"/>
      <c r="BTF1032" s="45"/>
      <c r="BTG1032" s="45"/>
      <c r="BTH1032" s="45"/>
      <c r="BTI1032" s="45"/>
      <c r="BTJ1032" s="45"/>
      <c r="BTK1032" s="45"/>
      <c r="BTL1032" s="45"/>
      <c r="BTM1032" s="45"/>
      <c r="BTN1032" s="45"/>
      <c r="BTO1032" s="45"/>
      <c r="BTP1032" s="45"/>
      <c r="BTQ1032" s="45"/>
      <c r="BTR1032" s="45"/>
      <c r="BTS1032" s="45"/>
      <c r="BTT1032" s="45"/>
      <c r="BTU1032" s="45"/>
      <c r="BTV1032" s="45"/>
      <c r="BTW1032" s="45"/>
      <c r="BTX1032" s="45"/>
      <c r="BTY1032" s="45"/>
      <c r="BTZ1032" s="45"/>
      <c r="BUA1032" s="45"/>
      <c r="BUB1032" s="45"/>
      <c r="BUC1032" s="45"/>
      <c r="BUD1032" s="45"/>
      <c r="BUE1032" s="45"/>
      <c r="BUF1032" s="45"/>
      <c r="BUG1032" s="45"/>
      <c r="BUH1032" s="45"/>
      <c r="BUI1032" s="45"/>
      <c r="BUJ1032" s="45"/>
      <c r="BUK1032" s="45"/>
      <c r="BUL1032" s="45"/>
      <c r="BUM1032" s="45"/>
      <c r="BUN1032" s="45"/>
      <c r="BUO1032" s="45"/>
      <c r="BUP1032" s="45"/>
      <c r="BUQ1032" s="45"/>
      <c r="BUR1032" s="45"/>
      <c r="BUS1032" s="45"/>
      <c r="BUT1032" s="45"/>
      <c r="BUU1032" s="45"/>
      <c r="BUV1032" s="45"/>
      <c r="BUW1032" s="45"/>
      <c r="BUX1032" s="45"/>
      <c r="BUY1032" s="45"/>
      <c r="BUZ1032" s="45"/>
      <c r="BVA1032" s="45"/>
      <c r="BVB1032" s="45"/>
      <c r="BVC1032" s="45"/>
      <c r="BVD1032" s="45"/>
      <c r="BVE1032" s="45"/>
      <c r="BVF1032" s="45"/>
      <c r="BVG1032" s="45"/>
      <c r="BVH1032" s="45"/>
      <c r="BVI1032" s="45"/>
      <c r="BVJ1032" s="45"/>
      <c r="BVK1032" s="45"/>
      <c r="BVL1032" s="45"/>
      <c r="BVM1032" s="45"/>
      <c r="BVN1032" s="45"/>
      <c r="BVO1032" s="45"/>
      <c r="BVP1032" s="45"/>
      <c r="BVQ1032" s="45"/>
      <c r="BVR1032" s="45"/>
      <c r="BVS1032" s="45"/>
      <c r="BVT1032" s="45"/>
      <c r="BVU1032" s="45"/>
      <c r="BVV1032" s="45"/>
      <c r="BVW1032" s="45"/>
      <c r="BVX1032" s="45"/>
      <c r="BVY1032" s="45"/>
      <c r="BVZ1032" s="45"/>
      <c r="BWA1032" s="45"/>
      <c r="BWB1032" s="45"/>
      <c r="BWC1032" s="45"/>
      <c r="BWD1032" s="45"/>
      <c r="BWE1032" s="45"/>
      <c r="BWF1032" s="45"/>
      <c r="BWG1032" s="45"/>
      <c r="BWH1032" s="45"/>
      <c r="BWI1032" s="45"/>
      <c r="BWJ1032" s="45"/>
      <c r="BWK1032" s="45"/>
      <c r="BWL1032" s="45"/>
      <c r="BWM1032" s="45"/>
      <c r="BWN1032" s="45"/>
      <c r="BWO1032" s="45"/>
      <c r="BWP1032" s="45"/>
      <c r="BWQ1032" s="45"/>
      <c r="BWR1032" s="45"/>
      <c r="BWS1032" s="45"/>
      <c r="BWT1032" s="45"/>
      <c r="BWU1032" s="45"/>
      <c r="BWV1032" s="45"/>
      <c r="BWW1032" s="45"/>
      <c r="BWX1032" s="45"/>
      <c r="BWY1032" s="45"/>
      <c r="BWZ1032" s="45"/>
      <c r="BXA1032" s="45"/>
      <c r="BXB1032" s="45"/>
      <c r="BXC1032" s="45"/>
      <c r="BXD1032" s="45"/>
      <c r="BXE1032" s="45"/>
      <c r="BXF1032" s="45"/>
      <c r="BXG1032" s="45"/>
      <c r="BXH1032" s="45"/>
      <c r="BXI1032" s="45"/>
      <c r="BXJ1032" s="45"/>
      <c r="BXK1032" s="45"/>
      <c r="BXL1032" s="45"/>
      <c r="BXM1032" s="45"/>
      <c r="BXN1032" s="45"/>
      <c r="BXO1032" s="45"/>
      <c r="BXP1032" s="45"/>
      <c r="BXQ1032" s="45"/>
      <c r="BXR1032" s="45"/>
      <c r="BXS1032" s="45"/>
      <c r="BXT1032" s="45"/>
      <c r="BXU1032" s="45"/>
      <c r="BXV1032" s="45"/>
      <c r="BXW1032" s="45"/>
      <c r="BXX1032" s="45"/>
      <c r="BXY1032" s="45"/>
      <c r="BXZ1032" s="45"/>
      <c r="BYA1032" s="45"/>
      <c r="BYB1032" s="45"/>
      <c r="BYC1032" s="45"/>
      <c r="BYD1032" s="45"/>
      <c r="BYE1032" s="45"/>
      <c r="BYF1032" s="45"/>
      <c r="BYG1032" s="45"/>
      <c r="BYH1032" s="45"/>
      <c r="BYI1032" s="45"/>
      <c r="BYJ1032" s="45"/>
      <c r="BYK1032" s="45"/>
      <c r="BYL1032" s="45"/>
      <c r="BYM1032" s="45"/>
      <c r="BYN1032" s="45"/>
      <c r="BYO1032" s="45"/>
      <c r="BYP1032" s="45"/>
      <c r="BYQ1032" s="45"/>
      <c r="BYR1032" s="45"/>
      <c r="BYS1032" s="45"/>
      <c r="BYT1032" s="45"/>
      <c r="BYU1032" s="45"/>
      <c r="BYV1032" s="45"/>
      <c r="BYW1032" s="45"/>
      <c r="BYX1032" s="45"/>
      <c r="BYY1032" s="45"/>
      <c r="BYZ1032" s="45"/>
      <c r="BZA1032" s="45"/>
      <c r="BZB1032" s="45"/>
      <c r="BZC1032" s="45"/>
      <c r="BZD1032" s="45"/>
      <c r="BZE1032" s="45"/>
      <c r="BZF1032" s="45"/>
      <c r="BZG1032" s="45"/>
      <c r="BZH1032" s="45"/>
      <c r="BZI1032" s="45"/>
      <c r="BZJ1032" s="45"/>
      <c r="BZK1032" s="45"/>
      <c r="BZL1032" s="45"/>
      <c r="BZM1032" s="45"/>
      <c r="BZN1032" s="45"/>
      <c r="BZO1032" s="45"/>
      <c r="BZP1032" s="45"/>
      <c r="BZQ1032" s="45"/>
      <c r="BZR1032" s="45"/>
      <c r="BZS1032" s="45"/>
      <c r="BZT1032" s="45"/>
      <c r="BZU1032" s="45"/>
      <c r="BZV1032" s="45"/>
      <c r="BZW1032" s="45"/>
      <c r="BZX1032" s="45"/>
      <c r="BZY1032" s="45"/>
      <c r="BZZ1032" s="45"/>
      <c r="CAA1032" s="45"/>
      <c r="CAB1032" s="45"/>
      <c r="CAC1032" s="45"/>
      <c r="CAD1032" s="45"/>
      <c r="CAE1032" s="45"/>
      <c r="CAF1032" s="45"/>
      <c r="CAG1032" s="45"/>
      <c r="CAH1032" s="45"/>
      <c r="CAI1032" s="45"/>
      <c r="CAJ1032" s="45"/>
      <c r="CAK1032" s="45"/>
      <c r="CAL1032" s="45"/>
      <c r="CAM1032" s="45"/>
      <c r="CAN1032" s="45"/>
      <c r="CAO1032" s="45"/>
      <c r="CAP1032" s="45"/>
      <c r="CAQ1032" s="45"/>
      <c r="CAR1032" s="45"/>
      <c r="CAS1032" s="45"/>
      <c r="CAT1032" s="45"/>
      <c r="CAU1032" s="45"/>
      <c r="CAV1032" s="45"/>
      <c r="CAW1032" s="45"/>
      <c r="CAX1032" s="45"/>
      <c r="CAY1032" s="45"/>
      <c r="CAZ1032" s="45"/>
      <c r="CBA1032" s="45"/>
      <c r="CBB1032" s="45"/>
      <c r="CBC1032" s="45"/>
      <c r="CBD1032" s="45"/>
      <c r="CBE1032" s="45"/>
      <c r="CBF1032" s="45"/>
      <c r="CBG1032" s="45"/>
      <c r="CBH1032" s="45"/>
      <c r="CBI1032" s="45"/>
      <c r="CBJ1032" s="45"/>
      <c r="CBK1032" s="45"/>
      <c r="CBL1032" s="45"/>
      <c r="CBM1032" s="45"/>
      <c r="CBN1032" s="45"/>
      <c r="CBO1032" s="45"/>
      <c r="CBP1032" s="45"/>
      <c r="CBQ1032" s="45"/>
      <c r="CBR1032" s="45"/>
      <c r="CBS1032" s="45"/>
      <c r="CBT1032" s="45"/>
      <c r="CBU1032" s="45"/>
      <c r="CBV1032" s="45"/>
      <c r="CBW1032" s="45"/>
      <c r="CBX1032" s="45"/>
      <c r="CBY1032" s="45"/>
      <c r="CBZ1032" s="45"/>
      <c r="CCA1032" s="45"/>
      <c r="CCB1032" s="45"/>
      <c r="CCC1032" s="45"/>
      <c r="CCD1032" s="45"/>
      <c r="CCE1032" s="45"/>
      <c r="CCF1032" s="45"/>
      <c r="CCG1032" s="45"/>
      <c r="CCH1032" s="45"/>
      <c r="CCI1032" s="45"/>
      <c r="CCJ1032" s="45"/>
      <c r="CCK1032" s="45"/>
      <c r="CCL1032" s="45"/>
      <c r="CCM1032" s="45"/>
      <c r="CCN1032" s="45"/>
      <c r="CCO1032" s="45"/>
      <c r="CCP1032" s="45"/>
      <c r="CCQ1032" s="45"/>
      <c r="CCR1032" s="45"/>
      <c r="CCS1032" s="45"/>
      <c r="CCT1032" s="45"/>
      <c r="CCU1032" s="45"/>
      <c r="CCV1032" s="45"/>
      <c r="CCW1032" s="45"/>
      <c r="CCX1032" s="45"/>
      <c r="CCY1032" s="45"/>
      <c r="CCZ1032" s="45"/>
      <c r="CDA1032" s="45"/>
      <c r="CDB1032" s="45"/>
      <c r="CDC1032" s="45"/>
      <c r="CDD1032" s="45"/>
      <c r="CDE1032" s="45"/>
      <c r="CDF1032" s="45"/>
      <c r="CDG1032" s="45"/>
      <c r="CDH1032" s="45"/>
      <c r="CDI1032" s="45"/>
      <c r="CDJ1032" s="45"/>
      <c r="CDK1032" s="45"/>
      <c r="CDL1032" s="45"/>
      <c r="CDM1032" s="45"/>
      <c r="CDN1032" s="45"/>
      <c r="CDO1032" s="45"/>
      <c r="CDP1032" s="45"/>
      <c r="CDQ1032" s="45"/>
      <c r="CDR1032" s="45"/>
      <c r="CDS1032" s="45"/>
      <c r="CDT1032" s="45"/>
      <c r="CDU1032" s="45"/>
      <c r="CDV1032" s="45"/>
      <c r="CDW1032" s="45"/>
      <c r="CDX1032" s="45"/>
      <c r="CDY1032" s="45"/>
      <c r="CDZ1032" s="45"/>
      <c r="CEA1032" s="45"/>
      <c r="CEB1032" s="45"/>
      <c r="CEC1032" s="45"/>
      <c r="CED1032" s="45"/>
      <c r="CEE1032" s="45"/>
      <c r="CEF1032" s="45"/>
      <c r="CEG1032" s="45"/>
      <c r="CEH1032" s="45"/>
      <c r="CEI1032" s="45"/>
      <c r="CEJ1032" s="45"/>
      <c r="CEK1032" s="45"/>
      <c r="CEL1032" s="45"/>
      <c r="CEM1032" s="45"/>
      <c r="CEN1032" s="45"/>
      <c r="CEO1032" s="45"/>
      <c r="CEP1032" s="45"/>
      <c r="CEQ1032" s="45"/>
      <c r="CER1032" s="45"/>
      <c r="CES1032" s="45"/>
      <c r="CET1032" s="45"/>
      <c r="CEU1032" s="45"/>
      <c r="CEV1032" s="45"/>
      <c r="CEW1032" s="45"/>
      <c r="CEX1032" s="45"/>
      <c r="CEY1032" s="45"/>
      <c r="CEZ1032" s="45"/>
      <c r="CFA1032" s="45"/>
      <c r="CFB1032" s="45"/>
      <c r="CFC1032" s="45"/>
      <c r="CFD1032" s="45"/>
      <c r="CFE1032" s="45"/>
      <c r="CFF1032" s="45"/>
      <c r="CFG1032" s="45"/>
      <c r="CFH1032" s="45"/>
      <c r="CFI1032" s="45"/>
      <c r="CFJ1032" s="45"/>
      <c r="CFK1032" s="45"/>
      <c r="CFL1032" s="45"/>
      <c r="CFM1032" s="45"/>
      <c r="CFN1032" s="45"/>
      <c r="CFO1032" s="45"/>
      <c r="CFP1032" s="45"/>
      <c r="CFQ1032" s="45"/>
      <c r="CFR1032" s="45"/>
      <c r="CFS1032" s="45"/>
      <c r="CFT1032" s="45"/>
      <c r="CFU1032" s="45"/>
      <c r="CFV1032" s="45"/>
      <c r="CFW1032" s="45"/>
      <c r="CFX1032" s="45"/>
      <c r="CFY1032" s="45"/>
      <c r="CFZ1032" s="45"/>
      <c r="CGA1032" s="45"/>
      <c r="CGB1032" s="45"/>
      <c r="CGC1032" s="45"/>
      <c r="CGD1032" s="45"/>
      <c r="CGE1032" s="45"/>
      <c r="CGF1032" s="45"/>
      <c r="CGG1032" s="45"/>
      <c r="CGH1032" s="45"/>
      <c r="CGI1032" s="45"/>
      <c r="CGJ1032" s="45"/>
      <c r="CGK1032" s="45"/>
      <c r="CGL1032" s="45"/>
      <c r="CGM1032" s="45"/>
      <c r="CGN1032" s="45"/>
      <c r="CGO1032" s="45"/>
      <c r="CGP1032" s="45"/>
      <c r="CGQ1032" s="45"/>
      <c r="CGR1032" s="45"/>
      <c r="CGS1032" s="45"/>
      <c r="CGT1032" s="45"/>
      <c r="CGU1032" s="45"/>
      <c r="CGV1032" s="45"/>
      <c r="CGW1032" s="45"/>
      <c r="CGX1032" s="45"/>
      <c r="CGY1032" s="45"/>
      <c r="CGZ1032" s="45"/>
      <c r="CHA1032" s="45"/>
      <c r="CHB1032" s="45"/>
      <c r="CHC1032" s="45"/>
      <c r="CHD1032" s="45"/>
      <c r="CHE1032" s="45"/>
      <c r="CHF1032" s="45"/>
      <c r="CHG1032" s="45"/>
      <c r="CHH1032" s="45"/>
      <c r="CHI1032" s="45"/>
      <c r="CHJ1032" s="45"/>
      <c r="CHK1032" s="45"/>
      <c r="CHL1032" s="45"/>
      <c r="CHM1032" s="45"/>
      <c r="CHN1032" s="45"/>
      <c r="CHO1032" s="45"/>
      <c r="CHP1032" s="45"/>
      <c r="CHQ1032" s="45"/>
      <c r="CHR1032" s="45"/>
      <c r="CHS1032" s="45"/>
      <c r="CHT1032" s="45"/>
      <c r="CHU1032" s="45"/>
      <c r="CHV1032" s="45"/>
      <c r="CHW1032" s="45"/>
      <c r="CHX1032" s="45"/>
      <c r="CHY1032" s="45"/>
      <c r="CHZ1032" s="45"/>
      <c r="CIA1032" s="45"/>
      <c r="CIB1032" s="45"/>
      <c r="CIC1032" s="45"/>
      <c r="CID1032" s="45"/>
      <c r="CIE1032" s="45"/>
      <c r="CIF1032" s="45"/>
      <c r="CIG1032" s="45"/>
      <c r="CIH1032" s="45"/>
      <c r="CII1032" s="45"/>
      <c r="CIJ1032" s="45"/>
      <c r="CIK1032" s="45"/>
      <c r="CIL1032" s="45"/>
      <c r="CIM1032" s="45"/>
      <c r="CIN1032" s="45"/>
      <c r="CIO1032" s="45"/>
      <c r="CIP1032" s="45"/>
      <c r="CIQ1032" s="45"/>
      <c r="CIR1032" s="45"/>
      <c r="CIS1032" s="45"/>
      <c r="CIT1032" s="45"/>
      <c r="CIU1032" s="45"/>
      <c r="CIV1032" s="45"/>
      <c r="CIW1032" s="45"/>
      <c r="CIX1032" s="45"/>
      <c r="CIY1032" s="45"/>
      <c r="CIZ1032" s="45"/>
      <c r="CJA1032" s="45"/>
      <c r="CJB1032" s="45"/>
      <c r="CJC1032" s="45"/>
      <c r="CJD1032" s="45"/>
      <c r="CJE1032" s="45"/>
      <c r="CJF1032" s="45"/>
      <c r="CJG1032" s="45"/>
      <c r="CJH1032" s="45"/>
      <c r="CJI1032" s="45"/>
      <c r="CJJ1032" s="45"/>
      <c r="CJK1032" s="45"/>
      <c r="CJL1032" s="45"/>
      <c r="CJM1032" s="45"/>
      <c r="CJN1032" s="45"/>
      <c r="CJO1032" s="45"/>
      <c r="CJP1032" s="45"/>
      <c r="CJQ1032" s="45"/>
      <c r="CJR1032" s="45"/>
      <c r="CJS1032" s="45"/>
      <c r="CJT1032" s="45"/>
      <c r="CJU1032" s="45"/>
      <c r="CJV1032" s="45"/>
      <c r="CJW1032" s="45"/>
      <c r="CJX1032" s="45"/>
      <c r="CJY1032" s="45"/>
      <c r="CJZ1032" s="45"/>
      <c r="CKA1032" s="45"/>
      <c r="CKB1032" s="45"/>
      <c r="CKC1032" s="45"/>
      <c r="CKD1032" s="45"/>
      <c r="CKE1032" s="45"/>
      <c r="CKF1032" s="45"/>
      <c r="CKG1032" s="45"/>
      <c r="CKH1032" s="45"/>
      <c r="CKI1032" s="45"/>
      <c r="CKJ1032" s="45"/>
      <c r="CKK1032" s="45"/>
      <c r="CKL1032" s="45"/>
      <c r="CKM1032" s="45"/>
      <c r="CKN1032" s="45"/>
      <c r="CKO1032" s="45"/>
      <c r="CKP1032" s="45"/>
      <c r="CKQ1032" s="45"/>
      <c r="CKR1032" s="45"/>
      <c r="CKS1032" s="45"/>
      <c r="CKT1032" s="45"/>
      <c r="CKU1032" s="45"/>
      <c r="CKV1032" s="45"/>
      <c r="CKW1032" s="45"/>
      <c r="CKX1032" s="45"/>
      <c r="CKY1032" s="45"/>
      <c r="CKZ1032" s="45"/>
      <c r="CLA1032" s="45"/>
      <c r="CLB1032" s="45"/>
      <c r="CLC1032" s="45"/>
      <c r="CLD1032" s="45"/>
      <c r="CLE1032" s="45"/>
      <c r="CLF1032" s="45"/>
      <c r="CLG1032" s="45"/>
      <c r="CLH1032" s="45"/>
      <c r="CLI1032" s="45"/>
      <c r="CLJ1032" s="45"/>
      <c r="CLK1032" s="45"/>
      <c r="CLL1032" s="45"/>
      <c r="CLM1032" s="45"/>
      <c r="CLN1032" s="45"/>
      <c r="CLO1032" s="45"/>
      <c r="CLP1032" s="45"/>
      <c r="CLQ1032" s="45"/>
      <c r="CLR1032" s="45"/>
      <c r="CLS1032" s="45"/>
      <c r="CLT1032" s="45"/>
      <c r="CLU1032" s="45"/>
      <c r="CLV1032" s="45"/>
      <c r="CLW1032" s="45"/>
      <c r="CLX1032" s="45"/>
      <c r="CLY1032" s="45"/>
      <c r="CLZ1032" s="45"/>
      <c r="CMA1032" s="45"/>
      <c r="CMB1032" s="45"/>
      <c r="CMC1032" s="45"/>
      <c r="CMD1032" s="45"/>
      <c r="CME1032" s="45"/>
      <c r="CMF1032" s="45"/>
      <c r="CMG1032" s="45"/>
      <c r="CMH1032" s="45"/>
      <c r="CMI1032" s="45"/>
      <c r="CMJ1032" s="45"/>
      <c r="CMK1032" s="45"/>
      <c r="CML1032" s="45"/>
      <c r="CMM1032" s="45"/>
      <c r="CMN1032" s="45"/>
      <c r="CMO1032" s="45"/>
      <c r="CMP1032" s="45"/>
      <c r="CMQ1032" s="45"/>
      <c r="CMR1032" s="45"/>
      <c r="CMS1032" s="45"/>
      <c r="CMT1032" s="45"/>
      <c r="CMU1032" s="45"/>
      <c r="CMV1032" s="45"/>
      <c r="CMW1032" s="45"/>
      <c r="CMX1032" s="45"/>
      <c r="CMY1032" s="45"/>
      <c r="CMZ1032" s="45"/>
      <c r="CNA1032" s="45"/>
      <c r="CNB1032" s="45"/>
      <c r="CNC1032" s="45"/>
      <c r="CND1032" s="45"/>
      <c r="CNE1032" s="45"/>
      <c r="CNF1032" s="45"/>
      <c r="CNG1032" s="45"/>
      <c r="CNH1032" s="45"/>
      <c r="CNI1032" s="45"/>
      <c r="CNJ1032" s="45"/>
      <c r="CNK1032" s="45"/>
      <c r="CNL1032" s="45"/>
      <c r="CNM1032" s="45"/>
      <c r="CNN1032" s="45"/>
      <c r="CNO1032" s="45"/>
      <c r="CNP1032" s="45"/>
      <c r="CNQ1032" s="45"/>
      <c r="CNR1032" s="45"/>
      <c r="CNS1032" s="45"/>
      <c r="CNT1032" s="45"/>
      <c r="CNU1032" s="45"/>
      <c r="CNV1032" s="45"/>
      <c r="CNW1032" s="45"/>
      <c r="CNX1032" s="45"/>
      <c r="CNY1032" s="45"/>
      <c r="CNZ1032" s="45"/>
      <c r="COA1032" s="45"/>
      <c r="COB1032" s="45"/>
      <c r="COC1032" s="45"/>
      <c r="COD1032" s="45"/>
      <c r="COE1032" s="45"/>
      <c r="COF1032" s="45"/>
      <c r="COG1032" s="45"/>
      <c r="COH1032" s="45"/>
      <c r="COI1032" s="45"/>
      <c r="COJ1032" s="45"/>
      <c r="COK1032" s="45"/>
      <c r="COL1032" s="45"/>
      <c r="COM1032" s="45"/>
      <c r="CON1032" s="45"/>
      <c r="COO1032" s="45"/>
      <c r="COP1032" s="45"/>
      <c r="COQ1032" s="45"/>
      <c r="COR1032" s="45"/>
      <c r="COS1032" s="45"/>
      <c r="COT1032" s="45"/>
      <c r="COU1032" s="45"/>
      <c r="COV1032" s="45"/>
      <c r="COW1032" s="45"/>
      <c r="COX1032" s="45"/>
      <c r="COY1032" s="45"/>
      <c r="COZ1032" s="45"/>
      <c r="CPA1032" s="45"/>
      <c r="CPB1032" s="45"/>
      <c r="CPC1032" s="45"/>
      <c r="CPD1032" s="45"/>
      <c r="CPE1032" s="45"/>
      <c r="CPF1032" s="45"/>
      <c r="CPG1032" s="45"/>
      <c r="CPH1032" s="45"/>
      <c r="CPI1032" s="45"/>
      <c r="CPJ1032" s="45"/>
      <c r="CPK1032" s="45"/>
      <c r="CPL1032" s="45"/>
      <c r="CPM1032" s="45"/>
      <c r="CPN1032" s="45"/>
      <c r="CPO1032" s="45"/>
      <c r="CPP1032" s="45"/>
      <c r="CPQ1032" s="45"/>
      <c r="CPR1032" s="45"/>
      <c r="CPS1032" s="45"/>
      <c r="CPT1032" s="45"/>
      <c r="CPU1032" s="45"/>
      <c r="CPV1032" s="45"/>
      <c r="CPW1032" s="45"/>
      <c r="CPX1032" s="45"/>
      <c r="CPY1032" s="45"/>
      <c r="CPZ1032" s="45"/>
      <c r="CQA1032" s="45"/>
      <c r="CQB1032" s="45"/>
      <c r="CQC1032" s="45"/>
      <c r="CQD1032" s="45"/>
      <c r="CQE1032" s="45"/>
      <c r="CQF1032" s="45"/>
      <c r="CQG1032" s="45"/>
      <c r="CQH1032" s="45"/>
      <c r="CQI1032" s="45"/>
      <c r="CQJ1032" s="45"/>
      <c r="CQK1032" s="45"/>
      <c r="CQL1032" s="45"/>
      <c r="CQM1032" s="45"/>
      <c r="CQN1032" s="45"/>
      <c r="CQO1032" s="45"/>
      <c r="CQP1032" s="45"/>
      <c r="CQQ1032" s="45"/>
      <c r="CQR1032" s="45"/>
      <c r="CQS1032" s="45"/>
      <c r="CQT1032" s="45"/>
      <c r="CQU1032" s="45"/>
      <c r="CQV1032" s="45"/>
      <c r="CQW1032" s="45"/>
      <c r="CQX1032" s="45"/>
      <c r="CQY1032" s="45"/>
      <c r="CQZ1032" s="45"/>
      <c r="CRA1032" s="45"/>
      <c r="CRB1032" s="45"/>
      <c r="CRC1032" s="45"/>
      <c r="CRD1032" s="45"/>
      <c r="CRE1032" s="45"/>
      <c r="CRF1032" s="45"/>
      <c r="CRG1032" s="45"/>
      <c r="CRH1032" s="45"/>
      <c r="CRI1032" s="45"/>
      <c r="CRJ1032" s="45"/>
      <c r="CRK1032" s="45"/>
      <c r="CRL1032" s="45"/>
      <c r="CRM1032" s="45"/>
      <c r="CRN1032" s="45"/>
      <c r="CRO1032" s="45"/>
      <c r="CRP1032" s="45"/>
      <c r="CRQ1032" s="45"/>
      <c r="CRR1032" s="45"/>
      <c r="CRS1032" s="45"/>
      <c r="CRT1032" s="45"/>
      <c r="CRU1032" s="45"/>
      <c r="CRV1032" s="45"/>
      <c r="CRW1032" s="45"/>
      <c r="CRX1032" s="45"/>
      <c r="CRY1032" s="45"/>
      <c r="CRZ1032" s="45"/>
      <c r="CSA1032" s="45"/>
      <c r="CSB1032" s="45"/>
      <c r="CSC1032" s="45"/>
      <c r="CSD1032" s="45"/>
      <c r="CSE1032" s="45"/>
      <c r="CSF1032" s="45"/>
      <c r="CSG1032" s="45"/>
      <c r="CSH1032" s="45"/>
      <c r="CSI1032" s="45"/>
      <c r="CSJ1032" s="45"/>
      <c r="CSK1032" s="45"/>
      <c r="CSL1032" s="45"/>
      <c r="CSM1032" s="45"/>
      <c r="CSN1032" s="45"/>
      <c r="CSO1032" s="45"/>
      <c r="CSP1032" s="45"/>
      <c r="CSQ1032" s="45"/>
      <c r="CSR1032" s="45"/>
      <c r="CSS1032" s="45"/>
      <c r="CST1032" s="45"/>
      <c r="CSU1032" s="45"/>
      <c r="CSV1032" s="45"/>
      <c r="CSW1032" s="45"/>
      <c r="CSX1032" s="45"/>
      <c r="CSY1032" s="45"/>
      <c r="CSZ1032" s="45"/>
      <c r="CTA1032" s="45"/>
      <c r="CTB1032" s="45"/>
      <c r="CTC1032" s="45"/>
      <c r="CTD1032" s="45"/>
      <c r="CTE1032" s="45"/>
      <c r="CTF1032" s="45"/>
      <c r="CTG1032" s="45"/>
      <c r="CTH1032" s="45"/>
      <c r="CTI1032" s="45"/>
      <c r="CTJ1032" s="45"/>
      <c r="CTK1032" s="45"/>
      <c r="CTL1032" s="45"/>
      <c r="CTM1032" s="45"/>
      <c r="CTN1032" s="45"/>
      <c r="CTO1032" s="45"/>
      <c r="CTP1032" s="45"/>
      <c r="CTQ1032" s="45"/>
      <c r="CTR1032" s="45"/>
      <c r="CTS1032" s="45"/>
      <c r="CTT1032" s="45"/>
      <c r="CTU1032" s="45"/>
      <c r="CTV1032" s="45"/>
      <c r="CTW1032" s="45"/>
      <c r="CTX1032" s="45"/>
      <c r="CTY1032" s="45"/>
      <c r="CTZ1032" s="45"/>
      <c r="CUA1032" s="45"/>
      <c r="CUB1032" s="45"/>
      <c r="CUC1032" s="45"/>
      <c r="CUD1032" s="45"/>
      <c r="CUE1032" s="45"/>
      <c r="CUF1032" s="45"/>
      <c r="CUG1032" s="45"/>
      <c r="CUH1032" s="45"/>
      <c r="CUI1032" s="45"/>
      <c r="CUJ1032" s="45"/>
      <c r="CUK1032" s="45"/>
      <c r="CUL1032" s="45"/>
      <c r="CUM1032" s="45"/>
      <c r="CUN1032" s="45"/>
      <c r="CUO1032" s="45"/>
      <c r="CUP1032" s="45"/>
      <c r="CUQ1032" s="45"/>
      <c r="CUR1032" s="45"/>
      <c r="CUS1032" s="45"/>
      <c r="CUT1032" s="45"/>
      <c r="CUU1032" s="45"/>
      <c r="CUV1032" s="45"/>
      <c r="CUW1032" s="45"/>
      <c r="CUX1032" s="45"/>
      <c r="CUY1032" s="45"/>
      <c r="CUZ1032" s="45"/>
      <c r="CVA1032" s="45"/>
      <c r="CVB1032" s="45"/>
      <c r="CVC1032" s="45"/>
      <c r="CVD1032" s="45"/>
      <c r="CVE1032" s="45"/>
      <c r="CVF1032" s="45"/>
      <c r="CVG1032" s="45"/>
      <c r="CVH1032" s="45"/>
      <c r="CVI1032" s="45"/>
      <c r="CVJ1032" s="45"/>
      <c r="CVK1032" s="45"/>
      <c r="CVL1032" s="45"/>
      <c r="CVM1032" s="45"/>
      <c r="CVN1032" s="45"/>
      <c r="CVO1032" s="45"/>
      <c r="CVP1032" s="45"/>
      <c r="CVQ1032" s="45"/>
      <c r="CVR1032" s="45"/>
      <c r="CVS1032" s="45"/>
      <c r="CVT1032" s="45"/>
      <c r="CVU1032" s="45"/>
      <c r="CVV1032" s="45"/>
      <c r="CVW1032" s="45"/>
      <c r="CVX1032" s="45"/>
      <c r="CVY1032" s="45"/>
      <c r="CVZ1032" s="45"/>
      <c r="CWA1032" s="45"/>
      <c r="CWB1032" s="45"/>
      <c r="CWC1032" s="45"/>
      <c r="CWD1032" s="45"/>
      <c r="CWE1032" s="45"/>
      <c r="CWF1032" s="45"/>
      <c r="CWG1032" s="45"/>
      <c r="CWH1032" s="45"/>
      <c r="CWI1032" s="45"/>
      <c r="CWJ1032" s="45"/>
      <c r="CWK1032" s="45"/>
      <c r="CWL1032" s="45"/>
      <c r="CWM1032" s="45"/>
      <c r="CWN1032" s="45"/>
      <c r="CWO1032" s="45"/>
      <c r="CWP1032" s="45"/>
      <c r="CWQ1032" s="45"/>
      <c r="CWR1032" s="45"/>
      <c r="CWS1032" s="45"/>
      <c r="CWT1032" s="45"/>
      <c r="CWU1032" s="45"/>
      <c r="CWV1032" s="45"/>
      <c r="CWW1032" s="45"/>
      <c r="CWX1032" s="45"/>
      <c r="CWY1032" s="45"/>
      <c r="CWZ1032" s="45"/>
      <c r="CXA1032" s="45"/>
      <c r="CXB1032" s="45"/>
      <c r="CXC1032" s="45"/>
      <c r="CXD1032" s="45"/>
      <c r="CXE1032" s="45"/>
      <c r="CXF1032" s="45"/>
      <c r="CXG1032" s="45"/>
      <c r="CXH1032" s="45"/>
      <c r="CXI1032" s="45"/>
      <c r="CXJ1032" s="45"/>
      <c r="CXK1032" s="45"/>
      <c r="CXL1032" s="45"/>
      <c r="CXM1032" s="45"/>
      <c r="CXN1032" s="45"/>
      <c r="CXO1032" s="45"/>
      <c r="CXP1032" s="45"/>
      <c r="CXQ1032" s="45"/>
      <c r="CXR1032" s="45"/>
      <c r="CXS1032" s="45"/>
      <c r="CXT1032" s="45"/>
      <c r="CXU1032" s="45"/>
      <c r="CXV1032" s="45"/>
      <c r="CXW1032" s="45"/>
      <c r="CXX1032" s="45"/>
      <c r="CXY1032" s="45"/>
      <c r="CXZ1032" s="45"/>
      <c r="CYA1032" s="45"/>
      <c r="CYB1032" s="45"/>
      <c r="CYC1032" s="45"/>
      <c r="CYD1032" s="45"/>
      <c r="CYE1032" s="45"/>
      <c r="CYF1032" s="45"/>
      <c r="CYG1032" s="45"/>
      <c r="CYH1032" s="45"/>
      <c r="CYI1032" s="45"/>
      <c r="CYJ1032" s="45"/>
      <c r="CYK1032" s="45"/>
      <c r="CYL1032" s="45"/>
      <c r="CYM1032" s="45"/>
      <c r="CYN1032" s="45"/>
      <c r="CYO1032" s="45"/>
      <c r="CYP1032" s="45"/>
      <c r="CYQ1032" s="45"/>
      <c r="CYR1032" s="45"/>
      <c r="CYS1032" s="45"/>
      <c r="CYT1032" s="45"/>
      <c r="CYU1032" s="45"/>
      <c r="CYV1032" s="45"/>
      <c r="CYW1032" s="45"/>
      <c r="CYX1032" s="45"/>
      <c r="CYY1032" s="45"/>
      <c r="CYZ1032" s="45"/>
      <c r="CZA1032" s="45"/>
      <c r="CZB1032" s="45"/>
      <c r="CZC1032" s="45"/>
      <c r="CZD1032" s="45"/>
      <c r="CZE1032" s="45"/>
      <c r="CZF1032" s="45"/>
      <c r="CZG1032" s="45"/>
      <c r="CZH1032" s="45"/>
      <c r="CZI1032" s="45"/>
      <c r="CZJ1032" s="45"/>
      <c r="CZK1032" s="45"/>
      <c r="CZL1032" s="45"/>
      <c r="CZM1032" s="45"/>
      <c r="CZN1032" s="45"/>
      <c r="CZO1032" s="45"/>
      <c r="CZP1032" s="45"/>
      <c r="CZQ1032" s="45"/>
      <c r="CZR1032" s="45"/>
      <c r="CZS1032" s="45"/>
      <c r="CZT1032" s="45"/>
      <c r="CZU1032" s="45"/>
      <c r="CZV1032" s="45"/>
      <c r="CZW1032" s="45"/>
      <c r="CZX1032" s="45"/>
      <c r="CZY1032" s="45"/>
      <c r="CZZ1032" s="45"/>
      <c r="DAA1032" s="45"/>
      <c r="DAB1032" s="45"/>
      <c r="DAC1032" s="45"/>
      <c r="DAD1032" s="45"/>
      <c r="DAE1032" s="45"/>
      <c r="DAF1032" s="45"/>
      <c r="DAG1032" s="45"/>
      <c r="DAH1032" s="45"/>
      <c r="DAI1032" s="45"/>
      <c r="DAJ1032" s="45"/>
      <c r="DAK1032" s="45"/>
      <c r="DAL1032" s="45"/>
      <c r="DAM1032" s="45"/>
      <c r="DAN1032" s="45"/>
      <c r="DAO1032" s="45"/>
      <c r="DAP1032" s="45"/>
      <c r="DAQ1032" s="45"/>
      <c r="DAR1032" s="45"/>
      <c r="DAS1032" s="45"/>
      <c r="DAT1032" s="45"/>
      <c r="DAU1032" s="45"/>
      <c r="DAV1032" s="45"/>
      <c r="DAW1032" s="45"/>
      <c r="DAX1032" s="45"/>
      <c r="DAY1032" s="45"/>
      <c r="DAZ1032" s="45"/>
      <c r="DBA1032" s="45"/>
      <c r="DBB1032" s="45"/>
      <c r="DBC1032" s="45"/>
      <c r="DBD1032" s="45"/>
      <c r="DBE1032" s="45"/>
      <c r="DBF1032" s="45"/>
      <c r="DBG1032" s="45"/>
      <c r="DBH1032" s="45"/>
      <c r="DBI1032" s="45"/>
      <c r="DBJ1032" s="45"/>
      <c r="DBK1032" s="45"/>
      <c r="DBL1032" s="45"/>
      <c r="DBM1032" s="45"/>
      <c r="DBN1032" s="45"/>
      <c r="DBO1032" s="45"/>
      <c r="DBP1032" s="45"/>
      <c r="DBQ1032" s="45"/>
      <c r="DBR1032" s="45"/>
      <c r="DBS1032" s="45"/>
      <c r="DBT1032" s="45"/>
      <c r="DBU1032" s="45"/>
      <c r="DBV1032" s="45"/>
      <c r="DBW1032" s="45"/>
      <c r="DBX1032" s="45"/>
      <c r="DBY1032" s="45"/>
      <c r="DBZ1032" s="45"/>
      <c r="DCA1032" s="45"/>
      <c r="DCB1032" s="45"/>
      <c r="DCC1032" s="45"/>
      <c r="DCD1032" s="45"/>
      <c r="DCE1032" s="45"/>
      <c r="DCF1032" s="45"/>
      <c r="DCG1032" s="45"/>
      <c r="DCH1032" s="45"/>
      <c r="DCI1032" s="45"/>
      <c r="DCJ1032" s="45"/>
      <c r="DCK1032" s="45"/>
      <c r="DCL1032" s="45"/>
      <c r="DCM1032" s="45"/>
      <c r="DCN1032" s="45"/>
      <c r="DCO1032" s="45"/>
      <c r="DCP1032" s="45"/>
      <c r="DCQ1032" s="45"/>
      <c r="DCR1032" s="45"/>
      <c r="DCS1032" s="45"/>
      <c r="DCT1032" s="45"/>
      <c r="DCU1032" s="45"/>
      <c r="DCV1032" s="45"/>
      <c r="DCW1032" s="45"/>
      <c r="DCX1032" s="45"/>
      <c r="DCY1032" s="45"/>
      <c r="DCZ1032" s="45"/>
      <c r="DDA1032" s="45"/>
      <c r="DDB1032" s="45"/>
      <c r="DDC1032" s="45"/>
      <c r="DDD1032" s="45"/>
      <c r="DDE1032" s="45"/>
      <c r="DDF1032" s="45"/>
      <c r="DDG1032" s="45"/>
      <c r="DDH1032" s="45"/>
      <c r="DDI1032" s="45"/>
      <c r="DDJ1032" s="45"/>
      <c r="DDK1032" s="45"/>
      <c r="DDL1032" s="45"/>
      <c r="DDM1032" s="45"/>
      <c r="DDN1032" s="45"/>
      <c r="DDO1032" s="45"/>
      <c r="DDP1032" s="45"/>
      <c r="DDQ1032" s="45"/>
      <c r="DDR1032" s="45"/>
      <c r="DDS1032" s="45"/>
      <c r="DDT1032" s="45"/>
      <c r="DDU1032" s="45"/>
      <c r="DDV1032" s="45"/>
      <c r="DDW1032" s="45"/>
      <c r="DDX1032" s="45"/>
      <c r="DDY1032" s="45"/>
      <c r="DDZ1032" s="45"/>
      <c r="DEA1032" s="45"/>
      <c r="DEB1032" s="45"/>
      <c r="DEC1032" s="45"/>
      <c r="DED1032" s="45"/>
      <c r="DEE1032" s="45"/>
      <c r="DEF1032" s="45"/>
      <c r="DEG1032" s="45"/>
      <c r="DEH1032" s="45"/>
      <c r="DEI1032" s="45"/>
      <c r="DEJ1032" s="45"/>
      <c r="DEK1032" s="45"/>
      <c r="DEL1032" s="45"/>
      <c r="DEM1032" s="45"/>
      <c r="DEN1032" s="45"/>
      <c r="DEO1032" s="45"/>
      <c r="DEP1032" s="45"/>
      <c r="DEQ1032" s="45"/>
      <c r="DER1032" s="45"/>
      <c r="DES1032" s="45"/>
      <c r="DET1032" s="45"/>
      <c r="DEU1032" s="45"/>
      <c r="DEV1032" s="45"/>
      <c r="DEW1032" s="45"/>
      <c r="DEX1032" s="45"/>
      <c r="DEY1032" s="45"/>
      <c r="DEZ1032" s="45"/>
      <c r="DFA1032" s="45"/>
      <c r="DFB1032" s="45"/>
      <c r="DFC1032" s="45"/>
      <c r="DFD1032" s="45"/>
      <c r="DFE1032" s="45"/>
      <c r="DFF1032" s="45"/>
      <c r="DFG1032" s="45"/>
      <c r="DFH1032" s="45"/>
      <c r="DFI1032" s="45"/>
      <c r="DFJ1032" s="45"/>
      <c r="DFK1032" s="45"/>
      <c r="DFL1032" s="45"/>
      <c r="DFM1032" s="45"/>
      <c r="DFN1032" s="45"/>
      <c r="DFO1032" s="45"/>
      <c r="DFP1032" s="45"/>
      <c r="DFQ1032" s="45"/>
      <c r="DFR1032" s="45"/>
      <c r="DFS1032" s="45"/>
      <c r="DFT1032" s="45"/>
      <c r="DFU1032" s="45"/>
      <c r="DFV1032" s="45"/>
      <c r="DFW1032" s="45"/>
      <c r="DFX1032" s="45"/>
      <c r="DFY1032" s="45"/>
      <c r="DFZ1032" s="45"/>
      <c r="DGA1032" s="45"/>
      <c r="DGB1032" s="45"/>
      <c r="DGC1032" s="45"/>
      <c r="DGD1032" s="45"/>
      <c r="DGE1032" s="45"/>
      <c r="DGF1032" s="45"/>
      <c r="DGG1032" s="45"/>
      <c r="DGH1032" s="45"/>
      <c r="DGI1032" s="45"/>
      <c r="DGJ1032" s="45"/>
      <c r="DGK1032" s="45"/>
      <c r="DGL1032" s="45"/>
      <c r="DGM1032" s="45"/>
      <c r="DGN1032" s="45"/>
      <c r="DGO1032" s="45"/>
      <c r="DGP1032" s="45"/>
      <c r="DGQ1032" s="45"/>
      <c r="DGR1032" s="45"/>
      <c r="DGS1032" s="45"/>
      <c r="DGT1032" s="45"/>
      <c r="DGU1032" s="45"/>
      <c r="DGV1032" s="45"/>
      <c r="DGW1032" s="45"/>
      <c r="DGX1032" s="45"/>
      <c r="DGY1032" s="45"/>
      <c r="DGZ1032" s="45"/>
      <c r="DHA1032" s="45"/>
      <c r="DHB1032" s="45"/>
      <c r="DHC1032" s="45"/>
      <c r="DHD1032" s="45"/>
      <c r="DHE1032" s="45"/>
      <c r="DHF1032" s="45"/>
      <c r="DHG1032" s="45"/>
      <c r="DHH1032" s="45"/>
      <c r="DHI1032" s="45"/>
      <c r="DHJ1032" s="45"/>
      <c r="DHK1032" s="45"/>
      <c r="DHL1032" s="45"/>
      <c r="DHM1032" s="45"/>
      <c r="DHN1032" s="45"/>
      <c r="DHO1032" s="45"/>
      <c r="DHP1032" s="45"/>
      <c r="DHQ1032" s="45"/>
      <c r="DHR1032" s="45"/>
      <c r="DHS1032" s="45"/>
      <c r="DHT1032" s="45"/>
      <c r="DHU1032" s="45"/>
      <c r="DHV1032" s="45"/>
      <c r="DHW1032" s="45"/>
      <c r="DHX1032" s="45"/>
      <c r="DHY1032" s="45"/>
      <c r="DHZ1032" s="45"/>
      <c r="DIA1032" s="45"/>
      <c r="DIB1032" s="45"/>
      <c r="DIC1032" s="45"/>
      <c r="DID1032" s="45"/>
      <c r="DIE1032" s="45"/>
      <c r="DIF1032" s="45"/>
      <c r="DIG1032" s="45"/>
      <c r="DIH1032" s="45"/>
      <c r="DII1032" s="45"/>
      <c r="DIJ1032" s="45"/>
      <c r="DIK1032" s="45"/>
      <c r="DIL1032" s="45"/>
      <c r="DIM1032" s="45"/>
      <c r="DIN1032" s="45"/>
      <c r="DIO1032" s="45"/>
      <c r="DIP1032" s="45"/>
      <c r="DIQ1032" s="45"/>
      <c r="DIR1032" s="45"/>
      <c r="DIS1032" s="45"/>
      <c r="DIT1032" s="45"/>
      <c r="DIU1032" s="45"/>
      <c r="DIV1032" s="45"/>
      <c r="DIW1032" s="45"/>
      <c r="DIX1032" s="45"/>
      <c r="DIY1032" s="45"/>
      <c r="DIZ1032" s="45"/>
      <c r="DJA1032" s="45"/>
      <c r="DJB1032" s="45"/>
      <c r="DJC1032" s="45"/>
      <c r="DJD1032" s="45"/>
      <c r="DJE1032" s="45"/>
      <c r="DJF1032" s="45"/>
      <c r="DJG1032" s="45"/>
      <c r="DJH1032" s="45"/>
      <c r="DJI1032" s="45"/>
      <c r="DJJ1032" s="45"/>
      <c r="DJK1032" s="45"/>
      <c r="DJL1032" s="45"/>
      <c r="DJM1032" s="45"/>
      <c r="DJN1032" s="45"/>
      <c r="DJO1032" s="45"/>
      <c r="DJP1032" s="45"/>
      <c r="DJQ1032" s="45"/>
      <c r="DJR1032" s="45"/>
      <c r="DJS1032" s="45"/>
      <c r="DJT1032" s="45"/>
      <c r="DJU1032" s="45"/>
      <c r="DJV1032" s="45"/>
      <c r="DJW1032" s="45"/>
      <c r="DJX1032" s="45"/>
      <c r="DJY1032" s="45"/>
      <c r="DJZ1032" s="45"/>
      <c r="DKA1032" s="45"/>
      <c r="DKB1032" s="45"/>
      <c r="DKC1032" s="45"/>
      <c r="DKD1032" s="45"/>
      <c r="DKE1032" s="45"/>
      <c r="DKF1032" s="45"/>
      <c r="DKG1032" s="45"/>
      <c r="DKH1032" s="45"/>
      <c r="DKI1032" s="45"/>
      <c r="DKJ1032" s="45"/>
      <c r="DKK1032" s="45"/>
      <c r="DKL1032" s="45"/>
      <c r="DKM1032" s="45"/>
      <c r="DKN1032" s="45"/>
      <c r="DKO1032" s="45"/>
      <c r="DKP1032" s="45"/>
      <c r="DKQ1032" s="45"/>
      <c r="DKR1032" s="45"/>
      <c r="DKS1032" s="45"/>
      <c r="DKT1032" s="45"/>
      <c r="DKU1032" s="45"/>
      <c r="DKV1032" s="45"/>
      <c r="DKW1032" s="45"/>
      <c r="DKX1032" s="45"/>
      <c r="DKY1032" s="45"/>
      <c r="DKZ1032" s="45"/>
      <c r="DLA1032" s="45"/>
      <c r="DLB1032" s="45"/>
      <c r="DLC1032" s="45"/>
      <c r="DLD1032" s="45"/>
      <c r="DLE1032" s="45"/>
      <c r="DLF1032" s="45"/>
      <c r="DLG1032" s="45"/>
      <c r="DLH1032" s="45"/>
      <c r="DLI1032" s="45"/>
      <c r="DLJ1032" s="45"/>
      <c r="DLK1032" s="45"/>
      <c r="DLL1032" s="45"/>
      <c r="DLM1032" s="45"/>
      <c r="DLN1032" s="45"/>
      <c r="DLO1032" s="45"/>
      <c r="DLP1032" s="45"/>
      <c r="DLQ1032" s="45"/>
      <c r="DLR1032" s="45"/>
      <c r="DLS1032" s="45"/>
      <c r="DLT1032" s="45"/>
      <c r="DLU1032" s="45"/>
      <c r="DLV1032" s="45"/>
      <c r="DLW1032" s="45"/>
      <c r="DLX1032" s="45"/>
      <c r="DLY1032" s="45"/>
      <c r="DLZ1032" s="45"/>
      <c r="DMA1032" s="45"/>
      <c r="DMB1032" s="45"/>
      <c r="DMC1032" s="45"/>
      <c r="DMD1032" s="45"/>
      <c r="DME1032" s="45"/>
      <c r="DMF1032" s="45"/>
      <c r="DMG1032" s="45"/>
      <c r="DMH1032" s="45"/>
      <c r="DMI1032" s="45"/>
      <c r="DMJ1032" s="45"/>
      <c r="DMK1032" s="45"/>
      <c r="DML1032" s="45"/>
      <c r="DMM1032" s="45"/>
      <c r="DMN1032" s="45"/>
      <c r="DMO1032" s="45"/>
      <c r="DMP1032" s="45"/>
      <c r="DMQ1032" s="45"/>
      <c r="DMR1032" s="45"/>
      <c r="DMS1032" s="45"/>
      <c r="DMT1032" s="45"/>
      <c r="DMU1032" s="45"/>
      <c r="DMV1032" s="45"/>
      <c r="DMW1032" s="45"/>
      <c r="DMX1032" s="45"/>
      <c r="DMY1032" s="45"/>
      <c r="DMZ1032" s="45"/>
      <c r="DNA1032" s="45"/>
      <c r="DNB1032" s="45"/>
      <c r="DNC1032" s="45"/>
      <c r="DND1032" s="45"/>
      <c r="DNE1032" s="45"/>
      <c r="DNF1032" s="45"/>
      <c r="DNG1032" s="45"/>
      <c r="DNH1032" s="45"/>
      <c r="DNI1032" s="45"/>
      <c r="DNJ1032" s="45"/>
      <c r="DNK1032" s="45"/>
      <c r="DNL1032" s="45"/>
      <c r="DNM1032" s="45"/>
      <c r="DNN1032" s="45"/>
      <c r="DNO1032" s="45"/>
      <c r="DNP1032" s="45"/>
      <c r="DNQ1032" s="45"/>
      <c r="DNR1032" s="45"/>
      <c r="DNS1032" s="45"/>
      <c r="DNT1032" s="45"/>
      <c r="DNU1032" s="45"/>
      <c r="DNV1032" s="45"/>
      <c r="DNW1032" s="45"/>
      <c r="DNX1032" s="45"/>
      <c r="DNY1032" s="45"/>
      <c r="DNZ1032" s="45"/>
      <c r="DOA1032" s="45"/>
      <c r="DOB1032" s="45"/>
      <c r="DOC1032" s="45"/>
      <c r="DOD1032" s="45"/>
      <c r="DOE1032" s="45"/>
      <c r="DOF1032" s="45"/>
      <c r="DOG1032" s="45"/>
      <c r="DOH1032" s="45"/>
      <c r="DOI1032" s="45"/>
      <c r="DOJ1032" s="45"/>
      <c r="DOK1032" s="45"/>
      <c r="DOL1032" s="45"/>
      <c r="DOM1032" s="45"/>
      <c r="DON1032" s="45"/>
      <c r="DOO1032" s="45"/>
      <c r="DOP1032" s="45"/>
      <c r="DOQ1032" s="45"/>
      <c r="DOR1032" s="45"/>
      <c r="DOS1032" s="45"/>
      <c r="DOT1032" s="45"/>
      <c r="DOU1032" s="45"/>
      <c r="DOV1032" s="45"/>
      <c r="DOW1032" s="45"/>
      <c r="DOX1032" s="45"/>
      <c r="DOY1032" s="45"/>
      <c r="DOZ1032" s="45"/>
      <c r="DPA1032" s="45"/>
      <c r="DPB1032" s="45"/>
      <c r="DPC1032" s="45"/>
      <c r="DPD1032" s="45"/>
      <c r="DPE1032" s="45"/>
      <c r="DPF1032" s="45"/>
      <c r="DPG1032" s="45"/>
      <c r="DPH1032" s="45"/>
      <c r="DPI1032" s="45"/>
      <c r="DPJ1032" s="45"/>
      <c r="DPK1032" s="45"/>
      <c r="DPL1032" s="45"/>
      <c r="DPM1032" s="45"/>
      <c r="DPN1032" s="45"/>
      <c r="DPO1032" s="45"/>
      <c r="DPP1032" s="45"/>
      <c r="DPQ1032" s="45"/>
      <c r="DPR1032" s="45"/>
      <c r="DPS1032" s="45"/>
      <c r="DPT1032" s="45"/>
      <c r="DPU1032" s="45"/>
      <c r="DPV1032" s="45"/>
      <c r="DPW1032" s="45"/>
      <c r="DPX1032" s="45"/>
      <c r="DPY1032" s="45"/>
      <c r="DPZ1032" s="45"/>
      <c r="DQA1032" s="45"/>
      <c r="DQB1032" s="45"/>
      <c r="DQC1032" s="45"/>
      <c r="DQD1032" s="45"/>
      <c r="DQE1032" s="45"/>
      <c r="DQF1032" s="45"/>
      <c r="DQG1032" s="45"/>
      <c r="DQH1032" s="45"/>
      <c r="DQI1032" s="45"/>
      <c r="DQJ1032" s="45"/>
      <c r="DQK1032" s="45"/>
      <c r="DQL1032" s="45"/>
      <c r="DQM1032" s="45"/>
      <c r="DQN1032" s="45"/>
      <c r="DQO1032" s="45"/>
      <c r="DQP1032" s="45"/>
      <c r="DQQ1032" s="45"/>
      <c r="DQR1032" s="45"/>
      <c r="DQS1032" s="45"/>
      <c r="DQT1032" s="45"/>
      <c r="DQU1032" s="45"/>
      <c r="DQV1032" s="45"/>
      <c r="DQW1032" s="45"/>
      <c r="DQX1032" s="45"/>
      <c r="DQY1032" s="45"/>
      <c r="DQZ1032" s="45"/>
      <c r="DRA1032" s="45"/>
      <c r="DRB1032" s="45"/>
      <c r="DRC1032" s="45"/>
      <c r="DRD1032" s="45"/>
      <c r="DRE1032" s="45"/>
      <c r="DRF1032" s="45"/>
      <c r="DRG1032" s="45"/>
      <c r="DRH1032" s="45"/>
      <c r="DRI1032" s="45"/>
      <c r="DRJ1032" s="45"/>
      <c r="DRK1032" s="45"/>
      <c r="DRL1032" s="45"/>
      <c r="DRM1032" s="45"/>
      <c r="DRN1032" s="45"/>
      <c r="DRO1032" s="45"/>
      <c r="DRP1032" s="45"/>
      <c r="DRQ1032" s="45"/>
      <c r="DRR1032" s="45"/>
      <c r="DRS1032" s="45"/>
      <c r="DRT1032" s="45"/>
      <c r="DRU1032" s="45"/>
      <c r="DRV1032" s="45"/>
      <c r="DRW1032" s="45"/>
      <c r="DRX1032" s="45"/>
      <c r="DRY1032" s="45"/>
      <c r="DRZ1032" s="45"/>
      <c r="DSA1032" s="45"/>
      <c r="DSB1032" s="45"/>
      <c r="DSC1032" s="45"/>
      <c r="DSD1032" s="45"/>
      <c r="DSE1032" s="45"/>
      <c r="DSF1032" s="45"/>
      <c r="DSG1032" s="45"/>
      <c r="DSH1032" s="45"/>
      <c r="DSI1032" s="45"/>
      <c r="DSJ1032" s="45"/>
      <c r="DSK1032" s="45"/>
      <c r="DSL1032" s="45"/>
      <c r="DSM1032" s="45"/>
      <c r="DSN1032" s="45"/>
      <c r="DSO1032" s="45"/>
      <c r="DSP1032" s="45"/>
      <c r="DSQ1032" s="45"/>
      <c r="DSR1032" s="45"/>
      <c r="DSS1032" s="45"/>
      <c r="DST1032" s="45"/>
      <c r="DSU1032" s="45"/>
      <c r="DSV1032" s="45"/>
      <c r="DSW1032" s="45"/>
      <c r="DSX1032" s="45"/>
      <c r="DSY1032" s="45"/>
      <c r="DSZ1032" s="45"/>
      <c r="DTA1032" s="45"/>
      <c r="DTB1032" s="45"/>
      <c r="DTC1032" s="45"/>
      <c r="DTD1032" s="45"/>
      <c r="DTE1032" s="45"/>
      <c r="DTF1032" s="45"/>
      <c r="DTG1032" s="45"/>
      <c r="DTH1032" s="45"/>
      <c r="DTI1032" s="45"/>
      <c r="DTJ1032" s="45"/>
      <c r="DTK1032" s="45"/>
      <c r="DTL1032" s="45"/>
      <c r="DTM1032" s="45"/>
      <c r="DTN1032" s="45"/>
      <c r="DTO1032" s="45"/>
      <c r="DTP1032" s="45"/>
      <c r="DTQ1032" s="45"/>
      <c r="DTR1032" s="45"/>
      <c r="DTS1032" s="45"/>
      <c r="DTT1032" s="45"/>
      <c r="DTU1032" s="45"/>
      <c r="DTV1032" s="45"/>
      <c r="DTW1032" s="45"/>
      <c r="DTX1032" s="45"/>
      <c r="DTY1032" s="45"/>
      <c r="DTZ1032" s="45"/>
      <c r="DUA1032" s="45"/>
      <c r="DUB1032" s="45"/>
      <c r="DUC1032" s="45"/>
      <c r="DUD1032" s="45"/>
      <c r="DUE1032" s="45"/>
      <c r="DUF1032" s="45"/>
      <c r="DUG1032" s="45"/>
      <c r="DUH1032" s="45"/>
      <c r="DUI1032" s="45"/>
      <c r="DUJ1032" s="45"/>
      <c r="DUK1032" s="45"/>
      <c r="DUL1032" s="45"/>
      <c r="DUM1032" s="45"/>
      <c r="DUN1032" s="45"/>
      <c r="DUO1032" s="45"/>
      <c r="DUP1032" s="45"/>
      <c r="DUQ1032" s="45"/>
      <c r="DUR1032" s="45"/>
      <c r="DUS1032" s="45"/>
      <c r="DUT1032" s="45"/>
      <c r="DUU1032" s="45"/>
      <c r="DUV1032" s="45"/>
      <c r="DUW1032" s="45"/>
      <c r="DUX1032" s="45"/>
      <c r="DUY1032" s="45"/>
      <c r="DUZ1032" s="45"/>
      <c r="DVA1032" s="45"/>
      <c r="DVB1032" s="45"/>
      <c r="DVC1032" s="45"/>
      <c r="DVD1032" s="45"/>
      <c r="DVE1032" s="45"/>
      <c r="DVF1032" s="45"/>
      <c r="DVG1032" s="45"/>
      <c r="DVH1032" s="45"/>
      <c r="DVI1032" s="45"/>
      <c r="DVJ1032" s="45"/>
      <c r="DVK1032" s="45"/>
      <c r="DVL1032" s="45"/>
      <c r="DVM1032" s="45"/>
      <c r="DVN1032" s="45"/>
      <c r="DVO1032" s="45"/>
      <c r="DVP1032" s="45"/>
      <c r="DVQ1032" s="45"/>
      <c r="DVR1032" s="45"/>
      <c r="DVS1032" s="45"/>
      <c r="DVT1032" s="45"/>
      <c r="DVU1032" s="45"/>
      <c r="DVV1032" s="45"/>
      <c r="DVW1032" s="45"/>
      <c r="DVX1032" s="45"/>
      <c r="DVY1032" s="45"/>
      <c r="DVZ1032" s="45"/>
      <c r="DWA1032" s="45"/>
      <c r="DWB1032" s="45"/>
      <c r="DWC1032" s="45"/>
      <c r="DWD1032" s="45"/>
      <c r="DWE1032" s="45"/>
      <c r="DWF1032" s="45"/>
      <c r="DWG1032" s="45"/>
      <c r="DWH1032" s="45"/>
      <c r="DWI1032" s="45"/>
      <c r="DWJ1032" s="45"/>
      <c r="DWK1032" s="45"/>
      <c r="DWL1032" s="45"/>
      <c r="DWM1032" s="45"/>
      <c r="DWN1032" s="45"/>
      <c r="DWO1032" s="45"/>
      <c r="DWP1032" s="45"/>
      <c r="DWQ1032" s="45"/>
      <c r="DWR1032" s="45"/>
      <c r="DWS1032" s="45"/>
      <c r="DWT1032" s="45"/>
      <c r="DWU1032" s="45"/>
      <c r="DWV1032" s="45"/>
      <c r="DWW1032" s="45"/>
      <c r="DWX1032" s="45"/>
      <c r="DWY1032" s="45"/>
      <c r="DWZ1032" s="45"/>
      <c r="DXA1032" s="45"/>
      <c r="DXB1032" s="45"/>
      <c r="DXC1032" s="45"/>
      <c r="DXD1032" s="45"/>
      <c r="DXE1032" s="45"/>
      <c r="DXF1032" s="45"/>
      <c r="DXG1032" s="45"/>
      <c r="DXH1032" s="45"/>
      <c r="DXI1032" s="45"/>
      <c r="DXJ1032" s="45"/>
      <c r="DXK1032" s="45"/>
      <c r="DXL1032" s="45"/>
      <c r="DXM1032" s="45"/>
      <c r="DXN1032" s="45"/>
      <c r="DXO1032" s="45"/>
      <c r="DXP1032" s="45"/>
      <c r="DXQ1032" s="45"/>
      <c r="DXR1032" s="45"/>
      <c r="DXS1032" s="45"/>
      <c r="DXT1032" s="45"/>
      <c r="DXU1032" s="45"/>
      <c r="DXV1032" s="45"/>
      <c r="DXW1032" s="45"/>
      <c r="DXX1032" s="45"/>
      <c r="DXY1032" s="45"/>
      <c r="DXZ1032" s="45"/>
      <c r="DYA1032" s="45"/>
      <c r="DYB1032" s="45"/>
      <c r="DYC1032" s="45"/>
      <c r="DYD1032" s="45"/>
      <c r="DYE1032" s="45"/>
      <c r="DYF1032" s="45"/>
      <c r="DYG1032" s="45"/>
      <c r="DYH1032" s="45"/>
      <c r="DYI1032" s="45"/>
      <c r="DYJ1032" s="45"/>
      <c r="DYK1032" s="45"/>
      <c r="DYL1032" s="45"/>
      <c r="DYM1032" s="45"/>
      <c r="DYN1032" s="45"/>
      <c r="DYO1032" s="45"/>
      <c r="DYP1032" s="45"/>
      <c r="DYQ1032" s="45"/>
      <c r="DYR1032" s="45"/>
      <c r="DYS1032" s="45"/>
      <c r="DYT1032" s="45"/>
      <c r="DYU1032" s="45"/>
      <c r="DYV1032" s="45"/>
      <c r="DYW1032" s="45"/>
      <c r="DYX1032" s="45"/>
      <c r="DYY1032" s="45"/>
      <c r="DYZ1032" s="45"/>
      <c r="DZA1032" s="45"/>
      <c r="DZB1032" s="45"/>
      <c r="DZC1032" s="45"/>
      <c r="DZD1032" s="45"/>
      <c r="DZE1032" s="45"/>
      <c r="DZF1032" s="45"/>
      <c r="DZG1032" s="45"/>
      <c r="DZH1032" s="45"/>
      <c r="DZI1032" s="45"/>
      <c r="DZJ1032" s="45"/>
      <c r="DZK1032" s="45"/>
      <c r="DZL1032" s="45"/>
      <c r="DZM1032" s="45"/>
      <c r="DZN1032" s="45"/>
      <c r="DZO1032" s="45"/>
      <c r="DZP1032" s="45"/>
      <c r="DZQ1032" s="45"/>
      <c r="DZR1032" s="45"/>
      <c r="DZS1032" s="45"/>
      <c r="DZT1032" s="45"/>
      <c r="DZU1032" s="45"/>
      <c r="DZV1032" s="45"/>
      <c r="DZW1032" s="45"/>
      <c r="DZX1032" s="45"/>
      <c r="DZY1032" s="45"/>
      <c r="DZZ1032" s="45"/>
      <c r="EAA1032" s="45"/>
      <c r="EAB1032" s="45"/>
      <c r="EAC1032" s="45"/>
      <c r="EAD1032" s="45"/>
      <c r="EAE1032" s="45"/>
      <c r="EAF1032" s="45"/>
      <c r="EAG1032" s="45"/>
      <c r="EAH1032" s="45"/>
      <c r="EAI1032" s="45"/>
      <c r="EAJ1032" s="45"/>
      <c r="EAK1032" s="45"/>
      <c r="EAL1032" s="45"/>
      <c r="EAM1032" s="45"/>
      <c r="EAN1032" s="45"/>
      <c r="EAO1032" s="45"/>
      <c r="EAP1032" s="45"/>
      <c r="EAQ1032" s="45"/>
      <c r="EAR1032" s="45"/>
      <c r="EAS1032" s="45"/>
      <c r="EAT1032" s="45"/>
      <c r="EAU1032" s="45"/>
      <c r="EAV1032" s="45"/>
      <c r="EAW1032" s="45"/>
      <c r="EAX1032" s="45"/>
      <c r="EAY1032" s="45"/>
      <c r="EAZ1032" s="45"/>
      <c r="EBA1032" s="45"/>
      <c r="EBB1032" s="45"/>
      <c r="EBC1032" s="45"/>
      <c r="EBD1032" s="45"/>
      <c r="EBE1032" s="45"/>
      <c r="EBF1032" s="45"/>
      <c r="EBG1032" s="45"/>
      <c r="EBH1032" s="45"/>
      <c r="EBI1032" s="45"/>
      <c r="EBJ1032" s="45"/>
      <c r="EBK1032" s="45"/>
      <c r="EBL1032" s="45"/>
      <c r="EBM1032" s="45"/>
      <c r="EBN1032" s="45"/>
      <c r="EBO1032" s="45"/>
      <c r="EBP1032" s="45"/>
      <c r="EBQ1032" s="45"/>
      <c r="EBR1032" s="45"/>
      <c r="EBS1032" s="45"/>
      <c r="EBT1032" s="45"/>
      <c r="EBU1032" s="45"/>
      <c r="EBV1032" s="45"/>
      <c r="EBW1032" s="45"/>
      <c r="EBX1032" s="45"/>
      <c r="EBY1032" s="45"/>
      <c r="EBZ1032" s="45"/>
      <c r="ECA1032" s="45"/>
      <c r="ECB1032" s="45"/>
      <c r="ECC1032" s="45"/>
      <c r="ECD1032" s="45"/>
      <c r="ECE1032" s="45"/>
      <c r="ECF1032" s="45"/>
      <c r="ECG1032" s="45"/>
      <c r="ECH1032" s="45"/>
      <c r="ECI1032" s="45"/>
      <c r="ECJ1032" s="45"/>
      <c r="ECK1032" s="45"/>
      <c r="ECL1032" s="45"/>
      <c r="ECM1032" s="45"/>
      <c r="ECN1032" s="45"/>
      <c r="ECO1032" s="45"/>
      <c r="ECP1032" s="45"/>
      <c r="ECQ1032" s="45"/>
      <c r="ECR1032" s="45"/>
      <c r="ECS1032" s="45"/>
      <c r="ECT1032" s="45"/>
      <c r="ECU1032" s="45"/>
      <c r="ECV1032" s="45"/>
      <c r="ECW1032" s="45"/>
      <c r="ECX1032" s="45"/>
      <c r="ECY1032" s="45"/>
      <c r="ECZ1032" s="45"/>
      <c r="EDA1032" s="45"/>
      <c r="EDB1032" s="45"/>
      <c r="EDC1032" s="45"/>
      <c r="EDD1032" s="45"/>
      <c r="EDE1032" s="45"/>
      <c r="EDF1032" s="45"/>
      <c r="EDG1032" s="45"/>
      <c r="EDH1032" s="45"/>
      <c r="EDI1032" s="45"/>
      <c r="EDJ1032" s="45"/>
      <c r="EDK1032" s="45"/>
      <c r="EDL1032" s="45"/>
      <c r="EDM1032" s="45"/>
      <c r="EDN1032" s="45"/>
      <c r="EDO1032" s="45"/>
      <c r="EDP1032" s="45"/>
      <c r="EDQ1032" s="45"/>
      <c r="EDR1032" s="45"/>
      <c r="EDS1032" s="45"/>
      <c r="EDT1032" s="45"/>
      <c r="EDU1032" s="45"/>
      <c r="EDV1032" s="45"/>
      <c r="EDW1032" s="45"/>
      <c r="EDX1032" s="45"/>
      <c r="EDY1032" s="45"/>
      <c r="EDZ1032" s="45"/>
      <c r="EEA1032" s="45"/>
      <c r="EEB1032" s="45"/>
      <c r="EEC1032" s="45"/>
      <c r="EED1032" s="45"/>
      <c r="EEE1032" s="45"/>
      <c r="EEF1032" s="45"/>
      <c r="EEG1032" s="45"/>
      <c r="EEH1032" s="45"/>
      <c r="EEI1032" s="45"/>
      <c r="EEJ1032" s="45"/>
      <c r="EEK1032" s="45"/>
      <c r="EEL1032" s="45"/>
      <c r="EEM1032" s="45"/>
      <c r="EEN1032" s="45"/>
      <c r="EEO1032" s="45"/>
      <c r="EEP1032" s="45"/>
      <c r="EEQ1032" s="45"/>
      <c r="EER1032" s="45"/>
      <c r="EES1032" s="45"/>
      <c r="EET1032" s="45"/>
      <c r="EEU1032" s="45"/>
      <c r="EEV1032" s="45"/>
      <c r="EEW1032" s="45"/>
      <c r="EEX1032" s="45"/>
      <c r="EEY1032" s="45"/>
      <c r="EEZ1032" s="45"/>
      <c r="EFA1032" s="45"/>
      <c r="EFB1032" s="45"/>
      <c r="EFC1032" s="45"/>
      <c r="EFD1032" s="45"/>
      <c r="EFE1032" s="45"/>
      <c r="EFF1032" s="45"/>
      <c r="EFG1032" s="45"/>
      <c r="EFH1032" s="45"/>
      <c r="EFI1032" s="45"/>
      <c r="EFJ1032" s="45"/>
      <c r="EFK1032" s="45"/>
      <c r="EFL1032" s="45"/>
      <c r="EFM1032" s="45"/>
      <c r="EFN1032" s="45"/>
      <c r="EFO1032" s="45"/>
      <c r="EFP1032" s="45"/>
      <c r="EFQ1032" s="45"/>
      <c r="EFR1032" s="45"/>
      <c r="EFS1032" s="45"/>
      <c r="EFT1032" s="45"/>
      <c r="EFU1032" s="45"/>
      <c r="EFV1032" s="45"/>
      <c r="EFW1032" s="45"/>
      <c r="EFX1032" s="45"/>
      <c r="EFY1032" s="45"/>
      <c r="EFZ1032" s="45"/>
      <c r="EGA1032" s="45"/>
      <c r="EGB1032" s="45"/>
      <c r="EGC1032" s="45"/>
      <c r="EGD1032" s="45"/>
      <c r="EGE1032" s="45"/>
      <c r="EGF1032" s="45"/>
      <c r="EGG1032" s="45"/>
      <c r="EGH1032" s="45"/>
      <c r="EGI1032" s="45"/>
      <c r="EGJ1032" s="45"/>
      <c r="EGK1032" s="45"/>
      <c r="EGL1032" s="45"/>
      <c r="EGM1032" s="45"/>
      <c r="EGN1032" s="45"/>
      <c r="EGO1032" s="45"/>
      <c r="EGP1032" s="45"/>
      <c r="EGQ1032" s="45"/>
      <c r="EGR1032" s="45"/>
      <c r="EGS1032" s="45"/>
      <c r="EGT1032" s="45"/>
      <c r="EGU1032" s="45"/>
      <c r="EGV1032" s="45"/>
      <c r="EGW1032" s="45"/>
      <c r="EGX1032" s="45"/>
      <c r="EGY1032" s="45"/>
      <c r="EGZ1032" s="45"/>
      <c r="EHA1032" s="45"/>
      <c r="EHB1032" s="45"/>
      <c r="EHC1032" s="45"/>
      <c r="EHD1032" s="45"/>
      <c r="EHE1032" s="45"/>
      <c r="EHF1032" s="45"/>
      <c r="EHG1032" s="45"/>
      <c r="EHH1032" s="45"/>
      <c r="EHI1032" s="45"/>
      <c r="EHJ1032" s="45"/>
      <c r="EHK1032" s="45"/>
      <c r="EHL1032" s="45"/>
      <c r="EHM1032" s="45"/>
      <c r="EHN1032" s="45"/>
      <c r="EHO1032" s="45"/>
      <c r="EHP1032" s="45"/>
      <c r="EHQ1032" s="45"/>
      <c r="EHR1032" s="45"/>
      <c r="EHS1032" s="45"/>
      <c r="EHT1032" s="45"/>
      <c r="EHU1032" s="45"/>
      <c r="EHV1032" s="45"/>
      <c r="EHW1032" s="45"/>
      <c r="EHX1032" s="45"/>
      <c r="EHY1032" s="45"/>
      <c r="EHZ1032" s="45"/>
      <c r="EIA1032" s="45"/>
      <c r="EIB1032" s="45"/>
      <c r="EIC1032" s="45"/>
      <c r="EID1032" s="45"/>
      <c r="EIE1032" s="45"/>
      <c r="EIF1032" s="45"/>
      <c r="EIG1032" s="45"/>
      <c r="EIH1032" s="45"/>
      <c r="EII1032" s="45"/>
      <c r="EIJ1032" s="45"/>
      <c r="EIK1032" s="45"/>
      <c r="EIL1032" s="45"/>
      <c r="EIM1032" s="45"/>
      <c r="EIN1032" s="45"/>
      <c r="EIO1032" s="45"/>
      <c r="EIP1032" s="45"/>
      <c r="EIQ1032" s="45"/>
      <c r="EIR1032" s="45"/>
      <c r="EIS1032" s="45"/>
      <c r="EIT1032" s="45"/>
      <c r="EIU1032" s="45"/>
      <c r="EIV1032" s="45"/>
      <c r="EIW1032" s="45"/>
      <c r="EIX1032" s="45"/>
      <c r="EIY1032" s="45"/>
      <c r="EIZ1032" s="45"/>
      <c r="EJA1032" s="45"/>
      <c r="EJB1032" s="45"/>
      <c r="EJC1032" s="45"/>
      <c r="EJD1032" s="45"/>
      <c r="EJE1032" s="45"/>
      <c r="EJF1032" s="45"/>
      <c r="EJG1032" s="45"/>
      <c r="EJH1032" s="45"/>
      <c r="EJI1032" s="45"/>
      <c r="EJJ1032" s="45"/>
      <c r="EJK1032" s="45"/>
      <c r="EJL1032" s="45"/>
      <c r="EJM1032" s="45"/>
      <c r="EJN1032" s="45"/>
      <c r="EJO1032" s="45"/>
      <c r="EJP1032" s="45"/>
      <c r="EJQ1032" s="45"/>
      <c r="EJR1032" s="45"/>
      <c r="EJS1032" s="45"/>
      <c r="EJT1032" s="45"/>
      <c r="EJU1032" s="45"/>
      <c r="EJV1032" s="45"/>
      <c r="EJW1032" s="45"/>
      <c r="EJX1032" s="45"/>
      <c r="EJY1032" s="45"/>
      <c r="EJZ1032" s="45"/>
      <c r="EKA1032" s="45"/>
      <c r="EKB1032" s="45"/>
      <c r="EKC1032" s="45"/>
      <c r="EKD1032" s="45"/>
      <c r="EKE1032" s="45"/>
      <c r="EKF1032" s="45"/>
      <c r="EKG1032" s="45"/>
      <c r="EKH1032" s="45"/>
      <c r="EKI1032" s="45"/>
      <c r="EKJ1032" s="45"/>
      <c r="EKK1032" s="45"/>
      <c r="EKL1032" s="45"/>
      <c r="EKM1032" s="45"/>
      <c r="EKN1032" s="45"/>
      <c r="EKO1032" s="45"/>
      <c r="EKP1032" s="45"/>
      <c r="EKQ1032" s="45"/>
      <c r="EKR1032" s="45"/>
      <c r="EKS1032" s="45"/>
      <c r="EKT1032" s="45"/>
      <c r="EKU1032" s="45"/>
      <c r="EKV1032" s="45"/>
      <c r="EKW1032" s="45"/>
      <c r="EKX1032" s="45"/>
      <c r="EKY1032" s="45"/>
      <c r="EKZ1032" s="45"/>
      <c r="ELA1032" s="45"/>
      <c r="ELB1032" s="45"/>
      <c r="ELC1032" s="45"/>
      <c r="ELD1032" s="45"/>
      <c r="ELE1032" s="45"/>
      <c r="ELF1032" s="45"/>
      <c r="ELG1032" s="45"/>
      <c r="ELH1032" s="45"/>
      <c r="ELI1032" s="45"/>
      <c r="ELJ1032" s="45"/>
      <c r="ELK1032" s="45"/>
      <c r="ELL1032" s="45"/>
      <c r="ELM1032" s="45"/>
      <c r="ELN1032" s="45"/>
      <c r="ELO1032" s="45"/>
      <c r="ELP1032" s="45"/>
      <c r="ELQ1032" s="45"/>
      <c r="ELR1032" s="45"/>
      <c r="ELS1032" s="45"/>
      <c r="ELT1032" s="45"/>
      <c r="ELU1032" s="45"/>
      <c r="ELV1032" s="45"/>
      <c r="ELW1032" s="45"/>
      <c r="ELX1032" s="45"/>
      <c r="ELY1032" s="45"/>
      <c r="ELZ1032" s="45"/>
      <c r="EMA1032" s="45"/>
      <c r="EMB1032" s="45"/>
      <c r="EMC1032" s="45"/>
      <c r="EMD1032" s="45"/>
      <c r="EME1032" s="45"/>
      <c r="EMF1032" s="45"/>
      <c r="EMG1032" s="45"/>
      <c r="EMH1032" s="45"/>
      <c r="EMI1032" s="45"/>
      <c r="EMJ1032" s="45"/>
      <c r="EMK1032" s="45"/>
      <c r="EML1032" s="45"/>
      <c r="EMM1032" s="45"/>
      <c r="EMN1032" s="45"/>
      <c r="EMO1032" s="45"/>
      <c r="EMP1032" s="45"/>
      <c r="EMQ1032" s="45"/>
      <c r="EMR1032" s="45"/>
      <c r="EMS1032" s="45"/>
      <c r="EMT1032" s="45"/>
      <c r="EMU1032" s="45"/>
      <c r="EMV1032" s="45"/>
      <c r="EMW1032" s="45"/>
      <c r="EMX1032" s="45"/>
      <c r="EMY1032" s="45"/>
      <c r="EMZ1032" s="45"/>
      <c r="ENA1032" s="45"/>
      <c r="ENB1032" s="45"/>
      <c r="ENC1032" s="45"/>
      <c r="END1032" s="45"/>
      <c r="ENE1032" s="45"/>
      <c r="ENF1032" s="45"/>
      <c r="ENG1032" s="45"/>
      <c r="ENH1032" s="45"/>
      <c r="ENI1032" s="45"/>
      <c r="ENJ1032" s="45"/>
      <c r="ENK1032" s="45"/>
      <c r="ENL1032" s="45"/>
      <c r="ENM1032" s="45"/>
      <c r="ENN1032" s="45"/>
      <c r="ENO1032" s="45"/>
      <c r="ENP1032" s="45"/>
      <c r="ENQ1032" s="45"/>
      <c r="ENR1032" s="45"/>
      <c r="ENS1032" s="45"/>
      <c r="ENT1032" s="45"/>
      <c r="ENU1032" s="45"/>
      <c r="ENV1032" s="45"/>
      <c r="ENW1032" s="45"/>
      <c r="ENX1032" s="45"/>
      <c r="ENY1032" s="45"/>
      <c r="ENZ1032" s="45"/>
      <c r="EOA1032" s="45"/>
      <c r="EOB1032" s="45"/>
      <c r="EOC1032" s="45"/>
      <c r="EOD1032" s="45"/>
      <c r="EOE1032" s="45"/>
      <c r="EOF1032" s="45"/>
      <c r="EOG1032" s="45"/>
      <c r="EOH1032" s="45"/>
      <c r="EOI1032" s="45"/>
      <c r="EOJ1032" s="45"/>
      <c r="EOK1032" s="45"/>
      <c r="EOL1032" s="45"/>
      <c r="EOM1032" s="45"/>
      <c r="EON1032" s="45"/>
      <c r="EOO1032" s="45"/>
      <c r="EOP1032" s="45"/>
      <c r="EOQ1032" s="45"/>
      <c r="EOR1032" s="45"/>
      <c r="EOS1032" s="45"/>
      <c r="EOT1032" s="45"/>
      <c r="EOU1032" s="45"/>
      <c r="EOV1032" s="45"/>
      <c r="EOW1032" s="45"/>
      <c r="EOX1032" s="45"/>
      <c r="EOY1032" s="45"/>
      <c r="EOZ1032" s="45"/>
      <c r="EPA1032" s="45"/>
      <c r="EPB1032" s="45"/>
      <c r="EPC1032" s="45"/>
      <c r="EPD1032" s="45"/>
      <c r="EPE1032" s="45"/>
      <c r="EPF1032" s="45"/>
      <c r="EPG1032" s="45"/>
      <c r="EPH1032" s="45"/>
      <c r="EPI1032" s="45"/>
      <c r="EPJ1032" s="45"/>
      <c r="EPK1032" s="45"/>
      <c r="EPL1032" s="45"/>
      <c r="EPM1032" s="45"/>
      <c r="EPN1032" s="45"/>
      <c r="EPO1032" s="45"/>
      <c r="EPP1032" s="45"/>
      <c r="EPQ1032" s="45"/>
      <c r="EPR1032" s="45"/>
      <c r="EPS1032" s="45"/>
      <c r="EPT1032" s="45"/>
      <c r="EPU1032" s="45"/>
      <c r="EPV1032" s="45"/>
      <c r="EPW1032" s="45"/>
      <c r="EPX1032" s="45"/>
      <c r="EPY1032" s="45"/>
      <c r="EPZ1032" s="45"/>
      <c r="EQA1032" s="45"/>
      <c r="EQB1032" s="45"/>
      <c r="EQC1032" s="45"/>
      <c r="EQD1032" s="45"/>
      <c r="EQE1032" s="45"/>
      <c r="EQF1032" s="45"/>
      <c r="EQG1032" s="45"/>
      <c r="EQH1032" s="45"/>
      <c r="EQI1032" s="45"/>
      <c r="EQJ1032" s="45"/>
      <c r="EQK1032" s="45"/>
      <c r="EQL1032" s="45"/>
      <c r="EQM1032" s="45"/>
      <c r="EQN1032" s="45"/>
      <c r="EQO1032" s="45"/>
      <c r="EQP1032" s="45"/>
      <c r="EQQ1032" s="45"/>
      <c r="EQR1032" s="45"/>
      <c r="EQS1032" s="45"/>
      <c r="EQT1032" s="45"/>
      <c r="EQU1032" s="45"/>
      <c r="EQV1032" s="45"/>
      <c r="EQW1032" s="45"/>
      <c r="EQX1032" s="45"/>
      <c r="EQY1032" s="45"/>
      <c r="EQZ1032" s="45"/>
      <c r="ERA1032" s="45"/>
      <c r="ERB1032" s="45"/>
      <c r="ERC1032" s="45"/>
      <c r="ERD1032" s="45"/>
      <c r="ERE1032" s="45"/>
      <c r="ERF1032" s="45"/>
      <c r="ERG1032" s="45"/>
      <c r="ERH1032" s="45"/>
      <c r="ERI1032" s="45"/>
      <c r="ERJ1032" s="45"/>
      <c r="ERK1032" s="45"/>
      <c r="ERL1032" s="45"/>
      <c r="ERM1032" s="45"/>
      <c r="ERN1032" s="45"/>
      <c r="ERO1032" s="45"/>
      <c r="ERP1032" s="45"/>
      <c r="ERQ1032" s="45"/>
      <c r="ERR1032" s="45"/>
      <c r="ERS1032" s="45"/>
      <c r="ERT1032" s="45"/>
      <c r="ERU1032" s="45"/>
      <c r="ERV1032" s="45"/>
      <c r="ERW1032" s="45"/>
      <c r="ERX1032" s="45"/>
      <c r="ERY1032" s="45"/>
      <c r="ERZ1032" s="45"/>
      <c r="ESA1032" s="45"/>
      <c r="ESB1032" s="45"/>
      <c r="ESC1032" s="45"/>
      <c r="ESD1032" s="45"/>
      <c r="ESE1032" s="45"/>
      <c r="ESF1032" s="45"/>
      <c r="ESG1032" s="45"/>
      <c r="ESH1032" s="45"/>
      <c r="ESI1032" s="45"/>
      <c r="ESJ1032" s="45"/>
      <c r="ESK1032" s="45"/>
      <c r="ESL1032" s="45"/>
      <c r="ESM1032" s="45"/>
      <c r="ESN1032" s="45"/>
      <c r="ESO1032" s="45"/>
      <c r="ESP1032" s="45"/>
      <c r="ESQ1032" s="45"/>
      <c r="ESR1032" s="45"/>
      <c r="ESS1032" s="45"/>
      <c r="EST1032" s="45"/>
      <c r="ESU1032" s="45"/>
      <c r="ESV1032" s="45"/>
      <c r="ESW1032" s="45"/>
      <c r="ESX1032" s="45"/>
      <c r="ESY1032" s="45"/>
      <c r="ESZ1032" s="45"/>
      <c r="ETA1032" s="45"/>
      <c r="ETB1032" s="45"/>
      <c r="ETC1032" s="45"/>
      <c r="ETD1032" s="45"/>
      <c r="ETE1032" s="45"/>
      <c r="ETF1032" s="45"/>
      <c r="ETG1032" s="45"/>
      <c r="ETH1032" s="45"/>
      <c r="ETI1032" s="45"/>
      <c r="ETJ1032" s="45"/>
      <c r="ETK1032" s="45"/>
      <c r="ETL1032" s="45"/>
      <c r="ETM1032" s="45"/>
      <c r="ETN1032" s="45"/>
      <c r="ETO1032" s="45"/>
      <c r="ETP1032" s="45"/>
      <c r="ETQ1032" s="45"/>
      <c r="ETR1032" s="45"/>
      <c r="ETS1032" s="45"/>
      <c r="ETT1032" s="45"/>
      <c r="ETU1032" s="45"/>
      <c r="ETV1032" s="45"/>
      <c r="ETW1032" s="45"/>
      <c r="ETX1032" s="45"/>
      <c r="ETY1032" s="45"/>
      <c r="ETZ1032" s="45"/>
      <c r="EUA1032" s="45"/>
      <c r="EUB1032" s="45"/>
      <c r="EUC1032" s="45"/>
      <c r="EUD1032" s="45"/>
      <c r="EUE1032" s="45"/>
      <c r="EUF1032" s="45"/>
      <c r="EUG1032" s="45"/>
      <c r="EUH1032" s="45"/>
      <c r="EUI1032" s="45"/>
      <c r="EUJ1032" s="45"/>
      <c r="EUK1032" s="45"/>
      <c r="EUL1032" s="45"/>
      <c r="EUM1032" s="45"/>
      <c r="EUN1032" s="45"/>
      <c r="EUO1032" s="45"/>
      <c r="EUP1032" s="45"/>
      <c r="EUQ1032" s="45"/>
      <c r="EUR1032" s="45"/>
      <c r="EUS1032" s="45"/>
      <c r="EUT1032" s="45"/>
      <c r="EUU1032" s="45"/>
      <c r="EUV1032" s="45"/>
      <c r="EUW1032" s="45"/>
      <c r="EUX1032" s="45"/>
      <c r="EUY1032" s="45"/>
      <c r="EUZ1032" s="45"/>
      <c r="EVA1032" s="45"/>
      <c r="EVB1032" s="45"/>
      <c r="EVC1032" s="45"/>
      <c r="EVD1032" s="45"/>
      <c r="EVE1032" s="45"/>
      <c r="EVF1032" s="45"/>
      <c r="EVG1032" s="45"/>
      <c r="EVH1032" s="45"/>
      <c r="EVI1032" s="45"/>
      <c r="EVJ1032" s="45"/>
      <c r="EVK1032" s="45"/>
      <c r="EVL1032" s="45"/>
      <c r="EVM1032" s="45"/>
      <c r="EVN1032" s="45"/>
      <c r="EVO1032" s="45"/>
      <c r="EVP1032" s="45"/>
      <c r="EVQ1032" s="45"/>
      <c r="EVR1032" s="45"/>
      <c r="EVS1032" s="45"/>
      <c r="EVT1032" s="45"/>
      <c r="EVU1032" s="45"/>
      <c r="EVV1032" s="45"/>
      <c r="EVW1032" s="45"/>
      <c r="EVX1032" s="45"/>
      <c r="EVY1032" s="45"/>
      <c r="EVZ1032" s="45"/>
      <c r="EWA1032" s="45"/>
      <c r="EWB1032" s="45"/>
      <c r="EWC1032" s="45"/>
      <c r="EWD1032" s="45"/>
      <c r="EWE1032" s="45"/>
      <c r="EWF1032" s="45"/>
      <c r="EWG1032" s="45"/>
      <c r="EWH1032" s="45"/>
      <c r="EWI1032" s="45"/>
      <c r="EWJ1032" s="45"/>
      <c r="EWK1032" s="45"/>
      <c r="EWL1032" s="45"/>
      <c r="EWM1032" s="45"/>
      <c r="EWN1032" s="45"/>
      <c r="EWO1032" s="45"/>
      <c r="EWP1032" s="45"/>
      <c r="EWQ1032" s="45"/>
      <c r="EWR1032" s="45"/>
      <c r="EWS1032" s="45"/>
      <c r="EWT1032" s="45"/>
      <c r="EWU1032" s="45"/>
      <c r="EWV1032" s="45"/>
      <c r="EWW1032" s="45"/>
      <c r="EWX1032" s="45"/>
      <c r="EWY1032" s="45"/>
      <c r="EWZ1032" s="45"/>
      <c r="EXA1032" s="45"/>
      <c r="EXB1032" s="45"/>
      <c r="EXC1032" s="45"/>
      <c r="EXD1032" s="45"/>
      <c r="EXE1032" s="45"/>
      <c r="EXF1032" s="45"/>
      <c r="EXG1032" s="45"/>
      <c r="EXH1032" s="45"/>
      <c r="EXI1032" s="45"/>
      <c r="EXJ1032" s="45"/>
      <c r="EXK1032" s="45"/>
      <c r="EXL1032" s="45"/>
      <c r="EXM1032" s="45"/>
      <c r="EXN1032" s="45"/>
      <c r="EXO1032" s="45"/>
      <c r="EXP1032" s="45"/>
      <c r="EXQ1032" s="45"/>
      <c r="EXR1032" s="45"/>
      <c r="EXS1032" s="45"/>
      <c r="EXT1032" s="45"/>
      <c r="EXU1032" s="45"/>
      <c r="EXV1032" s="45"/>
      <c r="EXW1032" s="45"/>
      <c r="EXX1032" s="45"/>
      <c r="EXY1032" s="45"/>
      <c r="EXZ1032" s="45"/>
      <c r="EYA1032" s="45"/>
      <c r="EYB1032" s="45"/>
      <c r="EYC1032" s="45"/>
      <c r="EYD1032" s="45"/>
      <c r="EYE1032" s="45"/>
      <c r="EYF1032" s="45"/>
      <c r="EYG1032" s="45"/>
      <c r="EYH1032" s="45"/>
      <c r="EYI1032" s="45"/>
      <c r="EYJ1032" s="45"/>
      <c r="EYK1032" s="45"/>
      <c r="EYL1032" s="45"/>
      <c r="EYM1032" s="45"/>
      <c r="EYN1032" s="45"/>
      <c r="EYO1032" s="45"/>
      <c r="EYP1032" s="45"/>
      <c r="EYQ1032" s="45"/>
      <c r="EYR1032" s="45"/>
      <c r="EYS1032" s="45"/>
      <c r="EYT1032" s="45"/>
      <c r="EYU1032" s="45"/>
      <c r="EYV1032" s="45"/>
      <c r="EYW1032" s="45"/>
      <c r="EYX1032" s="45"/>
      <c r="EYY1032" s="45"/>
      <c r="EYZ1032" s="45"/>
      <c r="EZA1032" s="45"/>
      <c r="EZB1032" s="45"/>
      <c r="EZC1032" s="45"/>
      <c r="EZD1032" s="45"/>
      <c r="EZE1032" s="45"/>
      <c r="EZF1032" s="45"/>
      <c r="EZG1032" s="45"/>
      <c r="EZH1032" s="45"/>
      <c r="EZI1032" s="45"/>
      <c r="EZJ1032" s="45"/>
      <c r="EZK1032" s="45"/>
      <c r="EZL1032" s="45"/>
      <c r="EZM1032" s="45"/>
      <c r="EZN1032" s="45"/>
      <c r="EZO1032" s="45"/>
      <c r="EZP1032" s="45"/>
      <c r="EZQ1032" s="45"/>
      <c r="EZR1032" s="45"/>
      <c r="EZS1032" s="45"/>
      <c r="EZT1032" s="45"/>
      <c r="EZU1032" s="45"/>
      <c r="EZV1032" s="45"/>
      <c r="EZW1032" s="45"/>
      <c r="EZX1032" s="45"/>
      <c r="EZY1032" s="45"/>
      <c r="EZZ1032" s="45"/>
      <c r="FAA1032" s="45"/>
      <c r="FAB1032" s="45"/>
      <c r="FAC1032" s="45"/>
      <c r="FAD1032" s="45"/>
      <c r="FAE1032" s="45"/>
      <c r="FAF1032" s="45"/>
      <c r="FAG1032" s="45"/>
      <c r="FAH1032" s="45"/>
      <c r="FAI1032" s="45"/>
      <c r="FAJ1032" s="45"/>
      <c r="FAK1032" s="45"/>
      <c r="FAL1032" s="45"/>
      <c r="FAM1032" s="45"/>
      <c r="FAN1032" s="45"/>
      <c r="FAO1032" s="45"/>
      <c r="FAP1032" s="45"/>
      <c r="FAQ1032" s="45"/>
      <c r="FAR1032" s="45"/>
      <c r="FAS1032" s="45"/>
      <c r="FAT1032" s="45"/>
      <c r="FAU1032" s="45"/>
      <c r="FAV1032" s="45"/>
      <c r="FAW1032" s="45"/>
      <c r="FAX1032" s="45"/>
      <c r="FAY1032" s="45"/>
      <c r="FAZ1032" s="45"/>
      <c r="FBA1032" s="45"/>
      <c r="FBB1032" s="45"/>
      <c r="FBC1032" s="45"/>
      <c r="FBD1032" s="45"/>
      <c r="FBE1032" s="45"/>
      <c r="FBF1032" s="45"/>
      <c r="FBG1032" s="45"/>
      <c r="FBH1032" s="45"/>
      <c r="FBI1032" s="45"/>
      <c r="FBJ1032" s="45"/>
      <c r="FBK1032" s="45"/>
      <c r="FBL1032" s="45"/>
      <c r="FBM1032" s="45"/>
      <c r="FBN1032" s="45"/>
      <c r="FBO1032" s="45"/>
      <c r="FBP1032" s="45"/>
      <c r="FBQ1032" s="45"/>
      <c r="FBR1032" s="45"/>
      <c r="FBS1032" s="45"/>
      <c r="FBT1032" s="45"/>
      <c r="FBU1032" s="45"/>
      <c r="FBV1032" s="45"/>
      <c r="FBW1032" s="45"/>
      <c r="FBX1032" s="45"/>
      <c r="FBY1032" s="45"/>
      <c r="FBZ1032" s="45"/>
      <c r="FCA1032" s="45"/>
      <c r="FCB1032" s="45"/>
      <c r="FCC1032" s="45"/>
      <c r="FCD1032" s="45"/>
      <c r="FCE1032" s="45"/>
      <c r="FCF1032" s="45"/>
      <c r="FCG1032" s="45"/>
      <c r="FCH1032" s="45"/>
      <c r="FCI1032" s="45"/>
      <c r="FCJ1032" s="45"/>
      <c r="FCK1032" s="45"/>
      <c r="FCL1032" s="45"/>
      <c r="FCM1032" s="45"/>
      <c r="FCN1032" s="45"/>
      <c r="FCO1032" s="45"/>
      <c r="FCP1032" s="45"/>
      <c r="FCQ1032" s="45"/>
      <c r="FCR1032" s="45"/>
      <c r="FCS1032" s="45"/>
      <c r="FCT1032" s="45"/>
      <c r="FCU1032" s="45"/>
      <c r="FCV1032" s="45"/>
      <c r="FCW1032" s="45"/>
      <c r="FCX1032" s="45"/>
      <c r="FCY1032" s="45"/>
      <c r="FCZ1032" s="45"/>
      <c r="FDA1032" s="45"/>
      <c r="FDB1032" s="45"/>
      <c r="FDC1032" s="45"/>
      <c r="FDD1032" s="45"/>
      <c r="FDE1032" s="45"/>
      <c r="FDF1032" s="45"/>
      <c r="FDG1032" s="45"/>
      <c r="FDH1032" s="45"/>
      <c r="FDI1032" s="45"/>
      <c r="FDJ1032" s="45"/>
      <c r="FDK1032" s="45"/>
      <c r="FDL1032" s="45"/>
      <c r="FDM1032" s="45"/>
      <c r="FDN1032" s="45"/>
      <c r="FDO1032" s="45"/>
      <c r="FDP1032" s="45"/>
      <c r="FDQ1032" s="45"/>
      <c r="FDR1032" s="45"/>
      <c r="FDS1032" s="45"/>
      <c r="FDT1032" s="45"/>
      <c r="FDU1032" s="45"/>
      <c r="FDV1032" s="45"/>
      <c r="FDW1032" s="45"/>
      <c r="FDX1032" s="45"/>
      <c r="FDY1032" s="45"/>
      <c r="FDZ1032" s="45"/>
      <c r="FEA1032" s="45"/>
      <c r="FEB1032" s="45"/>
      <c r="FEC1032" s="45"/>
      <c r="FED1032" s="45"/>
      <c r="FEE1032" s="45"/>
      <c r="FEF1032" s="45"/>
      <c r="FEG1032" s="45"/>
      <c r="FEH1032" s="45"/>
      <c r="FEI1032" s="45"/>
      <c r="FEJ1032" s="45"/>
      <c r="FEK1032" s="45"/>
      <c r="FEL1032" s="45"/>
      <c r="FEM1032" s="45"/>
      <c r="FEN1032" s="45"/>
      <c r="FEO1032" s="45"/>
      <c r="FEP1032" s="45"/>
      <c r="FEQ1032" s="45"/>
      <c r="FER1032" s="45"/>
      <c r="FES1032" s="45"/>
      <c r="FET1032" s="45"/>
      <c r="FEU1032" s="45"/>
      <c r="FEV1032" s="45"/>
      <c r="FEW1032" s="45"/>
      <c r="FEX1032" s="45"/>
      <c r="FEY1032" s="45"/>
      <c r="FEZ1032" s="45"/>
      <c r="FFA1032" s="45"/>
      <c r="FFB1032" s="45"/>
      <c r="FFC1032" s="45"/>
      <c r="FFD1032" s="45"/>
      <c r="FFE1032" s="45"/>
      <c r="FFF1032" s="45"/>
      <c r="FFG1032" s="45"/>
      <c r="FFH1032" s="45"/>
      <c r="FFI1032" s="45"/>
      <c r="FFJ1032" s="45"/>
      <c r="FFK1032" s="45"/>
      <c r="FFL1032" s="45"/>
      <c r="FFM1032" s="45"/>
      <c r="FFN1032" s="45"/>
      <c r="FFO1032" s="45"/>
      <c r="FFP1032" s="45"/>
      <c r="FFQ1032" s="45"/>
      <c r="FFR1032" s="45"/>
      <c r="FFS1032" s="45"/>
      <c r="FFT1032" s="45"/>
      <c r="FFU1032" s="45"/>
      <c r="FFV1032" s="45"/>
      <c r="FFW1032" s="45"/>
      <c r="FFX1032" s="45"/>
      <c r="FFY1032" s="45"/>
      <c r="FFZ1032" s="45"/>
      <c r="FGA1032" s="45"/>
      <c r="FGB1032" s="45"/>
      <c r="FGC1032" s="45"/>
      <c r="FGD1032" s="45"/>
      <c r="FGE1032" s="45"/>
      <c r="FGF1032" s="45"/>
      <c r="FGG1032" s="45"/>
      <c r="FGH1032" s="45"/>
      <c r="FGI1032" s="45"/>
      <c r="FGJ1032" s="45"/>
      <c r="FGK1032" s="45"/>
      <c r="FGL1032" s="45"/>
      <c r="FGM1032" s="45"/>
      <c r="FGN1032" s="45"/>
      <c r="FGO1032" s="45"/>
      <c r="FGP1032" s="45"/>
      <c r="FGQ1032" s="45"/>
      <c r="FGR1032" s="45"/>
      <c r="FGS1032" s="45"/>
      <c r="FGT1032" s="45"/>
      <c r="FGU1032" s="45"/>
      <c r="FGV1032" s="45"/>
      <c r="FGW1032" s="45"/>
      <c r="FGX1032" s="45"/>
      <c r="FGY1032" s="45"/>
      <c r="FGZ1032" s="45"/>
      <c r="FHA1032" s="45"/>
      <c r="FHB1032" s="45"/>
      <c r="FHC1032" s="45"/>
      <c r="FHD1032" s="45"/>
      <c r="FHE1032" s="45"/>
      <c r="FHF1032" s="45"/>
      <c r="FHG1032" s="45"/>
      <c r="FHH1032" s="45"/>
      <c r="FHI1032" s="45"/>
      <c r="FHJ1032" s="45"/>
      <c r="FHK1032" s="45"/>
      <c r="FHL1032" s="45"/>
      <c r="FHM1032" s="45"/>
      <c r="FHN1032" s="45"/>
      <c r="FHO1032" s="45"/>
      <c r="FHP1032" s="45"/>
      <c r="FHQ1032" s="45"/>
      <c r="FHR1032" s="45"/>
      <c r="FHS1032" s="45"/>
      <c r="FHT1032" s="45"/>
      <c r="FHU1032" s="45"/>
      <c r="FHV1032" s="45"/>
      <c r="FHW1032" s="45"/>
      <c r="FHX1032" s="45"/>
      <c r="FHY1032" s="45"/>
      <c r="FHZ1032" s="45"/>
      <c r="FIA1032" s="45"/>
      <c r="FIB1032" s="45"/>
      <c r="FIC1032" s="45"/>
      <c r="FID1032" s="45"/>
      <c r="FIE1032" s="45"/>
      <c r="FIF1032" s="45"/>
      <c r="FIG1032" s="45"/>
      <c r="FIH1032" s="45"/>
      <c r="FII1032" s="45"/>
      <c r="FIJ1032" s="45"/>
      <c r="FIK1032" s="45"/>
      <c r="FIL1032" s="45"/>
      <c r="FIM1032" s="45"/>
      <c r="FIN1032" s="45"/>
      <c r="FIO1032" s="45"/>
      <c r="FIP1032" s="45"/>
      <c r="FIQ1032" s="45"/>
      <c r="FIR1032" s="45"/>
      <c r="FIS1032" s="45"/>
      <c r="FIT1032" s="45"/>
      <c r="FIU1032" s="45"/>
      <c r="FIV1032" s="45"/>
      <c r="FIW1032" s="45"/>
      <c r="FIX1032" s="45"/>
      <c r="FIY1032" s="45"/>
      <c r="FIZ1032" s="45"/>
      <c r="FJA1032" s="45"/>
      <c r="FJB1032" s="45"/>
      <c r="FJC1032" s="45"/>
      <c r="FJD1032" s="45"/>
      <c r="FJE1032" s="45"/>
      <c r="FJF1032" s="45"/>
      <c r="FJG1032" s="45"/>
      <c r="FJH1032" s="45"/>
      <c r="FJI1032" s="45"/>
      <c r="FJJ1032" s="45"/>
      <c r="FJK1032" s="45"/>
      <c r="FJL1032" s="45"/>
      <c r="FJM1032" s="45"/>
      <c r="FJN1032" s="45"/>
      <c r="FJO1032" s="45"/>
      <c r="FJP1032" s="45"/>
      <c r="FJQ1032" s="45"/>
      <c r="FJR1032" s="45"/>
      <c r="FJS1032" s="45"/>
      <c r="FJT1032" s="45"/>
      <c r="FJU1032" s="45"/>
      <c r="FJV1032" s="45"/>
      <c r="FJW1032" s="45"/>
      <c r="FJX1032" s="45"/>
      <c r="FJY1032" s="45"/>
      <c r="FJZ1032" s="45"/>
      <c r="FKA1032" s="45"/>
      <c r="FKB1032" s="45"/>
      <c r="FKC1032" s="45"/>
      <c r="FKD1032" s="45"/>
      <c r="FKE1032" s="45"/>
      <c r="FKF1032" s="45"/>
      <c r="FKG1032" s="45"/>
      <c r="FKH1032" s="45"/>
      <c r="FKI1032" s="45"/>
      <c r="FKJ1032" s="45"/>
      <c r="FKK1032" s="45"/>
      <c r="FKL1032" s="45"/>
      <c r="FKM1032" s="45"/>
      <c r="FKN1032" s="45"/>
      <c r="FKO1032" s="45"/>
      <c r="FKP1032" s="45"/>
      <c r="FKQ1032" s="45"/>
      <c r="FKR1032" s="45"/>
      <c r="FKS1032" s="45"/>
      <c r="FKT1032" s="45"/>
      <c r="FKU1032" s="45"/>
      <c r="FKV1032" s="45"/>
      <c r="FKW1032" s="45"/>
      <c r="FKX1032" s="45"/>
      <c r="FKY1032" s="45"/>
      <c r="FKZ1032" s="45"/>
      <c r="FLA1032" s="45"/>
      <c r="FLB1032" s="45"/>
      <c r="FLC1032" s="45"/>
      <c r="FLD1032" s="45"/>
      <c r="FLE1032" s="45"/>
      <c r="FLF1032" s="45"/>
      <c r="FLG1032" s="45"/>
      <c r="FLH1032" s="45"/>
      <c r="FLI1032" s="45"/>
      <c r="FLJ1032" s="45"/>
      <c r="FLK1032" s="45"/>
      <c r="FLL1032" s="45"/>
      <c r="FLM1032" s="45"/>
      <c r="FLN1032" s="45"/>
      <c r="FLO1032" s="45"/>
      <c r="FLP1032" s="45"/>
      <c r="FLQ1032" s="45"/>
      <c r="FLR1032" s="45"/>
      <c r="FLS1032" s="45"/>
      <c r="FLT1032" s="45"/>
      <c r="FLU1032" s="45"/>
      <c r="FLV1032" s="45"/>
      <c r="FLW1032" s="45"/>
      <c r="FLX1032" s="45"/>
      <c r="FLY1032" s="45"/>
      <c r="FLZ1032" s="45"/>
      <c r="FMA1032" s="45"/>
      <c r="FMB1032" s="45"/>
      <c r="FMC1032" s="45"/>
      <c r="FMD1032" s="45"/>
      <c r="FME1032" s="45"/>
      <c r="FMF1032" s="45"/>
      <c r="FMG1032" s="45"/>
      <c r="FMH1032" s="45"/>
      <c r="FMI1032" s="45"/>
      <c r="FMJ1032" s="45"/>
      <c r="FMK1032" s="45"/>
      <c r="FML1032" s="45"/>
      <c r="FMM1032" s="45"/>
      <c r="FMN1032" s="45"/>
      <c r="FMO1032" s="45"/>
      <c r="FMP1032" s="45"/>
      <c r="FMQ1032" s="45"/>
      <c r="FMR1032" s="45"/>
      <c r="FMS1032" s="45"/>
      <c r="FMT1032" s="45"/>
      <c r="FMU1032" s="45"/>
      <c r="FMV1032" s="45"/>
      <c r="FMW1032" s="45"/>
      <c r="FMX1032" s="45"/>
      <c r="FMY1032" s="45"/>
      <c r="FMZ1032" s="45"/>
      <c r="FNA1032" s="45"/>
      <c r="FNB1032" s="45"/>
      <c r="FNC1032" s="45"/>
      <c r="FND1032" s="45"/>
      <c r="FNE1032" s="45"/>
      <c r="FNF1032" s="45"/>
      <c r="FNG1032" s="45"/>
      <c r="FNH1032" s="45"/>
      <c r="FNI1032" s="45"/>
      <c r="FNJ1032" s="45"/>
      <c r="FNK1032" s="45"/>
      <c r="FNL1032" s="45"/>
      <c r="FNM1032" s="45"/>
      <c r="FNN1032" s="45"/>
      <c r="FNO1032" s="45"/>
      <c r="FNP1032" s="45"/>
      <c r="FNQ1032" s="45"/>
      <c r="FNR1032" s="45"/>
      <c r="FNS1032" s="45"/>
      <c r="FNT1032" s="45"/>
      <c r="FNU1032" s="45"/>
      <c r="FNV1032" s="45"/>
      <c r="FNW1032" s="45"/>
      <c r="FNX1032" s="45"/>
      <c r="FNY1032" s="45"/>
      <c r="FNZ1032" s="45"/>
      <c r="FOA1032" s="45"/>
      <c r="FOB1032" s="45"/>
      <c r="FOC1032" s="45"/>
      <c r="FOD1032" s="45"/>
      <c r="FOE1032" s="45"/>
      <c r="FOF1032" s="45"/>
      <c r="FOG1032" s="45"/>
      <c r="FOH1032" s="45"/>
      <c r="FOI1032" s="45"/>
      <c r="FOJ1032" s="45"/>
      <c r="FOK1032" s="45"/>
      <c r="FOL1032" s="45"/>
      <c r="FOM1032" s="45"/>
      <c r="FON1032" s="45"/>
      <c r="FOO1032" s="45"/>
      <c r="FOP1032" s="45"/>
      <c r="FOQ1032" s="45"/>
      <c r="FOR1032" s="45"/>
      <c r="FOS1032" s="45"/>
      <c r="FOT1032" s="45"/>
      <c r="FOU1032" s="45"/>
      <c r="FOV1032" s="45"/>
      <c r="FOW1032" s="45"/>
      <c r="FOX1032" s="45"/>
      <c r="FOY1032" s="45"/>
      <c r="FOZ1032" s="45"/>
      <c r="FPA1032" s="45"/>
      <c r="FPB1032" s="45"/>
      <c r="FPC1032" s="45"/>
      <c r="FPD1032" s="45"/>
      <c r="FPE1032" s="45"/>
      <c r="FPF1032" s="45"/>
      <c r="FPG1032" s="45"/>
      <c r="FPH1032" s="45"/>
      <c r="FPI1032" s="45"/>
      <c r="FPJ1032" s="45"/>
      <c r="FPK1032" s="45"/>
      <c r="FPL1032" s="45"/>
      <c r="FPM1032" s="45"/>
      <c r="FPN1032" s="45"/>
      <c r="FPO1032" s="45"/>
      <c r="FPP1032" s="45"/>
      <c r="FPQ1032" s="45"/>
      <c r="FPR1032" s="45"/>
      <c r="FPS1032" s="45"/>
      <c r="FPT1032" s="45"/>
      <c r="FPU1032" s="45"/>
      <c r="FPV1032" s="45"/>
      <c r="FPW1032" s="45"/>
      <c r="FPX1032" s="45"/>
      <c r="FPY1032" s="45"/>
      <c r="FPZ1032" s="45"/>
      <c r="FQA1032" s="45"/>
      <c r="FQB1032" s="45"/>
      <c r="FQC1032" s="45"/>
      <c r="FQD1032" s="45"/>
      <c r="FQE1032" s="45"/>
      <c r="FQF1032" s="45"/>
      <c r="FQG1032" s="45"/>
      <c r="FQH1032" s="45"/>
      <c r="FQI1032" s="45"/>
      <c r="FQJ1032" s="45"/>
      <c r="FQK1032" s="45"/>
      <c r="FQL1032" s="45"/>
      <c r="FQM1032" s="45"/>
      <c r="FQN1032" s="45"/>
      <c r="FQO1032" s="45"/>
      <c r="FQP1032" s="45"/>
      <c r="FQQ1032" s="45"/>
      <c r="FQR1032" s="45"/>
      <c r="FQS1032" s="45"/>
      <c r="FQT1032" s="45"/>
      <c r="FQU1032" s="45"/>
      <c r="FQV1032" s="45"/>
      <c r="FQW1032" s="45"/>
      <c r="FQX1032" s="45"/>
      <c r="FQY1032" s="45"/>
      <c r="FQZ1032" s="45"/>
      <c r="FRA1032" s="45"/>
      <c r="FRB1032" s="45"/>
      <c r="FRC1032" s="45"/>
      <c r="FRD1032" s="45"/>
      <c r="FRE1032" s="45"/>
      <c r="FRF1032" s="45"/>
      <c r="FRG1032" s="45"/>
      <c r="FRH1032" s="45"/>
      <c r="FRI1032" s="45"/>
      <c r="FRJ1032" s="45"/>
      <c r="FRK1032" s="45"/>
      <c r="FRL1032" s="45"/>
      <c r="FRM1032" s="45"/>
      <c r="FRN1032" s="45"/>
      <c r="FRO1032" s="45"/>
      <c r="FRP1032" s="45"/>
      <c r="FRQ1032" s="45"/>
      <c r="FRR1032" s="45"/>
      <c r="FRS1032" s="45"/>
      <c r="FRT1032" s="45"/>
      <c r="FRU1032" s="45"/>
      <c r="FRV1032" s="45"/>
      <c r="FRW1032" s="45"/>
      <c r="FRX1032" s="45"/>
      <c r="FRY1032" s="45"/>
      <c r="FRZ1032" s="45"/>
      <c r="FSA1032" s="45"/>
      <c r="FSB1032" s="45"/>
      <c r="FSC1032" s="45"/>
      <c r="FSD1032" s="45"/>
      <c r="FSE1032" s="45"/>
      <c r="FSF1032" s="45"/>
      <c r="FSG1032" s="45"/>
      <c r="FSH1032" s="45"/>
      <c r="FSI1032" s="45"/>
      <c r="FSJ1032" s="45"/>
      <c r="FSK1032" s="45"/>
      <c r="FSL1032" s="45"/>
      <c r="FSM1032" s="45"/>
      <c r="FSN1032" s="45"/>
      <c r="FSO1032" s="45"/>
      <c r="FSP1032" s="45"/>
      <c r="FSQ1032" s="45"/>
      <c r="FSR1032" s="45"/>
      <c r="FSS1032" s="45"/>
      <c r="FST1032" s="45"/>
      <c r="FSU1032" s="45"/>
      <c r="FSV1032" s="45"/>
      <c r="FSW1032" s="45"/>
      <c r="FSX1032" s="45"/>
      <c r="FSY1032" s="45"/>
      <c r="FSZ1032" s="45"/>
      <c r="FTA1032" s="45"/>
      <c r="FTB1032" s="45"/>
      <c r="FTC1032" s="45"/>
      <c r="FTD1032" s="45"/>
      <c r="FTE1032" s="45"/>
      <c r="FTF1032" s="45"/>
      <c r="FTG1032" s="45"/>
      <c r="FTH1032" s="45"/>
      <c r="FTI1032" s="45"/>
      <c r="FTJ1032" s="45"/>
      <c r="FTK1032" s="45"/>
      <c r="FTL1032" s="45"/>
      <c r="FTM1032" s="45"/>
      <c r="FTN1032" s="45"/>
      <c r="FTO1032" s="45"/>
      <c r="FTP1032" s="45"/>
      <c r="FTQ1032" s="45"/>
      <c r="FTR1032" s="45"/>
      <c r="FTS1032" s="45"/>
      <c r="FTT1032" s="45"/>
      <c r="FTU1032" s="45"/>
      <c r="FTV1032" s="45"/>
      <c r="FTW1032" s="45"/>
      <c r="FTX1032" s="45"/>
      <c r="FTY1032" s="45"/>
      <c r="FTZ1032" s="45"/>
      <c r="FUA1032" s="45"/>
      <c r="FUB1032" s="45"/>
      <c r="FUC1032" s="45"/>
      <c r="FUD1032" s="45"/>
      <c r="FUE1032" s="45"/>
      <c r="FUF1032" s="45"/>
      <c r="FUG1032" s="45"/>
      <c r="FUH1032" s="45"/>
      <c r="FUI1032" s="45"/>
      <c r="FUJ1032" s="45"/>
      <c r="FUK1032" s="45"/>
      <c r="FUL1032" s="45"/>
      <c r="FUM1032" s="45"/>
      <c r="FUN1032" s="45"/>
      <c r="FUO1032" s="45"/>
      <c r="FUP1032" s="45"/>
      <c r="FUQ1032" s="45"/>
      <c r="FUR1032" s="45"/>
      <c r="FUS1032" s="45"/>
      <c r="FUT1032" s="45"/>
      <c r="FUU1032" s="45"/>
      <c r="FUV1032" s="45"/>
      <c r="FUW1032" s="45"/>
      <c r="FUX1032" s="45"/>
      <c r="FUY1032" s="45"/>
      <c r="FUZ1032" s="45"/>
      <c r="FVA1032" s="45"/>
      <c r="FVB1032" s="45"/>
      <c r="FVC1032" s="45"/>
      <c r="FVD1032" s="45"/>
      <c r="FVE1032" s="45"/>
      <c r="FVF1032" s="45"/>
      <c r="FVG1032" s="45"/>
      <c r="FVH1032" s="45"/>
      <c r="FVI1032" s="45"/>
      <c r="FVJ1032" s="45"/>
      <c r="FVK1032" s="45"/>
      <c r="FVL1032" s="45"/>
      <c r="FVM1032" s="45"/>
      <c r="FVN1032" s="45"/>
      <c r="FVO1032" s="45"/>
      <c r="FVP1032" s="45"/>
      <c r="FVQ1032" s="45"/>
      <c r="FVR1032" s="45"/>
      <c r="FVS1032" s="45"/>
      <c r="FVT1032" s="45"/>
      <c r="FVU1032" s="45"/>
      <c r="FVV1032" s="45"/>
      <c r="FVW1032" s="45"/>
      <c r="FVX1032" s="45"/>
      <c r="FVY1032" s="45"/>
      <c r="FVZ1032" s="45"/>
      <c r="FWA1032" s="45"/>
      <c r="FWB1032" s="45"/>
      <c r="FWC1032" s="45"/>
      <c r="FWD1032" s="45"/>
      <c r="FWE1032" s="45"/>
      <c r="FWF1032" s="45"/>
      <c r="FWG1032" s="45"/>
      <c r="FWH1032" s="45"/>
      <c r="FWI1032" s="45"/>
      <c r="FWJ1032" s="45"/>
      <c r="FWK1032" s="45"/>
      <c r="FWL1032" s="45"/>
      <c r="FWM1032" s="45"/>
      <c r="FWN1032" s="45"/>
      <c r="FWO1032" s="45"/>
      <c r="FWP1032" s="45"/>
      <c r="FWQ1032" s="45"/>
      <c r="FWR1032" s="45"/>
      <c r="FWS1032" s="45"/>
      <c r="FWT1032" s="45"/>
      <c r="FWU1032" s="45"/>
      <c r="FWV1032" s="45"/>
      <c r="FWW1032" s="45"/>
      <c r="FWX1032" s="45"/>
      <c r="FWY1032" s="45"/>
      <c r="FWZ1032" s="45"/>
      <c r="FXA1032" s="45"/>
      <c r="FXB1032" s="45"/>
      <c r="FXC1032" s="45"/>
      <c r="FXD1032" s="45"/>
      <c r="FXE1032" s="45"/>
      <c r="FXF1032" s="45"/>
      <c r="FXG1032" s="45"/>
      <c r="FXH1032" s="45"/>
      <c r="FXI1032" s="45"/>
      <c r="FXJ1032" s="45"/>
      <c r="FXK1032" s="45"/>
      <c r="FXL1032" s="45"/>
      <c r="FXM1032" s="45"/>
      <c r="FXN1032" s="45"/>
      <c r="FXO1032" s="45"/>
      <c r="FXP1032" s="45"/>
      <c r="FXQ1032" s="45"/>
      <c r="FXR1032" s="45"/>
      <c r="FXS1032" s="45"/>
      <c r="FXT1032" s="45"/>
      <c r="FXU1032" s="45"/>
      <c r="FXV1032" s="45"/>
      <c r="FXW1032" s="45"/>
      <c r="FXX1032" s="45"/>
      <c r="FXY1032" s="45"/>
      <c r="FXZ1032" s="45"/>
      <c r="FYA1032" s="45"/>
      <c r="FYB1032" s="45"/>
      <c r="FYC1032" s="45"/>
      <c r="FYD1032" s="45"/>
      <c r="FYE1032" s="45"/>
      <c r="FYF1032" s="45"/>
      <c r="FYG1032" s="45"/>
      <c r="FYH1032" s="45"/>
      <c r="FYI1032" s="45"/>
      <c r="FYJ1032" s="45"/>
      <c r="FYK1032" s="45"/>
      <c r="FYL1032" s="45"/>
      <c r="FYM1032" s="45"/>
      <c r="FYN1032" s="45"/>
      <c r="FYO1032" s="45"/>
      <c r="FYP1032" s="45"/>
      <c r="FYQ1032" s="45"/>
      <c r="FYR1032" s="45"/>
      <c r="FYS1032" s="45"/>
      <c r="FYT1032" s="45"/>
      <c r="FYU1032" s="45"/>
      <c r="FYV1032" s="45"/>
      <c r="FYW1032" s="45"/>
      <c r="FYX1032" s="45"/>
      <c r="FYY1032" s="45"/>
      <c r="FYZ1032" s="45"/>
      <c r="FZA1032" s="45"/>
      <c r="FZB1032" s="45"/>
      <c r="FZC1032" s="45"/>
      <c r="FZD1032" s="45"/>
      <c r="FZE1032" s="45"/>
      <c r="FZF1032" s="45"/>
      <c r="FZG1032" s="45"/>
      <c r="FZH1032" s="45"/>
      <c r="FZI1032" s="45"/>
      <c r="FZJ1032" s="45"/>
      <c r="FZK1032" s="45"/>
      <c r="FZL1032" s="45"/>
      <c r="FZM1032" s="45"/>
      <c r="FZN1032" s="45"/>
      <c r="FZO1032" s="45"/>
      <c r="FZP1032" s="45"/>
      <c r="FZQ1032" s="45"/>
      <c r="FZR1032" s="45"/>
      <c r="FZS1032" s="45"/>
      <c r="FZT1032" s="45"/>
      <c r="FZU1032" s="45"/>
      <c r="FZV1032" s="45"/>
      <c r="FZW1032" s="45"/>
      <c r="FZX1032" s="45"/>
      <c r="FZY1032" s="45"/>
      <c r="FZZ1032" s="45"/>
      <c r="GAA1032" s="45"/>
      <c r="GAB1032" s="45"/>
      <c r="GAC1032" s="45"/>
      <c r="GAD1032" s="45"/>
      <c r="GAE1032" s="45"/>
      <c r="GAF1032" s="45"/>
      <c r="GAG1032" s="45"/>
      <c r="GAH1032" s="45"/>
      <c r="GAI1032" s="45"/>
      <c r="GAJ1032" s="45"/>
      <c r="GAK1032" s="45"/>
      <c r="GAL1032" s="45"/>
      <c r="GAM1032" s="45"/>
      <c r="GAN1032" s="45"/>
      <c r="GAO1032" s="45"/>
      <c r="GAP1032" s="45"/>
      <c r="GAQ1032" s="45"/>
      <c r="GAR1032" s="45"/>
      <c r="GAS1032" s="45"/>
      <c r="GAT1032" s="45"/>
      <c r="GAU1032" s="45"/>
      <c r="GAV1032" s="45"/>
      <c r="GAW1032" s="45"/>
      <c r="GAX1032" s="45"/>
      <c r="GAY1032" s="45"/>
      <c r="GAZ1032" s="45"/>
      <c r="GBA1032" s="45"/>
      <c r="GBB1032" s="45"/>
      <c r="GBC1032" s="45"/>
      <c r="GBD1032" s="45"/>
      <c r="GBE1032" s="45"/>
      <c r="GBF1032" s="45"/>
      <c r="GBG1032" s="45"/>
      <c r="GBH1032" s="45"/>
      <c r="GBI1032" s="45"/>
      <c r="GBJ1032" s="45"/>
      <c r="GBK1032" s="45"/>
      <c r="GBL1032" s="45"/>
      <c r="GBM1032" s="45"/>
      <c r="GBN1032" s="45"/>
      <c r="GBO1032" s="45"/>
      <c r="GBP1032" s="45"/>
      <c r="GBQ1032" s="45"/>
      <c r="GBR1032" s="45"/>
      <c r="GBS1032" s="45"/>
      <c r="GBT1032" s="45"/>
      <c r="GBU1032" s="45"/>
      <c r="GBV1032" s="45"/>
      <c r="GBW1032" s="45"/>
      <c r="GBX1032" s="45"/>
      <c r="GBY1032" s="45"/>
      <c r="GBZ1032" s="45"/>
      <c r="GCA1032" s="45"/>
      <c r="GCB1032" s="45"/>
      <c r="GCC1032" s="45"/>
      <c r="GCD1032" s="45"/>
      <c r="GCE1032" s="45"/>
      <c r="GCF1032" s="45"/>
      <c r="GCG1032" s="45"/>
      <c r="GCH1032" s="45"/>
      <c r="GCI1032" s="45"/>
      <c r="GCJ1032" s="45"/>
      <c r="GCK1032" s="45"/>
      <c r="GCL1032" s="45"/>
      <c r="GCM1032" s="45"/>
      <c r="GCN1032" s="45"/>
      <c r="GCO1032" s="45"/>
      <c r="GCP1032" s="45"/>
      <c r="GCQ1032" s="45"/>
      <c r="GCR1032" s="45"/>
      <c r="GCS1032" s="45"/>
      <c r="GCT1032" s="45"/>
      <c r="GCU1032" s="45"/>
      <c r="GCV1032" s="45"/>
      <c r="GCW1032" s="45"/>
      <c r="GCX1032" s="45"/>
      <c r="GCY1032" s="45"/>
      <c r="GCZ1032" s="45"/>
      <c r="GDA1032" s="45"/>
      <c r="GDB1032" s="45"/>
      <c r="GDC1032" s="45"/>
      <c r="GDD1032" s="45"/>
      <c r="GDE1032" s="45"/>
      <c r="GDF1032" s="45"/>
      <c r="GDG1032" s="45"/>
      <c r="GDH1032" s="45"/>
      <c r="GDI1032" s="45"/>
      <c r="GDJ1032" s="45"/>
      <c r="GDK1032" s="45"/>
      <c r="GDL1032" s="45"/>
      <c r="GDM1032" s="45"/>
      <c r="GDN1032" s="45"/>
      <c r="GDO1032" s="45"/>
      <c r="GDP1032" s="45"/>
      <c r="GDQ1032" s="45"/>
      <c r="GDR1032" s="45"/>
      <c r="GDS1032" s="45"/>
      <c r="GDT1032" s="45"/>
      <c r="GDU1032" s="45"/>
      <c r="GDV1032" s="45"/>
      <c r="GDW1032" s="45"/>
      <c r="GDX1032" s="45"/>
      <c r="GDY1032" s="45"/>
      <c r="GDZ1032" s="45"/>
      <c r="GEA1032" s="45"/>
      <c r="GEB1032" s="45"/>
      <c r="GEC1032" s="45"/>
      <c r="GED1032" s="45"/>
      <c r="GEE1032" s="45"/>
      <c r="GEF1032" s="45"/>
      <c r="GEG1032" s="45"/>
      <c r="GEH1032" s="45"/>
      <c r="GEI1032" s="45"/>
      <c r="GEJ1032" s="45"/>
      <c r="GEK1032" s="45"/>
      <c r="GEL1032" s="45"/>
      <c r="GEM1032" s="45"/>
      <c r="GEN1032" s="45"/>
      <c r="GEO1032" s="45"/>
      <c r="GEP1032" s="45"/>
      <c r="GEQ1032" s="45"/>
      <c r="GER1032" s="45"/>
      <c r="GES1032" s="45"/>
      <c r="GET1032" s="45"/>
      <c r="GEU1032" s="45"/>
      <c r="GEV1032" s="45"/>
      <c r="GEW1032" s="45"/>
      <c r="GEX1032" s="45"/>
      <c r="GEY1032" s="45"/>
      <c r="GEZ1032" s="45"/>
      <c r="GFA1032" s="45"/>
      <c r="GFB1032" s="45"/>
      <c r="GFC1032" s="45"/>
      <c r="GFD1032" s="45"/>
      <c r="GFE1032" s="45"/>
      <c r="GFF1032" s="45"/>
      <c r="GFG1032" s="45"/>
      <c r="GFH1032" s="45"/>
      <c r="GFI1032" s="45"/>
      <c r="GFJ1032" s="45"/>
      <c r="GFK1032" s="45"/>
      <c r="GFL1032" s="45"/>
      <c r="GFM1032" s="45"/>
      <c r="GFN1032" s="45"/>
      <c r="GFO1032" s="45"/>
      <c r="GFP1032" s="45"/>
      <c r="GFQ1032" s="45"/>
      <c r="GFR1032" s="45"/>
      <c r="GFS1032" s="45"/>
      <c r="GFT1032" s="45"/>
      <c r="GFU1032" s="45"/>
      <c r="GFV1032" s="45"/>
      <c r="GFW1032" s="45"/>
      <c r="GFX1032" s="45"/>
      <c r="GFY1032" s="45"/>
      <c r="GFZ1032" s="45"/>
      <c r="GGA1032" s="45"/>
      <c r="GGB1032" s="45"/>
      <c r="GGC1032" s="45"/>
      <c r="GGD1032" s="45"/>
      <c r="GGE1032" s="45"/>
      <c r="GGF1032" s="45"/>
      <c r="GGG1032" s="45"/>
      <c r="GGH1032" s="45"/>
      <c r="GGI1032" s="45"/>
      <c r="GGJ1032" s="45"/>
      <c r="GGK1032" s="45"/>
      <c r="GGL1032" s="45"/>
      <c r="GGM1032" s="45"/>
      <c r="GGN1032" s="45"/>
      <c r="GGO1032" s="45"/>
      <c r="GGP1032" s="45"/>
      <c r="GGQ1032" s="45"/>
      <c r="GGR1032" s="45"/>
      <c r="GGS1032" s="45"/>
      <c r="GGT1032" s="45"/>
      <c r="GGU1032" s="45"/>
      <c r="GGV1032" s="45"/>
      <c r="GGW1032" s="45"/>
      <c r="GGX1032" s="45"/>
      <c r="GGY1032" s="45"/>
      <c r="GGZ1032" s="45"/>
      <c r="GHA1032" s="45"/>
      <c r="GHB1032" s="45"/>
      <c r="GHC1032" s="45"/>
      <c r="GHD1032" s="45"/>
      <c r="GHE1032" s="45"/>
      <c r="GHF1032" s="45"/>
      <c r="GHG1032" s="45"/>
      <c r="GHH1032" s="45"/>
      <c r="GHI1032" s="45"/>
      <c r="GHJ1032" s="45"/>
      <c r="GHK1032" s="45"/>
      <c r="GHL1032" s="45"/>
      <c r="GHM1032" s="45"/>
      <c r="GHN1032" s="45"/>
      <c r="GHO1032" s="45"/>
      <c r="GHP1032" s="45"/>
      <c r="GHQ1032" s="45"/>
      <c r="GHR1032" s="45"/>
      <c r="GHS1032" s="45"/>
      <c r="GHT1032" s="45"/>
      <c r="GHU1032" s="45"/>
      <c r="GHV1032" s="45"/>
      <c r="GHW1032" s="45"/>
      <c r="GHX1032" s="45"/>
      <c r="GHY1032" s="45"/>
      <c r="GHZ1032" s="45"/>
      <c r="GIA1032" s="45"/>
      <c r="GIB1032" s="45"/>
      <c r="GIC1032" s="45"/>
      <c r="GID1032" s="45"/>
      <c r="GIE1032" s="45"/>
      <c r="GIF1032" s="45"/>
      <c r="GIG1032" s="45"/>
      <c r="GIH1032" s="45"/>
      <c r="GII1032" s="45"/>
      <c r="GIJ1032" s="45"/>
      <c r="GIK1032" s="45"/>
      <c r="GIL1032" s="45"/>
      <c r="GIM1032" s="45"/>
      <c r="GIN1032" s="45"/>
      <c r="GIO1032" s="45"/>
      <c r="GIP1032" s="45"/>
      <c r="GIQ1032" s="45"/>
      <c r="GIR1032" s="45"/>
      <c r="GIS1032" s="45"/>
      <c r="GIT1032" s="45"/>
      <c r="GIU1032" s="45"/>
      <c r="GIV1032" s="45"/>
      <c r="GIW1032" s="45"/>
      <c r="GIX1032" s="45"/>
      <c r="GIY1032" s="45"/>
      <c r="GIZ1032" s="45"/>
      <c r="GJA1032" s="45"/>
      <c r="GJB1032" s="45"/>
      <c r="GJC1032" s="45"/>
      <c r="GJD1032" s="45"/>
      <c r="GJE1032" s="45"/>
      <c r="GJF1032" s="45"/>
      <c r="GJG1032" s="45"/>
      <c r="GJH1032" s="45"/>
      <c r="GJI1032" s="45"/>
      <c r="GJJ1032" s="45"/>
      <c r="GJK1032" s="45"/>
      <c r="GJL1032" s="45"/>
      <c r="GJM1032" s="45"/>
      <c r="GJN1032" s="45"/>
      <c r="GJO1032" s="45"/>
      <c r="GJP1032" s="45"/>
      <c r="GJQ1032" s="45"/>
      <c r="GJR1032" s="45"/>
      <c r="GJS1032" s="45"/>
      <c r="GJT1032" s="45"/>
      <c r="GJU1032" s="45"/>
      <c r="GJV1032" s="45"/>
      <c r="GJW1032" s="45"/>
      <c r="GJX1032" s="45"/>
      <c r="GJY1032" s="45"/>
      <c r="GJZ1032" s="45"/>
      <c r="GKA1032" s="45"/>
      <c r="GKB1032" s="45"/>
      <c r="GKC1032" s="45"/>
      <c r="GKD1032" s="45"/>
      <c r="GKE1032" s="45"/>
      <c r="GKF1032" s="45"/>
      <c r="GKG1032" s="45"/>
      <c r="GKH1032" s="45"/>
      <c r="GKI1032" s="45"/>
      <c r="GKJ1032" s="45"/>
      <c r="GKK1032" s="45"/>
      <c r="GKL1032" s="45"/>
      <c r="GKM1032" s="45"/>
      <c r="GKN1032" s="45"/>
      <c r="GKO1032" s="45"/>
      <c r="GKP1032" s="45"/>
      <c r="GKQ1032" s="45"/>
      <c r="GKR1032" s="45"/>
      <c r="GKS1032" s="45"/>
      <c r="GKT1032" s="45"/>
      <c r="GKU1032" s="45"/>
      <c r="GKV1032" s="45"/>
      <c r="GKW1032" s="45"/>
      <c r="GKX1032" s="45"/>
      <c r="GKY1032" s="45"/>
      <c r="GKZ1032" s="45"/>
      <c r="GLA1032" s="45"/>
      <c r="GLB1032" s="45"/>
      <c r="GLC1032" s="45"/>
      <c r="GLD1032" s="45"/>
      <c r="GLE1032" s="45"/>
      <c r="GLF1032" s="45"/>
      <c r="GLG1032" s="45"/>
      <c r="GLH1032" s="45"/>
      <c r="GLI1032" s="45"/>
      <c r="GLJ1032" s="45"/>
      <c r="GLK1032" s="45"/>
      <c r="GLL1032" s="45"/>
      <c r="GLM1032" s="45"/>
      <c r="GLN1032" s="45"/>
      <c r="GLO1032" s="45"/>
      <c r="GLP1032" s="45"/>
      <c r="GLQ1032" s="45"/>
      <c r="GLR1032" s="45"/>
      <c r="GLS1032" s="45"/>
      <c r="GLT1032" s="45"/>
      <c r="GLU1032" s="45"/>
      <c r="GLV1032" s="45"/>
      <c r="GLW1032" s="45"/>
      <c r="GLX1032" s="45"/>
      <c r="GLY1032" s="45"/>
      <c r="GLZ1032" s="45"/>
      <c r="GMA1032" s="45"/>
      <c r="GMB1032" s="45"/>
      <c r="GMC1032" s="45"/>
      <c r="GMD1032" s="45"/>
      <c r="GME1032" s="45"/>
      <c r="GMF1032" s="45"/>
      <c r="GMG1032" s="45"/>
      <c r="GMH1032" s="45"/>
      <c r="GMI1032" s="45"/>
      <c r="GMJ1032" s="45"/>
      <c r="GMK1032" s="45"/>
      <c r="GML1032" s="45"/>
      <c r="GMM1032" s="45"/>
      <c r="GMN1032" s="45"/>
      <c r="GMO1032" s="45"/>
      <c r="GMP1032" s="45"/>
      <c r="GMQ1032" s="45"/>
      <c r="GMR1032" s="45"/>
      <c r="GMS1032" s="45"/>
      <c r="GMT1032" s="45"/>
      <c r="GMU1032" s="45"/>
      <c r="GMV1032" s="45"/>
      <c r="GMW1032" s="45"/>
      <c r="GMX1032" s="45"/>
      <c r="GMY1032" s="45"/>
      <c r="GMZ1032" s="45"/>
      <c r="GNA1032" s="45"/>
      <c r="GNB1032" s="45"/>
      <c r="GNC1032" s="45"/>
      <c r="GND1032" s="45"/>
      <c r="GNE1032" s="45"/>
      <c r="GNF1032" s="45"/>
      <c r="GNG1032" s="45"/>
      <c r="GNH1032" s="45"/>
      <c r="GNI1032" s="45"/>
      <c r="GNJ1032" s="45"/>
      <c r="GNK1032" s="45"/>
      <c r="GNL1032" s="45"/>
      <c r="GNM1032" s="45"/>
      <c r="GNN1032" s="45"/>
      <c r="GNO1032" s="45"/>
      <c r="GNP1032" s="45"/>
      <c r="GNQ1032" s="45"/>
      <c r="GNR1032" s="45"/>
      <c r="GNS1032" s="45"/>
      <c r="GNT1032" s="45"/>
      <c r="GNU1032" s="45"/>
      <c r="GNV1032" s="45"/>
      <c r="GNW1032" s="45"/>
      <c r="GNX1032" s="45"/>
      <c r="GNY1032" s="45"/>
      <c r="GNZ1032" s="45"/>
      <c r="GOA1032" s="45"/>
      <c r="GOB1032" s="45"/>
      <c r="GOC1032" s="45"/>
      <c r="GOD1032" s="45"/>
      <c r="GOE1032" s="45"/>
      <c r="GOF1032" s="45"/>
      <c r="GOG1032" s="45"/>
      <c r="GOH1032" s="45"/>
      <c r="GOI1032" s="45"/>
      <c r="GOJ1032" s="45"/>
      <c r="GOK1032" s="45"/>
      <c r="GOL1032" s="45"/>
      <c r="GOM1032" s="45"/>
      <c r="GON1032" s="45"/>
      <c r="GOO1032" s="45"/>
      <c r="GOP1032" s="45"/>
      <c r="GOQ1032" s="45"/>
      <c r="GOR1032" s="45"/>
      <c r="GOS1032" s="45"/>
      <c r="GOT1032" s="45"/>
      <c r="GOU1032" s="45"/>
      <c r="GOV1032" s="45"/>
      <c r="GOW1032" s="45"/>
      <c r="GOX1032" s="45"/>
      <c r="GOY1032" s="45"/>
      <c r="GOZ1032" s="45"/>
      <c r="GPA1032" s="45"/>
      <c r="GPB1032" s="45"/>
      <c r="GPC1032" s="45"/>
      <c r="GPD1032" s="45"/>
      <c r="GPE1032" s="45"/>
      <c r="GPF1032" s="45"/>
      <c r="GPG1032" s="45"/>
      <c r="GPH1032" s="45"/>
      <c r="GPI1032" s="45"/>
      <c r="GPJ1032" s="45"/>
      <c r="GPK1032" s="45"/>
      <c r="GPL1032" s="45"/>
      <c r="GPM1032" s="45"/>
      <c r="GPN1032" s="45"/>
      <c r="GPO1032" s="45"/>
      <c r="GPP1032" s="45"/>
      <c r="GPQ1032" s="45"/>
      <c r="GPR1032" s="45"/>
      <c r="GPS1032" s="45"/>
      <c r="GPT1032" s="45"/>
      <c r="GPU1032" s="45"/>
      <c r="GPV1032" s="45"/>
      <c r="GPW1032" s="45"/>
      <c r="GPX1032" s="45"/>
      <c r="GPY1032" s="45"/>
      <c r="GPZ1032" s="45"/>
      <c r="GQA1032" s="45"/>
      <c r="GQB1032" s="45"/>
      <c r="GQC1032" s="45"/>
      <c r="GQD1032" s="45"/>
      <c r="GQE1032" s="45"/>
      <c r="GQF1032" s="45"/>
      <c r="GQG1032" s="45"/>
      <c r="GQH1032" s="45"/>
      <c r="GQI1032" s="45"/>
      <c r="GQJ1032" s="45"/>
      <c r="GQK1032" s="45"/>
      <c r="GQL1032" s="45"/>
      <c r="GQM1032" s="45"/>
      <c r="GQN1032" s="45"/>
      <c r="GQO1032" s="45"/>
      <c r="GQP1032" s="45"/>
      <c r="GQQ1032" s="45"/>
      <c r="GQR1032" s="45"/>
      <c r="GQS1032" s="45"/>
      <c r="GQT1032" s="45"/>
      <c r="GQU1032" s="45"/>
      <c r="GQV1032" s="45"/>
      <c r="GQW1032" s="45"/>
      <c r="GQX1032" s="45"/>
      <c r="GQY1032" s="45"/>
      <c r="GQZ1032" s="45"/>
      <c r="GRA1032" s="45"/>
      <c r="GRB1032" s="45"/>
      <c r="GRC1032" s="45"/>
      <c r="GRD1032" s="45"/>
      <c r="GRE1032" s="45"/>
      <c r="GRF1032" s="45"/>
      <c r="GRG1032" s="45"/>
      <c r="GRH1032" s="45"/>
      <c r="GRI1032" s="45"/>
      <c r="GRJ1032" s="45"/>
      <c r="GRK1032" s="45"/>
      <c r="GRL1032" s="45"/>
      <c r="GRM1032" s="45"/>
      <c r="GRN1032" s="45"/>
      <c r="GRO1032" s="45"/>
      <c r="GRP1032" s="45"/>
      <c r="GRQ1032" s="45"/>
      <c r="GRR1032" s="45"/>
      <c r="GRS1032" s="45"/>
      <c r="GRT1032" s="45"/>
      <c r="GRU1032" s="45"/>
      <c r="GRV1032" s="45"/>
      <c r="GRW1032" s="45"/>
      <c r="GRX1032" s="45"/>
      <c r="GRY1032" s="45"/>
      <c r="GRZ1032" s="45"/>
      <c r="GSA1032" s="45"/>
      <c r="GSB1032" s="45"/>
      <c r="GSC1032" s="45"/>
      <c r="GSD1032" s="45"/>
      <c r="GSE1032" s="45"/>
      <c r="GSF1032" s="45"/>
      <c r="GSG1032" s="45"/>
      <c r="GSH1032" s="45"/>
      <c r="GSI1032" s="45"/>
      <c r="GSJ1032" s="45"/>
      <c r="GSK1032" s="45"/>
      <c r="GSL1032" s="45"/>
      <c r="GSM1032" s="45"/>
      <c r="GSN1032" s="45"/>
      <c r="GSO1032" s="45"/>
      <c r="GSP1032" s="45"/>
      <c r="GSQ1032" s="45"/>
      <c r="GSR1032" s="45"/>
      <c r="GSS1032" s="45"/>
      <c r="GST1032" s="45"/>
      <c r="GSU1032" s="45"/>
      <c r="GSV1032" s="45"/>
      <c r="GSW1032" s="45"/>
      <c r="GSX1032" s="45"/>
      <c r="GSY1032" s="45"/>
      <c r="GSZ1032" s="45"/>
      <c r="GTA1032" s="45"/>
      <c r="GTB1032" s="45"/>
      <c r="GTC1032" s="45"/>
      <c r="GTD1032" s="45"/>
      <c r="GTE1032" s="45"/>
      <c r="GTF1032" s="45"/>
      <c r="GTG1032" s="45"/>
      <c r="GTH1032" s="45"/>
      <c r="GTI1032" s="45"/>
      <c r="GTJ1032" s="45"/>
      <c r="GTK1032" s="45"/>
      <c r="GTL1032" s="45"/>
      <c r="GTM1032" s="45"/>
      <c r="GTN1032" s="45"/>
      <c r="GTO1032" s="45"/>
      <c r="GTP1032" s="45"/>
      <c r="GTQ1032" s="45"/>
      <c r="GTR1032" s="45"/>
      <c r="GTS1032" s="45"/>
      <c r="GTT1032" s="45"/>
      <c r="GTU1032" s="45"/>
      <c r="GTV1032" s="45"/>
      <c r="GTW1032" s="45"/>
      <c r="GTX1032" s="45"/>
      <c r="GTY1032" s="45"/>
      <c r="GTZ1032" s="45"/>
      <c r="GUA1032" s="45"/>
      <c r="GUB1032" s="45"/>
      <c r="GUC1032" s="45"/>
      <c r="GUD1032" s="45"/>
      <c r="GUE1032" s="45"/>
      <c r="GUF1032" s="45"/>
      <c r="GUG1032" s="45"/>
      <c r="GUH1032" s="45"/>
      <c r="GUI1032" s="45"/>
      <c r="GUJ1032" s="45"/>
      <c r="GUK1032" s="45"/>
      <c r="GUL1032" s="45"/>
      <c r="GUM1032" s="45"/>
      <c r="GUN1032" s="45"/>
      <c r="GUO1032" s="45"/>
      <c r="GUP1032" s="45"/>
      <c r="GUQ1032" s="45"/>
      <c r="GUR1032" s="45"/>
      <c r="GUS1032" s="45"/>
      <c r="GUT1032" s="45"/>
      <c r="GUU1032" s="45"/>
      <c r="GUV1032" s="45"/>
      <c r="GUW1032" s="45"/>
      <c r="GUX1032" s="45"/>
      <c r="GUY1032" s="45"/>
      <c r="GUZ1032" s="45"/>
      <c r="GVA1032" s="45"/>
      <c r="GVB1032" s="45"/>
      <c r="GVC1032" s="45"/>
      <c r="GVD1032" s="45"/>
      <c r="GVE1032" s="45"/>
      <c r="GVF1032" s="45"/>
      <c r="GVG1032" s="45"/>
      <c r="GVH1032" s="45"/>
      <c r="GVI1032" s="45"/>
      <c r="GVJ1032" s="45"/>
      <c r="GVK1032" s="45"/>
      <c r="GVL1032" s="45"/>
      <c r="GVM1032" s="45"/>
      <c r="GVN1032" s="45"/>
      <c r="GVO1032" s="45"/>
      <c r="GVP1032" s="45"/>
      <c r="GVQ1032" s="45"/>
      <c r="GVR1032" s="45"/>
      <c r="GVS1032" s="45"/>
      <c r="GVT1032" s="45"/>
      <c r="GVU1032" s="45"/>
      <c r="GVV1032" s="45"/>
      <c r="GVW1032" s="45"/>
      <c r="GVX1032" s="45"/>
      <c r="GVY1032" s="45"/>
      <c r="GVZ1032" s="45"/>
      <c r="GWA1032" s="45"/>
      <c r="GWB1032" s="45"/>
      <c r="GWC1032" s="45"/>
      <c r="GWD1032" s="45"/>
      <c r="GWE1032" s="45"/>
      <c r="GWF1032" s="45"/>
      <c r="GWG1032" s="45"/>
      <c r="GWH1032" s="45"/>
      <c r="GWI1032" s="45"/>
      <c r="GWJ1032" s="45"/>
      <c r="GWK1032" s="45"/>
      <c r="GWL1032" s="45"/>
      <c r="GWM1032" s="45"/>
      <c r="GWN1032" s="45"/>
      <c r="GWO1032" s="45"/>
      <c r="GWP1032" s="45"/>
      <c r="GWQ1032" s="45"/>
      <c r="GWR1032" s="45"/>
      <c r="GWS1032" s="45"/>
      <c r="GWT1032" s="45"/>
      <c r="GWU1032" s="45"/>
      <c r="GWV1032" s="45"/>
      <c r="GWW1032" s="45"/>
      <c r="GWX1032" s="45"/>
      <c r="GWY1032" s="45"/>
      <c r="GWZ1032" s="45"/>
      <c r="GXA1032" s="45"/>
      <c r="GXB1032" s="45"/>
      <c r="GXC1032" s="45"/>
      <c r="GXD1032" s="45"/>
      <c r="GXE1032" s="45"/>
      <c r="GXF1032" s="45"/>
      <c r="GXG1032" s="45"/>
      <c r="GXH1032" s="45"/>
      <c r="GXI1032" s="45"/>
      <c r="GXJ1032" s="45"/>
      <c r="GXK1032" s="45"/>
      <c r="GXL1032" s="45"/>
      <c r="GXM1032" s="45"/>
      <c r="GXN1032" s="45"/>
      <c r="GXO1032" s="45"/>
      <c r="GXP1032" s="45"/>
      <c r="GXQ1032" s="45"/>
      <c r="GXR1032" s="45"/>
      <c r="GXS1032" s="45"/>
      <c r="GXT1032" s="45"/>
      <c r="GXU1032" s="45"/>
      <c r="GXV1032" s="45"/>
      <c r="GXW1032" s="45"/>
      <c r="GXX1032" s="45"/>
      <c r="GXY1032" s="45"/>
      <c r="GXZ1032" s="45"/>
      <c r="GYA1032" s="45"/>
      <c r="GYB1032" s="45"/>
      <c r="GYC1032" s="45"/>
      <c r="GYD1032" s="45"/>
      <c r="GYE1032" s="45"/>
      <c r="GYF1032" s="45"/>
      <c r="GYG1032" s="45"/>
      <c r="GYH1032" s="45"/>
      <c r="GYI1032" s="45"/>
      <c r="GYJ1032" s="45"/>
      <c r="GYK1032" s="45"/>
      <c r="GYL1032" s="45"/>
      <c r="GYM1032" s="45"/>
      <c r="GYN1032" s="45"/>
      <c r="GYO1032" s="45"/>
      <c r="GYP1032" s="45"/>
      <c r="GYQ1032" s="45"/>
      <c r="GYR1032" s="45"/>
      <c r="GYS1032" s="45"/>
      <c r="GYT1032" s="45"/>
      <c r="GYU1032" s="45"/>
      <c r="GYV1032" s="45"/>
      <c r="GYW1032" s="45"/>
      <c r="GYX1032" s="45"/>
      <c r="GYY1032" s="45"/>
      <c r="GYZ1032" s="45"/>
      <c r="GZA1032" s="45"/>
      <c r="GZB1032" s="45"/>
      <c r="GZC1032" s="45"/>
      <c r="GZD1032" s="45"/>
      <c r="GZE1032" s="45"/>
      <c r="GZF1032" s="45"/>
      <c r="GZG1032" s="45"/>
      <c r="GZH1032" s="45"/>
      <c r="GZI1032" s="45"/>
      <c r="GZJ1032" s="45"/>
      <c r="GZK1032" s="45"/>
      <c r="GZL1032" s="45"/>
      <c r="GZM1032" s="45"/>
      <c r="GZN1032" s="45"/>
      <c r="GZO1032" s="45"/>
      <c r="GZP1032" s="45"/>
      <c r="GZQ1032" s="45"/>
      <c r="GZR1032" s="45"/>
      <c r="GZS1032" s="45"/>
      <c r="GZT1032" s="45"/>
      <c r="GZU1032" s="45"/>
      <c r="GZV1032" s="45"/>
      <c r="GZW1032" s="45"/>
      <c r="GZX1032" s="45"/>
      <c r="GZY1032" s="45"/>
      <c r="GZZ1032" s="45"/>
      <c r="HAA1032" s="45"/>
      <c r="HAB1032" s="45"/>
      <c r="HAC1032" s="45"/>
      <c r="HAD1032" s="45"/>
      <c r="HAE1032" s="45"/>
      <c r="HAF1032" s="45"/>
      <c r="HAG1032" s="45"/>
      <c r="HAH1032" s="45"/>
      <c r="HAI1032" s="45"/>
      <c r="HAJ1032" s="45"/>
      <c r="HAK1032" s="45"/>
      <c r="HAL1032" s="45"/>
      <c r="HAM1032" s="45"/>
      <c r="HAN1032" s="45"/>
      <c r="HAO1032" s="45"/>
      <c r="HAP1032" s="45"/>
      <c r="HAQ1032" s="45"/>
      <c r="HAR1032" s="45"/>
      <c r="HAS1032" s="45"/>
      <c r="HAT1032" s="45"/>
      <c r="HAU1032" s="45"/>
      <c r="HAV1032" s="45"/>
      <c r="HAW1032" s="45"/>
      <c r="HAX1032" s="45"/>
      <c r="HAY1032" s="45"/>
      <c r="HAZ1032" s="45"/>
      <c r="HBA1032" s="45"/>
      <c r="HBB1032" s="45"/>
      <c r="HBC1032" s="45"/>
      <c r="HBD1032" s="45"/>
      <c r="HBE1032" s="45"/>
      <c r="HBF1032" s="45"/>
      <c r="HBG1032" s="45"/>
      <c r="HBH1032" s="45"/>
      <c r="HBI1032" s="45"/>
      <c r="HBJ1032" s="45"/>
      <c r="HBK1032" s="45"/>
      <c r="HBL1032" s="45"/>
      <c r="HBM1032" s="45"/>
      <c r="HBN1032" s="45"/>
      <c r="HBO1032" s="45"/>
      <c r="HBP1032" s="45"/>
      <c r="HBQ1032" s="45"/>
      <c r="HBR1032" s="45"/>
      <c r="HBS1032" s="45"/>
      <c r="HBT1032" s="45"/>
      <c r="HBU1032" s="45"/>
      <c r="HBV1032" s="45"/>
      <c r="HBW1032" s="45"/>
      <c r="HBX1032" s="45"/>
      <c r="HBY1032" s="45"/>
      <c r="HBZ1032" s="45"/>
      <c r="HCA1032" s="45"/>
      <c r="HCB1032" s="45"/>
      <c r="HCC1032" s="45"/>
      <c r="HCD1032" s="45"/>
      <c r="HCE1032" s="45"/>
      <c r="HCF1032" s="45"/>
      <c r="HCG1032" s="45"/>
      <c r="HCH1032" s="45"/>
      <c r="HCI1032" s="45"/>
      <c r="HCJ1032" s="45"/>
      <c r="HCK1032" s="45"/>
      <c r="HCL1032" s="45"/>
      <c r="HCM1032" s="45"/>
      <c r="HCN1032" s="45"/>
      <c r="HCO1032" s="45"/>
      <c r="HCP1032" s="45"/>
      <c r="HCQ1032" s="45"/>
      <c r="HCR1032" s="45"/>
      <c r="HCS1032" s="45"/>
      <c r="HCT1032" s="45"/>
      <c r="HCU1032" s="45"/>
      <c r="HCV1032" s="45"/>
      <c r="HCW1032" s="45"/>
      <c r="HCX1032" s="45"/>
      <c r="HCY1032" s="45"/>
      <c r="HCZ1032" s="45"/>
      <c r="HDA1032" s="45"/>
      <c r="HDB1032" s="45"/>
      <c r="HDC1032" s="45"/>
      <c r="HDD1032" s="45"/>
      <c r="HDE1032" s="45"/>
      <c r="HDF1032" s="45"/>
      <c r="HDG1032" s="45"/>
      <c r="HDH1032" s="45"/>
      <c r="HDI1032" s="45"/>
      <c r="HDJ1032" s="45"/>
      <c r="HDK1032" s="45"/>
      <c r="HDL1032" s="45"/>
      <c r="HDM1032" s="45"/>
      <c r="HDN1032" s="45"/>
      <c r="HDO1032" s="45"/>
      <c r="HDP1032" s="45"/>
      <c r="HDQ1032" s="45"/>
      <c r="HDR1032" s="45"/>
      <c r="HDS1032" s="45"/>
      <c r="HDT1032" s="45"/>
      <c r="HDU1032" s="45"/>
      <c r="HDV1032" s="45"/>
      <c r="HDW1032" s="45"/>
      <c r="HDX1032" s="45"/>
      <c r="HDY1032" s="45"/>
      <c r="HDZ1032" s="45"/>
      <c r="HEA1032" s="45"/>
      <c r="HEB1032" s="45"/>
      <c r="HEC1032" s="45"/>
      <c r="HED1032" s="45"/>
      <c r="HEE1032" s="45"/>
      <c r="HEF1032" s="45"/>
      <c r="HEG1032" s="45"/>
      <c r="HEH1032" s="45"/>
      <c r="HEI1032" s="45"/>
      <c r="HEJ1032" s="45"/>
      <c r="HEK1032" s="45"/>
      <c r="HEL1032" s="45"/>
      <c r="HEM1032" s="45"/>
      <c r="HEN1032" s="45"/>
      <c r="HEO1032" s="45"/>
      <c r="HEP1032" s="45"/>
      <c r="HEQ1032" s="45"/>
      <c r="HER1032" s="45"/>
      <c r="HES1032" s="45"/>
      <c r="HET1032" s="45"/>
      <c r="HEU1032" s="45"/>
      <c r="HEV1032" s="45"/>
      <c r="HEW1032" s="45"/>
      <c r="HEX1032" s="45"/>
      <c r="HEY1032" s="45"/>
      <c r="HEZ1032" s="45"/>
      <c r="HFA1032" s="45"/>
      <c r="HFB1032" s="45"/>
      <c r="HFC1032" s="45"/>
      <c r="HFD1032" s="45"/>
      <c r="HFE1032" s="45"/>
      <c r="HFF1032" s="45"/>
      <c r="HFG1032" s="45"/>
      <c r="HFH1032" s="45"/>
      <c r="HFI1032" s="45"/>
      <c r="HFJ1032" s="45"/>
      <c r="HFK1032" s="45"/>
      <c r="HFL1032" s="45"/>
      <c r="HFM1032" s="45"/>
      <c r="HFN1032" s="45"/>
      <c r="HFO1032" s="45"/>
      <c r="HFP1032" s="45"/>
      <c r="HFQ1032" s="45"/>
      <c r="HFR1032" s="45"/>
      <c r="HFS1032" s="45"/>
      <c r="HFT1032" s="45"/>
      <c r="HFU1032" s="45"/>
      <c r="HFV1032" s="45"/>
      <c r="HFW1032" s="45"/>
      <c r="HFX1032" s="45"/>
      <c r="HFY1032" s="45"/>
      <c r="HFZ1032" s="45"/>
      <c r="HGA1032" s="45"/>
      <c r="HGB1032" s="45"/>
      <c r="HGC1032" s="45"/>
      <c r="HGD1032" s="45"/>
      <c r="HGE1032" s="45"/>
      <c r="HGF1032" s="45"/>
      <c r="HGG1032" s="45"/>
      <c r="HGH1032" s="45"/>
      <c r="HGI1032" s="45"/>
      <c r="HGJ1032" s="45"/>
      <c r="HGK1032" s="45"/>
      <c r="HGL1032" s="45"/>
      <c r="HGM1032" s="45"/>
      <c r="HGN1032" s="45"/>
      <c r="HGO1032" s="45"/>
      <c r="HGP1032" s="45"/>
      <c r="HGQ1032" s="45"/>
      <c r="HGR1032" s="45"/>
      <c r="HGS1032" s="45"/>
      <c r="HGT1032" s="45"/>
      <c r="HGU1032" s="45"/>
      <c r="HGV1032" s="45"/>
      <c r="HGW1032" s="45"/>
      <c r="HGX1032" s="45"/>
      <c r="HGY1032" s="45"/>
      <c r="HGZ1032" s="45"/>
      <c r="HHA1032" s="45"/>
      <c r="HHB1032" s="45"/>
      <c r="HHC1032" s="45"/>
      <c r="HHD1032" s="45"/>
      <c r="HHE1032" s="45"/>
      <c r="HHF1032" s="45"/>
      <c r="HHG1032" s="45"/>
      <c r="HHH1032" s="45"/>
      <c r="HHI1032" s="45"/>
      <c r="HHJ1032" s="45"/>
      <c r="HHK1032" s="45"/>
      <c r="HHL1032" s="45"/>
      <c r="HHM1032" s="45"/>
      <c r="HHN1032" s="45"/>
      <c r="HHO1032" s="45"/>
      <c r="HHP1032" s="45"/>
      <c r="HHQ1032" s="45"/>
      <c r="HHR1032" s="45"/>
      <c r="HHS1032" s="45"/>
      <c r="HHT1032" s="45"/>
      <c r="HHU1032" s="45"/>
      <c r="HHV1032" s="45"/>
      <c r="HHW1032" s="45"/>
      <c r="HHX1032" s="45"/>
      <c r="HHY1032" s="45"/>
      <c r="HHZ1032" s="45"/>
      <c r="HIA1032" s="45"/>
      <c r="HIB1032" s="45"/>
      <c r="HIC1032" s="45"/>
      <c r="HID1032" s="45"/>
      <c r="HIE1032" s="45"/>
      <c r="HIF1032" s="45"/>
      <c r="HIG1032" s="45"/>
      <c r="HIH1032" s="45"/>
      <c r="HII1032" s="45"/>
      <c r="HIJ1032" s="45"/>
      <c r="HIK1032" s="45"/>
      <c r="HIL1032" s="45"/>
      <c r="HIM1032" s="45"/>
      <c r="HIN1032" s="45"/>
      <c r="HIO1032" s="45"/>
      <c r="HIP1032" s="45"/>
      <c r="HIQ1032" s="45"/>
      <c r="HIR1032" s="45"/>
      <c r="HIS1032" s="45"/>
      <c r="HIT1032" s="45"/>
      <c r="HIU1032" s="45"/>
      <c r="HIV1032" s="45"/>
      <c r="HIW1032" s="45"/>
      <c r="HIX1032" s="45"/>
      <c r="HIY1032" s="45"/>
      <c r="HIZ1032" s="45"/>
      <c r="HJA1032" s="45"/>
      <c r="HJB1032" s="45"/>
      <c r="HJC1032" s="45"/>
      <c r="HJD1032" s="45"/>
      <c r="HJE1032" s="45"/>
      <c r="HJF1032" s="45"/>
      <c r="HJG1032" s="45"/>
      <c r="HJH1032" s="45"/>
      <c r="HJI1032" s="45"/>
      <c r="HJJ1032" s="45"/>
      <c r="HJK1032" s="45"/>
      <c r="HJL1032" s="45"/>
      <c r="HJM1032" s="45"/>
      <c r="HJN1032" s="45"/>
      <c r="HJO1032" s="45"/>
      <c r="HJP1032" s="45"/>
      <c r="HJQ1032" s="45"/>
      <c r="HJR1032" s="45"/>
      <c r="HJS1032" s="45"/>
      <c r="HJT1032" s="45"/>
      <c r="HJU1032" s="45"/>
      <c r="HJV1032" s="45"/>
      <c r="HJW1032" s="45"/>
      <c r="HJX1032" s="45"/>
      <c r="HJY1032" s="45"/>
      <c r="HJZ1032" s="45"/>
      <c r="HKA1032" s="45"/>
      <c r="HKB1032" s="45"/>
      <c r="HKC1032" s="45"/>
      <c r="HKD1032" s="45"/>
      <c r="HKE1032" s="45"/>
      <c r="HKF1032" s="45"/>
      <c r="HKG1032" s="45"/>
      <c r="HKH1032" s="45"/>
      <c r="HKI1032" s="45"/>
      <c r="HKJ1032" s="45"/>
      <c r="HKK1032" s="45"/>
      <c r="HKL1032" s="45"/>
      <c r="HKM1032" s="45"/>
      <c r="HKN1032" s="45"/>
      <c r="HKO1032" s="45"/>
      <c r="HKP1032" s="45"/>
      <c r="HKQ1032" s="45"/>
      <c r="HKR1032" s="45"/>
      <c r="HKS1032" s="45"/>
      <c r="HKT1032" s="45"/>
      <c r="HKU1032" s="45"/>
      <c r="HKV1032" s="45"/>
      <c r="HKW1032" s="45"/>
      <c r="HKX1032" s="45"/>
      <c r="HKY1032" s="45"/>
      <c r="HKZ1032" s="45"/>
      <c r="HLA1032" s="45"/>
      <c r="HLB1032" s="45"/>
      <c r="HLC1032" s="45"/>
      <c r="HLD1032" s="45"/>
      <c r="HLE1032" s="45"/>
      <c r="HLF1032" s="45"/>
      <c r="HLG1032" s="45"/>
      <c r="HLH1032" s="45"/>
      <c r="HLI1032" s="45"/>
      <c r="HLJ1032" s="45"/>
      <c r="HLK1032" s="45"/>
      <c r="HLL1032" s="45"/>
      <c r="HLM1032" s="45"/>
      <c r="HLN1032" s="45"/>
      <c r="HLO1032" s="45"/>
      <c r="HLP1032" s="45"/>
      <c r="HLQ1032" s="45"/>
      <c r="HLR1032" s="45"/>
      <c r="HLS1032" s="45"/>
      <c r="HLT1032" s="45"/>
      <c r="HLU1032" s="45"/>
      <c r="HLV1032" s="45"/>
      <c r="HLW1032" s="45"/>
      <c r="HLX1032" s="45"/>
      <c r="HLY1032" s="45"/>
      <c r="HLZ1032" s="45"/>
      <c r="HMA1032" s="45"/>
      <c r="HMB1032" s="45"/>
      <c r="HMC1032" s="45"/>
      <c r="HMD1032" s="45"/>
      <c r="HME1032" s="45"/>
      <c r="HMF1032" s="45"/>
      <c r="HMG1032" s="45"/>
      <c r="HMH1032" s="45"/>
      <c r="HMI1032" s="45"/>
      <c r="HMJ1032" s="45"/>
      <c r="HMK1032" s="45"/>
      <c r="HML1032" s="45"/>
      <c r="HMM1032" s="45"/>
      <c r="HMN1032" s="45"/>
      <c r="HMO1032" s="45"/>
      <c r="HMP1032" s="45"/>
      <c r="HMQ1032" s="45"/>
      <c r="HMR1032" s="45"/>
      <c r="HMS1032" s="45"/>
      <c r="HMT1032" s="45"/>
      <c r="HMU1032" s="45"/>
      <c r="HMV1032" s="45"/>
      <c r="HMW1032" s="45"/>
      <c r="HMX1032" s="45"/>
      <c r="HMY1032" s="45"/>
      <c r="HMZ1032" s="45"/>
      <c r="HNA1032" s="45"/>
      <c r="HNB1032" s="45"/>
      <c r="HNC1032" s="45"/>
      <c r="HND1032" s="45"/>
      <c r="HNE1032" s="45"/>
      <c r="HNF1032" s="45"/>
      <c r="HNG1032" s="45"/>
      <c r="HNH1032" s="45"/>
      <c r="HNI1032" s="45"/>
      <c r="HNJ1032" s="45"/>
      <c r="HNK1032" s="45"/>
      <c r="HNL1032" s="45"/>
      <c r="HNM1032" s="45"/>
      <c r="HNN1032" s="45"/>
      <c r="HNO1032" s="45"/>
      <c r="HNP1032" s="45"/>
      <c r="HNQ1032" s="45"/>
      <c r="HNR1032" s="45"/>
      <c r="HNS1032" s="45"/>
      <c r="HNT1032" s="45"/>
      <c r="HNU1032" s="45"/>
      <c r="HNV1032" s="45"/>
      <c r="HNW1032" s="45"/>
      <c r="HNX1032" s="45"/>
      <c r="HNY1032" s="45"/>
      <c r="HNZ1032" s="45"/>
      <c r="HOA1032" s="45"/>
      <c r="HOB1032" s="45"/>
      <c r="HOC1032" s="45"/>
      <c r="HOD1032" s="45"/>
      <c r="HOE1032" s="45"/>
      <c r="HOF1032" s="45"/>
      <c r="HOG1032" s="45"/>
      <c r="HOH1032" s="45"/>
      <c r="HOI1032" s="45"/>
      <c r="HOJ1032" s="45"/>
      <c r="HOK1032" s="45"/>
      <c r="HOL1032" s="45"/>
      <c r="HOM1032" s="45"/>
      <c r="HON1032" s="45"/>
      <c r="HOO1032" s="45"/>
      <c r="HOP1032" s="45"/>
      <c r="HOQ1032" s="45"/>
      <c r="HOR1032" s="45"/>
      <c r="HOS1032" s="45"/>
      <c r="HOT1032" s="45"/>
      <c r="HOU1032" s="45"/>
      <c r="HOV1032" s="45"/>
      <c r="HOW1032" s="45"/>
      <c r="HOX1032" s="45"/>
      <c r="HOY1032" s="45"/>
      <c r="HOZ1032" s="45"/>
      <c r="HPA1032" s="45"/>
      <c r="HPB1032" s="45"/>
      <c r="HPC1032" s="45"/>
      <c r="HPD1032" s="45"/>
      <c r="HPE1032" s="45"/>
      <c r="HPF1032" s="45"/>
      <c r="HPG1032" s="45"/>
      <c r="HPH1032" s="45"/>
      <c r="HPI1032" s="45"/>
      <c r="HPJ1032" s="45"/>
      <c r="HPK1032" s="45"/>
      <c r="HPL1032" s="45"/>
      <c r="HPM1032" s="45"/>
      <c r="HPN1032" s="45"/>
      <c r="HPO1032" s="45"/>
      <c r="HPP1032" s="45"/>
      <c r="HPQ1032" s="45"/>
      <c r="HPR1032" s="45"/>
      <c r="HPS1032" s="45"/>
      <c r="HPT1032" s="45"/>
      <c r="HPU1032" s="45"/>
      <c r="HPV1032" s="45"/>
      <c r="HPW1032" s="45"/>
      <c r="HPX1032" s="45"/>
      <c r="HPY1032" s="45"/>
      <c r="HPZ1032" s="45"/>
      <c r="HQA1032" s="45"/>
      <c r="HQB1032" s="45"/>
      <c r="HQC1032" s="45"/>
      <c r="HQD1032" s="45"/>
      <c r="HQE1032" s="45"/>
      <c r="HQF1032" s="45"/>
      <c r="HQG1032" s="45"/>
      <c r="HQH1032" s="45"/>
      <c r="HQI1032" s="45"/>
      <c r="HQJ1032" s="45"/>
      <c r="HQK1032" s="45"/>
      <c r="HQL1032" s="45"/>
      <c r="HQM1032" s="45"/>
      <c r="HQN1032" s="45"/>
      <c r="HQO1032" s="45"/>
      <c r="HQP1032" s="45"/>
      <c r="HQQ1032" s="45"/>
      <c r="HQR1032" s="45"/>
      <c r="HQS1032" s="45"/>
      <c r="HQT1032" s="45"/>
      <c r="HQU1032" s="45"/>
      <c r="HQV1032" s="45"/>
      <c r="HQW1032" s="45"/>
      <c r="HQX1032" s="45"/>
      <c r="HQY1032" s="45"/>
      <c r="HQZ1032" s="45"/>
      <c r="HRA1032" s="45"/>
      <c r="HRB1032" s="45"/>
      <c r="HRC1032" s="45"/>
      <c r="HRD1032" s="45"/>
      <c r="HRE1032" s="45"/>
      <c r="HRF1032" s="45"/>
      <c r="HRG1032" s="45"/>
      <c r="HRH1032" s="45"/>
      <c r="HRI1032" s="45"/>
      <c r="HRJ1032" s="45"/>
      <c r="HRK1032" s="45"/>
      <c r="HRL1032" s="45"/>
      <c r="HRM1032" s="45"/>
      <c r="HRN1032" s="45"/>
      <c r="HRO1032" s="45"/>
      <c r="HRP1032" s="45"/>
      <c r="HRQ1032" s="45"/>
      <c r="HRR1032" s="45"/>
      <c r="HRS1032" s="45"/>
      <c r="HRT1032" s="45"/>
      <c r="HRU1032" s="45"/>
      <c r="HRV1032" s="45"/>
      <c r="HRW1032" s="45"/>
      <c r="HRX1032" s="45"/>
      <c r="HRY1032" s="45"/>
      <c r="HRZ1032" s="45"/>
      <c r="HSA1032" s="45"/>
      <c r="HSB1032" s="45"/>
      <c r="HSC1032" s="45"/>
      <c r="HSD1032" s="45"/>
      <c r="HSE1032" s="45"/>
      <c r="HSF1032" s="45"/>
      <c r="HSG1032" s="45"/>
      <c r="HSH1032" s="45"/>
      <c r="HSI1032" s="45"/>
      <c r="HSJ1032" s="45"/>
      <c r="HSK1032" s="45"/>
      <c r="HSL1032" s="45"/>
      <c r="HSM1032" s="45"/>
      <c r="HSN1032" s="45"/>
      <c r="HSO1032" s="45"/>
      <c r="HSP1032" s="45"/>
      <c r="HSQ1032" s="45"/>
      <c r="HSR1032" s="45"/>
      <c r="HSS1032" s="45"/>
      <c r="HST1032" s="45"/>
      <c r="HSU1032" s="45"/>
      <c r="HSV1032" s="45"/>
      <c r="HSW1032" s="45"/>
      <c r="HSX1032" s="45"/>
      <c r="HSY1032" s="45"/>
      <c r="HSZ1032" s="45"/>
      <c r="HTA1032" s="45"/>
      <c r="HTB1032" s="45"/>
      <c r="HTC1032" s="45"/>
      <c r="HTD1032" s="45"/>
      <c r="HTE1032" s="45"/>
      <c r="HTF1032" s="45"/>
      <c r="HTG1032" s="45"/>
      <c r="HTH1032" s="45"/>
      <c r="HTI1032" s="45"/>
      <c r="HTJ1032" s="45"/>
      <c r="HTK1032" s="45"/>
      <c r="HTL1032" s="45"/>
      <c r="HTM1032" s="45"/>
      <c r="HTN1032" s="45"/>
      <c r="HTO1032" s="45"/>
      <c r="HTP1032" s="45"/>
      <c r="HTQ1032" s="45"/>
      <c r="HTR1032" s="45"/>
      <c r="HTS1032" s="45"/>
      <c r="HTT1032" s="45"/>
      <c r="HTU1032" s="45"/>
      <c r="HTV1032" s="45"/>
      <c r="HTW1032" s="45"/>
      <c r="HTX1032" s="45"/>
      <c r="HTY1032" s="45"/>
      <c r="HTZ1032" s="45"/>
      <c r="HUA1032" s="45"/>
      <c r="HUB1032" s="45"/>
      <c r="HUC1032" s="45"/>
      <c r="HUD1032" s="45"/>
      <c r="HUE1032" s="45"/>
      <c r="HUF1032" s="45"/>
      <c r="HUG1032" s="45"/>
      <c r="HUH1032" s="45"/>
      <c r="HUI1032" s="45"/>
      <c r="HUJ1032" s="45"/>
      <c r="HUK1032" s="45"/>
      <c r="HUL1032" s="45"/>
      <c r="HUM1032" s="45"/>
      <c r="HUN1032" s="45"/>
      <c r="HUO1032" s="45"/>
      <c r="HUP1032" s="45"/>
      <c r="HUQ1032" s="45"/>
      <c r="HUR1032" s="45"/>
      <c r="HUS1032" s="45"/>
      <c r="HUT1032" s="45"/>
      <c r="HUU1032" s="45"/>
      <c r="HUV1032" s="45"/>
      <c r="HUW1032" s="45"/>
      <c r="HUX1032" s="45"/>
      <c r="HUY1032" s="45"/>
      <c r="HUZ1032" s="45"/>
      <c r="HVA1032" s="45"/>
      <c r="HVB1032" s="45"/>
      <c r="HVC1032" s="45"/>
      <c r="HVD1032" s="45"/>
      <c r="HVE1032" s="45"/>
      <c r="HVF1032" s="45"/>
      <c r="HVG1032" s="45"/>
      <c r="HVH1032" s="45"/>
      <c r="HVI1032" s="45"/>
      <c r="HVJ1032" s="45"/>
      <c r="HVK1032" s="45"/>
      <c r="HVL1032" s="45"/>
      <c r="HVM1032" s="45"/>
      <c r="HVN1032" s="45"/>
      <c r="HVO1032" s="45"/>
      <c r="HVP1032" s="45"/>
      <c r="HVQ1032" s="45"/>
      <c r="HVR1032" s="45"/>
      <c r="HVS1032" s="45"/>
      <c r="HVT1032" s="45"/>
      <c r="HVU1032" s="45"/>
      <c r="HVV1032" s="45"/>
      <c r="HVW1032" s="45"/>
      <c r="HVX1032" s="45"/>
      <c r="HVY1032" s="45"/>
      <c r="HVZ1032" s="45"/>
      <c r="HWA1032" s="45"/>
      <c r="HWB1032" s="45"/>
      <c r="HWC1032" s="45"/>
      <c r="HWD1032" s="45"/>
      <c r="HWE1032" s="45"/>
      <c r="HWF1032" s="45"/>
      <c r="HWG1032" s="45"/>
      <c r="HWH1032" s="45"/>
      <c r="HWI1032" s="45"/>
      <c r="HWJ1032" s="45"/>
      <c r="HWK1032" s="45"/>
      <c r="HWL1032" s="45"/>
      <c r="HWM1032" s="45"/>
      <c r="HWN1032" s="45"/>
      <c r="HWO1032" s="45"/>
      <c r="HWP1032" s="45"/>
      <c r="HWQ1032" s="45"/>
      <c r="HWR1032" s="45"/>
      <c r="HWS1032" s="45"/>
      <c r="HWT1032" s="45"/>
      <c r="HWU1032" s="45"/>
      <c r="HWV1032" s="45"/>
      <c r="HWW1032" s="45"/>
      <c r="HWX1032" s="45"/>
      <c r="HWY1032" s="45"/>
      <c r="HWZ1032" s="45"/>
      <c r="HXA1032" s="45"/>
      <c r="HXB1032" s="45"/>
      <c r="HXC1032" s="45"/>
      <c r="HXD1032" s="45"/>
      <c r="HXE1032" s="45"/>
      <c r="HXF1032" s="45"/>
      <c r="HXG1032" s="45"/>
      <c r="HXH1032" s="45"/>
      <c r="HXI1032" s="45"/>
      <c r="HXJ1032" s="45"/>
      <c r="HXK1032" s="45"/>
      <c r="HXL1032" s="45"/>
      <c r="HXM1032" s="45"/>
      <c r="HXN1032" s="45"/>
      <c r="HXO1032" s="45"/>
      <c r="HXP1032" s="45"/>
      <c r="HXQ1032" s="45"/>
      <c r="HXR1032" s="45"/>
      <c r="HXS1032" s="45"/>
      <c r="HXT1032" s="45"/>
      <c r="HXU1032" s="45"/>
      <c r="HXV1032" s="45"/>
      <c r="HXW1032" s="45"/>
      <c r="HXX1032" s="45"/>
      <c r="HXY1032" s="45"/>
      <c r="HXZ1032" s="45"/>
      <c r="HYA1032" s="45"/>
      <c r="HYB1032" s="45"/>
      <c r="HYC1032" s="45"/>
      <c r="HYD1032" s="45"/>
      <c r="HYE1032" s="45"/>
      <c r="HYF1032" s="45"/>
      <c r="HYG1032" s="45"/>
      <c r="HYH1032" s="45"/>
      <c r="HYI1032" s="45"/>
      <c r="HYJ1032" s="45"/>
      <c r="HYK1032" s="45"/>
      <c r="HYL1032" s="45"/>
      <c r="HYM1032" s="45"/>
      <c r="HYN1032" s="45"/>
      <c r="HYO1032" s="45"/>
      <c r="HYP1032" s="45"/>
      <c r="HYQ1032" s="45"/>
      <c r="HYR1032" s="45"/>
      <c r="HYS1032" s="45"/>
      <c r="HYT1032" s="45"/>
      <c r="HYU1032" s="45"/>
      <c r="HYV1032" s="45"/>
      <c r="HYW1032" s="45"/>
      <c r="HYX1032" s="45"/>
      <c r="HYY1032" s="45"/>
      <c r="HYZ1032" s="45"/>
      <c r="HZA1032" s="45"/>
      <c r="HZB1032" s="45"/>
      <c r="HZC1032" s="45"/>
      <c r="HZD1032" s="45"/>
      <c r="HZE1032" s="45"/>
      <c r="HZF1032" s="45"/>
      <c r="HZG1032" s="45"/>
      <c r="HZH1032" s="45"/>
      <c r="HZI1032" s="45"/>
      <c r="HZJ1032" s="45"/>
      <c r="HZK1032" s="45"/>
      <c r="HZL1032" s="45"/>
      <c r="HZM1032" s="45"/>
      <c r="HZN1032" s="45"/>
      <c r="HZO1032" s="45"/>
      <c r="HZP1032" s="45"/>
      <c r="HZQ1032" s="45"/>
      <c r="HZR1032" s="45"/>
      <c r="HZS1032" s="45"/>
      <c r="HZT1032" s="45"/>
      <c r="HZU1032" s="45"/>
      <c r="HZV1032" s="45"/>
      <c r="HZW1032" s="45"/>
      <c r="HZX1032" s="45"/>
      <c r="HZY1032" s="45"/>
      <c r="HZZ1032" s="45"/>
      <c r="IAA1032" s="45"/>
      <c r="IAB1032" s="45"/>
      <c r="IAC1032" s="45"/>
      <c r="IAD1032" s="45"/>
      <c r="IAE1032" s="45"/>
      <c r="IAF1032" s="45"/>
      <c r="IAG1032" s="45"/>
      <c r="IAH1032" s="45"/>
      <c r="IAI1032" s="45"/>
      <c r="IAJ1032" s="45"/>
      <c r="IAK1032" s="45"/>
      <c r="IAL1032" s="45"/>
      <c r="IAM1032" s="45"/>
      <c r="IAN1032" s="45"/>
      <c r="IAO1032" s="45"/>
      <c r="IAP1032" s="45"/>
      <c r="IAQ1032" s="45"/>
      <c r="IAR1032" s="45"/>
      <c r="IAS1032" s="45"/>
      <c r="IAT1032" s="45"/>
      <c r="IAU1032" s="45"/>
      <c r="IAV1032" s="45"/>
      <c r="IAW1032" s="45"/>
      <c r="IAX1032" s="45"/>
      <c r="IAY1032" s="45"/>
      <c r="IAZ1032" s="45"/>
      <c r="IBA1032" s="45"/>
      <c r="IBB1032" s="45"/>
      <c r="IBC1032" s="45"/>
      <c r="IBD1032" s="45"/>
      <c r="IBE1032" s="45"/>
      <c r="IBF1032" s="45"/>
      <c r="IBG1032" s="45"/>
      <c r="IBH1032" s="45"/>
      <c r="IBI1032" s="45"/>
      <c r="IBJ1032" s="45"/>
      <c r="IBK1032" s="45"/>
      <c r="IBL1032" s="45"/>
      <c r="IBM1032" s="45"/>
      <c r="IBN1032" s="45"/>
      <c r="IBO1032" s="45"/>
      <c r="IBP1032" s="45"/>
      <c r="IBQ1032" s="45"/>
      <c r="IBR1032" s="45"/>
      <c r="IBS1032" s="45"/>
      <c r="IBT1032" s="45"/>
      <c r="IBU1032" s="45"/>
      <c r="IBV1032" s="45"/>
      <c r="IBW1032" s="45"/>
      <c r="IBX1032" s="45"/>
      <c r="IBY1032" s="45"/>
      <c r="IBZ1032" s="45"/>
      <c r="ICA1032" s="45"/>
      <c r="ICB1032" s="45"/>
      <c r="ICC1032" s="45"/>
      <c r="ICD1032" s="45"/>
      <c r="ICE1032" s="45"/>
      <c r="ICF1032" s="45"/>
      <c r="ICG1032" s="45"/>
      <c r="ICH1032" s="45"/>
      <c r="ICI1032" s="45"/>
      <c r="ICJ1032" s="45"/>
      <c r="ICK1032" s="45"/>
      <c r="ICL1032" s="45"/>
      <c r="ICM1032" s="45"/>
      <c r="ICN1032" s="45"/>
      <c r="ICO1032" s="45"/>
      <c r="ICP1032" s="45"/>
      <c r="ICQ1032" s="45"/>
      <c r="ICR1032" s="45"/>
      <c r="ICS1032" s="45"/>
      <c r="ICT1032" s="45"/>
      <c r="ICU1032" s="45"/>
      <c r="ICV1032" s="45"/>
      <c r="ICW1032" s="45"/>
      <c r="ICX1032" s="45"/>
      <c r="ICY1032" s="45"/>
      <c r="ICZ1032" s="45"/>
      <c r="IDA1032" s="45"/>
      <c r="IDB1032" s="45"/>
      <c r="IDC1032" s="45"/>
      <c r="IDD1032" s="45"/>
      <c r="IDE1032" s="45"/>
      <c r="IDF1032" s="45"/>
      <c r="IDG1032" s="45"/>
      <c r="IDH1032" s="45"/>
      <c r="IDI1032" s="45"/>
      <c r="IDJ1032" s="45"/>
      <c r="IDK1032" s="45"/>
      <c r="IDL1032" s="45"/>
      <c r="IDM1032" s="45"/>
      <c r="IDN1032" s="45"/>
      <c r="IDO1032" s="45"/>
      <c r="IDP1032" s="45"/>
      <c r="IDQ1032" s="45"/>
      <c r="IDR1032" s="45"/>
      <c r="IDS1032" s="45"/>
      <c r="IDT1032" s="45"/>
      <c r="IDU1032" s="45"/>
      <c r="IDV1032" s="45"/>
      <c r="IDW1032" s="45"/>
      <c r="IDX1032" s="45"/>
      <c r="IDY1032" s="45"/>
      <c r="IDZ1032" s="45"/>
      <c r="IEA1032" s="45"/>
      <c r="IEB1032" s="45"/>
      <c r="IEC1032" s="45"/>
      <c r="IED1032" s="45"/>
      <c r="IEE1032" s="45"/>
      <c r="IEF1032" s="45"/>
      <c r="IEG1032" s="45"/>
      <c r="IEH1032" s="45"/>
      <c r="IEI1032" s="45"/>
      <c r="IEJ1032" s="45"/>
      <c r="IEK1032" s="45"/>
      <c r="IEL1032" s="45"/>
      <c r="IEM1032" s="45"/>
      <c r="IEN1032" s="45"/>
      <c r="IEO1032" s="45"/>
      <c r="IEP1032" s="45"/>
      <c r="IEQ1032" s="45"/>
      <c r="IER1032" s="45"/>
      <c r="IES1032" s="45"/>
      <c r="IET1032" s="45"/>
      <c r="IEU1032" s="45"/>
      <c r="IEV1032" s="45"/>
      <c r="IEW1032" s="45"/>
      <c r="IEX1032" s="45"/>
      <c r="IEY1032" s="45"/>
      <c r="IEZ1032" s="45"/>
      <c r="IFA1032" s="45"/>
      <c r="IFB1032" s="45"/>
      <c r="IFC1032" s="45"/>
      <c r="IFD1032" s="45"/>
      <c r="IFE1032" s="45"/>
      <c r="IFF1032" s="45"/>
      <c r="IFG1032" s="45"/>
      <c r="IFH1032" s="45"/>
      <c r="IFI1032" s="45"/>
      <c r="IFJ1032" s="45"/>
      <c r="IFK1032" s="45"/>
      <c r="IFL1032" s="45"/>
      <c r="IFM1032" s="45"/>
      <c r="IFN1032" s="45"/>
      <c r="IFO1032" s="45"/>
      <c r="IFP1032" s="45"/>
      <c r="IFQ1032" s="45"/>
      <c r="IFR1032" s="45"/>
      <c r="IFS1032" s="45"/>
      <c r="IFT1032" s="45"/>
      <c r="IFU1032" s="45"/>
      <c r="IFV1032" s="45"/>
      <c r="IFW1032" s="45"/>
      <c r="IFX1032" s="45"/>
      <c r="IFY1032" s="45"/>
      <c r="IFZ1032" s="45"/>
      <c r="IGA1032" s="45"/>
      <c r="IGB1032" s="45"/>
      <c r="IGC1032" s="45"/>
      <c r="IGD1032" s="45"/>
      <c r="IGE1032" s="45"/>
      <c r="IGF1032" s="45"/>
      <c r="IGG1032" s="45"/>
      <c r="IGH1032" s="45"/>
      <c r="IGI1032" s="45"/>
      <c r="IGJ1032" s="45"/>
      <c r="IGK1032" s="45"/>
      <c r="IGL1032" s="45"/>
      <c r="IGM1032" s="45"/>
      <c r="IGN1032" s="45"/>
      <c r="IGO1032" s="45"/>
      <c r="IGP1032" s="45"/>
      <c r="IGQ1032" s="45"/>
      <c r="IGR1032" s="45"/>
      <c r="IGS1032" s="45"/>
      <c r="IGT1032" s="45"/>
      <c r="IGU1032" s="45"/>
      <c r="IGV1032" s="45"/>
      <c r="IGW1032" s="45"/>
      <c r="IGX1032" s="45"/>
      <c r="IGY1032" s="45"/>
      <c r="IGZ1032" s="45"/>
      <c r="IHA1032" s="45"/>
      <c r="IHB1032" s="45"/>
      <c r="IHC1032" s="45"/>
      <c r="IHD1032" s="45"/>
      <c r="IHE1032" s="45"/>
      <c r="IHF1032" s="45"/>
      <c r="IHG1032" s="45"/>
      <c r="IHH1032" s="45"/>
      <c r="IHI1032" s="45"/>
      <c r="IHJ1032" s="45"/>
      <c r="IHK1032" s="45"/>
      <c r="IHL1032" s="45"/>
      <c r="IHM1032" s="45"/>
      <c r="IHN1032" s="45"/>
      <c r="IHO1032" s="45"/>
      <c r="IHP1032" s="45"/>
      <c r="IHQ1032" s="45"/>
      <c r="IHR1032" s="45"/>
      <c r="IHS1032" s="45"/>
      <c r="IHT1032" s="45"/>
      <c r="IHU1032" s="45"/>
      <c r="IHV1032" s="45"/>
      <c r="IHW1032" s="45"/>
      <c r="IHX1032" s="45"/>
      <c r="IHY1032" s="45"/>
      <c r="IHZ1032" s="45"/>
      <c r="IIA1032" s="45"/>
      <c r="IIB1032" s="45"/>
      <c r="IIC1032" s="45"/>
      <c r="IID1032" s="45"/>
      <c r="IIE1032" s="45"/>
      <c r="IIF1032" s="45"/>
      <c r="IIG1032" s="45"/>
      <c r="IIH1032" s="45"/>
      <c r="III1032" s="45"/>
      <c r="IIJ1032" s="45"/>
      <c r="IIK1032" s="45"/>
      <c r="IIL1032" s="45"/>
      <c r="IIM1032" s="45"/>
      <c r="IIN1032" s="45"/>
      <c r="IIO1032" s="45"/>
      <c r="IIP1032" s="45"/>
      <c r="IIQ1032" s="45"/>
      <c r="IIR1032" s="45"/>
      <c r="IIS1032" s="45"/>
      <c r="IIT1032" s="45"/>
      <c r="IIU1032" s="45"/>
      <c r="IIV1032" s="45"/>
      <c r="IIW1032" s="45"/>
      <c r="IIX1032" s="45"/>
      <c r="IIY1032" s="45"/>
      <c r="IIZ1032" s="45"/>
      <c r="IJA1032" s="45"/>
      <c r="IJB1032" s="45"/>
      <c r="IJC1032" s="45"/>
      <c r="IJD1032" s="45"/>
      <c r="IJE1032" s="45"/>
      <c r="IJF1032" s="45"/>
      <c r="IJG1032" s="45"/>
      <c r="IJH1032" s="45"/>
      <c r="IJI1032" s="45"/>
      <c r="IJJ1032" s="45"/>
      <c r="IJK1032" s="45"/>
      <c r="IJL1032" s="45"/>
      <c r="IJM1032" s="45"/>
      <c r="IJN1032" s="45"/>
      <c r="IJO1032" s="45"/>
      <c r="IJP1032" s="45"/>
      <c r="IJQ1032" s="45"/>
      <c r="IJR1032" s="45"/>
      <c r="IJS1032" s="45"/>
      <c r="IJT1032" s="45"/>
      <c r="IJU1032" s="45"/>
      <c r="IJV1032" s="45"/>
      <c r="IJW1032" s="45"/>
      <c r="IJX1032" s="45"/>
      <c r="IJY1032" s="45"/>
      <c r="IJZ1032" s="45"/>
      <c r="IKA1032" s="45"/>
      <c r="IKB1032" s="45"/>
      <c r="IKC1032" s="45"/>
      <c r="IKD1032" s="45"/>
      <c r="IKE1032" s="45"/>
      <c r="IKF1032" s="45"/>
      <c r="IKG1032" s="45"/>
      <c r="IKH1032" s="45"/>
      <c r="IKI1032" s="45"/>
      <c r="IKJ1032" s="45"/>
      <c r="IKK1032" s="45"/>
      <c r="IKL1032" s="45"/>
      <c r="IKM1032" s="45"/>
      <c r="IKN1032" s="45"/>
      <c r="IKO1032" s="45"/>
      <c r="IKP1032" s="45"/>
      <c r="IKQ1032" s="45"/>
      <c r="IKR1032" s="45"/>
      <c r="IKS1032" s="45"/>
      <c r="IKT1032" s="45"/>
      <c r="IKU1032" s="45"/>
      <c r="IKV1032" s="45"/>
      <c r="IKW1032" s="45"/>
      <c r="IKX1032" s="45"/>
      <c r="IKY1032" s="45"/>
      <c r="IKZ1032" s="45"/>
      <c r="ILA1032" s="45"/>
      <c r="ILB1032" s="45"/>
      <c r="ILC1032" s="45"/>
      <c r="ILD1032" s="45"/>
      <c r="ILE1032" s="45"/>
      <c r="ILF1032" s="45"/>
      <c r="ILG1032" s="45"/>
      <c r="ILH1032" s="45"/>
      <c r="ILI1032" s="45"/>
      <c r="ILJ1032" s="45"/>
      <c r="ILK1032" s="45"/>
      <c r="ILL1032" s="45"/>
      <c r="ILM1032" s="45"/>
      <c r="ILN1032" s="45"/>
      <c r="ILO1032" s="45"/>
      <c r="ILP1032" s="45"/>
      <c r="ILQ1032" s="45"/>
      <c r="ILR1032" s="45"/>
      <c r="ILS1032" s="45"/>
      <c r="ILT1032" s="45"/>
      <c r="ILU1032" s="45"/>
      <c r="ILV1032" s="45"/>
      <c r="ILW1032" s="45"/>
      <c r="ILX1032" s="45"/>
      <c r="ILY1032" s="45"/>
      <c r="ILZ1032" s="45"/>
      <c r="IMA1032" s="45"/>
      <c r="IMB1032" s="45"/>
      <c r="IMC1032" s="45"/>
      <c r="IMD1032" s="45"/>
      <c r="IME1032" s="45"/>
      <c r="IMF1032" s="45"/>
      <c r="IMG1032" s="45"/>
      <c r="IMH1032" s="45"/>
      <c r="IMI1032" s="45"/>
      <c r="IMJ1032" s="45"/>
      <c r="IMK1032" s="45"/>
      <c r="IML1032" s="45"/>
      <c r="IMM1032" s="45"/>
      <c r="IMN1032" s="45"/>
      <c r="IMO1032" s="45"/>
      <c r="IMP1032" s="45"/>
      <c r="IMQ1032" s="45"/>
      <c r="IMR1032" s="45"/>
      <c r="IMS1032" s="45"/>
      <c r="IMT1032" s="45"/>
      <c r="IMU1032" s="45"/>
      <c r="IMV1032" s="45"/>
      <c r="IMW1032" s="45"/>
      <c r="IMX1032" s="45"/>
      <c r="IMY1032" s="45"/>
      <c r="IMZ1032" s="45"/>
      <c r="INA1032" s="45"/>
      <c r="INB1032" s="45"/>
      <c r="INC1032" s="45"/>
      <c r="IND1032" s="45"/>
      <c r="INE1032" s="45"/>
      <c r="INF1032" s="45"/>
      <c r="ING1032" s="45"/>
      <c r="INH1032" s="45"/>
      <c r="INI1032" s="45"/>
      <c r="INJ1032" s="45"/>
      <c r="INK1032" s="45"/>
      <c r="INL1032" s="45"/>
      <c r="INM1032" s="45"/>
      <c r="INN1032" s="45"/>
      <c r="INO1032" s="45"/>
      <c r="INP1032" s="45"/>
      <c r="INQ1032" s="45"/>
      <c r="INR1032" s="45"/>
      <c r="INS1032" s="45"/>
      <c r="INT1032" s="45"/>
      <c r="INU1032" s="45"/>
      <c r="INV1032" s="45"/>
      <c r="INW1032" s="45"/>
      <c r="INX1032" s="45"/>
      <c r="INY1032" s="45"/>
      <c r="INZ1032" s="45"/>
      <c r="IOA1032" s="45"/>
      <c r="IOB1032" s="45"/>
      <c r="IOC1032" s="45"/>
      <c r="IOD1032" s="45"/>
      <c r="IOE1032" s="45"/>
      <c r="IOF1032" s="45"/>
      <c r="IOG1032" s="45"/>
      <c r="IOH1032" s="45"/>
      <c r="IOI1032" s="45"/>
      <c r="IOJ1032" s="45"/>
      <c r="IOK1032" s="45"/>
      <c r="IOL1032" s="45"/>
      <c r="IOM1032" s="45"/>
      <c r="ION1032" s="45"/>
      <c r="IOO1032" s="45"/>
      <c r="IOP1032" s="45"/>
      <c r="IOQ1032" s="45"/>
      <c r="IOR1032" s="45"/>
      <c r="IOS1032" s="45"/>
      <c r="IOT1032" s="45"/>
      <c r="IOU1032" s="45"/>
      <c r="IOV1032" s="45"/>
      <c r="IOW1032" s="45"/>
      <c r="IOX1032" s="45"/>
      <c r="IOY1032" s="45"/>
      <c r="IOZ1032" s="45"/>
      <c r="IPA1032" s="45"/>
      <c r="IPB1032" s="45"/>
      <c r="IPC1032" s="45"/>
      <c r="IPD1032" s="45"/>
      <c r="IPE1032" s="45"/>
      <c r="IPF1032" s="45"/>
      <c r="IPG1032" s="45"/>
      <c r="IPH1032" s="45"/>
      <c r="IPI1032" s="45"/>
      <c r="IPJ1032" s="45"/>
      <c r="IPK1032" s="45"/>
      <c r="IPL1032" s="45"/>
      <c r="IPM1032" s="45"/>
      <c r="IPN1032" s="45"/>
      <c r="IPO1032" s="45"/>
      <c r="IPP1032" s="45"/>
      <c r="IPQ1032" s="45"/>
      <c r="IPR1032" s="45"/>
      <c r="IPS1032" s="45"/>
      <c r="IPT1032" s="45"/>
      <c r="IPU1032" s="45"/>
      <c r="IPV1032" s="45"/>
      <c r="IPW1032" s="45"/>
      <c r="IPX1032" s="45"/>
      <c r="IPY1032" s="45"/>
      <c r="IPZ1032" s="45"/>
      <c r="IQA1032" s="45"/>
      <c r="IQB1032" s="45"/>
      <c r="IQC1032" s="45"/>
      <c r="IQD1032" s="45"/>
      <c r="IQE1032" s="45"/>
      <c r="IQF1032" s="45"/>
      <c r="IQG1032" s="45"/>
      <c r="IQH1032" s="45"/>
      <c r="IQI1032" s="45"/>
      <c r="IQJ1032" s="45"/>
      <c r="IQK1032" s="45"/>
      <c r="IQL1032" s="45"/>
      <c r="IQM1032" s="45"/>
      <c r="IQN1032" s="45"/>
      <c r="IQO1032" s="45"/>
      <c r="IQP1032" s="45"/>
      <c r="IQQ1032" s="45"/>
      <c r="IQR1032" s="45"/>
      <c r="IQS1032" s="45"/>
      <c r="IQT1032" s="45"/>
      <c r="IQU1032" s="45"/>
      <c r="IQV1032" s="45"/>
      <c r="IQW1032" s="45"/>
      <c r="IQX1032" s="45"/>
      <c r="IQY1032" s="45"/>
      <c r="IQZ1032" s="45"/>
      <c r="IRA1032" s="45"/>
      <c r="IRB1032" s="45"/>
      <c r="IRC1032" s="45"/>
      <c r="IRD1032" s="45"/>
      <c r="IRE1032" s="45"/>
      <c r="IRF1032" s="45"/>
      <c r="IRG1032" s="45"/>
      <c r="IRH1032" s="45"/>
      <c r="IRI1032" s="45"/>
      <c r="IRJ1032" s="45"/>
      <c r="IRK1032" s="45"/>
      <c r="IRL1032" s="45"/>
      <c r="IRM1032" s="45"/>
      <c r="IRN1032" s="45"/>
      <c r="IRO1032" s="45"/>
      <c r="IRP1032" s="45"/>
      <c r="IRQ1032" s="45"/>
      <c r="IRR1032" s="45"/>
      <c r="IRS1032" s="45"/>
      <c r="IRT1032" s="45"/>
      <c r="IRU1032" s="45"/>
      <c r="IRV1032" s="45"/>
      <c r="IRW1032" s="45"/>
      <c r="IRX1032" s="45"/>
      <c r="IRY1032" s="45"/>
      <c r="IRZ1032" s="45"/>
      <c r="ISA1032" s="45"/>
      <c r="ISB1032" s="45"/>
      <c r="ISC1032" s="45"/>
      <c r="ISD1032" s="45"/>
      <c r="ISE1032" s="45"/>
      <c r="ISF1032" s="45"/>
      <c r="ISG1032" s="45"/>
      <c r="ISH1032" s="45"/>
      <c r="ISI1032" s="45"/>
      <c r="ISJ1032" s="45"/>
      <c r="ISK1032" s="45"/>
      <c r="ISL1032" s="45"/>
      <c r="ISM1032" s="45"/>
      <c r="ISN1032" s="45"/>
      <c r="ISO1032" s="45"/>
      <c r="ISP1032" s="45"/>
      <c r="ISQ1032" s="45"/>
      <c r="ISR1032" s="45"/>
      <c r="ISS1032" s="45"/>
      <c r="IST1032" s="45"/>
      <c r="ISU1032" s="45"/>
      <c r="ISV1032" s="45"/>
      <c r="ISW1032" s="45"/>
      <c r="ISX1032" s="45"/>
      <c r="ISY1032" s="45"/>
      <c r="ISZ1032" s="45"/>
      <c r="ITA1032" s="45"/>
      <c r="ITB1032" s="45"/>
      <c r="ITC1032" s="45"/>
      <c r="ITD1032" s="45"/>
      <c r="ITE1032" s="45"/>
      <c r="ITF1032" s="45"/>
      <c r="ITG1032" s="45"/>
      <c r="ITH1032" s="45"/>
      <c r="ITI1032" s="45"/>
      <c r="ITJ1032" s="45"/>
      <c r="ITK1032" s="45"/>
      <c r="ITL1032" s="45"/>
      <c r="ITM1032" s="45"/>
      <c r="ITN1032" s="45"/>
      <c r="ITO1032" s="45"/>
      <c r="ITP1032" s="45"/>
      <c r="ITQ1032" s="45"/>
      <c r="ITR1032" s="45"/>
      <c r="ITS1032" s="45"/>
      <c r="ITT1032" s="45"/>
      <c r="ITU1032" s="45"/>
      <c r="ITV1032" s="45"/>
      <c r="ITW1032" s="45"/>
      <c r="ITX1032" s="45"/>
      <c r="ITY1032" s="45"/>
      <c r="ITZ1032" s="45"/>
      <c r="IUA1032" s="45"/>
      <c r="IUB1032" s="45"/>
      <c r="IUC1032" s="45"/>
      <c r="IUD1032" s="45"/>
      <c r="IUE1032" s="45"/>
      <c r="IUF1032" s="45"/>
      <c r="IUG1032" s="45"/>
      <c r="IUH1032" s="45"/>
      <c r="IUI1032" s="45"/>
      <c r="IUJ1032" s="45"/>
      <c r="IUK1032" s="45"/>
      <c r="IUL1032" s="45"/>
      <c r="IUM1032" s="45"/>
      <c r="IUN1032" s="45"/>
      <c r="IUO1032" s="45"/>
      <c r="IUP1032" s="45"/>
      <c r="IUQ1032" s="45"/>
      <c r="IUR1032" s="45"/>
      <c r="IUS1032" s="45"/>
      <c r="IUT1032" s="45"/>
      <c r="IUU1032" s="45"/>
      <c r="IUV1032" s="45"/>
      <c r="IUW1032" s="45"/>
      <c r="IUX1032" s="45"/>
      <c r="IUY1032" s="45"/>
      <c r="IUZ1032" s="45"/>
      <c r="IVA1032" s="45"/>
      <c r="IVB1032" s="45"/>
      <c r="IVC1032" s="45"/>
      <c r="IVD1032" s="45"/>
      <c r="IVE1032" s="45"/>
      <c r="IVF1032" s="45"/>
      <c r="IVG1032" s="45"/>
      <c r="IVH1032" s="45"/>
      <c r="IVI1032" s="45"/>
      <c r="IVJ1032" s="45"/>
      <c r="IVK1032" s="45"/>
      <c r="IVL1032" s="45"/>
      <c r="IVM1032" s="45"/>
      <c r="IVN1032" s="45"/>
      <c r="IVO1032" s="45"/>
      <c r="IVP1032" s="45"/>
      <c r="IVQ1032" s="45"/>
      <c r="IVR1032" s="45"/>
      <c r="IVS1032" s="45"/>
      <c r="IVT1032" s="45"/>
      <c r="IVU1032" s="45"/>
      <c r="IVV1032" s="45"/>
      <c r="IVW1032" s="45"/>
      <c r="IVX1032" s="45"/>
      <c r="IVY1032" s="45"/>
      <c r="IVZ1032" s="45"/>
      <c r="IWA1032" s="45"/>
      <c r="IWB1032" s="45"/>
      <c r="IWC1032" s="45"/>
      <c r="IWD1032" s="45"/>
      <c r="IWE1032" s="45"/>
      <c r="IWF1032" s="45"/>
      <c r="IWG1032" s="45"/>
      <c r="IWH1032" s="45"/>
      <c r="IWI1032" s="45"/>
      <c r="IWJ1032" s="45"/>
      <c r="IWK1032" s="45"/>
      <c r="IWL1032" s="45"/>
      <c r="IWM1032" s="45"/>
      <c r="IWN1032" s="45"/>
      <c r="IWO1032" s="45"/>
      <c r="IWP1032" s="45"/>
      <c r="IWQ1032" s="45"/>
      <c r="IWR1032" s="45"/>
      <c r="IWS1032" s="45"/>
      <c r="IWT1032" s="45"/>
      <c r="IWU1032" s="45"/>
      <c r="IWV1032" s="45"/>
      <c r="IWW1032" s="45"/>
      <c r="IWX1032" s="45"/>
      <c r="IWY1032" s="45"/>
      <c r="IWZ1032" s="45"/>
      <c r="IXA1032" s="45"/>
      <c r="IXB1032" s="45"/>
      <c r="IXC1032" s="45"/>
      <c r="IXD1032" s="45"/>
      <c r="IXE1032" s="45"/>
      <c r="IXF1032" s="45"/>
      <c r="IXG1032" s="45"/>
      <c r="IXH1032" s="45"/>
      <c r="IXI1032" s="45"/>
      <c r="IXJ1032" s="45"/>
      <c r="IXK1032" s="45"/>
      <c r="IXL1032" s="45"/>
      <c r="IXM1032" s="45"/>
      <c r="IXN1032" s="45"/>
      <c r="IXO1032" s="45"/>
      <c r="IXP1032" s="45"/>
      <c r="IXQ1032" s="45"/>
      <c r="IXR1032" s="45"/>
      <c r="IXS1032" s="45"/>
      <c r="IXT1032" s="45"/>
      <c r="IXU1032" s="45"/>
      <c r="IXV1032" s="45"/>
      <c r="IXW1032" s="45"/>
      <c r="IXX1032" s="45"/>
      <c r="IXY1032" s="45"/>
      <c r="IXZ1032" s="45"/>
      <c r="IYA1032" s="45"/>
      <c r="IYB1032" s="45"/>
      <c r="IYC1032" s="45"/>
      <c r="IYD1032" s="45"/>
      <c r="IYE1032" s="45"/>
      <c r="IYF1032" s="45"/>
      <c r="IYG1032" s="45"/>
      <c r="IYH1032" s="45"/>
      <c r="IYI1032" s="45"/>
      <c r="IYJ1032" s="45"/>
      <c r="IYK1032" s="45"/>
      <c r="IYL1032" s="45"/>
      <c r="IYM1032" s="45"/>
      <c r="IYN1032" s="45"/>
      <c r="IYO1032" s="45"/>
      <c r="IYP1032" s="45"/>
      <c r="IYQ1032" s="45"/>
      <c r="IYR1032" s="45"/>
      <c r="IYS1032" s="45"/>
      <c r="IYT1032" s="45"/>
      <c r="IYU1032" s="45"/>
      <c r="IYV1032" s="45"/>
      <c r="IYW1032" s="45"/>
      <c r="IYX1032" s="45"/>
      <c r="IYY1032" s="45"/>
      <c r="IYZ1032" s="45"/>
      <c r="IZA1032" s="45"/>
      <c r="IZB1032" s="45"/>
      <c r="IZC1032" s="45"/>
      <c r="IZD1032" s="45"/>
      <c r="IZE1032" s="45"/>
      <c r="IZF1032" s="45"/>
      <c r="IZG1032" s="45"/>
      <c r="IZH1032" s="45"/>
      <c r="IZI1032" s="45"/>
      <c r="IZJ1032" s="45"/>
      <c r="IZK1032" s="45"/>
      <c r="IZL1032" s="45"/>
      <c r="IZM1032" s="45"/>
      <c r="IZN1032" s="45"/>
      <c r="IZO1032" s="45"/>
      <c r="IZP1032" s="45"/>
      <c r="IZQ1032" s="45"/>
      <c r="IZR1032" s="45"/>
      <c r="IZS1032" s="45"/>
      <c r="IZT1032" s="45"/>
      <c r="IZU1032" s="45"/>
      <c r="IZV1032" s="45"/>
      <c r="IZW1032" s="45"/>
      <c r="IZX1032" s="45"/>
      <c r="IZY1032" s="45"/>
      <c r="IZZ1032" s="45"/>
      <c r="JAA1032" s="45"/>
      <c r="JAB1032" s="45"/>
      <c r="JAC1032" s="45"/>
      <c r="JAD1032" s="45"/>
      <c r="JAE1032" s="45"/>
      <c r="JAF1032" s="45"/>
      <c r="JAG1032" s="45"/>
      <c r="JAH1032" s="45"/>
      <c r="JAI1032" s="45"/>
      <c r="JAJ1032" s="45"/>
      <c r="JAK1032" s="45"/>
      <c r="JAL1032" s="45"/>
      <c r="JAM1032" s="45"/>
      <c r="JAN1032" s="45"/>
      <c r="JAO1032" s="45"/>
      <c r="JAP1032" s="45"/>
      <c r="JAQ1032" s="45"/>
      <c r="JAR1032" s="45"/>
      <c r="JAS1032" s="45"/>
      <c r="JAT1032" s="45"/>
      <c r="JAU1032" s="45"/>
      <c r="JAV1032" s="45"/>
      <c r="JAW1032" s="45"/>
      <c r="JAX1032" s="45"/>
      <c r="JAY1032" s="45"/>
      <c r="JAZ1032" s="45"/>
      <c r="JBA1032" s="45"/>
      <c r="JBB1032" s="45"/>
      <c r="JBC1032" s="45"/>
      <c r="JBD1032" s="45"/>
      <c r="JBE1032" s="45"/>
      <c r="JBF1032" s="45"/>
      <c r="JBG1032" s="45"/>
      <c r="JBH1032" s="45"/>
      <c r="JBI1032" s="45"/>
      <c r="JBJ1032" s="45"/>
      <c r="JBK1032" s="45"/>
      <c r="JBL1032" s="45"/>
      <c r="JBM1032" s="45"/>
      <c r="JBN1032" s="45"/>
      <c r="JBO1032" s="45"/>
      <c r="JBP1032" s="45"/>
      <c r="JBQ1032" s="45"/>
      <c r="JBR1032" s="45"/>
      <c r="JBS1032" s="45"/>
      <c r="JBT1032" s="45"/>
      <c r="JBU1032" s="45"/>
      <c r="JBV1032" s="45"/>
      <c r="JBW1032" s="45"/>
      <c r="JBX1032" s="45"/>
      <c r="JBY1032" s="45"/>
      <c r="JBZ1032" s="45"/>
      <c r="JCA1032" s="45"/>
      <c r="JCB1032" s="45"/>
      <c r="JCC1032" s="45"/>
      <c r="JCD1032" s="45"/>
      <c r="JCE1032" s="45"/>
      <c r="JCF1032" s="45"/>
      <c r="JCG1032" s="45"/>
      <c r="JCH1032" s="45"/>
      <c r="JCI1032" s="45"/>
      <c r="JCJ1032" s="45"/>
      <c r="JCK1032" s="45"/>
      <c r="JCL1032" s="45"/>
      <c r="JCM1032" s="45"/>
      <c r="JCN1032" s="45"/>
      <c r="JCO1032" s="45"/>
      <c r="JCP1032" s="45"/>
      <c r="JCQ1032" s="45"/>
      <c r="JCR1032" s="45"/>
      <c r="JCS1032" s="45"/>
      <c r="JCT1032" s="45"/>
      <c r="JCU1032" s="45"/>
      <c r="JCV1032" s="45"/>
      <c r="JCW1032" s="45"/>
      <c r="JCX1032" s="45"/>
      <c r="JCY1032" s="45"/>
      <c r="JCZ1032" s="45"/>
      <c r="JDA1032" s="45"/>
      <c r="JDB1032" s="45"/>
      <c r="JDC1032" s="45"/>
      <c r="JDD1032" s="45"/>
      <c r="JDE1032" s="45"/>
      <c r="JDF1032" s="45"/>
      <c r="JDG1032" s="45"/>
      <c r="JDH1032" s="45"/>
      <c r="JDI1032" s="45"/>
      <c r="JDJ1032" s="45"/>
      <c r="JDK1032" s="45"/>
      <c r="JDL1032" s="45"/>
      <c r="JDM1032" s="45"/>
      <c r="JDN1032" s="45"/>
      <c r="JDO1032" s="45"/>
      <c r="JDP1032" s="45"/>
      <c r="JDQ1032" s="45"/>
      <c r="JDR1032" s="45"/>
      <c r="JDS1032" s="45"/>
      <c r="JDT1032" s="45"/>
      <c r="JDU1032" s="45"/>
      <c r="JDV1032" s="45"/>
      <c r="JDW1032" s="45"/>
      <c r="JDX1032" s="45"/>
      <c r="JDY1032" s="45"/>
      <c r="JDZ1032" s="45"/>
      <c r="JEA1032" s="45"/>
      <c r="JEB1032" s="45"/>
      <c r="JEC1032" s="45"/>
      <c r="JED1032" s="45"/>
      <c r="JEE1032" s="45"/>
      <c r="JEF1032" s="45"/>
      <c r="JEG1032" s="45"/>
      <c r="JEH1032" s="45"/>
      <c r="JEI1032" s="45"/>
      <c r="JEJ1032" s="45"/>
      <c r="JEK1032" s="45"/>
      <c r="JEL1032" s="45"/>
      <c r="JEM1032" s="45"/>
      <c r="JEN1032" s="45"/>
      <c r="JEO1032" s="45"/>
      <c r="JEP1032" s="45"/>
      <c r="JEQ1032" s="45"/>
      <c r="JER1032" s="45"/>
      <c r="JES1032" s="45"/>
      <c r="JET1032" s="45"/>
      <c r="JEU1032" s="45"/>
      <c r="JEV1032" s="45"/>
      <c r="JEW1032" s="45"/>
      <c r="JEX1032" s="45"/>
      <c r="JEY1032" s="45"/>
      <c r="JEZ1032" s="45"/>
      <c r="JFA1032" s="45"/>
      <c r="JFB1032" s="45"/>
      <c r="JFC1032" s="45"/>
      <c r="JFD1032" s="45"/>
      <c r="JFE1032" s="45"/>
      <c r="JFF1032" s="45"/>
      <c r="JFG1032" s="45"/>
      <c r="JFH1032" s="45"/>
      <c r="JFI1032" s="45"/>
      <c r="JFJ1032" s="45"/>
      <c r="JFK1032" s="45"/>
      <c r="JFL1032" s="45"/>
      <c r="JFM1032" s="45"/>
      <c r="JFN1032" s="45"/>
      <c r="JFO1032" s="45"/>
      <c r="JFP1032" s="45"/>
      <c r="JFQ1032" s="45"/>
      <c r="JFR1032" s="45"/>
      <c r="JFS1032" s="45"/>
      <c r="JFT1032" s="45"/>
      <c r="JFU1032" s="45"/>
      <c r="JFV1032" s="45"/>
      <c r="JFW1032" s="45"/>
      <c r="JFX1032" s="45"/>
      <c r="JFY1032" s="45"/>
      <c r="JFZ1032" s="45"/>
      <c r="JGA1032" s="45"/>
      <c r="JGB1032" s="45"/>
      <c r="JGC1032" s="45"/>
      <c r="JGD1032" s="45"/>
      <c r="JGE1032" s="45"/>
      <c r="JGF1032" s="45"/>
      <c r="JGG1032" s="45"/>
      <c r="JGH1032" s="45"/>
      <c r="JGI1032" s="45"/>
      <c r="JGJ1032" s="45"/>
      <c r="JGK1032" s="45"/>
      <c r="JGL1032" s="45"/>
      <c r="JGM1032" s="45"/>
      <c r="JGN1032" s="45"/>
      <c r="JGO1032" s="45"/>
      <c r="JGP1032" s="45"/>
      <c r="JGQ1032" s="45"/>
      <c r="JGR1032" s="45"/>
      <c r="JGS1032" s="45"/>
      <c r="JGT1032" s="45"/>
      <c r="JGU1032" s="45"/>
      <c r="JGV1032" s="45"/>
      <c r="JGW1032" s="45"/>
      <c r="JGX1032" s="45"/>
      <c r="JGY1032" s="45"/>
      <c r="JGZ1032" s="45"/>
      <c r="JHA1032" s="45"/>
      <c r="JHB1032" s="45"/>
      <c r="JHC1032" s="45"/>
      <c r="JHD1032" s="45"/>
      <c r="JHE1032" s="45"/>
      <c r="JHF1032" s="45"/>
      <c r="JHG1032" s="45"/>
      <c r="JHH1032" s="45"/>
      <c r="JHI1032" s="45"/>
      <c r="JHJ1032" s="45"/>
      <c r="JHK1032" s="45"/>
      <c r="JHL1032" s="45"/>
      <c r="JHM1032" s="45"/>
      <c r="JHN1032" s="45"/>
      <c r="JHO1032" s="45"/>
      <c r="JHP1032" s="45"/>
      <c r="JHQ1032" s="45"/>
      <c r="JHR1032" s="45"/>
      <c r="JHS1032" s="45"/>
      <c r="JHT1032" s="45"/>
      <c r="JHU1032" s="45"/>
      <c r="JHV1032" s="45"/>
      <c r="JHW1032" s="45"/>
      <c r="JHX1032" s="45"/>
      <c r="JHY1032" s="45"/>
      <c r="JHZ1032" s="45"/>
      <c r="JIA1032" s="45"/>
      <c r="JIB1032" s="45"/>
      <c r="JIC1032" s="45"/>
      <c r="JID1032" s="45"/>
      <c r="JIE1032" s="45"/>
      <c r="JIF1032" s="45"/>
      <c r="JIG1032" s="45"/>
      <c r="JIH1032" s="45"/>
      <c r="JII1032" s="45"/>
      <c r="JIJ1032" s="45"/>
      <c r="JIK1032" s="45"/>
      <c r="JIL1032" s="45"/>
      <c r="JIM1032" s="45"/>
      <c r="JIN1032" s="45"/>
      <c r="JIO1032" s="45"/>
      <c r="JIP1032" s="45"/>
      <c r="JIQ1032" s="45"/>
      <c r="JIR1032" s="45"/>
      <c r="JIS1032" s="45"/>
      <c r="JIT1032" s="45"/>
      <c r="JIU1032" s="45"/>
      <c r="JIV1032" s="45"/>
      <c r="JIW1032" s="45"/>
      <c r="JIX1032" s="45"/>
      <c r="JIY1032" s="45"/>
      <c r="JIZ1032" s="45"/>
      <c r="JJA1032" s="45"/>
      <c r="JJB1032" s="45"/>
      <c r="JJC1032" s="45"/>
      <c r="JJD1032" s="45"/>
      <c r="JJE1032" s="45"/>
      <c r="JJF1032" s="45"/>
      <c r="JJG1032" s="45"/>
      <c r="JJH1032" s="45"/>
      <c r="JJI1032" s="45"/>
      <c r="JJJ1032" s="45"/>
      <c r="JJK1032" s="45"/>
      <c r="JJL1032" s="45"/>
      <c r="JJM1032" s="45"/>
      <c r="JJN1032" s="45"/>
      <c r="JJO1032" s="45"/>
      <c r="JJP1032" s="45"/>
      <c r="JJQ1032" s="45"/>
      <c r="JJR1032" s="45"/>
      <c r="JJS1032" s="45"/>
      <c r="JJT1032" s="45"/>
      <c r="JJU1032" s="45"/>
      <c r="JJV1032" s="45"/>
      <c r="JJW1032" s="45"/>
      <c r="JJX1032" s="45"/>
      <c r="JJY1032" s="45"/>
      <c r="JJZ1032" s="45"/>
      <c r="JKA1032" s="45"/>
      <c r="JKB1032" s="45"/>
      <c r="JKC1032" s="45"/>
      <c r="JKD1032" s="45"/>
      <c r="JKE1032" s="45"/>
      <c r="JKF1032" s="45"/>
      <c r="JKG1032" s="45"/>
      <c r="JKH1032" s="45"/>
      <c r="JKI1032" s="45"/>
      <c r="JKJ1032" s="45"/>
      <c r="JKK1032" s="45"/>
      <c r="JKL1032" s="45"/>
      <c r="JKM1032" s="45"/>
      <c r="JKN1032" s="45"/>
      <c r="JKO1032" s="45"/>
      <c r="JKP1032" s="45"/>
      <c r="JKQ1032" s="45"/>
      <c r="JKR1032" s="45"/>
      <c r="JKS1032" s="45"/>
      <c r="JKT1032" s="45"/>
      <c r="JKU1032" s="45"/>
      <c r="JKV1032" s="45"/>
      <c r="JKW1032" s="45"/>
      <c r="JKX1032" s="45"/>
      <c r="JKY1032" s="45"/>
      <c r="JKZ1032" s="45"/>
      <c r="JLA1032" s="45"/>
      <c r="JLB1032" s="45"/>
      <c r="JLC1032" s="45"/>
      <c r="JLD1032" s="45"/>
      <c r="JLE1032" s="45"/>
      <c r="JLF1032" s="45"/>
      <c r="JLG1032" s="45"/>
      <c r="JLH1032" s="45"/>
      <c r="JLI1032" s="45"/>
      <c r="JLJ1032" s="45"/>
      <c r="JLK1032" s="45"/>
      <c r="JLL1032" s="45"/>
      <c r="JLM1032" s="45"/>
      <c r="JLN1032" s="45"/>
      <c r="JLO1032" s="45"/>
      <c r="JLP1032" s="45"/>
      <c r="JLQ1032" s="45"/>
      <c r="JLR1032" s="45"/>
      <c r="JLS1032" s="45"/>
      <c r="JLT1032" s="45"/>
      <c r="JLU1032" s="45"/>
      <c r="JLV1032" s="45"/>
      <c r="JLW1032" s="45"/>
      <c r="JLX1032" s="45"/>
      <c r="JLY1032" s="45"/>
      <c r="JLZ1032" s="45"/>
      <c r="JMA1032" s="45"/>
      <c r="JMB1032" s="45"/>
      <c r="JMC1032" s="45"/>
      <c r="JMD1032" s="45"/>
      <c r="JME1032" s="45"/>
      <c r="JMF1032" s="45"/>
      <c r="JMG1032" s="45"/>
      <c r="JMH1032" s="45"/>
      <c r="JMI1032" s="45"/>
      <c r="JMJ1032" s="45"/>
      <c r="JMK1032" s="45"/>
      <c r="JML1032" s="45"/>
      <c r="JMM1032" s="45"/>
      <c r="JMN1032" s="45"/>
      <c r="JMO1032" s="45"/>
      <c r="JMP1032" s="45"/>
      <c r="JMQ1032" s="45"/>
      <c r="JMR1032" s="45"/>
      <c r="JMS1032" s="45"/>
      <c r="JMT1032" s="45"/>
      <c r="JMU1032" s="45"/>
      <c r="JMV1032" s="45"/>
      <c r="JMW1032" s="45"/>
      <c r="JMX1032" s="45"/>
      <c r="JMY1032" s="45"/>
      <c r="JMZ1032" s="45"/>
      <c r="JNA1032" s="45"/>
      <c r="JNB1032" s="45"/>
      <c r="JNC1032" s="45"/>
      <c r="JND1032" s="45"/>
      <c r="JNE1032" s="45"/>
      <c r="JNF1032" s="45"/>
      <c r="JNG1032" s="45"/>
      <c r="JNH1032" s="45"/>
      <c r="JNI1032" s="45"/>
      <c r="JNJ1032" s="45"/>
      <c r="JNK1032" s="45"/>
      <c r="JNL1032" s="45"/>
      <c r="JNM1032" s="45"/>
      <c r="JNN1032" s="45"/>
      <c r="JNO1032" s="45"/>
      <c r="JNP1032" s="45"/>
      <c r="JNQ1032" s="45"/>
      <c r="JNR1032" s="45"/>
      <c r="JNS1032" s="45"/>
      <c r="JNT1032" s="45"/>
      <c r="JNU1032" s="45"/>
      <c r="JNV1032" s="45"/>
      <c r="JNW1032" s="45"/>
      <c r="JNX1032" s="45"/>
      <c r="JNY1032" s="45"/>
      <c r="JNZ1032" s="45"/>
      <c r="JOA1032" s="45"/>
      <c r="JOB1032" s="45"/>
      <c r="JOC1032" s="45"/>
      <c r="JOD1032" s="45"/>
      <c r="JOE1032" s="45"/>
      <c r="JOF1032" s="45"/>
      <c r="JOG1032" s="45"/>
      <c r="JOH1032" s="45"/>
      <c r="JOI1032" s="45"/>
      <c r="JOJ1032" s="45"/>
      <c r="JOK1032" s="45"/>
      <c r="JOL1032" s="45"/>
      <c r="JOM1032" s="45"/>
      <c r="JON1032" s="45"/>
      <c r="JOO1032" s="45"/>
      <c r="JOP1032" s="45"/>
      <c r="JOQ1032" s="45"/>
      <c r="JOR1032" s="45"/>
      <c r="JOS1032" s="45"/>
      <c r="JOT1032" s="45"/>
      <c r="JOU1032" s="45"/>
      <c r="JOV1032" s="45"/>
      <c r="JOW1032" s="45"/>
      <c r="JOX1032" s="45"/>
      <c r="JOY1032" s="45"/>
      <c r="JOZ1032" s="45"/>
      <c r="JPA1032" s="45"/>
      <c r="JPB1032" s="45"/>
      <c r="JPC1032" s="45"/>
      <c r="JPD1032" s="45"/>
      <c r="JPE1032" s="45"/>
      <c r="JPF1032" s="45"/>
      <c r="JPG1032" s="45"/>
      <c r="JPH1032" s="45"/>
      <c r="JPI1032" s="45"/>
      <c r="JPJ1032" s="45"/>
      <c r="JPK1032" s="45"/>
      <c r="JPL1032" s="45"/>
      <c r="JPM1032" s="45"/>
      <c r="JPN1032" s="45"/>
      <c r="JPO1032" s="45"/>
      <c r="JPP1032" s="45"/>
      <c r="JPQ1032" s="45"/>
      <c r="JPR1032" s="45"/>
      <c r="JPS1032" s="45"/>
      <c r="JPT1032" s="45"/>
      <c r="JPU1032" s="45"/>
      <c r="JPV1032" s="45"/>
      <c r="JPW1032" s="45"/>
      <c r="JPX1032" s="45"/>
      <c r="JPY1032" s="45"/>
      <c r="JPZ1032" s="45"/>
      <c r="JQA1032" s="45"/>
      <c r="JQB1032" s="45"/>
      <c r="JQC1032" s="45"/>
      <c r="JQD1032" s="45"/>
      <c r="JQE1032" s="45"/>
      <c r="JQF1032" s="45"/>
      <c r="JQG1032" s="45"/>
      <c r="JQH1032" s="45"/>
      <c r="JQI1032" s="45"/>
      <c r="JQJ1032" s="45"/>
      <c r="JQK1032" s="45"/>
      <c r="JQL1032" s="45"/>
      <c r="JQM1032" s="45"/>
      <c r="JQN1032" s="45"/>
      <c r="JQO1032" s="45"/>
      <c r="JQP1032" s="45"/>
      <c r="JQQ1032" s="45"/>
      <c r="JQR1032" s="45"/>
      <c r="JQS1032" s="45"/>
      <c r="JQT1032" s="45"/>
      <c r="JQU1032" s="45"/>
      <c r="JQV1032" s="45"/>
      <c r="JQW1032" s="45"/>
      <c r="JQX1032" s="45"/>
      <c r="JQY1032" s="45"/>
      <c r="JQZ1032" s="45"/>
      <c r="JRA1032" s="45"/>
      <c r="JRB1032" s="45"/>
      <c r="JRC1032" s="45"/>
      <c r="JRD1032" s="45"/>
      <c r="JRE1032" s="45"/>
      <c r="JRF1032" s="45"/>
      <c r="JRG1032" s="45"/>
      <c r="JRH1032" s="45"/>
      <c r="JRI1032" s="45"/>
      <c r="JRJ1032" s="45"/>
      <c r="JRK1032" s="45"/>
      <c r="JRL1032" s="45"/>
      <c r="JRM1032" s="45"/>
      <c r="JRN1032" s="45"/>
      <c r="JRO1032" s="45"/>
      <c r="JRP1032" s="45"/>
      <c r="JRQ1032" s="45"/>
      <c r="JRR1032" s="45"/>
      <c r="JRS1032" s="45"/>
      <c r="JRT1032" s="45"/>
      <c r="JRU1032" s="45"/>
      <c r="JRV1032" s="45"/>
      <c r="JRW1032" s="45"/>
      <c r="JRX1032" s="45"/>
      <c r="JRY1032" s="45"/>
      <c r="JRZ1032" s="45"/>
      <c r="JSA1032" s="45"/>
      <c r="JSB1032" s="45"/>
      <c r="JSC1032" s="45"/>
      <c r="JSD1032" s="45"/>
      <c r="JSE1032" s="45"/>
      <c r="JSF1032" s="45"/>
      <c r="JSG1032" s="45"/>
      <c r="JSH1032" s="45"/>
      <c r="JSI1032" s="45"/>
      <c r="JSJ1032" s="45"/>
      <c r="JSK1032" s="45"/>
      <c r="JSL1032" s="45"/>
      <c r="JSM1032" s="45"/>
      <c r="JSN1032" s="45"/>
      <c r="JSO1032" s="45"/>
      <c r="JSP1032" s="45"/>
      <c r="JSQ1032" s="45"/>
      <c r="JSR1032" s="45"/>
      <c r="JSS1032" s="45"/>
      <c r="JST1032" s="45"/>
      <c r="JSU1032" s="45"/>
      <c r="JSV1032" s="45"/>
      <c r="JSW1032" s="45"/>
      <c r="JSX1032" s="45"/>
      <c r="JSY1032" s="45"/>
      <c r="JSZ1032" s="45"/>
      <c r="JTA1032" s="45"/>
      <c r="JTB1032" s="45"/>
      <c r="JTC1032" s="45"/>
      <c r="JTD1032" s="45"/>
      <c r="JTE1032" s="45"/>
      <c r="JTF1032" s="45"/>
      <c r="JTG1032" s="45"/>
      <c r="JTH1032" s="45"/>
      <c r="JTI1032" s="45"/>
      <c r="JTJ1032" s="45"/>
      <c r="JTK1032" s="45"/>
      <c r="JTL1032" s="45"/>
      <c r="JTM1032" s="45"/>
      <c r="JTN1032" s="45"/>
      <c r="JTO1032" s="45"/>
      <c r="JTP1032" s="45"/>
      <c r="JTQ1032" s="45"/>
      <c r="JTR1032" s="45"/>
      <c r="JTS1032" s="45"/>
      <c r="JTT1032" s="45"/>
      <c r="JTU1032" s="45"/>
      <c r="JTV1032" s="45"/>
      <c r="JTW1032" s="45"/>
      <c r="JTX1032" s="45"/>
      <c r="JTY1032" s="45"/>
      <c r="JTZ1032" s="45"/>
      <c r="JUA1032" s="45"/>
      <c r="JUB1032" s="45"/>
      <c r="JUC1032" s="45"/>
      <c r="JUD1032" s="45"/>
      <c r="JUE1032" s="45"/>
      <c r="JUF1032" s="45"/>
      <c r="JUG1032" s="45"/>
      <c r="JUH1032" s="45"/>
      <c r="JUI1032" s="45"/>
      <c r="JUJ1032" s="45"/>
      <c r="JUK1032" s="45"/>
      <c r="JUL1032" s="45"/>
      <c r="JUM1032" s="45"/>
      <c r="JUN1032" s="45"/>
      <c r="JUO1032" s="45"/>
      <c r="JUP1032" s="45"/>
      <c r="JUQ1032" s="45"/>
      <c r="JUR1032" s="45"/>
      <c r="JUS1032" s="45"/>
      <c r="JUT1032" s="45"/>
      <c r="JUU1032" s="45"/>
      <c r="JUV1032" s="45"/>
      <c r="JUW1032" s="45"/>
      <c r="JUX1032" s="45"/>
      <c r="JUY1032" s="45"/>
      <c r="JUZ1032" s="45"/>
      <c r="JVA1032" s="45"/>
      <c r="JVB1032" s="45"/>
      <c r="JVC1032" s="45"/>
      <c r="JVD1032" s="45"/>
      <c r="JVE1032" s="45"/>
      <c r="JVF1032" s="45"/>
      <c r="JVG1032" s="45"/>
      <c r="JVH1032" s="45"/>
      <c r="JVI1032" s="45"/>
      <c r="JVJ1032" s="45"/>
      <c r="JVK1032" s="45"/>
      <c r="JVL1032" s="45"/>
      <c r="JVM1032" s="45"/>
      <c r="JVN1032" s="45"/>
      <c r="JVO1032" s="45"/>
      <c r="JVP1032" s="45"/>
      <c r="JVQ1032" s="45"/>
      <c r="JVR1032" s="45"/>
      <c r="JVS1032" s="45"/>
      <c r="JVT1032" s="45"/>
      <c r="JVU1032" s="45"/>
      <c r="JVV1032" s="45"/>
      <c r="JVW1032" s="45"/>
      <c r="JVX1032" s="45"/>
      <c r="JVY1032" s="45"/>
      <c r="JVZ1032" s="45"/>
      <c r="JWA1032" s="45"/>
      <c r="JWB1032" s="45"/>
      <c r="JWC1032" s="45"/>
      <c r="JWD1032" s="45"/>
      <c r="JWE1032" s="45"/>
      <c r="JWF1032" s="45"/>
      <c r="JWG1032" s="45"/>
      <c r="JWH1032" s="45"/>
      <c r="JWI1032" s="45"/>
      <c r="JWJ1032" s="45"/>
      <c r="JWK1032" s="45"/>
      <c r="JWL1032" s="45"/>
      <c r="JWM1032" s="45"/>
      <c r="JWN1032" s="45"/>
      <c r="JWO1032" s="45"/>
      <c r="JWP1032" s="45"/>
      <c r="JWQ1032" s="45"/>
      <c r="JWR1032" s="45"/>
      <c r="JWS1032" s="45"/>
      <c r="JWT1032" s="45"/>
      <c r="JWU1032" s="45"/>
      <c r="JWV1032" s="45"/>
      <c r="JWW1032" s="45"/>
      <c r="JWX1032" s="45"/>
      <c r="JWY1032" s="45"/>
      <c r="JWZ1032" s="45"/>
      <c r="JXA1032" s="45"/>
      <c r="JXB1032" s="45"/>
      <c r="JXC1032" s="45"/>
      <c r="JXD1032" s="45"/>
      <c r="JXE1032" s="45"/>
      <c r="JXF1032" s="45"/>
      <c r="JXG1032" s="45"/>
      <c r="JXH1032" s="45"/>
      <c r="JXI1032" s="45"/>
      <c r="JXJ1032" s="45"/>
      <c r="JXK1032" s="45"/>
      <c r="JXL1032" s="45"/>
      <c r="JXM1032" s="45"/>
      <c r="JXN1032" s="45"/>
      <c r="JXO1032" s="45"/>
      <c r="JXP1032" s="45"/>
      <c r="JXQ1032" s="45"/>
      <c r="JXR1032" s="45"/>
      <c r="JXS1032" s="45"/>
      <c r="JXT1032" s="45"/>
      <c r="JXU1032" s="45"/>
      <c r="JXV1032" s="45"/>
      <c r="JXW1032" s="45"/>
      <c r="JXX1032" s="45"/>
      <c r="JXY1032" s="45"/>
      <c r="JXZ1032" s="45"/>
      <c r="JYA1032" s="45"/>
      <c r="JYB1032" s="45"/>
      <c r="JYC1032" s="45"/>
      <c r="JYD1032" s="45"/>
      <c r="JYE1032" s="45"/>
      <c r="JYF1032" s="45"/>
      <c r="JYG1032" s="45"/>
      <c r="JYH1032" s="45"/>
      <c r="JYI1032" s="45"/>
      <c r="JYJ1032" s="45"/>
      <c r="JYK1032" s="45"/>
      <c r="JYL1032" s="45"/>
      <c r="JYM1032" s="45"/>
      <c r="JYN1032" s="45"/>
      <c r="JYO1032" s="45"/>
      <c r="JYP1032" s="45"/>
      <c r="JYQ1032" s="45"/>
      <c r="JYR1032" s="45"/>
      <c r="JYS1032" s="45"/>
      <c r="JYT1032" s="45"/>
      <c r="JYU1032" s="45"/>
      <c r="JYV1032" s="45"/>
      <c r="JYW1032" s="45"/>
      <c r="JYX1032" s="45"/>
      <c r="JYY1032" s="45"/>
      <c r="JYZ1032" s="45"/>
      <c r="JZA1032" s="45"/>
      <c r="JZB1032" s="45"/>
      <c r="JZC1032" s="45"/>
      <c r="JZD1032" s="45"/>
      <c r="JZE1032" s="45"/>
      <c r="JZF1032" s="45"/>
      <c r="JZG1032" s="45"/>
      <c r="JZH1032" s="45"/>
      <c r="JZI1032" s="45"/>
      <c r="JZJ1032" s="45"/>
      <c r="JZK1032" s="45"/>
      <c r="JZL1032" s="45"/>
      <c r="JZM1032" s="45"/>
      <c r="JZN1032" s="45"/>
      <c r="JZO1032" s="45"/>
      <c r="JZP1032" s="45"/>
      <c r="JZQ1032" s="45"/>
      <c r="JZR1032" s="45"/>
      <c r="JZS1032" s="45"/>
      <c r="JZT1032" s="45"/>
      <c r="JZU1032" s="45"/>
      <c r="JZV1032" s="45"/>
      <c r="JZW1032" s="45"/>
      <c r="JZX1032" s="45"/>
      <c r="JZY1032" s="45"/>
      <c r="JZZ1032" s="45"/>
      <c r="KAA1032" s="45"/>
      <c r="KAB1032" s="45"/>
      <c r="KAC1032" s="45"/>
      <c r="KAD1032" s="45"/>
      <c r="KAE1032" s="45"/>
      <c r="KAF1032" s="45"/>
      <c r="KAG1032" s="45"/>
      <c r="KAH1032" s="45"/>
      <c r="KAI1032" s="45"/>
      <c r="KAJ1032" s="45"/>
      <c r="KAK1032" s="45"/>
      <c r="KAL1032" s="45"/>
      <c r="KAM1032" s="45"/>
      <c r="KAN1032" s="45"/>
      <c r="KAO1032" s="45"/>
      <c r="KAP1032" s="45"/>
      <c r="KAQ1032" s="45"/>
      <c r="KAR1032" s="45"/>
      <c r="KAS1032" s="45"/>
      <c r="KAT1032" s="45"/>
      <c r="KAU1032" s="45"/>
      <c r="KAV1032" s="45"/>
      <c r="KAW1032" s="45"/>
      <c r="KAX1032" s="45"/>
      <c r="KAY1032" s="45"/>
      <c r="KAZ1032" s="45"/>
      <c r="KBA1032" s="45"/>
      <c r="KBB1032" s="45"/>
      <c r="KBC1032" s="45"/>
      <c r="KBD1032" s="45"/>
      <c r="KBE1032" s="45"/>
      <c r="KBF1032" s="45"/>
      <c r="KBG1032" s="45"/>
      <c r="KBH1032" s="45"/>
      <c r="KBI1032" s="45"/>
      <c r="KBJ1032" s="45"/>
      <c r="KBK1032" s="45"/>
      <c r="KBL1032" s="45"/>
      <c r="KBM1032" s="45"/>
      <c r="KBN1032" s="45"/>
      <c r="KBO1032" s="45"/>
      <c r="KBP1032" s="45"/>
      <c r="KBQ1032" s="45"/>
      <c r="KBR1032" s="45"/>
      <c r="KBS1032" s="45"/>
      <c r="KBT1032" s="45"/>
      <c r="KBU1032" s="45"/>
      <c r="KBV1032" s="45"/>
      <c r="KBW1032" s="45"/>
      <c r="KBX1032" s="45"/>
      <c r="KBY1032" s="45"/>
      <c r="KBZ1032" s="45"/>
      <c r="KCA1032" s="45"/>
      <c r="KCB1032" s="45"/>
      <c r="KCC1032" s="45"/>
      <c r="KCD1032" s="45"/>
      <c r="KCE1032" s="45"/>
      <c r="KCF1032" s="45"/>
      <c r="KCG1032" s="45"/>
      <c r="KCH1032" s="45"/>
      <c r="KCI1032" s="45"/>
      <c r="KCJ1032" s="45"/>
      <c r="KCK1032" s="45"/>
      <c r="KCL1032" s="45"/>
      <c r="KCM1032" s="45"/>
      <c r="KCN1032" s="45"/>
      <c r="KCO1032" s="45"/>
      <c r="KCP1032" s="45"/>
      <c r="KCQ1032" s="45"/>
      <c r="KCR1032" s="45"/>
      <c r="KCS1032" s="45"/>
      <c r="KCT1032" s="45"/>
      <c r="KCU1032" s="45"/>
      <c r="KCV1032" s="45"/>
      <c r="KCW1032" s="45"/>
      <c r="KCX1032" s="45"/>
      <c r="KCY1032" s="45"/>
      <c r="KCZ1032" s="45"/>
      <c r="KDA1032" s="45"/>
      <c r="KDB1032" s="45"/>
      <c r="KDC1032" s="45"/>
      <c r="KDD1032" s="45"/>
      <c r="KDE1032" s="45"/>
      <c r="KDF1032" s="45"/>
      <c r="KDG1032" s="45"/>
      <c r="KDH1032" s="45"/>
      <c r="KDI1032" s="45"/>
      <c r="KDJ1032" s="45"/>
      <c r="KDK1032" s="45"/>
      <c r="KDL1032" s="45"/>
      <c r="KDM1032" s="45"/>
      <c r="KDN1032" s="45"/>
      <c r="KDO1032" s="45"/>
      <c r="KDP1032" s="45"/>
      <c r="KDQ1032" s="45"/>
      <c r="KDR1032" s="45"/>
      <c r="KDS1032" s="45"/>
      <c r="KDT1032" s="45"/>
      <c r="KDU1032" s="45"/>
      <c r="KDV1032" s="45"/>
      <c r="KDW1032" s="45"/>
      <c r="KDX1032" s="45"/>
      <c r="KDY1032" s="45"/>
      <c r="KDZ1032" s="45"/>
      <c r="KEA1032" s="45"/>
      <c r="KEB1032" s="45"/>
      <c r="KEC1032" s="45"/>
      <c r="KED1032" s="45"/>
      <c r="KEE1032" s="45"/>
      <c r="KEF1032" s="45"/>
      <c r="KEG1032" s="45"/>
      <c r="KEH1032" s="45"/>
      <c r="KEI1032" s="45"/>
      <c r="KEJ1032" s="45"/>
      <c r="KEK1032" s="45"/>
      <c r="KEL1032" s="45"/>
      <c r="KEM1032" s="45"/>
      <c r="KEN1032" s="45"/>
      <c r="KEO1032" s="45"/>
      <c r="KEP1032" s="45"/>
      <c r="KEQ1032" s="45"/>
      <c r="KER1032" s="45"/>
      <c r="KES1032" s="45"/>
      <c r="KET1032" s="45"/>
      <c r="KEU1032" s="45"/>
      <c r="KEV1032" s="45"/>
      <c r="KEW1032" s="45"/>
      <c r="KEX1032" s="45"/>
      <c r="KEY1032" s="45"/>
      <c r="KEZ1032" s="45"/>
      <c r="KFA1032" s="45"/>
      <c r="KFB1032" s="45"/>
      <c r="KFC1032" s="45"/>
      <c r="KFD1032" s="45"/>
      <c r="KFE1032" s="45"/>
      <c r="KFF1032" s="45"/>
      <c r="KFG1032" s="45"/>
      <c r="KFH1032" s="45"/>
      <c r="KFI1032" s="45"/>
      <c r="KFJ1032" s="45"/>
      <c r="KFK1032" s="45"/>
      <c r="KFL1032" s="45"/>
      <c r="KFM1032" s="45"/>
      <c r="KFN1032" s="45"/>
      <c r="KFO1032" s="45"/>
      <c r="KFP1032" s="45"/>
      <c r="KFQ1032" s="45"/>
      <c r="KFR1032" s="45"/>
      <c r="KFS1032" s="45"/>
      <c r="KFT1032" s="45"/>
      <c r="KFU1032" s="45"/>
      <c r="KFV1032" s="45"/>
      <c r="KFW1032" s="45"/>
      <c r="KFX1032" s="45"/>
      <c r="KFY1032" s="45"/>
      <c r="KFZ1032" s="45"/>
      <c r="KGA1032" s="45"/>
      <c r="KGB1032" s="45"/>
      <c r="KGC1032" s="45"/>
      <c r="KGD1032" s="45"/>
      <c r="KGE1032" s="45"/>
      <c r="KGF1032" s="45"/>
      <c r="KGG1032" s="45"/>
      <c r="KGH1032" s="45"/>
      <c r="KGI1032" s="45"/>
      <c r="KGJ1032" s="45"/>
      <c r="KGK1032" s="45"/>
      <c r="KGL1032" s="45"/>
      <c r="KGM1032" s="45"/>
      <c r="KGN1032" s="45"/>
      <c r="KGO1032" s="45"/>
      <c r="KGP1032" s="45"/>
      <c r="KGQ1032" s="45"/>
      <c r="KGR1032" s="45"/>
      <c r="KGS1032" s="45"/>
      <c r="KGT1032" s="45"/>
      <c r="KGU1032" s="45"/>
      <c r="KGV1032" s="45"/>
      <c r="KGW1032" s="45"/>
      <c r="KGX1032" s="45"/>
      <c r="KGY1032" s="45"/>
      <c r="KGZ1032" s="45"/>
      <c r="KHA1032" s="45"/>
      <c r="KHB1032" s="45"/>
      <c r="KHC1032" s="45"/>
      <c r="KHD1032" s="45"/>
      <c r="KHE1032" s="45"/>
      <c r="KHF1032" s="45"/>
      <c r="KHG1032" s="45"/>
      <c r="KHH1032" s="45"/>
      <c r="KHI1032" s="45"/>
      <c r="KHJ1032" s="45"/>
      <c r="KHK1032" s="45"/>
      <c r="KHL1032" s="45"/>
      <c r="KHM1032" s="45"/>
      <c r="KHN1032" s="45"/>
      <c r="KHO1032" s="45"/>
      <c r="KHP1032" s="45"/>
      <c r="KHQ1032" s="45"/>
      <c r="KHR1032" s="45"/>
      <c r="KHS1032" s="45"/>
      <c r="KHT1032" s="45"/>
      <c r="KHU1032" s="45"/>
      <c r="KHV1032" s="45"/>
      <c r="KHW1032" s="45"/>
      <c r="KHX1032" s="45"/>
      <c r="KHY1032" s="45"/>
      <c r="KHZ1032" s="45"/>
      <c r="KIA1032" s="45"/>
      <c r="KIB1032" s="45"/>
      <c r="KIC1032" s="45"/>
      <c r="KID1032" s="45"/>
      <c r="KIE1032" s="45"/>
      <c r="KIF1032" s="45"/>
      <c r="KIG1032" s="45"/>
      <c r="KIH1032" s="45"/>
      <c r="KII1032" s="45"/>
      <c r="KIJ1032" s="45"/>
      <c r="KIK1032" s="45"/>
      <c r="KIL1032" s="45"/>
      <c r="KIM1032" s="45"/>
      <c r="KIN1032" s="45"/>
      <c r="KIO1032" s="45"/>
      <c r="KIP1032" s="45"/>
      <c r="KIQ1032" s="45"/>
      <c r="KIR1032" s="45"/>
      <c r="KIS1032" s="45"/>
      <c r="KIT1032" s="45"/>
      <c r="KIU1032" s="45"/>
      <c r="KIV1032" s="45"/>
      <c r="KIW1032" s="45"/>
      <c r="KIX1032" s="45"/>
      <c r="KIY1032" s="45"/>
      <c r="KIZ1032" s="45"/>
      <c r="KJA1032" s="45"/>
      <c r="KJB1032" s="45"/>
      <c r="KJC1032" s="45"/>
      <c r="KJD1032" s="45"/>
      <c r="KJE1032" s="45"/>
      <c r="KJF1032" s="45"/>
      <c r="KJG1032" s="45"/>
      <c r="KJH1032" s="45"/>
      <c r="KJI1032" s="45"/>
      <c r="KJJ1032" s="45"/>
      <c r="KJK1032" s="45"/>
      <c r="KJL1032" s="45"/>
      <c r="KJM1032" s="45"/>
      <c r="KJN1032" s="45"/>
      <c r="KJO1032" s="45"/>
      <c r="KJP1032" s="45"/>
      <c r="KJQ1032" s="45"/>
      <c r="KJR1032" s="45"/>
      <c r="KJS1032" s="45"/>
      <c r="KJT1032" s="45"/>
      <c r="KJU1032" s="45"/>
      <c r="KJV1032" s="45"/>
      <c r="KJW1032" s="45"/>
      <c r="KJX1032" s="45"/>
      <c r="KJY1032" s="45"/>
      <c r="KJZ1032" s="45"/>
      <c r="KKA1032" s="45"/>
      <c r="KKB1032" s="45"/>
      <c r="KKC1032" s="45"/>
      <c r="KKD1032" s="45"/>
      <c r="KKE1032" s="45"/>
      <c r="KKF1032" s="45"/>
      <c r="KKG1032" s="45"/>
      <c r="KKH1032" s="45"/>
      <c r="KKI1032" s="45"/>
      <c r="KKJ1032" s="45"/>
      <c r="KKK1032" s="45"/>
      <c r="KKL1032" s="45"/>
      <c r="KKM1032" s="45"/>
      <c r="KKN1032" s="45"/>
      <c r="KKO1032" s="45"/>
      <c r="KKP1032" s="45"/>
      <c r="KKQ1032" s="45"/>
      <c r="KKR1032" s="45"/>
      <c r="KKS1032" s="45"/>
      <c r="KKT1032" s="45"/>
      <c r="KKU1032" s="45"/>
      <c r="KKV1032" s="45"/>
      <c r="KKW1032" s="45"/>
      <c r="KKX1032" s="45"/>
      <c r="KKY1032" s="45"/>
      <c r="KKZ1032" s="45"/>
      <c r="KLA1032" s="45"/>
      <c r="KLB1032" s="45"/>
      <c r="KLC1032" s="45"/>
      <c r="KLD1032" s="45"/>
      <c r="KLE1032" s="45"/>
      <c r="KLF1032" s="45"/>
      <c r="KLG1032" s="45"/>
      <c r="KLH1032" s="45"/>
      <c r="KLI1032" s="45"/>
      <c r="KLJ1032" s="45"/>
      <c r="KLK1032" s="45"/>
      <c r="KLL1032" s="45"/>
      <c r="KLM1032" s="45"/>
      <c r="KLN1032" s="45"/>
      <c r="KLO1032" s="45"/>
      <c r="KLP1032" s="45"/>
      <c r="KLQ1032" s="45"/>
      <c r="KLR1032" s="45"/>
      <c r="KLS1032" s="45"/>
      <c r="KLT1032" s="45"/>
      <c r="KLU1032" s="45"/>
      <c r="KLV1032" s="45"/>
      <c r="KLW1032" s="45"/>
      <c r="KLX1032" s="45"/>
      <c r="KLY1032" s="45"/>
      <c r="KLZ1032" s="45"/>
      <c r="KMA1032" s="45"/>
      <c r="KMB1032" s="45"/>
      <c r="KMC1032" s="45"/>
      <c r="KMD1032" s="45"/>
      <c r="KME1032" s="45"/>
      <c r="KMF1032" s="45"/>
      <c r="KMG1032" s="45"/>
      <c r="KMH1032" s="45"/>
      <c r="KMI1032" s="45"/>
      <c r="KMJ1032" s="45"/>
      <c r="KMK1032" s="45"/>
      <c r="KML1032" s="45"/>
      <c r="KMM1032" s="45"/>
      <c r="KMN1032" s="45"/>
      <c r="KMO1032" s="45"/>
      <c r="KMP1032" s="45"/>
      <c r="KMQ1032" s="45"/>
      <c r="KMR1032" s="45"/>
      <c r="KMS1032" s="45"/>
      <c r="KMT1032" s="45"/>
      <c r="KMU1032" s="45"/>
      <c r="KMV1032" s="45"/>
      <c r="KMW1032" s="45"/>
      <c r="KMX1032" s="45"/>
      <c r="KMY1032" s="45"/>
      <c r="KMZ1032" s="45"/>
      <c r="KNA1032" s="45"/>
      <c r="KNB1032" s="45"/>
      <c r="KNC1032" s="45"/>
      <c r="KND1032" s="45"/>
      <c r="KNE1032" s="45"/>
      <c r="KNF1032" s="45"/>
      <c r="KNG1032" s="45"/>
      <c r="KNH1032" s="45"/>
      <c r="KNI1032" s="45"/>
      <c r="KNJ1032" s="45"/>
      <c r="KNK1032" s="45"/>
      <c r="KNL1032" s="45"/>
      <c r="KNM1032" s="45"/>
      <c r="KNN1032" s="45"/>
      <c r="KNO1032" s="45"/>
      <c r="KNP1032" s="45"/>
      <c r="KNQ1032" s="45"/>
      <c r="KNR1032" s="45"/>
      <c r="KNS1032" s="45"/>
      <c r="KNT1032" s="45"/>
      <c r="KNU1032" s="45"/>
      <c r="KNV1032" s="45"/>
      <c r="KNW1032" s="45"/>
      <c r="KNX1032" s="45"/>
      <c r="KNY1032" s="45"/>
      <c r="KNZ1032" s="45"/>
      <c r="KOA1032" s="45"/>
      <c r="KOB1032" s="45"/>
      <c r="KOC1032" s="45"/>
      <c r="KOD1032" s="45"/>
      <c r="KOE1032" s="45"/>
      <c r="KOF1032" s="45"/>
      <c r="KOG1032" s="45"/>
      <c r="KOH1032" s="45"/>
      <c r="KOI1032" s="45"/>
      <c r="KOJ1032" s="45"/>
      <c r="KOK1032" s="45"/>
      <c r="KOL1032" s="45"/>
      <c r="KOM1032" s="45"/>
      <c r="KON1032" s="45"/>
      <c r="KOO1032" s="45"/>
      <c r="KOP1032" s="45"/>
      <c r="KOQ1032" s="45"/>
      <c r="KOR1032" s="45"/>
      <c r="KOS1032" s="45"/>
      <c r="KOT1032" s="45"/>
      <c r="KOU1032" s="45"/>
      <c r="KOV1032" s="45"/>
      <c r="KOW1032" s="45"/>
      <c r="KOX1032" s="45"/>
      <c r="KOY1032" s="45"/>
      <c r="KOZ1032" s="45"/>
      <c r="KPA1032" s="45"/>
      <c r="KPB1032" s="45"/>
      <c r="KPC1032" s="45"/>
      <c r="KPD1032" s="45"/>
      <c r="KPE1032" s="45"/>
      <c r="KPF1032" s="45"/>
      <c r="KPG1032" s="45"/>
      <c r="KPH1032" s="45"/>
      <c r="KPI1032" s="45"/>
      <c r="KPJ1032" s="45"/>
      <c r="KPK1032" s="45"/>
      <c r="KPL1032" s="45"/>
      <c r="KPM1032" s="45"/>
      <c r="KPN1032" s="45"/>
      <c r="KPO1032" s="45"/>
      <c r="KPP1032" s="45"/>
      <c r="KPQ1032" s="45"/>
      <c r="KPR1032" s="45"/>
      <c r="KPS1032" s="45"/>
      <c r="KPT1032" s="45"/>
      <c r="KPU1032" s="45"/>
      <c r="KPV1032" s="45"/>
      <c r="KPW1032" s="45"/>
      <c r="KPX1032" s="45"/>
      <c r="KPY1032" s="45"/>
      <c r="KPZ1032" s="45"/>
      <c r="KQA1032" s="45"/>
      <c r="KQB1032" s="45"/>
      <c r="KQC1032" s="45"/>
      <c r="KQD1032" s="45"/>
      <c r="KQE1032" s="45"/>
      <c r="KQF1032" s="45"/>
      <c r="KQG1032" s="45"/>
      <c r="KQH1032" s="45"/>
      <c r="KQI1032" s="45"/>
      <c r="KQJ1032" s="45"/>
      <c r="KQK1032" s="45"/>
      <c r="KQL1032" s="45"/>
      <c r="KQM1032" s="45"/>
      <c r="KQN1032" s="45"/>
      <c r="KQO1032" s="45"/>
      <c r="KQP1032" s="45"/>
      <c r="KQQ1032" s="45"/>
      <c r="KQR1032" s="45"/>
      <c r="KQS1032" s="45"/>
      <c r="KQT1032" s="45"/>
      <c r="KQU1032" s="45"/>
      <c r="KQV1032" s="45"/>
      <c r="KQW1032" s="45"/>
      <c r="KQX1032" s="45"/>
      <c r="KQY1032" s="45"/>
      <c r="KQZ1032" s="45"/>
      <c r="KRA1032" s="45"/>
      <c r="KRB1032" s="45"/>
      <c r="KRC1032" s="45"/>
      <c r="KRD1032" s="45"/>
      <c r="KRE1032" s="45"/>
      <c r="KRF1032" s="45"/>
      <c r="KRG1032" s="45"/>
      <c r="KRH1032" s="45"/>
      <c r="KRI1032" s="45"/>
      <c r="KRJ1032" s="45"/>
      <c r="KRK1032" s="45"/>
      <c r="KRL1032" s="45"/>
      <c r="KRM1032" s="45"/>
      <c r="KRN1032" s="45"/>
      <c r="KRO1032" s="45"/>
      <c r="KRP1032" s="45"/>
      <c r="KRQ1032" s="45"/>
      <c r="KRR1032" s="45"/>
      <c r="KRS1032" s="45"/>
      <c r="KRT1032" s="45"/>
      <c r="KRU1032" s="45"/>
      <c r="KRV1032" s="45"/>
      <c r="KRW1032" s="45"/>
      <c r="KRX1032" s="45"/>
      <c r="KRY1032" s="45"/>
      <c r="KRZ1032" s="45"/>
      <c r="KSA1032" s="45"/>
      <c r="KSB1032" s="45"/>
      <c r="KSC1032" s="45"/>
      <c r="KSD1032" s="45"/>
      <c r="KSE1032" s="45"/>
      <c r="KSF1032" s="45"/>
      <c r="KSG1032" s="45"/>
      <c r="KSH1032" s="45"/>
      <c r="KSI1032" s="45"/>
      <c r="KSJ1032" s="45"/>
      <c r="KSK1032" s="45"/>
      <c r="KSL1032" s="45"/>
      <c r="KSM1032" s="45"/>
      <c r="KSN1032" s="45"/>
      <c r="KSO1032" s="45"/>
      <c r="KSP1032" s="45"/>
      <c r="KSQ1032" s="45"/>
      <c r="KSR1032" s="45"/>
      <c r="KSS1032" s="45"/>
      <c r="KST1032" s="45"/>
      <c r="KSU1032" s="45"/>
      <c r="KSV1032" s="45"/>
      <c r="KSW1032" s="45"/>
      <c r="KSX1032" s="45"/>
      <c r="KSY1032" s="45"/>
      <c r="KSZ1032" s="45"/>
      <c r="KTA1032" s="45"/>
      <c r="KTB1032" s="45"/>
      <c r="KTC1032" s="45"/>
      <c r="KTD1032" s="45"/>
      <c r="KTE1032" s="45"/>
      <c r="KTF1032" s="45"/>
      <c r="KTG1032" s="45"/>
      <c r="KTH1032" s="45"/>
      <c r="KTI1032" s="45"/>
      <c r="KTJ1032" s="45"/>
      <c r="KTK1032" s="45"/>
      <c r="KTL1032" s="45"/>
      <c r="KTM1032" s="45"/>
      <c r="KTN1032" s="45"/>
      <c r="KTO1032" s="45"/>
      <c r="KTP1032" s="45"/>
      <c r="KTQ1032" s="45"/>
      <c r="KTR1032" s="45"/>
      <c r="KTS1032" s="45"/>
      <c r="KTT1032" s="45"/>
      <c r="KTU1032" s="45"/>
      <c r="KTV1032" s="45"/>
      <c r="KTW1032" s="45"/>
      <c r="KTX1032" s="45"/>
      <c r="KTY1032" s="45"/>
      <c r="KTZ1032" s="45"/>
      <c r="KUA1032" s="45"/>
      <c r="KUB1032" s="45"/>
      <c r="KUC1032" s="45"/>
      <c r="KUD1032" s="45"/>
      <c r="KUE1032" s="45"/>
      <c r="KUF1032" s="45"/>
      <c r="KUG1032" s="45"/>
      <c r="KUH1032" s="45"/>
      <c r="KUI1032" s="45"/>
      <c r="KUJ1032" s="45"/>
      <c r="KUK1032" s="45"/>
      <c r="KUL1032" s="45"/>
      <c r="KUM1032" s="45"/>
      <c r="KUN1032" s="45"/>
      <c r="KUO1032" s="45"/>
      <c r="KUP1032" s="45"/>
      <c r="KUQ1032" s="45"/>
      <c r="KUR1032" s="45"/>
      <c r="KUS1032" s="45"/>
      <c r="KUT1032" s="45"/>
      <c r="KUU1032" s="45"/>
      <c r="KUV1032" s="45"/>
      <c r="KUW1032" s="45"/>
      <c r="KUX1032" s="45"/>
      <c r="KUY1032" s="45"/>
      <c r="KUZ1032" s="45"/>
      <c r="KVA1032" s="45"/>
      <c r="KVB1032" s="45"/>
      <c r="KVC1032" s="45"/>
      <c r="KVD1032" s="45"/>
      <c r="KVE1032" s="45"/>
      <c r="KVF1032" s="45"/>
      <c r="KVG1032" s="45"/>
      <c r="KVH1032" s="45"/>
      <c r="KVI1032" s="45"/>
      <c r="KVJ1032" s="45"/>
      <c r="KVK1032" s="45"/>
      <c r="KVL1032" s="45"/>
      <c r="KVM1032" s="45"/>
      <c r="KVN1032" s="45"/>
      <c r="KVO1032" s="45"/>
      <c r="KVP1032" s="45"/>
      <c r="KVQ1032" s="45"/>
      <c r="KVR1032" s="45"/>
      <c r="KVS1032" s="45"/>
      <c r="KVT1032" s="45"/>
      <c r="KVU1032" s="45"/>
      <c r="KVV1032" s="45"/>
      <c r="KVW1032" s="45"/>
      <c r="KVX1032" s="45"/>
      <c r="KVY1032" s="45"/>
      <c r="KVZ1032" s="45"/>
      <c r="KWA1032" s="45"/>
      <c r="KWB1032" s="45"/>
      <c r="KWC1032" s="45"/>
      <c r="KWD1032" s="45"/>
      <c r="KWE1032" s="45"/>
      <c r="KWF1032" s="45"/>
      <c r="KWG1032" s="45"/>
      <c r="KWH1032" s="45"/>
      <c r="KWI1032" s="45"/>
      <c r="KWJ1032" s="45"/>
      <c r="KWK1032" s="45"/>
      <c r="KWL1032" s="45"/>
      <c r="KWM1032" s="45"/>
      <c r="KWN1032" s="45"/>
      <c r="KWO1032" s="45"/>
      <c r="KWP1032" s="45"/>
      <c r="KWQ1032" s="45"/>
      <c r="KWR1032" s="45"/>
      <c r="KWS1032" s="45"/>
      <c r="KWT1032" s="45"/>
      <c r="KWU1032" s="45"/>
      <c r="KWV1032" s="45"/>
      <c r="KWW1032" s="45"/>
      <c r="KWX1032" s="45"/>
      <c r="KWY1032" s="45"/>
      <c r="KWZ1032" s="45"/>
      <c r="KXA1032" s="45"/>
      <c r="KXB1032" s="45"/>
      <c r="KXC1032" s="45"/>
      <c r="KXD1032" s="45"/>
      <c r="KXE1032" s="45"/>
      <c r="KXF1032" s="45"/>
      <c r="KXG1032" s="45"/>
      <c r="KXH1032" s="45"/>
      <c r="KXI1032" s="45"/>
      <c r="KXJ1032" s="45"/>
      <c r="KXK1032" s="45"/>
      <c r="KXL1032" s="45"/>
      <c r="KXM1032" s="45"/>
      <c r="KXN1032" s="45"/>
      <c r="KXO1032" s="45"/>
      <c r="KXP1032" s="45"/>
      <c r="KXQ1032" s="45"/>
      <c r="KXR1032" s="45"/>
      <c r="KXS1032" s="45"/>
      <c r="KXT1032" s="45"/>
      <c r="KXU1032" s="45"/>
      <c r="KXV1032" s="45"/>
      <c r="KXW1032" s="45"/>
      <c r="KXX1032" s="45"/>
      <c r="KXY1032" s="45"/>
      <c r="KXZ1032" s="45"/>
      <c r="KYA1032" s="45"/>
      <c r="KYB1032" s="45"/>
      <c r="KYC1032" s="45"/>
      <c r="KYD1032" s="45"/>
      <c r="KYE1032" s="45"/>
      <c r="KYF1032" s="45"/>
      <c r="KYG1032" s="45"/>
      <c r="KYH1032" s="45"/>
      <c r="KYI1032" s="45"/>
      <c r="KYJ1032" s="45"/>
      <c r="KYK1032" s="45"/>
      <c r="KYL1032" s="45"/>
      <c r="KYM1032" s="45"/>
      <c r="KYN1032" s="45"/>
      <c r="KYO1032" s="45"/>
      <c r="KYP1032" s="45"/>
      <c r="KYQ1032" s="45"/>
      <c r="KYR1032" s="45"/>
      <c r="KYS1032" s="45"/>
      <c r="KYT1032" s="45"/>
      <c r="KYU1032" s="45"/>
      <c r="KYV1032" s="45"/>
      <c r="KYW1032" s="45"/>
      <c r="KYX1032" s="45"/>
      <c r="KYY1032" s="45"/>
      <c r="KYZ1032" s="45"/>
      <c r="KZA1032" s="45"/>
      <c r="KZB1032" s="45"/>
      <c r="KZC1032" s="45"/>
      <c r="KZD1032" s="45"/>
      <c r="KZE1032" s="45"/>
      <c r="KZF1032" s="45"/>
      <c r="KZG1032" s="45"/>
      <c r="KZH1032" s="45"/>
      <c r="KZI1032" s="45"/>
      <c r="KZJ1032" s="45"/>
      <c r="KZK1032" s="45"/>
      <c r="KZL1032" s="45"/>
      <c r="KZM1032" s="45"/>
      <c r="KZN1032" s="45"/>
      <c r="KZO1032" s="45"/>
      <c r="KZP1032" s="45"/>
      <c r="KZQ1032" s="45"/>
      <c r="KZR1032" s="45"/>
      <c r="KZS1032" s="45"/>
      <c r="KZT1032" s="45"/>
      <c r="KZU1032" s="45"/>
      <c r="KZV1032" s="45"/>
      <c r="KZW1032" s="45"/>
      <c r="KZX1032" s="45"/>
      <c r="KZY1032" s="45"/>
      <c r="KZZ1032" s="45"/>
      <c r="LAA1032" s="45"/>
      <c r="LAB1032" s="45"/>
      <c r="LAC1032" s="45"/>
      <c r="LAD1032" s="45"/>
      <c r="LAE1032" s="45"/>
      <c r="LAF1032" s="45"/>
      <c r="LAG1032" s="45"/>
      <c r="LAH1032" s="45"/>
      <c r="LAI1032" s="45"/>
      <c r="LAJ1032" s="45"/>
      <c r="LAK1032" s="45"/>
      <c r="LAL1032" s="45"/>
      <c r="LAM1032" s="45"/>
      <c r="LAN1032" s="45"/>
      <c r="LAO1032" s="45"/>
      <c r="LAP1032" s="45"/>
      <c r="LAQ1032" s="45"/>
      <c r="LAR1032" s="45"/>
      <c r="LAS1032" s="45"/>
      <c r="LAT1032" s="45"/>
      <c r="LAU1032" s="45"/>
      <c r="LAV1032" s="45"/>
      <c r="LAW1032" s="45"/>
      <c r="LAX1032" s="45"/>
      <c r="LAY1032" s="45"/>
      <c r="LAZ1032" s="45"/>
      <c r="LBA1032" s="45"/>
      <c r="LBB1032" s="45"/>
      <c r="LBC1032" s="45"/>
      <c r="LBD1032" s="45"/>
      <c r="LBE1032" s="45"/>
      <c r="LBF1032" s="45"/>
      <c r="LBG1032" s="45"/>
      <c r="LBH1032" s="45"/>
      <c r="LBI1032" s="45"/>
      <c r="LBJ1032" s="45"/>
      <c r="LBK1032" s="45"/>
      <c r="LBL1032" s="45"/>
      <c r="LBM1032" s="45"/>
      <c r="LBN1032" s="45"/>
      <c r="LBO1032" s="45"/>
      <c r="LBP1032" s="45"/>
      <c r="LBQ1032" s="45"/>
      <c r="LBR1032" s="45"/>
      <c r="LBS1032" s="45"/>
      <c r="LBT1032" s="45"/>
      <c r="LBU1032" s="45"/>
      <c r="LBV1032" s="45"/>
      <c r="LBW1032" s="45"/>
      <c r="LBX1032" s="45"/>
      <c r="LBY1032" s="45"/>
      <c r="LBZ1032" s="45"/>
      <c r="LCA1032" s="45"/>
      <c r="LCB1032" s="45"/>
      <c r="LCC1032" s="45"/>
      <c r="LCD1032" s="45"/>
      <c r="LCE1032" s="45"/>
      <c r="LCF1032" s="45"/>
      <c r="LCG1032" s="45"/>
      <c r="LCH1032" s="45"/>
      <c r="LCI1032" s="45"/>
      <c r="LCJ1032" s="45"/>
      <c r="LCK1032" s="45"/>
      <c r="LCL1032" s="45"/>
      <c r="LCM1032" s="45"/>
      <c r="LCN1032" s="45"/>
      <c r="LCO1032" s="45"/>
      <c r="LCP1032" s="45"/>
      <c r="LCQ1032" s="45"/>
      <c r="LCR1032" s="45"/>
      <c r="LCS1032" s="45"/>
      <c r="LCT1032" s="45"/>
      <c r="LCU1032" s="45"/>
      <c r="LCV1032" s="45"/>
      <c r="LCW1032" s="45"/>
      <c r="LCX1032" s="45"/>
      <c r="LCY1032" s="45"/>
      <c r="LCZ1032" s="45"/>
      <c r="LDA1032" s="45"/>
      <c r="LDB1032" s="45"/>
      <c r="LDC1032" s="45"/>
      <c r="LDD1032" s="45"/>
      <c r="LDE1032" s="45"/>
      <c r="LDF1032" s="45"/>
      <c r="LDG1032" s="45"/>
      <c r="LDH1032" s="45"/>
      <c r="LDI1032" s="45"/>
      <c r="LDJ1032" s="45"/>
      <c r="LDK1032" s="45"/>
      <c r="LDL1032" s="45"/>
      <c r="LDM1032" s="45"/>
      <c r="LDN1032" s="45"/>
      <c r="LDO1032" s="45"/>
      <c r="LDP1032" s="45"/>
      <c r="LDQ1032" s="45"/>
      <c r="LDR1032" s="45"/>
      <c r="LDS1032" s="45"/>
      <c r="LDT1032" s="45"/>
      <c r="LDU1032" s="45"/>
      <c r="LDV1032" s="45"/>
      <c r="LDW1032" s="45"/>
      <c r="LDX1032" s="45"/>
      <c r="LDY1032" s="45"/>
      <c r="LDZ1032" s="45"/>
      <c r="LEA1032" s="45"/>
      <c r="LEB1032" s="45"/>
      <c r="LEC1032" s="45"/>
      <c r="LED1032" s="45"/>
      <c r="LEE1032" s="45"/>
      <c r="LEF1032" s="45"/>
      <c r="LEG1032" s="45"/>
      <c r="LEH1032" s="45"/>
      <c r="LEI1032" s="45"/>
      <c r="LEJ1032" s="45"/>
      <c r="LEK1032" s="45"/>
      <c r="LEL1032" s="45"/>
      <c r="LEM1032" s="45"/>
      <c r="LEN1032" s="45"/>
      <c r="LEO1032" s="45"/>
      <c r="LEP1032" s="45"/>
      <c r="LEQ1032" s="45"/>
      <c r="LER1032" s="45"/>
      <c r="LES1032" s="45"/>
      <c r="LET1032" s="45"/>
      <c r="LEU1032" s="45"/>
      <c r="LEV1032" s="45"/>
      <c r="LEW1032" s="45"/>
      <c r="LEX1032" s="45"/>
      <c r="LEY1032" s="45"/>
      <c r="LEZ1032" s="45"/>
      <c r="LFA1032" s="45"/>
      <c r="LFB1032" s="45"/>
      <c r="LFC1032" s="45"/>
      <c r="LFD1032" s="45"/>
      <c r="LFE1032" s="45"/>
      <c r="LFF1032" s="45"/>
      <c r="LFG1032" s="45"/>
      <c r="LFH1032" s="45"/>
      <c r="LFI1032" s="45"/>
      <c r="LFJ1032" s="45"/>
      <c r="LFK1032" s="45"/>
      <c r="LFL1032" s="45"/>
      <c r="LFM1032" s="45"/>
      <c r="LFN1032" s="45"/>
      <c r="LFO1032" s="45"/>
      <c r="LFP1032" s="45"/>
      <c r="LFQ1032" s="45"/>
      <c r="LFR1032" s="45"/>
      <c r="LFS1032" s="45"/>
      <c r="LFT1032" s="45"/>
      <c r="LFU1032" s="45"/>
      <c r="LFV1032" s="45"/>
      <c r="LFW1032" s="45"/>
      <c r="LFX1032" s="45"/>
      <c r="LFY1032" s="45"/>
      <c r="LFZ1032" s="45"/>
      <c r="LGA1032" s="45"/>
      <c r="LGB1032" s="45"/>
      <c r="LGC1032" s="45"/>
      <c r="LGD1032" s="45"/>
      <c r="LGE1032" s="45"/>
      <c r="LGF1032" s="45"/>
      <c r="LGG1032" s="45"/>
      <c r="LGH1032" s="45"/>
      <c r="LGI1032" s="45"/>
      <c r="LGJ1032" s="45"/>
      <c r="LGK1032" s="45"/>
      <c r="LGL1032" s="45"/>
      <c r="LGM1032" s="45"/>
      <c r="LGN1032" s="45"/>
      <c r="LGO1032" s="45"/>
      <c r="LGP1032" s="45"/>
      <c r="LGQ1032" s="45"/>
      <c r="LGR1032" s="45"/>
      <c r="LGS1032" s="45"/>
      <c r="LGT1032" s="45"/>
      <c r="LGU1032" s="45"/>
      <c r="LGV1032" s="45"/>
      <c r="LGW1032" s="45"/>
      <c r="LGX1032" s="45"/>
      <c r="LGY1032" s="45"/>
      <c r="LGZ1032" s="45"/>
      <c r="LHA1032" s="45"/>
      <c r="LHB1032" s="45"/>
      <c r="LHC1032" s="45"/>
      <c r="LHD1032" s="45"/>
      <c r="LHE1032" s="45"/>
      <c r="LHF1032" s="45"/>
      <c r="LHG1032" s="45"/>
      <c r="LHH1032" s="45"/>
      <c r="LHI1032" s="45"/>
      <c r="LHJ1032" s="45"/>
      <c r="LHK1032" s="45"/>
      <c r="LHL1032" s="45"/>
      <c r="LHM1032" s="45"/>
      <c r="LHN1032" s="45"/>
      <c r="LHO1032" s="45"/>
      <c r="LHP1032" s="45"/>
      <c r="LHQ1032" s="45"/>
      <c r="LHR1032" s="45"/>
      <c r="LHS1032" s="45"/>
      <c r="LHT1032" s="45"/>
      <c r="LHU1032" s="45"/>
      <c r="LHV1032" s="45"/>
      <c r="LHW1032" s="45"/>
      <c r="LHX1032" s="45"/>
      <c r="LHY1032" s="45"/>
      <c r="LHZ1032" s="45"/>
      <c r="LIA1032" s="45"/>
      <c r="LIB1032" s="45"/>
      <c r="LIC1032" s="45"/>
      <c r="LID1032" s="45"/>
      <c r="LIE1032" s="45"/>
      <c r="LIF1032" s="45"/>
      <c r="LIG1032" s="45"/>
      <c r="LIH1032" s="45"/>
      <c r="LII1032" s="45"/>
      <c r="LIJ1032" s="45"/>
      <c r="LIK1032" s="45"/>
      <c r="LIL1032" s="45"/>
      <c r="LIM1032" s="45"/>
      <c r="LIN1032" s="45"/>
      <c r="LIO1032" s="45"/>
      <c r="LIP1032" s="45"/>
      <c r="LIQ1032" s="45"/>
      <c r="LIR1032" s="45"/>
      <c r="LIS1032" s="45"/>
      <c r="LIT1032" s="45"/>
      <c r="LIU1032" s="45"/>
      <c r="LIV1032" s="45"/>
      <c r="LIW1032" s="45"/>
      <c r="LIX1032" s="45"/>
      <c r="LIY1032" s="45"/>
      <c r="LIZ1032" s="45"/>
      <c r="LJA1032" s="45"/>
      <c r="LJB1032" s="45"/>
      <c r="LJC1032" s="45"/>
      <c r="LJD1032" s="45"/>
      <c r="LJE1032" s="45"/>
      <c r="LJF1032" s="45"/>
      <c r="LJG1032" s="45"/>
      <c r="LJH1032" s="45"/>
      <c r="LJI1032" s="45"/>
      <c r="LJJ1032" s="45"/>
      <c r="LJK1032" s="45"/>
      <c r="LJL1032" s="45"/>
      <c r="LJM1032" s="45"/>
      <c r="LJN1032" s="45"/>
      <c r="LJO1032" s="45"/>
      <c r="LJP1032" s="45"/>
      <c r="LJQ1032" s="45"/>
      <c r="LJR1032" s="45"/>
      <c r="LJS1032" s="45"/>
      <c r="LJT1032" s="45"/>
      <c r="LJU1032" s="45"/>
      <c r="LJV1032" s="45"/>
      <c r="LJW1032" s="45"/>
      <c r="LJX1032" s="45"/>
      <c r="LJY1032" s="45"/>
      <c r="LJZ1032" s="45"/>
      <c r="LKA1032" s="45"/>
      <c r="LKB1032" s="45"/>
      <c r="LKC1032" s="45"/>
      <c r="LKD1032" s="45"/>
      <c r="LKE1032" s="45"/>
      <c r="LKF1032" s="45"/>
      <c r="LKG1032" s="45"/>
      <c r="LKH1032" s="45"/>
      <c r="LKI1032" s="45"/>
      <c r="LKJ1032" s="45"/>
      <c r="LKK1032" s="45"/>
      <c r="LKL1032" s="45"/>
      <c r="LKM1032" s="45"/>
      <c r="LKN1032" s="45"/>
      <c r="LKO1032" s="45"/>
      <c r="LKP1032" s="45"/>
      <c r="LKQ1032" s="45"/>
      <c r="LKR1032" s="45"/>
      <c r="LKS1032" s="45"/>
      <c r="LKT1032" s="45"/>
      <c r="LKU1032" s="45"/>
      <c r="LKV1032" s="45"/>
      <c r="LKW1032" s="45"/>
      <c r="LKX1032" s="45"/>
      <c r="LKY1032" s="45"/>
      <c r="LKZ1032" s="45"/>
      <c r="LLA1032" s="45"/>
      <c r="LLB1032" s="45"/>
      <c r="LLC1032" s="45"/>
      <c r="LLD1032" s="45"/>
      <c r="LLE1032" s="45"/>
      <c r="LLF1032" s="45"/>
      <c r="LLG1032" s="45"/>
      <c r="LLH1032" s="45"/>
      <c r="LLI1032" s="45"/>
      <c r="LLJ1032" s="45"/>
      <c r="LLK1032" s="45"/>
      <c r="LLL1032" s="45"/>
      <c r="LLM1032" s="45"/>
      <c r="LLN1032" s="45"/>
      <c r="LLO1032" s="45"/>
      <c r="LLP1032" s="45"/>
      <c r="LLQ1032" s="45"/>
      <c r="LLR1032" s="45"/>
      <c r="LLS1032" s="45"/>
      <c r="LLT1032" s="45"/>
      <c r="LLU1032" s="45"/>
      <c r="LLV1032" s="45"/>
      <c r="LLW1032" s="45"/>
      <c r="LLX1032" s="45"/>
      <c r="LLY1032" s="45"/>
      <c r="LLZ1032" s="45"/>
      <c r="LMA1032" s="45"/>
      <c r="LMB1032" s="45"/>
      <c r="LMC1032" s="45"/>
      <c r="LMD1032" s="45"/>
      <c r="LME1032" s="45"/>
      <c r="LMF1032" s="45"/>
      <c r="LMG1032" s="45"/>
      <c r="LMH1032" s="45"/>
      <c r="LMI1032" s="45"/>
      <c r="LMJ1032" s="45"/>
      <c r="LMK1032" s="45"/>
      <c r="LML1032" s="45"/>
      <c r="LMM1032" s="45"/>
      <c r="LMN1032" s="45"/>
      <c r="LMO1032" s="45"/>
      <c r="LMP1032" s="45"/>
      <c r="LMQ1032" s="45"/>
      <c r="LMR1032" s="45"/>
      <c r="LMS1032" s="45"/>
      <c r="LMT1032" s="45"/>
      <c r="LMU1032" s="45"/>
      <c r="LMV1032" s="45"/>
      <c r="LMW1032" s="45"/>
      <c r="LMX1032" s="45"/>
      <c r="LMY1032" s="45"/>
      <c r="LMZ1032" s="45"/>
      <c r="LNA1032" s="45"/>
      <c r="LNB1032" s="45"/>
      <c r="LNC1032" s="45"/>
      <c r="LND1032" s="45"/>
      <c r="LNE1032" s="45"/>
      <c r="LNF1032" s="45"/>
      <c r="LNG1032" s="45"/>
      <c r="LNH1032" s="45"/>
      <c r="LNI1032" s="45"/>
      <c r="LNJ1032" s="45"/>
      <c r="LNK1032" s="45"/>
      <c r="LNL1032" s="45"/>
      <c r="LNM1032" s="45"/>
      <c r="LNN1032" s="45"/>
      <c r="LNO1032" s="45"/>
      <c r="LNP1032" s="45"/>
      <c r="LNQ1032" s="45"/>
      <c r="LNR1032" s="45"/>
      <c r="LNS1032" s="45"/>
      <c r="LNT1032" s="45"/>
      <c r="LNU1032" s="45"/>
      <c r="LNV1032" s="45"/>
      <c r="LNW1032" s="45"/>
      <c r="LNX1032" s="45"/>
      <c r="LNY1032" s="45"/>
      <c r="LNZ1032" s="45"/>
      <c r="LOA1032" s="45"/>
      <c r="LOB1032" s="45"/>
      <c r="LOC1032" s="45"/>
      <c r="LOD1032" s="45"/>
      <c r="LOE1032" s="45"/>
      <c r="LOF1032" s="45"/>
      <c r="LOG1032" s="45"/>
      <c r="LOH1032" s="45"/>
      <c r="LOI1032" s="45"/>
      <c r="LOJ1032" s="45"/>
      <c r="LOK1032" s="45"/>
      <c r="LOL1032" s="45"/>
      <c r="LOM1032" s="45"/>
      <c r="LON1032" s="45"/>
      <c r="LOO1032" s="45"/>
      <c r="LOP1032" s="45"/>
      <c r="LOQ1032" s="45"/>
      <c r="LOR1032" s="45"/>
      <c r="LOS1032" s="45"/>
      <c r="LOT1032" s="45"/>
      <c r="LOU1032" s="45"/>
      <c r="LOV1032" s="45"/>
      <c r="LOW1032" s="45"/>
      <c r="LOX1032" s="45"/>
      <c r="LOY1032" s="45"/>
      <c r="LOZ1032" s="45"/>
      <c r="LPA1032" s="45"/>
      <c r="LPB1032" s="45"/>
      <c r="LPC1032" s="45"/>
      <c r="LPD1032" s="45"/>
      <c r="LPE1032" s="45"/>
      <c r="LPF1032" s="45"/>
      <c r="LPG1032" s="45"/>
      <c r="LPH1032" s="45"/>
      <c r="LPI1032" s="45"/>
      <c r="LPJ1032" s="45"/>
      <c r="LPK1032" s="45"/>
      <c r="LPL1032" s="45"/>
      <c r="LPM1032" s="45"/>
      <c r="LPN1032" s="45"/>
      <c r="LPO1032" s="45"/>
      <c r="LPP1032" s="45"/>
      <c r="LPQ1032" s="45"/>
      <c r="LPR1032" s="45"/>
      <c r="LPS1032" s="45"/>
      <c r="LPT1032" s="45"/>
      <c r="LPU1032" s="45"/>
      <c r="LPV1032" s="45"/>
      <c r="LPW1032" s="45"/>
      <c r="LPX1032" s="45"/>
      <c r="LPY1032" s="45"/>
      <c r="LPZ1032" s="45"/>
      <c r="LQA1032" s="45"/>
      <c r="LQB1032" s="45"/>
      <c r="LQC1032" s="45"/>
      <c r="LQD1032" s="45"/>
      <c r="LQE1032" s="45"/>
      <c r="LQF1032" s="45"/>
      <c r="LQG1032" s="45"/>
      <c r="LQH1032" s="45"/>
      <c r="LQI1032" s="45"/>
      <c r="LQJ1032" s="45"/>
      <c r="LQK1032" s="45"/>
      <c r="LQL1032" s="45"/>
      <c r="LQM1032" s="45"/>
      <c r="LQN1032" s="45"/>
      <c r="LQO1032" s="45"/>
      <c r="LQP1032" s="45"/>
      <c r="LQQ1032" s="45"/>
      <c r="LQR1032" s="45"/>
      <c r="LQS1032" s="45"/>
      <c r="LQT1032" s="45"/>
      <c r="LQU1032" s="45"/>
      <c r="LQV1032" s="45"/>
      <c r="LQW1032" s="45"/>
      <c r="LQX1032" s="45"/>
      <c r="LQY1032" s="45"/>
      <c r="LQZ1032" s="45"/>
      <c r="LRA1032" s="45"/>
      <c r="LRB1032" s="45"/>
      <c r="LRC1032" s="45"/>
      <c r="LRD1032" s="45"/>
      <c r="LRE1032" s="45"/>
      <c r="LRF1032" s="45"/>
      <c r="LRG1032" s="45"/>
      <c r="LRH1032" s="45"/>
      <c r="LRI1032" s="45"/>
      <c r="LRJ1032" s="45"/>
      <c r="LRK1032" s="45"/>
      <c r="LRL1032" s="45"/>
      <c r="LRM1032" s="45"/>
      <c r="LRN1032" s="45"/>
      <c r="LRO1032" s="45"/>
      <c r="LRP1032" s="45"/>
      <c r="LRQ1032" s="45"/>
      <c r="LRR1032" s="45"/>
      <c r="LRS1032" s="45"/>
      <c r="LRT1032" s="45"/>
      <c r="LRU1032" s="45"/>
      <c r="LRV1032" s="45"/>
      <c r="LRW1032" s="45"/>
      <c r="LRX1032" s="45"/>
      <c r="LRY1032" s="45"/>
      <c r="LRZ1032" s="45"/>
      <c r="LSA1032" s="45"/>
      <c r="LSB1032" s="45"/>
      <c r="LSC1032" s="45"/>
      <c r="LSD1032" s="45"/>
      <c r="LSE1032" s="45"/>
      <c r="LSF1032" s="45"/>
      <c r="LSG1032" s="45"/>
      <c r="LSH1032" s="45"/>
      <c r="LSI1032" s="45"/>
      <c r="LSJ1032" s="45"/>
      <c r="LSK1032" s="45"/>
      <c r="LSL1032" s="45"/>
      <c r="LSM1032" s="45"/>
      <c r="LSN1032" s="45"/>
      <c r="LSO1032" s="45"/>
      <c r="LSP1032" s="45"/>
      <c r="LSQ1032" s="45"/>
      <c r="LSR1032" s="45"/>
      <c r="LSS1032" s="45"/>
      <c r="LST1032" s="45"/>
      <c r="LSU1032" s="45"/>
      <c r="LSV1032" s="45"/>
      <c r="LSW1032" s="45"/>
      <c r="LSX1032" s="45"/>
      <c r="LSY1032" s="45"/>
      <c r="LSZ1032" s="45"/>
      <c r="LTA1032" s="45"/>
      <c r="LTB1032" s="45"/>
      <c r="LTC1032" s="45"/>
      <c r="LTD1032" s="45"/>
      <c r="LTE1032" s="45"/>
      <c r="LTF1032" s="45"/>
      <c r="LTG1032" s="45"/>
      <c r="LTH1032" s="45"/>
      <c r="LTI1032" s="45"/>
      <c r="LTJ1032" s="45"/>
      <c r="LTK1032" s="45"/>
      <c r="LTL1032" s="45"/>
      <c r="LTM1032" s="45"/>
      <c r="LTN1032" s="45"/>
      <c r="LTO1032" s="45"/>
      <c r="LTP1032" s="45"/>
      <c r="LTQ1032" s="45"/>
      <c r="LTR1032" s="45"/>
      <c r="LTS1032" s="45"/>
      <c r="LTT1032" s="45"/>
      <c r="LTU1032" s="45"/>
      <c r="LTV1032" s="45"/>
      <c r="LTW1032" s="45"/>
      <c r="LTX1032" s="45"/>
      <c r="LTY1032" s="45"/>
      <c r="LTZ1032" s="45"/>
      <c r="LUA1032" s="45"/>
      <c r="LUB1032" s="45"/>
      <c r="LUC1032" s="45"/>
      <c r="LUD1032" s="45"/>
      <c r="LUE1032" s="45"/>
      <c r="LUF1032" s="45"/>
      <c r="LUG1032" s="45"/>
      <c r="LUH1032" s="45"/>
      <c r="LUI1032" s="45"/>
      <c r="LUJ1032" s="45"/>
      <c r="LUK1032" s="45"/>
      <c r="LUL1032" s="45"/>
      <c r="LUM1032" s="45"/>
      <c r="LUN1032" s="45"/>
      <c r="LUO1032" s="45"/>
      <c r="LUP1032" s="45"/>
      <c r="LUQ1032" s="45"/>
      <c r="LUR1032" s="45"/>
      <c r="LUS1032" s="45"/>
      <c r="LUT1032" s="45"/>
      <c r="LUU1032" s="45"/>
      <c r="LUV1032" s="45"/>
      <c r="LUW1032" s="45"/>
      <c r="LUX1032" s="45"/>
      <c r="LUY1032" s="45"/>
      <c r="LUZ1032" s="45"/>
      <c r="LVA1032" s="45"/>
      <c r="LVB1032" s="45"/>
      <c r="LVC1032" s="45"/>
      <c r="LVD1032" s="45"/>
      <c r="LVE1032" s="45"/>
      <c r="LVF1032" s="45"/>
      <c r="LVG1032" s="45"/>
      <c r="LVH1032" s="45"/>
      <c r="LVI1032" s="45"/>
      <c r="LVJ1032" s="45"/>
      <c r="LVK1032" s="45"/>
      <c r="LVL1032" s="45"/>
      <c r="LVM1032" s="45"/>
      <c r="LVN1032" s="45"/>
      <c r="LVO1032" s="45"/>
      <c r="LVP1032" s="45"/>
      <c r="LVQ1032" s="45"/>
      <c r="LVR1032" s="45"/>
      <c r="LVS1032" s="45"/>
      <c r="LVT1032" s="45"/>
      <c r="LVU1032" s="45"/>
      <c r="LVV1032" s="45"/>
      <c r="LVW1032" s="45"/>
      <c r="LVX1032" s="45"/>
      <c r="LVY1032" s="45"/>
      <c r="LVZ1032" s="45"/>
      <c r="LWA1032" s="45"/>
      <c r="LWB1032" s="45"/>
      <c r="LWC1032" s="45"/>
      <c r="LWD1032" s="45"/>
      <c r="LWE1032" s="45"/>
      <c r="LWF1032" s="45"/>
      <c r="LWG1032" s="45"/>
      <c r="LWH1032" s="45"/>
      <c r="LWI1032" s="45"/>
      <c r="LWJ1032" s="45"/>
      <c r="LWK1032" s="45"/>
      <c r="LWL1032" s="45"/>
      <c r="LWM1032" s="45"/>
      <c r="LWN1032" s="45"/>
      <c r="LWO1032" s="45"/>
      <c r="LWP1032" s="45"/>
      <c r="LWQ1032" s="45"/>
      <c r="LWR1032" s="45"/>
      <c r="LWS1032" s="45"/>
      <c r="LWT1032" s="45"/>
      <c r="LWU1032" s="45"/>
      <c r="LWV1032" s="45"/>
      <c r="LWW1032" s="45"/>
      <c r="LWX1032" s="45"/>
      <c r="LWY1032" s="45"/>
      <c r="LWZ1032" s="45"/>
      <c r="LXA1032" s="45"/>
      <c r="LXB1032" s="45"/>
      <c r="LXC1032" s="45"/>
      <c r="LXD1032" s="45"/>
      <c r="LXE1032" s="45"/>
      <c r="LXF1032" s="45"/>
      <c r="LXG1032" s="45"/>
      <c r="LXH1032" s="45"/>
      <c r="LXI1032" s="45"/>
      <c r="LXJ1032" s="45"/>
      <c r="LXK1032" s="45"/>
      <c r="LXL1032" s="45"/>
      <c r="LXM1032" s="45"/>
      <c r="LXN1032" s="45"/>
      <c r="LXO1032" s="45"/>
      <c r="LXP1032" s="45"/>
      <c r="LXQ1032" s="45"/>
      <c r="LXR1032" s="45"/>
      <c r="LXS1032" s="45"/>
      <c r="LXT1032" s="45"/>
      <c r="LXU1032" s="45"/>
      <c r="LXV1032" s="45"/>
      <c r="LXW1032" s="45"/>
      <c r="LXX1032" s="45"/>
      <c r="LXY1032" s="45"/>
      <c r="LXZ1032" s="45"/>
      <c r="LYA1032" s="45"/>
      <c r="LYB1032" s="45"/>
      <c r="LYC1032" s="45"/>
      <c r="LYD1032" s="45"/>
      <c r="LYE1032" s="45"/>
      <c r="LYF1032" s="45"/>
      <c r="LYG1032" s="45"/>
      <c r="LYH1032" s="45"/>
      <c r="LYI1032" s="45"/>
      <c r="LYJ1032" s="45"/>
      <c r="LYK1032" s="45"/>
      <c r="LYL1032" s="45"/>
      <c r="LYM1032" s="45"/>
      <c r="LYN1032" s="45"/>
      <c r="LYO1032" s="45"/>
      <c r="LYP1032" s="45"/>
      <c r="LYQ1032" s="45"/>
      <c r="LYR1032" s="45"/>
      <c r="LYS1032" s="45"/>
      <c r="LYT1032" s="45"/>
      <c r="LYU1032" s="45"/>
      <c r="LYV1032" s="45"/>
      <c r="LYW1032" s="45"/>
      <c r="LYX1032" s="45"/>
      <c r="LYY1032" s="45"/>
      <c r="LYZ1032" s="45"/>
      <c r="LZA1032" s="45"/>
      <c r="LZB1032" s="45"/>
      <c r="LZC1032" s="45"/>
      <c r="LZD1032" s="45"/>
      <c r="LZE1032" s="45"/>
      <c r="LZF1032" s="45"/>
      <c r="LZG1032" s="45"/>
      <c r="LZH1032" s="45"/>
      <c r="LZI1032" s="45"/>
      <c r="LZJ1032" s="45"/>
      <c r="LZK1032" s="45"/>
      <c r="LZL1032" s="45"/>
      <c r="LZM1032" s="45"/>
      <c r="LZN1032" s="45"/>
      <c r="LZO1032" s="45"/>
      <c r="LZP1032" s="45"/>
      <c r="LZQ1032" s="45"/>
      <c r="LZR1032" s="45"/>
      <c r="LZS1032" s="45"/>
      <c r="LZT1032" s="45"/>
      <c r="LZU1032" s="45"/>
      <c r="LZV1032" s="45"/>
      <c r="LZW1032" s="45"/>
      <c r="LZX1032" s="45"/>
      <c r="LZY1032" s="45"/>
      <c r="LZZ1032" s="45"/>
      <c r="MAA1032" s="45"/>
      <c r="MAB1032" s="45"/>
      <c r="MAC1032" s="45"/>
      <c r="MAD1032" s="45"/>
      <c r="MAE1032" s="45"/>
      <c r="MAF1032" s="45"/>
      <c r="MAG1032" s="45"/>
      <c r="MAH1032" s="45"/>
      <c r="MAI1032" s="45"/>
      <c r="MAJ1032" s="45"/>
      <c r="MAK1032" s="45"/>
      <c r="MAL1032" s="45"/>
      <c r="MAM1032" s="45"/>
      <c r="MAN1032" s="45"/>
      <c r="MAO1032" s="45"/>
      <c r="MAP1032" s="45"/>
      <c r="MAQ1032" s="45"/>
      <c r="MAR1032" s="45"/>
      <c r="MAS1032" s="45"/>
      <c r="MAT1032" s="45"/>
      <c r="MAU1032" s="45"/>
      <c r="MAV1032" s="45"/>
      <c r="MAW1032" s="45"/>
      <c r="MAX1032" s="45"/>
      <c r="MAY1032" s="45"/>
      <c r="MAZ1032" s="45"/>
      <c r="MBA1032" s="45"/>
      <c r="MBB1032" s="45"/>
      <c r="MBC1032" s="45"/>
      <c r="MBD1032" s="45"/>
      <c r="MBE1032" s="45"/>
      <c r="MBF1032" s="45"/>
      <c r="MBG1032" s="45"/>
      <c r="MBH1032" s="45"/>
      <c r="MBI1032" s="45"/>
      <c r="MBJ1032" s="45"/>
      <c r="MBK1032" s="45"/>
      <c r="MBL1032" s="45"/>
      <c r="MBM1032" s="45"/>
      <c r="MBN1032" s="45"/>
      <c r="MBO1032" s="45"/>
      <c r="MBP1032" s="45"/>
      <c r="MBQ1032" s="45"/>
      <c r="MBR1032" s="45"/>
      <c r="MBS1032" s="45"/>
      <c r="MBT1032" s="45"/>
      <c r="MBU1032" s="45"/>
      <c r="MBV1032" s="45"/>
      <c r="MBW1032" s="45"/>
      <c r="MBX1032" s="45"/>
      <c r="MBY1032" s="45"/>
      <c r="MBZ1032" s="45"/>
      <c r="MCA1032" s="45"/>
      <c r="MCB1032" s="45"/>
      <c r="MCC1032" s="45"/>
      <c r="MCD1032" s="45"/>
      <c r="MCE1032" s="45"/>
      <c r="MCF1032" s="45"/>
      <c r="MCG1032" s="45"/>
      <c r="MCH1032" s="45"/>
      <c r="MCI1032" s="45"/>
      <c r="MCJ1032" s="45"/>
      <c r="MCK1032" s="45"/>
      <c r="MCL1032" s="45"/>
      <c r="MCM1032" s="45"/>
      <c r="MCN1032" s="45"/>
      <c r="MCO1032" s="45"/>
      <c r="MCP1032" s="45"/>
      <c r="MCQ1032" s="45"/>
      <c r="MCR1032" s="45"/>
      <c r="MCS1032" s="45"/>
      <c r="MCT1032" s="45"/>
      <c r="MCU1032" s="45"/>
      <c r="MCV1032" s="45"/>
      <c r="MCW1032" s="45"/>
      <c r="MCX1032" s="45"/>
      <c r="MCY1032" s="45"/>
      <c r="MCZ1032" s="45"/>
      <c r="MDA1032" s="45"/>
      <c r="MDB1032" s="45"/>
      <c r="MDC1032" s="45"/>
      <c r="MDD1032" s="45"/>
      <c r="MDE1032" s="45"/>
      <c r="MDF1032" s="45"/>
      <c r="MDG1032" s="45"/>
      <c r="MDH1032" s="45"/>
      <c r="MDI1032" s="45"/>
      <c r="MDJ1032" s="45"/>
      <c r="MDK1032" s="45"/>
      <c r="MDL1032" s="45"/>
      <c r="MDM1032" s="45"/>
      <c r="MDN1032" s="45"/>
      <c r="MDO1032" s="45"/>
      <c r="MDP1032" s="45"/>
      <c r="MDQ1032" s="45"/>
      <c r="MDR1032" s="45"/>
      <c r="MDS1032" s="45"/>
      <c r="MDT1032" s="45"/>
      <c r="MDU1032" s="45"/>
      <c r="MDV1032" s="45"/>
      <c r="MDW1032" s="45"/>
      <c r="MDX1032" s="45"/>
      <c r="MDY1032" s="45"/>
      <c r="MDZ1032" s="45"/>
      <c r="MEA1032" s="45"/>
      <c r="MEB1032" s="45"/>
      <c r="MEC1032" s="45"/>
      <c r="MED1032" s="45"/>
      <c r="MEE1032" s="45"/>
      <c r="MEF1032" s="45"/>
      <c r="MEG1032" s="45"/>
      <c r="MEH1032" s="45"/>
      <c r="MEI1032" s="45"/>
      <c r="MEJ1032" s="45"/>
      <c r="MEK1032" s="45"/>
      <c r="MEL1032" s="45"/>
      <c r="MEM1032" s="45"/>
      <c r="MEN1032" s="45"/>
      <c r="MEO1032" s="45"/>
      <c r="MEP1032" s="45"/>
      <c r="MEQ1032" s="45"/>
      <c r="MER1032" s="45"/>
      <c r="MES1032" s="45"/>
      <c r="MET1032" s="45"/>
      <c r="MEU1032" s="45"/>
      <c r="MEV1032" s="45"/>
      <c r="MEW1032" s="45"/>
      <c r="MEX1032" s="45"/>
      <c r="MEY1032" s="45"/>
      <c r="MEZ1032" s="45"/>
      <c r="MFA1032" s="45"/>
      <c r="MFB1032" s="45"/>
      <c r="MFC1032" s="45"/>
      <c r="MFD1032" s="45"/>
      <c r="MFE1032" s="45"/>
      <c r="MFF1032" s="45"/>
      <c r="MFG1032" s="45"/>
      <c r="MFH1032" s="45"/>
      <c r="MFI1032" s="45"/>
      <c r="MFJ1032" s="45"/>
      <c r="MFK1032" s="45"/>
      <c r="MFL1032" s="45"/>
      <c r="MFM1032" s="45"/>
      <c r="MFN1032" s="45"/>
      <c r="MFO1032" s="45"/>
      <c r="MFP1032" s="45"/>
      <c r="MFQ1032" s="45"/>
      <c r="MFR1032" s="45"/>
      <c r="MFS1032" s="45"/>
      <c r="MFT1032" s="45"/>
      <c r="MFU1032" s="45"/>
      <c r="MFV1032" s="45"/>
      <c r="MFW1032" s="45"/>
      <c r="MFX1032" s="45"/>
      <c r="MFY1032" s="45"/>
      <c r="MFZ1032" s="45"/>
      <c r="MGA1032" s="45"/>
      <c r="MGB1032" s="45"/>
      <c r="MGC1032" s="45"/>
      <c r="MGD1032" s="45"/>
      <c r="MGE1032" s="45"/>
      <c r="MGF1032" s="45"/>
      <c r="MGG1032" s="45"/>
      <c r="MGH1032" s="45"/>
      <c r="MGI1032" s="45"/>
      <c r="MGJ1032" s="45"/>
      <c r="MGK1032" s="45"/>
      <c r="MGL1032" s="45"/>
      <c r="MGM1032" s="45"/>
      <c r="MGN1032" s="45"/>
      <c r="MGO1032" s="45"/>
      <c r="MGP1032" s="45"/>
      <c r="MGQ1032" s="45"/>
      <c r="MGR1032" s="45"/>
      <c r="MGS1032" s="45"/>
      <c r="MGT1032" s="45"/>
      <c r="MGU1032" s="45"/>
      <c r="MGV1032" s="45"/>
      <c r="MGW1032" s="45"/>
      <c r="MGX1032" s="45"/>
      <c r="MGY1032" s="45"/>
      <c r="MGZ1032" s="45"/>
      <c r="MHA1032" s="45"/>
      <c r="MHB1032" s="45"/>
      <c r="MHC1032" s="45"/>
      <c r="MHD1032" s="45"/>
      <c r="MHE1032" s="45"/>
      <c r="MHF1032" s="45"/>
      <c r="MHG1032" s="45"/>
      <c r="MHH1032" s="45"/>
      <c r="MHI1032" s="45"/>
      <c r="MHJ1032" s="45"/>
      <c r="MHK1032" s="45"/>
      <c r="MHL1032" s="45"/>
      <c r="MHM1032" s="45"/>
      <c r="MHN1032" s="45"/>
      <c r="MHO1032" s="45"/>
      <c r="MHP1032" s="45"/>
      <c r="MHQ1032" s="45"/>
      <c r="MHR1032" s="45"/>
      <c r="MHS1032" s="45"/>
      <c r="MHT1032" s="45"/>
      <c r="MHU1032" s="45"/>
      <c r="MHV1032" s="45"/>
      <c r="MHW1032" s="45"/>
      <c r="MHX1032" s="45"/>
      <c r="MHY1032" s="45"/>
      <c r="MHZ1032" s="45"/>
      <c r="MIA1032" s="45"/>
      <c r="MIB1032" s="45"/>
      <c r="MIC1032" s="45"/>
      <c r="MID1032" s="45"/>
      <c r="MIE1032" s="45"/>
      <c r="MIF1032" s="45"/>
      <c r="MIG1032" s="45"/>
      <c r="MIH1032" s="45"/>
      <c r="MII1032" s="45"/>
      <c r="MIJ1032" s="45"/>
      <c r="MIK1032" s="45"/>
      <c r="MIL1032" s="45"/>
      <c r="MIM1032" s="45"/>
      <c r="MIN1032" s="45"/>
      <c r="MIO1032" s="45"/>
      <c r="MIP1032" s="45"/>
      <c r="MIQ1032" s="45"/>
      <c r="MIR1032" s="45"/>
      <c r="MIS1032" s="45"/>
      <c r="MIT1032" s="45"/>
      <c r="MIU1032" s="45"/>
      <c r="MIV1032" s="45"/>
      <c r="MIW1032" s="45"/>
      <c r="MIX1032" s="45"/>
      <c r="MIY1032" s="45"/>
      <c r="MIZ1032" s="45"/>
      <c r="MJA1032" s="45"/>
      <c r="MJB1032" s="45"/>
      <c r="MJC1032" s="45"/>
      <c r="MJD1032" s="45"/>
      <c r="MJE1032" s="45"/>
      <c r="MJF1032" s="45"/>
      <c r="MJG1032" s="45"/>
      <c r="MJH1032" s="45"/>
      <c r="MJI1032" s="45"/>
      <c r="MJJ1032" s="45"/>
      <c r="MJK1032" s="45"/>
      <c r="MJL1032" s="45"/>
      <c r="MJM1032" s="45"/>
      <c r="MJN1032" s="45"/>
      <c r="MJO1032" s="45"/>
      <c r="MJP1032" s="45"/>
      <c r="MJQ1032" s="45"/>
      <c r="MJR1032" s="45"/>
      <c r="MJS1032" s="45"/>
      <c r="MJT1032" s="45"/>
      <c r="MJU1032" s="45"/>
      <c r="MJV1032" s="45"/>
      <c r="MJW1032" s="45"/>
      <c r="MJX1032" s="45"/>
      <c r="MJY1032" s="45"/>
      <c r="MJZ1032" s="45"/>
      <c r="MKA1032" s="45"/>
      <c r="MKB1032" s="45"/>
      <c r="MKC1032" s="45"/>
      <c r="MKD1032" s="45"/>
      <c r="MKE1032" s="45"/>
      <c r="MKF1032" s="45"/>
      <c r="MKG1032" s="45"/>
      <c r="MKH1032" s="45"/>
      <c r="MKI1032" s="45"/>
      <c r="MKJ1032" s="45"/>
      <c r="MKK1032" s="45"/>
      <c r="MKL1032" s="45"/>
      <c r="MKM1032" s="45"/>
      <c r="MKN1032" s="45"/>
      <c r="MKO1032" s="45"/>
      <c r="MKP1032" s="45"/>
      <c r="MKQ1032" s="45"/>
      <c r="MKR1032" s="45"/>
      <c r="MKS1032" s="45"/>
      <c r="MKT1032" s="45"/>
      <c r="MKU1032" s="45"/>
      <c r="MKV1032" s="45"/>
      <c r="MKW1032" s="45"/>
      <c r="MKX1032" s="45"/>
      <c r="MKY1032" s="45"/>
      <c r="MKZ1032" s="45"/>
      <c r="MLA1032" s="45"/>
      <c r="MLB1032" s="45"/>
      <c r="MLC1032" s="45"/>
      <c r="MLD1032" s="45"/>
      <c r="MLE1032" s="45"/>
      <c r="MLF1032" s="45"/>
      <c r="MLG1032" s="45"/>
      <c r="MLH1032" s="45"/>
      <c r="MLI1032" s="45"/>
      <c r="MLJ1032" s="45"/>
      <c r="MLK1032" s="45"/>
      <c r="MLL1032" s="45"/>
      <c r="MLM1032" s="45"/>
      <c r="MLN1032" s="45"/>
      <c r="MLO1032" s="45"/>
      <c r="MLP1032" s="45"/>
      <c r="MLQ1032" s="45"/>
      <c r="MLR1032" s="45"/>
      <c r="MLS1032" s="45"/>
      <c r="MLT1032" s="45"/>
      <c r="MLU1032" s="45"/>
      <c r="MLV1032" s="45"/>
      <c r="MLW1032" s="45"/>
      <c r="MLX1032" s="45"/>
      <c r="MLY1032" s="45"/>
      <c r="MLZ1032" s="45"/>
      <c r="MMA1032" s="45"/>
      <c r="MMB1032" s="45"/>
      <c r="MMC1032" s="45"/>
      <c r="MMD1032" s="45"/>
      <c r="MME1032" s="45"/>
      <c r="MMF1032" s="45"/>
      <c r="MMG1032" s="45"/>
      <c r="MMH1032" s="45"/>
      <c r="MMI1032" s="45"/>
      <c r="MMJ1032" s="45"/>
      <c r="MMK1032" s="45"/>
      <c r="MML1032" s="45"/>
      <c r="MMM1032" s="45"/>
      <c r="MMN1032" s="45"/>
      <c r="MMO1032" s="45"/>
      <c r="MMP1032" s="45"/>
      <c r="MMQ1032" s="45"/>
      <c r="MMR1032" s="45"/>
      <c r="MMS1032" s="45"/>
      <c r="MMT1032" s="45"/>
      <c r="MMU1032" s="45"/>
      <c r="MMV1032" s="45"/>
      <c r="MMW1032" s="45"/>
      <c r="MMX1032" s="45"/>
      <c r="MMY1032" s="45"/>
      <c r="MMZ1032" s="45"/>
      <c r="MNA1032" s="45"/>
      <c r="MNB1032" s="45"/>
      <c r="MNC1032" s="45"/>
      <c r="MND1032" s="45"/>
      <c r="MNE1032" s="45"/>
      <c r="MNF1032" s="45"/>
      <c r="MNG1032" s="45"/>
      <c r="MNH1032" s="45"/>
      <c r="MNI1032" s="45"/>
      <c r="MNJ1032" s="45"/>
      <c r="MNK1032" s="45"/>
      <c r="MNL1032" s="45"/>
      <c r="MNM1032" s="45"/>
      <c r="MNN1032" s="45"/>
      <c r="MNO1032" s="45"/>
      <c r="MNP1032" s="45"/>
      <c r="MNQ1032" s="45"/>
      <c r="MNR1032" s="45"/>
      <c r="MNS1032" s="45"/>
      <c r="MNT1032" s="45"/>
      <c r="MNU1032" s="45"/>
      <c r="MNV1032" s="45"/>
      <c r="MNW1032" s="45"/>
      <c r="MNX1032" s="45"/>
      <c r="MNY1032" s="45"/>
      <c r="MNZ1032" s="45"/>
      <c r="MOA1032" s="45"/>
      <c r="MOB1032" s="45"/>
      <c r="MOC1032" s="45"/>
      <c r="MOD1032" s="45"/>
      <c r="MOE1032" s="45"/>
      <c r="MOF1032" s="45"/>
      <c r="MOG1032" s="45"/>
      <c r="MOH1032" s="45"/>
      <c r="MOI1032" s="45"/>
      <c r="MOJ1032" s="45"/>
      <c r="MOK1032" s="45"/>
      <c r="MOL1032" s="45"/>
      <c r="MOM1032" s="45"/>
      <c r="MON1032" s="45"/>
      <c r="MOO1032" s="45"/>
      <c r="MOP1032" s="45"/>
      <c r="MOQ1032" s="45"/>
      <c r="MOR1032" s="45"/>
      <c r="MOS1032" s="45"/>
      <c r="MOT1032" s="45"/>
      <c r="MOU1032" s="45"/>
      <c r="MOV1032" s="45"/>
      <c r="MOW1032" s="45"/>
      <c r="MOX1032" s="45"/>
      <c r="MOY1032" s="45"/>
      <c r="MOZ1032" s="45"/>
      <c r="MPA1032" s="45"/>
      <c r="MPB1032" s="45"/>
      <c r="MPC1032" s="45"/>
      <c r="MPD1032" s="45"/>
      <c r="MPE1032" s="45"/>
      <c r="MPF1032" s="45"/>
      <c r="MPG1032" s="45"/>
      <c r="MPH1032" s="45"/>
      <c r="MPI1032" s="45"/>
      <c r="MPJ1032" s="45"/>
      <c r="MPK1032" s="45"/>
      <c r="MPL1032" s="45"/>
      <c r="MPM1032" s="45"/>
      <c r="MPN1032" s="45"/>
      <c r="MPO1032" s="45"/>
      <c r="MPP1032" s="45"/>
      <c r="MPQ1032" s="45"/>
      <c r="MPR1032" s="45"/>
      <c r="MPS1032" s="45"/>
      <c r="MPT1032" s="45"/>
      <c r="MPU1032" s="45"/>
      <c r="MPV1032" s="45"/>
      <c r="MPW1032" s="45"/>
      <c r="MPX1032" s="45"/>
      <c r="MPY1032" s="45"/>
      <c r="MPZ1032" s="45"/>
      <c r="MQA1032" s="45"/>
      <c r="MQB1032" s="45"/>
      <c r="MQC1032" s="45"/>
      <c r="MQD1032" s="45"/>
      <c r="MQE1032" s="45"/>
      <c r="MQF1032" s="45"/>
      <c r="MQG1032" s="45"/>
      <c r="MQH1032" s="45"/>
      <c r="MQI1032" s="45"/>
      <c r="MQJ1032" s="45"/>
      <c r="MQK1032" s="45"/>
      <c r="MQL1032" s="45"/>
      <c r="MQM1032" s="45"/>
      <c r="MQN1032" s="45"/>
      <c r="MQO1032" s="45"/>
      <c r="MQP1032" s="45"/>
      <c r="MQQ1032" s="45"/>
      <c r="MQR1032" s="45"/>
      <c r="MQS1032" s="45"/>
      <c r="MQT1032" s="45"/>
      <c r="MQU1032" s="45"/>
      <c r="MQV1032" s="45"/>
      <c r="MQW1032" s="45"/>
      <c r="MQX1032" s="45"/>
      <c r="MQY1032" s="45"/>
      <c r="MQZ1032" s="45"/>
      <c r="MRA1032" s="45"/>
      <c r="MRB1032" s="45"/>
      <c r="MRC1032" s="45"/>
      <c r="MRD1032" s="45"/>
      <c r="MRE1032" s="45"/>
      <c r="MRF1032" s="45"/>
      <c r="MRG1032" s="45"/>
      <c r="MRH1032" s="45"/>
      <c r="MRI1032" s="45"/>
      <c r="MRJ1032" s="45"/>
      <c r="MRK1032" s="45"/>
      <c r="MRL1032" s="45"/>
      <c r="MRM1032" s="45"/>
      <c r="MRN1032" s="45"/>
      <c r="MRO1032" s="45"/>
      <c r="MRP1032" s="45"/>
      <c r="MRQ1032" s="45"/>
      <c r="MRR1032" s="45"/>
      <c r="MRS1032" s="45"/>
      <c r="MRT1032" s="45"/>
      <c r="MRU1032" s="45"/>
      <c r="MRV1032" s="45"/>
      <c r="MRW1032" s="45"/>
      <c r="MRX1032" s="45"/>
      <c r="MRY1032" s="45"/>
      <c r="MRZ1032" s="45"/>
      <c r="MSA1032" s="45"/>
      <c r="MSB1032" s="45"/>
      <c r="MSC1032" s="45"/>
      <c r="MSD1032" s="45"/>
      <c r="MSE1032" s="45"/>
      <c r="MSF1032" s="45"/>
      <c r="MSG1032" s="45"/>
      <c r="MSH1032" s="45"/>
      <c r="MSI1032" s="45"/>
      <c r="MSJ1032" s="45"/>
      <c r="MSK1032" s="45"/>
      <c r="MSL1032" s="45"/>
      <c r="MSM1032" s="45"/>
      <c r="MSN1032" s="45"/>
      <c r="MSO1032" s="45"/>
      <c r="MSP1032" s="45"/>
      <c r="MSQ1032" s="45"/>
      <c r="MSR1032" s="45"/>
      <c r="MSS1032" s="45"/>
      <c r="MST1032" s="45"/>
      <c r="MSU1032" s="45"/>
      <c r="MSV1032" s="45"/>
      <c r="MSW1032" s="45"/>
      <c r="MSX1032" s="45"/>
      <c r="MSY1032" s="45"/>
      <c r="MSZ1032" s="45"/>
      <c r="MTA1032" s="45"/>
      <c r="MTB1032" s="45"/>
      <c r="MTC1032" s="45"/>
      <c r="MTD1032" s="45"/>
      <c r="MTE1032" s="45"/>
      <c r="MTF1032" s="45"/>
      <c r="MTG1032" s="45"/>
      <c r="MTH1032" s="45"/>
      <c r="MTI1032" s="45"/>
      <c r="MTJ1032" s="45"/>
      <c r="MTK1032" s="45"/>
      <c r="MTL1032" s="45"/>
      <c r="MTM1032" s="45"/>
      <c r="MTN1032" s="45"/>
      <c r="MTO1032" s="45"/>
      <c r="MTP1032" s="45"/>
      <c r="MTQ1032" s="45"/>
      <c r="MTR1032" s="45"/>
      <c r="MTS1032" s="45"/>
      <c r="MTT1032" s="45"/>
      <c r="MTU1032" s="45"/>
      <c r="MTV1032" s="45"/>
      <c r="MTW1032" s="45"/>
      <c r="MTX1032" s="45"/>
      <c r="MTY1032" s="45"/>
      <c r="MTZ1032" s="45"/>
      <c r="MUA1032" s="45"/>
      <c r="MUB1032" s="45"/>
      <c r="MUC1032" s="45"/>
      <c r="MUD1032" s="45"/>
      <c r="MUE1032" s="45"/>
      <c r="MUF1032" s="45"/>
      <c r="MUG1032" s="45"/>
      <c r="MUH1032" s="45"/>
      <c r="MUI1032" s="45"/>
      <c r="MUJ1032" s="45"/>
      <c r="MUK1032" s="45"/>
      <c r="MUL1032" s="45"/>
      <c r="MUM1032" s="45"/>
      <c r="MUN1032" s="45"/>
      <c r="MUO1032" s="45"/>
      <c r="MUP1032" s="45"/>
      <c r="MUQ1032" s="45"/>
      <c r="MUR1032" s="45"/>
      <c r="MUS1032" s="45"/>
      <c r="MUT1032" s="45"/>
      <c r="MUU1032" s="45"/>
      <c r="MUV1032" s="45"/>
      <c r="MUW1032" s="45"/>
      <c r="MUX1032" s="45"/>
      <c r="MUY1032" s="45"/>
      <c r="MUZ1032" s="45"/>
      <c r="MVA1032" s="45"/>
      <c r="MVB1032" s="45"/>
      <c r="MVC1032" s="45"/>
      <c r="MVD1032" s="45"/>
      <c r="MVE1032" s="45"/>
      <c r="MVF1032" s="45"/>
      <c r="MVG1032" s="45"/>
      <c r="MVH1032" s="45"/>
      <c r="MVI1032" s="45"/>
      <c r="MVJ1032" s="45"/>
      <c r="MVK1032" s="45"/>
      <c r="MVL1032" s="45"/>
      <c r="MVM1032" s="45"/>
      <c r="MVN1032" s="45"/>
      <c r="MVO1032" s="45"/>
      <c r="MVP1032" s="45"/>
      <c r="MVQ1032" s="45"/>
      <c r="MVR1032" s="45"/>
      <c r="MVS1032" s="45"/>
      <c r="MVT1032" s="45"/>
      <c r="MVU1032" s="45"/>
      <c r="MVV1032" s="45"/>
      <c r="MVW1032" s="45"/>
      <c r="MVX1032" s="45"/>
      <c r="MVY1032" s="45"/>
      <c r="MVZ1032" s="45"/>
      <c r="MWA1032" s="45"/>
      <c r="MWB1032" s="45"/>
      <c r="MWC1032" s="45"/>
      <c r="MWD1032" s="45"/>
      <c r="MWE1032" s="45"/>
      <c r="MWF1032" s="45"/>
      <c r="MWG1032" s="45"/>
      <c r="MWH1032" s="45"/>
      <c r="MWI1032" s="45"/>
      <c r="MWJ1032" s="45"/>
      <c r="MWK1032" s="45"/>
      <c r="MWL1032" s="45"/>
      <c r="MWM1032" s="45"/>
      <c r="MWN1032" s="45"/>
      <c r="MWO1032" s="45"/>
      <c r="MWP1032" s="45"/>
      <c r="MWQ1032" s="45"/>
      <c r="MWR1032" s="45"/>
      <c r="MWS1032" s="45"/>
      <c r="MWT1032" s="45"/>
      <c r="MWU1032" s="45"/>
      <c r="MWV1032" s="45"/>
      <c r="MWW1032" s="45"/>
      <c r="MWX1032" s="45"/>
      <c r="MWY1032" s="45"/>
      <c r="MWZ1032" s="45"/>
      <c r="MXA1032" s="45"/>
      <c r="MXB1032" s="45"/>
      <c r="MXC1032" s="45"/>
      <c r="MXD1032" s="45"/>
      <c r="MXE1032" s="45"/>
      <c r="MXF1032" s="45"/>
      <c r="MXG1032" s="45"/>
      <c r="MXH1032" s="45"/>
      <c r="MXI1032" s="45"/>
      <c r="MXJ1032" s="45"/>
      <c r="MXK1032" s="45"/>
      <c r="MXL1032" s="45"/>
      <c r="MXM1032" s="45"/>
      <c r="MXN1032" s="45"/>
      <c r="MXO1032" s="45"/>
      <c r="MXP1032" s="45"/>
      <c r="MXQ1032" s="45"/>
      <c r="MXR1032" s="45"/>
      <c r="MXS1032" s="45"/>
      <c r="MXT1032" s="45"/>
      <c r="MXU1032" s="45"/>
      <c r="MXV1032" s="45"/>
      <c r="MXW1032" s="45"/>
      <c r="MXX1032" s="45"/>
      <c r="MXY1032" s="45"/>
      <c r="MXZ1032" s="45"/>
      <c r="MYA1032" s="45"/>
      <c r="MYB1032" s="45"/>
      <c r="MYC1032" s="45"/>
      <c r="MYD1032" s="45"/>
      <c r="MYE1032" s="45"/>
      <c r="MYF1032" s="45"/>
      <c r="MYG1032" s="45"/>
      <c r="MYH1032" s="45"/>
      <c r="MYI1032" s="45"/>
      <c r="MYJ1032" s="45"/>
      <c r="MYK1032" s="45"/>
      <c r="MYL1032" s="45"/>
      <c r="MYM1032" s="45"/>
      <c r="MYN1032" s="45"/>
      <c r="MYO1032" s="45"/>
      <c r="MYP1032" s="45"/>
      <c r="MYQ1032" s="45"/>
      <c r="MYR1032" s="45"/>
      <c r="MYS1032" s="45"/>
      <c r="MYT1032" s="45"/>
      <c r="MYU1032" s="45"/>
      <c r="MYV1032" s="45"/>
      <c r="MYW1032" s="45"/>
      <c r="MYX1032" s="45"/>
      <c r="MYY1032" s="45"/>
      <c r="MYZ1032" s="45"/>
      <c r="MZA1032" s="45"/>
      <c r="MZB1032" s="45"/>
      <c r="MZC1032" s="45"/>
      <c r="MZD1032" s="45"/>
      <c r="MZE1032" s="45"/>
      <c r="MZF1032" s="45"/>
      <c r="MZG1032" s="45"/>
      <c r="MZH1032" s="45"/>
      <c r="MZI1032" s="45"/>
      <c r="MZJ1032" s="45"/>
      <c r="MZK1032" s="45"/>
      <c r="MZL1032" s="45"/>
      <c r="MZM1032" s="45"/>
      <c r="MZN1032" s="45"/>
      <c r="MZO1032" s="45"/>
      <c r="MZP1032" s="45"/>
      <c r="MZQ1032" s="45"/>
      <c r="MZR1032" s="45"/>
      <c r="MZS1032" s="45"/>
      <c r="MZT1032" s="45"/>
      <c r="MZU1032" s="45"/>
      <c r="MZV1032" s="45"/>
      <c r="MZW1032" s="45"/>
      <c r="MZX1032" s="45"/>
      <c r="MZY1032" s="45"/>
      <c r="MZZ1032" s="45"/>
      <c r="NAA1032" s="45"/>
      <c r="NAB1032" s="45"/>
      <c r="NAC1032" s="45"/>
      <c r="NAD1032" s="45"/>
      <c r="NAE1032" s="45"/>
      <c r="NAF1032" s="45"/>
      <c r="NAG1032" s="45"/>
      <c r="NAH1032" s="45"/>
      <c r="NAI1032" s="45"/>
      <c r="NAJ1032" s="45"/>
      <c r="NAK1032" s="45"/>
      <c r="NAL1032" s="45"/>
      <c r="NAM1032" s="45"/>
      <c r="NAN1032" s="45"/>
      <c r="NAO1032" s="45"/>
      <c r="NAP1032" s="45"/>
      <c r="NAQ1032" s="45"/>
      <c r="NAR1032" s="45"/>
      <c r="NAS1032" s="45"/>
      <c r="NAT1032" s="45"/>
      <c r="NAU1032" s="45"/>
      <c r="NAV1032" s="45"/>
      <c r="NAW1032" s="45"/>
      <c r="NAX1032" s="45"/>
      <c r="NAY1032" s="45"/>
      <c r="NAZ1032" s="45"/>
      <c r="NBA1032" s="45"/>
      <c r="NBB1032" s="45"/>
      <c r="NBC1032" s="45"/>
      <c r="NBD1032" s="45"/>
      <c r="NBE1032" s="45"/>
      <c r="NBF1032" s="45"/>
      <c r="NBG1032" s="45"/>
      <c r="NBH1032" s="45"/>
      <c r="NBI1032" s="45"/>
      <c r="NBJ1032" s="45"/>
      <c r="NBK1032" s="45"/>
      <c r="NBL1032" s="45"/>
      <c r="NBM1032" s="45"/>
      <c r="NBN1032" s="45"/>
      <c r="NBO1032" s="45"/>
      <c r="NBP1032" s="45"/>
      <c r="NBQ1032" s="45"/>
      <c r="NBR1032" s="45"/>
      <c r="NBS1032" s="45"/>
      <c r="NBT1032" s="45"/>
      <c r="NBU1032" s="45"/>
      <c r="NBV1032" s="45"/>
      <c r="NBW1032" s="45"/>
      <c r="NBX1032" s="45"/>
      <c r="NBY1032" s="45"/>
      <c r="NBZ1032" s="45"/>
      <c r="NCA1032" s="45"/>
      <c r="NCB1032" s="45"/>
      <c r="NCC1032" s="45"/>
      <c r="NCD1032" s="45"/>
      <c r="NCE1032" s="45"/>
      <c r="NCF1032" s="45"/>
      <c r="NCG1032" s="45"/>
      <c r="NCH1032" s="45"/>
      <c r="NCI1032" s="45"/>
      <c r="NCJ1032" s="45"/>
      <c r="NCK1032" s="45"/>
      <c r="NCL1032" s="45"/>
      <c r="NCM1032" s="45"/>
      <c r="NCN1032" s="45"/>
      <c r="NCO1032" s="45"/>
      <c r="NCP1032" s="45"/>
      <c r="NCQ1032" s="45"/>
      <c r="NCR1032" s="45"/>
      <c r="NCS1032" s="45"/>
      <c r="NCT1032" s="45"/>
      <c r="NCU1032" s="45"/>
      <c r="NCV1032" s="45"/>
      <c r="NCW1032" s="45"/>
      <c r="NCX1032" s="45"/>
      <c r="NCY1032" s="45"/>
      <c r="NCZ1032" s="45"/>
      <c r="NDA1032" s="45"/>
      <c r="NDB1032" s="45"/>
      <c r="NDC1032" s="45"/>
      <c r="NDD1032" s="45"/>
      <c r="NDE1032" s="45"/>
      <c r="NDF1032" s="45"/>
      <c r="NDG1032" s="45"/>
      <c r="NDH1032" s="45"/>
      <c r="NDI1032" s="45"/>
      <c r="NDJ1032" s="45"/>
      <c r="NDK1032" s="45"/>
      <c r="NDL1032" s="45"/>
      <c r="NDM1032" s="45"/>
      <c r="NDN1032" s="45"/>
      <c r="NDO1032" s="45"/>
      <c r="NDP1032" s="45"/>
      <c r="NDQ1032" s="45"/>
      <c r="NDR1032" s="45"/>
      <c r="NDS1032" s="45"/>
      <c r="NDT1032" s="45"/>
      <c r="NDU1032" s="45"/>
      <c r="NDV1032" s="45"/>
      <c r="NDW1032" s="45"/>
      <c r="NDX1032" s="45"/>
      <c r="NDY1032" s="45"/>
      <c r="NDZ1032" s="45"/>
      <c r="NEA1032" s="45"/>
      <c r="NEB1032" s="45"/>
      <c r="NEC1032" s="45"/>
      <c r="NED1032" s="45"/>
      <c r="NEE1032" s="45"/>
      <c r="NEF1032" s="45"/>
      <c r="NEG1032" s="45"/>
      <c r="NEH1032" s="45"/>
      <c r="NEI1032" s="45"/>
      <c r="NEJ1032" s="45"/>
      <c r="NEK1032" s="45"/>
      <c r="NEL1032" s="45"/>
      <c r="NEM1032" s="45"/>
      <c r="NEN1032" s="45"/>
      <c r="NEO1032" s="45"/>
      <c r="NEP1032" s="45"/>
      <c r="NEQ1032" s="45"/>
      <c r="NER1032" s="45"/>
      <c r="NES1032" s="45"/>
      <c r="NET1032" s="45"/>
      <c r="NEU1032" s="45"/>
      <c r="NEV1032" s="45"/>
      <c r="NEW1032" s="45"/>
      <c r="NEX1032" s="45"/>
      <c r="NEY1032" s="45"/>
      <c r="NEZ1032" s="45"/>
      <c r="NFA1032" s="45"/>
      <c r="NFB1032" s="45"/>
      <c r="NFC1032" s="45"/>
      <c r="NFD1032" s="45"/>
      <c r="NFE1032" s="45"/>
      <c r="NFF1032" s="45"/>
      <c r="NFG1032" s="45"/>
      <c r="NFH1032" s="45"/>
      <c r="NFI1032" s="45"/>
      <c r="NFJ1032" s="45"/>
      <c r="NFK1032" s="45"/>
      <c r="NFL1032" s="45"/>
      <c r="NFM1032" s="45"/>
      <c r="NFN1032" s="45"/>
      <c r="NFO1032" s="45"/>
      <c r="NFP1032" s="45"/>
      <c r="NFQ1032" s="45"/>
      <c r="NFR1032" s="45"/>
      <c r="NFS1032" s="45"/>
      <c r="NFT1032" s="45"/>
      <c r="NFU1032" s="45"/>
      <c r="NFV1032" s="45"/>
      <c r="NFW1032" s="45"/>
      <c r="NFX1032" s="45"/>
      <c r="NFY1032" s="45"/>
      <c r="NFZ1032" s="45"/>
      <c r="NGA1032" s="45"/>
      <c r="NGB1032" s="45"/>
      <c r="NGC1032" s="45"/>
      <c r="NGD1032" s="45"/>
      <c r="NGE1032" s="45"/>
      <c r="NGF1032" s="45"/>
      <c r="NGG1032" s="45"/>
      <c r="NGH1032" s="45"/>
      <c r="NGI1032" s="45"/>
      <c r="NGJ1032" s="45"/>
      <c r="NGK1032" s="45"/>
      <c r="NGL1032" s="45"/>
      <c r="NGM1032" s="45"/>
      <c r="NGN1032" s="45"/>
      <c r="NGO1032" s="45"/>
      <c r="NGP1032" s="45"/>
      <c r="NGQ1032" s="45"/>
      <c r="NGR1032" s="45"/>
      <c r="NGS1032" s="45"/>
      <c r="NGT1032" s="45"/>
      <c r="NGU1032" s="45"/>
      <c r="NGV1032" s="45"/>
      <c r="NGW1032" s="45"/>
      <c r="NGX1032" s="45"/>
      <c r="NGY1032" s="45"/>
      <c r="NGZ1032" s="45"/>
      <c r="NHA1032" s="45"/>
      <c r="NHB1032" s="45"/>
      <c r="NHC1032" s="45"/>
      <c r="NHD1032" s="45"/>
      <c r="NHE1032" s="45"/>
      <c r="NHF1032" s="45"/>
      <c r="NHG1032" s="45"/>
      <c r="NHH1032" s="45"/>
      <c r="NHI1032" s="45"/>
      <c r="NHJ1032" s="45"/>
      <c r="NHK1032" s="45"/>
      <c r="NHL1032" s="45"/>
      <c r="NHM1032" s="45"/>
      <c r="NHN1032" s="45"/>
      <c r="NHO1032" s="45"/>
      <c r="NHP1032" s="45"/>
      <c r="NHQ1032" s="45"/>
      <c r="NHR1032" s="45"/>
      <c r="NHS1032" s="45"/>
      <c r="NHT1032" s="45"/>
      <c r="NHU1032" s="45"/>
      <c r="NHV1032" s="45"/>
      <c r="NHW1032" s="45"/>
      <c r="NHX1032" s="45"/>
      <c r="NHY1032" s="45"/>
      <c r="NHZ1032" s="45"/>
      <c r="NIA1032" s="45"/>
      <c r="NIB1032" s="45"/>
      <c r="NIC1032" s="45"/>
      <c r="NID1032" s="45"/>
      <c r="NIE1032" s="45"/>
      <c r="NIF1032" s="45"/>
      <c r="NIG1032" s="45"/>
      <c r="NIH1032" s="45"/>
      <c r="NII1032" s="45"/>
      <c r="NIJ1032" s="45"/>
      <c r="NIK1032" s="45"/>
      <c r="NIL1032" s="45"/>
      <c r="NIM1032" s="45"/>
      <c r="NIN1032" s="45"/>
      <c r="NIO1032" s="45"/>
      <c r="NIP1032" s="45"/>
      <c r="NIQ1032" s="45"/>
      <c r="NIR1032" s="45"/>
      <c r="NIS1032" s="45"/>
      <c r="NIT1032" s="45"/>
      <c r="NIU1032" s="45"/>
      <c r="NIV1032" s="45"/>
      <c r="NIW1032" s="45"/>
      <c r="NIX1032" s="45"/>
      <c r="NIY1032" s="45"/>
      <c r="NIZ1032" s="45"/>
      <c r="NJA1032" s="45"/>
      <c r="NJB1032" s="45"/>
      <c r="NJC1032" s="45"/>
      <c r="NJD1032" s="45"/>
      <c r="NJE1032" s="45"/>
      <c r="NJF1032" s="45"/>
      <c r="NJG1032" s="45"/>
      <c r="NJH1032" s="45"/>
      <c r="NJI1032" s="45"/>
      <c r="NJJ1032" s="45"/>
      <c r="NJK1032" s="45"/>
      <c r="NJL1032" s="45"/>
      <c r="NJM1032" s="45"/>
      <c r="NJN1032" s="45"/>
      <c r="NJO1032" s="45"/>
      <c r="NJP1032" s="45"/>
      <c r="NJQ1032" s="45"/>
      <c r="NJR1032" s="45"/>
      <c r="NJS1032" s="45"/>
      <c r="NJT1032" s="45"/>
      <c r="NJU1032" s="45"/>
      <c r="NJV1032" s="45"/>
      <c r="NJW1032" s="45"/>
      <c r="NJX1032" s="45"/>
      <c r="NJY1032" s="45"/>
      <c r="NJZ1032" s="45"/>
      <c r="NKA1032" s="45"/>
      <c r="NKB1032" s="45"/>
      <c r="NKC1032" s="45"/>
      <c r="NKD1032" s="45"/>
      <c r="NKE1032" s="45"/>
      <c r="NKF1032" s="45"/>
      <c r="NKG1032" s="45"/>
      <c r="NKH1032" s="45"/>
      <c r="NKI1032" s="45"/>
      <c r="NKJ1032" s="45"/>
      <c r="NKK1032" s="45"/>
      <c r="NKL1032" s="45"/>
      <c r="NKM1032" s="45"/>
      <c r="NKN1032" s="45"/>
      <c r="NKO1032" s="45"/>
      <c r="NKP1032" s="45"/>
      <c r="NKQ1032" s="45"/>
      <c r="NKR1032" s="45"/>
      <c r="NKS1032" s="45"/>
      <c r="NKT1032" s="45"/>
      <c r="NKU1032" s="45"/>
      <c r="NKV1032" s="45"/>
      <c r="NKW1032" s="45"/>
      <c r="NKX1032" s="45"/>
      <c r="NKY1032" s="45"/>
      <c r="NKZ1032" s="45"/>
      <c r="NLA1032" s="45"/>
      <c r="NLB1032" s="45"/>
      <c r="NLC1032" s="45"/>
      <c r="NLD1032" s="45"/>
      <c r="NLE1032" s="45"/>
      <c r="NLF1032" s="45"/>
      <c r="NLG1032" s="45"/>
      <c r="NLH1032" s="45"/>
      <c r="NLI1032" s="45"/>
      <c r="NLJ1032" s="45"/>
      <c r="NLK1032" s="45"/>
      <c r="NLL1032" s="45"/>
      <c r="NLM1032" s="45"/>
      <c r="NLN1032" s="45"/>
      <c r="NLO1032" s="45"/>
      <c r="NLP1032" s="45"/>
      <c r="NLQ1032" s="45"/>
      <c r="NLR1032" s="45"/>
      <c r="NLS1032" s="45"/>
      <c r="NLT1032" s="45"/>
      <c r="NLU1032" s="45"/>
      <c r="NLV1032" s="45"/>
      <c r="NLW1032" s="45"/>
      <c r="NLX1032" s="45"/>
      <c r="NLY1032" s="45"/>
      <c r="NLZ1032" s="45"/>
      <c r="NMA1032" s="45"/>
      <c r="NMB1032" s="45"/>
      <c r="NMC1032" s="45"/>
      <c r="NMD1032" s="45"/>
      <c r="NME1032" s="45"/>
      <c r="NMF1032" s="45"/>
      <c r="NMG1032" s="45"/>
      <c r="NMH1032" s="45"/>
      <c r="NMI1032" s="45"/>
      <c r="NMJ1032" s="45"/>
      <c r="NMK1032" s="45"/>
      <c r="NML1032" s="45"/>
      <c r="NMM1032" s="45"/>
      <c r="NMN1032" s="45"/>
      <c r="NMO1032" s="45"/>
      <c r="NMP1032" s="45"/>
      <c r="NMQ1032" s="45"/>
      <c r="NMR1032" s="45"/>
      <c r="NMS1032" s="45"/>
      <c r="NMT1032" s="45"/>
      <c r="NMU1032" s="45"/>
      <c r="NMV1032" s="45"/>
      <c r="NMW1032" s="45"/>
      <c r="NMX1032" s="45"/>
      <c r="NMY1032" s="45"/>
      <c r="NMZ1032" s="45"/>
      <c r="NNA1032" s="45"/>
      <c r="NNB1032" s="45"/>
      <c r="NNC1032" s="45"/>
      <c r="NND1032" s="45"/>
      <c r="NNE1032" s="45"/>
      <c r="NNF1032" s="45"/>
      <c r="NNG1032" s="45"/>
      <c r="NNH1032" s="45"/>
      <c r="NNI1032" s="45"/>
      <c r="NNJ1032" s="45"/>
      <c r="NNK1032" s="45"/>
      <c r="NNL1032" s="45"/>
      <c r="NNM1032" s="45"/>
      <c r="NNN1032" s="45"/>
      <c r="NNO1032" s="45"/>
      <c r="NNP1032" s="45"/>
      <c r="NNQ1032" s="45"/>
      <c r="NNR1032" s="45"/>
      <c r="NNS1032" s="45"/>
      <c r="NNT1032" s="45"/>
      <c r="NNU1032" s="45"/>
      <c r="NNV1032" s="45"/>
      <c r="NNW1032" s="45"/>
      <c r="NNX1032" s="45"/>
      <c r="NNY1032" s="45"/>
      <c r="NNZ1032" s="45"/>
      <c r="NOA1032" s="45"/>
      <c r="NOB1032" s="45"/>
      <c r="NOC1032" s="45"/>
      <c r="NOD1032" s="45"/>
      <c r="NOE1032" s="45"/>
      <c r="NOF1032" s="45"/>
      <c r="NOG1032" s="45"/>
      <c r="NOH1032" s="45"/>
      <c r="NOI1032" s="45"/>
      <c r="NOJ1032" s="45"/>
      <c r="NOK1032" s="45"/>
      <c r="NOL1032" s="45"/>
      <c r="NOM1032" s="45"/>
      <c r="NON1032" s="45"/>
      <c r="NOO1032" s="45"/>
      <c r="NOP1032" s="45"/>
      <c r="NOQ1032" s="45"/>
      <c r="NOR1032" s="45"/>
      <c r="NOS1032" s="45"/>
      <c r="NOT1032" s="45"/>
      <c r="NOU1032" s="45"/>
      <c r="NOV1032" s="45"/>
      <c r="NOW1032" s="45"/>
      <c r="NOX1032" s="45"/>
      <c r="NOY1032" s="45"/>
      <c r="NOZ1032" s="45"/>
      <c r="NPA1032" s="45"/>
      <c r="NPB1032" s="45"/>
      <c r="NPC1032" s="45"/>
      <c r="NPD1032" s="45"/>
      <c r="NPE1032" s="45"/>
      <c r="NPF1032" s="45"/>
      <c r="NPG1032" s="45"/>
      <c r="NPH1032" s="45"/>
      <c r="NPI1032" s="45"/>
      <c r="NPJ1032" s="45"/>
      <c r="NPK1032" s="45"/>
      <c r="NPL1032" s="45"/>
      <c r="NPM1032" s="45"/>
      <c r="NPN1032" s="45"/>
      <c r="NPO1032" s="45"/>
      <c r="NPP1032" s="45"/>
      <c r="NPQ1032" s="45"/>
      <c r="NPR1032" s="45"/>
      <c r="NPS1032" s="45"/>
      <c r="NPT1032" s="45"/>
      <c r="NPU1032" s="45"/>
      <c r="NPV1032" s="45"/>
      <c r="NPW1032" s="45"/>
      <c r="NPX1032" s="45"/>
      <c r="NPY1032" s="45"/>
      <c r="NPZ1032" s="45"/>
      <c r="NQA1032" s="45"/>
      <c r="NQB1032" s="45"/>
      <c r="NQC1032" s="45"/>
      <c r="NQD1032" s="45"/>
      <c r="NQE1032" s="45"/>
      <c r="NQF1032" s="45"/>
      <c r="NQG1032" s="45"/>
      <c r="NQH1032" s="45"/>
      <c r="NQI1032" s="45"/>
      <c r="NQJ1032" s="45"/>
      <c r="NQK1032" s="45"/>
      <c r="NQL1032" s="45"/>
      <c r="NQM1032" s="45"/>
      <c r="NQN1032" s="45"/>
      <c r="NQO1032" s="45"/>
      <c r="NQP1032" s="45"/>
      <c r="NQQ1032" s="45"/>
      <c r="NQR1032" s="45"/>
      <c r="NQS1032" s="45"/>
      <c r="NQT1032" s="45"/>
      <c r="NQU1032" s="45"/>
      <c r="NQV1032" s="45"/>
      <c r="NQW1032" s="45"/>
      <c r="NQX1032" s="45"/>
      <c r="NQY1032" s="45"/>
      <c r="NQZ1032" s="45"/>
      <c r="NRA1032" s="45"/>
      <c r="NRB1032" s="45"/>
      <c r="NRC1032" s="45"/>
      <c r="NRD1032" s="45"/>
      <c r="NRE1032" s="45"/>
      <c r="NRF1032" s="45"/>
      <c r="NRG1032" s="45"/>
      <c r="NRH1032" s="45"/>
      <c r="NRI1032" s="45"/>
      <c r="NRJ1032" s="45"/>
      <c r="NRK1032" s="45"/>
      <c r="NRL1032" s="45"/>
      <c r="NRM1032" s="45"/>
      <c r="NRN1032" s="45"/>
      <c r="NRO1032" s="45"/>
      <c r="NRP1032" s="45"/>
      <c r="NRQ1032" s="45"/>
      <c r="NRR1032" s="45"/>
      <c r="NRS1032" s="45"/>
      <c r="NRT1032" s="45"/>
      <c r="NRU1032" s="45"/>
      <c r="NRV1032" s="45"/>
      <c r="NRW1032" s="45"/>
      <c r="NRX1032" s="45"/>
      <c r="NRY1032" s="45"/>
      <c r="NRZ1032" s="45"/>
      <c r="NSA1032" s="45"/>
      <c r="NSB1032" s="45"/>
      <c r="NSC1032" s="45"/>
      <c r="NSD1032" s="45"/>
      <c r="NSE1032" s="45"/>
      <c r="NSF1032" s="45"/>
      <c r="NSG1032" s="45"/>
      <c r="NSH1032" s="45"/>
      <c r="NSI1032" s="45"/>
      <c r="NSJ1032" s="45"/>
      <c r="NSK1032" s="45"/>
      <c r="NSL1032" s="45"/>
      <c r="NSM1032" s="45"/>
      <c r="NSN1032" s="45"/>
      <c r="NSO1032" s="45"/>
      <c r="NSP1032" s="45"/>
      <c r="NSQ1032" s="45"/>
      <c r="NSR1032" s="45"/>
      <c r="NSS1032" s="45"/>
      <c r="NST1032" s="45"/>
      <c r="NSU1032" s="45"/>
      <c r="NSV1032" s="45"/>
      <c r="NSW1032" s="45"/>
      <c r="NSX1032" s="45"/>
      <c r="NSY1032" s="45"/>
      <c r="NSZ1032" s="45"/>
      <c r="NTA1032" s="45"/>
      <c r="NTB1032" s="45"/>
      <c r="NTC1032" s="45"/>
      <c r="NTD1032" s="45"/>
      <c r="NTE1032" s="45"/>
      <c r="NTF1032" s="45"/>
      <c r="NTG1032" s="45"/>
      <c r="NTH1032" s="45"/>
      <c r="NTI1032" s="45"/>
      <c r="NTJ1032" s="45"/>
      <c r="NTK1032" s="45"/>
      <c r="NTL1032" s="45"/>
      <c r="NTM1032" s="45"/>
      <c r="NTN1032" s="45"/>
      <c r="NTO1032" s="45"/>
      <c r="NTP1032" s="45"/>
      <c r="NTQ1032" s="45"/>
      <c r="NTR1032" s="45"/>
      <c r="NTS1032" s="45"/>
      <c r="NTT1032" s="45"/>
      <c r="NTU1032" s="45"/>
      <c r="NTV1032" s="45"/>
      <c r="NTW1032" s="45"/>
      <c r="NTX1032" s="45"/>
      <c r="NTY1032" s="45"/>
      <c r="NTZ1032" s="45"/>
      <c r="NUA1032" s="45"/>
      <c r="NUB1032" s="45"/>
      <c r="NUC1032" s="45"/>
      <c r="NUD1032" s="45"/>
      <c r="NUE1032" s="45"/>
      <c r="NUF1032" s="45"/>
      <c r="NUG1032" s="45"/>
      <c r="NUH1032" s="45"/>
      <c r="NUI1032" s="45"/>
      <c r="NUJ1032" s="45"/>
      <c r="NUK1032" s="45"/>
      <c r="NUL1032" s="45"/>
      <c r="NUM1032" s="45"/>
      <c r="NUN1032" s="45"/>
      <c r="NUO1032" s="45"/>
      <c r="NUP1032" s="45"/>
      <c r="NUQ1032" s="45"/>
      <c r="NUR1032" s="45"/>
      <c r="NUS1032" s="45"/>
      <c r="NUT1032" s="45"/>
      <c r="NUU1032" s="45"/>
      <c r="NUV1032" s="45"/>
      <c r="NUW1032" s="45"/>
      <c r="NUX1032" s="45"/>
      <c r="NUY1032" s="45"/>
      <c r="NUZ1032" s="45"/>
      <c r="NVA1032" s="45"/>
      <c r="NVB1032" s="45"/>
      <c r="NVC1032" s="45"/>
      <c r="NVD1032" s="45"/>
      <c r="NVE1032" s="45"/>
      <c r="NVF1032" s="45"/>
      <c r="NVG1032" s="45"/>
      <c r="NVH1032" s="45"/>
      <c r="NVI1032" s="45"/>
      <c r="NVJ1032" s="45"/>
      <c r="NVK1032" s="45"/>
      <c r="NVL1032" s="45"/>
      <c r="NVM1032" s="45"/>
      <c r="NVN1032" s="45"/>
      <c r="NVO1032" s="45"/>
      <c r="NVP1032" s="45"/>
      <c r="NVQ1032" s="45"/>
      <c r="NVR1032" s="45"/>
      <c r="NVS1032" s="45"/>
      <c r="NVT1032" s="45"/>
      <c r="NVU1032" s="45"/>
      <c r="NVV1032" s="45"/>
      <c r="NVW1032" s="45"/>
      <c r="NVX1032" s="45"/>
      <c r="NVY1032" s="45"/>
      <c r="NVZ1032" s="45"/>
      <c r="NWA1032" s="45"/>
      <c r="NWB1032" s="45"/>
      <c r="NWC1032" s="45"/>
      <c r="NWD1032" s="45"/>
      <c r="NWE1032" s="45"/>
      <c r="NWF1032" s="45"/>
      <c r="NWG1032" s="45"/>
      <c r="NWH1032" s="45"/>
      <c r="NWI1032" s="45"/>
      <c r="NWJ1032" s="45"/>
      <c r="NWK1032" s="45"/>
      <c r="NWL1032" s="45"/>
      <c r="NWM1032" s="45"/>
      <c r="NWN1032" s="45"/>
      <c r="NWO1032" s="45"/>
      <c r="NWP1032" s="45"/>
      <c r="NWQ1032" s="45"/>
      <c r="NWR1032" s="45"/>
      <c r="NWS1032" s="45"/>
      <c r="NWT1032" s="45"/>
      <c r="NWU1032" s="45"/>
      <c r="NWV1032" s="45"/>
      <c r="NWW1032" s="45"/>
      <c r="NWX1032" s="45"/>
      <c r="NWY1032" s="45"/>
      <c r="NWZ1032" s="45"/>
      <c r="NXA1032" s="45"/>
      <c r="NXB1032" s="45"/>
      <c r="NXC1032" s="45"/>
      <c r="NXD1032" s="45"/>
      <c r="NXE1032" s="45"/>
      <c r="NXF1032" s="45"/>
      <c r="NXG1032" s="45"/>
      <c r="NXH1032" s="45"/>
      <c r="NXI1032" s="45"/>
      <c r="NXJ1032" s="45"/>
      <c r="NXK1032" s="45"/>
      <c r="NXL1032" s="45"/>
      <c r="NXM1032" s="45"/>
      <c r="NXN1032" s="45"/>
      <c r="NXO1032" s="45"/>
      <c r="NXP1032" s="45"/>
      <c r="NXQ1032" s="45"/>
      <c r="NXR1032" s="45"/>
      <c r="NXS1032" s="45"/>
      <c r="NXT1032" s="45"/>
      <c r="NXU1032" s="45"/>
      <c r="NXV1032" s="45"/>
      <c r="NXW1032" s="45"/>
      <c r="NXX1032" s="45"/>
      <c r="NXY1032" s="45"/>
      <c r="NXZ1032" s="45"/>
      <c r="NYA1032" s="45"/>
      <c r="NYB1032" s="45"/>
      <c r="NYC1032" s="45"/>
      <c r="NYD1032" s="45"/>
      <c r="NYE1032" s="45"/>
      <c r="NYF1032" s="45"/>
      <c r="NYG1032" s="45"/>
      <c r="NYH1032" s="45"/>
      <c r="NYI1032" s="45"/>
      <c r="NYJ1032" s="45"/>
      <c r="NYK1032" s="45"/>
      <c r="NYL1032" s="45"/>
      <c r="NYM1032" s="45"/>
      <c r="NYN1032" s="45"/>
      <c r="NYO1032" s="45"/>
      <c r="NYP1032" s="45"/>
      <c r="NYQ1032" s="45"/>
      <c r="NYR1032" s="45"/>
      <c r="NYS1032" s="45"/>
      <c r="NYT1032" s="45"/>
      <c r="NYU1032" s="45"/>
      <c r="NYV1032" s="45"/>
      <c r="NYW1032" s="45"/>
      <c r="NYX1032" s="45"/>
      <c r="NYY1032" s="45"/>
      <c r="NYZ1032" s="45"/>
      <c r="NZA1032" s="45"/>
      <c r="NZB1032" s="45"/>
      <c r="NZC1032" s="45"/>
      <c r="NZD1032" s="45"/>
      <c r="NZE1032" s="45"/>
      <c r="NZF1032" s="45"/>
      <c r="NZG1032" s="45"/>
      <c r="NZH1032" s="45"/>
      <c r="NZI1032" s="45"/>
      <c r="NZJ1032" s="45"/>
      <c r="NZK1032" s="45"/>
      <c r="NZL1032" s="45"/>
      <c r="NZM1032" s="45"/>
      <c r="NZN1032" s="45"/>
      <c r="NZO1032" s="45"/>
      <c r="NZP1032" s="45"/>
      <c r="NZQ1032" s="45"/>
      <c r="NZR1032" s="45"/>
      <c r="NZS1032" s="45"/>
      <c r="NZT1032" s="45"/>
      <c r="NZU1032" s="45"/>
      <c r="NZV1032" s="45"/>
      <c r="NZW1032" s="45"/>
      <c r="NZX1032" s="45"/>
      <c r="NZY1032" s="45"/>
      <c r="NZZ1032" s="45"/>
      <c r="OAA1032" s="45"/>
      <c r="OAB1032" s="45"/>
      <c r="OAC1032" s="45"/>
      <c r="OAD1032" s="45"/>
      <c r="OAE1032" s="45"/>
      <c r="OAF1032" s="45"/>
      <c r="OAG1032" s="45"/>
      <c r="OAH1032" s="45"/>
      <c r="OAI1032" s="45"/>
      <c r="OAJ1032" s="45"/>
      <c r="OAK1032" s="45"/>
      <c r="OAL1032" s="45"/>
      <c r="OAM1032" s="45"/>
      <c r="OAN1032" s="45"/>
      <c r="OAO1032" s="45"/>
      <c r="OAP1032" s="45"/>
      <c r="OAQ1032" s="45"/>
      <c r="OAR1032" s="45"/>
      <c r="OAS1032" s="45"/>
      <c r="OAT1032" s="45"/>
      <c r="OAU1032" s="45"/>
      <c r="OAV1032" s="45"/>
      <c r="OAW1032" s="45"/>
      <c r="OAX1032" s="45"/>
      <c r="OAY1032" s="45"/>
      <c r="OAZ1032" s="45"/>
      <c r="OBA1032" s="45"/>
      <c r="OBB1032" s="45"/>
      <c r="OBC1032" s="45"/>
      <c r="OBD1032" s="45"/>
      <c r="OBE1032" s="45"/>
      <c r="OBF1032" s="45"/>
      <c r="OBG1032" s="45"/>
      <c r="OBH1032" s="45"/>
      <c r="OBI1032" s="45"/>
      <c r="OBJ1032" s="45"/>
      <c r="OBK1032" s="45"/>
      <c r="OBL1032" s="45"/>
      <c r="OBM1032" s="45"/>
      <c r="OBN1032" s="45"/>
      <c r="OBO1032" s="45"/>
      <c r="OBP1032" s="45"/>
      <c r="OBQ1032" s="45"/>
      <c r="OBR1032" s="45"/>
      <c r="OBS1032" s="45"/>
      <c r="OBT1032" s="45"/>
      <c r="OBU1032" s="45"/>
      <c r="OBV1032" s="45"/>
      <c r="OBW1032" s="45"/>
      <c r="OBX1032" s="45"/>
      <c r="OBY1032" s="45"/>
      <c r="OBZ1032" s="45"/>
      <c r="OCA1032" s="45"/>
      <c r="OCB1032" s="45"/>
      <c r="OCC1032" s="45"/>
      <c r="OCD1032" s="45"/>
      <c r="OCE1032" s="45"/>
      <c r="OCF1032" s="45"/>
      <c r="OCG1032" s="45"/>
      <c r="OCH1032" s="45"/>
      <c r="OCI1032" s="45"/>
      <c r="OCJ1032" s="45"/>
      <c r="OCK1032" s="45"/>
      <c r="OCL1032" s="45"/>
      <c r="OCM1032" s="45"/>
      <c r="OCN1032" s="45"/>
      <c r="OCO1032" s="45"/>
      <c r="OCP1032" s="45"/>
      <c r="OCQ1032" s="45"/>
      <c r="OCR1032" s="45"/>
      <c r="OCS1032" s="45"/>
      <c r="OCT1032" s="45"/>
      <c r="OCU1032" s="45"/>
      <c r="OCV1032" s="45"/>
      <c r="OCW1032" s="45"/>
      <c r="OCX1032" s="45"/>
      <c r="OCY1032" s="45"/>
      <c r="OCZ1032" s="45"/>
      <c r="ODA1032" s="45"/>
      <c r="ODB1032" s="45"/>
      <c r="ODC1032" s="45"/>
      <c r="ODD1032" s="45"/>
      <c r="ODE1032" s="45"/>
      <c r="ODF1032" s="45"/>
      <c r="ODG1032" s="45"/>
      <c r="ODH1032" s="45"/>
      <c r="ODI1032" s="45"/>
      <c r="ODJ1032" s="45"/>
      <c r="ODK1032" s="45"/>
      <c r="ODL1032" s="45"/>
      <c r="ODM1032" s="45"/>
      <c r="ODN1032" s="45"/>
      <c r="ODO1032" s="45"/>
      <c r="ODP1032" s="45"/>
      <c r="ODQ1032" s="45"/>
      <c r="ODR1032" s="45"/>
      <c r="ODS1032" s="45"/>
      <c r="ODT1032" s="45"/>
      <c r="ODU1032" s="45"/>
      <c r="ODV1032" s="45"/>
      <c r="ODW1032" s="45"/>
      <c r="ODX1032" s="45"/>
      <c r="ODY1032" s="45"/>
      <c r="ODZ1032" s="45"/>
      <c r="OEA1032" s="45"/>
      <c r="OEB1032" s="45"/>
      <c r="OEC1032" s="45"/>
      <c r="OED1032" s="45"/>
      <c r="OEE1032" s="45"/>
      <c r="OEF1032" s="45"/>
      <c r="OEG1032" s="45"/>
      <c r="OEH1032" s="45"/>
      <c r="OEI1032" s="45"/>
      <c r="OEJ1032" s="45"/>
      <c r="OEK1032" s="45"/>
      <c r="OEL1032" s="45"/>
      <c r="OEM1032" s="45"/>
      <c r="OEN1032" s="45"/>
      <c r="OEO1032" s="45"/>
      <c r="OEP1032" s="45"/>
      <c r="OEQ1032" s="45"/>
      <c r="OER1032" s="45"/>
      <c r="OES1032" s="45"/>
      <c r="OET1032" s="45"/>
      <c r="OEU1032" s="45"/>
      <c r="OEV1032" s="45"/>
      <c r="OEW1032" s="45"/>
      <c r="OEX1032" s="45"/>
      <c r="OEY1032" s="45"/>
      <c r="OEZ1032" s="45"/>
      <c r="OFA1032" s="45"/>
      <c r="OFB1032" s="45"/>
      <c r="OFC1032" s="45"/>
      <c r="OFD1032" s="45"/>
      <c r="OFE1032" s="45"/>
      <c r="OFF1032" s="45"/>
      <c r="OFG1032" s="45"/>
      <c r="OFH1032" s="45"/>
      <c r="OFI1032" s="45"/>
      <c r="OFJ1032" s="45"/>
      <c r="OFK1032" s="45"/>
      <c r="OFL1032" s="45"/>
      <c r="OFM1032" s="45"/>
      <c r="OFN1032" s="45"/>
      <c r="OFO1032" s="45"/>
      <c r="OFP1032" s="45"/>
      <c r="OFQ1032" s="45"/>
      <c r="OFR1032" s="45"/>
      <c r="OFS1032" s="45"/>
      <c r="OFT1032" s="45"/>
      <c r="OFU1032" s="45"/>
      <c r="OFV1032" s="45"/>
      <c r="OFW1032" s="45"/>
      <c r="OFX1032" s="45"/>
      <c r="OFY1032" s="45"/>
      <c r="OFZ1032" s="45"/>
      <c r="OGA1032" s="45"/>
      <c r="OGB1032" s="45"/>
      <c r="OGC1032" s="45"/>
      <c r="OGD1032" s="45"/>
      <c r="OGE1032" s="45"/>
      <c r="OGF1032" s="45"/>
      <c r="OGG1032" s="45"/>
      <c r="OGH1032" s="45"/>
      <c r="OGI1032" s="45"/>
      <c r="OGJ1032" s="45"/>
      <c r="OGK1032" s="45"/>
      <c r="OGL1032" s="45"/>
      <c r="OGM1032" s="45"/>
      <c r="OGN1032" s="45"/>
      <c r="OGO1032" s="45"/>
      <c r="OGP1032" s="45"/>
      <c r="OGQ1032" s="45"/>
      <c r="OGR1032" s="45"/>
      <c r="OGS1032" s="45"/>
      <c r="OGT1032" s="45"/>
      <c r="OGU1032" s="45"/>
      <c r="OGV1032" s="45"/>
      <c r="OGW1032" s="45"/>
      <c r="OGX1032" s="45"/>
      <c r="OGY1032" s="45"/>
      <c r="OGZ1032" s="45"/>
      <c r="OHA1032" s="45"/>
      <c r="OHB1032" s="45"/>
      <c r="OHC1032" s="45"/>
      <c r="OHD1032" s="45"/>
      <c r="OHE1032" s="45"/>
      <c r="OHF1032" s="45"/>
      <c r="OHG1032" s="45"/>
      <c r="OHH1032" s="45"/>
      <c r="OHI1032" s="45"/>
      <c r="OHJ1032" s="45"/>
      <c r="OHK1032" s="45"/>
      <c r="OHL1032" s="45"/>
      <c r="OHM1032" s="45"/>
      <c r="OHN1032" s="45"/>
      <c r="OHO1032" s="45"/>
      <c r="OHP1032" s="45"/>
      <c r="OHQ1032" s="45"/>
      <c r="OHR1032" s="45"/>
      <c r="OHS1032" s="45"/>
      <c r="OHT1032" s="45"/>
      <c r="OHU1032" s="45"/>
      <c r="OHV1032" s="45"/>
      <c r="OHW1032" s="45"/>
      <c r="OHX1032" s="45"/>
      <c r="OHY1032" s="45"/>
      <c r="OHZ1032" s="45"/>
      <c r="OIA1032" s="45"/>
      <c r="OIB1032" s="45"/>
      <c r="OIC1032" s="45"/>
      <c r="OID1032" s="45"/>
      <c r="OIE1032" s="45"/>
      <c r="OIF1032" s="45"/>
      <c r="OIG1032" s="45"/>
      <c r="OIH1032" s="45"/>
      <c r="OII1032" s="45"/>
      <c r="OIJ1032" s="45"/>
      <c r="OIK1032" s="45"/>
      <c r="OIL1032" s="45"/>
      <c r="OIM1032" s="45"/>
      <c r="OIN1032" s="45"/>
      <c r="OIO1032" s="45"/>
      <c r="OIP1032" s="45"/>
      <c r="OIQ1032" s="45"/>
      <c r="OIR1032" s="45"/>
      <c r="OIS1032" s="45"/>
      <c r="OIT1032" s="45"/>
      <c r="OIU1032" s="45"/>
      <c r="OIV1032" s="45"/>
      <c r="OIW1032" s="45"/>
      <c r="OIX1032" s="45"/>
      <c r="OIY1032" s="45"/>
      <c r="OIZ1032" s="45"/>
      <c r="OJA1032" s="45"/>
      <c r="OJB1032" s="45"/>
      <c r="OJC1032" s="45"/>
      <c r="OJD1032" s="45"/>
      <c r="OJE1032" s="45"/>
      <c r="OJF1032" s="45"/>
      <c r="OJG1032" s="45"/>
      <c r="OJH1032" s="45"/>
      <c r="OJI1032" s="45"/>
      <c r="OJJ1032" s="45"/>
      <c r="OJK1032" s="45"/>
      <c r="OJL1032" s="45"/>
      <c r="OJM1032" s="45"/>
      <c r="OJN1032" s="45"/>
      <c r="OJO1032" s="45"/>
      <c r="OJP1032" s="45"/>
      <c r="OJQ1032" s="45"/>
      <c r="OJR1032" s="45"/>
      <c r="OJS1032" s="45"/>
      <c r="OJT1032" s="45"/>
      <c r="OJU1032" s="45"/>
      <c r="OJV1032" s="45"/>
      <c r="OJW1032" s="45"/>
      <c r="OJX1032" s="45"/>
      <c r="OJY1032" s="45"/>
      <c r="OJZ1032" s="45"/>
      <c r="OKA1032" s="45"/>
      <c r="OKB1032" s="45"/>
      <c r="OKC1032" s="45"/>
      <c r="OKD1032" s="45"/>
      <c r="OKE1032" s="45"/>
      <c r="OKF1032" s="45"/>
      <c r="OKG1032" s="45"/>
      <c r="OKH1032" s="45"/>
      <c r="OKI1032" s="45"/>
      <c r="OKJ1032" s="45"/>
      <c r="OKK1032" s="45"/>
      <c r="OKL1032" s="45"/>
      <c r="OKM1032" s="45"/>
      <c r="OKN1032" s="45"/>
      <c r="OKO1032" s="45"/>
      <c r="OKP1032" s="45"/>
      <c r="OKQ1032" s="45"/>
      <c r="OKR1032" s="45"/>
      <c r="OKS1032" s="45"/>
      <c r="OKT1032" s="45"/>
      <c r="OKU1032" s="45"/>
      <c r="OKV1032" s="45"/>
      <c r="OKW1032" s="45"/>
      <c r="OKX1032" s="45"/>
      <c r="OKY1032" s="45"/>
      <c r="OKZ1032" s="45"/>
      <c r="OLA1032" s="45"/>
      <c r="OLB1032" s="45"/>
      <c r="OLC1032" s="45"/>
      <c r="OLD1032" s="45"/>
      <c r="OLE1032" s="45"/>
      <c r="OLF1032" s="45"/>
      <c r="OLG1032" s="45"/>
      <c r="OLH1032" s="45"/>
      <c r="OLI1032" s="45"/>
      <c r="OLJ1032" s="45"/>
      <c r="OLK1032" s="45"/>
      <c r="OLL1032" s="45"/>
      <c r="OLM1032" s="45"/>
      <c r="OLN1032" s="45"/>
      <c r="OLO1032" s="45"/>
      <c r="OLP1032" s="45"/>
      <c r="OLQ1032" s="45"/>
      <c r="OLR1032" s="45"/>
      <c r="OLS1032" s="45"/>
      <c r="OLT1032" s="45"/>
      <c r="OLU1032" s="45"/>
      <c r="OLV1032" s="45"/>
      <c r="OLW1032" s="45"/>
      <c r="OLX1032" s="45"/>
      <c r="OLY1032" s="45"/>
      <c r="OLZ1032" s="45"/>
      <c r="OMA1032" s="45"/>
      <c r="OMB1032" s="45"/>
      <c r="OMC1032" s="45"/>
      <c r="OMD1032" s="45"/>
      <c r="OME1032" s="45"/>
      <c r="OMF1032" s="45"/>
      <c r="OMG1032" s="45"/>
      <c r="OMH1032" s="45"/>
      <c r="OMI1032" s="45"/>
      <c r="OMJ1032" s="45"/>
      <c r="OMK1032" s="45"/>
      <c r="OML1032" s="45"/>
      <c r="OMM1032" s="45"/>
      <c r="OMN1032" s="45"/>
      <c r="OMO1032" s="45"/>
      <c r="OMP1032" s="45"/>
      <c r="OMQ1032" s="45"/>
      <c r="OMR1032" s="45"/>
      <c r="OMS1032" s="45"/>
      <c r="OMT1032" s="45"/>
      <c r="OMU1032" s="45"/>
      <c r="OMV1032" s="45"/>
      <c r="OMW1032" s="45"/>
      <c r="OMX1032" s="45"/>
      <c r="OMY1032" s="45"/>
      <c r="OMZ1032" s="45"/>
      <c r="ONA1032" s="45"/>
      <c r="ONB1032" s="45"/>
      <c r="ONC1032" s="45"/>
      <c r="OND1032" s="45"/>
      <c r="ONE1032" s="45"/>
      <c r="ONF1032" s="45"/>
      <c r="ONG1032" s="45"/>
      <c r="ONH1032" s="45"/>
      <c r="ONI1032" s="45"/>
      <c r="ONJ1032" s="45"/>
      <c r="ONK1032" s="45"/>
      <c r="ONL1032" s="45"/>
      <c r="ONM1032" s="45"/>
      <c r="ONN1032" s="45"/>
      <c r="ONO1032" s="45"/>
      <c r="ONP1032" s="45"/>
      <c r="ONQ1032" s="45"/>
      <c r="ONR1032" s="45"/>
      <c r="ONS1032" s="45"/>
      <c r="ONT1032" s="45"/>
      <c r="ONU1032" s="45"/>
      <c r="ONV1032" s="45"/>
      <c r="ONW1032" s="45"/>
      <c r="ONX1032" s="45"/>
      <c r="ONY1032" s="45"/>
      <c r="ONZ1032" s="45"/>
      <c r="OOA1032" s="45"/>
      <c r="OOB1032" s="45"/>
      <c r="OOC1032" s="45"/>
      <c r="OOD1032" s="45"/>
      <c r="OOE1032" s="45"/>
      <c r="OOF1032" s="45"/>
      <c r="OOG1032" s="45"/>
      <c r="OOH1032" s="45"/>
      <c r="OOI1032" s="45"/>
      <c r="OOJ1032" s="45"/>
      <c r="OOK1032" s="45"/>
      <c r="OOL1032" s="45"/>
      <c r="OOM1032" s="45"/>
      <c r="OON1032" s="45"/>
      <c r="OOO1032" s="45"/>
      <c r="OOP1032" s="45"/>
      <c r="OOQ1032" s="45"/>
      <c r="OOR1032" s="45"/>
      <c r="OOS1032" s="45"/>
      <c r="OOT1032" s="45"/>
      <c r="OOU1032" s="45"/>
      <c r="OOV1032" s="45"/>
      <c r="OOW1032" s="45"/>
      <c r="OOX1032" s="45"/>
      <c r="OOY1032" s="45"/>
      <c r="OOZ1032" s="45"/>
      <c r="OPA1032" s="45"/>
      <c r="OPB1032" s="45"/>
      <c r="OPC1032" s="45"/>
      <c r="OPD1032" s="45"/>
      <c r="OPE1032" s="45"/>
      <c r="OPF1032" s="45"/>
      <c r="OPG1032" s="45"/>
      <c r="OPH1032" s="45"/>
      <c r="OPI1032" s="45"/>
      <c r="OPJ1032" s="45"/>
      <c r="OPK1032" s="45"/>
      <c r="OPL1032" s="45"/>
      <c r="OPM1032" s="45"/>
      <c r="OPN1032" s="45"/>
      <c r="OPO1032" s="45"/>
      <c r="OPP1032" s="45"/>
      <c r="OPQ1032" s="45"/>
      <c r="OPR1032" s="45"/>
      <c r="OPS1032" s="45"/>
      <c r="OPT1032" s="45"/>
      <c r="OPU1032" s="45"/>
      <c r="OPV1032" s="45"/>
      <c r="OPW1032" s="45"/>
      <c r="OPX1032" s="45"/>
      <c r="OPY1032" s="45"/>
      <c r="OPZ1032" s="45"/>
      <c r="OQA1032" s="45"/>
      <c r="OQB1032" s="45"/>
      <c r="OQC1032" s="45"/>
      <c r="OQD1032" s="45"/>
      <c r="OQE1032" s="45"/>
      <c r="OQF1032" s="45"/>
      <c r="OQG1032" s="45"/>
      <c r="OQH1032" s="45"/>
      <c r="OQI1032" s="45"/>
      <c r="OQJ1032" s="45"/>
      <c r="OQK1032" s="45"/>
      <c r="OQL1032" s="45"/>
      <c r="OQM1032" s="45"/>
      <c r="OQN1032" s="45"/>
      <c r="OQO1032" s="45"/>
      <c r="OQP1032" s="45"/>
      <c r="OQQ1032" s="45"/>
      <c r="OQR1032" s="45"/>
      <c r="OQS1032" s="45"/>
      <c r="OQT1032" s="45"/>
      <c r="OQU1032" s="45"/>
      <c r="OQV1032" s="45"/>
      <c r="OQW1032" s="45"/>
      <c r="OQX1032" s="45"/>
      <c r="OQY1032" s="45"/>
      <c r="OQZ1032" s="45"/>
      <c r="ORA1032" s="45"/>
      <c r="ORB1032" s="45"/>
      <c r="ORC1032" s="45"/>
      <c r="ORD1032" s="45"/>
      <c r="ORE1032" s="45"/>
      <c r="ORF1032" s="45"/>
      <c r="ORG1032" s="45"/>
      <c r="ORH1032" s="45"/>
      <c r="ORI1032" s="45"/>
      <c r="ORJ1032" s="45"/>
      <c r="ORK1032" s="45"/>
      <c r="ORL1032" s="45"/>
      <c r="ORM1032" s="45"/>
      <c r="ORN1032" s="45"/>
      <c r="ORO1032" s="45"/>
      <c r="ORP1032" s="45"/>
      <c r="ORQ1032" s="45"/>
      <c r="ORR1032" s="45"/>
      <c r="ORS1032" s="45"/>
      <c r="ORT1032" s="45"/>
      <c r="ORU1032" s="45"/>
      <c r="ORV1032" s="45"/>
      <c r="ORW1032" s="45"/>
      <c r="ORX1032" s="45"/>
      <c r="ORY1032" s="45"/>
      <c r="ORZ1032" s="45"/>
      <c r="OSA1032" s="45"/>
      <c r="OSB1032" s="45"/>
      <c r="OSC1032" s="45"/>
      <c r="OSD1032" s="45"/>
      <c r="OSE1032" s="45"/>
      <c r="OSF1032" s="45"/>
      <c r="OSG1032" s="45"/>
      <c r="OSH1032" s="45"/>
      <c r="OSI1032" s="45"/>
      <c r="OSJ1032" s="45"/>
      <c r="OSK1032" s="45"/>
      <c r="OSL1032" s="45"/>
      <c r="OSM1032" s="45"/>
      <c r="OSN1032" s="45"/>
      <c r="OSO1032" s="45"/>
      <c r="OSP1032" s="45"/>
      <c r="OSQ1032" s="45"/>
      <c r="OSR1032" s="45"/>
      <c r="OSS1032" s="45"/>
      <c r="OST1032" s="45"/>
      <c r="OSU1032" s="45"/>
      <c r="OSV1032" s="45"/>
      <c r="OSW1032" s="45"/>
      <c r="OSX1032" s="45"/>
      <c r="OSY1032" s="45"/>
      <c r="OSZ1032" s="45"/>
      <c r="OTA1032" s="45"/>
      <c r="OTB1032" s="45"/>
      <c r="OTC1032" s="45"/>
      <c r="OTD1032" s="45"/>
      <c r="OTE1032" s="45"/>
      <c r="OTF1032" s="45"/>
      <c r="OTG1032" s="45"/>
      <c r="OTH1032" s="45"/>
      <c r="OTI1032" s="45"/>
      <c r="OTJ1032" s="45"/>
      <c r="OTK1032" s="45"/>
      <c r="OTL1032" s="45"/>
      <c r="OTM1032" s="45"/>
      <c r="OTN1032" s="45"/>
      <c r="OTO1032" s="45"/>
      <c r="OTP1032" s="45"/>
      <c r="OTQ1032" s="45"/>
      <c r="OTR1032" s="45"/>
      <c r="OTS1032" s="45"/>
      <c r="OTT1032" s="45"/>
      <c r="OTU1032" s="45"/>
      <c r="OTV1032" s="45"/>
      <c r="OTW1032" s="45"/>
      <c r="OTX1032" s="45"/>
      <c r="OTY1032" s="45"/>
      <c r="OTZ1032" s="45"/>
      <c r="OUA1032" s="45"/>
      <c r="OUB1032" s="45"/>
      <c r="OUC1032" s="45"/>
      <c r="OUD1032" s="45"/>
      <c r="OUE1032" s="45"/>
      <c r="OUF1032" s="45"/>
      <c r="OUG1032" s="45"/>
      <c r="OUH1032" s="45"/>
      <c r="OUI1032" s="45"/>
      <c r="OUJ1032" s="45"/>
      <c r="OUK1032" s="45"/>
      <c r="OUL1032" s="45"/>
      <c r="OUM1032" s="45"/>
      <c r="OUN1032" s="45"/>
      <c r="OUO1032" s="45"/>
      <c r="OUP1032" s="45"/>
      <c r="OUQ1032" s="45"/>
      <c r="OUR1032" s="45"/>
      <c r="OUS1032" s="45"/>
      <c r="OUT1032" s="45"/>
      <c r="OUU1032" s="45"/>
      <c r="OUV1032" s="45"/>
      <c r="OUW1032" s="45"/>
      <c r="OUX1032" s="45"/>
      <c r="OUY1032" s="45"/>
      <c r="OUZ1032" s="45"/>
      <c r="OVA1032" s="45"/>
      <c r="OVB1032" s="45"/>
      <c r="OVC1032" s="45"/>
      <c r="OVD1032" s="45"/>
      <c r="OVE1032" s="45"/>
      <c r="OVF1032" s="45"/>
      <c r="OVG1032" s="45"/>
      <c r="OVH1032" s="45"/>
      <c r="OVI1032" s="45"/>
      <c r="OVJ1032" s="45"/>
      <c r="OVK1032" s="45"/>
      <c r="OVL1032" s="45"/>
      <c r="OVM1032" s="45"/>
      <c r="OVN1032" s="45"/>
      <c r="OVO1032" s="45"/>
      <c r="OVP1032" s="45"/>
      <c r="OVQ1032" s="45"/>
      <c r="OVR1032" s="45"/>
      <c r="OVS1032" s="45"/>
      <c r="OVT1032" s="45"/>
      <c r="OVU1032" s="45"/>
      <c r="OVV1032" s="45"/>
      <c r="OVW1032" s="45"/>
      <c r="OVX1032" s="45"/>
      <c r="OVY1032" s="45"/>
      <c r="OVZ1032" s="45"/>
      <c r="OWA1032" s="45"/>
      <c r="OWB1032" s="45"/>
      <c r="OWC1032" s="45"/>
      <c r="OWD1032" s="45"/>
      <c r="OWE1032" s="45"/>
      <c r="OWF1032" s="45"/>
      <c r="OWG1032" s="45"/>
      <c r="OWH1032" s="45"/>
      <c r="OWI1032" s="45"/>
      <c r="OWJ1032" s="45"/>
      <c r="OWK1032" s="45"/>
      <c r="OWL1032" s="45"/>
      <c r="OWM1032" s="45"/>
      <c r="OWN1032" s="45"/>
      <c r="OWO1032" s="45"/>
      <c r="OWP1032" s="45"/>
      <c r="OWQ1032" s="45"/>
      <c r="OWR1032" s="45"/>
      <c r="OWS1032" s="45"/>
      <c r="OWT1032" s="45"/>
      <c r="OWU1032" s="45"/>
      <c r="OWV1032" s="45"/>
      <c r="OWW1032" s="45"/>
      <c r="OWX1032" s="45"/>
      <c r="OWY1032" s="45"/>
      <c r="OWZ1032" s="45"/>
      <c r="OXA1032" s="45"/>
      <c r="OXB1032" s="45"/>
      <c r="OXC1032" s="45"/>
      <c r="OXD1032" s="45"/>
      <c r="OXE1032" s="45"/>
      <c r="OXF1032" s="45"/>
      <c r="OXG1032" s="45"/>
      <c r="OXH1032" s="45"/>
      <c r="OXI1032" s="45"/>
      <c r="OXJ1032" s="45"/>
      <c r="OXK1032" s="45"/>
      <c r="OXL1032" s="45"/>
      <c r="OXM1032" s="45"/>
      <c r="OXN1032" s="45"/>
      <c r="OXO1032" s="45"/>
      <c r="OXP1032" s="45"/>
      <c r="OXQ1032" s="45"/>
      <c r="OXR1032" s="45"/>
      <c r="OXS1032" s="45"/>
      <c r="OXT1032" s="45"/>
      <c r="OXU1032" s="45"/>
      <c r="OXV1032" s="45"/>
      <c r="OXW1032" s="45"/>
      <c r="OXX1032" s="45"/>
      <c r="OXY1032" s="45"/>
      <c r="OXZ1032" s="45"/>
      <c r="OYA1032" s="45"/>
      <c r="OYB1032" s="45"/>
      <c r="OYC1032" s="45"/>
      <c r="OYD1032" s="45"/>
      <c r="OYE1032" s="45"/>
      <c r="OYF1032" s="45"/>
      <c r="OYG1032" s="45"/>
      <c r="OYH1032" s="45"/>
      <c r="OYI1032" s="45"/>
      <c r="OYJ1032" s="45"/>
      <c r="OYK1032" s="45"/>
      <c r="OYL1032" s="45"/>
      <c r="OYM1032" s="45"/>
      <c r="OYN1032" s="45"/>
      <c r="OYO1032" s="45"/>
      <c r="OYP1032" s="45"/>
      <c r="OYQ1032" s="45"/>
      <c r="OYR1032" s="45"/>
      <c r="OYS1032" s="45"/>
      <c r="OYT1032" s="45"/>
      <c r="OYU1032" s="45"/>
      <c r="OYV1032" s="45"/>
      <c r="OYW1032" s="45"/>
      <c r="OYX1032" s="45"/>
      <c r="OYY1032" s="45"/>
      <c r="OYZ1032" s="45"/>
      <c r="OZA1032" s="45"/>
      <c r="OZB1032" s="45"/>
      <c r="OZC1032" s="45"/>
      <c r="OZD1032" s="45"/>
      <c r="OZE1032" s="45"/>
      <c r="OZF1032" s="45"/>
      <c r="OZG1032" s="45"/>
      <c r="OZH1032" s="45"/>
      <c r="OZI1032" s="45"/>
      <c r="OZJ1032" s="45"/>
      <c r="OZK1032" s="45"/>
      <c r="OZL1032" s="45"/>
      <c r="OZM1032" s="45"/>
      <c r="OZN1032" s="45"/>
      <c r="OZO1032" s="45"/>
      <c r="OZP1032" s="45"/>
      <c r="OZQ1032" s="45"/>
      <c r="OZR1032" s="45"/>
      <c r="OZS1032" s="45"/>
      <c r="OZT1032" s="45"/>
      <c r="OZU1032" s="45"/>
      <c r="OZV1032" s="45"/>
      <c r="OZW1032" s="45"/>
      <c r="OZX1032" s="45"/>
      <c r="OZY1032" s="45"/>
      <c r="OZZ1032" s="45"/>
      <c r="PAA1032" s="45"/>
      <c r="PAB1032" s="45"/>
      <c r="PAC1032" s="45"/>
      <c r="PAD1032" s="45"/>
      <c r="PAE1032" s="45"/>
      <c r="PAF1032" s="45"/>
      <c r="PAG1032" s="45"/>
      <c r="PAH1032" s="45"/>
      <c r="PAI1032" s="45"/>
      <c r="PAJ1032" s="45"/>
      <c r="PAK1032" s="45"/>
      <c r="PAL1032" s="45"/>
      <c r="PAM1032" s="45"/>
      <c r="PAN1032" s="45"/>
      <c r="PAO1032" s="45"/>
      <c r="PAP1032" s="45"/>
      <c r="PAQ1032" s="45"/>
      <c r="PAR1032" s="45"/>
      <c r="PAS1032" s="45"/>
      <c r="PAT1032" s="45"/>
      <c r="PAU1032" s="45"/>
      <c r="PAV1032" s="45"/>
      <c r="PAW1032" s="45"/>
      <c r="PAX1032" s="45"/>
      <c r="PAY1032" s="45"/>
      <c r="PAZ1032" s="45"/>
      <c r="PBA1032" s="45"/>
      <c r="PBB1032" s="45"/>
      <c r="PBC1032" s="45"/>
      <c r="PBD1032" s="45"/>
      <c r="PBE1032" s="45"/>
      <c r="PBF1032" s="45"/>
      <c r="PBG1032" s="45"/>
      <c r="PBH1032" s="45"/>
      <c r="PBI1032" s="45"/>
      <c r="PBJ1032" s="45"/>
      <c r="PBK1032" s="45"/>
      <c r="PBL1032" s="45"/>
      <c r="PBM1032" s="45"/>
      <c r="PBN1032" s="45"/>
      <c r="PBO1032" s="45"/>
      <c r="PBP1032" s="45"/>
      <c r="PBQ1032" s="45"/>
      <c r="PBR1032" s="45"/>
      <c r="PBS1032" s="45"/>
      <c r="PBT1032" s="45"/>
      <c r="PBU1032" s="45"/>
      <c r="PBV1032" s="45"/>
      <c r="PBW1032" s="45"/>
      <c r="PBX1032" s="45"/>
      <c r="PBY1032" s="45"/>
      <c r="PBZ1032" s="45"/>
      <c r="PCA1032" s="45"/>
      <c r="PCB1032" s="45"/>
      <c r="PCC1032" s="45"/>
      <c r="PCD1032" s="45"/>
      <c r="PCE1032" s="45"/>
      <c r="PCF1032" s="45"/>
      <c r="PCG1032" s="45"/>
      <c r="PCH1032" s="45"/>
      <c r="PCI1032" s="45"/>
      <c r="PCJ1032" s="45"/>
      <c r="PCK1032" s="45"/>
      <c r="PCL1032" s="45"/>
      <c r="PCM1032" s="45"/>
      <c r="PCN1032" s="45"/>
      <c r="PCO1032" s="45"/>
      <c r="PCP1032" s="45"/>
      <c r="PCQ1032" s="45"/>
      <c r="PCR1032" s="45"/>
      <c r="PCS1032" s="45"/>
      <c r="PCT1032" s="45"/>
      <c r="PCU1032" s="45"/>
      <c r="PCV1032" s="45"/>
      <c r="PCW1032" s="45"/>
      <c r="PCX1032" s="45"/>
      <c r="PCY1032" s="45"/>
      <c r="PCZ1032" s="45"/>
      <c r="PDA1032" s="45"/>
      <c r="PDB1032" s="45"/>
      <c r="PDC1032" s="45"/>
      <c r="PDD1032" s="45"/>
      <c r="PDE1032" s="45"/>
      <c r="PDF1032" s="45"/>
      <c r="PDG1032" s="45"/>
      <c r="PDH1032" s="45"/>
      <c r="PDI1032" s="45"/>
      <c r="PDJ1032" s="45"/>
      <c r="PDK1032" s="45"/>
      <c r="PDL1032" s="45"/>
      <c r="PDM1032" s="45"/>
      <c r="PDN1032" s="45"/>
      <c r="PDO1032" s="45"/>
      <c r="PDP1032" s="45"/>
      <c r="PDQ1032" s="45"/>
      <c r="PDR1032" s="45"/>
      <c r="PDS1032" s="45"/>
      <c r="PDT1032" s="45"/>
      <c r="PDU1032" s="45"/>
      <c r="PDV1032" s="45"/>
      <c r="PDW1032" s="45"/>
      <c r="PDX1032" s="45"/>
      <c r="PDY1032" s="45"/>
      <c r="PDZ1032" s="45"/>
      <c r="PEA1032" s="45"/>
      <c r="PEB1032" s="45"/>
      <c r="PEC1032" s="45"/>
      <c r="PED1032" s="45"/>
      <c r="PEE1032" s="45"/>
      <c r="PEF1032" s="45"/>
      <c r="PEG1032" s="45"/>
      <c r="PEH1032" s="45"/>
      <c r="PEI1032" s="45"/>
      <c r="PEJ1032" s="45"/>
      <c r="PEK1032" s="45"/>
      <c r="PEL1032" s="45"/>
      <c r="PEM1032" s="45"/>
      <c r="PEN1032" s="45"/>
      <c r="PEO1032" s="45"/>
      <c r="PEP1032" s="45"/>
      <c r="PEQ1032" s="45"/>
      <c r="PER1032" s="45"/>
      <c r="PES1032" s="45"/>
      <c r="PET1032" s="45"/>
      <c r="PEU1032" s="45"/>
      <c r="PEV1032" s="45"/>
      <c r="PEW1032" s="45"/>
      <c r="PEX1032" s="45"/>
      <c r="PEY1032" s="45"/>
      <c r="PEZ1032" s="45"/>
      <c r="PFA1032" s="45"/>
      <c r="PFB1032" s="45"/>
      <c r="PFC1032" s="45"/>
      <c r="PFD1032" s="45"/>
      <c r="PFE1032" s="45"/>
      <c r="PFF1032" s="45"/>
      <c r="PFG1032" s="45"/>
      <c r="PFH1032" s="45"/>
      <c r="PFI1032" s="45"/>
      <c r="PFJ1032" s="45"/>
      <c r="PFK1032" s="45"/>
      <c r="PFL1032" s="45"/>
      <c r="PFM1032" s="45"/>
      <c r="PFN1032" s="45"/>
      <c r="PFO1032" s="45"/>
      <c r="PFP1032" s="45"/>
      <c r="PFQ1032" s="45"/>
      <c r="PFR1032" s="45"/>
      <c r="PFS1032" s="45"/>
      <c r="PFT1032" s="45"/>
      <c r="PFU1032" s="45"/>
      <c r="PFV1032" s="45"/>
      <c r="PFW1032" s="45"/>
      <c r="PFX1032" s="45"/>
      <c r="PFY1032" s="45"/>
      <c r="PFZ1032" s="45"/>
      <c r="PGA1032" s="45"/>
      <c r="PGB1032" s="45"/>
      <c r="PGC1032" s="45"/>
      <c r="PGD1032" s="45"/>
      <c r="PGE1032" s="45"/>
      <c r="PGF1032" s="45"/>
      <c r="PGG1032" s="45"/>
      <c r="PGH1032" s="45"/>
      <c r="PGI1032" s="45"/>
      <c r="PGJ1032" s="45"/>
      <c r="PGK1032" s="45"/>
      <c r="PGL1032" s="45"/>
      <c r="PGM1032" s="45"/>
      <c r="PGN1032" s="45"/>
      <c r="PGO1032" s="45"/>
      <c r="PGP1032" s="45"/>
      <c r="PGQ1032" s="45"/>
      <c r="PGR1032" s="45"/>
      <c r="PGS1032" s="45"/>
      <c r="PGT1032" s="45"/>
      <c r="PGU1032" s="45"/>
      <c r="PGV1032" s="45"/>
      <c r="PGW1032" s="45"/>
      <c r="PGX1032" s="45"/>
      <c r="PGY1032" s="45"/>
      <c r="PGZ1032" s="45"/>
      <c r="PHA1032" s="45"/>
      <c r="PHB1032" s="45"/>
      <c r="PHC1032" s="45"/>
      <c r="PHD1032" s="45"/>
      <c r="PHE1032" s="45"/>
      <c r="PHF1032" s="45"/>
      <c r="PHG1032" s="45"/>
      <c r="PHH1032" s="45"/>
      <c r="PHI1032" s="45"/>
      <c r="PHJ1032" s="45"/>
      <c r="PHK1032" s="45"/>
      <c r="PHL1032" s="45"/>
      <c r="PHM1032" s="45"/>
      <c r="PHN1032" s="45"/>
      <c r="PHO1032" s="45"/>
      <c r="PHP1032" s="45"/>
      <c r="PHQ1032" s="45"/>
      <c r="PHR1032" s="45"/>
      <c r="PHS1032" s="45"/>
      <c r="PHT1032" s="45"/>
      <c r="PHU1032" s="45"/>
      <c r="PHV1032" s="45"/>
      <c r="PHW1032" s="45"/>
      <c r="PHX1032" s="45"/>
      <c r="PHY1032" s="45"/>
      <c r="PHZ1032" s="45"/>
      <c r="PIA1032" s="45"/>
      <c r="PIB1032" s="45"/>
      <c r="PIC1032" s="45"/>
      <c r="PID1032" s="45"/>
      <c r="PIE1032" s="45"/>
      <c r="PIF1032" s="45"/>
      <c r="PIG1032" s="45"/>
      <c r="PIH1032" s="45"/>
      <c r="PII1032" s="45"/>
      <c r="PIJ1032" s="45"/>
      <c r="PIK1032" s="45"/>
      <c r="PIL1032" s="45"/>
      <c r="PIM1032" s="45"/>
      <c r="PIN1032" s="45"/>
      <c r="PIO1032" s="45"/>
      <c r="PIP1032" s="45"/>
      <c r="PIQ1032" s="45"/>
      <c r="PIR1032" s="45"/>
      <c r="PIS1032" s="45"/>
      <c r="PIT1032" s="45"/>
      <c r="PIU1032" s="45"/>
      <c r="PIV1032" s="45"/>
      <c r="PIW1032" s="45"/>
      <c r="PIX1032" s="45"/>
      <c r="PIY1032" s="45"/>
      <c r="PIZ1032" s="45"/>
      <c r="PJA1032" s="45"/>
      <c r="PJB1032" s="45"/>
      <c r="PJC1032" s="45"/>
      <c r="PJD1032" s="45"/>
      <c r="PJE1032" s="45"/>
      <c r="PJF1032" s="45"/>
      <c r="PJG1032" s="45"/>
      <c r="PJH1032" s="45"/>
      <c r="PJI1032" s="45"/>
      <c r="PJJ1032" s="45"/>
      <c r="PJK1032" s="45"/>
      <c r="PJL1032" s="45"/>
      <c r="PJM1032" s="45"/>
      <c r="PJN1032" s="45"/>
      <c r="PJO1032" s="45"/>
      <c r="PJP1032" s="45"/>
      <c r="PJQ1032" s="45"/>
      <c r="PJR1032" s="45"/>
      <c r="PJS1032" s="45"/>
      <c r="PJT1032" s="45"/>
      <c r="PJU1032" s="45"/>
      <c r="PJV1032" s="45"/>
      <c r="PJW1032" s="45"/>
      <c r="PJX1032" s="45"/>
      <c r="PJY1032" s="45"/>
      <c r="PJZ1032" s="45"/>
      <c r="PKA1032" s="45"/>
      <c r="PKB1032" s="45"/>
      <c r="PKC1032" s="45"/>
      <c r="PKD1032" s="45"/>
      <c r="PKE1032" s="45"/>
      <c r="PKF1032" s="45"/>
      <c r="PKG1032" s="45"/>
      <c r="PKH1032" s="45"/>
      <c r="PKI1032" s="45"/>
      <c r="PKJ1032" s="45"/>
      <c r="PKK1032" s="45"/>
      <c r="PKL1032" s="45"/>
      <c r="PKM1032" s="45"/>
      <c r="PKN1032" s="45"/>
      <c r="PKO1032" s="45"/>
      <c r="PKP1032" s="45"/>
      <c r="PKQ1032" s="45"/>
      <c r="PKR1032" s="45"/>
      <c r="PKS1032" s="45"/>
      <c r="PKT1032" s="45"/>
      <c r="PKU1032" s="45"/>
      <c r="PKV1032" s="45"/>
      <c r="PKW1032" s="45"/>
      <c r="PKX1032" s="45"/>
      <c r="PKY1032" s="45"/>
      <c r="PKZ1032" s="45"/>
      <c r="PLA1032" s="45"/>
      <c r="PLB1032" s="45"/>
      <c r="PLC1032" s="45"/>
      <c r="PLD1032" s="45"/>
      <c r="PLE1032" s="45"/>
      <c r="PLF1032" s="45"/>
      <c r="PLG1032" s="45"/>
      <c r="PLH1032" s="45"/>
      <c r="PLI1032" s="45"/>
      <c r="PLJ1032" s="45"/>
      <c r="PLK1032" s="45"/>
      <c r="PLL1032" s="45"/>
      <c r="PLM1032" s="45"/>
      <c r="PLN1032" s="45"/>
      <c r="PLO1032" s="45"/>
      <c r="PLP1032" s="45"/>
      <c r="PLQ1032" s="45"/>
      <c r="PLR1032" s="45"/>
      <c r="PLS1032" s="45"/>
      <c r="PLT1032" s="45"/>
      <c r="PLU1032" s="45"/>
      <c r="PLV1032" s="45"/>
      <c r="PLW1032" s="45"/>
      <c r="PLX1032" s="45"/>
      <c r="PLY1032" s="45"/>
      <c r="PLZ1032" s="45"/>
      <c r="PMA1032" s="45"/>
      <c r="PMB1032" s="45"/>
      <c r="PMC1032" s="45"/>
      <c r="PMD1032" s="45"/>
      <c r="PME1032" s="45"/>
      <c r="PMF1032" s="45"/>
      <c r="PMG1032" s="45"/>
      <c r="PMH1032" s="45"/>
      <c r="PMI1032" s="45"/>
      <c r="PMJ1032" s="45"/>
      <c r="PMK1032" s="45"/>
      <c r="PML1032" s="45"/>
      <c r="PMM1032" s="45"/>
      <c r="PMN1032" s="45"/>
      <c r="PMO1032" s="45"/>
      <c r="PMP1032" s="45"/>
      <c r="PMQ1032" s="45"/>
      <c r="PMR1032" s="45"/>
      <c r="PMS1032" s="45"/>
      <c r="PMT1032" s="45"/>
      <c r="PMU1032" s="45"/>
      <c r="PMV1032" s="45"/>
      <c r="PMW1032" s="45"/>
      <c r="PMX1032" s="45"/>
      <c r="PMY1032" s="45"/>
      <c r="PMZ1032" s="45"/>
      <c r="PNA1032" s="45"/>
      <c r="PNB1032" s="45"/>
      <c r="PNC1032" s="45"/>
      <c r="PND1032" s="45"/>
      <c r="PNE1032" s="45"/>
      <c r="PNF1032" s="45"/>
      <c r="PNG1032" s="45"/>
      <c r="PNH1032" s="45"/>
      <c r="PNI1032" s="45"/>
      <c r="PNJ1032" s="45"/>
      <c r="PNK1032" s="45"/>
      <c r="PNL1032" s="45"/>
      <c r="PNM1032" s="45"/>
      <c r="PNN1032" s="45"/>
      <c r="PNO1032" s="45"/>
      <c r="PNP1032" s="45"/>
      <c r="PNQ1032" s="45"/>
      <c r="PNR1032" s="45"/>
      <c r="PNS1032" s="45"/>
      <c r="PNT1032" s="45"/>
      <c r="PNU1032" s="45"/>
      <c r="PNV1032" s="45"/>
      <c r="PNW1032" s="45"/>
      <c r="PNX1032" s="45"/>
      <c r="PNY1032" s="45"/>
      <c r="PNZ1032" s="45"/>
      <c r="POA1032" s="45"/>
      <c r="POB1032" s="45"/>
      <c r="POC1032" s="45"/>
      <c r="POD1032" s="45"/>
      <c r="POE1032" s="45"/>
      <c r="POF1032" s="45"/>
      <c r="POG1032" s="45"/>
      <c r="POH1032" s="45"/>
      <c r="POI1032" s="45"/>
      <c r="POJ1032" s="45"/>
      <c r="POK1032" s="45"/>
      <c r="POL1032" s="45"/>
      <c r="POM1032" s="45"/>
      <c r="PON1032" s="45"/>
      <c r="POO1032" s="45"/>
      <c r="POP1032" s="45"/>
      <c r="POQ1032" s="45"/>
      <c r="POR1032" s="45"/>
      <c r="POS1032" s="45"/>
      <c r="POT1032" s="45"/>
      <c r="POU1032" s="45"/>
      <c r="POV1032" s="45"/>
      <c r="POW1032" s="45"/>
      <c r="POX1032" s="45"/>
      <c r="POY1032" s="45"/>
      <c r="POZ1032" s="45"/>
      <c r="PPA1032" s="45"/>
      <c r="PPB1032" s="45"/>
      <c r="PPC1032" s="45"/>
      <c r="PPD1032" s="45"/>
      <c r="PPE1032" s="45"/>
      <c r="PPF1032" s="45"/>
      <c r="PPG1032" s="45"/>
      <c r="PPH1032" s="45"/>
      <c r="PPI1032" s="45"/>
      <c r="PPJ1032" s="45"/>
      <c r="PPK1032" s="45"/>
      <c r="PPL1032" s="45"/>
      <c r="PPM1032" s="45"/>
      <c r="PPN1032" s="45"/>
      <c r="PPO1032" s="45"/>
      <c r="PPP1032" s="45"/>
      <c r="PPQ1032" s="45"/>
      <c r="PPR1032" s="45"/>
      <c r="PPS1032" s="45"/>
      <c r="PPT1032" s="45"/>
      <c r="PPU1032" s="45"/>
      <c r="PPV1032" s="45"/>
      <c r="PPW1032" s="45"/>
      <c r="PPX1032" s="45"/>
      <c r="PPY1032" s="45"/>
      <c r="PPZ1032" s="45"/>
      <c r="PQA1032" s="45"/>
      <c r="PQB1032" s="45"/>
      <c r="PQC1032" s="45"/>
      <c r="PQD1032" s="45"/>
      <c r="PQE1032" s="45"/>
      <c r="PQF1032" s="45"/>
      <c r="PQG1032" s="45"/>
      <c r="PQH1032" s="45"/>
      <c r="PQI1032" s="45"/>
      <c r="PQJ1032" s="45"/>
      <c r="PQK1032" s="45"/>
      <c r="PQL1032" s="45"/>
      <c r="PQM1032" s="45"/>
      <c r="PQN1032" s="45"/>
      <c r="PQO1032" s="45"/>
      <c r="PQP1032" s="45"/>
      <c r="PQQ1032" s="45"/>
      <c r="PQR1032" s="45"/>
      <c r="PQS1032" s="45"/>
      <c r="PQT1032" s="45"/>
      <c r="PQU1032" s="45"/>
      <c r="PQV1032" s="45"/>
      <c r="PQW1032" s="45"/>
      <c r="PQX1032" s="45"/>
      <c r="PQY1032" s="45"/>
      <c r="PQZ1032" s="45"/>
      <c r="PRA1032" s="45"/>
      <c r="PRB1032" s="45"/>
      <c r="PRC1032" s="45"/>
      <c r="PRD1032" s="45"/>
      <c r="PRE1032" s="45"/>
      <c r="PRF1032" s="45"/>
      <c r="PRG1032" s="45"/>
      <c r="PRH1032" s="45"/>
      <c r="PRI1032" s="45"/>
      <c r="PRJ1032" s="45"/>
      <c r="PRK1032" s="45"/>
      <c r="PRL1032" s="45"/>
      <c r="PRM1032" s="45"/>
      <c r="PRN1032" s="45"/>
      <c r="PRO1032" s="45"/>
      <c r="PRP1032" s="45"/>
      <c r="PRQ1032" s="45"/>
      <c r="PRR1032" s="45"/>
      <c r="PRS1032" s="45"/>
      <c r="PRT1032" s="45"/>
      <c r="PRU1032" s="45"/>
      <c r="PRV1032" s="45"/>
      <c r="PRW1032" s="45"/>
      <c r="PRX1032" s="45"/>
      <c r="PRY1032" s="45"/>
      <c r="PRZ1032" s="45"/>
      <c r="PSA1032" s="45"/>
      <c r="PSB1032" s="45"/>
      <c r="PSC1032" s="45"/>
      <c r="PSD1032" s="45"/>
      <c r="PSE1032" s="45"/>
      <c r="PSF1032" s="45"/>
      <c r="PSG1032" s="45"/>
      <c r="PSH1032" s="45"/>
      <c r="PSI1032" s="45"/>
      <c r="PSJ1032" s="45"/>
      <c r="PSK1032" s="45"/>
      <c r="PSL1032" s="45"/>
      <c r="PSM1032" s="45"/>
      <c r="PSN1032" s="45"/>
      <c r="PSO1032" s="45"/>
      <c r="PSP1032" s="45"/>
      <c r="PSQ1032" s="45"/>
      <c r="PSR1032" s="45"/>
      <c r="PSS1032" s="45"/>
      <c r="PST1032" s="45"/>
      <c r="PSU1032" s="45"/>
      <c r="PSV1032" s="45"/>
      <c r="PSW1032" s="45"/>
      <c r="PSX1032" s="45"/>
      <c r="PSY1032" s="45"/>
      <c r="PSZ1032" s="45"/>
      <c r="PTA1032" s="45"/>
      <c r="PTB1032" s="45"/>
      <c r="PTC1032" s="45"/>
      <c r="PTD1032" s="45"/>
      <c r="PTE1032" s="45"/>
      <c r="PTF1032" s="45"/>
      <c r="PTG1032" s="45"/>
      <c r="PTH1032" s="45"/>
      <c r="PTI1032" s="45"/>
      <c r="PTJ1032" s="45"/>
      <c r="PTK1032" s="45"/>
      <c r="PTL1032" s="45"/>
      <c r="PTM1032" s="45"/>
      <c r="PTN1032" s="45"/>
      <c r="PTO1032" s="45"/>
      <c r="PTP1032" s="45"/>
      <c r="PTQ1032" s="45"/>
      <c r="PTR1032" s="45"/>
      <c r="PTS1032" s="45"/>
      <c r="PTT1032" s="45"/>
      <c r="PTU1032" s="45"/>
      <c r="PTV1032" s="45"/>
      <c r="PTW1032" s="45"/>
      <c r="PTX1032" s="45"/>
      <c r="PTY1032" s="45"/>
      <c r="PTZ1032" s="45"/>
      <c r="PUA1032" s="45"/>
      <c r="PUB1032" s="45"/>
      <c r="PUC1032" s="45"/>
      <c r="PUD1032" s="45"/>
      <c r="PUE1032" s="45"/>
      <c r="PUF1032" s="45"/>
      <c r="PUG1032" s="45"/>
      <c r="PUH1032" s="45"/>
      <c r="PUI1032" s="45"/>
      <c r="PUJ1032" s="45"/>
      <c r="PUK1032" s="45"/>
      <c r="PUL1032" s="45"/>
      <c r="PUM1032" s="45"/>
      <c r="PUN1032" s="45"/>
      <c r="PUO1032" s="45"/>
      <c r="PUP1032" s="45"/>
      <c r="PUQ1032" s="45"/>
      <c r="PUR1032" s="45"/>
      <c r="PUS1032" s="45"/>
      <c r="PUT1032" s="45"/>
      <c r="PUU1032" s="45"/>
      <c r="PUV1032" s="45"/>
      <c r="PUW1032" s="45"/>
      <c r="PUX1032" s="45"/>
      <c r="PUY1032" s="45"/>
      <c r="PUZ1032" s="45"/>
      <c r="PVA1032" s="45"/>
      <c r="PVB1032" s="45"/>
      <c r="PVC1032" s="45"/>
      <c r="PVD1032" s="45"/>
      <c r="PVE1032" s="45"/>
      <c r="PVF1032" s="45"/>
      <c r="PVG1032" s="45"/>
      <c r="PVH1032" s="45"/>
      <c r="PVI1032" s="45"/>
      <c r="PVJ1032" s="45"/>
      <c r="PVK1032" s="45"/>
      <c r="PVL1032" s="45"/>
      <c r="PVM1032" s="45"/>
      <c r="PVN1032" s="45"/>
      <c r="PVO1032" s="45"/>
      <c r="PVP1032" s="45"/>
      <c r="PVQ1032" s="45"/>
      <c r="PVR1032" s="45"/>
      <c r="PVS1032" s="45"/>
      <c r="PVT1032" s="45"/>
      <c r="PVU1032" s="45"/>
      <c r="PVV1032" s="45"/>
      <c r="PVW1032" s="45"/>
      <c r="PVX1032" s="45"/>
      <c r="PVY1032" s="45"/>
      <c r="PVZ1032" s="45"/>
      <c r="PWA1032" s="45"/>
      <c r="PWB1032" s="45"/>
      <c r="PWC1032" s="45"/>
      <c r="PWD1032" s="45"/>
      <c r="PWE1032" s="45"/>
      <c r="PWF1032" s="45"/>
      <c r="PWG1032" s="45"/>
      <c r="PWH1032" s="45"/>
      <c r="PWI1032" s="45"/>
      <c r="PWJ1032" s="45"/>
      <c r="PWK1032" s="45"/>
      <c r="PWL1032" s="45"/>
      <c r="PWM1032" s="45"/>
      <c r="PWN1032" s="45"/>
      <c r="PWO1032" s="45"/>
      <c r="PWP1032" s="45"/>
      <c r="PWQ1032" s="45"/>
      <c r="PWR1032" s="45"/>
      <c r="PWS1032" s="45"/>
      <c r="PWT1032" s="45"/>
      <c r="PWU1032" s="45"/>
      <c r="PWV1032" s="45"/>
      <c r="PWW1032" s="45"/>
      <c r="PWX1032" s="45"/>
      <c r="PWY1032" s="45"/>
      <c r="PWZ1032" s="45"/>
      <c r="PXA1032" s="45"/>
      <c r="PXB1032" s="45"/>
      <c r="PXC1032" s="45"/>
      <c r="PXD1032" s="45"/>
      <c r="PXE1032" s="45"/>
      <c r="PXF1032" s="45"/>
      <c r="PXG1032" s="45"/>
      <c r="PXH1032" s="45"/>
      <c r="PXI1032" s="45"/>
      <c r="PXJ1032" s="45"/>
      <c r="PXK1032" s="45"/>
      <c r="PXL1032" s="45"/>
      <c r="PXM1032" s="45"/>
      <c r="PXN1032" s="45"/>
      <c r="PXO1032" s="45"/>
      <c r="PXP1032" s="45"/>
      <c r="PXQ1032" s="45"/>
      <c r="PXR1032" s="45"/>
      <c r="PXS1032" s="45"/>
      <c r="PXT1032" s="45"/>
      <c r="PXU1032" s="45"/>
      <c r="PXV1032" s="45"/>
      <c r="PXW1032" s="45"/>
      <c r="PXX1032" s="45"/>
      <c r="PXY1032" s="45"/>
      <c r="PXZ1032" s="45"/>
      <c r="PYA1032" s="45"/>
      <c r="PYB1032" s="45"/>
      <c r="PYC1032" s="45"/>
      <c r="PYD1032" s="45"/>
      <c r="PYE1032" s="45"/>
      <c r="PYF1032" s="45"/>
      <c r="PYG1032" s="45"/>
      <c r="PYH1032" s="45"/>
      <c r="PYI1032" s="45"/>
      <c r="PYJ1032" s="45"/>
      <c r="PYK1032" s="45"/>
      <c r="PYL1032" s="45"/>
      <c r="PYM1032" s="45"/>
      <c r="PYN1032" s="45"/>
      <c r="PYO1032" s="45"/>
      <c r="PYP1032" s="45"/>
      <c r="PYQ1032" s="45"/>
      <c r="PYR1032" s="45"/>
      <c r="PYS1032" s="45"/>
      <c r="PYT1032" s="45"/>
      <c r="PYU1032" s="45"/>
      <c r="PYV1032" s="45"/>
      <c r="PYW1032" s="45"/>
      <c r="PYX1032" s="45"/>
      <c r="PYY1032" s="45"/>
      <c r="PYZ1032" s="45"/>
      <c r="PZA1032" s="45"/>
      <c r="PZB1032" s="45"/>
      <c r="PZC1032" s="45"/>
      <c r="PZD1032" s="45"/>
      <c r="PZE1032" s="45"/>
      <c r="PZF1032" s="45"/>
      <c r="PZG1032" s="45"/>
      <c r="PZH1032" s="45"/>
      <c r="PZI1032" s="45"/>
      <c r="PZJ1032" s="45"/>
      <c r="PZK1032" s="45"/>
      <c r="PZL1032" s="45"/>
      <c r="PZM1032" s="45"/>
      <c r="PZN1032" s="45"/>
      <c r="PZO1032" s="45"/>
      <c r="PZP1032" s="45"/>
      <c r="PZQ1032" s="45"/>
      <c r="PZR1032" s="45"/>
      <c r="PZS1032" s="45"/>
      <c r="PZT1032" s="45"/>
      <c r="PZU1032" s="45"/>
      <c r="PZV1032" s="45"/>
      <c r="PZW1032" s="45"/>
      <c r="PZX1032" s="45"/>
      <c r="PZY1032" s="45"/>
      <c r="PZZ1032" s="45"/>
      <c r="QAA1032" s="45"/>
      <c r="QAB1032" s="45"/>
      <c r="QAC1032" s="45"/>
      <c r="QAD1032" s="45"/>
      <c r="QAE1032" s="45"/>
      <c r="QAF1032" s="45"/>
      <c r="QAG1032" s="45"/>
      <c r="QAH1032" s="45"/>
      <c r="QAI1032" s="45"/>
      <c r="QAJ1032" s="45"/>
      <c r="QAK1032" s="45"/>
      <c r="QAL1032" s="45"/>
      <c r="QAM1032" s="45"/>
      <c r="QAN1032" s="45"/>
      <c r="QAO1032" s="45"/>
      <c r="QAP1032" s="45"/>
      <c r="QAQ1032" s="45"/>
      <c r="QAR1032" s="45"/>
      <c r="QAS1032" s="45"/>
      <c r="QAT1032" s="45"/>
      <c r="QAU1032" s="45"/>
      <c r="QAV1032" s="45"/>
      <c r="QAW1032" s="45"/>
      <c r="QAX1032" s="45"/>
      <c r="QAY1032" s="45"/>
      <c r="QAZ1032" s="45"/>
      <c r="QBA1032" s="45"/>
      <c r="QBB1032" s="45"/>
      <c r="QBC1032" s="45"/>
      <c r="QBD1032" s="45"/>
      <c r="QBE1032" s="45"/>
      <c r="QBF1032" s="45"/>
      <c r="QBG1032" s="45"/>
      <c r="QBH1032" s="45"/>
      <c r="QBI1032" s="45"/>
      <c r="QBJ1032" s="45"/>
      <c r="QBK1032" s="45"/>
      <c r="QBL1032" s="45"/>
      <c r="QBM1032" s="45"/>
      <c r="QBN1032" s="45"/>
      <c r="QBO1032" s="45"/>
      <c r="QBP1032" s="45"/>
      <c r="QBQ1032" s="45"/>
      <c r="QBR1032" s="45"/>
      <c r="QBS1032" s="45"/>
      <c r="QBT1032" s="45"/>
      <c r="QBU1032" s="45"/>
      <c r="QBV1032" s="45"/>
      <c r="QBW1032" s="45"/>
      <c r="QBX1032" s="45"/>
      <c r="QBY1032" s="45"/>
      <c r="QBZ1032" s="45"/>
      <c r="QCA1032" s="45"/>
      <c r="QCB1032" s="45"/>
      <c r="QCC1032" s="45"/>
      <c r="QCD1032" s="45"/>
      <c r="QCE1032" s="45"/>
      <c r="QCF1032" s="45"/>
      <c r="QCG1032" s="45"/>
      <c r="QCH1032" s="45"/>
      <c r="QCI1032" s="45"/>
      <c r="QCJ1032" s="45"/>
      <c r="QCK1032" s="45"/>
      <c r="QCL1032" s="45"/>
      <c r="QCM1032" s="45"/>
      <c r="QCN1032" s="45"/>
      <c r="QCO1032" s="45"/>
      <c r="QCP1032" s="45"/>
      <c r="QCQ1032" s="45"/>
      <c r="QCR1032" s="45"/>
      <c r="QCS1032" s="45"/>
      <c r="QCT1032" s="45"/>
      <c r="QCU1032" s="45"/>
      <c r="QCV1032" s="45"/>
      <c r="QCW1032" s="45"/>
      <c r="QCX1032" s="45"/>
      <c r="QCY1032" s="45"/>
      <c r="QCZ1032" s="45"/>
      <c r="QDA1032" s="45"/>
      <c r="QDB1032" s="45"/>
      <c r="QDC1032" s="45"/>
      <c r="QDD1032" s="45"/>
      <c r="QDE1032" s="45"/>
      <c r="QDF1032" s="45"/>
      <c r="QDG1032" s="45"/>
      <c r="QDH1032" s="45"/>
      <c r="QDI1032" s="45"/>
      <c r="QDJ1032" s="45"/>
      <c r="QDK1032" s="45"/>
      <c r="QDL1032" s="45"/>
      <c r="QDM1032" s="45"/>
      <c r="QDN1032" s="45"/>
      <c r="QDO1032" s="45"/>
      <c r="QDP1032" s="45"/>
      <c r="QDQ1032" s="45"/>
      <c r="QDR1032" s="45"/>
      <c r="QDS1032" s="45"/>
      <c r="QDT1032" s="45"/>
      <c r="QDU1032" s="45"/>
      <c r="QDV1032" s="45"/>
      <c r="QDW1032" s="45"/>
      <c r="QDX1032" s="45"/>
      <c r="QDY1032" s="45"/>
      <c r="QDZ1032" s="45"/>
      <c r="QEA1032" s="45"/>
      <c r="QEB1032" s="45"/>
      <c r="QEC1032" s="45"/>
      <c r="QED1032" s="45"/>
      <c r="QEE1032" s="45"/>
      <c r="QEF1032" s="45"/>
      <c r="QEG1032" s="45"/>
      <c r="QEH1032" s="45"/>
      <c r="QEI1032" s="45"/>
      <c r="QEJ1032" s="45"/>
      <c r="QEK1032" s="45"/>
      <c r="QEL1032" s="45"/>
      <c r="QEM1032" s="45"/>
      <c r="QEN1032" s="45"/>
      <c r="QEO1032" s="45"/>
      <c r="QEP1032" s="45"/>
      <c r="QEQ1032" s="45"/>
      <c r="QER1032" s="45"/>
      <c r="QES1032" s="45"/>
      <c r="QET1032" s="45"/>
      <c r="QEU1032" s="45"/>
      <c r="QEV1032" s="45"/>
      <c r="QEW1032" s="45"/>
      <c r="QEX1032" s="45"/>
      <c r="QEY1032" s="45"/>
      <c r="QEZ1032" s="45"/>
      <c r="QFA1032" s="45"/>
      <c r="QFB1032" s="45"/>
      <c r="QFC1032" s="45"/>
      <c r="QFD1032" s="45"/>
      <c r="QFE1032" s="45"/>
      <c r="QFF1032" s="45"/>
      <c r="QFG1032" s="45"/>
      <c r="QFH1032" s="45"/>
      <c r="QFI1032" s="45"/>
      <c r="QFJ1032" s="45"/>
      <c r="QFK1032" s="45"/>
      <c r="QFL1032" s="45"/>
      <c r="QFM1032" s="45"/>
      <c r="QFN1032" s="45"/>
      <c r="QFO1032" s="45"/>
      <c r="QFP1032" s="45"/>
      <c r="QFQ1032" s="45"/>
      <c r="QFR1032" s="45"/>
      <c r="QFS1032" s="45"/>
      <c r="QFT1032" s="45"/>
      <c r="QFU1032" s="45"/>
      <c r="QFV1032" s="45"/>
      <c r="QFW1032" s="45"/>
      <c r="QFX1032" s="45"/>
      <c r="QFY1032" s="45"/>
      <c r="QFZ1032" s="45"/>
      <c r="QGA1032" s="45"/>
      <c r="QGB1032" s="45"/>
      <c r="QGC1032" s="45"/>
      <c r="QGD1032" s="45"/>
      <c r="QGE1032" s="45"/>
      <c r="QGF1032" s="45"/>
      <c r="QGG1032" s="45"/>
      <c r="QGH1032" s="45"/>
      <c r="QGI1032" s="45"/>
      <c r="QGJ1032" s="45"/>
      <c r="QGK1032" s="45"/>
      <c r="QGL1032" s="45"/>
      <c r="QGM1032" s="45"/>
      <c r="QGN1032" s="45"/>
      <c r="QGO1032" s="45"/>
      <c r="QGP1032" s="45"/>
      <c r="QGQ1032" s="45"/>
      <c r="QGR1032" s="45"/>
      <c r="QGS1032" s="45"/>
      <c r="QGT1032" s="45"/>
      <c r="QGU1032" s="45"/>
      <c r="QGV1032" s="45"/>
      <c r="QGW1032" s="45"/>
      <c r="QGX1032" s="45"/>
      <c r="QGY1032" s="45"/>
      <c r="QGZ1032" s="45"/>
      <c r="QHA1032" s="45"/>
      <c r="QHB1032" s="45"/>
      <c r="QHC1032" s="45"/>
      <c r="QHD1032" s="45"/>
      <c r="QHE1032" s="45"/>
      <c r="QHF1032" s="45"/>
      <c r="QHG1032" s="45"/>
      <c r="QHH1032" s="45"/>
      <c r="QHI1032" s="45"/>
      <c r="QHJ1032" s="45"/>
      <c r="QHK1032" s="45"/>
      <c r="QHL1032" s="45"/>
      <c r="QHM1032" s="45"/>
      <c r="QHN1032" s="45"/>
      <c r="QHO1032" s="45"/>
      <c r="QHP1032" s="45"/>
      <c r="QHQ1032" s="45"/>
      <c r="QHR1032" s="45"/>
      <c r="QHS1032" s="45"/>
      <c r="QHT1032" s="45"/>
      <c r="QHU1032" s="45"/>
      <c r="QHV1032" s="45"/>
      <c r="QHW1032" s="45"/>
      <c r="QHX1032" s="45"/>
      <c r="QHY1032" s="45"/>
      <c r="QHZ1032" s="45"/>
      <c r="QIA1032" s="45"/>
      <c r="QIB1032" s="45"/>
      <c r="QIC1032" s="45"/>
      <c r="QID1032" s="45"/>
      <c r="QIE1032" s="45"/>
      <c r="QIF1032" s="45"/>
      <c r="QIG1032" s="45"/>
      <c r="QIH1032" s="45"/>
      <c r="QII1032" s="45"/>
      <c r="QIJ1032" s="45"/>
      <c r="QIK1032" s="45"/>
      <c r="QIL1032" s="45"/>
      <c r="QIM1032" s="45"/>
      <c r="QIN1032" s="45"/>
      <c r="QIO1032" s="45"/>
      <c r="QIP1032" s="45"/>
      <c r="QIQ1032" s="45"/>
      <c r="QIR1032" s="45"/>
      <c r="QIS1032" s="45"/>
      <c r="QIT1032" s="45"/>
      <c r="QIU1032" s="45"/>
      <c r="QIV1032" s="45"/>
      <c r="QIW1032" s="45"/>
      <c r="QIX1032" s="45"/>
      <c r="QIY1032" s="45"/>
      <c r="QIZ1032" s="45"/>
      <c r="QJA1032" s="45"/>
      <c r="QJB1032" s="45"/>
      <c r="QJC1032" s="45"/>
      <c r="QJD1032" s="45"/>
      <c r="QJE1032" s="45"/>
      <c r="QJF1032" s="45"/>
      <c r="QJG1032" s="45"/>
      <c r="QJH1032" s="45"/>
      <c r="QJI1032" s="45"/>
      <c r="QJJ1032" s="45"/>
      <c r="QJK1032" s="45"/>
      <c r="QJL1032" s="45"/>
      <c r="QJM1032" s="45"/>
      <c r="QJN1032" s="45"/>
      <c r="QJO1032" s="45"/>
      <c r="QJP1032" s="45"/>
      <c r="QJQ1032" s="45"/>
      <c r="QJR1032" s="45"/>
      <c r="QJS1032" s="45"/>
      <c r="QJT1032" s="45"/>
      <c r="QJU1032" s="45"/>
      <c r="QJV1032" s="45"/>
      <c r="QJW1032" s="45"/>
      <c r="QJX1032" s="45"/>
      <c r="QJY1032" s="45"/>
      <c r="QJZ1032" s="45"/>
      <c r="QKA1032" s="45"/>
      <c r="QKB1032" s="45"/>
      <c r="QKC1032" s="45"/>
      <c r="QKD1032" s="45"/>
      <c r="QKE1032" s="45"/>
      <c r="QKF1032" s="45"/>
      <c r="QKG1032" s="45"/>
      <c r="QKH1032" s="45"/>
      <c r="QKI1032" s="45"/>
      <c r="QKJ1032" s="45"/>
      <c r="QKK1032" s="45"/>
      <c r="QKL1032" s="45"/>
      <c r="QKM1032" s="45"/>
      <c r="QKN1032" s="45"/>
      <c r="QKO1032" s="45"/>
      <c r="QKP1032" s="45"/>
      <c r="QKQ1032" s="45"/>
      <c r="QKR1032" s="45"/>
      <c r="QKS1032" s="45"/>
      <c r="QKT1032" s="45"/>
      <c r="QKU1032" s="45"/>
      <c r="QKV1032" s="45"/>
      <c r="QKW1032" s="45"/>
      <c r="QKX1032" s="45"/>
      <c r="QKY1032" s="45"/>
      <c r="QKZ1032" s="45"/>
      <c r="QLA1032" s="45"/>
      <c r="QLB1032" s="45"/>
      <c r="QLC1032" s="45"/>
      <c r="QLD1032" s="45"/>
      <c r="QLE1032" s="45"/>
      <c r="QLF1032" s="45"/>
      <c r="QLG1032" s="45"/>
      <c r="QLH1032" s="45"/>
      <c r="QLI1032" s="45"/>
      <c r="QLJ1032" s="45"/>
      <c r="QLK1032" s="45"/>
      <c r="QLL1032" s="45"/>
      <c r="QLM1032" s="45"/>
      <c r="QLN1032" s="45"/>
      <c r="QLO1032" s="45"/>
      <c r="QLP1032" s="45"/>
      <c r="QLQ1032" s="45"/>
      <c r="QLR1032" s="45"/>
      <c r="QLS1032" s="45"/>
      <c r="QLT1032" s="45"/>
      <c r="QLU1032" s="45"/>
      <c r="QLV1032" s="45"/>
      <c r="QLW1032" s="45"/>
      <c r="QLX1032" s="45"/>
      <c r="QLY1032" s="45"/>
      <c r="QLZ1032" s="45"/>
      <c r="QMA1032" s="45"/>
      <c r="QMB1032" s="45"/>
      <c r="QMC1032" s="45"/>
      <c r="QMD1032" s="45"/>
      <c r="QME1032" s="45"/>
      <c r="QMF1032" s="45"/>
      <c r="QMG1032" s="45"/>
      <c r="QMH1032" s="45"/>
      <c r="QMI1032" s="45"/>
      <c r="QMJ1032" s="45"/>
      <c r="QMK1032" s="45"/>
      <c r="QML1032" s="45"/>
      <c r="QMM1032" s="45"/>
      <c r="QMN1032" s="45"/>
      <c r="QMO1032" s="45"/>
      <c r="QMP1032" s="45"/>
      <c r="QMQ1032" s="45"/>
      <c r="QMR1032" s="45"/>
      <c r="QMS1032" s="45"/>
      <c r="QMT1032" s="45"/>
      <c r="QMU1032" s="45"/>
      <c r="QMV1032" s="45"/>
      <c r="QMW1032" s="45"/>
      <c r="QMX1032" s="45"/>
      <c r="QMY1032" s="45"/>
      <c r="QMZ1032" s="45"/>
      <c r="QNA1032" s="45"/>
      <c r="QNB1032" s="45"/>
      <c r="QNC1032" s="45"/>
      <c r="QND1032" s="45"/>
      <c r="QNE1032" s="45"/>
      <c r="QNF1032" s="45"/>
      <c r="QNG1032" s="45"/>
      <c r="QNH1032" s="45"/>
      <c r="QNI1032" s="45"/>
      <c r="QNJ1032" s="45"/>
      <c r="QNK1032" s="45"/>
      <c r="QNL1032" s="45"/>
      <c r="QNM1032" s="45"/>
      <c r="QNN1032" s="45"/>
      <c r="QNO1032" s="45"/>
      <c r="QNP1032" s="45"/>
      <c r="QNQ1032" s="45"/>
      <c r="QNR1032" s="45"/>
      <c r="QNS1032" s="45"/>
      <c r="QNT1032" s="45"/>
      <c r="QNU1032" s="45"/>
      <c r="QNV1032" s="45"/>
      <c r="QNW1032" s="45"/>
      <c r="QNX1032" s="45"/>
      <c r="QNY1032" s="45"/>
      <c r="QNZ1032" s="45"/>
      <c r="QOA1032" s="45"/>
      <c r="QOB1032" s="45"/>
      <c r="QOC1032" s="45"/>
      <c r="QOD1032" s="45"/>
      <c r="QOE1032" s="45"/>
      <c r="QOF1032" s="45"/>
      <c r="QOG1032" s="45"/>
      <c r="QOH1032" s="45"/>
      <c r="QOI1032" s="45"/>
      <c r="QOJ1032" s="45"/>
      <c r="QOK1032" s="45"/>
      <c r="QOL1032" s="45"/>
      <c r="QOM1032" s="45"/>
      <c r="QON1032" s="45"/>
      <c r="QOO1032" s="45"/>
      <c r="QOP1032" s="45"/>
      <c r="QOQ1032" s="45"/>
      <c r="QOR1032" s="45"/>
      <c r="QOS1032" s="45"/>
      <c r="QOT1032" s="45"/>
      <c r="QOU1032" s="45"/>
      <c r="QOV1032" s="45"/>
      <c r="QOW1032" s="45"/>
      <c r="QOX1032" s="45"/>
      <c r="QOY1032" s="45"/>
      <c r="QOZ1032" s="45"/>
      <c r="QPA1032" s="45"/>
      <c r="QPB1032" s="45"/>
      <c r="QPC1032" s="45"/>
      <c r="QPD1032" s="45"/>
      <c r="QPE1032" s="45"/>
      <c r="QPF1032" s="45"/>
      <c r="QPG1032" s="45"/>
      <c r="QPH1032" s="45"/>
      <c r="QPI1032" s="45"/>
      <c r="QPJ1032" s="45"/>
      <c r="QPK1032" s="45"/>
      <c r="QPL1032" s="45"/>
      <c r="QPM1032" s="45"/>
      <c r="QPN1032" s="45"/>
      <c r="QPO1032" s="45"/>
      <c r="QPP1032" s="45"/>
      <c r="QPQ1032" s="45"/>
      <c r="QPR1032" s="45"/>
      <c r="QPS1032" s="45"/>
      <c r="QPT1032" s="45"/>
      <c r="QPU1032" s="45"/>
      <c r="QPV1032" s="45"/>
      <c r="QPW1032" s="45"/>
      <c r="QPX1032" s="45"/>
      <c r="QPY1032" s="45"/>
      <c r="QPZ1032" s="45"/>
      <c r="QQA1032" s="45"/>
      <c r="QQB1032" s="45"/>
      <c r="QQC1032" s="45"/>
      <c r="QQD1032" s="45"/>
      <c r="QQE1032" s="45"/>
      <c r="QQF1032" s="45"/>
      <c r="QQG1032" s="45"/>
      <c r="QQH1032" s="45"/>
      <c r="QQI1032" s="45"/>
      <c r="QQJ1032" s="45"/>
      <c r="QQK1032" s="45"/>
      <c r="QQL1032" s="45"/>
      <c r="QQM1032" s="45"/>
      <c r="QQN1032" s="45"/>
      <c r="QQO1032" s="45"/>
      <c r="QQP1032" s="45"/>
      <c r="QQQ1032" s="45"/>
      <c r="QQR1032" s="45"/>
      <c r="QQS1032" s="45"/>
      <c r="QQT1032" s="45"/>
      <c r="QQU1032" s="45"/>
      <c r="QQV1032" s="45"/>
      <c r="QQW1032" s="45"/>
      <c r="QQX1032" s="45"/>
      <c r="QQY1032" s="45"/>
      <c r="QQZ1032" s="45"/>
      <c r="QRA1032" s="45"/>
      <c r="QRB1032" s="45"/>
      <c r="QRC1032" s="45"/>
      <c r="QRD1032" s="45"/>
      <c r="QRE1032" s="45"/>
      <c r="QRF1032" s="45"/>
      <c r="QRG1032" s="45"/>
      <c r="QRH1032" s="45"/>
      <c r="QRI1032" s="45"/>
      <c r="QRJ1032" s="45"/>
      <c r="QRK1032" s="45"/>
      <c r="QRL1032" s="45"/>
      <c r="QRM1032" s="45"/>
      <c r="QRN1032" s="45"/>
      <c r="QRO1032" s="45"/>
      <c r="QRP1032" s="45"/>
      <c r="QRQ1032" s="45"/>
      <c r="QRR1032" s="45"/>
      <c r="QRS1032" s="45"/>
      <c r="QRT1032" s="45"/>
      <c r="QRU1032" s="45"/>
      <c r="QRV1032" s="45"/>
      <c r="QRW1032" s="45"/>
      <c r="QRX1032" s="45"/>
      <c r="QRY1032" s="45"/>
      <c r="QRZ1032" s="45"/>
      <c r="QSA1032" s="45"/>
      <c r="QSB1032" s="45"/>
      <c r="QSC1032" s="45"/>
      <c r="QSD1032" s="45"/>
      <c r="QSE1032" s="45"/>
      <c r="QSF1032" s="45"/>
      <c r="QSG1032" s="45"/>
      <c r="QSH1032" s="45"/>
      <c r="QSI1032" s="45"/>
      <c r="QSJ1032" s="45"/>
      <c r="QSK1032" s="45"/>
      <c r="QSL1032" s="45"/>
      <c r="QSM1032" s="45"/>
      <c r="QSN1032" s="45"/>
      <c r="QSO1032" s="45"/>
      <c r="QSP1032" s="45"/>
      <c r="QSQ1032" s="45"/>
      <c r="QSR1032" s="45"/>
      <c r="QSS1032" s="45"/>
      <c r="QST1032" s="45"/>
      <c r="QSU1032" s="45"/>
      <c r="QSV1032" s="45"/>
      <c r="QSW1032" s="45"/>
      <c r="QSX1032" s="45"/>
      <c r="QSY1032" s="45"/>
      <c r="QSZ1032" s="45"/>
      <c r="QTA1032" s="45"/>
      <c r="QTB1032" s="45"/>
      <c r="QTC1032" s="45"/>
      <c r="QTD1032" s="45"/>
      <c r="QTE1032" s="45"/>
      <c r="QTF1032" s="45"/>
      <c r="QTG1032" s="45"/>
      <c r="QTH1032" s="45"/>
      <c r="QTI1032" s="45"/>
      <c r="QTJ1032" s="45"/>
      <c r="QTK1032" s="45"/>
      <c r="QTL1032" s="45"/>
      <c r="QTM1032" s="45"/>
      <c r="QTN1032" s="45"/>
      <c r="QTO1032" s="45"/>
      <c r="QTP1032" s="45"/>
      <c r="QTQ1032" s="45"/>
      <c r="QTR1032" s="45"/>
      <c r="QTS1032" s="45"/>
      <c r="QTT1032" s="45"/>
      <c r="QTU1032" s="45"/>
      <c r="QTV1032" s="45"/>
      <c r="QTW1032" s="45"/>
      <c r="QTX1032" s="45"/>
      <c r="QTY1032" s="45"/>
      <c r="QTZ1032" s="45"/>
      <c r="QUA1032" s="45"/>
      <c r="QUB1032" s="45"/>
      <c r="QUC1032" s="45"/>
      <c r="QUD1032" s="45"/>
      <c r="QUE1032" s="45"/>
      <c r="QUF1032" s="45"/>
      <c r="QUG1032" s="45"/>
      <c r="QUH1032" s="45"/>
      <c r="QUI1032" s="45"/>
      <c r="QUJ1032" s="45"/>
      <c r="QUK1032" s="45"/>
      <c r="QUL1032" s="45"/>
      <c r="QUM1032" s="45"/>
      <c r="QUN1032" s="45"/>
      <c r="QUO1032" s="45"/>
      <c r="QUP1032" s="45"/>
      <c r="QUQ1032" s="45"/>
      <c r="QUR1032" s="45"/>
      <c r="QUS1032" s="45"/>
      <c r="QUT1032" s="45"/>
      <c r="QUU1032" s="45"/>
      <c r="QUV1032" s="45"/>
      <c r="QUW1032" s="45"/>
      <c r="QUX1032" s="45"/>
      <c r="QUY1032" s="45"/>
      <c r="QUZ1032" s="45"/>
      <c r="QVA1032" s="45"/>
      <c r="QVB1032" s="45"/>
      <c r="QVC1032" s="45"/>
      <c r="QVD1032" s="45"/>
      <c r="QVE1032" s="45"/>
      <c r="QVF1032" s="45"/>
      <c r="QVG1032" s="45"/>
      <c r="QVH1032" s="45"/>
      <c r="QVI1032" s="45"/>
      <c r="QVJ1032" s="45"/>
      <c r="QVK1032" s="45"/>
      <c r="QVL1032" s="45"/>
      <c r="QVM1032" s="45"/>
      <c r="QVN1032" s="45"/>
      <c r="QVO1032" s="45"/>
      <c r="QVP1032" s="45"/>
      <c r="QVQ1032" s="45"/>
      <c r="QVR1032" s="45"/>
      <c r="QVS1032" s="45"/>
      <c r="QVT1032" s="45"/>
      <c r="QVU1032" s="45"/>
      <c r="QVV1032" s="45"/>
      <c r="QVW1032" s="45"/>
      <c r="QVX1032" s="45"/>
      <c r="QVY1032" s="45"/>
      <c r="QVZ1032" s="45"/>
      <c r="QWA1032" s="45"/>
      <c r="QWB1032" s="45"/>
      <c r="QWC1032" s="45"/>
      <c r="QWD1032" s="45"/>
      <c r="QWE1032" s="45"/>
      <c r="QWF1032" s="45"/>
      <c r="QWG1032" s="45"/>
      <c r="QWH1032" s="45"/>
      <c r="QWI1032" s="45"/>
      <c r="QWJ1032" s="45"/>
      <c r="QWK1032" s="45"/>
      <c r="QWL1032" s="45"/>
      <c r="QWM1032" s="45"/>
      <c r="QWN1032" s="45"/>
      <c r="QWO1032" s="45"/>
      <c r="QWP1032" s="45"/>
      <c r="QWQ1032" s="45"/>
      <c r="QWR1032" s="45"/>
      <c r="QWS1032" s="45"/>
      <c r="QWT1032" s="45"/>
      <c r="QWU1032" s="45"/>
      <c r="QWV1032" s="45"/>
      <c r="QWW1032" s="45"/>
      <c r="QWX1032" s="45"/>
      <c r="QWY1032" s="45"/>
      <c r="QWZ1032" s="45"/>
      <c r="QXA1032" s="45"/>
      <c r="QXB1032" s="45"/>
      <c r="QXC1032" s="45"/>
      <c r="QXD1032" s="45"/>
      <c r="QXE1032" s="45"/>
      <c r="QXF1032" s="45"/>
      <c r="QXG1032" s="45"/>
      <c r="QXH1032" s="45"/>
      <c r="QXI1032" s="45"/>
      <c r="QXJ1032" s="45"/>
      <c r="QXK1032" s="45"/>
      <c r="QXL1032" s="45"/>
      <c r="QXM1032" s="45"/>
      <c r="QXN1032" s="45"/>
      <c r="QXO1032" s="45"/>
      <c r="QXP1032" s="45"/>
      <c r="QXQ1032" s="45"/>
      <c r="QXR1032" s="45"/>
      <c r="QXS1032" s="45"/>
      <c r="QXT1032" s="45"/>
      <c r="QXU1032" s="45"/>
      <c r="QXV1032" s="45"/>
      <c r="QXW1032" s="45"/>
      <c r="QXX1032" s="45"/>
      <c r="QXY1032" s="45"/>
      <c r="QXZ1032" s="45"/>
      <c r="QYA1032" s="45"/>
      <c r="QYB1032" s="45"/>
      <c r="QYC1032" s="45"/>
      <c r="QYD1032" s="45"/>
      <c r="QYE1032" s="45"/>
      <c r="QYF1032" s="45"/>
      <c r="QYG1032" s="45"/>
      <c r="QYH1032" s="45"/>
      <c r="QYI1032" s="45"/>
      <c r="QYJ1032" s="45"/>
      <c r="QYK1032" s="45"/>
      <c r="QYL1032" s="45"/>
      <c r="QYM1032" s="45"/>
      <c r="QYN1032" s="45"/>
      <c r="QYO1032" s="45"/>
      <c r="QYP1032" s="45"/>
      <c r="QYQ1032" s="45"/>
      <c r="QYR1032" s="45"/>
      <c r="QYS1032" s="45"/>
      <c r="QYT1032" s="45"/>
      <c r="QYU1032" s="45"/>
      <c r="QYV1032" s="45"/>
      <c r="QYW1032" s="45"/>
      <c r="QYX1032" s="45"/>
      <c r="QYY1032" s="45"/>
      <c r="QYZ1032" s="45"/>
      <c r="QZA1032" s="45"/>
      <c r="QZB1032" s="45"/>
      <c r="QZC1032" s="45"/>
      <c r="QZD1032" s="45"/>
      <c r="QZE1032" s="45"/>
      <c r="QZF1032" s="45"/>
      <c r="QZG1032" s="45"/>
      <c r="QZH1032" s="45"/>
      <c r="QZI1032" s="45"/>
      <c r="QZJ1032" s="45"/>
      <c r="QZK1032" s="45"/>
      <c r="QZL1032" s="45"/>
      <c r="QZM1032" s="45"/>
      <c r="QZN1032" s="45"/>
      <c r="QZO1032" s="45"/>
      <c r="QZP1032" s="45"/>
      <c r="QZQ1032" s="45"/>
      <c r="QZR1032" s="45"/>
      <c r="QZS1032" s="45"/>
      <c r="QZT1032" s="45"/>
      <c r="QZU1032" s="45"/>
      <c r="QZV1032" s="45"/>
      <c r="QZW1032" s="45"/>
      <c r="QZX1032" s="45"/>
      <c r="QZY1032" s="45"/>
      <c r="QZZ1032" s="45"/>
      <c r="RAA1032" s="45"/>
      <c r="RAB1032" s="45"/>
      <c r="RAC1032" s="45"/>
      <c r="RAD1032" s="45"/>
      <c r="RAE1032" s="45"/>
      <c r="RAF1032" s="45"/>
      <c r="RAG1032" s="45"/>
      <c r="RAH1032" s="45"/>
      <c r="RAI1032" s="45"/>
      <c r="RAJ1032" s="45"/>
      <c r="RAK1032" s="45"/>
      <c r="RAL1032" s="45"/>
      <c r="RAM1032" s="45"/>
      <c r="RAN1032" s="45"/>
      <c r="RAO1032" s="45"/>
      <c r="RAP1032" s="45"/>
      <c r="RAQ1032" s="45"/>
      <c r="RAR1032" s="45"/>
      <c r="RAS1032" s="45"/>
      <c r="RAT1032" s="45"/>
      <c r="RAU1032" s="45"/>
      <c r="RAV1032" s="45"/>
      <c r="RAW1032" s="45"/>
      <c r="RAX1032" s="45"/>
      <c r="RAY1032" s="45"/>
      <c r="RAZ1032" s="45"/>
      <c r="RBA1032" s="45"/>
      <c r="RBB1032" s="45"/>
      <c r="RBC1032" s="45"/>
      <c r="RBD1032" s="45"/>
      <c r="RBE1032" s="45"/>
      <c r="RBF1032" s="45"/>
      <c r="RBG1032" s="45"/>
      <c r="RBH1032" s="45"/>
      <c r="RBI1032" s="45"/>
      <c r="RBJ1032" s="45"/>
      <c r="RBK1032" s="45"/>
      <c r="RBL1032" s="45"/>
      <c r="RBM1032" s="45"/>
      <c r="RBN1032" s="45"/>
      <c r="RBO1032" s="45"/>
      <c r="RBP1032" s="45"/>
      <c r="RBQ1032" s="45"/>
      <c r="RBR1032" s="45"/>
      <c r="RBS1032" s="45"/>
      <c r="RBT1032" s="45"/>
      <c r="RBU1032" s="45"/>
      <c r="RBV1032" s="45"/>
      <c r="RBW1032" s="45"/>
      <c r="RBX1032" s="45"/>
      <c r="RBY1032" s="45"/>
      <c r="RBZ1032" s="45"/>
      <c r="RCA1032" s="45"/>
      <c r="RCB1032" s="45"/>
      <c r="RCC1032" s="45"/>
      <c r="RCD1032" s="45"/>
      <c r="RCE1032" s="45"/>
      <c r="RCF1032" s="45"/>
      <c r="RCG1032" s="45"/>
      <c r="RCH1032" s="45"/>
      <c r="RCI1032" s="45"/>
      <c r="RCJ1032" s="45"/>
      <c r="RCK1032" s="45"/>
      <c r="RCL1032" s="45"/>
      <c r="RCM1032" s="45"/>
      <c r="RCN1032" s="45"/>
      <c r="RCO1032" s="45"/>
      <c r="RCP1032" s="45"/>
      <c r="RCQ1032" s="45"/>
      <c r="RCR1032" s="45"/>
      <c r="RCS1032" s="45"/>
      <c r="RCT1032" s="45"/>
      <c r="RCU1032" s="45"/>
      <c r="RCV1032" s="45"/>
      <c r="RCW1032" s="45"/>
      <c r="RCX1032" s="45"/>
      <c r="RCY1032" s="45"/>
      <c r="RCZ1032" s="45"/>
      <c r="RDA1032" s="45"/>
      <c r="RDB1032" s="45"/>
      <c r="RDC1032" s="45"/>
      <c r="RDD1032" s="45"/>
      <c r="RDE1032" s="45"/>
      <c r="RDF1032" s="45"/>
      <c r="RDG1032" s="45"/>
      <c r="RDH1032" s="45"/>
      <c r="RDI1032" s="45"/>
      <c r="RDJ1032" s="45"/>
      <c r="RDK1032" s="45"/>
      <c r="RDL1032" s="45"/>
      <c r="RDM1032" s="45"/>
      <c r="RDN1032" s="45"/>
      <c r="RDO1032" s="45"/>
      <c r="RDP1032" s="45"/>
      <c r="RDQ1032" s="45"/>
      <c r="RDR1032" s="45"/>
      <c r="RDS1032" s="45"/>
      <c r="RDT1032" s="45"/>
      <c r="RDU1032" s="45"/>
      <c r="RDV1032" s="45"/>
      <c r="RDW1032" s="45"/>
      <c r="RDX1032" s="45"/>
      <c r="RDY1032" s="45"/>
      <c r="RDZ1032" s="45"/>
      <c r="REA1032" s="45"/>
      <c r="REB1032" s="45"/>
      <c r="REC1032" s="45"/>
      <c r="RED1032" s="45"/>
      <c r="REE1032" s="45"/>
      <c r="REF1032" s="45"/>
      <c r="REG1032" s="45"/>
      <c r="REH1032" s="45"/>
      <c r="REI1032" s="45"/>
      <c r="REJ1032" s="45"/>
      <c r="REK1032" s="45"/>
      <c r="REL1032" s="45"/>
      <c r="REM1032" s="45"/>
      <c r="REN1032" s="45"/>
      <c r="REO1032" s="45"/>
      <c r="REP1032" s="45"/>
      <c r="REQ1032" s="45"/>
      <c r="RER1032" s="45"/>
      <c r="RES1032" s="45"/>
      <c r="RET1032" s="45"/>
      <c r="REU1032" s="45"/>
      <c r="REV1032" s="45"/>
      <c r="REW1032" s="45"/>
      <c r="REX1032" s="45"/>
      <c r="REY1032" s="45"/>
      <c r="REZ1032" s="45"/>
      <c r="RFA1032" s="45"/>
      <c r="RFB1032" s="45"/>
      <c r="RFC1032" s="45"/>
      <c r="RFD1032" s="45"/>
      <c r="RFE1032" s="45"/>
      <c r="RFF1032" s="45"/>
      <c r="RFG1032" s="45"/>
      <c r="RFH1032" s="45"/>
      <c r="RFI1032" s="45"/>
      <c r="RFJ1032" s="45"/>
      <c r="RFK1032" s="45"/>
      <c r="RFL1032" s="45"/>
      <c r="RFM1032" s="45"/>
      <c r="RFN1032" s="45"/>
      <c r="RFO1032" s="45"/>
      <c r="RFP1032" s="45"/>
      <c r="RFQ1032" s="45"/>
      <c r="RFR1032" s="45"/>
      <c r="RFS1032" s="45"/>
      <c r="RFT1032" s="45"/>
      <c r="RFU1032" s="45"/>
      <c r="RFV1032" s="45"/>
      <c r="RFW1032" s="45"/>
      <c r="RFX1032" s="45"/>
      <c r="RFY1032" s="45"/>
      <c r="RFZ1032" s="45"/>
      <c r="RGA1032" s="45"/>
      <c r="RGB1032" s="45"/>
      <c r="RGC1032" s="45"/>
      <c r="RGD1032" s="45"/>
      <c r="RGE1032" s="45"/>
      <c r="RGF1032" s="45"/>
      <c r="RGG1032" s="45"/>
      <c r="RGH1032" s="45"/>
      <c r="RGI1032" s="45"/>
      <c r="RGJ1032" s="45"/>
      <c r="RGK1032" s="45"/>
      <c r="RGL1032" s="45"/>
      <c r="RGM1032" s="45"/>
      <c r="RGN1032" s="45"/>
      <c r="RGO1032" s="45"/>
      <c r="RGP1032" s="45"/>
      <c r="RGQ1032" s="45"/>
      <c r="RGR1032" s="45"/>
      <c r="RGS1032" s="45"/>
      <c r="RGT1032" s="45"/>
      <c r="RGU1032" s="45"/>
      <c r="RGV1032" s="45"/>
      <c r="RGW1032" s="45"/>
      <c r="RGX1032" s="45"/>
      <c r="RGY1032" s="45"/>
      <c r="RGZ1032" s="45"/>
      <c r="RHA1032" s="45"/>
      <c r="RHB1032" s="45"/>
      <c r="RHC1032" s="45"/>
      <c r="RHD1032" s="45"/>
      <c r="RHE1032" s="45"/>
      <c r="RHF1032" s="45"/>
      <c r="RHG1032" s="45"/>
      <c r="RHH1032" s="45"/>
      <c r="RHI1032" s="45"/>
      <c r="RHJ1032" s="45"/>
      <c r="RHK1032" s="45"/>
      <c r="RHL1032" s="45"/>
      <c r="RHM1032" s="45"/>
      <c r="RHN1032" s="45"/>
      <c r="RHO1032" s="45"/>
      <c r="RHP1032" s="45"/>
      <c r="RHQ1032" s="45"/>
      <c r="RHR1032" s="45"/>
      <c r="RHS1032" s="45"/>
      <c r="RHT1032" s="45"/>
      <c r="RHU1032" s="45"/>
      <c r="RHV1032" s="45"/>
      <c r="RHW1032" s="45"/>
      <c r="RHX1032" s="45"/>
      <c r="RHY1032" s="45"/>
      <c r="RHZ1032" s="45"/>
      <c r="RIA1032" s="45"/>
      <c r="RIB1032" s="45"/>
      <c r="RIC1032" s="45"/>
      <c r="RID1032" s="45"/>
      <c r="RIE1032" s="45"/>
      <c r="RIF1032" s="45"/>
      <c r="RIG1032" s="45"/>
      <c r="RIH1032" s="45"/>
      <c r="RII1032" s="45"/>
      <c r="RIJ1032" s="45"/>
      <c r="RIK1032" s="45"/>
      <c r="RIL1032" s="45"/>
      <c r="RIM1032" s="45"/>
      <c r="RIN1032" s="45"/>
      <c r="RIO1032" s="45"/>
      <c r="RIP1032" s="45"/>
      <c r="RIQ1032" s="45"/>
      <c r="RIR1032" s="45"/>
      <c r="RIS1032" s="45"/>
      <c r="RIT1032" s="45"/>
      <c r="RIU1032" s="45"/>
      <c r="RIV1032" s="45"/>
      <c r="RIW1032" s="45"/>
      <c r="RIX1032" s="45"/>
      <c r="RIY1032" s="45"/>
      <c r="RIZ1032" s="45"/>
      <c r="RJA1032" s="45"/>
      <c r="RJB1032" s="45"/>
      <c r="RJC1032" s="45"/>
      <c r="RJD1032" s="45"/>
      <c r="RJE1032" s="45"/>
      <c r="RJF1032" s="45"/>
      <c r="RJG1032" s="45"/>
      <c r="RJH1032" s="45"/>
      <c r="RJI1032" s="45"/>
      <c r="RJJ1032" s="45"/>
      <c r="RJK1032" s="45"/>
      <c r="RJL1032" s="45"/>
      <c r="RJM1032" s="45"/>
      <c r="RJN1032" s="45"/>
      <c r="RJO1032" s="45"/>
      <c r="RJP1032" s="45"/>
      <c r="RJQ1032" s="45"/>
      <c r="RJR1032" s="45"/>
      <c r="RJS1032" s="45"/>
      <c r="RJT1032" s="45"/>
      <c r="RJU1032" s="45"/>
      <c r="RJV1032" s="45"/>
      <c r="RJW1032" s="45"/>
      <c r="RJX1032" s="45"/>
      <c r="RJY1032" s="45"/>
      <c r="RJZ1032" s="45"/>
      <c r="RKA1032" s="45"/>
      <c r="RKB1032" s="45"/>
      <c r="RKC1032" s="45"/>
      <c r="RKD1032" s="45"/>
      <c r="RKE1032" s="45"/>
      <c r="RKF1032" s="45"/>
      <c r="RKG1032" s="45"/>
      <c r="RKH1032" s="45"/>
      <c r="RKI1032" s="45"/>
      <c r="RKJ1032" s="45"/>
      <c r="RKK1032" s="45"/>
      <c r="RKL1032" s="45"/>
      <c r="RKM1032" s="45"/>
      <c r="RKN1032" s="45"/>
      <c r="RKO1032" s="45"/>
      <c r="RKP1032" s="45"/>
      <c r="RKQ1032" s="45"/>
      <c r="RKR1032" s="45"/>
      <c r="RKS1032" s="45"/>
      <c r="RKT1032" s="45"/>
      <c r="RKU1032" s="45"/>
      <c r="RKV1032" s="45"/>
      <c r="RKW1032" s="45"/>
      <c r="RKX1032" s="45"/>
      <c r="RKY1032" s="45"/>
      <c r="RKZ1032" s="45"/>
      <c r="RLA1032" s="45"/>
      <c r="RLB1032" s="45"/>
      <c r="RLC1032" s="45"/>
      <c r="RLD1032" s="45"/>
      <c r="RLE1032" s="45"/>
      <c r="RLF1032" s="45"/>
      <c r="RLG1032" s="45"/>
      <c r="RLH1032" s="45"/>
      <c r="RLI1032" s="45"/>
      <c r="RLJ1032" s="45"/>
      <c r="RLK1032" s="45"/>
      <c r="RLL1032" s="45"/>
      <c r="RLM1032" s="45"/>
      <c r="RLN1032" s="45"/>
      <c r="RLO1032" s="45"/>
      <c r="RLP1032" s="45"/>
      <c r="RLQ1032" s="45"/>
      <c r="RLR1032" s="45"/>
      <c r="RLS1032" s="45"/>
      <c r="RLT1032" s="45"/>
      <c r="RLU1032" s="45"/>
      <c r="RLV1032" s="45"/>
      <c r="RLW1032" s="45"/>
      <c r="RLX1032" s="45"/>
      <c r="RLY1032" s="45"/>
      <c r="RLZ1032" s="45"/>
      <c r="RMA1032" s="45"/>
      <c r="RMB1032" s="45"/>
      <c r="RMC1032" s="45"/>
      <c r="RMD1032" s="45"/>
      <c r="RME1032" s="45"/>
      <c r="RMF1032" s="45"/>
      <c r="RMG1032" s="45"/>
      <c r="RMH1032" s="45"/>
      <c r="RMI1032" s="45"/>
      <c r="RMJ1032" s="45"/>
      <c r="RMK1032" s="45"/>
      <c r="RML1032" s="45"/>
      <c r="RMM1032" s="45"/>
      <c r="RMN1032" s="45"/>
      <c r="RMO1032" s="45"/>
      <c r="RMP1032" s="45"/>
      <c r="RMQ1032" s="45"/>
      <c r="RMR1032" s="45"/>
      <c r="RMS1032" s="45"/>
      <c r="RMT1032" s="45"/>
      <c r="RMU1032" s="45"/>
      <c r="RMV1032" s="45"/>
      <c r="RMW1032" s="45"/>
      <c r="RMX1032" s="45"/>
      <c r="RMY1032" s="45"/>
      <c r="RMZ1032" s="45"/>
      <c r="RNA1032" s="45"/>
      <c r="RNB1032" s="45"/>
      <c r="RNC1032" s="45"/>
      <c r="RND1032" s="45"/>
      <c r="RNE1032" s="45"/>
      <c r="RNF1032" s="45"/>
      <c r="RNG1032" s="45"/>
      <c r="RNH1032" s="45"/>
      <c r="RNI1032" s="45"/>
      <c r="RNJ1032" s="45"/>
      <c r="RNK1032" s="45"/>
      <c r="RNL1032" s="45"/>
      <c r="RNM1032" s="45"/>
      <c r="RNN1032" s="45"/>
      <c r="RNO1032" s="45"/>
      <c r="RNP1032" s="45"/>
      <c r="RNQ1032" s="45"/>
      <c r="RNR1032" s="45"/>
      <c r="RNS1032" s="45"/>
      <c r="RNT1032" s="45"/>
      <c r="RNU1032" s="45"/>
      <c r="RNV1032" s="45"/>
      <c r="RNW1032" s="45"/>
      <c r="RNX1032" s="45"/>
      <c r="RNY1032" s="45"/>
      <c r="RNZ1032" s="45"/>
      <c r="ROA1032" s="45"/>
      <c r="ROB1032" s="45"/>
      <c r="ROC1032" s="45"/>
      <c r="ROD1032" s="45"/>
      <c r="ROE1032" s="45"/>
      <c r="ROF1032" s="45"/>
      <c r="ROG1032" s="45"/>
      <c r="ROH1032" s="45"/>
      <c r="ROI1032" s="45"/>
      <c r="ROJ1032" s="45"/>
      <c r="ROK1032" s="45"/>
      <c r="ROL1032" s="45"/>
      <c r="ROM1032" s="45"/>
      <c r="RON1032" s="45"/>
      <c r="ROO1032" s="45"/>
      <c r="ROP1032" s="45"/>
      <c r="ROQ1032" s="45"/>
      <c r="ROR1032" s="45"/>
      <c r="ROS1032" s="45"/>
      <c r="ROT1032" s="45"/>
      <c r="ROU1032" s="45"/>
      <c r="ROV1032" s="45"/>
      <c r="ROW1032" s="45"/>
      <c r="ROX1032" s="45"/>
      <c r="ROY1032" s="45"/>
      <c r="ROZ1032" s="45"/>
      <c r="RPA1032" s="45"/>
      <c r="RPB1032" s="45"/>
      <c r="RPC1032" s="45"/>
      <c r="RPD1032" s="45"/>
      <c r="RPE1032" s="45"/>
      <c r="RPF1032" s="45"/>
      <c r="RPG1032" s="45"/>
      <c r="RPH1032" s="45"/>
      <c r="RPI1032" s="45"/>
      <c r="RPJ1032" s="45"/>
      <c r="RPK1032" s="45"/>
      <c r="RPL1032" s="45"/>
      <c r="RPM1032" s="45"/>
      <c r="RPN1032" s="45"/>
      <c r="RPO1032" s="45"/>
      <c r="RPP1032" s="45"/>
      <c r="RPQ1032" s="45"/>
      <c r="RPR1032" s="45"/>
      <c r="RPS1032" s="45"/>
      <c r="RPT1032" s="45"/>
      <c r="RPU1032" s="45"/>
      <c r="RPV1032" s="45"/>
      <c r="RPW1032" s="45"/>
      <c r="RPX1032" s="45"/>
      <c r="RPY1032" s="45"/>
      <c r="RPZ1032" s="45"/>
      <c r="RQA1032" s="45"/>
      <c r="RQB1032" s="45"/>
      <c r="RQC1032" s="45"/>
      <c r="RQD1032" s="45"/>
      <c r="RQE1032" s="45"/>
      <c r="RQF1032" s="45"/>
      <c r="RQG1032" s="45"/>
      <c r="RQH1032" s="45"/>
      <c r="RQI1032" s="45"/>
      <c r="RQJ1032" s="45"/>
      <c r="RQK1032" s="45"/>
      <c r="RQL1032" s="45"/>
      <c r="RQM1032" s="45"/>
      <c r="RQN1032" s="45"/>
      <c r="RQO1032" s="45"/>
      <c r="RQP1032" s="45"/>
      <c r="RQQ1032" s="45"/>
      <c r="RQR1032" s="45"/>
      <c r="RQS1032" s="45"/>
      <c r="RQT1032" s="45"/>
      <c r="RQU1032" s="45"/>
      <c r="RQV1032" s="45"/>
      <c r="RQW1032" s="45"/>
      <c r="RQX1032" s="45"/>
      <c r="RQY1032" s="45"/>
      <c r="RQZ1032" s="45"/>
      <c r="RRA1032" s="45"/>
      <c r="RRB1032" s="45"/>
      <c r="RRC1032" s="45"/>
      <c r="RRD1032" s="45"/>
      <c r="RRE1032" s="45"/>
      <c r="RRF1032" s="45"/>
      <c r="RRG1032" s="45"/>
      <c r="RRH1032" s="45"/>
      <c r="RRI1032" s="45"/>
      <c r="RRJ1032" s="45"/>
      <c r="RRK1032" s="45"/>
      <c r="RRL1032" s="45"/>
      <c r="RRM1032" s="45"/>
      <c r="RRN1032" s="45"/>
      <c r="RRO1032" s="45"/>
      <c r="RRP1032" s="45"/>
      <c r="RRQ1032" s="45"/>
      <c r="RRR1032" s="45"/>
      <c r="RRS1032" s="45"/>
      <c r="RRT1032" s="45"/>
      <c r="RRU1032" s="45"/>
      <c r="RRV1032" s="45"/>
      <c r="RRW1032" s="45"/>
      <c r="RRX1032" s="45"/>
      <c r="RRY1032" s="45"/>
      <c r="RRZ1032" s="45"/>
      <c r="RSA1032" s="45"/>
      <c r="RSB1032" s="45"/>
      <c r="RSC1032" s="45"/>
      <c r="RSD1032" s="45"/>
      <c r="RSE1032" s="45"/>
      <c r="RSF1032" s="45"/>
      <c r="RSG1032" s="45"/>
      <c r="RSH1032" s="45"/>
      <c r="RSI1032" s="45"/>
      <c r="RSJ1032" s="45"/>
      <c r="RSK1032" s="45"/>
      <c r="RSL1032" s="45"/>
      <c r="RSM1032" s="45"/>
      <c r="RSN1032" s="45"/>
      <c r="RSO1032" s="45"/>
      <c r="RSP1032" s="45"/>
      <c r="RSQ1032" s="45"/>
      <c r="RSR1032" s="45"/>
      <c r="RSS1032" s="45"/>
      <c r="RST1032" s="45"/>
      <c r="RSU1032" s="45"/>
      <c r="RSV1032" s="45"/>
      <c r="RSW1032" s="45"/>
      <c r="RSX1032" s="45"/>
      <c r="RSY1032" s="45"/>
      <c r="RSZ1032" s="45"/>
      <c r="RTA1032" s="45"/>
      <c r="RTB1032" s="45"/>
      <c r="RTC1032" s="45"/>
      <c r="RTD1032" s="45"/>
      <c r="RTE1032" s="45"/>
      <c r="RTF1032" s="45"/>
      <c r="RTG1032" s="45"/>
      <c r="RTH1032" s="45"/>
      <c r="RTI1032" s="45"/>
      <c r="RTJ1032" s="45"/>
      <c r="RTK1032" s="45"/>
      <c r="RTL1032" s="45"/>
      <c r="RTM1032" s="45"/>
      <c r="RTN1032" s="45"/>
      <c r="RTO1032" s="45"/>
      <c r="RTP1032" s="45"/>
      <c r="RTQ1032" s="45"/>
      <c r="RTR1032" s="45"/>
      <c r="RTS1032" s="45"/>
      <c r="RTT1032" s="45"/>
      <c r="RTU1032" s="45"/>
      <c r="RTV1032" s="45"/>
      <c r="RTW1032" s="45"/>
      <c r="RTX1032" s="45"/>
      <c r="RTY1032" s="45"/>
      <c r="RTZ1032" s="45"/>
      <c r="RUA1032" s="45"/>
      <c r="RUB1032" s="45"/>
      <c r="RUC1032" s="45"/>
      <c r="RUD1032" s="45"/>
      <c r="RUE1032" s="45"/>
      <c r="RUF1032" s="45"/>
      <c r="RUG1032" s="45"/>
      <c r="RUH1032" s="45"/>
      <c r="RUI1032" s="45"/>
      <c r="RUJ1032" s="45"/>
      <c r="RUK1032" s="45"/>
      <c r="RUL1032" s="45"/>
      <c r="RUM1032" s="45"/>
      <c r="RUN1032" s="45"/>
      <c r="RUO1032" s="45"/>
      <c r="RUP1032" s="45"/>
      <c r="RUQ1032" s="45"/>
      <c r="RUR1032" s="45"/>
      <c r="RUS1032" s="45"/>
      <c r="RUT1032" s="45"/>
      <c r="RUU1032" s="45"/>
      <c r="RUV1032" s="45"/>
      <c r="RUW1032" s="45"/>
      <c r="RUX1032" s="45"/>
      <c r="RUY1032" s="45"/>
      <c r="RUZ1032" s="45"/>
      <c r="RVA1032" s="45"/>
      <c r="RVB1032" s="45"/>
      <c r="RVC1032" s="45"/>
      <c r="RVD1032" s="45"/>
      <c r="RVE1032" s="45"/>
      <c r="RVF1032" s="45"/>
      <c r="RVG1032" s="45"/>
      <c r="RVH1032" s="45"/>
      <c r="RVI1032" s="45"/>
      <c r="RVJ1032" s="45"/>
      <c r="RVK1032" s="45"/>
      <c r="RVL1032" s="45"/>
      <c r="RVM1032" s="45"/>
      <c r="RVN1032" s="45"/>
      <c r="RVO1032" s="45"/>
      <c r="RVP1032" s="45"/>
      <c r="RVQ1032" s="45"/>
      <c r="RVR1032" s="45"/>
      <c r="RVS1032" s="45"/>
      <c r="RVT1032" s="45"/>
      <c r="RVU1032" s="45"/>
      <c r="RVV1032" s="45"/>
      <c r="RVW1032" s="45"/>
      <c r="RVX1032" s="45"/>
      <c r="RVY1032" s="45"/>
      <c r="RVZ1032" s="45"/>
      <c r="RWA1032" s="45"/>
      <c r="RWB1032" s="45"/>
      <c r="RWC1032" s="45"/>
      <c r="RWD1032" s="45"/>
      <c r="RWE1032" s="45"/>
      <c r="RWF1032" s="45"/>
      <c r="RWG1032" s="45"/>
      <c r="RWH1032" s="45"/>
      <c r="RWI1032" s="45"/>
      <c r="RWJ1032" s="45"/>
      <c r="RWK1032" s="45"/>
      <c r="RWL1032" s="45"/>
      <c r="RWM1032" s="45"/>
      <c r="RWN1032" s="45"/>
      <c r="RWO1032" s="45"/>
      <c r="RWP1032" s="45"/>
      <c r="RWQ1032" s="45"/>
      <c r="RWR1032" s="45"/>
      <c r="RWS1032" s="45"/>
      <c r="RWT1032" s="45"/>
      <c r="RWU1032" s="45"/>
      <c r="RWV1032" s="45"/>
      <c r="RWW1032" s="45"/>
      <c r="RWX1032" s="45"/>
      <c r="RWY1032" s="45"/>
      <c r="RWZ1032" s="45"/>
      <c r="RXA1032" s="45"/>
      <c r="RXB1032" s="45"/>
      <c r="RXC1032" s="45"/>
      <c r="RXD1032" s="45"/>
      <c r="RXE1032" s="45"/>
      <c r="RXF1032" s="45"/>
      <c r="RXG1032" s="45"/>
      <c r="RXH1032" s="45"/>
      <c r="RXI1032" s="45"/>
      <c r="RXJ1032" s="45"/>
      <c r="RXK1032" s="45"/>
      <c r="RXL1032" s="45"/>
      <c r="RXM1032" s="45"/>
      <c r="RXN1032" s="45"/>
      <c r="RXO1032" s="45"/>
      <c r="RXP1032" s="45"/>
      <c r="RXQ1032" s="45"/>
      <c r="RXR1032" s="45"/>
      <c r="RXS1032" s="45"/>
      <c r="RXT1032" s="45"/>
      <c r="RXU1032" s="45"/>
      <c r="RXV1032" s="45"/>
      <c r="RXW1032" s="45"/>
      <c r="RXX1032" s="45"/>
      <c r="RXY1032" s="45"/>
      <c r="RXZ1032" s="45"/>
      <c r="RYA1032" s="45"/>
      <c r="RYB1032" s="45"/>
      <c r="RYC1032" s="45"/>
      <c r="RYD1032" s="45"/>
      <c r="RYE1032" s="45"/>
      <c r="RYF1032" s="45"/>
      <c r="RYG1032" s="45"/>
      <c r="RYH1032" s="45"/>
      <c r="RYI1032" s="45"/>
      <c r="RYJ1032" s="45"/>
      <c r="RYK1032" s="45"/>
      <c r="RYL1032" s="45"/>
      <c r="RYM1032" s="45"/>
      <c r="RYN1032" s="45"/>
      <c r="RYO1032" s="45"/>
      <c r="RYP1032" s="45"/>
      <c r="RYQ1032" s="45"/>
      <c r="RYR1032" s="45"/>
      <c r="RYS1032" s="45"/>
      <c r="RYT1032" s="45"/>
      <c r="RYU1032" s="45"/>
      <c r="RYV1032" s="45"/>
      <c r="RYW1032" s="45"/>
      <c r="RYX1032" s="45"/>
      <c r="RYY1032" s="45"/>
      <c r="RYZ1032" s="45"/>
      <c r="RZA1032" s="45"/>
      <c r="RZB1032" s="45"/>
      <c r="RZC1032" s="45"/>
      <c r="RZD1032" s="45"/>
      <c r="RZE1032" s="45"/>
      <c r="RZF1032" s="45"/>
      <c r="RZG1032" s="45"/>
      <c r="RZH1032" s="45"/>
      <c r="RZI1032" s="45"/>
      <c r="RZJ1032" s="45"/>
      <c r="RZK1032" s="45"/>
      <c r="RZL1032" s="45"/>
      <c r="RZM1032" s="45"/>
      <c r="RZN1032" s="45"/>
      <c r="RZO1032" s="45"/>
      <c r="RZP1032" s="45"/>
      <c r="RZQ1032" s="45"/>
      <c r="RZR1032" s="45"/>
      <c r="RZS1032" s="45"/>
      <c r="RZT1032" s="45"/>
      <c r="RZU1032" s="45"/>
      <c r="RZV1032" s="45"/>
      <c r="RZW1032" s="45"/>
      <c r="RZX1032" s="45"/>
      <c r="RZY1032" s="45"/>
      <c r="RZZ1032" s="45"/>
      <c r="SAA1032" s="45"/>
      <c r="SAB1032" s="45"/>
      <c r="SAC1032" s="45"/>
      <c r="SAD1032" s="45"/>
      <c r="SAE1032" s="45"/>
      <c r="SAF1032" s="45"/>
      <c r="SAG1032" s="45"/>
      <c r="SAH1032" s="45"/>
      <c r="SAI1032" s="45"/>
      <c r="SAJ1032" s="45"/>
      <c r="SAK1032" s="45"/>
      <c r="SAL1032" s="45"/>
      <c r="SAM1032" s="45"/>
      <c r="SAN1032" s="45"/>
      <c r="SAO1032" s="45"/>
      <c r="SAP1032" s="45"/>
      <c r="SAQ1032" s="45"/>
      <c r="SAR1032" s="45"/>
      <c r="SAS1032" s="45"/>
      <c r="SAT1032" s="45"/>
      <c r="SAU1032" s="45"/>
      <c r="SAV1032" s="45"/>
      <c r="SAW1032" s="45"/>
      <c r="SAX1032" s="45"/>
      <c r="SAY1032" s="45"/>
      <c r="SAZ1032" s="45"/>
      <c r="SBA1032" s="45"/>
      <c r="SBB1032" s="45"/>
      <c r="SBC1032" s="45"/>
      <c r="SBD1032" s="45"/>
      <c r="SBE1032" s="45"/>
      <c r="SBF1032" s="45"/>
      <c r="SBG1032" s="45"/>
      <c r="SBH1032" s="45"/>
      <c r="SBI1032" s="45"/>
      <c r="SBJ1032" s="45"/>
      <c r="SBK1032" s="45"/>
      <c r="SBL1032" s="45"/>
      <c r="SBM1032" s="45"/>
      <c r="SBN1032" s="45"/>
      <c r="SBO1032" s="45"/>
      <c r="SBP1032" s="45"/>
      <c r="SBQ1032" s="45"/>
      <c r="SBR1032" s="45"/>
      <c r="SBS1032" s="45"/>
      <c r="SBT1032" s="45"/>
      <c r="SBU1032" s="45"/>
      <c r="SBV1032" s="45"/>
      <c r="SBW1032" s="45"/>
      <c r="SBX1032" s="45"/>
      <c r="SBY1032" s="45"/>
      <c r="SBZ1032" s="45"/>
      <c r="SCA1032" s="45"/>
      <c r="SCB1032" s="45"/>
      <c r="SCC1032" s="45"/>
      <c r="SCD1032" s="45"/>
      <c r="SCE1032" s="45"/>
      <c r="SCF1032" s="45"/>
      <c r="SCG1032" s="45"/>
      <c r="SCH1032" s="45"/>
      <c r="SCI1032" s="45"/>
      <c r="SCJ1032" s="45"/>
      <c r="SCK1032" s="45"/>
      <c r="SCL1032" s="45"/>
      <c r="SCM1032" s="45"/>
      <c r="SCN1032" s="45"/>
      <c r="SCO1032" s="45"/>
      <c r="SCP1032" s="45"/>
      <c r="SCQ1032" s="45"/>
      <c r="SCR1032" s="45"/>
      <c r="SCS1032" s="45"/>
      <c r="SCT1032" s="45"/>
      <c r="SCU1032" s="45"/>
      <c r="SCV1032" s="45"/>
      <c r="SCW1032" s="45"/>
      <c r="SCX1032" s="45"/>
      <c r="SCY1032" s="45"/>
      <c r="SCZ1032" s="45"/>
      <c r="SDA1032" s="45"/>
      <c r="SDB1032" s="45"/>
      <c r="SDC1032" s="45"/>
      <c r="SDD1032" s="45"/>
      <c r="SDE1032" s="45"/>
      <c r="SDF1032" s="45"/>
      <c r="SDG1032" s="45"/>
      <c r="SDH1032" s="45"/>
      <c r="SDI1032" s="45"/>
      <c r="SDJ1032" s="45"/>
      <c r="SDK1032" s="45"/>
      <c r="SDL1032" s="45"/>
      <c r="SDM1032" s="45"/>
      <c r="SDN1032" s="45"/>
      <c r="SDO1032" s="45"/>
      <c r="SDP1032" s="45"/>
      <c r="SDQ1032" s="45"/>
      <c r="SDR1032" s="45"/>
      <c r="SDS1032" s="45"/>
      <c r="SDT1032" s="45"/>
      <c r="SDU1032" s="45"/>
      <c r="SDV1032" s="45"/>
      <c r="SDW1032" s="45"/>
      <c r="SDX1032" s="45"/>
      <c r="SDY1032" s="45"/>
      <c r="SDZ1032" s="45"/>
      <c r="SEA1032" s="45"/>
      <c r="SEB1032" s="45"/>
      <c r="SEC1032" s="45"/>
      <c r="SED1032" s="45"/>
      <c r="SEE1032" s="45"/>
      <c r="SEF1032" s="45"/>
      <c r="SEG1032" s="45"/>
      <c r="SEH1032" s="45"/>
      <c r="SEI1032" s="45"/>
      <c r="SEJ1032" s="45"/>
      <c r="SEK1032" s="45"/>
      <c r="SEL1032" s="45"/>
      <c r="SEM1032" s="45"/>
      <c r="SEN1032" s="45"/>
      <c r="SEO1032" s="45"/>
      <c r="SEP1032" s="45"/>
      <c r="SEQ1032" s="45"/>
      <c r="SER1032" s="45"/>
      <c r="SES1032" s="45"/>
      <c r="SET1032" s="45"/>
      <c r="SEU1032" s="45"/>
      <c r="SEV1032" s="45"/>
      <c r="SEW1032" s="45"/>
      <c r="SEX1032" s="45"/>
      <c r="SEY1032" s="45"/>
      <c r="SEZ1032" s="45"/>
      <c r="SFA1032" s="45"/>
      <c r="SFB1032" s="45"/>
      <c r="SFC1032" s="45"/>
      <c r="SFD1032" s="45"/>
      <c r="SFE1032" s="45"/>
      <c r="SFF1032" s="45"/>
      <c r="SFG1032" s="45"/>
      <c r="SFH1032" s="45"/>
      <c r="SFI1032" s="45"/>
      <c r="SFJ1032" s="45"/>
      <c r="SFK1032" s="45"/>
      <c r="SFL1032" s="45"/>
      <c r="SFM1032" s="45"/>
      <c r="SFN1032" s="45"/>
      <c r="SFO1032" s="45"/>
      <c r="SFP1032" s="45"/>
      <c r="SFQ1032" s="45"/>
      <c r="SFR1032" s="45"/>
      <c r="SFS1032" s="45"/>
      <c r="SFT1032" s="45"/>
      <c r="SFU1032" s="45"/>
      <c r="SFV1032" s="45"/>
      <c r="SFW1032" s="45"/>
      <c r="SFX1032" s="45"/>
      <c r="SFY1032" s="45"/>
      <c r="SFZ1032" s="45"/>
      <c r="SGA1032" s="45"/>
      <c r="SGB1032" s="45"/>
      <c r="SGC1032" s="45"/>
      <c r="SGD1032" s="45"/>
      <c r="SGE1032" s="45"/>
      <c r="SGF1032" s="45"/>
      <c r="SGG1032" s="45"/>
      <c r="SGH1032" s="45"/>
      <c r="SGI1032" s="45"/>
      <c r="SGJ1032" s="45"/>
      <c r="SGK1032" s="45"/>
      <c r="SGL1032" s="45"/>
      <c r="SGM1032" s="45"/>
      <c r="SGN1032" s="45"/>
      <c r="SGO1032" s="45"/>
      <c r="SGP1032" s="45"/>
      <c r="SGQ1032" s="45"/>
      <c r="SGR1032" s="45"/>
      <c r="SGS1032" s="45"/>
      <c r="SGT1032" s="45"/>
      <c r="SGU1032" s="45"/>
      <c r="SGV1032" s="45"/>
      <c r="SGW1032" s="45"/>
      <c r="SGX1032" s="45"/>
      <c r="SGY1032" s="45"/>
      <c r="SGZ1032" s="45"/>
      <c r="SHA1032" s="45"/>
      <c r="SHB1032" s="45"/>
      <c r="SHC1032" s="45"/>
      <c r="SHD1032" s="45"/>
      <c r="SHE1032" s="45"/>
      <c r="SHF1032" s="45"/>
      <c r="SHG1032" s="45"/>
      <c r="SHH1032" s="45"/>
      <c r="SHI1032" s="45"/>
      <c r="SHJ1032" s="45"/>
      <c r="SHK1032" s="45"/>
      <c r="SHL1032" s="45"/>
      <c r="SHM1032" s="45"/>
      <c r="SHN1032" s="45"/>
      <c r="SHO1032" s="45"/>
      <c r="SHP1032" s="45"/>
      <c r="SHQ1032" s="45"/>
      <c r="SHR1032" s="45"/>
      <c r="SHS1032" s="45"/>
      <c r="SHT1032" s="45"/>
      <c r="SHU1032" s="45"/>
      <c r="SHV1032" s="45"/>
      <c r="SHW1032" s="45"/>
      <c r="SHX1032" s="45"/>
      <c r="SHY1032" s="45"/>
      <c r="SHZ1032" s="45"/>
      <c r="SIA1032" s="45"/>
      <c r="SIB1032" s="45"/>
      <c r="SIC1032" s="45"/>
      <c r="SID1032" s="45"/>
      <c r="SIE1032" s="45"/>
      <c r="SIF1032" s="45"/>
      <c r="SIG1032" s="45"/>
      <c r="SIH1032" s="45"/>
      <c r="SII1032" s="45"/>
      <c r="SIJ1032" s="45"/>
      <c r="SIK1032" s="45"/>
      <c r="SIL1032" s="45"/>
      <c r="SIM1032" s="45"/>
      <c r="SIN1032" s="45"/>
      <c r="SIO1032" s="45"/>
      <c r="SIP1032" s="45"/>
      <c r="SIQ1032" s="45"/>
      <c r="SIR1032" s="45"/>
      <c r="SIS1032" s="45"/>
      <c r="SIT1032" s="45"/>
      <c r="SIU1032" s="45"/>
      <c r="SIV1032" s="45"/>
      <c r="SIW1032" s="45"/>
      <c r="SIX1032" s="45"/>
      <c r="SIY1032" s="45"/>
      <c r="SIZ1032" s="45"/>
      <c r="SJA1032" s="45"/>
      <c r="SJB1032" s="45"/>
      <c r="SJC1032" s="45"/>
      <c r="SJD1032" s="45"/>
      <c r="SJE1032" s="45"/>
      <c r="SJF1032" s="45"/>
      <c r="SJG1032" s="45"/>
      <c r="SJH1032" s="45"/>
      <c r="SJI1032" s="45"/>
      <c r="SJJ1032" s="45"/>
      <c r="SJK1032" s="45"/>
      <c r="SJL1032" s="45"/>
      <c r="SJM1032" s="45"/>
      <c r="SJN1032" s="45"/>
      <c r="SJO1032" s="45"/>
      <c r="SJP1032" s="45"/>
      <c r="SJQ1032" s="45"/>
      <c r="SJR1032" s="45"/>
      <c r="SJS1032" s="45"/>
      <c r="SJT1032" s="45"/>
      <c r="SJU1032" s="45"/>
      <c r="SJV1032" s="45"/>
      <c r="SJW1032" s="45"/>
      <c r="SJX1032" s="45"/>
      <c r="SJY1032" s="45"/>
      <c r="SJZ1032" s="45"/>
      <c r="SKA1032" s="45"/>
      <c r="SKB1032" s="45"/>
      <c r="SKC1032" s="45"/>
      <c r="SKD1032" s="45"/>
      <c r="SKE1032" s="45"/>
      <c r="SKF1032" s="45"/>
      <c r="SKG1032" s="45"/>
      <c r="SKH1032" s="45"/>
      <c r="SKI1032" s="45"/>
      <c r="SKJ1032" s="45"/>
      <c r="SKK1032" s="45"/>
      <c r="SKL1032" s="45"/>
      <c r="SKM1032" s="45"/>
      <c r="SKN1032" s="45"/>
      <c r="SKO1032" s="45"/>
      <c r="SKP1032" s="45"/>
      <c r="SKQ1032" s="45"/>
      <c r="SKR1032" s="45"/>
      <c r="SKS1032" s="45"/>
      <c r="SKT1032" s="45"/>
      <c r="SKU1032" s="45"/>
      <c r="SKV1032" s="45"/>
      <c r="SKW1032" s="45"/>
      <c r="SKX1032" s="45"/>
      <c r="SKY1032" s="45"/>
      <c r="SKZ1032" s="45"/>
      <c r="SLA1032" s="45"/>
      <c r="SLB1032" s="45"/>
      <c r="SLC1032" s="45"/>
      <c r="SLD1032" s="45"/>
      <c r="SLE1032" s="45"/>
      <c r="SLF1032" s="45"/>
      <c r="SLG1032" s="45"/>
      <c r="SLH1032" s="45"/>
      <c r="SLI1032" s="45"/>
      <c r="SLJ1032" s="45"/>
      <c r="SLK1032" s="45"/>
      <c r="SLL1032" s="45"/>
      <c r="SLM1032" s="45"/>
      <c r="SLN1032" s="45"/>
      <c r="SLO1032" s="45"/>
      <c r="SLP1032" s="45"/>
      <c r="SLQ1032" s="45"/>
      <c r="SLR1032" s="45"/>
      <c r="SLS1032" s="45"/>
      <c r="SLT1032" s="45"/>
      <c r="SLU1032" s="45"/>
      <c r="SLV1032" s="45"/>
      <c r="SLW1032" s="45"/>
      <c r="SLX1032" s="45"/>
      <c r="SLY1032" s="45"/>
      <c r="SLZ1032" s="45"/>
      <c r="SMA1032" s="45"/>
      <c r="SMB1032" s="45"/>
      <c r="SMC1032" s="45"/>
      <c r="SMD1032" s="45"/>
      <c r="SME1032" s="45"/>
      <c r="SMF1032" s="45"/>
      <c r="SMG1032" s="45"/>
      <c r="SMH1032" s="45"/>
      <c r="SMI1032" s="45"/>
      <c r="SMJ1032" s="45"/>
      <c r="SMK1032" s="45"/>
      <c r="SML1032" s="45"/>
      <c r="SMM1032" s="45"/>
      <c r="SMN1032" s="45"/>
      <c r="SMO1032" s="45"/>
      <c r="SMP1032" s="45"/>
      <c r="SMQ1032" s="45"/>
      <c r="SMR1032" s="45"/>
      <c r="SMS1032" s="45"/>
      <c r="SMT1032" s="45"/>
      <c r="SMU1032" s="45"/>
      <c r="SMV1032" s="45"/>
      <c r="SMW1032" s="45"/>
      <c r="SMX1032" s="45"/>
      <c r="SMY1032" s="45"/>
      <c r="SMZ1032" s="45"/>
      <c r="SNA1032" s="45"/>
      <c r="SNB1032" s="45"/>
      <c r="SNC1032" s="45"/>
      <c r="SND1032" s="45"/>
      <c r="SNE1032" s="45"/>
      <c r="SNF1032" s="45"/>
      <c r="SNG1032" s="45"/>
      <c r="SNH1032" s="45"/>
      <c r="SNI1032" s="45"/>
      <c r="SNJ1032" s="45"/>
      <c r="SNK1032" s="45"/>
      <c r="SNL1032" s="45"/>
      <c r="SNM1032" s="45"/>
      <c r="SNN1032" s="45"/>
      <c r="SNO1032" s="45"/>
      <c r="SNP1032" s="45"/>
      <c r="SNQ1032" s="45"/>
      <c r="SNR1032" s="45"/>
      <c r="SNS1032" s="45"/>
      <c r="SNT1032" s="45"/>
      <c r="SNU1032" s="45"/>
      <c r="SNV1032" s="45"/>
      <c r="SNW1032" s="45"/>
      <c r="SNX1032" s="45"/>
      <c r="SNY1032" s="45"/>
      <c r="SNZ1032" s="45"/>
      <c r="SOA1032" s="45"/>
      <c r="SOB1032" s="45"/>
      <c r="SOC1032" s="45"/>
      <c r="SOD1032" s="45"/>
      <c r="SOE1032" s="45"/>
      <c r="SOF1032" s="45"/>
      <c r="SOG1032" s="45"/>
      <c r="SOH1032" s="45"/>
      <c r="SOI1032" s="45"/>
      <c r="SOJ1032" s="45"/>
      <c r="SOK1032" s="45"/>
      <c r="SOL1032" s="45"/>
      <c r="SOM1032" s="45"/>
      <c r="SON1032" s="45"/>
      <c r="SOO1032" s="45"/>
      <c r="SOP1032" s="45"/>
      <c r="SOQ1032" s="45"/>
      <c r="SOR1032" s="45"/>
      <c r="SOS1032" s="45"/>
      <c r="SOT1032" s="45"/>
      <c r="SOU1032" s="45"/>
      <c r="SOV1032" s="45"/>
      <c r="SOW1032" s="45"/>
      <c r="SOX1032" s="45"/>
      <c r="SOY1032" s="45"/>
      <c r="SOZ1032" s="45"/>
      <c r="SPA1032" s="45"/>
      <c r="SPB1032" s="45"/>
      <c r="SPC1032" s="45"/>
      <c r="SPD1032" s="45"/>
      <c r="SPE1032" s="45"/>
      <c r="SPF1032" s="45"/>
      <c r="SPG1032" s="45"/>
      <c r="SPH1032" s="45"/>
      <c r="SPI1032" s="45"/>
      <c r="SPJ1032" s="45"/>
      <c r="SPK1032" s="45"/>
      <c r="SPL1032" s="45"/>
      <c r="SPM1032" s="45"/>
      <c r="SPN1032" s="45"/>
      <c r="SPO1032" s="45"/>
      <c r="SPP1032" s="45"/>
      <c r="SPQ1032" s="45"/>
      <c r="SPR1032" s="45"/>
      <c r="SPS1032" s="45"/>
      <c r="SPT1032" s="45"/>
      <c r="SPU1032" s="45"/>
      <c r="SPV1032" s="45"/>
      <c r="SPW1032" s="45"/>
      <c r="SPX1032" s="45"/>
      <c r="SPY1032" s="45"/>
      <c r="SPZ1032" s="45"/>
      <c r="SQA1032" s="45"/>
      <c r="SQB1032" s="45"/>
      <c r="SQC1032" s="45"/>
      <c r="SQD1032" s="45"/>
      <c r="SQE1032" s="45"/>
      <c r="SQF1032" s="45"/>
      <c r="SQG1032" s="45"/>
      <c r="SQH1032" s="45"/>
      <c r="SQI1032" s="45"/>
      <c r="SQJ1032" s="45"/>
      <c r="SQK1032" s="45"/>
      <c r="SQL1032" s="45"/>
      <c r="SQM1032" s="45"/>
      <c r="SQN1032" s="45"/>
      <c r="SQO1032" s="45"/>
      <c r="SQP1032" s="45"/>
      <c r="SQQ1032" s="45"/>
      <c r="SQR1032" s="45"/>
      <c r="SQS1032" s="45"/>
      <c r="SQT1032" s="45"/>
      <c r="SQU1032" s="45"/>
      <c r="SQV1032" s="45"/>
      <c r="SQW1032" s="45"/>
      <c r="SQX1032" s="45"/>
      <c r="SQY1032" s="45"/>
      <c r="SQZ1032" s="45"/>
      <c r="SRA1032" s="45"/>
      <c r="SRB1032" s="45"/>
      <c r="SRC1032" s="45"/>
      <c r="SRD1032" s="45"/>
      <c r="SRE1032" s="45"/>
      <c r="SRF1032" s="45"/>
      <c r="SRG1032" s="45"/>
      <c r="SRH1032" s="45"/>
      <c r="SRI1032" s="45"/>
      <c r="SRJ1032" s="45"/>
      <c r="SRK1032" s="45"/>
      <c r="SRL1032" s="45"/>
      <c r="SRM1032" s="45"/>
      <c r="SRN1032" s="45"/>
      <c r="SRO1032" s="45"/>
      <c r="SRP1032" s="45"/>
      <c r="SRQ1032" s="45"/>
      <c r="SRR1032" s="45"/>
      <c r="SRS1032" s="45"/>
      <c r="SRT1032" s="45"/>
      <c r="SRU1032" s="45"/>
      <c r="SRV1032" s="45"/>
      <c r="SRW1032" s="45"/>
      <c r="SRX1032" s="45"/>
      <c r="SRY1032" s="45"/>
      <c r="SRZ1032" s="45"/>
      <c r="SSA1032" s="45"/>
      <c r="SSB1032" s="45"/>
      <c r="SSC1032" s="45"/>
      <c r="SSD1032" s="45"/>
      <c r="SSE1032" s="45"/>
      <c r="SSF1032" s="45"/>
      <c r="SSG1032" s="45"/>
      <c r="SSH1032" s="45"/>
      <c r="SSI1032" s="45"/>
      <c r="SSJ1032" s="45"/>
      <c r="SSK1032" s="45"/>
      <c r="SSL1032" s="45"/>
      <c r="SSM1032" s="45"/>
      <c r="SSN1032" s="45"/>
      <c r="SSO1032" s="45"/>
      <c r="SSP1032" s="45"/>
      <c r="SSQ1032" s="45"/>
      <c r="SSR1032" s="45"/>
      <c r="SSS1032" s="45"/>
      <c r="SST1032" s="45"/>
      <c r="SSU1032" s="45"/>
      <c r="SSV1032" s="45"/>
      <c r="SSW1032" s="45"/>
      <c r="SSX1032" s="45"/>
      <c r="SSY1032" s="45"/>
      <c r="SSZ1032" s="45"/>
      <c r="STA1032" s="45"/>
      <c r="STB1032" s="45"/>
      <c r="STC1032" s="45"/>
      <c r="STD1032" s="45"/>
      <c r="STE1032" s="45"/>
      <c r="STF1032" s="45"/>
      <c r="STG1032" s="45"/>
      <c r="STH1032" s="45"/>
      <c r="STI1032" s="45"/>
      <c r="STJ1032" s="45"/>
      <c r="STK1032" s="45"/>
      <c r="STL1032" s="45"/>
      <c r="STM1032" s="45"/>
      <c r="STN1032" s="45"/>
      <c r="STO1032" s="45"/>
      <c r="STP1032" s="45"/>
      <c r="STQ1032" s="45"/>
      <c r="STR1032" s="45"/>
      <c r="STS1032" s="45"/>
      <c r="STT1032" s="45"/>
      <c r="STU1032" s="45"/>
      <c r="STV1032" s="45"/>
      <c r="STW1032" s="45"/>
      <c r="STX1032" s="45"/>
      <c r="STY1032" s="45"/>
      <c r="STZ1032" s="45"/>
      <c r="SUA1032" s="45"/>
      <c r="SUB1032" s="45"/>
      <c r="SUC1032" s="45"/>
      <c r="SUD1032" s="45"/>
      <c r="SUE1032" s="45"/>
      <c r="SUF1032" s="45"/>
      <c r="SUG1032" s="45"/>
      <c r="SUH1032" s="45"/>
      <c r="SUI1032" s="45"/>
      <c r="SUJ1032" s="45"/>
      <c r="SUK1032" s="45"/>
      <c r="SUL1032" s="45"/>
      <c r="SUM1032" s="45"/>
      <c r="SUN1032" s="45"/>
      <c r="SUO1032" s="45"/>
      <c r="SUP1032" s="45"/>
      <c r="SUQ1032" s="45"/>
      <c r="SUR1032" s="45"/>
      <c r="SUS1032" s="45"/>
      <c r="SUT1032" s="45"/>
      <c r="SUU1032" s="45"/>
      <c r="SUV1032" s="45"/>
      <c r="SUW1032" s="45"/>
      <c r="SUX1032" s="45"/>
      <c r="SUY1032" s="45"/>
      <c r="SUZ1032" s="45"/>
      <c r="SVA1032" s="45"/>
      <c r="SVB1032" s="45"/>
      <c r="SVC1032" s="45"/>
      <c r="SVD1032" s="45"/>
      <c r="SVE1032" s="45"/>
      <c r="SVF1032" s="45"/>
      <c r="SVG1032" s="45"/>
      <c r="SVH1032" s="45"/>
      <c r="SVI1032" s="45"/>
      <c r="SVJ1032" s="45"/>
      <c r="SVK1032" s="45"/>
      <c r="SVL1032" s="45"/>
      <c r="SVM1032" s="45"/>
      <c r="SVN1032" s="45"/>
      <c r="SVO1032" s="45"/>
      <c r="SVP1032" s="45"/>
      <c r="SVQ1032" s="45"/>
      <c r="SVR1032" s="45"/>
      <c r="SVS1032" s="45"/>
      <c r="SVT1032" s="45"/>
      <c r="SVU1032" s="45"/>
      <c r="SVV1032" s="45"/>
      <c r="SVW1032" s="45"/>
      <c r="SVX1032" s="45"/>
      <c r="SVY1032" s="45"/>
      <c r="SVZ1032" s="45"/>
      <c r="SWA1032" s="45"/>
      <c r="SWB1032" s="45"/>
      <c r="SWC1032" s="45"/>
      <c r="SWD1032" s="45"/>
      <c r="SWE1032" s="45"/>
      <c r="SWF1032" s="45"/>
      <c r="SWG1032" s="45"/>
      <c r="SWH1032" s="45"/>
      <c r="SWI1032" s="45"/>
      <c r="SWJ1032" s="45"/>
      <c r="SWK1032" s="45"/>
      <c r="SWL1032" s="45"/>
      <c r="SWM1032" s="45"/>
      <c r="SWN1032" s="45"/>
      <c r="SWO1032" s="45"/>
      <c r="SWP1032" s="45"/>
      <c r="SWQ1032" s="45"/>
      <c r="SWR1032" s="45"/>
      <c r="SWS1032" s="45"/>
      <c r="SWT1032" s="45"/>
      <c r="SWU1032" s="45"/>
      <c r="SWV1032" s="45"/>
      <c r="SWW1032" s="45"/>
      <c r="SWX1032" s="45"/>
      <c r="SWY1032" s="45"/>
      <c r="SWZ1032" s="45"/>
      <c r="SXA1032" s="45"/>
      <c r="SXB1032" s="45"/>
      <c r="SXC1032" s="45"/>
      <c r="SXD1032" s="45"/>
      <c r="SXE1032" s="45"/>
      <c r="SXF1032" s="45"/>
      <c r="SXG1032" s="45"/>
      <c r="SXH1032" s="45"/>
      <c r="SXI1032" s="45"/>
      <c r="SXJ1032" s="45"/>
      <c r="SXK1032" s="45"/>
      <c r="SXL1032" s="45"/>
      <c r="SXM1032" s="45"/>
      <c r="SXN1032" s="45"/>
      <c r="SXO1032" s="45"/>
      <c r="SXP1032" s="45"/>
      <c r="SXQ1032" s="45"/>
      <c r="SXR1032" s="45"/>
      <c r="SXS1032" s="45"/>
      <c r="SXT1032" s="45"/>
      <c r="SXU1032" s="45"/>
      <c r="SXV1032" s="45"/>
      <c r="SXW1032" s="45"/>
      <c r="SXX1032" s="45"/>
      <c r="SXY1032" s="45"/>
      <c r="SXZ1032" s="45"/>
      <c r="SYA1032" s="45"/>
      <c r="SYB1032" s="45"/>
      <c r="SYC1032" s="45"/>
      <c r="SYD1032" s="45"/>
      <c r="SYE1032" s="45"/>
      <c r="SYF1032" s="45"/>
      <c r="SYG1032" s="45"/>
      <c r="SYH1032" s="45"/>
      <c r="SYI1032" s="45"/>
      <c r="SYJ1032" s="45"/>
      <c r="SYK1032" s="45"/>
      <c r="SYL1032" s="45"/>
      <c r="SYM1032" s="45"/>
      <c r="SYN1032" s="45"/>
      <c r="SYO1032" s="45"/>
      <c r="SYP1032" s="45"/>
      <c r="SYQ1032" s="45"/>
      <c r="SYR1032" s="45"/>
      <c r="SYS1032" s="45"/>
      <c r="SYT1032" s="45"/>
      <c r="SYU1032" s="45"/>
      <c r="SYV1032" s="45"/>
      <c r="SYW1032" s="45"/>
      <c r="SYX1032" s="45"/>
      <c r="SYY1032" s="45"/>
      <c r="SYZ1032" s="45"/>
      <c r="SZA1032" s="45"/>
      <c r="SZB1032" s="45"/>
      <c r="SZC1032" s="45"/>
      <c r="SZD1032" s="45"/>
      <c r="SZE1032" s="45"/>
      <c r="SZF1032" s="45"/>
      <c r="SZG1032" s="45"/>
      <c r="SZH1032" s="45"/>
      <c r="SZI1032" s="45"/>
      <c r="SZJ1032" s="45"/>
      <c r="SZK1032" s="45"/>
      <c r="SZL1032" s="45"/>
      <c r="SZM1032" s="45"/>
      <c r="SZN1032" s="45"/>
      <c r="SZO1032" s="45"/>
      <c r="SZP1032" s="45"/>
      <c r="SZQ1032" s="45"/>
      <c r="SZR1032" s="45"/>
      <c r="SZS1032" s="45"/>
      <c r="SZT1032" s="45"/>
      <c r="SZU1032" s="45"/>
      <c r="SZV1032" s="45"/>
      <c r="SZW1032" s="45"/>
      <c r="SZX1032" s="45"/>
      <c r="SZY1032" s="45"/>
      <c r="SZZ1032" s="45"/>
      <c r="TAA1032" s="45"/>
      <c r="TAB1032" s="45"/>
      <c r="TAC1032" s="45"/>
      <c r="TAD1032" s="45"/>
      <c r="TAE1032" s="45"/>
      <c r="TAF1032" s="45"/>
      <c r="TAG1032" s="45"/>
      <c r="TAH1032" s="45"/>
      <c r="TAI1032" s="45"/>
      <c r="TAJ1032" s="45"/>
      <c r="TAK1032" s="45"/>
      <c r="TAL1032" s="45"/>
      <c r="TAM1032" s="45"/>
      <c r="TAN1032" s="45"/>
      <c r="TAO1032" s="45"/>
      <c r="TAP1032" s="45"/>
      <c r="TAQ1032" s="45"/>
      <c r="TAR1032" s="45"/>
      <c r="TAS1032" s="45"/>
      <c r="TAT1032" s="45"/>
      <c r="TAU1032" s="45"/>
      <c r="TAV1032" s="45"/>
      <c r="TAW1032" s="45"/>
      <c r="TAX1032" s="45"/>
      <c r="TAY1032" s="45"/>
      <c r="TAZ1032" s="45"/>
      <c r="TBA1032" s="45"/>
      <c r="TBB1032" s="45"/>
      <c r="TBC1032" s="45"/>
      <c r="TBD1032" s="45"/>
      <c r="TBE1032" s="45"/>
      <c r="TBF1032" s="45"/>
      <c r="TBG1032" s="45"/>
      <c r="TBH1032" s="45"/>
      <c r="TBI1032" s="45"/>
      <c r="TBJ1032" s="45"/>
      <c r="TBK1032" s="45"/>
      <c r="TBL1032" s="45"/>
      <c r="TBM1032" s="45"/>
      <c r="TBN1032" s="45"/>
      <c r="TBO1032" s="45"/>
      <c r="TBP1032" s="45"/>
      <c r="TBQ1032" s="45"/>
      <c r="TBR1032" s="45"/>
      <c r="TBS1032" s="45"/>
      <c r="TBT1032" s="45"/>
      <c r="TBU1032" s="45"/>
      <c r="TBV1032" s="45"/>
      <c r="TBW1032" s="45"/>
      <c r="TBX1032" s="45"/>
      <c r="TBY1032" s="45"/>
      <c r="TBZ1032" s="45"/>
      <c r="TCA1032" s="45"/>
      <c r="TCB1032" s="45"/>
      <c r="TCC1032" s="45"/>
      <c r="TCD1032" s="45"/>
      <c r="TCE1032" s="45"/>
      <c r="TCF1032" s="45"/>
      <c r="TCG1032" s="45"/>
      <c r="TCH1032" s="45"/>
      <c r="TCI1032" s="45"/>
      <c r="TCJ1032" s="45"/>
      <c r="TCK1032" s="45"/>
      <c r="TCL1032" s="45"/>
      <c r="TCM1032" s="45"/>
      <c r="TCN1032" s="45"/>
      <c r="TCO1032" s="45"/>
      <c r="TCP1032" s="45"/>
      <c r="TCQ1032" s="45"/>
      <c r="TCR1032" s="45"/>
      <c r="TCS1032" s="45"/>
      <c r="TCT1032" s="45"/>
      <c r="TCU1032" s="45"/>
      <c r="TCV1032" s="45"/>
      <c r="TCW1032" s="45"/>
      <c r="TCX1032" s="45"/>
      <c r="TCY1032" s="45"/>
      <c r="TCZ1032" s="45"/>
      <c r="TDA1032" s="45"/>
      <c r="TDB1032" s="45"/>
      <c r="TDC1032" s="45"/>
      <c r="TDD1032" s="45"/>
      <c r="TDE1032" s="45"/>
      <c r="TDF1032" s="45"/>
      <c r="TDG1032" s="45"/>
      <c r="TDH1032" s="45"/>
      <c r="TDI1032" s="45"/>
      <c r="TDJ1032" s="45"/>
      <c r="TDK1032" s="45"/>
      <c r="TDL1032" s="45"/>
      <c r="TDM1032" s="45"/>
      <c r="TDN1032" s="45"/>
      <c r="TDO1032" s="45"/>
      <c r="TDP1032" s="45"/>
      <c r="TDQ1032" s="45"/>
      <c r="TDR1032" s="45"/>
      <c r="TDS1032" s="45"/>
      <c r="TDT1032" s="45"/>
      <c r="TDU1032" s="45"/>
      <c r="TDV1032" s="45"/>
      <c r="TDW1032" s="45"/>
      <c r="TDX1032" s="45"/>
      <c r="TDY1032" s="45"/>
      <c r="TDZ1032" s="45"/>
      <c r="TEA1032" s="45"/>
      <c r="TEB1032" s="45"/>
      <c r="TEC1032" s="45"/>
      <c r="TED1032" s="45"/>
      <c r="TEE1032" s="45"/>
      <c r="TEF1032" s="45"/>
      <c r="TEG1032" s="45"/>
      <c r="TEH1032" s="45"/>
      <c r="TEI1032" s="45"/>
      <c r="TEJ1032" s="45"/>
      <c r="TEK1032" s="45"/>
      <c r="TEL1032" s="45"/>
      <c r="TEM1032" s="45"/>
      <c r="TEN1032" s="45"/>
      <c r="TEO1032" s="45"/>
      <c r="TEP1032" s="45"/>
      <c r="TEQ1032" s="45"/>
      <c r="TER1032" s="45"/>
      <c r="TES1032" s="45"/>
      <c r="TET1032" s="45"/>
      <c r="TEU1032" s="45"/>
      <c r="TEV1032" s="45"/>
      <c r="TEW1032" s="45"/>
      <c r="TEX1032" s="45"/>
      <c r="TEY1032" s="45"/>
      <c r="TEZ1032" s="45"/>
      <c r="TFA1032" s="45"/>
      <c r="TFB1032" s="45"/>
      <c r="TFC1032" s="45"/>
      <c r="TFD1032" s="45"/>
      <c r="TFE1032" s="45"/>
      <c r="TFF1032" s="45"/>
      <c r="TFG1032" s="45"/>
      <c r="TFH1032" s="45"/>
      <c r="TFI1032" s="45"/>
      <c r="TFJ1032" s="45"/>
      <c r="TFK1032" s="45"/>
      <c r="TFL1032" s="45"/>
      <c r="TFM1032" s="45"/>
      <c r="TFN1032" s="45"/>
      <c r="TFO1032" s="45"/>
      <c r="TFP1032" s="45"/>
      <c r="TFQ1032" s="45"/>
      <c r="TFR1032" s="45"/>
      <c r="TFS1032" s="45"/>
      <c r="TFT1032" s="45"/>
      <c r="TFU1032" s="45"/>
      <c r="TFV1032" s="45"/>
      <c r="TFW1032" s="45"/>
      <c r="TFX1032" s="45"/>
      <c r="TFY1032" s="45"/>
      <c r="TFZ1032" s="45"/>
      <c r="TGA1032" s="45"/>
      <c r="TGB1032" s="45"/>
      <c r="TGC1032" s="45"/>
      <c r="TGD1032" s="45"/>
      <c r="TGE1032" s="45"/>
      <c r="TGF1032" s="45"/>
      <c r="TGG1032" s="45"/>
      <c r="TGH1032" s="45"/>
      <c r="TGI1032" s="45"/>
      <c r="TGJ1032" s="45"/>
      <c r="TGK1032" s="45"/>
      <c r="TGL1032" s="45"/>
      <c r="TGM1032" s="45"/>
      <c r="TGN1032" s="45"/>
      <c r="TGO1032" s="45"/>
      <c r="TGP1032" s="45"/>
      <c r="TGQ1032" s="45"/>
      <c r="TGR1032" s="45"/>
      <c r="TGS1032" s="45"/>
      <c r="TGT1032" s="45"/>
      <c r="TGU1032" s="45"/>
      <c r="TGV1032" s="45"/>
      <c r="TGW1032" s="45"/>
      <c r="TGX1032" s="45"/>
      <c r="TGY1032" s="45"/>
      <c r="TGZ1032" s="45"/>
      <c r="THA1032" s="45"/>
      <c r="THB1032" s="45"/>
      <c r="THC1032" s="45"/>
      <c r="THD1032" s="45"/>
      <c r="THE1032" s="45"/>
      <c r="THF1032" s="45"/>
      <c r="THG1032" s="45"/>
      <c r="THH1032" s="45"/>
      <c r="THI1032" s="45"/>
      <c r="THJ1032" s="45"/>
      <c r="THK1032" s="45"/>
      <c r="THL1032" s="45"/>
      <c r="THM1032" s="45"/>
      <c r="THN1032" s="45"/>
      <c r="THO1032" s="45"/>
      <c r="THP1032" s="45"/>
      <c r="THQ1032" s="45"/>
      <c r="THR1032" s="45"/>
      <c r="THS1032" s="45"/>
      <c r="THT1032" s="45"/>
      <c r="THU1032" s="45"/>
      <c r="THV1032" s="45"/>
      <c r="THW1032" s="45"/>
      <c r="THX1032" s="45"/>
      <c r="THY1032" s="45"/>
      <c r="THZ1032" s="45"/>
      <c r="TIA1032" s="45"/>
      <c r="TIB1032" s="45"/>
      <c r="TIC1032" s="45"/>
      <c r="TID1032" s="45"/>
      <c r="TIE1032" s="45"/>
      <c r="TIF1032" s="45"/>
      <c r="TIG1032" s="45"/>
      <c r="TIH1032" s="45"/>
      <c r="TII1032" s="45"/>
      <c r="TIJ1032" s="45"/>
      <c r="TIK1032" s="45"/>
      <c r="TIL1032" s="45"/>
      <c r="TIM1032" s="45"/>
      <c r="TIN1032" s="45"/>
      <c r="TIO1032" s="45"/>
      <c r="TIP1032" s="45"/>
      <c r="TIQ1032" s="45"/>
      <c r="TIR1032" s="45"/>
      <c r="TIS1032" s="45"/>
      <c r="TIT1032" s="45"/>
      <c r="TIU1032" s="45"/>
      <c r="TIV1032" s="45"/>
      <c r="TIW1032" s="45"/>
      <c r="TIX1032" s="45"/>
      <c r="TIY1032" s="45"/>
      <c r="TIZ1032" s="45"/>
      <c r="TJA1032" s="45"/>
      <c r="TJB1032" s="45"/>
      <c r="TJC1032" s="45"/>
      <c r="TJD1032" s="45"/>
      <c r="TJE1032" s="45"/>
      <c r="TJF1032" s="45"/>
      <c r="TJG1032" s="45"/>
      <c r="TJH1032" s="45"/>
      <c r="TJI1032" s="45"/>
      <c r="TJJ1032" s="45"/>
      <c r="TJK1032" s="45"/>
      <c r="TJL1032" s="45"/>
      <c r="TJM1032" s="45"/>
      <c r="TJN1032" s="45"/>
      <c r="TJO1032" s="45"/>
      <c r="TJP1032" s="45"/>
      <c r="TJQ1032" s="45"/>
      <c r="TJR1032" s="45"/>
      <c r="TJS1032" s="45"/>
      <c r="TJT1032" s="45"/>
      <c r="TJU1032" s="45"/>
      <c r="TJV1032" s="45"/>
      <c r="TJW1032" s="45"/>
      <c r="TJX1032" s="45"/>
      <c r="TJY1032" s="45"/>
      <c r="TJZ1032" s="45"/>
      <c r="TKA1032" s="45"/>
      <c r="TKB1032" s="45"/>
      <c r="TKC1032" s="45"/>
      <c r="TKD1032" s="45"/>
      <c r="TKE1032" s="45"/>
      <c r="TKF1032" s="45"/>
      <c r="TKG1032" s="45"/>
      <c r="TKH1032" s="45"/>
      <c r="TKI1032" s="45"/>
      <c r="TKJ1032" s="45"/>
      <c r="TKK1032" s="45"/>
      <c r="TKL1032" s="45"/>
      <c r="TKM1032" s="45"/>
      <c r="TKN1032" s="45"/>
      <c r="TKO1032" s="45"/>
      <c r="TKP1032" s="45"/>
      <c r="TKQ1032" s="45"/>
      <c r="TKR1032" s="45"/>
      <c r="TKS1032" s="45"/>
      <c r="TKT1032" s="45"/>
      <c r="TKU1032" s="45"/>
      <c r="TKV1032" s="45"/>
      <c r="TKW1032" s="45"/>
      <c r="TKX1032" s="45"/>
      <c r="TKY1032" s="45"/>
      <c r="TKZ1032" s="45"/>
      <c r="TLA1032" s="45"/>
      <c r="TLB1032" s="45"/>
      <c r="TLC1032" s="45"/>
      <c r="TLD1032" s="45"/>
      <c r="TLE1032" s="45"/>
      <c r="TLF1032" s="45"/>
      <c r="TLG1032" s="45"/>
      <c r="TLH1032" s="45"/>
      <c r="TLI1032" s="45"/>
      <c r="TLJ1032" s="45"/>
      <c r="TLK1032" s="45"/>
      <c r="TLL1032" s="45"/>
      <c r="TLM1032" s="45"/>
      <c r="TLN1032" s="45"/>
      <c r="TLO1032" s="45"/>
      <c r="TLP1032" s="45"/>
      <c r="TLQ1032" s="45"/>
      <c r="TLR1032" s="45"/>
      <c r="TLS1032" s="45"/>
      <c r="TLT1032" s="45"/>
      <c r="TLU1032" s="45"/>
      <c r="TLV1032" s="45"/>
      <c r="TLW1032" s="45"/>
      <c r="TLX1032" s="45"/>
      <c r="TLY1032" s="45"/>
      <c r="TLZ1032" s="45"/>
      <c r="TMA1032" s="45"/>
      <c r="TMB1032" s="45"/>
      <c r="TMC1032" s="45"/>
      <c r="TMD1032" s="45"/>
      <c r="TME1032" s="45"/>
      <c r="TMF1032" s="45"/>
      <c r="TMG1032" s="45"/>
      <c r="TMH1032" s="45"/>
      <c r="TMI1032" s="45"/>
      <c r="TMJ1032" s="45"/>
      <c r="TMK1032" s="45"/>
      <c r="TML1032" s="45"/>
      <c r="TMM1032" s="45"/>
      <c r="TMN1032" s="45"/>
      <c r="TMO1032" s="45"/>
      <c r="TMP1032" s="45"/>
      <c r="TMQ1032" s="45"/>
      <c r="TMR1032" s="45"/>
      <c r="TMS1032" s="45"/>
      <c r="TMT1032" s="45"/>
      <c r="TMU1032" s="45"/>
      <c r="TMV1032" s="45"/>
      <c r="TMW1032" s="45"/>
      <c r="TMX1032" s="45"/>
      <c r="TMY1032" s="45"/>
      <c r="TMZ1032" s="45"/>
      <c r="TNA1032" s="45"/>
      <c r="TNB1032" s="45"/>
      <c r="TNC1032" s="45"/>
      <c r="TND1032" s="45"/>
      <c r="TNE1032" s="45"/>
      <c r="TNF1032" s="45"/>
      <c r="TNG1032" s="45"/>
      <c r="TNH1032" s="45"/>
      <c r="TNI1032" s="45"/>
      <c r="TNJ1032" s="45"/>
      <c r="TNK1032" s="45"/>
      <c r="TNL1032" s="45"/>
      <c r="TNM1032" s="45"/>
      <c r="TNN1032" s="45"/>
      <c r="TNO1032" s="45"/>
      <c r="TNP1032" s="45"/>
      <c r="TNQ1032" s="45"/>
      <c r="TNR1032" s="45"/>
      <c r="TNS1032" s="45"/>
      <c r="TNT1032" s="45"/>
      <c r="TNU1032" s="45"/>
      <c r="TNV1032" s="45"/>
      <c r="TNW1032" s="45"/>
      <c r="TNX1032" s="45"/>
      <c r="TNY1032" s="45"/>
      <c r="TNZ1032" s="45"/>
      <c r="TOA1032" s="45"/>
      <c r="TOB1032" s="45"/>
      <c r="TOC1032" s="45"/>
      <c r="TOD1032" s="45"/>
      <c r="TOE1032" s="45"/>
      <c r="TOF1032" s="45"/>
      <c r="TOG1032" s="45"/>
      <c r="TOH1032" s="45"/>
      <c r="TOI1032" s="45"/>
      <c r="TOJ1032" s="45"/>
      <c r="TOK1032" s="45"/>
      <c r="TOL1032" s="45"/>
      <c r="TOM1032" s="45"/>
      <c r="TON1032" s="45"/>
      <c r="TOO1032" s="45"/>
      <c r="TOP1032" s="45"/>
      <c r="TOQ1032" s="45"/>
      <c r="TOR1032" s="45"/>
      <c r="TOS1032" s="45"/>
      <c r="TOT1032" s="45"/>
      <c r="TOU1032" s="45"/>
      <c r="TOV1032" s="45"/>
      <c r="TOW1032" s="45"/>
      <c r="TOX1032" s="45"/>
      <c r="TOY1032" s="45"/>
      <c r="TOZ1032" s="45"/>
      <c r="TPA1032" s="45"/>
      <c r="TPB1032" s="45"/>
      <c r="TPC1032" s="45"/>
      <c r="TPD1032" s="45"/>
      <c r="TPE1032" s="45"/>
      <c r="TPF1032" s="45"/>
      <c r="TPG1032" s="45"/>
      <c r="TPH1032" s="45"/>
      <c r="TPI1032" s="45"/>
      <c r="TPJ1032" s="45"/>
      <c r="TPK1032" s="45"/>
      <c r="TPL1032" s="45"/>
      <c r="TPM1032" s="45"/>
      <c r="TPN1032" s="45"/>
      <c r="TPO1032" s="45"/>
      <c r="TPP1032" s="45"/>
      <c r="TPQ1032" s="45"/>
      <c r="TPR1032" s="45"/>
      <c r="TPS1032" s="45"/>
      <c r="TPT1032" s="45"/>
      <c r="TPU1032" s="45"/>
      <c r="TPV1032" s="45"/>
      <c r="TPW1032" s="45"/>
      <c r="TPX1032" s="45"/>
      <c r="TPY1032" s="45"/>
      <c r="TPZ1032" s="45"/>
      <c r="TQA1032" s="45"/>
      <c r="TQB1032" s="45"/>
      <c r="TQC1032" s="45"/>
      <c r="TQD1032" s="45"/>
      <c r="TQE1032" s="45"/>
      <c r="TQF1032" s="45"/>
      <c r="TQG1032" s="45"/>
      <c r="TQH1032" s="45"/>
      <c r="TQI1032" s="45"/>
      <c r="TQJ1032" s="45"/>
      <c r="TQK1032" s="45"/>
      <c r="TQL1032" s="45"/>
      <c r="TQM1032" s="45"/>
      <c r="TQN1032" s="45"/>
      <c r="TQO1032" s="45"/>
      <c r="TQP1032" s="45"/>
      <c r="TQQ1032" s="45"/>
      <c r="TQR1032" s="45"/>
      <c r="TQS1032" s="45"/>
      <c r="TQT1032" s="45"/>
      <c r="TQU1032" s="45"/>
      <c r="TQV1032" s="45"/>
      <c r="TQW1032" s="45"/>
      <c r="TQX1032" s="45"/>
      <c r="TQY1032" s="45"/>
      <c r="TQZ1032" s="45"/>
      <c r="TRA1032" s="45"/>
      <c r="TRB1032" s="45"/>
      <c r="TRC1032" s="45"/>
      <c r="TRD1032" s="45"/>
      <c r="TRE1032" s="45"/>
      <c r="TRF1032" s="45"/>
      <c r="TRG1032" s="45"/>
      <c r="TRH1032" s="45"/>
      <c r="TRI1032" s="45"/>
      <c r="TRJ1032" s="45"/>
      <c r="TRK1032" s="45"/>
      <c r="TRL1032" s="45"/>
      <c r="TRM1032" s="45"/>
      <c r="TRN1032" s="45"/>
      <c r="TRO1032" s="45"/>
      <c r="TRP1032" s="45"/>
      <c r="TRQ1032" s="45"/>
      <c r="TRR1032" s="45"/>
      <c r="TRS1032" s="45"/>
      <c r="TRT1032" s="45"/>
      <c r="TRU1032" s="45"/>
      <c r="TRV1032" s="45"/>
      <c r="TRW1032" s="45"/>
      <c r="TRX1032" s="45"/>
      <c r="TRY1032" s="45"/>
      <c r="TRZ1032" s="45"/>
      <c r="TSA1032" s="45"/>
      <c r="TSB1032" s="45"/>
      <c r="TSC1032" s="45"/>
      <c r="TSD1032" s="45"/>
      <c r="TSE1032" s="45"/>
      <c r="TSF1032" s="45"/>
      <c r="TSG1032" s="45"/>
      <c r="TSH1032" s="45"/>
      <c r="TSI1032" s="45"/>
      <c r="TSJ1032" s="45"/>
      <c r="TSK1032" s="45"/>
      <c r="TSL1032" s="45"/>
      <c r="TSM1032" s="45"/>
      <c r="TSN1032" s="45"/>
      <c r="TSO1032" s="45"/>
      <c r="TSP1032" s="45"/>
      <c r="TSQ1032" s="45"/>
      <c r="TSR1032" s="45"/>
      <c r="TSS1032" s="45"/>
      <c r="TST1032" s="45"/>
      <c r="TSU1032" s="45"/>
      <c r="TSV1032" s="45"/>
      <c r="TSW1032" s="45"/>
      <c r="TSX1032" s="45"/>
      <c r="TSY1032" s="45"/>
      <c r="TSZ1032" s="45"/>
      <c r="TTA1032" s="45"/>
      <c r="TTB1032" s="45"/>
      <c r="TTC1032" s="45"/>
      <c r="TTD1032" s="45"/>
      <c r="TTE1032" s="45"/>
      <c r="TTF1032" s="45"/>
      <c r="TTG1032" s="45"/>
      <c r="TTH1032" s="45"/>
      <c r="TTI1032" s="45"/>
      <c r="TTJ1032" s="45"/>
      <c r="TTK1032" s="45"/>
      <c r="TTL1032" s="45"/>
      <c r="TTM1032" s="45"/>
      <c r="TTN1032" s="45"/>
      <c r="TTO1032" s="45"/>
      <c r="TTP1032" s="45"/>
      <c r="TTQ1032" s="45"/>
      <c r="TTR1032" s="45"/>
      <c r="TTS1032" s="45"/>
      <c r="TTT1032" s="45"/>
      <c r="TTU1032" s="45"/>
      <c r="TTV1032" s="45"/>
      <c r="TTW1032" s="45"/>
      <c r="TTX1032" s="45"/>
      <c r="TTY1032" s="45"/>
      <c r="TTZ1032" s="45"/>
      <c r="TUA1032" s="45"/>
      <c r="TUB1032" s="45"/>
      <c r="TUC1032" s="45"/>
      <c r="TUD1032" s="45"/>
      <c r="TUE1032" s="45"/>
      <c r="TUF1032" s="45"/>
      <c r="TUG1032" s="45"/>
      <c r="TUH1032" s="45"/>
      <c r="TUI1032" s="45"/>
      <c r="TUJ1032" s="45"/>
      <c r="TUK1032" s="45"/>
      <c r="TUL1032" s="45"/>
      <c r="TUM1032" s="45"/>
      <c r="TUN1032" s="45"/>
      <c r="TUO1032" s="45"/>
      <c r="TUP1032" s="45"/>
      <c r="TUQ1032" s="45"/>
      <c r="TUR1032" s="45"/>
      <c r="TUS1032" s="45"/>
      <c r="TUT1032" s="45"/>
      <c r="TUU1032" s="45"/>
      <c r="TUV1032" s="45"/>
      <c r="TUW1032" s="45"/>
      <c r="TUX1032" s="45"/>
      <c r="TUY1032" s="45"/>
      <c r="TUZ1032" s="45"/>
      <c r="TVA1032" s="45"/>
      <c r="TVB1032" s="45"/>
      <c r="TVC1032" s="45"/>
      <c r="TVD1032" s="45"/>
      <c r="TVE1032" s="45"/>
      <c r="TVF1032" s="45"/>
      <c r="TVG1032" s="45"/>
      <c r="TVH1032" s="45"/>
      <c r="TVI1032" s="45"/>
      <c r="TVJ1032" s="45"/>
      <c r="TVK1032" s="45"/>
      <c r="TVL1032" s="45"/>
      <c r="TVM1032" s="45"/>
      <c r="TVN1032" s="45"/>
      <c r="TVO1032" s="45"/>
      <c r="TVP1032" s="45"/>
      <c r="TVQ1032" s="45"/>
      <c r="TVR1032" s="45"/>
      <c r="TVS1032" s="45"/>
      <c r="TVT1032" s="45"/>
      <c r="TVU1032" s="45"/>
      <c r="TVV1032" s="45"/>
      <c r="TVW1032" s="45"/>
      <c r="TVX1032" s="45"/>
      <c r="TVY1032" s="45"/>
      <c r="TVZ1032" s="45"/>
      <c r="TWA1032" s="45"/>
      <c r="TWB1032" s="45"/>
      <c r="TWC1032" s="45"/>
      <c r="TWD1032" s="45"/>
      <c r="TWE1032" s="45"/>
      <c r="TWF1032" s="45"/>
      <c r="TWG1032" s="45"/>
      <c r="TWH1032" s="45"/>
      <c r="TWI1032" s="45"/>
      <c r="TWJ1032" s="45"/>
      <c r="TWK1032" s="45"/>
      <c r="TWL1032" s="45"/>
      <c r="TWM1032" s="45"/>
      <c r="TWN1032" s="45"/>
      <c r="TWO1032" s="45"/>
      <c r="TWP1032" s="45"/>
      <c r="TWQ1032" s="45"/>
      <c r="TWR1032" s="45"/>
      <c r="TWS1032" s="45"/>
      <c r="TWT1032" s="45"/>
      <c r="TWU1032" s="45"/>
      <c r="TWV1032" s="45"/>
      <c r="TWW1032" s="45"/>
      <c r="TWX1032" s="45"/>
      <c r="TWY1032" s="45"/>
      <c r="TWZ1032" s="45"/>
      <c r="TXA1032" s="45"/>
      <c r="TXB1032" s="45"/>
      <c r="TXC1032" s="45"/>
      <c r="TXD1032" s="45"/>
      <c r="TXE1032" s="45"/>
      <c r="TXF1032" s="45"/>
      <c r="TXG1032" s="45"/>
      <c r="TXH1032" s="45"/>
      <c r="TXI1032" s="45"/>
      <c r="TXJ1032" s="45"/>
      <c r="TXK1032" s="45"/>
      <c r="TXL1032" s="45"/>
      <c r="TXM1032" s="45"/>
      <c r="TXN1032" s="45"/>
      <c r="TXO1032" s="45"/>
      <c r="TXP1032" s="45"/>
      <c r="TXQ1032" s="45"/>
      <c r="TXR1032" s="45"/>
      <c r="TXS1032" s="45"/>
      <c r="TXT1032" s="45"/>
      <c r="TXU1032" s="45"/>
      <c r="TXV1032" s="45"/>
      <c r="TXW1032" s="45"/>
      <c r="TXX1032" s="45"/>
      <c r="TXY1032" s="45"/>
      <c r="TXZ1032" s="45"/>
      <c r="TYA1032" s="45"/>
      <c r="TYB1032" s="45"/>
      <c r="TYC1032" s="45"/>
      <c r="TYD1032" s="45"/>
      <c r="TYE1032" s="45"/>
      <c r="TYF1032" s="45"/>
      <c r="TYG1032" s="45"/>
      <c r="TYH1032" s="45"/>
      <c r="TYI1032" s="45"/>
      <c r="TYJ1032" s="45"/>
      <c r="TYK1032" s="45"/>
      <c r="TYL1032" s="45"/>
      <c r="TYM1032" s="45"/>
      <c r="TYN1032" s="45"/>
      <c r="TYO1032" s="45"/>
      <c r="TYP1032" s="45"/>
      <c r="TYQ1032" s="45"/>
      <c r="TYR1032" s="45"/>
      <c r="TYS1032" s="45"/>
      <c r="TYT1032" s="45"/>
      <c r="TYU1032" s="45"/>
      <c r="TYV1032" s="45"/>
      <c r="TYW1032" s="45"/>
      <c r="TYX1032" s="45"/>
      <c r="TYY1032" s="45"/>
      <c r="TYZ1032" s="45"/>
      <c r="TZA1032" s="45"/>
      <c r="TZB1032" s="45"/>
      <c r="TZC1032" s="45"/>
      <c r="TZD1032" s="45"/>
      <c r="TZE1032" s="45"/>
      <c r="TZF1032" s="45"/>
      <c r="TZG1032" s="45"/>
      <c r="TZH1032" s="45"/>
      <c r="TZI1032" s="45"/>
      <c r="TZJ1032" s="45"/>
      <c r="TZK1032" s="45"/>
      <c r="TZL1032" s="45"/>
      <c r="TZM1032" s="45"/>
      <c r="TZN1032" s="45"/>
      <c r="TZO1032" s="45"/>
      <c r="TZP1032" s="45"/>
      <c r="TZQ1032" s="45"/>
      <c r="TZR1032" s="45"/>
      <c r="TZS1032" s="45"/>
      <c r="TZT1032" s="45"/>
      <c r="TZU1032" s="45"/>
      <c r="TZV1032" s="45"/>
      <c r="TZW1032" s="45"/>
      <c r="TZX1032" s="45"/>
      <c r="TZY1032" s="45"/>
      <c r="TZZ1032" s="45"/>
      <c r="UAA1032" s="45"/>
      <c r="UAB1032" s="45"/>
      <c r="UAC1032" s="45"/>
      <c r="UAD1032" s="45"/>
      <c r="UAE1032" s="45"/>
      <c r="UAF1032" s="45"/>
      <c r="UAG1032" s="45"/>
      <c r="UAH1032" s="45"/>
      <c r="UAI1032" s="45"/>
      <c r="UAJ1032" s="45"/>
      <c r="UAK1032" s="45"/>
      <c r="UAL1032" s="45"/>
      <c r="UAM1032" s="45"/>
      <c r="UAN1032" s="45"/>
      <c r="UAO1032" s="45"/>
      <c r="UAP1032" s="45"/>
      <c r="UAQ1032" s="45"/>
      <c r="UAR1032" s="45"/>
      <c r="UAS1032" s="45"/>
      <c r="UAT1032" s="45"/>
      <c r="UAU1032" s="45"/>
      <c r="UAV1032" s="45"/>
      <c r="UAW1032" s="45"/>
      <c r="UAX1032" s="45"/>
      <c r="UAY1032" s="45"/>
      <c r="UAZ1032" s="45"/>
      <c r="UBA1032" s="45"/>
      <c r="UBB1032" s="45"/>
      <c r="UBC1032" s="45"/>
      <c r="UBD1032" s="45"/>
      <c r="UBE1032" s="45"/>
      <c r="UBF1032" s="45"/>
      <c r="UBG1032" s="45"/>
      <c r="UBH1032" s="45"/>
      <c r="UBI1032" s="45"/>
      <c r="UBJ1032" s="45"/>
      <c r="UBK1032" s="45"/>
      <c r="UBL1032" s="45"/>
      <c r="UBM1032" s="45"/>
      <c r="UBN1032" s="45"/>
      <c r="UBO1032" s="45"/>
      <c r="UBP1032" s="45"/>
      <c r="UBQ1032" s="45"/>
      <c r="UBR1032" s="45"/>
      <c r="UBS1032" s="45"/>
      <c r="UBT1032" s="45"/>
      <c r="UBU1032" s="45"/>
      <c r="UBV1032" s="45"/>
      <c r="UBW1032" s="45"/>
      <c r="UBX1032" s="45"/>
      <c r="UBY1032" s="45"/>
      <c r="UBZ1032" s="45"/>
      <c r="UCA1032" s="45"/>
      <c r="UCB1032" s="45"/>
      <c r="UCC1032" s="45"/>
      <c r="UCD1032" s="45"/>
      <c r="UCE1032" s="45"/>
      <c r="UCF1032" s="45"/>
      <c r="UCG1032" s="45"/>
      <c r="UCH1032" s="45"/>
      <c r="UCI1032" s="45"/>
      <c r="UCJ1032" s="45"/>
      <c r="UCK1032" s="45"/>
      <c r="UCL1032" s="45"/>
      <c r="UCM1032" s="45"/>
      <c r="UCN1032" s="45"/>
      <c r="UCO1032" s="45"/>
      <c r="UCP1032" s="45"/>
      <c r="UCQ1032" s="45"/>
      <c r="UCR1032" s="45"/>
      <c r="UCS1032" s="45"/>
      <c r="UCT1032" s="45"/>
      <c r="UCU1032" s="45"/>
      <c r="UCV1032" s="45"/>
      <c r="UCW1032" s="45"/>
      <c r="UCX1032" s="45"/>
      <c r="UCY1032" s="45"/>
      <c r="UCZ1032" s="45"/>
      <c r="UDA1032" s="45"/>
      <c r="UDB1032" s="45"/>
      <c r="UDC1032" s="45"/>
      <c r="UDD1032" s="45"/>
      <c r="UDE1032" s="45"/>
      <c r="UDF1032" s="45"/>
      <c r="UDG1032" s="45"/>
      <c r="UDH1032" s="45"/>
      <c r="UDI1032" s="45"/>
      <c r="UDJ1032" s="45"/>
      <c r="UDK1032" s="45"/>
      <c r="UDL1032" s="45"/>
      <c r="UDM1032" s="45"/>
      <c r="UDN1032" s="45"/>
      <c r="UDO1032" s="45"/>
      <c r="UDP1032" s="45"/>
      <c r="UDQ1032" s="45"/>
      <c r="UDR1032" s="45"/>
      <c r="UDS1032" s="45"/>
      <c r="UDT1032" s="45"/>
      <c r="UDU1032" s="45"/>
      <c r="UDV1032" s="45"/>
      <c r="UDW1032" s="45"/>
      <c r="UDX1032" s="45"/>
      <c r="UDY1032" s="45"/>
      <c r="UDZ1032" s="45"/>
      <c r="UEA1032" s="45"/>
      <c r="UEB1032" s="45"/>
      <c r="UEC1032" s="45"/>
      <c r="UED1032" s="45"/>
      <c r="UEE1032" s="45"/>
      <c r="UEF1032" s="45"/>
      <c r="UEG1032" s="45"/>
      <c r="UEH1032" s="45"/>
      <c r="UEI1032" s="45"/>
      <c r="UEJ1032" s="45"/>
      <c r="UEK1032" s="45"/>
      <c r="UEL1032" s="45"/>
      <c r="UEM1032" s="45"/>
      <c r="UEN1032" s="45"/>
      <c r="UEO1032" s="45"/>
      <c r="UEP1032" s="45"/>
      <c r="UEQ1032" s="45"/>
      <c r="UER1032" s="45"/>
      <c r="UES1032" s="45"/>
      <c r="UET1032" s="45"/>
      <c r="UEU1032" s="45"/>
      <c r="UEV1032" s="45"/>
      <c r="UEW1032" s="45"/>
      <c r="UEX1032" s="45"/>
      <c r="UEY1032" s="45"/>
      <c r="UEZ1032" s="45"/>
      <c r="UFA1032" s="45"/>
      <c r="UFB1032" s="45"/>
      <c r="UFC1032" s="45"/>
      <c r="UFD1032" s="45"/>
      <c r="UFE1032" s="45"/>
      <c r="UFF1032" s="45"/>
      <c r="UFG1032" s="45"/>
      <c r="UFH1032" s="45"/>
      <c r="UFI1032" s="45"/>
      <c r="UFJ1032" s="45"/>
      <c r="UFK1032" s="45"/>
      <c r="UFL1032" s="45"/>
      <c r="UFM1032" s="45"/>
      <c r="UFN1032" s="45"/>
      <c r="UFO1032" s="45"/>
      <c r="UFP1032" s="45"/>
      <c r="UFQ1032" s="45"/>
      <c r="UFR1032" s="45"/>
      <c r="UFS1032" s="45"/>
      <c r="UFT1032" s="45"/>
      <c r="UFU1032" s="45"/>
      <c r="UFV1032" s="45"/>
      <c r="UFW1032" s="45"/>
      <c r="UFX1032" s="45"/>
      <c r="UFY1032" s="45"/>
      <c r="UFZ1032" s="45"/>
      <c r="UGA1032" s="45"/>
      <c r="UGB1032" s="45"/>
      <c r="UGC1032" s="45"/>
      <c r="UGD1032" s="45"/>
      <c r="UGE1032" s="45"/>
      <c r="UGF1032" s="45"/>
      <c r="UGG1032" s="45"/>
      <c r="UGH1032" s="45"/>
      <c r="UGI1032" s="45"/>
      <c r="UGJ1032" s="45"/>
      <c r="UGK1032" s="45"/>
      <c r="UGL1032" s="45"/>
      <c r="UGM1032" s="45"/>
      <c r="UGN1032" s="45"/>
      <c r="UGO1032" s="45"/>
      <c r="UGP1032" s="45"/>
      <c r="UGQ1032" s="45"/>
      <c r="UGR1032" s="45"/>
      <c r="UGS1032" s="45"/>
      <c r="UGT1032" s="45"/>
      <c r="UGU1032" s="45"/>
      <c r="UGV1032" s="45"/>
      <c r="UGW1032" s="45"/>
      <c r="UGX1032" s="45"/>
      <c r="UGY1032" s="45"/>
      <c r="UGZ1032" s="45"/>
      <c r="UHA1032" s="45"/>
      <c r="UHB1032" s="45"/>
      <c r="UHC1032" s="45"/>
      <c r="UHD1032" s="45"/>
      <c r="UHE1032" s="45"/>
      <c r="UHF1032" s="45"/>
      <c r="UHG1032" s="45"/>
      <c r="UHH1032" s="45"/>
      <c r="UHI1032" s="45"/>
      <c r="UHJ1032" s="45"/>
      <c r="UHK1032" s="45"/>
      <c r="UHL1032" s="45"/>
      <c r="UHM1032" s="45"/>
      <c r="UHN1032" s="45"/>
      <c r="UHO1032" s="45"/>
      <c r="UHP1032" s="45"/>
      <c r="UHQ1032" s="45"/>
      <c r="UHR1032" s="45"/>
      <c r="UHS1032" s="45"/>
      <c r="UHT1032" s="45"/>
      <c r="UHU1032" s="45"/>
      <c r="UHV1032" s="45"/>
      <c r="UHW1032" s="45"/>
      <c r="UHX1032" s="45"/>
      <c r="UHY1032" s="45"/>
      <c r="UHZ1032" s="45"/>
      <c r="UIA1032" s="45"/>
      <c r="UIB1032" s="45"/>
      <c r="UIC1032" s="45"/>
      <c r="UID1032" s="45"/>
      <c r="UIE1032" s="45"/>
      <c r="UIF1032" s="45"/>
      <c r="UIG1032" s="45"/>
      <c r="UIH1032" s="45"/>
      <c r="UII1032" s="45"/>
      <c r="UIJ1032" s="45"/>
      <c r="UIK1032" s="45"/>
      <c r="UIL1032" s="45"/>
      <c r="UIM1032" s="45"/>
      <c r="UIN1032" s="45"/>
      <c r="UIO1032" s="45"/>
      <c r="UIP1032" s="45"/>
      <c r="UIQ1032" s="45"/>
      <c r="UIR1032" s="45"/>
      <c r="UIS1032" s="45"/>
      <c r="UIT1032" s="45"/>
      <c r="UIU1032" s="45"/>
      <c r="UIV1032" s="45"/>
      <c r="UIW1032" s="45"/>
      <c r="UIX1032" s="45"/>
      <c r="UIY1032" s="45"/>
      <c r="UIZ1032" s="45"/>
      <c r="UJA1032" s="45"/>
      <c r="UJB1032" s="45"/>
      <c r="UJC1032" s="45"/>
      <c r="UJD1032" s="45"/>
      <c r="UJE1032" s="45"/>
      <c r="UJF1032" s="45"/>
      <c r="UJG1032" s="45"/>
      <c r="UJH1032" s="45"/>
      <c r="UJI1032" s="45"/>
      <c r="UJJ1032" s="45"/>
      <c r="UJK1032" s="45"/>
      <c r="UJL1032" s="45"/>
      <c r="UJM1032" s="45"/>
      <c r="UJN1032" s="45"/>
      <c r="UJO1032" s="45"/>
      <c r="UJP1032" s="45"/>
      <c r="UJQ1032" s="45"/>
      <c r="UJR1032" s="45"/>
      <c r="UJS1032" s="45"/>
      <c r="UJT1032" s="45"/>
      <c r="UJU1032" s="45"/>
      <c r="UJV1032" s="45"/>
      <c r="UJW1032" s="45"/>
      <c r="UJX1032" s="45"/>
      <c r="UJY1032" s="45"/>
      <c r="UJZ1032" s="45"/>
      <c r="UKA1032" s="45"/>
      <c r="UKB1032" s="45"/>
      <c r="UKC1032" s="45"/>
      <c r="UKD1032" s="45"/>
      <c r="UKE1032" s="45"/>
      <c r="UKF1032" s="45"/>
      <c r="UKG1032" s="45"/>
      <c r="UKH1032" s="45"/>
      <c r="UKI1032" s="45"/>
      <c r="UKJ1032" s="45"/>
      <c r="UKK1032" s="45"/>
      <c r="UKL1032" s="45"/>
      <c r="UKM1032" s="45"/>
      <c r="UKN1032" s="45"/>
      <c r="UKO1032" s="45"/>
      <c r="UKP1032" s="45"/>
      <c r="UKQ1032" s="45"/>
      <c r="UKR1032" s="45"/>
      <c r="UKS1032" s="45"/>
      <c r="UKT1032" s="45"/>
      <c r="UKU1032" s="45"/>
      <c r="UKV1032" s="45"/>
      <c r="UKW1032" s="45"/>
      <c r="UKX1032" s="45"/>
      <c r="UKY1032" s="45"/>
      <c r="UKZ1032" s="45"/>
      <c r="ULA1032" s="45"/>
      <c r="ULB1032" s="45"/>
      <c r="ULC1032" s="45"/>
      <c r="ULD1032" s="45"/>
      <c r="ULE1032" s="45"/>
      <c r="ULF1032" s="45"/>
      <c r="ULG1032" s="45"/>
      <c r="ULH1032" s="45"/>
      <c r="ULI1032" s="45"/>
      <c r="ULJ1032" s="45"/>
      <c r="ULK1032" s="45"/>
      <c r="ULL1032" s="45"/>
      <c r="ULM1032" s="45"/>
      <c r="ULN1032" s="45"/>
      <c r="ULO1032" s="45"/>
      <c r="ULP1032" s="45"/>
      <c r="ULQ1032" s="45"/>
      <c r="ULR1032" s="45"/>
      <c r="ULS1032" s="45"/>
      <c r="ULT1032" s="45"/>
      <c r="ULU1032" s="45"/>
      <c r="ULV1032" s="45"/>
      <c r="ULW1032" s="45"/>
      <c r="ULX1032" s="45"/>
      <c r="ULY1032" s="45"/>
      <c r="ULZ1032" s="45"/>
      <c r="UMA1032" s="45"/>
      <c r="UMB1032" s="45"/>
      <c r="UMC1032" s="45"/>
      <c r="UMD1032" s="45"/>
      <c r="UME1032" s="45"/>
      <c r="UMF1032" s="45"/>
      <c r="UMG1032" s="45"/>
      <c r="UMH1032" s="45"/>
      <c r="UMI1032" s="45"/>
      <c r="UMJ1032" s="45"/>
      <c r="UMK1032" s="45"/>
      <c r="UML1032" s="45"/>
      <c r="UMM1032" s="45"/>
      <c r="UMN1032" s="45"/>
      <c r="UMO1032" s="45"/>
      <c r="UMP1032" s="45"/>
      <c r="UMQ1032" s="45"/>
      <c r="UMR1032" s="45"/>
      <c r="UMS1032" s="45"/>
      <c r="UMT1032" s="45"/>
      <c r="UMU1032" s="45"/>
      <c r="UMV1032" s="45"/>
      <c r="UMW1032" s="45"/>
      <c r="UMX1032" s="45"/>
      <c r="UMY1032" s="45"/>
      <c r="UMZ1032" s="45"/>
      <c r="UNA1032" s="45"/>
      <c r="UNB1032" s="45"/>
      <c r="UNC1032" s="45"/>
      <c r="UND1032" s="45"/>
      <c r="UNE1032" s="45"/>
      <c r="UNF1032" s="45"/>
      <c r="UNG1032" s="45"/>
      <c r="UNH1032" s="45"/>
      <c r="UNI1032" s="45"/>
      <c r="UNJ1032" s="45"/>
      <c r="UNK1032" s="45"/>
      <c r="UNL1032" s="45"/>
      <c r="UNM1032" s="45"/>
      <c r="UNN1032" s="45"/>
      <c r="UNO1032" s="45"/>
      <c r="UNP1032" s="45"/>
      <c r="UNQ1032" s="45"/>
      <c r="UNR1032" s="45"/>
      <c r="UNS1032" s="45"/>
      <c r="UNT1032" s="45"/>
      <c r="UNU1032" s="45"/>
      <c r="UNV1032" s="45"/>
      <c r="UNW1032" s="45"/>
      <c r="UNX1032" s="45"/>
      <c r="UNY1032" s="45"/>
      <c r="UNZ1032" s="45"/>
      <c r="UOA1032" s="45"/>
      <c r="UOB1032" s="45"/>
      <c r="UOC1032" s="45"/>
      <c r="UOD1032" s="45"/>
      <c r="UOE1032" s="45"/>
      <c r="UOF1032" s="45"/>
      <c r="UOG1032" s="45"/>
      <c r="UOH1032" s="45"/>
      <c r="UOI1032" s="45"/>
      <c r="UOJ1032" s="45"/>
      <c r="UOK1032" s="45"/>
      <c r="UOL1032" s="45"/>
      <c r="UOM1032" s="45"/>
      <c r="UON1032" s="45"/>
      <c r="UOO1032" s="45"/>
      <c r="UOP1032" s="45"/>
      <c r="UOQ1032" s="45"/>
      <c r="UOR1032" s="45"/>
      <c r="UOS1032" s="45"/>
      <c r="UOT1032" s="45"/>
      <c r="UOU1032" s="45"/>
      <c r="UOV1032" s="45"/>
      <c r="UOW1032" s="45"/>
      <c r="UOX1032" s="45"/>
      <c r="UOY1032" s="45"/>
      <c r="UOZ1032" s="45"/>
      <c r="UPA1032" s="45"/>
      <c r="UPB1032" s="45"/>
      <c r="UPC1032" s="45"/>
      <c r="UPD1032" s="45"/>
      <c r="UPE1032" s="45"/>
      <c r="UPF1032" s="45"/>
      <c r="UPG1032" s="45"/>
      <c r="UPH1032" s="45"/>
      <c r="UPI1032" s="45"/>
      <c r="UPJ1032" s="45"/>
      <c r="UPK1032" s="45"/>
      <c r="UPL1032" s="45"/>
      <c r="UPM1032" s="45"/>
      <c r="UPN1032" s="45"/>
      <c r="UPO1032" s="45"/>
      <c r="UPP1032" s="45"/>
      <c r="UPQ1032" s="45"/>
      <c r="UPR1032" s="45"/>
      <c r="UPS1032" s="45"/>
      <c r="UPT1032" s="45"/>
      <c r="UPU1032" s="45"/>
      <c r="UPV1032" s="45"/>
      <c r="UPW1032" s="45"/>
      <c r="UPX1032" s="45"/>
      <c r="UPY1032" s="45"/>
      <c r="UPZ1032" s="45"/>
      <c r="UQA1032" s="45"/>
      <c r="UQB1032" s="45"/>
      <c r="UQC1032" s="45"/>
      <c r="UQD1032" s="45"/>
      <c r="UQE1032" s="45"/>
      <c r="UQF1032" s="45"/>
      <c r="UQG1032" s="45"/>
      <c r="UQH1032" s="45"/>
      <c r="UQI1032" s="45"/>
      <c r="UQJ1032" s="45"/>
      <c r="UQK1032" s="45"/>
      <c r="UQL1032" s="45"/>
      <c r="UQM1032" s="45"/>
      <c r="UQN1032" s="45"/>
      <c r="UQO1032" s="45"/>
      <c r="UQP1032" s="45"/>
      <c r="UQQ1032" s="45"/>
      <c r="UQR1032" s="45"/>
      <c r="UQS1032" s="45"/>
      <c r="UQT1032" s="45"/>
      <c r="UQU1032" s="45"/>
      <c r="UQV1032" s="45"/>
      <c r="UQW1032" s="45"/>
      <c r="UQX1032" s="45"/>
      <c r="UQY1032" s="45"/>
      <c r="UQZ1032" s="45"/>
      <c r="URA1032" s="45"/>
      <c r="URB1032" s="45"/>
      <c r="URC1032" s="45"/>
      <c r="URD1032" s="45"/>
      <c r="URE1032" s="45"/>
      <c r="URF1032" s="45"/>
      <c r="URG1032" s="45"/>
      <c r="URH1032" s="45"/>
      <c r="URI1032" s="45"/>
      <c r="URJ1032" s="45"/>
      <c r="URK1032" s="45"/>
      <c r="URL1032" s="45"/>
      <c r="URM1032" s="45"/>
      <c r="URN1032" s="45"/>
      <c r="URO1032" s="45"/>
      <c r="URP1032" s="45"/>
      <c r="URQ1032" s="45"/>
      <c r="URR1032" s="45"/>
      <c r="URS1032" s="45"/>
      <c r="URT1032" s="45"/>
      <c r="URU1032" s="45"/>
      <c r="URV1032" s="45"/>
      <c r="URW1032" s="45"/>
      <c r="URX1032" s="45"/>
      <c r="URY1032" s="45"/>
      <c r="URZ1032" s="45"/>
      <c r="USA1032" s="45"/>
      <c r="USB1032" s="45"/>
      <c r="USC1032" s="45"/>
      <c r="USD1032" s="45"/>
      <c r="USE1032" s="45"/>
      <c r="USF1032" s="45"/>
      <c r="USG1032" s="45"/>
      <c r="USH1032" s="45"/>
      <c r="USI1032" s="45"/>
      <c r="USJ1032" s="45"/>
      <c r="USK1032" s="45"/>
      <c r="USL1032" s="45"/>
      <c r="USM1032" s="45"/>
      <c r="USN1032" s="45"/>
      <c r="USO1032" s="45"/>
      <c r="USP1032" s="45"/>
      <c r="USQ1032" s="45"/>
      <c r="USR1032" s="45"/>
      <c r="USS1032" s="45"/>
      <c r="UST1032" s="45"/>
      <c r="USU1032" s="45"/>
      <c r="USV1032" s="45"/>
      <c r="USW1032" s="45"/>
      <c r="USX1032" s="45"/>
      <c r="USY1032" s="45"/>
      <c r="USZ1032" s="45"/>
      <c r="UTA1032" s="45"/>
      <c r="UTB1032" s="45"/>
      <c r="UTC1032" s="45"/>
      <c r="UTD1032" s="45"/>
      <c r="UTE1032" s="45"/>
      <c r="UTF1032" s="45"/>
      <c r="UTG1032" s="45"/>
      <c r="UTH1032" s="45"/>
      <c r="UTI1032" s="45"/>
      <c r="UTJ1032" s="45"/>
      <c r="UTK1032" s="45"/>
      <c r="UTL1032" s="45"/>
      <c r="UTM1032" s="45"/>
      <c r="UTN1032" s="45"/>
      <c r="UTO1032" s="45"/>
      <c r="UTP1032" s="45"/>
      <c r="UTQ1032" s="45"/>
      <c r="UTR1032" s="45"/>
      <c r="UTS1032" s="45"/>
      <c r="UTT1032" s="45"/>
      <c r="UTU1032" s="45"/>
      <c r="UTV1032" s="45"/>
      <c r="UTW1032" s="45"/>
      <c r="UTX1032" s="45"/>
      <c r="UTY1032" s="45"/>
      <c r="UTZ1032" s="45"/>
      <c r="UUA1032" s="45"/>
      <c r="UUB1032" s="45"/>
      <c r="UUC1032" s="45"/>
      <c r="UUD1032" s="45"/>
      <c r="UUE1032" s="45"/>
      <c r="UUF1032" s="45"/>
      <c r="UUG1032" s="45"/>
      <c r="UUH1032" s="45"/>
      <c r="UUI1032" s="45"/>
      <c r="UUJ1032" s="45"/>
      <c r="UUK1032" s="45"/>
      <c r="UUL1032" s="45"/>
      <c r="UUM1032" s="45"/>
      <c r="UUN1032" s="45"/>
      <c r="UUO1032" s="45"/>
      <c r="UUP1032" s="45"/>
      <c r="UUQ1032" s="45"/>
      <c r="UUR1032" s="45"/>
      <c r="UUS1032" s="45"/>
      <c r="UUT1032" s="45"/>
      <c r="UUU1032" s="45"/>
      <c r="UUV1032" s="45"/>
      <c r="UUW1032" s="45"/>
      <c r="UUX1032" s="45"/>
      <c r="UUY1032" s="45"/>
      <c r="UUZ1032" s="45"/>
      <c r="UVA1032" s="45"/>
      <c r="UVB1032" s="45"/>
      <c r="UVC1032" s="45"/>
      <c r="UVD1032" s="45"/>
      <c r="UVE1032" s="45"/>
      <c r="UVF1032" s="45"/>
      <c r="UVG1032" s="45"/>
      <c r="UVH1032" s="45"/>
      <c r="UVI1032" s="45"/>
      <c r="UVJ1032" s="45"/>
      <c r="UVK1032" s="45"/>
      <c r="UVL1032" s="45"/>
      <c r="UVM1032" s="45"/>
      <c r="UVN1032" s="45"/>
      <c r="UVO1032" s="45"/>
      <c r="UVP1032" s="45"/>
      <c r="UVQ1032" s="45"/>
      <c r="UVR1032" s="45"/>
      <c r="UVS1032" s="45"/>
      <c r="UVT1032" s="45"/>
      <c r="UVU1032" s="45"/>
      <c r="UVV1032" s="45"/>
      <c r="UVW1032" s="45"/>
      <c r="UVX1032" s="45"/>
      <c r="UVY1032" s="45"/>
      <c r="UVZ1032" s="45"/>
      <c r="UWA1032" s="45"/>
      <c r="UWB1032" s="45"/>
      <c r="UWC1032" s="45"/>
      <c r="UWD1032" s="45"/>
      <c r="UWE1032" s="45"/>
      <c r="UWF1032" s="45"/>
      <c r="UWG1032" s="45"/>
      <c r="UWH1032" s="45"/>
      <c r="UWI1032" s="45"/>
      <c r="UWJ1032" s="45"/>
      <c r="UWK1032" s="45"/>
      <c r="UWL1032" s="45"/>
      <c r="UWM1032" s="45"/>
      <c r="UWN1032" s="45"/>
      <c r="UWO1032" s="45"/>
      <c r="UWP1032" s="45"/>
      <c r="UWQ1032" s="45"/>
      <c r="UWR1032" s="45"/>
      <c r="UWS1032" s="45"/>
      <c r="UWT1032" s="45"/>
      <c r="UWU1032" s="45"/>
      <c r="UWV1032" s="45"/>
      <c r="UWW1032" s="45"/>
      <c r="UWX1032" s="45"/>
      <c r="UWY1032" s="45"/>
      <c r="UWZ1032" s="45"/>
      <c r="UXA1032" s="45"/>
      <c r="UXB1032" s="45"/>
      <c r="UXC1032" s="45"/>
      <c r="UXD1032" s="45"/>
      <c r="UXE1032" s="45"/>
      <c r="UXF1032" s="45"/>
      <c r="UXG1032" s="45"/>
      <c r="UXH1032" s="45"/>
      <c r="UXI1032" s="45"/>
      <c r="UXJ1032" s="45"/>
      <c r="UXK1032" s="45"/>
      <c r="UXL1032" s="45"/>
      <c r="UXM1032" s="45"/>
      <c r="UXN1032" s="45"/>
      <c r="UXO1032" s="45"/>
      <c r="UXP1032" s="45"/>
      <c r="UXQ1032" s="45"/>
      <c r="UXR1032" s="45"/>
      <c r="UXS1032" s="45"/>
      <c r="UXT1032" s="45"/>
      <c r="UXU1032" s="45"/>
      <c r="UXV1032" s="45"/>
      <c r="UXW1032" s="45"/>
      <c r="UXX1032" s="45"/>
      <c r="UXY1032" s="45"/>
      <c r="UXZ1032" s="45"/>
      <c r="UYA1032" s="45"/>
      <c r="UYB1032" s="45"/>
      <c r="UYC1032" s="45"/>
      <c r="UYD1032" s="45"/>
      <c r="UYE1032" s="45"/>
      <c r="UYF1032" s="45"/>
      <c r="UYG1032" s="45"/>
      <c r="UYH1032" s="45"/>
      <c r="UYI1032" s="45"/>
      <c r="UYJ1032" s="45"/>
      <c r="UYK1032" s="45"/>
      <c r="UYL1032" s="45"/>
      <c r="UYM1032" s="45"/>
      <c r="UYN1032" s="45"/>
      <c r="UYO1032" s="45"/>
      <c r="UYP1032" s="45"/>
      <c r="UYQ1032" s="45"/>
      <c r="UYR1032" s="45"/>
      <c r="UYS1032" s="45"/>
      <c r="UYT1032" s="45"/>
      <c r="UYU1032" s="45"/>
      <c r="UYV1032" s="45"/>
      <c r="UYW1032" s="45"/>
      <c r="UYX1032" s="45"/>
      <c r="UYY1032" s="45"/>
      <c r="UYZ1032" s="45"/>
      <c r="UZA1032" s="45"/>
      <c r="UZB1032" s="45"/>
      <c r="UZC1032" s="45"/>
      <c r="UZD1032" s="45"/>
      <c r="UZE1032" s="45"/>
      <c r="UZF1032" s="45"/>
      <c r="UZG1032" s="45"/>
      <c r="UZH1032" s="45"/>
      <c r="UZI1032" s="45"/>
      <c r="UZJ1032" s="45"/>
      <c r="UZK1032" s="45"/>
      <c r="UZL1032" s="45"/>
      <c r="UZM1032" s="45"/>
      <c r="UZN1032" s="45"/>
      <c r="UZO1032" s="45"/>
      <c r="UZP1032" s="45"/>
      <c r="UZQ1032" s="45"/>
      <c r="UZR1032" s="45"/>
      <c r="UZS1032" s="45"/>
      <c r="UZT1032" s="45"/>
      <c r="UZU1032" s="45"/>
      <c r="UZV1032" s="45"/>
      <c r="UZW1032" s="45"/>
      <c r="UZX1032" s="45"/>
      <c r="UZY1032" s="45"/>
      <c r="UZZ1032" s="45"/>
      <c r="VAA1032" s="45"/>
      <c r="VAB1032" s="45"/>
      <c r="VAC1032" s="45"/>
      <c r="VAD1032" s="45"/>
      <c r="VAE1032" s="45"/>
      <c r="VAF1032" s="45"/>
      <c r="VAG1032" s="45"/>
      <c r="VAH1032" s="45"/>
      <c r="VAI1032" s="45"/>
      <c r="VAJ1032" s="45"/>
      <c r="VAK1032" s="45"/>
      <c r="VAL1032" s="45"/>
      <c r="VAM1032" s="45"/>
      <c r="VAN1032" s="45"/>
      <c r="VAO1032" s="45"/>
      <c r="VAP1032" s="45"/>
      <c r="VAQ1032" s="45"/>
      <c r="VAR1032" s="45"/>
      <c r="VAS1032" s="45"/>
      <c r="VAT1032" s="45"/>
      <c r="VAU1032" s="45"/>
      <c r="VAV1032" s="45"/>
      <c r="VAW1032" s="45"/>
      <c r="VAX1032" s="45"/>
      <c r="VAY1032" s="45"/>
      <c r="VAZ1032" s="45"/>
      <c r="VBA1032" s="45"/>
      <c r="VBB1032" s="45"/>
      <c r="VBC1032" s="45"/>
      <c r="VBD1032" s="45"/>
      <c r="VBE1032" s="45"/>
      <c r="VBF1032" s="45"/>
      <c r="VBG1032" s="45"/>
      <c r="VBH1032" s="45"/>
      <c r="VBI1032" s="45"/>
      <c r="VBJ1032" s="45"/>
      <c r="VBK1032" s="45"/>
      <c r="VBL1032" s="45"/>
      <c r="VBM1032" s="45"/>
      <c r="VBN1032" s="45"/>
      <c r="VBO1032" s="45"/>
      <c r="VBP1032" s="45"/>
      <c r="VBQ1032" s="45"/>
      <c r="VBR1032" s="45"/>
      <c r="VBS1032" s="45"/>
      <c r="VBT1032" s="45"/>
      <c r="VBU1032" s="45"/>
      <c r="VBV1032" s="45"/>
      <c r="VBW1032" s="45"/>
      <c r="VBX1032" s="45"/>
      <c r="VBY1032" s="45"/>
      <c r="VBZ1032" s="45"/>
      <c r="VCA1032" s="45"/>
      <c r="VCB1032" s="45"/>
      <c r="VCC1032" s="45"/>
      <c r="VCD1032" s="45"/>
      <c r="VCE1032" s="45"/>
      <c r="VCF1032" s="45"/>
      <c r="VCG1032" s="45"/>
      <c r="VCH1032" s="45"/>
      <c r="VCI1032" s="45"/>
      <c r="VCJ1032" s="45"/>
      <c r="VCK1032" s="45"/>
      <c r="VCL1032" s="45"/>
      <c r="VCM1032" s="45"/>
      <c r="VCN1032" s="45"/>
      <c r="VCO1032" s="45"/>
      <c r="VCP1032" s="45"/>
      <c r="VCQ1032" s="45"/>
      <c r="VCR1032" s="45"/>
      <c r="VCS1032" s="45"/>
      <c r="VCT1032" s="45"/>
      <c r="VCU1032" s="45"/>
      <c r="VCV1032" s="45"/>
      <c r="VCW1032" s="45"/>
      <c r="VCX1032" s="45"/>
      <c r="VCY1032" s="45"/>
      <c r="VCZ1032" s="45"/>
      <c r="VDA1032" s="45"/>
      <c r="VDB1032" s="45"/>
      <c r="VDC1032" s="45"/>
      <c r="VDD1032" s="45"/>
      <c r="VDE1032" s="45"/>
      <c r="VDF1032" s="45"/>
      <c r="VDG1032" s="45"/>
      <c r="VDH1032" s="45"/>
      <c r="VDI1032" s="45"/>
      <c r="VDJ1032" s="45"/>
      <c r="VDK1032" s="45"/>
      <c r="VDL1032" s="45"/>
      <c r="VDM1032" s="45"/>
      <c r="VDN1032" s="45"/>
      <c r="VDO1032" s="45"/>
      <c r="VDP1032" s="45"/>
      <c r="VDQ1032" s="45"/>
      <c r="VDR1032" s="45"/>
      <c r="VDS1032" s="45"/>
      <c r="VDT1032" s="45"/>
      <c r="VDU1032" s="45"/>
      <c r="VDV1032" s="45"/>
      <c r="VDW1032" s="45"/>
      <c r="VDX1032" s="45"/>
      <c r="VDY1032" s="45"/>
      <c r="VDZ1032" s="45"/>
      <c r="VEA1032" s="45"/>
      <c r="VEB1032" s="45"/>
      <c r="VEC1032" s="45"/>
      <c r="VED1032" s="45"/>
      <c r="VEE1032" s="45"/>
      <c r="VEF1032" s="45"/>
      <c r="VEG1032" s="45"/>
      <c r="VEH1032" s="45"/>
      <c r="VEI1032" s="45"/>
      <c r="VEJ1032" s="45"/>
      <c r="VEK1032" s="45"/>
      <c r="VEL1032" s="45"/>
      <c r="VEM1032" s="45"/>
      <c r="VEN1032" s="45"/>
      <c r="VEO1032" s="45"/>
      <c r="VEP1032" s="45"/>
      <c r="VEQ1032" s="45"/>
      <c r="VER1032" s="45"/>
      <c r="VES1032" s="45"/>
      <c r="VET1032" s="45"/>
      <c r="VEU1032" s="45"/>
      <c r="VEV1032" s="45"/>
      <c r="VEW1032" s="45"/>
      <c r="VEX1032" s="45"/>
      <c r="VEY1032" s="45"/>
      <c r="VEZ1032" s="45"/>
      <c r="VFA1032" s="45"/>
      <c r="VFB1032" s="45"/>
      <c r="VFC1032" s="45"/>
      <c r="VFD1032" s="45"/>
      <c r="VFE1032" s="45"/>
      <c r="VFF1032" s="45"/>
      <c r="VFG1032" s="45"/>
      <c r="VFH1032" s="45"/>
      <c r="VFI1032" s="45"/>
      <c r="VFJ1032" s="45"/>
      <c r="VFK1032" s="45"/>
      <c r="VFL1032" s="45"/>
      <c r="VFM1032" s="45"/>
      <c r="VFN1032" s="45"/>
      <c r="VFO1032" s="45"/>
      <c r="VFP1032" s="45"/>
      <c r="VFQ1032" s="45"/>
      <c r="VFR1032" s="45"/>
      <c r="VFS1032" s="45"/>
      <c r="VFT1032" s="45"/>
      <c r="VFU1032" s="45"/>
      <c r="VFV1032" s="45"/>
      <c r="VFW1032" s="45"/>
      <c r="VFX1032" s="45"/>
      <c r="VFY1032" s="45"/>
      <c r="VFZ1032" s="45"/>
      <c r="VGA1032" s="45"/>
      <c r="VGB1032" s="45"/>
      <c r="VGC1032" s="45"/>
      <c r="VGD1032" s="45"/>
      <c r="VGE1032" s="45"/>
      <c r="VGF1032" s="45"/>
      <c r="VGG1032" s="45"/>
      <c r="VGH1032" s="45"/>
      <c r="VGI1032" s="45"/>
      <c r="VGJ1032" s="45"/>
      <c r="VGK1032" s="45"/>
      <c r="VGL1032" s="45"/>
      <c r="VGM1032" s="45"/>
      <c r="VGN1032" s="45"/>
      <c r="VGO1032" s="45"/>
      <c r="VGP1032" s="45"/>
      <c r="VGQ1032" s="45"/>
      <c r="VGR1032" s="45"/>
      <c r="VGS1032" s="45"/>
      <c r="VGT1032" s="45"/>
      <c r="VGU1032" s="45"/>
      <c r="VGV1032" s="45"/>
      <c r="VGW1032" s="45"/>
      <c r="VGX1032" s="45"/>
      <c r="VGY1032" s="45"/>
      <c r="VGZ1032" s="45"/>
      <c r="VHA1032" s="45"/>
      <c r="VHB1032" s="45"/>
      <c r="VHC1032" s="45"/>
      <c r="VHD1032" s="45"/>
      <c r="VHE1032" s="45"/>
      <c r="VHF1032" s="45"/>
      <c r="VHG1032" s="45"/>
      <c r="VHH1032" s="45"/>
      <c r="VHI1032" s="45"/>
      <c r="VHJ1032" s="45"/>
      <c r="VHK1032" s="45"/>
      <c r="VHL1032" s="45"/>
      <c r="VHM1032" s="45"/>
      <c r="VHN1032" s="45"/>
      <c r="VHO1032" s="45"/>
      <c r="VHP1032" s="45"/>
      <c r="VHQ1032" s="45"/>
      <c r="VHR1032" s="45"/>
      <c r="VHS1032" s="45"/>
      <c r="VHT1032" s="45"/>
      <c r="VHU1032" s="45"/>
      <c r="VHV1032" s="45"/>
      <c r="VHW1032" s="45"/>
      <c r="VHX1032" s="45"/>
      <c r="VHY1032" s="45"/>
      <c r="VHZ1032" s="45"/>
      <c r="VIA1032" s="45"/>
      <c r="VIB1032" s="45"/>
      <c r="VIC1032" s="45"/>
      <c r="VID1032" s="45"/>
      <c r="VIE1032" s="45"/>
      <c r="VIF1032" s="45"/>
      <c r="VIG1032" s="45"/>
      <c r="VIH1032" s="45"/>
      <c r="VII1032" s="45"/>
      <c r="VIJ1032" s="45"/>
      <c r="VIK1032" s="45"/>
      <c r="VIL1032" s="45"/>
      <c r="VIM1032" s="45"/>
      <c r="VIN1032" s="45"/>
      <c r="VIO1032" s="45"/>
      <c r="VIP1032" s="45"/>
      <c r="VIQ1032" s="45"/>
      <c r="VIR1032" s="45"/>
      <c r="VIS1032" s="45"/>
      <c r="VIT1032" s="45"/>
      <c r="VIU1032" s="45"/>
      <c r="VIV1032" s="45"/>
      <c r="VIW1032" s="45"/>
      <c r="VIX1032" s="45"/>
      <c r="VIY1032" s="45"/>
      <c r="VIZ1032" s="45"/>
      <c r="VJA1032" s="45"/>
      <c r="VJB1032" s="45"/>
      <c r="VJC1032" s="45"/>
      <c r="VJD1032" s="45"/>
      <c r="VJE1032" s="45"/>
      <c r="VJF1032" s="45"/>
      <c r="VJG1032" s="45"/>
      <c r="VJH1032" s="45"/>
      <c r="VJI1032" s="45"/>
      <c r="VJJ1032" s="45"/>
      <c r="VJK1032" s="45"/>
      <c r="VJL1032" s="45"/>
      <c r="VJM1032" s="45"/>
      <c r="VJN1032" s="45"/>
      <c r="VJO1032" s="45"/>
      <c r="VJP1032" s="45"/>
      <c r="VJQ1032" s="45"/>
      <c r="VJR1032" s="45"/>
      <c r="VJS1032" s="45"/>
      <c r="VJT1032" s="45"/>
      <c r="VJU1032" s="45"/>
      <c r="VJV1032" s="45"/>
      <c r="VJW1032" s="45"/>
      <c r="VJX1032" s="45"/>
      <c r="VJY1032" s="45"/>
      <c r="VJZ1032" s="45"/>
      <c r="VKA1032" s="45"/>
      <c r="VKB1032" s="45"/>
      <c r="VKC1032" s="45"/>
      <c r="VKD1032" s="45"/>
      <c r="VKE1032" s="45"/>
      <c r="VKF1032" s="45"/>
      <c r="VKG1032" s="45"/>
      <c r="VKH1032" s="45"/>
      <c r="VKI1032" s="45"/>
      <c r="VKJ1032" s="45"/>
      <c r="VKK1032" s="45"/>
      <c r="VKL1032" s="45"/>
      <c r="VKM1032" s="45"/>
      <c r="VKN1032" s="45"/>
      <c r="VKO1032" s="45"/>
      <c r="VKP1032" s="45"/>
      <c r="VKQ1032" s="45"/>
      <c r="VKR1032" s="45"/>
      <c r="VKS1032" s="45"/>
      <c r="VKT1032" s="45"/>
      <c r="VKU1032" s="45"/>
      <c r="VKV1032" s="45"/>
      <c r="VKW1032" s="45"/>
      <c r="VKX1032" s="45"/>
      <c r="VKY1032" s="45"/>
      <c r="VKZ1032" s="45"/>
      <c r="VLA1032" s="45"/>
      <c r="VLB1032" s="45"/>
      <c r="VLC1032" s="45"/>
      <c r="VLD1032" s="45"/>
      <c r="VLE1032" s="45"/>
      <c r="VLF1032" s="45"/>
      <c r="VLG1032" s="45"/>
      <c r="VLH1032" s="45"/>
      <c r="VLI1032" s="45"/>
      <c r="VLJ1032" s="45"/>
      <c r="VLK1032" s="45"/>
      <c r="VLL1032" s="45"/>
      <c r="VLM1032" s="45"/>
      <c r="VLN1032" s="45"/>
      <c r="VLO1032" s="45"/>
      <c r="VLP1032" s="45"/>
      <c r="VLQ1032" s="45"/>
      <c r="VLR1032" s="45"/>
      <c r="VLS1032" s="45"/>
      <c r="VLT1032" s="45"/>
      <c r="VLU1032" s="45"/>
      <c r="VLV1032" s="45"/>
      <c r="VLW1032" s="45"/>
      <c r="VLX1032" s="45"/>
      <c r="VLY1032" s="45"/>
      <c r="VLZ1032" s="45"/>
      <c r="VMA1032" s="45"/>
      <c r="VMB1032" s="45"/>
      <c r="VMC1032" s="45"/>
      <c r="VMD1032" s="45"/>
      <c r="VME1032" s="45"/>
      <c r="VMF1032" s="45"/>
      <c r="VMG1032" s="45"/>
      <c r="VMH1032" s="45"/>
      <c r="VMI1032" s="45"/>
      <c r="VMJ1032" s="45"/>
      <c r="VMK1032" s="45"/>
      <c r="VML1032" s="45"/>
      <c r="VMM1032" s="45"/>
      <c r="VMN1032" s="45"/>
      <c r="VMO1032" s="45"/>
      <c r="VMP1032" s="45"/>
      <c r="VMQ1032" s="45"/>
      <c r="VMR1032" s="45"/>
      <c r="VMS1032" s="45"/>
      <c r="VMT1032" s="45"/>
      <c r="VMU1032" s="45"/>
      <c r="VMV1032" s="45"/>
      <c r="VMW1032" s="45"/>
      <c r="VMX1032" s="45"/>
      <c r="VMY1032" s="45"/>
      <c r="VMZ1032" s="45"/>
      <c r="VNA1032" s="45"/>
      <c r="VNB1032" s="45"/>
      <c r="VNC1032" s="45"/>
      <c r="VND1032" s="45"/>
      <c r="VNE1032" s="45"/>
      <c r="VNF1032" s="45"/>
      <c r="VNG1032" s="45"/>
      <c r="VNH1032" s="45"/>
      <c r="VNI1032" s="45"/>
      <c r="VNJ1032" s="45"/>
      <c r="VNK1032" s="45"/>
      <c r="VNL1032" s="45"/>
      <c r="VNM1032" s="45"/>
      <c r="VNN1032" s="45"/>
      <c r="VNO1032" s="45"/>
      <c r="VNP1032" s="45"/>
      <c r="VNQ1032" s="45"/>
      <c r="VNR1032" s="45"/>
      <c r="VNS1032" s="45"/>
      <c r="VNT1032" s="45"/>
      <c r="VNU1032" s="45"/>
      <c r="VNV1032" s="45"/>
      <c r="VNW1032" s="45"/>
      <c r="VNX1032" s="45"/>
      <c r="VNY1032" s="45"/>
      <c r="VNZ1032" s="45"/>
      <c r="VOA1032" s="45"/>
      <c r="VOB1032" s="45"/>
      <c r="VOC1032" s="45"/>
      <c r="VOD1032" s="45"/>
      <c r="VOE1032" s="45"/>
      <c r="VOF1032" s="45"/>
      <c r="VOG1032" s="45"/>
      <c r="VOH1032" s="45"/>
      <c r="VOI1032" s="45"/>
      <c r="VOJ1032" s="45"/>
      <c r="VOK1032" s="45"/>
      <c r="VOL1032" s="45"/>
      <c r="VOM1032" s="45"/>
      <c r="VON1032" s="45"/>
      <c r="VOO1032" s="45"/>
      <c r="VOP1032" s="45"/>
      <c r="VOQ1032" s="45"/>
      <c r="VOR1032" s="45"/>
      <c r="VOS1032" s="45"/>
      <c r="VOT1032" s="45"/>
      <c r="VOU1032" s="45"/>
      <c r="VOV1032" s="45"/>
      <c r="VOW1032" s="45"/>
      <c r="VOX1032" s="45"/>
      <c r="VOY1032" s="45"/>
      <c r="VOZ1032" s="45"/>
      <c r="VPA1032" s="45"/>
      <c r="VPB1032" s="45"/>
      <c r="VPC1032" s="45"/>
      <c r="VPD1032" s="45"/>
      <c r="VPE1032" s="45"/>
      <c r="VPF1032" s="45"/>
      <c r="VPG1032" s="45"/>
      <c r="VPH1032" s="45"/>
      <c r="VPI1032" s="45"/>
      <c r="VPJ1032" s="45"/>
      <c r="VPK1032" s="45"/>
      <c r="VPL1032" s="45"/>
      <c r="VPM1032" s="45"/>
      <c r="VPN1032" s="45"/>
      <c r="VPO1032" s="45"/>
      <c r="VPP1032" s="45"/>
      <c r="VPQ1032" s="45"/>
      <c r="VPR1032" s="45"/>
      <c r="VPS1032" s="45"/>
      <c r="VPT1032" s="45"/>
      <c r="VPU1032" s="45"/>
      <c r="VPV1032" s="45"/>
      <c r="VPW1032" s="45"/>
      <c r="VPX1032" s="45"/>
      <c r="VPY1032" s="45"/>
      <c r="VPZ1032" s="45"/>
      <c r="VQA1032" s="45"/>
      <c r="VQB1032" s="45"/>
      <c r="VQC1032" s="45"/>
      <c r="VQD1032" s="45"/>
      <c r="VQE1032" s="45"/>
      <c r="VQF1032" s="45"/>
      <c r="VQG1032" s="45"/>
      <c r="VQH1032" s="45"/>
      <c r="VQI1032" s="45"/>
      <c r="VQJ1032" s="45"/>
      <c r="VQK1032" s="45"/>
      <c r="VQL1032" s="45"/>
      <c r="VQM1032" s="45"/>
      <c r="VQN1032" s="45"/>
      <c r="VQO1032" s="45"/>
      <c r="VQP1032" s="45"/>
      <c r="VQQ1032" s="45"/>
      <c r="VQR1032" s="45"/>
      <c r="VQS1032" s="45"/>
      <c r="VQT1032" s="45"/>
      <c r="VQU1032" s="45"/>
      <c r="VQV1032" s="45"/>
      <c r="VQW1032" s="45"/>
      <c r="VQX1032" s="45"/>
      <c r="VQY1032" s="45"/>
      <c r="VQZ1032" s="45"/>
      <c r="VRA1032" s="45"/>
      <c r="VRB1032" s="45"/>
      <c r="VRC1032" s="45"/>
      <c r="VRD1032" s="45"/>
      <c r="VRE1032" s="45"/>
      <c r="VRF1032" s="45"/>
      <c r="VRG1032" s="45"/>
      <c r="VRH1032" s="45"/>
      <c r="VRI1032" s="45"/>
      <c r="VRJ1032" s="45"/>
      <c r="VRK1032" s="45"/>
      <c r="VRL1032" s="45"/>
      <c r="VRM1032" s="45"/>
      <c r="VRN1032" s="45"/>
      <c r="VRO1032" s="45"/>
      <c r="VRP1032" s="45"/>
      <c r="VRQ1032" s="45"/>
      <c r="VRR1032" s="45"/>
      <c r="VRS1032" s="45"/>
      <c r="VRT1032" s="45"/>
      <c r="VRU1032" s="45"/>
      <c r="VRV1032" s="45"/>
      <c r="VRW1032" s="45"/>
      <c r="VRX1032" s="45"/>
      <c r="VRY1032" s="45"/>
      <c r="VRZ1032" s="45"/>
      <c r="VSA1032" s="45"/>
      <c r="VSB1032" s="45"/>
      <c r="VSC1032" s="45"/>
      <c r="VSD1032" s="45"/>
      <c r="VSE1032" s="45"/>
      <c r="VSF1032" s="45"/>
      <c r="VSG1032" s="45"/>
      <c r="VSH1032" s="45"/>
      <c r="VSI1032" s="45"/>
      <c r="VSJ1032" s="45"/>
      <c r="VSK1032" s="45"/>
      <c r="VSL1032" s="45"/>
      <c r="VSM1032" s="45"/>
      <c r="VSN1032" s="45"/>
      <c r="VSO1032" s="45"/>
      <c r="VSP1032" s="45"/>
      <c r="VSQ1032" s="45"/>
      <c r="VSR1032" s="45"/>
      <c r="VSS1032" s="45"/>
      <c r="VST1032" s="45"/>
      <c r="VSU1032" s="45"/>
      <c r="VSV1032" s="45"/>
      <c r="VSW1032" s="45"/>
      <c r="VSX1032" s="45"/>
      <c r="VSY1032" s="45"/>
      <c r="VSZ1032" s="45"/>
      <c r="VTA1032" s="45"/>
      <c r="VTB1032" s="45"/>
      <c r="VTC1032" s="45"/>
      <c r="VTD1032" s="45"/>
      <c r="VTE1032" s="45"/>
      <c r="VTF1032" s="45"/>
      <c r="VTG1032" s="45"/>
      <c r="VTH1032" s="45"/>
      <c r="VTI1032" s="45"/>
      <c r="VTJ1032" s="45"/>
      <c r="VTK1032" s="45"/>
      <c r="VTL1032" s="45"/>
      <c r="VTM1032" s="45"/>
      <c r="VTN1032" s="45"/>
      <c r="VTO1032" s="45"/>
      <c r="VTP1032" s="45"/>
      <c r="VTQ1032" s="45"/>
      <c r="VTR1032" s="45"/>
      <c r="VTS1032" s="45"/>
      <c r="VTT1032" s="45"/>
      <c r="VTU1032" s="45"/>
      <c r="VTV1032" s="45"/>
      <c r="VTW1032" s="45"/>
      <c r="VTX1032" s="45"/>
      <c r="VTY1032" s="45"/>
      <c r="VTZ1032" s="45"/>
      <c r="VUA1032" s="45"/>
      <c r="VUB1032" s="45"/>
      <c r="VUC1032" s="45"/>
      <c r="VUD1032" s="45"/>
      <c r="VUE1032" s="45"/>
      <c r="VUF1032" s="45"/>
      <c r="VUG1032" s="45"/>
      <c r="VUH1032" s="45"/>
      <c r="VUI1032" s="45"/>
      <c r="VUJ1032" s="45"/>
      <c r="VUK1032" s="45"/>
      <c r="VUL1032" s="45"/>
      <c r="VUM1032" s="45"/>
      <c r="VUN1032" s="45"/>
      <c r="VUO1032" s="45"/>
      <c r="VUP1032" s="45"/>
      <c r="VUQ1032" s="45"/>
      <c r="VUR1032" s="45"/>
      <c r="VUS1032" s="45"/>
      <c r="VUT1032" s="45"/>
      <c r="VUU1032" s="45"/>
      <c r="VUV1032" s="45"/>
      <c r="VUW1032" s="45"/>
      <c r="VUX1032" s="45"/>
      <c r="VUY1032" s="45"/>
      <c r="VUZ1032" s="45"/>
      <c r="VVA1032" s="45"/>
      <c r="VVB1032" s="45"/>
      <c r="VVC1032" s="45"/>
      <c r="VVD1032" s="45"/>
      <c r="VVE1032" s="45"/>
      <c r="VVF1032" s="45"/>
      <c r="VVG1032" s="45"/>
      <c r="VVH1032" s="45"/>
      <c r="VVI1032" s="45"/>
      <c r="VVJ1032" s="45"/>
      <c r="VVK1032" s="45"/>
      <c r="VVL1032" s="45"/>
      <c r="VVM1032" s="45"/>
      <c r="VVN1032" s="45"/>
      <c r="VVO1032" s="45"/>
      <c r="VVP1032" s="45"/>
      <c r="VVQ1032" s="45"/>
      <c r="VVR1032" s="45"/>
      <c r="VVS1032" s="45"/>
      <c r="VVT1032" s="45"/>
      <c r="VVU1032" s="45"/>
      <c r="VVV1032" s="45"/>
      <c r="VVW1032" s="45"/>
      <c r="VVX1032" s="45"/>
      <c r="VVY1032" s="45"/>
      <c r="VVZ1032" s="45"/>
      <c r="VWA1032" s="45"/>
      <c r="VWB1032" s="45"/>
      <c r="VWC1032" s="45"/>
      <c r="VWD1032" s="45"/>
      <c r="VWE1032" s="45"/>
      <c r="VWF1032" s="45"/>
      <c r="VWG1032" s="45"/>
      <c r="VWH1032" s="45"/>
      <c r="VWI1032" s="45"/>
      <c r="VWJ1032" s="45"/>
      <c r="VWK1032" s="45"/>
      <c r="VWL1032" s="45"/>
      <c r="VWM1032" s="45"/>
      <c r="VWN1032" s="45"/>
      <c r="VWO1032" s="45"/>
      <c r="VWP1032" s="45"/>
      <c r="VWQ1032" s="45"/>
      <c r="VWR1032" s="45"/>
      <c r="VWS1032" s="45"/>
      <c r="VWT1032" s="45"/>
      <c r="VWU1032" s="45"/>
      <c r="VWV1032" s="45"/>
      <c r="VWW1032" s="45"/>
      <c r="VWX1032" s="45"/>
      <c r="VWY1032" s="45"/>
      <c r="VWZ1032" s="45"/>
      <c r="VXA1032" s="45"/>
      <c r="VXB1032" s="45"/>
      <c r="VXC1032" s="45"/>
      <c r="VXD1032" s="45"/>
      <c r="VXE1032" s="45"/>
      <c r="VXF1032" s="45"/>
      <c r="VXG1032" s="45"/>
      <c r="VXH1032" s="45"/>
      <c r="VXI1032" s="45"/>
      <c r="VXJ1032" s="45"/>
      <c r="VXK1032" s="45"/>
      <c r="VXL1032" s="45"/>
      <c r="VXM1032" s="45"/>
      <c r="VXN1032" s="45"/>
      <c r="VXO1032" s="45"/>
      <c r="VXP1032" s="45"/>
      <c r="VXQ1032" s="45"/>
      <c r="VXR1032" s="45"/>
      <c r="VXS1032" s="45"/>
      <c r="VXT1032" s="45"/>
      <c r="VXU1032" s="45"/>
      <c r="VXV1032" s="45"/>
      <c r="VXW1032" s="45"/>
      <c r="VXX1032" s="45"/>
      <c r="VXY1032" s="45"/>
      <c r="VXZ1032" s="45"/>
      <c r="VYA1032" s="45"/>
      <c r="VYB1032" s="45"/>
      <c r="VYC1032" s="45"/>
      <c r="VYD1032" s="45"/>
      <c r="VYE1032" s="45"/>
      <c r="VYF1032" s="45"/>
      <c r="VYG1032" s="45"/>
      <c r="VYH1032" s="45"/>
      <c r="VYI1032" s="45"/>
      <c r="VYJ1032" s="45"/>
      <c r="VYK1032" s="45"/>
      <c r="VYL1032" s="45"/>
      <c r="VYM1032" s="45"/>
      <c r="VYN1032" s="45"/>
      <c r="VYO1032" s="45"/>
      <c r="VYP1032" s="45"/>
      <c r="VYQ1032" s="45"/>
      <c r="VYR1032" s="45"/>
      <c r="VYS1032" s="45"/>
      <c r="VYT1032" s="45"/>
      <c r="VYU1032" s="45"/>
      <c r="VYV1032" s="45"/>
      <c r="VYW1032" s="45"/>
      <c r="VYX1032" s="45"/>
      <c r="VYY1032" s="45"/>
      <c r="VYZ1032" s="45"/>
      <c r="VZA1032" s="45"/>
      <c r="VZB1032" s="45"/>
      <c r="VZC1032" s="45"/>
      <c r="VZD1032" s="45"/>
      <c r="VZE1032" s="45"/>
      <c r="VZF1032" s="45"/>
      <c r="VZG1032" s="45"/>
      <c r="VZH1032" s="45"/>
      <c r="VZI1032" s="45"/>
      <c r="VZJ1032" s="45"/>
      <c r="VZK1032" s="45"/>
      <c r="VZL1032" s="45"/>
      <c r="VZM1032" s="45"/>
      <c r="VZN1032" s="45"/>
      <c r="VZO1032" s="45"/>
      <c r="VZP1032" s="45"/>
      <c r="VZQ1032" s="45"/>
      <c r="VZR1032" s="45"/>
      <c r="VZS1032" s="45"/>
      <c r="VZT1032" s="45"/>
      <c r="VZU1032" s="45"/>
      <c r="VZV1032" s="45"/>
      <c r="VZW1032" s="45"/>
      <c r="VZX1032" s="45"/>
      <c r="VZY1032" s="45"/>
      <c r="VZZ1032" s="45"/>
      <c r="WAA1032" s="45"/>
      <c r="WAB1032" s="45"/>
      <c r="WAC1032" s="45"/>
      <c r="WAD1032" s="45"/>
      <c r="WAE1032" s="45"/>
      <c r="WAF1032" s="45"/>
      <c r="WAG1032" s="45"/>
      <c r="WAH1032" s="45"/>
      <c r="WAI1032" s="45"/>
      <c r="WAJ1032" s="45"/>
      <c r="WAK1032" s="45"/>
      <c r="WAL1032" s="45"/>
      <c r="WAM1032" s="45"/>
      <c r="WAN1032" s="45"/>
      <c r="WAO1032" s="45"/>
      <c r="WAP1032" s="45"/>
      <c r="WAQ1032" s="45"/>
      <c r="WAR1032" s="45"/>
      <c r="WAS1032" s="45"/>
      <c r="WAT1032" s="45"/>
      <c r="WAU1032" s="45"/>
      <c r="WAV1032" s="45"/>
      <c r="WAW1032" s="45"/>
      <c r="WAX1032" s="45"/>
      <c r="WAY1032" s="45"/>
      <c r="WAZ1032" s="45"/>
      <c r="WBA1032" s="45"/>
      <c r="WBB1032" s="45"/>
      <c r="WBC1032" s="45"/>
      <c r="WBD1032" s="45"/>
      <c r="WBE1032" s="45"/>
      <c r="WBF1032" s="45"/>
      <c r="WBG1032" s="45"/>
      <c r="WBH1032" s="45"/>
      <c r="WBI1032" s="45"/>
      <c r="WBJ1032" s="45"/>
      <c r="WBK1032" s="45"/>
      <c r="WBL1032" s="45"/>
      <c r="WBM1032" s="45"/>
      <c r="WBN1032" s="45"/>
      <c r="WBO1032" s="45"/>
      <c r="WBP1032" s="45"/>
      <c r="WBQ1032" s="45"/>
      <c r="WBR1032" s="45"/>
      <c r="WBS1032" s="45"/>
      <c r="WBT1032" s="45"/>
      <c r="WBU1032" s="45"/>
      <c r="WBV1032" s="45"/>
      <c r="WBW1032" s="45"/>
      <c r="WBX1032" s="45"/>
      <c r="WBY1032" s="45"/>
      <c r="WBZ1032" s="45"/>
      <c r="WCA1032" s="45"/>
      <c r="WCB1032" s="45"/>
      <c r="WCC1032" s="45"/>
      <c r="WCD1032" s="45"/>
      <c r="WCE1032" s="45"/>
      <c r="WCF1032" s="45"/>
      <c r="WCG1032" s="45"/>
      <c r="WCH1032" s="45"/>
      <c r="WCI1032" s="45"/>
      <c r="WCJ1032" s="45"/>
      <c r="WCK1032" s="45"/>
      <c r="WCL1032" s="45"/>
      <c r="WCM1032" s="45"/>
      <c r="WCN1032" s="45"/>
      <c r="WCO1032" s="45"/>
      <c r="WCP1032" s="45"/>
      <c r="WCQ1032" s="45"/>
      <c r="WCR1032" s="45"/>
      <c r="WCS1032" s="45"/>
      <c r="WCT1032" s="45"/>
      <c r="WCU1032" s="45"/>
      <c r="WCV1032" s="45"/>
      <c r="WCW1032" s="45"/>
      <c r="WCX1032" s="45"/>
      <c r="WCY1032" s="45"/>
      <c r="WCZ1032" s="45"/>
      <c r="WDA1032" s="45"/>
      <c r="WDB1032" s="45"/>
      <c r="WDC1032" s="45"/>
      <c r="WDD1032" s="45"/>
      <c r="WDE1032" s="45"/>
      <c r="WDF1032" s="45"/>
      <c r="WDG1032" s="45"/>
      <c r="WDH1032" s="45"/>
      <c r="WDI1032" s="45"/>
      <c r="WDJ1032" s="45"/>
      <c r="WDK1032" s="45"/>
      <c r="WDL1032" s="45"/>
      <c r="WDM1032" s="45"/>
      <c r="WDN1032" s="45"/>
      <c r="WDO1032" s="45"/>
      <c r="WDP1032" s="45"/>
      <c r="WDQ1032" s="45"/>
      <c r="WDR1032" s="45"/>
      <c r="WDS1032" s="45"/>
      <c r="WDT1032" s="45"/>
      <c r="WDU1032" s="45"/>
      <c r="WDV1032" s="45"/>
      <c r="WDW1032" s="45"/>
      <c r="WDX1032" s="45"/>
      <c r="WDY1032" s="45"/>
      <c r="WDZ1032" s="45"/>
      <c r="WEA1032" s="45"/>
      <c r="WEB1032" s="45"/>
      <c r="WEC1032" s="45"/>
      <c r="WED1032" s="45"/>
      <c r="WEE1032" s="45"/>
      <c r="WEF1032" s="45"/>
      <c r="WEG1032" s="45"/>
      <c r="WEH1032" s="45"/>
      <c r="WEI1032" s="45"/>
      <c r="WEJ1032" s="45"/>
      <c r="WEK1032" s="45"/>
      <c r="WEL1032" s="45"/>
      <c r="WEM1032" s="45"/>
      <c r="WEN1032" s="45"/>
      <c r="WEO1032" s="45"/>
      <c r="WEP1032" s="45"/>
      <c r="WEQ1032" s="45"/>
      <c r="WER1032" s="45"/>
      <c r="WES1032" s="45"/>
      <c r="WET1032" s="45"/>
      <c r="WEU1032" s="45"/>
      <c r="WEV1032" s="45"/>
      <c r="WEW1032" s="45"/>
      <c r="WEX1032" s="45"/>
      <c r="WEY1032" s="45"/>
      <c r="WEZ1032" s="45"/>
      <c r="WFA1032" s="45"/>
      <c r="WFB1032" s="45"/>
      <c r="WFC1032" s="45"/>
      <c r="WFD1032" s="45"/>
      <c r="WFE1032" s="45"/>
      <c r="WFF1032" s="45"/>
      <c r="WFG1032" s="45"/>
      <c r="WFH1032" s="45"/>
      <c r="WFI1032" s="45"/>
      <c r="WFJ1032" s="45"/>
      <c r="WFK1032" s="45"/>
      <c r="WFL1032" s="45"/>
      <c r="WFM1032" s="45"/>
      <c r="WFN1032" s="45"/>
      <c r="WFO1032" s="45"/>
      <c r="WFP1032" s="45"/>
      <c r="WFQ1032" s="45"/>
      <c r="WFR1032" s="45"/>
      <c r="WFS1032" s="45"/>
      <c r="WFT1032" s="45"/>
      <c r="WFU1032" s="45"/>
      <c r="WFV1032" s="45"/>
      <c r="WFW1032" s="45"/>
      <c r="WFX1032" s="45"/>
      <c r="WFY1032" s="45"/>
      <c r="WFZ1032" s="45"/>
      <c r="WGA1032" s="45"/>
      <c r="WGB1032" s="45"/>
      <c r="WGC1032" s="45"/>
      <c r="WGD1032" s="45"/>
      <c r="WGE1032" s="45"/>
      <c r="WGF1032" s="45"/>
      <c r="WGG1032" s="45"/>
      <c r="WGH1032" s="45"/>
      <c r="WGI1032" s="45"/>
      <c r="WGJ1032" s="45"/>
      <c r="WGK1032" s="45"/>
      <c r="WGL1032" s="45"/>
      <c r="WGM1032" s="45"/>
      <c r="WGN1032" s="45"/>
      <c r="WGO1032" s="45"/>
      <c r="WGP1032" s="45"/>
      <c r="WGQ1032" s="45"/>
      <c r="WGR1032" s="45"/>
      <c r="WGS1032" s="45"/>
      <c r="WGT1032" s="45"/>
      <c r="WGU1032" s="45"/>
      <c r="WGV1032" s="45"/>
      <c r="WGW1032" s="45"/>
      <c r="WGX1032" s="45"/>
      <c r="WGY1032" s="45"/>
      <c r="WGZ1032" s="45"/>
      <c r="WHA1032" s="45"/>
      <c r="WHB1032" s="45"/>
      <c r="WHC1032" s="45"/>
      <c r="WHD1032" s="45"/>
      <c r="WHE1032" s="45"/>
      <c r="WHF1032" s="45"/>
      <c r="WHG1032" s="45"/>
      <c r="WHH1032" s="45"/>
      <c r="WHI1032" s="45"/>
      <c r="WHJ1032" s="45"/>
      <c r="WHK1032" s="45"/>
      <c r="WHL1032" s="45"/>
      <c r="WHM1032" s="45"/>
      <c r="WHN1032" s="45"/>
      <c r="WHO1032" s="45"/>
      <c r="WHP1032" s="45"/>
      <c r="WHQ1032" s="45"/>
      <c r="WHR1032" s="45"/>
      <c r="WHS1032" s="45"/>
      <c r="WHT1032" s="45"/>
      <c r="WHU1032" s="45"/>
      <c r="WHV1032" s="45"/>
      <c r="WHW1032" s="45"/>
      <c r="WHX1032" s="45"/>
      <c r="WHY1032" s="45"/>
      <c r="WHZ1032" s="45"/>
      <c r="WIA1032" s="45"/>
      <c r="WIB1032" s="45"/>
      <c r="WIC1032" s="45"/>
      <c r="WID1032" s="45"/>
      <c r="WIE1032" s="45"/>
      <c r="WIF1032" s="45"/>
      <c r="WIG1032" s="45"/>
      <c r="WIH1032" s="45"/>
      <c r="WII1032" s="45"/>
      <c r="WIJ1032" s="45"/>
      <c r="WIK1032" s="45"/>
      <c r="WIL1032" s="45"/>
      <c r="WIM1032" s="45"/>
      <c r="WIN1032" s="45"/>
      <c r="WIO1032" s="45"/>
      <c r="WIP1032" s="45"/>
      <c r="WIQ1032" s="45"/>
      <c r="WIR1032" s="45"/>
      <c r="WIS1032" s="45"/>
      <c r="WIT1032" s="45"/>
      <c r="WIU1032" s="45"/>
      <c r="WIV1032" s="45"/>
      <c r="WIW1032" s="45"/>
      <c r="WIX1032" s="45"/>
      <c r="WIY1032" s="45"/>
      <c r="WIZ1032" s="45"/>
      <c r="WJA1032" s="45"/>
      <c r="WJB1032" s="45"/>
      <c r="WJC1032" s="45"/>
      <c r="WJD1032" s="45"/>
      <c r="WJE1032" s="45"/>
      <c r="WJF1032" s="45"/>
      <c r="WJG1032" s="45"/>
      <c r="WJH1032" s="45"/>
      <c r="WJI1032" s="45"/>
      <c r="WJJ1032" s="45"/>
      <c r="WJK1032" s="45"/>
      <c r="WJL1032" s="45"/>
      <c r="WJM1032" s="45"/>
      <c r="WJN1032" s="45"/>
      <c r="WJO1032" s="45"/>
      <c r="WJP1032" s="45"/>
      <c r="WJQ1032" s="45"/>
      <c r="WJR1032" s="45"/>
      <c r="WJS1032" s="45"/>
      <c r="WJT1032" s="45"/>
      <c r="WJU1032" s="45"/>
      <c r="WJV1032" s="45"/>
      <c r="WJW1032" s="45"/>
      <c r="WJX1032" s="45"/>
      <c r="WJY1032" s="45"/>
      <c r="WJZ1032" s="45"/>
      <c r="WKA1032" s="45"/>
      <c r="WKB1032" s="45"/>
      <c r="WKC1032" s="45"/>
      <c r="WKD1032" s="45"/>
      <c r="WKE1032" s="45"/>
      <c r="WKF1032" s="45"/>
      <c r="WKG1032" s="45"/>
      <c r="WKH1032" s="45"/>
      <c r="WKI1032" s="45"/>
      <c r="WKJ1032" s="45"/>
      <c r="WKK1032" s="45"/>
      <c r="WKL1032" s="45"/>
      <c r="WKM1032" s="45"/>
      <c r="WKN1032" s="45"/>
      <c r="WKO1032" s="45"/>
      <c r="WKP1032" s="45"/>
      <c r="WKQ1032" s="45"/>
      <c r="WKR1032" s="45"/>
      <c r="WKS1032" s="45"/>
      <c r="WKT1032" s="45"/>
      <c r="WKU1032" s="45"/>
      <c r="WKV1032" s="45"/>
      <c r="WKW1032" s="45"/>
      <c r="WKX1032" s="45"/>
      <c r="WKY1032" s="45"/>
      <c r="WKZ1032" s="45"/>
      <c r="WLA1032" s="45"/>
      <c r="WLB1032" s="45"/>
      <c r="WLC1032" s="45"/>
      <c r="WLD1032" s="45"/>
      <c r="WLE1032" s="45"/>
      <c r="WLF1032" s="45"/>
      <c r="WLG1032" s="45"/>
      <c r="WLH1032" s="45"/>
      <c r="WLI1032" s="45"/>
      <c r="WLJ1032" s="45"/>
      <c r="WLK1032" s="45"/>
      <c r="WLL1032" s="45"/>
      <c r="WLM1032" s="45"/>
      <c r="WLN1032" s="45"/>
      <c r="WLO1032" s="45"/>
      <c r="WLP1032" s="45"/>
      <c r="WLQ1032" s="45"/>
      <c r="WLR1032" s="45"/>
      <c r="WLS1032" s="45"/>
      <c r="WLT1032" s="45"/>
      <c r="WLU1032" s="45"/>
      <c r="WLV1032" s="45"/>
      <c r="WLW1032" s="45"/>
      <c r="WLX1032" s="45"/>
      <c r="WLY1032" s="45"/>
      <c r="WLZ1032" s="45"/>
      <c r="WMA1032" s="45"/>
      <c r="WMB1032" s="45"/>
      <c r="WMC1032" s="45"/>
      <c r="WMD1032" s="45"/>
      <c r="WME1032" s="45"/>
      <c r="WMF1032" s="45"/>
      <c r="WMG1032" s="45"/>
      <c r="WMH1032" s="45"/>
      <c r="WMI1032" s="45"/>
      <c r="WMJ1032" s="45"/>
      <c r="WMK1032" s="45"/>
      <c r="WML1032" s="45"/>
      <c r="WMM1032" s="45"/>
      <c r="WMN1032" s="45"/>
      <c r="WMO1032" s="45"/>
      <c r="WMP1032" s="45"/>
      <c r="WMQ1032" s="45"/>
      <c r="WMR1032" s="45"/>
      <c r="WMS1032" s="45"/>
      <c r="WMT1032" s="45"/>
      <c r="WMU1032" s="45"/>
      <c r="WMV1032" s="45"/>
      <c r="WMW1032" s="45"/>
      <c r="WMX1032" s="45"/>
      <c r="WMY1032" s="45"/>
      <c r="WMZ1032" s="45"/>
      <c r="WNA1032" s="45"/>
      <c r="WNB1032" s="45"/>
      <c r="WNC1032" s="45"/>
      <c r="WND1032" s="45"/>
      <c r="WNE1032" s="45"/>
      <c r="WNF1032" s="45"/>
      <c r="WNG1032" s="45"/>
      <c r="WNH1032" s="45"/>
      <c r="WNI1032" s="45"/>
      <c r="WNJ1032" s="45"/>
      <c r="WNK1032" s="45"/>
      <c r="WNL1032" s="45"/>
      <c r="WNM1032" s="45"/>
      <c r="WNN1032" s="45"/>
      <c r="WNO1032" s="45"/>
      <c r="WNP1032" s="45"/>
      <c r="WNQ1032" s="45"/>
      <c r="WNR1032" s="45"/>
      <c r="WNS1032" s="45"/>
      <c r="WNT1032" s="45"/>
      <c r="WNU1032" s="45"/>
      <c r="WNV1032" s="45"/>
      <c r="WNW1032" s="45"/>
      <c r="WNX1032" s="45"/>
      <c r="WNY1032" s="45"/>
      <c r="WNZ1032" s="45"/>
      <c r="WOA1032" s="45"/>
      <c r="WOB1032" s="45"/>
      <c r="WOC1032" s="45"/>
      <c r="WOD1032" s="45"/>
      <c r="WOE1032" s="45"/>
      <c r="WOF1032" s="45"/>
      <c r="WOG1032" s="45"/>
      <c r="WOH1032" s="45"/>
      <c r="WOI1032" s="45"/>
      <c r="WOJ1032" s="45"/>
      <c r="WOK1032" s="45"/>
      <c r="WOL1032" s="45"/>
      <c r="WOM1032" s="45"/>
      <c r="WON1032" s="45"/>
      <c r="WOO1032" s="45"/>
      <c r="WOP1032" s="45"/>
      <c r="WOQ1032" s="45"/>
      <c r="WOR1032" s="45"/>
      <c r="WOS1032" s="45"/>
      <c r="WOT1032" s="45"/>
      <c r="WOU1032" s="45"/>
      <c r="WOV1032" s="45"/>
      <c r="WOW1032" s="45"/>
      <c r="WOX1032" s="45"/>
      <c r="WOY1032" s="45"/>
      <c r="WOZ1032" s="45"/>
      <c r="WPA1032" s="45"/>
      <c r="WPB1032" s="45"/>
      <c r="WPC1032" s="45"/>
      <c r="WPD1032" s="45"/>
      <c r="WPE1032" s="45"/>
      <c r="WPF1032" s="45"/>
      <c r="WPG1032" s="45"/>
      <c r="WPH1032" s="45"/>
      <c r="WPI1032" s="45"/>
      <c r="WPJ1032" s="45"/>
      <c r="WPK1032" s="45"/>
      <c r="WPL1032" s="45"/>
      <c r="WPM1032" s="45"/>
      <c r="WPN1032" s="45"/>
      <c r="WPO1032" s="45"/>
      <c r="WPP1032" s="45"/>
      <c r="WPQ1032" s="45"/>
      <c r="WPR1032" s="45"/>
      <c r="WPS1032" s="45"/>
      <c r="WPT1032" s="45"/>
      <c r="WPU1032" s="45"/>
      <c r="WPV1032" s="45"/>
      <c r="WPW1032" s="45"/>
      <c r="WPX1032" s="45"/>
      <c r="WPY1032" s="45"/>
      <c r="WPZ1032" s="45"/>
      <c r="WQA1032" s="45"/>
      <c r="WQB1032" s="45"/>
      <c r="WQC1032" s="45"/>
      <c r="WQD1032" s="45"/>
      <c r="WQE1032" s="45"/>
      <c r="WQF1032" s="45"/>
      <c r="WQG1032" s="45"/>
      <c r="WQH1032" s="45"/>
      <c r="WQI1032" s="45"/>
      <c r="WQJ1032" s="45"/>
      <c r="WQK1032" s="45"/>
      <c r="WQL1032" s="45"/>
      <c r="WQM1032" s="45"/>
      <c r="WQN1032" s="45"/>
      <c r="WQO1032" s="45"/>
      <c r="WQP1032" s="45"/>
      <c r="WQQ1032" s="45"/>
      <c r="WQR1032" s="45"/>
      <c r="WQS1032" s="45"/>
      <c r="WQT1032" s="45"/>
      <c r="WQU1032" s="45"/>
      <c r="WQV1032" s="45"/>
      <c r="WQW1032" s="45"/>
      <c r="WQX1032" s="45"/>
      <c r="WQY1032" s="45"/>
      <c r="WQZ1032" s="45"/>
      <c r="WRA1032" s="45"/>
      <c r="WRB1032" s="45"/>
      <c r="WRC1032" s="45"/>
      <c r="WRD1032" s="45"/>
      <c r="WRE1032" s="45"/>
      <c r="WRF1032" s="45"/>
      <c r="WRG1032" s="45"/>
      <c r="WRH1032" s="45"/>
      <c r="WRI1032" s="45"/>
      <c r="WRJ1032" s="45"/>
      <c r="WRK1032" s="45"/>
      <c r="WRL1032" s="45"/>
      <c r="WRM1032" s="45"/>
      <c r="WRN1032" s="45"/>
      <c r="WRO1032" s="45"/>
      <c r="WRP1032" s="45"/>
      <c r="WRQ1032" s="45"/>
      <c r="WRR1032" s="45"/>
      <c r="WRS1032" s="45"/>
      <c r="WRT1032" s="45"/>
      <c r="WRU1032" s="45"/>
      <c r="WRV1032" s="45"/>
      <c r="WRW1032" s="45"/>
      <c r="WRX1032" s="45"/>
      <c r="WRY1032" s="45"/>
      <c r="WRZ1032" s="45"/>
      <c r="WSA1032" s="45"/>
      <c r="WSB1032" s="45"/>
      <c r="WSC1032" s="45"/>
      <c r="WSD1032" s="45"/>
      <c r="WSE1032" s="45"/>
      <c r="WSF1032" s="45"/>
      <c r="WSG1032" s="45"/>
      <c r="WSH1032" s="45"/>
      <c r="WSI1032" s="45"/>
      <c r="WSJ1032" s="45"/>
      <c r="WSK1032" s="45"/>
      <c r="WSL1032" s="45"/>
      <c r="WSM1032" s="45"/>
      <c r="WSN1032" s="45"/>
      <c r="WSO1032" s="45"/>
      <c r="WSP1032" s="45"/>
      <c r="WSQ1032" s="45"/>
      <c r="WSR1032" s="45"/>
      <c r="WSS1032" s="45"/>
      <c r="WST1032" s="45"/>
      <c r="WSU1032" s="45"/>
      <c r="WSV1032" s="45"/>
      <c r="WSW1032" s="45"/>
      <c r="WSX1032" s="45"/>
      <c r="WSY1032" s="45"/>
      <c r="WSZ1032" s="45"/>
      <c r="WTA1032" s="45"/>
      <c r="WTB1032" s="45"/>
      <c r="WTC1032" s="45"/>
      <c r="WTD1032" s="45"/>
      <c r="WTE1032" s="45"/>
      <c r="WTF1032" s="45"/>
      <c r="WTG1032" s="45"/>
      <c r="WTH1032" s="45"/>
      <c r="WTI1032" s="45"/>
      <c r="WTJ1032" s="45"/>
      <c r="WTK1032" s="45"/>
      <c r="WTL1032" s="45"/>
      <c r="WTM1032" s="45"/>
      <c r="WTN1032" s="45"/>
      <c r="WTO1032" s="45"/>
      <c r="WTP1032" s="45"/>
      <c r="WTQ1032" s="45"/>
      <c r="WTR1032" s="45"/>
      <c r="WTS1032" s="45"/>
      <c r="WTT1032" s="45"/>
      <c r="WTU1032" s="45"/>
      <c r="WTV1032" s="45"/>
      <c r="WTW1032" s="45"/>
      <c r="WTX1032" s="45"/>
      <c r="WTY1032" s="45"/>
      <c r="WTZ1032" s="45"/>
      <c r="WUA1032" s="45"/>
      <c r="WUB1032" s="45"/>
      <c r="WUC1032" s="45"/>
      <c r="WUD1032" s="45"/>
      <c r="WUE1032" s="45"/>
      <c r="WUF1032" s="45"/>
      <c r="WUG1032" s="45"/>
      <c r="WUH1032" s="45"/>
      <c r="WUI1032" s="45"/>
      <c r="WUJ1032" s="45"/>
      <c r="WUK1032" s="45"/>
      <c r="WUL1032" s="45"/>
      <c r="WUM1032" s="45"/>
      <c r="WUN1032" s="45"/>
      <c r="WUO1032" s="45"/>
      <c r="WUP1032" s="45"/>
      <c r="WUQ1032" s="45"/>
      <c r="WUR1032" s="45"/>
      <c r="WUS1032" s="45"/>
      <c r="WUT1032" s="45"/>
      <c r="WUU1032" s="45"/>
      <c r="WUV1032" s="45"/>
      <c r="WUW1032" s="45"/>
      <c r="WUX1032" s="45"/>
      <c r="WUY1032" s="45"/>
      <c r="WUZ1032" s="45"/>
      <c r="WVA1032" s="45"/>
      <c r="WVB1032" s="45"/>
      <c r="WVC1032" s="45"/>
      <c r="WVD1032" s="45"/>
      <c r="WVE1032" s="45"/>
      <c r="WVF1032" s="45"/>
      <c r="WVG1032" s="45"/>
      <c r="WVH1032" s="45"/>
      <c r="WVI1032" s="45"/>
      <c r="WVJ1032" s="45"/>
      <c r="WVK1032" s="45"/>
      <c r="WVL1032" s="45"/>
      <c r="WVM1032" s="45"/>
      <c r="WVN1032" s="45"/>
      <c r="WVO1032" s="45"/>
      <c r="WVP1032" s="45"/>
      <c r="WVQ1032" s="45"/>
      <c r="WVR1032" s="45"/>
      <c r="WVS1032" s="45"/>
      <c r="WVT1032" s="45"/>
      <c r="WVU1032" s="45"/>
      <c r="WVV1032" s="45"/>
      <c r="WVW1032" s="45"/>
      <c r="WVX1032" s="45"/>
      <c r="WVY1032" s="45"/>
      <c r="WVZ1032" s="45"/>
      <c r="WWA1032" s="45"/>
      <c r="WWB1032" s="45"/>
      <c r="WWC1032" s="45"/>
      <c r="WWD1032" s="45"/>
      <c r="WWE1032" s="45"/>
      <c r="WWF1032" s="45"/>
      <c r="WWG1032" s="45"/>
      <c r="WWH1032" s="45"/>
      <c r="WWI1032" s="45"/>
      <c r="WWJ1032" s="45"/>
      <c r="WWK1032" s="45"/>
      <c r="WWL1032" s="45"/>
      <c r="WWM1032" s="45"/>
      <c r="WWN1032" s="45"/>
      <c r="WWO1032" s="45"/>
      <c r="WWP1032" s="45"/>
      <c r="WWQ1032" s="45"/>
      <c r="WWR1032" s="45"/>
      <c r="WWS1032" s="45"/>
      <c r="WWT1032" s="45"/>
      <c r="WWU1032" s="45"/>
      <c r="WWV1032" s="45"/>
      <c r="WWW1032" s="45"/>
      <c r="WWX1032" s="45"/>
      <c r="WWY1032" s="45"/>
      <c r="WWZ1032" s="45"/>
      <c r="WXA1032" s="45"/>
      <c r="WXB1032" s="45"/>
      <c r="WXC1032" s="45"/>
      <c r="WXD1032" s="45"/>
      <c r="WXE1032" s="45"/>
      <c r="WXF1032" s="45"/>
      <c r="WXG1032" s="45"/>
      <c r="WXH1032" s="45"/>
      <c r="WXI1032" s="45"/>
      <c r="WXJ1032" s="45"/>
      <c r="WXK1032" s="45"/>
      <c r="WXL1032" s="45"/>
      <c r="WXM1032" s="45"/>
      <c r="WXN1032" s="45"/>
      <c r="WXO1032" s="45"/>
      <c r="WXP1032" s="45"/>
      <c r="WXQ1032" s="45"/>
      <c r="WXR1032" s="45"/>
      <c r="WXS1032" s="45"/>
      <c r="WXT1032" s="45"/>
      <c r="WXU1032" s="45"/>
      <c r="WXV1032" s="45"/>
      <c r="WXW1032" s="45"/>
      <c r="WXX1032" s="45"/>
      <c r="WXY1032" s="45"/>
    </row>
    <row r="1033" spans="1:16197" ht="35.25" x14ac:dyDescent="0.5">
      <c r="A1033">
        <v>1</v>
      </c>
      <c r="B1033" s="30">
        <v>19</v>
      </c>
      <c r="C1033" s="248" t="s">
        <v>16823</v>
      </c>
      <c r="D1033" s="249"/>
      <c r="E1033" s="241">
        <v>1976</v>
      </c>
      <c r="F1033" s="224" t="s">
        <v>17152</v>
      </c>
      <c r="G1033" s="241">
        <v>2</v>
      </c>
      <c r="H1033" s="241">
        <v>2</v>
      </c>
      <c r="I1033" s="242">
        <v>634.70000000000005</v>
      </c>
      <c r="J1033" s="242">
        <v>581.70000000000005</v>
      </c>
      <c r="K1033" s="250">
        <v>34</v>
      </c>
      <c r="L1033" s="241" t="s">
        <v>17021</v>
      </c>
      <c r="M1033" s="241" t="s">
        <v>17056</v>
      </c>
      <c r="N1033" s="241" t="s">
        <v>17025</v>
      </c>
      <c r="O1033" s="242">
        <v>4247845.5999999996</v>
      </c>
      <c r="P1033" s="245"/>
      <c r="Q1033" s="242">
        <v>3619943.24</v>
      </c>
      <c r="R1033" s="242">
        <v>217796.17</v>
      </c>
      <c r="S1033" s="242">
        <v>410106.19</v>
      </c>
      <c r="T1033" s="225">
        <f t="shared" si="463"/>
        <v>6692.6825271781936</v>
      </c>
      <c r="U1033" s="232">
        <v>9829.9686907200248</v>
      </c>
    </row>
    <row r="1034" spans="1:16197" s="44" customFormat="1" ht="35.25" x14ac:dyDescent="0.5">
      <c r="B1034" s="233" t="s">
        <v>17372</v>
      </c>
      <c r="C1034" s="251"/>
      <c r="D1034" s="223" t="s">
        <v>17004</v>
      </c>
      <c r="E1034" s="224" t="s">
        <v>17004</v>
      </c>
      <c r="F1034" s="224" t="s">
        <v>17004</v>
      </c>
      <c r="G1034" s="224" t="s">
        <v>17004</v>
      </c>
      <c r="H1034" s="224" t="s">
        <v>17004</v>
      </c>
      <c r="I1034" s="229">
        <f>I1035</f>
        <v>2039.9</v>
      </c>
      <c r="J1034" s="229">
        <f t="shared" ref="J1034:K1034" si="482">J1035</f>
        <v>1862</v>
      </c>
      <c r="K1034" s="230">
        <f t="shared" si="482"/>
        <v>68</v>
      </c>
      <c r="L1034" s="224" t="s">
        <v>17004</v>
      </c>
      <c r="M1034" s="224" t="s">
        <v>17004</v>
      </c>
      <c r="N1034" s="227" t="s">
        <v>17004</v>
      </c>
      <c r="O1034" s="231">
        <v>6417336.3400000008</v>
      </c>
      <c r="P1034" s="231">
        <f t="shared" ref="P1034:S1034" si="483">P1035</f>
        <v>0</v>
      </c>
      <c r="Q1034" s="229">
        <f t="shared" si="483"/>
        <v>4887989.6700000009</v>
      </c>
      <c r="R1034" s="229">
        <f t="shared" si="483"/>
        <v>375579.24</v>
      </c>
      <c r="S1034" s="229">
        <f t="shared" si="483"/>
        <v>1153767.43</v>
      </c>
      <c r="T1034" s="225">
        <f t="shared" si="463"/>
        <v>3145.9073189862252</v>
      </c>
      <c r="U1034" s="245">
        <f>U1035</f>
        <v>5268.7276827295454</v>
      </c>
      <c r="V1034"/>
      <c r="W1034" s="45"/>
      <c r="X1034" s="45"/>
      <c r="Y1034"/>
      <c r="Z1034" s="45"/>
      <c r="AA1034" s="45"/>
      <c r="AB1034" s="45"/>
      <c r="AC1034" s="45"/>
      <c r="AD1034" s="45"/>
      <c r="AE1034" s="45"/>
      <c r="AF1034" s="45"/>
      <c r="AG1034" s="45"/>
      <c r="AH1034" s="45"/>
      <c r="AI1034" s="45"/>
      <c r="AJ1034" s="45"/>
      <c r="AK1034" s="45"/>
      <c r="AL1034" s="45"/>
      <c r="AM1034" s="45"/>
      <c r="AN1034" s="45"/>
      <c r="AO1034" s="45"/>
      <c r="AP1034" s="45"/>
      <c r="AQ1034" s="45"/>
      <c r="AR1034" s="45"/>
      <c r="AS1034" s="45"/>
      <c r="AT1034" s="45"/>
      <c r="AU1034" s="45"/>
      <c r="AV1034" s="45"/>
      <c r="AW1034" s="45"/>
      <c r="AX1034" s="45"/>
      <c r="AY1034" s="45"/>
      <c r="AZ1034" s="45"/>
      <c r="BA1034" s="45"/>
      <c r="BB1034" s="45"/>
      <c r="BC1034" s="45"/>
      <c r="BD1034" s="45"/>
      <c r="BE1034" s="45"/>
      <c r="BF1034" s="45"/>
      <c r="BG1034" s="45"/>
      <c r="BH1034" s="45"/>
      <c r="BI1034" s="45"/>
      <c r="BJ1034" s="45"/>
      <c r="BK1034" s="45"/>
      <c r="BL1034" s="45"/>
      <c r="BM1034" s="45"/>
      <c r="BN1034" s="45"/>
      <c r="BO1034" s="45"/>
      <c r="BP1034" s="45"/>
      <c r="BQ1034" s="45"/>
      <c r="BR1034" s="45"/>
      <c r="BS1034" s="45"/>
      <c r="BT1034" s="45"/>
      <c r="BU1034" s="45"/>
      <c r="BV1034" s="45"/>
      <c r="BW1034" s="45"/>
      <c r="BX1034" s="45"/>
      <c r="BY1034" s="45"/>
      <c r="BZ1034" s="45"/>
      <c r="CA1034" s="45"/>
      <c r="CB1034" s="45"/>
      <c r="CC1034" s="45"/>
      <c r="CD1034" s="45"/>
      <c r="CE1034" s="45"/>
      <c r="CF1034" s="45"/>
      <c r="CG1034" s="45"/>
      <c r="CH1034" s="45"/>
      <c r="CI1034" s="45"/>
      <c r="CJ1034" s="45"/>
      <c r="CK1034" s="45"/>
      <c r="CL1034" s="45"/>
      <c r="CM1034" s="45"/>
      <c r="CN1034" s="45"/>
      <c r="CO1034" s="45"/>
      <c r="CP1034" s="45"/>
      <c r="CQ1034" s="45"/>
      <c r="CR1034" s="45"/>
      <c r="CS1034" s="45"/>
      <c r="CT1034" s="45"/>
      <c r="CU1034" s="45"/>
      <c r="CV1034" s="45"/>
      <c r="CW1034" s="45"/>
      <c r="CX1034" s="45"/>
      <c r="CY1034" s="45"/>
      <c r="CZ1034" s="45"/>
      <c r="DA1034" s="45"/>
      <c r="DB1034" s="45"/>
      <c r="DC1034" s="45"/>
      <c r="DD1034" s="45"/>
      <c r="DE1034" s="45"/>
      <c r="DF1034" s="45"/>
      <c r="DG1034" s="45"/>
      <c r="DH1034" s="45"/>
      <c r="DI1034" s="45"/>
      <c r="DJ1034" s="45"/>
      <c r="DK1034" s="45"/>
      <c r="DL1034" s="45"/>
      <c r="DM1034" s="45"/>
      <c r="DN1034" s="45"/>
      <c r="DO1034" s="45"/>
      <c r="DP1034" s="45"/>
      <c r="DQ1034" s="45"/>
      <c r="DR1034" s="45"/>
      <c r="DS1034" s="45"/>
      <c r="DT1034" s="45"/>
      <c r="DU1034" s="45"/>
      <c r="DV1034" s="45"/>
      <c r="DW1034" s="45"/>
      <c r="DX1034" s="45"/>
      <c r="DY1034" s="45"/>
      <c r="DZ1034" s="45"/>
      <c r="EA1034" s="45"/>
      <c r="EB1034" s="45"/>
      <c r="EC1034" s="45"/>
      <c r="ED1034" s="45"/>
      <c r="EE1034" s="45"/>
      <c r="EF1034" s="45"/>
      <c r="EG1034" s="45"/>
      <c r="EH1034" s="45"/>
      <c r="EI1034" s="45"/>
      <c r="EJ1034" s="45"/>
      <c r="EK1034" s="45"/>
      <c r="EL1034" s="45"/>
      <c r="EM1034" s="45"/>
      <c r="EN1034" s="45"/>
      <c r="EO1034" s="45"/>
      <c r="EP1034" s="45"/>
      <c r="EQ1034" s="45"/>
      <c r="ER1034" s="45"/>
      <c r="ES1034" s="45"/>
      <c r="ET1034" s="45"/>
      <c r="EU1034" s="45"/>
      <c r="EV1034" s="45"/>
      <c r="EW1034" s="45"/>
      <c r="EX1034" s="45"/>
      <c r="EY1034" s="45"/>
      <c r="EZ1034" s="45"/>
      <c r="FA1034" s="45"/>
      <c r="FB1034" s="45"/>
      <c r="FC1034" s="45"/>
      <c r="FD1034" s="45"/>
      <c r="FE1034" s="45"/>
      <c r="FF1034" s="45"/>
      <c r="FG1034" s="45"/>
      <c r="FH1034" s="45"/>
      <c r="FI1034" s="45"/>
      <c r="FJ1034" s="45"/>
      <c r="FK1034" s="45"/>
      <c r="FL1034" s="45"/>
      <c r="FM1034" s="45"/>
      <c r="FN1034" s="45"/>
      <c r="FO1034" s="45"/>
      <c r="FP1034" s="45"/>
      <c r="FQ1034" s="45"/>
      <c r="FR1034" s="45"/>
      <c r="FS1034" s="45"/>
      <c r="FT1034" s="45"/>
      <c r="FU1034" s="45"/>
      <c r="FV1034" s="45"/>
      <c r="FW1034" s="45"/>
      <c r="FX1034" s="45"/>
      <c r="FY1034" s="45"/>
      <c r="FZ1034" s="45"/>
      <c r="GA1034" s="45"/>
      <c r="GB1034" s="45"/>
      <c r="GC1034" s="45"/>
      <c r="GD1034" s="45"/>
      <c r="GE1034" s="45"/>
      <c r="GF1034" s="45"/>
      <c r="GG1034" s="45"/>
      <c r="GH1034" s="45"/>
      <c r="GI1034" s="45"/>
      <c r="GJ1034" s="45"/>
      <c r="GK1034" s="45"/>
      <c r="GL1034" s="45"/>
      <c r="GM1034" s="45"/>
      <c r="GN1034" s="45"/>
      <c r="GO1034" s="45"/>
      <c r="GP1034" s="45"/>
      <c r="GQ1034" s="45"/>
      <c r="GR1034" s="45"/>
      <c r="GS1034" s="45"/>
      <c r="GT1034" s="45"/>
      <c r="GU1034" s="45"/>
      <c r="GV1034" s="45"/>
      <c r="GW1034" s="45"/>
      <c r="GX1034" s="45"/>
      <c r="GY1034" s="45"/>
      <c r="GZ1034" s="45"/>
      <c r="HA1034" s="45"/>
      <c r="HB1034" s="45"/>
      <c r="HC1034" s="45"/>
      <c r="HD1034" s="45"/>
      <c r="HE1034" s="45"/>
      <c r="HF1034" s="45"/>
      <c r="HG1034" s="45"/>
      <c r="HH1034" s="45"/>
      <c r="HI1034" s="45"/>
      <c r="HJ1034" s="45"/>
      <c r="HK1034" s="45"/>
      <c r="HL1034" s="45"/>
      <c r="HM1034" s="45"/>
      <c r="HN1034" s="45"/>
      <c r="HO1034" s="45"/>
      <c r="HP1034" s="45"/>
      <c r="HQ1034" s="45"/>
      <c r="HR1034" s="45"/>
      <c r="HS1034" s="45"/>
      <c r="HT1034" s="45"/>
      <c r="HU1034" s="45"/>
      <c r="HV1034" s="45"/>
      <c r="HW1034" s="45"/>
      <c r="HX1034" s="45"/>
      <c r="HY1034" s="45"/>
      <c r="HZ1034" s="45"/>
      <c r="IA1034" s="45"/>
      <c r="IB1034" s="45"/>
      <c r="IC1034" s="45"/>
      <c r="ID1034" s="45"/>
      <c r="IE1034" s="45"/>
      <c r="IF1034" s="45"/>
      <c r="IG1034" s="45"/>
      <c r="IH1034" s="45"/>
      <c r="II1034" s="45"/>
      <c r="IJ1034" s="45"/>
      <c r="IK1034" s="45"/>
      <c r="IL1034" s="45"/>
      <c r="IM1034" s="45"/>
      <c r="IN1034" s="45"/>
      <c r="IO1034" s="45"/>
      <c r="IP1034" s="45"/>
      <c r="IQ1034" s="45"/>
      <c r="IR1034" s="45"/>
      <c r="IS1034" s="45"/>
      <c r="IT1034" s="45"/>
      <c r="IU1034" s="45"/>
      <c r="IV1034" s="45"/>
      <c r="IW1034" s="45"/>
      <c r="IX1034" s="45"/>
      <c r="IY1034" s="45"/>
      <c r="IZ1034" s="45"/>
      <c r="JA1034" s="45"/>
      <c r="JB1034" s="45"/>
      <c r="JC1034" s="45"/>
      <c r="JD1034" s="45"/>
      <c r="JE1034" s="45"/>
      <c r="JF1034" s="45"/>
      <c r="JG1034" s="45"/>
      <c r="JH1034" s="45"/>
      <c r="JI1034" s="45"/>
      <c r="JJ1034" s="45"/>
      <c r="JK1034" s="45"/>
      <c r="JL1034" s="45"/>
      <c r="JM1034" s="45"/>
      <c r="JN1034" s="45"/>
      <c r="JO1034" s="45"/>
      <c r="JP1034" s="45"/>
      <c r="JQ1034" s="45"/>
      <c r="JR1034" s="45"/>
      <c r="JS1034" s="45"/>
      <c r="JT1034" s="45"/>
      <c r="JU1034" s="45"/>
      <c r="JV1034" s="45"/>
      <c r="JW1034" s="45"/>
      <c r="JX1034" s="45"/>
      <c r="JY1034" s="45"/>
      <c r="JZ1034" s="45"/>
      <c r="KA1034" s="45"/>
      <c r="KB1034" s="45"/>
      <c r="KC1034" s="45"/>
      <c r="KD1034" s="45"/>
      <c r="KE1034" s="45"/>
      <c r="KF1034" s="45"/>
      <c r="KG1034" s="45"/>
      <c r="KH1034" s="45"/>
      <c r="KI1034" s="45"/>
      <c r="KJ1034" s="45"/>
      <c r="KK1034" s="45"/>
      <c r="KL1034" s="45"/>
      <c r="KM1034" s="45"/>
      <c r="KN1034" s="45"/>
      <c r="KO1034" s="45"/>
      <c r="KP1034" s="45"/>
      <c r="KQ1034" s="45"/>
      <c r="KR1034" s="45"/>
      <c r="KS1034" s="45"/>
      <c r="KT1034" s="45"/>
      <c r="KU1034" s="45"/>
      <c r="KV1034" s="45"/>
      <c r="KW1034" s="45"/>
      <c r="KX1034" s="45"/>
      <c r="KY1034" s="45"/>
      <c r="KZ1034" s="45"/>
      <c r="LA1034" s="45"/>
      <c r="LB1034" s="45"/>
      <c r="LC1034" s="45"/>
      <c r="LD1034" s="45"/>
      <c r="LE1034" s="45"/>
      <c r="LF1034" s="45"/>
      <c r="LG1034" s="45"/>
      <c r="LH1034" s="45"/>
      <c r="LI1034" s="45"/>
      <c r="LJ1034" s="45"/>
      <c r="LK1034" s="45"/>
      <c r="LL1034" s="45"/>
      <c r="LM1034" s="45"/>
      <c r="LN1034" s="45"/>
      <c r="LO1034" s="45"/>
      <c r="LP1034" s="45"/>
      <c r="LQ1034" s="45"/>
      <c r="LR1034" s="45"/>
      <c r="LS1034" s="45"/>
      <c r="LT1034" s="45"/>
      <c r="LU1034" s="45"/>
      <c r="LV1034" s="45"/>
      <c r="LW1034" s="45"/>
      <c r="LX1034" s="45"/>
      <c r="LY1034" s="45"/>
      <c r="LZ1034" s="45"/>
      <c r="MA1034" s="45"/>
      <c r="MB1034" s="45"/>
      <c r="MC1034" s="45"/>
      <c r="MD1034" s="45"/>
      <c r="ME1034" s="45"/>
      <c r="MF1034" s="45"/>
      <c r="MG1034" s="45"/>
      <c r="MH1034" s="45"/>
      <c r="MI1034" s="45"/>
      <c r="MJ1034" s="45"/>
      <c r="MK1034" s="45"/>
      <c r="ML1034" s="45"/>
      <c r="MM1034" s="45"/>
      <c r="MN1034" s="45"/>
      <c r="MO1034" s="45"/>
      <c r="MP1034" s="45"/>
      <c r="MQ1034" s="45"/>
      <c r="MR1034" s="45"/>
      <c r="MS1034" s="45"/>
      <c r="MT1034" s="45"/>
      <c r="MU1034" s="45"/>
      <c r="MV1034" s="45"/>
      <c r="MW1034" s="45"/>
      <c r="MX1034" s="45"/>
      <c r="MY1034" s="45"/>
      <c r="MZ1034" s="45"/>
      <c r="NA1034" s="45"/>
      <c r="NB1034" s="45"/>
      <c r="NC1034" s="45"/>
      <c r="ND1034" s="45"/>
      <c r="NE1034" s="45"/>
      <c r="NF1034" s="45"/>
      <c r="NG1034" s="45"/>
      <c r="NH1034" s="45"/>
      <c r="NI1034" s="45"/>
      <c r="NJ1034" s="45"/>
      <c r="NK1034" s="45"/>
      <c r="NL1034" s="45"/>
      <c r="NM1034" s="45"/>
      <c r="NN1034" s="45"/>
      <c r="NO1034" s="45"/>
      <c r="NP1034" s="45"/>
      <c r="NQ1034" s="45"/>
      <c r="NR1034" s="45"/>
      <c r="NS1034" s="45"/>
      <c r="NT1034" s="45"/>
      <c r="NU1034" s="45"/>
      <c r="NV1034" s="45"/>
      <c r="NW1034" s="45"/>
      <c r="NX1034" s="45"/>
      <c r="NY1034" s="45"/>
      <c r="NZ1034" s="45"/>
      <c r="OA1034" s="45"/>
      <c r="OB1034" s="45"/>
      <c r="OC1034" s="45"/>
      <c r="OD1034" s="45"/>
      <c r="OE1034" s="45"/>
      <c r="OF1034" s="45"/>
      <c r="OG1034" s="45"/>
      <c r="OH1034" s="45"/>
      <c r="OI1034" s="45"/>
      <c r="OJ1034" s="45"/>
      <c r="OK1034" s="45"/>
      <c r="OL1034" s="45"/>
      <c r="OM1034" s="45"/>
      <c r="ON1034" s="45"/>
      <c r="OO1034" s="45"/>
      <c r="OP1034" s="45"/>
      <c r="OQ1034" s="45"/>
      <c r="OR1034" s="45"/>
      <c r="OS1034" s="45"/>
      <c r="OT1034" s="45"/>
      <c r="OU1034" s="45"/>
      <c r="OV1034" s="45"/>
      <c r="OW1034" s="45"/>
      <c r="OX1034" s="45"/>
      <c r="OY1034" s="45"/>
      <c r="OZ1034" s="45"/>
      <c r="PA1034" s="45"/>
      <c r="PB1034" s="45"/>
      <c r="PC1034" s="45"/>
      <c r="PD1034" s="45"/>
      <c r="PE1034" s="45"/>
      <c r="PF1034" s="45"/>
      <c r="PG1034" s="45"/>
      <c r="PH1034" s="45"/>
      <c r="PI1034" s="45"/>
      <c r="PJ1034" s="45"/>
      <c r="PK1034" s="45"/>
      <c r="PL1034" s="45"/>
      <c r="PM1034" s="45"/>
      <c r="PN1034" s="45"/>
      <c r="PO1034" s="45"/>
      <c r="PP1034" s="45"/>
      <c r="PQ1034" s="45"/>
      <c r="PR1034" s="45"/>
      <c r="PS1034" s="45"/>
      <c r="PT1034" s="45"/>
      <c r="PU1034" s="45"/>
      <c r="PV1034" s="45"/>
      <c r="PW1034" s="45"/>
      <c r="PX1034" s="45"/>
      <c r="PY1034" s="45"/>
      <c r="PZ1034" s="45"/>
      <c r="QA1034" s="45"/>
      <c r="QB1034" s="45"/>
      <c r="QC1034" s="45"/>
      <c r="QD1034" s="45"/>
      <c r="QE1034" s="45"/>
      <c r="QF1034" s="45"/>
      <c r="QG1034" s="45"/>
      <c r="QH1034" s="45"/>
      <c r="QI1034" s="45"/>
      <c r="QJ1034" s="45"/>
      <c r="QK1034" s="45"/>
      <c r="QL1034" s="45"/>
      <c r="QM1034" s="45"/>
      <c r="QN1034" s="45"/>
      <c r="QO1034" s="45"/>
      <c r="QP1034" s="45"/>
      <c r="QQ1034" s="45"/>
      <c r="QR1034" s="45"/>
      <c r="QS1034" s="45"/>
      <c r="QT1034" s="45"/>
      <c r="QU1034" s="45"/>
      <c r="QV1034" s="45"/>
      <c r="QW1034" s="45"/>
      <c r="QX1034" s="45"/>
      <c r="QY1034" s="45"/>
      <c r="QZ1034" s="45"/>
      <c r="RA1034" s="45"/>
      <c r="RB1034" s="45"/>
      <c r="RC1034" s="45"/>
      <c r="RD1034" s="45"/>
      <c r="RE1034" s="45"/>
      <c r="RF1034" s="45"/>
      <c r="RG1034" s="45"/>
      <c r="RH1034" s="45"/>
      <c r="RI1034" s="45"/>
      <c r="RJ1034" s="45"/>
      <c r="RK1034" s="45"/>
      <c r="RL1034" s="45"/>
      <c r="RM1034" s="45"/>
      <c r="RN1034" s="45"/>
      <c r="RO1034" s="45"/>
      <c r="RP1034" s="45"/>
      <c r="RQ1034" s="45"/>
      <c r="RR1034" s="45"/>
      <c r="RS1034" s="45"/>
      <c r="RT1034" s="45"/>
      <c r="RU1034" s="45"/>
      <c r="RV1034" s="45"/>
      <c r="RW1034" s="45"/>
      <c r="RX1034" s="45"/>
      <c r="RY1034" s="45"/>
      <c r="RZ1034" s="45"/>
      <c r="SA1034" s="45"/>
      <c r="SB1034" s="45"/>
      <c r="SC1034" s="45"/>
      <c r="SD1034" s="45"/>
      <c r="SE1034" s="45"/>
      <c r="SF1034" s="45"/>
      <c r="SG1034" s="45"/>
      <c r="SH1034" s="45"/>
      <c r="SI1034" s="45"/>
      <c r="SJ1034" s="45"/>
      <c r="SK1034" s="45"/>
      <c r="SL1034" s="45"/>
      <c r="SM1034" s="45"/>
      <c r="SN1034" s="45"/>
      <c r="SO1034" s="45"/>
      <c r="SP1034" s="45"/>
      <c r="SQ1034" s="45"/>
      <c r="SR1034" s="45"/>
      <c r="SS1034" s="45"/>
      <c r="ST1034" s="45"/>
      <c r="SU1034" s="45"/>
      <c r="SV1034" s="45"/>
      <c r="SW1034" s="45"/>
      <c r="SX1034" s="45"/>
      <c r="SY1034" s="45"/>
      <c r="SZ1034" s="45"/>
      <c r="TA1034" s="45"/>
      <c r="TB1034" s="45"/>
      <c r="TC1034" s="45"/>
      <c r="TD1034" s="45"/>
      <c r="TE1034" s="45"/>
      <c r="TF1034" s="45"/>
      <c r="TG1034" s="45"/>
      <c r="TH1034" s="45"/>
      <c r="TI1034" s="45"/>
      <c r="TJ1034" s="45"/>
      <c r="TK1034" s="45"/>
      <c r="TL1034" s="45"/>
      <c r="TM1034" s="45"/>
      <c r="TN1034" s="45"/>
      <c r="TO1034" s="45"/>
      <c r="TP1034" s="45"/>
      <c r="TQ1034" s="45"/>
      <c r="TR1034" s="45"/>
      <c r="TS1034" s="45"/>
      <c r="TT1034" s="45"/>
      <c r="TU1034" s="45"/>
      <c r="TV1034" s="45"/>
      <c r="TW1034" s="45"/>
      <c r="TX1034" s="45"/>
      <c r="TY1034" s="45"/>
      <c r="TZ1034" s="45"/>
      <c r="UA1034" s="45"/>
      <c r="UB1034" s="45"/>
      <c r="UC1034" s="45"/>
      <c r="UD1034" s="45"/>
      <c r="UE1034" s="45"/>
      <c r="UF1034" s="45"/>
      <c r="UG1034" s="45"/>
      <c r="UH1034" s="45"/>
      <c r="UI1034" s="45"/>
      <c r="UJ1034" s="45"/>
      <c r="UK1034" s="45"/>
      <c r="UL1034" s="45"/>
      <c r="UM1034" s="45"/>
      <c r="UN1034" s="45"/>
      <c r="UO1034" s="45"/>
      <c r="UP1034" s="45"/>
      <c r="UQ1034" s="45"/>
      <c r="UR1034" s="45"/>
      <c r="US1034" s="45"/>
      <c r="UT1034" s="45"/>
      <c r="UU1034" s="45"/>
      <c r="UV1034" s="45"/>
      <c r="UW1034" s="45"/>
      <c r="UX1034" s="45"/>
      <c r="UY1034" s="45"/>
      <c r="UZ1034" s="45"/>
      <c r="VA1034" s="45"/>
      <c r="VB1034" s="45"/>
      <c r="VC1034" s="45"/>
      <c r="VD1034" s="45"/>
      <c r="VE1034" s="45"/>
      <c r="VF1034" s="45"/>
      <c r="VG1034" s="45"/>
      <c r="VH1034" s="45"/>
      <c r="VI1034" s="45"/>
      <c r="VJ1034" s="45"/>
      <c r="VK1034" s="45"/>
      <c r="VL1034" s="45"/>
      <c r="VM1034" s="45"/>
      <c r="VN1034" s="45"/>
      <c r="VO1034" s="45"/>
      <c r="VP1034" s="45"/>
      <c r="VQ1034" s="45"/>
      <c r="VR1034" s="45"/>
      <c r="VS1034" s="45"/>
      <c r="VT1034" s="45"/>
      <c r="VU1034" s="45"/>
      <c r="VV1034" s="45"/>
      <c r="VW1034" s="45"/>
      <c r="VX1034" s="45"/>
      <c r="VY1034" s="45"/>
      <c r="VZ1034" s="45"/>
      <c r="WA1034" s="45"/>
      <c r="WB1034" s="45"/>
      <c r="WC1034" s="45"/>
      <c r="WD1034" s="45"/>
      <c r="WE1034" s="45"/>
      <c r="WF1034" s="45"/>
      <c r="WG1034" s="45"/>
      <c r="WH1034" s="45"/>
      <c r="WI1034" s="45"/>
      <c r="WJ1034" s="45"/>
      <c r="WK1034" s="45"/>
      <c r="WL1034" s="45"/>
      <c r="WM1034" s="45"/>
      <c r="WN1034" s="45"/>
      <c r="WO1034" s="45"/>
      <c r="WP1034" s="45"/>
      <c r="WQ1034" s="45"/>
      <c r="WR1034" s="45"/>
      <c r="WS1034" s="45"/>
      <c r="WT1034" s="45"/>
      <c r="WU1034" s="45"/>
      <c r="WV1034" s="45"/>
      <c r="WW1034" s="45"/>
      <c r="WX1034" s="45"/>
      <c r="WY1034" s="45"/>
      <c r="WZ1034" s="45"/>
      <c r="XA1034" s="45"/>
      <c r="XB1034" s="45"/>
      <c r="XC1034" s="45"/>
      <c r="XD1034" s="45"/>
      <c r="XE1034" s="45"/>
      <c r="XF1034" s="45"/>
      <c r="XG1034" s="45"/>
      <c r="XH1034" s="45"/>
      <c r="XI1034" s="45"/>
      <c r="XJ1034" s="45"/>
      <c r="XK1034" s="45"/>
      <c r="XL1034" s="45"/>
      <c r="XM1034" s="45"/>
      <c r="XN1034" s="45"/>
      <c r="XO1034" s="45"/>
      <c r="XP1034" s="45"/>
      <c r="XQ1034" s="45"/>
      <c r="XR1034" s="45"/>
      <c r="XS1034" s="45"/>
      <c r="XT1034" s="45"/>
      <c r="XU1034" s="45"/>
      <c r="XV1034" s="45"/>
      <c r="XW1034" s="45"/>
      <c r="XX1034" s="45"/>
      <c r="XY1034" s="45"/>
      <c r="XZ1034" s="45"/>
      <c r="YA1034" s="45"/>
      <c r="YB1034" s="45"/>
      <c r="YC1034" s="45"/>
      <c r="YD1034" s="45"/>
      <c r="YE1034" s="45"/>
      <c r="YF1034" s="45"/>
      <c r="YG1034" s="45"/>
      <c r="YH1034" s="45"/>
      <c r="YI1034" s="45"/>
      <c r="YJ1034" s="45"/>
      <c r="YK1034" s="45"/>
      <c r="YL1034" s="45"/>
      <c r="YM1034" s="45"/>
      <c r="YN1034" s="45"/>
      <c r="YO1034" s="45"/>
      <c r="YP1034" s="45"/>
      <c r="YQ1034" s="45"/>
      <c r="YR1034" s="45"/>
      <c r="YS1034" s="45"/>
      <c r="YT1034" s="45"/>
      <c r="YU1034" s="45"/>
      <c r="YV1034" s="45"/>
      <c r="YW1034" s="45"/>
      <c r="YX1034" s="45"/>
      <c r="YY1034" s="45"/>
      <c r="YZ1034" s="45"/>
      <c r="ZA1034" s="45"/>
      <c r="ZB1034" s="45"/>
      <c r="ZC1034" s="45"/>
      <c r="ZD1034" s="45"/>
      <c r="ZE1034" s="45"/>
      <c r="ZF1034" s="45"/>
      <c r="ZG1034" s="45"/>
      <c r="ZH1034" s="45"/>
      <c r="ZI1034" s="45"/>
      <c r="ZJ1034" s="45"/>
      <c r="ZK1034" s="45"/>
      <c r="ZL1034" s="45"/>
      <c r="ZM1034" s="45"/>
      <c r="ZN1034" s="45"/>
      <c r="ZO1034" s="45"/>
      <c r="ZP1034" s="45"/>
      <c r="ZQ1034" s="45"/>
      <c r="ZR1034" s="45"/>
      <c r="ZS1034" s="45"/>
      <c r="ZT1034" s="45"/>
      <c r="ZU1034" s="45"/>
      <c r="ZV1034" s="45"/>
      <c r="ZW1034" s="45"/>
      <c r="ZX1034" s="45"/>
      <c r="ZY1034" s="45"/>
      <c r="ZZ1034" s="45"/>
      <c r="AAA1034" s="45"/>
      <c r="AAB1034" s="45"/>
      <c r="AAC1034" s="45"/>
      <c r="AAD1034" s="45"/>
      <c r="AAE1034" s="45"/>
      <c r="AAF1034" s="45"/>
      <c r="AAG1034" s="45"/>
      <c r="AAH1034" s="45"/>
      <c r="AAI1034" s="45"/>
      <c r="AAJ1034" s="45"/>
      <c r="AAK1034" s="45"/>
      <c r="AAL1034" s="45"/>
      <c r="AAM1034" s="45"/>
      <c r="AAN1034" s="45"/>
      <c r="AAO1034" s="45"/>
      <c r="AAP1034" s="45"/>
      <c r="AAQ1034" s="45"/>
      <c r="AAR1034" s="45"/>
      <c r="AAS1034" s="45"/>
      <c r="AAT1034" s="45"/>
      <c r="AAU1034" s="45"/>
      <c r="AAV1034" s="45"/>
      <c r="AAW1034" s="45"/>
      <c r="AAX1034" s="45"/>
      <c r="AAY1034" s="45"/>
      <c r="AAZ1034" s="45"/>
      <c r="ABA1034" s="45"/>
      <c r="ABB1034" s="45"/>
      <c r="ABC1034" s="45"/>
      <c r="ABD1034" s="45"/>
      <c r="ABE1034" s="45"/>
      <c r="ABF1034" s="45"/>
      <c r="ABG1034" s="45"/>
      <c r="ABH1034" s="45"/>
      <c r="ABI1034" s="45"/>
      <c r="ABJ1034" s="45"/>
      <c r="ABK1034" s="45"/>
      <c r="ABL1034" s="45"/>
      <c r="ABM1034" s="45"/>
      <c r="ABN1034" s="45"/>
      <c r="ABO1034" s="45"/>
      <c r="ABP1034" s="45"/>
      <c r="ABQ1034" s="45"/>
      <c r="ABR1034" s="45"/>
      <c r="ABS1034" s="45"/>
      <c r="ABT1034" s="45"/>
      <c r="ABU1034" s="45"/>
      <c r="ABV1034" s="45"/>
      <c r="ABW1034" s="45"/>
      <c r="ABX1034" s="45"/>
      <c r="ABY1034" s="45"/>
      <c r="ABZ1034" s="45"/>
      <c r="ACA1034" s="45"/>
      <c r="ACB1034" s="45"/>
      <c r="ACC1034" s="45"/>
      <c r="ACD1034" s="45"/>
      <c r="ACE1034" s="45"/>
      <c r="ACF1034" s="45"/>
      <c r="ACG1034" s="45"/>
      <c r="ACH1034" s="45"/>
      <c r="ACI1034" s="45"/>
      <c r="ACJ1034" s="45"/>
      <c r="ACK1034" s="45"/>
      <c r="ACL1034" s="45"/>
      <c r="ACM1034" s="45"/>
      <c r="ACN1034" s="45"/>
      <c r="ACO1034" s="45"/>
      <c r="ACP1034" s="45"/>
      <c r="ACQ1034" s="45"/>
      <c r="ACR1034" s="45"/>
      <c r="ACS1034" s="45"/>
      <c r="ACT1034" s="45"/>
      <c r="ACU1034" s="45"/>
      <c r="ACV1034" s="45"/>
      <c r="ACW1034" s="45"/>
      <c r="ACX1034" s="45"/>
      <c r="ACY1034" s="45"/>
      <c r="ACZ1034" s="45"/>
      <c r="ADA1034" s="45"/>
      <c r="ADB1034" s="45"/>
      <c r="ADC1034" s="45"/>
      <c r="ADD1034" s="45"/>
      <c r="ADE1034" s="45"/>
      <c r="ADF1034" s="45"/>
      <c r="ADG1034" s="45"/>
      <c r="ADH1034" s="45"/>
      <c r="ADI1034" s="45"/>
      <c r="ADJ1034" s="45"/>
      <c r="ADK1034" s="45"/>
      <c r="ADL1034" s="45"/>
      <c r="ADM1034" s="45"/>
      <c r="ADN1034" s="45"/>
      <c r="ADO1034" s="45"/>
      <c r="ADP1034" s="45"/>
      <c r="ADQ1034" s="45"/>
      <c r="ADR1034" s="45"/>
      <c r="ADS1034" s="45"/>
      <c r="ADT1034" s="45"/>
      <c r="ADU1034" s="45"/>
      <c r="ADV1034" s="45"/>
      <c r="ADW1034" s="45"/>
      <c r="ADX1034" s="45"/>
      <c r="ADY1034" s="45"/>
      <c r="ADZ1034" s="45"/>
      <c r="AEA1034" s="45"/>
      <c r="AEB1034" s="45"/>
      <c r="AEC1034" s="45"/>
      <c r="AED1034" s="45"/>
      <c r="AEE1034" s="45"/>
      <c r="AEF1034" s="45"/>
      <c r="AEG1034" s="45"/>
      <c r="AEH1034" s="45"/>
      <c r="AEI1034" s="45"/>
      <c r="AEJ1034" s="45"/>
      <c r="AEK1034" s="45"/>
      <c r="AEL1034" s="45"/>
      <c r="AEM1034" s="45"/>
      <c r="AEN1034" s="45"/>
      <c r="AEO1034" s="45"/>
      <c r="AEP1034" s="45"/>
      <c r="AEQ1034" s="45"/>
      <c r="AER1034" s="45"/>
      <c r="AES1034" s="45"/>
      <c r="AET1034" s="45"/>
      <c r="AEU1034" s="45"/>
      <c r="AEV1034" s="45"/>
      <c r="AEW1034" s="45"/>
      <c r="AEX1034" s="45"/>
      <c r="AEY1034" s="45"/>
      <c r="AEZ1034" s="45"/>
      <c r="AFA1034" s="45"/>
      <c r="AFB1034" s="45"/>
      <c r="AFC1034" s="45"/>
      <c r="AFD1034" s="45"/>
      <c r="AFE1034" s="45"/>
      <c r="AFF1034" s="45"/>
      <c r="AFG1034" s="45"/>
      <c r="AFH1034" s="45"/>
      <c r="AFI1034" s="45"/>
      <c r="AFJ1034" s="45"/>
      <c r="AFK1034" s="45"/>
      <c r="AFL1034" s="45"/>
      <c r="AFM1034" s="45"/>
      <c r="AFN1034" s="45"/>
      <c r="AFO1034" s="45"/>
      <c r="AFP1034" s="45"/>
      <c r="AFQ1034" s="45"/>
      <c r="AFR1034" s="45"/>
      <c r="AFS1034" s="45"/>
      <c r="AFT1034" s="45"/>
      <c r="AFU1034" s="45"/>
      <c r="AFV1034" s="45"/>
      <c r="AFW1034" s="45"/>
      <c r="AFX1034" s="45"/>
      <c r="AFY1034" s="45"/>
      <c r="AFZ1034" s="45"/>
      <c r="AGA1034" s="45"/>
      <c r="AGB1034" s="45"/>
      <c r="AGC1034" s="45"/>
      <c r="AGD1034" s="45"/>
      <c r="AGE1034" s="45"/>
      <c r="AGF1034" s="45"/>
      <c r="AGG1034" s="45"/>
      <c r="AGH1034" s="45"/>
      <c r="AGI1034" s="45"/>
      <c r="AGJ1034" s="45"/>
      <c r="AGK1034" s="45"/>
      <c r="AGL1034" s="45"/>
      <c r="AGM1034" s="45"/>
      <c r="AGN1034" s="45"/>
      <c r="AGO1034" s="45"/>
      <c r="AGP1034" s="45"/>
      <c r="AGQ1034" s="45"/>
      <c r="AGR1034" s="45"/>
      <c r="AGS1034" s="45"/>
      <c r="AGT1034" s="45"/>
      <c r="AGU1034" s="45"/>
      <c r="AGV1034" s="45"/>
      <c r="AGW1034" s="45"/>
      <c r="AGX1034" s="45"/>
      <c r="AGY1034" s="45"/>
      <c r="AGZ1034" s="45"/>
      <c r="AHA1034" s="45"/>
      <c r="AHB1034" s="45"/>
      <c r="AHC1034" s="45"/>
      <c r="AHD1034" s="45"/>
      <c r="AHE1034" s="45"/>
      <c r="AHF1034" s="45"/>
      <c r="AHG1034" s="45"/>
      <c r="AHH1034" s="45"/>
      <c r="AHI1034" s="45"/>
      <c r="AHJ1034" s="45"/>
      <c r="AHK1034" s="45"/>
      <c r="AHL1034" s="45"/>
      <c r="AHM1034" s="45"/>
      <c r="AHN1034" s="45"/>
      <c r="AHO1034" s="45"/>
      <c r="AHP1034" s="45"/>
      <c r="AHQ1034" s="45"/>
      <c r="AHR1034" s="45"/>
      <c r="AHS1034" s="45"/>
      <c r="AHT1034" s="45"/>
      <c r="AHU1034" s="45"/>
      <c r="AHV1034" s="45"/>
      <c r="AHW1034" s="45"/>
      <c r="AHX1034" s="45"/>
      <c r="AHY1034" s="45"/>
      <c r="AHZ1034" s="45"/>
      <c r="AIA1034" s="45"/>
      <c r="AIB1034" s="45"/>
      <c r="AIC1034" s="45"/>
      <c r="AID1034" s="45"/>
      <c r="AIE1034" s="45"/>
      <c r="AIF1034" s="45"/>
      <c r="AIG1034" s="45"/>
      <c r="AIH1034" s="45"/>
      <c r="AII1034" s="45"/>
      <c r="AIJ1034" s="45"/>
      <c r="AIK1034" s="45"/>
      <c r="AIL1034" s="45"/>
      <c r="AIM1034" s="45"/>
      <c r="AIN1034" s="45"/>
      <c r="AIO1034" s="45"/>
      <c r="AIP1034" s="45"/>
      <c r="AIQ1034" s="45"/>
      <c r="AIR1034" s="45"/>
      <c r="AIS1034" s="45"/>
      <c r="AIT1034" s="45"/>
      <c r="AIU1034" s="45"/>
      <c r="AIV1034" s="45"/>
      <c r="AIW1034" s="45"/>
      <c r="AIX1034" s="45"/>
      <c r="AIY1034" s="45"/>
      <c r="AIZ1034" s="45"/>
      <c r="AJA1034" s="45"/>
      <c r="AJB1034" s="45"/>
      <c r="AJC1034" s="45"/>
      <c r="AJD1034" s="45"/>
      <c r="AJE1034" s="45"/>
      <c r="AJF1034" s="45"/>
      <c r="AJG1034" s="45"/>
      <c r="AJH1034" s="45"/>
      <c r="AJI1034" s="45"/>
      <c r="AJJ1034" s="45"/>
      <c r="AJK1034" s="45"/>
      <c r="AJL1034" s="45"/>
      <c r="AJM1034" s="45"/>
      <c r="AJN1034" s="45"/>
      <c r="AJO1034" s="45"/>
      <c r="AJP1034" s="45"/>
      <c r="AJQ1034" s="45"/>
      <c r="AJR1034" s="45"/>
      <c r="AJS1034" s="45"/>
      <c r="AJT1034" s="45"/>
      <c r="AJU1034" s="45"/>
      <c r="AJV1034" s="45"/>
      <c r="AJW1034" s="45"/>
      <c r="AJX1034" s="45"/>
      <c r="AJY1034" s="45"/>
      <c r="AJZ1034" s="45"/>
      <c r="AKA1034" s="45"/>
      <c r="AKB1034" s="45"/>
      <c r="AKC1034" s="45"/>
      <c r="AKD1034" s="45"/>
      <c r="AKE1034" s="45"/>
      <c r="AKF1034" s="45"/>
      <c r="AKG1034" s="45"/>
      <c r="AKH1034" s="45"/>
      <c r="AKI1034" s="45"/>
      <c r="AKJ1034" s="45"/>
      <c r="AKK1034" s="45"/>
      <c r="AKL1034" s="45"/>
      <c r="AKM1034" s="45"/>
      <c r="AKN1034" s="45"/>
      <c r="AKO1034" s="45"/>
      <c r="AKP1034" s="45"/>
      <c r="AKQ1034" s="45"/>
      <c r="AKR1034" s="45"/>
      <c r="AKS1034" s="45"/>
      <c r="AKT1034" s="45"/>
      <c r="AKU1034" s="45"/>
      <c r="AKV1034" s="45"/>
      <c r="AKW1034" s="45"/>
      <c r="AKX1034" s="45"/>
      <c r="AKY1034" s="45"/>
      <c r="AKZ1034" s="45"/>
      <c r="ALA1034" s="45"/>
      <c r="ALB1034" s="45"/>
      <c r="ALC1034" s="45"/>
      <c r="ALD1034" s="45"/>
      <c r="ALE1034" s="45"/>
      <c r="ALF1034" s="45"/>
      <c r="ALG1034" s="45"/>
      <c r="ALH1034" s="45"/>
      <c r="ALI1034" s="45"/>
      <c r="ALJ1034" s="45"/>
      <c r="ALK1034" s="45"/>
      <c r="ALL1034" s="45"/>
      <c r="ALM1034" s="45"/>
      <c r="ALN1034" s="45"/>
      <c r="ALO1034" s="45"/>
      <c r="ALP1034" s="45"/>
      <c r="ALQ1034" s="45"/>
      <c r="ALR1034" s="45"/>
      <c r="ALS1034" s="45"/>
      <c r="ALT1034" s="45"/>
      <c r="ALU1034" s="45"/>
      <c r="ALV1034" s="45"/>
      <c r="ALW1034" s="45"/>
      <c r="ALX1034" s="45"/>
      <c r="ALY1034" s="45"/>
      <c r="ALZ1034" s="45"/>
      <c r="AMA1034" s="45"/>
      <c r="AMB1034" s="45"/>
      <c r="AMC1034" s="45"/>
      <c r="AMD1034" s="45"/>
      <c r="AME1034" s="45"/>
      <c r="AMF1034" s="45"/>
      <c r="AMG1034" s="45"/>
      <c r="AMH1034" s="45"/>
      <c r="AMI1034" s="45"/>
      <c r="AMJ1034" s="45"/>
      <c r="AMK1034" s="45"/>
      <c r="AML1034" s="45"/>
      <c r="AMM1034" s="45"/>
      <c r="AMN1034" s="45"/>
      <c r="AMO1034" s="45"/>
      <c r="AMP1034" s="45"/>
      <c r="AMQ1034" s="45"/>
      <c r="AMR1034" s="45"/>
      <c r="AMS1034" s="45"/>
      <c r="AMT1034" s="45"/>
      <c r="AMU1034" s="45"/>
      <c r="AMV1034" s="45"/>
      <c r="AMW1034" s="45"/>
      <c r="AMX1034" s="45"/>
      <c r="AMY1034" s="45"/>
      <c r="AMZ1034" s="45"/>
      <c r="ANA1034" s="45"/>
      <c r="ANB1034" s="45"/>
      <c r="ANC1034" s="45"/>
      <c r="AND1034" s="45"/>
      <c r="ANE1034" s="45"/>
      <c r="ANF1034" s="45"/>
      <c r="ANG1034" s="45"/>
      <c r="ANH1034" s="45"/>
      <c r="ANI1034" s="45"/>
      <c r="ANJ1034" s="45"/>
      <c r="ANK1034" s="45"/>
      <c r="ANL1034" s="45"/>
      <c r="ANM1034" s="45"/>
      <c r="ANN1034" s="45"/>
      <c r="ANO1034" s="45"/>
      <c r="ANP1034" s="45"/>
      <c r="ANQ1034" s="45"/>
      <c r="ANR1034" s="45"/>
      <c r="ANS1034" s="45"/>
      <c r="ANT1034" s="45"/>
      <c r="ANU1034" s="45"/>
      <c r="ANV1034" s="45"/>
      <c r="ANW1034" s="45"/>
      <c r="ANX1034" s="45"/>
      <c r="ANY1034" s="45"/>
      <c r="ANZ1034" s="45"/>
      <c r="AOA1034" s="45"/>
      <c r="AOB1034" s="45"/>
      <c r="AOC1034" s="45"/>
      <c r="AOD1034" s="45"/>
      <c r="AOE1034" s="45"/>
      <c r="AOF1034" s="45"/>
      <c r="AOG1034" s="45"/>
      <c r="AOH1034" s="45"/>
      <c r="AOI1034" s="45"/>
      <c r="AOJ1034" s="45"/>
      <c r="AOK1034" s="45"/>
      <c r="AOL1034" s="45"/>
      <c r="AOM1034" s="45"/>
      <c r="AON1034" s="45"/>
      <c r="AOO1034" s="45"/>
      <c r="AOP1034" s="45"/>
      <c r="AOQ1034" s="45"/>
      <c r="AOR1034" s="45"/>
      <c r="AOS1034" s="45"/>
      <c r="AOT1034" s="45"/>
      <c r="AOU1034" s="45"/>
      <c r="AOV1034" s="45"/>
      <c r="AOW1034" s="45"/>
      <c r="AOX1034" s="45"/>
      <c r="AOY1034" s="45"/>
      <c r="AOZ1034" s="45"/>
      <c r="APA1034" s="45"/>
      <c r="APB1034" s="45"/>
      <c r="APC1034" s="45"/>
      <c r="APD1034" s="45"/>
      <c r="APE1034" s="45"/>
      <c r="APF1034" s="45"/>
      <c r="APG1034" s="45"/>
      <c r="APH1034" s="45"/>
      <c r="API1034" s="45"/>
      <c r="APJ1034" s="45"/>
      <c r="APK1034" s="45"/>
      <c r="APL1034" s="45"/>
      <c r="APM1034" s="45"/>
      <c r="APN1034" s="45"/>
      <c r="APO1034" s="45"/>
      <c r="APP1034" s="45"/>
      <c r="APQ1034" s="45"/>
      <c r="APR1034" s="45"/>
      <c r="APS1034" s="45"/>
      <c r="APT1034" s="45"/>
      <c r="APU1034" s="45"/>
      <c r="APV1034" s="45"/>
      <c r="APW1034" s="45"/>
      <c r="APX1034" s="45"/>
      <c r="APY1034" s="45"/>
      <c r="APZ1034" s="45"/>
      <c r="AQA1034" s="45"/>
      <c r="AQB1034" s="45"/>
      <c r="AQC1034" s="45"/>
      <c r="AQD1034" s="45"/>
      <c r="AQE1034" s="45"/>
      <c r="AQF1034" s="45"/>
      <c r="AQG1034" s="45"/>
      <c r="AQH1034" s="45"/>
      <c r="AQI1034" s="45"/>
      <c r="AQJ1034" s="45"/>
      <c r="AQK1034" s="45"/>
      <c r="AQL1034" s="45"/>
      <c r="AQM1034" s="45"/>
      <c r="AQN1034" s="45"/>
      <c r="AQO1034" s="45"/>
      <c r="AQP1034" s="45"/>
      <c r="AQQ1034" s="45"/>
      <c r="AQR1034" s="45"/>
      <c r="AQS1034" s="45"/>
      <c r="AQT1034" s="45"/>
      <c r="AQU1034" s="45"/>
      <c r="AQV1034" s="45"/>
      <c r="AQW1034" s="45"/>
      <c r="AQX1034" s="45"/>
      <c r="AQY1034" s="45"/>
      <c r="AQZ1034" s="45"/>
      <c r="ARA1034" s="45"/>
      <c r="ARB1034" s="45"/>
      <c r="ARC1034" s="45"/>
      <c r="ARD1034" s="45"/>
      <c r="ARE1034" s="45"/>
      <c r="ARF1034" s="45"/>
      <c r="ARG1034" s="45"/>
      <c r="ARH1034" s="45"/>
      <c r="ARI1034" s="45"/>
      <c r="ARJ1034" s="45"/>
      <c r="ARK1034" s="45"/>
      <c r="ARL1034" s="45"/>
      <c r="ARM1034" s="45"/>
      <c r="ARN1034" s="45"/>
      <c r="ARO1034" s="45"/>
      <c r="ARP1034" s="45"/>
      <c r="ARQ1034" s="45"/>
      <c r="ARR1034" s="45"/>
      <c r="ARS1034" s="45"/>
      <c r="ART1034" s="45"/>
      <c r="ARU1034" s="45"/>
      <c r="ARV1034" s="45"/>
      <c r="ARW1034" s="45"/>
      <c r="ARX1034" s="45"/>
      <c r="ARY1034" s="45"/>
      <c r="ARZ1034" s="45"/>
      <c r="ASA1034" s="45"/>
      <c r="ASB1034" s="45"/>
      <c r="ASC1034" s="45"/>
      <c r="ASD1034" s="45"/>
      <c r="ASE1034" s="45"/>
      <c r="ASF1034" s="45"/>
      <c r="ASG1034" s="45"/>
      <c r="ASH1034" s="45"/>
      <c r="ASI1034" s="45"/>
      <c r="ASJ1034" s="45"/>
      <c r="ASK1034" s="45"/>
      <c r="ASL1034" s="45"/>
      <c r="ASM1034" s="45"/>
      <c r="ASN1034" s="45"/>
      <c r="ASO1034" s="45"/>
      <c r="ASP1034" s="45"/>
      <c r="ASQ1034" s="45"/>
      <c r="ASR1034" s="45"/>
      <c r="ASS1034" s="45"/>
      <c r="AST1034" s="45"/>
      <c r="ASU1034" s="45"/>
      <c r="ASV1034" s="45"/>
      <c r="ASW1034" s="45"/>
      <c r="ASX1034" s="45"/>
      <c r="ASY1034" s="45"/>
      <c r="ASZ1034" s="45"/>
      <c r="ATA1034" s="45"/>
      <c r="ATB1034" s="45"/>
      <c r="ATC1034" s="45"/>
      <c r="ATD1034" s="45"/>
      <c r="ATE1034" s="45"/>
      <c r="ATF1034" s="45"/>
      <c r="ATG1034" s="45"/>
      <c r="ATH1034" s="45"/>
      <c r="ATI1034" s="45"/>
      <c r="ATJ1034" s="45"/>
      <c r="ATK1034" s="45"/>
      <c r="ATL1034" s="45"/>
      <c r="ATM1034" s="45"/>
      <c r="ATN1034" s="45"/>
      <c r="ATO1034" s="45"/>
      <c r="ATP1034" s="45"/>
      <c r="ATQ1034" s="45"/>
      <c r="ATR1034" s="45"/>
      <c r="ATS1034" s="45"/>
      <c r="ATT1034" s="45"/>
      <c r="ATU1034" s="45"/>
      <c r="ATV1034" s="45"/>
      <c r="ATW1034" s="45"/>
      <c r="ATX1034" s="45"/>
      <c r="ATY1034" s="45"/>
      <c r="ATZ1034" s="45"/>
      <c r="AUA1034" s="45"/>
      <c r="AUB1034" s="45"/>
      <c r="AUC1034" s="45"/>
      <c r="AUD1034" s="45"/>
      <c r="AUE1034" s="45"/>
      <c r="AUF1034" s="45"/>
      <c r="AUG1034" s="45"/>
      <c r="AUH1034" s="45"/>
      <c r="AUI1034" s="45"/>
      <c r="AUJ1034" s="45"/>
      <c r="AUK1034" s="45"/>
      <c r="AUL1034" s="45"/>
      <c r="AUM1034" s="45"/>
      <c r="AUN1034" s="45"/>
      <c r="AUO1034" s="45"/>
      <c r="AUP1034" s="45"/>
      <c r="AUQ1034" s="45"/>
      <c r="AUR1034" s="45"/>
      <c r="AUS1034" s="45"/>
      <c r="AUT1034" s="45"/>
      <c r="AUU1034" s="45"/>
      <c r="AUV1034" s="45"/>
      <c r="AUW1034" s="45"/>
      <c r="AUX1034" s="45"/>
      <c r="AUY1034" s="45"/>
      <c r="AUZ1034" s="45"/>
      <c r="AVA1034" s="45"/>
      <c r="AVB1034" s="45"/>
      <c r="AVC1034" s="45"/>
      <c r="AVD1034" s="45"/>
      <c r="AVE1034" s="45"/>
      <c r="AVF1034" s="45"/>
      <c r="AVG1034" s="45"/>
      <c r="AVH1034" s="45"/>
      <c r="AVI1034" s="45"/>
      <c r="AVJ1034" s="45"/>
      <c r="AVK1034" s="45"/>
      <c r="AVL1034" s="45"/>
      <c r="AVM1034" s="45"/>
      <c r="AVN1034" s="45"/>
      <c r="AVO1034" s="45"/>
      <c r="AVP1034" s="45"/>
      <c r="AVQ1034" s="45"/>
      <c r="AVR1034" s="45"/>
      <c r="AVS1034" s="45"/>
      <c r="AVT1034" s="45"/>
      <c r="AVU1034" s="45"/>
      <c r="AVV1034" s="45"/>
      <c r="AVW1034" s="45"/>
      <c r="AVX1034" s="45"/>
      <c r="AVY1034" s="45"/>
      <c r="AVZ1034" s="45"/>
      <c r="AWA1034" s="45"/>
      <c r="AWB1034" s="45"/>
      <c r="AWC1034" s="45"/>
      <c r="AWD1034" s="45"/>
      <c r="AWE1034" s="45"/>
      <c r="AWF1034" s="45"/>
      <c r="AWG1034" s="45"/>
      <c r="AWH1034" s="45"/>
      <c r="AWI1034" s="45"/>
      <c r="AWJ1034" s="45"/>
      <c r="AWK1034" s="45"/>
      <c r="AWL1034" s="45"/>
      <c r="AWM1034" s="45"/>
      <c r="AWN1034" s="45"/>
      <c r="AWO1034" s="45"/>
      <c r="AWP1034" s="45"/>
      <c r="AWQ1034" s="45"/>
      <c r="AWR1034" s="45"/>
      <c r="AWS1034" s="45"/>
      <c r="AWT1034" s="45"/>
      <c r="AWU1034" s="45"/>
      <c r="AWV1034" s="45"/>
      <c r="AWW1034" s="45"/>
      <c r="AWX1034" s="45"/>
      <c r="AWY1034" s="45"/>
      <c r="AWZ1034" s="45"/>
      <c r="AXA1034" s="45"/>
      <c r="AXB1034" s="45"/>
      <c r="AXC1034" s="45"/>
      <c r="AXD1034" s="45"/>
      <c r="AXE1034" s="45"/>
      <c r="AXF1034" s="45"/>
      <c r="AXG1034" s="45"/>
      <c r="AXH1034" s="45"/>
      <c r="AXI1034" s="45"/>
      <c r="AXJ1034" s="45"/>
      <c r="AXK1034" s="45"/>
      <c r="AXL1034" s="45"/>
      <c r="AXM1034" s="45"/>
      <c r="AXN1034" s="45"/>
      <c r="AXO1034" s="45"/>
      <c r="AXP1034" s="45"/>
      <c r="AXQ1034" s="45"/>
      <c r="AXR1034" s="45"/>
      <c r="AXS1034" s="45"/>
      <c r="AXT1034" s="45"/>
      <c r="AXU1034" s="45"/>
      <c r="AXV1034" s="45"/>
      <c r="AXW1034" s="45"/>
      <c r="AXX1034" s="45"/>
      <c r="AXY1034" s="45"/>
      <c r="AXZ1034" s="45"/>
      <c r="AYA1034" s="45"/>
      <c r="AYB1034" s="45"/>
      <c r="AYC1034" s="45"/>
      <c r="AYD1034" s="45"/>
      <c r="AYE1034" s="45"/>
      <c r="AYF1034" s="45"/>
      <c r="AYG1034" s="45"/>
      <c r="AYH1034" s="45"/>
      <c r="AYI1034" s="45"/>
      <c r="AYJ1034" s="45"/>
      <c r="AYK1034" s="45"/>
      <c r="AYL1034" s="45"/>
      <c r="AYM1034" s="45"/>
      <c r="AYN1034" s="45"/>
      <c r="AYO1034" s="45"/>
      <c r="AYP1034" s="45"/>
      <c r="AYQ1034" s="45"/>
      <c r="AYR1034" s="45"/>
      <c r="AYS1034" s="45"/>
      <c r="AYT1034" s="45"/>
      <c r="AYU1034" s="45"/>
      <c r="AYV1034" s="45"/>
      <c r="AYW1034" s="45"/>
      <c r="AYX1034" s="45"/>
      <c r="AYY1034" s="45"/>
      <c r="AYZ1034" s="45"/>
      <c r="AZA1034" s="45"/>
      <c r="AZB1034" s="45"/>
      <c r="AZC1034" s="45"/>
      <c r="AZD1034" s="45"/>
      <c r="AZE1034" s="45"/>
      <c r="AZF1034" s="45"/>
      <c r="AZG1034" s="45"/>
      <c r="AZH1034" s="45"/>
      <c r="AZI1034" s="45"/>
      <c r="AZJ1034" s="45"/>
      <c r="AZK1034" s="45"/>
      <c r="AZL1034" s="45"/>
      <c r="AZM1034" s="45"/>
      <c r="AZN1034" s="45"/>
      <c r="AZO1034" s="45"/>
      <c r="AZP1034" s="45"/>
      <c r="AZQ1034" s="45"/>
      <c r="AZR1034" s="45"/>
      <c r="AZS1034" s="45"/>
      <c r="AZT1034" s="45"/>
      <c r="AZU1034" s="45"/>
      <c r="AZV1034" s="45"/>
      <c r="AZW1034" s="45"/>
      <c r="AZX1034" s="45"/>
      <c r="AZY1034" s="45"/>
      <c r="AZZ1034" s="45"/>
      <c r="BAA1034" s="45"/>
      <c r="BAB1034" s="45"/>
      <c r="BAC1034" s="45"/>
      <c r="BAD1034" s="45"/>
      <c r="BAE1034" s="45"/>
      <c r="BAF1034" s="45"/>
      <c r="BAG1034" s="45"/>
      <c r="BAH1034" s="45"/>
      <c r="BAI1034" s="45"/>
      <c r="BAJ1034" s="45"/>
      <c r="BAK1034" s="45"/>
      <c r="BAL1034" s="45"/>
      <c r="BAM1034" s="45"/>
      <c r="BAN1034" s="45"/>
      <c r="BAO1034" s="45"/>
      <c r="BAP1034" s="45"/>
      <c r="BAQ1034" s="45"/>
      <c r="BAR1034" s="45"/>
      <c r="BAS1034" s="45"/>
      <c r="BAT1034" s="45"/>
      <c r="BAU1034" s="45"/>
      <c r="BAV1034" s="45"/>
      <c r="BAW1034" s="45"/>
      <c r="BAX1034" s="45"/>
      <c r="BAY1034" s="45"/>
      <c r="BAZ1034" s="45"/>
      <c r="BBA1034" s="45"/>
      <c r="BBB1034" s="45"/>
      <c r="BBC1034" s="45"/>
      <c r="BBD1034" s="45"/>
      <c r="BBE1034" s="45"/>
      <c r="BBF1034" s="45"/>
      <c r="BBG1034" s="45"/>
      <c r="BBH1034" s="45"/>
      <c r="BBI1034" s="45"/>
      <c r="BBJ1034" s="45"/>
      <c r="BBK1034" s="45"/>
      <c r="BBL1034" s="45"/>
      <c r="BBM1034" s="45"/>
      <c r="BBN1034" s="45"/>
      <c r="BBO1034" s="45"/>
      <c r="BBP1034" s="45"/>
      <c r="BBQ1034" s="45"/>
      <c r="BBR1034" s="45"/>
      <c r="BBS1034" s="45"/>
      <c r="BBT1034" s="45"/>
      <c r="BBU1034" s="45"/>
      <c r="BBV1034" s="45"/>
      <c r="BBW1034" s="45"/>
      <c r="BBX1034" s="45"/>
      <c r="BBY1034" s="45"/>
      <c r="BBZ1034" s="45"/>
      <c r="BCA1034" s="45"/>
      <c r="BCB1034" s="45"/>
      <c r="BCC1034" s="45"/>
      <c r="BCD1034" s="45"/>
      <c r="BCE1034" s="45"/>
      <c r="BCF1034" s="45"/>
      <c r="BCG1034" s="45"/>
      <c r="BCH1034" s="45"/>
      <c r="BCI1034" s="45"/>
      <c r="BCJ1034" s="45"/>
      <c r="BCK1034" s="45"/>
      <c r="BCL1034" s="45"/>
      <c r="BCM1034" s="45"/>
      <c r="BCN1034" s="45"/>
      <c r="BCO1034" s="45"/>
      <c r="BCP1034" s="45"/>
      <c r="BCQ1034" s="45"/>
      <c r="BCR1034" s="45"/>
      <c r="BCS1034" s="45"/>
      <c r="BCT1034" s="45"/>
      <c r="BCU1034" s="45"/>
      <c r="BCV1034" s="45"/>
      <c r="BCW1034" s="45"/>
      <c r="BCX1034" s="45"/>
      <c r="BCY1034" s="45"/>
      <c r="BCZ1034" s="45"/>
      <c r="BDA1034" s="45"/>
      <c r="BDB1034" s="45"/>
      <c r="BDC1034" s="45"/>
      <c r="BDD1034" s="45"/>
      <c r="BDE1034" s="45"/>
      <c r="BDF1034" s="45"/>
      <c r="BDG1034" s="45"/>
      <c r="BDH1034" s="45"/>
      <c r="BDI1034" s="45"/>
      <c r="BDJ1034" s="45"/>
      <c r="BDK1034" s="45"/>
      <c r="BDL1034" s="45"/>
      <c r="BDM1034" s="45"/>
      <c r="BDN1034" s="45"/>
      <c r="BDO1034" s="45"/>
      <c r="BDP1034" s="45"/>
      <c r="BDQ1034" s="45"/>
      <c r="BDR1034" s="45"/>
      <c r="BDS1034" s="45"/>
      <c r="BDT1034" s="45"/>
      <c r="BDU1034" s="45"/>
      <c r="BDV1034" s="45"/>
      <c r="BDW1034" s="45"/>
      <c r="BDX1034" s="45"/>
      <c r="BDY1034" s="45"/>
      <c r="BDZ1034" s="45"/>
      <c r="BEA1034" s="45"/>
      <c r="BEB1034" s="45"/>
      <c r="BEC1034" s="45"/>
      <c r="BED1034" s="45"/>
      <c r="BEE1034" s="45"/>
      <c r="BEF1034" s="45"/>
      <c r="BEG1034" s="45"/>
      <c r="BEH1034" s="45"/>
      <c r="BEI1034" s="45"/>
      <c r="BEJ1034" s="45"/>
      <c r="BEK1034" s="45"/>
      <c r="BEL1034" s="45"/>
      <c r="BEM1034" s="45"/>
      <c r="BEN1034" s="45"/>
      <c r="BEO1034" s="45"/>
      <c r="BEP1034" s="45"/>
      <c r="BEQ1034" s="45"/>
      <c r="BER1034" s="45"/>
      <c r="BES1034" s="45"/>
      <c r="BET1034" s="45"/>
      <c r="BEU1034" s="45"/>
      <c r="BEV1034" s="45"/>
      <c r="BEW1034" s="45"/>
      <c r="BEX1034" s="45"/>
      <c r="BEY1034" s="45"/>
      <c r="BEZ1034" s="45"/>
      <c r="BFA1034" s="45"/>
      <c r="BFB1034" s="45"/>
      <c r="BFC1034" s="45"/>
      <c r="BFD1034" s="45"/>
      <c r="BFE1034" s="45"/>
      <c r="BFF1034" s="45"/>
      <c r="BFG1034" s="45"/>
      <c r="BFH1034" s="45"/>
      <c r="BFI1034" s="45"/>
      <c r="BFJ1034" s="45"/>
      <c r="BFK1034" s="45"/>
      <c r="BFL1034" s="45"/>
      <c r="BFM1034" s="45"/>
      <c r="BFN1034" s="45"/>
      <c r="BFO1034" s="45"/>
      <c r="BFP1034" s="45"/>
      <c r="BFQ1034" s="45"/>
      <c r="BFR1034" s="45"/>
      <c r="BFS1034" s="45"/>
      <c r="BFT1034" s="45"/>
      <c r="BFU1034" s="45"/>
      <c r="BFV1034" s="45"/>
      <c r="BFW1034" s="45"/>
      <c r="BFX1034" s="45"/>
      <c r="BFY1034" s="45"/>
      <c r="BFZ1034" s="45"/>
      <c r="BGA1034" s="45"/>
      <c r="BGB1034" s="45"/>
      <c r="BGC1034" s="45"/>
      <c r="BGD1034" s="45"/>
      <c r="BGE1034" s="45"/>
      <c r="BGF1034" s="45"/>
      <c r="BGG1034" s="45"/>
      <c r="BGH1034" s="45"/>
      <c r="BGI1034" s="45"/>
      <c r="BGJ1034" s="45"/>
      <c r="BGK1034" s="45"/>
      <c r="BGL1034" s="45"/>
      <c r="BGM1034" s="45"/>
      <c r="BGN1034" s="45"/>
      <c r="BGO1034" s="45"/>
      <c r="BGP1034" s="45"/>
      <c r="BGQ1034" s="45"/>
      <c r="BGR1034" s="45"/>
      <c r="BGS1034" s="45"/>
      <c r="BGT1034" s="45"/>
      <c r="BGU1034" s="45"/>
      <c r="BGV1034" s="45"/>
      <c r="BGW1034" s="45"/>
      <c r="BGX1034" s="45"/>
      <c r="BGY1034" s="45"/>
      <c r="BGZ1034" s="45"/>
      <c r="BHA1034" s="45"/>
      <c r="BHB1034" s="45"/>
      <c r="BHC1034" s="45"/>
      <c r="BHD1034" s="45"/>
      <c r="BHE1034" s="45"/>
      <c r="BHF1034" s="45"/>
      <c r="BHG1034" s="45"/>
      <c r="BHH1034" s="45"/>
      <c r="BHI1034" s="45"/>
      <c r="BHJ1034" s="45"/>
      <c r="BHK1034" s="45"/>
      <c r="BHL1034" s="45"/>
      <c r="BHM1034" s="45"/>
      <c r="BHN1034" s="45"/>
      <c r="BHO1034" s="45"/>
      <c r="BHP1034" s="45"/>
      <c r="BHQ1034" s="45"/>
      <c r="BHR1034" s="45"/>
      <c r="BHS1034" s="45"/>
      <c r="BHT1034" s="45"/>
      <c r="BHU1034" s="45"/>
      <c r="BHV1034" s="45"/>
      <c r="BHW1034" s="45"/>
      <c r="BHX1034" s="45"/>
      <c r="BHY1034" s="45"/>
      <c r="BHZ1034" s="45"/>
      <c r="BIA1034" s="45"/>
      <c r="BIB1034" s="45"/>
      <c r="BIC1034" s="45"/>
      <c r="BID1034" s="45"/>
      <c r="BIE1034" s="45"/>
      <c r="BIF1034" s="45"/>
      <c r="BIG1034" s="45"/>
      <c r="BIH1034" s="45"/>
      <c r="BII1034" s="45"/>
      <c r="BIJ1034" s="45"/>
      <c r="BIK1034" s="45"/>
      <c r="BIL1034" s="45"/>
      <c r="BIM1034" s="45"/>
      <c r="BIN1034" s="45"/>
      <c r="BIO1034" s="45"/>
      <c r="BIP1034" s="45"/>
      <c r="BIQ1034" s="45"/>
      <c r="BIR1034" s="45"/>
      <c r="BIS1034" s="45"/>
      <c r="BIT1034" s="45"/>
      <c r="BIU1034" s="45"/>
      <c r="BIV1034" s="45"/>
      <c r="BIW1034" s="45"/>
      <c r="BIX1034" s="45"/>
      <c r="BIY1034" s="45"/>
      <c r="BIZ1034" s="45"/>
      <c r="BJA1034" s="45"/>
      <c r="BJB1034" s="45"/>
      <c r="BJC1034" s="45"/>
      <c r="BJD1034" s="45"/>
      <c r="BJE1034" s="45"/>
      <c r="BJF1034" s="45"/>
      <c r="BJG1034" s="45"/>
      <c r="BJH1034" s="45"/>
      <c r="BJI1034" s="45"/>
      <c r="BJJ1034" s="45"/>
      <c r="BJK1034" s="45"/>
      <c r="BJL1034" s="45"/>
      <c r="BJM1034" s="45"/>
      <c r="BJN1034" s="45"/>
      <c r="BJO1034" s="45"/>
      <c r="BJP1034" s="45"/>
      <c r="BJQ1034" s="45"/>
      <c r="BJR1034" s="45"/>
      <c r="BJS1034" s="45"/>
      <c r="BJT1034" s="45"/>
      <c r="BJU1034" s="45"/>
      <c r="BJV1034" s="45"/>
      <c r="BJW1034" s="45"/>
      <c r="BJX1034" s="45"/>
      <c r="BJY1034" s="45"/>
      <c r="BJZ1034" s="45"/>
      <c r="BKA1034" s="45"/>
      <c r="BKB1034" s="45"/>
      <c r="BKC1034" s="45"/>
      <c r="BKD1034" s="45"/>
      <c r="BKE1034" s="45"/>
      <c r="BKF1034" s="45"/>
      <c r="BKG1034" s="45"/>
      <c r="BKH1034" s="45"/>
      <c r="BKI1034" s="45"/>
      <c r="BKJ1034" s="45"/>
      <c r="BKK1034" s="45"/>
      <c r="BKL1034" s="45"/>
      <c r="BKM1034" s="45"/>
      <c r="BKN1034" s="45"/>
      <c r="BKO1034" s="45"/>
      <c r="BKP1034" s="45"/>
      <c r="BKQ1034" s="45"/>
      <c r="BKR1034" s="45"/>
      <c r="BKS1034" s="45"/>
      <c r="BKT1034" s="45"/>
      <c r="BKU1034" s="45"/>
      <c r="BKV1034" s="45"/>
      <c r="BKW1034" s="45"/>
      <c r="BKX1034" s="45"/>
      <c r="BKY1034" s="45"/>
      <c r="BKZ1034" s="45"/>
      <c r="BLA1034" s="45"/>
      <c r="BLB1034" s="45"/>
      <c r="BLC1034" s="45"/>
      <c r="BLD1034" s="45"/>
      <c r="BLE1034" s="45"/>
      <c r="BLF1034" s="45"/>
      <c r="BLG1034" s="45"/>
      <c r="BLH1034" s="45"/>
      <c r="BLI1034" s="45"/>
      <c r="BLJ1034" s="45"/>
      <c r="BLK1034" s="45"/>
      <c r="BLL1034" s="45"/>
      <c r="BLM1034" s="45"/>
      <c r="BLN1034" s="45"/>
      <c r="BLO1034" s="45"/>
      <c r="BLP1034" s="45"/>
      <c r="BLQ1034" s="45"/>
      <c r="BLR1034" s="45"/>
      <c r="BLS1034" s="45"/>
      <c r="BLT1034" s="45"/>
      <c r="BLU1034" s="45"/>
      <c r="BLV1034" s="45"/>
      <c r="BLW1034" s="45"/>
      <c r="BLX1034" s="45"/>
      <c r="BLY1034" s="45"/>
      <c r="BLZ1034" s="45"/>
      <c r="BMA1034" s="45"/>
      <c r="BMB1034" s="45"/>
      <c r="BMC1034" s="45"/>
      <c r="BMD1034" s="45"/>
      <c r="BME1034" s="45"/>
      <c r="BMF1034" s="45"/>
      <c r="BMG1034" s="45"/>
      <c r="BMH1034" s="45"/>
      <c r="BMI1034" s="45"/>
      <c r="BMJ1034" s="45"/>
      <c r="BMK1034" s="45"/>
      <c r="BML1034" s="45"/>
      <c r="BMM1034" s="45"/>
      <c r="BMN1034" s="45"/>
      <c r="BMO1034" s="45"/>
      <c r="BMP1034" s="45"/>
      <c r="BMQ1034" s="45"/>
      <c r="BMR1034" s="45"/>
      <c r="BMS1034" s="45"/>
      <c r="BMT1034" s="45"/>
      <c r="BMU1034" s="45"/>
      <c r="BMV1034" s="45"/>
      <c r="BMW1034" s="45"/>
      <c r="BMX1034" s="45"/>
      <c r="BMY1034" s="45"/>
      <c r="BMZ1034" s="45"/>
      <c r="BNA1034" s="45"/>
      <c r="BNB1034" s="45"/>
      <c r="BNC1034" s="45"/>
      <c r="BND1034" s="45"/>
      <c r="BNE1034" s="45"/>
      <c r="BNF1034" s="45"/>
      <c r="BNG1034" s="45"/>
      <c r="BNH1034" s="45"/>
      <c r="BNI1034" s="45"/>
      <c r="BNJ1034" s="45"/>
      <c r="BNK1034" s="45"/>
      <c r="BNL1034" s="45"/>
      <c r="BNM1034" s="45"/>
      <c r="BNN1034" s="45"/>
      <c r="BNO1034" s="45"/>
      <c r="BNP1034" s="45"/>
      <c r="BNQ1034" s="45"/>
      <c r="BNR1034" s="45"/>
      <c r="BNS1034" s="45"/>
      <c r="BNT1034" s="45"/>
      <c r="BNU1034" s="45"/>
      <c r="BNV1034" s="45"/>
      <c r="BNW1034" s="45"/>
      <c r="BNX1034" s="45"/>
      <c r="BNY1034" s="45"/>
      <c r="BNZ1034" s="45"/>
      <c r="BOA1034" s="45"/>
      <c r="BOB1034" s="45"/>
      <c r="BOC1034" s="45"/>
      <c r="BOD1034" s="45"/>
      <c r="BOE1034" s="45"/>
      <c r="BOF1034" s="45"/>
      <c r="BOG1034" s="45"/>
      <c r="BOH1034" s="45"/>
      <c r="BOI1034" s="45"/>
      <c r="BOJ1034" s="45"/>
      <c r="BOK1034" s="45"/>
      <c r="BOL1034" s="45"/>
      <c r="BOM1034" s="45"/>
      <c r="BON1034" s="45"/>
      <c r="BOO1034" s="45"/>
      <c r="BOP1034" s="45"/>
      <c r="BOQ1034" s="45"/>
      <c r="BOR1034" s="45"/>
      <c r="BOS1034" s="45"/>
      <c r="BOT1034" s="45"/>
      <c r="BOU1034" s="45"/>
      <c r="BOV1034" s="45"/>
      <c r="BOW1034" s="45"/>
      <c r="BOX1034" s="45"/>
      <c r="BOY1034" s="45"/>
      <c r="BOZ1034" s="45"/>
      <c r="BPA1034" s="45"/>
      <c r="BPB1034" s="45"/>
      <c r="BPC1034" s="45"/>
      <c r="BPD1034" s="45"/>
      <c r="BPE1034" s="45"/>
      <c r="BPF1034" s="45"/>
      <c r="BPG1034" s="45"/>
      <c r="BPH1034" s="45"/>
      <c r="BPI1034" s="45"/>
      <c r="BPJ1034" s="45"/>
      <c r="BPK1034" s="45"/>
      <c r="BPL1034" s="45"/>
      <c r="BPM1034" s="45"/>
      <c r="BPN1034" s="45"/>
      <c r="BPO1034" s="45"/>
      <c r="BPP1034" s="45"/>
      <c r="BPQ1034" s="45"/>
      <c r="BPR1034" s="45"/>
      <c r="BPS1034" s="45"/>
      <c r="BPT1034" s="45"/>
      <c r="BPU1034" s="45"/>
      <c r="BPV1034" s="45"/>
      <c r="BPW1034" s="45"/>
      <c r="BPX1034" s="45"/>
      <c r="BPY1034" s="45"/>
      <c r="BPZ1034" s="45"/>
      <c r="BQA1034" s="45"/>
      <c r="BQB1034" s="45"/>
      <c r="BQC1034" s="45"/>
      <c r="BQD1034" s="45"/>
      <c r="BQE1034" s="45"/>
      <c r="BQF1034" s="45"/>
      <c r="BQG1034" s="45"/>
      <c r="BQH1034" s="45"/>
      <c r="BQI1034" s="45"/>
      <c r="BQJ1034" s="45"/>
      <c r="BQK1034" s="45"/>
      <c r="BQL1034" s="45"/>
      <c r="BQM1034" s="45"/>
      <c r="BQN1034" s="45"/>
      <c r="BQO1034" s="45"/>
      <c r="BQP1034" s="45"/>
      <c r="BQQ1034" s="45"/>
      <c r="BQR1034" s="45"/>
      <c r="BQS1034" s="45"/>
      <c r="BQT1034" s="45"/>
      <c r="BQU1034" s="45"/>
      <c r="BQV1034" s="45"/>
      <c r="BQW1034" s="45"/>
      <c r="BQX1034" s="45"/>
      <c r="BQY1034" s="45"/>
      <c r="BQZ1034" s="45"/>
      <c r="BRA1034" s="45"/>
      <c r="BRB1034" s="45"/>
      <c r="BRC1034" s="45"/>
      <c r="BRD1034" s="45"/>
      <c r="BRE1034" s="45"/>
      <c r="BRF1034" s="45"/>
      <c r="BRG1034" s="45"/>
      <c r="BRH1034" s="45"/>
      <c r="BRI1034" s="45"/>
      <c r="BRJ1034" s="45"/>
      <c r="BRK1034" s="45"/>
      <c r="BRL1034" s="45"/>
      <c r="BRM1034" s="45"/>
      <c r="BRN1034" s="45"/>
      <c r="BRO1034" s="45"/>
      <c r="BRP1034" s="45"/>
      <c r="BRQ1034" s="45"/>
      <c r="BRR1034" s="45"/>
      <c r="BRS1034" s="45"/>
      <c r="BRT1034" s="45"/>
      <c r="BRU1034" s="45"/>
      <c r="BRV1034" s="45"/>
      <c r="BRW1034" s="45"/>
      <c r="BRX1034" s="45"/>
      <c r="BRY1034" s="45"/>
      <c r="BRZ1034" s="45"/>
      <c r="BSA1034" s="45"/>
      <c r="BSB1034" s="45"/>
      <c r="BSC1034" s="45"/>
      <c r="BSD1034" s="45"/>
      <c r="BSE1034" s="45"/>
      <c r="BSF1034" s="45"/>
      <c r="BSG1034" s="45"/>
      <c r="BSH1034" s="45"/>
      <c r="BSI1034" s="45"/>
      <c r="BSJ1034" s="45"/>
      <c r="BSK1034" s="45"/>
      <c r="BSL1034" s="45"/>
      <c r="BSM1034" s="45"/>
      <c r="BSN1034" s="45"/>
      <c r="BSO1034" s="45"/>
      <c r="BSP1034" s="45"/>
      <c r="BSQ1034" s="45"/>
      <c r="BSR1034" s="45"/>
      <c r="BSS1034" s="45"/>
      <c r="BST1034" s="45"/>
      <c r="BSU1034" s="45"/>
      <c r="BSV1034" s="45"/>
      <c r="BSW1034" s="45"/>
      <c r="BSX1034" s="45"/>
      <c r="BSY1034" s="45"/>
      <c r="BSZ1034" s="45"/>
      <c r="BTA1034" s="45"/>
      <c r="BTB1034" s="45"/>
      <c r="BTC1034" s="45"/>
      <c r="BTD1034" s="45"/>
      <c r="BTE1034" s="45"/>
      <c r="BTF1034" s="45"/>
      <c r="BTG1034" s="45"/>
      <c r="BTH1034" s="45"/>
      <c r="BTI1034" s="45"/>
      <c r="BTJ1034" s="45"/>
      <c r="BTK1034" s="45"/>
      <c r="BTL1034" s="45"/>
      <c r="BTM1034" s="45"/>
      <c r="BTN1034" s="45"/>
      <c r="BTO1034" s="45"/>
      <c r="BTP1034" s="45"/>
      <c r="BTQ1034" s="45"/>
      <c r="BTR1034" s="45"/>
      <c r="BTS1034" s="45"/>
      <c r="BTT1034" s="45"/>
      <c r="BTU1034" s="45"/>
      <c r="BTV1034" s="45"/>
      <c r="BTW1034" s="45"/>
      <c r="BTX1034" s="45"/>
      <c r="BTY1034" s="45"/>
      <c r="BTZ1034" s="45"/>
      <c r="BUA1034" s="45"/>
      <c r="BUB1034" s="45"/>
      <c r="BUC1034" s="45"/>
      <c r="BUD1034" s="45"/>
      <c r="BUE1034" s="45"/>
      <c r="BUF1034" s="45"/>
      <c r="BUG1034" s="45"/>
      <c r="BUH1034" s="45"/>
      <c r="BUI1034" s="45"/>
      <c r="BUJ1034" s="45"/>
      <c r="BUK1034" s="45"/>
      <c r="BUL1034" s="45"/>
      <c r="BUM1034" s="45"/>
      <c r="BUN1034" s="45"/>
      <c r="BUO1034" s="45"/>
      <c r="BUP1034" s="45"/>
      <c r="BUQ1034" s="45"/>
      <c r="BUR1034" s="45"/>
      <c r="BUS1034" s="45"/>
      <c r="BUT1034" s="45"/>
      <c r="BUU1034" s="45"/>
      <c r="BUV1034" s="45"/>
      <c r="BUW1034" s="45"/>
      <c r="BUX1034" s="45"/>
      <c r="BUY1034" s="45"/>
      <c r="BUZ1034" s="45"/>
      <c r="BVA1034" s="45"/>
      <c r="BVB1034" s="45"/>
      <c r="BVC1034" s="45"/>
      <c r="BVD1034" s="45"/>
      <c r="BVE1034" s="45"/>
      <c r="BVF1034" s="45"/>
      <c r="BVG1034" s="45"/>
      <c r="BVH1034" s="45"/>
      <c r="BVI1034" s="45"/>
      <c r="BVJ1034" s="45"/>
      <c r="BVK1034" s="45"/>
      <c r="BVL1034" s="45"/>
      <c r="BVM1034" s="45"/>
      <c r="BVN1034" s="45"/>
      <c r="BVO1034" s="45"/>
      <c r="BVP1034" s="45"/>
      <c r="BVQ1034" s="45"/>
      <c r="BVR1034" s="45"/>
      <c r="BVS1034" s="45"/>
      <c r="BVT1034" s="45"/>
      <c r="BVU1034" s="45"/>
      <c r="BVV1034" s="45"/>
      <c r="BVW1034" s="45"/>
      <c r="BVX1034" s="45"/>
      <c r="BVY1034" s="45"/>
      <c r="BVZ1034" s="45"/>
      <c r="BWA1034" s="45"/>
      <c r="BWB1034" s="45"/>
      <c r="BWC1034" s="45"/>
      <c r="BWD1034" s="45"/>
      <c r="BWE1034" s="45"/>
      <c r="BWF1034" s="45"/>
      <c r="BWG1034" s="45"/>
      <c r="BWH1034" s="45"/>
      <c r="BWI1034" s="45"/>
      <c r="BWJ1034" s="45"/>
      <c r="BWK1034" s="45"/>
      <c r="BWL1034" s="45"/>
      <c r="BWM1034" s="45"/>
      <c r="BWN1034" s="45"/>
      <c r="BWO1034" s="45"/>
      <c r="BWP1034" s="45"/>
      <c r="BWQ1034" s="45"/>
      <c r="BWR1034" s="45"/>
      <c r="BWS1034" s="45"/>
      <c r="BWT1034" s="45"/>
      <c r="BWU1034" s="45"/>
      <c r="BWV1034" s="45"/>
      <c r="BWW1034" s="45"/>
      <c r="BWX1034" s="45"/>
      <c r="BWY1034" s="45"/>
      <c r="BWZ1034" s="45"/>
      <c r="BXA1034" s="45"/>
      <c r="BXB1034" s="45"/>
      <c r="BXC1034" s="45"/>
      <c r="BXD1034" s="45"/>
      <c r="BXE1034" s="45"/>
      <c r="BXF1034" s="45"/>
      <c r="BXG1034" s="45"/>
      <c r="BXH1034" s="45"/>
      <c r="BXI1034" s="45"/>
      <c r="BXJ1034" s="45"/>
      <c r="BXK1034" s="45"/>
      <c r="BXL1034" s="45"/>
      <c r="BXM1034" s="45"/>
      <c r="BXN1034" s="45"/>
      <c r="BXO1034" s="45"/>
      <c r="BXP1034" s="45"/>
      <c r="BXQ1034" s="45"/>
      <c r="BXR1034" s="45"/>
      <c r="BXS1034" s="45"/>
      <c r="BXT1034" s="45"/>
      <c r="BXU1034" s="45"/>
      <c r="BXV1034" s="45"/>
      <c r="BXW1034" s="45"/>
      <c r="BXX1034" s="45"/>
      <c r="BXY1034" s="45"/>
      <c r="BXZ1034" s="45"/>
      <c r="BYA1034" s="45"/>
      <c r="BYB1034" s="45"/>
      <c r="BYC1034" s="45"/>
      <c r="BYD1034" s="45"/>
      <c r="BYE1034" s="45"/>
      <c r="BYF1034" s="45"/>
      <c r="BYG1034" s="45"/>
      <c r="BYH1034" s="45"/>
      <c r="BYI1034" s="45"/>
      <c r="BYJ1034" s="45"/>
      <c r="BYK1034" s="45"/>
      <c r="BYL1034" s="45"/>
      <c r="BYM1034" s="45"/>
      <c r="BYN1034" s="45"/>
      <c r="BYO1034" s="45"/>
      <c r="BYP1034" s="45"/>
      <c r="BYQ1034" s="45"/>
      <c r="BYR1034" s="45"/>
      <c r="BYS1034" s="45"/>
      <c r="BYT1034" s="45"/>
      <c r="BYU1034" s="45"/>
      <c r="BYV1034" s="45"/>
      <c r="BYW1034" s="45"/>
      <c r="BYX1034" s="45"/>
      <c r="BYY1034" s="45"/>
      <c r="BYZ1034" s="45"/>
      <c r="BZA1034" s="45"/>
      <c r="BZB1034" s="45"/>
      <c r="BZC1034" s="45"/>
      <c r="BZD1034" s="45"/>
      <c r="BZE1034" s="45"/>
      <c r="BZF1034" s="45"/>
      <c r="BZG1034" s="45"/>
      <c r="BZH1034" s="45"/>
      <c r="BZI1034" s="45"/>
      <c r="BZJ1034" s="45"/>
      <c r="BZK1034" s="45"/>
      <c r="BZL1034" s="45"/>
      <c r="BZM1034" s="45"/>
      <c r="BZN1034" s="45"/>
      <c r="BZO1034" s="45"/>
      <c r="BZP1034" s="45"/>
      <c r="BZQ1034" s="45"/>
      <c r="BZR1034" s="45"/>
      <c r="BZS1034" s="45"/>
      <c r="BZT1034" s="45"/>
      <c r="BZU1034" s="45"/>
      <c r="BZV1034" s="45"/>
      <c r="BZW1034" s="45"/>
      <c r="BZX1034" s="45"/>
      <c r="BZY1034" s="45"/>
      <c r="BZZ1034" s="45"/>
      <c r="CAA1034" s="45"/>
      <c r="CAB1034" s="45"/>
      <c r="CAC1034" s="45"/>
      <c r="CAD1034" s="45"/>
      <c r="CAE1034" s="45"/>
      <c r="CAF1034" s="45"/>
      <c r="CAG1034" s="45"/>
      <c r="CAH1034" s="45"/>
      <c r="CAI1034" s="45"/>
      <c r="CAJ1034" s="45"/>
      <c r="CAK1034" s="45"/>
      <c r="CAL1034" s="45"/>
      <c r="CAM1034" s="45"/>
      <c r="CAN1034" s="45"/>
      <c r="CAO1034" s="45"/>
      <c r="CAP1034" s="45"/>
      <c r="CAQ1034" s="45"/>
      <c r="CAR1034" s="45"/>
      <c r="CAS1034" s="45"/>
      <c r="CAT1034" s="45"/>
      <c r="CAU1034" s="45"/>
      <c r="CAV1034" s="45"/>
      <c r="CAW1034" s="45"/>
      <c r="CAX1034" s="45"/>
      <c r="CAY1034" s="45"/>
      <c r="CAZ1034" s="45"/>
      <c r="CBA1034" s="45"/>
      <c r="CBB1034" s="45"/>
      <c r="CBC1034" s="45"/>
      <c r="CBD1034" s="45"/>
      <c r="CBE1034" s="45"/>
      <c r="CBF1034" s="45"/>
      <c r="CBG1034" s="45"/>
      <c r="CBH1034" s="45"/>
      <c r="CBI1034" s="45"/>
      <c r="CBJ1034" s="45"/>
      <c r="CBK1034" s="45"/>
      <c r="CBL1034" s="45"/>
      <c r="CBM1034" s="45"/>
      <c r="CBN1034" s="45"/>
      <c r="CBO1034" s="45"/>
      <c r="CBP1034" s="45"/>
      <c r="CBQ1034" s="45"/>
      <c r="CBR1034" s="45"/>
      <c r="CBS1034" s="45"/>
      <c r="CBT1034" s="45"/>
      <c r="CBU1034" s="45"/>
      <c r="CBV1034" s="45"/>
      <c r="CBW1034" s="45"/>
      <c r="CBX1034" s="45"/>
      <c r="CBY1034" s="45"/>
      <c r="CBZ1034" s="45"/>
      <c r="CCA1034" s="45"/>
      <c r="CCB1034" s="45"/>
      <c r="CCC1034" s="45"/>
      <c r="CCD1034" s="45"/>
      <c r="CCE1034" s="45"/>
      <c r="CCF1034" s="45"/>
      <c r="CCG1034" s="45"/>
      <c r="CCH1034" s="45"/>
      <c r="CCI1034" s="45"/>
      <c r="CCJ1034" s="45"/>
      <c r="CCK1034" s="45"/>
      <c r="CCL1034" s="45"/>
      <c r="CCM1034" s="45"/>
      <c r="CCN1034" s="45"/>
      <c r="CCO1034" s="45"/>
      <c r="CCP1034" s="45"/>
      <c r="CCQ1034" s="45"/>
      <c r="CCR1034" s="45"/>
      <c r="CCS1034" s="45"/>
      <c r="CCT1034" s="45"/>
      <c r="CCU1034" s="45"/>
      <c r="CCV1034" s="45"/>
      <c r="CCW1034" s="45"/>
      <c r="CCX1034" s="45"/>
      <c r="CCY1034" s="45"/>
      <c r="CCZ1034" s="45"/>
      <c r="CDA1034" s="45"/>
      <c r="CDB1034" s="45"/>
      <c r="CDC1034" s="45"/>
      <c r="CDD1034" s="45"/>
      <c r="CDE1034" s="45"/>
      <c r="CDF1034" s="45"/>
      <c r="CDG1034" s="45"/>
      <c r="CDH1034" s="45"/>
      <c r="CDI1034" s="45"/>
      <c r="CDJ1034" s="45"/>
      <c r="CDK1034" s="45"/>
      <c r="CDL1034" s="45"/>
      <c r="CDM1034" s="45"/>
      <c r="CDN1034" s="45"/>
      <c r="CDO1034" s="45"/>
      <c r="CDP1034" s="45"/>
      <c r="CDQ1034" s="45"/>
      <c r="CDR1034" s="45"/>
      <c r="CDS1034" s="45"/>
      <c r="CDT1034" s="45"/>
      <c r="CDU1034" s="45"/>
      <c r="CDV1034" s="45"/>
      <c r="CDW1034" s="45"/>
      <c r="CDX1034" s="45"/>
      <c r="CDY1034" s="45"/>
      <c r="CDZ1034" s="45"/>
      <c r="CEA1034" s="45"/>
      <c r="CEB1034" s="45"/>
      <c r="CEC1034" s="45"/>
      <c r="CED1034" s="45"/>
      <c r="CEE1034" s="45"/>
      <c r="CEF1034" s="45"/>
      <c r="CEG1034" s="45"/>
      <c r="CEH1034" s="45"/>
      <c r="CEI1034" s="45"/>
      <c r="CEJ1034" s="45"/>
      <c r="CEK1034" s="45"/>
      <c r="CEL1034" s="45"/>
      <c r="CEM1034" s="45"/>
      <c r="CEN1034" s="45"/>
      <c r="CEO1034" s="45"/>
      <c r="CEP1034" s="45"/>
      <c r="CEQ1034" s="45"/>
      <c r="CER1034" s="45"/>
      <c r="CES1034" s="45"/>
      <c r="CET1034" s="45"/>
      <c r="CEU1034" s="45"/>
      <c r="CEV1034" s="45"/>
      <c r="CEW1034" s="45"/>
      <c r="CEX1034" s="45"/>
      <c r="CEY1034" s="45"/>
      <c r="CEZ1034" s="45"/>
      <c r="CFA1034" s="45"/>
      <c r="CFB1034" s="45"/>
      <c r="CFC1034" s="45"/>
      <c r="CFD1034" s="45"/>
      <c r="CFE1034" s="45"/>
      <c r="CFF1034" s="45"/>
      <c r="CFG1034" s="45"/>
      <c r="CFH1034" s="45"/>
      <c r="CFI1034" s="45"/>
      <c r="CFJ1034" s="45"/>
      <c r="CFK1034" s="45"/>
      <c r="CFL1034" s="45"/>
      <c r="CFM1034" s="45"/>
      <c r="CFN1034" s="45"/>
      <c r="CFO1034" s="45"/>
      <c r="CFP1034" s="45"/>
      <c r="CFQ1034" s="45"/>
      <c r="CFR1034" s="45"/>
      <c r="CFS1034" s="45"/>
      <c r="CFT1034" s="45"/>
      <c r="CFU1034" s="45"/>
      <c r="CFV1034" s="45"/>
      <c r="CFW1034" s="45"/>
      <c r="CFX1034" s="45"/>
      <c r="CFY1034" s="45"/>
      <c r="CFZ1034" s="45"/>
      <c r="CGA1034" s="45"/>
      <c r="CGB1034" s="45"/>
      <c r="CGC1034" s="45"/>
      <c r="CGD1034" s="45"/>
      <c r="CGE1034" s="45"/>
      <c r="CGF1034" s="45"/>
      <c r="CGG1034" s="45"/>
      <c r="CGH1034" s="45"/>
      <c r="CGI1034" s="45"/>
      <c r="CGJ1034" s="45"/>
      <c r="CGK1034" s="45"/>
      <c r="CGL1034" s="45"/>
      <c r="CGM1034" s="45"/>
      <c r="CGN1034" s="45"/>
      <c r="CGO1034" s="45"/>
      <c r="CGP1034" s="45"/>
      <c r="CGQ1034" s="45"/>
      <c r="CGR1034" s="45"/>
      <c r="CGS1034" s="45"/>
      <c r="CGT1034" s="45"/>
      <c r="CGU1034" s="45"/>
      <c r="CGV1034" s="45"/>
      <c r="CGW1034" s="45"/>
      <c r="CGX1034" s="45"/>
      <c r="CGY1034" s="45"/>
      <c r="CGZ1034" s="45"/>
      <c r="CHA1034" s="45"/>
      <c r="CHB1034" s="45"/>
      <c r="CHC1034" s="45"/>
      <c r="CHD1034" s="45"/>
      <c r="CHE1034" s="45"/>
      <c r="CHF1034" s="45"/>
      <c r="CHG1034" s="45"/>
      <c r="CHH1034" s="45"/>
      <c r="CHI1034" s="45"/>
      <c r="CHJ1034" s="45"/>
      <c r="CHK1034" s="45"/>
      <c r="CHL1034" s="45"/>
      <c r="CHM1034" s="45"/>
      <c r="CHN1034" s="45"/>
      <c r="CHO1034" s="45"/>
      <c r="CHP1034" s="45"/>
      <c r="CHQ1034" s="45"/>
      <c r="CHR1034" s="45"/>
      <c r="CHS1034" s="45"/>
      <c r="CHT1034" s="45"/>
      <c r="CHU1034" s="45"/>
      <c r="CHV1034" s="45"/>
      <c r="CHW1034" s="45"/>
      <c r="CHX1034" s="45"/>
      <c r="CHY1034" s="45"/>
      <c r="CHZ1034" s="45"/>
      <c r="CIA1034" s="45"/>
      <c r="CIB1034" s="45"/>
      <c r="CIC1034" s="45"/>
      <c r="CID1034" s="45"/>
      <c r="CIE1034" s="45"/>
      <c r="CIF1034" s="45"/>
      <c r="CIG1034" s="45"/>
      <c r="CIH1034" s="45"/>
      <c r="CII1034" s="45"/>
      <c r="CIJ1034" s="45"/>
      <c r="CIK1034" s="45"/>
      <c r="CIL1034" s="45"/>
      <c r="CIM1034" s="45"/>
      <c r="CIN1034" s="45"/>
      <c r="CIO1034" s="45"/>
      <c r="CIP1034" s="45"/>
      <c r="CIQ1034" s="45"/>
      <c r="CIR1034" s="45"/>
      <c r="CIS1034" s="45"/>
      <c r="CIT1034" s="45"/>
      <c r="CIU1034" s="45"/>
      <c r="CIV1034" s="45"/>
      <c r="CIW1034" s="45"/>
      <c r="CIX1034" s="45"/>
      <c r="CIY1034" s="45"/>
      <c r="CIZ1034" s="45"/>
      <c r="CJA1034" s="45"/>
      <c r="CJB1034" s="45"/>
      <c r="CJC1034" s="45"/>
      <c r="CJD1034" s="45"/>
      <c r="CJE1034" s="45"/>
      <c r="CJF1034" s="45"/>
      <c r="CJG1034" s="45"/>
      <c r="CJH1034" s="45"/>
      <c r="CJI1034" s="45"/>
      <c r="CJJ1034" s="45"/>
      <c r="CJK1034" s="45"/>
      <c r="CJL1034" s="45"/>
      <c r="CJM1034" s="45"/>
      <c r="CJN1034" s="45"/>
      <c r="CJO1034" s="45"/>
      <c r="CJP1034" s="45"/>
      <c r="CJQ1034" s="45"/>
      <c r="CJR1034" s="45"/>
      <c r="CJS1034" s="45"/>
      <c r="CJT1034" s="45"/>
      <c r="CJU1034" s="45"/>
      <c r="CJV1034" s="45"/>
      <c r="CJW1034" s="45"/>
      <c r="CJX1034" s="45"/>
      <c r="CJY1034" s="45"/>
      <c r="CJZ1034" s="45"/>
      <c r="CKA1034" s="45"/>
      <c r="CKB1034" s="45"/>
      <c r="CKC1034" s="45"/>
      <c r="CKD1034" s="45"/>
      <c r="CKE1034" s="45"/>
      <c r="CKF1034" s="45"/>
      <c r="CKG1034" s="45"/>
      <c r="CKH1034" s="45"/>
      <c r="CKI1034" s="45"/>
      <c r="CKJ1034" s="45"/>
      <c r="CKK1034" s="45"/>
      <c r="CKL1034" s="45"/>
      <c r="CKM1034" s="45"/>
      <c r="CKN1034" s="45"/>
      <c r="CKO1034" s="45"/>
      <c r="CKP1034" s="45"/>
      <c r="CKQ1034" s="45"/>
      <c r="CKR1034" s="45"/>
      <c r="CKS1034" s="45"/>
      <c r="CKT1034" s="45"/>
      <c r="CKU1034" s="45"/>
      <c r="CKV1034" s="45"/>
      <c r="CKW1034" s="45"/>
      <c r="CKX1034" s="45"/>
      <c r="CKY1034" s="45"/>
      <c r="CKZ1034" s="45"/>
      <c r="CLA1034" s="45"/>
      <c r="CLB1034" s="45"/>
      <c r="CLC1034" s="45"/>
      <c r="CLD1034" s="45"/>
      <c r="CLE1034" s="45"/>
      <c r="CLF1034" s="45"/>
      <c r="CLG1034" s="45"/>
      <c r="CLH1034" s="45"/>
      <c r="CLI1034" s="45"/>
      <c r="CLJ1034" s="45"/>
      <c r="CLK1034" s="45"/>
      <c r="CLL1034" s="45"/>
      <c r="CLM1034" s="45"/>
      <c r="CLN1034" s="45"/>
      <c r="CLO1034" s="45"/>
      <c r="CLP1034" s="45"/>
      <c r="CLQ1034" s="45"/>
      <c r="CLR1034" s="45"/>
      <c r="CLS1034" s="45"/>
      <c r="CLT1034" s="45"/>
      <c r="CLU1034" s="45"/>
      <c r="CLV1034" s="45"/>
      <c r="CLW1034" s="45"/>
      <c r="CLX1034" s="45"/>
      <c r="CLY1034" s="45"/>
      <c r="CLZ1034" s="45"/>
      <c r="CMA1034" s="45"/>
      <c r="CMB1034" s="45"/>
      <c r="CMC1034" s="45"/>
      <c r="CMD1034" s="45"/>
      <c r="CME1034" s="45"/>
      <c r="CMF1034" s="45"/>
      <c r="CMG1034" s="45"/>
      <c r="CMH1034" s="45"/>
      <c r="CMI1034" s="45"/>
      <c r="CMJ1034" s="45"/>
      <c r="CMK1034" s="45"/>
      <c r="CML1034" s="45"/>
      <c r="CMM1034" s="45"/>
      <c r="CMN1034" s="45"/>
      <c r="CMO1034" s="45"/>
      <c r="CMP1034" s="45"/>
      <c r="CMQ1034" s="45"/>
      <c r="CMR1034" s="45"/>
      <c r="CMS1034" s="45"/>
      <c r="CMT1034" s="45"/>
      <c r="CMU1034" s="45"/>
      <c r="CMV1034" s="45"/>
      <c r="CMW1034" s="45"/>
      <c r="CMX1034" s="45"/>
      <c r="CMY1034" s="45"/>
      <c r="CMZ1034" s="45"/>
      <c r="CNA1034" s="45"/>
      <c r="CNB1034" s="45"/>
      <c r="CNC1034" s="45"/>
      <c r="CND1034" s="45"/>
      <c r="CNE1034" s="45"/>
      <c r="CNF1034" s="45"/>
      <c r="CNG1034" s="45"/>
      <c r="CNH1034" s="45"/>
      <c r="CNI1034" s="45"/>
      <c r="CNJ1034" s="45"/>
      <c r="CNK1034" s="45"/>
      <c r="CNL1034" s="45"/>
      <c r="CNM1034" s="45"/>
      <c r="CNN1034" s="45"/>
      <c r="CNO1034" s="45"/>
      <c r="CNP1034" s="45"/>
      <c r="CNQ1034" s="45"/>
      <c r="CNR1034" s="45"/>
      <c r="CNS1034" s="45"/>
      <c r="CNT1034" s="45"/>
      <c r="CNU1034" s="45"/>
      <c r="CNV1034" s="45"/>
      <c r="CNW1034" s="45"/>
      <c r="CNX1034" s="45"/>
      <c r="CNY1034" s="45"/>
      <c r="CNZ1034" s="45"/>
      <c r="COA1034" s="45"/>
      <c r="COB1034" s="45"/>
      <c r="COC1034" s="45"/>
      <c r="COD1034" s="45"/>
      <c r="COE1034" s="45"/>
      <c r="COF1034" s="45"/>
      <c r="COG1034" s="45"/>
      <c r="COH1034" s="45"/>
      <c r="COI1034" s="45"/>
      <c r="COJ1034" s="45"/>
      <c r="COK1034" s="45"/>
      <c r="COL1034" s="45"/>
      <c r="COM1034" s="45"/>
      <c r="CON1034" s="45"/>
      <c r="COO1034" s="45"/>
      <c r="COP1034" s="45"/>
      <c r="COQ1034" s="45"/>
      <c r="COR1034" s="45"/>
      <c r="COS1034" s="45"/>
      <c r="COT1034" s="45"/>
      <c r="COU1034" s="45"/>
      <c r="COV1034" s="45"/>
      <c r="COW1034" s="45"/>
      <c r="COX1034" s="45"/>
      <c r="COY1034" s="45"/>
      <c r="COZ1034" s="45"/>
      <c r="CPA1034" s="45"/>
      <c r="CPB1034" s="45"/>
      <c r="CPC1034" s="45"/>
      <c r="CPD1034" s="45"/>
      <c r="CPE1034" s="45"/>
      <c r="CPF1034" s="45"/>
      <c r="CPG1034" s="45"/>
      <c r="CPH1034" s="45"/>
      <c r="CPI1034" s="45"/>
      <c r="CPJ1034" s="45"/>
      <c r="CPK1034" s="45"/>
      <c r="CPL1034" s="45"/>
      <c r="CPM1034" s="45"/>
      <c r="CPN1034" s="45"/>
      <c r="CPO1034" s="45"/>
      <c r="CPP1034" s="45"/>
      <c r="CPQ1034" s="45"/>
      <c r="CPR1034" s="45"/>
      <c r="CPS1034" s="45"/>
      <c r="CPT1034" s="45"/>
      <c r="CPU1034" s="45"/>
      <c r="CPV1034" s="45"/>
      <c r="CPW1034" s="45"/>
      <c r="CPX1034" s="45"/>
      <c r="CPY1034" s="45"/>
      <c r="CPZ1034" s="45"/>
      <c r="CQA1034" s="45"/>
      <c r="CQB1034" s="45"/>
      <c r="CQC1034" s="45"/>
      <c r="CQD1034" s="45"/>
      <c r="CQE1034" s="45"/>
      <c r="CQF1034" s="45"/>
      <c r="CQG1034" s="45"/>
      <c r="CQH1034" s="45"/>
      <c r="CQI1034" s="45"/>
      <c r="CQJ1034" s="45"/>
      <c r="CQK1034" s="45"/>
      <c r="CQL1034" s="45"/>
      <c r="CQM1034" s="45"/>
      <c r="CQN1034" s="45"/>
      <c r="CQO1034" s="45"/>
      <c r="CQP1034" s="45"/>
      <c r="CQQ1034" s="45"/>
      <c r="CQR1034" s="45"/>
      <c r="CQS1034" s="45"/>
      <c r="CQT1034" s="45"/>
      <c r="CQU1034" s="45"/>
      <c r="CQV1034" s="45"/>
      <c r="CQW1034" s="45"/>
      <c r="CQX1034" s="45"/>
      <c r="CQY1034" s="45"/>
      <c r="CQZ1034" s="45"/>
      <c r="CRA1034" s="45"/>
      <c r="CRB1034" s="45"/>
      <c r="CRC1034" s="45"/>
      <c r="CRD1034" s="45"/>
      <c r="CRE1034" s="45"/>
      <c r="CRF1034" s="45"/>
      <c r="CRG1034" s="45"/>
      <c r="CRH1034" s="45"/>
      <c r="CRI1034" s="45"/>
      <c r="CRJ1034" s="45"/>
      <c r="CRK1034" s="45"/>
      <c r="CRL1034" s="45"/>
      <c r="CRM1034" s="45"/>
      <c r="CRN1034" s="45"/>
      <c r="CRO1034" s="45"/>
      <c r="CRP1034" s="45"/>
      <c r="CRQ1034" s="45"/>
      <c r="CRR1034" s="45"/>
      <c r="CRS1034" s="45"/>
      <c r="CRT1034" s="45"/>
      <c r="CRU1034" s="45"/>
      <c r="CRV1034" s="45"/>
      <c r="CRW1034" s="45"/>
      <c r="CRX1034" s="45"/>
      <c r="CRY1034" s="45"/>
      <c r="CRZ1034" s="45"/>
      <c r="CSA1034" s="45"/>
      <c r="CSB1034" s="45"/>
      <c r="CSC1034" s="45"/>
      <c r="CSD1034" s="45"/>
      <c r="CSE1034" s="45"/>
      <c r="CSF1034" s="45"/>
      <c r="CSG1034" s="45"/>
      <c r="CSH1034" s="45"/>
      <c r="CSI1034" s="45"/>
      <c r="CSJ1034" s="45"/>
      <c r="CSK1034" s="45"/>
      <c r="CSL1034" s="45"/>
      <c r="CSM1034" s="45"/>
      <c r="CSN1034" s="45"/>
      <c r="CSO1034" s="45"/>
      <c r="CSP1034" s="45"/>
      <c r="CSQ1034" s="45"/>
      <c r="CSR1034" s="45"/>
      <c r="CSS1034" s="45"/>
      <c r="CST1034" s="45"/>
      <c r="CSU1034" s="45"/>
      <c r="CSV1034" s="45"/>
      <c r="CSW1034" s="45"/>
      <c r="CSX1034" s="45"/>
      <c r="CSY1034" s="45"/>
      <c r="CSZ1034" s="45"/>
      <c r="CTA1034" s="45"/>
      <c r="CTB1034" s="45"/>
      <c r="CTC1034" s="45"/>
      <c r="CTD1034" s="45"/>
      <c r="CTE1034" s="45"/>
      <c r="CTF1034" s="45"/>
      <c r="CTG1034" s="45"/>
      <c r="CTH1034" s="45"/>
      <c r="CTI1034" s="45"/>
      <c r="CTJ1034" s="45"/>
      <c r="CTK1034" s="45"/>
      <c r="CTL1034" s="45"/>
      <c r="CTM1034" s="45"/>
      <c r="CTN1034" s="45"/>
      <c r="CTO1034" s="45"/>
      <c r="CTP1034" s="45"/>
      <c r="CTQ1034" s="45"/>
      <c r="CTR1034" s="45"/>
      <c r="CTS1034" s="45"/>
      <c r="CTT1034" s="45"/>
      <c r="CTU1034" s="45"/>
      <c r="CTV1034" s="45"/>
      <c r="CTW1034" s="45"/>
      <c r="CTX1034" s="45"/>
      <c r="CTY1034" s="45"/>
      <c r="CTZ1034" s="45"/>
      <c r="CUA1034" s="45"/>
      <c r="CUB1034" s="45"/>
      <c r="CUC1034" s="45"/>
      <c r="CUD1034" s="45"/>
      <c r="CUE1034" s="45"/>
      <c r="CUF1034" s="45"/>
      <c r="CUG1034" s="45"/>
      <c r="CUH1034" s="45"/>
      <c r="CUI1034" s="45"/>
      <c r="CUJ1034" s="45"/>
      <c r="CUK1034" s="45"/>
      <c r="CUL1034" s="45"/>
      <c r="CUM1034" s="45"/>
      <c r="CUN1034" s="45"/>
      <c r="CUO1034" s="45"/>
      <c r="CUP1034" s="45"/>
      <c r="CUQ1034" s="45"/>
      <c r="CUR1034" s="45"/>
      <c r="CUS1034" s="45"/>
      <c r="CUT1034" s="45"/>
      <c r="CUU1034" s="45"/>
      <c r="CUV1034" s="45"/>
      <c r="CUW1034" s="45"/>
      <c r="CUX1034" s="45"/>
      <c r="CUY1034" s="45"/>
      <c r="CUZ1034" s="45"/>
      <c r="CVA1034" s="45"/>
      <c r="CVB1034" s="45"/>
      <c r="CVC1034" s="45"/>
      <c r="CVD1034" s="45"/>
      <c r="CVE1034" s="45"/>
      <c r="CVF1034" s="45"/>
      <c r="CVG1034" s="45"/>
      <c r="CVH1034" s="45"/>
      <c r="CVI1034" s="45"/>
      <c r="CVJ1034" s="45"/>
      <c r="CVK1034" s="45"/>
      <c r="CVL1034" s="45"/>
      <c r="CVM1034" s="45"/>
      <c r="CVN1034" s="45"/>
      <c r="CVO1034" s="45"/>
      <c r="CVP1034" s="45"/>
      <c r="CVQ1034" s="45"/>
      <c r="CVR1034" s="45"/>
      <c r="CVS1034" s="45"/>
      <c r="CVT1034" s="45"/>
      <c r="CVU1034" s="45"/>
      <c r="CVV1034" s="45"/>
      <c r="CVW1034" s="45"/>
      <c r="CVX1034" s="45"/>
      <c r="CVY1034" s="45"/>
      <c r="CVZ1034" s="45"/>
      <c r="CWA1034" s="45"/>
      <c r="CWB1034" s="45"/>
      <c r="CWC1034" s="45"/>
      <c r="CWD1034" s="45"/>
      <c r="CWE1034" s="45"/>
      <c r="CWF1034" s="45"/>
      <c r="CWG1034" s="45"/>
      <c r="CWH1034" s="45"/>
      <c r="CWI1034" s="45"/>
      <c r="CWJ1034" s="45"/>
      <c r="CWK1034" s="45"/>
      <c r="CWL1034" s="45"/>
      <c r="CWM1034" s="45"/>
      <c r="CWN1034" s="45"/>
      <c r="CWO1034" s="45"/>
      <c r="CWP1034" s="45"/>
      <c r="CWQ1034" s="45"/>
      <c r="CWR1034" s="45"/>
      <c r="CWS1034" s="45"/>
      <c r="CWT1034" s="45"/>
      <c r="CWU1034" s="45"/>
      <c r="CWV1034" s="45"/>
      <c r="CWW1034" s="45"/>
      <c r="CWX1034" s="45"/>
      <c r="CWY1034" s="45"/>
      <c r="CWZ1034" s="45"/>
      <c r="CXA1034" s="45"/>
      <c r="CXB1034" s="45"/>
      <c r="CXC1034" s="45"/>
      <c r="CXD1034" s="45"/>
      <c r="CXE1034" s="45"/>
      <c r="CXF1034" s="45"/>
      <c r="CXG1034" s="45"/>
      <c r="CXH1034" s="45"/>
      <c r="CXI1034" s="45"/>
      <c r="CXJ1034" s="45"/>
      <c r="CXK1034" s="45"/>
      <c r="CXL1034" s="45"/>
      <c r="CXM1034" s="45"/>
      <c r="CXN1034" s="45"/>
      <c r="CXO1034" s="45"/>
      <c r="CXP1034" s="45"/>
      <c r="CXQ1034" s="45"/>
      <c r="CXR1034" s="45"/>
      <c r="CXS1034" s="45"/>
      <c r="CXT1034" s="45"/>
      <c r="CXU1034" s="45"/>
      <c r="CXV1034" s="45"/>
      <c r="CXW1034" s="45"/>
      <c r="CXX1034" s="45"/>
      <c r="CXY1034" s="45"/>
      <c r="CXZ1034" s="45"/>
      <c r="CYA1034" s="45"/>
      <c r="CYB1034" s="45"/>
      <c r="CYC1034" s="45"/>
      <c r="CYD1034" s="45"/>
      <c r="CYE1034" s="45"/>
      <c r="CYF1034" s="45"/>
      <c r="CYG1034" s="45"/>
      <c r="CYH1034" s="45"/>
      <c r="CYI1034" s="45"/>
      <c r="CYJ1034" s="45"/>
      <c r="CYK1034" s="45"/>
      <c r="CYL1034" s="45"/>
      <c r="CYM1034" s="45"/>
      <c r="CYN1034" s="45"/>
      <c r="CYO1034" s="45"/>
      <c r="CYP1034" s="45"/>
      <c r="CYQ1034" s="45"/>
      <c r="CYR1034" s="45"/>
      <c r="CYS1034" s="45"/>
      <c r="CYT1034" s="45"/>
      <c r="CYU1034" s="45"/>
      <c r="CYV1034" s="45"/>
      <c r="CYW1034" s="45"/>
      <c r="CYX1034" s="45"/>
      <c r="CYY1034" s="45"/>
      <c r="CYZ1034" s="45"/>
      <c r="CZA1034" s="45"/>
      <c r="CZB1034" s="45"/>
      <c r="CZC1034" s="45"/>
      <c r="CZD1034" s="45"/>
      <c r="CZE1034" s="45"/>
      <c r="CZF1034" s="45"/>
      <c r="CZG1034" s="45"/>
      <c r="CZH1034" s="45"/>
      <c r="CZI1034" s="45"/>
      <c r="CZJ1034" s="45"/>
      <c r="CZK1034" s="45"/>
      <c r="CZL1034" s="45"/>
      <c r="CZM1034" s="45"/>
      <c r="CZN1034" s="45"/>
      <c r="CZO1034" s="45"/>
      <c r="CZP1034" s="45"/>
      <c r="CZQ1034" s="45"/>
      <c r="CZR1034" s="45"/>
      <c r="CZS1034" s="45"/>
      <c r="CZT1034" s="45"/>
      <c r="CZU1034" s="45"/>
      <c r="CZV1034" s="45"/>
      <c r="CZW1034" s="45"/>
      <c r="CZX1034" s="45"/>
      <c r="CZY1034" s="45"/>
      <c r="CZZ1034" s="45"/>
      <c r="DAA1034" s="45"/>
      <c r="DAB1034" s="45"/>
      <c r="DAC1034" s="45"/>
      <c r="DAD1034" s="45"/>
      <c r="DAE1034" s="45"/>
      <c r="DAF1034" s="45"/>
      <c r="DAG1034" s="45"/>
      <c r="DAH1034" s="45"/>
      <c r="DAI1034" s="45"/>
      <c r="DAJ1034" s="45"/>
      <c r="DAK1034" s="45"/>
      <c r="DAL1034" s="45"/>
      <c r="DAM1034" s="45"/>
      <c r="DAN1034" s="45"/>
      <c r="DAO1034" s="45"/>
      <c r="DAP1034" s="45"/>
      <c r="DAQ1034" s="45"/>
      <c r="DAR1034" s="45"/>
      <c r="DAS1034" s="45"/>
      <c r="DAT1034" s="45"/>
      <c r="DAU1034" s="45"/>
      <c r="DAV1034" s="45"/>
      <c r="DAW1034" s="45"/>
      <c r="DAX1034" s="45"/>
      <c r="DAY1034" s="45"/>
      <c r="DAZ1034" s="45"/>
      <c r="DBA1034" s="45"/>
      <c r="DBB1034" s="45"/>
      <c r="DBC1034" s="45"/>
      <c r="DBD1034" s="45"/>
      <c r="DBE1034" s="45"/>
      <c r="DBF1034" s="45"/>
      <c r="DBG1034" s="45"/>
      <c r="DBH1034" s="45"/>
      <c r="DBI1034" s="45"/>
      <c r="DBJ1034" s="45"/>
      <c r="DBK1034" s="45"/>
      <c r="DBL1034" s="45"/>
      <c r="DBM1034" s="45"/>
      <c r="DBN1034" s="45"/>
      <c r="DBO1034" s="45"/>
      <c r="DBP1034" s="45"/>
      <c r="DBQ1034" s="45"/>
      <c r="DBR1034" s="45"/>
      <c r="DBS1034" s="45"/>
      <c r="DBT1034" s="45"/>
      <c r="DBU1034" s="45"/>
      <c r="DBV1034" s="45"/>
      <c r="DBW1034" s="45"/>
      <c r="DBX1034" s="45"/>
      <c r="DBY1034" s="45"/>
      <c r="DBZ1034" s="45"/>
      <c r="DCA1034" s="45"/>
      <c r="DCB1034" s="45"/>
      <c r="DCC1034" s="45"/>
      <c r="DCD1034" s="45"/>
      <c r="DCE1034" s="45"/>
      <c r="DCF1034" s="45"/>
      <c r="DCG1034" s="45"/>
      <c r="DCH1034" s="45"/>
      <c r="DCI1034" s="45"/>
      <c r="DCJ1034" s="45"/>
      <c r="DCK1034" s="45"/>
      <c r="DCL1034" s="45"/>
      <c r="DCM1034" s="45"/>
      <c r="DCN1034" s="45"/>
      <c r="DCO1034" s="45"/>
      <c r="DCP1034" s="45"/>
      <c r="DCQ1034" s="45"/>
      <c r="DCR1034" s="45"/>
      <c r="DCS1034" s="45"/>
      <c r="DCT1034" s="45"/>
      <c r="DCU1034" s="45"/>
      <c r="DCV1034" s="45"/>
      <c r="DCW1034" s="45"/>
      <c r="DCX1034" s="45"/>
      <c r="DCY1034" s="45"/>
      <c r="DCZ1034" s="45"/>
      <c r="DDA1034" s="45"/>
      <c r="DDB1034" s="45"/>
      <c r="DDC1034" s="45"/>
      <c r="DDD1034" s="45"/>
      <c r="DDE1034" s="45"/>
      <c r="DDF1034" s="45"/>
      <c r="DDG1034" s="45"/>
      <c r="DDH1034" s="45"/>
      <c r="DDI1034" s="45"/>
      <c r="DDJ1034" s="45"/>
      <c r="DDK1034" s="45"/>
      <c r="DDL1034" s="45"/>
      <c r="DDM1034" s="45"/>
      <c r="DDN1034" s="45"/>
      <c r="DDO1034" s="45"/>
      <c r="DDP1034" s="45"/>
      <c r="DDQ1034" s="45"/>
      <c r="DDR1034" s="45"/>
      <c r="DDS1034" s="45"/>
      <c r="DDT1034" s="45"/>
      <c r="DDU1034" s="45"/>
      <c r="DDV1034" s="45"/>
      <c r="DDW1034" s="45"/>
      <c r="DDX1034" s="45"/>
      <c r="DDY1034" s="45"/>
      <c r="DDZ1034" s="45"/>
      <c r="DEA1034" s="45"/>
      <c r="DEB1034" s="45"/>
      <c r="DEC1034" s="45"/>
      <c r="DED1034" s="45"/>
      <c r="DEE1034" s="45"/>
      <c r="DEF1034" s="45"/>
      <c r="DEG1034" s="45"/>
      <c r="DEH1034" s="45"/>
      <c r="DEI1034" s="45"/>
      <c r="DEJ1034" s="45"/>
      <c r="DEK1034" s="45"/>
      <c r="DEL1034" s="45"/>
      <c r="DEM1034" s="45"/>
      <c r="DEN1034" s="45"/>
      <c r="DEO1034" s="45"/>
      <c r="DEP1034" s="45"/>
      <c r="DEQ1034" s="45"/>
      <c r="DER1034" s="45"/>
      <c r="DES1034" s="45"/>
      <c r="DET1034" s="45"/>
      <c r="DEU1034" s="45"/>
      <c r="DEV1034" s="45"/>
      <c r="DEW1034" s="45"/>
      <c r="DEX1034" s="45"/>
      <c r="DEY1034" s="45"/>
      <c r="DEZ1034" s="45"/>
      <c r="DFA1034" s="45"/>
      <c r="DFB1034" s="45"/>
      <c r="DFC1034" s="45"/>
      <c r="DFD1034" s="45"/>
      <c r="DFE1034" s="45"/>
      <c r="DFF1034" s="45"/>
      <c r="DFG1034" s="45"/>
      <c r="DFH1034" s="45"/>
      <c r="DFI1034" s="45"/>
      <c r="DFJ1034" s="45"/>
      <c r="DFK1034" s="45"/>
      <c r="DFL1034" s="45"/>
      <c r="DFM1034" s="45"/>
      <c r="DFN1034" s="45"/>
      <c r="DFO1034" s="45"/>
      <c r="DFP1034" s="45"/>
      <c r="DFQ1034" s="45"/>
      <c r="DFR1034" s="45"/>
      <c r="DFS1034" s="45"/>
      <c r="DFT1034" s="45"/>
      <c r="DFU1034" s="45"/>
      <c r="DFV1034" s="45"/>
      <c r="DFW1034" s="45"/>
      <c r="DFX1034" s="45"/>
      <c r="DFY1034" s="45"/>
      <c r="DFZ1034" s="45"/>
      <c r="DGA1034" s="45"/>
      <c r="DGB1034" s="45"/>
      <c r="DGC1034" s="45"/>
      <c r="DGD1034" s="45"/>
      <c r="DGE1034" s="45"/>
      <c r="DGF1034" s="45"/>
      <c r="DGG1034" s="45"/>
      <c r="DGH1034" s="45"/>
      <c r="DGI1034" s="45"/>
      <c r="DGJ1034" s="45"/>
      <c r="DGK1034" s="45"/>
      <c r="DGL1034" s="45"/>
      <c r="DGM1034" s="45"/>
      <c r="DGN1034" s="45"/>
      <c r="DGO1034" s="45"/>
      <c r="DGP1034" s="45"/>
      <c r="DGQ1034" s="45"/>
      <c r="DGR1034" s="45"/>
      <c r="DGS1034" s="45"/>
      <c r="DGT1034" s="45"/>
      <c r="DGU1034" s="45"/>
      <c r="DGV1034" s="45"/>
      <c r="DGW1034" s="45"/>
      <c r="DGX1034" s="45"/>
      <c r="DGY1034" s="45"/>
      <c r="DGZ1034" s="45"/>
      <c r="DHA1034" s="45"/>
      <c r="DHB1034" s="45"/>
      <c r="DHC1034" s="45"/>
      <c r="DHD1034" s="45"/>
      <c r="DHE1034" s="45"/>
      <c r="DHF1034" s="45"/>
      <c r="DHG1034" s="45"/>
      <c r="DHH1034" s="45"/>
      <c r="DHI1034" s="45"/>
      <c r="DHJ1034" s="45"/>
      <c r="DHK1034" s="45"/>
      <c r="DHL1034" s="45"/>
      <c r="DHM1034" s="45"/>
      <c r="DHN1034" s="45"/>
      <c r="DHO1034" s="45"/>
      <c r="DHP1034" s="45"/>
      <c r="DHQ1034" s="45"/>
      <c r="DHR1034" s="45"/>
      <c r="DHS1034" s="45"/>
      <c r="DHT1034" s="45"/>
      <c r="DHU1034" s="45"/>
      <c r="DHV1034" s="45"/>
      <c r="DHW1034" s="45"/>
      <c r="DHX1034" s="45"/>
      <c r="DHY1034" s="45"/>
      <c r="DHZ1034" s="45"/>
      <c r="DIA1034" s="45"/>
      <c r="DIB1034" s="45"/>
      <c r="DIC1034" s="45"/>
      <c r="DID1034" s="45"/>
      <c r="DIE1034" s="45"/>
      <c r="DIF1034" s="45"/>
      <c r="DIG1034" s="45"/>
      <c r="DIH1034" s="45"/>
      <c r="DII1034" s="45"/>
      <c r="DIJ1034" s="45"/>
      <c r="DIK1034" s="45"/>
      <c r="DIL1034" s="45"/>
      <c r="DIM1034" s="45"/>
      <c r="DIN1034" s="45"/>
      <c r="DIO1034" s="45"/>
      <c r="DIP1034" s="45"/>
      <c r="DIQ1034" s="45"/>
      <c r="DIR1034" s="45"/>
      <c r="DIS1034" s="45"/>
      <c r="DIT1034" s="45"/>
      <c r="DIU1034" s="45"/>
      <c r="DIV1034" s="45"/>
      <c r="DIW1034" s="45"/>
      <c r="DIX1034" s="45"/>
      <c r="DIY1034" s="45"/>
      <c r="DIZ1034" s="45"/>
      <c r="DJA1034" s="45"/>
      <c r="DJB1034" s="45"/>
      <c r="DJC1034" s="45"/>
      <c r="DJD1034" s="45"/>
      <c r="DJE1034" s="45"/>
      <c r="DJF1034" s="45"/>
      <c r="DJG1034" s="45"/>
      <c r="DJH1034" s="45"/>
      <c r="DJI1034" s="45"/>
      <c r="DJJ1034" s="45"/>
      <c r="DJK1034" s="45"/>
      <c r="DJL1034" s="45"/>
      <c r="DJM1034" s="45"/>
      <c r="DJN1034" s="45"/>
      <c r="DJO1034" s="45"/>
      <c r="DJP1034" s="45"/>
      <c r="DJQ1034" s="45"/>
      <c r="DJR1034" s="45"/>
      <c r="DJS1034" s="45"/>
      <c r="DJT1034" s="45"/>
      <c r="DJU1034" s="45"/>
      <c r="DJV1034" s="45"/>
      <c r="DJW1034" s="45"/>
      <c r="DJX1034" s="45"/>
      <c r="DJY1034" s="45"/>
      <c r="DJZ1034" s="45"/>
      <c r="DKA1034" s="45"/>
      <c r="DKB1034" s="45"/>
      <c r="DKC1034" s="45"/>
      <c r="DKD1034" s="45"/>
      <c r="DKE1034" s="45"/>
      <c r="DKF1034" s="45"/>
      <c r="DKG1034" s="45"/>
      <c r="DKH1034" s="45"/>
      <c r="DKI1034" s="45"/>
      <c r="DKJ1034" s="45"/>
      <c r="DKK1034" s="45"/>
      <c r="DKL1034" s="45"/>
      <c r="DKM1034" s="45"/>
      <c r="DKN1034" s="45"/>
      <c r="DKO1034" s="45"/>
      <c r="DKP1034" s="45"/>
      <c r="DKQ1034" s="45"/>
      <c r="DKR1034" s="45"/>
      <c r="DKS1034" s="45"/>
      <c r="DKT1034" s="45"/>
      <c r="DKU1034" s="45"/>
      <c r="DKV1034" s="45"/>
      <c r="DKW1034" s="45"/>
      <c r="DKX1034" s="45"/>
      <c r="DKY1034" s="45"/>
      <c r="DKZ1034" s="45"/>
      <c r="DLA1034" s="45"/>
      <c r="DLB1034" s="45"/>
      <c r="DLC1034" s="45"/>
      <c r="DLD1034" s="45"/>
      <c r="DLE1034" s="45"/>
      <c r="DLF1034" s="45"/>
      <c r="DLG1034" s="45"/>
      <c r="DLH1034" s="45"/>
      <c r="DLI1034" s="45"/>
      <c r="DLJ1034" s="45"/>
      <c r="DLK1034" s="45"/>
      <c r="DLL1034" s="45"/>
      <c r="DLM1034" s="45"/>
      <c r="DLN1034" s="45"/>
      <c r="DLO1034" s="45"/>
      <c r="DLP1034" s="45"/>
      <c r="DLQ1034" s="45"/>
      <c r="DLR1034" s="45"/>
      <c r="DLS1034" s="45"/>
      <c r="DLT1034" s="45"/>
      <c r="DLU1034" s="45"/>
      <c r="DLV1034" s="45"/>
      <c r="DLW1034" s="45"/>
      <c r="DLX1034" s="45"/>
      <c r="DLY1034" s="45"/>
      <c r="DLZ1034" s="45"/>
      <c r="DMA1034" s="45"/>
      <c r="DMB1034" s="45"/>
      <c r="DMC1034" s="45"/>
      <c r="DMD1034" s="45"/>
      <c r="DME1034" s="45"/>
      <c r="DMF1034" s="45"/>
      <c r="DMG1034" s="45"/>
      <c r="DMH1034" s="45"/>
      <c r="DMI1034" s="45"/>
      <c r="DMJ1034" s="45"/>
      <c r="DMK1034" s="45"/>
      <c r="DML1034" s="45"/>
      <c r="DMM1034" s="45"/>
      <c r="DMN1034" s="45"/>
      <c r="DMO1034" s="45"/>
      <c r="DMP1034" s="45"/>
      <c r="DMQ1034" s="45"/>
      <c r="DMR1034" s="45"/>
      <c r="DMS1034" s="45"/>
      <c r="DMT1034" s="45"/>
      <c r="DMU1034" s="45"/>
      <c r="DMV1034" s="45"/>
      <c r="DMW1034" s="45"/>
      <c r="DMX1034" s="45"/>
      <c r="DMY1034" s="45"/>
      <c r="DMZ1034" s="45"/>
      <c r="DNA1034" s="45"/>
      <c r="DNB1034" s="45"/>
      <c r="DNC1034" s="45"/>
      <c r="DND1034" s="45"/>
      <c r="DNE1034" s="45"/>
      <c r="DNF1034" s="45"/>
      <c r="DNG1034" s="45"/>
      <c r="DNH1034" s="45"/>
      <c r="DNI1034" s="45"/>
      <c r="DNJ1034" s="45"/>
      <c r="DNK1034" s="45"/>
      <c r="DNL1034" s="45"/>
      <c r="DNM1034" s="45"/>
      <c r="DNN1034" s="45"/>
      <c r="DNO1034" s="45"/>
      <c r="DNP1034" s="45"/>
      <c r="DNQ1034" s="45"/>
      <c r="DNR1034" s="45"/>
      <c r="DNS1034" s="45"/>
      <c r="DNT1034" s="45"/>
      <c r="DNU1034" s="45"/>
      <c r="DNV1034" s="45"/>
      <c r="DNW1034" s="45"/>
      <c r="DNX1034" s="45"/>
      <c r="DNY1034" s="45"/>
      <c r="DNZ1034" s="45"/>
      <c r="DOA1034" s="45"/>
      <c r="DOB1034" s="45"/>
      <c r="DOC1034" s="45"/>
      <c r="DOD1034" s="45"/>
      <c r="DOE1034" s="45"/>
      <c r="DOF1034" s="45"/>
      <c r="DOG1034" s="45"/>
      <c r="DOH1034" s="45"/>
      <c r="DOI1034" s="45"/>
      <c r="DOJ1034" s="45"/>
      <c r="DOK1034" s="45"/>
      <c r="DOL1034" s="45"/>
      <c r="DOM1034" s="45"/>
      <c r="DON1034" s="45"/>
      <c r="DOO1034" s="45"/>
      <c r="DOP1034" s="45"/>
      <c r="DOQ1034" s="45"/>
      <c r="DOR1034" s="45"/>
      <c r="DOS1034" s="45"/>
      <c r="DOT1034" s="45"/>
      <c r="DOU1034" s="45"/>
      <c r="DOV1034" s="45"/>
      <c r="DOW1034" s="45"/>
      <c r="DOX1034" s="45"/>
      <c r="DOY1034" s="45"/>
      <c r="DOZ1034" s="45"/>
      <c r="DPA1034" s="45"/>
      <c r="DPB1034" s="45"/>
      <c r="DPC1034" s="45"/>
      <c r="DPD1034" s="45"/>
      <c r="DPE1034" s="45"/>
      <c r="DPF1034" s="45"/>
      <c r="DPG1034" s="45"/>
      <c r="DPH1034" s="45"/>
      <c r="DPI1034" s="45"/>
      <c r="DPJ1034" s="45"/>
      <c r="DPK1034" s="45"/>
      <c r="DPL1034" s="45"/>
      <c r="DPM1034" s="45"/>
      <c r="DPN1034" s="45"/>
      <c r="DPO1034" s="45"/>
      <c r="DPP1034" s="45"/>
      <c r="DPQ1034" s="45"/>
      <c r="DPR1034" s="45"/>
      <c r="DPS1034" s="45"/>
      <c r="DPT1034" s="45"/>
      <c r="DPU1034" s="45"/>
      <c r="DPV1034" s="45"/>
      <c r="DPW1034" s="45"/>
      <c r="DPX1034" s="45"/>
      <c r="DPY1034" s="45"/>
      <c r="DPZ1034" s="45"/>
      <c r="DQA1034" s="45"/>
      <c r="DQB1034" s="45"/>
      <c r="DQC1034" s="45"/>
      <c r="DQD1034" s="45"/>
      <c r="DQE1034" s="45"/>
      <c r="DQF1034" s="45"/>
      <c r="DQG1034" s="45"/>
      <c r="DQH1034" s="45"/>
      <c r="DQI1034" s="45"/>
      <c r="DQJ1034" s="45"/>
      <c r="DQK1034" s="45"/>
      <c r="DQL1034" s="45"/>
      <c r="DQM1034" s="45"/>
      <c r="DQN1034" s="45"/>
      <c r="DQO1034" s="45"/>
      <c r="DQP1034" s="45"/>
      <c r="DQQ1034" s="45"/>
      <c r="DQR1034" s="45"/>
      <c r="DQS1034" s="45"/>
      <c r="DQT1034" s="45"/>
      <c r="DQU1034" s="45"/>
      <c r="DQV1034" s="45"/>
      <c r="DQW1034" s="45"/>
      <c r="DQX1034" s="45"/>
      <c r="DQY1034" s="45"/>
      <c r="DQZ1034" s="45"/>
      <c r="DRA1034" s="45"/>
      <c r="DRB1034" s="45"/>
      <c r="DRC1034" s="45"/>
      <c r="DRD1034" s="45"/>
      <c r="DRE1034" s="45"/>
      <c r="DRF1034" s="45"/>
      <c r="DRG1034" s="45"/>
      <c r="DRH1034" s="45"/>
      <c r="DRI1034" s="45"/>
      <c r="DRJ1034" s="45"/>
      <c r="DRK1034" s="45"/>
      <c r="DRL1034" s="45"/>
      <c r="DRM1034" s="45"/>
      <c r="DRN1034" s="45"/>
      <c r="DRO1034" s="45"/>
      <c r="DRP1034" s="45"/>
      <c r="DRQ1034" s="45"/>
      <c r="DRR1034" s="45"/>
      <c r="DRS1034" s="45"/>
      <c r="DRT1034" s="45"/>
      <c r="DRU1034" s="45"/>
      <c r="DRV1034" s="45"/>
      <c r="DRW1034" s="45"/>
      <c r="DRX1034" s="45"/>
      <c r="DRY1034" s="45"/>
      <c r="DRZ1034" s="45"/>
      <c r="DSA1034" s="45"/>
      <c r="DSB1034" s="45"/>
      <c r="DSC1034" s="45"/>
      <c r="DSD1034" s="45"/>
      <c r="DSE1034" s="45"/>
      <c r="DSF1034" s="45"/>
      <c r="DSG1034" s="45"/>
      <c r="DSH1034" s="45"/>
      <c r="DSI1034" s="45"/>
      <c r="DSJ1034" s="45"/>
      <c r="DSK1034" s="45"/>
      <c r="DSL1034" s="45"/>
      <c r="DSM1034" s="45"/>
      <c r="DSN1034" s="45"/>
      <c r="DSO1034" s="45"/>
      <c r="DSP1034" s="45"/>
      <c r="DSQ1034" s="45"/>
      <c r="DSR1034" s="45"/>
      <c r="DSS1034" s="45"/>
      <c r="DST1034" s="45"/>
      <c r="DSU1034" s="45"/>
      <c r="DSV1034" s="45"/>
      <c r="DSW1034" s="45"/>
      <c r="DSX1034" s="45"/>
      <c r="DSY1034" s="45"/>
      <c r="DSZ1034" s="45"/>
      <c r="DTA1034" s="45"/>
      <c r="DTB1034" s="45"/>
      <c r="DTC1034" s="45"/>
      <c r="DTD1034" s="45"/>
      <c r="DTE1034" s="45"/>
      <c r="DTF1034" s="45"/>
      <c r="DTG1034" s="45"/>
      <c r="DTH1034" s="45"/>
      <c r="DTI1034" s="45"/>
      <c r="DTJ1034" s="45"/>
      <c r="DTK1034" s="45"/>
      <c r="DTL1034" s="45"/>
      <c r="DTM1034" s="45"/>
      <c r="DTN1034" s="45"/>
      <c r="DTO1034" s="45"/>
      <c r="DTP1034" s="45"/>
      <c r="DTQ1034" s="45"/>
      <c r="DTR1034" s="45"/>
      <c r="DTS1034" s="45"/>
      <c r="DTT1034" s="45"/>
      <c r="DTU1034" s="45"/>
      <c r="DTV1034" s="45"/>
      <c r="DTW1034" s="45"/>
      <c r="DTX1034" s="45"/>
      <c r="DTY1034" s="45"/>
      <c r="DTZ1034" s="45"/>
      <c r="DUA1034" s="45"/>
      <c r="DUB1034" s="45"/>
      <c r="DUC1034" s="45"/>
      <c r="DUD1034" s="45"/>
      <c r="DUE1034" s="45"/>
      <c r="DUF1034" s="45"/>
      <c r="DUG1034" s="45"/>
      <c r="DUH1034" s="45"/>
      <c r="DUI1034" s="45"/>
      <c r="DUJ1034" s="45"/>
      <c r="DUK1034" s="45"/>
      <c r="DUL1034" s="45"/>
      <c r="DUM1034" s="45"/>
      <c r="DUN1034" s="45"/>
      <c r="DUO1034" s="45"/>
      <c r="DUP1034" s="45"/>
      <c r="DUQ1034" s="45"/>
      <c r="DUR1034" s="45"/>
      <c r="DUS1034" s="45"/>
      <c r="DUT1034" s="45"/>
      <c r="DUU1034" s="45"/>
      <c r="DUV1034" s="45"/>
      <c r="DUW1034" s="45"/>
      <c r="DUX1034" s="45"/>
      <c r="DUY1034" s="45"/>
      <c r="DUZ1034" s="45"/>
      <c r="DVA1034" s="45"/>
      <c r="DVB1034" s="45"/>
      <c r="DVC1034" s="45"/>
      <c r="DVD1034" s="45"/>
      <c r="DVE1034" s="45"/>
      <c r="DVF1034" s="45"/>
      <c r="DVG1034" s="45"/>
      <c r="DVH1034" s="45"/>
      <c r="DVI1034" s="45"/>
      <c r="DVJ1034" s="45"/>
      <c r="DVK1034" s="45"/>
      <c r="DVL1034" s="45"/>
      <c r="DVM1034" s="45"/>
      <c r="DVN1034" s="45"/>
      <c r="DVO1034" s="45"/>
      <c r="DVP1034" s="45"/>
      <c r="DVQ1034" s="45"/>
      <c r="DVR1034" s="45"/>
      <c r="DVS1034" s="45"/>
      <c r="DVT1034" s="45"/>
      <c r="DVU1034" s="45"/>
      <c r="DVV1034" s="45"/>
      <c r="DVW1034" s="45"/>
      <c r="DVX1034" s="45"/>
      <c r="DVY1034" s="45"/>
      <c r="DVZ1034" s="45"/>
      <c r="DWA1034" s="45"/>
      <c r="DWB1034" s="45"/>
      <c r="DWC1034" s="45"/>
      <c r="DWD1034" s="45"/>
      <c r="DWE1034" s="45"/>
      <c r="DWF1034" s="45"/>
      <c r="DWG1034" s="45"/>
      <c r="DWH1034" s="45"/>
      <c r="DWI1034" s="45"/>
      <c r="DWJ1034" s="45"/>
      <c r="DWK1034" s="45"/>
      <c r="DWL1034" s="45"/>
      <c r="DWM1034" s="45"/>
      <c r="DWN1034" s="45"/>
      <c r="DWO1034" s="45"/>
      <c r="DWP1034" s="45"/>
      <c r="DWQ1034" s="45"/>
      <c r="DWR1034" s="45"/>
      <c r="DWS1034" s="45"/>
      <c r="DWT1034" s="45"/>
      <c r="DWU1034" s="45"/>
      <c r="DWV1034" s="45"/>
      <c r="DWW1034" s="45"/>
      <c r="DWX1034" s="45"/>
      <c r="DWY1034" s="45"/>
      <c r="DWZ1034" s="45"/>
      <c r="DXA1034" s="45"/>
      <c r="DXB1034" s="45"/>
      <c r="DXC1034" s="45"/>
      <c r="DXD1034" s="45"/>
      <c r="DXE1034" s="45"/>
      <c r="DXF1034" s="45"/>
      <c r="DXG1034" s="45"/>
      <c r="DXH1034" s="45"/>
      <c r="DXI1034" s="45"/>
      <c r="DXJ1034" s="45"/>
      <c r="DXK1034" s="45"/>
      <c r="DXL1034" s="45"/>
      <c r="DXM1034" s="45"/>
      <c r="DXN1034" s="45"/>
      <c r="DXO1034" s="45"/>
      <c r="DXP1034" s="45"/>
      <c r="DXQ1034" s="45"/>
      <c r="DXR1034" s="45"/>
      <c r="DXS1034" s="45"/>
      <c r="DXT1034" s="45"/>
      <c r="DXU1034" s="45"/>
      <c r="DXV1034" s="45"/>
      <c r="DXW1034" s="45"/>
      <c r="DXX1034" s="45"/>
      <c r="DXY1034" s="45"/>
      <c r="DXZ1034" s="45"/>
      <c r="DYA1034" s="45"/>
      <c r="DYB1034" s="45"/>
      <c r="DYC1034" s="45"/>
      <c r="DYD1034" s="45"/>
      <c r="DYE1034" s="45"/>
      <c r="DYF1034" s="45"/>
      <c r="DYG1034" s="45"/>
      <c r="DYH1034" s="45"/>
      <c r="DYI1034" s="45"/>
      <c r="DYJ1034" s="45"/>
      <c r="DYK1034" s="45"/>
      <c r="DYL1034" s="45"/>
      <c r="DYM1034" s="45"/>
      <c r="DYN1034" s="45"/>
      <c r="DYO1034" s="45"/>
      <c r="DYP1034" s="45"/>
      <c r="DYQ1034" s="45"/>
      <c r="DYR1034" s="45"/>
      <c r="DYS1034" s="45"/>
      <c r="DYT1034" s="45"/>
      <c r="DYU1034" s="45"/>
      <c r="DYV1034" s="45"/>
      <c r="DYW1034" s="45"/>
      <c r="DYX1034" s="45"/>
      <c r="DYY1034" s="45"/>
      <c r="DYZ1034" s="45"/>
      <c r="DZA1034" s="45"/>
      <c r="DZB1034" s="45"/>
      <c r="DZC1034" s="45"/>
      <c r="DZD1034" s="45"/>
      <c r="DZE1034" s="45"/>
      <c r="DZF1034" s="45"/>
      <c r="DZG1034" s="45"/>
      <c r="DZH1034" s="45"/>
      <c r="DZI1034" s="45"/>
      <c r="DZJ1034" s="45"/>
      <c r="DZK1034" s="45"/>
      <c r="DZL1034" s="45"/>
      <c r="DZM1034" s="45"/>
      <c r="DZN1034" s="45"/>
      <c r="DZO1034" s="45"/>
      <c r="DZP1034" s="45"/>
      <c r="DZQ1034" s="45"/>
      <c r="DZR1034" s="45"/>
      <c r="DZS1034" s="45"/>
      <c r="DZT1034" s="45"/>
      <c r="DZU1034" s="45"/>
      <c r="DZV1034" s="45"/>
      <c r="DZW1034" s="45"/>
      <c r="DZX1034" s="45"/>
      <c r="DZY1034" s="45"/>
      <c r="DZZ1034" s="45"/>
      <c r="EAA1034" s="45"/>
      <c r="EAB1034" s="45"/>
      <c r="EAC1034" s="45"/>
      <c r="EAD1034" s="45"/>
      <c r="EAE1034" s="45"/>
      <c r="EAF1034" s="45"/>
      <c r="EAG1034" s="45"/>
      <c r="EAH1034" s="45"/>
      <c r="EAI1034" s="45"/>
      <c r="EAJ1034" s="45"/>
      <c r="EAK1034" s="45"/>
      <c r="EAL1034" s="45"/>
      <c r="EAM1034" s="45"/>
      <c r="EAN1034" s="45"/>
      <c r="EAO1034" s="45"/>
      <c r="EAP1034" s="45"/>
      <c r="EAQ1034" s="45"/>
      <c r="EAR1034" s="45"/>
      <c r="EAS1034" s="45"/>
      <c r="EAT1034" s="45"/>
      <c r="EAU1034" s="45"/>
      <c r="EAV1034" s="45"/>
      <c r="EAW1034" s="45"/>
      <c r="EAX1034" s="45"/>
      <c r="EAY1034" s="45"/>
      <c r="EAZ1034" s="45"/>
      <c r="EBA1034" s="45"/>
      <c r="EBB1034" s="45"/>
      <c r="EBC1034" s="45"/>
      <c r="EBD1034" s="45"/>
      <c r="EBE1034" s="45"/>
      <c r="EBF1034" s="45"/>
      <c r="EBG1034" s="45"/>
      <c r="EBH1034" s="45"/>
      <c r="EBI1034" s="45"/>
      <c r="EBJ1034" s="45"/>
      <c r="EBK1034" s="45"/>
      <c r="EBL1034" s="45"/>
      <c r="EBM1034" s="45"/>
      <c r="EBN1034" s="45"/>
      <c r="EBO1034" s="45"/>
      <c r="EBP1034" s="45"/>
      <c r="EBQ1034" s="45"/>
      <c r="EBR1034" s="45"/>
      <c r="EBS1034" s="45"/>
      <c r="EBT1034" s="45"/>
      <c r="EBU1034" s="45"/>
      <c r="EBV1034" s="45"/>
      <c r="EBW1034" s="45"/>
      <c r="EBX1034" s="45"/>
      <c r="EBY1034" s="45"/>
      <c r="EBZ1034" s="45"/>
      <c r="ECA1034" s="45"/>
      <c r="ECB1034" s="45"/>
      <c r="ECC1034" s="45"/>
      <c r="ECD1034" s="45"/>
      <c r="ECE1034" s="45"/>
      <c r="ECF1034" s="45"/>
      <c r="ECG1034" s="45"/>
      <c r="ECH1034" s="45"/>
      <c r="ECI1034" s="45"/>
      <c r="ECJ1034" s="45"/>
      <c r="ECK1034" s="45"/>
      <c r="ECL1034" s="45"/>
      <c r="ECM1034" s="45"/>
      <c r="ECN1034" s="45"/>
      <c r="ECO1034" s="45"/>
      <c r="ECP1034" s="45"/>
      <c r="ECQ1034" s="45"/>
      <c r="ECR1034" s="45"/>
      <c r="ECS1034" s="45"/>
      <c r="ECT1034" s="45"/>
      <c r="ECU1034" s="45"/>
      <c r="ECV1034" s="45"/>
      <c r="ECW1034" s="45"/>
      <c r="ECX1034" s="45"/>
      <c r="ECY1034" s="45"/>
      <c r="ECZ1034" s="45"/>
      <c r="EDA1034" s="45"/>
      <c r="EDB1034" s="45"/>
      <c r="EDC1034" s="45"/>
      <c r="EDD1034" s="45"/>
      <c r="EDE1034" s="45"/>
      <c r="EDF1034" s="45"/>
      <c r="EDG1034" s="45"/>
      <c r="EDH1034" s="45"/>
      <c r="EDI1034" s="45"/>
      <c r="EDJ1034" s="45"/>
      <c r="EDK1034" s="45"/>
      <c r="EDL1034" s="45"/>
      <c r="EDM1034" s="45"/>
      <c r="EDN1034" s="45"/>
      <c r="EDO1034" s="45"/>
      <c r="EDP1034" s="45"/>
      <c r="EDQ1034" s="45"/>
      <c r="EDR1034" s="45"/>
      <c r="EDS1034" s="45"/>
      <c r="EDT1034" s="45"/>
      <c r="EDU1034" s="45"/>
      <c r="EDV1034" s="45"/>
      <c r="EDW1034" s="45"/>
      <c r="EDX1034" s="45"/>
      <c r="EDY1034" s="45"/>
      <c r="EDZ1034" s="45"/>
      <c r="EEA1034" s="45"/>
      <c r="EEB1034" s="45"/>
      <c r="EEC1034" s="45"/>
      <c r="EED1034" s="45"/>
      <c r="EEE1034" s="45"/>
      <c r="EEF1034" s="45"/>
      <c r="EEG1034" s="45"/>
      <c r="EEH1034" s="45"/>
      <c r="EEI1034" s="45"/>
      <c r="EEJ1034" s="45"/>
      <c r="EEK1034" s="45"/>
      <c r="EEL1034" s="45"/>
      <c r="EEM1034" s="45"/>
      <c r="EEN1034" s="45"/>
      <c r="EEO1034" s="45"/>
      <c r="EEP1034" s="45"/>
      <c r="EEQ1034" s="45"/>
      <c r="EER1034" s="45"/>
      <c r="EES1034" s="45"/>
      <c r="EET1034" s="45"/>
      <c r="EEU1034" s="45"/>
      <c r="EEV1034" s="45"/>
      <c r="EEW1034" s="45"/>
      <c r="EEX1034" s="45"/>
      <c r="EEY1034" s="45"/>
      <c r="EEZ1034" s="45"/>
      <c r="EFA1034" s="45"/>
      <c r="EFB1034" s="45"/>
      <c r="EFC1034" s="45"/>
      <c r="EFD1034" s="45"/>
      <c r="EFE1034" s="45"/>
      <c r="EFF1034" s="45"/>
      <c r="EFG1034" s="45"/>
      <c r="EFH1034" s="45"/>
      <c r="EFI1034" s="45"/>
      <c r="EFJ1034" s="45"/>
      <c r="EFK1034" s="45"/>
      <c r="EFL1034" s="45"/>
      <c r="EFM1034" s="45"/>
      <c r="EFN1034" s="45"/>
      <c r="EFO1034" s="45"/>
      <c r="EFP1034" s="45"/>
      <c r="EFQ1034" s="45"/>
      <c r="EFR1034" s="45"/>
      <c r="EFS1034" s="45"/>
      <c r="EFT1034" s="45"/>
      <c r="EFU1034" s="45"/>
      <c r="EFV1034" s="45"/>
      <c r="EFW1034" s="45"/>
      <c r="EFX1034" s="45"/>
      <c r="EFY1034" s="45"/>
      <c r="EFZ1034" s="45"/>
      <c r="EGA1034" s="45"/>
      <c r="EGB1034" s="45"/>
      <c r="EGC1034" s="45"/>
      <c r="EGD1034" s="45"/>
      <c r="EGE1034" s="45"/>
      <c r="EGF1034" s="45"/>
      <c r="EGG1034" s="45"/>
      <c r="EGH1034" s="45"/>
      <c r="EGI1034" s="45"/>
      <c r="EGJ1034" s="45"/>
      <c r="EGK1034" s="45"/>
      <c r="EGL1034" s="45"/>
      <c r="EGM1034" s="45"/>
      <c r="EGN1034" s="45"/>
      <c r="EGO1034" s="45"/>
      <c r="EGP1034" s="45"/>
      <c r="EGQ1034" s="45"/>
      <c r="EGR1034" s="45"/>
      <c r="EGS1034" s="45"/>
      <c r="EGT1034" s="45"/>
      <c r="EGU1034" s="45"/>
      <c r="EGV1034" s="45"/>
      <c r="EGW1034" s="45"/>
      <c r="EGX1034" s="45"/>
      <c r="EGY1034" s="45"/>
      <c r="EGZ1034" s="45"/>
      <c r="EHA1034" s="45"/>
      <c r="EHB1034" s="45"/>
      <c r="EHC1034" s="45"/>
      <c r="EHD1034" s="45"/>
      <c r="EHE1034" s="45"/>
      <c r="EHF1034" s="45"/>
      <c r="EHG1034" s="45"/>
      <c r="EHH1034" s="45"/>
      <c r="EHI1034" s="45"/>
      <c r="EHJ1034" s="45"/>
      <c r="EHK1034" s="45"/>
      <c r="EHL1034" s="45"/>
      <c r="EHM1034" s="45"/>
      <c r="EHN1034" s="45"/>
      <c r="EHO1034" s="45"/>
      <c r="EHP1034" s="45"/>
      <c r="EHQ1034" s="45"/>
      <c r="EHR1034" s="45"/>
      <c r="EHS1034" s="45"/>
      <c r="EHT1034" s="45"/>
      <c r="EHU1034" s="45"/>
      <c r="EHV1034" s="45"/>
      <c r="EHW1034" s="45"/>
      <c r="EHX1034" s="45"/>
      <c r="EHY1034" s="45"/>
      <c r="EHZ1034" s="45"/>
      <c r="EIA1034" s="45"/>
      <c r="EIB1034" s="45"/>
      <c r="EIC1034" s="45"/>
      <c r="EID1034" s="45"/>
      <c r="EIE1034" s="45"/>
      <c r="EIF1034" s="45"/>
      <c r="EIG1034" s="45"/>
      <c r="EIH1034" s="45"/>
      <c r="EII1034" s="45"/>
      <c r="EIJ1034" s="45"/>
      <c r="EIK1034" s="45"/>
      <c r="EIL1034" s="45"/>
      <c r="EIM1034" s="45"/>
      <c r="EIN1034" s="45"/>
      <c r="EIO1034" s="45"/>
      <c r="EIP1034" s="45"/>
      <c r="EIQ1034" s="45"/>
      <c r="EIR1034" s="45"/>
      <c r="EIS1034" s="45"/>
      <c r="EIT1034" s="45"/>
      <c r="EIU1034" s="45"/>
      <c r="EIV1034" s="45"/>
      <c r="EIW1034" s="45"/>
      <c r="EIX1034" s="45"/>
      <c r="EIY1034" s="45"/>
      <c r="EIZ1034" s="45"/>
      <c r="EJA1034" s="45"/>
      <c r="EJB1034" s="45"/>
      <c r="EJC1034" s="45"/>
      <c r="EJD1034" s="45"/>
      <c r="EJE1034" s="45"/>
      <c r="EJF1034" s="45"/>
      <c r="EJG1034" s="45"/>
      <c r="EJH1034" s="45"/>
      <c r="EJI1034" s="45"/>
      <c r="EJJ1034" s="45"/>
      <c r="EJK1034" s="45"/>
      <c r="EJL1034" s="45"/>
      <c r="EJM1034" s="45"/>
      <c r="EJN1034" s="45"/>
      <c r="EJO1034" s="45"/>
      <c r="EJP1034" s="45"/>
      <c r="EJQ1034" s="45"/>
      <c r="EJR1034" s="45"/>
      <c r="EJS1034" s="45"/>
      <c r="EJT1034" s="45"/>
      <c r="EJU1034" s="45"/>
      <c r="EJV1034" s="45"/>
      <c r="EJW1034" s="45"/>
      <c r="EJX1034" s="45"/>
      <c r="EJY1034" s="45"/>
      <c r="EJZ1034" s="45"/>
      <c r="EKA1034" s="45"/>
      <c r="EKB1034" s="45"/>
      <c r="EKC1034" s="45"/>
      <c r="EKD1034" s="45"/>
      <c r="EKE1034" s="45"/>
      <c r="EKF1034" s="45"/>
      <c r="EKG1034" s="45"/>
      <c r="EKH1034" s="45"/>
      <c r="EKI1034" s="45"/>
      <c r="EKJ1034" s="45"/>
      <c r="EKK1034" s="45"/>
      <c r="EKL1034" s="45"/>
      <c r="EKM1034" s="45"/>
      <c r="EKN1034" s="45"/>
      <c r="EKO1034" s="45"/>
      <c r="EKP1034" s="45"/>
      <c r="EKQ1034" s="45"/>
      <c r="EKR1034" s="45"/>
      <c r="EKS1034" s="45"/>
      <c r="EKT1034" s="45"/>
      <c r="EKU1034" s="45"/>
      <c r="EKV1034" s="45"/>
      <c r="EKW1034" s="45"/>
      <c r="EKX1034" s="45"/>
      <c r="EKY1034" s="45"/>
      <c r="EKZ1034" s="45"/>
      <c r="ELA1034" s="45"/>
      <c r="ELB1034" s="45"/>
      <c r="ELC1034" s="45"/>
      <c r="ELD1034" s="45"/>
      <c r="ELE1034" s="45"/>
      <c r="ELF1034" s="45"/>
      <c r="ELG1034" s="45"/>
      <c r="ELH1034" s="45"/>
      <c r="ELI1034" s="45"/>
      <c r="ELJ1034" s="45"/>
      <c r="ELK1034" s="45"/>
      <c r="ELL1034" s="45"/>
      <c r="ELM1034" s="45"/>
      <c r="ELN1034" s="45"/>
      <c r="ELO1034" s="45"/>
      <c r="ELP1034" s="45"/>
      <c r="ELQ1034" s="45"/>
      <c r="ELR1034" s="45"/>
      <c r="ELS1034" s="45"/>
      <c r="ELT1034" s="45"/>
      <c r="ELU1034" s="45"/>
      <c r="ELV1034" s="45"/>
      <c r="ELW1034" s="45"/>
      <c r="ELX1034" s="45"/>
      <c r="ELY1034" s="45"/>
      <c r="ELZ1034" s="45"/>
      <c r="EMA1034" s="45"/>
      <c r="EMB1034" s="45"/>
      <c r="EMC1034" s="45"/>
      <c r="EMD1034" s="45"/>
      <c r="EME1034" s="45"/>
      <c r="EMF1034" s="45"/>
      <c r="EMG1034" s="45"/>
      <c r="EMH1034" s="45"/>
      <c r="EMI1034" s="45"/>
      <c r="EMJ1034" s="45"/>
      <c r="EMK1034" s="45"/>
      <c r="EML1034" s="45"/>
      <c r="EMM1034" s="45"/>
      <c r="EMN1034" s="45"/>
      <c r="EMO1034" s="45"/>
      <c r="EMP1034" s="45"/>
      <c r="EMQ1034" s="45"/>
      <c r="EMR1034" s="45"/>
      <c r="EMS1034" s="45"/>
      <c r="EMT1034" s="45"/>
      <c r="EMU1034" s="45"/>
      <c r="EMV1034" s="45"/>
      <c r="EMW1034" s="45"/>
      <c r="EMX1034" s="45"/>
      <c r="EMY1034" s="45"/>
      <c r="EMZ1034" s="45"/>
      <c r="ENA1034" s="45"/>
      <c r="ENB1034" s="45"/>
      <c r="ENC1034" s="45"/>
      <c r="END1034" s="45"/>
      <c r="ENE1034" s="45"/>
      <c r="ENF1034" s="45"/>
      <c r="ENG1034" s="45"/>
      <c r="ENH1034" s="45"/>
      <c r="ENI1034" s="45"/>
      <c r="ENJ1034" s="45"/>
      <c r="ENK1034" s="45"/>
      <c r="ENL1034" s="45"/>
      <c r="ENM1034" s="45"/>
      <c r="ENN1034" s="45"/>
      <c r="ENO1034" s="45"/>
      <c r="ENP1034" s="45"/>
      <c r="ENQ1034" s="45"/>
      <c r="ENR1034" s="45"/>
      <c r="ENS1034" s="45"/>
      <c r="ENT1034" s="45"/>
      <c r="ENU1034" s="45"/>
      <c r="ENV1034" s="45"/>
      <c r="ENW1034" s="45"/>
      <c r="ENX1034" s="45"/>
      <c r="ENY1034" s="45"/>
      <c r="ENZ1034" s="45"/>
      <c r="EOA1034" s="45"/>
      <c r="EOB1034" s="45"/>
      <c r="EOC1034" s="45"/>
      <c r="EOD1034" s="45"/>
      <c r="EOE1034" s="45"/>
      <c r="EOF1034" s="45"/>
      <c r="EOG1034" s="45"/>
      <c r="EOH1034" s="45"/>
      <c r="EOI1034" s="45"/>
      <c r="EOJ1034" s="45"/>
      <c r="EOK1034" s="45"/>
      <c r="EOL1034" s="45"/>
      <c r="EOM1034" s="45"/>
      <c r="EON1034" s="45"/>
      <c r="EOO1034" s="45"/>
      <c r="EOP1034" s="45"/>
      <c r="EOQ1034" s="45"/>
      <c r="EOR1034" s="45"/>
      <c r="EOS1034" s="45"/>
      <c r="EOT1034" s="45"/>
      <c r="EOU1034" s="45"/>
      <c r="EOV1034" s="45"/>
      <c r="EOW1034" s="45"/>
      <c r="EOX1034" s="45"/>
      <c r="EOY1034" s="45"/>
      <c r="EOZ1034" s="45"/>
      <c r="EPA1034" s="45"/>
      <c r="EPB1034" s="45"/>
      <c r="EPC1034" s="45"/>
      <c r="EPD1034" s="45"/>
      <c r="EPE1034" s="45"/>
      <c r="EPF1034" s="45"/>
      <c r="EPG1034" s="45"/>
      <c r="EPH1034" s="45"/>
      <c r="EPI1034" s="45"/>
      <c r="EPJ1034" s="45"/>
      <c r="EPK1034" s="45"/>
      <c r="EPL1034" s="45"/>
      <c r="EPM1034" s="45"/>
      <c r="EPN1034" s="45"/>
      <c r="EPO1034" s="45"/>
      <c r="EPP1034" s="45"/>
      <c r="EPQ1034" s="45"/>
      <c r="EPR1034" s="45"/>
      <c r="EPS1034" s="45"/>
      <c r="EPT1034" s="45"/>
      <c r="EPU1034" s="45"/>
      <c r="EPV1034" s="45"/>
      <c r="EPW1034" s="45"/>
      <c r="EPX1034" s="45"/>
      <c r="EPY1034" s="45"/>
      <c r="EPZ1034" s="45"/>
      <c r="EQA1034" s="45"/>
      <c r="EQB1034" s="45"/>
      <c r="EQC1034" s="45"/>
      <c r="EQD1034" s="45"/>
      <c r="EQE1034" s="45"/>
      <c r="EQF1034" s="45"/>
      <c r="EQG1034" s="45"/>
      <c r="EQH1034" s="45"/>
      <c r="EQI1034" s="45"/>
      <c r="EQJ1034" s="45"/>
      <c r="EQK1034" s="45"/>
      <c r="EQL1034" s="45"/>
      <c r="EQM1034" s="45"/>
      <c r="EQN1034" s="45"/>
      <c r="EQO1034" s="45"/>
      <c r="EQP1034" s="45"/>
      <c r="EQQ1034" s="45"/>
      <c r="EQR1034" s="45"/>
      <c r="EQS1034" s="45"/>
      <c r="EQT1034" s="45"/>
      <c r="EQU1034" s="45"/>
      <c r="EQV1034" s="45"/>
      <c r="EQW1034" s="45"/>
      <c r="EQX1034" s="45"/>
      <c r="EQY1034" s="45"/>
      <c r="EQZ1034" s="45"/>
      <c r="ERA1034" s="45"/>
      <c r="ERB1034" s="45"/>
      <c r="ERC1034" s="45"/>
      <c r="ERD1034" s="45"/>
      <c r="ERE1034" s="45"/>
      <c r="ERF1034" s="45"/>
      <c r="ERG1034" s="45"/>
      <c r="ERH1034" s="45"/>
      <c r="ERI1034" s="45"/>
      <c r="ERJ1034" s="45"/>
      <c r="ERK1034" s="45"/>
      <c r="ERL1034" s="45"/>
      <c r="ERM1034" s="45"/>
      <c r="ERN1034" s="45"/>
      <c r="ERO1034" s="45"/>
      <c r="ERP1034" s="45"/>
      <c r="ERQ1034" s="45"/>
      <c r="ERR1034" s="45"/>
      <c r="ERS1034" s="45"/>
      <c r="ERT1034" s="45"/>
      <c r="ERU1034" s="45"/>
      <c r="ERV1034" s="45"/>
      <c r="ERW1034" s="45"/>
      <c r="ERX1034" s="45"/>
      <c r="ERY1034" s="45"/>
      <c r="ERZ1034" s="45"/>
      <c r="ESA1034" s="45"/>
      <c r="ESB1034" s="45"/>
      <c r="ESC1034" s="45"/>
      <c r="ESD1034" s="45"/>
      <c r="ESE1034" s="45"/>
      <c r="ESF1034" s="45"/>
      <c r="ESG1034" s="45"/>
      <c r="ESH1034" s="45"/>
      <c r="ESI1034" s="45"/>
      <c r="ESJ1034" s="45"/>
      <c r="ESK1034" s="45"/>
      <c r="ESL1034" s="45"/>
      <c r="ESM1034" s="45"/>
      <c r="ESN1034" s="45"/>
      <c r="ESO1034" s="45"/>
      <c r="ESP1034" s="45"/>
      <c r="ESQ1034" s="45"/>
      <c r="ESR1034" s="45"/>
      <c r="ESS1034" s="45"/>
      <c r="EST1034" s="45"/>
      <c r="ESU1034" s="45"/>
      <c r="ESV1034" s="45"/>
      <c r="ESW1034" s="45"/>
      <c r="ESX1034" s="45"/>
      <c r="ESY1034" s="45"/>
      <c r="ESZ1034" s="45"/>
      <c r="ETA1034" s="45"/>
      <c r="ETB1034" s="45"/>
      <c r="ETC1034" s="45"/>
      <c r="ETD1034" s="45"/>
      <c r="ETE1034" s="45"/>
      <c r="ETF1034" s="45"/>
      <c r="ETG1034" s="45"/>
      <c r="ETH1034" s="45"/>
      <c r="ETI1034" s="45"/>
      <c r="ETJ1034" s="45"/>
      <c r="ETK1034" s="45"/>
      <c r="ETL1034" s="45"/>
      <c r="ETM1034" s="45"/>
      <c r="ETN1034" s="45"/>
      <c r="ETO1034" s="45"/>
      <c r="ETP1034" s="45"/>
      <c r="ETQ1034" s="45"/>
      <c r="ETR1034" s="45"/>
      <c r="ETS1034" s="45"/>
      <c r="ETT1034" s="45"/>
      <c r="ETU1034" s="45"/>
      <c r="ETV1034" s="45"/>
      <c r="ETW1034" s="45"/>
      <c r="ETX1034" s="45"/>
      <c r="ETY1034" s="45"/>
      <c r="ETZ1034" s="45"/>
      <c r="EUA1034" s="45"/>
      <c r="EUB1034" s="45"/>
      <c r="EUC1034" s="45"/>
      <c r="EUD1034" s="45"/>
      <c r="EUE1034" s="45"/>
      <c r="EUF1034" s="45"/>
      <c r="EUG1034" s="45"/>
      <c r="EUH1034" s="45"/>
      <c r="EUI1034" s="45"/>
      <c r="EUJ1034" s="45"/>
      <c r="EUK1034" s="45"/>
      <c r="EUL1034" s="45"/>
      <c r="EUM1034" s="45"/>
      <c r="EUN1034" s="45"/>
      <c r="EUO1034" s="45"/>
      <c r="EUP1034" s="45"/>
      <c r="EUQ1034" s="45"/>
      <c r="EUR1034" s="45"/>
      <c r="EUS1034" s="45"/>
      <c r="EUT1034" s="45"/>
      <c r="EUU1034" s="45"/>
      <c r="EUV1034" s="45"/>
      <c r="EUW1034" s="45"/>
      <c r="EUX1034" s="45"/>
      <c r="EUY1034" s="45"/>
      <c r="EUZ1034" s="45"/>
      <c r="EVA1034" s="45"/>
      <c r="EVB1034" s="45"/>
      <c r="EVC1034" s="45"/>
      <c r="EVD1034" s="45"/>
      <c r="EVE1034" s="45"/>
      <c r="EVF1034" s="45"/>
      <c r="EVG1034" s="45"/>
      <c r="EVH1034" s="45"/>
      <c r="EVI1034" s="45"/>
      <c r="EVJ1034" s="45"/>
      <c r="EVK1034" s="45"/>
      <c r="EVL1034" s="45"/>
      <c r="EVM1034" s="45"/>
      <c r="EVN1034" s="45"/>
      <c r="EVO1034" s="45"/>
      <c r="EVP1034" s="45"/>
      <c r="EVQ1034" s="45"/>
      <c r="EVR1034" s="45"/>
      <c r="EVS1034" s="45"/>
      <c r="EVT1034" s="45"/>
      <c r="EVU1034" s="45"/>
      <c r="EVV1034" s="45"/>
      <c r="EVW1034" s="45"/>
      <c r="EVX1034" s="45"/>
      <c r="EVY1034" s="45"/>
      <c r="EVZ1034" s="45"/>
      <c r="EWA1034" s="45"/>
      <c r="EWB1034" s="45"/>
      <c r="EWC1034" s="45"/>
      <c r="EWD1034" s="45"/>
      <c r="EWE1034" s="45"/>
      <c r="EWF1034" s="45"/>
      <c r="EWG1034" s="45"/>
      <c r="EWH1034" s="45"/>
      <c r="EWI1034" s="45"/>
      <c r="EWJ1034" s="45"/>
      <c r="EWK1034" s="45"/>
      <c r="EWL1034" s="45"/>
      <c r="EWM1034" s="45"/>
      <c r="EWN1034" s="45"/>
      <c r="EWO1034" s="45"/>
      <c r="EWP1034" s="45"/>
      <c r="EWQ1034" s="45"/>
      <c r="EWR1034" s="45"/>
      <c r="EWS1034" s="45"/>
      <c r="EWT1034" s="45"/>
      <c r="EWU1034" s="45"/>
      <c r="EWV1034" s="45"/>
      <c r="EWW1034" s="45"/>
      <c r="EWX1034" s="45"/>
      <c r="EWY1034" s="45"/>
      <c r="EWZ1034" s="45"/>
      <c r="EXA1034" s="45"/>
      <c r="EXB1034" s="45"/>
      <c r="EXC1034" s="45"/>
      <c r="EXD1034" s="45"/>
      <c r="EXE1034" s="45"/>
      <c r="EXF1034" s="45"/>
      <c r="EXG1034" s="45"/>
      <c r="EXH1034" s="45"/>
      <c r="EXI1034" s="45"/>
      <c r="EXJ1034" s="45"/>
      <c r="EXK1034" s="45"/>
      <c r="EXL1034" s="45"/>
      <c r="EXM1034" s="45"/>
      <c r="EXN1034" s="45"/>
      <c r="EXO1034" s="45"/>
      <c r="EXP1034" s="45"/>
      <c r="EXQ1034" s="45"/>
      <c r="EXR1034" s="45"/>
      <c r="EXS1034" s="45"/>
      <c r="EXT1034" s="45"/>
      <c r="EXU1034" s="45"/>
      <c r="EXV1034" s="45"/>
      <c r="EXW1034" s="45"/>
      <c r="EXX1034" s="45"/>
      <c r="EXY1034" s="45"/>
      <c r="EXZ1034" s="45"/>
      <c r="EYA1034" s="45"/>
      <c r="EYB1034" s="45"/>
      <c r="EYC1034" s="45"/>
      <c r="EYD1034" s="45"/>
      <c r="EYE1034" s="45"/>
      <c r="EYF1034" s="45"/>
      <c r="EYG1034" s="45"/>
      <c r="EYH1034" s="45"/>
      <c r="EYI1034" s="45"/>
      <c r="EYJ1034" s="45"/>
      <c r="EYK1034" s="45"/>
      <c r="EYL1034" s="45"/>
      <c r="EYM1034" s="45"/>
      <c r="EYN1034" s="45"/>
      <c r="EYO1034" s="45"/>
      <c r="EYP1034" s="45"/>
      <c r="EYQ1034" s="45"/>
      <c r="EYR1034" s="45"/>
      <c r="EYS1034" s="45"/>
      <c r="EYT1034" s="45"/>
      <c r="EYU1034" s="45"/>
      <c r="EYV1034" s="45"/>
      <c r="EYW1034" s="45"/>
      <c r="EYX1034" s="45"/>
      <c r="EYY1034" s="45"/>
      <c r="EYZ1034" s="45"/>
      <c r="EZA1034" s="45"/>
      <c r="EZB1034" s="45"/>
      <c r="EZC1034" s="45"/>
      <c r="EZD1034" s="45"/>
      <c r="EZE1034" s="45"/>
      <c r="EZF1034" s="45"/>
      <c r="EZG1034" s="45"/>
      <c r="EZH1034" s="45"/>
      <c r="EZI1034" s="45"/>
      <c r="EZJ1034" s="45"/>
      <c r="EZK1034" s="45"/>
      <c r="EZL1034" s="45"/>
      <c r="EZM1034" s="45"/>
      <c r="EZN1034" s="45"/>
      <c r="EZO1034" s="45"/>
      <c r="EZP1034" s="45"/>
      <c r="EZQ1034" s="45"/>
      <c r="EZR1034" s="45"/>
      <c r="EZS1034" s="45"/>
      <c r="EZT1034" s="45"/>
      <c r="EZU1034" s="45"/>
      <c r="EZV1034" s="45"/>
      <c r="EZW1034" s="45"/>
      <c r="EZX1034" s="45"/>
      <c r="EZY1034" s="45"/>
      <c r="EZZ1034" s="45"/>
      <c r="FAA1034" s="45"/>
      <c r="FAB1034" s="45"/>
      <c r="FAC1034" s="45"/>
      <c r="FAD1034" s="45"/>
      <c r="FAE1034" s="45"/>
      <c r="FAF1034" s="45"/>
      <c r="FAG1034" s="45"/>
      <c r="FAH1034" s="45"/>
      <c r="FAI1034" s="45"/>
      <c r="FAJ1034" s="45"/>
      <c r="FAK1034" s="45"/>
      <c r="FAL1034" s="45"/>
      <c r="FAM1034" s="45"/>
      <c r="FAN1034" s="45"/>
      <c r="FAO1034" s="45"/>
      <c r="FAP1034" s="45"/>
      <c r="FAQ1034" s="45"/>
      <c r="FAR1034" s="45"/>
      <c r="FAS1034" s="45"/>
      <c r="FAT1034" s="45"/>
      <c r="FAU1034" s="45"/>
      <c r="FAV1034" s="45"/>
      <c r="FAW1034" s="45"/>
      <c r="FAX1034" s="45"/>
      <c r="FAY1034" s="45"/>
      <c r="FAZ1034" s="45"/>
      <c r="FBA1034" s="45"/>
      <c r="FBB1034" s="45"/>
      <c r="FBC1034" s="45"/>
      <c r="FBD1034" s="45"/>
      <c r="FBE1034" s="45"/>
      <c r="FBF1034" s="45"/>
      <c r="FBG1034" s="45"/>
      <c r="FBH1034" s="45"/>
      <c r="FBI1034" s="45"/>
      <c r="FBJ1034" s="45"/>
      <c r="FBK1034" s="45"/>
      <c r="FBL1034" s="45"/>
      <c r="FBM1034" s="45"/>
      <c r="FBN1034" s="45"/>
      <c r="FBO1034" s="45"/>
      <c r="FBP1034" s="45"/>
      <c r="FBQ1034" s="45"/>
      <c r="FBR1034" s="45"/>
      <c r="FBS1034" s="45"/>
      <c r="FBT1034" s="45"/>
      <c r="FBU1034" s="45"/>
      <c r="FBV1034" s="45"/>
      <c r="FBW1034" s="45"/>
      <c r="FBX1034" s="45"/>
      <c r="FBY1034" s="45"/>
      <c r="FBZ1034" s="45"/>
      <c r="FCA1034" s="45"/>
      <c r="FCB1034" s="45"/>
      <c r="FCC1034" s="45"/>
      <c r="FCD1034" s="45"/>
      <c r="FCE1034" s="45"/>
      <c r="FCF1034" s="45"/>
      <c r="FCG1034" s="45"/>
      <c r="FCH1034" s="45"/>
      <c r="FCI1034" s="45"/>
      <c r="FCJ1034" s="45"/>
      <c r="FCK1034" s="45"/>
      <c r="FCL1034" s="45"/>
      <c r="FCM1034" s="45"/>
      <c r="FCN1034" s="45"/>
      <c r="FCO1034" s="45"/>
      <c r="FCP1034" s="45"/>
      <c r="FCQ1034" s="45"/>
      <c r="FCR1034" s="45"/>
      <c r="FCS1034" s="45"/>
      <c r="FCT1034" s="45"/>
      <c r="FCU1034" s="45"/>
      <c r="FCV1034" s="45"/>
      <c r="FCW1034" s="45"/>
      <c r="FCX1034" s="45"/>
      <c r="FCY1034" s="45"/>
      <c r="FCZ1034" s="45"/>
      <c r="FDA1034" s="45"/>
      <c r="FDB1034" s="45"/>
      <c r="FDC1034" s="45"/>
      <c r="FDD1034" s="45"/>
      <c r="FDE1034" s="45"/>
      <c r="FDF1034" s="45"/>
      <c r="FDG1034" s="45"/>
      <c r="FDH1034" s="45"/>
      <c r="FDI1034" s="45"/>
      <c r="FDJ1034" s="45"/>
      <c r="FDK1034" s="45"/>
      <c r="FDL1034" s="45"/>
      <c r="FDM1034" s="45"/>
      <c r="FDN1034" s="45"/>
      <c r="FDO1034" s="45"/>
      <c r="FDP1034" s="45"/>
      <c r="FDQ1034" s="45"/>
      <c r="FDR1034" s="45"/>
      <c r="FDS1034" s="45"/>
      <c r="FDT1034" s="45"/>
      <c r="FDU1034" s="45"/>
      <c r="FDV1034" s="45"/>
      <c r="FDW1034" s="45"/>
      <c r="FDX1034" s="45"/>
      <c r="FDY1034" s="45"/>
      <c r="FDZ1034" s="45"/>
      <c r="FEA1034" s="45"/>
      <c r="FEB1034" s="45"/>
      <c r="FEC1034" s="45"/>
      <c r="FED1034" s="45"/>
      <c r="FEE1034" s="45"/>
      <c r="FEF1034" s="45"/>
      <c r="FEG1034" s="45"/>
      <c r="FEH1034" s="45"/>
      <c r="FEI1034" s="45"/>
      <c r="FEJ1034" s="45"/>
      <c r="FEK1034" s="45"/>
      <c r="FEL1034" s="45"/>
      <c r="FEM1034" s="45"/>
      <c r="FEN1034" s="45"/>
      <c r="FEO1034" s="45"/>
      <c r="FEP1034" s="45"/>
      <c r="FEQ1034" s="45"/>
      <c r="FER1034" s="45"/>
      <c r="FES1034" s="45"/>
      <c r="FET1034" s="45"/>
      <c r="FEU1034" s="45"/>
      <c r="FEV1034" s="45"/>
      <c r="FEW1034" s="45"/>
      <c r="FEX1034" s="45"/>
      <c r="FEY1034" s="45"/>
      <c r="FEZ1034" s="45"/>
      <c r="FFA1034" s="45"/>
      <c r="FFB1034" s="45"/>
      <c r="FFC1034" s="45"/>
      <c r="FFD1034" s="45"/>
      <c r="FFE1034" s="45"/>
      <c r="FFF1034" s="45"/>
      <c r="FFG1034" s="45"/>
      <c r="FFH1034" s="45"/>
      <c r="FFI1034" s="45"/>
      <c r="FFJ1034" s="45"/>
      <c r="FFK1034" s="45"/>
      <c r="FFL1034" s="45"/>
      <c r="FFM1034" s="45"/>
      <c r="FFN1034" s="45"/>
      <c r="FFO1034" s="45"/>
      <c r="FFP1034" s="45"/>
      <c r="FFQ1034" s="45"/>
      <c r="FFR1034" s="45"/>
      <c r="FFS1034" s="45"/>
      <c r="FFT1034" s="45"/>
      <c r="FFU1034" s="45"/>
      <c r="FFV1034" s="45"/>
      <c r="FFW1034" s="45"/>
      <c r="FFX1034" s="45"/>
      <c r="FFY1034" s="45"/>
      <c r="FFZ1034" s="45"/>
      <c r="FGA1034" s="45"/>
      <c r="FGB1034" s="45"/>
      <c r="FGC1034" s="45"/>
      <c r="FGD1034" s="45"/>
      <c r="FGE1034" s="45"/>
      <c r="FGF1034" s="45"/>
      <c r="FGG1034" s="45"/>
      <c r="FGH1034" s="45"/>
      <c r="FGI1034" s="45"/>
      <c r="FGJ1034" s="45"/>
      <c r="FGK1034" s="45"/>
      <c r="FGL1034" s="45"/>
      <c r="FGM1034" s="45"/>
      <c r="FGN1034" s="45"/>
      <c r="FGO1034" s="45"/>
      <c r="FGP1034" s="45"/>
      <c r="FGQ1034" s="45"/>
      <c r="FGR1034" s="45"/>
      <c r="FGS1034" s="45"/>
      <c r="FGT1034" s="45"/>
      <c r="FGU1034" s="45"/>
      <c r="FGV1034" s="45"/>
      <c r="FGW1034" s="45"/>
      <c r="FGX1034" s="45"/>
      <c r="FGY1034" s="45"/>
      <c r="FGZ1034" s="45"/>
      <c r="FHA1034" s="45"/>
      <c r="FHB1034" s="45"/>
      <c r="FHC1034" s="45"/>
      <c r="FHD1034" s="45"/>
      <c r="FHE1034" s="45"/>
      <c r="FHF1034" s="45"/>
      <c r="FHG1034" s="45"/>
      <c r="FHH1034" s="45"/>
      <c r="FHI1034" s="45"/>
      <c r="FHJ1034" s="45"/>
      <c r="FHK1034" s="45"/>
      <c r="FHL1034" s="45"/>
      <c r="FHM1034" s="45"/>
      <c r="FHN1034" s="45"/>
      <c r="FHO1034" s="45"/>
      <c r="FHP1034" s="45"/>
      <c r="FHQ1034" s="45"/>
      <c r="FHR1034" s="45"/>
      <c r="FHS1034" s="45"/>
      <c r="FHT1034" s="45"/>
      <c r="FHU1034" s="45"/>
      <c r="FHV1034" s="45"/>
      <c r="FHW1034" s="45"/>
      <c r="FHX1034" s="45"/>
      <c r="FHY1034" s="45"/>
      <c r="FHZ1034" s="45"/>
      <c r="FIA1034" s="45"/>
      <c r="FIB1034" s="45"/>
      <c r="FIC1034" s="45"/>
      <c r="FID1034" s="45"/>
      <c r="FIE1034" s="45"/>
      <c r="FIF1034" s="45"/>
      <c r="FIG1034" s="45"/>
      <c r="FIH1034" s="45"/>
      <c r="FII1034" s="45"/>
      <c r="FIJ1034" s="45"/>
      <c r="FIK1034" s="45"/>
      <c r="FIL1034" s="45"/>
      <c r="FIM1034" s="45"/>
      <c r="FIN1034" s="45"/>
      <c r="FIO1034" s="45"/>
      <c r="FIP1034" s="45"/>
      <c r="FIQ1034" s="45"/>
      <c r="FIR1034" s="45"/>
      <c r="FIS1034" s="45"/>
      <c r="FIT1034" s="45"/>
      <c r="FIU1034" s="45"/>
      <c r="FIV1034" s="45"/>
      <c r="FIW1034" s="45"/>
      <c r="FIX1034" s="45"/>
      <c r="FIY1034" s="45"/>
      <c r="FIZ1034" s="45"/>
      <c r="FJA1034" s="45"/>
      <c r="FJB1034" s="45"/>
      <c r="FJC1034" s="45"/>
      <c r="FJD1034" s="45"/>
      <c r="FJE1034" s="45"/>
      <c r="FJF1034" s="45"/>
      <c r="FJG1034" s="45"/>
      <c r="FJH1034" s="45"/>
      <c r="FJI1034" s="45"/>
      <c r="FJJ1034" s="45"/>
      <c r="FJK1034" s="45"/>
      <c r="FJL1034" s="45"/>
      <c r="FJM1034" s="45"/>
      <c r="FJN1034" s="45"/>
      <c r="FJO1034" s="45"/>
      <c r="FJP1034" s="45"/>
      <c r="FJQ1034" s="45"/>
      <c r="FJR1034" s="45"/>
      <c r="FJS1034" s="45"/>
      <c r="FJT1034" s="45"/>
      <c r="FJU1034" s="45"/>
      <c r="FJV1034" s="45"/>
      <c r="FJW1034" s="45"/>
      <c r="FJX1034" s="45"/>
      <c r="FJY1034" s="45"/>
      <c r="FJZ1034" s="45"/>
      <c r="FKA1034" s="45"/>
      <c r="FKB1034" s="45"/>
      <c r="FKC1034" s="45"/>
      <c r="FKD1034" s="45"/>
      <c r="FKE1034" s="45"/>
      <c r="FKF1034" s="45"/>
      <c r="FKG1034" s="45"/>
      <c r="FKH1034" s="45"/>
      <c r="FKI1034" s="45"/>
      <c r="FKJ1034" s="45"/>
      <c r="FKK1034" s="45"/>
      <c r="FKL1034" s="45"/>
      <c r="FKM1034" s="45"/>
      <c r="FKN1034" s="45"/>
      <c r="FKO1034" s="45"/>
      <c r="FKP1034" s="45"/>
      <c r="FKQ1034" s="45"/>
      <c r="FKR1034" s="45"/>
      <c r="FKS1034" s="45"/>
      <c r="FKT1034" s="45"/>
      <c r="FKU1034" s="45"/>
      <c r="FKV1034" s="45"/>
      <c r="FKW1034" s="45"/>
      <c r="FKX1034" s="45"/>
      <c r="FKY1034" s="45"/>
      <c r="FKZ1034" s="45"/>
      <c r="FLA1034" s="45"/>
      <c r="FLB1034" s="45"/>
      <c r="FLC1034" s="45"/>
      <c r="FLD1034" s="45"/>
      <c r="FLE1034" s="45"/>
      <c r="FLF1034" s="45"/>
      <c r="FLG1034" s="45"/>
      <c r="FLH1034" s="45"/>
      <c r="FLI1034" s="45"/>
      <c r="FLJ1034" s="45"/>
      <c r="FLK1034" s="45"/>
      <c r="FLL1034" s="45"/>
      <c r="FLM1034" s="45"/>
      <c r="FLN1034" s="45"/>
      <c r="FLO1034" s="45"/>
      <c r="FLP1034" s="45"/>
      <c r="FLQ1034" s="45"/>
      <c r="FLR1034" s="45"/>
      <c r="FLS1034" s="45"/>
      <c r="FLT1034" s="45"/>
      <c r="FLU1034" s="45"/>
      <c r="FLV1034" s="45"/>
      <c r="FLW1034" s="45"/>
      <c r="FLX1034" s="45"/>
      <c r="FLY1034" s="45"/>
      <c r="FLZ1034" s="45"/>
      <c r="FMA1034" s="45"/>
      <c r="FMB1034" s="45"/>
      <c r="FMC1034" s="45"/>
      <c r="FMD1034" s="45"/>
      <c r="FME1034" s="45"/>
      <c r="FMF1034" s="45"/>
      <c r="FMG1034" s="45"/>
      <c r="FMH1034" s="45"/>
      <c r="FMI1034" s="45"/>
      <c r="FMJ1034" s="45"/>
      <c r="FMK1034" s="45"/>
      <c r="FML1034" s="45"/>
      <c r="FMM1034" s="45"/>
      <c r="FMN1034" s="45"/>
      <c r="FMO1034" s="45"/>
      <c r="FMP1034" s="45"/>
      <c r="FMQ1034" s="45"/>
      <c r="FMR1034" s="45"/>
      <c r="FMS1034" s="45"/>
      <c r="FMT1034" s="45"/>
      <c r="FMU1034" s="45"/>
      <c r="FMV1034" s="45"/>
      <c r="FMW1034" s="45"/>
      <c r="FMX1034" s="45"/>
      <c r="FMY1034" s="45"/>
      <c r="FMZ1034" s="45"/>
      <c r="FNA1034" s="45"/>
      <c r="FNB1034" s="45"/>
      <c r="FNC1034" s="45"/>
      <c r="FND1034" s="45"/>
      <c r="FNE1034" s="45"/>
      <c r="FNF1034" s="45"/>
      <c r="FNG1034" s="45"/>
      <c r="FNH1034" s="45"/>
      <c r="FNI1034" s="45"/>
      <c r="FNJ1034" s="45"/>
      <c r="FNK1034" s="45"/>
      <c r="FNL1034" s="45"/>
      <c r="FNM1034" s="45"/>
      <c r="FNN1034" s="45"/>
      <c r="FNO1034" s="45"/>
      <c r="FNP1034" s="45"/>
      <c r="FNQ1034" s="45"/>
      <c r="FNR1034" s="45"/>
      <c r="FNS1034" s="45"/>
      <c r="FNT1034" s="45"/>
      <c r="FNU1034" s="45"/>
      <c r="FNV1034" s="45"/>
      <c r="FNW1034" s="45"/>
      <c r="FNX1034" s="45"/>
      <c r="FNY1034" s="45"/>
      <c r="FNZ1034" s="45"/>
      <c r="FOA1034" s="45"/>
      <c r="FOB1034" s="45"/>
      <c r="FOC1034" s="45"/>
      <c r="FOD1034" s="45"/>
      <c r="FOE1034" s="45"/>
      <c r="FOF1034" s="45"/>
      <c r="FOG1034" s="45"/>
      <c r="FOH1034" s="45"/>
      <c r="FOI1034" s="45"/>
      <c r="FOJ1034" s="45"/>
      <c r="FOK1034" s="45"/>
      <c r="FOL1034" s="45"/>
      <c r="FOM1034" s="45"/>
      <c r="FON1034" s="45"/>
      <c r="FOO1034" s="45"/>
      <c r="FOP1034" s="45"/>
      <c r="FOQ1034" s="45"/>
      <c r="FOR1034" s="45"/>
      <c r="FOS1034" s="45"/>
      <c r="FOT1034" s="45"/>
      <c r="FOU1034" s="45"/>
      <c r="FOV1034" s="45"/>
      <c r="FOW1034" s="45"/>
      <c r="FOX1034" s="45"/>
      <c r="FOY1034" s="45"/>
      <c r="FOZ1034" s="45"/>
      <c r="FPA1034" s="45"/>
      <c r="FPB1034" s="45"/>
      <c r="FPC1034" s="45"/>
      <c r="FPD1034" s="45"/>
      <c r="FPE1034" s="45"/>
      <c r="FPF1034" s="45"/>
      <c r="FPG1034" s="45"/>
      <c r="FPH1034" s="45"/>
      <c r="FPI1034" s="45"/>
      <c r="FPJ1034" s="45"/>
      <c r="FPK1034" s="45"/>
      <c r="FPL1034" s="45"/>
      <c r="FPM1034" s="45"/>
      <c r="FPN1034" s="45"/>
      <c r="FPO1034" s="45"/>
      <c r="FPP1034" s="45"/>
      <c r="FPQ1034" s="45"/>
      <c r="FPR1034" s="45"/>
      <c r="FPS1034" s="45"/>
      <c r="FPT1034" s="45"/>
      <c r="FPU1034" s="45"/>
      <c r="FPV1034" s="45"/>
      <c r="FPW1034" s="45"/>
      <c r="FPX1034" s="45"/>
      <c r="FPY1034" s="45"/>
      <c r="FPZ1034" s="45"/>
      <c r="FQA1034" s="45"/>
      <c r="FQB1034" s="45"/>
      <c r="FQC1034" s="45"/>
      <c r="FQD1034" s="45"/>
      <c r="FQE1034" s="45"/>
      <c r="FQF1034" s="45"/>
      <c r="FQG1034" s="45"/>
      <c r="FQH1034" s="45"/>
      <c r="FQI1034" s="45"/>
      <c r="FQJ1034" s="45"/>
      <c r="FQK1034" s="45"/>
      <c r="FQL1034" s="45"/>
      <c r="FQM1034" s="45"/>
      <c r="FQN1034" s="45"/>
      <c r="FQO1034" s="45"/>
      <c r="FQP1034" s="45"/>
      <c r="FQQ1034" s="45"/>
      <c r="FQR1034" s="45"/>
      <c r="FQS1034" s="45"/>
      <c r="FQT1034" s="45"/>
      <c r="FQU1034" s="45"/>
      <c r="FQV1034" s="45"/>
      <c r="FQW1034" s="45"/>
      <c r="FQX1034" s="45"/>
      <c r="FQY1034" s="45"/>
      <c r="FQZ1034" s="45"/>
      <c r="FRA1034" s="45"/>
      <c r="FRB1034" s="45"/>
      <c r="FRC1034" s="45"/>
      <c r="FRD1034" s="45"/>
      <c r="FRE1034" s="45"/>
      <c r="FRF1034" s="45"/>
      <c r="FRG1034" s="45"/>
      <c r="FRH1034" s="45"/>
      <c r="FRI1034" s="45"/>
      <c r="FRJ1034" s="45"/>
      <c r="FRK1034" s="45"/>
      <c r="FRL1034" s="45"/>
      <c r="FRM1034" s="45"/>
      <c r="FRN1034" s="45"/>
      <c r="FRO1034" s="45"/>
      <c r="FRP1034" s="45"/>
      <c r="FRQ1034" s="45"/>
      <c r="FRR1034" s="45"/>
      <c r="FRS1034" s="45"/>
      <c r="FRT1034" s="45"/>
      <c r="FRU1034" s="45"/>
      <c r="FRV1034" s="45"/>
      <c r="FRW1034" s="45"/>
      <c r="FRX1034" s="45"/>
      <c r="FRY1034" s="45"/>
      <c r="FRZ1034" s="45"/>
      <c r="FSA1034" s="45"/>
      <c r="FSB1034" s="45"/>
      <c r="FSC1034" s="45"/>
      <c r="FSD1034" s="45"/>
      <c r="FSE1034" s="45"/>
      <c r="FSF1034" s="45"/>
      <c r="FSG1034" s="45"/>
      <c r="FSH1034" s="45"/>
      <c r="FSI1034" s="45"/>
      <c r="FSJ1034" s="45"/>
      <c r="FSK1034" s="45"/>
      <c r="FSL1034" s="45"/>
      <c r="FSM1034" s="45"/>
      <c r="FSN1034" s="45"/>
      <c r="FSO1034" s="45"/>
      <c r="FSP1034" s="45"/>
      <c r="FSQ1034" s="45"/>
      <c r="FSR1034" s="45"/>
      <c r="FSS1034" s="45"/>
      <c r="FST1034" s="45"/>
      <c r="FSU1034" s="45"/>
      <c r="FSV1034" s="45"/>
      <c r="FSW1034" s="45"/>
      <c r="FSX1034" s="45"/>
      <c r="FSY1034" s="45"/>
      <c r="FSZ1034" s="45"/>
      <c r="FTA1034" s="45"/>
      <c r="FTB1034" s="45"/>
      <c r="FTC1034" s="45"/>
      <c r="FTD1034" s="45"/>
      <c r="FTE1034" s="45"/>
      <c r="FTF1034" s="45"/>
      <c r="FTG1034" s="45"/>
      <c r="FTH1034" s="45"/>
      <c r="FTI1034" s="45"/>
      <c r="FTJ1034" s="45"/>
      <c r="FTK1034" s="45"/>
      <c r="FTL1034" s="45"/>
      <c r="FTM1034" s="45"/>
      <c r="FTN1034" s="45"/>
      <c r="FTO1034" s="45"/>
      <c r="FTP1034" s="45"/>
      <c r="FTQ1034" s="45"/>
      <c r="FTR1034" s="45"/>
      <c r="FTS1034" s="45"/>
      <c r="FTT1034" s="45"/>
      <c r="FTU1034" s="45"/>
      <c r="FTV1034" s="45"/>
      <c r="FTW1034" s="45"/>
      <c r="FTX1034" s="45"/>
      <c r="FTY1034" s="45"/>
      <c r="FTZ1034" s="45"/>
      <c r="FUA1034" s="45"/>
      <c r="FUB1034" s="45"/>
      <c r="FUC1034" s="45"/>
      <c r="FUD1034" s="45"/>
      <c r="FUE1034" s="45"/>
      <c r="FUF1034" s="45"/>
      <c r="FUG1034" s="45"/>
      <c r="FUH1034" s="45"/>
      <c r="FUI1034" s="45"/>
      <c r="FUJ1034" s="45"/>
      <c r="FUK1034" s="45"/>
      <c r="FUL1034" s="45"/>
      <c r="FUM1034" s="45"/>
      <c r="FUN1034" s="45"/>
      <c r="FUO1034" s="45"/>
      <c r="FUP1034" s="45"/>
      <c r="FUQ1034" s="45"/>
      <c r="FUR1034" s="45"/>
      <c r="FUS1034" s="45"/>
      <c r="FUT1034" s="45"/>
      <c r="FUU1034" s="45"/>
      <c r="FUV1034" s="45"/>
      <c r="FUW1034" s="45"/>
      <c r="FUX1034" s="45"/>
      <c r="FUY1034" s="45"/>
      <c r="FUZ1034" s="45"/>
      <c r="FVA1034" s="45"/>
      <c r="FVB1034" s="45"/>
      <c r="FVC1034" s="45"/>
      <c r="FVD1034" s="45"/>
      <c r="FVE1034" s="45"/>
      <c r="FVF1034" s="45"/>
      <c r="FVG1034" s="45"/>
      <c r="FVH1034" s="45"/>
      <c r="FVI1034" s="45"/>
      <c r="FVJ1034" s="45"/>
      <c r="FVK1034" s="45"/>
      <c r="FVL1034" s="45"/>
      <c r="FVM1034" s="45"/>
      <c r="FVN1034" s="45"/>
      <c r="FVO1034" s="45"/>
      <c r="FVP1034" s="45"/>
      <c r="FVQ1034" s="45"/>
      <c r="FVR1034" s="45"/>
      <c r="FVS1034" s="45"/>
      <c r="FVT1034" s="45"/>
      <c r="FVU1034" s="45"/>
      <c r="FVV1034" s="45"/>
      <c r="FVW1034" s="45"/>
      <c r="FVX1034" s="45"/>
      <c r="FVY1034" s="45"/>
      <c r="FVZ1034" s="45"/>
      <c r="FWA1034" s="45"/>
      <c r="FWB1034" s="45"/>
      <c r="FWC1034" s="45"/>
      <c r="FWD1034" s="45"/>
      <c r="FWE1034" s="45"/>
      <c r="FWF1034" s="45"/>
      <c r="FWG1034" s="45"/>
      <c r="FWH1034" s="45"/>
      <c r="FWI1034" s="45"/>
      <c r="FWJ1034" s="45"/>
      <c r="FWK1034" s="45"/>
      <c r="FWL1034" s="45"/>
      <c r="FWM1034" s="45"/>
      <c r="FWN1034" s="45"/>
      <c r="FWO1034" s="45"/>
      <c r="FWP1034" s="45"/>
      <c r="FWQ1034" s="45"/>
      <c r="FWR1034" s="45"/>
      <c r="FWS1034" s="45"/>
      <c r="FWT1034" s="45"/>
      <c r="FWU1034" s="45"/>
      <c r="FWV1034" s="45"/>
      <c r="FWW1034" s="45"/>
      <c r="FWX1034" s="45"/>
      <c r="FWY1034" s="45"/>
      <c r="FWZ1034" s="45"/>
      <c r="FXA1034" s="45"/>
      <c r="FXB1034" s="45"/>
      <c r="FXC1034" s="45"/>
      <c r="FXD1034" s="45"/>
      <c r="FXE1034" s="45"/>
      <c r="FXF1034" s="45"/>
      <c r="FXG1034" s="45"/>
      <c r="FXH1034" s="45"/>
      <c r="FXI1034" s="45"/>
      <c r="FXJ1034" s="45"/>
      <c r="FXK1034" s="45"/>
      <c r="FXL1034" s="45"/>
      <c r="FXM1034" s="45"/>
      <c r="FXN1034" s="45"/>
      <c r="FXO1034" s="45"/>
      <c r="FXP1034" s="45"/>
      <c r="FXQ1034" s="45"/>
      <c r="FXR1034" s="45"/>
      <c r="FXS1034" s="45"/>
      <c r="FXT1034" s="45"/>
      <c r="FXU1034" s="45"/>
      <c r="FXV1034" s="45"/>
      <c r="FXW1034" s="45"/>
      <c r="FXX1034" s="45"/>
      <c r="FXY1034" s="45"/>
      <c r="FXZ1034" s="45"/>
      <c r="FYA1034" s="45"/>
      <c r="FYB1034" s="45"/>
      <c r="FYC1034" s="45"/>
      <c r="FYD1034" s="45"/>
      <c r="FYE1034" s="45"/>
      <c r="FYF1034" s="45"/>
      <c r="FYG1034" s="45"/>
      <c r="FYH1034" s="45"/>
      <c r="FYI1034" s="45"/>
      <c r="FYJ1034" s="45"/>
      <c r="FYK1034" s="45"/>
      <c r="FYL1034" s="45"/>
      <c r="FYM1034" s="45"/>
      <c r="FYN1034" s="45"/>
      <c r="FYO1034" s="45"/>
      <c r="FYP1034" s="45"/>
      <c r="FYQ1034" s="45"/>
      <c r="FYR1034" s="45"/>
      <c r="FYS1034" s="45"/>
      <c r="FYT1034" s="45"/>
      <c r="FYU1034" s="45"/>
      <c r="FYV1034" s="45"/>
      <c r="FYW1034" s="45"/>
      <c r="FYX1034" s="45"/>
      <c r="FYY1034" s="45"/>
      <c r="FYZ1034" s="45"/>
      <c r="FZA1034" s="45"/>
      <c r="FZB1034" s="45"/>
      <c r="FZC1034" s="45"/>
      <c r="FZD1034" s="45"/>
      <c r="FZE1034" s="45"/>
      <c r="FZF1034" s="45"/>
      <c r="FZG1034" s="45"/>
      <c r="FZH1034" s="45"/>
      <c r="FZI1034" s="45"/>
      <c r="FZJ1034" s="45"/>
      <c r="FZK1034" s="45"/>
      <c r="FZL1034" s="45"/>
      <c r="FZM1034" s="45"/>
      <c r="FZN1034" s="45"/>
      <c r="FZO1034" s="45"/>
      <c r="FZP1034" s="45"/>
      <c r="FZQ1034" s="45"/>
      <c r="FZR1034" s="45"/>
      <c r="FZS1034" s="45"/>
      <c r="FZT1034" s="45"/>
      <c r="FZU1034" s="45"/>
      <c r="FZV1034" s="45"/>
      <c r="FZW1034" s="45"/>
      <c r="FZX1034" s="45"/>
      <c r="FZY1034" s="45"/>
      <c r="FZZ1034" s="45"/>
      <c r="GAA1034" s="45"/>
      <c r="GAB1034" s="45"/>
      <c r="GAC1034" s="45"/>
      <c r="GAD1034" s="45"/>
      <c r="GAE1034" s="45"/>
      <c r="GAF1034" s="45"/>
      <c r="GAG1034" s="45"/>
      <c r="GAH1034" s="45"/>
      <c r="GAI1034" s="45"/>
      <c r="GAJ1034" s="45"/>
      <c r="GAK1034" s="45"/>
      <c r="GAL1034" s="45"/>
      <c r="GAM1034" s="45"/>
      <c r="GAN1034" s="45"/>
      <c r="GAO1034" s="45"/>
      <c r="GAP1034" s="45"/>
      <c r="GAQ1034" s="45"/>
      <c r="GAR1034" s="45"/>
      <c r="GAS1034" s="45"/>
      <c r="GAT1034" s="45"/>
      <c r="GAU1034" s="45"/>
      <c r="GAV1034" s="45"/>
      <c r="GAW1034" s="45"/>
      <c r="GAX1034" s="45"/>
      <c r="GAY1034" s="45"/>
      <c r="GAZ1034" s="45"/>
      <c r="GBA1034" s="45"/>
      <c r="GBB1034" s="45"/>
      <c r="GBC1034" s="45"/>
      <c r="GBD1034" s="45"/>
      <c r="GBE1034" s="45"/>
      <c r="GBF1034" s="45"/>
      <c r="GBG1034" s="45"/>
      <c r="GBH1034" s="45"/>
      <c r="GBI1034" s="45"/>
      <c r="GBJ1034" s="45"/>
      <c r="GBK1034" s="45"/>
      <c r="GBL1034" s="45"/>
      <c r="GBM1034" s="45"/>
      <c r="GBN1034" s="45"/>
      <c r="GBO1034" s="45"/>
      <c r="GBP1034" s="45"/>
      <c r="GBQ1034" s="45"/>
      <c r="GBR1034" s="45"/>
      <c r="GBS1034" s="45"/>
      <c r="GBT1034" s="45"/>
      <c r="GBU1034" s="45"/>
      <c r="GBV1034" s="45"/>
      <c r="GBW1034" s="45"/>
      <c r="GBX1034" s="45"/>
      <c r="GBY1034" s="45"/>
      <c r="GBZ1034" s="45"/>
      <c r="GCA1034" s="45"/>
      <c r="GCB1034" s="45"/>
      <c r="GCC1034" s="45"/>
      <c r="GCD1034" s="45"/>
      <c r="GCE1034" s="45"/>
      <c r="GCF1034" s="45"/>
      <c r="GCG1034" s="45"/>
      <c r="GCH1034" s="45"/>
      <c r="GCI1034" s="45"/>
      <c r="GCJ1034" s="45"/>
      <c r="GCK1034" s="45"/>
      <c r="GCL1034" s="45"/>
      <c r="GCM1034" s="45"/>
      <c r="GCN1034" s="45"/>
      <c r="GCO1034" s="45"/>
      <c r="GCP1034" s="45"/>
      <c r="GCQ1034" s="45"/>
      <c r="GCR1034" s="45"/>
      <c r="GCS1034" s="45"/>
      <c r="GCT1034" s="45"/>
      <c r="GCU1034" s="45"/>
      <c r="GCV1034" s="45"/>
      <c r="GCW1034" s="45"/>
      <c r="GCX1034" s="45"/>
      <c r="GCY1034" s="45"/>
      <c r="GCZ1034" s="45"/>
      <c r="GDA1034" s="45"/>
      <c r="GDB1034" s="45"/>
      <c r="GDC1034" s="45"/>
      <c r="GDD1034" s="45"/>
      <c r="GDE1034" s="45"/>
      <c r="GDF1034" s="45"/>
      <c r="GDG1034" s="45"/>
      <c r="GDH1034" s="45"/>
      <c r="GDI1034" s="45"/>
      <c r="GDJ1034" s="45"/>
      <c r="GDK1034" s="45"/>
      <c r="GDL1034" s="45"/>
      <c r="GDM1034" s="45"/>
      <c r="GDN1034" s="45"/>
      <c r="GDO1034" s="45"/>
      <c r="GDP1034" s="45"/>
      <c r="GDQ1034" s="45"/>
      <c r="GDR1034" s="45"/>
      <c r="GDS1034" s="45"/>
      <c r="GDT1034" s="45"/>
      <c r="GDU1034" s="45"/>
      <c r="GDV1034" s="45"/>
      <c r="GDW1034" s="45"/>
      <c r="GDX1034" s="45"/>
      <c r="GDY1034" s="45"/>
      <c r="GDZ1034" s="45"/>
      <c r="GEA1034" s="45"/>
      <c r="GEB1034" s="45"/>
      <c r="GEC1034" s="45"/>
      <c r="GED1034" s="45"/>
      <c r="GEE1034" s="45"/>
      <c r="GEF1034" s="45"/>
      <c r="GEG1034" s="45"/>
      <c r="GEH1034" s="45"/>
      <c r="GEI1034" s="45"/>
      <c r="GEJ1034" s="45"/>
      <c r="GEK1034" s="45"/>
      <c r="GEL1034" s="45"/>
      <c r="GEM1034" s="45"/>
      <c r="GEN1034" s="45"/>
      <c r="GEO1034" s="45"/>
      <c r="GEP1034" s="45"/>
      <c r="GEQ1034" s="45"/>
      <c r="GER1034" s="45"/>
      <c r="GES1034" s="45"/>
      <c r="GET1034" s="45"/>
      <c r="GEU1034" s="45"/>
      <c r="GEV1034" s="45"/>
      <c r="GEW1034" s="45"/>
      <c r="GEX1034" s="45"/>
      <c r="GEY1034" s="45"/>
      <c r="GEZ1034" s="45"/>
      <c r="GFA1034" s="45"/>
      <c r="GFB1034" s="45"/>
      <c r="GFC1034" s="45"/>
      <c r="GFD1034" s="45"/>
      <c r="GFE1034" s="45"/>
      <c r="GFF1034" s="45"/>
      <c r="GFG1034" s="45"/>
      <c r="GFH1034" s="45"/>
      <c r="GFI1034" s="45"/>
      <c r="GFJ1034" s="45"/>
      <c r="GFK1034" s="45"/>
      <c r="GFL1034" s="45"/>
      <c r="GFM1034" s="45"/>
      <c r="GFN1034" s="45"/>
      <c r="GFO1034" s="45"/>
      <c r="GFP1034" s="45"/>
      <c r="GFQ1034" s="45"/>
      <c r="GFR1034" s="45"/>
      <c r="GFS1034" s="45"/>
      <c r="GFT1034" s="45"/>
      <c r="GFU1034" s="45"/>
      <c r="GFV1034" s="45"/>
      <c r="GFW1034" s="45"/>
      <c r="GFX1034" s="45"/>
      <c r="GFY1034" s="45"/>
      <c r="GFZ1034" s="45"/>
      <c r="GGA1034" s="45"/>
      <c r="GGB1034" s="45"/>
      <c r="GGC1034" s="45"/>
      <c r="GGD1034" s="45"/>
      <c r="GGE1034" s="45"/>
      <c r="GGF1034" s="45"/>
      <c r="GGG1034" s="45"/>
      <c r="GGH1034" s="45"/>
      <c r="GGI1034" s="45"/>
      <c r="GGJ1034" s="45"/>
      <c r="GGK1034" s="45"/>
      <c r="GGL1034" s="45"/>
      <c r="GGM1034" s="45"/>
      <c r="GGN1034" s="45"/>
      <c r="GGO1034" s="45"/>
      <c r="GGP1034" s="45"/>
      <c r="GGQ1034" s="45"/>
      <c r="GGR1034" s="45"/>
      <c r="GGS1034" s="45"/>
      <c r="GGT1034" s="45"/>
      <c r="GGU1034" s="45"/>
      <c r="GGV1034" s="45"/>
      <c r="GGW1034" s="45"/>
      <c r="GGX1034" s="45"/>
      <c r="GGY1034" s="45"/>
      <c r="GGZ1034" s="45"/>
      <c r="GHA1034" s="45"/>
      <c r="GHB1034" s="45"/>
      <c r="GHC1034" s="45"/>
      <c r="GHD1034" s="45"/>
      <c r="GHE1034" s="45"/>
      <c r="GHF1034" s="45"/>
      <c r="GHG1034" s="45"/>
      <c r="GHH1034" s="45"/>
      <c r="GHI1034" s="45"/>
      <c r="GHJ1034" s="45"/>
      <c r="GHK1034" s="45"/>
      <c r="GHL1034" s="45"/>
      <c r="GHM1034" s="45"/>
      <c r="GHN1034" s="45"/>
      <c r="GHO1034" s="45"/>
      <c r="GHP1034" s="45"/>
      <c r="GHQ1034" s="45"/>
      <c r="GHR1034" s="45"/>
      <c r="GHS1034" s="45"/>
      <c r="GHT1034" s="45"/>
      <c r="GHU1034" s="45"/>
      <c r="GHV1034" s="45"/>
      <c r="GHW1034" s="45"/>
      <c r="GHX1034" s="45"/>
      <c r="GHY1034" s="45"/>
      <c r="GHZ1034" s="45"/>
      <c r="GIA1034" s="45"/>
      <c r="GIB1034" s="45"/>
      <c r="GIC1034" s="45"/>
      <c r="GID1034" s="45"/>
      <c r="GIE1034" s="45"/>
      <c r="GIF1034" s="45"/>
      <c r="GIG1034" s="45"/>
      <c r="GIH1034" s="45"/>
      <c r="GII1034" s="45"/>
      <c r="GIJ1034" s="45"/>
      <c r="GIK1034" s="45"/>
      <c r="GIL1034" s="45"/>
      <c r="GIM1034" s="45"/>
      <c r="GIN1034" s="45"/>
      <c r="GIO1034" s="45"/>
      <c r="GIP1034" s="45"/>
      <c r="GIQ1034" s="45"/>
      <c r="GIR1034" s="45"/>
      <c r="GIS1034" s="45"/>
      <c r="GIT1034" s="45"/>
      <c r="GIU1034" s="45"/>
      <c r="GIV1034" s="45"/>
      <c r="GIW1034" s="45"/>
      <c r="GIX1034" s="45"/>
      <c r="GIY1034" s="45"/>
      <c r="GIZ1034" s="45"/>
      <c r="GJA1034" s="45"/>
      <c r="GJB1034" s="45"/>
      <c r="GJC1034" s="45"/>
      <c r="GJD1034" s="45"/>
      <c r="GJE1034" s="45"/>
      <c r="GJF1034" s="45"/>
      <c r="GJG1034" s="45"/>
      <c r="GJH1034" s="45"/>
      <c r="GJI1034" s="45"/>
      <c r="GJJ1034" s="45"/>
      <c r="GJK1034" s="45"/>
      <c r="GJL1034" s="45"/>
      <c r="GJM1034" s="45"/>
      <c r="GJN1034" s="45"/>
      <c r="GJO1034" s="45"/>
      <c r="GJP1034" s="45"/>
      <c r="GJQ1034" s="45"/>
      <c r="GJR1034" s="45"/>
      <c r="GJS1034" s="45"/>
      <c r="GJT1034" s="45"/>
      <c r="GJU1034" s="45"/>
      <c r="GJV1034" s="45"/>
      <c r="GJW1034" s="45"/>
      <c r="GJX1034" s="45"/>
      <c r="GJY1034" s="45"/>
      <c r="GJZ1034" s="45"/>
      <c r="GKA1034" s="45"/>
      <c r="GKB1034" s="45"/>
      <c r="GKC1034" s="45"/>
      <c r="GKD1034" s="45"/>
      <c r="GKE1034" s="45"/>
      <c r="GKF1034" s="45"/>
      <c r="GKG1034" s="45"/>
      <c r="GKH1034" s="45"/>
      <c r="GKI1034" s="45"/>
      <c r="GKJ1034" s="45"/>
      <c r="GKK1034" s="45"/>
      <c r="GKL1034" s="45"/>
      <c r="GKM1034" s="45"/>
      <c r="GKN1034" s="45"/>
      <c r="GKO1034" s="45"/>
      <c r="GKP1034" s="45"/>
      <c r="GKQ1034" s="45"/>
      <c r="GKR1034" s="45"/>
      <c r="GKS1034" s="45"/>
      <c r="GKT1034" s="45"/>
      <c r="GKU1034" s="45"/>
      <c r="GKV1034" s="45"/>
      <c r="GKW1034" s="45"/>
      <c r="GKX1034" s="45"/>
      <c r="GKY1034" s="45"/>
      <c r="GKZ1034" s="45"/>
      <c r="GLA1034" s="45"/>
      <c r="GLB1034" s="45"/>
      <c r="GLC1034" s="45"/>
      <c r="GLD1034" s="45"/>
      <c r="GLE1034" s="45"/>
      <c r="GLF1034" s="45"/>
      <c r="GLG1034" s="45"/>
      <c r="GLH1034" s="45"/>
      <c r="GLI1034" s="45"/>
      <c r="GLJ1034" s="45"/>
      <c r="GLK1034" s="45"/>
      <c r="GLL1034" s="45"/>
      <c r="GLM1034" s="45"/>
      <c r="GLN1034" s="45"/>
      <c r="GLO1034" s="45"/>
      <c r="GLP1034" s="45"/>
      <c r="GLQ1034" s="45"/>
      <c r="GLR1034" s="45"/>
      <c r="GLS1034" s="45"/>
      <c r="GLT1034" s="45"/>
      <c r="GLU1034" s="45"/>
      <c r="GLV1034" s="45"/>
      <c r="GLW1034" s="45"/>
      <c r="GLX1034" s="45"/>
      <c r="GLY1034" s="45"/>
      <c r="GLZ1034" s="45"/>
      <c r="GMA1034" s="45"/>
      <c r="GMB1034" s="45"/>
      <c r="GMC1034" s="45"/>
      <c r="GMD1034" s="45"/>
      <c r="GME1034" s="45"/>
      <c r="GMF1034" s="45"/>
      <c r="GMG1034" s="45"/>
      <c r="GMH1034" s="45"/>
      <c r="GMI1034" s="45"/>
      <c r="GMJ1034" s="45"/>
      <c r="GMK1034" s="45"/>
      <c r="GML1034" s="45"/>
      <c r="GMM1034" s="45"/>
      <c r="GMN1034" s="45"/>
      <c r="GMO1034" s="45"/>
      <c r="GMP1034" s="45"/>
      <c r="GMQ1034" s="45"/>
      <c r="GMR1034" s="45"/>
      <c r="GMS1034" s="45"/>
      <c r="GMT1034" s="45"/>
      <c r="GMU1034" s="45"/>
      <c r="GMV1034" s="45"/>
      <c r="GMW1034" s="45"/>
      <c r="GMX1034" s="45"/>
      <c r="GMY1034" s="45"/>
      <c r="GMZ1034" s="45"/>
      <c r="GNA1034" s="45"/>
      <c r="GNB1034" s="45"/>
      <c r="GNC1034" s="45"/>
      <c r="GND1034" s="45"/>
      <c r="GNE1034" s="45"/>
      <c r="GNF1034" s="45"/>
      <c r="GNG1034" s="45"/>
      <c r="GNH1034" s="45"/>
      <c r="GNI1034" s="45"/>
      <c r="GNJ1034" s="45"/>
      <c r="GNK1034" s="45"/>
      <c r="GNL1034" s="45"/>
      <c r="GNM1034" s="45"/>
      <c r="GNN1034" s="45"/>
      <c r="GNO1034" s="45"/>
      <c r="GNP1034" s="45"/>
      <c r="GNQ1034" s="45"/>
      <c r="GNR1034" s="45"/>
      <c r="GNS1034" s="45"/>
      <c r="GNT1034" s="45"/>
      <c r="GNU1034" s="45"/>
      <c r="GNV1034" s="45"/>
      <c r="GNW1034" s="45"/>
      <c r="GNX1034" s="45"/>
      <c r="GNY1034" s="45"/>
      <c r="GNZ1034" s="45"/>
      <c r="GOA1034" s="45"/>
      <c r="GOB1034" s="45"/>
      <c r="GOC1034" s="45"/>
      <c r="GOD1034" s="45"/>
      <c r="GOE1034" s="45"/>
      <c r="GOF1034" s="45"/>
      <c r="GOG1034" s="45"/>
      <c r="GOH1034" s="45"/>
      <c r="GOI1034" s="45"/>
      <c r="GOJ1034" s="45"/>
      <c r="GOK1034" s="45"/>
      <c r="GOL1034" s="45"/>
      <c r="GOM1034" s="45"/>
      <c r="GON1034" s="45"/>
      <c r="GOO1034" s="45"/>
      <c r="GOP1034" s="45"/>
      <c r="GOQ1034" s="45"/>
      <c r="GOR1034" s="45"/>
      <c r="GOS1034" s="45"/>
      <c r="GOT1034" s="45"/>
      <c r="GOU1034" s="45"/>
      <c r="GOV1034" s="45"/>
      <c r="GOW1034" s="45"/>
      <c r="GOX1034" s="45"/>
      <c r="GOY1034" s="45"/>
      <c r="GOZ1034" s="45"/>
      <c r="GPA1034" s="45"/>
      <c r="GPB1034" s="45"/>
      <c r="GPC1034" s="45"/>
      <c r="GPD1034" s="45"/>
      <c r="GPE1034" s="45"/>
      <c r="GPF1034" s="45"/>
      <c r="GPG1034" s="45"/>
      <c r="GPH1034" s="45"/>
      <c r="GPI1034" s="45"/>
      <c r="GPJ1034" s="45"/>
      <c r="GPK1034" s="45"/>
      <c r="GPL1034" s="45"/>
      <c r="GPM1034" s="45"/>
      <c r="GPN1034" s="45"/>
      <c r="GPO1034" s="45"/>
      <c r="GPP1034" s="45"/>
      <c r="GPQ1034" s="45"/>
      <c r="GPR1034" s="45"/>
      <c r="GPS1034" s="45"/>
      <c r="GPT1034" s="45"/>
      <c r="GPU1034" s="45"/>
      <c r="GPV1034" s="45"/>
      <c r="GPW1034" s="45"/>
      <c r="GPX1034" s="45"/>
      <c r="GPY1034" s="45"/>
      <c r="GPZ1034" s="45"/>
      <c r="GQA1034" s="45"/>
      <c r="GQB1034" s="45"/>
      <c r="GQC1034" s="45"/>
      <c r="GQD1034" s="45"/>
      <c r="GQE1034" s="45"/>
      <c r="GQF1034" s="45"/>
      <c r="GQG1034" s="45"/>
      <c r="GQH1034" s="45"/>
      <c r="GQI1034" s="45"/>
      <c r="GQJ1034" s="45"/>
      <c r="GQK1034" s="45"/>
      <c r="GQL1034" s="45"/>
      <c r="GQM1034" s="45"/>
      <c r="GQN1034" s="45"/>
      <c r="GQO1034" s="45"/>
      <c r="GQP1034" s="45"/>
      <c r="GQQ1034" s="45"/>
      <c r="GQR1034" s="45"/>
      <c r="GQS1034" s="45"/>
      <c r="GQT1034" s="45"/>
      <c r="GQU1034" s="45"/>
      <c r="GQV1034" s="45"/>
      <c r="GQW1034" s="45"/>
      <c r="GQX1034" s="45"/>
      <c r="GQY1034" s="45"/>
      <c r="GQZ1034" s="45"/>
      <c r="GRA1034" s="45"/>
      <c r="GRB1034" s="45"/>
      <c r="GRC1034" s="45"/>
      <c r="GRD1034" s="45"/>
      <c r="GRE1034" s="45"/>
      <c r="GRF1034" s="45"/>
      <c r="GRG1034" s="45"/>
      <c r="GRH1034" s="45"/>
      <c r="GRI1034" s="45"/>
      <c r="GRJ1034" s="45"/>
      <c r="GRK1034" s="45"/>
      <c r="GRL1034" s="45"/>
      <c r="GRM1034" s="45"/>
      <c r="GRN1034" s="45"/>
      <c r="GRO1034" s="45"/>
      <c r="GRP1034" s="45"/>
      <c r="GRQ1034" s="45"/>
      <c r="GRR1034" s="45"/>
      <c r="GRS1034" s="45"/>
      <c r="GRT1034" s="45"/>
      <c r="GRU1034" s="45"/>
      <c r="GRV1034" s="45"/>
      <c r="GRW1034" s="45"/>
      <c r="GRX1034" s="45"/>
      <c r="GRY1034" s="45"/>
      <c r="GRZ1034" s="45"/>
      <c r="GSA1034" s="45"/>
      <c r="GSB1034" s="45"/>
      <c r="GSC1034" s="45"/>
      <c r="GSD1034" s="45"/>
      <c r="GSE1034" s="45"/>
      <c r="GSF1034" s="45"/>
      <c r="GSG1034" s="45"/>
      <c r="GSH1034" s="45"/>
      <c r="GSI1034" s="45"/>
      <c r="GSJ1034" s="45"/>
      <c r="GSK1034" s="45"/>
      <c r="GSL1034" s="45"/>
      <c r="GSM1034" s="45"/>
      <c r="GSN1034" s="45"/>
      <c r="GSO1034" s="45"/>
      <c r="GSP1034" s="45"/>
      <c r="GSQ1034" s="45"/>
      <c r="GSR1034" s="45"/>
      <c r="GSS1034" s="45"/>
      <c r="GST1034" s="45"/>
      <c r="GSU1034" s="45"/>
      <c r="GSV1034" s="45"/>
      <c r="GSW1034" s="45"/>
      <c r="GSX1034" s="45"/>
      <c r="GSY1034" s="45"/>
      <c r="GSZ1034" s="45"/>
      <c r="GTA1034" s="45"/>
      <c r="GTB1034" s="45"/>
      <c r="GTC1034" s="45"/>
      <c r="GTD1034" s="45"/>
      <c r="GTE1034" s="45"/>
      <c r="GTF1034" s="45"/>
      <c r="GTG1034" s="45"/>
      <c r="GTH1034" s="45"/>
      <c r="GTI1034" s="45"/>
      <c r="GTJ1034" s="45"/>
      <c r="GTK1034" s="45"/>
      <c r="GTL1034" s="45"/>
      <c r="GTM1034" s="45"/>
      <c r="GTN1034" s="45"/>
      <c r="GTO1034" s="45"/>
      <c r="GTP1034" s="45"/>
      <c r="GTQ1034" s="45"/>
      <c r="GTR1034" s="45"/>
      <c r="GTS1034" s="45"/>
      <c r="GTT1034" s="45"/>
      <c r="GTU1034" s="45"/>
      <c r="GTV1034" s="45"/>
      <c r="GTW1034" s="45"/>
      <c r="GTX1034" s="45"/>
      <c r="GTY1034" s="45"/>
      <c r="GTZ1034" s="45"/>
      <c r="GUA1034" s="45"/>
      <c r="GUB1034" s="45"/>
      <c r="GUC1034" s="45"/>
      <c r="GUD1034" s="45"/>
      <c r="GUE1034" s="45"/>
      <c r="GUF1034" s="45"/>
      <c r="GUG1034" s="45"/>
      <c r="GUH1034" s="45"/>
      <c r="GUI1034" s="45"/>
      <c r="GUJ1034" s="45"/>
      <c r="GUK1034" s="45"/>
      <c r="GUL1034" s="45"/>
      <c r="GUM1034" s="45"/>
      <c r="GUN1034" s="45"/>
      <c r="GUO1034" s="45"/>
      <c r="GUP1034" s="45"/>
      <c r="GUQ1034" s="45"/>
      <c r="GUR1034" s="45"/>
      <c r="GUS1034" s="45"/>
      <c r="GUT1034" s="45"/>
      <c r="GUU1034" s="45"/>
      <c r="GUV1034" s="45"/>
      <c r="GUW1034" s="45"/>
      <c r="GUX1034" s="45"/>
      <c r="GUY1034" s="45"/>
      <c r="GUZ1034" s="45"/>
      <c r="GVA1034" s="45"/>
      <c r="GVB1034" s="45"/>
      <c r="GVC1034" s="45"/>
      <c r="GVD1034" s="45"/>
      <c r="GVE1034" s="45"/>
      <c r="GVF1034" s="45"/>
      <c r="GVG1034" s="45"/>
      <c r="GVH1034" s="45"/>
      <c r="GVI1034" s="45"/>
      <c r="GVJ1034" s="45"/>
      <c r="GVK1034" s="45"/>
      <c r="GVL1034" s="45"/>
      <c r="GVM1034" s="45"/>
      <c r="GVN1034" s="45"/>
      <c r="GVO1034" s="45"/>
      <c r="GVP1034" s="45"/>
      <c r="GVQ1034" s="45"/>
      <c r="GVR1034" s="45"/>
      <c r="GVS1034" s="45"/>
      <c r="GVT1034" s="45"/>
      <c r="GVU1034" s="45"/>
      <c r="GVV1034" s="45"/>
      <c r="GVW1034" s="45"/>
      <c r="GVX1034" s="45"/>
      <c r="GVY1034" s="45"/>
      <c r="GVZ1034" s="45"/>
      <c r="GWA1034" s="45"/>
      <c r="GWB1034" s="45"/>
      <c r="GWC1034" s="45"/>
      <c r="GWD1034" s="45"/>
      <c r="GWE1034" s="45"/>
      <c r="GWF1034" s="45"/>
      <c r="GWG1034" s="45"/>
      <c r="GWH1034" s="45"/>
      <c r="GWI1034" s="45"/>
      <c r="GWJ1034" s="45"/>
      <c r="GWK1034" s="45"/>
      <c r="GWL1034" s="45"/>
      <c r="GWM1034" s="45"/>
      <c r="GWN1034" s="45"/>
      <c r="GWO1034" s="45"/>
      <c r="GWP1034" s="45"/>
      <c r="GWQ1034" s="45"/>
      <c r="GWR1034" s="45"/>
      <c r="GWS1034" s="45"/>
      <c r="GWT1034" s="45"/>
      <c r="GWU1034" s="45"/>
      <c r="GWV1034" s="45"/>
      <c r="GWW1034" s="45"/>
      <c r="GWX1034" s="45"/>
      <c r="GWY1034" s="45"/>
      <c r="GWZ1034" s="45"/>
      <c r="GXA1034" s="45"/>
      <c r="GXB1034" s="45"/>
      <c r="GXC1034" s="45"/>
      <c r="GXD1034" s="45"/>
      <c r="GXE1034" s="45"/>
      <c r="GXF1034" s="45"/>
      <c r="GXG1034" s="45"/>
      <c r="GXH1034" s="45"/>
      <c r="GXI1034" s="45"/>
      <c r="GXJ1034" s="45"/>
      <c r="GXK1034" s="45"/>
      <c r="GXL1034" s="45"/>
      <c r="GXM1034" s="45"/>
      <c r="GXN1034" s="45"/>
      <c r="GXO1034" s="45"/>
      <c r="GXP1034" s="45"/>
      <c r="GXQ1034" s="45"/>
      <c r="GXR1034" s="45"/>
      <c r="GXS1034" s="45"/>
      <c r="GXT1034" s="45"/>
      <c r="GXU1034" s="45"/>
      <c r="GXV1034" s="45"/>
      <c r="GXW1034" s="45"/>
      <c r="GXX1034" s="45"/>
      <c r="GXY1034" s="45"/>
      <c r="GXZ1034" s="45"/>
      <c r="GYA1034" s="45"/>
      <c r="GYB1034" s="45"/>
      <c r="GYC1034" s="45"/>
      <c r="GYD1034" s="45"/>
      <c r="GYE1034" s="45"/>
      <c r="GYF1034" s="45"/>
      <c r="GYG1034" s="45"/>
      <c r="GYH1034" s="45"/>
      <c r="GYI1034" s="45"/>
      <c r="GYJ1034" s="45"/>
      <c r="GYK1034" s="45"/>
      <c r="GYL1034" s="45"/>
      <c r="GYM1034" s="45"/>
      <c r="GYN1034" s="45"/>
      <c r="GYO1034" s="45"/>
      <c r="GYP1034" s="45"/>
      <c r="GYQ1034" s="45"/>
      <c r="GYR1034" s="45"/>
      <c r="GYS1034" s="45"/>
      <c r="GYT1034" s="45"/>
      <c r="GYU1034" s="45"/>
      <c r="GYV1034" s="45"/>
      <c r="GYW1034" s="45"/>
      <c r="GYX1034" s="45"/>
      <c r="GYY1034" s="45"/>
      <c r="GYZ1034" s="45"/>
      <c r="GZA1034" s="45"/>
      <c r="GZB1034" s="45"/>
      <c r="GZC1034" s="45"/>
      <c r="GZD1034" s="45"/>
      <c r="GZE1034" s="45"/>
      <c r="GZF1034" s="45"/>
      <c r="GZG1034" s="45"/>
      <c r="GZH1034" s="45"/>
      <c r="GZI1034" s="45"/>
      <c r="GZJ1034" s="45"/>
      <c r="GZK1034" s="45"/>
      <c r="GZL1034" s="45"/>
      <c r="GZM1034" s="45"/>
      <c r="GZN1034" s="45"/>
      <c r="GZO1034" s="45"/>
      <c r="GZP1034" s="45"/>
      <c r="GZQ1034" s="45"/>
      <c r="GZR1034" s="45"/>
      <c r="GZS1034" s="45"/>
      <c r="GZT1034" s="45"/>
      <c r="GZU1034" s="45"/>
      <c r="GZV1034" s="45"/>
      <c r="GZW1034" s="45"/>
      <c r="GZX1034" s="45"/>
      <c r="GZY1034" s="45"/>
      <c r="GZZ1034" s="45"/>
      <c r="HAA1034" s="45"/>
      <c r="HAB1034" s="45"/>
      <c r="HAC1034" s="45"/>
      <c r="HAD1034" s="45"/>
      <c r="HAE1034" s="45"/>
      <c r="HAF1034" s="45"/>
      <c r="HAG1034" s="45"/>
      <c r="HAH1034" s="45"/>
      <c r="HAI1034" s="45"/>
      <c r="HAJ1034" s="45"/>
      <c r="HAK1034" s="45"/>
      <c r="HAL1034" s="45"/>
      <c r="HAM1034" s="45"/>
      <c r="HAN1034" s="45"/>
      <c r="HAO1034" s="45"/>
      <c r="HAP1034" s="45"/>
      <c r="HAQ1034" s="45"/>
      <c r="HAR1034" s="45"/>
      <c r="HAS1034" s="45"/>
      <c r="HAT1034" s="45"/>
      <c r="HAU1034" s="45"/>
      <c r="HAV1034" s="45"/>
      <c r="HAW1034" s="45"/>
      <c r="HAX1034" s="45"/>
      <c r="HAY1034" s="45"/>
      <c r="HAZ1034" s="45"/>
      <c r="HBA1034" s="45"/>
      <c r="HBB1034" s="45"/>
      <c r="HBC1034" s="45"/>
      <c r="HBD1034" s="45"/>
      <c r="HBE1034" s="45"/>
      <c r="HBF1034" s="45"/>
      <c r="HBG1034" s="45"/>
      <c r="HBH1034" s="45"/>
      <c r="HBI1034" s="45"/>
      <c r="HBJ1034" s="45"/>
      <c r="HBK1034" s="45"/>
      <c r="HBL1034" s="45"/>
      <c r="HBM1034" s="45"/>
      <c r="HBN1034" s="45"/>
      <c r="HBO1034" s="45"/>
      <c r="HBP1034" s="45"/>
      <c r="HBQ1034" s="45"/>
      <c r="HBR1034" s="45"/>
      <c r="HBS1034" s="45"/>
      <c r="HBT1034" s="45"/>
      <c r="HBU1034" s="45"/>
      <c r="HBV1034" s="45"/>
      <c r="HBW1034" s="45"/>
      <c r="HBX1034" s="45"/>
      <c r="HBY1034" s="45"/>
      <c r="HBZ1034" s="45"/>
      <c r="HCA1034" s="45"/>
      <c r="HCB1034" s="45"/>
      <c r="HCC1034" s="45"/>
      <c r="HCD1034" s="45"/>
      <c r="HCE1034" s="45"/>
      <c r="HCF1034" s="45"/>
      <c r="HCG1034" s="45"/>
      <c r="HCH1034" s="45"/>
      <c r="HCI1034" s="45"/>
      <c r="HCJ1034" s="45"/>
      <c r="HCK1034" s="45"/>
      <c r="HCL1034" s="45"/>
      <c r="HCM1034" s="45"/>
      <c r="HCN1034" s="45"/>
      <c r="HCO1034" s="45"/>
      <c r="HCP1034" s="45"/>
      <c r="HCQ1034" s="45"/>
      <c r="HCR1034" s="45"/>
      <c r="HCS1034" s="45"/>
      <c r="HCT1034" s="45"/>
      <c r="HCU1034" s="45"/>
      <c r="HCV1034" s="45"/>
      <c r="HCW1034" s="45"/>
      <c r="HCX1034" s="45"/>
      <c r="HCY1034" s="45"/>
      <c r="HCZ1034" s="45"/>
      <c r="HDA1034" s="45"/>
      <c r="HDB1034" s="45"/>
      <c r="HDC1034" s="45"/>
      <c r="HDD1034" s="45"/>
      <c r="HDE1034" s="45"/>
      <c r="HDF1034" s="45"/>
      <c r="HDG1034" s="45"/>
      <c r="HDH1034" s="45"/>
      <c r="HDI1034" s="45"/>
      <c r="HDJ1034" s="45"/>
      <c r="HDK1034" s="45"/>
      <c r="HDL1034" s="45"/>
      <c r="HDM1034" s="45"/>
      <c r="HDN1034" s="45"/>
      <c r="HDO1034" s="45"/>
      <c r="HDP1034" s="45"/>
      <c r="HDQ1034" s="45"/>
      <c r="HDR1034" s="45"/>
      <c r="HDS1034" s="45"/>
      <c r="HDT1034" s="45"/>
      <c r="HDU1034" s="45"/>
      <c r="HDV1034" s="45"/>
      <c r="HDW1034" s="45"/>
      <c r="HDX1034" s="45"/>
      <c r="HDY1034" s="45"/>
      <c r="HDZ1034" s="45"/>
      <c r="HEA1034" s="45"/>
      <c r="HEB1034" s="45"/>
      <c r="HEC1034" s="45"/>
      <c r="HED1034" s="45"/>
      <c r="HEE1034" s="45"/>
      <c r="HEF1034" s="45"/>
      <c r="HEG1034" s="45"/>
      <c r="HEH1034" s="45"/>
      <c r="HEI1034" s="45"/>
      <c r="HEJ1034" s="45"/>
      <c r="HEK1034" s="45"/>
      <c r="HEL1034" s="45"/>
      <c r="HEM1034" s="45"/>
      <c r="HEN1034" s="45"/>
      <c r="HEO1034" s="45"/>
      <c r="HEP1034" s="45"/>
      <c r="HEQ1034" s="45"/>
      <c r="HER1034" s="45"/>
      <c r="HES1034" s="45"/>
      <c r="HET1034" s="45"/>
      <c r="HEU1034" s="45"/>
      <c r="HEV1034" s="45"/>
      <c r="HEW1034" s="45"/>
      <c r="HEX1034" s="45"/>
      <c r="HEY1034" s="45"/>
      <c r="HEZ1034" s="45"/>
      <c r="HFA1034" s="45"/>
      <c r="HFB1034" s="45"/>
      <c r="HFC1034" s="45"/>
      <c r="HFD1034" s="45"/>
      <c r="HFE1034" s="45"/>
      <c r="HFF1034" s="45"/>
      <c r="HFG1034" s="45"/>
      <c r="HFH1034" s="45"/>
      <c r="HFI1034" s="45"/>
      <c r="HFJ1034" s="45"/>
      <c r="HFK1034" s="45"/>
      <c r="HFL1034" s="45"/>
      <c r="HFM1034" s="45"/>
      <c r="HFN1034" s="45"/>
      <c r="HFO1034" s="45"/>
      <c r="HFP1034" s="45"/>
      <c r="HFQ1034" s="45"/>
      <c r="HFR1034" s="45"/>
      <c r="HFS1034" s="45"/>
      <c r="HFT1034" s="45"/>
      <c r="HFU1034" s="45"/>
      <c r="HFV1034" s="45"/>
      <c r="HFW1034" s="45"/>
      <c r="HFX1034" s="45"/>
      <c r="HFY1034" s="45"/>
      <c r="HFZ1034" s="45"/>
      <c r="HGA1034" s="45"/>
      <c r="HGB1034" s="45"/>
      <c r="HGC1034" s="45"/>
      <c r="HGD1034" s="45"/>
      <c r="HGE1034" s="45"/>
      <c r="HGF1034" s="45"/>
      <c r="HGG1034" s="45"/>
      <c r="HGH1034" s="45"/>
      <c r="HGI1034" s="45"/>
      <c r="HGJ1034" s="45"/>
      <c r="HGK1034" s="45"/>
      <c r="HGL1034" s="45"/>
      <c r="HGM1034" s="45"/>
      <c r="HGN1034" s="45"/>
      <c r="HGO1034" s="45"/>
      <c r="HGP1034" s="45"/>
      <c r="HGQ1034" s="45"/>
      <c r="HGR1034" s="45"/>
      <c r="HGS1034" s="45"/>
      <c r="HGT1034" s="45"/>
      <c r="HGU1034" s="45"/>
      <c r="HGV1034" s="45"/>
      <c r="HGW1034" s="45"/>
      <c r="HGX1034" s="45"/>
      <c r="HGY1034" s="45"/>
      <c r="HGZ1034" s="45"/>
      <c r="HHA1034" s="45"/>
      <c r="HHB1034" s="45"/>
      <c r="HHC1034" s="45"/>
      <c r="HHD1034" s="45"/>
      <c r="HHE1034" s="45"/>
      <c r="HHF1034" s="45"/>
      <c r="HHG1034" s="45"/>
      <c r="HHH1034" s="45"/>
      <c r="HHI1034" s="45"/>
      <c r="HHJ1034" s="45"/>
      <c r="HHK1034" s="45"/>
      <c r="HHL1034" s="45"/>
      <c r="HHM1034" s="45"/>
      <c r="HHN1034" s="45"/>
      <c r="HHO1034" s="45"/>
      <c r="HHP1034" s="45"/>
      <c r="HHQ1034" s="45"/>
      <c r="HHR1034" s="45"/>
      <c r="HHS1034" s="45"/>
      <c r="HHT1034" s="45"/>
      <c r="HHU1034" s="45"/>
      <c r="HHV1034" s="45"/>
      <c r="HHW1034" s="45"/>
      <c r="HHX1034" s="45"/>
      <c r="HHY1034" s="45"/>
      <c r="HHZ1034" s="45"/>
      <c r="HIA1034" s="45"/>
      <c r="HIB1034" s="45"/>
      <c r="HIC1034" s="45"/>
      <c r="HID1034" s="45"/>
      <c r="HIE1034" s="45"/>
      <c r="HIF1034" s="45"/>
      <c r="HIG1034" s="45"/>
      <c r="HIH1034" s="45"/>
      <c r="HII1034" s="45"/>
      <c r="HIJ1034" s="45"/>
      <c r="HIK1034" s="45"/>
      <c r="HIL1034" s="45"/>
      <c r="HIM1034" s="45"/>
      <c r="HIN1034" s="45"/>
      <c r="HIO1034" s="45"/>
      <c r="HIP1034" s="45"/>
      <c r="HIQ1034" s="45"/>
      <c r="HIR1034" s="45"/>
      <c r="HIS1034" s="45"/>
      <c r="HIT1034" s="45"/>
      <c r="HIU1034" s="45"/>
      <c r="HIV1034" s="45"/>
      <c r="HIW1034" s="45"/>
      <c r="HIX1034" s="45"/>
      <c r="HIY1034" s="45"/>
      <c r="HIZ1034" s="45"/>
      <c r="HJA1034" s="45"/>
      <c r="HJB1034" s="45"/>
      <c r="HJC1034" s="45"/>
      <c r="HJD1034" s="45"/>
      <c r="HJE1034" s="45"/>
      <c r="HJF1034" s="45"/>
      <c r="HJG1034" s="45"/>
      <c r="HJH1034" s="45"/>
      <c r="HJI1034" s="45"/>
      <c r="HJJ1034" s="45"/>
      <c r="HJK1034" s="45"/>
      <c r="HJL1034" s="45"/>
      <c r="HJM1034" s="45"/>
      <c r="HJN1034" s="45"/>
      <c r="HJO1034" s="45"/>
      <c r="HJP1034" s="45"/>
      <c r="HJQ1034" s="45"/>
      <c r="HJR1034" s="45"/>
      <c r="HJS1034" s="45"/>
      <c r="HJT1034" s="45"/>
      <c r="HJU1034" s="45"/>
      <c r="HJV1034" s="45"/>
      <c r="HJW1034" s="45"/>
      <c r="HJX1034" s="45"/>
      <c r="HJY1034" s="45"/>
      <c r="HJZ1034" s="45"/>
      <c r="HKA1034" s="45"/>
      <c r="HKB1034" s="45"/>
      <c r="HKC1034" s="45"/>
      <c r="HKD1034" s="45"/>
      <c r="HKE1034" s="45"/>
      <c r="HKF1034" s="45"/>
      <c r="HKG1034" s="45"/>
      <c r="HKH1034" s="45"/>
      <c r="HKI1034" s="45"/>
      <c r="HKJ1034" s="45"/>
      <c r="HKK1034" s="45"/>
      <c r="HKL1034" s="45"/>
      <c r="HKM1034" s="45"/>
      <c r="HKN1034" s="45"/>
      <c r="HKO1034" s="45"/>
      <c r="HKP1034" s="45"/>
      <c r="HKQ1034" s="45"/>
      <c r="HKR1034" s="45"/>
      <c r="HKS1034" s="45"/>
      <c r="HKT1034" s="45"/>
      <c r="HKU1034" s="45"/>
      <c r="HKV1034" s="45"/>
      <c r="HKW1034" s="45"/>
      <c r="HKX1034" s="45"/>
      <c r="HKY1034" s="45"/>
      <c r="HKZ1034" s="45"/>
      <c r="HLA1034" s="45"/>
      <c r="HLB1034" s="45"/>
      <c r="HLC1034" s="45"/>
      <c r="HLD1034" s="45"/>
      <c r="HLE1034" s="45"/>
      <c r="HLF1034" s="45"/>
      <c r="HLG1034" s="45"/>
      <c r="HLH1034" s="45"/>
      <c r="HLI1034" s="45"/>
      <c r="HLJ1034" s="45"/>
      <c r="HLK1034" s="45"/>
      <c r="HLL1034" s="45"/>
      <c r="HLM1034" s="45"/>
      <c r="HLN1034" s="45"/>
      <c r="HLO1034" s="45"/>
      <c r="HLP1034" s="45"/>
      <c r="HLQ1034" s="45"/>
      <c r="HLR1034" s="45"/>
      <c r="HLS1034" s="45"/>
      <c r="HLT1034" s="45"/>
      <c r="HLU1034" s="45"/>
      <c r="HLV1034" s="45"/>
      <c r="HLW1034" s="45"/>
      <c r="HLX1034" s="45"/>
      <c r="HLY1034" s="45"/>
      <c r="HLZ1034" s="45"/>
      <c r="HMA1034" s="45"/>
      <c r="HMB1034" s="45"/>
      <c r="HMC1034" s="45"/>
      <c r="HMD1034" s="45"/>
      <c r="HME1034" s="45"/>
      <c r="HMF1034" s="45"/>
      <c r="HMG1034" s="45"/>
      <c r="HMH1034" s="45"/>
      <c r="HMI1034" s="45"/>
      <c r="HMJ1034" s="45"/>
      <c r="HMK1034" s="45"/>
      <c r="HML1034" s="45"/>
      <c r="HMM1034" s="45"/>
      <c r="HMN1034" s="45"/>
      <c r="HMO1034" s="45"/>
      <c r="HMP1034" s="45"/>
      <c r="HMQ1034" s="45"/>
      <c r="HMR1034" s="45"/>
      <c r="HMS1034" s="45"/>
      <c r="HMT1034" s="45"/>
      <c r="HMU1034" s="45"/>
      <c r="HMV1034" s="45"/>
      <c r="HMW1034" s="45"/>
      <c r="HMX1034" s="45"/>
      <c r="HMY1034" s="45"/>
      <c r="HMZ1034" s="45"/>
      <c r="HNA1034" s="45"/>
      <c r="HNB1034" s="45"/>
      <c r="HNC1034" s="45"/>
      <c r="HND1034" s="45"/>
      <c r="HNE1034" s="45"/>
      <c r="HNF1034" s="45"/>
      <c r="HNG1034" s="45"/>
      <c r="HNH1034" s="45"/>
      <c r="HNI1034" s="45"/>
      <c r="HNJ1034" s="45"/>
      <c r="HNK1034" s="45"/>
      <c r="HNL1034" s="45"/>
      <c r="HNM1034" s="45"/>
      <c r="HNN1034" s="45"/>
      <c r="HNO1034" s="45"/>
      <c r="HNP1034" s="45"/>
      <c r="HNQ1034" s="45"/>
      <c r="HNR1034" s="45"/>
      <c r="HNS1034" s="45"/>
      <c r="HNT1034" s="45"/>
      <c r="HNU1034" s="45"/>
      <c r="HNV1034" s="45"/>
      <c r="HNW1034" s="45"/>
      <c r="HNX1034" s="45"/>
      <c r="HNY1034" s="45"/>
      <c r="HNZ1034" s="45"/>
      <c r="HOA1034" s="45"/>
      <c r="HOB1034" s="45"/>
      <c r="HOC1034" s="45"/>
      <c r="HOD1034" s="45"/>
      <c r="HOE1034" s="45"/>
      <c r="HOF1034" s="45"/>
      <c r="HOG1034" s="45"/>
      <c r="HOH1034" s="45"/>
      <c r="HOI1034" s="45"/>
      <c r="HOJ1034" s="45"/>
      <c r="HOK1034" s="45"/>
      <c r="HOL1034" s="45"/>
      <c r="HOM1034" s="45"/>
      <c r="HON1034" s="45"/>
      <c r="HOO1034" s="45"/>
      <c r="HOP1034" s="45"/>
      <c r="HOQ1034" s="45"/>
      <c r="HOR1034" s="45"/>
      <c r="HOS1034" s="45"/>
      <c r="HOT1034" s="45"/>
      <c r="HOU1034" s="45"/>
      <c r="HOV1034" s="45"/>
      <c r="HOW1034" s="45"/>
      <c r="HOX1034" s="45"/>
      <c r="HOY1034" s="45"/>
      <c r="HOZ1034" s="45"/>
      <c r="HPA1034" s="45"/>
      <c r="HPB1034" s="45"/>
      <c r="HPC1034" s="45"/>
      <c r="HPD1034" s="45"/>
      <c r="HPE1034" s="45"/>
      <c r="HPF1034" s="45"/>
      <c r="HPG1034" s="45"/>
      <c r="HPH1034" s="45"/>
      <c r="HPI1034" s="45"/>
      <c r="HPJ1034" s="45"/>
      <c r="HPK1034" s="45"/>
      <c r="HPL1034" s="45"/>
      <c r="HPM1034" s="45"/>
      <c r="HPN1034" s="45"/>
      <c r="HPO1034" s="45"/>
      <c r="HPP1034" s="45"/>
      <c r="HPQ1034" s="45"/>
      <c r="HPR1034" s="45"/>
      <c r="HPS1034" s="45"/>
      <c r="HPT1034" s="45"/>
      <c r="HPU1034" s="45"/>
      <c r="HPV1034" s="45"/>
      <c r="HPW1034" s="45"/>
      <c r="HPX1034" s="45"/>
      <c r="HPY1034" s="45"/>
      <c r="HPZ1034" s="45"/>
      <c r="HQA1034" s="45"/>
      <c r="HQB1034" s="45"/>
      <c r="HQC1034" s="45"/>
      <c r="HQD1034" s="45"/>
      <c r="HQE1034" s="45"/>
      <c r="HQF1034" s="45"/>
      <c r="HQG1034" s="45"/>
      <c r="HQH1034" s="45"/>
      <c r="HQI1034" s="45"/>
      <c r="HQJ1034" s="45"/>
      <c r="HQK1034" s="45"/>
      <c r="HQL1034" s="45"/>
      <c r="HQM1034" s="45"/>
      <c r="HQN1034" s="45"/>
      <c r="HQO1034" s="45"/>
      <c r="HQP1034" s="45"/>
      <c r="HQQ1034" s="45"/>
      <c r="HQR1034" s="45"/>
      <c r="HQS1034" s="45"/>
      <c r="HQT1034" s="45"/>
      <c r="HQU1034" s="45"/>
      <c r="HQV1034" s="45"/>
      <c r="HQW1034" s="45"/>
      <c r="HQX1034" s="45"/>
      <c r="HQY1034" s="45"/>
      <c r="HQZ1034" s="45"/>
      <c r="HRA1034" s="45"/>
      <c r="HRB1034" s="45"/>
      <c r="HRC1034" s="45"/>
      <c r="HRD1034" s="45"/>
      <c r="HRE1034" s="45"/>
      <c r="HRF1034" s="45"/>
      <c r="HRG1034" s="45"/>
      <c r="HRH1034" s="45"/>
      <c r="HRI1034" s="45"/>
      <c r="HRJ1034" s="45"/>
      <c r="HRK1034" s="45"/>
      <c r="HRL1034" s="45"/>
      <c r="HRM1034" s="45"/>
      <c r="HRN1034" s="45"/>
      <c r="HRO1034" s="45"/>
      <c r="HRP1034" s="45"/>
      <c r="HRQ1034" s="45"/>
      <c r="HRR1034" s="45"/>
      <c r="HRS1034" s="45"/>
      <c r="HRT1034" s="45"/>
      <c r="HRU1034" s="45"/>
      <c r="HRV1034" s="45"/>
      <c r="HRW1034" s="45"/>
      <c r="HRX1034" s="45"/>
      <c r="HRY1034" s="45"/>
      <c r="HRZ1034" s="45"/>
      <c r="HSA1034" s="45"/>
      <c r="HSB1034" s="45"/>
      <c r="HSC1034" s="45"/>
      <c r="HSD1034" s="45"/>
      <c r="HSE1034" s="45"/>
      <c r="HSF1034" s="45"/>
      <c r="HSG1034" s="45"/>
      <c r="HSH1034" s="45"/>
      <c r="HSI1034" s="45"/>
      <c r="HSJ1034" s="45"/>
      <c r="HSK1034" s="45"/>
      <c r="HSL1034" s="45"/>
      <c r="HSM1034" s="45"/>
      <c r="HSN1034" s="45"/>
      <c r="HSO1034" s="45"/>
      <c r="HSP1034" s="45"/>
      <c r="HSQ1034" s="45"/>
      <c r="HSR1034" s="45"/>
      <c r="HSS1034" s="45"/>
      <c r="HST1034" s="45"/>
      <c r="HSU1034" s="45"/>
      <c r="HSV1034" s="45"/>
      <c r="HSW1034" s="45"/>
      <c r="HSX1034" s="45"/>
      <c r="HSY1034" s="45"/>
      <c r="HSZ1034" s="45"/>
      <c r="HTA1034" s="45"/>
      <c r="HTB1034" s="45"/>
      <c r="HTC1034" s="45"/>
      <c r="HTD1034" s="45"/>
      <c r="HTE1034" s="45"/>
      <c r="HTF1034" s="45"/>
      <c r="HTG1034" s="45"/>
      <c r="HTH1034" s="45"/>
      <c r="HTI1034" s="45"/>
      <c r="HTJ1034" s="45"/>
      <c r="HTK1034" s="45"/>
      <c r="HTL1034" s="45"/>
      <c r="HTM1034" s="45"/>
      <c r="HTN1034" s="45"/>
      <c r="HTO1034" s="45"/>
      <c r="HTP1034" s="45"/>
      <c r="HTQ1034" s="45"/>
      <c r="HTR1034" s="45"/>
      <c r="HTS1034" s="45"/>
      <c r="HTT1034" s="45"/>
      <c r="HTU1034" s="45"/>
      <c r="HTV1034" s="45"/>
      <c r="HTW1034" s="45"/>
      <c r="HTX1034" s="45"/>
      <c r="HTY1034" s="45"/>
      <c r="HTZ1034" s="45"/>
      <c r="HUA1034" s="45"/>
      <c r="HUB1034" s="45"/>
      <c r="HUC1034" s="45"/>
      <c r="HUD1034" s="45"/>
      <c r="HUE1034" s="45"/>
      <c r="HUF1034" s="45"/>
      <c r="HUG1034" s="45"/>
      <c r="HUH1034" s="45"/>
      <c r="HUI1034" s="45"/>
      <c r="HUJ1034" s="45"/>
      <c r="HUK1034" s="45"/>
      <c r="HUL1034" s="45"/>
      <c r="HUM1034" s="45"/>
      <c r="HUN1034" s="45"/>
      <c r="HUO1034" s="45"/>
      <c r="HUP1034" s="45"/>
      <c r="HUQ1034" s="45"/>
      <c r="HUR1034" s="45"/>
      <c r="HUS1034" s="45"/>
      <c r="HUT1034" s="45"/>
      <c r="HUU1034" s="45"/>
      <c r="HUV1034" s="45"/>
      <c r="HUW1034" s="45"/>
      <c r="HUX1034" s="45"/>
      <c r="HUY1034" s="45"/>
      <c r="HUZ1034" s="45"/>
      <c r="HVA1034" s="45"/>
      <c r="HVB1034" s="45"/>
      <c r="HVC1034" s="45"/>
      <c r="HVD1034" s="45"/>
      <c r="HVE1034" s="45"/>
      <c r="HVF1034" s="45"/>
      <c r="HVG1034" s="45"/>
      <c r="HVH1034" s="45"/>
      <c r="HVI1034" s="45"/>
      <c r="HVJ1034" s="45"/>
      <c r="HVK1034" s="45"/>
      <c r="HVL1034" s="45"/>
      <c r="HVM1034" s="45"/>
      <c r="HVN1034" s="45"/>
      <c r="HVO1034" s="45"/>
      <c r="HVP1034" s="45"/>
      <c r="HVQ1034" s="45"/>
      <c r="HVR1034" s="45"/>
      <c r="HVS1034" s="45"/>
      <c r="HVT1034" s="45"/>
      <c r="HVU1034" s="45"/>
      <c r="HVV1034" s="45"/>
      <c r="HVW1034" s="45"/>
      <c r="HVX1034" s="45"/>
      <c r="HVY1034" s="45"/>
      <c r="HVZ1034" s="45"/>
      <c r="HWA1034" s="45"/>
      <c r="HWB1034" s="45"/>
      <c r="HWC1034" s="45"/>
      <c r="HWD1034" s="45"/>
      <c r="HWE1034" s="45"/>
      <c r="HWF1034" s="45"/>
      <c r="HWG1034" s="45"/>
      <c r="HWH1034" s="45"/>
      <c r="HWI1034" s="45"/>
      <c r="HWJ1034" s="45"/>
      <c r="HWK1034" s="45"/>
      <c r="HWL1034" s="45"/>
      <c r="HWM1034" s="45"/>
      <c r="HWN1034" s="45"/>
      <c r="HWO1034" s="45"/>
      <c r="HWP1034" s="45"/>
      <c r="HWQ1034" s="45"/>
      <c r="HWR1034" s="45"/>
      <c r="HWS1034" s="45"/>
      <c r="HWT1034" s="45"/>
      <c r="HWU1034" s="45"/>
      <c r="HWV1034" s="45"/>
      <c r="HWW1034" s="45"/>
      <c r="HWX1034" s="45"/>
      <c r="HWY1034" s="45"/>
      <c r="HWZ1034" s="45"/>
      <c r="HXA1034" s="45"/>
      <c r="HXB1034" s="45"/>
      <c r="HXC1034" s="45"/>
      <c r="HXD1034" s="45"/>
      <c r="HXE1034" s="45"/>
      <c r="HXF1034" s="45"/>
      <c r="HXG1034" s="45"/>
      <c r="HXH1034" s="45"/>
      <c r="HXI1034" s="45"/>
      <c r="HXJ1034" s="45"/>
      <c r="HXK1034" s="45"/>
      <c r="HXL1034" s="45"/>
      <c r="HXM1034" s="45"/>
      <c r="HXN1034" s="45"/>
      <c r="HXO1034" s="45"/>
      <c r="HXP1034" s="45"/>
      <c r="HXQ1034" s="45"/>
      <c r="HXR1034" s="45"/>
      <c r="HXS1034" s="45"/>
      <c r="HXT1034" s="45"/>
      <c r="HXU1034" s="45"/>
      <c r="HXV1034" s="45"/>
      <c r="HXW1034" s="45"/>
      <c r="HXX1034" s="45"/>
      <c r="HXY1034" s="45"/>
      <c r="HXZ1034" s="45"/>
      <c r="HYA1034" s="45"/>
      <c r="HYB1034" s="45"/>
      <c r="HYC1034" s="45"/>
      <c r="HYD1034" s="45"/>
      <c r="HYE1034" s="45"/>
      <c r="HYF1034" s="45"/>
      <c r="HYG1034" s="45"/>
      <c r="HYH1034" s="45"/>
      <c r="HYI1034" s="45"/>
      <c r="HYJ1034" s="45"/>
      <c r="HYK1034" s="45"/>
      <c r="HYL1034" s="45"/>
      <c r="HYM1034" s="45"/>
      <c r="HYN1034" s="45"/>
      <c r="HYO1034" s="45"/>
      <c r="HYP1034" s="45"/>
      <c r="HYQ1034" s="45"/>
      <c r="HYR1034" s="45"/>
      <c r="HYS1034" s="45"/>
      <c r="HYT1034" s="45"/>
      <c r="HYU1034" s="45"/>
      <c r="HYV1034" s="45"/>
      <c r="HYW1034" s="45"/>
      <c r="HYX1034" s="45"/>
      <c r="HYY1034" s="45"/>
      <c r="HYZ1034" s="45"/>
      <c r="HZA1034" s="45"/>
      <c r="HZB1034" s="45"/>
      <c r="HZC1034" s="45"/>
      <c r="HZD1034" s="45"/>
      <c r="HZE1034" s="45"/>
      <c r="HZF1034" s="45"/>
      <c r="HZG1034" s="45"/>
      <c r="HZH1034" s="45"/>
      <c r="HZI1034" s="45"/>
      <c r="HZJ1034" s="45"/>
      <c r="HZK1034" s="45"/>
      <c r="HZL1034" s="45"/>
      <c r="HZM1034" s="45"/>
      <c r="HZN1034" s="45"/>
      <c r="HZO1034" s="45"/>
      <c r="HZP1034" s="45"/>
      <c r="HZQ1034" s="45"/>
      <c r="HZR1034" s="45"/>
      <c r="HZS1034" s="45"/>
      <c r="HZT1034" s="45"/>
      <c r="HZU1034" s="45"/>
      <c r="HZV1034" s="45"/>
      <c r="HZW1034" s="45"/>
      <c r="HZX1034" s="45"/>
      <c r="HZY1034" s="45"/>
      <c r="HZZ1034" s="45"/>
      <c r="IAA1034" s="45"/>
      <c r="IAB1034" s="45"/>
      <c r="IAC1034" s="45"/>
      <c r="IAD1034" s="45"/>
      <c r="IAE1034" s="45"/>
      <c r="IAF1034" s="45"/>
      <c r="IAG1034" s="45"/>
      <c r="IAH1034" s="45"/>
      <c r="IAI1034" s="45"/>
      <c r="IAJ1034" s="45"/>
      <c r="IAK1034" s="45"/>
      <c r="IAL1034" s="45"/>
      <c r="IAM1034" s="45"/>
      <c r="IAN1034" s="45"/>
      <c r="IAO1034" s="45"/>
      <c r="IAP1034" s="45"/>
      <c r="IAQ1034" s="45"/>
      <c r="IAR1034" s="45"/>
      <c r="IAS1034" s="45"/>
      <c r="IAT1034" s="45"/>
      <c r="IAU1034" s="45"/>
      <c r="IAV1034" s="45"/>
      <c r="IAW1034" s="45"/>
      <c r="IAX1034" s="45"/>
      <c r="IAY1034" s="45"/>
      <c r="IAZ1034" s="45"/>
      <c r="IBA1034" s="45"/>
      <c r="IBB1034" s="45"/>
      <c r="IBC1034" s="45"/>
      <c r="IBD1034" s="45"/>
      <c r="IBE1034" s="45"/>
      <c r="IBF1034" s="45"/>
      <c r="IBG1034" s="45"/>
      <c r="IBH1034" s="45"/>
      <c r="IBI1034" s="45"/>
      <c r="IBJ1034" s="45"/>
      <c r="IBK1034" s="45"/>
      <c r="IBL1034" s="45"/>
      <c r="IBM1034" s="45"/>
      <c r="IBN1034" s="45"/>
      <c r="IBO1034" s="45"/>
      <c r="IBP1034" s="45"/>
      <c r="IBQ1034" s="45"/>
      <c r="IBR1034" s="45"/>
      <c r="IBS1034" s="45"/>
      <c r="IBT1034" s="45"/>
      <c r="IBU1034" s="45"/>
      <c r="IBV1034" s="45"/>
      <c r="IBW1034" s="45"/>
      <c r="IBX1034" s="45"/>
      <c r="IBY1034" s="45"/>
      <c r="IBZ1034" s="45"/>
      <c r="ICA1034" s="45"/>
      <c r="ICB1034" s="45"/>
      <c r="ICC1034" s="45"/>
      <c r="ICD1034" s="45"/>
      <c r="ICE1034" s="45"/>
      <c r="ICF1034" s="45"/>
      <c r="ICG1034" s="45"/>
      <c r="ICH1034" s="45"/>
      <c r="ICI1034" s="45"/>
      <c r="ICJ1034" s="45"/>
      <c r="ICK1034" s="45"/>
      <c r="ICL1034" s="45"/>
      <c r="ICM1034" s="45"/>
      <c r="ICN1034" s="45"/>
      <c r="ICO1034" s="45"/>
      <c r="ICP1034" s="45"/>
      <c r="ICQ1034" s="45"/>
      <c r="ICR1034" s="45"/>
      <c r="ICS1034" s="45"/>
      <c r="ICT1034" s="45"/>
      <c r="ICU1034" s="45"/>
      <c r="ICV1034" s="45"/>
      <c r="ICW1034" s="45"/>
      <c r="ICX1034" s="45"/>
      <c r="ICY1034" s="45"/>
      <c r="ICZ1034" s="45"/>
      <c r="IDA1034" s="45"/>
      <c r="IDB1034" s="45"/>
      <c r="IDC1034" s="45"/>
      <c r="IDD1034" s="45"/>
      <c r="IDE1034" s="45"/>
      <c r="IDF1034" s="45"/>
      <c r="IDG1034" s="45"/>
      <c r="IDH1034" s="45"/>
      <c r="IDI1034" s="45"/>
      <c r="IDJ1034" s="45"/>
      <c r="IDK1034" s="45"/>
      <c r="IDL1034" s="45"/>
      <c r="IDM1034" s="45"/>
      <c r="IDN1034" s="45"/>
      <c r="IDO1034" s="45"/>
      <c r="IDP1034" s="45"/>
      <c r="IDQ1034" s="45"/>
      <c r="IDR1034" s="45"/>
      <c r="IDS1034" s="45"/>
      <c r="IDT1034" s="45"/>
      <c r="IDU1034" s="45"/>
      <c r="IDV1034" s="45"/>
      <c r="IDW1034" s="45"/>
      <c r="IDX1034" s="45"/>
      <c r="IDY1034" s="45"/>
      <c r="IDZ1034" s="45"/>
      <c r="IEA1034" s="45"/>
      <c r="IEB1034" s="45"/>
      <c r="IEC1034" s="45"/>
      <c r="IED1034" s="45"/>
      <c r="IEE1034" s="45"/>
      <c r="IEF1034" s="45"/>
      <c r="IEG1034" s="45"/>
      <c r="IEH1034" s="45"/>
      <c r="IEI1034" s="45"/>
      <c r="IEJ1034" s="45"/>
      <c r="IEK1034" s="45"/>
      <c r="IEL1034" s="45"/>
      <c r="IEM1034" s="45"/>
      <c r="IEN1034" s="45"/>
      <c r="IEO1034" s="45"/>
      <c r="IEP1034" s="45"/>
      <c r="IEQ1034" s="45"/>
      <c r="IER1034" s="45"/>
      <c r="IES1034" s="45"/>
      <c r="IET1034" s="45"/>
      <c r="IEU1034" s="45"/>
      <c r="IEV1034" s="45"/>
      <c r="IEW1034" s="45"/>
      <c r="IEX1034" s="45"/>
      <c r="IEY1034" s="45"/>
      <c r="IEZ1034" s="45"/>
      <c r="IFA1034" s="45"/>
      <c r="IFB1034" s="45"/>
      <c r="IFC1034" s="45"/>
      <c r="IFD1034" s="45"/>
      <c r="IFE1034" s="45"/>
      <c r="IFF1034" s="45"/>
      <c r="IFG1034" s="45"/>
      <c r="IFH1034" s="45"/>
      <c r="IFI1034" s="45"/>
      <c r="IFJ1034" s="45"/>
      <c r="IFK1034" s="45"/>
      <c r="IFL1034" s="45"/>
      <c r="IFM1034" s="45"/>
      <c r="IFN1034" s="45"/>
      <c r="IFO1034" s="45"/>
      <c r="IFP1034" s="45"/>
      <c r="IFQ1034" s="45"/>
      <c r="IFR1034" s="45"/>
      <c r="IFS1034" s="45"/>
      <c r="IFT1034" s="45"/>
      <c r="IFU1034" s="45"/>
      <c r="IFV1034" s="45"/>
      <c r="IFW1034" s="45"/>
      <c r="IFX1034" s="45"/>
      <c r="IFY1034" s="45"/>
      <c r="IFZ1034" s="45"/>
      <c r="IGA1034" s="45"/>
      <c r="IGB1034" s="45"/>
      <c r="IGC1034" s="45"/>
      <c r="IGD1034" s="45"/>
      <c r="IGE1034" s="45"/>
      <c r="IGF1034" s="45"/>
      <c r="IGG1034" s="45"/>
      <c r="IGH1034" s="45"/>
      <c r="IGI1034" s="45"/>
      <c r="IGJ1034" s="45"/>
      <c r="IGK1034" s="45"/>
      <c r="IGL1034" s="45"/>
      <c r="IGM1034" s="45"/>
      <c r="IGN1034" s="45"/>
      <c r="IGO1034" s="45"/>
      <c r="IGP1034" s="45"/>
      <c r="IGQ1034" s="45"/>
      <c r="IGR1034" s="45"/>
      <c r="IGS1034" s="45"/>
      <c r="IGT1034" s="45"/>
      <c r="IGU1034" s="45"/>
      <c r="IGV1034" s="45"/>
      <c r="IGW1034" s="45"/>
      <c r="IGX1034" s="45"/>
      <c r="IGY1034" s="45"/>
      <c r="IGZ1034" s="45"/>
      <c r="IHA1034" s="45"/>
      <c r="IHB1034" s="45"/>
      <c r="IHC1034" s="45"/>
      <c r="IHD1034" s="45"/>
      <c r="IHE1034" s="45"/>
      <c r="IHF1034" s="45"/>
      <c r="IHG1034" s="45"/>
      <c r="IHH1034" s="45"/>
      <c r="IHI1034" s="45"/>
      <c r="IHJ1034" s="45"/>
      <c r="IHK1034" s="45"/>
      <c r="IHL1034" s="45"/>
      <c r="IHM1034" s="45"/>
      <c r="IHN1034" s="45"/>
      <c r="IHO1034" s="45"/>
      <c r="IHP1034" s="45"/>
      <c r="IHQ1034" s="45"/>
      <c r="IHR1034" s="45"/>
      <c r="IHS1034" s="45"/>
      <c r="IHT1034" s="45"/>
      <c r="IHU1034" s="45"/>
      <c r="IHV1034" s="45"/>
      <c r="IHW1034" s="45"/>
      <c r="IHX1034" s="45"/>
      <c r="IHY1034" s="45"/>
      <c r="IHZ1034" s="45"/>
      <c r="IIA1034" s="45"/>
      <c r="IIB1034" s="45"/>
      <c r="IIC1034" s="45"/>
      <c r="IID1034" s="45"/>
      <c r="IIE1034" s="45"/>
      <c r="IIF1034" s="45"/>
      <c r="IIG1034" s="45"/>
      <c r="IIH1034" s="45"/>
      <c r="III1034" s="45"/>
      <c r="IIJ1034" s="45"/>
      <c r="IIK1034" s="45"/>
      <c r="IIL1034" s="45"/>
      <c r="IIM1034" s="45"/>
      <c r="IIN1034" s="45"/>
      <c r="IIO1034" s="45"/>
      <c r="IIP1034" s="45"/>
      <c r="IIQ1034" s="45"/>
      <c r="IIR1034" s="45"/>
      <c r="IIS1034" s="45"/>
      <c r="IIT1034" s="45"/>
      <c r="IIU1034" s="45"/>
      <c r="IIV1034" s="45"/>
      <c r="IIW1034" s="45"/>
      <c r="IIX1034" s="45"/>
      <c r="IIY1034" s="45"/>
      <c r="IIZ1034" s="45"/>
      <c r="IJA1034" s="45"/>
      <c r="IJB1034" s="45"/>
      <c r="IJC1034" s="45"/>
      <c r="IJD1034" s="45"/>
      <c r="IJE1034" s="45"/>
      <c r="IJF1034" s="45"/>
      <c r="IJG1034" s="45"/>
      <c r="IJH1034" s="45"/>
      <c r="IJI1034" s="45"/>
      <c r="IJJ1034" s="45"/>
      <c r="IJK1034" s="45"/>
      <c r="IJL1034" s="45"/>
      <c r="IJM1034" s="45"/>
      <c r="IJN1034" s="45"/>
      <c r="IJO1034" s="45"/>
      <c r="IJP1034" s="45"/>
      <c r="IJQ1034" s="45"/>
      <c r="IJR1034" s="45"/>
      <c r="IJS1034" s="45"/>
      <c r="IJT1034" s="45"/>
      <c r="IJU1034" s="45"/>
      <c r="IJV1034" s="45"/>
      <c r="IJW1034" s="45"/>
      <c r="IJX1034" s="45"/>
      <c r="IJY1034" s="45"/>
      <c r="IJZ1034" s="45"/>
      <c r="IKA1034" s="45"/>
      <c r="IKB1034" s="45"/>
      <c r="IKC1034" s="45"/>
      <c r="IKD1034" s="45"/>
      <c r="IKE1034" s="45"/>
      <c r="IKF1034" s="45"/>
      <c r="IKG1034" s="45"/>
      <c r="IKH1034" s="45"/>
      <c r="IKI1034" s="45"/>
      <c r="IKJ1034" s="45"/>
      <c r="IKK1034" s="45"/>
      <c r="IKL1034" s="45"/>
      <c r="IKM1034" s="45"/>
      <c r="IKN1034" s="45"/>
      <c r="IKO1034" s="45"/>
      <c r="IKP1034" s="45"/>
      <c r="IKQ1034" s="45"/>
      <c r="IKR1034" s="45"/>
      <c r="IKS1034" s="45"/>
      <c r="IKT1034" s="45"/>
      <c r="IKU1034" s="45"/>
      <c r="IKV1034" s="45"/>
      <c r="IKW1034" s="45"/>
      <c r="IKX1034" s="45"/>
      <c r="IKY1034" s="45"/>
      <c r="IKZ1034" s="45"/>
      <c r="ILA1034" s="45"/>
      <c r="ILB1034" s="45"/>
      <c r="ILC1034" s="45"/>
      <c r="ILD1034" s="45"/>
      <c r="ILE1034" s="45"/>
      <c r="ILF1034" s="45"/>
      <c r="ILG1034" s="45"/>
      <c r="ILH1034" s="45"/>
      <c r="ILI1034" s="45"/>
      <c r="ILJ1034" s="45"/>
      <c r="ILK1034" s="45"/>
      <c r="ILL1034" s="45"/>
      <c r="ILM1034" s="45"/>
      <c r="ILN1034" s="45"/>
      <c r="ILO1034" s="45"/>
      <c r="ILP1034" s="45"/>
      <c r="ILQ1034" s="45"/>
      <c r="ILR1034" s="45"/>
      <c r="ILS1034" s="45"/>
      <c r="ILT1034" s="45"/>
      <c r="ILU1034" s="45"/>
      <c r="ILV1034" s="45"/>
      <c r="ILW1034" s="45"/>
      <c r="ILX1034" s="45"/>
      <c r="ILY1034" s="45"/>
      <c r="ILZ1034" s="45"/>
      <c r="IMA1034" s="45"/>
      <c r="IMB1034" s="45"/>
      <c r="IMC1034" s="45"/>
      <c r="IMD1034" s="45"/>
      <c r="IME1034" s="45"/>
      <c r="IMF1034" s="45"/>
      <c r="IMG1034" s="45"/>
      <c r="IMH1034" s="45"/>
      <c r="IMI1034" s="45"/>
      <c r="IMJ1034" s="45"/>
      <c r="IMK1034" s="45"/>
      <c r="IML1034" s="45"/>
      <c r="IMM1034" s="45"/>
      <c r="IMN1034" s="45"/>
      <c r="IMO1034" s="45"/>
      <c r="IMP1034" s="45"/>
      <c r="IMQ1034" s="45"/>
      <c r="IMR1034" s="45"/>
      <c r="IMS1034" s="45"/>
      <c r="IMT1034" s="45"/>
      <c r="IMU1034" s="45"/>
      <c r="IMV1034" s="45"/>
      <c r="IMW1034" s="45"/>
      <c r="IMX1034" s="45"/>
      <c r="IMY1034" s="45"/>
      <c r="IMZ1034" s="45"/>
      <c r="INA1034" s="45"/>
      <c r="INB1034" s="45"/>
      <c r="INC1034" s="45"/>
      <c r="IND1034" s="45"/>
      <c r="INE1034" s="45"/>
      <c r="INF1034" s="45"/>
      <c r="ING1034" s="45"/>
      <c r="INH1034" s="45"/>
      <c r="INI1034" s="45"/>
      <c r="INJ1034" s="45"/>
      <c r="INK1034" s="45"/>
      <c r="INL1034" s="45"/>
      <c r="INM1034" s="45"/>
      <c r="INN1034" s="45"/>
      <c r="INO1034" s="45"/>
      <c r="INP1034" s="45"/>
      <c r="INQ1034" s="45"/>
      <c r="INR1034" s="45"/>
      <c r="INS1034" s="45"/>
      <c r="INT1034" s="45"/>
      <c r="INU1034" s="45"/>
      <c r="INV1034" s="45"/>
      <c r="INW1034" s="45"/>
      <c r="INX1034" s="45"/>
      <c r="INY1034" s="45"/>
      <c r="INZ1034" s="45"/>
      <c r="IOA1034" s="45"/>
      <c r="IOB1034" s="45"/>
      <c r="IOC1034" s="45"/>
      <c r="IOD1034" s="45"/>
      <c r="IOE1034" s="45"/>
      <c r="IOF1034" s="45"/>
      <c r="IOG1034" s="45"/>
      <c r="IOH1034" s="45"/>
      <c r="IOI1034" s="45"/>
      <c r="IOJ1034" s="45"/>
      <c r="IOK1034" s="45"/>
      <c r="IOL1034" s="45"/>
      <c r="IOM1034" s="45"/>
      <c r="ION1034" s="45"/>
      <c r="IOO1034" s="45"/>
      <c r="IOP1034" s="45"/>
      <c r="IOQ1034" s="45"/>
      <c r="IOR1034" s="45"/>
      <c r="IOS1034" s="45"/>
      <c r="IOT1034" s="45"/>
      <c r="IOU1034" s="45"/>
      <c r="IOV1034" s="45"/>
      <c r="IOW1034" s="45"/>
      <c r="IOX1034" s="45"/>
      <c r="IOY1034" s="45"/>
      <c r="IOZ1034" s="45"/>
      <c r="IPA1034" s="45"/>
      <c r="IPB1034" s="45"/>
      <c r="IPC1034" s="45"/>
      <c r="IPD1034" s="45"/>
      <c r="IPE1034" s="45"/>
      <c r="IPF1034" s="45"/>
      <c r="IPG1034" s="45"/>
      <c r="IPH1034" s="45"/>
      <c r="IPI1034" s="45"/>
      <c r="IPJ1034" s="45"/>
      <c r="IPK1034" s="45"/>
      <c r="IPL1034" s="45"/>
      <c r="IPM1034" s="45"/>
      <c r="IPN1034" s="45"/>
      <c r="IPO1034" s="45"/>
      <c r="IPP1034" s="45"/>
      <c r="IPQ1034" s="45"/>
      <c r="IPR1034" s="45"/>
      <c r="IPS1034" s="45"/>
      <c r="IPT1034" s="45"/>
      <c r="IPU1034" s="45"/>
      <c r="IPV1034" s="45"/>
      <c r="IPW1034" s="45"/>
      <c r="IPX1034" s="45"/>
      <c r="IPY1034" s="45"/>
      <c r="IPZ1034" s="45"/>
      <c r="IQA1034" s="45"/>
      <c r="IQB1034" s="45"/>
      <c r="IQC1034" s="45"/>
      <c r="IQD1034" s="45"/>
      <c r="IQE1034" s="45"/>
      <c r="IQF1034" s="45"/>
      <c r="IQG1034" s="45"/>
      <c r="IQH1034" s="45"/>
      <c r="IQI1034" s="45"/>
      <c r="IQJ1034" s="45"/>
      <c r="IQK1034" s="45"/>
      <c r="IQL1034" s="45"/>
      <c r="IQM1034" s="45"/>
      <c r="IQN1034" s="45"/>
      <c r="IQO1034" s="45"/>
      <c r="IQP1034" s="45"/>
      <c r="IQQ1034" s="45"/>
      <c r="IQR1034" s="45"/>
      <c r="IQS1034" s="45"/>
      <c r="IQT1034" s="45"/>
      <c r="IQU1034" s="45"/>
      <c r="IQV1034" s="45"/>
      <c r="IQW1034" s="45"/>
      <c r="IQX1034" s="45"/>
      <c r="IQY1034" s="45"/>
      <c r="IQZ1034" s="45"/>
      <c r="IRA1034" s="45"/>
      <c r="IRB1034" s="45"/>
      <c r="IRC1034" s="45"/>
      <c r="IRD1034" s="45"/>
      <c r="IRE1034" s="45"/>
      <c r="IRF1034" s="45"/>
      <c r="IRG1034" s="45"/>
      <c r="IRH1034" s="45"/>
      <c r="IRI1034" s="45"/>
      <c r="IRJ1034" s="45"/>
      <c r="IRK1034" s="45"/>
      <c r="IRL1034" s="45"/>
      <c r="IRM1034" s="45"/>
      <c r="IRN1034" s="45"/>
      <c r="IRO1034" s="45"/>
      <c r="IRP1034" s="45"/>
      <c r="IRQ1034" s="45"/>
      <c r="IRR1034" s="45"/>
      <c r="IRS1034" s="45"/>
      <c r="IRT1034" s="45"/>
      <c r="IRU1034" s="45"/>
      <c r="IRV1034" s="45"/>
      <c r="IRW1034" s="45"/>
      <c r="IRX1034" s="45"/>
      <c r="IRY1034" s="45"/>
      <c r="IRZ1034" s="45"/>
      <c r="ISA1034" s="45"/>
      <c r="ISB1034" s="45"/>
      <c r="ISC1034" s="45"/>
      <c r="ISD1034" s="45"/>
      <c r="ISE1034" s="45"/>
      <c r="ISF1034" s="45"/>
      <c r="ISG1034" s="45"/>
      <c r="ISH1034" s="45"/>
      <c r="ISI1034" s="45"/>
      <c r="ISJ1034" s="45"/>
      <c r="ISK1034" s="45"/>
      <c r="ISL1034" s="45"/>
      <c r="ISM1034" s="45"/>
      <c r="ISN1034" s="45"/>
      <c r="ISO1034" s="45"/>
      <c r="ISP1034" s="45"/>
      <c r="ISQ1034" s="45"/>
      <c r="ISR1034" s="45"/>
      <c r="ISS1034" s="45"/>
      <c r="IST1034" s="45"/>
      <c r="ISU1034" s="45"/>
      <c r="ISV1034" s="45"/>
      <c r="ISW1034" s="45"/>
      <c r="ISX1034" s="45"/>
      <c r="ISY1034" s="45"/>
      <c r="ISZ1034" s="45"/>
      <c r="ITA1034" s="45"/>
      <c r="ITB1034" s="45"/>
      <c r="ITC1034" s="45"/>
      <c r="ITD1034" s="45"/>
      <c r="ITE1034" s="45"/>
      <c r="ITF1034" s="45"/>
      <c r="ITG1034" s="45"/>
      <c r="ITH1034" s="45"/>
      <c r="ITI1034" s="45"/>
      <c r="ITJ1034" s="45"/>
      <c r="ITK1034" s="45"/>
      <c r="ITL1034" s="45"/>
      <c r="ITM1034" s="45"/>
      <c r="ITN1034" s="45"/>
      <c r="ITO1034" s="45"/>
      <c r="ITP1034" s="45"/>
      <c r="ITQ1034" s="45"/>
      <c r="ITR1034" s="45"/>
      <c r="ITS1034" s="45"/>
      <c r="ITT1034" s="45"/>
      <c r="ITU1034" s="45"/>
      <c r="ITV1034" s="45"/>
      <c r="ITW1034" s="45"/>
      <c r="ITX1034" s="45"/>
      <c r="ITY1034" s="45"/>
      <c r="ITZ1034" s="45"/>
      <c r="IUA1034" s="45"/>
      <c r="IUB1034" s="45"/>
      <c r="IUC1034" s="45"/>
      <c r="IUD1034" s="45"/>
      <c r="IUE1034" s="45"/>
      <c r="IUF1034" s="45"/>
      <c r="IUG1034" s="45"/>
      <c r="IUH1034" s="45"/>
      <c r="IUI1034" s="45"/>
      <c r="IUJ1034" s="45"/>
      <c r="IUK1034" s="45"/>
      <c r="IUL1034" s="45"/>
      <c r="IUM1034" s="45"/>
      <c r="IUN1034" s="45"/>
      <c r="IUO1034" s="45"/>
      <c r="IUP1034" s="45"/>
      <c r="IUQ1034" s="45"/>
      <c r="IUR1034" s="45"/>
      <c r="IUS1034" s="45"/>
      <c r="IUT1034" s="45"/>
      <c r="IUU1034" s="45"/>
      <c r="IUV1034" s="45"/>
      <c r="IUW1034" s="45"/>
      <c r="IUX1034" s="45"/>
      <c r="IUY1034" s="45"/>
      <c r="IUZ1034" s="45"/>
      <c r="IVA1034" s="45"/>
      <c r="IVB1034" s="45"/>
      <c r="IVC1034" s="45"/>
      <c r="IVD1034" s="45"/>
      <c r="IVE1034" s="45"/>
      <c r="IVF1034" s="45"/>
      <c r="IVG1034" s="45"/>
      <c r="IVH1034" s="45"/>
      <c r="IVI1034" s="45"/>
      <c r="IVJ1034" s="45"/>
      <c r="IVK1034" s="45"/>
      <c r="IVL1034" s="45"/>
      <c r="IVM1034" s="45"/>
      <c r="IVN1034" s="45"/>
      <c r="IVO1034" s="45"/>
      <c r="IVP1034" s="45"/>
      <c r="IVQ1034" s="45"/>
      <c r="IVR1034" s="45"/>
      <c r="IVS1034" s="45"/>
      <c r="IVT1034" s="45"/>
      <c r="IVU1034" s="45"/>
      <c r="IVV1034" s="45"/>
      <c r="IVW1034" s="45"/>
      <c r="IVX1034" s="45"/>
      <c r="IVY1034" s="45"/>
      <c r="IVZ1034" s="45"/>
      <c r="IWA1034" s="45"/>
      <c r="IWB1034" s="45"/>
      <c r="IWC1034" s="45"/>
      <c r="IWD1034" s="45"/>
      <c r="IWE1034" s="45"/>
      <c r="IWF1034" s="45"/>
      <c r="IWG1034" s="45"/>
      <c r="IWH1034" s="45"/>
      <c r="IWI1034" s="45"/>
      <c r="IWJ1034" s="45"/>
      <c r="IWK1034" s="45"/>
      <c r="IWL1034" s="45"/>
      <c r="IWM1034" s="45"/>
      <c r="IWN1034" s="45"/>
      <c r="IWO1034" s="45"/>
      <c r="IWP1034" s="45"/>
      <c r="IWQ1034" s="45"/>
      <c r="IWR1034" s="45"/>
      <c r="IWS1034" s="45"/>
      <c r="IWT1034" s="45"/>
      <c r="IWU1034" s="45"/>
      <c r="IWV1034" s="45"/>
      <c r="IWW1034" s="45"/>
      <c r="IWX1034" s="45"/>
      <c r="IWY1034" s="45"/>
      <c r="IWZ1034" s="45"/>
      <c r="IXA1034" s="45"/>
      <c r="IXB1034" s="45"/>
      <c r="IXC1034" s="45"/>
      <c r="IXD1034" s="45"/>
      <c r="IXE1034" s="45"/>
      <c r="IXF1034" s="45"/>
      <c r="IXG1034" s="45"/>
      <c r="IXH1034" s="45"/>
      <c r="IXI1034" s="45"/>
      <c r="IXJ1034" s="45"/>
      <c r="IXK1034" s="45"/>
      <c r="IXL1034" s="45"/>
      <c r="IXM1034" s="45"/>
      <c r="IXN1034" s="45"/>
      <c r="IXO1034" s="45"/>
      <c r="IXP1034" s="45"/>
      <c r="IXQ1034" s="45"/>
      <c r="IXR1034" s="45"/>
      <c r="IXS1034" s="45"/>
      <c r="IXT1034" s="45"/>
      <c r="IXU1034" s="45"/>
      <c r="IXV1034" s="45"/>
      <c r="IXW1034" s="45"/>
      <c r="IXX1034" s="45"/>
      <c r="IXY1034" s="45"/>
      <c r="IXZ1034" s="45"/>
      <c r="IYA1034" s="45"/>
      <c r="IYB1034" s="45"/>
      <c r="IYC1034" s="45"/>
      <c r="IYD1034" s="45"/>
      <c r="IYE1034" s="45"/>
      <c r="IYF1034" s="45"/>
      <c r="IYG1034" s="45"/>
      <c r="IYH1034" s="45"/>
      <c r="IYI1034" s="45"/>
      <c r="IYJ1034" s="45"/>
      <c r="IYK1034" s="45"/>
      <c r="IYL1034" s="45"/>
      <c r="IYM1034" s="45"/>
      <c r="IYN1034" s="45"/>
      <c r="IYO1034" s="45"/>
      <c r="IYP1034" s="45"/>
      <c r="IYQ1034" s="45"/>
      <c r="IYR1034" s="45"/>
      <c r="IYS1034" s="45"/>
      <c r="IYT1034" s="45"/>
      <c r="IYU1034" s="45"/>
      <c r="IYV1034" s="45"/>
      <c r="IYW1034" s="45"/>
      <c r="IYX1034" s="45"/>
      <c r="IYY1034" s="45"/>
      <c r="IYZ1034" s="45"/>
      <c r="IZA1034" s="45"/>
      <c r="IZB1034" s="45"/>
      <c r="IZC1034" s="45"/>
      <c r="IZD1034" s="45"/>
      <c r="IZE1034" s="45"/>
      <c r="IZF1034" s="45"/>
      <c r="IZG1034" s="45"/>
      <c r="IZH1034" s="45"/>
      <c r="IZI1034" s="45"/>
      <c r="IZJ1034" s="45"/>
      <c r="IZK1034" s="45"/>
      <c r="IZL1034" s="45"/>
      <c r="IZM1034" s="45"/>
      <c r="IZN1034" s="45"/>
      <c r="IZO1034" s="45"/>
      <c r="IZP1034" s="45"/>
      <c r="IZQ1034" s="45"/>
      <c r="IZR1034" s="45"/>
      <c r="IZS1034" s="45"/>
      <c r="IZT1034" s="45"/>
      <c r="IZU1034" s="45"/>
      <c r="IZV1034" s="45"/>
      <c r="IZW1034" s="45"/>
      <c r="IZX1034" s="45"/>
      <c r="IZY1034" s="45"/>
      <c r="IZZ1034" s="45"/>
      <c r="JAA1034" s="45"/>
      <c r="JAB1034" s="45"/>
      <c r="JAC1034" s="45"/>
      <c r="JAD1034" s="45"/>
      <c r="JAE1034" s="45"/>
      <c r="JAF1034" s="45"/>
      <c r="JAG1034" s="45"/>
      <c r="JAH1034" s="45"/>
      <c r="JAI1034" s="45"/>
      <c r="JAJ1034" s="45"/>
      <c r="JAK1034" s="45"/>
      <c r="JAL1034" s="45"/>
      <c r="JAM1034" s="45"/>
      <c r="JAN1034" s="45"/>
      <c r="JAO1034" s="45"/>
      <c r="JAP1034" s="45"/>
      <c r="JAQ1034" s="45"/>
      <c r="JAR1034" s="45"/>
      <c r="JAS1034" s="45"/>
      <c r="JAT1034" s="45"/>
      <c r="JAU1034" s="45"/>
      <c r="JAV1034" s="45"/>
      <c r="JAW1034" s="45"/>
      <c r="JAX1034" s="45"/>
      <c r="JAY1034" s="45"/>
      <c r="JAZ1034" s="45"/>
      <c r="JBA1034" s="45"/>
      <c r="JBB1034" s="45"/>
      <c r="JBC1034" s="45"/>
      <c r="JBD1034" s="45"/>
      <c r="JBE1034" s="45"/>
      <c r="JBF1034" s="45"/>
      <c r="JBG1034" s="45"/>
      <c r="JBH1034" s="45"/>
      <c r="JBI1034" s="45"/>
      <c r="JBJ1034" s="45"/>
      <c r="JBK1034" s="45"/>
      <c r="JBL1034" s="45"/>
      <c r="JBM1034" s="45"/>
      <c r="JBN1034" s="45"/>
      <c r="JBO1034" s="45"/>
      <c r="JBP1034" s="45"/>
      <c r="JBQ1034" s="45"/>
      <c r="JBR1034" s="45"/>
      <c r="JBS1034" s="45"/>
      <c r="JBT1034" s="45"/>
      <c r="JBU1034" s="45"/>
      <c r="JBV1034" s="45"/>
      <c r="JBW1034" s="45"/>
      <c r="JBX1034" s="45"/>
      <c r="JBY1034" s="45"/>
      <c r="JBZ1034" s="45"/>
      <c r="JCA1034" s="45"/>
      <c r="JCB1034" s="45"/>
      <c r="JCC1034" s="45"/>
      <c r="JCD1034" s="45"/>
      <c r="JCE1034" s="45"/>
      <c r="JCF1034" s="45"/>
      <c r="JCG1034" s="45"/>
      <c r="JCH1034" s="45"/>
      <c r="JCI1034" s="45"/>
      <c r="JCJ1034" s="45"/>
      <c r="JCK1034" s="45"/>
      <c r="JCL1034" s="45"/>
      <c r="JCM1034" s="45"/>
      <c r="JCN1034" s="45"/>
      <c r="JCO1034" s="45"/>
      <c r="JCP1034" s="45"/>
      <c r="JCQ1034" s="45"/>
      <c r="JCR1034" s="45"/>
      <c r="JCS1034" s="45"/>
      <c r="JCT1034" s="45"/>
      <c r="JCU1034" s="45"/>
      <c r="JCV1034" s="45"/>
      <c r="JCW1034" s="45"/>
      <c r="JCX1034" s="45"/>
      <c r="JCY1034" s="45"/>
      <c r="JCZ1034" s="45"/>
      <c r="JDA1034" s="45"/>
      <c r="JDB1034" s="45"/>
      <c r="JDC1034" s="45"/>
      <c r="JDD1034" s="45"/>
      <c r="JDE1034" s="45"/>
      <c r="JDF1034" s="45"/>
      <c r="JDG1034" s="45"/>
      <c r="JDH1034" s="45"/>
      <c r="JDI1034" s="45"/>
      <c r="JDJ1034" s="45"/>
      <c r="JDK1034" s="45"/>
      <c r="JDL1034" s="45"/>
      <c r="JDM1034" s="45"/>
      <c r="JDN1034" s="45"/>
      <c r="JDO1034" s="45"/>
      <c r="JDP1034" s="45"/>
      <c r="JDQ1034" s="45"/>
      <c r="JDR1034" s="45"/>
      <c r="JDS1034" s="45"/>
      <c r="JDT1034" s="45"/>
      <c r="JDU1034" s="45"/>
      <c r="JDV1034" s="45"/>
      <c r="JDW1034" s="45"/>
      <c r="JDX1034" s="45"/>
      <c r="JDY1034" s="45"/>
      <c r="JDZ1034" s="45"/>
      <c r="JEA1034" s="45"/>
      <c r="JEB1034" s="45"/>
      <c r="JEC1034" s="45"/>
      <c r="JED1034" s="45"/>
      <c r="JEE1034" s="45"/>
      <c r="JEF1034" s="45"/>
      <c r="JEG1034" s="45"/>
      <c r="JEH1034" s="45"/>
      <c r="JEI1034" s="45"/>
      <c r="JEJ1034" s="45"/>
      <c r="JEK1034" s="45"/>
      <c r="JEL1034" s="45"/>
      <c r="JEM1034" s="45"/>
      <c r="JEN1034" s="45"/>
      <c r="JEO1034" s="45"/>
      <c r="JEP1034" s="45"/>
      <c r="JEQ1034" s="45"/>
      <c r="JER1034" s="45"/>
      <c r="JES1034" s="45"/>
      <c r="JET1034" s="45"/>
      <c r="JEU1034" s="45"/>
      <c r="JEV1034" s="45"/>
      <c r="JEW1034" s="45"/>
      <c r="JEX1034" s="45"/>
      <c r="JEY1034" s="45"/>
      <c r="JEZ1034" s="45"/>
      <c r="JFA1034" s="45"/>
      <c r="JFB1034" s="45"/>
      <c r="JFC1034" s="45"/>
      <c r="JFD1034" s="45"/>
      <c r="JFE1034" s="45"/>
      <c r="JFF1034" s="45"/>
      <c r="JFG1034" s="45"/>
      <c r="JFH1034" s="45"/>
      <c r="JFI1034" s="45"/>
      <c r="JFJ1034" s="45"/>
      <c r="JFK1034" s="45"/>
      <c r="JFL1034" s="45"/>
      <c r="JFM1034" s="45"/>
      <c r="JFN1034" s="45"/>
      <c r="JFO1034" s="45"/>
      <c r="JFP1034" s="45"/>
      <c r="JFQ1034" s="45"/>
      <c r="JFR1034" s="45"/>
      <c r="JFS1034" s="45"/>
      <c r="JFT1034" s="45"/>
      <c r="JFU1034" s="45"/>
      <c r="JFV1034" s="45"/>
      <c r="JFW1034" s="45"/>
      <c r="JFX1034" s="45"/>
      <c r="JFY1034" s="45"/>
      <c r="JFZ1034" s="45"/>
      <c r="JGA1034" s="45"/>
      <c r="JGB1034" s="45"/>
      <c r="JGC1034" s="45"/>
      <c r="JGD1034" s="45"/>
      <c r="JGE1034" s="45"/>
      <c r="JGF1034" s="45"/>
      <c r="JGG1034" s="45"/>
      <c r="JGH1034" s="45"/>
      <c r="JGI1034" s="45"/>
      <c r="JGJ1034" s="45"/>
      <c r="JGK1034" s="45"/>
      <c r="JGL1034" s="45"/>
      <c r="JGM1034" s="45"/>
      <c r="JGN1034" s="45"/>
      <c r="JGO1034" s="45"/>
      <c r="JGP1034" s="45"/>
      <c r="JGQ1034" s="45"/>
      <c r="JGR1034" s="45"/>
      <c r="JGS1034" s="45"/>
      <c r="JGT1034" s="45"/>
      <c r="JGU1034" s="45"/>
      <c r="JGV1034" s="45"/>
      <c r="JGW1034" s="45"/>
      <c r="JGX1034" s="45"/>
      <c r="JGY1034" s="45"/>
      <c r="JGZ1034" s="45"/>
      <c r="JHA1034" s="45"/>
      <c r="JHB1034" s="45"/>
      <c r="JHC1034" s="45"/>
      <c r="JHD1034" s="45"/>
      <c r="JHE1034" s="45"/>
      <c r="JHF1034" s="45"/>
      <c r="JHG1034" s="45"/>
      <c r="JHH1034" s="45"/>
      <c r="JHI1034" s="45"/>
      <c r="JHJ1034" s="45"/>
      <c r="JHK1034" s="45"/>
      <c r="JHL1034" s="45"/>
      <c r="JHM1034" s="45"/>
      <c r="JHN1034" s="45"/>
      <c r="JHO1034" s="45"/>
      <c r="JHP1034" s="45"/>
      <c r="JHQ1034" s="45"/>
      <c r="JHR1034" s="45"/>
      <c r="JHS1034" s="45"/>
      <c r="JHT1034" s="45"/>
      <c r="JHU1034" s="45"/>
      <c r="JHV1034" s="45"/>
      <c r="JHW1034" s="45"/>
      <c r="JHX1034" s="45"/>
      <c r="JHY1034" s="45"/>
      <c r="JHZ1034" s="45"/>
      <c r="JIA1034" s="45"/>
      <c r="JIB1034" s="45"/>
      <c r="JIC1034" s="45"/>
      <c r="JID1034" s="45"/>
      <c r="JIE1034" s="45"/>
      <c r="JIF1034" s="45"/>
      <c r="JIG1034" s="45"/>
      <c r="JIH1034" s="45"/>
      <c r="JII1034" s="45"/>
      <c r="JIJ1034" s="45"/>
      <c r="JIK1034" s="45"/>
      <c r="JIL1034" s="45"/>
      <c r="JIM1034" s="45"/>
      <c r="JIN1034" s="45"/>
      <c r="JIO1034" s="45"/>
      <c r="JIP1034" s="45"/>
      <c r="JIQ1034" s="45"/>
      <c r="JIR1034" s="45"/>
      <c r="JIS1034" s="45"/>
      <c r="JIT1034" s="45"/>
      <c r="JIU1034" s="45"/>
      <c r="JIV1034" s="45"/>
      <c r="JIW1034" s="45"/>
      <c r="JIX1034" s="45"/>
      <c r="JIY1034" s="45"/>
      <c r="JIZ1034" s="45"/>
      <c r="JJA1034" s="45"/>
      <c r="JJB1034" s="45"/>
      <c r="JJC1034" s="45"/>
      <c r="JJD1034" s="45"/>
      <c r="JJE1034" s="45"/>
      <c r="JJF1034" s="45"/>
      <c r="JJG1034" s="45"/>
      <c r="JJH1034" s="45"/>
      <c r="JJI1034" s="45"/>
      <c r="JJJ1034" s="45"/>
      <c r="JJK1034" s="45"/>
      <c r="JJL1034" s="45"/>
      <c r="JJM1034" s="45"/>
      <c r="JJN1034" s="45"/>
      <c r="JJO1034" s="45"/>
      <c r="JJP1034" s="45"/>
      <c r="JJQ1034" s="45"/>
      <c r="JJR1034" s="45"/>
      <c r="JJS1034" s="45"/>
      <c r="JJT1034" s="45"/>
      <c r="JJU1034" s="45"/>
      <c r="JJV1034" s="45"/>
      <c r="JJW1034" s="45"/>
      <c r="JJX1034" s="45"/>
      <c r="JJY1034" s="45"/>
      <c r="JJZ1034" s="45"/>
      <c r="JKA1034" s="45"/>
      <c r="JKB1034" s="45"/>
      <c r="JKC1034" s="45"/>
      <c r="JKD1034" s="45"/>
      <c r="JKE1034" s="45"/>
      <c r="JKF1034" s="45"/>
      <c r="JKG1034" s="45"/>
      <c r="JKH1034" s="45"/>
      <c r="JKI1034" s="45"/>
      <c r="JKJ1034" s="45"/>
      <c r="JKK1034" s="45"/>
      <c r="JKL1034" s="45"/>
      <c r="JKM1034" s="45"/>
      <c r="JKN1034" s="45"/>
      <c r="JKO1034" s="45"/>
      <c r="JKP1034" s="45"/>
      <c r="JKQ1034" s="45"/>
      <c r="JKR1034" s="45"/>
      <c r="JKS1034" s="45"/>
      <c r="JKT1034" s="45"/>
      <c r="JKU1034" s="45"/>
      <c r="JKV1034" s="45"/>
      <c r="JKW1034" s="45"/>
      <c r="JKX1034" s="45"/>
      <c r="JKY1034" s="45"/>
      <c r="JKZ1034" s="45"/>
      <c r="JLA1034" s="45"/>
      <c r="JLB1034" s="45"/>
      <c r="JLC1034" s="45"/>
      <c r="JLD1034" s="45"/>
      <c r="JLE1034" s="45"/>
      <c r="JLF1034" s="45"/>
      <c r="JLG1034" s="45"/>
      <c r="JLH1034" s="45"/>
      <c r="JLI1034" s="45"/>
      <c r="JLJ1034" s="45"/>
      <c r="JLK1034" s="45"/>
      <c r="JLL1034" s="45"/>
      <c r="JLM1034" s="45"/>
      <c r="JLN1034" s="45"/>
      <c r="JLO1034" s="45"/>
      <c r="JLP1034" s="45"/>
      <c r="JLQ1034" s="45"/>
      <c r="JLR1034" s="45"/>
      <c r="JLS1034" s="45"/>
      <c r="JLT1034" s="45"/>
      <c r="JLU1034" s="45"/>
      <c r="JLV1034" s="45"/>
      <c r="JLW1034" s="45"/>
      <c r="JLX1034" s="45"/>
      <c r="JLY1034" s="45"/>
      <c r="JLZ1034" s="45"/>
      <c r="JMA1034" s="45"/>
      <c r="JMB1034" s="45"/>
      <c r="JMC1034" s="45"/>
      <c r="JMD1034" s="45"/>
      <c r="JME1034" s="45"/>
      <c r="JMF1034" s="45"/>
      <c r="JMG1034" s="45"/>
      <c r="JMH1034" s="45"/>
      <c r="JMI1034" s="45"/>
      <c r="JMJ1034" s="45"/>
      <c r="JMK1034" s="45"/>
      <c r="JML1034" s="45"/>
      <c r="JMM1034" s="45"/>
      <c r="JMN1034" s="45"/>
      <c r="JMO1034" s="45"/>
      <c r="JMP1034" s="45"/>
      <c r="JMQ1034" s="45"/>
      <c r="JMR1034" s="45"/>
      <c r="JMS1034" s="45"/>
      <c r="JMT1034" s="45"/>
      <c r="JMU1034" s="45"/>
      <c r="JMV1034" s="45"/>
      <c r="JMW1034" s="45"/>
      <c r="JMX1034" s="45"/>
      <c r="JMY1034" s="45"/>
      <c r="JMZ1034" s="45"/>
      <c r="JNA1034" s="45"/>
      <c r="JNB1034" s="45"/>
      <c r="JNC1034" s="45"/>
      <c r="JND1034" s="45"/>
      <c r="JNE1034" s="45"/>
      <c r="JNF1034" s="45"/>
      <c r="JNG1034" s="45"/>
      <c r="JNH1034" s="45"/>
      <c r="JNI1034" s="45"/>
      <c r="JNJ1034" s="45"/>
      <c r="JNK1034" s="45"/>
      <c r="JNL1034" s="45"/>
      <c r="JNM1034" s="45"/>
      <c r="JNN1034" s="45"/>
      <c r="JNO1034" s="45"/>
      <c r="JNP1034" s="45"/>
      <c r="JNQ1034" s="45"/>
      <c r="JNR1034" s="45"/>
      <c r="JNS1034" s="45"/>
      <c r="JNT1034" s="45"/>
      <c r="JNU1034" s="45"/>
      <c r="JNV1034" s="45"/>
      <c r="JNW1034" s="45"/>
      <c r="JNX1034" s="45"/>
      <c r="JNY1034" s="45"/>
      <c r="JNZ1034" s="45"/>
      <c r="JOA1034" s="45"/>
      <c r="JOB1034" s="45"/>
      <c r="JOC1034" s="45"/>
      <c r="JOD1034" s="45"/>
      <c r="JOE1034" s="45"/>
      <c r="JOF1034" s="45"/>
      <c r="JOG1034" s="45"/>
      <c r="JOH1034" s="45"/>
      <c r="JOI1034" s="45"/>
      <c r="JOJ1034" s="45"/>
      <c r="JOK1034" s="45"/>
      <c r="JOL1034" s="45"/>
      <c r="JOM1034" s="45"/>
      <c r="JON1034" s="45"/>
      <c r="JOO1034" s="45"/>
      <c r="JOP1034" s="45"/>
      <c r="JOQ1034" s="45"/>
      <c r="JOR1034" s="45"/>
      <c r="JOS1034" s="45"/>
      <c r="JOT1034" s="45"/>
      <c r="JOU1034" s="45"/>
      <c r="JOV1034" s="45"/>
      <c r="JOW1034" s="45"/>
      <c r="JOX1034" s="45"/>
      <c r="JOY1034" s="45"/>
      <c r="JOZ1034" s="45"/>
      <c r="JPA1034" s="45"/>
      <c r="JPB1034" s="45"/>
      <c r="JPC1034" s="45"/>
      <c r="JPD1034" s="45"/>
      <c r="JPE1034" s="45"/>
      <c r="JPF1034" s="45"/>
      <c r="JPG1034" s="45"/>
      <c r="JPH1034" s="45"/>
      <c r="JPI1034" s="45"/>
      <c r="JPJ1034" s="45"/>
      <c r="JPK1034" s="45"/>
      <c r="JPL1034" s="45"/>
      <c r="JPM1034" s="45"/>
      <c r="JPN1034" s="45"/>
      <c r="JPO1034" s="45"/>
      <c r="JPP1034" s="45"/>
      <c r="JPQ1034" s="45"/>
      <c r="JPR1034" s="45"/>
      <c r="JPS1034" s="45"/>
      <c r="JPT1034" s="45"/>
      <c r="JPU1034" s="45"/>
      <c r="JPV1034" s="45"/>
      <c r="JPW1034" s="45"/>
      <c r="JPX1034" s="45"/>
      <c r="JPY1034" s="45"/>
      <c r="JPZ1034" s="45"/>
      <c r="JQA1034" s="45"/>
      <c r="JQB1034" s="45"/>
      <c r="JQC1034" s="45"/>
      <c r="JQD1034" s="45"/>
      <c r="JQE1034" s="45"/>
      <c r="JQF1034" s="45"/>
      <c r="JQG1034" s="45"/>
      <c r="JQH1034" s="45"/>
      <c r="JQI1034" s="45"/>
      <c r="JQJ1034" s="45"/>
      <c r="JQK1034" s="45"/>
      <c r="JQL1034" s="45"/>
      <c r="JQM1034" s="45"/>
      <c r="JQN1034" s="45"/>
      <c r="JQO1034" s="45"/>
      <c r="JQP1034" s="45"/>
      <c r="JQQ1034" s="45"/>
      <c r="JQR1034" s="45"/>
      <c r="JQS1034" s="45"/>
      <c r="JQT1034" s="45"/>
      <c r="JQU1034" s="45"/>
      <c r="JQV1034" s="45"/>
      <c r="JQW1034" s="45"/>
      <c r="JQX1034" s="45"/>
      <c r="JQY1034" s="45"/>
      <c r="JQZ1034" s="45"/>
      <c r="JRA1034" s="45"/>
      <c r="JRB1034" s="45"/>
      <c r="JRC1034" s="45"/>
      <c r="JRD1034" s="45"/>
      <c r="JRE1034" s="45"/>
      <c r="JRF1034" s="45"/>
      <c r="JRG1034" s="45"/>
      <c r="JRH1034" s="45"/>
      <c r="JRI1034" s="45"/>
      <c r="JRJ1034" s="45"/>
      <c r="JRK1034" s="45"/>
      <c r="JRL1034" s="45"/>
      <c r="JRM1034" s="45"/>
      <c r="JRN1034" s="45"/>
      <c r="JRO1034" s="45"/>
      <c r="JRP1034" s="45"/>
      <c r="JRQ1034" s="45"/>
      <c r="JRR1034" s="45"/>
      <c r="JRS1034" s="45"/>
      <c r="JRT1034" s="45"/>
      <c r="JRU1034" s="45"/>
      <c r="JRV1034" s="45"/>
      <c r="JRW1034" s="45"/>
      <c r="JRX1034" s="45"/>
      <c r="JRY1034" s="45"/>
      <c r="JRZ1034" s="45"/>
      <c r="JSA1034" s="45"/>
      <c r="JSB1034" s="45"/>
      <c r="JSC1034" s="45"/>
      <c r="JSD1034" s="45"/>
      <c r="JSE1034" s="45"/>
      <c r="JSF1034" s="45"/>
      <c r="JSG1034" s="45"/>
      <c r="JSH1034" s="45"/>
      <c r="JSI1034" s="45"/>
      <c r="JSJ1034" s="45"/>
      <c r="JSK1034" s="45"/>
      <c r="JSL1034" s="45"/>
      <c r="JSM1034" s="45"/>
      <c r="JSN1034" s="45"/>
      <c r="JSO1034" s="45"/>
      <c r="JSP1034" s="45"/>
      <c r="JSQ1034" s="45"/>
      <c r="JSR1034" s="45"/>
      <c r="JSS1034" s="45"/>
      <c r="JST1034" s="45"/>
      <c r="JSU1034" s="45"/>
      <c r="JSV1034" s="45"/>
      <c r="JSW1034" s="45"/>
      <c r="JSX1034" s="45"/>
      <c r="JSY1034" s="45"/>
      <c r="JSZ1034" s="45"/>
      <c r="JTA1034" s="45"/>
      <c r="JTB1034" s="45"/>
      <c r="JTC1034" s="45"/>
      <c r="JTD1034" s="45"/>
      <c r="JTE1034" s="45"/>
      <c r="JTF1034" s="45"/>
      <c r="JTG1034" s="45"/>
      <c r="JTH1034" s="45"/>
      <c r="JTI1034" s="45"/>
      <c r="JTJ1034" s="45"/>
      <c r="JTK1034" s="45"/>
      <c r="JTL1034" s="45"/>
      <c r="JTM1034" s="45"/>
      <c r="JTN1034" s="45"/>
      <c r="JTO1034" s="45"/>
      <c r="JTP1034" s="45"/>
      <c r="JTQ1034" s="45"/>
      <c r="JTR1034" s="45"/>
      <c r="JTS1034" s="45"/>
      <c r="JTT1034" s="45"/>
      <c r="JTU1034" s="45"/>
      <c r="JTV1034" s="45"/>
      <c r="JTW1034" s="45"/>
      <c r="JTX1034" s="45"/>
      <c r="JTY1034" s="45"/>
      <c r="JTZ1034" s="45"/>
      <c r="JUA1034" s="45"/>
      <c r="JUB1034" s="45"/>
      <c r="JUC1034" s="45"/>
      <c r="JUD1034" s="45"/>
      <c r="JUE1034" s="45"/>
      <c r="JUF1034" s="45"/>
      <c r="JUG1034" s="45"/>
      <c r="JUH1034" s="45"/>
      <c r="JUI1034" s="45"/>
      <c r="JUJ1034" s="45"/>
      <c r="JUK1034" s="45"/>
      <c r="JUL1034" s="45"/>
      <c r="JUM1034" s="45"/>
      <c r="JUN1034" s="45"/>
      <c r="JUO1034" s="45"/>
      <c r="JUP1034" s="45"/>
      <c r="JUQ1034" s="45"/>
      <c r="JUR1034" s="45"/>
      <c r="JUS1034" s="45"/>
      <c r="JUT1034" s="45"/>
      <c r="JUU1034" s="45"/>
      <c r="JUV1034" s="45"/>
      <c r="JUW1034" s="45"/>
      <c r="JUX1034" s="45"/>
      <c r="JUY1034" s="45"/>
      <c r="JUZ1034" s="45"/>
      <c r="JVA1034" s="45"/>
      <c r="JVB1034" s="45"/>
      <c r="JVC1034" s="45"/>
      <c r="JVD1034" s="45"/>
      <c r="JVE1034" s="45"/>
      <c r="JVF1034" s="45"/>
      <c r="JVG1034" s="45"/>
      <c r="JVH1034" s="45"/>
      <c r="JVI1034" s="45"/>
      <c r="JVJ1034" s="45"/>
      <c r="JVK1034" s="45"/>
      <c r="JVL1034" s="45"/>
      <c r="JVM1034" s="45"/>
      <c r="JVN1034" s="45"/>
      <c r="JVO1034" s="45"/>
      <c r="JVP1034" s="45"/>
      <c r="JVQ1034" s="45"/>
      <c r="JVR1034" s="45"/>
      <c r="JVS1034" s="45"/>
      <c r="JVT1034" s="45"/>
      <c r="JVU1034" s="45"/>
      <c r="JVV1034" s="45"/>
      <c r="JVW1034" s="45"/>
      <c r="JVX1034" s="45"/>
      <c r="JVY1034" s="45"/>
      <c r="JVZ1034" s="45"/>
      <c r="JWA1034" s="45"/>
      <c r="JWB1034" s="45"/>
      <c r="JWC1034" s="45"/>
      <c r="JWD1034" s="45"/>
      <c r="JWE1034" s="45"/>
      <c r="JWF1034" s="45"/>
      <c r="JWG1034" s="45"/>
      <c r="JWH1034" s="45"/>
      <c r="JWI1034" s="45"/>
      <c r="JWJ1034" s="45"/>
      <c r="JWK1034" s="45"/>
      <c r="JWL1034" s="45"/>
      <c r="JWM1034" s="45"/>
      <c r="JWN1034" s="45"/>
      <c r="JWO1034" s="45"/>
      <c r="JWP1034" s="45"/>
      <c r="JWQ1034" s="45"/>
      <c r="JWR1034" s="45"/>
      <c r="JWS1034" s="45"/>
      <c r="JWT1034" s="45"/>
      <c r="JWU1034" s="45"/>
      <c r="JWV1034" s="45"/>
      <c r="JWW1034" s="45"/>
      <c r="JWX1034" s="45"/>
      <c r="JWY1034" s="45"/>
      <c r="JWZ1034" s="45"/>
      <c r="JXA1034" s="45"/>
      <c r="JXB1034" s="45"/>
      <c r="JXC1034" s="45"/>
      <c r="JXD1034" s="45"/>
      <c r="JXE1034" s="45"/>
      <c r="JXF1034" s="45"/>
      <c r="JXG1034" s="45"/>
      <c r="JXH1034" s="45"/>
      <c r="JXI1034" s="45"/>
      <c r="JXJ1034" s="45"/>
      <c r="JXK1034" s="45"/>
      <c r="JXL1034" s="45"/>
      <c r="JXM1034" s="45"/>
      <c r="JXN1034" s="45"/>
      <c r="JXO1034" s="45"/>
      <c r="JXP1034" s="45"/>
      <c r="JXQ1034" s="45"/>
      <c r="JXR1034" s="45"/>
      <c r="JXS1034" s="45"/>
      <c r="JXT1034" s="45"/>
      <c r="JXU1034" s="45"/>
      <c r="JXV1034" s="45"/>
      <c r="JXW1034" s="45"/>
      <c r="JXX1034" s="45"/>
      <c r="JXY1034" s="45"/>
      <c r="JXZ1034" s="45"/>
      <c r="JYA1034" s="45"/>
      <c r="JYB1034" s="45"/>
      <c r="JYC1034" s="45"/>
      <c r="JYD1034" s="45"/>
      <c r="JYE1034" s="45"/>
      <c r="JYF1034" s="45"/>
      <c r="JYG1034" s="45"/>
      <c r="JYH1034" s="45"/>
      <c r="JYI1034" s="45"/>
      <c r="JYJ1034" s="45"/>
      <c r="JYK1034" s="45"/>
      <c r="JYL1034" s="45"/>
      <c r="JYM1034" s="45"/>
      <c r="JYN1034" s="45"/>
      <c r="JYO1034" s="45"/>
      <c r="JYP1034" s="45"/>
      <c r="JYQ1034" s="45"/>
      <c r="JYR1034" s="45"/>
      <c r="JYS1034" s="45"/>
      <c r="JYT1034" s="45"/>
      <c r="JYU1034" s="45"/>
      <c r="JYV1034" s="45"/>
      <c r="JYW1034" s="45"/>
      <c r="JYX1034" s="45"/>
      <c r="JYY1034" s="45"/>
      <c r="JYZ1034" s="45"/>
      <c r="JZA1034" s="45"/>
      <c r="JZB1034" s="45"/>
      <c r="JZC1034" s="45"/>
      <c r="JZD1034" s="45"/>
      <c r="JZE1034" s="45"/>
      <c r="JZF1034" s="45"/>
      <c r="JZG1034" s="45"/>
      <c r="JZH1034" s="45"/>
      <c r="JZI1034" s="45"/>
      <c r="JZJ1034" s="45"/>
      <c r="JZK1034" s="45"/>
      <c r="JZL1034" s="45"/>
      <c r="JZM1034" s="45"/>
      <c r="JZN1034" s="45"/>
      <c r="JZO1034" s="45"/>
      <c r="JZP1034" s="45"/>
      <c r="JZQ1034" s="45"/>
      <c r="JZR1034" s="45"/>
      <c r="JZS1034" s="45"/>
      <c r="JZT1034" s="45"/>
      <c r="JZU1034" s="45"/>
      <c r="JZV1034" s="45"/>
      <c r="JZW1034" s="45"/>
      <c r="JZX1034" s="45"/>
      <c r="JZY1034" s="45"/>
      <c r="JZZ1034" s="45"/>
      <c r="KAA1034" s="45"/>
      <c r="KAB1034" s="45"/>
      <c r="KAC1034" s="45"/>
      <c r="KAD1034" s="45"/>
      <c r="KAE1034" s="45"/>
      <c r="KAF1034" s="45"/>
      <c r="KAG1034" s="45"/>
      <c r="KAH1034" s="45"/>
      <c r="KAI1034" s="45"/>
      <c r="KAJ1034" s="45"/>
      <c r="KAK1034" s="45"/>
      <c r="KAL1034" s="45"/>
      <c r="KAM1034" s="45"/>
      <c r="KAN1034" s="45"/>
      <c r="KAO1034" s="45"/>
      <c r="KAP1034" s="45"/>
      <c r="KAQ1034" s="45"/>
      <c r="KAR1034" s="45"/>
      <c r="KAS1034" s="45"/>
      <c r="KAT1034" s="45"/>
      <c r="KAU1034" s="45"/>
      <c r="KAV1034" s="45"/>
      <c r="KAW1034" s="45"/>
      <c r="KAX1034" s="45"/>
      <c r="KAY1034" s="45"/>
      <c r="KAZ1034" s="45"/>
      <c r="KBA1034" s="45"/>
      <c r="KBB1034" s="45"/>
      <c r="KBC1034" s="45"/>
      <c r="KBD1034" s="45"/>
      <c r="KBE1034" s="45"/>
      <c r="KBF1034" s="45"/>
      <c r="KBG1034" s="45"/>
      <c r="KBH1034" s="45"/>
      <c r="KBI1034" s="45"/>
      <c r="KBJ1034" s="45"/>
      <c r="KBK1034" s="45"/>
      <c r="KBL1034" s="45"/>
      <c r="KBM1034" s="45"/>
      <c r="KBN1034" s="45"/>
      <c r="KBO1034" s="45"/>
      <c r="KBP1034" s="45"/>
      <c r="KBQ1034" s="45"/>
      <c r="KBR1034" s="45"/>
      <c r="KBS1034" s="45"/>
      <c r="KBT1034" s="45"/>
      <c r="KBU1034" s="45"/>
      <c r="KBV1034" s="45"/>
      <c r="KBW1034" s="45"/>
      <c r="KBX1034" s="45"/>
      <c r="KBY1034" s="45"/>
      <c r="KBZ1034" s="45"/>
      <c r="KCA1034" s="45"/>
      <c r="KCB1034" s="45"/>
      <c r="KCC1034" s="45"/>
      <c r="KCD1034" s="45"/>
      <c r="KCE1034" s="45"/>
      <c r="KCF1034" s="45"/>
      <c r="KCG1034" s="45"/>
      <c r="KCH1034" s="45"/>
      <c r="KCI1034" s="45"/>
      <c r="KCJ1034" s="45"/>
      <c r="KCK1034" s="45"/>
      <c r="KCL1034" s="45"/>
      <c r="KCM1034" s="45"/>
      <c r="KCN1034" s="45"/>
      <c r="KCO1034" s="45"/>
      <c r="KCP1034" s="45"/>
      <c r="KCQ1034" s="45"/>
      <c r="KCR1034" s="45"/>
      <c r="KCS1034" s="45"/>
      <c r="KCT1034" s="45"/>
      <c r="KCU1034" s="45"/>
      <c r="KCV1034" s="45"/>
      <c r="KCW1034" s="45"/>
      <c r="KCX1034" s="45"/>
      <c r="KCY1034" s="45"/>
      <c r="KCZ1034" s="45"/>
      <c r="KDA1034" s="45"/>
      <c r="KDB1034" s="45"/>
      <c r="KDC1034" s="45"/>
      <c r="KDD1034" s="45"/>
      <c r="KDE1034" s="45"/>
      <c r="KDF1034" s="45"/>
      <c r="KDG1034" s="45"/>
      <c r="KDH1034" s="45"/>
      <c r="KDI1034" s="45"/>
      <c r="KDJ1034" s="45"/>
      <c r="KDK1034" s="45"/>
      <c r="KDL1034" s="45"/>
      <c r="KDM1034" s="45"/>
      <c r="KDN1034" s="45"/>
      <c r="KDO1034" s="45"/>
      <c r="KDP1034" s="45"/>
      <c r="KDQ1034" s="45"/>
      <c r="KDR1034" s="45"/>
      <c r="KDS1034" s="45"/>
      <c r="KDT1034" s="45"/>
      <c r="KDU1034" s="45"/>
      <c r="KDV1034" s="45"/>
      <c r="KDW1034" s="45"/>
      <c r="KDX1034" s="45"/>
      <c r="KDY1034" s="45"/>
      <c r="KDZ1034" s="45"/>
      <c r="KEA1034" s="45"/>
      <c r="KEB1034" s="45"/>
      <c r="KEC1034" s="45"/>
      <c r="KED1034" s="45"/>
      <c r="KEE1034" s="45"/>
      <c r="KEF1034" s="45"/>
      <c r="KEG1034" s="45"/>
      <c r="KEH1034" s="45"/>
      <c r="KEI1034" s="45"/>
      <c r="KEJ1034" s="45"/>
      <c r="KEK1034" s="45"/>
      <c r="KEL1034" s="45"/>
      <c r="KEM1034" s="45"/>
      <c r="KEN1034" s="45"/>
      <c r="KEO1034" s="45"/>
      <c r="KEP1034" s="45"/>
      <c r="KEQ1034" s="45"/>
      <c r="KER1034" s="45"/>
      <c r="KES1034" s="45"/>
      <c r="KET1034" s="45"/>
      <c r="KEU1034" s="45"/>
      <c r="KEV1034" s="45"/>
      <c r="KEW1034" s="45"/>
      <c r="KEX1034" s="45"/>
      <c r="KEY1034" s="45"/>
      <c r="KEZ1034" s="45"/>
      <c r="KFA1034" s="45"/>
      <c r="KFB1034" s="45"/>
      <c r="KFC1034" s="45"/>
      <c r="KFD1034" s="45"/>
      <c r="KFE1034" s="45"/>
      <c r="KFF1034" s="45"/>
      <c r="KFG1034" s="45"/>
      <c r="KFH1034" s="45"/>
      <c r="KFI1034" s="45"/>
      <c r="KFJ1034" s="45"/>
      <c r="KFK1034" s="45"/>
      <c r="KFL1034" s="45"/>
      <c r="KFM1034" s="45"/>
      <c r="KFN1034" s="45"/>
      <c r="KFO1034" s="45"/>
      <c r="KFP1034" s="45"/>
      <c r="KFQ1034" s="45"/>
      <c r="KFR1034" s="45"/>
      <c r="KFS1034" s="45"/>
      <c r="KFT1034" s="45"/>
      <c r="KFU1034" s="45"/>
      <c r="KFV1034" s="45"/>
      <c r="KFW1034" s="45"/>
      <c r="KFX1034" s="45"/>
      <c r="KFY1034" s="45"/>
      <c r="KFZ1034" s="45"/>
      <c r="KGA1034" s="45"/>
      <c r="KGB1034" s="45"/>
      <c r="KGC1034" s="45"/>
      <c r="KGD1034" s="45"/>
      <c r="KGE1034" s="45"/>
      <c r="KGF1034" s="45"/>
      <c r="KGG1034" s="45"/>
      <c r="KGH1034" s="45"/>
      <c r="KGI1034" s="45"/>
      <c r="KGJ1034" s="45"/>
      <c r="KGK1034" s="45"/>
      <c r="KGL1034" s="45"/>
      <c r="KGM1034" s="45"/>
      <c r="KGN1034" s="45"/>
      <c r="KGO1034" s="45"/>
      <c r="KGP1034" s="45"/>
      <c r="KGQ1034" s="45"/>
      <c r="KGR1034" s="45"/>
      <c r="KGS1034" s="45"/>
      <c r="KGT1034" s="45"/>
      <c r="KGU1034" s="45"/>
      <c r="KGV1034" s="45"/>
      <c r="KGW1034" s="45"/>
      <c r="KGX1034" s="45"/>
      <c r="KGY1034" s="45"/>
      <c r="KGZ1034" s="45"/>
      <c r="KHA1034" s="45"/>
      <c r="KHB1034" s="45"/>
      <c r="KHC1034" s="45"/>
      <c r="KHD1034" s="45"/>
      <c r="KHE1034" s="45"/>
      <c r="KHF1034" s="45"/>
      <c r="KHG1034" s="45"/>
      <c r="KHH1034" s="45"/>
      <c r="KHI1034" s="45"/>
      <c r="KHJ1034" s="45"/>
      <c r="KHK1034" s="45"/>
      <c r="KHL1034" s="45"/>
      <c r="KHM1034" s="45"/>
      <c r="KHN1034" s="45"/>
      <c r="KHO1034" s="45"/>
      <c r="KHP1034" s="45"/>
      <c r="KHQ1034" s="45"/>
      <c r="KHR1034" s="45"/>
      <c r="KHS1034" s="45"/>
      <c r="KHT1034" s="45"/>
      <c r="KHU1034" s="45"/>
      <c r="KHV1034" s="45"/>
      <c r="KHW1034" s="45"/>
      <c r="KHX1034" s="45"/>
      <c r="KHY1034" s="45"/>
      <c r="KHZ1034" s="45"/>
      <c r="KIA1034" s="45"/>
      <c r="KIB1034" s="45"/>
      <c r="KIC1034" s="45"/>
      <c r="KID1034" s="45"/>
      <c r="KIE1034" s="45"/>
      <c r="KIF1034" s="45"/>
      <c r="KIG1034" s="45"/>
      <c r="KIH1034" s="45"/>
      <c r="KII1034" s="45"/>
      <c r="KIJ1034" s="45"/>
      <c r="KIK1034" s="45"/>
      <c r="KIL1034" s="45"/>
      <c r="KIM1034" s="45"/>
      <c r="KIN1034" s="45"/>
      <c r="KIO1034" s="45"/>
      <c r="KIP1034" s="45"/>
      <c r="KIQ1034" s="45"/>
      <c r="KIR1034" s="45"/>
      <c r="KIS1034" s="45"/>
      <c r="KIT1034" s="45"/>
      <c r="KIU1034" s="45"/>
      <c r="KIV1034" s="45"/>
      <c r="KIW1034" s="45"/>
      <c r="KIX1034" s="45"/>
      <c r="KIY1034" s="45"/>
      <c r="KIZ1034" s="45"/>
      <c r="KJA1034" s="45"/>
      <c r="KJB1034" s="45"/>
      <c r="KJC1034" s="45"/>
      <c r="KJD1034" s="45"/>
      <c r="KJE1034" s="45"/>
      <c r="KJF1034" s="45"/>
      <c r="KJG1034" s="45"/>
      <c r="KJH1034" s="45"/>
      <c r="KJI1034" s="45"/>
      <c r="KJJ1034" s="45"/>
      <c r="KJK1034" s="45"/>
      <c r="KJL1034" s="45"/>
      <c r="KJM1034" s="45"/>
      <c r="KJN1034" s="45"/>
      <c r="KJO1034" s="45"/>
      <c r="KJP1034" s="45"/>
      <c r="KJQ1034" s="45"/>
      <c r="KJR1034" s="45"/>
      <c r="KJS1034" s="45"/>
      <c r="KJT1034" s="45"/>
      <c r="KJU1034" s="45"/>
      <c r="KJV1034" s="45"/>
      <c r="KJW1034" s="45"/>
      <c r="KJX1034" s="45"/>
      <c r="KJY1034" s="45"/>
      <c r="KJZ1034" s="45"/>
      <c r="KKA1034" s="45"/>
      <c r="KKB1034" s="45"/>
      <c r="KKC1034" s="45"/>
      <c r="KKD1034" s="45"/>
      <c r="KKE1034" s="45"/>
      <c r="KKF1034" s="45"/>
      <c r="KKG1034" s="45"/>
      <c r="KKH1034" s="45"/>
      <c r="KKI1034" s="45"/>
      <c r="KKJ1034" s="45"/>
      <c r="KKK1034" s="45"/>
      <c r="KKL1034" s="45"/>
      <c r="KKM1034" s="45"/>
      <c r="KKN1034" s="45"/>
      <c r="KKO1034" s="45"/>
      <c r="KKP1034" s="45"/>
      <c r="KKQ1034" s="45"/>
      <c r="KKR1034" s="45"/>
      <c r="KKS1034" s="45"/>
      <c r="KKT1034" s="45"/>
      <c r="KKU1034" s="45"/>
      <c r="KKV1034" s="45"/>
      <c r="KKW1034" s="45"/>
      <c r="KKX1034" s="45"/>
      <c r="KKY1034" s="45"/>
      <c r="KKZ1034" s="45"/>
      <c r="KLA1034" s="45"/>
      <c r="KLB1034" s="45"/>
      <c r="KLC1034" s="45"/>
      <c r="KLD1034" s="45"/>
      <c r="KLE1034" s="45"/>
      <c r="KLF1034" s="45"/>
      <c r="KLG1034" s="45"/>
      <c r="KLH1034" s="45"/>
      <c r="KLI1034" s="45"/>
      <c r="KLJ1034" s="45"/>
      <c r="KLK1034" s="45"/>
      <c r="KLL1034" s="45"/>
      <c r="KLM1034" s="45"/>
      <c r="KLN1034" s="45"/>
      <c r="KLO1034" s="45"/>
      <c r="KLP1034" s="45"/>
      <c r="KLQ1034" s="45"/>
      <c r="KLR1034" s="45"/>
      <c r="KLS1034" s="45"/>
      <c r="KLT1034" s="45"/>
      <c r="KLU1034" s="45"/>
      <c r="KLV1034" s="45"/>
      <c r="KLW1034" s="45"/>
      <c r="KLX1034" s="45"/>
      <c r="KLY1034" s="45"/>
      <c r="KLZ1034" s="45"/>
      <c r="KMA1034" s="45"/>
      <c r="KMB1034" s="45"/>
      <c r="KMC1034" s="45"/>
      <c r="KMD1034" s="45"/>
      <c r="KME1034" s="45"/>
      <c r="KMF1034" s="45"/>
      <c r="KMG1034" s="45"/>
      <c r="KMH1034" s="45"/>
      <c r="KMI1034" s="45"/>
      <c r="KMJ1034" s="45"/>
      <c r="KMK1034" s="45"/>
      <c r="KML1034" s="45"/>
      <c r="KMM1034" s="45"/>
      <c r="KMN1034" s="45"/>
      <c r="KMO1034" s="45"/>
      <c r="KMP1034" s="45"/>
      <c r="KMQ1034" s="45"/>
      <c r="KMR1034" s="45"/>
      <c r="KMS1034" s="45"/>
      <c r="KMT1034" s="45"/>
      <c r="KMU1034" s="45"/>
      <c r="KMV1034" s="45"/>
      <c r="KMW1034" s="45"/>
      <c r="KMX1034" s="45"/>
      <c r="KMY1034" s="45"/>
      <c r="KMZ1034" s="45"/>
      <c r="KNA1034" s="45"/>
      <c r="KNB1034" s="45"/>
      <c r="KNC1034" s="45"/>
      <c r="KND1034" s="45"/>
      <c r="KNE1034" s="45"/>
      <c r="KNF1034" s="45"/>
      <c r="KNG1034" s="45"/>
      <c r="KNH1034" s="45"/>
      <c r="KNI1034" s="45"/>
      <c r="KNJ1034" s="45"/>
      <c r="KNK1034" s="45"/>
      <c r="KNL1034" s="45"/>
      <c r="KNM1034" s="45"/>
      <c r="KNN1034" s="45"/>
      <c r="KNO1034" s="45"/>
      <c r="KNP1034" s="45"/>
      <c r="KNQ1034" s="45"/>
      <c r="KNR1034" s="45"/>
      <c r="KNS1034" s="45"/>
      <c r="KNT1034" s="45"/>
      <c r="KNU1034" s="45"/>
      <c r="KNV1034" s="45"/>
      <c r="KNW1034" s="45"/>
      <c r="KNX1034" s="45"/>
      <c r="KNY1034" s="45"/>
      <c r="KNZ1034" s="45"/>
      <c r="KOA1034" s="45"/>
      <c r="KOB1034" s="45"/>
      <c r="KOC1034" s="45"/>
      <c r="KOD1034" s="45"/>
      <c r="KOE1034" s="45"/>
      <c r="KOF1034" s="45"/>
      <c r="KOG1034" s="45"/>
      <c r="KOH1034" s="45"/>
      <c r="KOI1034" s="45"/>
      <c r="KOJ1034" s="45"/>
      <c r="KOK1034" s="45"/>
      <c r="KOL1034" s="45"/>
      <c r="KOM1034" s="45"/>
      <c r="KON1034" s="45"/>
      <c r="KOO1034" s="45"/>
      <c r="KOP1034" s="45"/>
      <c r="KOQ1034" s="45"/>
      <c r="KOR1034" s="45"/>
      <c r="KOS1034" s="45"/>
      <c r="KOT1034" s="45"/>
      <c r="KOU1034" s="45"/>
      <c r="KOV1034" s="45"/>
      <c r="KOW1034" s="45"/>
      <c r="KOX1034" s="45"/>
      <c r="KOY1034" s="45"/>
      <c r="KOZ1034" s="45"/>
      <c r="KPA1034" s="45"/>
      <c r="KPB1034" s="45"/>
      <c r="KPC1034" s="45"/>
      <c r="KPD1034" s="45"/>
      <c r="KPE1034" s="45"/>
      <c r="KPF1034" s="45"/>
      <c r="KPG1034" s="45"/>
      <c r="KPH1034" s="45"/>
      <c r="KPI1034" s="45"/>
      <c r="KPJ1034" s="45"/>
      <c r="KPK1034" s="45"/>
      <c r="KPL1034" s="45"/>
      <c r="KPM1034" s="45"/>
      <c r="KPN1034" s="45"/>
      <c r="KPO1034" s="45"/>
      <c r="KPP1034" s="45"/>
      <c r="KPQ1034" s="45"/>
      <c r="KPR1034" s="45"/>
      <c r="KPS1034" s="45"/>
      <c r="KPT1034" s="45"/>
      <c r="KPU1034" s="45"/>
      <c r="KPV1034" s="45"/>
      <c r="KPW1034" s="45"/>
      <c r="KPX1034" s="45"/>
      <c r="KPY1034" s="45"/>
      <c r="KPZ1034" s="45"/>
      <c r="KQA1034" s="45"/>
      <c r="KQB1034" s="45"/>
      <c r="KQC1034" s="45"/>
      <c r="KQD1034" s="45"/>
      <c r="KQE1034" s="45"/>
      <c r="KQF1034" s="45"/>
      <c r="KQG1034" s="45"/>
      <c r="KQH1034" s="45"/>
      <c r="KQI1034" s="45"/>
      <c r="KQJ1034" s="45"/>
      <c r="KQK1034" s="45"/>
      <c r="KQL1034" s="45"/>
      <c r="KQM1034" s="45"/>
      <c r="KQN1034" s="45"/>
      <c r="KQO1034" s="45"/>
      <c r="KQP1034" s="45"/>
      <c r="KQQ1034" s="45"/>
      <c r="KQR1034" s="45"/>
      <c r="KQS1034" s="45"/>
      <c r="KQT1034" s="45"/>
      <c r="KQU1034" s="45"/>
      <c r="KQV1034" s="45"/>
      <c r="KQW1034" s="45"/>
      <c r="KQX1034" s="45"/>
      <c r="KQY1034" s="45"/>
      <c r="KQZ1034" s="45"/>
      <c r="KRA1034" s="45"/>
      <c r="KRB1034" s="45"/>
      <c r="KRC1034" s="45"/>
      <c r="KRD1034" s="45"/>
      <c r="KRE1034" s="45"/>
      <c r="KRF1034" s="45"/>
      <c r="KRG1034" s="45"/>
      <c r="KRH1034" s="45"/>
      <c r="KRI1034" s="45"/>
      <c r="KRJ1034" s="45"/>
      <c r="KRK1034" s="45"/>
      <c r="KRL1034" s="45"/>
      <c r="KRM1034" s="45"/>
      <c r="KRN1034" s="45"/>
      <c r="KRO1034" s="45"/>
      <c r="KRP1034" s="45"/>
      <c r="KRQ1034" s="45"/>
      <c r="KRR1034" s="45"/>
      <c r="KRS1034" s="45"/>
      <c r="KRT1034" s="45"/>
      <c r="KRU1034" s="45"/>
      <c r="KRV1034" s="45"/>
      <c r="KRW1034" s="45"/>
      <c r="KRX1034" s="45"/>
      <c r="KRY1034" s="45"/>
      <c r="KRZ1034" s="45"/>
      <c r="KSA1034" s="45"/>
      <c r="KSB1034" s="45"/>
      <c r="KSC1034" s="45"/>
      <c r="KSD1034" s="45"/>
      <c r="KSE1034" s="45"/>
      <c r="KSF1034" s="45"/>
      <c r="KSG1034" s="45"/>
      <c r="KSH1034" s="45"/>
      <c r="KSI1034" s="45"/>
      <c r="KSJ1034" s="45"/>
      <c r="KSK1034" s="45"/>
      <c r="KSL1034" s="45"/>
      <c r="KSM1034" s="45"/>
      <c r="KSN1034" s="45"/>
      <c r="KSO1034" s="45"/>
      <c r="KSP1034" s="45"/>
      <c r="KSQ1034" s="45"/>
      <c r="KSR1034" s="45"/>
      <c r="KSS1034" s="45"/>
      <c r="KST1034" s="45"/>
      <c r="KSU1034" s="45"/>
      <c r="KSV1034" s="45"/>
      <c r="KSW1034" s="45"/>
      <c r="KSX1034" s="45"/>
      <c r="KSY1034" s="45"/>
      <c r="KSZ1034" s="45"/>
      <c r="KTA1034" s="45"/>
      <c r="KTB1034" s="45"/>
      <c r="KTC1034" s="45"/>
      <c r="KTD1034" s="45"/>
      <c r="KTE1034" s="45"/>
      <c r="KTF1034" s="45"/>
      <c r="KTG1034" s="45"/>
      <c r="KTH1034" s="45"/>
      <c r="KTI1034" s="45"/>
      <c r="KTJ1034" s="45"/>
      <c r="KTK1034" s="45"/>
      <c r="KTL1034" s="45"/>
      <c r="KTM1034" s="45"/>
      <c r="KTN1034" s="45"/>
      <c r="KTO1034" s="45"/>
      <c r="KTP1034" s="45"/>
      <c r="KTQ1034" s="45"/>
      <c r="KTR1034" s="45"/>
      <c r="KTS1034" s="45"/>
      <c r="KTT1034" s="45"/>
      <c r="KTU1034" s="45"/>
      <c r="KTV1034" s="45"/>
      <c r="KTW1034" s="45"/>
      <c r="KTX1034" s="45"/>
      <c r="KTY1034" s="45"/>
      <c r="KTZ1034" s="45"/>
      <c r="KUA1034" s="45"/>
      <c r="KUB1034" s="45"/>
      <c r="KUC1034" s="45"/>
      <c r="KUD1034" s="45"/>
      <c r="KUE1034" s="45"/>
      <c r="KUF1034" s="45"/>
      <c r="KUG1034" s="45"/>
      <c r="KUH1034" s="45"/>
      <c r="KUI1034" s="45"/>
      <c r="KUJ1034" s="45"/>
      <c r="KUK1034" s="45"/>
      <c r="KUL1034" s="45"/>
      <c r="KUM1034" s="45"/>
      <c r="KUN1034" s="45"/>
      <c r="KUO1034" s="45"/>
      <c r="KUP1034" s="45"/>
      <c r="KUQ1034" s="45"/>
      <c r="KUR1034" s="45"/>
      <c r="KUS1034" s="45"/>
      <c r="KUT1034" s="45"/>
      <c r="KUU1034" s="45"/>
      <c r="KUV1034" s="45"/>
      <c r="KUW1034" s="45"/>
      <c r="KUX1034" s="45"/>
      <c r="KUY1034" s="45"/>
      <c r="KUZ1034" s="45"/>
      <c r="KVA1034" s="45"/>
      <c r="KVB1034" s="45"/>
      <c r="KVC1034" s="45"/>
      <c r="KVD1034" s="45"/>
      <c r="KVE1034" s="45"/>
      <c r="KVF1034" s="45"/>
      <c r="KVG1034" s="45"/>
      <c r="KVH1034" s="45"/>
      <c r="KVI1034" s="45"/>
      <c r="KVJ1034" s="45"/>
      <c r="KVK1034" s="45"/>
      <c r="KVL1034" s="45"/>
      <c r="KVM1034" s="45"/>
      <c r="KVN1034" s="45"/>
      <c r="KVO1034" s="45"/>
      <c r="KVP1034" s="45"/>
      <c r="KVQ1034" s="45"/>
      <c r="KVR1034" s="45"/>
      <c r="KVS1034" s="45"/>
      <c r="KVT1034" s="45"/>
      <c r="KVU1034" s="45"/>
      <c r="KVV1034" s="45"/>
      <c r="KVW1034" s="45"/>
      <c r="KVX1034" s="45"/>
      <c r="KVY1034" s="45"/>
      <c r="KVZ1034" s="45"/>
      <c r="KWA1034" s="45"/>
      <c r="KWB1034" s="45"/>
      <c r="KWC1034" s="45"/>
      <c r="KWD1034" s="45"/>
      <c r="KWE1034" s="45"/>
      <c r="KWF1034" s="45"/>
      <c r="KWG1034" s="45"/>
      <c r="KWH1034" s="45"/>
      <c r="KWI1034" s="45"/>
      <c r="KWJ1034" s="45"/>
      <c r="KWK1034" s="45"/>
      <c r="KWL1034" s="45"/>
      <c r="KWM1034" s="45"/>
      <c r="KWN1034" s="45"/>
      <c r="KWO1034" s="45"/>
      <c r="KWP1034" s="45"/>
      <c r="KWQ1034" s="45"/>
      <c r="KWR1034" s="45"/>
      <c r="KWS1034" s="45"/>
      <c r="KWT1034" s="45"/>
      <c r="KWU1034" s="45"/>
      <c r="KWV1034" s="45"/>
      <c r="KWW1034" s="45"/>
      <c r="KWX1034" s="45"/>
      <c r="KWY1034" s="45"/>
      <c r="KWZ1034" s="45"/>
      <c r="KXA1034" s="45"/>
      <c r="KXB1034" s="45"/>
      <c r="KXC1034" s="45"/>
      <c r="KXD1034" s="45"/>
      <c r="KXE1034" s="45"/>
      <c r="KXF1034" s="45"/>
      <c r="KXG1034" s="45"/>
      <c r="KXH1034" s="45"/>
      <c r="KXI1034" s="45"/>
      <c r="KXJ1034" s="45"/>
      <c r="KXK1034" s="45"/>
      <c r="KXL1034" s="45"/>
      <c r="KXM1034" s="45"/>
      <c r="KXN1034" s="45"/>
      <c r="KXO1034" s="45"/>
      <c r="KXP1034" s="45"/>
      <c r="KXQ1034" s="45"/>
      <c r="KXR1034" s="45"/>
      <c r="KXS1034" s="45"/>
      <c r="KXT1034" s="45"/>
      <c r="KXU1034" s="45"/>
      <c r="KXV1034" s="45"/>
      <c r="KXW1034" s="45"/>
      <c r="KXX1034" s="45"/>
      <c r="KXY1034" s="45"/>
      <c r="KXZ1034" s="45"/>
      <c r="KYA1034" s="45"/>
      <c r="KYB1034" s="45"/>
      <c r="KYC1034" s="45"/>
      <c r="KYD1034" s="45"/>
      <c r="KYE1034" s="45"/>
      <c r="KYF1034" s="45"/>
      <c r="KYG1034" s="45"/>
      <c r="KYH1034" s="45"/>
      <c r="KYI1034" s="45"/>
      <c r="KYJ1034" s="45"/>
      <c r="KYK1034" s="45"/>
      <c r="KYL1034" s="45"/>
      <c r="KYM1034" s="45"/>
      <c r="KYN1034" s="45"/>
      <c r="KYO1034" s="45"/>
      <c r="KYP1034" s="45"/>
      <c r="KYQ1034" s="45"/>
      <c r="KYR1034" s="45"/>
      <c r="KYS1034" s="45"/>
      <c r="KYT1034" s="45"/>
      <c r="KYU1034" s="45"/>
      <c r="KYV1034" s="45"/>
      <c r="KYW1034" s="45"/>
      <c r="KYX1034" s="45"/>
      <c r="KYY1034" s="45"/>
      <c r="KYZ1034" s="45"/>
      <c r="KZA1034" s="45"/>
      <c r="KZB1034" s="45"/>
      <c r="KZC1034" s="45"/>
      <c r="KZD1034" s="45"/>
      <c r="KZE1034" s="45"/>
      <c r="KZF1034" s="45"/>
      <c r="KZG1034" s="45"/>
      <c r="KZH1034" s="45"/>
      <c r="KZI1034" s="45"/>
      <c r="KZJ1034" s="45"/>
      <c r="KZK1034" s="45"/>
      <c r="KZL1034" s="45"/>
      <c r="KZM1034" s="45"/>
      <c r="KZN1034" s="45"/>
      <c r="KZO1034" s="45"/>
      <c r="KZP1034" s="45"/>
      <c r="KZQ1034" s="45"/>
      <c r="KZR1034" s="45"/>
      <c r="KZS1034" s="45"/>
      <c r="KZT1034" s="45"/>
      <c r="KZU1034" s="45"/>
      <c r="KZV1034" s="45"/>
      <c r="KZW1034" s="45"/>
      <c r="KZX1034" s="45"/>
      <c r="KZY1034" s="45"/>
      <c r="KZZ1034" s="45"/>
      <c r="LAA1034" s="45"/>
      <c r="LAB1034" s="45"/>
      <c r="LAC1034" s="45"/>
      <c r="LAD1034" s="45"/>
      <c r="LAE1034" s="45"/>
      <c r="LAF1034" s="45"/>
      <c r="LAG1034" s="45"/>
      <c r="LAH1034" s="45"/>
      <c r="LAI1034" s="45"/>
      <c r="LAJ1034" s="45"/>
      <c r="LAK1034" s="45"/>
      <c r="LAL1034" s="45"/>
      <c r="LAM1034" s="45"/>
      <c r="LAN1034" s="45"/>
      <c r="LAO1034" s="45"/>
      <c r="LAP1034" s="45"/>
      <c r="LAQ1034" s="45"/>
      <c r="LAR1034" s="45"/>
      <c r="LAS1034" s="45"/>
      <c r="LAT1034" s="45"/>
      <c r="LAU1034" s="45"/>
      <c r="LAV1034" s="45"/>
      <c r="LAW1034" s="45"/>
      <c r="LAX1034" s="45"/>
      <c r="LAY1034" s="45"/>
      <c r="LAZ1034" s="45"/>
      <c r="LBA1034" s="45"/>
      <c r="LBB1034" s="45"/>
      <c r="LBC1034" s="45"/>
      <c r="LBD1034" s="45"/>
      <c r="LBE1034" s="45"/>
      <c r="LBF1034" s="45"/>
      <c r="LBG1034" s="45"/>
      <c r="LBH1034" s="45"/>
      <c r="LBI1034" s="45"/>
      <c r="LBJ1034" s="45"/>
      <c r="LBK1034" s="45"/>
      <c r="LBL1034" s="45"/>
      <c r="LBM1034" s="45"/>
      <c r="LBN1034" s="45"/>
      <c r="LBO1034" s="45"/>
      <c r="LBP1034" s="45"/>
      <c r="LBQ1034" s="45"/>
      <c r="LBR1034" s="45"/>
      <c r="LBS1034" s="45"/>
      <c r="LBT1034" s="45"/>
      <c r="LBU1034" s="45"/>
      <c r="LBV1034" s="45"/>
      <c r="LBW1034" s="45"/>
      <c r="LBX1034" s="45"/>
      <c r="LBY1034" s="45"/>
      <c r="LBZ1034" s="45"/>
      <c r="LCA1034" s="45"/>
      <c r="LCB1034" s="45"/>
      <c r="LCC1034" s="45"/>
      <c r="LCD1034" s="45"/>
      <c r="LCE1034" s="45"/>
      <c r="LCF1034" s="45"/>
      <c r="LCG1034" s="45"/>
      <c r="LCH1034" s="45"/>
      <c r="LCI1034" s="45"/>
      <c r="LCJ1034" s="45"/>
      <c r="LCK1034" s="45"/>
      <c r="LCL1034" s="45"/>
      <c r="LCM1034" s="45"/>
      <c r="LCN1034" s="45"/>
      <c r="LCO1034" s="45"/>
      <c r="LCP1034" s="45"/>
      <c r="LCQ1034" s="45"/>
      <c r="LCR1034" s="45"/>
      <c r="LCS1034" s="45"/>
      <c r="LCT1034" s="45"/>
      <c r="LCU1034" s="45"/>
      <c r="LCV1034" s="45"/>
      <c r="LCW1034" s="45"/>
      <c r="LCX1034" s="45"/>
      <c r="LCY1034" s="45"/>
      <c r="LCZ1034" s="45"/>
      <c r="LDA1034" s="45"/>
      <c r="LDB1034" s="45"/>
      <c r="LDC1034" s="45"/>
      <c r="LDD1034" s="45"/>
      <c r="LDE1034" s="45"/>
      <c r="LDF1034" s="45"/>
      <c r="LDG1034" s="45"/>
      <c r="LDH1034" s="45"/>
      <c r="LDI1034" s="45"/>
      <c r="LDJ1034" s="45"/>
      <c r="LDK1034" s="45"/>
      <c r="LDL1034" s="45"/>
      <c r="LDM1034" s="45"/>
      <c r="LDN1034" s="45"/>
      <c r="LDO1034" s="45"/>
      <c r="LDP1034" s="45"/>
      <c r="LDQ1034" s="45"/>
      <c r="LDR1034" s="45"/>
      <c r="LDS1034" s="45"/>
      <c r="LDT1034" s="45"/>
      <c r="LDU1034" s="45"/>
      <c r="LDV1034" s="45"/>
      <c r="LDW1034" s="45"/>
      <c r="LDX1034" s="45"/>
      <c r="LDY1034" s="45"/>
      <c r="LDZ1034" s="45"/>
      <c r="LEA1034" s="45"/>
      <c r="LEB1034" s="45"/>
      <c r="LEC1034" s="45"/>
      <c r="LED1034" s="45"/>
      <c r="LEE1034" s="45"/>
      <c r="LEF1034" s="45"/>
      <c r="LEG1034" s="45"/>
      <c r="LEH1034" s="45"/>
      <c r="LEI1034" s="45"/>
      <c r="LEJ1034" s="45"/>
      <c r="LEK1034" s="45"/>
      <c r="LEL1034" s="45"/>
      <c r="LEM1034" s="45"/>
      <c r="LEN1034" s="45"/>
      <c r="LEO1034" s="45"/>
      <c r="LEP1034" s="45"/>
      <c r="LEQ1034" s="45"/>
      <c r="LER1034" s="45"/>
      <c r="LES1034" s="45"/>
      <c r="LET1034" s="45"/>
      <c r="LEU1034" s="45"/>
      <c r="LEV1034" s="45"/>
      <c r="LEW1034" s="45"/>
      <c r="LEX1034" s="45"/>
      <c r="LEY1034" s="45"/>
      <c r="LEZ1034" s="45"/>
      <c r="LFA1034" s="45"/>
      <c r="LFB1034" s="45"/>
      <c r="LFC1034" s="45"/>
      <c r="LFD1034" s="45"/>
      <c r="LFE1034" s="45"/>
      <c r="LFF1034" s="45"/>
      <c r="LFG1034" s="45"/>
      <c r="LFH1034" s="45"/>
      <c r="LFI1034" s="45"/>
      <c r="LFJ1034" s="45"/>
      <c r="LFK1034" s="45"/>
      <c r="LFL1034" s="45"/>
      <c r="LFM1034" s="45"/>
      <c r="LFN1034" s="45"/>
      <c r="LFO1034" s="45"/>
      <c r="LFP1034" s="45"/>
      <c r="LFQ1034" s="45"/>
      <c r="LFR1034" s="45"/>
      <c r="LFS1034" s="45"/>
      <c r="LFT1034" s="45"/>
      <c r="LFU1034" s="45"/>
      <c r="LFV1034" s="45"/>
      <c r="LFW1034" s="45"/>
      <c r="LFX1034" s="45"/>
      <c r="LFY1034" s="45"/>
      <c r="LFZ1034" s="45"/>
      <c r="LGA1034" s="45"/>
      <c r="LGB1034" s="45"/>
      <c r="LGC1034" s="45"/>
      <c r="LGD1034" s="45"/>
      <c r="LGE1034" s="45"/>
      <c r="LGF1034" s="45"/>
      <c r="LGG1034" s="45"/>
      <c r="LGH1034" s="45"/>
      <c r="LGI1034" s="45"/>
      <c r="LGJ1034" s="45"/>
      <c r="LGK1034" s="45"/>
      <c r="LGL1034" s="45"/>
      <c r="LGM1034" s="45"/>
      <c r="LGN1034" s="45"/>
      <c r="LGO1034" s="45"/>
      <c r="LGP1034" s="45"/>
      <c r="LGQ1034" s="45"/>
      <c r="LGR1034" s="45"/>
      <c r="LGS1034" s="45"/>
      <c r="LGT1034" s="45"/>
      <c r="LGU1034" s="45"/>
      <c r="LGV1034" s="45"/>
      <c r="LGW1034" s="45"/>
      <c r="LGX1034" s="45"/>
      <c r="LGY1034" s="45"/>
      <c r="LGZ1034" s="45"/>
      <c r="LHA1034" s="45"/>
      <c r="LHB1034" s="45"/>
      <c r="LHC1034" s="45"/>
      <c r="LHD1034" s="45"/>
      <c r="LHE1034" s="45"/>
      <c r="LHF1034" s="45"/>
      <c r="LHG1034" s="45"/>
      <c r="LHH1034" s="45"/>
      <c r="LHI1034" s="45"/>
      <c r="LHJ1034" s="45"/>
      <c r="LHK1034" s="45"/>
      <c r="LHL1034" s="45"/>
      <c r="LHM1034" s="45"/>
      <c r="LHN1034" s="45"/>
      <c r="LHO1034" s="45"/>
      <c r="LHP1034" s="45"/>
      <c r="LHQ1034" s="45"/>
      <c r="LHR1034" s="45"/>
      <c r="LHS1034" s="45"/>
      <c r="LHT1034" s="45"/>
      <c r="LHU1034" s="45"/>
      <c r="LHV1034" s="45"/>
      <c r="LHW1034" s="45"/>
      <c r="LHX1034" s="45"/>
      <c r="LHY1034" s="45"/>
      <c r="LHZ1034" s="45"/>
      <c r="LIA1034" s="45"/>
      <c r="LIB1034" s="45"/>
      <c r="LIC1034" s="45"/>
      <c r="LID1034" s="45"/>
      <c r="LIE1034" s="45"/>
      <c r="LIF1034" s="45"/>
      <c r="LIG1034" s="45"/>
      <c r="LIH1034" s="45"/>
      <c r="LII1034" s="45"/>
      <c r="LIJ1034" s="45"/>
      <c r="LIK1034" s="45"/>
      <c r="LIL1034" s="45"/>
      <c r="LIM1034" s="45"/>
      <c r="LIN1034" s="45"/>
      <c r="LIO1034" s="45"/>
      <c r="LIP1034" s="45"/>
      <c r="LIQ1034" s="45"/>
      <c r="LIR1034" s="45"/>
      <c r="LIS1034" s="45"/>
      <c r="LIT1034" s="45"/>
      <c r="LIU1034" s="45"/>
      <c r="LIV1034" s="45"/>
      <c r="LIW1034" s="45"/>
      <c r="LIX1034" s="45"/>
      <c r="LIY1034" s="45"/>
      <c r="LIZ1034" s="45"/>
      <c r="LJA1034" s="45"/>
      <c r="LJB1034" s="45"/>
      <c r="LJC1034" s="45"/>
      <c r="LJD1034" s="45"/>
      <c r="LJE1034" s="45"/>
      <c r="LJF1034" s="45"/>
      <c r="LJG1034" s="45"/>
      <c r="LJH1034" s="45"/>
      <c r="LJI1034" s="45"/>
      <c r="LJJ1034" s="45"/>
      <c r="LJK1034" s="45"/>
      <c r="LJL1034" s="45"/>
      <c r="LJM1034" s="45"/>
      <c r="LJN1034" s="45"/>
      <c r="LJO1034" s="45"/>
      <c r="LJP1034" s="45"/>
      <c r="LJQ1034" s="45"/>
      <c r="LJR1034" s="45"/>
      <c r="LJS1034" s="45"/>
      <c r="LJT1034" s="45"/>
      <c r="LJU1034" s="45"/>
      <c r="LJV1034" s="45"/>
      <c r="LJW1034" s="45"/>
      <c r="LJX1034" s="45"/>
      <c r="LJY1034" s="45"/>
      <c r="LJZ1034" s="45"/>
      <c r="LKA1034" s="45"/>
      <c r="LKB1034" s="45"/>
      <c r="LKC1034" s="45"/>
      <c r="LKD1034" s="45"/>
      <c r="LKE1034" s="45"/>
      <c r="LKF1034" s="45"/>
      <c r="LKG1034" s="45"/>
      <c r="LKH1034" s="45"/>
      <c r="LKI1034" s="45"/>
      <c r="LKJ1034" s="45"/>
      <c r="LKK1034" s="45"/>
      <c r="LKL1034" s="45"/>
      <c r="LKM1034" s="45"/>
      <c r="LKN1034" s="45"/>
      <c r="LKO1034" s="45"/>
      <c r="LKP1034" s="45"/>
      <c r="LKQ1034" s="45"/>
      <c r="LKR1034" s="45"/>
      <c r="LKS1034" s="45"/>
      <c r="LKT1034" s="45"/>
      <c r="LKU1034" s="45"/>
      <c r="LKV1034" s="45"/>
      <c r="LKW1034" s="45"/>
      <c r="LKX1034" s="45"/>
      <c r="LKY1034" s="45"/>
      <c r="LKZ1034" s="45"/>
      <c r="LLA1034" s="45"/>
      <c r="LLB1034" s="45"/>
      <c r="LLC1034" s="45"/>
      <c r="LLD1034" s="45"/>
      <c r="LLE1034" s="45"/>
      <c r="LLF1034" s="45"/>
      <c r="LLG1034" s="45"/>
      <c r="LLH1034" s="45"/>
      <c r="LLI1034" s="45"/>
      <c r="LLJ1034" s="45"/>
      <c r="LLK1034" s="45"/>
      <c r="LLL1034" s="45"/>
      <c r="LLM1034" s="45"/>
      <c r="LLN1034" s="45"/>
      <c r="LLO1034" s="45"/>
      <c r="LLP1034" s="45"/>
      <c r="LLQ1034" s="45"/>
      <c r="LLR1034" s="45"/>
      <c r="LLS1034" s="45"/>
      <c r="LLT1034" s="45"/>
      <c r="LLU1034" s="45"/>
      <c r="LLV1034" s="45"/>
      <c r="LLW1034" s="45"/>
      <c r="LLX1034" s="45"/>
      <c r="LLY1034" s="45"/>
      <c r="LLZ1034" s="45"/>
      <c r="LMA1034" s="45"/>
      <c r="LMB1034" s="45"/>
      <c r="LMC1034" s="45"/>
      <c r="LMD1034" s="45"/>
      <c r="LME1034" s="45"/>
      <c r="LMF1034" s="45"/>
      <c r="LMG1034" s="45"/>
      <c r="LMH1034" s="45"/>
      <c r="LMI1034" s="45"/>
      <c r="LMJ1034" s="45"/>
      <c r="LMK1034" s="45"/>
      <c r="LML1034" s="45"/>
      <c r="LMM1034" s="45"/>
      <c r="LMN1034" s="45"/>
      <c r="LMO1034" s="45"/>
      <c r="LMP1034" s="45"/>
      <c r="LMQ1034" s="45"/>
      <c r="LMR1034" s="45"/>
      <c r="LMS1034" s="45"/>
      <c r="LMT1034" s="45"/>
      <c r="LMU1034" s="45"/>
      <c r="LMV1034" s="45"/>
      <c r="LMW1034" s="45"/>
      <c r="LMX1034" s="45"/>
      <c r="LMY1034" s="45"/>
      <c r="LMZ1034" s="45"/>
      <c r="LNA1034" s="45"/>
      <c r="LNB1034" s="45"/>
      <c r="LNC1034" s="45"/>
      <c r="LND1034" s="45"/>
      <c r="LNE1034" s="45"/>
      <c r="LNF1034" s="45"/>
      <c r="LNG1034" s="45"/>
      <c r="LNH1034" s="45"/>
      <c r="LNI1034" s="45"/>
      <c r="LNJ1034" s="45"/>
      <c r="LNK1034" s="45"/>
      <c r="LNL1034" s="45"/>
      <c r="LNM1034" s="45"/>
      <c r="LNN1034" s="45"/>
      <c r="LNO1034" s="45"/>
      <c r="LNP1034" s="45"/>
      <c r="LNQ1034" s="45"/>
      <c r="LNR1034" s="45"/>
      <c r="LNS1034" s="45"/>
      <c r="LNT1034" s="45"/>
      <c r="LNU1034" s="45"/>
      <c r="LNV1034" s="45"/>
      <c r="LNW1034" s="45"/>
      <c r="LNX1034" s="45"/>
      <c r="LNY1034" s="45"/>
      <c r="LNZ1034" s="45"/>
      <c r="LOA1034" s="45"/>
      <c r="LOB1034" s="45"/>
      <c r="LOC1034" s="45"/>
      <c r="LOD1034" s="45"/>
      <c r="LOE1034" s="45"/>
      <c r="LOF1034" s="45"/>
      <c r="LOG1034" s="45"/>
      <c r="LOH1034" s="45"/>
      <c r="LOI1034" s="45"/>
      <c r="LOJ1034" s="45"/>
      <c r="LOK1034" s="45"/>
      <c r="LOL1034" s="45"/>
      <c r="LOM1034" s="45"/>
      <c r="LON1034" s="45"/>
      <c r="LOO1034" s="45"/>
      <c r="LOP1034" s="45"/>
      <c r="LOQ1034" s="45"/>
      <c r="LOR1034" s="45"/>
      <c r="LOS1034" s="45"/>
      <c r="LOT1034" s="45"/>
      <c r="LOU1034" s="45"/>
      <c r="LOV1034" s="45"/>
      <c r="LOW1034" s="45"/>
      <c r="LOX1034" s="45"/>
      <c r="LOY1034" s="45"/>
      <c r="LOZ1034" s="45"/>
      <c r="LPA1034" s="45"/>
      <c r="LPB1034" s="45"/>
      <c r="LPC1034" s="45"/>
      <c r="LPD1034" s="45"/>
      <c r="LPE1034" s="45"/>
      <c r="LPF1034" s="45"/>
      <c r="LPG1034" s="45"/>
      <c r="LPH1034" s="45"/>
      <c r="LPI1034" s="45"/>
      <c r="LPJ1034" s="45"/>
      <c r="LPK1034" s="45"/>
      <c r="LPL1034" s="45"/>
      <c r="LPM1034" s="45"/>
      <c r="LPN1034" s="45"/>
      <c r="LPO1034" s="45"/>
      <c r="LPP1034" s="45"/>
      <c r="LPQ1034" s="45"/>
      <c r="LPR1034" s="45"/>
      <c r="LPS1034" s="45"/>
      <c r="LPT1034" s="45"/>
      <c r="LPU1034" s="45"/>
      <c r="LPV1034" s="45"/>
      <c r="LPW1034" s="45"/>
      <c r="LPX1034" s="45"/>
      <c r="LPY1034" s="45"/>
      <c r="LPZ1034" s="45"/>
      <c r="LQA1034" s="45"/>
      <c r="LQB1034" s="45"/>
      <c r="LQC1034" s="45"/>
      <c r="LQD1034" s="45"/>
      <c r="LQE1034" s="45"/>
      <c r="LQF1034" s="45"/>
      <c r="LQG1034" s="45"/>
      <c r="LQH1034" s="45"/>
      <c r="LQI1034" s="45"/>
      <c r="LQJ1034" s="45"/>
      <c r="LQK1034" s="45"/>
      <c r="LQL1034" s="45"/>
      <c r="LQM1034" s="45"/>
      <c r="LQN1034" s="45"/>
      <c r="LQO1034" s="45"/>
      <c r="LQP1034" s="45"/>
      <c r="LQQ1034" s="45"/>
      <c r="LQR1034" s="45"/>
      <c r="LQS1034" s="45"/>
      <c r="LQT1034" s="45"/>
      <c r="LQU1034" s="45"/>
      <c r="LQV1034" s="45"/>
      <c r="LQW1034" s="45"/>
      <c r="LQX1034" s="45"/>
      <c r="LQY1034" s="45"/>
      <c r="LQZ1034" s="45"/>
      <c r="LRA1034" s="45"/>
      <c r="LRB1034" s="45"/>
      <c r="LRC1034" s="45"/>
      <c r="LRD1034" s="45"/>
      <c r="LRE1034" s="45"/>
      <c r="LRF1034" s="45"/>
      <c r="LRG1034" s="45"/>
      <c r="LRH1034" s="45"/>
      <c r="LRI1034" s="45"/>
      <c r="LRJ1034" s="45"/>
      <c r="LRK1034" s="45"/>
      <c r="LRL1034" s="45"/>
      <c r="LRM1034" s="45"/>
      <c r="LRN1034" s="45"/>
      <c r="LRO1034" s="45"/>
      <c r="LRP1034" s="45"/>
      <c r="LRQ1034" s="45"/>
      <c r="LRR1034" s="45"/>
      <c r="LRS1034" s="45"/>
      <c r="LRT1034" s="45"/>
      <c r="LRU1034" s="45"/>
      <c r="LRV1034" s="45"/>
      <c r="LRW1034" s="45"/>
      <c r="LRX1034" s="45"/>
      <c r="LRY1034" s="45"/>
      <c r="LRZ1034" s="45"/>
      <c r="LSA1034" s="45"/>
      <c r="LSB1034" s="45"/>
      <c r="LSC1034" s="45"/>
      <c r="LSD1034" s="45"/>
      <c r="LSE1034" s="45"/>
      <c r="LSF1034" s="45"/>
      <c r="LSG1034" s="45"/>
      <c r="LSH1034" s="45"/>
      <c r="LSI1034" s="45"/>
      <c r="LSJ1034" s="45"/>
      <c r="LSK1034" s="45"/>
      <c r="LSL1034" s="45"/>
      <c r="LSM1034" s="45"/>
      <c r="LSN1034" s="45"/>
      <c r="LSO1034" s="45"/>
      <c r="LSP1034" s="45"/>
      <c r="LSQ1034" s="45"/>
      <c r="LSR1034" s="45"/>
      <c r="LSS1034" s="45"/>
      <c r="LST1034" s="45"/>
      <c r="LSU1034" s="45"/>
      <c r="LSV1034" s="45"/>
      <c r="LSW1034" s="45"/>
      <c r="LSX1034" s="45"/>
      <c r="LSY1034" s="45"/>
      <c r="LSZ1034" s="45"/>
      <c r="LTA1034" s="45"/>
      <c r="LTB1034" s="45"/>
      <c r="LTC1034" s="45"/>
      <c r="LTD1034" s="45"/>
      <c r="LTE1034" s="45"/>
      <c r="LTF1034" s="45"/>
      <c r="LTG1034" s="45"/>
      <c r="LTH1034" s="45"/>
      <c r="LTI1034" s="45"/>
      <c r="LTJ1034" s="45"/>
      <c r="LTK1034" s="45"/>
      <c r="LTL1034" s="45"/>
      <c r="LTM1034" s="45"/>
      <c r="LTN1034" s="45"/>
      <c r="LTO1034" s="45"/>
      <c r="LTP1034" s="45"/>
      <c r="LTQ1034" s="45"/>
      <c r="LTR1034" s="45"/>
      <c r="LTS1034" s="45"/>
      <c r="LTT1034" s="45"/>
      <c r="LTU1034" s="45"/>
      <c r="LTV1034" s="45"/>
      <c r="LTW1034" s="45"/>
      <c r="LTX1034" s="45"/>
      <c r="LTY1034" s="45"/>
      <c r="LTZ1034" s="45"/>
      <c r="LUA1034" s="45"/>
      <c r="LUB1034" s="45"/>
      <c r="LUC1034" s="45"/>
      <c r="LUD1034" s="45"/>
      <c r="LUE1034" s="45"/>
      <c r="LUF1034" s="45"/>
      <c r="LUG1034" s="45"/>
      <c r="LUH1034" s="45"/>
      <c r="LUI1034" s="45"/>
      <c r="LUJ1034" s="45"/>
      <c r="LUK1034" s="45"/>
      <c r="LUL1034" s="45"/>
      <c r="LUM1034" s="45"/>
      <c r="LUN1034" s="45"/>
      <c r="LUO1034" s="45"/>
      <c r="LUP1034" s="45"/>
      <c r="LUQ1034" s="45"/>
      <c r="LUR1034" s="45"/>
      <c r="LUS1034" s="45"/>
      <c r="LUT1034" s="45"/>
      <c r="LUU1034" s="45"/>
      <c r="LUV1034" s="45"/>
      <c r="LUW1034" s="45"/>
      <c r="LUX1034" s="45"/>
      <c r="LUY1034" s="45"/>
      <c r="LUZ1034" s="45"/>
      <c r="LVA1034" s="45"/>
      <c r="LVB1034" s="45"/>
      <c r="LVC1034" s="45"/>
      <c r="LVD1034" s="45"/>
      <c r="LVE1034" s="45"/>
      <c r="LVF1034" s="45"/>
      <c r="LVG1034" s="45"/>
      <c r="LVH1034" s="45"/>
      <c r="LVI1034" s="45"/>
      <c r="LVJ1034" s="45"/>
      <c r="LVK1034" s="45"/>
      <c r="LVL1034" s="45"/>
      <c r="LVM1034" s="45"/>
      <c r="LVN1034" s="45"/>
      <c r="LVO1034" s="45"/>
      <c r="LVP1034" s="45"/>
      <c r="LVQ1034" s="45"/>
      <c r="LVR1034" s="45"/>
      <c r="LVS1034" s="45"/>
      <c r="LVT1034" s="45"/>
      <c r="LVU1034" s="45"/>
      <c r="LVV1034" s="45"/>
      <c r="LVW1034" s="45"/>
      <c r="LVX1034" s="45"/>
      <c r="LVY1034" s="45"/>
      <c r="LVZ1034" s="45"/>
      <c r="LWA1034" s="45"/>
      <c r="LWB1034" s="45"/>
      <c r="LWC1034" s="45"/>
      <c r="LWD1034" s="45"/>
      <c r="LWE1034" s="45"/>
      <c r="LWF1034" s="45"/>
      <c r="LWG1034" s="45"/>
      <c r="LWH1034" s="45"/>
      <c r="LWI1034" s="45"/>
      <c r="LWJ1034" s="45"/>
      <c r="LWK1034" s="45"/>
      <c r="LWL1034" s="45"/>
      <c r="LWM1034" s="45"/>
      <c r="LWN1034" s="45"/>
      <c r="LWO1034" s="45"/>
      <c r="LWP1034" s="45"/>
      <c r="LWQ1034" s="45"/>
      <c r="LWR1034" s="45"/>
      <c r="LWS1034" s="45"/>
      <c r="LWT1034" s="45"/>
      <c r="LWU1034" s="45"/>
      <c r="LWV1034" s="45"/>
      <c r="LWW1034" s="45"/>
      <c r="LWX1034" s="45"/>
      <c r="LWY1034" s="45"/>
      <c r="LWZ1034" s="45"/>
      <c r="LXA1034" s="45"/>
      <c r="LXB1034" s="45"/>
      <c r="LXC1034" s="45"/>
      <c r="LXD1034" s="45"/>
      <c r="LXE1034" s="45"/>
      <c r="LXF1034" s="45"/>
      <c r="LXG1034" s="45"/>
      <c r="LXH1034" s="45"/>
      <c r="LXI1034" s="45"/>
      <c r="LXJ1034" s="45"/>
      <c r="LXK1034" s="45"/>
      <c r="LXL1034" s="45"/>
      <c r="LXM1034" s="45"/>
      <c r="LXN1034" s="45"/>
      <c r="LXO1034" s="45"/>
      <c r="LXP1034" s="45"/>
      <c r="LXQ1034" s="45"/>
      <c r="LXR1034" s="45"/>
      <c r="LXS1034" s="45"/>
      <c r="LXT1034" s="45"/>
      <c r="LXU1034" s="45"/>
      <c r="LXV1034" s="45"/>
      <c r="LXW1034" s="45"/>
      <c r="LXX1034" s="45"/>
      <c r="LXY1034" s="45"/>
      <c r="LXZ1034" s="45"/>
      <c r="LYA1034" s="45"/>
      <c r="LYB1034" s="45"/>
      <c r="LYC1034" s="45"/>
      <c r="LYD1034" s="45"/>
      <c r="LYE1034" s="45"/>
      <c r="LYF1034" s="45"/>
      <c r="LYG1034" s="45"/>
      <c r="LYH1034" s="45"/>
      <c r="LYI1034" s="45"/>
      <c r="LYJ1034" s="45"/>
      <c r="LYK1034" s="45"/>
      <c r="LYL1034" s="45"/>
      <c r="LYM1034" s="45"/>
      <c r="LYN1034" s="45"/>
      <c r="LYO1034" s="45"/>
      <c r="LYP1034" s="45"/>
      <c r="LYQ1034" s="45"/>
      <c r="LYR1034" s="45"/>
      <c r="LYS1034" s="45"/>
      <c r="LYT1034" s="45"/>
      <c r="LYU1034" s="45"/>
      <c r="LYV1034" s="45"/>
      <c r="LYW1034" s="45"/>
      <c r="LYX1034" s="45"/>
      <c r="LYY1034" s="45"/>
      <c r="LYZ1034" s="45"/>
      <c r="LZA1034" s="45"/>
      <c r="LZB1034" s="45"/>
      <c r="LZC1034" s="45"/>
      <c r="LZD1034" s="45"/>
      <c r="LZE1034" s="45"/>
      <c r="LZF1034" s="45"/>
      <c r="LZG1034" s="45"/>
      <c r="LZH1034" s="45"/>
      <c r="LZI1034" s="45"/>
      <c r="LZJ1034" s="45"/>
      <c r="LZK1034" s="45"/>
      <c r="LZL1034" s="45"/>
      <c r="LZM1034" s="45"/>
      <c r="LZN1034" s="45"/>
      <c r="LZO1034" s="45"/>
      <c r="LZP1034" s="45"/>
      <c r="LZQ1034" s="45"/>
      <c r="LZR1034" s="45"/>
      <c r="LZS1034" s="45"/>
      <c r="LZT1034" s="45"/>
      <c r="LZU1034" s="45"/>
      <c r="LZV1034" s="45"/>
      <c r="LZW1034" s="45"/>
      <c r="LZX1034" s="45"/>
      <c r="LZY1034" s="45"/>
      <c r="LZZ1034" s="45"/>
      <c r="MAA1034" s="45"/>
      <c r="MAB1034" s="45"/>
      <c r="MAC1034" s="45"/>
      <c r="MAD1034" s="45"/>
      <c r="MAE1034" s="45"/>
      <c r="MAF1034" s="45"/>
      <c r="MAG1034" s="45"/>
      <c r="MAH1034" s="45"/>
      <c r="MAI1034" s="45"/>
      <c r="MAJ1034" s="45"/>
      <c r="MAK1034" s="45"/>
      <c r="MAL1034" s="45"/>
      <c r="MAM1034" s="45"/>
      <c r="MAN1034" s="45"/>
      <c r="MAO1034" s="45"/>
      <c r="MAP1034" s="45"/>
      <c r="MAQ1034" s="45"/>
      <c r="MAR1034" s="45"/>
      <c r="MAS1034" s="45"/>
      <c r="MAT1034" s="45"/>
      <c r="MAU1034" s="45"/>
      <c r="MAV1034" s="45"/>
      <c r="MAW1034" s="45"/>
      <c r="MAX1034" s="45"/>
      <c r="MAY1034" s="45"/>
      <c r="MAZ1034" s="45"/>
      <c r="MBA1034" s="45"/>
      <c r="MBB1034" s="45"/>
      <c r="MBC1034" s="45"/>
      <c r="MBD1034" s="45"/>
      <c r="MBE1034" s="45"/>
      <c r="MBF1034" s="45"/>
      <c r="MBG1034" s="45"/>
      <c r="MBH1034" s="45"/>
      <c r="MBI1034" s="45"/>
      <c r="MBJ1034" s="45"/>
      <c r="MBK1034" s="45"/>
      <c r="MBL1034" s="45"/>
      <c r="MBM1034" s="45"/>
      <c r="MBN1034" s="45"/>
      <c r="MBO1034" s="45"/>
      <c r="MBP1034" s="45"/>
      <c r="MBQ1034" s="45"/>
      <c r="MBR1034" s="45"/>
      <c r="MBS1034" s="45"/>
      <c r="MBT1034" s="45"/>
      <c r="MBU1034" s="45"/>
      <c r="MBV1034" s="45"/>
      <c r="MBW1034" s="45"/>
      <c r="MBX1034" s="45"/>
      <c r="MBY1034" s="45"/>
      <c r="MBZ1034" s="45"/>
      <c r="MCA1034" s="45"/>
      <c r="MCB1034" s="45"/>
      <c r="MCC1034" s="45"/>
      <c r="MCD1034" s="45"/>
      <c r="MCE1034" s="45"/>
      <c r="MCF1034" s="45"/>
      <c r="MCG1034" s="45"/>
      <c r="MCH1034" s="45"/>
      <c r="MCI1034" s="45"/>
      <c r="MCJ1034" s="45"/>
      <c r="MCK1034" s="45"/>
      <c r="MCL1034" s="45"/>
      <c r="MCM1034" s="45"/>
      <c r="MCN1034" s="45"/>
      <c r="MCO1034" s="45"/>
      <c r="MCP1034" s="45"/>
      <c r="MCQ1034" s="45"/>
      <c r="MCR1034" s="45"/>
      <c r="MCS1034" s="45"/>
      <c r="MCT1034" s="45"/>
      <c r="MCU1034" s="45"/>
      <c r="MCV1034" s="45"/>
      <c r="MCW1034" s="45"/>
      <c r="MCX1034" s="45"/>
      <c r="MCY1034" s="45"/>
      <c r="MCZ1034" s="45"/>
      <c r="MDA1034" s="45"/>
      <c r="MDB1034" s="45"/>
      <c r="MDC1034" s="45"/>
      <c r="MDD1034" s="45"/>
      <c r="MDE1034" s="45"/>
      <c r="MDF1034" s="45"/>
      <c r="MDG1034" s="45"/>
      <c r="MDH1034" s="45"/>
      <c r="MDI1034" s="45"/>
      <c r="MDJ1034" s="45"/>
      <c r="MDK1034" s="45"/>
      <c r="MDL1034" s="45"/>
      <c r="MDM1034" s="45"/>
      <c r="MDN1034" s="45"/>
      <c r="MDO1034" s="45"/>
      <c r="MDP1034" s="45"/>
      <c r="MDQ1034" s="45"/>
      <c r="MDR1034" s="45"/>
      <c r="MDS1034" s="45"/>
      <c r="MDT1034" s="45"/>
      <c r="MDU1034" s="45"/>
      <c r="MDV1034" s="45"/>
      <c r="MDW1034" s="45"/>
      <c r="MDX1034" s="45"/>
      <c r="MDY1034" s="45"/>
      <c r="MDZ1034" s="45"/>
      <c r="MEA1034" s="45"/>
      <c r="MEB1034" s="45"/>
      <c r="MEC1034" s="45"/>
      <c r="MED1034" s="45"/>
      <c r="MEE1034" s="45"/>
      <c r="MEF1034" s="45"/>
      <c r="MEG1034" s="45"/>
      <c r="MEH1034" s="45"/>
      <c r="MEI1034" s="45"/>
      <c r="MEJ1034" s="45"/>
      <c r="MEK1034" s="45"/>
      <c r="MEL1034" s="45"/>
      <c r="MEM1034" s="45"/>
      <c r="MEN1034" s="45"/>
      <c r="MEO1034" s="45"/>
      <c r="MEP1034" s="45"/>
      <c r="MEQ1034" s="45"/>
      <c r="MER1034" s="45"/>
      <c r="MES1034" s="45"/>
      <c r="MET1034" s="45"/>
      <c r="MEU1034" s="45"/>
      <c r="MEV1034" s="45"/>
      <c r="MEW1034" s="45"/>
      <c r="MEX1034" s="45"/>
      <c r="MEY1034" s="45"/>
      <c r="MEZ1034" s="45"/>
      <c r="MFA1034" s="45"/>
      <c r="MFB1034" s="45"/>
      <c r="MFC1034" s="45"/>
      <c r="MFD1034" s="45"/>
      <c r="MFE1034" s="45"/>
      <c r="MFF1034" s="45"/>
      <c r="MFG1034" s="45"/>
      <c r="MFH1034" s="45"/>
      <c r="MFI1034" s="45"/>
      <c r="MFJ1034" s="45"/>
      <c r="MFK1034" s="45"/>
      <c r="MFL1034" s="45"/>
      <c r="MFM1034" s="45"/>
      <c r="MFN1034" s="45"/>
      <c r="MFO1034" s="45"/>
      <c r="MFP1034" s="45"/>
      <c r="MFQ1034" s="45"/>
      <c r="MFR1034" s="45"/>
      <c r="MFS1034" s="45"/>
      <c r="MFT1034" s="45"/>
      <c r="MFU1034" s="45"/>
      <c r="MFV1034" s="45"/>
      <c r="MFW1034" s="45"/>
      <c r="MFX1034" s="45"/>
      <c r="MFY1034" s="45"/>
      <c r="MFZ1034" s="45"/>
      <c r="MGA1034" s="45"/>
      <c r="MGB1034" s="45"/>
      <c r="MGC1034" s="45"/>
      <c r="MGD1034" s="45"/>
      <c r="MGE1034" s="45"/>
      <c r="MGF1034" s="45"/>
      <c r="MGG1034" s="45"/>
      <c r="MGH1034" s="45"/>
      <c r="MGI1034" s="45"/>
      <c r="MGJ1034" s="45"/>
      <c r="MGK1034" s="45"/>
      <c r="MGL1034" s="45"/>
      <c r="MGM1034" s="45"/>
      <c r="MGN1034" s="45"/>
      <c r="MGO1034" s="45"/>
      <c r="MGP1034" s="45"/>
      <c r="MGQ1034" s="45"/>
      <c r="MGR1034" s="45"/>
      <c r="MGS1034" s="45"/>
      <c r="MGT1034" s="45"/>
      <c r="MGU1034" s="45"/>
      <c r="MGV1034" s="45"/>
      <c r="MGW1034" s="45"/>
      <c r="MGX1034" s="45"/>
      <c r="MGY1034" s="45"/>
      <c r="MGZ1034" s="45"/>
      <c r="MHA1034" s="45"/>
      <c r="MHB1034" s="45"/>
      <c r="MHC1034" s="45"/>
      <c r="MHD1034" s="45"/>
      <c r="MHE1034" s="45"/>
      <c r="MHF1034" s="45"/>
      <c r="MHG1034" s="45"/>
      <c r="MHH1034" s="45"/>
      <c r="MHI1034" s="45"/>
      <c r="MHJ1034" s="45"/>
      <c r="MHK1034" s="45"/>
      <c r="MHL1034" s="45"/>
      <c r="MHM1034" s="45"/>
      <c r="MHN1034" s="45"/>
      <c r="MHO1034" s="45"/>
      <c r="MHP1034" s="45"/>
      <c r="MHQ1034" s="45"/>
      <c r="MHR1034" s="45"/>
      <c r="MHS1034" s="45"/>
      <c r="MHT1034" s="45"/>
      <c r="MHU1034" s="45"/>
      <c r="MHV1034" s="45"/>
      <c r="MHW1034" s="45"/>
      <c r="MHX1034" s="45"/>
      <c r="MHY1034" s="45"/>
      <c r="MHZ1034" s="45"/>
      <c r="MIA1034" s="45"/>
      <c r="MIB1034" s="45"/>
      <c r="MIC1034" s="45"/>
      <c r="MID1034" s="45"/>
      <c r="MIE1034" s="45"/>
      <c r="MIF1034" s="45"/>
      <c r="MIG1034" s="45"/>
      <c r="MIH1034" s="45"/>
      <c r="MII1034" s="45"/>
      <c r="MIJ1034" s="45"/>
      <c r="MIK1034" s="45"/>
      <c r="MIL1034" s="45"/>
      <c r="MIM1034" s="45"/>
      <c r="MIN1034" s="45"/>
      <c r="MIO1034" s="45"/>
      <c r="MIP1034" s="45"/>
      <c r="MIQ1034" s="45"/>
      <c r="MIR1034" s="45"/>
      <c r="MIS1034" s="45"/>
      <c r="MIT1034" s="45"/>
      <c r="MIU1034" s="45"/>
      <c r="MIV1034" s="45"/>
      <c r="MIW1034" s="45"/>
      <c r="MIX1034" s="45"/>
      <c r="MIY1034" s="45"/>
      <c r="MIZ1034" s="45"/>
      <c r="MJA1034" s="45"/>
      <c r="MJB1034" s="45"/>
      <c r="MJC1034" s="45"/>
      <c r="MJD1034" s="45"/>
      <c r="MJE1034" s="45"/>
      <c r="MJF1034" s="45"/>
      <c r="MJG1034" s="45"/>
      <c r="MJH1034" s="45"/>
      <c r="MJI1034" s="45"/>
      <c r="MJJ1034" s="45"/>
      <c r="MJK1034" s="45"/>
      <c r="MJL1034" s="45"/>
      <c r="MJM1034" s="45"/>
      <c r="MJN1034" s="45"/>
      <c r="MJO1034" s="45"/>
      <c r="MJP1034" s="45"/>
      <c r="MJQ1034" s="45"/>
      <c r="MJR1034" s="45"/>
      <c r="MJS1034" s="45"/>
      <c r="MJT1034" s="45"/>
      <c r="MJU1034" s="45"/>
      <c r="MJV1034" s="45"/>
      <c r="MJW1034" s="45"/>
      <c r="MJX1034" s="45"/>
      <c r="MJY1034" s="45"/>
      <c r="MJZ1034" s="45"/>
      <c r="MKA1034" s="45"/>
      <c r="MKB1034" s="45"/>
      <c r="MKC1034" s="45"/>
      <c r="MKD1034" s="45"/>
      <c r="MKE1034" s="45"/>
      <c r="MKF1034" s="45"/>
      <c r="MKG1034" s="45"/>
      <c r="MKH1034" s="45"/>
      <c r="MKI1034" s="45"/>
      <c r="MKJ1034" s="45"/>
      <c r="MKK1034" s="45"/>
      <c r="MKL1034" s="45"/>
      <c r="MKM1034" s="45"/>
      <c r="MKN1034" s="45"/>
      <c r="MKO1034" s="45"/>
      <c r="MKP1034" s="45"/>
      <c r="MKQ1034" s="45"/>
      <c r="MKR1034" s="45"/>
      <c r="MKS1034" s="45"/>
      <c r="MKT1034" s="45"/>
      <c r="MKU1034" s="45"/>
      <c r="MKV1034" s="45"/>
      <c r="MKW1034" s="45"/>
      <c r="MKX1034" s="45"/>
      <c r="MKY1034" s="45"/>
      <c r="MKZ1034" s="45"/>
      <c r="MLA1034" s="45"/>
      <c r="MLB1034" s="45"/>
      <c r="MLC1034" s="45"/>
      <c r="MLD1034" s="45"/>
      <c r="MLE1034" s="45"/>
      <c r="MLF1034" s="45"/>
      <c r="MLG1034" s="45"/>
      <c r="MLH1034" s="45"/>
      <c r="MLI1034" s="45"/>
      <c r="MLJ1034" s="45"/>
      <c r="MLK1034" s="45"/>
      <c r="MLL1034" s="45"/>
      <c r="MLM1034" s="45"/>
      <c r="MLN1034" s="45"/>
      <c r="MLO1034" s="45"/>
      <c r="MLP1034" s="45"/>
      <c r="MLQ1034" s="45"/>
      <c r="MLR1034" s="45"/>
      <c r="MLS1034" s="45"/>
      <c r="MLT1034" s="45"/>
      <c r="MLU1034" s="45"/>
      <c r="MLV1034" s="45"/>
      <c r="MLW1034" s="45"/>
      <c r="MLX1034" s="45"/>
      <c r="MLY1034" s="45"/>
      <c r="MLZ1034" s="45"/>
      <c r="MMA1034" s="45"/>
      <c r="MMB1034" s="45"/>
      <c r="MMC1034" s="45"/>
      <c r="MMD1034" s="45"/>
      <c r="MME1034" s="45"/>
      <c r="MMF1034" s="45"/>
      <c r="MMG1034" s="45"/>
      <c r="MMH1034" s="45"/>
      <c r="MMI1034" s="45"/>
      <c r="MMJ1034" s="45"/>
      <c r="MMK1034" s="45"/>
      <c r="MML1034" s="45"/>
      <c r="MMM1034" s="45"/>
      <c r="MMN1034" s="45"/>
      <c r="MMO1034" s="45"/>
      <c r="MMP1034" s="45"/>
      <c r="MMQ1034" s="45"/>
      <c r="MMR1034" s="45"/>
      <c r="MMS1034" s="45"/>
      <c r="MMT1034" s="45"/>
      <c r="MMU1034" s="45"/>
      <c r="MMV1034" s="45"/>
      <c r="MMW1034" s="45"/>
      <c r="MMX1034" s="45"/>
      <c r="MMY1034" s="45"/>
      <c r="MMZ1034" s="45"/>
      <c r="MNA1034" s="45"/>
      <c r="MNB1034" s="45"/>
      <c r="MNC1034" s="45"/>
      <c r="MND1034" s="45"/>
      <c r="MNE1034" s="45"/>
      <c r="MNF1034" s="45"/>
      <c r="MNG1034" s="45"/>
      <c r="MNH1034" s="45"/>
      <c r="MNI1034" s="45"/>
      <c r="MNJ1034" s="45"/>
      <c r="MNK1034" s="45"/>
      <c r="MNL1034" s="45"/>
      <c r="MNM1034" s="45"/>
      <c r="MNN1034" s="45"/>
      <c r="MNO1034" s="45"/>
      <c r="MNP1034" s="45"/>
      <c r="MNQ1034" s="45"/>
      <c r="MNR1034" s="45"/>
      <c r="MNS1034" s="45"/>
      <c r="MNT1034" s="45"/>
      <c r="MNU1034" s="45"/>
      <c r="MNV1034" s="45"/>
      <c r="MNW1034" s="45"/>
      <c r="MNX1034" s="45"/>
      <c r="MNY1034" s="45"/>
      <c r="MNZ1034" s="45"/>
      <c r="MOA1034" s="45"/>
      <c r="MOB1034" s="45"/>
      <c r="MOC1034" s="45"/>
      <c r="MOD1034" s="45"/>
      <c r="MOE1034" s="45"/>
      <c r="MOF1034" s="45"/>
      <c r="MOG1034" s="45"/>
      <c r="MOH1034" s="45"/>
      <c r="MOI1034" s="45"/>
      <c r="MOJ1034" s="45"/>
      <c r="MOK1034" s="45"/>
      <c r="MOL1034" s="45"/>
      <c r="MOM1034" s="45"/>
      <c r="MON1034" s="45"/>
      <c r="MOO1034" s="45"/>
      <c r="MOP1034" s="45"/>
      <c r="MOQ1034" s="45"/>
      <c r="MOR1034" s="45"/>
      <c r="MOS1034" s="45"/>
      <c r="MOT1034" s="45"/>
      <c r="MOU1034" s="45"/>
      <c r="MOV1034" s="45"/>
      <c r="MOW1034" s="45"/>
      <c r="MOX1034" s="45"/>
      <c r="MOY1034" s="45"/>
      <c r="MOZ1034" s="45"/>
      <c r="MPA1034" s="45"/>
      <c r="MPB1034" s="45"/>
      <c r="MPC1034" s="45"/>
      <c r="MPD1034" s="45"/>
      <c r="MPE1034" s="45"/>
      <c r="MPF1034" s="45"/>
      <c r="MPG1034" s="45"/>
      <c r="MPH1034" s="45"/>
      <c r="MPI1034" s="45"/>
      <c r="MPJ1034" s="45"/>
      <c r="MPK1034" s="45"/>
      <c r="MPL1034" s="45"/>
      <c r="MPM1034" s="45"/>
      <c r="MPN1034" s="45"/>
      <c r="MPO1034" s="45"/>
      <c r="MPP1034" s="45"/>
      <c r="MPQ1034" s="45"/>
      <c r="MPR1034" s="45"/>
      <c r="MPS1034" s="45"/>
      <c r="MPT1034" s="45"/>
      <c r="MPU1034" s="45"/>
      <c r="MPV1034" s="45"/>
      <c r="MPW1034" s="45"/>
      <c r="MPX1034" s="45"/>
      <c r="MPY1034" s="45"/>
      <c r="MPZ1034" s="45"/>
      <c r="MQA1034" s="45"/>
      <c r="MQB1034" s="45"/>
      <c r="MQC1034" s="45"/>
      <c r="MQD1034" s="45"/>
      <c r="MQE1034" s="45"/>
      <c r="MQF1034" s="45"/>
      <c r="MQG1034" s="45"/>
      <c r="MQH1034" s="45"/>
      <c r="MQI1034" s="45"/>
      <c r="MQJ1034" s="45"/>
      <c r="MQK1034" s="45"/>
      <c r="MQL1034" s="45"/>
      <c r="MQM1034" s="45"/>
      <c r="MQN1034" s="45"/>
      <c r="MQO1034" s="45"/>
      <c r="MQP1034" s="45"/>
      <c r="MQQ1034" s="45"/>
      <c r="MQR1034" s="45"/>
      <c r="MQS1034" s="45"/>
      <c r="MQT1034" s="45"/>
      <c r="MQU1034" s="45"/>
      <c r="MQV1034" s="45"/>
      <c r="MQW1034" s="45"/>
      <c r="MQX1034" s="45"/>
      <c r="MQY1034" s="45"/>
      <c r="MQZ1034" s="45"/>
      <c r="MRA1034" s="45"/>
      <c r="MRB1034" s="45"/>
      <c r="MRC1034" s="45"/>
      <c r="MRD1034" s="45"/>
      <c r="MRE1034" s="45"/>
      <c r="MRF1034" s="45"/>
      <c r="MRG1034" s="45"/>
      <c r="MRH1034" s="45"/>
      <c r="MRI1034" s="45"/>
      <c r="MRJ1034" s="45"/>
      <c r="MRK1034" s="45"/>
      <c r="MRL1034" s="45"/>
      <c r="MRM1034" s="45"/>
      <c r="MRN1034" s="45"/>
      <c r="MRO1034" s="45"/>
      <c r="MRP1034" s="45"/>
      <c r="MRQ1034" s="45"/>
      <c r="MRR1034" s="45"/>
      <c r="MRS1034" s="45"/>
      <c r="MRT1034" s="45"/>
      <c r="MRU1034" s="45"/>
      <c r="MRV1034" s="45"/>
      <c r="MRW1034" s="45"/>
      <c r="MRX1034" s="45"/>
      <c r="MRY1034" s="45"/>
      <c r="MRZ1034" s="45"/>
      <c r="MSA1034" s="45"/>
      <c r="MSB1034" s="45"/>
      <c r="MSC1034" s="45"/>
      <c r="MSD1034" s="45"/>
      <c r="MSE1034" s="45"/>
      <c r="MSF1034" s="45"/>
      <c r="MSG1034" s="45"/>
      <c r="MSH1034" s="45"/>
      <c r="MSI1034" s="45"/>
      <c r="MSJ1034" s="45"/>
      <c r="MSK1034" s="45"/>
      <c r="MSL1034" s="45"/>
      <c r="MSM1034" s="45"/>
      <c r="MSN1034" s="45"/>
      <c r="MSO1034" s="45"/>
      <c r="MSP1034" s="45"/>
      <c r="MSQ1034" s="45"/>
      <c r="MSR1034" s="45"/>
      <c r="MSS1034" s="45"/>
      <c r="MST1034" s="45"/>
      <c r="MSU1034" s="45"/>
      <c r="MSV1034" s="45"/>
      <c r="MSW1034" s="45"/>
      <c r="MSX1034" s="45"/>
      <c r="MSY1034" s="45"/>
      <c r="MSZ1034" s="45"/>
      <c r="MTA1034" s="45"/>
      <c r="MTB1034" s="45"/>
      <c r="MTC1034" s="45"/>
      <c r="MTD1034" s="45"/>
      <c r="MTE1034" s="45"/>
      <c r="MTF1034" s="45"/>
      <c r="MTG1034" s="45"/>
      <c r="MTH1034" s="45"/>
      <c r="MTI1034" s="45"/>
      <c r="MTJ1034" s="45"/>
      <c r="MTK1034" s="45"/>
      <c r="MTL1034" s="45"/>
      <c r="MTM1034" s="45"/>
      <c r="MTN1034" s="45"/>
      <c r="MTO1034" s="45"/>
      <c r="MTP1034" s="45"/>
      <c r="MTQ1034" s="45"/>
      <c r="MTR1034" s="45"/>
      <c r="MTS1034" s="45"/>
      <c r="MTT1034" s="45"/>
      <c r="MTU1034" s="45"/>
      <c r="MTV1034" s="45"/>
      <c r="MTW1034" s="45"/>
      <c r="MTX1034" s="45"/>
      <c r="MTY1034" s="45"/>
      <c r="MTZ1034" s="45"/>
      <c r="MUA1034" s="45"/>
      <c r="MUB1034" s="45"/>
      <c r="MUC1034" s="45"/>
      <c r="MUD1034" s="45"/>
      <c r="MUE1034" s="45"/>
      <c r="MUF1034" s="45"/>
      <c r="MUG1034" s="45"/>
      <c r="MUH1034" s="45"/>
      <c r="MUI1034" s="45"/>
      <c r="MUJ1034" s="45"/>
      <c r="MUK1034" s="45"/>
      <c r="MUL1034" s="45"/>
      <c r="MUM1034" s="45"/>
      <c r="MUN1034" s="45"/>
      <c r="MUO1034" s="45"/>
      <c r="MUP1034" s="45"/>
      <c r="MUQ1034" s="45"/>
      <c r="MUR1034" s="45"/>
      <c r="MUS1034" s="45"/>
      <c r="MUT1034" s="45"/>
      <c r="MUU1034" s="45"/>
      <c r="MUV1034" s="45"/>
      <c r="MUW1034" s="45"/>
      <c r="MUX1034" s="45"/>
      <c r="MUY1034" s="45"/>
      <c r="MUZ1034" s="45"/>
      <c r="MVA1034" s="45"/>
      <c r="MVB1034" s="45"/>
      <c r="MVC1034" s="45"/>
      <c r="MVD1034" s="45"/>
      <c r="MVE1034" s="45"/>
      <c r="MVF1034" s="45"/>
      <c r="MVG1034" s="45"/>
      <c r="MVH1034" s="45"/>
      <c r="MVI1034" s="45"/>
      <c r="MVJ1034" s="45"/>
      <c r="MVK1034" s="45"/>
      <c r="MVL1034" s="45"/>
      <c r="MVM1034" s="45"/>
      <c r="MVN1034" s="45"/>
      <c r="MVO1034" s="45"/>
      <c r="MVP1034" s="45"/>
      <c r="MVQ1034" s="45"/>
      <c r="MVR1034" s="45"/>
      <c r="MVS1034" s="45"/>
      <c r="MVT1034" s="45"/>
      <c r="MVU1034" s="45"/>
      <c r="MVV1034" s="45"/>
      <c r="MVW1034" s="45"/>
      <c r="MVX1034" s="45"/>
      <c r="MVY1034" s="45"/>
      <c r="MVZ1034" s="45"/>
      <c r="MWA1034" s="45"/>
      <c r="MWB1034" s="45"/>
      <c r="MWC1034" s="45"/>
      <c r="MWD1034" s="45"/>
      <c r="MWE1034" s="45"/>
      <c r="MWF1034" s="45"/>
      <c r="MWG1034" s="45"/>
      <c r="MWH1034" s="45"/>
      <c r="MWI1034" s="45"/>
      <c r="MWJ1034" s="45"/>
      <c r="MWK1034" s="45"/>
      <c r="MWL1034" s="45"/>
      <c r="MWM1034" s="45"/>
      <c r="MWN1034" s="45"/>
      <c r="MWO1034" s="45"/>
      <c r="MWP1034" s="45"/>
      <c r="MWQ1034" s="45"/>
      <c r="MWR1034" s="45"/>
      <c r="MWS1034" s="45"/>
      <c r="MWT1034" s="45"/>
      <c r="MWU1034" s="45"/>
      <c r="MWV1034" s="45"/>
      <c r="MWW1034" s="45"/>
      <c r="MWX1034" s="45"/>
      <c r="MWY1034" s="45"/>
      <c r="MWZ1034" s="45"/>
      <c r="MXA1034" s="45"/>
      <c r="MXB1034" s="45"/>
      <c r="MXC1034" s="45"/>
      <c r="MXD1034" s="45"/>
      <c r="MXE1034" s="45"/>
      <c r="MXF1034" s="45"/>
      <c r="MXG1034" s="45"/>
      <c r="MXH1034" s="45"/>
      <c r="MXI1034" s="45"/>
      <c r="MXJ1034" s="45"/>
      <c r="MXK1034" s="45"/>
      <c r="MXL1034" s="45"/>
      <c r="MXM1034" s="45"/>
      <c r="MXN1034" s="45"/>
      <c r="MXO1034" s="45"/>
      <c r="MXP1034" s="45"/>
      <c r="MXQ1034" s="45"/>
      <c r="MXR1034" s="45"/>
      <c r="MXS1034" s="45"/>
      <c r="MXT1034" s="45"/>
      <c r="MXU1034" s="45"/>
      <c r="MXV1034" s="45"/>
      <c r="MXW1034" s="45"/>
      <c r="MXX1034" s="45"/>
      <c r="MXY1034" s="45"/>
      <c r="MXZ1034" s="45"/>
      <c r="MYA1034" s="45"/>
      <c r="MYB1034" s="45"/>
      <c r="MYC1034" s="45"/>
      <c r="MYD1034" s="45"/>
      <c r="MYE1034" s="45"/>
      <c r="MYF1034" s="45"/>
      <c r="MYG1034" s="45"/>
      <c r="MYH1034" s="45"/>
      <c r="MYI1034" s="45"/>
      <c r="MYJ1034" s="45"/>
      <c r="MYK1034" s="45"/>
      <c r="MYL1034" s="45"/>
      <c r="MYM1034" s="45"/>
      <c r="MYN1034" s="45"/>
      <c r="MYO1034" s="45"/>
      <c r="MYP1034" s="45"/>
      <c r="MYQ1034" s="45"/>
      <c r="MYR1034" s="45"/>
      <c r="MYS1034" s="45"/>
      <c r="MYT1034" s="45"/>
      <c r="MYU1034" s="45"/>
      <c r="MYV1034" s="45"/>
      <c r="MYW1034" s="45"/>
      <c r="MYX1034" s="45"/>
      <c r="MYY1034" s="45"/>
      <c r="MYZ1034" s="45"/>
      <c r="MZA1034" s="45"/>
      <c r="MZB1034" s="45"/>
      <c r="MZC1034" s="45"/>
      <c r="MZD1034" s="45"/>
      <c r="MZE1034" s="45"/>
      <c r="MZF1034" s="45"/>
      <c r="MZG1034" s="45"/>
      <c r="MZH1034" s="45"/>
      <c r="MZI1034" s="45"/>
      <c r="MZJ1034" s="45"/>
      <c r="MZK1034" s="45"/>
      <c r="MZL1034" s="45"/>
      <c r="MZM1034" s="45"/>
      <c r="MZN1034" s="45"/>
      <c r="MZO1034" s="45"/>
      <c r="MZP1034" s="45"/>
      <c r="MZQ1034" s="45"/>
      <c r="MZR1034" s="45"/>
      <c r="MZS1034" s="45"/>
      <c r="MZT1034" s="45"/>
      <c r="MZU1034" s="45"/>
      <c r="MZV1034" s="45"/>
      <c r="MZW1034" s="45"/>
      <c r="MZX1034" s="45"/>
      <c r="MZY1034" s="45"/>
      <c r="MZZ1034" s="45"/>
      <c r="NAA1034" s="45"/>
      <c r="NAB1034" s="45"/>
      <c r="NAC1034" s="45"/>
      <c r="NAD1034" s="45"/>
      <c r="NAE1034" s="45"/>
      <c r="NAF1034" s="45"/>
      <c r="NAG1034" s="45"/>
      <c r="NAH1034" s="45"/>
      <c r="NAI1034" s="45"/>
      <c r="NAJ1034" s="45"/>
      <c r="NAK1034" s="45"/>
      <c r="NAL1034" s="45"/>
      <c r="NAM1034" s="45"/>
      <c r="NAN1034" s="45"/>
      <c r="NAO1034" s="45"/>
      <c r="NAP1034" s="45"/>
      <c r="NAQ1034" s="45"/>
      <c r="NAR1034" s="45"/>
      <c r="NAS1034" s="45"/>
      <c r="NAT1034" s="45"/>
      <c r="NAU1034" s="45"/>
      <c r="NAV1034" s="45"/>
      <c r="NAW1034" s="45"/>
      <c r="NAX1034" s="45"/>
      <c r="NAY1034" s="45"/>
      <c r="NAZ1034" s="45"/>
      <c r="NBA1034" s="45"/>
      <c r="NBB1034" s="45"/>
      <c r="NBC1034" s="45"/>
      <c r="NBD1034" s="45"/>
      <c r="NBE1034" s="45"/>
      <c r="NBF1034" s="45"/>
      <c r="NBG1034" s="45"/>
      <c r="NBH1034" s="45"/>
      <c r="NBI1034" s="45"/>
      <c r="NBJ1034" s="45"/>
      <c r="NBK1034" s="45"/>
      <c r="NBL1034" s="45"/>
      <c r="NBM1034" s="45"/>
      <c r="NBN1034" s="45"/>
      <c r="NBO1034" s="45"/>
      <c r="NBP1034" s="45"/>
      <c r="NBQ1034" s="45"/>
      <c r="NBR1034" s="45"/>
      <c r="NBS1034" s="45"/>
      <c r="NBT1034" s="45"/>
      <c r="NBU1034" s="45"/>
      <c r="NBV1034" s="45"/>
      <c r="NBW1034" s="45"/>
      <c r="NBX1034" s="45"/>
      <c r="NBY1034" s="45"/>
      <c r="NBZ1034" s="45"/>
      <c r="NCA1034" s="45"/>
      <c r="NCB1034" s="45"/>
      <c r="NCC1034" s="45"/>
      <c r="NCD1034" s="45"/>
      <c r="NCE1034" s="45"/>
      <c r="NCF1034" s="45"/>
      <c r="NCG1034" s="45"/>
      <c r="NCH1034" s="45"/>
      <c r="NCI1034" s="45"/>
      <c r="NCJ1034" s="45"/>
      <c r="NCK1034" s="45"/>
      <c r="NCL1034" s="45"/>
      <c r="NCM1034" s="45"/>
      <c r="NCN1034" s="45"/>
      <c r="NCO1034" s="45"/>
      <c r="NCP1034" s="45"/>
      <c r="NCQ1034" s="45"/>
      <c r="NCR1034" s="45"/>
      <c r="NCS1034" s="45"/>
      <c r="NCT1034" s="45"/>
      <c r="NCU1034" s="45"/>
      <c r="NCV1034" s="45"/>
      <c r="NCW1034" s="45"/>
      <c r="NCX1034" s="45"/>
      <c r="NCY1034" s="45"/>
      <c r="NCZ1034" s="45"/>
      <c r="NDA1034" s="45"/>
      <c r="NDB1034" s="45"/>
      <c r="NDC1034" s="45"/>
      <c r="NDD1034" s="45"/>
      <c r="NDE1034" s="45"/>
      <c r="NDF1034" s="45"/>
      <c r="NDG1034" s="45"/>
      <c r="NDH1034" s="45"/>
      <c r="NDI1034" s="45"/>
      <c r="NDJ1034" s="45"/>
      <c r="NDK1034" s="45"/>
      <c r="NDL1034" s="45"/>
      <c r="NDM1034" s="45"/>
      <c r="NDN1034" s="45"/>
      <c r="NDO1034" s="45"/>
      <c r="NDP1034" s="45"/>
      <c r="NDQ1034" s="45"/>
      <c r="NDR1034" s="45"/>
      <c r="NDS1034" s="45"/>
      <c r="NDT1034" s="45"/>
      <c r="NDU1034" s="45"/>
      <c r="NDV1034" s="45"/>
      <c r="NDW1034" s="45"/>
      <c r="NDX1034" s="45"/>
      <c r="NDY1034" s="45"/>
      <c r="NDZ1034" s="45"/>
      <c r="NEA1034" s="45"/>
      <c r="NEB1034" s="45"/>
      <c r="NEC1034" s="45"/>
      <c r="NED1034" s="45"/>
      <c r="NEE1034" s="45"/>
      <c r="NEF1034" s="45"/>
      <c r="NEG1034" s="45"/>
      <c r="NEH1034" s="45"/>
      <c r="NEI1034" s="45"/>
      <c r="NEJ1034" s="45"/>
      <c r="NEK1034" s="45"/>
      <c r="NEL1034" s="45"/>
      <c r="NEM1034" s="45"/>
      <c r="NEN1034" s="45"/>
      <c r="NEO1034" s="45"/>
      <c r="NEP1034" s="45"/>
      <c r="NEQ1034" s="45"/>
      <c r="NER1034" s="45"/>
      <c r="NES1034" s="45"/>
      <c r="NET1034" s="45"/>
      <c r="NEU1034" s="45"/>
      <c r="NEV1034" s="45"/>
      <c r="NEW1034" s="45"/>
      <c r="NEX1034" s="45"/>
      <c r="NEY1034" s="45"/>
      <c r="NEZ1034" s="45"/>
      <c r="NFA1034" s="45"/>
      <c r="NFB1034" s="45"/>
      <c r="NFC1034" s="45"/>
      <c r="NFD1034" s="45"/>
      <c r="NFE1034" s="45"/>
      <c r="NFF1034" s="45"/>
      <c r="NFG1034" s="45"/>
      <c r="NFH1034" s="45"/>
      <c r="NFI1034" s="45"/>
      <c r="NFJ1034" s="45"/>
      <c r="NFK1034" s="45"/>
      <c r="NFL1034" s="45"/>
      <c r="NFM1034" s="45"/>
      <c r="NFN1034" s="45"/>
      <c r="NFO1034" s="45"/>
      <c r="NFP1034" s="45"/>
      <c r="NFQ1034" s="45"/>
      <c r="NFR1034" s="45"/>
      <c r="NFS1034" s="45"/>
      <c r="NFT1034" s="45"/>
      <c r="NFU1034" s="45"/>
      <c r="NFV1034" s="45"/>
      <c r="NFW1034" s="45"/>
      <c r="NFX1034" s="45"/>
      <c r="NFY1034" s="45"/>
      <c r="NFZ1034" s="45"/>
      <c r="NGA1034" s="45"/>
      <c r="NGB1034" s="45"/>
      <c r="NGC1034" s="45"/>
      <c r="NGD1034" s="45"/>
      <c r="NGE1034" s="45"/>
      <c r="NGF1034" s="45"/>
      <c r="NGG1034" s="45"/>
      <c r="NGH1034" s="45"/>
      <c r="NGI1034" s="45"/>
      <c r="NGJ1034" s="45"/>
      <c r="NGK1034" s="45"/>
      <c r="NGL1034" s="45"/>
      <c r="NGM1034" s="45"/>
      <c r="NGN1034" s="45"/>
      <c r="NGO1034" s="45"/>
      <c r="NGP1034" s="45"/>
      <c r="NGQ1034" s="45"/>
      <c r="NGR1034" s="45"/>
      <c r="NGS1034" s="45"/>
      <c r="NGT1034" s="45"/>
      <c r="NGU1034" s="45"/>
      <c r="NGV1034" s="45"/>
      <c r="NGW1034" s="45"/>
      <c r="NGX1034" s="45"/>
      <c r="NGY1034" s="45"/>
      <c r="NGZ1034" s="45"/>
      <c r="NHA1034" s="45"/>
      <c r="NHB1034" s="45"/>
      <c r="NHC1034" s="45"/>
      <c r="NHD1034" s="45"/>
      <c r="NHE1034" s="45"/>
      <c r="NHF1034" s="45"/>
      <c r="NHG1034" s="45"/>
      <c r="NHH1034" s="45"/>
      <c r="NHI1034" s="45"/>
      <c r="NHJ1034" s="45"/>
      <c r="NHK1034" s="45"/>
      <c r="NHL1034" s="45"/>
      <c r="NHM1034" s="45"/>
      <c r="NHN1034" s="45"/>
      <c r="NHO1034" s="45"/>
      <c r="NHP1034" s="45"/>
      <c r="NHQ1034" s="45"/>
      <c r="NHR1034" s="45"/>
      <c r="NHS1034" s="45"/>
      <c r="NHT1034" s="45"/>
      <c r="NHU1034" s="45"/>
      <c r="NHV1034" s="45"/>
      <c r="NHW1034" s="45"/>
      <c r="NHX1034" s="45"/>
      <c r="NHY1034" s="45"/>
      <c r="NHZ1034" s="45"/>
      <c r="NIA1034" s="45"/>
      <c r="NIB1034" s="45"/>
      <c r="NIC1034" s="45"/>
      <c r="NID1034" s="45"/>
      <c r="NIE1034" s="45"/>
      <c r="NIF1034" s="45"/>
      <c r="NIG1034" s="45"/>
      <c r="NIH1034" s="45"/>
      <c r="NII1034" s="45"/>
      <c r="NIJ1034" s="45"/>
      <c r="NIK1034" s="45"/>
      <c r="NIL1034" s="45"/>
      <c r="NIM1034" s="45"/>
      <c r="NIN1034" s="45"/>
      <c r="NIO1034" s="45"/>
      <c r="NIP1034" s="45"/>
      <c r="NIQ1034" s="45"/>
      <c r="NIR1034" s="45"/>
      <c r="NIS1034" s="45"/>
      <c r="NIT1034" s="45"/>
      <c r="NIU1034" s="45"/>
      <c r="NIV1034" s="45"/>
      <c r="NIW1034" s="45"/>
      <c r="NIX1034" s="45"/>
      <c r="NIY1034" s="45"/>
      <c r="NIZ1034" s="45"/>
      <c r="NJA1034" s="45"/>
      <c r="NJB1034" s="45"/>
      <c r="NJC1034" s="45"/>
      <c r="NJD1034" s="45"/>
      <c r="NJE1034" s="45"/>
      <c r="NJF1034" s="45"/>
      <c r="NJG1034" s="45"/>
      <c r="NJH1034" s="45"/>
      <c r="NJI1034" s="45"/>
      <c r="NJJ1034" s="45"/>
      <c r="NJK1034" s="45"/>
      <c r="NJL1034" s="45"/>
      <c r="NJM1034" s="45"/>
      <c r="NJN1034" s="45"/>
      <c r="NJO1034" s="45"/>
      <c r="NJP1034" s="45"/>
      <c r="NJQ1034" s="45"/>
      <c r="NJR1034" s="45"/>
      <c r="NJS1034" s="45"/>
      <c r="NJT1034" s="45"/>
      <c r="NJU1034" s="45"/>
      <c r="NJV1034" s="45"/>
      <c r="NJW1034" s="45"/>
      <c r="NJX1034" s="45"/>
      <c r="NJY1034" s="45"/>
      <c r="NJZ1034" s="45"/>
      <c r="NKA1034" s="45"/>
      <c r="NKB1034" s="45"/>
      <c r="NKC1034" s="45"/>
      <c r="NKD1034" s="45"/>
      <c r="NKE1034" s="45"/>
      <c r="NKF1034" s="45"/>
      <c r="NKG1034" s="45"/>
      <c r="NKH1034" s="45"/>
      <c r="NKI1034" s="45"/>
      <c r="NKJ1034" s="45"/>
      <c r="NKK1034" s="45"/>
      <c r="NKL1034" s="45"/>
      <c r="NKM1034" s="45"/>
      <c r="NKN1034" s="45"/>
      <c r="NKO1034" s="45"/>
      <c r="NKP1034" s="45"/>
      <c r="NKQ1034" s="45"/>
      <c r="NKR1034" s="45"/>
      <c r="NKS1034" s="45"/>
      <c r="NKT1034" s="45"/>
      <c r="NKU1034" s="45"/>
      <c r="NKV1034" s="45"/>
      <c r="NKW1034" s="45"/>
      <c r="NKX1034" s="45"/>
      <c r="NKY1034" s="45"/>
      <c r="NKZ1034" s="45"/>
      <c r="NLA1034" s="45"/>
      <c r="NLB1034" s="45"/>
      <c r="NLC1034" s="45"/>
      <c r="NLD1034" s="45"/>
      <c r="NLE1034" s="45"/>
      <c r="NLF1034" s="45"/>
      <c r="NLG1034" s="45"/>
      <c r="NLH1034" s="45"/>
      <c r="NLI1034" s="45"/>
      <c r="NLJ1034" s="45"/>
      <c r="NLK1034" s="45"/>
      <c r="NLL1034" s="45"/>
      <c r="NLM1034" s="45"/>
      <c r="NLN1034" s="45"/>
      <c r="NLO1034" s="45"/>
      <c r="NLP1034" s="45"/>
      <c r="NLQ1034" s="45"/>
      <c r="NLR1034" s="45"/>
      <c r="NLS1034" s="45"/>
      <c r="NLT1034" s="45"/>
      <c r="NLU1034" s="45"/>
      <c r="NLV1034" s="45"/>
      <c r="NLW1034" s="45"/>
      <c r="NLX1034" s="45"/>
      <c r="NLY1034" s="45"/>
      <c r="NLZ1034" s="45"/>
      <c r="NMA1034" s="45"/>
      <c r="NMB1034" s="45"/>
      <c r="NMC1034" s="45"/>
      <c r="NMD1034" s="45"/>
      <c r="NME1034" s="45"/>
      <c r="NMF1034" s="45"/>
      <c r="NMG1034" s="45"/>
      <c r="NMH1034" s="45"/>
      <c r="NMI1034" s="45"/>
      <c r="NMJ1034" s="45"/>
      <c r="NMK1034" s="45"/>
      <c r="NML1034" s="45"/>
      <c r="NMM1034" s="45"/>
      <c r="NMN1034" s="45"/>
      <c r="NMO1034" s="45"/>
      <c r="NMP1034" s="45"/>
      <c r="NMQ1034" s="45"/>
      <c r="NMR1034" s="45"/>
      <c r="NMS1034" s="45"/>
      <c r="NMT1034" s="45"/>
      <c r="NMU1034" s="45"/>
      <c r="NMV1034" s="45"/>
      <c r="NMW1034" s="45"/>
      <c r="NMX1034" s="45"/>
      <c r="NMY1034" s="45"/>
      <c r="NMZ1034" s="45"/>
      <c r="NNA1034" s="45"/>
      <c r="NNB1034" s="45"/>
      <c r="NNC1034" s="45"/>
      <c r="NND1034" s="45"/>
      <c r="NNE1034" s="45"/>
      <c r="NNF1034" s="45"/>
      <c r="NNG1034" s="45"/>
      <c r="NNH1034" s="45"/>
      <c r="NNI1034" s="45"/>
      <c r="NNJ1034" s="45"/>
      <c r="NNK1034" s="45"/>
      <c r="NNL1034" s="45"/>
      <c r="NNM1034" s="45"/>
      <c r="NNN1034" s="45"/>
      <c r="NNO1034" s="45"/>
      <c r="NNP1034" s="45"/>
      <c r="NNQ1034" s="45"/>
      <c r="NNR1034" s="45"/>
      <c r="NNS1034" s="45"/>
      <c r="NNT1034" s="45"/>
      <c r="NNU1034" s="45"/>
      <c r="NNV1034" s="45"/>
      <c r="NNW1034" s="45"/>
      <c r="NNX1034" s="45"/>
      <c r="NNY1034" s="45"/>
      <c r="NNZ1034" s="45"/>
      <c r="NOA1034" s="45"/>
      <c r="NOB1034" s="45"/>
      <c r="NOC1034" s="45"/>
      <c r="NOD1034" s="45"/>
      <c r="NOE1034" s="45"/>
      <c r="NOF1034" s="45"/>
      <c r="NOG1034" s="45"/>
      <c r="NOH1034" s="45"/>
      <c r="NOI1034" s="45"/>
      <c r="NOJ1034" s="45"/>
      <c r="NOK1034" s="45"/>
      <c r="NOL1034" s="45"/>
      <c r="NOM1034" s="45"/>
      <c r="NON1034" s="45"/>
      <c r="NOO1034" s="45"/>
      <c r="NOP1034" s="45"/>
      <c r="NOQ1034" s="45"/>
      <c r="NOR1034" s="45"/>
      <c r="NOS1034" s="45"/>
      <c r="NOT1034" s="45"/>
      <c r="NOU1034" s="45"/>
      <c r="NOV1034" s="45"/>
      <c r="NOW1034" s="45"/>
      <c r="NOX1034" s="45"/>
      <c r="NOY1034" s="45"/>
      <c r="NOZ1034" s="45"/>
      <c r="NPA1034" s="45"/>
      <c r="NPB1034" s="45"/>
      <c r="NPC1034" s="45"/>
      <c r="NPD1034" s="45"/>
      <c r="NPE1034" s="45"/>
      <c r="NPF1034" s="45"/>
      <c r="NPG1034" s="45"/>
      <c r="NPH1034" s="45"/>
      <c r="NPI1034" s="45"/>
      <c r="NPJ1034" s="45"/>
      <c r="NPK1034" s="45"/>
      <c r="NPL1034" s="45"/>
      <c r="NPM1034" s="45"/>
      <c r="NPN1034" s="45"/>
      <c r="NPO1034" s="45"/>
      <c r="NPP1034" s="45"/>
      <c r="NPQ1034" s="45"/>
      <c r="NPR1034" s="45"/>
      <c r="NPS1034" s="45"/>
      <c r="NPT1034" s="45"/>
      <c r="NPU1034" s="45"/>
      <c r="NPV1034" s="45"/>
      <c r="NPW1034" s="45"/>
      <c r="NPX1034" s="45"/>
      <c r="NPY1034" s="45"/>
      <c r="NPZ1034" s="45"/>
      <c r="NQA1034" s="45"/>
      <c r="NQB1034" s="45"/>
      <c r="NQC1034" s="45"/>
      <c r="NQD1034" s="45"/>
      <c r="NQE1034" s="45"/>
      <c r="NQF1034" s="45"/>
      <c r="NQG1034" s="45"/>
      <c r="NQH1034" s="45"/>
      <c r="NQI1034" s="45"/>
      <c r="NQJ1034" s="45"/>
      <c r="NQK1034" s="45"/>
      <c r="NQL1034" s="45"/>
      <c r="NQM1034" s="45"/>
      <c r="NQN1034" s="45"/>
      <c r="NQO1034" s="45"/>
      <c r="NQP1034" s="45"/>
      <c r="NQQ1034" s="45"/>
      <c r="NQR1034" s="45"/>
      <c r="NQS1034" s="45"/>
      <c r="NQT1034" s="45"/>
      <c r="NQU1034" s="45"/>
      <c r="NQV1034" s="45"/>
      <c r="NQW1034" s="45"/>
      <c r="NQX1034" s="45"/>
      <c r="NQY1034" s="45"/>
      <c r="NQZ1034" s="45"/>
      <c r="NRA1034" s="45"/>
      <c r="NRB1034" s="45"/>
      <c r="NRC1034" s="45"/>
      <c r="NRD1034" s="45"/>
      <c r="NRE1034" s="45"/>
      <c r="NRF1034" s="45"/>
      <c r="NRG1034" s="45"/>
      <c r="NRH1034" s="45"/>
      <c r="NRI1034" s="45"/>
      <c r="NRJ1034" s="45"/>
      <c r="NRK1034" s="45"/>
      <c r="NRL1034" s="45"/>
      <c r="NRM1034" s="45"/>
      <c r="NRN1034" s="45"/>
      <c r="NRO1034" s="45"/>
      <c r="NRP1034" s="45"/>
      <c r="NRQ1034" s="45"/>
      <c r="NRR1034" s="45"/>
      <c r="NRS1034" s="45"/>
      <c r="NRT1034" s="45"/>
      <c r="NRU1034" s="45"/>
      <c r="NRV1034" s="45"/>
      <c r="NRW1034" s="45"/>
      <c r="NRX1034" s="45"/>
      <c r="NRY1034" s="45"/>
      <c r="NRZ1034" s="45"/>
      <c r="NSA1034" s="45"/>
      <c r="NSB1034" s="45"/>
      <c r="NSC1034" s="45"/>
      <c r="NSD1034" s="45"/>
      <c r="NSE1034" s="45"/>
      <c r="NSF1034" s="45"/>
      <c r="NSG1034" s="45"/>
      <c r="NSH1034" s="45"/>
      <c r="NSI1034" s="45"/>
      <c r="NSJ1034" s="45"/>
      <c r="NSK1034" s="45"/>
      <c r="NSL1034" s="45"/>
      <c r="NSM1034" s="45"/>
      <c r="NSN1034" s="45"/>
      <c r="NSO1034" s="45"/>
      <c r="NSP1034" s="45"/>
      <c r="NSQ1034" s="45"/>
      <c r="NSR1034" s="45"/>
      <c r="NSS1034" s="45"/>
      <c r="NST1034" s="45"/>
      <c r="NSU1034" s="45"/>
      <c r="NSV1034" s="45"/>
      <c r="NSW1034" s="45"/>
      <c r="NSX1034" s="45"/>
      <c r="NSY1034" s="45"/>
      <c r="NSZ1034" s="45"/>
      <c r="NTA1034" s="45"/>
      <c r="NTB1034" s="45"/>
      <c r="NTC1034" s="45"/>
      <c r="NTD1034" s="45"/>
      <c r="NTE1034" s="45"/>
      <c r="NTF1034" s="45"/>
      <c r="NTG1034" s="45"/>
      <c r="NTH1034" s="45"/>
      <c r="NTI1034" s="45"/>
      <c r="NTJ1034" s="45"/>
      <c r="NTK1034" s="45"/>
      <c r="NTL1034" s="45"/>
      <c r="NTM1034" s="45"/>
      <c r="NTN1034" s="45"/>
      <c r="NTO1034" s="45"/>
      <c r="NTP1034" s="45"/>
      <c r="NTQ1034" s="45"/>
      <c r="NTR1034" s="45"/>
      <c r="NTS1034" s="45"/>
      <c r="NTT1034" s="45"/>
      <c r="NTU1034" s="45"/>
      <c r="NTV1034" s="45"/>
      <c r="NTW1034" s="45"/>
      <c r="NTX1034" s="45"/>
      <c r="NTY1034" s="45"/>
      <c r="NTZ1034" s="45"/>
      <c r="NUA1034" s="45"/>
      <c r="NUB1034" s="45"/>
      <c r="NUC1034" s="45"/>
      <c r="NUD1034" s="45"/>
      <c r="NUE1034" s="45"/>
      <c r="NUF1034" s="45"/>
      <c r="NUG1034" s="45"/>
      <c r="NUH1034" s="45"/>
      <c r="NUI1034" s="45"/>
      <c r="NUJ1034" s="45"/>
      <c r="NUK1034" s="45"/>
      <c r="NUL1034" s="45"/>
      <c r="NUM1034" s="45"/>
      <c r="NUN1034" s="45"/>
      <c r="NUO1034" s="45"/>
      <c r="NUP1034" s="45"/>
      <c r="NUQ1034" s="45"/>
      <c r="NUR1034" s="45"/>
      <c r="NUS1034" s="45"/>
      <c r="NUT1034" s="45"/>
      <c r="NUU1034" s="45"/>
      <c r="NUV1034" s="45"/>
      <c r="NUW1034" s="45"/>
      <c r="NUX1034" s="45"/>
      <c r="NUY1034" s="45"/>
      <c r="NUZ1034" s="45"/>
      <c r="NVA1034" s="45"/>
      <c r="NVB1034" s="45"/>
      <c r="NVC1034" s="45"/>
      <c r="NVD1034" s="45"/>
      <c r="NVE1034" s="45"/>
      <c r="NVF1034" s="45"/>
      <c r="NVG1034" s="45"/>
      <c r="NVH1034" s="45"/>
      <c r="NVI1034" s="45"/>
      <c r="NVJ1034" s="45"/>
      <c r="NVK1034" s="45"/>
      <c r="NVL1034" s="45"/>
      <c r="NVM1034" s="45"/>
      <c r="NVN1034" s="45"/>
      <c r="NVO1034" s="45"/>
      <c r="NVP1034" s="45"/>
      <c r="NVQ1034" s="45"/>
      <c r="NVR1034" s="45"/>
      <c r="NVS1034" s="45"/>
      <c r="NVT1034" s="45"/>
      <c r="NVU1034" s="45"/>
      <c r="NVV1034" s="45"/>
      <c r="NVW1034" s="45"/>
      <c r="NVX1034" s="45"/>
      <c r="NVY1034" s="45"/>
      <c r="NVZ1034" s="45"/>
      <c r="NWA1034" s="45"/>
      <c r="NWB1034" s="45"/>
      <c r="NWC1034" s="45"/>
      <c r="NWD1034" s="45"/>
      <c r="NWE1034" s="45"/>
      <c r="NWF1034" s="45"/>
      <c r="NWG1034" s="45"/>
      <c r="NWH1034" s="45"/>
      <c r="NWI1034" s="45"/>
      <c r="NWJ1034" s="45"/>
      <c r="NWK1034" s="45"/>
      <c r="NWL1034" s="45"/>
      <c r="NWM1034" s="45"/>
      <c r="NWN1034" s="45"/>
      <c r="NWO1034" s="45"/>
      <c r="NWP1034" s="45"/>
      <c r="NWQ1034" s="45"/>
      <c r="NWR1034" s="45"/>
      <c r="NWS1034" s="45"/>
      <c r="NWT1034" s="45"/>
      <c r="NWU1034" s="45"/>
      <c r="NWV1034" s="45"/>
      <c r="NWW1034" s="45"/>
      <c r="NWX1034" s="45"/>
      <c r="NWY1034" s="45"/>
      <c r="NWZ1034" s="45"/>
      <c r="NXA1034" s="45"/>
      <c r="NXB1034" s="45"/>
      <c r="NXC1034" s="45"/>
      <c r="NXD1034" s="45"/>
      <c r="NXE1034" s="45"/>
      <c r="NXF1034" s="45"/>
      <c r="NXG1034" s="45"/>
      <c r="NXH1034" s="45"/>
      <c r="NXI1034" s="45"/>
      <c r="NXJ1034" s="45"/>
      <c r="NXK1034" s="45"/>
      <c r="NXL1034" s="45"/>
      <c r="NXM1034" s="45"/>
      <c r="NXN1034" s="45"/>
      <c r="NXO1034" s="45"/>
      <c r="NXP1034" s="45"/>
      <c r="NXQ1034" s="45"/>
      <c r="NXR1034" s="45"/>
      <c r="NXS1034" s="45"/>
      <c r="NXT1034" s="45"/>
      <c r="NXU1034" s="45"/>
      <c r="NXV1034" s="45"/>
      <c r="NXW1034" s="45"/>
      <c r="NXX1034" s="45"/>
      <c r="NXY1034" s="45"/>
      <c r="NXZ1034" s="45"/>
      <c r="NYA1034" s="45"/>
      <c r="NYB1034" s="45"/>
      <c r="NYC1034" s="45"/>
      <c r="NYD1034" s="45"/>
      <c r="NYE1034" s="45"/>
      <c r="NYF1034" s="45"/>
      <c r="NYG1034" s="45"/>
      <c r="NYH1034" s="45"/>
      <c r="NYI1034" s="45"/>
      <c r="NYJ1034" s="45"/>
      <c r="NYK1034" s="45"/>
      <c r="NYL1034" s="45"/>
      <c r="NYM1034" s="45"/>
      <c r="NYN1034" s="45"/>
      <c r="NYO1034" s="45"/>
      <c r="NYP1034" s="45"/>
      <c r="NYQ1034" s="45"/>
      <c r="NYR1034" s="45"/>
      <c r="NYS1034" s="45"/>
      <c r="NYT1034" s="45"/>
      <c r="NYU1034" s="45"/>
      <c r="NYV1034" s="45"/>
      <c r="NYW1034" s="45"/>
      <c r="NYX1034" s="45"/>
      <c r="NYY1034" s="45"/>
      <c r="NYZ1034" s="45"/>
      <c r="NZA1034" s="45"/>
      <c r="NZB1034" s="45"/>
      <c r="NZC1034" s="45"/>
      <c r="NZD1034" s="45"/>
      <c r="NZE1034" s="45"/>
      <c r="NZF1034" s="45"/>
      <c r="NZG1034" s="45"/>
      <c r="NZH1034" s="45"/>
      <c r="NZI1034" s="45"/>
      <c r="NZJ1034" s="45"/>
      <c r="NZK1034" s="45"/>
      <c r="NZL1034" s="45"/>
      <c r="NZM1034" s="45"/>
      <c r="NZN1034" s="45"/>
      <c r="NZO1034" s="45"/>
      <c r="NZP1034" s="45"/>
      <c r="NZQ1034" s="45"/>
      <c r="NZR1034" s="45"/>
      <c r="NZS1034" s="45"/>
      <c r="NZT1034" s="45"/>
      <c r="NZU1034" s="45"/>
      <c r="NZV1034" s="45"/>
      <c r="NZW1034" s="45"/>
      <c r="NZX1034" s="45"/>
      <c r="NZY1034" s="45"/>
      <c r="NZZ1034" s="45"/>
      <c r="OAA1034" s="45"/>
      <c r="OAB1034" s="45"/>
      <c r="OAC1034" s="45"/>
      <c r="OAD1034" s="45"/>
      <c r="OAE1034" s="45"/>
      <c r="OAF1034" s="45"/>
      <c r="OAG1034" s="45"/>
      <c r="OAH1034" s="45"/>
      <c r="OAI1034" s="45"/>
      <c r="OAJ1034" s="45"/>
      <c r="OAK1034" s="45"/>
      <c r="OAL1034" s="45"/>
      <c r="OAM1034" s="45"/>
      <c r="OAN1034" s="45"/>
      <c r="OAO1034" s="45"/>
      <c r="OAP1034" s="45"/>
      <c r="OAQ1034" s="45"/>
      <c r="OAR1034" s="45"/>
      <c r="OAS1034" s="45"/>
      <c r="OAT1034" s="45"/>
      <c r="OAU1034" s="45"/>
      <c r="OAV1034" s="45"/>
      <c r="OAW1034" s="45"/>
      <c r="OAX1034" s="45"/>
      <c r="OAY1034" s="45"/>
      <c r="OAZ1034" s="45"/>
      <c r="OBA1034" s="45"/>
      <c r="OBB1034" s="45"/>
      <c r="OBC1034" s="45"/>
      <c r="OBD1034" s="45"/>
      <c r="OBE1034" s="45"/>
      <c r="OBF1034" s="45"/>
      <c r="OBG1034" s="45"/>
      <c r="OBH1034" s="45"/>
      <c r="OBI1034" s="45"/>
      <c r="OBJ1034" s="45"/>
      <c r="OBK1034" s="45"/>
      <c r="OBL1034" s="45"/>
      <c r="OBM1034" s="45"/>
      <c r="OBN1034" s="45"/>
      <c r="OBO1034" s="45"/>
      <c r="OBP1034" s="45"/>
      <c r="OBQ1034" s="45"/>
      <c r="OBR1034" s="45"/>
      <c r="OBS1034" s="45"/>
      <c r="OBT1034" s="45"/>
      <c r="OBU1034" s="45"/>
      <c r="OBV1034" s="45"/>
      <c r="OBW1034" s="45"/>
      <c r="OBX1034" s="45"/>
      <c r="OBY1034" s="45"/>
      <c r="OBZ1034" s="45"/>
      <c r="OCA1034" s="45"/>
      <c r="OCB1034" s="45"/>
      <c r="OCC1034" s="45"/>
      <c r="OCD1034" s="45"/>
      <c r="OCE1034" s="45"/>
      <c r="OCF1034" s="45"/>
      <c r="OCG1034" s="45"/>
      <c r="OCH1034" s="45"/>
      <c r="OCI1034" s="45"/>
      <c r="OCJ1034" s="45"/>
      <c r="OCK1034" s="45"/>
      <c r="OCL1034" s="45"/>
      <c r="OCM1034" s="45"/>
      <c r="OCN1034" s="45"/>
      <c r="OCO1034" s="45"/>
      <c r="OCP1034" s="45"/>
      <c r="OCQ1034" s="45"/>
      <c r="OCR1034" s="45"/>
      <c r="OCS1034" s="45"/>
      <c r="OCT1034" s="45"/>
      <c r="OCU1034" s="45"/>
      <c r="OCV1034" s="45"/>
      <c r="OCW1034" s="45"/>
      <c r="OCX1034" s="45"/>
      <c r="OCY1034" s="45"/>
      <c r="OCZ1034" s="45"/>
      <c r="ODA1034" s="45"/>
      <c r="ODB1034" s="45"/>
      <c r="ODC1034" s="45"/>
      <c r="ODD1034" s="45"/>
      <c r="ODE1034" s="45"/>
      <c r="ODF1034" s="45"/>
      <c r="ODG1034" s="45"/>
      <c r="ODH1034" s="45"/>
      <c r="ODI1034" s="45"/>
      <c r="ODJ1034" s="45"/>
      <c r="ODK1034" s="45"/>
      <c r="ODL1034" s="45"/>
      <c r="ODM1034" s="45"/>
      <c r="ODN1034" s="45"/>
      <c r="ODO1034" s="45"/>
      <c r="ODP1034" s="45"/>
      <c r="ODQ1034" s="45"/>
      <c r="ODR1034" s="45"/>
      <c r="ODS1034" s="45"/>
      <c r="ODT1034" s="45"/>
      <c r="ODU1034" s="45"/>
      <c r="ODV1034" s="45"/>
      <c r="ODW1034" s="45"/>
      <c r="ODX1034" s="45"/>
      <c r="ODY1034" s="45"/>
      <c r="ODZ1034" s="45"/>
      <c r="OEA1034" s="45"/>
      <c r="OEB1034" s="45"/>
      <c r="OEC1034" s="45"/>
      <c r="OED1034" s="45"/>
      <c r="OEE1034" s="45"/>
      <c r="OEF1034" s="45"/>
      <c r="OEG1034" s="45"/>
      <c r="OEH1034" s="45"/>
      <c r="OEI1034" s="45"/>
      <c r="OEJ1034" s="45"/>
      <c r="OEK1034" s="45"/>
      <c r="OEL1034" s="45"/>
      <c r="OEM1034" s="45"/>
      <c r="OEN1034" s="45"/>
      <c r="OEO1034" s="45"/>
      <c r="OEP1034" s="45"/>
      <c r="OEQ1034" s="45"/>
      <c r="OER1034" s="45"/>
      <c r="OES1034" s="45"/>
      <c r="OET1034" s="45"/>
      <c r="OEU1034" s="45"/>
      <c r="OEV1034" s="45"/>
      <c r="OEW1034" s="45"/>
      <c r="OEX1034" s="45"/>
      <c r="OEY1034" s="45"/>
      <c r="OEZ1034" s="45"/>
      <c r="OFA1034" s="45"/>
      <c r="OFB1034" s="45"/>
      <c r="OFC1034" s="45"/>
      <c r="OFD1034" s="45"/>
      <c r="OFE1034" s="45"/>
      <c r="OFF1034" s="45"/>
      <c r="OFG1034" s="45"/>
      <c r="OFH1034" s="45"/>
      <c r="OFI1034" s="45"/>
      <c r="OFJ1034" s="45"/>
      <c r="OFK1034" s="45"/>
      <c r="OFL1034" s="45"/>
      <c r="OFM1034" s="45"/>
      <c r="OFN1034" s="45"/>
      <c r="OFO1034" s="45"/>
      <c r="OFP1034" s="45"/>
      <c r="OFQ1034" s="45"/>
      <c r="OFR1034" s="45"/>
      <c r="OFS1034" s="45"/>
      <c r="OFT1034" s="45"/>
      <c r="OFU1034" s="45"/>
      <c r="OFV1034" s="45"/>
      <c r="OFW1034" s="45"/>
      <c r="OFX1034" s="45"/>
      <c r="OFY1034" s="45"/>
      <c r="OFZ1034" s="45"/>
      <c r="OGA1034" s="45"/>
      <c r="OGB1034" s="45"/>
      <c r="OGC1034" s="45"/>
      <c r="OGD1034" s="45"/>
      <c r="OGE1034" s="45"/>
      <c r="OGF1034" s="45"/>
      <c r="OGG1034" s="45"/>
      <c r="OGH1034" s="45"/>
      <c r="OGI1034" s="45"/>
      <c r="OGJ1034" s="45"/>
      <c r="OGK1034" s="45"/>
      <c r="OGL1034" s="45"/>
      <c r="OGM1034" s="45"/>
      <c r="OGN1034" s="45"/>
      <c r="OGO1034" s="45"/>
      <c r="OGP1034" s="45"/>
      <c r="OGQ1034" s="45"/>
      <c r="OGR1034" s="45"/>
      <c r="OGS1034" s="45"/>
      <c r="OGT1034" s="45"/>
      <c r="OGU1034" s="45"/>
      <c r="OGV1034" s="45"/>
      <c r="OGW1034" s="45"/>
      <c r="OGX1034" s="45"/>
      <c r="OGY1034" s="45"/>
      <c r="OGZ1034" s="45"/>
      <c r="OHA1034" s="45"/>
      <c r="OHB1034" s="45"/>
      <c r="OHC1034" s="45"/>
      <c r="OHD1034" s="45"/>
      <c r="OHE1034" s="45"/>
      <c r="OHF1034" s="45"/>
      <c r="OHG1034" s="45"/>
      <c r="OHH1034" s="45"/>
      <c r="OHI1034" s="45"/>
      <c r="OHJ1034" s="45"/>
      <c r="OHK1034" s="45"/>
      <c r="OHL1034" s="45"/>
      <c r="OHM1034" s="45"/>
      <c r="OHN1034" s="45"/>
      <c r="OHO1034" s="45"/>
      <c r="OHP1034" s="45"/>
      <c r="OHQ1034" s="45"/>
      <c r="OHR1034" s="45"/>
      <c r="OHS1034" s="45"/>
      <c r="OHT1034" s="45"/>
      <c r="OHU1034" s="45"/>
      <c r="OHV1034" s="45"/>
      <c r="OHW1034" s="45"/>
      <c r="OHX1034" s="45"/>
      <c r="OHY1034" s="45"/>
      <c r="OHZ1034" s="45"/>
      <c r="OIA1034" s="45"/>
      <c r="OIB1034" s="45"/>
      <c r="OIC1034" s="45"/>
      <c r="OID1034" s="45"/>
      <c r="OIE1034" s="45"/>
      <c r="OIF1034" s="45"/>
      <c r="OIG1034" s="45"/>
      <c r="OIH1034" s="45"/>
      <c r="OII1034" s="45"/>
      <c r="OIJ1034" s="45"/>
      <c r="OIK1034" s="45"/>
      <c r="OIL1034" s="45"/>
      <c r="OIM1034" s="45"/>
      <c r="OIN1034" s="45"/>
      <c r="OIO1034" s="45"/>
      <c r="OIP1034" s="45"/>
      <c r="OIQ1034" s="45"/>
      <c r="OIR1034" s="45"/>
      <c r="OIS1034" s="45"/>
      <c r="OIT1034" s="45"/>
      <c r="OIU1034" s="45"/>
      <c r="OIV1034" s="45"/>
      <c r="OIW1034" s="45"/>
      <c r="OIX1034" s="45"/>
      <c r="OIY1034" s="45"/>
      <c r="OIZ1034" s="45"/>
      <c r="OJA1034" s="45"/>
      <c r="OJB1034" s="45"/>
      <c r="OJC1034" s="45"/>
      <c r="OJD1034" s="45"/>
      <c r="OJE1034" s="45"/>
      <c r="OJF1034" s="45"/>
      <c r="OJG1034" s="45"/>
      <c r="OJH1034" s="45"/>
      <c r="OJI1034" s="45"/>
      <c r="OJJ1034" s="45"/>
      <c r="OJK1034" s="45"/>
      <c r="OJL1034" s="45"/>
      <c r="OJM1034" s="45"/>
      <c r="OJN1034" s="45"/>
      <c r="OJO1034" s="45"/>
      <c r="OJP1034" s="45"/>
      <c r="OJQ1034" s="45"/>
      <c r="OJR1034" s="45"/>
      <c r="OJS1034" s="45"/>
      <c r="OJT1034" s="45"/>
      <c r="OJU1034" s="45"/>
      <c r="OJV1034" s="45"/>
      <c r="OJW1034" s="45"/>
      <c r="OJX1034" s="45"/>
      <c r="OJY1034" s="45"/>
      <c r="OJZ1034" s="45"/>
      <c r="OKA1034" s="45"/>
      <c r="OKB1034" s="45"/>
      <c r="OKC1034" s="45"/>
      <c r="OKD1034" s="45"/>
      <c r="OKE1034" s="45"/>
      <c r="OKF1034" s="45"/>
      <c r="OKG1034" s="45"/>
      <c r="OKH1034" s="45"/>
      <c r="OKI1034" s="45"/>
      <c r="OKJ1034" s="45"/>
      <c r="OKK1034" s="45"/>
      <c r="OKL1034" s="45"/>
      <c r="OKM1034" s="45"/>
      <c r="OKN1034" s="45"/>
      <c r="OKO1034" s="45"/>
      <c r="OKP1034" s="45"/>
      <c r="OKQ1034" s="45"/>
      <c r="OKR1034" s="45"/>
      <c r="OKS1034" s="45"/>
      <c r="OKT1034" s="45"/>
      <c r="OKU1034" s="45"/>
      <c r="OKV1034" s="45"/>
      <c r="OKW1034" s="45"/>
      <c r="OKX1034" s="45"/>
      <c r="OKY1034" s="45"/>
      <c r="OKZ1034" s="45"/>
      <c r="OLA1034" s="45"/>
      <c r="OLB1034" s="45"/>
      <c r="OLC1034" s="45"/>
      <c r="OLD1034" s="45"/>
      <c r="OLE1034" s="45"/>
      <c r="OLF1034" s="45"/>
      <c r="OLG1034" s="45"/>
      <c r="OLH1034" s="45"/>
      <c r="OLI1034" s="45"/>
      <c r="OLJ1034" s="45"/>
      <c r="OLK1034" s="45"/>
      <c r="OLL1034" s="45"/>
      <c r="OLM1034" s="45"/>
      <c r="OLN1034" s="45"/>
      <c r="OLO1034" s="45"/>
      <c r="OLP1034" s="45"/>
      <c r="OLQ1034" s="45"/>
      <c r="OLR1034" s="45"/>
      <c r="OLS1034" s="45"/>
      <c r="OLT1034" s="45"/>
      <c r="OLU1034" s="45"/>
      <c r="OLV1034" s="45"/>
      <c r="OLW1034" s="45"/>
      <c r="OLX1034" s="45"/>
      <c r="OLY1034" s="45"/>
      <c r="OLZ1034" s="45"/>
      <c r="OMA1034" s="45"/>
      <c r="OMB1034" s="45"/>
      <c r="OMC1034" s="45"/>
      <c r="OMD1034" s="45"/>
      <c r="OME1034" s="45"/>
      <c r="OMF1034" s="45"/>
      <c r="OMG1034" s="45"/>
      <c r="OMH1034" s="45"/>
      <c r="OMI1034" s="45"/>
      <c r="OMJ1034" s="45"/>
      <c r="OMK1034" s="45"/>
      <c r="OML1034" s="45"/>
      <c r="OMM1034" s="45"/>
      <c r="OMN1034" s="45"/>
      <c r="OMO1034" s="45"/>
      <c r="OMP1034" s="45"/>
      <c r="OMQ1034" s="45"/>
      <c r="OMR1034" s="45"/>
      <c r="OMS1034" s="45"/>
      <c r="OMT1034" s="45"/>
      <c r="OMU1034" s="45"/>
      <c r="OMV1034" s="45"/>
      <c r="OMW1034" s="45"/>
      <c r="OMX1034" s="45"/>
      <c r="OMY1034" s="45"/>
      <c r="OMZ1034" s="45"/>
      <c r="ONA1034" s="45"/>
      <c r="ONB1034" s="45"/>
      <c r="ONC1034" s="45"/>
      <c r="OND1034" s="45"/>
      <c r="ONE1034" s="45"/>
      <c r="ONF1034" s="45"/>
      <c r="ONG1034" s="45"/>
      <c r="ONH1034" s="45"/>
      <c r="ONI1034" s="45"/>
      <c r="ONJ1034" s="45"/>
      <c r="ONK1034" s="45"/>
      <c r="ONL1034" s="45"/>
      <c r="ONM1034" s="45"/>
      <c r="ONN1034" s="45"/>
      <c r="ONO1034" s="45"/>
      <c r="ONP1034" s="45"/>
      <c r="ONQ1034" s="45"/>
      <c r="ONR1034" s="45"/>
      <c r="ONS1034" s="45"/>
      <c r="ONT1034" s="45"/>
      <c r="ONU1034" s="45"/>
      <c r="ONV1034" s="45"/>
      <c r="ONW1034" s="45"/>
      <c r="ONX1034" s="45"/>
      <c r="ONY1034" s="45"/>
      <c r="ONZ1034" s="45"/>
      <c r="OOA1034" s="45"/>
      <c r="OOB1034" s="45"/>
      <c r="OOC1034" s="45"/>
      <c r="OOD1034" s="45"/>
      <c r="OOE1034" s="45"/>
      <c r="OOF1034" s="45"/>
      <c r="OOG1034" s="45"/>
      <c r="OOH1034" s="45"/>
      <c r="OOI1034" s="45"/>
      <c r="OOJ1034" s="45"/>
      <c r="OOK1034" s="45"/>
      <c r="OOL1034" s="45"/>
      <c r="OOM1034" s="45"/>
      <c r="OON1034" s="45"/>
      <c r="OOO1034" s="45"/>
      <c r="OOP1034" s="45"/>
      <c r="OOQ1034" s="45"/>
      <c r="OOR1034" s="45"/>
      <c r="OOS1034" s="45"/>
      <c r="OOT1034" s="45"/>
      <c r="OOU1034" s="45"/>
      <c r="OOV1034" s="45"/>
      <c r="OOW1034" s="45"/>
      <c r="OOX1034" s="45"/>
      <c r="OOY1034" s="45"/>
      <c r="OOZ1034" s="45"/>
      <c r="OPA1034" s="45"/>
      <c r="OPB1034" s="45"/>
      <c r="OPC1034" s="45"/>
      <c r="OPD1034" s="45"/>
      <c r="OPE1034" s="45"/>
      <c r="OPF1034" s="45"/>
      <c r="OPG1034" s="45"/>
      <c r="OPH1034" s="45"/>
      <c r="OPI1034" s="45"/>
      <c r="OPJ1034" s="45"/>
      <c r="OPK1034" s="45"/>
      <c r="OPL1034" s="45"/>
      <c r="OPM1034" s="45"/>
      <c r="OPN1034" s="45"/>
      <c r="OPO1034" s="45"/>
      <c r="OPP1034" s="45"/>
      <c r="OPQ1034" s="45"/>
      <c r="OPR1034" s="45"/>
      <c r="OPS1034" s="45"/>
      <c r="OPT1034" s="45"/>
      <c r="OPU1034" s="45"/>
      <c r="OPV1034" s="45"/>
      <c r="OPW1034" s="45"/>
      <c r="OPX1034" s="45"/>
      <c r="OPY1034" s="45"/>
      <c r="OPZ1034" s="45"/>
      <c r="OQA1034" s="45"/>
      <c r="OQB1034" s="45"/>
      <c r="OQC1034" s="45"/>
      <c r="OQD1034" s="45"/>
      <c r="OQE1034" s="45"/>
      <c r="OQF1034" s="45"/>
      <c r="OQG1034" s="45"/>
      <c r="OQH1034" s="45"/>
      <c r="OQI1034" s="45"/>
      <c r="OQJ1034" s="45"/>
      <c r="OQK1034" s="45"/>
      <c r="OQL1034" s="45"/>
      <c r="OQM1034" s="45"/>
      <c r="OQN1034" s="45"/>
      <c r="OQO1034" s="45"/>
      <c r="OQP1034" s="45"/>
      <c r="OQQ1034" s="45"/>
      <c r="OQR1034" s="45"/>
      <c r="OQS1034" s="45"/>
      <c r="OQT1034" s="45"/>
      <c r="OQU1034" s="45"/>
      <c r="OQV1034" s="45"/>
      <c r="OQW1034" s="45"/>
      <c r="OQX1034" s="45"/>
      <c r="OQY1034" s="45"/>
      <c r="OQZ1034" s="45"/>
      <c r="ORA1034" s="45"/>
      <c r="ORB1034" s="45"/>
      <c r="ORC1034" s="45"/>
      <c r="ORD1034" s="45"/>
      <c r="ORE1034" s="45"/>
      <c r="ORF1034" s="45"/>
      <c r="ORG1034" s="45"/>
      <c r="ORH1034" s="45"/>
      <c r="ORI1034" s="45"/>
      <c r="ORJ1034" s="45"/>
      <c r="ORK1034" s="45"/>
      <c r="ORL1034" s="45"/>
      <c r="ORM1034" s="45"/>
      <c r="ORN1034" s="45"/>
      <c r="ORO1034" s="45"/>
      <c r="ORP1034" s="45"/>
      <c r="ORQ1034" s="45"/>
      <c r="ORR1034" s="45"/>
      <c r="ORS1034" s="45"/>
      <c r="ORT1034" s="45"/>
      <c r="ORU1034" s="45"/>
      <c r="ORV1034" s="45"/>
      <c r="ORW1034" s="45"/>
      <c r="ORX1034" s="45"/>
      <c r="ORY1034" s="45"/>
      <c r="ORZ1034" s="45"/>
      <c r="OSA1034" s="45"/>
      <c r="OSB1034" s="45"/>
      <c r="OSC1034" s="45"/>
      <c r="OSD1034" s="45"/>
      <c r="OSE1034" s="45"/>
      <c r="OSF1034" s="45"/>
      <c r="OSG1034" s="45"/>
      <c r="OSH1034" s="45"/>
      <c r="OSI1034" s="45"/>
      <c r="OSJ1034" s="45"/>
      <c r="OSK1034" s="45"/>
      <c r="OSL1034" s="45"/>
      <c r="OSM1034" s="45"/>
      <c r="OSN1034" s="45"/>
      <c r="OSO1034" s="45"/>
      <c r="OSP1034" s="45"/>
      <c r="OSQ1034" s="45"/>
      <c r="OSR1034" s="45"/>
      <c r="OSS1034" s="45"/>
      <c r="OST1034" s="45"/>
      <c r="OSU1034" s="45"/>
      <c r="OSV1034" s="45"/>
      <c r="OSW1034" s="45"/>
      <c r="OSX1034" s="45"/>
      <c r="OSY1034" s="45"/>
      <c r="OSZ1034" s="45"/>
      <c r="OTA1034" s="45"/>
      <c r="OTB1034" s="45"/>
      <c r="OTC1034" s="45"/>
      <c r="OTD1034" s="45"/>
      <c r="OTE1034" s="45"/>
      <c r="OTF1034" s="45"/>
      <c r="OTG1034" s="45"/>
      <c r="OTH1034" s="45"/>
      <c r="OTI1034" s="45"/>
      <c r="OTJ1034" s="45"/>
      <c r="OTK1034" s="45"/>
      <c r="OTL1034" s="45"/>
      <c r="OTM1034" s="45"/>
      <c r="OTN1034" s="45"/>
      <c r="OTO1034" s="45"/>
      <c r="OTP1034" s="45"/>
      <c r="OTQ1034" s="45"/>
      <c r="OTR1034" s="45"/>
      <c r="OTS1034" s="45"/>
      <c r="OTT1034" s="45"/>
      <c r="OTU1034" s="45"/>
      <c r="OTV1034" s="45"/>
      <c r="OTW1034" s="45"/>
      <c r="OTX1034" s="45"/>
      <c r="OTY1034" s="45"/>
      <c r="OTZ1034" s="45"/>
      <c r="OUA1034" s="45"/>
      <c r="OUB1034" s="45"/>
      <c r="OUC1034" s="45"/>
      <c r="OUD1034" s="45"/>
      <c r="OUE1034" s="45"/>
      <c r="OUF1034" s="45"/>
      <c r="OUG1034" s="45"/>
      <c r="OUH1034" s="45"/>
      <c r="OUI1034" s="45"/>
      <c r="OUJ1034" s="45"/>
      <c r="OUK1034" s="45"/>
      <c r="OUL1034" s="45"/>
      <c r="OUM1034" s="45"/>
      <c r="OUN1034" s="45"/>
      <c r="OUO1034" s="45"/>
      <c r="OUP1034" s="45"/>
      <c r="OUQ1034" s="45"/>
      <c r="OUR1034" s="45"/>
      <c r="OUS1034" s="45"/>
      <c r="OUT1034" s="45"/>
      <c r="OUU1034" s="45"/>
      <c r="OUV1034" s="45"/>
      <c r="OUW1034" s="45"/>
      <c r="OUX1034" s="45"/>
      <c r="OUY1034" s="45"/>
      <c r="OUZ1034" s="45"/>
      <c r="OVA1034" s="45"/>
      <c r="OVB1034" s="45"/>
      <c r="OVC1034" s="45"/>
      <c r="OVD1034" s="45"/>
      <c r="OVE1034" s="45"/>
      <c r="OVF1034" s="45"/>
      <c r="OVG1034" s="45"/>
      <c r="OVH1034" s="45"/>
      <c r="OVI1034" s="45"/>
      <c r="OVJ1034" s="45"/>
      <c r="OVK1034" s="45"/>
      <c r="OVL1034" s="45"/>
      <c r="OVM1034" s="45"/>
      <c r="OVN1034" s="45"/>
      <c r="OVO1034" s="45"/>
      <c r="OVP1034" s="45"/>
      <c r="OVQ1034" s="45"/>
      <c r="OVR1034" s="45"/>
      <c r="OVS1034" s="45"/>
      <c r="OVT1034" s="45"/>
      <c r="OVU1034" s="45"/>
      <c r="OVV1034" s="45"/>
      <c r="OVW1034" s="45"/>
      <c r="OVX1034" s="45"/>
      <c r="OVY1034" s="45"/>
      <c r="OVZ1034" s="45"/>
      <c r="OWA1034" s="45"/>
      <c r="OWB1034" s="45"/>
      <c r="OWC1034" s="45"/>
      <c r="OWD1034" s="45"/>
      <c r="OWE1034" s="45"/>
      <c r="OWF1034" s="45"/>
      <c r="OWG1034" s="45"/>
      <c r="OWH1034" s="45"/>
      <c r="OWI1034" s="45"/>
      <c r="OWJ1034" s="45"/>
      <c r="OWK1034" s="45"/>
      <c r="OWL1034" s="45"/>
      <c r="OWM1034" s="45"/>
      <c r="OWN1034" s="45"/>
      <c r="OWO1034" s="45"/>
      <c r="OWP1034" s="45"/>
      <c r="OWQ1034" s="45"/>
      <c r="OWR1034" s="45"/>
      <c r="OWS1034" s="45"/>
      <c r="OWT1034" s="45"/>
      <c r="OWU1034" s="45"/>
      <c r="OWV1034" s="45"/>
      <c r="OWW1034" s="45"/>
      <c r="OWX1034" s="45"/>
      <c r="OWY1034" s="45"/>
      <c r="OWZ1034" s="45"/>
      <c r="OXA1034" s="45"/>
      <c r="OXB1034" s="45"/>
      <c r="OXC1034" s="45"/>
      <c r="OXD1034" s="45"/>
      <c r="OXE1034" s="45"/>
      <c r="OXF1034" s="45"/>
      <c r="OXG1034" s="45"/>
      <c r="OXH1034" s="45"/>
      <c r="OXI1034" s="45"/>
      <c r="OXJ1034" s="45"/>
      <c r="OXK1034" s="45"/>
      <c r="OXL1034" s="45"/>
      <c r="OXM1034" s="45"/>
      <c r="OXN1034" s="45"/>
      <c r="OXO1034" s="45"/>
      <c r="OXP1034" s="45"/>
      <c r="OXQ1034" s="45"/>
      <c r="OXR1034" s="45"/>
      <c r="OXS1034" s="45"/>
      <c r="OXT1034" s="45"/>
      <c r="OXU1034" s="45"/>
      <c r="OXV1034" s="45"/>
      <c r="OXW1034" s="45"/>
      <c r="OXX1034" s="45"/>
      <c r="OXY1034" s="45"/>
      <c r="OXZ1034" s="45"/>
      <c r="OYA1034" s="45"/>
      <c r="OYB1034" s="45"/>
      <c r="OYC1034" s="45"/>
      <c r="OYD1034" s="45"/>
      <c r="OYE1034" s="45"/>
      <c r="OYF1034" s="45"/>
      <c r="OYG1034" s="45"/>
      <c r="OYH1034" s="45"/>
      <c r="OYI1034" s="45"/>
      <c r="OYJ1034" s="45"/>
      <c r="OYK1034" s="45"/>
      <c r="OYL1034" s="45"/>
      <c r="OYM1034" s="45"/>
      <c r="OYN1034" s="45"/>
      <c r="OYO1034" s="45"/>
      <c r="OYP1034" s="45"/>
      <c r="OYQ1034" s="45"/>
      <c r="OYR1034" s="45"/>
      <c r="OYS1034" s="45"/>
      <c r="OYT1034" s="45"/>
      <c r="OYU1034" s="45"/>
      <c r="OYV1034" s="45"/>
      <c r="OYW1034" s="45"/>
      <c r="OYX1034" s="45"/>
      <c r="OYY1034" s="45"/>
      <c r="OYZ1034" s="45"/>
      <c r="OZA1034" s="45"/>
      <c r="OZB1034" s="45"/>
      <c r="OZC1034" s="45"/>
      <c r="OZD1034" s="45"/>
      <c r="OZE1034" s="45"/>
      <c r="OZF1034" s="45"/>
      <c r="OZG1034" s="45"/>
      <c r="OZH1034" s="45"/>
      <c r="OZI1034" s="45"/>
      <c r="OZJ1034" s="45"/>
      <c r="OZK1034" s="45"/>
      <c r="OZL1034" s="45"/>
      <c r="OZM1034" s="45"/>
      <c r="OZN1034" s="45"/>
      <c r="OZO1034" s="45"/>
      <c r="OZP1034" s="45"/>
      <c r="OZQ1034" s="45"/>
      <c r="OZR1034" s="45"/>
      <c r="OZS1034" s="45"/>
      <c r="OZT1034" s="45"/>
      <c r="OZU1034" s="45"/>
      <c r="OZV1034" s="45"/>
      <c r="OZW1034" s="45"/>
      <c r="OZX1034" s="45"/>
      <c r="OZY1034" s="45"/>
      <c r="OZZ1034" s="45"/>
      <c r="PAA1034" s="45"/>
      <c r="PAB1034" s="45"/>
      <c r="PAC1034" s="45"/>
      <c r="PAD1034" s="45"/>
      <c r="PAE1034" s="45"/>
      <c r="PAF1034" s="45"/>
      <c r="PAG1034" s="45"/>
      <c r="PAH1034" s="45"/>
      <c r="PAI1034" s="45"/>
      <c r="PAJ1034" s="45"/>
      <c r="PAK1034" s="45"/>
      <c r="PAL1034" s="45"/>
      <c r="PAM1034" s="45"/>
      <c r="PAN1034" s="45"/>
      <c r="PAO1034" s="45"/>
      <c r="PAP1034" s="45"/>
      <c r="PAQ1034" s="45"/>
      <c r="PAR1034" s="45"/>
      <c r="PAS1034" s="45"/>
      <c r="PAT1034" s="45"/>
      <c r="PAU1034" s="45"/>
      <c r="PAV1034" s="45"/>
      <c r="PAW1034" s="45"/>
      <c r="PAX1034" s="45"/>
      <c r="PAY1034" s="45"/>
      <c r="PAZ1034" s="45"/>
      <c r="PBA1034" s="45"/>
      <c r="PBB1034" s="45"/>
      <c r="PBC1034" s="45"/>
      <c r="PBD1034" s="45"/>
      <c r="PBE1034" s="45"/>
      <c r="PBF1034" s="45"/>
      <c r="PBG1034" s="45"/>
      <c r="PBH1034" s="45"/>
      <c r="PBI1034" s="45"/>
      <c r="PBJ1034" s="45"/>
      <c r="PBK1034" s="45"/>
      <c r="PBL1034" s="45"/>
      <c r="PBM1034" s="45"/>
      <c r="PBN1034" s="45"/>
      <c r="PBO1034" s="45"/>
      <c r="PBP1034" s="45"/>
      <c r="PBQ1034" s="45"/>
      <c r="PBR1034" s="45"/>
      <c r="PBS1034" s="45"/>
      <c r="PBT1034" s="45"/>
      <c r="PBU1034" s="45"/>
      <c r="PBV1034" s="45"/>
      <c r="PBW1034" s="45"/>
      <c r="PBX1034" s="45"/>
      <c r="PBY1034" s="45"/>
      <c r="PBZ1034" s="45"/>
      <c r="PCA1034" s="45"/>
      <c r="PCB1034" s="45"/>
      <c r="PCC1034" s="45"/>
      <c r="PCD1034" s="45"/>
      <c r="PCE1034" s="45"/>
      <c r="PCF1034" s="45"/>
      <c r="PCG1034" s="45"/>
      <c r="PCH1034" s="45"/>
      <c r="PCI1034" s="45"/>
      <c r="PCJ1034" s="45"/>
      <c r="PCK1034" s="45"/>
      <c r="PCL1034" s="45"/>
      <c r="PCM1034" s="45"/>
      <c r="PCN1034" s="45"/>
      <c r="PCO1034" s="45"/>
      <c r="PCP1034" s="45"/>
      <c r="PCQ1034" s="45"/>
      <c r="PCR1034" s="45"/>
      <c r="PCS1034" s="45"/>
      <c r="PCT1034" s="45"/>
      <c r="PCU1034" s="45"/>
      <c r="PCV1034" s="45"/>
      <c r="PCW1034" s="45"/>
      <c r="PCX1034" s="45"/>
      <c r="PCY1034" s="45"/>
      <c r="PCZ1034" s="45"/>
      <c r="PDA1034" s="45"/>
      <c r="PDB1034" s="45"/>
      <c r="PDC1034" s="45"/>
      <c r="PDD1034" s="45"/>
      <c r="PDE1034" s="45"/>
      <c r="PDF1034" s="45"/>
      <c r="PDG1034" s="45"/>
      <c r="PDH1034" s="45"/>
      <c r="PDI1034" s="45"/>
      <c r="PDJ1034" s="45"/>
      <c r="PDK1034" s="45"/>
      <c r="PDL1034" s="45"/>
      <c r="PDM1034" s="45"/>
      <c r="PDN1034" s="45"/>
      <c r="PDO1034" s="45"/>
      <c r="PDP1034" s="45"/>
      <c r="PDQ1034" s="45"/>
      <c r="PDR1034" s="45"/>
      <c r="PDS1034" s="45"/>
      <c r="PDT1034" s="45"/>
      <c r="PDU1034" s="45"/>
      <c r="PDV1034" s="45"/>
      <c r="PDW1034" s="45"/>
      <c r="PDX1034" s="45"/>
      <c r="PDY1034" s="45"/>
      <c r="PDZ1034" s="45"/>
      <c r="PEA1034" s="45"/>
      <c r="PEB1034" s="45"/>
      <c r="PEC1034" s="45"/>
      <c r="PED1034" s="45"/>
      <c r="PEE1034" s="45"/>
      <c r="PEF1034" s="45"/>
      <c r="PEG1034" s="45"/>
      <c r="PEH1034" s="45"/>
      <c r="PEI1034" s="45"/>
      <c r="PEJ1034" s="45"/>
      <c r="PEK1034" s="45"/>
      <c r="PEL1034" s="45"/>
      <c r="PEM1034" s="45"/>
      <c r="PEN1034" s="45"/>
      <c r="PEO1034" s="45"/>
      <c r="PEP1034" s="45"/>
      <c r="PEQ1034" s="45"/>
      <c r="PER1034" s="45"/>
      <c r="PES1034" s="45"/>
      <c r="PET1034" s="45"/>
      <c r="PEU1034" s="45"/>
      <c r="PEV1034" s="45"/>
      <c r="PEW1034" s="45"/>
      <c r="PEX1034" s="45"/>
      <c r="PEY1034" s="45"/>
      <c r="PEZ1034" s="45"/>
      <c r="PFA1034" s="45"/>
      <c r="PFB1034" s="45"/>
      <c r="PFC1034" s="45"/>
      <c r="PFD1034" s="45"/>
      <c r="PFE1034" s="45"/>
      <c r="PFF1034" s="45"/>
      <c r="PFG1034" s="45"/>
      <c r="PFH1034" s="45"/>
      <c r="PFI1034" s="45"/>
      <c r="PFJ1034" s="45"/>
      <c r="PFK1034" s="45"/>
      <c r="PFL1034" s="45"/>
      <c r="PFM1034" s="45"/>
      <c r="PFN1034" s="45"/>
      <c r="PFO1034" s="45"/>
      <c r="PFP1034" s="45"/>
      <c r="PFQ1034" s="45"/>
      <c r="PFR1034" s="45"/>
      <c r="PFS1034" s="45"/>
      <c r="PFT1034" s="45"/>
      <c r="PFU1034" s="45"/>
      <c r="PFV1034" s="45"/>
      <c r="PFW1034" s="45"/>
      <c r="PFX1034" s="45"/>
      <c r="PFY1034" s="45"/>
      <c r="PFZ1034" s="45"/>
      <c r="PGA1034" s="45"/>
      <c r="PGB1034" s="45"/>
      <c r="PGC1034" s="45"/>
      <c r="PGD1034" s="45"/>
      <c r="PGE1034" s="45"/>
      <c r="PGF1034" s="45"/>
      <c r="PGG1034" s="45"/>
      <c r="PGH1034" s="45"/>
      <c r="PGI1034" s="45"/>
      <c r="PGJ1034" s="45"/>
      <c r="PGK1034" s="45"/>
      <c r="PGL1034" s="45"/>
      <c r="PGM1034" s="45"/>
      <c r="PGN1034" s="45"/>
      <c r="PGO1034" s="45"/>
      <c r="PGP1034" s="45"/>
      <c r="PGQ1034" s="45"/>
      <c r="PGR1034" s="45"/>
      <c r="PGS1034" s="45"/>
      <c r="PGT1034" s="45"/>
      <c r="PGU1034" s="45"/>
      <c r="PGV1034" s="45"/>
      <c r="PGW1034" s="45"/>
      <c r="PGX1034" s="45"/>
      <c r="PGY1034" s="45"/>
      <c r="PGZ1034" s="45"/>
      <c r="PHA1034" s="45"/>
      <c r="PHB1034" s="45"/>
      <c r="PHC1034" s="45"/>
      <c r="PHD1034" s="45"/>
      <c r="PHE1034" s="45"/>
      <c r="PHF1034" s="45"/>
      <c r="PHG1034" s="45"/>
      <c r="PHH1034" s="45"/>
      <c r="PHI1034" s="45"/>
      <c r="PHJ1034" s="45"/>
      <c r="PHK1034" s="45"/>
      <c r="PHL1034" s="45"/>
      <c r="PHM1034" s="45"/>
      <c r="PHN1034" s="45"/>
      <c r="PHO1034" s="45"/>
      <c r="PHP1034" s="45"/>
      <c r="PHQ1034" s="45"/>
      <c r="PHR1034" s="45"/>
      <c r="PHS1034" s="45"/>
      <c r="PHT1034" s="45"/>
      <c r="PHU1034" s="45"/>
      <c r="PHV1034" s="45"/>
      <c r="PHW1034" s="45"/>
      <c r="PHX1034" s="45"/>
      <c r="PHY1034" s="45"/>
      <c r="PHZ1034" s="45"/>
      <c r="PIA1034" s="45"/>
      <c r="PIB1034" s="45"/>
      <c r="PIC1034" s="45"/>
      <c r="PID1034" s="45"/>
      <c r="PIE1034" s="45"/>
      <c r="PIF1034" s="45"/>
      <c r="PIG1034" s="45"/>
      <c r="PIH1034" s="45"/>
      <c r="PII1034" s="45"/>
      <c r="PIJ1034" s="45"/>
      <c r="PIK1034" s="45"/>
      <c r="PIL1034" s="45"/>
      <c r="PIM1034" s="45"/>
      <c r="PIN1034" s="45"/>
      <c r="PIO1034" s="45"/>
      <c r="PIP1034" s="45"/>
      <c r="PIQ1034" s="45"/>
      <c r="PIR1034" s="45"/>
      <c r="PIS1034" s="45"/>
      <c r="PIT1034" s="45"/>
      <c r="PIU1034" s="45"/>
      <c r="PIV1034" s="45"/>
      <c r="PIW1034" s="45"/>
      <c r="PIX1034" s="45"/>
      <c r="PIY1034" s="45"/>
      <c r="PIZ1034" s="45"/>
      <c r="PJA1034" s="45"/>
      <c r="PJB1034" s="45"/>
      <c r="PJC1034" s="45"/>
      <c r="PJD1034" s="45"/>
      <c r="PJE1034" s="45"/>
      <c r="PJF1034" s="45"/>
      <c r="PJG1034" s="45"/>
      <c r="PJH1034" s="45"/>
      <c r="PJI1034" s="45"/>
      <c r="PJJ1034" s="45"/>
      <c r="PJK1034" s="45"/>
      <c r="PJL1034" s="45"/>
      <c r="PJM1034" s="45"/>
      <c r="PJN1034" s="45"/>
      <c r="PJO1034" s="45"/>
      <c r="PJP1034" s="45"/>
      <c r="PJQ1034" s="45"/>
      <c r="PJR1034" s="45"/>
      <c r="PJS1034" s="45"/>
      <c r="PJT1034" s="45"/>
      <c r="PJU1034" s="45"/>
      <c r="PJV1034" s="45"/>
      <c r="PJW1034" s="45"/>
      <c r="PJX1034" s="45"/>
      <c r="PJY1034" s="45"/>
      <c r="PJZ1034" s="45"/>
      <c r="PKA1034" s="45"/>
      <c r="PKB1034" s="45"/>
      <c r="PKC1034" s="45"/>
      <c r="PKD1034" s="45"/>
      <c r="PKE1034" s="45"/>
      <c r="PKF1034" s="45"/>
      <c r="PKG1034" s="45"/>
      <c r="PKH1034" s="45"/>
      <c r="PKI1034" s="45"/>
      <c r="PKJ1034" s="45"/>
      <c r="PKK1034" s="45"/>
      <c r="PKL1034" s="45"/>
      <c r="PKM1034" s="45"/>
      <c r="PKN1034" s="45"/>
      <c r="PKO1034" s="45"/>
      <c r="PKP1034" s="45"/>
      <c r="PKQ1034" s="45"/>
      <c r="PKR1034" s="45"/>
      <c r="PKS1034" s="45"/>
      <c r="PKT1034" s="45"/>
      <c r="PKU1034" s="45"/>
      <c r="PKV1034" s="45"/>
      <c r="PKW1034" s="45"/>
      <c r="PKX1034" s="45"/>
      <c r="PKY1034" s="45"/>
      <c r="PKZ1034" s="45"/>
      <c r="PLA1034" s="45"/>
      <c r="PLB1034" s="45"/>
      <c r="PLC1034" s="45"/>
      <c r="PLD1034" s="45"/>
      <c r="PLE1034" s="45"/>
      <c r="PLF1034" s="45"/>
      <c r="PLG1034" s="45"/>
      <c r="PLH1034" s="45"/>
      <c r="PLI1034" s="45"/>
      <c r="PLJ1034" s="45"/>
      <c r="PLK1034" s="45"/>
      <c r="PLL1034" s="45"/>
      <c r="PLM1034" s="45"/>
      <c r="PLN1034" s="45"/>
      <c r="PLO1034" s="45"/>
      <c r="PLP1034" s="45"/>
      <c r="PLQ1034" s="45"/>
      <c r="PLR1034" s="45"/>
      <c r="PLS1034" s="45"/>
      <c r="PLT1034" s="45"/>
      <c r="PLU1034" s="45"/>
      <c r="PLV1034" s="45"/>
      <c r="PLW1034" s="45"/>
      <c r="PLX1034" s="45"/>
      <c r="PLY1034" s="45"/>
      <c r="PLZ1034" s="45"/>
      <c r="PMA1034" s="45"/>
      <c r="PMB1034" s="45"/>
      <c r="PMC1034" s="45"/>
      <c r="PMD1034" s="45"/>
      <c r="PME1034" s="45"/>
      <c r="PMF1034" s="45"/>
      <c r="PMG1034" s="45"/>
      <c r="PMH1034" s="45"/>
      <c r="PMI1034" s="45"/>
      <c r="PMJ1034" s="45"/>
      <c r="PMK1034" s="45"/>
      <c r="PML1034" s="45"/>
      <c r="PMM1034" s="45"/>
      <c r="PMN1034" s="45"/>
      <c r="PMO1034" s="45"/>
      <c r="PMP1034" s="45"/>
      <c r="PMQ1034" s="45"/>
      <c r="PMR1034" s="45"/>
      <c r="PMS1034" s="45"/>
      <c r="PMT1034" s="45"/>
      <c r="PMU1034" s="45"/>
      <c r="PMV1034" s="45"/>
      <c r="PMW1034" s="45"/>
      <c r="PMX1034" s="45"/>
      <c r="PMY1034" s="45"/>
      <c r="PMZ1034" s="45"/>
      <c r="PNA1034" s="45"/>
      <c r="PNB1034" s="45"/>
      <c r="PNC1034" s="45"/>
      <c r="PND1034" s="45"/>
      <c r="PNE1034" s="45"/>
      <c r="PNF1034" s="45"/>
      <c r="PNG1034" s="45"/>
      <c r="PNH1034" s="45"/>
      <c r="PNI1034" s="45"/>
      <c r="PNJ1034" s="45"/>
      <c r="PNK1034" s="45"/>
      <c r="PNL1034" s="45"/>
      <c r="PNM1034" s="45"/>
      <c r="PNN1034" s="45"/>
      <c r="PNO1034" s="45"/>
      <c r="PNP1034" s="45"/>
      <c r="PNQ1034" s="45"/>
      <c r="PNR1034" s="45"/>
      <c r="PNS1034" s="45"/>
      <c r="PNT1034" s="45"/>
      <c r="PNU1034" s="45"/>
      <c r="PNV1034" s="45"/>
      <c r="PNW1034" s="45"/>
      <c r="PNX1034" s="45"/>
      <c r="PNY1034" s="45"/>
      <c r="PNZ1034" s="45"/>
      <c r="POA1034" s="45"/>
      <c r="POB1034" s="45"/>
      <c r="POC1034" s="45"/>
      <c r="POD1034" s="45"/>
      <c r="POE1034" s="45"/>
      <c r="POF1034" s="45"/>
      <c r="POG1034" s="45"/>
      <c r="POH1034" s="45"/>
      <c r="POI1034" s="45"/>
      <c r="POJ1034" s="45"/>
      <c r="POK1034" s="45"/>
      <c r="POL1034" s="45"/>
      <c r="POM1034" s="45"/>
      <c r="PON1034" s="45"/>
      <c r="POO1034" s="45"/>
      <c r="POP1034" s="45"/>
      <c r="POQ1034" s="45"/>
      <c r="POR1034" s="45"/>
      <c r="POS1034" s="45"/>
      <c r="POT1034" s="45"/>
      <c r="POU1034" s="45"/>
      <c r="POV1034" s="45"/>
      <c r="POW1034" s="45"/>
      <c r="POX1034" s="45"/>
      <c r="POY1034" s="45"/>
      <c r="POZ1034" s="45"/>
      <c r="PPA1034" s="45"/>
      <c r="PPB1034" s="45"/>
      <c r="PPC1034" s="45"/>
      <c r="PPD1034" s="45"/>
      <c r="PPE1034" s="45"/>
      <c r="PPF1034" s="45"/>
      <c r="PPG1034" s="45"/>
      <c r="PPH1034" s="45"/>
      <c r="PPI1034" s="45"/>
      <c r="PPJ1034" s="45"/>
      <c r="PPK1034" s="45"/>
      <c r="PPL1034" s="45"/>
      <c r="PPM1034" s="45"/>
      <c r="PPN1034" s="45"/>
      <c r="PPO1034" s="45"/>
      <c r="PPP1034" s="45"/>
      <c r="PPQ1034" s="45"/>
      <c r="PPR1034" s="45"/>
      <c r="PPS1034" s="45"/>
      <c r="PPT1034" s="45"/>
      <c r="PPU1034" s="45"/>
      <c r="PPV1034" s="45"/>
      <c r="PPW1034" s="45"/>
      <c r="PPX1034" s="45"/>
      <c r="PPY1034" s="45"/>
      <c r="PPZ1034" s="45"/>
      <c r="PQA1034" s="45"/>
      <c r="PQB1034" s="45"/>
      <c r="PQC1034" s="45"/>
      <c r="PQD1034" s="45"/>
      <c r="PQE1034" s="45"/>
      <c r="PQF1034" s="45"/>
      <c r="PQG1034" s="45"/>
      <c r="PQH1034" s="45"/>
      <c r="PQI1034" s="45"/>
      <c r="PQJ1034" s="45"/>
      <c r="PQK1034" s="45"/>
      <c r="PQL1034" s="45"/>
      <c r="PQM1034" s="45"/>
      <c r="PQN1034" s="45"/>
      <c r="PQO1034" s="45"/>
      <c r="PQP1034" s="45"/>
      <c r="PQQ1034" s="45"/>
      <c r="PQR1034" s="45"/>
      <c r="PQS1034" s="45"/>
      <c r="PQT1034" s="45"/>
      <c r="PQU1034" s="45"/>
      <c r="PQV1034" s="45"/>
      <c r="PQW1034" s="45"/>
      <c r="PQX1034" s="45"/>
      <c r="PQY1034" s="45"/>
      <c r="PQZ1034" s="45"/>
      <c r="PRA1034" s="45"/>
      <c r="PRB1034" s="45"/>
      <c r="PRC1034" s="45"/>
      <c r="PRD1034" s="45"/>
      <c r="PRE1034" s="45"/>
      <c r="PRF1034" s="45"/>
      <c r="PRG1034" s="45"/>
      <c r="PRH1034" s="45"/>
      <c r="PRI1034" s="45"/>
      <c r="PRJ1034" s="45"/>
      <c r="PRK1034" s="45"/>
      <c r="PRL1034" s="45"/>
      <c r="PRM1034" s="45"/>
      <c r="PRN1034" s="45"/>
      <c r="PRO1034" s="45"/>
      <c r="PRP1034" s="45"/>
      <c r="PRQ1034" s="45"/>
      <c r="PRR1034" s="45"/>
      <c r="PRS1034" s="45"/>
      <c r="PRT1034" s="45"/>
      <c r="PRU1034" s="45"/>
      <c r="PRV1034" s="45"/>
      <c r="PRW1034" s="45"/>
      <c r="PRX1034" s="45"/>
      <c r="PRY1034" s="45"/>
      <c r="PRZ1034" s="45"/>
      <c r="PSA1034" s="45"/>
      <c r="PSB1034" s="45"/>
      <c r="PSC1034" s="45"/>
      <c r="PSD1034" s="45"/>
      <c r="PSE1034" s="45"/>
      <c r="PSF1034" s="45"/>
      <c r="PSG1034" s="45"/>
      <c r="PSH1034" s="45"/>
      <c r="PSI1034" s="45"/>
      <c r="PSJ1034" s="45"/>
      <c r="PSK1034" s="45"/>
      <c r="PSL1034" s="45"/>
      <c r="PSM1034" s="45"/>
      <c r="PSN1034" s="45"/>
      <c r="PSO1034" s="45"/>
      <c r="PSP1034" s="45"/>
      <c r="PSQ1034" s="45"/>
      <c r="PSR1034" s="45"/>
      <c r="PSS1034" s="45"/>
      <c r="PST1034" s="45"/>
      <c r="PSU1034" s="45"/>
      <c r="PSV1034" s="45"/>
      <c r="PSW1034" s="45"/>
      <c r="PSX1034" s="45"/>
      <c r="PSY1034" s="45"/>
      <c r="PSZ1034" s="45"/>
      <c r="PTA1034" s="45"/>
      <c r="PTB1034" s="45"/>
      <c r="PTC1034" s="45"/>
      <c r="PTD1034" s="45"/>
      <c r="PTE1034" s="45"/>
      <c r="PTF1034" s="45"/>
      <c r="PTG1034" s="45"/>
      <c r="PTH1034" s="45"/>
      <c r="PTI1034" s="45"/>
      <c r="PTJ1034" s="45"/>
      <c r="PTK1034" s="45"/>
      <c r="PTL1034" s="45"/>
      <c r="PTM1034" s="45"/>
      <c r="PTN1034" s="45"/>
      <c r="PTO1034" s="45"/>
      <c r="PTP1034" s="45"/>
      <c r="PTQ1034" s="45"/>
      <c r="PTR1034" s="45"/>
      <c r="PTS1034" s="45"/>
      <c r="PTT1034" s="45"/>
      <c r="PTU1034" s="45"/>
      <c r="PTV1034" s="45"/>
      <c r="PTW1034" s="45"/>
      <c r="PTX1034" s="45"/>
      <c r="PTY1034" s="45"/>
      <c r="PTZ1034" s="45"/>
      <c r="PUA1034" s="45"/>
      <c r="PUB1034" s="45"/>
      <c r="PUC1034" s="45"/>
      <c r="PUD1034" s="45"/>
      <c r="PUE1034" s="45"/>
      <c r="PUF1034" s="45"/>
      <c r="PUG1034" s="45"/>
      <c r="PUH1034" s="45"/>
      <c r="PUI1034" s="45"/>
      <c r="PUJ1034" s="45"/>
      <c r="PUK1034" s="45"/>
      <c r="PUL1034" s="45"/>
      <c r="PUM1034" s="45"/>
      <c r="PUN1034" s="45"/>
      <c r="PUO1034" s="45"/>
      <c r="PUP1034" s="45"/>
      <c r="PUQ1034" s="45"/>
      <c r="PUR1034" s="45"/>
      <c r="PUS1034" s="45"/>
      <c r="PUT1034" s="45"/>
      <c r="PUU1034" s="45"/>
      <c r="PUV1034" s="45"/>
      <c r="PUW1034" s="45"/>
      <c r="PUX1034" s="45"/>
      <c r="PUY1034" s="45"/>
      <c r="PUZ1034" s="45"/>
      <c r="PVA1034" s="45"/>
      <c r="PVB1034" s="45"/>
      <c r="PVC1034" s="45"/>
      <c r="PVD1034" s="45"/>
      <c r="PVE1034" s="45"/>
      <c r="PVF1034" s="45"/>
      <c r="PVG1034" s="45"/>
      <c r="PVH1034" s="45"/>
      <c r="PVI1034" s="45"/>
      <c r="PVJ1034" s="45"/>
      <c r="PVK1034" s="45"/>
      <c r="PVL1034" s="45"/>
      <c r="PVM1034" s="45"/>
      <c r="PVN1034" s="45"/>
      <c r="PVO1034" s="45"/>
      <c r="PVP1034" s="45"/>
      <c r="PVQ1034" s="45"/>
      <c r="PVR1034" s="45"/>
      <c r="PVS1034" s="45"/>
      <c r="PVT1034" s="45"/>
      <c r="PVU1034" s="45"/>
      <c r="PVV1034" s="45"/>
      <c r="PVW1034" s="45"/>
      <c r="PVX1034" s="45"/>
      <c r="PVY1034" s="45"/>
      <c r="PVZ1034" s="45"/>
      <c r="PWA1034" s="45"/>
      <c r="PWB1034" s="45"/>
      <c r="PWC1034" s="45"/>
      <c r="PWD1034" s="45"/>
      <c r="PWE1034" s="45"/>
      <c r="PWF1034" s="45"/>
      <c r="PWG1034" s="45"/>
      <c r="PWH1034" s="45"/>
      <c r="PWI1034" s="45"/>
      <c r="PWJ1034" s="45"/>
      <c r="PWK1034" s="45"/>
      <c r="PWL1034" s="45"/>
      <c r="PWM1034" s="45"/>
      <c r="PWN1034" s="45"/>
      <c r="PWO1034" s="45"/>
      <c r="PWP1034" s="45"/>
      <c r="PWQ1034" s="45"/>
      <c r="PWR1034" s="45"/>
      <c r="PWS1034" s="45"/>
      <c r="PWT1034" s="45"/>
      <c r="PWU1034" s="45"/>
      <c r="PWV1034" s="45"/>
      <c r="PWW1034" s="45"/>
      <c r="PWX1034" s="45"/>
      <c r="PWY1034" s="45"/>
      <c r="PWZ1034" s="45"/>
      <c r="PXA1034" s="45"/>
      <c r="PXB1034" s="45"/>
      <c r="PXC1034" s="45"/>
      <c r="PXD1034" s="45"/>
      <c r="PXE1034" s="45"/>
      <c r="PXF1034" s="45"/>
      <c r="PXG1034" s="45"/>
      <c r="PXH1034" s="45"/>
      <c r="PXI1034" s="45"/>
      <c r="PXJ1034" s="45"/>
      <c r="PXK1034" s="45"/>
      <c r="PXL1034" s="45"/>
      <c r="PXM1034" s="45"/>
      <c r="PXN1034" s="45"/>
      <c r="PXO1034" s="45"/>
      <c r="PXP1034" s="45"/>
      <c r="PXQ1034" s="45"/>
      <c r="PXR1034" s="45"/>
      <c r="PXS1034" s="45"/>
      <c r="PXT1034" s="45"/>
      <c r="PXU1034" s="45"/>
      <c r="PXV1034" s="45"/>
      <c r="PXW1034" s="45"/>
      <c r="PXX1034" s="45"/>
      <c r="PXY1034" s="45"/>
      <c r="PXZ1034" s="45"/>
      <c r="PYA1034" s="45"/>
      <c r="PYB1034" s="45"/>
      <c r="PYC1034" s="45"/>
      <c r="PYD1034" s="45"/>
      <c r="PYE1034" s="45"/>
      <c r="PYF1034" s="45"/>
      <c r="PYG1034" s="45"/>
      <c r="PYH1034" s="45"/>
      <c r="PYI1034" s="45"/>
      <c r="PYJ1034" s="45"/>
      <c r="PYK1034" s="45"/>
      <c r="PYL1034" s="45"/>
      <c r="PYM1034" s="45"/>
      <c r="PYN1034" s="45"/>
      <c r="PYO1034" s="45"/>
      <c r="PYP1034" s="45"/>
      <c r="PYQ1034" s="45"/>
      <c r="PYR1034" s="45"/>
      <c r="PYS1034" s="45"/>
      <c r="PYT1034" s="45"/>
      <c r="PYU1034" s="45"/>
      <c r="PYV1034" s="45"/>
      <c r="PYW1034" s="45"/>
      <c r="PYX1034" s="45"/>
      <c r="PYY1034" s="45"/>
      <c r="PYZ1034" s="45"/>
      <c r="PZA1034" s="45"/>
      <c r="PZB1034" s="45"/>
      <c r="PZC1034" s="45"/>
      <c r="PZD1034" s="45"/>
      <c r="PZE1034" s="45"/>
      <c r="PZF1034" s="45"/>
      <c r="PZG1034" s="45"/>
      <c r="PZH1034" s="45"/>
      <c r="PZI1034" s="45"/>
      <c r="PZJ1034" s="45"/>
      <c r="PZK1034" s="45"/>
      <c r="PZL1034" s="45"/>
      <c r="PZM1034" s="45"/>
      <c r="PZN1034" s="45"/>
      <c r="PZO1034" s="45"/>
      <c r="PZP1034" s="45"/>
      <c r="PZQ1034" s="45"/>
      <c r="PZR1034" s="45"/>
      <c r="PZS1034" s="45"/>
      <c r="PZT1034" s="45"/>
      <c r="PZU1034" s="45"/>
      <c r="PZV1034" s="45"/>
      <c r="PZW1034" s="45"/>
      <c r="PZX1034" s="45"/>
      <c r="PZY1034" s="45"/>
      <c r="PZZ1034" s="45"/>
      <c r="QAA1034" s="45"/>
      <c r="QAB1034" s="45"/>
      <c r="QAC1034" s="45"/>
      <c r="QAD1034" s="45"/>
      <c r="QAE1034" s="45"/>
      <c r="QAF1034" s="45"/>
      <c r="QAG1034" s="45"/>
      <c r="QAH1034" s="45"/>
      <c r="QAI1034" s="45"/>
      <c r="QAJ1034" s="45"/>
      <c r="QAK1034" s="45"/>
      <c r="QAL1034" s="45"/>
      <c r="QAM1034" s="45"/>
      <c r="QAN1034" s="45"/>
      <c r="QAO1034" s="45"/>
      <c r="QAP1034" s="45"/>
      <c r="QAQ1034" s="45"/>
      <c r="QAR1034" s="45"/>
      <c r="QAS1034" s="45"/>
      <c r="QAT1034" s="45"/>
      <c r="QAU1034" s="45"/>
      <c r="QAV1034" s="45"/>
      <c r="QAW1034" s="45"/>
      <c r="QAX1034" s="45"/>
      <c r="QAY1034" s="45"/>
      <c r="QAZ1034" s="45"/>
      <c r="QBA1034" s="45"/>
      <c r="QBB1034" s="45"/>
      <c r="QBC1034" s="45"/>
      <c r="QBD1034" s="45"/>
      <c r="QBE1034" s="45"/>
      <c r="QBF1034" s="45"/>
      <c r="QBG1034" s="45"/>
      <c r="QBH1034" s="45"/>
      <c r="QBI1034" s="45"/>
      <c r="QBJ1034" s="45"/>
      <c r="QBK1034" s="45"/>
      <c r="QBL1034" s="45"/>
      <c r="QBM1034" s="45"/>
      <c r="QBN1034" s="45"/>
      <c r="QBO1034" s="45"/>
      <c r="QBP1034" s="45"/>
      <c r="QBQ1034" s="45"/>
      <c r="QBR1034" s="45"/>
      <c r="QBS1034" s="45"/>
      <c r="QBT1034" s="45"/>
      <c r="QBU1034" s="45"/>
      <c r="QBV1034" s="45"/>
      <c r="QBW1034" s="45"/>
      <c r="QBX1034" s="45"/>
      <c r="QBY1034" s="45"/>
      <c r="QBZ1034" s="45"/>
      <c r="QCA1034" s="45"/>
      <c r="QCB1034" s="45"/>
      <c r="QCC1034" s="45"/>
      <c r="QCD1034" s="45"/>
      <c r="QCE1034" s="45"/>
      <c r="QCF1034" s="45"/>
      <c r="QCG1034" s="45"/>
      <c r="QCH1034" s="45"/>
      <c r="QCI1034" s="45"/>
      <c r="QCJ1034" s="45"/>
      <c r="QCK1034" s="45"/>
      <c r="QCL1034" s="45"/>
      <c r="QCM1034" s="45"/>
      <c r="QCN1034" s="45"/>
      <c r="QCO1034" s="45"/>
      <c r="QCP1034" s="45"/>
      <c r="QCQ1034" s="45"/>
      <c r="QCR1034" s="45"/>
      <c r="QCS1034" s="45"/>
      <c r="QCT1034" s="45"/>
      <c r="QCU1034" s="45"/>
      <c r="QCV1034" s="45"/>
      <c r="QCW1034" s="45"/>
      <c r="QCX1034" s="45"/>
      <c r="QCY1034" s="45"/>
      <c r="QCZ1034" s="45"/>
      <c r="QDA1034" s="45"/>
      <c r="QDB1034" s="45"/>
      <c r="QDC1034" s="45"/>
      <c r="QDD1034" s="45"/>
      <c r="QDE1034" s="45"/>
      <c r="QDF1034" s="45"/>
      <c r="QDG1034" s="45"/>
      <c r="QDH1034" s="45"/>
      <c r="QDI1034" s="45"/>
      <c r="QDJ1034" s="45"/>
      <c r="QDK1034" s="45"/>
      <c r="QDL1034" s="45"/>
      <c r="QDM1034" s="45"/>
      <c r="QDN1034" s="45"/>
      <c r="QDO1034" s="45"/>
      <c r="QDP1034" s="45"/>
      <c r="QDQ1034" s="45"/>
      <c r="QDR1034" s="45"/>
      <c r="QDS1034" s="45"/>
      <c r="QDT1034" s="45"/>
      <c r="QDU1034" s="45"/>
      <c r="QDV1034" s="45"/>
      <c r="QDW1034" s="45"/>
      <c r="QDX1034" s="45"/>
      <c r="QDY1034" s="45"/>
      <c r="QDZ1034" s="45"/>
      <c r="QEA1034" s="45"/>
      <c r="QEB1034" s="45"/>
      <c r="QEC1034" s="45"/>
      <c r="QED1034" s="45"/>
      <c r="QEE1034" s="45"/>
      <c r="QEF1034" s="45"/>
      <c r="QEG1034" s="45"/>
      <c r="QEH1034" s="45"/>
      <c r="QEI1034" s="45"/>
      <c r="QEJ1034" s="45"/>
      <c r="QEK1034" s="45"/>
      <c r="QEL1034" s="45"/>
      <c r="QEM1034" s="45"/>
      <c r="QEN1034" s="45"/>
      <c r="QEO1034" s="45"/>
      <c r="QEP1034" s="45"/>
      <c r="QEQ1034" s="45"/>
      <c r="QER1034" s="45"/>
      <c r="QES1034" s="45"/>
      <c r="QET1034" s="45"/>
      <c r="QEU1034" s="45"/>
      <c r="QEV1034" s="45"/>
      <c r="QEW1034" s="45"/>
      <c r="QEX1034" s="45"/>
      <c r="QEY1034" s="45"/>
      <c r="QEZ1034" s="45"/>
      <c r="QFA1034" s="45"/>
      <c r="QFB1034" s="45"/>
      <c r="QFC1034" s="45"/>
      <c r="QFD1034" s="45"/>
      <c r="QFE1034" s="45"/>
      <c r="QFF1034" s="45"/>
      <c r="QFG1034" s="45"/>
      <c r="QFH1034" s="45"/>
      <c r="QFI1034" s="45"/>
      <c r="QFJ1034" s="45"/>
      <c r="QFK1034" s="45"/>
      <c r="QFL1034" s="45"/>
      <c r="QFM1034" s="45"/>
      <c r="QFN1034" s="45"/>
      <c r="QFO1034" s="45"/>
      <c r="QFP1034" s="45"/>
      <c r="QFQ1034" s="45"/>
      <c r="QFR1034" s="45"/>
      <c r="QFS1034" s="45"/>
      <c r="QFT1034" s="45"/>
      <c r="QFU1034" s="45"/>
      <c r="QFV1034" s="45"/>
      <c r="QFW1034" s="45"/>
      <c r="QFX1034" s="45"/>
      <c r="QFY1034" s="45"/>
      <c r="QFZ1034" s="45"/>
      <c r="QGA1034" s="45"/>
      <c r="QGB1034" s="45"/>
      <c r="QGC1034" s="45"/>
      <c r="QGD1034" s="45"/>
      <c r="QGE1034" s="45"/>
      <c r="QGF1034" s="45"/>
      <c r="QGG1034" s="45"/>
      <c r="QGH1034" s="45"/>
      <c r="QGI1034" s="45"/>
      <c r="QGJ1034" s="45"/>
      <c r="QGK1034" s="45"/>
      <c r="QGL1034" s="45"/>
      <c r="QGM1034" s="45"/>
      <c r="QGN1034" s="45"/>
      <c r="QGO1034" s="45"/>
      <c r="QGP1034" s="45"/>
      <c r="QGQ1034" s="45"/>
      <c r="QGR1034" s="45"/>
      <c r="QGS1034" s="45"/>
      <c r="QGT1034" s="45"/>
      <c r="QGU1034" s="45"/>
      <c r="QGV1034" s="45"/>
      <c r="QGW1034" s="45"/>
      <c r="QGX1034" s="45"/>
      <c r="QGY1034" s="45"/>
      <c r="QGZ1034" s="45"/>
      <c r="QHA1034" s="45"/>
      <c r="QHB1034" s="45"/>
      <c r="QHC1034" s="45"/>
      <c r="QHD1034" s="45"/>
      <c r="QHE1034" s="45"/>
      <c r="QHF1034" s="45"/>
      <c r="QHG1034" s="45"/>
      <c r="QHH1034" s="45"/>
      <c r="QHI1034" s="45"/>
      <c r="QHJ1034" s="45"/>
      <c r="QHK1034" s="45"/>
      <c r="QHL1034" s="45"/>
      <c r="QHM1034" s="45"/>
      <c r="QHN1034" s="45"/>
      <c r="QHO1034" s="45"/>
      <c r="QHP1034" s="45"/>
      <c r="QHQ1034" s="45"/>
      <c r="QHR1034" s="45"/>
      <c r="QHS1034" s="45"/>
      <c r="QHT1034" s="45"/>
      <c r="QHU1034" s="45"/>
      <c r="QHV1034" s="45"/>
      <c r="QHW1034" s="45"/>
      <c r="QHX1034" s="45"/>
      <c r="QHY1034" s="45"/>
      <c r="QHZ1034" s="45"/>
      <c r="QIA1034" s="45"/>
      <c r="QIB1034" s="45"/>
      <c r="QIC1034" s="45"/>
      <c r="QID1034" s="45"/>
      <c r="QIE1034" s="45"/>
      <c r="QIF1034" s="45"/>
      <c r="QIG1034" s="45"/>
      <c r="QIH1034" s="45"/>
      <c r="QII1034" s="45"/>
      <c r="QIJ1034" s="45"/>
      <c r="QIK1034" s="45"/>
      <c r="QIL1034" s="45"/>
      <c r="QIM1034" s="45"/>
      <c r="QIN1034" s="45"/>
      <c r="QIO1034" s="45"/>
      <c r="QIP1034" s="45"/>
      <c r="QIQ1034" s="45"/>
      <c r="QIR1034" s="45"/>
      <c r="QIS1034" s="45"/>
      <c r="QIT1034" s="45"/>
      <c r="QIU1034" s="45"/>
      <c r="QIV1034" s="45"/>
      <c r="QIW1034" s="45"/>
      <c r="QIX1034" s="45"/>
      <c r="QIY1034" s="45"/>
      <c r="QIZ1034" s="45"/>
      <c r="QJA1034" s="45"/>
      <c r="QJB1034" s="45"/>
      <c r="QJC1034" s="45"/>
      <c r="QJD1034" s="45"/>
      <c r="QJE1034" s="45"/>
      <c r="QJF1034" s="45"/>
      <c r="QJG1034" s="45"/>
      <c r="QJH1034" s="45"/>
      <c r="QJI1034" s="45"/>
      <c r="QJJ1034" s="45"/>
      <c r="QJK1034" s="45"/>
      <c r="QJL1034" s="45"/>
      <c r="QJM1034" s="45"/>
      <c r="QJN1034" s="45"/>
      <c r="QJO1034" s="45"/>
      <c r="QJP1034" s="45"/>
      <c r="QJQ1034" s="45"/>
      <c r="QJR1034" s="45"/>
      <c r="QJS1034" s="45"/>
      <c r="QJT1034" s="45"/>
      <c r="QJU1034" s="45"/>
      <c r="QJV1034" s="45"/>
      <c r="QJW1034" s="45"/>
      <c r="QJX1034" s="45"/>
      <c r="QJY1034" s="45"/>
      <c r="QJZ1034" s="45"/>
      <c r="QKA1034" s="45"/>
      <c r="QKB1034" s="45"/>
      <c r="QKC1034" s="45"/>
      <c r="QKD1034" s="45"/>
      <c r="QKE1034" s="45"/>
      <c r="QKF1034" s="45"/>
      <c r="QKG1034" s="45"/>
      <c r="QKH1034" s="45"/>
      <c r="QKI1034" s="45"/>
      <c r="QKJ1034" s="45"/>
      <c r="QKK1034" s="45"/>
      <c r="QKL1034" s="45"/>
      <c r="QKM1034" s="45"/>
      <c r="QKN1034" s="45"/>
      <c r="QKO1034" s="45"/>
      <c r="QKP1034" s="45"/>
      <c r="QKQ1034" s="45"/>
      <c r="QKR1034" s="45"/>
      <c r="QKS1034" s="45"/>
      <c r="QKT1034" s="45"/>
      <c r="QKU1034" s="45"/>
      <c r="QKV1034" s="45"/>
      <c r="QKW1034" s="45"/>
      <c r="QKX1034" s="45"/>
      <c r="QKY1034" s="45"/>
      <c r="QKZ1034" s="45"/>
      <c r="QLA1034" s="45"/>
      <c r="QLB1034" s="45"/>
      <c r="QLC1034" s="45"/>
      <c r="QLD1034" s="45"/>
      <c r="QLE1034" s="45"/>
      <c r="QLF1034" s="45"/>
      <c r="QLG1034" s="45"/>
      <c r="QLH1034" s="45"/>
      <c r="QLI1034" s="45"/>
      <c r="QLJ1034" s="45"/>
      <c r="QLK1034" s="45"/>
      <c r="QLL1034" s="45"/>
      <c r="QLM1034" s="45"/>
      <c r="QLN1034" s="45"/>
      <c r="QLO1034" s="45"/>
      <c r="QLP1034" s="45"/>
      <c r="QLQ1034" s="45"/>
      <c r="QLR1034" s="45"/>
      <c r="QLS1034" s="45"/>
      <c r="QLT1034" s="45"/>
      <c r="QLU1034" s="45"/>
      <c r="QLV1034" s="45"/>
      <c r="QLW1034" s="45"/>
      <c r="QLX1034" s="45"/>
      <c r="QLY1034" s="45"/>
      <c r="QLZ1034" s="45"/>
      <c r="QMA1034" s="45"/>
      <c r="QMB1034" s="45"/>
      <c r="QMC1034" s="45"/>
      <c r="QMD1034" s="45"/>
      <c r="QME1034" s="45"/>
      <c r="QMF1034" s="45"/>
      <c r="QMG1034" s="45"/>
      <c r="QMH1034" s="45"/>
      <c r="QMI1034" s="45"/>
      <c r="QMJ1034" s="45"/>
      <c r="QMK1034" s="45"/>
      <c r="QML1034" s="45"/>
      <c r="QMM1034" s="45"/>
      <c r="QMN1034" s="45"/>
      <c r="QMO1034" s="45"/>
      <c r="QMP1034" s="45"/>
      <c r="QMQ1034" s="45"/>
      <c r="QMR1034" s="45"/>
      <c r="QMS1034" s="45"/>
      <c r="QMT1034" s="45"/>
      <c r="QMU1034" s="45"/>
      <c r="QMV1034" s="45"/>
      <c r="QMW1034" s="45"/>
      <c r="QMX1034" s="45"/>
      <c r="QMY1034" s="45"/>
      <c r="QMZ1034" s="45"/>
      <c r="QNA1034" s="45"/>
      <c r="QNB1034" s="45"/>
      <c r="QNC1034" s="45"/>
      <c r="QND1034" s="45"/>
      <c r="QNE1034" s="45"/>
      <c r="QNF1034" s="45"/>
      <c r="QNG1034" s="45"/>
      <c r="QNH1034" s="45"/>
      <c r="QNI1034" s="45"/>
      <c r="QNJ1034" s="45"/>
      <c r="QNK1034" s="45"/>
      <c r="QNL1034" s="45"/>
      <c r="QNM1034" s="45"/>
      <c r="QNN1034" s="45"/>
      <c r="QNO1034" s="45"/>
      <c r="QNP1034" s="45"/>
      <c r="QNQ1034" s="45"/>
      <c r="QNR1034" s="45"/>
      <c r="QNS1034" s="45"/>
      <c r="QNT1034" s="45"/>
      <c r="QNU1034" s="45"/>
      <c r="QNV1034" s="45"/>
      <c r="QNW1034" s="45"/>
      <c r="QNX1034" s="45"/>
      <c r="QNY1034" s="45"/>
      <c r="QNZ1034" s="45"/>
      <c r="QOA1034" s="45"/>
      <c r="QOB1034" s="45"/>
      <c r="QOC1034" s="45"/>
      <c r="QOD1034" s="45"/>
      <c r="QOE1034" s="45"/>
      <c r="QOF1034" s="45"/>
      <c r="QOG1034" s="45"/>
      <c r="QOH1034" s="45"/>
      <c r="QOI1034" s="45"/>
      <c r="QOJ1034" s="45"/>
      <c r="QOK1034" s="45"/>
      <c r="QOL1034" s="45"/>
      <c r="QOM1034" s="45"/>
      <c r="QON1034" s="45"/>
      <c r="QOO1034" s="45"/>
      <c r="QOP1034" s="45"/>
      <c r="QOQ1034" s="45"/>
      <c r="QOR1034" s="45"/>
      <c r="QOS1034" s="45"/>
      <c r="QOT1034" s="45"/>
      <c r="QOU1034" s="45"/>
      <c r="QOV1034" s="45"/>
      <c r="QOW1034" s="45"/>
      <c r="QOX1034" s="45"/>
      <c r="QOY1034" s="45"/>
      <c r="QOZ1034" s="45"/>
      <c r="QPA1034" s="45"/>
      <c r="QPB1034" s="45"/>
      <c r="QPC1034" s="45"/>
      <c r="QPD1034" s="45"/>
      <c r="QPE1034" s="45"/>
      <c r="QPF1034" s="45"/>
      <c r="QPG1034" s="45"/>
      <c r="QPH1034" s="45"/>
      <c r="QPI1034" s="45"/>
      <c r="QPJ1034" s="45"/>
      <c r="QPK1034" s="45"/>
      <c r="QPL1034" s="45"/>
      <c r="QPM1034" s="45"/>
      <c r="QPN1034" s="45"/>
      <c r="QPO1034" s="45"/>
      <c r="QPP1034" s="45"/>
      <c r="QPQ1034" s="45"/>
      <c r="QPR1034" s="45"/>
      <c r="QPS1034" s="45"/>
      <c r="QPT1034" s="45"/>
      <c r="QPU1034" s="45"/>
      <c r="QPV1034" s="45"/>
      <c r="QPW1034" s="45"/>
      <c r="QPX1034" s="45"/>
      <c r="QPY1034" s="45"/>
      <c r="QPZ1034" s="45"/>
      <c r="QQA1034" s="45"/>
      <c r="QQB1034" s="45"/>
      <c r="QQC1034" s="45"/>
      <c r="QQD1034" s="45"/>
      <c r="QQE1034" s="45"/>
      <c r="QQF1034" s="45"/>
      <c r="QQG1034" s="45"/>
      <c r="QQH1034" s="45"/>
      <c r="QQI1034" s="45"/>
      <c r="QQJ1034" s="45"/>
      <c r="QQK1034" s="45"/>
      <c r="QQL1034" s="45"/>
      <c r="QQM1034" s="45"/>
      <c r="QQN1034" s="45"/>
      <c r="QQO1034" s="45"/>
      <c r="QQP1034" s="45"/>
      <c r="QQQ1034" s="45"/>
      <c r="QQR1034" s="45"/>
      <c r="QQS1034" s="45"/>
      <c r="QQT1034" s="45"/>
      <c r="QQU1034" s="45"/>
      <c r="QQV1034" s="45"/>
      <c r="QQW1034" s="45"/>
      <c r="QQX1034" s="45"/>
      <c r="QQY1034" s="45"/>
      <c r="QQZ1034" s="45"/>
      <c r="QRA1034" s="45"/>
      <c r="QRB1034" s="45"/>
      <c r="QRC1034" s="45"/>
      <c r="QRD1034" s="45"/>
      <c r="QRE1034" s="45"/>
      <c r="QRF1034" s="45"/>
      <c r="QRG1034" s="45"/>
      <c r="QRH1034" s="45"/>
      <c r="QRI1034" s="45"/>
      <c r="QRJ1034" s="45"/>
      <c r="QRK1034" s="45"/>
      <c r="QRL1034" s="45"/>
      <c r="QRM1034" s="45"/>
      <c r="QRN1034" s="45"/>
      <c r="QRO1034" s="45"/>
      <c r="QRP1034" s="45"/>
      <c r="QRQ1034" s="45"/>
      <c r="QRR1034" s="45"/>
      <c r="QRS1034" s="45"/>
      <c r="QRT1034" s="45"/>
      <c r="QRU1034" s="45"/>
      <c r="QRV1034" s="45"/>
      <c r="QRW1034" s="45"/>
      <c r="QRX1034" s="45"/>
      <c r="QRY1034" s="45"/>
      <c r="QRZ1034" s="45"/>
      <c r="QSA1034" s="45"/>
      <c r="QSB1034" s="45"/>
      <c r="QSC1034" s="45"/>
      <c r="QSD1034" s="45"/>
      <c r="QSE1034" s="45"/>
      <c r="QSF1034" s="45"/>
      <c r="QSG1034" s="45"/>
      <c r="QSH1034" s="45"/>
      <c r="QSI1034" s="45"/>
      <c r="QSJ1034" s="45"/>
      <c r="QSK1034" s="45"/>
      <c r="QSL1034" s="45"/>
      <c r="QSM1034" s="45"/>
      <c r="QSN1034" s="45"/>
      <c r="QSO1034" s="45"/>
      <c r="QSP1034" s="45"/>
      <c r="QSQ1034" s="45"/>
      <c r="QSR1034" s="45"/>
      <c r="QSS1034" s="45"/>
      <c r="QST1034" s="45"/>
      <c r="QSU1034" s="45"/>
      <c r="QSV1034" s="45"/>
      <c r="QSW1034" s="45"/>
      <c r="QSX1034" s="45"/>
      <c r="QSY1034" s="45"/>
      <c r="QSZ1034" s="45"/>
      <c r="QTA1034" s="45"/>
      <c r="QTB1034" s="45"/>
      <c r="QTC1034" s="45"/>
      <c r="QTD1034" s="45"/>
      <c r="QTE1034" s="45"/>
      <c r="QTF1034" s="45"/>
      <c r="QTG1034" s="45"/>
      <c r="QTH1034" s="45"/>
      <c r="QTI1034" s="45"/>
      <c r="QTJ1034" s="45"/>
      <c r="QTK1034" s="45"/>
      <c r="QTL1034" s="45"/>
      <c r="QTM1034" s="45"/>
      <c r="QTN1034" s="45"/>
      <c r="QTO1034" s="45"/>
      <c r="QTP1034" s="45"/>
      <c r="QTQ1034" s="45"/>
      <c r="QTR1034" s="45"/>
      <c r="QTS1034" s="45"/>
      <c r="QTT1034" s="45"/>
      <c r="QTU1034" s="45"/>
      <c r="QTV1034" s="45"/>
      <c r="QTW1034" s="45"/>
      <c r="QTX1034" s="45"/>
      <c r="QTY1034" s="45"/>
      <c r="QTZ1034" s="45"/>
      <c r="QUA1034" s="45"/>
      <c r="QUB1034" s="45"/>
      <c r="QUC1034" s="45"/>
      <c r="QUD1034" s="45"/>
      <c r="QUE1034" s="45"/>
      <c r="QUF1034" s="45"/>
      <c r="QUG1034" s="45"/>
      <c r="QUH1034" s="45"/>
      <c r="QUI1034" s="45"/>
      <c r="QUJ1034" s="45"/>
      <c r="QUK1034" s="45"/>
      <c r="QUL1034" s="45"/>
      <c r="QUM1034" s="45"/>
      <c r="QUN1034" s="45"/>
      <c r="QUO1034" s="45"/>
      <c r="QUP1034" s="45"/>
      <c r="QUQ1034" s="45"/>
      <c r="QUR1034" s="45"/>
      <c r="QUS1034" s="45"/>
      <c r="QUT1034" s="45"/>
      <c r="QUU1034" s="45"/>
      <c r="QUV1034" s="45"/>
      <c r="QUW1034" s="45"/>
      <c r="QUX1034" s="45"/>
      <c r="QUY1034" s="45"/>
      <c r="QUZ1034" s="45"/>
      <c r="QVA1034" s="45"/>
      <c r="QVB1034" s="45"/>
      <c r="QVC1034" s="45"/>
      <c r="QVD1034" s="45"/>
      <c r="QVE1034" s="45"/>
      <c r="QVF1034" s="45"/>
      <c r="QVG1034" s="45"/>
      <c r="QVH1034" s="45"/>
      <c r="QVI1034" s="45"/>
      <c r="QVJ1034" s="45"/>
      <c r="QVK1034" s="45"/>
      <c r="QVL1034" s="45"/>
      <c r="QVM1034" s="45"/>
      <c r="QVN1034" s="45"/>
      <c r="QVO1034" s="45"/>
      <c r="QVP1034" s="45"/>
      <c r="QVQ1034" s="45"/>
      <c r="QVR1034" s="45"/>
      <c r="QVS1034" s="45"/>
      <c r="QVT1034" s="45"/>
      <c r="QVU1034" s="45"/>
      <c r="QVV1034" s="45"/>
      <c r="QVW1034" s="45"/>
      <c r="QVX1034" s="45"/>
      <c r="QVY1034" s="45"/>
      <c r="QVZ1034" s="45"/>
      <c r="QWA1034" s="45"/>
      <c r="QWB1034" s="45"/>
      <c r="QWC1034" s="45"/>
      <c r="QWD1034" s="45"/>
      <c r="QWE1034" s="45"/>
      <c r="QWF1034" s="45"/>
      <c r="QWG1034" s="45"/>
      <c r="QWH1034" s="45"/>
      <c r="QWI1034" s="45"/>
      <c r="QWJ1034" s="45"/>
      <c r="QWK1034" s="45"/>
      <c r="QWL1034" s="45"/>
      <c r="QWM1034" s="45"/>
      <c r="QWN1034" s="45"/>
      <c r="QWO1034" s="45"/>
      <c r="QWP1034" s="45"/>
      <c r="QWQ1034" s="45"/>
      <c r="QWR1034" s="45"/>
      <c r="QWS1034" s="45"/>
      <c r="QWT1034" s="45"/>
      <c r="QWU1034" s="45"/>
      <c r="QWV1034" s="45"/>
      <c r="QWW1034" s="45"/>
      <c r="QWX1034" s="45"/>
      <c r="QWY1034" s="45"/>
      <c r="QWZ1034" s="45"/>
      <c r="QXA1034" s="45"/>
      <c r="QXB1034" s="45"/>
      <c r="QXC1034" s="45"/>
      <c r="QXD1034" s="45"/>
      <c r="QXE1034" s="45"/>
      <c r="QXF1034" s="45"/>
      <c r="QXG1034" s="45"/>
      <c r="QXH1034" s="45"/>
      <c r="QXI1034" s="45"/>
      <c r="QXJ1034" s="45"/>
      <c r="QXK1034" s="45"/>
      <c r="QXL1034" s="45"/>
      <c r="QXM1034" s="45"/>
      <c r="QXN1034" s="45"/>
      <c r="QXO1034" s="45"/>
      <c r="QXP1034" s="45"/>
      <c r="QXQ1034" s="45"/>
      <c r="QXR1034" s="45"/>
      <c r="QXS1034" s="45"/>
      <c r="QXT1034" s="45"/>
      <c r="QXU1034" s="45"/>
      <c r="QXV1034" s="45"/>
      <c r="QXW1034" s="45"/>
      <c r="QXX1034" s="45"/>
      <c r="QXY1034" s="45"/>
      <c r="QXZ1034" s="45"/>
      <c r="QYA1034" s="45"/>
      <c r="QYB1034" s="45"/>
      <c r="QYC1034" s="45"/>
      <c r="QYD1034" s="45"/>
      <c r="QYE1034" s="45"/>
      <c r="QYF1034" s="45"/>
      <c r="QYG1034" s="45"/>
      <c r="QYH1034" s="45"/>
      <c r="QYI1034" s="45"/>
      <c r="QYJ1034" s="45"/>
      <c r="QYK1034" s="45"/>
      <c r="QYL1034" s="45"/>
      <c r="QYM1034" s="45"/>
      <c r="QYN1034" s="45"/>
      <c r="QYO1034" s="45"/>
      <c r="QYP1034" s="45"/>
      <c r="QYQ1034" s="45"/>
      <c r="QYR1034" s="45"/>
      <c r="QYS1034" s="45"/>
      <c r="QYT1034" s="45"/>
      <c r="QYU1034" s="45"/>
      <c r="QYV1034" s="45"/>
      <c r="QYW1034" s="45"/>
      <c r="QYX1034" s="45"/>
      <c r="QYY1034" s="45"/>
      <c r="QYZ1034" s="45"/>
      <c r="QZA1034" s="45"/>
      <c r="QZB1034" s="45"/>
      <c r="QZC1034" s="45"/>
      <c r="QZD1034" s="45"/>
      <c r="QZE1034" s="45"/>
      <c r="QZF1034" s="45"/>
      <c r="QZG1034" s="45"/>
      <c r="QZH1034" s="45"/>
      <c r="QZI1034" s="45"/>
      <c r="QZJ1034" s="45"/>
      <c r="QZK1034" s="45"/>
      <c r="QZL1034" s="45"/>
      <c r="QZM1034" s="45"/>
      <c r="QZN1034" s="45"/>
      <c r="QZO1034" s="45"/>
      <c r="QZP1034" s="45"/>
      <c r="QZQ1034" s="45"/>
      <c r="QZR1034" s="45"/>
      <c r="QZS1034" s="45"/>
      <c r="QZT1034" s="45"/>
      <c r="QZU1034" s="45"/>
      <c r="QZV1034" s="45"/>
      <c r="QZW1034" s="45"/>
      <c r="QZX1034" s="45"/>
      <c r="QZY1034" s="45"/>
      <c r="QZZ1034" s="45"/>
      <c r="RAA1034" s="45"/>
      <c r="RAB1034" s="45"/>
      <c r="RAC1034" s="45"/>
      <c r="RAD1034" s="45"/>
      <c r="RAE1034" s="45"/>
      <c r="RAF1034" s="45"/>
      <c r="RAG1034" s="45"/>
      <c r="RAH1034" s="45"/>
      <c r="RAI1034" s="45"/>
      <c r="RAJ1034" s="45"/>
      <c r="RAK1034" s="45"/>
      <c r="RAL1034" s="45"/>
      <c r="RAM1034" s="45"/>
      <c r="RAN1034" s="45"/>
      <c r="RAO1034" s="45"/>
      <c r="RAP1034" s="45"/>
      <c r="RAQ1034" s="45"/>
      <c r="RAR1034" s="45"/>
      <c r="RAS1034" s="45"/>
      <c r="RAT1034" s="45"/>
      <c r="RAU1034" s="45"/>
      <c r="RAV1034" s="45"/>
      <c r="RAW1034" s="45"/>
      <c r="RAX1034" s="45"/>
      <c r="RAY1034" s="45"/>
      <c r="RAZ1034" s="45"/>
      <c r="RBA1034" s="45"/>
      <c r="RBB1034" s="45"/>
      <c r="RBC1034" s="45"/>
      <c r="RBD1034" s="45"/>
      <c r="RBE1034" s="45"/>
      <c r="RBF1034" s="45"/>
      <c r="RBG1034" s="45"/>
      <c r="RBH1034" s="45"/>
      <c r="RBI1034" s="45"/>
      <c r="RBJ1034" s="45"/>
      <c r="RBK1034" s="45"/>
      <c r="RBL1034" s="45"/>
      <c r="RBM1034" s="45"/>
      <c r="RBN1034" s="45"/>
      <c r="RBO1034" s="45"/>
      <c r="RBP1034" s="45"/>
      <c r="RBQ1034" s="45"/>
      <c r="RBR1034" s="45"/>
      <c r="RBS1034" s="45"/>
      <c r="RBT1034" s="45"/>
      <c r="RBU1034" s="45"/>
      <c r="RBV1034" s="45"/>
      <c r="RBW1034" s="45"/>
      <c r="RBX1034" s="45"/>
      <c r="RBY1034" s="45"/>
      <c r="RBZ1034" s="45"/>
      <c r="RCA1034" s="45"/>
      <c r="RCB1034" s="45"/>
      <c r="RCC1034" s="45"/>
      <c r="RCD1034" s="45"/>
      <c r="RCE1034" s="45"/>
      <c r="RCF1034" s="45"/>
      <c r="RCG1034" s="45"/>
      <c r="RCH1034" s="45"/>
      <c r="RCI1034" s="45"/>
      <c r="RCJ1034" s="45"/>
      <c r="RCK1034" s="45"/>
      <c r="RCL1034" s="45"/>
      <c r="RCM1034" s="45"/>
      <c r="RCN1034" s="45"/>
      <c r="RCO1034" s="45"/>
      <c r="RCP1034" s="45"/>
      <c r="RCQ1034" s="45"/>
      <c r="RCR1034" s="45"/>
      <c r="RCS1034" s="45"/>
      <c r="RCT1034" s="45"/>
      <c r="RCU1034" s="45"/>
      <c r="RCV1034" s="45"/>
      <c r="RCW1034" s="45"/>
      <c r="RCX1034" s="45"/>
      <c r="RCY1034" s="45"/>
      <c r="RCZ1034" s="45"/>
      <c r="RDA1034" s="45"/>
      <c r="RDB1034" s="45"/>
      <c r="RDC1034" s="45"/>
      <c r="RDD1034" s="45"/>
      <c r="RDE1034" s="45"/>
      <c r="RDF1034" s="45"/>
      <c r="RDG1034" s="45"/>
      <c r="RDH1034" s="45"/>
      <c r="RDI1034" s="45"/>
      <c r="RDJ1034" s="45"/>
      <c r="RDK1034" s="45"/>
      <c r="RDL1034" s="45"/>
      <c r="RDM1034" s="45"/>
      <c r="RDN1034" s="45"/>
      <c r="RDO1034" s="45"/>
      <c r="RDP1034" s="45"/>
      <c r="RDQ1034" s="45"/>
      <c r="RDR1034" s="45"/>
      <c r="RDS1034" s="45"/>
      <c r="RDT1034" s="45"/>
      <c r="RDU1034" s="45"/>
      <c r="RDV1034" s="45"/>
      <c r="RDW1034" s="45"/>
      <c r="RDX1034" s="45"/>
      <c r="RDY1034" s="45"/>
      <c r="RDZ1034" s="45"/>
      <c r="REA1034" s="45"/>
      <c r="REB1034" s="45"/>
      <c r="REC1034" s="45"/>
      <c r="RED1034" s="45"/>
      <c r="REE1034" s="45"/>
      <c r="REF1034" s="45"/>
      <c r="REG1034" s="45"/>
      <c r="REH1034" s="45"/>
      <c r="REI1034" s="45"/>
      <c r="REJ1034" s="45"/>
      <c r="REK1034" s="45"/>
      <c r="REL1034" s="45"/>
      <c r="REM1034" s="45"/>
      <c r="REN1034" s="45"/>
      <c r="REO1034" s="45"/>
      <c r="REP1034" s="45"/>
      <c r="REQ1034" s="45"/>
      <c r="RER1034" s="45"/>
      <c r="RES1034" s="45"/>
      <c r="RET1034" s="45"/>
      <c r="REU1034" s="45"/>
      <c r="REV1034" s="45"/>
      <c r="REW1034" s="45"/>
      <c r="REX1034" s="45"/>
      <c r="REY1034" s="45"/>
      <c r="REZ1034" s="45"/>
      <c r="RFA1034" s="45"/>
      <c r="RFB1034" s="45"/>
      <c r="RFC1034" s="45"/>
      <c r="RFD1034" s="45"/>
      <c r="RFE1034" s="45"/>
      <c r="RFF1034" s="45"/>
      <c r="RFG1034" s="45"/>
      <c r="RFH1034" s="45"/>
      <c r="RFI1034" s="45"/>
      <c r="RFJ1034" s="45"/>
      <c r="RFK1034" s="45"/>
      <c r="RFL1034" s="45"/>
      <c r="RFM1034" s="45"/>
      <c r="RFN1034" s="45"/>
      <c r="RFO1034" s="45"/>
      <c r="RFP1034" s="45"/>
      <c r="RFQ1034" s="45"/>
      <c r="RFR1034" s="45"/>
      <c r="RFS1034" s="45"/>
      <c r="RFT1034" s="45"/>
      <c r="RFU1034" s="45"/>
      <c r="RFV1034" s="45"/>
      <c r="RFW1034" s="45"/>
      <c r="RFX1034" s="45"/>
      <c r="RFY1034" s="45"/>
      <c r="RFZ1034" s="45"/>
      <c r="RGA1034" s="45"/>
      <c r="RGB1034" s="45"/>
      <c r="RGC1034" s="45"/>
      <c r="RGD1034" s="45"/>
      <c r="RGE1034" s="45"/>
      <c r="RGF1034" s="45"/>
      <c r="RGG1034" s="45"/>
      <c r="RGH1034" s="45"/>
      <c r="RGI1034" s="45"/>
      <c r="RGJ1034" s="45"/>
      <c r="RGK1034" s="45"/>
      <c r="RGL1034" s="45"/>
      <c r="RGM1034" s="45"/>
      <c r="RGN1034" s="45"/>
      <c r="RGO1034" s="45"/>
      <c r="RGP1034" s="45"/>
      <c r="RGQ1034" s="45"/>
      <c r="RGR1034" s="45"/>
      <c r="RGS1034" s="45"/>
      <c r="RGT1034" s="45"/>
      <c r="RGU1034" s="45"/>
      <c r="RGV1034" s="45"/>
      <c r="RGW1034" s="45"/>
      <c r="RGX1034" s="45"/>
      <c r="RGY1034" s="45"/>
      <c r="RGZ1034" s="45"/>
      <c r="RHA1034" s="45"/>
      <c r="RHB1034" s="45"/>
      <c r="RHC1034" s="45"/>
      <c r="RHD1034" s="45"/>
      <c r="RHE1034" s="45"/>
      <c r="RHF1034" s="45"/>
      <c r="RHG1034" s="45"/>
      <c r="RHH1034" s="45"/>
      <c r="RHI1034" s="45"/>
      <c r="RHJ1034" s="45"/>
      <c r="RHK1034" s="45"/>
      <c r="RHL1034" s="45"/>
      <c r="RHM1034" s="45"/>
      <c r="RHN1034" s="45"/>
      <c r="RHO1034" s="45"/>
      <c r="RHP1034" s="45"/>
      <c r="RHQ1034" s="45"/>
      <c r="RHR1034" s="45"/>
      <c r="RHS1034" s="45"/>
      <c r="RHT1034" s="45"/>
      <c r="RHU1034" s="45"/>
      <c r="RHV1034" s="45"/>
      <c r="RHW1034" s="45"/>
      <c r="RHX1034" s="45"/>
      <c r="RHY1034" s="45"/>
      <c r="RHZ1034" s="45"/>
      <c r="RIA1034" s="45"/>
      <c r="RIB1034" s="45"/>
      <c r="RIC1034" s="45"/>
      <c r="RID1034" s="45"/>
      <c r="RIE1034" s="45"/>
      <c r="RIF1034" s="45"/>
      <c r="RIG1034" s="45"/>
      <c r="RIH1034" s="45"/>
      <c r="RII1034" s="45"/>
      <c r="RIJ1034" s="45"/>
      <c r="RIK1034" s="45"/>
      <c r="RIL1034" s="45"/>
      <c r="RIM1034" s="45"/>
      <c r="RIN1034" s="45"/>
      <c r="RIO1034" s="45"/>
      <c r="RIP1034" s="45"/>
      <c r="RIQ1034" s="45"/>
      <c r="RIR1034" s="45"/>
      <c r="RIS1034" s="45"/>
      <c r="RIT1034" s="45"/>
      <c r="RIU1034" s="45"/>
      <c r="RIV1034" s="45"/>
      <c r="RIW1034" s="45"/>
      <c r="RIX1034" s="45"/>
      <c r="RIY1034" s="45"/>
      <c r="RIZ1034" s="45"/>
      <c r="RJA1034" s="45"/>
      <c r="RJB1034" s="45"/>
      <c r="RJC1034" s="45"/>
      <c r="RJD1034" s="45"/>
      <c r="RJE1034" s="45"/>
      <c r="RJF1034" s="45"/>
      <c r="RJG1034" s="45"/>
      <c r="RJH1034" s="45"/>
      <c r="RJI1034" s="45"/>
      <c r="RJJ1034" s="45"/>
      <c r="RJK1034" s="45"/>
      <c r="RJL1034" s="45"/>
      <c r="RJM1034" s="45"/>
      <c r="RJN1034" s="45"/>
      <c r="RJO1034" s="45"/>
      <c r="RJP1034" s="45"/>
      <c r="RJQ1034" s="45"/>
      <c r="RJR1034" s="45"/>
      <c r="RJS1034" s="45"/>
      <c r="RJT1034" s="45"/>
      <c r="RJU1034" s="45"/>
      <c r="RJV1034" s="45"/>
      <c r="RJW1034" s="45"/>
      <c r="RJX1034" s="45"/>
      <c r="RJY1034" s="45"/>
      <c r="RJZ1034" s="45"/>
      <c r="RKA1034" s="45"/>
      <c r="RKB1034" s="45"/>
      <c r="RKC1034" s="45"/>
      <c r="RKD1034" s="45"/>
      <c r="RKE1034" s="45"/>
      <c r="RKF1034" s="45"/>
      <c r="RKG1034" s="45"/>
      <c r="RKH1034" s="45"/>
      <c r="RKI1034" s="45"/>
      <c r="RKJ1034" s="45"/>
      <c r="RKK1034" s="45"/>
      <c r="RKL1034" s="45"/>
      <c r="RKM1034" s="45"/>
      <c r="RKN1034" s="45"/>
      <c r="RKO1034" s="45"/>
      <c r="RKP1034" s="45"/>
      <c r="RKQ1034" s="45"/>
      <c r="RKR1034" s="45"/>
      <c r="RKS1034" s="45"/>
      <c r="RKT1034" s="45"/>
      <c r="RKU1034" s="45"/>
      <c r="RKV1034" s="45"/>
      <c r="RKW1034" s="45"/>
      <c r="RKX1034" s="45"/>
      <c r="RKY1034" s="45"/>
      <c r="RKZ1034" s="45"/>
      <c r="RLA1034" s="45"/>
      <c r="RLB1034" s="45"/>
      <c r="RLC1034" s="45"/>
      <c r="RLD1034" s="45"/>
      <c r="RLE1034" s="45"/>
      <c r="RLF1034" s="45"/>
      <c r="RLG1034" s="45"/>
      <c r="RLH1034" s="45"/>
      <c r="RLI1034" s="45"/>
      <c r="RLJ1034" s="45"/>
      <c r="RLK1034" s="45"/>
      <c r="RLL1034" s="45"/>
      <c r="RLM1034" s="45"/>
      <c r="RLN1034" s="45"/>
      <c r="RLO1034" s="45"/>
      <c r="RLP1034" s="45"/>
      <c r="RLQ1034" s="45"/>
      <c r="RLR1034" s="45"/>
      <c r="RLS1034" s="45"/>
      <c r="RLT1034" s="45"/>
      <c r="RLU1034" s="45"/>
      <c r="RLV1034" s="45"/>
      <c r="RLW1034" s="45"/>
      <c r="RLX1034" s="45"/>
      <c r="RLY1034" s="45"/>
      <c r="RLZ1034" s="45"/>
      <c r="RMA1034" s="45"/>
      <c r="RMB1034" s="45"/>
      <c r="RMC1034" s="45"/>
      <c r="RMD1034" s="45"/>
      <c r="RME1034" s="45"/>
      <c r="RMF1034" s="45"/>
      <c r="RMG1034" s="45"/>
      <c r="RMH1034" s="45"/>
      <c r="RMI1034" s="45"/>
      <c r="RMJ1034" s="45"/>
      <c r="RMK1034" s="45"/>
      <c r="RML1034" s="45"/>
      <c r="RMM1034" s="45"/>
      <c r="RMN1034" s="45"/>
      <c r="RMO1034" s="45"/>
      <c r="RMP1034" s="45"/>
      <c r="RMQ1034" s="45"/>
      <c r="RMR1034" s="45"/>
      <c r="RMS1034" s="45"/>
      <c r="RMT1034" s="45"/>
      <c r="RMU1034" s="45"/>
      <c r="RMV1034" s="45"/>
      <c r="RMW1034" s="45"/>
      <c r="RMX1034" s="45"/>
      <c r="RMY1034" s="45"/>
      <c r="RMZ1034" s="45"/>
      <c r="RNA1034" s="45"/>
      <c r="RNB1034" s="45"/>
      <c r="RNC1034" s="45"/>
      <c r="RND1034" s="45"/>
      <c r="RNE1034" s="45"/>
      <c r="RNF1034" s="45"/>
      <c r="RNG1034" s="45"/>
      <c r="RNH1034" s="45"/>
      <c r="RNI1034" s="45"/>
      <c r="RNJ1034" s="45"/>
      <c r="RNK1034" s="45"/>
      <c r="RNL1034" s="45"/>
      <c r="RNM1034" s="45"/>
      <c r="RNN1034" s="45"/>
      <c r="RNO1034" s="45"/>
      <c r="RNP1034" s="45"/>
      <c r="RNQ1034" s="45"/>
      <c r="RNR1034" s="45"/>
      <c r="RNS1034" s="45"/>
      <c r="RNT1034" s="45"/>
      <c r="RNU1034" s="45"/>
      <c r="RNV1034" s="45"/>
      <c r="RNW1034" s="45"/>
      <c r="RNX1034" s="45"/>
      <c r="RNY1034" s="45"/>
      <c r="RNZ1034" s="45"/>
      <c r="ROA1034" s="45"/>
      <c r="ROB1034" s="45"/>
      <c r="ROC1034" s="45"/>
      <c r="ROD1034" s="45"/>
      <c r="ROE1034" s="45"/>
      <c r="ROF1034" s="45"/>
      <c r="ROG1034" s="45"/>
      <c r="ROH1034" s="45"/>
      <c r="ROI1034" s="45"/>
      <c r="ROJ1034" s="45"/>
      <c r="ROK1034" s="45"/>
      <c r="ROL1034" s="45"/>
      <c r="ROM1034" s="45"/>
      <c r="RON1034" s="45"/>
      <c r="ROO1034" s="45"/>
      <c r="ROP1034" s="45"/>
      <c r="ROQ1034" s="45"/>
      <c r="ROR1034" s="45"/>
      <c r="ROS1034" s="45"/>
      <c r="ROT1034" s="45"/>
      <c r="ROU1034" s="45"/>
      <c r="ROV1034" s="45"/>
      <c r="ROW1034" s="45"/>
      <c r="ROX1034" s="45"/>
      <c r="ROY1034" s="45"/>
      <c r="ROZ1034" s="45"/>
      <c r="RPA1034" s="45"/>
      <c r="RPB1034" s="45"/>
      <c r="RPC1034" s="45"/>
      <c r="RPD1034" s="45"/>
      <c r="RPE1034" s="45"/>
      <c r="RPF1034" s="45"/>
      <c r="RPG1034" s="45"/>
      <c r="RPH1034" s="45"/>
      <c r="RPI1034" s="45"/>
      <c r="RPJ1034" s="45"/>
      <c r="RPK1034" s="45"/>
      <c r="RPL1034" s="45"/>
      <c r="RPM1034" s="45"/>
      <c r="RPN1034" s="45"/>
      <c r="RPO1034" s="45"/>
      <c r="RPP1034" s="45"/>
      <c r="RPQ1034" s="45"/>
      <c r="RPR1034" s="45"/>
      <c r="RPS1034" s="45"/>
      <c r="RPT1034" s="45"/>
      <c r="RPU1034" s="45"/>
      <c r="RPV1034" s="45"/>
      <c r="RPW1034" s="45"/>
      <c r="RPX1034" s="45"/>
      <c r="RPY1034" s="45"/>
      <c r="RPZ1034" s="45"/>
      <c r="RQA1034" s="45"/>
      <c r="RQB1034" s="45"/>
      <c r="RQC1034" s="45"/>
      <c r="RQD1034" s="45"/>
      <c r="RQE1034" s="45"/>
      <c r="RQF1034" s="45"/>
      <c r="RQG1034" s="45"/>
      <c r="RQH1034" s="45"/>
      <c r="RQI1034" s="45"/>
      <c r="RQJ1034" s="45"/>
      <c r="RQK1034" s="45"/>
      <c r="RQL1034" s="45"/>
      <c r="RQM1034" s="45"/>
      <c r="RQN1034" s="45"/>
      <c r="RQO1034" s="45"/>
      <c r="RQP1034" s="45"/>
      <c r="RQQ1034" s="45"/>
      <c r="RQR1034" s="45"/>
      <c r="RQS1034" s="45"/>
      <c r="RQT1034" s="45"/>
      <c r="RQU1034" s="45"/>
      <c r="RQV1034" s="45"/>
      <c r="RQW1034" s="45"/>
      <c r="RQX1034" s="45"/>
      <c r="RQY1034" s="45"/>
      <c r="RQZ1034" s="45"/>
      <c r="RRA1034" s="45"/>
      <c r="RRB1034" s="45"/>
      <c r="RRC1034" s="45"/>
      <c r="RRD1034" s="45"/>
      <c r="RRE1034" s="45"/>
      <c r="RRF1034" s="45"/>
      <c r="RRG1034" s="45"/>
      <c r="RRH1034" s="45"/>
      <c r="RRI1034" s="45"/>
      <c r="RRJ1034" s="45"/>
      <c r="RRK1034" s="45"/>
      <c r="RRL1034" s="45"/>
      <c r="RRM1034" s="45"/>
      <c r="RRN1034" s="45"/>
      <c r="RRO1034" s="45"/>
      <c r="RRP1034" s="45"/>
      <c r="RRQ1034" s="45"/>
      <c r="RRR1034" s="45"/>
      <c r="RRS1034" s="45"/>
      <c r="RRT1034" s="45"/>
      <c r="RRU1034" s="45"/>
      <c r="RRV1034" s="45"/>
      <c r="RRW1034" s="45"/>
      <c r="RRX1034" s="45"/>
      <c r="RRY1034" s="45"/>
      <c r="RRZ1034" s="45"/>
      <c r="RSA1034" s="45"/>
      <c r="RSB1034" s="45"/>
      <c r="RSC1034" s="45"/>
      <c r="RSD1034" s="45"/>
      <c r="RSE1034" s="45"/>
      <c r="RSF1034" s="45"/>
      <c r="RSG1034" s="45"/>
      <c r="RSH1034" s="45"/>
      <c r="RSI1034" s="45"/>
      <c r="RSJ1034" s="45"/>
      <c r="RSK1034" s="45"/>
      <c r="RSL1034" s="45"/>
      <c r="RSM1034" s="45"/>
      <c r="RSN1034" s="45"/>
      <c r="RSO1034" s="45"/>
      <c r="RSP1034" s="45"/>
      <c r="RSQ1034" s="45"/>
      <c r="RSR1034" s="45"/>
      <c r="RSS1034" s="45"/>
      <c r="RST1034" s="45"/>
      <c r="RSU1034" s="45"/>
      <c r="RSV1034" s="45"/>
      <c r="RSW1034" s="45"/>
      <c r="RSX1034" s="45"/>
      <c r="RSY1034" s="45"/>
      <c r="RSZ1034" s="45"/>
      <c r="RTA1034" s="45"/>
      <c r="RTB1034" s="45"/>
      <c r="RTC1034" s="45"/>
      <c r="RTD1034" s="45"/>
      <c r="RTE1034" s="45"/>
      <c r="RTF1034" s="45"/>
      <c r="RTG1034" s="45"/>
      <c r="RTH1034" s="45"/>
      <c r="RTI1034" s="45"/>
      <c r="RTJ1034" s="45"/>
      <c r="RTK1034" s="45"/>
      <c r="RTL1034" s="45"/>
      <c r="RTM1034" s="45"/>
      <c r="RTN1034" s="45"/>
      <c r="RTO1034" s="45"/>
      <c r="RTP1034" s="45"/>
      <c r="RTQ1034" s="45"/>
      <c r="RTR1034" s="45"/>
      <c r="RTS1034" s="45"/>
      <c r="RTT1034" s="45"/>
      <c r="RTU1034" s="45"/>
      <c r="RTV1034" s="45"/>
      <c r="RTW1034" s="45"/>
      <c r="RTX1034" s="45"/>
      <c r="RTY1034" s="45"/>
      <c r="RTZ1034" s="45"/>
      <c r="RUA1034" s="45"/>
      <c r="RUB1034" s="45"/>
      <c r="RUC1034" s="45"/>
      <c r="RUD1034" s="45"/>
      <c r="RUE1034" s="45"/>
      <c r="RUF1034" s="45"/>
      <c r="RUG1034" s="45"/>
      <c r="RUH1034" s="45"/>
      <c r="RUI1034" s="45"/>
      <c r="RUJ1034" s="45"/>
      <c r="RUK1034" s="45"/>
      <c r="RUL1034" s="45"/>
      <c r="RUM1034" s="45"/>
      <c r="RUN1034" s="45"/>
      <c r="RUO1034" s="45"/>
      <c r="RUP1034" s="45"/>
      <c r="RUQ1034" s="45"/>
      <c r="RUR1034" s="45"/>
      <c r="RUS1034" s="45"/>
      <c r="RUT1034" s="45"/>
      <c r="RUU1034" s="45"/>
      <c r="RUV1034" s="45"/>
      <c r="RUW1034" s="45"/>
      <c r="RUX1034" s="45"/>
      <c r="RUY1034" s="45"/>
      <c r="RUZ1034" s="45"/>
      <c r="RVA1034" s="45"/>
      <c r="RVB1034" s="45"/>
      <c r="RVC1034" s="45"/>
      <c r="RVD1034" s="45"/>
      <c r="RVE1034" s="45"/>
      <c r="RVF1034" s="45"/>
      <c r="RVG1034" s="45"/>
      <c r="RVH1034" s="45"/>
      <c r="RVI1034" s="45"/>
      <c r="RVJ1034" s="45"/>
      <c r="RVK1034" s="45"/>
      <c r="RVL1034" s="45"/>
      <c r="RVM1034" s="45"/>
      <c r="RVN1034" s="45"/>
      <c r="RVO1034" s="45"/>
      <c r="RVP1034" s="45"/>
      <c r="RVQ1034" s="45"/>
      <c r="RVR1034" s="45"/>
      <c r="RVS1034" s="45"/>
      <c r="RVT1034" s="45"/>
      <c r="RVU1034" s="45"/>
      <c r="RVV1034" s="45"/>
      <c r="RVW1034" s="45"/>
      <c r="RVX1034" s="45"/>
      <c r="RVY1034" s="45"/>
      <c r="RVZ1034" s="45"/>
      <c r="RWA1034" s="45"/>
      <c r="RWB1034" s="45"/>
      <c r="RWC1034" s="45"/>
      <c r="RWD1034" s="45"/>
      <c r="RWE1034" s="45"/>
      <c r="RWF1034" s="45"/>
      <c r="RWG1034" s="45"/>
      <c r="RWH1034" s="45"/>
      <c r="RWI1034" s="45"/>
      <c r="RWJ1034" s="45"/>
      <c r="RWK1034" s="45"/>
      <c r="RWL1034" s="45"/>
      <c r="RWM1034" s="45"/>
      <c r="RWN1034" s="45"/>
      <c r="RWO1034" s="45"/>
      <c r="RWP1034" s="45"/>
      <c r="RWQ1034" s="45"/>
      <c r="RWR1034" s="45"/>
      <c r="RWS1034" s="45"/>
      <c r="RWT1034" s="45"/>
      <c r="RWU1034" s="45"/>
      <c r="RWV1034" s="45"/>
      <c r="RWW1034" s="45"/>
      <c r="RWX1034" s="45"/>
      <c r="RWY1034" s="45"/>
      <c r="RWZ1034" s="45"/>
      <c r="RXA1034" s="45"/>
      <c r="RXB1034" s="45"/>
      <c r="RXC1034" s="45"/>
      <c r="RXD1034" s="45"/>
      <c r="RXE1034" s="45"/>
      <c r="RXF1034" s="45"/>
      <c r="RXG1034" s="45"/>
      <c r="RXH1034" s="45"/>
      <c r="RXI1034" s="45"/>
      <c r="RXJ1034" s="45"/>
      <c r="RXK1034" s="45"/>
      <c r="RXL1034" s="45"/>
      <c r="RXM1034" s="45"/>
      <c r="RXN1034" s="45"/>
      <c r="RXO1034" s="45"/>
      <c r="RXP1034" s="45"/>
      <c r="RXQ1034" s="45"/>
      <c r="RXR1034" s="45"/>
      <c r="RXS1034" s="45"/>
      <c r="RXT1034" s="45"/>
      <c r="RXU1034" s="45"/>
      <c r="RXV1034" s="45"/>
      <c r="RXW1034" s="45"/>
      <c r="RXX1034" s="45"/>
      <c r="RXY1034" s="45"/>
      <c r="RXZ1034" s="45"/>
      <c r="RYA1034" s="45"/>
      <c r="RYB1034" s="45"/>
      <c r="RYC1034" s="45"/>
      <c r="RYD1034" s="45"/>
      <c r="RYE1034" s="45"/>
      <c r="RYF1034" s="45"/>
      <c r="RYG1034" s="45"/>
      <c r="RYH1034" s="45"/>
      <c r="RYI1034" s="45"/>
      <c r="RYJ1034" s="45"/>
      <c r="RYK1034" s="45"/>
      <c r="RYL1034" s="45"/>
      <c r="RYM1034" s="45"/>
      <c r="RYN1034" s="45"/>
      <c r="RYO1034" s="45"/>
      <c r="RYP1034" s="45"/>
      <c r="RYQ1034" s="45"/>
      <c r="RYR1034" s="45"/>
      <c r="RYS1034" s="45"/>
      <c r="RYT1034" s="45"/>
      <c r="RYU1034" s="45"/>
      <c r="RYV1034" s="45"/>
      <c r="RYW1034" s="45"/>
      <c r="RYX1034" s="45"/>
      <c r="RYY1034" s="45"/>
      <c r="RYZ1034" s="45"/>
      <c r="RZA1034" s="45"/>
      <c r="RZB1034" s="45"/>
      <c r="RZC1034" s="45"/>
      <c r="RZD1034" s="45"/>
      <c r="RZE1034" s="45"/>
      <c r="RZF1034" s="45"/>
      <c r="RZG1034" s="45"/>
      <c r="RZH1034" s="45"/>
      <c r="RZI1034" s="45"/>
      <c r="RZJ1034" s="45"/>
      <c r="RZK1034" s="45"/>
      <c r="RZL1034" s="45"/>
      <c r="RZM1034" s="45"/>
      <c r="RZN1034" s="45"/>
      <c r="RZO1034" s="45"/>
      <c r="RZP1034" s="45"/>
      <c r="RZQ1034" s="45"/>
      <c r="RZR1034" s="45"/>
      <c r="RZS1034" s="45"/>
      <c r="RZT1034" s="45"/>
      <c r="RZU1034" s="45"/>
      <c r="RZV1034" s="45"/>
      <c r="RZW1034" s="45"/>
      <c r="RZX1034" s="45"/>
      <c r="RZY1034" s="45"/>
      <c r="RZZ1034" s="45"/>
      <c r="SAA1034" s="45"/>
      <c r="SAB1034" s="45"/>
      <c r="SAC1034" s="45"/>
      <c r="SAD1034" s="45"/>
      <c r="SAE1034" s="45"/>
      <c r="SAF1034" s="45"/>
      <c r="SAG1034" s="45"/>
      <c r="SAH1034" s="45"/>
      <c r="SAI1034" s="45"/>
      <c r="SAJ1034" s="45"/>
      <c r="SAK1034" s="45"/>
      <c r="SAL1034" s="45"/>
      <c r="SAM1034" s="45"/>
      <c r="SAN1034" s="45"/>
      <c r="SAO1034" s="45"/>
      <c r="SAP1034" s="45"/>
      <c r="SAQ1034" s="45"/>
      <c r="SAR1034" s="45"/>
      <c r="SAS1034" s="45"/>
      <c r="SAT1034" s="45"/>
      <c r="SAU1034" s="45"/>
      <c r="SAV1034" s="45"/>
      <c r="SAW1034" s="45"/>
      <c r="SAX1034" s="45"/>
      <c r="SAY1034" s="45"/>
      <c r="SAZ1034" s="45"/>
      <c r="SBA1034" s="45"/>
      <c r="SBB1034" s="45"/>
      <c r="SBC1034" s="45"/>
      <c r="SBD1034" s="45"/>
      <c r="SBE1034" s="45"/>
      <c r="SBF1034" s="45"/>
      <c r="SBG1034" s="45"/>
      <c r="SBH1034" s="45"/>
      <c r="SBI1034" s="45"/>
      <c r="SBJ1034" s="45"/>
      <c r="SBK1034" s="45"/>
      <c r="SBL1034" s="45"/>
      <c r="SBM1034" s="45"/>
      <c r="SBN1034" s="45"/>
      <c r="SBO1034" s="45"/>
      <c r="SBP1034" s="45"/>
      <c r="SBQ1034" s="45"/>
      <c r="SBR1034" s="45"/>
      <c r="SBS1034" s="45"/>
      <c r="SBT1034" s="45"/>
      <c r="SBU1034" s="45"/>
      <c r="SBV1034" s="45"/>
      <c r="SBW1034" s="45"/>
      <c r="SBX1034" s="45"/>
      <c r="SBY1034" s="45"/>
      <c r="SBZ1034" s="45"/>
      <c r="SCA1034" s="45"/>
      <c r="SCB1034" s="45"/>
      <c r="SCC1034" s="45"/>
      <c r="SCD1034" s="45"/>
      <c r="SCE1034" s="45"/>
      <c r="SCF1034" s="45"/>
      <c r="SCG1034" s="45"/>
      <c r="SCH1034" s="45"/>
      <c r="SCI1034" s="45"/>
      <c r="SCJ1034" s="45"/>
      <c r="SCK1034" s="45"/>
      <c r="SCL1034" s="45"/>
      <c r="SCM1034" s="45"/>
      <c r="SCN1034" s="45"/>
      <c r="SCO1034" s="45"/>
      <c r="SCP1034" s="45"/>
      <c r="SCQ1034" s="45"/>
      <c r="SCR1034" s="45"/>
      <c r="SCS1034" s="45"/>
      <c r="SCT1034" s="45"/>
      <c r="SCU1034" s="45"/>
      <c r="SCV1034" s="45"/>
      <c r="SCW1034" s="45"/>
      <c r="SCX1034" s="45"/>
      <c r="SCY1034" s="45"/>
      <c r="SCZ1034" s="45"/>
      <c r="SDA1034" s="45"/>
      <c r="SDB1034" s="45"/>
      <c r="SDC1034" s="45"/>
      <c r="SDD1034" s="45"/>
      <c r="SDE1034" s="45"/>
      <c r="SDF1034" s="45"/>
      <c r="SDG1034" s="45"/>
      <c r="SDH1034" s="45"/>
      <c r="SDI1034" s="45"/>
      <c r="SDJ1034" s="45"/>
      <c r="SDK1034" s="45"/>
      <c r="SDL1034" s="45"/>
      <c r="SDM1034" s="45"/>
      <c r="SDN1034" s="45"/>
      <c r="SDO1034" s="45"/>
      <c r="SDP1034" s="45"/>
      <c r="SDQ1034" s="45"/>
      <c r="SDR1034" s="45"/>
      <c r="SDS1034" s="45"/>
      <c r="SDT1034" s="45"/>
      <c r="SDU1034" s="45"/>
      <c r="SDV1034" s="45"/>
      <c r="SDW1034" s="45"/>
      <c r="SDX1034" s="45"/>
      <c r="SDY1034" s="45"/>
      <c r="SDZ1034" s="45"/>
      <c r="SEA1034" s="45"/>
      <c r="SEB1034" s="45"/>
      <c r="SEC1034" s="45"/>
      <c r="SED1034" s="45"/>
      <c r="SEE1034" s="45"/>
      <c r="SEF1034" s="45"/>
      <c r="SEG1034" s="45"/>
      <c r="SEH1034" s="45"/>
      <c r="SEI1034" s="45"/>
      <c r="SEJ1034" s="45"/>
      <c r="SEK1034" s="45"/>
      <c r="SEL1034" s="45"/>
      <c r="SEM1034" s="45"/>
      <c r="SEN1034" s="45"/>
      <c r="SEO1034" s="45"/>
      <c r="SEP1034" s="45"/>
      <c r="SEQ1034" s="45"/>
      <c r="SER1034" s="45"/>
      <c r="SES1034" s="45"/>
      <c r="SET1034" s="45"/>
      <c r="SEU1034" s="45"/>
      <c r="SEV1034" s="45"/>
      <c r="SEW1034" s="45"/>
      <c r="SEX1034" s="45"/>
      <c r="SEY1034" s="45"/>
      <c r="SEZ1034" s="45"/>
      <c r="SFA1034" s="45"/>
      <c r="SFB1034" s="45"/>
      <c r="SFC1034" s="45"/>
      <c r="SFD1034" s="45"/>
      <c r="SFE1034" s="45"/>
      <c r="SFF1034" s="45"/>
      <c r="SFG1034" s="45"/>
      <c r="SFH1034" s="45"/>
      <c r="SFI1034" s="45"/>
      <c r="SFJ1034" s="45"/>
      <c r="SFK1034" s="45"/>
      <c r="SFL1034" s="45"/>
      <c r="SFM1034" s="45"/>
      <c r="SFN1034" s="45"/>
      <c r="SFO1034" s="45"/>
      <c r="SFP1034" s="45"/>
      <c r="SFQ1034" s="45"/>
      <c r="SFR1034" s="45"/>
      <c r="SFS1034" s="45"/>
      <c r="SFT1034" s="45"/>
      <c r="SFU1034" s="45"/>
      <c r="SFV1034" s="45"/>
      <c r="SFW1034" s="45"/>
      <c r="SFX1034" s="45"/>
      <c r="SFY1034" s="45"/>
      <c r="SFZ1034" s="45"/>
      <c r="SGA1034" s="45"/>
      <c r="SGB1034" s="45"/>
      <c r="SGC1034" s="45"/>
      <c r="SGD1034" s="45"/>
      <c r="SGE1034" s="45"/>
      <c r="SGF1034" s="45"/>
      <c r="SGG1034" s="45"/>
      <c r="SGH1034" s="45"/>
      <c r="SGI1034" s="45"/>
      <c r="SGJ1034" s="45"/>
      <c r="SGK1034" s="45"/>
      <c r="SGL1034" s="45"/>
      <c r="SGM1034" s="45"/>
      <c r="SGN1034" s="45"/>
      <c r="SGO1034" s="45"/>
      <c r="SGP1034" s="45"/>
      <c r="SGQ1034" s="45"/>
      <c r="SGR1034" s="45"/>
      <c r="SGS1034" s="45"/>
      <c r="SGT1034" s="45"/>
      <c r="SGU1034" s="45"/>
      <c r="SGV1034" s="45"/>
      <c r="SGW1034" s="45"/>
      <c r="SGX1034" s="45"/>
      <c r="SGY1034" s="45"/>
      <c r="SGZ1034" s="45"/>
      <c r="SHA1034" s="45"/>
      <c r="SHB1034" s="45"/>
      <c r="SHC1034" s="45"/>
      <c r="SHD1034" s="45"/>
      <c r="SHE1034" s="45"/>
      <c r="SHF1034" s="45"/>
      <c r="SHG1034" s="45"/>
      <c r="SHH1034" s="45"/>
      <c r="SHI1034" s="45"/>
      <c r="SHJ1034" s="45"/>
      <c r="SHK1034" s="45"/>
      <c r="SHL1034" s="45"/>
      <c r="SHM1034" s="45"/>
      <c r="SHN1034" s="45"/>
      <c r="SHO1034" s="45"/>
      <c r="SHP1034" s="45"/>
      <c r="SHQ1034" s="45"/>
      <c r="SHR1034" s="45"/>
      <c r="SHS1034" s="45"/>
      <c r="SHT1034" s="45"/>
      <c r="SHU1034" s="45"/>
      <c r="SHV1034" s="45"/>
      <c r="SHW1034" s="45"/>
      <c r="SHX1034" s="45"/>
      <c r="SHY1034" s="45"/>
      <c r="SHZ1034" s="45"/>
      <c r="SIA1034" s="45"/>
      <c r="SIB1034" s="45"/>
      <c r="SIC1034" s="45"/>
      <c r="SID1034" s="45"/>
      <c r="SIE1034" s="45"/>
      <c r="SIF1034" s="45"/>
      <c r="SIG1034" s="45"/>
      <c r="SIH1034" s="45"/>
      <c r="SII1034" s="45"/>
      <c r="SIJ1034" s="45"/>
      <c r="SIK1034" s="45"/>
      <c r="SIL1034" s="45"/>
      <c r="SIM1034" s="45"/>
      <c r="SIN1034" s="45"/>
      <c r="SIO1034" s="45"/>
      <c r="SIP1034" s="45"/>
      <c r="SIQ1034" s="45"/>
      <c r="SIR1034" s="45"/>
      <c r="SIS1034" s="45"/>
      <c r="SIT1034" s="45"/>
      <c r="SIU1034" s="45"/>
      <c r="SIV1034" s="45"/>
      <c r="SIW1034" s="45"/>
      <c r="SIX1034" s="45"/>
      <c r="SIY1034" s="45"/>
      <c r="SIZ1034" s="45"/>
      <c r="SJA1034" s="45"/>
      <c r="SJB1034" s="45"/>
      <c r="SJC1034" s="45"/>
      <c r="SJD1034" s="45"/>
      <c r="SJE1034" s="45"/>
      <c r="SJF1034" s="45"/>
      <c r="SJG1034" s="45"/>
      <c r="SJH1034" s="45"/>
      <c r="SJI1034" s="45"/>
      <c r="SJJ1034" s="45"/>
      <c r="SJK1034" s="45"/>
      <c r="SJL1034" s="45"/>
      <c r="SJM1034" s="45"/>
      <c r="SJN1034" s="45"/>
      <c r="SJO1034" s="45"/>
      <c r="SJP1034" s="45"/>
      <c r="SJQ1034" s="45"/>
      <c r="SJR1034" s="45"/>
      <c r="SJS1034" s="45"/>
      <c r="SJT1034" s="45"/>
      <c r="SJU1034" s="45"/>
      <c r="SJV1034" s="45"/>
      <c r="SJW1034" s="45"/>
      <c r="SJX1034" s="45"/>
      <c r="SJY1034" s="45"/>
      <c r="SJZ1034" s="45"/>
      <c r="SKA1034" s="45"/>
      <c r="SKB1034" s="45"/>
      <c r="SKC1034" s="45"/>
      <c r="SKD1034" s="45"/>
      <c r="SKE1034" s="45"/>
      <c r="SKF1034" s="45"/>
      <c r="SKG1034" s="45"/>
      <c r="SKH1034" s="45"/>
      <c r="SKI1034" s="45"/>
      <c r="SKJ1034" s="45"/>
      <c r="SKK1034" s="45"/>
      <c r="SKL1034" s="45"/>
      <c r="SKM1034" s="45"/>
      <c r="SKN1034" s="45"/>
      <c r="SKO1034" s="45"/>
      <c r="SKP1034" s="45"/>
      <c r="SKQ1034" s="45"/>
      <c r="SKR1034" s="45"/>
      <c r="SKS1034" s="45"/>
      <c r="SKT1034" s="45"/>
      <c r="SKU1034" s="45"/>
      <c r="SKV1034" s="45"/>
      <c r="SKW1034" s="45"/>
      <c r="SKX1034" s="45"/>
      <c r="SKY1034" s="45"/>
      <c r="SKZ1034" s="45"/>
      <c r="SLA1034" s="45"/>
      <c r="SLB1034" s="45"/>
      <c r="SLC1034" s="45"/>
      <c r="SLD1034" s="45"/>
      <c r="SLE1034" s="45"/>
      <c r="SLF1034" s="45"/>
      <c r="SLG1034" s="45"/>
      <c r="SLH1034" s="45"/>
      <c r="SLI1034" s="45"/>
      <c r="SLJ1034" s="45"/>
      <c r="SLK1034" s="45"/>
      <c r="SLL1034" s="45"/>
      <c r="SLM1034" s="45"/>
      <c r="SLN1034" s="45"/>
      <c r="SLO1034" s="45"/>
      <c r="SLP1034" s="45"/>
      <c r="SLQ1034" s="45"/>
      <c r="SLR1034" s="45"/>
      <c r="SLS1034" s="45"/>
      <c r="SLT1034" s="45"/>
      <c r="SLU1034" s="45"/>
      <c r="SLV1034" s="45"/>
      <c r="SLW1034" s="45"/>
      <c r="SLX1034" s="45"/>
      <c r="SLY1034" s="45"/>
      <c r="SLZ1034" s="45"/>
      <c r="SMA1034" s="45"/>
      <c r="SMB1034" s="45"/>
      <c r="SMC1034" s="45"/>
      <c r="SMD1034" s="45"/>
      <c r="SME1034" s="45"/>
      <c r="SMF1034" s="45"/>
      <c r="SMG1034" s="45"/>
      <c r="SMH1034" s="45"/>
      <c r="SMI1034" s="45"/>
      <c r="SMJ1034" s="45"/>
      <c r="SMK1034" s="45"/>
      <c r="SML1034" s="45"/>
      <c r="SMM1034" s="45"/>
      <c r="SMN1034" s="45"/>
      <c r="SMO1034" s="45"/>
      <c r="SMP1034" s="45"/>
      <c r="SMQ1034" s="45"/>
      <c r="SMR1034" s="45"/>
      <c r="SMS1034" s="45"/>
      <c r="SMT1034" s="45"/>
      <c r="SMU1034" s="45"/>
      <c r="SMV1034" s="45"/>
      <c r="SMW1034" s="45"/>
      <c r="SMX1034" s="45"/>
      <c r="SMY1034" s="45"/>
      <c r="SMZ1034" s="45"/>
      <c r="SNA1034" s="45"/>
      <c r="SNB1034" s="45"/>
      <c r="SNC1034" s="45"/>
      <c r="SND1034" s="45"/>
      <c r="SNE1034" s="45"/>
      <c r="SNF1034" s="45"/>
      <c r="SNG1034" s="45"/>
      <c r="SNH1034" s="45"/>
      <c r="SNI1034" s="45"/>
      <c r="SNJ1034" s="45"/>
      <c r="SNK1034" s="45"/>
      <c r="SNL1034" s="45"/>
      <c r="SNM1034" s="45"/>
      <c r="SNN1034" s="45"/>
      <c r="SNO1034" s="45"/>
      <c r="SNP1034" s="45"/>
      <c r="SNQ1034" s="45"/>
      <c r="SNR1034" s="45"/>
      <c r="SNS1034" s="45"/>
      <c r="SNT1034" s="45"/>
      <c r="SNU1034" s="45"/>
      <c r="SNV1034" s="45"/>
      <c r="SNW1034" s="45"/>
      <c r="SNX1034" s="45"/>
      <c r="SNY1034" s="45"/>
      <c r="SNZ1034" s="45"/>
      <c r="SOA1034" s="45"/>
      <c r="SOB1034" s="45"/>
      <c r="SOC1034" s="45"/>
      <c r="SOD1034" s="45"/>
      <c r="SOE1034" s="45"/>
      <c r="SOF1034" s="45"/>
      <c r="SOG1034" s="45"/>
      <c r="SOH1034" s="45"/>
      <c r="SOI1034" s="45"/>
      <c r="SOJ1034" s="45"/>
      <c r="SOK1034" s="45"/>
      <c r="SOL1034" s="45"/>
      <c r="SOM1034" s="45"/>
      <c r="SON1034" s="45"/>
      <c r="SOO1034" s="45"/>
      <c r="SOP1034" s="45"/>
      <c r="SOQ1034" s="45"/>
      <c r="SOR1034" s="45"/>
      <c r="SOS1034" s="45"/>
      <c r="SOT1034" s="45"/>
      <c r="SOU1034" s="45"/>
      <c r="SOV1034" s="45"/>
      <c r="SOW1034" s="45"/>
      <c r="SOX1034" s="45"/>
      <c r="SOY1034" s="45"/>
      <c r="SOZ1034" s="45"/>
      <c r="SPA1034" s="45"/>
      <c r="SPB1034" s="45"/>
      <c r="SPC1034" s="45"/>
      <c r="SPD1034" s="45"/>
      <c r="SPE1034" s="45"/>
      <c r="SPF1034" s="45"/>
      <c r="SPG1034" s="45"/>
      <c r="SPH1034" s="45"/>
      <c r="SPI1034" s="45"/>
      <c r="SPJ1034" s="45"/>
      <c r="SPK1034" s="45"/>
      <c r="SPL1034" s="45"/>
      <c r="SPM1034" s="45"/>
      <c r="SPN1034" s="45"/>
      <c r="SPO1034" s="45"/>
      <c r="SPP1034" s="45"/>
      <c r="SPQ1034" s="45"/>
      <c r="SPR1034" s="45"/>
      <c r="SPS1034" s="45"/>
      <c r="SPT1034" s="45"/>
      <c r="SPU1034" s="45"/>
      <c r="SPV1034" s="45"/>
      <c r="SPW1034" s="45"/>
      <c r="SPX1034" s="45"/>
      <c r="SPY1034" s="45"/>
      <c r="SPZ1034" s="45"/>
      <c r="SQA1034" s="45"/>
      <c r="SQB1034" s="45"/>
      <c r="SQC1034" s="45"/>
      <c r="SQD1034" s="45"/>
      <c r="SQE1034" s="45"/>
      <c r="SQF1034" s="45"/>
      <c r="SQG1034" s="45"/>
      <c r="SQH1034" s="45"/>
      <c r="SQI1034" s="45"/>
      <c r="SQJ1034" s="45"/>
      <c r="SQK1034" s="45"/>
      <c r="SQL1034" s="45"/>
      <c r="SQM1034" s="45"/>
      <c r="SQN1034" s="45"/>
      <c r="SQO1034" s="45"/>
      <c r="SQP1034" s="45"/>
      <c r="SQQ1034" s="45"/>
      <c r="SQR1034" s="45"/>
      <c r="SQS1034" s="45"/>
      <c r="SQT1034" s="45"/>
      <c r="SQU1034" s="45"/>
      <c r="SQV1034" s="45"/>
      <c r="SQW1034" s="45"/>
      <c r="SQX1034" s="45"/>
      <c r="SQY1034" s="45"/>
      <c r="SQZ1034" s="45"/>
      <c r="SRA1034" s="45"/>
      <c r="SRB1034" s="45"/>
      <c r="SRC1034" s="45"/>
      <c r="SRD1034" s="45"/>
      <c r="SRE1034" s="45"/>
      <c r="SRF1034" s="45"/>
      <c r="SRG1034" s="45"/>
      <c r="SRH1034" s="45"/>
      <c r="SRI1034" s="45"/>
      <c r="SRJ1034" s="45"/>
      <c r="SRK1034" s="45"/>
      <c r="SRL1034" s="45"/>
      <c r="SRM1034" s="45"/>
      <c r="SRN1034" s="45"/>
      <c r="SRO1034" s="45"/>
      <c r="SRP1034" s="45"/>
      <c r="SRQ1034" s="45"/>
      <c r="SRR1034" s="45"/>
      <c r="SRS1034" s="45"/>
      <c r="SRT1034" s="45"/>
      <c r="SRU1034" s="45"/>
      <c r="SRV1034" s="45"/>
      <c r="SRW1034" s="45"/>
      <c r="SRX1034" s="45"/>
      <c r="SRY1034" s="45"/>
      <c r="SRZ1034" s="45"/>
      <c r="SSA1034" s="45"/>
      <c r="SSB1034" s="45"/>
      <c r="SSC1034" s="45"/>
      <c r="SSD1034" s="45"/>
      <c r="SSE1034" s="45"/>
      <c r="SSF1034" s="45"/>
      <c r="SSG1034" s="45"/>
      <c r="SSH1034" s="45"/>
      <c r="SSI1034" s="45"/>
      <c r="SSJ1034" s="45"/>
      <c r="SSK1034" s="45"/>
      <c r="SSL1034" s="45"/>
      <c r="SSM1034" s="45"/>
      <c r="SSN1034" s="45"/>
      <c r="SSO1034" s="45"/>
      <c r="SSP1034" s="45"/>
      <c r="SSQ1034" s="45"/>
      <c r="SSR1034" s="45"/>
      <c r="SSS1034" s="45"/>
      <c r="SST1034" s="45"/>
      <c r="SSU1034" s="45"/>
      <c r="SSV1034" s="45"/>
      <c r="SSW1034" s="45"/>
      <c r="SSX1034" s="45"/>
      <c r="SSY1034" s="45"/>
      <c r="SSZ1034" s="45"/>
      <c r="STA1034" s="45"/>
      <c r="STB1034" s="45"/>
      <c r="STC1034" s="45"/>
      <c r="STD1034" s="45"/>
      <c r="STE1034" s="45"/>
      <c r="STF1034" s="45"/>
      <c r="STG1034" s="45"/>
      <c r="STH1034" s="45"/>
      <c r="STI1034" s="45"/>
      <c r="STJ1034" s="45"/>
      <c r="STK1034" s="45"/>
      <c r="STL1034" s="45"/>
      <c r="STM1034" s="45"/>
      <c r="STN1034" s="45"/>
      <c r="STO1034" s="45"/>
      <c r="STP1034" s="45"/>
      <c r="STQ1034" s="45"/>
      <c r="STR1034" s="45"/>
      <c r="STS1034" s="45"/>
      <c r="STT1034" s="45"/>
      <c r="STU1034" s="45"/>
      <c r="STV1034" s="45"/>
      <c r="STW1034" s="45"/>
      <c r="STX1034" s="45"/>
      <c r="STY1034" s="45"/>
      <c r="STZ1034" s="45"/>
      <c r="SUA1034" s="45"/>
      <c r="SUB1034" s="45"/>
      <c r="SUC1034" s="45"/>
      <c r="SUD1034" s="45"/>
      <c r="SUE1034" s="45"/>
      <c r="SUF1034" s="45"/>
      <c r="SUG1034" s="45"/>
      <c r="SUH1034" s="45"/>
      <c r="SUI1034" s="45"/>
      <c r="SUJ1034" s="45"/>
      <c r="SUK1034" s="45"/>
      <c r="SUL1034" s="45"/>
      <c r="SUM1034" s="45"/>
      <c r="SUN1034" s="45"/>
      <c r="SUO1034" s="45"/>
      <c r="SUP1034" s="45"/>
      <c r="SUQ1034" s="45"/>
      <c r="SUR1034" s="45"/>
      <c r="SUS1034" s="45"/>
      <c r="SUT1034" s="45"/>
      <c r="SUU1034" s="45"/>
      <c r="SUV1034" s="45"/>
      <c r="SUW1034" s="45"/>
      <c r="SUX1034" s="45"/>
      <c r="SUY1034" s="45"/>
      <c r="SUZ1034" s="45"/>
      <c r="SVA1034" s="45"/>
      <c r="SVB1034" s="45"/>
      <c r="SVC1034" s="45"/>
      <c r="SVD1034" s="45"/>
      <c r="SVE1034" s="45"/>
      <c r="SVF1034" s="45"/>
      <c r="SVG1034" s="45"/>
      <c r="SVH1034" s="45"/>
      <c r="SVI1034" s="45"/>
      <c r="SVJ1034" s="45"/>
      <c r="SVK1034" s="45"/>
      <c r="SVL1034" s="45"/>
      <c r="SVM1034" s="45"/>
      <c r="SVN1034" s="45"/>
      <c r="SVO1034" s="45"/>
      <c r="SVP1034" s="45"/>
      <c r="SVQ1034" s="45"/>
      <c r="SVR1034" s="45"/>
      <c r="SVS1034" s="45"/>
      <c r="SVT1034" s="45"/>
      <c r="SVU1034" s="45"/>
      <c r="SVV1034" s="45"/>
      <c r="SVW1034" s="45"/>
      <c r="SVX1034" s="45"/>
      <c r="SVY1034" s="45"/>
      <c r="SVZ1034" s="45"/>
      <c r="SWA1034" s="45"/>
      <c r="SWB1034" s="45"/>
      <c r="SWC1034" s="45"/>
      <c r="SWD1034" s="45"/>
      <c r="SWE1034" s="45"/>
      <c r="SWF1034" s="45"/>
      <c r="SWG1034" s="45"/>
      <c r="SWH1034" s="45"/>
      <c r="SWI1034" s="45"/>
      <c r="SWJ1034" s="45"/>
      <c r="SWK1034" s="45"/>
      <c r="SWL1034" s="45"/>
      <c r="SWM1034" s="45"/>
      <c r="SWN1034" s="45"/>
      <c r="SWO1034" s="45"/>
      <c r="SWP1034" s="45"/>
      <c r="SWQ1034" s="45"/>
      <c r="SWR1034" s="45"/>
      <c r="SWS1034" s="45"/>
      <c r="SWT1034" s="45"/>
      <c r="SWU1034" s="45"/>
      <c r="SWV1034" s="45"/>
      <c r="SWW1034" s="45"/>
      <c r="SWX1034" s="45"/>
      <c r="SWY1034" s="45"/>
      <c r="SWZ1034" s="45"/>
      <c r="SXA1034" s="45"/>
      <c r="SXB1034" s="45"/>
      <c r="SXC1034" s="45"/>
      <c r="SXD1034" s="45"/>
      <c r="SXE1034" s="45"/>
      <c r="SXF1034" s="45"/>
      <c r="SXG1034" s="45"/>
      <c r="SXH1034" s="45"/>
      <c r="SXI1034" s="45"/>
      <c r="SXJ1034" s="45"/>
      <c r="SXK1034" s="45"/>
      <c r="SXL1034" s="45"/>
      <c r="SXM1034" s="45"/>
      <c r="SXN1034" s="45"/>
      <c r="SXO1034" s="45"/>
      <c r="SXP1034" s="45"/>
      <c r="SXQ1034" s="45"/>
      <c r="SXR1034" s="45"/>
      <c r="SXS1034" s="45"/>
      <c r="SXT1034" s="45"/>
      <c r="SXU1034" s="45"/>
      <c r="SXV1034" s="45"/>
      <c r="SXW1034" s="45"/>
      <c r="SXX1034" s="45"/>
      <c r="SXY1034" s="45"/>
      <c r="SXZ1034" s="45"/>
      <c r="SYA1034" s="45"/>
      <c r="SYB1034" s="45"/>
      <c r="SYC1034" s="45"/>
      <c r="SYD1034" s="45"/>
      <c r="SYE1034" s="45"/>
      <c r="SYF1034" s="45"/>
      <c r="SYG1034" s="45"/>
      <c r="SYH1034" s="45"/>
      <c r="SYI1034" s="45"/>
      <c r="SYJ1034" s="45"/>
      <c r="SYK1034" s="45"/>
      <c r="SYL1034" s="45"/>
      <c r="SYM1034" s="45"/>
      <c r="SYN1034" s="45"/>
      <c r="SYO1034" s="45"/>
      <c r="SYP1034" s="45"/>
      <c r="SYQ1034" s="45"/>
      <c r="SYR1034" s="45"/>
      <c r="SYS1034" s="45"/>
      <c r="SYT1034" s="45"/>
      <c r="SYU1034" s="45"/>
      <c r="SYV1034" s="45"/>
      <c r="SYW1034" s="45"/>
      <c r="SYX1034" s="45"/>
      <c r="SYY1034" s="45"/>
      <c r="SYZ1034" s="45"/>
      <c r="SZA1034" s="45"/>
      <c r="SZB1034" s="45"/>
      <c r="SZC1034" s="45"/>
      <c r="SZD1034" s="45"/>
      <c r="SZE1034" s="45"/>
      <c r="SZF1034" s="45"/>
      <c r="SZG1034" s="45"/>
      <c r="SZH1034" s="45"/>
      <c r="SZI1034" s="45"/>
      <c r="SZJ1034" s="45"/>
      <c r="SZK1034" s="45"/>
      <c r="SZL1034" s="45"/>
      <c r="SZM1034" s="45"/>
      <c r="SZN1034" s="45"/>
      <c r="SZO1034" s="45"/>
      <c r="SZP1034" s="45"/>
      <c r="SZQ1034" s="45"/>
      <c r="SZR1034" s="45"/>
      <c r="SZS1034" s="45"/>
      <c r="SZT1034" s="45"/>
      <c r="SZU1034" s="45"/>
      <c r="SZV1034" s="45"/>
      <c r="SZW1034" s="45"/>
      <c r="SZX1034" s="45"/>
      <c r="SZY1034" s="45"/>
      <c r="SZZ1034" s="45"/>
      <c r="TAA1034" s="45"/>
      <c r="TAB1034" s="45"/>
      <c r="TAC1034" s="45"/>
      <c r="TAD1034" s="45"/>
      <c r="TAE1034" s="45"/>
      <c r="TAF1034" s="45"/>
      <c r="TAG1034" s="45"/>
      <c r="TAH1034" s="45"/>
      <c r="TAI1034" s="45"/>
      <c r="TAJ1034" s="45"/>
      <c r="TAK1034" s="45"/>
      <c r="TAL1034" s="45"/>
      <c r="TAM1034" s="45"/>
      <c r="TAN1034" s="45"/>
      <c r="TAO1034" s="45"/>
      <c r="TAP1034" s="45"/>
      <c r="TAQ1034" s="45"/>
      <c r="TAR1034" s="45"/>
      <c r="TAS1034" s="45"/>
      <c r="TAT1034" s="45"/>
      <c r="TAU1034" s="45"/>
      <c r="TAV1034" s="45"/>
      <c r="TAW1034" s="45"/>
      <c r="TAX1034" s="45"/>
      <c r="TAY1034" s="45"/>
      <c r="TAZ1034" s="45"/>
      <c r="TBA1034" s="45"/>
      <c r="TBB1034" s="45"/>
      <c r="TBC1034" s="45"/>
      <c r="TBD1034" s="45"/>
      <c r="TBE1034" s="45"/>
      <c r="TBF1034" s="45"/>
      <c r="TBG1034" s="45"/>
      <c r="TBH1034" s="45"/>
      <c r="TBI1034" s="45"/>
      <c r="TBJ1034" s="45"/>
      <c r="TBK1034" s="45"/>
      <c r="TBL1034" s="45"/>
      <c r="TBM1034" s="45"/>
      <c r="TBN1034" s="45"/>
      <c r="TBO1034" s="45"/>
      <c r="TBP1034" s="45"/>
      <c r="TBQ1034" s="45"/>
      <c r="TBR1034" s="45"/>
      <c r="TBS1034" s="45"/>
      <c r="TBT1034" s="45"/>
      <c r="TBU1034" s="45"/>
      <c r="TBV1034" s="45"/>
      <c r="TBW1034" s="45"/>
      <c r="TBX1034" s="45"/>
      <c r="TBY1034" s="45"/>
      <c r="TBZ1034" s="45"/>
      <c r="TCA1034" s="45"/>
      <c r="TCB1034" s="45"/>
      <c r="TCC1034" s="45"/>
      <c r="TCD1034" s="45"/>
      <c r="TCE1034" s="45"/>
      <c r="TCF1034" s="45"/>
      <c r="TCG1034" s="45"/>
      <c r="TCH1034" s="45"/>
      <c r="TCI1034" s="45"/>
      <c r="TCJ1034" s="45"/>
      <c r="TCK1034" s="45"/>
      <c r="TCL1034" s="45"/>
      <c r="TCM1034" s="45"/>
      <c r="TCN1034" s="45"/>
      <c r="TCO1034" s="45"/>
      <c r="TCP1034" s="45"/>
      <c r="TCQ1034" s="45"/>
      <c r="TCR1034" s="45"/>
      <c r="TCS1034" s="45"/>
      <c r="TCT1034" s="45"/>
      <c r="TCU1034" s="45"/>
      <c r="TCV1034" s="45"/>
      <c r="TCW1034" s="45"/>
      <c r="TCX1034" s="45"/>
      <c r="TCY1034" s="45"/>
      <c r="TCZ1034" s="45"/>
      <c r="TDA1034" s="45"/>
      <c r="TDB1034" s="45"/>
      <c r="TDC1034" s="45"/>
      <c r="TDD1034" s="45"/>
      <c r="TDE1034" s="45"/>
      <c r="TDF1034" s="45"/>
      <c r="TDG1034" s="45"/>
      <c r="TDH1034" s="45"/>
      <c r="TDI1034" s="45"/>
      <c r="TDJ1034" s="45"/>
      <c r="TDK1034" s="45"/>
      <c r="TDL1034" s="45"/>
      <c r="TDM1034" s="45"/>
      <c r="TDN1034" s="45"/>
      <c r="TDO1034" s="45"/>
      <c r="TDP1034" s="45"/>
      <c r="TDQ1034" s="45"/>
      <c r="TDR1034" s="45"/>
      <c r="TDS1034" s="45"/>
      <c r="TDT1034" s="45"/>
      <c r="TDU1034" s="45"/>
      <c r="TDV1034" s="45"/>
      <c r="TDW1034" s="45"/>
      <c r="TDX1034" s="45"/>
      <c r="TDY1034" s="45"/>
      <c r="TDZ1034" s="45"/>
      <c r="TEA1034" s="45"/>
      <c r="TEB1034" s="45"/>
      <c r="TEC1034" s="45"/>
      <c r="TED1034" s="45"/>
      <c r="TEE1034" s="45"/>
      <c r="TEF1034" s="45"/>
      <c r="TEG1034" s="45"/>
      <c r="TEH1034" s="45"/>
      <c r="TEI1034" s="45"/>
      <c r="TEJ1034" s="45"/>
      <c r="TEK1034" s="45"/>
      <c r="TEL1034" s="45"/>
      <c r="TEM1034" s="45"/>
      <c r="TEN1034" s="45"/>
      <c r="TEO1034" s="45"/>
      <c r="TEP1034" s="45"/>
      <c r="TEQ1034" s="45"/>
      <c r="TER1034" s="45"/>
      <c r="TES1034" s="45"/>
      <c r="TET1034" s="45"/>
      <c r="TEU1034" s="45"/>
      <c r="TEV1034" s="45"/>
      <c r="TEW1034" s="45"/>
      <c r="TEX1034" s="45"/>
      <c r="TEY1034" s="45"/>
      <c r="TEZ1034" s="45"/>
      <c r="TFA1034" s="45"/>
      <c r="TFB1034" s="45"/>
      <c r="TFC1034" s="45"/>
      <c r="TFD1034" s="45"/>
      <c r="TFE1034" s="45"/>
      <c r="TFF1034" s="45"/>
      <c r="TFG1034" s="45"/>
      <c r="TFH1034" s="45"/>
      <c r="TFI1034" s="45"/>
      <c r="TFJ1034" s="45"/>
      <c r="TFK1034" s="45"/>
      <c r="TFL1034" s="45"/>
      <c r="TFM1034" s="45"/>
      <c r="TFN1034" s="45"/>
      <c r="TFO1034" s="45"/>
      <c r="TFP1034" s="45"/>
      <c r="TFQ1034" s="45"/>
      <c r="TFR1034" s="45"/>
      <c r="TFS1034" s="45"/>
      <c r="TFT1034" s="45"/>
      <c r="TFU1034" s="45"/>
      <c r="TFV1034" s="45"/>
      <c r="TFW1034" s="45"/>
      <c r="TFX1034" s="45"/>
      <c r="TFY1034" s="45"/>
      <c r="TFZ1034" s="45"/>
      <c r="TGA1034" s="45"/>
      <c r="TGB1034" s="45"/>
      <c r="TGC1034" s="45"/>
      <c r="TGD1034" s="45"/>
      <c r="TGE1034" s="45"/>
      <c r="TGF1034" s="45"/>
      <c r="TGG1034" s="45"/>
      <c r="TGH1034" s="45"/>
      <c r="TGI1034" s="45"/>
      <c r="TGJ1034" s="45"/>
      <c r="TGK1034" s="45"/>
      <c r="TGL1034" s="45"/>
      <c r="TGM1034" s="45"/>
      <c r="TGN1034" s="45"/>
      <c r="TGO1034" s="45"/>
      <c r="TGP1034" s="45"/>
      <c r="TGQ1034" s="45"/>
      <c r="TGR1034" s="45"/>
      <c r="TGS1034" s="45"/>
      <c r="TGT1034" s="45"/>
      <c r="TGU1034" s="45"/>
      <c r="TGV1034" s="45"/>
      <c r="TGW1034" s="45"/>
      <c r="TGX1034" s="45"/>
      <c r="TGY1034" s="45"/>
      <c r="TGZ1034" s="45"/>
      <c r="THA1034" s="45"/>
      <c r="THB1034" s="45"/>
      <c r="THC1034" s="45"/>
      <c r="THD1034" s="45"/>
      <c r="THE1034" s="45"/>
      <c r="THF1034" s="45"/>
      <c r="THG1034" s="45"/>
      <c r="THH1034" s="45"/>
      <c r="THI1034" s="45"/>
      <c r="THJ1034" s="45"/>
      <c r="THK1034" s="45"/>
      <c r="THL1034" s="45"/>
      <c r="THM1034" s="45"/>
      <c r="THN1034" s="45"/>
      <c r="THO1034" s="45"/>
      <c r="THP1034" s="45"/>
      <c r="THQ1034" s="45"/>
      <c r="THR1034" s="45"/>
      <c r="THS1034" s="45"/>
      <c r="THT1034" s="45"/>
      <c r="THU1034" s="45"/>
      <c r="THV1034" s="45"/>
      <c r="THW1034" s="45"/>
      <c r="THX1034" s="45"/>
      <c r="THY1034" s="45"/>
      <c r="THZ1034" s="45"/>
      <c r="TIA1034" s="45"/>
      <c r="TIB1034" s="45"/>
      <c r="TIC1034" s="45"/>
      <c r="TID1034" s="45"/>
      <c r="TIE1034" s="45"/>
      <c r="TIF1034" s="45"/>
      <c r="TIG1034" s="45"/>
      <c r="TIH1034" s="45"/>
      <c r="TII1034" s="45"/>
      <c r="TIJ1034" s="45"/>
      <c r="TIK1034" s="45"/>
      <c r="TIL1034" s="45"/>
      <c r="TIM1034" s="45"/>
      <c r="TIN1034" s="45"/>
      <c r="TIO1034" s="45"/>
      <c r="TIP1034" s="45"/>
      <c r="TIQ1034" s="45"/>
      <c r="TIR1034" s="45"/>
      <c r="TIS1034" s="45"/>
      <c r="TIT1034" s="45"/>
      <c r="TIU1034" s="45"/>
      <c r="TIV1034" s="45"/>
      <c r="TIW1034" s="45"/>
      <c r="TIX1034" s="45"/>
      <c r="TIY1034" s="45"/>
      <c r="TIZ1034" s="45"/>
      <c r="TJA1034" s="45"/>
      <c r="TJB1034" s="45"/>
      <c r="TJC1034" s="45"/>
      <c r="TJD1034" s="45"/>
      <c r="TJE1034" s="45"/>
      <c r="TJF1034" s="45"/>
      <c r="TJG1034" s="45"/>
      <c r="TJH1034" s="45"/>
      <c r="TJI1034" s="45"/>
      <c r="TJJ1034" s="45"/>
      <c r="TJK1034" s="45"/>
      <c r="TJL1034" s="45"/>
      <c r="TJM1034" s="45"/>
      <c r="TJN1034" s="45"/>
      <c r="TJO1034" s="45"/>
      <c r="TJP1034" s="45"/>
      <c r="TJQ1034" s="45"/>
      <c r="TJR1034" s="45"/>
      <c r="TJS1034" s="45"/>
      <c r="TJT1034" s="45"/>
      <c r="TJU1034" s="45"/>
      <c r="TJV1034" s="45"/>
      <c r="TJW1034" s="45"/>
      <c r="TJX1034" s="45"/>
      <c r="TJY1034" s="45"/>
      <c r="TJZ1034" s="45"/>
      <c r="TKA1034" s="45"/>
      <c r="TKB1034" s="45"/>
      <c r="TKC1034" s="45"/>
      <c r="TKD1034" s="45"/>
      <c r="TKE1034" s="45"/>
      <c r="TKF1034" s="45"/>
      <c r="TKG1034" s="45"/>
      <c r="TKH1034" s="45"/>
      <c r="TKI1034" s="45"/>
      <c r="TKJ1034" s="45"/>
      <c r="TKK1034" s="45"/>
      <c r="TKL1034" s="45"/>
      <c r="TKM1034" s="45"/>
      <c r="TKN1034" s="45"/>
      <c r="TKO1034" s="45"/>
      <c r="TKP1034" s="45"/>
      <c r="TKQ1034" s="45"/>
      <c r="TKR1034" s="45"/>
      <c r="TKS1034" s="45"/>
      <c r="TKT1034" s="45"/>
      <c r="TKU1034" s="45"/>
      <c r="TKV1034" s="45"/>
      <c r="TKW1034" s="45"/>
      <c r="TKX1034" s="45"/>
      <c r="TKY1034" s="45"/>
      <c r="TKZ1034" s="45"/>
      <c r="TLA1034" s="45"/>
      <c r="TLB1034" s="45"/>
      <c r="TLC1034" s="45"/>
      <c r="TLD1034" s="45"/>
      <c r="TLE1034" s="45"/>
      <c r="TLF1034" s="45"/>
      <c r="TLG1034" s="45"/>
      <c r="TLH1034" s="45"/>
      <c r="TLI1034" s="45"/>
      <c r="TLJ1034" s="45"/>
      <c r="TLK1034" s="45"/>
      <c r="TLL1034" s="45"/>
      <c r="TLM1034" s="45"/>
      <c r="TLN1034" s="45"/>
      <c r="TLO1034" s="45"/>
      <c r="TLP1034" s="45"/>
      <c r="TLQ1034" s="45"/>
      <c r="TLR1034" s="45"/>
      <c r="TLS1034" s="45"/>
      <c r="TLT1034" s="45"/>
      <c r="TLU1034" s="45"/>
      <c r="TLV1034" s="45"/>
      <c r="TLW1034" s="45"/>
      <c r="TLX1034" s="45"/>
      <c r="TLY1034" s="45"/>
      <c r="TLZ1034" s="45"/>
      <c r="TMA1034" s="45"/>
      <c r="TMB1034" s="45"/>
      <c r="TMC1034" s="45"/>
      <c r="TMD1034" s="45"/>
      <c r="TME1034" s="45"/>
      <c r="TMF1034" s="45"/>
      <c r="TMG1034" s="45"/>
      <c r="TMH1034" s="45"/>
      <c r="TMI1034" s="45"/>
      <c r="TMJ1034" s="45"/>
      <c r="TMK1034" s="45"/>
      <c r="TML1034" s="45"/>
      <c r="TMM1034" s="45"/>
      <c r="TMN1034" s="45"/>
      <c r="TMO1034" s="45"/>
      <c r="TMP1034" s="45"/>
      <c r="TMQ1034" s="45"/>
      <c r="TMR1034" s="45"/>
      <c r="TMS1034" s="45"/>
      <c r="TMT1034" s="45"/>
      <c r="TMU1034" s="45"/>
      <c r="TMV1034" s="45"/>
      <c r="TMW1034" s="45"/>
      <c r="TMX1034" s="45"/>
      <c r="TMY1034" s="45"/>
      <c r="TMZ1034" s="45"/>
      <c r="TNA1034" s="45"/>
      <c r="TNB1034" s="45"/>
      <c r="TNC1034" s="45"/>
      <c r="TND1034" s="45"/>
      <c r="TNE1034" s="45"/>
      <c r="TNF1034" s="45"/>
      <c r="TNG1034" s="45"/>
      <c r="TNH1034" s="45"/>
      <c r="TNI1034" s="45"/>
      <c r="TNJ1034" s="45"/>
      <c r="TNK1034" s="45"/>
      <c r="TNL1034" s="45"/>
      <c r="TNM1034" s="45"/>
      <c r="TNN1034" s="45"/>
      <c r="TNO1034" s="45"/>
      <c r="TNP1034" s="45"/>
      <c r="TNQ1034" s="45"/>
      <c r="TNR1034" s="45"/>
      <c r="TNS1034" s="45"/>
      <c r="TNT1034" s="45"/>
      <c r="TNU1034" s="45"/>
      <c r="TNV1034" s="45"/>
      <c r="TNW1034" s="45"/>
      <c r="TNX1034" s="45"/>
      <c r="TNY1034" s="45"/>
      <c r="TNZ1034" s="45"/>
      <c r="TOA1034" s="45"/>
      <c r="TOB1034" s="45"/>
      <c r="TOC1034" s="45"/>
      <c r="TOD1034" s="45"/>
      <c r="TOE1034" s="45"/>
      <c r="TOF1034" s="45"/>
      <c r="TOG1034" s="45"/>
      <c r="TOH1034" s="45"/>
      <c r="TOI1034" s="45"/>
      <c r="TOJ1034" s="45"/>
      <c r="TOK1034" s="45"/>
      <c r="TOL1034" s="45"/>
      <c r="TOM1034" s="45"/>
      <c r="TON1034" s="45"/>
      <c r="TOO1034" s="45"/>
      <c r="TOP1034" s="45"/>
      <c r="TOQ1034" s="45"/>
      <c r="TOR1034" s="45"/>
      <c r="TOS1034" s="45"/>
      <c r="TOT1034" s="45"/>
      <c r="TOU1034" s="45"/>
      <c r="TOV1034" s="45"/>
      <c r="TOW1034" s="45"/>
      <c r="TOX1034" s="45"/>
      <c r="TOY1034" s="45"/>
      <c r="TOZ1034" s="45"/>
      <c r="TPA1034" s="45"/>
      <c r="TPB1034" s="45"/>
      <c r="TPC1034" s="45"/>
      <c r="TPD1034" s="45"/>
      <c r="TPE1034" s="45"/>
      <c r="TPF1034" s="45"/>
      <c r="TPG1034" s="45"/>
      <c r="TPH1034" s="45"/>
      <c r="TPI1034" s="45"/>
      <c r="TPJ1034" s="45"/>
      <c r="TPK1034" s="45"/>
      <c r="TPL1034" s="45"/>
      <c r="TPM1034" s="45"/>
      <c r="TPN1034" s="45"/>
      <c r="TPO1034" s="45"/>
      <c r="TPP1034" s="45"/>
      <c r="TPQ1034" s="45"/>
      <c r="TPR1034" s="45"/>
      <c r="TPS1034" s="45"/>
      <c r="TPT1034" s="45"/>
      <c r="TPU1034" s="45"/>
      <c r="TPV1034" s="45"/>
      <c r="TPW1034" s="45"/>
      <c r="TPX1034" s="45"/>
      <c r="TPY1034" s="45"/>
      <c r="TPZ1034" s="45"/>
      <c r="TQA1034" s="45"/>
      <c r="TQB1034" s="45"/>
      <c r="TQC1034" s="45"/>
      <c r="TQD1034" s="45"/>
      <c r="TQE1034" s="45"/>
      <c r="TQF1034" s="45"/>
      <c r="TQG1034" s="45"/>
      <c r="TQH1034" s="45"/>
      <c r="TQI1034" s="45"/>
      <c r="TQJ1034" s="45"/>
      <c r="TQK1034" s="45"/>
      <c r="TQL1034" s="45"/>
      <c r="TQM1034" s="45"/>
      <c r="TQN1034" s="45"/>
      <c r="TQO1034" s="45"/>
      <c r="TQP1034" s="45"/>
      <c r="TQQ1034" s="45"/>
      <c r="TQR1034" s="45"/>
      <c r="TQS1034" s="45"/>
      <c r="TQT1034" s="45"/>
      <c r="TQU1034" s="45"/>
      <c r="TQV1034" s="45"/>
      <c r="TQW1034" s="45"/>
      <c r="TQX1034" s="45"/>
      <c r="TQY1034" s="45"/>
      <c r="TQZ1034" s="45"/>
      <c r="TRA1034" s="45"/>
      <c r="TRB1034" s="45"/>
      <c r="TRC1034" s="45"/>
      <c r="TRD1034" s="45"/>
      <c r="TRE1034" s="45"/>
      <c r="TRF1034" s="45"/>
      <c r="TRG1034" s="45"/>
      <c r="TRH1034" s="45"/>
      <c r="TRI1034" s="45"/>
      <c r="TRJ1034" s="45"/>
      <c r="TRK1034" s="45"/>
      <c r="TRL1034" s="45"/>
      <c r="TRM1034" s="45"/>
      <c r="TRN1034" s="45"/>
      <c r="TRO1034" s="45"/>
      <c r="TRP1034" s="45"/>
      <c r="TRQ1034" s="45"/>
      <c r="TRR1034" s="45"/>
      <c r="TRS1034" s="45"/>
      <c r="TRT1034" s="45"/>
      <c r="TRU1034" s="45"/>
      <c r="TRV1034" s="45"/>
      <c r="TRW1034" s="45"/>
      <c r="TRX1034" s="45"/>
      <c r="TRY1034" s="45"/>
      <c r="TRZ1034" s="45"/>
      <c r="TSA1034" s="45"/>
      <c r="TSB1034" s="45"/>
      <c r="TSC1034" s="45"/>
      <c r="TSD1034" s="45"/>
      <c r="TSE1034" s="45"/>
      <c r="TSF1034" s="45"/>
      <c r="TSG1034" s="45"/>
      <c r="TSH1034" s="45"/>
      <c r="TSI1034" s="45"/>
      <c r="TSJ1034" s="45"/>
      <c r="TSK1034" s="45"/>
      <c r="TSL1034" s="45"/>
      <c r="TSM1034" s="45"/>
      <c r="TSN1034" s="45"/>
      <c r="TSO1034" s="45"/>
      <c r="TSP1034" s="45"/>
      <c r="TSQ1034" s="45"/>
      <c r="TSR1034" s="45"/>
      <c r="TSS1034" s="45"/>
      <c r="TST1034" s="45"/>
      <c r="TSU1034" s="45"/>
      <c r="TSV1034" s="45"/>
      <c r="TSW1034" s="45"/>
      <c r="TSX1034" s="45"/>
      <c r="TSY1034" s="45"/>
      <c r="TSZ1034" s="45"/>
      <c r="TTA1034" s="45"/>
      <c r="TTB1034" s="45"/>
      <c r="TTC1034" s="45"/>
      <c r="TTD1034" s="45"/>
      <c r="TTE1034" s="45"/>
      <c r="TTF1034" s="45"/>
      <c r="TTG1034" s="45"/>
      <c r="TTH1034" s="45"/>
      <c r="TTI1034" s="45"/>
      <c r="TTJ1034" s="45"/>
      <c r="TTK1034" s="45"/>
      <c r="TTL1034" s="45"/>
      <c r="TTM1034" s="45"/>
      <c r="TTN1034" s="45"/>
      <c r="TTO1034" s="45"/>
      <c r="TTP1034" s="45"/>
      <c r="TTQ1034" s="45"/>
      <c r="TTR1034" s="45"/>
      <c r="TTS1034" s="45"/>
      <c r="TTT1034" s="45"/>
      <c r="TTU1034" s="45"/>
      <c r="TTV1034" s="45"/>
      <c r="TTW1034" s="45"/>
      <c r="TTX1034" s="45"/>
      <c r="TTY1034" s="45"/>
      <c r="TTZ1034" s="45"/>
      <c r="TUA1034" s="45"/>
      <c r="TUB1034" s="45"/>
      <c r="TUC1034" s="45"/>
      <c r="TUD1034" s="45"/>
      <c r="TUE1034" s="45"/>
      <c r="TUF1034" s="45"/>
      <c r="TUG1034" s="45"/>
      <c r="TUH1034" s="45"/>
      <c r="TUI1034" s="45"/>
      <c r="TUJ1034" s="45"/>
      <c r="TUK1034" s="45"/>
      <c r="TUL1034" s="45"/>
      <c r="TUM1034" s="45"/>
      <c r="TUN1034" s="45"/>
      <c r="TUO1034" s="45"/>
      <c r="TUP1034" s="45"/>
      <c r="TUQ1034" s="45"/>
      <c r="TUR1034" s="45"/>
      <c r="TUS1034" s="45"/>
      <c r="TUT1034" s="45"/>
      <c r="TUU1034" s="45"/>
      <c r="TUV1034" s="45"/>
      <c r="TUW1034" s="45"/>
      <c r="TUX1034" s="45"/>
      <c r="TUY1034" s="45"/>
      <c r="TUZ1034" s="45"/>
      <c r="TVA1034" s="45"/>
      <c r="TVB1034" s="45"/>
      <c r="TVC1034" s="45"/>
      <c r="TVD1034" s="45"/>
      <c r="TVE1034" s="45"/>
      <c r="TVF1034" s="45"/>
      <c r="TVG1034" s="45"/>
      <c r="TVH1034" s="45"/>
      <c r="TVI1034" s="45"/>
      <c r="TVJ1034" s="45"/>
      <c r="TVK1034" s="45"/>
      <c r="TVL1034" s="45"/>
      <c r="TVM1034" s="45"/>
      <c r="TVN1034" s="45"/>
      <c r="TVO1034" s="45"/>
      <c r="TVP1034" s="45"/>
      <c r="TVQ1034" s="45"/>
      <c r="TVR1034" s="45"/>
      <c r="TVS1034" s="45"/>
      <c r="TVT1034" s="45"/>
      <c r="TVU1034" s="45"/>
      <c r="TVV1034" s="45"/>
      <c r="TVW1034" s="45"/>
      <c r="TVX1034" s="45"/>
      <c r="TVY1034" s="45"/>
      <c r="TVZ1034" s="45"/>
      <c r="TWA1034" s="45"/>
      <c r="TWB1034" s="45"/>
      <c r="TWC1034" s="45"/>
      <c r="TWD1034" s="45"/>
      <c r="TWE1034" s="45"/>
      <c r="TWF1034" s="45"/>
      <c r="TWG1034" s="45"/>
      <c r="TWH1034" s="45"/>
      <c r="TWI1034" s="45"/>
      <c r="TWJ1034" s="45"/>
      <c r="TWK1034" s="45"/>
      <c r="TWL1034" s="45"/>
      <c r="TWM1034" s="45"/>
      <c r="TWN1034" s="45"/>
      <c r="TWO1034" s="45"/>
      <c r="TWP1034" s="45"/>
      <c r="TWQ1034" s="45"/>
      <c r="TWR1034" s="45"/>
      <c r="TWS1034" s="45"/>
      <c r="TWT1034" s="45"/>
      <c r="TWU1034" s="45"/>
      <c r="TWV1034" s="45"/>
      <c r="TWW1034" s="45"/>
      <c r="TWX1034" s="45"/>
      <c r="TWY1034" s="45"/>
      <c r="TWZ1034" s="45"/>
      <c r="TXA1034" s="45"/>
      <c r="TXB1034" s="45"/>
      <c r="TXC1034" s="45"/>
      <c r="TXD1034" s="45"/>
      <c r="TXE1034" s="45"/>
      <c r="TXF1034" s="45"/>
      <c r="TXG1034" s="45"/>
      <c r="TXH1034" s="45"/>
      <c r="TXI1034" s="45"/>
      <c r="TXJ1034" s="45"/>
      <c r="TXK1034" s="45"/>
      <c r="TXL1034" s="45"/>
      <c r="TXM1034" s="45"/>
      <c r="TXN1034" s="45"/>
      <c r="TXO1034" s="45"/>
      <c r="TXP1034" s="45"/>
      <c r="TXQ1034" s="45"/>
      <c r="TXR1034" s="45"/>
      <c r="TXS1034" s="45"/>
      <c r="TXT1034" s="45"/>
      <c r="TXU1034" s="45"/>
      <c r="TXV1034" s="45"/>
      <c r="TXW1034" s="45"/>
      <c r="TXX1034" s="45"/>
      <c r="TXY1034" s="45"/>
      <c r="TXZ1034" s="45"/>
      <c r="TYA1034" s="45"/>
      <c r="TYB1034" s="45"/>
      <c r="TYC1034" s="45"/>
      <c r="TYD1034" s="45"/>
      <c r="TYE1034" s="45"/>
      <c r="TYF1034" s="45"/>
      <c r="TYG1034" s="45"/>
      <c r="TYH1034" s="45"/>
      <c r="TYI1034" s="45"/>
      <c r="TYJ1034" s="45"/>
      <c r="TYK1034" s="45"/>
      <c r="TYL1034" s="45"/>
      <c r="TYM1034" s="45"/>
      <c r="TYN1034" s="45"/>
      <c r="TYO1034" s="45"/>
      <c r="TYP1034" s="45"/>
      <c r="TYQ1034" s="45"/>
      <c r="TYR1034" s="45"/>
      <c r="TYS1034" s="45"/>
      <c r="TYT1034" s="45"/>
      <c r="TYU1034" s="45"/>
      <c r="TYV1034" s="45"/>
      <c r="TYW1034" s="45"/>
      <c r="TYX1034" s="45"/>
      <c r="TYY1034" s="45"/>
      <c r="TYZ1034" s="45"/>
      <c r="TZA1034" s="45"/>
      <c r="TZB1034" s="45"/>
      <c r="TZC1034" s="45"/>
      <c r="TZD1034" s="45"/>
      <c r="TZE1034" s="45"/>
      <c r="TZF1034" s="45"/>
      <c r="TZG1034" s="45"/>
      <c r="TZH1034" s="45"/>
      <c r="TZI1034" s="45"/>
      <c r="TZJ1034" s="45"/>
      <c r="TZK1034" s="45"/>
      <c r="TZL1034" s="45"/>
      <c r="TZM1034" s="45"/>
      <c r="TZN1034" s="45"/>
      <c r="TZO1034" s="45"/>
      <c r="TZP1034" s="45"/>
      <c r="TZQ1034" s="45"/>
      <c r="TZR1034" s="45"/>
      <c r="TZS1034" s="45"/>
      <c r="TZT1034" s="45"/>
      <c r="TZU1034" s="45"/>
      <c r="TZV1034" s="45"/>
      <c r="TZW1034" s="45"/>
      <c r="TZX1034" s="45"/>
      <c r="TZY1034" s="45"/>
      <c r="TZZ1034" s="45"/>
      <c r="UAA1034" s="45"/>
      <c r="UAB1034" s="45"/>
      <c r="UAC1034" s="45"/>
      <c r="UAD1034" s="45"/>
      <c r="UAE1034" s="45"/>
      <c r="UAF1034" s="45"/>
      <c r="UAG1034" s="45"/>
      <c r="UAH1034" s="45"/>
      <c r="UAI1034" s="45"/>
      <c r="UAJ1034" s="45"/>
      <c r="UAK1034" s="45"/>
      <c r="UAL1034" s="45"/>
      <c r="UAM1034" s="45"/>
      <c r="UAN1034" s="45"/>
      <c r="UAO1034" s="45"/>
      <c r="UAP1034" s="45"/>
      <c r="UAQ1034" s="45"/>
      <c r="UAR1034" s="45"/>
      <c r="UAS1034" s="45"/>
      <c r="UAT1034" s="45"/>
      <c r="UAU1034" s="45"/>
      <c r="UAV1034" s="45"/>
      <c r="UAW1034" s="45"/>
      <c r="UAX1034" s="45"/>
      <c r="UAY1034" s="45"/>
      <c r="UAZ1034" s="45"/>
      <c r="UBA1034" s="45"/>
      <c r="UBB1034" s="45"/>
      <c r="UBC1034" s="45"/>
      <c r="UBD1034" s="45"/>
      <c r="UBE1034" s="45"/>
      <c r="UBF1034" s="45"/>
      <c r="UBG1034" s="45"/>
      <c r="UBH1034" s="45"/>
      <c r="UBI1034" s="45"/>
      <c r="UBJ1034" s="45"/>
      <c r="UBK1034" s="45"/>
      <c r="UBL1034" s="45"/>
      <c r="UBM1034" s="45"/>
      <c r="UBN1034" s="45"/>
      <c r="UBO1034" s="45"/>
      <c r="UBP1034" s="45"/>
      <c r="UBQ1034" s="45"/>
      <c r="UBR1034" s="45"/>
      <c r="UBS1034" s="45"/>
      <c r="UBT1034" s="45"/>
      <c r="UBU1034" s="45"/>
      <c r="UBV1034" s="45"/>
      <c r="UBW1034" s="45"/>
      <c r="UBX1034" s="45"/>
      <c r="UBY1034" s="45"/>
      <c r="UBZ1034" s="45"/>
      <c r="UCA1034" s="45"/>
      <c r="UCB1034" s="45"/>
      <c r="UCC1034" s="45"/>
      <c r="UCD1034" s="45"/>
      <c r="UCE1034" s="45"/>
      <c r="UCF1034" s="45"/>
      <c r="UCG1034" s="45"/>
      <c r="UCH1034" s="45"/>
      <c r="UCI1034" s="45"/>
      <c r="UCJ1034" s="45"/>
      <c r="UCK1034" s="45"/>
      <c r="UCL1034" s="45"/>
      <c r="UCM1034" s="45"/>
      <c r="UCN1034" s="45"/>
      <c r="UCO1034" s="45"/>
      <c r="UCP1034" s="45"/>
      <c r="UCQ1034" s="45"/>
      <c r="UCR1034" s="45"/>
      <c r="UCS1034" s="45"/>
      <c r="UCT1034" s="45"/>
      <c r="UCU1034" s="45"/>
      <c r="UCV1034" s="45"/>
      <c r="UCW1034" s="45"/>
      <c r="UCX1034" s="45"/>
      <c r="UCY1034" s="45"/>
      <c r="UCZ1034" s="45"/>
      <c r="UDA1034" s="45"/>
      <c r="UDB1034" s="45"/>
      <c r="UDC1034" s="45"/>
      <c r="UDD1034" s="45"/>
      <c r="UDE1034" s="45"/>
      <c r="UDF1034" s="45"/>
      <c r="UDG1034" s="45"/>
      <c r="UDH1034" s="45"/>
      <c r="UDI1034" s="45"/>
      <c r="UDJ1034" s="45"/>
      <c r="UDK1034" s="45"/>
      <c r="UDL1034" s="45"/>
      <c r="UDM1034" s="45"/>
      <c r="UDN1034" s="45"/>
      <c r="UDO1034" s="45"/>
      <c r="UDP1034" s="45"/>
      <c r="UDQ1034" s="45"/>
      <c r="UDR1034" s="45"/>
      <c r="UDS1034" s="45"/>
      <c r="UDT1034" s="45"/>
      <c r="UDU1034" s="45"/>
      <c r="UDV1034" s="45"/>
      <c r="UDW1034" s="45"/>
      <c r="UDX1034" s="45"/>
      <c r="UDY1034" s="45"/>
      <c r="UDZ1034" s="45"/>
      <c r="UEA1034" s="45"/>
      <c r="UEB1034" s="45"/>
      <c r="UEC1034" s="45"/>
      <c r="UED1034" s="45"/>
      <c r="UEE1034" s="45"/>
      <c r="UEF1034" s="45"/>
      <c r="UEG1034" s="45"/>
      <c r="UEH1034" s="45"/>
      <c r="UEI1034" s="45"/>
      <c r="UEJ1034" s="45"/>
      <c r="UEK1034" s="45"/>
      <c r="UEL1034" s="45"/>
      <c r="UEM1034" s="45"/>
      <c r="UEN1034" s="45"/>
      <c r="UEO1034" s="45"/>
      <c r="UEP1034" s="45"/>
      <c r="UEQ1034" s="45"/>
      <c r="UER1034" s="45"/>
      <c r="UES1034" s="45"/>
      <c r="UET1034" s="45"/>
      <c r="UEU1034" s="45"/>
      <c r="UEV1034" s="45"/>
      <c r="UEW1034" s="45"/>
      <c r="UEX1034" s="45"/>
      <c r="UEY1034" s="45"/>
      <c r="UEZ1034" s="45"/>
      <c r="UFA1034" s="45"/>
      <c r="UFB1034" s="45"/>
      <c r="UFC1034" s="45"/>
      <c r="UFD1034" s="45"/>
      <c r="UFE1034" s="45"/>
      <c r="UFF1034" s="45"/>
      <c r="UFG1034" s="45"/>
      <c r="UFH1034" s="45"/>
      <c r="UFI1034" s="45"/>
      <c r="UFJ1034" s="45"/>
      <c r="UFK1034" s="45"/>
      <c r="UFL1034" s="45"/>
      <c r="UFM1034" s="45"/>
      <c r="UFN1034" s="45"/>
      <c r="UFO1034" s="45"/>
      <c r="UFP1034" s="45"/>
      <c r="UFQ1034" s="45"/>
      <c r="UFR1034" s="45"/>
      <c r="UFS1034" s="45"/>
      <c r="UFT1034" s="45"/>
      <c r="UFU1034" s="45"/>
      <c r="UFV1034" s="45"/>
      <c r="UFW1034" s="45"/>
      <c r="UFX1034" s="45"/>
      <c r="UFY1034" s="45"/>
      <c r="UFZ1034" s="45"/>
      <c r="UGA1034" s="45"/>
      <c r="UGB1034" s="45"/>
      <c r="UGC1034" s="45"/>
      <c r="UGD1034" s="45"/>
      <c r="UGE1034" s="45"/>
      <c r="UGF1034" s="45"/>
      <c r="UGG1034" s="45"/>
      <c r="UGH1034" s="45"/>
      <c r="UGI1034" s="45"/>
      <c r="UGJ1034" s="45"/>
      <c r="UGK1034" s="45"/>
      <c r="UGL1034" s="45"/>
      <c r="UGM1034" s="45"/>
      <c r="UGN1034" s="45"/>
      <c r="UGO1034" s="45"/>
      <c r="UGP1034" s="45"/>
      <c r="UGQ1034" s="45"/>
      <c r="UGR1034" s="45"/>
      <c r="UGS1034" s="45"/>
      <c r="UGT1034" s="45"/>
      <c r="UGU1034" s="45"/>
      <c r="UGV1034" s="45"/>
      <c r="UGW1034" s="45"/>
      <c r="UGX1034" s="45"/>
      <c r="UGY1034" s="45"/>
      <c r="UGZ1034" s="45"/>
      <c r="UHA1034" s="45"/>
      <c r="UHB1034" s="45"/>
      <c r="UHC1034" s="45"/>
      <c r="UHD1034" s="45"/>
      <c r="UHE1034" s="45"/>
      <c r="UHF1034" s="45"/>
      <c r="UHG1034" s="45"/>
      <c r="UHH1034" s="45"/>
      <c r="UHI1034" s="45"/>
      <c r="UHJ1034" s="45"/>
      <c r="UHK1034" s="45"/>
      <c r="UHL1034" s="45"/>
      <c r="UHM1034" s="45"/>
      <c r="UHN1034" s="45"/>
      <c r="UHO1034" s="45"/>
      <c r="UHP1034" s="45"/>
      <c r="UHQ1034" s="45"/>
      <c r="UHR1034" s="45"/>
      <c r="UHS1034" s="45"/>
      <c r="UHT1034" s="45"/>
      <c r="UHU1034" s="45"/>
      <c r="UHV1034" s="45"/>
      <c r="UHW1034" s="45"/>
      <c r="UHX1034" s="45"/>
      <c r="UHY1034" s="45"/>
      <c r="UHZ1034" s="45"/>
      <c r="UIA1034" s="45"/>
      <c r="UIB1034" s="45"/>
      <c r="UIC1034" s="45"/>
      <c r="UID1034" s="45"/>
      <c r="UIE1034" s="45"/>
      <c r="UIF1034" s="45"/>
      <c r="UIG1034" s="45"/>
      <c r="UIH1034" s="45"/>
      <c r="UII1034" s="45"/>
      <c r="UIJ1034" s="45"/>
      <c r="UIK1034" s="45"/>
      <c r="UIL1034" s="45"/>
      <c r="UIM1034" s="45"/>
      <c r="UIN1034" s="45"/>
      <c r="UIO1034" s="45"/>
      <c r="UIP1034" s="45"/>
      <c r="UIQ1034" s="45"/>
      <c r="UIR1034" s="45"/>
      <c r="UIS1034" s="45"/>
      <c r="UIT1034" s="45"/>
      <c r="UIU1034" s="45"/>
      <c r="UIV1034" s="45"/>
      <c r="UIW1034" s="45"/>
      <c r="UIX1034" s="45"/>
      <c r="UIY1034" s="45"/>
      <c r="UIZ1034" s="45"/>
      <c r="UJA1034" s="45"/>
      <c r="UJB1034" s="45"/>
      <c r="UJC1034" s="45"/>
      <c r="UJD1034" s="45"/>
      <c r="UJE1034" s="45"/>
      <c r="UJF1034" s="45"/>
      <c r="UJG1034" s="45"/>
      <c r="UJH1034" s="45"/>
      <c r="UJI1034" s="45"/>
      <c r="UJJ1034" s="45"/>
      <c r="UJK1034" s="45"/>
      <c r="UJL1034" s="45"/>
      <c r="UJM1034" s="45"/>
      <c r="UJN1034" s="45"/>
      <c r="UJO1034" s="45"/>
      <c r="UJP1034" s="45"/>
      <c r="UJQ1034" s="45"/>
      <c r="UJR1034" s="45"/>
      <c r="UJS1034" s="45"/>
      <c r="UJT1034" s="45"/>
      <c r="UJU1034" s="45"/>
      <c r="UJV1034" s="45"/>
      <c r="UJW1034" s="45"/>
      <c r="UJX1034" s="45"/>
      <c r="UJY1034" s="45"/>
      <c r="UJZ1034" s="45"/>
      <c r="UKA1034" s="45"/>
      <c r="UKB1034" s="45"/>
      <c r="UKC1034" s="45"/>
      <c r="UKD1034" s="45"/>
      <c r="UKE1034" s="45"/>
      <c r="UKF1034" s="45"/>
      <c r="UKG1034" s="45"/>
      <c r="UKH1034" s="45"/>
      <c r="UKI1034" s="45"/>
      <c r="UKJ1034" s="45"/>
      <c r="UKK1034" s="45"/>
      <c r="UKL1034" s="45"/>
      <c r="UKM1034" s="45"/>
      <c r="UKN1034" s="45"/>
      <c r="UKO1034" s="45"/>
      <c r="UKP1034" s="45"/>
      <c r="UKQ1034" s="45"/>
      <c r="UKR1034" s="45"/>
      <c r="UKS1034" s="45"/>
      <c r="UKT1034" s="45"/>
      <c r="UKU1034" s="45"/>
      <c r="UKV1034" s="45"/>
      <c r="UKW1034" s="45"/>
      <c r="UKX1034" s="45"/>
      <c r="UKY1034" s="45"/>
      <c r="UKZ1034" s="45"/>
      <c r="ULA1034" s="45"/>
      <c r="ULB1034" s="45"/>
      <c r="ULC1034" s="45"/>
      <c r="ULD1034" s="45"/>
      <c r="ULE1034" s="45"/>
      <c r="ULF1034" s="45"/>
      <c r="ULG1034" s="45"/>
      <c r="ULH1034" s="45"/>
      <c r="ULI1034" s="45"/>
      <c r="ULJ1034" s="45"/>
      <c r="ULK1034" s="45"/>
      <c r="ULL1034" s="45"/>
      <c r="ULM1034" s="45"/>
      <c r="ULN1034" s="45"/>
      <c r="ULO1034" s="45"/>
      <c r="ULP1034" s="45"/>
      <c r="ULQ1034" s="45"/>
      <c r="ULR1034" s="45"/>
      <c r="ULS1034" s="45"/>
      <c r="ULT1034" s="45"/>
      <c r="ULU1034" s="45"/>
      <c r="ULV1034" s="45"/>
      <c r="ULW1034" s="45"/>
      <c r="ULX1034" s="45"/>
      <c r="ULY1034" s="45"/>
      <c r="ULZ1034" s="45"/>
      <c r="UMA1034" s="45"/>
      <c r="UMB1034" s="45"/>
      <c r="UMC1034" s="45"/>
      <c r="UMD1034" s="45"/>
      <c r="UME1034" s="45"/>
      <c r="UMF1034" s="45"/>
      <c r="UMG1034" s="45"/>
      <c r="UMH1034" s="45"/>
      <c r="UMI1034" s="45"/>
      <c r="UMJ1034" s="45"/>
      <c r="UMK1034" s="45"/>
      <c r="UML1034" s="45"/>
      <c r="UMM1034" s="45"/>
      <c r="UMN1034" s="45"/>
      <c r="UMO1034" s="45"/>
      <c r="UMP1034" s="45"/>
      <c r="UMQ1034" s="45"/>
      <c r="UMR1034" s="45"/>
      <c r="UMS1034" s="45"/>
      <c r="UMT1034" s="45"/>
      <c r="UMU1034" s="45"/>
      <c r="UMV1034" s="45"/>
      <c r="UMW1034" s="45"/>
      <c r="UMX1034" s="45"/>
      <c r="UMY1034" s="45"/>
      <c r="UMZ1034" s="45"/>
      <c r="UNA1034" s="45"/>
      <c r="UNB1034" s="45"/>
      <c r="UNC1034" s="45"/>
      <c r="UND1034" s="45"/>
      <c r="UNE1034" s="45"/>
      <c r="UNF1034" s="45"/>
      <c r="UNG1034" s="45"/>
      <c r="UNH1034" s="45"/>
      <c r="UNI1034" s="45"/>
      <c r="UNJ1034" s="45"/>
      <c r="UNK1034" s="45"/>
      <c r="UNL1034" s="45"/>
      <c r="UNM1034" s="45"/>
      <c r="UNN1034" s="45"/>
      <c r="UNO1034" s="45"/>
      <c r="UNP1034" s="45"/>
      <c r="UNQ1034" s="45"/>
      <c r="UNR1034" s="45"/>
      <c r="UNS1034" s="45"/>
      <c r="UNT1034" s="45"/>
      <c r="UNU1034" s="45"/>
      <c r="UNV1034" s="45"/>
      <c r="UNW1034" s="45"/>
      <c r="UNX1034" s="45"/>
      <c r="UNY1034" s="45"/>
      <c r="UNZ1034" s="45"/>
      <c r="UOA1034" s="45"/>
      <c r="UOB1034" s="45"/>
      <c r="UOC1034" s="45"/>
      <c r="UOD1034" s="45"/>
      <c r="UOE1034" s="45"/>
      <c r="UOF1034" s="45"/>
      <c r="UOG1034" s="45"/>
      <c r="UOH1034" s="45"/>
      <c r="UOI1034" s="45"/>
      <c r="UOJ1034" s="45"/>
      <c r="UOK1034" s="45"/>
      <c r="UOL1034" s="45"/>
      <c r="UOM1034" s="45"/>
      <c r="UON1034" s="45"/>
      <c r="UOO1034" s="45"/>
      <c r="UOP1034" s="45"/>
      <c r="UOQ1034" s="45"/>
      <c r="UOR1034" s="45"/>
      <c r="UOS1034" s="45"/>
      <c r="UOT1034" s="45"/>
      <c r="UOU1034" s="45"/>
      <c r="UOV1034" s="45"/>
      <c r="UOW1034" s="45"/>
      <c r="UOX1034" s="45"/>
      <c r="UOY1034" s="45"/>
      <c r="UOZ1034" s="45"/>
      <c r="UPA1034" s="45"/>
      <c r="UPB1034" s="45"/>
      <c r="UPC1034" s="45"/>
      <c r="UPD1034" s="45"/>
      <c r="UPE1034" s="45"/>
      <c r="UPF1034" s="45"/>
      <c r="UPG1034" s="45"/>
      <c r="UPH1034" s="45"/>
      <c r="UPI1034" s="45"/>
      <c r="UPJ1034" s="45"/>
      <c r="UPK1034" s="45"/>
      <c r="UPL1034" s="45"/>
      <c r="UPM1034" s="45"/>
      <c r="UPN1034" s="45"/>
      <c r="UPO1034" s="45"/>
      <c r="UPP1034" s="45"/>
      <c r="UPQ1034" s="45"/>
      <c r="UPR1034" s="45"/>
      <c r="UPS1034" s="45"/>
      <c r="UPT1034" s="45"/>
      <c r="UPU1034" s="45"/>
      <c r="UPV1034" s="45"/>
      <c r="UPW1034" s="45"/>
      <c r="UPX1034" s="45"/>
      <c r="UPY1034" s="45"/>
      <c r="UPZ1034" s="45"/>
      <c r="UQA1034" s="45"/>
      <c r="UQB1034" s="45"/>
      <c r="UQC1034" s="45"/>
      <c r="UQD1034" s="45"/>
      <c r="UQE1034" s="45"/>
      <c r="UQF1034" s="45"/>
      <c r="UQG1034" s="45"/>
      <c r="UQH1034" s="45"/>
      <c r="UQI1034" s="45"/>
      <c r="UQJ1034" s="45"/>
      <c r="UQK1034" s="45"/>
      <c r="UQL1034" s="45"/>
      <c r="UQM1034" s="45"/>
      <c r="UQN1034" s="45"/>
      <c r="UQO1034" s="45"/>
      <c r="UQP1034" s="45"/>
      <c r="UQQ1034" s="45"/>
      <c r="UQR1034" s="45"/>
      <c r="UQS1034" s="45"/>
      <c r="UQT1034" s="45"/>
      <c r="UQU1034" s="45"/>
      <c r="UQV1034" s="45"/>
      <c r="UQW1034" s="45"/>
      <c r="UQX1034" s="45"/>
      <c r="UQY1034" s="45"/>
      <c r="UQZ1034" s="45"/>
      <c r="URA1034" s="45"/>
      <c r="URB1034" s="45"/>
      <c r="URC1034" s="45"/>
      <c r="URD1034" s="45"/>
      <c r="URE1034" s="45"/>
      <c r="URF1034" s="45"/>
      <c r="URG1034" s="45"/>
      <c r="URH1034" s="45"/>
      <c r="URI1034" s="45"/>
      <c r="URJ1034" s="45"/>
      <c r="URK1034" s="45"/>
      <c r="URL1034" s="45"/>
      <c r="URM1034" s="45"/>
      <c r="URN1034" s="45"/>
      <c r="URO1034" s="45"/>
      <c r="URP1034" s="45"/>
      <c r="URQ1034" s="45"/>
      <c r="URR1034" s="45"/>
      <c r="URS1034" s="45"/>
      <c r="URT1034" s="45"/>
      <c r="URU1034" s="45"/>
      <c r="URV1034" s="45"/>
      <c r="URW1034" s="45"/>
      <c r="URX1034" s="45"/>
      <c r="URY1034" s="45"/>
      <c r="URZ1034" s="45"/>
      <c r="USA1034" s="45"/>
      <c r="USB1034" s="45"/>
      <c r="USC1034" s="45"/>
      <c r="USD1034" s="45"/>
      <c r="USE1034" s="45"/>
      <c r="USF1034" s="45"/>
      <c r="USG1034" s="45"/>
      <c r="USH1034" s="45"/>
      <c r="USI1034" s="45"/>
      <c r="USJ1034" s="45"/>
      <c r="USK1034" s="45"/>
      <c r="USL1034" s="45"/>
      <c r="USM1034" s="45"/>
      <c r="USN1034" s="45"/>
      <c r="USO1034" s="45"/>
      <c r="USP1034" s="45"/>
      <c r="USQ1034" s="45"/>
      <c r="USR1034" s="45"/>
      <c r="USS1034" s="45"/>
      <c r="UST1034" s="45"/>
      <c r="USU1034" s="45"/>
      <c r="USV1034" s="45"/>
      <c r="USW1034" s="45"/>
      <c r="USX1034" s="45"/>
      <c r="USY1034" s="45"/>
      <c r="USZ1034" s="45"/>
      <c r="UTA1034" s="45"/>
      <c r="UTB1034" s="45"/>
      <c r="UTC1034" s="45"/>
      <c r="UTD1034" s="45"/>
      <c r="UTE1034" s="45"/>
      <c r="UTF1034" s="45"/>
      <c r="UTG1034" s="45"/>
      <c r="UTH1034" s="45"/>
      <c r="UTI1034" s="45"/>
      <c r="UTJ1034" s="45"/>
      <c r="UTK1034" s="45"/>
      <c r="UTL1034" s="45"/>
      <c r="UTM1034" s="45"/>
      <c r="UTN1034" s="45"/>
      <c r="UTO1034" s="45"/>
      <c r="UTP1034" s="45"/>
      <c r="UTQ1034" s="45"/>
      <c r="UTR1034" s="45"/>
      <c r="UTS1034" s="45"/>
      <c r="UTT1034" s="45"/>
      <c r="UTU1034" s="45"/>
      <c r="UTV1034" s="45"/>
      <c r="UTW1034" s="45"/>
      <c r="UTX1034" s="45"/>
      <c r="UTY1034" s="45"/>
      <c r="UTZ1034" s="45"/>
      <c r="UUA1034" s="45"/>
      <c r="UUB1034" s="45"/>
      <c r="UUC1034" s="45"/>
      <c r="UUD1034" s="45"/>
      <c r="UUE1034" s="45"/>
      <c r="UUF1034" s="45"/>
      <c r="UUG1034" s="45"/>
      <c r="UUH1034" s="45"/>
      <c r="UUI1034" s="45"/>
      <c r="UUJ1034" s="45"/>
      <c r="UUK1034" s="45"/>
      <c r="UUL1034" s="45"/>
      <c r="UUM1034" s="45"/>
      <c r="UUN1034" s="45"/>
      <c r="UUO1034" s="45"/>
      <c r="UUP1034" s="45"/>
      <c r="UUQ1034" s="45"/>
      <c r="UUR1034" s="45"/>
      <c r="UUS1034" s="45"/>
      <c r="UUT1034" s="45"/>
      <c r="UUU1034" s="45"/>
      <c r="UUV1034" s="45"/>
      <c r="UUW1034" s="45"/>
      <c r="UUX1034" s="45"/>
      <c r="UUY1034" s="45"/>
      <c r="UUZ1034" s="45"/>
      <c r="UVA1034" s="45"/>
      <c r="UVB1034" s="45"/>
      <c r="UVC1034" s="45"/>
      <c r="UVD1034" s="45"/>
      <c r="UVE1034" s="45"/>
      <c r="UVF1034" s="45"/>
      <c r="UVG1034" s="45"/>
      <c r="UVH1034" s="45"/>
      <c r="UVI1034" s="45"/>
      <c r="UVJ1034" s="45"/>
      <c r="UVK1034" s="45"/>
      <c r="UVL1034" s="45"/>
      <c r="UVM1034" s="45"/>
      <c r="UVN1034" s="45"/>
      <c r="UVO1034" s="45"/>
      <c r="UVP1034" s="45"/>
      <c r="UVQ1034" s="45"/>
      <c r="UVR1034" s="45"/>
      <c r="UVS1034" s="45"/>
      <c r="UVT1034" s="45"/>
      <c r="UVU1034" s="45"/>
      <c r="UVV1034" s="45"/>
      <c r="UVW1034" s="45"/>
      <c r="UVX1034" s="45"/>
      <c r="UVY1034" s="45"/>
      <c r="UVZ1034" s="45"/>
      <c r="UWA1034" s="45"/>
      <c r="UWB1034" s="45"/>
      <c r="UWC1034" s="45"/>
      <c r="UWD1034" s="45"/>
      <c r="UWE1034" s="45"/>
      <c r="UWF1034" s="45"/>
      <c r="UWG1034" s="45"/>
      <c r="UWH1034" s="45"/>
      <c r="UWI1034" s="45"/>
      <c r="UWJ1034" s="45"/>
      <c r="UWK1034" s="45"/>
      <c r="UWL1034" s="45"/>
      <c r="UWM1034" s="45"/>
      <c r="UWN1034" s="45"/>
      <c r="UWO1034" s="45"/>
      <c r="UWP1034" s="45"/>
      <c r="UWQ1034" s="45"/>
      <c r="UWR1034" s="45"/>
      <c r="UWS1034" s="45"/>
      <c r="UWT1034" s="45"/>
      <c r="UWU1034" s="45"/>
      <c r="UWV1034" s="45"/>
      <c r="UWW1034" s="45"/>
      <c r="UWX1034" s="45"/>
      <c r="UWY1034" s="45"/>
      <c r="UWZ1034" s="45"/>
      <c r="UXA1034" s="45"/>
      <c r="UXB1034" s="45"/>
      <c r="UXC1034" s="45"/>
      <c r="UXD1034" s="45"/>
      <c r="UXE1034" s="45"/>
      <c r="UXF1034" s="45"/>
      <c r="UXG1034" s="45"/>
      <c r="UXH1034" s="45"/>
      <c r="UXI1034" s="45"/>
      <c r="UXJ1034" s="45"/>
      <c r="UXK1034" s="45"/>
      <c r="UXL1034" s="45"/>
      <c r="UXM1034" s="45"/>
      <c r="UXN1034" s="45"/>
      <c r="UXO1034" s="45"/>
      <c r="UXP1034" s="45"/>
      <c r="UXQ1034" s="45"/>
      <c r="UXR1034" s="45"/>
      <c r="UXS1034" s="45"/>
      <c r="UXT1034" s="45"/>
      <c r="UXU1034" s="45"/>
      <c r="UXV1034" s="45"/>
      <c r="UXW1034" s="45"/>
      <c r="UXX1034" s="45"/>
      <c r="UXY1034" s="45"/>
      <c r="UXZ1034" s="45"/>
      <c r="UYA1034" s="45"/>
      <c r="UYB1034" s="45"/>
      <c r="UYC1034" s="45"/>
      <c r="UYD1034" s="45"/>
      <c r="UYE1034" s="45"/>
      <c r="UYF1034" s="45"/>
      <c r="UYG1034" s="45"/>
      <c r="UYH1034" s="45"/>
      <c r="UYI1034" s="45"/>
      <c r="UYJ1034" s="45"/>
      <c r="UYK1034" s="45"/>
      <c r="UYL1034" s="45"/>
      <c r="UYM1034" s="45"/>
      <c r="UYN1034" s="45"/>
      <c r="UYO1034" s="45"/>
      <c r="UYP1034" s="45"/>
      <c r="UYQ1034" s="45"/>
      <c r="UYR1034" s="45"/>
      <c r="UYS1034" s="45"/>
      <c r="UYT1034" s="45"/>
      <c r="UYU1034" s="45"/>
      <c r="UYV1034" s="45"/>
      <c r="UYW1034" s="45"/>
      <c r="UYX1034" s="45"/>
      <c r="UYY1034" s="45"/>
      <c r="UYZ1034" s="45"/>
      <c r="UZA1034" s="45"/>
      <c r="UZB1034" s="45"/>
      <c r="UZC1034" s="45"/>
      <c r="UZD1034" s="45"/>
      <c r="UZE1034" s="45"/>
      <c r="UZF1034" s="45"/>
      <c r="UZG1034" s="45"/>
      <c r="UZH1034" s="45"/>
      <c r="UZI1034" s="45"/>
      <c r="UZJ1034" s="45"/>
      <c r="UZK1034" s="45"/>
      <c r="UZL1034" s="45"/>
      <c r="UZM1034" s="45"/>
      <c r="UZN1034" s="45"/>
      <c r="UZO1034" s="45"/>
      <c r="UZP1034" s="45"/>
      <c r="UZQ1034" s="45"/>
      <c r="UZR1034" s="45"/>
      <c r="UZS1034" s="45"/>
      <c r="UZT1034" s="45"/>
      <c r="UZU1034" s="45"/>
      <c r="UZV1034" s="45"/>
      <c r="UZW1034" s="45"/>
      <c r="UZX1034" s="45"/>
      <c r="UZY1034" s="45"/>
      <c r="UZZ1034" s="45"/>
      <c r="VAA1034" s="45"/>
      <c r="VAB1034" s="45"/>
      <c r="VAC1034" s="45"/>
      <c r="VAD1034" s="45"/>
      <c r="VAE1034" s="45"/>
      <c r="VAF1034" s="45"/>
      <c r="VAG1034" s="45"/>
      <c r="VAH1034" s="45"/>
      <c r="VAI1034" s="45"/>
      <c r="VAJ1034" s="45"/>
      <c r="VAK1034" s="45"/>
      <c r="VAL1034" s="45"/>
      <c r="VAM1034" s="45"/>
      <c r="VAN1034" s="45"/>
      <c r="VAO1034" s="45"/>
      <c r="VAP1034" s="45"/>
      <c r="VAQ1034" s="45"/>
      <c r="VAR1034" s="45"/>
      <c r="VAS1034" s="45"/>
      <c r="VAT1034" s="45"/>
      <c r="VAU1034" s="45"/>
      <c r="VAV1034" s="45"/>
      <c r="VAW1034" s="45"/>
      <c r="VAX1034" s="45"/>
      <c r="VAY1034" s="45"/>
      <c r="VAZ1034" s="45"/>
      <c r="VBA1034" s="45"/>
      <c r="VBB1034" s="45"/>
      <c r="VBC1034" s="45"/>
      <c r="VBD1034" s="45"/>
      <c r="VBE1034" s="45"/>
      <c r="VBF1034" s="45"/>
      <c r="VBG1034" s="45"/>
      <c r="VBH1034" s="45"/>
      <c r="VBI1034" s="45"/>
      <c r="VBJ1034" s="45"/>
      <c r="VBK1034" s="45"/>
      <c r="VBL1034" s="45"/>
      <c r="VBM1034" s="45"/>
      <c r="VBN1034" s="45"/>
      <c r="VBO1034" s="45"/>
      <c r="VBP1034" s="45"/>
      <c r="VBQ1034" s="45"/>
      <c r="VBR1034" s="45"/>
      <c r="VBS1034" s="45"/>
      <c r="VBT1034" s="45"/>
      <c r="VBU1034" s="45"/>
      <c r="VBV1034" s="45"/>
      <c r="VBW1034" s="45"/>
      <c r="VBX1034" s="45"/>
      <c r="VBY1034" s="45"/>
      <c r="VBZ1034" s="45"/>
      <c r="VCA1034" s="45"/>
      <c r="VCB1034" s="45"/>
      <c r="VCC1034" s="45"/>
      <c r="VCD1034" s="45"/>
      <c r="VCE1034" s="45"/>
      <c r="VCF1034" s="45"/>
      <c r="VCG1034" s="45"/>
      <c r="VCH1034" s="45"/>
      <c r="VCI1034" s="45"/>
      <c r="VCJ1034" s="45"/>
      <c r="VCK1034" s="45"/>
      <c r="VCL1034" s="45"/>
      <c r="VCM1034" s="45"/>
      <c r="VCN1034" s="45"/>
      <c r="VCO1034" s="45"/>
      <c r="VCP1034" s="45"/>
      <c r="VCQ1034" s="45"/>
      <c r="VCR1034" s="45"/>
      <c r="VCS1034" s="45"/>
      <c r="VCT1034" s="45"/>
      <c r="VCU1034" s="45"/>
      <c r="VCV1034" s="45"/>
      <c r="VCW1034" s="45"/>
      <c r="VCX1034" s="45"/>
      <c r="VCY1034" s="45"/>
      <c r="VCZ1034" s="45"/>
      <c r="VDA1034" s="45"/>
      <c r="VDB1034" s="45"/>
      <c r="VDC1034" s="45"/>
      <c r="VDD1034" s="45"/>
      <c r="VDE1034" s="45"/>
      <c r="VDF1034" s="45"/>
      <c r="VDG1034" s="45"/>
      <c r="VDH1034" s="45"/>
      <c r="VDI1034" s="45"/>
      <c r="VDJ1034" s="45"/>
      <c r="VDK1034" s="45"/>
      <c r="VDL1034" s="45"/>
      <c r="VDM1034" s="45"/>
      <c r="VDN1034" s="45"/>
      <c r="VDO1034" s="45"/>
      <c r="VDP1034" s="45"/>
      <c r="VDQ1034" s="45"/>
      <c r="VDR1034" s="45"/>
      <c r="VDS1034" s="45"/>
      <c r="VDT1034" s="45"/>
      <c r="VDU1034" s="45"/>
      <c r="VDV1034" s="45"/>
      <c r="VDW1034" s="45"/>
      <c r="VDX1034" s="45"/>
      <c r="VDY1034" s="45"/>
      <c r="VDZ1034" s="45"/>
      <c r="VEA1034" s="45"/>
      <c r="VEB1034" s="45"/>
      <c r="VEC1034" s="45"/>
      <c r="VED1034" s="45"/>
      <c r="VEE1034" s="45"/>
      <c r="VEF1034" s="45"/>
      <c r="VEG1034" s="45"/>
      <c r="VEH1034" s="45"/>
      <c r="VEI1034" s="45"/>
      <c r="VEJ1034" s="45"/>
      <c r="VEK1034" s="45"/>
      <c r="VEL1034" s="45"/>
      <c r="VEM1034" s="45"/>
      <c r="VEN1034" s="45"/>
      <c r="VEO1034" s="45"/>
      <c r="VEP1034" s="45"/>
      <c r="VEQ1034" s="45"/>
      <c r="VER1034" s="45"/>
      <c r="VES1034" s="45"/>
      <c r="VET1034" s="45"/>
      <c r="VEU1034" s="45"/>
      <c r="VEV1034" s="45"/>
      <c r="VEW1034" s="45"/>
      <c r="VEX1034" s="45"/>
      <c r="VEY1034" s="45"/>
      <c r="VEZ1034" s="45"/>
      <c r="VFA1034" s="45"/>
      <c r="VFB1034" s="45"/>
      <c r="VFC1034" s="45"/>
      <c r="VFD1034" s="45"/>
      <c r="VFE1034" s="45"/>
      <c r="VFF1034" s="45"/>
      <c r="VFG1034" s="45"/>
      <c r="VFH1034" s="45"/>
      <c r="VFI1034" s="45"/>
      <c r="VFJ1034" s="45"/>
      <c r="VFK1034" s="45"/>
      <c r="VFL1034" s="45"/>
      <c r="VFM1034" s="45"/>
      <c r="VFN1034" s="45"/>
      <c r="VFO1034" s="45"/>
      <c r="VFP1034" s="45"/>
      <c r="VFQ1034" s="45"/>
      <c r="VFR1034" s="45"/>
      <c r="VFS1034" s="45"/>
      <c r="VFT1034" s="45"/>
      <c r="VFU1034" s="45"/>
      <c r="VFV1034" s="45"/>
      <c r="VFW1034" s="45"/>
      <c r="VFX1034" s="45"/>
      <c r="VFY1034" s="45"/>
      <c r="VFZ1034" s="45"/>
      <c r="VGA1034" s="45"/>
      <c r="VGB1034" s="45"/>
      <c r="VGC1034" s="45"/>
      <c r="VGD1034" s="45"/>
      <c r="VGE1034" s="45"/>
      <c r="VGF1034" s="45"/>
      <c r="VGG1034" s="45"/>
      <c r="VGH1034" s="45"/>
      <c r="VGI1034" s="45"/>
      <c r="VGJ1034" s="45"/>
      <c r="VGK1034" s="45"/>
      <c r="VGL1034" s="45"/>
      <c r="VGM1034" s="45"/>
      <c r="VGN1034" s="45"/>
      <c r="VGO1034" s="45"/>
      <c r="VGP1034" s="45"/>
      <c r="VGQ1034" s="45"/>
      <c r="VGR1034" s="45"/>
      <c r="VGS1034" s="45"/>
      <c r="VGT1034" s="45"/>
      <c r="VGU1034" s="45"/>
      <c r="VGV1034" s="45"/>
      <c r="VGW1034" s="45"/>
      <c r="VGX1034" s="45"/>
      <c r="VGY1034" s="45"/>
      <c r="VGZ1034" s="45"/>
      <c r="VHA1034" s="45"/>
      <c r="VHB1034" s="45"/>
      <c r="VHC1034" s="45"/>
      <c r="VHD1034" s="45"/>
      <c r="VHE1034" s="45"/>
      <c r="VHF1034" s="45"/>
      <c r="VHG1034" s="45"/>
      <c r="VHH1034" s="45"/>
      <c r="VHI1034" s="45"/>
      <c r="VHJ1034" s="45"/>
      <c r="VHK1034" s="45"/>
      <c r="VHL1034" s="45"/>
      <c r="VHM1034" s="45"/>
      <c r="VHN1034" s="45"/>
      <c r="VHO1034" s="45"/>
      <c r="VHP1034" s="45"/>
      <c r="VHQ1034" s="45"/>
      <c r="VHR1034" s="45"/>
      <c r="VHS1034" s="45"/>
      <c r="VHT1034" s="45"/>
      <c r="VHU1034" s="45"/>
      <c r="VHV1034" s="45"/>
      <c r="VHW1034" s="45"/>
      <c r="VHX1034" s="45"/>
      <c r="VHY1034" s="45"/>
      <c r="VHZ1034" s="45"/>
      <c r="VIA1034" s="45"/>
      <c r="VIB1034" s="45"/>
      <c r="VIC1034" s="45"/>
      <c r="VID1034" s="45"/>
      <c r="VIE1034" s="45"/>
      <c r="VIF1034" s="45"/>
      <c r="VIG1034" s="45"/>
      <c r="VIH1034" s="45"/>
      <c r="VII1034" s="45"/>
      <c r="VIJ1034" s="45"/>
      <c r="VIK1034" s="45"/>
      <c r="VIL1034" s="45"/>
      <c r="VIM1034" s="45"/>
      <c r="VIN1034" s="45"/>
      <c r="VIO1034" s="45"/>
      <c r="VIP1034" s="45"/>
      <c r="VIQ1034" s="45"/>
      <c r="VIR1034" s="45"/>
      <c r="VIS1034" s="45"/>
      <c r="VIT1034" s="45"/>
      <c r="VIU1034" s="45"/>
      <c r="VIV1034" s="45"/>
      <c r="VIW1034" s="45"/>
      <c r="VIX1034" s="45"/>
      <c r="VIY1034" s="45"/>
      <c r="VIZ1034" s="45"/>
      <c r="VJA1034" s="45"/>
      <c r="VJB1034" s="45"/>
      <c r="VJC1034" s="45"/>
      <c r="VJD1034" s="45"/>
      <c r="VJE1034" s="45"/>
      <c r="VJF1034" s="45"/>
      <c r="VJG1034" s="45"/>
      <c r="VJH1034" s="45"/>
      <c r="VJI1034" s="45"/>
      <c r="VJJ1034" s="45"/>
      <c r="VJK1034" s="45"/>
      <c r="VJL1034" s="45"/>
      <c r="VJM1034" s="45"/>
      <c r="VJN1034" s="45"/>
      <c r="VJO1034" s="45"/>
      <c r="VJP1034" s="45"/>
      <c r="VJQ1034" s="45"/>
      <c r="VJR1034" s="45"/>
      <c r="VJS1034" s="45"/>
      <c r="VJT1034" s="45"/>
      <c r="VJU1034" s="45"/>
      <c r="VJV1034" s="45"/>
      <c r="VJW1034" s="45"/>
      <c r="VJX1034" s="45"/>
      <c r="VJY1034" s="45"/>
      <c r="VJZ1034" s="45"/>
      <c r="VKA1034" s="45"/>
      <c r="VKB1034" s="45"/>
      <c r="VKC1034" s="45"/>
      <c r="VKD1034" s="45"/>
      <c r="VKE1034" s="45"/>
      <c r="VKF1034" s="45"/>
      <c r="VKG1034" s="45"/>
      <c r="VKH1034" s="45"/>
      <c r="VKI1034" s="45"/>
      <c r="VKJ1034" s="45"/>
      <c r="VKK1034" s="45"/>
      <c r="VKL1034" s="45"/>
      <c r="VKM1034" s="45"/>
      <c r="VKN1034" s="45"/>
      <c r="VKO1034" s="45"/>
      <c r="VKP1034" s="45"/>
      <c r="VKQ1034" s="45"/>
      <c r="VKR1034" s="45"/>
      <c r="VKS1034" s="45"/>
      <c r="VKT1034" s="45"/>
      <c r="VKU1034" s="45"/>
      <c r="VKV1034" s="45"/>
      <c r="VKW1034" s="45"/>
      <c r="VKX1034" s="45"/>
      <c r="VKY1034" s="45"/>
      <c r="VKZ1034" s="45"/>
      <c r="VLA1034" s="45"/>
      <c r="VLB1034" s="45"/>
      <c r="VLC1034" s="45"/>
      <c r="VLD1034" s="45"/>
      <c r="VLE1034" s="45"/>
      <c r="VLF1034" s="45"/>
      <c r="VLG1034" s="45"/>
      <c r="VLH1034" s="45"/>
      <c r="VLI1034" s="45"/>
      <c r="VLJ1034" s="45"/>
      <c r="VLK1034" s="45"/>
      <c r="VLL1034" s="45"/>
      <c r="VLM1034" s="45"/>
      <c r="VLN1034" s="45"/>
      <c r="VLO1034" s="45"/>
      <c r="VLP1034" s="45"/>
      <c r="VLQ1034" s="45"/>
      <c r="VLR1034" s="45"/>
      <c r="VLS1034" s="45"/>
      <c r="VLT1034" s="45"/>
      <c r="VLU1034" s="45"/>
      <c r="VLV1034" s="45"/>
      <c r="VLW1034" s="45"/>
      <c r="VLX1034" s="45"/>
      <c r="VLY1034" s="45"/>
      <c r="VLZ1034" s="45"/>
      <c r="VMA1034" s="45"/>
      <c r="VMB1034" s="45"/>
      <c r="VMC1034" s="45"/>
      <c r="VMD1034" s="45"/>
      <c r="VME1034" s="45"/>
      <c r="VMF1034" s="45"/>
      <c r="VMG1034" s="45"/>
      <c r="VMH1034" s="45"/>
      <c r="VMI1034" s="45"/>
      <c r="VMJ1034" s="45"/>
      <c r="VMK1034" s="45"/>
      <c r="VML1034" s="45"/>
      <c r="VMM1034" s="45"/>
      <c r="VMN1034" s="45"/>
      <c r="VMO1034" s="45"/>
      <c r="VMP1034" s="45"/>
      <c r="VMQ1034" s="45"/>
      <c r="VMR1034" s="45"/>
      <c r="VMS1034" s="45"/>
      <c r="VMT1034" s="45"/>
      <c r="VMU1034" s="45"/>
      <c r="VMV1034" s="45"/>
      <c r="VMW1034" s="45"/>
      <c r="VMX1034" s="45"/>
      <c r="VMY1034" s="45"/>
      <c r="VMZ1034" s="45"/>
      <c r="VNA1034" s="45"/>
      <c r="VNB1034" s="45"/>
      <c r="VNC1034" s="45"/>
      <c r="VND1034" s="45"/>
      <c r="VNE1034" s="45"/>
      <c r="VNF1034" s="45"/>
      <c r="VNG1034" s="45"/>
      <c r="VNH1034" s="45"/>
      <c r="VNI1034" s="45"/>
      <c r="VNJ1034" s="45"/>
      <c r="VNK1034" s="45"/>
      <c r="VNL1034" s="45"/>
      <c r="VNM1034" s="45"/>
      <c r="VNN1034" s="45"/>
      <c r="VNO1034" s="45"/>
      <c r="VNP1034" s="45"/>
      <c r="VNQ1034" s="45"/>
      <c r="VNR1034" s="45"/>
      <c r="VNS1034" s="45"/>
      <c r="VNT1034" s="45"/>
      <c r="VNU1034" s="45"/>
      <c r="VNV1034" s="45"/>
      <c r="VNW1034" s="45"/>
      <c r="VNX1034" s="45"/>
      <c r="VNY1034" s="45"/>
      <c r="VNZ1034" s="45"/>
      <c r="VOA1034" s="45"/>
      <c r="VOB1034" s="45"/>
      <c r="VOC1034" s="45"/>
      <c r="VOD1034" s="45"/>
      <c r="VOE1034" s="45"/>
      <c r="VOF1034" s="45"/>
      <c r="VOG1034" s="45"/>
      <c r="VOH1034" s="45"/>
      <c r="VOI1034" s="45"/>
      <c r="VOJ1034" s="45"/>
      <c r="VOK1034" s="45"/>
      <c r="VOL1034" s="45"/>
      <c r="VOM1034" s="45"/>
      <c r="VON1034" s="45"/>
      <c r="VOO1034" s="45"/>
      <c r="VOP1034" s="45"/>
      <c r="VOQ1034" s="45"/>
      <c r="VOR1034" s="45"/>
      <c r="VOS1034" s="45"/>
      <c r="VOT1034" s="45"/>
      <c r="VOU1034" s="45"/>
      <c r="VOV1034" s="45"/>
      <c r="VOW1034" s="45"/>
      <c r="VOX1034" s="45"/>
      <c r="VOY1034" s="45"/>
      <c r="VOZ1034" s="45"/>
      <c r="VPA1034" s="45"/>
      <c r="VPB1034" s="45"/>
      <c r="VPC1034" s="45"/>
      <c r="VPD1034" s="45"/>
      <c r="VPE1034" s="45"/>
      <c r="VPF1034" s="45"/>
      <c r="VPG1034" s="45"/>
      <c r="VPH1034" s="45"/>
      <c r="VPI1034" s="45"/>
      <c r="VPJ1034" s="45"/>
      <c r="VPK1034" s="45"/>
      <c r="VPL1034" s="45"/>
      <c r="VPM1034" s="45"/>
      <c r="VPN1034" s="45"/>
      <c r="VPO1034" s="45"/>
      <c r="VPP1034" s="45"/>
      <c r="VPQ1034" s="45"/>
      <c r="VPR1034" s="45"/>
      <c r="VPS1034" s="45"/>
      <c r="VPT1034" s="45"/>
      <c r="VPU1034" s="45"/>
      <c r="VPV1034" s="45"/>
      <c r="VPW1034" s="45"/>
      <c r="VPX1034" s="45"/>
      <c r="VPY1034" s="45"/>
      <c r="VPZ1034" s="45"/>
      <c r="VQA1034" s="45"/>
      <c r="VQB1034" s="45"/>
      <c r="VQC1034" s="45"/>
      <c r="VQD1034" s="45"/>
      <c r="VQE1034" s="45"/>
      <c r="VQF1034" s="45"/>
      <c r="VQG1034" s="45"/>
      <c r="VQH1034" s="45"/>
      <c r="VQI1034" s="45"/>
      <c r="VQJ1034" s="45"/>
      <c r="VQK1034" s="45"/>
      <c r="VQL1034" s="45"/>
      <c r="VQM1034" s="45"/>
      <c r="VQN1034" s="45"/>
      <c r="VQO1034" s="45"/>
      <c r="VQP1034" s="45"/>
      <c r="VQQ1034" s="45"/>
      <c r="VQR1034" s="45"/>
      <c r="VQS1034" s="45"/>
      <c r="VQT1034" s="45"/>
      <c r="VQU1034" s="45"/>
      <c r="VQV1034" s="45"/>
      <c r="VQW1034" s="45"/>
      <c r="VQX1034" s="45"/>
      <c r="VQY1034" s="45"/>
      <c r="VQZ1034" s="45"/>
      <c r="VRA1034" s="45"/>
      <c r="VRB1034" s="45"/>
      <c r="VRC1034" s="45"/>
      <c r="VRD1034" s="45"/>
      <c r="VRE1034" s="45"/>
      <c r="VRF1034" s="45"/>
      <c r="VRG1034" s="45"/>
      <c r="VRH1034" s="45"/>
      <c r="VRI1034" s="45"/>
      <c r="VRJ1034" s="45"/>
      <c r="VRK1034" s="45"/>
      <c r="VRL1034" s="45"/>
      <c r="VRM1034" s="45"/>
      <c r="VRN1034" s="45"/>
      <c r="VRO1034" s="45"/>
      <c r="VRP1034" s="45"/>
      <c r="VRQ1034" s="45"/>
      <c r="VRR1034" s="45"/>
      <c r="VRS1034" s="45"/>
      <c r="VRT1034" s="45"/>
      <c r="VRU1034" s="45"/>
      <c r="VRV1034" s="45"/>
      <c r="VRW1034" s="45"/>
      <c r="VRX1034" s="45"/>
      <c r="VRY1034" s="45"/>
      <c r="VRZ1034" s="45"/>
      <c r="VSA1034" s="45"/>
      <c r="VSB1034" s="45"/>
      <c r="VSC1034" s="45"/>
      <c r="VSD1034" s="45"/>
      <c r="VSE1034" s="45"/>
      <c r="VSF1034" s="45"/>
      <c r="VSG1034" s="45"/>
      <c r="VSH1034" s="45"/>
      <c r="VSI1034" s="45"/>
      <c r="VSJ1034" s="45"/>
      <c r="VSK1034" s="45"/>
      <c r="VSL1034" s="45"/>
      <c r="VSM1034" s="45"/>
      <c r="VSN1034" s="45"/>
      <c r="VSO1034" s="45"/>
      <c r="VSP1034" s="45"/>
      <c r="VSQ1034" s="45"/>
      <c r="VSR1034" s="45"/>
      <c r="VSS1034" s="45"/>
      <c r="VST1034" s="45"/>
      <c r="VSU1034" s="45"/>
      <c r="VSV1034" s="45"/>
      <c r="VSW1034" s="45"/>
      <c r="VSX1034" s="45"/>
      <c r="VSY1034" s="45"/>
      <c r="VSZ1034" s="45"/>
      <c r="VTA1034" s="45"/>
      <c r="VTB1034" s="45"/>
      <c r="VTC1034" s="45"/>
      <c r="VTD1034" s="45"/>
      <c r="VTE1034" s="45"/>
      <c r="VTF1034" s="45"/>
      <c r="VTG1034" s="45"/>
      <c r="VTH1034" s="45"/>
      <c r="VTI1034" s="45"/>
      <c r="VTJ1034" s="45"/>
      <c r="VTK1034" s="45"/>
      <c r="VTL1034" s="45"/>
      <c r="VTM1034" s="45"/>
      <c r="VTN1034" s="45"/>
      <c r="VTO1034" s="45"/>
      <c r="VTP1034" s="45"/>
      <c r="VTQ1034" s="45"/>
      <c r="VTR1034" s="45"/>
      <c r="VTS1034" s="45"/>
      <c r="VTT1034" s="45"/>
      <c r="VTU1034" s="45"/>
      <c r="VTV1034" s="45"/>
      <c r="VTW1034" s="45"/>
      <c r="VTX1034" s="45"/>
      <c r="VTY1034" s="45"/>
      <c r="VTZ1034" s="45"/>
      <c r="VUA1034" s="45"/>
      <c r="VUB1034" s="45"/>
      <c r="VUC1034" s="45"/>
      <c r="VUD1034" s="45"/>
      <c r="VUE1034" s="45"/>
      <c r="VUF1034" s="45"/>
      <c r="VUG1034" s="45"/>
      <c r="VUH1034" s="45"/>
      <c r="VUI1034" s="45"/>
      <c r="VUJ1034" s="45"/>
      <c r="VUK1034" s="45"/>
      <c r="VUL1034" s="45"/>
      <c r="VUM1034" s="45"/>
      <c r="VUN1034" s="45"/>
      <c r="VUO1034" s="45"/>
      <c r="VUP1034" s="45"/>
      <c r="VUQ1034" s="45"/>
      <c r="VUR1034" s="45"/>
      <c r="VUS1034" s="45"/>
      <c r="VUT1034" s="45"/>
      <c r="VUU1034" s="45"/>
      <c r="VUV1034" s="45"/>
      <c r="VUW1034" s="45"/>
      <c r="VUX1034" s="45"/>
      <c r="VUY1034" s="45"/>
      <c r="VUZ1034" s="45"/>
      <c r="VVA1034" s="45"/>
      <c r="VVB1034" s="45"/>
      <c r="VVC1034" s="45"/>
      <c r="VVD1034" s="45"/>
      <c r="VVE1034" s="45"/>
      <c r="VVF1034" s="45"/>
      <c r="VVG1034" s="45"/>
      <c r="VVH1034" s="45"/>
      <c r="VVI1034" s="45"/>
      <c r="VVJ1034" s="45"/>
      <c r="VVK1034" s="45"/>
      <c r="VVL1034" s="45"/>
      <c r="VVM1034" s="45"/>
      <c r="VVN1034" s="45"/>
      <c r="VVO1034" s="45"/>
      <c r="VVP1034" s="45"/>
      <c r="VVQ1034" s="45"/>
      <c r="VVR1034" s="45"/>
      <c r="VVS1034" s="45"/>
      <c r="VVT1034" s="45"/>
      <c r="VVU1034" s="45"/>
      <c r="VVV1034" s="45"/>
      <c r="VVW1034" s="45"/>
      <c r="VVX1034" s="45"/>
      <c r="VVY1034" s="45"/>
      <c r="VVZ1034" s="45"/>
      <c r="VWA1034" s="45"/>
      <c r="VWB1034" s="45"/>
      <c r="VWC1034" s="45"/>
      <c r="VWD1034" s="45"/>
      <c r="VWE1034" s="45"/>
      <c r="VWF1034" s="45"/>
      <c r="VWG1034" s="45"/>
      <c r="VWH1034" s="45"/>
      <c r="VWI1034" s="45"/>
      <c r="VWJ1034" s="45"/>
      <c r="VWK1034" s="45"/>
      <c r="VWL1034" s="45"/>
      <c r="VWM1034" s="45"/>
      <c r="VWN1034" s="45"/>
      <c r="VWO1034" s="45"/>
      <c r="VWP1034" s="45"/>
      <c r="VWQ1034" s="45"/>
      <c r="VWR1034" s="45"/>
      <c r="VWS1034" s="45"/>
      <c r="VWT1034" s="45"/>
      <c r="VWU1034" s="45"/>
      <c r="VWV1034" s="45"/>
      <c r="VWW1034" s="45"/>
      <c r="VWX1034" s="45"/>
      <c r="VWY1034" s="45"/>
      <c r="VWZ1034" s="45"/>
      <c r="VXA1034" s="45"/>
      <c r="VXB1034" s="45"/>
      <c r="VXC1034" s="45"/>
      <c r="VXD1034" s="45"/>
      <c r="VXE1034" s="45"/>
      <c r="VXF1034" s="45"/>
      <c r="VXG1034" s="45"/>
      <c r="VXH1034" s="45"/>
      <c r="VXI1034" s="45"/>
      <c r="VXJ1034" s="45"/>
      <c r="VXK1034" s="45"/>
      <c r="VXL1034" s="45"/>
      <c r="VXM1034" s="45"/>
      <c r="VXN1034" s="45"/>
      <c r="VXO1034" s="45"/>
      <c r="VXP1034" s="45"/>
      <c r="VXQ1034" s="45"/>
      <c r="VXR1034" s="45"/>
      <c r="VXS1034" s="45"/>
      <c r="VXT1034" s="45"/>
      <c r="VXU1034" s="45"/>
      <c r="VXV1034" s="45"/>
      <c r="VXW1034" s="45"/>
      <c r="VXX1034" s="45"/>
      <c r="VXY1034" s="45"/>
      <c r="VXZ1034" s="45"/>
      <c r="VYA1034" s="45"/>
      <c r="VYB1034" s="45"/>
      <c r="VYC1034" s="45"/>
      <c r="VYD1034" s="45"/>
      <c r="VYE1034" s="45"/>
      <c r="VYF1034" s="45"/>
      <c r="VYG1034" s="45"/>
      <c r="VYH1034" s="45"/>
      <c r="VYI1034" s="45"/>
      <c r="VYJ1034" s="45"/>
      <c r="VYK1034" s="45"/>
      <c r="VYL1034" s="45"/>
      <c r="VYM1034" s="45"/>
      <c r="VYN1034" s="45"/>
      <c r="VYO1034" s="45"/>
      <c r="VYP1034" s="45"/>
      <c r="VYQ1034" s="45"/>
      <c r="VYR1034" s="45"/>
      <c r="VYS1034" s="45"/>
      <c r="VYT1034" s="45"/>
      <c r="VYU1034" s="45"/>
      <c r="VYV1034" s="45"/>
      <c r="VYW1034" s="45"/>
      <c r="VYX1034" s="45"/>
      <c r="VYY1034" s="45"/>
      <c r="VYZ1034" s="45"/>
      <c r="VZA1034" s="45"/>
      <c r="VZB1034" s="45"/>
      <c r="VZC1034" s="45"/>
      <c r="VZD1034" s="45"/>
      <c r="VZE1034" s="45"/>
      <c r="VZF1034" s="45"/>
      <c r="VZG1034" s="45"/>
      <c r="VZH1034" s="45"/>
      <c r="VZI1034" s="45"/>
      <c r="VZJ1034" s="45"/>
      <c r="VZK1034" s="45"/>
      <c r="VZL1034" s="45"/>
      <c r="VZM1034" s="45"/>
      <c r="VZN1034" s="45"/>
      <c r="VZO1034" s="45"/>
      <c r="VZP1034" s="45"/>
      <c r="VZQ1034" s="45"/>
      <c r="VZR1034" s="45"/>
      <c r="VZS1034" s="45"/>
      <c r="VZT1034" s="45"/>
      <c r="VZU1034" s="45"/>
      <c r="VZV1034" s="45"/>
      <c r="VZW1034" s="45"/>
      <c r="VZX1034" s="45"/>
      <c r="VZY1034" s="45"/>
      <c r="VZZ1034" s="45"/>
      <c r="WAA1034" s="45"/>
      <c r="WAB1034" s="45"/>
      <c r="WAC1034" s="45"/>
      <c r="WAD1034" s="45"/>
      <c r="WAE1034" s="45"/>
      <c r="WAF1034" s="45"/>
      <c r="WAG1034" s="45"/>
      <c r="WAH1034" s="45"/>
      <c r="WAI1034" s="45"/>
      <c r="WAJ1034" s="45"/>
      <c r="WAK1034" s="45"/>
      <c r="WAL1034" s="45"/>
      <c r="WAM1034" s="45"/>
      <c r="WAN1034" s="45"/>
      <c r="WAO1034" s="45"/>
      <c r="WAP1034" s="45"/>
      <c r="WAQ1034" s="45"/>
      <c r="WAR1034" s="45"/>
      <c r="WAS1034" s="45"/>
      <c r="WAT1034" s="45"/>
      <c r="WAU1034" s="45"/>
      <c r="WAV1034" s="45"/>
      <c r="WAW1034" s="45"/>
      <c r="WAX1034" s="45"/>
      <c r="WAY1034" s="45"/>
      <c r="WAZ1034" s="45"/>
      <c r="WBA1034" s="45"/>
      <c r="WBB1034" s="45"/>
      <c r="WBC1034" s="45"/>
      <c r="WBD1034" s="45"/>
      <c r="WBE1034" s="45"/>
      <c r="WBF1034" s="45"/>
      <c r="WBG1034" s="45"/>
      <c r="WBH1034" s="45"/>
      <c r="WBI1034" s="45"/>
      <c r="WBJ1034" s="45"/>
      <c r="WBK1034" s="45"/>
      <c r="WBL1034" s="45"/>
      <c r="WBM1034" s="45"/>
      <c r="WBN1034" s="45"/>
      <c r="WBO1034" s="45"/>
      <c r="WBP1034" s="45"/>
      <c r="WBQ1034" s="45"/>
      <c r="WBR1034" s="45"/>
      <c r="WBS1034" s="45"/>
      <c r="WBT1034" s="45"/>
      <c r="WBU1034" s="45"/>
      <c r="WBV1034" s="45"/>
      <c r="WBW1034" s="45"/>
      <c r="WBX1034" s="45"/>
      <c r="WBY1034" s="45"/>
      <c r="WBZ1034" s="45"/>
      <c r="WCA1034" s="45"/>
      <c r="WCB1034" s="45"/>
      <c r="WCC1034" s="45"/>
      <c r="WCD1034" s="45"/>
      <c r="WCE1034" s="45"/>
      <c r="WCF1034" s="45"/>
      <c r="WCG1034" s="45"/>
      <c r="WCH1034" s="45"/>
      <c r="WCI1034" s="45"/>
      <c r="WCJ1034" s="45"/>
      <c r="WCK1034" s="45"/>
      <c r="WCL1034" s="45"/>
      <c r="WCM1034" s="45"/>
      <c r="WCN1034" s="45"/>
      <c r="WCO1034" s="45"/>
      <c r="WCP1034" s="45"/>
      <c r="WCQ1034" s="45"/>
      <c r="WCR1034" s="45"/>
      <c r="WCS1034" s="45"/>
      <c r="WCT1034" s="45"/>
      <c r="WCU1034" s="45"/>
      <c r="WCV1034" s="45"/>
      <c r="WCW1034" s="45"/>
      <c r="WCX1034" s="45"/>
      <c r="WCY1034" s="45"/>
      <c r="WCZ1034" s="45"/>
      <c r="WDA1034" s="45"/>
      <c r="WDB1034" s="45"/>
      <c r="WDC1034" s="45"/>
      <c r="WDD1034" s="45"/>
      <c r="WDE1034" s="45"/>
      <c r="WDF1034" s="45"/>
      <c r="WDG1034" s="45"/>
      <c r="WDH1034" s="45"/>
      <c r="WDI1034" s="45"/>
      <c r="WDJ1034" s="45"/>
      <c r="WDK1034" s="45"/>
      <c r="WDL1034" s="45"/>
      <c r="WDM1034" s="45"/>
      <c r="WDN1034" s="45"/>
      <c r="WDO1034" s="45"/>
      <c r="WDP1034" s="45"/>
      <c r="WDQ1034" s="45"/>
      <c r="WDR1034" s="45"/>
      <c r="WDS1034" s="45"/>
      <c r="WDT1034" s="45"/>
      <c r="WDU1034" s="45"/>
      <c r="WDV1034" s="45"/>
      <c r="WDW1034" s="45"/>
      <c r="WDX1034" s="45"/>
      <c r="WDY1034" s="45"/>
      <c r="WDZ1034" s="45"/>
      <c r="WEA1034" s="45"/>
      <c r="WEB1034" s="45"/>
      <c r="WEC1034" s="45"/>
      <c r="WED1034" s="45"/>
      <c r="WEE1034" s="45"/>
      <c r="WEF1034" s="45"/>
      <c r="WEG1034" s="45"/>
      <c r="WEH1034" s="45"/>
      <c r="WEI1034" s="45"/>
      <c r="WEJ1034" s="45"/>
      <c r="WEK1034" s="45"/>
      <c r="WEL1034" s="45"/>
      <c r="WEM1034" s="45"/>
      <c r="WEN1034" s="45"/>
      <c r="WEO1034" s="45"/>
      <c r="WEP1034" s="45"/>
      <c r="WEQ1034" s="45"/>
      <c r="WER1034" s="45"/>
      <c r="WES1034" s="45"/>
      <c r="WET1034" s="45"/>
      <c r="WEU1034" s="45"/>
      <c r="WEV1034" s="45"/>
      <c r="WEW1034" s="45"/>
      <c r="WEX1034" s="45"/>
      <c r="WEY1034" s="45"/>
      <c r="WEZ1034" s="45"/>
      <c r="WFA1034" s="45"/>
      <c r="WFB1034" s="45"/>
      <c r="WFC1034" s="45"/>
      <c r="WFD1034" s="45"/>
      <c r="WFE1034" s="45"/>
      <c r="WFF1034" s="45"/>
      <c r="WFG1034" s="45"/>
      <c r="WFH1034" s="45"/>
      <c r="WFI1034" s="45"/>
      <c r="WFJ1034" s="45"/>
      <c r="WFK1034" s="45"/>
      <c r="WFL1034" s="45"/>
      <c r="WFM1034" s="45"/>
      <c r="WFN1034" s="45"/>
      <c r="WFO1034" s="45"/>
      <c r="WFP1034" s="45"/>
      <c r="WFQ1034" s="45"/>
      <c r="WFR1034" s="45"/>
      <c r="WFS1034" s="45"/>
      <c r="WFT1034" s="45"/>
      <c r="WFU1034" s="45"/>
      <c r="WFV1034" s="45"/>
      <c r="WFW1034" s="45"/>
      <c r="WFX1034" s="45"/>
      <c r="WFY1034" s="45"/>
      <c r="WFZ1034" s="45"/>
      <c r="WGA1034" s="45"/>
      <c r="WGB1034" s="45"/>
      <c r="WGC1034" s="45"/>
      <c r="WGD1034" s="45"/>
      <c r="WGE1034" s="45"/>
      <c r="WGF1034" s="45"/>
      <c r="WGG1034" s="45"/>
      <c r="WGH1034" s="45"/>
      <c r="WGI1034" s="45"/>
      <c r="WGJ1034" s="45"/>
      <c r="WGK1034" s="45"/>
      <c r="WGL1034" s="45"/>
      <c r="WGM1034" s="45"/>
      <c r="WGN1034" s="45"/>
      <c r="WGO1034" s="45"/>
      <c r="WGP1034" s="45"/>
      <c r="WGQ1034" s="45"/>
      <c r="WGR1034" s="45"/>
      <c r="WGS1034" s="45"/>
      <c r="WGT1034" s="45"/>
      <c r="WGU1034" s="45"/>
      <c r="WGV1034" s="45"/>
      <c r="WGW1034" s="45"/>
      <c r="WGX1034" s="45"/>
      <c r="WGY1034" s="45"/>
      <c r="WGZ1034" s="45"/>
      <c r="WHA1034" s="45"/>
      <c r="WHB1034" s="45"/>
      <c r="WHC1034" s="45"/>
      <c r="WHD1034" s="45"/>
      <c r="WHE1034" s="45"/>
      <c r="WHF1034" s="45"/>
      <c r="WHG1034" s="45"/>
      <c r="WHH1034" s="45"/>
      <c r="WHI1034" s="45"/>
      <c r="WHJ1034" s="45"/>
      <c r="WHK1034" s="45"/>
      <c r="WHL1034" s="45"/>
      <c r="WHM1034" s="45"/>
      <c r="WHN1034" s="45"/>
      <c r="WHO1034" s="45"/>
      <c r="WHP1034" s="45"/>
      <c r="WHQ1034" s="45"/>
      <c r="WHR1034" s="45"/>
      <c r="WHS1034" s="45"/>
      <c r="WHT1034" s="45"/>
      <c r="WHU1034" s="45"/>
      <c r="WHV1034" s="45"/>
      <c r="WHW1034" s="45"/>
      <c r="WHX1034" s="45"/>
      <c r="WHY1034" s="45"/>
      <c r="WHZ1034" s="45"/>
      <c r="WIA1034" s="45"/>
      <c r="WIB1034" s="45"/>
      <c r="WIC1034" s="45"/>
      <c r="WID1034" s="45"/>
      <c r="WIE1034" s="45"/>
      <c r="WIF1034" s="45"/>
      <c r="WIG1034" s="45"/>
      <c r="WIH1034" s="45"/>
      <c r="WII1034" s="45"/>
      <c r="WIJ1034" s="45"/>
      <c r="WIK1034" s="45"/>
      <c r="WIL1034" s="45"/>
      <c r="WIM1034" s="45"/>
      <c r="WIN1034" s="45"/>
      <c r="WIO1034" s="45"/>
      <c r="WIP1034" s="45"/>
      <c r="WIQ1034" s="45"/>
      <c r="WIR1034" s="45"/>
      <c r="WIS1034" s="45"/>
      <c r="WIT1034" s="45"/>
      <c r="WIU1034" s="45"/>
      <c r="WIV1034" s="45"/>
      <c r="WIW1034" s="45"/>
      <c r="WIX1034" s="45"/>
      <c r="WIY1034" s="45"/>
      <c r="WIZ1034" s="45"/>
      <c r="WJA1034" s="45"/>
      <c r="WJB1034" s="45"/>
      <c r="WJC1034" s="45"/>
      <c r="WJD1034" s="45"/>
      <c r="WJE1034" s="45"/>
      <c r="WJF1034" s="45"/>
      <c r="WJG1034" s="45"/>
      <c r="WJH1034" s="45"/>
      <c r="WJI1034" s="45"/>
      <c r="WJJ1034" s="45"/>
      <c r="WJK1034" s="45"/>
      <c r="WJL1034" s="45"/>
      <c r="WJM1034" s="45"/>
      <c r="WJN1034" s="45"/>
      <c r="WJO1034" s="45"/>
      <c r="WJP1034" s="45"/>
      <c r="WJQ1034" s="45"/>
      <c r="WJR1034" s="45"/>
      <c r="WJS1034" s="45"/>
      <c r="WJT1034" s="45"/>
      <c r="WJU1034" s="45"/>
      <c r="WJV1034" s="45"/>
      <c r="WJW1034" s="45"/>
      <c r="WJX1034" s="45"/>
      <c r="WJY1034" s="45"/>
      <c r="WJZ1034" s="45"/>
      <c r="WKA1034" s="45"/>
      <c r="WKB1034" s="45"/>
      <c r="WKC1034" s="45"/>
      <c r="WKD1034" s="45"/>
      <c r="WKE1034" s="45"/>
      <c r="WKF1034" s="45"/>
      <c r="WKG1034" s="45"/>
      <c r="WKH1034" s="45"/>
      <c r="WKI1034" s="45"/>
      <c r="WKJ1034" s="45"/>
      <c r="WKK1034" s="45"/>
      <c r="WKL1034" s="45"/>
      <c r="WKM1034" s="45"/>
      <c r="WKN1034" s="45"/>
      <c r="WKO1034" s="45"/>
      <c r="WKP1034" s="45"/>
      <c r="WKQ1034" s="45"/>
      <c r="WKR1034" s="45"/>
      <c r="WKS1034" s="45"/>
      <c r="WKT1034" s="45"/>
      <c r="WKU1034" s="45"/>
      <c r="WKV1034" s="45"/>
      <c r="WKW1034" s="45"/>
      <c r="WKX1034" s="45"/>
      <c r="WKY1034" s="45"/>
      <c r="WKZ1034" s="45"/>
      <c r="WLA1034" s="45"/>
      <c r="WLB1034" s="45"/>
      <c r="WLC1034" s="45"/>
      <c r="WLD1034" s="45"/>
      <c r="WLE1034" s="45"/>
      <c r="WLF1034" s="45"/>
      <c r="WLG1034" s="45"/>
      <c r="WLH1034" s="45"/>
      <c r="WLI1034" s="45"/>
      <c r="WLJ1034" s="45"/>
      <c r="WLK1034" s="45"/>
      <c r="WLL1034" s="45"/>
      <c r="WLM1034" s="45"/>
      <c r="WLN1034" s="45"/>
      <c r="WLO1034" s="45"/>
      <c r="WLP1034" s="45"/>
      <c r="WLQ1034" s="45"/>
      <c r="WLR1034" s="45"/>
      <c r="WLS1034" s="45"/>
      <c r="WLT1034" s="45"/>
      <c r="WLU1034" s="45"/>
      <c r="WLV1034" s="45"/>
      <c r="WLW1034" s="45"/>
      <c r="WLX1034" s="45"/>
      <c r="WLY1034" s="45"/>
      <c r="WLZ1034" s="45"/>
      <c r="WMA1034" s="45"/>
      <c r="WMB1034" s="45"/>
      <c r="WMC1034" s="45"/>
      <c r="WMD1034" s="45"/>
      <c r="WME1034" s="45"/>
      <c r="WMF1034" s="45"/>
      <c r="WMG1034" s="45"/>
      <c r="WMH1034" s="45"/>
      <c r="WMI1034" s="45"/>
      <c r="WMJ1034" s="45"/>
      <c r="WMK1034" s="45"/>
      <c r="WML1034" s="45"/>
      <c r="WMM1034" s="45"/>
      <c r="WMN1034" s="45"/>
      <c r="WMO1034" s="45"/>
      <c r="WMP1034" s="45"/>
      <c r="WMQ1034" s="45"/>
      <c r="WMR1034" s="45"/>
      <c r="WMS1034" s="45"/>
      <c r="WMT1034" s="45"/>
      <c r="WMU1034" s="45"/>
      <c r="WMV1034" s="45"/>
      <c r="WMW1034" s="45"/>
      <c r="WMX1034" s="45"/>
      <c r="WMY1034" s="45"/>
      <c r="WMZ1034" s="45"/>
      <c r="WNA1034" s="45"/>
      <c r="WNB1034" s="45"/>
      <c r="WNC1034" s="45"/>
      <c r="WND1034" s="45"/>
      <c r="WNE1034" s="45"/>
      <c r="WNF1034" s="45"/>
      <c r="WNG1034" s="45"/>
      <c r="WNH1034" s="45"/>
      <c r="WNI1034" s="45"/>
      <c r="WNJ1034" s="45"/>
      <c r="WNK1034" s="45"/>
      <c r="WNL1034" s="45"/>
      <c r="WNM1034" s="45"/>
      <c r="WNN1034" s="45"/>
      <c r="WNO1034" s="45"/>
      <c r="WNP1034" s="45"/>
      <c r="WNQ1034" s="45"/>
      <c r="WNR1034" s="45"/>
      <c r="WNS1034" s="45"/>
      <c r="WNT1034" s="45"/>
      <c r="WNU1034" s="45"/>
      <c r="WNV1034" s="45"/>
      <c r="WNW1034" s="45"/>
      <c r="WNX1034" s="45"/>
      <c r="WNY1034" s="45"/>
      <c r="WNZ1034" s="45"/>
      <c r="WOA1034" s="45"/>
      <c r="WOB1034" s="45"/>
      <c r="WOC1034" s="45"/>
      <c r="WOD1034" s="45"/>
      <c r="WOE1034" s="45"/>
      <c r="WOF1034" s="45"/>
      <c r="WOG1034" s="45"/>
      <c r="WOH1034" s="45"/>
      <c r="WOI1034" s="45"/>
      <c r="WOJ1034" s="45"/>
      <c r="WOK1034" s="45"/>
      <c r="WOL1034" s="45"/>
      <c r="WOM1034" s="45"/>
      <c r="WON1034" s="45"/>
      <c r="WOO1034" s="45"/>
      <c r="WOP1034" s="45"/>
      <c r="WOQ1034" s="45"/>
      <c r="WOR1034" s="45"/>
      <c r="WOS1034" s="45"/>
      <c r="WOT1034" s="45"/>
      <c r="WOU1034" s="45"/>
      <c r="WOV1034" s="45"/>
      <c r="WOW1034" s="45"/>
      <c r="WOX1034" s="45"/>
      <c r="WOY1034" s="45"/>
      <c r="WOZ1034" s="45"/>
      <c r="WPA1034" s="45"/>
      <c r="WPB1034" s="45"/>
      <c r="WPC1034" s="45"/>
      <c r="WPD1034" s="45"/>
      <c r="WPE1034" s="45"/>
      <c r="WPF1034" s="45"/>
      <c r="WPG1034" s="45"/>
      <c r="WPH1034" s="45"/>
      <c r="WPI1034" s="45"/>
      <c r="WPJ1034" s="45"/>
      <c r="WPK1034" s="45"/>
      <c r="WPL1034" s="45"/>
      <c r="WPM1034" s="45"/>
      <c r="WPN1034" s="45"/>
      <c r="WPO1034" s="45"/>
      <c r="WPP1034" s="45"/>
      <c r="WPQ1034" s="45"/>
      <c r="WPR1034" s="45"/>
      <c r="WPS1034" s="45"/>
      <c r="WPT1034" s="45"/>
      <c r="WPU1034" s="45"/>
      <c r="WPV1034" s="45"/>
      <c r="WPW1034" s="45"/>
      <c r="WPX1034" s="45"/>
      <c r="WPY1034" s="45"/>
      <c r="WPZ1034" s="45"/>
      <c r="WQA1034" s="45"/>
      <c r="WQB1034" s="45"/>
      <c r="WQC1034" s="45"/>
      <c r="WQD1034" s="45"/>
      <c r="WQE1034" s="45"/>
      <c r="WQF1034" s="45"/>
      <c r="WQG1034" s="45"/>
      <c r="WQH1034" s="45"/>
      <c r="WQI1034" s="45"/>
      <c r="WQJ1034" s="45"/>
      <c r="WQK1034" s="45"/>
      <c r="WQL1034" s="45"/>
      <c r="WQM1034" s="45"/>
      <c r="WQN1034" s="45"/>
      <c r="WQO1034" s="45"/>
      <c r="WQP1034" s="45"/>
      <c r="WQQ1034" s="45"/>
      <c r="WQR1034" s="45"/>
      <c r="WQS1034" s="45"/>
      <c r="WQT1034" s="45"/>
      <c r="WQU1034" s="45"/>
      <c r="WQV1034" s="45"/>
      <c r="WQW1034" s="45"/>
      <c r="WQX1034" s="45"/>
      <c r="WQY1034" s="45"/>
      <c r="WQZ1034" s="45"/>
      <c r="WRA1034" s="45"/>
      <c r="WRB1034" s="45"/>
      <c r="WRC1034" s="45"/>
      <c r="WRD1034" s="45"/>
      <c r="WRE1034" s="45"/>
      <c r="WRF1034" s="45"/>
      <c r="WRG1034" s="45"/>
      <c r="WRH1034" s="45"/>
      <c r="WRI1034" s="45"/>
      <c r="WRJ1034" s="45"/>
      <c r="WRK1034" s="45"/>
      <c r="WRL1034" s="45"/>
      <c r="WRM1034" s="45"/>
      <c r="WRN1034" s="45"/>
      <c r="WRO1034" s="45"/>
      <c r="WRP1034" s="45"/>
      <c r="WRQ1034" s="45"/>
      <c r="WRR1034" s="45"/>
      <c r="WRS1034" s="45"/>
      <c r="WRT1034" s="45"/>
      <c r="WRU1034" s="45"/>
      <c r="WRV1034" s="45"/>
      <c r="WRW1034" s="45"/>
      <c r="WRX1034" s="45"/>
      <c r="WRY1034" s="45"/>
      <c r="WRZ1034" s="45"/>
      <c r="WSA1034" s="45"/>
      <c r="WSB1034" s="45"/>
      <c r="WSC1034" s="45"/>
      <c r="WSD1034" s="45"/>
      <c r="WSE1034" s="45"/>
      <c r="WSF1034" s="45"/>
      <c r="WSG1034" s="45"/>
      <c r="WSH1034" s="45"/>
      <c r="WSI1034" s="45"/>
      <c r="WSJ1034" s="45"/>
      <c r="WSK1034" s="45"/>
      <c r="WSL1034" s="45"/>
      <c r="WSM1034" s="45"/>
      <c r="WSN1034" s="45"/>
      <c r="WSO1034" s="45"/>
      <c r="WSP1034" s="45"/>
      <c r="WSQ1034" s="45"/>
      <c r="WSR1034" s="45"/>
      <c r="WSS1034" s="45"/>
      <c r="WST1034" s="45"/>
      <c r="WSU1034" s="45"/>
      <c r="WSV1034" s="45"/>
      <c r="WSW1034" s="45"/>
      <c r="WSX1034" s="45"/>
      <c r="WSY1034" s="45"/>
      <c r="WSZ1034" s="45"/>
      <c r="WTA1034" s="45"/>
      <c r="WTB1034" s="45"/>
      <c r="WTC1034" s="45"/>
      <c r="WTD1034" s="45"/>
      <c r="WTE1034" s="45"/>
      <c r="WTF1034" s="45"/>
      <c r="WTG1034" s="45"/>
      <c r="WTH1034" s="45"/>
      <c r="WTI1034" s="45"/>
      <c r="WTJ1034" s="45"/>
      <c r="WTK1034" s="45"/>
      <c r="WTL1034" s="45"/>
      <c r="WTM1034" s="45"/>
      <c r="WTN1034" s="45"/>
      <c r="WTO1034" s="45"/>
      <c r="WTP1034" s="45"/>
      <c r="WTQ1034" s="45"/>
      <c r="WTR1034" s="45"/>
      <c r="WTS1034" s="45"/>
      <c r="WTT1034" s="45"/>
      <c r="WTU1034" s="45"/>
      <c r="WTV1034" s="45"/>
      <c r="WTW1034" s="45"/>
      <c r="WTX1034" s="45"/>
      <c r="WTY1034" s="45"/>
      <c r="WTZ1034" s="45"/>
      <c r="WUA1034" s="45"/>
      <c r="WUB1034" s="45"/>
      <c r="WUC1034" s="45"/>
      <c r="WUD1034" s="45"/>
      <c r="WUE1034" s="45"/>
      <c r="WUF1034" s="45"/>
      <c r="WUG1034" s="45"/>
      <c r="WUH1034" s="45"/>
      <c r="WUI1034" s="45"/>
      <c r="WUJ1034" s="45"/>
      <c r="WUK1034" s="45"/>
      <c r="WUL1034" s="45"/>
      <c r="WUM1034" s="45"/>
      <c r="WUN1034" s="45"/>
      <c r="WUO1034" s="45"/>
      <c r="WUP1034" s="45"/>
      <c r="WUQ1034" s="45"/>
      <c r="WUR1034" s="45"/>
      <c r="WUS1034" s="45"/>
      <c r="WUT1034" s="45"/>
      <c r="WUU1034" s="45"/>
      <c r="WUV1034" s="45"/>
      <c r="WUW1034" s="45"/>
      <c r="WUX1034" s="45"/>
      <c r="WUY1034" s="45"/>
      <c r="WUZ1034" s="45"/>
      <c r="WVA1034" s="45"/>
      <c r="WVB1034" s="45"/>
      <c r="WVC1034" s="45"/>
      <c r="WVD1034" s="45"/>
      <c r="WVE1034" s="45"/>
      <c r="WVF1034" s="45"/>
      <c r="WVG1034" s="45"/>
      <c r="WVH1034" s="45"/>
      <c r="WVI1034" s="45"/>
      <c r="WVJ1034" s="45"/>
      <c r="WVK1034" s="45"/>
      <c r="WVL1034" s="45"/>
      <c r="WVM1034" s="45"/>
      <c r="WVN1034" s="45"/>
      <c r="WVO1034" s="45"/>
      <c r="WVP1034" s="45"/>
      <c r="WVQ1034" s="45"/>
      <c r="WVR1034" s="45"/>
      <c r="WVS1034" s="45"/>
      <c r="WVT1034" s="45"/>
      <c r="WVU1034" s="45"/>
      <c r="WVV1034" s="45"/>
      <c r="WVW1034" s="45"/>
      <c r="WVX1034" s="45"/>
      <c r="WVY1034" s="45"/>
      <c r="WVZ1034" s="45"/>
      <c r="WWA1034" s="45"/>
      <c r="WWB1034" s="45"/>
      <c r="WWC1034" s="45"/>
      <c r="WWD1034" s="45"/>
      <c r="WWE1034" s="45"/>
      <c r="WWF1034" s="45"/>
      <c r="WWG1034" s="45"/>
      <c r="WWH1034" s="45"/>
      <c r="WWI1034" s="45"/>
      <c r="WWJ1034" s="45"/>
      <c r="WWK1034" s="45"/>
      <c r="WWL1034" s="45"/>
      <c r="WWM1034" s="45"/>
      <c r="WWN1034" s="45"/>
      <c r="WWO1034" s="45"/>
      <c r="WWP1034" s="45"/>
      <c r="WWQ1034" s="45"/>
      <c r="WWR1034" s="45"/>
      <c r="WWS1034" s="45"/>
      <c r="WWT1034" s="45"/>
      <c r="WWU1034" s="45"/>
      <c r="WWV1034" s="45"/>
      <c r="WWW1034" s="45"/>
      <c r="WWX1034" s="45"/>
      <c r="WWY1034" s="45"/>
      <c r="WWZ1034" s="45"/>
      <c r="WXA1034" s="45"/>
      <c r="WXB1034" s="45"/>
      <c r="WXC1034" s="45"/>
      <c r="WXD1034" s="45"/>
      <c r="WXE1034" s="45"/>
      <c r="WXF1034" s="45"/>
      <c r="WXG1034" s="45"/>
      <c r="WXH1034" s="45"/>
      <c r="WXI1034" s="45"/>
      <c r="WXJ1034" s="45"/>
      <c r="WXK1034" s="45"/>
      <c r="WXL1034" s="45"/>
      <c r="WXM1034" s="45"/>
      <c r="WXN1034" s="45"/>
      <c r="WXO1034" s="45"/>
      <c r="WXP1034" s="45"/>
      <c r="WXQ1034" s="45"/>
      <c r="WXR1034" s="45"/>
      <c r="WXS1034" s="45"/>
      <c r="WXT1034" s="45"/>
      <c r="WXU1034" s="45"/>
      <c r="WXV1034" s="45"/>
      <c r="WXW1034" s="45"/>
      <c r="WXX1034" s="45"/>
      <c r="WXY1034" s="45"/>
    </row>
    <row r="1035" spans="1:16197" ht="35.25" x14ac:dyDescent="0.5">
      <c r="A1035">
        <v>1</v>
      </c>
      <c r="B1035" s="30">
        <v>20</v>
      </c>
      <c r="C1035" s="248" t="s">
        <v>9973</v>
      </c>
      <c r="D1035" s="249"/>
      <c r="E1035" s="241">
        <v>1959</v>
      </c>
      <c r="F1035" s="224" t="s">
        <v>17152</v>
      </c>
      <c r="G1035" s="241">
        <v>3</v>
      </c>
      <c r="H1035" s="241">
        <v>3</v>
      </c>
      <c r="I1035" s="242">
        <v>2039.9</v>
      </c>
      <c r="J1035" s="242">
        <v>1862</v>
      </c>
      <c r="K1035" s="250">
        <v>68</v>
      </c>
      <c r="L1035" s="241" t="s">
        <v>17021</v>
      </c>
      <c r="M1035" s="241" t="s">
        <v>17070</v>
      </c>
      <c r="N1035" s="241" t="s">
        <v>17374</v>
      </c>
      <c r="O1035" s="242">
        <v>6417336.3400000008</v>
      </c>
      <c r="P1035" s="245"/>
      <c r="Q1035" s="242">
        <v>4887989.6700000009</v>
      </c>
      <c r="R1035" s="242">
        <v>375579.24</v>
      </c>
      <c r="S1035" s="242">
        <v>1153767.43</v>
      </c>
      <c r="T1035" s="225">
        <f t="shared" si="463"/>
        <v>3145.9073189862252</v>
      </c>
      <c r="U1035" s="232">
        <v>5268.7276827295454</v>
      </c>
    </row>
    <row r="1036" spans="1:16197" s="44" customFormat="1" ht="35.25" x14ac:dyDescent="0.5">
      <c r="B1036" s="233" t="s">
        <v>17373</v>
      </c>
      <c r="C1036" s="251"/>
      <c r="D1036" s="223" t="s">
        <v>17004</v>
      </c>
      <c r="E1036" s="224" t="s">
        <v>17004</v>
      </c>
      <c r="F1036" s="224" t="s">
        <v>17004</v>
      </c>
      <c r="G1036" s="224" t="s">
        <v>17004</v>
      </c>
      <c r="H1036" s="224" t="s">
        <v>17004</v>
      </c>
      <c r="I1036" s="229">
        <f>I1037</f>
        <v>804</v>
      </c>
      <c r="J1036" s="229">
        <f t="shared" ref="J1036:K1036" si="484">J1037</f>
        <v>671.5</v>
      </c>
      <c r="K1036" s="230">
        <f t="shared" si="484"/>
        <v>45</v>
      </c>
      <c r="L1036" s="224" t="s">
        <v>17004</v>
      </c>
      <c r="M1036" s="224" t="s">
        <v>17004</v>
      </c>
      <c r="N1036" s="227" t="s">
        <v>17004</v>
      </c>
      <c r="O1036" s="231">
        <v>5128251.24</v>
      </c>
      <c r="P1036" s="231">
        <f t="shared" ref="P1036:S1036" si="485">P1037</f>
        <v>0</v>
      </c>
      <c r="Q1036" s="229">
        <f t="shared" si="485"/>
        <v>4315122.8000000007</v>
      </c>
      <c r="R1036" s="229">
        <f t="shared" si="485"/>
        <v>257862.37</v>
      </c>
      <c r="S1036" s="229">
        <f t="shared" si="485"/>
        <v>555266.07000000007</v>
      </c>
      <c r="T1036" s="225">
        <f t="shared" si="463"/>
        <v>6378.4219402985082</v>
      </c>
      <c r="U1036" s="245">
        <f>U1037</f>
        <v>8641.7830845771132</v>
      </c>
      <c r="V1036"/>
      <c r="W1036" s="45"/>
      <c r="X1036" s="45"/>
      <c r="Y1036"/>
      <c r="Z1036" s="45"/>
      <c r="AA1036" s="45"/>
      <c r="AB1036" s="45"/>
      <c r="AC1036" s="45"/>
      <c r="AD1036" s="45"/>
      <c r="AE1036" s="45"/>
      <c r="AF1036" s="45"/>
      <c r="AG1036" s="45"/>
      <c r="AH1036" s="45"/>
      <c r="AI1036" s="45"/>
      <c r="AJ1036" s="45"/>
      <c r="AK1036" s="45"/>
      <c r="AL1036" s="45"/>
      <c r="AM1036" s="45"/>
      <c r="AN1036" s="45"/>
      <c r="AO1036" s="45"/>
      <c r="AP1036" s="45"/>
      <c r="AQ1036" s="45"/>
      <c r="AR1036" s="45"/>
      <c r="AS1036" s="45"/>
      <c r="AT1036" s="45"/>
      <c r="AU1036" s="45"/>
      <c r="AV1036" s="45"/>
      <c r="AW1036" s="45"/>
      <c r="AX1036" s="45"/>
      <c r="AY1036" s="45"/>
      <c r="AZ1036" s="45"/>
      <c r="BA1036" s="45"/>
      <c r="BB1036" s="45"/>
      <c r="BC1036" s="45"/>
      <c r="BD1036" s="45"/>
      <c r="BE1036" s="45"/>
      <c r="BF1036" s="45"/>
      <c r="BG1036" s="45"/>
      <c r="BH1036" s="45"/>
      <c r="BI1036" s="45"/>
      <c r="BJ1036" s="45"/>
      <c r="BK1036" s="45"/>
      <c r="BL1036" s="45"/>
      <c r="BM1036" s="45"/>
      <c r="BN1036" s="45"/>
      <c r="BO1036" s="45"/>
      <c r="BP1036" s="45"/>
      <c r="BQ1036" s="45"/>
      <c r="BR1036" s="45"/>
      <c r="BS1036" s="45"/>
      <c r="BT1036" s="45"/>
      <c r="BU1036" s="45"/>
      <c r="BV1036" s="45"/>
      <c r="BW1036" s="45"/>
      <c r="BX1036" s="45"/>
      <c r="BY1036" s="45"/>
      <c r="BZ1036" s="45"/>
      <c r="CA1036" s="45"/>
      <c r="CB1036" s="45"/>
      <c r="CC1036" s="45"/>
      <c r="CD1036" s="45"/>
      <c r="CE1036" s="45"/>
      <c r="CF1036" s="45"/>
      <c r="CG1036" s="45"/>
      <c r="CH1036" s="45"/>
      <c r="CI1036" s="45"/>
      <c r="CJ1036" s="45"/>
      <c r="CK1036" s="45"/>
      <c r="CL1036" s="45"/>
      <c r="CM1036" s="45"/>
      <c r="CN1036" s="45"/>
      <c r="CO1036" s="45"/>
      <c r="CP1036" s="45"/>
      <c r="CQ1036" s="45"/>
      <c r="CR1036" s="45"/>
      <c r="CS1036" s="45"/>
      <c r="CT1036" s="45"/>
      <c r="CU1036" s="45"/>
      <c r="CV1036" s="45"/>
      <c r="CW1036" s="45"/>
      <c r="CX1036" s="45"/>
      <c r="CY1036" s="45"/>
      <c r="CZ1036" s="45"/>
      <c r="DA1036" s="45"/>
      <c r="DB1036" s="45"/>
      <c r="DC1036" s="45"/>
      <c r="DD1036" s="45"/>
      <c r="DE1036" s="45"/>
      <c r="DF1036" s="45"/>
      <c r="DG1036" s="45"/>
      <c r="DH1036" s="45"/>
      <c r="DI1036" s="45"/>
      <c r="DJ1036" s="45"/>
      <c r="DK1036" s="45"/>
      <c r="DL1036" s="45"/>
      <c r="DM1036" s="45"/>
      <c r="DN1036" s="45"/>
      <c r="DO1036" s="45"/>
      <c r="DP1036" s="45"/>
      <c r="DQ1036" s="45"/>
      <c r="DR1036" s="45"/>
      <c r="DS1036" s="45"/>
      <c r="DT1036" s="45"/>
      <c r="DU1036" s="45"/>
      <c r="DV1036" s="45"/>
      <c r="DW1036" s="45"/>
      <c r="DX1036" s="45"/>
      <c r="DY1036" s="45"/>
      <c r="DZ1036" s="45"/>
      <c r="EA1036" s="45"/>
      <c r="EB1036" s="45"/>
      <c r="EC1036" s="45"/>
      <c r="ED1036" s="45"/>
      <c r="EE1036" s="45"/>
      <c r="EF1036" s="45"/>
      <c r="EG1036" s="45"/>
      <c r="EH1036" s="45"/>
      <c r="EI1036" s="45"/>
      <c r="EJ1036" s="45"/>
      <c r="EK1036" s="45"/>
      <c r="EL1036" s="45"/>
      <c r="EM1036" s="45"/>
      <c r="EN1036" s="45"/>
      <c r="EO1036" s="45"/>
      <c r="EP1036" s="45"/>
      <c r="EQ1036" s="45"/>
      <c r="ER1036" s="45"/>
      <c r="ES1036" s="45"/>
      <c r="ET1036" s="45"/>
      <c r="EU1036" s="45"/>
      <c r="EV1036" s="45"/>
      <c r="EW1036" s="45"/>
      <c r="EX1036" s="45"/>
      <c r="EY1036" s="45"/>
      <c r="EZ1036" s="45"/>
      <c r="FA1036" s="45"/>
      <c r="FB1036" s="45"/>
      <c r="FC1036" s="45"/>
      <c r="FD1036" s="45"/>
      <c r="FE1036" s="45"/>
      <c r="FF1036" s="45"/>
      <c r="FG1036" s="45"/>
      <c r="FH1036" s="45"/>
      <c r="FI1036" s="45"/>
      <c r="FJ1036" s="45"/>
      <c r="FK1036" s="45"/>
      <c r="FL1036" s="45"/>
      <c r="FM1036" s="45"/>
      <c r="FN1036" s="45"/>
      <c r="FO1036" s="45"/>
      <c r="FP1036" s="45"/>
      <c r="FQ1036" s="45"/>
      <c r="FR1036" s="45"/>
      <c r="FS1036" s="45"/>
      <c r="FT1036" s="45"/>
      <c r="FU1036" s="45"/>
      <c r="FV1036" s="45"/>
      <c r="FW1036" s="45"/>
      <c r="FX1036" s="45"/>
      <c r="FY1036" s="45"/>
      <c r="FZ1036" s="45"/>
      <c r="GA1036" s="45"/>
      <c r="GB1036" s="45"/>
      <c r="GC1036" s="45"/>
      <c r="GD1036" s="45"/>
      <c r="GE1036" s="45"/>
      <c r="GF1036" s="45"/>
      <c r="GG1036" s="45"/>
      <c r="GH1036" s="45"/>
      <c r="GI1036" s="45"/>
      <c r="GJ1036" s="45"/>
      <c r="GK1036" s="45"/>
      <c r="GL1036" s="45"/>
      <c r="GM1036" s="45"/>
      <c r="GN1036" s="45"/>
      <c r="GO1036" s="45"/>
      <c r="GP1036" s="45"/>
      <c r="GQ1036" s="45"/>
      <c r="GR1036" s="45"/>
      <c r="GS1036" s="45"/>
      <c r="GT1036" s="45"/>
      <c r="GU1036" s="45"/>
      <c r="GV1036" s="45"/>
      <c r="GW1036" s="45"/>
      <c r="GX1036" s="45"/>
      <c r="GY1036" s="45"/>
      <c r="GZ1036" s="45"/>
      <c r="HA1036" s="45"/>
      <c r="HB1036" s="45"/>
      <c r="HC1036" s="45"/>
      <c r="HD1036" s="45"/>
      <c r="HE1036" s="45"/>
      <c r="HF1036" s="45"/>
      <c r="HG1036" s="45"/>
      <c r="HH1036" s="45"/>
      <c r="HI1036" s="45"/>
      <c r="HJ1036" s="45"/>
      <c r="HK1036" s="45"/>
      <c r="HL1036" s="45"/>
      <c r="HM1036" s="45"/>
      <c r="HN1036" s="45"/>
      <c r="HO1036" s="45"/>
      <c r="HP1036" s="45"/>
      <c r="HQ1036" s="45"/>
      <c r="HR1036" s="45"/>
      <c r="HS1036" s="45"/>
      <c r="HT1036" s="45"/>
      <c r="HU1036" s="45"/>
      <c r="HV1036" s="45"/>
      <c r="HW1036" s="45"/>
      <c r="HX1036" s="45"/>
      <c r="HY1036" s="45"/>
      <c r="HZ1036" s="45"/>
      <c r="IA1036" s="45"/>
      <c r="IB1036" s="45"/>
      <c r="IC1036" s="45"/>
      <c r="ID1036" s="45"/>
      <c r="IE1036" s="45"/>
      <c r="IF1036" s="45"/>
      <c r="IG1036" s="45"/>
      <c r="IH1036" s="45"/>
      <c r="II1036" s="45"/>
      <c r="IJ1036" s="45"/>
      <c r="IK1036" s="45"/>
      <c r="IL1036" s="45"/>
      <c r="IM1036" s="45"/>
      <c r="IN1036" s="45"/>
      <c r="IO1036" s="45"/>
      <c r="IP1036" s="45"/>
      <c r="IQ1036" s="45"/>
      <c r="IR1036" s="45"/>
      <c r="IS1036" s="45"/>
      <c r="IT1036" s="45"/>
      <c r="IU1036" s="45"/>
      <c r="IV1036" s="45"/>
      <c r="IW1036" s="45"/>
      <c r="IX1036" s="45"/>
      <c r="IY1036" s="45"/>
      <c r="IZ1036" s="45"/>
      <c r="JA1036" s="45"/>
      <c r="JB1036" s="45"/>
      <c r="JC1036" s="45"/>
      <c r="JD1036" s="45"/>
      <c r="JE1036" s="45"/>
      <c r="JF1036" s="45"/>
      <c r="JG1036" s="45"/>
      <c r="JH1036" s="45"/>
      <c r="JI1036" s="45"/>
      <c r="JJ1036" s="45"/>
      <c r="JK1036" s="45"/>
      <c r="JL1036" s="45"/>
      <c r="JM1036" s="45"/>
      <c r="JN1036" s="45"/>
      <c r="JO1036" s="45"/>
      <c r="JP1036" s="45"/>
      <c r="JQ1036" s="45"/>
      <c r="JR1036" s="45"/>
      <c r="JS1036" s="45"/>
      <c r="JT1036" s="45"/>
      <c r="JU1036" s="45"/>
      <c r="JV1036" s="45"/>
      <c r="JW1036" s="45"/>
      <c r="JX1036" s="45"/>
      <c r="JY1036" s="45"/>
      <c r="JZ1036" s="45"/>
      <c r="KA1036" s="45"/>
      <c r="KB1036" s="45"/>
      <c r="KC1036" s="45"/>
      <c r="KD1036" s="45"/>
      <c r="KE1036" s="45"/>
      <c r="KF1036" s="45"/>
      <c r="KG1036" s="45"/>
      <c r="KH1036" s="45"/>
      <c r="KI1036" s="45"/>
      <c r="KJ1036" s="45"/>
      <c r="KK1036" s="45"/>
      <c r="KL1036" s="45"/>
      <c r="KM1036" s="45"/>
      <c r="KN1036" s="45"/>
      <c r="KO1036" s="45"/>
      <c r="KP1036" s="45"/>
      <c r="KQ1036" s="45"/>
      <c r="KR1036" s="45"/>
      <c r="KS1036" s="45"/>
      <c r="KT1036" s="45"/>
      <c r="KU1036" s="45"/>
      <c r="KV1036" s="45"/>
      <c r="KW1036" s="45"/>
      <c r="KX1036" s="45"/>
      <c r="KY1036" s="45"/>
      <c r="KZ1036" s="45"/>
      <c r="LA1036" s="45"/>
      <c r="LB1036" s="45"/>
      <c r="LC1036" s="45"/>
      <c r="LD1036" s="45"/>
      <c r="LE1036" s="45"/>
      <c r="LF1036" s="45"/>
      <c r="LG1036" s="45"/>
      <c r="LH1036" s="45"/>
      <c r="LI1036" s="45"/>
      <c r="LJ1036" s="45"/>
      <c r="LK1036" s="45"/>
      <c r="LL1036" s="45"/>
      <c r="LM1036" s="45"/>
      <c r="LN1036" s="45"/>
      <c r="LO1036" s="45"/>
      <c r="LP1036" s="45"/>
      <c r="LQ1036" s="45"/>
      <c r="LR1036" s="45"/>
      <c r="LS1036" s="45"/>
      <c r="LT1036" s="45"/>
      <c r="LU1036" s="45"/>
      <c r="LV1036" s="45"/>
      <c r="LW1036" s="45"/>
      <c r="LX1036" s="45"/>
      <c r="LY1036" s="45"/>
      <c r="LZ1036" s="45"/>
      <c r="MA1036" s="45"/>
      <c r="MB1036" s="45"/>
      <c r="MC1036" s="45"/>
      <c r="MD1036" s="45"/>
      <c r="ME1036" s="45"/>
      <c r="MF1036" s="45"/>
      <c r="MG1036" s="45"/>
      <c r="MH1036" s="45"/>
      <c r="MI1036" s="45"/>
      <c r="MJ1036" s="45"/>
      <c r="MK1036" s="45"/>
      <c r="ML1036" s="45"/>
      <c r="MM1036" s="45"/>
      <c r="MN1036" s="45"/>
      <c r="MO1036" s="45"/>
      <c r="MP1036" s="45"/>
      <c r="MQ1036" s="45"/>
      <c r="MR1036" s="45"/>
      <c r="MS1036" s="45"/>
      <c r="MT1036" s="45"/>
      <c r="MU1036" s="45"/>
      <c r="MV1036" s="45"/>
      <c r="MW1036" s="45"/>
      <c r="MX1036" s="45"/>
      <c r="MY1036" s="45"/>
      <c r="MZ1036" s="45"/>
      <c r="NA1036" s="45"/>
      <c r="NB1036" s="45"/>
      <c r="NC1036" s="45"/>
      <c r="ND1036" s="45"/>
      <c r="NE1036" s="45"/>
      <c r="NF1036" s="45"/>
      <c r="NG1036" s="45"/>
      <c r="NH1036" s="45"/>
      <c r="NI1036" s="45"/>
      <c r="NJ1036" s="45"/>
      <c r="NK1036" s="45"/>
      <c r="NL1036" s="45"/>
      <c r="NM1036" s="45"/>
      <c r="NN1036" s="45"/>
      <c r="NO1036" s="45"/>
      <c r="NP1036" s="45"/>
      <c r="NQ1036" s="45"/>
      <c r="NR1036" s="45"/>
      <c r="NS1036" s="45"/>
      <c r="NT1036" s="45"/>
      <c r="NU1036" s="45"/>
      <c r="NV1036" s="45"/>
      <c r="NW1036" s="45"/>
      <c r="NX1036" s="45"/>
      <c r="NY1036" s="45"/>
      <c r="NZ1036" s="45"/>
      <c r="OA1036" s="45"/>
      <c r="OB1036" s="45"/>
      <c r="OC1036" s="45"/>
      <c r="OD1036" s="45"/>
      <c r="OE1036" s="45"/>
      <c r="OF1036" s="45"/>
      <c r="OG1036" s="45"/>
      <c r="OH1036" s="45"/>
      <c r="OI1036" s="45"/>
      <c r="OJ1036" s="45"/>
      <c r="OK1036" s="45"/>
      <c r="OL1036" s="45"/>
      <c r="OM1036" s="45"/>
      <c r="ON1036" s="45"/>
      <c r="OO1036" s="45"/>
      <c r="OP1036" s="45"/>
      <c r="OQ1036" s="45"/>
      <c r="OR1036" s="45"/>
      <c r="OS1036" s="45"/>
      <c r="OT1036" s="45"/>
      <c r="OU1036" s="45"/>
      <c r="OV1036" s="45"/>
      <c r="OW1036" s="45"/>
      <c r="OX1036" s="45"/>
      <c r="OY1036" s="45"/>
      <c r="OZ1036" s="45"/>
      <c r="PA1036" s="45"/>
      <c r="PB1036" s="45"/>
      <c r="PC1036" s="45"/>
      <c r="PD1036" s="45"/>
      <c r="PE1036" s="45"/>
      <c r="PF1036" s="45"/>
      <c r="PG1036" s="45"/>
      <c r="PH1036" s="45"/>
      <c r="PI1036" s="45"/>
      <c r="PJ1036" s="45"/>
      <c r="PK1036" s="45"/>
      <c r="PL1036" s="45"/>
      <c r="PM1036" s="45"/>
      <c r="PN1036" s="45"/>
      <c r="PO1036" s="45"/>
      <c r="PP1036" s="45"/>
      <c r="PQ1036" s="45"/>
      <c r="PR1036" s="45"/>
      <c r="PS1036" s="45"/>
      <c r="PT1036" s="45"/>
      <c r="PU1036" s="45"/>
      <c r="PV1036" s="45"/>
      <c r="PW1036" s="45"/>
      <c r="PX1036" s="45"/>
      <c r="PY1036" s="45"/>
      <c r="PZ1036" s="45"/>
      <c r="QA1036" s="45"/>
      <c r="QB1036" s="45"/>
      <c r="QC1036" s="45"/>
      <c r="QD1036" s="45"/>
      <c r="QE1036" s="45"/>
      <c r="QF1036" s="45"/>
      <c r="QG1036" s="45"/>
      <c r="QH1036" s="45"/>
      <c r="QI1036" s="45"/>
      <c r="QJ1036" s="45"/>
      <c r="QK1036" s="45"/>
      <c r="QL1036" s="45"/>
      <c r="QM1036" s="45"/>
      <c r="QN1036" s="45"/>
      <c r="QO1036" s="45"/>
      <c r="QP1036" s="45"/>
      <c r="QQ1036" s="45"/>
      <c r="QR1036" s="45"/>
      <c r="QS1036" s="45"/>
      <c r="QT1036" s="45"/>
      <c r="QU1036" s="45"/>
      <c r="QV1036" s="45"/>
      <c r="QW1036" s="45"/>
      <c r="QX1036" s="45"/>
      <c r="QY1036" s="45"/>
      <c r="QZ1036" s="45"/>
      <c r="RA1036" s="45"/>
      <c r="RB1036" s="45"/>
      <c r="RC1036" s="45"/>
      <c r="RD1036" s="45"/>
      <c r="RE1036" s="45"/>
      <c r="RF1036" s="45"/>
      <c r="RG1036" s="45"/>
      <c r="RH1036" s="45"/>
      <c r="RI1036" s="45"/>
      <c r="RJ1036" s="45"/>
      <c r="RK1036" s="45"/>
      <c r="RL1036" s="45"/>
      <c r="RM1036" s="45"/>
      <c r="RN1036" s="45"/>
      <c r="RO1036" s="45"/>
      <c r="RP1036" s="45"/>
      <c r="RQ1036" s="45"/>
      <c r="RR1036" s="45"/>
      <c r="RS1036" s="45"/>
      <c r="RT1036" s="45"/>
      <c r="RU1036" s="45"/>
      <c r="RV1036" s="45"/>
      <c r="RW1036" s="45"/>
      <c r="RX1036" s="45"/>
      <c r="RY1036" s="45"/>
      <c r="RZ1036" s="45"/>
      <c r="SA1036" s="45"/>
      <c r="SB1036" s="45"/>
      <c r="SC1036" s="45"/>
      <c r="SD1036" s="45"/>
      <c r="SE1036" s="45"/>
      <c r="SF1036" s="45"/>
      <c r="SG1036" s="45"/>
      <c r="SH1036" s="45"/>
      <c r="SI1036" s="45"/>
      <c r="SJ1036" s="45"/>
      <c r="SK1036" s="45"/>
      <c r="SL1036" s="45"/>
      <c r="SM1036" s="45"/>
      <c r="SN1036" s="45"/>
      <c r="SO1036" s="45"/>
      <c r="SP1036" s="45"/>
      <c r="SQ1036" s="45"/>
      <c r="SR1036" s="45"/>
      <c r="SS1036" s="45"/>
      <c r="ST1036" s="45"/>
      <c r="SU1036" s="45"/>
      <c r="SV1036" s="45"/>
      <c r="SW1036" s="45"/>
      <c r="SX1036" s="45"/>
      <c r="SY1036" s="45"/>
      <c r="SZ1036" s="45"/>
      <c r="TA1036" s="45"/>
      <c r="TB1036" s="45"/>
      <c r="TC1036" s="45"/>
      <c r="TD1036" s="45"/>
      <c r="TE1036" s="45"/>
      <c r="TF1036" s="45"/>
      <c r="TG1036" s="45"/>
      <c r="TH1036" s="45"/>
      <c r="TI1036" s="45"/>
      <c r="TJ1036" s="45"/>
      <c r="TK1036" s="45"/>
      <c r="TL1036" s="45"/>
      <c r="TM1036" s="45"/>
      <c r="TN1036" s="45"/>
      <c r="TO1036" s="45"/>
      <c r="TP1036" s="45"/>
      <c r="TQ1036" s="45"/>
      <c r="TR1036" s="45"/>
      <c r="TS1036" s="45"/>
      <c r="TT1036" s="45"/>
      <c r="TU1036" s="45"/>
      <c r="TV1036" s="45"/>
      <c r="TW1036" s="45"/>
      <c r="TX1036" s="45"/>
      <c r="TY1036" s="45"/>
      <c r="TZ1036" s="45"/>
      <c r="UA1036" s="45"/>
      <c r="UB1036" s="45"/>
      <c r="UC1036" s="45"/>
      <c r="UD1036" s="45"/>
      <c r="UE1036" s="45"/>
      <c r="UF1036" s="45"/>
      <c r="UG1036" s="45"/>
      <c r="UH1036" s="45"/>
      <c r="UI1036" s="45"/>
      <c r="UJ1036" s="45"/>
      <c r="UK1036" s="45"/>
      <c r="UL1036" s="45"/>
      <c r="UM1036" s="45"/>
      <c r="UN1036" s="45"/>
      <c r="UO1036" s="45"/>
      <c r="UP1036" s="45"/>
      <c r="UQ1036" s="45"/>
      <c r="UR1036" s="45"/>
      <c r="US1036" s="45"/>
      <c r="UT1036" s="45"/>
      <c r="UU1036" s="45"/>
      <c r="UV1036" s="45"/>
      <c r="UW1036" s="45"/>
      <c r="UX1036" s="45"/>
      <c r="UY1036" s="45"/>
      <c r="UZ1036" s="45"/>
      <c r="VA1036" s="45"/>
      <c r="VB1036" s="45"/>
      <c r="VC1036" s="45"/>
      <c r="VD1036" s="45"/>
      <c r="VE1036" s="45"/>
      <c r="VF1036" s="45"/>
      <c r="VG1036" s="45"/>
      <c r="VH1036" s="45"/>
      <c r="VI1036" s="45"/>
      <c r="VJ1036" s="45"/>
      <c r="VK1036" s="45"/>
      <c r="VL1036" s="45"/>
      <c r="VM1036" s="45"/>
      <c r="VN1036" s="45"/>
      <c r="VO1036" s="45"/>
      <c r="VP1036" s="45"/>
      <c r="VQ1036" s="45"/>
      <c r="VR1036" s="45"/>
      <c r="VS1036" s="45"/>
      <c r="VT1036" s="45"/>
      <c r="VU1036" s="45"/>
      <c r="VV1036" s="45"/>
      <c r="VW1036" s="45"/>
      <c r="VX1036" s="45"/>
      <c r="VY1036" s="45"/>
      <c r="VZ1036" s="45"/>
      <c r="WA1036" s="45"/>
      <c r="WB1036" s="45"/>
      <c r="WC1036" s="45"/>
      <c r="WD1036" s="45"/>
      <c r="WE1036" s="45"/>
      <c r="WF1036" s="45"/>
      <c r="WG1036" s="45"/>
      <c r="WH1036" s="45"/>
      <c r="WI1036" s="45"/>
      <c r="WJ1036" s="45"/>
      <c r="WK1036" s="45"/>
      <c r="WL1036" s="45"/>
      <c r="WM1036" s="45"/>
      <c r="WN1036" s="45"/>
      <c r="WO1036" s="45"/>
      <c r="WP1036" s="45"/>
      <c r="WQ1036" s="45"/>
      <c r="WR1036" s="45"/>
      <c r="WS1036" s="45"/>
      <c r="WT1036" s="45"/>
      <c r="WU1036" s="45"/>
      <c r="WV1036" s="45"/>
      <c r="WW1036" s="45"/>
      <c r="WX1036" s="45"/>
      <c r="WY1036" s="45"/>
      <c r="WZ1036" s="45"/>
      <c r="XA1036" s="45"/>
      <c r="XB1036" s="45"/>
      <c r="XC1036" s="45"/>
      <c r="XD1036" s="45"/>
      <c r="XE1036" s="45"/>
      <c r="XF1036" s="45"/>
      <c r="XG1036" s="45"/>
      <c r="XH1036" s="45"/>
      <c r="XI1036" s="45"/>
      <c r="XJ1036" s="45"/>
      <c r="XK1036" s="45"/>
      <c r="XL1036" s="45"/>
      <c r="XM1036" s="45"/>
      <c r="XN1036" s="45"/>
      <c r="XO1036" s="45"/>
      <c r="XP1036" s="45"/>
      <c r="XQ1036" s="45"/>
      <c r="XR1036" s="45"/>
      <c r="XS1036" s="45"/>
      <c r="XT1036" s="45"/>
      <c r="XU1036" s="45"/>
      <c r="XV1036" s="45"/>
      <c r="XW1036" s="45"/>
      <c r="XX1036" s="45"/>
      <c r="XY1036" s="45"/>
      <c r="XZ1036" s="45"/>
      <c r="YA1036" s="45"/>
      <c r="YB1036" s="45"/>
      <c r="YC1036" s="45"/>
      <c r="YD1036" s="45"/>
      <c r="YE1036" s="45"/>
      <c r="YF1036" s="45"/>
      <c r="YG1036" s="45"/>
      <c r="YH1036" s="45"/>
      <c r="YI1036" s="45"/>
      <c r="YJ1036" s="45"/>
      <c r="YK1036" s="45"/>
      <c r="YL1036" s="45"/>
      <c r="YM1036" s="45"/>
      <c r="YN1036" s="45"/>
      <c r="YO1036" s="45"/>
      <c r="YP1036" s="45"/>
      <c r="YQ1036" s="45"/>
      <c r="YR1036" s="45"/>
      <c r="YS1036" s="45"/>
      <c r="YT1036" s="45"/>
      <c r="YU1036" s="45"/>
      <c r="YV1036" s="45"/>
      <c r="YW1036" s="45"/>
      <c r="YX1036" s="45"/>
      <c r="YY1036" s="45"/>
      <c r="YZ1036" s="45"/>
      <c r="ZA1036" s="45"/>
      <c r="ZB1036" s="45"/>
      <c r="ZC1036" s="45"/>
      <c r="ZD1036" s="45"/>
      <c r="ZE1036" s="45"/>
      <c r="ZF1036" s="45"/>
      <c r="ZG1036" s="45"/>
      <c r="ZH1036" s="45"/>
      <c r="ZI1036" s="45"/>
      <c r="ZJ1036" s="45"/>
      <c r="ZK1036" s="45"/>
      <c r="ZL1036" s="45"/>
      <c r="ZM1036" s="45"/>
      <c r="ZN1036" s="45"/>
      <c r="ZO1036" s="45"/>
      <c r="ZP1036" s="45"/>
      <c r="ZQ1036" s="45"/>
      <c r="ZR1036" s="45"/>
      <c r="ZS1036" s="45"/>
      <c r="ZT1036" s="45"/>
      <c r="ZU1036" s="45"/>
      <c r="ZV1036" s="45"/>
      <c r="ZW1036" s="45"/>
      <c r="ZX1036" s="45"/>
      <c r="ZY1036" s="45"/>
      <c r="ZZ1036" s="45"/>
      <c r="AAA1036" s="45"/>
      <c r="AAB1036" s="45"/>
      <c r="AAC1036" s="45"/>
      <c r="AAD1036" s="45"/>
      <c r="AAE1036" s="45"/>
      <c r="AAF1036" s="45"/>
      <c r="AAG1036" s="45"/>
      <c r="AAH1036" s="45"/>
      <c r="AAI1036" s="45"/>
      <c r="AAJ1036" s="45"/>
      <c r="AAK1036" s="45"/>
      <c r="AAL1036" s="45"/>
      <c r="AAM1036" s="45"/>
      <c r="AAN1036" s="45"/>
      <c r="AAO1036" s="45"/>
      <c r="AAP1036" s="45"/>
      <c r="AAQ1036" s="45"/>
      <c r="AAR1036" s="45"/>
      <c r="AAS1036" s="45"/>
      <c r="AAT1036" s="45"/>
      <c r="AAU1036" s="45"/>
      <c r="AAV1036" s="45"/>
      <c r="AAW1036" s="45"/>
      <c r="AAX1036" s="45"/>
      <c r="AAY1036" s="45"/>
      <c r="AAZ1036" s="45"/>
      <c r="ABA1036" s="45"/>
      <c r="ABB1036" s="45"/>
      <c r="ABC1036" s="45"/>
      <c r="ABD1036" s="45"/>
      <c r="ABE1036" s="45"/>
      <c r="ABF1036" s="45"/>
      <c r="ABG1036" s="45"/>
      <c r="ABH1036" s="45"/>
      <c r="ABI1036" s="45"/>
      <c r="ABJ1036" s="45"/>
      <c r="ABK1036" s="45"/>
      <c r="ABL1036" s="45"/>
      <c r="ABM1036" s="45"/>
      <c r="ABN1036" s="45"/>
      <c r="ABO1036" s="45"/>
      <c r="ABP1036" s="45"/>
      <c r="ABQ1036" s="45"/>
      <c r="ABR1036" s="45"/>
      <c r="ABS1036" s="45"/>
      <c r="ABT1036" s="45"/>
      <c r="ABU1036" s="45"/>
      <c r="ABV1036" s="45"/>
      <c r="ABW1036" s="45"/>
      <c r="ABX1036" s="45"/>
      <c r="ABY1036" s="45"/>
      <c r="ABZ1036" s="45"/>
      <c r="ACA1036" s="45"/>
      <c r="ACB1036" s="45"/>
      <c r="ACC1036" s="45"/>
      <c r="ACD1036" s="45"/>
      <c r="ACE1036" s="45"/>
      <c r="ACF1036" s="45"/>
      <c r="ACG1036" s="45"/>
      <c r="ACH1036" s="45"/>
      <c r="ACI1036" s="45"/>
      <c r="ACJ1036" s="45"/>
      <c r="ACK1036" s="45"/>
      <c r="ACL1036" s="45"/>
      <c r="ACM1036" s="45"/>
      <c r="ACN1036" s="45"/>
      <c r="ACO1036" s="45"/>
      <c r="ACP1036" s="45"/>
      <c r="ACQ1036" s="45"/>
      <c r="ACR1036" s="45"/>
      <c r="ACS1036" s="45"/>
      <c r="ACT1036" s="45"/>
      <c r="ACU1036" s="45"/>
      <c r="ACV1036" s="45"/>
      <c r="ACW1036" s="45"/>
      <c r="ACX1036" s="45"/>
      <c r="ACY1036" s="45"/>
      <c r="ACZ1036" s="45"/>
      <c r="ADA1036" s="45"/>
      <c r="ADB1036" s="45"/>
      <c r="ADC1036" s="45"/>
      <c r="ADD1036" s="45"/>
      <c r="ADE1036" s="45"/>
      <c r="ADF1036" s="45"/>
      <c r="ADG1036" s="45"/>
      <c r="ADH1036" s="45"/>
      <c r="ADI1036" s="45"/>
      <c r="ADJ1036" s="45"/>
      <c r="ADK1036" s="45"/>
      <c r="ADL1036" s="45"/>
      <c r="ADM1036" s="45"/>
      <c r="ADN1036" s="45"/>
      <c r="ADO1036" s="45"/>
      <c r="ADP1036" s="45"/>
      <c r="ADQ1036" s="45"/>
      <c r="ADR1036" s="45"/>
      <c r="ADS1036" s="45"/>
      <c r="ADT1036" s="45"/>
      <c r="ADU1036" s="45"/>
      <c r="ADV1036" s="45"/>
      <c r="ADW1036" s="45"/>
      <c r="ADX1036" s="45"/>
      <c r="ADY1036" s="45"/>
      <c r="ADZ1036" s="45"/>
      <c r="AEA1036" s="45"/>
      <c r="AEB1036" s="45"/>
      <c r="AEC1036" s="45"/>
      <c r="AED1036" s="45"/>
      <c r="AEE1036" s="45"/>
      <c r="AEF1036" s="45"/>
      <c r="AEG1036" s="45"/>
      <c r="AEH1036" s="45"/>
      <c r="AEI1036" s="45"/>
      <c r="AEJ1036" s="45"/>
      <c r="AEK1036" s="45"/>
      <c r="AEL1036" s="45"/>
      <c r="AEM1036" s="45"/>
      <c r="AEN1036" s="45"/>
      <c r="AEO1036" s="45"/>
      <c r="AEP1036" s="45"/>
      <c r="AEQ1036" s="45"/>
      <c r="AER1036" s="45"/>
      <c r="AES1036" s="45"/>
      <c r="AET1036" s="45"/>
      <c r="AEU1036" s="45"/>
      <c r="AEV1036" s="45"/>
      <c r="AEW1036" s="45"/>
      <c r="AEX1036" s="45"/>
      <c r="AEY1036" s="45"/>
      <c r="AEZ1036" s="45"/>
      <c r="AFA1036" s="45"/>
      <c r="AFB1036" s="45"/>
      <c r="AFC1036" s="45"/>
      <c r="AFD1036" s="45"/>
      <c r="AFE1036" s="45"/>
      <c r="AFF1036" s="45"/>
      <c r="AFG1036" s="45"/>
      <c r="AFH1036" s="45"/>
      <c r="AFI1036" s="45"/>
      <c r="AFJ1036" s="45"/>
      <c r="AFK1036" s="45"/>
      <c r="AFL1036" s="45"/>
      <c r="AFM1036" s="45"/>
      <c r="AFN1036" s="45"/>
      <c r="AFO1036" s="45"/>
      <c r="AFP1036" s="45"/>
      <c r="AFQ1036" s="45"/>
      <c r="AFR1036" s="45"/>
      <c r="AFS1036" s="45"/>
      <c r="AFT1036" s="45"/>
      <c r="AFU1036" s="45"/>
      <c r="AFV1036" s="45"/>
      <c r="AFW1036" s="45"/>
      <c r="AFX1036" s="45"/>
      <c r="AFY1036" s="45"/>
      <c r="AFZ1036" s="45"/>
      <c r="AGA1036" s="45"/>
      <c r="AGB1036" s="45"/>
      <c r="AGC1036" s="45"/>
      <c r="AGD1036" s="45"/>
      <c r="AGE1036" s="45"/>
      <c r="AGF1036" s="45"/>
      <c r="AGG1036" s="45"/>
      <c r="AGH1036" s="45"/>
      <c r="AGI1036" s="45"/>
      <c r="AGJ1036" s="45"/>
      <c r="AGK1036" s="45"/>
      <c r="AGL1036" s="45"/>
      <c r="AGM1036" s="45"/>
      <c r="AGN1036" s="45"/>
      <c r="AGO1036" s="45"/>
      <c r="AGP1036" s="45"/>
      <c r="AGQ1036" s="45"/>
      <c r="AGR1036" s="45"/>
      <c r="AGS1036" s="45"/>
      <c r="AGT1036" s="45"/>
      <c r="AGU1036" s="45"/>
      <c r="AGV1036" s="45"/>
      <c r="AGW1036" s="45"/>
      <c r="AGX1036" s="45"/>
      <c r="AGY1036" s="45"/>
      <c r="AGZ1036" s="45"/>
      <c r="AHA1036" s="45"/>
      <c r="AHB1036" s="45"/>
      <c r="AHC1036" s="45"/>
      <c r="AHD1036" s="45"/>
      <c r="AHE1036" s="45"/>
      <c r="AHF1036" s="45"/>
      <c r="AHG1036" s="45"/>
      <c r="AHH1036" s="45"/>
      <c r="AHI1036" s="45"/>
      <c r="AHJ1036" s="45"/>
      <c r="AHK1036" s="45"/>
      <c r="AHL1036" s="45"/>
      <c r="AHM1036" s="45"/>
      <c r="AHN1036" s="45"/>
      <c r="AHO1036" s="45"/>
      <c r="AHP1036" s="45"/>
      <c r="AHQ1036" s="45"/>
      <c r="AHR1036" s="45"/>
      <c r="AHS1036" s="45"/>
      <c r="AHT1036" s="45"/>
      <c r="AHU1036" s="45"/>
      <c r="AHV1036" s="45"/>
      <c r="AHW1036" s="45"/>
      <c r="AHX1036" s="45"/>
      <c r="AHY1036" s="45"/>
      <c r="AHZ1036" s="45"/>
      <c r="AIA1036" s="45"/>
      <c r="AIB1036" s="45"/>
      <c r="AIC1036" s="45"/>
      <c r="AID1036" s="45"/>
      <c r="AIE1036" s="45"/>
      <c r="AIF1036" s="45"/>
      <c r="AIG1036" s="45"/>
      <c r="AIH1036" s="45"/>
      <c r="AII1036" s="45"/>
      <c r="AIJ1036" s="45"/>
      <c r="AIK1036" s="45"/>
      <c r="AIL1036" s="45"/>
      <c r="AIM1036" s="45"/>
      <c r="AIN1036" s="45"/>
      <c r="AIO1036" s="45"/>
      <c r="AIP1036" s="45"/>
      <c r="AIQ1036" s="45"/>
      <c r="AIR1036" s="45"/>
      <c r="AIS1036" s="45"/>
      <c r="AIT1036" s="45"/>
      <c r="AIU1036" s="45"/>
      <c r="AIV1036" s="45"/>
      <c r="AIW1036" s="45"/>
      <c r="AIX1036" s="45"/>
      <c r="AIY1036" s="45"/>
      <c r="AIZ1036" s="45"/>
      <c r="AJA1036" s="45"/>
      <c r="AJB1036" s="45"/>
      <c r="AJC1036" s="45"/>
      <c r="AJD1036" s="45"/>
      <c r="AJE1036" s="45"/>
      <c r="AJF1036" s="45"/>
      <c r="AJG1036" s="45"/>
      <c r="AJH1036" s="45"/>
      <c r="AJI1036" s="45"/>
      <c r="AJJ1036" s="45"/>
      <c r="AJK1036" s="45"/>
      <c r="AJL1036" s="45"/>
      <c r="AJM1036" s="45"/>
      <c r="AJN1036" s="45"/>
      <c r="AJO1036" s="45"/>
      <c r="AJP1036" s="45"/>
      <c r="AJQ1036" s="45"/>
      <c r="AJR1036" s="45"/>
      <c r="AJS1036" s="45"/>
      <c r="AJT1036" s="45"/>
      <c r="AJU1036" s="45"/>
      <c r="AJV1036" s="45"/>
      <c r="AJW1036" s="45"/>
      <c r="AJX1036" s="45"/>
      <c r="AJY1036" s="45"/>
      <c r="AJZ1036" s="45"/>
      <c r="AKA1036" s="45"/>
      <c r="AKB1036" s="45"/>
      <c r="AKC1036" s="45"/>
      <c r="AKD1036" s="45"/>
      <c r="AKE1036" s="45"/>
      <c r="AKF1036" s="45"/>
      <c r="AKG1036" s="45"/>
      <c r="AKH1036" s="45"/>
      <c r="AKI1036" s="45"/>
      <c r="AKJ1036" s="45"/>
      <c r="AKK1036" s="45"/>
      <c r="AKL1036" s="45"/>
      <c r="AKM1036" s="45"/>
      <c r="AKN1036" s="45"/>
      <c r="AKO1036" s="45"/>
      <c r="AKP1036" s="45"/>
      <c r="AKQ1036" s="45"/>
      <c r="AKR1036" s="45"/>
      <c r="AKS1036" s="45"/>
      <c r="AKT1036" s="45"/>
      <c r="AKU1036" s="45"/>
      <c r="AKV1036" s="45"/>
      <c r="AKW1036" s="45"/>
      <c r="AKX1036" s="45"/>
      <c r="AKY1036" s="45"/>
      <c r="AKZ1036" s="45"/>
      <c r="ALA1036" s="45"/>
      <c r="ALB1036" s="45"/>
      <c r="ALC1036" s="45"/>
      <c r="ALD1036" s="45"/>
      <c r="ALE1036" s="45"/>
      <c r="ALF1036" s="45"/>
      <c r="ALG1036" s="45"/>
      <c r="ALH1036" s="45"/>
      <c r="ALI1036" s="45"/>
      <c r="ALJ1036" s="45"/>
      <c r="ALK1036" s="45"/>
      <c r="ALL1036" s="45"/>
      <c r="ALM1036" s="45"/>
      <c r="ALN1036" s="45"/>
      <c r="ALO1036" s="45"/>
      <c r="ALP1036" s="45"/>
      <c r="ALQ1036" s="45"/>
      <c r="ALR1036" s="45"/>
      <c r="ALS1036" s="45"/>
      <c r="ALT1036" s="45"/>
      <c r="ALU1036" s="45"/>
      <c r="ALV1036" s="45"/>
      <c r="ALW1036" s="45"/>
      <c r="ALX1036" s="45"/>
      <c r="ALY1036" s="45"/>
      <c r="ALZ1036" s="45"/>
      <c r="AMA1036" s="45"/>
      <c r="AMB1036" s="45"/>
      <c r="AMC1036" s="45"/>
      <c r="AMD1036" s="45"/>
      <c r="AME1036" s="45"/>
      <c r="AMF1036" s="45"/>
      <c r="AMG1036" s="45"/>
      <c r="AMH1036" s="45"/>
      <c r="AMI1036" s="45"/>
      <c r="AMJ1036" s="45"/>
      <c r="AMK1036" s="45"/>
      <c r="AML1036" s="45"/>
      <c r="AMM1036" s="45"/>
      <c r="AMN1036" s="45"/>
      <c r="AMO1036" s="45"/>
      <c r="AMP1036" s="45"/>
      <c r="AMQ1036" s="45"/>
      <c r="AMR1036" s="45"/>
      <c r="AMS1036" s="45"/>
      <c r="AMT1036" s="45"/>
      <c r="AMU1036" s="45"/>
      <c r="AMV1036" s="45"/>
      <c r="AMW1036" s="45"/>
      <c r="AMX1036" s="45"/>
      <c r="AMY1036" s="45"/>
      <c r="AMZ1036" s="45"/>
      <c r="ANA1036" s="45"/>
      <c r="ANB1036" s="45"/>
      <c r="ANC1036" s="45"/>
      <c r="AND1036" s="45"/>
      <c r="ANE1036" s="45"/>
      <c r="ANF1036" s="45"/>
      <c r="ANG1036" s="45"/>
      <c r="ANH1036" s="45"/>
      <c r="ANI1036" s="45"/>
      <c r="ANJ1036" s="45"/>
      <c r="ANK1036" s="45"/>
      <c r="ANL1036" s="45"/>
      <c r="ANM1036" s="45"/>
      <c r="ANN1036" s="45"/>
      <c r="ANO1036" s="45"/>
      <c r="ANP1036" s="45"/>
      <c r="ANQ1036" s="45"/>
      <c r="ANR1036" s="45"/>
      <c r="ANS1036" s="45"/>
      <c r="ANT1036" s="45"/>
      <c r="ANU1036" s="45"/>
      <c r="ANV1036" s="45"/>
      <c r="ANW1036" s="45"/>
      <c r="ANX1036" s="45"/>
      <c r="ANY1036" s="45"/>
      <c r="ANZ1036" s="45"/>
      <c r="AOA1036" s="45"/>
      <c r="AOB1036" s="45"/>
      <c r="AOC1036" s="45"/>
      <c r="AOD1036" s="45"/>
      <c r="AOE1036" s="45"/>
      <c r="AOF1036" s="45"/>
      <c r="AOG1036" s="45"/>
      <c r="AOH1036" s="45"/>
      <c r="AOI1036" s="45"/>
      <c r="AOJ1036" s="45"/>
      <c r="AOK1036" s="45"/>
      <c r="AOL1036" s="45"/>
      <c r="AOM1036" s="45"/>
      <c r="AON1036" s="45"/>
      <c r="AOO1036" s="45"/>
      <c r="AOP1036" s="45"/>
      <c r="AOQ1036" s="45"/>
      <c r="AOR1036" s="45"/>
      <c r="AOS1036" s="45"/>
      <c r="AOT1036" s="45"/>
      <c r="AOU1036" s="45"/>
      <c r="AOV1036" s="45"/>
      <c r="AOW1036" s="45"/>
      <c r="AOX1036" s="45"/>
      <c r="AOY1036" s="45"/>
      <c r="AOZ1036" s="45"/>
      <c r="APA1036" s="45"/>
      <c r="APB1036" s="45"/>
      <c r="APC1036" s="45"/>
      <c r="APD1036" s="45"/>
      <c r="APE1036" s="45"/>
      <c r="APF1036" s="45"/>
      <c r="APG1036" s="45"/>
      <c r="APH1036" s="45"/>
      <c r="API1036" s="45"/>
      <c r="APJ1036" s="45"/>
      <c r="APK1036" s="45"/>
      <c r="APL1036" s="45"/>
      <c r="APM1036" s="45"/>
      <c r="APN1036" s="45"/>
      <c r="APO1036" s="45"/>
      <c r="APP1036" s="45"/>
      <c r="APQ1036" s="45"/>
      <c r="APR1036" s="45"/>
      <c r="APS1036" s="45"/>
      <c r="APT1036" s="45"/>
      <c r="APU1036" s="45"/>
      <c r="APV1036" s="45"/>
      <c r="APW1036" s="45"/>
      <c r="APX1036" s="45"/>
      <c r="APY1036" s="45"/>
      <c r="APZ1036" s="45"/>
      <c r="AQA1036" s="45"/>
      <c r="AQB1036" s="45"/>
      <c r="AQC1036" s="45"/>
      <c r="AQD1036" s="45"/>
      <c r="AQE1036" s="45"/>
      <c r="AQF1036" s="45"/>
      <c r="AQG1036" s="45"/>
      <c r="AQH1036" s="45"/>
      <c r="AQI1036" s="45"/>
      <c r="AQJ1036" s="45"/>
      <c r="AQK1036" s="45"/>
      <c r="AQL1036" s="45"/>
      <c r="AQM1036" s="45"/>
      <c r="AQN1036" s="45"/>
      <c r="AQO1036" s="45"/>
      <c r="AQP1036" s="45"/>
      <c r="AQQ1036" s="45"/>
      <c r="AQR1036" s="45"/>
      <c r="AQS1036" s="45"/>
      <c r="AQT1036" s="45"/>
      <c r="AQU1036" s="45"/>
      <c r="AQV1036" s="45"/>
      <c r="AQW1036" s="45"/>
      <c r="AQX1036" s="45"/>
      <c r="AQY1036" s="45"/>
      <c r="AQZ1036" s="45"/>
      <c r="ARA1036" s="45"/>
      <c r="ARB1036" s="45"/>
      <c r="ARC1036" s="45"/>
      <c r="ARD1036" s="45"/>
      <c r="ARE1036" s="45"/>
      <c r="ARF1036" s="45"/>
      <c r="ARG1036" s="45"/>
      <c r="ARH1036" s="45"/>
      <c r="ARI1036" s="45"/>
      <c r="ARJ1036" s="45"/>
      <c r="ARK1036" s="45"/>
      <c r="ARL1036" s="45"/>
      <c r="ARM1036" s="45"/>
      <c r="ARN1036" s="45"/>
      <c r="ARO1036" s="45"/>
      <c r="ARP1036" s="45"/>
      <c r="ARQ1036" s="45"/>
      <c r="ARR1036" s="45"/>
      <c r="ARS1036" s="45"/>
      <c r="ART1036" s="45"/>
      <c r="ARU1036" s="45"/>
      <c r="ARV1036" s="45"/>
      <c r="ARW1036" s="45"/>
      <c r="ARX1036" s="45"/>
      <c r="ARY1036" s="45"/>
      <c r="ARZ1036" s="45"/>
      <c r="ASA1036" s="45"/>
      <c r="ASB1036" s="45"/>
      <c r="ASC1036" s="45"/>
      <c r="ASD1036" s="45"/>
      <c r="ASE1036" s="45"/>
      <c r="ASF1036" s="45"/>
      <c r="ASG1036" s="45"/>
      <c r="ASH1036" s="45"/>
      <c r="ASI1036" s="45"/>
      <c r="ASJ1036" s="45"/>
      <c r="ASK1036" s="45"/>
      <c r="ASL1036" s="45"/>
      <c r="ASM1036" s="45"/>
      <c r="ASN1036" s="45"/>
      <c r="ASO1036" s="45"/>
      <c r="ASP1036" s="45"/>
      <c r="ASQ1036" s="45"/>
      <c r="ASR1036" s="45"/>
      <c r="ASS1036" s="45"/>
      <c r="AST1036" s="45"/>
      <c r="ASU1036" s="45"/>
      <c r="ASV1036" s="45"/>
      <c r="ASW1036" s="45"/>
      <c r="ASX1036" s="45"/>
      <c r="ASY1036" s="45"/>
      <c r="ASZ1036" s="45"/>
      <c r="ATA1036" s="45"/>
      <c r="ATB1036" s="45"/>
      <c r="ATC1036" s="45"/>
      <c r="ATD1036" s="45"/>
      <c r="ATE1036" s="45"/>
      <c r="ATF1036" s="45"/>
      <c r="ATG1036" s="45"/>
      <c r="ATH1036" s="45"/>
      <c r="ATI1036" s="45"/>
      <c r="ATJ1036" s="45"/>
      <c r="ATK1036" s="45"/>
      <c r="ATL1036" s="45"/>
      <c r="ATM1036" s="45"/>
      <c r="ATN1036" s="45"/>
      <c r="ATO1036" s="45"/>
      <c r="ATP1036" s="45"/>
      <c r="ATQ1036" s="45"/>
      <c r="ATR1036" s="45"/>
      <c r="ATS1036" s="45"/>
      <c r="ATT1036" s="45"/>
      <c r="ATU1036" s="45"/>
      <c r="ATV1036" s="45"/>
      <c r="ATW1036" s="45"/>
      <c r="ATX1036" s="45"/>
      <c r="ATY1036" s="45"/>
      <c r="ATZ1036" s="45"/>
      <c r="AUA1036" s="45"/>
      <c r="AUB1036" s="45"/>
      <c r="AUC1036" s="45"/>
      <c r="AUD1036" s="45"/>
      <c r="AUE1036" s="45"/>
      <c r="AUF1036" s="45"/>
      <c r="AUG1036" s="45"/>
      <c r="AUH1036" s="45"/>
      <c r="AUI1036" s="45"/>
      <c r="AUJ1036" s="45"/>
      <c r="AUK1036" s="45"/>
      <c r="AUL1036" s="45"/>
      <c r="AUM1036" s="45"/>
      <c r="AUN1036" s="45"/>
      <c r="AUO1036" s="45"/>
      <c r="AUP1036" s="45"/>
      <c r="AUQ1036" s="45"/>
      <c r="AUR1036" s="45"/>
      <c r="AUS1036" s="45"/>
      <c r="AUT1036" s="45"/>
      <c r="AUU1036" s="45"/>
      <c r="AUV1036" s="45"/>
      <c r="AUW1036" s="45"/>
      <c r="AUX1036" s="45"/>
      <c r="AUY1036" s="45"/>
      <c r="AUZ1036" s="45"/>
      <c r="AVA1036" s="45"/>
      <c r="AVB1036" s="45"/>
      <c r="AVC1036" s="45"/>
      <c r="AVD1036" s="45"/>
      <c r="AVE1036" s="45"/>
      <c r="AVF1036" s="45"/>
      <c r="AVG1036" s="45"/>
      <c r="AVH1036" s="45"/>
      <c r="AVI1036" s="45"/>
      <c r="AVJ1036" s="45"/>
      <c r="AVK1036" s="45"/>
      <c r="AVL1036" s="45"/>
      <c r="AVM1036" s="45"/>
      <c r="AVN1036" s="45"/>
      <c r="AVO1036" s="45"/>
      <c r="AVP1036" s="45"/>
      <c r="AVQ1036" s="45"/>
      <c r="AVR1036" s="45"/>
      <c r="AVS1036" s="45"/>
      <c r="AVT1036" s="45"/>
      <c r="AVU1036" s="45"/>
      <c r="AVV1036" s="45"/>
      <c r="AVW1036" s="45"/>
      <c r="AVX1036" s="45"/>
      <c r="AVY1036" s="45"/>
      <c r="AVZ1036" s="45"/>
      <c r="AWA1036" s="45"/>
      <c r="AWB1036" s="45"/>
      <c r="AWC1036" s="45"/>
      <c r="AWD1036" s="45"/>
      <c r="AWE1036" s="45"/>
      <c r="AWF1036" s="45"/>
      <c r="AWG1036" s="45"/>
      <c r="AWH1036" s="45"/>
      <c r="AWI1036" s="45"/>
      <c r="AWJ1036" s="45"/>
      <c r="AWK1036" s="45"/>
      <c r="AWL1036" s="45"/>
      <c r="AWM1036" s="45"/>
      <c r="AWN1036" s="45"/>
      <c r="AWO1036" s="45"/>
      <c r="AWP1036" s="45"/>
      <c r="AWQ1036" s="45"/>
      <c r="AWR1036" s="45"/>
      <c r="AWS1036" s="45"/>
      <c r="AWT1036" s="45"/>
      <c r="AWU1036" s="45"/>
      <c r="AWV1036" s="45"/>
      <c r="AWW1036" s="45"/>
      <c r="AWX1036" s="45"/>
      <c r="AWY1036" s="45"/>
      <c r="AWZ1036" s="45"/>
      <c r="AXA1036" s="45"/>
      <c r="AXB1036" s="45"/>
      <c r="AXC1036" s="45"/>
      <c r="AXD1036" s="45"/>
      <c r="AXE1036" s="45"/>
      <c r="AXF1036" s="45"/>
      <c r="AXG1036" s="45"/>
      <c r="AXH1036" s="45"/>
      <c r="AXI1036" s="45"/>
      <c r="AXJ1036" s="45"/>
      <c r="AXK1036" s="45"/>
      <c r="AXL1036" s="45"/>
      <c r="AXM1036" s="45"/>
      <c r="AXN1036" s="45"/>
      <c r="AXO1036" s="45"/>
      <c r="AXP1036" s="45"/>
      <c r="AXQ1036" s="45"/>
      <c r="AXR1036" s="45"/>
      <c r="AXS1036" s="45"/>
      <c r="AXT1036" s="45"/>
      <c r="AXU1036" s="45"/>
      <c r="AXV1036" s="45"/>
      <c r="AXW1036" s="45"/>
      <c r="AXX1036" s="45"/>
      <c r="AXY1036" s="45"/>
      <c r="AXZ1036" s="45"/>
      <c r="AYA1036" s="45"/>
      <c r="AYB1036" s="45"/>
      <c r="AYC1036" s="45"/>
      <c r="AYD1036" s="45"/>
      <c r="AYE1036" s="45"/>
      <c r="AYF1036" s="45"/>
      <c r="AYG1036" s="45"/>
      <c r="AYH1036" s="45"/>
      <c r="AYI1036" s="45"/>
      <c r="AYJ1036" s="45"/>
      <c r="AYK1036" s="45"/>
      <c r="AYL1036" s="45"/>
      <c r="AYM1036" s="45"/>
      <c r="AYN1036" s="45"/>
      <c r="AYO1036" s="45"/>
      <c r="AYP1036" s="45"/>
      <c r="AYQ1036" s="45"/>
      <c r="AYR1036" s="45"/>
      <c r="AYS1036" s="45"/>
      <c r="AYT1036" s="45"/>
      <c r="AYU1036" s="45"/>
      <c r="AYV1036" s="45"/>
      <c r="AYW1036" s="45"/>
      <c r="AYX1036" s="45"/>
      <c r="AYY1036" s="45"/>
      <c r="AYZ1036" s="45"/>
      <c r="AZA1036" s="45"/>
      <c r="AZB1036" s="45"/>
      <c r="AZC1036" s="45"/>
      <c r="AZD1036" s="45"/>
      <c r="AZE1036" s="45"/>
      <c r="AZF1036" s="45"/>
      <c r="AZG1036" s="45"/>
      <c r="AZH1036" s="45"/>
      <c r="AZI1036" s="45"/>
      <c r="AZJ1036" s="45"/>
      <c r="AZK1036" s="45"/>
      <c r="AZL1036" s="45"/>
      <c r="AZM1036" s="45"/>
      <c r="AZN1036" s="45"/>
      <c r="AZO1036" s="45"/>
      <c r="AZP1036" s="45"/>
      <c r="AZQ1036" s="45"/>
      <c r="AZR1036" s="45"/>
      <c r="AZS1036" s="45"/>
      <c r="AZT1036" s="45"/>
      <c r="AZU1036" s="45"/>
      <c r="AZV1036" s="45"/>
      <c r="AZW1036" s="45"/>
      <c r="AZX1036" s="45"/>
      <c r="AZY1036" s="45"/>
      <c r="AZZ1036" s="45"/>
      <c r="BAA1036" s="45"/>
      <c r="BAB1036" s="45"/>
      <c r="BAC1036" s="45"/>
      <c r="BAD1036" s="45"/>
      <c r="BAE1036" s="45"/>
      <c r="BAF1036" s="45"/>
      <c r="BAG1036" s="45"/>
      <c r="BAH1036" s="45"/>
      <c r="BAI1036" s="45"/>
      <c r="BAJ1036" s="45"/>
      <c r="BAK1036" s="45"/>
      <c r="BAL1036" s="45"/>
      <c r="BAM1036" s="45"/>
      <c r="BAN1036" s="45"/>
      <c r="BAO1036" s="45"/>
      <c r="BAP1036" s="45"/>
      <c r="BAQ1036" s="45"/>
      <c r="BAR1036" s="45"/>
      <c r="BAS1036" s="45"/>
      <c r="BAT1036" s="45"/>
      <c r="BAU1036" s="45"/>
      <c r="BAV1036" s="45"/>
      <c r="BAW1036" s="45"/>
      <c r="BAX1036" s="45"/>
      <c r="BAY1036" s="45"/>
      <c r="BAZ1036" s="45"/>
      <c r="BBA1036" s="45"/>
      <c r="BBB1036" s="45"/>
      <c r="BBC1036" s="45"/>
      <c r="BBD1036" s="45"/>
      <c r="BBE1036" s="45"/>
      <c r="BBF1036" s="45"/>
      <c r="BBG1036" s="45"/>
      <c r="BBH1036" s="45"/>
      <c r="BBI1036" s="45"/>
      <c r="BBJ1036" s="45"/>
      <c r="BBK1036" s="45"/>
      <c r="BBL1036" s="45"/>
      <c r="BBM1036" s="45"/>
      <c r="BBN1036" s="45"/>
      <c r="BBO1036" s="45"/>
      <c r="BBP1036" s="45"/>
      <c r="BBQ1036" s="45"/>
      <c r="BBR1036" s="45"/>
      <c r="BBS1036" s="45"/>
      <c r="BBT1036" s="45"/>
      <c r="BBU1036" s="45"/>
      <c r="BBV1036" s="45"/>
      <c r="BBW1036" s="45"/>
      <c r="BBX1036" s="45"/>
      <c r="BBY1036" s="45"/>
      <c r="BBZ1036" s="45"/>
      <c r="BCA1036" s="45"/>
      <c r="BCB1036" s="45"/>
      <c r="BCC1036" s="45"/>
      <c r="BCD1036" s="45"/>
      <c r="BCE1036" s="45"/>
      <c r="BCF1036" s="45"/>
      <c r="BCG1036" s="45"/>
      <c r="BCH1036" s="45"/>
      <c r="BCI1036" s="45"/>
      <c r="BCJ1036" s="45"/>
      <c r="BCK1036" s="45"/>
      <c r="BCL1036" s="45"/>
      <c r="BCM1036" s="45"/>
      <c r="BCN1036" s="45"/>
      <c r="BCO1036" s="45"/>
      <c r="BCP1036" s="45"/>
      <c r="BCQ1036" s="45"/>
      <c r="BCR1036" s="45"/>
      <c r="BCS1036" s="45"/>
      <c r="BCT1036" s="45"/>
      <c r="BCU1036" s="45"/>
      <c r="BCV1036" s="45"/>
      <c r="BCW1036" s="45"/>
      <c r="BCX1036" s="45"/>
      <c r="BCY1036" s="45"/>
      <c r="BCZ1036" s="45"/>
      <c r="BDA1036" s="45"/>
      <c r="BDB1036" s="45"/>
      <c r="BDC1036" s="45"/>
      <c r="BDD1036" s="45"/>
      <c r="BDE1036" s="45"/>
      <c r="BDF1036" s="45"/>
      <c r="BDG1036" s="45"/>
      <c r="BDH1036" s="45"/>
      <c r="BDI1036" s="45"/>
      <c r="BDJ1036" s="45"/>
      <c r="BDK1036" s="45"/>
      <c r="BDL1036" s="45"/>
      <c r="BDM1036" s="45"/>
      <c r="BDN1036" s="45"/>
      <c r="BDO1036" s="45"/>
      <c r="BDP1036" s="45"/>
      <c r="BDQ1036" s="45"/>
      <c r="BDR1036" s="45"/>
      <c r="BDS1036" s="45"/>
      <c r="BDT1036" s="45"/>
      <c r="BDU1036" s="45"/>
      <c r="BDV1036" s="45"/>
      <c r="BDW1036" s="45"/>
      <c r="BDX1036" s="45"/>
      <c r="BDY1036" s="45"/>
      <c r="BDZ1036" s="45"/>
      <c r="BEA1036" s="45"/>
      <c r="BEB1036" s="45"/>
      <c r="BEC1036" s="45"/>
      <c r="BED1036" s="45"/>
      <c r="BEE1036" s="45"/>
      <c r="BEF1036" s="45"/>
      <c r="BEG1036" s="45"/>
      <c r="BEH1036" s="45"/>
      <c r="BEI1036" s="45"/>
      <c r="BEJ1036" s="45"/>
      <c r="BEK1036" s="45"/>
      <c r="BEL1036" s="45"/>
      <c r="BEM1036" s="45"/>
      <c r="BEN1036" s="45"/>
      <c r="BEO1036" s="45"/>
      <c r="BEP1036" s="45"/>
      <c r="BEQ1036" s="45"/>
      <c r="BER1036" s="45"/>
      <c r="BES1036" s="45"/>
      <c r="BET1036" s="45"/>
      <c r="BEU1036" s="45"/>
      <c r="BEV1036" s="45"/>
      <c r="BEW1036" s="45"/>
      <c r="BEX1036" s="45"/>
      <c r="BEY1036" s="45"/>
      <c r="BEZ1036" s="45"/>
      <c r="BFA1036" s="45"/>
      <c r="BFB1036" s="45"/>
      <c r="BFC1036" s="45"/>
      <c r="BFD1036" s="45"/>
      <c r="BFE1036" s="45"/>
      <c r="BFF1036" s="45"/>
      <c r="BFG1036" s="45"/>
      <c r="BFH1036" s="45"/>
      <c r="BFI1036" s="45"/>
      <c r="BFJ1036" s="45"/>
      <c r="BFK1036" s="45"/>
      <c r="BFL1036" s="45"/>
      <c r="BFM1036" s="45"/>
      <c r="BFN1036" s="45"/>
      <c r="BFO1036" s="45"/>
      <c r="BFP1036" s="45"/>
      <c r="BFQ1036" s="45"/>
      <c r="BFR1036" s="45"/>
      <c r="BFS1036" s="45"/>
      <c r="BFT1036" s="45"/>
      <c r="BFU1036" s="45"/>
      <c r="BFV1036" s="45"/>
      <c r="BFW1036" s="45"/>
      <c r="BFX1036" s="45"/>
      <c r="BFY1036" s="45"/>
      <c r="BFZ1036" s="45"/>
      <c r="BGA1036" s="45"/>
      <c r="BGB1036" s="45"/>
      <c r="BGC1036" s="45"/>
      <c r="BGD1036" s="45"/>
      <c r="BGE1036" s="45"/>
      <c r="BGF1036" s="45"/>
      <c r="BGG1036" s="45"/>
      <c r="BGH1036" s="45"/>
      <c r="BGI1036" s="45"/>
      <c r="BGJ1036" s="45"/>
      <c r="BGK1036" s="45"/>
      <c r="BGL1036" s="45"/>
      <c r="BGM1036" s="45"/>
      <c r="BGN1036" s="45"/>
      <c r="BGO1036" s="45"/>
      <c r="BGP1036" s="45"/>
      <c r="BGQ1036" s="45"/>
      <c r="BGR1036" s="45"/>
      <c r="BGS1036" s="45"/>
      <c r="BGT1036" s="45"/>
      <c r="BGU1036" s="45"/>
      <c r="BGV1036" s="45"/>
      <c r="BGW1036" s="45"/>
      <c r="BGX1036" s="45"/>
      <c r="BGY1036" s="45"/>
      <c r="BGZ1036" s="45"/>
      <c r="BHA1036" s="45"/>
      <c r="BHB1036" s="45"/>
      <c r="BHC1036" s="45"/>
      <c r="BHD1036" s="45"/>
      <c r="BHE1036" s="45"/>
      <c r="BHF1036" s="45"/>
      <c r="BHG1036" s="45"/>
      <c r="BHH1036" s="45"/>
      <c r="BHI1036" s="45"/>
      <c r="BHJ1036" s="45"/>
      <c r="BHK1036" s="45"/>
      <c r="BHL1036" s="45"/>
      <c r="BHM1036" s="45"/>
      <c r="BHN1036" s="45"/>
      <c r="BHO1036" s="45"/>
      <c r="BHP1036" s="45"/>
      <c r="BHQ1036" s="45"/>
      <c r="BHR1036" s="45"/>
      <c r="BHS1036" s="45"/>
      <c r="BHT1036" s="45"/>
      <c r="BHU1036" s="45"/>
      <c r="BHV1036" s="45"/>
      <c r="BHW1036" s="45"/>
      <c r="BHX1036" s="45"/>
      <c r="BHY1036" s="45"/>
      <c r="BHZ1036" s="45"/>
      <c r="BIA1036" s="45"/>
      <c r="BIB1036" s="45"/>
      <c r="BIC1036" s="45"/>
      <c r="BID1036" s="45"/>
      <c r="BIE1036" s="45"/>
      <c r="BIF1036" s="45"/>
      <c r="BIG1036" s="45"/>
      <c r="BIH1036" s="45"/>
      <c r="BII1036" s="45"/>
      <c r="BIJ1036" s="45"/>
      <c r="BIK1036" s="45"/>
      <c r="BIL1036" s="45"/>
      <c r="BIM1036" s="45"/>
      <c r="BIN1036" s="45"/>
      <c r="BIO1036" s="45"/>
      <c r="BIP1036" s="45"/>
      <c r="BIQ1036" s="45"/>
      <c r="BIR1036" s="45"/>
      <c r="BIS1036" s="45"/>
      <c r="BIT1036" s="45"/>
      <c r="BIU1036" s="45"/>
      <c r="BIV1036" s="45"/>
      <c r="BIW1036" s="45"/>
      <c r="BIX1036" s="45"/>
      <c r="BIY1036" s="45"/>
      <c r="BIZ1036" s="45"/>
      <c r="BJA1036" s="45"/>
      <c r="BJB1036" s="45"/>
      <c r="BJC1036" s="45"/>
      <c r="BJD1036" s="45"/>
      <c r="BJE1036" s="45"/>
      <c r="BJF1036" s="45"/>
      <c r="BJG1036" s="45"/>
      <c r="BJH1036" s="45"/>
      <c r="BJI1036" s="45"/>
      <c r="BJJ1036" s="45"/>
      <c r="BJK1036" s="45"/>
      <c r="BJL1036" s="45"/>
      <c r="BJM1036" s="45"/>
      <c r="BJN1036" s="45"/>
      <c r="BJO1036" s="45"/>
      <c r="BJP1036" s="45"/>
      <c r="BJQ1036" s="45"/>
      <c r="BJR1036" s="45"/>
      <c r="BJS1036" s="45"/>
      <c r="BJT1036" s="45"/>
      <c r="BJU1036" s="45"/>
      <c r="BJV1036" s="45"/>
      <c r="BJW1036" s="45"/>
      <c r="BJX1036" s="45"/>
      <c r="BJY1036" s="45"/>
      <c r="BJZ1036" s="45"/>
      <c r="BKA1036" s="45"/>
      <c r="BKB1036" s="45"/>
      <c r="BKC1036" s="45"/>
      <c r="BKD1036" s="45"/>
      <c r="BKE1036" s="45"/>
      <c r="BKF1036" s="45"/>
      <c r="BKG1036" s="45"/>
      <c r="BKH1036" s="45"/>
      <c r="BKI1036" s="45"/>
      <c r="BKJ1036" s="45"/>
      <c r="BKK1036" s="45"/>
      <c r="BKL1036" s="45"/>
      <c r="BKM1036" s="45"/>
      <c r="BKN1036" s="45"/>
      <c r="BKO1036" s="45"/>
      <c r="BKP1036" s="45"/>
      <c r="BKQ1036" s="45"/>
      <c r="BKR1036" s="45"/>
      <c r="BKS1036" s="45"/>
      <c r="BKT1036" s="45"/>
      <c r="BKU1036" s="45"/>
      <c r="BKV1036" s="45"/>
      <c r="BKW1036" s="45"/>
      <c r="BKX1036" s="45"/>
      <c r="BKY1036" s="45"/>
      <c r="BKZ1036" s="45"/>
      <c r="BLA1036" s="45"/>
      <c r="BLB1036" s="45"/>
      <c r="BLC1036" s="45"/>
      <c r="BLD1036" s="45"/>
      <c r="BLE1036" s="45"/>
      <c r="BLF1036" s="45"/>
      <c r="BLG1036" s="45"/>
      <c r="BLH1036" s="45"/>
      <c r="BLI1036" s="45"/>
      <c r="BLJ1036" s="45"/>
      <c r="BLK1036" s="45"/>
      <c r="BLL1036" s="45"/>
      <c r="BLM1036" s="45"/>
      <c r="BLN1036" s="45"/>
      <c r="BLO1036" s="45"/>
      <c r="BLP1036" s="45"/>
      <c r="BLQ1036" s="45"/>
      <c r="BLR1036" s="45"/>
      <c r="BLS1036" s="45"/>
      <c r="BLT1036" s="45"/>
      <c r="BLU1036" s="45"/>
      <c r="BLV1036" s="45"/>
      <c r="BLW1036" s="45"/>
      <c r="BLX1036" s="45"/>
      <c r="BLY1036" s="45"/>
      <c r="BLZ1036" s="45"/>
      <c r="BMA1036" s="45"/>
      <c r="BMB1036" s="45"/>
      <c r="BMC1036" s="45"/>
      <c r="BMD1036" s="45"/>
      <c r="BME1036" s="45"/>
      <c r="BMF1036" s="45"/>
      <c r="BMG1036" s="45"/>
      <c r="BMH1036" s="45"/>
      <c r="BMI1036" s="45"/>
      <c r="BMJ1036" s="45"/>
      <c r="BMK1036" s="45"/>
      <c r="BML1036" s="45"/>
      <c r="BMM1036" s="45"/>
      <c r="BMN1036" s="45"/>
      <c r="BMO1036" s="45"/>
      <c r="BMP1036" s="45"/>
      <c r="BMQ1036" s="45"/>
      <c r="BMR1036" s="45"/>
      <c r="BMS1036" s="45"/>
      <c r="BMT1036" s="45"/>
      <c r="BMU1036" s="45"/>
      <c r="BMV1036" s="45"/>
      <c r="BMW1036" s="45"/>
      <c r="BMX1036" s="45"/>
      <c r="BMY1036" s="45"/>
      <c r="BMZ1036" s="45"/>
      <c r="BNA1036" s="45"/>
      <c r="BNB1036" s="45"/>
      <c r="BNC1036" s="45"/>
      <c r="BND1036" s="45"/>
      <c r="BNE1036" s="45"/>
      <c r="BNF1036" s="45"/>
      <c r="BNG1036" s="45"/>
      <c r="BNH1036" s="45"/>
      <c r="BNI1036" s="45"/>
      <c r="BNJ1036" s="45"/>
      <c r="BNK1036" s="45"/>
      <c r="BNL1036" s="45"/>
      <c r="BNM1036" s="45"/>
      <c r="BNN1036" s="45"/>
      <c r="BNO1036" s="45"/>
      <c r="BNP1036" s="45"/>
      <c r="BNQ1036" s="45"/>
      <c r="BNR1036" s="45"/>
      <c r="BNS1036" s="45"/>
      <c r="BNT1036" s="45"/>
      <c r="BNU1036" s="45"/>
      <c r="BNV1036" s="45"/>
      <c r="BNW1036" s="45"/>
      <c r="BNX1036" s="45"/>
      <c r="BNY1036" s="45"/>
      <c r="BNZ1036" s="45"/>
      <c r="BOA1036" s="45"/>
      <c r="BOB1036" s="45"/>
      <c r="BOC1036" s="45"/>
      <c r="BOD1036" s="45"/>
      <c r="BOE1036" s="45"/>
      <c r="BOF1036" s="45"/>
      <c r="BOG1036" s="45"/>
      <c r="BOH1036" s="45"/>
      <c r="BOI1036" s="45"/>
      <c r="BOJ1036" s="45"/>
      <c r="BOK1036" s="45"/>
      <c r="BOL1036" s="45"/>
      <c r="BOM1036" s="45"/>
      <c r="BON1036" s="45"/>
      <c r="BOO1036" s="45"/>
      <c r="BOP1036" s="45"/>
      <c r="BOQ1036" s="45"/>
      <c r="BOR1036" s="45"/>
      <c r="BOS1036" s="45"/>
      <c r="BOT1036" s="45"/>
      <c r="BOU1036" s="45"/>
      <c r="BOV1036" s="45"/>
      <c r="BOW1036" s="45"/>
      <c r="BOX1036" s="45"/>
      <c r="BOY1036" s="45"/>
      <c r="BOZ1036" s="45"/>
      <c r="BPA1036" s="45"/>
      <c r="BPB1036" s="45"/>
      <c r="BPC1036" s="45"/>
      <c r="BPD1036" s="45"/>
      <c r="BPE1036" s="45"/>
      <c r="BPF1036" s="45"/>
      <c r="BPG1036" s="45"/>
      <c r="BPH1036" s="45"/>
      <c r="BPI1036" s="45"/>
      <c r="BPJ1036" s="45"/>
      <c r="BPK1036" s="45"/>
      <c r="BPL1036" s="45"/>
      <c r="BPM1036" s="45"/>
      <c r="BPN1036" s="45"/>
      <c r="BPO1036" s="45"/>
      <c r="BPP1036" s="45"/>
      <c r="BPQ1036" s="45"/>
      <c r="BPR1036" s="45"/>
      <c r="BPS1036" s="45"/>
      <c r="BPT1036" s="45"/>
      <c r="BPU1036" s="45"/>
      <c r="BPV1036" s="45"/>
      <c r="BPW1036" s="45"/>
      <c r="BPX1036" s="45"/>
      <c r="BPY1036" s="45"/>
      <c r="BPZ1036" s="45"/>
      <c r="BQA1036" s="45"/>
      <c r="BQB1036" s="45"/>
      <c r="BQC1036" s="45"/>
      <c r="BQD1036" s="45"/>
      <c r="BQE1036" s="45"/>
      <c r="BQF1036" s="45"/>
      <c r="BQG1036" s="45"/>
      <c r="BQH1036" s="45"/>
      <c r="BQI1036" s="45"/>
      <c r="BQJ1036" s="45"/>
      <c r="BQK1036" s="45"/>
      <c r="BQL1036" s="45"/>
      <c r="BQM1036" s="45"/>
      <c r="BQN1036" s="45"/>
      <c r="BQO1036" s="45"/>
      <c r="BQP1036" s="45"/>
      <c r="BQQ1036" s="45"/>
      <c r="BQR1036" s="45"/>
      <c r="BQS1036" s="45"/>
      <c r="BQT1036" s="45"/>
      <c r="BQU1036" s="45"/>
      <c r="BQV1036" s="45"/>
      <c r="BQW1036" s="45"/>
      <c r="BQX1036" s="45"/>
      <c r="BQY1036" s="45"/>
      <c r="BQZ1036" s="45"/>
      <c r="BRA1036" s="45"/>
      <c r="BRB1036" s="45"/>
      <c r="BRC1036" s="45"/>
      <c r="BRD1036" s="45"/>
      <c r="BRE1036" s="45"/>
      <c r="BRF1036" s="45"/>
      <c r="BRG1036" s="45"/>
      <c r="BRH1036" s="45"/>
      <c r="BRI1036" s="45"/>
      <c r="BRJ1036" s="45"/>
      <c r="BRK1036" s="45"/>
      <c r="BRL1036" s="45"/>
      <c r="BRM1036" s="45"/>
      <c r="BRN1036" s="45"/>
      <c r="BRO1036" s="45"/>
      <c r="BRP1036" s="45"/>
      <c r="BRQ1036" s="45"/>
      <c r="BRR1036" s="45"/>
      <c r="BRS1036" s="45"/>
      <c r="BRT1036" s="45"/>
      <c r="BRU1036" s="45"/>
      <c r="BRV1036" s="45"/>
      <c r="BRW1036" s="45"/>
      <c r="BRX1036" s="45"/>
      <c r="BRY1036" s="45"/>
      <c r="BRZ1036" s="45"/>
      <c r="BSA1036" s="45"/>
      <c r="BSB1036" s="45"/>
      <c r="BSC1036" s="45"/>
      <c r="BSD1036" s="45"/>
      <c r="BSE1036" s="45"/>
      <c r="BSF1036" s="45"/>
      <c r="BSG1036" s="45"/>
      <c r="BSH1036" s="45"/>
      <c r="BSI1036" s="45"/>
      <c r="BSJ1036" s="45"/>
      <c r="BSK1036" s="45"/>
      <c r="BSL1036" s="45"/>
      <c r="BSM1036" s="45"/>
      <c r="BSN1036" s="45"/>
      <c r="BSO1036" s="45"/>
      <c r="BSP1036" s="45"/>
      <c r="BSQ1036" s="45"/>
      <c r="BSR1036" s="45"/>
      <c r="BSS1036" s="45"/>
      <c r="BST1036" s="45"/>
      <c r="BSU1036" s="45"/>
      <c r="BSV1036" s="45"/>
      <c r="BSW1036" s="45"/>
      <c r="BSX1036" s="45"/>
      <c r="BSY1036" s="45"/>
      <c r="BSZ1036" s="45"/>
      <c r="BTA1036" s="45"/>
      <c r="BTB1036" s="45"/>
      <c r="BTC1036" s="45"/>
      <c r="BTD1036" s="45"/>
      <c r="BTE1036" s="45"/>
      <c r="BTF1036" s="45"/>
      <c r="BTG1036" s="45"/>
      <c r="BTH1036" s="45"/>
      <c r="BTI1036" s="45"/>
      <c r="BTJ1036" s="45"/>
      <c r="BTK1036" s="45"/>
      <c r="BTL1036" s="45"/>
      <c r="BTM1036" s="45"/>
      <c r="BTN1036" s="45"/>
      <c r="BTO1036" s="45"/>
      <c r="BTP1036" s="45"/>
      <c r="BTQ1036" s="45"/>
      <c r="BTR1036" s="45"/>
      <c r="BTS1036" s="45"/>
      <c r="BTT1036" s="45"/>
      <c r="BTU1036" s="45"/>
      <c r="BTV1036" s="45"/>
      <c r="BTW1036" s="45"/>
      <c r="BTX1036" s="45"/>
      <c r="BTY1036" s="45"/>
      <c r="BTZ1036" s="45"/>
      <c r="BUA1036" s="45"/>
      <c r="BUB1036" s="45"/>
      <c r="BUC1036" s="45"/>
      <c r="BUD1036" s="45"/>
      <c r="BUE1036" s="45"/>
      <c r="BUF1036" s="45"/>
      <c r="BUG1036" s="45"/>
      <c r="BUH1036" s="45"/>
      <c r="BUI1036" s="45"/>
      <c r="BUJ1036" s="45"/>
      <c r="BUK1036" s="45"/>
      <c r="BUL1036" s="45"/>
      <c r="BUM1036" s="45"/>
      <c r="BUN1036" s="45"/>
      <c r="BUO1036" s="45"/>
      <c r="BUP1036" s="45"/>
      <c r="BUQ1036" s="45"/>
      <c r="BUR1036" s="45"/>
      <c r="BUS1036" s="45"/>
      <c r="BUT1036" s="45"/>
      <c r="BUU1036" s="45"/>
      <c r="BUV1036" s="45"/>
      <c r="BUW1036" s="45"/>
      <c r="BUX1036" s="45"/>
      <c r="BUY1036" s="45"/>
      <c r="BUZ1036" s="45"/>
      <c r="BVA1036" s="45"/>
      <c r="BVB1036" s="45"/>
      <c r="BVC1036" s="45"/>
      <c r="BVD1036" s="45"/>
      <c r="BVE1036" s="45"/>
      <c r="BVF1036" s="45"/>
      <c r="BVG1036" s="45"/>
      <c r="BVH1036" s="45"/>
      <c r="BVI1036" s="45"/>
      <c r="BVJ1036" s="45"/>
      <c r="BVK1036" s="45"/>
      <c r="BVL1036" s="45"/>
      <c r="BVM1036" s="45"/>
      <c r="BVN1036" s="45"/>
      <c r="BVO1036" s="45"/>
      <c r="BVP1036" s="45"/>
      <c r="BVQ1036" s="45"/>
      <c r="BVR1036" s="45"/>
      <c r="BVS1036" s="45"/>
      <c r="BVT1036" s="45"/>
      <c r="BVU1036" s="45"/>
      <c r="BVV1036" s="45"/>
      <c r="BVW1036" s="45"/>
      <c r="BVX1036" s="45"/>
      <c r="BVY1036" s="45"/>
      <c r="BVZ1036" s="45"/>
      <c r="BWA1036" s="45"/>
      <c r="BWB1036" s="45"/>
      <c r="BWC1036" s="45"/>
      <c r="BWD1036" s="45"/>
      <c r="BWE1036" s="45"/>
      <c r="BWF1036" s="45"/>
      <c r="BWG1036" s="45"/>
      <c r="BWH1036" s="45"/>
      <c r="BWI1036" s="45"/>
      <c r="BWJ1036" s="45"/>
      <c r="BWK1036" s="45"/>
      <c r="BWL1036" s="45"/>
      <c r="BWM1036" s="45"/>
      <c r="BWN1036" s="45"/>
      <c r="BWO1036" s="45"/>
      <c r="BWP1036" s="45"/>
      <c r="BWQ1036" s="45"/>
      <c r="BWR1036" s="45"/>
      <c r="BWS1036" s="45"/>
      <c r="BWT1036" s="45"/>
      <c r="BWU1036" s="45"/>
      <c r="BWV1036" s="45"/>
      <c r="BWW1036" s="45"/>
      <c r="BWX1036" s="45"/>
      <c r="BWY1036" s="45"/>
      <c r="BWZ1036" s="45"/>
      <c r="BXA1036" s="45"/>
      <c r="BXB1036" s="45"/>
      <c r="BXC1036" s="45"/>
      <c r="BXD1036" s="45"/>
      <c r="BXE1036" s="45"/>
      <c r="BXF1036" s="45"/>
      <c r="BXG1036" s="45"/>
      <c r="BXH1036" s="45"/>
      <c r="BXI1036" s="45"/>
      <c r="BXJ1036" s="45"/>
      <c r="BXK1036" s="45"/>
      <c r="BXL1036" s="45"/>
      <c r="BXM1036" s="45"/>
      <c r="BXN1036" s="45"/>
      <c r="BXO1036" s="45"/>
      <c r="BXP1036" s="45"/>
      <c r="BXQ1036" s="45"/>
      <c r="BXR1036" s="45"/>
      <c r="BXS1036" s="45"/>
      <c r="BXT1036" s="45"/>
      <c r="BXU1036" s="45"/>
      <c r="BXV1036" s="45"/>
      <c r="BXW1036" s="45"/>
      <c r="BXX1036" s="45"/>
      <c r="BXY1036" s="45"/>
      <c r="BXZ1036" s="45"/>
      <c r="BYA1036" s="45"/>
      <c r="BYB1036" s="45"/>
      <c r="BYC1036" s="45"/>
      <c r="BYD1036" s="45"/>
      <c r="BYE1036" s="45"/>
      <c r="BYF1036" s="45"/>
      <c r="BYG1036" s="45"/>
      <c r="BYH1036" s="45"/>
      <c r="BYI1036" s="45"/>
      <c r="BYJ1036" s="45"/>
      <c r="BYK1036" s="45"/>
      <c r="BYL1036" s="45"/>
      <c r="BYM1036" s="45"/>
      <c r="BYN1036" s="45"/>
      <c r="BYO1036" s="45"/>
      <c r="BYP1036" s="45"/>
      <c r="BYQ1036" s="45"/>
      <c r="BYR1036" s="45"/>
      <c r="BYS1036" s="45"/>
      <c r="BYT1036" s="45"/>
      <c r="BYU1036" s="45"/>
      <c r="BYV1036" s="45"/>
      <c r="BYW1036" s="45"/>
      <c r="BYX1036" s="45"/>
      <c r="BYY1036" s="45"/>
      <c r="BYZ1036" s="45"/>
      <c r="BZA1036" s="45"/>
      <c r="BZB1036" s="45"/>
      <c r="BZC1036" s="45"/>
      <c r="BZD1036" s="45"/>
      <c r="BZE1036" s="45"/>
      <c r="BZF1036" s="45"/>
      <c r="BZG1036" s="45"/>
      <c r="BZH1036" s="45"/>
      <c r="BZI1036" s="45"/>
      <c r="BZJ1036" s="45"/>
      <c r="BZK1036" s="45"/>
      <c r="BZL1036" s="45"/>
      <c r="BZM1036" s="45"/>
      <c r="BZN1036" s="45"/>
      <c r="BZO1036" s="45"/>
      <c r="BZP1036" s="45"/>
      <c r="BZQ1036" s="45"/>
      <c r="BZR1036" s="45"/>
      <c r="BZS1036" s="45"/>
      <c r="BZT1036" s="45"/>
      <c r="BZU1036" s="45"/>
      <c r="BZV1036" s="45"/>
      <c r="BZW1036" s="45"/>
      <c r="BZX1036" s="45"/>
      <c r="BZY1036" s="45"/>
      <c r="BZZ1036" s="45"/>
      <c r="CAA1036" s="45"/>
      <c r="CAB1036" s="45"/>
      <c r="CAC1036" s="45"/>
      <c r="CAD1036" s="45"/>
      <c r="CAE1036" s="45"/>
      <c r="CAF1036" s="45"/>
      <c r="CAG1036" s="45"/>
      <c r="CAH1036" s="45"/>
      <c r="CAI1036" s="45"/>
      <c r="CAJ1036" s="45"/>
      <c r="CAK1036" s="45"/>
      <c r="CAL1036" s="45"/>
      <c r="CAM1036" s="45"/>
      <c r="CAN1036" s="45"/>
      <c r="CAO1036" s="45"/>
      <c r="CAP1036" s="45"/>
      <c r="CAQ1036" s="45"/>
      <c r="CAR1036" s="45"/>
      <c r="CAS1036" s="45"/>
      <c r="CAT1036" s="45"/>
      <c r="CAU1036" s="45"/>
      <c r="CAV1036" s="45"/>
      <c r="CAW1036" s="45"/>
      <c r="CAX1036" s="45"/>
      <c r="CAY1036" s="45"/>
      <c r="CAZ1036" s="45"/>
      <c r="CBA1036" s="45"/>
      <c r="CBB1036" s="45"/>
      <c r="CBC1036" s="45"/>
      <c r="CBD1036" s="45"/>
      <c r="CBE1036" s="45"/>
      <c r="CBF1036" s="45"/>
      <c r="CBG1036" s="45"/>
      <c r="CBH1036" s="45"/>
      <c r="CBI1036" s="45"/>
      <c r="CBJ1036" s="45"/>
      <c r="CBK1036" s="45"/>
      <c r="CBL1036" s="45"/>
      <c r="CBM1036" s="45"/>
      <c r="CBN1036" s="45"/>
      <c r="CBO1036" s="45"/>
      <c r="CBP1036" s="45"/>
      <c r="CBQ1036" s="45"/>
      <c r="CBR1036" s="45"/>
      <c r="CBS1036" s="45"/>
      <c r="CBT1036" s="45"/>
      <c r="CBU1036" s="45"/>
      <c r="CBV1036" s="45"/>
      <c r="CBW1036" s="45"/>
      <c r="CBX1036" s="45"/>
      <c r="CBY1036" s="45"/>
      <c r="CBZ1036" s="45"/>
      <c r="CCA1036" s="45"/>
      <c r="CCB1036" s="45"/>
      <c r="CCC1036" s="45"/>
      <c r="CCD1036" s="45"/>
      <c r="CCE1036" s="45"/>
      <c r="CCF1036" s="45"/>
      <c r="CCG1036" s="45"/>
      <c r="CCH1036" s="45"/>
      <c r="CCI1036" s="45"/>
      <c r="CCJ1036" s="45"/>
      <c r="CCK1036" s="45"/>
      <c r="CCL1036" s="45"/>
      <c r="CCM1036" s="45"/>
      <c r="CCN1036" s="45"/>
      <c r="CCO1036" s="45"/>
      <c r="CCP1036" s="45"/>
      <c r="CCQ1036" s="45"/>
      <c r="CCR1036" s="45"/>
      <c r="CCS1036" s="45"/>
      <c r="CCT1036" s="45"/>
      <c r="CCU1036" s="45"/>
      <c r="CCV1036" s="45"/>
      <c r="CCW1036" s="45"/>
      <c r="CCX1036" s="45"/>
      <c r="CCY1036" s="45"/>
      <c r="CCZ1036" s="45"/>
      <c r="CDA1036" s="45"/>
      <c r="CDB1036" s="45"/>
      <c r="CDC1036" s="45"/>
      <c r="CDD1036" s="45"/>
      <c r="CDE1036" s="45"/>
      <c r="CDF1036" s="45"/>
      <c r="CDG1036" s="45"/>
      <c r="CDH1036" s="45"/>
      <c r="CDI1036" s="45"/>
      <c r="CDJ1036" s="45"/>
      <c r="CDK1036" s="45"/>
      <c r="CDL1036" s="45"/>
      <c r="CDM1036" s="45"/>
      <c r="CDN1036" s="45"/>
      <c r="CDO1036" s="45"/>
      <c r="CDP1036" s="45"/>
      <c r="CDQ1036" s="45"/>
      <c r="CDR1036" s="45"/>
      <c r="CDS1036" s="45"/>
      <c r="CDT1036" s="45"/>
      <c r="CDU1036" s="45"/>
      <c r="CDV1036" s="45"/>
      <c r="CDW1036" s="45"/>
      <c r="CDX1036" s="45"/>
      <c r="CDY1036" s="45"/>
      <c r="CDZ1036" s="45"/>
      <c r="CEA1036" s="45"/>
      <c r="CEB1036" s="45"/>
      <c r="CEC1036" s="45"/>
      <c r="CED1036" s="45"/>
      <c r="CEE1036" s="45"/>
      <c r="CEF1036" s="45"/>
      <c r="CEG1036" s="45"/>
      <c r="CEH1036" s="45"/>
      <c r="CEI1036" s="45"/>
      <c r="CEJ1036" s="45"/>
      <c r="CEK1036" s="45"/>
      <c r="CEL1036" s="45"/>
      <c r="CEM1036" s="45"/>
      <c r="CEN1036" s="45"/>
      <c r="CEO1036" s="45"/>
      <c r="CEP1036" s="45"/>
      <c r="CEQ1036" s="45"/>
      <c r="CER1036" s="45"/>
      <c r="CES1036" s="45"/>
      <c r="CET1036" s="45"/>
      <c r="CEU1036" s="45"/>
      <c r="CEV1036" s="45"/>
      <c r="CEW1036" s="45"/>
      <c r="CEX1036" s="45"/>
      <c r="CEY1036" s="45"/>
      <c r="CEZ1036" s="45"/>
      <c r="CFA1036" s="45"/>
      <c r="CFB1036" s="45"/>
      <c r="CFC1036" s="45"/>
      <c r="CFD1036" s="45"/>
      <c r="CFE1036" s="45"/>
      <c r="CFF1036" s="45"/>
      <c r="CFG1036" s="45"/>
      <c r="CFH1036" s="45"/>
      <c r="CFI1036" s="45"/>
      <c r="CFJ1036" s="45"/>
      <c r="CFK1036" s="45"/>
      <c r="CFL1036" s="45"/>
      <c r="CFM1036" s="45"/>
      <c r="CFN1036" s="45"/>
      <c r="CFO1036" s="45"/>
      <c r="CFP1036" s="45"/>
      <c r="CFQ1036" s="45"/>
      <c r="CFR1036" s="45"/>
      <c r="CFS1036" s="45"/>
      <c r="CFT1036" s="45"/>
      <c r="CFU1036" s="45"/>
      <c r="CFV1036" s="45"/>
      <c r="CFW1036" s="45"/>
      <c r="CFX1036" s="45"/>
      <c r="CFY1036" s="45"/>
      <c r="CFZ1036" s="45"/>
      <c r="CGA1036" s="45"/>
      <c r="CGB1036" s="45"/>
      <c r="CGC1036" s="45"/>
      <c r="CGD1036" s="45"/>
      <c r="CGE1036" s="45"/>
      <c r="CGF1036" s="45"/>
      <c r="CGG1036" s="45"/>
      <c r="CGH1036" s="45"/>
      <c r="CGI1036" s="45"/>
      <c r="CGJ1036" s="45"/>
      <c r="CGK1036" s="45"/>
      <c r="CGL1036" s="45"/>
      <c r="CGM1036" s="45"/>
      <c r="CGN1036" s="45"/>
      <c r="CGO1036" s="45"/>
      <c r="CGP1036" s="45"/>
      <c r="CGQ1036" s="45"/>
      <c r="CGR1036" s="45"/>
      <c r="CGS1036" s="45"/>
      <c r="CGT1036" s="45"/>
      <c r="CGU1036" s="45"/>
      <c r="CGV1036" s="45"/>
      <c r="CGW1036" s="45"/>
      <c r="CGX1036" s="45"/>
      <c r="CGY1036" s="45"/>
      <c r="CGZ1036" s="45"/>
      <c r="CHA1036" s="45"/>
      <c r="CHB1036" s="45"/>
      <c r="CHC1036" s="45"/>
      <c r="CHD1036" s="45"/>
      <c r="CHE1036" s="45"/>
      <c r="CHF1036" s="45"/>
      <c r="CHG1036" s="45"/>
      <c r="CHH1036" s="45"/>
      <c r="CHI1036" s="45"/>
      <c r="CHJ1036" s="45"/>
      <c r="CHK1036" s="45"/>
      <c r="CHL1036" s="45"/>
      <c r="CHM1036" s="45"/>
      <c r="CHN1036" s="45"/>
      <c r="CHO1036" s="45"/>
      <c r="CHP1036" s="45"/>
      <c r="CHQ1036" s="45"/>
      <c r="CHR1036" s="45"/>
      <c r="CHS1036" s="45"/>
      <c r="CHT1036" s="45"/>
      <c r="CHU1036" s="45"/>
      <c r="CHV1036" s="45"/>
      <c r="CHW1036" s="45"/>
      <c r="CHX1036" s="45"/>
      <c r="CHY1036" s="45"/>
      <c r="CHZ1036" s="45"/>
      <c r="CIA1036" s="45"/>
      <c r="CIB1036" s="45"/>
      <c r="CIC1036" s="45"/>
      <c r="CID1036" s="45"/>
      <c r="CIE1036" s="45"/>
      <c r="CIF1036" s="45"/>
      <c r="CIG1036" s="45"/>
      <c r="CIH1036" s="45"/>
      <c r="CII1036" s="45"/>
      <c r="CIJ1036" s="45"/>
      <c r="CIK1036" s="45"/>
      <c r="CIL1036" s="45"/>
      <c r="CIM1036" s="45"/>
      <c r="CIN1036" s="45"/>
      <c r="CIO1036" s="45"/>
      <c r="CIP1036" s="45"/>
      <c r="CIQ1036" s="45"/>
      <c r="CIR1036" s="45"/>
      <c r="CIS1036" s="45"/>
      <c r="CIT1036" s="45"/>
      <c r="CIU1036" s="45"/>
      <c r="CIV1036" s="45"/>
      <c r="CIW1036" s="45"/>
      <c r="CIX1036" s="45"/>
      <c r="CIY1036" s="45"/>
      <c r="CIZ1036" s="45"/>
      <c r="CJA1036" s="45"/>
      <c r="CJB1036" s="45"/>
      <c r="CJC1036" s="45"/>
      <c r="CJD1036" s="45"/>
      <c r="CJE1036" s="45"/>
      <c r="CJF1036" s="45"/>
      <c r="CJG1036" s="45"/>
      <c r="CJH1036" s="45"/>
      <c r="CJI1036" s="45"/>
      <c r="CJJ1036" s="45"/>
      <c r="CJK1036" s="45"/>
      <c r="CJL1036" s="45"/>
      <c r="CJM1036" s="45"/>
      <c r="CJN1036" s="45"/>
      <c r="CJO1036" s="45"/>
      <c r="CJP1036" s="45"/>
      <c r="CJQ1036" s="45"/>
      <c r="CJR1036" s="45"/>
      <c r="CJS1036" s="45"/>
      <c r="CJT1036" s="45"/>
      <c r="CJU1036" s="45"/>
      <c r="CJV1036" s="45"/>
      <c r="CJW1036" s="45"/>
      <c r="CJX1036" s="45"/>
      <c r="CJY1036" s="45"/>
      <c r="CJZ1036" s="45"/>
      <c r="CKA1036" s="45"/>
      <c r="CKB1036" s="45"/>
      <c r="CKC1036" s="45"/>
      <c r="CKD1036" s="45"/>
      <c r="CKE1036" s="45"/>
      <c r="CKF1036" s="45"/>
      <c r="CKG1036" s="45"/>
      <c r="CKH1036" s="45"/>
      <c r="CKI1036" s="45"/>
      <c r="CKJ1036" s="45"/>
      <c r="CKK1036" s="45"/>
      <c r="CKL1036" s="45"/>
      <c r="CKM1036" s="45"/>
      <c r="CKN1036" s="45"/>
      <c r="CKO1036" s="45"/>
      <c r="CKP1036" s="45"/>
      <c r="CKQ1036" s="45"/>
      <c r="CKR1036" s="45"/>
      <c r="CKS1036" s="45"/>
      <c r="CKT1036" s="45"/>
      <c r="CKU1036" s="45"/>
      <c r="CKV1036" s="45"/>
      <c r="CKW1036" s="45"/>
      <c r="CKX1036" s="45"/>
      <c r="CKY1036" s="45"/>
      <c r="CKZ1036" s="45"/>
      <c r="CLA1036" s="45"/>
      <c r="CLB1036" s="45"/>
      <c r="CLC1036" s="45"/>
      <c r="CLD1036" s="45"/>
      <c r="CLE1036" s="45"/>
      <c r="CLF1036" s="45"/>
      <c r="CLG1036" s="45"/>
      <c r="CLH1036" s="45"/>
      <c r="CLI1036" s="45"/>
      <c r="CLJ1036" s="45"/>
      <c r="CLK1036" s="45"/>
      <c r="CLL1036" s="45"/>
      <c r="CLM1036" s="45"/>
      <c r="CLN1036" s="45"/>
      <c r="CLO1036" s="45"/>
      <c r="CLP1036" s="45"/>
      <c r="CLQ1036" s="45"/>
      <c r="CLR1036" s="45"/>
      <c r="CLS1036" s="45"/>
      <c r="CLT1036" s="45"/>
      <c r="CLU1036" s="45"/>
      <c r="CLV1036" s="45"/>
      <c r="CLW1036" s="45"/>
      <c r="CLX1036" s="45"/>
      <c r="CLY1036" s="45"/>
      <c r="CLZ1036" s="45"/>
      <c r="CMA1036" s="45"/>
      <c r="CMB1036" s="45"/>
      <c r="CMC1036" s="45"/>
      <c r="CMD1036" s="45"/>
      <c r="CME1036" s="45"/>
      <c r="CMF1036" s="45"/>
      <c r="CMG1036" s="45"/>
      <c r="CMH1036" s="45"/>
      <c r="CMI1036" s="45"/>
      <c r="CMJ1036" s="45"/>
      <c r="CMK1036" s="45"/>
      <c r="CML1036" s="45"/>
      <c r="CMM1036" s="45"/>
      <c r="CMN1036" s="45"/>
      <c r="CMO1036" s="45"/>
      <c r="CMP1036" s="45"/>
      <c r="CMQ1036" s="45"/>
      <c r="CMR1036" s="45"/>
      <c r="CMS1036" s="45"/>
      <c r="CMT1036" s="45"/>
      <c r="CMU1036" s="45"/>
      <c r="CMV1036" s="45"/>
      <c r="CMW1036" s="45"/>
      <c r="CMX1036" s="45"/>
      <c r="CMY1036" s="45"/>
      <c r="CMZ1036" s="45"/>
      <c r="CNA1036" s="45"/>
      <c r="CNB1036" s="45"/>
      <c r="CNC1036" s="45"/>
      <c r="CND1036" s="45"/>
      <c r="CNE1036" s="45"/>
      <c r="CNF1036" s="45"/>
      <c r="CNG1036" s="45"/>
      <c r="CNH1036" s="45"/>
      <c r="CNI1036" s="45"/>
      <c r="CNJ1036" s="45"/>
      <c r="CNK1036" s="45"/>
      <c r="CNL1036" s="45"/>
      <c r="CNM1036" s="45"/>
      <c r="CNN1036" s="45"/>
      <c r="CNO1036" s="45"/>
      <c r="CNP1036" s="45"/>
      <c r="CNQ1036" s="45"/>
      <c r="CNR1036" s="45"/>
      <c r="CNS1036" s="45"/>
      <c r="CNT1036" s="45"/>
      <c r="CNU1036" s="45"/>
      <c r="CNV1036" s="45"/>
      <c r="CNW1036" s="45"/>
      <c r="CNX1036" s="45"/>
      <c r="CNY1036" s="45"/>
      <c r="CNZ1036" s="45"/>
      <c r="COA1036" s="45"/>
      <c r="COB1036" s="45"/>
      <c r="COC1036" s="45"/>
      <c r="COD1036" s="45"/>
      <c r="COE1036" s="45"/>
      <c r="COF1036" s="45"/>
      <c r="COG1036" s="45"/>
      <c r="COH1036" s="45"/>
      <c r="COI1036" s="45"/>
      <c r="COJ1036" s="45"/>
      <c r="COK1036" s="45"/>
      <c r="COL1036" s="45"/>
      <c r="COM1036" s="45"/>
      <c r="CON1036" s="45"/>
      <c r="COO1036" s="45"/>
      <c r="COP1036" s="45"/>
      <c r="COQ1036" s="45"/>
      <c r="COR1036" s="45"/>
      <c r="COS1036" s="45"/>
      <c r="COT1036" s="45"/>
      <c r="COU1036" s="45"/>
      <c r="COV1036" s="45"/>
      <c r="COW1036" s="45"/>
      <c r="COX1036" s="45"/>
      <c r="COY1036" s="45"/>
      <c r="COZ1036" s="45"/>
      <c r="CPA1036" s="45"/>
      <c r="CPB1036" s="45"/>
      <c r="CPC1036" s="45"/>
      <c r="CPD1036" s="45"/>
      <c r="CPE1036" s="45"/>
      <c r="CPF1036" s="45"/>
      <c r="CPG1036" s="45"/>
      <c r="CPH1036" s="45"/>
      <c r="CPI1036" s="45"/>
      <c r="CPJ1036" s="45"/>
      <c r="CPK1036" s="45"/>
      <c r="CPL1036" s="45"/>
      <c r="CPM1036" s="45"/>
      <c r="CPN1036" s="45"/>
      <c r="CPO1036" s="45"/>
      <c r="CPP1036" s="45"/>
      <c r="CPQ1036" s="45"/>
      <c r="CPR1036" s="45"/>
      <c r="CPS1036" s="45"/>
      <c r="CPT1036" s="45"/>
      <c r="CPU1036" s="45"/>
      <c r="CPV1036" s="45"/>
      <c r="CPW1036" s="45"/>
      <c r="CPX1036" s="45"/>
      <c r="CPY1036" s="45"/>
      <c r="CPZ1036" s="45"/>
      <c r="CQA1036" s="45"/>
      <c r="CQB1036" s="45"/>
      <c r="CQC1036" s="45"/>
      <c r="CQD1036" s="45"/>
      <c r="CQE1036" s="45"/>
      <c r="CQF1036" s="45"/>
      <c r="CQG1036" s="45"/>
      <c r="CQH1036" s="45"/>
      <c r="CQI1036" s="45"/>
      <c r="CQJ1036" s="45"/>
      <c r="CQK1036" s="45"/>
      <c r="CQL1036" s="45"/>
      <c r="CQM1036" s="45"/>
      <c r="CQN1036" s="45"/>
      <c r="CQO1036" s="45"/>
      <c r="CQP1036" s="45"/>
      <c r="CQQ1036" s="45"/>
      <c r="CQR1036" s="45"/>
      <c r="CQS1036" s="45"/>
      <c r="CQT1036" s="45"/>
      <c r="CQU1036" s="45"/>
      <c r="CQV1036" s="45"/>
      <c r="CQW1036" s="45"/>
      <c r="CQX1036" s="45"/>
      <c r="CQY1036" s="45"/>
      <c r="CQZ1036" s="45"/>
      <c r="CRA1036" s="45"/>
      <c r="CRB1036" s="45"/>
      <c r="CRC1036" s="45"/>
      <c r="CRD1036" s="45"/>
      <c r="CRE1036" s="45"/>
      <c r="CRF1036" s="45"/>
      <c r="CRG1036" s="45"/>
      <c r="CRH1036" s="45"/>
      <c r="CRI1036" s="45"/>
      <c r="CRJ1036" s="45"/>
      <c r="CRK1036" s="45"/>
      <c r="CRL1036" s="45"/>
      <c r="CRM1036" s="45"/>
      <c r="CRN1036" s="45"/>
      <c r="CRO1036" s="45"/>
      <c r="CRP1036" s="45"/>
      <c r="CRQ1036" s="45"/>
      <c r="CRR1036" s="45"/>
      <c r="CRS1036" s="45"/>
      <c r="CRT1036" s="45"/>
      <c r="CRU1036" s="45"/>
      <c r="CRV1036" s="45"/>
      <c r="CRW1036" s="45"/>
      <c r="CRX1036" s="45"/>
      <c r="CRY1036" s="45"/>
      <c r="CRZ1036" s="45"/>
      <c r="CSA1036" s="45"/>
      <c r="CSB1036" s="45"/>
      <c r="CSC1036" s="45"/>
      <c r="CSD1036" s="45"/>
      <c r="CSE1036" s="45"/>
      <c r="CSF1036" s="45"/>
      <c r="CSG1036" s="45"/>
      <c r="CSH1036" s="45"/>
      <c r="CSI1036" s="45"/>
      <c r="CSJ1036" s="45"/>
      <c r="CSK1036" s="45"/>
      <c r="CSL1036" s="45"/>
      <c r="CSM1036" s="45"/>
      <c r="CSN1036" s="45"/>
      <c r="CSO1036" s="45"/>
      <c r="CSP1036" s="45"/>
      <c r="CSQ1036" s="45"/>
      <c r="CSR1036" s="45"/>
      <c r="CSS1036" s="45"/>
      <c r="CST1036" s="45"/>
      <c r="CSU1036" s="45"/>
      <c r="CSV1036" s="45"/>
      <c r="CSW1036" s="45"/>
      <c r="CSX1036" s="45"/>
      <c r="CSY1036" s="45"/>
      <c r="CSZ1036" s="45"/>
      <c r="CTA1036" s="45"/>
      <c r="CTB1036" s="45"/>
      <c r="CTC1036" s="45"/>
      <c r="CTD1036" s="45"/>
      <c r="CTE1036" s="45"/>
      <c r="CTF1036" s="45"/>
      <c r="CTG1036" s="45"/>
      <c r="CTH1036" s="45"/>
      <c r="CTI1036" s="45"/>
      <c r="CTJ1036" s="45"/>
      <c r="CTK1036" s="45"/>
      <c r="CTL1036" s="45"/>
      <c r="CTM1036" s="45"/>
      <c r="CTN1036" s="45"/>
      <c r="CTO1036" s="45"/>
      <c r="CTP1036" s="45"/>
      <c r="CTQ1036" s="45"/>
      <c r="CTR1036" s="45"/>
      <c r="CTS1036" s="45"/>
      <c r="CTT1036" s="45"/>
      <c r="CTU1036" s="45"/>
      <c r="CTV1036" s="45"/>
      <c r="CTW1036" s="45"/>
      <c r="CTX1036" s="45"/>
      <c r="CTY1036" s="45"/>
      <c r="CTZ1036" s="45"/>
      <c r="CUA1036" s="45"/>
      <c r="CUB1036" s="45"/>
      <c r="CUC1036" s="45"/>
      <c r="CUD1036" s="45"/>
      <c r="CUE1036" s="45"/>
      <c r="CUF1036" s="45"/>
      <c r="CUG1036" s="45"/>
      <c r="CUH1036" s="45"/>
      <c r="CUI1036" s="45"/>
      <c r="CUJ1036" s="45"/>
      <c r="CUK1036" s="45"/>
      <c r="CUL1036" s="45"/>
      <c r="CUM1036" s="45"/>
      <c r="CUN1036" s="45"/>
      <c r="CUO1036" s="45"/>
      <c r="CUP1036" s="45"/>
      <c r="CUQ1036" s="45"/>
      <c r="CUR1036" s="45"/>
      <c r="CUS1036" s="45"/>
      <c r="CUT1036" s="45"/>
      <c r="CUU1036" s="45"/>
      <c r="CUV1036" s="45"/>
      <c r="CUW1036" s="45"/>
      <c r="CUX1036" s="45"/>
      <c r="CUY1036" s="45"/>
      <c r="CUZ1036" s="45"/>
      <c r="CVA1036" s="45"/>
      <c r="CVB1036" s="45"/>
      <c r="CVC1036" s="45"/>
      <c r="CVD1036" s="45"/>
      <c r="CVE1036" s="45"/>
      <c r="CVF1036" s="45"/>
      <c r="CVG1036" s="45"/>
      <c r="CVH1036" s="45"/>
      <c r="CVI1036" s="45"/>
      <c r="CVJ1036" s="45"/>
      <c r="CVK1036" s="45"/>
      <c r="CVL1036" s="45"/>
      <c r="CVM1036" s="45"/>
      <c r="CVN1036" s="45"/>
      <c r="CVO1036" s="45"/>
      <c r="CVP1036" s="45"/>
      <c r="CVQ1036" s="45"/>
      <c r="CVR1036" s="45"/>
      <c r="CVS1036" s="45"/>
      <c r="CVT1036" s="45"/>
      <c r="CVU1036" s="45"/>
      <c r="CVV1036" s="45"/>
      <c r="CVW1036" s="45"/>
      <c r="CVX1036" s="45"/>
      <c r="CVY1036" s="45"/>
      <c r="CVZ1036" s="45"/>
      <c r="CWA1036" s="45"/>
      <c r="CWB1036" s="45"/>
      <c r="CWC1036" s="45"/>
      <c r="CWD1036" s="45"/>
      <c r="CWE1036" s="45"/>
      <c r="CWF1036" s="45"/>
      <c r="CWG1036" s="45"/>
      <c r="CWH1036" s="45"/>
      <c r="CWI1036" s="45"/>
      <c r="CWJ1036" s="45"/>
      <c r="CWK1036" s="45"/>
      <c r="CWL1036" s="45"/>
      <c r="CWM1036" s="45"/>
      <c r="CWN1036" s="45"/>
      <c r="CWO1036" s="45"/>
      <c r="CWP1036" s="45"/>
      <c r="CWQ1036" s="45"/>
      <c r="CWR1036" s="45"/>
      <c r="CWS1036" s="45"/>
      <c r="CWT1036" s="45"/>
      <c r="CWU1036" s="45"/>
      <c r="CWV1036" s="45"/>
      <c r="CWW1036" s="45"/>
      <c r="CWX1036" s="45"/>
      <c r="CWY1036" s="45"/>
      <c r="CWZ1036" s="45"/>
      <c r="CXA1036" s="45"/>
      <c r="CXB1036" s="45"/>
      <c r="CXC1036" s="45"/>
      <c r="CXD1036" s="45"/>
      <c r="CXE1036" s="45"/>
      <c r="CXF1036" s="45"/>
      <c r="CXG1036" s="45"/>
      <c r="CXH1036" s="45"/>
      <c r="CXI1036" s="45"/>
      <c r="CXJ1036" s="45"/>
      <c r="CXK1036" s="45"/>
      <c r="CXL1036" s="45"/>
      <c r="CXM1036" s="45"/>
      <c r="CXN1036" s="45"/>
      <c r="CXO1036" s="45"/>
      <c r="CXP1036" s="45"/>
      <c r="CXQ1036" s="45"/>
      <c r="CXR1036" s="45"/>
      <c r="CXS1036" s="45"/>
      <c r="CXT1036" s="45"/>
      <c r="CXU1036" s="45"/>
      <c r="CXV1036" s="45"/>
      <c r="CXW1036" s="45"/>
      <c r="CXX1036" s="45"/>
      <c r="CXY1036" s="45"/>
      <c r="CXZ1036" s="45"/>
      <c r="CYA1036" s="45"/>
      <c r="CYB1036" s="45"/>
      <c r="CYC1036" s="45"/>
      <c r="CYD1036" s="45"/>
      <c r="CYE1036" s="45"/>
      <c r="CYF1036" s="45"/>
      <c r="CYG1036" s="45"/>
      <c r="CYH1036" s="45"/>
      <c r="CYI1036" s="45"/>
      <c r="CYJ1036" s="45"/>
      <c r="CYK1036" s="45"/>
      <c r="CYL1036" s="45"/>
      <c r="CYM1036" s="45"/>
      <c r="CYN1036" s="45"/>
      <c r="CYO1036" s="45"/>
      <c r="CYP1036" s="45"/>
      <c r="CYQ1036" s="45"/>
      <c r="CYR1036" s="45"/>
      <c r="CYS1036" s="45"/>
      <c r="CYT1036" s="45"/>
      <c r="CYU1036" s="45"/>
      <c r="CYV1036" s="45"/>
      <c r="CYW1036" s="45"/>
      <c r="CYX1036" s="45"/>
      <c r="CYY1036" s="45"/>
      <c r="CYZ1036" s="45"/>
      <c r="CZA1036" s="45"/>
      <c r="CZB1036" s="45"/>
      <c r="CZC1036" s="45"/>
      <c r="CZD1036" s="45"/>
      <c r="CZE1036" s="45"/>
      <c r="CZF1036" s="45"/>
      <c r="CZG1036" s="45"/>
      <c r="CZH1036" s="45"/>
      <c r="CZI1036" s="45"/>
      <c r="CZJ1036" s="45"/>
      <c r="CZK1036" s="45"/>
      <c r="CZL1036" s="45"/>
      <c r="CZM1036" s="45"/>
      <c r="CZN1036" s="45"/>
      <c r="CZO1036" s="45"/>
      <c r="CZP1036" s="45"/>
      <c r="CZQ1036" s="45"/>
      <c r="CZR1036" s="45"/>
      <c r="CZS1036" s="45"/>
      <c r="CZT1036" s="45"/>
      <c r="CZU1036" s="45"/>
      <c r="CZV1036" s="45"/>
      <c r="CZW1036" s="45"/>
      <c r="CZX1036" s="45"/>
      <c r="CZY1036" s="45"/>
      <c r="CZZ1036" s="45"/>
      <c r="DAA1036" s="45"/>
      <c r="DAB1036" s="45"/>
      <c r="DAC1036" s="45"/>
      <c r="DAD1036" s="45"/>
      <c r="DAE1036" s="45"/>
      <c r="DAF1036" s="45"/>
      <c r="DAG1036" s="45"/>
      <c r="DAH1036" s="45"/>
      <c r="DAI1036" s="45"/>
      <c r="DAJ1036" s="45"/>
      <c r="DAK1036" s="45"/>
      <c r="DAL1036" s="45"/>
      <c r="DAM1036" s="45"/>
      <c r="DAN1036" s="45"/>
      <c r="DAO1036" s="45"/>
      <c r="DAP1036" s="45"/>
      <c r="DAQ1036" s="45"/>
      <c r="DAR1036" s="45"/>
      <c r="DAS1036" s="45"/>
      <c r="DAT1036" s="45"/>
      <c r="DAU1036" s="45"/>
      <c r="DAV1036" s="45"/>
      <c r="DAW1036" s="45"/>
      <c r="DAX1036" s="45"/>
      <c r="DAY1036" s="45"/>
      <c r="DAZ1036" s="45"/>
      <c r="DBA1036" s="45"/>
      <c r="DBB1036" s="45"/>
      <c r="DBC1036" s="45"/>
      <c r="DBD1036" s="45"/>
      <c r="DBE1036" s="45"/>
      <c r="DBF1036" s="45"/>
      <c r="DBG1036" s="45"/>
      <c r="DBH1036" s="45"/>
      <c r="DBI1036" s="45"/>
      <c r="DBJ1036" s="45"/>
      <c r="DBK1036" s="45"/>
      <c r="DBL1036" s="45"/>
      <c r="DBM1036" s="45"/>
      <c r="DBN1036" s="45"/>
      <c r="DBO1036" s="45"/>
      <c r="DBP1036" s="45"/>
      <c r="DBQ1036" s="45"/>
      <c r="DBR1036" s="45"/>
      <c r="DBS1036" s="45"/>
      <c r="DBT1036" s="45"/>
      <c r="DBU1036" s="45"/>
      <c r="DBV1036" s="45"/>
      <c r="DBW1036" s="45"/>
      <c r="DBX1036" s="45"/>
      <c r="DBY1036" s="45"/>
      <c r="DBZ1036" s="45"/>
      <c r="DCA1036" s="45"/>
      <c r="DCB1036" s="45"/>
      <c r="DCC1036" s="45"/>
      <c r="DCD1036" s="45"/>
      <c r="DCE1036" s="45"/>
      <c r="DCF1036" s="45"/>
      <c r="DCG1036" s="45"/>
      <c r="DCH1036" s="45"/>
      <c r="DCI1036" s="45"/>
      <c r="DCJ1036" s="45"/>
      <c r="DCK1036" s="45"/>
      <c r="DCL1036" s="45"/>
      <c r="DCM1036" s="45"/>
      <c r="DCN1036" s="45"/>
      <c r="DCO1036" s="45"/>
      <c r="DCP1036" s="45"/>
      <c r="DCQ1036" s="45"/>
      <c r="DCR1036" s="45"/>
      <c r="DCS1036" s="45"/>
      <c r="DCT1036" s="45"/>
      <c r="DCU1036" s="45"/>
      <c r="DCV1036" s="45"/>
      <c r="DCW1036" s="45"/>
      <c r="DCX1036" s="45"/>
      <c r="DCY1036" s="45"/>
      <c r="DCZ1036" s="45"/>
      <c r="DDA1036" s="45"/>
      <c r="DDB1036" s="45"/>
      <c r="DDC1036" s="45"/>
      <c r="DDD1036" s="45"/>
      <c r="DDE1036" s="45"/>
      <c r="DDF1036" s="45"/>
      <c r="DDG1036" s="45"/>
      <c r="DDH1036" s="45"/>
      <c r="DDI1036" s="45"/>
      <c r="DDJ1036" s="45"/>
      <c r="DDK1036" s="45"/>
      <c r="DDL1036" s="45"/>
      <c r="DDM1036" s="45"/>
      <c r="DDN1036" s="45"/>
      <c r="DDO1036" s="45"/>
      <c r="DDP1036" s="45"/>
      <c r="DDQ1036" s="45"/>
      <c r="DDR1036" s="45"/>
      <c r="DDS1036" s="45"/>
      <c r="DDT1036" s="45"/>
      <c r="DDU1036" s="45"/>
      <c r="DDV1036" s="45"/>
      <c r="DDW1036" s="45"/>
      <c r="DDX1036" s="45"/>
      <c r="DDY1036" s="45"/>
      <c r="DDZ1036" s="45"/>
      <c r="DEA1036" s="45"/>
      <c r="DEB1036" s="45"/>
      <c r="DEC1036" s="45"/>
      <c r="DED1036" s="45"/>
      <c r="DEE1036" s="45"/>
      <c r="DEF1036" s="45"/>
      <c r="DEG1036" s="45"/>
      <c r="DEH1036" s="45"/>
      <c r="DEI1036" s="45"/>
      <c r="DEJ1036" s="45"/>
      <c r="DEK1036" s="45"/>
      <c r="DEL1036" s="45"/>
      <c r="DEM1036" s="45"/>
      <c r="DEN1036" s="45"/>
      <c r="DEO1036" s="45"/>
      <c r="DEP1036" s="45"/>
      <c r="DEQ1036" s="45"/>
      <c r="DER1036" s="45"/>
      <c r="DES1036" s="45"/>
      <c r="DET1036" s="45"/>
      <c r="DEU1036" s="45"/>
      <c r="DEV1036" s="45"/>
      <c r="DEW1036" s="45"/>
      <c r="DEX1036" s="45"/>
      <c r="DEY1036" s="45"/>
      <c r="DEZ1036" s="45"/>
      <c r="DFA1036" s="45"/>
      <c r="DFB1036" s="45"/>
      <c r="DFC1036" s="45"/>
      <c r="DFD1036" s="45"/>
      <c r="DFE1036" s="45"/>
      <c r="DFF1036" s="45"/>
      <c r="DFG1036" s="45"/>
      <c r="DFH1036" s="45"/>
      <c r="DFI1036" s="45"/>
      <c r="DFJ1036" s="45"/>
      <c r="DFK1036" s="45"/>
      <c r="DFL1036" s="45"/>
      <c r="DFM1036" s="45"/>
      <c r="DFN1036" s="45"/>
      <c r="DFO1036" s="45"/>
      <c r="DFP1036" s="45"/>
      <c r="DFQ1036" s="45"/>
      <c r="DFR1036" s="45"/>
      <c r="DFS1036" s="45"/>
      <c r="DFT1036" s="45"/>
      <c r="DFU1036" s="45"/>
      <c r="DFV1036" s="45"/>
      <c r="DFW1036" s="45"/>
      <c r="DFX1036" s="45"/>
      <c r="DFY1036" s="45"/>
      <c r="DFZ1036" s="45"/>
      <c r="DGA1036" s="45"/>
      <c r="DGB1036" s="45"/>
      <c r="DGC1036" s="45"/>
      <c r="DGD1036" s="45"/>
      <c r="DGE1036" s="45"/>
      <c r="DGF1036" s="45"/>
      <c r="DGG1036" s="45"/>
      <c r="DGH1036" s="45"/>
      <c r="DGI1036" s="45"/>
      <c r="DGJ1036" s="45"/>
      <c r="DGK1036" s="45"/>
      <c r="DGL1036" s="45"/>
      <c r="DGM1036" s="45"/>
      <c r="DGN1036" s="45"/>
      <c r="DGO1036" s="45"/>
      <c r="DGP1036" s="45"/>
      <c r="DGQ1036" s="45"/>
      <c r="DGR1036" s="45"/>
      <c r="DGS1036" s="45"/>
      <c r="DGT1036" s="45"/>
      <c r="DGU1036" s="45"/>
      <c r="DGV1036" s="45"/>
      <c r="DGW1036" s="45"/>
      <c r="DGX1036" s="45"/>
      <c r="DGY1036" s="45"/>
      <c r="DGZ1036" s="45"/>
      <c r="DHA1036" s="45"/>
      <c r="DHB1036" s="45"/>
      <c r="DHC1036" s="45"/>
      <c r="DHD1036" s="45"/>
      <c r="DHE1036" s="45"/>
      <c r="DHF1036" s="45"/>
      <c r="DHG1036" s="45"/>
      <c r="DHH1036" s="45"/>
      <c r="DHI1036" s="45"/>
      <c r="DHJ1036" s="45"/>
      <c r="DHK1036" s="45"/>
      <c r="DHL1036" s="45"/>
      <c r="DHM1036" s="45"/>
      <c r="DHN1036" s="45"/>
      <c r="DHO1036" s="45"/>
      <c r="DHP1036" s="45"/>
      <c r="DHQ1036" s="45"/>
      <c r="DHR1036" s="45"/>
      <c r="DHS1036" s="45"/>
      <c r="DHT1036" s="45"/>
      <c r="DHU1036" s="45"/>
      <c r="DHV1036" s="45"/>
      <c r="DHW1036" s="45"/>
      <c r="DHX1036" s="45"/>
      <c r="DHY1036" s="45"/>
      <c r="DHZ1036" s="45"/>
      <c r="DIA1036" s="45"/>
      <c r="DIB1036" s="45"/>
      <c r="DIC1036" s="45"/>
      <c r="DID1036" s="45"/>
      <c r="DIE1036" s="45"/>
      <c r="DIF1036" s="45"/>
      <c r="DIG1036" s="45"/>
      <c r="DIH1036" s="45"/>
      <c r="DII1036" s="45"/>
      <c r="DIJ1036" s="45"/>
      <c r="DIK1036" s="45"/>
      <c r="DIL1036" s="45"/>
      <c r="DIM1036" s="45"/>
      <c r="DIN1036" s="45"/>
      <c r="DIO1036" s="45"/>
      <c r="DIP1036" s="45"/>
      <c r="DIQ1036" s="45"/>
      <c r="DIR1036" s="45"/>
      <c r="DIS1036" s="45"/>
      <c r="DIT1036" s="45"/>
      <c r="DIU1036" s="45"/>
      <c r="DIV1036" s="45"/>
      <c r="DIW1036" s="45"/>
      <c r="DIX1036" s="45"/>
      <c r="DIY1036" s="45"/>
      <c r="DIZ1036" s="45"/>
      <c r="DJA1036" s="45"/>
      <c r="DJB1036" s="45"/>
      <c r="DJC1036" s="45"/>
      <c r="DJD1036" s="45"/>
      <c r="DJE1036" s="45"/>
      <c r="DJF1036" s="45"/>
      <c r="DJG1036" s="45"/>
      <c r="DJH1036" s="45"/>
      <c r="DJI1036" s="45"/>
      <c r="DJJ1036" s="45"/>
      <c r="DJK1036" s="45"/>
      <c r="DJL1036" s="45"/>
      <c r="DJM1036" s="45"/>
      <c r="DJN1036" s="45"/>
      <c r="DJO1036" s="45"/>
      <c r="DJP1036" s="45"/>
      <c r="DJQ1036" s="45"/>
      <c r="DJR1036" s="45"/>
      <c r="DJS1036" s="45"/>
      <c r="DJT1036" s="45"/>
      <c r="DJU1036" s="45"/>
      <c r="DJV1036" s="45"/>
      <c r="DJW1036" s="45"/>
      <c r="DJX1036" s="45"/>
      <c r="DJY1036" s="45"/>
      <c r="DJZ1036" s="45"/>
      <c r="DKA1036" s="45"/>
      <c r="DKB1036" s="45"/>
      <c r="DKC1036" s="45"/>
      <c r="DKD1036" s="45"/>
      <c r="DKE1036" s="45"/>
      <c r="DKF1036" s="45"/>
      <c r="DKG1036" s="45"/>
      <c r="DKH1036" s="45"/>
      <c r="DKI1036" s="45"/>
      <c r="DKJ1036" s="45"/>
      <c r="DKK1036" s="45"/>
      <c r="DKL1036" s="45"/>
      <c r="DKM1036" s="45"/>
      <c r="DKN1036" s="45"/>
      <c r="DKO1036" s="45"/>
      <c r="DKP1036" s="45"/>
      <c r="DKQ1036" s="45"/>
      <c r="DKR1036" s="45"/>
      <c r="DKS1036" s="45"/>
      <c r="DKT1036" s="45"/>
      <c r="DKU1036" s="45"/>
      <c r="DKV1036" s="45"/>
      <c r="DKW1036" s="45"/>
      <c r="DKX1036" s="45"/>
      <c r="DKY1036" s="45"/>
      <c r="DKZ1036" s="45"/>
      <c r="DLA1036" s="45"/>
      <c r="DLB1036" s="45"/>
      <c r="DLC1036" s="45"/>
      <c r="DLD1036" s="45"/>
      <c r="DLE1036" s="45"/>
      <c r="DLF1036" s="45"/>
      <c r="DLG1036" s="45"/>
      <c r="DLH1036" s="45"/>
      <c r="DLI1036" s="45"/>
      <c r="DLJ1036" s="45"/>
      <c r="DLK1036" s="45"/>
      <c r="DLL1036" s="45"/>
      <c r="DLM1036" s="45"/>
      <c r="DLN1036" s="45"/>
      <c r="DLO1036" s="45"/>
      <c r="DLP1036" s="45"/>
      <c r="DLQ1036" s="45"/>
      <c r="DLR1036" s="45"/>
      <c r="DLS1036" s="45"/>
      <c r="DLT1036" s="45"/>
      <c r="DLU1036" s="45"/>
      <c r="DLV1036" s="45"/>
      <c r="DLW1036" s="45"/>
      <c r="DLX1036" s="45"/>
      <c r="DLY1036" s="45"/>
      <c r="DLZ1036" s="45"/>
      <c r="DMA1036" s="45"/>
      <c r="DMB1036" s="45"/>
      <c r="DMC1036" s="45"/>
      <c r="DMD1036" s="45"/>
      <c r="DME1036" s="45"/>
      <c r="DMF1036" s="45"/>
      <c r="DMG1036" s="45"/>
      <c r="DMH1036" s="45"/>
      <c r="DMI1036" s="45"/>
      <c r="DMJ1036" s="45"/>
      <c r="DMK1036" s="45"/>
      <c r="DML1036" s="45"/>
      <c r="DMM1036" s="45"/>
      <c r="DMN1036" s="45"/>
      <c r="DMO1036" s="45"/>
      <c r="DMP1036" s="45"/>
      <c r="DMQ1036" s="45"/>
      <c r="DMR1036" s="45"/>
      <c r="DMS1036" s="45"/>
      <c r="DMT1036" s="45"/>
      <c r="DMU1036" s="45"/>
      <c r="DMV1036" s="45"/>
      <c r="DMW1036" s="45"/>
      <c r="DMX1036" s="45"/>
      <c r="DMY1036" s="45"/>
      <c r="DMZ1036" s="45"/>
      <c r="DNA1036" s="45"/>
      <c r="DNB1036" s="45"/>
      <c r="DNC1036" s="45"/>
      <c r="DND1036" s="45"/>
      <c r="DNE1036" s="45"/>
      <c r="DNF1036" s="45"/>
      <c r="DNG1036" s="45"/>
      <c r="DNH1036" s="45"/>
      <c r="DNI1036" s="45"/>
      <c r="DNJ1036" s="45"/>
      <c r="DNK1036" s="45"/>
      <c r="DNL1036" s="45"/>
      <c r="DNM1036" s="45"/>
      <c r="DNN1036" s="45"/>
      <c r="DNO1036" s="45"/>
      <c r="DNP1036" s="45"/>
      <c r="DNQ1036" s="45"/>
      <c r="DNR1036" s="45"/>
      <c r="DNS1036" s="45"/>
      <c r="DNT1036" s="45"/>
      <c r="DNU1036" s="45"/>
      <c r="DNV1036" s="45"/>
      <c r="DNW1036" s="45"/>
      <c r="DNX1036" s="45"/>
      <c r="DNY1036" s="45"/>
      <c r="DNZ1036" s="45"/>
      <c r="DOA1036" s="45"/>
      <c r="DOB1036" s="45"/>
      <c r="DOC1036" s="45"/>
      <c r="DOD1036" s="45"/>
      <c r="DOE1036" s="45"/>
      <c r="DOF1036" s="45"/>
      <c r="DOG1036" s="45"/>
      <c r="DOH1036" s="45"/>
      <c r="DOI1036" s="45"/>
      <c r="DOJ1036" s="45"/>
      <c r="DOK1036" s="45"/>
      <c r="DOL1036" s="45"/>
      <c r="DOM1036" s="45"/>
      <c r="DON1036" s="45"/>
      <c r="DOO1036" s="45"/>
      <c r="DOP1036" s="45"/>
      <c r="DOQ1036" s="45"/>
      <c r="DOR1036" s="45"/>
      <c r="DOS1036" s="45"/>
      <c r="DOT1036" s="45"/>
      <c r="DOU1036" s="45"/>
      <c r="DOV1036" s="45"/>
      <c r="DOW1036" s="45"/>
      <c r="DOX1036" s="45"/>
      <c r="DOY1036" s="45"/>
      <c r="DOZ1036" s="45"/>
      <c r="DPA1036" s="45"/>
      <c r="DPB1036" s="45"/>
      <c r="DPC1036" s="45"/>
      <c r="DPD1036" s="45"/>
      <c r="DPE1036" s="45"/>
      <c r="DPF1036" s="45"/>
      <c r="DPG1036" s="45"/>
      <c r="DPH1036" s="45"/>
      <c r="DPI1036" s="45"/>
      <c r="DPJ1036" s="45"/>
      <c r="DPK1036" s="45"/>
      <c r="DPL1036" s="45"/>
      <c r="DPM1036" s="45"/>
      <c r="DPN1036" s="45"/>
      <c r="DPO1036" s="45"/>
      <c r="DPP1036" s="45"/>
      <c r="DPQ1036" s="45"/>
      <c r="DPR1036" s="45"/>
      <c r="DPS1036" s="45"/>
      <c r="DPT1036" s="45"/>
      <c r="DPU1036" s="45"/>
      <c r="DPV1036" s="45"/>
      <c r="DPW1036" s="45"/>
      <c r="DPX1036" s="45"/>
      <c r="DPY1036" s="45"/>
      <c r="DPZ1036" s="45"/>
      <c r="DQA1036" s="45"/>
      <c r="DQB1036" s="45"/>
      <c r="DQC1036" s="45"/>
      <c r="DQD1036" s="45"/>
      <c r="DQE1036" s="45"/>
      <c r="DQF1036" s="45"/>
      <c r="DQG1036" s="45"/>
      <c r="DQH1036" s="45"/>
      <c r="DQI1036" s="45"/>
      <c r="DQJ1036" s="45"/>
      <c r="DQK1036" s="45"/>
      <c r="DQL1036" s="45"/>
      <c r="DQM1036" s="45"/>
      <c r="DQN1036" s="45"/>
      <c r="DQO1036" s="45"/>
      <c r="DQP1036" s="45"/>
      <c r="DQQ1036" s="45"/>
      <c r="DQR1036" s="45"/>
      <c r="DQS1036" s="45"/>
      <c r="DQT1036" s="45"/>
      <c r="DQU1036" s="45"/>
      <c r="DQV1036" s="45"/>
      <c r="DQW1036" s="45"/>
      <c r="DQX1036" s="45"/>
      <c r="DQY1036" s="45"/>
      <c r="DQZ1036" s="45"/>
      <c r="DRA1036" s="45"/>
      <c r="DRB1036" s="45"/>
      <c r="DRC1036" s="45"/>
      <c r="DRD1036" s="45"/>
      <c r="DRE1036" s="45"/>
      <c r="DRF1036" s="45"/>
      <c r="DRG1036" s="45"/>
      <c r="DRH1036" s="45"/>
      <c r="DRI1036" s="45"/>
      <c r="DRJ1036" s="45"/>
      <c r="DRK1036" s="45"/>
      <c r="DRL1036" s="45"/>
      <c r="DRM1036" s="45"/>
      <c r="DRN1036" s="45"/>
      <c r="DRO1036" s="45"/>
      <c r="DRP1036" s="45"/>
      <c r="DRQ1036" s="45"/>
      <c r="DRR1036" s="45"/>
      <c r="DRS1036" s="45"/>
      <c r="DRT1036" s="45"/>
      <c r="DRU1036" s="45"/>
      <c r="DRV1036" s="45"/>
      <c r="DRW1036" s="45"/>
      <c r="DRX1036" s="45"/>
      <c r="DRY1036" s="45"/>
      <c r="DRZ1036" s="45"/>
      <c r="DSA1036" s="45"/>
      <c r="DSB1036" s="45"/>
      <c r="DSC1036" s="45"/>
      <c r="DSD1036" s="45"/>
      <c r="DSE1036" s="45"/>
      <c r="DSF1036" s="45"/>
      <c r="DSG1036" s="45"/>
      <c r="DSH1036" s="45"/>
      <c r="DSI1036" s="45"/>
      <c r="DSJ1036" s="45"/>
      <c r="DSK1036" s="45"/>
      <c r="DSL1036" s="45"/>
      <c r="DSM1036" s="45"/>
      <c r="DSN1036" s="45"/>
      <c r="DSO1036" s="45"/>
      <c r="DSP1036" s="45"/>
      <c r="DSQ1036" s="45"/>
      <c r="DSR1036" s="45"/>
      <c r="DSS1036" s="45"/>
      <c r="DST1036" s="45"/>
      <c r="DSU1036" s="45"/>
      <c r="DSV1036" s="45"/>
      <c r="DSW1036" s="45"/>
      <c r="DSX1036" s="45"/>
      <c r="DSY1036" s="45"/>
      <c r="DSZ1036" s="45"/>
      <c r="DTA1036" s="45"/>
      <c r="DTB1036" s="45"/>
      <c r="DTC1036" s="45"/>
      <c r="DTD1036" s="45"/>
      <c r="DTE1036" s="45"/>
      <c r="DTF1036" s="45"/>
      <c r="DTG1036" s="45"/>
      <c r="DTH1036" s="45"/>
      <c r="DTI1036" s="45"/>
      <c r="DTJ1036" s="45"/>
      <c r="DTK1036" s="45"/>
      <c r="DTL1036" s="45"/>
      <c r="DTM1036" s="45"/>
      <c r="DTN1036" s="45"/>
      <c r="DTO1036" s="45"/>
      <c r="DTP1036" s="45"/>
      <c r="DTQ1036" s="45"/>
      <c r="DTR1036" s="45"/>
      <c r="DTS1036" s="45"/>
      <c r="DTT1036" s="45"/>
      <c r="DTU1036" s="45"/>
      <c r="DTV1036" s="45"/>
      <c r="DTW1036" s="45"/>
      <c r="DTX1036" s="45"/>
      <c r="DTY1036" s="45"/>
      <c r="DTZ1036" s="45"/>
      <c r="DUA1036" s="45"/>
      <c r="DUB1036" s="45"/>
      <c r="DUC1036" s="45"/>
      <c r="DUD1036" s="45"/>
      <c r="DUE1036" s="45"/>
      <c r="DUF1036" s="45"/>
      <c r="DUG1036" s="45"/>
      <c r="DUH1036" s="45"/>
      <c r="DUI1036" s="45"/>
      <c r="DUJ1036" s="45"/>
      <c r="DUK1036" s="45"/>
      <c r="DUL1036" s="45"/>
      <c r="DUM1036" s="45"/>
      <c r="DUN1036" s="45"/>
      <c r="DUO1036" s="45"/>
      <c r="DUP1036" s="45"/>
      <c r="DUQ1036" s="45"/>
      <c r="DUR1036" s="45"/>
      <c r="DUS1036" s="45"/>
      <c r="DUT1036" s="45"/>
      <c r="DUU1036" s="45"/>
      <c r="DUV1036" s="45"/>
      <c r="DUW1036" s="45"/>
      <c r="DUX1036" s="45"/>
      <c r="DUY1036" s="45"/>
      <c r="DUZ1036" s="45"/>
      <c r="DVA1036" s="45"/>
      <c r="DVB1036" s="45"/>
      <c r="DVC1036" s="45"/>
      <c r="DVD1036" s="45"/>
      <c r="DVE1036" s="45"/>
      <c r="DVF1036" s="45"/>
      <c r="DVG1036" s="45"/>
      <c r="DVH1036" s="45"/>
      <c r="DVI1036" s="45"/>
      <c r="DVJ1036" s="45"/>
      <c r="DVK1036" s="45"/>
      <c r="DVL1036" s="45"/>
      <c r="DVM1036" s="45"/>
      <c r="DVN1036" s="45"/>
      <c r="DVO1036" s="45"/>
      <c r="DVP1036" s="45"/>
      <c r="DVQ1036" s="45"/>
      <c r="DVR1036" s="45"/>
      <c r="DVS1036" s="45"/>
      <c r="DVT1036" s="45"/>
      <c r="DVU1036" s="45"/>
      <c r="DVV1036" s="45"/>
      <c r="DVW1036" s="45"/>
      <c r="DVX1036" s="45"/>
      <c r="DVY1036" s="45"/>
      <c r="DVZ1036" s="45"/>
      <c r="DWA1036" s="45"/>
      <c r="DWB1036" s="45"/>
      <c r="DWC1036" s="45"/>
      <c r="DWD1036" s="45"/>
      <c r="DWE1036" s="45"/>
      <c r="DWF1036" s="45"/>
      <c r="DWG1036" s="45"/>
      <c r="DWH1036" s="45"/>
      <c r="DWI1036" s="45"/>
      <c r="DWJ1036" s="45"/>
      <c r="DWK1036" s="45"/>
      <c r="DWL1036" s="45"/>
      <c r="DWM1036" s="45"/>
      <c r="DWN1036" s="45"/>
      <c r="DWO1036" s="45"/>
      <c r="DWP1036" s="45"/>
      <c r="DWQ1036" s="45"/>
      <c r="DWR1036" s="45"/>
      <c r="DWS1036" s="45"/>
      <c r="DWT1036" s="45"/>
      <c r="DWU1036" s="45"/>
      <c r="DWV1036" s="45"/>
      <c r="DWW1036" s="45"/>
      <c r="DWX1036" s="45"/>
      <c r="DWY1036" s="45"/>
      <c r="DWZ1036" s="45"/>
      <c r="DXA1036" s="45"/>
      <c r="DXB1036" s="45"/>
      <c r="DXC1036" s="45"/>
      <c r="DXD1036" s="45"/>
      <c r="DXE1036" s="45"/>
      <c r="DXF1036" s="45"/>
      <c r="DXG1036" s="45"/>
      <c r="DXH1036" s="45"/>
      <c r="DXI1036" s="45"/>
      <c r="DXJ1036" s="45"/>
      <c r="DXK1036" s="45"/>
      <c r="DXL1036" s="45"/>
      <c r="DXM1036" s="45"/>
      <c r="DXN1036" s="45"/>
      <c r="DXO1036" s="45"/>
      <c r="DXP1036" s="45"/>
      <c r="DXQ1036" s="45"/>
      <c r="DXR1036" s="45"/>
      <c r="DXS1036" s="45"/>
      <c r="DXT1036" s="45"/>
      <c r="DXU1036" s="45"/>
      <c r="DXV1036" s="45"/>
      <c r="DXW1036" s="45"/>
      <c r="DXX1036" s="45"/>
      <c r="DXY1036" s="45"/>
      <c r="DXZ1036" s="45"/>
      <c r="DYA1036" s="45"/>
      <c r="DYB1036" s="45"/>
      <c r="DYC1036" s="45"/>
      <c r="DYD1036" s="45"/>
      <c r="DYE1036" s="45"/>
      <c r="DYF1036" s="45"/>
      <c r="DYG1036" s="45"/>
      <c r="DYH1036" s="45"/>
      <c r="DYI1036" s="45"/>
      <c r="DYJ1036" s="45"/>
      <c r="DYK1036" s="45"/>
      <c r="DYL1036" s="45"/>
      <c r="DYM1036" s="45"/>
      <c r="DYN1036" s="45"/>
      <c r="DYO1036" s="45"/>
      <c r="DYP1036" s="45"/>
      <c r="DYQ1036" s="45"/>
      <c r="DYR1036" s="45"/>
      <c r="DYS1036" s="45"/>
      <c r="DYT1036" s="45"/>
      <c r="DYU1036" s="45"/>
      <c r="DYV1036" s="45"/>
      <c r="DYW1036" s="45"/>
      <c r="DYX1036" s="45"/>
      <c r="DYY1036" s="45"/>
      <c r="DYZ1036" s="45"/>
      <c r="DZA1036" s="45"/>
      <c r="DZB1036" s="45"/>
      <c r="DZC1036" s="45"/>
      <c r="DZD1036" s="45"/>
      <c r="DZE1036" s="45"/>
      <c r="DZF1036" s="45"/>
      <c r="DZG1036" s="45"/>
      <c r="DZH1036" s="45"/>
      <c r="DZI1036" s="45"/>
      <c r="DZJ1036" s="45"/>
      <c r="DZK1036" s="45"/>
      <c r="DZL1036" s="45"/>
      <c r="DZM1036" s="45"/>
      <c r="DZN1036" s="45"/>
      <c r="DZO1036" s="45"/>
      <c r="DZP1036" s="45"/>
      <c r="DZQ1036" s="45"/>
      <c r="DZR1036" s="45"/>
      <c r="DZS1036" s="45"/>
      <c r="DZT1036" s="45"/>
      <c r="DZU1036" s="45"/>
      <c r="DZV1036" s="45"/>
      <c r="DZW1036" s="45"/>
      <c r="DZX1036" s="45"/>
      <c r="DZY1036" s="45"/>
      <c r="DZZ1036" s="45"/>
      <c r="EAA1036" s="45"/>
      <c r="EAB1036" s="45"/>
      <c r="EAC1036" s="45"/>
      <c r="EAD1036" s="45"/>
      <c r="EAE1036" s="45"/>
      <c r="EAF1036" s="45"/>
      <c r="EAG1036" s="45"/>
      <c r="EAH1036" s="45"/>
      <c r="EAI1036" s="45"/>
      <c r="EAJ1036" s="45"/>
      <c r="EAK1036" s="45"/>
      <c r="EAL1036" s="45"/>
      <c r="EAM1036" s="45"/>
      <c r="EAN1036" s="45"/>
      <c r="EAO1036" s="45"/>
      <c r="EAP1036" s="45"/>
      <c r="EAQ1036" s="45"/>
      <c r="EAR1036" s="45"/>
      <c r="EAS1036" s="45"/>
      <c r="EAT1036" s="45"/>
      <c r="EAU1036" s="45"/>
      <c r="EAV1036" s="45"/>
      <c r="EAW1036" s="45"/>
      <c r="EAX1036" s="45"/>
      <c r="EAY1036" s="45"/>
      <c r="EAZ1036" s="45"/>
      <c r="EBA1036" s="45"/>
      <c r="EBB1036" s="45"/>
      <c r="EBC1036" s="45"/>
      <c r="EBD1036" s="45"/>
      <c r="EBE1036" s="45"/>
      <c r="EBF1036" s="45"/>
      <c r="EBG1036" s="45"/>
      <c r="EBH1036" s="45"/>
      <c r="EBI1036" s="45"/>
      <c r="EBJ1036" s="45"/>
      <c r="EBK1036" s="45"/>
      <c r="EBL1036" s="45"/>
      <c r="EBM1036" s="45"/>
      <c r="EBN1036" s="45"/>
      <c r="EBO1036" s="45"/>
      <c r="EBP1036" s="45"/>
      <c r="EBQ1036" s="45"/>
      <c r="EBR1036" s="45"/>
      <c r="EBS1036" s="45"/>
      <c r="EBT1036" s="45"/>
      <c r="EBU1036" s="45"/>
      <c r="EBV1036" s="45"/>
      <c r="EBW1036" s="45"/>
      <c r="EBX1036" s="45"/>
      <c r="EBY1036" s="45"/>
      <c r="EBZ1036" s="45"/>
      <c r="ECA1036" s="45"/>
      <c r="ECB1036" s="45"/>
      <c r="ECC1036" s="45"/>
      <c r="ECD1036" s="45"/>
      <c r="ECE1036" s="45"/>
      <c r="ECF1036" s="45"/>
      <c r="ECG1036" s="45"/>
      <c r="ECH1036" s="45"/>
      <c r="ECI1036" s="45"/>
      <c r="ECJ1036" s="45"/>
      <c r="ECK1036" s="45"/>
      <c r="ECL1036" s="45"/>
      <c r="ECM1036" s="45"/>
      <c r="ECN1036" s="45"/>
      <c r="ECO1036" s="45"/>
      <c r="ECP1036" s="45"/>
      <c r="ECQ1036" s="45"/>
      <c r="ECR1036" s="45"/>
      <c r="ECS1036" s="45"/>
      <c r="ECT1036" s="45"/>
      <c r="ECU1036" s="45"/>
      <c r="ECV1036" s="45"/>
      <c r="ECW1036" s="45"/>
      <c r="ECX1036" s="45"/>
      <c r="ECY1036" s="45"/>
      <c r="ECZ1036" s="45"/>
      <c r="EDA1036" s="45"/>
      <c r="EDB1036" s="45"/>
      <c r="EDC1036" s="45"/>
      <c r="EDD1036" s="45"/>
      <c r="EDE1036" s="45"/>
      <c r="EDF1036" s="45"/>
      <c r="EDG1036" s="45"/>
      <c r="EDH1036" s="45"/>
      <c r="EDI1036" s="45"/>
      <c r="EDJ1036" s="45"/>
      <c r="EDK1036" s="45"/>
      <c r="EDL1036" s="45"/>
      <c r="EDM1036" s="45"/>
      <c r="EDN1036" s="45"/>
      <c r="EDO1036" s="45"/>
      <c r="EDP1036" s="45"/>
      <c r="EDQ1036" s="45"/>
      <c r="EDR1036" s="45"/>
      <c r="EDS1036" s="45"/>
      <c r="EDT1036" s="45"/>
      <c r="EDU1036" s="45"/>
      <c r="EDV1036" s="45"/>
      <c r="EDW1036" s="45"/>
      <c r="EDX1036" s="45"/>
      <c r="EDY1036" s="45"/>
      <c r="EDZ1036" s="45"/>
      <c r="EEA1036" s="45"/>
      <c r="EEB1036" s="45"/>
      <c r="EEC1036" s="45"/>
      <c r="EED1036" s="45"/>
      <c r="EEE1036" s="45"/>
      <c r="EEF1036" s="45"/>
      <c r="EEG1036" s="45"/>
      <c r="EEH1036" s="45"/>
      <c r="EEI1036" s="45"/>
      <c r="EEJ1036" s="45"/>
      <c r="EEK1036" s="45"/>
      <c r="EEL1036" s="45"/>
      <c r="EEM1036" s="45"/>
      <c r="EEN1036" s="45"/>
      <c r="EEO1036" s="45"/>
      <c r="EEP1036" s="45"/>
      <c r="EEQ1036" s="45"/>
      <c r="EER1036" s="45"/>
      <c r="EES1036" s="45"/>
      <c r="EET1036" s="45"/>
      <c r="EEU1036" s="45"/>
      <c r="EEV1036" s="45"/>
      <c r="EEW1036" s="45"/>
      <c r="EEX1036" s="45"/>
      <c r="EEY1036" s="45"/>
      <c r="EEZ1036" s="45"/>
      <c r="EFA1036" s="45"/>
      <c r="EFB1036" s="45"/>
      <c r="EFC1036" s="45"/>
      <c r="EFD1036" s="45"/>
      <c r="EFE1036" s="45"/>
      <c r="EFF1036" s="45"/>
      <c r="EFG1036" s="45"/>
      <c r="EFH1036" s="45"/>
      <c r="EFI1036" s="45"/>
      <c r="EFJ1036" s="45"/>
      <c r="EFK1036" s="45"/>
      <c r="EFL1036" s="45"/>
      <c r="EFM1036" s="45"/>
      <c r="EFN1036" s="45"/>
      <c r="EFO1036" s="45"/>
      <c r="EFP1036" s="45"/>
      <c r="EFQ1036" s="45"/>
      <c r="EFR1036" s="45"/>
      <c r="EFS1036" s="45"/>
      <c r="EFT1036" s="45"/>
      <c r="EFU1036" s="45"/>
      <c r="EFV1036" s="45"/>
      <c r="EFW1036" s="45"/>
      <c r="EFX1036" s="45"/>
      <c r="EFY1036" s="45"/>
      <c r="EFZ1036" s="45"/>
      <c r="EGA1036" s="45"/>
      <c r="EGB1036" s="45"/>
      <c r="EGC1036" s="45"/>
      <c r="EGD1036" s="45"/>
      <c r="EGE1036" s="45"/>
      <c r="EGF1036" s="45"/>
      <c r="EGG1036" s="45"/>
      <c r="EGH1036" s="45"/>
      <c r="EGI1036" s="45"/>
      <c r="EGJ1036" s="45"/>
      <c r="EGK1036" s="45"/>
      <c r="EGL1036" s="45"/>
      <c r="EGM1036" s="45"/>
      <c r="EGN1036" s="45"/>
      <c r="EGO1036" s="45"/>
      <c r="EGP1036" s="45"/>
      <c r="EGQ1036" s="45"/>
      <c r="EGR1036" s="45"/>
      <c r="EGS1036" s="45"/>
      <c r="EGT1036" s="45"/>
      <c r="EGU1036" s="45"/>
      <c r="EGV1036" s="45"/>
      <c r="EGW1036" s="45"/>
      <c r="EGX1036" s="45"/>
      <c r="EGY1036" s="45"/>
      <c r="EGZ1036" s="45"/>
      <c r="EHA1036" s="45"/>
      <c r="EHB1036" s="45"/>
      <c r="EHC1036" s="45"/>
      <c r="EHD1036" s="45"/>
      <c r="EHE1036" s="45"/>
      <c r="EHF1036" s="45"/>
      <c r="EHG1036" s="45"/>
      <c r="EHH1036" s="45"/>
      <c r="EHI1036" s="45"/>
      <c r="EHJ1036" s="45"/>
      <c r="EHK1036" s="45"/>
      <c r="EHL1036" s="45"/>
      <c r="EHM1036" s="45"/>
      <c r="EHN1036" s="45"/>
      <c r="EHO1036" s="45"/>
      <c r="EHP1036" s="45"/>
      <c r="EHQ1036" s="45"/>
      <c r="EHR1036" s="45"/>
      <c r="EHS1036" s="45"/>
      <c r="EHT1036" s="45"/>
      <c r="EHU1036" s="45"/>
      <c r="EHV1036" s="45"/>
      <c r="EHW1036" s="45"/>
      <c r="EHX1036" s="45"/>
      <c r="EHY1036" s="45"/>
      <c r="EHZ1036" s="45"/>
      <c r="EIA1036" s="45"/>
      <c r="EIB1036" s="45"/>
      <c r="EIC1036" s="45"/>
      <c r="EID1036" s="45"/>
      <c r="EIE1036" s="45"/>
      <c r="EIF1036" s="45"/>
      <c r="EIG1036" s="45"/>
      <c r="EIH1036" s="45"/>
      <c r="EII1036" s="45"/>
      <c r="EIJ1036" s="45"/>
      <c r="EIK1036" s="45"/>
      <c r="EIL1036" s="45"/>
      <c r="EIM1036" s="45"/>
      <c r="EIN1036" s="45"/>
      <c r="EIO1036" s="45"/>
      <c r="EIP1036" s="45"/>
      <c r="EIQ1036" s="45"/>
      <c r="EIR1036" s="45"/>
      <c r="EIS1036" s="45"/>
      <c r="EIT1036" s="45"/>
      <c r="EIU1036" s="45"/>
      <c r="EIV1036" s="45"/>
      <c r="EIW1036" s="45"/>
      <c r="EIX1036" s="45"/>
      <c r="EIY1036" s="45"/>
      <c r="EIZ1036" s="45"/>
      <c r="EJA1036" s="45"/>
      <c r="EJB1036" s="45"/>
      <c r="EJC1036" s="45"/>
      <c r="EJD1036" s="45"/>
      <c r="EJE1036" s="45"/>
      <c r="EJF1036" s="45"/>
      <c r="EJG1036" s="45"/>
      <c r="EJH1036" s="45"/>
      <c r="EJI1036" s="45"/>
      <c r="EJJ1036" s="45"/>
      <c r="EJK1036" s="45"/>
      <c r="EJL1036" s="45"/>
      <c r="EJM1036" s="45"/>
      <c r="EJN1036" s="45"/>
      <c r="EJO1036" s="45"/>
      <c r="EJP1036" s="45"/>
      <c r="EJQ1036" s="45"/>
      <c r="EJR1036" s="45"/>
      <c r="EJS1036" s="45"/>
      <c r="EJT1036" s="45"/>
      <c r="EJU1036" s="45"/>
      <c r="EJV1036" s="45"/>
      <c r="EJW1036" s="45"/>
      <c r="EJX1036" s="45"/>
      <c r="EJY1036" s="45"/>
      <c r="EJZ1036" s="45"/>
      <c r="EKA1036" s="45"/>
      <c r="EKB1036" s="45"/>
      <c r="EKC1036" s="45"/>
      <c r="EKD1036" s="45"/>
      <c r="EKE1036" s="45"/>
      <c r="EKF1036" s="45"/>
      <c r="EKG1036" s="45"/>
      <c r="EKH1036" s="45"/>
      <c r="EKI1036" s="45"/>
      <c r="EKJ1036" s="45"/>
      <c r="EKK1036" s="45"/>
      <c r="EKL1036" s="45"/>
      <c r="EKM1036" s="45"/>
      <c r="EKN1036" s="45"/>
      <c r="EKO1036" s="45"/>
      <c r="EKP1036" s="45"/>
      <c r="EKQ1036" s="45"/>
      <c r="EKR1036" s="45"/>
      <c r="EKS1036" s="45"/>
      <c r="EKT1036" s="45"/>
      <c r="EKU1036" s="45"/>
      <c r="EKV1036" s="45"/>
      <c r="EKW1036" s="45"/>
      <c r="EKX1036" s="45"/>
      <c r="EKY1036" s="45"/>
      <c r="EKZ1036" s="45"/>
      <c r="ELA1036" s="45"/>
      <c r="ELB1036" s="45"/>
      <c r="ELC1036" s="45"/>
      <c r="ELD1036" s="45"/>
      <c r="ELE1036" s="45"/>
      <c r="ELF1036" s="45"/>
      <c r="ELG1036" s="45"/>
      <c r="ELH1036" s="45"/>
      <c r="ELI1036" s="45"/>
      <c r="ELJ1036" s="45"/>
      <c r="ELK1036" s="45"/>
      <c r="ELL1036" s="45"/>
      <c r="ELM1036" s="45"/>
      <c r="ELN1036" s="45"/>
      <c r="ELO1036" s="45"/>
      <c r="ELP1036" s="45"/>
      <c r="ELQ1036" s="45"/>
      <c r="ELR1036" s="45"/>
      <c r="ELS1036" s="45"/>
      <c r="ELT1036" s="45"/>
      <c r="ELU1036" s="45"/>
      <c r="ELV1036" s="45"/>
      <c r="ELW1036" s="45"/>
      <c r="ELX1036" s="45"/>
      <c r="ELY1036" s="45"/>
      <c r="ELZ1036" s="45"/>
      <c r="EMA1036" s="45"/>
      <c r="EMB1036" s="45"/>
      <c r="EMC1036" s="45"/>
      <c r="EMD1036" s="45"/>
      <c r="EME1036" s="45"/>
      <c r="EMF1036" s="45"/>
      <c r="EMG1036" s="45"/>
      <c r="EMH1036" s="45"/>
      <c r="EMI1036" s="45"/>
      <c r="EMJ1036" s="45"/>
      <c r="EMK1036" s="45"/>
      <c r="EML1036" s="45"/>
      <c r="EMM1036" s="45"/>
      <c r="EMN1036" s="45"/>
      <c r="EMO1036" s="45"/>
      <c r="EMP1036" s="45"/>
      <c r="EMQ1036" s="45"/>
      <c r="EMR1036" s="45"/>
      <c r="EMS1036" s="45"/>
      <c r="EMT1036" s="45"/>
      <c r="EMU1036" s="45"/>
      <c r="EMV1036" s="45"/>
      <c r="EMW1036" s="45"/>
      <c r="EMX1036" s="45"/>
      <c r="EMY1036" s="45"/>
      <c r="EMZ1036" s="45"/>
      <c r="ENA1036" s="45"/>
      <c r="ENB1036" s="45"/>
      <c r="ENC1036" s="45"/>
      <c r="END1036" s="45"/>
      <c r="ENE1036" s="45"/>
      <c r="ENF1036" s="45"/>
      <c r="ENG1036" s="45"/>
      <c r="ENH1036" s="45"/>
      <c r="ENI1036" s="45"/>
      <c r="ENJ1036" s="45"/>
      <c r="ENK1036" s="45"/>
      <c r="ENL1036" s="45"/>
      <c r="ENM1036" s="45"/>
      <c r="ENN1036" s="45"/>
      <c r="ENO1036" s="45"/>
      <c r="ENP1036" s="45"/>
      <c r="ENQ1036" s="45"/>
      <c r="ENR1036" s="45"/>
      <c r="ENS1036" s="45"/>
      <c r="ENT1036" s="45"/>
      <c r="ENU1036" s="45"/>
      <c r="ENV1036" s="45"/>
      <c r="ENW1036" s="45"/>
      <c r="ENX1036" s="45"/>
      <c r="ENY1036" s="45"/>
      <c r="ENZ1036" s="45"/>
      <c r="EOA1036" s="45"/>
      <c r="EOB1036" s="45"/>
      <c r="EOC1036" s="45"/>
      <c r="EOD1036" s="45"/>
      <c r="EOE1036" s="45"/>
      <c r="EOF1036" s="45"/>
      <c r="EOG1036" s="45"/>
      <c r="EOH1036" s="45"/>
      <c r="EOI1036" s="45"/>
      <c r="EOJ1036" s="45"/>
      <c r="EOK1036" s="45"/>
      <c r="EOL1036" s="45"/>
      <c r="EOM1036" s="45"/>
      <c r="EON1036" s="45"/>
      <c r="EOO1036" s="45"/>
      <c r="EOP1036" s="45"/>
      <c r="EOQ1036" s="45"/>
      <c r="EOR1036" s="45"/>
      <c r="EOS1036" s="45"/>
      <c r="EOT1036" s="45"/>
      <c r="EOU1036" s="45"/>
      <c r="EOV1036" s="45"/>
      <c r="EOW1036" s="45"/>
      <c r="EOX1036" s="45"/>
      <c r="EOY1036" s="45"/>
      <c r="EOZ1036" s="45"/>
      <c r="EPA1036" s="45"/>
      <c r="EPB1036" s="45"/>
      <c r="EPC1036" s="45"/>
      <c r="EPD1036" s="45"/>
      <c r="EPE1036" s="45"/>
      <c r="EPF1036" s="45"/>
      <c r="EPG1036" s="45"/>
      <c r="EPH1036" s="45"/>
      <c r="EPI1036" s="45"/>
      <c r="EPJ1036" s="45"/>
      <c r="EPK1036" s="45"/>
      <c r="EPL1036" s="45"/>
      <c r="EPM1036" s="45"/>
      <c r="EPN1036" s="45"/>
      <c r="EPO1036" s="45"/>
      <c r="EPP1036" s="45"/>
      <c r="EPQ1036" s="45"/>
      <c r="EPR1036" s="45"/>
      <c r="EPS1036" s="45"/>
      <c r="EPT1036" s="45"/>
      <c r="EPU1036" s="45"/>
      <c r="EPV1036" s="45"/>
      <c r="EPW1036" s="45"/>
      <c r="EPX1036" s="45"/>
      <c r="EPY1036" s="45"/>
      <c r="EPZ1036" s="45"/>
      <c r="EQA1036" s="45"/>
      <c r="EQB1036" s="45"/>
      <c r="EQC1036" s="45"/>
      <c r="EQD1036" s="45"/>
      <c r="EQE1036" s="45"/>
      <c r="EQF1036" s="45"/>
      <c r="EQG1036" s="45"/>
      <c r="EQH1036" s="45"/>
      <c r="EQI1036" s="45"/>
      <c r="EQJ1036" s="45"/>
      <c r="EQK1036" s="45"/>
      <c r="EQL1036" s="45"/>
      <c r="EQM1036" s="45"/>
      <c r="EQN1036" s="45"/>
      <c r="EQO1036" s="45"/>
      <c r="EQP1036" s="45"/>
      <c r="EQQ1036" s="45"/>
      <c r="EQR1036" s="45"/>
      <c r="EQS1036" s="45"/>
      <c r="EQT1036" s="45"/>
      <c r="EQU1036" s="45"/>
      <c r="EQV1036" s="45"/>
      <c r="EQW1036" s="45"/>
      <c r="EQX1036" s="45"/>
      <c r="EQY1036" s="45"/>
      <c r="EQZ1036" s="45"/>
      <c r="ERA1036" s="45"/>
      <c r="ERB1036" s="45"/>
      <c r="ERC1036" s="45"/>
      <c r="ERD1036" s="45"/>
      <c r="ERE1036" s="45"/>
      <c r="ERF1036" s="45"/>
      <c r="ERG1036" s="45"/>
      <c r="ERH1036" s="45"/>
      <c r="ERI1036" s="45"/>
      <c r="ERJ1036" s="45"/>
      <c r="ERK1036" s="45"/>
      <c r="ERL1036" s="45"/>
      <c r="ERM1036" s="45"/>
      <c r="ERN1036" s="45"/>
      <c r="ERO1036" s="45"/>
      <c r="ERP1036" s="45"/>
      <c r="ERQ1036" s="45"/>
      <c r="ERR1036" s="45"/>
      <c r="ERS1036" s="45"/>
      <c r="ERT1036" s="45"/>
      <c r="ERU1036" s="45"/>
      <c r="ERV1036" s="45"/>
      <c r="ERW1036" s="45"/>
      <c r="ERX1036" s="45"/>
      <c r="ERY1036" s="45"/>
      <c r="ERZ1036" s="45"/>
      <c r="ESA1036" s="45"/>
      <c r="ESB1036" s="45"/>
      <c r="ESC1036" s="45"/>
      <c r="ESD1036" s="45"/>
      <c r="ESE1036" s="45"/>
      <c r="ESF1036" s="45"/>
      <c r="ESG1036" s="45"/>
      <c r="ESH1036" s="45"/>
      <c r="ESI1036" s="45"/>
      <c r="ESJ1036" s="45"/>
      <c r="ESK1036" s="45"/>
      <c r="ESL1036" s="45"/>
      <c r="ESM1036" s="45"/>
      <c r="ESN1036" s="45"/>
      <c r="ESO1036" s="45"/>
      <c r="ESP1036" s="45"/>
      <c r="ESQ1036" s="45"/>
      <c r="ESR1036" s="45"/>
      <c r="ESS1036" s="45"/>
      <c r="EST1036" s="45"/>
      <c r="ESU1036" s="45"/>
      <c r="ESV1036" s="45"/>
      <c r="ESW1036" s="45"/>
      <c r="ESX1036" s="45"/>
      <c r="ESY1036" s="45"/>
      <c r="ESZ1036" s="45"/>
      <c r="ETA1036" s="45"/>
      <c r="ETB1036" s="45"/>
      <c r="ETC1036" s="45"/>
      <c r="ETD1036" s="45"/>
      <c r="ETE1036" s="45"/>
      <c r="ETF1036" s="45"/>
      <c r="ETG1036" s="45"/>
      <c r="ETH1036" s="45"/>
      <c r="ETI1036" s="45"/>
      <c r="ETJ1036" s="45"/>
      <c r="ETK1036" s="45"/>
      <c r="ETL1036" s="45"/>
      <c r="ETM1036" s="45"/>
      <c r="ETN1036" s="45"/>
      <c r="ETO1036" s="45"/>
      <c r="ETP1036" s="45"/>
      <c r="ETQ1036" s="45"/>
      <c r="ETR1036" s="45"/>
      <c r="ETS1036" s="45"/>
      <c r="ETT1036" s="45"/>
      <c r="ETU1036" s="45"/>
      <c r="ETV1036" s="45"/>
      <c r="ETW1036" s="45"/>
      <c r="ETX1036" s="45"/>
      <c r="ETY1036" s="45"/>
      <c r="ETZ1036" s="45"/>
      <c r="EUA1036" s="45"/>
      <c r="EUB1036" s="45"/>
      <c r="EUC1036" s="45"/>
      <c r="EUD1036" s="45"/>
      <c r="EUE1036" s="45"/>
      <c r="EUF1036" s="45"/>
      <c r="EUG1036" s="45"/>
      <c r="EUH1036" s="45"/>
      <c r="EUI1036" s="45"/>
      <c r="EUJ1036" s="45"/>
      <c r="EUK1036" s="45"/>
      <c r="EUL1036" s="45"/>
      <c r="EUM1036" s="45"/>
      <c r="EUN1036" s="45"/>
      <c r="EUO1036" s="45"/>
      <c r="EUP1036" s="45"/>
      <c r="EUQ1036" s="45"/>
      <c r="EUR1036" s="45"/>
      <c r="EUS1036" s="45"/>
      <c r="EUT1036" s="45"/>
      <c r="EUU1036" s="45"/>
      <c r="EUV1036" s="45"/>
      <c r="EUW1036" s="45"/>
      <c r="EUX1036" s="45"/>
      <c r="EUY1036" s="45"/>
      <c r="EUZ1036" s="45"/>
      <c r="EVA1036" s="45"/>
      <c r="EVB1036" s="45"/>
      <c r="EVC1036" s="45"/>
      <c r="EVD1036" s="45"/>
      <c r="EVE1036" s="45"/>
      <c r="EVF1036" s="45"/>
      <c r="EVG1036" s="45"/>
      <c r="EVH1036" s="45"/>
      <c r="EVI1036" s="45"/>
      <c r="EVJ1036" s="45"/>
      <c r="EVK1036" s="45"/>
      <c r="EVL1036" s="45"/>
      <c r="EVM1036" s="45"/>
      <c r="EVN1036" s="45"/>
      <c r="EVO1036" s="45"/>
      <c r="EVP1036" s="45"/>
      <c r="EVQ1036" s="45"/>
      <c r="EVR1036" s="45"/>
      <c r="EVS1036" s="45"/>
      <c r="EVT1036" s="45"/>
      <c r="EVU1036" s="45"/>
      <c r="EVV1036" s="45"/>
      <c r="EVW1036" s="45"/>
      <c r="EVX1036" s="45"/>
      <c r="EVY1036" s="45"/>
      <c r="EVZ1036" s="45"/>
      <c r="EWA1036" s="45"/>
      <c r="EWB1036" s="45"/>
      <c r="EWC1036" s="45"/>
      <c r="EWD1036" s="45"/>
      <c r="EWE1036" s="45"/>
      <c r="EWF1036" s="45"/>
      <c r="EWG1036" s="45"/>
      <c r="EWH1036" s="45"/>
      <c r="EWI1036" s="45"/>
      <c r="EWJ1036" s="45"/>
      <c r="EWK1036" s="45"/>
      <c r="EWL1036" s="45"/>
      <c r="EWM1036" s="45"/>
      <c r="EWN1036" s="45"/>
      <c r="EWO1036" s="45"/>
      <c r="EWP1036" s="45"/>
      <c r="EWQ1036" s="45"/>
      <c r="EWR1036" s="45"/>
      <c r="EWS1036" s="45"/>
      <c r="EWT1036" s="45"/>
      <c r="EWU1036" s="45"/>
      <c r="EWV1036" s="45"/>
      <c r="EWW1036" s="45"/>
      <c r="EWX1036" s="45"/>
      <c r="EWY1036" s="45"/>
      <c r="EWZ1036" s="45"/>
      <c r="EXA1036" s="45"/>
      <c r="EXB1036" s="45"/>
      <c r="EXC1036" s="45"/>
      <c r="EXD1036" s="45"/>
      <c r="EXE1036" s="45"/>
      <c r="EXF1036" s="45"/>
      <c r="EXG1036" s="45"/>
      <c r="EXH1036" s="45"/>
      <c r="EXI1036" s="45"/>
      <c r="EXJ1036" s="45"/>
      <c r="EXK1036" s="45"/>
      <c r="EXL1036" s="45"/>
      <c r="EXM1036" s="45"/>
      <c r="EXN1036" s="45"/>
      <c r="EXO1036" s="45"/>
      <c r="EXP1036" s="45"/>
      <c r="EXQ1036" s="45"/>
      <c r="EXR1036" s="45"/>
      <c r="EXS1036" s="45"/>
      <c r="EXT1036" s="45"/>
      <c r="EXU1036" s="45"/>
      <c r="EXV1036" s="45"/>
      <c r="EXW1036" s="45"/>
      <c r="EXX1036" s="45"/>
      <c r="EXY1036" s="45"/>
      <c r="EXZ1036" s="45"/>
      <c r="EYA1036" s="45"/>
      <c r="EYB1036" s="45"/>
      <c r="EYC1036" s="45"/>
      <c r="EYD1036" s="45"/>
      <c r="EYE1036" s="45"/>
      <c r="EYF1036" s="45"/>
      <c r="EYG1036" s="45"/>
      <c r="EYH1036" s="45"/>
      <c r="EYI1036" s="45"/>
      <c r="EYJ1036" s="45"/>
      <c r="EYK1036" s="45"/>
      <c r="EYL1036" s="45"/>
      <c r="EYM1036" s="45"/>
      <c r="EYN1036" s="45"/>
      <c r="EYO1036" s="45"/>
      <c r="EYP1036" s="45"/>
      <c r="EYQ1036" s="45"/>
      <c r="EYR1036" s="45"/>
      <c r="EYS1036" s="45"/>
      <c r="EYT1036" s="45"/>
      <c r="EYU1036" s="45"/>
      <c r="EYV1036" s="45"/>
      <c r="EYW1036" s="45"/>
      <c r="EYX1036" s="45"/>
      <c r="EYY1036" s="45"/>
      <c r="EYZ1036" s="45"/>
      <c r="EZA1036" s="45"/>
      <c r="EZB1036" s="45"/>
      <c r="EZC1036" s="45"/>
      <c r="EZD1036" s="45"/>
      <c r="EZE1036" s="45"/>
      <c r="EZF1036" s="45"/>
      <c r="EZG1036" s="45"/>
      <c r="EZH1036" s="45"/>
      <c r="EZI1036" s="45"/>
      <c r="EZJ1036" s="45"/>
      <c r="EZK1036" s="45"/>
      <c r="EZL1036" s="45"/>
      <c r="EZM1036" s="45"/>
      <c r="EZN1036" s="45"/>
      <c r="EZO1036" s="45"/>
      <c r="EZP1036" s="45"/>
      <c r="EZQ1036" s="45"/>
      <c r="EZR1036" s="45"/>
      <c r="EZS1036" s="45"/>
      <c r="EZT1036" s="45"/>
      <c r="EZU1036" s="45"/>
      <c r="EZV1036" s="45"/>
      <c r="EZW1036" s="45"/>
      <c r="EZX1036" s="45"/>
      <c r="EZY1036" s="45"/>
      <c r="EZZ1036" s="45"/>
      <c r="FAA1036" s="45"/>
      <c r="FAB1036" s="45"/>
      <c r="FAC1036" s="45"/>
      <c r="FAD1036" s="45"/>
      <c r="FAE1036" s="45"/>
      <c r="FAF1036" s="45"/>
      <c r="FAG1036" s="45"/>
      <c r="FAH1036" s="45"/>
      <c r="FAI1036" s="45"/>
      <c r="FAJ1036" s="45"/>
      <c r="FAK1036" s="45"/>
      <c r="FAL1036" s="45"/>
      <c r="FAM1036" s="45"/>
      <c r="FAN1036" s="45"/>
      <c r="FAO1036" s="45"/>
      <c r="FAP1036" s="45"/>
      <c r="FAQ1036" s="45"/>
      <c r="FAR1036" s="45"/>
      <c r="FAS1036" s="45"/>
      <c r="FAT1036" s="45"/>
      <c r="FAU1036" s="45"/>
      <c r="FAV1036" s="45"/>
      <c r="FAW1036" s="45"/>
      <c r="FAX1036" s="45"/>
      <c r="FAY1036" s="45"/>
      <c r="FAZ1036" s="45"/>
      <c r="FBA1036" s="45"/>
      <c r="FBB1036" s="45"/>
      <c r="FBC1036" s="45"/>
      <c r="FBD1036" s="45"/>
      <c r="FBE1036" s="45"/>
      <c r="FBF1036" s="45"/>
      <c r="FBG1036" s="45"/>
      <c r="FBH1036" s="45"/>
      <c r="FBI1036" s="45"/>
      <c r="FBJ1036" s="45"/>
      <c r="FBK1036" s="45"/>
      <c r="FBL1036" s="45"/>
      <c r="FBM1036" s="45"/>
      <c r="FBN1036" s="45"/>
      <c r="FBO1036" s="45"/>
      <c r="FBP1036" s="45"/>
      <c r="FBQ1036" s="45"/>
      <c r="FBR1036" s="45"/>
      <c r="FBS1036" s="45"/>
      <c r="FBT1036" s="45"/>
      <c r="FBU1036" s="45"/>
      <c r="FBV1036" s="45"/>
      <c r="FBW1036" s="45"/>
      <c r="FBX1036" s="45"/>
      <c r="FBY1036" s="45"/>
      <c r="FBZ1036" s="45"/>
      <c r="FCA1036" s="45"/>
      <c r="FCB1036" s="45"/>
      <c r="FCC1036" s="45"/>
      <c r="FCD1036" s="45"/>
      <c r="FCE1036" s="45"/>
      <c r="FCF1036" s="45"/>
      <c r="FCG1036" s="45"/>
      <c r="FCH1036" s="45"/>
      <c r="FCI1036" s="45"/>
      <c r="FCJ1036" s="45"/>
      <c r="FCK1036" s="45"/>
      <c r="FCL1036" s="45"/>
      <c r="FCM1036" s="45"/>
      <c r="FCN1036" s="45"/>
      <c r="FCO1036" s="45"/>
      <c r="FCP1036" s="45"/>
      <c r="FCQ1036" s="45"/>
      <c r="FCR1036" s="45"/>
      <c r="FCS1036" s="45"/>
      <c r="FCT1036" s="45"/>
      <c r="FCU1036" s="45"/>
      <c r="FCV1036" s="45"/>
      <c r="FCW1036" s="45"/>
      <c r="FCX1036" s="45"/>
      <c r="FCY1036" s="45"/>
      <c r="FCZ1036" s="45"/>
      <c r="FDA1036" s="45"/>
      <c r="FDB1036" s="45"/>
      <c r="FDC1036" s="45"/>
      <c r="FDD1036" s="45"/>
      <c r="FDE1036" s="45"/>
      <c r="FDF1036" s="45"/>
      <c r="FDG1036" s="45"/>
      <c r="FDH1036" s="45"/>
      <c r="FDI1036" s="45"/>
      <c r="FDJ1036" s="45"/>
      <c r="FDK1036" s="45"/>
      <c r="FDL1036" s="45"/>
      <c r="FDM1036" s="45"/>
      <c r="FDN1036" s="45"/>
      <c r="FDO1036" s="45"/>
      <c r="FDP1036" s="45"/>
      <c r="FDQ1036" s="45"/>
      <c r="FDR1036" s="45"/>
      <c r="FDS1036" s="45"/>
      <c r="FDT1036" s="45"/>
      <c r="FDU1036" s="45"/>
      <c r="FDV1036" s="45"/>
      <c r="FDW1036" s="45"/>
      <c r="FDX1036" s="45"/>
      <c r="FDY1036" s="45"/>
      <c r="FDZ1036" s="45"/>
      <c r="FEA1036" s="45"/>
      <c r="FEB1036" s="45"/>
      <c r="FEC1036" s="45"/>
      <c r="FED1036" s="45"/>
      <c r="FEE1036" s="45"/>
      <c r="FEF1036" s="45"/>
      <c r="FEG1036" s="45"/>
      <c r="FEH1036" s="45"/>
      <c r="FEI1036" s="45"/>
      <c r="FEJ1036" s="45"/>
      <c r="FEK1036" s="45"/>
      <c r="FEL1036" s="45"/>
      <c r="FEM1036" s="45"/>
      <c r="FEN1036" s="45"/>
      <c r="FEO1036" s="45"/>
      <c r="FEP1036" s="45"/>
      <c r="FEQ1036" s="45"/>
      <c r="FER1036" s="45"/>
      <c r="FES1036" s="45"/>
      <c r="FET1036" s="45"/>
      <c r="FEU1036" s="45"/>
      <c r="FEV1036" s="45"/>
      <c r="FEW1036" s="45"/>
      <c r="FEX1036" s="45"/>
      <c r="FEY1036" s="45"/>
      <c r="FEZ1036" s="45"/>
      <c r="FFA1036" s="45"/>
      <c r="FFB1036" s="45"/>
      <c r="FFC1036" s="45"/>
      <c r="FFD1036" s="45"/>
      <c r="FFE1036" s="45"/>
      <c r="FFF1036" s="45"/>
      <c r="FFG1036" s="45"/>
      <c r="FFH1036" s="45"/>
      <c r="FFI1036" s="45"/>
      <c r="FFJ1036" s="45"/>
      <c r="FFK1036" s="45"/>
      <c r="FFL1036" s="45"/>
      <c r="FFM1036" s="45"/>
      <c r="FFN1036" s="45"/>
      <c r="FFO1036" s="45"/>
      <c r="FFP1036" s="45"/>
      <c r="FFQ1036" s="45"/>
      <c r="FFR1036" s="45"/>
      <c r="FFS1036" s="45"/>
      <c r="FFT1036" s="45"/>
      <c r="FFU1036" s="45"/>
      <c r="FFV1036" s="45"/>
      <c r="FFW1036" s="45"/>
      <c r="FFX1036" s="45"/>
      <c r="FFY1036" s="45"/>
      <c r="FFZ1036" s="45"/>
      <c r="FGA1036" s="45"/>
      <c r="FGB1036" s="45"/>
      <c r="FGC1036" s="45"/>
      <c r="FGD1036" s="45"/>
      <c r="FGE1036" s="45"/>
      <c r="FGF1036" s="45"/>
      <c r="FGG1036" s="45"/>
      <c r="FGH1036" s="45"/>
      <c r="FGI1036" s="45"/>
      <c r="FGJ1036" s="45"/>
      <c r="FGK1036" s="45"/>
      <c r="FGL1036" s="45"/>
      <c r="FGM1036" s="45"/>
      <c r="FGN1036" s="45"/>
      <c r="FGO1036" s="45"/>
      <c r="FGP1036" s="45"/>
      <c r="FGQ1036" s="45"/>
      <c r="FGR1036" s="45"/>
      <c r="FGS1036" s="45"/>
      <c r="FGT1036" s="45"/>
      <c r="FGU1036" s="45"/>
      <c r="FGV1036" s="45"/>
      <c r="FGW1036" s="45"/>
      <c r="FGX1036" s="45"/>
      <c r="FGY1036" s="45"/>
      <c r="FGZ1036" s="45"/>
      <c r="FHA1036" s="45"/>
      <c r="FHB1036" s="45"/>
      <c r="FHC1036" s="45"/>
      <c r="FHD1036" s="45"/>
      <c r="FHE1036" s="45"/>
      <c r="FHF1036" s="45"/>
      <c r="FHG1036" s="45"/>
      <c r="FHH1036" s="45"/>
      <c r="FHI1036" s="45"/>
      <c r="FHJ1036" s="45"/>
      <c r="FHK1036" s="45"/>
      <c r="FHL1036" s="45"/>
      <c r="FHM1036" s="45"/>
      <c r="FHN1036" s="45"/>
      <c r="FHO1036" s="45"/>
      <c r="FHP1036" s="45"/>
      <c r="FHQ1036" s="45"/>
      <c r="FHR1036" s="45"/>
      <c r="FHS1036" s="45"/>
      <c r="FHT1036" s="45"/>
      <c r="FHU1036" s="45"/>
      <c r="FHV1036" s="45"/>
      <c r="FHW1036" s="45"/>
      <c r="FHX1036" s="45"/>
      <c r="FHY1036" s="45"/>
      <c r="FHZ1036" s="45"/>
      <c r="FIA1036" s="45"/>
      <c r="FIB1036" s="45"/>
      <c r="FIC1036" s="45"/>
      <c r="FID1036" s="45"/>
      <c r="FIE1036" s="45"/>
      <c r="FIF1036" s="45"/>
      <c r="FIG1036" s="45"/>
      <c r="FIH1036" s="45"/>
      <c r="FII1036" s="45"/>
      <c r="FIJ1036" s="45"/>
      <c r="FIK1036" s="45"/>
      <c r="FIL1036" s="45"/>
      <c r="FIM1036" s="45"/>
      <c r="FIN1036" s="45"/>
      <c r="FIO1036" s="45"/>
      <c r="FIP1036" s="45"/>
      <c r="FIQ1036" s="45"/>
      <c r="FIR1036" s="45"/>
      <c r="FIS1036" s="45"/>
      <c r="FIT1036" s="45"/>
      <c r="FIU1036" s="45"/>
      <c r="FIV1036" s="45"/>
      <c r="FIW1036" s="45"/>
      <c r="FIX1036" s="45"/>
      <c r="FIY1036" s="45"/>
      <c r="FIZ1036" s="45"/>
      <c r="FJA1036" s="45"/>
      <c r="FJB1036" s="45"/>
      <c r="FJC1036" s="45"/>
      <c r="FJD1036" s="45"/>
      <c r="FJE1036" s="45"/>
      <c r="FJF1036" s="45"/>
      <c r="FJG1036" s="45"/>
      <c r="FJH1036" s="45"/>
      <c r="FJI1036" s="45"/>
      <c r="FJJ1036" s="45"/>
      <c r="FJK1036" s="45"/>
      <c r="FJL1036" s="45"/>
      <c r="FJM1036" s="45"/>
      <c r="FJN1036" s="45"/>
      <c r="FJO1036" s="45"/>
      <c r="FJP1036" s="45"/>
      <c r="FJQ1036" s="45"/>
      <c r="FJR1036" s="45"/>
      <c r="FJS1036" s="45"/>
      <c r="FJT1036" s="45"/>
      <c r="FJU1036" s="45"/>
      <c r="FJV1036" s="45"/>
      <c r="FJW1036" s="45"/>
      <c r="FJX1036" s="45"/>
      <c r="FJY1036" s="45"/>
      <c r="FJZ1036" s="45"/>
      <c r="FKA1036" s="45"/>
      <c r="FKB1036" s="45"/>
      <c r="FKC1036" s="45"/>
      <c r="FKD1036" s="45"/>
      <c r="FKE1036" s="45"/>
      <c r="FKF1036" s="45"/>
      <c r="FKG1036" s="45"/>
      <c r="FKH1036" s="45"/>
      <c r="FKI1036" s="45"/>
      <c r="FKJ1036" s="45"/>
      <c r="FKK1036" s="45"/>
      <c r="FKL1036" s="45"/>
      <c r="FKM1036" s="45"/>
      <c r="FKN1036" s="45"/>
      <c r="FKO1036" s="45"/>
      <c r="FKP1036" s="45"/>
      <c r="FKQ1036" s="45"/>
      <c r="FKR1036" s="45"/>
      <c r="FKS1036" s="45"/>
      <c r="FKT1036" s="45"/>
      <c r="FKU1036" s="45"/>
      <c r="FKV1036" s="45"/>
      <c r="FKW1036" s="45"/>
      <c r="FKX1036" s="45"/>
      <c r="FKY1036" s="45"/>
      <c r="FKZ1036" s="45"/>
      <c r="FLA1036" s="45"/>
      <c r="FLB1036" s="45"/>
      <c r="FLC1036" s="45"/>
      <c r="FLD1036" s="45"/>
      <c r="FLE1036" s="45"/>
      <c r="FLF1036" s="45"/>
      <c r="FLG1036" s="45"/>
      <c r="FLH1036" s="45"/>
      <c r="FLI1036" s="45"/>
      <c r="FLJ1036" s="45"/>
      <c r="FLK1036" s="45"/>
      <c r="FLL1036" s="45"/>
      <c r="FLM1036" s="45"/>
      <c r="FLN1036" s="45"/>
      <c r="FLO1036" s="45"/>
      <c r="FLP1036" s="45"/>
      <c r="FLQ1036" s="45"/>
      <c r="FLR1036" s="45"/>
      <c r="FLS1036" s="45"/>
      <c r="FLT1036" s="45"/>
      <c r="FLU1036" s="45"/>
      <c r="FLV1036" s="45"/>
      <c r="FLW1036" s="45"/>
      <c r="FLX1036" s="45"/>
      <c r="FLY1036" s="45"/>
      <c r="FLZ1036" s="45"/>
      <c r="FMA1036" s="45"/>
      <c r="FMB1036" s="45"/>
      <c r="FMC1036" s="45"/>
      <c r="FMD1036" s="45"/>
      <c r="FME1036" s="45"/>
      <c r="FMF1036" s="45"/>
      <c r="FMG1036" s="45"/>
      <c r="FMH1036" s="45"/>
      <c r="FMI1036" s="45"/>
      <c r="FMJ1036" s="45"/>
      <c r="FMK1036" s="45"/>
      <c r="FML1036" s="45"/>
      <c r="FMM1036" s="45"/>
      <c r="FMN1036" s="45"/>
      <c r="FMO1036" s="45"/>
      <c r="FMP1036" s="45"/>
      <c r="FMQ1036" s="45"/>
      <c r="FMR1036" s="45"/>
      <c r="FMS1036" s="45"/>
      <c r="FMT1036" s="45"/>
      <c r="FMU1036" s="45"/>
      <c r="FMV1036" s="45"/>
      <c r="FMW1036" s="45"/>
      <c r="FMX1036" s="45"/>
      <c r="FMY1036" s="45"/>
      <c r="FMZ1036" s="45"/>
      <c r="FNA1036" s="45"/>
      <c r="FNB1036" s="45"/>
      <c r="FNC1036" s="45"/>
      <c r="FND1036" s="45"/>
      <c r="FNE1036" s="45"/>
      <c r="FNF1036" s="45"/>
      <c r="FNG1036" s="45"/>
      <c r="FNH1036" s="45"/>
      <c r="FNI1036" s="45"/>
      <c r="FNJ1036" s="45"/>
      <c r="FNK1036" s="45"/>
      <c r="FNL1036" s="45"/>
      <c r="FNM1036" s="45"/>
      <c r="FNN1036" s="45"/>
      <c r="FNO1036" s="45"/>
      <c r="FNP1036" s="45"/>
      <c r="FNQ1036" s="45"/>
      <c r="FNR1036" s="45"/>
      <c r="FNS1036" s="45"/>
      <c r="FNT1036" s="45"/>
      <c r="FNU1036" s="45"/>
      <c r="FNV1036" s="45"/>
      <c r="FNW1036" s="45"/>
      <c r="FNX1036" s="45"/>
      <c r="FNY1036" s="45"/>
      <c r="FNZ1036" s="45"/>
      <c r="FOA1036" s="45"/>
      <c r="FOB1036" s="45"/>
      <c r="FOC1036" s="45"/>
      <c r="FOD1036" s="45"/>
      <c r="FOE1036" s="45"/>
      <c r="FOF1036" s="45"/>
      <c r="FOG1036" s="45"/>
      <c r="FOH1036" s="45"/>
      <c r="FOI1036" s="45"/>
      <c r="FOJ1036" s="45"/>
      <c r="FOK1036" s="45"/>
      <c r="FOL1036" s="45"/>
      <c r="FOM1036" s="45"/>
      <c r="FON1036" s="45"/>
      <c r="FOO1036" s="45"/>
      <c r="FOP1036" s="45"/>
      <c r="FOQ1036" s="45"/>
      <c r="FOR1036" s="45"/>
      <c r="FOS1036" s="45"/>
      <c r="FOT1036" s="45"/>
      <c r="FOU1036" s="45"/>
      <c r="FOV1036" s="45"/>
      <c r="FOW1036" s="45"/>
      <c r="FOX1036" s="45"/>
      <c r="FOY1036" s="45"/>
      <c r="FOZ1036" s="45"/>
      <c r="FPA1036" s="45"/>
      <c r="FPB1036" s="45"/>
      <c r="FPC1036" s="45"/>
      <c r="FPD1036" s="45"/>
      <c r="FPE1036" s="45"/>
      <c r="FPF1036" s="45"/>
      <c r="FPG1036" s="45"/>
      <c r="FPH1036" s="45"/>
      <c r="FPI1036" s="45"/>
      <c r="FPJ1036" s="45"/>
      <c r="FPK1036" s="45"/>
      <c r="FPL1036" s="45"/>
      <c r="FPM1036" s="45"/>
      <c r="FPN1036" s="45"/>
      <c r="FPO1036" s="45"/>
      <c r="FPP1036" s="45"/>
      <c r="FPQ1036" s="45"/>
      <c r="FPR1036" s="45"/>
      <c r="FPS1036" s="45"/>
      <c r="FPT1036" s="45"/>
      <c r="FPU1036" s="45"/>
      <c r="FPV1036" s="45"/>
      <c r="FPW1036" s="45"/>
      <c r="FPX1036" s="45"/>
      <c r="FPY1036" s="45"/>
      <c r="FPZ1036" s="45"/>
      <c r="FQA1036" s="45"/>
      <c r="FQB1036" s="45"/>
      <c r="FQC1036" s="45"/>
      <c r="FQD1036" s="45"/>
      <c r="FQE1036" s="45"/>
      <c r="FQF1036" s="45"/>
      <c r="FQG1036" s="45"/>
      <c r="FQH1036" s="45"/>
      <c r="FQI1036" s="45"/>
      <c r="FQJ1036" s="45"/>
      <c r="FQK1036" s="45"/>
      <c r="FQL1036" s="45"/>
      <c r="FQM1036" s="45"/>
      <c r="FQN1036" s="45"/>
      <c r="FQO1036" s="45"/>
      <c r="FQP1036" s="45"/>
      <c r="FQQ1036" s="45"/>
      <c r="FQR1036" s="45"/>
      <c r="FQS1036" s="45"/>
      <c r="FQT1036" s="45"/>
      <c r="FQU1036" s="45"/>
      <c r="FQV1036" s="45"/>
      <c r="FQW1036" s="45"/>
      <c r="FQX1036" s="45"/>
      <c r="FQY1036" s="45"/>
      <c r="FQZ1036" s="45"/>
      <c r="FRA1036" s="45"/>
      <c r="FRB1036" s="45"/>
      <c r="FRC1036" s="45"/>
      <c r="FRD1036" s="45"/>
      <c r="FRE1036" s="45"/>
      <c r="FRF1036" s="45"/>
      <c r="FRG1036" s="45"/>
      <c r="FRH1036" s="45"/>
      <c r="FRI1036" s="45"/>
      <c r="FRJ1036" s="45"/>
      <c r="FRK1036" s="45"/>
      <c r="FRL1036" s="45"/>
      <c r="FRM1036" s="45"/>
      <c r="FRN1036" s="45"/>
      <c r="FRO1036" s="45"/>
      <c r="FRP1036" s="45"/>
      <c r="FRQ1036" s="45"/>
      <c r="FRR1036" s="45"/>
      <c r="FRS1036" s="45"/>
      <c r="FRT1036" s="45"/>
      <c r="FRU1036" s="45"/>
      <c r="FRV1036" s="45"/>
      <c r="FRW1036" s="45"/>
      <c r="FRX1036" s="45"/>
      <c r="FRY1036" s="45"/>
      <c r="FRZ1036" s="45"/>
      <c r="FSA1036" s="45"/>
      <c r="FSB1036" s="45"/>
      <c r="FSC1036" s="45"/>
      <c r="FSD1036" s="45"/>
      <c r="FSE1036" s="45"/>
      <c r="FSF1036" s="45"/>
      <c r="FSG1036" s="45"/>
      <c r="FSH1036" s="45"/>
      <c r="FSI1036" s="45"/>
      <c r="FSJ1036" s="45"/>
      <c r="FSK1036" s="45"/>
      <c r="FSL1036" s="45"/>
      <c r="FSM1036" s="45"/>
      <c r="FSN1036" s="45"/>
      <c r="FSO1036" s="45"/>
      <c r="FSP1036" s="45"/>
      <c r="FSQ1036" s="45"/>
      <c r="FSR1036" s="45"/>
      <c r="FSS1036" s="45"/>
      <c r="FST1036" s="45"/>
      <c r="FSU1036" s="45"/>
      <c r="FSV1036" s="45"/>
      <c r="FSW1036" s="45"/>
      <c r="FSX1036" s="45"/>
      <c r="FSY1036" s="45"/>
      <c r="FSZ1036" s="45"/>
      <c r="FTA1036" s="45"/>
      <c r="FTB1036" s="45"/>
      <c r="FTC1036" s="45"/>
      <c r="FTD1036" s="45"/>
      <c r="FTE1036" s="45"/>
      <c r="FTF1036" s="45"/>
      <c r="FTG1036" s="45"/>
      <c r="FTH1036" s="45"/>
      <c r="FTI1036" s="45"/>
      <c r="FTJ1036" s="45"/>
      <c r="FTK1036" s="45"/>
      <c r="FTL1036" s="45"/>
      <c r="FTM1036" s="45"/>
      <c r="FTN1036" s="45"/>
      <c r="FTO1036" s="45"/>
      <c r="FTP1036" s="45"/>
      <c r="FTQ1036" s="45"/>
      <c r="FTR1036" s="45"/>
      <c r="FTS1036" s="45"/>
      <c r="FTT1036" s="45"/>
      <c r="FTU1036" s="45"/>
      <c r="FTV1036" s="45"/>
      <c r="FTW1036" s="45"/>
      <c r="FTX1036" s="45"/>
      <c r="FTY1036" s="45"/>
      <c r="FTZ1036" s="45"/>
      <c r="FUA1036" s="45"/>
      <c r="FUB1036" s="45"/>
      <c r="FUC1036" s="45"/>
      <c r="FUD1036" s="45"/>
      <c r="FUE1036" s="45"/>
      <c r="FUF1036" s="45"/>
      <c r="FUG1036" s="45"/>
      <c r="FUH1036" s="45"/>
      <c r="FUI1036" s="45"/>
      <c r="FUJ1036" s="45"/>
      <c r="FUK1036" s="45"/>
      <c r="FUL1036" s="45"/>
      <c r="FUM1036" s="45"/>
      <c r="FUN1036" s="45"/>
      <c r="FUO1036" s="45"/>
      <c r="FUP1036" s="45"/>
      <c r="FUQ1036" s="45"/>
      <c r="FUR1036" s="45"/>
      <c r="FUS1036" s="45"/>
      <c r="FUT1036" s="45"/>
      <c r="FUU1036" s="45"/>
      <c r="FUV1036" s="45"/>
      <c r="FUW1036" s="45"/>
      <c r="FUX1036" s="45"/>
      <c r="FUY1036" s="45"/>
      <c r="FUZ1036" s="45"/>
      <c r="FVA1036" s="45"/>
      <c r="FVB1036" s="45"/>
      <c r="FVC1036" s="45"/>
      <c r="FVD1036" s="45"/>
      <c r="FVE1036" s="45"/>
      <c r="FVF1036" s="45"/>
      <c r="FVG1036" s="45"/>
      <c r="FVH1036" s="45"/>
      <c r="FVI1036" s="45"/>
      <c r="FVJ1036" s="45"/>
      <c r="FVK1036" s="45"/>
      <c r="FVL1036" s="45"/>
      <c r="FVM1036" s="45"/>
      <c r="FVN1036" s="45"/>
      <c r="FVO1036" s="45"/>
      <c r="FVP1036" s="45"/>
      <c r="FVQ1036" s="45"/>
      <c r="FVR1036" s="45"/>
      <c r="FVS1036" s="45"/>
      <c r="FVT1036" s="45"/>
      <c r="FVU1036" s="45"/>
      <c r="FVV1036" s="45"/>
      <c r="FVW1036" s="45"/>
      <c r="FVX1036" s="45"/>
      <c r="FVY1036" s="45"/>
      <c r="FVZ1036" s="45"/>
      <c r="FWA1036" s="45"/>
      <c r="FWB1036" s="45"/>
      <c r="FWC1036" s="45"/>
      <c r="FWD1036" s="45"/>
      <c r="FWE1036" s="45"/>
      <c r="FWF1036" s="45"/>
      <c r="FWG1036" s="45"/>
      <c r="FWH1036" s="45"/>
      <c r="FWI1036" s="45"/>
      <c r="FWJ1036" s="45"/>
      <c r="FWK1036" s="45"/>
      <c r="FWL1036" s="45"/>
      <c r="FWM1036" s="45"/>
      <c r="FWN1036" s="45"/>
      <c r="FWO1036" s="45"/>
      <c r="FWP1036" s="45"/>
      <c r="FWQ1036" s="45"/>
      <c r="FWR1036" s="45"/>
      <c r="FWS1036" s="45"/>
      <c r="FWT1036" s="45"/>
      <c r="FWU1036" s="45"/>
      <c r="FWV1036" s="45"/>
      <c r="FWW1036" s="45"/>
      <c r="FWX1036" s="45"/>
      <c r="FWY1036" s="45"/>
      <c r="FWZ1036" s="45"/>
      <c r="FXA1036" s="45"/>
      <c r="FXB1036" s="45"/>
      <c r="FXC1036" s="45"/>
      <c r="FXD1036" s="45"/>
      <c r="FXE1036" s="45"/>
      <c r="FXF1036" s="45"/>
      <c r="FXG1036" s="45"/>
      <c r="FXH1036" s="45"/>
      <c r="FXI1036" s="45"/>
      <c r="FXJ1036" s="45"/>
      <c r="FXK1036" s="45"/>
      <c r="FXL1036" s="45"/>
      <c r="FXM1036" s="45"/>
      <c r="FXN1036" s="45"/>
      <c r="FXO1036" s="45"/>
      <c r="FXP1036" s="45"/>
      <c r="FXQ1036" s="45"/>
      <c r="FXR1036" s="45"/>
      <c r="FXS1036" s="45"/>
      <c r="FXT1036" s="45"/>
      <c r="FXU1036" s="45"/>
      <c r="FXV1036" s="45"/>
      <c r="FXW1036" s="45"/>
      <c r="FXX1036" s="45"/>
      <c r="FXY1036" s="45"/>
      <c r="FXZ1036" s="45"/>
      <c r="FYA1036" s="45"/>
      <c r="FYB1036" s="45"/>
      <c r="FYC1036" s="45"/>
      <c r="FYD1036" s="45"/>
      <c r="FYE1036" s="45"/>
      <c r="FYF1036" s="45"/>
      <c r="FYG1036" s="45"/>
      <c r="FYH1036" s="45"/>
      <c r="FYI1036" s="45"/>
      <c r="FYJ1036" s="45"/>
      <c r="FYK1036" s="45"/>
      <c r="FYL1036" s="45"/>
      <c r="FYM1036" s="45"/>
      <c r="FYN1036" s="45"/>
      <c r="FYO1036" s="45"/>
      <c r="FYP1036" s="45"/>
      <c r="FYQ1036" s="45"/>
      <c r="FYR1036" s="45"/>
      <c r="FYS1036" s="45"/>
      <c r="FYT1036" s="45"/>
      <c r="FYU1036" s="45"/>
      <c r="FYV1036" s="45"/>
      <c r="FYW1036" s="45"/>
      <c r="FYX1036" s="45"/>
      <c r="FYY1036" s="45"/>
      <c r="FYZ1036" s="45"/>
      <c r="FZA1036" s="45"/>
      <c r="FZB1036" s="45"/>
      <c r="FZC1036" s="45"/>
      <c r="FZD1036" s="45"/>
      <c r="FZE1036" s="45"/>
      <c r="FZF1036" s="45"/>
      <c r="FZG1036" s="45"/>
      <c r="FZH1036" s="45"/>
      <c r="FZI1036" s="45"/>
      <c r="FZJ1036" s="45"/>
      <c r="FZK1036" s="45"/>
      <c r="FZL1036" s="45"/>
      <c r="FZM1036" s="45"/>
      <c r="FZN1036" s="45"/>
      <c r="FZO1036" s="45"/>
      <c r="FZP1036" s="45"/>
      <c r="FZQ1036" s="45"/>
      <c r="FZR1036" s="45"/>
      <c r="FZS1036" s="45"/>
      <c r="FZT1036" s="45"/>
      <c r="FZU1036" s="45"/>
      <c r="FZV1036" s="45"/>
      <c r="FZW1036" s="45"/>
      <c r="FZX1036" s="45"/>
      <c r="FZY1036" s="45"/>
      <c r="FZZ1036" s="45"/>
      <c r="GAA1036" s="45"/>
      <c r="GAB1036" s="45"/>
      <c r="GAC1036" s="45"/>
      <c r="GAD1036" s="45"/>
      <c r="GAE1036" s="45"/>
      <c r="GAF1036" s="45"/>
      <c r="GAG1036" s="45"/>
      <c r="GAH1036" s="45"/>
      <c r="GAI1036" s="45"/>
      <c r="GAJ1036" s="45"/>
      <c r="GAK1036" s="45"/>
      <c r="GAL1036" s="45"/>
      <c r="GAM1036" s="45"/>
      <c r="GAN1036" s="45"/>
      <c r="GAO1036" s="45"/>
      <c r="GAP1036" s="45"/>
      <c r="GAQ1036" s="45"/>
      <c r="GAR1036" s="45"/>
      <c r="GAS1036" s="45"/>
      <c r="GAT1036" s="45"/>
      <c r="GAU1036" s="45"/>
      <c r="GAV1036" s="45"/>
      <c r="GAW1036" s="45"/>
      <c r="GAX1036" s="45"/>
      <c r="GAY1036" s="45"/>
      <c r="GAZ1036" s="45"/>
      <c r="GBA1036" s="45"/>
      <c r="GBB1036" s="45"/>
      <c r="GBC1036" s="45"/>
      <c r="GBD1036" s="45"/>
      <c r="GBE1036" s="45"/>
      <c r="GBF1036" s="45"/>
      <c r="GBG1036" s="45"/>
      <c r="GBH1036" s="45"/>
      <c r="GBI1036" s="45"/>
      <c r="GBJ1036" s="45"/>
      <c r="GBK1036" s="45"/>
      <c r="GBL1036" s="45"/>
      <c r="GBM1036" s="45"/>
      <c r="GBN1036" s="45"/>
      <c r="GBO1036" s="45"/>
      <c r="GBP1036" s="45"/>
      <c r="GBQ1036" s="45"/>
      <c r="GBR1036" s="45"/>
      <c r="GBS1036" s="45"/>
      <c r="GBT1036" s="45"/>
      <c r="GBU1036" s="45"/>
      <c r="GBV1036" s="45"/>
      <c r="GBW1036" s="45"/>
      <c r="GBX1036" s="45"/>
      <c r="GBY1036" s="45"/>
      <c r="GBZ1036" s="45"/>
      <c r="GCA1036" s="45"/>
      <c r="GCB1036" s="45"/>
      <c r="GCC1036" s="45"/>
      <c r="GCD1036" s="45"/>
      <c r="GCE1036" s="45"/>
      <c r="GCF1036" s="45"/>
      <c r="GCG1036" s="45"/>
      <c r="GCH1036" s="45"/>
      <c r="GCI1036" s="45"/>
      <c r="GCJ1036" s="45"/>
      <c r="GCK1036" s="45"/>
      <c r="GCL1036" s="45"/>
      <c r="GCM1036" s="45"/>
      <c r="GCN1036" s="45"/>
      <c r="GCO1036" s="45"/>
      <c r="GCP1036" s="45"/>
      <c r="GCQ1036" s="45"/>
      <c r="GCR1036" s="45"/>
      <c r="GCS1036" s="45"/>
      <c r="GCT1036" s="45"/>
      <c r="GCU1036" s="45"/>
      <c r="GCV1036" s="45"/>
      <c r="GCW1036" s="45"/>
      <c r="GCX1036" s="45"/>
      <c r="GCY1036" s="45"/>
      <c r="GCZ1036" s="45"/>
      <c r="GDA1036" s="45"/>
      <c r="GDB1036" s="45"/>
      <c r="GDC1036" s="45"/>
      <c r="GDD1036" s="45"/>
      <c r="GDE1036" s="45"/>
      <c r="GDF1036" s="45"/>
      <c r="GDG1036" s="45"/>
      <c r="GDH1036" s="45"/>
      <c r="GDI1036" s="45"/>
      <c r="GDJ1036" s="45"/>
      <c r="GDK1036" s="45"/>
      <c r="GDL1036" s="45"/>
      <c r="GDM1036" s="45"/>
      <c r="GDN1036" s="45"/>
      <c r="GDO1036" s="45"/>
      <c r="GDP1036" s="45"/>
      <c r="GDQ1036" s="45"/>
      <c r="GDR1036" s="45"/>
      <c r="GDS1036" s="45"/>
      <c r="GDT1036" s="45"/>
      <c r="GDU1036" s="45"/>
      <c r="GDV1036" s="45"/>
      <c r="GDW1036" s="45"/>
      <c r="GDX1036" s="45"/>
      <c r="GDY1036" s="45"/>
      <c r="GDZ1036" s="45"/>
      <c r="GEA1036" s="45"/>
      <c r="GEB1036" s="45"/>
      <c r="GEC1036" s="45"/>
      <c r="GED1036" s="45"/>
      <c r="GEE1036" s="45"/>
      <c r="GEF1036" s="45"/>
      <c r="GEG1036" s="45"/>
      <c r="GEH1036" s="45"/>
      <c r="GEI1036" s="45"/>
      <c r="GEJ1036" s="45"/>
      <c r="GEK1036" s="45"/>
      <c r="GEL1036" s="45"/>
      <c r="GEM1036" s="45"/>
      <c r="GEN1036" s="45"/>
      <c r="GEO1036" s="45"/>
      <c r="GEP1036" s="45"/>
      <c r="GEQ1036" s="45"/>
      <c r="GER1036" s="45"/>
      <c r="GES1036" s="45"/>
      <c r="GET1036" s="45"/>
      <c r="GEU1036" s="45"/>
      <c r="GEV1036" s="45"/>
      <c r="GEW1036" s="45"/>
      <c r="GEX1036" s="45"/>
      <c r="GEY1036" s="45"/>
      <c r="GEZ1036" s="45"/>
      <c r="GFA1036" s="45"/>
      <c r="GFB1036" s="45"/>
      <c r="GFC1036" s="45"/>
      <c r="GFD1036" s="45"/>
      <c r="GFE1036" s="45"/>
      <c r="GFF1036" s="45"/>
      <c r="GFG1036" s="45"/>
      <c r="GFH1036" s="45"/>
      <c r="GFI1036" s="45"/>
      <c r="GFJ1036" s="45"/>
      <c r="GFK1036" s="45"/>
      <c r="GFL1036" s="45"/>
      <c r="GFM1036" s="45"/>
      <c r="GFN1036" s="45"/>
      <c r="GFO1036" s="45"/>
      <c r="GFP1036" s="45"/>
      <c r="GFQ1036" s="45"/>
      <c r="GFR1036" s="45"/>
      <c r="GFS1036" s="45"/>
      <c r="GFT1036" s="45"/>
      <c r="GFU1036" s="45"/>
      <c r="GFV1036" s="45"/>
      <c r="GFW1036" s="45"/>
      <c r="GFX1036" s="45"/>
      <c r="GFY1036" s="45"/>
      <c r="GFZ1036" s="45"/>
      <c r="GGA1036" s="45"/>
      <c r="GGB1036" s="45"/>
      <c r="GGC1036" s="45"/>
      <c r="GGD1036" s="45"/>
      <c r="GGE1036" s="45"/>
      <c r="GGF1036" s="45"/>
      <c r="GGG1036" s="45"/>
      <c r="GGH1036" s="45"/>
      <c r="GGI1036" s="45"/>
      <c r="GGJ1036" s="45"/>
      <c r="GGK1036" s="45"/>
      <c r="GGL1036" s="45"/>
      <c r="GGM1036" s="45"/>
      <c r="GGN1036" s="45"/>
      <c r="GGO1036" s="45"/>
      <c r="GGP1036" s="45"/>
      <c r="GGQ1036" s="45"/>
      <c r="GGR1036" s="45"/>
      <c r="GGS1036" s="45"/>
      <c r="GGT1036" s="45"/>
      <c r="GGU1036" s="45"/>
      <c r="GGV1036" s="45"/>
      <c r="GGW1036" s="45"/>
      <c r="GGX1036" s="45"/>
      <c r="GGY1036" s="45"/>
      <c r="GGZ1036" s="45"/>
      <c r="GHA1036" s="45"/>
      <c r="GHB1036" s="45"/>
      <c r="GHC1036" s="45"/>
      <c r="GHD1036" s="45"/>
      <c r="GHE1036" s="45"/>
      <c r="GHF1036" s="45"/>
      <c r="GHG1036" s="45"/>
      <c r="GHH1036" s="45"/>
      <c r="GHI1036" s="45"/>
      <c r="GHJ1036" s="45"/>
      <c r="GHK1036" s="45"/>
      <c r="GHL1036" s="45"/>
      <c r="GHM1036" s="45"/>
      <c r="GHN1036" s="45"/>
      <c r="GHO1036" s="45"/>
      <c r="GHP1036" s="45"/>
      <c r="GHQ1036" s="45"/>
      <c r="GHR1036" s="45"/>
      <c r="GHS1036" s="45"/>
      <c r="GHT1036" s="45"/>
      <c r="GHU1036" s="45"/>
      <c r="GHV1036" s="45"/>
      <c r="GHW1036" s="45"/>
      <c r="GHX1036" s="45"/>
      <c r="GHY1036" s="45"/>
      <c r="GHZ1036" s="45"/>
      <c r="GIA1036" s="45"/>
      <c r="GIB1036" s="45"/>
      <c r="GIC1036" s="45"/>
      <c r="GID1036" s="45"/>
      <c r="GIE1036" s="45"/>
      <c r="GIF1036" s="45"/>
      <c r="GIG1036" s="45"/>
      <c r="GIH1036" s="45"/>
      <c r="GII1036" s="45"/>
      <c r="GIJ1036" s="45"/>
      <c r="GIK1036" s="45"/>
      <c r="GIL1036" s="45"/>
      <c r="GIM1036" s="45"/>
      <c r="GIN1036" s="45"/>
      <c r="GIO1036" s="45"/>
      <c r="GIP1036" s="45"/>
      <c r="GIQ1036" s="45"/>
      <c r="GIR1036" s="45"/>
      <c r="GIS1036" s="45"/>
      <c r="GIT1036" s="45"/>
      <c r="GIU1036" s="45"/>
      <c r="GIV1036" s="45"/>
      <c r="GIW1036" s="45"/>
      <c r="GIX1036" s="45"/>
      <c r="GIY1036" s="45"/>
      <c r="GIZ1036" s="45"/>
      <c r="GJA1036" s="45"/>
      <c r="GJB1036" s="45"/>
      <c r="GJC1036" s="45"/>
      <c r="GJD1036" s="45"/>
      <c r="GJE1036" s="45"/>
      <c r="GJF1036" s="45"/>
      <c r="GJG1036" s="45"/>
      <c r="GJH1036" s="45"/>
      <c r="GJI1036" s="45"/>
      <c r="GJJ1036" s="45"/>
      <c r="GJK1036" s="45"/>
      <c r="GJL1036" s="45"/>
      <c r="GJM1036" s="45"/>
      <c r="GJN1036" s="45"/>
      <c r="GJO1036" s="45"/>
      <c r="GJP1036" s="45"/>
      <c r="GJQ1036" s="45"/>
      <c r="GJR1036" s="45"/>
      <c r="GJS1036" s="45"/>
      <c r="GJT1036" s="45"/>
      <c r="GJU1036" s="45"/>
      <c r="GJV1036" s="45"/>
      <c r="GJW1036" s="45"/>
      <c r="GJX1036" s="45"/>
      <c r="GJY1036" s="45"/>
      <c r="GJZ1036" s="45"/>
      <c r="GKA1036" s="45"/>
      <c r="GKB1036" s="45"/>
      <c r="GKC1036" s="45"/>
      <c r="GKD1036" s="45"/>
      <c r="GKE1036" s="45"/>
      <c r="GKF1036" s="45"/>
      <c r="GKG1036" s="45"/>
      <c r="GKH1036" s="45"/>
      <c r="GKI1036" s="45"/>
      <c r="GKJ1036" s="45"/>
      <c r="GKK1036" s="45"/>
      <c r="GKL1036" s="45"/>
      <c r="GKM1036" s="45"/>
      <c r="GKN1036" s="45"/>
      <c r="GKO1036" s="45"/>
      <c r="GKP1036" s="45"/>
      <c r="GKQ1036" s="45"/>
      <c r="GKR1036" s="45"/>
      <c r="GKS1036" s="45"/>
      <c r="GKT1036" s="45"/>
      <c r="GKU1036" s="45"/>
      <c r="GKV1036" s="45"/>
      <c r="GKW1036" s="45"/>
      <c r="GKX1036" s="45"/>
      <c r="GKY1036" s="45"/>
      <c r="GKZ1036" s="45"/>
      <c r="GLA1036" s="45"/>
      <c r="GLB1036" s="45"/>
      <c r="GLC1036" s="45"/>
      <c r="GLD1036" s="45"/>
      <c r="GLE1036" s="45"/>
      <c r="GLF1036" s="45"/>
      <c r="GLG1036" s="45"/>
      <c r="GLH1036" s="45"/>
      <c r="GLI1036" s="45"/>
      <c r="GLJ1036" s="45"/>
      <c r="GLK1036" s="45"/>
      <c r="GLL1036" s="45"/>
      <c r="GLM1036" s="45"/>
      <c r="GLN1036" s="45"/>
      <c r="GLO1036" s="45"/>
      <c r="GLP1036" s="45"/>
      <c r="GLQ1036" s="45"/>
      <c r="GLR1036" s="45"/>
      <c r="GLS1036" s="45"/>
      <c r="GLT1036" s="45"/>
      <c r="GLU1036" s="45"/>
      <c r="GLV1036" s="45"/>
      <c r="GLW1036" s="45"/>
      <c r="GLX1036" s="45"/>
      <c r="GLY1036" s="45"/>
      <c r="GLZ1036" s="45"/>
      <c r="GMA1036" s="45"/>
      <c r="GMB1036" s="45"/>
      <c r="GMC1036" s="45"/>
      <c r="GMD1036" s="45"/>
      <c r="GME1036" s="45"/>
      <c r="GMF1036" s="45"/>
      <c r="GMG1036" s="45"/>
      <c r="GMH1036" s="45"/>
      <c r="GMI1036" s="45"/>
      <c r="GMJ1036" s="45"/>
      <c r="GMK1036" s="45"/>
      <c r="GML1036" s="45"/>
      <c r="GMM1036" s="45"/>
      <c r="GMN1036" s="45"/>
      <c r="GMO1036" s="45"/>
      <c r="GMP1036" s="45"/>
      <c r="GMQ1036" s="45"/>
      <c r="GMR1036" s="45"/>
      <c r="GMS1036" s="45"/>
      <c r="GMT1036" s="45"/>
      <c r="GMU1036" s="45"/>
      <c r="GMV1036" s="45"/>
      <c r="GMW1036" s="45"/>
      <c r="GMX1036" s="45"/>
      <c r="GMY1036" s="45"/>
      <c r="GMZ1036" s="45"/>
      <c r="GNA1036" s="45"/>
      <c r="GNB1036" s="45"/>
      <c r="GNC1036" s="45"/>
      <c r="GND1036" s="45"/>
      <c r="GNE1036" s="45"/>
      <c r="GNF1036" s="45"/>
      <c r="GNG1036" s="45"/>
      <c r="GNH1036" s="45"/>
      <c r="GNI1036" s="45"/>
      <c r="GNJ1036" s="45"/>
      <c r="GNK1036" s="45"/>
      <c r="GNL1036" s="45"/>
      <c r="GNM1036" s="45"/>
      <c r="GNN1036" s="45"/>
      <c r="GNO1036" s="45"/>
      <c r="GNP1036" s="45"/>
      <c r="GNQ1036" s="45"/>
      <c r="GNR1036" s="45"/>
      <c r="GNS1036" s="45"/>
      <c r="GNT1036" s="45"/>
      <c r="GNU1036" s="45"/>
      <c r="GNV1036" s="45"/>
      <c r="GNW1036" s="45"/>
      <c r="GNX1036" s="45"/>
      <c r="GNY1036" s="45"/>
      <c r="GNZ1036" s="45"/>
      <c r="GOA1036" s="45"/>
      <c r="GOB1036" s="45"/>
      <c r="GOC1036" s="45"/>
      <c r="GOD1036" s="45"/>
      <c r="GOE1036" s="45"/>
      <c r="GOF1036" s="45"/>
      <c r="GOG1036" s="45"/>
      <c r="GOH1036" s="45"/>
      <c r="GOI1036" s="45"/>
      <c r="GOJ1036" s="45"/>
      <c r="GOK1036" s="45"/>
      <c r="GOL1036" s="45"/>
      <c r="GOM1036" s="45"/>
      <c r="GON1036" s="45"/>
      <c r="GOO1036" s="45"/>
      <c r="GOP1036" s="45"/>
      <c r="GOQ1036" s="45"/>
      <c r="GOR1036" s="45"/>
      <c r="GOS1036" s="45"/>
      <c r="GOT1036" s="45"/>
      <c r="GOU1036" s="45"/>
      <c r="GOV1036" s="45"/>
      <c r="GOW1036" s="45"/>
      <c r="GOX1036" s="45"/>
      <c r="GOY1036" s="45"/>
      <c r="GOZ1036" s="45"/>
      <c r="GPA1036" s="45"/>
      <c r="GPB1036" s="45"/>
      <c r="GPC1036" s="45"/>
      <c r="GPD1036" s="45"/>
      <c r="GPE1036" s="45"/>
      <c r="GPF1036" s="45"/>
      <c r="GPG1036" s="45"/>
      <c r="GPH1036" s="45"/>
      <c r="GPI1036" s="45"/>
      <c r="GPJ1036" s="45"/>
      <c r="GPK1036" s="45"/>
      <c r="GPL1036" s="45"/>
      <c r="GPM1036" s="45"/>
      <c r="GPN1036" s="45"/>
      <c r="GPO1036" s="45"/>
      <c r="GPP1036" s="45"/>
      <c r="GPQ1036" s="45"/>
      <c r="GPR1036" s="45"/>
      <c r="GPS1036" s="45"/>
      <c r="GPT1036" s="45"/>
      <c r="GPU1036" s="45"/>
      <c r="GPV1036" s="45"/>
      <c r="GPW1036" s="45"/>
      <c r="GPX1036" s="45"/>
      <c r="GPY1036" s="45"/>
      <c r="GPZ1036" s="45"/>
      <c r="GQA1036" s="45"/>
      <c r="GQB1036" s="45"/>
      <c r="GQC1036" s="45"/>
      <c r="GQD1036" s="45"/>
      <c r="GQE1036" s="45"/>
      <c r="GQF1036" s="45"/>
      <c r="GQG1036" s="45"/>
      <c r="GQH1036" s="45"/>
      <c r="GQI1036" s="45"/>
      <c r="GQJ1036" s="45"/>
      <c r="GQK1036" s="45"/>
      <c r="GQL1036" s="45"/>
      <c r="GQM1036" s="45"/>
      <c r="GQN1036" s="45"/>
      <c r="GQO1036" s="45"/>
      <c r="GQP1036" s="45"/>
      <c r="GQQ1036" s="45"/>
      <c r="GQR1036" s="45"/>
      <c r="GQS1036" s="45"/>
      <c r="GQT1036" s="45"/>
      <c r="GQU1036" s="45"/>
      <c r="GQV1036" s="45"/>
      <c r="GQW1036" s="45"/>
      <c r="GQX1036" s="45"/>
      <c r="GQY1036" s="45"/>
      <c r="GQZ1036" s="45"/>
      <c r="GRA1036" s="45"/>
      <c r="GRB1036" s="45"/>
      <c r="GRC1036" s="45"/>
      <c r="GRD1036" s="45"/>
      <c r="GRE1036" s="45"/>
      <c r="GRF1036" s="45"/>
      <c r="GRG1036" s="45"/>
      <c r="GRH1036" s="45"/>
      <c r="GRI1036" s="45"/>
      <c r="GRJ1036" s="45"/>
      <c r="GRK1036" s="45"/>
      <c r="GRL1036" s="45"/>
      <c r="GRM1036" s="45"/>
      <c r="GRN1036" s="45"/>
      <c r="GRO1036" s="45"/>
      <c r="GRP1036" s="45"/>
      <c r="GRQ1036" s="45"/>
      <c r="GRR1036" s="45"/>
      <c r="GRS1036" s="45"/>
      <c r="GRT1036" s="45"/>
      <c r="GRU1036" s="45"/>
      <c r="GRV1036" s="45"/>
      <c r="GRW1036" s="45"/>
      <c r="GRX1036" s="45"/>
      <c r="GRY1036" s="45"/>
      <c r="GRZ1036" s="45"/>
      <c r="GSA1036" s="45"/>
      <c r="GSB1036" s="45"/>
      <c r="GSC1036" s="45"/>
      <c r="GSD1036" s="45"/>
      <c r="GSE1036" s="45"/>
      <c r="GSF1036" s="45"/>
      <c r="GSG1036" s="45"/>
      <c r="GSH1036" s="45"/>
      <c r="GSI1036" s="45"/>
      <c r="GSJ1036" s="45"/>
      <c r="GSK1036" s="45"/>
      <c r="GSL1036" s="45"/>
      <c r="GSM1036" s="45"/>
      <c r="GSN1036" s="45"/>
      <c r="GSO1036" s="45"/>
      <c r="GSP1036" s="45"/>
      <c r="GSQ1036" s="45"/>
      <c r="GSR1036" s="45"/>
      <c r="GSS1036" s="45"/>
      <c r="GST1036" s="45"/>
      <c r="GSU1036" s="45"/>
      <c r="GSV1036" s="45"/>
      <c r="GSW1036" s="45"/>
      <c r="GSX1036" s="45"/>
      <c r="GSY1036" s="45"/>
      <c r="GSZ1036" s="45"/>
      <c r="GTA1036" s="45"/>
      <c r="GTB1036" s="45"/>
      <c r="GTC1036" s="45"/>
      <c r="GTD1036" s="45"/>
      <c r="GTE1036" s="45"/>
      <c r="GTF1036" s="45"/>
      <c r="GTG1036" s="45"/>
      <c r="GTH1036" s="45"/>
      <c r="GTI1036" s="45"/>
      <c r="GTJ1036" s="45"/>
      <c r="GTK1036" s="45"/>
      <c r="GTL1036" s="45"/>
      <c r="GTM1036" s="45"/>
      <c r="GTN1036" s="45"/>
      <c r="GTO1036" s="45"/>
      <c r="GTP1036" s="45"/>
      <c r="GTQ1036" s="45"/>
      <c r="GTR1036" s="45"/>
      <c r="GTS1036" s="45"/>
      <c r="GTT1036" s="45"/>
      <c r="GTU1036" s="45"/>
      <c r="GTV1036" s="45"/>
      <c r="GTW1036" s="45"/>
      <c r="GTX1036" s="45"/>
      <c r="GTY1036" s="45"/>
      <c r="GTZ1036" s="45"/>
      <c r="GUA1036" s="45"/>
      <c r="GUB1036" s="45"/>
      <c r="GUC1036" s="45"/>
      <c r="GUD1036" s="45"/>
      <c r="GUE1036" s="45"/>
      <c r="GUF1036" s="45"/>
      <c r="GUG1036" s="45"/>
      <c r="GUH1036" s="45"/>
      <c r="GUI1036" s="45"/>
      <c r="GUJ1036" s="45"/>
      <c r="GUK1036" s="45"/>
      <c r="GUL1036" s="45"/>
      <c r="GUM1036" s="45"/>
      <c r="GUN1036" s="45"/>
      <c r="GUO1036" s="45"/>
      <c r="GUP1036" s="45"/>
      <c r="GUQ1036" s="45"/>
      <c r="GUR1036" s="45"/>
      <c r="GUS1036" s="45"/>
      <c r="GUT1036" s="45"/>
      <c r="GUU1036" s="45"/>
      <c r="GUV1036" s="45"/>
      <c r="GUW1036" s="45"/>
      <c r="GUX1036" s="45"/>
      <c r="GUY1036" s="45"/>
      <c r="GUZ1036" s="45"/>
      <c r="GVA1036" s="45"/>
      <c r="GVB1036" s="45"/>
      <c r="GVC1036" s="45"/>
      <c r="GVD1036" s="45"/>
      <c r="GVE1036" s="45"/>
      <c r="GVF1036" s="45"/>
      <c r="GVG1036" s="45"/>
      <c r="GVH1036" s="45"/>
      <c r="GVI1036" s="45"/>
      <c r="GVJ1036" s="45"/>
      <c r="GVK1036" s="45"/>
      <c r="GVL1036" s="45"/>
      <c r="GVM1036" s="45"/>
      <c r="GVN1036" s="45"/>
      <c r="GVO1036" s="45"/>
      <c r="GVP1036" s="45"/>
      <c r="GVQ1036" s="45"/>
      <c r="GVR1036" s="45"/>
      <c r="GVS1036" s="45"/>
      <c r="GVT1036" s="45"/>
      <c r="GVU1036" s="45"/>
      <c r="GVV1036" s="45"/>
      <c r="GVW1036" s="45"/>
      <c r="GVX1036" s="45"/>
      <c r="GVY1036" s="45"/>
      <c r="GVZ1036" s="45"/>
      <c r="GWA1036" s="45"/>
      <c r="GWB1036" s="45"/>
      <c r="GWC1036" s="45"/>
      <c r="GWD1036" s="45"/>
      <c r="GWE1036" s="45"/>
      <c r="GWF1036" s="45"/>
      <c r="GWG1036" s="45"/>
      <c r="GWH1036" s="45"/>
      <c r="GWI1036" s="45"/>
      <c r="GWJ1036" s="45"/>
      <c r="GWK1036" s="45"/>
      <c r="GWL1036" s="45"/>
      <c r="GWM1036" s="45"/>
      <c r="GWN1036" s="45"/>
      <c r="GWO1036" s="45"/>
      <c r="GWP1036" s="45"/>
      <c r="GWQ1036" s="45"/>
      <c r="GWR1036" s="45"/>
      <c r="GWS1036" s="45"/>
      <c r="GWT1036" s="45"/>
      <c r="GWU1036" s="45"/>
      <c r="GWV1036" s="45"/>
      <c r="GWW1036" s="45"/>
      <c r="GWX1036" s="45"/>
      <c r="GWY1036" s="45"/>
      <c r="GWZ1036" s="45"/>
      <c r="GXA1036" s="45"/>
      <c r="GXB1036" s="45"/>
      <c r="GXC1036" s="45"/>
      <c r="GXD1036" s="45"/>
      <c r="GXE1036" s="45"/>
      <c r="GXF1036" s="45"/>
      <c r="GXG1036" s="45"/>
      <c r="GXH1036" s="45"/>
      <c r="GXI1036" s="45"/>
      <c r="GXJ1036" s="45"/>
      <c r="GXK1036" s="45"/>
      <c r="GXL1036" s="45"/>
      <c r="GXM1036" s="45"/>
      <c r="GXN1036" s="45"/>
      <c r="GXO1036" s="45"/>
      <c r="GXP1036" s="45"/>
      <c r="GXQ1036" s="45"/>
      <c r="GXR1036" s="45"/>
      <c r="GXS1036" s="45"/>
      <c r="GXT1036" s="45"/>
      <c r="GXU1036" s="45"/>
      <c r="GXV1036" s="45"/>
      <c r="GXW1036" s="45"/>
      <c r="GXX1036" s="45"/>
      <c r="GXY1036" s="45"/>
      <c r="GXZ1036" s="45"/>
      <c r="GYA1036" s="45"/>
      <c r="GYB1036" s="45"/>
      <c r="GYC1036" s="45"/>
      <c r="GYD1036" s="45"/>
      <c r="GYE1036" s="45"/>
      <c r="GYF1036" s="45"/>
      <c r="GYG1036" s="45"/>
      <c r="GYH1036" s="45"/>
      <c r="GYI1036" s="45"/>
      <c r="GYJ1036" s="45"/>
      <c r="GYK1036" s="45"/>
      <c r="GYL1036" s="45"/>
      <c r="GYM1036" s="45"/>
      <c r="GYN1036" s="45"/>
      <c r="GYO1036" s="45"/>
      <c r="GYP1036" s="45"/>
      <c r="GYQ1036" s="45"/>
      <c r="GYR1036" s="45"/>
      <c r="GYS1036" s="45"/>
      <c r="GYT1036" s="45"/>
      <c r="GYU1036" s="45"/>
      <c r="GYV1036" s="45"/>
      <c r="GYW1036" s="45"/>
      <c r="GYX1036" s="45"/>
      <c r="GYY1036" s="45"/>
      <c r="GYZ1036" s="45"/>
      <c r="GZA1036" s="45"/>
      <c r="GZB1036" s="45"/>
      <c r="GZC1036" s="45"/>
      <c r="GZD1036" s="45"/>
      <c r="GZE1036" s="45"/>
      <c r="GZF1036" s="45"/>
      <c r="GZG1036" s="45"/>
      <c r="GZH1036" s="45"/>
      <c r="GZI1036" s="45"/>
      <c r="GZJ1036" s="45"/>
      <c r="GZK1036" s="45"/>
      <c r="GZL1036" s="45"/>
      <c r="GZM1036" s="45"/>
      <c r="GZN1036" s="45"/>
      <c r="GZO1036" s="45"/>
      <c r="GZP1036" s="45"/>
      <c r="GZQ1036" s="45"/>
      <c r="GZR1036" s="45"/>
      <c r="GZS1036" s="45"/>
      <c r="GZT1036" s="45"/>
      <c r="GZU1036" s="45"/>
      <c r="GZV1036" s="45"/>
      <c r="GZW1036" s="45"/>
      <c r="GZX1036" s="45"/>
      <c r="GZY1036" s="45"/>
      <c r="GZZ1036" s="45"/>
      <c r="HAA1036" s="45"/>
      <c r="HAB1036" s="45"/>
      <c r="HAC1036" s="45"/>
      <c r="HAD1036" s="45"/>
      <c r="HAE1036" s="45"/>
      <c r="HAF1036" s="45"/>
      <c r="HAG1036" s="45"/>
      <c r="HAH1036" s="45"/>
      <c r="HAI1036" s="45"/>
      <c r="HAJ1036" s="45"/>
      <c r="HAK1036" s="45"/>
      <c r="HAL1036" s="45"/>
      <c r="HAM1036" s="45"/>
      <c r="HAN1036" s="45"/>
      <c r="HAO1036" s="45"/>
      <c r="HAP1036" s="45"/>
      <c r="HAQ1036" s="45"/>
      <c r="HAR1036" s="45"/>
      <c r="HAS1036" s="45"/>
      <c r="HAT1036" s="45"/>
      <c r="HAU1036" s="45"/>
      <c r="HAV1036" s="45"/>
      <c r="HAW1036" s="45"/>
      <c r="HAX1036" s="45"/>
      <c r="HAY1036" s="45"/>
      <c r="HAZ1036" s="45"/>
      <c r="HBA1036" s="45"/>
      <c r="HBB1036" s="45"/>
      <c r="HBC1036" s="45"/>
      <c r="HBD1036" s="45"/>
      <c r="HBE1036" s="45"/>
      <c r="HBF1036" s="45"/>
      <c r="HBG1036" s="45"/>
      <c r="HBH1036" s="45"/>
      <c r="HBI1036" s="45"/>
      <c r="HBJ1036" s="45"/>
      <c r="HBK1036" s="45"/>
      <c r="HBL1036" s="45"/>
      <c r="HBM1036" s="45"/>
      <c r="HBN1036" s="45"/>
      <c r="HBO1036" s="45"/>
      <c r="HBP1036" s="45"/>
      <c r="HBQ1036" s="45"/>
      <c r="HBR1036" s="45"/>
      <c r="HBS1036" s="45"/>
      <c r="HBT1036" s="45"/>
      <c r="HBU1036" s="45"/>
      <c r="HBV1036" s="45"/>
      <c r="HBW1036" s="45"/>
      <c r="HBX1036" s="45"/>
      <c r="HBY1036" s="45"/>
      <c r="HBZ1036" s="45"/>
      <c r="HCA1036" s="45"/>
      <c r="HCB1036" s="45"/>
      <c r="HCC1036" s="45"/>
      <c r="HCD1036" s="45"/>
      <c r="HCE1036" s="45"/>
      <c r="HCF1036" s="45"/>
      <c r="HCG1036" s="45"/>
      <c r="HCH1036" s="45"/>
      <c r="HCI1036" s="45"/>
      <c r="HCJ1036" s="45"/>
      <c r="HCK1036" s="45"/>
      <c r="HCL1036" s="45"/>
      <c r="HCM1036" s="45"/>
      <c r="HCN1036" s="45"/>
      <c r="HCO1036" s="45"/>
      <c r="HCP1036" s="45"/>
      <c r="HCQ1036" s="45"/>
      <c r="HCR1036" s="45"/>
      <c r="HCS1036" s="45"/>
      <c r="HCT1036" s="45"/>
      <c r="HCU1036" s="45"/>
      <c r="HCV1036" s="45"/>
      <c r="HCW1036" s="45"/>
      <c r="HCX1036" s="45"/>
      <c r="HCY1036" s="45"/>
      <c r="HCZ1036" s="45"/>
      <c r="HDA1036" s="45"/>
      <c r="HDB1036" s="45"/>
      <c r="HDC1036" s="45"/>
      <c r="HDD1036" s="45"/>
      <c r="HDE1036" s="45"/>
      <c r="HDF1036" s="45"/>
      <c r="HDG1036" s="45"/>
      <c r="HDH1036" s="45"/>
      <c r="HDI1036" s="45"/>
      <c r="HDJ1036" s="45"/>
      <c r="HDK1036" s="45"/>
      <c r="HDL1036" s="45"/>
      <c r="HDM1036" s="45"/>
      <c r="HDN1036" s="45"/>
      <c r="HDO1036" s="45"/>
      <c r="HDP1036" s="45"/>
      <c r="HDQ1036" s="45"/>
      <c r="HDR1036" s="45"/>
      <c r="HDS1036" s="45"/>
      <c r="HDT1036" s="45"/>
      <c r="HDU1036" s="45"/>
      <c r="HDV1036" s="45"/>
      <c r="HDW1036" s="45"/>
      <c r="HDX1036" s="45"/>
      <c r="HDY1036" s="45"/>
      <c r="HDZ1036" s="45"/>
      <c r="HEA1036" s="45"/>
      <c r="HEB1036" s="45"/>
      <c r="HEC1036" s="45"/>
      <c r="HED1036" s="45"/>
      <c r="HEE1036" s="45"/>
      <c r="HEF1036" s="45"/>
      <c r="HEG1036" s="45"/>
      <c r="HEH1036" s="45"/>
      <c r="HEI1036" s="45"/>
      <c r="HEJ1036" s="45"/>
      <c r="HEK1036" s="45"/>
      <c r="HEL1036" s="45"/>
      <c r="HEM1036" s="45"/>
      <c r="HEN1036" s="45"/>
      <c r="HEO1036" s="45"/>
      <c r="HEP1036" s="45"/>
      <c r="HEQ1036" s="45"/>
      <c r="HER1036" s="45"/>
      <c r="HES1036" s="45"/>
      <c r="HET1036" s="45"/>
      <c r="HEU1036" s="45"/>
      <c r="HEV1036" s="45"/>
      <c r="HEW1036" s="45"/>
      <c r="HEX1036" s="45"/>
      <c r="HEY1036" s="45"/>
      <c r="HEZ1036" s="45"/>
      <c r="HFA1036" s="45"/>
      <c r="HFB1036" s="45"/>
      <c r="HFC1036" s="45"/>
      <c r="HFD1036" s="45"/>
      <c r="HFE1036" s="45"/>
      <c r="HFF1036" s="45"/>
      <c r="HFG1036" s="45"/>
      <c r="HFH1036" s="45"/>
      <c r="HFI1036" s="45"/>
      <c r="HFJ1036" s="45"/>
      <c r="HFK1036" s="45"/>
      <c r="HFL1036" s="45"/>
      <c r="HFM1036" s="45"/>
      <c r="HFN1036" s="45"/>
      <c r="HFO1036" s="45"/>
      <c r="HFP1036" s="45"/>
      <c r="HFQ1036" s="45"/>
      <c r="HFR1036" s="45"/>
      <c r="HFS1036" s="45"/>
      <c r="HFT1036" s="45"/>
      <c r="HFU1036" s="45"/>
      <c r="HFV1036" s="45"/>
      <c r="HFW1036" s="45"/>
      <c r="HFX1036" s="45"/>
      <c r="HFY1036" s="45"/>
      <c r="HFZ1036" s="45"/>
      <c r="HGA1036" s="45"/>
      <c r="HGB1036" s="45"/>
      <c r="HGC1036" s="45"/>
      <c r="HGD1036" s="45"/>
      <c r="HGE1036" s="45"/>
      <c r="HGF1036" s="45"/>
      <c r="HGG1036" s="45"/>
      <c r="HGH1036" s="45"/>
      <c r="HGI1036" s="45"/>
      <c r="HGJ1036" s="45"/>
      <c r="HGK1036" s="45"/>
      <c r="HGL1036" s="45"/>
      <c r="HGM1036" s="45"/>
      <c r="HGN1036" s="45"/>
      <c r="HGO1036" s="45"/>
      <c r="HGP1036" s="45"/>
      <c r="HGQ1036" s="45"/>
      <c r="HGR1036" s="45"/>
      <c r="HGS1036" s="45"/>
      <c r="HGT1036" s="45"/>
      <c r="HGU1036" s="45"/>
      <c r="HGV1036" s="45"/>
      <c r="HGW1036" s="45"/>
      <c r="HGX1036" s="45"/>
      <c r="HGY1036" s="45"/>
      <c r="HGZ1036" s="45"/>
      <c r="HHA1036" s="45"/>
      <c r="HHB1036" s="45"/>
      <c r="HHC1036" s="45"/>
      <c r="HHD1036" s="45"/>
      <c r="HHE1036" s="45"/>
      <c r="HHF1036" s="45"/>
      <c r="HHG1036" s="45"/>
      <c r="HHH1036" s="45"/>
      <c r="HHI1036" s="45"/>
      <c r="HHJ1036" s="45"/>
      <c r="HHK1036" s="45"/>
      <c r="HHL1036" s="45"/>
      <c r="HHM1036" s="45"/>
      <c r="HHN1036" s="45"/>
      <c r="HHO1036" s="45"/>
      <c r="HHP1036" s="45"/>
      <c r="HHQ1036" s="45"/>
      <c r="HHR1036" s="45"/>
      <c r="HHS1036" s="45"/>
      <c r="HHT1036" s="45"/>
      <c r="HHU1036" s="45"/>
      <c r="HHV1036" s="45"/>
      <c r="HHW1036" s="45"/>
      <c r="HHX1036" s="45"/>
      <c r="HHY1036" s="45"/>
      <c r="HHZ1036" s="45"/>
      <c r="HIA1036" s="45"/>
      <c r="HIB1036" s="45"/>
      <c r="HIC1036" s="45"/>
      <c r="HID1036" s="45"/>
      <c r="HIE1036" s="45"/>
      <c r="HIF1036" s="45"/>
      <c r="HIG1036" s="45"/>
      <c r="HIH1036" s="45"/>
      <c r="HII1036" s="45"/>
      <c r="HIJ1036" s="45"/>
      <c r="HIK1036" s="45"/>
      <c r="HIL1036" s="45"/>
      <c r="HIM1036" s="45"/>
      <c r="HIN1036" s="45"/>
      <c r="HIO1036" s="45"/>
      <c r="HIP1036" s="45"/>
      <c r="HIQ1036" s="45"/>
      <c r="HIR1036" s="45"/>
      <c r="HIS1036" s="45"/>
      <c r="HIT1036" s="45"/>
      <c r="HIU1036" s="45"/>
      <c r="HIV1036" s="45"/>
      <c r="HIW1036" s="45"/>
      <c r="HIX1036" s="45"/>
      <c r="HIY1036" s="45"/>
      <c r="HIZ1036" s="45"/>
      <c r="HJA1036" s="45"/>
      <c r="HJB1036" s="45"/>
      <c r="HJC1036" s="45"/>
      <c r="HJD1036" s="45"/>
      <c r="HJE1036" s="45"/>
      <c r="HJF1036" s="45"/>
      <c r="HJG1036" s="45"/>
      <c r="HJH1036" s="45"/>
      <c r="HJI1036" s="45"/>
      <c r="HJJ1036" s="45"/>
      <c r="HJK1036" s="45"/>
      <c r="HJL1036" s="45"/>
      <c r="HJM1036" s="45"/>
      <c r="HJN1036" s="45"/>
      <c r="HJO1036" s="45"/>
      <c r="HJP1036" s="45"/>
      <c r="HJQ1036" s="45"/>
      <c r="HJR1036" s="45"/>
      <c r="HJS1036" s="45"/>
      <c r="HJT1036" s="45"/>
      <c r="HJU1036" s="45"/>
      <c r="HJV1036" s="45"/>
      <c r="HJW1036" s="45"/>
      <c r="HJX1036" s="45"/>
      <c r="HJY1036" s="45"/>
      <c r="HJZ1036" s="45"/>
      <c r="HKA1036" s="45"/>
      <c r="HKB1036" s="45"/>
      <c r="HKC1036" s="45"/>
      <c r="HKD1036" s="45"/>
      <c r="HKE1036" s="45"/>
      <c r="HKF1036" s="45"/>
      <c r="HKG1036" s="45"/>
      <c r="HKH1036" s="45"/>
      <c r="HKI1036" s="45"/>
      <c r="HKJ1036" s="45"/>
      <c r="HKK1036" s="45"/>
      <c r="HKL1036" s="45"/>
      <c r="HKM1036" s="45"/>
      <c r="HKN1036" s="45"/>
      <c r="HKO1036" s="45"/>
      <c r="HKP1036" s="45"/>
      <c r="HKQ1036" s="45"/>
      <c r="HKR1036" s="45"/>
      <c r="HKS1036" s="45"/>
      <c r="HKT1036" s="45"/>
      <c r="HKU1036" s="45"/>
      <c r="HKV1036" s="45"/>
      <c r="HKW1036" s="45"/>
      <c r="HKX1036" s="45"/>
      <c r="HKY1036" s="45"/>
      <c r="HKZ1036" s="45"/>
      <c r="HLA1036" s="45"/>
      <c r="HLB1036" s="45"/>
      <c r="HLC1036" s="45"/>
      <c r="HLD1036" s="45"/>
      <c r="HLE1036" s="45"/>
      <c r="HLF1036" s="45"/>
      <c r="HLG1036" s="45"/>
      <c r="HLH1036" s="45"/>
      <c r="HLI1036" s="45"/>
      <c r="HLJ1036" s="45"/>
      <c r="HLK1036" s="45"/>
      <c r="HLL1036" s="45"/>
      <c r="HLM1036" s="45"/>
      <c r="HLN1036" s="45"/>
      <c r="HLO1036" s="45"/>
      <c r="HLP1036" s="45"/>
      <c r="HLQ1036" s="45"/>
      <c r="HLR1036" s="45"/>
      <c r="HLS1036" s="45"/>
      <c r="HLT1036" s="45"/>
      <c r="HLU1036" s="45"/>
      <c r="HLV1036" s="45"/>
      <c r="HLW1036" s="45"/>
      <c r="HLX1036" s="45"/>
      <c r="HLY1036" s="45"/>
      <c r="HLZ1036" s="45"/>
      <c r="HMA1036" s="45"/>
      <c r="HMB1036" s="45"/>
      <c r="HMC1036" s="45"/>
      <c r="HMD1036" s="45"/>
      <c r="HME1036" s="45"/>
      <c r="HMF1036" s="45"/>
      <c r="HMG1036" s="45"/>
      <c r="HMH1036" s="45"/>
      <c r="HMI1036" s="45"/>
      <c r="HMJ1036" s="45"/>
      <c r="HMK1036" s="45"/>
      <c r="HML1036" s="45"/>
      <c r="HMM1036" s="45"/>
      <c r="HMN1036" s="45"/>
      <c r="HMO1036" s="45"/>
      <c r="HMP1036" s="45"/>
      <c r="HMQ1036" s="45"/>
      <c r="HMR1036" s="45"/>
      <c r="HMS1036" s="45"/>
      <c r="HMT1036" s="45"/>
      <c r="HMU1036" s="45"/>
      <c r="HMV1036" s="45"/>
      <c r="HMW1036" s="45"/>
      <c r="HMX1036" s="45"/>
      <c r="HMY1036" s="45"/>
      <c r="HMZ1036" s="45"/>
      <c r="HNA1036" s="45"/>
      <c r="HNB1036" s="45"/>
      <c r="HNC1036" s="45"/>
      <c r="HND1036" s="45"/>
      <c r="HNE1036" s="45"/>
      <c r="HNF1036" s="45"/>
      <c r="HNG1036" s="45"/>
      <c r="HNH1036" s="45"/>
      <c r="HNI1036" s="45"/>
      <c r="HNJ1036" s="45"/>
      <c r="HNK1036" s="45"/>
      <c r="HNL1036" s="45"/>
      <c r="HNM1036" s="45"/>
      <c r="HNN1036" s="45"/>
      <c r="HNO1036" s="45"/>
      <c r="HNP1036" s="45"/>
      <c r="HNQ1036" s="45"/>
      <c r="HNR1036" s="45"/>
      <c r="HNS1036" s="45"/>
      <c r="HNT1036" s="45"/>
      <c r="HNU1036" s="45"/>
      <c r="HNV1036" s="45"/>
      <c r="HNW1036" s="45"/>
      <c r="HNX1036" s="45"/>
      <c r="HNY1036" s="45"/>
      <c r="HNZ1036" s="45"/>
      <c r="HOA1036" s="45"/>
      <c r="HOB1036" s="45"/>
      <c r="HOC1036" s="45"/>
      <c r="HOD1036" s="45"/>
      <c r="HOE1036" s="45"/>
      <c r="HOF1036" s="45"/>
      <c r="HOG1036" s="45"/>
      <c r="HOH1036" s="45"/>
      <c r="HOI1036" s="45"/>
      <c r="HOJ1036" s="45"/>
      <c r="HOK1036" s="45"/>
      <c r="HOL1036" s="45"/>
      <c r="HOM1036" s="45"/>
      <c r="HON1036" s="45"/>
      <c r="HOO1036" s="45"/>
      <c r="HOP1036" s="45"/>
      <c r="HOQ1036" s="45"/>
      <c r="HOR1036" s="45"/>
      <c r="HOS1036" s="45"/>
      <c r="HOT1036" s="45"/>
      <c r="HOU1036" s="45"/>
      <c r="HOV1036" s="45"/>
      <c r="HOW1036" s="45"/>
      <c r="HOX1036" s="45"/>
      <c r="HOY1036" s="45"/>
      <c r="HOZ1036" s="45"/>
      <c r="HPA1036" s="45"/>
      <c r="HPB1036" s="45"/>
      <c r="HPC1036" s="45"/>
      <c r="HPD1036" s="45"/>
      <c r="HPE1036" s="45"/>
      <c r="HPF1036" s="45"/>
      <c r="HPG1036" s="45"/>
      <c r="HPH1036" s="45"/>
      <c r="HPI1036" s="45"/>
      <c r="HPJ1036" s="45"/>
      <c r="HPK1036" s="45"/>
      <c r="HPL1036" s="45"/>
      <c r="HPM1036" s="45"/>
      <c r="HPN1036" s="45"/>
      <c r="HPO1036" s="45"/>
      <c r="HPP1036" s="45"/>
      <c r="HPQ1036" s="45"/>
      <c r="HPR1036" s="45"/>
      <c r="HPS1036" s="45"/>
      <c r="HPT1036" s="45"/>
      <c r="HPU1036" s="45"/>
      <c r="HPV1036" s="45"/>
      <c r="HPW1036" s="45"/>
      <c r="HPX1036" s="45"/>
      <c r="HPY1036" s="45"/>
      <c r="HPZ1036" s="45"/>
      <c r="HQA1036" s="45"/>
      <c r="HQB1036" s="45"/>
      <c r="HQC1036" s="45"/>
      <c r="HQD1036" s="45"/>
      <c r="HQE1036" s="45"/>
      <c r="HQF1036" s="45"/>
      <c r="HQG1036" s="45"/>
      <c r="HQH1036" s="45"/>
      <c r="HQI1036" s="45"/>
      <c r="HQJ1036" s="45"/>
      <c r="HQK1036" s="45"/>
      <c r="HQL1036" s="45"/>
      <c r="HQM1036" s="45"/>
      <c r="HQN1036" s="45"/>
      <c r="HQO1036" s="45"/>
      <c r="HQP1036" s="45"/>
      <c r="HQQ1036" s="45"/>
      <c r="HQR1036" s="45"/>
      <c r="HQS1036" s="45"/>
      <c r="HQT1036" s="45"/>
      <c r="HQU1036" s="45"/>
      <c r="HQV1036" s="45"/>
      <c r="HQW1036" s="45"/>
      <c r="HQX1036" s="45"/>
      <c r="HQY1036" s="45"/>
      <c r="HQZ1036" s="45"/>
      <c r="HRA1036" s="45"/>
      <c r="HRB1036" s="45"/>
      <c r="HRC1036" s="45"/>
      <c r="HRD1036" s="45"/>
      <c r="HRE1036" s="45"/>
      <c r="HRF1036" s="45"/>
      <c r="HRG1036" s="45"/>
      <c r="HRH1036" s="45"/>
      <c r="HRI1036" s="45"/>
      <c r="HRJ1036" s="45"/>
      <c r="HRK1036" s="45"/>
      <c r="HRL1036" s="45"/>
      <c r="HRM1036" s="45"/>
      <c r="HRN1036" s="45"/>
      <c r="HRO1036" s="45"/>
      <c r="HRP1036" s="45"/>
      <c r="HRQ1036" s="45"/>
      <c r="HRR1036" s="45"/>
      <c r="HRS1036" s="45"/>
      <c r="HRT1036" s="45"/>
      <c r="HRU1036" s="45"/>
      <c r="HRV1036" s="45"/>
      <c r="HRW1036" s="45"/>
      <c r="HRX1036" s="45"/>
      <c r="HRY1036" s="45"/>
      <c r="HRZ1036" s="45"/>
      <c r="HSA1036" s="45"/>
      <c r="HSB1036" s="45"/>
      <c r="HSC1036" s="45"/>
      <c r="HSD1036" s="45"/>
      <c r="HSE1036" s="45"/>
      <c r="HSF1036" s="45"/>
      <c r="HSG1036" s="45"/>
      <c r="HSH1036" s="45"/>
      <c r="HSI1036" s="45"/>
      <c r="HSJ1036" s="45"/>
      <c r="HSK1036" s="45"/>
      <c r="HSL1036" s="45"/>
      <c r="HSM1036" s="45"/>
      <c r="HSN1036" s="45"/>
      <c r="HSO1036" s="45"/>
      <c r="HSP1036" s="45"/>
      <c r="HSQ1036" s="45"/>
      <c r="HSR1036" s="45"/>
      <c r="HSS1036" s="45"/>
      <c r="HST1036" s="45"/>
      <c r="HSU1036" s="45"/>
      <c r="HSV1036" s="45"/>
      <c r="HSW1036" s="45"/>
      <c r="HSX1036" s="45"/>
      <c r="HSY1036" s="45"/>
      <c r="HSZ1036" s="45"/>
      <c r="HTA1036" s="45"/>
      <c r="HTB1036" s="45"/>
      <c r="HTC1036" s="45"/>
      <c r="HTD1036" s="45"/>
      <c r="HTE1036" s="45"/>
      <c r="HTF1036" s="45"/>
      <c r="HTG1036" s="45"/>
      <c r="HTH1036" s="45"/>
      <c r="HTI1036" s="45"/>
      <c r="HTJ1036" s="45"/>
      <c r="HTK1036" s="45"/>
      <c r="HTL1036" s="45"/>
      <c r="HTM1036" s="45"/>
      <c r="HTN1036" s="45"/>
      <c r="HTO1036" s="45"/>
      <c r="HTP1036" s="45"/>
      <c r="HTQ1036" s="45"/>
      <c r="HTR1036" s="45"/>
      <c r="HTS1036" s="45"/>
      <c r="HTT1036" s="45"/>
      <c r="HTU1036" s="45"/>
      <c r="HTV1036" s="45"/>
      <c r="HTW1036" s="45"/>
      <c r="HTX1036" s="45"/>
      <c r="HTY1036" s="45"/>
      <c r="HTZ1036" s="45"/>
      <c r="HUA1036" s="45"/>
      <c r="HUB1036" s="45"/>
      <c r="HUC1036" s="45"/>
      <c r="HUD1036" s="45"/>
      <c r="HUE1036" s="45"/>
      <c r="HUF1036" s="45"/>
      <c r="HUG1036" s="45"/>
      <c r="HUH1036" s="45"/>
      <c r="HUI1036" s="45"/>
      <c r="HUJ1036" s="45"/>
      <c r="HUK1036" s="45"/>
      <c r="HUL1036" s="45"/>
      <c r="HUM1036" s="45"/>
      <c r="HUN1036" s="45"/>
      <c r="HUO1036" s="45"/>
      <c r="HUP1036" s="45"/>
      <c r="HUQ1036" s="45"/>
      <c r="HUR1036" s="45"/>
      <c r="HUS1036" s="45"/>
      <c r="HUT1036" s="45"/>
      <c r="HUU1036" s="45"/>
      <c r="HUV1036" s="45"/>
      <c r="HUW1036" s="45"/>
      <c r="HUX1036" s="45"/>
      <c r="HUY1036" s="45"/>
      <c r="HUZ1036" s="45"/>
      <c r="HVA1036" s="45"/>
      <c r="HVB1036" s="45"/>
      <c r="HVC1036" s="45"/>
      <c r="HVD1036" s="45"/>
      <c r="HVE1036" s="45"/>
      <c r="HVF1036" s="45"/>
      <c r="HVG1036" s="45"/>
      <c r="HVH1036" s="45"/>
      <c r="HVI1036" s="45"/>
      <c r="HVJ1036" s="45"/>
      <c r="HVK1036" s="45"/>
      <c r="HVL1036" s="45"/>
      <c r="HVM1036" s="45"/>
      <c r="HVN1036" s="45"/>
      <c r="HVO1036" s="45"/>
      <c r="HVP1036" s="45"/>
      <c r="HVQ1036" s="45"/>
      <c r="HVR1036" s="45"/>
      <c r="HVS1036" s="45"/>
      <c r="HVT1036" s="45"/>
      <c r="HVU1036" s="45"/>
      <c r="HVV1036" s="45"/>
      <c r="HVW1036" s="45"/>
      <c r="HVX1036" s="45"/>
      <c r="HVY1036" s="45"/>
      <c r="HVZ1036" s="45"/>
      <c r="HWA1036" s="45"/>
      <c r="HWB1036" s="45"/>
      <c r="HWC1036" s="45"/>
      <c r="HWD1036" s="45"/>
      <c r="HWE1036" s="45"/>
      <c r="HWF1036" s="45"/>
      <c r="HWG1036" s="45"/>
      <c r="HWH1036" s="45"/>
      <c r="HWI1036" s="45"/>
      <c r="HWJ1036" s="45"/>
      <c r="HWK1036" s="45"/>
      <c r="HWL1036" s="45"/>
      <c r="HWM1036" s="45"/>
      <c r="HWN1036" s="45"/>
      <c r="HWO1036" s="45"/>
      <c r="HWP1036" s="45"/>
      <c r="HWQ1036" s="45"/>
      <c r="HWR1036" s="45"/>
      <c r="HWS1036" s="45"/>
      <c r="HWT1036" s="45"/>
      <c r="HWU1036" s="45"/>
      <c r="HWV1036" s="45"/>
      <c r="HWW1036" s="45"/>
      <c r="HWX1036" s="45"/>
      <c r="HWY1036" s="45"/>
      <c r="HWZ1036" s="45"/>
      <c r="HXA1036" s="45"/>
      <c r="HXB1036" s="45"/>
      <c r="HXC1036" s="45"/>
      <c r="HXD1036" s="45"/>
      <c r="HXE1036" s="45"/>
      <c r="HXF1036" s="45"/>
      <c r="HXG1036" s="45"/>
      <c r="HXH1036" s="45"/>
      <c r="HXI1036" s="45"/>
      <c r="HXJ1036" s="45"/>
      <c r="HXK1036" s="45"/>
      <c r="HXL1036" s="45"/>
      <c r="HXM1036" s="45"/>
      <c r="HXN1036" s="45"/>
      <c r="HXO1036" s="45"/>
      <c r="HXP1036" s="45"/>
      <c r="HXQ1036" s="45"/>
      <c r="HXR1036" s="45"/>
      <c r="HXS1036" s="45"/>
      <c r="HXT1036" s="45"/>
      <c r="HXU1036" s="45"/>
      <c r="HXV1036" s="45"/>
      <c r="HXW1036" s="45"/>
      <c r="HXX1036" s="45"/>
      <c r="HXY1036" s="45"/>
      <c r="HXZ1036" s="45"/>
      <c r="HYA1036" s="45"/>
      <c r="HYB1036" s="45"/>
      <c r="HYC1036" s="45"/>
      <c r="HYD1036" s="45"/>
      <c r="HYE1036" s="45"/>
      <c r="HYF1036" s="45"/>
      <c r="HYG1036" s="45"/>
      <c r="HYH1036" s="45"/>
      <c r="HYI1036" s="45"/>
      <c r="HYJ1036" s="45"/>
      <c r="HYK1036" s="45"/>
      <c r="HYL1036" s="45"/>
      <c r="HYM1036" s="45"/>
      <c r="HYN1036" s="45"/>
      <c r="HYO1036" s="45"/>
      <c r="HYP1036" s="45"/>
      <c r="HYQ1036" s="45"/>
      <c r="HYR1036" s="45"/>
      <c r="HYS1036" s="45"/>
      <c r="HYT1036" s="45"/>
      <c r="HYU1036" s="45"/>
      <c r="HYV1036" s="45"/>
      <c r="HYW1036" s="45"/>
      <c r="HYX1036" s="45"/>
      <c r="HYY1036" s="45"/>
      <c r="HYZ1036" s="45"/>
      <c r="HZA1036" s="45"/>
      <c r="HZB1036" s="45"/>
      <c r="HZC1036" s="45"/>
      <c r="HZD1036" s="45"/>
      <c r="HZE1036" s="45"/>
      <c r="HZF1036" s="45"/>
      <c r="HZG1036" s="45"/>
      <c r="HZH1036" s="45"/>
      <c r="HZI1036" s="45"/>
      <c r="HZJ1036" s="45"/>
      <c r="HZK1036" s="45"/>
      <c r="HZL1036" s="45"/>
      <c r="HZM1036" s="45"/>
      <c r="HZN1036" s="45"/>
      <c r="HZO1036" s="45"/>
      <c r="HZP1036" s="45"/>
      <c r="HZQ1036" s="45"/>
      <c r="HZR1036" s="45"/>
      <c r="HZS1036" s="45"/>
      <c r="HZT1036" s="45"/>
      <c r="HZU1036" s="45"/>
      <c r="HZV1036" s="45"/>
      <c r="HZW1036" s="45"/>
      <c r="HZX1036" s="45"/>
      <c r="HZY1036" s="45"/>
      <c r="HZZ1036" s="45"/>
      <c r="IAA1036" s="45"/>
      <c r="IAB1036" s="45"/>
      <c r="IAC1036" s="45"/>
      <c r="IAD1036" s="45"/>
      <c r="IAE1036" s="45"/>
      <c r="IAF1036" s="45"/>
      <c r="IAG1036" s="45"/>
      <c r="IAH1036" s="45"/>
      <c r="IAI1036" s="45"/>
      <c r="IAJ1036" s="45"/>
      <c r="IAK1036" s="45"/>
      <c r="IAL1036" s="45"/>
      <c r="IAM1036" s="45"/>
      <c r="IAN1036" s="45"/>
      <c r="IAO1036" s="45"/>
      <c r="IAP1036" s="45"/>
      <c r="IAQ1036" s="45"/>
      <c r="IAR1036" s="45"/>
      <c r="IAS1036" s="45"/>
      <c r="IAT1036" s="45"/>
      <c r="IAU1036" s="45"/>
      <c r="IAV1036" s="45"/>
      <c r="IAW1036" s="45"/>
      <c r="IAX1036" s="45"/>
      <c r="IAY1036" s="45"/>
      <c r="IAZ1036" s="45"/>
      <c r="IBA1036" s="45"/>
      <c r="IBB1036" s="45"/>
      <c r="IBC1036" s="45"/>
      <c r="IBD1036" s="45"/>
      <c r="IBE1036" s="45"/>
      <c r="IBF1036" s="45"/>
      <c r="IBG1036" s="45"/>
      <c r="IBH1036" s="45"/>
      <c r="IBI1036" s="45"/>
      <c r="IBJ1036" s="45"/>
      <c r="IBK1036" s="45"/>
      <c r="IBL1036" s="45"/>
      <c r="IBM1036" s="45"/>
      <c r="IBN1036" s="45"/>
      <c r="IBO1036" s="45"/>
      <c r="IBP1036" s="45"/>
      <c r="IBQ1036" s="45"/>
      <c r="IBR1036" s="45"/>
      <c r="IBS1036" s="45"/>
      <c r="IBT1036" s="45"/>
      <c r="IBU1036" s="45"/>
      <c r="IBV1036" s="45"/>
      <c r="IBW1036" s="45"/>
      <c r="IBX1036" s="45"/>
      <c r="IBY1036" s="45"/>
      <c r="IBZ1036" s="45"/>
      <c r="ICA1036" s="45"/>
      <c r="ICB1036" s="45"/>
      <c r="ICC1036" s="45"/>
      <c r="ICD1036" s="45"/>
      <c r="ICE1036" s="45"/>
      <c r="ICF1036" s="45"/>
      <c r="ICG1036" s="45"/>
      <c r="ICH1036" s="45"/>
      <c r="ICI1036" s="45"/>
      <c r="ICJ1036" s="45"/>
      <c r="ICK1036" s="45"/>
      <c r="ICL1036" s="45"/>
      <c r="ICM1036" s="45"/>
      <c r="ICN1036" s="45"/>
      <c r="ICO1036" s="45"/>
      <c r="ICP1036" s="45"/>
      <c r="ICQ1036" s="45"/>
      <c r="ICR1036" s="45"/>
      <c r="ICS1036" s="45"/>
      <c r="ICT1036" s="45"/>
      <c r="ICU1036" s="45"/>
      <c r="ICV1036" s="45"/>
      <c r="ICW1036" s="45"/>
      <c r="ICX1036" s="45"/>
      <c r="ICY1036" s="45"/>
      <c r="ICZ1036" s="45"/>
      <c r="IDA1036" s="45"/>
      <c r="IDB1036" s="45"/>
      <c r="IDC1036" s="45"/>
      <c r="IDD1036" s="45"/>
      <c r="IDE1036" s="45"/>
      <c r="IDF1036" s="45"/>
      <c r="IDG1036" s="45"/>
      <c r="IDH1036" s="45"/>
      <c r="IDI1036" s="45"/>
      <c r="IDJ1036" s="45"/>
      <c r="IDK1036" s="45"/>
      <c r="IDL1036" s="45"/>
      <c r="IDM1036" s="45"/>
      <c r="IDN1036" s="45"/>
      <c r="IDO1036" s="45"/>
      <c r="IDP1036" s="45"/>
      <c r="IDQ1036" s="45"/>
      <c r="IDR1036" s="45"/>
      <c r="IDS1036" s="45"/>
      <c r="IDT1036" s="45"/>
      <c r="IDU1036" s="45"/>
      <c r="IDV1036" s="45"/>
      <c r="IDW1036" s="45"/>
      <c r="IDX1036" s="45"/>
      <c r="IDY1036" s="45"/>
      <c r="IDZ1036" s="45"/>
      <c r="IEA1036" s="45"/>
      <c r="IEB1036" s="45"/>
      <c r="IEC1036" s="45"/>
      <c r="IED1036" s="45"/>
      <c r="IEE1036" s="45"/>
      <c r="IEF1036" s="45"/>
      <c r="IEG1036" s="45"/>
      <c r="IEH1036" s="45"/>
      <c r="IEI1036" s="45"/>
      <c r="IEJ1036" s="45"/>
      <c r="IEK1036" s="45"/>
      <c r="IEL1036" s="45"/>
      <c r="IEM1036" s="45"/>
      <c r="IEN1036" s="45"/>
      <c r="IEO1036" s="45"/>
      <c r="IEP1036" s="45"/>
      <c r="IEQ1036" s="45"/>
      <c r="IER1036" s="45"/>
      <c r="IES1036" s="45"/>
      <c r="IET1036" s="45"/>
      <c r="IEU1036" s="45"/>
      <c r="IEV1036" s="45"/>
      <c r="IEW1036" s="45"/>
      <c r="IEX1036" s="45"/>
      <c r="IEY1036" s="45"/>
      <c r="IEZ1036" s="45"/>
      <c r="IFA1036" s="45"/>
      <c r="IFB1036" s="45"/>
      <c r="IFC1036" s="45"/>
      <c r="IFD1036" s="45"/>
      <c r="IFE1036" s="45"/>
      <c r="IFF1036" s="45"/>
      <c r="IFG1036" s="45"/>
      <c r="IFH1036" s="45"/>
      <c r="IFI1036" s="45"/>
      <c r="IFJ1036" s="45"/>
      <c r="IFK1036" s="45"/>
      <c r="IFL1036" s="45"/>
      <c r="IFM1036" s="45"/>
      <c r="IFN1036" s="45"/>
      <c r="IFO1036" s="45"/>
      <c r="IFP1036" s="45"/>
      <c r="IFQ1036" s="45"/>
      <c r="IFR1036" s="45"/>
      <c r="IFS1036" s="45"/>
      <c r="IFT1036" s="45"/>
      <c r="IFU1036" s="45"/>
      <c r="IFV1036" s="45"/>
      <c r="IFW1036" s="45"/>
      <c r="IFX1036" s="45"/>
      <c r="IFY1036" s="45"/>
      <c r="IFZ1036" s="45"/>
      <c r="IGA1036" s="45"/>
      <c r="IGB1036" s="45"/>
      <c r="IGC1036" s="45"/>
      <c r="IGD1036" s="45"/>
      <c r="IGE1036" s="45"/>
      <c r="IGF1036" s="45"/>
      <c r="IGG1036" s="45"/>
      <c r="IGH1036" s="45"/>
      <c r="IGI1036" s="45"/>
      <c r="IGJ1036" s="45"/>
      <c r="IGK1036" s="45"/>
      <c r="IGL1036" s="45"/>
      <c r="IGM1036" s="45"/>
      <c r="IGN1036" s="45"/>
      <c r="IGO1036" s="45"/>
      <c r="IGP1036" s="45"/>
      <c r="IGQ1036" s="45"/>
      <c r="IGR1036" s="45"/>
      <c r="IGS1036" s="45"/>
      <c r="IGT1036" s="45"/>
      <c r="IGU1036" s="45"/>
      <c r="IGV1036" s="45"/>
      <c r="IGW1036" s="45"/>
      <c r="IGX1036" s="45"/>
      <c r="IGY1036" s="45"/>
      <c r="IGZ1036" s="45"/>
      <c r="IHA1036" s="45"/>
      <c r="IHB1036" s="45"/>
      <c r="IHC1036" s="45"/>
      <c r="IHD1036" s="45"/>
      <c r="IHE1036" s="45"/>
      <c r="IHF1036" s="45"/>
      <c r="IHG1036" s="45"/>
      <c r="IHH1036" s="45"/>
      <c r="IHI1036" s="45"/>
      <c r="IHJ1036" s="45"/>
      <c r="IHK1036" s="45"/>
      <c r="IHL1036" s="45"/>
      <c r="IHM1036" s="45"/>
      <c r="IHN1036" s="45"/>
      <c r="IHO1036" s="45"/>
      <c r="IHP1036" s="45"/>
      <c r="IHQ1036" s="45"/>
      <c r="IHR1036" s="45"/>
      <c r="IHS1036" s="45"/>
      <c r="IHT1036" s="45"/>
      <c r="IHU1036" s="45"/>
      <c r="IHV1036" s="45"/>
      <c r="IHW1036" s="45"/>
      <c r="IHX1036" s="45"/>
      <c r="IHY1036" s="45"/>
      <c r="IHZ1036" s="45"/>
      <c r="IIA1036" s="45"/>
      <c r="IIB1036" s="45"/>
      <c r="IIC1036" s="45"/>
      <c r="IID1036" s="45"/>
      <c r="IIE1036" s="45"/>
      <c r="IIF1036" s="45"/>
      <c r="IIG1036" s="45"/>
      <c r="IIH1036" s="45"/>
      <c r="III1036" s="45"/>
      <c r="IIJ1036" s="45"/>
      <c r="IIK1036" s="45"/>
      <c r="IIL1036" s="45"/>
      <c r="IIM1036" s="45"/>
      <c r="IIN1036" s="45"/>
      <c r="IIO1036" s="45"/>
      <c r="IIP1036" s="45"/>
      <c r="IIQ1036" s="45"/>
      <c r="IIR1036" s="45"/>
      <c r="IIS1036" s="45"/>
      <c r="IIT1036" s="45"/>
      <c r="IIU1036" s="45"/>
      <c r="IIV1036" s="45"/>
      <c r="IIW1036" s="45"/>
      <c r="IIX1036" s="45"/>
      <c r="IIY1036" s="45"/>
      <c r="IIZ1036" s="45"/>
      <c r="IJA1036" s="45"/>
      <c r="IJB1036" s="45"/>
      <c r="IJC1036" s="45"/>
      <c r="IJD1036" s="45"/>
      <c r="IJE1036" s="45"/>
      <c r="IJF1036" s="45"/>
      <c r="IJG1036" s="45"/>
      <c r="IJH1036" s="45"/>
      <c r="IJI1036" s="45"/>
      <c r="IJJ1036" s="45"/>
      <c r="IJK1036" s="45"/>
      <c r="IJL1036" s="45"/>
      <c r="IJM1036" s="45"/>
      <c r="IJN1036" s="45"/>
      <c r="IJO1036" s="45"/>
      <c r="IJP1036" s="45"/>
      <c r="IJQ1036" s="45"/>
      <c r="IJR1036" s="45"/>
      <c r="IJS1036" s="45"/>
      <c r="IJT1036" s="45"/>
      <c r="IJU1036" s="45"/>
      <c r="IJV1036" s="45"/>
      <c r="IJW1036" s="45"/>
      <c r="IJX1036" s="45"/>
      <c r="IJY1036" s="45"/>
      <c r="IJZ1036" s="45"/>
      <c r="IKA1036" s="45"/>
      <c r="IKB1036" s="45"/>
      <c r="IKC1036" s="45"/>
      <c r="IKD1036" s="45"/>
      <c r="IKE1036" s="45"/>
      <c r="IKF1036" s="45"/>
      <c r="IKG1036" s="45"/>
      <c r="IKH1036" s="45"/>
      <c r="IKI1036" s="45"/>
      <c r="IKJ1036" s="45"/>
      <c r="IKK1036" s="45"/>
      <c r="IKL1036" s="45"/>
      <c r="IKM1036" s="45"/>
      <c r="IKN1036" s="45"/>
      <c r="IKO1036" s="45"/>
      <c r="IKP1036" s="45"/>
      <c r="IKQ1036" s="45"/>
      <c r="IKR1036" s="45"/>
      <c r="IKS1036" s="45"/>
      <c r="IKT1036" s="45"/>
      <c r="IKU1036" s="45"/>
      <c r="IKV1036" s="45"/>
      <c r="IKW1036" s="45"/>
      <c r="IKX1036" s="45"/>
      <c r="IKY1036" s="45"/>
      <c r="IKZ1036" s="45"/>
      <c r="ILA1036" s="45"/>
      <c r="ILB1036" s="45"/>
      <c r="ILC1036" s="45"/>
      <c r="ILD1036" s="45"/>
      <c r="ILE1036" s="45"/>
      <c r="ILF1036" s="45"/>
      <c r="ILG1036" s="45"/>
      <c r="ILH1036" s="45"/>
      <c r="ILI1036" s="45"/>
      <c r="ILJ1036" s="45"/>
      <c r="ILK1036" s="45"/>
      <c r="ILL1036" s="45"/>
      <c r="ILM1036" s="45"/>
      <c r="ILN1036" s="45"/>
      <c r="ILO1036" s="45"/>
      <c r="ILP1036" s="45"/>
      <c r="ILQ1036" s="45"/>
      <c r="ILR1036" s="45"/>
      <c r="ILS1036" s="45"/>
      <c r="ILT1036" s="45"/>
      <c r="ILU1036" s="45"/>
      <c r="ILV1036" s="45"/>
      <c r="ILW1036" s="45"/>
      <c r="ILX1036" s="45"/>
      <c r="ILY1036" s="45"/>
      <c r="ILZ1036" s="45"/>
      <c r="IMA1036" s="45"/>
      <c r="IMB1036" s="45"/>
      <c r="IMC1036" s="45"/>
      <c r="IMD1036" s="45"/>
      <c r="IME1036" s="45"/>
      <c r="IMF1036" s="45"/>
      <c r="IMG1036" s="45"/>
      <c r="IMH1036" s="45"/>
      <c r="IMI1036" s="45"/>
      <c r="IMJ1036" s="45"/>
      <c r="IMK1036" s="45"/>
      <c r="IML1036" s="45"/>
      <c r="IMM1036" s="45"/>
      <c r="IMN1036" s="45"/>
      <c r="IMO1036" s="45"/>
      <c r="IMP1036" s="45"/>
      <c r="IMQ1036" s="45"/>
      <c r="IMR1036" s="45"/>
      <c r="IMS1036" s="45"/>
      <c r="IMT1036" s="45"/>
      <c r="IMU1036" s="45"/>
      <c r="IMV1036" s="45"/>
      <c r="IMW1036" s="45"/>
      <c r="IMX1036" s="45"/>
      <c r="IMY1036" s="45"/>
      <c r="IMZ1036" s="45"/>
      <c r="INA1036" s="45"/>
      <c r="INB1036" s="45"/>
      <c r="INC1036" s="45"/>
      <c r="IND1036" s="45"/>
      <c r="INE1036" s="45"/>
      <c r="INF1036" s="45"/>
      <c r="ING1036" s="45"/>
      <c r="INH1036" s="45"/>
      <c r="INI1036" s="45"/>
      <c r="INJ1036" s="45"/>
      <c r="INK1036" s="45"/>
      <c r="INL1036" s="45"/>
      <c r="INM1036" s="45"/>
      <c r="INN1036" s="45"/>
      <c r="INO1036" s="45"/>
      <c r="INP1036" s="45"/>
      <c r="INQ1036" s="45"/>
      <c r="INR1036" s="45"/>
      <c r="INS1036" s="45"/>
      <c r="INT1036" s="45"/>
      <c r="INU1036" s="45"/>
      <c r="INV1036" s="45"/>
      <c r="INW1036" s="45"/>
      <c r="INX1036" s="45"/>
      <c r="INY1036" s="45"/>
      <c r="INZ1036" s="45"/>
      <c r="IOA1036" s="45"/>
      <c r="IOB1036" s="45"/>
      <c r="IOC1036" s="45"/>
      <c r="IOD1036" s="45"/>
      <c r="IOE1036" s="45"/>
      <c r="IOF1036" s="45"/>
      <c r="IOG1036" s="45"/>
      <c r="IOH1036" s="45"/>
      <c r="IOI1036" s="45"/>
      <c r="IOJ1036" s="45"/>
      <c r="IOK1036" s="45"/>
      <c r="IOL1036" s="45"/>
      <c r="IOM1036" s="45"/>
      <c r="ION1036" s="45"/>
      <c r="IOO1036" s="45"/>
      <c r="IOP1036" s="45"/>
      <c r="IOQ1036" s="45"/>
      <c r="IOR1036" s="45"/>
      <c r="IOS1036" s="45"/>
      <c r="IOT1036" s="45"/>
      <c r="IOU1036" s="45"/>
      <c r="IOV1036" s="45"/>
      <c r="IOW1036" s="45"/>
      <c r="IOX1036" s="45"/>
      <c r="IOY1036" s="45"/>
      <c r="IOZ1036" s="45"/>
      <c r="IPA1036" s="45"/>
      <c r="IPB1036" s="45"/>
      <c r="IPC1036" s="45"/>
      <c r="IPD1036" s="45"/>
      <c r="IPE1036" s="45"/>
      <c r="IPF1036" s="45"/>
      <c r="IPG1036" s="45"/>
      <c r="IPH1036" s="45"/>
      <c r="IPI1036" s="45"/>
      <c r="IPJ1036" s="45"/>
      <c r="IPK1036" s="45"/>
      <c r="IPL1036" s="45"/>
      <c r="IPM1036" s="45"/>
      <c r="IPN1036" s="45"/>
      <c r="IPO1036" s="45"/>
      <c r="IPP1036" s="45"/>
      <c r="IPQ1036" s="45"/>
      <c r="IPR1036" s="45"/>
      <c r="IPS1036" s="45"/>
      <c r="IPT1036" s="45"/>
      <c r="IPU1036" s="45"/>
      <c r="IPV1036" s="45"/>
      <c r="IPW1036" s="45"/>
      <c r="IPX1036" s="45"/>
      <c r="IPY1036" s="45"/>
      <c r="IPZ1036" s="45"/>
      <c r="IQA1036" s="45"/>
      <c r="IQB1036" s="45"/>
      <c r="IQC1036" s="45"/>
      <c r="IQD1036" s="45"/>
      <c r="IQE1036" s="45"/>
      <c r="IQF1036" s="45"/>
      <c r="IQG1036" s="45"/>
      <c r="IQH1036" s="45"/>
      <c r="IQI1036" s="45"/>
      <c r="IQJ1036" s="45"/>
      <c r="IQK1036" s="45"/>
      <c r="IQL1036" s="45"/>
      <c r="IQM1036" s="45"/>
      <c r="IQN1036" s="45"/>
      <c r="IQO1036" s="45"/>
      <c r="IQP1036" s="45"/>
      <c r="IQQ1036" s="45"/>
      <c r="IQR1036" s="45"/>
      <c r="IQS1036" s="45"/>
      <c r="IQT1036" s="45"/>
      <c r="IQU1036" s="45"/>
      <c r="IQV1036" s="45"/>
      <c r="IQW1036" s="45"/>
      <c r="IQX1036" s="45"/>
      <c r="IQY1036" s="45"/>
      <c r="IQZ1036" s="45"/>
      <c r="IRA1036" s="45"/>
      <c r="IRB1036" s="45"/>
      <c r="IRC1036" s="45"/>
      <c r="IRD1036" s="45"/>
      <c r="IRE1036" s="45"/>
      <c r="IRF1036" s="45"/>
      <c r="IRG1036" s="45"/>
      <c r="IRH1036" s="45"/>
      <c r="IRI1036" s="45"/>
      <c r="IRJ1036" s="45"/>
      <c r="IRK1036" s="45"/>
      <c r="IRL1036" s="45"/>
      <c r="IRM1036" s="45"/>
      <c r="IRN1036" s="45"/>
      <c r="IRO1036" s="45"/>
      <c r="IRP1036" s="45"/>
      <c r="IRQ1036" s="45"/>
      <c r="IRR1036" s="45"/>
      <c r="IRS1036" s="45"/>
      <c r="IRT1036" s="45"/>
      <c r="IRU1036" s="45"/>
      <c r="IRV1036" s="45"/>
      <c r="IRW1036" s="45"/>
      <c r="IRX1036" s="45"/>
      <c r="IRY1036" s="45"/>
      <c r="IRZ1036" s="45"/>
      <c r="ISA1036" s="45"/>
      <c r="ISB1036" s="45"/>
      <c r="ISC1036" s="45"/>
      <c r="ISD1036" s="45"/>
      <c r="ISE1036" s="45"/>
      <c r="ISF1036" s="45"/>
      <c r="ISG1036" s="45"/>
      <c r="ISH1036" s="45"/>
      <c r="ISI1036" s="45"/>
      <c r="ISJ1036" s="45"/>
      <c r="ISK1036" s="45"/>
      <c r="ISL1036" s="45"/>
      <c r="ISM1036" s="45"/>
      <c r="ISN1036" s="45"/>
      <c r="ISO1036" s="45"/>
      <c r="ISP1036" s="45"/>
      <c r="ISQ1036" s="45"/>
      <c r="ISR1036" s="45"/>
      <c r="ISS1036" s="45"/>
      <c r="IST1036" s="45"/>
      <c r="ISU1036" s="45"/>
      <c r="ISV1036" s="45"/>
      <c r="ISW1036" s="45"/>
      <c r="ISX1036" s="45"/>
      <c r="ISY1036" s="45"/>
      <c r="ISZ1036" s="45"/>
      <c r="ITA1036" s="45"/>
      <c r="ITB1036" s="45"/>
      <c r="ITC1036" s="45"/>
      <c r="ITD1036" s="45"/>
      <c r="ITE1036" s="45"/>
      <c r="ITF1036" s="45"/>
      <c r="ITG1036" s="45"/>
      <c r="ITH1036" s="45"/>
      <c r="ITI1036" s="45"/>
      <c r="ITJ1036" s="45"/>
      <c r="ITK1036" s="45"/>
      <c r="ITL1036" s="45"/>
      <c r="ITM1036" s="45"/>
      <c r="ITN1036" s="45"/>
      <c r="ITO1036" s="45"/>
      <c r="ITP1036" s="45"/>
      <c r="ITQ1036" s="45"/>
      <c r="ITR1036" s="45"/>
      <c r="ITS1036" s="45"/>
      <c r="ITT1036" s="45"/>
      <c r="ITU1036" s="45"/>
      <c r="ITV1036" s="45"/>
      <c r="ITW1036" s="45"/>
      <c r="ITX1036" s="45"/>
      <c r="ITY1036" s="45"/>
      <c r="ITZ1036" s="45"/>
      <c r="IUA1036" s="45"/>
      <c r="IUB1036" s="45"/>
      <c r="IUC1036" s="45"/>
      <c r="IUD1036" s="45"/>
      <c r="IUE1036" s="45"/>
      <c r="IUF1036" s="45"/>
      <c r="IUG1036" s="45"/>
      <c r="IUH1036" s="45"/>
      <c r="IUI1036" s="45"/>
      <c r="IUJ1036" s="45"/>
      <c r="IUK1036" s="45"/>
      <c r="IUL1036" s="45"/>
      <c r="IUM1036" s="45"/>
      <c r="IUN1036" s="45"/>
      <c r="IUO1036" s="45"/>
      <c r="IUP1036" s="45"/>
      <c r="IUQ1036" s="45"/>
      <c r="IUR1036" s="45"/>
      <c r="IUS1036" s="45"/>
      <c r="IUT1036" s="45"/>
      <c r="IUU1036" s="45"/>
      <c r="IUV1036" s="45"/>
      <c r="IUW1036" s="45"/>
      <c r="IUX1036" s="45"/>
      <c r="IUY1036" s="45"/>
      <c r="IUZ1036" s="45"/>
      <c r="IVA1036" s="45"/>
      <c r="IVB1036" s="45"/>
      <c r="IVC1036" s="45"/>
      <c r="IVD1036" s="45"/>
      <c r="IVE1036" s="45"/>
      <c r="IVF1036" s="45"/>
      <c r="IVG1036" s="45"/>
      <c r="IVH1036" s="45"/>
      <c r="IVI1036" s="45"/>
      <c r="IVJ1036" s="45"/>
      <c r="IVK1036" s="45"/>
      <c r="IVL1036" s="45"/>
      <c r="IVM1036" s="45"/>
      <c r="IVN1036" s="45"/>
      <c r="IVO1036" s="45"/>
      <c r="IVP1036" s="45"/>
      <c r="IVQ1036" s="45"/>
      <c r="IVR1036" s="45"/>
      <c r="IVS1036" s="45"/>
      <c r="IVT1036" s="45"/>
      <c r="IVU1036" s="45"/>
      <c r="IVV1036" s="45"/>
      <c r="IVW1036" s="45"/>
      <c r="IVX1036" s="45"/>
      <c r="IVY1036" s="45"/>
      <c r="IVZ1036" s="45"/>
      <c r="IWA1036" s="45"/>
      <c r="IWB1036" s="45"/>
      <c r="IWC1036" s="45"/>
      <c r="IWD1036" s="45"/>
      <c r="IWE1036" s="45"/>
      <c r="IWF1036" s="45"/>
      <c r="IWG1036" s="45"/>
      <c r="IWH1036" s="45"/>
      <c r="IWI1036" s="45"/>
      <c r="IWJ1036" s="45"/>
      <c r="IWK1036" s="45"/>
      <c r="IWL1036" s="45"/>
      <c r="IWM1036" s="45"/>
      <c r="IWN1036" s="45"/>
      <c r="IWO1036" s="45"/>
      <c r="IWP1036" s="45"/>
      <c r="IWQ1036" s="45"/>
      <c r="IWR1036" s="45"/>
      <c r="IWS1036" s="45"/>
      <c r="IWT1036" s="45"/>
      <c r="IWU1036" s="45"/>
      <c r="IWV1036" s="45"/>
      <c r="IWW1036" s="45"/>
      <c r="IWX1036" s="45"/>
      <c r="IWY1036" s="45"/>
      <c r="IWZ1036" s="45"/>
      <c r="IXA1036" s="45"/>
      <c r="IXB1036" s="45"/>
      <c r="IXC1036" s="45"/>
      <c r="IXD1036" s="45"/>
      <c r="IXE1036" s="45"/>
      <c r="IXF1036" s="45"/>
      <c r="IXG1036" s="45"/>
      <c r="IXH1036" s="45"/>
      <c r="IXI1036" s="45"/>
      <c r="IXJ1036" s="45"/>
      <c r="IXK1036" s="45"/>
      <c r="IXL1036" s="45"/>
      <c r="IXM1036" s="45"/>
      <c r="IXN1036" s="45"/>
      <c r="IXO1036" s="45"/>
      <c r="IXP1036" s="45"/>
      <c r="IXQ1036" s="45"/>
      <c r="IXR1036" s="45"/>
      <c r="IXS1036" s="45"/>
      <c r="IXT1036" s="45"/>
      <c r="IXU1036" s="45"/>
      <c r="IXV1036" s="45"/>
      <c r="IXW1036" s="45"/>
      <c r="IXX1036" s="45"/>
      <c r="IXY1036" s="45"/>
      <c r="IXZ1036" s="45"/>
      <c r="IYA1036" s="45"/>
      <c r="IYB1036" s="45"/>
      <c r="IYC1036" s="45"/>
      <c r="IYD1036" s="45"/>
      <c r="IYE1036" s="45"/>
      <c r="IYF1036" s="45"/>
      <c r="IYG1036" s="45"/>
      <c r="IYH1036" s="45"/>
      <c r="IYI1036" s="45"/>
      <c r="IYJ1036" s="45"/>
      <c r="IYK1036" s="45"/>
      <c r="IYL1036" s="45"/>
      <c r="IYM1036" s="45"/>
      <c r="IYN1036" s="45"/>
      <c r="IYO1036" s="45"/>
      <c r="IYP1036" s="45"/>
      <c r="IYQ1036" s="45"/>
      <c r="IYR1036" s="45"/>
      <c r="IYS1036" s="45"/>
      <c r="IYT1036" s="45"/>
      <c r="IYU1036" s="45"/>
      <c r="IYV1036" s="45"/>
      <c r="IYW1036" s="45"/>
      <c r="IYX1036" s="45"/>
      <c r="IYY1036" s="45"/>
      <c r="IYZ1036" s="45"/>
      <c r="IZA1036" s="45"/>
      <c r="IZB1036" s="45"/>
      <c r="IZC1036" s="45"/>
      <c r="IZD1036" s="45"/>
      <c r="IZE1036" s="45"/>
      <c r="IZF1036" s="45"/>
      <c r="IZG1036" s="45"/>
      <c r="IZH1036" s="45"/>
      <c r="IZI1036" s="45"/>
      <c r="IZJ1036" s="45"/>
      <c r="IZK1036" s="45"/>
      <c r="IZL1036" s="45"/>
      <c r="IZM1036" s="45"/>
      <c r="IZN1036" s="45"/>
      <c r="IZO1036" s="45"/>
      <c r="IZP1036" s="45"/>
      <c r="IZQ1036" s="45"/>
      <c r="IZR1036" s="45"/>
      <c r="IZS1036" s="45"/>
      <c r="IZT1036" s="45"/>
      <c r="IZU1036" s="45"/>
      <c r="IZV1036" s="45"/>
      <c r="IZW1036" s="45"/>
      <c r="IZX1036" s="45"/>
      <c r="IZY1036" s="45"/>
      <c r="IZZ1036" s="45"/>
      <c r="JAA1036" s="45"/>
      <c r="JAB1036" s="45"/>
      <c r="JAC1036" s="45"/>
      <c r="JAD1036" s="45"/>
      <c r="JAE1036" s="45"/>
      <c r="JAF1036" s="45"/>
      <c r="JAG1036" s="45"/>
      <c r="JAH1036" s="45"/>
      <c r="JAI1036" s="45"/>
      <c r="JAJ1036" s="45"/>
      <c r="JAK1036" s="45"/>
      <c r="JAL1036" s="45"/>
      <c r="JAM1036" s="45"/>
      <c r="JAN1036" s="45"/>
      <c r="JAO1036" s="45"/>
      <c r="JAP1036" s="45"/>
      <c r="JAQ1036" s="45"/>
      <c r="JAR1036" s="45"/>
      <c r="JAS1036" s="45"/>
      <c r="JAT1036" s="45"/>
      <c r="JAU1036" s="45"/>
      <c r="JAV1036" s="45"/>
      <c r="JAW1036" s="45"/>
      <c r="JAX1036" s="45"/>
      <c r="JAY1036" s="45"/>
      <c r="JAZ1036" s="45"/>
      <c r="JBA1036" s="45"/>
      <c r="JBB1036" s="45"/>
      <c r="JBC1036" s="45"/>
      <c r="JBD1036" s="45"/>
      <c r="JBE1036" s="45"/>
      <c r="JBF1036" s="45"/>
      <c r="JBG1036" s="45"/>
      <c r="JBH1036" s="45"/>
      <c r="JBI1036" s="45"/>
      <c r="JBJ1036" s="45"/>
      <c r="JBK1036" s="45"/>
      <c r="JBL1036" s="45"/>
      <c r="JBM1036" s="45"/>
      <c r="JBN1036" s="45"/>
      <c r="JBO1036" s="45"/>
      <c r="JBP1036" s="45"/>
      <c r="JBQ1036" s="45"/>
      <c r="JBR1036" s="45"/>
      <c r="JBS1036" s="45"/>
      <c r="JBT1036" s="45"/>
      <c r="JBU1036" s="45"/>
      <c r="JBV1036" s="45"/>
      <c r="JBW1036" s="45"/>
      <c r="JBX1036" s="45"/>
      <c r="JBY1036" s="45"/>
      <c r="JBZ1036" s="45"/>
      <c r="JCA1036" s="45"/>
      <c r="JCB1036" s="45"/>
      <c r="JCC1036" s="45"/>
      <c r="JCD1036" s="45"/>
      <c r="JCE1036" s="45"/>
      <c r="JCF1036" s="45"/>
      <c r="JCG1036" s="45"/>
      <c r="JCH1036" s="45"/>
      <c r="JCI1036" s="45"/>
      <c r="JCJ1036" s="45"/>
      <c r="JCK1036" s="45"/>
      <c r="JCL1036" s="45"/>
      <c r="JCM1036" s="45"/>
      <c r="JCN1036" s="45"/>
      <c r="JCO1036" s="45"/>
      <c r="JCP1036" s="45"/>
      <c r="JCQ1036" s="45"/>
      <c r="JCR1036" s="45"/>
      <c r="JCS1036" s="45"/>
      <c r="JCT1036" s="45"/>
      <c r="JCU1036" s="45"/>
      <c r="JCV1036" s="45"/>
      <c r="JCW1036" s="45"/>
      <c r="JCX1036" s="45"/>
      <c r="JCY1036" s="45"/>
      <c r="JCZ1036" s="45"/>
      <c r="JDA1036" s="45"/>
      <c r="JDB1036" s="45"/>
      <c r="JDC1036" s="45"/>
      <c r="JDD1036" s="45"/>
      <c r="JDE1036" s="45"/>
      <c r="JDF1036" s="45"/>
      <c r="JDG1036" s="45"/>
      <c r="JDH1036" s="45"/>
      <c r="JDI1036" s="45"/>
      <c r="JDJ1036" s="45"/>
      <c r="JDK1036" s="45"/>
      <c r="JDL1036" s="45"/>
      <c r="JDM1036" s="45"/>
      <c r="JDN1036" s="45"/>
      <c r="JDO1036" s="45"/>
      <c r="JDP1036" s="45"/>
      <c r="JDQ1036" s="45"/>
      <c r="JDR1036" s="45"/>
      <c r="JDS1036" s="45"/>
      <c r="JDT1036" s="45"/>
      <c r="JDU1036" s="45"/>
      <c r="JDV1036" s="45"/>
      <c r="JDW1036" s="45"/>
      <c r="JDX1036" s="45"/>
      <c r="JDY1036" s="45"/>
      <c r="JDZ1036" s="45"/>
      <c r="JEA1036" s="45"/>
      <c r="JEB1036" s="45"/>
      <c r="JEC1036" s="45"/>
      <c r="JED1036" s="45"/>
      <c r="JEE1036" s="45"/>
      <c r="JEF1036" s="45"/>
      <c r="JEG1036" s="45"/>
      <c r="JEH1036" s="45"/>
      <c r="JEI1036" s="45"/>
      <c r="JEJ1036" s="45"/>
      <c r="JEK1036" s="45"/>
      <c r="JEL1036" s="45"/>
      <c r="JEM1036" s="45"/>
      <c r="JEN1036" s="45"/>
      <c r="JEO1036" s="45"/>
      <c r="JEP1036" s="45"/>
      <c r="JEQ1036" s="45"/>
      <c r="JER1036" s="45"/>
      <c r="JES1036" s="45"/>
      <c r="JET1036" s="45"/>
      <c r="JEU1036" s="45"/>
      <c r="JEV1036" s="45"/>
      <c r="JEW1036" s="45"/>
      <c r="JEX1036" s="45"/>
      <c r="JEY1036" s="45"/>
      <c r="JEZ1036" s="45"/>
      <c r="JFA1036" s="45"/>
      <c r="JFB1036" s="45"/>
      <c r="JFC1036" s="45"/>
      <c r="JFD1036" s="45"/>
      <c r="JFE1036" s="45"/>
      <c r="JFF1036" s="45"/>
      <c r="JFG1036" s="45"/>
      <c r="JFH1036" s="45"/>
      <c r="JFI1036" s="45"/>
      <c r="JFJ1036" s="45"/>
      <c r="JFK1036" s="45"/>
      <c r="JFL1036" s="45"/>
      <c r="JFM1036" s="45"/>
      <c r="JFN1036" s="45"/>
      <c r="JFO1036" s="45"/>
      <c r="JFP1036" s="45"/>
      <c r="JFQ1036" s="45"/>
      <c r="JFR1036" s="45"/>
      <c r="JFS1036" s="45"/>
      <c r="JFT1036" s="45"/>
      <c r="JFU1036" s="45"/>
      <c r="JFV1036" s="45"/>
      <c r="JFW1036" s="45"/>
      <c r="JFX1036" s="45"/>
      <c r="JFY1036" s="45"/>
      <c r="JFZ1036" s="45"/>
      <c r="JGA1036" s="45"/>
      <c r="JGB1036" s="45"/>
      <c r="JGC1036" s="45"/>
      <c r="JGD1036" s="45"/>
      <c r="JGE1036" s="45"/>
      <c r="JGF1036" s="45"/>
      <c r="JGG1036" s="45"/>
      <c r="JGH1036" s="45"/>
      <c r="JGI1036" s="45"/>
      <c r="JGJ1036" s="45"/>
      <c r="JGK1036" s="45"/>
      <c r="JGL1036" s="45"/>
      <c r="JGM1036" s="45"/>
      <c r="JGN1036" s="45"/>
      <c r="JGO1036" s="45"/>
      <c r="JGP1036" s="45"/>
      <c r="JGQ1036" s="45"/>
      <c r="JGR1036" s="45"/>
      <c r="JGS1036" s="45"/>
      <c r="JGT1036" s="45"/>
      <c r="JGU1036" s="45"/>
      <c r="JGV1036" s="45"/>
      <c r="JGW1036" s="45"/>
      <c r="JGX1036" s="45"/>
      <c r="JGY1036" s="45"/>
      <c r="JGZ1036" s="45"/>
      <c r="JHA1036" s="45"/>
      <c r="JHB1036" s="45"/>
      <c r="JHC1036" s="45"/>
      <c r="JHD1036" s="45"/>
      <c r="JHE1036" s="45"/>
      <c r="JHF1036" s="45"/>
      <c r="JHG1036" s="45"/>
      <c r="JHH1036" s="45"/>
      <c r="JHI1036" s="45"/>
      <c r="JHJ1036" s="45"/>
      <c r="JHK1036" s="45"/>
      <c r="JHL1036" s="45"/>
      <c r="JHM1036" s="45"/>
      <c r="JHN1036" s="45"/>
      <c r="JHO1036" s="45"/>
      <c r="JHP1036" s="45"/>
      <c r="JHQ1036" s="45"/>
      <c r="JHR1036" s="45"/>
      <c r="JHS1036" s="45"/>
      <c r="JHT1036" s="45"/>
      <c r="JHU1036" s="45"/>
      <c r="JHV1036" s="45"/>
      <c r="JHW1036" s="45"/>
      <c r="JHX1036" s="45"/>
      <c r="JHY1036" s="45"/>
      <c r="JHZ1036" s="45"/>
      <c r="JIA1036" s="45"/>
      <c r="JIB1036" s="45"/>
      <c r="JIC1036" s="45"/>
      <c r="JID1036" s="45"/>
      <c r="JIE1036" s="45"/>
      <c r="JIF1036" s="45"/>
      <c r="JIG1036" s="45"/>
      <c r="JIH1036" s="45"/>
      <c r="JII1036" s="45"/>
      <c r="JIJ1036" s="45"/>
      <c r="JIK1036" s="45"/>
      <c r="JIL1036" s="45"/>
      <c r="JIM1036" s="45"/>
      <c r="JIN1036" s="45"/>
      <c r="JIO1036" s="45"/>
      <c r="JIP1036" s="45"/>
      <c r="JIQ1036" s="45"/>
      <c r="JIR1036" s="45"/>
      <c r="JIS1036" s="45"/>
      <c r="JIT1036" s="45"/>
      <c r="JIU1036" s="45"/>
      <c r="JIV1036" s="45"/>
      <c r="JIW1036" s="45"/>
      <c r="JIX1036" s="45"/>
      <c r="JIY1036" s="45"/>
      <c r="JIZ1036" s="45"/>
      <c r="JJA1036" s="45"/>
      <c r="JJB1036" s="45"/>
      <c r="JJC1036" s="45"/>
      <c r="JJD1036" s="45"/>
      <c r="JJE1036" s="45"/>
      <c r="JJF1036" s="45"/>
      <c r="JJG1036" s="45"/>
      <c r="JJH1036" s="45"/>
      <c r="JJI1036" s="45"/>
      <c r="JJJ1036" s="45"/>
      <c r="JJK1036" s="45"/>
      <c r="JJL1036" s="45"/>
      <c r="JJM1036" s="45"/>
      <c r="JJN1036" s="45"/>
      <c r="JJO1036" s="45"/>
      <c r="JJP1036" s="45"/>
      <c r="JJQ1036" s="45"/>
      <c r="JJR1036" s="45"/>
      <c r="JJS1036" s="45"/>
      <c r="JJT1036" s="45"/>
      <c r="JJU1036" s="45"/>
      <c r="JJV1036" s="45"/>
      <c r="JJW1036" s="45"/>
      <c r="JJX1036" s="45"/>
      <c r="JJY1036" s="45"/>
      <c r="JJZ1036" s="45"/>
      <c r="JKA1036" s="45"/>
      <c r="JKB1036" s="45"/>
      <c r="JKC1036" s="45"/>
      <c r="JKD1036" s="45"/>
      <c r="JKE1036" s="45"/>
      <c r="JKF1036" s="45"/>
      <c r="JKG1036" s="45"/>
      <c r="JKH1036" s="45"/>
      <c r="JKI1036" s="45"/>
      <c r="JKJ1036" s="45"/>
      <c r="JKK1036" s="45"/>
      <c r="JKL1036" s="45"/>
      <c r="JKM1036" s="45"/>
      <c r="JKN1036" s="45"/>
      <c r="JKO1036" s="45"/>
      <c r="JKP1036" s="45"/>
      <c r="JKQ1036" s="45"/>
      <c r="JKR1036" s="45"/>
      <c r="JKS1036" s="45"/>
      <c r="JKT1036" s="45"/>
      <c r="JKU1036" s="45"/>
      <c r="JKV1036" s="45"/>
      <c r="JKW1036" s="45"/>
      <c r="JKX1036" s="45"/>
      <c r="JKY1036" s="45"/>
      <c r="JKZ1036" s="45"/>
      <c r="JLA1036" s="45"/>
      <c r="JLB1036" s="45"/>
      <c r="JLC1036" s="45"/>
      <c r="JLD1036" s="45"/>
      <c r="JLE1036" s="45"/>
      <c r="JLF1036" s="45"/>
      <c r="JLG1036" s="45"/>
      <c r="JLH1036" s="45"/>
      <c r="JLI1036" s="45"/>
      <c r="JLJ1036" s="45"/>
      <c r="JLK1036" s="45"/>
      <c r="JLL1036" s="45"/>
      <c r="JLM1036" s="45"/>
      <c r="JLN1036" s="45"/>
      <c r="JLO1036" s="45"/>
      <c r="JLP1036" s="45"/>
      <c r="JLQ1036" s="45"/>
      <c r="JLR1036" s="45"/>
      <c r="JLS1036" s="45"/>
      <c r="JLT1036" s="45"/>
      <c r="JLU1036" s="45"/>
      <c r="JLV1036" s="45"/>
      <c r="JLW1036" s="45"/>
      <c r="JLX1036" s="45"/>
      <c r="JLY1036" s="45"/>
      <c r="JLZ1036" s="45"/>
      <c r="JMA1036" s="45"/>
      <c r="JMB1036" s="45"/>
      <c r="JMC1036" s="45"/>
      <c r="JMD1036" s="45"/>
      <c r="JME1036" s="45"/>
      <c r="JMF1036" s="45"/>
      <c r="JMG1036" s="45"/>
      <c r="JMH1036" s="45"/>
      <c r="JMI1036" s="45"/>
      <c r="JMJ1036" s="45"/>
      <c r="JMK1036" s="45"/>
      <c r="JML1036" s="45"/>
      <c r="JMM1036" s="45"/>
      <c r="JMN1036" s="45"/>
      <c r="JMO1036" s="45"/>
      <c r="JMP1036" s="45"/>
      <c r="JMQ1036" s="45"/>
      <c r="JMR1036" s="45"/>
      <c r="JMS1036" s="45"/>
      <c r="JMT1036" s="45"/>
      <c r="JMU1036" s="45"/>
      <c r="JMV1036" s="45"/>
      <c r="JMW1036" s="45"/>
      <c r="JMX1036" s="45"/>
      <c r="JMY1036" s="45"/>
      <c r="JMZ1036" s="45"/>
      <c r="JNA1036" s="45"/>
      <c r="JNB1036" s="45"/>
      <c r="JNC1036" s="45"/>
      <c r="JND1036" s="45"/>
      <c r="JNE1036" s="45"/>
      <c r="JNF1036" s="45"/>
      <c r="JNG1036" s="45"/>
      <c r="JNH1036" s="45"/>
      <c r="JNI1036" s="45"/>
      <c r="JNJ1036" s="45"/>
      <c r="JNK1036" s="45"/>
      <c r="JNL1036" s="45"/>
      <c r="JNM1036" s="45"/>
      <c r="JNN1036" s="45"/>
      <c r="JNO1036" s="45"/>
      <c r="JNP1036" s="45"/>
      <c r="JNQ1036" s="45"/>
      <c r="JNR1036" s="45"/>
      <c r="JNS1036" s="45"/>
      <c r="JNT1036" s="45"/>
      <c r="JNU1036" s="45"/>
      <c r="JNV1036" s="45"/>
      <c r="JNW1036" s="45"/>
      <c r="JNX1036" s="45"/>
      <c r="JNY1036" s="45"/>
      <c r="JNZ1036" s="45"/>
      <c r="JOA1036" s="45"/>
      <c r="JOB1036" s="45"/>
      <c r="JOC1036" s="45"/>
      <c r="JOD1036" s="45"/>
      <c r="JOE1036" s="45"/>
      <c r="JOF1036" s="45"/>
      <c r="JOG1036" s="45"/>
      <c r="JOH1036" s="45"/>
      <c r="JOI1036" s="45"/>
      <c r="JOJ1036" s="45"/>
      <c r="JOK1036" s="45"/>
      <c r="JOL1036" s="45"/>
      <c r="JOM1036" s="45"/>
      <c r="JON1036" s="45"/>
      <c r="JOO1036" s="45"/>
      <c r="JOP1036" s="45"/>
      <c r="JOQ1036" s="45"/>
      <c r="JOR1036" s="45"/>
      <c r="JOS1036" s="45"/>
      <c r="JOT1036" s="45"/>
      <c r="JOU1036" s="45"/>
      <c r="JOV1036" s="45"/>
      <c r="JOW1036" s="45"/>
      <c r="JOX1036" s="45"/>
      <c r="JOY1036" s="45"/>
      <c r="JOZ1036" s="45"/>
      <c r="JPA1036" s="45"/>
      <c r="JPB1036" s="45"/>
      <c r="JPC1036" s="45"/>
      <c r="JPD1036" s="45"/>
      <c r="JPE1036" s="45"/>
      <c r="JPF1036" s="45"/>
      <c r="JPG1036" s="45"/>
      <c r="JPH1036" s="45"/>
      <c r="JPI1036" s="45"/>
      <c r="JPJ1036" s="45"/>
      <c r="JPK1036" s="45"/>
      <c r="JPL1036" s="45"/>
      <c r="JPM1036" s="45"/>
      <c r="JPN1036" s="45"/>
      <c r="JPO1036" s="45"/>
      <c r="JPP1036" s="45"/>
      <c r="JPQ1036" s="45"/>
      <c r="JPR1036" s="45"/>
      <c r="JPS1036" s="45"/>
      <c r="JPT1036" s="45"/>
      <c r="JPU1036" s="45"/>
      <c r="JPV1036" s="45"/>
      <c r="JPW1036" s="45"/>
      <c r="JPX1036" s="45"/>
      <c r="JPY1036" s="45"/>
      <c r="JPZ1036" s="45"/>
      <c r="JQA1036" s="45"/>
      <c r="JQB1036" s="45"/>
      <c r="JQC1036" s="45"/>
      <c r="JQD1036" s="45"/>
      <c r="JQE1036" s="45"/>
      <c r="JQF1036" s="45"/>
      <c r="JQG1036" s="45"/>
      <c r="JQH1036" s="45"/>
      <c r="JQI1036" s="45"/>
      <c r="JQJ1036" s="45"/>
      <c r="JQK1036" s="45"/>
      <c r="JQL1036" s="45"/>
      <c r="JQM1036" s="45"/>
      <c r="JQN1036" s="45"/>
      <c r="JQO1036" s="45"/>
      <c r="JQP1036" s="45"/>
      <c r="JQQ1036" s="45"/>
      <c r="JQR1036" s="45"/>
      <c r="JQS1036" s="45"/>
      <c r="JQT1036" s="45"/>
      <c r="JQU1036" s="45"/>
      <c r="JQV1036" s="45"/>
      <c r="JQW1036" s="45"/>
      <c r="JQX1036" s="45"/>
      <c r="JQY1036" s="45"/>
      <c r="JQZ1036" s="45"/>
      <c r="JRA1036" s="45"/>
      <c r="JRB1036" s="45"/>
      <c r="JRC1036" s="45"/>
      <c r="JRD1036" s="45"/>
      <c r="JRE1036" s="45"/>
      <c r="JRF1036" s="45"/>
      <c r="JRG1036" s="45"/>
      <c r="JRH1036" s="45"/>
      <c r="JRI1036" s="45"/>
      <c r="JRJ1036" s="45"/>
      <c r="JRK1036" s="45"/>
      <c r="JRL1036" s="45"/>
      <c r="JRM1036" s="45"/>
      <c r="JRN1036" s="45"/>
      <c r="JRO1036" s="45"/>
      <c r="JRP1036" s="45"/>
      <c r="JRQ1036" s="45"/>
      <c r="JRR1036" s="45"/>
      <c r="JRS1036" s="45"/>
      <c r="JRT1036" s="45"/>
      <c r="JRU1036" s="45"/>
      <c r="JRV1036" s="45"/>
      <c r="JRW1036" s="45"/>
      <c r="JRX1036" s="45"/>
      <c r="JRY1036" s="45"/>
      <c r="JRZ1036" s="45"/>
      <c r="JSA1036" s="45"/>
      <c r="JSB1036" s="45"/>
      <c r="JSC1036" s="45"/>
      <c r="JSD1036" s="45"/>
      <c r="JSE1036" s="45"/>
      <c r="JSF1036" s="45"/>
      <c r="JSG1036" s="45"/>
      <c r="JSH1036" s="45"/>
      <c r="JSI1036" s="45"/>
      <c r="JSJ1036" s="45"/>
      <c r="JSK1036" s="45"/>
      <c r="JSL1036" s="45"/>
      <c r="JSM1036" s="45"/>
      <c r="JSN1036" s="45"/>
      <c r="JSO1036" s="45"/>
      <c r="JSP1036" s="45"/>
      <c r="JSQ1036" s="45"/>
      <c r="JSR1036" s="45"/>
      <c r="JSS1036" s="45"/>
      <c r="JST1036" s="45"/>
      <c r="JSU1036" s="45"/>
      <c r="JSV1036" s="45"/>
      <c r="JSW1036" s="45"/>
      <c r="JSX1036" s="45"/>
      <c r="JSY1036" s="45"/>
      <c r="JSZ1036" s="45"/>
      <c r="JTA1036" s="45"/>
      <c r="JTB1036" s="45"/>
      <c r="JTC1036" s="45"/>
      <c r="JTD1036" s="45"/>
      <c r="JTE1036" s="45"/>
      <c r="JTF1036" s="45"/>
      <c r="JTG1036" s="45"/>
      <c r="JTH1036" s="45"/>
      <c r="JTI1036" s="45"/>
      <c r="JTJ1036" s="45"/>
      <c r="JTK1036" s="45"/>
      <c r="JTL1036" s="45"/>
      <c r="JTM1036" s="45"/>
      <c r="JTN1036" s="45"/>
      <c r="JTO1036" s="45"/>
      <c r="JTP1036" s="45"/>
      <c r="JTQ1036" s="45"/>
      <c r="JTR1036" s="45"/>
      <c r="JTS1036" s="45"/>
      <c r="JTT1036" s="45"/>
      <c r="JTU1036" s="45"/>
      <c r="JTV1036" s="45"/>
      <c r="JTW1036" s="45"/>
      <c r="JTX1036" s="45"/>
      <c r="JTY1036" s="45"/>
      <c r="JTZ1036" s="45"/>
      <c r="JUA1036" s="45"/>
      <c r="JUB1036" s="45"/>
      <c r="JUC1036" s="45"/>
      <c r="JUD1036" s="45"/>
      <c r="JUE1036" s="45"/>
      <c r="JUF1036" s="45"/>
      <c r="JUG1036" s="45"/>
      <c r="JUH1036" s="45"/>
      <c r="JUI1036" s="45"/>
      <c r="JUJ1036" s="45"/>
      <c r="JUK1036" s="45"/>
      <c r="JUL1036" s="45"/>
      <c r="JUM1036" s="45"/>
      <c r="JUN1036" s="45"/>
      <c r="JUO1036" s="45"/>
      <c r="JUP1036" s="45"/>
      <c r="JUQ1036" s="45"/>
      <c r="JUR1036" s="45"/>
      <c r="JUS1036" s="45"/>
      <c r="JUT1036" s="45"/>
      <c r="JUU1036" s="45"/>
      <c r="JUV1036" s="45"/>
      <c r="JUW1036" s="45"/>
      <c r="JUX1036" s="45"/>
      <c r="JUY1036" s="45"/>
      <c r="JUZ1036" s="45"/>
      <c r="JVA1036" s="45"/>
      <c r="JVB1036" s="45"/>
      <c r="JVC1036" s="45"/>
      <c r="JVD1036" s="45"/>
      <c r="JVE1036" s="45"/>
      <c r="JVF1036" s="45"/>
      <c r="JVG1036" s="45"/>
      <c r="JVH1036" s="45"/>
      <c r="JVI1036" s="45"/>
      <c r="JVJ1036" s="45"/>
      <c r="JVK1036" s="45"/>
      <c r="JVL1036" s="45"/>
      <c r="JVM1036" s="45"/>
      <c r="JVN1036" s="45"/>
      <c r="JVO1036" s="45"/>
      <c r="JVP1036" s="45"/>
      <c r="JVQ1036" s="45"/>
      <c r="JVR1036" s="45"/>
      <c r="JVS1036" s="45"/>
      <c r="JVT1036" s="45"/>
      <c r="JVU1036" s="45"/>
      <c r="JVV1036" s="45"/>
      <c r="JVW1036" s="45"/>
      <c r="JVX1036" s="45"/>
      <c r="JVY1036" s="45"/>
      <c r="JVZ1036" s="45"/>
      <c r="JWA1036" s="45"/>
      <c r="JWB1036" s="45"/>
      <c r="JWC1036" s="45"/>
      <c r="JWD1036" s="45"/>
      <c r="JWE1036" s="45"/>
      <c r="JWF1036" s="45"/>
      <c r="JWG1036" s="45"/>
      <c r="JWH1036" s="45"/>
      <c r="JWI1036" s="45"/>
      <c r="JWJ1036" s="45"/>
      <c r="JWK1036" s="45"/>
      <c r="JWL1036" s="45"/>
      <c r="JWM1036" s="45"/>
      <c r="JWN1036" s="45"/>
      <c r="JWO1036" s="45"/>
      <c r="JWP1036" s="45"/>
      <c r="JWQ1036" s="45"/>
      <c r="JWR1036" s="45"/>
      <c r="JWS1036" s="45"/>
      <c r="JWT1036" s="45"/>
      <c r="JWU1036" s="45"/>
      <c r="JWV1036" s="45"/>
      <c r="JWW1036" s="45"/>
      <c r="JWX1036" s="45"/>
      <c r="JWY1036" s="45"/>
      <c r="JWZ1036" s="45"/>
      <c r="JXA1036" s="45"/>
      <c r="JXB1036" s="45"/>
      <c r="JXC1036" s="45"/>
      <c r="JXD1036" s="45"/>
      <c r="JXE1036" s="45"/>
      <c r="JXF1036" s="45"/>
      <c r="JXG1036" s="45"/>
      <c r="JXH1036" s="45"/>
      <c r="JXI1036" s="45"/>
      <c r="JXJ1036" s="45"/>
      <c r="JXK1036" s="45"/>
      <c r="JXL1036" s="45"/>
      <c r="JXM1036" s="45"/>
      <c r="JXN1036" s="45"/>
      <c r="JXO1036" s="45"/>
      <c r="JXP1036" s="45"/>
      <c r="JXQ1036" s="45"/>
      <c r="JXR1036" s="45"/>
      <c r="JXS1036" s="45"/>
      <c r="JXT1036" s="45"/>
      <c r="JXU1036" s="45"/>
      <c r="JXV1036" s="45"/>
      <c r="JXW1036" s="45"/>
      <c r="JXX1036" s="45"/>
      <c r="JXY1036" s="45"/>
      <c r="JXZ1036" s="45"/>
      <c r="JYA1036" s="45"/>
      <c r="JYB1036" s="45"/>
      <c r="JYC1036" s="45"/>
      <c r="JYD1036" s="45"/>
      <c r="JYE1036" s="45"/>
      <c r="JYF1036" s="45"/>
      <c r="JYG1036" s="45"/>
      <c r="JYH1036" s="45"/>
      <c r="JYI1036" s="45"/>
      <c r="JYJ1036" s="45"/>
      <c r="JYK1036" s="45"/>
      <c r="JYL1036" s="45"/>
      <c r="JYM1036" s="45"/>
      <c r="JYN1036" s="45"/>
      <c r="JYO1036" s="45"/>
      <c r="JYP1036" s="45"/>
      <c r="JYQ1036" s="45"/>
      <c r="JYR1036" s="45"/>
      <c r="JYS1036" s="45"/>
      <c r="JYT1036" s="45"/>
      <c r="JYU1036" s="45"/>
      <c r="JYV1036" s="45"/>
      <c r="JYW1036" s="45"/>
      <c r="JYX1036" s="45"/>
      <c r="JYY1036" s="45"/>
      <c r="JYZ1036" s="45"/>
      <c r="JZA1036" s="45"/>
      <c r="JZB1036" s="45"/>
      <c r="JZC1036" s="45"/>
      <c r="JZD1036" s="45"/>
      <c r="JZE1036" s="45"/>
      <c r="JZF1036" s="45"/>
      <c r="JZG1036" s="45"/>
      <c r="JZH1036" s="45"/>
      <c r="JZI1036" s="45"/>
      <c r="JZJ1036" s="45"/>
      <c r="JZK1036" s="45"/>
      <c r="JZL1036" s="45"/>
      <c r="JZM1036" s="45"/>
      <c r="JZN1036" s="45"/>
      <c r="JZO1036" s="45"/>
      <c r="JZP1036" s="45"/>
      <c r="JZQ1036" s="45"/>
      <c r="JZR1036" s="45"/>
      <c r="JZS1036" s="45"/>
      <c r="JZT1036" s="45"/>
      <c r="JZU1036" s="45"/>
      <c r="JZV1036" s="45"/>
      <c r="JZW1036" s="45"/>
      <c r="JZX1036" s="45"/>
      <c r="JZY1036" s="45"/>
      <c r="JZZ1036" s="45"/>
      <c r="KAA1036" s="45"/>
      <c r="KAB1036" s="45"/>
      <c r="KAC1036" s="45"/>
      <c r="KAD1036" s="45"/>
      <c r="KAE1036" s="45"/>
      <c r="KAF1036" s="45"/>
      <c r="KAG1036" s="45"/>
      <c r="KAH1036" s="45"/>
      <c r="KAI1036" s="45"/>
      <c r="KAJ1036" s="45"/>
      <c r="KAK1036" s="45"/>
      <c r="KAL1036" s="45"/>
      <c r="KAM1036" s="45"/>
      <c r="KAN1036" s="45"/>
      <c r="KAO1036" s="45"/>
      <c r="KAP1036" s="45"/>
      <c r="KAQ1036" s="45"/>
      <c r="KAR1036" s="45"/>
      <c r="KAS1036" s="45"/>
      <c r="KAT1036" s="45"/>
      <c r="KAU1036" s="45"/>
      <c r="KAV1036" s="45"/>
      <c r="KAW1036" s="45"/>
      <c r="KAX1036" s="45"/>
      <c r="KAY1036" s="45"/>
      <c r="KAZ1036" s="45"/>
      <c r="KBA1036" s="45"/>
      <c r="KBB1036" s="45"/>
      <c r="KBC1036" s="45"/>
      <c r="KBD1036" s="45"/>
      <c r="KBE1036" s="45"/>
      <c r="KBF1036" s="45"/>
      <c r="KBG1036" s="45"/>
      <c r="KBH1036" s="45"/>
      <c r="KBI1036" s="45"/>
      <c r="KBJ1036" s="45"/>
      <c r="KBK1036" s="45"/>
      <c r="KBL1036" s="45"/>
      <c r="KBM1036" s="45"/>
      <c r="KBN1036" s="45"/>
      <c r="KBO1036" s="45"/>
      <c r="KBP1036" s="45"/>
      <c r="KBQ1036" s="45"/>
      <c r="KBR1036" s="45"/>
      <c r="KBS1036" s="45"/>
      <c r="KBT1036" s="45"/>
      <c r="KBU1036" s="45"/>
      <c r="KBV1036" s="45"/>
      <c r="KBW1036" s="45"/>
      <c r="KBX1036" s="45"/>
      <c r="KBY1036" s="45"/>
      <c r="KBZ1036" s="45"/>
      <c r="KCA1036" s="45"/>
      <c r="KCB1036" s="45"/>
      <c r="KCC1036" s="45"/>
      <c r="KCD1036" s="45"/>
      <c r="KCE1036" s="45"/>
      <c r="KCF1036" s="45"/>
      <c r="KCG1036" s="45"/>
      <c r="KCH1036" s="45"/>
      <c r="KCI1036" s="45"/>
      <c r="KCJ1036" s="45"/>
      <c r="KCK1036" s="45"/>
      <c r="KCL1036" s="45"/>
      <c r="KCM1036" s="45"/>
      <c r="KCN1036" s="45"/>
      <c r="KCO1036" s="45"/>
      <c r="KCP1036" s="45"/>
      <c r="KCQ1036" s="45"/>
      <c r="KCR1036" s="45"/>
      <c r="KCS1036" s="45"/>
      <c r="KCT1036" s="45"/>
      <c r="KCU1036" s="45"/>
      <c r="KCV1036" s="45"/>
      <c r="KCW1036" s="45"/>
      <c r="KCX1036" s="45"/>
      <c r="KCY1036" s="45"/>
      <c r="KCZ1036" s="45"/>
      <c r="KDA1036" s="45"/>
      <c r="KDB1036" s="45"/>
      <c r="KDC1036" s="45"/>
      <c r="KDD1036" s="45"/>
      <c r="KDE1036" s="45"/>
      <c r="KDF1036" s="45"/>
      <c r="KDG1036" s="45"/>
      <c r="KDH1036" s="45"/>
      <c r="KDI1036" s="45"/>
      <c r="KDJ1036" s="45"/>
      <c r="KDK1036" s="45"/>
      <c r="KDL1036" s="45"/>
      <c r="KDM1036" s="45"/>
      <c r="KDN1036" s="45"/>
      <c r="KDO1036" s="45"/>
      <c r="KDP1036" s="45"/>
      <c r="KDQ1036" s="45"/>
      <c r="KDR1036" s="45"/>
      <c r="KDS1036" s="45"/>
      <c r="KDT1036" s="45"/>
      <c r="KDU1036" s="45"/>
      <c r="KDV1036" s="45"/>
      <c r="KDW1036" s="45"/>
      <c r="KDX1036" s="45"/>
      <c r="KDY1036" s="45"/>
      <c r="KDZ1036" s="45"/>
      <c r="KEA1036" s="45"/>
      <c r="KEB1036" s="45"/>
      <c r="KEC1036" s="45"/>
      <c r="KED1036" s="45"/>
      <c r="KEE1036" s="45"/>
      <c r="KEF1036" s="45"/>
      <c r="KEG1036" s="45"/>
      <c r="KEH1036" s="45"/>
      <c r="KEI1036" s="45"/>
      <c r="KEJ1036" s="45"/>
      <c r="KEK1036" s="45"/>
      <c r="KEL1036" s="45"/>
      <c r="KEM1036" s="45"/>
      <c r="KEN1036" s="45"/>
      <c r="KEO1036" s="45"/>
      <c r="KEP1036" s="45"/>
      <c r="KEQ1036" s="45"/>
      <c r="KER1036" s="45"/>
      <c r="KES1036" s="45"/>
      <c r="KET1036" s="45"/>
      <c r="KEU1036" s="45"/>
      <c r="KEV1036" s="45"/>
      <c r="KEW1036" s="45"/>
      <c r="KEX1036" s="45"/>
      <c r="KEY1036" s="45"/>
      <c r="KEZ1036" s="45"/>
      <c r="KFA1036" s="45"/>
      <c r="KFB1036" s="45"/>
      <c r="KFC1036" s="45"/>
      <c r="KFD1036" s="45"/>
      <c r="KFE1036" s="45"/>
      <c r="KFF1036" s="45"/>
      <c r="KFG1036" s="45"/>
      <c r="KFH1036" s="45"/>
      <c r="KFI1036" s="45"/>
      <c r="KFJ1036" s="45"/>
      <c r="KFK1036" s="45"/>
      <c r="KFL1036" s="45"/>
      <c r="KFM1036" s="45"/>
      <c r="KFN1036" s="45"/>
      <c r="KFO1036" s="45"/>
      <c r="KFP1036" s="45"/>
      <c r="KFQ1036" s="45"/>
      <c r="KFR1036" s="45"/>
      <c r="KFS1036" s="45"/>
      <c r="KFT1036" s="45"/>
      <c r="KFU1036" s="45"/>
      <c r="KFV1036" s="45"/>
      <c r="KFW1036" s="45"/>
      <c r="KFX1036" s="45"/>
      <c r="KFY1036" s="45"/>
      <c r="KFZ1036" s="45"/>
      <c r="KGA1036" s="45"/>
      <c r="KGB1036" s="45"/>
      <c r="KGC1036" s="45"/>
      <c r="KGD1036" s="45"/>
      <c r="KGE1036" s="45"/>
      <c r="KGF1036" s="45"/>
      <c r="KGG1036" s="45"/>
      <c r="KGH1036" s="45"/>
      <c r="KGI1036" s="45"/>
      <c r="KGJ1036" s="45"/>
      <c r="KGK1036" s="45"/>
      <c r="KGL1036" s="45"/>
      <c r="KGM1036" s="45"/>
      <c r="KGN1036" s="45"/>
      <c r="KGO1036" s="45"/>
      <c r="KGP1036" s="45"/>
      <c r="KGQ1036" s="45"/>
      <c r="KGR1036" s="45"/>
      <c r="KGS1036" s="45"/>
      <c r="KGT1036" s="45"/>
      <c r="KGU1036" s="45"/>
      <c r="KGV1036" s="45"/>
      <c r="KGW1036" s="45"/>
      <c r="KGX1036" s="45"/>
      <c r="KGY1036" s="45"/>
      <c r="KGZ1036" s="45"/>
      <c r="KHA1036" s="45"/>
      <c r="KHB1036" s="45"/>
      <c r="KHC1036" s="45"/>
      <c r="KHD1036" s="45"/>
      <c r="KHE1036" s="45"/>
      <c r="KHF1036" s="45"/>
      <c r="KHG1036" s="45"/>
      <c r="KHH1036" s="45"/>
      <c r="KHI1036" s="45"/>
      <c r="KHJ1036" s="45"/>
      <c r="KHK1036" s="45"/>
      <c r="KHL1036" s="45"/>
      <c r="KHM1036" s="45"/>
      <c r="KHN1036" s="45"/>
      <c r="KHO1036" s="45"/>
      <c r="KHP1036" s="45"/>
      <c r="KHQ1036" s="45"/>
      <c r="KHR1036" s="45"/>
      <c r="KHS1036" s="45"/>
      <c r="KHT1036" s="45"/>
      <c r="KHU1036" s="45"/>
      <c r="KHV1036" s="45"/>
      <c r="KHW1036" s="45"/>
      <c r="KHX1036" s="45"/>
      <c r="KHY1036" s="45"/>
      <c r="KHZ1036" s="45"/>
      <c r="KIA1036" s="45"/>
      <c r="KIB1036" s="45"/>
      <c r="KIC1036" s="45"/>
      <c r="KID1036" s="45"/>
      <c r="KIE1036" s="45"/>
      <c r="KIF1036" s="45"/>
      <c r="KIG1036" s="45"/>
      <c r="KIH1036" s="45"/>
      <c r="KII1036" s="45"/>
      <c r="KIJ1036" s="45"/>
      <c r="KIK1036" s="45"/>
      <c r="KIL1036" s="45"/>
      <c r="KIM1036" s="45"/>
      <c r="KIN1036" s="45"/>
      <c r="KIO1036" s="45"/>
      <c r="KIP1036" s="45"/>
      <c r="KIQ1036" s="45"/>
      <c r="KIR1036" s="45"/>
      <c r="KIS1036" s="45"/>
      <c r="KIT1036" s="45"/>
      <c r="KIU1036" s="45"/>
      <c r="KIV1036" s="45"/>
      <c r="KIW1036" s="45"/>
      <c r="KIX1036" s="45"/>
      <c r="KIY1036" s="45"/>
      <c r="KIZ1036" s="45"/>
      <c r="KJA1036" s="45"/>
      <c r="KJB1036" s="45"/>
      <c r="KJC1036" s="45"/>
      <c r="KJD1036" s="45"/>
      <c r="KJE1036" s="45"/>
      <c r="KJF1036" s="45"/>
      <c r="KJG1036" s="45"/>
      <c r="KJH1036" s="45"/>
      <c r="KJI1036" s="45"/>
      <c r="KJJ1036" s="45"/>
      <c r="KJK1036" s="45"/>
      <c r="KJL1036" s="45"/>
      <c r="KJM1036" s="45"/>
      <c r="KJN1036" s="45"/>
      <c r="KJO1036" s="45"/>
      <c r="KJP1036" s="45"/>
      <c r="KJQ1036" s="45"/>
      <c r="KJR1036" s="45"/>
      <c r="KJS1036" s="45"/>
      <c r="KJT1036" s="45"/>
      <c r="KJU1036" s="45"/>
      <c r="KJV1036" s="45"/>
      <c r="KJW1036" s="45"/>
      <c r="KJX1036" s="45"/>
      <c r="KJY1036" s="45"/>
      <c r="KJZ1036" s="45"/>
      <c r="KKA1036" s="45"/>
      <c r="KKB1036" s="45"/>
      <c r="KKC1036" s="45"/>
      <c r="KKD1036" s="45"/>
      <c r="KKE1036" s="45"/>
      <c r="KKF1036" s="45"/>
      <c r="KKG1036" s="45"/>
      <c r="KKH1036" s="45"/>
      <c r="KKI1036" s="45"/>
      <c r="KKJ1036" s="45"/>
      <c r="KKK1036" s="45"/>
      <c r="KKL1036" s="45"/>
      <c r="KKM1036" s="45"/>
      <c r="KKN1036" s="45"/>
      <c r="KKO1036" s="45"/>
      <c r="KKP1036" s="45"/>
      <c r="KKQ1036" s="45"/>
      <c r="KKR1036" s="45"/>
      <c r="KKS1036" s="45"/>
      <c r="KKT1036" s="45"/>
      <c r="KKU1036" s="45"/>
      <c r="KKV1036" s="45"/>
      <c r="KKW1036" s="45"/>
      <c r="KKX1036" s="45"/>
      <c r="KKY1036" s="45"/>
      <c r="KKZ1036" s="45"/>
      <c r="KLA1036" s="45"/>
      <c r="KLB1036" s="45"/>
      <c r="KLC1036" s="45"/>
      <c r="KLD1036" s="45"/>
      <c r="KLE1036" s="45"/>
      <c r="KLF1036" s="45"/>
      <c r="KLG1036" s="45"/>
      <c r="KLH1036" s="45"/>
      <c r="KLI1036" s="45"/>
      <c r="KLJ1036" s="45"/>
      <c r="KLK1036" s="45"/>
      <c r="KLL1036" s="45"/>
      <c r="KLM1036" s="45"/>
      <c r="KLN1036" s="45"/>
      <c r="KLO1036" s="45"/>
      <c r="KLP1036" s="45"/>
      <c r="KLQ1036" s="45"/>
      <c r="KLR1036" s="45"/>
      <c r="KLS1036" s="45"/>
      <c r="KLT1036" s="45"/>
      <c r="KLU1036" s="45"/>
      <c r="KLV1036" s="45"/>
      <c r="KLW1036" s="45"/>
      <c r="KLX1036" s="45"/>
      <c r="KLY1036" s="45"/>
      <c r="KLZ1036" s="45"/>
      <c r="KMA1036" s="45"/>
      <c r="KMB1036" s="45"/>
      <c r="KMC1036" s="45"/>
      <c r="KMD1036" s="45"/>
      <c r="KME1036" s="45"/>
      <c r="KMF1036" s="45"/>
      <c r="KMG1036" s="45"/>
      <c r="KMH1036" s="45"/>
      <c r="KMI1036" s="45"/>
      <c r="KMJ1036" s="45"/>
      <c r="KMK1036" s="45"/>
      <c r="KML1036" s="45"/>
      <c r="KMM1036" s="45"/>
      <c r="KMN1036" s="45"/>
      <c r="KMO1036" s="45"/>
      <c r="KMP1036" s="45"/>
      <c r="KMQ1036" s="45"/>
      <c r="KMR1036" s="45"/>
      <c r="KMS1036" s="45"/>
      <c r="KMT1036" s="45"/>
      <c r="KMU1036" s="45"/>
      <c r="KMV1036" s="45"/>
      <c r="KMW1036" s="45"/>
      <c r="KMX1036" s="45"/>
      <c r="KMY1036" s="45"/>
      <c r="KMZ1036" s="45"/>
      <c r="KNA1036" s="45"/>
      <c r="KNB1036" s="45"/>
      <c r="KNC1036" s="45"/>
      <c r="KND1036" s="45"/>
      <c r="KNE1036" s="45"/>
      <c r="KNF1036" s="45"/>
      <c r="KNG1036" s="45"/>
      <c r="KNH1036" s="45"/>
      <c r="KNI1036" s="45"/>
      <c r="KNJ1036" s="45"/>
      <c r="KNK1036" s="45"/>
      <c r="KNL1036" s="45"/>
      <c r="KNM1036" s="45"/>
      <c r="KNN1036" s="45"/>
      <c r="KNO1036" s="45"/>
      <c r="KNP1036" s="45"/>
      <c r="KNQ1036" s="45"/>
      <c r="KNR1036" s="45"/>
      <c r="KNS1036" s="45"/>
      <c r="KNT1036" s="45"/>
      <c r="KNU1036" s="45"/>
      <c r="KNV1036" s="45"/>
      <c r="KNW1036" s="45"/>
      <c r="KNX1036" s="45"/>
      <c r="KNY1036" s="45"/>
      <c r="KNZ1036" s="45"/>
      <c r="KOA1036" s="45"/>
      <c r="KOB1036" s="45"/>
      <c r="KOC1036" s="45"/>
      <c r="KOD1036" s="45"/>
      <c r="KOE1036" s="45"/>
      <c r="KOF1036" s="45"/>
      <c r="KOG1036" s="45"/>
      <c r="KOH1036" s="45"/>
      <c r="KOI1036" s="45"/>
      <c r="KOJ1036" s="45"/>
      <c r="KOK1036" s="45"/>
      <c r="KOL1036" s="45"/>
      <c r="KOM1036" s="45"/>
      <c r="KON1036" s="45"/>
      <c r="KOO1036" s="45"/>
      <c r="KOP1036" s="45"/>
      <c r="KOQ1036" s="45"/>
      <c r="KOR1036" s="45"/>
      <c r="KOS1036" s="45"/>
      <c r="KOT1036" s="45"/>
      <c r="KOU1036" s="45"/>
      <c r="KOV1036" s="45"/>
      <c r="KOW1036" s="45"/>
      <c r="KOX1036" s="45"/>
      <c r="KOY1036" s="45"/>
      <c r="KOZ1036" s="45"/>
      <c r="KPA1036" s="45"/>
      <c r="KPB1036" s="45"/>
      <c r="KPC1036" s="45"/>
      <c r="KPD1036" s="45"/>
      <c r="KPE1036" s="45"/>
      <c r="KPF1036" s="45"/>
      <c r="KPG1036" s="45"/>
      <c r="KPH1036" s="45"/>
      <c r="KPI1036" s="45"/>
      <c r="KPJ1036" s="45"/>
      <c r="KPK1036" s="45"/>
      <c r="KPL1036" s="45"/>
      <c r="KPM1036" s="45"/>
      <c r="KPN1036" s="45"/>
      <c r="KPO1036" s="45"/>
      <c r="KPP1036" s="45"/>
      <c r="KPQ1036" s="45"/>
      <c r="KPR1036" s="45"/>
      <c r="KPS1036" s="45"/>
      <c r="KPT1036" s="45"/>
      <c r="KPU1036" s="45"/>
      <c r="KPV1036" s="45"/>
      <c r="KPW1036" s="45"/>
      <c r="KPX1036" s="45"/>
      <c r="KPY1036" s="45"/>
      <c r="KPZ1036" s="45"/>
      <c r="KQA1036" s="45"/>
      <c r="KQB1036" s="45"/>
      <c r="KQC1036" s="45"/>
      <c r="KQD1036" s="45"/>
      <c r="KQE1036" s="45"/>
      <c r="KQF1036" s="45"/>
      <c r="KQG1036" s="45"/>
      <c r="KQH1036" s="45"/>
      <c r="KQI1036" s="45"/>
      <c r="KQJ1036" s="45"/>
      <c r="KQK1036" s="45"/>
      <c r="KQL1036" s="45"/>
      <c r="KQM1036" s="45"/>
      <c r="KQN1036" s="45"/>
      <c r="KQO1036" s="45"/>
      <c r="KQP1036" s="45"/>
      <c r="KQQ1036" s="45"/>
      <c r="KQR1036" s="45"/>
      <c r="KQS1036" s="45"/>
      <c r="KQT1036" s="45"/>
      <c r="KQU1036" s="45"/>
      <c r="KQV1036" s="45"/>
      <c r="KQW1036" s="45"/>
      <c r="KQX1036" s="45"/>
      <c r="KQY1036" s="45"/>
      <c r="KQZ1036" s="45"/>
      <c r="KRA1036" s="45"/>
      <c r="KRB1036" s="45"/>
      <c r="KRC1036" s="45"/>
      <c r="KRD1036" s="45"/>
      <c r="KRE1036" s="45"/>
      <c r="KRF1036" s="45"/>
      <c r="KRG1036" s="45"/>
      <c r="KRH1036" s="45"/>
      <c r="KRI1036" s="45"/>
      <c r="KRJ1036" s="45"/>
      <c r="KRK1036" s="45"/>
      <c r="KRL1036" s="45"/>
      <c r="KRM1036" s="45"/>
      <c r="KRN1036" s="45"/>
      <c r="KRO1036" s="45"/>
      <c r="KRP1036" s="45"/>
      <c r="KRQ1036" s="45"/>
      <c r="KRR1036" s="45"/>
      <c r="KRS1036" s="45"/>
      <c r="KRT1036" s="45"/>
      <c r="KRU1036" s="45"/>
      <c r="KRV1036" s="45"/>
      <c r="KRW1036" s="45"/>
      <c r="KRX1036" s="45"/>
      <c r="KRY1036" s="45"/>
      <c r="KRZ1036" s="45"/>
      <c r="KSA1036" s="45"/>
      <c r="KSB1036" s="45"/>
      <c r="KSC1036" s="45"/>
      <c r="KSD1036" s="45"/>
      <c r="KSE1036" s="45"/>
      <c r="KSF1036" s="45"/>
      <c r="KSG1036" s="45"/>
      <c r="KSH1036" s="45"/>
      <c r="KSI1036" s="45"/>
      <c r="KSJ1036" s="45"/>
      <c r="KSK1036" s="45"/>
      <c r="KSL1036" s="45"/>
      <c r="KSM1036" s="45"/>
      <c r="KSN1036" s="45"/>
      <c r="KSO1036" s="45"/>
      <c r="KSP1036" s="45"/>
      <c r="KSQ1036" s="45"/>
      <c r="KSR1036" s="45"/>
      <c r="KSS1036" s="45"/>
      <c r="KST1036" s="45"/>
      <c r="KSU1036" s="45"/>
      <c r="KSV1036" s="45"/>
      <c r="KSW1036" s="45"/>
      <c r="KSX1036" s="45"/>
      <c r="KSY1036" s="45"/>
      <c r="KSZ1036" s="45"/>
      <c r="KTA1036" s="45"/>
      <c r="KTB1036" s="45"/>
      <c r="KTC1036" s="45"/>
      <c r="KTD1036" s="45"/>
      <c r="KTE1036" s="45"/>
      <c r="KTF1036" s="45"/>
      <c r="KTG1036" s="45"/>
      <c r="KTH1036" s="45"/>
      <c r="KTI1036" s="45"/>
      <c r="KTJ1036" s="45"/>
      <c r="KTK1036" s="45"/>
      <c r="KTL1036" s="45"/>
      <c r="KTM1036" s="45"/>
      <c r="KTN1036" s="45"/>
      <c r="KTO1036" s="45"/>
      <c r="KTP1036" s="45"/>
      <c r="KTQ1036" s="45"/>
      <c r="KTR1036" s="45"/>
      <c r="KTS1036" s="45"/>
      <c r="KTT1036" s="45"/>
      <c r="KTU1036" s="45"/>
      <c r="KTV1036" s="45"/>
      <c r="KTW1036" s="45"/>
      <c r="KTX1036" s="45"/>
      <c r="KTY1036" s="45"/>
      <c r="KTZ1036" s="45"/>
      <c r="KUA1036" s="45"/>
      <c r="KUB1036" s="45"/>
      <c r="KUC1036" s="45"/>
      <c r="KUD1036" s="45"/>
      <c r="KUE1036" s="45"/>
      <c r="KUF1036" s="45"/>
      <c r="KUG1036" s="45"/>
      <c r="KUH1036" s="45"/>
      <c r="KUI1036" s="45"/>
      <c r="KUJ1036" s="45"/>
      <c r="KUK1036" s="45"/>
      <c r="KUL1036" s="45"/>
      <c r="KUM1036" s="45"/>
      <c r="KUN1036" s="45"/>
      <c r="KUO1036" s="45"/>
      <c r="KUP1036" s="45"/>
      <c r="KUQ1036" s="45"/>
      <c r="KUR1036" s="45"/>
      <c r="KUS1036" s="45"/>
      <c r="KUT1036" s="45"/>
      <c r="KUU1036" s="45"/>
      <c r="KUV1036" s="45"/>
      <c r="KUW1036" s="45"/>
      <c r="KUX1036" s="45"/>
      <c r="KUY1036" s="45"/>
      <c r="KUZ1036" s="45"/>
      <c r="KVA1036" s="45"/>
      <c r="KVB1036" s="45"/>
      <c r="KVC1036" s="45"/>
      <c r="KVD1036" s="45"/>
      <c r="KVE1036" s="45"/>
      <c r="KVF1036" s="45"/>
      <c r="KVG1036" s="45"/>
      <c r="KVH1036" s="45"/>
      <c r="KVI1036" s="45"/>
      <c r="KVJ1036" s="45"/>
      <c r="KVK1036" s="45"/>
      <c r="KVL1036" s="45"/>
      <c r="KVM1036" s="45"/>
      <c r="KVN1036" s="45"/>
      <c r="KVO1036" s="45"/>
      <c r="KVP1036" s="45"/>
      <c r="KVQ1036" s="45"/>
      <c r="KVR1036" s="45"/>
      <c r="KVS1036" s="45"/>
      <c r="KVT1036" s="45"/>
      <c r="KVU1036" s="45"/>
      <c r="KVV1036" s="45"/>
      <c r="KVW1036" s="45"/>
      <c r="KVX1036" s="45"/>
      <c r="KVY1036" s="45"/>
      <c r="KVZ1036" s="45"/>
      <c r="KWA1036" s="45"/>
      <c r="KWB1036" s="45"/>
      <c r="KWC1036" s="45"/>
      <c r="KWD1036" s="45"/>
      <c r="KWE1036" s="45"/>
      <c r="KWF1036" s="45"/>
      <c r="KWG1036" s="45"/>
      <c r="KWH1036" s="45"/>
      <c r="KWI1036" s="45"/>
      <c r="KWJ1036" s="45"/>
      <c r="KWK1036" s="45"/>
      <c r="KWL1036" s="45"/>
      <c r="KWM1036" s="45"/>
      <c r="KWN1036" s="45"/>
      <c r="KWO1036" s="45"/>
      <c r="KWP1036" s="45"/>
      <c r="KWQ1036" s="45"/>
      <c r="KWR1036" s="45"/>
      <c r="KWS1036" s="45"/>
      <c r="KWT1036" s="45"/>
      <c r="KWU1036" s="45"/>
      <c r="KWV1036" s="45"/>
      <c r="KWW1036" s="45"/>
      <c r="KWX1036" s="45"/>
      <c r="KWY1036" s="45"/>
      <c r="KWZ1036" s="45"/>
      <c r="KXA1036" s="45"/>
      <c r="KXB1036" s="45"/>
      <c r="KXC1036" s="45"/>
      <c r="KXD1036" s="45"/>
      <c r="KXE1036" s="45"/>
      <c r="KXF1036" s="45"/>
      <c r="KXG1036" s="45"/>
      <c r="KXH1036" s="45"/>
      <c r="KXI1036" s="45"/>
      <c r="KXJ1036" s="45"/>
      <c r="KXK1036" s="45"/>
      <c r="KXL1036" s="45"/>
      <c r="KXM1036" s="45"/>
      <c r="KXN1036" s="45"/>
      <c r="KXO1036" s="45"/>
      <c r="KXP1036" s="45"/>
      <c r="KXQ1036" s="45"/>
      <c r="KXR1036" s="45"/>
      <c r="KXS1036" s="45"/>
      <c r="KXT1036" s="45"/>
      <c r="KXU1036" s="45"/>
      <c r="KXV1036" s="45"/>
      <c r="KXW1036" s="45"/>
      <c r="KXX1036" s="45"/>
      <c r="KXY1036" s="45"/>
      <c r="KXZ1036" s="45"/>
      <c r="KYA1036" s="45"/>
      <c r="KYB1036" s="45"/>
      <c r="KYC1036" s="45"/>
      <c r="KYD1036" s="45"/>
      <c r="KYE1036" s="45"/>
      <c r="KYF1036" s="45"/>
      <c r="KYG1036" s="45"/>
      <c r="KYH1036" s="45"/>
      <c r="KYI1036" s="45"/>
      <c r="KYJ1036" s="45"/>
      <c r="KYK1036" s="45"/>
      <c r="KYL1036" s="45"/>
      <c r="KYM1036" s="45"/>
      <c r="KYN1036" s="45"/>
      <c r="KYO1036" s="45"/>
      <c r="KYP1036" s="45"/>
      <c r="KYQ1036" s="45"/>
      <c r="KYR1036" s="45"/>
      <c r="KYS1036" s="45"/>
      <c r="KYT1036" s="45"/>
      <c r="KYU1036" s="45"/>
      <c r="KYV1036" s="45"/>
      <c r="KYW1036" s="45"/>
      <c r="KYX1036" s="45"/>
      <c r="KYY1036" s="45"/>
      <c r="KYZ1036" s="45"/>
      <c r="KZA1036" s="45"/>
      <c r="KZB1036" s="45"/>
      <c r="KZC1036" s="45"/>
      <c r="KZD1036" s="45"/>
      <c r="KZE1036" s="45"/>
      <c r="KZF1036" s="45"/>
      <c r="KZG1036" s="45"/>
      <c r="KZH1036" s="45"/>
      <c r="KZI1036" s="45"/>
      <c r="KZJ1036" s="45"/>
      <c r="KZK1036" s="45"/>
      <c r="KZL1036" s="45"/>
      <c r="KZM1036" s="45"/>
      <c r="KZN1036" s="45"/>
      <c r="KZO1036" s="45"/>
      <c r="KZP1036" s="45"/>
      <c r="KZQ1036" s="45"/>
      <c r="KZR1036" s="45"/>
      <c r="KZS1036" s="45"/>
      <c r="KZT1036" s="45"/>
      <c r="KZU1036" s="45"/>
      <c r="KZV1036" s="45"/>
      <c r="KZW1036" s="45"/>
      <c r="KZX1036" s="45"/>
      <c r="KZY1036" s="45"/>
      <c r="KZZ1036" s="45"/>
      <c r="LAA1036" s="45"/>
      <c r="LAB1036" s="45"/>
      <c r="LAC1036" s="45"/>
      <c r="LAD1036" s="45"/>
      <c r="LAE1036" s="45"/>
      <c r="LAF1036" s="45"/>
      <c r="LAG1036" s="45"/>
      <c r="LAH1036" s="45"/>
      <c r="LAI1036" s="45"/>
      <c r="LAJ1036" s="45"/>
      <c r="LAK1036" s="45"/>
      <c r="LAL1036" s="45"/>
      <c r="LAM1036" s="45"/>
      <c r="LAN1036" s="45"/>
      <c r="LAO1036" s="45"/>
      <c r="LAP1036" s="45"/>
      <c r="LAQ1036" s="45"/>
      <c r="LAR1036" s="45"/>
      <c r="LAS1036" s="45"/>
      <c r="LAT1036" s="45"/>
      <c r="LAU1036" s="45"/>
      <c r="LAV1036" s="45"/>
      <c r="LAW1036" s="45"/>
      <c r="LAX1036" s="45"/>
      <c r="LAY1036" s="45"/>
      <c r="LAZ1036" s="45"/>
      <c r="LBA1036" s="45"/>
      <c r="LBB1036" s="45"/>
      <c r="LBC1036" s="45"/>
      <c r="LBD1036" s="45"/>
      <c r="LBE1036" s="45"/>
      <c r="LBF1036" s="45"/>
      <c r="LBG1036" s="45"/>
      <c r="LBH1036" s="45"/>
      <c r="LBI1036" s="45"/>
      <c r="LBJ1036" s="45"/>
      <c r="LBK1036" s="45"/>
      <c r="LBL1036" s="45"/>
      <c r="LBM1036" s="45"/>
      <c r="LBN1036" s="45"/>
      <c r="LBO1036" s="45"/>
      <c r="LBP1036" s="45"/>
      <c r="LBQ1036" s="45"/>
      <c r="LBR1036" s="45"/>
      <c r="LBS1036" s="45"/>
      <c r="LBT1036" s="45"/>
      <c r="LBU1036" s="45"/>
      <c r="LBV1036" s="45"/>
      <c r="LBW1036" s="45"/>
      <c r="LBX1036" s="45"/>
      <c r="LBY1036" s="45"/>
      <c r="LBZ1036" s="45"/>
      <c r="LCA1036" s="45"/>
      <c r="LCB1036" s="45"/>
      <c r="LCC1036" s="45"/>
      <c r="LCD1036" s="45"/>
      <c r="LCE1036" s="45"/>
      <c r="LCF1036" s="45"/>
      <c r="LCG1036" s="45"/>
      <c r="LCH1036" s="45"/>
      <c r="LCI1036" s="45"/>
      <c r="LCJ1036" s="45"/>
      <c r="LCK1036" s="45"/>
      <c r="LCL1036" s="45"/>
      <c r="LCM1036" s="45"/>
      <c r="LCN1036" s="45"/>
      <c r="LCO1036" s="45"/>
      <c r="LCP1036" s="45"/>
      <c r="LCQ1036" s="45"/>
      <c r="LCR1036" s="45"/>
      <c r="LCS1036" s="45"/>
      <c r="LCT1036" s="45"/>
      <c r="LCU1036" s="45"/>
      <c r="LCV1036" s="45"/>
      <c r="LCW1036" s="45"/>
      <c r="LCX1036" s="45"/>
      <c r="LCY1036" s="45"/>
      <c r="LCZ1036" s="45"/>
      <c r="LDA1036" s="45"/>
      <c r="LDB1036" s="45"/>
      <c r="LDC1036" s="45"/>
      <c r="LDD1036" s="45"/>
      <c r="LDE1036" s="45"/>
      <c r="LDF1036" s="45"/>
      <c r="LDG1036" s="45"/>
      <c r="LDH1036" s="45"/>
      <c r="LDI1036" s="45"/>
      <c r="LDJ1036" s="45"/>
      <c r="LDK1036" s="45"/>
      <c r="LDL1036" s="45"/>
      <c r="LDM1036" s="45"/>
      <c r="LDN1036" s="45"/>
      <c r="LDO1036" s="45"/>
      <c r="LDP1036" s="45"/>
      <c r="LDQ1036" s="45"/>
      <c r="LDR1036" s="45"/>
      <c r="LDS1036" s="45"/>
      <c r="LDT1036" s="45"/>
      <c r="LDU1036" s="45"/>
      <c r="LDV1036" s="45"/>
      <c r="LDW1036" s="45"/>
      <c r="LDX1036" s="45"/>
      <c r="LDY1036" s="45"/>
      <c r="LDZ1036" s="45"/>
      <c r="LEA1036" s="45"/>
      <c r="LEB1036" s="45"/>
      <c r="LEC1036" s="45"/>
      <c r="LED1036" s="45"/>
      <c r="LEE1036" s="45"/>
      <c r="LEF1036" s="45"/>
      <c r="LEG1036" s="45"/>
      <c r="LEH1036" s="45"/>
      <c r="LEI1036" s="45"/>
      <c r="LEJ1036" s="45"/>
      <c r="LEK1036" s="45"/>
      <c r="LEL1036" s="45"/>
      <c r="LEM1036" s="45"/>
      <c r="LEN1036" s="45"/>
      <c r="LEO1036" s="45"/>
      <c r="LEP1036" s="45"/>
      <c r="LEQ1036" s="45"/>
      <c r="LER1036" s="45"/>
      <c r="LES1036" s="45"/>
      <c r="LET1036" s="45"/>
      <c r="LEU1036" s="45"/>
      <c r="LEV1036" s="45"/>
      <c r="LEW1036" s="45"/>
      <c r="LEX1036" s="45"/>
      <c r="LEY1036" s="45"/>
      <c r="LEZ1036" s="45"/>
      <c r="LFA1036" s="45"/>
      <c r="LFB1036" s="45"/>
      <c r="LFC1036" s="45"/>
      <c r="LFD1036" s="45"/>
      <c r="LFE1036" s="45"/>
      <c r="LFF1036" s="45"/>
      <c r="LFG1036" s="45"/>
      <c r="LFH1036" s="45"/>
      <c r="LFI1036" s="45"/>
      <c r="LFJ1036" s="45"/>
      <c r="LFK1036" s="45"/>
      <c r="LFL1036" s="45"/>
      <c r="LFM1036" s="45"/>
      <c r="LFN1036" s="45"/>
      <c r="LFO1036" s="45"/>
      <c r="LFP1036" s="45"/>
      <c r="LFQ1036" s="45"/>
      <c r="LFR1036" s="45"/>
      <c r="LFS1036" s="45"/>
      <c r="LFT1036" s="45"/>
      <c r="LFU1036" s="45"/>
      <c r="LFV1036" s="45"/>
      <c r="LFW1036" s="45"/>
      <c r="LFX1036" s="45"/>
      <c r="LFY1036" s="45"/>
      <c r="LFZ1036" s="45"/>
      <c r="LGA1036" s="45"/>
      <c r="LGB1036" s="45"/>
      <c r="LGC1036" s="45"/>
      <c r="LGD1036" s="45"/>
      <c r="LGE1036" s="45"/>
      <c r="LGF1036" s="45"/>
      <c r="LGG1036" s="45"/>
      <c r="LGH1036" s="45"/>
      <c r="LGI1036" s="45"/>
      <c r="LGJ1036" s="45"/>
      <c r="LGK1036" s="45"/>
      <c r="LGL1036" s="45"/>
      <c r="LGM1036" s="45"/>
      <c r="LGN1036" s="45"/>
      <c r="LGO1036" s="45"/>
      <c r="LGP1036" s="45"/>
      <c r="LGQ1036" s="45"/>
      <c r="LGR1036" s="45"/>
      <c r="LGS1036" s="45"/>
      <c r="LGT1036" s="45"/>
      <c r="LGU1036" s="45"/>
      <c r="LGV1036" s="45"/>
      <c r="LGW1036" s="45"/>
      <c r="LGX1036" s="45"/>
      <c r="LGY1036" s="45"/>
      <c r="LGZ1036" s="45"/>
      <c r="LHA1036" s="45"/>
      <c r="LHB1036" s="45"/>
      <c r="LHC1036" s="45"/>
      <c r="LHD1036" s="45"/>
      <c r="LHE1036" s="45"/>
      <c r="LHF1036" s="45"/>
      <c r="LHG1036" s="45"/>
      <c r="LHH1036" s="45"/>
      <c r="LHI1036" s="45"/>
      <c r="LHJ1036" s="45"/>
      <c r="LHK1036" s="45"/>
      <c r="LHL1036" s="45"/>
      <c r="LHM1036" s="45"/>
      <c r="LHN1036" s="45"/>
      <c r="LHO1036" s="45"/>
      <c r="LHP1036" s="45"/>
      <c r="LHQ1036" s="45"/>
      <c r="LHR1036" s="45"/>
      <c r="LHS1036" s="45"/>
      <c r="LHT1036" s="45"/>
      <c r="LHU1036" s="45"/>
      <c r="LHV1036" s="45"/>
      <c r="LHW1036" s="45"/>
      <c r="LHX1036" s="45"/>
      <c r="LHY1036" s="45"/>
      <c r="LHZ1036" s="45"/>
      <c r="LIA1036" s="45"/>
      <c r="LIB1036" s="45"/>
      <c r="LIC1036" s="45"/>
      <c r="LID1036" s="45"/>
      <c r="LIE1036" s="45"/>
      <c r="LIF1036" s="45"/>
      <c r="LIG1036" s="45"/>
      <c r="LIH1036" s="45"/>
      <c r="LII1036" s="45"/>
      <c r="LIJ1036" s="45"/>
      <c r="LIK1036" s="45"/>
      <c r="LIL1036" s="45"/>
      <c r="LIM1036" s="45"/>
      <c r="LIN1036" s="45"/>
      <c r="LIO1036" s="45"/>
      <c r="LIP1036" s="45"/>
      <c r="LIQ1036" s="45"/>
      <c r="LIR1036" s="45"/>
      <c r="LIS1036" s="45"/>
      <c r="LIT1036" s="45"/>
      <c r="LIU1036" s="45"/>
      <c r="LIV1036" s="45"/>
      <c r="LIW1036" s="45"/>
      <c r="LIX1036" s="45"/>
      <c r="LIY1036" s="45"/>
      <c r="LIZ1036" s="45"/>
      <c r="LJA1036" s="45"/>
      <c r="LJB1036" s="45"/>
      <c r="LJC1036" s="45"/>
      <c r="LJD1036" s="45"/>
      <c r="LJE1036" s="45"/>
      <c r="LJF1036" s="45"/>
      <c r="LJG1036" s="45"/>
      <c r="LJH1036" s="45"/>
      <c r="LJI1036" s="45"/>
      <c r="LJJ1036" s="45"/>
      <c r="LJK1036" s="45"/>
      <c r="LJL1036" s="45"/>
      <c r="LJM1036" s="45"/>
      <c r="LJN1036" s="45"/>
      <c r="LJO1036" s="45"/>
      <c r="LJP1036" s="45"/>
      <c r="LJQ1036" s="45"/>
      <c r="LJR1036" s="45"/>
      <c r="LJS1036" s="45"/>
      <c r="LJT1036" s="45"/>
      <c r="LJU1036" s="45"/>
      <c r="LJV1036" s="45"/>
      <c r="LJW1036" s="45"/>
      <c r="LJX1036" s="45"/>
      <c r="LJY1036" s="45"/>
      <c r="LJZ1036" s="45"/>
      <c r="LKA1036" s="45"/>
      <c r="LKB1036" s="45"/>
      <c r="LKC1036" s="45"/>
      <c r="LKD1036" s="45"/>
      <c r="LKE1036" s="45"/>
      <c r="LKF1036" s="45"/>
      <c r="LKG1036" s="45"/>
      <c r="LKH1036" s="45"/>
      <c r="LKI1036" s="45"/>
      <c r="LKJ1036" s="45"/>
      <c r="LKK1036" s="45"/>
      <c r="LKL1036" s="45"/>
      <c r="LKM1036" s="45"/>
      <c r="LKN1036" s="45"/>
      <c r="LKO1036" s="45"/>
      <c r="LKP1036" s="45"/>
      <c r="LKQ1036" s="45"/>
      <c r="LKR1036" s="45"/>
      <c r="LKS1036" s="45"/>
      <c r="LKT1036" s="45"/>
      <c r="LKU1036" s="45"/>
      <c r="LKV1036" s="45"/>
      <c r="LKW1036" s="45"/>
      <c r="LKX1036" s="45"/>
      <c r="LKY1036" s="45"/>
      <c r="LKZ1036" s="45"/>
      <c r="LLA1036" s="45"/>
      <c r="LLB1036" s="45"/>
      <c r="LLC1036" s="45"/>
      <c r="LLD1036" s="45"/>
      <c r="LLE1036" s="45"/>
      <c r="LLF1036" s="45"/>
      <c r="LLG1036" s="45"/>
      <c r="LLH1036" s="45"/>
      <c r="LLI1036" s="45"/>
      <c r="LLJ1036" s="45"/>
      <c r="LLK1036" s="45"/>
      <c r="LLL1036" s="45"/>
      <c r="LLM1036" s="45"/>
      <c r="LLN1036" s="45"/>
      <c r="LLO1036" s="45"/>
      <c r="LLP1036" s="45"/>
      <c r="LLQ1036" s="45"/>
      <c r="LLR1036" s="45"/>
      <c r="LLS1036" s="45"/>
      <c r="LLT1036" s="45"/>
      <c r="LLU1036" s="45"/>
      <c r="LLV1036" s="45"/>
      <c r="LLW1036" s="45"/>
      <c r="LLX1036" s="45"/>
      <c r="LLY1036" s="45"/>
      <c r="LLZ1036" s="45"/>
      <c r="LMA1036" s="45"/>
      <c r="LMB1036" s="45"/>
      <c r="LMC1036" s="45"/>
      <c r="LMD1036" s="45"/>
      <c r="LME1036" s="45"/>
      <c r="LMF1036" s="45"/>
      <c r="LMG1036" s="45"/>
      <c r="LMH1036" s="45"/>
      <c r="LMI1036" s="45"/>
      <c r="LMJ1036" s="45"/>
      <c r="LMK1036" s="45"/>
      <c r="LML1036" s="45"/>
      <c r="LMM1036" s="45"/>
      <c r="LMN1036" s="45"/>
      <c r="LMO1036" s="45"/>
      <c r="LMP1036" s="45"/>
      <c r="LMQ1036" s="45"/>
      <c r="LMR1036" s="45"/>
      <c r="LMS1036" s="45"/>
      <c r="LMT1036" s="45"/>
      <c r="LMU1036" s="45"/>
      <c r="LMV1036" s="45"/>
      <c r="LMW1036" s="45"/>
      <c r="LMX1036" s="45"/>
      <c r="LMY1036" s="45"/>
      <c r="LMZ1036" s="45"/>
      <c r="LNA1036" s="45"/>
      <c r="LNB1036" s="45"/>
      <c r="LNC1036" s="45"/>
      <c r="LND1036" s="45"/>
      <c r="LNE1036" s="45"/>
      <c r="LNF1036" s="45"/>
      <c r="LNG1036" s="45"/>
      <c r="LNH1036" s="45"/>
      <c r="LNI1036" s="45"/>
      <c r="LNJ1036" s="45"/>
      <c r="LNK1036" s="45"/>
      <c r="LNL1036" s="45"/>
      <c r="LNM1036" s="45"/>
      <c r="LNN1036" s="45"/>
      <c r="LNO1036" s="45"/>
      <c r="LNP1036" s="45"/>
      <c r="LNQ1036" s="45"/>
      <c r="LNR1036" s="45"/>
      <c r="LNS1036" s="45"/>
      <c r="LNT1036" s="45"/>
      <c r="LNU1036" s="45"/>
      <c r="LNV1036" s="45"/>
      <c r="LNW1036" s="45"/>
      <c r="LNX1036" s="45"/>
      <c r="LNY1036" s="45"/>
      <c r="LNZ1036" s="45"/>
      <c r="LOA1036" s="45"/>
      <c r="LOB1036" s="45"/>
      <c r="LOC1036" s="45"/>
      <c r="LOD1036" s="45"/>
      <c r="LOE1036" s="45"/>
      <c r="LOF1036" s="45"/>
      <c r="LOG1036" s="45"/>
      <c r="LOH1036" s="45"/>
      <c r="LOI1036" s="45"/>
      <c r="LOJ1036" s="45"/>
      <c r="LOK1036" s="45"/>
      <c r="LOL1036" s="45"/>
      <c r="LOM1036" s="45"/>
      <c r="LON1036" s="45"/>
      <c r="LOO1036" s="45"/>
      <c r="LOP1036" s="45"/>
      <c r="LOQ1036" s="45"/>
      <c r="LOR1036" s="45"/>
      <c r="LOS1036" s="45"/>
      <c r="LOT1036" s="45"/>
      <c r="LOU1036" s="45"/>
      <c r="LOV1036" s="45"/>
      <c r="LOW1036" s="45"/>
      <c r="LOX1036" s="45"/>
      <c r="LOY1036" s="45"/>
      <c r="LOZ1036" s="45"/>
      <c r="LPA1036" s="45"/>
      <c r="LPB1036" s="45"/>
      <c r="LPC1036" s="45"/>
      <c r="LPD1036" s="45"/>
      <c r="LPE1036" s="45"/>
      <c r="LPF1036" s="45"/>
      <c r="LPG1036" s="45"/>
      <c r="LPH1036" s="45"/>
      <c r="LPI1036" s="45"/>
      <c r="LPJ1036" s="45"/>
      <c r="LPK1036" s="45"/>
      <c r="LPL1036" s="45"/>
      <c r="LPM1036" s="45"/>
      <c r="LPN1036" s="45"/>
      <c r="LPO1036" s="45"/>
      <c r="LPP1036" s="45"/>
      <c r="LPQ1036" s="45"/>
      <c r="LPR1036" s="45"/>
      <c r="LPS1036" s="45"/>
      <c r="LPT1036" s="45"/>
      <c r="LPU1036" s="45"/>
      <c r="LPV1036" s="45"/>
      <c r="LPW1036" s="45"/>
      <c r="LPX1036" s="45"/>
      <c r="LPY1036" s="45"/>
      <c r="LPZ1036" s="45"/>
      <c r="LQA1036" s="45"/>
      <c r="LQB1036" s="45"/>
      <c r="LQC1036" s="45"/>
      <c r="LQD1036" s="45"/>
      <c r="LQE1036" s="45"/>
      <c r="LQF1036" s="45"/>
      <c r="LQG1036" s="45"/>
      <c r="LQH1036" s="45"/>
      <c r="LQI1036" s="45"/>
      <c r="LQJ1036" s="45"/>
      <c r="LQK1036" s="45"/>
      <c r="LQL1036" s="45"/>
      <c r="LQM1036" s="45"/>
      <c r="LQN1036" s="45"/>
      <c r="LQO1036" s="45"/>
      <c r="LQP1036" s="45"/>
      <c r="LQQ1036" s="45"/>
      <c r="LQR1036" s="45"/>
      <c r="LQS1036" s="45"/>
      <c r="LQT1036" s="45"/>
      <c r="LQU1036" s="45"/>
      <c r="LQV1036" s="45"/>
      <c r="LQW1036" s="45"/>
      <c r="LQX1036" s="45"/>
      <c r="LQY1036" s="45"/>
      <c r="LQZ1036" s="45"/>
      <c r="LRA1036" s="45"/>
      <c r="LRB1036" s="45"/>
      <c r="LRC1036" s="45"/>
      <c r="LRD1036" s="45"/>
      <c r="LRE1036" s="45"/>
      <c r="LRF1036" s="45"/>
      <c r="LRG1036" s="45"/>
      <c r="LRH1036" s="45"/>
      <c r="LRI1036" s="45"/>
      <c r="LRJ1036" s="45"/>
      <c r="LRK1036" s="45"/>
      <c r="LRL1036" s="45"/>
      <c r="LRM1036" s="45"/>
      <c r="LRN1036" s="45"/>
      <c r="LRO1036" s="45"/>
      <c r="LRP1036" s="45"/>
      <c r="LRQ1036" s="45"/>
      <c r="LRR1036" s="45"/>
      <c r="LRS1036" s="45"/>
      <c r="LRT1036" s="45"/>
      <c r="LRU1036" s="45"/>
      <c r="LRV1036" s="45"/>
      <c r="LRW1036" s="45"/>
      <c r="LRX1036" s="45"/>
      <c r="LRY1036" s="45"/>
      <c r="LRZ1036" s="45"/>
      <c r="LSA1036" s="45"/>
      <c r="LSB1036" s="45"/>
      <c r="LSC1036" s="45"/>
      <c r="LSD1036" s="45"/>
      <c r="LSE1036" s="45"/>
      <c r="LSF1036" s="45"/>
      <c r="LSG1036" s="45"/>
      <c r="LSH1036" s="45"/>
      <c r="LSI1036" s="45"/>
      <c r="LSJ1036" s="45"/>
      <c r="LSK1036" s="45"/>
      <c r="LSL1036" s="45"/>
      <c r="LSM1036" s="45"/>
      <c r="LSN1036" s="45"/>
      <c r="LSO1036" s="45"/>
      <c r="LSP1036" s="45"/>
      <c r="LSQ1036" s="45"/>
      <c r="LSR1036" s="45"/>
      <c r="LSS1036" s="45"/>
      <c r="LST1036" s="45"/>
      <c r="LSU1036" s="45"/>
      <c r="LSV1036" s="45"/>
      <c r="LSW1036" s="45"/>
      <c r="LSX1036" s="45"/>
      <c r="LSY1036" s="45"/>
      <c r="LSZ1036" s="45"/>
      <c r="LTA1036" s="45"/>
      <c r="LTB1036" s="45"/>
      <c r="LTC1036" s="45"/>
      <c r="LTD1036" s="45"/>
      <c r="LTE1036" s="45"/>
      <c r="LTF1036" s="45"/>
      <c r="LTG1036" s="45"/>
      <c r="LTH1036" s="45"/>
      <c r="LTI1036" s="45"/>
      <c r="LTJ1036" s="45"/>
      <c r="LTK1036" s="45"/>
      <c r="LTL1036" s="45"/>
      <c r="LTM1036" s="45"/>
      <c r="LTN1036" s="45"/>
      <c r="LTO1036" s="45"/>
      <c r="LTP1036" s="45"/>
      <c r="LTQ1036" s="45"/>
      <c r="LTR1036" s="45"/>
      <c r="LTS1036" s="45"/>
      <c r="LTT1036" s="45"/>
      <c r="LTU1036" s="45"/>
      <c r="LTV1036" s="45"/>
      <c r="LTW1036" s="45"/>
      <c r="LTX1036" s="45"/>
      <c r="LTY1036" s="45"/>
      <c r="LTZ1036" s="45"/>
      <c r="LUA1036" s="45"/>
      <c r="LUB1036" s="45"/>
      <c r="LUC1036" s="45"/>
      <c r="LUD1036" s="45"/>
      <c r="LUE1036" s="45"/>
      <c r="LUF1036" s="45"/>
      <c r="LUG1036" s="45"/>
      <c r="LUH1036" s="45"/>
      <c r="LUI1036" s="45"/>
      <c r="LUJ1036" s="45"/>
      <c r="LUK1036" s="45"/>
      <c r="LUL1036" s="45"/>
      <c r="LUM1036" s="45"/>
      <c r="LUN1036" s="45"/>
      <c r="LUO1036" s="45"/>
      <c r="LUP1036" s="45"/>
      <c r="LUQ1036" s="45"/>
      <c r="LUR1036" s="45"/>
      <c r="LUS1036" s="45"/>
      <c r="LUT1036" s="45"/>
      <c r="LUU1036" s="45"/>
      <c r="LUV1036" s="45"/>
      <c r="LUW1036" s="45"/>
      <c r="LUX1036" s="45"/>
      <c r="LUY1036" s="45"/>
      <c r="LUZ1036" s="45"/>
      <c r="LVA1036" s="45"/>
      <c r="LVB1036" s="45"/>
      <c r="LVC1036" s="45"/>
      <c r="LVD1036" s="45"/>
      <c r="LVE1036" s="45"/>
      <c r="LVF1036" s="45"/>
      <c r="LVG1036" s="45"/>
      <c r="LVH1036" s="45"/>
      <c r="LVI1036" s="45"/>
      <c r="LVJ1036" s="45"/>
      <c r="LVK1036" s="45"/>
      <c r="LVL1036" s="45"/>
      <c r="LVM1036" s="45"/>
      <c r="LVN1036" s="45"/>
      <c r="LVO1036" s="45"/>
      <c r="LVP1036" s="45"/>
      <c r="LVQ1036" s="45"/>
      <c r="LVR1036" s="45"/>
      <c r="LVS1036" s="45"/>
      <c r="LVT1036" s="45"/>
      <c r="LVU1036" s="45"/>
      <c r="LVV1036" s="45"/>
      <c r="LVW1036" s="45"/>
      <c r="LVX1036" s="45"/>
      <c r="LVY1036" s="45"/>
      <c r="LVZ1036" s="45"/>
      <c r="LWA1036" s="45"/>
      <c r="LWB1036" s="45"/>
      <c r="LWC1036" s="45"/>
      <c r="LWD1036" s="45"/>
      <c r="LWE1036" s="45"/>
      <c r="LWF1036" s="45"/>
      <c r="LWG1036" s="45"/>
      <c r="LWH1036" s="45"/>
      <c r="LWI1036" s="45"/>
      <c r="LWJ1036" s="45"/>
      <c r="LWK1036" s="45"/>
      <c r="LWL1036" s="45"/>
      <c r="LWM1036" s="45"/>
      <c r="LWN1036" s="45"/>
      <c r="LWO1036" s="45"/>
      <c r="LWP1036" s="45"/>
      <c r="LWQ1036" s="45"/>
      <c r="LWR1036" s="45"/>
      <c r="LWS1036" s="45"/>
      <c r="LWT1036" s="45"/>
      <c r="LWU1036" s="45"/>
      <c r="LWV1036" s="45"/>
      <c r="LWW1036" s="45"/>
      <c r="LWX1036" s="45"/>
      <c r="LWY1036" s="45"/>
      <c r="LWZ1036" s="45"/>
      <c r="LXA1036" s="45"/>
      <c r="LXB1036" s="45"/>
      <c r="LXC1036" s="45"/>
      <c r="LXD1036" s="45"/>
      <c r="LXE1036" s="45"/>
      <c r="LXF1036" s="45"/>
      <c r="LXG1036" s="45"/>
      <c r="LXH1036" s="45"/>
      <c r="LXI1036" s="45"/>
      <c r="LXJ1036" s="45"/>
      <c r="LXK1036" s="45"/>
      <c r="LXL1036" s="45"/>
      <c r="LXM1036" s="45"/>
      <c r="LXN1036" s="45"/>
      <c r="LXO1036" s="45"/>
      <c r="LXP1036" s="45"/>
      <c r="LXQ1036" s="45"/>
      <c r="LXR1036" s="45"/>
      <c r="LXS1036" s="45"/>
      <c r="LXT1036" s="45"/>
      <c r="LXU1036" s="45"/>
      <c r="LXV1036" s="45"/>
      <c r="LXW1036" s="45"/>
      <c r="LXX1036" s="45"/>
      <c r="LXY1036" s="45"/>
      <c r="LXZ1036" s="45"/>
      <c r="LYA1036" s="45"/>
      <c r="LYB1036" s="45"/>
      <c r="LYC1036" s="45"/>
      <c r="LYD1036" s="45"/>
      <c r="LYE1036" s="45"/>
      <c r="LYF1036" s="45"/>
      <c r="LYG1036" s="45"/>
      <c r="LYH1036" s="45"/>
      <c r="LYI1036" s="45"/>
      <c r="LYJ1036" s="45"/>
      <c r="LYK1036" s="45"/>
      <c r="LYL1036" s="45"/>
      <c r="LYM1036" s="45"/>
      <c r="LYN1036" s="45"/>
      <c r="LYO1036" s="45"/>
      <c r="LYP1036" s="45"/>
      <c r="LYQ1036" s="45"/>
      <c r="LYR1036" s="45"/>
      <c r="LYS1036" s="45"/>
      <c r="LYT1036" s="45"/>
      <c r="LYU1036" s="45"/>
      <c r="LYV1036" s="45"/>
      <c r="LYW1036" s="45"/>
      <c r="LYX1036" s="45"/>
      <c r="LYY1036" s="45"/>
      <c r="LYZ1036" s="45"/>
      <c r="LZA1036" s="45"/>
      <c r="LZB1036" s="45"/>
      <c r="LZC1036" s="45"/>
      <c r="LZD1036" s="45"/>
      <c r="LZE1036" s="45"/>
      <c r="LZF1036" s="45"/>
      <c r="LZG1036" s="45"/>
      <c r="LZH1036" s="45"/>
      <c r="LZI1036" s="45"/>
      <c r="LZJ1036" s="45"/>
      <c r="LZK1036" s="45"/>
      <c r="LZL1036" s="45"/>
      <c r="LZM1036" s="45"/>
      <c r="LZN1036" s="45"/>
      <c r="LZO1036" s="45"/>
      <c r="LZP1036" s="45"/>
      <c r="LZQ1036" s="45"/>
      <c r="LZR1036" s="45"/>
      <c r="LZS1036" s="45"/>
      <c r="LZT1036" s="45"/>
      <c r="LZU1036" s="45"/>
      <c r="LZV1036" s="45"/>
      <c r="LZW1036" s="45"/>
      <c r="LZX1036" s="45"/>
      <c r="LZY1036" s="45"/>
      <c r="LZZ1036" s="45"/>
      <c r="MAA1036" s="45"/>
      <c r="MAB1036" s="45"/>
      <c r="MAC1036" s="45"/>
      <c r="MAD1036" s="45"/>
      <c r="MAE1036" s="45"/>
      <c r="MAF1036" s="45"/>
      <c r="MAG1036" s="45"/>
      <c r="MAH1036" s="45"/>
      <c r="MAI1036" s="45"/>
      <c r="MAJ1036" s="45"/>
      <c r="MAK1036" s="45"/>
      <c r="MAL1036" s="45"/>
      <c r="MAM1036" s="45"/>
      <c r="MAN1036" s="45"/>
      <c r="MAO1036" s="45"/>
      <c r="MAP1036" s="45"/>
      <c r="MAQ1036" s="45"/>
      <c r="MAR1036" s="45"/>
      <c r="MAS1036" s="45"/>
      <c r="MAT1036" s="45"/>
      <c r="MAU1036" s="45"/>
      <c r="MAV1036" s="45"/>
      <c r="MAW1036" s="45"/>
      <c r="MAX1036" s="45"/>
      <c r="MAY1036" s="45"/>
      <c r="MAZ1036" s="45"/>
      <c r="MBA1036" s="45"/>
      <c r="MBB1036" s="45"/>
      <c r="MBC1036" s="45"/>
      <c r="MBD1036" s="45"/>
      <c r="MBE1036" s="45"/>
      <c r="MBF1036" s="45"/>
      <c r="MBG1036" s="45"/>
      <c r="MBH1036" s="45"/>
      <c r="MBI1036" s="45"/>
      <c r="MBJ1036" s="45"/>
      <c r="MBK1036" s="45"/>
      <c r="MBL1036" s="45"/>
      <c r="MBM1036" s="45"/>
      <c r="MBN1036" s="45"/>
      <c r="MBO1036" s="45"/>
      <c r="MBP1036" s="45"/>
      <c r="MBQ1036" s="45"/>
      <c r="MBR1036" s="45"/>
      <c r="MBS1036" s="45"/>
      <c r="MBT1036" s="45"/>
      <c r="MBU1036" s="45"/>
      <c r="MBV1036" s="45"/>
      <c r="MBW1036" s="45"/>
      <c r="MBX1036" s="45"/>
      <c r="MBY1036" s="45"/>
      <c r="MBZ1036" s="45"/>
      <c r="MCA1036" s="45"/>
      <c r="MCB1036" s="45"/>
      <c r="MCC1036" s="45"/>
      <c r="MCD1036" s="45"/>
      <c r="MCE1036" s="45"/>
      <c r="MCF1036" s="45"/>
      <c r="MCG1036" s="45"/>
      <c r="MCH1036" s="45"/>
      <c r="MCI1036" s="45"/>
      <c r="MCJ1036" s="45"/>
      <c r="MCK1036" s="45"/>
      <c r="MCL1036" s="45"/>
      <c r="MCM1036" s="45"/>
      <c r="MCN1036" s="45"/>
      <c r="MCO1036" s="45"/>
      <c r="MCP1036" s="45"/>
      <c r="MCQ1036" s="45"/>
      <c r="MCR1036" s="45"/>
      <c r="MCS1036" s="45"/>
      <c r="MCT1036" s="45"/>
      <c r="MCU1036" s="45"/>
      <c r="MCV1036" s="45"/>
      <c r="MCW1036" s="45"/>
      <c r="MCX1036" s="45"/>
      <c r="MCY1036" s="45"/>
      <c r="MCZ1036" s="45"/>
      <c r="MDA1036" s="45"/>
      <c r="MDB1036" s="45"/>
      <c r="MDC1036" s="45"/>
      <c r="MDD1036" s="45"/>
      <c r="MDE1036" s="45"/>
      <c r="MDF1036" s="45"/>
      <c r="MDG1036" s="45"/>
      <c r="MDH1036" s="45"/>
      <c r="MDI1036" s="45"/>
      <c r="MDJ1036" s="45"/>
      <c r="MDK1036" s="45"/>
      <c r="MDL1036" s="45"/>
      <c r="MDM1036" s="45"/>
      <c r="MDN1036" s="45"/>
      <c r="MDO1036" s="45"/>
      <c r="MDP1036" s="45"/>
      <c r="MDQ1036" s="45"/>
      <c r="MDR1036" s="45"/>
      <c r="MDS1036" s="45"/>
      <c r="MDT1036" s="45"/>
      <c r="MDU1036" s="45"/>
      <c r="MDV1036" s="45"/>
      <c r="MDW1036" s="45"/>
      <c r="MDX1036" s="45"/>
      <c r="MDY1036" s="45"/>
      <c r="MDZ1036" s="45"/>
      <c r="MEA1036" s="45"/>
      <c r="MEB1036" s="45"/>
      <c r="MEC1036" s="45"/>
      <c r="MED1036" s="45"/>
      <c r="MEE1036" s="45"/>
      <c r="MEF1036" s="45"/>
      <c r="MEG1036" s="45"/>
      <c r="MEH1036" s="45"/>
      <c r="MEI1036" s="45"/>
      <c r="MEJ1036" s="45"/>
      <c r="MEK1036" s="45"/>
      <c r="MEL1036" s="45"/>
      <c r="MEM1036" s="45"/>
      <c r="MEN1036" s="45"/>
      <c r="MEO1036" s="45"/>
      <c r="MEP1036" s="45"/>
      <c r="MEQ1036" s="45"/>
      <c r="MER1036" s="45"/>
      <c r="MES1036" s="45"/>
      <c r="MET1036" s="45"/>
      <c r="MEU1036" s="45"/>
      <c r="MEV1036" s="45"/>
      <c r="MEW1036" s="45"/>
      <c r="MEX1036" s="45"/>
      <c r="MEY1036" s="45"/>
      <c r="MEZ1036" s="45"/>
      <c r="MFA1036" s="45"/>
      <c r="MFB1036" s="45"/>
      <c r="MFC1036" s="45"/>
      <c r="MFD1036" s="45"/>
      <c r="MFE1036" s="45"/>
      <c r="MFF1036" s="45"/>
      <c r="MFG1036" s="45"/>
      <c r="MFH1036" s="45"/>
      <c r="MFI1036" s="45"/>
      <c r="MFJ1036" s="45"/>
      <c r="MFK1036" s="45"/>
      <c r="MFL1036" s="45"/>
      <c r="MFM1036" s="45"/>
      <c r="MFN1036" s="45"/>
      <c r="MFO1036" s="45"/>
      <c r="MFP1036" s="45"/>
      <c r="MFQ1036" s="45"/>
      <c r="MFR1036" s="45"/>
      <c r="MFS1036" s="45"/>
      <c r="MFT1036" s="45"/>
      <c r="MFU1036" s="45"/>
      <c r="MFV1036" s="45"/>
      <c r="MFW1036" s="45"/>
      <c r="MFX1036" s="45"/>
      <c r="MFY1036" s="45"/>
      <c r="MFZ1036" s="45"/>
      <c r="MGA1036" s="45"/>
      <c r="MGB1036" s="45"/>
      <c r="MGC1036" s="45"/>
      <c r="MGD1036" s="45"/>
      <c r="MGE1036" s="45"/>
      <c r="MGF1036" s="45"/>
      <c r="MGG1036" s="45"/>
      <c r="MGH1036" s="45"/>
      <c r="MGI1036" s="45"/>
      <c r="MGJ1036" s="45"/>
      <c r="MGK1036" s="45"/>
      <c r="MGL1036" s="45"/>
      <c r="MGM1036" s="45"/>
      <c r="MGN1036" s="45"/>
      <c r="MGO1036" s="45"/>
      <c r="MGP1036" s="45"/>
      <c r="MGQ1036" s="45"/>
      <c r="MGR1036" s="45"/>
      <c r="MGS1036" s="45"/>
      <c r="MGT1036" s="45"/>
      <c r="MGU1036" s="45"/>
      <c r="MGV1036" s="45"/>
      <c r="MGW1036" s="45"/>
      <c r="MGX1036" s="45"/>
      <c r="MGY1036" s="45"/>
      <c r="MGZ1036" s="45"/>
      <c r="MHA1036" s="45"/>
      <c r="MHB1036" s="45"/>
      <c r="MHC1036" s="45"/>
      <c r="MHD1036" s="45"/>
      <c r="MHE1036" s="45"/>
      <c r="MHF1036" s="45"/>
      <c r="MHG1036" s="45"/>
      <c r="MHH1036" s="45"/>
      <c r="MHI1036" s="45"/>
      <c r="MHJ1036" s="45"/>
      <c r="MHK1036" s="45"/>
      <c r="MHL1036" s="45"/>
      <c r="MHM1036" s="45"/>
      <c r="MHN1036" s="45"/>
      <c r="MHO1036" s="45"/>
      <c r="MHP1036" s="45"/>
      <c r="MHQ1036" s="45"/>
      <c r="MHR1036" s="45"/>
      <c r="MHS1036" s="45"/>
      <c r="MHT1036" s="45"/>
      <c r="MHU1036" s="45"/>
      <c r="MHV1036" s="45"/>
      <c r="MHW1036" s="45"/>
      <c r="MHX1036" s="45"/>
      <c r="MHY1036" s="45"/>
      <c r="MHZ1036" s="45"/>
      <c r="MIA1036" s="45"/>
      <c r="MIB1036" s="45"/>
      <c r="MIC1036" s="45"/>
      <c r="MID1036" s="45"/>
      <c r="MIE1036" s="45"/>
      <c r="MIF1036" s="45"/>
      <c r="MIG1036" s="45"/>
      <c r="MIH1036" s="45"/>
      <c r="MII1036" s="45"/>
      <c r="MIJ1036" s="45"/>
      <c r="MIK1036" s="45"/>
      <c r="MIL1036" s="45"/>
      <c r="MIM1036" s="45"/>
      <c r="MIN1036" s="45"/>
      <c r="MIO1036" s="45"/>
      <c r="MIP1036" s="45"/>
      <c r="MIQ1036" s="45"/>
      <c r="MIR1036" s="45"/>
      <c r="MIS1036" s="45"/>
      <c r="MIT1036" s="45"/>
      <c r="MIU1036" s="45"/>
      <c r="MIV1036" s="45"/>
      <c r="MIW1036" s="45"/>
      <c r="MIX1036" s="45"/>
      <c r="MIY1036" s="45"/>
      <c r="MIZ1036" s="45"/>
      <c r="MJA1036" s="45"/>
      <c r="MJB1036" s="45"/>
      <c r="MJC1036" s="45"/>
      <c r="MJD1036" s="45"/>
      <c r="MJE1036" s="45"/>
      <c r="MJF1036" s="45"/>
      <c r="MJG1036" s="45"/>
      <c r="MJH1036" s="45"/>
      <c r="MJI1036" s="45"/>
      <c r="MJJ1036" s="45"/>
      <c r="MJK1036" s="45"/>
      <c r="MJL1036" s="45"/>
      <c r="MJM1036" s="45"/>
      <c r="MJN1036" s="45"/>
      <c r="MJO1036" s="45"/>
      <c r="MJP1036" s="45"/>
      <c r="MJQ1036" s="45"/>
      <c r="MJR1036" s="45"/>
      <c r="MJS1036" s="45"/>
      <c r="MJT1036" s="45"/>
      <c r="MJU1036" s="45"/>
      <c r="MJV1036" s="45"/>
      <c r="MJW1036" s="45"/>
      <c r="MJX1036" s="45"/>
      <c r="MJY1036" s="45"/>
      <c r="MJZ1036" s="45"/>
      <c r="MKA1036" s="45"/>
      <c r="MKB1036" s="45"/>
      <c r="MKC1036" s="45"/>
      <c r="MKD1036" s="45"/>
      <c r="MKE1036" s="45"/>
      <c r="MKF1036" s="45"/>
      <c r="MKG1036" s="45"/>
      <c r="MKH1036" s="45"/>
      <c r="MKI1036" s="45"/>
      <c r="MKJ1036" s="45"/>
      <c r="MKK1036" s="45"/>
      <c r="MKL1036" s="45"/>
      <c r="MKM1036" s="45"/>
      <c r="MKN1036" s="45"/>
      <c r="MKO1036" s="45"/>
      <c r="MKP1036" s="45"/>
      <c r="MKQ1036" s="45"/>
      <c r="MKR1036" s="45"/>
      <c r="MKS1036" s="45"/>
      <c r="MKT1036" s="45"/>
      <c r="MKU1036" s="45"/>
      <c r="MKV1036" s="45"/>
      <c r="MKW1036" s="45"/>
      <c r="MKX1036" s="45"/>
      <c r="MKY1036" s="45"/>
      <c r="MKZ1036" s="45"/>
      <c r="MLA1036" s="45"/>
      <c r="MLB1036" s="45"/>
      <c r="MLC1036" s="45"/>
      <c r="MLD1036" s="45"/>
      <c r="MLE1036" s="45"/>
      <c r="MLF1036" s="45"/>
      <c r="MLG1036" s="45"/>
      <c r="MLH1036" s="45"/>
      <c r="MLI1036" s="45"/>
      <c r="MLJ1036" s="45"/>
      <c r="MLK1036" s="45"/>
      <c r="MLL1036" s="45"/>
      <c r="MLM1036" s="45"/>
      <c r="MLN1036" s="45"/>
      <c r="MLO1036" s="45"/>
      <c r="MLP1036" s="45"/>
      <c r="MLQ1036" s="45"/>
      <c r="MLR1036" s="45"/>
      <c r="MLS1036" s="45"/>
      <c r="MLT1036" s="45"/>
      <c r="MLU1036" s="45"/>
      <c r="MLV1036" s="45"/>
      <c r="MLW1036" s="45"/>
      <c r="MLX1036" s="45"/>
      <c r="MLY1036" s="45"/>
      <c r="MLZ1036" s="45"/>
      <c r="MMA1036" s="45"/>
      <c r="MMB1036" s="45"/>
      <c r="MMC1036" s="45"/>
      <c r="MMD1036" s="45"/>
      <c r="MME1036" s="45"/>
      <c r="MMF1036" s="45"/>
      <c r="MMG1036" s="45"/>
      <c r="MMH1036" s="45"/>
      <c r="MMI1036" s="45"/>
      <c r="MMJ1036" s="45"/>
      <c r="MMK1036" s="45"/>
      <c r="MML1036" s="45"/>
      <c r="MMM1036" s="45"/>
      <c r="MMN1036" s="45"/>
      <c r="MMO1036" s="45"/>
      <c r="MMP1036" s="45"/>
      <c r="MMQ1036" s="45"/>
      <c r="MMR1036" s="45"/>
      <c r="MMS1036" s="45"/>
      <c r="MMT1036" s="45"/>
      <c r="MMU1036" s="45"/>
      <c r="MMV1036" s="45"/>
      <c r="MMW1036" s="45"/>
      <c r="MMX1036" s="45"/>
      <c r="MMY1036" s="45"/>
      <c r="MMZ1036" s="45"/>
      <c r="MNA1036" s="45"/>
      <c r="MNB1036" s="45"/>
      <c r="MNC1036" s="45"/>
      <c r="MND1036" s="45"/>
      <c r="MNE1036" s="45"/>
      <c r="MNF1036" s="45"/>
      <c r="MNG1036" s="45"/>
      <c r="MNH1036" s="45"/>
      <c r="MNI1036" s="45"/>
      <c r="MNJ1036" s="45"/>
      <c r="MNK1036" s="45"/>
      <c r="MNL1036" s="45"/>
      <c r="MNM1036" s="45"/>
      <c r="MNN1036" s="45"/>
      <c r="MNO1036" s="45"/>
      <c r="MNP1036" s="45"/>
      <c r="MNQ1036" s="45"/>
      <c r="MNR1036" s="45"/>
      <c r="MNS1036" s="45"/>
      <c r="MNT1036" s="45"/>
      <c r="MNU1036" s="45"/>
      <c r="MNV1036" s="45"/>
      <c r="MNW1036" s="45"/>
      <c r="MNX1036" s="45"/>
      <c r="MNY1036" s="45"/>
      <c r="MNZ1036" s="45"/>
      <c r="MOA1036" s="45"/>
      <c r="MOB1036" s="45"/>
      <c r="MOC1036" s="45"/>
      <c r="MOD1036" s="45"/>
      <c r="MOE1036" s="45"/>
      <c r="MOF1036" s="45"/>
      <c r="MOG1036" s="45"/>
      <c r="MOH1036" s="45"/>
      <c r="MOI1036" s="45"/>
      <c r="MOJ1036" s="45"/>
      <c r="MOK1036" s="45"/>
      <c r="MOL1036" s="45"/>
      <c r="MOM1036" s="45"/>
      <c r="MON1036" s="45"/>
      <c r="MOO1036" s="45"/>
      <c r="MOP1036" s="45"/>
      <c r="MOQ1036" s="45"/>
      <c r="MOR1036" s="45"/>
      <c r="MOS1036" s="45"/>
      <c r="MOT1036" s="45"/>
      <c r="MOU1036" s="45"/>
      <c r="MOV1036" s="45"/>
      <c r="MOW1036" s="45"/>
      <c r="MOX1036" s="45"/>
      <c r="MOY1036" s="45"/>
      <c r="MOZ1036" s="45"/>
      <c r="MPA1036" s="45"/>
      <c r="MPB1036" s="45"/>
      <c r="MPC1036" s="45"/>
      <c r="MPD1036" s="45"/>
      <c r="MPE1036" s="45"/>
      <c r="MPF1036" s="45"/>
      <c r="MPG1036" s="45"/>
      <c r="MPH1036" s="45"/>
      <c r="MPI1036" s="45"/>
      <c r="MPJ1036" s="45"/>
      <c r="MPK1036" s="45"/>
      <c r="MPL1036" s="45"/>
      <c r="MPM1036" s="45"/>
      <c r="MPN1036" s="45"/>
      <c r="MPO1036" s="45"/>
      <c r="MPP1036" s="45"/>
      <c r="MPQ1036" s="45"/>
      <c r="MPR1036" s="45"/>
      <c r="MPS1036" s="45"/>
      <c r="MPT1036" s="45"/>
      <c r="MPU1036" s="45"/>
      <c r="MPV1036" s="45"/>
      <c r="MPW1036" s="45"/>
      <c r="MPX1036" s="45"/>
      <c r="MPY1036" s="45"/>
      <c r="MPZ1036" s="45"/>
      <c r="MQA1036" s="45"/>
      <c r="MQB1036" s="45"/>
      <c r="MQC1036" s="45"/>
      <c r="MQD1036" s="45"/>
      <c r="MQE1036" s="45"/>
      <c r="MQF1036" s="45"/>
      <c r="MQG1036" s="45"/>
      <c r="MQH1036" s="45"/>
      <c r="MQI1036" s="45"/>
      <c r="MQJ1036" s="45"/>
      <c r="MQK1036" s="45"/>
      <c r="MQL1036" s="45"/>
      <c r="MQM1036" s="45"/>
      <c r="MQN1036" s="45"/>
      <c r="MQO1036" s="45"/>
      <c r="MQP1036" s="45"/>
      <c r="MQQ1036" s="45"/>
      <c r="MQR1036" s="45"/>
      <c r="MQS1036" s="45"/>
      <c r="MQT1036" s="45"/>
      <c r="MQU1036" s="45"/>
      <c r="MQV1036" s="45"/>
      <c r="MQW1036" s="45"/>
      <c r="MQX1036" s="45"/>
      <c r="MQY1036" s="45"/>
      <c r="MQZ1036" s="45"/>
      <c r="MRA1036" s="45"/>
      <c r="MRB1036" s="45"/>
      <c r="MRC1036" s="45"/>
      <c r="MRD1036" s="45"/>
      <c r="MRE1036" s="45"/>
      <c r="MRF1036" s="45"/>
      <c r="MRG1036" s="45"/>
      <c r="MRH1036" s="45"/>
      <c r="MRI1036" s="45"/>
      <c r="MRJ1036" s="45"/>
      <c r="MRK1036" s="45"/>
      <c r="MRL1036" s="45"/>
      <c r="MRM1036" s="45"/>
      <c r="MRN1036" s="45"/>
      <c r="MRO1036" s="45"/>
      <c r="MRP1036" s="45"/>
      <c r="MRQ1036" s="45"/>
      <c r="MRR1036" s="45"/>
      <c r="MRS1036" s="45"/>
      <c r="MRT1036" s="45"/>
      <c r="MRU1036" s="45"/>
      <c r="MRV1036" s="45"/>
      <c r="MRW1036" s="45"/>
      <c r="MRX1036" s="45"/>
      <c r="MRY1036" s="45"/>
      <c r="MRZ1036" s="45"/>
      <c r="MSA1036" s="45"/>
      <c r="MSB1036" s="45"/>
      <c r="MSC1036" s="45"/>
      <c r="MSD1036" s="45"/>
      <c r="MSE1036" s="45"/>
      <c r="MSF1036" s="45"/>
      <c r="MSG1036" s="45"/>
      <c r="MSH1036" s="45"/>
      <c r="MSI1036" s="45"/>
      <c r="MSJ1036" s="45"/>
      <c r="MSK1036" s="45"/>
      <c r="MSL1036" s="45"/>
      <c r="MSM1036" s="45"/>
      <c r="MSN1036" s="45"/>
      <c r="MSO1036" s="45"/>
      <c r="MSP1036" s="45"/>
      <c r="MSQ1036" s="45"/>
      <c r="MSR1036" s="45"/>
      <c r="MSS1036" s="45"/>
      <c r="MST1036" s="45"/>
      <c r="MSU1036" s="45"/>
      <c r="MSV1036" s="45"/>
      <c r="MSW1036" s="45"/>
      <c r="MSX1036" s="45"/>
      <c r="MSY1036" s="45"/>
      <c r="MSZ1036" s="45"/>
      <c r="MTA1036" s="45"/>
      <c r="MTB1036" s="45"/>
      <c r="MTC1036" s="45"/>
      <c r="MTD1036" s="45"/>
      <c r="MTE1036" s="45"/>
      <c r="MTF1036" s="45"/>
      <c r="MTG1036" s="45"/>
      <c r="MTH1036" s="45"/>
      <c r="MTI1036" s="45"/>
      <c r="MTJ1036" s="45"/>
      <c r="MTK1036" s="45"/>
      <c r="MTL1036" s="45"/>
      <c r="MTM1036" s="45"/>
      <c r="MTN1036" s="45"/>
      <c r="MTO1036" s="45"/>
      <c r="MTP1036" s="45"/>
      <c r="MTQ1036" s="45"/>
      <c r="MTR1036" s="45"/>
      <c r="MTS1036" s="45"/>
      <c r="MTT1036" s="45"/>
      <c r="MTU1036" s="45"/>
      <c r="MTV1036" s="45"/>
      <c r="MTW1036" s="45"/>
      <c r="MTX1036" s="45"/>
      <c r="MTY1036" s="45"/>
      <c r="MTZ1036" s="45"/>
      <c r="MUA1036" s="45"/>
      <c r="MUB1036" s="45"/>
      <c r="MUC1036" s="45"/>
      <c r="MUD1036" s="45"/>
      <c r="MUE1036" s="45"/>
      <c r="MUF1036" s="45"/>
      <c r="MUG1036" s="45"/>
      <c r="MUH1036" s="45"/>
      <c r="MUI1036" s="45"/>
      <c r="MUJ1036" s="45"/>
      <c r="MUK1036" s="45"/>
      <c r="MUL1036" s="45"/>
      <c r="MUM1036" s="45"/>
      <c r="MUN1036" s="45"/>
      <c r="MUO1036" s="45"/>
      <c r="MUP1036" s="45"/>
      <c r="MUQ1036" s="45"/>
      <c r="MUR1036" s="45"/>
      <c r="MUS1036" s="45"/>
      <c r="MUT1036" s="45"/>
      <c r="MUU1036" s="45"/>
      <c r="MUV1036" s="45"/>
      <c r="MUW1036" s="45"/>
      <c r="MUX1036" s="45"/>
      <c r="MUY1036" s="45"/>
      <c r="MUZ1036" s="45"/>
      <c r="MVA1036" s="45"/>
      <c r="MVB1036" s="45"/>
      <c r="MVC1036" s="45"/>
      <c r="MVD1036" s="45"/>
      <c r="MVE1036" s="45"/>
      <c r="MVF1036" s="45"/>
      <c r="MVG1036" s="45"/>
      <c r="MVH1036" s="45"/>
      <c r="MVI1036" s="45"/>
      <c r="MVJ1036" s="45"/>
      <c r="MVK1036" s="45"/>
      <c r="MVL1036" s="45"/>
      <c r="MVM1036" s="45"/>
      <c r="MVN1036" s="45"/>
      <c r="MVO1036" s="45"/>
      <c r="MVP1036" s="45"/>
      <c r="MVQ1036" s="45"/>
      <c r="MVR1036" s="45"/>
      <c r="MVS1036" s="45"/>
      <c r="MVT1036" s="45"/>
      <c r="MVU1036" s="45"/>
      <c r="MVV1036" s="45"/>
      <c r="MVW1036" s="45"/>
      <c r="MVX1036" s="45"/>
      <c r="MVY1036" s="45"/>
      <c r="MVZ1036" s="45"/>
      <c r="MWA1036" s="45"/>
      <c r="MWB1036" s="45"/>
      <c r="MWC1036" s="45"/>
      <c r="MWD1036" s="45"/>
      <c r="MWE1036" s="45"/>
      <c r="MWF1036" s="45"/>
      <c r="MWG1036" s="45"/>
      <c r="MWH1036" s="45"/>
      <c r="MWI1036" s="45"/>
      <c r="MWJ1036" s="45"/>
      <c r="MWK1036" s="45"/>
      <c r="MWL1036" s="45"/>
      <c r="MWM1036" s="45"/>
      <c r="MWN1036" s="45"/>
      <c r="MWO1036" s="45"/>
      <c r="MWP1036" s="45"/>
      <c r="MWQ1036" s="45"/>
      <c r="MWR1036" s="45"/>
      <c r="MWS1036" s="45"/>
      <c r="MWT1036" s="45"/>
      <c r="MWU1036" s="45"/>
      <c r="MWV1036" s="45"/>
      <c r="MWW1036" s="45"/>
      <c r="MWX1036" s="45"/>
      <c r="MWY1036" s="45"/>
      <c r="MWZ1036" s="45"/>
      <c r="MXA1036" s="45"/>
      <c r="MXB1036" s="45"/>
      <c r="MXC1036" s="45"/>
      <c r="MXD1036" s="45"/>
      <c r="MXE1036" s="45"/>
      <c r="MXF1036" s="45"/>
      <c r="MXG1036" s="45"/>
      <c r="MXH1036" s="45"/>
      <c r="MXI1036" s="45"/>
      <c r="MXJ1036" s="45"/>
      <c r="MXK1036" s="45"/>
      <c r="MXL1036" s="45"/>
      <c r="MXM1036" s="45"/>
      <c r="MXN1036" s="45"/>
      <c r="MXO1036" s="45"/>
      <c r="MXP1036" s="45"/>
      <c r="MXQ1036" s="45"/>
      <c r="MXR1036" s="45"/>
      <c r="MXS1036" s="45"/>
      <c r="MXT1036" s="45"/>
      <c r="MXU1036" s="45"/>
      <c r="MXV1036" s="45"/>
      <c r="MXW1036" s="45"/>
      <c r="MXX1036" s="45"/>
      <c r="MXY1036" s="45"/>
      <c r="MXZ1036" s="45"/>
      <c r="MYA1036" s="45"/>
      <c r="MYB1036" s="45"/>
      <c r="MYC1036" s="45"/>
      <c r="MYD1036" s="45"/>
      <c r="MYE1036" s="45"/>
      <c r="MYF1036" s="45"/>
      <c r="MYG1036" s="45"/>
      <c r="MYH1036" s="45"/>
      <c r="MYI1036" s="45"/>
      <c r="MYJ1036" s="45"/>
      <c r="MYK1036" s="45"/>
      <c r="MYL1036" s="45"/>
      <c r="MYM1036" s="45"/>
      <c r="MYN1036" s="45"/>
      <c r="MYO1036" s="45"/>
      <c r="MYP1036" s="45"/>
      <c r="MYQ1036" s="45"/>
      <c r="MYR1036" s="45"/>
      <c r="MYS1036" s="45"/>
      <c r="MYT1036" s="45"/>
      <c r="MYU1036" s="45"/>
      <c r="MYV1036" s="45"/>
      <c r="MYW1036" s="45"/>
      <c r="MYX1036" s="45"/>
      <c r="MYY1036" s="45"/>
      <c r="MYZ1036" s="45"/>
      <c r="MZA1036" s="45"/>
      <c r="MZB1036" s="45"/>
      <c r="MZC1036" s="45"/>
      <c r="MZD1036" s="45"/>
      <c r="MZE1036" s="45"/>
      <c r="MZF1036" s="45"/>
      <c r="MZG1036" s="45"/>
      <c r="MZH1036" s="45"/>
      <c r="MZI1036" s="45"/>
      <c r="MZJ1036" s="45"/>
      <c r="MZK1036" s="45"/>
      <c r="MZL1036" s="45"/>
      <c r="MZM1036" s="45"/>
      <c r="MZN1036" s="45"/>
      <c r="MZO1036" s="45"/>
      <c r="MZP1036" s="45"/>
      <c r="MZQ1036" s="45"/>
      <c r="MZR1036" s="45"/>
      <c r="MZS1036" s="45"/>
      <c r="MZT1036" s="45"/>
      <c r="MZU1036" s="45"/>
      <c r="MZV1036" s="45"/>
      <c r="MZW1036" s="45"/>
      <c r="MZX1036" s="45"/>
      <c r="MZY1036" s="45"/>
      <c r="MZZ1036" s="45"/>
      <c r="NAA1036" s="45"/>
      <c r="NAB1036" s="45"/>
      <c r="NAC1036" s="45"/>
      <c r="NAD1036" s="45"/>
      <c r="NAE1036" s="45"/>
      <c r="NAF1036" s="45"/>
      <c r="NAG1036" s="45"/>
      <c r="NAH1036" s="45"/>
      <c r="NAI1036" s="45"/>
      <c r="NAJ1036" s="45"/>
      <c r="NAK1036" s="45"/>
      <c r="NAL1036" s="45"/>
      <c r="NAM1036" s="45"/>
      <c r="NAN1036" s="45"/>
      <c r="NAO1036" s="45"/>
      <c r="NAP1036" s="45"/>
      <c r="NAQ1036" s="45"/>
      <c r="NAR1036" s="45"/>
      <c r="NAS1036" s="45"/>
      <c r="NAT1036" s="45"/>
      <c r="NAU1036" s="45"/>
      <c r="NAV1036" s="45"/>
      <c r="NAW1036" s="45"/>
      <c r="NAX1036" s="45"/>
      <c r="NAY1036" s="45"/>
      <c r="NAZ1036" s="45"/>
      <c r="NBA1036" s="45"/>
      <c r="NBB1036" s="45"/>
      <c r="NBC1036" s="45"/>
      <c r="NBD1036" s="45"/>
      <c r="NBE1036" s="45"/>
      <c r="NBF1036" s="45"/>
      <c r="NBG1036" s="45"/>
      <c r="NBH1036" s="45"/>
      <c r="NBI1036" s="45"/>
      <c r="NBJ1036" s="45"/>
      <c r="NBK1036" s="45"/>
      <c r="NBL1036" s="45"/>
      <c r="NBM1036" s="45"/>
      <c r="NBN1036" s="45"/>
      <c r="NBO1036" s="45"/>
      <c r="NBP1036" s="45"/>
      <c r="NBQ1036" s="45"/>
      <c r="NBR1036" s="45"/>
      <c r="NBS1036" s="45"/>
      <c r="NBT1036" s="45"/>
      <c r="NBU1036" s="45"/>
      <c r="NBV1036" s="45"/>
      <c r="NBW1036" s="45"/>
      <c r="NBX1036" s="45"/>
      <c r="NBY1036" s="45"/>
      <c r="NBZ1036" s="45"/>
      <c r="NCA1036" s="45"/>
      <c r="NCB1036" s="45"/>
      <c r="NCC1036" s="45"/>
      <c r="NCD1036" s="45"/>
      <c r="NCE1036" s="45"/>
      <c r="NCF1036" s="45"/>
      <c r="NCG1036" s="45"/>
      <c r="NCH1036" s="45"/>
      <c r="NCI1036" s="45"/>
      <c r="NCJ1036" s="45"/>
      <c r="NCK1036" s="45"/>
      <c r="NCL1036" s="45"/>
      <c r="NCM1036" s="45"/>
      <c r="NCN1036" s="45"/>
      <c r="NCO1036" s="45"/>
      <c r="NCP1036" s="45"/>
      <c r="NCQ1036" s="45"/>
      <c r="NCR1036" s="45"/>
      <c r="NCS1036" s="45"/>
      <c r="NCT1036" s="45"/>
      <c r="NCU1036" s="45"/>
      <c r="NCV1036" s="45"/>
      <c r="NCW1036" s="45"/>
      <c r="NCX1036" s="45"/>
      <c r="NCY1036" s="45"/>
      <c r="NCZ1036" s="45"/>
      <c r="NDA1036" s="45"/>
      <c r="NDB1036" s="45"/>
      <c r="NDC1036" s="45"/>
      <c r="NDD1036" s="45"/>
      <c r="NDE1036" s="45"/>
      <c r="NDF1036" s="45"/>
      <c r="NDG1036" s="45"/>
      <c r="NDH1036" s="45"/>
      <c r="NDI1036" s="45"/>
      <c r="NDJ1036" s="45"/>
      <c r="NDK1036" s="45"/>
      <c r="NDL1036" s="45"/>
      <c r="NDM1036" s="45"/>
      <c r="NDN1036" s="45"/>
      <c r="NDO1036" s="45"/>
      <c r="NDP1036" s="45"/>
      <c r="NDQ1036" s="45"/>
      <c r="NDR1036" s="45"/>
      <c r="NDS1036" s="45"/>
      <c r="NDT1036" s="45"/>
      <c r="NDU1036" s="45"/>
      <c r="NDV1036" s="45"/>
      <c r="NDW1036" s="45"/>
      <c r="NDX1036" s="45"/>
      <c r="NDY1036" s="45"/>
      <c r="NDZ1036" s="45"/>
      <c r="NEA1036" s="45"/>
      <c r="NEB1036" s="45"/>
      <c r="NEC1036" s="45"/>
      <c r="NED1036" s="45"/>
      <c r="NEE1036" s="45"/>
      <c r="NEF1036" s="45"/>
      <c r="NEG1036" s="45"/>
      <c r="NEH1036" s="45"/>
      <c r="NEI1036" s="45"/>
      <c r="NEJ1036" s="45"/>
      <c r="NEK1036" s="45"/>
      <c r="NEL1036" s="45"/>
      <c r="NEM1036" s="45"/>
      <c r="NEN1036" s="45"/>
      <c r="NEO1036" s="45"/>
      <c r="NEP1036" s="45"/>
      <c r="NEQ1036" s="45"/>
      <c r="NER1036" s="45"/>
      <c r="NES1036" s="45"/>
      <c r="NET1036" s="45"/>
      <c r="NEU1036" s="45"/>
      <c r="NEV1036" s="45"/>
      <c r="NEW1036" s="45"/>
      <c r="NEX1036" s="45"/>
      <c r="NEY1036" s="45"/>
      <c r="NEZ1036" s="45"/>
      <c r="NFA1036" s="45"/>
      <c r="NFB1036" s="45"/>
      <c r="NFC1036" s="45"/>
      <c r="NFD1036" s="45"/>
      <c r="NFE1036" s="45"/>
      <c r="NFF1036" s="45"/>
      <c r="NFG1036" s="45"/>
      <c r="NFH1036" s="45"/>
      <c r="NFI1036" s="45"/>
      <c r="NFJ1036" s="45"/>
      <c r="NFK1036" s="45"/>
      <c r="NFL1036" s="45"/>
      <c r="NFM1036" s="45"/>
      <c r="NFN1036" s="45"/>
      <c r="NFO1036" s="45"/>
      <c r="NFP1036" s="45"/>
      <c r="NFQ1036" s="45"/>
      <c r="NFR1036" s="45"/>
      <c r="NFS1036" s="45"/>
      <c r="NFT1036" s="45"/>
      <c r="NFU1036" s="45"/>
      <c r="NFV1036" s="45"/>
      <c r="NFW1036" s="45"/>
      <c r="NFX1036" s="45"/>
      <c r="NFY1036" s="45"/>
      <c r="NFZ1036" s="45"/>
      <c r="NGA1036" s="45"/>
      <c r="NGB1036" s="45"/>
      <c r="NGC1036" s="45"/>
      <c r="NGD1036" s="45"/>
      <c r="NGE1036" s="45"/>
      <c r="NGF1036" s="45"/>
      <c r="NGG1036" s="45"/>
      <c r="NGH1036" s="45"/>
      <c r="NGI1036" s="45"/>
      <c r="NGJ1036" s="45"/>
      <c r="NGK1036" s="45"/>
      <c r="NGL1036" s="45"/>
      <c r="NGM1036" s="45"/>
      <c r="NGN1036" s="45"/>
      <c r="NGO1036" s="45"/>
      <c r="NGP1036" s="45"/>
      <c r="NGQ1036" s="45"/>
      <c r="NGR1036" s="45"/>
      <c r="NGS1036" s="45"/>
      <c r="NGT1036" s="45"/>
      <c r="NGU1036" s="45"/>
      <c r="NGV1036" s="45"/>
      <c r="NGW1036" s="45"/>
      <c r="NGX1036" s="45"/>
      <c r="NGY1036" s="45"/>
      <c r="NGZ1036" s="45"/>
      <c r="NHA1036" s="45"/>
      <c r="NHB1036" s="45"/>
      <c r="NHC1036" s="45"/>
      <c r="NHD1036" s="45"/>
      <c r="NHE1036" s="45"/>
      <c r="NHF1036" s="45"/>
      <c r="NHG1036" s="45"/>
      <c r="NHH1036" s="45"/>
      <c r="NHI1036" s="45"/>
      <c r="NHJ1036" s="45"/>
      <c r="NHK1036" s="45"/>
      <c r="NHL1036" s="45"/>
      <c r="NHM1036" s="45"/>
      <c r="NHN1036" s="45"/>
      <c r="NHO1036" s="45"/>
      <c r="NHP1036" s="45"/>
      <c r="NHQ1036" s="45"/>
      <c r="NHR1036" s="45"/>
      <c r="NHS1036" s="45"/>
      <c r="NHT1036" s="45"/>
      <c r="NHU1036" s="45"/>
      <c r="NHV1036" s="45"/>
      <c r="NHW1036" s="45"/>
      <c r="NHX1036" s="45"/>
      <c r="NHY1036" s="45"/>
      <c r="NHZ1036" s="45"/>
      <c r="NIA1036" s="45"/>
      <c r="NIB1036" s="45"/>
      <c r="NIC1036" s="45"/>
      <c r="NID1036" s="45"/>
      <c r="NIE1036" s="45"/>
      <c r="NIF1036" s="45"/>
      <c r="NIG1036" s="45"/>
      <c r="NIH1036" s="45"/>
      <c r="NII1036" s="45"/>
      <c r="NIJ1036" s="45"/>
      <c r="NIK1036" s="45"/>
      <c r="NIL1036" s="45"/>
      <c r="NIM1036" s="45"/>
      <c r="NIN1036" s="45"/>
      <c r="NIO1036" s="45"/>
      <c r="NIP1036" s="45"/>
      <c r="NIQ1036" s="45"/>
      <c r="NIR1036" s="45"/>
      <c r="NIS1036" s="45"/>
      <c r="NIT1036" s="45"/>
      <c r="NIU1036" s="45"/>
      <c r="NIV1036" s="45"/>
      <c r="NIW1036" s="45"/>
      <c r="NIX1036" s="45"/>
      <c r="NIY1036" s="45"/>
      <c r="NIZ1036" s="45"/>
      <c r="NJA1036" s="45"/>
      <c r="NJB1036" s="45"/>
      <c r="NJC1036" s="45"/>
      <c r="NJD1036" s="45"/>
      <c r="NJE1036" s="45"/>
      <c r="NJF1036" s="45"/>
      <c r="NJG1036" s="45"/>
      <c r="NJH1036" s="45"/>
      <c r="NJI1036" s="45"/>
      <c r="NJJ1036" s="45"/>
      <c r="NJK1036" s="45"/>
      <c r="NJL1036" s="45"/>
      <c r="NJM1036" s="45"/>
      <c r="NJN1036" s="45"/>
      <c r="NJO1036" s="45"/>
      <c r="NJP1036" s="45"/>
      <c r="NJQ1036" s="45"/>
      <c r="NJR1036" s="45"/>
      <c r="NJS1036" s="45"/>
      <c r="NJT1036" s="45"/>
      <c r="NJU1036" s="45"/>
      <c r="NJV1036" s="45"/>
      <c r="NJW1036" s="45"/>
      <c r="NJX1036" s="45"/>
      <c r="NJY1036" s="45"/>
      <c r="NJZ1036" s="45"/>
      <c r="NKA1036" s="45"/>
      <c r="NKB1036" s="45"/>
      <c r="NKC1036" s="45"/>
      <c r="NKD1036" s="45"/>
      <c r="NKE1036" s="45"/>
      <c r="NKF1036" s="45"/>
      <c r="NKG1036" s="45"/>
      <c r="NKH1036" s="45"/>
      <c r="NKI1036" s="45"/>
      <c r="NKJ1036" s="45"/>
      <c r="NKK1036" s="45"/>
      <c r="NKL1036" s="45"/>
      <c r="NKM1036" s="45"/>
      <c r="NKN1036" s="45"/>
      <c r="NKO1036" s="45"/>
      <c r="NKP1036" s="45"/>
      <c r="NKQ1036" s="45"/>
      <c r="NKR1036" s="45"/>
      <c r="NKS1036" s="45"/>
      <c r="NKT1036" s="45"/>
      <c r="NKU1036" s="45"/>
      <c r="NKV1036" s="45"/>
      <c r="NKW1036" s="45"/>
      <c r="NKX1036" s="45"/>
      <c r="NKY1036" s="45"/>
      <c r="NKZ1036" s="45"/>
      <c r="NLA1036" s="45"/>
      <c r="NLB1036" s="45"/>
      <c r="NLC1036" s="45"/>
      <c r="NLD1036" s="45"/>
      <c r="NLE1036" s="45"/>
      <c r="NLF1036" s="45"/>
      <c r="NLG1036" s="45"/>
      <c r="NLH1036" s="45"/>
      <c r="NLI1036" s="45"/>
      <c r="NLJ1036" s="45"/>
      <c r="NLK1036" s="45"/>
      <c r="NLL1036" s="45"/>
      <c r="NLM1036" s="45"/>
      <c r="NLN1036" s="45"/>
      <c r="NLO1036" s="45"/>
      <c r="NLP1036" s="45"/>
      <c r="NLQ1036" s="45"/>
      <c r="NLR1036" s="45"/>
      <c r="NLS1036" s="45"/>
      <c r="NLT1036" s="45"/>
      <c r="NLU1036" s="45"/>
      <c r="NLV1036" s="45"/>
      <c r="NLW1036" s="45"/>
      <c r="NLX1036" s="45"/>
      <c r="NLY1036" s="45"/>
      <c r="NLZ1036" s="45"/>
      <c r="NMA1036" s="45"/>
      <c r="NMB1036" s="45"/>
      <c r="NMC1036" s="45"/>
      <c r="NMD1036" s="45"/>
      <c r="NME1036" s="45"/>
      <c r="NMF1036" s="45"/>
      <c r="NMG1036" s="45"/>
      <c r="NMH1036" s="45"/>
      <c r="NMI1036" s="45"/>
      <c r="NMJ1036" s="45"/>
      <c r="NMK1036" s="45"/>
      <c r="NML1036" s="45"/>
      <c r="NMM1036" s="45"/>
      <c r="NMN1036" s="45"/>
      <c r="NMO1036" s="45"/>
      <c r="NMP1036" s="45"/>
      <c r="NMQ1036" s="45"/>
      <c r="NMR1036" s="45"/>
      <c r="NMS1036" s="45"/>
      <c r="NMT1036" s="45"/>
      <c r="NMU1036" s="45"/>
      <c r="NMV1036" s="45"/>
      <c r="NMW1036" s="45"/>
      <c r="NMX1036" s="45"/>
      <c r="NMY1036" s="45"/>
      <c r="NMZ1036" s="45"/>
      <c r="NNA1036" s="45"/>
      <c r="NNB1036" s="45"/>
      <c r="NNC1036" s="45"/>
      <c r="NND1036" s="45"/>
      <c r="NNE1036" s="45"/>
      <c r="NNF1036" s="45"/>
      <c r="NNG1036" s="45"/>
      <c r="NNH1036" s="45"/>
      <c r="NNI1036" s="45"/>
      <c r="NNJ1036" s="45"/>
      <c r="NNK1036" s="45"/>
      <c r="NNL1036" s="45"/>
      <c r="NNM1036" s="45"/>
      <c r="NNN1036" s="45"/>
      <c r="NNO1036" s="45"/>
      <c r="NNP1036" s="45"/>
      <c r="NNQ1036" s="45"/>
      <c r="NNR1036" s="45"/>
      <c r="NNS1036" s="45"/>
      <c r="NNT1036" s="45"/>
      <c r="NNU1036" s="45"/>
      <c r="NNV1036" s="45"/>
      <c r="NNW1036" s="45"/>
      <c r="NNX1036" s="45"/>
      <c r="NNY1036" s="45"/>
      <c r="NNZ1036" s="45"/>
      <c r="NOA1036" s="45"/>
      <c r="NOB1036" s="45"/>
      <c r="NOC1036" s="45"/>
      <c r="NOD1036" s="45"/>
      <c r="NOE1036" s="45"/>
      <c r="NOF1036" s="45"/>
      <c r="NOG1036" s="45"/>
      <c r="NOH1036" s="45"/>
      <c r="NOI1036" s="45"/>
      <c r="NOJ1036" s="45"/>
      <c r="NOK1036" s="45"/>
      <c r="NOL1036" s="45"/>
      <c r="NOM1036" s="45"/>
      <c r="NON1036" s="45"/>
      <c r="NOO1036" s="45"/>
      <c r="NOP1036" s="45"/>
      <c r="NOQ1036" s="45"/>
      <c r="NOR1036" s="45"/>
      <c r="NOS1036" s="45"/>
      <c r="NOT1036" s="45"/>
      <c r="NOU1036" s="45"/>
      <c r="NOV1036" s="45"/>
      <c r="NOW1036" s="45"/>
      <c r="NOX1036" s="45"/>
      <c r="NOY1036" s="45"/>
      <c r="NOZ1036" s="45"/>
      <c r="NPA1036" s="45"/>
      <c r="NPB1036" s="45"/>
      <c r="NPC1036" s="45"/>
      <c r="NPD1036" s="45"/>
      <c r="NPE1036" s="45"/>
      <c r="NPF1036" s="45"/>
      <c r="NPG1036" s="45"/>
      <c r="NPH1036" s="45"/>
      <c r="NPI1036" s="45"/>
      <c r="NPJ1036" s="45"/>
      <c r="NPK1036" s="45"/>
      <c r="NPL1036" s="45"/>
      <c r="NPM1036" s="45"/>
      <c r="NPN1036" s="45"/>
      <c r="NPO1036" s="45"/>
      <c r="NPP1036" s="45"/>
      <c r="NPQ1036" s="45"/>
      <c r="NPR1036" s="45"/>
      <c r="NPS1036" s="45"/>
      <c r="NPT1036" s="45"/>
      <c r="NPU1036" s="45"/>
      <c r="NPV1036" s="45"/>
      <c r="NPW1036" s="45"/>
      <c r="NPX1036" s="45"/>
      <c r="NPY1036" s="45"/>
      <c r="NPZ1036" s="45"/>
      <c r="NQA1036" s="45"/>
      <c r="NQB1036" s="45"/>
      <c r="NQC1036" s="45"/>
      <c r="NQD1036" s="45"/>
      <c r="NQE1036" s="45"/>
      <c r="NQF1036" s="45"/>
      <c r="NQG1036" s="45"/>
      <c r="NQH1036" s="45"/>
      <c r="NQI1036" s="45"/>
      <c r="NQJ1036" s="45"/>
      <c r="NQK1036" s="45"/>
      <c r="NQL1036" s="45"/>
      <c r="NQM1036" s="45"/>
      <c r="NQN1036" s="45"/>
      <c r="NQO1036" s="45"/>
      <c r="NQP1036" s="45"/>
      <c r="NQQ1036" s="45"/>
      <c r="NQR1036" s="45"/>
      <c r="NQS1036" s="45"/>
      <c r="NQT1036" s="45"/>
      <c r="NQU1036" s="45"/>
      <c r="NQV1036" s="45"/>
      <c r="NQW1036" s="45"/>
      <c r="NQX1036" s="45"/>
      <c r="NQY1036" s="45"/>
      <c r="NQZ1036" s="45"/>
      <c r="NRA1036" s="45"/>
      <c r="NRB1036" s="45"/>
      <c r="NRC1036" s="45"/>
      <c r="NRD1036" s="45"/>
      <c r="NRE1036" s="45"/>
      <c r="NRF1036" s="45"/>
      <c r="NRG1036" s="45"/>
      <c r="NRH1036" s="45"/>
      <c r="NRI1036" s="45"/>
      <c r="NRJ1036" s="45"/>
      <c r="NRK1036" s="45"/>
      <c r="NRL1036" s="45"/>
      <c r="NRM1036" s="45"/>
      <c r="NRN1036" s="45"/>
      <c r="NRO1036" s="45"/>
      <c r="NRP1036" s="45"/>
      <c r="NRQ1036" s="45"/>
      <c r="NRR1036" s="45"/>
      <c r="NRS1036" s="45"/>
      <c r="NRT1036" s="45"/>
      <c r="NRU1036" s="45"/>
      <c r="NRV1036" s="45"/>
      <c r="NRW1036" s="45"/>
      <c r="NRX1036" s="45"/>
      <c r="NRY1036" s="45"/>
      <c r="NRZ1036" s="45"/>
      <c r="NSA1036" s="45"/>
      <c r="NSB1036" s="45"/>
      <c r="NSC1036" s="45"/>
      <c r="NSD1036" s="45"/>
      <c r="NSE1036" s="45"/>
      <c r="NSF1036" s="45"/>
      <c r="NSG1036" s="45"/>
      <c r="NSH1036" s="45"/>
      <c r="NSI1036" s="45"/>
      <c r="NSJ1036" s="45"/>
      <c r="NSK1036" s="45"/>
      <c r="NSL1036" s="45"/>
      <c r="NSM1036" s="45"/>
      <c r="NSN1036" s="45"/>
      <c r="NSO1036" s="45"/>
      <c r="NSP1036" s="45"/>
      <c r="NSQ1036" s="45"/>
      <c r="NSR1036" s="45"/>
      <c r="NSS1036" s="45"/>
      <c r="NST1036" s="45"/>
      <c r="NSU1036" s="45"/>
      <c r="NSV1036" s="45"/>
      <c r="NSW1036" s="45"/>
      <c r="NSX1036" s="45"/>
      <c r="NSY1036" s="45"/>
      <c r="NSZ1036" s="45"/>
      <c r="NTA1036" s="45"/>
      <c r="NTB1036" s="45"/>
      <c r="NTC1036" s="45"/>
      <c r="NTD1036" s="45"/>
      <c r="NTE1036" s="45"/>
      <c r="NTF1036" s="45"/>
      <c r="NTG1036" s="45"/>
      <c r="NTH1036" s="45"/>
      <c r="NTI1036" s="45"/>
      <c r="NTJ1036" s="45"/>
      <c r="NTK1036" s="45"/>
      <c r="NTL1036" s="45"/>
      <c r="NTM1036" s="45"/>
      <c r="NTN1036" s="45"/>
      <c r="NTO1036" s="45"/>
      <c r="NTP1036" s="45"/>
      <c r="NTQ1036" s="45"/>
      <c r="NTR1036" s="45"/>
      <c r="NTS1036" s="45"/>
      <c r="NTT1036" s="45"/>
      <c r="NTU1036" s="45"/>
      <c r="NTV1036" s="45"/>
      <c r="NTW1036" s="45"/>
      <c r="NTX1036" s="45"/>
      <c r="NTY1036" s="45"/>
      <c r="NTZ1036" s="45"/>
      <c r="NUA1036" s="45"/>
      <c r="NUB1036" s="45"/>
      <c r="NUC1036" s="45"/>
      <c r="NUD1036" s="45"/>
      <c r="NUE1036" s="45"/>
      <c r="NUF1036" s="45"/>
      <c r="NUG1036" s="45"/>
      <c r="NUH1036" s="45"/>
      <c r="NUI1036" s="45"/>
      <c r="NUJ1036" s="45"/>
      <c r="NUK1036" s="45"/>
      <c r="NUL1036" s="45"/>
      <c r="NUM1036" s="45"/>
      <c r="NUN1036" s="45"/>
      <c r="NUO1036" s="45"/>
      <c r="NUP1036" s="45"/>
      <c r="NUQ1036" s="45"/>
      <c r="NUR1036" s="45"/>
      <c r="NUS1036" s="45"/>
      <c r="NUT1036" s="45"/>
      <c r="NUU1036" s="45"/>
      <c r="NUV1036" s="45"/>
      <c r="NUW1036" s="45"/>
      <c r="NUX1036" s="45"/>
      <c r="NUY1036" s="45"/>
      <c r="NUZ1036" s="45"/>
      <c r="NVA1036" s="45"/>
      <c r="NVB1036" s="45"/>
      <c r="NVC1036" s="45"/>
      <c r="NVD1036" s="45"/>
      <c r="NVE1036" s="45"/>
      <c r="NVF1036" s="45"/>
      <c r="NVG1036" s="45"/>
      <c r="NVH1036" s="45"/>
      <c r="NVI1036" s="45"/>
      <c r="NVJ1036" s="45"/>
      <c r="NVK1036" s="45"/>
      <c r="NVL1036" s="45"/>
      <c r="NVM1036" s="45"/>
      <c r="NVN1036" s="45"/>
      <c r="NVO1036" s="45"/>
      <c r="NVP1036" s="45"/>
      <c r="NVQ1036" s="45"/>
      <c r="NVR1036" s="45"/>
      <c r="NVS1036" s="45"/>
      <c r="NVT1036" s="45"/>
      <c r="NVU1036" s="45"/>
      <c r="NVV1036" s="45"/>
      <c r="NVW1036" s="45"/>
      <c r="NVX1036" s="45"/>
      <c r="NVY1036" s="45"/>
      <c r="NVZ1036" s="45"/>
      <c r="NWA1036" s="45"/>
      <c r="NWB1036" s="45"/>
      <c r="NWC1036" s="45"/>
      <c r="NWD1036" s="45"/>
      <c r="NWE1036" s="45"/>
      <c r="NWF1036" s="45"/>
      <c r="NWG1036" s="45"/>
      <c r="NWH1036" s="45"/>
      <c r="NWI1036" s="45"/>
      <c r="NWJ1036" s="45"/>
      <c r="NWK1036" s="45"/>
      <c r="NWL1036" s="45"/>
      <c r="NWM1036" s="45"/>
      <c r="NWN1036" s="45"/>
      <c r="NWO1036" s="45"/>
      <c r="NWP1036" s="45"/>
      <c r="NWQ1036" s="45"/>
      <c r="NWR1036" s="45"/>
      <c r="NWS1036" s="45"/>
      <c r="NWT1036" s="45"/>
      <c r="NWU1036" s="45"/>
      <c r="NWV1036" s="45"/>
      <c r="NWW1036" s="45"/>
      <c r="NWX1036" s="45"/>
      <c r="NWY1036" s="45"/>
      <c r="NWZ1036" s="45"/>
      <c r="NXA1036" s="45"/>
      <c r="NXB1036" s="45"/>
      <c r="NXC1036" s="45"/>
      <c r="NXD1036" s="45"/>
      <c r="NXE1036" s="45"/>
      <c r="NXF1036" s="45"/>
      <c r="NXG1036" s="45"/>
      <c r="NXH1036" s="45"/>
      <c r="NXI1036" s="45"/>
      <c r="NXJ1036" s="45"/>
      <c r="NXK1036" s="45"/>
      <c r="NXL1036" s="45"/>
      <c r="NXM1036" s="45"/>
      <c r="NXN1036" s="45"/>
      <c r="NXO1036" s="45"/>
      <c r="NXP1036" s="45"/>
      <c r="NXQ1036" s="45"/>
      <c r="NXR1036" s="45"/>
      <c r="NXS1036" s="45"/>
      <c r="NXT1036" s="45"/>
      <c r="NXU1036" s="45"/>
      <c r="NXV1036" s="45"/>
      <c r="NXW1036" s="45"/>
      <c r="NXX1036" s="45"/>
      <c r="NXY1036" s="45"/>
      <c r="NXZ1036" s="45"/>
      <c r="NYA1036" s="45"/>
      <c r="NYB1036" s="45"/>
      <c r="NYC1036" s="45"/>
      <c r="NYD1036" s="45"/>
      <c r="NYE1036" s="45"/>
      <c r="NYF1036" s="45"/>
      <c r="NYG1036" s="45"/>
      <c r="NYH1036" s="45"/>
      <c r="NYI1036" s="45"/>
      <c r="NYJ1036" s="45"/>
      <c r="NYK1036" s="45"/>
      <c r="NYL1036" s="45"/>
      <c r="NYM1036" s="45"/>
      <c r="NYN1036" s="45"/>
      <c r="NYO1036" s="45"/>
      <c r="NYP1036" s="45"/>
      <c r="NYQ1036" s="45"/>
      <c r="NYR1036" s="45"/>
      <c r="NYS1036" s="45"/>
      <c r="NYT1036" s="45"/>
      <c r="NYU1036" s="45"/>
      <c r="NYV1036" s="45"/>
      <c r="NYW1036" s="45"/>
      <c r="NYX1036" s="45"/>
      <c r="NYY1036" s="45"/>
      <c r="NYZ1036" s="45"/>
      <c r="NZA1036" s="45"/>
      <c r="NZB1036" s="45"/>
      <c r="NZC1036" s="45"/>
      <c r="NZD1036" s="45"/>
      <c r="NZE1036" s="45"/>
      <c r="NZF1036" s="45"/>
      <c r="NZG1036" s="45"/>
      <c r="NZH1036" s="45"/>
      <c r="NZI1036" s="45"/>
      <c r="NZJ1036" s="45"/>
      <c r="NZK1036" s="45"/>
      <c r="NZL1036" s="45"/>
      <c r="NZM1036" s="45"/>
      <c r="NZN1036" s="45"/>
      <c r="NZO1036" s="45"/>
      <c r="NZP1036" s="45"/>
      <c r="NZQ1036" s="45"/>
      <c r="NZR1036" s="45"/>
      <c r="NZS1036" s="45"/>
      <c r="NZT1036" s="45"/>
      <c r="NZU1036" s="45"/>
      <c r="NZV1036" s="45"/>
      <c r="NZW1036" s="45"/>
      <c r="NZX1036" s="45"/>
      <c r="NZY1036" s="45"/>
      <c r="NZZ1036" s="45"/>
      <c r="OAA1036" s="45"/>
      <c r="OAB1036" s="45"/>
      <c r="OAC1036" s="45"/>
      <c r="OAD1036" s="45"/>
      <c r="OAE1036" s="45"/>
      <c r="OAF1036" s="45"/>
      <c r="OAG1036" s="45"/>
      <c r="OAH1036" s="45"/>
      <c r="OAI1036" s="45"/>
      <c r="OAJ1036" s="45"/>
      <c r="OAK1036" s="45"/>
      <c r="OAL1036" s="45"/>
      <c r="OAM1036" s="45"/>
      <c r="OAN1036" s="45"/>
      <c r="OAO1036" s="45"/>
      <c r="OAP1036" s="45"/>
      <c r="OAQ1036" s="45"/>
      <c r="OAR1036" s="45"/>
      <c r="OAS1036" s="45"/>
      <c r="OAT1036" s="45"/>
      <c r="OAU1036" s="45"/>
      <c r="OAV1036" s="45"/>
      <c r="OAW1036" s="45"/>
      <c r="OAX1036" s="45"/>
      <c r="OAY1036" s="45"/>
      <c r="OAZ1036" s="45"/>
      <c r="OBA1036" s="45"/>
      <c r="OBB1036" s="45"/>
      <c r="OBC1036" s="45"/>
      <c r="OBD1036" s="45"/>
      <c r="OBE1036" s="45"/>
      <c r="OBF1036" s="45"/>
      <c r="OBG1036" s="45"/>
      <c r="OBH1036" s="45"/>
      <c r="OBI1036" s="45"/>
      <c r="OBJ1036" s="45"/>
      <c r="OBK1036" s="45"/>
      <c r="OBL1036" s="45"/>
      <c r="OBM1036" s="45"/>
      <c r="OBN1036" s="45"/>
      <c r="OBO1036" s="45"/>
      <c r="OBP1036" s="45"/>
      <c r="OBQ1036" s="45"/>
      <c r="OBR1036" s="45"/>
      <c r="OBS1036" s="45"/>
      <c r="OBT1036" s="45"/>
      <c r="OBU1036" s="45"/>
      <c r="OBV1036" s="45"/>
      <c r="OBW1036" s="45"/>
      <c r="OBX1036" s="45"/>
      <c r="OBY1036" s="45"/>
      <c r="OBZ1036" s="45"/>
      <c r="OCA1036" s="45"/>
      <c r="OCB1036" s="45"/>
      <c r="OCC1036" s="45"/>
      <c r="OCD1036" s="45"/>
      <c r="OCE1036" s="45"/>
      <c r="OCF1036" s="45"/>
      <c r="OCG1036" s="45"/>
      <c r="OCH1036" s="45"/>
      <c r="OCI1036" s="45"/>
      <c r="OCJ1036" s="45"/>
      <c r="OCK1036" s="45"/>
      <c r="OCL1036" s="45"/>
      <c r="OCM1036" s="45"/>
      <c r="OCN1036" s="45"/>
      <c r="OCO1036" s="45"/>
      <c r="OCP1036" s="45"/>
      <c r="OCQ1036" s="45"/>
      <c r="OCR1036" s="45"/>
      <c r="OCS1036" s="45"/>
      <c r="OCT1036" s="45"/>
      <c r="OCU1036" s="45"/>
      <c r="OCV1036" s="45"/>
      <c r="OCW1036" s="45"/>
      <c r="OCX1036" s="45"/>
      <c r="OCY1036" s="45"/>
      <c r="OCZ1036" s="45"/>
      <c r="ODA1036" s="45"/>
      <c r="ODB1036" s="45"/>
      <c r="ODC1036" s="45"/>
      <c r="ODD1036" s="45"/>
      <c r="ODE1036" s="45"/>
      <c r="ODF1036" s="45"/>
      <c r="ODG1036" s="45"/>
      <c r="ODH1036" s="45"/>
      <c r="ODI1036" s="45"/>
      <c r="ODJ1036" s="45"/>
      <c r="ODK1036" s="45"/>
      <c r="ODL1036" s="45"/>
      <c r="ODM1036" s="45"/>
      <c r="ODN1036" s="45"/>
      <c r="ODO1036" s="45"/>
      <c r="ODP1036" s="45"/>
      <c r="ODQ1036" s="45"/>
      <c r="ODR1036" s="45"/>
      <c r="ODS1036" s="45"/>
      <c r="ODT1036" s="45"/>
      <c r="ODU1036" s="45"/>
      <c r="ODV1036" s="45"/>
      <c r="ODW1036" s="45"/>
      <c r="ODX1036" s="45"/>
      <c r="ODY1036" s="45"/>
      <c r="ODZ1036" s="45"/>
      <c r="OEA1036" s="45"/>
      <c r="OEB1036" s="45"/>
      <c r="OEC1036" s="45"/>
      <c r="OED1036" s="45"/>
      <c r="OEE1036" s="45"/>
      <c r="OEF1036" s="45"/>
      <c r="OEG1036" s="45"/>
      <c r="OEH1036" s="45"/>
      <c r="OEI1036" s="45"/>
      <c r="OEJ1036" s="45"/>
      <c r="OEK1036" s="45"/>
      <c r="OEL1036" s="45"/>
      <c r="OEM1036" s="45"/>
      <c r="OEN1036" s="45"/>
      <c r="OEO1036" s="45"/>
      <c r="OEP1036" s="45"/>
      <c r="OEQ1036" s="45"/>
      <c r="OER1036" s="45"/>
      <c r="OES1036" s="45"/>
      <c r="OET1036" s="45"/>
      <c r="OEU1036" s="45"/>
      <c r="OEV1036" s="45"/>
      <c r="OEW1036" s="45"/>
      <c r="OEX1036" s="45"/>
      <c r="OEY1036" s="45"/>
      <c r="OEZ1036" s="45"/>
      <c r="OFA1036" s="45"/>
      <c r="OFB1036" s="45"/>
      <c r="OFC1036" s="45"/>
      <c r="OFD1036" s="45"/>
      <c r="OFE1036" s="45"/>
      <c r="OFF1036" s="45"/>
      <c r="OFG1036" s="45"/>
      <c r="OFH1036" s="45"/>
      <c r="OFI1036" s="45"/>
      <c r="OFJ1036" s="45"/>
      <c r="OFK1036" s="45"/>
      <c r="OFL1036" s="45"/>
      <c r="OFM1036" s="45"/>
      <c r="OFN1036" s="45"/>
      <c r="OFO1036" s="45"/>
      <c r="OFP1036" s="45"/>
      <c r="OFQ1036" s="45"/>
      <c r="OFR1036" s="45"/>
      <c r="OFS1036" s="45"/>
      <c r="OFT1036" s="45"/>
      <c r="OFU1036" s="45"/>
      <c r="OFV1036" s="45"/>
      <c r="OFW1036" s="45"/>
      <c r="OFX1036" s="45"/>
      <c r="OFY1036" s="45"/>
      <c r="OFZ1036" s="45"/>
      <c r="OGA1036" s="45"/>
      <c r="OGB1036" s="45"/>
      <c r="OGC1036" s="45"/>
      <c r="OGD1036" s="45"/>
      <c r="OGE1036" s="45"/>
      <c r="OGF1036" s="45"/>
      <c r="OGG1036" s="45"/>
      <c r="OGH1036" s="45"/>
      <c r="OGI1036" s="45"/>
      <c r="OGJ1036" s="45"/>
      <c r="OGK1036" s="45"/>
      <c r="OGL1036" s="45"/>
      <c r="OGM1036" s="45"/>
      <c r="OGN1036" s="45"/>
      <c r="OGO1036" s="45"/>
      <c r="OGP1036" s="45"/>
      <c r="OGQ1036" s="45"/>
      <c r="OGR1036" s="45"/>
      <c r="OGS1036" s="45"/>
      <c r="OGT1036" s="45"/>
      <c r="OGU1036" s="45"/>
      <c r="OGV1036" s="45"/>
      <c r="OGW1036" s="45"/>
      <c r="OGX1036" s="45"/>
      <c r="OGY1036" s="45"/>
      <c r="OGZ1036" s="45"/>
      <c r="OHA1036" s="45"/>
      <c r="OHB1036" s="45"/>
      <c r="OHC1036" s="45"/>
      <c r="OHD1036" s="45"/>
      <c r="OHE1036" s="45"/>
      <c r="OHF1036" s="45"/>
      <c r="OHG1036" s="45"/>
      <c r="OHH1036" s="45"/>
      <c r="OHI1036" s="45"/>
      <c r="OHJ1036" s="45"/>
      <c r="OHK1036" s="45"/>
      <c r="OHL1036" s="45"/>
      <c r="OHM1036" s="45"/>
      <c r="OHN1036" s="45"/>
      <c r="OHO1036" s="45"/>
      <c r="OHP1036" s="45"/>
      <c r="OHQ1036" s="45"/>
      <c r="OHR1036" s="45"/>
      <c r="OHS1036" s="45"/>
      <c r="OHT1036" s="45"/>
      <c r="OHU1036" s="45"/>
      <c r="OHV1036" s="45"/>
      <c r="OHW1036" s="45"/>
      <c r="OHX1036" s="45"/>
      <c r="OHY1036" s="45"/>
      <c r="OHZ1036" s="45"/>
      <c r="OIA1036" s="45"/>
      <c r="OIB1036" s="45"/>
      <c r="OIC1036" s="45"/>
      <c r="OID1036" s="45"/>
      <c r="OIE1036" s="45"/>
      <c r="OIF1036" s="45"/>
      <c r="OIG1036" s="45"/>
      <c r="OIH1036" s="45"/>
      <c r="OII1036" s="45"/>
      <c r="OIJ1036" s="45"/>
      <c r="OIK1036" s="45"/>
      <c r="OIL1036" s="45"/>
      <c r="OIM1036" s="45"/>
      <c r="OIN1036" s="45"/>
      <c r="OIO1036" s="45"/>
      <c r="OIP1036" s="45"/>
      <c r="OIQ1036" s="45"/>
      <c r="OIR1036" s="45"/>
      <c r="OIS1036" s="45"/>
      <c r="OIT1036" s="45"/>
      <c r="OIU1036" s="45"/>
      <c r="OIV1036" s="45"/>
      <c r="OIW1036" s="45"/>
      <c r="OIX1036" s="45"/>
      <c r="OIY1036" s="45"/>
      <c r="OIZ1036" s="45"/>
      <c r="OJA1036" s="45"/>
      <c r="OJB1036" s="45"/>
      <c r="OJC1036" s="45"/>
      <c r="OJD1036" s="45"/>
      <c r="OJE1036" s="45"/>
      <c r="OJF1036" s="45"/>
      <c r="OJG1036" s="45"/>
      <c r="OJH1036" s="45"/>
      <c r="OJI1036" s="45"/>
      <c r="OJJ1036" s="45"/>
      <c r="OJK1036" s="45"/>
      <c r="OJL1036" s="45"/>
      <c r="OJM1036" s="45"/>
      <c r="OJN1036" s="45"/>
      <c r="OJO1036" s="45"/>
      <c r="OJP1036" s="45"/>
      <c r="OJQ1036" s="45"/>
      <c r="OJR1036" s="45"/>
      <c r="OJS1036" s="45"/>
      <c r="OJT1036" s="45"/>
      <c r="OJU1036" s="45"/>
      <c r="OJV1036" s="45"/>
      <c r="OJW1036" s="45"/>
      <c r="OJX1036" s="45"/>
      <c r="OJY1036" s="45"/>
      <c r="OJZ1036" s="45"/>
      <c r="OKA1036" s="45"/>
      <c r="OKB1036" s="45"/>
      <c r="OKC1036" s="45"/>
      <c r="OKD1036" s="45"/>
      <c r="OKE1036" s="45"/>
      <c r="OKF1036" s="45"/>
      <c r="OKG1036" s="45"/>
      <c r="OKH1036" s="45"/>
      <c r="OKI1036" s="45"/>
      <c r="OKJ1036" s="45"/>
      <c r="OKK1036" s="45"/>
      <c r="OKL1036" s="45"/>
      <c r="OKM1036" s="45"/>
      <c r="OKN1036" s="45"/>
      <c r="OKO1036" s="45"/>
      <c r="OKP1036" s="45"/>
      <c r="OKQ1036" s="45"/>
      <c r="OKR1036" s="45"/>
      <c r="OKS1036" s="45"/>
      <c r="OKT1036" s="45"/>
      <c r="OKU1036" s="45"/>
      <c r="OKV1036" s="45"/>
      <c r="OKW1036" s="45"/>
      <c r="OKX1036" s="45"/>
      <c r="OKY1036" s="45"/>
      <c r="OKZ1036" s="45"/>
      <c r="OLA1036" s="45"/>
      <c r="OLB1036" s="45"/>
      <c r="OLC1036" s="45"/>
      <c r="OLD1036" s="45"/>
      <c r="OLE1036" s="45"/>
      <c r="OLF1036" s="45"/>
      <c r="OLG1036" s="45"/>
      <c r="OLH1036" s="45"/>
      <c r="OLI1036" s="45"/>
      <c r="OLJ1036" s="45"/>
      <c r="OLK1036" s="45"/>
      <c r="OLL1036" s="45"/>
      <c r="OLM1036" s="45"/>
      <c r="OLN1036" s="45"/>
      <c r="OLO1036" s="45"/>
      <c r="OLP1036" s="45"/>
      <c r="OLQ1036" s="45"/>
      <c r="OLR1036" s="45"/>
      <c r="OLS1036" s="45"/>
      <c r="OLT1036" s="45"/>
      <c r="OLU1036" s="45"/>
      <c r="OLV1036" s="45"/>
      <c r="OLW1036" s="45"/>
      <c r="OLX1036" s="45"/>
      <c r="OLY1036" s="45"/>
      <c r="OLZ1036" s="45"/>
      <c r="OMA1036" s="45"/>
      <c r="OMB1036" s="45"/>
      <c r="OMC1036" s="45"/>
      <c r="OMD1036" s="45"/>
      <c r="OME1036" s="45"/>
      <c r="OMF1036" s="45"/>
      <c r="OMG1036" s="45"/>
      <c r="OMH1036" s="45"/>
      <c r="OMI1036" s="45"/>
      <c r="OMJ1036" s="45"/>
      <c r="OMK1036" s="45"/>
      <c r="OML1036" s="45"/>
      <c r="OMM1036" s="45"/>
      <c r="OMN1036" s="45"/>
      <c r="OMO1036" s="45"/>
      <c r="OMP1036" s="45"/>
      <c r="OMQ1036" s="45"/>
      <c r="OMR1036" s="45"/>
      <c r="OMS1036" s="45"/>
      <c r="OMT1036" s="45"/>
      <c r="OMU1036" s="45"/>
      <c r="OMV1036" s="45"/>
      <c r="OMW1036" s="45"/>
      <c r="OMX1036" s="45"/>
      <c r="OMY1036" s="45"/>
      <c r="OMZ1036" s="45"/>
      <c r="ONA1036" s="45"/>
      <c r="ONB1036" s="45"/>
      <c r="ONC1036" s="45"/>
      <c r="OND1036" s="45"/>
      <c r="ONE1036" s="45"/>
      <c r="ONF1036" s="45"/>
      <c r="ONG1036" s="45"/>
      <c r="ONH1036" s="45"/>
      <c r="ONI1036" s="45"/>
      <c r="ONJ1036" s="45"/>
      <c r="ONK1036" s="45"/>
      <c r="ONL1036" s="45"/>
      <c r="ONM1036" s="45"/>
      <c r="ONN1036" s="45"/>
      <c r="ONO1036" s="45"/>
      <c r="ONP1036" s="45"/>
      <c r="ONQ1036" s="45"/>
      <c r="ONR1036" s="45"/>
      <c r="ONS1036" s="45"/>
      <c r="ONT1036" s="45"/>
      <c r="ONU1036" s="45"/>
      <c r="ONV1036" s="45"/>
      <c r="ONW1036" s="45"/>
      <c r="ONX1036" s="45"/>
      <c r="ONY1036" s="45"/>
      <c r="ONZ1036" s="45"/>
      <c r="OOA1036" s="45"/>
      <c r="OOB1036" s="45"/>
      <c r="OOC1036" s="45"/>
      <c r="OOD1036" s="45"/>
      <c r="OOE1036" s="45"/>
      <c r="OOF1036" s="45"/>
      <c r="OOG1036" s="45"/>
      <c r="OOH1036" s="45"/>
      <c r="OOI1036" s="45"/>
      <c r="OOJ1036" s="45"/>
      <c r="OOK1036" s="45"/>
      <c r="OOL1036" s="45"/>
      <c r="OOM1036" s="45"/>
      <c r="OON1036" s="45"/>
      <c r="OOO1036" s="45"/>
      <c r="OOP1036" s="45"/>
      <c r="OOQ1036" s="45"/>
      <c r="OOR1036" s="45"/>
      <c r="OOS1036" s="45"/>
      <c r="OOT1036" s="45"/>
      <c r="OOU1036" s="45"/>
      <c r="OOV1036" s="45"/>
      <c r="OOW1036" s="45"/>
      <c r="OOX1036" s="45"/>
      <c r="OOY1036" s="45"/>
      <c r="OOZ1036" s="45"/>
      <c r="OPA1036" s="45"/>
      <c r="OPB1036" s="45"/>
      <c r="OPC1036" s="45"/>
      <c r="OPD1036" s="45"/>
      <c r="OPE1036" s="45"/>
      <c r="OPF1036" s="45"/>
      <c r="OPG1036" s="45"/>
      <c r="OPH1036" s="45"/>
      <c r="OPI1036" s="45"/>
      <c r="OPJ1036" s="45"/>
      <c r="OPK1036" s="45"/>
      <c r="OPL1036" s="45"/>
      <c r="OPM1036" s="45"/>
      <c r="OPN1036" s="45"/>
      <c r="OPO1036" s="45"/>
      <c r="OPP1036" s="45"/>
      <c r="OPQ1036" s="45"/>
      <c r="OPR1036" s="45"/>
      <c r="OPS1036" s="45"/>
      <c r="OPT1036" s="45"/>
      <c r="OPU1036" s="45"/>
      <c r="OPV1036" s="45"/>
      <c r="OPW1036" s="45"/>
      <c r="OPX1036" s="45"/>
      <c r="OPY1036" s="45"/>
      <c r="OPZ1036" s="45"/>
      <c r="OQA1036" s="45"/>
      <c r="OQB1036" s="45"/>
      <c r="OQC1036" s="45"/>
      <c r="OQD1036" s="45"/>
      <c r="OQE1036" s="45"/>
      <c r="OQF1036" s="45"/>
      <c r="OQG1036" s="45"/>
      <c r="OQH1036" s="45"/>
      <c r="OQI1036" s="45"/>
      <c r="OQJ1036" s="45"/>
      <c r="OQK1036" s="45"/>
      <c r="OQL1036" s="45"/>
      <c r="OQM1036" s="45"/>
      <c r="OQN1036" s="45"/>
      <c r="OQO1036" s="45"/>
      <c r="OQP1036" s="45"/>
      <c r="OQQ1036" s="45"/>
      <c r="OQR1036" s="45"/>
      <c r="OQS1036" s="45"/>
      <c r="OQT1036" s="45"/>
      <c r="OQU1036" s="45"/>
      <c r="OQV1036" s="45"/>
      <c r="OQW1036" s="45"/>
      <c r="OQX1036" s="45"/>
      <c r="OQY1036" s="45"/>
      <c r="OQZ1036" s="45"/>
      <c r="ORA1036" s="45"/>
      <c r="ORB1036" s="45"/>
      <c r="ORC1036" s="45"/>
      <c r="ORD1036" s="45"/>
      <c r="ORE1036" s="45"/>
      <c r="ORF1036" s="45"/>
      <c r="ORG1036" s="45"/>
      <c r="ORH1036" s="45"/>
      <c r="ORI1036" s="45"/>
      <c r="ORJ1036" s="45"/>
      <c r="ORK1036" s="45"/>
      <c r="ORL1036" s="45"/>
      <c r="ORM1036" s="45"/>
      <c r="ORN1036" s="45"/>
      <c r="ORO1036" s="45"/>
      <c r="ORP1036" s="45"/>
      <c r="ORQ1036" s="45"/>
      <c r="ORR1036" s="45"/>
      <c r="ORS1036" s="45"/>
      <c r="ORT1036" s="45"/>
      <c r="ORU1036" s="45"/>
      <c r="ORV1036" s="45"/>
      <c r="ORW1036" s="45"/>
      <c r="ORX1036" s="45"/>
      <c r="ORY1036" s="45"/>
      <c r="ORZ1036" s="45"/>
      <c r="OSA1036" s="45"/>
      <c r="OSB1036" s="45"/>
      <c r="OSC1036" s="45"/>
      <c r="OSD1036" s="45"/>
      <c r="OSE1036" s="45"/>
      <c r="OSF1036" s="45"/>
      <c r="OSG1036" s="45"/>
      <c r="OSH1036" s="45"/>
      <c r="OSI1036" s="45"/>
      <c r="OSJ1036" s="45"/>
      <c r="OSK1036" s="45"/>
      <c r="OSL1036" s="45"/>
      <c r="OSM1036" s="45"/>
      <c r="OSN1036" s="45"/>
      <c r="OSO1036" s="45"/>
      <c r="OSP1036" s="45"/>
      <c r="OSQ1036" s="45"/>
      <c r="OSR1036" s="45"/>
      <c r="OSS1036" s="45"/>
      <c r="OST1036" s="45"/>
      <c r="OSU1036" s="45"/>
      <c r="OSV1036" s="45"/>
      <c r="OSW1036" s="45"/>
      <c r="OSX1036" s="45"/>
      <c r="OSY1036" s="45"/>
      <c r="OSZ1036" s="45"/>
      <c r="OTA1036" s="45"/>
      <c r="OTB1036" s="45"/>
      <c r="OTC1036" s="45"/>
      <c r="OTD1036" s="45"/>
      <c r="OTE1036" s="45"/>
      <c r="OTF1036" s="45"/>
      <c r="OTG1036" s="45"/>
      <c r="OTH1036" s="45"/>
      <c r="OTI1036" s="45"/>
      <c r="OTJ1036" s="45"/>
      <c r="OTK1036" s="45"/>
      <c r="OTL1036" s="45"/>
      <c r="OTM1036" s="45"/>
      <c r="OTN1036" s="45"/>
      <c r="OTO1036" s="45"/>
      <c r="OTP1036" s="45"/>
      <c r="OTQ1036" s="45"/>
      <c r="OTR1036" s="45"/>
      <c r="OTS1036" s="45"/>
      <c r="OTT1036" s="45"/>
      <c r="OTU1036" s="45"/>
      <c r="OTV1036" s="45"/>
      <c r="OTW1036" s="45"/>
      <c r="OTX1036" s="45"/>
      <c r="OTY1036" s="45"/>
      <c r="OTZ1036" s="45"/>
      <c r="OUA1036" s="45"/>
      <c r="OUB1036" s="45"/>
      <c r="OUC1036" s="45"/>
      <c r="OUD1036" s="45"/>
      <c r="OUE1036" s="45"/>
      <c r="OUF1036" s="45"/>
      <c r="OUG1036" s="45"/>
      <c r="OUH1036" s="45"/>
      <c r="OUI1036" s="45"/>
      <c r="OUJ1036" s="45"/>
      <c r="OUK1036" s="45"/>
      <c r="OUL1036" s="45"/>
      <c r="OUM1036" s="45"/>
      <c r="OUN1036" s="45"/>
      <c r="OUO1036" s="45"/>
      <c r="OUP1036" s="45"/>
      <c r="OUQ1036" s="45"/>
      <c r="OUR1036" s="45"/>
      <c r="OUS1036" s="45"/>
      <c r="OUT1036" s="45"/>
      <c r="OUU1036" s="45"/>
      <c r="OUV1036" s="45"/>
      <c r="OUW1036" s="45"/>
      <c r="OUX1036" s="45"/>
      <c r="OUY1036" s="45"/>
      <c r="OUZ1036" s="45"/>
      <c r="OVA1036" s="45"/>
      <c r="OVB1036" s="45"/>
      <c r="OVC1036" s="45"/>
      <c r="OVD1036" s="45"/>
      <c r="OVE1036" s="45"/>
      <c r="OVF1036" s="45"/>
      <c r="OVG1036" s="45"/>
      <c r="OVH1036" s="45"/>
      <c r="OVI1036" s="45"/>
      <c r="OVJ1036" s="45"/>
      <c r="OVK1036" s="45"/>
      <c r="OVL1036" s="45"/>
      <c r="OVM1036" s="45"/>
      <c r="OVN1036" s="45"/>
      <c r="OVO1036" s="45"/>
      <c r="OVP1036" s="45"/>
      <c r="OVQ1036" s="45"/>
      <c r="OVR1036" s="45"/>
      <c r="OVS1036" s="45"/>
      <c r="OVT1036" s="45"/>
      <c r="OVU1036" s="45"/>
      <c r="OVV1036" s="45"/>
      <c r="OVW1036" s="45"/>
      <c r="OVX1036" s="45"/>
      <c r="OVY1036" s="45"/>
      <c r="OVZ1036" s="45"/>
      <c r="OWA1036" s="45"/>
      <c r="OWB1036" s="45"/>
      <c r="OWC1036" s="45"/>
      <c r="OWD1036" s="45"/>
      <c r="OWE1036" s="45"/>
      <c r="OWF1036" s="45"/>
      <c r="OWG1036" s="45"/>
      <c r="OWH1036" s="45"/>
      <c r="OWI1036" s="45"/>
      <c r="OWJ1036" s="45"/>
      <c r="OWK1036" s="45"/>
      <c r="OWL1036" s="45"/>
      <c r="OWM1036" s="45"/>
      <c r="OWN1036" s="45"/>
      <c r="OWO1036" s="45"/>
      <c r="OWP1036" s="45"/>
      <c r="OWQ1036" s="45"/>
      <c r="OWR1036" s="45"/>
      <c r="OWS1036" s="45"/>
      <c r="OWT1036" s="45"/>
      <c r="OWU1036" s="45"/>
      <c r="OWV1036" s="45"/>
      <c r="OWW1036" s="45"/>
      <c r="OWX1036" s="45"/>
      <c r="OWY1036" s="45"/>
      <c r="OWZ1036" s="45"/>
      <c r="OXA1036" s="45"/>
      <c r="OXB1036" s="45"/>
      <c r="OXC1036" s="45"/>
      <c r="OXD1036" s="45"/>
      <c r="OXE1036" s="45"/>
      <c r="OXF1036" s="45"/>
      <c r="OXG1036" s="45"/>
      <c r="OXH1036" s="45"/>
      <c r="OXI1036" s="45"/>
      <c r="OXJ1036" s="45"/>
      <c r="OXK1036" s="45"/>
      <c r="OXL1036" s="45"/>
      <c r="OXM1036" s="45"/>
      <c r="OXN1036" s="45"/>
      <c r="OXO1036" s="45"/>
      <c r="OXP1036" s="45"/>
      <c r="OXQ1036" s="45"/>
      <c r="OXR1036" s="45"/>
      <c r="OXS1036" s="45"/>
      <c r="OXT1036" s="45"/>
      <c r="OXU1036" s="45"/>
      <c r="OXV1036" s="45"/>
      <c r="OXW1036" s="45"/>
      <c r="OXX1036" s="45"/>
      <c r="OXY1036" s="45"/>
      <c r="OXZ1036" s="45"/>
      <c r="OYA1036" s="45"/>
      <c r="OYB1036" s="45"/>
      <c r="OYC1036" s="45"/>
      <c r="OYD1036" s="45"/>
      <c r="OYE1036" s="45"/>
      <c r="OYF1036" s="45"/>
      <c r="OYG1036" s="45"/>
      <c r="OYH1036" s="45"/>
      <c r="OYI1036" s="45"/>
      <c r="OYJ1036" s="45"/>
      <c r="OYK1036" s="45"/>
      <c r="OYL1036" s="45"/>
      <c r="OYM1036" s="45"/>
      <c r="OYN1036" s="45"/>
      <c r="OYO1036" s="45"/>
      <c r="OYP1036" s="45"/>
      <c r="OYQ1036" s="45"/>
      <c r="OYR1036" s="45"/>
      <c r="OYS1036" s="45"/>
      <c r="OYT1036" s="45"/>
      <c r="OYU1036" s="45"/>
      <c r="OYV1036" s="45"/>
      <c r="OYW1036" s="45"/>
      <c r="OYX1036" s="45"/>
      <c r="OYY1036" s="45"/>
      <c r="OYZ1036" s="45"/>
      <c r="OZA1036" s="45"/>
      <c r="OZB1036" s="45"/>
      <c r="OZC1036" s="45"/>
      <c r="OZD1036" s="45"/>
      <c r="OZE1036" s="45"/>
      <c r="OZF1036" s="45"/>
      <c r="OZG1036" s="45"/>
      <c r="OZH1036" s="45"/>
      <c r="OZI1036" s="45"/>
      <c r="OZJ1036" s="45"/>
      <c r="OZK1036" s="45"/>
      <c r="OZL1036" s="45"/>
      <c r="OZM1036" s="45"/>
      <c r="OZN1036" s="45"/>
      <c r="OZO1036" s="45"/>
      <c r="OZP1036" s="45"/>
      <c r="OZQ1036" s="45"/>
      <c r="OZR1036" s="45"/>
      <c r="OZS1036" s="45"/>
      <c r="OZT1036" s="45"/>
      <c r="OZU1036" s="45"/>
      <c r="OZV1036" s="45"/>
      <c r="OZW1036" s="45"/>
      <c r="OZX1036" s="45"/>
      <c r="OZY1036" s="45"/>
      <c r="OZZ1036" s="45"/>
      <c r="PAA1036" s="45"/>
      <c r="PAB1036" s="45"/>
      <c r="PAC1036" s="45"/>
      <c r="PAD1036" s="45"/>
      <c r="PAE1036" s="45"/>
      <c r="PAF1036" s="45"/>
      <c r="PAG1036" s="45"/>
      <c r="PAH1036" s="45"/>
      <c r="PAI1036" s="45"/>
      <c r="PAJ1036" s="45"/>
      <c r="PAK1036" s="45"/>
      <c r="PAL1036" s="45"/>
      <c r="PAM1036" s="45"/>
      <c r="PAN1036" s="45"/>
      <c r="PAO1036" s="45"/>
      <c r="PAP1036" s="45"/>
      <c r="PAQ1036" s="45"/>
      <c r="PAR1036" s="45"/>
      <c r="PAS1036" s="45"/>
      <c r="PAT1036" s="45"/>
      <c r="PAU1036" s="45"/>
      <c r="PAV1036" s="45"/>
      <c r="PAW1036" s="45"/>
      <c r="PAX1036" s="45"/>
      <c r="PAY1036" s="45"/>
      <c r="PAZ1036" s="45"/>
      <c r="PBA1036" s="45"/>
      <c r="PBB1036" s="45"/>
      <c r="PBC1036" s="45"/>
      <c r="PBD1036" s="45"/>
      <c r="PBE1036" s="45"/>
      <c r="PBF1036" s="45"/>
      <c r="PBG1036" s="45"/>
      <c r="PBH1036" s="45"/>
      <c r="PBI1036" s="45"/>
      <c r="PBJ1036" s="45"/>
      <c r="PBK1036" s="45"/>
      <c r="PBL1036" s="45"/>
      <c r="PBM1036" s="45"/>
      <c r="PBN1036" s="45"/>
      <c r="PBO1036" s="45"/>
      <c r="PBP1036" s="45"/>
      <c r="PBQ1036" s="45"/>
      <c r="PBR1036" s="45"/>
      <c r="PBS1036" s="45"/>
      <c r="PBT1036" s="45"/>
      <c r="PBU1036" s="45"/>
      <c r="PBV1036" s="45"/>
      <c r="PBW1036" s="45"/>
      <c r="PBX1036" s="45"/>
      <c r="PBY1036" s="45"/>
      <c r="PBZ1036" s="45"/>
      <c r="PCA1036" s="45"/>
      <c r="PCB1036" s="45"/>
      <c r="PCC1036" s="45"/>
      <c r="PCD1036" s="45"/>
      <c r="PCE1036" s="45"/>
      <c r="PCF1036" s="45"/>
      <c r="PCG1036" s="45"/>
      <c r="PCH1036" s="45"/>
      <c r="PCI1036" s="45"/>
      <c r="PCJ1036" s="45"/>
      <c r="PCK1036" s="45"/>
      <c r="PCL1036" s="45"/>
      <c r="PCM1036" s="45"/>
      <c r="PCN1036" s="45"/>
      <c r="PCO1036" s="45"/>
      <c r="PCP1036" s="45"/>
      <c r="PCQ1036" s="45"/>
      <c r="PCR1036" s="45"/>
      <c r="PCS1036" s="45"/>
      <c r="PCT1036" s="45"/>
      <c r="PCU1036" s="45"/>
      <c r="PCV1036" s="45"/>
      <c r="PCW1036" s="45"/>
      <c r="PCX1036" s="45"/>
      <c r="PCY1036" s="45"/>
      <c r="PCZ1036" s="45"/>
      <c r="PDA1036" s="45"/>
      <c r="PDB1036" s="45"/>
      <c r="PDC1036" s="45"/>
      <c r="PDD1036" s="45"/>
      <c r="PDE1036" s="45"/>
      <c r="PDF1036" s="45"/>
      <c r="PDG1036" s="45"/>
      <c r="PDH1036" s="45"/>
      <c r="PDI1036" s="45"/>
      <c r="PDJ1036" s="45"/>
      <c r="PDK1036" s="45"/>
      <c r="PDL1036" s="45"/>
      <c r="PDM1036" s="45"/>
      <c r="PDN1036" s="45"/>
      <c r="PDO1036" s="45"/>
      <c r="PDP1036" s="45"/>
      <c r="PDQ1036" s="45"/>
      <c r="PDR1036" s="45"/>
      <c r="PDS1036" s="45"/>
      <c r="PDT1036" s="45"/>
      <c r="PDU1036" s="45"/>
      <c r="PDV1036" s="45"/>
      <c r="PDW1036" s="45"/>
      <c r="PDX1036" s="45"/>
      <c r="PDY1036" s="45"/>
      <c r="PDZ1036" s="45"/>
      <c r="PEA1036" s="45"/>
      <c r="PEB1036" s="45"/>
      <c r="PEC1036" s="45"/>
      <c r="PED1036" s="45"/>
      <c r="PEE1036" s="45"/>
      <c r="PEF1036" s="45"/>
      <c r="PEG1036" s="45"/>
      <c r="PEH1036" s="45"/>
      <c r="PEI1036" s="45"/>
      <c r="PEJ1036" s="45"/>
      <c r="PEK1036" s="45"/>
      <c r="PEL1036" s="45"/>
      <c r="PEM1036" s="45"/>
      <c r="PEN1036" s="45"/>
      <c r="PEO1036" s="45"/>
      <c r="PEP1036" s="45"/>
      <c r="PEQ1036" s="45"/>
      <c r="PER1036" s="45"/>
      <c r="PES1036" s="45"/>
      <c r="PET1036" s="45"/>
      <c r="PEU1036" s="45"/>
      <c r="PEV1036" s="45"/>
      <c r="PEW1036" s="45"/>
      <c r="PEX1036" s="45"/>
      <c r="PEY1036" s="45"/>
      <c r="PEZ1036" s="45"/>
      <c r="PFA1036" s="45"/>
      <c r="PFB1036" s="45"/>
      <c r="PFC1036" s="45"/>
      <c r="PFD1036" s="45"/>
      <c r="PFE1036" s="45"/>
      <c r="PFF1036" s="45"/>
      <c r="PFG1036" s="45"/>
      <c r="PFH1036" s="45"/>
      <c r="PFI1036" s="45"/>
      <c r="PFJ1036" s="45"/>
      <c r="PFK1036" s="45"/>
      <c r="PFL1036" s="45"/>
      <c r="PFM1036" s="45"/>
      <c r="PFN1036" s="45"/>
      <c r="PFO1036" s="45"/>
      <c r="PFP1036" s="45"/>
      <c r="PFQ1036" s="45"/>
      <c r="PFR1036" s="45"/>
      <c r="PFS1036" s="45"/>
      <c r="PFT1036" s="45"/>
      <c r="PFU1036" s="45"/>
      <c r="PFV1036" s="45"/>
      <c r="PFW1036" s="45"/>
      <c r="PFX1036" s="45"/>
      <c r="PFY1036" s="45"/>
      <c r="PFZ1036" s="45"/>
      <c r="PGA1036" s="45"/>
      <c r="PGB1036" s="45"/>
      <c r="PGC1036" s="45"/>
      <c r="PGD1036" s="45"/>
      <c r="PGE1036" s="45"/>
      <c r="PGF1036" s="45"/>
      <c r="PGG1036" s="45"/>
      <c r="PGH1036" s="45"/>
      <c r="PGI1036" s="45"/>
      <c r="PGJ1036" s="45"/>
      <c r="PGK1036" s="45"/>
      <c r="PGL1036" s="45"/>
      <c r="PGM1036" s="45"/>
      <c r="PGN1036" s="45"/>
      <c r="PGO1036" s="45"/>
      <c r="PGP1036" s="45"/>
      <c r="PGQ1036" s="45"/>
      <c r="PGR1036" s="45"/>
      <c r="PGS1036" s="45"/>
      <c r="PGT1036" s="45"/>
      <c r="PGU1036" s="45"/>
      <c r="PGV1036" s="45"/>
      <c r="PGW1036" s="45"/>
      <c r="PGX1036" s="45"/>
      <c r="PGY1036" s="45"/>
      <c r="PGZ1036" s="45"/>
      <c r="PHA1036" s="45"/>
      <c r="PHB1036" s="45"/>
      <c r="PHC1036" s="45"/>
      <c r="PHD1036" s="45"/>
      <c r="PHE1036" s="45"/>
      <c r="PHF1036" s="45"/>
      <c r="PHG1036" s="45"/>
      <c r="PHH1036" s="45"/>
      <c r="PHI1036" s="45"/>
      <c r="PHJ1036" s="45"/>
      <c r="PHK1036" s="45"/>
      <c r="PHL1036" s="45"/>
      <c r="PHM1036" s="45"/>
      <c r="PHN1036" s="45"/>
      <c r="PHO1036" s="45"/>
      <c r="PHP1036" s="45"/>
      <c r="PHQ1036" s="45"/>
      <c r="PHR1036" s="45"/>
      <c r="PHS1036" s="45"/>
      <c r="PHT1036" s="45"/>
      <c r="PHU1036" s="45"/>
      <c r="PHV1036" s="45"/>
      <c r="PHW1036" s="45"/>
      <c r="PHX1036" s="45"/>
      <c r="PHY1036" s="45"/>
      <c r="PHZ1036" s="45"/>
      <c r="PIA1036" s="45"/>
      <c r="PIB1036" s="45"/>
      <c r="PIC1036" s="45"/>
      <c r="PID1036" s="45"/>
      <c r="PIE1036" s="45"/>
      <c r="PIF1036" s="45"/>
      <c r="PIG1036" s="45"/>
      <c r="PIH1036" s="45"/>
      <c r="PII1036" s="45"/>
      <c r="PIJ1036" s="45"/>
      <c r="PIK1036" s="45"/>
      <c r="PIL1036" s="45"/>
      <c r="PIM1036" s="45"/>
      <c r="PIN1036" s="45"/>
      <c r="PIO1036" s="45"/>
      <c r="PIP1036" s="45"/>
      <c r="PIQ1036" s="45"/>
      <c r="PIR1036" s="45"/>
      <c r="PIS1036" s="45"/>
      <c r="PIT1036" s="45"/>
      <c r="PIU1036" s="45"/>
      <c r="PIV1036" s="45"/>
      <c r="PIW1036" s="45"/>
      <c r="PIX1036" s="45"/>
      <c r="PIY1036" s="45"/>
      <c r="PIZ1036" s="45"/>
      <c r="PJA1036" s="45"/>
      <c r="PJB1036" s="45"/>
      <c r="PJC1036" s="45"/>
      <c r="PJD1036" s="45"/>
      <c r="PJE1036" s="45"/>
      <c r="PJF1036" s="45"/>
      <c r="PJG1036" s="45"/>
      <c r="PJH1036" s="45"/>
      <c r="PJI1036" s="45"/>
      <c r="PJJ1036" s="45"/>
      <c r="PJK1036" s="45"/>
      <c r="PJL1036" s="45"/>
      <c r="PJM1036" s="45"/>
      <c r="PJN1036" s="45"/>
      <c r="PJO1036" s="45"/>
      <c r="PJP1036" s="45"/>
      <c r="PJQ1036" s="45"/>
      <c r="PJR1036" s="45"/>
      <c r="PJS1036" s="45"/>
      <c r="PJT1036" s="45"/>
      <c r="PJU1036" s="45"/>
      <c r="PJV1036" s="45"/>
      <c r="PJW1036" s="45"/>
      <c r="PJX1036" s="45"/>
      <c r="PJY1036" s="45"/>
      <c r="PJZ1036" s="45"/>
      <c r="PKA1036" s="45"/>
      <c r="PKB1036" s="45"/>
      <c r="PKC1036" s="45"/>
      <c r="PKD1036" s="45"/>
      <c r="PKE1036" s="45"/>
      <c r="PKF1036" s="45"/>
      <c r="PKG1036" s="45"/>
      <c r="PKH1036" s="45"/>
      <c r="PKI1036" s="45"/>
      <c r="PKJ1036" s="45"/>
      <c r="PKK1036" s="45"/>
      <c r="PKL1036" s="45"/>
      <c r="PKM1036" s="45"/>
      <c r="PKN1036" s="45"/>
      <c r="PKO1036" s="45"/>
      <c r="PKP1036" s="45"/>
      <c r="PKQ1036" s="45"/>
      <c r="PKR1036" s="45"/>
      <c r="PKS1036" s="45"/>
      <c r="PKT1036" s="45"/>
      <c r="PKU1036" s="45"/>
      <c r="PKV1036" s="45"/>
      <c r="PKW1036" s="45"/>
      <c r="PKX1036" s="45"/>
      <c r="PKY1036" s="45"/>
      <c r="PKZ1036" s="45"/>
      <c r="PLA1036" s="45"/>
      <c r="PLB1036" s="45"/>
      <c r="PLC1036" s="45"/>
      <c r="PLD1036" s="45"/>
      <c r="PLE1036" s="45"/>
      <c r="PLF1036" s="45"/>
      <c r="PLG1036" s="45"/>
      <c r="PLH1036" s="45"/>
      <c r="PLI1036" s="45"/>
      <c r="PLJ1036" s="45"/>
      <c r="PLK1036" s="45"/>
      <c r="PLL1036" s="45"/>
      <c r="PLM1036" s="45"/>
      <c r="PLN1036" s="45"/>
      <c r="PLO1036" s="45"/>
      <c r="PLP1036" s="45"/>
      <c r="PLQ1036" s="45"/>
      <c r="PLR1036" s="45"/>
      <c r="PLS1036" s="45"/>
      <c r="PLT1036" s="45"/>
      <c r="PLU1036" s="45"/>
      <c r="PLV1036" s="45"/>
      <c r="PLW1036" s="45"/>
      <c r="PLX1036" s="45"/>
      <c r="PLY1036" s="45"/>
      <c r="PLZ1036" s="45"/>
      <c r="PMA1036" s="45"/>
      <c r="PMB1036" s="45"/>
      <c r="PMC1036" s="45"/>
      <c r="PMD1036" s="45"/>
      <c r="PME1036" s="45"/>
      <c r="PMF1036" s="45"/>
      <c r="PMG1036" s="45"/>
      <c r="PMH1036" s="45"/>
      <c r="PMI1036" s="45"/>
      <c r="PMJ1036" s="45"/>
      <c r="PMK1036" s="45"/>
      <c r="PML1036" s="45"/>
      <c r="PMM1036" s="45"/>
      <c r="PMN1036" s="45"/>
      <c r="PMO1036" s="45"/>
      <c r="PMP1036" s="45"/>
      <c r="PMQ1036" s="45"/>
      <c r="PMR1036" s="45"/>
      <c r="PMS1036" s="45"/>
      <c r="PMT1036" s="45"/>
      <c r="PMU1036" s="45"/>
      <c r="PMV1036" s="45"/>
      <c r="PMW1036" s="45"/>
      <c r="PMX1036" s="45"/>
      <c r="PMY1036" s="45"/>
      <c r="PMZ1036" s="45"/>
      <c r="PNA1036" s="45"/>
      <c r="PNB1036" s="45"/>
      <c r="PNC1036" s="45"/>
      <c r="PND1036" s="45"/>
      <c r="PNE1036" s="45"/>
      <c r="PNF1036" s="45"/>
      <c r="PNG1036" s="45"/>
      <c r="PNH1036" s="45"/>
      <c r="PNI1036" s="45"/>
      <c r="PNJ1036" s="45"/>
      <c r="PNK1036" s="45"/>
      <c r="PNL1036" s="45"/>
      <c r="PNM1036" s="45"/>
      <c r="PNN1036" s="45"/>
      <c r="PNO1036" s="45"/>
      <c r="PNP1036" s="45"/>
      <c r="PNQ1036" s="45"/>
      <c r="PNR1036" s="45"/>
      <c r="PNS1036" s="45"/>
      <c r="PNT1036" s="45"/>
      <c r="PNU1036" s="45"/>
      <c r="PNV1036" s="45"/>
      <c r="PNW1036" s="45"/>
      <c r="PNX1036" s="45"/>
      <c r="PNY1036" s="45"/>
      <c r="PNZ1036" s="45"/>
      <c r="POA1036" s="45"/>
      <c r="POB1036" s="45"/>
      <c r="POC1036" s="45"/>
      <c r="POD1036" s="45"/>
      <c r="POE1036" s="45"/>
      <c r="POF1036" s="45"/>
      <c r="POG1036" s="45"/>
      <c r="POH1036" s="45"/>
      <c r="POI1036" s="45"/>
      <c r="POJ1036" s="45"/>
      <c r="POK1036" s="45"/>
      <c r="POL1036" s="45"/>
      <c r="POM1036" s="45"/>
      <c r="PON1036" s="45"/>
      <c r="POO1036" s="45"/>
      <c r="POP1036" s="45"/>
      <c r="POQ1036" s="45"/>
      <c r="POR1036" s="45"/>
      <c r="POS1036" s="45"/>
      <c r="POT1036" s="45"/>
      <c r="POU1036" s="45"/>
      <c r="POV1036" s="45"/>
      <c r="POW1036" s="45"/>
      <c r="POX1036" s="45"/>
      <c r="POY1036" s="45"/>
      <c r="POZ1036" s="45"/>
      <c r="PPA1036" s="45"/>
      <c r="PPB1036" s="45"/>
      <c r="PPC1036" s="45"/>
      <c r="PPD1036" s="45"/>
      <c r="PPE1036" s="45"/>
      <c r="PPF1036" s="45"/>
      <c r="PPG1036" s="45"/>
      <c r="PPH1036" s="45"/>
      <c r="PPI1036" s="45"/>
      <c r="PPJ1036" s="45"/>
      <c r="PPK1036" s="45"/>
      <c r="PPL1036" s="45"/>
      <c r="PPM1036" s="45"/>
      <c r="PPN1036" s="45"/>
      <c r="PPO1036" s="45"/>
      <c r="PPP1036" s="45"/>
      <c r="PPQ1036" s="45"/>
      <c r="PPR1036" s="45"/>
      <c r="PPS1036" s="45"/>
      <c r="PPT1036" s="45"/>
      <c r="PPU1036" s="45"/>
      <c r="PPV1036" s="45"/>
      <c r="PPW1036" s="45"/>
      <c r="PPX1036" s="45"/>
      <c r="PPY1036" s="45"/>
      <c r="PPZ1036" s="45"/>
      <c r="PQA1036" s="45"/>
      <c r="PQB1036" s="45"/>
      <c r="PQC1036" s="45"/>
      <c r="PQD1036" s="45"/>
      <c r="PQE1036" s="45"/>
      <c r="PQF1036" s="45"/>
      <c r="PQG1036" s="45"/>
      <c r="PQH1036" s="45"/>
      <c r="PQI1036" s="45"/>
      <c r="PQJ1036" s="45"/>
      <c r="PQK1036" s="45"/>
      <c r="PQL1036" s="45"/>
      <c r="PQM1036" s="45"/>
      <c r="PQN1036" s="45"/>
      <c r="PQO1036" s="45"/>
      <c r="PQP1036" s="45"/>
      <c r="PQQ1036" s="45"/>
      <c r="PQR1036" s="45"/>
      <c r="PQS1036" s="45"/>
      <c r="PQT1036" s="45"/>
      <c r="PQU1036" s="45"/>
      <c r="PQV1036" s="45"/>
      <c r="PQW1036" s="45"/>
      <c r="PQX1036" s="45"/>
      <c r="PQY1036" s="45"/>
      <c r="PQZ1036" s="45"/>
      <c r="PRA1036" s="45"/>
      <c r="PRB1036" s="45"/>
      <c r="PRC1036" s="45"/>
      <c r="PRD1036" s="45"/>
      <c r="PRE1036" s="45"/>
      <c r="PRF1036" s="45"/>
      <c r="PRG1036" s="45"/>
      <c r="PRH1036" s="45"/>
      <c r="PRI1036" s="45"/>
      <c r="PRJ1036" s="45"/>
      <c r="PRK1036" s="45"/>
      <c r="PRL1036" s="45"/>
      <c r="PRM1036" s="45"/>
      <c r="PRN1036" s="45"/>
      <c r="PRO1036" s="45"/>
      <c r="PRP1036" s="45"/>
      <c r="PRQ1036" s="45"/>
      <c r="PRR1036" s="45"/>
      <c r="PRS1036" s="45"/>
      <c r="PRT1036" s="45"/>
      <c r="PRU1036" s="45"/>
      <c r="PRV1036" s="45"/>
      <c r="PRW1036" s="45"/>
      <c r="PRX1036" s="45"/>
      <c r="PRY1036" s="45"/>
      <c r="PRZ1036" s="45"/>
      <c r="PSA1036" s="45"/>
      <c r="PSB1036" s="45"/>
      <c r="PSC1036" s="45"/>
      <c r="PSD1036" s="45"/>
      <c r="PSE1036" s="45"/>
      <c r="PSF1036" s="45"/>
      <c r="PSG1036" s="45"/>
      <c r="PSH1036" s="45"/>
      <c r="PSI1036" s="45"/>
      <c r="PSJ1036" s="45"/>
      <c r="PSK1036" s="45"/>
      <c r="PSL1036" s="45"/>
      <c r="PSM1036" s="45"/>
      <c r="PSN1036" s="45"/>
      <c r="PSO1036" s="45"/>
      <c r="PSP1036" s="45"/>
      <c r="PSQ1036" s="45"/>
      <c r="PSR1036" s="45"/>
      <c r="PSS1036" s="45"/>
      <c r="PST1036" s="45"/>
      <c r="PSU1036" s="45"/>
      <c r="PSV1036" s="45"/>
      <c r="PSW1036" s="45"/>
      <c r="PSX1036" s="45"/>
      <c r="PSY1036" s="45"/>
      <c r="PSZ1036" s="45"/>
      <c r="PTA1036" s="45"/>
      <c r="PTB1036" s="45"/>
      <c r="PTC1036" s="45"/>
      <c r="PTD1036" s="45"/>
      <c r="PTE1036" s="45"/>
      <c r="PTF1036" s="45"/>
      <c r="PTG1036" s="45"/>
      <c r="PTH1036" s="45"/>
      <c r="PTI1036" s="45"/>
      <c r="PTJ1036" s="45"/>
      <c r="PTK1036" s="45"/>
      <c r="PTL1036" s="45"/>
      <c r="PTM1036" s="45"/>
      <c r="PTN1036" s="45"/>
      <c r="PTO1036" s="45"/>
      <c r="PTP1036" s="45"/>
      <c r="PTQ1036" s="45"/>
      <c r="PTR1036" s="45"/>
      <c r="PTS1036" s="45"/>
      <c r="PTT1036" s="45"/>
      <c r="PTU1036" s="45"/>
      <c r="PTV1036" s="45"/>
      <c r="PTW1036" s="45"/>
      <c r="PTX1036" s="45"/>
      <c r="PTY1036" s="45"/>
      <c r="PTZ1036" s="45"/>
      <c r="PUA1036" s="45"/>
      <c r="PUB1036" s="45"/>
      <c r="PUC1036" s="45"/>
      <c r="PUD1036" s="45"/>
      <c r="PUE1036" s="45"/>
      <c r="PUF1036" s="45"/>
      <c r="PUG1036" s="45"/>
      <c r="PUH1036" s="45"/>
      <c r="PUI1036" s="45"/>
      <c r="PUJ1036" s="45"/>
      <c r="PUK1036" s="45"/>
      <c r="PUL1036" s="45"/>
      <c r="PUM1036" s="45"/>
      <c r="PUN1036" s="45"/>
      <c r="PUO1036" s="45"/>
      <c r="PUP1036" s="45"/>
      <c r="PUQ1036" s="45"/>
      <c r="PUR1036" s="45"/>
      <c r="PUS1036" s="45"/>
      <c r="PUT1036" s="45"/>
      <c r="PUU1036" s="45"/>
      <c r="PUV1036" s="45"/>
      <c r="PUW1036" s="45"/>
      <c r="PUX1036" s="45"/>
      <c r="PUY1036" s="45"/>
      <c r="PUZ1036" s="45"/>
      <c r="PVA1036" s="45"/>
      <c r="PVB1036" s="45"/>
      <c r="PVC1036" s="45"/>
      <c r="PVD1036" s="45"/>
      <c r="PVE1036" s="45"/>
      <c r="PVF1036" s="45"/>
      <c r="PVG1036" s="45"/>
      <c r="PVH1036" s="45"/>
      <c r="PVI1036" s="45"/>
      <c r="PVJ1036" s="45"/>
      <c r="PVK1036" s="45"/>
      <c r="PVL1036" s="45"/>
      <c r="PVM1036" s="45"/>
      <c r="PVN1036" s="45"/>
      <c r="PVO1036" s="45"/>
      <c r="PVP1036" s="45"/>
      <c r="PVQ1036" s="45"/>
      <c r="PVR1036" s="45"/>
      <c r="PVS1036" s="45"/>
      <c r="PVT1036" s="45"/>
      <c r="PVU1036" s="45"/>
      <c r="PVV1036" s="45"/>
      <c r="PVW1036" s="45"/>
      <c r="PVX1036" s="45"/>
      <c r="PVY1036" s="45"/>
      <c r="PVZ1036" s="45"/>
      <c r="PWA1036" s="45"/>
      <c r="PWB1036" s="45"/>
      <c r="PWC1036" s="45"/>
      <c r="PWD1036" s="45"/>
      <c r="PWE1036" s="45"/>
      <c r="PWF1036" s="45"/>
      <c r="PWG1036" s="45"/>
      <c r="PWH1036" s="45"/>
      <c r="PWI1036" s="45"/>
      <c r="PWJ1036" s="45"/>
      <c r="PWK1036" s="45"/>
      <c r="PWL1036" s="45"/>
      <c r="PWM1036" s="45"/>
      <c r="PWN1036" s="45"/>
      <c r="PWO1036" s="45"/>
      <c r="PWP1036" s="45"/>
      <c r="PWQ1036" s="45"/>
      <c r="PWR1036" s="45"/>
      <c r="PWS1036" s="45"/>
      <c r="PWT1036" s="45"/>
      <c r="PWU1036" s="45"/>
      <c r="PWV1036" s="45"/>
      <c r="PWW1036" s="45"/>
      <c r="PWX1036" s="45"/>
      <c r="PWY1036" s="45"/>
      <c r="PWZ1036" s="45"/>
      <c r="PXA1036" s="45"/>
      <c r="PXB1036" s="45"/>
      <c r="PXC1036" s="45"/>
      <c r="PXD1036" s="45"/>
      <c r="PXE1036" s="45"/>
      <c r="PXF1036" s="45"/>
      <c r="PXG1036" s="45"/>
      <c r="PXH1036" s="45"/>
      <c r="PXI1036" s="45"/>
      <c r="PXJ1036" s="45"/>
      <c r="PXK1036" s="45"/>
      <c r="PXL1036" s="45"/>
      <c r="PXM1036" s="45"/>
      <c r="PXN1036" s="45"/>
      <c r="PXO1036" s="45"/>
      <c r="PXP1036" s="45"/>
      <c r="PXQ1036" s="45"/>
      <c r="PXR1036" s="45"/>
      <c r="PXS1036" s="45"/>
      <c r="PXT1036" s="45"/>
      <c r="PXU1036" s="45"/>
      <c r="PXV1036" s="45"/>
      <c r="PXW1036" s="45"/>
      <c r="PXX1036" s="45"/>
      <c r="PXY1036" s="45"/>
      <c r="PXZ1036" s="45"/>
      <c r="PYA1036" s="45"/>
      <c r="PYB1036" s="45"/>
      <c r="PYC1036" s="45"/>
      <c r="PYD1036" s="45"/>
      <c r="PYE1036" s="45"/>
      <c r="PYF1036" s="45"/>
      <c r="PYG1036" s="45"/>
      <c r="PYH1036" s="45"/>
      <c r="PYI1036" s="45"/>
      <c r="PYJ1036" s="45"/>
      <c r="PYK1036" s="45"/>
      <c r="PYL1036" s="45"/>
      <c r="PYM1036" s="45"/>
      <c r="PYN1036" s="45"/>
      <c r="PYO1036" s="45"/>
      <c r="PYP1036" s="45"/>
      <c r="PYQ1036" s="45"/>
      <c r="PYR1036" s="45"/>
      <c r="PYS1036" s="45"/>
      <c r="PYT1036" s="45"/>
      <c r="PYU1036" s="45"/>
      <c r="PYV1036" s="45"/>
      <c r="PYW1036" s="45"/>
      <c r="PYX1036" s="45"/>
      <c r="PYY1036" s="45"/>
      <c r="PYZ1036" s="45"/>
      <c r="PZA1036" s="45"/>
      <c r="PZB1036" s="45"/>
      <c r="PZC1036" s="45"/>
      <c r="PZD1036" s="45"/>
      <c r="PZE1036" s="45"/>
      <c r="PZF1036" s="45"/>
      <c r="PZG1036" s="45"/>
      <c r="PZH1036" s="45"/>
      <c r="PZI1036" s="45"/>
      <c r="PZJ1036" s="45"/>
      <c r="PZK1036" s="45"/>
      <c r="PZL1036" s="45"/>
      <c r="PZM1036" s="45"/>
      <c r="PZN1036" s="45"/>
      <c r="PZO1036" s="45"/>
      <c r="PZP1036" s="45"/>
      <c r="PZQ1036" s="45"/>
      <c r="PZR1036" s="45"/>
      <c r="PZS1036" s="45"/>
      <c r="PZT1036" s="45"/>
      <c r="PZU1036" s="45"/>
      <c r="PZV1036" s="45"/>
      <c r="PZW1036" s="45"/>
      <c r="PZX1036" s="45"/>
      <c r="PZY1036" s="45"/>
      <c r="PZZ1036" s="45"/>
      <c r="QAA1036" s="45"/>
      <c r="QAB1036" s="45"/>
      <c r="QAC1036" s="45"/>
      <c r="QAD1036" s="45"/>
      <c r="QAE1036" s="45"/>
      <c r="QAF1036" s="45"/>
      <c r="QAG1036" s="45"/>
      <c r="QAH1036" s="45"/>
      <c r="QAI1036" s="45"/>
      <c r="QAJ1036" s="45"/>
      <c r="QAK1036" s="45"/>
      <c r="QAL1036" s="45"/>
      <c r="QAM1036" s="45"/>
      <c r="QAN1036" s="45"/>
      <c r="QAO1036" s="45"/>
      <c r="QAP1036" s="45"/>
      <c r="QAQ1036" s="45"/>
      <c r="QAR1036" s="45"/>
      <c r="QAS1036" s="45"/>
      <c r="QAT1036" s="45"/>
      <c r="QAU1036" s="45"/>
      <c r="QAV1036" s="45"/>
      <c r="QAW1036" s="45"/>
      <c r="QAX1036" s="45"/>
      <c r="QAY1036" s="45"/>
      <c r="QAZ1036" s="45"/>
      <c r="QBA1036" s="45"/>
      <c r="QBB1036" s="45"/>
      <c r="QBC1036" s="45"/>
      <c r="QBD1036" s="45"/>
      <c r="QBE1036" s="45"/>
      <c r="QBF1036" s="45"/>
      <c r="QBG1036" s="45"/>
      <c r="QBH1036" s="45"/>
      <c r="QBI1036" s="45"/>
      <c r="QBJ1036" s="45"/>
      <c r="QBK1036" s="45"/>
      <c r="QBL1036" s="45"/>
      <c r="QBM1036" s="45"/>
      <c r="QBN1036" s="45"/>
      <c r="QBO1036" s="45"/>
      <c r="QBP1036" s="45"/>
      <c r="QBQ1036" s="45"/>
      <c r="QBR1036" s="45"/>
      <c r="QBS1036" s="45"/>
      <c r="QBT1036" s="45"/>
      <c r="QBU1036" s="45"/>
      <c r="QBV1036" s="45"/>
      <c r="QBW1036" s="45"/>
      <c r="QBX1036" s="45"/>
      <c r="QBY1036" s="45"/>
      <c r="QBZ1036" s="45"/>
      <c r="QCA1036" s="45"/>
      <c r="QCB1036" s="45"/>
      <c r="QCC1036" s="45"/>
      <c r="QCD1036" s="45"/>
      <c r="QCE1036" s="45"/>
      <c r="QCF1036" s="45"/>
      <c r="QCG1036" s="45"/>
      <c r="QCH1036" s="45"/>
      <c r="QCI1036" s="45"/>
      <c r="QCJ1036" s="45"/>
      <c r="QCK1036" s="45"/>
      <c r="QCL1036" s="45"/>
      <c r="QCM1036" s="45"/>
      <c r="QCN1036" s="45"/>
      <c r="QCO1036" s="45"/>
      <c r="QCP1036" s="45"/>
      <c r="QCQ1036" s="45"/>
      <c r="QCR1036" s="45"/>
      <c r="QCS1036" s="45"/>
      <c r="QCT1036" s="45"/>
      <c r="QCU1036" s="45"/>
      <c r="QCV1036" s="45"/>
      <c r="QCW1036" s="45"/>
      <c r="QCX1036" s="45"/>
      <c r="QCY1036" s="45"/>
      <c r="QCZ1036" s="45"/>
      <c r="QDA1036" s="45"/>
      <c r="QDB1036" s="45"/>
      <c r="QDC1036" s="45"/>
      <c r="QDD1036" s="45"/>
      <c r="QDE1036" s="45"/>
      <c r="QDF1036" s="45"/>
      <c r="QDG1036" s="45"/>
      <c r="QDH1036" s="45"/>
      <c r="QDI1036" s="45"/>
      <c r="QDJ1036" s="45"/>
      <c r="QDK1036" s="45"/>
      <c r="QDL1036" s="45"/>
      <c r="QDM1036" s="45"/>
      <c r="QDN1036" s="45"/>
      <c r="QDO1036" s="45"/>
      <c r="QDP1036" s="45"/>
      <c r="QDQ1036" s="45"/>
      <c r="QDR1036" s="45"/>
      <c r="QDS1036" s="45"/>
      <c r="QDT1036" s="45"/>
      <c r="QDU1036" s="45"/>
      <c r="QDV1036" s="45"/>
      <c r="QDW1036" s="45"/>
      <c r="QDX1036" s="45"/>
      <c r="QDY1036" s="45"/>
      <c r="QDZ1036" s="45"/>
      <c r="QEA1036" s="45"/>
      <c r="QEB1036" s="45"/>
      <c r="QEC1036" s="45"/>
      <c r="QED1036" s="45"/>
      <c r="QEE1036" s="45"/>
      <c r="QEF1036" s="45"/>
      <c r="QEG1036" s="45"/>
      <c r="QEH1036" s="45"/>
      <c r="QEI1036" s="45"/>
      <c r="QEJ1036" s="45"/>
      <c r="QEK1036" s="45"/>
      <c r="QEL1036" s="45"/>
      <c r="QEM1036" s="45"/>
      <c r="QEN1036" s="45"/>
      <c r="QEO1036" s="45"/>
      <c r="QEP1036" s="45"/>
      <c r="QEQ1036" s="45"/>
      <c r="QER1036" s="45"/>
      <c r="QES1036" s="45"/>
      <c r="QET1036" s="45"/>
      <c r="QEU1036" s="45"/>
      <c r="QEV1036" s="45"/>
      <c r="QEW1036" s="45"/>
      <c r="QEX1036" s="45"/>
      <c r="QEY1036" s="45"/>
      <c r="QEZ1036" s="45"/>
      <c r="QFA1036" s="45"/>
      <c r="QFB1036" s="45"/>
      <c r="QFC1036" s="45"/>
      <c r="QFD1036" s="45"/>
      <c r="QFE1036" s="45"/>
      <c r="QFF1036" s="45"/>
      <c r="QFG1036" s="45"/>
      <c r="QFH1036" s="45"/>
      <c r="QFI1036" s="45"/>
      <c r="QFJ1036" s="45"/>
      <c r="QFK1036" s="45"/>
      <c r="QFL1036" s="45"/>
      <c r="QFM1036" s="45"/>
      <c r="QFN1036" s="45"/>
      <c r="QFO1036" s="45"/>
      <c r="QFP1036" s="45"/>
      <c r="QFQ1036" s="45"/>
      <c r="QFR1036" s="45"/>
      <c r="QFS1036" s="45"/>
      <c r="QFT1036" s="45"/>
      <c r="QFU1036" s="45"/>
      <c r="QFV1036" s="45"/>
      <c r="QFW1036" s="45"/>
      <c r="QFX1036" s="45"/>
      <c r="QFY1036" s="45"/>
      <c r="QFZ1036" s="45"/>
      <c r="QGA1036" s="45"/>
      <c r="QGB1036" s="45"/>
      <c r="QGC1036" s="45"/>
      <c r="QGD1036" s="45"/>
      <c r="QGE1036" s="45"/>
      <c r="QGF1036" s="45"/>
      <c r="QGG1036" s="45"/>
      <c r="QGH1036" s="45"/>
      <c r="QGI1036" s="45"/>
      <c r="QGJ1036" s="45"/>
      <c r="QGK1036" s="45"/>
      <c r="QGL1036" s="45"/>
      <c r="QGM1036" s="45"/>
      <c r="QGN1036" s="45"/>
      <c r="QGO1036" s="45"/>
      <c r="QGP1036" s="45"/>
      <c r="QGQ1036" s="45"/>
      <c r="QGR1036" s="45"/>
      <c r="QGS1036" s="45"/>
      <c r="QGT1036" s="45"/>
      <c r="QGU1036" s="45"/>
      <c r="QGV1036" s="45"/>
      <c r="QGW1036" s="45"/>
      <c r="QGX1036" s="45"/>
      <c r="QGY1036" s="45"/>
      <c r="QGZ1036" s="45"/>
      <c r="QHA1036" s="45"/>
      <c r="QHB1036" s="45"/>
      <c r="QHC1036" s="45"/>
      <c r="QHD1036" s="45"/>
      <c r="QHE1036" s="45"/>
      <c r="QHF1036" s="45"/>
      <c r="QHG1036" s="45"/>
      <c r="QHH1036" s="45"/>
      <c r="QHI1036" s="45"/>
      <c r="QHJ1036" s="45"/>
      <c r="QHK1036" s="45"/>
      <c r="QHL1036" s="45"/>
      <c r="QHM1036" s="45"/>
      <c r="QHN1036" s="45"/>
      <c r="QHO1036" s="45"/>
      <c r="QHP1036" s="45"/>
      <c r="QHQ1036" s="45"/>
      <c r="QHR1036" s="45"/>
      <c r="QHS1036" s="45"/>
      <c r="QHT1036" s="45"/>
      <c r="QHU1036" s="45"/>
      <c r="QHV1036" s="45"/>
      <c r="QHW1036" s="45"/>
      <c r="QHX1036" s="45"/>
      <c r="QHY1036" s="45"/>
      <c r="QHZ1036" s="45"/>
      <c r="QIA1036" s="45"/>
      <c r="QIB1036" s="45"/>
      <c r="QIC1036" s="45"/>
      <c r="QID1036" s="45"/>
      <c r="QIE1036" s="45"/>
      <c r="QIF1036" s="45"/>
      <c r="QIG1036" s="45"/>
      <c r="QIH1036" s="45"/>
      <c r="QII1036" s="45"/>
      <c r="QIJ1036" s="45"/>
      <c r="QIK1036" s="45"/>
      <c r="QIL1036" s="45"/>
      <c r="QIM1036" s="45"/>
      <c r="QIN1036" s="45"/>
      <c r="QIO1036" s="45"/>
      <c r="QIP1036" s="45"/>
      <c r="QIQ1036" s="45"/>
      <c r="QIR1036" s="45"/>
      <c r="QIS1036" s="45"/>
      <c r="QIT1036" s="45"/>
      <c r="QIU1036" s="45"/>
      <c r="QIV1036" s="45"/>
      <c r="QIW1036" s="45"/>
      <c r="QIX1036" s="45"/>
      <c r="QIY1036" s="45"/>
      <c r="QIZ1036" s="45"/>
      <c r="QJA1036" s="45"/>
      <c r="QJB1036" s="45"/>
      <c r="QJC1036" s="45"/>
      <c r="QJD1036" s="45"/>
      <c r="QJE1036" s="45"/>
      <c r="QJF1036" s="45"/>
      <c r="QJG1036" s="45"/>
      <c r="QJH1036" s="45"/>
      <c r="QJI1036" s="45"/>
      <c r="QJJ1036" s="45"/>
      <c r="QJK1036" s="45"/>
      <c r="QJL1036" s="45"/>
      <c r="QJM1036" s="45"/>
      <c r="QJN1036" s="45"/>
      <c r="QJO1036" s="45"/>
      <c r="QJP1036" s="45"/>
      <c r="QJQ1036" s="45"/>
      <c r="QJR1036" s="45"/>
      <c r="QJS1036" s="45"/>
      <c r="QJT1036" s="45"/>
      <c r="QJU1036" s="45"/>
      <c r="QJV1036" s="45"/>
      <c r="QJW1036" s="45"/>
      <c r="QJX1036" s="45"/>
      <c r="QJY1036" s="45"/>
      <c r="QJZ1036" s="45"/>
      <c r="QKA1036" s="45"/>
      <c r="QKB1036" s="45"/>
      <c r="QKC1036" s="45"/>
      <c r="QKD1036" s="45"/>
      <c r="QKE1036" s="45"/>
      <c r="QKF1036" s="45"/>
      <c r="QKG1036" s="45"/>
      <c r="QKH1036" s="45"/>
      <c r="QKI1036" s="45"/>
      <c r="QKJ1036" s="45"/>
      <c r="QKK1036" s="45"/>
      <c r="QKL1036" s="45"/>
      <c r="QKM1036" s="45"/>
      <c r="QKN1036" s="45"/>
      <c r="QKO1036" s="45"/>
      <c r="QKP1036" s="45"/>
      <c r="QKQ1036" s="45"/>
      <c r="QKR1036" s="45"/>
      <c r="QKS1036" s="45"/>
      <c r="QKT1036" s="45"/>
      <c r="QKU1036" s="45"/>
      <c r="QKV1036" s="45"/>
      <c r="QKW1036" s="45"/>
      <c r="QKX1036" s="45"/>
      <c r="QKY1036" s="45"/>
      <c r="QKZ1036" s="45"/>
      <c r="QLA1036" s="45"/>
      <c r="QLB1036" s="45"/>
      <c r="QLC1036" s="45"/>
      <c r="QLD1036" s="45"/>
      <c r="QLE1036" s="45"/>
      <c r="QLF1036" s="45"/>
      <c r="QLG1036" s="45"/>
      <c r="QLH1036" s="45"/>
      <c r="QLI1036" s="45"/>
      <c r="QLJ1036" s="45"/>
      <c r="QLK1036" s="45"/>
      <c r="QLL1036" s="45"/>
      <c r="QLM1036" s="45"/>
      <c r="QLN1036" s="45"/>
      <c r="QLO1036" s="45"/>
      <c r="QLP1036" s="45"/>
      <c r="QLQ1036" s="45"/>
      <c r="QLR1036" s="45"/>
      <c r="QLS1036" s="45"/>
      <c r="QLT1036" s="45"/>
      <c r="QLU1036" s="45"/>
      <c r="QLV1036" s="45"/>
      <c r="QLW1036" s="45"/>
      <c r="QLX1036" s="45"/>
      <c r="QLY1036" s="45"/>
      <c r="QLZ1036" s="45"/>
      <c r="QMA1036" s="45"/>
      <c r="QMB1036" s="45"/>
      <c r="QMC1036" s="45"/>
      <c r="QMD1036" s="45"/>
      <c r="QME1036" s="45"/>
      <c r="QMF1036" s="45"/>
      <c r="QMG1036" s="45"/>
      <c r="QMH1036" s="45"/>
      <c r="QMI1036" s="45"/>
      <c r="QMJ1036" s="45"/>
      <c r="QMK1036" s="45"/>
      <c r="QML1036" s="45"/>
      <c r="QMM1036" s="45"/>
      <c r="QMN1036" s="45"/>
      <c r="QMO1036" s="45"/>
      <c r="QMP1036" s="45"/>
      <c r="QMQ1036" s="45"/>
      <c r="QMR1036" s="45"/>
      <c r="QMS1036" s="45"/>
      <c r="QMT1036" s="45"/>
      <c r="QMU1036" s="45"/>
      <c r="QMV1036" s="45"/>
      <c r="QMW1036" s="45"/>
      <c r="QMX1036" s="45"/>
      <c r="QMY1036" s="45"/>
      <c r="QMZ1036" s="45"/>
      <c r="QNA1036" s="45"/>
      <c r="QNB1036" s="45"/>
      <c r="QNC1036" s="45"/>
      <c r="QND1036" s="45"/>
      <c r="QNE1036" s="45"/>
      <c r="QNF1036" s="45"/>
      <c r="QNG1036" s="45"/>
      <c r="QNH1036" s="45"/>
      <c r="QNI1036" s="45"/>
      <c r="QNJ1036" s="45"/>
      <c r="QNK1036" s="45"/>
      <c r="QNL1036" s="45"/>
      <c r="QNM1036" s="45"/>
      <c r="QNN1036" s="45"/>
      <c r="QNO1036" s="45"/>
      <c r="QNP1036" s="45"/>
      <c r="QNQ1036" s="45"/>
      <c r="QNR1036" s="45"/>
      <c r="QNS1036" s="45"/>
      <c r="QNT1036" s="45"/>
      <c r="QNU1036" s="45"/>
      <c r="QNV1036" s="45"/>
      <c r="QNW1036" s="45"/>
      <c r="QNX1036" s="45"/>
      <c r="QNY1036" s="45"/>
      <c r="QNZ1036" s="45"/>
      <c r="QOA1036" s="45"/>
      <c r="QOB1036" s="45"/>
      <c r="QOC1036" s="45"/>
      <c r="QOD1036" s="45"/>
      <c r="QOE1036" s="45"/>
      <c r="QOF1036" s="45"/>
      <c r="QOG1036" s="45"/>
      <c r="QOH1036" s="45"/>
      <c r="QOI1036" s="45"/>
      <c r="QOJ1036" s="45"/>
      <c r="QOK1036" s="45"/>
      <c r="QOL1036" s="45"/>
      <c r="QOM1036" s="45"/>
      <c r="QON1036" s="45"/>
      <c r="QOO1036" s="45"/>
      <c r="QOP1036" s="45"/>
      <c r="QOQ1036" s="45"/>
      <c r="QOR1036" s="45"/>
      <c r="QOS1036" s="45"/>
      <c r="QOT1036" s="45"/>
      <c r="QOU1036" s="45"/>
      <c r="QOV1036" s="45"/>
      <c r="QOW1036" s="45"/>
      <c r="QOX1036" s="45"/>
      <c r="QOY1036" s="45"/>
      <c r="QOZ1036" s="45"/>
      <c r="QPA1036" s="45"/>
      <c r="QPB1036" s="45"/>
      <c r="QPC1036" s="45"/>
      <c r="QPD1036" s="45"/>
      <c r="QPE1036" s="45"/>
      <c r="QPF1036" s="45"/>
      <c r="QPG1036" s="45"/>
      <c r="QPH1036" s="45"/>
      <c r="QPI1036" s="45"/>
      <c r="QPJ1036" s="45"/>
      <c r="QPK1036" s="45"/>
      <c r="QPL1036" s="45"/>
      <c r="QPM1036" s="45"/>
      <c r="QPN1036" s="45"/>
      <c r="QPO1036" s="45"/>
      <c r="QPP1036" s="45"/>
      <c r="QPQ1036" s="45"/>
      <c r="QPR1036" s="45"/>
      <c r="QPS1036" s="45"/>
      <c r="QPT1036" s="45"/>
      <c r="QPU1036" s="45"/>
      <c r="QPV1036" s="45"/>
      <c r="QPW1036" s="45"/>
      <c r="QPX1036" s="45"/>
      <c r="QPY1036" s="45"/>
      <c r="QPZ1036" s="45"/>
      <c r="QQA1036" s="45"/>
      <c r="QQB1036" s="45"/>
      <c r="QQC1036" s="45"/>
      <c r="QQD1036" s="45"/>
      <c r="QQE1036" s="45"/>
      <c r="QQF1036" s="45"/>
      <c r="QQG1036" s="45"/>
      <c r="QQH1036" s="45"/>
      <c r="QQI1036" s="45"/>
      <c r="QQJ1036" s="45"/>
      <c r="QQK1036" s="45"/>
      <c r="QQL1036" s="45"/>
      <c r="QQM1036" s="45"/>
      <c r="QQN1036" s="45"/>
      <c r="QQO1036" s="45"/>
      <c r="QQP1036" s="45"/>
      <c r="QQQ1036" s="45"/>
      <c r="QQR1036" s="45"/>
      <c r="QQS1036" s="45"/>
      <c r="QQT1036" s="45"/>
      <c r="QQU1036" s="45"/>
      <c r="QQV1036" s="45"/>
      <c r="QQW1036" s="45"/>
      <c r="QQX1036" s="45"/>
      <c r="QQY1036" s="45"/>
      <c r="QQZ1036" s="45"/>
      <c r="QRA1036" s="45"/>
      <c r="QRB1036" s="45"/>
      <c r="QRC1036" s="45"/>
      <c r="QRD1036" s="45"/>
      <c r="QRE1036" s="45"/>
      <c r="QRF1036" s="45"/>
      <c r="QRG1036" s="45"/>
      <c r="QRH1036" s="45"/>
      <c r="QRI1036" s="45"/>
      <c r="QRJ1036" s="45"/>
      <c r="QRK1036" s="45"/>
      <c r="QRL1036" s="45"/>
      <c r="QRM1036" s="45"/>
      <c r="QRN1036" s="45"/>
      <c r="QRO1036" s="45"/>
      <c r="QRP1036" s="45"/>
      <c r="QRQ1036" s="45"/>
      <c r="QRR1036" s="45"/>
      <c r="QRS1036" s="45"/>
      <c r="QRT1036" s="45"/>
      <c r="QRU1036" s="45"/>
      <c r="QRV1036" s="45"/>
      <c r="QRW1036" s="45"/>
      <c r="QRX1036" s="45"/>
      <c r="QRY1036" s="45"/>
      <c r="QRZ1036" s="45"/>
      <c r="QSA1036" s="45"/>
      <c r="QSB1036" s="45"/>
      <c r="QSC1036" s="45"/>
      <c r="QSD1036" s="45"/>
      <c r="QSE1036" s="45"/>
      <c r="QSF1036" s="45"/>
      <c r="QSG1036" s="45"/>
      <c r="QSH1036" s="45"/>
      <c r="QSI1036" s="45"/>
      <c r="QSJ1036" s="45"/>
      <c r="QSK1036" s="45"/>
      <c r="QSL1036" s="45"/>
      <c r="QSM1036" s="45"/>
      <c r="QSN1036" s="45"/>
      <c r="QSO1036" s="45"/>
      <c r="QSP1036" s="45"/>
      <c r="QSQ1036" s="45"/>
      <c r="QSR1036" s="45"/>
      <c r="QSS1036" s="45"/>
      <c r="QST1036" s="45"/>
      <c r="QSU1036" s="45"/>
      <c r="QSV1036" s="45"/>
      <c r="QSW1036" s="45"/>
      <c r="QSX1036" s="45"/>
      <c r="QSY1036" s="45"/>
      <c r="QSZ1036" s="45"/>
      <c r="QTA1036" s="45"/>
      <c r="QTB1036" s="45"/>
      <c r="QTC1036" s="45"/>
      <c r="QTD1036" s="45"/>
      <c r="QTE1036" s="45"/>
      <c r="QTF1036" s="45"/>
      <c r="QTG1036" s="45"/>
      <c r="QTH1036" s="45"/>
      <c r="QTI1036" s="45"/>
      <c r="QTJ1036" s="45"/>
      <c r="QTK1036" s="45"/>
      <c r="QTL1036" s="45"/>
      <c r="QTM1036" s="45"/>
      <c r="QTN1036" s="45"/>
      <c r="QTO1036" s="45"/>
      <c r="QTP1036" s="45"/>
      <c r="QTQ1036" s="45"/>
      <c r="QTR1036" s="45"/>
      <c r="QTS1036" s="45"/>
      <c r="QTT1036" s="45"/>
      <c r="QTU1036" s="45"/>
      <c r="QTV1036" s="45"/>
      <c r="QTW1036" s="45"/>
      <c r="QTX1036" s="45"/>
      <c r="QTY1036" s="45"/>
      <c r="QTZ1036" s="45"/>
      <c r="QUA1036" s="45"/>
      <c r="QUB1036" s="45"/>
      <c r="QUC1036" s="45"/>
      <c r="QUD1036" s="45"/>
      <c r="QUE1036" s="45"/>
      <c r="QUF1036" s="45"/>
      <c r="QUG1036" s="45"/>
      <c r="QUH1036" s="45"/>
      <c r="QUI1036" s="45"/>
      <c r="QUJ1036" s="45"/>
      <c r="QUK1036" s="45"/>
      <c r="QUL1036" s="45"/>
      <c r="QUM1036" s="45"/>
      <c r="QUN1036" s="45"/>
      <c r="QUO1036" s="45"/>
      <c r="QUP1036" s="45"/>
      <c r="QUQ1036" s="45"/>
      <c r="QUR1036" s="45"/>
      <c r="QUS1036" s="45"/>
      <c r="QUT1036" s="45"/>
      <c r="QUU1036" s="45"/>
      <c r="QUV1036" s="45"/>
      <c r="QUW1036" s="45"/>
      <c r="QUX1036" s="45"/>
      <c r="QUY1036" s="45"/>
      <c r="QUZ1036" s="45"/>
      <c r="QVA1036" s="45"/>
      <c r="QVB1036" s="45"/>
      <c r="QVC1036" s="45"/>
      <c r="QVD1036" s="45"/>
      <c r="QVE1036" s="45"/>
      <c r="QVF1036" s="45"/>
      <c r="QVG1036" s="45"/>
      <c r="QVH1036" s="45"/>
      <c r="QVI1036" s="45"/>
      <c r="QVJ1036" s="45"/>
      <c r="QVK1036" s="45"/>
      <c r="QVL1036" s="45"/>
      <c r="QVM1036" s="45"/>
      <c r="QVN1036" s="45"/>
      <c r="QVO1036" s="45"/>
      <c r="QVP1036" s="45"/>
      <c r="QVQ1036" s="45"/>
      <c r="QVR1036" s="45"/>
      <c r="QVS1036" s="45"/>
      <c r="QVT1036" s="45"/>
      <c r="QVU1036" s="45"/>
      <c r="QVV1036" s="45"/>
      <c r="QVW1036" s="45"/>
      <c r="QVX1036" s="45"/>
      <c r="QVY1036" s="45"/>
      <c r="QVZ1036" s="45"/>
      <c r="QWA1036" s="45"/>
      <c r="QWB1036" s="45"/>
      <c r="QWC1036" s="45"/>
      <c r="QWD1036" s="45"/>
      <c r="QWE1036" s="45"/>
      <c r="QWF1036" s="45"/>
      <c r="QWG1036" s="45"/>
      <c r="QWH1036" s="45"/>
      <c r="QWI1036" s="45"/>
      <c r="QWJ1036" s="45"/>
      <c r="QWK1036" s="45"/>
      <c r="QWL1036" s="45"/>
      <c r="QWM1036" s="45"/>
      <c r="QWN1036" s="45"/>
      <c r="QWO1036" s="45"/>
      <c r="QWP1036" s="45"/>
      <c r="QWQ1036" s="45"/>
      <c r="QWR1036" s="45"/>
      <c r="QWS1036" s="45"/>
      <c r="QWT1036" s="45"/>
      <c r="QWU1036" s="45"/>
      <c r="QWV1036" s="45"/>
      <c r="QWW1036" s="45"/>
      <c r="QWX1036" s="45"/>
      <c r="QWY1036" s="45"/>
      <c r="QWZ1036" s="45"/>
      <c r="QXA1036" s="45"/>
      <c r="QXB1036" s="45"/>
      <c r="QXC1036" s="45"/>
      <c r="QXD1036" s="45"/>
      <c r="QXE1036" s="45"/>
      <c r="QXF1036" s="45"/>
      <c r="QXG1036" s="45"/>
      <c r="QXH1036" s="45"/>
      <c r="QXI1036" s="45"/>
      <c r="QXJ1036" s="45"/>
      <c r="QXK1036" s="45"/>
      <c r="QXL1036" s="45"/>
      <c r="QXM1036" s="45"/>
      <c r="QXN1036" s="45"/>
      <c r="QXO1036" s="45"/>
      <c r="QXP1036" s="45"/>
      <c r="QXQ1036" s="45"/>
      <c r="QXR1036" s="45"/>
      <c r="QXS1036" s="45"/>
      <c r="QXT1036" s="45"/>
      <c r="QXU1036" s="45"/>
      <c r="QXV1036" s="45"/>
      <c r="QXW1036" s="45"/>
      <c r="QXX1036" s="45"/>
      <c r="QXY1036" s="45"/>
      <c r="QXZ1036" s="45"/>
      <c r="QYA1036" s="45"/>
      <c r="QYB1036" s="45"/>
      <c r="QYC1036" s="45"/>
      <c r="QYD1036" s="45"/>
      <c r="QYE1036" s="45"/>
      <c r="QYF1036" s="45"/>
      <c r="QYG1036" s="45"/>
      <c r="QYH1036" s="45"/>
      <c r="QYI1036" s="45"/>
      <c r="QYJ1036" s="45"/>
      <c r="QYK1036" s="45"/>
      <c r="QYL1036" s="45"/>
      <c r="QYM1036" s="45"/>
      <c r="QYN1036" s="45"/>
      <c r="QYO1036" s="45"/>
      <c r="QYP1036" s="45"/>
      <c r="QYQ1036" s="45"/>
      <c r="QYR1036" s="45"/>
      <c r="QYS1036" s="45"/>
      <c r="QYT1036" s="45"/>
      <c r="QYU1036" s="45"/>
      <c r="QYV1036" s="45"/>
      <c r="QYW1036" s="45"/>
      <c r="QYX1036" s="45"/>
      <c r="QYY1036" s="45"/>
      <c r="QYZ1036" s="45"/>
      <c r="QZA1036" s="45"/>
      <c r="QZB1036" s="45"/>
      <c r="QZC1036" s="45"/>
      <c r="QZD1036" s="45"/>
      <c r="QZE1036" s="45"/>
      <c r="QZF1036" s="45"/>
      <c r="QZG1036" s="45"/>
      <c r="QZH1036" s="45"/>
      <c r="QZI1036" s="45"/>
      <c r="QZJ1036" s="45"/>
      <c r="QZK1036" s="45"/>
      <c r="QZL1036" s="45"/>
      <c r="QZM1036" s="45"/>
      <c r="QZN1036" s="45"/>
      <c r="QZO1036" s="45"/>
      <c r="QZP1036" s="45"/>
      <c r="QZQ1036" s="45"/>
      <c r="QZR1036" s="45"/>
      <c r="QZS1036" s="45"/>
      <c r="QZT1036" s="45"/>
      <c r="QZU1036" s="45"/>
      <c r="QZV1036" s="45"/>
      <c r="QZW1036" s="45"/>
      <c r="QZX1036" s="45"/>
      <c r="QZY1036" s="45"/>
      <c r="QZZ1036" s="45"/>
      <c r="RAA1036" s="45"/>
      <c r="RAB1036" s="45"/>
      <c r="RAC1036" s="45"/>
      <c r="RAD1036" s="45"/>
      <c r="RAE1036" s="45"/>
      <c r="RAF1036" s="45"/>
      <c r="RAG1036" s="45"/>
      <c r="RAH1036" s="45"/>
      <c r="RAI1036" s="45"/>
      <c r="RAJ1036" s="45"/>
      <c r="RAK1036" s="45"/>
      <c r="RAL1036" s="45"/>
      <c r="RAM1036" s="45"/>
      <c r="RAN1036" s="45"/>
      <c r="RAO1036" s="45"/>
      <c r="RAP1036" s="45"/>
      <c r="RAQ1036" s="45"/>
      <c r="RAR1036" s="45"/>
      <c r="RAS1036" s="45"/>
      <c r="RAT1036" s="45"/>
      <c r="RAU1036" s="45"/>
      <c r="RAV1036" s="45"/>
      <c r="RAW1036" s="45"/>
      <c r="RAX1036" s="45"/>
      <c r="RAY1036" s="45"/>
      <c r="RAZ1036" s="45"/>
      <c r="RBA1036" s="45"/>
      <c r="RBB1036" s="45"/>
      <c r="RBC1036" s="45"/>
      <c r="RBD1036" s="45"/>
      <c r="RBE1036" s="45"/>
      <c r="RBF1036" s="45"/>
      <c r="RBG1036" s="45"/>
      <c r="RBH1036" s="45"/>
      <c r="RBI1036" s="45"/>
      <c r="RBJ1036" s="45"/>
      <c r="RBK1036" s="45"/>
      <c r="RBL1036" s="45"/>
      <c r="RBM1036" s="45"/>
      <c r="RBN1036" s="45"/>
      <c r="RBO1036" s="45"/>
      <c r="RBP1036" s="45"/>
      <c r="RBQ1036" s="45"/>
      <c r="RBR1036" s="45"/>
      <c r="RBS1036" s="45"/>
      <c r="RBT1036" s="45"/>
      <c r="RBU1036" s="45"/>
      <c r="RBV1036" s="45"/>
      <c r="RBW1036" s="45"/>
      <c r="RBX1036" s="45"/>
      <c r="RBY1036" s="45"/>
      <c r="RBZ1036" s="45"/>
      <c r="RCA1036" s="45"/>
      <c r="RCB1036" s="45"/>
      <c r="RCC1036" s="45"/>
      <c r="RCD1036" s="45"/>
      <c r="RCE1036" s="45"/>
      <c r="RCF1036" s="45"/>
      <c r="RCG1036" s="45"/>
      <c r="RCH1036" s="45"/>
      <c r="RCI1036" s="45"/>
      <c r="RCJ1036" s="45"/>
      <c r="RCK1036" s="45"/>
      <c r="RCL1036" s="45"/>
      <c r="RCM1036" s="45"/>
      <c r="RCN1036" s="45"/>
      <c r="RCO1036" s="45"/>
      <c r="RCP1036" s="45"/>
      <c r="RCQ1036" s="45"/>
      <c r="RCR1036" s="45"/>
      <c r="RCS1036" s="45"/>
      <c r="RCT1036" s="45"/>
      <c r="RCU1036" s="45"/>
      <c r="RCV1036" s="45"/>
      <c r="RCW1036" s="45"/>
      <c r="RCX1036" s="45"/>
      <c r="RCY1036" s="45"/>
      <c r="RCZ1036" s="45"/>
      <c r="RDA1036" s="45"/>
      <c r="RDB1036" s="45"/>
      <c r="RDC1036" s="45"/>
      <c r="RDD1036" s="45"/>
      <c r="RDE1036" s="45"/>
      <c r="RDF1036" s="45"/>
      <c r="RDG1036" s="45"/>
      <c r="RDH1036" s="45"/>
      <c r="RDI1036" s="45"/>
      <c r="RDJ1036" s="45"/>
      <c r="RDK1036" s="45"/>
      <c r="RDL1036" s="45"/>
      <c r="RDM1036" s="45"/>
      <c r="RDN1036" s="45"/>
      <c r="RDO1036" s="45"/>
      <c r="RDP1036" s="45"/>
      <c r="RDQ1036" s="45"/>
      <c r="RDR1036" s="45"/>
      <c r="RDS1036" s="45"/>
      <c r="RDT1036" s="45"/>
      <c r="RDU1036" s="45"/>
      <c r="RDV1036" s="45"/>
      <c r="RDW1036" s="45"/>
      <c r="RDX1036" s="45"/>
      <c r="RDY1036" s="45"/>
      <c r="RDZ1036" s="45"/>
      <c r="REA1036" s="45"/>
      <c r="REB1036" s="45"/>
      <c r="REC1036" s="45"/>
      <c r="RED1036" s="45"/>
      <c r="REE1036" s="45"/>
      <c r="REF1036" s="45"/>
      <c r="REG1036" s="45"/>
      <c r="REH1036" s="45"/>
      <c r="REI1036" s="45"/>
      <c r="REJ1036" s="45"/>
      <c r="REK1036" s="45"/>
      <c r="REL1036" s="45"/>
      <c r="REM1036" s="45"/>
      <c r="REN1036" s="45"/>
      <c r="REO1036" s="45"/>
      <c r="REP1036" s="45"/>
      <c r="REQ1036" s="45"/>
      <c r="RER1036" s="45"/>
      <c r="RES1036" s="45"/>
      <c r="RET1036" s="45"/>
      <c r="REU1036" s="45"/>
      <c r="REV1036" s="45"/>
      <c r="REW1036" s="45"/>
      <c r="REX1036" s="45"/>
      <c r="REY1036" s="45"/>
      <c r="REZ1036" s="45"/>
      <c r="RFA1036" s="45"/>
      <c r="RFB1036" s="45"/>
      <c r="RFC1036" s="45"/>
      <c r="RFD1036" s="45"/>
      <c r="RFE1036" s="45"/>
      <c r="RFF1036" s="45"/>
      <c r="RFG1036" s="45"/>
      <c r="RFH1036" s="45"/>
      <c r="RFI1036" s="45"/>
      <c r="RFJ1036" s="45"/>
      <c r="RFK1036" s="45"/>
      <c r="RFL1036" s="45"/>
      <c r="RFM1036" s="45"/>
      <c r="RFN1036" s="45"/>
      <c r="RFO1036" s="45"/>
      <c r="RFP1036" s="45"/>
      <c r="RFQ1036" s="45"/>
      <c r="RFR1036" s="45"/>
      <c r="RFS1036" s="45"/>
      <c r="RFT1036" s="45"/>
      <c r="RFU1036" s="45"/>
      <c r="RFV1036" s="45"/>
      <c r="RFW1036" s="45"/>
      <c r="RFX1036" s="45"/>
      <c r="RFY1036" s="45"/>
      <c r="RFZ1036" s="45"/>
      <c r="RGA1036" s="45"/>
      <c r="RGB1036" s="45"/>
      <c r="RGC1036" s="45"/>
      <c r="RGD1036" s="45"/>
      <c r="RGE1036" s="45"/>
      <c r="RGF1036" s="45"/>
      <c r="RGG1036" s="45"/>
      <c r="RGH1036" s="45"/>
      <c r="RGI1036" s="45"/>
      <c r="RGJ1036" s="45"/>
      <c r="RGK1036" s="45"/>
      <c r="RGL1036" s="45"/>
      <c r="RGM1036" s="45"/>
      <c r="RGN1036" s="45"/>
      <c r="RGO1036" s="45"/>
      <c r="RGP1036" s="45"/>
      <c r="RGQ1036" s="45"/>
      <c r="RGR1036" s="45"/>
      <c r="RGS1036" s="45"/>
      <c r="RGT1036" s="45"/>
      <c r="RGU1036" s="45"/>
      <c r="RGV1036" s="45"/>
      <c r="RGW1036" s="45"/>
      <c r="RGX1036" s="45"/>
      <c r="RGY1036" s="45"/>
      <c r="RGZ1036" s="45"/>
      <c r="RHA1036" s="45"/>
      <c r="RHB1036" s="45"/>
      <c r="RHC1036" s="45"/>
      <c r="RHD1036" s="45"/>
      <c r="RHE1036" s="45"/>
      <c r="RHF1036" s="45"/>
      <c r="RHG1036" s="45"/>
      <c r="RHH1036" s="45"/>
      <c r="RHI1036" s="45"/>
      <c r="RHJ1036" s="45"/>
      <c r="RHK1036" s="45"/>
      <c r="RHL1036" s="45"/>
      <c r="RHM1036" s="45"/>
      <c r="RHN1036" s="45"/>
      <c r="RHO1036" s="45"/>
      <c r="RHP1036" s="45"/>
      <c r="RHQ1036" s="45"/>
      <c r="RHR1036" s="45"/>
      <c r="RHS1036" s="45"/>
      <c r="RHT1036" s="45"/>
      <c r="RHU1036" s="45"/>
      <c r="RHV1036" s="45"/>
      <c r="RHW1036" s="45"/>
      <c r="RHX1036" s="45"/>
      <c r="RHY1036" s="45"/>
      <c r="RHZ1036" s="45"/>
      <c r="RIA1036" s="45"/>
      <c r="RIB1036" s="45"/>
      <c r="RIC1036" s="45"/>
      <c r="RID1036" s="45"/>
      <c r="RIE1036" s="45"/>
      <c r="RIF1036" s="45"/>
      <c r="RIG1036" s="45"/>
      <c r="RIH1036" s="45"/>
      <c r="RII1036" s="45"/>
      <c r="RIJ1036" s="45"/>
      <c r="RIK1036" s="45"/>
      <c r="RIL1036" s="45"/>
      <c r="RIM1036" s="45"/>
      <c r="RIN1036" s="45"/>
      <c r="RIO1036" s="45"/>
      <c r="RIP1036" s="45"/>
      <c r="RIQ1036" s="45"/>
      <c r="RIR1036" s="45"/>
      <c r="RIS1036" s="45"/>
      <c r="RIT1036" s="45"/>
      <c r="RIU1036" s="45"/>
      <c r="RIV1036" s="45"/>
      <c r="RIW1036" s="45"/>
      <c r="RIX1036" s="45"/>
      <c r="RIY1036" s="45"/>
      <c r="RIZ1036" s="45"/>
      <c r="RJA1036" s="45"/>
      <c r="RJB1036" s="45"/>
      <c r="RJC1036" s="45"/>
      <c r="RJD1036" s="45"/>
      <c r="RJE1036" s="45"/>
      <c r="RJF1036" s="45"/>
      <c r="RJG1036" s="45"/>
      <c r="RJH1036" s="45"/>
      <c r="RJI1036" s="45"/>
      <c r="RJJ1036" s="45"/>
      <c r="RJK1036" s="45"/>
      <c r="RJL1036" s="45"/>
      <c r="RJM1036" s="45"/>
      <c r="RJN1036" s="45"/>
      <c r="RJO1036" s="45"/>
      <c r="RJP1036" s="45"/>
      <c r="RJQ1036" s="45"/>
      <c r="RJR1036" s="45"/>
      <c r="RJS1036" s="45"/>
      <c r="RJT1036" s="45"/>
      <c r="RJU1036" s="45"/>
      <c r="RJV1036" s="45"/>
      <c r="RJW1036" s="45"/>
      <c r="RJX1036" s="45"/>
      <c r="RJY1036" s="45"/>
      <c r="RJZ1036" s="45"/>
      <c r="RKA1036" s="45"/>
      <c r="RKB1036" s="45"/>
      <c r="RKC1036" s="45"/>
      <c r="RKD1036" s="45"/>
      <c r="RKE1036" s="45"/>
      <c r="RKF1036" s="45"/>
      <c r="RKG1036" s="45"/>
      <c r="RKH1036" s="45"/>
      <c r="RKI1036" s="45"/>
      <c r="RKJ1036" s="45"/>
      <c r="RKK1036" s="45"/>
      <c r="RKL1036" s="45"/>
      <c r="RKM1036" s="45"/>
      <c r="RKN1036" s="45"/>
      <c r="RKO1036" s="45"/>
      <c r="RKP1036" s="45"/>
      <c r="RKQ1036" s="45"/>
      <c r="RKR1036" s="45"/>
      <c r="RKS1036" s="45"/>
      <c r="RKT1036" s="45"/>
      <c r="RKU1036" s="45"/>
      <c r="RKV1036" s="45"/>
      <c r="RKW1036" s="45"/>
      <c r="RKX1036" s="45"/>
      <c r="RKY1036" s="45"/>
      <c r="RKZ1036" s="45"/>
      <c r="RLA1036" s="45"/>
      <c r="RLB1036" s="45"/>
      <c r="RLC1036" s="45"/>
      <c r="RLD1036" s="45"/>
      <c r="RLE1036" s="45"/>
      <c r="RLF1036" s="45"/>
      <c r="RLG1036" s="45"/>
      <c r="RLH1036" s="45"/>
      <c r="RLI1036" s="45"/>
      <c r="RLJ1036" s="45"/>
      <c r="RLK1036" s="45"/>
      <c r="RLL1036" s="45"/>
      <c r="RLM1036" s="45"/>
      <c r="RLN1036" s="45"/>
      <c r="RLO1036" s="45"/>
      <c r="RLP1036" s="45"/>
      <c r="RLQ1036" s="45"/>
      <c r="RLR1036" s="45"/>
      <c r="RLS1036" s="45"/>
      <c r="RLT1036" s="45"/>
      <c r="RLU1036" s="45"/>
      <c r="RLV1036" s="45"/>
      <c r="RLW1036" s="45"/>
      <c r="RLX1036" s="45"/>
      <c r="RLY1036" s="45"/>
      <c r="RLZ1036" s="45"/>
      <c r="RMA1036" s="45"/>
      <c r="RMB1036" s="45"/>
      <c r="RMC1036" s="45"/>
      <c r="RMD1036" s="45"/>
      <c r="RME1036" s="45"/>
      <c r="RMF1036" s="45"/>
      <c r="RMG1036" s="45"/>
      <c r="RMH1036" s="45"/>
      <c r="RMI1036" s="45"/>
      <c r="RMJ1036" s="45"/>
      <c r="RMK1036" s="45"/>
      <c r="RML1036" s="45"/>
      <c r="RMM1036" s="45"/>
      <c r="RMN1036" s="45"/>
      <c r="RMO1036" s="45"/>
      <c r="RMP1036" s="45"/>
      <c r="RMQ1036" s="45"/>
      <c r="RMR1036" s="45"/>
      <c r="RMS1036" s="45"/>
      <c r="RMT1036" s="45"/>
      <c r="RMU1036" s="45"/>
      <c r="RMV1036" s="45"/>
      <c r="RMW1036" s="45"/>
      <c r="RMX1036" s="45"/>
      <c r="RMY1036" s="45"/>
      <c r="RMZ1036" s="45"/>
      <c r="RNA1036" s="45"/>
      <c r="RNB1036" s="45"/>
      <c r="RNC1036" s="45"/>
      <c r="RND1036" s="45"/>
      <c r="RNE1036" s="45"/>
      <c r="RNF1036" s="45"/>
      <c r="RNG1036" s="45"/>
      <c r="RNH1036" s="45"/>
      <c r="RNI1036" s="45"/>
      <c r="RNJ1036" s="45"/>
      <c r="RNK1036" s="45"/>
      <c r="RNL1036" s="45"/>
      <c r="RNM1036" s="45"/>
      <c r="RNN1036" s="45"/>
      <c r="RNO1036" s="45"/>
      <c r="RNP1036" s="45"/>
      <c r="RNQ1036" s="45"/>
      <c r="RNR1036" s="45"/>
      <c r="RNS1036" s="45"/>
      <c r="RNT1036" s="45"/>
      <c r="RNU1036" s="45"/>
      <c r="RNV1036" s="45"/>
      <c r="RNW1036" s="45"/>
      <c r="RNX1036" s="45"/>
      <c r="RNY1036" s="45"/>
      <c r="RNZ1036" s="45"/>
      <c r="ROA1036" s="45"/>
      <c r="ROB1036" s="45"/>
      <c r="ROC1036" s="45"/>
      <c r="ROD1036" s="45"/>
      <c r="ROE1036" s="45"/>
      <c r="ROF1036" s="45"/>
      <c r="ROG1036" s="45"/>
      <c r="ROH1036" s="45"/>
      <c r="ROI1036" s="45"/>
      <c r="ROJ1036" s="45"/>
      <c r="ROK1036" s="45"/>
      <c r="ROL1036" s="45"/>
      <c r="ROM1036" s="45"/>
      <c r="RON1036" s="45"/>
      <c r="ROO1036" s="45"/>
      <c r="ROP1036" s="45"/>
      <c r="ROQ1036" s="45"/>
      <c r="ROR1036" s="45"/>
      <c r="ROS1036" s="45"/>
      <c r="ROT1036" s="45"/>
      <c r="ROU1036" s="45"/>
      <c r="ROV1036" s="45"/>
      <c r="ROW1036" s="45"/>
      <c r="ROX1036" s="45"/>
      <c r="ROY1036" s="45"/>
      <c r="ROZ1036" s="45"/>
      <c r="RPA1036" s="45"/>
      <c r="RPB1036" s="45"/>
      <c r="RPC1036" s="45"/>
      <c r="RPD1036" s="45"/>
      <c r="RPE1036" s="45"/>
      <c r="RPF1036" s="45"/>
      <c r="RPG1036" s="45"/>
      <c r="RPH1036" s="45"/>
      <c r="RPI1036" s="45"/>
      <c r="RPJ1036" s="45"/>
      <c r="RPK1036" s="45"/>
      <c r="RPL1036" s="45"/>
      <c r="RPM1036" s="45"/>
      <c r="RPN1036" s="45"/>
      <c r="RPO1036" s="45"/>
      <c r="RPP1036" s="45"/>
      <c r="RPQ1036" s="45"/>
      <c r="RPR1036" s="45"/>
      <c r="RPS1036" s="45"/>
      <c r="RPT1036" s="45"/>
      <c r="RPU1036" s="45"/>
      <c r="RPV1036" s="45"/>
      <c r="RPW1036" s="45"/>
      <c r="RPX1036" s="45"/>
      <c r="RPY1036" s="45"/>
      <c r="RPZ1036" s="45"/>
      <c r="RQA1036" s="45"/>
      <c r="RQB1036" s="45"/>
      <c r="RQC1036" s="45"/>
      <c r="RQD1036" s="45"/>
      <c r="RQE1036" s="45"/>
      <c r="RQF1036" s="45"/>
      <c r="RQG1036" s="45"/>
      <c r="RQH1036" s="45"/>
      <c r="RQI1036" s="45"/>
      <c r="RQJ1036" s="45"/>
      <c r="RQK1036" s="45"/>
      <c r="RQL1036" s="45"/>
      <c r="RQM1036" s="45"/>
      <c r="RQN1036" s="45"/>
      <c r="RQO1036" s="45"/>
      <c r="RQP1036" s="45"/>
      <c r="RQQ1036" s="45"/>
      <c r="RQR1036" s="45"/>
      <c r="RQS1036" s="45"/>
      <c r="RQT1036" s="45"/>
      <c r="RQU1036" s="45"/>
      <c r="RQV1036" s="45"/>
      <c r="RQW1036" s="45"/>
      <c r="RQX1036" s="45"/>
      <c r="RQY1036" s="45"/>
      <c r="RQZ1036" s="45"/>
      <c r="RRA1036" s="45"/>
      <c r="RRB1036" s="45"/>
      <c r="RRC1036" s="45"/>
      <c r="RRD1036" s="45"/>
      <c r="RRE1036" s="45"/>
      <c r="RRF1036" s="45"/>
      <c r="RRG1036" s="45"/>
      <c r="RRH1036" s="45"/>
      <c r="RRI1036" s="45"/>
      <c r="RRJ1036" s="45"/>
      <c r="RRK1036" s="45"/>
      <c r="RRL1036" s="45"/>
      <c r="RRM1036" s="45"/>
      <c r="RRN1036" s="45"/>
      <c r="RRO1036" s="45"/>
      <c r="RRP1036" s="45"/>
      <c r="RRQ1036" s="45"/>
      <c r="RRR1036" s="45"/>
      <c r="RRS1036" s="45"/>
      <c r="RRT1036" s="45"/>
      <c r="RRU1036" s="45"/>
      <c r="RRV1036" s="45"/>
      <c r="RRW1036" s="45"/>
      <c r="RRX1036" s="45"/>
      <c r="RRY1036" s="45"/>
      <c r="RRZ1036" s="45"/>
      <c r="RSA1036" s="45"/>
      <c r="RSB1036" s="45"/>
      <c r="RSC1036" s="45"/>
      <c r="RSD1036" s="45"/>
      <c r="RSE1036" s="45"/>
      <c r="RSF1036" s="45"/>
      <c r="RSG1036" s="45"/>
      <c r="RSH1036" s="45"/>
      <c r="RSI1036" s="45"/>
      <c r="RSJ1036" s="45"/>
      <c r="RSK1036" s="45"/>
      <c r="RSL1036" s="45"/>
      <c r="RSM1036" s="45"/>
      <c r="RSN1036" s="45"/>
      <c r="RSO1036" s="45"/>
      <c r="RSP1036" s="45"/>
      <c r="RSQ1036" s="45"/>
      <c r="RSR1036" s="45"/>
      <c r="RSS1036" s="45"/>
      <c r="RST1036" s="45"/>
      <c r="RSU1036" s="45"/>
      <c r="RSV1036" s="45"/>
      <c r="RSW1036" s="45"/>
      <c r="RSX1036" s="45"/>
      <c r="RSY1036" s="45"/>
      <c r="RSZ1036" s="45"/>
      <c r="RTA1036" s="45"/>
      <c r="RTB1036" s="45"/>
      <c r="RTC1036" s="45"/>
      <c r="RTD1036" s="45"/>
      <c r="RTE1036" s="45"/>
      <c r="RTF1036" s="45"/>
      <c r="RTG1036" s="45"/>
      <c r="RTH1036" s="45"/>
      <c r="RTI1036" s="45"/>
      <c r="RTJ1036" s="45"/>
      <c r="RTK1036" s="45"/>
      <c r="RTL1036" s="45"/>
      <c r="RTM1036" s="45"/>
      <c r="RTN1036" s="45"/>
      <c r="RTO1036" s="45"/>
      <c r="RTP1036" s="45"/>
      <c r="RTQ1036" s="45"/>
      <c r="RTR1036" s="45"/>
      <c r="RTS1036" s="45"/>
      <c r="RTT1036" s="45"/>
      <c r="RTU1036" s="45"/>
      <c r="RTV1036" s="45"/>
      <c r="RTW1036" s="45"/>
      <c r="RTX1036" s="45"/>
      <c r="RTY1036" s="45"/>
      <c r="RTZ1036" s="45"/>
      <c r="RUA1036" s="45"/>
      <c r="RUB1036" s="45"/>
      <c r="RUC1036" s="45"/>
      <c r="RUD1036" s="45"/>
      <c r="RUE1036" s="45"/>
      <c r="RUF1036" s="45"/>
      <c r="RUG1036" s="45"/>
      <c r="RUH1036" s="45"/>
      <c r="RUI1036" s="45"/>
      <c r="RUJ1036" s="45"/>
      <c r="RUK1036" s="45"/>
      <c r="RUL1036" s="45"/>
      <c r="RUM1036" s="45"/>
      <c r="RUN1036" s="45"/>
      <c r="RUO1036" s="45"/>
      <c r="RUP1036" s="45"/>
      <c r="RUQ1036" s="45"/>
      <c r="RUR1036" s="45"/>
      <c r="RUS1036" s="45"/>
      <c r="RUT1036" s="45"/>
      <c r="RUU1036" s="45"/>
      <c r="RUV1036" s="45"/>
      <c r="RUW1036" s="45"/>
      <c r="RUX1036" s="45"/>
      <c r="RUY1036" s="45"/>
      <c r="RUZ1036" s="45"/>
      <c r="RVA1036" s="45"/>
      <c r="RVB1036" s="45"/>
      <c r="RVC1036" s="45"/>
      <c r="RVD1036" s="45"/>
      <c r="RVE1036" s="45"/>
      <c r="RVF1036" s="45"/>
      <c r="RVG1036" s="45"/>
      <c r="RVH1036" s="45"/>
      <c r="RVI1036" s="45"/>
      <c r="RVJ1036" s="45"/>
      <c r="RVK1036" s="45"/>
      <c r="RVL1036" s="45"/>
      <c r="RVM1036" s="45"/>
      <c r="RVN1036" s="45"/>
      <c r="RVO1036" s="45"/>
      <c r="RVP1036" s="45"/>
      <c r="RVQ1036" s="45"/>
      <c r="RVR1036" s="45"/>
      <c r="RVS1036" s="45"/>
      <c r="RVT1036" s="45"/>
      <c r="RVU1036" s="45"/>
      <c r="RVV1036" s="45"/>
      <c r="RVW1036" s="45"/>
      <c r="RVX1036" s="45"/>
      <c r="RVY1036" s="45"/>
      <c r="RVZ1036" s="45"/>
      <c r="RWA1036" s="45"/>
      <c r="RWB1036" s="45"/>
      <c r="RWC1036" s="45"/>
      <c r="RWD1036" s="45"/>
      <c r="RWE1036" s="45"/>
      <c r="RWF1036" s="45"/>
      <c r="RWG1036" s="45"/>
      <c r="RWH1036" s="45"/>
      <c r="RWI1036" s="45"/>
      <c r="RWJ1036" s="45"/>
      <c r="RWK1036" s="45"/>
      <c r="RWL1036" s="45"/>
      <c r="RWM1036" s="45"/>
      <c r="RWN1036" s="45"/>
      <c r="RWO1036" s="45"/>
      <c r="RWP1036" s="45"/>
      <c r="RWQ1036" s="45"/>
      <c r="RWR1036" s="45"/>
      <c r="RWS1036" s="45"/>
      <c r="RWT1036" s="45"/>
      <c r="RWU1036" s="45"/>
      <c r="RWV1036" s="45"/>
      <c r="RWW1036" s="45"/>
      <c r="RWX1036" s="45"/>
      <c r="RWY1036" s="45"/>
      <c r="RWZ1036" s="45"/>
      <c r="RXA1036" s="45"/>
      <c r="RXB1036" s="45"/>
      <c r="RXC1036" s="45"/>
      <c r="RXD1036" s="45"/>
      <c r="RXE1036" s="45"/>
      <c r="RXF1036" s="45"/>
      <c r="RXG1036" s="45"/>
      <c r="RXH1036" s="45"/>
      <c r="RXI1036" s="45"/>
      <c r="RXJ1036" s="45"/>
      <c r="RXK1036" s="45"/>
      <c r="RXL1036" s="45"/>
      <c r="RXM1036" s="45"/>
      <c r="RXN1036" s="45"/>
      <c r="RXO1036" s="45"/>
      <c r="RXP1036" s="45"/>
      <c r="RXQ1036" s="45"/>
      <c r="RXR1036" s="45"/>
      <c r="RXS1036" s="45"/>
      <c r="RXT1036" s="45"/>
      <c r="RXU1036" s="45"/>
      <c r="RXV1036" s="45"/>
      <c r="RXW1036" s="45"/>
      <c r="RXX1036" s="45"/>
      <c r="RXY1036" s="45"/>
      <c r="RXZ1036" s="45"/>
      <c r="RYA1036" s="45"/>
      <c r="RYB1036" s="45"/>
      <c r="RYC1036" s="45"/>
      <c r="RYD1036" s="45"/>
      <c r="RYE1036" s="45"/>
      <c r="RYF1036" s="45"/>
      <c r="RYG1036" s="45"/>
      <c r="RYH1036" s="45"/>
      <c r="RYI1036" s="45"/>
      <c r="RYJ1036" s="45"/>
      <c r="RYK1036" s="45"/>
      <c r="RYL1036" s="45"/>
      <c r="RYM1036" s="45"/>
      <c r="RYN1036" s="45"/>
      <c r="RYO1036" s="45"/>
      <c r="RYP1036" s="45"/>
      <c r="RYQ1036" s="45"/>
      <c r="RYR1036" s="45"/>
      <c r="RYS1036" s="45"/>
      <c r="RYT1036" s="45"/>
      <c r="RYU1036" s="45"/>
      <c r="RYV1036" s="45"/>
      <c r="RYW1036" s="45"/>
      <c r="RYX1036" s="45"/>
      <c r="RYY1036" s="45"/>
      <c r="RYZ1036" s="45"/>
      <c r="RZA1036" s="45"/>
      <c r="RZB1036" s="45"/>
      <c r="RZC1036" s="45"/>
      <c r="RZD1036" s="45"/>
      <c r="RZE1036" s="45"/>
      <c r="RZF1036" s="45"/>
      <c r="RZG1036" s="45"/>
      <c r="RZH1036" s="45"/>
      <c r="RZI1036" s="45"/>
      <c r="RZJ1036" s="45"/>
      <c r="RZK1036" s="45"/>
      <c r="RZL1036" s="45"/>
      <c r="RZM1036" s="45"/>
      <c r="RZN1036" s="45"/>
      <c r="RZO1036" s="45"/>
      <c r="RZP1036" s="45"/>
      <c r="RZQ1036" s="45"/>
      <c r="RZR1036" s="45"/>
      <c r="RZS1036" s="45"/>
      <c r="RZT1036" s="45"/>
      <c r="RZU1036" s="45"/>
      <c r="RZV1036" s="45"/>
      <c r="RZW1036" s="45"/>
      <c r="RZX1036" s="45"/>
      <c r="RZY1036" s="45"/>
      <c r="RZZ1036" s="45"/>
      <c r="SAA1036" s="45"/>
      <c r="SAB1036" s="45"/>
      <c r="SAC1036" s="45"/>
      <c r="SAD1036" s="45"/>
      <c r="SAE1036" s="45"/>
      <c r="SAF1036" s="45"/>
      <c r="SAG1036" s="45"/>
      <c r="SAH1036" s="45"/>
      <c r="SAI1036" s="45"/>
      <c r="SAJ1036" s="45"/>
      <c r="SAK1036" s="45"/>
      <c r="SAL1036" s="45"/>
      <c r="SAM1036" s="45"/>
      <c r="SAN1036" s="45"/>
      <c r="SAO1036" s="45"/>
      <c r="SAP1036" s="45"/>
      <c r="SAQ1036" s="45"/>
      <c r="SAR1036" s="45"/>
      <c r="SAS1036" s="45"/>
      <c r="SAT1036" s="45"/>
      <c r="SAU1036" s="45"/>
      <c r="SAV1036" s="45"/>
      <c r="SAW1036" s="45"/>
      <c r="SAX1036" s="45"/>
      <c r="SAY1036" s="45"/>
      <c r="SAZ1036" s="45"/>
      <c r="SBA1036" s="45"/>
      <c r="SBB1036" s="45"/>
      <c r="SBC1036" s="45"/>
      <c r="SBD1036" s="45"/>
      <c r="SBE1036" s="45"/>
      <c r="SBF1036" s="45"/>
      <c r="SBG1036" s="45"/>
      <c r="SBH1036" s="45"/>
      <c r="SBI1036" s="45"/>
      <c r="SBJ1036" s="45"/>
      <c r="SBK1036" s="45"/>
      <c r="SBL1036" s="45"/>
      <c r="SBM1036" s="45"/>
      <c r="SBN1036" s="45"/>
      <c r="SBO1036" s="45"/>
      <c r="SBP1036" s="45"/>
      <c r="SBQ1036" s="45"/>
      <c r="SBR1036" s="45"/>
      <c r="SBS1036" s="45"/>
      <c r="SBT1036" s="45"/>
      <c r="SBU1036" s="45"/>
      <c r="SBV1036" s="45"/>
      <c r="SBW1036" s="45"/>
      <c r="SBX1036" s="45"/>
      <c r="SBY1036" s="45"/>
      <c r="SBZ1036" s="45"/>
      <c r="SCA1036" s="45"/>
      <c r="SCB1036" s="45"/>
      <c r="SCC1036" s="45"/>
      <c r="SCD1036" s="45"/>
      <c r="SCE1036" s="45"/>
      <c r="SCF1036" s="45"/>
      <c r="SCG1036" s="45"/>
      <c r="SCH1036" s="45"/>
      <c r="SCI1036" s="45"/>
      <c r="SCJ1036" s="45"/>
      <c r="SCK1036" s="45"/>
      <c r="SCL1036" s="45"/>
      <c r="SCM1036" s="45"/>
      <c r="SCN1036" s="45"/>
      <c r="SCO1036" s="45"/>
      <c r="SCP1036" s="45"/>
      <c r="SCQ1036" s="45"/>
      <c r="SCR1036" s="45"/>
      <c r="SCS1036" s="45"/>
      <c r="SCT1036" s="45"/>
      <c r="SCU1036" s="45"/>
      <c r="SCV1036" s="45"/>
      <c r="SCW1036" s="45"/>
      <c r="SCX1036" s="45"/>
      <c r="SCY1036" s="45"/>
      <c r="SCZ1036" s="45"/>
      <c r="SDA1036" s="45"/>
      <c r="SDB1036" s="45"/>
      <c r="SDC1036" s="45"/>
      <c r="SDD1036" s="45"/>
      <c r="SDE1036" s="45"/>
      <c r="SDF1036" s="45"/>
      <c r="SDG1036" s="45"/>
      <c r="SDH1036" s="45"/>
      <c r="SDI1036" s="45"/>
      <c r="SDJ1036" s="45"/>
      <c r="SDK1036" s="45"/>
      <c r="SDL1036" s="45"/>
      <c r="SDM1036" s="45"/>
      <c r="SDN1036" s="45"/>
      <c r="SDO1036" s="45"/>
      <c r="SDP1036" s="45"/>
      <c r="SDQ1036" s="45"/>
      <c r="SDR1036" s="45"/>
      <c r="SDS1036" s="45"/>
      <c r="SDT1036" s="45"/>
      <c r="SDU1036" s="45"/>
      <c r="SDV1036" s="45"/>
      <c r="SDW1036" s="45"/>
      <c r="SDX1036" s="45"/>
      <c r="SDY1036" s="45"/>
      <c r="SDZ1036" s="45"/>
      <c r="SEA1036" s="45"/>
      <c r="SEB1036" s="45"/>
      <c r="SEC1036" s="45"/>
      <c r="SED1036" s="45"/>
      <c r="SEE1036" s="45"/>
      <c r="SEF1036" s="45"/>
      <c r="SEG1036" s="45"/>
      <c r="SEH1036" s="45"/>
      <c r="SEI1036" s="45"/>
      <c r="SEJ1036" s="45"/>
      <c r="SEK1036" s="45"/>
      <c r="SEL1036" s="45"/>
      <c r="SEM1036" s="45"/>
      <c r="SEN1036" s="45"/>
      <c r="SEO1036" s="45"/>
      <c r="SEP1036" s="45"/>
      <c r="SEQ1036" s="45"/>
      <c r="SER1036" s="45"/>
      <c r="SES1036" s="45"/>
      <c r="SET1036" s="45"/>
      <c r="SEU1036" s="45"/>
      <c r="SEV1036" s="45"/>
      <c r="SEW1036" s="45"/>
      <c r="SEX1036" s="45"/>
      <c r="SEY1036" s="45"/>
      <c r="SEZ1036" s="45"/>
      <c r="SFA1036" s="45"/>
      <c r="SFB1036" s="45"/>
      <c r="SFC1036" s="45"/>
      <c r="SFD1036" s="45"/>
      <c r="SFE1036" s="45"/>
      <c r="SFF1036" s="45"/>
      <c r="SFG1036" s="45"/>
      <c r="SFH1036" s="45"/>
      <c r="SFI1036" s="45"/>
      <c r="SFJ1036" s="45"/>
      <c r="SFK1036" s="45"/>
      <c r="SFL1036" s="45"/>
      <c r="SFM1036" s="45"/>
      <c r="SFN1036" s="45"/>
      <c r="SFO1036" s="45"/>
      <c r="SFP1036" s="45"/>
      <c r="SFQ1036" s="45"/>
      <c r="SFR1036" s="45"/>
      <c r="SFS1036" s="45"/>
      <c r="SFT1036" s="45"/>
      <c r="SFU1036" s="45"/>
      <c r="SFV1036" s="45"/>
      <c r="SFW1036" s="45"/>
      <c r="SFX1036" s="45"/>
      <c r="SFY1036" s="45"/>
      <c r="SFZ1036" s="45"/>
      <c r="SGA1036" s="45"/>
      <c r="SGB1036" s="45"/>
      <c r="SGC1036" s="45"/>
      <c r="SGD1036" s="45"/>
      <c r="SGE1036" s="45"/>
      <c r="SGF1036" s="45"/>
      <c r="SGG1036" s="45"/>
      <c r="SGH1036" s="45"/>
      <c r="SGI1036" s="45"/>
      <c r="SGJ1036" s="45"/>
      <c r="SGK1036" s="45"/>
      <c r="SGL1036" s="45"/>
      <c r="SGM1036" s="45"/>
      <c r="SGN1036" s="45"/>
      <c r="SGO1036" s="45"/>
      <c r="SGP1036" s="45"/>
      <c r="SGQ1036" s="45"/>
      <c r="SGR1036" s="45"/>
      <c r="SGS1036" s="45"/>
      <c r="SGT1036" s="45"/>
      <c r="SGU1036" s="45"/>
      <c r="SGV1036" s="45"/>
      <c r="SGW1036" s="45"/>
      <c r="SGX1036" s="45"/>
      <c r="SGY1036" s="45"/>
      <c r="SGZ1036" s="45"/>
      <c r="SHA1036" s="45"/>
      <c r="SHB1036" s="45"/>
      <c r="SHC1036" s="45"/>
      <c r="SHD1036" s="45"/>
      <c r="SHE1036" s="45"/>
      <c r="SHF1036" s="45"/>
      <c r="SHG1036" s="45"/>
      <c r="SHH1036" s="45"/>
      <c r="SHI1036" s="45"/>
      <c r="SHJ1036" s="45"/>
      <c r="SHK1036" s="45"/>
      <c r="SHL1036" s="45"/>
      <c r="SHM1036" s="45"/>
      <c r="SHN1036" s="45"/>
      <c r="SHO1036" s="45"/>
      <c r="SHP1036" s="45"/>
      <c r="SHQ1036" s="45"/>
      <c r="SHR1036" s="45"/>
      <c r="SHS1036" s="45"/>
      <c r="SHT1036" s="45"/>
      <c r="SHU1036" s="45"/>
      <c r="SHV1036" s="45"/>
      <c r="SHW1036" s="45"/>
      <c r="SHX1036" s="45"/>
      <c r="SHY1036" s="45"/>
      <c r="SHZ1036" s="45"/>
      <c r="SIA1036" s="45"/>
      <c r="SIB1036" s="45"/>
      <c r="SIC1036" s="45"/>
      <c r="SID1036" s="45"/>
      <c r="SIE1036" s="45"/>
      <c r="SIF1036" s="45"/>
      <c r="SIG1036" s="45"/>
      <c r="SIH1036" s="45"/>
      <c r="SII1036" s="45"/>
      <c r="SIJ1036" s="45"/>
      <c r="SIK1036" s="45"/>
      <c r="SIL1036" s="45"/>
      <c r="SIM1036" s="45"/>
      <c r="SIN1036" s="45"/>
      <c r="SIO1036" s="45"/>
      <c r="SIP1036" s="45"/>
      <c r="SIQ1036" s="45"/>
      <c r="SIR1036" s="45"/>
      <c r="SIS1036" s="45"/>
      <c r="SIT1036" s="45"/>
      <c r="SIU1036" s="45"/>
      <c r="SIV1036" s="45"/>
      <c r="SIW1036" s="45"/>
      <c r="SIX1036" s="45"/>
      <c r="SIY1036" s="45"/>
      <c r="SIZ1036" s="45"/>
      <c r="SJA1036" s="45"/>
      <c r="SJB1036" s="45"/>
      <c r="SJC1036" s="45"/>
      <c r="SJD1036" s="45"/>
      <c r="SJE1036" s="45"/>
      <c r="SJF1036" s="45"/>
      <c r="SJG1036" s="45"/>
      <c r="SJH1036" s="45"/>
      <c r="SJI1036" s="45"/>
      <c r="SJJ1036" s="45"/>
      <c r="SJK1036" s="45"/>
      <c r="SJL1036" s="45"/>
      <c r="SJM1036" s="45"/>
      <c r="SJN1036" s="45"/>
      <c r="SJO1036" s="45"/>
      <c r="SJP1036" s="45"/>
      <c r="SJQ1036" s="45"/>
      <c r="SJR1036" s="45"/>
      <c r="SJS1036" s="45"/>
      <c r="SJT1036" s="45"/>
      <c r="SJU1036" s="45"/>
      <c r="SJV1036" s="45"/>
      <c r="SJW1036" s="45"/>
      <c r="SJX1036" s="45"/>
      <c r="SJY1036" s="45"/>
      <c r="SJZ1036" s="45"/>
      <c r="SKA1036" s="45"/>
      <c r="SKB1036" s="45"/>
      <c r="SKC1036" s="45"/>
      <c r="SKD1036" s="45"/>
      <c r="SKE1036" s="45"/>
      <c r="SKF1036" s="45"/>
      <c r="SKG1036" s="45"/>
      <c r="SKH1036" s="45"/>
      <c r="SKI1036" s="45"/>
      <c r="SKJ1036" s="45"/>
      <c r="SKK1036" s="45"/>
      <c r="SKL1036" s="45"/>
      <c r="SKM1036" s="45"/>
      <c r="SKN1036" s="45"/>
      <c r="SKO1036" s="45"/>
      <c r="SKP1036" s="45"/>
      <c r="SKQ1036" s="45"/>
      <c r="SKR1036" s="45"/>
      <c r="SKS1036" s="45"/>
      <c r="SKT1036" s="45"/>
      <c r="SKU1036" s="45"/>
      <c r="SKV1036" s="45"/>
      <c r="SKW1036" s="45"/>
      <c r="SKX1036" s="45"/>
      <c r="SKY1036" s="45"/>
      <c r="SKZ1036" s="45"/>
      <c r="SLA1036" s="45"/>
      <c r="SLB1036" s="45"/>
      <c r="SLC1036" s="45"/>
      <c r="SLD1036" s="45"/>
      <c r="SLE1036" s="45"/>
      <c r="SLF1036" s="45"/>
      <c r="SLG1036" s="45"/>
      <c r="SLH1036" s="45"/>
      <c r="SLI1036" s="45"/>
      <c r="SLJ1036" s="45"/>
      <c r="SLK1036" s="45"/>
      <c r="SLL1036" s="45"/>
      <c r="SLM1036" s="45"/>
      <c r="SLN1036" s="45"/>
      <c r="SLO1036" s="45"/>
      <c r="SLP1036" s="45"/>
      <c r="SLQ1036" s="45"/>
      <c r="SLR1036" s="45"/>
      <c r="SLS1036" s="45"/>
      <c r="SLT1036" s="45"/>
      <c r="SLU1036" s="45"/>
      <c r="SLV1036" s="45"/>
      <c r="SLW1036" s="45"/>
      <c r="SLX1036" s="45"/>
      <c r="SLY1036" s="45"/>
      <c r="SLZ1036" s="45"/>
      <c r="SMA1036" s="45"/>
      <c r="SMB1036" s="45"/>
      <c r="SMC1036" s="45"/>
      <c r="SMD1036" s="45"/>
      <c r="SME1036" s="45"/>
      <c r="SMF1036" s="45"/>
      <c r="SMG1036" s="45"/>
      <c r="SMH1036" s="45"/>
      <c r="SMI1036" s="45"/>
      <c r="SMJ1036" s="45"/>
      <c r="SMK1036" s="45"/>
      <c r="SML1036" s="45"/>
      <c r="SMM1036" s="45"/>
      <c r="SMN1036" s="45"/>
      <c r="SMO1036" s="45"/>
      <c r="SMP1036" s="45"/>
      <c r="SMQ1036" s="45"/>
      <c r="SMR1036" s="45"/>
      <c r="SMS1036" s="45"/>
      <c r="SMT1036" s="45"/>
      <c r="SMU1036" s="45"/>
      <c r="SMV1036" s="45"/>
      <c r="SMW1036" s="45"/>
      <c r="SMX1036" s="45"/>
      <c r="SMY1036" s="45"/>
      <c r="SMZ1036" s="45"/>
      <c r="SNA1036" s="45"/>
      <c r="SNB1036" s="45"/>
      <c r="SNC1036" s="45"/>
      <c r="SND1036" s="45"/>
      <c r="SNE1036" s="45"/>
      <c r="SNF1036" s="45"/>
      <c r="SNG1036" s="45"/>
      <c r="SNH1036" s="45"/>
      <c r="SNI1036" s="45"/>
      <c r="SNJ1036" s="45"/>
      <c r="SNK1036" s="45"/>
      <c r="SNL1036" s="45"/>
      <c r="SNM1036" s="45"/>
      <c r="SNN1036" s="45"/>
      <c r="SNO1036" s="45"/>
      <c r="SNP1036" s="45"/>
      <c r="SNQ1036" s="45"/>
      <c r="SNR1036" s="45"/>
      <c r="SNS1036" s="45"/>
      <c r="SNT1036" s="45"/>
      <c r="SNU1036" s="45"/>
      <c r="SNV1036" s="45"/>
      <c r="SNW1036" s="45"/>
      <c r="SNX1036" s="45"/>
      <c r="SNY1036" s="45"/>
      <c r="SNZ1036" s="45"/>
      <c r="SOA1036" s="45"/>
      <c r="SOB1036" s="45"/>
      <c r="SOC1036" s="45"/>
      <c r="SOD1036" s="45"/>
      <c r="SOE1036" s="45"/>
      <c r="SOF1036" s="45"/>
      <c r="SOG1036" s="45"/>
      <c r="SOH1036" s="45"/>
      <c r="SOI1036" s="45"/>
      <c r="SOJ1036" s="45"/>
      <c r="SOK1036" s="45"/>
      <c r="SOL1036" s="45"/>
      <c r="SOM1036" s="45"/>
      <c r="SON1036" s="45"/>
      <c r="SOO1036" s="45"/>
      <c r="SOP1036" s="45"/>
      <c r="SOQ1036" s="45"/>
      <c r="SOR1036" s="45"/>
      <c r="SOS1036" s="45"/>
      <c r="SOT1036" s="45"/>
      <c r="SOU1036" s="45"/>
      <c r="SOV1036" s="45"/>
      <c r="SOW1036" s="45"/>
      <c r="SOX1036" s="45"/>
      <c r="SOY1036" s="45"/>
      <c r="SOZ1036" s="45"/>
      <c r="SPA1036" s="45"/>
      <c r="SPB1036" s="45"/>
      <c r="SPC1036" s="45"/>
      <c r="SPD1036" s="45"/>
      <c r="SPE1036" s="45"/>
      <c r="SPF1036" s="45"/>
      <c r="SPG1036" s="45"/>
      <c r="SPH1036" s="45"/>
      <c r="SPI1036" s="45"/>
      <c r="SPJ1036" s="45"/>
      <c r="SPK1036" s="45"/>
      <c r="SPL1036" s="45"/>
      <c r="SPM1036" s="45"/>
      <c r="SPN1036" s="45"/>
      <c r="SPO1036" s="45"/>
      <c r="SPP1036" s="45"/>
      <c r="SPQ1036" s="45"/>
      <c r="SPR1036" s="45"/>
      <c r="SPS1036" s="45"/>
      <c r="SPT1036" s="45"/>
      <c r="SPU1036" s="45"/>
      <c r="SPV1036" s="45"/>
      <c r="SPW1036" s="45"/>
      <c r="SPX1036" s="45"/>
      <c r="SPY1036" s="45"/>
      <c r="SPZ1036" s="45"/>
      <c r="SQA1036" s="45"/>
      <c r="SQB1036" s="45"/>
      <c r="SQC1036" s="45"/>
      <c r="SQD1036" s="45"/>
      <c r="SQE1036" s="45"/>
      <c r="SQF1036" s="45"/>
      <c r="SQG1036" s="45"/>
      <c r="SQH1036" s="45"/>
      <c r="SQI1036" s="45"/>
      <c r="SQJ1036" s="45"/>
      <c r="SQK1036" s="45"/>
      <c r="SQL1036" s="45"/>
      <c r="SQM1036" s="45"/>
      <c r="SQN1036" s="45"/>
      <c r="SQO1036" s="45"/>
      <c r="SQP1036" s="45"/>
      <c r="SQQ1036" s="45"/>
      <c r="SQR1036" s="45"/>
      <c r="SQS1036" s="45"/>
      <c r="SQT1036" s="45"/>
      <c r="SQU1036" s="45"/>
      <c r="SQV1036" s="45"/>
      <c r="SQW1036" s="45"/>
      <c r="SQX1036" s="45"/>
      <c r="SQY1036" s="45"/>
      <c r="SQZ1036" s="45"/>
      <c r="SRA1036" s="45"/>
      <c r="SRB1036" s="45"/>
      <c r="SRC1036" s="45"/>
      <c r="SRD1036" s="45"/>
      <c r="SRE1036" s="45"/>
      <c r="SRF1036" s="45"/>
      <c r="SRG1036" s="45"/>
      <c r="SRH1036" s="45"/>
      <c r="SRI1036" s="45"/>
      <c r="SRJ1036" s="45"/>
      <c r="SRK1036" s="45"/>
      <c r="SRL1036" s="45"/>
      <c r="SRM1036" s="45"/>
      <c r="SRN1036" s="45"/>
      <c r="SRO1036" s="45"/>
      <c r="SRP1036" s="45"/>
      <c r="SRQ1036" s="45"/>
      <c r="SRR1036" s="45"/>
      <c r="SRS1036" s="45"/>
      <c r="SRT1036" s="45"/>
      <c r="SRU1036" s="45"/>
      <c r="SRV1036" s="45"/>
      <c r="SRW1036" s="45"/>
      <c r="SRX1036" s="45"/>
      <c r="SRY1036" s="45"/>
      <c r="SRZ1036" s="45"/>
      <c r="SSA1036" s="45"/>
      <c r="SSB1036" s="45"/>
      <c r="SSC1036" s="45"/>
      <c r="SSD1036" s="45"/>
      <c r="SSE1036" s="45"/>
      <c r="SSF1036" s="45"/>
      <c r="SSG1036" s="45"/>
      <c r="SSH1036" s="45"/>
      <c r="SSI1036" s="45"/>
      <c r="SSJ1036" s="45"/>
      <c r="SSK1036" s="45"/>
      <c r="SSL1036" s="45"/>
      <c r="SSM1036" s="45"/>
      <c r="SSN1036" s="45"/>
      <c r="SSO1036" s="45"/>
      <c r="SSP1036" s="45"/>
      <c r="SSQ1036" s="45"/>
      <c r="SSR1036" s="45"/>
      <c r="SSS1036" s="45"/>
      <c r="SST1036" s="45"/>
      <c r="SSU1036" s="45"/>
      <c r="SSV1036" s="45"/>
      <c r="SSW1036" s="45"/>
      <c r="SSX1036" s="45"/>
      <c r="SSY1036" s="45"/>
      <c r="SSZ1036" s="45"/>
      <c r="STA1036" s="45"/>
      <c r="STB1036" s="45"/>
      <c r="STC1036" s="45"/>
      <c r="STD1036" s="45"/>
      <c r="STE1036" s="45"/>
      <c r="STF1036" s="45"/>
      <c r="STG1036" s="45"/>
      <c r="STH1036" s="45"/>
      <c r="STI1036" s="45"/>
      <c r="STJ1036" s="45"/>
      <c r="STK1036" s="45"/>
      <c r="STL1036" s="45"/>
      <c r="STM1036" s="45"/>
      <c r="STN1036" s="45"/>
      <c r="STO1036" s="45"/>
      <c r="STP1036" s="45"/>
      <c r="STQ1036" s="45"/>
      <c r="STR1036" s="45"/>
      <c r="STS1036" s="45"/>
      <c r="STT1036" s="45"/>
      <c r="STU1036" s="45"/>
      <c r="STV1036" s="45"/>
      <c r="STW1036" s="45"/>
      <c r="STX1036" s="45"/>
      <c r="STY1036" s="45"/>
      <c r="STZ1036" s="45"/>
      <c r="SUA1036" s="45"/>
      <c r="SUB1036" s="45"/>
      <c r="SUC1036" s="45"/>
      <c r="SUD1036" s="45"/>
      <c r="SUE1036" s="45"/>
      <c r="SUF1036" s="45"/>
      <c r="SUG1036" s="45"/>
      <c r="SUH1036" s="45"/>
      <c r="SUI1036" s="45"/>
      <c r="SUJ1036" s="45"/>
      <c r="SUK1036" s="45"/>
      <c r="SUL1036" s="45"/>
      <c r="SUM1036" s="45"/>
      <c r="SUN1036" s="45"/>
      <c r="SUO1036" s="45"/>
      <c r="SUP1036" s="45"/>
      <c r="SUQ1036" s="45"/>
      <c r="SUR1036" s="45"/>
      <c r="SUS1036" s="45"/>
      <c r="SUT1036" s="45"/>
      <c r="SUU1036" s="45"/>
      <c r="SUV1036" s="45"/>
      <c r="SUW1036" s="45"/>
      <c r="SUX1036" s="45"/>
      <c r="SUY1036" s="45"/>
      <c r="SUZ1036" s="45"/>
      <c r="SVA1036" s="45"/>
      <c r="SVB1036" s="45"/>
      <c r="SVC1036" s="45"/>
      <c r="SVD1036" s="45"/>
      <c r="SVE1036" s="45"/>
      <c r="SVF1036" s="45"/>
      <c r="SVG1036" s="45"/>
      <c r="SVH1036" s="45"/>
      <c r="SVI1036" s="45"/>
      <c r="SVJ1036" s="45"/>
      <c r="SVK1036" s="45"/>
      <c r="SVL1036" s="45"/>
      <c r="SVM1036" s="45"/>
      <c r="SVN1036" s="45"/>
      <c r="SVO1036" s="45"/>
      <c r="SVP1036" s="45"/>
      <c r="SVQ1036" s="45"/>
      <c r="SVR1036" s="45"/>
      <c r="SVS1036" s="45"/>
      <c r="SVT1036" s="45"/>
      <c r="SVU1036" s="45"/>
      <c r="SVV1036" s="45"/>
      <c r="SVW1036" s="45"/>
      <c r="SVX1036" s="45"/>
      <c r="SVY1036" s="45"/>
      <c r="SVZ1036" s="45"/>
      <c r="SWA1036" s="45"/>
      <c r="SWB1036" s="45"/>
      <c r="SWC1036" s="45"/>
      <c r="SWD1036" s="45"/>
      <c r="SWE1036" s="45"/>
      <c r="SWF1036" s="45"/>
      <c r="SWG1036" s="45"/>
      <c r="SWH1036" s="45"/>
      <c r="SWI1036" s="45"/>
      <c r="SWJ1036" s="45"/>
      <c r="SWK1036" s="45"/>
      <c r="SWL1036" s="45"/>
      <c r="SWM1036" s="45"/>
      <c r="SWN1036" s="45"/>
      <c r="SWO1036" s="45"/>
      <c r="SWP1036" s="45"/>
      <c r="SWQ1036" s="45"/>
      <c r="SWR1036" s="45"/>
      <c r="SWS1036" s="45"/>
      <c r="SWT1036" s="45"/>
      <c r="SWU1036" s="45"/>
      <c r="SWV1036" s="45"/>
      <c r="SWW1036" s="45"/>
      <c r="SWX1036" s="45"/>
      <c r="SWY1036" s="45"/>
      <c r="SWZ1036" s="45"/>
      <c r="SXA1036" s="45"/>
      <c r="SXB1036" s="45"/>
      <c r="SXC1036" s="45"/>
      <c r="SXD1036" s="45"/>
      <c r="SXE1036" s="45"/>
      <c r="SXF1036" s="45"/>
      <c r="SXG1036" s="45"/>
      <c r="SXH1036" s="45"/>
      <c r="SXI1036" s="45"/>
      <c r="SXJ1036" s="45"/>
      <c r="SXK1036" s="45"/>
      <c r="SXL1036" s="45"/>
      <c r="SXM1036" s="45"/>
      <c r="SXN1036" s="45"/>
      <c r="SXO1036" s="45"/>
      <c r="SXP1036" s="45"/>
      <c r="SXQ1036" s="45"/>
      <c r="SXR1036" s="45"/>
      <c r="SXS1036" s="45"/>
      <c r="SXT1036" s="45"/>
      <c r="SXU1036" s="45"/>
      <c r="SXV1036" s="45"/>
      <c r="SXW1036" s="45"/>
      <c r="SXX1036" s="45"/>
      <c r="SXY1036" s="45"/>
      <c r="SXZ1036" s="45"/>
      <c r="SYA1036" s="45"/>
      <c r="SYB1036" s="45"/>
      <c r="SYC1036" s="45"/>
      <c r="SYD1036" s="45"/>
      <c r="SYE1036" s="45"/>
      <c r="SYF1036" s="45"/>
      <c r="SYG1036" s="45"/>
      <c r="SYH1036" s="45"/>
      <c r="SYI1036" s="45"/>
      <c r="SYJ1036" s="45"/>
      <c r="SYK1036" s="45"/>
      <c r="SYL1036" s="45"/>
      <c r="SYM1036" s="45"/>
      <c r="SYN1036" s="45"/>
      <c r="SYO1036" s="45"/>
      <c r="SYP1036" s="45"/>
      <c r="SYQ1036" s="45"/>
      <c r="SYR1036" s="45"/>
      <c r="SYS1036" s="45"/>
      <c r="SYT1036" s="45"/>
      <c r="SYU1036" s="45"/>
      <c r="SYV1036" s="45"/>
      <c r="SYW1036" s="45"/>
      <c r="SYX1036" s="45"/>
      <c r="SYY1036" s="45"/>
      <c r="SYZ1036" s="45"/>
      <c r="SZA1036" s="45"/>
      <c r="SZB1036" s="45"/>
      <c r="SZC1036" s="45"/>
      <c r="SZD1036" s="45"/>
      <c r="SZE1036" s="45"/>
      <c r="SZF1036" s="45"/>
      <c r="SZG1036" s="45"/>
      <c r="SZH1036" s="45"/>
      <c r="SZI1036" s="45"/>
      <c r="SZJ1036" s="45"/>
      <c r="SZK1036" s="45"/>
      <c r="SZL1036" s="45"/>
      <c r="SZM1036" s="45"/>
      <c r="SZN1036" s="45"/>
      <c r="SZO1036" s="45"/>
      <c r="SZP1036" s="45"/>
      <c r="SZQ1036" s="45"/>
      <c r="SZR1036" s="45"/>
      <c r="SZS1036" s="45"/>
      <c r="SZT1036" s="45"/>
      <c r="SZU1036" s="45"/>
      <c r="SZV1036" s="45"/>
      <c r="SZW1036" s="45"/>
      <c r="SZX1036" s="45"/>
      <c r="SZY1036" s="45"/>
      <c r="SZZ1036" s="45"/>
      <c r="TAA1036" s="45"/>
      <c r="TAB1036" s="45"/>
      <c r="TAC1036" s="45"/>
      <c r="TAD1036" s="45"/>
      <c r="TAE1036" s="45"/>
      <c r="TAF1036" s="45"/>
      <c r="TAG1036" s="45"/>
      <c r="TAH1036" s="45"/>
      <c r="TAI1036" s="45"/>
      <c r="TAJ1036" s="45"/>
      <c r="TAK1036" s="45"/>
      <c r="TAL1036" s="45"/>
      <c r="TAM1036" s="45"/>
      <c r="TAN1036" s="45"/>
      <c r="TAO1036" s="45"/>
      <c r="TAP1036" s="45"/>
      <c r="TAQ1036" s="45"/>
      <c r="TAR1036" s="45"/>
      <c r="TAS1036" s="45"/>
      <c r="TAT1036" s="45"/>
      <c r="TAU1036" s="45"/>
      <c r="TAV1036" s="45"/>
      <c r="TAW1036" s="45"/>
      <c r="TAX1036" s="45"/>
      <c r="TAY1036" s="45"/>
      <c r="TAZ1036" s="45"/>
      <c r="TBA1036" s="45"/>
      <c r="TBB1036" s="45"/>
      <c r="TBC1036" s="45"/>
      <c r="TBD1036" s="45"/>
      <c r="TBE1036" s="45"/>
      <c r="TBF1036" s="45"/>
      <c r="TBG1036" s="45"/>
      <c r="TBH1036" s="45"/>
      <c r="TBI1036" s="45"/>
      <c r="TBJ1036" s="45"/>
      <c r="TBK1036" s="45"/>
      <c r="TBL1036" s="45"/>
      <c r="TBM1036" s="45"/>
      <c r="TBN1036" s="45"/>
      <c r="TBO1036" s="45"/>
      <c r="TBP1036" s="45"/>
      <c r="TBQ1036" s="45"/>
      <c r="TBR1036" s="45"/>
      <c r="TBS1036" s="45"/>
      <c r="TBT1036" s="45"/>
      <c r="TBU1036" s="45"/>
      <c r="TBV1036" s="45"/>
      <c r="TBW1036" s="45"/>
      <c r="TBX1036" s="45"/>
      <c r="TBY1036" s="45"/>
      <c r="TBZ1036" s="45"/>
      <c r="TCA1036" s="45"/>
      <c r="TCB1036" s="45"/>
      <c r="TCC1036" s="45"/>
      <c r="TCD1036" s="45"/>
      <c r="TCE1036" s="45"/>
      <c r="TCF1036" s="45"/>
      <c r="TCG1036" s="45"/>
      <c r="TCH1036" s="45"/>
      <c r="TCI1036" s="45"/>
      <c r="TCJ1036" s="45"/>
      <c r="TCK1036" s="45"/>
      <c r="TCL1036" s="45"/>
      <c r="TCM1036" s="45"/>
      <c r="TCN1036" s="45"/>
      <c r="TCO1036" s="45"/>
      <c r="TCP1036" s="45"/>
      <c r="TCQ1036" s="45"/>
      <c r="TCR1036" s="45"/>
      <c r="TCS1036" s="45"/>
      <c r="TCT1036" s="45"/>
      <c r="TCU1036" s="45"/>
      <c r="TCV1036" s="45"/>
      <c r="TCW1036" s="45"/>
      <c r="TCX1036" s="45"/>
      <c r="TCY1036" s="45"/>
      <c r="TCZ1036" s="45"/>
      <c r="TDA1036" s="45"/>
      <c r="TDB1036" s="45"/>
      <c r="TDC1036" s="45"/>
      <c r="TDD1036" s="45"/>
      <c r="TDE1036" s="45"/>
      <c r="TDF1036" s="45"/>
      <c r="TDG1036" s="45"/>
      <c r="TDH1036" s="45"/>
      <c r="TDI1036" s="45"/>
      <c r="TDJ1036" s="45"/>
      <c r="TDK1036" s="45"/>
      <c r="TDL1036" s="45"/>
      <c r="TDM1036" s="45"/>
      <c r="TDN1036" s="45"/>
      <c r="TDO1036" s="45"/>
      <c r="TDP1036" s="45"/>
      <c r="TDQ1036" s="45"/>
      <c r="TDR1036" s="45"/>
      <c r="TDS1036" s="45"/>
      <c r="TDT1036" s="45"/>
      <c r="TDU1036" s="45"/>
      <c r="TDV1036" s="45"/>
      <c r="TDW1036" s="45"/>
      <c r="TDX1036" s="45"/>
      <c r="TDY1036" s="45"/>
      <c r="TDZ1036" s="45"/>
      <c r="TEA1036" s="45"/>
      <c r="TEB1036" s="45"/>
      <c r="TEC1036" s="45"/>
      <c r="TED1036" s="45"/>
      <c r="TEE1036" s="45"/>
      <c r="TEF1036" s="45"/>
      <c r="TEG1036" s="45"/>
      <c r="TEH1036" s="45"/>
      <c r="TEI1036" s="45"/>
      <c r="TEJ1036" s="45"/>
      <c r="TEK1036" s="45"/>
      <c r="TEL1036" s="45"/>
      <c r="TEM1036" s="45"/>
      <c r="TEN1036" s="45"/>
      <c r="TEO1036" s="45"/>
      <c r="TEP1036" s="45"/>
      <c r="TEQ1036" s="45"/>
      <c r="TER1036" s="45"/>
      <c r="TES1036" s="45"/>
      <c r="TET1036" s="45"/>
      <c r="TEU1036" s="45"/>
      <c r="TEV1036" s="45"/>
      <c r="TEW1036" s="45"/>
      <c r="TEX1036" s="45"/>
      <c r="TEY1036" s="45"/>
      <c r="TEZ1036" s="45"/>
      <c r="TFA1036" s="45"/>
      <c r="TFB1036" s="45"/>
      <c r="TFC1036" s="45"/>
      <c r="TFD1036" s="45"/>
      <c r="TFE1036" s="45"/>
      <c r="TFF1036" s="45"/>
      <c r="TFG1036" s="45"/>
      <c r="TFH1036" s="45"/>
      <c r="TFI1036" s="45"/>
      <c r="TFJ1036" s="45"/>
      <c r="TFK1036" s="45"/>
      <c r="TFL1036" s="45"/>
      <c r="TFM1036" s="45"/>
      <c r="TFN1036" s="45"/>
      <c r="TFO1036" s="45"/>
      <c r="TFP1036" s="45"/>
      <c r="TFQ1036" s="45"/>
      <c r="TFR1036" s="45"/>
      <c r="TFS1036" s="45"/>
      <c r="TFT1036" s="45"/>
      <c r="TFU1036" s="45"/>
      <c r="TFV1036" s="45"/>
      <c r="TFW1036" s="45"/>
      <c r="TFX1036" s="45"/>
      <c r="TFY1036" s="45"/>
      <c r="TFZ1036" s="45"/>
      <c r="TGA1036" s="45"/>
      <c r="TGB1036" s="45"/>
      <c r="TGC1036" s="45"/>
      <c r="TGD1036" s="45"/>
      <c r="TGE1036" s="45"/>
      <c r="TGF1036" s="45"/>
      <c r="TGG1036" s="45"/>
      <c r="TGH1036" s="45"/>
      <c r="TGI1036" s="45"/>
      <c r="TGJ1036" s="45"/>
      <c r="TGK1036" s="45"/>
      <c r="TGL1036" s="45"/>
      <c r="TGM1036" s="45"/>
      <c r="TGN1036" s="45"/>
      <c r="TGO1036" s="45"/>
      <c r="TGP1036" s="45"/>
      <c r="TGQ1036" s="45"/>
      <c r="TGR1036" s="45"/>
      <c r="TGS1036" s="45"/>
      <c r="TGT1036" s="45"/>
      <c r="TGU1036" s="45"/>
      <c r="TGV1036" s="45"/>
      <c r="TGW1036" s="45"/>
      <c r="TGX1036" s="45"/>
      <c r="TGY1036" s="45"/>
      <c r="TGZ1036" s="45"/>
      <c r="THA1036" s="45"/>
      <c r="THB1036" s="45"/>
      <c r="THC1036" s="45"/>
      <c r="THD1036" s="45"/>
      <c r="THE1036" s="45"/>
      <c r="THF1036" s="45"/>
      <c r="THG1036" s="45"/>
      <c r="THH1036" s="45"/>
      <c r="THI1036" s="45"/>
      <c r="THJ1036" s="45"/>
      <c r="THK1036" s="45"/>
      <c r="THL1036" s="45"/>
      <c r="THM1036" s="45"/>
      <c r="THN1036" s="45"/>
      <c r="THO1036" s="45"/>
      <c r="THP1036" s="45"/>
      <c r="THQ1036" s="45"/>
      <c r="THR1036" s="45"/>
      <c r="THS1036" s="45"/>
      <c r="THT1036" s="45"/>
      <c r="THU1036" s="45"/>
      <c r="THV1036" s="45"/>
      <c r="THW1036" s="45"/>
      <c r="THX1036" s="45"/>
      <c r="THY1036" s="45"/>
      <c r="THZ1036" s="45"/>
      <c r="TIA1036" s="45"/>
      <c r="TIB1036" s="45"/>
      <c r="TIC1036" s="45"/>
      <c r="TID1036" s="45"/>
      <c r="TIE1036" s="45"/>
      <c r="TIF1036" s="45"/>
      <c r="TIG1036" s="45"/>
      <c r="TIH1036" s="45"/>
      <c r="TII1036" s="45"/>
      <c r="TIJ1036" s="45"/>
      <c r="TIK1036" s="45"/>
      <c r="TIL1036" s="45"/>
      <c r="TIM1036" s="45"/>
      <c r="TIN1036" s="45"/>
      <c r="TIO1036" s="45"/>
      <c r="TIP1036" s="45"/>
      <c r="TIQ1036" s="45"/>
      <c r="TIR1036" s="45"/>
      <c r="TIS1036" s="45"/>
      <c r="TIT1036" s="45"/>
      <c r="TIU1036" s="45"/>
      <c r="TIV1036" s="45"/>
      <c r="TIW1036" s="45"/>
      <c r="TIX1036" s="45"/>
      <c r="TIY1036" s="45"/>
      <c r="TIZ1036" s="45"/>
      <c r="TJA1036" s="45"/>
      <c r="TJB1036" s="45"/>
      <c r="TJC1036" s="45"/>
      <c r="TJD1036" s="45"/>
      <c r="TJE1036" s="45"/>
      <c r="TJF1036" s="45"/>
      <c r="TJG1036" s="45"/>
      <c r="TJH1036" s="45"/>
      <c r="TJI1036" s="45"/>
      <c r="TJJ1036" s="45"/>
      <c r="TJK1036" s="45"/>
      <c r="TJL1036" s="45"/>
      <c r="TJM1036" s="45"/>
      <c r="TJN1036" s="45"/>
      <c r="TJO1036" s="45"/>
      <c r="TJP1036" s="45"/>
      <c r="TJQ1036" s="45"/>
      <c r="TJR1036" s="45"/>
      <c r="TJS1036" s="45"/>
      <c r="TJT1036" s="45"/>
      <c r="TJU1036" s="45"/>
      <c r="TJV1036" s="45"/>
      <c r="TJW1036" s="45"/>
      <c r="TJX1036" s="45"/>
      <c r="TJY1036" s="45"/>
      <c r="TJZ1036" s="45"/>
      <c r="TKA1036" s="45"/>
      <c r="TKB1036" s="45"/>
      <c r="TKC1036" s="45"/>
      <c r="TKD1036" s="45"/>
      <c r="TKE1036" s="45"/>
      <c r="TKF1036" s="45"/>
      <c r="TKG1036" s="45"/>
      <c r="TKH1036" s="45"/>
      <c r="TKI1036" s="45"/>
      <c r="TKJ1036" s="45"/>
      <c r="TKK1036" s="45"/>
      <c r="TKL1036" s="45"/>
      <c r="TKM1036" s="45"/>
      <c r="TKN1036" s="45"/>
      <c r="TKO1036" s="45"/>
      <c r="TKP1036" s="45"/>
      <c r="TKQ1036" s="45"/>
      <c r="TKR1036" s="45"/>
      <c r="TKS1036" s="45"/>
      <c r="TKT1036" s="45"/>
      <c r="TKU1036" s="45"/>
      <c r="TKV1036" s="45"/>
      <c r="TKW1036" s="45"/>
      <c r="TKX1036" s="45"/>
      <c r="TKY1036" s="45"/>
      <c r="TKZ1036" s="45"/>
      <c r="TLA1036" s="45"/>
      <c r="TLB1036" s="45"/>
      <c r="TLC1036" s="45"/>
      <c r="TLD1036" s="45"/>
      <c r="TLE1036" s="45"/>
      <c r="TLF1036" s="45"/>
      <c r="TLG1036" s="45"/>
      <c r="TLH1036" s="45"/>
      <c r="TLI1036" s="45"/>
      <c r="TLJ1036" s="45"/>
      <c r="TLK1036" s="45"/>
      <c r="TLL1036" s="45"/>
      <c r="TLM1036" s="45"/>
      <c r="TLN1036" s="45"/>
      <c r="TLO1036" s="45"/>
      <c r="TLP1036" s="45"/>
      <c r="TLQ1036" s="45"/>
      <c r="TLR1036" s="45"/>
      <c r="TLS1036" s="45"/>
      <c r="TLT1036" s="45"/>
      <c r="TLU1036" s="45"/>
      <c r="TLV1036" s="45"/>
      <c r="TLW1036" s="45"/>
      <c r="TLX1036" s="45"/>
      <c r="TLY1036" s="45"/>
      <c r="TLZ1036" s="45"/>
      <c r="TMA1036" s="45"/>
      <c r="TMB1036" s="45"/>
      <c r="TMC1036" s="45"/>
      <c r="TMD1036" s="45"/>
      <c r="TME1036" s="45"/>
      <c r="TMF1036" s="45"/>
      <c r="TMG1036" s="45"/>
      <c r="TMH1036" s="45"/>
      <c r="TMI1036" s="45"/>
      <c r="TMJ1036" s="45"/>
      <c r="TMK1036" s="45"/>
      <c r="TML1036" s="45"/>
      <c r="TMM1036" s="45"/>
      <c r="TMN1036" s="45"/>
      <c r="TMO1036" s="45"/>
      <c r="TMP1036" s="45"/>
      <c r="TMQ1036" s="45"/>
      <c r="TMR1036" s="45"/>
      <c r="TMS1036" s="45"/>
      <c r="TMT1036" s="45"/>
      <c r="TMU1036" s="45"/>
      <c r="TMV1036" s="45"/>
      <c r="TMW1036" s="45"/>
      <c r="TMX1036" s="45"/>
      <c r="TMY1036" s="45"/>
      <c r="TMZ1036" s="45"/>
      <c r="TNA1036" s="45"/>
      <c r="TNB1036" s="45"/>
      <c r="TNC1036" s="45"/>
      <c r="TND1036" s="45"/>
      <c r="TNE1036" s="45"/>
      <c r="TNF1036" s="45"/>
      <c r="TNG1036" s="45"/>
      <c r="TNH1036" s="45"/>
      <c r="TNI1036" s="45"/>
      <c r="TNJ1036" s="45"/>
      <c r="TNK1036" s="45"/>
      <c r="TNL1036" s="45"/>
      <c r="TNM1036" s="45"/>
      <c r="TNN1036" s="45"/>
      <c r="TNO1036" s="45"/>
      <c r="TNP1036" s="45"/>
      <c r="TNQ1036" s="45"/>
      <c r="TNR1036" s="45"/>
      <c r="TNS1036" s="45"/>
      <c r="TNT1036" s="45"/>
      <c r="TNU1036" s="45"/>
      <c r="TNV1036" s="45"/>
      <c r="TNW1036" s="45"/>
      <c r="TNX1036" s="45"/>
      <c r="TNY1036" s="45"/>
      <c r="TNZ1036" s="45"/>
      <c r="TOA1036" s="45"/>
      <c r="TOB1036" s="45"/>
      <c r="TOC1036" s="45"/>
      <c r="TOD1036" s="45"/>
      <c r="TOE1036" s="45"/>
      <c r="TOF1036" s="45"/>
      <c r="TOG1036" s="45"/>
      <c r="TOH1036" s="45"/>
      <c r="TOI1036" s="45"/>
      <c r="TOJ1036" s="45"/>
      <c r="TOK1036" s="45"/>
      <c r="TOL1036" s="45"/>
      <c r="TOM1036" s="45"/>
      <c r="TON1036" s="45"/>
      <c r="TOO1036" s="45"/>
      <c r="TOP1036" s="45"/>
      <c r="TOQ1036" s="45"/>
      <c r="TOR1036" s="45"/>
      <c r="TOS1036" s="45"/>
      <c r="TOT1036" s="45"/>
      <c r="TOU1036" s="45"/>
      <c r="TOV1036" s="45"/>
      <c r="TOW1036" s="45"/>
      <c r="TOX1036" s="45"/>
      <c r="TOY1036" s="45"/>
      <c r="TOZ1036" s="45"/>
      <c r="TPA1036" s="45"/>
      <c r="TPB1036" s="45"/>
      <c r="TPC1036" s="45"/>
      <c r="TPD1036" s="45"/>
      <c r="TPE1036" s="45"/>
      <c r="TPF1036" s="45"/>
      <c r="TPG1036" s="45"/>
      <c r="TPH1036" s="45"/>
      <c r="TPI1036" s="45"/>
      <c r="TPJ1036" s="45"/>
      <c r="TPK1036" s="45"/>
      <c r="TPL1036" s="45"/>
      <c r="TPM1036" s="45"/>
      <c r="TPN1036" s="45"/>
      <c r="TPO1036" s="45"/>
      <c r="TPP1036" s="45"/>
      <c r="TPQ1036" s="45"/>
      <c r="TPR1036" s="45"/>
      <c r="TPS1036" s="45"/>
      <c r="TPT1036" s="45"/>
      <c r="TPU1036" s="45"/>
      <c r="TPV1036" s="45"/>
      <c r="TPW1036" s="45"/>
      <c r="TPX1036" s="45"/>
      <c r="TPY1036" s="45"/>
      <c r="TPZ1036" s="45"/>
      <c r="TQA1036" s="45"/>
      <c r="TQB1036" s="45"/>
      <c r="TQC1036" s="45"/>
      <c r="TQD1036" s="45"/>
      <c r="TQE1036" s="45"/>
      <c r="TQF1036" s="45"/>
      <c r="TQG1036" s="45"/>
      <c r="TQH1036" s="45"/>
      <c r="TQI1036" s="45"/>
      <c r="TQJ1036" s="45"/>
      <c r="TQK1036" s="45"/>
      <c r="TQL1036" s="45"/>
      <c r="TQM1036" s="45"/>
      <c r="TQN1036" s="45"/>
      <c r="TQO1036" s="45"/>
      <c r="TQP1036" s="45"/>
      <c r="TQQ1036" s="45"/>
      <c r="TQR1036" s="45"/>
      <c r="TQS1036" s="45"/>
      <c r="TQT1036" s="45"/>
      <c r="TQU1036" s="45"/>
      <c r="TQV1036" s="45"/>
      <c r="TQW1036" s="45"/>
      <c r="TQX1036" s="45"/>
      <c r="TQY1036" s="45"/>
      <c r="TQZ1036" s="45"/>
      <c r="TRA1036" s="45"/>
      <c r="TRB1036" s="45"/>
      <c r="TRC1036" s="45"/>
      <c r="TRD1036" s="45"/>
      <c r="TRE1036" s="45"/>
      <c r="TRF1036" s="45"/>
      <c r="TRG1036" s="45"/>
      <c r="TRH1036" s="45"/>
      <c r="TRI1036" s="45"/>
      <c r="TRJ1036" s="45"/>
      <c r="TRK1036" s="45"/>
      <c r="TRL1036" s="45"/>
      <c r="TRM1036" s="45"/>
      <c r="TRN1036" s="45"/>
      <c r="TRO1036" s="45"/>
      <c r="TRP1036" s="45"/>
      <c r="TRQ1036" s="45"/>
      <c r="TRR1036" s="45"/>
      <c r="TRS1036" s="45"/>
      <c r="TRT1036" s="45"/>
      <c r="TRU1036" s="45"/>
      <c r="TRV1036" s="45"/>
      <c r="TRW1036" s="45"/>
      <c r="TRX1036" s="45"/>
      <c r="TRY1036" s="45"/>
      <c r="TRZ1036" s="45"/>
      <c r="TSA1036" s="45"/>
      <c r="TSB1036" s="45"/>
      <c r="TSC1036" s="45"/>
      <c r="TSD1036" s="45"/>
      <c r="TSE1036" s="45"/>
      <c r="TSF1036" s="45"/>
      <c r="TSG1036" s="45"/>
      <c r="TSH1036" s="45"/>
      <c r="TSI1036" s="45"/>
      <c r="TSJ1036" s="45"/>
      <c r="TSK1036" s="45"/>
      <c r="TSL1036" s="45"/>
      <c r="TSM1036" s="45"/>
      <c r="TSN1036" s="45"/>
      <c r="TSO1036" s="45"/>
      <c r="TSP1036" s="45"/>
      <c r="TSQ1036" s="45"/>
      <c r="TSR1036" s="45"/>
      <c r="TSS1036" s="45"/>
      <c r="TST1036" s="45"/>
      <c r="TSU1036" s="45"/>
      <c r="TSV1036" s="45"/>
      <c r="TSW1036" s="45"/>
      <c r="TSX1036" s="45"/>
      <c r="TSY1036" s="45"/>
      <c r="TSZ1036" s="45"/>
      <c r="TTA1036" s="45"/>
      <c r="TTB1036" s="45"/>
      <c r="TTC1036" s="45"/>
      <c r="TTD1036" s="45"/>
      <c r="TTE1036" s="45"/>
      <c r="TTF1036" s="45"/>
      <c r="TTG1036" s="45"/>
      <c r="TTH1036" s="45"/>
      <c r="TTI1036" s="45"/>
      <c r="TTJ1036" s="45"/>
      <c r="TTK1036" s="45"/>
      <c r="TTL1036" s="45"/>
      <c r="TTM1036" s="45"/>
      <c r="TTN1036" s="45"/>
      <c r="TTO1036" s="45"/>
      <c r="TTP1036" s="45"/>
      <c r="TTQ1036" s="45"/>
      <c r="TTR1036" s="45"/>
      <c r="TTS1036" s="45"/>
      <c r="TTT1036" s="45"/>
      <c r="TTU1036" s="45"/>
      <c r="TTV1036" s="45"/>
      <c r="TTW1036" s="45"/>
      <c r="TTX1036" s="45"/>
      <c r="TTY1036" s="45"/>
      <c r="TTZ1036" s="45"/>
      <c r="TUA1036" s="45"/>
      <c r="TUB1036" s="45"/>
      <c r="TUC1036" s="45"/>
      <c r="TUD1036" s="45"/>
      <c r="TUE1036" s="45"/>
      <c r="TUF1036" s="45"/>
      <c r="TUG1036" s="45"/>
      <c r="TUH1036" s="45"/>
      <c r="TUI1036" s="45"/>
      <c r="TUJ1036" s="45"/>
      <c r="TUK1036" s="45"/>
      <c r="TUL1036" s="45"/>
      <c r="TUM1036" s="45"/>
      <c r="TUN1036" s="45"/>
      <c r="TUO1036" s="45"/>
      <c r="TUP1036" s="45"/>
      <c r="TUQ1036" s="45"/>
      <c r="TUR1036" s="45"/>
      <c r="TUS1036" s="45"/>
      <c r="TUT1036" s="45"/>
      <c r="TUU1036" s="45"/>
      <c r="TUV1036" s="45"/>
      <c r="TUW1036" s="45"/>
      <c r="TUX1036" s="45"/>
      <c r="TUY1036" s="45"/>
      <c r="TUZ1036" s="45"/>
      <c r="TVA1036" s="45"/>
      <c r="TVB1036" s="45"/>
      <c r="TVC1036" s="45"/>
      <c r="TVD1036" s="45"/>
      <c r="TVE1036" s="45"/>
      <c r="TVF1036" s="45"/>
      <c r="TVG1036" s="45"/>
      <c r="TVH1036" s="45"/>
      <c r="TVI1036" s="45"/>
      <c r="TVJ1036" s="45"/>
      <c r="TVK1036" s="45"/>
      <c r="TVL1036" s="45"/>
      <c r="TVM1036" s="45"/>
      <c r="TVN1036" s="45"/>
      <c r="TVO1036" s="45"/>
      <c r="TVP1036" s="45"/>
      <c r="TVQ1036" s="45"/>
      <c r="TVR1036" s="45"/>
      <c r="TVS1036" s="45"/>
      <c r="TVT1036" s="45"/>
      <c r="TVU1036" s="45"/>
      <c r="TVV1036" s="45"/>
      <c r="TVW1036" s="45"/>
      <c r="TVX1036" s="45"/>
      <c r="TVY1036" s="45"/>
      <c r="TVZ1036" s="45"/>
      <c r="TWA1036" s="45"/>
      <c r="TWB1036" s="45"/>
      <c r="TWC1036" s="45"/>
      <c r="TWD1036" s="45"/>
      <c r="TWE1036" s="45"/>
      <c r="TWF1036" s="45"/>
      <c r="TWG1036" s="45"/>
      <c r="TWH1036" s="45"/>
      <c r="TWI1036" s="45"/>
      <c r="TWJ1036" s="45"/>
      <c r="TWK1036" s="45"/>
      <c r="TWL1036" s="45"/>
      <c r="TWM1036" s="45"/>
      <c r="TWN1036" s="45"/>
      <c r="TWO1036" s="45"/>
      <c r="TWP1036" s="45"/>
      <c r="TWQ1036" s="45"/>
      <c r="TWR1036" s="45"/>
      <c r="TWS1036" s="45"/>
      <c r="TWT1036" s="45"/>
      <c r="TWU1036" s="45"/>
      <c r="TWV1036" s="45"/>
      <c r="TWW1036" s="45"/>
      <c r="TWX1036" s="45"/>
      <c r="TWY1036" s="45"/>
      <c r="TWZ1036" s="45"/>
      <c r="TXA1036" s="45"/>
      <c r="TXB1036" s="45"/>
      <c r="TXC1036" s="45"/>
      <c r="TXD1036" s="45"/>
      <c r="TXE1036" s="45"/>
      <c r="TXF1036" s="45"/>
      <c r="TXG1036" s="45"/>
      <c r="TXH1036" s="45"/>
      <c r="TXI1036" s="45"/>
      <c r="TXJ1036" s="45"/>
      <c r="TXK1036" s="45"/>
      <c r="TXL1036" s="45"/>
      <c r="TXM1036" s="45"/>
      <c r="TXN1036" s="45"/>
      <c r="TXO1036" s="45"/>
      <c r="TXP1036" s="45"/>
      <c r="TXQ1036" s="45"/>
      <c r="TXR1036" s="45"/>
      <c r="TXS1036" s="45"/>
      <c r="TXT1036" s="45"/>
      <c r="TXU1036" s="45"/>
      <c r="TXV1036" s="45"/>
      <c r="TXW1036" s="45"/>
      <c r="TXX1036" s="45"/>
      <c r="TXY1036" s="45"/>
      <c r="TXZ1036" s="45"/>
      <c r="TYA1036" s="45"/>
      <c r="TYB1036" s="45"/>
      <c r="TYC1036" s="45"/>
      <c r="TYD1036" s="45"/>
      <c r="TYE1036" s="45"/>
      <c r="TYF1036" s="45"/>
      <c r="TYG1036" s="45"/>
      <c r="TYH1036" s="45"/>
      <c r="TYI1036" s="45"/>
      <c r="TYJ1036" s="45"/>
      <c r="TYK1036" s="45"/>
      <c r="TYL1036" s="45"/>
      <c r="TYM1036" s="45"/>
      <c r="TYN1036" s="45"/>
      <c r="TYO1036" s="45"/>
      <c r="TYP1036" s="45"/>
      <c r="TYQ1036" s="45"/>
      <c r="TYR1036" s="45"/>
      <c r="TYS1036" s="45"/>
      <c r="TYT1036" s="45"/>
      <c r="TYU1036" s="45"/>
      <c r="TYV1036" s="45"/>
      <c r="TYW1036" s="45"/>
      <c r="TYX1036" s="45"/>
      <c r="TYY1036" s="45"/>
      <c r="TYZ1036" s="45"/>
      <c r="TZA1036" s="45"/>
      <c r="TZB1036" s="45"/>
      <c r="TZC1036" s="45"/>
      <c r="TZD1036" s="45"/>
      <c r="TZE1036" s="45"/>
      <c r="TZF1036" s="45"/>
      <c r="TZG1036" s="45"/>
      <c r="TZH1036" s="45"/>
      <c r="TZI1036" s="45"/>
      <c r="TZJ1036" s="45"/>
      <c r="TZK1036" s="45"/>
      <c r="TZL1036" s="45"/>
      <c r="TZM1036" s="45"/>
      <c r="TZN1036" s="45"/>
      <c r="TZO1036" s="45"/>
      <c r="TZP1036" s="45"/>
      <c r="TZQ1036" s="45"/>
      <c r="TZR1036" s="45"/>
      <c r="TZS1036" s="45"/>
      <c r="TZT1036" s="45"/>
      <c r="TZU1036" s="45"/>
      <c r="TZV1036" s="45"/>
      <c r="TZW1036" s="45"/>
      <c r="TZX1036" s="45"/>
      <c r="TZY1036" s="45"/>
      <c r="TZZ1036" s="45"/>
      <c r="UAA1036" s="45"/>
      <c r="UAB1036" s="45"/>
      <c r="UAC1036" s="45"/>
      <c r="UAD1036" s="45"/>
      <c r="UAE1036" s="45"/>
      <c r="UAF1036" s="45"/>
      <c r="UAG1036" s="45"/>
      <c r="UAH1036" s="45"/>
      <c r="UAI1036" s="45"/>
      <c r="UAJ1036" s="45"/>
      <c r="UAK1036" s="45"/>
      <c r="UAL1036" s="45"/>
      <c r="UAM1036" s="45"/>
      <c r="UAN1036" s="45"/>
      <c r="UAO1036" s="45"/>
      <c r="UAP1036" s="45"/>
      <c r="UAQ1036" s="45"/>
      <c r="UAR1036" s="45"/>
      <c r="UAS1036" s="45"/>
      <c r="UAT1036" s="45"/>
      <c r="UAU1036" s="45"/>
      <c r="UAV1036" s="45"/>
      <c r="UAW1036" s="45"/>
      <c r="UAX1036" s="45"/>
      <c r="UAY1036" s="45"/>
      <c r="UAZ1036" s="45"/>
      <c r="UBA1036" s="45"/>
      <c r="UBB1036" s="45"/>
      <c r="UBC1036" s="45"/>
      <c r="UBD1036" s="45"/>
      <c r="UBE1036" s="45"/>
      <c r="UBF1036" s="45"/>
      <c r="UBG1036" s="45"/>
      <c r="UBH1036" s="45"/>
      <c r="UBI1036" s="45"/>
      <c r="UBJ1036" s="45"/>
      <c r="UBK1036" s="45"/>
      <c r="UBL1036" s="45"/>
      <c r="UBM1036" s="45"/>
      <c r="UBN1036" s="45"/>
      <c r="UBO1036" s="45"/>
      <c r="UBP1036" s="45"/>
      <c r="UBQ1036" s="45"/>
      <c r="UBR1036" s="45"/>
      <c r="UBS1036" s="45"/>
      <c r="UBT1036" s="45"/>
      <c r="UBU1036" s="45"/>
      <c r="UBV1036" s="45"/>
      <c r="UBW1036" s="45"/>
      <c r="UBX1036" s="45"/>
      <c r="UBY1036" s="45"/>
      <c r="UBZ1036" s="45"/>
      <c r="UCA1036" s="45"/>
      <c r="UCB1036" s="45"/>
      <c r="UCC1036" s="45"/>
      <c r="UCD1036" s="45"/>
      <c r="UCE1036" s="45"/>
      <c r="UCF1036" s="45"/>
      <c r="UCG1036" s="45"/>
      <c r="UCH1036" s="45"/>
      <c r="UCI1036" s="45"/>
      <c r="UCJ1036" s="45"/>
      <c r="UCK1036" s="45"/>
      <c r="UCL1036" s="45"/>
      <c r="UCM1036" s="45"/>
      <c r="UCN1036" s="45"/>
      <c r="UCO1036" s="45"/>
      <c r="UCP1036" s="45"/>
      <c r="UCQ1036" s="45"/>
      <c r="UCR1036" s="45"/>
      <c r="UCS1036" s="45"/>
      <c r="UCT1036" s="45"/>
      <c r="UCU1036" s="45"/>
      <c r="UCV1036" s="45"/>
      <c r="UCW1036" s="45"/>
      <c r="UCX1036" s="45"/>
      <c r="UCY1036" s="45"/>
      <c r="UCZ1036" s="45"/>
      <c r="UDA1036" s="45"/>
      <c r="UDB1036" s="45"/>
      <c r="UDC1036" s="45"/>
      <c r="UDD1036" s="45"/>
      <c r="UDE1036" s="45"/>
      <c r="UDF1036" s="45"/>
      <c r="UDG1036" s="45"/>
      <c r="UDH1036" s="45"/>
      <c r="UDI1036" s="45"/>
      <c r="UDJ1036" s="45"/>
      <c r="UDK1036" s="45"/>
      <c r="UDL1036" s="45"/>
      <c r="UDM1036" s="45"/>
      <c r="UDN1036" s="45"/>
      <c r="UDO1036" s="45"/>
      <c r="UDP1036" s="45"/>
      <c r="UDQ1036" s="45"/>
      <c r="UDR1036" s="45"/>
      <c r="UDS1036" s="45"/>
      <c r="UDT1036" s="45"/>
      <c r="UDU1036" s="45"/>
      <c r="UDV1036" s="45"/>
      <c r="UDW1036" s="45"/>
      <c r="UDX1036" s="45"/>
      <c r="UDY1036" s="45"/>
      <c r="UDZ1036" s="45"/>
      <c r="UEA1036" s="45"/>
      <c r="UEB1036" s="45"/>
      <c r="UEC1036" s="45"/>
      <c r="UED1036" s="45"/>
      <c r="UEE1036" s="45"/>
      <c r="UEF1036" s="45"/>
      <c r="UEG1036" s="45"/>
      <c r="UEH1036" s="45"/>
      <c r="UEI1036" s="45"/>
      <c r="UEJ1036" s="45"/>
      <c r="UEK1036" s="45"/>
      <c r="UEL1036" s="45"/>
      <c r="UEM1036" s="45"/>
      <c r="UEN1036" s="45"/>
      <c r="UEO1036" s="45"/>
      <c r="UEP1036" s="45"/>
      <c r="UEQ1036" s="45"/>
      <c r="UER1036" s="45"/>
      <c r="UES1036" s="45"/>
      <c r="UET1036" s="45"/>
      <c r="UEU1036" s="45"/>
      <c r="UEV1036" s="45"/>
      <c r="UEW1036" s="45"/>
      <c r="UEX1036" s="45"/>
      <c r="UEY1036" s="45"/>
      <c r="UEZ1036" s="45"/>
      <c r="UFA1036" s="45"/>
      <c r="UFB1036" s="45"/>
      <c r="UFC1036" s="45"/>
      <c r="UFD1036" s="45"/>
      <c r="UFE1036" s="45"/>
      <c r="UFF1036" s="45"/>
      <c r="UFG1036" s="45"/>
      <c r="UFH1036" s="45"/>
      <c r="UFI1036" s="45"/>
      <c r="UFJ1036" s="45"/>
      <c r="UFK1036" s="45"/>
      <c r="UFL1036" s="45"/>
      <c r="UFM1036" s="45"/>
      <c r="UFN1036" s="45"/>
      <c r="UFO1036" s="45"/>
      <c r="UFP1036" s="45"/>
      <c r="UFQ1036" s="45"/>
      <c r="UFR1036" s="45"/>
      <c r="UFS1036" s="45"/>
      <c r="UFT1036" s="45"/>
      <c r="UFU1036" s="45"/>
      <c r="UFV1036" s="45"/>
      <c r="UFW1036" s="45"/>
      <c r="UFX1036" s="45"/>
      <c r="UFY1036" s="45"/>
      <c r="UFZ1036" s="45"/>
      <c r="UGA1036" s="45"/>
      <c r="UGB1036" s="45"/>
      <c r="UGC1036" s="45"/>
      <c r="UGD1036" s="45"/>
      <c r="UGE1036" s="45"/>
      <c r="UGF1036" s="45"/>
      <c r="UGG1036" s="45"/>
      <c r="UGH1036" s="45"/>
      <c r="UGI1036" s="45"/>
      <c r="UGJ1036" s="45"/>
      <c r="UGK1036" s="45"/>
      <c r="UGL1036" s="45"/>
      <c r="UGM1036" s="45"/>
      <c r="UGN1036" s="45"/>
      <c r="UGO1036" s="45"/>
      <c r="UGP1036" s="45"/>
      <c r="UGQ1036" s="45"/>
      <c r="UGR1036" s="45"/>
      <c r="UGS1036" s="45"/>
      <c r="UGT1036" s="45"/>
      <c r="UGU1036" s="45"/>
      <c r="UGV1036" s="45"/>
      <c r="UGW1036" s="45"/>
      <c r="UGX1036" s="45"/>
      <c r="UGY1036" s="45"/>
      <c r="UGZ1036" s="45"/>
      <c r="UHA1036" s="45"/>
      <c r="UHB1036" s="45"/>
      <c r="UHC1036" s="45"/>
      <c r="UHD1036" s="45"/>
      <c r="UHE1036" s="45"/>
      <c r="UHF1036" s="45"/>
      <c r="UHG1036" s="45"/>
      <c r="UHH1036" s="45"/>
      <c r="UHI1036" s="45"/>
      <c r="UHJ1036" s="45"/>
      <c r="UHK1036" s="45"/>
      <c r="UHL1036" s="45"/>
      <c r="UHM1036" s="45"/>
      <c r="UHN1036" s="45"/>
      <c r="UHO1036" s="45"/>
      <c r="UHP1036" s="45"/>
      <c r="UHQ1036" s="45"/>
      <c r="UHR1036" s="45"/>
      <c r="UHS1036" s="45"/>
      <c r="UHT1036" s="45"/>
      <c r="UHU1036" s="45"/>
      <c r="UHV1036" s="45"/>
      <c r="UHW1036" s="45"/>
      <c r="UHX1036" s="45"/>
      <c r="UHY1036" s="45"/>
      <c r="UHZ1036" s="45"/>
      <c r="UIA1036" s="45"/>
      <c r="UIB1036" s="45"/>
      <c r="UIC1036" s="45"/>
      <c r="UID1036" s="45"/>
      <c r="UIE1036" s="45"/>
      <c r="UIF1036" s="45"/>
      <c r="UIG1036" s="45"/>
      <c r="UIH1036" s="45"/>
      <c r="UII1036" s="45"/>
      <c r="UIJ1036" s="45"/>
      <c r="UIK1036" s="45"/>
      <c r="UIL1036" s="45"/>
      <c r="UIM1036" s="45"/>
      <c r="UIN1036" s="45"/>
      <c r="UIO1036" s="45"/>
      <c r="UIP1036" s="45"/>
      <c r="UIQ1036" s="45"/>
      <c r="UIR1036" s="45"/>
      <c r="UIS1036" s="45"/>
      <c r="UIT1036" s="45"/>
      <c r="UIU1036" s="45"/>
      <c r="UIV1036" s="45"/>
      <c r="UIW1036" s="45"/>
      <c r="UIX1036" s="45"/>
      <c r="UIY1036" s="45"/>
      <c r="UIZ1036" s="45"/>
      <c r="UJA1036" s="45"/>
      <c r="UJB1036" s="45"/>
      <c r="UJC1036" s="45"/>
      <c r="UJD1036" s="45"/>
      <c r="UJE1036" s="45"/>
      <c r="UJF1036" s="45"/>
      <c r="UJG1036" s="45"/>
      <c r="UJH1036" s="45"/>
      <c r="UJI1036" s="45"/>
      <c r="UJJ1036" s="45"/>
      <c r="UJK1036" s="45"/>
      <c r="UJL1036" s="45"/>
      <c r="UJM1036" s="45"/>
      <c r="UJN1036" s="45"/>
      <c r="UJO1036" s="45"/>
      <c r="UJP1036" s="45"/>
      <c r="UJQ1036" s="45"/>
      <c r="UJR1036" s="45"/>
      <c r="UJS1036" s="45"/>
      <c r="UJT1036" s="45"/>
      <c r="UJU1036" s="45"/>
      <c r="UJV1036" s="45"/>
      <c r="UJW1036" s="45"/>
      <c r="UJX1036" s="45"/>
      <c r="UJY1036" s="45"/>
      <c r="UJZ1036" s="45"/>
      <c r="UKA1036" s="45"/>
      <c r="UKB1036" s="45"/>
      <c r="UKC1036" s="45"/>
      <c r="UKD1036" s="45"/>
      <c r="UKE1036" s="45"/>
      <c r="UKF1036" s="45"/>
      <c r="UKG1036" s="45"/>
      <c r="UKH1036" s="45"/>
      <c r="UKI1036" s="45"/>
      <c r="UKJ1036" s="45"/>
      <c r="UKK1036" s="45"/>
      <c r="UKL1036" s="45"/>
      <c r="UKM1036" s="45"/>
      <c r="UKN1036" s="45"/>
      <c r="UKO1036" s="45"/>
      <c r="UKP1036" s="45"/>
      <c r="UKQ1036" s="45"/>
      <c r="UKR1036" s="45"/>
      <c r="UKS1036" s="45"/>
      <c r="UKT1036" s="45"/>
      <c r="UKU1036" s="45"/>
      <c r="UKV1036" s="45"/>
      <c r="UKW1036" s="45"/>
      <c r="UKX1036" s="45"/>
      <c r="UKY1036" s="45"/>
      <c r="UKZ1036" s="45"/>
      <c r="ULA1036" s="45"/>
      <c r="ULB1036" s="45"/>
      <c r="ULC1036" s="45"/>
      <c r="ULD1036" s="45"/>
      <c r="ULE1036" s="45"/>
      <c r="ULF1036" s="45"/>
      <c r="ULG1036" s="45"/>
      <c r="ULH1036" s="45"/>
      <c r="ULI1036" s="45"/>
      <c r="ULJ1036" s="45"/>
      <c r="ULK1036" s="45"/>
      <c r="ULL1036" s="45"/>
      <c r="ULM1036" s="45"/>
      <c r="ULN1036" s="45"/>
      <c r="ULO1036" s="45"/>
      <c r="ULP1036" s="45"/>
      <c r="ULQ1036" s="45"/>
      <c r="ULR1036" s="45"/>
      <c r="ULS1036" s="45"/>
      <c r="ULT1036" s="45"/>
      <c r="ULU1036" s="45"/>
      <c r="ULV1036" s="45"/>
      <c r="ULW1036" s="45"/>
      <c r="ULX1036" s="45"/>
      <c r="ULY1036" s="45"/>
      <c r="ULZ1036" s="45"/>
      <c r="UMA1036" s="45"/>
      <c r="UMB1036" s="45"/>
      <c r="UMC1036" s="45"/>
      <c r="UMD1036" s="45"/>
      <c r="UME1036" s="45"/>
      <c r="UMF1036" s="45"/>
      <c r="UMG1036" s="45"/>
      <c r="UMH1036" s="45"/>
      <c r="UMI1036" s="45"/>
      <c r="UMJ1036" s="45"/>
      <c r="UMK1036" s="45"/>
      <c r="UML1036" s="45"/>
      <c r="UMM1036" s="45"/>
      <c r="UMN1036" s="45"/>
      <c r="UMO1036" s="45"/>
      <c r="UMP1036" s="45"/>
      <c r="UMQ1036" s="45"/>
      <c r="UMR1036" s="45"/>
      <c r="UMS1036" s="45"/>
      <c r="UMT1036" s="45"/>
      <c r="UMU1036" s="45"/>
      <c r="UMV1036" s="45"/>
      <c r="UMW1036" s="45"/>
      <c r="UMX1036" s="45"/>
      <c r="UMY1036" s="45"/>
      <c r="UMZ1036" s="45"/>
      <c r="UNA1036" s="45"/>
      <c r="UNB1036" s="45"/>
      <c r="UNC1036" s="45"/>
      <c r="UND1036" s="45"/>
      <c r="UNE1036" s="45"/>
      <c r="UNF1036" s="45"/>
      <c r="UNG1036" s="45"/>
      <c r="UNH1036" s="45"/>
      <c r="UNI1036" s="45"/>
      <c r="UNJ1036" s="45"/>
      <c r="UNK1036" s="45"/>
      <c r="UNL1036" s="45"/>
      <c r="UNM1036" s="45"/>
      <c r="UNN1036" s="45"/>
      <c r="UNO1036" s="45"/>
      <c r="UNP1036" s="45"/>
      <c r="UNQ1036" s="45"/>
      <c r="UNR1036" s="45"/>
      <c r="UNS1036" s="45"/>
      <c r="UNT1036" s="45"/>
      <c r="UNU1036" s="45"/>
      <c r="UNV1036" s="45"/>
      <c r="UNW1036" s="45"/>
      <c r="UNX1036" s="45"/>
      <c r="UNY1036" s="45"/>
      <c r="UNZ1036" s="45"/>
      <c r="UOA1036" s="45"/>
      <c r="UOB1036" s="45"/>
      <c r="UOC1036" s="45"/>
      <c r="UOD1036" s="45"/>
      <c r="UOE1036" s="45"/>
      <c r="UOF1036" s="45"/>
      <c r="UOG1036" s="45"/>
      <c r="UOH1036" s="45"/>
      <c r="UOI1036" s="45"/>
      <c r="UOJ1036" s="45"/>
      <c r="UOK1036" s="45"/>
      <c r="UOL1036" s="45"/>
      <c r="UOM1036" s="45"/>
      <c r="UON1036" s="45"/>
      <c r="UOO1036" s="45"/>
      <c r="UOP1036" s="45"/>
      <c r="UOQ1036" s="45"/>
      <c r="UOR1036" s="45"/>
      <c r="UOS1036" s="45"/>
      <c r="UOT1036" s="45"/>
      <c r="UOU1036" s="45"/>
      <c r="UOV1036" s="45"/>
      <c r="UOW1036" s="45"/>
      <c r="UOX1036" s="45"/>
      <c r="UOY1036" s="45"/>
      <c r="UOZ1036" s="45"/>
      <c r="UPA1036" s="45"/>
      <c r="UPB1036" s="45"/>
      <c r="UPC1036" s="45"/>
      <c r="UPD1036" s="45"/>
      <c r="UPE1036" s="45"/>
      <c r="UPF1036" s="45"/>
      <c r="UPG1036" s="45"/>
      <c r="UPH1036" s="45"/>
      <c r="UPI1036" s="45"/>
      <c r="UPJ1036" s="45"/>
      <c r="UPK1036" s="45"/>
      <c r="UPL1036" s="45"/>
      <c r="UPM1036" s="45"/>
      <c r="UPN1036" s="45"/>
      <c r="UPO1036" s="45"/>
      <c r="UPP1036" s="45"/>
      <c r="UPQ1036" s="45"/>
      <c r="UPR1036" s="45"/>
      <c r="UPS1036" s="45"/>
      <c r="UPT1036" s="45"/>
      <c r="UPU1036" s="45"/>
      <c r="UPV1036" s="45"/>
      <c r="UPW1036" s="45"/>
      <c r="UPX1036" s="45"/>
      <c r="UPY1036" s="45"/>
      <c r="UPZ1036" s="45"/>
      <c r="UQA1036" s="45"/>
      <c r="UQB1036" s="45"/>
      <c r="UQC1036" s="45"/>
      <c r="UQD1036" s="45"/>
      <c r="UQE1036" s="45"/>
      <c r="UQF1036" s="45"/>
      <c r="UQG1036" s="45"/>
      <c r="UQH1036" s="45"/>
      <c r="UQI1036" s="45"/>
      <c r="UQJ1036" s="45"/>
      <c r="UQK1036" s="45"/>
      <c r="UQL1036" s="45"/>
      <c r="UQM1036" s="45"/>
      <c r="UQN1036" s="45"/>
      <c r="UQO1036" s="45"/>
      <c r="UQP1036" s="45"/>
      <c r="UQQ1036" s="45"/>
      <c r="UQR1036" s="45"/>
      <c r="UQS1036" s="45"/>
      <c r="UQT1036" s="45"/>
      <c r="UQU1036" s="45"/>
      <c r="UQV1036" s="45"/>
      <c r="UQW1036" s="45"/>
      <c r="UQX1036" s="45"/>
      <c r="UQY1036" s="45"/>
      <c r="UQZ1036" s="45"/>
      <c r="URA1036" s="45"/>
      <c r="URB1036" s="45"/>
      <c r="URC1036" s="45"/>
      <c r="URD1036" s="45"/>
      <c r="URE1036" s="45"/>
      <c r="URF1036" s="45"/>
      <c r="URG1036" s="45"/>
      <c r="URH1036" s="45"/>
      <c r="URI1036" s="45"/>
      <c r="URJ1036" s="45"/>
      <c r="URK1036" s="45"/>
      <c r="URL1036" s="45"/>
      <c r="URM1036" s="45"/>
      <c r="URN1036" s="45"/>
      <c r="URO1036" s="45"/>
      <c r="URP1036" s="45"/>
      <c r="URQ1036" s="45"/>
      <c r="URR1036" s="45"/>
      <c r="URS1036" s="45"/>
      <c r="URT1036" s="45"/>
      <c r="URU1036" s="45"/>
      <c r="URV1036" s="45"/>
      <c r="URW1036" s="45"/>
      <c r="URX1036" s="45"/>
      <c r="URY1036" s="45"/>
      <c r="URZ1036" s="45"/>
      <c r="USA1036" s="45"/>
      <c r="USB1036" s="45"/>
      <c r="USC1036" s="45"/>
      <c r="USD1036" s="45"/>
      <c r="USE1036" s="45"/>
      <c r="USF1036" s="45"/>
      <c r="USG1036" s="45"/>
      <c r="USH1036" s="45"/>
      <c r="USI1036" s="45"/>
      <c r="USJ1036" s="45"/>
      <c r="USK1036" s="45"/>
      <c r="USL1036" s="45"/>
      <c r="USM1036" s="45"/>
      <c r="USN1036" s="45"/>
      <c r="USO1036" s="45"/>
      <c r="USP1036" s="45"/>
      <c r="USQ1036" s="45"/>
      <c r="USR1036" s="45"/>
      <c r="USS1036" s="45"/>
      <c r="UST1036" s="45"/>
      <c r="USU1036" s="45"/>
      <c r="USV1036" s="45"/>
      <c r="USW1036" s="45"/>
      <c r="USX1036" s="45"/>
      <c r="USY1036" s="45"/>
      <c r="USZ1036" s="45"/>
      <c r="UTA1036" s="45"/>
      <c r="UTB1036" s="45"/>
      <c r="UTC1036" s="45"/>
      <c r="UTD1036" s="45"/>
      <c r="UTE1036" s="45"/>
      <c r="UTF1036" s="45"/>
      <c r="UTG1036" s="45"/>
      <c r="UTH1036" s="45"/>
      <c r="UTI1036" s="45"/>
      <c r="UTJ1036" s="45"/>
      <c r="UTK1036" s="45"/>
      <c r="UTL1036" s="45"/>
      <c r="UTM1036" s="45"/>
      <c r="UTN1036" s="45"/>
      <c r="UTO1036" s="45"/>
      <c r="UTP1036" s="45"/>
      <c r="UTQ1036" s="45"/>
      <c r="UTR1036" s="45"/>
      <c r="UTS1036" s="45"/>
      <c r="UTT1036" s="45"/>
      <c r="UTU1036" s="45"/>
      <c r="UTV1036" s="45"/>
      <c r="UTW1036" s="45"/>
      <c r="UTX1036" s="45"/>
      <c r="UTY1036" s="45"/>
      <c r="UTZ1036" s="45"/>
      <c r="UUA1036" s="45"/>
      <c r="UUB1036" s="45"/>
      <c r="UUC1036" s="45"/>
      <c r="UUD1036" s="45"/>
      <c r="UUE1036" s="45"/>
      <c r="UUF1036" s="45"/>
      <c r="UUG1036" s="45"/>
      <c r="UUH1036" s="45"/>
      <c r="UUI1036" s="45"/>
      <c r="UUJ1036" s="45"/>
      <c r="UUK1036" s="45"/>
      <c r="UUL1036" s="45"/>
      <c r="UUM1036" s="45"/>
      <c r="UUN1036" s="45"/>
      <c r="UUO1036" s="45"/>
      <c r="UUP1036" s="45"/>
      <c r="UUQ1036" s="45"/>
      <c r="UUR1036" s="45"/>
      <c r="UUS1036" s="45"/>
      <c r="UUT1036" s="45"/>
      <c r="UUU1036" s="45"/>
      <c r="UUV1036" s="45"/>
      <c r="UUW1036" s="45"/>
      <c r="UUX1036" s="45"/>
      <c r="UUY1036" s="45"/>
      <c r="UUZ1036" s="45"/>
      <c r="UVA1036" s="45"/>
      <c r="UVB1036" s="45"/>
      <c r="UVC1036" s="45"/>
      <c r="UVD1036" s="45"/>
      <c r="UVE1036" s="45"/>
      <c r="UVF1036" s="45"/>
      <c r="UVG1036" s="45"/>
      <c r="UVH1036" s="45"/>
      <c r="UVI1036" s="45"/>
      <c r="UVJ1036" s="45"/>
      <c r="UVK1036" s="45"/>
      <c r="UVL1036" s="45"/>
      <c r="UVM1036" s="45"/>
      <c r="UVN1036" s="45"/>
      <c r="UVO1036" s="45"/>
      <c r="UVP1036" s="45"/>
      <c r="UVQ1036" s="45"/>
      <c r="UVR1036" s="45"/>
      <c r="UVS1036" s="45"/>
      <c r="UVT1036" s="45"/>
      <c r="UVU1036" s="45"/>
      <c r="UVV1036" s="45"/>
      <c r="UVW1036" s="45"/>
      <c r="UVX1036" s="45"/>
      <c r="UVY1036" s="45"/>
      <c r="UVZ1036" s="45"/>
      <c r="UWA1036" s="45"/>
      <c r="UWB1036" s="45"/>
      <c r="UWC1036" s="45"/>
      <c r="UWD1036" s="45"/>
      <c r="UWE1036" s="45"/>
      <c r="UWF1036" s="45"/>
      <c r="UWG1036" s="45"/>
      <c r="UWH1036" s="45"/>
      <c r="UWI1036" s="45"/>
      <c r="UWJ1036" s="45"/>
      <c r="UWK1036" s="45"/>
      <c r="UWL1036" s="45"/>
      <c r="UWM1036" s="45"/>
      <c r="UWN1036" s="45"/>
      <c r="UWO1036" s="45"/>
      <c r="UWP1036" s="45"/>
      <c r="UWQ1036" s="45"/>
      <c r="UWR1036" s="45"/>
      <c r="UWS1036" s="45"/>
      <c r="UWT1036" s="45"/>
      <c r="UWU1036" s="45"/>
      <c r="UWV1036" s="45"/>
      <c r="UWW1036" s="45"/>
      <c r="UWX1036" s="45"/>
      <c r="UWY1036" s="45"/>
      <c r="UWZ1036" s="45"/>
      <c r="UXA1036" s="45"/>
      <c r="UXB1036" s="45"/>
      <c r="UXC1036" s="45"/>
      <c r="UXD1036" s="45"/>
      <c r="UXE1036" s="45"/>
      <c r="UXF1036" s="45"/>
      <c r="UXG1036" s="45"/>
      <c r="UXH1036" s="45"/>
      <c r="UXI1036" s="45"/>
      <c r="UXJ1036" s="45"/>
      <c r="UXK1036" s="45"/>
      <c r="UXL1036" s="45"/>
      <c r="UXM1036" s="45"/>
      <c r="UXN1036" s="45"/>
      <c r="UXO1036" s="45"/>
      <c r="UXP1036" s="45"/>
      <c r="UXQ1036" s="45"/>
      <c r="UXR1036" s="45"/>
      <c r="UXS1036" s="45"/>
      <c r="UXT1036" s="45"/>
      <c r="UXU1036" s="45"/>
      <c r="UXV1036" s="45"/>
      <c r="UXW1036" s="45"/>
      <c r="UXX1036" s="45"/>
      <c r="UXY1036" s="45"/>
      <c r="UXZ1036" s="45"/>
      <c r="UYA1036" s="45"/>
      <c r="UYB1036" s="45"/>
      <c r="UYC1036" s="45"/>
      <c r="UYD1036" s="45"/>
      <c r="UYE1036" s="45"/>
      <c r="UYF1036" s="45"/>
      <c r="UYG1036" s="45"/>
      <c r="UYH1036" s="45"/>
      <c r="UYI1036" s="45"/>
      <c r="UYJ1036" s="45"/>
      <c r="UYK1036" s="45"/>
      <c r="UYL1036" s="45"/>
      <c r="UYM1036" s="45"/>
      <c r="UYN1036" s="45"/>
      <c r="UYO1036" s="45"/>
      <c r="UYP1036" s="45"/>
      <c r="UYQ1036" s="45"/>
      <c r="UYR1036" s="45"/>
      <c r="UYS1036" s="45"/>
      <c r="UYT1036" s="45"/>
      <c r="UYU1036" s="45"/>
      <c r="UYV1036" s="45"/>
      <c r="UYW1036" s="45"/>
      <c r="UYX1036" s="45"/>
      <c r="UYY1036" s="45"/>
      <c r="UYZ1036" s="45"/>
      <c r="UZA1036" s="45"/>
      <c r="UZB1036" s="45"/>
      <c r="UZC1036" s="45"/>
      <c r="UZD1036" s="45"/>
      <c r="UZE1036" s="45"/>
      <c r="UZF1036" s="45"/>
      <c r="UZG1036" s="45"/>
      <c r="UZH1036" s="45"/>
      <c r="UZI1036" s="45"/>
      <c r="UZJ1036" s="45"/>
      <c r="UZK1036" s="45"/>
      <c r="UZL1036" s="45"/>
      <c r="UZM1036" s="45"/>
      <c r="UZN1036" s="45"/>
      <c r="UZO1036" s="45"/>
      <c r="UZP1036" s="45"/>
      <c r="UZQ1036" s="45"/>
      <c r="UZR1036" s="45"/>
      <c r="UZS1036" s="45"/>
      <c r="UZT1036" s="45"/>
      <c r="UZU1036" s="45"/>
      <c r="UZV1036" s="45"/>
      <c r="UZW1036" s="45"/>
      <c r="UZX1036" s="45"/>
      <c r="UZY1036" s="45"/>
      <c r="UZZ1036" s="45"/>
      <c r="VAA1036" s="45"/>
      <c r="VAB1036" s="45"/>
      <c r="VAC1036" s="45"/>
      <c r="VAD1036" s="45"/>
      <c r="VAE1036" s="45"/>
      <c r="VAF1036" s="45"/>
      <c r="VAG1036" s="45"/>
      <c r="VAH1036" s="45"/>
      <c r="VAI1036" s="45"/>
      <c r="VAJ1036" s="45"/>
      <c r="VAK1036" s="45"/>
      <c r="VAL1036" s="45"/>
      <c r="VAM1036" s="45"/>
      <c r="VAN1036" s="45"/>
      <c r="VAO1036" s="45"/>
      <c r="VAP1036" s="45"/>
      <c r="VAQ1036" s="45"/>
      <c r="VAR1036" s="45"/>
      <c r="VAS1036" s="45"/>
      <c r="VAT1036" s="45"/>
      <c r="VAU1036" s="45"/>
      <c r="VAV1036" s="45"/>
      <c r="VAW1036" s="45"/>
      <c r="VAX1036" s="45"/>
      <c r="VAY1036" s="45"/>
      <c r="VAZ1036" s="45"/>
      <c r="VBA1036" s="45"/>
      <c r="VBB1036" s="45"/>
      <c r="VBC1036" s="45"/>
      <c r="VBD1036" s="45"/>
      <c r="VBE1036" s="45"/>
      <c r="VBF1036" s="45"/>
      <c r="VBG1036" s="45"/>
      <c r="VBH1036" s="45"/>
      <c r="VBI1036" s="45"/>
      <c r="VBJ1036" s="45"/>
      <c r="VBK1036" s="45"/>
      <c r="VBL1036" s="45"/>
      <c r="VBM1036" s="45"/>
      <c r="VBN1036" s="45"/>
      <c r="VBO1036" s="45"/>
      <c r="VBP1036" s="45"/>
      <c r="VBQ1036" s="45"/>
      <c r="VBR1036" s="45"/>
      <c r="VBS1036" s="45"/>
      <c r="VBT1036" s="45"/>
      <c r="VBU1036" s="45"/>
      <c r="VBV1036" s="45"/>
      <c r="VBW1036" s="45"/>
      <c r="VBX1036" s="45"/>
      <c r="VBY1036" s="45"/>
      <c r="VBZ1036" s="45"/>
      <c r="VCA1036" s="45"/>
      <c r="VCB1036" s="45"/>
      <c r="VCC1036" s="45"/>
      <c r="VCD1036" s="45"/>
      <c r="VCE1036" s="45"/>
      <c r="VCF1036" s="45"/>
      <c r="VCG1036" s="45"/>
      <c r="VCH1036" s="45"/>
      <c r="VCI1036" s="45"/>
      <c r="VCJ1036" s="45"/>
      <c r="VCK1036" s="45"/>
      <c r="VCL1036" s="45"/>
      <c r="VCM1036" s="45"/>
      <c r="VCN1036" s="45"/>
      <c r="VCO1036" s="45"/>
      <c r="VCP1036" s="45"/>
      <c r="VCQ1036" s="45"/>
      <c r="VCR1036" s="45"/>
      <c r="VCS1036" s="45"/>
      <c r="VCT1036" s="45"/>
      <c r="VCU1036" s="45"/>
      <c r="VCV1036" s="45"/>
      <c r="VCW1036" s="45"/>
      <c r="VCX1036" s="45"/>
      <c r="VCY1036" s="45"/>
      <c r="VCZ1036" s="45"/>
      <c r="VDA1036" s="45"/>
      <c r="VDB1036" s="45"/>
      <c r="VDC1036" s="45"/>
      <c r="VDD1036" s="45"/>
      <c r="VDE1036" s="45"/>
      <c r="VDF1036" s="45"/>
      <c r="VDG1036" s="45"/>
      <c r="VDH1036" s="45"/>
      <c r="VDI1036" s="45"/>
      <c r="VDJ1036" s="45"/>
      <c r="VDK1036" s="45"/>
      <c r="VDL1036" s="45"/>
      <c r="VDM1036" s="45"/>
      <c r="VDN1036" s="45"/>
      <c r="VDO1036" s="45"/>
      <c r="VDP1036" s="45"/>
      <c r="VDQ1036" s="45"/>
      <c r="VDR1036" s="45"/>
      <c r="VDS1036" s="45"/>
      <c r="VDT1036" s="45"/>
      <c r="VDU1036" s="45"/>
      <c r="VDV1036" s="45"/>
      <c r="VDW1036" s="45"/>
      <c r="VDX1036" s="45"/>
      <c r="VDY1036" s="45"/>
      <c r="VDZ1036" s="45"/>
      <c r="VEA1036" s="45"/>
      <c r="VEB1036" s="45"/>
      <c r="VEC1036" s="45"/>
      <c r="VED1036" s="45"/>
      <c r="VEE1036" s="45"/>
      <c r="VEF1036" s="45"/>
      <c r="VEG1036" s="45"/>
      <c r="VEH1036" s="45"/>
      <c r="VEI1036" s="45"/>
      <c r="VEJ1036" s="45"/>
      <c r="VEK1036" s="45"/>
      <c r="VEL1036" s="45"/>
      <c r="VEM1036" s="45"/>
      <c r="VEN1036" s="45"/>
      <c r="VEO1036" s="45"/>
      <c r="VEP1036" s="45"/>
      <c r="VEQ1036" s="45"/>
      <c r="VER1036" s="45"/>
      <c r="VES1036" s="45"/>
      <c r="VET1036" s="45"/>
      <c r="VEU1036" s="45"/>
      <c r="VEV1036" s="45"/>
      <c r="VEW1036" s="45"/>
      <c r="VEX1036" s="45"/>
      <c r="VEY1036" s="45"/>
      <c r="VEZ1036" s="45"/>
      <c r="VFA1036" s="45"/>
      <c r="VFB1036" s="45"/>
      <c r="VFC1036" s="45"/>
      <c r="VFD1036" s="45"/>
      <c r="VFE1036" s="45"/>
      <c r="VFF1036" s="45"/>
      <c r="VFG1036" s="45"/>
      <c r="VFH1036" s="45"/>
      <c r="VFI1036" s="45"/>
      <c r="VFJ1036" s="45"/>
      <c r="VFK1036" s="45"/>
      <c r="VFL1036" s="45"/>
      <c r="VFM1036" s="45"/>
      <c r="VFN1036" s="45"/>
      <c r="VFO1036" s="45"/>
      <c r="VFP1036" s="45"/>
      <c r="VFQ1036" s="45"/>
      <c r="VFR1036" s="45"/>
      <c r="VFS1036" s="45"/>
      <c r="VFT1036" s="45"/>
      <c r="VFU1036" s="45"/>
      <c r="VFV1036" s="45"/>
      <c r="VFW1036" s="45"/>
      <c r="VFX1036" s="45"/>
      <c r="VFY1036" s="45"/>
      <c r="VFZ1036" s="45"/>
      <c r="VGA1036" s="45"/>
      <c r="VGB1036" s="45"/>
      <c r="VGC1036" s="45"/>
      <c r="VGD1036" s="45"/>
      <c r="VGE1036" s="45"/>
      <c r="VGF1036" s="45"/>
      <c r="VGG1036" s="45"/>
      <c r="VGH1036" s="45"/>
      <c r="VGI1036" s="45"/>
      <c r="VGJ1036" s="45"/>
      <c r="VGK1036" s="45"/>
      <c r="VGL1036" s="45"/>
      <c r="VGM1036" s="45"/>
      <c r="VGN1036" s="45"/>
      <c r="VGO1036" s="45"/>
      <c r="VGP1036" s="45"/>
      <c r="VGQ1036" s="45"/>
      <c r="VGR1036" s="45"/>
      <c r="VGS1036" s="45"/>
      <c r="VGT1036" s="45"/>
      <c r="VGU1036" s="45"/>
      <c r="VGV1036" s="45"/>
      <c r="VGW1036" s="45"/>
      <c r="VGX1036" s="45"/>
      <c r="VGY1036" s="45"/>
      <c r="VGZ1036" s="45"/>
      <c r="VHA1036" s="45"/>
      <c r="VHB1036" s="45"/>
      <c r="VHC1036" s="45"/>
      <c r="VHD1036" s="45"/>
      <c r="VHE1036" s="45"/>
      <c r="VHF1036" s="45"/>
      <c r="VHG1036" s="45"/>
      <c r="VHH1036" s="45"/>
      <c r="VHI1036" s="45"/>
      <c r="VHJ1036" s="45"/>
      <c r="VHK1036" s="45"/>
      <c r="VHL1036" s="45"/>
      <c r="VHM1036" s="45"/>
      <c r="VHN1036" s="45"/>
      <c r="VHO1036" s="45"/>
      <c r="VHP1036" s="45"/>
      <c r="VHQ1036" s="45"/>
      <c r="VHR1036" s="45"/>
      <c r="VHS1036" s="45"/>
      <c r="VHT1036" s="45"/>
      <c r="VHU1036" s="45"/>
      <c r="VHV1036" s="45"/>
      <c r="VHW1036" s="45"/>
      <c r="VHX1036" s="45"/>
      <c r="VHY1036" s="45"/>
      <c r="VHZ1036" s="45"/>
      <c r="VIA1036" s="45"/>
      <c r="VIB1036" s="45"/>
      <c r="VIC1036" s="45"/>
      <c r="VID1036" s="45"/>
      <c r="VIE1036" s="45"/>
      <c r="VIF1036" s="45"/>
      <c r="VIG1036" s="45"/>
      <c r="VIH1036" s="45"/>
      <c r="VII1036" s="45"/>
      <c r="VIJ1036" s="45"/>
      <c r="VIK1036" s="45"/>
      <c r="VIL1036" s="45"/>
      <c r="VIM1036" s="45"/>
      <c r="VIN1036" s="45"/>
      <c r="VIO1036" s="45"/>
      <c r="VIP1036" s="45"/>
      <c r="VIQ1036" s="45"/>
      <c r="VIR1036" s="45"/>
      <c r="VIS1036" s="45"/>
      <c r="VIT1036" s="45"/>
      <c r="VIU1036" s="45"/>
      <c r="VIV1036" s="45"/>
      <c r="VIW1036" s="45"/>
      <c r="VIX1036" s="45"/>
      <c r="VIY1036" s="45"/>
      <c r="VIZ1036" s="45"/>
      <c r="VJA1036" s="45"/>
      <c r="VJB1036" s="45"/>
      <c r="VJC1036" s="45"/>
      <c r="VJD1036" s="45"/>
      <c r="VJE1036" s="45"/>
      <c r="VJF1036" s="45"/>
      <c r="VJG1036" s="45"/>
      <c r="VJH1036" s="45"/>
      <c r="VJI1036" s="45"/>
      <c r="VJJ1036" s="45"/>
      <c r="VJK1036" s="45"/>
      <c r="VJL1036" s="45"/>
      <c r="VJM1036" s="45"/>
      <c r="VJN1036" s="45"/>
      <c r="VJO1036" s="45"/>
      <c r="VJP1036" s="45"/>
      <c r="VJQ1036" s="45"/>
      <c r="VJR1036" s="45"/>
      <c r="VJS1036" s="45"/>
      <c r="VJT1036" s="45"/>
      <c r="VJU1036" s="45"/>
      <c r="VJV1036" s="45"/>
      <c r="VJW1036" s="45"/>
      <c r="VJX1036" s="45"/>
      <c r="VJY1036" s="45"/>
      <c r="VJZ1036" s="45"/>
      <c r="VKA1036" s="45"/>
      <c r="VKB1036" s="45"/>
      <c r="VKC1036" s="45"/>
      <c r="VKD1036" s="45"/>
      <c r="VKE1036" s="45"/>
      <c r="VKF1036" s="45"/>
      <c r="VKG1036" s="45"/>
      <c r="VKH1036" s="45"/>
      <c r="VKI1036" s="45"/>
      <c r="VKJ1036" s="45"/>
      <c r="VKK1036" s="45"/>
      <c r="VKL1036" s="45"/>
      <c r="VKM1036" s="45"/>
      <c r="VKN1036" s="45"/>
      <c r="VKO1036" s="45"/>
      <c r="VKP1036" s="45"/>
      <c r="VKQ1036" s="45"/>
      <c r="VKR1036" s="45"/>
      <c r="VKS1036" s="45"/>
      <c r="VKT1036" s="45"/>
      <c r="VKU1036" s="45"/>
      <c r="VKV1036" s="45"/>
      <c r="VKW1036" s="45"/>
      <c r="VKX1036" s="45"/>
      <c r="VKY1036" s="45"/>
      <c r="VKZ1036" s="45"/>
      <c r="VLA1036" s="45"/>
      <c r="VLB1036" s="45"/>
      <c r="VLC1036" s="45"/>
      <c r="VLD1036" s="45"/>
      <c r="VLE1036" s="45"/>
      <c r="VLF1036" s="45"/>
      <c r="VLG1036" s="45"/>
      <c r="VLH1036" s="45"/>
      <c r="VLI1036" s="45"/>
      <c r="VLJ1036" s="45"/>
      <c r="VLK1036" s="45"/>
      <c r="VLL1036" s="45"/>
      <c r="VLM1036" s="45"/>
      <c r="VLN1036" s="45"/>
      <c r="VLO1036" s="45"/>
      <c r="VLP1036" s="45"/>
      <c r="VLQ1036" s="45"/>
      <c r="VLR1036" s="45"/>
      <c r="VLS1036" s="45"/>
      <c r="VLT1036" s="45"/>
      <c r="VLU1036" s="45"/>
      <c r="VLV1036" s="45"/>
      <c r="VLW1036" s="45"/>
      <c r="VLX1036" s="45"/>
      <c r="VLY1036" s="45"/>
      <c r="VLZ1036" s="45"/>
      <c r="VMA1036" s="45"/>
      <c r="VMB1036" s="45"/>
      <c r="VMC1036" s="45"/>
      <c r="VMD1036" s="45"/>
      <c r="VME1036" s="45"/>
      <c r="VMF1036" s="45"/>
      <c r="VMG1036" s="45"/>
      <c r="VMH1036" s="45"/>
      <c r="VMI1036" s="45"/>
      <c r="VMJ1036" s="45"/>
      <c r="VMK1036" s="45"/>
      <c r="VML1036" s="45"/>
      <c r="VMM1036" s="45"/>
      <c r="VMN1036" s="45"/>
      <c r="VMO1036" s="45"/>
      <c r="VMP1036" s="45"/>
      <c r="VMQ1036" s="45"/>
      <c r="VMR1036" s="45"/>
      <c r="VMS1036" s="45"/>
      <c r="VMT1036" s="45"/>
      <c r="VMU1036" s="45"/>
      <c r="VMV1036" s="45"/>
      <c r="VMW1036" s="45"/>
      <c r="VMX1036" s="45"/>
      <c r="VMY1036" s="45"/>
      <c r="VMZ1036" s="45"/>
      <c r="VNA1036" s="45"/>
      <c r="VNB1036" s="45"/>
      <c r="VNC1036" s="45"/>
      <c r="VND1036" s="45"/>
      <c r="VNE1036" s="45"/>
      <c r="VNF1036" s="45"/>
      <c r="VNG1036" s="45"/>
      <c r="VNH1036" s="45"/>
      <c r="VNI1036" s="45"/>
      <c r="VNJ1036" s="45"/>
      <c r="VNK1036" s="45"/>
      <c r="VNL1036" s="45"/>
      <c r="VNM1036" s="45"/>
      <c r="VNN1036" s="45"/>
      <c r="VNO1036" s="45"/>
      <c r="VNP1036" s="45"/>
      <c r="VNQ1036" s="45"/>
      <c r="VNR1036" s="45"/>
      <c r="VNS1036" s="45"/>
      <c r="VNT1036" s="45"/>
      <c r="VNU1036" s="45"/>
      <c r="VNV1036" s="45"/>
      <c r="VNW1036" s="45"/>
      <c r="VNX1036" s="45"/>
      <c r="VNY1036" s="45"/>
      <c r="VNZ1036" s="45"/>
      <c r="VOA1036" s="45"/>
      <c r="VOB1036" s="45"/>
      <c r="VOC1036" s="45"/>
      <c r="VOD1036" s="45"/>
      <c r="VOE1036" s="45"/>
      <c r="VOF1036" s="45"/>
      <c r="VOG1036" s="45"/>
      <c r="VOH1036" s="45"/>
      <c r="VOI1036" s="45"/>
      <c r="VOJ1036" s="45"/>
      <c r="VOK1036" s="45"/>
      <c r="VOL1036" s="45"/>
      <c r="VOM1036" s="45"/>
      <c r="VON1036" s="45"/>
      <c r="VOO1036" s="45"/>
      <c r="VOP1036" s="45"/>
      <c r="VOQ1036" s="45"/>
      <c r="VOR1036" s="45"/>
      <c r="VOS1036" s="45"/>
      <c r="VOT1036" s="45"/>
      <c r="VOU1036" s="45"/>
      <c r="VOV1036" s="45"/>
      <c r="VOW1036" s="45"/>
      <c r="VOX1036" s="45"/>
      <c r="VOY1036" s="45"/>
      <c r="VOZ1036" s="45"/>
      <c r="VPA1036" s="45"/>
      <c r="VPB1036" s="45"/>
      <c r="VPC1036" s="45"/>
      <c r="VPD1036" s="45"/>
      <c r="VPE1036" s="45"/>
      <c r="VPF1036" s="45"/>
      <c r="VPG1036" s="45"/>
      <c r="VPH1036" s="45"/>
      <c r="VPI1036" s="45"/>
      <c r="VPJ1036" s="45"/>
      <c r="VPK1036" s="45"/>
      <c r="VPL1036" s="45"/>
      <c r="VPM1036" s="45"/>
      <c r="VPN1036" s="45"/>
      <c r="VPO1036" s="45"/>
      <c r="VPP1036" s="45"/>
      <c r="VPQ1036" s="45"/>
      <c r="VPR1036" s="45"/>
      <c r="VPS1036" s="45"/>
      <c r="VPT1036" s="45"/>
      <c r="VPU1036" s="45"/>
      <c r="VPV1036" s="45"/>
      <c r="VPW1036" s="45"/>
      <c r="VPX1036" s="45"/>
      <c r="VPY1036" s="45"/>
      <c r="VPZ1036" s="45"/>
      <c r="VQA1036" s="45"/>
      <c r="VQB1036" s="45"/>
      <c r="VQC1036" s="45"/>
      <c r="VQD1036" s="45"/>
      <c r="VQE1036" s="45"/>
      <c r="VQF1036" s="45"/>
      <c r="VQG1036" s="45"/>
      <c r="VQH1036" s="45"/>
      <c r="VQI1036" s="45"/>
      <c r="VQJ1036" s="45"/>
      <c r="VQK1036" s="45"/>
      <c r="VQL1036" s="45"/>
      <c r="VQM1036" s="45"/>
      <c r="VQN1036" s="45"/>
      <c r="VQO1036" s="45"/>
      <c r="VQP1036" s="45"/>
      <c r="VQQ1036" s="45"/>
      <c r="VQR1036" s="45"/>
      <c r="VQS1036" s="45"/>
      <c r="VQT1036" s="45"/>
      <c r="VQU1036" s="45"/>
      <c r="VQV1036" s="45"/>
      <c r="VQW1036" s="45"/>
      <c r="VQX1036" s="45"/>
      <c r="VQY1036" s="45"/>
      <c r="VQZ1036" s="45"/>
      <c r="VRA1036" s="45"/>
      <c r="VRB1036" s="45"/>
      <c r="VRC1036" s="45"/>
      <c r="VRD1036" s="45"/>
      <c r="VRE1036" s="45"/>
      <c r="VRF1036" s="45"/>
      <c r="VRG1036" s="45"/>
      <c r="VRH1036" s="45"/>
      <c r="VRI1036" s="45"/>
      <c r="VRJ1036" s="45"/>
      <c r="VRK1036" s="45"/>
      <c r="VRL1036" s="45"/>
      <c r="VRM1036" s="45"/>
      <c r="VRN1036" s="45"/>
      <c r="VRO1036" s="45"/>
      <c r="VRP1036" s="45"/>
      <c r="VRQ1036" s="45"/>
      <c r="VRR1036" s="45"/>
      <c r="VRS1036" s="45"/>
      <c r="VRT1036" s="45"/>
      <c r="VRU1036" s="45"/>
      <c r="VRV1036" s="45"/>
      <c r="VRW1036" s="45"/>
      <c r="VRX1036" s="45"/>
      <c r="VRY1036" s="45"/>
      <c r="VRZ1036" s="45"/>
      <c r="VSA1036" s="45"/>
      <c r="VSB1036" s="45"/>
      <c r="VSC1036" s="45"/>
      <c r="VSD1036" s="45"/>
      <c r="VSE1036" s="45"/>
      <c r="VSF1036" s="45"/>
      <c r="VSG1036" s="45"/>
      <c r="VSH1036" s="45"/>
      <c r="VSI1036" s="45"/>
      <c r="VSJ1036" s="45"/>
      <c r="VSK1036" s="45"/>
      <c r="VSL1036" s="45"/>
      <c r="VSM1036" s="45"/>
      <c r="VSN1036" s="45"/>
      <c r="VSO1036" s="45"/>
      <c r="VSP1036" s="45"/>
      <c r="VSQ1036" s="45"/>
      <c r="VSR1036" s="45"/>
      <c r="VSS1036" s="45"/>
      <c r="VST1036" s="45"/>
      <c r="VSU1036" s="45"/>
      <c r="VSV1036" s="45"/>
      <c r="VSW1036" s="45"/>
      <c r="VSX1036" s="45"/>
      <c r="VSY1036" s="45"/>
      <c r="VSZ1036" s="45"/>
      <c r="VTA1036" s="45"/>
      <c r="VTB1036" s="45"/>
      <c r="VTC1036" s="45"/>
      <c r="VTD1036" s="45"/>
      <c r="VTE1036" s="45"/>
      <c r="VTF1036" s="45"/>
      <c r="VTG1036" s="45"/>
      <c r="VTH1036" s="45"/>
      <c r="VTI1036" s="45"/>
      <c r="VTJ1036" s="45"/>
      <c r="VTK1036" s="45"/>
      <c r="VTL1036" s="45"/>
      <c r="VTM1036" s="45"/>
      <c r="VTN1036" s="45"/>
      <c r="VTO1036" s="45"/>
      <c r="VTP1036" s="45"/>
      <c r="VTQ1036" s="45"/>
      <c r="VTR1036" s="45"/>
      <c r="VTS1036" s="45"/>
      <c r="VTT1036" s="45"/>
      <c r="VTU1036" s="45"/>
      <c r="VTV1036" s="45"/>
      <c r="VTW1036" s="45"/>
      <c r="VTX1036" s="45"/>
      <c r="VTY1036" s="45"/>
      <c r="VTZ1036" s="45"/>
      <c r="VUA1036" s="45"/>
      <c r="VUB1036" s="45"/>
      <c r="VUC1036" s="45"/>
      <c r="VUD1036" s="45"/>
      <c r="VUE1036" s="45"/>
      <c r="VUF1036" s="45"/>
      <c r="VUG1036" s="45"/>
      <c r="VUH1036" s="45"/>
      <c r="VUI1036" s="45"/>
      <c r="VUJ1036" s="45"/>
      <c r="VUK1036" s="45"/>
      <c r="VUL1036" s="45"/>
      <c r="VUM1036" s="45"/>
      <c r="VUN1036" s="45"/>
      <c r="VUO1036" s="45"/>
      <c r="VUP1036" s="45"/>
      <c r="VUQ1036" s="45"/>
      <c r="VUR1036" s="45"/>
      <c r="VUS1036" s="45"/>
      <c r="VUT1036" s="45"/>
      <c r="VUU1036" s="45"/>
      <c r="VUV1036" s="45"/>
      <c r="VUW1036" s="45"/>
      <c r="VUX1036" s="45"/>
      <c r="VUY1036" s="45"/>
      <c r="VUZ1036" s="45"/>
      <c r="VVA1036" s="45"/>
      <c r="VVB1036" s="45"/>
      <c r="VVC1036" s="45"/>
      <c r="VVD1036" s="45"/>
      <c r="VVE1036" s="45"/>
      <c r="VVF1036" s="45"/>
      <c r="VVG1036" s="45"/>
      <c r="VVH1036" s="45"/>
      <c r="VVI1036" s="45"/>
      <c r="VVJ1036" s="45"/>
      <c r="VVK1036" s="45"/>
      <c r="VVL1036" s="45"/>
      <c r="VVM1036" s="45"/>
      <c r="VVN1036" s="45"/>
      <c r="VVO1036" s="45"/>
      <c r="VVP1036" s="45"/>
      <c r="VVQ1036" s="45"/>
      <c r="VVR1036" s="45"/>
      <c r="VVS1036" s="45"/>
      <c r="VVT1036" s="45"/>
      <c r="VVU1036" s="45"/>
      <c r="VVV1036" s="45"/>
      <c r="VVW1036" s="45"/>
      <c r="VVX1036" s="45"/>
      <c r="VVY1036" s="45"/>
      <c r="VVZ1036" s="45"/>
      <c r="VWA1036" s="45"/>
      <c r="VWB1036" s="45"/>
      <c r="VWC1036" s="45"/>
      <c r="VWD1036" s="45"/>
      <c r="VWE1036" s="45"/>
      <c r="VWF1036" s="45"/>
      <c r="VWG1036" s="45"/>
      <c r="VWH1036" s="45"/>
      <c r="VWI1036" s="45"/>
      <c r="VWJ1036" s="45"/>
      <c r="VWK1036" s="45"/>
      <c r="VWL1036" s="45"/>
      <c r="VWM1036" s="45"/>
      <c r="VWN1036" s="45"/>
      <c r="VWO1036" s="45"/>
      <c r="VWP1036" s="45"/>
      <c r="VWQ1036" s="45"/>
      <c r="VWR1036" s="45"/>
      <c r="VWS1036" s="45"/>
      <c r="VWT1036" s="45"/>
      <c r="VWU1036" s="45"/>
      <c r="VWV1036" s="45"/>
      <c r="VWW1036" s="45"/>
      <c r="VWX1036" s="45"/>
      <c r="VWY1036" s="45"/>
      <c r="VWZ1036" s="45"/>
      <c r="VXA1036" s="45"/>
      <c r="VXB1036" s="45"/>
      <c r="VXC1036" s="45"/>
      <c r="VXD1036" s="45"/>
      <c r="VXE1036" s="45"/>
      <c r="VXF1036" s="45"/>
      <c r="VXG1036" s="45"/>
      <c r="VXH1036" s="45"/>
      <c r="VXI1036" s="45"/>
      <c r="VXJ1036" s="45"/>
      <c r="VXK1036" s="45"/>
      <c r="VXL1036" s="45"/>
      <c r="VXM1036" s="45"/>
      <c r="VXN1036" s="45"/>
      <c r="VXO1036" s="45"/>
      <c r="VXP1036" s="45"/>
      <c r="VXQ1036" s="45"/>
      <c r="VXR1036" s="45"/>
      <c r="VXS1036" s="45"/>
      <c r="VXT1036" s="45"/>
      <c r="VXU1036" s="45"/>
      <c r="VXV1036" s="45"/>
      <c r="VXW1036" s="45"/>
      <c r="VXX1036" s="45"/>
      <c r="VXY1036" s="45"/>
      <c r="VXZ1036" s="45"/>
      <c r="VYA1036" s="45"/>
      <c r="VYB1036" s="45"/>
      <c r="VYC1036" s="45"/>
      <c r="VYD1036" s="45"/>
      <c r="VYE1036" s="45"/>
      <c r="VYF1036" s="45"/>
      <c r="VYG1036" s="45"/>
      <c r="VYH1036" s="45"/>
      <c r="VYI1036" s="45"/>
      <c r="VYJ1036" s="45"/>
      <c r="VYK1036" s="45"/>
      <c r="VYL1036" s="45"/>
      <c r="VYM1036" s="45"/>
      <c r="VYN1036" s="45"/>
      <c r="VYO1036" s="45"/>
      <c r="VYP1036" s="45"/>
      <c r="VYQ1036" s="45"/>
      <c r="VYR1036" s="45"/>
      <c r="VYS1036" s="45"/>
      <c r="VYT1036" s="45"/>
      <c r="VYU1036" s="45"/>
      <c r="VYV1036" s="45"/>
      <c r="VYW1036" s="45"/>
      <c r="VYX1036" s="45"/>
      <c r="VYY1036" s="45"/>
      <c r="VYZ1036" s="45"/>
      <c r="VZA1036" s="45"/>
      <c r="VZB1036" s="45"/>
      <c r="VZC1036" s="45"/>
      <c r="VZD1036" s="45"/>
      <c r="VZE1036" s="45"/>
      <c r="VZF1036" s="45"/>
      <c r="VZG1036" s="45"/>
      <c r="VZH1036" s="45"/>
      <c r="VZI1036" s="45"/>
      <c r="VZJ1036" s="45"/>
      <c r="VZK1036" s="45"/>
      <c r="VZL1036" s="45"/>
      <c r="VZM1036" s="45"/>
      <c r="VZN1036" s="45"/>
      <c r="VZO1036" s="45"/>
      <c r="VZP1036" s="45"/>
      <c r="VZQ1036" s="45"/>
      <c r="VZR1036" s="45"/>
      <c r="VZS1036" s="45"/>
      <c r="VZT1036" s="45"/>
      <c r="VZU1036" s="45"/>
      <c r="VZV1036" s="45"/>
      <c r="VZW1036" s="45"/>
      <c r="VZX1036" s="45"/>
      <c r="VZY1036" s="45"/>
      <c r="VZZ1036" s="45"/>
      <c r="WAA1036" s="45"/>
      <c r="WAB1036" s="45"/>
      <c r="WAC1036" s="45"/>
      <c r="WAD1036" s="45"/>
      <c r="WAE1036" s="45"/>
      <c r="WAF1036" s="45"/>
      <c r="WAG1036" s="45"/>
      <c r="WAH1036" s="45"/>
      <c r="WAI1036" s="45"/>
      <c r="WAJ1036" s="45"/>
      <c r="WAK1036" s="45"/>
      <c r="WAL1036" s="45"/>
      <c r="WAM1036" s="45"/>
      <c r="WAN1036" s="45"/>
      <c r="WAO1036" s="45"/>
      <c r="WAP1036" s="45"/>
      <c r="WAQ1036" s="45"/>
      <c r="WAR1036" s="45"/>
      <c r="WAS1036" s="45"/>
      <c r="WAT1036" s="45"/>
      <c r="WAU1036" s="45"/>
      <c r="WAV1036" s="45"/>
      <c r="WAW1036" s="45"/>
      <c r="WAX1036" s="45"/>
      <c r="WAY1036" s="45"/>
      <c r="WAZ1036" s="45"/>
      <c r="WBA1036" s="45"/>
      <c r="WBB1036" s="45"/>
      <c r="WBC1036" s="45"/>
      <c r="WBD1036" s="45"/>
      <c r="WBE1036" s="45"/>
      <c r="WBF1036" s="45"/>
      <c r="WBG1036" s="45"/>
      <c r="WBH1036" s="45"/>
      <c r="WBI1036" s="45"/>
      <c r="WBJ1036" s="45"/>
      <c r="WBK1036" s="45"/>
      <c r="WBL1036" s="45"/>
      <c r="WBM1036" s="45"/>
      <c r="WBN1036" s="45"/>
      <c r="WBO1036" s="45"/>
      <c r="WBP1036" s="45"/>
      <c r="WBQ1036" s="45"/>
      <c r="WBR1036" s="45"/>
      <c r="WBS1036" s="45"/>
      <c r="WBT1036" s="45"/>
      <c r="WBU1036" s="45"/>
      <c r="WBV1036" s="45"/>
      <c r="WBW1036" s="45"/>
      <c r="WBX1036" s="45"/>
      <c r="WBY1036" s="45"/>
      <c r="WBZ1036" s="45"/>
      <c r="WCA1036" s="45"/>
      <c r="WCB1036" s="45"/>
      <c r="WCC1036" s="45"/>
      <c r="WCD1036" s="45"/>
      <c r="WCE1036" s="45"/>
      <c r="WCF1036" s="45"/>
      <c r="WCG1036" s="45"/>
      <c r="WCH1036" s="45"/>
      <c r="WCI1036" s="45"/>
      <c r="WCJ1036" s="45"/>
      <c r="WCK1036" s="45"/>
      <c r="WCL1036" s="45"/>
      <c r="WCM1036" s="45"/>
      <c r="WCN1036" s="45"/>
      <c r="WCO1036" s="45"/>
      <c r="WCP1036" s="45"/>
      <c r="WCQ1036" s="45"/>
      <c r="WCR1036" s="45"/>
      <c r="WCS1036" s="45"/>
      <c r="WCT1036" s="45"/>
      <c r="WCU1036" s="45"/>
      <c r="WCV1036" s="45"/>
      <c r="WCW1036" s="45"/>
      <c r="WCX1036" s="45"/>
      <c r="WCY1036" s="45"/>
      <c r="WCZ1036" s="45"/>
      <c r="WDA1036" s="45"/>
      <c r="WDB1036" s="45"/>
      <c r="WDC1036" s="45"/>
      <c r="WDD1036" s="45"/>
      <c r="WDE1036" s="45"/>
      <c r="WDF1036" s="45"/>
      <c r="WDG1036" s="45"/>
      <c r="WDH1036" s="45"/>
      <c r="WDI1036" s="45"/>
      <c r="WDJ1036" s="45"/>
      <c r="WDK1036" s="45"/>
      <c r="WDL1036" s="45"/>
      <c r="WDM1036" s="45"/>
      <c r="WDN1036" s="45"/>
      <c r="WDO1036" s="45"/>
      <c r="WDP1036" s="45"/>
      <c r="WDQ1036" s="45"/>
      <c r="WDR1036" s="45"/>
      <c r="WDS1036" s="45"/>
      <c r="WDT1036" s="45"/>
      <c r="WDU1036" s="45"/>
      <c r="WDV1036" s="45"/>
      <c r="WDW1036" s="45"/>
      <c r="WDX1036" s="45"/>
      <c r="WDY1036" s="45"/>
      <c r="WDZ1036" s="45"/>
      <c r="WEA1036" s="45"/>
      <c r="WEB1036" s="45"/>
      <c r="WEC1036" s="45"/>
      <c r="WED1036" s="45"/>
      <c r="WEE1036" s="45"/>
      <c r="WEF1036" s="45"/>
      <c r="WEG1036" s="45"/>
      <c r="WEH1036" s="45"/>
      <c r="WEI1036" s="45"/>
      <c r="WEJ1036" s="45"/>
      <c r="WEK1036" s="45"/>
      <c r="WEL1036" s="45"/>
      <c r="WEM1036" s="45"/>
      <c r="WEN1036" s="45"/>
      <c r="WEO1036" s="45"/>
      <c r="WEP1036" s="45"/>
      <c r="WEQ1036" s="45"/>
      <c r="WER1036" s="45"/>
      <c r="WES1036" s="45"/>
      <c r="WET1036" s="45"/>
      <c r="WEU1036" s="45"/>
      <c r="WEV1036" s="45"/>
      <c r="WEW1036" s="45"/>
      <c r="WEX1036" s="45"/>
      <c r="WEY1036" s="45"/>
      <c r="WEZ1036" s="45"/>
      <c r="WFA1036" s="45"/>
      <c r="WFB1036" s="45"/>
      <c r="WFC1036" s="45"/>
      <c r="WFD1036" s="45"/>
      <c r="WFE1036" s="45"/>
      <c r="WFF1036" s="45"/>
      <c r="WFG1036" s="45"/>
      <c r="WFH1036" s="45"/>
      <c r="WFI1036" s="45"/>
      <c r="WFJ1036" s="45"/>
      <c r="WFK1036" s="45"/>
      <c r="WFL1036" s="45"/>
      <c r="WFM1036" s="45"/>
      <c r="WFN1036" s="45"/>
      <c r="WFO1036" s="45"/>
      <c r="WFP1036" s="45"/>
      <c r="WFQ1036" s="45"/>
      <c r="WFR1036" s="45"/>
      <c r="WFS1036" s="45"/>
      <c r="WFT1036" s="45"/>
      <c r="WFU1036" s="45"/>
      <c r="WFV1036" s="45"/>
      <c r="WFW1036" s="45"/>
      <c r="WFX1036" s="45"/>
      <c r="WFY1036" s="45"/>
      <c r="WFZ1036" s="45"/>
      <c r="WGA1036" s="45"/>
      <c r="WGB1036" s="45"/>
      <c r="WGC1036" s="45"/>
      <c r="WGD1036" s="45"/>
      <c r="WGE1036" s="45"/>
      <c r="WGF1036" s="45"/>
      <c r="WGG1036" s="45"/>
      <c r="WGH1036" s="45"/>
      <c r="WGI1036" s="45"/>
      <c r="WGJ1036" s="45"/>
      <c r="WGK1036" s="45"/>
      <c r="WGL1036" s="45"/>
      <c r="WGM1036" s="45"/>
      <c r="WGN1036" s="45"/>
      <c r="WGO1036" s="45"/>
      <c r="WGP1036" s="45"/>
      <c r="WGQ1036" s="45"/>
      <c r="WGR1036" s="45"/>
      <c r="WGS1036" s="45"/>
      <c r="WGT1036" s="45"/>
      <c r="WGU1036" s="45"/>
      <c r="WGV1036" s="45"/>
      <c r="WGW1036" s="45"/>
      <c r="WGX1036" s="45"/>
      <c r="WGY1036" s="45"/>
      <c r="WGZ1036" s="45"/>
      <c r="WHA1036" s="45"/>
      <c r="WHB1036" s="45"/>
      <c r="WHC1036" s="45"/>
      <c r="WHD1036" s="45"/>
      <c r="WHE1036" s="45"/>
      <c r="WHF1036" s="45"/>
      <c r="WHG1036" s="45"/>
      <c r="WHH1036" s="45"/>
      <c r="WHI1036" s="45"/>
      <c r="WHJ1036" s="45"/>
      <c r="WHK1036" s="45"/>
      <c r="WHL1036" s="45"/>
      <c r="WHM1036" s="45"/>
      <c r="WHN1036" s="45"/>
      <c r="WHO1036" s="45"/>
      <c r="WHP1036" s="45"/>
      <c r="WHQ1036" s="45"/>
      <c r="WHR1036" s="45"/>
      <c r="WHS1036" s="45"/>
      <c r="WHT1036" s="45"/>
      <c r="WHU1036" s="45"/>
      <c r="WHV1036" s="45"/>
      <c r="WHW1036" s="45"/>
      <c r="WHX1036" s="45"/>
      <c r="WHY1036" s="45"/>
      <c r="WHZ1036" s="45"/>
      <c r="WIA1036" s="45"/>
      <c r="WIB1036" s="45"/>
      <c r="WIC1036" s="45"/>
      <c r="WID1036" s="45"/>
      <c r="WIE1036" s="45"/>
      <c r="WIF1036" s="45"/>
      <c r="WIG1036" s="45"/>
      <c r="WIH1036" s="45"/>
      <c r="WII1036" s="45"/>
      <c r="WIJ1036" s="45"/>
      <c r="WIK1036" s="45"/>
      <c r="WIL1036" s="45"/>
      <c r="WIM1036" s="45"/>
      <c r="WIN1036" s="45"/>
      <c r="WIO1036" s="45"/>
      <c r="WIP1036" s="45"/>
      <c r="WIQ1036" s="45"/>
      <c r="WIR1036" s="45"/>
      <c r="WIS1036" s="45"/>
      <c r="WIT1036" s="45"/>
      <c r="WIU1036" s="45"/>
      <c r="WIV1036" s="45"/>
      <c r="WIW1036" s="45"/>
      <c r="WIX1036" s="45"/>
      <c r="WIY1036" s="45"/>
      <c r="WIZ1036" s="45"/>
      <c r="WJA1036" s="45"/>
      <c r="WJB1036" s="45"/>
      <c r="WJC1036" s="45"/>
      <c r="WJD1036" s="45"/>
      <c r="WJE1036" s="45"/>
      <c r="WJF1036" s="45"/>
      <c r="WJG1036" s="45"/>
      <c r="WJH1036" s="45"/>
      <c r="WJI1036" s="45"/>
      <c r="WJJ1036" s="45"/>
      <c r="WJK1036" s="45"/>
      <c r="WJL1036" s="45"/>
      <c r="WJM1036" s="45"/>
      <c r="WJN1036" s="45"/>
      <c r="WJO1036" s="45"/>
      <c r="WJP1036" s="45"/>
      <c r="WJQ1036" s="45"/>
      <c r="WJR1036" s="45"/>
      <c r="WJS1036" s="45"/>
      <c r="WJT1036" s="45"/>
      <c r="WJU1036" s="45"/>
      <c r="WJV1036" s="45"/>
      <c r="WJW1036" s="45"/>
      <c r="WJX1036" s="45"/>
      <c r="WJY1036" s="45"/>
      <c r="WJZ1036" s="45"/>
      <c r="WKA1036" s="45"/>
      <c r="WKB1036" s="45"/>
      <c r="WKC1036" s="45"/>
      <c r="WKD1036" s="45"/>
      <c r="WKE1036" s="45"/>
      <c r="WKF1036" s="45"/>
      <c r="WKG1036" s="45"/>
      <c r="WKH1036" s="45"/>
      <c r="WKI1036" s="45"/>
      <c r="WKJ1036" s="45"/>
      <c r="WKK1036" s="45"/>
      <c r="WKL1036" s="45"/>
      <c r="WKM1036" s="45"/>
      <c r="WKN1036" s="45"/>
      <c r="WKO1036" s="45"/>
      <c r="WKP1036" s="45"/>
      <c r="WKQ1036" s="45"/>
      <c r="WKR1036" s="45"/>
      <c r="WKS1036" s="45"/>
      <c r="WKT1036" s="45"/>
      <c r="WKU1036" s="45"/>
      <c r="WKV1036" s="45"/>
      <c r="WKW1036" s="45"/>
      <c r="WKX1036" s="45"/>
      <c r="WKY1036" s="45"/>
      <c r="WKZ1036" s="45"/>
      <c r="WLA1036" s="45"/>
      <c r="WLB1036" s="45"/>
      <c r="WLC1036" s="45"/>
      <c r="WLD1036" s="45"/>
      <c r="WLE1036" s="45"/>
      <c r="WLF1036" s="45"/>
      <c r="WLG1036" s="45"/>
      <c r="WLH1036" s="45"/>
      <c r="WLI1036" s="45"/>
      <c r="WLJ1036" s="45"/>
      <c r="WLK1036" s="45"/>
      <c r="WLL1036" s="45"/>
      <c r="WLM1036" s="45"/>
      <c r="WLN1036" s="45"/>
      <c r="WLO1036" s="45"/>
      <c r="WLP1036" s="45"/>
      <c r="WLQ1036" s="45"/>
      <c r="WLR1036" s="45"/>
      <c r="WLS1036" s="45"/>
      <c r="WLT1036" s="45"/>
      <c r="WLU1036" s="45"/>
      <c r="WLV1036" s="45"/>
      <c r="WLW1036" s="45"/>
      <c r="WLX1036" s="45"/>
      <c r="WLY1036" s="45"/>
      <c r="WLZ1036" s="45"/>
      <c r="WMA1036" s="45"/>
      <c r="WMB1036" s="45"/>
      <c r="WMC1036" s="45"/>
      <c r="WMD1036" s="45"/>
      <c r="WME1036" s="45"/>
      <c r="WMF1036" s="45"/>
      <c r="WMG1036" s="45"/>
      <c r="WMH1036" s="45"/>
      <c r="WMI1036" s="45"/>
      <c r="WMJ1036" s="45"/>
      <c r="WMK1036" s="45"/>
      <c r="WML1036" s="45"/>
      <c r="WMM1036" s="45"/>
      <c r="WMN1036" s="45"/>
      <c r="WMO1036" s="45"/>
      <c r="WMP1036" s="45"/>
      <c r="WMQ1036" s="45"/>
      <c r="WMR1036" s="45"/>
      <c r="WMS1036" s="45"/>
      <c r="WMT1036" s="45"/>
      <c r="WMU1036" s="45"/>
      <c r="WMV1036" s="45"/>
      <c r="WMW1036" s="45"/>
      <c r="WMX1036" s="45"/>
      <c r="WMY1036" s="45"/>
      <c r="WMZ1036" s="45"/>
      <c r="WNA1036" s="45"/>
      <c r="WNB1036" s="45"/>
      <c r="WNC1036" s="45"/>
      <c r="WND1036" s="45"/>
      <c r="WNE1036" s="45"/>
      <c r="WNF1036" s="45"/>
      <c r="WNG1036" s="45"/>
      <c r="WNH1036" s="45"/>
      <c r="WNI1036" s="45"/>
      <c r="WNJ1036" s="45"/>
      <c r="WNK1036" s="45"/>
      <c r="WNL1036" s="45"/>
      <c r="WNM1036" s="45"/>
      <c r="WNN1036" s="45"/>
      <c r="WNO1036" s="45"/>
      <c r="WNP1036" s="45"/>
      <c r="WNQ1036" s="45"/>
      <c r="WNR1036" s="45"/>
      <c r="WNS1036" s="45"/>
      <c r="WNT1036" s="45"/>
      <c r="WNU1036" s="45"/>
      <c r="WNV1036" s="45"/>
      <c r="WNW1036" s="45"/>
      <c r="WNX1036" s="45"/>
      <c r="WNY1036" s="45"/>
      <c r="WNZ1036" s="45"/>
      <c r="WOA1036" s="45"/>
      <c r="WOB1036" s="45"/>
      <c r="WOC1036" s="45"/>
      <c r="WOD1036" s="45"/>
      <c r="WOE1036" s="45"/>
      <c r="WOF1036" s="45"/>
      <c r="WOG1036" s="45"/>
      <c r="WOH1036" s="45"/>
      <c r="WOI1036" s="45"/>
      <c r="WOJ1036" s="45"/>
      <c r="WOK1036" s="45"/>
      <c r="WOL1036" s="45"/>
      <c r="WOM1036" s="45"/>
      <c r="WON1036" s="45"/>
      <c r="WOO1036" s="45"/>
      <c r="WOP1036" s="45"/>
      <c r="WOQ1036" s="45"/>
      <c r="WOR1036" s="45"/>
      <c r="WOS1036" s="45"/>
      <c r="WOT1036" s="45"/>
      <c r="WOU1036" s="45"/>
      <c r="WOV1036" s="45"/>
      <c r="WOW1036" s="45"/>
      <c r="WOX1036" s="45"/>
      <c r="WOY1036" s="45"/>
      <c r="WOZ1036" s="45"/>
      <c r="WPA1036" s="45"/>
      <c r="WPB1036" s="45"/>
      <c r="WPC1036" s="45"/>
      <c r="WPD1036" s="45"/>
      <c r="WPE1036" s="45"/>
      <c r="WPF1036" s="45"/>
      <c r="WPG1036" s="45"/>
      <c r="WPH1036" s="45"/>
      <c r="WPI1036" s="45"/>
      <c r="WPJ1036" s="45"/>
      <c r="WPK1036" s="45"/>
      <c r="WPL1036" s="45"/>
      <c r="WPM1036" s="45"/>
      <c r="WPN1036" s="45"/>
      <c r="WPO1036" s="45"/>
      <c r="WPP1036" s="45"/>
      <c r="WPQ1036" s="45"/>
      <c r="WPR1036" s="45"/>
      <c r="WPS1036" s="45"/>
      <c r="WPT1036" s="45"/>
      <c r="WPU1036" s="45"/>
      <c r="WPV1036" s="45"/>
      <c r="WPW1036" s="45"/>
      <c r="WPX1036" s="45"/>
      <c r="WPY1036" s="45"/>
      <c r="WPZ1036" s="45"/>
      <c r="WQA1036" s="45"/>
      <c r="WQB1036" s="45"/>
      <c r="WQC1036" s="45"/>
      <c r="WQD1036" s="45"/>
      <c r="WQE1036" s="45"/>
      <c r="WQF1036" s="45"/>
      <c r="WQG1036" s="45"/>
      <c r="WQH1036" s="45"/>
      <c r="WQI1036" s="45"/>
      <c r="WQJ1036" s="45"/>
      <c r="WQK1036" s="45"/>
      <c r="WQL1036" s="45"/>
      <c r="WQM1036" s="45"/>
      <c r="WQN1036" s="45"/>
      <c r="WQO1036" s="45"/>
      <c r="WQP1036" s="45"/>
      <c r="WQQ1036" s="45"/>
      <c r="WQR1036" s="45"/>
      <c r="WQS1036" s="45"/>
      <c r="WQT1036" s="45"/>
      <c r="WQU1036" s="45"/>
      <c r="WQV1036" s="45"/>
      <c r="WQW1036" s="45"/>
      <c r="WQX1036" s="45"/>
      <c r="WQY1036" s="45"/>
      <c r="WQZ1036" s="45"/>
      <c r="WRA1036" s="45"/>
      <c r="WRB1036" s="45"/>
      <c r="WRC1036" s="45"/>
      <c r="WRD1036" s="45"/>
      <c r="WRE1036" s="45"/>
      <c r="WRF1036" s="45"/>
      <c r="WRG1036" s="45"/>
      <c r="WRH1036" s="45"/>
      <c r="WRI1036" s="45"/>
      <c r="WRJ1036" s="45"/>
      <c r="WRK1036" s="45"/>
      <c r="WRL1036" s="45"/>
      <c r="WRM1036" s="45"/>
      <c r="WRN1036" s="45"/>
      <c r="WRO1036" s="45"/>
      <c r="WRP1036" s="45"/>
      <c r="WRQ1036" s="45"/>
      <c r="WRR1036" s="45"/>
      <c r="WRS1036" s="45"/>
      <c r="WRT1036" s="45"/>
      <c r="WRU1036" s="45"/>
      <c r="WRV1036" s="45"/>
      <c r="WRW1036" s="45"/>
      <c r="WRX1036" s="45"/>
      <c r="WRY1036" s="45"/>
      <c r="WRZ1036" s="45"/>
      <c r="WSA1036" s="45"/>
      <c r="WSB1036" s="45"/>
      <c r="WSC1036" s="45"/>
      <c r="WSD1036" s="45"/>
      <c r="WSE1036" s="45"/>
      <c r="WSF1036" s="45"/>
      <c r="WSG1036" s="45"/>
      <c r="WSH1036" s="45"/>
      <c r="WSI1036" s="45"/>
      <c r="WSJ1036" s="45"/>
      <c r="WSK1036" s="45"/>
      <c r="WSL1036" s="45"/>
      <c r="WSM1036" s="45"/>
      <c r="WSN1036" s="45"/>
      <c r="WSO1036" s="45"/>
      <c r="WSP1036" s="45"/>
      <c r="WSQ1036" s="45"/>
      <c r="WSR1036" s="45"/>
      <c r="WSS1036" s="45"/>
      <c r="WST1036" s="45"/>
      <c r="WSU1036" s="45"/>
      <c r="WSV1036" s="45"/>
      <c r="WSW1036" s="45"/>
      <c r="WSX1036" s="45"/>
      <c r="WSY1036" s="45"/>
      <c r="WSZ1036" s="45"/>
      <c r="WTA1036" s="45"/>
      <c r="WTB1036" s="45"/>
      <c r="WTC1036" s="45"/>
      <c r="WTD1036" s="45"/>
      <c r="WTE1036" s="45"/>
      <c r="WTF1036" s="45"/>
      <c r="WTG1036" s="45"/>
      <c r="WTH1036" s="45"/>
      <c r="WTI1036" s="45"/>
      <c r="WTJ1036" s="45"/>
      <c r="WTK1036" s="45"/>
      <c r="WTL1036" s="45"/>
      <c r="WTM1036" s="45"/>
      <c r="WTN1036" s="45"/>
      <c r="WTO1036" s="45"/>
      <c r="WTP1036" s="45"/>
      <c r="WTQ1036" s="45"/>
      <c r="WTR1036" s="45"/>
      <c r="WTS1036" s="45"/>
      <c r="WTT1036" s="45"/>
      <c r="WTU1036" s="45"/>
      <c r="WTV1036" s="45"/>
      <c r="WTW1036" s="45"/>
      <c r="WTX1036" s="45"/>
      <c r="WTY1036" s="45"/>
      <c r="WTZ1036" s="45"/>
      <c r="WUA1036" s="45"/>
      <c r="WUB1036" s="45"/>
      <c r="WUC1036" s="45"/>
      <c r="WUD1036" s="45"/>
      <c r="WUE1036" s="45"/>
      <c r="WUF1036" s="45"/>
      <c r="WUG1036" s="45"/>
      <c r="WUH1036" s="45"/>
      <c r="WUI1036" s="45"/>
      <c r="WUJ1036" s="45"/>
      <c r="WUK1036" s="45"/>
      <c r="WUL1036" s="45"/>
      <c r="WUM1036" s="45"/>
      <c r="WUN1036" s="45"/>
      <c r="WUO1036" s="45"/>
      <c r="WUP1036" s="45"/>
      <c r="WUQ1036" s="45"/>
      <c r="WUR1036" s="45"/>
      <c r="WUS1036" s="45"/>
      <c r="WUT1036" s="45"/>
      <c r="WUU1036" s="45"/>
      <c r="WUV1036" s="45"/>
      <c r="WUW1036" s="45"/>
      <c r="WUX1036" s="45"/>
      <c r="WUY1036" s="45"/>
      <c r="WUZ1036" s="45"/>
      <c r="WVA1036" s="45"/>
      <c r="WVB1036" s="45"/>
      <c r="WVC1036" s="45"/>
      <c r="WVD1036" s="45"/>
      <c r="WVE1036" s="45"/>
      <c r="WVF1036" s="45"/>
      <c r="WVG1036" s="45"/>
      <c r="WVH1036" s="45"/>
      <c r="WVI1036" s="45"/>
      <c r="WVJ1036" s="45"/>
      <c r="WVK1036" s="45"/>
      <c r="WVL1036" s="45"/>
      <c r="WVM1036" s="45"/>
      <c r="WVN1036" s="45"/>
      <c r="WVO1036" s="45"/>
      <c r="WVP1036" s="45"/>
      <c r="WVQ1036" s="45"/>
      <c r="WVR1036" s="45"/>
      <c r="WVS1036" s="45"/>
      <c r="WVT1036" s="45"/>
      <c r="WVU1036" s="45"/>
      <c r="WVV1036" s="45"/>
      <c r="WVW1036" s="45"/>
      <c r="WVX1036" s="45"/>
      <c r="WVY1036" s="45"/>
      <c r="WVZ1036" s="45"/>
      <c r="WWA1036" s="45"/>
      <c r="WWB1036" s="45"/>
      <c r="WWC1036" s="45"/>
      <c r="WWD1036" s="45"/>
      <c r="WWE1036" s="45"/>
      <c r="WWF1036" s="45"/>
      <c r="WWG1036" s="45"/>
      <c r="WWH1036" s="45"/>
      <c r="WWI1036" s="45"/>
      <c r="WWJ1036" s="45"/>
      <c r="WWK1036" s="45"/>
      <c r="WWL1036" s="45"/>
      <c r="WWM1036" s="45"/>
      <c r="WWN1036" s="45"/>
      <c r="WWO1036" s="45"/>
      <c r="WWP1036" s="45"/>
      <c r="WWQ1036" s="45"/>
      <c r="WWR1036" s="45"/>
      <c r="WWS1036" s="45"/>
      <c r="WWT1036" s="45"/>
      <c r="WWU1036" s="45"/>
      <c r="WWV1036" s="45"/>
      <c r="WWW1036" s="45"/>
      <c r="WWX1036" s="45"/>
      <c r="WWY1036" s="45"/>
      <c r="WWZ1036" s="45"/>
      <c r="WXA1036" s="45"/>
      <c r="WXB1036" s="45"/>
      <c r="WXC1036" s="45"/>
      <c r="WXD1036" s="45"/>
      <c r="WXE1036" s="45"/>
      <c r="WXF1036" s="45"/>
      <c r="WXG1036" s="45"/>
      <c r="WXH1036" s="45"/>
      <c r="WXI1036" s="45"/>
      <c r="WXJ1036" s="45"/>
      <c r="WXK1036" s="45"/>
      <c r="WXL1036" s="45"/>
      <c r="WXM1036" s="45"/>
      <c r="WXN1036" s="45"/>
      <c r="WXO1036" s="45"/>
      <c r="WXP1036" s="45"/>
      <c r="WXQ1036" s="45"/>
      <c r="WXR1036" s="45"/>
      <c r="WXS1036" s="45"/>
      <c r="WXT1036" s="45"/>
      <c r="WXU1036" s="45"/>
      <c r="WXV1036" s="45"/>
      <c r="WXW1036" s="45"/>
      <c r="WXX1036" s="45"/>
      <c r="WXY1036" s="45"/>
    </row>
    <row r="1037" spans="1:16197" ht="35.25" x14ac:dyDescent="0.5">
      <c r="A1037">
        <v>1</v>
      </c>
      <c r="B1037" s="30">
        <v>21</v>
      </c>
      <c r="C1037" s="248" t="s">
        <v>2290</v>
      </c>
      <c r="D1037" s="249"/>
      <c r="E1037" s="241">
        <v>1983</v>
      </c>
      <c r="F1037" s="224" t="s">
        <v>17152</v>
      </c>
      <c r="G1037" s="241">
        <v>2</v>
      </c>
      <c r="H1037" s="241">
        <v>2</v>
      </c>
      <c r="I1037" s="242">
        <v>804</v>
      </c>
      <c r="J1037" s="242">
        <v>671.5</v>
      </c>
      <c r="K1037" s="250">
        <v>45</v>
      </c>
      <c r="L1037" s="241" t="s">
        <v>17021</v>
      </c>
      <c r="M1037" s="241" t="s">
        <v>17056</v>
      </c>
      <c r="N1037" s="241" t="s">
        <v>17025</v>
      </c>
      <c r="O1037" s="242">
        <v>5128251.24</v>
      </c>
      <c r="P1037" s="245"/>
      <c r="Q1037" s="242">
        <v>4315122.8000000007</v>
      </c>
      <c r="R1037" s="242">
        <v>257862.37</v>
      </c>
      <c r="S1037" s="242">
        <v>555266.07000000007</v>
      </c>
      <c r="T1037" s="225">
        <f t="shared" si="463"/>
        <v>6378.4219402985082</v>
      </c>
      <c r="U1037" s="232">
        <v>8641.7830845771132</v>
      </c>
    </row>
    <row r="1038" spans="1:16197" s="44" customFormat="1" ht="35.25" x14ac:dyDescent="0.5">
      <c r="B1038" s="233" t="s">
        <v>2946</v>
      </c>
      <c r="C1038" s="251"/>
      <c r="D1038" s="223" t="s">
        <v>17004</v>
      </c>
      <c r="E1038" s="224" t="s">
        <v>17004</v>
      </c>
      <c r="F1038" s="224" t="s">
        <v>17004</v>
      </c>
      <c r="G1038" s="224" t="s">
        <v>17004</v>
      </c>
      <c r="H1038" s="224" t="s">
        <v>17004</v>
      </c>
      <c r="I1038" s="229">
        <f>I1039</f>
        <v>845.9</v>
      </c>
      <c r="J1038" s="229">
        <f t="shared" ref="J1038:K1038" si="486">J1039</f>
        <v>488.5</v>
      </c>
      <c r="K1038" s="230">
        <f t="shared" si="486"/>
        <v>48</v>
      </c>
      <c r="L1038" s="224" t="s">
        <v>17004</v>
      </c>
      <c r="M1038" s="224" t="s">
        <v>17004</v>
      </c>
      <c r="N1038" s="227" t="s">
        <v>17004</v>
      </c>
      <c r="O1038" s="231">
        <v>5889323.6299999999</v>
      </c>
      <c r="P1038" s="231">
        <f t="shared" ref="P1038:S1038" si="487">P1039</f>
        <v>0</v>
      </c>
      <c r="Q1038" s="229">
        <f t="shared" si="487"/>
        <v>4951591.9000000004</v>
      </c>
      <c r="R1038" s="229">
        <f t="shared" si="487"/>
        <v>296994.19</v>
      </c>
      <c r="S1038" s="229">
        <f t="shared" si="487"/>
        <v>640737.54</v>
      </c>
      <c r="T1038" s="225">
        <f t="shared" si="463"/>
        <v>6962.1984040666748</v>
      </c>
      <c r="U1038" s="245">
        <f>U1039</f>
        <v>10856.24</v>
      </c>
      <c r="V1038"/>
      <c r="W1038" s="45"/>
      <c r="X1038" s="45"/>
      <c r="Y1038" s="45"/>
      <c r="Z1038" s="45"/>
      <c r="AA1038" s="45"/>
      <c r="AB1038" s="45"/>
      <c r="AC1038" s="45"/>
      <c r="AD1038" s="45"/>
      <c r="AE1038" s="45"/>
      <c r="AF1038" s="45"/>
      <c r="AG1038" s="45"/>
      <c r="AH1038" s="45"/>
      <c r="AI1038" s="45"/>
      <c r="AJ1038" s="45"/>
      <c r="AK1038" s="45"/>
      <c r="AL1038" s="45"/>
      <c r="AM1038" s="45"/>
      <c r="AN1038" s="45"/>
      <c r="AO1038" s="45"/>
      <c r="AP1038" s="45"/>
      <c r="AQ1038" s="45"/>
      <c r="AR1038" s="45"/>
      <c r="AS1038" s="45"/>
      <c r="AT1038" s="45"/>
      <c r="AU1038" s="45"/>
      <c r="AV1038" s="45"/>
      <c r="AW1038" s="45"/>
      <c r="AX1038" s="45"/>
      <c r="AY1038" s="45"/>
      <c r="AZ1038" s="45"/>
      <c r="BA1038" s="45"/>
      <c r="BB1038" s="45"/>
      <c r="BC1038" s="45"/>
      <c r="BD1038" s="45"/>
      <c r="BE1038" s="45"/>
      <c r="BF1038" s="45"/>
      <c r="BG1038" s="45"/>
      <c r="BH1038" s="45"/>
      <c r="BI1038" s="45"/>
      <c r="BJ1038" s="45"/>
      <c r="BK1038" s="45"/>
      <c r="BL1038" s="45"/>
      <c r="BM1038" s="45"/>
      <c r="BN1038" s="45"/>
      <c r="BO1038" s="45"/>
      <c r="BP1038" s="45"/>
      <c r="BQ1038" s="45"/>
      <c r="BR1038" s="45"/>
      <c r="BS1038" s="45"/>
      <c r="BT1038" s="45"/>
      <c r="BU1038" s="45"/>
      <c r="BV1038" s="45"/>
      <c r="BW1038" s="45"/>
      <c r="BX1038" s="45"/>
      <c r="BY1038" s="45"/>
      <c r="BZ1038" s="45"/>
      <c r="CA1038" s="45"/>
      <c r="CB1038" s="45"/>
      <c r="CC1038" s="45"/>
      <c r="CD1038" s="45"/>
      <c r="CE1038" s="45"/>
      <c r="CF1038" s="45"/>
      <c r="CG1038" s="45"/>
      <c r="CH1038" s="45"/>
      <c r="CI1038" s="45"/>
      <c r="CJ1038" s="45"/>
      <c r="CK1038" s="45"/>
      <c r="CL1038" s="45"/>
      <c r="CM1038" s="45"/>
      <c r="CN1038" s="45"/>
      <c r="CO1038" s="45"/>
      <c r="CP1038" s="45"/>
      <c r="CQ1038" s="45"/>
      <c r="CR1038" s="45"/>
      <c r="CS1038" s="45"/>
      <c r="CT1038" s="45"/>
      <c r="CU1038" s="45"/>
      <c r="CV1038" s="45"/>
      <c r="CW1038" s="45"/>
      <c r="CX1038" s="45"/>
      <c r="CY1038" s="45"/>
      <c r="CZ1038" s="45"/>
      <c r="DA1038" s="45"/>
      <c r="DB1038" s="45"/>
      <c r="DC1038" s="45"/>
      <c r="DD1038" s="45"/>
      <c r="DE1038" s="45"/>
      <c r="DF1038" s="45"/>
      <c r="DG1038" s="45"/>
      <c r="DH1038" s="45"/>
      <c r="DI1038" s="45"/>
      <c r="DJ1038" s="45"/>
      <c r="DK1038" s="45"/>
      <c r="DL1038" s="45"/>
      <c r="DM1038" s="45"/>
      <c r="DN1038" s="45"/>
      <c r="DO1038" s="45"/>
      <c r="DP1038" s="45"/>
      <c r="DQ1038" s="45"/>
      <c r="DR1038" s="45"/>
      <c r="DS1038" s="45"/>
      <c r="DT1038" s="45"/>
      <c r="DU1038" s="45"/>
      <c r="DV1038" s="45"/>
      <c r="DW1038" s="45"/>
      <c r="DX1038" s="45"/>
      <c r="DY1038" s="45"/>
      <c r="DZ1038" s="45"/>
      <c r="EA1038" s="45"/>
      <c r="EB1038" s="45"/>
      <c r="EC1038" s="45"/>
      <c r="ED1038" s="45"/>
      <c r="EE1038" s="45"/>
      <c r="EF1038" s="45"/>
      <c r="EG1038" s="45"/>
      <c r="EH1038" s="45"/>
      <c r="EI1038" s="45"/>
      <c r="EJ1038" s="45"/>
      <c r="EK1038" s="45"/>
      <c r="EL1038" s="45"/>
      <c r="EM1038" s="45"/>
      <c r="EN1038" s="45"/>
      <c r="EO1038" s="45"/>
      <c r="EP1038" s="45"/>
      <c r="EQ1038" s="45"/>
      <c r="ER1038" s="45"/>
      <c r="ES1038" s="45"/>
      <c r="ET1038" s="45"/>
      <c r="EU1038" s="45"/>
      <c r="EV1038" s="45"/>
      <c r="EW1038" s="45"/>
      <c r="EX1038" s="45"/>
      <c r="EY1038" s="45"/>
      <c r="EZ1038" s="45"/>
      <c r="FA1038" s="45"/>
      <c r="FB1038" s="45"/>
      <c r="FC1038" s="45"/>
      <c r="FD1038" s="45"/>
      <c r="FE1038" s="45"/>
      <c r="FF1038" s="45"/>
      <c r="FG1038" s="45"/>
      <c r="FH1038" s="45"/>
      <c r="FI1038" s="45"/>
      <c r="FJ1038" s="45"/>
      <c r="FK1038" s="45"/>
      <c r="FL1038" s="45"/>
      <c r="FM1038" s="45"/>
      <c r="FN1038" s="45"/>
      <c r="FO1038" s="45"/>
      <c r="FP1038" s="45"/>
      <c r="FQ1038" s="45"/>
      <c r="FR1038" s="45"/>
      <c r="FS1038" s="45"/>
      <c r="FT1038" s="45"/>
      <c r="FU1038" s="45"/>
      <c r="FV1038" s="45"/>
      <c r="FW1038" s="45"/>
      <c r="FX1038" s="45"/>
      <c r="FY1038" s="45"/>
      <c r="FZ1038" s="45"/>
      <c r="GA1038" s="45"/>
      <c r="GB1038" s="45"/>
      <c r="GC1038" s="45"/>
      <c r="GD1038" s="45"/>
      <c r="GE1038" s="45"/>
      <c r="GF1038" s="45"/>
      <c r="GG1038" s="45"/>
      <c r="GH1038" s="45"/>
      <c r="GI1038" s="45"/>
      <c r="GJ1038" s="45"/>
      <c r="GK1038" s="45"/>
      <c r="GL1038" s="45"/>
      <c r="GM1038" s="45"/>
      <c r="GN1038" s="45"/>
      <c r="GO1038" s="45"/>
      <c r="GP1038" s="45"/>
      <c r="GQ1038" s="45"/>
      <c r="GR1038" s="45"/>
      <c r="GS1038" s="45"/>
      <c r="GT1038" s="45"/>
      <c r="GU1038" s="45"/>
      <c r="GV1038" s="45"/>
      <c r="GW1038" s="45"/>
      <c r="GX1038" s="45"/>
      <c r="GY1038" s="45"/>
      <c r="GZ1038" s="45"/>
      <c r="HA1038" s="45"/>
      <c r="HB1038" s="45"/>
      <c r="HC1038" s="45"/>
      <c r="HD1038" s="45"/>
      <c r="HE1038" s="45"/>
      <c r="HF1038" s="45"/>
      <c r="HG1038" s="45"/>
      <c r="HH1038" s="45"/>
      <c r="HI1038" s="45"/>
      <c r="HJ1038" s="45"/>
      <c r="HK1038" s="45"/>
      <c r="HL1038" s="45"/>
      <c r="HM1038" s="45"/>
      <c r="HN1038" s="45"/>
      <c r="HO1038" s="45"/>
      <c r="HP1038" s="45"/>
      <c r="HQ1038" s="45"/>
      <c r="HR1038" s="45"/>
      <c r="HS1038" s="45"/>
      <c r="HT1038" s="45"/>
      <c r="HU1038" s="45"/>
      <c r="HV1038" s="45"/>
      <c r="HW1038" s="45"/>
      <c r="HX1038" s="45"/>
      <c r="HY1038" s="45"/>
      <c r="HZ1038" s="45"/>
      <c r="IA1038" s="45"/>
      <c r="IB1038" s="45"/>
      <c r="IC1038" s="45"/>
      <c r="ID1038" s="45"/>
      <c r="IE1038" s="45"/>
      <c r="IF1038" s="45"/>
      <c r="IG1038" s="45"/>
      <c r="IH1038" s="45"/>
      <c r="II1038" s="45"/>
      <c r="IJ1038" s="45"/>
      <c r="IK1038" s="45"/>
      <c r="IL1038" s="45"/>
      <c r="IM1038" s="45"/>
      <c r="IN1038" s="45"/>
      <c r="IO1038" s="45"/>
      <c r="IP1038" s="45"/>
      <c r="IQ1038" s="45"/>
      <c r="IR1038" s="45"/>
      <c r="IS1038" s="45"/>
      <c r="IT1038" s="45"/>
      <c r="IU1038" s="45"/>
      <c r="IV1038" s="45"/>
      <c r="IW1038" s="45"/>
      <c r="IX1038" s="45"/>
      <c r="IY1038" s="45"/>
      <c r="IZ1038" s="45"/>
      <c r="JA1038" s="45"/>
      <c r="JB1038" s="45"/>
      <c r="JC1038" s="45"/>
      <c r="JD1038" s="45"/>
      <c r="JE1038" s="45"/>
      <c r="JF1038" s="45"/>
      <c r="JG1038" s="45"/>
      <c r="JH1038" s="45"/>
      <c r="JI1038" s="45"/>
      <c r="JJ1038" s="45"/>
      <c r="JK1038" s="45"/>
      <c r="JL1038" s="45"/>
      <c r="JM1038" s="45"/>
      <c r="JN1038" s="45"/>
      <c r="JO1038" s="45"/>
      <c r="JP1038" s="45"/>
      <c r="JQ1038" s="45"/>
      <c r="JR1038" s="45"/>
      <c r="JS1038" s="45"/>
      <c r="JT1038" s="45"/>
      <c r="JU1038" s="45"/>
      <c r="JV1038" s="45"/>
      <c r="JW1038" s="45"/>
      <c r="JX1038" s="45"/>
      <c r="JY1038" s="45"/>
      <c r="JZ1038" s="45"/>
      <c r="KA1038" s="45"/>
      <c r="KB1038" s="45"/>
      <c r="KC1038" s="45"/>
      <c r="KD1038" s="45"/>
      <c r="KE1038" s="45"/>
      <c r="KF1038" s="45"/>
      <c r="KG1038" s="45"/>
      <c r="KH1038" s="45"/>
      <c r="KI1038" s="45"/>
      <c r="KJ1038" s="45"/>
      <c r="KK1038" s="45"/>
      <c r="KL1038" s="45"/>
      <c r="KM1038" s="45"/>
      <c r="KN1038" s="45"/>
      <c r="KO1038" s="45"/>
      <c r="KP1038" s="45"/>
      <c r="KQ1038" s="45"/>
      <c r="KR1038" s="45"/>
      <c r="KS1038" s="45"/>
      <c r="KT1038" s="45"/>
      <c r="KU1038" s="45"/>
      <c r="KV1038" s="45"/>
      <c r="KW1038" s="45"/>
      <c r="KX1038" s="45"/>
      <c r="KY1038" s="45"/>
      <c r="KZ1038" s="45"/>
      <c r="LA1038" s="45"/>
      <c r="LB1038" s="45"/>
      <c r="LC1038" s="45"/>
      <c r="LD1038" s="45"/>
      <c r="LE1038" s="45"/>
      <c r="LF1038" s="45"/>
      <c r="LG1038" s="45"/>
      <c r="LH1038" s="45"/>
      <c r="LI1038" s="45"/>
      <c r="LJ1038" s="45"/>
      <c r="LK1038" s="45"/>
      <c r="LL1038" s="45"/>
      <c r="LM1038" s="45"/>
      <c r="LN1038" s="45"/>
      <c r="LO1038" s="45"/>
      <c r="LP1038" s="45"/>
      <c r="LQ1038" s="45"/>
      <c r="LR1038" s="45"/>
      <c r="LS1038" s="45"/>
      <c r="LT1038" s="45"/>
      <c r="LU1038" s="45"/>
      <c r="LV1038" s="45"/>
      <c r="LW1038" s="45"/>
      <c r="LX1038" s="45"/>
      <c r="LY1038" s="45"/>
      <c r="LZ1038" s="45"/>
      <c r="MA1038" s="45"/>
      <c r="MB1038" s="45"/>
      <c r="MC1038" s="45"/>
      <c r="MD1038" s="45"/>
      <c r="ME1038" s="45"/>
      <c r="MF1038" s="45"/>
      <c r="MG1038" s="45"/>
      <c r="MH1038" s="45"/>
      <c r="MI1038" s="45"/>
      <c r="MJ1038" s="45"/>
      <c r="MK1038" s="45"/>
      <c r="ML1038" s="45"/>
      <c r="MM1038" s="45"/>
      <c r="MN1038" s="45"/>
      <c r="MO1038" s="45"/>
      <c r="MP1038" s="45"/>
      <c r="MQ1038" s="45"/>
      <c r="MR1038" s="45"/>
      <c r="MS1038" s="45"/>
      <c r="MT1038" s="45"/>
      <c r="MU1038" s="45"/>
      <c r="MV1038" s="45"/>
      <c r="MW1038" s="45"/>
      <c r="MX1038" s="45"/>
      <c r="MY1038" s="45"/>
      <c r="MZ1038" s="45"/>
      <c r="NA1038" s="45"/>
      <c r="NB1038" s="45"/>
      <c r="NC1038" s="45"/>
      <c r="ND1038" s="45"/>
      <c r="NE1038" s="45"/>
      <c r="NF1038" s="45"/>
      <c r="NG1038" s="45"/>
      <c r="NH1038" s="45"/>
      <c r="NI1038" s="45"/>
      <c r="NJ1038" s="45"/>
      <c r="NK1038" s="45"/>
      <c r="NL1038" s="45"/>
      <c r="NM1038" s="45"/>
      <c r="NN1038" s="45"/>
      <c r="NO1038" s="45"/>
      <c r="NP1038" s="45"/>
      <c r="NQ1038" s="45"/>
      <c r="NR1038" s="45"/>
      <c r="NS1038" s="45"/>
      <c r="NT1038" s="45"/>
      <c r="NU1038" s="45"/>
      <c r="NV1038" s="45"/>
      <c r="NW1038" s="45"/>
      <c r="NX1038" s="45"/>
      <c r="NY1038" s="45"/>
      <c r="NZ1038" s="45"/>
      <c r="OA1038" s="45"/>
      <c r="OB1038" s="45"/>
      <c r="OC1038" s="45"/>
      <c r="OD1038" s="45"/>
      <c r="OE1038" s="45"/>
      <c r="OF1038" s="45"/>
      <c r="OG1038" s="45"/>
      <c r="OH1038" s="45"/>
      <c r="OI1038" s="45"/>
      <c r="OJ1038" s="45"/>
      <c r="OK1038" s="45"/>
      <c r="OL1038" s="45"/>
      <c r="OM1038" s="45"/>
      <c r="ON1038" s="45"/>
      <c r="OO1038" s="45"/>
      <c r="OP1038" s="45"/>
      <c r="OQ1038" s="45"/>
      <c r="OR1038" s="45"/>
      <c r="OS1038" s="45"/>
      <c r="OT1038" s="45"/>
      <c r="OU1038" s="45"/>
      <c r="OV1038" s="45"/>
      <c r="OW1038" s="45"/>
      <c r="OX1038" s="45"/>
      <c r="OY1038" s="45"/>
      <c r="OZ1038" s="45"/>
      <c r="PA1038" s="45"/>
      <c r="PB1038" s="45"/>
      <c r="PC1038" s="45"/>
      <c r="PD1038" s="45"/>
      <c r="PE1038" s="45"/>
      <c r="PF1038" s="45"/>
      <c r="PG1038" s="45"/>
      <c r="PH1038" s="45"/>
      <c r="PI1038" s="45"/>
      <c r="PJ1038" s="45"/>
      <c r="PK1038" s="45"/>
      <c r="PL1038" s="45"/>
      <c r="PM1038" s="45"/>
      <c r="PN1038" s="45"/>
      <c r="PO1038" s="45"/>
      <c r="PP1038" s="45"/>
      <c r="PQ1038" s="45"/>
      <c r="PR1038" s="45"/>
      <c r="PS1038" s="45"/>
      <c r="PT1038" s="45"/>
      <c r="PU1038" s="45"/>
      <c r="PV1038" s="45"/>
      <c r="PW1038" s="45"/>
      <c r="PX1038" s="45"/>
      <c r="PY1038" s="45"/>
      <c r="PZ1038" s="45"/>
      <c r="QA1038" s="45"/>
      <c r="QB1038" s="45"/>
      <c r="QC1038" s="45"/>
      <c r="QD1038" s="45"/>
      <c r="QE1038" s="45"/>
      <c r="QF1038" s="45"/>
      <c r="QG1038" s="45"/>
      <c r="QH1038" s="45"/>
      <c r="QI1038" s="45"/>
      <c r="QJ1038" s="45"/>
      <c r="QK1038" s="45"/>
      <c r="QL1038" s="45"/>
      <c r="QM1038" s="45"/>
      <c r="QN1038" s="45"/>
      <c r="QO1038" s="45"/>
      <c r="QP1038" s="45"/>
      <c r="QQ1038" s="45"/>
      <c r="QR1038" s="45"/>
      <c r="QS1038" s="45"/>
      <c r="QT1038" s="45"/>
      <c r="QU1038" s="45"/>
      <c r="QV1038" s="45"/>
      <c r="QW1038" s="45"/>
      <c r="QX1038" s="45"/>
      <c r="QY1038" s="45"/>
      <c r="QZ1038" s="45"/>
      <c r="RA1038" s="45"/>
      <c r="RB1038" s="45"/>
      <c r="RC1038" s="45"/>
      <c r="RD1038" s="45"/>
      <c r="RE1038" s="45"/>
      <c r="RF1038" s="45"/>
      <c r="RG1038" s="45"/>
      <c r="RH1038" s="45"/>
      <c r="RI1038" s="45"/>
      <c r="RJ1038" s="45"/>
      <c r="RK1038" s="45"/>
      <c r="RL1038" s="45"/>
      <c r="RM1038" s="45"/>
      <c r="RN1038" s="45"/>
      <c r="RO1038" s="45"/>
      <c r="RP1038" s="45"/>
      <c r="RQ1038" s="45"/>
      <c r="RR1038" s="45"/>
      <c r="RS1038" s="45"/>
      <c r="RT1038" s="45"/>
      <c r="RU1038" s="45"/>
      <c r="RV1038" s="45"/>
      <c r="RW1038" s="45"/>
      <c r="RX1038" s="45"/>
      <c r="RY1038" s="45"/>
      <c r="RZ1038" s="45"/>
      <c r="SA1038" s="45"/>
      <c r="SB1038" s="45"/>
      <c r="SC1038" s="45"/>
      <c r="SD1038" s="45"/>
      <c r="SE1038" s="45"/>
      <c r="SF1038" s="45"/>
      <c r="SG1038" s="45"/>
      <c r="SH1038" s="45"/>
      <c r="SI1038" s="45"/>
      <c r="SJ1038" s="45"/>
      <c r="SK1038" s="45"/>
      <c r="SL1038" s="45"/>
      <c r="SM1038" s="45"/>
      <c r="SN1038" s="45"/>
      <c r="SO1038" s="45"/>
      <c r="SP1038" s="45"/>
      <c r="SQ1038" s="45"/>
      <c r="SR1038" s="45"/>
      <c r="SS1038" s="45"/>
      <c r="ST1038" s="45"/>
      <c r="SU1038" s="45"/>
      <c r="SV1038" s="45"/>
      <c r="SW1038" s="45"/>
      <c r="SX1038" s="45"/>
      <c r="SY1038" s="45"/>
      <c r="SZ1038" s="45"/>
      <c r="TA1038" s="45"/>
      <c r="TB1038" s="45"/>
      <c r="TC1038" s="45"/>
      <c r="TD1038" s="45"/>
      <c r="TE1038" s="45"/>
      <c r="TF1038" s="45"/>
      <c r="TG1038" s="45"/>
      <c r="TH1038" s="45"/>
      <c r="TI1038" s="45"/>
      <c r="TJ1038" s="45"/>
      <c r="TK1038" s="45"/>
      <c r="TL1038" s="45"/>
      <c r="TM1038" s="45"/>
      <c r="TN1038" s="45"/>
      <c r="TO1038" s="45"/>
      <c r="TP1038" s="45"/>
      <c r="TQ1038" s="45"/>
      <c r="TR1038" s="45"/>
      <c r="TS1038" s="45"/>
      <c r="TT1038" s="45"/>
      <c r="TU1038" s="45"/>
      <c r="TV1038" s="45"/>
      <c r="TW1038" s="45"/>
      <c r="TX1038" s="45"/>
      <c r="TY1038" s="45"/>
      <c r="TZ1038" s="45"/>
      <c r="UA1038" s="45"/>
      <c r="UB1038" s="45"/>
      <c r="UC1038" s="45"/>
      <c r="UD1038" s="45"/>
      <c r="UE1038" s="45"/>
      <c r="UF1038" s="45"/>
      <c r="UG1038" s="45"/>
      <c r="UH1038" s="45"/>
      <c r="UI1038" s="45"/>
      <c r="UJ1038" s="45"/>
      <c r="UK1038" s="45"/>
      <c r="UL1038" s="45"/>
      <c r="UM1038" s="45"/>
      <c r="UN1038" s="45"/>
      <c r="UO1038" s="45"/>
      <c r="UP1038" s="45"/>
      <c r="UQ1038" s="45"/>
      <c r="UR1038" s="45"/>
      <c r="US1038" s="45"/>
      <c r="UT1038" s="45"/>
      <c r="UU1038" s="45"/>
      <c r="UV1038" s="45"/>
      <c r="UW1038" s="45"/>
      <c r="UX1038" s="45"/>
      <c r="UY1038" s="45"/>
      <c r="UZ1038" s="45"/>
      <c r="VA1038" s="45"/>
      <c r="VB1038" s="45"/>
      <c r="VC1038" s="45"/>
      <c r="VD1038" s="45"/>
      <c r="VE1038" s="45"/>
      <c r="VF1038" s="45"/>
      <c r="VG1038" s="45"/>
      <c r="VH1038" s="45"/>
      <c r="VI1038" s="45"/>
      <c r="VJ1038" s="45"/>
      <c r="VK1038" s="45"/>
      <c r="VL1038" s="45"/>
      <c r="VM1038" s="45"/>
      <c r="VN1038" s="45"/>
      <c r="VO1038" s="45"/>
      <c r="VP1038" s="45"/>
      <c r="VQ1038" s="45"/>
      <c r="VR1038" s="45"/>
      <c r="VS1038" s="45"/>
      <c r="VT1038" s="45"/>
      <c r="VU1038" s="45"/>
      <c r="VV1038" s="45"/>
      <c r="VW1038" s="45"/>
      <c r="VX1038" s="45"/>
      <c r="VY1038" s="45"/>
      <c r="VZ1038" s="45"/>
      <c r="WA1038" s="45"/>
      <c r="WB1038" s="45"/>
      <c r="WC1038" s="45"/>
      <c r="WD1038" s="45"/>
      <c r="WE1038" s="45"/>
      <c r="WF1038" s="45"/>
      <c r="WG1038" s="45"/>
      <c r="WH1038" s="45"/>
      <c r="WI1038" s="45"/>
      <c r="WJ1038" s="45"/>
      <c r="WK1038" s="45"/>
      <c r="WL1038" s="45"/>
      <c r="WM1038" s="45"/>
      <c r="WN1038" s="45"/>
      <c r="WO1038" s="45"/>
      <c r="WP1038" s="45"/>
      <c r="WQ1038" s="45"/>
      <c r="WR1038" s="45"/>
      <c r="WS1038" s="45"/>
      <c r="WT1038" s="45"/>
      <c r="WU1038" s="45"/>
      <c r="WV1038" s="45"/>
      <c r="WW1038" s="45"/>
      <c r="WX1038" s="45"/>
      <c r="WY1038" s="45"/>
      <c r="WZ1038" s="45"/>
      <c r="XA1038" s="45"/>
      <c r="XB1038" s="45"/>
      <c r="XC1038" s="45"/>
      <c r="XD1038" s="45"/>
      <c r="XE1038" s="45"/>
      <c r="XF1038" s="45"/>
      <c r="XG1038" s="45"/>
      <c r="XH1038" s="45"/>
      <c r="XI1038" s="45"/>
      <c r="XJ1038" s="45"/>
      <c r="XK1038" s="45"/>
      <c r="XL1038" s="45"/>
      <c r="XM1038" s="45"/>
      <c r="XN1038" s="45"/>
      <c r="XO1038" s="45"/>
      <c r="XP1038" s="45"/>
      <c r="XQ1038" s="45"/>
      <c r="XR1038" s="45"/>
      <c r="XS1038" s="45"/>
      <c r="XT1038" s="45"/>
      <c r="XU1038" s="45"/>
      <c r="XV1038" s="45"/>
      <c r="XW1038" s="45"/>
      <c r="XX1038" s="45"/>
      <c r="XY1038" s="45"/>
      <c r="XZ1038" s="45"/>
      <c r="YA1038" s="45"/>
      <c r="YB1038" s="45"/>
      <c r="YC1038" s="45"/>
      <c r="YD1038" s="45"/>
      <c r="YE1038" s="45"/>
      <c r="YF1038" s="45"/>
      <c r="YG1038" s="45"/>
      <c r="YH1038" s="45"/>
      <c r="YI1038" s="45"/>
      <c r="YJ1038" s="45"/>
      <c r="YK1038" s="45"/>
      <c r="YL1038" s="45"/>
      <c r="YM1038" s="45"/>
      <c r="YN1038" s="45"/>
      <c r="YO1038" s="45"/>
      <c r="YP1038" s="45"/>
      <c r="YQ1038" s="45"/>
      <c r="YR1038" s="45"/>
      <c r="YS1038" s="45"/>
      <c r="YT1038" s="45"/>
      <c r="YU1038" s="45"/>
      <c r="YV1038" s="45"/>
      <c r="YW1038" s="45"/>
      <c r="YX1038" s="45"/>
      <c r="YY1038" s="45"/>
      <c r="YZ1038" s="45"/>
      <c r="ZA1038" s="45"/>
      <c r="ZB1038" s="45"/>
      <c r="ZC1038" s="45"/>
      <c r="ZD1038" s="45"/>
      <c r="ZE1038" s="45"/>
      <c r="ZF1038" s="45"/>
      <c r="ZG1038" s="45"/>
      <c r="ZH1038" s="45"/>
      <c r="ZI1038" s="45"/>
      <c r="ZJ1038" s="45"/>
      <c r="ZK1038" s="45"/>
      <c r="ZL1038" s="45"/>
      <c r="ZM1038" s="45"/>
      <c r="ZN1038" s="45"/>
      <c r="ZO1038" s="45"/>
      <c r="ZP1038" s="45"/>
      <c r="ZQ1038" s="45"/>
      <c r="ZR1038" s="45"/>
      <c r="ZS1038" s="45"/>
      <c r="ZT1038" s="45"/>
      <c r="ZU1038" s="45"/>
      <c r="ZV1038" s="45"/>
      <c r="ZW1038" s="45"/>
      <c r="ZX1038" s="45"/>
      <c r="ZY1038" s="45"/>
      <c r="ZZ1038" s="45"/>
      <c r="AAA1038" s="45"/>
      <c r="AAB1038" s="45"/>
      <c r="AAC1038" s="45"/>
      <c r="AAD1038" s="45"/>
      <c r="AAE1038" s="45"/>
      <c r="AAF1038" s="45"/>
      <c r="AAG1038" s="45"/>
      <c r="AAH1038" s="45"/>
      <c r="AAI1038" s="45"/>
      <c r="AAJ1038" s="45"/>
      <c r="AAK1038" s="45"/>
      <c r="AAL1038" s="45"/>
      <c r="AAM1038" s="45"/>
      <c r="AAN1038" s="45"/>
      <c r="AAO1038" s="45"/>
      <c r="AAP1038" s="45"/>
      <c r="AAQ1038" s="45"/>
      <c r="AAR1038" s="45"/>
      <c r="AAS1038" s="45"/>
      <c r="AAT1038" s="45"/>
      <c r="AAU1038" s="45"/>
      <c r="AAV1038" s="45"/>
      <c r="AAW1038" s="45"/>
      <c r="AAX1038" s="45"/>
      <c r="AAY1038" s="45"/>
      <c r="AAZ1038" s="45"/>
      <c r="ABA1038" s="45"/>
      <c r="ABB1038" s="45"/>
      <c r="ABC1038" s="45"/>
      <c r="ABD1038" s="45"/>
      <c r="ABE1038" s="45"/>
      <c r="ABF1038" s="45"/>
      <c r="ABG1038" s="45"/>
      <c r="ABH1038" s="45"/>
      <c r="ABI1038" s="45"/>
      <c r="ABJ1038" s="45"/>
      <c r="ABK1038" s="45"/>
      <c r="ABL1038" s="45"/>
      <c r="ABM1038" s="45"/>
      <c r="ABN1038" s="45"/>
      <c r="ABO1038" s="45"/>
      <c r="ABP1038" s="45"/>
      <c r="ABQ1038" s="45"/>
      <c r="ABR1038" s="45"/>
      <c r="ABS1038" s="45"/>
      <c r="ABT1038" s="45"/>
      <c r="ABU1038" s="45"/>
      <c r="ABV1038" s="45"/>
      <c r="ABW1038" s="45"/>
      <c r="ABX1038" s="45"/>
      <c r="ABY1038" s="45"/>
      <c r="ABZ1038" s="45"/>
      <c r="ACA1038" s="45"/>
      <c r="ACB1038" s="45"/>
      <c r="ACC1038" s="45"/>
      <c r="ACD1038" s="45"/>
      <c r="ACE1038" s="45"/>
      <c r="ACF1038" s="45"/>
      <c r="ACG1038" s="45"/>
      <c r="ACH1038" s="45"/>
      <c r="ACI1038" s="45"/>
      <c r="ACJ1038" s="45"/>
      <c r="ACK1038" s="45"/>
      <c r="ACL1038" s="45"/>
      <c r="ACM1038" s="45"/>
      <c r="ACN1038" s="45"/>
      <c r="ACO1038" s="45"/>
      <c r="ACP1038" s="45"/>
      <c r="ACQ1038" s="45"/>
      <c r="ACR1038" s="45"/>
      <c r="ACS1038" s="45"/>
      <c r="ACT1038" s="45"/>
      <c r="ACU1038" s="45"/>
      <c r="ACV1038" s="45"/>
      <c r="ACW1038" s="45"/>
      <c r="ACX1038" s="45"/>
      <c r="ACY1038" s="45"/>
      <c r="ACZ1038" s="45"/>
      <c r="ADA1038" s="45"/>
      <c r="ADB1038" s="45"/>
      <c r="ADC1038" s="45"/>
      <c r="ADD1038" s="45"/>
      <c r="ADE1038" s="45"/>
      <c r="ADF1038" s="45"/>
      <c r="ADG1038" s="45"/>
      <c r="ADH1038" s="45"/>
      <c r="ADI1038" s="45"/>
      <c r="ADJ1038" s="45"/>
      <c r="ADK1038" s="45"/>
      <c r="ADL1038" s="45"/>
      <c r="ADM1038" s="45"/>
      <c r="ADN1038" s="45"/>
      <c r="ADO1038" s="45"/>
      <c r="ADP1038" s="45"/>
      <c r="ADQ1038" s="45"/>
      <c r="ADR1038" s="45"/>
      <c r="ADS1038" s="45"/>
      <c r="ADT1038" s="45"/>
      <c r="ADU1038" s="45"/>
      <c r="ADV1038" s="45"/>
      <c r="ADW1038" s="45"/>
      <c r="ADX1038" s="45"/>
      <c r="ADY1038" s="45"/>
      <c r="ADZ1038" s="45"/>
      <c r="AEA1038" s="45"/>
      <c r="AEB1038" s="45"/>
      <c r="AEC1038" s="45"/>
      <c r="AED1038" s="45"/>
      <c r="AEE1038" s="45"/>
      <c r="AEF1038" s="45"/>
      <c r="AEG1038" s="45"/>
      <c r="AEH1038" s="45"/>
      <c r="AEI1038" s="45"/>
      <c r="AEJ1038" s="45"/>
      <c r="AEK1038" s="45"/>
      <c r="AEL1038" s="45"/>
      <c r="AEM1038" s="45"/>
      <c r="AEN1038" s="45"/>
      <c r="AEO1038" s="45"/>
      <c r="AEP1038" s="45"/>
      <c r="AEQ1038" s="45"/>
      <c r="AER1038" s="45"/>
      <c r="AES1038" s="45"/>
      <c r="AET1038" s="45"/>
      <c r="AEU1038" s="45"/>
      <c r="AEV1038" s="45"/>
      <c r="AEW1038" s="45"/>
      <c r="AEX1038" s="45"/>
      <c r="AEY1038" s="45"/>
      <c r="AEZ1038" s="45"/>
      <c r="AFA1038" s="45"/>
      <c r="AFB1038" s="45"/>
      <c r="AFC1038" s="45"/>
      <c r="AFD1038" s="45"/>
      <c r="AFE1038" s="45"/>
      <c r="AFF1038" s="45"/>
      <c r="AFG1038" s="45"/>
      <c r="AFH1038" s="45"/>
      <c r="AFI1038" s="45"/>
      <c r="AFJ1038" s="45"/>
      <c r="AFK1038" s="45"/>
      <c r="AFL1038" s="45"/>
      <c r="AFM1038" s="45"/>
      <c r="AFN1038" s="45"/>
      <c r="AFO1038" s="45"/>
      <c r="AFP1038" s="45"/>
      <c r="AFQ1038" s="45"/>
      <c r="AFR1038" s="45"/>
      <c r="AFS1038" s="45"/>
      <c r="AFT1038" s="45"/>
      <c r="AFU1038" s="45"/>
      <c r="AFV1038" s="45"/>
      <c r="AFW1038" s="45"/>
      <c r="AFX1038" s="45"/>
      <c r="AFY1038" s="45"/>
      <c r="AFZ1038" s="45"/>
      <c r="AGA1038" s="45"/>
      <c r="AGB1038" s="45"/>
      <c r="AGC1038" s="45"/>
      <c r="AGD1038" s="45"/>
      <c r="AGE1038" s="45"/>
      <c r="AGF1038" s="45"/>
      <c r="AGG1038" s="45"/>
      <c r="AGH1038" s="45"/>
      <c r="AGI1038" s="45"/>
      <c r="AGJ1038" s="45"/>
      <c r="AGK1038" s="45"/>
      <c r="AGL1038" s="45"/>
      <c r="AGM1038" s="45"/>
      <c r="AGN1038" s="45"/>
      <c r="AGO1038" s="45"/>
      <c r="AGP1038" s="45"/>
      <c r="AGQ1038" s="45"/>
      <c r="AGR1038" s="45"/>
      <c r="AGS1038" s="45"/>
      <c r="AGT1038" s="45"/>
      <c r="AGU1038" s="45"/>
      <c r="AGV1038" s="45"/>
      <c r="AGW1038" s="45"/>
      <c r="AGX1038" s="45"/>
      <c r="AGY1038" s="45"/>
      <c r="AGZ1038" s="45"/>
      <c r="AHA1038" s="45"/>
      <c r="AHB1038" s="45"/>
      <c r="AHC1038" s="45"/>
      <c r="AHD1038" s="45"/>
      <c r="AHE1038" s="45"/>
      <c r="AHF1038" s="45"/>
      <c r="AHG1038" s="45"/>
      <c r="AHH1038" s="45"/>
      <c r="AHI1038" s="45"/>
      <c r="AHJ1038" s="45"/>
      <c r="AHK1038" s="45"/>
      <c r="AHL1038" s="45"/>
      <c r="AHM1038" s="45"/>
      <c r="AHN1038" s="45"/>
      <c r="AHO1038" s="45"/>
      <c r="AHP1038" s="45"/>
      <c r="AHQ1038" s="45"/>
      <c r="AHR1038" s="45"/>
      <c r="AHS1038" s="45"/>
      <c r="AHT1038" s="45"/>
      <c r="AHU1038" s="45"/>
      <c r="AHV1038" s="45"/>
      <c r="AHW1038" s="45"/>
      <c r="AHX1038" s="45"/>
      <c r="AHY1038" s="45"/>
      <c r="AHZ1038" s="45"/>
      <c r="AIA1038" s="45"/>
      <c r="AIB1038" s="45"/>
      <c r="AIC1038" s="45"/>
      <c r="AID1038" s="45"/>
      <c r="AIE1038" s="45"/>
      <c r="AIF1038" s="45"/>
      <c r="AIG1038" s="45"/>
      <c r="AIH1038" s="45"/>
      <c r="AII1038" s="45"/>
      <c r="AIJ1038" s="45"/>
      <c r="AIK1038" s="45"/>
      <c r="AIL1038" s="45"/>
      <c r="AIM1038" s="45"/>
      <c r="AIN1038" s="45"/>
      <c r="AIO1038" s="45"/>
      <c r="AIP1038" s="45"/>
      <c r="AIQ1038" s="45"/>
      <c r="AIR1038" s="45"/>
      <c r="AIS1038" s="45"/>
      <c r="AIT1038" s="45"/>
      <c r="AIU1038" s="45"/>
      <c r="AIV1038" s="45"/>
      <c r="AIW1038" s="45"/>
      <c r="AIX1038" s="45"/>
      <c r="AIY1038" s="45"/>
      <c r="AIZ1038" s="45"/>
      <c r="AJA1038" s="45"/>
      <c r="AJB1038" s="45"/>
      <c r="AJC1038" s="45"/>
      <c r="AJD1038" s="45"/>
      <c r="AJE1038" s="45"/>
      <c r="AJF1038" s="45"/>
      <c r="AJG1038" s="45"/>
      <c r="AJH1038" s="45"/>
      <c r="AJI1038" s="45"/>
      <c r="AJJ1038" s="45"/>
      <c r="AJK1038" s="45"/>
      <c r="AJL1038" s="45"/>
      <c r="AJM1038" s="45"/>
      <c r="AJN1038" s="45"/>
      <c r="AJO1038" s="45"/>
      <c r="AJP1038" s="45"/>
      <c r="AJQ1038" s="45"/>
      <c r="AJR1038" s="45"/>
      <c r="AJS1038" s="45"/>
      <c r="AJT1038" s="45"/>
      <c r="AJU1038" s="45"/>
      <c r="AJV1038" s="45"/>
      <c r="AJW1038" s="45"/>
      <c r="AJX1038" s="45"/>
      <c r="AJY1038" s="45"/>
      <c r="AJZ1038" s="45"/>
      <c r="AKA1038" s="45"/>
      <c r="AKB1038" s="45"/>
      <c r="AKC1038" s="45"/>
      <c r="AKD1038" s="45"/>
      <c r="AKE1038" s="45"/>
      <c r="AKF1038" s="45"/>
      <c r="AKG1038" s="45"/>
      <c r="AKH1038" s="45"/>
      <c r="AKI1038" s="45"/>
      <c r="AKJ1038" s="45"/>
      <c r="AKK1038" s="45"/>
      <c r="AKL1038" s="45"/>
      <c r="AKM1038" s="45"/>
      <c r="AKN1038" s="45"/>
      <c r="AKO1038" s="45"/>
      <c r="AKP1038" s="45"/>
      <c r="AKQ1038" s="45"/>
      <c r="AKR1038" s="45"/>
      <c r="AKS1038" s="45"/>
      <c r="AKT1038" s="45"/>
      <c r="AKU1038" s="45"/>
      <c r="AKV1038" s="45"/>
      <c r="AKW1038" s="45"/>
      <c r="AKX1038" s="45"/>
      <c r="AKY1038" s="45"/>
      <c r="AKZ1038" s="45"/>
      <c r="ALA1038" s="45"/>
      <c r="ALB1038" s="45"/>
      <c r="ALC1038" s="45"/>
      <c r="ALD1038" s="45"/>
      <c r="ALE1038" s="45"/>
      <c r="ALF1038" s="45"/>
      <c r="ALG1038" s="45"/>
      <c r="ALH1038" s="45"/>
      <c r="ALI1038" s="45"/>
      <c r="ALJ1038" s="45"/>
      <c r="ALK1038" s="45"/>
      <c r="ALL1038" s="45"/>
      <c r="ALM1038" s="45"/>
      <c r="ALN1038" s="45"/>
      <c r="ALO1038" s="45"/>
      <c r="ALP1038" s="45"/>
      <c r="ALQ1038" s="45"/>
      <c r="ALR1038" s="45"/>
      <c r="ALS1038" s="45"/>
      <c r="ALT1038" s="45"/>
      <c r="ALU1038" s="45"/>
      <c r="ALV1038" s="45"/>
      <c r="ALW1038" s="45"/>
      <c r="ALX1038" s="45"/>
      <c r="ALY1038" s="45"/>
      <c r="ALZ1038" s="45"/>
      <c r="AMA1038" s="45"/>
      <c r="AMB1038" s="45"/>
      <c r="AMC1038" s="45"/>
      <c r="AMD1038" s="45"/>
      <c r="AME1038" s="45"/>
      <c r="AMF1038" s="45"/>
      <c r="AMG1038" s="45"/>
      <c r="AMH1038" s="45"/>
      <c r="AMI1038" s="45"/>
      <c r="AMJ1038" s="45"/>
      <c r="AMK1038" s="45"/>
      <c r="AML1038" s="45"/>
      <c r="AMM1038" s="45"/>
      <c r="AMN1038" s="45"/>
      <c r="AMO1038" s="45"/>
      <c r="AMP1038" s="45"/>
      <c r="AMQ1038" s="45"/>
      <c r="AMR1038" s="45"/>
      <c r="AMS1038" s="45"/>
      <c r="AMT1038" s="45"/>
      <c r="AMU1038" s="45"/>
      <c r="AMV1038" s="45"/>
      <c r="AMW1038" s="45"/>
      <c r="AMX1038" s="45"/>
      <c r="AMY1038" s="45"/>
      <c r="AMZ1038" s="45"/>
      <c r="ANA1038" s="45"/>
      <c r="ANB1038" s="45"/>
      <c r="ANC1038" s="45"/>
      <c r="AND1038" s="45"/>
      <c r="ANE1038" s="45"/>
      <c r="ANF1038" s="45"/>
      <c r="ANG1038" s="45"/>
      <c r="ANH1038" s="45"/>
      <c r="ANI1038" s="45"/>
      <c r="ANJ1038" s="45"/>
      <c r="ANK1038" s="45"/>
      <c r="ANL1038" s="45"/>
      <c r="ANM1038" s="45"/>
      <c r="ANN1038" s="45"/>
      <c r="ANO1038" s="45"/>
      <c r="ANP1038" s="45"/>
      <c r="ANQ1038" s="45"/>
      <c r="ANR1038" s="45"/>
      <c r="ANS1038" s="45"/>
      <c r="ANT1038" s="45"/>
      <c r="ANU1038" s="45"/>
      <c r="ANV1038" s="45"/>
      <c r="ANW1038" s="45"/>
      <c r="ANX1038" s="45"/>
      <c r="ANY1038" s="45"/>
      <c r="ANZ1038" s="45"/>
      <c r="AOA1038" s="45"/>
      <c r="AOB1038" s="45"/>
      <c r="AOC1038" s="45"/>
      <c r="AOD1038" s="45"/>
      <c r="AOE1038" s="45"/>
      <c r="AOF1038" s="45"/>
      <c r="AOG1038" s="45"/>
      <c r="AOH1038" s="45"/>
      <c r="AOI1038" s="45"/>
      <c r="AOJ1038" s="45"/>
      <c r="AOK1038" s="45"/>
      <c r="AOL1038" s="45"/>
      <c r="AOM1038" s="45"/>
      <c r="AON1038" s="45"/>
      <c r="AOO1038" s="45"/>
      <c r="AOP1038" s="45"/>
      <c r="AOQ1038" s="45"/>
      <c r="AOR1038" s="45"/>
      <c r="AOS1038" s="45"/>
      <c r="AOT1038" s="45"/>
      <c r="AOU1038" s="45"/>
      <c r="AOV1038" s="45"/>
      <c r="AOW1038" s="45"/>
      <c r="AOX1038" s="45"/>
      <c r="AOY1038" s="45"/>
      <c r="AOZ1038" s="45"/>
      <c r="APA1038" s="45"/>
      <c r="APB1038" s="45"/>
      <c r="APC1038" s="45"/>
      <c r="APD1038" s="45"/>
      <c r="APE1038" s="45"/>
      <c r="APF1038" s="45"/>
      <c r="APG1038" s="45"/>
      <c r="APH1038" s="45"/>
      <c r="API1038" s="45"/>
      <c r="APJ1038" s="45"/>
      <c r="APK1038" s="45"/>
      <c r="APL1038" s="45"/>
      <c r="APM1038" s="45"/>
      <c r="APN1038" s="45"/>
      <c r="APO1038" s="45"/>
      <c r="APP1038" s="45"/>
      <c r="APQ1038" s="45"/>
      <c r="APR1038" s="45"/>
      <c r="APS1038" s="45"/>
      <c r="APT1038" s="45"/>
      <c r="APU1038" s="45"/>
      <c r="APV1038" s="45"/>
      <c r="APW1038" s="45"/>
      <c r="APX1038" s="45"/>
      <c r="APY1038" s="45"/>
      <c r="APZ1038" s="45"/>
      <c r="AQA1038" s="45"/>
      <c r="AQB1038" s="45"/>
      <c r="AQC1038" s="45"/>
      <c r="AQD1038" s="45"/>
      <c r="AQE1038" s="45"/>
      <c r="AQF1038" s="45"/>
      <c r="AQG1038" s="45"/>
      <c r="AQH1038" s="45"/>
      <c r="AQI1038" s="45"/>
      <c r="AQJ1038" s="45"/>
      <c r="AQK1038" s="45"/>
      <c r="AQL1038" s="45"/>
      <c r="AQM1038" s="45"/>
      <c r="AQN1038" s="45"/>
      <c r="AQO1038" s="45"/>
      <c r="AQP1038" s="45"/>
      <c r="AQQ1038" s="45"/>
      <c r="AQR1038" s="45"/>
      <c r="AQS1038" s="45"/>
      <c r="AQT1038" s="45"/>
      <c r="AQU1038" s="45"/>
      <c r="AQV1038" s="45"/>
      <c r="AQW1038" s="45"/>
      <c r="AQX1038" s="45"/>
      <c r="AQY1038" s="45"/>
      <c r="AQZ1038" s="45"/>
      <c r="ARA1038" s="45"/>
      <c r="ARB1038" s="45"/>
      <c r="ARC1038" s="45"/>
      <c r="ARD1038" s="45"/>
      <c r="ARE1038" s="45"/>
      <c r="ARF1038" s="45"/>
      <c r="ARG1038" s="45"/>
      <c r="ARH1038" s="45"/>
      <c r="ARI1038" s="45"/>
      <c r="ARJ1038" s="45"/>
      <c r="ARK1038" s="45"/>
      <c r="ARL1038" s="45"/>
      <c r="ARM1038" s="45"/>
      <c r="ARN1038" s="45"/>
      <c r="ARO1038" s="45"/>
      <c r="ARP1038" s="45"/>
      <c r="ARQ1038" s="45"/>
      <c r="ARR1038" s="45"/>
      <c r="ARS1038" s="45"/>
      <c r="ART1038" s="45"/>
      <c r="ARU1038" s="45"/>
      <c r="ARV1038" s="45"/>
      <c r="ARW1038" s="45"/>
      <c r="ARX1038" s="45"/>
      <c r="ARY1038" s="45"/>
      <c r="ARZ1038" s="45"/>
      <c r="ASA1038" s="45"/>
      <c r="ASB1038" s="45"/>
      <c r="ASC1038" s="45"/>
      <c r="ASD1038" s="45"/>
      <c r="ASE1038" s="45"/>
      <c r="ASF1038" s="45"/>
      <c r="ASG1038" s="45"/>
      <c r="ASH1038" s="45"/>
      <c r="ASI1038" s="45"/>
      <c r="ASJ1038" s="45"/>
      <c r="ASK1038" s="45"/>
      <c r="ASL1038" s="45"/>
      <c r="ASM1038" s="45"/>
      <c r="ASN1038" s="45"/>
      <c r="ASO1038" s="45"/>
      <c r="ASP1038" s="45"/>
      <c r="ASQ1038" s="45"/>
      <c r="ASR1038" s="45"/>
      <c r="ASS1038" s="45"/>
      <c r="AST1038" s="45"/>
      <c r="ASU1038" s="45"/>
      <c r="ASV1038" s="45"/>
      <c r="ASW1038" s="45"/>
      <c r="ASX1038" s="45"/>
      <c r="ASY1038" s="45"/>
      <c r="ASZ1038" s="45"/>
      <c r="ATA1038" s="45"/>
      <c r="ATB1038" s="45"/>
      <c r="ATC1038" s="45"/>
      <c r="ATD1038" s="45"/>
      <c r="ATE1038" s="45"/>
      <c r="ATF1038" s="45"/>
      <c r="ATG1038" s="45"/>
      <c r="ATH1038" s="45"/>
      <c r="ATI1038" s="45"/>
      <c r="ATJ1038" s="45"/>
      <c r="ATK1038" s="45"/>
      <c r="ATL1038" s="45"/>
      <c r="ATM1038" s="45"/>
      <c r="ATN1038" s="45"/>
      <c r="ATO1038" s="45"/>
      <c r="ATP1038" s="45"/>
      <c r="ATQ1038" s="45"/>
      <c r="ATR1038" s="45"/>
      <c r="ATS1038" s="45"/>
      <c r="ATT1038" s="45"/>
      <c r="ATU1038" s="45"/>
      <c r="ATV1038" s="45"/>
      <c r="ATW1038" s="45"/>
      <c r="ATX1038" s="45"/>
      <c r="ATY1038" s="45"/>
      <c r="ATZ1038" s="45"/>
      <c r="AUA1038" s="45"/>
      <c r="AUB1038" s="45"/>
      <c r="AUC1038" s="45"/>
      <c r="AUD1038" s="45"/>
      <c r="AUE1038" s="45"/>
      <c r="AUF1038" s="45"/>
      <c r="AUG1038" s="45"/>
      <c r="AUH1038" s="45"/>
      <c r="AUI1038" s="45"/>
      <c r="AUJ1038" s="45"/>
      <c r="AUK1038" s="45"/>
      <c r="AUL1038" s="45"/>
      <c r="AUM1038" s="45"/>
      <c r="AUN1038" s="45"/>
      <c r="AUO1038" s="45"/>
      <c r="AUP1038" s="45"/>
      <c r="AUQ1038" s="45"/>
      <c r="AUR1038" s="45"/>
      <c r="AUS1038" s="45"/>
      <c r="AUT1038" s="45"/>
      <c r="AUU1038" s="45"/>
      <c r="AUV1038" s="45"/>
      <c r="AUW1038" s="45"/>
      <c r="AUX1038" s="45"/>
      <c r="AUY1038" s="45"/>
      <c r="AUZ1038" s="45"/>
      <c r="AVA1038" s="45"/>
      <c r="AVB1038" s="45"/>
      <c r="AVC1038" s="45"/>
      <c r="AVD1038" s="45"/>
      <c r="AVE1038" s="45"/>
      <c r="AVF1038" s="45"/>
      <c r="AVG1038" s="45"/>
      <c r="AVH1038" s="45"/>
      <c r="AVI1038" s="45"/>
      <c r="AVJ1038" s="45"/>
      <c r="AVK1038" s="45"/>
      <c r="AVL1038" s="45"/>
      <c r="AVM1038" s="45"/>
      <c r="AVN1038" s="45"/>
      <c r="AVO1038" s="45"/>
      <c r="AVP1038" s="45"/>
      <c r="AVQ1038" s="45"/>
      <c r="AVR1038" s="45"/>
      <c r="AVS1038" s="45"/>
      <c r="AVT1038" s="45"/>
      <c r="AVU1038" s="45"/>
      <c r="AVV1038" s="45"/>
      <c r="AVW1038" s="45"/>
      <c r="AVX1038" s="45"/>
      <c r="AVY1038" s="45"/>
      <c r="AVZ1038" s="45"/>
      <c r="AWA1038" s="45"/>
      <c r="AWB1038" s="45"/>
      <c r="AWC1038" s="45"/>
      <c r="AWD1038" s="45"/>
      <c r="AWE1038" s="45"/>
      <c r="AWF1038" s="45"/>
      <c r="AWG1038" s="45"/>
      <c r="AWH1038" s="45"/>
      <c r="AWI1038" s="45"/>
      <c r="AWJ1038" s="45"/>
      <c r="AWK1038" s="45"/>
      <c r="AWL1038" s="45"/>
      <c r="AWM1038" s="45"/>
      <c r="AWN1038" s="45"/>
      <c r="AWO1038" s="45"/>
      <c r="AWP1038" s="45"/>
      <c r="AWQ1038" s="45"/>
      <c r="AWR1038" s="45"/>
      <c r="AWS1038" s="45"/>
      <c r="AWT1038" s="45"/>
      <c r="AWU1038" s="45"/>
      <c r="AWV1038" s="45"/>
      <c r="AWW1038" s="45"/>
      <c r="AWX1038" s="45"/>
      <c r="AWY1038" s="45"/>
      <c r="AWZ1038" s="45"/>
      <c r="AXA1038" s="45"/>
      <c r="AXB1038" s="45"/>
      <c r="AXC1038" s="45"/>
      <c r="AXD1038" s="45"/>
      <c r="AXE1038" s="45"/>
      <c r="AXF1038" s="45"/>
      <c r="AXG1038" s="45"/>
      <c r="AXH1038" s="45"/>
      <c r="AXI1038" s="45"/>
      <c r="AXJ1038" s="45"/>
      <c r="AXK1038" s="45"/>
      <c r="AXL1038" s="45"/>
      <c r="AXM1038" s="45"/>
      <c r="AXN1038" s="45"/>
      <c r="AXO1038" s="45"/>
      <c r="AXP1038" s="45"/>
      <c r="AXQ1038" s="45"/>
      <c r="AXR1038" s="45"/>
      <c r="AXS1038" s="45"/>
      <c r="AXT1038" s="45"/>
      <c r="AXU1038" s="45"/>
      <c r="AXV1038" s="45"/>
      <c r="AXW1038" s="45"/>
      <c r="AXX1038" s="45"/>
      <c r="AXY1038" s="45"/>
      <c r="AXZ1038" s="45"/>
      <c r="AYA1038" s="45"/>
      <c r="AYB1038" s="45"/>
      <c r="AYC1038" s="45"/>
      <c r="AYD1038" s="45"/>
      <c r="AYE1038" s="45"/>
      <c r="AYF1038" s="45"/>
      <c r="AYG1038" s="45"/>
      <c r="AYH1038" s="45"/>
      <c r="AYI1038" s="45"/>
      <c r="AYJ1038" s="45"/>
      <c r="AYK1038" s="45"/>
      <c r="AYL1038" s="45"/>
      <c r="AYM1038" s="45"/>
      <c r="AYN1038" s="45"/>
      <c r="AYO1038" s="45"/>
      <c r="AYP1038" s="45"/>
      <c r="AYQ1038" s="45"/>
      <c r="AYR1038" s="45"/>
      <c r="AYS1038" s="45"/>
      <c r="AYT1038" s="45"/>
      <c r="AYU1038" s="45"/>
      <c r="AYV1038" s="45"/>
      <c r="AYW1038" s="45"/>
      <c r="AYX1038" s="45"/>
      <c r="AYY1038" s="45"/>
      <c r="AYZ1038" s="45"/>
      <c r="AZA1038" s="45"/>
      <c r="AZB1038" s="45"/>
      <c r="AZC1038" s="45"/>
      <c r="AZD1038" s="45"/>
      <c r="AZE1038" s="45"/>
      <c r="AZF1038" s="45"/>
      <c r="AZG1038" s="45"/>
      <c r="AZH1038" s="45"/>
      <c r="AZI1038" s="45"/>
      <c r="AZJ1038" s="45"/>
      <c r="AZK1038" s="45"/>
      <c r="AZL1038" s="45"/>
      <c r="AZM1038" s="45"/>
      <c r="AZN1038" s="45"/>
      <c r="AZO1038" s="45"/>
      <c r="AZP1038" s="45"/>
      <c r="AZQ1038" s="45"/>
      <c r="AZR1038" s="45"/>
      <c r="AZS1038" s="45"/>
      <c r="AZT1038" s="45"/>
      <c r="AZU1038" s="45"/>
      <c r="AZV1038" s="45"/>
      <c r="AZW1038" s="45"/>
      <c r="AZX1038" s="45"/>
      <c r="AZY1038" s="45"/>
      <c r="AZZ1038" s="45"/>
      <c r="BAA1038" s="45"/>
      <c r="BAB1038" s="45"/>
      <c r="BAC1038" s="45"/>
      <c r="BAD1038" s="45"/>
      <c r="BAE1038" s="45"/>
      <c r="BAF1038" s="45"/>
      <c r="BAG1038" s="45"/>
      <c r="BAH1038" s="45"/>
      <c r="BAI1038" s="45"/>
      <c r="BAJ1038" s="45"/>
      <c r="BAK1038" s="45"/>
      <c r="BAL1038" s="45"/>
      <c r="BAM1038" s="45"/>
      <c r="BAN1038" s="45"/>
      <c r="BAO1038" s="45"/>
      <c r="BAP1038" s="45"/>
      <c r="BAQ1038" s="45"/>
      <c r="BAR1038" s="45"/>
      <c r="BAS1038" s="45"/>
      <c r="BAT1038" s="45"/>
      <c r="BAU1038" s="45"/>
      <c r="BAV1038" s="45"/>
      <c r="BAW1038" s="45"/>
      <c r="BAX1038" s="45"/>
      <c r="BAY1038" s="45"/>
      <c r="BAZ1038" s="45"/>
      <c r="BBA1038" s="45"/>
      <c r="BBB1038" s="45"/>
      <c r="BBC1038" s="45"/>
      <c r="BBD1038" s="45"/>
      <c r="BBE1038" s="45"/>
      <c r="BBF1038" s="45"/>
      <c r="BBG1038" s="45"/>
      <c r="BBH1038" s="45"/>
      <c r="BBI1038" s="45"/>
      <c r="BBJ1038" s="45"/>
      <c r="BBK1038" s="45"/>
      <c r="BBL1038" s="45"/>
      <c r="BBM1038" s="45"/>
      <c r="BBN1038" s="45"/>
      <c r="BBO1038" s="45"/>
      <c r="BBP1038" s="45"/>
      <c r="BBQ1038" s="45"/>
      <c r="BBR1038" s="45"/>
      <c r="BBS1038" s="45"/>
      <c r="BBT1038" s="45"/>
      <c r="BBU1038" s="45"/>
      <c r="BBV1038" s="45"/>
      <c r="BBW1038" s="45"/>
      <c r="BBX1038" s="45"/>
      <c r="BBY1038" s="45"/>
      <c r="BBZ1038" s="45"/>
      <c r="BCA1038" s="45"/>
      <c r="BCB1038" s="45"/>
      <c r="BCC1038" s="45"/>
      <c r="BCD1038" s="45"/>
      <c r="BCE1038" s="45"/>
      <c r="BCF1038" s="45"/>
      <c r="BCG1038" s="45"/>
      <c r="BCH1038" s="45"/>
      <c r="BCI1038" s="45"/>
      <c r="BCJ1038" s="45"/>
      <c r="BCK1038" s="45"/>
      <c r="BCL1038" s="45"/>
      <c r="BCM1038" s="45"/>
      <c r="BCN1038" s="45"/>
      <c r="BCO1038" s="45"/>
      <c r="BCP1038" s="45"/>
      <c r="BCQ1038" s="45"/>
      <c r="BCR1038" s="45"/>
      <c r="BCS1038" s="45"/>
      <c r="BCT1038" s="45"/>
      <c r="BCU1038" s="45"/>
      <c r="BCV1038" s="45"/>
      <c r="BCW1038" s="45"/>
      <c r="BCX1038" s="45"/>
      <c r="BCY1038" s="45"/>
      <c r="BCZ1038" s="45"/>
      <c r="BDA1038" s="45"/>
      <c r="BDB1038" s="45"/>
      <c r="BDC1038" s="45"/>
      <c r="BDD1038" s="45"/>
      <c r="BDE1038" s="45"/>
      <c r="BDF1038" s="45"/>
      <c r="BDG1038" s="45"/>
      <c r="BDH1038" s="45"/>
      <c r="BDI1038" s="45"/>
      <c r="BDJ1038" s="45"/>
      <c r="BDK1038" s="45"/>
      <c r="BDL1038" s="45"/>
      <c r="BDM1038" s="45"/>
      <c r="BDN1038" s="45"/>
      <c r="BDO1038" s="45"/>
      <c r="BDP1038" s="45"/>
      <c r="BDQ1038" s="45"/>
      <c r="BDR1038" s="45"/>
      <c r="BDS1038" s="45"/>
      <c r="BDT1038" s="45"/>
      <c r="BDU1038" s="45"/>
      <c r="BDV1038" s="45"/>
      <c r="BDW1038" s="45"/>
      <c r="BDX1038" s="45"/>
      <c r="BDY1038" s="45"/>
      <c r="BDZ1038" s="45"/>
      <c r="BEA1038" s="45"/>
      <c r="BEB1038" s="45"/>
      <c r="BEC1038" s="45"/>
      <c r="BED1038" s="45"/>
      <c r="BEE1038" s="45"/>
      <c r="BEF1038" s="45"/>
      <c r="BEG1038" s="45"/>
      <c r="BEH1038" s="45"/>
      <c r="BEI1038" s="45"/>
      <c r="BEJ1038" s="45"/>
      <c r="BEK1038" s="45"/>
      <c r="BEL1038" s="45"/>
      <c r="BEM1038" s="45"/>
      <c r="BEN1038" s="45"/>
      <c r="BEO1038" s="45"/>
      <c r="BEP1038" s="45"/>
      <c r="BEQ1038" s="45"/>
      <c r="BER1038" s="45"/>
      <c r="BES1038" s="45"/>
      <c r="BET1038" s="45"/>
      <c r="BEU1038" s="45"/>
      <c r="BEV1038" s="45"/>
      <c r="BEW1038" s="45"/>
      <c r="BEX1038" s="45"/>
      <c r="BEY1038" s="45"/>
      <c r="BEZ1038" s="45"/>
      <c r="BFA1038" s="45"/>
      <c r="BFB1038" s="45"/>
      <c r="BFC1038" s="45"/>
      <c r="BFD1038" s="45"/>
      <c r="BFE1038" s="45"/>
      <c r="BFF1038" s="45"/>
      <c r="BFG1038" s="45"/>
      <c r="BFH1038" s="45"/>
      <c r="BFI1038" s="45"/>
      <c r="BFJ1038" s="45"/>
      <c r="BFK1038" s="45"/>
      <c r="BFL1038" s="45"/>
      <c r="BFM1038" s="45"/>
      <c r="BFN1038" s="45"/>
      <c r="BFO1038" s="45"/>
      <c r="BFP1038" s="45"/>
      <c r="BFQ1038" s="45"/>
      <c r="BFR1038" s="45"/>
      <c r="BFS1038" s="45"/>
      <c r="BFT1038" s="45"/>
      <c r="BFU1038" s="45"/>
      <c r="BFV1038" s="45"/>
      <c r="BFW1038" s="45"/>
      <c r="BFX1038" s="45"/>
      <c r="BFY1038" s="45"/>
      <c r="BFZ1038" s="45"/>
      <c r="BGA1038" s="45"/>
      <c r="BGB1038" s="45"/>
      <c r="BGC1038" s="45"/>
      <c r="BGD1038" s="45"/>
      <c r="BGE1038" s="45"/>
      <c r="BGF1038" s="45"/>
      <c r="BGG1038" s="45"/>
      <c r="BGH1038" s="45"/>
      <c r="BGI1038" s="45"/>
      <c r="BGJ1038" s="45"/>
      <c r="BGK1038" s="45"/>
      <c r="BGL1038" s="45"/>
      <c r="BGM1038" s="45"/>
      <c r="BGN1038" s="45"/>
      <c r="BGO1038" s="45"/>
      <c r="BGP1038" s="45"/>
      <c r="BGQ1038" s="45"/>
      <c r="BGR1038" s="45"/>
      <c r="BGS1038" s="45"/>
      <c r="BGT1038" s="45"/>
      <c r="BGU1038" s="45"/>
      <c r="BGV1038" s="45"/>
      <c r="BGW1038" s="45"/>
      <c r="BGX1038" s="45"/>
      <c r="BGY1038" s="45"/>
      <c r="BGZ1038" s="45"/>
      <c r="BHA1038" s="45"/>
      <c r="BHB1038" s="45"/>
      <c r="BHC1038" s="45"/>
      <c r="BHD1038" s="45"/>
      <c r="BHE1038" s="45"/>
      <c r="BHF1038" s="45"/>
      <c r="BHG1038" s="45"/>
      <c r="BHH1038" s="45"/>
      <c r="BHI1038" s="45"/>
      <c r="BHJ1038" s="45"/>
      <c r="BHK1038" s="45"/>
      <c r="BHL1038" s="45"/>
      <c r="BHM1038" s="45"/>
      <c r="BHN1038" s="45"/>
      <c r="BHO1038" s="45"/>
      <c r="BHP1038" s="45"/>
      <c r="BHQ1038" s="45"/>
      <c r="BHR1038" s="45"/>
      <c r="BHS1038" s="45"/>
      <c r="BHT1038" s="45"/>
      <c r="BHU1038" s="45"/>
      <c r="BHV1038" s="45"/>
      <c r="BHW1038" s="45"/>
      <c r="BHX1038" s="45"/>
      <c r="BHY1038" s="45"/>
      <c r="BHZ1038" s="45"/>
      <c r="BIA1038" s="45"/>
      <c r="BIB1038" s="45"/>
      <c r="BIC1038" s="45"/>
      <c r="BID1038" s="45"/>
      <c r="BIE1038" s="45"/>
      <c r="BIF1038" s="45"/>
      <c r="BIG1038" s="45"/>
      <c r="BIH1038" s="45"/>
      <c r="BII1038" s="45"/>
      <c r="BIJ1038" s="45"/>
      <c r="BIK1038" s="45"/>
      <c r="BIL1038" s="45"/>
      <c r="BIM1038" s="45"/>
      <c r="BIN1038" s="45"/>
      <c r="BIO1038" s="45"/>
      <c r="BIP1038" s="45"/>
      <c r="BIQ1038" s="45"/>
      <c r="BIR1038" s="45"/>
      <c r="BIS1038" s="45"/>
      <c r="BIT1038" s="45"/>
      <c r="BIU1038" s="45"/>
      <c r="BIV1038" s="45"/>
      <c r="BIW1038" s="45"/>
      <c r="BIX1038" s="45"/>
      <c r="BIY1038" s="45"/>
      <c r="BIZ1038" s="45"/>
      <c r="BJA1038" s="45"/>
      <c r="BJB1038" s="45"/>
      <c r="BJC1038" s="45"/>
      <c r="BJD1038" s="45"/>
      <c r="BJE1038" s="45"/>
      <c r="BJF1038" s="45"/>
      <c r="BJG1038" s="45"/>
      <c r="BJH1038" s="45"/>
      <c r="BJI1038" s="45"/>
      <c r="BJJ1038" s="45"/>
      <c r="BJK1038" s="45"/>
      <c r="BJL1038" s="45"/>
      <c r="BJM1038" s="45"/>
      <c r="BJN1038" s="45"/>
      <c r="BJO1038" s="45"/>
      <c r="BJP1038" s="45"/>
      <c r="BJQ1038" s="45"/>
      <c r="BJR1038" s="45"/>
      <c r="BJS1038" s="45"/>
      <c r="BJT1038" s="45"/>
      <c r="BJU1038" s="45"/>
      <c r="BJV1038" s="45"/>
      <c r="BJW1038" s="45"/>
      <c r="BJX1038" s="45"/>
      <c r="BJY1038" s="45"/>
      <c r="BJZ1038" s="45"/>
      <c r="BKA1038" s="45"/>
      <c r="BKB1038" s="45"/>
      <c r="BKC1038" s="45"/>
      <c r="BKD1038" s="45"/>
      <c r="BKE1038" s="45"/>
      <c r="BKF1038" s="45"/>
      <c r="BKG1038" s="45"/>
      <c r="BKH1038" s="45"/>
      <c r="BKI1038" s="45"/>
      <c r="BKJ1038" s="45"/>
      <c r="BKK1038" s="45"/>
      <c r="BKL1038" s="45"/>
      <c r="BKM1038" s="45"/>
      <c r="BKN1038" s="45"/>
      <c r="BKO1038" s="45"/>
      <c r="BKP1038" s="45"/>
      <c r="BKQ1038" s="45"/>
      <c r="BKR1038" s="45"/>
      <c r="BKS1038" s="45"/>
      <c r="BKT1038" s="45"/>
      <c r="BKU1038" s="45"/>
      <c r="BKV1038" s="45"/>
      <c r="BKW1038" s="45"/>
      <c r="BKX1038" s="45"/>
      <c r="BKY1038" s="45"/>
      <c r="BKZ1038" s="45"/>
      <c r="BLA1038" s="45"/>
      <c r="BLB1038" s="45"/>
      <c r="BLC1038" s="45"/>
      <c r="BLD1038" s="45"/>
      <c r="BLE1038" s="45"/>
      <c r="BLF1038" s="45"/>
      <c r="BLG1038" s="45"/>
      <c r="BLH1038" s="45"/>
      <c r="BLI1038" s="45"/>
      <c r="BLJ1038" s="45"/>
      <c r="BLK1038" s="45"/>
      <c r="BLL1038" s="45"/>
      <c r="BLM1038" s="45"/>
      <c r="BLN1038" s="45"/>
      <c r="BLO1038" s="45"/>
      <c r="BLP1038" s="45"/>
      <c r="BLQ1038" s="45"/>
      <c r="BLR1038" s="45"/>
      <c r="BLS1038" s="45"/>
      <c r="BLT1038" s="45"/>
      <c r="BLU1038" s="45"/>
      <c r="BLV1038" s="45"/>
      <c r="BLW1038" s="45"/>
      <c r="BLX1038" s="45"/>
      <c r="BLY1038" s="45"/>
      <c r="BLZ1038" s="45"/>
      <c r="BMA1038" s="45"/>
      <c r="BMB1038" s="45"/>
      <c r="BMC1038" s="45"/>
      <c r="BMD1038" s="45"/>
      <c r="BME1038" s="45"/>
      <c r="BMF1038" s="45"/>
      <c r="BMG1038" s="45"/>
      <c r="BMH1038" s="45"/>
      <c r="BMI1038" s="45"/>
      <c r="BMJ1038" s="45"/>
      <c r="BMK1038" s="45"/>
      <c r="BML1038" s="45"/>
      <c r="BMM1038" s="45"/>
      <c r="BMN1038" s="45"/>
      <c r="BMO1038" s="45"/>
      <c r="BMP1038" s="45"/>
      <c r="BMQ1038" s="45"/>
      <c r="BMR1038" s="45"/>
      <c r="BMS1038" s="45"/>
      <c r="BMT1038" s="45"/>
      <c r="BMU1038" s="45"/>
      <c r="BMV1038" s="45"/>
      <c r="BMW1038" s="45"/>
      <c r="BMX1038" s="45"/>
      <c r="BMY1038" s="45"/>
      <c r="BMZ1038" s="45"/>
      <c r="BNA1038" s="45"/>
      <c r="BNB1038" s="45"/>
      <c r="BNC1038" s="45"/>
      <c r="BND1038" s="45"/>
      <c r="BNE1038" s="45"/>
      <c r="BNF1038" s="45"/>
      <c r="BNG1038" s="45"/>
      <c r="BNH1038" s="45"/>
      <c r="BNI1038" s="45"/>
      <c r="BNJ1038" s="45"/>
      <c r="BNK1038" s="45"/>
      <c r="BNL1038" s="45"/>
      <c r="BNM1038" s="45"/>
      <c r="BNN1038" s="45"/>
      <c r="BNO1038" s="45"/>
      <c r="BNP1038" s="45"/>
      <c r="BNQ1038" s="45"/>
      <c r="BNR1038" s="45"/>
      <c r="BNS1038" s="45"/>
      <c r="BNT1038" s="45"/>
      <c r="BNU1038" s="45"/>
      <c r="BNV1038" s="45"/>
      <c r="BNW1038" s="45"/>
      <c r="BNX1038" s="45"/>
      <c r="BNY1038" s="45"/>
      <c r="BNZ1038" s="45"/>
      <c r="BOA1038" s="45"/>
      <c r="BOB1038" s="45"/>
      <c r="BOC1038" s="45"/>
      <c r="BOD1038" s="45"/>
      <c r="BOE1038" s="45"/>
      <c r="BOF1038" s="45"/>
      <c r="BOG1038" s="45"/>
      <c r="BOH1038" s="45"/>
      <c r="BOI1038" s="45"/>
      <c r="BOJ1038" s="45"/>
      <c r="BOK1038" s="45"/>
      <c r="BOL1038" s="45"/>
      <c r="BOM1038" s="45"/>
      <c r="BON1038" s="45"/>
      <c r="BOO1038" s="45"/>
      <c r="BOP1038" s="45"/>
      <c r="BOQ1038" s="45"/>
      <c r="BOR1038" s="45"/>
      <c r="BOS1038" s="45"/>
      <c r="BOT1038" s="45"/>
      <c r="BOU1038" s="45"/>
      <c r="BOV1038" s="45"/>
      <c r="BOW1038" s="45"/>
      <c r="BOX1038" s="45"/>
      <c r="BOY1038" s="45"/>
      <c r="BOZ1038" s="45"/>
      <c r="BPA1038" s="45"/>
      <c r="BPB1038" s="45"/>
      <c r="BPC1038" s="45"/>
      <c r="BPD1038" s="45"/>
      <c r="BPE1038" s="45"/>
      <c r="BPF1038" s="45"/>
      <c r="BPG1038" s="45"/>
      <c r="BPH1038" s="45"/>
      <c r="BPI1038" s="45"/>
      <c r="BPJ1038" s="45"/>
      <c r="BPK1038" s="45"/>
      <c r="BPL1038" s="45"/>
      <c r="BPM1038" s="45"/>
      <c r="BPN1038" s="45"/>
      <c r="BPO1038" s="45"/>
      <c r="BPP1038" s="45"/>
      <c r="BPQ1038" s="45"/>
      <c r="BPR1038" s="45"/>
      <c r="BPS1038" s="45"/>
      <c r="BPT1038" s="45"/>
      <c r="BPU1038" s="45"/>
      <c r="BPV1038" s="45"/>
      <c r="BPW1038" s="45"/>
      <c r="BPX1038" s="45"/>
      <c r="BPY1038" s="45"/>
      <c r="BPZ1038" s="45"/>
      <c r="BQA1038" s="45"/>
      <c r="BQB1038" s="45"/>
      <c r="BQC1038" s="45"/>
      <c r="BQD1038" s="45"/>
      <c r="BQE1038" s="45"/>
      <c r="BQF1038" s="45"/>
      <c r="BQG1038" s="45"/>
      <c r="BQH1038" s="45"/>
      <c r="BQI1038" s="45"/>
      <c r="BQJ1038" s="45"/>
      <c r="BQK1038" s="45"/>
      <c r="BQL1038" s="45"/>
      <c r="BQM1038" s="45"/>
      <c r="BQN1038" s="45"/>
      <c r="BQO1038" s="45"/>
      <c r="BQP1038" s="45"/>
      <c r="BQQ1038" s="45"/>
      <c r="BQR1038" s="45"/>
      <c r="BQS1038" s="45"/>
      <c r="BQT1038" s="45"/>
      <c r="BQU1038" s="45"/>
      <c r="BQV1038" s="45"/>
      <c r="BQW1038" s="45"/>
      <c r="BQX1038" s="45"/>
      <c r="BQY1038" s="45"/>
      <c r="BQZ1038" s="45"/>
      <c r="BRA1038" s="45"/>
      <c r="BRB1038" s="45"/>
      <c r="BRC1038" s="45"/>
      <c r="BRD1038" s="45"/>
      <c r="BRE1038" s="45"/>
      <c r="BRF1038" s="45"/>
      <c r="BRG1038" s="45"/>
      <c r="BRH1038" s="45"/>
      <c r="BRI1038" s="45"/>
      <c r="BRJ1038" s="45"/>
      <c r="BRK1038" s="45"/>
      <c r="BRL1038" s="45"/>
      <c r="BRM1038" s="45"/>
      <c r="BRN1038" s="45"/>
      <c r="BRO1038" s="45"/>
      <c r="BRP1038" s="45"/>
      <c r="BRQ1038" s="45"/>
      <c r="BRR1038" s="45"/>
      <c r="BRS1038" s="45"/>
      <c r="BRT1038" s="45"/>
      <c r="BRU1038" s="45"/>
      <c r="BRV1038" s="45"/>
      <c r="BRW1038" s="45"/>
      <c r="BRX1038" s="45"/>
      <c r="BRY1038" s="45"/>
      <c r="BRZ1038" s="45"/>
      <c r="BSA1038" s="45"/>
      <c r="BSB1038" s="45"/>
      <c r="BSC1038" s="45"/>
      <c r="BSD1038" s="45"/>
      <c r="BSE1038" s="45"/>
      <c r="BSF1038" s="45"/>
      <c r="BSG1038" s="45"/>
      <c r="BSH1038" s="45"/>
      <c r="BSI1038" s="45"/>
      <c r="BSJ1038" s="45"/>
      <c r="BSK1038" s="45"/>
      <c r="BSL1038" s="45"/>
      <c r="BSM1038" s="45"/>
      <c r="BSN1038" s="45"/>
      <c r="BSO1038" s="45"/>
      <c r="BSP1038" s="45"/>
      <c r="BSQ1038" s="45"/>
      <c r="BSR1038" s="45"/>
      <c r="BSS1038" s="45"/>
      <c r="BST1038" s="45"/>
      <c r="BSU1038" s="45"/>
      <c r="BSV1038" s="45"/>
      <c r="BSW1038" s="45"/>
      <c r="BSX1038" s="45"/>
      <c r="BSY1038" s="45"/>
      <c r="BSZ1038" s="45"/>
      <c r="BTA1038" s="45"/>
      <c r="BTB1038" s="45"/>
      <c r="BTC1038" s="45"/>
      <c r="BTD1038" s="45"/>
      <c r="BTE1038" s="45"/>
      <c r="BTF1038" s="45"/>
      <c r="BTG1038" s="45"/>
      <c r="BTH1038" s="45"/>
      <c r="BTI1038" s="45"/>
      <c r="BTJ1038" s="45"/>
      <c r="BTK1038" s="45"/>
      <c r="BTL1038" s="45"/>
      <c r="BTM1038" s="45"/>
      <c r="BTN1038" s="45"/>
      <c r="BTO1038" s="45"/>
      <c r="BTP1038" s="45"/>
      <c r="BTQ1038" s="45"/>
      <c r="BTR1038" s="45"/>
      <c r="BTS1038" s="45"/>
      <c r="BTT1038" s="45"/>
      <c r="BTU1038" s="45"/>
      <c r="BTV1038" s="45"/>
      <c r="BTW1038" s="45"/>
      <c r="BTX1038" s="45"/>
      <c r="BTY1038" s="45"/>
      <c r="BTZ1038" s="45"/>
      <c r="BUA1038" s="45"/>
      <c r="BUB1038" s="45"/>
      <c r="BUC1038" s="45"/>
      <c r="BUD1038" s="45"/>
      <c r="BUE1038" s="45"/>
      <c r="BUF1038" s="45"/>
      <c r="BUG1038" s="45"/>
      <c r="BUH1038" s="45"/>
      <c r="BUI1038" s="45"/>
      <c r="BUJ1038" s="45"/>
      <c r="BUK1038" s="45"/>
      <c r="BUL1038" s="45"/>
      <c r="BUM1038" s="45"/>
      <c r="BUN1038" s="45"/>
      <c r="BUO1038" s="45"/>
      <c r="BUP1038" s="45"/>
      <c r="BUQ1038" s="45"/>
      <c r="BUR1038" s="45"/>
      <c r="BUS1038" s="45"/>
      <c r="BUT1038" s="45"/>
      <c r="BUU1038" s="45"/>
      <c r="BUV1038" s="45"/>
      <c r="BUW1038" s="45"/>
      <c r="BUX1038" s="45"/>
      <c r="BUY1038" s="45"/>
      <c r="BUZ1038" s="45"/>
      <c r="BVA1038" s="45"/>
      <c r="BVB1038" s="45"/>
      <c r="BVC1038" s="45"/>
      <c r="BVD1038" s="45"/>
      <c r="BVE1038" s="45"/>
      <c r="BVF1038" s="45"/>
      <c r="BVG1038" s="45"/>
      <c r="BVH1038" s="45"/>
      <c r="BVI1038" s="45"/>
      <c r="BVJ1038" s="45"/>
      <c r="BVK1038" s="45"/>
      <c r="BVL1038" s="45"/>
      <c r="BVM1038" s="45"/>
      <c r="BVN1038" s="45"/>
      <c r="BVO1038" s="45"/>
      <c r="BVP1038" s="45"/>
      <c r="BVQ1038" s="45"/>
      <c r="BVR1038" s="45"/>
      <c r="BVS1038" s="45"/>
      <c r="BVT1038" s="45"/>
      <c r="BVU1038" s="45"/>
      <c r="BVV1038" s="45"/>
      <c r="BVW1038" s="45"/>
      <c r="BVX1038" s="45"/>
      <c r="BVY1038" s="45"/>
      <c r="BVZ1038" s="45"/>
      <c r="BWA1038" s="45"/>
      <c r="BWB1038" s="45"/>
      <c r="BWC1038" s="45"/>
      <c r="BWD1038" s="45"/>
      <c r="BWE1038" s="45"/>
      <c r="BWF1038" s="45"/>
      <c r="BWG1038" s="45"/>
      <c r="BWH1038" s="45"/>
      <c r="BWI1038" s="45"/>
      <c r="BWJ1038" s="45"/>
      <c r="BWK1038" s="45"/>
      <c r="BWL1038" s="45"/>
      <c r="BWM1038" s="45"/>
      <c r="BWN1038" s="45"/>
      <c r="BWO1038" s="45"/>
      <c r="BWP1038" s="45"/>
      <c r="BWQ1038" s="45"/>
      <c r="BWR1038" s="45"/>
      <c r="BWS1038" s="45"/>
      <c r="BWT1038" s="45"/>
      <c r="BWU1038" s="45"/>
      <c r="BWV1038" s="45"/>
      <c r="BWW1038" s="45"/>
      <c r="BWX1038" s="45"/>
      <c r="BWY1038" s="45"/>
      <c r="BWZ1038" s="45"/>
      <c r="BXA1038" s="45"/>
      <c r="BXB1038" s="45"/>
      <c r="BXC1038" s="45"/>
      <c r="BXD1038" s="45"/>
      <c r="BXE1038" s="45"/>
      <c r="BXF1038" s="45"/>
      <c r="BXG1038" s="45"/>
      <c r="BXH1038" s="45"/>
      <c r="BXI1038" s="45"/>
      <c r="BXJ1038" s="45"/>
      <c r="BXK1038" s="45"/>
      <c r="BXL1038" s="45"/>
      <c r="BXM1038" s="45"/>
      <c r="BXN1038" s="45"/>
      <c r="BXO1038" s="45"/>
      <c r="BXP1038" s="45"/>
      <c r="BXQ1038" s="45"/>
      <c r="BXR1038" s="45"/>
      <c r="BXS1038" s="45"/>
      <c r="BXT1038" s="45"/>
      <c r="BXU1038" s="45"/>
      <c r="BXV1038" s="45"/>
      <c r="BXW1038" s="45"/>
      <c r="BXX1038" s="45"/>
      <c r="BXY1038" s="45"/>
      <c r="BXZ1038" s="45"/>
      <c r="BYA1038" s="45"/>
      <c r="BYB1038" s="45"/>
      <c r="BYC1038" s="45"/>
      <c r="BYD1038" s="45"/>
      <c r="BYE1038" s="45"/>
      <c r="BYF1038" s="45"/>
      <c r="BYG1038" s="45"/>
      <c r="BYH1038" s="45"/>
      <c r="BYI1038" s="45"/>
      <c r="BYJ1038" s="45"/>
      <c r="BYK1038" s="45"/>
      <c r="BYL1038" s="45"/>
      <c r="BYM1038" s="45"/>
      <c r="BYN1038" s="45"/>
      <c r="BYO1038" s="45"/>
      <c r="BYP1038" s="45"/>
      <c r="BYQ1038" s="45"/>
      <c r="BYR1038" s="45"/>
      <c r="BYS1038" s="45"/>
      <c r="BYT1038" s="45"/>
      <c r="BYU1038" s="45"/>
      <c r="BYV1038" s="45"/>
      <c r="BYW1038" s="45"/>
      <c r="BYX1038" s="45"/>
      <c r="BYY1038" s="45"/>
      <c r="BYZ1038" s="45"/>
      <c r="BZA1038" s="45"/>
      <c r="BZB1038" s="45"/>
      <c r="BZC1038" s="45"/>
      <c r="BZD1038" s="45"/>
      <c r="BZE1038" s="45"/>
      <c r="BZF1038" s="45"/>
      <c r="BZG1038" s="45"/>
      <c r="BZH1038" s="45"/>
      <c r="BZI1038" s="45"/>
      <c r="BZJ1038" s="45"/>
      <c r="BZK1038" s="45"/>
      <c r="BZL1038" s="45"/>
      <c r="BZM1038" s="45"/>
      <c r="BZN1038" s="45"/>
      <c r="BZO1038" s="45"/>
      <c r="BZP1038" s="45"/>
      <c r="BZQ1038" s="45"/>
      <c r="BZR1038" s="45"/>
      <c r="BZS1038" s="45"/>
      <c r="BZT1038" s="45"/>
      <c r="BZU1038" s="45"/>
      <c r="BZV1038" s="45"/>
      <c r="BZW1038" s="45"/>
      <c r="BZX1038" s="45"/>
      <c r="BZY1038" s="45"/>
      <c r="BZZ1038" s="45"/>
      <c r="CAA1038" s="45"/>
      <c r="CAB1038" s="45"/>
      <c r="CAC1038" s="45"/>
      <c r="CAD1038" s="45"/>
      <c r="CAE1038" s="45"/>
      <c r="CAF1038" s="45"/>
      <c r="CAG1038" s="45"/>
      <c r="CAH1038" s="45"/>
      <c r="CAI1038" s="45"/>
      <c r="CAJ1038" s="45"/>
      <c r="CAK1038" s="45"/>
      <c r="CAL1038" s="45"/>
      <c r="CAM1038" s="45"/>
      <c r="CAN1038" s="45"/>
      <c r="CAO1038" s="45"/>
      <c r="CAP1038" s="45"/>
      <c r="CAQ1038" s="45"/>
      <c r="CAR1038" s="45"/>
      <c r="CAS1038" s="45"/>
      <c r="CAT1038" s="45"/>
      <c r="CAU1038" s="45"/>
      <c r="CAV1038" s="45"/>
      <c r="CAW1038" s="45"/>
      <c r="CAX1038" s="45"/>
      <c r="CAY1038" s="45"/>
      <c r="CAZ1038" s="45"/>
      <c r="CBA1038" s="45"/>
      <c r="CBB1038" s="45"/>
      <c r="CBC1038" s="45"/>
      <c r="CBD1038" s="45"/>
      <c r="CBE1038" s="45"/>
      <c r="CBF1038" s="45"/>
      <c r="CBG1038" s="45"/>
      <c r="CBH1038" s="45"/>
      <c r="CBI1038" s="45"/>
      <c r="CBJ1038" s="45"/>
      <c r="CBK1038" s="45"/>
      <c r="CBL1038" s="45"/>
      <c r="CBM1038" s="45"/>
      <c r="CBN1038" s="45"/>
      <c r="CBO1038" s="45"/>
      <c r="CBP1038" s="45"/>
      <c r="CBQ1038" s="45"/>
      <c r="CBR1038" s="45"/>
      <c r="CBS1038" s="45"/>
      <c r="CBT1038" s="45"/>
      <c r="CBU1038" s="45"/>
      <c r="CBV1038" s="45"/>
      <c r="CBW1038" s="45"/>
      <c r="CBX1038" s="45"/>
      <c r="CBY1038" s="45"/>
      <c r="CBZ1038" s="45"/>
      <c r="CCA1038" s="45"/>
      <c r="CCB1038" s="45"/>
      <c r="CCC1038" s="45"/>
      <c r="CCD1038" s="45"/>
      <c r="CCE1038" s="45"/>
      <c r="CCF1038" s="45"/>
      <c r="CCG1038" s="45"/>
      <c r="CCH1038" s="45"/>
      <c r="CCI1038" s="45"/>
      <c r="CCJ1038" s="45"/>
      <c r="CCK1038" s="45"/>
      <c r="CCL1038" s="45"/>
      <c r="CCM1038" s="45"/>
      <c r="CCN1038" s="45"/>
      <c r="CCO1038" s="45"/>
      <c r="CCP1038" s="45"/>
      <c r="CCQ1038" s="45"/>
      <c r="CCR1038" s="45"/>
      <c r="CCS1038" s="45"/>
      <c r="CCT1038" s="45"/>
      <c r="CCU1038" s="45"/>
      <c r="CCV1038" s="45"/>
      <c r="CCW1038" s="45"/>
      <c r="CCX1038" s="45"/>
      <c r="CCY1038" s="45"/>
      <c r="CCZ1038" s="45"/>
      <c r="CDA1038" s="45"/>
      <c r="CDB1038" s="45"/>
      <c r="CDC1038" s="45"/>
      <c r="CDD1038" s="45"/>
      <c r="CDE1038" s="45"/>
      <c r="CDF1038" s="45"/>
      <c r="CDG1038" s="45"/>
      <c r="CDH1038" s="45"/>
      <c r="CDI1038" s="45"/>
      <c r="CDJ1038" s="45"/>
      <c r="CDK1038" s="45"/>
      <c r="CDL1038" s="45"/>
      <c r="CDM1038" s="45"/>
      <c r="CDN1038" s="45"/>
      <c r="CDO1038" s="45"/>
      <c r="CDP1038" s="45"/>
      <c r="CDQ1038" s="45"/>
      <c r="CDR1038" s="45"/>
      <c r="CDS1038" s="45"/>
      <c r="CDT1038" s="45"/>
      <c r="CDU1038" s="45"/>
      <c r="CDV1038" s="45"/>
      <c r="CDW1038" s="45"/>
      <c r="CDX1038" s="45"/>
      <c r="CDY1038" s="45"/>
      <c r="CDZ1038" s="45"/>
      <c r="CEA1038" s="45"/>
      <c r="CEB1038" s="45"/>
      <c r="CEC1038" s="45"/>
      <c r="CED1038" s="45"/>
      <c r="CEE1038" s="45"/>
      <c r="CEF1038" s="45"/>
      <c r="CEG1038" s="45"/>
      <c r="CEH1038" s="45"/>
      <c r="CEI1038" s="45"/>
      <c r="CEJ1038" s="45"/>
      <c r="CEK1038" s="45"/>
      <c r="CEL1038" s="45"/>
      <c r="CEM1038" s="45"/>
      <c r="CEN1038" s="45"/>
      <c r="CEO1038" s="45"/>
      <c r="CEP1038" s="45"/>
      <c r="CEQ1038" s="45"/>
      <c r="CER1038" s="45"/>
      <c r="CES1038" s="45"/>
      <c r="CET1038" s="45"/>
      <c r="CEU1038" s="45"/>
      <c r="CEV1038" s="45"/>
      <c r="CEW1038" s="45"/>
      <c r="CEX1038" s="45"/>
      <c r="CEY1038" s="45"/>
      <c r="CEZ1038" s="45"/>
      <c r="CFA1038" s="45"/>
      <c r="CFB1038" s="45"/>
      <c r="CFC1038" s="45"/>
      <c r="CFD1038" s="45"/>
      <c r="CFE1038" s="45"/>
      <c r="CFF1038" s="45"/>
      <c r="CFG1038" s="45"/>
      <c r="CFH1038" s="45"/>
      <c r="CFI1038" s="45"/>
      <c r="CFJ1038" s="45"/>
      <c r="CFK1038" s="45"/>
      <c r="CFL1038" s="45"/>
      <c r="CFM1038" s="45"/>
      <c r="CFN1038" s="45"/>
      <c r="CFO1038" s="45"/>
      <c r="CFP1038" s="45"/>
      <c r="CFQ1038" s="45"/>
      <c r="CFR1038" s="45"/>
      <c r="CFS1038" s="45"/>
      <c r="CFT1038" s="45"/>
      <c r="CFU1038" s="45"/>
      <c r="CFV1038" s="45"/>
      <c r="CFW1038" s="45"/>
      <c r="CFX1038" s="45"/>
      <c r="CFY1038" s="45"/>
      <c r="CFZ1038" s="45"/>
      <c r="CGA1038" s="45"/>
      <c r="CGB1038" s="45"/>
      <c r="CGC1038" s="45"/>
      <c r="CGD1038" s="45"/>
      <c r="CGE1038" s="45"/>
      <c r="CGF1038" s="45"/>
      <c r="CGG1038" s="45"/>
      <c r="CGH1038" s="45"/>
      <c r="CGI1038" s="45"/>
      <c r="CGJ1038" s="45"/>
      <c r="CGK1038" s="45"/>
      <c r="CGL1038" s="45"/>
      <c r="CGM1038" s="45"/>
      <c r="CGN1038" s="45"/>
      <c r="CGO1038" s="45"/>
      <c r="CGP1038" s="45"/>
      <c r="CGQ1038" s="45"/>
      <c r="CGR1038" s="45"/>
      <c r="CGS1038" s="45"/>
      <c r="CGT1038" s="45"/>
      <c r="CGU1038" s="45"/>
      <c r="CGV1038" s="45"/>
      <c r="CGW1038" s="45"/>
      <c r="CGX1038" s="45"/>
      <c r="CGY1038" s="45"/>
      <c r="CGZ1038" s="45"/>
      <c r="CHA1038" s="45"/>
      <c r="CHB1038" s="45"/>
      <c r="CHC1038" s="45"/>
      <c r="CHD1038" s="45"/>
      <c r="CHE1038" s="45"/>
      <c r="CHF1038" s="45"/>
      <c r="CHG1038" s="45"/>
      <c r="CHH1038" s="45"/>
      <c r="CHI1038" s="45"/>
      <c r="CHJ1038" s="45"/>
      <c r="CHK1038" s="45"/>
      <c r="CHL1038" s="45"/>
      <c r="CHM1038" s="45"/>
      <c r="CHN1038" s="45"/>
      <c r="CHO1038" s="45"/>
      <c r="CHP1038" s="45"/>
      <c r="CHQ1038" s="45"/>
      <c r="CHR1038" s="45"/>
      <c r="CHS1038" s="45"/>
      <c r="CHT1038" s="45"/>
      <c r="CHU1038" s="45"/>
      <c r="CHV1038" s="45"/>
      <c r="CHW1038" s="45"/>
      <c r="CHX1038" s="45"/>
      <c r="CHY1038" s="45"/>
      <c r="CHZ1038" s="45"/>
      <c r="CIA1038" s="45"/>
      <c r="CIB1038" s="45"/>
      <c r="CIC1038" s="45"/>
      <c r="CID1038" s="45"/>
      <c r="CIE1038" s="45"/>
      <c r="CIF1038" s="45"/>
      <c r="CIG1038" s="45"/>
      <c r="CIH1038" s="45"/>
      <c r="CII1038" s="45"/>
      <c r="CIJ1038" s="45"/>
      <c r="CIK1038" s="45"/>
      <c r="CIL1038" s="45"/>
      <c r="CIM1038" s="45"/>
      <c r="CIN1038" s="45"/>
      <c r="CIO1038" s="45"/>
      <c r="CIP1038" s="45"/>
      <c r="CIQ1038" s="45"/>
      <c r="CIR1038" s="45"/>
      <c r="CIS1038" s="45"/>
      <c r="CIT1038" s="45"/>
      <c r="CIU1038" s="45"/>
      <c r="CIV1038" s="45"/>
      <c r="CIW1038" s="45"/>
      <c r="CIX1038" s="45"/>
      <c r="CIY1038" s="45"/>
      <c r="CIZ1038" s="45"/>
      <c r="CJA1038" s="45"/>
      <c r="CJB1038" s="45"/>
      <c r="CJC1038" s="45"/>
      <c r="CJD1038" s="45"/>
      <c r="CJE1038" s="45"/>
      <c r="CJF1038" s="45"/>
      <c r="CJG1038" s="45"/>
      <c r="CJH1038" s="45"/>
      <c r="CJI1038" s="45"/>
      <c r="CJJ1038" s="45"/>
      <c r="CJK1038" s="45"/>
      <c r="CJL1038" s="45"/>
      <c r="CJM1038" s="45"/>
      <c r="CJN1038" s="45"/>
      <c r="CJO1038" s="45"/>
      <c r="CJP1038" s="45"/>
      <c r="CJQ1038" s="45"/>
      <c r="CJR1038" s="45"/>
      <c r="CJS1038" s="45"/>
      <c r="CJT1038" s="45"/>
      <c r="CJU1038" s="45"/>
      <c r="CJV1038" s="45"/>
      <c r="CJW1038" s="45"/>
      <c r="CJX1038" s="45"/>
      <c r="CJY1038" s="45"/>
      <c r="CJZ1038" s="45"/>
      <c r="CKA1038" s="45"/>
      <c r="CKB1038" s="45"/>
      <c r="CKC1038" s="45"/>
      <c r="CKD1038" s="45"/>
      <c r="CKE1038" s="45"/>
      <c r="CKF1038" s="45"/>
      <c r="CKG1038" s="45"/>
      <c r="CKH1038" s="45"/>
      <c r="CKI1038" s="45"/>
      <c r="CKJ1038" s="45"/>
      <c r="CKK1038" s="45"/>
      <c r="CKL1038" s="45"/>
      <c r="CKM1038" s="45"/>
      <c r="CKN1038" s="45"/>
      <c r="CKO1038" s="45"/>
      <c r="CKP1038" s="45"/>
      <c r="CKQ1038" s="45"/>
      <c r="CKR1038" s="45"/>
      <c r="CKS1038" s="45"/>
      <c r="CKT1038" s="45"/>
      <c r="CKU1038" s="45"/>
      <c r="CKV1038" s="45"/>
      <c r="CKW1038" s="45"/>
      <c r="CKX1038" s="45"/>
      <c r="CKY1038" s="45"/>
      <c r="CKZ1038" s="45"/>
      <c r="CLA1038" s="45"/>
      <c r="CLB1038" s="45"/>
      <c r="CLC1038" s="45"/>
      <c r="CLD1038" s="45"/>
      <c r="CLE1038" s="45"/>
      <c r="CLF1038" s="45"/>
      <c r="CLG1038" s="45"/>
      <c r="CLH1038" s="45"/>
      <c r="CLI1038" s="45"/>
      <c r="CLJ1038" s="45"/>
      <c r="CLK1038" s="45"/>
      <c r="CLL1038" s="45"/>
      <c r="CLM1038" s="45"/>
      <c r="CLN1038" s="45"/>
      <c r="CLO1038" s="45"/>
      <c r="CLP1038" s="45"/>
      <c r="CLQ1038" s="45"/>
      <c r="CLR1038" s="45"/>
      <c r="CLS1038" s="45"/>
      <c r="CLT1038" s="45"/>
      <c r="CLU1038" s="45"/>
      <c r="CLV1038" s="45"/>
      <c r="CLW1038" s="45"/>
      <c r="CLX1038" s="45"/>
      <c r="CLY1038" s="45"/>
      <c r="CLZ1038" s="45"/>
      <c r="CMA1038" s="45"/>
      <c r="CMB1038" s="45"/>
      <c r="CMC1038" s="45"/>
      <c r="CMD1038" s="45"/>
      <c r="CME1038" s="45"/>
      <c r="CMF1038" s="45"/>
      <c r="CMG1038" s="45"/>
      <c r="CMH1038" s="45"/>
      <c r="CMI1038" s="45"/>
      <c r="CMJ1038" s="45"/>
      <c r="CMK1038" s="45"/>
      <c r="CML1038" s="45"/>
      <c r="CMM1038" s="45"/>
      <c r="CMN1038" s="45"/>
      <c r="CMO1038" s="45"/>
      <c r="CMP1038" s="45"/>
      <c r="CMQ1038" s="45"/>
      <c r="CMR1038" s="45"/>
      <c r="CMS1038" s="45"/>
      <c r="CMT1038" s="45"/>
      <c r="CMU1038" s="45"/>
      <c r="CMV1038" s="45"/>
      <c r="CMW1038" s="45"/>
      <c r="CMX1038" s="45"/>
      <c r="CMY1038" s="45"/>
      <c r="CMZ1038" s="45"/>
      <c r="CNA1038" s="45"/>
      <c r="CNB1038" s="45"/>
      <c r="CNC1038" s="45"/>
      <c r="CND1038" s="45"/>
      <c r="CNE1038" s="45"/>
      <c r="CNF1038" s="45"/>
      <c r="CNG1038" s="45"/>
      <c r="CNH1038" s="45"/>
      <c r="CNI1038" s="45"/>
      <c r="CNJ1038" s="45"/>
      <c r="CNK1038" s="45"/>
      <c r="CNL1038" s="45"/>
      <c r="CNM1038" s="45"/>
      <c r="CNN1038" s="45"/>
      <c r="CNO1038" s="45"/>
      <c r="CNP1038" s="45"/>
      <c r="CNQ1038" s="45"/>
      <c r="CNR1038" s="45"/>
      <c r="CNS1038" s="45"/>
      <c r="CNT1038" s="45"/>
      <c r="CNU1038" s="45"/>
      <c r="CNV1038" s="45"/>
      <c r="CNW1038" s="45"/>
      <c r="CNX1038" s="45"/>
      <c r="CNY1038" s="45"/>
      <c r="CNZ1038" s="45"/>
      <c r="COA1038" s="45"/>
      <c r="COB1038" s="45"/>
      <c r="COC1038" s="45"/>
      <c r="COD1038" s="45"/>
      <c r="COE1038" s="45"/>
      <c r="COF1038" s="45"/>
      <c r="COG1038" s="45"/>
      <c r="COH1038" s="45"/>
      <c r="COI1038" s="45"/>
      <c r="COJ1038" s="45"/>
      <c r="COK1038" s="45"/>
      <c r="COL1038" s="45"/>
      <c r="COM1038" s="45"/>
      <c r="CON1038" s="45"/>
      <c r="COO1038" s="45"/>
      <c r="COP1038" s="45"/>
      <c r="COQ1038" s="45"/>
      <c r="COR1038" s="45"/>
      <c r="COS1038" s="45"/>
      <c r="COT1038" s="45"/>
      <c r="COU1038" s="45"/>
      <c r="COV1038" s="45"/>
      <c r="COW1038" s="45"/>
      <c r="COX1038" s="45"/>
      <c r="COY1038" s="45"/>
      <c r="COZ1038" s="45"/>
      <c r="CPA1038" s="45"/>
      <c r="CPB1038" s="45"/>
      <c r="CPC1038" s="45"/>
      <c r="CPD1038" s="45"/>
      <c r="CPE1038" s="45"/>
      <c r="CPF1038" s="45"/>
      <c r="CPG1038" s="45"/>
      <c r="CPH1038" s="45"/>
      <c r="CPI1038" s="45"/>
      <c r="CPJ1038" s="45"/>
      <c r="CPK1038" s="45"/>
      <c r="CPL1038" s="45"/>
      <c r="CPM1038" s="45"/>
      <c r="CPN1038" s="45"/>
      <c r="CPO1038" s="45"/>
      <c r="CPP1038" s="45"/>
      <c r="CPQ1038" s="45"/>
      <c r="CPR1038" s="45"/>
      <c r="CPS1038" s="45"/>
      <c r="CPT1038" s="45"/>
      <c r="CPU1038" s="45"/>
      <c r="CPV1038" s="45"/>
      <c r="CPW1038" s="45"/>
      <c r="CPX1038" s="45"/>
      <c r="CPY1038" s="45"/>
      <c r="CPZ1038" s="45"/>
      <c r="CQA1038" s="45"/>
      <c r="CQB1038" s="45"/>
      <c r="CQC1038" s="45"/>
      <c r="CQD1038" s="45"/>
      <c r="CQE1038" s="45"/>
      <c r="CQF1038" s="45"/>
      <c r="CQG1038" s="45"/>
      <c r="CQH1038" s="45"/>
      <c r="CQI1038" s="45"/>
      <c r="CQJ1038" s="45"/>
      <c r="CQK1038" s="45"/>
      <c r="CQL1038" s="45"/>
      <c r="CQM1038" s="45"/>
      <c r="CQN1038" s="45"/>
      <c r="CQO1038" s="45"/>
      <c r="CQP1038" s="45"/>
      <c r="CQQ1038" s="45"/>
      <c r="CQR1038" s="45"/>
      <c r="CQS1038" s="45"/>
      <c r="CQT1038" s="45"/>
      <c r="CQU1038" s="45"/>
      <c r="CQV1038" s="45"/>
      <c r="CQW1038" s="45"/>
      <c r="CQX1038" s="45"/>
      <c r="CQY1038" s="45"/>
      <c r="CQZ1038" s="45"/>
      <c r="CRA1038" s="45"/>
      <c r="CRB1038" s="45"/>
      <c r="CRC1038" s="45"/>
      <c r="CRD1038" s="45"/>
      <c r="CRE1038" s="45"/>
      <c r="CRF1038" s="45"/>
      <c r="CRG1038" s="45"/>
      <c r="CRH1038" s="45"/>
      <c r="CRI1038" s="45"/>
      <c r="CRJ1038" s="45"/>
      <c r="CRK1038" s="45"/>
      <c r="CRL1038" s="45"/>
      <c r="CRM1038" s="45"/>
      <c r="CRN1038" s="45"/>
      <c r="CRO1038" s="45"/>
      <c r="CRP1038" s="45"/>
      <c r="CRQ1038" s="45"/>
      <c r="CRR1038" s="45"/>
      <c r="CRS1038" s="45"/>
      <c r="CRT1038" s="45"/>
      <c r="CRU1038" s="45"/>
      <c r="CRV1038" s="45"/>
      <c r="CRW1038" s="45"/>
      <c r="CRX1038" s="45"/>
      <c r="CRY1038" s="45"/>
      <c r="CRZ1038" s="45"/>
      <c r="CSA1038" s="45"/>
      <c r="CSB1038" s="45"/>
      <c r="CSC1038" s="45"/>
      <c r="CSD1038" s="45"/>
      <c r="CSE1038" s="45"/>
      <c r="CSF1038" s="45"/>
      <c r="CSG1038" s="45"/>
      <c r="CSH1038" s="45"/>
      <c r="CSI1038" s="45"/>
      <c r="CSJ1038" s="45"/>
      <c r="CSK1038" s="45"/>
      <c r="CSL1038" s="45"/>
      <c r="CSM1038" s="45"/>
      <c r="CSN1038" s="45"/>
      <c r="CSO1038" s="45"/>
      <c r="CSP1038" s="45"/>
      <c r="CSQ1038" s="45"/>
      <c r="CSR1038" s="45"/>
      <c r="CSS1038" s="45"/>
      <c r="CST1038" s="45"/>
      <c r="CSU1038" s="45"/>
      <c r="CSV1038" s="45"/>
      <c r="CSW1038" s="45"/>
      <c r="CSX1038" s="45"/>
      <c r="CSY1038" s="45"/>
      <c r="CSZ1038" s="45"/>
      <c r="CTA1038" s="45"/>
      <c r="CTB1038" s="45"/>
      <c r="CTC1038" s="45"/>
      <c r="CTD1038" s="45"/>
      <c r="CTE1038" s="45"/>
      <c r="CTF1038" s="45"/>
      <c r="CTG1038" s="45"/>
      <c r="CTH1038" s="45"/>
      <c r="CTI1038" s="45"/>
      <c r="CTJ1038" s="45"/>
      <c r="CTK1038" s="45"/>
      <c r="CTL1038" s="45"/>
      <c r="CTM1038" s="45"/>
      <c r="CTN1038" s="45"/>
      <c r="CTO1038" s="45"/>
      <c r="CTP1038" s="45"/>
      <c r="CTQ1038" s="45"/>
      <c r="CTR1038" s="45"/>
      <c r="CTS1038" s="45"/>
      <c r="CTT1038" s="45"/>
      <c r="CTU1038" s="45"/>
      <c r="CTV1038" s="45"/>
      <c r="CTW1038" s="45"/>
      <c r="CTX1038" s="45"/>
      <c r="CTY1038" s="45"/>
      <c r="CTZ1038" s="45"/>
      <c r="CUA1038" s="45"/>
      <c r="CUB1038" s="45"/>
      <c r="CUC1038" s="45"/>
      <c r="CUD1038" s="45"/>
      <c r="CUE1038" s="45"/>
      <c r="CUF1038" s="45"/>
      <c r="CUG1038" s="45"/>
      <c r="CUH1038" s="45"/>
      <c r="CUI1038" s="45"/>
      <c r="CUJ1038" s="45"/>
      <c r="CUK1038" s="45"/>
      <c r="CUL1038" s="45"/>
      <c r="CUM1038" s="45"/>
      <c r="CUN1038" s="45"/>
      <c r="CUO1038" s="45"/>
      <c r="CUP1038" s="45"/>
      <c r="CUQ1038" s="45"/>
      <c r="CUR1038" s="45"/>
      <c r="CUS1038" s="45"/>
      <c r="CUT1038" s="45"/>
      <c r="CUU1038" s="45"/>
      <c r="CUV1038" s="45"/>
      <c r="CUW1038" s="45"/>
      <c r="CUX1038" s="45"/>
      <c r="CUY1038" s="45"/>
      <c r="CUZ1038" s="45"/>
      <c r="CVA1038" s="45"/>
      <c r="CVB1038" s="45"/>
      <c r="CVC1038" s="45"/>
      <c r="CVD1038" s="45"/>
      <c r="CVE1038" s="45"/>
      <c r="CVF1038" s="45"/>
      <c r="CVG1038" s="45"/>
      <c r="CVH1038" s="45"/>
      <c r="CVI1038" s="45"/>
      <c r="CVJ1038" s="45"/>
      <c r="CVK1038" s="45"/>
      <c r="CVL1038" s="45"/>
      <c r="CVM1038" s="45"/>
      <c r="CVN1038" s="45"/>
      <c r="CVO1038" s="45"/>
      <c r="CVP1038" s="45"/>
      <c r="CVQ1038" s="45"/>
      <c r="CVR1038" s="45"/>
      <c r="CVS1038" s="45"/>
      <c r="CVT1038" s="45"/>
      <c r="CVU1038" s="45"/>
      <c r="CVV1038" s="45"/>
      <c r="CVW1038" s="45"/>
      <c r="CVX1038" s="45"/>
      <c r="CVY1038" s="45"/>
      <c r="CVZ1038" s="45"/>
      <c r="CWA1038" s="45"/>
      <c r="CWB1038" s="45"/>
      <c r="CWC1038" s="45"/>
      <c r="CWD1038" s="45"/>
      <c r="CWE1038" s="45"/>
      <c r="CWF1038" s="45"/>
      <c r="CWG1038" s="45"/>
      <c r="CWH1038" s="45"/>
      <c r="CWI1038" s="45"/>
      <c r="CWJ1038" s="45"/>
      <c r="CWK1038" s="45"/>
      <c r="CWL1038" s="45"/>
      <c r="CWM1038" s="45"/>
      <c r="CWN1038" s="45"/>
      <c r="CWO1038" s="45"/>
      <c r="CWP1038" s="45"/>
      <c r="CWQ1038" s="45"/>
      <c r="CWR1038" s="45"/>
      <c r="CWS1038" s="45"/>
      <c r="CWT1038" s="45"/>
      <c r="CWU1038" s="45"/>
      <c r="CWV1038" s="45"/>
      <c r="CWW1038" s="45"/>
      <c r="CWX1038" s="45"/>
      <c r="CWY1038" s="45"/>
      <c r="CWZ1038" s="45"/>
      <c r="CXA1038" s="45"/>
      <c r="CXB1038" s="45"/>
      <c r="CXC1038" s="45"/>
      <c r="CXD1038" s="45"/>
      <c r="CXE1038" s="45"/>
      <c r="CXF1038" s="45"/>
      <c r="CXG1038" s="45"/>
      <c r="CXH1038" s="45"/>
      <c r="CXI1038" s="45"/>
      <c r="CXJ1038" s="45"/>
      <c r="CXK1038" s="45"/>
      <c r="CXL1038" s="45"/>
      <c r="CXM1038" s="45"/>
      <c r="CXN1038" s="45"/>
      <c r="CXO1038" s="45"/>
      <c r="CXP1038" s="45"/>
      <c r="CXQ1038" s="45"/>
      <c r="CXR1038" s="45"/>
      <c r="CXS1038" s="45"/>
      <c r="CXT1038" s="45"/>
      <c r="CXU1038" s="45"/>
      <c r="CXV1038" s="45"/>
      <c r="CXW1038" s="45"/>
      <c r="CXX1038" s="45"/>
      <c r="CXY1038" s="45"/>
      <c r="CXZ1038" s="45"/>
      <c r="CYA1038" s="45"/>
      <c r="CYB1038" s="45"/>
      <c r="CYC1038" s="45"/>
      <c r="CYD1038" s="45"/>
      <c r="CYE1038" s="45"/>
      <c r="CYF1038" s="45"/>
      <c r="CYG1038" s="45"/>
      <c r="CYH1038" s="45"/>
      <c r="CYI1038" s="45"/>
      <c r="CYJ1038" s="45"/>
      <c r="CYK1038" s="45"/>
      <c r="CYL1038" s="45"/>
      <c r="CYM1038" s="45"/>
      <c r="CYN1038" s="45"/>
      <c r="CYO1038" s="45"/>
      <c r="CYP1038" s="45"/>
      <c r="CYQ1038" s="45"/>
      <c r="CYR1038" s="45"/>
      <c r="CYS1038" s="45"/>
      <c r="CYT1038" s="45"/>
      <c r="CYU1038" s="45"/>
      <c r="CYV1038" s="45"/>
      <c r="CYW1038" s="45"/>
      <c r="CYX1038" s="45"/>
      <c r="CYY1038" s="45"/>
      <c r="CYZ1038" s="45"/>
      <c r="CZA1038" s="45"/>
      <c r="CZB1038" s="45"/>
      <c r="CZC1038" s="45"/>
      <c r="CZD1038" s="45"/>
      <c r="CZE1038" s="45"/>
      <c r="CZF1038" s="45"/>
      <c r="CZG1038" s="45"/>
      <c r="CZH1038" s="45"/>
      <c r="CZI1038" s="45"/>
      <c r="CZJ1038" s="45"/>
      <c r="CZK1038" s="45"/>
      <c r="CZL1038" s="45"/>
      <c r="CZM1038" s="45"/>
      <c r="CZN1038" s="45"/>
      <c r="CZO1038" s="45"/>
      <c r="CZP1038" s="45"/>
      <c r="CZQ1038" s="45"/>
      <c r="CZR1038" s="45"/>
      <c r="CZS1038" s="45"/>
      <c r="CZT1038" s="45"/>
      <c r="CZU1038" s="45"/>
      <c r="CZV1038" s="45"/>
      <c r="CZW1038" s="45"/>
      <c r="CZX1038" s="45"/>
      <c r="CZY1038" s="45"/>
      <c r="CZZ1038" s="45"/>
      <c r="DAA1038" s="45"/>
      <c r="DAB1038" s="45"/>
      <c r="DAC1038" s="45"/>
      <c r="DAD1038" s="45"/>
      <c r="DAE1038" s="45"/>
      <c r="DAF1038" s="45"/>
      <c r="DAG1038" s="45"/>
      <c r="DAH1038" s="45"/>
      <c r="DAI1038" s="45"/>
      <c r="DAJ1038" s="45"/>
      <c r="DAK1038" s="45"/>
      <c r="DAL1038" s="45"/>
      <c r="DAM1038" s="45"/>
      <c r="DAN1038" s="45"/>
      <c r="DAO1038" s="45"/>
      <c r="DAP1038" s="45"/>
      <c r="DAQ1038" s="45"/>
      <c r="DAR1038" s="45"/>
      <c r="DAS1038" s="45"/>
      <c r="DAT1038" s="45"/>
      <c r="DAU1038" s="45"/>
      <c r="DAV1038" s="45"/>
      <c r="DAW1038" s="45"/>
      <c r="DAX1038" s="45"/>
      <c r="DAY1038" s="45"/>
      <c r="DAZ1038" s="45"/>
      <c r="DBA1038" s="45"/>
      <c r="DBB1038" s="45"/>
      <c r="DBC1038" s="45"/>
      <c r="DBD1038" s="45"/>
      <c r="DBE1038" s="45"/>
      <c r="DBF1038" s="45"/>
      <c r="DBG1038" s="45"/>
      <c r="DBH1038" s="45"/>
      <c r="DBI1038" s="45"/>
      <c r="DBJ1038" s="45"/>
      <c r="DBK1038" s="45"/>
      <c r="DBL1038" s="45"/>
      <c r="DBM1038" s="45"/>
      <c r="DBN1038" s="45"/>
      <c r="DBO1038" s="45"/>
      <c r="DBP1038" s="45"/>
      <c r="DBQ1038" s="45"/>
      <c r="DBR1038" s="45"/>
      <c r="DBS1038" s="45"/>
      <c r="DBT1038" s="45"/>
      <c r="DBU1038" s="45"/>
      <c r="DBV1038" s="45"/>
      <c r="DBW1038" s="45"/>
      <c r="DBX1038" s="45"/>
      <c r="DBY1038" s="45"/>
      <c r="DBZ1038" s="45"/>
      <c r="DCA1038" s="45"/>
      <c r="DCB1038" s="45"/>
      <c r="DCC1038" s="45"/>
      <c r="DCD1038" s="45"/>
      <c r="DCE1038" s="45"/>
      <c r="DCF1038" s="45"/>
      <c r="DCG1038" s="45"/>
      <c r="DCH1038" s="45"/>
      <c r="DCI1038" s="45"/>
      <c r="DCJ1038" s="45"/>
      <c r="DCK1038" s="45"/>
      <c r="DCL1038" s="45"/>
      <c r="DCM1038" s="45"/>
      <c r="DCN1038" s="45"/>
      <c r="DCO1038" s="45"/>
      <c r="DCP1038" s="45"/>
      <c r="DCQ1038" s="45"/>
      <c r="DCR1038" s="45"/>
      <c r="DCS1038" s="45"/>
      <c r="DCT1038" s="45"/>
      <c r="DCU1038" s="45"/>
      <c r="DCV1038" s="45"/>
      <c r="DCW1038" s="45"/>
      <c r="DCX1038" s="45"/>
      <c r="DCY1038" s="45"/>
      <c r="DCZ1038" s="45"/>
      <c r="DDA1038" s="45"/>
      <c r="DDB1038" s="45"/>
      <c r="DDC1038" s="45"/>
      <c r="DDD1038" s="45"/>
      <c r="DDE1038" s="45"/>
      <c r="DDF1038" s="45"/>
      <c r="DDG1038" s="45"/>
      <c r="DDH1038" s="45"/>
      <c r="DDI1038" s="45"/>
      <c r="DDJ1038" s="45"/>
      <c r="DDK1038" s="45"/>
      <c r="DDL1038" s="45"/>
      <c r="DDM1038" s="45"/>
      <c r="DDN1038" s="45"/>
      <c r="DDO1038" s="45"/>
      <c r="DDP1038" s="45"/>
      <c r="DDQ1038" s="45"/>
      <c r="DDR1038" s="45"/>
      <c r="DDS1038" s="45"/>
      <c r="DDT1038" s="45"/>
      <c r="DDU1038" s="45"/>
      <c r="DDV1038" s="45"/>
      <c r="DDW1038" s="45"/>
      <c r="DDX1038" s="45"/>
      <c r="DDY1038" s="45"/>
      <c r="DDZ1038" s="45"/>
      <c r="DEA1038" s="45"/>
      <c r="DEB1038" s="45"/>
      <c r="DEC1038" s="45"/>
      <c r="DED1038" s="45"/>
      <c r="DEE1038" s="45"/>
      <c r="DEF1038" s="45"/>
      <c r="DEG1038" s="45"/>
      <c r="DEH1038" s="45"/>
      <c r="DEI1038" s="45"/>
      <c r="DEJ1038" s="45"/>
      <c r="DEK1038" s="45"/>
      <c r="DEL1038" s="45"/>
      <c r="DEM1038" s="45"/>
      <c r="DEN1038" s="45"/>
      <c r="DEO1038" s="45"/>
      <c r="DEP1038" s="45"/>
      <c r="DEQ1038" s="45"/>
      <c r="DER1038" s="45"/>
      <c r="DES1038" s="45"/>
      <c r="DET1038" s="45"/>
      <c r="DEU1038" s="45"/>
      <c r="DEV1038" s="45"/>
      <c r="DEW1038" s="45"/>
      <c r="DEX1038" s="45"/>
      <c r="DEY1038" s="45"/>
      <c r="DEZ1038" s="45"/>
      <c r="DFA1038" s="45"/>
      <c r="DFB1038" s="45"/>
      <c r="DFC1038" s="45"/>
      <c r="DFD1038" s="45"/>
      <c r="DFE1038" s="45"/>
      <c r="DFF1038" s="45"/>
      <c r="DFG1038" s="45"/>
      <c r="DFH1038" s="45"/>
      <c r="DFI1038" s="45"/>
      <c r="DFJ1038" s="45"/>
      <c r="DFK1038" s="45"/>
      <c r="DFL1038" s="45"/>
      <c r="DFM1038" s="45"/>
      <c r="DFN1038" s="45"/>
      <c r="DFO1038" s="45"/>
      <c r="DFP1038" s="45"/>
      <c r="DFQ1038" s="45"/>
      <c r="DFR1038" s="45"/>
      <c r="DFS1038" s="45"/>
      <c r="DFT1038" s="45"/>
      <c r="DFU1038" s="45"/>
      <c r="DFV1038" s="45"/>
      <c r="DFW1038" s="45"/>
      <c r="DFX1038" s="45"/>
      <c r="DFY1038" s="45"/>
      <c r="DFZ1038" s="45"/>
      <c r="DGA1038" s="45"/>
      <c r="DGB1038" s="45"/>
      <c r="DGC1038" s="45"/>
      <c r="DGD1038" s="45"/>
      <c r="DGE1038" s="45"/>
      <c r="DGF1038" s="45"/>
      <c r="DGG1038" s="45"/>
      <c r="DGH1038" s="45"/>
      <c r="DGI1038" s="45"/>
      <c r="DGJ1038" s="45"/>
      <c r="DGK1038" s="45"/>
      <c r="DGL1038" s="45"/>
      <c r="DGM1038" s="45"/>
      <c r="DGN1038" s="45"/>
      <c r="DGO1038" s="45"/>
      <c r="DGP1038" s="45"/>
      <c r="DGQ1038" s="45"/>
      <c r="DGR1038" s="45"/>
      <c r="DGS1038" s="45"/>
      <c r="DGT1038" s="45"/>
      <c r="DGU1038" s="45"/>
      <c r="DGV1038" s="45"/>
      <c r="DGW1038" s="45"/>
      <c r="DGX1038" s="45"/>
      <c r="DGY1038" s="45"/>
      <c r="DGZ1038" s="45"/>
      <c r="DHA1038" s="45"/>
      <c r="DHB1038" s="45"/>
      <c r="DHC1038" s="45"/>
      <c r="DHD1038" s="45"/>
      <c r="DHE1038" s="45"/>
      <c r="DHF1038" s="45"/>
      <c r="DHG1038" s="45"/>
      <c r="DHH1038" s="45"/>
      <c r="DHI1038" s="45"/>
      <c r="DHJ1038" s="45"/>
      <c r="DHK1038" s="45"/>
      <c r="DHL1038" s="45"/>
      <c r="DHM1038" s="45"/>
      <c r="DHN1038" s="45"/>
      <c r="DHO1038" s="45"/>
      <c r="DHP1038" s="45"/>
      <c r="DHQ1038" s="45"/>
      <c r="DHR1038" s="45"/>
      <c r="DHS1038" s="45"/>
      <c r="DHT1038" s="45"/>
      <c r="DHU1038" s="45"/>
      <c r="DHV1038" s="45"/>
      <c r="DHW1038" s="45"/>
      <c r="DHX1038" s="45"/>
      <c r="DHY1038" s="45"/>
      <c r="DHZ1038" s="45"/>
      <c r="DIA1038" s="45"/>
      <c r="DIB1038" s="45"/>
      <c r="DIC1038" s="45"/>
      <c r="DID1038" s="45"/>
      <c r="DIE1038" s="45"/>
      <c r="DIF1038" s="45"/>
      <c r="DIG1038" s="45"/>
      <c r="DIH1038" s="45"/>
      <c r="DII1038" s="45"/>
      <c r="DIJ1038" s="45"/>
      <c r="DIK1038" s="45"/>
      <c r="DIL1038" s="45"/>
      <c r="DIM1038" s="45"/>
      <c r="DIN1038" s="45"/>
      <c r="DIO1038" s="45"/>
      <c r="DIP1038" s="45"/>
      <c r="DIQ1038" s="45"/>
      <c r="DIR1038" s="45"/>
      <c r="DIS1038" s="45"/>
      <c r="DIT1038" s="45"/>
      <c r="DIU1038" s="45"/>
      <c r="DIV1038" s="45"/>
      <c r="DIW1038" s="45"/>
      <c r="DIX1038" s="45"/>
      <c r="DIY1038" s="45"/>
      <c r="DIZ1038" s="45"/>
      <c r="DJA1038" s="45"/>
      <c r="DJB1038" s="45"/>
      <c r="DJC1038" s="45"/>
      <c r="DJD1038" s="45"/>
      <c r="DJE1038" s="45"/>
      <c r="DJF1038" s="45"/>
      <c r="DJG1038" s="45"/>
      <c r="DJH1038" s="45"/>
      <c r="DJI1038" s="45"/>
      <c r="DJJ1038" s="45"/>
      <c r="DJK1038" s="45"/>
      <c r="DJL1038" s="45"/>
      <c r="DJM1038" s="45"/>
      <c r="DJN1038" s="45"/>
      <c r="DJO1038" s="45"/>
      <c r="DJP1038" s="45"/>
      <c r="DJQ1038" s="45"/>
      <c r="DJR1038" s="45"/>
      <c r="DJS1038" s="45"/>
      <c r="DJT1038" s="45"/>
      <c r="DJU1038" s="45"/>
      <c r="DJV1038" s="45"/>
      <c r="DJW1038" s="45"/>
      <c r="DJX1038" s="45"/>
      <c r="DJY1038" s="45"/>
      <c r="DJZ1038" s="45"/>
      <c r="DKA1038" s="45"/>
      <c r="DKB1038" s="45"/>
      <c r="DKC1038" s="45"/>
      <c r="DKD1038" s="45"/>
      <c r="DKE1038" s="45"/>
      <c r="DKF1038" s="45"/>
      <c r="DKG1038" s="45"/>
      <c r="DKH1038" s="45"/>
      <c r="DKI1038" s="45"/>
      <c r="DKJ1038" s="45"/>
      <c r="DKK1038" s="45"/>
      <c r="DKL1038" s="45"/>
      <c r="DKM1038" s="45"/>
      <c r="DKN1038" s="45"/>
      <c r="DKO1038" s="45"/>
      <c r="DKP1038" s="45"/>
      <c r="DKQ1038" s="45"/>
      <c r="DKR1038" s="45"/>
      <c r="DKS1038" s="45"/>
      <c r="DKT1038" s="45"/>
      <c r="DKU1038" s="45"/>
      <c r="DKV1038" s="45"/>
      <c r="DKW1038" s="45"/>
      <c r="DKX1038" s="45"/>
      <c r="DKY1038" s="45"/>
      <c r="DKZ1038" s="45"/>
      <c r="DLA1038" s="45"/>
      <c r="DLB1038" s="45"/>
      <c r="DLC1038" s="45"/>
      <c r="DLD1038" s="45"/>
      <c r="DLE1038" s="45"/>
      <c r="DLF1038" s="45"/>
      <c r="DLG1038" s="45"/>
      <c r="DLH1038" s="45"/>
      <c r="DLI1038" s="45"/>
      <c r="DLJ1038" s="45"/>
      <c r="DLK1038" s="45"/>
      <c r="DLL1038" s="45"/>
      <c r="DLM1038" s="45"/>
      <c r="DLN1038" s="45"/>
      <c r="DLO1038" s="45"/>
      <c r="DLP1038" s="45"/>
      <c r="DLQ1038" s="45"/>
      <c r="DLR1038" s="45"/>
      <c r="DLS1038" s="45"/>
      <c r="DLT1038" s="45"/>
      <c r="DLU1038" s="45"/>
      <c r="DLV1038" s="45"/>
      <c r="DLW1038" s="45"/>
      <c r="DLX1038" s="45"/>
      <c r="DLY1038" s="45"/>
      <c r="DLZ1038" s="45"/>
      <c r="DMA1038" s="45"/>
      <c r="DMB1038" s="45"/>
      <c r="DMC1038" s="45"/>
      <c r="DMD1038" s="45"/>
      <c r="DME1038" s="45"/>
      <c r="DMF1038" s="45"/>
      <c r="DMG1038" s="45"/>
      <c r="DMH1038" s="45"/>
      <c r="DMI1038" s="45"/>
      <c r="DMJ1038" s="45"/>
      <c r="DMK1038" s="45"/>
      <c r="DML1038" s="45"/>
      <c r="DMM1038" s="45"/>
      <c r="DMN1038" s="45"/>
      <c r="DMO1038" s="45"/>
      <c r="DMP1038" s="45"/>
      <c r="DMQ1038" s="45"/>
      <c r="DMR1038" s="45"/>
      <c r="DMS1038" s="45"/>
      <c r="DMT1038" s="45"/>
      <c r="DMU1038" s="45"/>
      <c r="DMV1038" s="45"/>
      <c r="DMW1038" s="45"/>
      <c r="DMX1038" s="45"/>
      <c r="DMY1038" s="45"/>
      <c r="DMZ1038" s="45"/>
      <c r="DNA1038" s="45"/>
      <c r="DNB1038" s="45"/>
      <c r="DNC1038" s="45"/>
      <c r="DND1038" s="45"/>
      <c r="DNE1038" s="45"/>
      <c r="DNF1038" s="45"/>
      <c r="DNG1038" s="45"/>
      <c r="DNH1038" s="45"/>
      <c r="DNI1038" s="45"/>
      <c r="DNJ1038" s="45"/>
      <c r="DNK1038" s="45"/>
      <c r="DNL1038" s="45"/>
      <c r="DNM1038" s="45"/>
      <c r="DNN1038" s="45"/>
      <c r="DNO1038" s="45"/>
      <c r="DNP1038" s="45"/>
      <c r="DNQ1038" s="45"/>
      <c r="DNR1038" s="45"/>
      <c r="DNS1038" s="45"/>
      <c r="DNT1038" s="45"/>
      <c r="DNU1038" s="45"/>
      <c r="DNV1038" s="45"/>
      <c r="DNW1038" s="45"/>
      <c r="DNX1038" s="45"/>
      <c r="DNY1038" s="45"/>
      <c r="DNZ1038" s="45"/>
      <c r="DOA1038" s="45"/>
      <c r="DOB1038" s="45"/>
      <c r="DOC1038" s="45"/>
      <c r="DOD1038" s="45"/>
      <c r="DOE1038" s="45"/>
      <c r="DOF1038" s="45"/>
      <c r="DOG1038" s="45"/>
      <c r="DOH1038" s="45"/>
      <c r="DOI1038" s="45"/>
      <c r="DOJ1038" s="45"/>
      <c r="DOK1038" s="45"/>
      <c r="DOL1038" s="45"/>
      <c r="DOM1038" s="45"/>
      <c r="DON1038" s="45"/>
      <c r="DOO1038" s="45"/>
      <c r="DOP1038" s="45"/>
      <c r="DOQ1038" s="45"/>
      <c r="DOR1038" s="45"/>
      <c r="DOS1038" s="45"/>
      <c r="DOT1038" s="45"/>
      <c r="DOU1038" s="45"/>
      <c r="DOV1038" s="45"/>
      <c r="DOW1038" s="45"/>
      <c r="DOX1038" s="45"/>
      <c r="DOY1038" s="45"/>
      <c r="DOZ1038" s="45"/>
      <c r="DPA1038" s="45"/>
      <c r="DPB1038" s="45"/>
      <c r="DPC1038" s="45"/>
      <c r="DPD1038" s="45"/>
      <c r="DPE1038" s="45"/>
      <c r="DPF1038" s="45"/>
      <c r="DPG1038" s="45"/>
      <c r="DPH1038" s="45"/>
      <c r="DPI1038" s="45"/>
      <c r="DPJ1038" s="45"/>
      <c r="DPK1038" s="45"/>
      <c r="DPL1038" s="45"/>
      <c r="DPM1038" s="45"/>
      <c r="DPN1038" s="45"/>
      <c r="DPO1038" s="45"/>
      <c r="DPP1038" s="45"/>
      <c r="DPQ1038" s="45"/>
      <c r="DPR1038" s="45"/>
      <c r="DPS1038" s="45"/>
      <c r="DPT1038" s="45"/>
      <c r="DPU1038" s="45"/>
      <c r="DPV1038" s="45"/>
      <c r="DPW1038" s="45"/>
      <c r="DPX1038" s="45"/>
      <c r="DPY1038" s="45"/>
      <c r="DPZ1038" s="45"/>
      <c r="DQA1038" s="45"/>
      <c r="DQB1038" s="45"/>
      <c r="DQC1038" s="45"/>
      <c r="DQD1038" s="45"/>
      <c r="DQE1038" s="45"/>
      <c r="DQF1038" s="45"/>
      <c r="DQG1038" s="45"/>
      <c r="DQH1038" s="45"/>
      <c r="DQI1038" s="45"/>
      <c r="DQJ1038" s="45"/>
      <c r="DQK1038" s="45"/>
      <c r="DQL1038" s="45"/>
      <c r="DQM1038" s="45"/>
      <c r="DQN1038" s="45"/>
      <c r="DQO1038" s="45"/>
      <c r="DQP1038" s="45"/>
      <c r="DQQ1038" s="45"/>
      <c r="DQR1038" s="45"/>
      <c r="DQS1038" s="45"/>
      <c r="DQT1038" s="45"/>
      <c r="DQU1038" s="45"/>
      <c r="DQV1038" s="45"/>
      <c r="DQW1038" s="45"/>
      <c r="DQX1038" s="45"/>
      <c r="DQY1038" s="45"/>
      <c r="DQZ1038" s="45"/>
      <c r="DRA1038" s="45"/>
      <c r="DRB1038" s="45"/>
      <c r="DRC1038" s="45"/>
      <c r="DRD1038" s="45"/>
      <c r="DRE1038" s="45"/>
      <c r="DRF1038" s="45"/>
      <c r="DRG1038" s="45"/>
      <c r="DRH1038" s="45"/>
      <c r="DRI1038" s="45"/>
      <c r="DRJ1038" s="45"/>
      <c r="DRK1038" s="45"/>
      <c r="DRL1038" s="45"/>
      <c r="DRM1038" s="45"/>
      <c r="DRN1038" s="45"/>
      <c r="DRO1038" s="45"/>
      <c r="DRP1038" s="45"/>
      <c r="DRQ1038" s="45"/>
      <c r="DRR1038" s="45"/>
      <c r="DRS1038" s="45"/>
      <c r="DRT1038" s="45"/>
      <c r="DRU1038" s="45"/>
      <c r="DRV1038" s="45"/>
      <c r="DRW1038" s="45"/>
      <c r="DRX1038" s="45"/>
      <c r="DRY1038" s="45"/>
      <c r="DRZ1038" s="45"/>
      <c r="DSA1038" s="45"/>
      <c r="DSB1038" s="45"/>
      <c r="DSC1038" s="45"/>
      <c r="DSD1038" s="45"/>
      <c r="DSE1038" s="45"/>
      <c r="DSF1038" s="45"/>
      <c r="DSG1038" s="45"/>
      <c r="DSH1038" s="45"/>
      <c r="DSI1038" s="45"/>
      <c r="DSJ1038" s="45"/>
      <c r="DSK1038" s="45"/>
      <c r="DSL1038" s="45"/>
      <c r="DSM1038" s="45"/>
      <c r="DSN1038" s="45"/>
      <c r="DSO1038" s="45"/>
      <c r="DSP1038" s="45"/>
      <c r="DSQ1038" s="45"/>
      <c r="DSR1038" s="45"/>
      <c r="DSS1038" s="45"/>
      <c r="DST1038" s="45"/>
      <c r="DSU1038" s="45"/>
      <c r="DSV1038" s="45"/>
      <c r="DSW1038" s="45"/>
      <c r="DSX1038" s="45"/>
      <c r="DSY1038" s="45"/>
      <c r="DSZ1038" s="45"/>
      <c r="DTA1038" s="45"/>
      <c r="DTB1038" s="45"/>
      <c r="DTC1038" s="45"/>
      <c r="DTD1038" s="45"/>
      <c r="DTE1038" s="45"/>
      <c r="DTF1038" s="45"/>
      <c r="DTG1038" s="45"/>
      <c r="DTH1038" s="45"/>
      <c r="DTI1038" s="45"/>
      <c r="DTJ1038" s="45"/>
      <c r="DTK1038" s="45"/>
      <c r="DTL1038" s="45"/>
      <c r="DTM1038" s="45"/>
      <c r="DTN1038" s="45"/>
      <c r="DTO1038" s="45"/>
      <c r="DTP1038" s="45"/>
      <c r="DTQ1038" s="45"/>
      <c r="DTR1038" s="45"/>
      <c r="DTS1038" s="45"/>
      <c r="DTT1038" s="45"/>
      <c r="DTU1038" s="45"/>
      <c r="DTV1038" s="45"/>
      <c r="DTW1038" s="45"/>
      <c r="DTX1038" s="45"/>
      <c r="DTY1038" s="45"/>
      <c r="DTZ1038" s="45"/>
      <c r="DUA1038" s="45"/>
      <c r="DUB1038" s="45"/>
      <c r="DUC1038" s="45"/>
      <c r="DUD1038" s="45"/>
      <c r="DUE1038" s="45"/>
      <c r="DUF1038" s="45"/>
      <c r="DUG1038" s="45"/>
      <c r="DUH1038" s="45"/>
      <c r="DUI1038" s="45"/>
      <c r="DUJ1038" s="45"/>
      <c r="DUK1038" s="45"/>
      <c r="DUL1038" s="45"/>
      <c r="DUM1038" s="45"/>
      <c r="DUN1038" s="45"/>
      <c r="DUO1038" s="45"/>
      <c r="DUP1038" s="45"/>
      <c r="DUQ1038" s="45"/>
      <c r="DUR1038" s="45"/>
      <c r="DUS1038" s="45"/>
      <c r="DUT1038" s="45"/>
      <c r="DUU1038" s="45"/>
      <c r="DUV1038" s="45"/>
      <c r="DUW1038" s="45"/>
      <c r="DUX1038" s="45"/>
      <c r="DUY1038" s="45"/>
      <c r="DUZ1038" s="45"/>
      <c r="DVA1038" s="45"/>
      <c r="DVB1038" s="45"/>
      <c r="DVC1038" s="45"/>
      <c r="DVD1038" s="45"/>
      <c r="DVE1038" s="45"/>
      <c r="DVF1038" s="45"/>
      <c r="DVG1038" s="45"/>
      <c r="DVH1038" s="45"/>
      <c r="DVI1038" s="45"/>
      <c r="DVJ1038" s="45"/>
      <c r="DVK1038" s="45"/>
      <c r="DVL1038" s="45"/>
      <c r="DVM1038" s="45"/>
      <c r="DVN1038" s="45"/>
      <c r="DVO1038" s="45"/>
      <c r="DVP1038" s="45"/>
      <c r="DVQ1038" s="45"/>
      <c r="DVR1038" s="45"/>
      <c r="DVS1038" s="45"/>
      <c r="DVT1038" s="45"/>
      <c r="DVU1038" s="45"/>
      <c r="DVV1038" s="45"/>
      <c r="DVW1038" s="45"/>
      <c r="DVX1038" s="45"/>
      <c r="DVY1038" s="45"/>
      <c r="DVZ1038" s="45"/>
      <c r="DWA1038" s="45"/>
      <c r="DWB1038" s="45"/>
      <c r="DWC1038" s="45"/>
      <c r="DWD1038" s="45"/>
      <c r="DWE1038" s="45"/>
      <c r="DWF1038" s="45"/>
      <c r="DWG1038" s="45"/>
      <c r="DWH1038" s="45"/>
      <c r="DWI1038" s="45"/>
      <c r="DWJ1038" s="45"/>
      <c r="DWK1038" s="45"/>
      <c r="DWL1038" s="45"/>
      <c r="DWM1038" s="45"/>
      <c r="DWN1038" s="45"/>
      <c r="DWO1038" s="45"/>
      <c r="DWP1038" s="45"/>
      <c r="DWQ1038" s="45"/>
      <c r="DWR1038" s="45"/>
      <c r="DWS1038" s="45"/>
      <c r="DWT1038" s="45"/>
      <c r="DWU1038" s="45"/>
      <c r="DWV1038" s="45"/>
      <c r="DWW1038" s="45"/>
      <c r="DWX1038" s="45"/>
      <c r="DWY1038" s="45"/>
      <c r="DWZ1038" s="45"/>
      <c r="DXA1038" s="45"/>
      <c r="DXB1038" s="45"/>
      <c r="DXC1038" s="45"/>
      <c r="DXD1038" s="45"/>
      <c r="DXE1038" s="45"/>
      <c r="DXF1038" s="45"/>
      <c r="DXG1038" s="45"/>
      <c r="DXH1038" s="45"/>
      <c r="DXI1038" s="45"/>
      <c r="DXJ1038" s="45"/>
      <c r="DXK1038" s="45"/>
      <c r="DXL1038" s="45"/>
      <c r="DXM1038" s="45"/>
      <c r="DXN1038" s="45"/>
      <c r="DXO1038" s="45"/>
      <c r="DXP1038" s="45"/>
      <c r="DXQ1038" s="45"/>
      <c r="DXR1038" s="45"/>
      <c r="DXS1038" s="45"/>
      <c r="DXT1038" s="45"/>
      <c r="DXU1038" s="45"/>
      <c r="DXV1038" s="45"/>
      <c r="DXW1038" s="45"/>
      <c r="DXX1038" s="45"/>
      <c r="DXY1038" s="45"/>
      <c r="DXZ1038" s="45"/>
      <c r="DYA1038" s="45"/>
      <c r="DYB1038" s="45"/>
      <c r="DYC1038" s="45"/>
      <c r="DYD1038" s="45"/>
      <c r="DYE1038" s="45"/>
      <c r="DYF1038" s="45"/>
      <c r="DYG1038" s="45"/>
      <c r="DYH1038" s="45"/>
      <c r="DYI1038" s="45"/>
      <c r="DYJ1038" s="45"/>
      <c r="DYK1038" s="45"/>
      <c r="DYL1038" s="45"/>
      <c r="DYM1038" s="45"/>
      <c r="DYN1038" s="45"/>
      <c r="DYO1038" s="45"/>
      <c r="DYP1038" s="45"/>
      <c r="DYQ1038" s="45"/>
      <c r="DYR1038" s="45"/>
      <c r="DYS1038" s="45"/>
      <c r="DYT1038" s="45"/>
      <c r="DYU1038" s="45"/>
      <c r="DYV1038" s="45"/>
      <c r="DYW1038" s="45"/>
      <c r="DYX1038" s="45"/>
      <c r="DYY1038" s="45"/>
      <c r="DYZ1038" s="45"/>
      <c r="DZA1038" s="45"/>
      <c r="DZB1038" s="45"/>
      <c r="DZC1038" s="45"/>
      <c r="DZD1038" s="45"/>
      <c r="DZE1038" s="45"/>
      <c r="DZF1038" s="45"/>
      <c r="DZG1038" s="45"/>
      <c r="DZH1038" s="45"/>
      <c r="DZI1038" s="45"/>
      <c r="DZJ1038" s="45"/>
      <c r="DZK1038" s="45"/>
      <c r="DZL1038" s="45"/>
      <c r="DZM1038" s="45"/>
      <c r="DZN1038" s="45"/>
      <c r="DZO1038" s="45"/>
      <c r="DZP1038" s="45"/>
      <c r="DZQ1038" s="45"/>
      <c r="DZR1038" s="45"/>
      <c r="DZS1038" s="45"/>
      <c r="DZT1038" s="45"/>
      <c r="DZU1038" s="45"/>
      <c r="DZV1038" s="45"/>
      <c r="DZW1038" s="45"/>
      <c r="DZX1038" s="45"/>
      <c r="DZY1038" s="45"/>
      <c r="DZZ1038" s="45"/>
      <c r="EAA1038" s="45"/>
      <c r="EAB1038" s="45"/>
      <c r="EAC1038" s="45"/>
      <c r="EAD1038" s="45"/>
      <c r="EAE1038" s="45"/>
      <c r="EAF1038" s="45"/>
      <c r="EAG1038" s="45"/>
      <c r="EAH1038" s="45"/>
      <c r="EAI1038" s="45"/>
      <c r="EAJ1038" s="45"/>
      <c r="EAK1038" s="45"/>
      <c r="EAL1038" s="45"/>
      <c r="EAM1038" s="45"/>
      <c r="EAN1038" s="45"/>
      <c r="EAO1038" s="45"/>
      <c r="EAP1038" s="45"/>
      <c r="EAQ1038" s="45"/>
      <c r="EAR1038" s="45"/>
      <c r="EAS1038" s="45"/>
      <c r="EAT1038" s="45"/>
      <c r="EAU1038" s="45"/>
      <c r="EAV1038" s="45"/>
      <c r="EAW1038" s="45"/>
      <c r="EAX1038" s="45"/>
      <c r="EAY1038" s="45"/>
      <c r="EAZ1038" s="45"/>
      <c r="EBA1038" s="45"/>
      <c r="EBB1038" s="45"/>
      <c r="EBC1038" s="45"/>
      <c r="EBD1038" s="45"/>
      <c r="EBE1038" s="45"/>
      <c r="EBF1038" s="45"/>
      <c r="EBG1038" s="45"/>
      <c r="EBH1038" s="45"/>
      <c r="EBI1038" s="45"/>
      <c r="EBJ1038" s="45"/>
      <c r="EBK1038" s="45"/>
      <c r="EBL1038" s="45"/>
      <c r="EBM1038" s="45"/>
      <c r="EBN1038" s="45"/>
      <c r="EBO1038" s="45"/>
      <c r="EBP1038" s="45"/>
      <c r="EBQ1038" s="45"/>
      <c r="EBR1038" s="45"/>
      <c r="EBS1038" s="45"/>
      <c r="EBT1038" s="45"/>
      <c r="EBU1038" s="45"/>
      <c r="EBV1038" s="45"/>
      <c r="EBW1038" s="45"/>
      <c r="EBX1038" s="45"/>
      <c r="EBY1038" s="45"/>
      <c r="EBZ1038" s="45"/>
      <c r="ECA1038" s="45"/>
      <c r="ECB1038" s="45"/>
      <c r="ECC1038" s="45"/>
      <c r="ECD1038" s="45"/>
      <c r="ECE1038" s="45"/>
      <c r="ECF1038" s="45"/>
      <c r="ECG1038" s="45"/>
      <c r="ECH1038" s="45"/>
      <c r="ECI1038" s="45"/>
      <c r="ECJ1038" s="45"/>
      <c r="ECK1038" s="45"/>
      <c r="ECL1038" s="45"/>
      <c r="ECM1038" s="45"/>
      <c r="ECN1038" s="45"/>
      <c r="ECO1038" s="45"/>
      <c r="ECP1038" s="45"/>
      <c r="ECQ1038" s="45"/>
      <c r="ECR1038" s="45"/>
      <c r="ECS1038" s="45"/>
      <c r="ECT1038" s="45"/>
      <c r="ECU1038" s="45"/>
      <c r="ECV1038" s="45"/>
      <c r="ECW1038" s="45"/>
      <c r="ECX1038" s="45"/>
      <c r="ECY1038" s="45"/>
      <c r="ECZ1038" s="45"/>
      <c r="EDA1038" s="45"/>
      <c r="EDB1038" s="45"/>
      <c r="EDC1038" s="45"/>
      <c r="EDD1038" s="45"/>
      <c r="EDE1038" s="45"/>
      <c r="EDF1038" s="45"/>
      <c r="EDG1038" s="45"/>
      <c r="EDH1038" s="45"/>
      <c r="EDI1038" s="45"/>
      <c r="EDJ1038" s="45"/>
      <c r="EDK1038" s="45"/>
      <c r="EDL1038" s="45"/>
      <c r="EDM1038" s="45"/>
      <c r="EDN1038" s="45"/>
      <c r="EDO1038" s="45"/>
      <c r="EDP1038" s="45"/>
      <c r="EDQ1038" s="45"/>
      <c r="EDR1038" s="45"/>
      <c r="EDS1038" s="45"/>
      <c r="EDT1038" s="45"/>
      <c r="EDU1038" s="45"/>
      <c r="EDV1038" s="45"/>
      <c r="EDW1038" s="45"/>
      <c r="EDX1038" s="45"/>
      <c r="EDY1038" s="45"/>
      <c r="EDZ1038" s="45"/>
      <c r="EEA1038" s="45"/>
      <c r="EEB1038" s="45"/>
      <c r="EEC1038" s="45"/>
      <c r="EED1038" s="45"/>
      <c r="EEE1038" s="45"/>
      <c r="EEF1038" s="45"/>
      <c r="EEG1038" s="45"/>
      <c r="EEH1038" s="45"/>
      <c r="EEI1038" s="45"/>
      <c r="EEJ1038" s="45"/>
      <c r="EEK1038" s="45"/>
      <c r="EEL1038" s="45"/>
      <c r="EEM1038" s="45"/>
      <c r="EEN1038" s="45"/>
      <c r="EEO1038" s="45"/>
      <c r="EEP1038" s="45"/>
      <c r="EEQ1038" s="45"/>
      <c r="EER1038" s="45"/>
      <c r="EES1038" s="45"/>
      <c r="EET1038" s="45"/>
      <c r="EEU1038" s="45"/>
      <c r="EEV1038" s="45"/>
      <c r="EEW1038" s="45"/>
      <c r="EEX1038" s="45"/>
      <c r="EEY1038" s="45"/>
      <c r="EEZ1038" s="45"/>
      <c r="EFA1038" s="45"/>
      <c r="EFB1038" s="45"/>
      <c r="EFC1038" s="45"/>
      <c r="EFD1038" s="45"/>
      <c r="EFE1038" s="45"/>
      <c r="EFF1038" s="45"/>
      <c r="EFG1038" s="45"/>
      <c r="EFH1038" s="45"/>
      <c r="EFI1038" s="45"/>
      <c r="EFJ1038" s="45"/>
      <c r="EFK1038" s="45"/>
      <c r="EFL1038" s="45"/>
      <c r="EFM1038" s="45"/>
      <c r="EFN1038" s="45"/>
      <c r="EFO1038" s="45"/>
      <c r="EFP1038" s="45"/>
      <c r="EFQ1038" s="45"/>
      <c r="EFR1038" s="45"/>
      <c r="EFS1038" s="45"/>
      <c r="EFT1038" s="45"/>
      <c r="EFU1038" s="45"/>
      <c r="EFV1038" s="45"/>
      <c r="EFW1038" s="45"/>
      <c r="EFX1038" s="45"/>
      <c r="EFY1038" s="45"/>
      <c r="EFZ1038" s="45"/>
      <c r="EGA1038" s="45"/>
      <c r="EGB1038" s="45"/>
      <c r="EGC1038" s="45"/>
      <c r="EGD1038" s="45"/>
      <c r="EGE1038" s="45"/>
      <c r="EGF1038" s="45"/>
      <c r="EGG1038" s="45"/>
      <c r="EGH1038" s="45"/>
      <c r="EGI1038" s="45"/>
      <c r="EGJ1038" s="45"/>
      <c r="EGK1038" s="45"/>
      <c r="EGL1038" s="45"/>
      <c r="EGM1038" s="45"/>
      <c r="EGN1038" s="45"/>
      <c r="EGO1038" s="45"/>
      <c r="EGP1038" s="45"/>
      <c r="EGQ1038" s="45"/>
      <c r="EGR1038" s="45"/>
      <c r="EGS1038" s="45"/>
      <c r="EGT1038" s="45"/>
      <c r="EGU1038" s="45"/>
      <c r="EGV1038" s="45"/>
      <c r="EGW1038" s="45"/>
      <c r="EGX1038" s="45"/>
      <c r="EGY1038" s="45"/>
      <c r="EGZ1038" s="45"/>
      <c r="EHA1038" s="45"/>
      <c r="EHB1038" s="45"/>
      <c r="EHC1038" s="45"/>
      <c r="EHD1038" s="45"/>
      <c r="EHE1038" s="45"/>
      <c r="EHF1038" s="45"/>
      <c r="EHG1038" s="45"/>
      <c r="EHH1038" s="45"/>
      <c r="EHI1038" s="45"/>
      <c r="EHJ1038" s="45"/>
      <c r="EHK1038" s="45"/>
      <c r="EHL1038" s="45"/>
      <c r="EHM1038" s="45"/>
      <c r="EHN1038" s="45"/>
      <c r="EHO1038" s="45"/>
      <c r="EHP1038" s="45"/>
      <c r="EHQ1038" s="45"/>
      <c r="EHR1038" s="45"/>
      <c r="EHS1038" s="45"/>
      <c r="EHT1038" s="45"/>
      <c r="EHU1038" s="45"/>
      <c r="EHV1038" s="45"/>
      <c r="EHW1038" s="45"/>
      <c r="EHX1038" s="45"/>
      <c r="EHY1038" s="45"/>
      <c r="EHZ1038" s="45"/>
      <c r="EIA1038" s="45"/>
      <c r="EIB1038" s="45"/>
      <c r="EIC1038" s="45"/>
      <c r="EID1038" s="45"/>
      <c r="EIE1038" s="45"/>
      <c r="EIF1038" s="45"/>
      <c r="EIG1038" s="45"/>
      <c r="EIH1038" s="45"/>
      <c r="EII1038" s="45"/>
      <c r="EIJ1038" s="45"/>
      <c r="EIK1038" s="45"/>
      <c r="EIL1038" s="45"/>
      <c r="EIM1038" s="45"/>
      <c r="EIN1038" s="45"/>
      <c r="EIO1038" s="45"/>
      <c r="EIP1038" s="45"/>
      <c r="EIQ1038" s="45"/>
      <c r="EIR1038" s="45"/>
      <c r="EIS1038" s="45"/>
      <c r="EIT1038" s="45"/>
      <c r="EIU1038" s="45"/>
      <c r="EIV1038" s="45"/>
      <c r="EIW1038" s="45"/>
      <c r="EIX1038" s="45"/>
      <c r="EIY1038" s="45"/>
      <c r="EIZ1038" s="45"/>
      <c r="EJA1038" s="45"/>
      <c r="EJB1038" s="45"/>
      <c r="EJC1038" s="45"/>
      <c r="EJD1038" s="45"/>
      <c r="EJE1038" s="45"/>
      <c r="EJF1038" s="45"/>
      <c r="EJG1038" s="45"/>
      <c r="EJH1038" s="45"/>
      <c r="EJI1038" s="45"/>
      <c r="EJJ1038" s="45"/>
      <c r="EJK1038" s="45"/>
      <c r="EJL1038" s="45"/>
      <c r="EJM1038" s="45"/>
      <c r="EJN1038" s="45"/>
      <c r="EJO1038" s="45"/>
      <c r="EJP1038" s="45"/>
      <c r="EJQ1038" s="45"/>
      <c r="EJR1038" s="45"/>
      <c r="EJS1038" s="45"/>
      <c r="EJT1038" s="45"/>
      <c r="EJU1038" s="45"/>
      <c r="EJV1038" s="45"/>
      <c r="EJW1038" s="45"/>
      <c r="EJX1038" s="45"/>
      <c r="EJY1038" s="45"/>
      <c r="EJZ1038" s="45"/>
      <c r="EKA1038" s="45"/>
      <c r="EKB1038" s="45"/>
      <c r="EKC1038" s="45"/>
      <c r="EKD1038" s="45"/>
      <c r="EKE1038" s="45"/>
      <c r="EKF1038" s="45"/>
      <c r="EKG1038" s="45"/>
      <c r="EKH1038" s="45"/>
      <c r="EKI1038" s="45"/>
      <c r="EKJ1038" s="45"/>
      <c r="EKK1038" s="45"/>
      <c r="EKL1038" s="45"/>
      <c r="EKM1038" s="45"/>
      <c r="EKN1038" s="45"/>
      <c r="EKO1038" s="45"/>
      <c r="EKP1038" s="45"/>
      <c r="EKQ1038" s="45"/>
      <c r="EKR1038" s="45"/>
      <c r="EKS1038" s="45"/>
      <c r="EKT1038" s="45"/>
      <c r="EKU1038" s="45"/>
      <c r="EKV1038" s="45"/>
      <c r="EKW1038" s="45"/>
      <c r="EKX1038" s="45"/>
      <c r="EKY1038" s="45"/>
      <c r="EKZ1038" s="45"/>
      <c r="ELA1038" s="45"/>
      <c r="ELB1038" s="45"/>
      <c r="ELC1038" s="45"/>
      <c r="ELD1038" s="45"/>
      <c r="ELE1038" s="45"/>
      <c r="ELF1038" s="45"/>
      <c r="ELG1038" s="45"/>
      <c r="ELH1038" s="45"/>
      <c r="ELI1038" s="45"/>
      <c r="ELJ1038" s="45"/>
      <c r="ELK1038" s="45"/>
      <c r="ELL1038" s="45"/>
      <c r="ELM1038" s="45"/>
      <c r="ELN1038" s="45"/>
      <c r="ELO1038" s="45"/>
      <c r="ELP1038" s="45"/>
      <c r="ELQ1038" s="45"/>
      <c r="ELR1038" s="45"/>
      <c r="ELS1038" s="45"/>
      <c r="ELT1038" s="45"/>
      <c r="ELU1038" s="45"/>
      <c r="ELV1038" s="45"/>
      <c r="ELW1038" s="45"/>
      <c r="ELX1038" s="45"/>
      <c r="ELY1038" s="45"/>
      <c r="ELZ1038" s="45"/>
      <c r="EMA1038" s="45"/>
      <c r="EMB1038" s="45"/>
      <c r="EMC1038" s="45"/>
      <c r="EMD1038" s="45"/>
      <c r="EME1038" s="45"/>
      <c r="EMF1038" s="45"/>
      <c r="EMG1038" s="45"/>
      <c r="EMH1038" s="45"/>
      <c r="EMI1038" s="45"/>
      <c r="EMJ1038" s="45"/>
      <c r="EMK1038" s="45"/>
      <c r="EML1038" s="45"/>
      <c r="EMM1038" s="45"/>
      <c r="EMN1038" s="45"/>
      <c r="EMO1038" s="45"/>
      <c r="EMP1038" s="45"/>
      <c r="EMQ1038" s="45"/>
      <c r="EMR1038" s="45"/>
      <c r="EMS1038" s="45"/>
      <c r="EMT1038" s="45"/>
      <c r="EMU1038" s="45"/>
      <c r="EMV1038" s="45"/>
      <c r="EMW1038" s="45"/>
      <c r="EMX1038" s="45"/>
      <c r="EMY1038" s="45"/>
      <c r="EMZ1038" s="45"/>
      <c r="ENA1038" s="45"/>
      <c r="ENB1038" s="45"/>
      <c r="ENC1038" s="45"/>
      <c r="END1038" s="45"/>
      <c r="ENE1038" s="45"/>
      <c r="ENF1038" s="45"/>
      <c r="ENG1038" s="45"/>
      <c r="ENH1038" s="45"/>
      <c r="ENI1038" s="45"/>
      <c r="ENJ1038" s="45"/>
      <c r="ENK1038" s="45"/>
      <c r="ENL1038" s="45"/>
      <c r="ENM1038" s="45"/>
      <c r="ENN1038" s="45"/>
      <c r="ENO1038" s="45"/>
      <c r="ENP1038" s="45"/>
      <c r="ENQ1038" s="45"/>
      <c r="ENR1038" s="45"/>
      <c r="ENS1038" s="45"/>
      <c r="ENT1038" s="45"/>
      <c r="ENU1038" s="45"/>
      <c r="ENV1038" s="45"/>
      <c r="ENW1038" s="45"/>
      <c r="ENX1038" s="45"/>
      <c r="ENY1038" s="45"/>
      <c r="ENZ1038" s="45"/>
      <c r="EOA1038" s="45"/>
      <c r="EOB1038" s="45"/>
      <c r="EOC1038" s="45"/>
      <c r="EOD1038" s="45"/>
      <c r="EOE1038" s="45"/>
      <c r="EOF1038" s="45"/>
      <c r="EOG1038" s="45"/>
      <c r="EOH1038" s="45"/>
      <c r="EOI1038" s="45"/>
      <c r="EOJ1038" s="45"/>
      <c r="EOK1038" s="45"/>
      <c r="EOL1038" s="45"/>
      <c r="EOM1038" s="45"/>
      <c r="EON1038" s="45"/>
      <c r="EOO1038" s="45"/>
      <c r="EOP1038" s="45"/>
      <c r="EOQ1038" s="45"/>
      <c r="EOR1038" s="45"/>
      <c r="EOS1038" s="45"/>
      <c r="EOT1038" s="45"/>
      <c r="EOU1038" s="45"/>
      <c r="EOV1038" s="45"/>
      <c r="EOW1038" s="45"/>
      <c r="EOX1038" s="45"/>
      <c r="EOY1038" s="45"/>
      <c r="EOZ1038" s="45"/>
      <c r="EPA1038" s="45"/>
      <c r="EPB1038" s="45"/>
      <c r="EPC1038" s="45"/>
      <c r="EPD1038" s="45"/>
      <c r="EPE1038" s="45"/>
      <c r="EPF1038" s="45"/>
      <c r="EPG1038" s="45"/>
      <c r="EPH1038" s="45"/>
      <c r="EPI1038" s="45"/>
      <c r="EPJ1038" s="45"/>
      <c r="EPK1038" s="45"/>
      <c r="EPL1038" s="45"/>
      <c r="EPM1038" s="45"/>
      <c r="EPN1038" s="45"/>
      <c r="EPO1038" s="45"/>
      <c r="EPP1038" s="45"/>
      <c r="EPQ1038" s="45"/>
      <c r="EPR1038" s="45"/>
      <c r="EPS1038" s="45"/>
      <c r="EPT1038" s="45"/>
      <c r="EPU1038" s="45"/>
      <c r="EPV1038" s="45"/>
      <c r="EPW1038" s="45"/>
      <c r="EPX1038" s="45"/>
      <c r="EPY1038" s="45"/>
      <c r="EPZ1038" s="45"/>
      <c r="EQA1038" s="45"/>
      <c r="EQB1038" s="45"/>
      <c r="EQC1038" s="45"/>
      <c r="EQD1038" s="45"/>
      <c r="EQE1038" s="45"/>
      <c r="EQF1038" s="45"/>
      <c r="EQG1038" s="45"/>
      <c r="EQH1038" s="45"/>
      <c r="EQI1038" s="45"/>
      <c r="EQJ1038" s="45"/>
      <c r="EQK1038" s="45"/>
      <c r="EQL1038" s="45"/>
      <c r="EQM1038" s="45"/>
      <c r="EQN1038" s="45"/>
      <c r="EQO1038" s="45"/>
      <c r="EQP1038" s="45"/>
      <c r="EQQ1038" s="45"/>
      <c r="EQR1038" s="45"/>
      <c r="EQS1038" s="45"/>
      <c r="EQT1038" s="45"/>
      <c r="EQU1038" s="45"/>
      <c r="EQV1038" s="45"/>
      <c r="EQW1038" s="45"/>
      <c r="EQX1038" s="45"/>
      <c r="EQY1038" s="45"/>
      <c r="EQZ1038" s="45"/>
      <c r="ERA1038" s="45"/>
      <c r="ERB1038" s="45"/>
      <c r="ERC1038" s="45"/>
      <c r="ERD1038" s="45"/>
      <c r="ERE1038" s="45"/>
      <c r="ERF1038" s="45"/>
      <c r="ERG1038" s="45"/>
      <c r="ERH1038" s="45"/>
      <c r="ERI1038" s="45"/>
      <c r="ERJ1038" s="45"/>
      <c r="ERK1038" s="45"/>
      <c r="ERL1038" s="45"/>
      <c r="ERM1038" s="45"/>
      <c r="ERN1038" s="45"/>
      <c r="ERO1038" s="45"/>
      <c r="ERP1038" s="45"/>
      <c r="ERQ1038" s="45"/>
      <c r="ERR1038" s="45"/>
      <c r="ERS1038" s="45"/>
      <c r="ERT1038" s="45"/>
      <c r="ERU1038" s="45"/>
      <c r="ERV1038" s="45"/>
      <c r="ERW1038" s="45"/>
      <c r="ERX1038" s="45"/>
      <c r="ERY1038" s="45"/>
      <c r="ERZ1038" s="45"/>
      <c r="ESA1038" s="45"/>
      <c r="ESB1038" s="45"/>
      <c r="ESC1038" s="45"/>
      <c r="ESD1038" s="45"/>
      <c r="ESE1038" s="45"/>
      <c r="ESF1038" s="45"/>
      <c r="ESG1038" s="45"/>
      <c r="ESH1038" s="45"/>
      <c r="ESI1038" s="45"/>
      <c r="ESJ1038" s="45"/>
      <c r="ESK1038" s="45"/>
      <c r="ESL1038" s="45"/>
      <c r="ESM1038" s="45"/>
      <c r="ESN1038" s="45"/>
      <c r="ESO1038" s="45"/>
      <c r="ESP1038" s="45"/>
      <c r="ESQ1038" s="45"/>
      <c r="ESR1038" s="45"/>
      <c r="ESS1038" s="45"/>
      <c r="EST1038" s="45"/>
      <c r="ESU1038" s="45"/>
      <c r="ESV1038" s="45"/>
      <c r="ESW1038" s="45"/>
      <c r="ESX1038" s="45"/>
      <c r="ESY1038" s="45"/>
      <c r="ESZ1038" s="45"/>
      <c r="ETA1038" s="45"/>
      <c r="ETB1038" s="45"/>
      <c r="ETC1038" s="45"/>
      <c r="ETD1038" s="45"/>
      <c r="ETE1038" s="45"/>
      <c r="ETF1038" s="45"/>
      <c r="ETG1038" s="45"/>
      <c r="ETH1038" s="45"/>
      <c r="ETI1038" s="45"/>
      <c r="ETJ1038" s="45"/>
      <c r="ETK1038" s="45"/>
      <c r="ETL1038" s="45"/>
      <c r="ETM1038" s="45"/>
      <c r="ETN1038" s="45"/>
      <c r="ETO1038" s="45"/>
      <c r="ETP1038" s="45"/>
      <c r="ETQ1038" s="45"/>
      <c r="ETR1038" s="45"/>
      <c r="ETS1038" s="45"/>
      <c r="ETT1038" s="45"/>
      <c r="ETU1038" s="45"/>
      <c r="ETV1038" s="45"/>
      <c r="ETW1038" s="45"/>
      <c r="ETX1038" s="45"/>
      <c r="ETY1038" s="45"/>
      <c r="ETZ1038" s="45"/>
      <c r="EUA1038" s="45"/>
      <c r="EUB1038" s="45"/>
      <c r="EUC1038" s="45"/>
      <c r="EUD1038" s="45"/>
      <c r="EUE1038" s="45"/>
      <c r="EUF1038" s="45"/>
      <c r="EUG1038" s="45"/>
      <c r="EUH1038" s="45"/>
      <c r="EUI1038" s="45"/>
      <c r="EUJ1038" s="45"/>
      <c r="EUK1038" s="45"/>
      <c r="EUL1038" s="45"/>
      <c r="EUM1038" s="45"/>
      <c r="EUN1038" s="45"/>
      <c r="EUO1038" s="45"/>
      <c r="EUP1038" s="45"/>
      <c r="EUQ1038" s="45"/>
      <c r="EUR1038" s="45"/>
      <c r="EUS1038" s="45"/>
      <c r="EUT1038" s="45"/>
      <c r="EUU1038" s="45"/>
      <c r="EUV1038" s="45"/>
      <c r="EUW1038" s="45"/>
      <c r="EUX1038" s="45"/>
      <c r="EUY1038" s="45"/>
      <c r="EUZ1038" s="45"/>
      <c r="EVA1038" s="45"/>
      <c r="EVB1038" s="45"/>
      <c r="EVC1038" s="45"/>
      <c r="EVD1038" s="45"/>
      <c r="EVE1038" s="45"/>
      <c r="EVF1038" s="45"/>
      <c r="EVG1038" s="45"/>
      <c r="EVH1038" s="45"/>
      <c r="EVI1038" s="45"/>
      <c r="EVJ1038" s="45"/>
      <c r="EVK1038" s="45"/>
      <c r="EVL1038" s="45"/>
      <c r="EVM1038" s="45"/>
      <c r="EVN1038" s="45"/>
      <c r="EVO1038" s="45"/>
      <c r="EVP1038" s="45"/>
      <c r="EVQ1038" s="45"/>
      <c r="EVR1038" s="45"/>
      <c r="EVS1038" s="45"/>
      <c r="EVT1038" s="45"/>
      <c r="EVU1038" s="45"/>
      <c r="EVV1038" s="45"/>
      <c r="EVW1038" s="45"/>
      <c r="EVX1038" s="45"/>
      <c r="EVY1038" s="45"/>
      <c r="EVZ1038" s="45"/>
      <c r="EWA1038" s="45"/>
      <c r="EWB1038" s="45"/>
      <c r="EWC1038" s="45"/>
      <c r="EWD1038" s="45"/>
      <c r="EWE1038" s="45"/>
      <c r="EWF1038" s="45"/>
      <c r="EWG1038" s="45"/>
      <c r="EWH1038" s="45"/>
      <c r="EWI1038" s="45"/>
      <c r="EWJ1038" s="45"/>
      <c r="EWK1038" s="45"/>
      <c r="EWL1038" s="45"/>
      <c r="EWM1038" s="45"/>
      <c r="EWN1038" s="45"/>
      <c r="EWO1038" s="45"/>
      <c r="EWP1038" s="45"/>
      <c r="EWQ1038" s="45"/>
      <c r="EWR1038" s="45"/>
      <c r="EWS1038" s="45"/>
      <c r="EWT1038" s="45"/>
      <c r="EWU1038" s="45"/>
      <c r="EWV1038" s="45"/>
      <c r="EWW1038" s="45"/>
      <c r="EWX1038" s="45"/>
      <c r="EWY1038" s="45"/>
      <c r="EWZ1038" s="45"/>
      <c r="EXA1038" s="45"/>
      <c r="EXB1038" s="45"/>
      <c r="EXC1038" s="45"/>
      <c r="EXD1038" s="45"/>
      <c r="EXE1038" s="45"/>
      <c r="EXF1038" s="45"/>
      <c r="EXG1038" s="45"/>
      <c r="EXH1038" s="45"/>
      <c r="EXI1038" s="45"/>
      <c r="EXJ1038" s="45"/>
      <c r="EXK1038" s="45"/>
      <c r="EXL1038" s="45"/>
      <c r="EXM1038" s="45"/>
      <c r="EXN1038" s="45"/>
      <c r="EXO1038" s="45"/>
      <c r="EXP1038" s="45"/>
      <c r="EXQ1038" s="45"/>
      <c r="EXR1038" s="45"/>
      <c r="EXS1038" s="45"/>
      <c r="EXT1038" s="45"/>
      <c r="EXU1038" s="45"/>
      <c r="EXV1038" s="45"/>
      <c r="EXW1038" s="45"/>
      <c r="EXX1038" s="45"/>
      <c r="EXY1038" s="45"/>
      <c r="EXZ1038" s="45"/>
      <c r="EYA1038" s="45"/>
      <c r="EYB1038" s="45"/>
      <c r="EYC1038" s="45"/>
      <c r="EYD1038" s="45"/>
      <c r="EYE1038" s="45"/>
      <c r="EYF1038" s="45"/>
      <c r="EYG1038" s="45"/>
      <c r="EYH1038" s="45"/>
      <c r="EYI1038" s="45"/>
      <c r="EYJ1038" s="45"/>
      <c r="EYK1038" s="45"/>
      <c r="EYL1038" s="45"/>
      <c r="EYM1038" s="45"/>
      <c r="EYN1038" s="45"/>
      <c r="EYO1038" s="45"/>
      <c r="EYP1038" s="45"/>
      <c r="EYQ1038" s="45"/>
      <c r="EYR1038" s="45"/>
      <c r="EYS1038" s="45"/>
      <c r="EYT1038" s="45"/>
      <c r="EYU1038" s="45"/>
      <c r="EYV1038" s="45"/>
      <c r="EYW1038" s="45"/>
      <c r="EYX1038" s="45"/>
      <c r="EYY1038" s="45"/>
      <c r="EYZ1038" s="45"/>
      <c r="EZA1038" s="45"/>
      <c r="EZB1038" s="45"/>
      <c r="EZC1038" s="45"/>
      <c r="EZD1038" s="45"/>
      <c r="EZE1038" s="45"/>
      <c r="EZF1038" s="45"/>
      <c r="EZG1038" s="45"/>
      <c r="EZH1038" s="45"/>
      <c r="EZI1038" s="45"/>
      <c r="EZJ1038" s="45"/>
      <c r="EZK1038" s="45"/>
      <c r="EZL1038" s="45"/>
      <c r="EZM1038" s="45"/>
      <c r="EZN1038" s="45"/>
      <c r="EZO1038" s="45"/>
      <c r="EZP1038" s="45"/>
      <c r="EZQ1038" s="45"/>
      <c r="EZR1038" s="45"/>
      <c r="EZS1038" s="45"/>
      <c r="EZT1038" s="45"/>
      <c r="EZU1038" s="45"/>
      <c r="EZV1038" s="45"/>
      <c r="EZW1038" s="45"/>
      <c r="EZX1038" s="45"/>
      <c r="EZY1038" s="45"/>
      <c r="EZZ1038" s="45"/>
      <c r="FAA1038" s="45"/>
      <c r="FAB1038" s="45"/>
      <c r="FAC1038" s="45"/>
      <c r="FAD1038" s="45"/>
      <c r="FAE1038" s="45"/>
      <c r="FAF1038" s="45"/>
      <c r="FAG1038" s="45"/>
      <c r="FAH1038" s="45"/>
      <c r="FAI1038" s="45"/>
      <c r="FAJ1038" s="45"/>
      <c r="FAK1038" s="45"/>
      <c r="FAL1038" s="45"/>
      <c r="FAM1038" s="45"/>
      <c r="FAN1038" s="45"/>
      <c r="FAO1038" s="45"/>
      <c r="FAP1038" s="45"/>
      <c r="FAQ1038" s="45"/>
      <c r="FAR1038" s="45"/>
      <c r="FAS1038" s="45"/>
      <c r="FAT1038" s="45"/>
      <c r="FAU1038" s="45"/>
      <c r="FAV1038" s="45"/>
      <c r="FAW1038" s="45"/>
      <c r="FAX1038" s="45"/>
      <c r="FAY1038" s="45"/>
      <c r="FAZ1038" s="45"/>
      <c r="FBA1038" s="45"/>
      <c r="FBB1038" s="45"/>
      <c r="FBC1038" s="45"/>
      <c r="FBD1038" s="45"/>
      <c r="FBE1038" s="45"/>
      <c r="FBF1038" s="45"/>
      <c r="FBG1038" s="45"/>
      <c r="FBH1038" s="45"/>
      <c r="FBI1038" s="45"/>
      <c r="FBJ1038" s="45"/>
      <c r="FBK1038" s="45"/>
      <c r="FBL1038" s="45"/>
      <c r="FBM1038" s="45"/>
      <c r="FBN1038" s="45"/>
      <c r="FBO1038" s="45"/>
      <c r="FBP1038" s="45"/>
      <c r="FBQ1038" s="45"/>
      <c r="FBR1038" s="45"/>
      <c r="FBS1038" s="45"/>
      <c r="FBT1038" s="45"/>
      <c r="FBU1038" s="45"/>
      <c r="FBV1038" s="45"/>
      <c r="FBW1038" s="45"/>
      <c r="FBX1038" s="45"/>
      <c r="FBY1038" s="45"/>
      <c r="FBZ1038" s="45"/>
      <c r="FCA1038" s="45"/>
      <c r="FCB1038" s="45"/>
      <c r="FCC1038" s="45"/>
      <c r="FCD1038" s="45"/>
      <c r="FCE1038" s="45"/>
      <c r="FCF1038" s="45"/>
      <c r="FCG1038" s="45"/>
      <c r="FCH1038" s="45"/>
      <c r="FCI1038" s="45"/>
      <c r="FCJ1038" s="45"/>
      <c r="FCK1038" s="45"/>
      <c r="FCL1038" s="45"/>
      <c r="FCM1038" s="45"/>
      <c r="FCN1038" s="45"/>
      <c r="FCO1038" s="45"/>
      <c r="FCP1038" s="45"/>
      <c r="FCQ1038" s="45"/>
      <c r="FCR1038" s="45"/>
      <c r="FCS1038" s="45"/>
      <c r="FCT1038" s="45"/>
      <c r="FCU1038" s="45"/>
      <c r="FCV1038" s="45"/>
      <c r="FCW1038" s="45"/>
      <c r="FCX1038" s="45"/>
      <c r="FCY1038" s="45"/>
      <c r="FCZ1038" s="45"/>
      <c r="FDA1038" s="45"/>
      <c r="FDB1038" s="45"/>
      <c r="FDC1038" s="45"/>
      <c r="FDD1038" s="45"/>
      <c r="FDE1038" s="45"/>
      <c r="FDF1038" s="45"/>
      <c r="FDG1038" s="45"/>
      <c r="FDH1038" s="45"/>
      <c r="FDI1038" s="45"/>
      <c r="FDJ1038" s="45"/>
      <c r="FDK1038" s="45"/>
      <c r="FDL1038" s="45"/>
      <c r="FDM1038" s="45"/>
      <c r="FDN1038" s="45"/>
      <c r="FDO1038" s="45"/>
      <c r="FDP1038" s="45"/>
      <c r="FDQ1038" s="45"/>
      <c r="FDR1038" s="45"/>
      <c r="FDS1038" s="45"/>
      <c r="FDT1038" s="45"/>
      <c r="FDU1038" s="45"/>
      <c r="FDV1038" s="45"/>
      <c r="FDW1038" s="45"/>
      <c r="FDX1038" s="45"/>
      <c r="FDY1038" s="45"/>
      <c r="FDZ1038" s="45"/>
      <c r="FEA1038" s="45"/>
      <c r="FEB1038" s="45"/>
      <c r="FEC1038" s="45"/>
      <c r="FED1038" s="45"/>
      <c r="FEE1038" s="45"/>
      <c r="FEF1038" s="45"/>
      <c r="FEG1038" s="45"/>
      <c r="FEH1038" s="45"/>
      <c r="FEI1038" s="45"/>
      <c r="FEJ1038" s="45"/>
      <c r="FEK1038" s="45"/>
      <c r="FEL1038" s="45"/>
      <c r="FEM1038" s="45"/>
      <c r="FEN1038" s="45"/>
      <c r="FEO1038" s="45"/>
      <c r="FEP1038" s="45"/>
      <c r="FEQ1038" s="45"/>
      <c r="FER1038" s="45"/>
      <c r="FES1038" s="45"/>
      <c r="FET1038" s="45"/>
      <c r="FEU1038" s="45"/>
      <c r="FEV1038" s="45"/>
      <c r="FEW1038" s="45"/>
      <c r="FEX1038" s="45"/>
      <c r="FEY1038" s="45"/>
      <c r="FEZ1038" s="45"/>
      <c r="FFA1038" s="45"/>
      <c r="FFB1038" s="45"/>
      <c r="FFC1038" s="45"/>
      <c r="FFD1038" s="45"/>
      <c r="FFE1038" s="45"/>
      <c r="FFF1038" s="45"/>
      <c r="FFG1038" s="45"/>
      <c r="FFH1038" s="45"/>
      <c r="FFI1038" s="45"/>
      <c r="FFJ1038" s="45"/>
      <c r="FFK1038" s="45"/>
      <c r="FFL1038" s="45"/>
      <c r="FFM1038" s="45"/>
      <c r="FFN1038" s="45"/>
      <c r="FFO1038" s="45"/>
      <c r="FFP1038" s="45"/>
      <c r="FFQ1038" s="45"/>
      <c r="FFR1038" s="45"/>
      <c r="FFS1038" s="45"/>
      <c r="FFT1038" s="45"/>
      <c r="FFU1038" s="45"/>
      <c r="FFV1038" s="45"/>
      <c r="FFW1038" s="45"/>
      <c r="FFX1038" s="45"/>
      <c r="FFY1038" s="45"/>
      <c r="FFZ1038" s="45"/>
      <c r="FGA1038" s="45"/>
      <c r="FGB1038" s="45"/>
      <c r="FGC1038" s="45"/>
      <c r="FGD1038" s="45"/>
      <c r="FGE1038" s="45"/>
      <c r="FGF1038" s="45"/>
      <c r="FGG1038" s="45"/>
      <c r="FGH1038" s="45"/>
      <c r="FGI1038" s="45"/>
      <c r="FGJ1038" s="45"/>
      <c r="FGK1038" s="45"/>
      <c r="FGL1038" s="45"/>
      <c r="FGM1038" s="45"/>
      <c r="FGN1038" s="45"/>
      <c r="FGO1038" s="45"/>
      <c r="FGP1038" s="45"/>
      <c r="FGQ1038" s="45"/>
      <c r="FGR1038" s="45"/>
      <c r="FGS1038" s="45"/>
      <c r="FGT1038" s="45"/>
      <c r="FGU1038" s="45"/>
      <c r="FGV1038" s="45"/>
      <c r="FGW1038" s="45"/>
      <c r="FGX1038" s="45"/>
      <c r="FGY1038" s="45"/>
      <c r="FGZ1038" s="45"/>
      <c r="FHA1038" s="45"/>
      <c r="FHB1038" s="45"/>
      <c r="FHC1038" s="45"/>
      <c r="FHD1038" s="45"/>
      <c r="FHE1038" s="45"/>
      <c r="FHF1038" s="45"/>
      <c r="FHG1038" s="45"/>
      <c r="FHH1038" s="45"/>
      <c r="FHI1038" s="45"/>
      <c r="FHJ1038" s="45"/>
      <c r="FHK1038" s="45"/>
      <c r="FHL1038" s="45"/>
      <c r="FHM1038" s="45"/>
      <c r="FHN1038" s="45"/>
      <c r="FHO1038" s="45"/>
      <c r="FHP1038" s="45"/>
      <c r="FHQ1038" s="45"/>
      <c r="FHR1038" s="45"/>
      <c r="FHS1038" s="45"/>
      <c r="FHT1038" s="45"/>
      <c r="FHU1038" s="45"/>
      <c r="FHV1038" s="45"/>
      <c r="FHW1038" s="45"/>
      <c r="FHX1038" s="45"/>
      <c r="FHY1038" s="45"/>
      <c r="FHZ1038" s="45"/>
      <c r="FIA1038" s="45"/>
      <c r="FIB1038" s="45"/>
      <c r="FIC1038" s="45"/>
      <c r="FID1038" s="45"/>
      <c r="FIE1038" s="45"/>
      <c r="FIF1038" s="45"/>
      <c r="FIG1038" s="45"/>
      <c r="FIH1038" s="45"/>
      <c r="FII1038" s="45"/>
      <c r="FIJ1038" s="45"/>
      <c r="FIK1038" s="45"/>
      <c r="FIL1038" s="45"/>
      <c r="FIM1038" s="45"/>
      <c r="FIN1038" s="45"/>
      <c r="FIO1038" s="45"/>
      <c r="FIP1038" s="45"/>
      <c r="FIQ1038" s="45"/>
      <c r="FIR1038" s="45"/>
      <c r="FIS1038" s="45"/>
      <c r="FIT1038" s="45"/>
      <c r="FIU1038" s="45"/>
      <c r="FIV1038" s="45"/>
      <c r="FIW1038" s="45"/>
      <c r="FIX1038" s="45"/>
      <c r="FIY1038" s="45"/>
      <c r="FIZ1038" s="45"/>
      <c r="FJA1038" s="45"/>
      <c r="FJB1038" s="45"/>
      <c r="FJC1038" s="45"/>
      <c r="FJD1038" s="45"/>
      <c r="FJE1038" s="45"/>
      <c r="FJF1038" s="45"/>
      <c r="FJG1038" s="45"/>
      <c r="FJH1038" s="45"/>
      <c r="FJI1038" s="45"/>
      <c r="FJJ1038" s="45"/>
      <c r="FJK1038" s="45"/>
      <c r="FJL1038" s="45"/>
      <c r="FJM1038" s="45"/>
      <c r="FJN1038" s="45"/>
      <c r="FJO1038" s="45"/>
      <c r="FJP1038" s="45"/>
      <c r="FJQ1038" s="45"/>
      <c r="FJR1038" s="45"/>
      <c r="FJS1038" s="45"/>
      <c r="FJT1038" s="45"/>
      <c r="FJU1038" s="45"/>
      <c r="FJV1038" s="45"/>
      <c r="FJW1038" s="45"/>
      <c r="FJX1038" s="45"/>
      <c r="FJY1038" s="45"/>
      <c r="FJZ1038" s="45"/>
      <c r="FKA1038" s="45"/>
      <c r="FKB1038" s="45"/>
      <c r="FKC1038" s="45"/>
      <c r="FKD1038" s="45"/>
      <c r="FKE1038" s="45"/>
      <c r="FKF1038" s="45"/>
      <c r="FKG1038" s="45"/>
      <c r="FKH1038" s="45"/>
      <c r="FKI1038" s="45"/>
      <c r="FKJ1038" s="45"/>
      <c r="FKK1038" s="45"/>
      <c r="FKL1038" s="45"/>
      <c r="FKM1038" s="45"/>
      <c r="FKN1038" s="45"/>
      <c r="FKO1038" s="45"/>
      <c r="FKP1038" s="45"/>
      <c r="FKQ1038" s="45"/>
      <c r="FKR1038" s="45"/>
      <c r="FKS1038" s="45"/>
      <c r="FKT1038" s="45"/>
      <c r="FKU1038" s="45"/>
      <c r="FKV1038" s="45"/>
      <c r="FKW1038" s="45"/>
      <c r="FKX1038" s="45"/>
      <c r="FKY1038" s="45"/>
      <c r="FKZ1038" s="45"/>
      <c r="FLA1038" s="45"/>
      <c r="FLB1038" s="45"/>
      <c r="FLC1038" s="45"/>
      <c r="FLD1038" s="45"/>
      <c r="FLE1038" s="45"/>
      <c r="FLF1038" s="45"/>
      <c r="FLG1038" s="45"/>
      <c r="FLH1038" s="45"/>
      <c r="FLI1038" s="45"/>
      <c r="FLJ1038" s="45"/>
      <c r="FLK1038" s="45"/>
      <c r="FLL1038" s="45"/>
      <c r="FLM1038" s="45"/>
      <c r="FLN1038" s="45"/>
      <c r="FLO1038" s="45"/>
      <c r="FLP1038" s="45"/>
      <c r="FLQ1038" s="45"/>
      <c r="FLR1038" s="45"/>
      <c r="FLS1038" s="45"/>
      <c r="FLT1038" s="45"/>
      <c r="FLU1038" s="45"/>
      <c r="FLV1038" s="45"/>
      <c r="FLW1038" s="45"/>
      <c r="FLX1038" s="45"/>
      <c r="FLY1038" s="45"/>
      <c r="FLZ1038" s="45"/>
      <c r="FMA1038" s="45"/>
      <c r="FMB1038" s="45"/>
      <c r="FMC1038" s="45"/>
      <c r="FMD1038" s="45"/>
      <c r="FME1038" s="45"/>
      <c r="FMF1038" s="45"/>
      <c r="FMG1038" s="45"/>
      <c r="FMH1038" s="45"/>
      <c r="FMI1038" s="45"/>
      <c r="FMJ1038" s="45"/>
      <c r="FMK1038" s="45"/>
      <c r="FML1038" s="45"/>
      <c r="FMM1038" s="45"/>
      <c r="FMN1038" s="45"/>
      <c r="FMO1038" s="45"/>
      <c r="FMP1038" s="45"/>
      <c r="FMQ1038" s="45"/>
      <c r="FMR1038" s="45"/>
      <c r="FMS1038" s="45"/>
      <c r="FMT1038" s="45"/>
      <c r="FMU1038" s="45"/>
      <c r="FMV1038" s="45"/>
      <c r="FMW1038" s="45"/>
      <c r="FMX1038" s="45"/>
      <c r="FMY1038" s="45"/>
      <c r="FMZ1038" s="45"/>
      <c r="FNA1038" s="45"/>
      <c r="FNB1038" s="45"/>
      <c r="FNC1038" s="45"/>
      <c r="FND1038" s="45"/>
      <c r="FNE1038" s="45"/>
      <c r="FNF1038" s="45"/>
      <c r="FNG1038" s="45"/>
      <c r="FNH1038" s="45"/>
      <c r="FNI1038" s="45"/>
      <c r="FNJ1038" s="45"/>
      <c r="FNK1038" s="45"/>
      <c r="FNL1038" s="45"/>
      <c r="FNM1038" s="45"/>
      <c r="FNN1038" s="45"/>
      <c r="FNO1038" s="45"/>
      <c r="FNP1038" s="45"/>
      <c r="FNQ1038" s="45"/>
      <c r="FNR1038" s="45"/>
      <c r="FNS1038" s="45"/>
      <c r="FNT1038" s="45"/>
      <c r="FNU1038" s="45"/>
      <c r="FNV1038" s="45"/>
      <c r="FNW1038" s="45"/>
      <c r="FNX1038" s="45"/>
      <c r="FNY1038" s="45"/>
      <c r="FNZ1038" s="45"/>
      <c r="FOA1038" s="45"/>
      <c r="FOB1038" s="45"/>
      <c r="FOC1038" s="45"/>
      <c r="FOD1038" s="45"/>
      <c r="FOE1038" s="45"/>
      <c r="FOF1038" s="45"/>
      <c r="FOG1038" s="45"/>
      <c r="FOH1038" s="45"/>
      <c r="FOI1038" s="45"/>
      <c r="FOJ1038" s="45"/>
      <c r="FOK1038" s="45"/>
      <c r="FOL1038" s="45"/>
      <c r="FOM1038" s="45"/>
      <c r="FON1038" s="45"/>
      <c r="FOO1038" s="45"/>
      <c r="FOP1038" s="45"/>
      <c r="FOQ1038" s="45"/>
      <c r="FOR1038" s="45"/>
      <c r="FOS1038" s="45"/>
      <c r="FOT1038" s="45"/>
      <c r="FOU1038" s="45"/>
      <c r="FOV1038" s="45"/>
      <c r="FOW1038" s="45"/>
      <c r="FOX1038" s="45"/>
      <c r="FOY1038" s="45"/>
      <c r="FOZ1038" s="45"/>
      <c r="FPA1038" s="45"/>
      <c r="FPB1038" s="45"/>
      <c r="FPC1038" s="45"/>
      <c r="FPD1038" s="45"/>
      <c r="FPE1038" s="45"/>
      <c r="FPF1038" s="45"/>
      <c r="FPG1038" s="45"/>
      <c r="FPH1038" s="45"/>
      <c r="FPI1038" s="45"/>
      <c r="FPJ1038" s="45"/>
      <c r="FPK1038" s="45"/>
      <c r="FPL1038" s="45"/>
      <c r="FPM1038" s="45"/>
      <c r="FPN1038" s="45"/>
      <c r="FPO1038" s="45"/>
      <c r="FPP1038" s="45"/>
      <c r="FPQ1038" s="45"/>
      <c r="FPR1038" s="45"/>
      <c r="FPS1038" s="45"/>
      <c r="FPT1038" s="45"/>
      <c r="FPU1038" s="45"/>
      <c r="FPV1038" s="45"/>
      <c r="FPW1038" s="45"/>
      <c r="FPX1038" s="45"/>
      <c r="FPY1038" s="45"/>
      <c r="FPZ1038" s="45"/>
      <c r="FQA1038" s="45"/>
      <c r="FQB1038" s="45"/>
      <c r="FQC1038" s="45"/>
      <c r="FQD1038" s="45"/>
      <c r="FQE1038" s="45"/>
      <c r="FQF1038" s="45"/>
      <c r="FQG1038" s="45"/>
      <c r="FQH1038" s="45"/>
      <c r="FQI1038" s="45"/>
      <c r="FQJ1038" s="45"/>
      <c r="FQK1038" s="45"/>
      <c r="FQL1038" s="45"/>
      <c r="FQM1038" s="45"/>
      <c r="FQN1038" s="45"/>
      <c r="FQO1038" s="45"/>
      <c r="FQP1038" s="45"/>
      <c r="FQQ1038" s="45"/>
      <c r="FQR1038" s="45"/>
      <c r="FQS1038" s="45"/>
      <c r="FQT1038" s="45"/>
      <c r="FQU1038" s="45"/>
      <c r="FQV1038" s="45"/>
      <c r="FQW1038" s="45"/>
      <c r="FQX1038" s="45"/>
      <c r="FQY1038" s="45"/>
      <c r="FQZ1038" s="45"/>
      <c r="FRA1038" s="45"/>
      <c r="FRB1038" s="45"/>
      <c r="FRC1038" s="45"/>
      <c r="FRD1038" s="45"/>
      <c r="FRE1038" s="45"/>
      <c r="FRF1038" s="45"/>
      <c r="FRG1038" s="45"/>
      <c r="FRH1038" s="45"/>
      <c r="FRI1038" s="45"/>
      <c r="FRJ1038" s="45"/>
      <c r="FRK1038" s="45"/>
      <c r="FRL1038" s="45"/>
      <c r="FRM1038" s="45"/>
      <c r="FRN1038" s="45"/>
      <c r="FRO1038" s="45"/>
      <c r="FRP1038" s="45"/>
      <c r="FRQ1038" s="45"/>
      <c r="FRR1038" s="45"/>
      <c r="FRS1038" s="45"/>
      <c r="FRT1038" s="45"/>
      <c r="FRU1038" s="45"/>
      <c r="FRV1038" s="45"/>
      <c r="FRW1038" s="45"/>
      <c r="FRX1038" s="45"/>
      <c r="FRY1038" s="45"/>
      <c r="FRZ1038" s="45"/>
      <c r="FSA1038" s="45"/>
      <c r="FSB1038" s="45"/>
      <c r="FSC1038" s="45"/>
      <c r="FSD1038" s="45"/>
      <c r="FSE1038" s="45"/>
      <c r="FSF1038" s="45"/>
      <c r="FSG1038" s="45"/>
      <c r="FSH1038" s="45"/>
      <c r="FSI1038" s="45"/>
      <c r="FSJ1038" s="45"/>
      <c r="FSK1038" s="45"/>
      <c r="FSL1038" s="45"/>
      <c r="FSM1038" s="45"/>
      <c r="FSN1038" s="45"/>
      <c r="FSO1038" s="45"/>
      <c r="FSP1038" s="45"/>
      <c r="FSQ1038" s="45"/>
      <c r="FSR1038" s="45"/>
      <c r="FSS1038" s="45"/>
      <c r="FST1038" s="45"/>
      <c r="FSU1038" s="45"/>
      <c r="FSV1038" s="45"/>
      <c r="FSW1038" s="45"/>
      <c r="FSX1038" s="45"/>
      <c r="FSY1038" s="45"/>
      <c r="FSZ1038" s="45"/>
      <c r="FTA1038" s="45"/>
      <c r="FTB1038" s="45"/>
      <c r="FTC1038" s="45"/>
      <c r="FTD1038" s="45"/>
      <c r="FTE1038" s="45"/>
      <c r="FTF1038" s="45"/>
      <c r="FTG1038" s="45"/>
      <c r="FTH1038" s="45"/>
      <c r="FTI1038" s="45"/>
      <c r="FTJ1038" s="45"/>
      <c r="FTK1038" s="45"/>
      <c r="FTL1038" s="45"/>
      <c r="FTM1038" s="45"/>
      <c r="FTN1038" s="45"/>
      <c r="FTO1038" s="45"/>
      <c r="FTP1038" s="45"/>
      <c r="FTQ1038" s="45"/>
      <c r="FTR1038" s="45"/>
      <c r="FTS1038" s="45"/>
      <c r="FTT1038" s="45"/>
      <c r="FTU1038" s="45"/>
      <c r="FTV1038" s="45"/>
      <c r="FTW1038" s="45"/>
      <c r="FTX1038" s="45"/>
      <c r="FTY1038" s="45"/>
      <c r="FTZ1038" s="45"/>
      <c r="FUA1038" s="45"/>
      <c r="FUB1038" s="45"/>
      <c r="FUC1038" s="45"/>
      <c r="FUD1038" s="45"/>
      <c r="FUE1038" s="45"/>
      <c r="FUF1038" s="45"/>
      <c r="FUG1038" s="45"/>
      <c r="FUH1038" s="45"/>
      <c r="FUI1038" s="45"/>
      <c r="FUJ1038" s="45"/>
      <c r="FUK1038" s="45"/>
      <c r="FUL1038" s="45"/>
      <c r="FUM1038" s="45"/>
      <c r="FUN1038" s="45"/>
      <c r="FUO1038" s="45"/>
      <c r="FUP1038" s="45"/>
      <c r="FUQ1038" s="45"/>
      <c r="FUR1038" s="45"/>
      <c r="FUS1038" s="45"/>
      <c r="FUT1038" s="45"/>
      <c r="FUU1038" s="45"/>
      <c r="FUV1038" s="45"/>
      <c r="FUW1038" s="45"/>
      <c r="FUX1038" s="45"/>
      <c r="FUY1038" s="45"/>
      <c r="FUZ1038" s="45"/>
      <c r="FVA1038" s="45"/>
      <c r="FVB1038" s="45"/>
      <c r="FVC1038" s="45"/>
      <c r="FVD1038" s="45"/>
      <c r="FVE1038" s="45"/>
      <c r="FVF1038" s="45"/>
      <c r="FVG1038" s="45"/>
      <c r="FVH1038" s="45"/>
      <c r="FVI1038" s="45"/>
      <c r="FVJ1038" s="45"/>
      <c r="FVK1038" s="45"/>
      <c r="FVL1038" s="45"/>
      <c r="FVM1038" s="45"/>
      <c r="FVN1038" s="45"/>
      <c r="FVO1038" s="45"/>
      <c r="FVP1038" s="45"/>
      <c r="FVQ1038" s="45"/>
      <c r="FVR1038" s="45"/>
      <c r="FVS1038" s="45"/>
      <c r="FVT1038" s="45"/>
      <c r="FVU1038" s="45"/>
      <c r="FVV1038" s="45"/>
      <c r="FVW1038" s="45"/>
      <c r="FVX1038" s="45"/>
      <c r="FVY1038" s="45"/>
      <c r="FVZ1038" s="45"/>
      <c r="FWA1038" s="45"/>
      <c r="FWB1038" s="45"/>
      <c r="FWC1038" s="45"/>
      <c r="FWD1038" s="45"/>
      <c r="FWE1038" s="45"/>
      <c r="FWF1038" s="45"/>
      <c r="FWG1038" s="45"/>
      <c r="FWH1038" s="45"/>
      <c r="FWI1038" s="45"/>
      <c r="FWJ1038" s="45"/>
      <c r="FWK1038" s="45"/>
      <c r="FWL1038" s="45"/>
      <c r="FWM1038" s="45"/>
      <c r="FWN1038" s="45"/>
      <c r="FWO1038" s="45"/>
      <c r="FWP1038" s="45"/>
      <c r="FWQ1038" s="45"/>
      <c r="FWR1038" s="45"/>
      <c r="FWS1038" s="45"/>
      <c r="FWT1038" s="45"/>
      <c r="FWU1038" s="45"/>
      <c r="FWV1038" s="45"/>
      <c r="FWW1038" s="45"/>
      <c r="FWX1038" s="45"/>
      <c r="FWY1038" s="45"/>
      <c r="FWZ1038" s="45"/>
      <c r="FXA1038" s="45"/>
      <c r="FXB1038" s="45"/>
      <c r="FXC1038" s="45"/>
      <c r="FXD1038" s="45"/>
      <c r="FXE1038" s="45"/>
      <c r="FXF1038" s="45"/>
      <c r="FXG1038" s="45"/>
      <c r="FXH1038" s="45"/>
      <c r="FXI1038" s="45"/>
      <c r="FXJ1038" s="45"/>
      <c r="FXK1038" s="45"/>
      <c r="FXL1038" s="45"/>
      <c r="FXM1038" s="45"/>
      <c r="FXN1038" s="45"/>
      <c r="FXO1038" s="45"/>
      <c r="FXP1038" s="45"/>
      <c r="FXQ1038" s="45"/>
      <c r="FXR1038" s="45"/>
      <c r="FXS1038" s="45"/>
      <c r="FXT1038" s="45"/>
      <c r="FXU1038" s="45"/>
      <c r="FXV1038" s="45"/>
      <c r="FXW1038" s="45"/>
      <c r="FXX1038" s="45"/>
      <c r="FXY1038" s="45"/>
      <c r="FXZ1038" s="45"/>
      <c r="FYA1038" s="45"/>
      <c r="FYB1038" s="45"/>
      <c r="FYC1038" s="45"/>
      <c r="FYD1038" s="45"/>
      <c r="FYE1038" s="45"/>
      <c r="FYF1038" s="45"/>
      <c r="FYG1038" s="45"/>
      <c r="FYH1038" s="45"/>
      <c r="FYI1038" s="45"/>
      <c r="FYJ1038" s="45"/>
      <c r="FYK1038" s="45"/>
      <c r="FYL1038" s="45"/>
      <c r="FYM1038" s="45"/>
      <c r="FYN1038" s="45"/>
      <c r="FYO1038" s="45"/>
      <c r="FYP1038" s="45"/>
      <c r="FYQ1038" s="45"/>
      <c r="FYR1038" s="45"/>
      <c r="FYS1038" s="45"/>
      <c r="FYT1038" s="45"/>
      <c r="FYU1038" s="45"/>
      <c r="FYV1038" s="45"/>
      <c r="FYW1038" s="45"/>
      <c r="FYX1038" s="45"/>
      <c r="FYY1038" s="45"/>
      <c r="FYZ1038" s="45"/>
      <c r="FZA1038" s="45"/>
      <c r="FZB1038" s="45"/>
      <c r="FZC1038" s="45"/>
      <c r="FZD1038" s="45"/>
      <c r="FZE1038" s="45"/>
      <c r="FZF1038" s="45"/>
      <c r="FZG1038" s="45"/>
      <c r="FZH1038" s="45"/>
      <c r="FZI1038" s="45"/>
      <c r="FZJ1038" s="45"/>
      <c r="FZK1038" s="45"/>
      <c r="FZL1038" s="45"/>
      <c r="FZM1038" s="45"/>
      <c r="FZN1038" s="45"/>
      <c r="FZO1038" s="45"/>
      <c r="FZP1038" s="45"/>
      <c r="FZQ1038" s="45"/>
      <c r="FZR1038" s="45"/>
      <c r="FZS1038" s="45"/>
      <c r="FZT1038" s="45"/>
      <c r="FZU1038" s="45"/>
      <c r="FZV1038" s="45"/>
      <c r="FZW1038" s="45"/>
      <c r="FZX1038" s="45"/>
      <c r="FZY1038" s="45"/>
      <c r="FZZ1038" s="45"/>
      <c r="GAA1038" s="45"/>
      <c r="GAB1038" s="45"/>
      <c r="GAC1038" s="45"/>
      <c r="GAD1038" s="45"/>
      <c r="GAE1038" s="45"/>
      <c r="GAF1038" s="45"/>
      <c r="GAG1038" s="45"/>
      <c r="GAH1038" s="45"/>
      <c r="GAI1038" s="45"/>
      <c r="GAJ1038" s="45"/>
      <c r="GAK1038" s="45"/>
      <c r="GAL1038" s="45"/>
      <c r="GAM1038" s="45"/>
      <c r="GAN1038" s="45"/>
      <c r="GAO1038" s="45"/>
      <c r="GAP1038" s="45"/>
      <c r="GAQ1038" s="45"/>
      <c r="GAR1038" s="45"/>
      <c r="GAS1038" s="45"/>
      <c r="GAT1038" s="45"/>
      <c r="GAU1038" s="45"/>
      <c r="GAV1038" s="45"/>
      <c r="GAW1038" s="45"/>
      <c r="GAX1038" s="45"/>
      <c r="GAY1038" s="45"/>
      <c r="GAZ1038" s="45"/>
      <c r="GBA1038" s="45"/>
      <c r="GBB1038" s="45"/>
      <c r="GBC1038" s="45"/>
      <c r="GBD1038" s="45"/>
      <c r="GBE1038" s="45"/>
      <c r="GBF1038" s="45"/>
      <c r="GBG1038" s="45"/>
      <c r="GBH1038" s="45"/>
      <c r="GBI1038" s="45"/>
      <c r="GBJ1038" s="45"/>
      <c r="GBK1038" s="45"/>
      <c r="GBL1038" s="45"/>
      <c r="GBM1038" s="45"/>
      <c r="GBN1038" s="45"/>
      <c r="GBO1038" s="45"/>
      <c r="GBP1038" s="45"/>
      <c r="GBQ1038" s="45"/>
      <c r="GBR1038" s="45"/>
      <c r="GBS1038" s="45"/>
      <c r="GBT1038" s="45"/>
      <c r="GBU1038" s="45"/>
      <c r="GBV1038" s="45"/>
      <c r="GBW1038" s="45"/>
      <c r="GBX1038" s="45"/>
      <c r="GBY1038" s="45"/>
      <c r="GBZ1038" s="45"/>
      <c r="GCA1038" s="45"/>
      <c r="GCB1038" s="45"/>
      <c r="GCC1038" s="45"/>
      <c r="GCD1038" s="45"/>
      <c r="GCE1038" s="45"/>
      <c r="GCF1038" s="45"/>
      <c r="GCG1038" s="45"/>
      <c r="GCH1038" s="45"/>
      <c r="GCI1038" s="45"/>
      <c r="GCJ1038" s="45"/>
      <c r="GCK1038" s="45"/>
      <c r="GCL1038" s="45"/>
      <c r="GCM1038" s="45"/>
      <c r="GCN1038" s="45"/>
      <c r="GCO1038" s="45"/>
      <c r="GCP1038" s="45"/>
      <c r="GCQ1038" s="45"/>
      <c r="GCR1038" s="45"/>
      <c r="GCS1038" s="45"/>
      <c r="GCT1038" s="45"/>
      <c r="GCU1038" s="45"/>
      <c r="GCV1038" s="45"/>
      <c r="GCW1038" s="45"/>
      <c r="GCX1038" s="45"/>
      <c r="GCY1038" s="45"/>
      <c r="GCZ1038" s="45"/>
      <c r="GDA1038" s="45"/>
      <c r="GDB1038" s="45"/>
      <c r="GDC1038" s="45"/>
      <c r="GDD1038" s="45"/>
      <c r="GDE1038" s="45"/>
      <c r="GDF1038" s="45"/>
      <c r="GDG1038" s="45"/>
      <c r="GDH1038" s="45"/>
      <c r="GDI1038" s="45"/>
      <c r="GDJ1038" s="45"/>
      <c r="GDK1038" s="45"/>
      <c r="GDL1038" s="45"/>
      <c r="GDM1038" s="45"/>
      <c r="GDN1038" s="45"/>
      <c r="GDO1038" s="45"/>
      <c r="GDP1038" s="45"/>
      <c r="GDQ1038" s="45"/>
      <c r="GDR1038" s="45"/>
      <c r="GDS1038" s="45"/>
      <c r="GDT1038" s="45"/>
      <c r="GDU1038" s="45"/>
      <c r="GDV1038" s="45"/>
      <c r="GDW1038" s="45"/>
      <c r="GDX1038" s="45"/>
      <c r="GDY1038" s="45"/>
      <c r="GDZ1038" s="45"/>
      <c r="GEA1038" s="45"/>
      <c r="GEB1038" s="45"/>
      <c r="GEC1038" s="45"/>
      <c r="GED1038" s="45"/>
      <c r="GEE1038" s="45"/>
      <c r="GEF1038" s="45"/>
      <c r="GEG1038" s="45"/>
      <c r="GEH1038" s="45"/>
      <c r="GEI1038" s="45"/>
      <c r="GEJ1038" s="45"/>
      <c r="GEK1038" s="45"/>
      <c r="GEL1038" s="45"/>
      <c r="GEM1038" s="45"/>
      <c r="GEN1038" s="45"/>
      <c r="GEO1038" s="45"/>
      <c r="GEP1038" s="45"/>
      <c r="GEQ1038" s="45"/>
      <c r="GER1038" s="45"/>
      <c r="GES1038" s="45"/>
      <c r="GET1038" s="45"/>
      <c r="GEU1038" s="45"/>
      <c r="GEV1038" s="45"/>
      <c r="GEW1038" s="45"/>
      <c r="GEX1038" s="45"/>
      <c r="GEY1038" s="45"/>
      <c r="GEZ1038" s="45"/>
      <c r="GFA1038" s="45"/>
      <c r="GFB1038" s="45"/>
      <c r="GFC1038" s="45"/>
      <c r="GFD1038" s="45"/>
      <c r="GFE1038" s="45"/>
      <c r="GFF1038" s="45"/>
      <c r="GFG1038" s="45"/>
      <c r="GFH1038" s="45"/>
      <c r="GFI1038" s="45"/>
      <c r="GFJ1038" s="45"/>
      <c r="GFK1038" s="45"/>
      <c r="GFL1038" s="45"/>
      <c r="GFM1038" s="45"/>
      <c r="GFN1038" s="45"/>
      <c r="GFO1038" s="45"/>
      <c r="GFP1038" s="45"/>
      <c r="GFQ1038" s="45"/>
      <c r="GFR1038" s="45"/>
      <c r="GFS1038" s="45"/>
      <c r="GFT1038" s="45"/>
      <c r="GFU1038" s="45"/>
      <c r="GFV1038" s="45"/>
      <c r="GFW1038" s="45"/>
      <c r="GFX1038" s="45"/>
      <c r="GFY1038" s="45"/>
      <c r="GFZ1038" s="45"/>
      <c r="GGA1038" s="45"/>
      <c r="GGB1038" s="45"/>
      <c r="GGC1038" s="45"/>
      <c r="GGD1038" s="45"/>
      <c r="GGE1038" s="45"/>
      <c r="GGF1038" s="45"/>
      <c r="GGG1038" s="45"/>
      <c r="GGH1038" s="45"/>
      <c r="GGI1038" s="45"/>
      <c r="GGJ1038" s="45"/>
      <c r="GGK1038" s="45"/>
      <c r="GGL1038" s="45"/>
      <c r="GGM1038" s="45"/>
      <c r="GGN1038" s="45"/>
      <c r="GGO1038" s="45"/>
      <c r="GGP1038" s="45"/>
      <c r="GGQ1038" s="45"/>
      <c r="GGR1038" s="45"/>
      <c r="GGS1038" s="45"/>
      <c r="GGT1038" s="45"/>
      <c r="GGU1038" s="45"/>
      <c r="GGV1038" s="45"/>
      <c r="GGW1038" s="45"/>
      <c r="GGX1038" s="45"/>
      <c r="GGY1038" s="45"/>
      <c r="GGZ1038" s="45"/>
      <c r="GHA1038" s="45"/>
      <c r="GHB1038" s="45"/>
      <c r="GHC1038" s="45"/>
      <c r="GHD1038" s="45"/>
      <c r="GHE1038" s="45"/>
      <c r="GHF1038" s="45"/>
      <c r="GHG1038" s="45"/>
      <c r="GHH1038" s="45"/>
      <c r="GHI1038" s="45"/>
      <c r="GHJ1038" s="45"/>
      <c r="GHK1038" s="45"/>
      <c r="GHL1038" s="45"/>
      <c r="GHM1038" s="45"/>
      <c r="GHN1038" s="45"/>
      <c r="GHO1038" s="45"/>
      <c r="GHP1038" s="45"/>
      <c r="GHQ1038" s="45"/>
      <c r="GHR1038" s="45"/>
      <c r="GHS1038" s="45"/>
      <c r="GHT1038" s="45"/>
      <c r="GHU1038" s="45"/>
      <c r="GHV1038" s="45"/>
      <c r="GHW1038" s="45"/>
      <c r="GHX1038" s="45"/>
      <c r="GHY1038" s="45"/>
      <c r="GHZ1038" s="45"/>
      <c r="GIA1038" s="45"/>
      <c r="GIB1038" s="45"/>
      <c r="GIC1038" s="45"/>
      <c r="GID1038" s="45"/>
      <c r="GIE1038" s="45"/>
      <c r="GIF1038" s="45"/>
      <c r="GIG1038" s="45"/>
      <c r="GIH1038" s="45"/>
      <c r="GII1038" s="45"/>
      <c r="GIJ1038" s="45"/>
      <c r="GIK1038" s="45"/>
      <c r="GIL1038" s="45"/>
      <c r="GIM1038" s="45"/>
      <c r="GIN1038" s="45"/>
      <c r="GIO1038" s="45"/>
      <c r="GIP1038" s="45"/>
      <c r="GIQ1038" s="45"/>
      <c r="GIR1038" s="45"/>
      <c r="GIS1038" s="45"/>
      <c r="GIT1038" s="45"/>
      <c r="GIU1038" s="45"/>
      <c r="GIV1038" s="45"/>
      <c r="GIW1038" s="45"/>
      <c r="GIX1038" s="45"/>
      <c r="GIY1038" s="45"/>
      <c r="GIZ1038" s="45"/>
      <c r="GJA1038" s="45"/>
      <c r="GJB1038" s="45"/>
      <c r="GJC1038" s="45"/>
      <c r="GJD1038" s="45"/>
      <c r="GJE1038" s="45"/>
      <c r="GJF1038" s="45"/>
      <c r="GJG1038" s="45"/>
      <c r="GJH1038" s="45"/>
      <c r="GJI1038" s="45"/>
      <c r="GJJ1038" s="45"/>
      <c r="GJK1038" s="45"/>
      <c r="GJL1038" s="45"/>
      <c r="GJM1038" s="45"/>
      <c r="GJN1038" s="45"/>
      <c r="GJO1038" s="45"/>
      <c r="GJP1038" s="45"/>
      <c r="GJQ1038" s="45"/>
      <c r="GJR1038" s="45"/>
      <c r="GJS1038" s="45"/>
      <c r="GJT1038" s="45"/>
      <c r="GJU1038" s="45"/>
      <c r="GJV1038" s="45"/>
      <c r="GJW1038" s="45"/>
      <c r="GJX1038" s="45"/>
      <c r="GJY1038" s="45"/>
      <c r="GJZ1038" s="45"/>
      <c r="GKA1038" s="45"/>
      <c r="GKB1038" s="45"/>
      <c r="GKC1038" s="45"/>
      <c r="GKD1038" s="45"/>
      <c r="GKE1038" s="45"/>
      <c r="GKF1038" s="45"/>
      <c r="GKG1038" s="45"/>
      <c r="GKH1038" s="45"/>
      <c r="GKI1038" s="45"/>
      <c r="GKJ1038" s="45"/>
      <c r="GKK1038" s="45"/>
      <c r="GKL1038" s="45"/>
      <c r="GKM1038" s="45"/>
      <c r="GKN1038" s="45"/>
      <c r="GKO1038" s="45"/>
      <c r="GKP1038" s="45"/>
      <c r="GKQ1038" s="45"/>
      <c r="GKR1038" s="45"/>
      <c r="GKS1038" s="45"/>
      <c r="GKT1038" s="45"/>
      <c r="GKU1038" s="45"/>
      <c r="GKV1038" s="45"/>
      <c r="GKW1038" s="45"/>
      <c r="GKX1038" s="45"/>
      <c r="GKY1038" s="45"/>
      <c r="GKZ1038" s="45"/>
      <c r="GLA1038" s="45"/>
      <c r="GLB1038" s="45"/>
      <c r="GLC1038" s="45"/>
      <c r="GLD1038" s="45"/>
      <c r="GLE1038" s="45"/>
      <c r="GLF1038" s="45"/>
      <c r="GLG1038" s="45"/>
      <c r="GLH1038" s="45"/>
      <c r="GLI1038" s="45"/>
      <c r="GLJ1038" s="45"/>
      <c r="GLK1038" s="45"/>
      <c r="GLL1038" s="45"/>
      <c r="GLM1038" s="45"/>
      <c r="GLN1038" s="45"/>
      <c r="GLO1038" s="45"/>
      <c r="GLP1038" s="45"/>
      <c r="GLQ1038" s="45"/>
      <c r="GLR1038" s="45"/>
      <c r="GLS1038" s="45"/>
      <c r="GLT1038" s="45"/>
      <c r="GLU1038" s="45"/>
      <c r="GLV1038" s="45"/>
      <c r="GLW1038" s="45"/>
      <c r="GLX1038" s="45"/>
      <c r="GLY1038" s="45"/>
      <c r="GLZ1038" s="45"/>
      <c r="GMA1038" s="45"/>
      <c r="GMB1038" s="45"/>
      <c r="GMC1038" s="45"/>
      <c r="GMD1038" s="45"/>
      <c r="GME1038" s="45"/>
      <c r="GMF1038" s="45"/>
      <c r="GMG1038" s="45"/>
      <c r="GMH1038" s="45"/>
      <c r="GMI1038" s="45"/>
      <c r="GMJ1038" s="45"/>
      <c r="GMK1038" s="45"/>
      <c r="GML1038" s="45"/>
      <c r="GMM1038" s="45"/>
      <c r="GMN1038" s="45"/>
      <c r="GMO1038" s="45"/>
      <c r="GMP1038" s="45"/>
      <c r="GMQ1038" s="45"/>
      <c r="GMR1038" s="45"/>
      <c r="GMS1038" s="45"/>
      <c r="GMT1038" s="45"/>
      <c r="GMU1038" s="45"/>
      <c r="GMV1038" s="45"/>
      <c r="GMW1038" s="45"/>
      <c r="GMX1038" s="45"/>
      <c r="GMY1038" s="45"/>
      <c r="GMZ1038" s="45"/>
      <c r="GNA1038" s="45"/>
      <c r="GNB1038" s="45"/>
      <c r="GNC1038" s="45"/>
      <c r="GND1038" s="45"/>
      <c r="GNE1038" s="45"/>
      <c r="GNF1038" s="45"/>
      <c r="GNG1038" s="45"/>
      <c r="GNH1038" s="45"/>
      <c r="GNI1038" s="45"/>
      <c r="GNJ1038" s="45"/>
      <c r="GNK1038" s="45"/>
      <c r="GNL1038" s="45"/>
      <c r="GNM1038" s="45"/>
      <c r="GNN1038" s="45"/>
      <c r="GNO1038" s="45"/>
      <c r="GNP1038" s="45"/>
      <c r="GNQ1038" s="45"/>
      <c r="GNR1038" s="45"/>
      <c r="GNS1038" s="45"/>
      <c r="GNT1038" s="45"/>
      <c r="GNU1038" s="45"/>
      <c r="GNV1038" s="45"/>
      <c r="GNW1038" s="45"/>
      <c r="GNX1038" s="45"/>
      <c r="GNY1038" s="45"/>
      <c r="GNZ1038" s="45"/>
      <c r="GOA1038" s="45"/>
      <c r="GOB1038" s="45"/>
      <c r="GOC1038" s="45"/>
      <c r="GOD1038" s="45"/>
      <c r="GOE1038" s="45"/>
      <c r="GOF1038" s="45"/>
      <c r="GOG1038" s="45"/>
      <c r="GOH1038" s="45"/>
      <c r="GOI1038" s="45"/>
      <c r="GOJ1038" s="45"/>
      <c r="GOK1038" s="45"/>
      <c r="GOL1038" s="45"/>
      <c r="GOM1038" s="45"/>
      <c r="GON1038" s="45"/>
      <c r="GOO1038" s="45"/>
      <c r="GOP1038" s="45"/>
      <c r="GOQ1038" s="45"/>
      <c r="GOR1038" s="45"/>
      <c r="GOS1038" s="45"/>
      <c r="GOT1038" s="45"/>
      <c r="GOU1038" s="45"/>
      <c r="GOV1038" s="45"/>
      <c r="GOW1038" s="45"/>
      <c r="GOX1038" s="45"/>
      <c r="GOY1038" s="45"/>
      <c r="GOZ1038" s="45"/>
      <c r="GPA1038" s="45"/>
      <c r="GPB1038" s="45"/>
      <c r="GPC1038" s="45"/>
      <c r="GPD1038" s="45"/>
      <c r="GPE1038" s="45"/>
      <c r="GPF1038" s="45"/>
      <c r="GPG1038" s="45"/>
      <c r="GPH1038" s="45"/>
      <c r="GPI1038" s="45"/>
      <c r="GPJ1038" s="45"/>
      <c r="GPK1038" s="45"/>
      <c r="GPL1038" s="45"/>
      <c r="GPM1038" s="45"/>
      <c r="GPN1038" s="45"/>
      <c r="GPO1038" s="45"/>
      <c r="GPP1038" s="45"/>
      <c r="GPQ1038" s="45"/>
      <c r="GPR1038" s="45"/>
      <c r="GPS1038" s="45"/>
      <c r="GPT1038" s="45"/>
      <c r="GPU1038" s="45"/>
      <c r="GPV1038" s="45"/>
      <c r="GPW1038" s="45"/>
      <c r="GPX1038" s="45"/>
      <c r="GPY1038" s="45"/>
      <c r="GPZ1038" s="45"/>
      <c r="GQA1038" s="45"/>
      <c r="GQB1038" s="45"/>
      <c r="GQC1038" s="45"/>
      <c r="GQD1038" s="45"/>
      <c r="GQE1038" s="45"/>
      <c r="GQF1038" s="45"/>
      <c r="GQG1038" s="45"/>
      <c r="GQH1038" s="45"/>
      <c r="GQI1038" s="45"/>
      <c r="GQJ1038" s="45"/>
      <c r="GQK1038" s="45"/>
      <c r="GQL1038" s="45"/>
      <c r="GQM1038" s="45"/>
      <c r="GQN1038" s="45"/>
      <c r="GQO1038" s="45"/>
      <c r="GQP1038" s="45"/>
      <c r="GQQ1038" s="45"/>
      <c r="GQR1038" s="45"/>
      <c r="GQS1038" s="45"/>
      <c r="GQT1038" s="45"/>
      <c r="GQU1038" s="45"/>
      <c r="GQV1038" s="45"/>
      <c r="GQW1038" s="45"/>
      <c r="GQX1038" s="45"/>
      <c r="GQY1038" s="45"/>
      <c r="GQZ1038" s="45"/>
      <c r="GRA1038" s="45"/>
      <c r="GRB1038" s="45"/>
      <c r="GRC1038" s="45"/>
      <c r="GRD1038" s="45"/>
      <c r="GRE1038" s="45"/>
      <c r="GRF1038" s="45"/>
      <c r="GRG1038" s="45"/>
      <c r="GRH1038" s="45"/>
      <c r="GRI1038" s="45"/>
      <c r="GRJ1038" s="45"/>
      <c r="GRK1038" s="45"/>
      <c r="GRL1038" s="45"/>
      <c r="GRM1038" s="45"/>
      <c r="GRN1038" s="45"/>
      <c r="GRO1038" s="45"/>
      <c r="GRP1038" s="45"/>
      <c r="GRQ1038" s="45"/>
      <c r="GRR1038" s="45"/>
      <c r="GRS1038" s="45"/>
      <c r="GRT1038" s="45"/>
      <c r="GRU1038" s="45"/>
      <c r="GRV1038" s="45"/>
      <c r="GRW1038" s="45"/>
      <c r="GRX1038" s="45"/>
      <c r="GRY1038" s="45"/>
      <c r="GRZ1038" s="45"/>
      <c r="GSA1038" s="45"/>
      <c r="GSB1038" s="45"/>
      <c r="GSC1038" s="45"/>
      <c r="GSD1038" s="45"/>
      <c r="GSE1038" s="45"/>
      <c r="GSF1038" s="45"/>
      <c r="GSG1038" s="45"/>
      <c r="GSH1038" s="45"/>
      <c r="GSI1038" s="45"/>
      <c r="GSJ1038" s="45"/>
      <c r="GSK1038" s="45"/>
      <c r="GSL1038" s="45"/>
      <c r="GSM1038" s="45"/>
      <c r="GSN1038" s="45"/>
      <c r="GSO1038" s="45"/>
      <c r="GSP1038" s="45"/>
      <c r="GSQ1038" s="45"/>
      <c r="GSR1038" s="45"/>
      <c r="GSS1038" s="45"/>
      <c r="GST1038" s="45"/>
      <c r="GSU1038" s="45"/>
      <c r="GSV1038" s="45"/>
      <c r="GSW1038" s="45"/>
      <c r="GSX1038" s="45"/>
      <c r="GSY1038" s="45"/>
      <c r="GSZ1038" s="45"/>
      <c r="GTA1038" s="45"/>
      <c r="GTB1038" s="45"/>
      <c r="GTC1038" s="45"/>
      <c r="GTD1038" s="45"/>
      <c r="GTE1038" s="45"/>
      <c r="GTF1038" s="45"/>
      <c r="GTG1038" s="45"/>
      <c r="GTH1038" s="45"/>
      <c r="GTI1038" s="45"/>
      <c r="GTJ1038" s="45"/>
      <c r="GTK1038" s="45"/>
      <c r="GTL1038" s="45"/>
      <c r="GTM1038" s="45"/>
      <c r="GTN1038" s="45"/>
      <c r="GTO1038" s="45"/>
      <c r="GTP1038" s="45"/>
      <c r="GTQ1038" s="45"/>
      <c r="GTR1038" s="45"/>
      <c r="GTS1038" s="45"/>
      <c r="GTT1038" s="45"/>
      <c r="GTU1038" s="45"/>
      <c r="GTV1038" s="45"/>
      <c r="GTW1038" s="45"/>
      <c r="GTX1038" s="45"/>
      <c r="GTY1038" s="45"/>
      <c r="GTZ1038" s="45"/>
      <c r="GUA1038" s="45"/>
      <c r="GUB1038" s="45"/>
      <c r="GUC1038" s="45"/>
      <c r="GUD1038" s="45"/>
      <c r="GUE1038" s="45"/>
      <c r="GUF1038" s="45"/>
      <c r="GUG1038" s="45"/>
      <c r="GUH1038" s="45"/>
      <c r="GUI1038" s="45"/>
      <c r="GUJ1038" s="45"/>
      <c r="GUK1038" s="45"/>
      <c r="GUL1038" s="45"/>
      <c r="GUM1038" s="45"/>
      <c r="GUN1038" s="45"/>
      <c r="GUO1038" s="45"/>
      <c r="GUP1038" s="45"/>
      <c r="GUQ1038" s="45"/>
      <c r="GUR1038" s="45"/>
      <c r="GUS1038" s="45"/>
      <c r="GUT1038" s="45"/>
      <c r="GUU1038" s="45"/>
      <c r="GUV1038" s="45"/>
      <c r="GUW1038" s="45"/>
      <c r="GUX1038" s="45"/>
      <c r="GUY1038" s="45"/>
      <c r="GUZ1038" s="45"/>
      <c r="GVA1038" s="45"/>
      <c r="GVB1038" s="45"/>
      <c r="GVC1038" s="45"/>
      <c r="GVD1038" s="45"/>
      <c r="GVE1038" s="45"/>
      <c r="GVF1038" s="45"/>
      <c r="GVG1038" s="45"/>
      <c r="GVH1038" s="45"/>
      <c r="GVI1038" s="45"/>
      <c r="GVJ1038" s="45"/>
      <c r="GVK1038" s="45"/>
      <c r="GVL1038" s="45"/>
      <c r="GVM1038" s="45"/>
      <c r="GVN1038" s="45"/>
      <c r="GVO1038" s="45"/>
      <c r="GVP1038" s="45"/>
      <c r="GVQ1038" s="45"/>
      <c r="GVR1038" s="45"/>
      <c r="GVS1038" s="45"/>
      <c r="GVT1038" s="45"/>
      <c r="GVU1038" s="45"/>
      <c r="GVV1038" s="45"/>
      <c r="GVW1038" s="45"/>
      <c r="GVX1038" s="45"/>
      <c r="GVY1038" s="45"/>
      <c r="GVZ1038" s="45"/>
      <c r="GWA1038" s="45"/>
      <c r="GWB1038" s="45"/>
      <c r="GWC1038" s="45"/>
      <c r="GWD1038" s="45"/>
      <c r="GWE1038" s="45"/>
      <c r="GWF1038" s="45"/>
      <c r="GWG1038" s="45"/>
      <c r="GWH1038" s="45"/>
      <c r="GWI1038" s="45"/>
      <c r="GWJ1038" s="45"/>
      <c r="GWK1038" s="45"/>
      <c r="GWL1038" s="45"/>
      <c r="GWM1038" s="45"/>
      <c r="GWN1038" s="45"/>
      <c r="GWO1038" s="45"/>
      <c r="GWP1038" s="45"/>
      <c r="GWQ1038" s="45"/>
      <c r="GWR1038" s="45"/>
      <c r="GWS1038" s="45"/>
      <c r="GWT1038" s="45"/>
      <c r="GWU1038" s="45"/>
      <c r="GWV1038" s="45"/>
      <c r="GWW1038" s="45"/>
      <c r="GWX1038" s="45"/>
      <c r="GWY1038" s="45"/>
      <c r="GWZ1038" s="45"/>
      <c r="GXA1038" s="45"/>
      <c r="GXB1038" s="45"/>
      <c r="GXC1038" s="45"/>
      <c r="GXD1038" s="45"/>
      <c r="GXE1038" s="45"/>
      <c r="GXF1038" s="45"/>
      <c r="GXG1038" s="45"/>
      <c r="GXH1038" s="45"/>
      <c r="GXI1038" s="45"/>
      <c r="GXJ1038" s="45"/>
      <c r="GXK1038" s="45"/>
      <c r="GXL1038" s="45"/>
      <c r="GXM1038" s="45"/>
      <c r="GXN1038" s="45"/>
      <c r="GXO1038" s="45"/>
      <c r="GXP1038" s="45"/>
      <c r="GXQ1038" s="45"/>
      <c r="GXR1038" s="45"/>
      <c r="GXS1038" s="45"/>
      <c r="GXT1038" s="45"/>
      <c r="GXU1038" s="45"/>
      <c r="GXV1038" s="45"/>
      <c r="GXW1038" s="45"/>
      <c r="GXX1038" s="45"/>
      <c r="GXY1038" s="45"/>
      <c r="GXZ1038" s="45"/>
      <c r="GYA1038" s="45"/>
      <c r="GYB1038" s="45"/>
      <c r="GYC1038" s="45"/>
      <c r="GYD1038" s="45"/>
      <c r="GYE1038" s="45"/>
      <c r="GYF1038" s="45"/>
      <c r="GYG1038" s="45"/>
      <c r="GYH1038" s="45"/>
      <c r="GYI1038" s="45"/>
      <c r="GYJ1038" s="45"/>
      <c r="GYK1038" s="45"/>
      <c r="GYL1038" s="45"/>
      <c r="GYM1038" s="45"/>
      <c r="GYN1038" s="45"/>
      <c r="GYO1038" s="45"/>
      <c r="GYP1038" s="45"/>
      <c r="GYQ1038" s="45"/>
      <c r="GYR1038" s="45"/>
      <c r="GYS1038" s="45"/>
      <c r="GYT1038" s="45"/>
      <c r="GYU1038" s="45"/>
      <c r="GYV1038" s="45"/>
      <c r="GYW1038" s="45"/>
      <c r="GYX1038" s="45"/>
      <c r="GYY1038" s="45"/>
      <c r="GYZ1038" s="45"/>
      <c r="GZA1038" s="45"/>
      <c r="GZB1038" s="45"/>
      <c r="GZC1038" s="45"/>
      <c r="GZD1038" s="45"/>
      <c r="GZE1038" s="45"/>
      <c r="GZF1038" s="45"/>
      <c r="GZG1038" s="45"/>
      <c r="GZH1038" s="45"/>
      <c r="GZI1038" s="45"/>
      <c r="GZJ1038" s="45"/>
      <c r="GZK1038" s="45"/>
      <c r="GZL1038" s="45"/>
      <c r="GZM1038" s="45"/>
      <c r="GZN1038" s="45"/>
      <c r="GZO1038" s="45"/>
      <c r="GZP1038" s="45"/>
      <c r="GZQ1038" s="45"/>
      <c r="GZR1038" s="45"/>
      <c r="GZS1038" s="45"/>
      <c r="GZT1038" s="45"/>
      <c r="GZU1038" s="45"/>
      <c r="GZV1038" s="45"/>
      <c r="GZW1038" s="45"/>
      <c r="GZX1038" s="45"/>
      <c r="GZY1038" s="45"/>
      <c r="GZZ1038" s="45"/>
      <c r="HAA1038" s="45"/>
      <c r="HAB1038" s="45"/>
      <c r="HAC1038" s="45"/>
      <c r="HAD1038" s="45"/>
      <c r="HAE1038" s="45"/>
      <c r="HAF1038" s="45"/>
      <c r="HAG1038" s="45"/>
      <c r="HAH1038" s="45"/>
      <c r="HAI1038" s="45"/>
      <c r="HAJ1038" s="45"/>
      <c r="HAK1038" s="45"/>
      <c r="HAL1038" s="45"/>
      <c r="HAM1038" s="45"/>
      <c r="HAN1038" s="45"/>
      <c r="HAO1038" s="45"/>
      <c r="HAP1038" s="45"/>
      <c r="HAQ1038" s="45"/>
      <c r="HAR1038" s="45"/>
      <c r="HAS1038" s="45"/>
      <c r="HAT1038" s="45"/>
      <c r="HAU1038" s="45"/>
      <c r="HAV1038" s="45"/>
      <c r="HAW1038" s="45"/>
      <c r="HAX1038" s="45"/>
      <c r="HAY1038" s="45"/>
      <c r="HAZ1038" s="45"/>
      <c r="HBA1038" s="45"/>
      <c r="HBB1038" s="45"/>
      <c r="HBC1038" s="45"/>
      <c r="HBD1038" s="45"/>
      <c r="HBE1038" s="45"/>
      <c r="HBF1038" s="45"/>
      <c r="HBG1038" s="45"/>
      <c r="HBH1038" s="45"/>
      <c r="HBI1038" s="45"/>
      <c r="HBJ1038" s="45"/>
      <c r="HBK1038" s="45"/>
      <c r="HBL1038" s="45"/>
      <c r="HBM1038" s="45"/>
      <c r="HBN1038" s="45"/>
      <c r="HBO1038" s="45"/>
      <c r="HBP1038" s="45"/>
      <c r="HBQ1038" s="45"/>
      <c r="HBR1038" s="45"/>
      <c r="HBS1038" s="45"/>
      <c r="HBT1038" s="45"/>
      <c r="HBU1038" s="45"/>
      <c r="HBV1038" s="45"/>
      <c r="HBW1038" s="45"/>
      <c r="HBX1038" s="45"/>
      <c r="HBY1038" s="45"/>
      <c r="HBZ1038" s="45"/>
      <c r="HCA1038" s="45"/>
      <c r="HCB1038" s="45"/>
      <c r="HCC1038" s="45"/>
      <c r="HCD1038" s="45"/>
      <c r="HCE1038" s="45"/>
      <c r="HCF1038" s="45"/>
      <c r="HCG1038" s="45"/>
      <c r="HCH1038" s="45"/>
      <c r="HCI1038" s="45"/>
      <c r="HCJ1038" s="45"/>
      <c r="HCK1038" s="45"/>
      <c r="HCL1038" s="45"/>
      <c r="HCM1038" s="45"/>
      <c r="HCN1038" s="45"/>
      <c r="HCO1038" s="45"/>
      <c r="HCP1038" s="45"/>
      <c r="HCQ1038" s="45"/>
      <c r="HCR1038" s="45"/>
      <c r="HCS1038" s="45"/>
      <c r="HCT1038" s="45"/>
      <c r="HCU1038" s="45"/>
      <c r="HCV1038" s="45"/>
      <c r="HCW1038" s="45"/>
      <c r="HCX1038" s="45"/>
      <c r="HCY1038" s="45"/>
      <c r="HCZ1038" s="45"/>
      <c r="HDA1038" s="45"/>
      <c r="HDB1038" s="45"/>
      <c r="HDC1038" s="45"/>
      <c r="HDD1038" s="45"/>
      <c r="HDE1038" s="45"/>
      <c r="HDF1038" s="45"/>
      <c r="HDG1038" s="45"/>
      <c r="HDH1038" s="45"/>
      <c r="HDI1038" s="45"/>
      <c r="HDJ1038" s="45"/>
      <c r="HDK1038" s="45"/>
      <c r="HDL1038" s="45"/>
      <c r="HDM1038" s="45"/>
      <c r="HDN1038" s="45"/>
      <c r="HDO1038" s="45"/>
      <c r="HDP1038" s="45"/>
      <c r="HDQ1038" s="45"/>
      <c r="HDR1038" s="45"/>
      <c r="HDS1038" s="45"/>
      <c r="HDT1038" s="45"/>
      <c r="HDU1038" s="45"/>
      <c r="HDV1038" s="45"/>
      <c r="HDW1038" s="45"/>
      <c r="HDX1038" s="45"/>
      <c r="HDY1038" s="45"/>
      <c r="HDZ1038" s="45"/>
      <c r="HEA1038" s="45"/>
      <c r="HEB1038" s="45"/>
      <c r="HEC1038" s="45"/>
      <c r="HED1038" s="45"/>
      <c r="HEE1038" s="45"/>
      <c r="HEF1038" s="45"/>
      <c r="HEG1038" s="45"/>
      <c r="HEH1038" s="45"/>
      <c r="HEI1038" s="45"/>
      <c r="HEJ1038" s="45"/>
      <c r="HEK1038" s="45"/>
      <c r="HEL1038" s="45"/>
      <c r="HEM1038" s="45"/>
      <c r="HEN1038" s="45"/>
      <c r="HEO1038" s="45"/>
      <c r="HEP1038" s="45"/>
      <c r="HEQ1038" s="45"/>
      <c r="HER1038" s="45"/>
      <c r="HES1038" s="45"/>
      <c r="HET1038" s="45"/>
      <c r="HEU1038" s="45"/>
      <c r="HEV1038" s="45"/>
      <c r="HEW1038" s="45"/>
      <c r="HEX1038" s="45"/>
      <c r="HEY1038" s="45"/>
      <c r="HEZ1038" s="45"/>
      <c r="HFA1038" s="45"/>
      <c r="HFB1038" s="45"/>
      <c r="HFC1038" s="45"/>
      <c r="HFD1038" s="45"/>
      <c r="HFE1038" s="45"/>
      <c r="HFF1038" s="45"/>
      <c r="HFG1038" s="45"/>
      <c r="HFH1038" s="45"/>
      <c r="HFI1038" s="45"/>
      <c r="HFJ1038" s="45"/>
      <c r="HFK1038" s="45"/>
      <c r="HFL1038" s="45"/>
      <c r="HFM1038" s="45"/>
      <c r="HFN1038" s="45"/>
      <c r="HFO1038" s="45"/>
      <c r="HFP1038" s="45"/>
      <c r="HFQ1038" s="45"/>
      <c r="HFR1038" s="45"/>
      <c r="HFS1038" s="45"/>
      <c r="HFT1038" s="45"/>
      <c r="HFU1038" s="45"/>
      <c r="HFV1038" s="45"/>
      <c r="HFW1038" s="45"/>
      <c r="HFX1038" s="45"/>
      <c r="HFY1038" s="45"/>
      <c r="HFZ1038" s="45"/>
      <c r="HGA1038" s="45"/>
      <c r="HGB1038" s="45"/>
      <c r="HGC1038" s="45"/>
      <c r="HGD1038" s="45"/>
      <c r="HGE1038" s="45"/>
      <c r="HGF1038" s="45"/>
      <c r="HGG1038" s="45"/>
      <c r="HGH1038" s="45"/>
      <c r="HGI1038" s="45"/>
      <c r="HGJ1038" s="45"/>
      <c r="HGK1038" s="45"/>
      <c r="HGL1038" s="45"/>
      <c r="HGM1038" s="45"/>
      <c r="HGN1038" s="45"/>
      <c r="HGO1038" s="45"/>
      <c r="HGP1038" s="45"/>
      <c r="HGQ1038" s="45"/>
      <c r="HGR1038" s="45"/>
      <c r="HGS1038" s="45"/>
      <c r="HGT1038" s="45"/>
      <c r="HGU1038" s="45"/>
      <c r="HGV1038" s="45"/>
      <c r="HGW1038" s="45"/>
      <c r="HGX1038" s="45"/>
      <c r="HGY1038" s="45"/>
      <c r="HGZ1038" s="45"/>
      <c r="HHA1038" s="45"/>
      <c r="HHB1038" s="45"/>
      <c r="HHC1038" s="45"/>
      <c r="HHD1038" s="45"/>
      <c r="HHE1038" s="45"/>
      <c r="HHF1038" s="45"/>
      <c r="HHG1038" s="45"/>
      <c r="HHH1038" s="45"/>
      <c r="HHI1038" s="45"/>
      <c r="HHJ1038" s="45"/>
      <c r="HHK1038" s="45"/>
      <c r="HHL1038" s="45"/>
      <c r="HHM1038" s="45"/>
      <c r="HHN1038" s="45"/>
      <c r="HHO1038" s="45"/>
      <c r="HHP1038" s="45"/>
      <c r="HHQ1038" s="45"/>
      <c r="HHR1038" s="45"/>
      <c r="HHS1038" s="45"/>
      <c r="HHT1038" s="45"/>
      <c r="HHU1038" s="45"/>
      <c r="HHV1038" s="45"/>
      <c r="HHW1038" s="45"/>
      <c r="HHX1038" s="45"/>
      <c r="HHY1038" s="45"/>
      <c r="HHZ1038" s="45"/>
      <c r="HIA1038" s="45"/>
      <c r="HIB1038" s="45"/>
      <c r="HIC1038" s="45"/>
      <c r="HID1038" s="45"/>
      <c r="HIE1038" s="45"/>
      <c r="HIF1038" s="45"/>
      <c r="HIG1038" s="45"/>
      <c r="HIH1038" s="45"/>
      <c r="HII1038" s="45"/>
      <c r="HIJ1038" s="45"/>
      <c r="HIK1038" s="45"/>
      <c r="HIL1038" s="45"/>
      <c r="HIM1038" s="45"/>
      <c r="HIN1038" s="45"/>
      <c r="HIO1038" s="45"/>
      <c r="HIP1038" s="45"/>
      <c r="HIQ1038" s="45"/>
      <c r="HIR1038" s="45"/>
      <c r="HIS1038" s="45"/>
      <c r="HIT1038" s="45"/>
      <c r="HIU1038" s="45"/>
      <c r="HIV1038" s="45"/>
      <c r="HIW1038" s="45"/>
      <c r="HIX1038" s="45"/>
      <c r="HIY1038" s="45"/>
      <c r="HIZ1038" s="45"/>
      <c r="HJA1038" s="45"/>
      <c r="HJB1038" s="45"/>
      <c r="HJC1038" s="45"/>
      <c r="HJD1038" s="45"/>
      <c r="HJE1038" s="45"/>
      <c r="HJF1038" s="45"/>
      <c r="HJG1038" s="45"/>
      <c r="HJH1038" s="45"/>
      <c r="HJI1038" s="45"/>
      <c r="HJJ1038" s="45"/>
      <c r="HJK1038" s="45"/>
      <c r="HJL1038" s="45"/>
      <c r="HJM1038" s="45"/>
      <c r="HJN1038" s="45"/>
      <c r="HJO1038" s="45"/>
      <c r="HJP1038" s="45"/>
      <c r="HJQ1038" s="45"/>
      <c r="HJR1038" s="45"/>
      <c r="HJS1038" s="45"/>
      <c r="HJT1038" s="45"/>
      <c r="HJU1038" s="45"/>
      <c r="HJV1038" s="45"/>
      <c r="HJW1038" s="45"/>
      <c r="HJX1038" s="45"/>
      <c r="HJY1038" s="45"/>
      <c r="HJZ1038" s="45"/>
      <c r="HKA1038" s="45"/>
      <c r="HKB1038" s="45"/>
      <c r="HKC1038" s="45"/>
      <c r="HKD1038" s="45"/>
      <c r="HKE1038" s="45"/>
      <c r="HKF1038" s="45"/>
      <c r="HKG1038" s="45"/>
      <c r="HKH1038" s="45"/>
      <c r="HKI1038" s="45"/>
      <c r="HKJ1038" s="45"/>
      <c r="HKK1038" s="45"/>
      <c r="HKL1038" s="45"/>
      <c r="HKM1038" s="45"/>
      <c r="HKN1038" s="45"/>
      <c r="HKO1038" s="45"/>
      <c r="HKP1038" s="45"/>
      <c r="HKQ1038" s="45"/>
      <c r="HKR1038" s="45"/>
      <c r="HKS1038" s="45"/>
      <c r="HKT1038" s="45"/>
      <c r="HKU1038" s="45"/>
      <c r="HKV1038" s="45"/>
      <c r="HKW1038" s="45"/>
      <c r="HKX1038" s="45"/>
      <c r="HKY1038" s="45"/>
      <c r="HKZ1038" s="45"/>
      <c r="HLA1038" s="45"/>
      <c r="HLB1038" s="45"/>
      <c r="HLC1038" s="45"/>
      <c r="HLD1038" s="45"/>
      <c r="HLE1038" s="45"/>
      <c r="HLF1038" s="45"/>
      <c r="HLG1038" s="45"/>
      <c r="HLH1038" s="45"/>
      <c r="HLI1038" s="45"/>
      <c r="HLJ1038" s="45"/>
      <c r="HLK1038" s="45"/>
      <c r="HLL1038" s="45"/>
      <c r="HLM1038" s="45"/>
      <c r="HLN1038" s="45"/>
      <c r="HLO1038" s="45"/>
      <c r="HLP1038" s="45"/>
      <c r="HLQ1038" s="45"/>
      <c r="HLR1038" s="45"/>
      <c r="HLS1038" s="45"/>
      <c r="HLT1038" s="45"/>
      <c r="HLU1038" s="45"/>
      <c r="HLV1038" s="45"/>
      <c r="HLW1038" s="45"/>
      <c r="HLX1038" s="45"/>
      <c r="HLY1038" s="45"/>
      <c r="HLZ1038" s="45"/>
      <c r="HMA1038" s="45"/>
      <c r="HMB1038" s="45"/>
      <c r="HMC1038" s="45"/>
      <c r="HMD1038" s="45"/>
      <c r="HME1038" s="45"/>
      <c r="HMF1038" s="45"/>
      <c r="HMG1038" s="45"/>
      <c r="HMH1038" s="45"/>
      <c r="HMI1038" s="45"/>
      <c r="HMJ1038" s="45"/>
      <c r="HMK1038" s="45"/>
      <c r="HML1038" s="45"/>
      <c r="HMM1038" s="45"/>
      <c r="HMN1038" s="45"/>
      <c r="HMO1038" s="45"/>
      <c r="HMP1038" s="45"/>
      <c r="HMQ1038" s="45"/>
      <c r="HMR1038" s="45"/>
      <c r="HMS1038" s="45"/>
      <c r="HMT1038" s="45"/>
      <c r="HMU1038" s="45"/>
      <c r="HMV1038" s="45"/>
      <c r="HMW1038" s="45"/>
      <c r="HMX1038" s="45"/>
      <c r="HMY1038" s="45"/>
      <c r="HMZ1038" s="45"/>
      <c r="HNA1038" s="45"/>
      <c r="HNB1038" s="45"/>
      <c r="HNC1038" s="45"/>
      <c r="HND1038" s="45"/>
      <c r="HNE1038" s="45"/>
      <c r="HNF1038" s="45"/>
      <c r="HNG1038" s="45"/>
      <c r="HNH1038" s="45"/>
      <c r="HNI1038" s="45"/>
      <c r="HNJ1038" s="45"/>
      <c r="HNK1038" s="45"/>
      <c r="HNL1038" s="45"/>
      <c r="HNM1038" s="45"/>
      <c r="HNN1038" s="45"/>
      <c r="HNO1038" s="45"/>
      <c r="HNP1038" s="45"/>
      <c r="HNQ1038" s="45"/>
      <c r="HNR1038" s="45"/>
      <c r="HNS1038" s="45"/>
      <c r="HNT1038" s="45"/>
      <c r="HNU1038" s="45"/>
      <c r="HNV1038" s="45"/>
      <c r="HNW1038" s="45"/>
      <c r="HNX1038" s="45"/>
      <c r="HNY1038" s="45"/>
      <c r="HNZ1038" s="45"/>
      <c r="HOA1038" s="45"/>
      <c r="HOB1038" s="45"/>
      <c r="HOC1038" s="45"/>
      <c r="HOD1038" s="45"/>
      <c r="HOE1038" s="45"/>
      <c r="HOF1038" s="45"/>
      <c r="HOG1038" s="45"/>
      <c r="HOH1038" s="45"/>
      <c r="HOI1038" s="45"/>
      <c r="HOJ1038" s="45"/>
      <c r="HOK1038" s="45"/>
      <c r="HOL1038" s="45"/>
      <c r="HOM1038" s="45"/>
      <c r="HON1038" s="45"/>
      <c r="HOO1038" s="45"/>
      <c r="HOP1038" s="45"/>
      <c r="HOQ1038" s="45"/>
      <c r="HOR1038" s="45"/>
      <c r="HOS1038" s="45"/>
      <c r="HOT1038" s="45"/>
      <c r="HOU1038" s="45"/>
      <c r="HOV1038" s="45"/>
      <c r="HOW1038" s="45"/>
      <c r="HOX1038" s="45"/>
      <c r="HOY1038" s="45"/>
      <c r="HOZ1038" s="45"/>
      <c r="HPA1038" s="45"/>
      <c r="HPB1038" s="45"/>
      <c r="HPC1038" s="45"/>
      <c r="HPD1038" s="45"/>
      <c r="HPE1038" s="45"/>
      <c r="HPF1038" s="45"/>
      <c r="HPG1038" s="45"/>
      <c r="HPH1038" s="45"/>
      <c r="HPI1038" s="45"/>
      <c r="HPJ1038" s="45"/>
      <c r="HPK1038" s="45"/>
      <c r="HPL1038" s="45"/>
      <c r="HPM1038" s="45"/>
      <c r="HPN1038" s="45"/>
      <c r="HPO1038" s="45"/>
      <c r="HPP1038" s="45"/>
      <c r="HPQ1038" s="45"/>
      <c r="HPR1038" s="45"/>
      <c r="HPS1038" s="45"/>
      <c r="HPT1038" s="45"/>
      <c r="HPU1038" s="45"/>
      <c r="HPV1038" s="45"/>
      <c r="HPW1038" s="45"/>
      <c r="HPX1038" s="45"/>
      <c r="HPY1038" s="45"/>
      <c r="HPZ1038" s="45"/>
      <c r="HQA1038" s="45"/>
      <c r="HQB1038" s="45"/>
      <c r="HQC1038" s="45"/>
      <c r="HQD1038" s="45"/>
      <c r="HQE1038" s="45"/>
      <c r="HQF1038" s="45"/>
      <c r="HQG1038" s="45"/>
      <c r="HQH1038" s="45"/>
      <c r="HQI1038" s="45"/>
      <c r="HQJ1038" s="45"/>
      <c r="HQK1038" s="45"/>
      <c r="HQL1038" s="45"/>
      <c r="HQM1038" s="45"/>
      <c r="HQN1038" s="45"/>
      <c r="HQO1038" s="45"/>
      <c r="HQP1038" s="45"/>
      <c r="HQQ1038" s="45"/>
      <c r="HQR1038" s="45"/>
      <c r="HQS1038" s="45"/>
      <c r="HQT1038" s="45"/>
      <c r="HQU1038" s="45"/>
      <c r="HQV1038" s="45"/>
      <c r="HQW1038" s="45"/>
      <c r="HQX1038" s="45"/>
      <c r="HQY1038" s="45"/>
      <c r="HQZ1038" s="45"/>
      <c r="HRA1038" s="45"/>
      <c r="HRB1038" s="45"/>
      <c r="HRC1038" s="45"/>
      <c r="HRD1038" s="45"/>
      <c r="HRE1038" s="45"/>
      <c r="HRF1038" s="45"/>
      <c r="HRG1038" s="45"/>
      <c r="HRH1038" s="45"/>
      <c r="HRI1038" s="45"/>
      <c r="HRJ1038" s="45"/>
      <c r="HRK1038" s="45"/>
      <c r="HRL1038" s="45"/>
      <c r="HRM1038" s="45"/>
      <c r="HRN1038" s="45"/>
      <c r="HRO1038" s="45"/>
      <c r="HRP1038" s="45"/>
      <c r="HRQ1038" s="45"/>
      <c r="HRR1038" s="45"/>
      <c r="HRS1038" s="45"/>
      <c r="HRT1038" s="45"/>
      <c r="HRU1038" s="45"/>
      <c r="HRV1038" s="45"/>
      <c r="HRW1038" s="45"/>
      <c r="HRX1038" s="45"/>
      <c r="HRY1038" s="45"/>
      <c r="HRZ1038" s="45"/>
      <c r="HSA1038" s="45"/>
      <c r="HSB1038" s="45"/>
      <c r="HSC1038" s="45"/>
      <c r="HSD1038" s="45"/>
      <c r="HSE1038" s="45"/>
      <c r="HSF1038" s="45"/>
      <c r="HSG1038" s="45"/>
      <c r="HSH1038" s="45"/>
      <c r="HSI1038" s="45"/>
      <c r="HSJ1038" s="45"/>
      <c r="HSK1038" s="45"/>
      <c r="HSL1038" s="45"/>
      <c r="HSM1038" s="45"/>
      <c r="HSN1038" s="45"/>
      <c r="HSO1038" s="45"/>
      <c r="HSP1038" s="45"/>
      <c r="HSQ1038" s="45"/>
      <c r="HSR1038" s="45"/>
      <c r="HSS1038" s="45"/>
      <c r="HST1038" s="45"/>
      <c r="HSU1038" s="45"/>
      <c r="HSV1038" s="45"/>
      <c r="HSW1038" s="45"/>
      <c r="HSX1038" s="45"/>
      <c r="HSY1038" s="45"/>
      <c r="HSZ1038" s="45"/>
      <c r="HTA1038" s="45"/>
      <c r="HTB1038" s="45"/>
      <c r="HTC1038" s="45"/>
      <c r="HTD1038" s="45"/>
      <c r="HTE1038" s="45"/>
      <c r="HTF1038" s="45"/>
      <c r="HTG1038" s="45"/>
      <c r="HTH1038" s="45"/>
      <c r="HTI1038" s="45"/>
      <c r="HTJ1038" s="45"/>
      <c r="HTK1038" s="45"/>
      <c r="HTL1038" s="45"/>
      <c r="HTM1038" s="45"/>
      <c r="HTN1038" s="45"/>
      <c r="HTO1038" s="45"/>
      <c r="HTP1038" s="45"/>
      <c r="HTQ1038" s="45"/>
      <c r="HTR1038" s="45"/>
      <c r="HTS1038" s="45"/>
      <c r="HTT1038" s="45"/>
      <c r="HTU1038" s="45"/>
      <c r="HTV1038" s="45"/>
      <c r="HTW1038" s="45"/>
      <c r="HTX1038" s="45"/>
      <c r="HTY1038" s="45"/>
      <c r="HTZ1038" s="45"/>
      <c r="HUA1038" s="45"/>
      <c r="HUB1038" s="45"/>
      <c r="HUC1038" s="45"/>
      <c r="HUD1038" s="45"/>
      <c r="HUE1038" s="45"/>
      <c r="HUF1038" s="45"/>
      <c r="HUG1038" s="45"/>
      <c r="HUH1038" s="45"/>
      <c r="HUI1038" s="45"/>
      <c r="HUJ1038" s="45"/>
      <c r="HUK1038" s="45"/>
      <c r="HUL1038" s="45"/>
      <c r="HUM1038" s="45"/>
      <c r="HUN1038" s="45"/>
      <c r="HUO1038" s="45"/>
      <c r="HUP1038" s="45"/>
      <c r="HUQ1038" s="45"/>
      <c r="HUR1038" s="45"/>
      <c r="HUS1038" s="45"/>
      <c r="HUT1038" s="45"/>
      <c r="HUU1038" s="45"/>
      <c r="HUV1038" s="45"/>
      <c r="HUW1038" s="45"/>
      <c r="HUX1038" s="45"/>
      <c r="HUY1038" s="45"/>
      <c r="HUZ1038" s="45"/>
      <c r="HVA1038" s="45"/>
      <c r="HVB1038" s="45"/>
      <c r="HVC1038" s="45"/>
      <c r="HVD1038" s="45"/>
      <c r="HVE1038" s="45"/>
      <c r="HVF1038" s="45"/>
      <c r="HVG1038" s="45"/>
      <c r="HVH1038" s="45"/>
      <c r="HVI1038" s="45"/>
      <c r="HVJ1038" s="45"/>
      <c r="HVK1038" s="45"/>
      <c r="HVL1038" s="45"/>
      <c r="HVM1038" s="45"/>
      <c r="HVN1038" s="45"/>
      <c r="HVO1038" s="45"/>
      <c r="HVP1038" s="45"/>
      <c r="HVQ1038" s="45"/>
      <c r="HVR1038" s="45"/>
      <c r="HVS1038" s="45"/>
      <c r="HVT1038" s="45"/>
      <c r="HVU1038" s="45"/>
      <c r="HVV1038" s="45"/>
      <c r="HVW1038" s="45"/>
      <c r="HVX1038" s="45"/>
      <c r="HVY1038" s="45"/>
      <c r="HVZ1038" s="45"/>
      <c r="HWA1038" s="45"/>
      <c r="HWB1038" s="45"/>
      <c r="HWC1038" s="45"/>
      <c r="HWD1038" s="45"/>
      <c r="HWE1038" s="45"/>
      <c r="HWF1038" s="45"/>
      <c r="HWG1038" s="45"/>
      <c r="HWH1038" s="45"/>
      <c r="HWI1038" s="45"/>
      <c r="HWJ1038" s="45"/>
      <c r="HWK1038" s="45"/>
      <c r="HWL1038" s="45"/>
      <c r="HWM1038" s="45"/>
      <c r="HWN1038" s="45"/>
      <c r="HWO1038" s="45"/>
      <c r="HWP1038" s="45"/>
      <c r="HWQ1038" s="45"/>
      <c r="HWR1038" s="45"/>
      <c r="HWS1038" s="45"/>
      <c r="HWT1038" s="45"/>
      <c r="HWU1038" s="45"/>
      <c r="HWV1038" s="45"/>
      <c r="HWW1038" s="45"/>
      <c r="HWX1038" s="45"/>
      <c r="HWY1038" s="45"/>
      <c r="HWZ1038" s="45"/>
      <c r="HXA1038" s="45"/>
      <c r="HXB1038" s="45"/>
      <c r="HXC1038" s="45"/>
      <c r="HXD1038" s="45"/>
      <c r="HXE1038" s="45"/>
      <c r="HXF1038" s="45"/>
      <c r="HXG1038" s="45"/>
      <c r="HXH1038" s="45"/>
      <c r="HXI1038" s="45"/>
      <c r="HXJ1038" s="45"/>
      <c r="HXK1038" s="45"/>
      <c r="HXL1038" s="45"/>
      <c r="HXM1038" s="45"/>
      <c r="HXN1038" s="45"/>
      <c r="HXO1038" s="45"/>
      <c r="HXP1038" s="45"/>
      <c r="HXQ1038" s="45"/>
      <c r="HXR1038" s="45"/>
      <c r="HXS1038" s="45"/>
      <c r="HXT1038" s="45"/>
      <c r="HXU1038" s="45"/>
      <c r="HXV1038" s="45"/>
      <c r="HXW1038" s="45"/>
      <c r="HXX1038" s="45"/>
      <c r="HXY1038" s="45"/>
      <c r="HXZ1038" s="45"/>
      <c r="HYA1038" s="45"/>
      <c r="HYB1038" s="45"/>
      <c r="HYC1038" s="45"/>
      <c r="HYD1038" s="45"/>
      <c r="HYE1038" s="45"/>
      <c r="HYF1038" s="45"/>
      <c r="HYG1038" s="45"/>
      <c r="HYH1038" s="45"/>
      <c r="HYI1038" s="45"/>
      <c r="HYJ1038" s="45"/>
      <c r="HYK1038" s="45"/>
      <c r="HYL1038" s="45"/>
      <c r="HYM1038" s="45"/>
      <c r="HYN1038" s="45"/>
      <c r="HYO1038" s="45"/>
      <c r="HYP1038" s="45"/>
      <c r="HYQ1038" s="45"/>
      <c r="HYR1038" s="45"/>
      <c r="HYS1038" s="45"/>
      <c r="HYT1038" s="45"/>
      <c r="HYU1038" s="45"/>
      <c r="HYV1038" s="45"/>
      <c r="HYW1038" s="45"/>
      <c r="HYX1038" s="45"/>
      <c r="HYY1038" s="45"/>
      <c r="HYZ1038" s="45"/>
      <c r="HZA1038" s="45"/>
      <c r="HZB1038" s="45"/>
      <c r="HZC1038" s="45"/>
      <c r="HZD1038" s="45"/>
      <c r="HZE1038" s="45"/>
      <c r="HZF1038" s="45"/>
      <c r="HZG1038" s="45"/>
      <c r="HZH1038" s="45"/>
      <c r="HZI1038" s="45"/>
      <c r="HZJ1038" s="45"/>
      <c r="HZK1038" s="45"/>
      <c r="HZL1038" s="45"/>
      <c r="HZM1038" s="45"/>
      <c r="HZN1038" s="45"/>
      <c r="HZO1038" s="45"/>
      <c r="HZP1038" s="45"/>
      <c r="HZQ1038" s="45"/>
      <c r="HZR1038" s="45"/>
      <c r="HZS1038" s="45"/>
      <c r="HZT1038" s="45"/>
      <c r="HZU1038" s="45"/>
      <c r="HZV1038" s="45"/>
      <c r="HZW1038" s="45"/>
      <c r="HZX1038" s="45"/>
      <c r="HZY1038" s="45"/>
      <c r="HZZ1038" s="45"/>
      <c r="IAA1038" s="45"/>
      <c r="IAB1038" s="45"/>
      <c r="IAC1038" s="45"/>
      <c r="IAD1038" s="45"/>
      <c r="IAE1038" s="45"/>
      <c r="IAF1038" s="45"/>
      <c r="IAG1038" s="45"/>
      <c r="IAH1038" s="45"/>
      <c r="IAI1038" s="45"/>
      <c r="IAJ1038" s="45"/>
      <c r="IAK1038" s="45"/>
      <c r="IAL1038" s="45"/>
      <c r="IAM1038" s="45"/>
      <c r="IAN1038" s="45"/>
      <c r="IAO1038" s="45"/>
      <c r="IAP1038" s="45"/>
      <c r="IAQ1038" s="45"/>
      <c r="IAR1038" s="45"/>
      <c r="IAS1038" s="45"/>
      <c r="IAT1038" s="45"/>
      <c r="IAU1038" s="45"/>
      <c r="IAV1038" s="45"/>
      <c r="IAW1038" s="45"/>
      <c r="IAX1038" s="45"/>
      <c r="IAY1038" s="45"/>
      <c r="IAZ1038" s="45"/>
      <c r="IBA1038" s="45"/>
      <c r="IBB1038" s="45"/>
      <c r="IBC1038" s="45"/>
      <c r="IBD1038" s="45"/>
      <c r="IBE1038" s="45"/>
      <c r="IBF1038" s="45"/>
      <c r="IBG1038" s="45"/>
      <c r="IBH1038" s="45"/>
      <c r="IBI1038" s="45"/>
      <c r="IBJ1038" s="45"/>
      <c r="IBK1038" s="45"/>
      <c r="IBL1038" s="45"/>
      <c r="IBM1038" s="45"/>
      <c r="IBN1038" s="45"/>
      <c r="IBO1038" s="45"/>
      <c r="IBP1038" s="45"/>
      <c r="IBQ1038" s="45"/>
      <c r="IBR1038" s="45"/>
      <c r="IBS1038" s="45"/>
      <c r="IBT1038" s="45"/>
      <c r="IBU1038" s="45"/>
      <c r="IBV1038" s="45"/>
      <c r="IBW1038" s="45"/>
      <c r="IBX1038" s="45"/>
      <c r="IBY1038" s="45"/>
      <c r="IBZ1038" s="45"/>
      <c r="ICA1038" s="45"/>
      <c r="ICB1038" s="45"/>
      <c r="ICC1038" s="45"/>
      <c r="ICD1038" s="45"/>
      <c r="ICE1038" s="45"/>
      <c r="ICF1038" s="45"/>
      <c r="ICG1038" s="45"/>
      <c r="ICH1038" s="45"/>
      <c r="ICI1038" s="45"/>
      <c r="ICJ1038" s="45"/>
      <c r="ICK1038" s="45"/>
      <c r="ICL1038" s="45"/>
      <c r="ICM1038" s="45"/>
      <c r="ICN1038" s="45"/>
      <c r="ICO1038" s="45"/>
      <c r="ICP1038" s="45"/>
      <c r="ICQ1038" s="45"/>
      <c r="ICR1038" s="45"/>
      <c r="ICS1038" s="45"/>
      <c r="ICT1038" s="45"/>
      <c r="ICU1038" s="45"/>
      <c r="ICV1038" s="45"/>
      <c r="ICW1038" s="45"/>
      <c r="ICX1038" s="45"/>
      <c r="ICY1038" s="45"/>
      <c r="ICZ1038" s="45"/>
      <c r="IDA1038" s="45"/>
      <c r="IDB1038" s="45"/>
      <c r="IDC1038" s="45"/>
      <c r="IDD1038" s="45"/>
      <c r="IDE1038" s="45"/>
      <c r="IDF1038" s="45"/>
      <c r="IDG1038" s="45"/>
      <c r="IDH1038" s="45"/>
      <c r="IDI1038" s="45"/>
      <c r="IDJ1038" s="45"/>
      <c r="IDK1038" s="45"/>
      <c r="IDL1038" s="45"/>
      <c r="IDM1038" s="45"/>
      <c r="IDN1038" s="45"/>
      <c r="IDO1038" s="45"/>
      <c r="IDP1038" s="45"/>
      <c r="IDQ1038" s="45"/>
      <c r="IDR1038" s="45"/>
      <c r="IDS1038" s="45"/>
      <c r="IDT1038" s="45"/>
      <c r="IDU1038" s="45"/>
      <c r="IDV1038" s="45"/>
      <c r="IDW1038" s="45"/>
      <c r="IDX1038" s="45"/>
      <c r="IDY1038" s="45"/>
      <c r="IDZ1038" s="45"/>
      <c r="IEA1038" s="45"/>
      <c r="IEB1038" s="45"/>
      <c r="IEC1038" s="45"/>
      <c r="IED1038" s="45"/>
      <c r="IEE1038" s="45"/>
      <c r="IEF1038" s="45"/>
      <c r="IEG1038" s="45"/>
      <c r="IEH1038" s="45"/>
      <c r="IEI1038" s="45"/>
      <c r="IEJ1038" s="45"/>
      <c r="IEK1038" s="45"/>
      <c r="IEL1038" s="45"/>
      <c r="IEM1038" s="45"/>
      <c r="IEN1038" s="45"/>
      <c r="IEO1038" s="45"/>
      <c r="IEP1038" s="45"/>
      <c r="IEQ1038" s="45"/>
      <c r="IER1038" s="45"/>
      <c r="IES1038" s="45"/>
      <c r="IET1038" s="45"/>
      <c r="IEU1038" s="45"/>
      <c r="IEV1038" s="45"/>
      <c r="IEW1038" s="45"/>
      <c r="IEX1038" s="45"/>
      <c r="IEY1038" s="45"/>
      <c r="IEZ1038" s="45"/>
      <c r="IFA1038" s="45"/>
      <c r="IFB1038" s="45"/>
      <c r="IFC1038" s="45"/>
      <c r="IFD1038" s="45"/>
      <c r="IFE1038" s="45"/>
      <c r="IFF1038" s="45"/>
      <c r="IFG1038" s="45"/>
      <c r="IFH1038" s="45"/>
      <c r="IFI1038" s="45"/>
      <c r="IFJ1038" s="45"/>
      <c r="IFK1038" s="45"/>
      <c r="IFL1038" s="45"/>
      <c r="IFM1038" s="45"/>
      <c r="IFN1038" s="45"/>
      <c r="IFO1038" s="45"/>
      <c r="IFP1038" s="45"/>
      <c r="IFQ1038" s="45"/>
      <c r="IFR1038" s="45"/>
      <c r="IFS1038" s="45"/>
      <c r="IFT1038" s="45"/>
      <c r="IFU1038" s="45"/>
      <c r="IFV1038" s="45"/>
      <c r="IFW1038" s="45"/>
      <c r="IFX1038" s="45"/>
      <c r="IFY1038" s="45"/>
      <c r="IFZ1038" s="45"/>
      <c r="IGA1038" s="45"/>
      <c r="IGB1038" s="45"/>
      <c r="IGC1038" s="45"/>
      <c r="IGD1038" s="45"/>
      <c r="IGE1038" s="45"/>
      <c r="IGF1038" s="45"/>
      <c r="IGG1038" s="45"/>
      <c r="IGH1038" s="45"/>
      <c r="IGI1038" s="45"/>
      <c r="IGJ1038" s="45"/>
      <c r="IGK1038" s="45"/>
      <c r="IGL1038" s="45"/>
      <c r="IGM1038" s="45"/>
      <c r="IGN1038" s="45"/>
      <c r="IGO1038" s="45"/>
      <c r="IGP1038" s="45"/>
      <c r="IGQ1038" s="45"/>
      <c r="IGR1038" s="45"/>
      <c r="IGS1038" s="45"/>
      <c r="IGT1038" s="45"/>
      <c r="IGU1038" s="45"/>
      <c r="IGV1038" s="45"/>
      <c r="IGW1038" s="45"/>
      <c r="IGX1038" s="45"/>
      <c r="IGY1038" s="45"/>
      <c r="IGZ1038" s="45"/>
      <c r="IHA1038" s="45"/>
      <c r="IHB1038" s="45"/>
      <c r="IHC1038" s="45"/>
      <c r="IHD1038" s="45"/>
      <c r="IHE1038" s="45"/>
      <c r="IHF1038" s="45"/>
      <c r="IHG1038" s="45"/>
      <c r="IHH1038" s="45"/>
      <c r="IHI1038" s="45"/>
      <c r="IHJ1038" s="45"/>
      <c r="IHK1038" s="45"/>
      <c r="IHL1038" s="45"/>
      <c r="IHM1038" s="45"/>
      <c r="IHN1038" s="45"/>
      <c r="IHO1038" s="45"/>
      <c r="IHP1038" s="45"/>
      <c r="IHQ1038" s="45"/>
      <c r="IHR1038" s="45"/>
      <c r="IHS1038" s="45"/>
      <c r="IHT1038" s="45"/>
      <c r="IHU1038" s="45"/>
      <c r="IHV1038" s="45"/>
      <c r="IHW1038" s="45"/>
      <c r="IHX1038" s="45"/>
      <c r="IHY1038" s="45"/>
      <c r="IHZ1038" s="45"/>
      <c r="IIA1038" s="45"/>
      <c r="IIB1038" s="45"/>
      <c r="IIC1038" s="45"/>
      <c r="IID1038" s="45"/>
      <c r="IIE1038" s="45"/>
      <c r="IIF1038" s="45"/>
      <c r="IIG1038" s="45"/>
      <c r="IIH1038" s="45"/>
      <c r="III1038" s="45"/>
      <c r="IIJ1038" s="45"/>
      <c r="IIK1038" s="45"/>
      <c r="IIL1038" s="45"/>
      <c r="IIM1038" s="45"/>
      <c r="IIN1038" s="45"/>
      <c r="IIO1038" s="45"/>
      <c r="IIP1038" s="45"/>
      <c r="IIQ1038" s="45"/>
      <c r="IIR1038" s="45"/>
      <c r="IIS1038" s="45"/>
      <c r="IIT1038" s="45"/>
      <c r="IIU1038" s="45"/>
      <c r="IIV1038" s="45"/>
      <c r="IIW1038" s="45"/>
      <c r="IIX1038" s="45"/>
      <c r="IIY1038" s="45"/>
      <c r="IIZ1038" s="45"/>
      <c r="IJA1038" s="45"/>
      <c r="IJB1038" s="45"/>
      <c r="IJC1038" s="45"/>
      <c r="IJD1038" s="45"/>
      <c r="IJE1038" s="45"/>
      <c r="IJF1038" s="45"/>
      <c r="IJG1038" s="45"/>
      <c r="IJH1038" s="45"/>
      <c r="IJI1038" s="45"/>
      <c r="IJJ1038" s="45"/>
      <c r="IJK1038" s="45"/>
      <c r="IJL1038" s="45"/>
      <c r="IJM1038" s="45"/>
      <c r="IJN1038" s="45"/>
      <c r="IJO1038" s="45"/>
      <c r="IJP1038" s="45"/>
      <c r="IJQ1038" s="45"/>
      <c r="IJR1038" s="45"/>
      <c r="IJS1038" s="45"/>
      <c r="IJT1038" s="45"/>
      <c r="IJU1038" s="45"/>
      <c r="IJV1038" s="45"/>
      <c r="IJW1038" s="45"/>
      <c r="IJX1038" s="45"/>
      <c r="IJY1038" s="45"/>
      <c r="IJZ1038" s="45"/>
      <c r="IKA1038" s="45"/>
      <c r="IKB1038" s="45"/>
      <c r="IKC1038" s="45"/>
      <c r="IKD1038" s="45"/>
      <c r="IKE1038" s="45"/>
      <c r="IKF1038" s="45"/>
      <c r="IKG1038" s="45"/>
      <c r="IKH1038" s="45"/>
      <c r="IKI1038" s="45"/>
      <c r="IKJ1038" s="45"/>
      <c r="IKK1038" s="45"/>
      <c r="IKL1038" s="45"/>
      <c r="IKM1038" s="45"/>
      <c r="IKN1038" s="45"/>
      <c r="IKO1038" s="45"/>
      <c r="IKP1038" s="45"/>
      <c r="IKQ1038" s="45"/>
      <c r="IKR1038" s="45"/>
      <c r="IKS1038" s="45"/>
      <c r="IKT1038" s="45"/>
      <c r="IKU1038" s="45"/>
      <c r="IKV1038" s="45"/>
      <c r="IKW1038" s="45"/>
      <c r="IKX1038" s="45"/>
      <c r="IKY1038" s="45"/>
      <c r="IKZ1038" s="45"/>
      <c r="ILA1038" s="45"/>
      <c r="ILB1038" s="45"/>
      <c r="ILC1038" s="45"/>
      <c r="ILD1038" s="45"/>
      <c r="ILE1038" s="45"/>
      <c r="ILF1038" s="45"/>
      <c r="ILG1038" s="45"/>
      <c r="ILH1038" s="45"/>
      <c r="ILI1038" s="45"/>
      <c r="ILJ1038" s="45"/>
      <c r="ILK1038" s="45"/>
      <c r="ILL1038" s="45"/>
      <c r="ILM1038" s="45"/>
      <c r="ILN1038" s="45"/>
      <c r="ILO1038" s="45"/>
      <c r="ILP1038" s="45"/>
      <c r="ILQ1038" s="45"/>
      <c r="ILR1038" s="45"/>
      <c r="ILS1038" s="45"/>
      <c r="ILT1038" s="45"/>
      <c r="ILU1038" s="45"/>
      <c r="ILV1038" s="45"/>
      <c r="ILW1038" s="45"/>
      <c r="ILX1038" s="45"/>
      <c r="ILY1038" s="45"/>
      <c r="ILZ1038" s="45"/>
      <c r="IMA1038" s="45"/>
      <c r="IMB1038" s="45"/>
      <c r="IMC1038" s="45"/>
      <c r="IMD1038" s="45"/>
      <c r="IME1038" s="45"/>
      <c r="IMF1038" s="45"/>
      <c r="IMG1038" s="45"/>
      <c r="IMH1038" s="45"/>
      <c r="IMI1038" s="45"/>
      <c r="IMJ1038" s="45"/>
      <c r="IMK1038" s="45"/>
      <c r="IML1038" s="45"/>
      <c r="IMM1038" s="45"/>
      <c r="IMN1038" s="45"/>
      <c r="IMO1038" s="45"/>
      <c r="IMP1038" s="45"/>
      <c r="IMQ1038" s="45"/>
      <c r="IMR1038" s="45"/>
      <c r="IMS1038" s="45"/>
      <c r="IMT1038" s="45"/>
      <c r="IMU1038" s="45"/>
      <c r="IMV1038" s="45"/>
      <c r="IMW1038" s="45"/>
      <c r="IMX1038" s="45"/>
      <c r="IMY1038" s="45"/>
      <c r="IMZ1038" s="45"/>
      <c r="INA1038" s="45"/>
      <c r="INB1038" s="45"/>
      <c r="INC1038" s="45"/>
      <c r="IND1038" s="45"/>
      <c r="INE1038" s="45"/>
      <c r="INF1038" s="45"/>
      <c r="ING1038" s="45"/>
      <c r="INH1038" s="45"/>
      <c r="INI1038" s="45"/>
      <c r="INJ1038" s="45"/>
      <c r="INK1038" s="45"/>
      <c r="INL1038" s="45"/>
      <c r="INM1038" s="45"/>
      <c r="INN1038" s="45"/>
      <c r="INO1038" s="45"/>
      <c r="INP1038" s="45"/>
      <c r="INQ1038" s="45"/>
      <c r="INR1038" s="45"/>
      <c r="INS1038" s="45"/>
      <c r="INT1038" s="45"/>
      <c r="INU1038" s="45"/>
      <c r="INV1038" s="45"/>
      <c r="INW1038" s="45"/>
      <c r="INX1038" s="45"/>
      <c r="INY1038" s="45"/>
      <c r="INZ1038" s="45"/>
      <c r="IOA1038" s="45"/>
      <c r="IOB1038" s="45"/>
      <c r="IOC1038" s="45"/>
      <c r="IOD1038" s="45"/>
      <c r="IOE1038" s="45"/>
      <c r="IOF1038" s="45"/>
      <c r="IOG1038" s="45"/>
      <c r="IOH1038" s="45"/>
      <c r="IOI1038" s="45"/>
      <c r="IOJ1038" s="45"/>
      <c r="IOK1038" s="45"/>
      <c r="IOL1038" s="45"/>
      <c r="IOM1038" s="45"/>
      <c r="ION1038" s="45"/>
      <c r="IOO1038" s="45"/>
      <c r="IOP1038" s="45"/>
      <c r="IOQ1038" s="45"/>
      <c r="IOR1038" s="45"/>
      <c r="IOS1038" s="45"/>
      <c r="IOT1038" s="45"/>
      <c r="IOU1038" s="45"/>
      <c r="IOV1038" s="45"/>
      <c r="IOW1038" s="45"/>
      <c r="IOX1038" s="45"/>
      <c r="IOY1038" s="45"/>
      <c r="IOZ1038" s="45"/>
      <c r="IPA1038" s="45"/>
      <c r="IPB1038" s="45"/>
      <c r="IPC1038" s="45"/>
      <c r="IPD1038" s="45"/>
      <c r="IPE1038" s="45"/>
      <c r="IPF1038" s="45"/>
      <c r="IPG1038" s="45"/>
      <c r="IPH1038" s="45"/>
      <c r="IPI1038" s="45"/>
      <c r="IPJ1038" s="45"/>
      <c r="IPK1038" s="45"/>
      <c r="IPL1038" s="45"/>
      <c r="IPM1038" s="45"/>
      <c r="IPN1038" s="45"/>
      <c r="IPO1038" s="45"/>
      <c r="IPP1038" s="45"/>
      <c r="IPQ1038" s="45"/>
      <c r="IPR1038" s="45"/>
      <c r="IPS1038" s="45"/>
      <c r="IPT1038" s="45"/>
      <c r="IPU1038" s="45"/>
      <c r="IPV1038" s="45"/>
      <c r="IPW1038" s="45"/>
      <c r="IPX1038" s="45"/>
      <c r="IPY1038" s="45"/>
      <c r="IPZ1038" s="45"/>
      <c r="IQA1038" s="45"/>
      <c r="IQB1038" s="45"/>
      <c r="IQC1038" s="45"/>
      <c r="IQD1038" s="45"/>
      <c r="IQE1038" s="45"/>
      <c r="IQF1038" s="45"/>
      <c r="IQG1038" s="45"/>
      <c r="IQH1038" s="45"/>
      <c r="IQI1038" s="45"/>
      <c r="IQJ1038" s="45"/>
      <c r="IQK1038" s="45"/>
      <c r="IQL1038" s="45"/>
      <c r="IQM1038" s="45"/>
      <c r="IQN1038" s="45"/>
      <c r="IQO1038" s="45"/>
      <c r="IQP1038" s="45"/>
      <c r="IQQ1038" s="45"/>
      <c r="IQR1038" s="45"/>
      <c r="IQS1038" s="45"/>
      <c r="IQT1038" s="45"/>
      <c r="IQU1038" s="45"/>
      <c r="IQV1038" s="45"/>
      <c r="IQW1038" s="45"/>
      <c r="IQX1038" s="45"/>
      <c r="IQY1038" s="45"/>
      <c r="IQZ1038" s="45"/>
      <c r="IRA1038" s="45"/>
      <c r="IRB1038" s="45"/>
      <c r="IRC1038" s="45"/>
      <c r="IRD1038" s="45"/>
      <c r="IRE1038" s="45"/>
      <c r="IRF1038" s="45"/>
      <c r="IRG1038" s="45"/>
      <c r="IRH1038" s="45"/>
      <c r="IRI1038" s="45"/>
      <c r="IRJ1038" s="45"/>
      <c r="IRK1038" s="45"/>
      <c r="IRL1038" s="45"/>
      <c r="IRM1038" s="45"/>
      <c r="IRN1038" s="45"/>
      <c r="IRO1038" s="45"/>
      <c r="IRP1038" s="45"/>
      <c r="IRQ1038" s="45"/>
      <c r="IRR1038" s="45"/>
      <c r="IRS1038" s="45"/>
      <c r="IRT1038" s="45"/>
      <c r="IRU1038" s="45"/>
      <c r="IRV1038" s="45"/>
      <c r="IRW1038" s="45"/>
      <c r="IRX1038" s="45"/>
      <c r="IRY1038" s="45"/>
      <c r="IRZ1038" s="45"/>
      <c r="ISA1038" s="45"/>
      <c r="ISB1038" s="45"/>
      <c r="ISC1038" s="45"/>
      <c r="ISD1038" s="45"/>
      <c r="ISE1038" s="45"/>
      <c r="ISF1038" s="45"/>
      <c r="ISG1038" s="45"/>
      <c r="ISH1038" s="45"/>
      <c r="ISI1038" s="45"/>
      <c r="ISJ1038" s="45"/>
      <c r="ISK1038" s="45"/>
      <c r="ISL1038" s="45"/>
      <c r="ISM1038" s="45"/>
      <c r="ISN1038" s="45"/>
      <c r="ISO1038" s="45"/>
      <c r="ISP1038" s="45"/>
      <c r="ISQ1038" s="45"/>
      <c r="ISR1038" s="45"/>
      <c r="ISS1038" s="45"/>
      <c r="IST1038" s="45"/>
      <c r="ISU1038" s="45"/>
      <c r="ISV1038" s="45"/>
      <c r="ISW1038" s="45"/>
      <c r="ISX1038" s="45"/>
      <c r="ISY1038" s="45"/>
      <c r="ISZ1038" s="45"/>
      <c r="ITA1038" s="45"/>
      <c r="ITB1038" s="45"/>
      <c r="ITC1038" s="45"/>
      <c r="ITD1038" s="45"/>
      <c r="ITE1038" s="45"/>
      <c r="ITF1038" s="45"/>
      <c r="ITG1038" s="45"/>
      <c r="ITH1038" s="45"/>
      <c r="ITI1038" s="45"/>
      <c r="ITJ1038" s="45"/>
      <c r="ITK1038" s="45"/>
      <c r="ITL1038" s="45"/>
      <c r="ITM1038" s="45"/>
      <c r="ITN1038" s="45"/>
      <c r="ITO1038" s="45"/>
      <c r="ITP1038" s="45"/>
      <c r="ITQ1038" s="45"/>
      <c r="ITR1038" s="45"/>
      <c r="ITS1038" s="45"/>
      <c r="ITT1038" s="45"/>
      <c r="ITU1038" s="45"/>
      <c r="ITV1038" s="45"/>
      <c r="ITW1038" s="45"/>
      <c r="ITX1038" s="45"/>
      <c r="ITY1038" s="45"/>
      <c r="ITZ1038" s="45"/>
      <c r="IUA1038" s="45"/>
      <c r="IUB1038" s="45"/>
      <c r="IUC1038" s="45"/>
      <c r="IUD1038" s="45"/>
      <c r="IUE1038" s="45"/>
      <c r="IUF1038" s="45"/>
      <c r="IUG1038" s="45"/>
      <c r="IUH1038" s="45"/>
      <c r="IUI1038" s="45"/>
      <c r="IUJ1038" s="45"/>
      <c r="IUK1038" s="45"/>
      <c r="IUL1038" s="45"/>
      <c r="IUM1038" s="45"/>
      <c r="IUN1038" s="45"/>
      <c r="IUO1038" s="45"/>
      <c r="IUP1038" s="45"/>
      <c r="IUQ1038" s="45"/>
      <c r="IUR1038" s="45"/>
      <c r="IUS1038" s="45"/>
      <c r="IUT1038" s="45"/>
      <c r="IUU1038" s="45"/>
      <c r="IUV1038" s="45"/>
      <c r="IUW1038" s="45"/>
      <c r="IUX1038" s="45"/>
      <c r="IUY1038" s="45"/>
      <c r="IUZ1038" s="45"/>
      <c r="IVA1038" s="45"/>
      <c r="IVB1038" s="45"/>
      <c r="IVC1038" s="45"/>
      <c r="IVD1038" s="45"/>
      <c r="IVE1038" s="45"/>
      <c r="IVF1038" s="45"/>
      <c r="IVG1038" s="45"/>
      <c r="IVH1038" s="45"/>
      <c r="IVI1038" s="45"/>
      <c r="IVJ1038" s="45"/>
      <c r="IVK1038" s="45"/>
      <c r="IVL1038" s="45"/>
      <c r="IVM1038" s="45"/>
      <c r="IVN1038" s="45"/>
      <c r="IVO1038" s="45"/>
      <c r="IVP1038" s="45"/>
      <c r="IVQ1038" s="45"/>
      <c r="IVR1038" s="45"/>
      <c r="IVS1038" s="45"/>
      <c r="IVT1038" s="45"/>
      <c r="IVU1038" s="45"/>
      <c r="IVV1038" s="45"/>
      <c r="IVW1038" s="45"/>
      <c r="IVX1038" s="45"/>
      <c r="IVY1038" s="45"/>
      <c r="IVZ1038" s="45"/>
      <c r="IWA1038" s="45"/>
      <c r="IWB1038" s="45"/>
      <c r="IWC1038" s="45"/>
      <c r="IWD1038" s="45"/>
      <c r="IWE1038" s="45"/>
      <c r="IWF1038" s="45"/>
      <c r="IWG1038" s="45"/>
      <c r="IWH1038" s="45"/>
      <c r="IWI1038" s="45"/>
      <c r="IWJ1038" s="45"/>
      <c r="IWK1038" s="45"/>
      <c r="IWL1038" s="45"/>
      <c r="IWM1038" s="45"/>
      <c r="IWN1038" s="45"/>
      <c r="IWO1038" s="45"/>
      <c r="IWP1038" s="45"/>
      <c r="IWQ1038" s="45"/>
      <c r="IWR1038" s="45"/>
      <c r="IWS1038" s="45"/>
      <c r="IWT1038" s="45"/>
      <c r="IWU1038" s="45"/>
      <c r="IWV1038" s="45"/>
      <c r="IWW1038" s="45"/>
      <c r="IWX1038" s="45"/>
      <c r="IWY1038" s="45"/>
      <c r="IWZ1038" s="45"/>
      <c r="IXA1038" s="45"/>
      <c r="IXB1038" s="45"/>
      <c r="IXC1038" s="45"/>
      <c r="IXD1038" s="45"/>
      <c r="IXE1038" s="45"/>
      <c r="IXF1038" s="45"/>
      <c r="IXG1038" s="45"/>
      <c r="IXH1038" s="45"/>
      <c r="IXI1038" s="45"/>
      <c r="IXJ1038" s="45"/>
      <c r="IXK1038" s="45"/>
      <c r="IXL1038" s="45"/>
      <c r="IXM1038" s="45"/>
      <c r="IXN1038" s="45"/>
      <c r="IXO1038" s="45"/>
      <c r="IXP1038" s="45"/>
      <c r="IXQ1038" s="45"/>
      <c r="IXR1038" s="45"/>
      <c r="IXS1038" s="45"/>
      <c r="IXT1038" s="45"/>
      <c r="IXU1038" s="45"/>
      <c r="IXV1038" s="45"/>
      <c r="IXW1038" s="45"/>
      <c r="IXX1038" s="45"/>
      <c r="IXY1038" s="45"/>
      <c r="IXZ1038" s="45"/>
      <c r="IYA1038" s="45"/>
      <c r="IYB1038" s="45"/>
      <c r="IYC1038" s="45"/>
      <c r="IYD1038" s="45"/>
      <c r="IYE1038" s="45"/>
      <c r="IYF1038" s="45"/>
      <c r="IYG1038" s="45"/>
      <c r="IYH1038" s="45"/>
      <c r="IYI1038" s="45"/>
      <c r="IYJ1038" s="45"/>
      <c r="IYK1038" s="45"/>
      <c r="IYL1038" s="45"/>
      <c r="IYM1038" s="45"/>
      <c r="IYN1038" s="45"/>
      <c r="IYO1038" s="45"/>
      <c r="IYP1038" s="45"/>
      <c r="IYQ1038" s="45"/>
      <c r="IYR1038" s="45"/>
      <c r="IYS1038" s="45"/>
      <c r="IYT1038" s="45"/>
      <c r="IYU1038" s="45"/>
      <c r="IYV1038" s="45"/>
      <c r="IYW1038" s="45"/>
      <c r="IYX1038" s="45"/>
      <c r="IYY1038" s="45"/>
      <c r="IYZ1038" s="45"/>
      <c r="IZA1038" s="45"/>
      <c r="IZB1038" s="45"/>
      <c r="IZC1038" s="45"/>
      <c r="IZD1038" s="45"/>
      <c r="IZE1038" s="45"/>
      <c r="IZF1038" s="45"/>
      <c r="IZG1038" s="45"/>
      <c r="IZH1038" s="45"/>
      <c r="IZI1038" s="45"/>
      <c r="IZJ1038" s="45"/>
      <c r="IZK1038" s="45"/>
      <c r="IZL1038" s="45"/>
      <c r="IZM1038" s="45"/>
      <c r="IZN1038" s="45"/>
      <c r="IZO1038" s="45"/>
      <c r="IZP1038" s="45"/>
      <c r="IZQ1038" s="45"/>
      <c r="IZR1038" s="45"/>
      <c r="IZS1038" s="45"/>
      <c r="IZT1038" s="45"/>
      <c r="IZU1038" s="45"/>
      <c r="IZV1038" s="45"/>
      <c r="IZW1038" s="45"/>
      <c r="IZX1038" s="45"/>
      <c r="IZY1038" s="45"/>
      <c r="IZZ1038" s="45"/>
      <c r="JAA1038" s="45"/>
      <c r="JAB1038" s="45"/>
      <c r="JAC1038" s="45"/>
      <c r="JAD1038" s="45"/>
      <c r="JAE1038" s="45"/>
      <c r="JAF1038" s="45"/>
      <c r="JAG1038" s="45"/>
      <c r="JAH1038" s="45"/>
      <c r="JAI1038" s="45"/>
      <c r="JAJ1038" s="45"/>
      <c r="JAK1038" s="45"/>
      <c r="JAL1038" s="45"/>
      <c r="JAM1038" s="45"/>
      <c r="JAN1038" s="45"/>
      <c r="JAO1038" s="45"/>
      <c r="JAP1038" s="45"/>
      <c r="JAQ1038" s="45"/>
      <c r="JAR1038" s="45"/>
      <c r="JAS1038" s="45"/>
      <c r="JAT1038" s="45"/>
      <c r="JAU1038" s="45"/>
      <c r="JAV1038" s="45"/>
      <c r="JAW1038" s="45"/>
      <c r="JAX1038" s="45"/>
      <c r="JAY1038" s="45"/>
      <c r="JAZ1038" s="45"/>
      <c r="JBA1038" s="45"/>
      <c r="JBB1038" s="45"/>
      <c r="JBC1038" s="45"/>
      <c r="JBD1038" s="45"/>
      <c r="JBE1038" s="45"/>
      <c r="JBF1038" s="45"/>
      <c r="JBG1038" s="45"/>
      <c r="JBH1038" s="45"/>
      <c r="JBI1038" s="45"/>
      <c r="JBJ1038" s="45"/>
      <c r="JBK1038" s="45"/>
      <c r="JBL1038" s="45"/>
      <c r="JBM1038" s="45"/>
      <c r="JBN1038" s="45"/>
      <c r="JBO1038" s="45"/>
      <c r="JBP1038" s="45"/>
      <c r="JBQ1038" s="45"/>
      <c r="JBR1038" s="45"/>
      <c r="JBS1038" s="45"/>
      <c r="JBT1038" s="45"/>
      <c r="JBU1038" s="45"/>
      <c r="JBV1038" s="45"/>
      <c r="JBW1038" s="45"/>
      <c r="JBX1038" s="45"/>
      <c r="JBY1038" s="45"/>
      <c r="JBZ1038" s="45"/>
      <c r="JCA1038" s="45"/>
      <c r="JCB1038" s="45"/>
      <c r="JCC1038" s="45"/>
      <c r="JCD1038" s="45"/>
      <c r="JCE1038" s="45"/>
      <c r="JCF1038" s="45"/>
      <c r="JCG1038" s="45"/>
      <c r="JCH1038" s="45"/>
      <c r="JCI1038" s="45"/>
      <c r="JCJ1038" s="45"/>
      <c r="JCK1038" s="45"/>
      <c r="JCL1038" s="45"/>
      <c r="JCM1038" s="45"/>
      <c r="JCN1038" s="45"/>
      <c r="JCO1038" s="45"/>
      <c r="JCP1038" s="45"/>
      <c r="JCQ1038" s="45"/>
      <c r="JCR1038" s="45"/>
      <c r="JCS1038" s="45"/>
      <c r="JCT1038" s="45"/>
      <c r="JCU1038" s="45"/>
      <c r="JCV1038" s="45"/>
      <c r="JCW1038" s="45"/>
      <c r="JCX1038" s="45"/>
      <c r="JCY1038" s="45"/>
      <c r="JCZ1038" s="45"/>
      <c r="JDA1038" s="45"/>
      <c r="JDB1038" s="45"/>
      <c r="JDC1038" s="45"/>
      <c r="JDD1038" s="45"/>
      <c r="JDE1038" s="45"/>
      <c r="JDF1038" s="45"/>
      <c r="JDG1038" s="45"/>
      <c r="JDH1038" s="45"/>
      <c r="JDI1038" s="45"/>
      <c r="JDJ1038" s="45"/>
      <c r="JDK1038" s="45"/>
      <c r="JDL1038" s="45"/>
      <c r="JDM1038" s="45"/>
      <c r="JDN1038" s="45"/>
      <c r="JDO1038" s="45"/>
      <c r="JDP1038" s="45"/>
      <c r="JDQ1038" s="45"/>
      <c r="JDR1038" s="45"/>
      <c r="JDS1038" s="45"/>
      <c r="JDT1038" s="45"/>
      <c r="JDU1038" s="45"/>
      <c r="JDV1038" s="45"/>
      <c r="JDW1038" s="45"/>
      <c r="JDX1038" s="45"/>
      <c r="JDY1038" s="45"/>
      <c r="JDZ1038" s="45"/>
      <c r="JEA1038" s="45"/>
      <c r="JEB1038" s="45"/>
      <c r="JEC1038" s="45"/>
      <c r="JED1038" s="45"/>
      <c r="JEE1038" s="45"/>
      <c r="JEF1038" s="45"/>
      <c r="JEG1038" s="45"/>
      <c r="JEH1038" s="45"/>
      <c r="JEI1038" s="45"/>
      <c r="JEJ1038" s="45"/>
      <c r="JEK1038" s="45"/>
      <c r="JEL1038" s="45"/>
      <c r="JEM1038" s="45"/>
      <c r="JEN1038" s="45"/>
      <c r="JEO1038" s="45"/>
      <c r="JEP1038" s="45"/>
      <c r="JEQ1038" s="45"/>
      <c r="JER1038" s="45"/>
      <c r="JES1038" s="45"/>
      <c r="JET1038" s="45"/>
      <c r="JEU1038" s="45"/>
      <c r="JEV1038" s="45"/>
      <c r="JEW1038" s="45"/>
      <c r="JEX1038" s="45"/>
      <c r="JEY1038" s="45"/>
      <c r="JEZ1038" s="45"/>
      <c r="JFA1038" s="45"/>
      <c r="JFB1038" s="45"/>
      <c r="JFC1038" s="45"/>
      <c r="JFD1038" s="45"/>
      <c r="JFE1038" s="45"/>
      <c r="JFF1038" s="45"/>
      <c r="JFG1038" s="45"/>
      <c r="JFH1038" s="45"/>
      <c r="JFI1038" s="45"/>
      <c r="JFJ1038" s="45"/>
      <c r="JFK1038" s="45"/>
      <c r="JFL1038" s="45"/>
      <c r="JFM1038" s="45"/>
      <c r="JFN1038" s="45"/>
      <c r="JFO1038" s="45"/>
      <c r="JFP1038" s="45"/>
      <c r="JFQ1038" s="45"/>
      <c r="JFR1038" s="45"/>
      <c r="JFS1038" s="45"/>
      <c r="JFT1038" s="45"/>
      <c r="JFU1038" s="45"/>
      <c r="JFV1038" s="45"/>
      <c r="JFW1038" s="45"/>
      <c r="JFX1038" s="45"/>
      <c r="JFY1038" s="45"/>
      <c r="JFZ1038" s="45"/>
      <c r="JGA1038" s="45"/>
      <c r="JGB1038" s="45"/>
      <c r="JGC1038" s="45"/>
      <c r="JGD1038" s="45"/>
      <c r="JGE1038" s="45"/>
      <c r="JGF1038" s="45"/>
      <c r="JGG1038" s="45"/>
      <c r="JGH1038" s="45"/>
      <c r="JGI1038" s="45"/>
      <c r="JGJ1038" s="45"/>
      <c r="JGK1038" s="45"/>
      <c r="JGL1038" s="45"/>
      <c r="JGM1038" s="45"/>
      <c r="JGN1038" s="45"/>
      <c r="JGO1038" s="45"/>
      <c r="JGP1038" s="45"/>
      <c r="JGQ1038" s="45"/>
      <c r="JGR1038" s="45"/>
      <c r="JGS1038" s="45"/>
      <c r="JGT1038" s="45"/>
      <c r="JGU1038" s="45"/>
      <c r="JGV1038" s="45"/>
      <c r="JGW1038" s="45"/>
      <c r="JGX1038" s="45"/>
      <c r="JGY1038" s="45"/>
      <c r="JGZ1038" s="45"/>
      <c r="JHA1038" s="45"/>
      <c r="JHB1038" s="45"/>
      <c r="JHC1038" s="45"/>
      <c r="JHD1038" s="45"/>
      <c r="JHE1038" s="45"/>
      <c r="JHF1038" s="45"/>
      <c r="JHG1038" s="45"/>
      <c r="JHH1038" s="45"/>
      <c r="JHI1038" s="45"/>
      <c r="JHJ1038" s="45"/>
      <c r="JHK1038" s="45"/>
      <c r="JHL1038" s="45"/>
      <c r="JHM1038" s="45"/>
      <c r="JHN1038" s="45"/>
      <c r="JHO1038" s="45"/>
      <c r="JHP1038" s="45"/>
      <c r="JHQ1038" s="45"/>
      <c r="JHR1038" s="45"/>
      <c r="JHS1038" s="45"/>
      <c r="JHT1038" s="45"/>
      <c r="JHU1038" s="45"/>
      <c r="JHV1038" s="45"/>
      <c r="JHW1038" s="45"/>
      <c r="JHX1038" s="45"/>
      <c r="JHY1038" s="45"/>
      <c r="JHZ1038" s="45"/>
      <c r="JIA1038" s="45"/>
      <c r="JIB1038" s="45"/>
      <c r="JIC1038" s="45"/>
      <c r="JID1038" s="45"/>
      <c r="JIE1038" s="45"/>
      <c r="JIF1038" s="45"/>
      <c r="JIG1038" s="45"/>
      <c r="JIH1038" s="45"/>
      <c r="JII1038" s="45"/>
      <c r="JIJ1038" s="45"/>
      <c r="JIK1038" s="45"/>
      <c r="JIL1038" s="45"/>
      <c r="JIM1038" s="45"/>
      <c r="JIN1038" s="45"/>
      <c r="JIO1038" s="45"/>
      <c r="JIP1038" s="45"/>
      <c r="JIQ1038" s="45"/>
      <c r="JIR1038" s="45"/>
      <c r="JIS1038" s="45"/>
      <c r="JIT1038" s="45"/>
      <c r="JIU1038" s="45"/>
      <c r="JIV1038" s="45"/>
      <c r="JIW1038" s="45"/>
      <c r="JIX1038" s="45"/>
      <c r="JIY1038" s="45"/>
      <c r="JIZ1038" s="45"/>
      <c r="JJA1038" s="45"/>
      <c r="JJB1038" s="45"/>
      <c r="JJC1038" s="45"/>
      <c r="JJD1038" s="45"/>
      <c r="JJE1038" s="45"/>
      <c r="JJF1038" s="45"/>
      <c r="JJG1038" s="45"/>
      <c r="JJH1038" s="45"/>
      <c r="JJI1038" s="45"/>
      <c r="JJJ1038" s="45"/>
      <c r="JJK1038" s="45"/>
      <c r="JJL1038" s="45"/>
      <c r="JJM1038" s="45"/>
      <c r="JJN1038" s="45"/>
      <c r="JJO1038" s="45"/>
      <c r="JJP1038" s="45"/>
      <c r="JJQ1038" s="45"/>
      <c r="JJR1038" s="45"/>
      <c r="JJS1038" s="45"/>
      <c r="JJT1038" s="45"/>
      <c r="JJU1038" s="45"/>
      <c r="JJV1038" s="45"/>
      <c r="JJW1038" s="45"/>
      <c r="JJX1038" s="45"/>
      <c r="JJY1038" s="45"/>
      <c r="JJZ1038" s="45"/>
      <c r="JKA1038" s="45"/>
      <c r="JKB1038" s="45"/>
      <c r="JKC1038" s="45"/>
      <c r="JKD1038" s="45"/>
      <c r="JKE1038" s="45"/>
      <c r="JKF1038" s="45"/>
      <c r="JKG1038" s="45"/>
      <c r="JKH1038" s="45"/>
      <c r="JKI1038" s="45"/>
      <c r="JKJ1038" s="45"/>
      <c r="JKK1038" s="45"/>
      <c r="JKL1038" s="45"/>
      <c r="JKM1038" s="45"/>
      <c r="JKN1038" s="45"/>
      <c r="JKO1038" s="45"/>
      <c r="JKP1038" s="45"/>
      <c r="JKQ1038" s="45"/>
      <c r="JKR1038" s="45"/>
      <c r="JKS1038" s="45"/>
      <c r="JKT1038" s="45"/>
      <c r="JKU1038" s="45"/>
      <c r="JKV1038" s="45"/>
      <c r="JKW1038" s="45"/>
      <c r="JKX1038" s="45"/>
      <c r="JKY1038" s="45"/>
      <c r="JKZ1038" s="45"/>
      <c r="JLA1038" s="45"/>
      <c r="JLB1038" s="45"/>
      <c r="JLC1038" s="45"/>
      <c r="JLD1038" s="45"/>
      <c r="JLE1038" s="45"/>
      <c r="JLF1038" s="45"/>
      <c r="JLG1038" s="45"/>
      <c r="JLH1038" s="45"/>
      <c r="JLI1038" s="45"/>
      <c r="JLJ1038" s="45"/>
      <c r="JLK1038" s="45"/>
      <c r="JLL1038" s="45"/>
      <c r="JLM1038" s="45"/>
      <c r="JLN1038" s="45"/>
      <c r="JLO1038" s="45"/>
      <c r="JLP1038" s="45"/>
      <c r="JLQ1038" s="45"/>
      <c r="JLR1038" s="45"/>
      <c r="JLS1038" s="45"/>
      <c r="JLT1038" s="45"/>
      <c r="JLU1038" s="45"/>
      <c r="JLV1038" s="45"/>
      <c r="JLW1038" s="45"/>
      <c r="JLX1038" s="45"/>
      <c r="JLY1038" s="45"/>
      <c r="JLZ1038" s="45"/>
      <c r="JMA1038" s="45"/>
      <c r="JMB1038" s="45"/>
      <c r="JMC1038" s="45"/>
      <c r="JMD1038" s="45"/>
      <c r="JME1038" s="45"/>
      <c r="JMF1038" s="45"/>
      <c r="JMG1038" s="45"/>
      <c r="JMH1038" s="45"/>
      <c r="JMI1038" s="45"/>
      <c r="JMJ1038" s="45"/>
      <c r="JMK1038" s="45"/>
      <c r="JML1038" s="45"/>
      <c r="JMM1038" s="45"/>
      <c r="JMN1038" s="45"/>
      <c r="JMO1038" s="45"/>
      <c r="JMP1038" s="45"/>
      <c r="JMQ1038" s="45"/>
      <c r="JMR1038" s="45"/>
      <c r="JMS1038" s="45"/>
      <c r="JMT1038" s="45"/>
      <c r="JMU1038" s="45"/>
      <c r="JMV1038" s="45"/>
      <c r="JMW1038" s="45"/>
      <c r="JMX1038" s="45"/>
      <c r="JMY1038" s="45"/>
      <c r="JMZ1038" s="45"/>
      <c r="JNA1038" s="45"/>
      <c r="JNB1038" s="45"/>
      <c r="JNC1038" s="45"/>
      <c r="JND1038" s="45"/>
      <c r="JNE1038" s="45"/>
      <c r="JNF1038" s="45"/>
      <c r="JNG1038" s="45"/>
      <c r="JNH1038" s="45"/>
      <c r="JNI1038" s="45"/>
      <c r="JNJ1038" s="45"/>
      <c r="JNK1038" s="45"/>
      <c r="JNL1038" s="45"/>
      <c r="JNM1038" s="45"/>
      <c r="JNN1038" s="45"/>
      <c r="JNO1038" s="45"/>
      <c r="JNP1038" s="45"/>
      <c r="JNQ1038" s="45"/>
      <c r="JNR1038" s="45"/>
      <c r="JNS1038" s="45"/>
      <c r="JNT1038" s="45"/>
      <c r="JNU1038" s="45"/>
      <c r="JNV1038" s="45"/>
      <c r="JNW1038" s="45"/>
      <c r="JNX1038" s="45"/>
      <c r="JNY1038" s="45"/>
      <c r="JNZ1038" s="45"/>
      <c r="JOA1038" s="45"/>
      <c r="JOB1038" s="45"/>
      <c r="JOC1038" s="45"/>
      <c r="JOD1038" s="45"/>
      <c r="JOE1038" s="45"/>
      <c r="JOF1038" s="45"/>
      <c r="JOG1038" s="45"/>
      <c r="JOH1038" s="45"/>
      <c r="JOI1038" s="45"/>
      <c r="JOJ1038" s="45"/>
      <c r="JOK1038" s="45"/>
      <c r="JOL1038" s="45"/>
      <c r="JOM1038" s="45"/>
      <c r="JON1038" s="45"/>
      <c r="JOO1038" s="45"/>
      <c r="JOP1038" s="45"/>
      <c r="JOQ1038" s="45"/>
      <c r="JOR1038" s="45"/>
      <c r="JOS1038" s="45"/>
      <c r="JOT1038" s="45"/>
      <c r="JOU1038" s="45"/>
      <c r="JOV1038" s="45"/>
      <c r="JOW1038" s="45"/>
      <c r="JOX1038" s="45"/>
      <c r="JOY1038" s="45"/>
      <c r="JOZ1038" s="45"/>
      <c r="JPA1038" s="45"/>
      <c r="JPB1038" s="45"/>
      <c r="JPC1038" s="45"/>
      <c r="JPD1038" s="45"/>
      <c r="JPE1038" s="45"/>
      <c r="JPF1038" s="45"/>
      <c r="JPG1038" s="45"/>
      <c r="JPH1038" s="45"/>
      <c r="JPI1038" s="45"/>
      <c r="JPJ1038" s="45"/>
      <c r="JPK1038" s="45"/>
      <c r="JPL1038" s="45"/>
      <c r="JPM1038" s="45"/>
      <c r="JPN1038" s="45"/>
      <c r="JPO1038" s="45"/>
      <c r="JPP1038" s="45"/>
      <c r="JPQ1038" s="45"/>
      <c r="JPR1038" s="45"/>
      <c r="JPS1038" s="45"/>
      <c r="JPT1038" s="45"/>
      <c r="JPU1038" s="45"/>
      <c r="JPV1038" s="45"/>
      <c r="JPW1038" s="45"/>
      <c r="JPX1038" s="45"/>
      <c r="JPY1038" s="45"/>
      <c r="JPZ1038" s="45"/>
      <c r="JQA1038" s="45"/>
      <c r="JQB1038" s="45"/>
      <c r="JQC1038" s="45"/>
      <c r="JQD1038" s="45"/>
      <c r="JQE1038" s="45"/>
      <c r="JQF1038" s="45"/>
      <c r="JQG1038" s="45"/>
      <c r="JQH1038" s="45"/>
      <c r="JQI1038" s="45"/>
      <c r="JQJ1038" s="45"/>
      <c r="JQK1038" s="45"/>
      <c r="JQL1038" s="45"/>
      <c r="JQM1038" s="45"/>
      <c r="JQN1038" s="45"/>
      <c r="JQO1038" s="45"/>
      <c r="JQP1038" s="45"/>
      <c r="JQQ1038" s="45"/>
      <c r="JQR1038" s="45"/>
      <c r="JQS1038" s="45"/>
      <c r="JQT1038" s="45"/>
      <c r="JQU1038" s="45"/>
      <c r="JQV1038" s="45"/>
      <c r="JQW1038" s="45"/>
      <c r="JQX1038" s="45"/>
      <c r="JQY1038" s="45"/>
      <c r="JQZ1038" s="45"/>
      <c r="JRA1038" s="45"/>
      <c r="JRB1038" s="45"/>
      <c r="JRC1038" s="45"/>
      <c r="JRD1038" s="45"/>
      <c r="JRE1038" s="45"/>
      <c r="JRF1038" s="45"/>
      <c r="JRG1038" s="45"/>
      <c r="JRH1038" s="45"/>
      <c r="JRI1038" s="45"/>
      <c r="JRJ1038" s="45"/>
      <c r="JRK1038" s="45"/>
      <c r="JRL1038" s="45"/>
      <c r="JRM1038" s="45"/>
      <c r="JRN1038" s="45"/>
      <c r="JRO1038" s="45"/>
      <c r="JRP1038" s="45"/>
      <c r="JRQ1038" s="45"/>
      <c r="JRR1038" s="45"/>
      <c r="JRS1038" s="45"/>
      <c r="JRT1038" s="45"/>
      <c r="JRU1038" s="45"/>
      <c r="JRV1038" s="45"/>
      <c r="JRW1038" s="45"/>
      <c r="JRX1038" s="45"/>
      <c r="JRY1038" s="45"/>
      <c r="JRZ1038" s="45"/>
      <c r="JSA1038" s="45"/>
      <c r="JSB1038" s="45"/>
      <c r="JSC1038" s="45"/>
      <c r="JSD1038" s="45"/>
      <c r="JSE1038" s="45"/>
      <c r="JSF1038" s="45"/>
      <c r="JSG1038" s="45"/>
      <c r="JSH1038" s="45"/>
      <c r="JSI1038" s="45"/>
      <c r="JSJ1038" s="45"/>
      <c r="JSK1038" s="45"/>
      <c r="JSL1038" s="45"/>
      <c r="JSM1038" s="45"/>
      <c r="JSN1038" s="45"/>
      <c r="JSO1038" s="45"/>
      <c r="JSP1038" s="45"/>
      <c r="JSQ1038" s="45"/>
      <c r="JSR1038" s="45"/>
      <c r="JSS1038" s="45"/>
      <c r="JST1038" s="45"/>
      <c r="JSU1038" s="45"/>
      <c r="JSV1038" s="45"/>
      <c r="JSW1038" s="45"/>
      <c r="JSX1038" s="45"/>
      <c r="JSY1038" s="45"/>
      <c r="JSZ1038" s="45"/>
      <c r="JTA1038" s="45"/>
      <c r="JTB1038" s="45"/>
      <c r="JTC1038" s="45"/>
      <c r="JTD1038" s="45"/>
      <c r="JTE1038" s="45"/>
      <c r="JTF1038" s="45"/>
      <c r="JTG1038" s="45"/>
      <c r="JTH1038" s="45"/>
      <c r="JTI1038" s="45"/>
      <c r="JTJ1038" s="45"/>
      <c r="JTK1038" s="45"/>
      <c r="JTL1038" s="45"/>
      <c r="JTM1038" s="45"/>
      <c r="JTN1038" s="45"/>
      <c r="JTO1038" s="45"/>
      <c r="JTP1038" s="45"/>
      <c r="JTQ1038" s="45"/>
      <c r="JTR1038" s="45"/>
      <c r="JTS1038" s="45"/>
      <c r="JTT1038" s="45"/>
      <c r="JTU1038" s="45"/>
      <c r="JTV1038" s="45"/>
      <c r="JTW1038" s="45"/>
      <c r="JTX1038" s="45"/>
      <c r="JTY1038" s="45"/>
      <c r="JTZ1038" s="45"/>
      <c r="JUA1038" s="45"/>
      <c r="JUB1038" s="45"/>
      <c r="JUC1038" s="45"/>
      <c r="JUD1038" s="45"/>
      <c r="JUE1038" s="45"/>
      <c r="JUF1038" s="45"/>
      <c r="JUG1038" s="45"/>
      <c r="JUH1038" s="45"/>
      <c r="JUI1038" s="45"/>
      <c r="JUJ1038" s="45"/>
      <c r="JUK1038" s="45"/>
      <c r="JUL1038" s="45"/>
      <c r="JUM1038" s="45"/>
      <c r="JUN1038" s="45"/>
      <c r="JUO1038" s="45"/>
      <c r="JUP1038" s="45"/>
      <c r="JUQ1038" s="45"/>
      <c r="JUR1038" s="45"/>
      <c r="JUS1038" s="45"/>
      <c r="JUT1038" s="45"/>
      <c r="JUU1038" s="45"/>
      <c r="JUV1038" s="45"/>
      <c r="JUW1038" s="45"/>
      <c r="JUX1038" s="45"/>
      <c r="JUY1038" s="45"/>
      <c r="JUZ1038" s="45"/>
      <c r="JVA1038" s="45"/>
      <c r="JVB1038" s="45"/>
      <c r="JVC1038" s="45"/>
      <c r="JVD1038" s="45"/>
      <c r="JVE1038" s="45"/>
      <c r="JVF1038" s="45"/>
      <c r="JVG1038" s="45"/>
      <c r="JVH1038" s="45"/>
      <c r="JVI1038" s="45"/>
      <c r="JVJ1038" s="45"/>
      <c r="JVK1038" s="45"/>
      <c r="JVL1038" s="45"/>
      <c r="JVM1038" s="45"/>
      <c r="JVN1038" s="45"/>
      <c r="JVO1038" s="45"/>
      <c r="JVP1038" s="45"/>
      <c r="JVQ1038" s="45"/>
      <c r="JVR1038" s="45"/>
      <c r="JVS1038" s="45"/>
      <c r="JVT1038" s="45"/>
      <c r="JVU1038" s="45"/>
      <c r="JVV1038" s="45"/>
      <c r="JVW1038" s="45"/>
      <c r="JVX1038" s="45"/>
      <c r="JVY1038" s="45"/>
      <c r="JVZ1038" s="45"/>
      <c r="JWA1038" s="45"/>
      <c r="JWB1038" s="45"/>
      <c r="JWC1038" s="45"/>
      <c r="JWD1038" s="45"/>
      <c r="JWE1038" s="45"/>
      <c r="JWF1038" s="45"/>
      <c r="JWG1038" s="45"/>
      <c r="JWH1038" s="45"/>
      <c r="JWI1038" s="45"/>
      <c r="JWJ1038" s="45"/>
      <c r="JWK1038" s="45"/>
      <c r="JWL1038" s="45"/>
      <c r="JWM1038" s="45"/>
      <c r="JWN1038" s="45"/>
      <c r="JWO1038" s="45"/>
      <c r="JWP1038" s="45"/>
      <c r="JWQ1038" s="45"/>
      <c r="JWR1038" s="45"/>
      <c r="JWS1038" s="45"/>
      <c r="JWT1038" s="45"/>
      <c r="JWU1038" s="45"/>
      <c r="JWV1038" s="45"/>
      <c r="JWW1038" s="45"/>
      <c r="JWX1038" s="45"/>
      <c r="JWY1038" s="45"/>
      <c r="JWZ1038" s="45"/>
      <c r="JXA1038" s="45"/>
      <c r="JXB1038" s="45"/>
      <c r="JXC1038" s="45"/>
      <c r="JXD1038" s="45"/>
      <c r="JXE1038" s="45"/>
      <c r="JXF1038" s="45"/>
      <c r="JXG1038" s="45"/>
      <c r="JXH1038" s="45"/>
      <c r="JXI1038" s="45"/>
      <c r="JXJ1038" s="45"/>
      <c r="JXK1038" s="45"/>
      <c r="JXL1038" s="45"/>
      <c r="JXM1038" s="45"/>
      <c r="JXN1038" s="45"/>
      <c r="JXO1038" s="45"/>
      <c r="JXP1038" s="45"/>
      <c r="JXQ1038" s="45"/>
      <c r="JXR1038" s="45"/>
      <c r="JXS1038" s="45"/>
      <c r="JXT1038" s="45"/>
      <c r="JXU1038" s="45"/>
      <c r="JXV1038" s="45"/>
      <c r="JXW1038" s="45"/>
      <c r="JXX1038" s="45"/>
      <c r="JXY1038" s="45"/>
      <c r="JXZ1038" s="45"/>
      <c r="JYA1038" s="45"/>
      <c r="JYB1038" s="45"/>
      <c r="JYC1038" s="45"/>
      <c r="JYD1038" s="45"/>
      <c r="JYE1038" s="45"/>
      <c r="JYF1038" s="45"/>
      <c r="JYG1038" s="45"/>
      <c r="JYH1038" s="45"/>
      <c r="JYI1038" s="45"/>
      <c r="JYJ1038" s="45"/>
      <c r="JYK1038" s="45"/>
      <c r="JYL1038" s="45"/>
      <c r="JYM1038" s="45"/>
      <c r="JYN1038" s="45"/>
      <c r="JYO1038" s="45"/>
      <c r="JYP1038" s="45"/>
      <c r="JYQ1038" s="45"/>
      <c r="JYR1038" s="45"/>
      <c r="JYS1038" s="45"/>
      <c r="JYT1038" s="45"/>
      <c r="JYU1038" s="45"/>
      <c r="JYV1038" s="45"/>
      <c r="JYW1038" s="45"/>
      <c r="JYX1038" s="45"/>
      <c r="JYY1038" s="45"/>
      <c r="JYZ1038" s="45"/>
      <c r="JZA1038" s="45"/>
      <c r="JZB1038" s="45"/>
      <c r="JZC1038" s="45"/>
      <c r="JZD1038" s="45"/>
      <c r="JZE1038" s="45"/>
      <c r="JZF1038" s="45"/>
      <c r="JZG1038" s="45"/>
      <c r="JZH1038" s="45"/>
      <c r="JZI1038" s="45"/>
      <c r="JZJ1038" s="45"/>
      <c r="JZK1038" s="45"/>
      <c r="JZL1038" s="45"/>
      <c r="JZM1038" s="45"/>
      <c r="JZN1038" s="45"/>
      <c r="JZO1038" s="45"/>
      <c r="JZP1038" s="45"/>
      <c r="JZQ1038" s="45"/>
      <c r="JZR1038" s="45"/>
      <c r="JZS1038" s="45"/>
      <c r="JZT1038" s="45"/>
      <c r="JZU1038" s="45"/>
      <c r="JZV1038" s="45"/>
      <c r="JZW1038" s="45"/>
      <c r="JZX1038" s="45"/>
      <c r="JZY1038" s="45"/>
      <c r="JZZ1038" s="45"/>
      <c r="KAA1038" s="45"/>
      <c r="KAB1038" s="45"/>
      <c r="KAC1038" s="45"/>
      <c r="KAD1038" s="45"/>
      <c r="KAE1038" s="45"/>
      <c r="KAF1038" s="45"/>
      <c r="KAG1038" s="45"/>
      <c r="KAH1038" s="45"/>
      <c r="KAI1038" s="45"/>
      <c r="KAJ1038" s="45"/>
      <c r="KAK1038" s="45"/>
      <c r="KAL1038" s="45"/>
      <c r="KAM1038" s="45"/>
      <c r="KAN1038" s="45"/>
      <c r="KAO1038" s="45"/>
      <c r="KAP1038" s="45"/>
      <c r="KAQ1038" s="45"/>
      <c r="KAR1038" s="45"/>
      <c r="KAS1038" s="45"/>
      <c r="KAT1038" s="45"/>
      <c r="KAU1038" s="45"/>
      <c r="KAV1038" s="45"/>
      <c r="KAW1038" s="45"/>
      <c r="KAX1038" s="45"/>
      <c r="KAY1038" s="45"/>
      <c r="KAZ1038" s="45"/>
      <c r="KBA1038" s="45"/>
      <c r="KBB1038" s="45"/>
      <c r="KBC1038" s="45"/>
      <c r="KBD1038" s="45"/>
      <c r="KBE1038" s="45"/>
      <c r="KBF1038" s="45"/>
      <c r="KBG1038" s="45"/>
      <c r="KBH1038" s="45"/>
      <c r="KBI1038" s="45"/>
      <c r="KBJ1038" s="45"/>
      <c r="KBK1038" s="45"/>
      <c r="KBL1038" s="45"/>
      <c r="KBM1038" s="45"/>
      <c r="KBN1038" s="45"/>
      <c r="KBO1038" s="45"/>
      <c r="KBP1038" s="45"/>
      <c r="KBQ1038" s="45"/>
      <c r="KBR1038" s="45"/>
      <c r="KBS1038" s="45"/>
      <c r="KBT1038" s="45"/>
      <c r="KBU1038" s="45"/>
      <c r="KBV1038" s="45"/>
      <c r="KBW1038" s="45"/>
      <c r="KBX1038" s="45"/>
      <c r="KBY1038" s="45"/>
      <c r="KBZ1038" s="45"/>
      <c r="KCA1038" s="45"/>
      <c r="KCB1038" s="45"/>
      <c r="KCC1038" s="45"/>
      <c r="KCD1038" s="45"/>
      <c r="KCE1038" s="45"/>
      <c r="KCF1038" s="45"/>
      <c r="KCG1038" s="45"/>
      <c r="KCH1038" s="45"/>
      <c r="KCI1038" s="45"/>
      <c r="KCJ1038" s="45"/>
      <c r="KCK1038" s="45"/>
      <c r="KCL1038" s="45"/>
      <c r="KCM1038" s="45"/>
      <c r="KCN1038" s="45"/>
      <c r="KCO1038" s="45"/>
      <c r="KCP1038" s="45"/>
      <c r="KCQ1038" s="45"/>
      <c r="KCR1038" s="45"/>
      <c r="KCS1038" s="45"/>
      <c r="KCT1038" s="45"/>
      <c r="KCU1038" s="45"/>
      <c r="KCV1038" s="45"/>
      <c r="KCW1038" s="45"/>
      <c r="KCX1038" s="45"/>
      <c r="KCY1038" s="45"/>
      <c r="KCZ1038" s="45"/>
      <c r="KDA1038" s="45"/>
      <c r="KDB1038" s="45"/>
      <c r="KDC1038" s="45"/>
      <c r="KDD1038" s="45"/>
      <c r="KDE1038" s="45"/>
      <c r="KDF1038" s="45"/>
      <c r="KDG1038" s="45"/>
      <c r="KDH1038" s="45"/>
      <c r="KDI1038" s="45"/>
      <c r="KDJ1038" s="45"/>
      <c r="KDK1038" s="45"/>
      <c r="KDL1038" s="45"/>
      <c r="KDM1038" s="45"/>
      <c r="KDN1038" s="45"/>
      <c r="KDO1038" s="45"/>
      <c r="KDP1038" s="45"/>
      <c r="KDQ1038" s="45"/>
      <c r="KDR1038" s="45"/>
      <c r="KDS1038" s="45"/>
      <c r="KDT1038" s="45"/>
      <c r="KDU1038" s="45"/>
      <c r="KDV1038" s="45"/>
      <c r="KDW1038" s="45"/>
      <c r="KDX1038" s="45"/>
      <c r="KDY1038" s="45"/>
      <c r="KDZ1038" s="45"/>
      <c r="KEA1038" s="45"/>
      <c r="KEB1038" s="45"/>
      <c r="KEC1038" s="45"/>
      <c r="KED1038" s="45"/>
      <c r="KEE1038" s="45"/>
      <c r="KEF1038" s="45"/>
      <c r="KEG1038" s="45"/>
      <c r="KEH1038" s="45"/>
      <c r="KEI1038" s="45"/>
      <c r="KEJ1038" s="45"/>
      <c r="KEK1038" s="45"/>
      <c r="KEL1038" s="45"/>
      <c r="KEM1038" s="45"/>
      <c r="KEN1038" s="45"/>
      <c r="KEO1038" s="45"/>
      <c r="KEP1038" s="45"/>
      <c r="KEQ1038" s="45"/>
      <c r="KER1038" s="45"/>
      <c r="KES1038" s="45"/>
      <c r="KET1038" s="45"/>
      <c r="KEU1038" s="45"/>
      <c r="KEV1038" s="45"/>
      <c r="KEW1038" s="45"/>
      <c r="KEX1038" s="45"/>
      <c r="KEY1038" s="45"/>
      <c r="KEZ1038" s="45"/>
      <c r="KFA1038" s="45"/>
      <c r="KFB1038" s="45"/>
      <c r="KFC1038" s="45"/>
      <c r="KFD1038" s="45"/>
      <c r="KFE1038" s="45"/>
      <c r="KFF1038" s="45"/>
      <c r="KFG1038" s="45"/>
      <c r="KFH1038" s="45"/>
      <c r="KFI1038" s="45"/>
      <c r="KFJ1038" s="45"/>
      <c r="KFK1038" s="45"/>
      <c r="KFL1038" s="45"/>
      <c r="KFM1038" s="45"/>
      <c r="KFN1038" s="45"/>
      <c r="KFO1038" s="45"/>
      <c r="KFP1038" s="45"/>
      <c r="KFQ1038" s="45"/>
      <c r="KFR1038" s="45"/>
      <c r="KFS1038" s="45"/>
      <c r="KFT1038" s="45"/>
      <c r="KFU1038" s="45"/>
      <c r="KFV1038" s="45"/>
      <c r="KFW1038" s="45"/>
      <c r="KFX1038" s="45"/>
      <c r="KFY1038" s="45"/>
      <c r="KFZ1038" s="45"/>
      <c r="KGA1038" s="45"/>
      <c r="KGB1038" s="45"/>
      <c r="KGC1038" s="45"/>
      <c r="KGD1038" s="45"/>
      <c r="KGE1038" s="45"/>
      <c r="KGF1038" s="45"/>
      <c r="KGG1038" s="45"/>
      <c r="KGH1038" s="45"/>
      <c r="KGI1038" s="45"/>
      <c r="KGJ1038" s="45"/>
      <c r="KGK1038" s="45"/>
      <c r="KGL1038" s="45"/>
      <c r="KGM1038" s="45"/>
      <c r="KGN1038" s="45"/>
      <c r="KGO1038" s="45"/>
      <c r="KGP1038" s="45"/>
      <c r="KGQ1038" s="45"/>
      <c r="KGR1038" s="45"/>
      <c r="KGS1038" s="45"/>
      <c r="KGT1038" s="45"/>
      <c r="KGU1038" s="45"/>
      <c r="KGV1038" s="45"/>
      <c r="KGW1038" s="45"/>
      <c r="KGX1038" s="45"/>
      <c r="KGY1038" s="45"/>
      <c r="KGZ1038" s="45"/>
      <c r="KHA1038" s="45"/>
      <c r="KHB1038" s="45"/>
      <c r="KHC1038" s="45"/>
      <c r="KHD1038" s="45"/>
      <c r="KHE1038" s="45"/>
      <c r="KHF1038" s="45"/>
      <c r="KHG1038" s="45"/>
      <c r="KHH1038" s="45"/>
      <c r="KHI1038" s="45"/>
      <c r="KHJ1038" s="45"/>
      <c r="KHK1038" s="45"/>
      <c r="KHL1038" s="45"/>
      <c r="KHM1038" s="45"/>
      <c r="KHN1038" s="45"/>
      <c r="KHO1038" s="45"/>
      <c r="KHP1038" s="45"/>
      <c r="KHQ1038" s="45"/>
      <c r="KHR1038" s="45"/>
      <c r="KHS1038" s="45"/>
      <c r="KHT1038" s="45"/>
      <c r="KHU1038" s="45"/>
      <c r="KHV1038" s="45"/>
      <c r="KHW1038" s="45"/>
      <c r="KHX1038" s="45"/>
      <c r="KHY1038" s="45"/>
      <c r="KHZ1038" s="45"/>
      <c r="KIA1038" s="45"/>
      <c r="KIB1038" s="45"/>
      <c r="KIC1038" s="45"/>
      <c r="KID1038" s="45"/>
      <c r="KIE1038" s="45"/>
      <c r="KIF1038" s="45"/>
      <c r="KIG1038" s="45"/>
      <c r="KIH1038" s="45"/>
      <c r="KII1038" s="45"/>
      <c r="KIJ1038" s="45"/>
      <c r="KIK1038" s="45"/>
      <c r="KIL1038" s="45"/>
      <c r="KIM1038" s="45"/>
      <c r="KIN1038" s="45"/>
      <c r="KIO1038" s="45"/>
      <c r="KIP1038" s="45"/>
      <c r="KIQ1038" s="45"/>
      <c r="KIR1038" s="45"/>
      <c r="KIS1038" s="45"/>
      <c r="KIT1038" s="45"/>
      <c r="KIU1038" s="45"/>
      <c r="KIV1038" s="45"/>
      <c r="KIW1038" s="45"/>
      <c r="KIX1038" s="45"/>
      <c r="KIY1038" s="45"/>
      <c r="KIZ1038" s="45"/>
      <c r="KJA1038" s="45"/>
      <c r="KJB1038" s="45"/>
      <c r="KJC1038" s="45"/>
      <c r="KJD1038" s="45"/>
      <c r="KJE1038" s="45"/>
      <c r="KJF1038" s="45"/>
      <c r="KJG1038" s="45"/>
      <c r="KJH1038" s="45"/>
      <c r="KJI1038" s="45"/>
      <c r="KJJ1038" s="45"/>
      <c r="KJK1038" s="45"/>
      <c r="KJL1038" s="45"/>
      <c r="KJM1038" s="45"/>
      <c r="KJN1038" s="45"/>
      <c r="KJO1038" s="45"/>
      <c r="KJP1038" s="45"/>
      <c r="KJQ1038" s="45"/>
      <c r="KJR1038" s="45"/>
      <c r="KJS1038" s="45"/>
      <c r="KJT1038" s="45"/>
      <c r="KJU1038" s="45"/>
      <c r="KJV1038" s="45"/>
      <c r="KJW1038" s="45"/>
      <c r="KJX1038" s="45"/>
      <c r="KJY1038" s="45"/>
      <c r="KJZ1038" s="45"/>
      <c r="KKA1038" s="45"/>
      <c r="KKB1038" s="45"/>
      <c r="KKC1038" s="45"/>
      <c r="KKD1038" s="45"/>
      <c r="KKE1038" s="45"/>
      <c r="KKF1038" s="45"/>
      <c r="KKG1038" s="45"/>
      <c r="KKH1038" s="45"/>
      <c r="KKI1038" s="45"/>
      <c r="KKJ1038" s="45"/>
      <c r="KKK1038" s="45"/>
      <c r="KKL1038" s="45"/>
      <c r="KKM1038" s="45"/>
      <c r="KKN1038" s="45"/>
      <c r="KKO1038" s="45"/>
      <c r="KKP1038" s="45"/>
      <c r="KKQ1038" s="45"/>
      <c r="KKR1038" s="45"/>
      <c r="KKS1038" s="45"/>
      <c r="KKT1038" s="45"/>
      <c r="KKU1038" s="45"/>
      <c r="KKV1038" s="45"/>
      <c r="KKW1038" s="45"/>
      <c r="KKX1038" s="45"/>
      <c r="KKY1038" s="45"/>
      <c r="KKZ1038" s="45"/>
      <c r="KLA1038" s="45"/>
      <c r="KLB1038" s="45"/>
      <c r="KLC1038" s="45"/>
      <c r="KLD1038" s="45"/>
      <c r="KLE1038" s="45"/>
      <c r="KLF1038" s="45"/>
      <c r="KLG1038" s="45"/>
      <c r="KLH1038" s="45"/>
      <c r="KLI1038" s="45"/>
      <c r="KLJ1038" s="45"/>
      <c r="KLK1038" s="45"/>
      <c r="KLL1038" s="45"/>
      <c r="KLM1038" s="45"/>
      <c r="KLN1038" s="45"/>
      <c r="KLO1038" s="45"/>
      <c r="KLP1038" s="45"/>
      <c r="KLQ1038" s="45"/>
      <c r="KLR1038" s="45"/>
      <c r="KLS1038" s="45"/>
      <c r="KLT1038" s="45"/>
      <c r="KLU1038" s="45"/>
      <c r="KLV1038" s="45"/>
      <c r="KLW1038" s="45"/>
      <c r="KLX1038" s="45"/>
      <c r="KLY1038" s="45"/>
      <c r="KLZ1038" s="45"/>
      <c r="KMA1038" s="45"/>
      <c r="KMB1038" s="45"/>
      <c r="KMC1038" s="45"/>
      <c r="KMD1038" s="45"/>
      <c r="KME1038" s="45"/>
      <c r="KMF1038" s="45"/>
      <c r="KMG1038" s="45"/>
      <c r="KMH1038" s="45"/>
      <c r="KMI1038" s="45"/>
      <c r="KMJ1038" s="45"/>
      <c r="KMK1038" s="45"/>
      <c r="KML1038" s="45"/>
      <c r="KMM1038" s="45"/>
      <c r="KMN1038" s="45"/>
      <c r="KMO1038" s="45"/>
      <c r="KMP1038" s="45"/>
      <c r="KMQ1038" s="45"/>
      <c r="KMR1038" s="45"/>
      <c r="KMS1038" s="45"/>
      <c r="KMT1038" s="45"/>
      <c r="KMU1038" s="45"/>
      <c r="KMV1038" s="45"/>
      <c r="KMW1038" s="45"/>
      <c r="KMX1038" s="45"/>
      <c r="KMY1038" s="45"/>
      <c r="KMZ1038" s="45"/>
      <c r="KNA1038" s="45"/>
      <c r="KNB1038" s="45"/>
      <c r="KNC1038" s="45"/>
      <c r="KND1038" s="45"/>
      <c r="KNE1038" s="45"/>
      <c r="KNF1038" s="45"/>
      <c r="KNG1038" s="45"/>
      <c r="KNH1038" s="45"/>
      <c r="KNI1038" s="45"/>
      <c r="KNJ1038" s="45"/>
      <c r="KNK1038" s="45"/>
      <c r="KNL1038" s="45"/>
      <c r="KNM1038" s="45"/>
      <c r="KNN1038" s="45"/>
      <c r="KNO1038" s="45"/>
      <c r="KNP1038" s="45"/>
      <c r="KNQ1038" s="45"/>
      <c r="KNR1038" s="45"/>
      <c r="KNS1038" s="45"/>
      <c r="KNT1038" s="45"/>
      <c r="KNU1038" s="45"/>
      <c r="KNV1038" s="45"/>
      <c r="KNW1038" s="45"/>
      <c r="KNX1038" s="45"/>
      <c r="KNY1038" s="45"/>
      <c r="KNZ1038" s="45"/>
      <c r="KOA1038" s="45"/>
      <c r="KOB1038" s="45"/>
      <c r="KOC1038" s="45"/>
      <c r="KOD1038" s="45"/>
      <c r="KOE1038" s="45"/>
      <c r="KOF1038" s="45"/>
      <c r="KOG1038" s="45"/>
      <c r="KOH1038" s="45"/>
      <c r="KOI1038" s="45"/>
      <c r="KOJ1038" s="45"/>
      <c r="KOK1038" s="45"/>
      <c r="KOL1038" s="45"/>
      <c r="KOM1038" s="45"/>
      <c r="KON1038" s="45"/>
      <c r="KOO1038" s="45"/>
      <c r="KOP1038" s="45"/>
      <c r="KOQ1038" s="45"/>
      <c r="KOR1038" s="45"/>
      <c r="KOS1038" s="45"/>
      <c r="KOT1038" s="45"/>
      <c r="KOU1038" s="45"/>
      <c r="KOV1038" s="45"/>
      <c r="KOW1038" s="45"/>
      <c r="KOX1038" s="45"/>
      <c r="KOY1038" s="45"/>
      <c r="KOZ1038" s="45"/>
      <c r="KPA1038" s="45"/>
      <c r="KPB1038" s="45"/>
      <c r="KPC1038" s="45"/>
      <c r="KPD1038" s="45"/>
      <c r="KPE1038" s="45"/>
      <c r="KPF1038" s="45"/>
      <c r="KPG1038" s="45"/>
      <c r="KPH1038" s="45"/>
      <c r="KPI1038" s="45"/>
      <c r="KPJ1038" s="45"/>
      <c r="KPK1038" s="45"/>
      <c r="KPL1038" s="45"/>
      <c r="KPM1038" s="45"/>
      <c r="KPN1038" s="45"/>
      <c r="KPO1038" s="45"/>
      <c r="KPP1038" s="45"/>
      <c r="KPQ1038" s="45"/>
      <c r="KPR1038" s="45"/>
      <c r="KPS1038" s="45"/>
      <c r="KPT1038" s="45"/>
      <c r="KPU1038" s="45"/>
      <c r="KPV1038" s="45"/>
      <c r="KPW1038" s="45"/>
      <c r="KPX1038" s="45"/>
      <c r="KPY1038" s="45"/>
      <c r="KPZ1038" s="45"/>
      <c r="KQA1038" s="45"/>
      <c r="KQB1038" s="45"/>
      <c r="KQC1038" s="45"/>
      <c r="KQD1038" s="45"/>
      <c r="KQE1038" s="45"/>
      <c r="KQF1038" s="45"/>
      <c r="KQG1038" s="45"/>
      <c r="KQH1038" s="45"/>
      <c r="KQI1038" s="45"/>
      <c r="KQJ1038" s="45"/>
      <c r="KQK1038" s="45"/>
      <c r="KQL1038" s="45"/>
      <c r="KQM1038" s="45"/>
      <c r="KQN1038" s="45"/>
      <c r="KQO1038" s="45"/>
      <c r="KQP1038" s="45"/>
      <c r="KQQ1038" s="45"/>
      <c r="KQR1038" s="45"/>
      <c r="KQS1038" s="45"/>
      <c r="KQT1038" s="45"/>
      <c r="KQU1038" s="45"/>
      <c r="KQV1038" s="45"/>
      <c r="KQW1038" s="45"/>
      <c r="KQX1038" s="45"/>
      <c r="KQY1038" s="45"/>
      <c r="KQZ1038" s="45"/>
      <c r="KRA1038" s="45"/>
      <c r="KRB1038" s="45"/>
      <c r="KRC1038" s="45"/>
      <c r="KRD1038" s="45"/>
      <c r="KRE1038" s="45"/>
      <c r="KRF1038" s="45"/>
      <c r="KRG1038" s="45"/>
      <c r="KRH1038" s="45"/>
      <c r="KRI1038" s="45"/>
      <c r="KRJ1038" s="45"/>
      <c r="KRK1038" s="45"/>
      <c r="KRL1038" s="45"/>
      <c r="KRM1038" s="45"/>
      <c r="KRN1038" s="45"/>
      <c r="KRO1038" s="45"/>
      <c r="KRP1038" s="45"/>
      <c r="KRQ1038" s="45"/>
      <c r="KRR1038" s="45"/>
      <c r="KRS1038" s="45"/>
      <c r="KRT1038" s="45"/>
      <c r="KRU1038" s="45"/>
      <c r="KRV1038" s="45"/>
      <c r="KRW1038" s="45"/>
      <c r="KRX1038" s="45"/>
      <c r="KRY1038" s="45"/>
      <c r="KRZ1038" s="45"/>
      <c r="KSA1038" s="45"/>
      <c r="KSB1038" s="45"/>
      <c r="KSC1038" s="45"/>
      <c r="KSD1038" s="45"/>
      <c r="KSE1038" s="45"/>
      <c r="KSF1038" s="45"/>
      <c r="KSG1038" s="45"/>
      <c r="KSH1038" s="45"/>
      <c r="KSI1038" s="45"/>
      <c r="KSJ1038" s="45"/>
      <c r="KSK1038" s="45"/>
      <c r="KSL1038" s="45"/>
      <c r="KSM1038" s="45"/>
      <c r="KSN1038" s="45"/>
      <c r="KSO1038" s="45"/>
      <c r="KSP1038" s="45"/>
      <c r="KSQ1038" s="45"/>
      <c r="KSR1038" s="45"/>
      <c r="KSS1038" s="45"/>
      <c r="KST1038" s="45"/>
      <c r="KSU1038" s="45"/>
      <c r="KSV1038" s="45"/>
      <c r="KSW1038" s="45"/>
      <c r="KSX1038" s="45"/>
      <c r="KSY1038" s="45"/>
      <c r="KSZ1038" s="45"/>
      <c r="KTA1038" s="45"/>
      <c r="KTB1038" s="45"/>
      <c r="KTC1038" s="45"/>
      <c r="KTD1038" s="45"/>
      <c r="KTE1038" s="45"/>
      <c r="KTF1038" s="45"/>
      <c r="KTG1038" s="45"/>
      <c r="KTH1038" s="45"/>
      <c r="KTI1038" s="45"/>
      <c r="KTJ1038" s="45"/>
      <c r="KTK1038" s="45"/>
      <c r="KTL1038" s="45"/>
      <c r="KTM1038" s="45"/>
      <c r="KTN1038" s="45"/>
      <c r="KTO1038" s="45"/>
      <c r="KTP1038" s="45"/>
      <c r="KTQ1038" s="45"/>
      <c r="KTR1038" s="45"/>
      <c r="KTS1038" s="45"/>
      <c r="KTT1038" s="45"/>
      <c r="KTU1038" s="45"/>
      <c r="KTV1038" s="45"/>
      <c r="KTW1038" s="45"/>
      <c r="KTX1038" s="45"/>
      <c r="KTY1038" s="45"/>
      <c r="KTZ1038" s="45"/>
      <c r="KUA1038" s="45"/>
      <c r="KUB1038" s="45"/>
      <c r="KUC1038" s="45"/>
      <c r="KUD1038" s="45"/>
      <c r="KUE1038" s="45"/>
      <c r="KUF1038" s="45"/>
      <c r="KUG1038" s="45"/>
      <c r="KUH1038" s="45"/>
      <c r="KUI1038" s="45"/>
      <c r="KUJ1038" s="45"/>
      <c r="KUK1038" s="45"/>
      <c r="KUL1038" s="45"/>
      <c r="KUM1038" s="45"/>
      <c r="KUN1038" s="45"/>
      <c r="KUO1038" s="45"/>
      <c r="KUP1038" s="45"/>
      <c r="KUQ1038" s="45"/>
      <c r="KUR1038" s="45"/>
      <c r="KUS1038" s="45"/>
      <c r="KUT1038" s="45"/>
      <c r="KUU1038" s="45"/>
      <c r="KUV1038" s="45"/>
      <c r="KUW1038" s="45"/>
      <c r="KUX1038" s="45"/>
      <c r="KUY1038" s="45"/>
      <c r="KUZ1038" s="45"/>
      <c r="KVA1038" s="45"/>
      <c r="KVB1038" s="45"/>
      <c r="KVC1038" s="45"/>
      <c r="KVD1038" s="45"/>
      <c r="KVE1038" s="45"/>
      <c r="KVF1038" s="45"/>
      <c r="KVG1038" s="45"/>
      <c r="KVH1038" s="45"/>
      <c r="KVI1038" s="45"/>
      <c r="KVJ1038" s="45"/>
      <c r="KVK1038" s="45"/>
      <c r="KVL1038" s="45"/>
      <c r="KVM1038" s="45"/>
      <c r="KVN1038" s="45"/>
      <c r="KVO1038" s="45"/>
      <c r="KVP1038" s="45"/>
      <c r="KVQ1038" s="45"/>
      <c r="KVR1038" s="45"/>
      <c r="KVS1038" s="45"/>
      <c r="KVT1038" s="45"/>
      <c r="KVU1038" s="45"/>
      <c r="KVV1038" s="45"/>
      <c r="KVW1038" s="45"/>
      <c r="KVX1038" s="45"/>
      <c r="KVY1038" s="45"/>
      <c r="KVZ1038" s="45"/>
      <c r="KWA1038" s="45"/>
      <c r="KWB1038" s="45"/>
      <c r="KWC1038" s="45"/>
      <c r="KWD1038" s="45"/>
      <c r="KWE1038" s="45"/>
      <c r="KWF1038" s="45"/>
      <c r="KWG1038" s="45"/>
      <c r="KWH1038" s="45"/>
      <c r="KWI1038" s="45"/>
      <c r="KWJ1038" s="45"/>
      <c r="KWK1038" s="45"/>
      <c r="KWL1038" s="45"/>
      <c r="KWM1038" s="45"/>
      <c r="KWN1038" s="45"/>
      <c r="KWO1038" s="45"/>
      <c r="KWP1038" s="45"/>
      <c r="KWQ1038" s="45"/>
      <c r="KWR1038" s="45"/>
      <c r="KWS1038" s="45"/>
      <c r="KWT1038" s="45"/>
      <c r="KWU1038" s="45"/>
      <c r="KWV1038" s="45"/>
      <c r="KWW1038" s="45"/>
      <c r="KWX1038" s="45"/>
      <c r="KWY1038" s="45"/>
      <c r="KWZ1038" s="45"/>
      <c r="KXA1038" s="45"/>
      <c r="KXB1038" s="45"/>
      <c r="KXC1038" s="45"/>
      <c r="KXD1038" s="45"/>
      <c r="KXE1038" s="45"/>
      <c r="KXF1038" s="45"/>
      <c r="KXG1038" s="45"/>
      <c r="KXH1038" s="45"/>
      <c r="KXI1038" s="45"/>
      <c r="KXJ1038" s="45"/>
      <c r="KXK1038" s="45"/>
      <c r="KXL1038" s="45"/>
      <c r="KXM1038" s="45"/>
      <c r="KXN1038" s="45"/>
      <c r="KXO1038" s="45"/>
      <c r="KXP1038" s="45"/>
      <c r="KXQ1038" s="45"/>
      <c r="KXR1038" s="45"/>
      <c r="KXS1038" s="45"/>
      <c r="KXT1038" s="45"/>
      <c r="KXU1038" s="45"/>
      <c r="KXV1038" s="45"/>
      <c r="KXW1038" s="45"/>
      <c r="KXX1038" s="45"/>
      <c r="KXY1038" s="45"/>
      <c r="KXZ1038" s="45"/>
      <c r="KYA1038" s="45"/>
      <c r="KYB1038" s="45"/>
      <c r="KYC1038" s="45"/>
      <c r="KYD1038" s="45"/>
      <c r="KYE1038" s="45"/>
      <c r="KYF1038" s="45"/>
      <c r="KYG1038" s="45"/>
      <c r="KYH1038" s="45"/>
      <c r="KYI1038" s="45"/>
      <c r="KYJ1038" s="45"/>
      <c r="KYK1038" s="45"/>
      <c r="KYL1038" s="45"/>
      <c r="KYM1038" s="45"/>
      <c r="KYN1038" s="45"/>
      <c r="KYO1038" s="45"/>
      <c r="KYP1038" s="45"/>
      <c r="KYQ1038" s="45"/>
      <c r="KYR1038" s="45"/>
      <c r="KYS1038" s="45"/>
      <c r="KYT1038" s="45"/>
      <c r="KYU1038" s="45"/>
      <c r="KYV1038" s="45"/>
      <c r="KYW1038" s="45"/>
      <c r="KYX1038" s="45"/>
      <c r="KYY1038" s="45"/>
      <c r="KYZ1038" s="45"/>
      <c r="KZA1038" s="45"/>
      <c r="KZB1038" s="45"/>
      <c r="KZC1038" s="45"/>
      <c r="KZD1038" s="45"/>
      <c r="KZE1038" s="45"/>
      <c r="KZF1038" s="45"/>
      <c r="KZG1038" s="45"/>
      <c r="KZH1038" s="45"/>
      <c r="KZI1038" s="45"/>
      <c r="KZJ1038" s="45"/>
      <c r="KZK1038" s="45"/>
      <c r="KZL1038" s="45"/>
      <c r="KZM1038" s="45"/>
      <c r="KZN1038" s="45"/>
      <c r="KZO1038" s="45"/>
      <c r="KZP1038" s="45"/>
      <c r="KZQ1038" s="45"/>
      <c r="KZR1038" s="45"/>
      <c r="KZS1038" s="45"/>
      <c r="KZT1038" s="45"/>
      <c r="KZU1038" s="45"/>
      <c r="KZV1038" s="45"/>
      <c r="KZW1038" s="45"/>
      <c r="KZX1038" s="45"/>
      <c r="KZY1038" s="45"/>
      <c r="KZZ1038" s="45"/>
      <c r="LAA1038" s="45"/>
      <c r="LAB1038" s="45"/>
      <c r="LAC1038" s="45"/>
      <c r="LAD1038" s="45"/>
      <c r="LAE1038" s="45"/>
      <c r="LAF1038" s="45"/>
      <c r="LAG1038" s="45"/>
      <c r="LAH1038" s="45"/>
      <c r="LAI1038" s="45"/>
      <c r="LAJ1038" s="45"/>
      <c r="LAK1038" s="45"/>
      <c r="LAL1038" s="45"/>
      <c r="LAM1038" s="45"/>
      <c r="LAN1038" s="45"/>
      <c r="LAO1038" s="45"/>
      <c r="LAP1038" s="45"/>
      <c r="LAQ1038" s="45"/>
      <c r="LAR1038" s="45"/>
      <c r="LAS1038" s="45"/>
      <c r="LAT1038" s="45"/>
      <c r="LAU1038" s="45"/>
      <c r="LAV1038" s="45"/>
      <c r="LAW1038" s="45"/>
      <c r="LAX1038" s="45"/>
      <c r="LAY1038" s="45"/>
      <c r="LAZ1038" s="45"/>
      <c r="LBA1038" s="45"/>
      <c r="LBB1038" s="45"/>
      <c r="LBC1038" s="45"/>
      <c r="LBD1038" s="45"/>
      <c r="LBE1038" s="45"/>
      <c r="LBF1038" s="45"/>
      <c r="LBG1038" s="45"/>
      <c r="LBH1038" s="45"/>
      <c r="LBI1038" s="45"/>
      <c r="LBJ1038" s="45"/>
      <c r="LBK1038" s="45"/>
      <c r="LBL1038" s="45"/>
      <c r="LBM1038" s="45"/>
      <c r="LBN1038" s="45"/>
      <c r="LBO1038" s="45"/>
      <c r="LBP1038" s="45"/>
      <c r="LBQ1038" s="45"/>
      <c r="LBR1038" s="45"/>
      <c r="LBS1038" s="45"/>
      <c r="LBT1038" s="45"/>
      <c r="LBU1038" s="45"/>
      <c r="LBV1038" s="45"/>
      <c r="LBW1038" s="45"/>
      <c r="LBX1038" s="45"/>
      <c r="LBY1038" s="45"/>
      <c r="LBZ1038" s="45"/>
      <c r="LCA1038" s="45"/>
      <c r="LCB1038" s="45"/>
      <c r="LCC1038" s="45"/>
      <c r="LCD1038" s="45"/>
      <c r="LCE1038" s="45"/>
      <c r="LCF1038" s="45"/>
      <c r="LCG1038" s="45"/>
      <c r="LCH1038" s="45"/>
      <c r="LCI1038" s="45"/>
      <c r="LCJ1038" s="45"/>
      <c r="LCK1038" s="45"/>
      <c r="LCL1038" s="45"/>
      <c r="LCM1038" s="45"/>
      <c r="LCN1038" s="45"/>
      <c r="LCO1038" s="45"/>
      <c r="LCP1038" s="45"/>
      <c r="LCQ1038" s="45"/>
      <c r="LCR1038" s="45"/>
      <c r="LCS1038" s="45"/>
      <c r="LCT1038" s="45"/>
      <c r="LCU1038" s="45"/>
      <c r="LCV1038" s="45"/>
      <c r="LCW1038" s="45"/>
      <c r="LCX1038" s="45"/>
      <c r="LCY1038" s="45"/>
      <c r="LCZ1038" s="45"/>
      <c r="LDA1038" s="45"/>
      <c r="LDB1038" s="45"/>
      <c r="LDC1038" s="45"/>
      <c r="LDD1038" s="45"/>
      <c r="LDE1038" s="45"/>
      <c r="LDF1038" s="45"/>
      <c r="LDG1038" s="45"/>
      <c r="LDH1038" s="45"/>
      <c r="LDI1038" s="45"/>
      <c r="LDJ1038" s="45"/>
      <c r="LDK1038" s="45"/>
      <c r="LDL1038" s="45"/>
      <c r="LDM1038" s="45"/>
      <c r="LDN1038" s="45"/>
      <c r="LDO1038" s="45"/>
      <c r="LDP1038" s="45"/>
      <c r="LDQ1038" s="45"/>
      <c r="LDR1038" s="45"/>
      <c r="LDS1038" s="45"/>
      <c r="LDT1038" s="45"/>
      <c r="LDU1038" s="45"/>
      <c r="LDV1038" s="45"/>
      <c r="LDW1038" s="45"/>
      <c r="LDX1038" s="45"/>
      <c r="LDY1038" s="45"/>
      <c r="LDZ1038" s="45"/>
      <c r="LEA1038" s="45"/>
      <c r="LEB1038" s="45"/>
      <c r="LEC1038" s="45"/>
      <c r="LED1038" s="45"/>
      <c r="LEE1038" s="45"/>
      <c r="LEF1038" s="45"/>
      <c r="LEG1038" s="45"/>
      <c r="LEH1038" s="45"/>
      <c r="LEI1038" s="45"/>
      <c r="LEJ1038" s="45"/>
      <c r="LEK1038" s="45"/>
      <c r="LEL1038" s="45"/>
      <c r="LEM1038" s="45"/>
      <c r="LEN1038" s="45"/>
      <c r="LEO1038" s="45"/>
      <c r="LEP1038" s="45"/>
      <c r="LEQ1038" s="45"/>
      <c r="LER1038" s="45"/>
      <c r="LES1038" s="45"/>
      <c r="LET1038" s="45"/>
      <c r="LEU1038" s="45"/>
      <c r="LEV1038" s="45"/>
      <c r="LEW1038" s="45"/>
      <c r="LEX1038" s="45"/>
      <c r="LEY1038" s="45"/>
      <c r="LEZ1038" s="45"/>
      <c r="LFA1038" s="45"/>
      <c r="LFB1038" s="45"/>
      <c r="LFC1038" s="45"/>
      <c r="LFD1038" s="45"/>
      <c r="LFE1038" s="45"/>
      <c r="LFF1038" s="45"/>
      <c r="LFG1038" s="45"/>
      <c r="LFH1038" s="45"/>
      <c r="LFI1038" s="45"/>
      <c r="LFJ1038" s="45"/>
      <c r="LFK1038" s="45"/>
      <c r="LFL1038" s="45"/>
      <c r="LFM1038" s="45"/>
      <c r="LFN1038" s="45"/>
      <c r="LFO1038" s="45"/>
      <c r="LFP1038" s="45"/>
      <c r="LFQ1038" s="45"/>
      <c r="LFR1038" s="45"/>
      <c r="LFS1038" s="45"/>
      <c r="LFT1038" s="45"/>
      <c r="LFU1038" s="45"/>
      <c r="LFV1038" s="45"/>
      <c r="LFW1038" s="45"/>
      <c r="LFX1038" s="45"/>
      <c r="LFY1038" s="45"/>
      <c r="LFZ1038" s="45"/>
      <c r="LGA1038" s="45"/>
      <c r="LGB1038" s="45"/>
      <c r="LGC1038" s="45"/>
      <c r="LGD1038" s="45"/>
      <c r="LGE1038" s="45"/>
      <c r="LGF1038" s="45"/>
      <c r="LGG1038" s="45"/>
      <c r="LGH1038" s="45"/>
      <c r="LGI1038" s="45"/>
      <c r="LGJ1038" s="45"/>
      <c r="LGK1038" s="45"/>
      <c r="LGL1038" s="45"/>
      <c r="LGM1038" s="45"/>
      <c r="LGN1038" s="45"/>
      <c r="LGO1038" s="45"/>
      <c r="LGP1038" s="45"/>
      <c r="LGQ1038" s="45"/>
      <c r="LGR1038" s="45"/>
      <c r="LGS1038" s="45"/>
      <c r="LGT1038" s="45"/>
      <c r="LGU1038" s="45"/>
      <c r="LGV1038" s="45"/>
      <c r="LGW1038" s="45"/>
      <c r="LGX1038" s="45"/>
      <c r="LGY1038" s="45"/>
      <c r="LGZ1038" s="45"/>
      <c r="LHA1038" s="45"/>
      <c r="LHB1038" s="45"/>
      <c r="LHC1038" s="45"/>
      <c r="LHD1038" s="45"/>
      <c r="LHE1038" s="45"/>
      <c r="LHF1038" s="45"/>
      <c r="LHG1038" s="45"/>
      <c r="LHH1038" s="45"/>
      <c r="LHI1038" s="45"/>
      <c r="LHJ1038" s="45"/>
      <c r="LHK1038" s="45"/>
      <c r="LHL1038" s="45"/>
      <c r="LHM1038" s="45"/>
      <c r="LHN1038" s="45"/>
      <c r="LHO1038" s="45"/>
      <c r="LHP1038" s="45"/>
      <c r="LHQ1038" s="45"/>
      <c r="LHR1038" s="45"/>
      <c r="LHS1038" s="45"/>
      <c r="LHT1038" s="45"/>
      <c r="LHU1038" s="45"/>
      <c r="LHV1038" s="45"/>
      <c r="LHW1038" s="45"/>
      <c r="LHX1038" s="45"/>
      <c r="LHY1038" s="45"/>
      <c r="LHZ1038" s="45"/>
      <c r="LIA1038" s="45"/>
      <c r="LIB1038" s="45"/>
      <c r="LIC1038" s="45"/>
      <c r="LID1038" s="45"/>
      <c r="LIE1038" s="45"/>
      <c r="LIF1038" s="45"/>
      <c r="LIG1038" s="45"/>
      <c r="LIH1038" s="45"/>
      <c r="LII1038" s="45"/>
      <c r="LIJ1038" s="45"/>
      <c r="LIK1038" s="45"/>
      <c r="LIL1038" s="45"/>
      <c r="LIM1038" s="45"/>
      <c r="LIN1038" s="45"/>
      <c r="LIO1038" s="45"/>
      <c r="LIP1038" s="45"/>
      <c r="LIQ1038" s="45"/>
      <c r="LIR1038" s="45"/>
      <c r="LIS1038" s="45"/>
      <c r="LIT1038" s="45"/>
      <c r="LIU1038" s="45"/>
      <c r="LIV1038" s="45"/>
      <c r="LIW1038" s="45"/>
      <c r="LIX1038" s="45"/>
      <c r="LIY1038" s="45"/>
      <c r="LIZ1038" s="45"/>
      <c r="LJA1038" s="45"/>
      <c r="LJB1038" s="45"/>
      <c r="LJC1038" s="45"/>
      <c r="LJD1038" s="45"/>
      <c r="LJE1038" s="45"/>
      <c r="LJF1038" s="45"/>
      <c r="LJG1038" s="45"/>
      <c r="LJH1038" s="45"/>
      <c r="LJI1038" s="45"/>
      <c r="LJJ1038" s="45"/>
      <c r="LJK1038" s="45"/>
      <c r="LJL1038" s="45"/>
      <c r="LJM1038" s="45"/>
      <c r="LJN1038" s="45"/>
      <c r="LJO1038" s="45"/>
      <c r="LJP1038" s="45"/>
      <c r="LJQ1038" s="45"/>
      <c r="LJR1038" s="45"/>
      <c r="LJS1038" s="45"/>
      <c r="LJT1038" s="45"/>
      <c r="LJU1038" s="45"/>
      <c r="LJV1038" s="45"/>
      <c r="LJW1038" s="45"/>
      <c r="LJX1038" s="45"/>
      <c r="LJY1038" s="45"/>
      <c r="LJZ1038" s="45"/>
      <c r="LKA1038" s="45"/>
      <c r="LKB1038" s="45"/>
      <c r="LKC1038" s="45"/>
      <c r="LKD1038" s="45"/>
      <c r="LKE1038" s="45"/>
      <c r="LKF1038" s="45"/>
      <c r="LKG1038" s="45"/>
      <c r="LKH1038" s="45"/>
      <c r="LKI1038" s="45"/>
      <c r="LKJ1038" s="45"/>
      <c r="LKK1038" s="45"/>
      <c r="LKL1038" s="45"/>
      <c r="LKM1038" s="45"/>
      <c r="LKN1038" s="45"/>
      <c r="LKO1038" s="45"/>
      <c r="LKP1038" s="45"/>
      <c r="LKQ1038" s="45"/>
      <c r="LKR1038" s="45"/>
      <c r="LKS1038" s="45"/>
      <c r="LKT1038" s="45"/>
      <c r="LKU1038" s="45"/>
      <c r="LKV1038" s="45"/>
      <c r="LKW1038" s="45"/>
      <c r="LKX1038" s="45"/>
      <c r="LKY1038" s="45"/>
      <c r="LKZ1038" s="45"/>
      <c r="LLA1038" s="45"/>
      <c r="LLB1038" s="45"/>
      <c r="LLC1038" s="45"/>
      <c r="LLD1038" s="45"/>
      <c r="LLE1038" s="45"/>
      <c r="LLF1038" s="45"/>
      <c r="LLG1038" s="45"/>
      <c r="LLH1038" s="45"/>
      <c r="LLI1038" s="45"/>
      <c r="LLJ1038" s="45"/>
      <c r="LLK1038" s="45"/>
      <c r="LLL1038" s="45"/>
      <c r="LLM1038" s="45"/>
      <c r="LLN1038" s="45"/>
      <c r="LLO1038" s="45"/>
      <c r="LLP1038" s="45"/>
      <c r="LLQ1038" s="45"/>
      <c r="LLR1038" s="45"/>
      <c r="LLS1038" s="45"/>
      <c r="LLT1038" s="45"/>
      <c r="LLU1038" s="45"/>
      <c r="LLV1038" s="45"/>
      <c r="LLW1038" s="45"/>
      <c r="LLX1038" s="45"/>
      <c r="LLY1038" s="45"/>
      <c r="LLZ1038" s="45"/>
      <c r="LMA1038" s="45"/>
      <c r="LMB1038" s="45"/>
      <c r="LMC1038" s="45"/>
      <c r="LMD1038" s="45"/>
      <c r="LME1038" s="45"/>
      <c r="LMF1038" s="45"/>
      <c r="LMG1038" s="45"/>
      <c r="LMH1038" s="45"/>
      <c r="LMI1038" s="45"/>
      <c r="LMJ1038" s="45"/>
      <c r="LMK1038" s="45"/>
      <c r="LML1038" s="45"/>
      <c r="LMM1038" s="45"/>
      <c r="LMN1038" s="45"/>
      <c r="LMO1038" s="45"/>
      <c r="LMP1038" s="45"/>
      <c r="LMQ1038" s="45"/>
      <c r="LMR1038" s="45"/>
      <c r="LMS1038" s="45"/>
      <c r="LMT1038" s="45"/>
      <c r="LMU1038" s="45"/>
      <c r="LMV1038" s="45"/>
      <c r="LMW1038" s="45"/>
      <c r="LMX1038" s="45"/>
      <c r="LMY1038" s="45"/>
      <c r="LMZ1038" s="45"/>
      <c r="LNA1038" s="45"/>
      <c r="LNB1038" s="45"/>
      <c r="LNC1038" s="45"/>
      <c r="LND1038" s="45"/>
      <c r="LNE1038" s="45"/>
      <c r="LNF1038" s="45"/>
      <c r="LNG1038" s="45"/>
      <c r="LNH1038" s="45"/>
      <c r="LNI1038" s="45"/>
      <c r="LNJ1038" s="45"/>
      <c r="LNK1038" s="45"/>
      <c r="LNL1038" s="45"/>
      <c r="LNM1038" s="45"/>
      <c r="LNN1038" s="45"/>
      <c r="LNO1038" s="45"/>
      <c r="LNP1038" s="45"/>
      <c r="LNQ1038" s="45"/>
      <c r="LNR1038" s="45"/>
      <c r="LNS1038" s="45"/>
      <c r="LNT1038" s="45"/>
      <c r="LNU1038" s="45"/>
      <c r="LNV1038" s="45"/>
      <c r="LNW1038" s="45"/>
      <c r="LNX1038" s="45"/>
      <c r="LNY1038" s="45"/>
      <c r="LNZ1038" s="45"/>
      <c r="LOA1038" s="45"/>
      <c r="LOB1038" s="45"/>
      <c r="LOC1038" s="45"/>
      <c r="LOD1038" s="45"/>
      <c r="LOE1038" s="45"/>
      <c r="LOF1038" s="45"/>
      <c r="LOG1038" s="45"/>
      <c r="LOH1038" s="45"/>
      <c r="LOI1038" s="45"/>
      <c r="LOJ1038" s="45"/>
      <c r="LOK1038" s="45"/>
      <c r="LOL1038" s="45"/>
      <c r="LOM1038" s="45"/>
      <c r="LON1038" s="45"/>
      <c r="LOO1038" s="45"/>
      <c r="LOP1038" s="45"/>
      <c r="LOQ1038" s="45"/>
      <c r="LOR1038" s="45"/>
      <c r="LOS1038" s="45"/>
      <c r="LOT1038" s="45"/>
      <c r="LOU1038" s="45"/>
      <c r="LOV1038" s="45"/>
      <c r="LOW1038" s="45"/>
      <c r="LOX1038" s="45"/>
      <c r="LOY1038" s="45"/>
      <c r="LOZ1038" s="45"/>
      <c r="LPA1038" s="45"/>
      <c r="LPB1038" s="45"/>
      <c r="LPC1038" s="45"/>
      <c r="LPD1038" s="45"/>
      <c r="LPE1038" s="45"/>
      <c r="LPF1038" s="45"/>
      <c r="LPG1038" s="45"/>
      <c r="LPH1038" s="45"/>
      <c r="LPI1038" s="45"/>
      <c r="LPJ1038" s="45"/>
      <c r="LPK1038" s="45"/>
      <c r="LPL1038" s="45"/>
      <c r="LPM1038" s="45"/>
      <c r="LPN1038" s="45"/>
      <c r="LPO1038" s="45"/>
      <c r="LPP1038" s="45"/>
      <c r="LPQ1038" s="45"/>
      <c r="LPR1038" s="45"/>
      <c r="LPS1038" s="45"/>
      <c r="LPT1038" s="45"/>
      <c r="LPU1038" s="45"/>
      <c r="LPV1038" s="45"/>
      <c r="LPW1038" s="45"/>
      <c r="LPX1038" s="45"/>
      <c r="LPY1038" s="45"/>
      <c r="LPZ1038" s="45"/>
      <c r="LQA1038" s="45"/>
      <c r="LQB1038" s="45"/>
      <c r="LQC1038" s="45"/>
      <c r="LQD1038" s="45"/>
      <c r="LQE1038" s="45"/>
      <c r="LQF1038" s="45"/>
      <c r="LQG1038" s="45"/>
      <c r="LQH1038" s="45"/>
      <c r="LQI1038" s="45"/>
      <c r="LQJ1038" s="45"/>
      <c r="LQK1038" s="45"/>
      <c r="LQL1038" s="45"/>
      <c r="LQM1038" s="45"/>
      <c r="LQN1038" s="45"/>
      <c r="LQO1038" s="45"/>
      <c r="LQP1038" s="45"/>
      <c r="LQQ1038" s="45"/>
      <c r="LQR1038" s="45"/>
      <c r="LQS1038" s="45"/>
      <c r="LQT1038" s="45"/>
      <c r="LQU1038" s="45"/>
      <c r="LQV1038" s="45"/>
      <c r="LQW1038" s="45"/>
      <c r="LQX1038" s="45"/>
      <c r="LQY1038" s="45"/>
      <c r="LQZ1038" s="45"/>
      <c r="LRA1038" s="45"/>
      <c r="LRB1038" s="45"/>
      <c r="LRC1038" s="45"/>
      <c r="LRD1038" s="45"/>
      <c r="LRE1038" s="45"/>
      <c r="LRF1038" s="45"/>
      <c r="LRG1038" s="45"/>
      <c r="LRH1038" s="45"/>
      <c r="LRI1038" s="45"/>
      <c r="LRJ1038" s="45"/>
      <c r="LRK1038" s="45"/>
      <c r="LRL1038" s="45"/>
      <c r="LRM1038" s="45"/>
      <c r="LRN1038" s="45"/>
      <c r="LRO1038" s="45"/>
      <c r="LRP1038" s="45"/>
      <c r="LRQ1038" s="45"/>
      <c r="LRR1038" s="45"/>
      <c r="LRS1038" s="45"/>
      <c r="LRT1038" s="45"/>
      <c r="LRU1038" s="45"/>
      <c r="LRV1038" s="45"/>
      <c r="LRW1038" s="45"/>
      <c r="LRX1038" s="45"/>
      <c r="LRY1038" s="45"/>
      <c r="LRZ1038" s="45"/>
      <c r="LSA1038" s="45"/>
      <c r="LSB1038" s="45"/>
      <c r="LSC1038" s="45"/>
      <c r="LSD1038" s="45"/>
      <c r="LSE1038" s="45"/>
      <c r="LSF1038" s="45"/>
      <c r="LSG1038" s="45"/>
      <c r="LSH1038" s="45"/>
      <c r="LSI1038" s="45"/>
      <c r="LSJ1038" s="45"/>
      <c r="LSK1038" s="45"/>
      <c r="LSL1038" s="45"/>
      <c r="LSM1038" s="45"/>
      <c r="LSN1038" s="45"/>
      <c r="LSO1038" s="45"/>
      <c r="LSP1038" s="45"/>
      <c r="LSQ1038" s="45"/>
      <c r="LSR1038" s="45"/>
      <c r="LSS1038" s="45"/>
      <c r="LST1038" s="45"/>
      <c r="LSU1038" s="45"/>
      <c r="LSV1038" s="45"/>
      <c r="LSW1038" s="45"/>
      <c r="LSX1038" s="45"/>
      <c r="LSY1038" s="45"/>
      <c r="LSZ1038" s="45"/>
      <c r="LTA1038" s="45"/>
      <c r="LTB1038" s="45"/>
      <c r="LTC1038" s="45"/>
      <c r="LTD1038" s="45"/>
      <c r="LTE1038" s="45"/>
      <c r="LTF1038" s="45"/>
      <c r="LTG1038" s="45"/>
      <c r="LTH1038" s="45"/>
      <c r="LTI1038" s="45"/>
      <c r="LTJ1038" s="45"/>
      <c r="LTK1038" s="45"/>
      <c r="LTL1038" s="45"/>
      <c r="LTM1038" s="45"/>
      <c r="LTN1038" s="45"/>
      <c r="LTO1038" s="45"/>
      <c r="LTP1038" s="45"/>
      <c r="LTQ1038" s="45"/>
      <c r="LTR1038" s="45"/>
      <c r="LTS1038" s="45"/>
      <c r="LTT1038" s="45"/>
      <c r="LTU1038" s="45"/>
      <c r="LTV1038" s="45"/>
      <c r="LTW1038" s="45"/>
      <c r="LTX1038" s="45"/>
      <c r="LTY1038" s="45"/>
      <c r="LTZ1038" s="45"/>
      <c r="LUA1038" s="45"/>
      <c r="LUB1038" s="45"/>
      <c r="LUC1038" s="45"/>
      <c r="LUD1038" s="45"/>
      <c r="LUE1038" s="45"/>
      <c r="LUF1038" s="45"/>
      <c r="LUG1038" s="45"/>
      <c r="LUH1038" s="45"/>
      <c r="LUI1038" s="45"/>
      <c r="LUJ1038" s="45"/>
      <c r="LUK1038" s="45"/>
      <c r="LUL1038" s="45"/>
      <c r="LUM1038" s="45"/>
      <c r="LUN1038" s="45"/>
      <c r="LUO1038" s="45"/>
      <c r="LUP1038" s="45"/>
      <c r="LUQ1038" s="45"/>
      <c r="LUR1038" s="45"/>
      <c r="LUS1038" s="45"/>
      <c r="LUT1038" s="45"/>
      <c r="LUU1038" s="45"/>
      <c r="LUV1038" s="45"/>
      <c r="LUW1038" s="45"/>
      <c r="LUX1038" s="45"/>
      <c r="LUY1038" s="45"/>
      <c r="LUZ1038" s="45"/>
      <c r="LVA1038" s="45"/>
      <c r="LVB1038" s="45"/>
      <c r="LVC1038" s="45"/>
      <c r="LVD1038" s="45"/>
      <c r="LVE1038" s="45"/>
      <c r="LVF1038" s="45"/>
      <c r="LVG1038" s="45"/>
      <c r="LVH1038" s="45"/>
      <c r="LVI1038" s="45"/>
      <c r="LVJ1038" s="45"/>
      <c r="LVK1038" s="45"/>
      <c r="LVL1038" s="45"/>
      <c r="LVM1038" s="45"/>
      <c r="LVN1038" s="45"/>
      <c r="LVO1038" s="45"/>
      <c r="LVP1038" s="45"/>
      <c r="LVQ1038" s="45"/>
      <c r="LVR1038" s="45"/>
      <c r="LVS1038" s="45"/>
      <c r="LVT1038" s="45"/>
      <c r="LVU1038" s="45"/>
      <c r="LVV1038" s="45"/>
      <c r="LVW1038" s="45"/>
      <c r="LVX1038" s="45"/>
      <c r="LVY1038" s="45"/>
      <c r="LVZ1038" s="45"/>
      <c r="LWA1038" s="45"/>
      <c r="LWB1038" s="45"/>
      <c r="LWC1038" s="45"/>
      <c r="LWD1038" s="45"/>
      <c r="LWE1038" s="45"/>
      <c r="LWF1038" s="45"/>
      <c r="LWG1038" s="45"/>
      <c r="LWH1038" s="45"/>
      <c r="LWI1038" s="45"/>
      <c r="LWJ1038" s="45"/>
      <c r="LWK1038" s="45"/>
      <c r="LWL1038" s="45"/>
      <c r="LWM1038" s="45"/>
      <c r="LWN1038" s="45"/>
      <c r="LWO1038" s="45"/>
      <c r="LWP1038" s="45"/>
      <c r="LWQ1038" s="45"/>
      <c r="LWR1038" s="45"/>
      <c r="LWS1038" s="45"/>
      <c r="LWT1038" s="45"/>
      <c r="LWU1038" s="45"/>
      <c r="LWV1038" s="45"/>
      <c r="LWW1038" s="45"/>
      <c r="LWX1038" s="45"/>
      <c r="LWY1038" s="45"/>
      <c r="LWZ1038" s="45"/>
      <c r="LXA1038" s="45"/>
      <c r="LXB1038" s="45"/>
      <c r="LXC1038" s="45"/>
      <c r="LXD1038" s="45"/>
      <c r="LXE1038" s="45"/>
      <c r="LXF1038" s="45"/>
      <c r="LXG1038" s="45"/>
      <c r="LXH1038" s="45"/>
      <c r="LXI1038" s="45"/>
      <c r="LXJ1038" s="45"/>
      <c r="LXK1038" s="45"/>
      <c r="LXL1038" s="45"/>
      <c r="LXM1038" s="45"/>
      <c r="LXN1038" s="45"/>
      <c r="LXO1038" s="45"/>
      <c r="LXP1038" s="45"/>
      <c r="LXQ1038" s="45"/>
      <c r="LXR1038" s="45"/>
      <c r="LXS1038" s="45"/>
      <c r="LXT1038" s="45"/>
      <c r="LXU1038" s="45"/>
      <c r="LXV1038" s="45"/>
      <c r="LXW1038" s="45"/>
      <c r="LXX1038" s="45"/>
      <c r="LXY1038" s="45"/>
      <c r="LXZ1038" s="45"/>
      <c r="LYA1038" s="45"/>
      <c r="LYB1038" s="45"/>
      <c r="LYC1038" s="45"/>
      <c r="LYD1038" s="45"/>
      <c r="LYE1038" s="45"/>
      <c r="LYF1038" s="45"/>
      <c r="LYG1038" s="45"/>
      <c r="LYH1038" s="45"/>
      <c r="LYI1038" s="45"/>
      <c r="LYJ1038" s="45"/>
      <c r="LYK1038" s="45"/>
      <c r="LYL1038" s="45"/>
      <c r="LYM1038" s="45"/>
      <c r="LYN1038" s="45"/>
      <c r="LYO1038" s="45"/>
      <c r="LYP1038" s="45"/>
      <c r="LYQ1038" s="45"/>
      <c r="LYR1038" s="45"/>
      <c r="LYS1038" s="45"/>
      <c r="LYT1038" s="45"/>
      <c r="LYU1038" s="45"/>
      <c r="LYV1038" s="45"/>
      <c r="LYW1038" s="45"/>
      <c r="LYX1038" s="45"/>
      <c r="LYY1038" s="45"/>
      <c r="LYZ1038" s="45"/>
      <c r="LZA1038" s="45"/>
      <c r="LZB1038" s="45"/>
      <c r="LZC1038" s="45"/>
      <c r="LZD1038" s="45"/>
      <c r="LZE1038" s="45"/>
      <c r="LZF1038" s="45"/>
      <c r="LZG1038" s="45"/>
      <c r="LZH1038" s="45"/>
      <c r="LZI1038" s="45"/>
      <c r="LZJ1038" s="45"/>
      <c r="LZK1038" s="45"/>
      <c r="LZL1038" s="45"/>
      <c r="LZM1038" s="45"/>
      <c r="LZN1038" s="45"/>
      <c r="LZO1038" s="45"/>
      <c r="LZP1038" s="45"/>
      <c r="LZQ1038" s="45"/>
      <c r="LZR1038" s="45"/>
      <c r="LZS1038" s="45"/>
      <c r="LZT1038" s="45"/>
      <c r="LZU1038" s="45"/>
      <c r="LZV1038" s="45"/>
      <c r="LZW1038" s="45"/>
      <c r="LZX1038" s="45"/>
      <c r="LZY1038" s="45"/>
      <c r="LZZ1038" s="45"/>
      <c r="MAA1038" s="45"/>
      <c r="MAB1038" s="45"/>
      <c r="MAC1038" s="45"/>
      <c r="MAD1038" s="45"/>
      <c r="MAE1038" s="45"/>
      <c r="MAF1038" s="45"/>
      <c r="MAG1038" s="45"/>
      <c r="MAH1038" s="45"/>
      <c r="MAI1038" s="45"/>
      <c r="MAJ1038" s="45"/>
      <c r="MAK1038" s="45"/>
      <c r="MAL1038" s="45"/>
      <c r="MAM1038" s="45"/>
      <c r="MAN1038" s="45"/>
      <c r="MAO1038" s="45"/>
      <c r="MAP1038" s="45"/>
      <c r="MAQ1038" s="45"/>
      <c r="MAR1038" s="45"/>
      <c r="MAS1038" s="45"/>
      <c r="MAT1038" s="45"/>
      <c r="MAU1038" s="45"/>
      <c r="MAV1038" s="45"/>
      <c r="MAW1038" s="45"/>
      <c r="MAX1038" s="45"/>
      <c r="MAY1038" s="45"/>
      <c r="MAZ1038" s="45"/>
      <c r="MBA1038" s="45"/>
      <c r="MBB1038" s="45"/>
      <c r="MBC1038" s="45"/>
      <c r="MBD1038" s="45"/>
      <c r="MBE1038" s="45"/>
      <c r="MBF1038" s="45"/>
      <c r="MBG1038" s="45"/>
      <c r="MBH1038" s="45"/>
      <c r="MBI1038" s="45"/>
      <c r="MBJ1038" s="45"/>
      <c r="MBK1038" s="45"/>
      <c r="MBL1038" s="45"/>
      <c r="MBM1038" s="45"/>
      <c r="MBN1038" s="45"/>
      <c r="MBO1038" s="45"/>
      <c r="MBP1038" s="45"/>
      <c r="MBQ1038" s="45"/>
      <c r="MBR1038" s="45"/>
      <c r="MBS1038" s="45"/>
      <c r="MBT1038" s="45"/>
      <c r="MBU1038" s="45"/>
      <c r="MBV1038" s="45"/>
      <c r="MBW1038" s="45"/>
      <c r="MBX1038" s="45"/>
      <c r="MBY1038" s="45"/>
      <c r="MBZ1038" s="45"/>
      <c r="MCA1038" s="45"/>
      <c r="MCB1038" s="45"/>
      <c r="MCC1038" s="45"/>
      <c r="MCD1038" s="45"/>
      <c r="MCE1038" s="45"/>
      <c r="MCF1038" s="45"/>
      <c r="MCG1038" s="45"/>
      <c r="MCH1038" s="45"/>
      <c r="MCI1038" s="45"/>
      <c r="MCJ1038" s="45"/>
      <c r="MCK1038" s="45"/>
      <c r="MCL1038" s="45"/>
      <c r="MCM1038" s="45"/>
      <c r="MCN1038" s="45"/>
      <c r="MCO1038" s="45"/>
      <c r="MCP1038" s="45"/>
      <c r="MCQ1038" s="45"/>
      <c r="MCR1038" s="45"/>
      <c r="MCS1038" s="45"/>
      <c r="MCT1038" s="45"/>
      <c r="MCU1038" s="45"/>
      <c r="MCV1038" s="45"/>
      <c r="MCW1038" s="45"/>
      <c r="MCX1038" s="45"/>
      <c r="MCY1038" s="45"/>
      <c r="MCZ1038" s="45"/>
      <c r="MDA1038" s="45"/>
      <c r="MDB1038" s="45"/>
      <c r="MDC1038" s="45"/>
      <c r="MDD1038" s="45"/>
      <c r="MDE1038" s="45"/>
      <c r="MDF1038" s="45"/>
      <c r="MDG1038" s="45"/>
      <c r="MDH1038" s="45"/>
      <c r="MDI1038" s="45"/>
      <c r="MDJ1038" s="45"/>
      <c r="MDK1038" s="45"/>
      <c r="MDL1038" s="45"/>
      <c r="MDM1038" s="45"/>
      <c r="MDN1038" s="45"/>
      <c r="MDO1038" s="45"/>
      <c r="MDP1038" s="45"/>
      <c r="MDQ1038" s="45"/>
      <c r="MDR1038" s="45"/>
      <c r="MDS1038" s="45"/>
      <c r="MDT1038" s="45"/>
      <c r="MDU1038" s="45"/>
      <c r="MDV1038" s="45"/>
      <c r="MDW1038" s="45"/>
      <c r="MDX1038" s="45"/>
      <c r="MDY1038" s="45"/>
      <c r="MDZ1038" s="45"/>
      <c r="MEA1038" s="45"/>
      <c r="MEB1038" s="45"/>
      <c r="MEC1038" s="45"/>
      <c r="MED1038" s="45"/>
      <c r="MEE1038" s="45"/>
      <c r="MEF1038" s="45"/>
      <c r="MEG1038" s="45"/>
      <c r="MEH1038" s="45"/>
      <c r="MEI1038" s="45"/>
      <c r="MEJ1038" s="45"/>
      <c r="MEK1038" s="45"/>
      <c r="MEL1038" s="45"/>
      <c r="MEM1038" s="45"/>
      <c r="MEN1038" s="45"/>
      <c r="MEO1038" s="45"/>
      <c r="MEP1038" s="45"/>
      <c r="MEQ1038" s="45"/>
      <c r="MER1038" s="45"/>
      <c r="MES1038" s="45"/>
      <c r="MET1038" s="45"/>
      <c r="MEU1038" s="45"/>
      <c r="MEV1038" s="45"/>
      <c r="MEW1038" s="45"/>
      <c r="MEX1038" s="45"/>
      <c r="MEY1038" s="45"/>
      <c r="MEZ1038" s="45"/>
      <c r="MFA1038" s="45"/>
      <c r="MFB1038" s="45"/>
      <c r="MFC1038" s="45"/>
      <c r="MFD1038" s="45"/>
      <c r="MFE1038" s="45"/>
      <c r="MFF1038" s="45"/>
      <c r="MFG1038" s="45"/>
      <c r="MFH1038" s="45"/>
      <c r="MFI1038" s="45"/>
      <c r="MFJ1038" s="45"/>
      <c r="MFK1038" s="45"/>
      <c r="MFL1038" s="45"/>
      <c r="MFM1038" s="45"/>
      <c r="MFN1038" s="45"/>
      <c r="MFO1038" s="45"/>
      <c r="MFP1038" s="45"/>
      <c r="MFQ1038" s="45"/>
      <c r="MFR1038" s="45"/>
      <c r="MFS1038" s="45"/>
      <c r="MFT1038" s="45"/>
      <c r="MFU1038" s="45"/>
      <c r="MFV1038" s="45"/>
      <c r="MFW1038" s="45"/>
      <c r="MFX1038" s="45"/>
      <c r="MFY1038" s="45"/>
      <c r="MFZ1038" s="45"/>
      <c r="MGA1038" s="45"/>
      <c r="MGB1038" s="45"/>
      <c r="MGC1038" s="45"/>
      <c r="MGD1038" s="45"/>
      <c r="MGE1038" s="45"/>
      <c r="MGF1038" s="45"/>
      <c r="MGG1038" s="45"/>
      <c r="MGH1038" s="45"/>
      <c r="MGI1038" s="45"/>
      <c r="MGJ1038" s="45"/>
      <c r="MGK1038" s="45"/>
      <c r="MGL1038" s="45"/>
      <c r="MGM1038" s="45"/>
      <c r="MGN1038" s="45"/>
      <c r="MGO1038" s="45"/>
      <c r="MGP1038" s="45"/>
      <c r="MGQ1038" s="45"/>
      <c r="MGR1038" s="45"/>
      <c r="MGS1038" s="45"/>
      <c r="MGT1038" s="45"/>
      <c r="MGU1038" s="45"/>
      <c r="MGV1038" s="45"/>
      <c r="MGW1038" s="45"/>
      <c r="MGX1038" s="45"/>
      <c r="MGY1038" s="45"/>
      <c r="MGZ1038" s="45"/>
      <c r="MHA1038" s="45"/>
      <c r="MHB1038" s="45"/>
      <c r="MHC1038" s="45"/>
      <c r="MHD1038" s="45"/>
      <c r="MHE1038" s="45"/>
      <c r="MHF1038" s="45"/>
      <c r="MHG1038" s="45"/>
      <c r="MHH1038" s="45"/>
      <c r="MHI1038" s="45"/>
      <c r="MHJ1038" s="45"/>
      <c r="MHK1038" s="45"/>
      <c r="MHL1038" s="45"/>
      <c r="MHM1038" s="45"/>
      <c r="MHN1038" s="45"/>
      <c r="MHO1038" s="45"/>
      <c r="MHP1038" s="45"/>
      <c r="MHQ1038" s="45"/>
      <c r="MHR1038" s="45"/>
      <c r="MHS1038" s="45"/>
      <c r="MHT1038" s="45"/>
      <c r="MHU1038" s="45"/>
      <c r="MHV1038" s="45"/>
      <c r="MHW1038" s="45"/>
      <c r="MHX1038" s="45"/>
      <c r="MHY1038" s="45"/>
      <c r="MHZ1038" s="45"/>
      <c r="MIA1038" s="45"/>
      <c r="MIB1038" s="45"/>
      <c r="MIC1038" s="45"/>
      <c r="MID1038" s="45"/>
      <c r="MIE1038" s="45"/>
      <c r="MIF1038" s="45"/>
      <c r="MIG1038" s="45"/>
      <c r="MIH1038" s="45"/>
      <c r="MII1038" s="45"/>
      <c r="MIJ1038" s="45"/>
      <c r="MIK1038" s="45"/>
      <c r="MIL1038" s="45"/>
      <c r="MIM1038" s="45"/>
      <c r="MIN1038" s="45"/>
      <c r="MIO1038" s="45"/>
      <c r="MIP1038" s="45"/>
      <c r="MIQ1038" s="45"/>
      <c r="MIR1038" s="45"/>
      <c r="MIS1038" s="45"/>
      <c r="MIT1038" s="45"/>
      <c r="MIU1038" s="45"/>
      <c r="MIV1038" s="45"/>
      <c r="MIW1038" s="45"/>
      <c r="MIX1038" s="45"/>
      <c r="MIY1038" s="45"/>
      <c r="MIZ1038" s="45"/>
      <c r="MJA1038" s="45"/>
      <c r="MJB1038" s="45"/>
      <c r="MJC1038" s="45"/>
      <c r="MJD1038" s="45"/>
      <c r="MJE1038" s="45"/>
      <c r="MJF1038" s="45"/>
      <c r="MJG1038" s="45"/>
      <c r="MJH1038" s="45"/>
      <c r="MJI1038" s="45"/>
      <c r="MJJ1038" s="45"/>
      <c r="MJK1038" s="45"/>
      <c r="MJL1038" s="45"/>
      <c r="MJM1038" s="45"/>
      <c r="MJN1038" s="45"/>
      <c r="MJO1038" s="45"/>
      <c r="MJP1038" s="45"/>
      <c r="MJQ1038" s="45"/>
      <c r="MJR1038" s="45"/>
      <c r="MJS1038" s="45"/>
      <c r="MJT1038" s="45"/>
      <c r="MJU1038" s="45"/>
      <c r="MJV1038" s="45"/>
      <c r="MJW1038" s="45"/>
      <c r="MJX1038" s="45"/>
      <c r="MJY1038" s="45"/>
      <c r="MJZ1038" s="45"/>
      <c r="MKA1038" s="45"/>
      <c r="MKB1038" s="45"/>
      <c r="MKC1038" s="45"/>
      <c r="MKD1038" s="45"/>
      <c r="MKE1038" s="45"/>
      <c r="MKF1038" s="45"/>
      <c r="MKG1038" s="45"/>
      <c r="MKH1038" s="45"/>
      <c r="MKI1038" s="45"/>
      <c r="MKJ1038" s="45"/>
      <c r="MKK1038" s="45"/>
      <c r="MKL1038" s="45"/>
      <c r="MKM1038" s="45"/>
      <c r="MKN1038" s="45"/>
      <c r="MKO1038" s="45"/>
      <c r="MKP1038" s="45"/>
      <c r="MKQ1038" s="45"/>
      <c r="MKR1038" s="45"/>
      <c r="MKS1038" s="45"/>
      <c r="MKT1038" s="45"/>
      <c r="MKU1038" s="45"/>
      <c r="MKV1038" s="45"/>
      <c r="MKW1038" s="45"/>
      <c r="MKX1038" s="45"/>
      <c r="MKY1038" s="45"/>
      <c r="MKZ1038" s="45"/>
      <c r="MLA1038" s="45"/>
      <c r="MLB1038" s="45"/>
      <c r="MLC1038" s="45"/>
      <c r="MLD1038" s="45"/>
      <c r="MLE1038" s="45"/>
      <c r="MLF1038" s="45"/>
      <c r="MLG1038" s="45"/>
      <c r="MLH1038" s="45"/>
      <c r="MLI1038" s="45"/>
      <c r="MLJ1038" s="45"/>
      <c r="MLK1038" s="45"/>
      <c r="MLL1038" s="45"/>
      <c r="MLM1038" s="45"/>
      <c r="MLN1038" s="45"/>
      <c r="MLO1038" s="45"/>
      <c r="MLP1038" s="45"/>
      <c r="MLQ1038" s="45"/>
      <c r="MLR1038" s="45"/>
      <c r="MLS1038" s="45"/>
      <c r="MLT1038" s="45"/>
      <c r="MLU1038" s="45"/>
      <c r="MLV1038" s="45"/>
      <c r="MLW1038" s="45"/>
      <c r="MLX1038" s="45"/>
      <c r="MLY1038" s="45"/>
      <c r="MLZ1038" s="45"/>
      <c r="MMA1038" s="45"/>
      <c r="MMB1038" s="45"/>
      <c r="MMC1038" s="45"/>
      <c r="MMD1038" s="45"/>
      <c r="MME1038" s="45"/>
      <c r="MMF1038" s="45"/>
      <c r="MMG1038" s="45"/>
      <c r="MMH1038" s="45"/>
      <c r="MMI1038" s="45"/>
      <c r="MMJ1038" s="45"/>
      <c r="MMK1038" s="45"/>
      <c r="MML1038" s="45"/>
      <c r="MMM1038" s="45"/>
      <c r="MMN1038" s="45"/>
      <c r="MMO1038" s="45"/>
      <c r="MMP1038" s="45"/>
      <c r="MMQ1038" s="45"/>
      <c r="MMR1038" s="45"/>
      <c r="MMS1038" s="45"/>
      <c r="MMT1038" s="45"/>
      <c r="MMU1038" s="45"/>
      <c r="MMV1038" s="45"/>
      <c r="MMW1038" s="45"/>
      <c r="MMX1038" s="45"/>
      <c r="MMY1038" s="45"/>
      <c r="MMZ1038" s="45"/>
      <c r="MNA1038" s="45"/>
      <c r="MNB1038" s="45"/>
      <c r="MNC1038" s="45"/>
      <c r="MND1038" s="45"/>
      <c r="MNE1038" s="45"/>
      <c r="MNF1038" s="45"/>
      <c r="MNG1038" s="45"/>
      <c r="MNH1038" s="45"/>
      <c r="MNI1038" s="45"/>
      <c r="MNJ1038" s="45"/>
      <c r="MNK1038" s="45"/>
      <c r="MNL1038" s="45"/>
      <c r="MNM1038" s="45"/>
      <c r="MNN1038" s="45"/>
      <c r="MNO1038" s="45"/>
      <c r="MNP1038" s="45"/>
      <c r="MNQ1038" s="45"/>
      <c r="MNR1038" s="45"/>
      <c r="MNS1038" s="45"/>
      <c r="MNT1038" s="45"/>
      <c r="MNU1038" s="45"/>
      <c r="MNV1038" s="45"/>
      <c r="MNW1038" s="45"/>
      <c r="MNX1038" s="45"/>
      <c r="MNY1038" s="45"/>
      <c r="MNZ1038" s="45"/>
      <c r="MOA1038" s="45"/>
      <c r="MOB1038" s="45"/>
      <c r="MOC1038" s="45"/>
      <c r="MOD1038" s="45"/>
      <c r="MOE1038" s="45"/>
      <c r="MOF1038" s="45"/>
      <c r="MOG1038" s="45"/>
      <c r="MOH1038" s="45"/>
      <c r="MOI1038" s="45"/>
      <c r="MOJ1038" s="45"/>
      <c r="MOK1038" s="45"/>
      <c r="MOL1038" s="45"/>
      <c r="MOM1038" s="45"/>
      <c r="MON1038" s="45"/>
      <c r="MOO1038" s="45"/>
      <c r="MOP1038" s="45"/>
      <c r="MOQ1038" s="45"/>
      <c r="MOR1038" s="45"/>
      <c r="MOS1038" s="45"/>
      <c r="MOT1038" s="45"/>
      <c r="MOU1038" s="45"/>
      <c r="MOV1038" s="45"/>
      <c r="MOW1038" s="45"/>
      <c r="MOX1038" s="45"/>
      <c r="MOY1038" s="45"/>
      <c r="MOZ1038" s="45"/>
      <c r="MPA1038" s="45"/>
      <c r="MPB1038" s="45"/>
      <c r="MPC1038" s="45"/>
      <c r="MPD1038" s="45"/>
      <c r="MPE1038" s="45"/>
      <c r="MPF1038" s="45"/>
      <c r="MPG1038" s="45"/>
      <c r="MPH1038" s="45"/>
      <c r="MPI1038" s="45"/>
      <c r="MPJ1038" s="45"/>
      <c r="MPK1038" s="45"/>
      <c r="MPL1038" s="45"/>
      <c r="MPM1038" s="45"/>
      <c r="MPN1038" s="45"/>
      <c r="MPO1038" s="45"/>
      <c r="MPP1038" s="45"/>
      <c r="MPQ1038" s="45"/>
      <c r="MPR1038" s="45"/>
      <c r="MPS1038" s="45"/>
      <c r="MPT1038" s="45"/>
      <c r="MPU1038" s="45"/>
      <c r="MPV1038" s="45"/>
      <c r="MPW1038" s="45"/>
      <c r="MPX1038" s="45"/>
      <c r="MPY1038" s="45"/>
      <c r="MPZ1038" s="45"/>
      <c r="MQA1038" s="45"/>
      <c r="MQB1038" s="45"/>
      <c r="MQC1038" s="45"/>
      <c r="MQD1038" s="45"/>
      <c r="MQE1038" s="45"/>
      <c r="MQF1038" s="45"/>
      <c r="MQG1038" s="45"/>
      <c r="MQH1038" s="45"/>
      <c r="MQI1038" s="45"/>
      <c r="MQJ1038" s="45"/>
      <c r="MQK1038" s="45"/>
      <c r="MQL1038" s="45"/>
      <c r="MQM1038" s="45"/>
      <c r="MQN1038" s="45"/>
      <c r="MQO1038" s="45"/>
      <c r="MQP1038" s="45"/>
      <c r="MQQ1038" s="45"/>
      <c r="MQR1038" s="45"/>
      <c r="MQS1038" s="45"/>
      <c r="MQT1038" s="45"/>
      <c r="MQU1038" s="45"/>
      <c r="MQV1038" s="45"/>
      <c r="MQW1038" s="45"/>
      <c r="MQX1038" s="45"/>
      <c r="MQY1038" s="45"/>
      <c r="MQZ1038" s="45"/>
      <c r="MRA1038" s="45"/>
      <c r="MRB1038" s="45"/>
      <c r="MRC1038" s="45"/>
      <c r="MRD1038" s="45"/>
      <c r="MRE1038" s="45"/>
      <c r="MRF1038" s="45"/>
      <c r="MRG1038" s="45"/>
      <c r="MRH1038" s="45"/>
      <c r="MRI1038" s="45"/>
      <c r="MRJ1038" s="45"/>
      <c r="MRK1038" s="45"/>
      <c r="MRL1038" s="45"/>
      <c r="MRM1038" s="45"/>
      <c r="MRN1038" s="45"/>
      <c r="MRO1038" s="45"/>
      <c r="MRP1038" s="45"/>
      <c r="MRQ1038" s="45"/>
      <c r="MRR1038" s="45"/>
      <c r="MRS1038" s="45"/>
      <c r="MRT1038" s="45"/>
      <c r="MRU1038" s="45"/>
      <c r="MRV1038" s="45"/>
      <c r="MRW1038" s="45"/>
      <c r="MRX1038" s="45"/>
      <c r="MRY1038" s="45"/>
      <c r="MRZ1038" s="45"/>
      <c r="MSA1038" s="45"/>
      <c r="MSB1038" s="45"/>
      <c r="MSC1038" s="45"/>
      <c r="MSD1038" s="45"/>
      <c r="MSE1038" s="45"/>
      <c r="MSF1038" s="45"/>
      <c r="MSG1038" s="45"/>
      <c r="MSH1038" s="45"/>
      <c r="MSI1038" s="45"/>
      <c r="MSJ1038" s="45"/>
      <c r="MSK1038" s="45"/>
      <c r="MSL1038" s="45"/>
      <c r="MSM1038" s="45"/>
      <c r="MSN1038" s="45"/>
      <c r="MSO1038" s="45"/>
      <c r="MSP1038" s="45"/>
      <c r="MSQ1038" s="45"/>
      <c r="MSR1038" s="45"/>
      <c r="MSS1038" s="45"/>
      <c r="MST1038" s="45"/>
      <c r="MSU1038" s="45"/>
      <c r="MSV1038" s="45"/>
      <c r="MSW1038" s="45"/>
      <c r="MSX1038" s="45"/>
      <c r="MSY1038" s="45"/>
      <c r="MSZ1038" s="45"/>
      <c r="MTA1038" s="45"/>
      <c r="MTB1038" s="45"/>
      <c r="MTC1038" s="45"/>
      <c r="MTD1038" s="45"/>
      <c r="MTE1038" s="45"/>
      <c r="MTF1038" s="45"/>
      <c r="MTG1038" s="45"/>
      <c r="MTH1038" s="45"/>
      <c r="MTI1038" s="45"/>
      <c r="MTJ1038" s="45"/>
      <c r="MTK1038" s="45"/>
      <c r="MTL1038" s="45"/>
      <c r="MTM1038" s="45"/>
      <c r="MTN1038" s="45"/>
      <c r="MTO1038" s="45"/>
      <c r="MTP1038" s="45"/>
      <c r="MTQ1038" s="45"/>
      <c r="MTR1038" s="45"/>
      <c r="MTS1038" s="45"/>
      <c r="MTT1038" s="45"/>
      <c r="MTU1038" s="45"/>
      <c r="MTV1038" s="45"/>
      <c r="MTW1038" s="45"/>
      <c r="MTX1038" s="45"/>
      <c r="MTY1038" s="45"/>
      <c r="MTZ1038" s="45"/>
      <c r="MUA1038" s="45"/>
      <c r="MUB1038" s="45"/>
      <c r="MUC1038" s="45"/>
      <c r="MUD1038" s="45"/>
      <c r="MUE1038" s="45"/>
      <c r="MUF1038" s="45"/>
      <c r="MUG1038" s="45"/>
      <c r="MUH1038" s="45"/>
      <c r="MUI1038" s="45"/>
      <c r="MUJ1038" s="45"/>
      <c r="MUK1038" s="45"/>
      <c r="MUL1038" s="45"/>
      <c r="MUM1038" s="45"/>
      <c r="MUN1038" s="45"/>
      <c r="MUO1038" s="45"/>
      <c r="MUP1038" s="45"/>
      <c r="MUQ1038" s="45"/>
      <c r="MUR1038" s="45"/>
      <c r="MUS1038" s="45"/>
      <c r="MUT1038" s="45"/>
      <c r="MUU1038" s="45"/>
      <c r="MUV1038" s="45"/>
      <c r="MUW1038" s="45"/>
      <c r="MUX1038" s="45"/>
      <c r="MUY1038" s="45"/>
      <c r="MUZ1038" s="45"/>
      <c r="MVA1038" s="45"/>
      <c r="MVB1038" s="45"/>
      <c r="MVC1038" s="45"/>
      <c r="MVD1038" s="45"/>
      <c r="MVE1038" s="45"/>
      <c r="MVF1038" s="45"/>
      <c r="MVG1038" s="45"/>
      <c r="MVH1038" s="45"/>
      <c r="MVI1038" s="45"/>
      <c r="MVJ1038" s="45"/>
      <c r="MVK1038" s="45"/>
      <c r="MVL1038" s="45"/>
      <c r="MVM1038" s="45"/>
      <c r="MVN1038" s="45"/>
      <c r="MVO1038" s="45"/>
      <c r="MVP1038" s="45"/>
      <c r="MVQ1038" s="45"/>
      <c r="MVR1038" s="45"/>
      <c r="MVS1038" s="45"/>
      <c r="MVT1038" s="45"/>
      <c r="MVU1038" s="45"/>
      <c r="MVV1038" s="45"/>
      <c r="MVW1038" s="45"/>
      <c r="MVX1038" s="45"/>
      <c r="MVY1038" s="45"/>
      <c r="MVZ1038" s="45"/>
      <c r="MWA1038" s="45"/>
      <c r="MWB1038" s="45"/>
      <c r="MWC1038" s="45"/>
      <c r="MWD1038" s="45"/>
      <c r="MWE1038" s="45"/>
      <c r="MWF1038" s="45"/>
      <c r="MWG1038" s="45"/>
      <c r="MWH1038" s="45"/>
      <c r="MWI1038" s="45"/>
      <c r="MWJ1038" s="45"/>
      <c r="MWK1038" s="45"/>
      <c r="MWL1038" s="45"/>
      <c r="MWM1038" s="45"/>
      <c r="MWN1038" s="45"/>
      <c r="MWO1038" s="45"/>
      <c r="MWP1038" s="45"/>
      <c r="MWQ1038" s="45"/>
      <c r="MWR1038" s="45"/>
      <c r="MWS1038" s="45"/>
      <c r="MWT1038" s="45"/>
      <c r="MWU1038" s="45"/>
      <c r="MWV1038" s="45"/>
      <c r="MWW1038" s="45"/>
      <c r="MWX1038" s="45"/>
      <c r="MWY1038" s="45"/>
      <c r="MWZ1038" s="45"/>
      <c r="MXA1038" s="45"/>
      <c r="MXB1038" s="45"/>
      <c r="MXC1038" s="45"/>
      <c r="MXD1038" s="45"/>
      <c r="MXE1038" s="45"/>
      <c r="MXF1038" s="45"/>
      <c r="MXG1038" s="45"/>
      <c r="MXH1038" s="45"/>
      <c r="MXI1038" s="45"/>
      <c r="MXJ1038" s="45"/>
      <c r="MXK1038" s="45"/>
      <c r="MXL1038" s="45"/>
      <c r="MXM1038" s="45"/>
      <c r="MXN1038" s="45"/>
      <c r="MXO1038" s="45"/>
      <c r="MXP1038" s="45"/>
      <c r="MXQ1038" s="45"/>
      <c r="MXR1038" s="45"/>
      <c r="MXS1038" s="45"/>
      <c r="MXT1038" s="45"/>
      <c r="MXU1038" s="45"/>
      <c r="MXV1038" s="45"/>
      <c r="MXW1038" s="45"/>
      <c r="MXX1038" s="45"/>
      <c r="MXY1038" s="45"/>
      <c r="MXZ1038" s="45"/>
      <c r="MYA1038" s="45"/>
      <c r="MYB1038" s="45"/>
      <c r="MYC1038" s="45"/>
      <c r="MYD1038" s="45"/>
      <c r="MYE1038" s="45"/>
      <c r="MYF1038" s="45"/>
      <c r="MYG1038" s="45"/>
      <c r="MYH1038" s="45"/>
      <c r="MYI1038" s="45"/>
      <c r="MYJ1038" s="45"/>
      <c r="MYK1038" s="45"/>
      <c r="MYL1038" s="45"/>
      <c r="MYM1038" s="45"/>
      <c r="MYN1038" s="45"/>
      <c r="MYO1038" s="45"/>
      <c r="MYP1038" s="45"/>
      <c r="MYQ1038" s="45"/>
      <c r="MYR1038" s="45"/>
      <c r="MYS1038" s="45"/>
      <c r="MYT1038" s="45"/>
      <c r="MYU1038" s="45"/>
      <c r="MYV1038" s="45"/>
      <c r="MYW1038" s="45"/>
      <c r="MYX1038" s="45"/>
      <c r="MYY1038" s="45"/>
      <c r="MYZ1038" s="45"/>
      <c r="MZA1038" s="45"/>
      <c r="MZB1038" s="45"/>
      <c r="MZC1038" s="45"/>
      <c r="MZD1038" s="45"/>
      <c r="MZE1038" s="45"/>
      <c r="MZF1038" s="45"/>
      <c r="MZG1038" s="45"/>
      <c r="MZH1038" s="45"/>
      <c r="MZI1038" s="45"/>
      <c r="MZJ1038" s="45"/>
      <c r="MZK1038" s="45"/>
      <c r="MZL1038" s="45"/>
      <c r="MZM1038" s="45"/>
      <c r="MZN1038" s="45"/>
      <c r="MZO1038" s="45"/>
      <c r="MZP1038" s="45"/>
      <c r="MZQ1038" s="45"/>
      <c r="MZR1038" s="45"/>
      <c r="MZS1038" s="45"/>
      <c r="MZT1038" s="45"/>
      <c r="MZU1038" s="45"/>
      <c r="MZV1038" s="45"/>
      <c r="MZW1038" s="45"/>
      <c r="MZX1038" s="45"/>
      <c r="MZY1038" s="45"/>
      <c r="MZZ1038" s="45"/>
      <c r="NAA1038" s="45"/>
      <c r="NAB1038" s="45"/>
      <c r="NAC1038" s="45"/>
      <c r="NAD1038" s="45"/>
      <c r="NAE1038" s="45"/>
      <c r="NAF1038" s="45"/>
      <c r="NAG1038" s="45"/>
      <c r="NAH1038" s="45"/>
      <c r="NAI1038" s="45"/>
      <c r="NAJ1038" s="45"/>
      <c r="NAK1038" s="45"/>
      <c r="NAL1038" s="45"/>
      <c r="NAM1038" s="45"/>
      <c r="NAN1038" s="45"/>
      <c r="NAO1038" s="45"/>
      <c r="NAP1038" s="45"/>
      <c r="NAQ1038" s="45"/>
      <c r="NAR1038" s="45"/>
      <c r="NAS1038" s="45"/>
      <c r="NAT1038" s="45"/>
      <c r="NAU1038" s="45"/>
      <c r="NAV1038" s="45"/>
      <c r="NAW1038" s="45"/>
      <c r="NAX1038" s="45"/>
      <c r="NAY1038" s="45"/>
      <c r="NAZ1038" s="45"/>
      <c r="NBA1038" s="45"/>
      <c r="NBB1038" s="45"/>
      <c r="NBC1038" s="45"/>
      <c r="NBD1038" s="45"/>
      <c r="NBE1038" s="45"/>
      <c r="NBF1038" s="45"/>
      <c r="NBG1038" s="45"/>
      <c r="NBH1038" s="45"/>
      <c r="NBI1038" s="45"/>
      <c r="NBJ1038" s="45"/>
      <c r="NBK1038" s="45"/>
      <c r="NBL1038" s="45"/>
      <c r="NBM1038" s="45"/>
      <c r="NBN1038" s="45"/>
      <c r="NBO1038" s="45"/>
      <c r="NBP1038" s="45"/>
      <c r="NBQ1038" s="45"/>
      <c r="NBR1038" s="45"/>
      <c r="NBS1038" s="45"/>
      <c r="NBT1038" s="45"/>
      <c r="NBU1038" s="45"/>
      <c r="NBV1038" s="45"/>
      <c r="NBW1038" s="45"/>
      <c r="NBX1038" s="45"/>
      <c r="NBY1038" s="45"/>
      <c r="NBZ1038" s="45"/>
      <c r="NCA1038" s="45"/>
      <c r="NCB1038" s="45"/>
      <c r="NCC1038" s="45"/>
      <c r="NCD1038" s="45"/>
      <c r="NCE1038" s="45"/>
      <c r="NCF1038" s="45"/>
      <c r="NCG1038" s="45"/>
      <c r="NCH1038" s="45"/>
      <c r="NCI1038" s="45"/>
      <c r="NCJ1038" s="45"/>
      <c r="NCK1038" s="45"/>
      <c r="NCL1038" s="45"/>
      <c r="NCM1038" s="45"/>
      <c r="NCN1038" s="45"/>
      <c r="NCO1038" s="45"/>
      <c r="NCP1038" s="45"/>
      <c r="NCQ1038" s="45"/>
      <c r="NCR1038" s="45"/>
      <c r="NCS1038" s="45"/>
      <c r="NCT1038" s="45"/>
      <c r="NCU1038" s="45"/>
      <c r="NCV1038" s="45"/>
      <c r="NCW1038" s="45"/>
      <c r="NCX1038" s="45"/>
      <c r="NCY1038" s="45"/>
      <c r="NCZ1038" s="45"/>
      <c r="NDA1038" s="45"/>
      <c r="NDB1038" s="45"/>
      <c r="NDC1038" s="45"/>
      <c r="NDD1038" s="45"/>
      <c r="NDE1038" s="45"/>
      <c r="NDF1038" s="45"/>
      <c r="NDG1038" s="45"/>
      <c r="NDH1038" s="45"/>
      <c r="NDI1038" s="45"/>
      <c r="NDJ1038" s="45"/>
      <c r="NDK1038" s="45"/>
      <c r="NDL1038" s="45"/>
      <c r="NDM1038" s="45"/>
      <c r="NDN1038" s="45"/>
      <c r="NDO1038" s="45"/>
      <c r="NDP1038" s="45"/>
      <c r="NDQ1038" s="45"/>
      <c r="NDR1038" s="45"/>
      <c r="NDS1038" s="45"/>
      <c r="NDT1038" s="45"/>
      <c r="NDU1038" s="45"/>
      <c r="NDV1038" s="45"/>
      <c r="NDW1038" s="45"/>
      <c r="NDX1038" s="45"/>
      <c r="NDY1038" s="45"/>
      <c r="NDZ1038" s="45"/>
      <c r="NEA1038" s="45"/>
      <c r="NEB1038" s="45"/>
      <c r="NEC1038" s="45"/>
      <c r="NED1038" s="45"/>
      <c r="NEE1038" s="45"/>
      <c r="NEF1038" s="45"/>
      <c r="NEG1038" s="45"/>
      <c r="NEH1038" s="45"/>
      <c r="NEI1038" s="45"/>
      <c r="NEJ1038" s="45"/>
      <c r="NEK1038" s="45"/>
      <c r="NEL1038" s="45"/>
      <c r="NEM1038" s="45"/>
      <c r="NEN1038" s="45"/>
      <c r="NEO1038" s="45"/>
      <c r="NEP1038" s="45"/>
      <c r="NEQ1038" s="45"/>
      <c r="NER1038" s="45"/>
      <c r="NES1038" s="45"/>
      <c r="NET1038" s="45"/>
      <c r="NEU1038" s="45"/>
      <c r="NEV1038" s="45"/>
      <c r="NEW1038" s="45"/>
      <c r="NEX1038" s="45"/>
      <c r="NEY1038" s="45"/>
      <c r="NEZ1038" s="45"/>
      <c r="NFA1038" s="45"/>
      <c r="NFB1038" s="45"/>
      <c r="NFC1038" s="45"/>
      <c r="NFD1038" s="45"/>
      <c r="NFE1038" s="45"/>
      <c r="NFF1038" s="45"/>
      <c r="NFG1038" s="45"/>
      <c r="NFH1038" s="45"/>
      <c r="NFI1038" s="45"/>
      <c r="NFJ1038" s="45"/>
      <c r="NFK1038" s="45"/>
      <c r="NFL1038" s="45"/>
      <c r="NFM1038" s="45"/>
      <c r="NFN1038" s="45"/>
      <c r="NFO1038" s="45"/>
      <c r="NFP1038" s="45"/>
      <c r="NFQ1038" s="45"/>
      <c r="NFR1038" s="45"/>
      <c r="NFS1038" s="45"/>
      <c r="NFT1038" s="45"/>
      <c r="NFU1038" s="45"/>
      <c r="NFV1038" s="45"/>
      <c r="NFW1038" s="45"/>
      <c r="NFX1038" s="45"/>
      <c r="NFY1038" s="45"/>
      <c r="NFZ1038" s="45"/>
      <c r="NGA1038" s="45"/>
      <c r="NGB1038" s="45"/>
      <c r="NGC1038" s="45"/>
      <c r="NGD1038" s="45"/>
      <c r="NGE1038" s="45"/>
      <c r="NGF1038" s="45"/>
      <c r="NGG1038" s="45"/>
      <c r="NGH1038" s="45"/>
      <c r="NGI1038" s="45"/>
      <c r="NGJ1038" s="45"/>
      <c r="NGK1038" s="45"/>
      <c r="NGL1038" s="45"/>
      <c r="NGM1038" s="45"/>
      <c r="NGN1038" s="45"/>
      <c r="NGO1038" s="45"/>
      <c r="NGP1038" s="45"/>
      <c r="NGQ1038" s="45"/>
      <c r="NGR1038" s="45"/>
      <c r="NGS1038" s="45"/>
      <c r="NGT1038" s="45"/>
      <c r="NGU1038" s="45"/>
      <c r="NGV1038" s="45"/>
      <c r="NGW1038" s="45"/>
      <c r="NGX1038" s="45"/>
      <c r="NGY1038" s="45"/>
      <c r="NGZ1038" s="45"/>
      <c r="NHA1038" s="45"/>
      <c r="NHB1038" s="45"/>
      <c r="NHC1038" s="45"/>
      <c r="NHD1038" s="45"/>
      <c r="NHE1038" s="45"/>
      <c r="NHF1038" s="45"/>
      <c r="NHG1038" s="45"/>
      <c r="NHH1038" s="45"/>
      <c r="NHI1038" s="45"/>
      <c r="NHJ1038" s="45"/>
      <c r="NHK1038" s="45"/>
      <c r="NHL1038" s="45"/>
      <c r="NHM1038" s="45"/>
      <c r="NHN1038" s="45"/>
      <c r="NHO1038" s="45"/>
      <c r="NHP1038" s="45"/>
      <c r="NHQ1038" s="45"/>
      <c r="NHR1038" s="45"/>
      <c r="NHS1038" s="45"/>
      <c r="NHT1038" s="45"/>
      <c r="NHU1038" s="45"/>
      <c r="NHV1038" s="45"/>
      <c r="NHW1038" s="45"/>
      <c r="NHX1038" s="45"/>
      <c r="NHY1038" s="45"/>
      <c r="NHZ1038" s="45"/>
      <c r="NIA1038" s="45"/>
      <c r="NIB1038" s="45"/>
      <c r="NIC1038" s="45"/>
      <c r="NID1038" s="45"/>
      <c r="NIE1038" s="45"/>
      <c r="NIF1038" s="45"/>
      <c r="NIG1038" s="45"/>
      <c r="NIH1038" s="45"/>
      <c r="NII1038" s="45"/>
      <c r="NIJ1038" s="45"/>
      <c r="NIK1038" s="45"/>
      <c r="NIL1038" s="45"/>
      <c r="NIM1038" s="45"/>
      <c r="NIN1038" s="45"/>
      <c r="NIO1038" s="45"/>
      <c r="NIP1038" s="45"/>
      <c r="NIQ1038" s="45"/>
      <c r="NIR1038" s="45"/>
      <c r="NIS1038" s="45"/>
      <c r="NIT1038" s="45"/>
      <c r="NIU1038" s="45"/>
      <c r="NIV1038" s="45"/>
      <c r="NIW1038" s="45"/>
      <c r="NIX1038" s="45"/>
      <c r="NIY1038" s="45"/>
      <c r="NIZ1038" s="45"/>
      <c r="NJA1038" s="45"/>
      <c r="NJB1038" s="45"/>
      <c r="NJC1038" s="45"/>
      <c r="NJD1038" s="45"/>
      <c r="NJE1038" s="45"/>
      <c r="NJF1038" s="45"/>
      <c r="NJG1038" s="45"/>
      <c r="NJH1038" s="45"/>
      <c r="NJI1038" s="45"/>
      <c r="NJJ1038" s="45"/>
      <c r="NJK1038" s="45"/>
      <c r="NJL1038" s="45"/>
      <c r="NJM1038" s="45"/>
      <c r="NJN1038" s="45"/>
      <c r="NJO1038" s="45"/>
      <c r="NJP1038" s="45"/>
      <c r="NJQ1038" s="45"/>
      <c r="NJR1038" s="45"/>
      <c r="NJS1038" s="45"/>
      <c r="NJT1038" s="45"/>
      <c r="NJU1038" s="45"/>
      <c r="NJV1038" s="45"/>
      <c r="NJW1038" s="45"/>
      <c r="NJX1038" s="45"/>
      <c r="NJY1038" s="45"/>
      <c r="NJZ1038" s="45"/>
      <c r="NKA1038" s="45"/>
      <c r="NKB1038" s="45"/>
      <c r="NKC1038" s="45"/>
      <c r="NKD1038" s="45"/>
      <c r="NKE1038" s="45"/>
      <c r="NKF1038" s="45"/>
      <c r="NKG1038" s="45"/>
      <c r="NKH1038" s="45"/>
      <c r="NKI1038" s="45"/>
      <c r="NKJ1038" s="45"/>
      <c r="NKK1038" s="45"/>
      <c r="NKL1038" s="45"/>
      <c r="NKM1038" s="45"/>
      <c r="NKN1038" s="45"/>
      <c r="NKO1038" s="45"/>
      <c r="NKP1038" s="45"/>
      <c r="NKQ1038" s="45"/>
      <c r="NKR1038" s="45"/>
      <c r="NKS1038" s="45"/>
      <c r="NKT1038" s="45"/>
      <c r="NKU1038" s="45"/>
      <c r="NKV1038" s="45"/>
      <c r="NKW1038" s="45"/>
      <c r="NKX1038" s="45"/>
      <c r="NKY1038" s="45"/>
      <c r="NKZ1038" s="45"/>
      <c r="NLA1038" s="45"/>
      <c r="NLB1038" s="45"/>
      <c r="NLC1038" s="45"/>
      <c r="NLD1038" s="45"/>
      <c r="NLE1038" s="45"/>
      <c r="NLF1038" s="45"/>
      <c r="NLG1038" s="45"/>
      <c r="NLH1038" s="45"/>
      <c r="NLI1038" s="45"/>
      <c r="NLJ1038" s="45"/>
      <c r="NLK1038" s="45"/>
      <c r="NLL1038" s="45"/>
      <c r="NLM1038" s="45"/>
      <c r="NLN1038" s="45"/>
      <c r="NLO1038" s="45"/>
      <c r="NLP1038" s="45"/>
      <c r="NLQ1038" s="45"/>
      <c r="NLR1038" s="45"/>
      <c r="NLS1038" s="45"/>
      <c r="NLT1038" s="45"/>
      <c r="NLU1038" s="45"/>
      <c r="NLV1038" s="45"/>
      <c r="NLW1038" s="45"/>
      <c r="NLX1038" s="45"/>
      <c r="NLY1038" s="45"/>
      <c r="NLZ1038" s="45"/>
      <c r="NMA1038" s="45"/>
      <c r="NMB1038" s="45"/>
      <c r="NMC1038" s="45"/>
      <c r="NMD1038" s="45"/>
      <c r="NME1038" s="45"/>
      <c r="NMF1038" s="45"/>
      <c r="NMG1038" s="45"/>
      <c r="NMH1038" s="45"/>
      <c r="NMI1038" s="45"/>
      <c r="NMJ1038" s="45"/>
      <c r="NMK1038" s="45"/>
      <c r="NML1038" s="45"/>
      <c r="NMM1038" s="45"/>
      <c r="NMN1038" s="45"/>
      <c r="NMO1038" s="45"/>
      <c r="NMP1038" s="45"/>
      <c r="NMQ1038" s="45"/>
      <c r="NMR1038" s="45"/>
      <c r="NMS1038" s="45"/>
      <c r="NMT1038" s="45"/>
      <c r="NMU1038" s="45"/>
      <c r="NMV1038" s="45"/>
      <c r="NMW1038" s="45"/>
      <c r="NMX1038" s="45"/>
      <c r="NMY1038" s="45"/>
      <c r="NMZ1038" s="45"/>
      <c r="NNA1038" s="45"/>
      <c r="NNB1038" s="45"/>
      <c r="NNC1038" s="45"/>
      <c r="NND1038" s="45"/>
      <c r="NNE1038" s="45"/>
      <c r="NNF1038" s="45"/>
      <c r="NNG1038" s="45"/>
      <c r="NNH1038" s="45"/>
      <c r="NNI1038" s="45"/>
      <c r="NNJ1038" s="45"/>
      <c r="NNK1038" s="45"/>
      <c r="NNL1038" s="45"/>
      <c r="NNM1038" s="45"/>
      <c r="NNN1038" s="45"/>
      <c r="NNO1038" s="45"/>
      <c r="NNP1038" s="45"/>
      <c r="NNQ1038" s="45"/>
      <c r="NNR1038" s="45"/>
      <c r="NNS1038" s="45"/>
      <c r="NNT1038" s="45"/>
      <c r="NNU1038" s="45"/>
      <c r="NNV1038" s="45"/>
      <c r="NNW1038" s="45"/>
      <c r="NNX1038" s="45"/>
      <c r="NNY1038" s="45"/>
      <c r="NNZ1038" s="45"/>
      <c r="NOA1038" s="45"/>
      <c r="NOB1038" s="45"/>
      <c r="NOC1038" s="45"/>
      <c r="NOD1038" s="45"/>
      <c r="NOE1038" s="45"/>
      <c r="NOF1038" s="45"/>
      <c r="NOG1038" s="45"/>
      <c r="NOH1038" s="45"/>
      <c r="NOI1038" s="45"/>
      <c r="NOJ1038" s="45"/>
      <c r="NOK1038" s="45"/>
      <c r="NOL1038" s="45"/>
      <c r="NOM1038" s="45"/>
      <c r="NON1038" s="45"/>
      <c r="NOO1038" s="45"/>
      <c r="NOP1038" s="45"/>
      <c r="NOQ1038" s="45"/>
      <c r="NOR1038" s="45"/>
      <c r="NOS1038" s="45"/>
      <c r="NOT1038" s="45"/>
      <c r="NOU1038" s="45"/>
      <c r="NOV1038" s="45"/>
      <c r="NOW1038" s="45"/>
      <c r="NOX1038" s="45"/>
      <c r="NOY1038" s="45"/>
      <c r="NOZ1038" s="45"/>
      <c r="NPA1038" s="45"/>
      <c r="NPB1038" s="45"/>
      <c r="NPC1038" s="45"/>
      <c r="NPD1038" s="45"/>
      <c r="NPE1038" s="45"/>
      <c r="NPF1038" s="45"/>
      <c r="NPG1038" s="45"/>
      <c r="NPH1038" s="45"/>
      <c r="NPI1038" s="45"/>
      <c r="NPJ1038" s="45"/>
      <c r="NPK1038" s="45"/>
      <c r="NPL1038" s="45"/>
      <c r="NPM1038" s="45"/>
      <c r="NPN1038" s="45"/>
      <c r="NPO1038" s="45"/>
      <c r="NPP1038" s="45"/>
      <c r="NPQ1038" s="45"/>
      <c r="NPR1038" s="45"/>
      <c r="NPS1038" s="45"/>
      <c r="NPT1038" s="45"/>
      <c r="NPU1038" s="45"/>
      <c r="NPV1038" s="45"/>
      <c r="NPW1038" s="45"/>
      <c r="NPX1038" s="45"/>
      <c r="NPY1038" s="45"/>
      <c r="NPZ1038" s="45"/>
      <c r="NQA1038" s="45"/>
      <c r="NQB1038" s="45"/>
      <c r="NQC1038" s="45"/>
      <c r="NQD1038" s="45"/>
      <c r="NQE1038" s="45"/>
      <c r="NQF1038" s="45"/>
      <c r="NQG1038" s="45"/>
      <c r="NQH1038" s="45"/>
      <c r="NQI1038" s="45"/>
      <c r="NQJ1038" s="45"/>
      <c r="NQK1038" s="45"/>
      <c r="NQL1038" s="45"/>
      <c r="NQM1038" s="45"/>
      <c r="NQN1038" s="45"/>
      <c r="NQO1038" s="45"/>
      <c r="NQP1038" s="45"/>
      <c r="NQQ1038" s="45"/>
      <c r="NQR1038" s="45"/>
      <c r="NQS1038" s="45"/>
      <c r="NQT1038" s="45"/>
      <c r="NQU1038" s="45"/>
      <c r="NQV1038" s="45"/>
      <c r="NQW1038" s="45"/>
      <c r="NQX1038" s="45"/>
      <c r="NQY1038" s="45"/>
      <c r="NQZ1038" s="45"/>
      <c r="NRA1038" s="45"/>
      <c r="NRB1038" s="45"/>
      <c r="NRC1038" s="45"/>
      <c r="NRD1038" s="45"/>
      <c r="NRE1038" s="45"/>
      <c r="NRF1038" s="45"/>
      <c r="NRG1038" s="45"/>
      <c r="NRH1038" s="45"/>
      <c r="NRI1038" s="45"/>
      <c r="NRJ1038" s="45"/>
      <c r="NRK1038" s="45"/>
      <c r="NRL1038" s="45"/>
      <c r="NRM1038" s="45"/>
      <c r="NRN1038" s="45"/>
      <c r="NRO1038" s="45"/>
      <c r="NRP1038" s="45"/>
      <c r="NRQ1038" s="45"/>
      <c r="NRR1038" s="45"/>
      <c r="NRS1038" s="45"/>
      <c r="NRT1038" s="45"/>
      <c r="NRU1038" s="45"/>
      <c r="NRV1038" s="45"/>
      <c r="NRW1038" s="45"/>
      <c r="NRX1038" s="45"/>
      <c r="NRY1038" s="45"/>
      <c r="NRZ1038" s="45"/>
      <c r="NSA1038" s="45"/>
      <c r="NSB1038" s="45"/>
      <c r="NSC1038" s="45"/>
      <c r="NSD1038" s="45"/>
      <c r="NSE1038" s="45"/>
      <c r="NSF1038" s="45"/>
      <c r="NSG1038" s="45"/>
      <c r="NSH1038" s="45"/>
      <c r="NSI1038" s="45"/>
      <c r="NSJ1038" s="45"/>
      <c r="NSK1038" s="45"/>
      <c r="NSL1038" s="45"/>
      <c r="NSM1038" s="45"/>
      <c r="NSN1038" s="45"/>
      <c r="NSO1038" s="45"/>
      <c r="NSP1038" s="45"/>
      <c r="NSQ1038" s="45"/>
      <c r="NSR1038" s="45"/>
      <c r="NSS1038" s="45"/>
      <c r="NST1038" s="45"/>
      <c r="NSU1038" s="45"/>
      <c r="NSV1038" s="45"/>
      <c r="NSW1038" s="45"/>
      <c r="NSX1038" s="45"/>
      <c r="NSY1038" s="45"/>
      <c r="NSZ1038" s="45"/>
      <c r="NTA1038" s="45"/>
      <c r="NTB1038" s="45"/>
      <c r="NTC1038" s="45"/>
      <c r="NTD1038" s="45"/>
      <c r="NTE1038" s="45"/>
      <c r="NTF1038" s="45"/>
      <c r="NTG1038" s="45"/>
      <c r="NTH1038" s="45"/>
      <c r="NTI1038" s="45"/>
      <c r="NTJ1038" s="45"/>
      <c r="NTK1038" s="45"/>
      <c r="NTL1038" s="45"/>
      <c r="NTM1038" s="45"/>
      <c r="NTN1038" s="45"/>
      <c r="NTO1038" s="45"/>
      <c r="NTP1038" s="45"/>
      <c r="NTQ1038" s="45"/>
      <c r="NTR1038" s="45"/>
      <c r="NTS1038" s="45"/>
      <c r="NTT1038" s="45"/>
      <c r="NTU1038" s="45"/>
      <c r="NTV1038" s="45"/>
      <c r="NTW1038" s="45"/>
      <c r="NTX1038" s="45"/>
      <c r="NTY1038" s="45"/>
      <c r="NTZ1038" s="45"/>
      <c r="NUA1038" s="45"/>
      <c r="NUB1038" s="45"/>
      <c r="NUC1038" s="45"/>
      <c r="NUD1038" s="45"/>
      <c r="NUE1038" s="45"/>
      <c r="NUF1038" s="45"/>
      <c r="NUG1038" s="45"/>
      <c r="NUH1038" s="45"/>
      <c r="NUI1038" s="45"/>
      <c r="NUJ1038" s="45"/>
      <c r="NUK1038" s="45"/>
      <c r="NUL1038" s="45"/>
      <c r="NUM1038" s="45"/>
      <c r="NUN1038" s="45"/>
      <c r="NUO1038" s="45"/>
      <c r="NUP1038" s="45"/>
      <c r="NUQ1038" s="45"/>
      <c r="NUR1038" s="45"/>
      <c r="NUS1038" s="45"/>
      <c r="NUT1038" s="45"/>
      <c r="NUU1038" s="45"/>
      <c r="NUV1038" s="45"/>
      <c r="NUW1038" s="45"/>
      <c r="NUX1038" s="45"/>
      <c r="NUY1038" s="45"/>
      <c r="NUZ1038" s="45"/>
      <c r="NVA1038" s="45"/>
      <c r="NVB1038" s="45"/>
      <c r="NVC1038" s="45"/>
      <c r="NVD1038" s="45"/>
      <c r="NVE1038" s="45"/>
      <c r="NVF1038" s="45"/>
      <c r="NVG1038" s="45"/>
      <c r="NVH1038" s="45"/>
      <c r="NVI1038" s="45"/>
      <c r="NVJ1038" s="45"/>
      <c r="NVK1038" s="45"/>
      <c r="NVL1038" s="45"/>
      <c r="NVM1038" s="45"/>
      <c r="NVN1038" s="45"/>
      <c r="NVO1038" s="45"/>
      <c r="NVP1038" s="45"/>
      <c r="NVQ1038" s="45"/>
      <c r="NVR1038" s="45"/>
      <c r="NVS1038" s="45"/>
      <c r="NVT1038" s="45"/>
      <c r="NVU1038" s="45"/>
      <c r="NVV1038" s="45"/>
      <c r="NVW1038" s="45"/>
      <c r="NVX1038" s="45"/>
      <c r="NVY1038" s="45"/>
      <c r="NVZ1038" s="45"/>
      <c r="NWA1038" s="45"/>
      <c r="NWB1038" s="45"/>
      <c r="NWC1038" s="45"/>
      <c r="NWD1038" s="45"/>
      <c r="NWE1038" s="45"/>
      <c r="NWF1038" s="45"/>
      <c r="NWG1038" s="45"/>
      <c r="NWH1038" s="45"/>
      <c r="NWI1038" s="45"/>
      <c r="NWJ1038" s="45"/>
      <c r="NWK1038" s="45"/>
      <c r="NWL1038" s="45"/>
      <c r="NWM1038" s="45"/>
      <c r="NWN1038" s="45"/>
      <c r="NWO1038" s="45"/>
      <c r="NWP1038" s="45"/>
      <c r="NWQ1038" s="45"/>
      <c r="NWR1038" s="45"/>
      <c r="NWS1038" s="45"/>
      <c r="NWT1038" s="45"/>
      <c r="NWU1038" s="45"/>
      <c r="NWV1038" s="45"/>
      <c r="NWW1038" s="45"/>
      <c r="NWX1038" s="45"/>
      <c r="NWY1038" s="45"/>
      <c r="NWZ1038" s="45"/>
      <c r="NXA1038" s="45"/>
      <c r="NXB1038" s="45"/>
      <c r="NXC1038" s="45"/>
      <c r="NXD1038" s="45"/>
      <c r="NXE1038" s="45"/>
      <c r="NXF1038" s="45"/>
      <c r="NXG1038" s="45"/>
      <c r="NXH1038" s="45"/>
      <c r="NXI1038" s="45"/>
      <c r="NXJ1038" s="45"/>
      <c r="NXK1038" s="45"/>
      <c r="NXL1038" s="45"/>
      <c r="NXM1038" s="45"/>
      <c r="NXN1038" s="45"/>
      <c r="NXO1038" s="45"/>
      <c r="NXP1038" s="45"/>
      <c r="NXQ1038" s="45"/>
      <c r="NXR1038" s="45"/>
      <c r="NXS1038" s="45"/>
      <c r="NXT1038" s="45"/>
      <c r="NXU1038" s="45"/>
      <c r="NXV1038" s="45"/>
      <c r="NXW1038" s="45"/>
      <c r="NXX1038" s="45"/>
      <c r="NXY1038" s="45"/>
      <c r="NXZ1038" s="45"/>
      <c r="NYA1038" s="45"/>
      <c r="NYB1038" s="45"/>
      <c r="NYC1038" s="45"/>
      <c r="NYD1038" s="45"/>
      <c r="NYE1038" s="45"/>
      <c r="NYF1038" s="45"/>
      <c r="NYG1038" s="45"/>
      <c r="NYH1038" s="45"/>
      <c r="NYI1038" s="45"/>
      <c r="NYJ1038" s="45"/>
      <c r="NYK1038" s="45"/>
      <c r="NYL1038" s="45"/>
      <c r="NYM1038" s="45"/>
      <c r="NYN1038" s="45"/>
      <c r="NYO1038" s="45"/>
      <c r="NYP1038" s="45"/>
      <c r="NYQ1038" s="45"/>
      <c r="NYR1038" s="45"/>
      <c r="NYS1038" s="45"/>
      <c r="NYT1038" s="45"/>
      <c r="NYU1038" s="45"/>
      <c r="NYV1038" s="45"/>
      <c r="NYW1038" s="45"/>
      <c r="NYX1038" s="45"/>
      <c r="NYY1038" s="45"/>
      <c r="NYZ1038" s="45"/>
      <c r="NZA1038" s="45"/>
      <c r="NZB1038" s="45"/>
      <c r="NZC1038" s="45"/>
      <c r="NZD1038" s="45"/>
      <c r="NZE1038" s="45"/>
      <c r="NZF1038" s="45"/>
      <c r="NZG1038" s="45"/>
      <c r="NZH1038" s="45"/>
      <c r="NZI1038" s="45"/>
      <c r="NZJ1038" s="45"/>
      <c r="NZK1038" s="45"/>
      <c r="NZL1038" s="45"/>
      <c r="NZM1038" s="45"/>
      <c r="NZN1038" s="45"/>
      <c r="NZO1038" s="45"/>
      <c r="NZP1038" s="45"/>
      <c r="NZQ1038" s="45"/>
      <c r="NZR1038" s="45"/>
      <c r="NZS1038" s="45"/>
      <c r="NZT1038" s="45"/>
      <c r="NZU1038" s="45"/>
      <c r="NZV1038" s="45"/>
      <c r="NZW1038" s="45"/>
      <c r="NZX1038" s="45"/>
      <c r="NZY1038" s="45"/>
      <c r="NZZ1038" s="45"/>
      <c r="OAA1038" s="45"/>
      <c r="OAB1038" s="45"/>
      <c r="OAC1038" s="45"/>
      <c r="OAD1038" s="45"/>
      <c r="OAE1038" s="45"/>
      <c r="OAF1038" s="45"/>
      <c r="OAG1038" s="45"/>
      <c r="OAH1038" s="45"/>
      <c r="OAI1038" s="45"/>
      <c r="OAJ1038" s="45"/>
      <c r="OAK1038" s="45"/>
      <c r="OAL1038" s="45"/>
      <c r="OAM1038" s="45"/>
      <c r="OAN1038" s="45"/>
      <c r="OAO1038" s="45"/>
      <c r="OAP1038" s="45"/>
      <c r="OAQ1038" s="45"/>
      <c r="OAR1038" s="45"/>
      <c r="OAS1038" s="45"/>
      <c r="OAT1038" s="45"/>
      <c r="OAU1038" s="45"/>
      <c r="OAV1038" s="45"/>
      <c r="OAW1038" s="45"/>
      <c r="OAX1038" s="45"/>
      <c r="OAY1038" s="45"/>
      <c r="OAZ1038" s="45"/>
      <c r="OBA1038" s="45"/>
      <c r="OBB1038" s="45"/>
      <c r="OBC1038" s="45"/>
      <c r="OBD1038" s="45"/>
      <c r="OBE1038" s="45"/>
      <c r="OBF1038" s="45"/>
      <c r="OBG1038" s="45"/>
      <c r="OBH1038" s="45"/>
      <c r="OBI1038" s="45"/>
      <c r="OBJ1038" s="45"/>
      <c r="OBK1038" s="45"/>
      <c r="OBL1038" s="45"/>
      <c r="OBM1038" s="45"/>
      <c r="OBN1038" s="45"/>
      <c r="OBO1038" s="45"/>
      <c r="OBP1038" s="45"/>
      <c r="OBQ1038" s="45"/>
      <c r="OBR1038" s="45"/>
      <c r="OBS1038" s="45"/>
      <c r="OBT1038" s="45"/>
      <c r="OBU1038" s="45"/>
      <c r="OBV1038" s="45"/>
      <c r="OBW1038" s="45"/>
      <c r="OBX1038" s="45"/>
      <c r="OBY1038" s="45"/>
      <c r="OBZ1038" s="45"/>
      <c r="OCA1038" s="45"/>
      <c r="OCB1038" s="45"/>
      <c r="OCC1038" s="45"/>
      <c r="OCD1038" s="45"/>
      <c r="OCE1038" s="45"/>
      <c r="OCF1038" s="45"/>
      <c r="OCG1038" s="45"/>
      <c r="OCH1038" s="45"/>
      <c r="OCI1038" s="45"/>
      <c r="OCJ1038" s="45"/>
      <c r="OCK1038" s="45"/>
      <c r="OCL1038" s="45"/>
      <c r="OCM1038" s="45"/>
      <c r="OCN1038" s="45"/>
      <c r="OCO1038" s="45"/>
      <c r="OCP1038" s="45"/>
      <c r="OCQ1038" s="45"/>
      <c r="OCR1038" s="45"/>
      <c r="OCS1038" s="45"/>
      <c r="OCT1038" s="45"/>
      <c r="OCU1038" s="45"/>
      <c r="OCV1038" s="45"/>
      <c r="OCW1038" s="45"/>
      <c r="OCX1038" s="45"/>
      <c r="OCY1038" s="45"/>
      <c r="OCZ1038" s="45"/>
      <c r="ODA1038" s="45"/>
      <c r="ODB1038" s="45"/>
      <c r="ODC1038" s="45"/>
      <c r="ODD1038" s="45"/>
      <c r="ODE1038" s="45"/>
      <c r="ODF1038" s="45"/>
      <c r="ODG1038" s="45"/>
      <c r="ODH1038" s="45"/>
      <c r="ODI1038" s="45"/>
      <c r="ODJ1038" s="45"/>
      <c r="ODK1038" s="45"/>
      <c r="ODL1038" s="45"/>
      <c r="ODM1038" s="45"/>
      <c r="ODN1038" s="45"/>
      <c r="ODO1038" s="45"/>
      <c r="ODP1038" s="45"/>
      <c r="ODQ1038" s="45"/>
      <c r="ODR1038" s="45"/>
      <c r="ODS1038" s="45"/>
      <c r="ODT1038" s="45"/>
      <c r="ODU1038" s="45"/>
      <c r="ODV1038" s="45"/>
      <c r="ODW1038" s="45"/>
      <c r="ODX1038" s="45"/>
      <c r="ODY1038" s="45"/>
      <c r="ODZ1038" s="45"/>
      <c r="OEA1038" s="45"/>
      <c r="OEB1038" s="45"/>
      <c r="OEC1038" s="45"/>
      <c r="OED1038" s="45"/>
      <c r="OEE1038" s="45"/>
      <c r="OEF1038" s="45"/>
      <c r="OEG1038" s="45"/>
      <c r="OEH1038" s="45"/>
      <c r="OEI1038" s="45"/>
      <c r="OEJ1038" s="45"/>
      <c r="OEK1038" s="45"/>
      <c r="OEL1038" s="45"/>
      <c r="OEM1038" s="45"/>
      <c r="OEN1038" s="45"/>
      <c r="OEO1038" s="45"/>
      <c r="OEP1038" s="45"/>
      <c r="OEQ1038" s="45"/>
      <c r="OER1038" s="45"/>
      <c r="OES1038" s="45"/>
      <c r="OET1038" s="45"/>
      <c r="OEU1038" s="45"/>
      <c r="OEV1038" s="45"/>
      <c r="OEW1038" s="45"/>
      <c r="OEX1038" s="45"/>
      <c r="OEY1038" s="45"/>
      <c r="OEZ1038" s="45"/>
      <c r="OFA1038" s="45"/>
      <c r="OFB1038" s="45"/>
      <c r="OFC1038" s="45"/>
      <c r="OFD1038" s="45"/>
      <c r="OFE1038" s="45"/>
      <c r="OFF1038" s="45"/>
      <c r="OFG1038" s="45"/>
      <c r="OFH1038" s="45"/>
      <c r="OFI1038" s="45"/>
      <c r="OFJ1038" s="45"/>
      <c r="OFK1038" s="45"/>
      <c r="OFL1038" s="45"/>
      <c r="OFM1038" s="45"/>
      <c r="OFN1038" s="45"/>
      <c r="OFO1038" s="45"/>
      <c r="OFP1038" s="45"/>
      <c r="OFQ1038" s="45"/>
      <c r="OFR1038" s="45"/>
      <c r="OFS1038" s="45"/>
      <c r="OFT1038" s="45"/>
      <c r="OFU1038" s="45"/>
      <c r="OFV1038" s="45"/>
      <c r="OFW1038" s="45"/>
      <c r="OFX1038" s="45"/>
      <c r="OFY1038" s="45"/>
      <c r="OFZ1038" s="45"/>
      <c r="OGA1038" s="45"/>
      <c r="OGB1038" s="45"/>
      <c r="OGC1038" s="45"/>
      <c r="OGD1038" s="45"/>
      <c r="OGE1038" s="45"/>
      <c r="OGF1038" s="45"/>
      <c r="OGG1038" s="45"/>
      <c r="OGH1038" s="45"/>
      <c r="OGI1038" s="45"/>
      <c r="OGJ1038" s="45"/>
      <c r="OGK1038" s="45"/>
      <c r="OGL1038" s="45"/>
      <c r="OGM1038" s="45"/>
      <c r="OGN1038" s="45"/>
      <c r="OGO1038" s="45"/>
      <c r="OGP1038" s="45"/>
      <c r="OGQ1038" s="45"/>
      <c r="OGR1038" s="45"/>
      <c r="OGS1038" s="45"/>
      <c r="OGT1038" s="45"/>
      <c r="OGU1038" s="45"/>
      <c r="OGV1038" s="45"/>
      <c r="OGW1038" s="45"/>
      <c r="OGX1038" s="45"/>
      <c r="OGY1038" s="45"/>
      <c r="OGZ1038" s="45"/>
      <c r="OHA1038" s="45"/>
      <c r="OHB1038" s="45"/>
      <c r="OHC1038" s="45"/>
      <c r="OHD1038" s="45"/>
      <c r="OHE1038" s="45"/>
      <c r="OHF1038" s="45"/>
      <c r="OHG1038" s="45"/>
      <c r="OHH1038" s="45"/>
      <c r="OHI1038" s="45"/>
      <c r="OHJ1038" s="45"/>
      <c r="OHK1038" s="45"/>
      <c r="OHL1038" s="45"/>
      <c r="OHM1038" s="45"/>
      <c r="OHN1038" s="45"/>
      <c r="OHO1038" s="45"/>
      <c r="OHP1038" s="45"/>
      <c r="OHQ1038" s="45"/>
      <c r="OHR1038" s="45"/>
      <c r="OHS1038" s="45"/>
      <c r="OHT1038" s="45"/>
      <c r="OHU1038" s="45"/>
      <c r="OHV1038" s="45"/>
      <c r="OHW1038" s="45"/>
      <c r="OHX1038" s="45"/>
      <c r="OHY1038" s="45"/>
      <c r="OHZ1038" s="45"/>
      <c r="OIA1038" s="45"/>
      <c r="OIB1038" s="45"/>
      <c r="OIC1038" s="45"/>
      <c r="OID1038" s="45"/>
      <c r="OIE1038" s="45"/>
      <c r="OIF1038" s="45"/>
      <c r="OIG1038" s="45"/>
      <c r="OIH1038" s="45"/>
      <c r="OII1038" s="45"/>
      <c r="OIJ1038" s="45"/>
      <c r="OIK1038" s="45"/>
      <c r="OIL1038" s="45"/>
      <c r="OIM1038" s="45"/>
      <c r="OIN1038" s="45"/>
      <c r="OIO1038" s="45"/>
      <c r="OIP1038" s="45"/>
      <c r="OIQ1038" s="45"/>
      <c r="OIR1038" s="45"/>
      <c r="OIS1038" s="45"/>
      <c r="OIT1038" s="45"/>
      <c r="OIU1038" s="45"/>
      <c r="OIV1038" s="45"/>
      <c r="OIW1038" s="45"/>
      <c r="OIX1038" s="45"/>
      <c r="OIY1038" s="45"/>
      <c r="OIZ1038" s="45"/>
      <c r="OJA1038" s="45"/>
      <c r="OJB1038" s="45"/>
      <c r="OJC1038" s="45"/>
      <c r="OJD1038" s="45"/>
      <c r="OJE1038" s="45"/>
      <c r="OJF1038" s="45"/>
      <c r="OJG1038" s="45"/>
      <c r="OJH1038" s="45"/>
      <c r="OJI1038" s="45"/>
      <c r="OJJ1038" s="45"/>
      <c r="OJK1038" s="45"/>
      <c r="OJL1038" s="45"/>
      <c r="OJM1038" s="45"/>
      <c r="OJN1038" s="45"/>
      <c r="OJO1038" s="45"/>
      <c r="OJP1038" s="45"/>
      <c r="OJQ1038" s="45"/>
      <c r="OJR1038" s="45"/>
      <c r="OJS1038" s="45"/>
      <c r="OJT1038" s="45"/>
      <c r="OJU1038" s="45"/>
      <c r="OJV1038" s="45"/>
      <c r="OJW1038" s="45"/>
      <c r="OJX1038" s="45"/>
      <c r="OJY1038" s="45"/>
      <c r="OJZ1038" s="45"/>
      <c r="OKA1038" s="45"/>
      <c r="OKB1038" s="45"/>
      <c r="OKC1038" s="45"/>
      <c r="OKD1038" s="45"/>
      <c r="OKE1038" s="45"/>
      <c r="OKF1038" s="45"/>
      <c r="OKG1038" s="45"/>
      <c r="OKH1038" s="45"/>
      <c r="OKI1038" s="45"/>
      <c r="OKJ1038" s="45"/>
      <c r="OKK1038" s="45"/>
      <c r="OKL1038" s="45"/>
      <c r="OKM1038" s="45"/>
      <c r="OKN1038" s="45"/>
      <c r="OKO1038" s="45"/>
      <c r="OKP1038" s="45"/>
      <c r="OKQ1038" s="45"/>
      <c r="OKR1038" s="45"/>
      <c r="OKS1038" s="45"/>
      <c r="OKT1038" s="45"/>
      <c r="OKU1038" s="45"/>
      <c r="OKV1038" s="45"/>
      <c r="OKW1038" s="45"/>
      <c r="OKX1038" s="45"/>
      <c r="OKY1038" s="45"/>
      <c r="OKZ1038" s="45"/>
      <c r="OLA1038" s="45"/>
      <c r="OLB1038" s="45"/>
      <c r="OLC1038" s="45"/>
      <c r="OLD1038" s="45"/>
      <c r="OLE1038" s="45"/>
      <c r="OLF1038" s="45"/>
      <c r="OLG1038" s="45"/>
      <c r="OLH1038" s="45"/>
      <c r="OLI1038" s="45"/>
      <c r="OLJ1038" s="45"/>
      <c r="OLK1038" s="45"/>
      <c r="OLL1038" s="45"/>
      <c r="OLM1038" s="45"/>
      <c r="OLN1038" s="45"/>
      <c r="OLO1038" s="45"/>
      <c r="OLP1038" s="45"/>
      <c r="OLQ1038" s="45"/>
      <c r="OLR1038" s="45"/>
      <c r="OLS1038" s="45"/>
      <c r="OLT1038" s="45"/>
      <c r="OLU1038" s="45"/>
      <c r="OLV1038" s="45"/>
      <c r="OLW1038" s="45"/>
      <c r="OLX1038" s="45"/>
      <c r="OLY1038" s="45"/>
      <c r="OLZ1038" s="45"/>
      <c r="OMA1038" s="45"/>
      <c r="OMB1038" s="45"/>
      <c r="OMC1038" s="45"/>
      <c r="OMD1038" s="45"/>
      <c r="OME1038" s="45"/>
      <c r="OMF1038" s="45"/>
      <c r="OMG1038" s="45"/>
      <c r="OMH1038" s="45"/>
      <c r="OMI1038" s="45"/>
      <c r="OMJ1038" s="45"/>
      <c r="OMK1038" s="45"/>
      <c r="OML1038" s="45"/>
      <c r="OMM1038" s="45"/>
      <c r="OMN1038" s="45"/>
      <c r="OMO1038" s="45"/>
      <c r="OMP1038" s="45"/>
      <c r="OMQ1038" s="45"/>
      <c r="OMR1038" s="45"/>
      <c r="OMS1038" s="45"/>
      <c r="OMT1038" s="45"/>
      <c r="OMU1038" s="45"/>
      <c r="OMV1038" s="45"/>
      <c r="OMW1038" s="45"/>
      <c r="OMX1038" s="45"/>
      <c r="OMY1038" s="45"/>
      <c r="OMZ1038" s="45"/>
      <c r="ONA1038" s="45"/>
      <c r="ONB1038" s="45"/>
      <c r="ONC1038" s="45"/>
      <c r="OND1038" s="45"/>
      <c r="ONE1038" s="45"/>
      <c r="ONF1038" s="45"/>
      <c r="ONG1038" s="45"/>
      <c r="ONH1038" s="45"/>
      <c r="ONI1038" s="45"/>
      <c r="ONJ1038" s="45"/>
      <c r="ONK1038" s="45"/>
      <c r="ONL1038" s="45"/>
      <c r="ONM1038" s="45"/>
      <c r="ONN1038" s="45"/>
      <c r="ONO1038" s="45"/>
      <c r="ONP1038" s="45"/>
      <c r="ONQ1038" s="45"/>
      <c r="ONR1038" s="45"/>
      <c r="ONS1038" s="45"/>
      <c r="ONT1038" s="45"/>
      <c r="ONU1038" s="45"/>
      <c r="ONV1038" s="45"/>
      <c r="ONW1038" s="45"/>
      <c r="ONX1038" s="45"/>
      <c r="ONY1038" s="45"/>
      <c r="ONZ1038" s="45"/>
      <c r="OOA1038" s="45"/>
      <c r="OOB1038" s="45"/>
      <c r="OOC1038" s="45"/>
      <c r="OOD1038" s="45"/>
      <c r="OOE1038" s="45"/>
      <c r="OOF1038" s="45"/>
      <c r="OOG1038" s="45"/>
      <c r="OOH1038" s="45"/>
      <c r="OOI1038" s="45"/>
      <c r="OOJ1038" s="45"/>
      <c r="OOK1038" s="45"/>
      <c r="OOL1038" s="45"/>
      <c r="OOM1038" s="45"/>
      <c r="OON1038" s="45"/>
      <c r="OOO1038" s="45"/>
      <c r="OOP1038" s="45"/>
      <c r="OOQ1038" s="45"/>
      <c r="OOR1038" s="45"/>
      <c r="OOS1038" s="45"/>
      <c r="OOT1038" s="45"/>
      <c r="OOU1038" s="45"/>
      <c r="OOV1038" s="45"/>
      <c r="OOW1038" s="45"/>
      <c r="OOX1038" s="45"/>
      <c r="OOY1038" s="45"/>
      <c r="OOZ1038" s="45"/>
      <c r="OPA1038" s="45"/>
      <c r="OPB1038" s="45"/>
      <c r="OPC1038" s="45"/>
      <c r="OPD1038" s="45"/>
      <c r="OPE1038" s="45"/>
      <c r="OPF1038" s="45"/>
      <c r="OPG1038" s="45"/>
      <c r="OPH1038" s="45"/>
      <c r="OPI1038" s="45"/>
      <c r="OPJ1038" s="45"/>
      <c r="OPK1038" s="45"/>
      <c r="OPL1038" s="45"/>
      <c r="OPM1038" s="45"/>
      <c r="OPN1038" s="45"/>
      <c r="OPO1038" s="45"/>
      <c r="OPP1038" s="45"/>
      <c r="OPQ1038" s="45"/>
      <c r="OPR1038" s="45"/>
      <c r="OPS1038" s="45"/>
      <c r="OPT1038" s="45"/>
      <c r="OPU1038" s="45"/>
      <c r="OPV1038" s="45"/>
      <c r="OPW1038" s="45"/>
      <c r="OPX1038" s="45"/>
      <c r="OPY1038" s="45"/>
      <c r="OPZ1038" s="45"/>
      <c r="OQA1038" s="45"/>
      <c r="OQB1038" s="45"/>
      <c r="OQC1038" s="45"/>
      <c r="OQD1038" s="45"/>
      <c r="OQE1038" s="45"/>
      <c r="OQF1038" s="45"/>
      <c r="OQG1038" s="45"/>
      <c r="OQH1038" s="45"/>
      <c r="OQI1038" s="45"/>
      <c r="OQJ1038" s="45"/>
      <c r="OQK1038" s="45"/>
      <c r="OQL1038" s="45"/>
      <c r="OQM1038" s="45"/>
      <c r="OQN1038" s="45"/>
      <c r="OQO1038" s="45"/>
      <c r="OQP1038" s="45"/>
      <c r="OQQ1038" s="45"/>
      <c r="OQR1038" s="45"/>
      <c r="OQS1038" s="45"/>
      <c r="OQT1038" s="45"/>
      <c r="OQU1038" s="45"/>
      <c r="OQV1038" s="45"/>
      <c r="OQW1038" s="45"/>
      <c r="OQX1038" s="45"/>
      <c r="OQY1038" s="45"/>
      <c r="OQZ1038" s="45"/>
      <c r="ORA1038" s="45"/>
      <c r="ORB1038" s="45"/>
      <c r="ORC1038" s="45"/>
      <c r="ORD1038" s="45"/>
      <c r="ORE1038" s="45"/>
      <c r="ORF1038" s="45"/>
      <c r="ORG1038" s="45"/>
      <c r="ORH1038" s="45"/>
      <c r="ORI1038" s="45"/>
      <c r="ORJ1038" s="45"/>
      <c r="ORK1038" s="45"/>
      <c r="ORL1038" s="45"/>
      <c r="ORM1038" s="45"/>
      <c r="ORN1038" s="45"/>
      <c r="ORO1038" s="45"/>
      <c r="ORP1038" s="45"/>
      <c r="ORQ1038" s="45"/>
      <c r="ORR1038" s="45"/>
      <c r="ORS1038" s="45"/>
      <c r="ORT1038" s="45"/>
      <c r="ORU1038" s="45"/>
      <c r="ORV1038" s="45"/>
      <c r="ORW1038" s="45"/>
      <c r="ORX1038" s="45"/>
      <c r="ORY1038" s="45"/>
      <c r="ORZ1038" s="45"/>
      <c r="OSA1038" s="45"/>
      <c r="OSB1038" s="45"/>
      <c r="OSC1038" s="45"/>
      <c r="OSD1038" s="45"/>
      <c r="OSE1038" s="45"/>
      <c r="OSF1038" s="45"/>
      <c r="OSG1038" s="45"/>
      <c r="OSH1038" s="45"/>
      <c r="OSI1038" s="45"/>
      <c r="OSJ1038" s="45"/>
      <c r="OSK1038" s="45"/>
      <c r="OSL1038" s="45"/>
      <c r="OSM1038" s="45"/>
      <c r="OSN1038" s="45"/>
      <c r="OSO1038" s="45"/>
      <c r="OSP1038" s="45"/>
      <c r="OSQ1038" s="45"/>
      <c r="OSR1038" s="45"/>
      <c r="OSS1038" s="45"/>
      <c r="OST1038" s="45"/>
      <c r="OSU1038" s="45"/>
      <c r="OSV1038" s="45"/>
      <c r="OSW1038" s="45"/>
      <c r="OSX1038" s="45"/>
      <c r="OSY1038" s="45"/>
      <c r="OSZ1038" s="45"/>
      <c r="OTA1038" s="45"/>
      <c r="OTB1038" s="45"/>
      <c r="OTC1038" s="45"/>
      <c r="OTD1038" s="45"/>
      <c r="OTE1038" s="45"/>
      <c r="OTF1038" s="45"/>
      <c r="OTG1038" s="45"/>
      <c r="OTH1038" s="45"/>
      <c r="OTI1038" s="45"/>
      <c r="OTJ1038" s="45"/>
      <c r="OTK1038" s="45"/>
      <c r="OTL1038" s="45"/>
      <c r="OTM1038" s="45"/>
      <c r="OTN1038" s="45"/>
      <c r="OTO1038" s="45"/>
      <c r="OTP1038" s="45"/>
      <c r="OTQ1038" s="45"/>
      <c r="OTR1038" s="45"/>
      <c r="OTS1038" s="45"/>
      <c r="OTT1038" s="45"/>
      <c r="OTU1038" s="45"/>
      <c r="OTV1038" s="45"/>
      <c r="OTW1038" s="45"/>
      <c r="OTX1038" s="45"/>
      <c r="OTY1038" s="45"/>
      <c r="OTZ1038" s="45"/>
      <c r="OUA1038" s="45"/>
      <c r="OUB1038" s="45"/>
      <c r="OUC1038" s="45"/>
      <c r="OUD1038" s="45"/>
      <c r="OUE1038" s="45"/>
      <c r="OUF1038" s="45"/>
      <c r="OUG1038" s="45"/>
      <c r="OUH1038" s="45"/>
      <c r="OUI1038" s="45"/>
      <c r="OUJ1038" s="45"/>
      <c r="OUK1038" s="45"/>
      <c r="OUL1038" s="45"/>
      <c r="OUM1038" s="45"/>
      <c r="OUN1038" s="45"/>
      <c r="OUO1038" s="45"/>
      <c r="OUP1038" s="45"/>
      <c r="OUQ1038" s="45"/>
      <c r="OUR1038" s="45"/>
      <c r="OUS1038" s="45"/>
      <c r="OUT1038" s="45"/>
      <c r="OUU1038" s="45"/>
      <c r="OUV1038" s="45"/>
      <c r="OUW1038" s="45"/>
      <c r="OUX1038" s="45"/>
      <c r="OUY1038" s="45"/>
      <c r="OUZ1038" s="45"/>
      <c r="OVA1038" s="45"/>
      <c r="OVB1038" s="45"/>
      <c r="OVC1038" s="45"/>
      <c r="OVD1038" s="45"/>
      <c r="OVE1038" s="45"/>
      <c r="OVF1038" s="45"/>
      <c r="OVG1038" s="45"/>
      <c r="OVH1038" s="45"/>
      <c r="OVI1038" s="45"/>
      <c r="OVJ1038" s="45"/>
      <c r="OVK1038" s="45"/>
      <c r="OVL1038" s="45"/>
      <c r="OVM1038" s="45"/>
      <c r="OVN1038" s="45"/>
      <c r="OVO1038" s="45"/>
      <c r="OVP1038" s="45"/>
      <c r="OVQ1038" s="45"/>
      <c r="OVR1038" s="45"/>
      <c r="OVS1038" s="45"/>
      <c r="OVT1038" s="45"/>
      <c r="OVU1038" s="45"/>
      <c r="OVV1038" s="45"/>
      <c r="OVW1038" s="45"/>
      <c r="OVX1038" s="45"/>
      <c r="OVY1038" s="45"/>
      <c r="OVZ1038" s="45"/>
      <c r="OWA1038" s="45"/>
      <c r="OWB1038" s="45"/>
      <c r="OWC1038" s="45"/>
      <c r="OWD1038" s="45"/>
      <c r="OWE1038" s="45"/>
      <c r="OWF1038" s="45"/>
      <c r="OWG1038" s="45"/>
      <c r="OWH1038" s="45"/>
      <c r="OWI1038" s="45"/>
      <c r="OWJ1038" s="45"/>
      <c r="OWK1038" s="45"/>
      <c r="OWL1038" s="45"/>
      <c r="OWM1038" s="45"/>
      <c r="OWN1038" s="45"/>
      <c r="OWO1038" s="45"/>
      <c r="OWP1038" s="45"/>
      <c r="OWQ1038" s="45"/>
      <c r="OWR1038" s="45"/>
      <c r="OWS1038" s="45"/>
      <c r="OWT1038" s="45"/>
      <c r="OWU1038" s="45"/>
      <c r="OWV1038" s="45"/>
      <c r="OWW1038" s="45"/>
      <c r="OWX1038" s="45"/>
      <c r="OWY1038" s="45"/>
      <c r="OWZ1038" s="45"/>
      <c r="OXA1038" s="45"/>
      <c r="OXB1038" s="45"/>
      <c r="OXC1038" s="45"/>
      <c r="OXD1038" s="45"/>
      <c r="OXE1038" s="45"/>
      <c r="OXF1038" s="45"/>
      <c r="OXG1038" s="45"/>
      <c r="OXH1038" s="45"/>
      <c r="OXI1038" s="45"/>
      <c r="OXJ1038" s="45"/>
      <c r="OXK1038" s="45"/>
      <c r="OXL1038" s="45"/>
      <c r="OXM1038" s="45"/>
      <c r="OXN1038" s="45"/>
      <c r="OXO1038" s="45"/>
      <c r="OXP1038" s="45"/>
      <c r="OXQ1038" s="45"/>
      <c r="OXR1038" s="45"/>
      <c r="OXS1038" s="45"/>
      <c r="OXT1038" s="45"/>
      <c r="OXU1038" s="45"/>
      <c r="OXV1038" s="45"/>
      <c r="OXW1038" s="45"/>
      <c r="OXX1038" s="45"/>
      <c r="OXY1038" s="45"/>
      <c r="OXZ1038" s="45"/>
      <c r="OYA1038" s="45"/>
      <c r="OYB1038" s="45"/>
      <c r="OYC1038" s="45"/>
      <c r="OYD1038" s="45"/>
      <c r="OYE1038" s="45"/>
      <c r="OYF1038" s="45"/>
      <c r="OYG1038" s="45"/>
      <c r="OYH1038" s="45"/>
      <c r="OYI1038" s="45"/>
      <c r="OYJ1038" s="45"/>
      <c r="OYK1038" s="45"/>
      <c r="OYL1038" s="45"/>
      <c r="OYM1038" s="45"/>
      <c r="OYN1038" s="45"/>
      <c r="OYO1038" s="45"/>
      <c r="OYP1038" s="45"/>
      <c r="OYQ1038" s="45"/>
      <c r="OYR1038" s="45"/>
      <c r="OYS1038" s="45"/>
      <c r="OYT1038" s="45"/>
      <c r="OYU1038" s="45"/>
      <c r="OYV1038" s="45"/>
      <c r="OYW1038" s="45"/>
      <c r="OYX1038" s="45"/>
      <c r="OYY1038" s="45"/>
      <c r="OYZ1038" s="45"/>
      <c r="OZA1038" s="45"/>
      <c r="OZB1038" s="45"/>
      <c r="OZC1038" s="45"/>
      <c r="OZD1038" s="45"/>
      <c r="OZE1038" s="45"/>
      <c r="OZF1038" s="45"/>
      <c r="OZG1038" s="45"/>
      <c r="OZH1038" s="45"/>
      <c r="OZI1038" s="45"/>
      <c r="OZJ1038" s="45"/>
      <c r="OZK1038" s="45"/>
      <c r="OZL1038" s="45"/>
      <c r="OZM1038" s="45"/>
      <c r="OZN1038" s="45"/>
      <c r="OZO1038" s="45"/>
      <c r="OZP1038" s="45"/>
      <c r="OZQ1038" s="45"/>
      <c r="OZR1038" s="45"/>
      <c r="OZS1038" s="45"/>
      <c r="OZT1038" s="45"/>
      <c r="OZU1038" s="45"/>
      <c r="OZV1038" s="45"/>
      <c r="OZW1038" s="45"/>
      <c r="OZX1038" s="45"/>
      <c r="OZY1038" s="45"/>
      <c r="OZZ1038" s="45"/>
      <c r="PAA1038" s="45"/>
      <c r="PAB1038" s="45"/>
      <c r="PAC1038" s="45"/>
      <c r="PAD1038" s="45"/>
      <c r="PAE1038" s="45"/>
      <c r="PAF1038" s="45"/>
      <c r="PAG1038" s="45"/>
      <c r="PAH1038" s="45"/>
      <c r="PAI1038" s="45"/>
      <c r="PAJ1038" s="45"/>
      <c r="PAK1038" s="45"/>
      <c r="PAL1038" s="45"/>
      <c r="PAM1038" s="45"/>
      <c r="PAN1038" s="45"/>
      <c r="PAO1038" s="45"/>
      <c r="PAP1038" s="45"/>
      <c r="PAQ1038" s="45"/>
      <c r="PAR1038" s="45"/>
      <c r="PAS1038" s="45"/>
      <c r="PAT1038" s="45"/>
      <c r="PAU1038" s="45"/>
      <c r="PAV1038" s="45"/>
      <c r="PAW1038" s="45"/>
      <c r="PAX1038" s="45"/>
      <c r="PAY1038" s="45"/>
      <c r="PAZ1038" s="45"/>
      <c r="PBA1038" s="45"/>
      <c r="PBB1038" s="45"/>
      <c r="PBC1038" s="45"/>
      <c r="PBD1038" s="45"/>
      <c r="PBE1038" s="45"/>
      <c r="PBF1038" s="45"/>
      <c r="PBG1038" s="45"/>
      <c r="PBH1038" s="45"/>
      <c r="PBI1038" s="45"/>
      <c r="PBJ1038" s="45"/>
      <c r="PBK1038" s="45"/>
      <c r="PBL1038" s="45"/>
      <c r="PBM1038" s="45"/>
      <c r="PBN1038" s="45"/>
      <c r="PBO1038" s="45"/>
      <c r="PBP1038" s="45"/>
      <c r="PBQ1038" s="45"/>
      <c r="PBR1038" s="45"/>
      <c r="PBS1038" s="45"/>
      <c r="PBT1038" s="45"/>
      <c r="PBU1038" s="45"/>
      <c r="PBV1038" s="45"/>
      <c r="PBW1038" s="45"/>
      <c r="PBX1038" s="45"/>
      <c r="PBY1038" s="45"/>
      <c r="PBZ1038" s="45"/>
      <c r="PCA1038" s="45"/>
      <c r="PCB1038" s="45"/>
      <c r="PCC1038" s="45"/>
      <c r="PCD1038" s="45"/>
      <c r="PCE1038" s="45"/>
      <c r="PCF1038" s="45"/>
      <c r="PCG1038" s="45"/>
      <c r="PCH1038" s="45"/>
      <c r="PCI1038" s="45"/>
      <c r="PCJ1038" s="45"/>
      <c r="PCK1038" s="45"/>
      <c r="PCL1038" s="45"/>
      <c r="PCM1038" s="45"/>
      <c r="PCN1038" s="45"/>
      <c r="PCO1038" s="45"/>
      <c r="PCP1038" s="45"/>
      <c r="PCQ1038" s="45"/>
      <c r="PCR1038" s="45"/>
      <c r="PCS1038" s="45"/>
      <c r="PCT1038" s="45"/>
      <c r="PCU1038" s="45"/>
      <c r="PCV1038" s="45"/>
      <c r="PCW1038" s="45"/>
      <c r="PCX1038" s="45"/>
      <c r="PCY1038" s="45"/>
      <c r="PCZ1038" s="45"/>
      <c r="PDA1038" s="45"/>
      <c r="PDB1038" s="45"/>
      <c r="PDC1038" s="45"/>
      <c r="PDD1038" s="45"/>
      <c r="PDE1038" s="45"/>
      <c r="PDF1038" s="45"/>
      <c r="PDG1038" s="45"/>
      <c r="PDH1038" s="45"/>
      <c r="PDI1038" s="45"/>
      <c r="PDJ1038" s="45"/>
      <c r="PDK1038" s="45"/>
      <c r="PDL1038" s="45"/>
      <c r="PDM1038" s="45"/>
      <c r="PDN1038" s="45"/>
      <c r="PDO1038" s="45"/>
      <c r="PDP1038" s="45"/>
      <c r="PDQ1038" s="45"/>
      <c r="PDR1038" s="45"/>
      <c r="PDS1038" s="45"/>
      <c r="PDT1038" s="45"/>
      <c r="PDU1038" s="45"/>
      <c r="PDV1038" s="45"/>
      <c r="PDW1038" s="45"/>
      <c r="PDX1038" s="45"/>
      <c r="PDY1038" s="45"/>
      <c r="PDZ1038" s="45"/>
      <c r="PEA1038" s="45"/>
      <c r="PEB1038" s="45"/>
      <c r="PEC1038" s="45"/>
      <c r="PED1038" s="45"/>
      <c r="PEE1038" s="45"/>
      <c r="PEF1038" s="45"/>
      <c r="PEG1038" s="45"/>
      <c r="PEH1038" s="45"/>
      <c r="PEI1038" s="45"/>
      <c r="PEJ1038" s="45"/>
      <c r="PEK1038" s="45"/>
      <c r="PEL1038" s="45"/>
      <c r="PEM1038" s="45"/>
      <c r="PEN1038" s="45"/>
      <c r="PEO1038" s="45"/>
      <c r="PEP1038" s="45"/>
      <c r="PEQ1038" s="45"/>
      <c r="PER1038" s="45"/>
      <c r="PES1038" s="45"/>
      <c r="PET1038" s="45"/>
      <c r="PEU1038" s="45"/>
      <c r="PEV1038" s="45"/>
      <c r="PEW1038" s="45"/>
      <c r="PEX1038" s="45"/>
      <c r="PEY1038" s="45"/>
      <c r="PEZ1038" s="45"/>
      <c r="PFA1038" s="45"/>
      <c r="PFB1038" s="45"/>
      <c r="PFC1038" s="45"/>
      <c r="PFD1038" s="45"/>
      <c r="PFE1038" s="45"/>
      <c r="PFF1038" s="45"/>
      <c r="PFG1038" s="45"/>
      <c r="PFH1038" s="45"/>
      <c r="PFI1038" s="45"/>
      <c r="PFJ1038" s="45"/>
      <c r="PFK1038" s="45"/>
      <c r="PFL1038" s="45"/>
      <c r="PFM1038" s="45"/>
      <c r="PFN1038" s="45"/>
      <c r="PFO1038" s="45"/>
      <c r="PFP1038" s="45"/>
      <c r="PFQ1038" s="45"/>
      <c r="PFR1038" s="45"/>
      <c r="PFS1038" s="45"/>
      <c r="PFT1038" s="45"/>
      <c r="PFU1038" s="45"/>
      <c r="PFV1038" s="45"/>
      <c r="PFW1038" s="45"/>
      <c r="PFX1038" s="45"/>
      <c r="PFY1038" s="45"/>
      <c r="PFZ1038" s="45"/>
      <c r="PGA1038" s="45"/>
      <c r="PGB1038" s="45"/>
      <c r="PGC1038" s="45"/>
      <c r="PGD1038" s="45"/>
      <c r="PGE1038" s="45"/>
      <c r="PGF1038" s="45"/>
      <c r="PGG1038" s="45"/>
      <c r="PGH1038" s="45"/>
      <c r="PGI1038" s="45"/>
      <c r="PGJ1038" s="45"/>
      <c r="PGK1038" s="45"/>
      <c r="PGL1038" s="45"/>
      <c r="PGM1038" s="45"/>
      <c r="PGN1038" s="45"/>
      <c r="PGO1038" s="45"/>
      <c r="PGP1038" s="45"/>
      <c r="PGQ1038" s="45"/>
      <c r="PGR1038" s="45"/>
      <c r="PGS1038" s="45"/>
      <c r="PGT1038" s="45"/>
      <c r="PGU1038" s="45"/>
      <c r="PGV1038" s="45"/>
      <c r="PGW1038" s="45"/>
      <c r="PGX1038" s="45"/>
      <c r="PGY1038" s="45"/>
      <c r="PGZ1038" s="45"/>
      <c r="PHA1038" s="45"/>
      <c r="PHB1038" s="45"/>
      <c r="PHC1038" s="45"/>
      <c r="PHD1038" s="45"/>
      <c r="PHE1038" s="45"/>
      <c r="PHF1038" s="45"/>
      <c r="PHG1038" s="45"/>
      <c r="PHH1038" s="45"/>
      <c r="PHI1038" s="45"/>
      <c r="PHJ1038" s="45"/>
      <c r="PHK1038" s="45"/>
      <c r="PHL1038" s="45"/>
      <c r="PHM1038" s="45"/>
      <c r="PHN1038" s="45"/>
      <c r="PHO1038" s="45"/>
      <c r="PHP1038" s="45"/>
      <c r="PHQ1038" s="45"/>
      <c r="PHR1038" s="45"/>
      <c r="PHS1038" s="45"/>
      <c r="PHT1038" s="45"/>
      <c r="PHU1038" s="45"/>
      <c r="PHV1038" s="45"/>
      <c r="PHW1038" s="45"/>
      <c r="PHX1038" s="45"/>
      <c r="PHY1038" s="45"/>
      <c r="PHZ1038" s="45"/>
      <c r="PIA1038" s="45"/>
      <c r="PIB1038" s="45"/>
      <c r="PIC1038" s="45"/>
      <c r="PID1038" s="45"/>
      <c r="PIE1038" s="45"/>
      <c r="PIF1038" s="45"/>
      <c r="PIG1038" s="45"/>
      <c r="PIH1038" s="45"/>
      <c r="PII1038" s="45"/>
      <c r="PIJ1038" s="45"/>
      <c r="PIK1038" s="45"/>
      <c r="PIL1038" s="45"/>
      <c r="PIM1038" s="45"/>
      <c r="PIN1038" s="45"/>
      <c r="PIO1038" s="45"/>
      <c r="PIP1038" s="45"/>
      <c r="PIQ1038" s="45"/>
      <c r="PIR1038" s="45"/>
      <c r="PIS1038" s="45"/>
      <c r="PIT1038" s="45"/>
      <c r="PIU1038" s="45"/>
      <c r="PIV1038" s="45"/>
      <c r="PIW1038" s="45"/>
      <c r="PIX1038" s="45"/>
      <c r="PIY1038" s="45"/>
      <c r="PIZ1038" s="45"/>
      <c r="PJA1038" s="45"/>
      <c r="PJB1038" s="45"/>
      <c r="PJC1038" s="45"/>
      <c r="PJD1038" s="45"/>
      <c r="PJE1038" s="45"/>
      <c r="PJF1038" s="45"/>
      <c r="PJG1038" s="45"/>
      <c r="PJH1038" s="45"/>
      <c r="PJI1038" s="45"/>
      <c r="PJJ1038" s="45"/>
      <c r="PJK1038" s="45"/>
      <c r="PJL1038" s="45"/>
      <c r="PJM1038" s="45"/>
      <c r="PJN1038" s="45"/>
      <c r="PJO1038" s="45"/>
      <c r="PJP1038" s="45"/>
      <c r="PJQ1038" s="45"/>
      <c r="PJR1038" s="45"/>
      <c r="PJS1038" s="45"/>
      <c r="PJT1038" s="45"/>
      <c r="PJU1038" s="45"/>
      <c r="PJV1038" s="45"/>
      <c r="PJW1038" s="45"/>
      <c r="PJX1038" s="45"/>
      <c r="PJY1038" s="45"/>
      <c r="PJZ1038" s="45"/>
      <c r="PKA1038" s="45"/>
      <c r="PKB1038" s="45"/>
      <c r="PKC1038" s="45"/>
      <c r="PKD1038" s="45"/>
      <c r="PKE1038" s="45"/>
      <c r="PKF1038" s="45"/>
      <c r="PKG1038" s="45"/>
      <c r="PKH1038" s="45"/>
      <c r="PKI1038" s="45"/>
      <c r="PKJ1038" s="45"/>
      <c r="PKK1038" s="45"/>
      <c r="PKL1038" s="45"/>
      <c r="PKM1038" s="45"/>
      <c r="PKN1038" s="45"/>
      <c r="PKO1038" s="45"/>
      <c r="PKP1038" s="45"/>
      <c r="PKQ1038" s="45"/>
      <c r="PKR1038" s="45"/>
      <c r="PKS1038" s="45"/>
      <c r="PKT1038" s="45"/>
      <c r="PKU1038" s="45"/>
      <c r="PKV1038" s="45"/>
      <c r="PKW1038" s="45"/>
      <c r="PKX1038" s="45"/>
      <c r="PKY1038" s="45"/>
      <c r="PKZ1038" s="45"/>
      <c r="PLA1038" s="45"/>
      <c r="PLB1038" s="45"/>
      <c r="PLC1038" s="45"/>
      <c r="PLD1038" s="45"/>
      <c r="PLE1038" s="45"/>
      <c r="PLF1038" s="45"/>
      <c r="PLG1038" s="45"/>
      <c r="PLH1038" s="45"/>
      <c r="PLI1038" s="45"/>
      <c r="PLJ1038" s="45"/>
      <c r="PLK1038" s="45"/>
      <c r="PLL1038" s="45"/>
      <c r="PLM1038" s="45"/>
      <c r="PLN1038" s="45"/>
      <c r="PLO1038" s="45"/>
      <c r="PLP1038" s="45"/>
      <c r="PLQ1038" s="45"/>
      <c r="PLR1038" s="45"/>
      <c r="PLS1038" s="45"/>
      <c r="PLT1038" s="45"/>
      <c r="PLU1038" s="45"/>
      <c r="PLV1038" s="45"/>
      <c r="PLW1038" s="45"/>
      <c r="PLX1038" s="45"/>
      <c r="PLY1038" s="45"/>
      <c r="PLZ1038" s="45"/>
      <c r="PMA1038" s="45"/>
      <c r="PMB1038" s="45"/>
      <c r="PMC1038" s="45"/>
      <c r="PMD1038" s="45"/>
      <c r="PME1038" s="45"/>
      <c r="PMF1038" s="45"/>
      <c r="PMG1038" s="45"/>
      <c r="PMH1038" s="45"/>
      <c r="PMI1038" s="45"/>
      <c r="PMJ1038" s="45"/>
      <c r="PMK1038" s="45"/>
      <c r="PML1038" s="45"/>
      <c r="PMM1038" s="45"/>
      <c r="PMN1038" s="45"/>
      <c r="PMO1038" s="45"/>
      <c r="PMP1038" s="45"/>
      <c r="PMQ1038" s="45"/>
      <c r="PMR1038" s="45"/>
      <c r="PMS1038" s="45"/>
      <c r="PMT1038" s="45"/>
      <c r="PMU1038" s="45"/>
      <c r="PMV1038" s="45"/>
      <c r="PMW1038" s="45"/>
      <c r="PMX1038" s="45"/>
      <c r="PMY1038" s="45"/>
      <c r="PMZ1038" s="45"/>
      <c r="PNA1038" s="45"/>
      <c r="PNB1038" s="45"/>
      <c r="PNC1038" s="45"/>
      <c r="PND1038" s="45"/>
      <c r="PNE1038" s="45"/>
      <c r="PNF1038" s="45"/>
      <c r="PNG1038" s="45"/>
      <c r="PNH1038" s="45"/>
      <c r="PNI1038" s="45"/>
      <c r="PNJ1038" s="45"/>
      <c r="PNK1038" s="45"/>
      <c r="PNL1038" s="45"/>
      <c r="PNM1038" s="45"/>
      <c r="PNN1038" s="45"/>
      <c r="PNO1038" s="45"/>
      <c r="PNP1038" s="45"/>
      <c r="PNQ1038" s="45"/>
      <c r="PNR1038" s="45"/>
      <c r="PNS1038" s="45"/>
      <c r="PNT1038" s="45"/>
      <c r="PNU1038" s="45"/>
      <c r="PNV1038" s="45"/>
      <c r="PNW1038" s="45"/>
      <c r="PNX1038" s="45"/>
      <c r="PNY1038" s="45"/>
      <c r="PNZ1038" s="45"/>
      <c r="POA1038" s="45"/>
      <c r="POB1038" s="45"/>
      <c r="POC1038" s="45"/>
      <c r="POD1038" s="45"/>
      <c r="POE1038" s="45"/>
      <c r="POF1038" s="45"/>
      <c r="POG1038" s="45"/>
      <c r="POH1038" s="45"/>
      <c r="POI1038" s="45"/>
      <c r="POJ1038" s="45"/>
      <c r="POK1038" s="45"/>
      <c r="POL1038" s="45"/>
      <c r="POM1038" s="45"/>
      <c r="PON1038" s="45"/>
      <c r="POO1038" s="45"/>
      <c r="POP1038" s="45"/>
      <c r="POQ1038" s="45"/>
      <c r="POR1038" s="45"/>
      <c r="POS1038" s="45"/>
      <c r="POT1038" s="45"/>
      <c r="POU1038" s="45"/>
      <c r="POV1038" s="45"/>
      <c r="POW1038" s="45"/>
      <c r="POX1038" s="45"/>
      <c r="POY1038" s="45"/>
      <c r="POZ1038" s="45"/>
      <c r="PPA1038" s="45"/>
      <c r="PPB1038" s="45"/>
      <c r="PPC1038" s="45"/>
      <c r="PPD1038" s="45"/>
      <c r="PPE1038" s="45"/>
      <c r="PPF1038" s="45"/>
      <c r="PPG1038" s="45"/>
      <c r="PPH1038" s="45"/>
      <c r="PPI1038" s="45"/>
      <c r="PPJ1038" s="45"/>
      <c r="PPK1038" s="45"/>
      <c r="PPL1038" s="45"/>
      <c r="PPM1038" s="45"/>
      <c r="PPN1038" s="45"/>
      <c r="PPO1038" s="45"/>
      <c r="PPP1038" s="45"/>
      <c r="PPQ1038" s="45"/>
      <c r="PPR1038" s="45"/>
      <c r="PPS1038" s="45"/>
      <c r="PPT1038" s="45"/>
      <c r="PPU1038" s="45"/>
      <c r="PPV1038" s="45"/>
      <c r="PPW1038" s="45"/>
      <c r="PPX1038" s="45"/>
      <c r="PPY1038" s="45"/>
      <c r="PPZ1038" s="45"/>
      <c r="PQA1038" s="45"/>
      <c r="PQB1038" s="45"/>
      <c r="PQC1038" s="45"/>
      <c r="PQD1038" s="45"/>
      <c r="PQE1038" s="45"/>
      <c r="PQF1038" s="45"/>
      <c r="PQG1038" s="45"/>
      <c r="PQH1038" s="45"/>
      <c r="PQI1038" s="45"/>
      <c r="PQJ1038" s="45"/>
      <c r="PQK1038" s="45"/>
      <c r="PQL1038" s="45"/>
      <c r="PQM1038" s="45"/>
      <c r="PQN1038" s="45"/>
      <c r="PQO1038" s="45"/>
      <c r="PQP1038" s="45"/>
      <c r="PQQ1038" s="45"/>
      <c r="PQR1038" s="45"/>
      <c r="PQS1038" s="45"/>
      <c r="PQT1038" s="45"/>
      <c r="PQU1038" s="45"/>
      <c r="PQV1038" s="45"/>
      <c r="PQW1038" s="45"/>
      <c r="PQX1038" s="45"/>
      <c r="PQY1038" s="45"/>
      <c r="PQZ1038" s="45"/>
      <c r="PRA1038" s="45"/>
      <c r="PRB1038" s="45"/>
      <c r="PRC1038" s="45"/>
      <c r="PRD1038" s="45"/>
      <c r="PRE1038" s="45"/>
      <c r="PRF1038" s="45"/>
      <c r="PRG1038" s="45"/>
      <c r="PRH1038" s="45"/>
      <c r="PRI1038" s="45"/>
      <c r="PRJ1038" s="45"/>
      <c r="PRK1038" s="45"/>
      <c r="PRL1038" s="45"/>
      <c r="PRM1038" s="45"/>
      <c r="PRN1038" s="45"/>
      <c r="PRO1038" s="45"/>
      <c r="PRP1038" s="45"/>
      <c r="PRQ1038" s="45"/>
      <c r="PRR1038" s="45"/>
      <c r="PRS1038" s="45"/>
      <c r="PRT1038" s="45"/>
      <c r="PRU1038" s="45"/>
      <c r="PRV1038" s="45"/>
      <c r="PRW1038" s="45"/>
      <c r="PRX1038" s="45"/>
      <c r="PRY1038" s="45"/>
      <c r="PRZ1038" s="45"/>
      <c r="PSA1038" s="45"/>
      <c r="PSB1038" s="45"/>
      <c r="PSC1038" s="45"/>
      <c r="PSD1038" s="45"/>
      <c r="PSE1038" s="45"/>
      <c r="PSF1038" s="45"/>
      <c r="PSG1038" s="45"/>
      <c r="PSH1038" s="45"/>
      <c r="PSI1038" s="45"/>
      <c r="PSJ1038" s="45"/>
      <c r="PSK1038" s="45"/>
      <c r="PSL1038" s="45"/>
      <c r="PSM1038" s="45"/>
      <c r="PSN1038" s="45"/>
      <c r="PSO1038" s="45"/>
      <c r="PSP1038" s="45"/>
      <c r="PSQ1038" s="45"/>
      <c r="PSR1038" s="45"/>
      <c r="PSS1038" s="45"/>
      <c r="PST1038" s="45"/>
      <c r="PSU1038" s="45"/>
      <c r="PSV1038" s="45"/>
      <c r="PSW1038" s="45"/>
      <c r="PSX1038" s="45"/>
      <c r="PSY1038" s="45"/>
      <c r="PSZ1038" s="45"/>
      <c r="PTA1038" s="45"/>
      <c r="PTB1038" s="45"/>
      <c r="PTC1038" s="45"/>
      <c r="PTD1038" s="45"/>
      <c r="PTE1038" s="45"/>
      <c r="PTF1038" s="45"/>
      <c r="PTG1038" s="45"/>
      <c r="PTH1038" s="45"/>
      <c r="PTI1038" s="45"/>
      <c r="PTJ1038" s="45"/>
      <c r="PTK1038" s="45"/>
      <c r="PTL1038" s="45"/>
      <c r="PTM1038" s="45"/>
      <c r="PTN1038" s="45"/>
      <c r="PTO1038" s="45"/>
      <c r="PTP1038" s="45"/>
      <c r="PTQ1038" s="45"/>
      <c r="PTR1038" s="45"/>
      <c r="PTS1038" s="45"/>
      <c r="PTT1038" s="45"/>
      <c r="PTU1038" s="45"/>
      <c r="PTV1038" s="45"/>
      <c r="PTW1038" s="45"/>
      <c r="PTX1038" s="45"/>
      <c r="PTY1038" s="45"/>
      <c r="PTZ1038" s="45"/>
      <c r="PUA1038" s="45"/>
      <c r="PUB1038" s="45"/>
      <c r="PUC1038" s="45"/>
      <c r="PUD1038" s="45"/>
      <c r="PUE1038" s="45"/>
      <c r="PUF1038" s="45"/>
      <c r="PUG1038" s="45"/>
      <c r="PUH1038" s="45"/>
      <c r="PUI1038" s="45"/>
      <c r="PUJ1038" s="45"/>
      <c r="PUK1038" s="45"/>
      <c r="PUL1038" s="45"/>
      <c r="PUM1038" s="45"/>
      <c r="PUN1038" s="45"/>
      <c r="PUO1038" s="45"/>
      <c r="PUP1038" s="45"/>
      <c r="PUQ1038" s="45"/>
      <c r="PUR1038" s="45"/>
      <c r="PUS1038" s="45"/>
      <c r="PUT1038" s="45"/>
      <c r="PUU1038" s="45"/>
      <c r="PUV1038" s="45"/>
      <c r="PUW1038" s="45"/>
      <c r="PUX1038" s="45"/>
      <c r="PUY1038" s="45"/>
      <c r="PUZ1038" s="45"/>
      <c r="PVA1038" s="45"/>
      <c r="PVB1038" s="45"/>
      <c r="PVC1038" s="45"/>
      <c r="PVD1038" s="45"/>
      <c r="PVE1038" s="45"/>
      <c r="PVF1038" s="45"/>
      <c r="PVG1038" s="45"/>
      <c r="PVH1038" s="45"/>
      <c r="PVI1038" s="45"/>
      <c r="PVJ1038" s="45"/>
      <c r="PVK1038" s="45"/>
      <c r="PVL1038" s="45"/>
      <c r="PVM1038" s="45"/>
      <c r="PVN1038" s="45"/>
      <c r="PVO1038" s="45"/>
      <c r="PVP1038" s="45"/>
      <c r="PVQ1038" s="45"/>
      <c r="PVR1038" s="45"/>
      <c r="PVS1038" s="45"/>
      <c r="PVT1038" s="45"/>
      <c r="PVU1038" s="45"/>
      <c r="PVV1038" s="45"/>
      <c r="PVW1038" s="45"/>
      <c r="PVX1038" s="45"/>
      <c r="PVY1038" s="45"/>
      <c r="PVZ1038" s="45"/>
      <c r="PWA1038" s="45"/>
      <c r="PWB1038" s="45"/>
      <c r="PWC1038" s="45"/>
      <c r="PWD1038" s="45"/>
      <c r="PWE1038" s="45"/>
      <c r="PWF1038" s="45"/>
      <c r="PWG1038" s="45"/>
      <c r="PWH1038" s="45"/>
      <c r="PWI1038" s="45"/>
      <c r="PWJ1038" s="45"/>
      <c r="PWK1038" s="45"/>
      <c r="PWL1038" s="45"/>
      <c r="PWM1038" s="45"/>
      <c r="PWN1038" s="45"/>
      <c r="PWO1038" s="45"/>
      <c r="PWP1038" s="45"/>
      <c r="PWQ1038" s="45"/>
      <c r="PWR1038" s="45"/>
      <c r="PWS1038" s="45"/>
      <c r="PWT1038" s="45"/>
      <c r="PWU1038" s="45"/>
      <c r="PWV1038" s="45"/>
      <c r="PWW1038" s="45"/>
      <c r="PWX1038" s="45"/>
      <c r="PWY1038" s="45"/>
      <c r="PWZ1038" s="45"/>
      <c r="PXA1038" s="45"/>
      <c r="PXB1038" s="45"/>
      <c r="PXC1038" s="45"/>
      <c r="PXD1038" s="45"/>
      <c r="PXE1038" s="45"/>
      <c r="PXF1038" s="45"/>
      <c r="PXG1038" s="45"/>
      <c r="PXH1038" s="45"/>
      <c r="PXI1038" s="45"/>
      <c r="PXJ1038" s="45"/>
      <c r="PXK1038" s="45"/>
      <c r="PXL1038" s="45"/>
      <c r="PXM1038" s="45"/>
      <c r="PXN1038" s="45"/>
      <c r="PXO1038" s="45"/>
      <c r="PXP1038" s="45"/>
      <c r="PXQ1038" s="45"/>
      <c r="PXR1038" s="45"/>
      <c r="PXS1038" s="45"/>
      <c r="PXT1038" s="45"/>
      <c r="PXU1038" s="45"/>
      <c r="PXV1038" s="45"/>
      <c r="PXW1038" s="45"/>
      <c r="PXX1038" s="45"/>
      <c r="PXY1038" s="45"/>
      <c r="PXZ1038" s="45"/>
      <c r="PYA1038" s="45"/>
      <c r="PYB1038" s="45"/>
      <c r="PYC1038" s="45"/>
      <c r="PYD1038" s="45"/>
      <c r="PYE1038" s="45"/>
      <c r="PYF1038" s="45"/>
      <c r="PYG1038" s="45"/>
      <c r="PYH1038" s="45"/>
      <c r="PYI1038" s="45"/>
      <c r="PYJ1038" s="45"/>
      <c r="PYK1038" s="45"/>
      <c r="PYL1038" s="45"/>
      <c r="PYM1038" s="45"/>
      <c r="PYN1038" s="45"/>
      <c r="PYO1038" s="45"/>
      <c r="PYP1038" s="45"/>
      <c r="PYQ1038" s="45"/>
      <c r="PYR1038" s="45"/>
      <c r="PYS1038" s="45"/>
      <c r="PYT1038" s="45"/>
      <c r="PYU1038" s="45"/>
      <c r="PYV1038" s="45"/>
      <c r="PYW1038" s="45"/>
      <c r="PYX1038" s="45"/>
      <c r="PYY1038" s="45"/>
      <c r="PYZ1038" s="45"/>
      <c r="PZA1038" s="45"/>
      <c r="PZB1038" s="45"/>
      <c r="PZC1038" s="45"/>
      <c r="PZD1038" s="45"/>
      <c r="PZE1038" s="45"/>
      <c r="PZF1038" s="45"/>
      <c r="PZG1038" s="45"/>
      <c r="PZH1038" s="45"/>
      <c r="PZI1038" s="45"/>
      <c r="PZJ1038" s="45"/>
      <c r="PZK1038" s="45"/>
      <c r="PZL1038" s="45"/>
      <c r="PZM1038" s="45"/>
      <c r="PZN1038" s="45"/>
      <c r="PZO1038" s="45"/>
      <c r="PZP1038" s="45"/>
      <c r="PZQ1038" s="45"/>
      <c r="PZR1038" s="45"/>
      <c r="PZS1038" s="45"/>
      <c r="PZT1038" s="45"/>
      <c r="PZU1038" s="45"/>
      <c r="PZV1038" s="45"/>
      <c r="PZW1038" s="45"/>
      <c r="PZX1038" s="45"/>
      <c r="PZY1038" s="45"/>
      <c r="PZZ1038" s="45"/>
      <c r="QAA1038" s="45"/>
      <c r="QAB1038" s="45"/>
      <c r="QAC1038" s="45"/>
      <c r="QAD1038" s="45"/>
      <c r="QAE1038" s="45"/>
      <c r="QAF1038" s="45"/>
      <c r="QAG1038" s="45"/>
      <c r="QAH1038" s="45"/>
      <c r="QAI1038" s="45"/>
      <c r="QAJ1038" s="45"/>
      <c r="QAK1038" s="45"/>
      <c r="QAL1038" s="45"/>
      <c r="QAM1038" s="45"/>
      <c r="QAN1038" s="45"/>
      <c r="QAO1038" s="45"/>
      <c r="QAP1038" s="45"/>
      <c r="QAQ1038" s="45"/>
      <c r="QAR1038" s="45"/>
      <c r="QAS1038" s="45"/>
      <c r="QAT1038" s="45"/>
      <c r="QAU1038" s="45"/>
      <c r="QAV1038" s="45"/>
      <c r="QAW1038" s="45"/>
      <c r="QAX1038" s="45"/>
      <c r="QAY1038" s="45"/>
      <c r="QAZ1038" s="45"/>
      <c r="QBA1038" s="45"/>
      <c r="QBB1038" s="45"/>
      <c r="QBC1038" s="45"/>
      <c r="QBD1038" s="45"/>
      <c r="QBE1038" s="45"/>
      <c r="QBF1038" s="45"/>
      <c r="QBG1038" s="45"/>
      <c r="QBH1038" s="45"/>
      <c r="QBI1038" s="45"/>
      <c r="QBJ1038" s="45"/>
      <c r="QBK1038" s="45"/>
      <c r="QBL1038" s="45"/>
      <c r="QBM1038" s="45"/>
      <c r="QBN1038" s="45"/>
      <c r="QBO1038" s="45"/>
      <c r="QBP1038" s="45"/>
      <c r="QBQ1038" s="45"/>
      <c r="QBR1038" s="45"/>
      <c r="QBS1038" s="45"/>
      <c r="QBT1038" s="45"/>
      <c r="QBU1038" s="45"/>
      <c r="QBV1038" s="45"/>
      <c r="QBW1038" s="45"/>
      <c r="QBX1038" s="45"/>
      <c r="QBY1038" s="45"/>
      <c r="QBZ1038" s="45"/>
      <c r="QCA1038" s="45"/>
      <c r="QCB1038" s="45"/>
      <c r="QCC1038" s="45"/>
      <c r="QCD1038" s="45"/>
      <c r="QCE1038" s="45"/>
      <c r="QCF1038" s="45"/>
      <c r="QCG1038" s="45"/>
      <c r="QCH1038" s="45"/>
      <c r="QCI1038" s="45"/>
      <c r="QCJ1038" s="45"/>
      <c r="QCK1038" s="45"/>
      <c r="QCL1038" s="45"/>
      <c r="QCM1038" s="45"/>
      <c r="QCN1038" s="45"/>
      <c r="QCO1038" s="45"/>
      <c r="QCP1038" s="45"/>
      <c r="QCQ1038" s="45"/>
      <c r="QCR1038" s="45"/>
      <c r="QCS1038" s="45"/>
      <c r="QCT1038" s="45"/>
      <c r="QCU1038" s="45"/>
      <c r="QCV1038" s="45"/>
      <c r="QCW1038" s="45"/>
      <c r="QCX1038" s="45"/>
      <c r="QCY1038" s="45"/>
      <c r="QCZ1038" s="45"/>
      <c r="QDA1038" s="45"/>
      <c r="QDB1038" s="45"/>
      <c r="QDC1038" s="45"/>
      <c r="QDD1038" s="45"/>
      <c r="QDE1038" s="45"/>
      <c r="QDF1038" s="45"/>
      <c r="QDG1038" s="45"/>
      <c r="QDH1038" s="45"/>
      <c r="QDI1038" s="45"/>
      <c r="QDJ1038" s="45"/>
      <c r="QDK1038" s="45"/>
      <c r="QDL1038" s="45"/>
      <c r="QDM1038" s="45"/>
      <c r="QDN1038" s="45"/>
      <c r="QDO1038" s="45"/>
      <c r="QDP1038" s="45"/>
      <c r="QDQ1038" s="45"/>
      <c r="QDR1038" s="45"/>
      <c r="QDS1038" s="45"/>
      <c r="QDT1038" s="45"/>
      <c r="QDU1038" s="45"/>
      <c r="QDV1038" s="45"/>
      <c r="QDW1038" s="45"/>
      <c r="QDX1038" s="45"/>
      <c r="QDY1038" s="45"/>
      <c r="QDZ1038" s="45"/>
      <c r="QEA1038" s="45"/>
      <c r="QEB1038" s="45"/>
      <c r="QEC1038" s="45"/>
      <c r="QED1038" s="45"/>
      <c r="QEE1038" s="45"/>
      <c r="QEF1038" s="45"/>
      <c r="QEG1038" s="45"/>
      <c r="QEH1038" s="45"/>
      <c r="QEI1038" s="45"/>
      <c r="QEJ1038" s="45"/>
      <c r="QEK1038" s="45"/>
      <c r="QEL1038" s="45"/>
      <c r="QEM1038" s="45"/>
      <c r="QEN1038" s="45"/>
      <c r="QEO1038" s="45"/>
      <c r="QEP1038" s="45"/>
      <c r="QEQ1038" s="45"/>
      <c r="QER1038" s="45"/>
      <c r="QES1038" s="45"/>
      <c r="QET1038" s="45"/>
      <c r="QEU1038" s="45"/>
      <c r="QEV1038" s="45"/>
      <c r="QEW1038" s="45"/>
      <c r="QEX1038" s="45"/>
      <c r="QEY1038" s="45"/>
      <c r="QEZ1038" s="45"/>
      <c r="QFA1038" s="45"/>
      <c r="QFB1038" s="45"/>
      <c r="QFC1038" s="45"/>
      <c r="QFD1038" s="45"/>
      <c r="QFE1038" s="45"/>
      <c r="QFF1038" s="45"/>
      <c r="QFG1038" s="45"/>
      <c r="QFH1038" s="45"/>
      <c r="QFI1038" s="45"/>
      <c r="QFJ1038" s="45"/>
      <c r="QFK1038" s="45"/>
      <c r="QFL1038" s="45"/>
      <c r="QFM1038" s="45"/>
      <c r="QFN1038" s="45"/>
      <c r="QFO1038" s="45"/>
      <c r="QFP1038" s="45"/>
      <c r="QFQ1038" s="45"/>
      <c r="QFR1038" s="45"/>
      <c r="QFS1038" s="45"/>
      <c r="QFT1038" s="45"/>
      <c r="QFU1038" s="45"/>
      <c r="QFV1038" s="45"/>
      <c r="QFW1038" s="45"/>
      <c r="QFX1038" s="45"/>
      <c r="QFY1038" s="45"/>
      <c r="QFZ1038" s="45"/>
      <c r="QGA1038" s="45"/>
      <c r="QGB1038" s="45"/>
      <c r="QGC1038" s="45"/>
      <c r="QGD1038" s="45"/>
      <c r="QGE1038" s="45"/>
      <c r="QGF1038" s="45"/>
      <c r="QGG1038" s="45"/>
      <c r="QGH1038" s="45"/>
      <c r="QGI1038" s="45"/>
      <c r="QGJ1038" s="45"/>
      <c r="QGK1038" s="45"/>
      <c r="QGL1038" s="45"/>
      <c r="QGM1038" s="45"/>
      <c r="QGN1038" s="45"/>
      <c r="QGO1038" s="45"/>
      <c r="QGP1038" s="45"/>
      <c r="QGQ1038" s="45"/>
      <c r="QGR1038" s="45"/>
      <c r="QGS1038" s="45"/>
      <c r="QGT1038" s="45"/>
      <c r="QGU1038" s="45"/>
      <c r="QGV1038" s="45"/>
      <c r="QGW1038" s="45"/>
      <c r="QGX1038" s="45"/>
      <c r="QGY1038" s="45"/>
      <c r="QGZ1038" s="45"/>
      <c r="QHA1038" s="45"/>
      <c r="QHB1038" s="45"/>
      <c r="QHC1038" s="45"/>
      <c r="QHD1038" s="45"/>
      <c r="QHE1038" s="45"/>
      <c r="QHF1038" s="45"/>
      <c r="QHG1038" s="45"/>
      <c r="QHH1038" s="45"/>
      <c r="QHI1038" s="45"/>
      <c r="QHJ1038" s="45"/>
      <c r="QHK1038" s="45"/>
      <c r="QHL1038" s="45"/>
      <c r="QHM1038" s="45"/>
      <c r="QHN1038" s="45"/>
      <c r="QHO1038" s="45"/>
      <c r="QHP1038" s="45"/>
      <c r="QHQ1038" s="45"/>
      <c r="QHR1038" s="45"/>
      <c r="QHS1038" s="45"/>
      <c r="QHT1038" s="45"/>
      <c r="QHU1038" s="45"/>
      <c r="QHV1038" s="45"/>
      <c r="QHW1038" s="45"/>
      <c r="QHX1038" s="45"/>
      <c r="QHY1038" s="45"/>
      <c r="QHZ1038" s="45"/>
      <c r="QIA1038" s="45"/>
      <c r="QIB1038" s="45"/>
      <c r="QIC1038" s="45"/>
      <c r="QID1038" s="45"/>
      <c r="QIE1038" s="45"/>
      <c r="QIF1038" s="45"/>
      <c r="QIG1038" s="45"/>
      <c r="QIH1038" s="45"/>
      <c r="QII1038" s="45"/>
      <c r="QIJ1038" s="45"/>
      <c r="QIK1038" s="45"/>
      <c r="QIL1038" s="45"/>
      <c r="QIM1038" s="45"/>
      <c r="QIN1038" s="45"/>
      <c r="QIO1038" s="45"/>
      <c r="QIP1038" s="45"/>
      <c r="QIQ1038" s="45"/>
      <c r="QIR1038" s="45"/>
      <c r="QIS1038" s="45"/>
      <c r="QIT1038" s="45"/>
      <c r="QIU1038" s="45"/>
      <c r="QIV1038" s="45"/>
      <c r="QIW1038" s="45"/>
      <c r="QIX1038" s="45"/>
      <c r="QIY1038" s="45"/>
      <c r="QIZ1038" s="45"/>
      <c r="QJA1038" s="45"/>
      <c r="QJB1038" s="45"/>
      <c r="QJC1038" s="45"/>
      <c r="QJD1038" s="45"/>
      <c r="QJE1038" s="45"/>
      <c r="QJF1038" s="45"/>
      <c r="QJG1038" s="45"/>
      <c r="QJH1038" s="45"/>
      <c r="QJI1038" s="45"/>
      <c r="QJJ1038" s="45"/>
      <c r="QJK1038" s="45"/>
      <c r="QJL1038" s="45"/>
      <c r="QJM1038" s="45"/>
      <c r="QJN1038" s="45"/>
      <c r="QJO1038" s="45"/>
      <c r="QJP1038" s="45"/>
      <c r="QJQ1038" s="45"/>
      <c r="QJR1038" s="45"/>
      <c r="QJS1038" s="45"/>
      <c r="QJT1038" s="45"/>
      <c r="QJU1038" s="45"/>
      <c r="QJV1038" s="45"/>
      <c r="QJW1038" s="45"/>
      <c r="QJX1038" s="45"/>
      <c r="QJY1038" s="45"/>
      <c r="QJZ1038" s="45"/>
      <c r="QKA1038" s="45"/>
      <c r="QKB1038" s="45"/>
      <c r="QKC1038" s="45"/>
      <c r="QKD1038" s="45"/>
      <c r="QKE1038" s="45"/>
      <c r="QKF1038" s="45"/>
      <c r="QKG1038" s="45"/>
      <c r="QKH1038" s="45"/>
      <c r="QKI1038" s="45"/>
      <c r="QKJ1038" s="45"/>
      <c r="QKK1038" s="45"/>
      <c r="QKL1038" s="45"/>
      <c r="QKM1038" s="45"/>
      <c r="QKN1038" s="45"/>
      <c r="QKO1038" s="45"/>
      <c r="QKP1038" s="45"/>
      <c r="QKQ1038" s="45"/>
      <c r="QKR1038" s="45"/>
      <c r="QKS1038" s="45"/>
      <c r="QKT1038" s="45"/>
      <c r="QKU1038" s="45"/>
      <c r="QKV1038" s="45"/>
      <c r="QKW1038" s="45"/>
      <c r="QKX1038" s="45"/>
      <c r="QKY1038" s="45"/>
      <c r="QKZ1038" s="45"/>
      <c r="QLA1038" s="45"/>
      <c r="QLB1038" s="45"/>
      <c r="QLC1038" s="45"/>
      <c r="QLD1038" s="45"/>
      <c r="QLE1038" s="45"/>
      <c r="QLF1038" s="45"/>
      <c r="QLG1038" s="45"/>
      <c r="QLH1038" s="45"/>
      <c r="QLI1038" s="45"/>
      <c r="QLJ1038" s="45"/>
      <c r="QLK1038" s="45"/>
      <c r="QLL1038" s="45"/>
      <c r="QLM1038" s="45"/>
      <c r="QLN1038" s="45"/>
      <c r="QLO1038" s="45"/>
      <c r="QLP1038" s="45"/>
      <c r="QLQ1038" s="45"/>
      <c r="QLR1038" s="45"/>
      <c r="QLS1038" s="45"/>
      <c r="QLT1038" s="45"/>
      <c r="QLU1038" s="45"/>
      <c r="QLV1038" s="45"/>
      <c r="QLW1038" s="45"/>
      <c r="QLX1038" s="45"/>
      <c r="QLY1038" s="45"/>
      <c r="QLZ1038" s="45"/>
      <c r="QMA1038" s="45"/>
      <c r="QMB1038" s="45"/>
      <c r="QMC1038" s="45"/>
      <c r="QMD1038" s="45"/>
      <c r="QME1038" s="45"/>
      <c r="QMF1038" s="45"/>
      <c r="QMG1038" s="45"/>
      <c r="QMH1038" s="45"/>
      <c r="QMI1038" s="45"/>
      <c r="QMJ1038" s="45"/>
      <c r="QMK1038" s="45"/>
      <c r="QML1038" s="45"/>
      <c r="QMM1038" s="45"/>
      <c r="QMN1038" s="45"/>
      <c r="QMO1038" s="45"/>
      <c r="QMP1038" s="45"/>
      <c r="QMQ1038" s="45"/>
      <c r="QMR1038" s="45"/>
      <c r="QMS1038" s="45"/>
      <c r="QMT1038" s="45"/>
      <c r="QMU1038" s="45"/>
      <c r="QMV1038" s="45"/>
      <c r="QMW1038" s="45"/>
      <c r="QMX1038" s="45"/>
      <c r="QMY1038" s="45"/>
      <c r="QMZ1038" s="45"/>
      <c r="QNA1038" s="45"/>
      <c r="QNB1038" s="45"/>
      <c r="QNC1038" s="45"/>
      <c r="QND1038" s="45"/>
      <c r="QNE1038" s="45"/>
      <c r="QNF1038" s="45"/>
      <c r="QNG1038" s="45"/>
      <c r="QNH1038" s="45"/>
      <c r="QNI1038" s="45"/>
      <c r="QNJ1038" s="45"/>
      <c r="QNK1038" s="45"/>
      <c r="QNL1038" s="45"/>
      <c r="QNM1038" s="45"/>
      <c r="QNN1038" s="45"/>
      <c r="QNO1038" s="45"/>
      <c r="QNP1038" s="45"/>
      <c r="QNQ1038" s="45"/>
      <c r="QNR1038" s="45"/>
      <c r="QNS1038" s="45"/>
      <c r="QNT1038" s="45"/>
      <c r="QNU1038" s="45"/>
      <c r="QNV1038" s="45"/>
      <c r="QNW1038" s="45"/>
      <c r="QNX1038" s="45"/>
      <c r="QNY1038" s="45"/>
      <c r="QNZ1038" s="45"/>
      <c r="QOA1038" s="45"/>
      <c r="QOB1038" s="45"/>
      <c r="QOC1038" s="45"/>
      <c r="QOD1038" s="45"/>
      <c r="QOE1038" s="45"/>
      <c r="QOF1038" s="45"/>
      <c r="QOG1038" s="45"/>
      <c r="QOH1038" s="45"/>
      <c r="QOI1038" s="45"/>
      <c r="QOJ1038" s="45"/>
      <c r="QOK1038" s="45"/>
      <c r="QOL1038" s="45"/>
      <c r="QOM1038" s="45"/>
      <c r="QON1038" s="45"/>
      <c r="QOO1038" s="45"/>
      <c r="QOP1038" s="45"/>
      <c r="QOQ1038" s="45"/>
      <c r="QOR1038" s="45"/>
      <c r="QOS1038" s="45"/>
      <c r="QOT1038" s="45"/>
      <c r="QOU1038" s="45"/>
      <c r="QOV1038" s="45"/>
      <c r="QOW1038" s="45"/>
      <c r="QOX1038" s="45"/>
      <c r="QOY1038" s="45"/>
      <c r="QOZ1038" s="45"/>
      <c r="QPA1038" s="45"/>
      <c r="QPB1038" s="45"/>
      <c r="QPC1038" s="45"/>
      <c r="QPD1038" s="45"/>
      <c r="QPE1038" s="45"/>
      <c r="QPF1038" s="45"/>
      <c r="QPG1038" s="45"/>
      <c r="QPH1038" s="45"/>
      <c r="QPI1038" s="45"/>
      <c r="QPJ1038" s="45"/>
      <c r="QPK1038" s="45"/>
      <c r="QPL1038" s="45"/>
      <c r="QPM1038" s="45"/>
      <c r="QPN1038" s="45"/>
      <c r="QPO1038" s="45"/>
      <c r="QPP1038" s="45"/>
      <c r="QPQ1038" s="45"/>
      <c r="QPR1038" s="45"/>
      <c r="QPS1038" s="45"/>
      <c r="QPT1038" s="45"/>
      <c r="QPU1038" s="45"/>
      <c r="QPV1038" s="45"/>
      <c r="QPW1038" s="45"/>
      <c r="QPX1038" s="45"/>
      <c r="QPY1038" s="45"/>
      <c r="QPZ1038" s="45"/>
      <c r="QQA1038" s="45"/>
      <c r="QQB1038" s="45"/>
      <c r="QQC1038" s="45"/>
      <c r="QQD1038" s="45"/>
      <c r="QQE1038" s="45"/>
      <c r="QQF1038" s="45"/>
      <c r="QQG1038" s="45"/>
      <c r="QQH1038" s="45"/>
      <c r="QQI1038" s="45"/>
      <c r="QQJ1038" s="45"/>
      <c r="QQK1038" s="45"/>
      <c r="QQL1038" s="45"/>
      <c r="QQM1038" s="45"/>
      <c r="QQN1038" s="45"/>
      <c r="QQO1038" s="45"/>
      <c r="QQP1038" s="45"/>
      <c r="QQQ1038" s="45"/>
      <c r="QQR1038" s="45"/>
      <c r="QQS1038" s="45"/>
      <c r="QQT1038" s="45"/>
      <c r="QQU1038" s="45"/>
      <c r="QQV1038" s="45"/>
      <c r="QQW1038" s="45"/>
      <c r="QQX1038" s="45"/>
      <c r="QQY1038" s="45"/>
      <c r="QQZ1038" s="45"/>
      <c r="QRA1038" s="45"/>
      <c r="QRB1038" s="45"/>
      <c r="QRC1038" s="45"/>
      <c r="QRD1038" s="45"/>
      <c r="QRE1038" s="45"/>
      <c r="QRF1038" s="45"/>
      <c r="QRG1038" s="45"/>
      <c r="QRH1038" s="45"/>
      <c r="QRI1038" s="45"/>
      <c r="QRJ1038" s="45"/>
      <c r="QRK1038" s="45"/>
      <c r="QRL1038" s="45"/>
      <c r="QRM1038" s="45"/>
      <c r="QRN1038" s="45"/>
      <c r="QRO1038" s="45"/>
      <c r="QRP1038" s="45"/>
      <c r="QRQ1038" s="45"/>
      <c r="QRR1038" s="45"/>
      <c r="QRS1038" s="45"/>
      <c r="QRT1038" s="45"/>
      <c r="QRU1038" s="45"/>
      <c r="QRV1038" s="45"/>
      <c r="QRW1038" s="45"/>
      <c r="QRX1038" s="45"/>
      <c r="QRY1038" s="45"/>
      <c r="QRZ1038" s="45"/>
      <c r="QSA1038" s="45"/>
      <c r="QSB1038" s="45"/>
      <c r="QSC1038" s="45"/>
      <c r="QSD1038" s="45"/>
      <c r="QSE1038" s="45"/>
      <c r="QSF1038" s="45"/>
      <c r="QSG1038" s="45"/>
      <c r="QSH1038" s="45"/>
      <c r="QSI1038" s="45"/>
      <c r="QSJ1038" s="45"/>
      <c r="QSK1038" s="45"/>
      <c r="QSL1038" s="45"/>
      <c r="QSM1038" s="45"/>
      <c r="QSN1038" s="45"/>
      <c r="QSO1038" s="45"/>
      <c r="QSP1038" s="45"/>
      <c r="QSQ1038" s="45"/>
      <c r="QSR1038" s="45"/>
      <c r="QSS1038" s="45"/>
      <c r="QST1038" s="45"/>
      <c r="QSU1038" s="45"/>
      <c r="QSV1038" s="45"/>
      <c r="QSW1038" s="45"/>
      <c r="QSX1038" s="45"/>
      <c r="QSY1038" s="45"/>
      <c r="QSZ1038" s="45"/>
      <c r="QTA1038" s="45"/>
      <c r="QTB1038" s="45"/>
      <c r="QTC1038" s="45"/>
      <c r="QTD1038" s="45"/>
      <c r="QTE1038" s="45"/>
      <c r="QTF1038" s="45"/>
      <c r="QTG1038" s="45"/>
      <c r="QTH1038" s="45"/>
      <c r="QTI1038" s="45"/>
      <c r="QTJ1038" s="45"/>
      <c r="QTK1038" s="45"/>
      <c r="QTL1038" s="45"/>
      <c r="QTM1038" s="45"/>
      <c r="QTN1038" s="45"/>
      <c r="QTO1038" s="45"/>
      <c r="QTP1038" s="45"/>
      <c r="QTQ1038" s="45"/>
      <c r="QTR1038" s="45"/>
      <c r="QTS1038" s="45"/>
      <c r="QTT1038" s="45"/>
      <c r="QTU1038" s="45"/>
      <c r="QTV1038" s="45"/>
      <c r="QTW1038" s="45"/>
      <c r="QTX1038" s="45"/>
      <c r="QTY1038" s="45"/>
      <c r="QTZ1038" s="45"/>
      <c r="QUA1038" s="45"/>
      <c r="QUB1038" s="45"/>
      <c r="QUC1038" s="45"/>
      <c r="QUD1038" s="45"/>
      <c r="QUE1038" s="45"/>
      <c r="QUF1038" s="45"/>
      <c r="QUG1038" s="45"/>
      <c r="QUH1038" s="45"/>
      <c r="QUI1038" s="45"/>
      <c r="QUJ1038" s="45"/>
      <c r="QUK1038" s="45"/>
      <c r="QUL1038" s="45"/>
      <c r="QUM1038" s="45"/>
      <c r="QUN1038" s="45"/>
      <c r="QUO1038" s="45"/>
      <c r="QUP1038" s="45"/>
      <c r="QUQ1038" s="45"/>
      <c r="QUR1038" s="45"/>
      <c r="QUS1038" s="45"/>
      <c r="QUT1038" s="45"/>
      <c r="QUU1038" s="45"/>
      <c r="QUV1038" s="45"/>
      <c r="QUW1038" s="45"/>
      <c r="QUX1038" s="45"/>
      <c r="QUY1038" s="45"/>
      <c r="QUZ1038" s="45"/>
      <c r="QVA1038" s="45"/>
      <c r="QVB1038" s="45"/>
      <c r="QVC1038" s="45"/>
      <c r="QVD1038" s="45"/>
      <c r="QVE1038" s="45"/>
      <c r="QVF1038" s="45"/>
      <c r="QVG1038" s="45"/>
      <c r="QVH1038" s="45"/>
      <c r="QVI1038" s="45"/>
      <c r="QVJ1038" s="45"/>
      <c r="QVK1038" s="45"/>
      <c r="QVL1038" s="45"/>
      <c r="QVM1038" s="45"/>
      <c r="QVN1038" s="45"/>
      <c r="QVO1038" s="45"/>
      <c r="QVP1038" s="45"/>
      <c r="QVQ1038" s="45"/>
      <c r="QVR1038" s="45"/>
      <c r="QVS1038" s="45"/>
      <c r="QVT1038" s="45"/>
      <c r="QVU1038" s="45"/>
      <c r="QVV1038" s="45"/>
      <c r="QVW1038" s="45"/>
      <c r="QVX1038" s="45"/>
      <c r="QVY1038" s="45"/>
      <c r="QVZ1038" s="45"/>
      <c r="QWA1038" s="45"/>
      <c r="QWB1038" s="45"/>
      <c r="QWC1038" s="45"/>
      <c r="QWD1038" s="45"/>
      <c r="QWE1038" s="45"/>
      <c r="QWF1038" s="45"/>
      <c r="QWG1038" s="45"/>
      <c r="QWH1038" s="45"/>
      <c r="QWI1038" s="45"/>
      <c r="QWJ1038" s="45"/>
      <c r="QWK1038" s="45"/>
      <c r="QWL1038" s="45"/>
      <c r="QWM1038" s="45"/>
      <c r="QWN1038" s="45"/>
      <c r="QWO1038" s="45"/>
      <c r="QWP1038" s="45"/>
      <c r="QWQ1038" s="45"/>
      <c r="QWR1038" s="45"/>
      <c r="QWS1038" s="45"/>
      <c r="QWT1038" s="45"/>
      <c r="QWU1038" s="45"/>
      <c r="QWV1038" s="45"/>
      <c r="QWW1038" s="45"/>
      <c r="QWX1038" s="45"/>
      <c r="QWY1038" s="45"/>
      <c r="QWZ1038" s="45"/>
      <c r="QXA1038" s="45"/>
      <c r="QXB1038" s="45"/>
      <c r="QXC1038" s="45"/>
      <c r="QXD1038" s="45"/>
      <c r="QXE1038" s="45"/>
      <c r="QXF1038" s="45"/>
      <c r="QXG1038" s="45"/>
      <c r="QXH1038" s="45"/>
      <c r="QXI1038" s="45"/>
      <c r="QXJ1038" s="45"/>
      <c r="QXK1038" s="45"/>
      <c r="QXL1038" s="45"/>
      <c r="QXM1038" s="45"/>
      <c r="QXN1038" s="45"/>
      <c r="QXO1038" s="45"/>
      <c r="QXP1038" s="45"/>
      <c r="QXQ1038" s="45"/>
      <c r="QXR1038" s="45"/>
      <c r="QXS1038" s="45"/>
      <c r="QXT1038" s="45"/>
      <c r="QXU1038" s="45"/>
      <c r="QXV1038" s="45"/>
      <c r="QXW1038" s="45"/>
      <c r="QXX1038" s="45"/>
      <c r="QXY1038" s="45"/>
      <c r="QXZ1038" s="45"/>
      <c r="QYA1038" s="45"/>
      <c r="QYB1038" s="45"/>
      <c r="QYC1038" s="45"/>
      <c r="QYD1038" s="45"/>
      <c r="QYE1038" s="45"/>
      <c r="QYF1038" s="45"/>
      <c r="QYG1038" s="45"/>
      <c r="QYH1038" s="45"/>
      <c r="QYI1038" s="45"/>
      <c r="QYJ1038" s="45"/>
      <c r="QYK1038" s="45"/>
      <c r="QYL1038" s="45"/>
      <c r="QYM1038" s="45"/>
      <c r="QYN1038" s="45"/>
      <c r="QYO1038" s="45"/>
      <c r="QYP1038" s="45"/>
      <c r="QYQ1038" s="45"/>
      <c r="QYR1038" s="45"/>
      <c r="QYS1038" s="45"/>
      <c r="QYT1038" s="45"/>
      <c r="QYU1038" s="45"/>
      <c r="QYV1038" s="45"/>
      <c r="QYW1038" s="45"/>
      <c r="QYX1038" s="45"/>
      <c r="QYY1038" s="45"/>
      <c r="QYZ1038" s="45"/>
      <c r="QZA1038" s="45"/>
      <c r="QZB1038" s="45"/>
      <c r="QZC1038" s="45"/>
      <c r="QZD1038" s="45"/>
      <c r="QZE1038" s="45"/>
      <c r="QZF1038" s="45"/>
      <c r="QZG1038" s="45"/>
      <c r="QZH1038" s="45"/>
      <c r="QZI1038" s="45"/>
      <c r="QZJ1038" s="45"/>
      <c r="QZK1038" s="45"/>
      <c r="QZL1038" s="45"/>
      <c r="QZM1038" s="45"/>
      <c r="QZN1038" s="45"/>
      <c r="QZO1038" s="45"/>
      <c r="QZP1038" s="45"/>
      <c r="QZQ1038" s="45"/>
      <c r="QZR1038" s="45"/>
      <c r="QZS1038" s="45"/>
      <c r="QZT1038" s="45"/>
      <c r="QZU1038" s="45"/>
      <c r="QZV1038" s="45"/>
      <c r="QZW1038" s="45"/>
      <c r="QZX1038" s="45"/>
      <c r="QZY1038" s="45"/>
      <c r="QZZ1038" s="45"/>
      <c r="RAA1038" s="45"/>
      <c r="RAB1038" s="45"/>
      <c r="RAC1038" s="45"/>
      <c r="RAD1038" s="45"/>
      <c r="RAE1038" s="45"/>
      <c r="RAF1038" s="45"/>
      <c r="RAG1038" s="45"/>
      <c r="RAH1038" s="45"/>
      <c r="RAI1038" s="45"/>
      <c r="RAJ1038" s="45"/>
      <c r="RAK1038" s="45"/>
      <c r="RAL1038" s="45"/>
      <c r="RAM1038" s="45"/>
      <c r="RAN1038" s="45"/>
      <c r="RAO1038" s="45"/>
      <c r="RAP1038" s="45"/>
      <c r="RAQ1038" s="45"/>
      <c r="RAR1038" s="45"/>
      <c r="RAS1038" s="45"/>
      <c r="RAT1038" s="45"/>
      <c r="RAU1038" s="45"/>
      <c r="RAV1038" s="45"/>
      <c r="RAW1038" s="45"/>
      <c r="RAX1038" s="45"/>
      <c r="RAY1038" s="45"/>
      <c r="RAZ1038" s="45"/>
      <c r="RBA1038" s="45"/>
      <c r="RBB1038" s="45"/>
      <c r="RBC1038" s="45"/>
      <c r="RBD1038" s="45"/>
      <c r="RBE1038" s="45"/>
      <c r="RBF1038" s="45"/>
      <c r="RBG1038" s="45"/>
      <c r="RBH1038" s="45"/>
      <c r="RBI1038" s="45"/>
      <c r="RBJ1038" s="45"/>
      <c r="RBK1038" s="45"/>
      <c r="RBL1038" s="45"/>
      <c r="RBM1038" s="45"/>
      <c r="RBN1038" s="45"/>
      <c r="RBO1038" s="45"/>
      <c r="RBP1038" s="45"/>
      <c r="RBQ1038" s="45"/>
      <c r="RBR1038" s="45"/>
      <c r="RBS1038" s="45"/>
      <c r="RBT1038" s="45"/>
      <c r="RBU1038" s="45"/>
      <c r="RBV1038" s="45"/>
      <c r="RBW1038" s="45"/>
      <c r="RBX1038" s="45"/>
      <c r="RBY1038" s="45"/>
      <c r="RBZ1038" s="45"/>
      <c r="RCA1038" s="45"/>
      <c r="RCB1038" s="45"/>
      <c r="RCC1038" s="45"/>
      <c r="RCD1038" s="45"/>
      <c r="RCE1038" s="45"/>
      <c r="RCF1038" s="45"/>
      <c r="RCG1038" s="45"/>
      <c r="RCH1038" s="45"/>
      <c r="RCI1038" s="45"/>
      <c r="RCJ1038" s="45"/>
      <c r="RCK1038" s="45"/>
      <c r="RCL1038" s="45"/>
      <c r="RCM1038" s="45"/>
      <c r="RCN1038" s="45"/>
      <c r="RCO1038" s="45"/>
      <c r="RCP1038" s="45"/>
      <c r="RCQ1038" s="45"/>
      <c r="RCR1038" s="45"/>
      <c r="RCS1038" s="45"/>
      <c r="RCT1038" s="45"/>
      <c r="RCU1038" s="45"/>
      <c r="RCV1038" s="45"/>
      <c r="RCW1038" s="45"/>
      <c r="RCX1038" s="45"/>
      <c r="RCY1038" s="45"/>
      <c r="RCZ1038" s="45"/>
      <c r="RDA1038" s="45"/>
      <c r="RDB1038" s="45"/>
      <c r="RDC1038" s="45"/>
      <c r="RDD1038" s="45"/>
      <c r="RDE1038" s="45"/>
      <c r="RDF1038" s="45"/>
      <c r="RDG1038" s="45"/>
      <c r="RDH1038" s="45"/>
      <c r="RDI1038" s="45"/>
      <c r="RDJ1038" s="45"/>
      <c r="RDK1038" s="45"/>
      <c r="RDL1038" s="45"/>
      <c r="RDM1038" s="45"/>
      <c r="RDN1038" s="45"/>
      <c r="RDO1038" s="45"/>
      <c r="RDP1038" s="45"/>
      <c r="RDQ1038" s="45"/>
      <c r="RDR1038" s="45"/>
      <c r="RDS1038" s="45"/>
      <c r="RDT1038" s="45"/>
      <c r="RDU1038" s="45"/>
      <c r="RDV1038" s="45"/>
      <c r="RDW1038" s="45"/>
      <c r="RDX1038" s="45"/>
      <c r="RDY1038" s="45"/>
      <c r="RDZ1038" s="45"/>
      <c r="REA1038" s="45"/>
      <c r="REB1038" s="45"/>
      <c r="REC1038" s="45"/>
      <c r="RED1038" s="45"/>
      <c r="REE1038" s="45"/>
      <c r="REF1038" s="45"/>
      <c r="REG1038" s="45"/>
      <c r="REH1038" s="45"/>
      <c r="REI1038" s="45"/>
      <c r="REJ1038" s="45"/>
      <c r="REK1038" s="45"/>
      <c r="REL1038" s="45"/>
      <c r="REM1038" s="45"/>
      <c r="REN1038" s="45"/>
      <c r="REO1038" s="45"/>
      <c r="REP1038" s="45"/>
      <c r="REQ1038" s="45"/>
      <c r="RER1038" s="45"/>
      <c r="RES1038" s="45"/>
      <c r="RET1038" s="45"/>
      <c r="REU1038" s="45"/>
      <c r="REV1038" s="45"/>
      <c r="REW1038" s="45"/>
      <c r="REX1038" s="45"/>
      <c r="REY1038" s="45"/>
      <c r="REZ1038" s="45"/>
      <c r="RFA1038" s="45"/>
      <c r="RFB1038" s="45"/>
      <c r="RFC1038" s="45"/>
      <c r="RFD1038" s="45"/>
      <c r="RFE1038" s="45"/>
      <c r="RFF1038" s="45"/>
      <c r="RFG1038" s="45"/>
      <c r="RFH1038" s="45"/>
      <c r="RFI1038" s="45"/>
      <c r="RFJ1038" s="45"/>
      <c r="RFK1038" s="45"/>
      <c r="RFL1038" s="45"/>
      <c r="RFM1038" s="45"/>
      <c r="RFN1038" s="45"/>
      <c r="RFO1038" s="45"/>
      <c r="RFP1038" s="45"/>
      <c r="RFQ1038" s="45"/>
      <c r="RFR1038" s="45"/>
      <c r="RFS1038" s="45"/>
      <c r="RFT1038" s="45"/>
      <c r="RFU1038" s="45"/>
      <c r="RFV1038" s="45"/>
      <c r="RFW1038" s="45"/>
      <c r="RFX1038" s="45"/>
      <c r="RFY1038" s="45"/>
      <c r="RFZ1038" s="45"/>
      <c r="RGA1038" s="45"/>
      <c r="RGB1038" s="45"/>
      <c r="RGC1038" s="45"/>
      <c r="RGD1038" s="45"/>
      <c r="RGE1038" s="45"/>
      <c r="RGF1038" s="45"/>
      <c r="RGG1038" s="45"/>
      <c r="RGH1038" s="45"/>
      <c r="RGI1038" s="45"/>
      <c r="RGJ1038" s="45"/>
      <c r="RGK1038" s="45"/>
      <c r="RGL1038" s="45"/>
      <c r="RGM1038" s="45"/>
      <c r="RGN1038" s="45"/>
      <c r="RGO1038" s="45"/>
      <c r="RGP1038" s="45"/>
      <c r="RGQ1038" s="45"/>
      <c r="RGR1038" s="45"/>
      <c r="RGS1038" s="45"/>
      <c r="RGT1038" s="45"/>
      <c r="RGU1038" s="45"/>
      <c r="RGV1038" s="45"/>
      <c r="RGW1038" s="45"/>
      <c r="RGX1038" s="45"/>
      <c r="RGY1038" s="45"/>
      <c r="RGZ1038" s="45"/>
      <c r="RHA1038" s="45"/>
      <c r="RHB1038" s="45"/>
      <c r="RHC1038" s="45"/>
      <c r="RHD1038" s="45"/>
      <c r="RHE1038" s="45"/>
      <c r="RHF1038" s="45"/>
      <c r="RHG1038" s="45"/>
      <c r="RHH1038" s="45"/>
      <c r="RHI1038" s="45"/>
      <c r="RHJ1038" s="45"/>
      <c r="RHK1038" s="45"/>
      <c r="RHL1038" s="45"/>
      <c r="RHM1038" s="45"/>
      <c r="RHN1038" s="45"/>
      <c r="RHO1038" s="45"/>
      <c r="RHP1038" s="45"/>
      <c r="RHQ1038" s="45"/>
      <c r="RHR1038" s="45"/>
      <c r="RHS1038" s="45"/>
      <c r="RHT1038" s="45"/>
      <c r="RHU1038" s="45"/>
      <c r="RHV1038" s="45"/>
      <c r="RHW1038" s="45"/>
      <c r="RHX1038" s="45"/>
      <c r="RHY1038" s="45"/>
      <c r="RHZ1038" s="45"/>
      <c r="RIA1038" s="45"/>
      <c r="RIB1038" s="45"/>
      <c r="RIC1038" s="45"/>
      <c r="RID1038" s="45"/>
      <c r="RIE1038" s="45"/>
      <c r="RIF1038" s="45"/>
      <c r="RIG1038" s="45"/>
      <c r="RIH1038" s="45"/>
      <c r="RII1038" s="45"/>
      <c r="RIJ1038" s="45"/>
      <c r="RIK1038" s="45"/>
      <c r="RIL1038" s="45"/>
      <c r="RIM1038" s="45"/>
      <c r="RIN1038" s="45"/>
      <c r="RIO1038" s="45"/>
      <c r="RIP1038" s="45"/>
      <c r="RIQ1038" s="45"/>
      <c r="RIR1038" s="45"/>
      <c r="RIS1038" s="45"/>
      <c r="RIT1038" s="45"/>
      <c r="RIU1038" s="45"/>
      <c r="RIV1038" s="45"/>
      <c r="RIW1038" s="45"/>
      <c r="RIX1038" s="45"/>
      <c r="RIY1038" s="45"/>
      <c r="RIZ1038" s="45"/>
      <c r="RJA1038" s="45"/>
      <c r="RJB1038" s="45"/>
      <c r="RJC1038" s="45"/>
      <c r="RJD1038" s="45"/>
      <c r="RJE1038" s="45"/>
      <c r="RJF1038" s="45"/>
      <c r="RJG1038" s="45"/>
      <c r="RJH1038" s="45"/>
      <c r="RJI1038" s="45"/>
      <c r="RJJ1038" s="45"/>
      <c r="RJK1038" s="45"/>
      <c r="RJL1038" s="45"/>
      <c r="RJM1038" s="45"/>
      <c r="RJN1038" s="45"/>
      <c r="RJO1038" s="45"/>
      <c r="RJP1038" s="45"/>
      <c r="RJQ1038" s="45"/>
      <c r="RJR1038" s="45"/>
      <c r="RJS1038" s="45"/>
      <c r="RJT1038" s="45"/>
      <c r="RJU1038" s="45"/>
      <c r="RJV1038" s="45"/>
      <c r="RJW1038" s="45"/>
      <c r="RJX1038" s="45"/>
      <c r="RJY1038" s="45"/>
      <c r="RJZ1038" s="45"/>
      <c r="RKA1038" s="45"/>
      <c r="RKB1038" s="45"/>
      <c r="RKC1038" s="45"/>
      <c r="RKD1038" s="45"/>
      <c r="RKE1038" s="45"/>
      <c r="RKF1038" s="45"/>
      <c r="RKG1038" s="45"/>
      <c r="RKH1038" s="45"/>
      <c r="RKI1038" s="45"/>
      <c r="RKJ1038" s="45"/>
      <c r="RKK1038" s="45"/>
      <c r="RKL1038" s="45"/>
      <c r="RKM1038" s="45"/>
      <c r="RKN1038" s="45"/>
      <c r="RKO1038" s="45"/>
      <c r="RKP1038" s="45"/>
      <c r="RKQ1038" s="45"/>
      <c r="RKR1038" s="45"/>
      <c r="RKS1038" s="45"/>
      <c r="RKT1038" s="45"/>
      <c r="RKU1038" s="45"/>
      <c r="RKV1038" s="45"/>
      <c r="RKW1038" s="45"/>
      <c r="RKX1038" s="45"/>
      <c r="RKY1038" s="45"/>
      <c r="RKZ1038" s="45"/>
      <c r="RLA1038" s="45"/>
      <c r="RLB1038" s="45"/>
      <c r="RLC1038" s="45"/>
      <c r="RLD1038" s="45"/>
      <c r="RLE1038" s="45"/>
      <c r="RLF1038" s="45"/>
      <c r="RLG1038" s="45"/>
      <c r="RLH1038" s="45"/>
      <c r="RLI1038" s="45"/>
      <c r="RLJ1038" s="45"/>
      <c r="RLK1038" s="45"/>
      <c r="RLL1038" s="45"/>
      <c r="RLM1038" s="45"/>
      <c r="RLN1038" s="45"/>
      <c r="RLO1038" s="45"/>
      <c r="RLP1038" s="45"/>
      <c r="RLQ1038" s="45"/>
      <c r="RLR1038" s="45"/>
      <c r="RLS1038" s="45"/>
      <c r="RLT1038" s="45"/>
      <c r="RLU1038" s="45"/>
      <c r="RLV1038" s="45"/>
      <c r="RLW1038" s="45"/>
      <c r="RLX1038" s="45"/>
      <c r="RLY1038" s="45"/>
      <c r="RLZ1038" s="45"/>
      <c r="RMA1038" s="45"/>
      <c r="RMB1038" s="45"/>
      <c r="RMC1038" s="45"/>
      <c r="RMD1038" s="45"/>
      <c r="RME1038" s="45"/>
      <c r="RMF1038" s="45"/>
      <c r="RMG1038" s="45"/>
      <c r="RMH1038" s="45"/>
      <c r="RMI1038" s="45"/>
      <c r="RMJ1038" s="45"/>
      <c r="RMK1038" s="45"/>
      <c r="RML1038" s="45"/>
      <c r="RMM1038" s="45"/>
      <c r="RMN1038" s="45"/>
      <c r="RMO1038" s="45"/>
      <c r="RMP1038" s="45"/>
      <c r="RMQ1038" s="45"/>
      <c r="RMR1038" s="45"/>
      <c r="RMS1038" s="45"/>
      <c r="RMT1038" s="45"/>
      <c r="RMU1038" s="45"/>
      <c r="RMV1038" s="45"/>
      <c r="RMW1038" s="45"/>
      <c r="RMX1038" s="45"/>
      <c r="RMY1038" s="45"/>
      <c r="RMZ1038" s="45"/>
      <c r="RNA1038" s="45"/>
      <c r="RNB1038" s="45"/>
      <c r="RNC1038" s="45"/>
      <c r="RND1038" s="45"/>
      <c r="RNE1038" s="45"/>
      <c r="RNF1038" s="45"/>
      <c r="RNG1038" s="45"/>
      <c r="RNH1038" s="45"/>
      <c r="RNI1038" s="45"/>
      <c r="RNJ1038" s="45"/>
      <c r="RNK1038" s="45"/>
      <c r="RNL1038" s="45"/>
      <c r="RNM1038" s="45"/>
      <c r="RNN1038" s="45"/>
      <c r="RNO1038" s="45"/>
      <c r="RNP1038" s="45"/>
      <c r="RNQ1038" s="45"/>
      <c r="RNR1038" s="45"/>
      <c r="RNS1038" s="45"/>
      <c r="RNT1038" s="45"/>
      <c r="RNU1038" s="45"/>
      <c r="RNV1038" s="45"/>
      <c r="RNW1038" s="45"/>
      <c r="RNX1038" s="45"/>
      <c r="RNY1038" s="45"/>
      <c r="RNZ1038" s="45"/>
      <c r="ROA1038" s="45"/>
      <c r="ROB1038" s="45"/>
      <c r="ROC1038" s="45"/>
      <c r="ROD1038" s="45"/>
      <c r="ROE1038" s="45"/>
      <c r="ROF1038" s="45"/>
      <c r="ROG1038" s="45"/>
      <c r="ROH1038" s="45"/>
      <c r="ROI1038" s="45"/>
      <c r="ROJ1038" s="45"/>
      <c r="ROK1038" s="45"/>
      <c r="ROL1038" s="45"/>
      <c r="ROM1038" s="45"/>
      <c r="RON1038" s="45"/>
      <c r="ROO1038" s="45"/>
      <c r="ROP1038" s="45"/>
      <c r="ROQ1038" s="45"/>
      <c r="ROR1038" s="45"/>
      <c r="ROS1038" s="45"/>
      <c r="ROT1038" s="45"/>
      <c r="ROU1038" s="45"/>
      <c r="ROV1038" s="45"/>
      <c r="ROW1038" s="45"/>
      <c r="ROX1038" s="45"/>
      <c r="ROY1038" s="45"/>
      <c r="ROZ1038" s="45"/>
      <c r="RPA1038" s="45"/>
      <c r="RPB1038" s="45"/>
      <c r="RPC1038" s="45"/>
      <c r="RPD1038" s="45"/>
      <c r="RPE1038" s="45"/>
      <c r="RPF1038" s="45"/>
      <c r="RPG1038" s="45"/>
      <c r="RPH1038" s="45"/>
      <c r="RPI1038" s="45"/>
      <c r="RPJ1038" s="45"/>
      <c r="RPK1038" s="45"/>
      <c r="RPL1038" s="45"/>
      <c r="RPM1038" s="45"/>
      <c r="RPN1038" s="45"/>
      <c r="RPO1038" s="45"/>
      <c r="RPP1038" s="45"/>
      <c r="RPQ1038" s="45"/>
      <c r="RPR1038" s="45"/>
      <c r="RPS1038" s="45"/>
      <c r="RPT1038" s="45"/>
      <c r="RPU1038" s="45"/>
      <c r="RPV1038" s="45"/>
      <c r="RPW1038" s="45"/>
      <c r="RPX1038" s="45"/>
      <c r="RPY1038" s="45"/>
      <c r="RPZ1038" s="45"/>
      <c r="RQA1038" s="45"/>
      <c r="RQB1038" s="45"/>
      <c r="RQC1038" s="45"/>
      <c r="RQD1038" s="45"/>
      <c r="RQE1038" s="45"/>
      <c r="RQF1038" s="45"/>
      <c r="RQG1038" s="45"/>
      <c r="RQH1038" s="45"/>
      <c r="RQI1038" s="45"/>
      <c r="RQJ1038" s="45"/>
      <c r="RQK1038" s="45"/>
      <c r="RQL1038" s="45"/>
      <c r="RQM1038" s="45"/>
      <c r="RQN1038" s="45"/>
      <c r="RQO1038" s="45"/>
      <c r="RQP1038" s="45"/>
      <c r="RQQ1038" s="45"/>
      <c r="RQR1038" s="45"/>
      <c r="RQS1038" s="45"/>
      <c r="RQT1038" s="45"/>
      <c r="RQU1038" s="45"/>
      <c r="RQV1038" s="45"/>
      <c r="RQW1038" s="45"/>
      <c r="RQX1038" s="45"/>
      <c r="RQY1038" s="45"/>
      <c r="RQZ1038" s="45"/>
      <c r="RRA1038" s="45"/>
      <c r="RRB1038" s="45"/>
      <c r="RRC1038" s="45"/>
      <c r="RRD1038" s="45"/>
      <c r="RRE1038" s="45"/>
      <c r="RRF1038" s="45"/>
      <c r="RRG1038" s="45"/>
      <c r="RRH1038" s="45"/>
      <c r="RRI1038" s="45"/>
      <c r="RRJ1038" s="45"/>
      <c r="RRK1038" s="45"/>
      <c r="RRL1038" s="45"/>
      <c r="RRM1038" s="45"/>
      <c r="RRN1038" s="45"/>
      <c r="RRO1038" s="45"/>
      <c r="RRP1038" s="45"/>
      <c r="RRQ1038" s="45"/>
      <c r="RRR1038" s="45"/>
      <c r="RRS1038" s="45"/>
      <c r="RRT1038" s="45"/>
      <c r="RRU1038" s="45"/>
      <c r="RRV1038" s="45"/>
      <c r="RRW1038" s="45"/>
      <c r="RRX1038" s="45"/>
      <c r="RRY1038" s="45"/>
      <c r="RRZ1038" s="45"/>
      <c r="RSA1038" s="45"/>
      <c r="RSB1038" s="45"/>
      <c r="RSC1038" s="45"/>
      <c r="RSD1038" s="45"/>
      <c r="RSE1038" s="45"/>
      <c r="RSF1038" s="45"/>
      <c r="RSG1038" s="45"/>
      <c r="RSH1038" s="45"/>
      <c r="RSI1038" s="45"/>
      <c r="RSJ1038" s="45"/>
      <c r="RSK1038" s="45"/>
      <c r="RSL1038" s="45"/>
      <c r="RSM1038" s="45"/>
      <c r="RSN1038" s="45"/>
      <c r="RSO1038" s="45"/>
      <c r="RSP1038" s="45"/>
      <c r="RSQ1038" s="45"/>
      <c r="RSR1038" s="45"/>
      <c r="RSS1038" s="45"/>
      <c r="RST1038" s="45"/>
      <c r="RSU1038" s="45"/>
      <c r="RSV1038" s="45"/>
      <c r="RSW1038" s="45"/>
      <c r="RSX1038" s="45"/>
      <c r="RSY1038" s="45"/>
      <c r="RSZ1038" s="45"/>
      <c r="RTA1038" s="45"/>
      <c r="RTB1038" s="45"/>
      <c r="RTC1038" s="45"/>
      <c r="RTD1038" s="45"/>
      <c r="RTE1038" s="45"/>
      <c r="RTF1038" s="45"/>
      <c r="RTG1038" s="45"/>
      <c r="RTH1038" s="45"/>
      <c r="RTI1038" s="45"/>
      <c r="RTJ1038" s="45"/>
      <c r="RTK1038" s="45"/>
      <c r="RTL1038" s="45"/>
      <c r="RTM1038" s="45"/>
      <c r="RTN1038" s="45"/>
      <c r="RTO1038" s="45"/>
      <c r="RTP1038" s="45"/>
      <c r="RTQ1038" s="45"/>
      <c r="RTR1038" s="45"/>
      <c r="RTS1038" s="45"/>
      <c r="RTT1038" s="45"/>
      <c r="RTU1038" s="45"/>
      <c r="RTV1038" s="45"/>
      <c r="RTW1038" s="45"/>
      <c r="RTX1038" s="45"/>
      <c r="RTY1038" s="45"/>
      <c r="RTZ1038" s="45"/>
      <c r="RUA1038" s="45"/>
      <c r="RUB1038" s="45"/>
      <c r="RUC1038" s="45"/>
      <c r="RUD1038" s="45"/>
      <c r="RUE1038" s="45"/>
      <c r="RUF1038" s="45"/>
      <c r="RUG1038" s="45"/>
      <c r="RUH1038" s="45"/>
      <c r="RUI1038" s="45"/>
      <c r="RUJ1038" s="45"/>
      <c r="RUK1038" s="45"/>
      <c r="RUL1038" s="45"/>
      <c r="RUM1038" s="45"/>
      <c r="RUN1038" s="45"/>
      <c r="RUO1038" s="45"/>
      <c r="RUP1038" s="45"/>
      <c r="RUQ1038" s="45"/>
      <c r="RUR1038" s="45"/>
      <c r="RUS1038" s="45"/>
      <c r="RUT1038" s="45"/>
      <c r="RUU1038" s="45"/>
      <c r="RUV1038" s="45"/>
      <c r="RUW1038" s="45"/>
      <c r="RUX1038" s="45"/>
      <c r="RUY1038" s="45"/>
      <c r="RUZ1038" s="45"/>
      <c r="RVA1038" s="45"/>
      <c r="RVB1038" s="45"/>
      <c r="RVC1038" s="45"/>
      <c r="RVD1038" s="45"/>
      <c r="RVE1038" s="45"/>
      <c r="RVF1038" s="45"/>
      <c r="RVG1038" s="45"/>
      <c r="RVH1038" s="45"/>
      <c r="RVI1038" s="45"/>
      <c r="RVJ1038" s="45"/>
      <c r="RVK1038" s="45"/>
      <c r="RVL1038" s="45"/>
      <c r="RVM1038" s="45"/>
      <c r="RVN1038" s="45"/>
      <c r="RVO1038" s="45"/>
      <c r="RVP1038" s="45"/>
      <c r="RVQ1038" s="45"/>
      <c r="RVR1038" s="45"/>
      <c r="RVS1038" s="45"/>
      <c r="RVT1038" s="45"/>
      <c r="RVU1038" s="45"/>
      <c r="RVV1038" s="45"/>
      <c r="RVW1038" s="45"/>
      <c r="RVX1038" s="45"/>
      <c r="RVY1038" s="45"/>
      <c r="RVZ1038" s="45"/>
      <c r="RWA1038" s="45"/>
      <c r="RWB1038" s="45"/>
      <c r="RWC1038" s="45"/>
      <c r="RWD1038" s="45"/>
      <c r="RWE1038" s="45"/>
      <c r="RWF1038" s="45"/>
      <c r="RWG1038" s="45"/>
      <c r="RWH1038" s="45"/>
      <c r="RWI1038" s="45"/>
      <c r="RWJ1038" s="45"/>
      <c r="RWK1038" s="45"/>
      <c r="RWL1038" s="45"/>
      <c r="RWM1038" s="45"/>
      <c r="RWN1038" s="45"/>
      <c r="RWO1038" s="45"/>
      <c r="RWP1038" s="45"/>
      <c r="RWQ1038" s="45"/>
      <c r="RWR1038" s="45"/>
      <c r="RWS1038" s="45"/>
      <c r="RWT1038" s="45"/>
      <c r="RWU1038" s="45"/>
      <c r="RWV1038" s="45"/>
      <c r="RWW1038" s="45"/>
      <c r="RWX1038" s="45"/>
      <c r="RWY1038" s="45"/>
      <c r="RWZ1038" s="45"/>
      <c r="RXA1038" s="45"/>
      <c r="RXB1038" s="45"/>
      <c r="RXC1038" s="45"/>
      <c r="RXD1038" s="45"/>
      <c r="RXE1038" s="45"/>
      <c r="RXF1038" s="45"/>
      <c r="RXG1038" s="45"/>
      <c r="RXH1038" s="45"/>
      <c r="RXI1038" s="45"/>
      <c r="RXJ1038" s="45"/>
      <c r="RXK1038" s="45"/>
      <c r="RXL1038" s="45"/>
      <c r="RXM1038" s="45"/>
      <c r="RXN1038" s="45"/>
      <c r="RXO1038" s="45"/>
      <c r="RXP1038" s="45"/>
      <c r="RXQ1038" s="45"/>
      <c r="RXR1038" s="45"/>
      <c r="RXS1038" s="45"/>
      <c r="RXT1038" s="45"/>
      <c r="RXU1038" s="45"/>
      <c r="RXV1038" s="45"/>
      <c r="RXW1038" s="45"/>
      <c r="RXX1038" s="45"/>
      <c r="RXY1038" s="45"/>
      <c r="RXZ1038" s="45"/>
      <c r="RYA1038" s="45"/>
      <c r="RYB1038" s="45"/>
      <c r="RYC1038" s="45"/>
      <c r="RYD1038" s="45"/>
      <c r="RYE1038" s="45"/>
      <c r="RYF1038" s="45"/>
      <c r="RYG1038" s="45"/>
      <c r="RYH1038" s="45"/>
      <c r="RYI1038" s="45"/>
      <c r="RYJ1038" s="45"/>
      <c r="RYK1038" s="45"/>
      <c r="RYL1038" s="45"/>
      <c r="RYM1038" s="45"/>
      <c r="RYN1038" s="45"/>
      <c r="RYO1038" s="45"/>
      <c r="RYP1038" s="45"/>
      <c r="RYQ1038" s="45"/>
      <c r="RYR1038" s="45"/>
      <c r="RYS1038" s="45"/>
      <c r="RYT1038" s="45"/>
      <c r="RYU1038" s="45"/>
      <c r="RYV1038" s="45"/>
      <c r="RYW1038" s="45"/>
      <c r="RYX1038" s="45"/>
      <c r="RYY1038" s="45"/>
      <c r="RYZ1038" s="45"/>
      <c r="RZA1038" s="45"/>
      <c r="RZB1038" s="45"/>
      <c r="RZC1038" s="45"/>
      <c r="RZD1038" s="45"/>
      <c r="RZE1038" s="45"/>
      <c r="RZF1038" s="45"/>
      <c r="RZG1038" s="45"/>
      <c r="RZH1038" s="45"/>
      <c r="RZI1038" s="45"/>
      <c r="RZJ1038" s="45"/>
      <c r="RZK1038" s="45"/>
      <c r="RZL1038" s="45"/>
      <c r="RZM1038" s="45"/>
      <c r="RZN1038" s="45"/>
      <c r="RZO1038" s="45"/>
      <c r="RZP1038" s="45"/>
      <c r="RZQ1038" s="45"/>
      <c r="RZR1038" s="45"/>
      <c r="RZS1038" s="45"/>
      <c r="RZT1038" s="45"/>
      <c r="RZU1038" s="45"/>
      <c r="RZV1038" s="45"/>
      <c r="RZW1038" s="45"/>
      <c r="RZX1038" s="45"/>
      <c r="RZY1038" s="45"/>
      <c r="RZZ1038" s="45"/>
      <c r="SAA1038" s="45"/>
      <c r="SAB1038" s="45"/>
      <c r="SAC1038" s="45"/>
      <c r="SAD1038" s="45"/>
      <c r="SAE1038" s="45"/>
      <c r="SAF1038" s="45"/>
      <c r="SAG1038" s="45"/>
      <c r="SAH1038" s="45"/>
      <c r="SAI1038" s="45"/>
      <c r="SAJ1038" s="45"/>
      <c r="SAK1038" s="45"/>
      <c r="SAL1038" s="45"/>
      <c r="SAM1038" s="45"/>
      <c r="SAN1038" s="45"/>
      <c r="SAO1038" s="45"/>
      <c r="SAP1038" s="45"/>
      <c r="SAQ1038" s="45"/>
      <c r="SAR1038" s="45"/>
      <c r="SAS1038" s="45"/>
      <c r="SAT1038" s="45"/>
      <c r="SAU1038" s="45"/>
      <c r="SAV1038" s="45"/>
      <c r="SAW1038" s="45"/>
      <c r="SAX1038" s="45"/>
      <c r="SAY1038" s="45"/>
      <c r="SAZ1038" s="45"/>
      <c r="SBA1038" s="45"/>
      <c r="SBB1038" s="45"/>
      <c r="SBC1038" s="45"/>
      <c r="SBD1038" s="45"/>
      <c r="SBE1038" s="45"/>
      <c r="SBF1038" s="45"/>
      <c r="SBG1038" s="45"/>
      <c r="SBH1038" s="45"/>
      <c r="SBI1038" s="45"/>
      <c r="SBJ1038" s="45"/>
      <c r="SBK1038" s="45"/>
      <c r="SBL1038" s="45"/>
      <c r="SBM1038" s="45"/>
      <c r="SBN1038" s="45"/>
      <c r="SBO1038" s="45"/>
      <c r="SBP1038" s="45"/>
      <c r="SBQ1038" s="45"/>
      <c r="SBR1038" s="45"/>
      <c r="SBS1038" s="45"/>
      <c r="SBT1038" s="45"/>
      <c r="SBU1038" s="45"/>
      <c r="SBV1038" s="45"/>
      <c r="SBW1038" s="45"/>
      <c r="SBX1038" s="45"/>
      <c r="SBY1038" s="45"/>
      <c r="SBZ1038" s="45"/>
      <c r="SCA1038" s="45"/>
      <c r="SCB1038" s="45"/>
      <c r="SCC1038" s="45"/>
      <c r="SCD1038" s="45"/>
      <c r="SCE1038" s="45"/>
      <c r="SCF1038" s="45"/>
      <c r="SCG1038" s="45"/>
      <c r="SCH1038" s="45"/>
      <c r="SCI1038" s="45"/>
      <c r="SCJ1038" s="45"/>
      <c r="SCK1038" s="45"/>
      <c r="SCL1038" s="45"/>
      <c r="SCM1038" s="45"/>
      <c r="SCN1038" s="45"/>
      <c r="SCO1038" s="45"/>
      <c r="SCP1038" s="45"/>
      <c r="SCQ1038" s="45"/>
      <c r="SCR1038" s="45"/>
      <c r="SCS1038" s="45"/>
      <c r="SCT1038" s="45"/>
      <c r="SCU1038" s="45"/>
      <c r="SCV1038" s="45"/>
      <c r="SCW1038" s="45"/>
      <c r="SCX1038" s="45"/>
      <c r="SCY1038" s="45"/>
      <c r="SCZ1038" s="45"/>
      <c r="SDA1038" s="45"/>
      <c r="SDB1038" s="45"/>
      <c r="SDC1038" s="45"/>
      <c r="SDD1038" s="45"/>
      <c r="SDE1038" s="45"/>
      <c r="SDF1038" s="45"/>
      <c r="SDG1038" s="45"/>
      <c r="SDH1038" s="45"/>
      <c r="SDI1038" s="45"/>
      <c r="SDJ1038" s="45"/>
      <c r="SDK1038" s="45"/>
      <c r="SDL1038" s="45"/>
      <c r="SDM1038" s="45"/>
      <c r="SDN1038" s="45"/>
      <c r="SDO1038" s="45"/>
      <c r="SDP1038" s="45"/>
      <c r="SDQ1038" s="45"/>
      <c r="SDR1038" s="45"/>
      <c r="SDS1038" s="45"/>
      <c r="SDT1038" s="45"/>
      <c r="SDU1038" s="45"/>
      <c r="SDV1038" s="45"/>
      <c r="SDW1038" s="45"/>
      <c r="SDX1038" s="45"/>
      <c r="SDY1038" s="45"/>
      <c r="SDZ1038" s="45"/>
      <c r="SEA1038" s="45"/>
      <c r="SEB1038" s="45"/>
      <c r="SEC1038" s="45"/>
      <c r="SED1038" s="45"/>
      <c r="SEE1038" s="45"/>
      <c r="SEF1038" s="45"/>
      <c r="SEG1038" s="45"/>
      <c r="SEH1038" s="45"/>
      <c r="SEI1038" s="45"/>
      <c r="SEJ1038" s="45"/>
      <c r="SEK1038" s="45"/>
      <c r="SEL1038" s="45"/>
      <c r="SEM1038" s="45"/>
      <c r="SEN1038" s="45"/>
      <c r="SEO1038" s="45"/>
      <c r="SEP1038" s="45"/>
      <c r="SEQ1038" s="45"/>
      <c r="SER1038" s="45"/>
      <c r="SES1038" s="45"/>
      <c r="SET1038" s="45"/>
      <c r="SEU1038" s="45"/>
      <c r="SEV1038" s="45"/>
      <c r="SEW1038" s="45"/>
      <c r="SEX1038" s="45"/>
      <c r="SEY1038" s="45"/>
      <c r="SEZ1038" s="45"/>
      <c r="SFA1038" s="45"/>
      <c r="SFB1038" s="45"/>
      <c r="SFC1038" s="45"/>
      <c r="SFD1038" s="45"/>
      <c r="SFE1038" s="45"/>
      <c r="SFF1038" s="45"/>
      <c r="SFG1038" s="45"/>
      <c r="SFH1038" s="45"/>
      <c r="SFI1038" s="45"/>
      <c r="SFJ1038" s="45"/>
      <c r="SFK1038" s="45"/>
      <c r="SFL1038" s="45"/>
      <c r="SFM1038" s="45"/>
      <c r="SFN1038" s="45"/>
      <c r="SFO1038" s="45"/>
      <c r="SFP1038" s="45"/>
      <c r="SFQ1038" s="45"/>
      <c r="SFR1038" s="45"/>
      <c r="SFS1038" s="45"/>
      <c r="SFT1038" s="45"/>
      <c r="SFU1038" s="45"/>
      <c r="SFV1038" s="45"/>
      <c r="SFW1038" s="45"/>
      <c r="SFX1038" s="45"/>
      <c r="SFY1038" s="45"/>
      <c r="SFZ1038" s="45"/>
      <c r="SGA1038" s="45"/>
      <c r="SGB1038" s="45"/>
      <c r="SGC1038" s="45"/>
      <c r="SGD1038" s="45"/>
      <c r="SGE1038" s="45"/>
      <c r="SGF1038" s="45"/>
      <c r="SGG1038" s="45"/>
      <c r="SGH1038" s="45"/>
      <c r="SGI1038" s="45"/>
      <c r="SGJ1038" s="45"/>
      <c r="SGK1038" s="45"/>
      <c r="SGL1038" s="45"/>
      <c r="SGM1038" s="45"/>
      <c r="SGN1038" s="45"/>
      <c r="SGO1038" s="45"/>
      <c r="SGP1038" s="45"/>
      <c r="SGQ1038" s="45"/>
      <c r="SGR1038" s="45"/>
      <c r="SGS1038" s="45"/>
      <c r="SGT1038" s="45"/>
      <c r="SGU1038" s="45"/>
      <c r="SGV1038" s="45"/>
      <c r="SGW1038" s="45"/>
      <c r="SGX1038" s="45"/>
      <c r="SGY1038" s="45"/>
      <c r="SGZ1038" s="45"/>
      <c r="SHA1038" s="45"/>
      <c r="SHB1038" s="45"/>
      <c r="SHC1038" s="45"/>
      <c r="SHD1038" s="45"/>
      <c r="SHE1038" s="45"/>
      <c r="SHF1038" s="45"/>
      <c r="SHG1038" s="45"/>
      <c r="SHH1038" s="45"/>
      <c r="SHI1038" s="45"/>
      <c r="SHJ1038" s="45"/>
      <c r="SHK1038" s="45"/>
      <c r="SHL1038" s="45"/>
      <c r="SHM1038" s="45"/>
      <c r="SHN1038" s="45"/>
      <c r="SHO1038" s="45"/>
      <c r="SHP1038" s="45"/>
      <c r="SHQ1038" s="45"/>
      <c r="SHR1038" s="45"/>
      <c r="SHS1038" s="45"/>
      <c r="SHT1038" s="45"/>
      <c r="SHU1038" s="45"/>
      <c r="SHV1038" s="45"/>
      <c r="SHW1038" s="45"/>
      <c r="SHX1038" s="45"/>
      <c r="SHY1038" s="45"/>
      <c r="SHZ1038" s="45"/>
      <c r="SIA1038" s="45"/>
      <c r="SIB1038" s="45"/>
      <c r="SIC1038" s="45"/>
      <c r="SID1038" s="45"/>
      <c r="SIE1038" s="45"/>
      <c r="SIF1038" s="45"/>
      <c r="SIG1038" s="45"/>
      <c r="SIH1038" s="45"/>
      <c r="SII1038" s="45"/>
      <c r="SIJ1038" s="45"/>
      <c r="SIK1038" s="45"/>
      <c r="SIL1038" s="45"/>
      <c r="SIM1038" s="45"/>
      <c r="SIN1038" s="45"/>
      <c r="SIO1038" s="45"/>
      <c r="SIP1038" s="45"/>
      <c r="SIQ1038" s="45"/>
      <c r="SIR1038" s="45"/>
      <c r="SIS1038" s="45"/>
      <c r="SIT1038" s="45"/>
      <c r="SIU1038" s="45"/>
      <c r="SIV1038" s="45"/>
      <c r="SIW1038" s="45"/>
      <c r="SIX1038" s="45"/>
      <c r="SIY1038" s="45"/>
      <c r="SIZ1038" s="45"/>
      <c r="SJA1038" s="45"/>
      <c r="SJB1038" s="45"/>
      <c r="SJC1038" s="45"/>
      <c r="SJD1038" s="45"/>
      <c r="SJE1038" s="45"/>
      <c r="SJF1038" s="45"/>
      <c r="SJG1038" s="45"/>
      <c r="SJH1038" s="45"/>
      <c r="SJI1038" s="45"/>
      <c r="SJJ1038" s="45"/>
      <c r="SJK1038" s="45"/>
      <c r="SJL1038" s="45"/>
      <c r="SJM1038" s="45"/>
      <c r="SJN1038" s="45"/>
      <c r="SJO1038" s="45"/>
      <c r="SJP1038" s="45"/>
      <c r="SJQ1038" s="45"/>
      <c r="SJR1038" s="45"/>
      <c r="SJS1038" s="45"/>
      <c r="SJT1038" s="45"/>
      <c r="SJU1038" s="45"/>
      <c r="SJV1038" s="45"/>
      <c r="SJW1038" s="45"/>
      <c r="SJX1038" s="45"/>
      <c r="SJY1038" s="45"/>
      <c r="SJZ1038" s="45"/>
      <c r="SKA1038" s="45"/>
      <c r="SKB1038" s="45"/>
      <c r="SKC1038" s="45"/>
      <c r="SKD1038" s="45"/>
      <c r="SKE1038" s="45"/>
      <c r="SKF1038" s="45"/>
      <c r="SKG1038" s="45"/>
      <c r="SKH1038" s="45"/>
      <c r="SKI1038" s="45"/>
      <c r="SKJ1038" s="45"/>
      <c r="SKK1038" s="45"/>
      <c r="SKL1038" s="45"/>
      <c r="SKM1038" s="45"/>
      <c r="SKN1038" s="45"/>
      <c r="SKO1038" s="45"/>
      <c r="SKP1038" s="45"/>
      <c r="SKQ1038" s="45"/>
      <c r="SKR1038" s="45"/>
      <c r="SKS1038" s="45"/>
      <c r="SKT1038" s="45"/>
      <c r="SKU1038" s="45"/>
      <c r="SKV1038" s="45"/>
      <c r="SKW1038" s="45"/>
      <c r="SKX1038" s="45"/>
      <c r="SKY1038" s="45"/>
      <c r="SKZ1038" s="45"/>
      <c r="SLA1038" s="45"/>
      <c r="SLB1038" s="45"/>
      <c r="SLC1038" s="45"/>
      <c r="SLD1038" s="45"/>
      <c r="SLE1038" s="45"/>
      <c r="SLF1038" s="45"/>
      <c r="SLG1038" s="45"/>
      <c r="SLH1038" s="45"/>
      <c r="SLI1038" s="45"/>
      <c r="SLJ1038" s="45"/>
      <c r="SLK1038" s="45"/>
      <c r="SLL1038" s="45"/>
      <c r="SLM1038" s="45"/>
      <c r="SLN1038" s="45"/>
      <c r="SLO1038" s="45"/>
      <c r="SLP1038" s="45"/>
      <c r="SLQ1038" s="45"/>
      <c r="SLR1038" s="45"/>
      <c r="SLS1038" s="45"/>
      <c r="SLT1038" s="45"/>
      <c r="SLU1038" s="45"/>
      <c r="SLV1038" s="45"/>
      <c r="SLW1038" s="45"/>
      <c r="SLX1038" s="45"/>
      <c r="SLY1038" s="45"/>
      <c r="SLZ1038" s="45"/>
      <c r="SMA1038" s="45"/>
      <c r="SMB1038" s="45"/>
      <c r="SMC1038" s="45"/>
      <c r="SMD1038" s="45"/>
      <c r="SME1038" s="45"/>
      <c r="SMF1038" s="45"/>
      <c r="SMG1038" s="45"/>
      <c r="SMH1038" s="45"/>
      <c r="SMI1038" s="45"/>
      <c r="SMJ1038" s="45"/>
      <c r="SMK1038" s="45"/>
      <c r="SML1038" s="45"/>
      <c r="SMM1038" s="45"/>
      <c r="SMN1038" s="45"/>
      <c r="SMO1038" s="45"/>
      <c r="SMP1038" s="45"/>
      <c r="SMQ1038" s="45"/>
      <c r="SMR1038" s="45"/>
      <c r="SMS1038" s="45"/>
      <c r="SMT1038" s="45"/>
      <c r="SMU1038" s="45"/>
      <c r="SMV1038" s="45"/>
      <c r="SMW1038" s="45"/>
      <c r="SMX1038" s="45"/>
      <c r="SMY1038" s="45"/>
      <c r="SMZ1038" s="45"/>
      <c r="SNA1038" s="45"/>
      <c r="SNB1038" s="45"/>
      <c r="SNC1038" s="45"/>
      <c r="SND1038" s="45"/>
      <c r="SNE1038" s="45"/>
      <c r="SNF1038" s="45"/>
      <c r="SNG1038" s="45"/>
      <c r="SNH1038" s="45"/>
      <c r="SNI1038" s="45"/>
      <c r="SNJ1038" s="45"/>
      <c r="SNK1038" s="45"/>
      <c r="SNL1038" s="45"/>
      <c r="SNM1038" s="45"/>
      <c r="SNN1038" s="45"/>
      <c r="SNO1038" s="45"/>
      <c r="SNP1038" s="45"/>
      <c r="SNQ1038" s="45"/>
      <c r="SNR1038" s="45"/>
      <c r="SNS1038" s="45"/>
      <c r="SNT1038" s="45"/>
      <c r="SNU1038" s="45"/>
      <c r="SNV1038" s="45"/>
      <c r="SNW1038" s="45"/>
      <c r="SNX1038" s="45"/>
      <c r="SNY1038" s="45"/>
      <c r="SNZ1038" s="45"/>
      <c r="SOA1038" s="45"/>
      <c r="SOB1038" s="45"/>
      <c r="SOC1038" s="45"/>
      <c r="SOD1038" s="45"/>
      <c r="SOE1038" s="45"/>
      <c r="SOF1038" s="45"/>
      <c r="SOG1038" s="45"/>
      <c r="SOH1038" s="45"/>
      <c r="SOI1038" s="45"/>
      <c r="SOJ1038" s="45"/>
      <c r="SOK1038" s="45"/>
      <c r="SOL1038" s="45"/>
      <c r="SOM1038" s="45"/>
      <c r="SON1038" s="45"/>
      <c r="SOO1038" s="45"/>
      <c r="SOP1038" s="45"/>
      <c r="SOQ1038" s="45"/>
      <c r="SOR1038" s="45"/>
      <c r="SOS1038" s="45"/>
      <c r="SOT1038" s="45"/>
      <c r="SOU1038" s="45"/>
      <c r="SOV1038" s="45"/>
      <c r="SOW1038" s="45"/>
      <c r="SOX1038" s="45"/>
      <c r="SOY1038" s="45"/>
      <c r="SOZ1038" s="45"/>
      <c r="SPA1038" s="45"/>
      <c r="SPB1038" s="45"/>
      <c r="SPC1038" s="45"/>
      <c r="SPD1038" s="45"/>
      <c r="SPE1038" s="45"/>
      <c r="SPF1038" s="45"/>
      <c r="SPG1038" s="45"/>
      <c r="SPH1038" s="45"/>
      <c r="SPI1038" s="45"/>
      <c r="SPJ1038" s="45"/>
      <c r="SPK1038" s="45"/>
      <c r="SPL1038" s="45"/>
      <c r="SPM1038" s="45"/>
      <c r="SPN1038" s="45"/>
      <c r="SPO1038" s="45"/>
      <c r="SPP1038" s="45"/>
      <c r="SPQ1038" s="45"/>
      <c r="SPR1038" s="45"/>
      <c r="SPS1038" s="45"/>
      <c r="SPT1038" s="45"/>
      <c r="SPU1038" s="45"/>
      <c r="SPV1038" s="45"/>
      <c r="SPW1038" s="45"/>
      <c r="SPX1038" s="45"/>
      <c r="SPY1038" s="45"/>
      <c r="SPZ1038" s="45"/>
      <c r="SQA1038" s="45"/>
      <c r="SQB1038" s="45"/>
      <c r="SQC1038" s="45"/>
      <c r="SQD1038" s="45"/>
      <c r="SQE1038" s="45"/>
      <c r="SQF1038" s="45"/>
      <c r="SQG1038" s="45"/>
      <c r="SQH1038" s="45"/>
      <c r="SQI1038" s="45"/>
      <c r="SQJ1038" s="45"/>
      <c r="SQK1038" s="45"/>
      <c r="SQL1038" s="45"/>
      <c r="SQM1038" s="45"/>
      <c r="SQN1038" s="45"/>
      <c r="SQO1038" s="45"/>
      <c r="SQP1038" s="45"/>
      <c r="SQQ1038" s="45"/>
      <c r="SQR1038" s="45"/>
      <c r="SQS1038" s="45"/>
      <c r="SQT1038" s="45"/>
      <c r="SQU1038" s="45"/>
      <c r="SQV1038" s="45"/>
      <c r="SQW1038" s="45"/>
      <c r="SQX1038" s="45"/>
      <c r="SQY1038" s="45"/>
      <c r="SQZ1038" s="45"/>
      <c r="SRA1038" s="45"/>
      <c r="SRB1038" s="45"/>
      <c r="SRC1038" s="45"/>
      <c r="SRD1038" s="45"/>
      <c r="SRE1038" s="45"/>
      <c r="SRF1038" s="45"/>
      <c r="SRG1038" s="45"/>
      <c r="SRH1038" s="45"/>
      <c r="SRI1038" s="45"/>
      <c r="SRJ1038" s="45"/>
      <c r="SRK1038" s="45"/>
      <c r="SRL1038" s="45"/>
      <c r="SRM1038" s="45"/>
      <c r="SRN1038" s="45"/>
      <c r="SRO1038" s="45"/>
      <c r="SRP1038" s="45"/>
      <c r="SRQ1038" s="45"/>
      <c r="SRR1038" s="45"/>
      <c r="SRS1038" s="45"/>
      <c r="SRT1038" s="45"/>
      <c r="SRU1038" s="45"/>
      <c r="SRV1038" s="45"/>
      <c r="SRW1038" s="45"/>
      <c r="SRX1038" s="45"/>
      <c r="SRY1038" s="45"/>
      <c r="SRZ1038" s="45"/>
      <c r="SSA1038" s="45"/>
      <c r="SSB1038" s="45"/>
      <c r="SSC1038" s="45"/>
      <c r="SSD1038" s="45"/>
      <c r="SSE1038" s="45"/>
      <c r="SSF1038" s="45"/>
      <c r="SSG1038" s="45"/>
      <c r="SSH1038" s="45"/>
      <c r="SSI1038" s="45"/>
      <c r="SSJ1038" s="45"/>
      <c r="SSK1038" s="45"/>
      <c r="SSL1038" s="45"/>
      <c r="SSM1038" s="45"/>
      <c r="SSN1038" s="45"/>
      <c r="SSO1038" s="45"/>
      <c r="SSP1038" s="45"/>
      <c r="SSQ1038" s="45"/>
      <c r="SSR1038" s="45"/>
      <c r="SSS1038" s="45"/>
      <c r="SST1038" s="45"/>
      <c r="SSU1038" s="45"/>
      <c r="SSV1038" s="45"/>
      <c r="SSW1038" s="45"/>
      <c r="SSX1038" s="45"/>
      <c r="SSY1038" s="45"/>
      <c r="SSZ1038" s="45"/>
      <c r="STA1038" s="45"/>
      <c r="STB1038" s="45"/>
      <c r="STC1038" s="45"/>
      <c r="STD1038" s="45"/>
      <c r="STE1038" s="45"/>
      <c r="STF1038" s="45"/>
      <c r="STG1038" s="45"/>
      <c r="STH1038" s="45"/>
      <c r="STI1038" s="45"/>
      <c r="STJ1038" s="45"/>
      <c r="STK1038" s="45"/>
      <c r="STL1038" s="45"/>
      <c r="STM1038" s="45"/>
      <c r="STN1038" s="45"/>
      <c r="STO1038" s="45"/>
      <c r="STP1038" s="45"/>
      <c r="STQ1038" s="45"/>
      <c r="STR1038" s="45"/>
      <c r="STS1038" s="45"/>
      <c r="STT1038" s="45"/>
      <c r="STU1038" s="45"/>
      <c r="STV1038" s="45"/>
      <c r="STW1038" s="45"/>
      <c r="STX1038" s="45"/>
      <c r="STY1038" s="45"/>
      <c r="STZ1038" s="45"/>
      <c r="SUA1038" s="45"/>
      <c r="SUB1038" s="45"/>
      <c r="SUC1038" s="45"/>
      <c r="SUD1038" s="45"/>
      <c r="SUE1038" s="45"/>
      <c r="SUF1038" s="45"/>
      <c r="SUG1038" s="45"/>
      <c r="SUH1038" s="45"/>
      <c r="SUI1038" s="45"/>
      <c r="SUJ1038" s="45"/>
      <c r="SUK1038" s="45"/>
      <c r="SUL1038" s="45"/>
      <c r="SUM1038" s="45"/>
      <c r="SUN1038" s="45"/>
      <c r="SUO1038" s="45"/>
      <c r="SUP1038" s="45"/>
      <c r="SUQ1038" s="45"/>
      <c r="SUR1038" s="45"/>
      <c r="SUS1038" s="45"/>
      <c r="SUT1038" s="45"/>
      <c r="SUU1038" s="45"/>
      <c r="SUV1038" s="45"/>
      <c r="SUW1038" s="45"/>
      <c r="SUX1038" s="45"/>
      <c r="SUY1038" s="45"/>
      <c r="SUZ1038" s="45"/>
      <c r="SVA1038" s="45"/>
      <c r="SVB1038" s="45"/>
      <c r="SVC1038" s="45"/>
      <c r="SVD1038" s="45"/>
      <c r="SVE1038" s="45"/>
      <c r="SVF1038" s="45"/>
      <c r="SVG1038" s="45"/>
      <c r="SVH1038" s="45"/>
      <c r="SVI1038" s="45"/>
      <c r="SVJ1038" s="45"/>
      <c r="SVK1038" s="45"/>
      <c r="SVL1038" s="45"/>
      <c r="SVM1038" s="45"/>
      <c r="SVN1038" s="45"/>
      <c r="SVO1038" s="45"/>
      <c r="SVP1038" s="45"/>
      <c r="SVQ1038" s="45"/>
      <c r="SVR1038" s="45"/>
      <c r="SVS1038" s="45"/>
      <c r="SVT1038" s="45"/>
      <c r="SVU1038" s="45"/>
      <c r="SVV1038" s="45"/>
      <c r="SVW1038" s="45"/>
      <c r="SVX1038" s="45"/>
      <c r="SVY1038" s="45"/>
      <c r="SVZ1038" s="45"/>
      <c r="SWA1038" s="45"/>
      <c r="SWB1038" s="45"/>
      <c r="SWC1038" s="45"/>
      <c r="SWD1038" s="45"/>
      <c r="SWE1038" s="45"/>
      <c r="SWF1038" s="45"/>
      <c r="SWG1038" s="45"/>
      <c r="SWH1038" s="45"/>
      <c r="SWI1038" s="45"/>
      <c r="SWJ1038" s="45"/>
      <c r="SWK1038" s="45"/>
      <c r="SWL1038" s="45"/>
      <c r="SWM1038" s="45"/>
      <c r="SWN1038" s="45"/>
      <c r="SWO1038" s="45"/>
      <c r="SWP1038" s="45"/>
      <c r="SWQ1038" s="45"/>
      <c r="SWR1038" s="45"/>
      <c r="SWS1038" s="45"/>
      <c r="SWT1038" s="45"/>
      <c r="SWU1038" s="45"/>
      <c r="SWV1038" s="45"/>
      <c r="SWW1038" s="45"/>
      <c r="SWX1038" s="45"/>
      <c r="SWY1038" s="45"/>
      <c r="SWZ1038" s="45"/>
      <c r="SXA1038" s="45"/>
      <c r="SXB1038" s="45"/>
      <c r="SXC1038" s="45"/>
      <c r="SXD1038" s="45"/>
      <c r="SXE1038" s="45"/>
      <c r="SXF1038" s="45"/>
      <c r="SXG1038" s="45"/>
      <c r="SXH1038" s="45"/>
      <c r="SXI1038" s="45"/>
      <c r="SXJ1038" s="45"/>
      <c r="SXK1038" s="45"/>
      <c r="SXL1038" s="45"/>
      <c r="SXM1038" s="45"/>
      <c r="SXN1038" s="45"/>
      <c r="SXO1038" s="45"/>
      <c r="SXP1038" s="45"/>
      <c r="SXQ1038" s="45"/>
      <c r="SXR1038" s="45"/>
      <c r="SXS1038" s="45"/>
      <c r="SXT1038" s="45"/>
      <c r="SXU1038" s="45"/>
      <c r="SXV1038" s="45"/>
      <c r="SXW1038" s="45"/>
      <c r="SXX1038" s="45"/>
      <c r="SXY1038" s="45"/>
      <c r="SXZ1038" s="45"/>
      <c r="SYA1038" s="45"/>
      <c r="SYB1038" s="45"/>
      <c r="SYC1038" s="45"/>
      <c r="SYD1038" s="45"/>
      <c r="SYE1038" s="45"/>
      <c r="SYF1038" s="45"/>
      <c r="SYG1038" s="45"/>
      <c r="SYH1038" s="45"/>
      <c r="SYI1038" s="45"/>
      <c r="SYJ1038" s="45"/>
      <c r="SYK1038" s="45"/>
      <c r="SYL1038" s="45"/>
      <c r="SYM1038" s="45"/>
      <c r="SYN1038" s="45"/>
      <c r="SYO1038" s="45"/>
      <c r="SYP1038" s="45"/>
      <c r="SYQ1038" s="45"/>
      <c r="SYR1038" s="45"/>
      <c r="SYS1038" s="45"/>
      <c r="SYT1038" s="45"/>
      <c r="SYU1038" s="45"/>
      <c r="SYV1038" s="45"/>
      <c r="SYW1038" s="45"/>
      <c r="SYX1038" s="45"/>
      <c r="SYY1038" s="45"/>
      <c r="SYZ1038" s="45"/>
      <c r="SZA1038" s="45"/>
      <c r="SZB1038" s="45"/>
      <c r="SZC1038" s="45"/>
      <c r="SZD1038" s="45"/>
      <c r="SZE1038" s="45"/>
      <c r="SZF1038" s="45"/>
      <c r="SZG1038" s="45"/>
      <c r="SZH1038" s="45"/>
      <c r="SZI1038" s="45"/>
      <c r="SZJ1038" s="45"/>
      <c r="SZK1038" s="45"/>
      <c r="SZL1038" s="45"/>
      <c r="SZM1038" s="45"/>
      <c r="SZN1038" s="45"/>
      <c r="SZO1038" s="45"/>
      <c r="SZP1038" s="45"/>
      <c r="SZQ1038" s="45"/>
      <c r="SZR1038" s="45"/>
      <c r="SZS1038" s="45"/>
      <c r="SZT1038" s="45"/>
      <c r="SZU1038" s="45"/>
      <c r="SZV1038" s="45"/>
      <c r="SZW1038" s="45"/>
      <c r="SZX1038" s="45"/>
      <c r="SZY1038" s="45"/>
      <c r="SZZ1038" s="45"/>
      <c r="TAA1038" s="45"/>
      <c r="TAB1038" s="45"/>
      <c r="TAC1038" s="45"/>
      <c r="TAD1038" s="45"/>
      <c r="TAE1038" s="45"/>
      <c r="TAF1038" s="45"/>
      <c r="TAG1038" s="45"/>
      <c r="TAH1038" s="45"/>
      <c r="TAI1038" s="45"/>
      <c r="TAJ1038" s="45"/>
      <c r="TAK1038" s="45"/>
      <c r="TAL1038" s="45"/>
      <c r="TAM1038" s="45"/>
      <c r="TAN1038" s="45"/>
      <c r="TAO1038" s="45"/>
      <c r="TAP1038" s="45"/>
      <c r="TAQ1038" s="45"/>
      <c r="TAR1038" s="45"/>
      <c r="TAS1038" s="45"/>
      <c r="TAT1038" s="45"/>
      <c r="TAU1038" s="45"/>
      <c r="TAV1038" s="45"/>
      <c r="TAW1038" s="45"/>
      <c r="TAX1038" s="45"/>
      <c r="TAY1038" s="45"/>
      <c r="TAZ1038" s="45"/>
      <c r="TBA1038" s="45"/>
      <c r="TBB1038" s="45"/>
      <c r="TBC1038" s="45"/>
      <c r="TBD1038" s="45"/>
      <c r="TBE1038" s="45"/>
      <c r="TBF1038" s="45"/>
      <c r="TBG1038" s="45"/>
      <c r="TBH1038" s="45"/>
      <c r="TBI1038" s="45"/>
      <c r="TBJ1038" s="45"/>
      <c r="TBK1038" s="45"/>
      <c r="TBL1038" s="45"/>
      <c r="TBM1038" s="45"/>
      <c r="TBN1038" s="45"/>
      <c r="TBO1038" s="45"/>
      <c r="TBP1038" s="45"/>
      <c r="TBQ1038" s="45"/>
      <c r="TBR1038" s="45"/>
      <c r="TBS1038" s="45"/>
      <c r="TBT1038" s="45"/>
      <c r="TBU1038" s="45"/>
      <c r="TBV1038" s="45"/>
      <c r="TBW1038" s="45"/>
      <c r="TBX1038" s="45"/>
      <c r="TBY1038" s="45"/>
      <c r="TBZ1038" s="45"/>
      <c r="TCA1038" s="45"/>
      <c r="TCB1038" s="45"/>
      <c r="TCC1038" s="45"/>
      <c r="TCD1038" s="45"/>
      <c r="TCE1038" s="45"/>
      <c r="TCF1038" s="45"/>
      <c r="TCG1038" s="45"/>
      <c r="TCH1038" s="45"/>
      <c r="TCI1038" s="45"/>
      <c r="TCJ1038" s="45"/>
      <c r="TCK1038" s="45"/>
      <c r="TCL1038" s="45"/>
      <c r="TCM1038" s="45"/>
      <c r="TCN1038" s="45"/>
      <c r="TCO1038" s="45"/>
      <c r="TCP1038" s="45"/>
      <c r="TCQ1038" s="45"/>
      <c r="TCR1038" s="45"/>
      <c r="TCS1038" s="45"/>
      <c r="TCT1038" s="45"/>
      <c r="TCU1038" s="45"/>
      <c r="TCV1038" s="45"/>
      <c r="TCW1038" s="45"/>
      <c r="TCX1038" s="45"/>
      <c r="TCY1038" s="45"/>
      <c r="TCZ1038" s="45"/>
      <c r="TDA1038" s="45"/>
      <c r="TDB1038" s="45"/>
      <c r="TDC1038" s="45"/>
      <c r="TDD1038" s="45"/>
      <c r="TDE1038" s="45"/>
      <c r="TDF1038" s="45"/>
      <c r="TDG1038" s="45"/>
      <c r="TDH1038" s="45"/>
      <c r="TDI1038" s="45"/>
      <c r="TDJ1038" s="45"/>
      <c r="TDK1038" s="45"/>
      <c r="TDL1038" s="45"/>
      <c r="TDM1038" s="45"/>
      <c r="TDN1038" s="45"/>
      <c r="TDO1038" s="45"/>
      <c r="TDP1038" s="45"/>
      <c r="TDQ1038" s="45"/>
      <c r="TDR1038" s="45"/>
      <c r="TDS1038" s="45"/>
      <c r="TDT1038" s="45"/>
      <c r="TDU1038" s="45"/>
      <c r="TDV1038" s="45"/>
      <c r="TDW1038" s="45"/>
      <c r="TDX1038" s="45"/>
      <c r="TDY1038" s="45"/>
      <c r="TDZ1038" s="45"/>
      <c r="TEA1038" s="45"/>
      <c r="TEB1038" s="45"/>
      <c r="TEC1038" s="45"/>
      <c r="TED1038" s="45"/>
      <c r="TEE1038" s="45"/>
      <c r="TEF1038" s="45"/>
      <c r="TEG1038" s="45"/>
      <c r="TEH1038" s="45"/>
      <c r="TEI1038" s="45"/>
      <c r="TEJ1038" s="45"/>
      <c r="TEK1038" s="45"/>
      <c r="TEL1038" s="45"/>
      <c r="TEM1038" s="45"/>
      <c r="TEN1038" s="45"/>
      <c r="TEO1038" s="45"/>
      <c r="TEP1038" s="45"/>
      <c r="TEQ1038" s="45"/>
      <c r="TER1038" s="45"/>
      <c r="TES1038" s="45"/>
      <c r="TET1038" s="45"/>
      <c r="TEU1038" s="45"/>
      <c r="TEV1038" s="45"/>
      <c r="TEW1038" s="45"/>
      <c r="TEX1038" s="45"/>
      <c r="TEY1038" s="45"/>
      <c r="TEZ1038" s="45"/>
      <c r="TFA1038" s="45"/>
      <c r="TFB1038" s="45"/>
      <c r="TFC1038" s="45"/>
      <c r="TFD1038" s="45"/>
      <c r="TFE1038" s="45"/>
      <c r="TFF1038" s="45"/>
      <c r="TFG1038" s="45"/>
      <c r="TFH1038" s="45"/>
      <c r="TFI1038" s="45"/>
      <c r="TFJ1038" s="45"/>
      <c r="TFK1038" s="45"/>
      <c r="TFL1038" s="45"/>
      <c r="TFM1038" s="45"/>
      <c r="TFN1038" s="45"/>
      <c r="TFO1038" s="45"/>
      <c r="TFP1038" s="45"/>
      <c r="TFQ1038" s="45"/>
      <c r="TFR1038" s="45"/>
      <c r="TFS1038" s="45"/>
      <c r="TFT1038" s="45"/>
      <c r="TFU1038" s="45"/>
      <c r="TFV1038" s="45"/>
      <c r="TFW1038" s="45"/>
      <c r="TFX1038" s="45"/>
      <c r="TFY1038" s="45"/>
      <c r="TFZ1038" s="45"/>
      <c r="TGA1038" s="45"/>
      <c r="TGB1038" s="45"/>
      <c r="TGC1038" s="45"/>
      <c r="TGD1038" s="45"/>
      <c r="TGE1038" s="45"/>
      <c r="TGF1038" s="45"/>
      <c r="TGG1038" s="45"/>
      <c r="TGH1038" s="45"/>
      <c r="TGI1038" s="45"/>
      <c r="TGJ1038" s="45"/>
      <c r="TGK1038" s="45"/>
      <c r="TGL1038" s="45"/>
      <c r="TGM1038" s="45"/>
      <c r="TGN1038" s="45"/>
      <c r="TGO1038" s="45"/>
      <c r="TGP1038" s="45"/>
      <c r="TGQ1038" s="45"/>
      <c r="TGR1038" s="45"/>
      <c r="TGS1038" s="45"/>
      <c r="TGT1038" s="45"/>
      <c r="TGU1038" s="45"/>
      <c r="TGV1038" s="45"/>
      <c r="TGW1038" s="45"/>
      <c r="TGX1038" s="45"/>
      <c r="TGY1038" s="45"/>
      <c r="TGZ1038" s="45"/>
      <c r="THA1038" s="45"/>
      <c r="THB1038" s="45"/>
      <c r="THC1038" s="45"/>
      <c r="THD1038" s="45"/>
      <c r="THE1038" s="45"/>
      <c r="THF1038" s="45"/>
      <c r="THG1038" s="45"/>
      <c r="THH1038" s="45"/>
      <c r="THI1038" s="45"/>
      <c r="THJ1038" s="45"/>
      <c r="THK1038" s="45"/>
      <c r="THL1038" s="45"/>
      <c r="THM1038" s="45"/>
      <c r="THN1038" s="45"/>
      <c r="THO1038" s="45"/>
      <c r="THP1038" s="45"/>
      <c r="THQ1038" s="45"/>
      <c r="THR1038" s="45"/>
      <c r="THS1038" s="45"/>
      <c r="THT1038" s="45"/>
      <c r="THU1038" s="45"/>
      <c r="THV1038" s="45"/>
      <c r="THW1038" s="45"/>
      <c r="THX1038" s="45"/>
      <c r="THY1038" s="45"/>
      <c r="THZ1038" s="45"/>
      <c r="TIA1038" s="45"/>
      <c r="TIB1038" s="45"/>
      <c r="TIC1038" s="45"/>
      <c r="TID1038" s="45"/>
      <c r="TIE1038" s="45"/>
      <c r="TIF1038" s="45"/>
      <c r="TIG1038" s="45"/>
      <c r="TIH1038" s="45"/>
      <c r="TII1038" s="45"/>
      <c r="TIJ1038" s="45"/>
      <c r="TIK1038" s="45"/>
      <c r="TIL1038" s="45"/>
      <c r="TIM1038" s="45"/>
      <c r="TIN1038" s="45"/>
      <c r="TIO1038" s="45"/>
      <c r="TIP1038" s="45"/>
      <c r="TIQ1038" s="45"/>
      <c r="TIR1038" s="45"/>
      <c r="TIS1038" s="45"/>
      <c r="TIT1038" s="45"/>
      <c r="TIU1038" s="45"/>
      <c r="TIV1038" s="45"/>
      <c r="TIW1038" s="45"/>
      <c r="TIX1038" s="45"/>
      <c r="TIY1038" s="45"/>
      <c r="TIZ1038" s="45"/>
      <c r="TJA1038" s="45"/>
      <c r="TJB1038" s="45"/>
      <c r="TJC1038" s="45"/>
      <c r="TJD1038" s="45"/>
      <c r="TJE1038" s="45"/>
      <c r="TJF1038" s="45"/>
      <c r="TJG1038" s="45"/>
      <c r="TJH1038" s="45"/>
      <c r="TJI1038" s="45"/>
      <c r="TJJ1038" s="45"/>
      <c r="TJK1038" s="45"/>
      <c r="TJL1038" s="45"/>
      <c r="TJM1038" s="45"/>
      <c r="TJN1038" s="45"/>
      <c r="TJO1038" s="45"/>
      <c r="TJP1038" s="45"/>
      <c r="TJQ1038" s="45"/>
      <c r="TJR1038" s="45"/>
      <c r="TJS1038" s="45"/>
      <c r="TJT1038" s="45"/>
      <c r="TJU1038" s="45"/>
      <c r="TJV1038" s="45"/>
      <c r="TJW1038" s="45"/>
      <c r="TJX1038" s="45"/>
      <c r="TJY1038" s="45"/>
      <c r="TJZ1038" s="45"/>
      <c r="TKA1038" s="45"/>
      <c r="TKB1038" s="45"/>
      <c r="TKC1038" s="45"/>
      <c r="TKD1038" s="45"/>
      <c r="TKE1038" s="45"/>
      <c r="TKF1038" s="45"/>
      <c r="TKG1038" s="45"/>
      <c r="TKH1038" s="45"/>
      <c r="TKI1038" s="45"/>
      <c r="TKJ1038" s="45"/>
      <c r="TKK1038" s="45"/>
      <c r="TKL1038" s="45"/>
      <c r="TKM1038" s="45"/>
      <c r="TKN1038" s="45"/>
      <c r="TKO1038" s="45"/>
      <c r="TKP1038" s="45"/>
      <c r="TKQ1038" s="45"/>
      <c r="TKR1038" s="45"/>
      <c r="TKS1038" s="45"/>
      <c r="TKT1038" s="45"/>
      <c r="TKU1038" s="45"/>
      <c r="TKV1038" s="45"/>
      <c r="TKW1038" s="45"/>
      <c r="TKX1038" s="45"/>
      <c r="TKY1038" s="45"/>
      <c r="TKZ1038" s="45"/>
      <c r="TLA1038" s="45"/>
      <c r="TLB1038" s="45"/>
      <c r="TLC1038" s="45"/>
      <c r="TLD1038" s="45"/>
      <c r="TLE1038" s="45"/>
      <c r="TLF1038" s="45"/>
      <c r="TLG1038" s="45"/>
      <c r="TLH1038" s="45"/>
      <c r="TLI1038" s="45"/>
      <c r="TLJ1038" s="45"/>
      <c r="TLK1038" s="45"/>
      <c r="TLL1038" s="45"/>
      <c r="TLM1038" s="45"/>
      <c r="TLN1038" s="45"/>
      <c r="TLO1038" s="45"/>
      <c r="TLP1038" s="45"/>
      <c r="TLQ1038" s="45"/>
      <c r="TLR1038" s="45"/>
      <c r="TLS1038" s="45"/>
      <c r="TLT1038" s="45"/>
      <c r="TLU1038" s="45"/>
      <c r="TLV1038" s="45"/>
      <c r="TLW1038" s="45"/>
      <c r="TLX1038" s="45"/>
      <c r="TLY1038" s="45"/>
      <c r="TLZ1038" s="45"/>
      <c r="TMA1038" s="45"/>
      <c r="TMB1038" s="45"/>
      <c r="TMC1038" s="45"/>
      <c r="TMD1038" s="45"/>
      <c r="TME1038" s="45"/>
      <c r="TMF1038" s="45"/>
      <c r="TMG1038" s="45"/>
      <c r="TMH1038" s="45"/>
      <c r="TMI1038" s="45"/>
      <c r="TMJ1038" s="45"/>
      <c r="TMK1038" s="45"/>
      <c r="TML1038" s="45"/>
      <c r="TMM1038" s="45"/>
      <c r="TMN1038" s="45"/>
      <c r="TMO1038" s="45"/>
      <c r="TMP1038" s="45"/>
      <c r="TMQ1038" s="45"/>
      <c r="TMR1038" s="45"/>
      <c r="TMS1038" s="45"/>
      <c r="TMT1038" s="45"/>
      <c r="TMU1038" s="45"/>
      <c r="TMV1038" s="45"/>
      <c r="TMW1038" s="45"/>
      <c r="TMX1038" s="45"/>
      <c r="TMY1038" s="45"/>
      <c r="TMZ1038" s="45"/>
      <c r="TNA1038" s="45"/>
      <c r="TNB1038" s="45"/>
      <c r="TNC1038" s="45"/>
      <c r="TND1038" s="45"/>
      <c r="TNE1038" s="45"/>
      <c r="TNF1038" s="45"/>
      <c r="TNG1038" s="45"/>
      <c r="TNH1038" s="45"/>
      <c r="TNI1038" s="45"/>
      <c r="TNJ1038" s="45"/>
      <c r="TNK1038" s="45"/>
      <c r="TNL1038" s="45"/>
      <c r="TNM1038" s="45"/>
      <c r="TNN1038" s="45"/>
      <c r="TNO1038" s="45"/>
      <c r="TNP1038" s="45"/>
      <c r="TNQ1038" s="45"/>
      <c r="TNR1038" s="45"/>
      <c r="TNS1038" s="45"/>
      <c r="TNT1038" s="45"/>
      <c r="TNU1038" s="45"/>
      <c r="TNV1038" s="45"/>
      <c r="TNW1038" s="45"/>
      <c r="TNX1038" s="45"/>
      <c r="TNY1038" s="45"/>
      <c r="TNZ1038" s="45"/>
      <c r="TOA1038" s="45"/>
      <c r="TOB1038" s="45"/>
      <c r="TOC1038" s="45"/>
      <c r="TOD1038" s="45"/>
      <c r="TOE1038" s="45"/>
      <c r="TOF1038" s="45"/>
      <c r="TOG1038" s="45"/>
      <c r="TOH1038" s="45"/>
      <c r="TOI1038" s="45"/>
      <c r="TOJ1038" s="45"/>
      <c r="TOK1038" s="45"/>
      <c r="TOL1038" s="45"/>
      <c r="TOM1038" s="45"/>
      <c r="TON1038" s="45"/>
      <c r="TOO1038" s="45"/>
      <c r="TOP1038" s="45"/>
      <c r="TOQ1038" s="45"/>
      <c r="TOR1038" s="45"/>
      <c r="TOS1038" s="45"/>
      <c r="TOT1038" s="45"/>
      <c r="TOU1038" s="45"/>
      <c r="TOV1038" s="45"/>
      <c r="TOW1038" s="45"/>
      <c r="TOX1038" s="45"/>
      <c r="TOY1038" s="45"/>
      <c r="TOZ1038" s="45"/>
      <c r="TPA1038" s="45"/>
      <c r="TPB1038" s="45"/>
      <c r="TPC1038" s="45"/>
      <c r="TPD1038" s="45"/>
      <c r="TPE1038" s="45"/>
      <c r="TPF1038" s="45"/>
      <c r="TPG1038" s="45"/>
      <c r="TPH1038" s="45"/>
      <c r="TPI1038" s="45"/>
      <c r="TPJ1038" s="45"/>
      <c r="TPK1038" s="45"/>
      <c r="TPL1038" s="45"/>
      <c r="TPM1038" s="45"/>
      <c r="TPN1038" s="45"/>
      <c r="TPO1038" s="45"/>
      <c r="TPP1038" s="45"/>
      <c r="TPQ1038" s="45"/>
      <c r="TPR1038" s="45"/>
      <c r="TPS1038" s="45"/>
      <c r="TPT1038" s="45"/>
      <c r="TPU1038" s="45"/>
      <c r="TPV1038" s="45"/>
      <c r="TPW1038" s="45"/>
      <c r="TPX1038" s="45"/>
      <c r="TPY1038" s="45"/>
      <c r="TPZ1038" s="45"/>
      <c r="TQA1038" s="45"/>
      <c r="TQB1038" s="45"/>
      <c r="TQC1038" s="45"/>
      <c r="TQD1038" s="45"/>
      <c r="TQE1038" s="45"/>
      <c r="TQF1038" s="45"/>
      <c r="TQG1038" s="45"/>
      <c r="TQH1038" s="45"/>
      <c r="TQI1038" s="45"/>
      <c r="TQJ1038" s="45"/>
      <c r="TQK1038" s="45"/>
      <c r="TQL1038" s="45"/>
      <c r="TQM1038" s="45"/>
      <c r="TQN1038" s="45"/>
      <c r="TQO1038" s="45"/>
      <c r="TQP1038" s="45"/>
      <c r="TQQ1038" s="45"/>
      <c r="TQR1038" s="45"/>
      <c r="TQS1038" s="45"/>
      <c r="TQT1038" s="45"/>
      <c r="TQU1038" s="45"/>
      <c r="TQV1038" s="45"/>
      <c r="TQW1038" s="45"/>
      <c r="TQX1038" s="45"/>
      <c r="TQY1038" s="45"/>
      <c r="TQZ1038" s="45"/>
      <c r="TRA1038" s="45"/>
      <c r="TRB1038" s="45"/>
      <c r="TRC1038" s="45"/>
      <c r="TRD1038" s="45"/>
      <c r="TRE1038" s="45"/>
      <c r="TRF1038" s="45"/>
      <c r="TRG1038" s="45"/>
      <c r="TRH1038" s="45"/>
      <c r="TRI1038" s="45"/>
      <c r="TRJ1038" s="45"/>
      <c r="TRK1038" s="45"/>
      <c r="TRL1038" s="45"/>
      <c r="TRM1038" s="45"/>
      <c r="TRN1038" s="45"/>
      <c r="TRO1038" s="45"/>
      <c r="TRP1038" s="45"/>
      <c r="TRQ1038" s="45"/>
      <c r="TRR1038" s="45"/>
      <c r="TRS1038" s="45"/>
      <c r="TRT1038" s="45"/>
      <c r="TRU1038" s="45"/>
      <c r="TRV1038" s="45"/>
      <c r="TRW1038" s="45"/>
      <c r="TRX1038" s="45"/>
      <c r="TRY1038" s="45"/>
      <c r="TRZ1038" s="45"/>
      <c r="TSA1038" s="45"/>
      <c r="TSB1038" s="45"/>
      <c r="TSC1038" s="45"/>
      <c r="TSD1038" s="45"/>
      <c r="TSE1038" s="45"/>
      <c r="TSF1038" s="45"/>
      <c r="TSG1038" s="45"/>
      <c r="TSH1038" s="45"/>
      <c r="TSI1038" s="45"/>
      <c r="TSJ1038" s="45"/>
      <c r="TSK1038" s="45"/>
      <c r="TSL1038" s="45"/>
      <c r="TSM1038" s="45"/>
      <c r="TSN1038" s="45"/>
      <c r="TSO1038" s="45"/>
      <c r="TSP1038" s="45"/>
      <c r="TSQ1038" s="45"/>
      <c r="TSR1038" s="45"/>
      <c r="TSS1038" s="45"/>
      <c r="TST1038" s="45"/>
      <c r="TSU1038" s="45"/>
      <c r="TSV1038" s="45"/>
      <c r="TSW1038" s="45"/>
      <c r="TSX1038" s="45"/>
      <c r="TSY1038" s="45"/>
      <c r="TSZ1038" s="45"/>
      <c r="TTA1038" s="45"/>
      <c r="TTB1038" s="45"/>
      <c r="TTC1038" s="45"/>
      <c r="TTD1038" s="45"/>
      <c r="TTE1038" s="45"/>
      <c r="TTF1038" s="45"/>
      <c r="TTG1038" s="45"/>
      <c r="TTH1038" s="45"/>
      <c r="TTI1038" s="45"/>
      <c r="TTJ1038" s="45"/>
      <c r="TTK1038" s="45"/>
      <c r="TTL1038" s="45"/>
      <c r="TTM1038" s="45"/>
      <c r="TTN1038" s="45"/>
      <c r="TTO1038" s="45"/>
      <c r="TTP1038" s="45"/>
      <c r="TTQ1038" s="45"/>
      <c r="TTR1038" s="45"/>
      <c r="TTS1038" s="45"/>
      <c r="TTT1038" s="45"/>
      <c r="TTU1038" s="45"/>
      <c r="TTV1038" s="45"/>
      <c r="TTW1038" s="45"/>
      <c r="TTX1038" s="45"/>
      <c r="TTY1038" s="45"/>
      <c r="TTZ1038" s="45"/>
      <c r="TUA1038" s="45"/>
      <c r="TUB1038" s="45"/>
      <c r="TUC1038" s="45"/>
      <c r="TUD1038" s="45"/>
      <c r="TUE1038" s="45"/>
      <c r="TUF1038" s="45"/>
      <c r="TUG1038" s="45"/>
      <c r="TUH1038" s="45"/>
      <c r="TUI1038" s="45"/>
      <c r="TUJ1038" s="45"/>
      <c r="TUK1038" s="45"/>
      <c r="TUL1038" s="45"/>
      <c r="TUM1038" s="45"/>
      <c r="TUN1038" s="45"/>
      <c r="TUO1038" s="45"/>
      <c r="TUP1038" s="45"/>
      <c r="TUQ1038" s="45"/>
      <c r="TUR1038" s="45"/>
      <c r="TUS1038" s="45"/>
      <c r="TUT1038" s="45"/>
      <c r="TUU1038" s="45"/>
      <c r="TUV1038" s="45"/>
      <c r="TUW1038" s="45"/>
      <c r="TUX1038" s="45"/>
      <c r="TUY1038" s="45"/>
      <c r="TUZ1038" s="45"/>
      <c r="TVA1038" s="45"/>
      <c r="TVB1038" s="45"/>
      <c r="TVC1038" s="45"/>
      <c r="TVD1038" s="45"/>
      <c r="TVE1038" s="45"/>
      <c r="TVF1038" s="45"/>
      <c r="TVG1038" s="45"/>
      <c r="TVH1038" s="45"/>
      <c r="TVI1038" s="45"/>
      <c r="TVJ1038" s="45"/>
      <c r="TVK1038" s="45"/>
      <c r="TVL1038" s="45"/>
      <c r="TVM1038" s="45"/>
      <c r="TVN1038" s="45"/>
      <c r="TVO1038" s="45"/>
      <c r="TVP1038" s="45"/>
      <c r="TVQ1038" s="45"/>
      <c r="TVR1038" s="45"/>
      <c r="TVS1038" s="45"/>
      <c r="TVT1038" s="45"/>
      <c r="TVU1038" s="45"/>
      <c r="TVV1038" s="45"/>
      <c r="TVW1038" s="45"/>
      <c r="TVX1038" s="45"/>
      <c r="TVY1038" s="45"/>
      <c r="TVZ1038" s="45"/>
      <c r="TWA1038" s="45"/>
      <c r="TWB1038" s="45"/>
      <c r="TWC1038" s="45"/>
      <c r="TWD1038" s="45"/>
      <c r="TWE1038" s="45"/>
      <c r="TWF1038" s="45"/>
      <c r="TWG1038" s="45"/>
      <c r="TWH1038" s="45"/>
      <c r="TWI1038" s="45"/>
      <c r="TWJ1038" s="45"/>
      <c r="TWK1038" s="45"/>
      <c r="TWL1038" s="45"/>
      <c r="TWM1038" s="45"/>
      <c r="TWN1038" s="45"/>
      <c r="TWO1038" s="45"/>
      <c r="TWP1038" s="45"/>
      <c r="TWQ1038" s="45"/>
      <c r="TWR1038" s="45"/>
      <c r="TWS1038" s="45"/>
      <c r="TWT1038" s="45"/>
      <c r="TWU1038" s="45"/>
      <c r="TWV1038" s="45"/>
      <c r="TWW1038" s="45"/>
      <c r="TWX1038" s="45"/>
      <c r="TWY1038" s="45"/>
      <c r="TWZ1038" s="45"/>
      <c r="TXA1038" s="45"/>
      <c r="TXB1038" s="45"/>
      <c r="TXC1038" s="45"/>
      <c r="TXD1038" s="45"/>
      <c r="TXE1038" s="45"/>
      <c r="TXF1038" s="45"/>
      <c r="TXG1038" s="45"/>
      <c r="TXH1038" s="45"/>
      <c r="TXI1038" s="45"/>
      <c r="TXJ1038" s="45"/>
      <c r="TXK1038" s="45"/>
      <c r="TXL1038" s="45"/>
      <c r="TXM1038" s="45"/>
      <c r="TXN1038" s="45"/>
      <c r="TXO1038" s="45"/>
      <c r="TXP1038" s="45"/>
      <c r="TXQ1038" s="45"/>
      <c r="TXR1038" s="45"/>
      <c r="TXS1038" s="45"/>
      <c r="TXT1038" s="45"/>
      <c r="TXU1038" s="45"/>
      <c r="TXV1038" s="45"/>
      <c r="TXW1038" s="45"/>
      <c r="TXX1038" s="45"/>
      <c r="TXY1038" s="45"/>
      <c r="TXZ1038" s="45"/>
      <c r="TYA1038" s="45"/>
      <c r="TYB1038" s="45"/>
      <c r="TYC1038" s="45"/>
      <c r="TYD1038" s="45"/>
      <c r="TYE1038" s="45"/>
      <c r="TYF1038" s="45"/>
      <c r="TYG1038" s="45"/>
      <c r="TYH1038" s="45"/>
      <c r="TYI1038" s="45"/>
      <c r="TYJ1038" s="45"/>
      <c r="TYK1038" s="45"/>
      <c r="TYL1038" s="45"/>
      <c r="TYM1038" s="45"/>
      <c r="TYN1038" s="45"/>
      <c r="TYO1038" s="45"/>
      <c r="TYP1038" s="45"/>
      <c r="TYQ1038" s="45"/>
      <c r="TYR1038" s="45"/>
      <c r="TYS1038" s="45"/>
      <c r="TYT1038" s="45"/>
      <c r="TYU1038" s="45"/>
      <c r="TYV1038" s="45"/>
      <c r="TYW1038" s="45"/>
      <c r="TYX1038" s="45"/>
      <c r="TYY1038" s="45"/>
      <c r="TYZ1038" s="45"/>
      <c r="TZA1038" s="45"/>
      <c r="TZB1038" s="45"/>
      <c r="TZC1038" s="45"/>
      <c r="TZD1038" s="45"/>
      <c r="TZE1038" s="45"/>
      <c r="TZF1038" s="45"/>
      <c r="TZG1038" s="45"/>
      <c r="TZH1038" s="45"/>
      <c r="TZI1038" s="45"/>
      <c r="TZJ1038" s="45"/>
      <c r="TZK1038" s="45"/>
      <c r="TZL1038" s="45"/>
      <c r="TZM1038" s="45"/>
      <c r="TZN1038" s="45"/>
      <c r="TZO1038" s="45"/>
      <c r="TZP1038" s="45"/>
      <c r="TZQ1038" s="45"/>
      <c r="TZR1038" s="45"/>
      <c r="TZS1038" s="45"/>
      <c r="TZT1038" s="45"/>
      <c r="TZU1038" s="45"/>
      <c r="TZV1038" s="45"/>
      <c r="TZW1038" s="45"/>
      <c r="TZX1038" s="45"/>
      <c r="TZY1038" s="45"/>
      <c r="TZZ1038" s="45"/>
      <c r="UAA1038" s="45"/>
      <c r="UAB1038" s="45"/>
      <c r="UAC1038" s="45"/>
      <c r="UAD1038" s="45"/>
      <c r="UAE1038" s="45"/>
      <c r="UAF1038" s="45"/>
      <c r="UAG1038" s="45"/>
      <c r="UAH1038" s="45"/>
      <c r="UAI1038" s="45"/>
      <c r="UAJ1038" s="45"/>
      <c r="UAK1038" s="45"/>
      <c r="UAL1038" s="45"/>
      <c r="UAM1038" s="45"/>
      <c r="UAN1038" s="45"/>
      <c r="UAO1038" s="45"/>
      <c r="UAP1038" s="45"/>
      <c r="UAQ1038" s="45"/>
      <c r="UAR1038" s="45"/>
      <c r="UAS1038" s="45"/>
      <c r="UAT1038" s="45"/>
      <c r="UAU1038" s="45"/>
      <c r="UAV1038" s="45"/>
      <c r="UAW1038" s="45"/>
      <c r="UAX1038" s="45"/>
      <c r="UAY1038" s="45"/>
      <c r="UAZ1038" s="45"/>
      <c r="UBA1038" s="45"/>
      <c r="UBB1038" s="45"/>
      <c r="UBC1038" s="45"/>
      <c r="UBD1038" s="45"/>
      <c r="UBE1038" s="45"/>
      <c r="UBF1038" s="45"/>
      <c r="UBG1038" s="45"/>
      <c r="UBH1038" s="45"/>
      <c r="UBI1038" s="45"/>
      <c r="UBJ1038" s="45"/>
      <c r="UBK1038" s="45"/>
      <c r="UBL1038" s="45"/>
      <c r="UBM1038" s="45"/>
      <c r="UBN1038" s="45"/>
      <c r="UBO1038" s="45"/>
      <c r="UBP1038" s="45"/>
      <c r="UBQ1038" s="45"/>
      <c r="UBR1038" s="45"/>
      <c r="UBS1038" s="45"/>
      <c r="UBT1038" s="45"/>
      <c r="UBU1038" s="45"/>
      <c r="UBV1038" s="45"/>
      <c r="UBW1038" s="45"/>
      <c r="UBX1038" s="45"/>
      <c r="UBY1038" s="45"/>
      <c r="UBZ1038" s="45"/>
      <c r="UCA1038" s="45"/>
      <c r="UCB1038" s="45"/>
      <c r="UCC1038" s="45"/>
      <c r="UCD1038" s="45"/>
      <c r="UCE1038" s="45"/>
      <c r="UCF1038" s="45"/>
      <c r="UCG1038" s="45"/>
      <c r="UCH1038" s="45"/>
      <c r="UCI1038" s="45"/>
      <c r="UCJ1038" s="45"/>
      <c r="UCK1038" s="45"/>
      <c r="UCL1038" s="45"/>
      <c r="UCM1038" s="45"/>
      <c r="UCN1038" s="45"/>
      <c r="UCO1038" s="45"/>
      <c r="UCP1038" s="45"/>
      <c r="UCQ1038" s="45"/>
      <c r="UCR1038" s="45"/>
      <c r="UCS1038" s="45"/>
      <c r="UCT1038" s="45"/>
      <c r="UCU1038" s="45"/>
      <c r="UCV1038" s="45"/>
      <c r="UCW1038" s="45"/>
      <c r="UCX1038" s="45"/>
      <c r="UCY1038" s="45"/>
      <c r="UCZ1038" s="45"/>
      <c r="UDA1038" s="45"/>
      <c r="UDB1038" s="45"/>
      <c r="UDC1038" s="45"/>
      <c r="UDD1038" s="45"/>
      <c r="UDE1038" s="45"/>
      <c r="UDF1038" s="45"/>
      <c r="UDG1038" s="45"/>
      <c r="UDH1038" s="45"/>
      <c r="UDI1038" s="45"/>
      <c r="UDJ1038" s="45"/>
      <c r="UDK1038" s="45"/>
      <c r="UDL1038" s="45"/>
      <c r="UDM1038" s="45"/>
      <c r="UDN1038" s="45"/>
      <c r="UDO1038" s="45"/>
      <c r="UDP1038" s="45"/>
      <c r="UDQ1038" s="45"/>
      <c r="UDR1038" s="45"/>
      <c r="UDS1038" s="45"/>
      <c r="UDT1038" s="45"/>
      <c r="UDU1038" s="45"/>
      <c r="UDV1038" s="45"/>
      <c r="UDW1038" s="45"/>
      <c r="UDX1038" s="45"/>
      <c r="UDY1038" s="45"/>
      <c r="UDZ1038" s="45"/>
      <c r="UEA1038" s="45"/>
      <c r="UEB1038" s="45"/>
      <c r="UEC1038" s="45"/>
      <c r="UED1038" s="45"/>
      <c r="UEE1038" s="45"/>
      <c r="UEF1038" s="45"/>
      <c r="UEG1038" s="45"/>
      <c r="UEH1038" s="45"/>
      <c r="UEI1038" s="45"/>
      <c r="UEJ1038" s="45"/>
      <c r="UEK1038" s="45"/>
      <c r="UEL1038" s="45"/>
      <c r="UEM1038" s="45"/>
      <c r="UEN1038" s="45"/>
      <c r="UEO1038" s="45"/>
      <c r="UEP1038" s="45"/>
      <c r="UEQ1038" s="45"/>
      <c r="UER1038" s="45"/>
      <c r="UES1038" s="45"/>
      <c r="UET1038" s="45"/>
      <c r="UEU1038" s="45"/>
      <c r="UEV1038" s="45"/>
      <c r="UEW1038" s="45"/>
      <c r="UEX1038" s="45"/>
      <c r="UEY1038" s="45"/>
      <c r="UEZ1038" s="45"/>
      <c r="UFA1038" s="45"/>
      <c r="UFB1038" s="45"/>
      <c r="UFC1038" s="45"/>
      <c r="UFD1038" s="45"/>
      <c r="UFE1038" s="45"/>
      <c r="UFF1038" s="45"/>
      <c r="UFG1038" s="45"/>
      <c r="UFH1038" s="45"/>
      <c r="UFI1038" s="45"/>
      <c r="UFJ1038" s="45"/>
      <c r="UFK1038" s="45"/>
      <c r="UFL1038" s="45"/>
      <c r="UFM1038" s="45"/>
      <c r="UFN1038" s="45"/>
      <c r="UFO1038" s="45"/>
      <c r="UFP1038" s="45"/>
      <c r="UFQ1038" s="45"/>
      <c r="UFR1038" s="45"/>
      <c r="UFS1038" s="45"/>
      <c r="UFT1038" s="45"/>
      <c r="UFU1038" s="45"/>
      <c r="UFV1038" s="45"/>
      <c r="UFW1038" s="45"/>
      <c r="UFX1038" s="45"/>
      <c r="UFY1038" s="45"/>
      <c r="UFZ1038" s="45"/>
      <c r="UGA1038" s="45"/>
      <c r="UGB1038" s="45"/>
      <c r="UGC1038" s="45"/>
      <c r="UGD1038" s="45"/>
      <c r="UGE1038" s="45"/>
      <c r="UGF1038" s="45"/>
      <c r="UGG1038" s="45"/>
      <c r="UGH1038" s="45"/>
      <c r="UGI1038" s="45"/>
      <c r="UGJ1038" s="45"/>
      <c r="UGK1038" s="45"/>
      <c r="UGL1038" s="45"/>
      <c r="UGM1038" s="45"/>
      <c r="UGN1038" s="45"/>
      <c r="UGO1038" s="45"/>
      <c r="UGP1038" s="45"/>
      <c r="UGQ1038" s="45"/>
      <c r="UGR1038" s="45"/>
      <c r="UGS1038" s="45"/>
      <c r="UGT1038" s="45"/>
      <c r="UGU1038" s="45"/>
      <c r="UGV1038" s="45"/>
      <c r="UGW1038" s="45"/>
      <c r="UGX1038" s="45"/>
      <c r="UGY1038" s="45"/>
      <c r="UGZ1038" s="45"/>
      <c r="UHA1038" s="45"/>
      <c r="UHB1038" s="45"/>
      <c r="UHC1038" s="45"/>
      <c r="UHD1038" s="45"/>
      <c r="UHE1038" s="45"/>
      <c r="UHF1038" s="45"/>
      <c r="UHG1038" s="45"/>
      <c r="UHH1038" s="45"/>
      <c r="UHI1038" s="45"/>
      <c r="UHJ1038" s="45"/>
      <c r="UHK1038" s="45"/>
      <c r="UHL1038" s="45"/>
      <c r="UHM1038" s="45"/>
      <c r="UHN1038" s="45"/>
      <c r="UHO1038" s="45"/>
      <c r="UHP1038" s="45"/>
      <c r="UHQ1038" s="45"/>
      <c r="UHR1038" s="45"/>
      <c r="UHS1038" s="45"/>
      <c r="UHT1038" s="45"/>
      <c r="UHU1038" s="45"/>
      <c r="UHV1038" s="45"/>
      <c r="UHW1038" s="45"/>
      <c r="UHX1038" s="45"/>
      <c r="UHY1038" s="45"/>
      <c r="UHZ1038" s="45"/>
      <c r="UIA1038" s="45"/>
      <c r="UIB1038" s="45"/>
      <c r="UIC1038" s="45"/>
      <c r="UID1038" s="45"/>
      <c r="UIE1038" s="45"/>
      <c r="UIF1038" s="45"/>
      <c r="UIG1038" s="45"/>
      <c r="UIH1038" s="45"/>
      <c r="UII1038" s="45"/>
      <c r="UIJ1038" s="45"/>
      <c r="UIK1038" s="45"/>
      <c r="UIL1038" s="45"/>
      <c r="UIM1038" s="45"/>
      <c r="UIN1038" s="45"/>
      <c r="UIO1038" s="45"/>
      <c r="UIP1038" s="45"/>
      <c r="UIQ1038" s="45"/>
      <c r="UIR1038" s="45"/>
      <c r="UIS1038" s="45"/>
      <c r="UIT1038" s="45"/>
      <c r="UIU1038" s="45"/>
      <c r="UIV1038" s="45"/>
      <c r="UIW1038" s="45"/>
      <c r="UIX1038" s="45"/>
      <c r="UIY1038" s="45"/>
      <c r="UIZ1038" s="45"/>
      <c r="UJA1038" s="45"/>
      <c r="UJB1038" s="45"/>
      <c r="UJC1038" s="45"/>
      <c r="UJD1038" s="45"/>
      <c r="UJE1038" s="45"/>
      <c r="UJF1038" s="45"/>
      <c r="UJG1038" s="45"/>
      <c r="UJH1038" s="45"/>
      <c r="UJI1038" s="45"/>
      <c r="UJJ1038" s="45"/>
      <c r="UJK1038" s="45"/>
      <c r="UJL1038" s="45"/>
      <c r="UJM1038" s="45"/>
      <c r="UJN1038" s="45"/>
      <c r="UJO1038" s="45"/>
      <c r="UJP1038" s="45"/>
      <c r="UJQ1038" s="45"/>
      <c r="UJR1038" s="45"/>
      <c r="UJS1038" s="45"/>
      <c r="UJT1038" s="45"/>
      <c r="UJU1038" s="45"/>
      <c r="UJV1038" s="45"/>
      <c r="UJW1038" s="45"/>
      <c r="UJX1038" s="45"/>
      <c r="UJY1038" s="45"/>
      <c r="UJZ1038" s="45"/>
      <c r="UKA1038" s="45"/>
      <c r="UKB1038" s="45"/>
      <c r="UKC1038" s="45"/>
      <c r="UKD1038" s="45"/>
      <c r="UKE1038" s="45"/>
      <c r="UKF1038" s="45"/>
      <c r="UKG1038" s="45"/>
      <c r="UKH1038" s="45"/>
      <c r="UKI1038" s="45"/>
      <c r="UKJ1038" s="45"/>
      <c r="UKK1038" s="45"/>
      <c r="UKL1038" s="45"/>
      <c r="UKM1038" s="45"/>
      <c r="UKN1038" s="45"/>
      <c r="UKO1038" s="45"/>
      <c r="UKP1038" s="45"/>
      <c r="UKQ1038" s="45"/>
      <c r="UKR1038" s="45"/>
      <c r="UKS1038" s="45"/>
      <c r="UKT1038" s="45"/>
      <c r="UKU1038" s="45"/>
      <c r="UKV1038" s="45"/>
      <c r="UKW1038" s="45"/>
      <c r="UKX1038" s="45"/>
      <c r="UKY1038" s="45"/>
      <c r="UKZ1038" s="45"/>
      <c r="ULA1038" s="45"/>
      <c r="ULB1038" s="45"/>
      <c r="ULC1038" s="45"/>
      <c r="ULD1038" s="45"/>
      <c r="ULE1038" s="45"/>
      <c r="ULF1038" s="45"/>
      <c r="ULG1038" s="45"/>
      <c r="ULH1038" s="45"/>
      <c r="ULI1038" s="45"/>
      <c r="ULJ1038" s="45"/>
      <c r="ULK1038" s="45"/>
      <c r="ULL1038" s="45"/>
      <c r="ULM1038" s="45"/>
      <c r="ULN1038" s="45"/>
      <c r="ULO1038" s="45"/>
      <c r="ULP1038" s="45"/>
      <c r="ULQ1038" s="45"/>
      <c r="ULR1038" s="45"/>
      <c r="ULS1038" s="45"/>
      <c r="ULT1038" s="45"/>
      <c r="ULU1038" s="45"/>
      <c r="ULV1038" s="45"/>
      <c r="ULW1038" s="45"/>
      <c r="ULX1038" s="45"/>
      <c r="ULY1038" s="45"/>
      <c r="ULZ1038" s="45"/>
      <c r="UMA1038" s="45"/>
      <c r="UMB1038" s="45"/>
      <c r="UMC1038" s="45"/>
      <c r="UMD1038" s="45"/>
      <c r="UME1038" s="45"/>
      <c r="UMF1038" s="45"/>
      <c r="UMG1038" s="45"/>
      <c r="UMH1038" s="45"/>
      <c r="UMI1038" s="45"/>
      <c r="UMJ1038" s="45"/>
      <c r="UMK1038" s="45"/>
      <c r="UML1038" s="45"/>
      <c r="UMM1038" s="45"/>
      <c r="UMN1038" s="45"/>
      <c r="UMO1038" s="45"/>
      <c r="UMP1038" s="45"/>
      <c r="UMQ1038" s="45"/>
      <c r="UMR1038" s="45"/>
      <c r="UMS1038" s="45"/>
      <c r="UMT1038" s="45"/>
      <c r="UMU1038" s="45"/>
      <c r="UMV1038" s="45"/>
      <c r="UMW1038" s="45"/>
      <c r="UMX1038" s="45"/>
      <c r="UMY1038" s="45"/>
      <c r="UMZ1038" s="45"/>
      <c r="UNA1038" s="45"/>
      <c r="UNB1038" s="45"/>
      <c r="UNC1038" s="45"/>
      <c r="UND1038" s="45"/>
      <c r="UNE1038" s="45"/>
      <c r="UNF1038" s="45"/>
      <c r="UNG1038" s="45"/>
      <c r="UNH1038" s="45"/>
      <c r="UNI1038" s="45"/>
      <c r="UNJ1038" s="45"/>
      <c r="UNK1038" s="45"/>
      <c r="UNL1038" s="45"/>
      <c r="UNM1038" s="45"/>
      <c r="UNN1038" s="45"/>
      <c r="UNO1038" s="45"/>
      <c r="UNP1038" s="45"/>
      <c r="UNQ1038" s="45"/>
      <c r="UNR1038" s="45"/>
      <c r="UNS1038" s="45"/>
      <c r="UNT1038" s="45"/>
      <c r="UNU1038" s="45"/>
      <c r="UNV1038" s="45"/>
      <c r="UNW1038" s="45"/>
      <c r="UNX1038" s="45"/>
      <c r="UNY1038" s="45"/>
      <c r="UNZ1038" s="45"/>
      <c r="UOA1038" s="45"/>
      <c r="UOB1038" s="45"/>
      <c r="UOC1038" s="45"/>
      <c r="UOD1038" s="45"/>
      <c r="UOE1038" s="45"/>
      <c r="UOF1038" s="45"/>
      <c r="UOG1038" s="45"/>
      <c r="UOH1038" s="45"/>
      <c r="UOI1038" s="45"/>
      <c r="UOJ1038" s="45"/>
      <c r="UOK1038" s="45"/>
      <c r="UOL1038" s="45"/>
      <c r="UOM1038" s="45"/>
      <c r="UON1038" s="45"/>
      <c r="UOO1038" s="45"/>
      <c r="UOP1038" s="45"/>
      <c r="UOQ1038" s="45"/>
      <c r="UOR1038" s="45"/>
      <c r="UOS1038" s="45"/>
      <c r="UOT1038" s="45"/>
      <c r="UOU1038" s="45"/>
      <c r="UOV1038" s="45"/>
      <c r="UOW1038" s="45"/>
      <c r="UOX1038" s="45"/>
      <c r="UOY1038" s="45"/>
      <c r="UOZ1038" s="45"/>
      <c r="UPA1038" s="45"/>
      <c r="UPB1038" s="45"/>
      <c r="UPC1038" s="45"/>
      <c r="UPD1038" s="45"/>
      <c r="UPE1038" s="45"/>
      <c r="UPF1038" s="45"/>
      <c r="UPG1038" s="45"/>
      <c r="UPH1038" s="45"/>
      <c r="UPI1038" s="45"/>
      <c r="UPJ1038" s="45"/>
      <c r="UPK1038" s="45"/>
      <c r="UPL1038" s="45"/>
      <c r="UPM1038" s="45"/>
      <c r="UPN1038" s="45"/>
      <c r="UPO1038" s="45"/>
      <c r="UPP1038" s="45"/>
      <c r="UPQ1038" s="45"/>
      <c r="UPR1038" s="45"/>
      <c r="UPS1038" s="45"/>
      <c r="UPT1038" s="45"/>
      <c r="UPU1038" s="45"/>
      <c r="UPV1038" s="45"/>
      <c r="UPW1038" s="45"/>
      <c r="UPX1038" s="45"/>
      <c r="UPY1038" s="45"/>
      <c r="UPZ1038" s="45"/>
      <c r="UQA1038" s="45"/>
      <c r="UQB1038" s="45"/>
      <c r="UQC1038" s="45"/>
      <c r="UQD1038" s="45"/>
      <c r="UQE1038" s="45"/>
      <c r="UQF1038" s="45"/>
      <c r="UQG1038" s="45"/>
      <c r="UQH1038" s="45"/>
      <c r="UQI1038" s="45"/>
      <c r="UQJ1038" s="45"/>
      <c r="UQK1038" s="45"/>
      <c r="UQL1038" s="45"/>
      <c r="UQM1038" s="45"/>
      <c r="UQN1038" s="45"/>
      <c r="UQO1038" s="45"/>
      <c r="UQP1038" s="45"/>
      <c r="UQQ1038" s="45"/>
      <c r="UQR1038" s="45"/>
      <c r="UQS1038" s="45"/>
      <c r="UQT1038" s="45"/>
      <c r="UQU1038" s="45"/>
      <c r="UQV1038" s="45"/>
      <c r="UQW1038" s="45"/>
      <c r="UQX1038" s="45"/>
      <c r="UQY1038" s="45"/>
      <c r="UQZ1038" s="45"/>
      <c r="URA1038" s="45"/>
      <c r="URB1038" s="45"/>
      <c r="URC1038" s="45"/>
      <c r="URD1038" s="45"/>
      <c r="URE1038" s="45"/>
      <c r="URF1038" s="45"/>
      <c r="URG1038" s="45"/>
      <c r="URH1038" s="45"/>
      <c r="URI1038" s="45"/>
      <c r="URJ1038" s="45"/>
      <c r="URK1038" s="45"/>
      <c r="URL1038" s="45"/>
      <c r="URM1038" s="45"/>
      <c r="URN1038" s="45"/>
      <c r="URO1038" s="45"/>
      <c r="URP1038" s="45"/>
      <c r="URQ1038" s="45"/>
      <c r="URR1038" s="45"/>
      <c r="URS1038" s="45"/>
      <c r="URT1038" s="45"/>
      <c r="URU1038" s="45"/>
      <c r="URV1038" s="45"/>
      <c r="URW1038" s="45"/>
      <c r="URX1038" s="45"/>
      <c r="URY1038" s="45"/>
      <c r="URZ1038" s="45"/>
      <c r="USA1038" s="45"/>
      <c r="USB1038" s="45"/>
      <c r="USC1038" s="45"/>
      <c r="USD1038" s="45"/>
      <c r="USE1038" s="45"/>
      <c r="USF1038" s="45"/>
      <c r="USG1038" s="45"/>
      <c r="USH1038" s="45"/>
      <c r="USI1038" s="45"/>
      <c r="USJ1038" s="45"/>
      <c r="USK1038" s="45"/>
      <c r="USL1038" s="45"/>
      <c r="USM1038" s="45"/>
      <c r="USN1038" s="45"/>
      <c r="USO1038" s="45"/>
      <c r="USP1038" s="45"/>
      <c r="USQ1038" s="45"/>
      <c r="USR1038" s="45"/>
      <c r="USS1038" s="45"/>
      <c r="UST1038" s="45"/>
      <c r="USU1038" s="45"/>
      <c r="USV1038" s="45"/>
      <c r="USW1038" s="45"/>
      <c r="USX1038" s="45"/>
      <c r="USY1038" s="45"/>
      <c r="USZ1038" s="45"/>
      <c r="UTA1038" s="45"/>
      <c r="UTB1038" s="45"/>
      <c r="UTC1038" s="45"/>
      <c r="UTD1038" s="45"/>
      <c r="UTE1038" s="45"/>
      <c r="UTF1038" s="45"/>
      <c r="UTG1038" s="45"/>
      <c r="UTH1038" s="45"/>
      <c r="UTI1038" s="45"/>
      <c r="UTJ1038" s="45"/>
      <c r="UTK1038" s="45"/>
      <c r="UTL1038" s="45"/>
      <c r="UTM1038" s="45"/>
      <c r="UTN1038" s="45"/>
      <c r="UTO1038" s="45"/>
      <c r="UTP1038" s="45"/>
      <c r="UTQ1038" s="45"/>
      <c r="UTR1038" s="45"/>
      <c r="UTS1038" s="45"/>
      <c r="UTT1038" s="45"/>
      <c r="UTU1038" s="45"/>
      <c r="UTV1038" s="45"/>
      <c r="UTW1038" s="45"/>
      <c r="UTX1038" s="45"/>
      <c r="UTY1038" s="45"/>
      <c r="UTZ1038" s="45"/>
      <c r="UUA1038" s="45"/>
      <c r="UUB1038" s="45"/>
      <c r="UUC1038" s="45"/>
      <c r="UUD1038" s="45"/>
      <c r="UUE1038" s="45"/>
      <c r="UUF1038" s="45"/>
      <c r="UUG1038" s="45"/>
      <c r="UUH1038" s="45"/>
      <c r="UUI1038" s="45"/>
      <c r="UUJ1038" s="45"/>
      <c r="UUK1038" s="45"/>
      <c r="UUL1038" s="45"/>
      <c r="UUM1038" s="45"/>
      <c r="UUN1038" s="45"/>
      <c r="UUO1038" s="45"/>
      <c r="UUP1038" s="45"/>
      <c r="UUQ1038" s="45"/>
      <c r="UUR1038" s="45"/>
      <c r="UUS1038" s="45"/>
      <c r="UUT1038" s="45"/>
      <c r="UUU1038" s="45"/>
      <c r="UUV1038" s="45"/>
      <c r="UUW1038" s="45"/>
      <c r="UUX1038" s="45"/>
      <c r="UUY1038" s="45"/>
      <c r="UUZ1038" s="45"/>
      <c r="UVA1038" s="45"/>
      <c r="UVB1038" s="45"/>
      <c r="UVC1038" s="45"/>
      <c r="UVD1038" s="45"/>
      <c r="UVE1038" s="45"/>
      <c r="UVF1038" s="45"/>
      <c r="UVG1038" s="45"/>
      <c r="UVH1038" s="45"/>
      <c r="UVI1038" s="45"/>
      <c r="UVJ1038" s="45"/>
      <c r="UVK1038" s="45"/>
      <c r="UVL1038" s="45"/>
      <c r="UVM1038" s="45"/>
      <c r="UVN1038" s="45"/>
      <c r="UVO1038" s="45"/>
      <c r="UVP1038" s="45"/>
      <c r="UVQ1038" s="45"/>
      <c r="UVR1038" s="45"/>
      <c r="UVS1038" s="45"/>
      <c r="UVT1038" s="45"/>
      <c r="UVU1038" s="45"/>
      <c r="UVV1038" s="45"/>
      <c r="UVW1038" s="45"/>
      <c r="UVX1038" s="45"/>
      <c r="UVY1038" s="45"/>
      <c r="UVZ1038" s="45"/>
      <c r="UWA1038" s="45"/>
      <c r="UWB1038" s="45"/>
      <c r="UWC1038" s="45"/>
      <c r="UWD1038" s="45"/>
      <c r="UWE1038" s="45"/>
      <c r="UWF1038" s="45"/>
      <c r="UWG1038" s="45"/>
      <c r="UWH1038" s="45"/>
      <c r="UWI1038" s="45"/>
      <c r="UWJ1038" s="45"/>
      <c r="UWK1038" s="45"/>
      <c r="UWL1038" s="45"/>
      <c r="UWM1038" s="45"/>
      <c r="UWN1038" s="45"/>
      <c r="UWO1038" s="45"/>
      <c r="UWP1038" s="45"/>
      <c r="UWQ1038" s="45"/>
      <c r="UWR1038" s="45"/>
      <c r="UWS1038" s="45"/>
      <c r="UWT1038" s="45"/>
      <c r="UWU1038" s="45"/>
      <c r="UWV1038" s="45"/>
      <c r="UWW1038" s="45"/>
      <c r="UWX1038" s="45"/>
      <c r="UWY1038" s="45"/>
      <c r="UWZ1038" s="45"/>
      <c r="UXA1038" s="45"/>
      <c r="UXB1038" s="45"/>
      <c r="UXC1038" s="45"/>
      <c r="UXD1038" s="45"/>
      <c r="UXE1038" s="45"/>
      <c r="UXF1038" s="45"/>
      <c r="UXG1038" s="45"/>
      <c r="UXH1038" s="45"/>
      <c r="UXI1038" s="45"/>
      <c r="UXJ1038" s="45"/>
      <c r="UXK1038" s="45"/>
      <c r="UXL1038" s="45"/>
      <c r="UXM1038" s="45"/>
      <c r="UXN1038" s="45"/>
      <c r="UXO1038" s="45"/>
      <c r="UXP1038" s="45"/>
      <c r="UXQ1038" s="45"/>
      <c r="UXR1038" s="45"/>
      <c r="UXS1038" s="45"/>
      <c r="UXT1038" s="45"/>
      <c r="UXU1038" s="45"/>
      <c r="UXV1038" s="45"/>
      <c r="UXW1038" s="45"/>
      <c r="UXX1038" s="45"/>
      <c r="UXY1038" s="45"/>
      <c r="UXZ1038" s="45"/>
      <c r="UYA1038" s="45"/>
      <c r="UYB1038" s="45"/>
      <c r="UYC1038" s="45"/>
      <c r="UYD1038" s="45"/>
      <c r="UYE1038" s="45"/>
      <c r="UYF1038" s="45"/>
      <c r="UYG1038" s="45"/>
      <c r="UYH1038" s="45"/>
      <c r="UYI1038" s="45"/>
      <c r="UYJ1038" s="45"/>
      <c r="UYK1038" s="45"/>
      <c r="UYL1038" s="45"/>
      <c r="UYM1038" s="45"/>
      <c r="UYN1038" s="45"/>
      <c r="UYO1038" s="45"/>
      <c r="UYP1038" s="45"/>
      <c r="UYQ1038" s="45"/>
      <c r="UYR1038" s="45"/>
      <c r="UYS1038" s="45"/>
      <c r="UYT1038" s="45"/>
      <c r="UYU1038" s="45"/>
      <c r="UYV1038" s="45"/>
      <c r="UYW1038" s="45"/>
      <c r="UYX1038" s="45"/>
      <c r="UYY1038" s="45"/>
      <c r="UYZ1038" s="45"/>
      <c r="UZA1038" s="45"/>
      <c r="UZB1038" s="45"/>
      <c r="UZC1038" s="45"/>
      <c r="UZD1038" s="45"/>
      <c r="UZE1038" s="45"/>
      <c r="UZF1038" s="45"/>
      <c r="UZG1038" s="45"/>
      <c r="UZH1038" s="45"/>
      <c r="UZI1038" s="45"/>
      <c r="UZJ1038" s="45"/>
      <c r="UZK1038" s="45"/>
      <c r="UZL1038" s="45"/>
      <c r="UZM1038" s="45"/>
      <c r="UZN1038" s="45"/>
      <c r="UZO1038" s="45"/>
      <c r="UZP1038" s="45"/>
      <c r="UZQ1038" s="45"/>
      <c r="UZR1038" s="45"/>
      <c r="UZS1038" s="45"/>
      <c r="UZT1038" s="45"/>
      <c r="UZU1038" s="45"/>
      <c r="UZV1038" s="45"/>
      <c r="UZW1038" s="45"/>
      <c r="UZX1038" s="45"/>
      <c r="UZY1038" s="45"/>
      <c r="UZZ1038" s="45"/>
      <c r="VAA1038" s="45"/>
      <c r="VAB1038" s="45"/>
      <c r="VAC1038" s="45"/>
      <c r="VAD1038" s="45"/>
      <c r="VAE1038" s="45"/>
      <c r="VAF1038" s="45"/>
      <c r="VAG1038" s="45"/>
      <c r="VAH1038" s="45"/>
      <c r="VAI1038" s="45"/>
      <c r="VAJ1038" s="45"/>
      <c r="VAK1038" s="45"/>
      <c r="VAL1038" s="45"/>
      <c r="VAM1038" s="45"/>
      <c r="VAN1038" s="45"/>
      <c r="VAO1038" s="45"/>
      <c r="VAP1038" s="45"/>
      <c r="VAQ1038" s="45"/>
      <c r="VAR1038" s="45"/>
      <c r="VAS1038" s="45"/>
      <c r="VAT1038" s="45"/>
      <c r="VAU1038" s="45"/>
      <c r="VAV1038" s="45"/>
      <c r="VAW1038" s="45"/>
      <c r="VAX1038" s="45"/>
      <c r="VAY1038" s="45"/>
      <c r="VAZ1038" s="45"/>
      <c r="VBA1038" s="45"/>
      <c r="VBB1038" s="45"/>
      <c r="VBC1038" s="45"/>
      <c r="VBD1038" s="45"/>
      <c r="VBE1038" s="45"/>
      <c r="VBF1038" s="45"/>
      <c r="VBG1038" s="45"/>
      <c r="VBH1038" s="45"/>
      <c r="VBI1038" s="45"/>
      <c r="VBJ1038" s="45"/>
      <c r="VBK1038" s="45"/>
      <c r="VBL1038" s="45"/>
      <c r="VBM1038" s="45"/>
      <c r="VBN1038" s="45"/>
      <c r="VBO1038" s="45"/>
      <c r="VBP1038" s="45"/>
      <c r="VBQ1038" s="45"/>
      <c r="VBR1038" s="45"/>
      <c r="VBS1038" s="45"/>
      <c r="VBT1038" s="45"/>
      <c r="VBU1038" s="45"/>
      <c r="VBV1038" s="45"/>
      <c r="VBW1038" s="45"/>
      <c r="VBX1038" s="45"/>
      <c r="VBY1038" s="45"/>
      <c r="VBZ1038" s="45"/>
      <c r="VCA1038" s="45"/>
      <c r="VCB1038" s="45"/>
      <c r="VCC1038" s="45"/>
      <c r="VCD1038" s="45"/>
      <c r="VCE1038" s="45"/>
      <c r="VCF1038" s="45"/>
      <c r="VCG1038" s="45"/>
      <c r="VCH1038" s="45"/>
      <c r="VCI1038" s="45"/>
      <c r="VCJ1038" s="45"/>
      <c r="VCK1038" s="45"/>
      <c r="VCL1038" s="45"/>
      <c r="VCM1038" s="45"/>
      <c r="VCN1038" s="45"/>
      <c r="VCO1038" s="45"/>
      <c r="VCP1038" s="45"/>
      <c r="VCQ1038" s="45"/>
      <c r="VCR1038" s="45"/>
      <c r="VCS1038" s="45"/>
      <c r="VCT1038" s="45"/>
      <c r="VCU1038" s="45"/>
      <c r="VCV1038" s="45"/>
      <c r="VCW1038" s="45"/>
      <c r="VCX1038" s="45"/>
      <c r="VCY1038" s="45"/>
      <c r="VCZ1038" s="45"/>
      <c r="VDA1038" s="45"/>
      <c r="VDB1038" s="45"/>
      <c r="VDC1038" s="45"/>
      <c r="VDD1038" s="45"/>
      <c r="VDE1038" s="45"/>
      <c r="VDF1038" s="45"/>
      <c r="VDG1038" s="45"/>
      <c r="VDH1038" s="45"/>
      <c r="VDI1038" s="45"/>
      <c r="VDJ1038" s="45"/>
      <c r="VDK1038" s="45"/>
      <c r="VDL1038" s="45"/>
      <c r="VDM1038" s="45"/>
      <c r="VDN1038" s="45"/>
      <c r="VDO1038" s="45"/>
      <c r="VDP1038" s="45"/>
      <c r="VDQ1038" s="45"/>
      <c r="VDR1038" s="45"/>
      <c r="VDS1038" s="45"/>
      <c r="VDT1038" s="45"/>
      <c r="VDU1038" s="45"/>
      <c r="VDV1038" s="45"/>
      <c r="VDW1038" s="45"/>
      <c r="VDX1038" s="45"/>
      <c r="VDY1038" s="45"/>
      <c r="VDZ1038" s="45"/>
      <c r="VEA1038" s="45"/>
      <c r="VEB1038" s="45"/>
      <c r="VEC1038" s="45"/>
      <c r="VED1038" s="45"/>
      <c r="VEE1038" s="45"/>
      <c r="VEF1038" s="45"/>
      <c r="VEG1038" s="45"/>
      <c r="VEH1038" s="45"/>
      <c r="VEI1038" s="45"/>
      <c r="VEJ1038" s="45"/>
      <c r="VEK1038" s="45"/>
      <c r="VEL1038" s="45"/>
      <c r="VEM1038" s="45"/>
      <c r="VEN1038" s="45"/>
      <c r="VEO1038" s="45"/>
      <c r="VEP1038" s="45"/>
      <c r="VEQ1038" s="45"/>
      <c r="VER1038" s="45"/>
      <c r="VES1038" s="45"/>
      <c r="VET1038" s="45"/>
      <c r="VEU1038" s="45"/>
      <c r="VEV1038" s="45"/>
      <c r="VEW1038" s="45"/>
      <c r="VEX1038" s="45"/>
      <c r="VEY1038" s="45"/>
      <c r="VEZ1038" s="45"/>
      <c r="VFA1038" s="45"/>
      <c r="VFB1038" s="45"/>
      <c r="VFC1038" s="45"/>
      <c r="VFD1038" s="45"/>
      <c r="VFE1038" s="45"/>
      <c r="VFF1038" s="45"/>
      <c r="VFG1038" s="45"/>
      <c r="VFH1038" s="45"/>
      <c r="VFI1038" s="45"/>
      <c r="VFJ1038" s="45"/>
      <c r="VFK1038" s="45"/>
      <c r="VFL1038" s="45"/>
      <c r="VFM1038" s="45"/>
      <c r="VFN1038" s="45"/>
      <c r="VFO1038" s="45"/>
      <c r="VFP1038" s="45"/>
      <c r="VFQ1038" s="45"/>
      <c r="VFR1038" s="45"/>
      <c r="VFS1038" s="45"/>
      <c r="VFT1038" s="45"/>
      <c r="VFU1038" s="45"/>
      <c r="VFV1038" s="45"/>
      <c r="VFW1038" s="45"/>
      <c r="VFX1038" s="45"/>
      <c r="VFY1038" s="45"/>
      <c r="VFZ1038" s="45"/>
      <c r="VGA1038" s="45"/>
      <c r="VGB1038" s="45"/>
      <c r="VGC1038" s="45"/>
      <c r="VGD1038" s="45"/>
      <c r="VGE1038" s="45"/>
      <c r="VGF1038" s="45"/>
      <c r="VGG1038" s="45"/>
      <c r="VGH1038" s="45"/>
      <c r="VGI1038" s="45"/>
      <c r="VGJ1038" s="45"/>
      <c r="VGK1038" s="45"/>
      <c r="VGL1038" s="45"/>
      <c r="VGM1038" s="45"/>
      <c r="VGN1038" s="45"/>
      <c r="VGO1038" s="45"/>
      <c r="VGP1038" s="45"/>
      <c r="VGQ1038" s="45"/>
      <c r="VGR1038" s="45"/>
      <c r="VGS1038" s="45"/>
      <c r="VGT1038" s="45"/>
      <c r="VGU1038" s="45"/>
      <c r="VGV1038" s="45"/>
      <c r="VGW1038" s="45"/>
      <c r="VGX1038" s="45"/>
      <c r="VGY1038" s="45"/>
      <c r="VGZ1038" s="45"/>
      <c r="VHA1038" s="45"/>
      <c r="VHB1038" s="45"/>
      <c r="VHC1038" s="45"/>
      <c r="VHD1038" s="45"/>
      <c r="VHE1038" s="45"/>
      <c r="VHF1038" s="45"/>
      <c r="VHG1038" s="45"/>
      <c r="VHH1038" s="45"/>
      <c r="VHI1038" s="45"/>
      <c r="VHJ1038" s="45"/>
      <c r="VHK1038" s="45"/>
      <c r="VHL1038" s="45"/>
      <c r="VHM1038" s="45"/>
      <c r="VHN1038" s="45"/>
      <c r="VHO1038" s="45"/>
      <c r="VHP1038" s="45"/>
      <c r="VHQ1038" s="45"/>
      <c r="VHR1038" s="45"/>
      <c r="VHS1038" s="45"/>
      <c r="VHT1038" s="45"/>
      <c r="VHU1038" s="45"/>
      <c r="VHV1038" s="45"/>
      <c r="VHW1038" s="45"/>
      <c r="VHX1038" s="45"/>
      <c r="VHY1038" s="45"/>
      <c r="VHZ1038" s="45"/>
      <c r="VIA1038" s="45"/>
      <c r="VIB1038" s="45"/>
      <c r="VIC1038" s="45"/>
      <c r="VID1038" s="45"/>
      <c r="VIE1038" s="45"/>
      <c r="VIF1038" s="45"/>
      <c r="VIG1038" s="45"/>
      <c r="VIH1038" s="45"/>
      <c r="VII1038" s="45"/>
      <c r="VIJ1038" s="45"/>
      <c r="VIK1038" s="45"/>
      <c r="VIL1038" s="45"/>
      <c r="VIM1038" s="45"/>
      <c r="VIN1038" s="45"/>
      <c r="VIO1038" s="45"/>
      <c r="VIP1038" s="45"/>
      <c r="VIQ1038" s="45"/>
      <c r="VIR1038" s="45"/>
      <c r="VIS1038" s="45"/>
      <c r="VIT1038" s="45"/>
      <c r="VIU1038" s="45"/>
      <c r="VIV1038" s="45"/>
      <c r="VIW1038" s="45"/>
      <c r="VIX1038" s="45"/>
      <c r="VIY1038" s="45"/>
      <c r="VIZ1038" s="45"/>
      <c r="VJA1038" s="45"/>
      <c r="VJB1038" s="45"/>
      <c r="VJC1038" s="45"/>
      <c r="VJD1038" s="45"/>
      <c r="VJE1038" s="45"/>
      <c r="VJF1038" s="45"/>
      <c r="VJG1038" s="45"/>
      <c r="VJH1038" s="45"/>
      <c r="VJI1038" s="45"/>
      <c r="VJJ1038" s="45"/>
      <c r="VJK1038" s="45"/>
      <c r="VJL1038" s="45"/>
      <c r="VJM1038" s="45"/>
      <c r="VJN1038" s="45"/>
      <c r="VJO1038" s="45"/>
      <c r="VJP1038" s="45"/>
      <c r="VJQ1038" s="45"/>
      <c r="VJR1038" s="45"/>
      <c r="VJS1038" s="45"/>
      <c r="VJT1038" s="45"/>
      <c r="VJU1038" s="45"/>
      <c r="VJV1038" s="45"/>
      <c r="VJW1038" s="45"/>
      <c r="VJX1038" s="45"/>
      <c r="VJY1038" s="45"/>
      <c r="VJZ1038" s="45"/>
      <c r="VKA1038" s="45"/>
      <c r="VKB1038" s="45"/>
      <c r="VKC1038" s="45"/>
      <c r="VKD1038" s="45"/>
      <c r="VKE1038" s="45"/>
      <c r="VKF1038" s="45"/>
      <c r="VKG1038" s="45"/>
      <c r="VKH1038" s="45"/>
      <c r="VKI1038" s="45"/>
      <c r="VKJ1038" s="45"/>
      <c r="VKK1038" s="45"/>
      <c r="VKL1038" s="45"/>
      <c r="VKM1038" s="45"/>
      <c r="VKN1038" s="45"/>
      <c r="VKO1038" s="45"/>
      <c r="VKP1038" s="45"/>
      <c r="VKQ1038" s="45"/>
      <c r="VKR1038" s="45"/>
      <c r="VKS1038" s="45"/>
      <c r="VKT1038" s="45"/>
      <c r="VKU1038" s="45"/>
      <c r="VKV1038" s="45"/>
      <c r="VKW1038" s="45"/>
      <c r="VKX1038" s="45"/>
      <c r="VKY1038" s="45"/>
      <c r="VKZ1038" s="45"/>
      <c r="VLA1038" s="45"/>
      <c r="VLB1038" s="45"/>
      <c r="VLC1038" s="45"/>
      <c r="VLD1038" s="45"/>
      <c r="VLE1038" s="45"/>
      <c r="VLF1038" s="45"/>
      <c r="VLG1038" s="45"/>
      <c r="VLH1038" s="45"/>
      <c r="VLI1038" s="45"/>
      <c r="VLJ1038" s="45"/>
      <c r="VLK1038" s="45"/>
      <c r="VLL1038" s="45"/>
      <c r="VLM1038" s="45"/>
      <c r="VLN1038" s="45"/>
      <c r="VLO1038" s="45"/>
      <c r="VLP1038" s="45"/>
      <c r="VLQ1038" s="45"/>
      <c r="VLR1038" s="45"/>
      <c r="VLS1038" s="45"/>
      <c r="VLT1038" s="45"/>
      <c r="VLU1038" s="45"/>
      <c r="VLV1038" s="45"/>
      <c r="VLW1038" s="45"/>
      <c r="VLX1038" s="45"/>
      <c r="VLY1038" s="45"/>
      <c r="VLZ1038" s="45"/>
      <c r="VMA1038" s="45"/>
      <c r="VMB1038" s="45"/>
      <c r="VMC1038" s="45"/>
      <c r="VMD1038" s="45"/>
      <c r="VME1038" s="45"/>
      <c r="VMF1038" s="45"/>
      <c r="VMG1038" s="45"/>
      <c r="VMH1038" s="45"/>
      <c r="VMI1038" s="45"/>
      <c r="VMJ1038" s="45"/>
      <c r="VMK1038" s="45"/>
      <c r="VML1038" s="45"/>
      <c r="VMM1038" s="45"/>
      <c r="VMN1038" s="45"/>
      <c r="VMO1038" s="45"/>
      <c r="VMP1038" s="45"/>
      <c r="VMQ1038" s="45"/>
      <c r="VMR1038" s="45"/>
      <c r="VMS1038" s="45"/>
      <c r="VMT1038" s="45"/>
      <c r="VMU1038" s="45"/>
      <c r="VMV1038" s="45"/>
      <c r="VMW1038" s="45"/>
      <c r="VMX1038" s="45"/>
      <c r="VMY1038" s="45"/>
      <c r="VMZ1038" s="45"/>
      <c r="VNA1038" s="45"/>
      <c r="VNB1038" s="45"/>
      <c r="VNC1038" s="45"/>
      <c r="VND1038" s="45"/>
      <c r="VNE1038" s="45"/>
      <c r="VNF1038" s="45"/>
      <c r="VNG1038" s="45"/>
      <c r="VNH1038" s="45"/>
      <c r="VNI1038" s="45"/>
      <c r="VNJ1038" s="45"/>
      <c r="VNK1038" s="45"/>
      <c r="VNL1038" s="45"/>
      <c r="VNM1038" s="45"/>
      <c r="VNN1038" s="45"/>
      <c r="VNO1038" s="45"/>
      <c r="VNP1038" s="45"/>
      <c r="VNQ1038" s="45"/>
      <c r="VNR1038" s="45"/>
      <c r="VNS1038" s="45"/>
      <c r="VNT1038" s="45"/>
      <c r="VNU1038" s="45"/>
      <c r="VNV1038" s="45"/>
      <c r="VNW1038" s="45"/>
      <c r="VNX1038" s="45"/>
      <c r="VNY1038" s="45"/>
      <c r="VNZ1038" s="45"/>
      <c r="VOA1038" s="45"/>
      <c r="VOB1038" s="45"/>
      <c r="VOC1038" s="45"/>
      <c r="VOD1038" s="45"/>
      <c r="VOE1038" s="45"/>
      <c r="VOF1038" s="45"/>
      <c r="VOG1038" s="45"/>
      <c r="VOH1038" s="45"/>
      <c r="VOI1038" s="45"/>
      <c r="VOJ1038" s="45"/>
      <c r="VOK1038" s="45"/>
      <c r="VOL1038" s="45"/>
      <c r="VOM1038" s="45"/>
      <c r="VON1038" s="45"/>
      <c r="VOO1038" s="45"/>
      <c r="VOP1038" s="45"/>
      <c r="VOQ1038" s="45"/>
      <c r="VOR1038" s="45"/>
      <c r="VOS1038" s="45"/>
      <c r="VOT1038" s="45"/>
      <c r="VOU1038" s="45"/>
      <c r="VOV1038" s="45"/>
      <c r="VOW1038" s="45"/>
      <c r="VOX1038" s="45"/>
      <c r="VOY1038" s="45"/>
      <c r="VOZ1038" s="45"/>
      <c r="VPA1038" s="45"/>
      <c r="VPB1038" s="45"/>
      <c r="VPC1038" s="45"/>
      <c r="VPD1038" s="45"/>
      <c r="VPE1038" s="45"/>
      <c r="VPF1038" s="45"/>
      <c r="VPG1038" s="45"/>
      <c r="VPH1038" s="45"/>
      <c r="VPI1038" s="45"/>
      <c r="VPJ1038" s="45"/>
      <c r="VPK1038" s="45"/>
      <c r="VPL1038" s="45"/>
      <c r="VPM1038" s="45"/>
      <c r="VPN1038" s="45"/>
      <c r="VPO1038" s="45"/>
      <c r="VPP1038" s="45"/>
      <c r="VPQ1038" s="45"/>
      <c r="VPR1038" s="45"/>
      <c r="VPS1038" s="45"/>
      <c r="VPT1038" s="45"/>
      <c r="VPU1038" s="45"/>
      <c r="VPV1038" s="45"/>
      <c r="VPW1038" s="45"/>
      <c r="VPX1038" s="45"/>
      <c r="VPY1038" s="45"/>
      <c r="VPZ1038" s="45"/>
      <c r="VQA1038" s="45"/>
      <c r="VQB1038" s="45"/>
      <c r="VQC1038" s="45"/>
      <c r="VQD1038" s="45"/>
      <c r="VQE1038" s="45"/>
      <c r="VQF1038" s="45"/>
      <c r="VQG1038" s="45"/>
      <c r="VQH1038" s="45"/>
      <c r="VQI1038" s="45"/>
      <c r="VQJ1038" s="45"/>
      <c r="VQK1038" s="45"/>
      <c r="VQL1038" s="45"/>
      <c r="VQM1038" s="45"/>
      <c r="VQN1038" s="45"/>
      <c r="VQO1038" s="45"/>
      <c r="VQP1038" s="45"/>
      <c r="VQQ1038" s="45"/>
      <c r="VQR1038" s="45"/>
      <c r="VQS1038" s="45"/>
      <c r="VQT1038" s="45"/>
      <c r="VQU1038" s="45"/>
      <c r="VQV1038" s="45"/>
      <c r="VQW1038" s="45"/>
      <c r="VQX1038" s="45"/>
      <c r="VQY1038" s="45"/>
      <c r="VQZ1038" s="45"/>
      <c r="VRA1038" s="45"/>
      <c r="VRB1038" s="45"/>
      <c r="VRC1038" s="45"/>
      <c r="VRD1038" s="45"/>
      <c r="VRE1038" s="45"/>
      <c r="VRF1038" s="45"/>
      <c r="VRG1038" s="45"/>
      <c r="VRH1038" s="45"/>
      <c r="VRI1038" s="45"/>
      <c r="VRJ1038" s="45"/>
      <c r="VRK1038" s="45"/>
      <c r="VRL1038" s="45"/>
      <c r="VRM1038" s="45"/>
      <c r="VRN1038" s="45"/>
      <c r="VRO1038" s="45"/>
      <c r="VRP1038" s="45"/>
      <c r="VRQ1038" s="45"/>
      <c r="VRR1038" s="45"/>
      <c r="VRS1038" s="45"/>
      <c r="VRT1038" s="45"/>
      <c r="VRU1038" s="45"/>
      <c r="VRV1038" s="45"/>
      <c r="VRW1038" s="45"/>
      <c r="VRX1038" s="45"/>
      <c r="VRY1038" s="45"/>
      <c r="VRZ1038" s="45"/>
      <c r="VSA1038" s="45"/>
      <c r="VSB1038" s="45"/>
      <c r="VSC1038" s="45"/>
      <c r="VSD1038" s="45"/>
      <c r="VSE1038" s="45"/>
      <c r="VSF1038" s="45"/>
      <c r="VSG1038" s="45"/>
      <c r="VSH1038" s="45"/>
      <c r="VSI1038" s="45"/>
      <c r="VSJ1038" s="45"/>
      <c r="VSK1038" s="45"/>
      <c r="VSL1038" s="45"/>
      <c r="VSM1038" s="45"/>
      <c r="VSN1038" s="45"/>
      <c r="VSO1038" s="45"/>
      <c r="VSP1038" s="45"/>
      <c r="VSQ1038" s="45"/>
      <c r="VSR1038" s="45"/>
      <c r="VSS1038" s="45"/>
      <c r="VST1038" s="45"/>
      <c r="VSU1038" s="45"/>
      <c r="VSV1038" s="45"/>
      <c r="VSW1038" s="45"/>
      <c r="VSX1038" s="45"/>
      <c r="VSY1038" s="45"/>
      <c r="VSZ1038" s="45"/>
      <c r="VTA1038" s="45"/>
      <c r="VTB1038" s="45"/>
      <c r="VTC1038" s="45"/>
      <c r="VTD1038" s="45"/>
      <c r="VTE1038" s="45"/>
      <c r="VTF1038" s="45"/>
      <c r="VTG1038" s="45"/>
      <c r="VTH1038" s="45"/>
      <c r="VTI1038" s="45"/>
      <c r="VTJ1038" s="45"/>
      <c r="VTK1038" s="45"/>
      <c r="VTL1038" s="45"/>
      <c r="VTM1038" s="45"/>
      <c r="VTN1038" s="45"/>
      <c r="VTO1038" s="45"/>
      <c r="VTP1038" s="45"/>
      <c r="VTQ1038" s="45"/>
      <c r="VTR1038" s="45"/>
      <c r="VTS1038" s="45"/>
      <c r="VTT1038" s="45"/>
      <c r="VTU1038" s="45"/>
      <c r="VTV1038" s="45"/>
      <c r="VTW1038" s="45"/>
      <c r="VTX1038" s="45"/>
      <c r="VTY1038" s="45"/>
      <c r="VTZ1038" s="45"/>
      <c r="VUA1038" s="45"/>
      <c r="VUB1038" s="45"/>
      <c r="VUC1038" s="45"/>
      <c r="VUD1038" s="45"/>
      <c r="VUE1038" s="45"/>
      <c r="VUF1038" s="45"/>
      <c r="VUG1038" s="45"/>
      <c r="VUH1038" s="45"/>
      <c r="VUI1038" s="45"/>
      <c r="VUJ1038" s="45"/>
      <c r="VUK1038" s="45"/>
      <c r="VUL1038" s="45"/>
      <c r="VUM1038" s="45"/>
      <c r="VUN1038" s="45"/>
      <c r="VUO1038" s="45"/>
      <c r="VUP1038" s="45"/>
      <c r="VUQ1038" s="45"/>
      <c r="VUR1038" s="45"/>
      <c r="VUS1038" s="45"/>
      <c r="VUT1038" s="45"/>
      <c r="VUU1038" s="45"/>
      <c r="VUV1038" s="45"/>
      <c r="VUW1038" s="45"/>
      <c r="VUX1038" s="45"/>
      <c r="VUY1038" s="45"/>
      <c r="VUZ1038" s="45"/>
      <c r="VVA1038" s="45"/>
      <c r="VVB1038" s="45"/>
      <c r="VVC1038" s="45"/>
      <c r="VVD1038" s="45"/>
      <c r="VVE1038" s="45"/>
      <c r="VVF1038" s="45"/>
      <c r="VVG1038" s="45"/>
      <c r="VVH1038" s="45"/>
      <c r="VVI1038" s="45"/>
      <c r="VVJ1038" s="45"/>
      <c r="VVK1038" s="45"/>
      <c r="VVL1038" s="45"/>
      <c r="VVM1038" s="45"/>
      <c r="VVN1038" s="45"/>
      <c r="VVO1038" s="45"/>
      <c r="VVP1038" s="45"/>
      <c r="VVQ1038" s="45"/>
      <c r="VVR1038" s="45"/>
      <c r="VVS1038" s="45"/>
      <c r="VVT1038" s="45"/>
      <c r="VVU1038" s="45"/>
      <c r="VVV1038" s="45"/>
      <c r="VVW1038" s="45"/>
      <c r="VVX1038" s="45"/>
      <c r="VVY1038" s="45"/>
      <c r="VVZ1038" s="45"/>
      <c r="VWA1038" s="45"/>
      <c r="VWB1038" s="45"/>
      <c r="VWC1038" s="45"/>
      <c r="VWD1038" s="45"/>
      <c r="VWE1038" s="45"/>
      <c r="VWF1038" s="45"/>
      <c r="VWG1038" s="45"/>
      <c r="VWH1038" s="45"/>
      <c r="VWI1038" s="45"/>
      <c r="VWJ1038" s="45"/>
      <c r="VWK1038" s="45"/>
      <c r="VWL1038" s="45"/>
      <c r="VWM1038" s="45"/>
      <c r="VWN1038" s="45"/>
      <c r="VWO1038" s="45"/>
      <c r="VWP1038" s="45"/>
      <c r="VWQ1038" s="45"/>
      <c r="VWR1038" s="45"/>
      <c r="VWS1038" s="45"/>
      <c r="VWT1038" s="45"/>
      <c r="VWU1038" s="45"/>
      <c r="VWV1038" s="45"/>
      <c r="VWW1038" s="45"/>
      <c r="VWX1038" s="45"/>
      <c r="VWY1038" s="45"/>
      <c r="VWZ1038" s="45"/>
      <c r="VXA1038" s="45"/>
      <c r="VXB1038" s="45"/>
      <c r="VXC1038" s="45"/>
      <c r="VXD1038" s="45"/>
      <c r="VXE1038" s="45"/>
      <c r="VXF1038" s="45"/>
      <c r="VXG1038" s="45"/>
      <c r="VXH1038" s="45"/>
      <c r="VXI1038" s="45"/>
      <c r="VXJ1038" s="45"/>
      <c r="VXK1038" s="45"/>
      <c r="VXL1038" s="45"/>
      <c r="VXM1038" s="45"/>
      <c r="VXN1038" s="45"/>
      <c r="VXO1038" s="45"/>
      <c r="VXP1038" s="45"/>
      <c r="VXQ1038" s="45"/>
      <c r="VXR1038" s="45"/>
      <c r="VXS1038" s="45"/>
      <c r="VXT1038" s="45"/>
      <c r="VXU1038" s="45"/>
      <c r="VXV1038" s="45"/>
      <c r="VXW1038" s="45"/>
      <c r="VXX1038" s="45"/>
      <c r="VXY1038" s="45"/>
      <c r="VXZ1038" s="45"/>
      <c r="VYA1038" s="45"/>
      <c r="VYB1038" s="45"/>
      <c r="VYC1038" s="45"/>
      <c r="VYD1038" s="45"/>
      <c r="VYE1038" s="45"/>
      <c r="VYF1038" s="45"/>
      <c r="VYG1038" s="45"/>
      <c r="VYH1038" s="45"/>
      <c r="VYI1038" s="45"/>
      <c r="VYJ1038" s="45"/>
      <c r="VYK1038" s="45"/>
      <c r="VYL1038" s="45"/>
      <c r="VYM1038" s="45"/>
      <c r="VYN1038" s="45"/>
      <c r="VYO1038" s="45"/>
      <c r="VYP1038" s="45"/>
      <c r="VYQ1038" s="45"/>
      <c r="VYR1038" s="45"/>
      <c r="VYS1038" s="45"/>
      <c r="VYT1038" s="45"/>
      <c r="VYU1038" s="45"/>
      <c r="VYV1038" s="45"/>
      <c r="VYW1038" s="45"/>
      <c r="VYX1038" s="45"/>
      <c r="VYY1038" s="45"/>
      <c r="VYZ1038" s="45"/>
      <c r="VZA1038" s="45"/>
      <c r="VZB1038" s="45"/>
      <c r="VZC1038" s="45"/>
      <c r="VZD1038" s="45"/>
      <c r="VZE1038" s="45"/>
      <c r="VZF1038" s="45"/>
      <c r="VZG1038" s="45"/>
      <c r="VZH1038" s="45"/>
      <c r="VZI1038" s="45"/>
      <c r="VZJ1038" s="45"/>
      <c r="VZK1038" s="45"/>
      <c r="VZL1038" s="45"/>
      <c r="VZM1038" s="45"/>
      <c r="VZN1038" s="45"/>
      <c r="VZO1038" s="45"/>
      <c r="VZP1038" s="45"/>
      <c r="VZQ1038" s="45"/>
      <c r="VZR1038" s="45"/>
      <c r="VZS1038" s="45"/>
      <c r="VZT1038" s="45"/>
      <c r="VZU1038" s="45"/>
      <c r="VZV1038" s="45"/>
      <c r="VZW1038" s="45"/>
      <c r="VZX1038" s="45"/>
      <c r="VZY1038" s="45"/>
      <c r="VZZ1038" s="45"/>
      <c r="WAA1038" s="45"/>
      <c r="WAB1038" s="45"/>
      <c r="WAC1038" s="45"/>
      <c r="WAD1038" s="45"/>
      <c r="WAE1038" s="45"/>
      <c r="WAF1038" s="45"/>
      <c r="WAG1038" s="45"/>
      <c r="WAH1038" s="45"/>
      <c r="WAI1038" s="45"/>
      <c r="WAJ1038" s="45"/>
      <c r="WAK1038" s="45"/>
      <c r="WAL1038" s="45"/>
      <c r="WAM1038" s="45"/>
      <c r="WAN1038" s="45"/>
      <c r="WAO1038" s="45"/>
      <c r="WAP1038" s="45"/>
      <c r="WAQ1038" s="45"/>
      <c r="WAR1038" s="45"/>
      <c r="WAS1038" s="45"/>
      <c r="WAT1038" s="45"/>
      <c r="WAU1038" s="45"/>
      <c r="WAV1038" s="45"/>
      <c r="WAW1038" s="45"/>
      <c r="WAX1038" s="45"/>
      <c r="WAY1038" s="45"/>
      <c r="WAZ1038" s="45"/>
      <c r="WBA1038" s="45"/>
      <c r="WBB1038" s="45"/>
      <c r="WBC1038" s="45"/>
      <c r="WBD1038" s="45"/>
      <c r="WBE1038" s="45"/>
      <c r="WBF1038" s="45"/>
      <c r="WBG1038" s="45"/>
      <c r="WBH1038" s="45"/>
      <c r="WBI1038" s="45"/>
      <c r="WBJ1038" s="45"/>
      <c r="WBK1038" s="45"/>
      <c r="WBL1038" s="45"/>
      <c r="WBM1038" s="45"/>
      <c r="WBN1038" s="45"/>
      <c r="WBO1038" s="45"/>
      <c r="WBP1038" s="45"/>
      <c r="WBQ1038" s="45"/>
      <c r="WBR1038" s="45"/>
      <c r="WBS1038" s="45"/>
      <c r="WBT1038" s="45"/>
      <c r="WBU1038" s="45"/>
      <c r="WBV1038" s="45"/>
      <c r="WBW1038" s="45"/>
      <c r="WBX1038" s="45"/>
      <c r="WBY1038" s="45"/>
      <c r="WBZ1038" s="45"/>
      <c r="WCA1038" s="45"/>
      <c r="WCB1038" s="45"/>
      <c r="WCC1038" s="45"/>
      <c r="WCD1038" s="45"/>
      <c r="WCE1038" s="45"/>
      <c r="WCF1038" s="45"/>
      <c r="WCG1038" s="45"/>
      <c r="WCH1038" s="45"/>
      <c r="WCI1038" s="45"/>
      <c r="WCJ1038" s="45"/>
      <c r="WCK1038" s="45"/>
      <c r="WCL1038" s="45"/>
      <c r="WCM1038" s="45"/>
      <c r="WCN1038" s="45"/>
      <c r="WCO1038" s="45"/>
      <c r="WCP1038" s="45"/>
      <c r="WCQ1038" s="45"/>
      <c r="WCR1038" s="45"/>
      <c r="WCS1038" s="45"/>
      <c r="WCT1038" s="45"/>
      <c r="WCU1038" s="45"/>
      <c r="WCV1038" s="45"/>
      <c r="WCW1038" s="45"/>
      <c r="WCX1038" s="45"/>
      <c r="WCY1038" s="45"/>
      <c r="WCZ1038" s="45"/>
      <c r="WDA1038" s="45"/>
      <c r="WDB1038" s="45"/>
      <c r="WDC1038" s="45"/>
      <c r="WDD1038" s="45"/>
      <c r="WDE1038" s="45"/>
      <c r="WDF1038" s="45"/>
      <c r="WDG1038" s="45"/>
      <c r="WDH1038" s="45"/>
      <c r="WDI1038" s="45"/>
      <c r="WDJ1038" s="45"/>
      <c r="WDK1038" s="45"/>
      <c r="WDL1038" s="45"/>
      <c r="WDM1038" s="45"/>
      <c r="WDN1038" s="45"/>
      <c r="WDO1038" s="45"/>
      <c r="WDP1038" s="45"/>
      <c r="WDQ1038" s="45"/>
      <c r="WDR1038" s="45"/>
      <c r="WDS1038" s="45"/>
      <c r="WDT1038" s="45"/>
      <c r="WDU1038" s="45"/>
      <c r="WDV1038" s="45"/>
      <c r="WDW1038" s="45"/>
      <c r="WDX1038" s="45"/>
      <c r="WDY1038" s="45"/>
      <c r="WDZ1038" s="45"/>
      <c r="WEA1038" s="45"/>
      <c r="WEB1038" s="45"/>
      <c r="WEC1038" s="45"/>
      <c r="WED1038" s="45"/>
      <c r="WEE1038" s="45"/>
      <c r="WEF1038" s="45"/>
      <c r="WEG1038" s="45"/>
      <c r="WEH1038" s="45"/>
      <c r="WEI1038" s="45"/>
      <c r="WEJ1038" s="45"/>
      <c r="WEK1038" s="45"/>
      <c r="WEL1038" s="45"/>
      <c r="WEM1038" s="45"/>
      <c r="WEN1038" s="45"/>
      <c r="WEO1038" s="45"/>
      <c r="WEP1038" s="45"/>
      <c r="WEQ1038" s="45"/>
      <c r="WER1038" s="45"/>
      <c r="WES1038" s="45"/>
      <c r="WET1038" s="45"/>
      <c r="WEU1038" s="45"/>
      <c r="WEV1038" s="45"/>
      <c r="WEW1038" s="45"/>
      <c r="WEX1038" s="45"/>
      <c r="WEY1038" s="45"/>
      <c r="WEZ1038" s="45"/>
      <c r="WFA1038" s="45"/>
      <c r="WFB1038" s="45"/>
      <c r="WFC1038" s="45"/>
      <c r="WFD1038" s="45"/>
      <c r="WFE1038" s="45"/>
      <c r="WFF1038" s="45"/>
      <c r="WFG1038" s="45"/>
      <c r="WFH1038" s="45"/>
      <c r="WFI1038" s="45"/>
      <c r="WFJ1038" s="45"/>
      <c r="WFK1038" s="45"/>
      <c r="WFL1038" s="45"/>
      <c r="WFM1038" s="45"/>
      <c r="WFN1038" s="45"/>
      <c r="WFO1038" s="45"/>
      <c r="WFP1038" s="45"/>
      <c r="WFQ1038" s="45"/>
      <c r="WFR1038" s="45"/>
      <c r="WFS1038" s="45"/>
      <c r="WFT1038" s="45"/>
      <c r="WFU1038" s="45"/>
      <c r="WFV1038" s="45"/>
      <c r="WFW1038" s="45"/>
      <c r="WFX1038" s="45"/>
      <c r="WFY1038" s="45"/>
      <c r="WFZ1038" s="45"/>
      <c r="WGA1038" s="45"/>
      <c r="WGB1038" s="45"/>
      <c r="WGC1038" s="45"/>
      <c r="WGD1038" s="45"/>
      <c r="WGE1038" s="45"/>
      <c r="WGF1038" s="45"/>
      <c r="WGG1038" s="45"/>
      <c r="WGH1038" s="45"/>
      <c r="WGI1038" s="45"/>
      <c r="WGJ1038" s="45"/>
      <c r="WGK1038" s="45"/>
      <c r="WGL1038" s="45"/>
      <c r="WGM1038" s="45"/>
      <c r="WGN1038" s="45"/>
      <c r="WGO1038" s="45"/>
      <c r="WGP1038" s="45"/>
      <c r="WGQ1038" s="45"/>
      <c r="WGR1038" s="45"/>
      <c r="WGS1038" s="45"/>
      <c r="WGT1038" s="45"/>
      <c r="WGU1038" s="45"/>
      <c r="WGV1038" s="45"/>
      <c r="WGW1038" s="45"/>
      <c r="WGX1038" s="45"/>
      <c r="WGY1038" s="45"/>
      <c r="WGZ1038" s="45"/>
      <c r="WHA1038" s="45"/>
      <c r="WHB1038" s="45"/>
      <c r="WHC1038" s="45"/>
      <c r="WHD1038" s="45"/>
      <c r="WHE1038" s="45"/>
      <c r="WHF1038" s="45"/>
      <c r="WHG1038" s="45"/>
      <c r="WHH1038" s="45"/>
      <c r="WHI1038" s="45"/>
      <c r="WHJ1038" s="45"/>
      <c r="WHK1038" s="45"/>
      <c r="WHL1038" s="45"/>
      <c r="WHM1038" s="45"/>
      <c r="WHN1038" s="45"/>
      <c r="WHO1038" s="45"/>
      <c r="WHP1038" s="45"/>
      <c r="WHQ1038" s="45"/>
      <c r="WHR1038" s="45"/>
      <c r="WHS1038" s="45"/>
      <c r="WHT1038" s="45"/>
      <c r="WHU1038" s="45"/>
      <c r="WHV1038" s="45"/>
      <c r="WHW1038" s="45"/>
      <c r="WHX1038" s="45"/>
      <c r="WHY1038" s="45"/>
      <c r="WHZ1038" s="45"/>
      <c r="WIA1038" s="45"/>
      <c r="WIB1038" s="45"/>
      <c r="WIC1038" s="45"/>
      <c r="WID1038" s="45"/>
      <c r="WIE1038" s="45"/>
      <c r="WIF1038" s="45"/>
      <c r="WIG1038" s="45"/>
      <c r="WIH1038" s="45"/>
      <c r="WII1038" s="45"/>
      <c r="WIJ1038" s="45"/>
      <c r="WIK1038" s="45"/>
      <c r="WIL1038" s="45"/>
      <c r="WIM1038" s="45"/>
      <c r="WIN1038" s="45"/>
      <c r="WIO1038" s="45"/>
      <c r="WIP1038" s="45"/>
      <c r="WIQ1038" s="45"/>
      <c r="WIR1038" s="45"/>
      <c r="WIS1038" s="45"/>
      <c r="WIT1038" s="45"/>
      <c r="WIU1038" s="45"/>
      <c r="WIV1038" s="45"/>
      <c r="WIW1038" s="45"/>
      <c r="WIX1038" s="45"/>
      <c r="WIY1038" s="45"/>
      <c r="WIZ1038" s="45"/>
      <c r="WJA1038" s="45"/>
      <c r="WJB1038" s="45"/>
      <c r="WJC1038" s="45"/>
      <c r="WJD1038" s="45"/>
      <c r="WJE1038" s="45"/>
      <c r="WJF1038" s="45"/>
      <c r="WJG1038" s="45"/>
      <c r="WJH1038" s="45"/>
      <c r="WJI1038" s="45"/>
      <c r="WJJ1038" s="45"/>
      <c r="WJK1038" s="45"/>
      <c r="WJL1038" s="45"/>
      <c r="WJM1038" s="45"/>
      <c r="WJN1038" s="45"/>
      <c r="WJO1038" s="45"/>
      <c r="WJP1038" s="45"/>
      <c r="WJQ1038" s="45"/>
      <c r="WJR1038" s="45"/>
      <c r="WJS1038" s="45"/>
      <c r="WJT1038" s="45"/>
      <c r="WJU1038" s="45"/>
      <c r="WJV1038" s="45"/>
      <c r="WJW1038" s="45"/>
      <c r="WJX1038" s="45"/>
      <c r="WJY1038" s="45"/>
      <c r="WJZ1038" s="45"/>
      <c r="WKA1038" s="45"/>
      <c r="WKB1038" s="45"/>
      <c r="WKC1038" s="45"/>
      <c r="WKD1038" s="45"/>
      <c r="WKE1038" s="45"/>
      <c r="WKF1038" s="45"/>
      <c r="WKG1038" s="45"/>
      <c r="WKH1038" s="45"/>
      <c r="WKI1038" s="45"/>
      <c r="WKJ1038" s="45"/>
      <c r="WKK1038" s="45"/>
      <c r="WKL1038" s="45"/>
      <c r="WKM1038" s="45"/>
      <c r="WKN1038" s="45"/>
      <c r="WKO1038" s="45"/>
      <c r="WKP1038" s="45"/>
      <c r="WKQ1038" s="45"/>
      <c r="WKR1038" s="45"/>
      <c r="WKS1038" s="45"/>
      <c r="WKT1038" s="45"/>
      <c r="WKU1038" s="45"/>
      <c r="WKV1038" s="45"/>
      <c r="WKW1038" s="45"/>
      <c r="WKX1038" s="45"/>
      <c r="WKY1038" s="45"/>
      <c r="WKZ1038" s="45"/>
      <c r="WLA1038" s="45"/>
      <c r="WLB1038" s="45"/>
      <c r="WLC1038" s="45"/>
      <c r="WLD1038" s="45"/>
      <c r="WLE1038" s="45"/>
      <c r="WLF1038" s="45"/>
      <c r="WLG1038" s="45"/>
      <c r="WLH1038" s="45"/>
      <c r="WLI1038" s="45"/>
      <c r="WLJ1038" s="45"/>
      <c r="WLK1038" s="45"/>
      <c r="WLL1038" s="45"/>
      <c r="WLM1038" s="45"/>
      <c r="WLN1038" s="45"/>
      <c r="WLO1038" s="45"/>
      <c r="WLP1038" s="45"/>
      <c r="WLQ1038" s="45"/>
      <c r="WLR1038" s="45"/>
      <c r="WLS1038" s="45"/>
      <c r="WLT1038" s="45"/>
      <c r="WLU1038" s="45"/>
      <c r="WLV1038" s="45"/>
      <c r="WLW1038" s="45"/>
      <c r="WLX1038" s="45"/>
      <c r="WLY1038" s="45"/>
      <c r="WLZ1038" s="45"/>
      <c r="WMA1038" s="45"/>
      <c r="WMB1038" s="45"/>
      <c r="WMC1038" s="45"/>
      <c r="WMD1038" s="45"/>
      <c r="WME1038" s="45"/>
      <c r="WMF1038" s="45"/>
      <c r="WMG1038" s="45"/>
      <c r="WMH1038" s="45"/>
      <c r="WMI1038" s="45"/>
      <c r="WMJ1038" s="45"/>
      <c r="WMK1038" s="45"/>
      <c r="WML1038" s="45"/>
      <c r="WMM1038" s="45"/>
      <c r="WMN1038" s="45"/>
      <c r="WMO1038" s="45"/>
      <c r="WMP1038" s="45"/>
      <c r="WMQ1038" s="45"/>
      <c r="WMR1038" s="45"/>
      <c r="WMS1038" s="45"/>
      <c r="WMT1038" s="45"/>
      <c r="WMU1038" s="45"/>
      <c r="WMV1038" s="45"/>
      <c r="WMW1038" s="45"/>
      <c r="WMX1038" s="45"/>
      <c r="WMY1038" s="45"/>
      <c r="WMZ1038" s="45"/>
      <c r="WNA1038" s="45"/>
      <c r="WNB1038" s="45"/>
      <c r="WNC1038" s="45"/>
      <c r="WND1038" s="45"/>
      <c r="WNE1038" s="45"/>
      <c r="WNF1038" s="45"/>
      <c r="WNG1038" s="45"/>
      <c r="WNH1038" s="45"/>
      <c r="WNI1038" s="45"/>
      <c r="WNJ1038" s="45"/>
      <c r="WNK1038" s="45"/>
      <c r="WNL1038" s="45"/>
      <c r="WNM1038" s="45"/>
      <c r="WNN1038" s="45"/>
      <c r="WNO1038" s="45"/>
      <c r="WNP1038" s="45"/>
      <c r="WNQ1038" s="45"/>
      <c r="WNR1038" s="45"/>
      <c r="WNS1038" s="45"/>
      <c r="WNT1038" s="45"/>
      <c r="WNU1038" s="45"/>
      <c r="WNV1038" s="45"/>
      <c r="WNW1038" s="45"/>
      <c r="WNX1038" s="45"/>
      <c r="WNY1038" s="45"/>
      <c r="WNZ1038" s="45"/>
      <c r="WOA1038" s="45"/>
      <c r="WOB1038" s="45"/>
      <c r="WOC1038" s="45"/>
      <c r="WOD1038" s="45"/>
      <c r="WOE1038" s="45"/>
      <c r="WOF1038" s="45"/>
      <c r="WOG1038" s="45"/>
      <c r="WOH1038" s="45"/>
      <c r="WOI1038" s="45"/>
      <c r="WOJ1038" s="45"/>
      <c r="WOK1038" s="45"/>
      <c r="WOL1038" s="45"/>
      <c r="WOM1038" s="45"/>
      <c r="WON1038" s="45"/>
      <c r="WOO1038" s="45"/>
      <c r="WOP1038" s="45"/>
      <c r="WOQ1038" s="45"/>
      <c r="WOR1038" s="45"/>
      <c r="WOS1038" s="45"/>
      <c r="WOT1038" s="45"/>
      <c r="WOU1038" s="45"/>
      <c r="WOV1038" s="45"/>
      <c r="WOW1038" s="45"/>
      <c r="WOX1038" s="45"/>
      <c r="WOY1038" s="45"/>
      <c r="WOZ1038" s="45"/>
      <c r="WPA1038" s="45"/>
      <c r="WPB1038" s="45"/>
      <c r="WPC1038" s="45"/>
      <c r="WPD1038" s="45"/>
      <c r="WPE1038" s="45"/>
      <c r="WPF1038" s="45"/>
      <c r="WPG1038" s="45"/>
      <c r="WPH1038" s="45"/>
      <c r="WPI1038" s="45"/>
      <c r="WPJ1038" s="45"/>
      <c r="WPK1038" s="45"/>
      <c r="WPL1038" s="45"/>
      <c r="WPM1038" s="45"/>
      <c r="WPN1038" s="45"/>
      <c r="WPO1038" s="45"/>
      <c r="WPP1038" s="45"/>
      <c r="WPQ1038" s="45"/>
      <c r="WPR1038" s="45"/>
      <c r="WPS1038" s="45"/>
      <c r="WPT1038" s="45"/>
      <c r="WPU1038" s="45"/>
      <c r="WPV1038" s="45"/>
      <c r="WPW1038" s="45"/>
      <c r="WPX1038" s="45"/>
      <c r="WPY1038" s="45"/>
      <c r="WPZ1038" s="45"/>
      <c r="WQA1038" s="45"/>
      <c r="WQB1038" s="45"/>
      <c r="WQC1038" s="45"/>
      <c r="WQD1038" s="45"/>
      <c r="WQE1038" s="45"/>
      <c r="WQF1038" s="45"/>
      <c r="WQG1038" s="45"/>
      <c r="WQH1038" s="45"/>
      <c r="WQI1038" s="45"/>
      <c r="WQJ1038" s="45"/>
      <c r="WQK1038" s="45"/>
      <c r="WQL1038" s="45"/>
      <c r="WQM1038" s="45"/>
      <c r="WQN1038" s="45"/>
      <c r="WQO1038" s="45"/>
      <c r="WQP1038" s="45"/>
      <c r="WQQ1038" s="45"/>
      <c r="WQR1038" s="45"/>
      <c r="WQS1038" s="45"/>
      <c r="WQT1038" s="45"/>
      <c r="WQU1038" s="45"/>
      <c r="WQV1038" s="45"/>
      <c r="WQW1038" s="45"/>
      <c r="WQX1038" s="45"/>
      <c r="WQY1038" s="45"/>
      <c r="WQZ1038" s="45"/>
      <c r="WRA1038" s="45"/>
      <c r="WRB1038" s="45"/>
      <c r="WRC1038" s="45"/>
      <c r="WRD1038" s="45"/>
      <c r="WRE1038" s="45"/>
      <c r="WRF1038" s="45"/>
      <c r="WRG1038" s="45"/>
      <c r="WRH1038" s="45"/>
      <c r="WRI1038" s="45"/>
      <c r="WRJ1038" s="45"/>
      <c r="WRK1038" s="45"/>
      <c r="WRL1038" s="45"/>
      <c r="WRM1038" s="45"/>
      <c r="WRN1038" s="45"/>
      <c r="WRO1038" s="45"/>
      <c r="WRP1038" s="45"/>
      <c r="WRQ1038" s="45"/>
      <c r="WRR1038" s="45"/>
      <c r="WRS1038" s="45"/>
      <c r="WRT1038" s="45"/>
      <c r="WRU1038" s="45"/>
      <c r="WRV1038" s="45"/>
      <c r="WRW1038" s="45"/>
      <c r="WRX1038" s="45"/>
      <c r="WRY1038" s="45"/>
      <c r="WRZ1038" s="45"/>
      <c r="WSA1038" s="45"/>
      <c r="WSB1038" s="45"/>
      <c r="WSC1038" s="45"/>
      <c r="WSD1038" s="45"/>
      <c r="WSE1038" s="45"/>
      <c r="WSF1038" s="45"/>
      <c r="WSG1038" s="45"/>
      <c r="WSH1038" s="45"/>
      <c r="WSI1038" s="45"/>
      <c r="WSJ1038" s="45"/>
      <c r="WSK1038" s="45"/>
      <c r="WSL1038" s="45"/>
      <c r="WSM1038" s="45"/>
      <c r="WSN1038" s="45"/>
      <c r="WSO1038" s="45"/>
      <c r="WSP1038" s="45"/>
      <c r="WSQ1038" s="45"/>
      <c r="WSR1038" s="45"/>
      <c r="WSS1038" s="45"/>
      <c r="WST1038" s="45"/>
      <c r="WSU1038" s="45"/>
      <c r="WSV1038" s="45"/>
      <c r="WSW1038" s="45"/>
      <c r="WSX1038" s="45"/>
      <c r="WSY1038" s="45"/>
      <c r="WSZ1038" s="45"/>
      <c r="WTA1038" s="45"/>
      <c r="WTB1038" s="45"/>
      <c r="WTC1038" s="45"/>
      <c r="WTD1038" s="45"/>
      <c r="WTE1038" s="45"/>
      <c r="WTF1038" s="45"/>
      <c r="WTG1038" s="45"/>
      <c r="WTH1038" s="45"/>
      <c r="WTI1038" s="45"/>
      <c r="WTJ1038" s="45"/>
      <c r="WTK1038" s="45"/>
      <c r="WTL1038" s="45"/>
      <c r="WTM1038" s="45"/>
      <c r="WTN1038" s="45"/>
      <c r="WTO1038" s="45"/>
      <c r="WTP1038" s="45"/>
      <c r="WTQ1038" s="45"/>
      <c r="WTR1038" s="45"/>
      <c r="WTS1038" s="45"/>
      <c r="WTT1038" s="45"/>
      <c r="WTU1038" s="45"/>
      <c r="WTV1038" s="45"/>
      <c r="WTW1038" s="45"/>
      <c r="WTX1038" s="45"/>
      <c r="WTY1038" s="45"/>
      <c r="WTZ1038" s="45"/>
      <c r="WUA1038" s="45"/>
      <c r="WUB1038" s="45"/>
      <c r="WUC1038" s="45"/>
      <c r="WUD1038" s="45"/>
      <c r="WUE1038" s="45"/>
      <c r="WUF1038" s="45"/>
      <c r="WUG1038" s="45"/>
      <c r="WUH1038" s="45"/>
      <c r="WUI1038" s="45"/>
      <c r="WUJ1038" s="45"/>
      <c r="WUK1038" s="45"/>
      <c r="WUL1038" s="45"/>
      <c r="WUM1038" s="45"/>
      <c r="WUN1038" s="45"/>
      <c r="WUO1038" s="45"/>
      <c r="WUP1038" s="45"/>
      <c r="WUQ1038" s="45"/>
      <c r="WUR1038" s="45"/>
      <c r="WUS1038" s="45"/>
      <c r="WUT1038" s="45"/>
      <c r="WUU1038" s="45"/>
      <c r="WUV1038" s="45"/>
      <c r="WUW1038" s="45"/>
      <c r="WUX1038" s="45"/>
      <c r="WUY1038" s="45"/>
      <c r="WUZ1038" s="45"/>
      <c r="WVA1038" s="45"/>
      <c r="WVB1038" s="45"/>
      <c r="WVC1038" s="45"/>
      <c r="WVD1038" s="45"/>
      <c r="WVE1038" s="45"/>
      <c r="WVF1038" s="45"/>
      <c r="WVG1038" s="45"/>
      <c r="WVH1038" s="45"/>
      <c r="WVI1038" s="45"/>
      <c r="WVJ1038" s="45"/>
      <c r="WVK1038" s="45"/>
      <c r="WVL1038" s="45"/>
      <c r="WVM1038" s="45"/>
      <c r="WVN1038" s="45"/>
      <c r="WVO1038" s="45"/>
      <c r="WVP1038" s="45"/>
      <c r="WVQ1038" s="45"/>
      <c r="WVR1038" s="45"/>
      <c r="WVS1038" s="45"/>
      <c r="WVT1038" s="45"/>
      <c r="WVU1038" s="45"/>
      <c r="WVV1038" s="45"/>
      <c r="WVW1038" s="45"/>
      <c r="WVX1038" s="45"/>
      <c r="WVY1038" s="45"/>
      <c r="WVZ1038" s="45"/>
      <c r="WWA1038" s="45"/>
      <c r="WWB1038" s="45"/>
      <c r="WWC1038" s="45"/>
      <c r="WWD1038" s="45"/>
      <c r="WWE1038" s="45"/>
      <c r="WWF1038" s="45"/>
      <c r="WWG1038" s="45"/>
      <c r="WWH1038" s="45"/>
      <c r="WWI1038" s="45"/>
      <c r="WWJ1038" s="45"/>
      <c r="WWK1038" s="45"/>
      <c r="WWL1038" s="45"/>
      <c r="WWM1038" s="45"/>
      <c r="WWN1038" s="45"/>
      <c r="WWO1038" s="45"/>
      <c r="WWP1038" s="45"/>
      <c r="WWQ1038" s="45"/>
      <c r="WWR1038" s="45"/>
      <c r="WWS1038" s="45"/>
      <c r="WWT1038" s="45"/>
      <c r="WWU1038" s="45"/>
      <c r="WWV1038" s="45"/>
      <c r="WWW1038" s="45"/>
      <c r="WWX1038" s="45"/>
      <c r="WWY1038" s="45"/>
      <c r="WWZ1038" s="45"/>
      <c r="WXA1038" s="45"/>
      <c r="WXB1038" s="45"/>
      <c r="WXC1038" s="45"/>
      <c r="WXD1038" s="45"/>
      <c r="WXE1038" s="45"/>
      <c r="WXF1038" s="45"/>
      <c r="WXG1038" s="45"/>
      <c r="WXH1038" s="45"/>
      <c r="WXI1038" s="45"/>
      <c r="WXJ1038" s="45"/>
      <c r="WXK1038" s="45"/>
      <c r="WXL1038" s="45"/>
      <c r="WXM1038" s="45"/>
      <c r="WXN1038" s="45"/>
      <c r="WXO1038" s="45"/>
      <c r="WXP1038" s="45"/>
      <c r="WXQ1038" s="45"/>
      <c r="WXR1038" s="45"/>
      <c r="WXS1038" s="45"/>
      <c r="WXT1038" s="45"/>
      <c r="WXU1038" s="45"/>
      <c r="WXV1038" s="45"/>
      <c r="WXW1038" s="45"/>
      <c r="WXX1038" s="45"/>
      <c r="WXY1038" s="45"/>
    </row>
    <row r="1039" spans="1:16197" ht="35.25" x14ac:dyDescent="0.5">
      <c r="A1039">
        <v>1</v>
      </c>
      <c r="B1039" s="30">
        <v>22</v>
      </c>
      <c r="C1039" s="248" t="s">
        <v>10975</v>
      </c>
      <c r="D1039" s="249"/>
      <c r="E1039" s="241">
        <v>1982</v>
      </c>
      <c r="F1039" s="224" t="s">
        <v>17152</v>
      </c>
      <c r="G1039" s="241">
        <v>2</v>
      </c>
      <c r="H1039" s="241">
        <v>3</v>
      </c>
      <c r="I1039" s="242">
        <v>845.9</v>
      </c>
      <c r="J1039" s="242">
        <v>488.5</v>
      </c>
      <c r="K1039" s="250">
        <v>48</v>
      </c>
      <c r="L1039" s="241" t="s">
        <v>17021</v>
      </c>
      <c r="M1039" s="241" t="s">
        <v>17037</v>
      </c>
      <c r="N1039" s="241" t="s">
        <v>17375</v>
      </c>
      <c r="O1039" s="242">
        <v>5889323.6299999999</v>
      </c>
      <c r="P1039" s="245"/>
      <c r="Q1039" s="242">
        <v>4951591.9000000004</v>
      </c>
      <c r="R1039" s="242">
        <v>296994.19</v>
      </c>
      <c r="S1039" s="242">
        <v>640737.54</v>
      </c>
      <c r="T1039" s="225">
        <f t="shared" si="463"/>
        <v>6962.1984040666748</v>
      </c>
      <c r="U1039" s="232">
        <v>10856.24</v>
      </c>
    </row>
    <row r="1040" spans="1:16197" ht="35.25" x14ac:dyDescent="0.25">
      <c r="B1040" s="325" t="s">
        <v>17354</v>
      </c>
      <c r="C1040" s="326"/>
      <c r="D1040" s="326"/>
      <c r="E1040" s="326"/>
      <c r="F1040" s="326"/>
      <c r="G1040" s="326"/>
      <c r="H1040" s="326"/>
      <c r="I1040" s="326"/>
      <c r="J1040" s="326"/>
      <c r="K1040" s="326"/>
      <c r="L1040" s="326"/>
      <c r="M1040" s="326"/>
      <c r="N1040" s="326"/>
      <c r="O1040" s="326"/>
      <c r="P1040" s="326"/>
      <c r="Q1040" s="326"/>
      <c r="R1040" s="326"/>
      <c r="S1040" s="326"/>
      <c r="T1040" s="326"/>
      <c r="U1040" s="327"/>
    </row>
    <row r="1041" spans="1:16197" s="44" customFormat="1" ht="35.25" x14ac:dyDescent="0.5">
      <c r="B1041" s="233" t="s">
        <v>17257</v>
      </c>
      <c r="C1041" s="251"/>
      <c r="D1041" s="266"/>
      <c r="E1041" s="224" t="s">
        <v>17004</v>
      </c>
      <c r="F1041" s="224" t="s">
        <v>17004</v>
      </c>
      <c r="G1041" s="224" t="s">
        <v>17004</v>
      </c>
      <c r="H1041" s="224" t="s">
        <v>17004</v>
      </c>
      <c r="I1041" s="229">
        <f>I1042</f>
        <v>40301.5</v>
      </c>
      <c r="J1041" s="229">
        <f>J1042</f>
        <v>32750.800000000003</v>
      </c>
      <c r="K1041" s="230">
        <f t="shared" ref="K1041" si="488">K1042</f>
        <v>1371</v>
      </c>
      <c r="L1041" s="224" t="s">
        <v>17004</v>
      </c>
      <c r="M1041" s="224" t="s">
        <v>17004</v>
      </c>
      <c r="N1041" s="227" t="s">
        <v>17004</v>
      </c>
      <c r="O1041" s="231">
        <f>O1042</f>
        <v>29722927</v>
      </c>
      <c r="P1041" s="231">
        <f t="shared" ref="P1041:S1041" si="489">P1042</f>
        <v>0</v>
      </c>
      <c r="Q1041" s="229">
        <f t="shared" si="489"/>
        <v>15498353.449999999</v>
      </c>
      <c r="R1041" s="229">
        <f t="shared" si="489"/>
        <v>0</v>
      </c>
      <c r="S1041" s="229">
        <f t="shared" si="489"/>
        <v>14224573.550000001</v>
      </c>
      <c r="T1041" s="225">
        <f t="shared" ref="T1041:T1049" si="490">O1041/I1041</f>
        <v>737.51416200389565</v>
      </c>
      <c r="U1041" s="245">
        <f>MAX(U1042:U1049)</f>
        <v>1170.49</v>
      </c>
      <c r="V1041"/>
      <c r="W1041" s="45"/>
      <c r="X1041" s="45"/>
      <c r="Y1041" s="45"/>
      <c r="Z1041" s="45"/>
      <c r="AA1041" s="45"/>
      <c r="AB1041" s="45"/>
      <c r="AC1041" s="45"/>
      <c r="AD1041" s="45"/>
      <c r="AE1041" s="45"/>
      <c r="AF1041" s="45"/>
      <c r="AG1041" s="45"/>
      <c r="AH1041" s="45"/>
      <c r="AI1041" s="45"/>
      <c r="AJ1041" s="45"/>
      <c r="AK1041" s="45"/>
      <c r="AL1041" s="45"/>
      <c r="AM1041" s="45"/>
      <c r="AN1041" s="45"/>
      <c r="AO1041" s="45"/>
      <c r="AP1041" s="45"/>
      <c r="AQ1041" s="45"/>
      <c r="AR1041" s="45"/>
      <c r="AS1041" s="45"/>
      <c r="AT1041" s="45"/>
      <c r="AU1041" s="45"/>
      <c r="AV1041" s="45"/>
      <c r="AW1041" s="45"/>
      <c r="AX1041" s="45"/>
      <c r="AY1041" s="45"/>
      <c r="AZ1041" s="45"/>
      <c r="BA1041" s="45"/>
      <c r="BB1041" s="45"/>
      <c r="BC1041" s="45"/>
      <c r="BD1041" s="45"/>
      <c r="BE1041" s="45"/>
      <c r="BF1041" s="45"/>
      <c r="BG1041" s="45"/>
      <c r="BH1041" s="45"/>
      <c r="BI1041" s="45"/>
      <c r="BJ1041" s="45"/>
      <c r="BK1041" s="45"/>
      <c r="BL1041" s="45"/>
      <c r="BM1041" s="45"/>
      <c r="BN1041" s="45"/>
      <c r="BO1041" s="45"/>
      <c r="BP1041" s="45"/>
      <c r="BQ1041" s="45"/>
      <c r="BR1041" s="45"/>
      <c r="BS1041" s="45"/>
      <c r="BT1041" s="45"/>
      <c r="BU1041" s="45"/>
      <c r="BV1041" s="45"/>
      <c r="BW1041" s="45"/>
      <c r="BX1041" s="45"/>
      <c r="BY1041" s="45"/>
      <c r="BZ1041" s="45"/>
      <c r="CA1041" s="45"/>
      <c r="CB1041" s="45"/>
      <c r="CC1041" s="45"/>
      <c r="CD1041" s="45"/>
      <c r="CE1041" s="45"/>
      <c r="CF1041" s="45"/>
      <c r="CG1041" s="45"/>
      <c r="CH1041" s="45"/>
      <c r="CI1041" s="45"/>
      <c r="CJ1041" s="45"/>
      <c r="CK1041" s="45"/>
      <c r="CL1041" s="45"/>
      <c r="CM1041" s="45"/>
      <c r="CN1041" s="45"/>
      <c r="CO1041" s="45"/>
      <c r="CP1041" s="45"/>
      <c r="CQ1041" s="45"/>
      <c r="CR1041" s="45"/>
      <c r="CS1041" s="45"/>
      <c r="CT1041" s="45"/>
      <c r="CU1041" s="45"/>
      <c r="CV1041" s="45"/>
      <c r="CW1041" s="45"/>
      <c r="CX1041" s="45"/>
      <c r="CY1041" s="45"/>
      <c r="CZ1041" s="45"/>
      <c r="DA1041" s="45"/>
      <c r="DB1041" s="45"/>
      <c r="DC1041" s="45"/>
      <c r="DD1041" s="45"/>
      <c r="DE1041" s="45"/>
      <c r="DF1041" s="45"/>
      <c r="DG1041" s="45"/>
      <c r="DH1041" s="45"/>
      <c r="DI1041" s="45"/>
      <c r="DJ1041" s="45"/>
      <c r="DK1041" s="45"/>
      <c r="DL1041" s="45"/>
      <c r="DM1041" s="45"/>
      <c r="DN1041" s="45"/>
      <c r="DO1041" s="45"/>
      <c r="DP1041" s="45"/>
      <c r="DQ1041" s="45"/>
      <c r="DR1041" s="45"/>
      <c r="DS1041" s="45"/>
      <c r="DT1041" s="45"/>
      <c r="DU1041" s="45"/>
      <c r="DV1041" s="45"/>
      <c r="DW1041" s="45"/>
      <c r="DX1041" s="45"/>
      <c r="DY1041" s="45"/>
      <c r="DZ1041" s="45"/>
      <c r="EA1041" s="45"/>
      <c r="EB1041" s="45"/>
      <c r="EC1041" s="45"/>
      <c r="ED1041" s="45"/>
      <c r="EE1041" s="45"/>
      <c r="EF1041" s="45"/>
      <c r="EG1041" s="45"/>
      <c r="EH1041" s="45"/>
      <c r="EI1041" s="45"/>
      <c r="EJ1041" s="45"/>
      <c r="EK1041" s="45"/>
      <c r="EL1041" s="45"/>
      <c r="EM1041" s="45"/>
      <c r="EN1041" s="45"/>
      <c r="EO1041" s="45"/>
      <c r="EP1041" s="45"/>
      <c r="EQ1041" s="45"/>
      <c r="ER1041" s="45"/>
      <c r="ES1041" s="45"/>
      <c r="ET1041" s="45"/>
      <c r="EU1041" s="45"/>
      <c r="EV1041" s="45"/>
      <c r="EW1041" s="45"/>
      <c r="EX1041" s="45"/>
      <c r="EY1041" s="45"/>
      <c r="EZ1041" s="45"/>
      <c r="FA1041" s="45"/>
      <c r="FB1041" s="45"/>
      <c r="FC1041" s="45"/>
      <c r="FD1041" s="45"/>
      <c r="FE1041" s="45"/>
      <c r="FF1041" s="45"/>
      <c r="FG1041" s="45"/>
      <c r="FH1041" s="45"/>
      <c r="FI1041" s="45"/>
      <c r="FJ1041" s="45"/>
      <c r="FK1041" s="45"/>
      <c r="FL1041" s="45"/>
      <c r="FM1041" s="45"/>
      <c r="FN1041" s="45"/>
      <c r="FO1041" s="45"/>
      <c r="FP1041" s="45"/>
      <c r="FQ1041" s="45"/>
      <c r="FR1041" s="45"/>
      <c r="FS1041" s="45"/>
      <c r="FT1041" s="45"/>
      <c r="FU1041" s="45"/>
      <c r="FV1041" s="45"/>
      <c r="FW1041" s="45"/>
      <c r="FX1041" s="45"/>
      <c r="FY1041" s="45"/>
      <c r="FZ1041" s="45"/>
      <c r="GA1041" s="45"/>
      <c r="GB1041" s="45"/>
      <c r="GC1041" s="45"/>
      <c r="GD1041" s="45"/>
      <c r="GE1041" s="45"/>
      <c r="GF1041" s="45"/>
      <c r="GG1041" s="45"/>
      <c r="GH1041" s="45"/>
      <c r="GI1041" s="45"/>
      <c r="GJ1041" s="45"/>
      <c r="GK1041" s="45"/>
      <c r="GL1041" s="45"/>
      <c r="GM1041" s="45"/>
      <c r="GN1041" s="45"/>
      <c r="GO1041" s="45"/>
      <c r="GP1041" s="45"/>
      <c r="GQ1041" s="45"/>
      <c r="GR1041" s="45"/>
      <c r="GS1041" s="45"/>
      <c r="GT1041" s="45"/>
      <c r="GU1041" s="45"/>
      <c r="GV1041" s="45"/>
      <c r="GW1041" s="45"/>
      <c r="GX1041" s="45"/>
      <c r="GY1041" s="45"/>
      <c r="GZ1041" s="45"/>
      <c r="HA1041" s="45"/>
      <c r="HB1041" s="45"/>
      <c r="HC1041" s="45"/>
      <c r="HD1041" s="45"/>
      <c r="HE1041" s="45"/>
      <c r="HF1041" s="45"/>
      <c r="HG1041" s="45"/>
      <c r="HH1041" s="45"/>
      <c r="HI1041" s="45"/>
      <c r="HJ1041" s="45"/>
      <c r="HK1041" s="45"/>
      <c r="HL1041" s="45"/>
      <c r="HM1041" s="45"/>
      <c r="HN1041" s="45"/>
      <c r="HO1041" s="45"/>
      <c r="HP1041" s="45"/>
      <c r="HQ1041" s="45"/>
      <c r="HR1041" s="45"/>
      <c r="HS1041" s="45"/>
      <c r="HT1041" s="45"/>
      <c r="HU1041" s="45"/>
      <c r="HV1041" s="45"/>
      <c r="HW1041" s="45"/>
      <c r="HX1041" s="45"/>
      <c r="HY1041" s="45"/>
      <c r="HZ1041" s="45"/>
      <c r="IA1041" s="45"/>
      <c r="IB1041" s="45"/>
      <c r="IC1041" s="45"/>
      <c r="ID1041" s="45"/>
      <c r="IE1041" s="45"/>
      <c r="IF1041" s="45"/>
      <c r="IG1041" s="45"/>
      <c r="IH1041" s="45"/>
      <c r="II1041" s="45"/>
      <c r="IJ1041" s="45"/>
      <c r="IK1041" s="45"/>
      <c r="IL1041" s="45"/>
      <c r="IM1041" s="45"/>
      <c r="IN1041" s="45"/>
      <c r="IO1041" s="45"/>
      <c r="IP1041" s="45"/>
      <c r="IQ1041" s="45"/>
      <c r="IR1041" s="45"/>
      <c r="IS1041" s="45"/>
      <c r="IT1041" s="45"/>
      <c r="IU1041" s="45"/>
      <c r="IV1041" s="45"/>
      <c r="IW1041" s="45"/>
      <c r="IX1041" s="45"/>
      <c r="IY1041" s="45"/>
      <c r="IZ1041" s="45"/>
      <c r="JA1041" s="45"/>
      <c r="JB1041" s="45"/>
      <c r="JC1041" s="45"/>
      <c r="JD1041" s="45"/>
      <c r="JE1041" s="45"/>
      <c r="JF1041" s="45"/>
      <c r="JG1041" s="45"/>
      <c r="JH1041" s="45"/>
      <c r="JI1041" s="45"/>
      <c r="JJ1041" s="45"/>
      <c r="JK1041" s="45"/>
      <c r="JL1041" s="45"/>
      <c r="JM1041" s="45"/>
      <c r="JN1041" s="45"/>
      <c r="JO1041" s="45"/>
      <c r="JP1041" s="45"/>
      <c r="JQ1041" s="45"/>
      <c r="JR1041" s="45"/>
      <c r="JS1041" s="45"/>
      <c r="JT1041" s="45"/>
      <c r="JU1041" s="45"/>
      <c r="JV1041" s="45"/>
      <c r="JW1041" s="45"/>
      <c r="JX1041" s="45"/>
      <c r="JY1041" s="45"/>
      <c r="JZ1041" s="45"/>
      <c r="KA1041" s="45"/>
      <c r="KB1041" s="45"/>
      <c r="KC1041" s="45"/>
      <c r="KD1041" s="45"/>
      <c r="KE1041" s="45"/>
      <c r="KF1041" s="45"/>
      <c r="KG1041" s="45"/>
      <c r="KH1041" s="45"/>
      <c r="KI1041" s="45"/>
      <c r="KJ1041" s="45"/>
      <c r="KK1041" s="45"/>
      <c r="KL1041" s="45"/>
      <c r="KM1041" s="45"/>
      <c r="KN1041" s="45"/>
      <c r="KO1041" s="45"/>
      <c r="KP1041" s="45"/>
      <c r="KQ1041" s="45"/>
      <c r="KR1041" s="45"/>
      <c r="KS1041" s="45"/>
      <c r="KT1041" s="45"/>
      <c r="KU1041" s="45"/>
      <c r="KV1041" s="45"/>
      <c r="KW1041" s="45"/>
      <c r="KX1041" s="45"/>
      <c r="KY1041" s="45"/>
      <c r="KZ1041" s="45"/>
      <c r="LA1041" s="45"/>
      <c r="LB1041" s="45"/>
      <c r="LC1041" s="45"/>
      <c r="LD1041" s="45"/>
      <c r="LE1041" s="45"/>
      <c r="LF1041" s="45"/>
      <c r="LG1041" s="45"/>
      <c r="LH1041" s="45"/>
      <c r="LI1041" s="45"/>
      <c r="LJ1041" s="45"/>
      <c r="LK1041" s="45"/>
      <c r="LL1041" s="45"/>
      <c r="LM1041" s="45"/>
      <c r="LN1041" s="45"/>
      <c r="LO1041" s="45"/>
      <c r="LP1041" s="45"/>
      <c r="LQ1041" s="45"/>
      <c r="LR1041" s="45"/>
      <c r="LS1041" s="45"/>
      <c r="LT1041" s="45"/>
      <c r="LU1041" s="45"/>
      <c r="LV1041" s="45"/>
      <c r="LW1041" s="45"/>
      <c r="LX1041" s="45"/>
      <c r="LY1041" s="45"/>
      <c r="LZ1041" s="45"/>
      <c r="MA1041" s="45"/>
      <c r="MB1041" s="45"/>
      <c r="MC1041" s="45"/>
      <c r="MD1041" s="45"/>
      <c r="ME1041" s="45"/>
      <c r="MF1041" s="45"/>
      <c r="MG1041" s="45"/>
      <c r="MH1041" s="45"/>
      <c r="MI1041" s="45"/>
      <c r="MJ1041" s="45"/>
      <c r="MK1041" s="45"/>
      <c r="ML1041" s="45"/>
      <c r="MM1041" s="45"/>
      <c r="MN1041" s="45"/>
      <c r="MO1041" s="45"/>
      <c r="MP1041" s="45"/>
      <c r="MQ1041" s="45"/>
      <c r="MR1041" s="45"/>
      <c r="MS1041" s="45"/>
      <c r="MT1041" s="45"/>
      <c r="MU1041" s="45"/>
      <c r="MV1041" s="45"/>
      <c r="MW1041" s="45"/>
      <c r="MX1041" s="45"/>
      <c r="MY1041" s="45"/>
      <c r="MZ1041" s="45"/>
      <c r="NA1041" s="45"/>
      <c r="NB1041" s="45"/>
      <c r="NC1041" s="45"/>
      <c r="ND1041" s="45"/>
      <c r="NE1041" s="45"/>
      <c r="NF1041" s="45"/>
      <c r="NG1041" s="45"/>
      <c r="NH1041" s="45"/>
      <c r="NI1041" s="45"/>
      <c r="NJ1041" s="45"/>
      <c r="NK1041" s="45"/>
      <c r="NL1041" s="45"/>
      <c r="NM1041" s="45"/>
      <c r="NN1041" s="45"/>
      <c r="NO1041" s="45"/>
      <c r="NP1041" s="45"/>
      <c r="NQ1041" s="45"/>
      <c r="NR1041" s="45"/>
      <c r="NS1041" s="45"/>
      <c r="NT1041" s="45"/>
      <c r="NU1041" s="45"/>
      <c r="NV1041" s="45"/>
      <c r="NW1041" s="45"/>
      <c r="NX1041" s="45"/>
      <c r="NY1041" s="45"/>
      <c r="NZ1041" s="45"/>
      <c r="OA1041" s="45"/>
      <c r="OB1041" s="45"/>
      <c r="OC1041" s="45"/>
      <c r="OD1041" s="45"/>
      <c r="OE1041" s="45"/>
      <c r="OF1041" s="45"/>
      <c r="OG1041" s="45"/>
      <c r="OH1041" s="45"/>
      <c r="OI1041" s="45"/>
      <c r="OJ1041" s="45"/>
      <c r="OK1041" s="45"/>
      <c r="OL1041" s="45"/>
      <c r="OM1041" s="45"/>
      <c r="ON1041" s="45"/>
      <c r="OO1041" s="45"/>
      <c r="OP1041" s="45"/>
      <c r="OQ1041" s="45"/>
      <c r="OR1041" s="45"/>
      <c r="OS1041" s="45"/>
      <c r="OT1041" s="45"/>
      <c r="OU1041" s="45"/>
      <c r="OV1041" s="45"/>
      <c r="OW1041" s="45"/>
      <c r="OX1041" s="45"/>
      <c r="OY1041" s="45"/>
      <c r="OZ1041" s="45"/>
      <c r="PA1041" s="45"/>
      <c r="PB1041" s="45"/>
      <c r="PC1041" s="45"/>
      <c r="PD1041" s="45"/>
      <c r="PE1041" s="45"/>
      <c r="PF1041" s="45"/>
      <c r="PG1041" s="45"/>
      <c r="PH1041" s="45"/>
      <c r="PI1041" s="45"/>
      <c r="PJ1041" s="45"/>
      <c r="PK1041" s="45"/>
      <c r="PL1041" s="45"/>
      <c r="PM1041" s="45"/>
      <c r="PN1041" s="45"/>
      <c r="PO1041" s="45"/>
      <c r="PP1041" s="45"/>
      <c r="PQ1041" s="45"/>
      <c r="PR1041" s="45"/>
      <c r="PS1041" s="45"/>
      <c r="PT1041" s="45"/>
      <c r="PU1041" s="45"/>
      <c r="PV1041" s="45"/>
      <c r="PW1041" s="45"/>
      <c r="PX1041" s="45"/>
      <c r="PY1041" s="45"/>
      <c r="PZ1041" s="45"/>
      <c r="QA1041" s="45"/>
      <c r="QB1041" s="45"/>
      <c r="QC1041" s="45"/>
      <c r="QD1041" s="45"/>
      <c r="QE1041" s="45"/>
      <c r="QF1041" s="45"/>
      <c r="QG1041" s="45"/>
      <c r="QH1041" s="45"/>
      <c r="QI1041" s="45"/>
      <c r="QJ1041" s="45"/>
      <c r="QK1041" s="45"/>
      <c r="QL1041" s="45"/>
      <c r="QM1041" s="45"/>
      <c r="QN1041" s="45"/>
      <c r="QO1041" s="45"/>
      <c r="QP1041" s="45"/>
      <c r="QQ1041" s="45"/>
      <c r="QR1041" s="45"/>
      <c r="QS1041" s="45"/>
      <c r="QT1041" s="45"/>
      <c r="QU1041" s="45"/>
      <c r="QV1041" s="45"/>
      <c r="QW1041" s="45"/>
      <c r="QX1041" s="45"/>
      <c r="QY1041" s="45"/>
      <c r="QZ1041" s="45"/>
      <c r="RA1041" s="45"/>
      <c r="RB1041" s="45"/>
      <c r="RC1041" s="45"/>
      <c r="RD1041" s="45"/>
      <c r="RE1041" s="45"/>
      <c r="RF1041" s="45"/>
      <c r="RG1041" s="45"/>
      <c r="RH1041" s="45"/>
      <c r="RI1041" s="45"/>
      <c r="RJ1041" s="45"/>
      <c r="RK1041" s="45"/>
      <c r="RL1041" s="45"/>
      <c r="RM1041" s="45"/>
      <c r="RN1041" s="45"/>
      <c r="RO1041" s="45"/>
      <c r="RP1041" s="45"/>
      <c r="RQ1041" s="45"/>
      <c r="RR1041" s="45"/>
      <c r="RS1041" s="45"/>
      <c r="RT1041" s="45"/>
      <c r="RU1041" s="45"/>
      <c r="RV1041" s="45"/>
      <c r="RW1041" s="45"/>
      <c r="RX1041" s="45"/>
      <c r="RY1041" s="45"/>
      <c r="RZ1041" s="45"/>
      <c r="SA1041" s="45"/>
      <c r="SB1041" s="45"/>
      <c r="SC1041" s="45"/>
      <c r="SD1041" s="45"/>
      <c r="SE1041" s="45"/>
      <c r="SF1041" s="45"/>
      <c r="SG1041" s="45"/>
      <c r="SH1041" s="45"/>
      <c r="SI1041" s="45"/>
      <c r="SJ1041" s="45"/>
      <c r="SK1041" s="45"/>
      <c r="SL1041" s="45"/>
      <c r="SM1041" s="45"/>
      <c r="SN1041" s="45"/>
      <c r="SO1041" s="45"/>
      <c r="SP1041" s="45"/>
      <c r="SQ1041" s="45"/>
      <c r="SR1041" s="45"/>
      <c r="SS1041" s="45"/>
      <c r="ST1041" s="45"/>
      <c r="SU1041" s="45"/>
      <c r="SV1041" s="45"/>
      <c r="SW1041" s="45"/>
      <c r="SX1041" s="45"/>
      <c r="SY1041" s="45"/>
      <c r="SZ1041" s="45"/>
      <c r="TA1041" s="45"/>
      <c r="TB1041" s="45"/>
      <c r="TC1041" s="45"/>
      <c r="TD1041" s="45"/>
      <c r="TE1041" s="45"/>
      <c r="TF1041" s="45"/>
      <c r="TG1041" s="45"/>
      <c r="TH1041" s="45"/>
      <c r="TI1041" s="45"/>
      <c r="TJ1041" s="45"/>
      <c r="TK1041" s="45"/>
      <c r="TL1041" s="45"/>
      <c r="TM1041" s="45"/>
      <c r="TN1041" s="45"/>
      <c r="TO1041" s="45"/>
      <c r="TP1041" s="45"/>
      <c r="TQ1041" s="45"/>
      <c r="TR1041" s="45"/>
      <c r="TS1041" s="45"/>
      <c r="TT1041" s="45"/>
      <c r="TU1041" s="45"/>
      <c r="TV1041" s="45"/>
      <c r="TW1041" s="45"/>
      <c r="TX1041" s="45"/>
      <c r="TY1041" s="45"/>
      <c r="TZ1041" s="45"/>
      <c r="UA1041" s="45"/>
      <c r="UB1041" s="45"/>
      <c r="UC1041" s="45"/>
      <c r="UD1041" s="45"/>
      <c r="UE1041" s="45"/>
      <c r="UF1041" s="45"/>
      <c r="UG1041" s="45"/>
      <c r="UH1041" s="45"/>
      <c r="UI1041" s="45"/>
      <c r="UJ1041" s="45"/>
      <c r="UK1041" s="45"/>
      <c r="UL1041" s="45"/>
      <c r="UM1041" s="45"/>
      <c r="UN1041" s="45"/>
      <c r="UO1041" s="45"/>
      <c r="UP1041" s="45"/>
      <c r="UQ1041" s="45"/>
      <c r="UR1041" s="45"/>
      <c r="US1041" s="45"/>
      <c r="UT1041" s="45"/>
      <c r="UU1041" s="45"/>
      <c r="UV1041" s="45"/>
      <c r="UW1041" s="45"/>
      <c r="UX1041" s="45"/>
      <c r="UY1041" s="45"/>
      <c r="UZ1041" s="45"/>
      <c r="VA1041" s="45"/>
      <c r="VB1041" s="45"/>
      <c r="VC1041" s="45"/>
      <c r="VD1041" s="45"/>
      <c r="VE1041" s="45"/>
      <c r="VF1041" s="45"/>
      <c r="VG1041" s="45"/>
      <c r="VH1041" s="45"/>
      <c r="VI1041" s="45"/>
      <c r="VJ1041" s="45"/>
      <c r="VK1041" s="45"/>
      <c r="VL1041" s="45"/>
      <c r="VM1041" s="45"/>
      <c r="VN1041" s="45"/>
      <c r="VO1041" s="45"/>
      <c r="VP1041" s="45"/>
      <c r="VQ1041" s="45"/>
      <c r="VR1041" s="45"/>
      <c r="VS1041" s="45"/>
      <c r="VT1041" s="45"/>
      <c r="VU1041" s="45"/>
      <c r="VV1041" s="45"/>
      <c r="VW1041" s="45"/>
      <c r="VX1041" s="45"/>
      <c r="VY1041" s="45"/>
      <c r="VZ1041" s="45"/>
      <c r="WA1041" s="45"/>
      <c r="WB1041" s="45"/>
      <c r="WC1041" s="45"/>
      <c r="WD1041" s="45"/>
      <c r="WE1041" s="45"/>
      <c r="WF1041" s="45"/>
      <c r="WG1041" s="45"/>
      <c r="WH1041" s="45"/>
      <c r="WI1041" s="45"/>
      <c r="WJ1041" s="45"/>
      <c r="WK1041" s="45"/>
      <c r="WL1041" s="45"/>
      <c r="WM1041" s="45"/>
      <c r="WN1041" s="45"/>
      <c r="WO1041" s="45"/>
      <c r="WP1041" s="45"/>
      <c r="WQ1041" s="45"/>
      <c r="WR1041" s="45"/>
      <c r="WS1041" s="45"/>
      <c r="WT1041" s="45"/>
      <c r="WU1041" s="45"/>
      <c r="WV1041" s="45"/>
      <c r="WW1041" s="45"/>
      <c r="WX1041" s="45"/>
      <c r="WY1041" s="45"/>
      <c r="WZ1041" s="45"/>
      <c r="XA1041" s="45"/>
      <c r="XB1041" s="45"/>
      <c r="XC1041" s="45"/>
      <c r="XD1041" s="45"/>
      <c r="XE1041" s="45"/>
      <c r="XF1041" s="45"/>
      <c r="XG1041" s="45"/>
      <c r="XH1041" s="45"/>
      <c r="XI1041" s="45"/>
      <c r="XJ1041" s="45"/>
      <c r="XK1041" s="45"/>
      <c r="XL1041" s="45"/>
      <c r="XM1041" s="45"/>
      <c r="XN1041" s="45"/>
      <c r="XO1041" s="45"/>
      <c r="XP1041" s="45"/>
      <c r="XQ1041" s="45"/>
      <c r="XR1041" s="45"/>
      <c r="XS1041" s="45"/>
      <c r="XT1041" s="45"/>
      <c r="XU1041" s="45"/>
      <c r="XV1041" s="45"/>
      <c r="XW1041" s="45"/>
      <c r="XX1041" s="45"/>
      <c r="XY1041" s="45"/>
      <c r="XZ1041" s="45"/>
      <c r="YA1041" s="45"/>
      <c r="YB1041" s="45"/>
      <c r="YC1041" s="45"/>
      <c r="YD1041" s="45"/>
      <c r="YE1041" s="45"/>
      <c r="YF1041" s="45"/>
      <c r="YG1041" s="45"/>
      <c r="YH1041" s="45"/>
      <c r="YI1041" s="45"/>
      <c r="YJ1041" s="45"/>
      <c r="YK1041" s="45"/>
      <c r="YL1041" s="45"/>
      <c r="YM1041" s="45"/>
      <c r="YN1041" s="45"/>
      <c r="YO1041" s="45"/>
      <c r="YP1041" s="45"/>
      <c r="YQ1041" s="45"/>
      <c r="YR1041" s="45"/>
      <c r="YS1041" s="45"/>
      <c r="YT1041" s="45"/>
      <c r="YU1041" s="45"/>
      <c r="YV1041" s="45"/>
      <c r="YW1041" s="45"/>
      <c r="YX1041" s="45"/>
      <c r="YY1041" s="45"/>
      <c r="YZ1041" s="45"/>
      <c r="ZA1041" s="45"/>
      <c r="ZB1041" s="45"/>
      <c r="ZC1041" s="45"/>
      <c r="ZD1041" s="45"/>
      <c r="ZE1041" s="45"/>
      <c r="ZF1041" s="45"/>
      <c r="ZG1041" s="45"/>
      <c r="ZH1041" s="45"/>
      <c r="ZI1041" s="45"/>
      <c r="ZJ1041" s="45"/>
      <c r="ZK1041" s="45"/>
      <c r="ZL1041" s="45"/>
      <c r="ZM1041" s="45"/>
      <c r="ZN1041" s="45"/>
      <c r="ZO1041" s="45"/>
      <c r="ZP1041" s="45"/>
      <c r="ZQ1041" s="45"/>
      <c r="ZR1041" s="45"/>
      <c r="ZS1041" s="45"/>
      <c r="ZT1041" s="45"/>
      <c r="ZU1041" s="45"/>
      <c r="ZV1041" s="45"/>
      <c r="ZW1041" s="45"/>
      <c r="ZX1041" s="45"/>
      <c r="ZY1041" s="45"/>
      <c r="ZZ1041" s="45"/>
      <c r="AAA1041" s="45"/>
      <c r="AAB1041" s="45"/>
      <c r="AAC1041" s="45"/>
      <c r="AAD1041" s="45"/>
      <c r="AAE1041" s="45"/>
      <c r="AAF1041" s="45"/>
      <c r="AAG1041" s="45"/>
      <c r="AAH1041" s="45"/>
      <c r="AAI1041" s="45"/>
      <c r="AAJ1041" s="45"/>
      <c r="AAK1041" s="45"/>
      <c r="AAL1041" s="45"/>
      <c r="AAM1041" s="45"/>
      <c r="AAN1041" s="45"/>
      <c r="AAO1041" s="45"/>
      <c r="AAP1041" s="45"/>
      <c r="AAQ1041" s="45"/>
      <c r="AAR1041" s="45"/>
      <c r="AAS1041" s="45"/>
      <c r="AAT1041" s="45"/>
      <c r="AAU1041" s="45"/>
      <c r="AAV1041" s="45"/>
      <c r="AAW1041" s="45"/>
      <c r="AAX1041" s="45"/>
      <c r="AAY1041" s="45"/>
      <c r="AAZ1041" s="45"/>
      <c r="ABA1041" s="45"/>
      <c r="ABB1041" s="45"/>
      <c r="ABC1041" s="45"/>
      <c r="ABD1041" s="45"/>
      <c r="ABE1041" s="45"/>
      <c r="ABF1041" s="45"/>
      <c r="ABG1041" s="45"/>
      <c r="ABH1041" s="45"/>
      <c r="ABI1041" s="45"/>
      <c r="ABJ1041" s="45"/>
      <c r="ABK1041" s="45"/>
      <c r="ABL1041" s="45"/>
      <c r="ABM1041" s="45"/>
      <c r="ABN1041" s="45"/>
      <c r="ABO1041" s="45"/>
      <c r="ABP1041" s="45"/>
      <c r="ABQ1041" s="45"/>
      <c r="ABR1041" s="45"/>
      <c r="ABS1041" s="45"/>
      <c r="ABT1041" s="45"/>
      <c r="ABU1041" s="45"/>
      <c r="ABV1041" s="45"/>
      <c r="ABW1041" s="45"/>
      <c r="ABX1041" s="45"/>
      <c r="ABY1041" s="45"/>
      <c r="ABZ1041" s="45"/>
      <c r="ACA1041" s="45"/>
      <c r="ACB1041" s="45"/>
      <c r="ACC1041" s="45"/>
      <c r="ACD1041" s="45"/>
      <c r="ACE1041" s="45"/>
      <c r="ACF1041" s="45"/>
      <c r="ACG1041" s="45"/>
      <c r="ACH1041" s="45"/>
      <c r="ACI1041" s="45"/>
      <c r="ACJ1041" s="45"/>
      <c r="ACK1041" s="45"/>
      <c r="ACL1041" s="45"/>
      <c r="ACM1041" s="45"/>
      <c r="ACN1041" s="45"/>
      <c r="ACO1041" s="45"/>
      <c r="ACP1041" s="45"/>
      <c r="ACQ1041" s="45"/>
      <c r="ACR1041" s="45"/>
      <c r="ACS1041" s="45"/>
      <c r="ACT1041" s="45"/>
      <c r="ACU1041" s="45"/>
      <c r="ACV1041" s="45"/>
      <c r="ACW1041" s="45"/>
      <c r="ACX1041" s="45"/>
      <c r="ACY1041" s="45"/>
      <c r="ACZ1041" s="45"/>
      <c r="ADA1041" s="45"/>
      <c r="ADB1041" s="45"/>
      <c r="ADC1041" s="45"/>
      <c r="ADD1041" s="45"/>
      <c r="ADE1041" s="45"/>
      <c r="ADF1041" s="45"/>
      <c r="ADG1041" s="45"/>
      <c r="ADH1041" s="45"/>
      <c r="ADI1041" s="45"/>
      <c r="ADJ1041" s="45"/>
      <c r="ADK1041" s="45"/>
      <c r="ADL1041" s="45"/>
      <c r="ADM1041" s="45"/>
      <c r="ADN1041" s="45"/>
      <c r="ADO1041" s="45"/>
      <c r="ADP1041" s="45"/>
      <c r="ADQ1041" s="45"/>
      <c r="ADR1041" s="45"/>
      <c r="ADS1041" s="45"/>
      <c r="ADT1041" s="45"/>
      <c r="ADU1041" s="45"/>
      <c r="ADV1041" s="45"/>
      <c r="ADW1041" s="45"/>
      <c r="ADX1041" s="45"/>
      <c r="ADY1041" s="45"/>
      <c r="ADZ1041" s="45"/>
      <c r="AEA1041" s="45"/>
      <c r="AEB1041" s="45"/>
      <c r="AEC1041" s="45"/>
      <c r="AED1041" s="45"/>
      <c r="AEE1041" s="45"/>
      <c r="AEF1041" s="45"/>
      <c r="AEG1041" s="45"/>
      <c r="AEH1041" s="45"/>
      <c r="AEI1041" s="45"/>
      <c r="AEJ1041" s="45"/>
      <c r="AEK1041" s="45"/>
      <c r="AEL1041" s="45"/>
      <c r="AEM1041" s="45"/>
      <c r="AEN1041" s="45"/>
      <c r="AEO1041" s="45"/>
      <c r="AEP1041" s="45"/>
      <c r="AEQ1041" s="45"/>
      <c r="AER1041" s="45"/>
      <c r="AES1041" s="45"/>
      <c r="AET1041" s="45"/>
      <c r="AEU1041" s="45"/>
      <c r="AEV1041" s="45"/>
      <c r="AEW1041" s="45"/>
      <c r="AEX1041" s="45"/>
      <c r="AEY1041" s="45"/>
      <c r="AEZ1041" s="45"/>
      <c r="AFA1041" s="45"/>
      <c r="AFB1041" s="45"/>
      <c r="AFC1041" s="45"/>
      <c r="AFD1041" s="45"/>
      <c r="AFE1041" s="45"/>
      <c r="AFF1041" s="45"/>
      <c r="AFG1041" s="45"/>
      <c r="AFH1041" s="45"/>
      <c r="AFI1041" s="45"/>
      <c r="AFJ1041" s="45"/>
      <c r="AFK1041" s="45"/>
      <c r="AFL1041" s="45"/>
      <c r="AFM1041" s="45"/>
      <c r="AFN1041" s="45"/>
      <c r="AFO1041" s="45"/>
      <c r="AFP1041" s="45"/>
      <c r="AFQ1041" s="45"/>
      <c r="AFR1041" s="45"/>
      <c r="AFS1041" s="45"/>
      <c r="AFT1041" s="45"/>
      <c r="AFU1041" s="45"/>
      <c r="AFV1041" s="45"/>
      <c r="AFW1041" s="45"/>
      <c r="AFX1041" s="45"/>
      <c r="AFY1041" s="45"/>
      <c r="AFZ1041" s="45"/>
      <c r="AGA1041" s="45"/>
      <c r="AGB1041" s="45"/>
      <c r="AGC1041" s="45"/>
      <c r="AGD1041" s="45"/>
      <c r="AGE1041" s="45"/>
      <c r="AGF1041" s="45"/>
      <c r="AGG1041" s="45"/>
      <c r="AGH1041" s="45"/>
      <c r="AGI1041" s="45"/>
      <c r="AGJ1041" s="45"/>
      <c r="AGK1041" s="45"/>
      <c r="AGL1041" s="45"/>
      <c r="AGM1041" s="45"/>
      <c r="AGN1041" s="45"/>
      <c r="AGO1041" s="45"/>
      <c r="AGP1041" s="45"/>
      <c r="AGQ1041" s="45"/>
      <c r="AGR1041" s="45"/>
      <c r="AGS1041" s="45"/>
      <c r="AGT1041" s="45"/>
      <c r="AGU1041" s="45"/>
      <c r="AGV1041" s="45"/>
      <c r="AGW1041" s="45"/>
      <c r="AGX1041" s="45"/>
      <c r="AGY1041" s="45"/>
      <c r="AGZ1041" s="45"/>
      <c r="AHA1041" s="45"/>
      <c r="AHB1041" s="45"/>
      <c r="AHC1041" s="45"/>
      <c r="AHD1041" s="45"/>
      <c r="AHE1041" s="45"/>
      <c r="AHF1041" s="45"/>
      <c r="AHG1041" s="45"/>
      <c r="AHH1041" s="45"/>
      <c r="AHI1041" s="45"/>
      <c r="AHJ1041" s="45"/>
      <c r="AHK1041" s="45"/>
      <c r="AHL1041" s="45"/>
      <c r="AHM1041" s="45"/>
      <c r="AHN1041" s="45"/>
      <c r="AHO1041" s="45"/>
      <c r="AHP1041" s="45"/>
      <c r="AHQ1041" s="45"/>
      <c r="AHR1041" s="45"/>
      <c r="AHS1041" s="45"/>
      <c r="AHT1041" s="45"/>
      <c r="AHU1041" s="45"/>
      <c r="AHV1041" s="45"/>
      <c r="AHW1041" s="45"/>
      <c r="AHX1041" s="45"/>
      <c r="AHY1041" s="45"/>
      <c r="AHZ1041" s="45"/>
      <c r="AIA1041" s="45"/>
      <c r="AIB1041" s="45"/>
      <c r="AIC1041" s="45"/>
      <c r="AID1041" s="45"/>
      <c r="AIE1041" s="45"/>
      <c r="AIF1041" s="45"/>
      <c r="AIG1041" s="45"/>
      <c r="AIH1041" s="45"/>
      <c r="AII1041" s="45"/>
      <c r="AIJ1041" s="45"/>
      <c r="AIK1041" s="45"/>
      <c r="AIL1041" s="45"/>
      <c r="AIM1041" s="45"/>
      <c r="AIN1041" s="45"/>
      <c r="AIO1041" s="45"/>
      <c r="AIP1041" s="45"/>
      <c r="AIQ1041" s="45"/>
      <c r="AIR1041" s="45"/>
      <c r="AIS1041" s="45"/>
      <c r="AIT1041" s="45"/>
      <c r="AIU1041" s="45"/>
      <c r="AIV1041" s="45"/>
      <c r="AIW1041" s="45"/>
      <c r="AIX1041" s="45"/>
      <c r="AIY1041" s="45"/>
      <c r="AIZ1041" s="45"/>
      <c r="AJA1041" s="45"/>
      <c r="AJB1041" s="45"/>
      <c r="AJC1041" s="45"/>
      <c r="AJD1041" s="45"/>
      <c r="AJE1041" s="45"/>
      <c r="AJF1041" s="45"/>
      <c r="AJG1041" s="45"/>
      <c r="AJH1041" s="45"/>
      <c r="AJI1041" s="45"/>
      <c r="AJJ1041" s="45"/>
      <c r="AJK1041" s="45"/>
      <c r="AJL1041" s="45"/>
      <c r="AJM1041" s="45"/>
      <c r="AJN1041" s="45"/>
      <c r="AJO1041" s="45"/>
      <c r="AJP1041" s="45"/>
      <c r="AJQ1041" s="45"/>
      <c r="AJR1041" s="45"/>
      <c r="AJS1041" s="45"/>
      <c r="AJT1041" s="45"/>
      <c r="AJU1041" s="45"/>
      <c r="AJV1041" s="45"/>
      <c r="AJW1041" s="45"/>
      <c r="AJX1041" s="45"/>
      <c r="AJY1041" s="45"/>
      <c r="AJZ1041" s="45"/>
      <c r="AKA1041" s="45"/>
      <c r="AKB1041" s="45"/>
      <c r="AKC1041" s="45"/>
      <c r="AKD1041" s="45"/>
      <c r="AKE1041" s="45"/>
      <c r="AKF1041" s="45"/>
      <c r="AKG1041" s="45"/>
      <c r="AKH1041" s="45"/>
      <c r="AKI1041" s="45"/>
      <c r="AKJ1041" s="45"/>
      <c r="AKK1041" s="45"/>
      <c r="AKL1041" s="45"/>
      <c r="AKM1041" s="45"/>
      <c r="AKN1041" s="45"/>
      <c r="AKO1041" s="45"/>
      <c r="AKP1041" s="45"/>
      <c r="AKQ1041" s="45"/>
      <c r="AKR1041" s="45"/>
      <c r="AKS1041" s="45"/>
      <c r="AKT1041" s="45"/>
      <c r="AKU1041" s="45"/>
      <c r="AKV1041" s="45"/>
      <c r="AKW1041" s="45"/>
      <c r="AKX1041" s="45"/>
      <c r="AKY1041" s="45"/>
      <c r="AKZ1041" s="45"/>
      <c r="ALA1041" s="45"/>
      <c r="ALB1041" s="45"/>
      <c r="ALC1041" s="45"/>
      <c r="ALD1041" s="45"/>
      <c r="ALE1041" s="45"/>
      <c r="ALF1041" s="45"/>
      <c r="ALG1041" s="45"/>
      <c r="ALH1041" s="45"/>
      <c r="ALI1041" s="45"/>
      <c r="ALJ1041" s="45"/>
      <c r="ALK1041" s="45"/>
      <c r="ALL1041" s="45"/>
      <c r="ALM1041" s="45"/>
      <c r="ALN1041" s="45"/>
      <c r="ALO1041" s="45"/>
      <c r="ALP1041" s="45"/>
      <c r="ALQ1041" s="45"/>
      <c r="ALR1041" s="45"/>
      <c r="ALS1041" s="45"/>
      <c r="ALT1041" s="45"/>
      <c r="ALU1041" s="45"/>
      <c r="ALV1041" s="45"/>
      <c r="ALW1041" s="45"/>
      <c r="ALX1041" s="45"/>
      <c r="ALY1041" s="45"/>
      <c r="ALZ1041" s="45"/>
      <c r="AMA1041" s="45"/>
      <c r="AMB1041" s="45"/>
      <c r="AMC1041" s="45"/>
      <c r="AMD1041" s="45"/>
      <c r="AME1041" s="45"/>
      <c r="AMF1041" s="45"/>
      <c r="AMG1041" s="45"/>
      <c r="AMH1041" s="45"/>
      <c r="AMI1041" s="45"/>
      <c r="AMJ1041" s="45"/>
      <c r="AMK1041" s="45"/>
      <c r="AML1041" s="45"/>
      <c r="AMM1041" s="45"/>
      <c r="AMN1041" s="45"/>
      <c r="AMO1041" s="45"/>
      <c r="AMP1041" s="45"/>
      <c r="AMQ1041" s="45"/>
      <c r="AMR1041" s="45"/>
      <c r="AMS1041" s="45"/>
      <c r="AMT1041" s="45"/>
      <c r="AMU1041" s="45"/>
      <c r="AMV1041" s="45"/>
      <c r="AMW1041" s="45"/>
      <c r="AMX1041" s="45"/>
      <c r="AMY1041" s="45"/>
      <c r="AMZ1041" s="45"/>
      <c r="ANA1041" s="45"/>
      <c r="ANB1041" s="45"/>
      <c r="ANC1041" s="45"/>
      <c r="AND1041" s="45"/>
      <c r="ANE1041" s="45"/>
      <c r="ANF1041" s="45"/>
      <c r="ANG1041" s="45"/>
      <c r="ANH1041" s="45"/>
      <c r="ANI1041" s="45"/>
      <c r="ANJ1041" s="45"/>
      <c r="ANK1041" s="45"/>
      <c r="ANL1041" s="45"/>
      <c r="ANM1041" s="45"/>
      <c r="ANN1041" s="45"/>
      <c r="ANO1041" s="45"/>
      <c r="ANP1041" s="45"/>
      <c r="ANQ1041" s="45"/>
      <c r="ANR1041" s="45"/>
      <c r="ANS1041" s="45"/>
      <c r="ANT1041" s="45"/>
      <c r="ANU1041" s="45"/>
      <c r="ANV1041" s="45"/>
      <c r="ANW1041" s="45"/>
      <c r="ANX1041" s="45"/>
      <c r="ANY1041" s="45"/>
      <c r="ANZ1041" s="45"/>
      <c r="AOA1041" s="45"/>
      <c r="AOB1041" s="45"/>
      <c r="AOC1041" s="45"/>
      <c r="AOD1041" s="45"/>
      <c r="AOE1041" s="45"/>
      <c r="AOF1041" s="45"/>
      <c r="AOG1041" s="45"/>
      <c r="AOH1041" s="45"/>
      <c r="AOI1041" s="45"/>
      <c r="AOJ1041" s="45"/>
      <c r="AOK1041" s="45"/>
      <c r="AOL1041" s="45"/>
      <c r="AOM1041" s="45"/>
      <c r="AON1041" s="45"/>
      <c r="AOO1041" s="45"/>
      <c r="AOP1041" s="45"/>
      <c r="AOQ1041" s="45"/>
      <c r="AOR1041" s="45"/>
      <c r="AOS1041" s="45"/>
      <c r="AOT1041" s="45"/>
      <c r="AOU1041" s="45"/>
      <c r="AOV1041" s="45"/>
      <c r="AOW1041" s="45"/>
      <c r="AOX1041" s="45"/>
      <c r="AOY1041" s="45"/>
      <c r="AOZ1041" s="45"/>
      <c r="APA1041" s="45"/>
      <c r="APB1041" s="45"/>
      <c r="APC1041" s="45"/>
      <c r="APD1041" s="45"/>
      <c r="APE1041" s="45"/>
      <c r="APF1041" s="45"/>
      <c r="APG1041" s="45"/>
      <c r="APH1041" s="45"/>
      <c r="API1041" s="45"/>
      <c r="APJ1041" s="45"/>
      <c r="APK1041" s="45"/>
      <c r="APL1041" s="45"/>
      <c r="APM1041" s="45"/>
      <c r="APN1041" s="45"/>
      <c r="APO1041" s="45"/>
      <c r="APP1041" s="45"/>
      <c r="APQ1041" s="45"/>
      <c r="APR1041" s="45"/>
      <c r="APS1041" s="45"/>
      <c r="APT1041" s="45"/>
      <c r="APU1041" s="45"/>
      <c r="APV1041" s="45"/>
      <c r="APW1041" s="45"/>
      <c r="APX1041" s="45"/>
      <c r="APY1041" s="45"/>
      <c r="APZ1041" s="45"/>
      <c r="AQA1041" s="45"/>
      <c r="AQB1041" s="45"/>
      <c r="AQC1041" s="45"/>
      <c r="AQD1041" s="45"/>
      <c r="AQE1041" s="45"/>
      <c r="AQF1041" s="45"/>
      <c r="AQG1041" s="45"/>
      <c r="AQH1041" s="45"/>
      <c r="AQI1041" s="45"/>
      <c r="AQJ1041" s="45"/>
      <c r="AQK1041" s="45"/>
      <c r="AQL1041" s="45"/>
      <c r="AQM1041" s="45"/>
      <c r="AQN1041" s="45"/>
      <c r="AQO1041" s="45"/>
      <c r="AQP1041" s="45"/>
      <c r="AQQ1041" s="45"/>
      <c r="AQR1041" s="45"/>
      <c r="AQS1041" s="45"/>
      <c r="AQT1041" s="45"/>
      <c r="AQU1041" s="45"/>
      <c r="AQV1041" s="45"/>
      <c r="AQW1041" s="45"/>
      <c r="AQX1041" s="45"/>
      <c r="AQY1041" s="45"/>
      <c r="AQZ1041" s="45"/>
      <c r="ARA1041" s="45"/>
      <c r="ARB1041" s="45"/>
      <c r="ARC1041" s="45"/>
      <c r="ARD1041" s="45"/>
      <c r="ARE1041" s="45"/>
      <c r="ARF1041" s="45"/>
      <c r="ARG1041" s="45"/>
      <c r="ARH1041" s="45"/>
      <c r="ARI1041" s="45"/>
      <c r="ARJ1041" s="45"/>
      <c r="ARK1041" s="45"/>
      <c r="ARL1041" s="45"/>
      <c r="ARM1041" s="45"/>
      <c r="ARN1041" s="45"/>
      <c r="ARO1041" s="45"/>
      <c r="ARP1041" s="45"/>
      <c r="ARQ1041" s="45"/>
      <c r="ARR1041" s="45"/>
      <c r="ARS1041" s="45"/>
      <c r="ART1041" s="45"/>
      <c r="ARU1041" s="45"/>
      <c r="ARV1041" s="45"/>
      <c r="ARW1041" s="45"/>
      <c r="ARX1041" s="45"/>
      <c r="ARY1041" s="45"/>
      <c r="ARZ1041" s="45"/>
      <c r="ASA1041" s="45"/>
      <c r="ASB1041" s="45"/>
      <c r="ASC1041" s="45"/>
      <c r="ASD1041" s="45"/>
      <c r="ASE1041" s="45"/>
      <c r="ASF1041" s="45"/>
      <c r="ASG1041" s="45"/>
      <c r="ASH1041" s="45"/>
      <c r="ASI1041" s="45"/>
      <c r="ASJ1041" s="45"/>
      <c r="ASK1041" s="45"/>
      <c r="ASL1041" s="45"/>
      <c r="ASM1041" s="45"/>
      <c r="ASN1041" s="45"/>
      <c r="ASO1041" s="45"/>
      <c r="ASP1041" s="45"/>
      <c r="ASQ1041" s="45"/>
      <c r="ASR1041" s="45"/>
      <c r="ASS1041" s="45"/>
      <c r="AST1041" s="45"/>
      <c r="ASU1041" s="45"/>
      <c r="ASV1041" s="45"/>
      <c r="ASW1041" s="45"/>
      <c r="ASX1041" s="45"/>
      <c r="ASY1041" s="45"/>
      <c r="ASZ1041" s="45"/>
      <c r="ATA1041" s="45"/>
      <c r="ATB1041" s="45"/>
      <c r="ATC1041" s="45"/>
      <c r="ATD1041" s="45"/>
      <c r="ATE1041" s="45"/>
      <c r="ATF1041" s="45"/>
      <c r="ATG1041" s="45"/>
      <c r="ATH1041" s="45"/>
      <c r="ATI1041" s="45"/>
      <c r="ATJ1041" s="45"/>
      <c r="ATK1041" s="45"/>
      <c r="ATL1041" s="45"/>
      <c r="ATM1041" s="45"/>
      <c r="ATN1041" s="45"/>
      <c r="ATO1041" s="45"/>
      <c r="ATP1041" s="45"/>
      <c r="ATQ1041" s="45"/>
      <c r="ATR1041" s="45"/>
      <c r="ATS1041" s="45"/>
      <c r="ATT1041" s="45"/>
      <c r="ATU1041" s="45"/>
      <c r="ATV1041" s="45"/>
      <c r="ATW1041" s="45"/>
      <c r="ATX1041" s="45"/>
      <c r="ATY1041" s="45"/>
      <c r="ATZ1041" s="45"/>
      <c r="AUA1041" s="45"/>
      <c r="AUB1041" s="45"/>
      <c r="AUC1041" s="45"/>
      <c r="AUD1041" s="45"/>
      <c r="AUE1041" s="45"/>
      <c r="AUF1041" s="45"/>
      <c r="AUG1041" s="45"/>
      <c r="AUH1041" s="45"/>
      <c r="AUI1041" s="45"/>
      <c r="AUJ1041" s="45"/>
      <c r="AUK1041" s="45"/>
      <c r="AUL1041" s="45"/>
      <c r="AUM1041" s="45"/>
      <c r="AUN1041" s="45"/>
      <c r="AUO1041" s="45"/>
      <c r="AUP1041" s="45"/>
      <c r="AUQ1041" s="45"/>
      <c r="AUR1041" s="45"/>
      <c r="AUS1041" s="45"/>
      <c r="AUT1041" s="45"/>
      <c r="AUU1041" s="45"/>
      <c r="AUV1041" s="45"/>
      <c r="AUW1041" s="45"/>
      <c r="AUX1041" s="45"/>
      <c r="AUY1041" s="45"/>
      <c r="AUZ1041" s="45"/>
      <c r="AVA1041" s="45"/>
      <c r="AVB1041" s="45"/>
      <c r="AVC1041" s="45"/>
      <c r="AVD1041" s="45"/>
      <c r="AVE1041" s="45"/>
      <c r="AVF1041" s="45"/>
      <c r="AVG1041" s="45"/>
      <c r="AVH1041" s="45"/>
      <c r="AVI1041" s="45"/>
      <c r="AVJ1041" s="45"/>
      <c r="AVK1041" s="45"/>
      <c r="AVL1041" s="45"/>
      <c r="AVM1041" s="45"/>
      <c r="AVN1041" s="45"/>
      <c r="AVO1041" s="45"/>
      <c r="AVP1041" s="45"/>
      <c r="AVQ1041" s="45"/>
      <c r="AVR1041" s="45"/>
      <c r="AVS1041" s="45"/>
      <c r="AVT1041" s="45"/>
      <c r="AVU1041" s="45"/>
      <c r="AVV1041" s="45"/>
      <c r="AVW1041" s="45"/>
      <c r="AVX1041" s="45"/>
      <c r="AVY1041" s="45"/>
      <c r="AVZ1041" s="45"/>
      <c r="AWA1041" s="45"/>
      <c r="AWB1041" s="45"/>
      <c r="AWC1041" s="45"/>
      <c r="AWD1041" s="45"/>
      <c r="AWE1041" s="45"/>
      <c r="AWF1041" s="45"/>
      <c r="AWG1041" s="45"/>
      <c r="AWH1041" s="45"/>
      <c r="AWI1041" s="45"/>
      <c r="AWJ1041" s="45"/>
      <c r="AWK1041" s="45"/>
      <c r="AWL1041" s="45"/>
      <c r="AWM1041" s="45"/>
      <c r="AWN1041" s="45"/>
      <c r="AWO1041" s="45"/>
      <c r="AWP1041" s="45"/>
      <c r="AWQ1041" s="45"/>
      <c r="AWR1041" s="45"/>
      <c r="AWS1041" s="45"/>
      <c r="AWT1041" s="45"/>
      <c r="AWU1041" s="45"/>
      <c r="AWV1041" s="45"/>
      <c r="AWW1041" s="45"/>
      <c r="AWX1041" s="45"/>
      <c r="AWY1041" s="45"/>
      <c r="AWZ1041" s="45"/>
      <c r="AXA1041" s="45"/>
      <c r="AXB1041" s="45"/>
      <c r="AXC1041" s="45"/>
      <c r="AXD1041" s="45"/>
      <c r="AXE1041" s="45"/>
      <c r="AXF1041" s="45"/>
      <c r="AXG1041" s="45"/>
      <c r="AXH1041" s="45"/>
      <c r="AXI1041" s="45"/>
      <c r="AXJ1041" s="45"/>
      <c r="AXK1041" s="45"/>
      <c r="AXL1041" s="45"/>
      <c r="AXM1041" s="45"/>
      <c r="AXN1041" s="45"/>
      <c r="AXO1041" s="45"/>
      <c r="AXP1041" s="45"/>
      <c r="AXQ1041" s="45"/>
      <c r="AXR1041" s="45"/>
      <c r="AXS1041" s="45"/>
      <c r="AXT1041" s="45"/>
      <c r="AXU1041" s="45"/>
      <c r="AXV1041" s="45"/>
      <c r="AXW1041" s="45"/>
      <c r="AXX1041" s="45"/>
      <c r="AXY1041" s="45"/>
      <c r="AXZ1041" s="45"/>
      <c r="AYA1041" s="45"/>
      <c r="AYB1041" s="45"/>
      <c r="AYC1041" s="45"/>
      <c r="AYD1041" s="45"/>
      <c r="AYE1041" s="45"/>
      <c r="AYF1041" s="45"/>
      <c r="AYG1041" s="45"/>
      <c r="AYH1041" s="45"/>
      <c r="AYI1041" s="45"/>
      <c r="AYJ1041" s="45"/>
      <c r="AYK1041" s="45"/>
      <c r="AYL1041" s="45"/>
      <c r="AYM1041" s="45"/>
      <c r="AYN1041" s="45"/>
      <c r="AYO1041" s="45"/>
      <c r="AYP1041" s="45"/>
      <c r="AYQ1041" s="45"/>
      <c r="AYR1041" s="45"/>
      <c r="AYS1041" s="45"/>
      <c r="AYT1041" s="45"/>
      <c r="AYU1041" s="45"/>
      <c r="AYV1041" s="45"/>
      <c r="AYW1041" s="45"/>
      <c r="AYX1041" s="45"/>
      <c r="AYY1041" s="45"/>
      <c r="AYZ1041" s="45"/>
      <c r="AZA1041" s="45"/>
      <c r="AZB1041" s="45"/>
      <c r="AZC1041" s="45"/>
      <c r="AZD1041" s="45"/>
      <c r="AZE1041" s="45"/>
      <c r="AZF1041" s="45"/>
      <c r="AZG1041" s="45"/>
      <c r="AZH1041" s="45"/>
      <c r="AZI1041" s="45"/>
      <c r="AZJ1041" s="45"/>
      <c r="AZK1041" s="45"/>
      <c r="AZL1041" s="45"/>
      <c r="AZM1041" s="45"/>
      <c r="AZN1041" s="45"/>
      <c r="AZO1041" s="45"/>
      <c r="AZP1041" s="45"/>
      <c r="AZQ1041" s="45"/>
      <c r="AZR1041" s="45"/>
      <c r="AZS1041" s="45"/>
      <c r="AZT1041" s="45"/>
      <c r="AZU1041" s="45"/>
      <c r="AZV1041" s="45"/>
      <c r="AZW1041" s="45"/>
      <c r="AZX1041" s="45"/>
      <c r="AZY1041" s="45"/>
      <c r="AZZ1041" s="45"/>
      <c r="BAA1041" s="45"/>
      <c r="BAB1041" s="45"/>
      <c r="BAC1041" s="45"/>
      <c r="BAD1041" s="45"/>
      <c r="BAE1041" s="45"/>
      <c r="BAF1041" s="45"/>
      <c r="BAG1041" s="45"/>
      <c r="BAH1041" s="45"/>
      <c r="BAI1041" s="45"/>
      <c r="BAJ1041" s="45"/>
      <c r="BAK1041" s="45"/>
      <c r="BAL1041" s="45"/>
      <c r="BAM1041" s="45"/>
      <c r="BAN1041" s="45"/>
      <c r="BAO1041" s="45"/>
      <c r="BAP1041" s="45"/>
      <c r="BAQ1041" s="45"/>
      <c r="BAR1041" s="45"/>
      <c r="BAS1041" s="45"/>
      <c r="BAT1041" s="45"/>
      <c r="BAU1041" s="45"/>
      <c r="BAV1041" s="45"/>
      <c r="BAW1041" s="45"/>
      <c r="BAX1041" s="45"/>
      <c r="BAY1041" s="45"/>
      <c r="BAZ1041" s="45"/>
      <c r="BBA1041" s="45"/>
      <c r="BBB1041" s="45"/>
      <c r="BBC1041" s="45"/>
      <c r="BBD1041" s="45"/>
      <c r="BBE1041" s="45"/>
      <c r="BBF1041" s="45"/>
      <c r="BBG1041" s="45"/>
      <c r="BBH1041" s="45"/>
      <c r="BBI1041" s="45"/>
      <c r="BBJ1041" s="45"/>
      <c r="BBK1041" s="45"/>
      <c r="BBL1041" s="45"/>
      <c r="BBM1041" s="45"/>
      <c r="BBN1041" s="45"/>
      <c r="BBO1041" s="45"/>
      <c r="BBP1041" s="45"/>
      <c r="BBQ1041" s="45"/>
      <c r="BBR1041" s="45"/>
      <c r="BBS1041" s="45"/>
      <c r="BBT1041" s="45"/>
      <c r="BBU1041" s="45"/>
      <c r="BBV1041" s="45"/>
      <c r="BBW1041" s="45"/>
      <c r="BBX1041" s="45"/>
      <c r="BBY1041" s="45"/>
      <c r="BBZ1041" s="45"/>
      <c r="BCA1041" s="45"/>
      <c r="BCB1041" s="45"/>
      <c r="BCC1041" s="45"/>
      <c r="BCD1041" s="45"/>
      <c r="BCE1041" s="45"/>
      <c r="BCF1041" s="45"/>
      <c r="BCG1041" s="45"/>
      <c r="BCH1041" s="45"/>
      <c r="BCI1041" s="45"/>
      <c r="BCJ1041" s="45"/>
      <c r="BCK1041" s="45"/>
      <c r="BCL1041" s="45"/>
      <c r="BCM1041" s="45"/>
      <c r="BCN1041" s="45"/>
      <c r="BCO1041" s="45"/>
      <c r="BCP1041" s="45"/>
      <c r="BCQ1041" s="45"/>
      <c r="BCR1041" s="45"/>
      <c r="BCS1041" s="45"/>
      <c r="BCT1041" s="45"/>
      <c r="BCU1041" s="45"/>
      <c r="BCV1041" s="45"/>
      <c r="BCW1041" s="45"/>
      <c r="BCX1041" s="45"/>
      <c r="BCY1041" s="45"/>
      <c r="BCZ1041" s="45"/>
      <c r="BDA1041" s="45"/>
      <c r="BDB1041" s="45"/>
      <c r="BDC1041" s="45"/>
      <c r="BDD1041" s="45"/>
      <c r="BDE1041" s="45"/>
      <c r="BDF1041" s="45"/>
      <c r="BDG1041" s="45"/>
      <c r="BDH1041" s="45"/>
      <c r="BDI1041" s="45"/>
      <c r="BDJ1041" s="45"/>
      <c r="BDK1041" s="45"/>
      <c r="BDL1041" s="45"/>
      <c r="BDM1041" s="45"/>
      <c r="BDN1041" s="45"/>
      <c r="BDO1041" s="45"/>
      <c r="BDP1041" s="45"/>
      <c r="BDQ1041" s="45"/>
      <c r="BDR1041" s="45"/>
      <c r="BDS1041" s="45"/>
      <c r="BDT1041" s="45"/>
      <c r="BDU1041" s="45"/>
      <c r="BDV1041" s="45"/>
      <c r="BDW1041" s="45"/>
      <c r="BDX1041" s="45"/>
      <c r="BDY1041" s="45"/>
      <c r="BDZ1041" s="45"/>
      <c r="BEA1041" s="45"/>
      <c r="BEB1041" s="45"/>
      <c r="BEC1041" s="45"/>
      <c r="BED1041" s="45"/>
      <c r="BEE1041" s="45"/>
      <c r="BEF1041" s="45"/>
      <c r="BEG1041" s="45"/>
      <c r="BEH1041" s="45"/>
      <c r="BEI1041" s="45"/>
      <c r="BEJ1041" s="45"/>
      <c r="BEK1041" s="45"/>
      <c r="BEL1041" s="45"/>
      <c r="BEM1041" s="45"/>
      <c r="BEN1041" s="45"/>
      <c r="BEO1041" s="45"/>
      <c r="BEP1041" s="45"/>
      <c r="BEQ1041" s="45"/>
      <c r="BER1041" s="45"/>
      <c r="BES1041" s="45"/>
      <c r="BET1041" s="45"/>
      <c r="BEU1041" s="45"/>
      <c r="BEV1041" s="45"/>
      <c r="BEW1041" s="45"/>
      <c r="BEX1041" s="45"/>
      <c r="BEY1041" s="45"/>
      <c r="BEZ1041" s="45"/>
      <c r="BFA1041" s="45"/>
      <c r="BFB1041" s="45"/>
      <c r="BFC1041" s="45"/>
      <c r="BFD1041" s="45"/>
      <c r="BFE1041" s="45"/>
      <c r="BFF1041" s="45"/>
      <c r="BFG1041" s="45"/>
      <c r="BFH1041" s="45"/>
      <c r="BFI1041" s="45"/>
      <c r="BFJ1041" s="45"/>
      <c r="BFK1041" s="45"/>
      <c r="BFL1041" s="45"/>
      <c r="BFM1041" s="45"/>
      <c r="BFN1041" s="45"/>
      <c r="BFO1041" s="45"/>
      <c r="BFP1041" s="45"/>
      <c r="BFQ1041" s="45"/>
      <c r="BFR1041" s="45"/>
      <c r="BFS1041" s="45"/>
      <c r="BFT1041" s="45"/>
      <c r="BFU1041" s="45"/>
      <c r="BFV1041" s="45"/>
      <c r="BFW1041" s="45"/>
      <c r="BFX1041" s="45"/>
      <c r="BFY1041" s="45"/>
      <c r="BFZ1041" s="45"/>
      <c r="BGA1041" s="45"/>
      <c r="BGB1041" s="45"/>
      <c r="BGC1041" s="45"/>
      <c r="BGD1041" s="45"/>
      <c r="BGE1041" s="45"/>
      <c r="BGF1041" s="45"/>
      <c r="BGG1041" s="45"/>
      <c r="BGH1041" s="45"/>
      <c r="BGI1041" s="45"/>
      <c r="BGJ1041" s="45"/>
      <c r="BGK1041" s="45"/>
      <c r="BGL1041" s="45"/>
      <c r="BGM1041" s="45"/>
      <c r="BGN1041" s="45"/>
      <c r="BGO1041" s="45"/>
      <c r="BGP1041" s="45"/>
      <c r="BGQ1041" s="45"/>
      <c r="BGR1041" s="45"/>
      <c r="BGS1041" s="45"/>
      <c r="BGT1041" s="45"/>
      <c r="BGU1041" s="45"/>
      <c r="BGV1041" s="45"/>
      <c r="BGW1041" s="45"/>
      <c r="BGX1041" s="45"/>
      <c r="BGY1041" s="45"/>
      <c r="BGZ1041" s="45"/>
      <c r="BHA1041" s="45"/>
      <c r="BHB1041" s="45"/>
      <c r="BHC1041" s="45"/>
      <c r="BHD1041" s="45"/>
      <c r="BHE1041" s="45"/>
      <c r="BHF1041" s="45"/>
      <c r="BHG1041" s="45"/>
      <c r="BHH1041" s="45"/>
      <c r="BHI1041" s="45"/>
      <c r="BHJ1041" s="45"/>
      <c r="BHK1041" s="45"/>
      <c r="BHL1041" s="45"/>
      <c r="BHM1041" s="45"/>
      <c r="BHN1041" s="45"/>
      <c r="BHO1041" s="45"/>
      <c r="BHP1041" s="45"/>
      <c r="BHQ1041" s="45"/>
      <c r="BHR1041" s="45"/>
      <c r="BHS1041" s="45"/>
      <c r="BHT1041" s="45"/>
      <c r="BHU1041" s="45"/>
      <c r="BHV1041" s="45"/>
      <c r="BHW1041" s="45"/>
      <c r="BHX1041" s="45"/>
      <c r="BHY1041" s="45"/>
      <c r="BHZ1041" s="45"/>
      <c r="BIA1041" s="45"/>
      <c r="BIB1041" s="45"/>
      <c r="BIC1041" s="45"/>
      <c r="BID1041" s="45"/>
      <c r="BIE1041" s="45"/>
      <c r="BIF1041" s="45"/>
      <c r="BIG1041" s="45"/>
      <c r="BIH1041" s="45"/>
      <c r="BII1041" s="45"/>
      <c r="BIJ1041" s="45"/>
      <c r="BIK1041" s="45"/>
      <c r="BIL1041" s="45"/>
      <c r="BIM1041" s="45"/>
      <c r="BIN1041" s="45"/>
      <c r="BIO1041" s="45"/>
      <c r="BIP1041" s="45"/>
      <c r="BIQ1041" s="45"/>
      <c r="BIR1041" s="45"/>
      <c r="BIS1041" s="45"/>
      <c r="BIT1041" s="45"/>
      <c r="BIU1041" s="45"/>
      <c r="BIV1041" s="45"/>
      <c r="BIW1041" s="45"/>
      <c r="BIX1041" s="45"/>
      <c r="BIY1041" s="45"/>
      <c r="BIZ1041" s="45"/>
      <c r="BJA1041" s="45"/>
      <c r="BJB1041" s="45"/>
      <c r="BJC1041" s="45"/>
      <c r="BJD1041" s="45"/>
      <c r="BJE1041" s="45"/>
      <c r="BJF1041" s="45"/>
      <c r="BJG1041" s="45"/>
      <c r="BJH1041" s="45"/>
      <c r="BJI1041" s="45"/>
      <c r="BJJ1041" s="45"/>
      <c r="BJK1041" s="45"/>
      <c r="BJL1041" s="45"/>
      <c r="BJM1041" s="45"/>
      <c r="BJN1041" s="45"/>
      <c r="BJO1041" s="45"/>
      <c r="BJP1041" s="45"/>
      <c r="BJQ1041" s="45"/>
      <c r="BJR1041" s="45"/>
      <c r="BJS1041" s="45"/>
      <c r="BJT1041" s="45"/>
      <c r="BJU1041" s="45"/>
      <c r="BJV1041" s="45"/>
      <c r="BJW1041" s="45"/>
      <c r="BJX1041" s="45"/>
      <c r="BJY1041" s="45"/>
      <c r="BJZ1041" s="45"/>
      <c r="BKA1041" s="45"/>
      <c r="BKB1041" s="45"/>
      <c r="BKC1041" s="45"/>
      <c r="BKD1041" s="45"/>
      <c r="BKE1041" s="45"/>
      <c r="BKF1041" s="45"/>
      <c r="BKG1041" s="45"/>
      <c r="BKH1041" s="45"/>
      <c r="BKI1041" s="45"/>
      <c r="BKJ1041" s="45"/>
      <c r="BKK1041" s="45"/>
      <c r="BKL1041" s="45"/>
      <c r="BKM1041" s="45"/>
      <c r="BKN1041" s="45"/>
      <c r="BKO1041" s="45"/>
      <c r="BKP1041" s="45"/>
      <c r="BKQ1041" s="45"/>
      <c r="BKR1041" s="45"/>
      <c r="BKS1041" s="45"/>
      <c r="BKT1041" s="45"/>
      <c r="BKU1041" s="45"/>
      <c r="BKV1041" s="45"/>
      <c r="BKW1041" s="45"/>
      <c r="BKX1041" s="45"/>
      <c r="BKY1041" s="45"/>
      <c r="BKZ1041" s="45"/>
      <c r="BLA1041" s="45"/>
      <c r="BLB1041" s="45"/>
      <c r="BLC1041" s="45"/>
      <c r="BLD1041" s="45"/>
      <c r="BLE1041" s="45"/>
      <c r="BLF1041" s="45"/>
      <c r="BLG1041" s="45"/>
      <c r="BLH1041" s="45"/>
      <c r="BLI1041" s="45"/>
      <c r="BLJ1041" s="45"/>
      <c r="BLK1041" s="45"/>
      <c r="BLL1041" s="45"/>
      <c r="BLM1041" s="45"/>
      <c r="BLN1041" s="45"/>
      <c r="BLO1041" s="45"/>
      <c r="BLP1041" s="45"/>
      <c r="BLQ1041" s="45"/>
      <c r="BLR1041" s="45"/>
      <c r="BLS1041" s="45"/>
      <c r="BLT1041" s="45"/>
      <c r="BLU1041" s="45"/>
      <c r="BLV1041" s="45"/>
      <c r="BLW1041" s="45"/>
      <c r="BLX1041" s="45"/>
      <c r="BLY1041" s="45"/>
      <c r="BLZ1041" s="45"/>
      <c r="BMA1041" s="45"/>
      <c r="BMB1041" s="45"/>
      <c r="BMC1041" s="45"/>
      <c r="BMD1041" s="45"/>
      <c r="BME1041" s="45"/>
      <c r="BMF1041" s="45"/>
      <c r="BMG1041" s="45"/>
      <c r="BMH1041" s="45"/>
      <c r="BMI1041" s="45"/>
      <c r="BMJ1041" s="45"/>
      <c r="BMK1041" s="45"/>
      <c r="BML1041" s="45"/>
      <c r="BMM1041" s="45"/>
      <c r="BMN1041" s="45"/>
      <c r="BMO1041" s="45"/>
      <c r="BMP1041" s="45"/>
      <c r="BMQ1041" s="45"/>
      <c r="BMR1041" s="45"/>
      <c r="BMS1041" s="45"/>
      <c r="BMT1041" s="45"/>
      <c r="BMU1041" s="45"/>
      <c r="BMV1041" s="45"/>
      <c r="BMW1041" s="45"/>
      <c r="BMX1041" s="45"/>
      <c r="BMY1041" s="45"/>
      <c r="BMZ1041" s="45"/>
      <c r="BNA1041" s="45"/>
      <c r="BNB1041" s="45"/>
      <c r="BNC1041" s="45"/>
      <c r="BND1041" s="45"/>
      <c r="BNE1041" s="45"/>
      <c r="BNF1041" s="45"/>
      <c r="BNG1041" s="45"/>
      <c r="BNH1041" s="45"/>
      <c r="BNI1041" s="45"/>
      <c r="BNJ1041" s="45"/>
      <c r="BNK1041" s="45"/>
      <c r="BNL1041" s="45"/>
      <c r="BNM1041" s="45"/>
      <c r="BNN1041" s="45"/>
      <c r="BNO1041" s="45"/>
      <c r="BNP1041" s="45"/>
      <c r="BNQ1041" s="45"/>
      <c r="BNR1041" s="45"/>
      <c r="BNS1041" s="45"/>
      <c r="BNT1041" s="45"/>
      <c r="BNU1041" s="45"/>
      <c r="BNV1041" s="45"/>
      <c r="BNW1041" s="45"/>
      <c r="BNX1041" s="45"/>
      <c r="BNY1041" s="45"/>
      <c r="BNZ1041" s="45"/>
      <c r="BOA1041" s="45"/>
      <c r="BOB1041" s="45"/>
      <c r="BOC1041" s="45"/>
      <c r="BOD1041" s="45"/>
      <c r="BOE1041" s="45"/>
      <c r="BOF1041" s="45"/>
      <c r="BOG1041" s="45"/>
      <c r="BOH1041" s="45"/>
      <c r="BOI1041" s="45"/>
      <c r="BOJ1041" s="45"/>
      <c r="BOK1041" s="45"/>
      <c r="BOL1041" s="45"/>
      <c r="BOM1041" s="45"/>
      <c r="BON1041" s="45"/>
      <c r="BOO1041" s="45"/>
      <c r="BOP1041" s="45"/>
      <c r="BOQ1041" s="45"/>
      <c r="BOR1041" s="45"/>
      <c r="BOS1041" s="45"/>
      <c r="BOT1041" s="45"/>
      <c r="BOU1041" s="45"/>
      <c r="BOV1041" s="45"/>
      <c r="BOW1041" s="45"/>
      <c r="BOX1041" s="45"/>
      <c r="BOY1041" s="45"/>
      <c r="BOZ1041" s="45"/>
      <c r="BPA1041" s="45"/>
      <c r="BPB1041" s="45"/>
      <c r="BPC1041" s="45"/>
      <c r="BPD1041" s="45"/>
      <c r="BPE1041" s="45"/>
      <c r="BPF1041" s="45"/>
      <c r="BPG1041" s="45"/>
      <c r="BPH1041" s="45"/>
      <c r="BPI1041" s="45"/>
      <c r="BPJ1041" s="45"/>
      <c r="BPK1041" s="45"/>
      <c r="BPL1041" s="45"/>
      <c r="BPM1041" s="45"/>
      <c r="BPN1041" s="45"/>
      <c r="BPO1041" s="45"/>
      <c r="BPP1041" s="45"/>
      <c r="BPQ1041" s="45"/>
      <c r="BPR1041" s="45"/>
      <c r="BPS1041" s="45"/>
      <c r="BPT1041" s="45"/>
      <c r="BPU1041" s="45"/>
      <c r="BPV1041" s="45"/>
      <c r="BPW1041" s="45"/>
      <c r="BPX1041" s="45"/>
      <c r="BPY1041" s="45"/>
      <c r="BPZ1041" s="45"/>
      <c r="BQA1041" s="45"/>
      <c r="BQB1041" s="45"/>
      <c r="BQC1041" s="45"/>
      <c r="BQD1041" s="45"/>
      <c r="BQE1041" s="45"/>
      <c r="BQF1041" s="45"/>
      <c r="BQG1041" s="45"/>
      <c r="BQH1041" s="45"/>
      <c r="BQI1041" s="45"/>
      <c r="BQJ1041" s="45"/>
      <c r="BQK1041" s="45"/>
      <c r="BQL1041" s="45"/>
      <c r="BQM1041" s="45"/>
      <c r="BQN1041" s="45"/>
      <c r="BQO1041" s="45"/>
      <c r="BQP1041" s="45"/>
      <c r="BQQ1041" s="45"/>
      <c r="BQR1041" s="45"/>
      <c r="BQS1041" s="45"/>
      <c r="BQT1041" s="45"/>
      <c r="BQU1041" s="45"/>
      <c r="BQV1041" s="45"/>
      <c r="BQW1041" s="45"/>
      <c r="BQX1041" s="45"/>
      <c r="BQY1041" s="45"/>
      <c r="BQZ1041" s="45"/>
      <c r="BRA1041" s="45"/>
      <c r="BRB1041" s="45"/>
      <c r="BRC1041" s="45"/>
      <c r="BRD1041" s="45"/>
      <c r="BRE1041" s="45"/>
      <c r="BRF1041" s="45"/>
      <c r="BRG1041" s="45"/>
      <c r="BRH1041" s="45"/>
      <c r="BRI1041" s="45"/>
      <c r="BRJ1041" s="45"/>
      <c r="BRK1041" s="45"/>
      <c r="BRL1041" s="45"/>
      <c r="BRM1041" s="45"/>
      <c r="BRN1041" s="45"/>
      <c r="BRO1041" s="45"/>
      <c r="BRP1041" s="45"/>
      <c r="BRQ1041" s="45"/>
      <c r="BRR1041" s="45"/>
      <c r="BRS1041" s="45"/>
      <c r="BRT1041" s="45"/>
      <c r="BRU1041" s="45"/>
      <c r="BRV1041" s="45"/>
      <c r="BRW1041" s="45"/>
      <c r="BRX1041" s="45"/>
      <c r="BRY1041" s="45"/>
      <c r="BRZ1041" s="45"/>
      <c r="BSA1041" s="45"/>
      <c r="BSB1041" s="45"/>
      <c r="BSC1041" s="45"/>
      <c r="BSD1041" s="45"/>
      <c r="BSE1041" s="45"/>
      <c r="BSF1041" s="45"/>
      <c r="BSG1041" s="45"/>
      <c r="BSH1041" s="45"/>
      <c r="BSI1041" s="45"/>
      <c r="BSJ1041" s="45"/>
      <c r="BSK1041" s="45"/>
      <c r="BSL1041" s="45"/>
      <c r="BSM1041" s="45"/>
      <c r="BSN1041" s="45"/>
      <c r="BSO1041" s="45"/>
      <c r="BSP1041" s="45"/>
      <c r="BSQ1041" s="45"/>
      <c r="BSR1041" s="45"/>
      <c r="BSS1041" s="45"/>
      <c r="BST1041" s="45"/>
      <c r="BSU1041" s="45"/>
      <c r="BSV1041" s="45"/>
      <c r="BSW1041" s="45"/>
      <c r="BSX1041" s="45"/>
      <c r="BSY1041" s="45"/>
      <c r="BSZ1041" s="45"/>
      <c r="BTA1041" s="45"/>
      <c r="BTB1041" s="45"/>
      <c r="BTC1041" s="45"/>
      <c r="BTD1041" s="45"/>
      <c r="BTE1041" s="45"/>
      <c r="BTF1041" s="45"/>
      <c r="BTG1041" s="45"/>
      <c r="BTH1041" s="45"/>
      <c r="BTI1041" s="45"/>
      <c r="BTJ1041" s="45"/>
      <c r="BTK1041" s="45"/>
      <c r="BTL1041" s="45"/>
      <c r="BTM1041" s="45"/>
      <c r="BTN1041" s="45"/>
      <c r="BTO1041" s="45"/>
      <c r="BTP1041" s="45"/>
      <c r="BTQ1041" s="45"/>
      <c r="BTR1041" s="45"/>
      <c r="BTS1041" s="45"/>
      <c r="BTT1041" s="45"/>
      <c r="BTU1041" s="45"/>
      <c r="BTV1041" s="45"/>
      <c r="BTW1041" s="45"/>
      <c r="BTX1041" s="45"/>
      <c r="BTY1041" s="45"/>
      <c r="BTZ1041" s="45"/>
      <c r="BUA1041" s="45"/>
      <c r="BUB1041" s="45"/>
      <c r="BUC1041" s="45"/>
      <c r="BUD1041" s="45"/>
      <c r="BUE1041" s="45"/>
      <c r="BUF1041" s="45"/>
      <c r="BUG1041" s="45"/>
      <c r="BUH1041" s="45"/>
      <c r="BUI1041" s="45"/>
      <c r="BUJ1041" s="45"/>
      <c r="BUK1041" s="45"/>
      <c r="BUL1041" s="45"/>
      <c r="BUM1041" s="45"/>
      <c r="BUN1041" s="45"/>
      <c r="BUO1041" s="45"/>
      <c r="BUP1041" s="45"/>
      <c r="BUQ1041" s="45"/>
      <c r="BUR1041" s="45"/>
      <c r="BUS1041" s="45"/>
      <c r="BUT1041" s="45"/>
      <c r="BUU1041" s="45"/>
      <c r="BUV1041" s="45"/>
      <c r="BUW1041" s="45"/>
      <c r="BUX1041" s="45"/>
      <c r="BUY1041" s="45"/>
      <c r="BUZ1041" s="45"/>
      <c r="BVA1041" s="45"/>
      <c r="BVB1041" s="45"/>
      <c r="BVC1041" s="45"/>
      <c r="BVD1041" s="45"/>
      <c r="BVE1041" s="45"/>
      <c r="BVF1041" s="45"/>
      <c r="BVG1041" s="45"/>
      <c r="BVH1041" s="45"/>
      <c r="BVI1041" s="45"/>
      <c r="BVJ1041" s="45"/>
      <c r="BVK1041" s="45"/>
      <c r="BVL1041" s="45"/>
      <c r="BVM1041" s="45"/>
      <c r="BVN1041" s="45"/>
      <c r="BVO1041" s="45"/>
      <c r="BVP1041" s="45"/>
      <c r="BVQ1041" s="45"/>
      <c r="BVR1041" s="45"/>
      <c r="BVS1041" s="45"/>
      <c r="BVT1041" s="45"/>
      <c r="BVU1041" s="45"/>
      <c r="BVV1041" s="45"/>
      <c r="BVW1041" s="45"/>
      <c r="BVX1041" s="45"/>
      <c r="BVY1041" s="45"/>
      <c r="BVZ1041" s="45"/>
      <c r="BWA1041" s="45"/>
      <c r="BWB1041" s="45"/>
      <c r="BWC1041" s="45"/>
      <c r="BWD1041" s="45"/>
      <c r="BWE1041" s="45"/>
      <c r="BWF1041" s="45"/>
      <c r="BWG1041" s="45"/>
      <c r="BWH1041" s="45"/>
      <c r="BWI1041" s="45"/>
      <c r="BWJ1041" s="45"/>
      <c r="BWK1041" s="45"/>
      <c r="BWL1041" s="45"/>
      <c r="BWM1041" s="45"/>
      <c r="BWN1041" s="45"/>
      <c r="BWO1041" s="45"/>
      <c r="BWP1041" s="45"/>
      <c r="BWQ1041" s="45"/>
      <c r="BWR1041" s="45"/>
      <c r="BWS1041" s="45"/>
      <c r="BWT1041" s="45"/>
      <c r="BWU1041" s="45"/>
      <c r="BWV1041" s="45"/>
      <c r="BWW1041" s="45"/>
      <c r="BWX1041" s="45"/>
      <c r="BWY1041" s="45"/>
      <c r="BWZ1041" s="45"/>
      <c r="BXA1041" s="45"/>
      <c r="BXB1041" s="45"/>
      <c r="BXC1041" s="45"/>
      <c r="BXD1041" s="45"/>
      <c r="BXE1041" s="45"/>
      <c r="BXF1041" s="45"/>
      <c r="BXG1041" s="45"/>
      <c r="BXH1041" s="45"/>
      <c r="BXI1041" s="45"/>
      <c r="BXJ1041" s="45"/>
      <c r="BXK1041" s="45"/>
      <c r="BXL1041" s="45"/>
      <c r="BXM1041" s="45"/>
      <c r="BXN1041" s="45"/>
      <c r="BXO1041" s="45"/>
      <c r="BXP1041" s="45"/>
      <c r="BXQ1041" s="45"/>
      <c r="BXR1041" s="45"/>
      <c r="BXS1041" s="45"/>
      <c r="BXT1041" s="45"/>
      <c r="BXU1041" s="45"/>
      <c r="BXV1041" s="45"/>
      <c r="BXW1041" s="45"/>
      <c r="BXX1041" s="45"/>
      <c r="BXY1041" s="45"/>
      <c r="BXZ1041" s="45"/>
      <c r="BYA1041" s="45"/>
      <c r="BYB1041" s="45"/>
      <c r="BYC1041" s="45"/>
      <c r="BYD1041" s="45"/>
      <c r="BYE1041" s="45"/>
      <c r="BYF1041" s="45"/>
      <c r="BYG1041" s="45"/>
      <c r="BYH1041" s="45"/>
      <c r="BYI1041" s="45"/>
      <c r="BYJ1041" s="45"/>
      <c r="BYK1041" s="45"/>
      <c r="BYL1041" s="45"/>
      <c r="BYM1041" s="45"/>
      <c r="BYN1041" s="45"/>
      <c r="BYO1041" s="45"/>
      <c r="BYP1041" s="45"/>
      <c r="BYQ1041" s="45"/>
      <c r="BYR1041" s="45"/>
      <c r="BYS1041" s="45"/>
      <c r="BYT1041" s="45"/>
      <c r="BYU1041" s="45"/>
      <c r="BYV1041" s="45"/>
      <c r="BYW1041" s="45"/>
      <c r="BYX1041" s="45"/>
      <c r="BYY1041" s="45"/>
      <c r="BYZ1041" s="45"/>
      <c r="BZA1041" s="45"/>
      <c r="BZB1041" s="45"/>
      <c r="BZC1041" s="45"/>
      <c r="BZD1041" s="45"/>
      <c r="BZE1041" s="45"/>
      <c r="BZF1041" s="45"/>
      <c r="BZG1041" s="45"/>
      <c r="BZH1041" s="45"/>
      <c r="BZI1041" s="45"/>
      <c r="BZJ1041" s="45"/>
      <c r="BZK1041" s="45"/>
      <c r="BZL1041" s="45"/>
      <c r="BZM1041" s="45"/>
      <c r="BZN1041" s="45"/>
      <c r="BZO1041" s="45"/>
      <c r="BZP1041" s="45"/>
      <c r="BZQ1041" s="45"/>
      <c r="BZR1041" s="45"/>
      <c r="BZS1041" s="45"/>
      <c r="BZT1041" s="45"/>
      <c r="BZU1041" s="45"/>
      <c r="BZV1041" s="45"/>
      <c r="BZW1041" s="45"/>
      <c r="BZX1041" s="45"/>
      <c r="BZY1041" s="45"/>
      <c r="BZZ1041" s="45"/>
      <c r="CAA1041" s="45"/>
      <c r="CAB1041" s="45"/>
      <c r="CAC1041" s="45"/>
      <c r="CAD1041" s="45"/>
      <c r="CAE1041" s="45"/>
      <c r="CAF1041" s="45"/>
      <c r="CAG1041" s="45"/>
      <c r="CAH1041" s="45"/>
      <c r="CAI1041" s="45"/>
      <c r="CAJ1041" s="45"/>
      <c r="CAK1041" s="45"/>
      <c r="CAL1041" s="45"/>
      <c r="CAM1041" s="45"/>
      <c r="CAN1041" s="45"/>
      <c r="CAO1041" s="45"/>
      <c r="CAP1041" s="45"/>
      <c r="CAQ1041" s="45"/>
      <c r="CAR1041" s="45"/>
      <c r="CAS1041" s="45"/>
      <c r="CAT1041" s="45"/>
      <c r="CAU1041" s="45"/>
      <c r="CAV1041" s="45"/>
      <c r="CAW1041" s="45"/>
      <c r="CAX1041" s="45"/>
      <c r="CAY1041" s="45"/>
      <c r="CAZ1041" s="45"/>
      <c r="CBA1041" s="45"/>
      <c r="CBB1041" s="45"/>
      <c r="CBC1041" s="45"/>
      <c r="CBD1041" s="45"/>
      <c r="CBE1041" s="45"/>
      <c r="CBF1041" s="45"/>
      <c r="CBG1041" s="45"/>
      <c r="CBH1041" s="45"/>
      <c r="CBI1041" s="45"/>
      <c r="CBJ1041" s="45"/>
      <c r="CBK1041" s="45"/>
      <c r="CBL1041" s="45"/>
      <c r="CBM1041" s="45"/>
      <c r="CBN1041" s="45"/>
      <c r="CBO1041" s="45"/>
      <c r="CBP1041" s="45"/>
      <c r="CBQ1041" s="45"/>
      <c r="CBR1041" s="45"/>
      <c r="CBS1041" s="45"/>
      <c r="CBT1041" s="45"/>
      <c r="CBU1041" s="45"/>
      <c r="CBV1041" s="45"/>
      <c r="CBW1041" s="45"/>
      <c r="CBX1041" s="45"/>
      <c r="CBY1041" s="45"/>
      <c r="CBZ1041" s="45"/>
      <c r="CCA1041" s="45"/>
      <c r="CCB1041" s="45"/>
      <c r="CCC1041" s="45"/>
      <c r="CCD1041" s="45"/>
      <c r="CCE1041" s="45"/>
      <c r="CCF1041" s="45"/>
      <c r="CCG1041" s="45"/>
      <c r="CCH1041" s="45"/>
      <c r="CCI1041" s="45"/>
      <c r="CCJ1041" s="45"/>
      <c r="CCK1041" s="45"/>
      <c r="CCL1041" s="45"/>
      <c r="CCM1041" s="45"/>
      <c r="CCN1041" s="45"/>
      <c r="CCO1041" s="45"/>
      <c r="CCP1041" s="45"/>
      <c r="CCQ1041" s="45"/>
      <c r="CCR1041" s="45"/>
      <c r="CCS1041" s="45"/>
      <c r="CCT1041" s="45"/>
      <c r="CCU1041" s="45"/>
      <c r="CCV1041" s="45"/>
      <c r="CCW1041" s="45"/>
      <c r="CCX1041" s="45"/>
      <c r="CCY1041" s="45"/>
      <c r="CCZ1041" s="45"/>
      <c r="CDA1041" s="45"/>
      <c r="CDB1041" s="45"/>
      <c r="CDC1041" s="45"/>
      <c r="CDD1041" s="45"/>
      <c r="CDE1041" s="45"/>
      <c r="CDF1041" s="45"/>
      <c r="CDG1041" s="45"/>
      <c r="CDH1041" s="45"/>
      <c r="CDI1041" s="45"/>
      <c r="CDJ1041" s="45"/>
      <c r="CDK1041" s="45"/>
      <c r="CDL1041" s="45"/>
      <c r="CDM1041" s="45"/>
      <c r="CDN1041" s="45"/>
      <c r="CDO1041" s="45"/>
      <c r="CDP1041" s="45"/>
      <c r="CDQ1041" s="45"/>
      <c r="CDR1041" s="45"/>
      <c r="CDS1041" s="45"/>
      <c r="CDT1041" s="45"/>
      <c r="CDU1041" s="45"/>
      <c r="CDV1041" s="45"/>
      <c r="CDW1041" s="45"/>
      <c r="CDX1041" s="45"/>
      <c r="CDY1041" s="45"/>
      <c r="CDZ1041" s="45"/>
      <c r="CEA1041" s="45"/>
      <c r="CEB1041" s="45"/>
      <c r="CEC1041" s="45"/>
      <c r="CED1041" s="45"/>
      <c r="CEE1041" s="45"/>
      <c r="CEF1041" s="45"/>
      <c r="CEG1041" s="45"/>
      <c r="CEH1041" s="45"/>
      <c r="CEI1041" s="45"/>
      <c r="CEJ1041" s="45"/>
      <c r="CEK1041" s="45"/>
      <c r="CEL1041" s="45"/>
      <c r="CEM1041" s="45"/>
      <c r="CEN1041" s="45"/>
      <c r="CEO1041" s="45"/>
      <c r="CEP1041" s="45"/>
      <c r="CEQ1041" s="45"/>
      <c r="CER1041" s="45"/>
      <c r="CES1041" s="45"/>
      <c r="CET1041" s="45"/>
      <c r="CEU1041" s="45"/>
      <c r="CEV1041" s="45"/>
      <c r="CEW1041" s="45"/>
      <c r="CEX1041" s="45"/>
      <c r="CEY1041" s="45"/>
      <c r="CEZ1041" s="45"/>
      <c r="CFA1041" s="45"/>
      <c r="CFB1041" s="45"/>
      <c r="CFC1041" s="45"/>
      <c r="CFD1041" s="45"/>
      <c r="CFE1041" s="45"/>
      <c r="CFF1041" s="45"/>
      <c r="CFG1041" s="45"/>
      <c r="CFH1041" s="45"/>
      <c r="CFI1041" s="45"/>
      <c r="CFJ1041" s="45"/>
      <c r="CFK1041" s="45"/>
      <c r="CFL1041" s="45"/>
      <c r="CFM1041" s="45"/>
      <c r="CFN1041" s="45"/>
      <c r="CFO1041" s="45"/>
      <c r="CFP1041" s="45"/>
      <c r="CFQ1041" s="45"/>
      <c r="CFR1041" s="45"/>
      <c r="CFS1041" s="45"/>
      <c r="CFT1041" s="45"/>
      <c r="CFU1041" s="45"/>
      <c r="CFV1041" s="45"/>
      <c r="CFW1041" s="45"/>
      <c r="CFX1041" s="45"/>
      <c r="CFY1041" s="45"/>
      <c r="CFZ1041" s="45"/>
      <c r="CGA1041" s="45"/>
      <c r="CGB1041" s="45"/>
      <c r="CGC1041" s="45"/>
      <c r="CGD1041" s="45"/>
      <c r="CGE1041" s="45"/>
      <c r="CGF1041" s="45"/>
      <c r="CGG1041" s="45"/>
      <c r="CGH1041" s="45"/>
      <c r="CGI1041" s="45"/>
      <c r="CGJ1041" s="45"/>
      <c r="CGK1041" s="45"/>
      <c r="CGL1041" s="45"/>
      <c r="CGM1041" s="45"/>
      <c r="CGN1041" s="45"/>
      <c r="CGO1041" s="45"/>
      <c r="CGP1041" s="45"/>
      <c r="CGQ1041" s="45"/>
      <c r="CGR1041" s="45"/>
      <c r="CGS1041" s="45"/>
      <c r="CGT1041" s="45"/>
      <c r="CGU1041" s="45"/>
      <c r="CGV1041" s="45"/>
      <c r="CGW1041" s="45"/>
      <c r="CGX1041" s="45"/>
      <c r="CGY1041" s="45"/>
      <c r="CGZ1041" s="45"/>
      <c r="CHA1041" s="45"/>
      <c r="CHB1041" s="45"/>
      <c r="CHC1041" s="45"/>
      <c r="CHD1041" s="45"/>
      <c r="CHE1041" s="45"/>
      <c r="CHF1041" s="45"/>
      <c r="CHG1041" s="45"/>
      <c r="CHH1041" s="45"/>
      <c r="CHI1041" s="45"/>
      <c r="CHJ1041" s="45"/>
      <c r="CHK1041" s="45"/>
      <c r="CHL1041" s="45"/>
      <c r="CHM1041" s="45"/>
      <c r="CHN1041" s="45"/>
      <c r="CHO1041" s="45"/>
      <c r="CHP1041" s="45"/>
      <c r="CHQ1041" s="45"/>
      <c r="CHR1041" s="45"/>
      <c r="CHS1041" s="45"/>
      <c r="CHT1041" s="45"/>
      <c r="CHU1041" s="45"/>
      <c r="CHV1041" s="45"/>
      <c r="CHW1041" s="45"/>
      <c r="CHX1041" s="45"/>
      <c r="CHY1041" s="45"/>
      <c r="CHZ1041" s="45"/>
      <c r="CIA1041" s="45"/>
      <c r="CIB1041" s="45"/>
      <c r="CIC1041" s="45"/>
      <c r="CID1041" s="45"/>
      <c r="CIE1041" s="45"/>
      <c r="CIF1041" s="45"/>
      <c r="CIG1041" s="45"/>
      <c r="CIH1041" s="45"/>
      <c r="CII1041" s="45"/>
      <c r="CIJ1041" s="45"/>
      <c r="CIK1041" s="45"/>
      <c r="CIL1041" s="45"/>
      <c r="CIM1041" s="45"/>
      <c r="CIN1041" s="45"/>
      <c r="CIO1041" s="45"/>
      <c r="CIP1041" s="45"/>
      <c r="CIQ1041" s="45"/>
      <c r="CIR1041" s="45"/>
      <c r="CIS1041" s="45"/>
      <c r="CIT1041" s="45"/>
      <c r="CIU1041" s="45"/>
      <c r="CIV1041" s="45"/>
      <c r="CIW1041" s="45"/>
      <c r="CIX1041" s="45"/>
      <c r="CIY1041" s="45"/>
      <c r="CIZ1041" s="45"/>
      <c r="CJA1041" s="45"/>
      <c r="CJB1041" s="45"/>
      <c r="CJC1041" s="45"/>
      <c r="CJD1041" s="45"/>
      <c r="CJE1041" s="45"/>
      <c r="CJF1041" s="45"/>
      <c r="CJG1041" s="45"/>
      <c r="CJH1041" s="45"/>
      <c r="CJI1041" s="45"/>
      <c r="CJJ1041" s="45"/>
      <c r="CJK1041" s="45"/>
      <c r="CJL1041" s="45"/>
      <c r="CJM1041" s="45"/>
      <c r="CJN1041" s="45"/>
      <c r="CJO1041" s="45"/>
      <c r="CJP1041" s="45"/>
      <c r="CJQ1041" s="45"/>
      <c r="CJR1041" s="45"/>
      <c r="CJS1041" s="45"/>
      <c r="CJT1041" s="45"/>
      <c r="CJU1041" s="45"/>
      <c r="CJV1041" s="45"/>
      <c r="CJW1041" s="45"/>
      <c r="CJX1041" s="45"/>
      <c r="CJY1041" s="45"/>
      <c r="CJZ1041" s="45"/>
      <c r="CKA1041" s="45"/>
      <c r="CKB1041" s="45"/>
      <c r="CKC1041" s="45"/>
      <c r="CKD1041" s="45"/>
      <c r="CKE1041" s="45"/>
      <c r="CKF1041" s="45"/>
      <c r="CKG1041" s="45"/>
      <c r="CKH1041" s="45"/>
      <c r="CKI1041" s="45"/>
      <c r="CKJ1041" s="45"/>
      <c r="CKK1041" s="45"/>
      <c r="CKL1041" s="45"/>
      <c r="CKM1041" s="45"/>
      <c r="CKN1041" s="45"/>
      <c r="CKO1041" s="45"/>
      <c r="CKP1041" s="45"/>
      <c r="CKQ1041" s="45"/>
      <c r="CKR1041" s="45"/>
      <c r="CKS1041" s="45"/>
      <c r="CKT1041" s="45"/>
      <c r="CKU1041" s="45"/>
      <c r="CKV1041" s="45"/>
      <c r="CKW1041" s="45"/>
      <c r="CKX1041" s="45"/>
      <c r="CKY1041" s="45"/>
      <c r="CKZ1041" s="45"/>
      <c r="CLA1041" s="45"/>
      <c r="CLB1041" s="45"/>
      <c r="CLC1041" s="45"/>
      <c r="CLD1041" s="45"/>
      <c r="CLE1041" s="45"/>
      <c r="CLF1041" s="45"/>
      <c r="CLG1041" s="45"/>
      <c r="CLH1041" s="45"/>
      <c r="CLI1041" s="45"/>
      <c r="CLJ1041" s="45"/>
      <c r="CLK1041" s="45"/>
      <c r="CLL1041" s="45"/>
      <c r="CLM1041" s="45"/>
      <c r="CLN1041" s="45"/>
      <c r="CLO1041" s="45"/>
      <c r="CLP1041" s="45"/>
      <c r="CLQ1041" s="45"/>
      <c r="CLR1041" s="45"/>
      <c r="CLS1041" s="45"/>
      <c r="CLT1041" s="45"/>
      <c r="CLU1041" s="45"/>
      <c r="CLV1041" s="45"/>
      <c r="CLW1041" s="45"/>
      <c r="CLX1041" s="45"/>
      <c r="CLY1041" s="45"/>
      <c r="CLZ1041" s="45"/>
      <c r="CMA1041" s="45"/>
      <c r="CMB1041" s="45"/>
      <c r="CMC1041" s="45"/>
      <c r="CMD1041" s="45"/>
      <c r="CME1041" s="45"/>
      <c r="CMF1041" s="45"/>
      <c r="CMG1041" s="45"/>
      <c r="CMH1041" s="45"/>
      <c r="CMI1041" s="45"/>
      <c r="CMJ1041" s="45"/>
      <c r="CMK1041" s="45"/>
      <c r="CML1041" s="45"/>
      <c r="CMM1041" s="45"/>
      <c r="CMN1041" s="45"/>
      <c r="CMO1041" s="45"/>
      <c r="CMP1041" s="45"/>
      <c r="CMQ1041" s="45"/>
      <c r="CMR1041" s="45"/>
      <c r="CMS1041" s="45"/>
      <c r="CMT1041" s="45"/>
      <c r="CMU1041" s="45"/>
      <c r="CMV1041" s="45"/>
      <c r="CMW1041" s="45"/>
      <c r="CMX1041" s="45"/>
      <c r="CMY1041" s="45"/>
      <c r="CMZ1041" s="45"/>
      <c r="CNA1041" s="45"/>
      <c r="CNB1041" s="45"/>
      <c r="CNC1041" s="45"/>
      <c r="CND1041" s="45"/>
      <c r="CNE1041" s="45"/>
      <c r="CNF1041" s="45"/>
      <c r="CNG1041" s="45"/>
      <c r="CNH1041" s="45"/>
      <c r="CNI1041" s="45"/>
      <c r="CNJ1041" s="45"/>
      <c r="CNK1041" s="45"/>
      <c r="CNL1041" s="45"/>
      <c r="CNM1041" s="45"/>
      <c r="CNN1041" s="45"/>
      <c r="CNO1041" s="45"/>
      <c r="CNP1041" s="45"/>
      <c r="CNQ1041" s="45"/>
      <c r="CNR1041" s="45"/>
      <c r="CNS1041" s="45"/>
      <c r="CNT1041" s="45"/>
      <c r="CNU1041" s="45"/>
      <c r="CNV1041" s="45"/>
      <c r="CNW1041" s="45"/>
      <c r="CNX1041" s="45"/>
      <c r="CNY1041" s="45"/>
      <c r="CNZ1041" s="45"/>
      <c r="COA1041" s="45"/>
      <c r="COB1041" s="45"/>
      <c r="COC1041" s="45"/>
      <c r="COD1041" s="45"/>
      <c r="COE1041" s="45"/>
      <c r="COF1041" s="45"/>
      <c r="COG1041" s="45"/>
      <c r="COH1041" s="45"/>
      <c r="COI1041" s="45"/>
      <c r="COJ1041" s="45"/>
      <c r="COK1041" s="45"/>
      <c r="COL1041" s="45"/>
      <c r="COM1041" s="45"/>
      <c r="CON1041" s="45"/>
      <c r="COO1041" s="45"/>
      <c r="COP1041" s="45"/>
      <c r="COQ1041" s="45"/>
      <c r="COR1041" s="45"/>
      <c r="COS1041" s="45"/>
      <c r="COT1041" s="45"/>
      <c r="COU1041" s="45"/>
      <c r="COV1041" s="45"/>
      <c r="COW1041" s="45"/>
      <c r="COX1041" s="45"/>
      <c r="COY1041" s="45"/>
      <c r="COZ1041" s="45"/>
      <c r="CPA1041" s="45"/>
      <c r="CPB1041" s="45"/>
      <c r="CPC1041" s="45"/>
      <c r="CPD1041" s="45"/>
      <c r="CPE1041" s="45"/>
      <c r="CPF1041" s="45"/>
      <c r="CPG1041" s="45"/>
      <c r="CPH1041" s="45"/>
      <c r="CPI1041" s="45"/>
      <c r="CPJ1041" s="45"/>
      <c r="CPK1041" s="45"/>
      <c r="CPL1041" s="45"/>
      <c r="CPM1041" s="45"/>
      <c r="CPN1041" s="45"/>
      <c r="CPO1041" s="45"/>
      <c r="CPP1041" s="45"/>
      <c r="CPQ1041" s="45"/>
      <c r="CPR1041" s="45"/>
      <c r="CPS1041" s="45"/>
      <c r="CPT1041" s="45"/>
      <c r="CPU1041" s="45"/>
      <c r="CPV1041" s="45"/>
      <c r="CPW1041" s="45"/>
      <c r="CPX1041" s="45"/>
      <c r="CPY1041" s="45"/>
      <c r="CPZ1041" s="45"/>
      <c r="CQA1041" s="45"/>
      <c r="CQB1041" s="45"/>
      <c r="CQC1041" s="45"/>
      <c r="CQD1041" s="45"/>
      <c r="CQE1041" s="45"/>
      <c r="CQF1041" s="45"/>
      <c r="CQG1041" s="45"/>
      <c r="CQH1041" s="45"/>
      <c r="CQI1041" s="45"/>
      <c r="CQJ1041" s="45"/>
      <c r="CQK1041" s="45"/>
      <c r="CQL1041" s="45"/>
      <c r="CQM1041" s="45"/>
      <c r="CQN1041" s="45"/>
      <c r="CQO1041" s="45"/>
      <c r="CQP1041" s="45"/>
      <c r="CQQ1041" s="45"/>
      <c r="CQR1041" s="45"/>
      <c r="CQS1041" s="45"/>
      <c r="CQT1041" s="45"/>
      <c r="CQU1041" s="45"/>
      <c r="CQV1041" s="45"/>
      <c r="CQW1041" s="45"/>
      <c r="CQX1041" s="45"/>
      <c r="CQY1041" s="45"/>
      <c r="CQZ1041" s="45"/>
      <c r="CRA1041" s="45"/>
      <c r="CRB1041" s="45"/>
      <c r="CRC1041" s="45"/>
      <c r="CRD1041" s="45"/>
      <c r="CRE1041" s="45"/>
      <c r="CRF1041" s="45"/>
      <c r="CRG1041" s="45"/>
      <c r="CRH1041" s="45"/>
      <c r="CRI1041" s="45"/>
      <c r="CRJ1041" s="45"/>
      <c r="CRK1041" s="45"/>
      <c r="CRL1041" s="45"/>
      <c r="CRM1041" s="45"/>
      <c r="CRN1041" s="45"/>
      <c r="CRO1041" s="45"/>
      <c r="CRP1041" s="45"/>
      <c r="CRQ1041" s="45"/>
      <c r="CRR1041" s="45"/>
      <c r="CRS1041" s="45"/>
      <c r="CRT1041" s="45"/>
      <c r="CRU1041" s="45"/>
      <c r="CRV1041" s="45"/>
      <c r="CRW1041" s="45"/>
      <c r="CRX1041" s="45"/>
      <c r="CRY1041" s="45"/>
      <c r="CRZ1041" s="45"/>
      <c r="CSA1041" s="45"/>
      <c r="CSB1041" s="45"/>
      <c r="CSC1041" s="45"/>
      <c r="CSD1041" s="45"/>
      <c r="CSE1041" s="45"/>
      <c r="CSF1041" s="45"/>
      <c r="CSG1041" s="45"/>
      <c r="CSH1041" s="45"/>
      <c r="CSI1041" s="45"/>
      <c r="CSJ1041" s="45"/>
      <c r="CSK1041" s="45"/>
      <c r="CSL1041" s="45"/>
      <c r="CSM1041" s="45"/>
      <c r="CSN1041" s="45"/>
      <c r="CSO1041" s="45"/>
      <c r="CSP1041" s="45"/>
      <c r="CSQ1041" s="45"/>
      <c r="CSR1041" s="45"/>
      <c r="CSS1041" s="45"/>
      <c r="CST1041" s="45"/>
      <c r="CSU1041" s="45"/>
      <c r="CSV1041" s="45"/>
      <c r="CSW1041" s="45"/>
      <c r="CSX1041" s="45"/>
      <c r="CSY1041" s="45"/>
      <c r="CSZ1041" s="45"/>
      <c r="CTA1041" s="45"/>
      <c r="CTB1041" s="45"/>
      <c r="CTC1041" s="45"/>
      <c r="CTD1041" s="45"/>
      <c r="CTE1041" s="45"/>
      <c r="CTF1041" s="45"/>
      <c r="CTG1041" s="45"/>
      <c r="CTH1041" s="45"/>
      <c r="CTI1041" s="45"/>
      <c r="CTJ1041" s="45"/>
      <c r="CTK1041" s="45"/>
      <c r="CTL1041" s="45"/>
      <c r="CTM1041" s="45"/>
      <c r="CTN1041" s="45"/>
      <c r="CTO1041" s="45"/>
      <c r="CTP1041" s="45"/>
      <c r="CTQ1041" s="45"/>
      <c r="CTR1041" s="45"/>
      <c r="CTS1041" s="45"/>
      <c r="CTT1041" s="45"/>
      <c r="CTU1041" s="45"/>
      <c r="CTV1041" s="45"/>
      <c r="CTW1041" s="45"/>
      <c r="CTX1041" s="45"/>
      <c r="CTY1041" s="45"/>
      <c r="CTZ1041" s="45"/>
      <c r="CUA1041" s="45"/>
      <c r="CUB1041" s="45"/>
      <c r="CUC1041" s="45"/>
      <c r="CUD1041" s="45"/>
      <c r="CUE1041" s="45"/>
      <c r="CUF1041" s="45"/>
      <c r="CUG1041" s="45"/>
      <c r="CUH1041" s="45"/>
      <c r="CUI1041" s="45"/>
      <c r="CUJ1041" s="45"/>
      <c r="CUK1041" s="45"/>
      <c r="CUL1041" s="45"/>
      <c r="CUM1041" s="45"/>
      <c r="CUN1041" s="45"/>
      <c r="CUO1041" s="45"/>
      <c r="CUP1041" s="45"/>
      <c r="CUQ1041" s="45"/>
      <c r="CUR1041" s="45"/>
      <c r="CUS1041" s="45"/>
      <c r="CUT1041" s="45"/>
      <c r="CUU1041" s="45"/>
      <c r="CUV1041" s="45"/>
      <c r="CUW1041" s="45"/>
      <c r="CUX1041" s="45"/>
      <c r="CUY1041" s="45"/>
      <c r="CUZ1041" s="45"/>
      <c r="CVA1041" s="45"/>
      <c r="CVB1041" s="45"/>
      <c r="CVC1041" s="45"/>
      <c r="CVD1041" s="45"/>
      <c r="CVE1041" s="45"/>
      <c r="CVF1041" s="45"/>
      <c r="CVG1041" s="45"/>
      <c r="CVH1041" s="45"/>
      <c r="CVI1041" s="45"/>
      <c r="CVJ1041" s="45"/>
      <c r="CVK1041" s="45"/>
      <c r="CVL1041" s="45"/>
      <c r="CVM1041" s="45"/>
      <c r="CVN1041" s="45"/>
      <c r="CVO1041" s="45"/>
      <c r="CVP1041" s="45"/>
      <c r="CVQ1041" s="45"/>
      <c r="CVR1041" s="45"/>
      <c r="CVS1041" s="45"/>
      <c r="CVT1041" s="45"/>
      <c r="CVU1041" s="45"/>
      <c r="CVV1041" s="45"/>
      <c r="CVW1041" s="45"/>
      <c r="CVX1041" s="45"/>
      <c r="CVY1041" s="45"/>
      <c r="CVZ1041" s="45"/>
      <c r="CWA1041" s="45"/>
      <c r="CWB1041" s="45"/>
      <c r="CWC1041" s="45"/>
      <c r="CWD1041" s="45"/>
      <c r="CWE1041" s="45"/>
      <c r="CWF1041" s="45"/>
      <c r="CWG1041" s="45"/>
      <c r="CWH1041" s="45"/>
      <c r="CWI1041" s="45"/>
      <c r="CWJ1041" s="45"/>
      <c r="CWK1041" s="45"/>
      <c r="CWL1041" s="45"/>
      <c r="CWM1041" s="45"/>
      <c r="CWN1041" s="45"/>
      <c r="CWO1041" s="45"/>
      <c r="CWP1041" s="45"/>
      <c r="CWQ1041" s="45"/>
      <c r="CWR1041" s="45"/>
      <c r="CWS1041" s="45"/>
      <c r="CWT1041" s="45"/>
      <c r="CWU1041" s="45"/>
      <c r="CWV1041" s="45"/>
      <c r="CWW1041" s="45"/>
      <c r="CWX1041" s="45"/>
      <c r="CWY1041" s="45"/>
      <c r="CWZ1041" s="45"/>
      <c r="CXA1041" s="45"/>
      <c r="CXB1041" s="45"/>
      <c r="CXC1041" s="45"/>
      <c r="CXD1041" s="45"/>
      <c r="CXE1041" s="45"/>
      <c r="CXF1041" s="45"/>
      <c r="CXG1041" s="45"/>
      <c r="CXH1041" s="45"/>
      <c r="CXI1041" s="45"/>
      <c r="CXJ1041" s="45"/>
      <c r="CXK1041" s="45"/>
      <c r="CXL1041" s="45"/>
      <c r="CXM1041" s="45"/>
      <c r="CXN1041" s="45"/>
      <c r="CXO1041" s="45"/>
      <c r="CXP1041" s="45"/>
      <c r="CXQ1041" s="45"/>
      <c r="CXR1041" s="45"/>
      <c r="CXS1041" s="45"/>
      <c r="CXT1041" s="45"/>
      <c r="CXU1041" s="45"/>
      <c r="CXV1041" s="45"/>
      <c r="CXW1041" s="45"/>
      <c r="CXX1041" s="45"/>
      <c r="CXY1041" s="45"/>
      <c r="CXZ1041" s="45"/>
      <c r="CYA1041" s="45"/>
      <c r="CYB1041" s="45"/>
      <c r="CYC1041" s="45"/>
      <c r="CYD1041" s="45"/>
      <c r="CYE1041" s="45"/>
      <c r="CYF1041" s="45"/>
      <c r="CYG1041" s="45"/>
      <c r="CYH1041" s="45"/>
      <c r="CYI1041" s="45"/>
      <c r="CYJ1041" s="45"/>
      <c r="CYK1041" s="45"/>
      <c r="CYL1041" s="45"/>
      <c r="CYM1041" s="45"/>
      <c r="CYN1041" s="45"/>
      <c r="CYO1041" s="45"/>
      <c r="CYP1041" s="45"/>
      <c r="CYQ1041" s="45"/>
      <c r="CYR1041" s="45"/>
      <c r="CYS1041" s="45"/>
      <c r="CYT1041" s="45"/>
      <c r="CYU1041" s="45"/>
      <c r="CYV1041" s="45"/>
      <c r="CYW1041" s="45"/>
      <c r="CYX1041" s="45"/>
      <c r="CYY1041" s="45"/>
      <c r="CYZ1041" s="45"/>
      <c r="CZA1041" s="45"/>
      <c r="CZB1041" s="45"/>
      <c r="CZC1041" s="45"/>
      <c r="CZD1041" s="45"/>
      <c r="CZE1041" s="45"/>
      <c r="CZF1041" s="45"/>
      <c r="CZG1041" s="45"/>
      <c r="CZH1041" s="45"/>
      <c r="CZI1041" s="45"/>
      <c r="CZJ1041" s="45"/>
      <c r="CZK1041" s="45"/>
      <c r="CZL1041" s="45"/>
      <c r="CZM1041" s="45"/>
      <c r="CZN1041" s="45"/>
      <c r="CZO1041" s="45"/>
      <c r="CZP1041" s="45"/>
      <c r="CZQ1041" s="45"/>
      <c r="CZR1041" s="45"/>
      <c r="CZS1041" s="45"/>
      <c r="CZT1041" s="45"/>
      <c r="CZU1041" s="45"/>
      <c r="CZV1041" s="45"/>
      <c r="CZW1041" s="45"/>
      <c r="CZX1041" s="45"/>
      <c r="CZY1041" s="45"/>
      <c r="CZZ1041" s="45"/>
      <c r="DAA1041" s="45"/>
      <c r="DAB1041" s="45"/>
      <c r="DAC1041" s="45"/>
      <c r="DAD1041" s="45"/>
      <c r="DAE1041" s="45"/>
      <c r="DAF1041" s="45"/>
      <c r="DAG1041" s="45"/>
      <c r="DAH1041" s="45"/>
      <c r="DAI1041" s="45"/>
      <c r="DAJ1041" s="45"/>
      <c r="DAK1041" s="45"/>
      <c r="DAL1041" s="45"/>
      <c r="DAM1041" s="45"/>
      <c r="DAN1041" s="45"/>
      <c r="DAO1041" s="45"/>
      <c r="DAP1041" s="45"/>
      <c r="DAQ1041" s="45"/>
      <c r="DAR1041" s="45"/>
      <c r="DAS1041" s="45"/>
      <c r="DAT1041" s="45"/>
      <c r="DAU1041" s="45"/>
      <c r="DAV1041" s="45"/>
      <c r="DAW1041" s="45"/>
      <c r="DAX1041" s="45"/>
      <c r="DAY1041" s="45"/>
      <c r="DAZ1041" s="45"/>
      <c r="DBA1041" s="45"/>
      <c r="DBB1041" s="45"/>
      <c r="DBC1041" s="45"/>
      <c r="DBD1041" s="45"/>
      <c r="DBE1041" s="45"/>
      <c r="DBF1041" s="45"/>
      <c r="DBG1041" s="45"/>
      <c r="DBH1041" s="45"/>
      <c r="DBI1041" s="45"/>
      <c r="DBJ1041" s="45"/>
      <c r="DBK1041" s="45"/>
      <c r="DBL1041" s="45"/>
      <c r="DBM1041" s="45"/>
      <c r="DBN1041" s="45"/>
      <c r="DBO1041" s="45"/>
      <c r="DBP1041" s="45"/>
      <c r="DBQ1041" s="45"/>
      <c r="DBR1041" s="45"/>
      <c r="DBS1041" s="45"/>
      <c r="DBT1041" s="45"/>
      <c r="DBU1041" s="45"/>
      <c r="DBV1041" s="45"/>
      <c r="DBW1041" s="45"/>
      <c r="DBX1041" s="45"/>
      <c r="DBY1041" s="45"/>
      <c r="DBZ1041" s="45"/>
      <c r="DCA1041" s="45"/>
      <c r="DCB1041" s="45"/>
      <c r="DCC1041" s="45"/>
      <c r="DCD1041" s="45"/>
      <c r="DCE1041" s="45"/>
      <c r="DCF1041" s="45"/>
      <c r="DCG1041" s="45"/>
      <c r="DCH1041" s="45"/>
      <c r="DCI1041" s="45"/>
      <c r="DCJ1041" s="45"/>
      <c r="DCK1041" s="45"/>
      <c r="DCL1041" s="45"/>
      <c r="DCM1041" s="45"/>
      <c r="DCN1041" s="45"/>
      <c r="DCO1041" s="45"/>
      <c r="DCP1041" s="45"/>
      <c r="DCQ1041" s="45"/>
      <c r="DCR1041" s="45"/>
      <c r="DCS1041" s="45"/>
      <c r="DCT1041" s="45"/>
      <c r="DCU1041" s="45"/>
      <c r="DCV1041" s="45"/>
      <c r="DCW1041" s="45"/>
      <c r="DCX1041" s="45"/>
      <c r="DCY1041" s="45"/>
      <c r="DCZ1041" s="45"/>
      <c r="DDA1041" s="45"/>
      <c r="DDB1041" s="45"/>
      <c r="DDC1041" s="45"/>
      <c r="DDD1041" s="45"/>
      <c r="DDE1041" s="45"/>
      <c r="DDF1041" s="45"/>
      <c r="DDG1041" s="45"/>
      <c r="DDH1041" s="45"/>
      <c r="DDI1041" s="45"/>
      <c r="DDJ1041" s="45"/>
      <c r="DDK1041" s="45"/>
      <c r="DDL1041" s="45"/>
      <c r="DDM1041" s="45"/>
      <c r="DDN1041" s="45"/>
      <c r="DDO1041" s="45"/>
      <c r="DDP1041" s="45"/>
      <c r="DDQ1041" s="45"/>
      <c r="DDR1041" s="45"/>
      <c r="DDS1041" s="45"/>
      <c r="DDT1041" s="45"/>
      <c r="DDU1041" s="45"/>
      <c r="DDV1041" s="45"/>
      <c r="DDW1041" s="45"/>
      <c r="DDX1041" s="45"/>
      <c r="DDY1041" s="45"/>
      <c r="DDZ1041" s="45"/>
      <c r="DEA1041" s="45"/>
      <c r="DEB1041" s="45"/>
      <c r="DEC1041" s="45"/>
      <c r="DED1041" s="45"/>
      <c r="DEE1041" s="45"/>
      <c r="DEF1041" s="45"/>
      <c r="DEG1041" s="45"/>
      <c r="DEH1041" s="45"/>
      <c r="DEI1041" s="45"/>
      <c r="DEJ1041" s="45"/>
      <c r="DEK1041" s="45"/>
      <c r="DEL1041" s="45"/>
      <c r="DEM1041" s="45"/>
      <c r="DEN1041" s="45"/>
      <c r="DEO1041" s="45"/>
      <c r="DEP1041" s="45"/>
      <c r="DEQ1041" s="45"/>
      <c r="DER1041" s="45"/>
      <c r="DES1041" s="45"/>
      <c r="DET1041" s="45"/>
      <c r="DEU1041" s="45"/>
      <c r="DEV1041" s="45"/>
      <c r="DEW1041" s="45"/>
      <c r="DEX1041" s="45"/>
      <c r="DEY1041" s="45"/>
      <c r="DEZ1041" s="45"/>
      <c r="DFA1041" s="45"/>
      <c r="DFB1041" s="45"/>
      <c r="DFC1041" s="45"/>
      <c r="DFD1041" s="45"/>
      <c r="DFE1041" s="45"/>
      <c r="DFF1041" s="45"/>
      <c r="DFG1041" s="45"/>
      <c r="DFH1041" s="45"/>
      <c r="DFI1041" s="45"/>
      <c r="DFJ1041" s="45"/>
      <c r="DFK1041" s="45"/>
      <c r="DFL1041" s="45"/>
      <c r="DFM1041" s="45"/>
      <c r="DFN1041" s="45"/>
      <c r="DFO1041" s="45"/>
      <c r="DFP1041" s="45"/>
      <c r="DFQ1041" s="45"/>
      <c r="DFR1041" s="45"/>
      <c r="DFS1041" s="45"/>
      <c r="DFT1041" s="45"/>
      <c r="DFU1041" s="45"/>
      <c r="DFV1041" s="45"/>
      <c r="DFW1041" s="45"/>
      <c r="DFX1041" s="45"/>
      <c r="DFY1041" s="45"/>
      <c r="DFZ1041" s="45"/>
      <c r="DGA1041" s="45"/>
      <c r="DGB1041" s="45"/>
      <c r="DGC1041" s="45"/>
      <c r="DGD1041" s="45"/>
      <c r="DGE1041" s="45"/>
      <c r="DGF1041" s="45"/>
      <c r="DGG1041" s="45"/>
      <c r="DGH1041" s="45"/>
      <c r="DGI1041" s="45"/>
      <c r="DGJ1041" s="45"/>
      <c r="DGK1041" s="45"/>
      <c r="DGL1041" s="45"/>
      <c r="DGM1041" s="45"/>
      <c r="DGN1041" s="45"/>
      <c r="DGO1041" s="45"/>
      <c r="DGP1041" s="45"/>
      <c r="DGQ1041" s="45"/>
      <c r="DGR1041" s="45"/>
      <c r="DGS1041" s="45"/>
      <c r="DGT1041" s="45"/>
      <c r="DGU1041" s="45"/>
      <c r="DGV1041" s="45"/>
      <c r="DGW1041" s="45"/>
      <c r="DGX1041" s="45"/>
      <c r="DGY1041" s="45"/>
      <c r="DGZ1041" s="45"/>
      <c r="DHA1041" s="45"/>
      <c r="DHB1041" s="45"/>
      <c r="DHC1041" s="45"/>
      <c r="DHD1041" s="45"/>
      <c r="DHE1041" s="45"/>
      <c r="DHF1041" s="45"/>
      <c r="DHG1041" s="45"/>
      <c r="DHH1041" s="45"/>
      <c r="DHI1041" s="45"/>
      <c r="DHJ1041" s="45"/>
      <c r="DHK1041" s="45"/>
      <c r="DHL1041" s="45"/>
      <c r="DHM1041" s="45"/>
      <c r="DHN1041" s="45"/>
      <c r="DHO1041" s="45"/>
      <c r="DHP1041" s="45"/>
      <c r="DHQ1041" s="45"/>
      <c r="DHR1041" s="45"/>
      <c r="DHS1041" s="45"/>
      <c r="DHT1041" s="45"/>
      <c r="DHU1041" s="45"/>
      <c r="DHV1041" s="45"/>
      <c r="DHW1041" s="45"/>
      <c r="DHX1041" s="45"/>
      <c r="DHY1041" s="45"/>
      <c r="DHZ1041" s="45"/>
      <c r="DIA1041" s="45"/>
      <c r="DIB1041" s="45"/>
      <c r="DIC1041" s="45"/>
      <c r="DID1041" s="45"/>
      <c r="DIE1041" s="45"/>
      <c r="DIF1041" s="45"/>
      <c r="DIG1041" s="45"/>
      <c r="DIH1041" s="45"/>
      <c r="DII1041" s="45"/>
      <c r="DIJ1041" s="45"/>
      <c r="DIK1041" s="45"/>
      <c r="DIL1041" s="45"/>
      <c r="DIM1041" s="45"/>
      <c r="DIN1041" s="45"/>
      <c r="DIO1041" s="45"/>
      <c r="DIP1041" s="45"/>
      <c r="DIQ1041" s="45"/>
      <c r="DIR1041" s="45"/>
      <c r="DIS1041" s="45"/>
      <c r="DIT1041" s="45"/>
      <c r="DIU1041" s="45"/>
      <c r="DIV1041" s="45"/>
      <c r="DIW1041" s="45"/>
      <c r="DIX1041" s="45"/>
      <c r="DIY1041" s="45"/>
      <c r="DIZ1041" s="45"/>
      <c r="DJA1041" s="45"/>
      <c r="DJB1041" s="45"/>
      <c r="DJC1041" s="45"/>
      <c r="DJD1041" s="45"/>
      <c r="DJE1041" s="45"/>
      <c r="DJF1041" s="45"/>
      <c r="DJG1041" s="45"/>
      <c r="DJH1041" s="45"/>
      <c r="DJI1041" s="45"/>
      <c r="DJJ1041" s="45"/>
      <c r="DJK1041" s="45"/>
      <c r="DJL1041" s="45"/>
      <c r="DJM1041" s="45"/>
      <c r="DJN1041" s="45"/>
      <c r="DJO1041" s="45"/>
      <c r="DJP1041" s="45"/>
      <c r="DJQ1041" s="45"/>
      <c r="DJR1041" s="45"/>
      <c r="DJS1041" s="45"/>
      <c r="DJT1041" s="45"/>
      <c r="DJU1041" s="45"/>
      <c r="DJV1041" s="45"/>
      <c r="DJW1041" s="45"/>
      <c r="DJX1041" s="45"/>
      <c r="DJY1041" s="45"/>
      <c r="DJZ1041" s="45"/>
      <c r="DKA1041" s="45"/>
      <c r="DKB1041" s="45"/>
      <c r="DKC1041" s="45"/>
      <c r="DKD1041" s="45"/>
      <c r="DKE1041" s="45"/>
      <c r="DKF1041" s="45"/>
      <c r="DKG1041" s="45"/>
      <c r="DKH1041" s="45"/>
      <c r="DKI1041" s="45"/>
      <c r="DKJ1041" s="45"/>
      <c r="DKK1041" s="45"/>
      <c r="DKL1041" s="45"/>
      <c r="DKM1041" s="45"/>
      <c r="DKN1041" s="45"/>
      <c r="DKO1041" s="45"/>
      <c r="DKP1041" s="45"/>
      <c r="DKQ1041" s="45"/>
      <c r="DKR1041" s="45"/>
      <c r="DKS1041" s="45"/>
      <c r="DKT1041" s="45"/>
      <c r="DKU1041" s="45"/>
      <c r="DKV1041" s="45"/>
      <c r="DKW1041" s="45"/>
      <c r="DKX1041" s="45"/>
      <c r="DKY1041" s="45"/>
      <c r="DKZ1041" s="45"/>
      <c r="DLA1041" s="45"/>
      <c r="DLB1041" s="45"/>
      <c r="DLC1041" s="45"/>
      <c r="DLD1041" s="45"/>
      <c r="DLE1041" s="45"/>
      <c r="DLF1041" s="45"/>
      <c r="DLG1041" s="45"/>
      <c r="DLH1041" s="45"/>
      <c r="DLI1041" s="45"/>
      <c r="DLJ1041" s="45"/>
      <c r="DLK1041" s="45"/>
      <c r="DLL1041" s="45"/>
      <c r="DLM1041" s="45"/>
      <c r="DLN1041" s="45"/>
      <c r="DLO1041" s="45"/>
      <c r="DLP1041" s="45"/>
      <c r="DLQ1041" s="45"/>
      <c r="DLR1041" s="45"/>
      <c r="DLS1041" s="45"/>
      <c r="DLT1041" s="45"/>
      <c r="DLU1041" s="45"/>
      <c r="DLV1041" s="45"/>
      <c r="DLW1041" s="45"/>
      <c r="DLX1041" s="45"/>
      <c r="DLY1041" s="45"/>
      <c r="DLZ1041" s="45"/>
      <c r="DMA1041" s="45"/>
      <c r="DMB1041" s="45"/>
      <c r="DMC1041" s="45"/>
      <c r="DMD1041" s="45"/>
      <c r="DME1041" s="45"/>
      <c r="DMF1041" s="45"/>
      <c r="DMG1041" s="45"/>
      <c r="DMH1041" s="45"/>
      <c r="DMI1041" s="45"/>
      <c r="DMJ1041" s="45"/>
      <c r="DMK1041" s="45"/>
      <c r="DML1041" s="45"/>
      <c r="DMM1041" s="45"/>
      <c r="DMN1041" s="45"/>
      <c r="DMO1041" s="45"/>
      <c r="DMP1041" s="45"/>
      <c r="DMQ1041" s="45"/>
      <c r="DMR1041" s="45"/>
      <c r="DMS1041" s="45"/>
      <c r="DMT1041" s="45"/>
      <c r="DMU1041" s="45"/>
      <c r="DMV1041" s="45"/>
      <c r="DMW1041" s="45"/>
      <c r="DMX1041" s="45"/>
      <c r="DMY1041" s="45"/>
      <c r="DMZ1041" s="45"/>
      <c r="DNA1041" s="45"/>
      <c r="DNB1041" s="45"/>
      <c r="DNC1041" s="45"/>
      <c r="DND1041" s="45"/>
      <c r="DNE1041" s="45"/>
      <c r="DNF1041" s="45"/>
      <c r="DNG1041" s="45"/>
      <c r="DNH1041" s="45"/>
      <c r="DNI1041" s="45"/>
      <c r="DNJ1041" s="45"/>
      <c r="DNK1041" s="45"/>
      <c r="DNL1041" s="45"/>
      <c r="DNM1041" s="45"/>
      <c r="DNN1041" s="45"/>
      <c r="DNO1041" s="45"/>
      <c r="DNP1041" s="45"/>
      <c r="DNQ1041" s="45"/>
      <c r="DNR1041" s="45"/>
      <c r="DNS1041" s="45"/>
      <c r="DNT1041" s="45"/>
      <c r="DNU1041" s="45"/>
      <c r="DNV1041" s="45"/>
      <c r="DNW1041" s="45"/>
      <c r="DNX1041" s="45"/>
      <c r="DNY1041" s="45"/>
      <c r="DNZ1041" s="45"/>
      <c r="DOA1041" s="45"/>
      <c r="DOB1041" s="45"/>
      <c r="DOC1041" s="45"/>
      <c r="DOD1041" s="45"/>
      <c r="DOE1041" s="45"/>
      <c r="DOF1041" s="45"/>
      <c r="DOG1041" s="45"/>
      <c r="DOH1041" s="45"/>
      <c r="DOI1041" s="45"/>
      <c r="DOJ1041" s="45"/>
      <c r="DOK1041" s="45"/>
      <c r="DOL1041" s="45"/>
      <c r="DOM1041" s="45"/>
      <c r="DON1041" s="45"/>
      <c r="DOO1041" s="45"/>
      <c r="DOP1041" s="45"/>
      <c r="DOQ1041" s="45"/>
      <c r="DOR1041" s="45"/>
      <c r="DOS1041" s="45"/>
      <c r="DOT1041" s="45"/>
      <c r="DOU1041" s="45"/>
      <c r="DOV1041" s="45"/>
      <c r="DOW1041" s="45"/>
      <c r="DOX1041" s="45"/>
      <c r="DOY1041" s="45"/>
      <c r="DOZ1041" s="45"/>
      <c r="DPA1041" s="45"/>
      <c r="DPB1041" s="45"/>
      <c r="DPC1041" s="45"/>
      <c r="DPD1041" s="45"/>
      <c r="DPE1041" s="45"/>
      <c r="DPF1041" s="45"/>
      <c r="DPG1041" s="45"/>
      <c r="DPH1041" s="45"/>
      <c r="DPI1041" s="45"/>
      <c r="DPJ1041" s="45"/>
      <c r="DPK1041" s="45"/>
      <c r="DPL1041" s="45"/>
      <c r="DPM1041" s="45"/>
      <c r="DPN1041" s="45"/>
      <c r="DPO1041" s="45"/>
      <c r="DPP1041" s="45"/>
      <c r="DPQ1041" s="45"/>
      <c r="DPR1041" s="45"/>
      <c r="DPS1041" s="45"/>
      <c r="DPT1041" s="45"/>
      <c r="DPU1041" s="45"/>
      <c r="DPV1041" s="45"/>
      <c r="DPW1041" s="45"/>
      <c r="DPX1041" s="45"/>
      <c r="DPY1041" s="45"/>
      <c r="DPZ1041" s="45"/>
      <c r="DQA1041" s="45"/>
      <c r="DQB1041" s="45"/>
      <c r="DQC1041" s="45"/>
      <c r="DQD1041" s="45"/>
      <c r="DQE1041" s="45"/>
      <c r="DQF1041" s="45"/>
      <c r="DQG1041" s="45"/>
      <c r="DQH1041" s="45"/>
      <c r="DQI1041" s="45"/>
      <c r="DQJ1041" s="45"/>
      <c r="DQK1041" s="45"/>
      <c r="DQL1041" s="45"/>
      <c r="DQM1041" s="45"/>
      <c r="DQN1041" s="45"/>
      <c r="DQO1041" s="45"/>
      <c r="DQP1041" s="45"/>
      <c r="DQQ1041" s="45"/>
      <c r="DQR1041" s="45"/>
      <c r="DQS1041" s="45"/>
      <c r="DQT1041" s="45"/>
      <c r="DQU1041" s="45"/>
      <c r="DQV1041" s="45"/>
      <c r="DQW1041" s="45"/>
      <c r="DQX1041" s="45"/>
      <c r="DQY1041" s="45"/>
      <c r="DQZ1041" s="45"/>
      <c r="DRA1041" s="45"/>
      <c r="DRB1041" s="45"/>
      <c r="DRC1041" s="45"/>
      <c r="DRD1041" s="45"/>
      <c r="DRE1041" s="45"/>
      <c r="DRF1041" s="45"/>
      <c r="DRG1041" s="45"/>
      <c r="DRH1041" s="45"/>
      <c r="DRI1041" s="45"/>
      <c r="DRJ1041" s="45"/>
      <c r="DRK1041" s="45"/>
      <c r="DRL1041" s="45"/>
      <c r="DRM1041" s="45"/>
      <c r="DRN1041" s="45"/>
      <c r="DRO1041" s="45"/>
      <c r="DRP1041" s="45"/>
      <c r="DRQ1041" s="45"/>
      <c r="DRR1041" s="45"/>
      <c r="DRS1041" s="45"/>
      <c r="DRT1041" s="45"/>
      <c r="DRU1041" s="45"/>
      <c r="DRV1041" s="45"/>
      <c r="DRW1041" s="45"/>
      <c r="DRX1041" s="45"/>
      <c r="DRY1041" s="45"/>
      <c r="DRZ1041" s="45"/>
      <c r="DSA1041" s="45"/>
      <c r="DSB1041" s="45"/>
      <c r="DSC1041" s="45"/>
      <c r="DSD1041" s="45"/>
      <c r="DSE1041" s="45"/>
      <c r="DSF1041" s="45"/>
      <c r="DSG1041" s="45"/>
      <c r="DSH1041" s="45"/>
      <c r="DSI1041" s="45"/>
      <c r="DSJ1041" s="45"/>
      <c r="DSK1041" s="45"/>
      <c r="DSL1041" s="45"/>
      <c r="DSM1041" s="45"/>
      <c r="DSN1041" s="45"/>
      <c r="DSO1041" s="45"/>
      <c r="DSP1041" s="45"/>
      <c r="DSQ1041" s="45"/>
      <c r="DSR1041" s="45"/>
      <c r="DSS1041" s="45"/>
      <c r="DST1041" s="45"/>
      <c r="DSU1041" s="45"/>
      <c r="DSV1041" s="45"/>
      <c r="DSW1041" s="45"/>
      <c r="DSX1041" s="45"/>
      <c r="DSY1041" s="45"/>
      <c r="DSZ1041" s="45"/>
      <c r="DTA1041" s="45"/>
      <c r="DTB1041" s="45"/>
      <c r="DTC1041" s="45"/>
      <c r="DTD1041" s="45"/>
      <c r="DTE1041" s="45"/>
      <c r="DTF1041" s="45"/>
      <c r="DTG1041" s="45"/>
      <c r="DTH1041" s="45"/>
      <c r="DTI1041" s="45"/>
      <c r="DTJ1041" s="45"/>
      <c r="DTK1041" s="45"/>
      <c r="DTL1041" s="45"/>
      <c r="DTM1041" s="45"/>
      <c r="DTN1041" s="45"/>
      <c r="DTO1041" s="45"/>
      <c r="DTP1041" s="45"/>
      <c r="DTQ1041" s="45"/>
      <c r="DTR1041" s="45"/>
      <c r="DTS1041" s="45"/>
      <c r="DTT1041" s="45"/>
      <c r="DTU1041" s="45"/>
      <c r="DTV1041" s="45"/>
      <c r="DTW1041" s="45"/>
      <c r="DTX1041" s="45"/>
      <c r="DTY1041" s="45"/>
      <c r="DTZ1041" s="45"/>
      <c r="DUA1041" s="45"/>
      <c r="DUB1041" s="45"/>
      <c r="DUC1041" s="45"/>
      <c r="DUD1041" s="45"/>
      <c r="DUE1041" s="45"/>
      <c r="DUF1041" s="45"/>
      <c r="DUG1041" s="45"/>
      <c r="DUH1041" s="45"/>
      <c r="DUI1041" s="45"/>
      <c r="DUJ1041" s="45"/>
      <c r="DUK1041" s="45"/>
      <c r="DUL1041" s="45"/>
      <c r="DUM1041" s="45"/>
      <c r="DUN1041" s="45"/>
      <c r="DUO1041" s="45"/>
      <c r="DUP1041" s="45"/>
      <c r="DUQ1041" s="45"/>
      <c r="DUR1041" s="45"/>
      <c r="DUS1041" s="45"/>
      <c r="DUT1041" s="45"/>
      <c r="DUU1041" s="45"/>
      <c r="DUV1041" s="45"/>
      <c r="DUW1041" s="45"/>
      <c r="DUX1041" s="45"/>
      <c r="DUY1041" s="45"/>
      <c r="DUZ1041" s="45"/>
      <c r="DVA1041" s="45"/>
      <c r="DVB1041" s="45"/>
      <c r="DVC1041" s="45"/>
      <c r="DVD1041" s="45"/>
      <c r="DVE1041" s="45"/>
      <c r="DVF1041" s="45"/>
      <c r="DVG1041" s="45"/>
      <c r="DVH1041" s="45"/>
      <c r="DVI1041" s="45"/>
      <c r="DVJ1041" s="45"/>
      <c r="DVK1041" s="45"/>
      <c r="DVL1041" s="45"/>
      <c r="DVM1041" s="45"/>
      <c r="DVN1041" s="45"/>
      <c r="DVO1041" s="45"/>
      <c r="DVP1041" s="45"/>
      <c r="DVQ1041" s="45"/>
      <c r="DVR1041" s="45"/>
      <c r="DVS1041" s="45"/>
      <c r="DVT1041" s="45"/>
      <c r="DVU1041" s="45"/>
      <c r="DVV1041" s="45"/>
      <c r="DVW1041" s="45"/>
      <c r="DVX1041" s="45"/>
      <c r="DVY1041" s="45"/>
      <c r="DVZ1041" s="45"/>
      <c r="DWA1041" s="45"/>
      <c r="DWB1041" s="45"/>
      <c r="DWC1041" s="45"/>
      <c r="DWD1041" s="45"/>
      <c r="DWE1041" s="45"/>
      <c r="DWF1041" s="45"/>
      <c r="DWG1041" s="45"/>
      <c r="DWH1041" s="45"/>
      <c r="DWI1041" s="45"/>
      <c r="DWJ1041" s="45"/>
      <c r="DWK1041" s="45"/>
      <c r="DWL1041" s="45"/>
      <c r="DWM1041" s="45"/>
      <c r="DWN1041" s="45"/>
      <c r="DWO1041" s="45"/>
      <c r="DWP1041" s="45"/>
      <c r="DWQ1041" s="45"/>
      <c r="DWR1041" s="45"/>
      <c r="DWS1041" s="45"/>
      <c r="DWT1041" s="45"/>
      <c r="DWU1041" s="45"/>
      <c r="DWV1041" s="45"/>
      <c r="DWW1041" s="45"/>
      <c r="DWX1041" s="45"/>
      <c r="DWY1041" s="45"/>
      <c r="DWZ1041" s="45"/>
      <c r="DXA1041" s="45"/>
      <c r="DXB1041" s="45"/>
      <c r="DXC1041" s="45"/>
      <c r="DXD1041" s="45"/>
      <c r="DXE1041" s="45"/>
      <c r="DXF1041" s="45"/>
      <c r="DXG1041" s="45"/>
      <c r="DXH1041" s="45"/>
      <c r="DXI1041" s="45"/>
      <c r="DXJ1041" s="45"/>
      <c r="DXK1041" s="45"/>
      <c r="DXL1041" s="45"/>
      <c r="DXM1041" s="45"/>
      <c r="DXN1041" s="45"/>
      <c r="DXO1041" s="45"/>
      <c r="DXP1041" s="45"/>
      <c r="DXQ1041" s="45"/>
      <c r="DXR1041" s="45"/>
      <c r="DXS1041" s="45"/>
      <c r="DXT1041" s="45"/>
      <c r="DXU1041" s="45"/>
      <c r="DXV1041" s="45"/>
      <c r="DXW1041" s="45"/>
      <c r="DXX1041" s="45"/>
      <c r="DXY1041" s="45"/>
      <c r="DXZ1041" s="45"/>
      <c r="DYA1041" s="45"/>
      <c r="DYB1041" s="45"/>
      <c r="DYC1041" s="45"/>
      <c r="DYD1041" s="45"/>
      <c r="DYE1041" s="45"/>
      <c r="DYF1041" s="45"/>
      <c r="DYG1041" s="45"/>
      <c r="DYH1041" s="45"/>
      <c r="DYI1041" s="45"/>
      <c r="DYJ1041" s="45"/>
      <c r="DYK1041" s="45"/>
      <c r="DYL1041" s="45"/>
      <c r="DYM1041" s="45"/>
      <c r="DYN1041" s="45"/>
      <c r="DYO1041" s="45"/>
      <c r="DYP1041" s="45"/>
      <c r="DYQ1041" s="45"/>
      <c r="DYR1041" s="45"/>
      <c r="DYS1041" s="45"/>
      <c r="DYT1041" s="45"/>
      <c r="DYU1041" s="45"/>
      <c r="DYV1041" s="45"/>
      <c r="DYW1041" s="45"/>
      <c r="DYX1041" s="45"/>
      <c r="DYY1041" s="45"/>
      <c r="DYZ1041" s="45"/>
      <c r="DZA1041" s="45"/>
      <c r="DZB1041" s="45"/>
      <c r="DZC1041" s="45"/>
      <c r="DZD1041" s="45"/>
      <c r="DZE1041" s="45"/>
      <c r="DZF1041" s="45"/>
      <c r="DZG1041" s="45"/>
      <c r="DZH1041" s="45"/>
      <c r="DZI1041" s="45"/>
      <c r="DZJ1041" s="45"/>
      <c r="DZK1041" s="45"/>
      <c r="DZL1041" s="45"/>
      <c r="DZM1041" s="45"/>
      <c r="DZN1041" s="45"/>
      <c r="DZO1041" s="45"/>
      <c r="DZP1041" s="45"/>
      <c r="DZQ1041" s="45"/>
      <c r="DZR1041" s="45"/>
      <c r="DZS1041" s="45"/>
      <c r="DZT1041" s="45"/>
      <c r="DZU1041" s="45"/>
      <c r="DZV1041" s="45"/>
      <c r="DZW1041" s="45"/>
      <c r="DZX1041" s="45"/>
      <c r="DZY1041" s="45"/>
      <c r="DZZ1041" s="45"/>
      <c r="EAA1041" s="45"/>
      <c r="EAB1041" s="45"/>
      <c r="EAC1041" s="45"/>
      <c r="EAD1041" s="45"/>
      <c r="EAE1041" s="45"/>
      <c r="EAF1041" s="45"/>
      <c r="EAG1041" s="45"/>
      <c r="EAH1041" s="45"/>
      <c r="EAI1041" s="45"/>
      <c r="EAJ1041" s="45"/>
      <c r="EAK1041" s="45"/>
      <c r="EAL1041" s="45"/>
      <c r="EAM1041" s="45"/>
      <c r="EAN1041" s="45"/>
      <c r="EAO1041" s="45"/>
      <c r="EAP1041" s="45"/>
      <c r="EAQ1041" s="45"/>
      <c r="EAR1041" s="45"/>
      <c r="EAS1041" s="45"/>
      <c r="EAT1041" s="45"/>
      <c r="EAU1041" s="45"/>
      <c r="EAV1041" s="45"/>
      <c r="EAW1041" s="45"/>
      <c r="EAX1041" s="45"/>
      <c r="EAY1041" s="45"/>
      <c r="EAZ1041" s="45"/>
      <c r="EBA1041" s="45"/>
      <c r="EBB1041" s="45"/>
      <c r="EBC1041" s="45"/>
      <c r="EBD1041" s="45"/>
      <c r="EBE1041" s="45"/>
      <c r="EBF1041" s="45"/>
      <c r="EBG1041" s="45"/>
      <c r="EBH1041" s="45"/>
      <c r="EBI1041" s="45"/>
      <c r="EBJ1041" s="45"/>
      <c r="EBK1041" s="45"/>
      <c r="EBL1041" s="45"/>
      <c r="EBM1041" s="45"/>
      <c r="EBN1041" s="45"/>
      <c r="EBO1041" s="45"/>
      <c r="EBP1041" s="45"/>
      <c r="EBQ1041" s="45"/>
      <c r="EBR1041" s="45"/>
      <c r="EBS1041" s="45"/>
      <c r="EBT1041" s="45"/>
      <c r="EBU1041" s="45"/>
      <c r="EBV1041" s="45"/>
      <c r="EBW1041" s="45"/>
      <c r="EBX1041" s="45"/>
      <c r="EBY1041" s="45"/>
      <c r="EBZ1041" s="45"/>
      <c r="ECA1041" s="45"/>
      <c r="ECB1041" s="45"/>
      <c r="ECC1041" s="45"/>
      <c r="ECD1041" s="45"/>
      <c r="ECE1041" s="45"/>
      <c r="ECF1041" s="45"/>
      <c r="ECG1041" s="45"/>
      <c r="ECH1041" s="45"/>
      <c r="ECI1041" s="45"/>
      <c r="ECJ1041" s="45"/>
      <c r="ECK1041" s="45"/>
      <c r="ECL1041" s="45"/>
      <c r="ECM1041" s="45"/>
      <c r="ECN1041" s="45"/>
      <c r="ECO1041" s="45"/>
      <c r="ECP1041" s="45"/>
      <c r="ECQ1041" s="45"/>
      <c r="ECR1041" s="45"/>
      <c r="ECS1041" s="45"/>
      <c r="ECT1041" s="45"/>
      <c r="ECU1041" s="45"/>
      <c r="ECV1041" s="45"/>
      <c r="ECW1041" s="45"/>
      <c r="ECX1041" s="45"/>
      <c r="ECY1041" s="45"/>
      <c r="ECZ1041" s="45"/>
      <c r="EDA1041" s="45"/>
      <c r="EDB1041" s="45"/>
      <c r="EDC1041" s="45"/>
      <c r="EDD1041" s="45"/>
      <c r="EDE1041" s="45"/>
      <c r="EDF1041" s="45"/>
      <c r="EDG1041" s="45"/>
      <c r="EDH1041" s="45"/>
      <c r="EDI1041" s="45"/>
      <c r="EDJ1041" s="45"/>
      <c r="EDK1041" s="45"/>
      <c r="EDL1041" s="45"/>
      <c r="EDM1041" s="45"/>
      <c r="EDN1041" s="45"/>
      <c r="EDO1041" s="45"/>
      <c r="EDP1041" s="45"/>
      <c r="EDQ1041" s="45"/>
      <c r="EDR1041" s="45"/>
      <c r="EDS1041" s="45"/>
      <c r="EDT1041" s="45"/>
      <c r="EDU1041" s="45"/>
      <c r="EDV1041" s="45"/>
      <c r="EDW1041" s="45"/>
      <c r="EDX1041" s="45"/>
      <c r="EDY1041" s="45"/>
      <c r="EDZ1041" s="45"/>
      <c r="EEA1041" s="45"/>
      <c r="EEB1041" s="45"/>
      <c r="EEC1041" s="45"/>
      <c r="EED1041" s="45"/>
      <c r="EEE1041" s="45"/>
      <c r="EEF1041" s="45"/>
      <c r="EEG1041" s="45"/>
      <c r="EEH1041" s="45"/>
      <c r="EEI1041" s="45"/>
      <c r="EEJ1041" s="45"/>
      <c r="EEK1041" s="45"/>
      <c r="EEL1041" s="45"/>
      <c r="EEM1041" s="45"/>
      <c r="EEN1041" s="45"/>
      <c r="EEO1041" s="45"/>
      <c r="EEP1041" s="45"/>
      <c r="EEQ1041" s="45"/>
      <c r="EER1041" s="45"/>
      <c r="EES1041" s="45"/>
      <c r="EET1041" s="45"/>
      <c r="EEU1041" s="45"/>
      <c r="EEV1041" s="45"/>
      <c r="EEW1041" s="45"/>
      <c r="EEX1041" s="45"/>
      <c r="EEY1041" s="45"/>
      <c r="EEZ1041" s="45"/>
      <c r="EFA1041" s="45"/>
      <c r="EFB1041" s="45"/>
      <c r="EFC1041" s="45"/>
      <c r="EFD1041" s="45"/>
      <c r="EFE1041" s="45"/>
      <c r="EFF1041" s="45"/>
      <c r="EFG1041" s="45"/>
      <c r="EFH1041" s="45"/>
      <c r="EFI1041" s="45"/>
      <c r="EFJ1041" s="45"/>
      <c r="EFK1041" s="45"/>
      <c r="EFL1041" s="45"/>
      <c r="EFM1041" s="45"/>
      <c r="EFN1041" s="45"/>
      <c r="EFO1041" s="45"/>
      <c r="EFP1041" s="45"/>
      <c r="EFQ1041" s="45"/>
      <c r="EFR1041" s="45"/>
      <c r="EFS1041" s="45"/>
      <c r="EFT1041" s="45"/>
      <c r="EFU1041" s="45"/>
      <c r="EFV1041" s="45"/>
      <c r="EFW1041" s="45"/>
      <c r="EFX1041" s="45"/>
      <c r="EFY1041" s="45"/>
      <c r="EFZ1041" s="45"/>
      <c r="EGA1041" s="45"/>
      <c r="EGB1041" s="45"/>
      <c r="EGC1041" s="45"/>
      <c r="EGD1041" s="45"/>
      <c r="EGE1041" s="45"/>
      <c r="EGF1041" s="45"/>
      <c r="EGG1041" s="45"/>
      <c r="EGH1041" s="45"/>
      <c r="EGI1041" s="45"/>
      <c r="EGJ1041" s="45"/>
      <c r="EGK1041" s="45"/>
      <c r="EGL1041" s="45"/>
      <c r="EGM1041" s="45"/>
      <c r="EGN1041" s="45"/>
      <c r="EGO1041" s="45"/>
      <c r="EGP1041" s="45"/>
      <c r="EGQ1041" s="45"/>
      <c r="EGR1041" s="45"/>
      <c r="EGS1041" s="45"/>
      <c r="EGT1041" s="45"/>
      <c r="EGU1041" s="45"/>
      <c r="EGV1041" s="45"/>
      <c r="EGW1041" s="45"/>
      <c r="EGX1041" s="45"/>
      <c r="EGY1041" s="45"/>
      <c r="EGZ1041" s="45"/>
      <c r="EHA1041" s="45"/>
      <c r="EHB1041" s="45"/>
      <c r="EHC1041" s="45"/>
      <c r="EHD1041" s="45"/>
      <c r="EHE1041" s="45"/>
      <c r="EHF1041" s="45"/>
      <c r="EHG1041" s="45"/>
      <c r="EHH1041" s="45"/>
      <c r="EHI1041" s="45"/>
      <c r="EHJ1041" s="45"/>
      <c r="EHK1041" s="45"/>
      <c r="EHL1041" s="45"/>
      <c r="EHM1041" s="45"/>
      <c r="EHN1041" s="45"/>
      <c r="EHO1041" s="45"/>
      <c r="EHP1041" s="45"/>
      <c r="EHQ1041" s="45"/>
      <c r="EHR1041" s="45"/>
      <c r="EHS1041" s="45"/>
      <c r="EHT1041" s="45"/>
      <c r="EHU1041" s="45"/>
      <c r="EHV1041" s="45"/>
      <c r="EHW1041" s="45"/>
      <c r="EHX1041" s="45"/>
      <c r="EHY1041" s="45"/>
      <c r="EHZ1041" s="45"/>
      <c r="EIA1041" s="45"/>
      <c r="EIB1041" s="45"/>
      <c r="EIC1041" s="45"/>
      <c r="EID1041" s="45"/>
      <c r="EIE1041" s="45"/>
      <c r="EIF1041" s="45"/>
      <c r="EIG1041" s="45"/>
      <c r="EIH1041" s="45"/>
      <c r="EII1041" s="45"/>
      <c r="EIJ1041" s="45"/>
      <c r="EIK1041" s="45"/>
      <c r="EIL1041" s="45"/>
      <c r="EIM1041" s="45"/>
      <c r="EIN1041" s="45"/>
      <c r="EIO1041" s="45"/>
      <c r="EIP1041" s="45"/>
      <c r="EIQ1041" s="45"/>
      <c r="EIR1041" s="45"/>
      <c r="EIS1041" s="45"/>
      <c r="EIT1041" s="45"/>
      <c r="EIU1041" s="45"/>
      <c r="EIV1041" s="45"/>
      <c r="EIW1041" s="45"/>
      <c r="EIX1041" s="45"/>
      <c r="EIY1041" s="45"/>
      <c r="EIZ1041" s="45"/>
      <c r="EJA1041" s="45"/>
      <c r="EJB1041" s="45"/>
      <c r="EJC1041" s="45"/>
      <c r="EJD1041" s="45"/>
      <c r="EJE1041" s="45"/>
      <c r="EJF1041" s="45"/>
      <c r="EJG1041" s="45"/>
      <c r="EJH1041" s="45"/>
      <c r="EJI1041" s="45"/>
      <c r="EJJ1041" s="45"/>
      <c r="EJK1041" s="45"/>
      <c r="EJL1041" s="45"/>
      <c r="EJM1041" s="45"/>
      <c r="EJN1041" s="45"/>
      <c r="EJO1041" s="45"/>
      <c r="EJP1041" s="45"/>
      <c r="EJQ1041" s="45"/>
      <c r="EJR1041" s="45"/>
      <c r="EJS1041" s="45"/>
      <c r="EJT1041" s="45"/>
      <c r="EJU1041" s="45"/>
      <c r="EJV1041" s="45"/>
      <c r="EJW1041" s="45"/>
      <c r="EJX1041" s="45"/>
      <c r="EJY1041" s="45"/>
      <c r="EJZ1041" s="45"/>
      <c r="EKA1041" s="45"/>
      <c r="EKB1041" s="45"/>
      <c r="EKC1041" s="45"/>
      <c r="EKD1041" s="45"/>
      <c r="EKE1041" s="45"/>
      <c r="EKF1041" s="45"/>
      <c r="EKG1041" s="45"/>
      <c r="EKH1041" s="45"/>
      <c r="EKI1041" s="45"/>
      <c r="EKJ1041" s="45"/>
      <c r="EKK1041" s="45"/>
      <c r="EKL1041" s="45"/>
      <c r="EKM1041" s="45"/>
      <c r="EKN1041" s="45"/>
      <c r="EKO1041" s="45"/>
      <c r="EKP1041" s="45"/>
      <c r="EKQ1041" s="45"/>
      <c r="EKR1041" s="45"/>
      <c r="EKS1041" s="45"/>
      <c r="EKT1041" s="45"/>
      <c r="EKU1041" s="45"/>
      <c r="EKV1041" s="45"/>
      <c r="EKW1041" s="45"/>
      <c r="EKX1041" s="45"/>
      <c r="EKY1041" s="45"/>
      <c r="EKZ1041" s="45"/>
      <c r="ELA1041" s="45"/>
      <c r="ELB1041" s="45"/>
      <c r="ELC1041" s="45"/>
      <c r="ELD1041" s="45"/>
      <c r="ELE1041" s="45"/>
      <c r="ELF1041" s="45"/>
      <c r="ELG1041" s="45"/>
      <c r="ELH1041" s="45"/>
      <c r="ELI1041" s="45"/>
      <c r="ELJ1041" s="45"/>
      <c r="ELK1041" s="45"/>
      <c r="ELL1041" s="45"/>
      <c r="ELM1041" s="45"/>
      <c r="ELN1041" s="45"/>
      <c r="ELO1041" s="45"/>
      <c r="ELP1041" s="45"/>
      <c r="ELQ1041" s="45"/>
      <c r="ELR1041" s="45"/>
      <c r="ELS1041" s="45"/>
      <c r="ELT1041" s="45"/>
      <c r="ELU1041" s="45"/>
      <c r="ELV1041" s="45"/>
      <c r="ELW1041" s="45"/>
      <c r="ELX1041" s="45"/>
      <c r="ELY1041" s="45"/>
      <c r="ELZ1041" s="45"/>
      <c r="EMA1041" s="45"/>
      <c r="EMB1041" s="45"/>
      <c r="EMC1041" s="45"/>
      <c r="EMD1041" s="45"/>
      <c r="EME1041" s="45"/>
      <c r="EMF1041" s="45"/>
      <c r="EMG1041" s="45"/>
      <c r="EMH1041" s="45"/>
      <c r="EMI1041" s="45"/>
      <c r="EMJ1041" s="45"/>
      <c r="EMK1041" s="45"/>
      <c r="EML1041" s="45"/>
      <c r="EMM1041" s="45"/>
      <c r="EMN1041" s="45"/>
      <c r="EMO1041" s="45"/>
      <c r="EMP1041" s="45"/>
      <c r="EMQ1041" s="45"/>
      <c r="EMR1041" s="45"/>
      <c r="EMS1041" s="45"/>
      <c r="EMT1041" s="45"/>
      <c r="EMU1041" s="45"/>
      <c r="EMV1041" s="45"/>
      <c r="EMW1041" s="45"/>
      <c r="EMX1041" s="45"/>
      <c r="EMY1041" s="45"/>
      <c r="EMZ1041" s="45"/>
      <c r="ENA1041" s="45"/>
      <c r="ENB1041" s="45"/>
      <c r="ENC1041" s="45"/>
      <c r="END1041" s="45"/>
      <c r="ENE1041" s="45"/>
      <c r="ENF1041" s="45"/>
      <c r="ENG1041" s="45"/>
      <c r="ENH1041" s="45"/>
      <c r="ENI1041" s="45"/>
      <c r="ENJ1041" s="45"/>
      <c r="ENK1041" s="45"/>
      <c r="ENL1041" s="45"/>
      <c r="ENM1041" s="45"/>
      <c r="ENN1041" s="45"/>
      <c r="ENO1041" s="45"/>
      <c r="ENP1041" s="45"/>
      <c r="ENQ1041" s="45"/>
      <c r="ENR1041" s="45"/>
      <c r="ENS1041" s="45"/>
      <c r="ENT1041" s="45"/>
      <c r="ENU1041" s="45"/>
      <c r="ENV1041" s="45"/>
      <c r="ENW1041" s="45"/>
      <c r="ENX1041" s="45"/>
      <c r="ENY1041" s="45"/>
      <c r="ENZ1041" s="45"/>
      <c r="EOA1041" s="45"/>
      <c r="EOB1041" s="45"/>
      <c r="EOC1041" s="45"/>
      <c r="EOD1041" s="45"/>
      <c r="EOE1041" s="45"/>
      <c r="EOF1041" s="45"/>
      <c r="EOG1041" s="45"/>
      <c r="EOH1041" s="45"/>
      <c r="EOI1041" s="45"/>
      <c r="EOJ1041" s="45"/>
      <c r="EOK1041" s="45"/>
      <c r="EOL1041" s="45"/>
      <c r="EOM1041" s="45"/>
      <c r="EON1041" s="45"/>
      <c r="EOO1041" s="45"/>
      <c r="EOP1041" s="45"/>
      <c r="EOQ1041" s="45"/>
      <c r="EOR1041" s="45"/>
      <c r="EOS1041" s="45"/>
      <c r="EOT1041" s="45"/>
      <c r="EOU1041" s="45"/>
      <c r="EOV1041" s="45"/>
      <c r="EOW1041" s="45"/>
      <c r="EOX1041" s="45"/>
      <c r="EOY1041" s="45"/>
      <c r="EOZ1041" s="45"/>
      <c r="EPA1041" s="45"/>
      <c r="EPB1041" s="45"/>
      <c r="EPC1041" s="45"/>
      <c r="EPD1041" s="45"/>
      <c r="EPE1041" s="45"/>
      <c r="EPF1041" s="45"/>
      <c r="EPG1041" s="45"/>
      <c r="EPH1041" s="45"/>
      <c r="EPI1041" s="45"/>
      <c r="EPJ1041" s="45"/>
      <c r="EPK1041" s="45"/>
      <c r="EPL1041" s="45"/>
      <c r="EPM1041" s="45"/>
      <c r="EPN1041" s="45"/>
      <c r="EPO1041" s="45"/>
      <c r="EPP1041" s="45"/>
      <c r="EPQ1041" s="45"/>
      <c r="EPR1041" s="45"/>
      <c r="EPS1041" s="45"/>
      <c r="EPT1041" s="45"/>
      <c r="EPU1041" s="45"/>
      <c r="EPV1041" s="45"/>
      <c r="EPW1041" s="45"/>
      <c r="EPX1041" s="45"/>
      <c r="EPY1041" s="45"/>
      <c r="EPZ1041" s="45"/>
      <c r="EQA1041" s="45"/>
      <c r="EQB1041" s="45"/>
      <c r="EQC1041" s="45"/>
      <c r="EQD1041" s="45"/>
      <c r="EQE1041" s="45"/>
      <c r="EQF1041" s="45"/>
      <c r="EQG1041" s="45"/>
      <c r="EQH1041" s="45"/>
      <c r="EQI1041" s="45"/>
      <c r="EQJ1041" s="45"/>
      <c r="EQK1041" s="45"/>
      <c r="EQL1041" s="45"/>
      <c r="EQM1041" s="45"/>
      <c r="EQN1041" s="45"/>
      <c r="EQO1041" s="45"/>
      <c r="EQP1041" s="45"/>
      <c r="EQQ1041" s="45"/>
      <c r="EQR1041" s="45"/>
      <c r="EQS1041" s="45"/>
      <c r="EQT1041" s="45"/>
      <c r="EQU1041" s="45"/>
      <c r="EQV1041" s="45"/>
      <c r="EQW1041" s="45"/>
      <c r="EQX1041" s="45"/>
      <c r="EQY1041" s="45"/>
      <c r="EQZ1041" s="45"/>
      <c r="ERA1041" s="45"/>
      <c r="ERB1041" s="45"/>
      <c r="ERC1041" s="45"/>
      <c r="ERD1041" s="45"/>
      <c r="ERE1041" s="45"/>
      <c r="ERF1041" s="45"/>
      <c r="ERG1041" s="45"/>
      <c r="ERH1041" s="45"/>
      <c r="ERI1041" s="45"/>
      <c r="ERJ1041" s="45"/>
      <c r="ERK1041" s="45"/>
      <c r="ERL1041" s="45"/>
      <c r="ERM1041" s="45"/>
      <c r="ERN1041" s="45"/>
      <c r="ERO1041" s="45"/>
      <c r="ERP1041" s="45"/>
      <c r="ERQ1041" s="45"/>
      <c r="ERR1041" s="45"/>
      <c r="ERS1041" s="45"/>
      <c r="ERT1041" s="45"/>
      <c r="ERU1041" s="45"/>
      <c r="ERV1041" s="45"/>
      <c r="ERW1041" s="45"/>
      <c r="ERX1041" s="45"/>
      <c r="ERY1041" s="45"/>
      <c r="ERZ1041" s="45"/>
      <c r="ESA1041" s="45"/>
      <c r="ESB1041" s="45"/>
      <c r="ESC1041" s="45"/>
      <c r="ESD1041" s="45"/>
      <c r="ESE1041" s="45"/>
      <c r="ESF1041" s="45"/>
      <c r="ESG1041" s="45"/>
      <c r="ESH1041" s="45"/>
      <c r="ESI1041" s="45"/>
      <c r="ESJ1041" s="45"/>
      <c r="ESK1041" s="45"/>
      <c r="ESL1041" s="45"/>
      <c r="ESM1041" s="45"/>
      <c r="ESN1041" s="45"/>
      <c r="ESO1041" s="45"/>
      <c r="ESP1041" s="45"/>
      <c r="ESQ1041" s="45"/>
      <c r="ESR1041" s="45"/>
      <c r="ESS1041" s="45"/>
      <c r="EST1041" s="45"/>
      <c r="ESU1041" s="45"/>
      <c r="ESV1041" s="45"/>
      <c r="ESW1041" s="45"/>
      <c r="ESX1041" s="45"/>
      <c r="ESY1041" s="45"/>
      <c r="ESZ1041" s="45"/>
      <c r="ETA1041" s="45"/>
      <c r="ETB1041" s="45"/>
      <c r="ETC1041" s="45"/>
      <c r="ETD1041" s="45"/>
      <c r="ETE1041" s="45"/>
      <c r="ETF1041" s="45"/>
      <c r="ETG1041" s="45"/>
      <c r="ETH1041" s="45"/>
      <c r="ETI1041" s="45"/>
      <c r="ETJ1041" s="45"/>
      <c r="ETK1041" s="45"/>
      <c r="ETL1041" s="45"/>
      <c r="ETM1041" s="45"/>
      <c r="ETN1041" s="45"/>
      <c r="ETO1041" s="45"/>
      <c r="ETP1041" s="45"/>
      <c r="ETQ1041" s="45"/>
      <c r="ETR1041" s="45"/>
      <c r="ETS1041" s="45"/>
      <c r="ETT1041" s="45"/>
      <c r="ETU1041" s="45"/>
      <c r="ETV1041" s="45"/>
      <c r="ETW1041" s="45"/>
      <c r="ETX1041" s="45"/>
      <c r="ETY1041" s="45"/>
      <c r="ETZ1041" s="45"/>
      <c r="EUA1041" s="45"/>
      <c r="EUB1041" s="45"/>
      <c r="EUC1041" s="45"/>
      <c r="EUD1041" s="45"/>
      <c r="EUE1041" s="45"/>
      <c r="EUF1041" s="45"/>
      <c r="EUG1041" s="45"/>
      <c r="EUH1041" s="45"/>
      <c r="EUI1041" s="45"/>
      <c r="EUJ1041" s="45"/>
      <c r="EUK1041" s="45"/>
      <c r="EUL1041" s="45"/>
      <c r="EUM1041" s="45"/>
      <c r="EUN1041" s="45"/>
      <c r="EUO1041" s="45"/>
      <c r="EUP1041" s="45"/>
      <c r="EUQ1041" s="45"/>
      <c r="EUR1041" s="45"/>
      <c r="EUS1041" s="45"/>
      <c r="EUT1041" s="45"/>
      <c r="EUU1041" s="45"/>
      <c r="EUV1041" s="45"/>
      <c r="EUW1041" s="45"/>
      <c r="EUX1041" s="45"/>
      <c r="EUY1041" s="45"/>
      <c r="EUZ1041" s="45"/>
      <c r="EVA1041" s="45"/>
      <c r="EVB1041" s="45"/>
      <c r="EVC1041" s="45"/>
      <c r="EVD1041" s="45"/>
      <c r="EVE1041" s="45"/>
      <c r="EVF1041" s="45"/>
      <c r="EVG1041" s="45"/>
      <c r="EVH1041" s="45"/>
      <c r="EVI1041" s="45"/>
      <c r="EVJ1041" s="45"/>
      <c r="EVK1041" s="45"/>
      <c r="EVL1041" s="45"/>
      <c r="EVM1041" s="45"/>
      <c r="EVN1041" s="45"/>
      <c r="EVO1041" s="45"/>
      <c r="EVP1041" s="45"/>
      <c r="EVQ1041" s="45"/>
      <c r="EVR1041" s="45"/>
      <c r="EVS1041" s="45"/>
      <c r="EVT1041" s="45"/>
      <c r="EVU1041" s="45"/>
      <c r="EVV1041" s="45"/>
      <c r="EVW1041" s="45"/>
      <c r="EVX1041" s="45"/>
      <c r="EVY1041" s="45"/>
      <c r="EVZ1041" s="45"/>
      <c r="EWA1041" s="45"/>
      <c r="EWB1041" s="45"/>
      <c r="EWC1041" s="45"/>
      <c r="EWD1041" s="45"/>
      <c r="EWE1041" s="45"/>
      <c r="EWF1041" s="45"/>
      <c r="EWG1041" s="45"/>
      <c r="EWH1041" s="45"/>
      <c r="EWI1041" s="45"/>
      <c r="EWJ1041" s="45"/>
      <c r="EWK1041" s="45"/>
      <c r="EWL1041" s="45"/>
      <c r="EWM1041" s="45"/>
      <c r="EWN1041" s="45"/>
      <c r="EWO1041" s="45"/>
      <c r="EWP1041" s="45"/>
      <c r="EWQ1041" s="45"/>
      <c r="EWR1041" s="45"/>
      <c r="EWS1041" s="45"/>
      <c r="EWT1041" s="45"/>
      <c r="EWU1041" s="45"/>
      <c r="EWV1041" s="45"/>
      <c r="EWW1041" s="45"/>
      <c r="EWX1041" s="45"/>
      <c r="EWY1041" s="45"/>
      <c r="EWZ1041" s="45"/>
      <c r="EXA1041" s="45"/>
      <c r="EXB1041" s="45"/>
      <c r="EXC1041" s="45"/>
      <c r="EXD1041" s="45"/>
      <c r="EXE1041" s="45"/>
      <c r="EXF1041" s="45"/>
      <c r="EXG1041" s="45"/>
      <c r="EXH1041" s="45"/>
      <c r="EXI1041" s="45"/>
      <c r="EXJ1041" s="45"/>
      <c r="EXK1041" s="45"/>
      <c r="EXL1041" s="45"/>
      <c r="EXM1041" s="45"/>
      <c r="EXN1041" s="45"/>
      <c r="EXO1041" s="45"/>
      <c r="EXP1041" s="45"/>
      <c r="EXQ1041" s="45"/>
      <c r="EXR1041" s="45"/>
      <c r="EXS1041" s="45"/>
      <c r="EXT1041" s="45"/>
      <c r="EXU1041" s="45"/>
      <c r="EXV1041" s="45"/>
      <c r="EXW1041" s="45"/>
      <c r="EXX1041" s="45"/>
      <c r="EXY1041" s="45"/>
      <c r="EXZ1041" s="45"/>
      <c r="EYA1041" s="45"/>
      <c r="EYB1041" s="45"/>
      <c r="EYC1041" s="45"/>
      <c r="EYD1041" s="45"/>
      <c r="EYE1041" s="45"/>
      <c r="EYF1041" s="45"/>
      <c r="EYG1041" s="45"/>
      <c r="EYH1041" s="45"/>
      <c r="EYI1041" s="45"/>
      <c r="EYJ1041" s="45"/>
      <c r="EYK1041" s="45"/>
      <c r="EYL1041" s="45"/>
      <c r="EYM1041" s="45"/>
      <c r="EYN1041" s="45"/>
      <c r="EYO1041" s="45"/>
      <c r="EYP1041" s="45"/>
      <c r="EYQ1041" s="45"/>
      <c r="EYR1041" s="45"/>
      <c r="EYS1041" s="45"/>
      <c r="EYT1041" s="45"/>
      <c r="EYU1041" s="45"/>
      <c r="EYV1041" s="45"/>
      <c r="EYW1041" s="45"/>
      <c r="EYX1041" s="45"/>
      <c r="EYY1041" s="45"/>
      <c r="EYZ1041" s="45"/>
      <c r="EZA1041" s="45"/>
      <c r="EZB1041" s="45"/>
      <c r="EZC1041" s="45"/>
      <c r="EZD1041" s="45"/>
      <c r="EZE1041" s="45"/>
      <c r="EZF1041" s="45"/>
      <c r="EZG1041" s="45"/>
      <c r="EZH1041" s="45"/>
      <c r="EZI1041" s="45"/>
      <c r="EZJ1041" s="45"/>
      <c r="EZK1041" s="45"/>
      <c r="EZL1041" s="45"/>
      <c r="EZM1041" s="45"/>
      <c r="EZN1041" s="45"/>
      <c r="EZO1041" s="45"/>
      <c r="EZP1041" s="45"/>
      <c r="EZQ1041" s="45"/>
      <c r="EZR1041" s="45"/>
      <c r="EZS1041" s="45"/>
      <c r="EZT1041" s="45"/>
      <c r="EZU1041" s="45"/>
      <c r="EZV1041" s="45"/>
      <c r="EZW1041" s="45"/>
      <c r="EZX1041" s="45"/>
      <c r="EZY1041" s="45"/>
      <c r="EZZ1041" s="45"/>
      <c r="FAA1041" s="45"/>
      <c r="FAB1041" s="45"/>
      <c r="FAC1041" s="45"/>
      <c r="FAD1041" s="45"/>
      <c r="FAE1041" s="45"/>
      <c r="FAF1041" s="45"/>
      <c r="FAG1041" s="45"/>
      <c r="FAH1041" s="45"/>
      <c r="FAI1041" s="45"/>
      <c r="FAJ1041" s="45"/>
      <c r="FAK1041" s="45"/>
      <c r="FAL1041" s="45"/>
      <c r="FAM1041" s="45"/>
      <c r="FAN1041" s="45"/>
      <c r="FAO1041" s="45"/>
      <c r="FAP1041" s="45"/>
      <c r="FAQ1041" s="45"/>
      <c r="FAR1041" s="45"/>
      <c r="FAS1041" s="45"/>
      <c r="FAT1041" s="45"/>
      <c r="FAU1041" s="45"/>
      <c r="FAV1041" s="45"/>
      <c r="FAW1041" s="45"/>
      <c r="FAX1041" s="45"/>
      <c r="FAY1041" s="45"/>
      <c r="FAZ1041" s="45"/>
      <c r="FBA1041" s="45"/>
      <c r="FBB1041" s="45"/>
      <c r="FBC1041" s="45"/>
      <c r="FBD1041" s="45"/>
      <c r="FBE1041" s="45"/>
      <c r="FBF1041" s="45"/>
      <c r="FBG1041" s="45"/>
      <c r="FBH1041" s="45"/>
      <c r="FBI1041" s="45"/>
      <c r="FBJ1041" s="45"/>
      <c r="FBK1041" s="45"/>
      <c r="FBL1041" s="45"/>
      <c r="FBM1041" s="45"/>
      <c r="FBN1041" s="45"/>
      <c r="FBO1041" s="45"/>
      <c r="FBP1041" s="45"/>
      <c r="FBQ1041" s="45"/>
      <c r="FBR1041" s="45"/>
      <c r="FBS1041" s="45"/>
      <c r="FBT1041" s="45"/>
      <c r="FBU1041" s="45"/>
      <c r="FBV1041" s="45"/>
      <c r="FBW1041" s="45"/>
      <c r="FBX1041" s="45"/>
      <c r="FBY1041" s="45"/>
      <c r="FBZ1041" s="45"/>
      <c r="FCA1041" s="45"/>
      <c r="FCB1041" s="45"/>
      <c r="FCC1041" s="45"/>
      <c r="FCD1041" s="45"/>
      <c r="FCE1041" s="45"/>
      <c r="FCF1041" s="45"/>
      <c r="FCG1041" s="45"/>
      <c r="FCH1041" s="45"/>
      <c r="FCI1041" s="45"/>
      <c r="FCJ1041" s="45"/>
      <c r="FCK1041" s="45"/>
      <c r="FCL1041" s="45"/>
      <c r="FCM1041" s="45"/>
      <c r="FCN1041" s="45"/>
      <c r="FCO1041" s="45"/>
      <c r="FCP1041" s="45"/>
      <c r="FCQ1041" s="45"/>
      <c r="FCR1041" s="45"/>
      <c r="FCS1041" s="45"/>
      <c r="FCT1041" s="45"/>
      <c r="FCU1041" s="45"/>
      <c r="FCV1041" s="45"/>
      <c r="FCW1041" s="45"/>
      <c r="FCX1041" s="45"/>
      <c r="FCY1041" s="45"/>
      <c r="FCZ1041" s="45"/>
      <c r="FDA1041" s="45"/>
      <c r="FDB1041" s="45"/>
      <c r="FDC1041" s="45"/>
      <c r="FDD1041" s="45"/>
      <c r="FDE1041" s="45"/>
      <c r="FDF1041" s="45"/>
      <c r="FDG1041" s="45"/>
      <c r="FDH1041" s="45"/>
      <c r="FDI1041" s="45"/>
      <c r="FDJ1041" s="45"/>
      <c r="FDK1041" s="45"/>
      <c r="FDL1041" s="45"/>
      <c r="FDM1041" s="45"/>
      <c r="FDN1041" s="45"/>
      <c r="FDO1041" s="45"/>
      <c r="FDP1041" s="45"/>
      <c r="FDQ1041" s="45"/>
      <c r="FDR1041" s="45"/>
      <c r="FDS1041" s="45"/>
      <c r="FDT1041" s="45"/>
      <c r="FDU1041" s="45"/>
      <c r="FDV1041" s="45"/>
      <c r="FDW1041" s="45"/>
      <c r="FDX1041" s="45"/>
      <c r="FDY1041" s="45"/>
      <c r="FDZ1041" s="45"/>
      <c r="FEA1041" s="45"/>
      <c r="FEB1041" s="45"/>
      <c r="FEC1041" s="45"/>
      <c r="FED1041" s="45"/>
      <c r="FEE1041" s="45"/>
      <c r="FEF1041" s="45"/>
      <c r="FEG1041" s="45"/>
      <c r="FEH1041" s="45"/>
      <c r="FEI1041" s="45"/>
      <c r="FEJ1041" s="45"/>
      <c r="FEK1041" s="45"/>
      <c r="FEL1041" s="45"/>
      <c r="FEM1041" s="45"/>
      <c r="FEN1041" s="45"/>
      <c r="FEO1041" s="45"/>
      <c r="FEP1041" s="45"/>
      <c r="FEQ1041" s="45"/>
      <c r="FER1041" s="45"/>
      <c r="FES1041" s="45"/>
      <c r="FET1041" s="45"/>
      <c r="FEU1041" s="45"/>
      <c r="FEV1041" s="45"/>
      <c r="FEW1041" s="45"/>
      <c r="FEX1041" s="45"/>
      <c r="FEY1041" s="45"/>
      <c r="FEZ1041" s="45"/>
      <c r="FFA1041" s="45"/>
      <c r="FFB1041" s="45"/>
      <c r="FFC1041" s="45"/>
      <c r="FFD1041" s="45"/>
      <c r="FFE1041" s="45"/>
      <c r="FFF1041" s="45"/>
      <c r="FFG1041" s="45"/>
      <c r="FFH1041" s="45"/>
      <c r="FFI1041" s="45"/>
      <c r="FFJ1041" s="45"/>
      <c r="FFK1041" s="45"/>
      <c r="FFL1041" s="45"/>
      <c r="FFM1041" s="45"/>
      <c r="FFN1041" s="45"/>
      <c r="FFO1041" s="45"/>
      <c r="FFP1041" s="45"/>
      <c r="FFQ1041" s="45"/>
      <c r="FFR1041" s="45"/>
      <c r="FFS1041" s="45"/>
      <c r="FFT1041" s="45"/>
      <c r="FFU1041" s="45"/>
      <c r="FFV1041" s="45"/>
      <c r="FFW1041" s="45"/>
      <c r="FFX1041" s="45"/>
      <c r="FFY1041" s="45"/>
      <c r="FFZ1041" s="45"/>
      <c r="FGA1041" s="45"/>
      <c r="FGB1041" s="45"/>
      <c r="FGC1041" s="45"/>
      <c r="FGD1041" s="45"/>
      <c r="FGE1041" s="45"/>
      <c r="FGF1041" s="45"/>
      <c r="FGG1041" s="45"/>
      <c r="FGH1041" s="45"/>
      <c r="FGI1041" s="45"/>
      <c r="FGJ1041" s="45"/>
      <c r="FGK1041" s="45"/>
      <c r="FGL1041" s="45"/>
      <c r="FGM1041" s="45"/>
      <c r="FGN1041" s="45"/>
      <c r="FGO1041" s="45"/>
      <c r="FGP1041" s="45"/>
      <c r="FGQ1041" s="45"/>
      <c r="FGR1041" s="45"/>
      <c r="FGS1041" s="45"/>
      <c r="FGT1041" s="45"/>
      <c r="FGU1041" s="45"/>
      <c r="FGV1041" s="45"/>
      <c r="FGW1041" s="45"/>
      <c r="FGX1041" s="45"/>
      <c r="FGY1041" s="45"/>
      <c r="FGZ1041" s="45"/>
      <c r="FHA1041" s="45"/>
      <c r="FHB1041" s="45"/>
      <c r="FHC1041" s="45"/>
      <c r="FHD1041" s="45"/>
      <c r="FHE1041" s="45"/>
      <c r="FHF1041" s="45"/>
      <c r="FHG1041" s="45"/>
      <c r="FHH1041" s="45"/>
      <c r="FHI1041" s="45"/>
      <c r="FHJ1041" s="45"/>
      <c r="FHK1041" s="45"/>
      <c r="FHL1041" s="45"/>
      <c r="FHM1041" s="45"/>
      <c r="FHN1041" s="45"/>
      <c r="FHO1041" s="45"/>
      <c r="FHP1041" s="45"/>
      <c r="FHQ1041" s="45"/>
      <c r="FHR1041" s="45"/>
      <c r="FHS1041" s="45"/>
      <c r="FHT1041" s="45"/>
      <c r="FHU1041" s="45"/>
      <c r="FHV1041" s="45"/>
      <c r="FHW1041" s="45"/>
      <c r="FHX1041" s="45"/>
      <c r="FHY1041" s="45"/>
      <c r="FHZ1041" s="45"/>
      <c r="FIA1041" s="45"/>
      <c r="FIB1041" s="45"/>
      <c r="FIC1041" s="45"/>
      <c r="FID1041" s="45"/>
      <c r="FIE1041" s="45"/>
      <c r="FIF1041" s="45"/>
      <c r="FIG1041" s="45"/>
      <c r="FIH1041" s="45"/>
      <c r="FII1041" s="45"/>
      <c r="FIJ1041" s="45"/>
      <c r="FIK1041" s="45"/>
      <c r="FIL1041" s="45"/>
      <c r="FIM1041" s="45"/>
      <c r="FIN1041" s="45"/>
      <c r="FIO1041" s="45"/>
      <c r="FIP1041" s="45"/>
      <c r="FIQ1041" s="45"/>
      <c r="FIR1041" s="45"/>
      <c r="FIS1041" s="45"/>
      <c r="FIT1041" s="45"/>
      <c r="FIU1041" s="45"/>
      <c r="FIV1041" s="45"/>
      <c r="FIW1041" s="45"/>
      <c r="FIX1041" s="45"/>
      <c r="FIY1041" s="45"/>
      <c r="FIZ1041" s="45"/>
      <c r="FJA1041" s="45"/>
      <c r="FJB1041" s="45"/>
      <c r="FJC1041" s="45"/>
      <c r="FJD1041" s="45"/>
      <c r="FJE1041" s="45"/>
      <c r="FJF1041" s="45"/>
      <c r="FJG1041" s="45"/>
      <c r="FJH1041" s="45"/>
      <c r="FJI1041" s="45"/>
      <c r="FJJ1041" s="45"/>
      <c r="FJK1041" s="45"/>
      <c r="FJL1041" s="45"/>
      <c r="FJM1041" s="45"/>
      <c r="FJN1041" s="45"/>
      <c r="FJO1041" s="45"/>
      <c r="FJP1041" s="45"/>
      <c r="FJQ1041" s="45"/>
      <c r="FJR1041" s="45"/>
      <c r="FJS1041" s="45"/>
      <c r="FJT1041" s="45"/>
      <c r="FJU1041" s="45"/>
      <c r="FJV1041" s="45"/>
      <c r="FJW1041" s="45"/>
      <c r="FJX1041" s="45"/>
      <c r="FJY1041" s="45"/>
      <c r="FJZ1041" s="45"/>
      <c r="FKA1041" s="45"/>
      <c r="FKB1041" s="45"/>
      <c r="FKC1041" s="45"/>
      <c r="FKD1041" s="45"/>
      <c r="FKE1041" s="45"/>
      <c r="FKF1041" s="45"/>
      <c r="FKG1041" s="45"/>
      <c r="FKH1041" s="45"/>
      <c r="FKI1041" s="45"/>
      <c r="FKJ1041" s="45"/>
      <c r="FKK1041" s="45"/>
      <c r="FKL1041" s="45"/>
      <c r="FKM1041" s="45"/>
      <c r="FKN1041" s="45"/>
      <c r="FKO1041" s="45"/>
      <c r="FKP1041" s="45"/>
      <c r="FKQ1041" s="45"/>
      <c r="FKR1041" s="45"/>
      <c r="FKS1041" s="45"/>
      <c r="FKT1041" s="45"/>
      <c r="FKU1041" s="45"/>
      <c r="FKV1041" s="45"/>
      <c r="FKW1041" s="45"/>
      <c r="FKX1041" s="45"/>
      <c r="FKY1041" s="45"/>
      <c r="FKZ1041" s="45"/>
      <c r="FLA1041" s="45"/>
      <c r="FLB1041" s="45"/>
      <c r="FLC1041" s="45"/>
      <c r="FLD1041" s="45"/>
      <c r="FLE1041" s="45"/>
      <c r="FLF1041" s="45"/>
      <c r="FLG1041" s="45"/>
      <c r="FLH1041" s="45"/>
      <c r="FLI1041" s="45"/>
      <c r="FLJ1041" s="45"/>
      <c r="FLK1041" s="45"/>
      <c r="FLL1041" s="45"/>
      <c r="FLM1041" s="45"/>
      <c r="FLN1041" s="45"/>
      <c r="FLO1041" s="45"/>
      <c r="FLP1041" s="45"/>
      <c r="FLQ1041" s="45"/>
      <c r="FLR1041" s="45"/>
      <c r="FLS1041" s="45"/>
      <c r="FLT1041" s="45"/>
      <c r="FLU1041" s="45"/>
      <c r="FLV1041" s="45"/>
      <c r="FLW1041" s="45"/>
      <c r="FLX1041" s="45"/>
      <c r="FLY1041" s="45"/>
      <c r="FLZ1041" s="45"/>
      <c r="FMA1041" s="45"/>
      <c r="FMB1041" s="45"/>
      <c r="FMC1041" s="45"/>
      <c r="FMD1041" s="45"/>
      <c r="FME1041" s="45"/>
      <c r="FMF1041" s="45"/>
      <c r="FMG1041" s="45"/>
      <c r="FMH1041" s="45"/>
      <c r="FMI1041" s="45"/>
      <c r="FMJ1041" s="45"/>
      <c r="FMK1041" s="45"/>
      <c r="FML1041" s="45"/>
      <c r="FMM1041" s="45"/>
      <c r="FMN1041" s="45"/>
      <c r="FMO1041" s="45"/>
      <c r="FMP1041" s="45"/>
      <c r="FMQ1041" s="45"/>
      <c r="FMR1041" s="45"/>
      <c r="FMS1041" s="45"/>
      <c r="FMT1041" s="45"/>
      <c r="FMU1041" s="45"/>
      <c r="FMV1041" s="45"/>
      <c r="FMW1041" s="45"/>
      <c r="FMX1041" s="45"/>
      <c r="FMY1041" s="45"/>
      <c r="FMZ1041" s="45"/>
      <c r="FNA1041" s="45"/>
      <c r="FNB1041" s="45"/>
      <c r="FNC1041" s="45"/>
      <c r="FND1041" s="45"/>
      <c r="FNE1041" s="45"/>
      <c r="FNF1041" s="45"/>
      <c r="FNG1041" s="45"/>
      <c r="FNH1041" s="45"/>
      <c r="FNI1041" s="45"/>
      <c r="FNJ1041" s="45"/>
      <c r="FNK1041" s="45"/>
      <c r="FNL1041" s="45"/>
      <c r="FNM1041" s="45"/>
      <c r="FNN1041" s="45"/>
      <c r="FNO1041" s="45"/>
      <c r="FNP1041" s="45"/>
      <c r="FNQ1041" s="45"/>
      <c r="FNR1041" s="45"/>
      <c r="FNS1041" s="45"/>
      <c r="FNT1041" s="45"/>
      <c r="FNU1041" s="45"/>
      <c r="FNV1041" s="45"/>
      <c r="FNW1041" s="45"/>
      <c r="FNX1041" s="45"/>
      <c r="FNY1041" s="45"/>
      <c r="FNZ1041" s="45"/>
      <c r="FOA1041" s="45"/>
      <c r="FOB1041" s="45"/>
      <c r="FOC1041" s="45"/>
      <c r="FOD1041" s="45"/>
      <c r="FOE1041" s="45"/>
      <c r="FOF1041" s="45"/>
      <c r="FOG1041" s="45"/>
      <c r="FOH1041" s="45"/>
      <c r="FOI1041" s="45"/>
      <c r="FOJ1041" s="45"/>
      <c r="FOK1041" s="45"/>
      <c r="FOL1041" s="45"/>
      <c r="FOM1041" s="45"/>
      <c r="FON1041" s="45"/>
      <c r="FOO1041" s="45"/>
      <c r="FOP1041" s="45"/>
      <c r="FOQ1041" s="45"/>
      <c r="FOR1041" s="45"/>
      <c r="FOS1041" s="45"/>
      <c r="FOT1041" s="45"/>
      <c r="FOU1041" s="45"/>
      <c r="FOV1041" s="45"/>
      <c r="FOW1041" s="45"/>
      <c r="FOX1041" s="45"/>
      <c r="FOY1041" s="45"/>
      <c r="FOZ1041" s="45"/>
      <c r="FPA1041" s="45"/>
      <c r="FPB1041" s="45"/>
      <c r="FPC1041" s="45"/>
      <c r="FPD1041" s="45"/>
      <c r="FPE1041" s="45"/>
      <c r="FPF1041" s="45"/>
      <c r="FPG1041" s="45"/>
      <c r="FPH1041" s="45"/>
      <c r="FPI1041" s="45"/>
      <c r="FPJ1041" s="45"/>
      <c r="FPK1041" s="45"/>
      <c r="FPL1041" s="45"/>
      <c r="FPM1041" s="45"/>
      <c r="FPN1041" s="45"/>
      <c r="FPO1041" s="45"/>
      <c r="FPP1041" s="45"/>
      <c r="FPQ1041" s="45"/>
      <c r="FPR1041" s="45"/>
      <c r="FPS1041" s="45"/>
      <c r="FPT1041" s="45"/>
      <c r="FPU1041" s="45"/>
      <c r="FPV1041" s="45"/>
      <c r="FPW1041" s="45"/>
      <c r="FPX1041" s="45"/>
      <c r="FPY1041" s="45"/>
      <c r="FPZ1041" s="45"/>
      <c r="FQA1041" s="45"/>
      <c r="FQB1041" s="45"/>
      <c r="FQC1041" s="45"/>
      <c r="FQD1041" s="45"/>
      <c r="FQE1041" s="45"/>
      <c r="FQF1041" s="45"/>
      <c r="FQG1041" s="45"/>
      <c r="FQH1041" s="45"/>
      <c r="FQI1041" s="45"/>
      <c r="FQJ1041" s="45"/>
      <c r="FQK1041" s="45"/>
      <c r="FQL1041" s="45"/>
      <c r="FQM1041" s="45"/>
      <c r="FQN1041" s="45"/>
      <c r="FQO1041" s="45"/>
      <c r="FQP1041" s="45"/>
      <c r="FQQ1041" s="45"/>
      <c r="FQR1041" s="45"/>
      <c r="FQS1041" s="45"/>
      <c r="FQT1041" s="45"/>
      <c r="FQU1041" s="45"/>
      <c r="FQV1041" s="45"/>
      <c r="FQW1041" s="45"/>
      <c r="FQX1041" s="45"/>
      <c r="FQY1041" s="45"/>
      <c r="FQZ1041" s="45"/>
      <c r="FRA1041" s="45"/>
      <c r="FRB1041" s="45"/>
      <c r="FRC1041" s="45"/>
      <c r="FRD1041" s="45"/>
      <c r="FRE1041" s="45"/>
      <c r="FRF1041" s="45"/>
      <c r="FRG1041" s="45"/>
      <c r="FRH1041" s="45"/>
      <c r="FRI1041" s="45"/>
      <c r="FRJ1041" s="45"/>
      <c r="FRK1041" s="45"/>
      <c r="FRL1041" s="45"/>
      <c r="FRM1041" s="45"/>
      <c r="FRN1041" s="45"/>
      <c r="FRO1041" s="45"/>
      <c r="FRP1041" s="45"/>
      <c r="FRQ1041" s="45"/>
      <c r="FRR1041" s="45"/>
      <c r="FRS1041" s="45"/>
      <c r="FRT1041" s="45"/>
      <c r="FRU1041" s="45"/>
      <c r="FRV1041" s="45"/>
      <c r="FRW1041" s="45"/>
      <c r="FRX1041" s="45"/>
      <c r="FRY1041" s="45"/>
      <c r="FRZ1041" s="45"/>
      <c r="FSA1041" s="45"/>
      <c r="FSB1041" s="45"/>
      <c r="FSC1041" s="45"/>
      <c r="FSD1041" s="45"/>
      <c r="FSE1041" s="45"/>
      <c r="FSF1041" s="45"/>
      <c r="FSG1041" s="45"/>
      <c r="FSH1041" s="45"/>
      <c r="FSI1041" s="45"/>
      <c r="FSJ1041" s="45"/>
      <c r="FSK1041" s="45"/>
      <c r="FSL1041" s="45"/>
      <c r="FSM1041" s="45"/>
      <c r="FSN1041" s="45"/>
      <c r="FSO1041" s="45"/>
      <c r="FSP1041" s="45"/>
      <c r="FSQ1041" s="45"/>
      <c r="FSR1041" s="45"/>
      <c r="FSS1041" s="45"/>
      <c r="FST1041" s="45"/>
      <c r="FSU1041" s="45"/>
      <c r="FSV1041" s="45"/>
      <c r="FSW1041" s="45"/>
      <c r="FSX1041" s="45"/>
      <c r="FSY1041" s="45"/>
      <c r="FSZ1041" s="45"/>
      <c r="FTA1041" s="45"/>
      <c r="FTB1041" s="45"/>
      <c r="FTC1041" s="45"/>
      <c r="FTD1041" s="45"/>
      <c r="FTE1041" s="45"/>
      <c r="FTF1041" s="45"/>
      <c r="FTG1041" s="45"/>
      <c r="FTH1041" s="45"/>
      <c r="FTI1041" s="45"/>
      <c r="FTJ1041" s="45"/>
      <c r="FTK1041" s="45"/>
      <c r="FTL1041" s="45"/>
      <c r="FTM1041" s="45"/>
      <c r="FTN1041" s="45"/>
      <c r="FTO1041" s="45"/>
      <c r="FTP1041" s="45"/>
      <c r="FTQ1041" s="45"/>
      <c r="FTR1041" s="45"/>
      <c r="FTS1041" s="45"/>
      <c r="FTT1041" s="45"/>
      <c r="FTU1041" s="45"/>
      <c r="FTV1041" s="45"/>
      <c r="FTW1041" s="45"/>
      <c r="FTX1041" s="45"/>
      <c r="FTY1041" s="45"/>
      <c r="FTZ1041" s="45"/>
      <c r="FUA1041" s="45"/>
      <c r="FUB1041" s="45"/>
      <c r="FUC1041" s="45"/>
      <c r="FUD1041" s="45"/>
      <c r="FUE1041" s="45"/>
      <c r="FUF1041" s="45"/>
      <c r="FUG1041" s="45"/>
      <c r="FUH1041" s="45"/>
      <c r="FUI1041" s="45"/>
      <c r="FUJ1041" s="45"/>
      <c r="FUK1041" s="45"/>
      <c r="FUL1041" s="45"/>
      <c r="FUM1041" s="45"/>
      <c r="FUN1041" s="45"/>
      <c r="FUO1041" s="45"/>
      <c r="FUP1041" s="45"/>
      <c r="FUQ1041" s="45"/>
      <c r="FUR1041" s="45"/>
      <c r="FUS1041" s="45"/>
      <c r="FUT1041" s="45"/>
      <c r="FUU1041" s="45"/>
      <c r="FUV1041" s="45"/>
      <c r="FUW1041" s="45"/>
      <c r="FUX1041" s="45"/>
      <c r="FUY1041" s="45"/>
      <c r="FUZ1041" s="45"/>
      <c r="FVA1041" s="45"/>
      <c r="FVB1041" s="45"/>
      <c r="FVC1041" s="45"/>
      <c r="FVD1041" s="45"/>
      <c r="FVE1041" s="45"/>
      <c r="FVF1041" s="45"/>
      <c r="FVG1041" s="45"/>
      <c r="FVH1041" s="45"/>
      <c r="FVI1041" s="45"/>
      <c r="FVJ1041" s="45"/>
      <c r="FVK1041" s="45"/>
      <c r="FVL1041" s="45"/>
      <c r="FVM1041" s="45"/>
      <c r="FVN1041" s="45"/>
      <c r="FVO1041" s="45"/>
      <c r="FVP1041" s="45"/>
      <c r="FVQ1041" s="45"/>
      <c r="FVR1041" s="45"/>
      <c r="FVS1041" s="45"/>
      <c r="FVT1041" s="45"/>
      <c r="FVU1041" s="45"/>
      <c r="FVV1041" s="45"/>
      <c r="FVW1041" s="45"/>
      <c r="FVX1041" s="45"/>
      <c r="FVY1041" s="45"/>
      <c r="FVZ1041" s="45"/>
      <c r="FWA1041" s="45"/>
      <c r="FWB1041" s="45"/>
      <c r="FWC1041" s="45"/>
      <c r="FWD1041" s="45"/>
      <c r="FWE1041" s="45"/>
      <c r="FWF1041" s="45"/>
      <c r="FWG1041" s="45"/>
      <c r="FWH1041" s="45"/>
      <c r="FWI1041" s="45"/>
      <c r="FWJ1041" s="45"/>
      <c r="FWK1041" s="45"/>
      <c r="FWL1041" s="45"/>
      <c r="FWM1041" s="45"/>
      <c r="FWN1041" s="45"/>
      <c r="FWO1041" s="45"/>
      <c r="FWP1041" s="45"/>
      <c r="FWQ1041" s="45"/>
      <c r="FWR1041" s="45"/>
      <c r="FWS1041" s="45"/>
      <c r="FWT1041" s="45"/>
      <c r="FWU1041" s="45"/>
      <c r="FWV1041" s="45"/>
      <c r="FWW1041" s="45"/>
      <c r="FWX1041" s="45"/>
      <c r="FWY1041" s="45"/>
      <c r="FWZ1041" s="45"/>
      <c r="FXA1041" s="45"/>
      <c r="FXB1041" s="45"/>
      <c r="FXC1041" s="45"/>
      <c r="FXD1041" s="45"/>
      <c r="FXE1041" s="45"/>
      <c r="FXF1041" s="45"/>
      <c r="FXG1041" s="45"/>
      <c r="FXH1041" s="45"/>
      <c r="FXI1041" s="45"/>
      <c r="FXJ1041" s="45"/>
      <c r="FXK1041" s="45"/>
      <c r="FXL1041" s="45"/>
      <c r="FXM1041" s="45"/>
      <c r="FXN1041" s="45"/>
      <c r="FXO1041" s="45"/>
      <c r="FXP1041" s="45"/>
      <c r="FXQ1041" s="45"/>
      <c r="FXR1041" s="45"/>
      <c r="FXS1041" s="45"/>
      <c r="FXT1041" s="45"/>
      <c r="FXU1041" s="45"/>
      <c r="FXV1041" s="45"/>
      <c r="FXW1041" s="45"/>
      <c r="FXX1041" s="45"/>
      <c r="FXY1041" s="45"/>
      <c r="FXZ1041" s="45"/>
      <c r="FYA1041" s="45"/>
      <c r="FYB1041" s="45"/>
      <c r="FYC1041" s="45"/>
      <c r="FYD1041" s="45"/>
      <c r="FYE1041" s="45"/>
      <c r="FYF1041" s="45"/>
      <c r="FYG1041" s="45"/>
      <c r="FYH1041" s="45"/>
      <c r="FYI1041" s="45"/>
      <c r="FYJ1041" s="45"/>
      <c r="FYK1041" s="45"/>
      <c r="FYL1041" s="45"/>
      <c r="FYM1041" s="45"/>
      <c r="FYN1041" s="45"/>
      <c r="FYO1041" s="45"/>
      <c r="FYP1041" s="45"/>
      <c r="FYQ1041" s="45"/>
      <c r="FYR1041" s="45"/>
      <c r="FYS1041" s="45"/>
      <c r="FYT1041" s="45"/>
      <c r="FYU1041" s="45"/>
      <c r="FYV1041" s="45"/>
      <c r="FYW1041" s="45"/>
      <c r="FYX1041" s="45"/>
      <c r="FYY1041" s="45"/>
      <c r="FYZ1041" s="45"/>
      <c r="FZA1041" s="45"/>
      <c r="FZB1041" s="45"/>
      <c r="FZC1041" s="45"/>
      <c r="FZD1041" s="45"/>
      <c r="FZE1041" s="45"/>
      <c r="FZF1041" s="45"/>
      <c r="FZG1041" s="45"/>
      <c r="FZH1041" s="45"/>
      <c r="FZI1041" s="45"/>
      <c r="FZJ1041" s="45"/>
      <c r="FZK1041" s="45"/>
      <c r="FZL1041" s="45"/>
      <c r="FZM1041" s="45"/>
      <c r="FZN1041" s="45"/>
      <c r="FZO1041" s="45"/>
      <c r="FZP1041" s="45"/>
      <c r="FZQ1041" s="45"/>
      <c r="FZR1041" s="45"/>
      <c r="FZS1041" s="45"/>
      <c r="FZT1041" s="45"/>
      <c r="FZU1041" s="45"/>
      <c r="FZV1041" s="45"/>
      <c r="FZW1041" s="45"/>
      <c r="FZX1041" s="45"/>
      <c r="FZY1041" s="45"/>
      <c r="FZZ1041" s="45"/>
      <c r="GAA1041" s="45"/>
      <c r="GAB1041" s="45"/>
      <c r="GAC1041" s="45"/>
      <c r="GAD1041" s="45"/>
      <c r="GAE1041" s="45"/>
      <c r="GAF1041" s="45"/>
      <c r="GAG1041" s="45"/>
      <c r="GAH1041" s="45"/>
      <c r="GAI1041" s="45"/>
      <c r="GAJ1041" s="45"/>
      <c r="GAK1041" s="45"/>
      <c r="GAL1041" s="45"/>
      <c r="GAM1041" s="45"/>
      <c r="GAN1041" s="45"/>
      <c r="GAO1041" s="45"/>
      <c r="GAP1041" s="45"/>
      <c r="GAQ1041" s="45"/>
      <c r="GAR1041" s="45"/>
      <c r="GAS1041" s="45"/>
      <c r="GAT1041" s="45"/>
      <c r="GAU1041" s="45"/>
      <c r="GAV1041" s="45"/>
      <c r="GAW1041" s="45"/>
      <c r="GAX1041" s="45"/>
      <c r="GAY1041" s="45"/>
      <c r="GAZ1041" s="45"/>
      <c r="GBA1041" s="45"/>
      <c r="GBB1041" s="45"/>
      <c r="GBC1041" s="45"/>
      <c r="GBD1041" s="45"/>
      <c r="GBE1041" s="45"/>
      <c r="GBF1041" s="45"/>
      <c r="GBG1041" s="45"/>
      <c r="GBH1041" s="45"/>
      <c r="GBI1041" s="45"/>
      <c r="GBJ1041" s="45"/>
      <c r="GBK1041" s="45"/>
      <c r="GBL1041" s="45"/>
      <c r="GBM1041" s="45"/>
      <c r="GBN1041" s="45"/>
      <c r="GBO1041" s="45"/>
      <c r="GBP1041" s="45"/>
      <c r="GBQ1041" s="45"/>
      <c r="GBR1041" s="45"/>
      <c r="GBS1041" s="45"/>
      <c r="GBT1041" s="45"/>
      <c r="GBU1041" s="45"/>
      <c r="GBV1041" s="45"/>
      <c r="GBW1041" s="45"/>
      <c r="GBX1041" s="45"/>
      <c r="GBY1041" s="45"/>
      <c r="GBZ1041" s="45"/>
      <c r="GCA1041" s="45"/>
      <c r="GCB1041" s="45"/>
      <c r="GCC1041" s="45"/>
      <c r="GCD1041" s="45"/>
      <c r="GCE1041" s="45"/>
      <c r="GCF1041" s="45"/>
      <c r="GCG1041" s="45"/>
      <c r="GCH1041" s="45"/>
      <c r="GCI1041" s="45"/>
      <c r="GCJ1041" s="45"/>
      <c r="GCK1041" s="45"/>
      <c r="GCL1041" s="45"/>
      <c r="GCM1041" s="45"/>
      <c r="GCN1041" s="45"/>
      <c r="GCO1041" s="45"/>
      <c r="GCP1041" s="45"/>
      <c r="GCQ1041" s="45"/>
      <c r="GCR1041" s="45"/>
      <c r="GCS1041" s="45"/>
      <c r="GCT1041" s="45"/>
      <c r="GCU1041" s="45"/>
      <c r="GCV1041" s="45"/>
      <c r="GCW1041" s="45"/>
      <c r="GCX1041" s="45"/>
      <c r="GCY1041" s="45"/>
      <c r="GCZ1041" s="45"/>
      <c r="GDA1041" s="45"/>
      <c r="GDB1041" s="45"/>
      <c r="GDC1041" s="45"/>
      <c r="GDD1041" s="45"/>
      <c r="GDE1041" s="45"/>
      <c r="GDF1041" s="45"/>
      <c r="GDG1041" s="45"/>
      <c r="GDH1041" s="45"/>
      <c r="GDI1041" s="45"/>
      <c r="GDJ1041" s="45"/>
      <c r="GDK1041" s="45"/>
      <c r="GDL1041" s="45"/>
      <c r="GDM1041" s="45"/>
      <c r="GDN1041" s="45"/>
      <c r="GDO1041" s="45"/>
      <c r="GDP1041" s="45"/>
      <c r="GDQ1041" s="45"/>
      <c r="GDR1041" s="45"/>
      <c r="GDS1041" s="45"/>
      <c r="GDT1041" s="45"/>
      <c r="GDU1041" s="45"/>
      <c r="GDV1041" s="45"/>
      <c r="GDW1041" s="45"/>
      <c r="GDX1041" s="45"/>
      <c r="GDY1041" s="45"/>
      <c r="GDZ1041" s="45"/>
      <c r="GEA1041" s="45"/>
      <c r="GEB1041" s="45"/>
      <c r="GEC1041" s="45"/>
      <c r="GED1041" s="45"/>
      <c r="GEE1041" s="45"/>
      <c r="GEF1041" s="45"/>
      <c r="GEG1041" s="45"/>
      <c r="GEH1041" s="45"/>
      <c r="GEI1041" s="45"/>
      <c r="GEJ1041" s="45"/>
      <c r="GEK1041" s="45"/>
      <c r="GEL1041" s="45"/>
      <c r="GEM1041" s="45"/>
      <c r="GEN1041" s="45"/>
      <c r="GEO1041" s="45"/>
      <c r="GEP1041" s="45"/>
      <c r="GEQ1041" s="45"/>
      <c r="GER1041" s="45"/>
      <c r="GES1041" s="45"/>
      <c r="GET1041" s="45"/>
      <c r="GEU1041" s="45"/>
      <c r="GEV1041" s="45"/>
      <c r="GEW1041" s="45"/>
      <c r="GEX1041" s="45"/>
      <c r="GEY1041" s="45"/>
      <c r="GEZ1041" s="45"/>
      <c r="GFA1041" s="45"/>
      <c r="GFB1041" s="45"/>
      <c r="GFC1041" s="45"/>
      <c r="GFD1041" s="45"/>
      <c r="GFE1041" s="45"/>
      <c r="GFF1041" s="45"/>
      <c r="GFG1041" s="45"/>
      <c r="GFH1041" s="45"/>
      <c r="GFI1041" s="45"/>
      <c r="GFJ1041" s="45"/>
      <c r="GFK1041" s="45"/>
      <c r="GFL1041" s="45"/>
      <c r="GFM1041" s="45"/>
      <c r="GFN1041" s="45"/>
      <c r="GFO1041" s="45"/>
      <c r="GFP1041" s="45"/>
      <c r="GFQ1041" s="45"/>
      <c r="GFR1041" s="45"/>
      <c r="GFS1041" s="45"/>
      <c r="GFT1041" s="45"/>
      <c r="GFU1041" s="45"/>
      <c r="GFV1041" s="45"/>
      <c r="GFW1041" s="45"/>
      <c r="GFX1041" s="45"/>
      <c r="GFY1041" s="45"/>
      <c r="GFZ1041" s="45"/>
      <c r="GGA1041" s="45"/>
      <c r="GGB1041" s="45"/>
      <c r="GGC1041" s="45"/>
      <c r="GGD1041" s="45"/>
      <c r="GGE1041" s="45"/>
      <c r="GGF1041" s="45"/>
      <c r="GGG1041" s="45"/>
      <c r="GGH1041" s="45"/>
      <c r="GGI1041" s="45"/>
      <c r="GGJ1041" s="45"/>
      <c r="GGK1041" s="45"/>
      <c r="GGL1041" s="45"/>
      <c r="GGM1041" s="45"/>
      <c r="GGN1041" s="45"/>
      <c r="GGO1041" s="45"/>
      <c r="GGP1041" s="45"/>
      <c r="GGQ1041" s="45"/>
      <c r="GGR1041" s="45"/>
      <c r="GGS1041" s="45"/>
      <c r="GGT1041" s="45"/>
      <c r="GGU1041" s="45"/>
      <c r="GGV1041" s="45"/>
      <c r="GGW1041" s="45"/>
      <c r="GGX1041" s="45"/>
      <c r="GGY1041" s="45"/>
      <c r="GGZ1041" s="45"/>
      <c r="GHA1041" s="45"/>
      <c r="GHB1041" s="45"/>
      <c r="GHC1041" s="45"/>
      <c r="GHD1041" s="45"/>
      <c r="GHE1041" s="45"/>
      <c r="GHF1041" s="45"/>
      <c r="GHG1041" s="45"/>
      <c r="GHH1041" s="45"/>
      <c r="GHI1041" s="45"/>
      <c r="GHJ1041" s="45"/>
      <c r="GHK1041" s="45"/>
      <c r="GHL1041" s="45"/>
      <c r="GHM1041" s="45"/>
      <c r="GHN1041" s="45"/>
      <c r="GHO1041" s="45"/>
      <c r="GHP1041" s="45"/>
      <c r="GHQ1041" s="45"/>
      <c r="GHR1041" s="45"/>
      <c r="GHS1041" s="45"/>
      <c r="GHT1041" s="45"/>
      <c r="GHU1041" s="45"/>
      <c r="GHV1041" s="45"/>
      <c r="GHW1041" s="45"/>
      <c r="GHX1041" s="45"/>
      <c r="GHY1041" s="45"/>
      <c r="GHZ1041" s="45"/>
      <c r="GIA1041" s="45"/>
      <c r="GIB1041" s="45"/>
      <c r="GIC1041" s="45"/>
      <c r="GID1041" s="45"/>
      <c r="GIE1041" s="45"/>
      <c r="GIF1041" s="45"/>
      <c r="GIG1041" s="45"/>
      <c r="GIH1041" s="45"/>
      <c r="GII1041" s="45"/>
      <c r="GIJ1041" s="45"/>
      <c r="GIK1041" s="45"/>
      <c r="GIL1041" s="45"/>
      <c r="GIM1041" s="45"/>
      <c r="GIN1041" s="45"/>
      <c r="GIO1041" s="45"/>
      <c r="GIP1041" s="45"/>
      <c r="GIQ1041" s="45"/>
      <c r="GIR1041" s="45"/>
      <c r="GIS1041" s="45"/>
      <c r="GIT1041" s="45"/>
      <c r="GIU1041" s="45"/>
      <c r="GIV1041" s="45"/>
      <c r="GIW1041" s="45"/>
      <c r="GIX1041" s="45"/>
      <c r="GIY1041" s="45"/>
      <c r="GIZ1041" s="45"/>
      <c r="GJA1041" s="45"/>
      <c r="GJB1041" s="45"/>
      <c r="GJC1041" s="45"/>
      <c r="GJD1041" s="45"/>
      <c r="GJE1041" s="45"/>
      <c r="GJF1041" s="45"/>
      <c r="GJG1041" s="45"/>
      <c r="GJH1041" s="45"/>
      <c r="GJI1041" s="45"/>
      <c r="GJJ1041" s="45"/>
      <c r="GJK1041" s="45"/>
      <c r="GJL1041" s="45"/>
      <c r="GJM1041" s="45"/>
      <c r="GJN1041" s="45"/>
      <c r="GJO1041" s="45"/>
      <c r="GJP1041" s="45"/>
      <c r="GJQ1041" s="45"/>
      <c r="GJR1041" s="45"/>
      <c r="GJS1041" s="45"/>
      <c r="GJT1041" s="45"/>
      <c r="GJU1041" s="45"/>
      <c r="GJV1041" s="45"/>
      <c r="GJW1041" s="45"/>
      <c r="GJX1041" s="45"/>
      <c r="GJY1041" s="45"/>
      <c r="GJZ1041" s="45"/>
      <c r="GKA1041" s="45"/>
      <c r="GKB1041" s="45"/>
      <c r="GKC1041" s="45"/>
      <c r="GKD1041" s="45"/>
      <c r="GKE1041" s="45"/>
      <c r="GKF1041" s="45"/>
      <c r="GKG1041" s="45"/>
      <c r="GKH1041" s="45"/>
      <c r="GKI1041" s="45"/>
      <c r="GKJ1041" s="45"/>
      <c r="GKK1041" s="45"/>
      <c r="GKL1041" s="45"/>
      <c r="GKM1041" s="45"/>
      <c r="GKN1041" s="45"/>
      <c r="GKO1041" s="45"/>
      <c r="GKP1041" s="45"/>
      <c r="GKQ1041" s="45"/>
      <c r="GKR1041" s="45"/>
      <c r="GKS1041" s="45"/>
      <c r="GKT1041" s="45"/>
      <c r="GKU1041" s="45"/>
      <c r="GKV1041" s="45"/>
      <c r="GKW1041" s="45"/>
      <c r="GKX1041" s="45"/>
      <c r="GKY1041" s="45"/>
      <c r="GKZ1041" s="45"/>
      <c r="GLA1041" s="45"/>
      <c r="GLB1041" s="45"/>
      <c r="GLC1041" s="45"/>
      <c r="GLD1041" s="45"/>
      <c r="GLE1041" s="45"/>
      <c r="GLF1041" s="45"/>
      <c r="GLG1041" s="45"/>
      <c r="GLH1041" s="45"/>
      <c r="GLI1041" s="45"/>
      <c r="GLJ1041" s="45"/>
      <c r="GLK1041" s="45"/>
      <c r="GLL1041" s="45"/>
      <c r="GLM1041" s="45"/>
      <c r="GLN1041" s="45"/>
      <c r="GLO1041" s="45"/>
      <c r="GLP1041" s="45"/>
      <c r="GLQ1041" s="45"/>
      <c r="GLR1041" s="45"/>
      <c r="GLS1041" s="45"/>
      <c r="GLT1041" s="45"/>
      <c r="GLU1041" s="45"/>
      <c r="GLV1041" s="45"/>
      <c r="GLW1041" s="45"/>
      <c r="GLX1041" s="45"/>
      <c r="GLY1041" s="45"/>
      <c r="GLZ1041" s="45"/>
      <c r="GMA1041" s="45"/>
      <c r="GMB1041" s="45"/>
      <c r="GMC1041" s="45"/>
      <c r="GMD1041" s="45"/>
      <c r="GME1041" s="45"/>
      <c r="GMF1041" s="45"/>
      <c r="GMG1041" s="45"/>
      <c r="GMH1041" s="45"/>
      <c r="GMI1041" s="45"/>
      <c r="GMJ1041" s="45"/>
      <c r="GMK1041" s="45"/>
      <c r="GML1041" s="45"/>
      <c r="GMM1041" s="45"/>
      <c r="GMN1041" s="45"/>
      <c r="GMO1041" s="45"/>
      <c r="GMP1041" s="45"/>
      <c r="GMQ1041" s="45"/>
      <c r="GMR1041" s="45"/>
      <c r="GMS1041" s="45"/>
      <c r="GMT1041" s="45"/>
      <c r="GMU1041" s="45"/>
      <c r="GMV1041" s="45"/>
      <c r="GMW1041" s="45"/>
      <c r="GMX1041" s="45"/>
      <c r="GMY1041" s="45"/>
      <c r="GMZ1041" s="45"/>
      <c r="GNA1041" s="45"/>
      <c r="GNB1041" s="45"/>
      <c r="GNC1041" s="45"/>
      <c r="GND1041" s="45"/>
      <c r="GNE1041" s="45"/>
      <c r="GNF1041" s="45"/>
      <c r="GNG1041" s="45"/>
      <c r="GNH1041" s="45"/>
      <c r="GNI1041" s="45"/>
      <c r="GNJ1041" s="45"/>
      <c r="GNK1041" s="45"/>
      <c r="GNL1041" s="45"/>
      <c r="GNM1041" s="45"/>
      <c r="GNN1041" s="45"/>
      <c r="GNO1041" s="45"/>
      <c r="GNP1041" s="45"/>
      <c r="GNQ1041" s="45"/>
      <c r="GNR1041" s="45"/>
      <c r="GNS1041" s="45"/>
      <c r="GNT1041" s="45"/>
      <c r="GNU1041" s="45"/>
      <c r="GNV1041" s="45"/>
      <c r="GNW1041" s="45"/>
      <c r="GNX1041" s="45"/>
      <c r="GNY1041" s="45"/>
      <c r="GNZ1041" s="45"/>
      <c r="GOA1041" s="45"/>
      <c r="GOB1041" s="45"/>
      <c r="GOC1041" s="45"/>
      <c r="GOD1041" s="45"/>
      <c r="GOE1041" s="45"/>
      <c r="GOF1041" s="45"/>
      <c r="GOG1041" s="45"/>
      <c r="GOH1041" s="45"/>
      <c r="GOI1041" s="45"/>
      <c r="GOJ1041" s="45"/>
      <c r="GOK1041" s="45"/>
      <c r="GOL1041" s="45"/>
      <c r="GOM1041" s="45"/>
      <c r="GON1041" s="45"/>
      <c r="GOO1041" s="45"/>
      <c r="GOP1041" s="45"/>
      <c r="GOQ1041" s="45"/>
      <c r="GOR1041" s="45"/>
      <c r="GOS1041" s="45"/>
      <c r="GOT1041" s="45"/>
      <c r="GOU1041" s="45"/>
      <c r="GOV1041" s="45"/>
      <c r="GOW1041" s="45"/>
      <c r="GOX1041" s="45"/>
      <c r="GOY1041" s="45"/>
      <c r="GOZ1041" s="45"/>
      <c r="GPA1041" s="45"/>
      <c r="GPB1041" s="45"/>
      <c r="GPC1041" s="45"/>
      <c r="GPD1041" s="45"/>
      <c r="GPE1041" s="45"/>
      <c r="GPF1041" s="45"/>
      <c r="GPG1041" s="45"/>
      <c r="GPH1041" s="45"/>
      <c r="GPI1041" s="45"/>
      <c r="GPJ1041" s="45"/>
      <c r="GPK1041" s="45"/>
      <c r="GPL1041" s="45"/>
      <c r="GPM1041" s="45"/>
      <c r="GPN1041" s="45"/>
      <c r="GPO1041" s="45"/>
      <c r="GPP1041" s="45"/>
      <c r="GPQ1041" s="45"/>
      <c r="GPR1041" s="45"/>
      <c r="GPS1041" s="45"/>
      <c r="GPT1041" s="45"/>
      <c r="GPU1041" s="45"/>
      <c r="GPV1041" s="45"/>
      <c r="GPW1041" s="45"/>
      <c r="GPX1041" s="45"/>
      <c r="GPY1041" s="45"/>
      <c r="GPZ1041" s="45"/>
      <c r="GQA1041" s="45"/>
      <c r="GQB1041" s="45"/>
      <c r="GQC1041" s="45"/>
      <c r="GQD1041" s="45"/>
      <c r="GQE1041" s="45"/>
      <c r="GQF1041" s="45"/>
      <c r="GQG1041" s="45"/>
      <c r="GQH1041" s="45"/>
      <c r="GQI1041" s="45"/>
      <c r="GQJ1041" s="45"/>
      <c r="GQK1041" s="45"/>
      <c r="GQL1041" s="45"/>
      <c r="GQM1041" s="45"/>
      <c r="GQN1041" s="45"/>
      <c r="GQO1041" s="45"/>
      <c r="GQP1041" s="45"/>
      <c r="GQQ1041" s="45"/>
      <c r="GQR1041" s="45"/>
      <c r="GQS1041" s="45"/>
      <c r="GQT1041" s="45"/>
      <c r="GQU1041" s="45"/>
      <c r="GQV1041" s="45"/>
      <c r="GQW1041" s="45"/>
      <c r="GQX1041" s="45"/>
      <c r="GQY1041" s="45"/>
      <c r="GQZ1041" s="45"/>
      <c r="GRA1041" s="45"/>
      <c r="GRB1041" s="45"/>
      <c r="GRC1041" s="45"/>
      <c r="GRD1041" s="45"/>
      <c r="GRE1041" s="45"/>
      <c r="GRF1041" s="45"/>
      <c r="GRG1041" s="45"/>
      <c r="GRH1041" s="45"/>
      <c r="GRI1041" s="45"/>
      <c r="GRJ1041" s="45"/>
      <c r="GRK1041" s="45"/>
      <c r="GRL1041" s="45"/>
      <c r="GRM1041" s="45"/>
      <c r="GRN1041" s="45"/>
      <c r="GRO1041" s="45"/>
      <c r="GRP1041" s="45"/>
      <c r="GRQ1041" s="45"/>
      <c r="GRR1041" s="45"/>
      <c r="GRS1041" s="45"/>
      <c r="GRT1041" s="45"/>
      <c r="GRU1041" s="45"/>
      <c r="GRV1041" s="45"/>
      <c r="GRW1041" s="45"/>
      <c r="GRX1041" s="45"/>
      <c r="GRY1041" s="45"/>
      <c r="GRZ1041" s="45"/>
      <c r="GSA1041" s="45"/>
      <c r="GSB1041" s="45"/>
      <c r="GSC1041" s="45"/>
      <c r="GSD1041" s="45"/>
      <c r="GSE1041" s="45"/>
      <c r="GSF1041" s="45"/>
      <c r="GSG1041" s="45"/>
      <c r="GSH1041" s="45"/>
      <c r="GSI1041" s="45"/>
      <c r="GSJ1041" s="45"/>
      <c r="GSK1041" s="45"/>
      <c r="GSL1041" s="45"/>
      <c r="GSM1041" s="45"/>
      <c r="GSN1041" s="45"/>
      <c r="GSO1041" s="45"/>
      <c r="GSP1041" s="45"/>
      <c r="GSQ1041" s="45"/>
      <c r="GSR1041" s="45"/>
      <c r="GSS1041" s="45"/>
      <c r="GST1041" s="45"/>
      <c r="GSU1041" s="45"/>
      <c r="GSV1041" s="45"/>
      <c r="GSW1041" s="45"/>
      <c r="GSX1041" s="45"/>
      <c r="GSY1041" s="45"/>
      <c r="GSZ1041" s="45"/>
      <c r="GTA1041" s="45"/>
      <c r="GTB1041" s="45"/>
      <c r="GTC1041" s="45"/>
      <c r="GTD1041" s="45"/>
      <c r="GTE1041" s="45"/>
      <c r="GTF1041" s="45"/>
      <c r="GTG1041" s="45"/>
      <c r="GTH1041" s="45"/>
      <c r="GTI1041" s="45"/>
      <c r="GTJ1041" s="45"/>
      <c r="GTK1041" s="45"/>
      <c r="GTL1041" s="45"/>
      <c r="GTM1041" s="45"/>
      <c r="GTN1041" s="45"/>
      <c r="GTO1041" s="45"/>
      <c r="GTP1041" s="45"/>
      <c r="GTQ1041" s="45"/>
      <c r="GTR1041" s="45"/>
      <c r="GTS1041" s="45"/>
      <c r="GTT1041" s="45"/>
      <c r="GTU1041" s="45"/>
      <c r="GTV1041" s="45"/>
      <c r="GTW1041" s="45"/>
      <c r="GTX1041" s="45"/>
      <c r="GTY1041" s="45"/>
      <c r="GTZ1041" s="45"/>
      <c r="GUA1041" s="45"/>
      <c r="GUB1041" s="45"/>
      <c r="GUC1041" s="45"/>
      <c r="GUD1041" s="45"/>
      <c r="GUE1041" s="45"/>
      <c r="GUF1041" s="45"/>
      <c r="GUG1041" s="45"/>
      <c r="GUH1041" s="45"/>
      <c r="GUI1041" s="45"/>
      <c r="GUJ1041" s="45"/>
      <c r="GUK1041" s="45"/>
      <c r="GUL1041" s="45"/>
      <c r="GUM1041" s="45"/>
      <c r="GUN1041" s="45"/>
      <c r="GUO1041" s="45"/>
      <c r="GUP1041" s="45"/>
      <c r="GUQ1041" s="45"/>
      <c r="GUR1041" s="45"/>
      <c r="GUS1041" s="45"/>
      <c r="GUT1041" s="45"/>
      <c r="GUU1041" s="45"/>
      <c r="GUV1041" s="45"/>
      <c r="GUW1041" s="45"/>
      <c r="GUX1041" s="45"/>
      <c r="GUY1041" s="45"/>
      <c r="GUZ1041" s="45"/>
      <c r="GVA1041" s="45"/>
      <c r="GVB1041" s="45"/>
      <c r="GVC1041" s="45"/>
      <c r="GVD1041" s="45"/>
      <c r="GVE1041" s="45"/>
      <c r="GVF1041" s="45"/>
      <c r="GVG1041" s="45"/>
      <c r="GVH1041" s="45"/>
      <c r="GVI1041" s="45"/>
      <c r="GVJ1041" s="45"/>
      <c r="GVK1041" s="45"/>
      <c r="GVL1041" s="45"/>
      <c r="GVM1041" s="45"/>
      <c r="GVN1041" s="45"/>
      <c r="GVO1041" s="45"/>
      <c r="GVP1041" s="45"/>
      <c r="GVQ1041" s="45"/>
      <c r="GVR1041" s="45"/>
      <c r="GVS1041" s="45"/>
      <c r="GVT1041" s="45"/>
      <c r="GVU1041" s="45"/>
      <c r="GVV1041" s="45"/>
      <c r="GVW1041" s="45"/>
      <c r="GVX1041" s="45"/>
      <c r="GVY1041" s="45"/>
      <c r="GVZ1041" s="45"/>
      <c r="GWA1041" s="45"/>
      <c r="GWB1041" s="45"/>
      <c r="GWC1041" s="45"/>
      <c r="GWD1041" s="45"/>
      <c r="GWE1041" s="45"/>
      <c r="GWF1041" s="45"/>
      <c r="GWG1041" s="45"/>
      <c r="GWH1041" s="45"/>
      <c r="GWI1041" s="45"/>
      <c r="GWJ1041" s="45"/>
      <c r="GWK1041" s="45"/>
      <c r="GWL1041" s="45"/>
      <c r="GWM1041" s="45"/>
      <c r="GWN1041" s="45"/>
      <c r="GWO1041" s="45"/>
      <c r="GWP1041" s="45"/>
      <c r="GWQ1041" s="45"/>
      <c r="GWR1041" s="45"/>
      <c r="GWS1041" s="45"/>
      <c r="GWT1041" s="45"/>
      <c r="GWU1041" s="45"/>
      <c r="GWV1041" s="45"/>
      <c r="GWW1041" s="45"/>
      <c r="GWX1041" s="45"/>
      <c r="GWY1041" s="45"/>
      <c r="GWZ1041" s="45"/>
      <c r="GXA1041" s="45"/>
      <c r="GXB1041" s="45"/>
      <c r="GXC1041" s="45"/>
      <c r="GXD1041" s="45"/>
      <c r="GXE1041" s="45"/>
      <c r="GXF1041" s="45"/>
      <c r="GXG1041" s="45"/>
      <c r="GXH1041" s="45"/>
      <c r="GXI1041" s="45"/>
      <c r="GXJ1041" s="45"/>
      <c r="GXK1041" s="45"/>
      <c r="GXL1041" s="45"/>
      <c r="GXM1041" s="45"/>
      <c r="GXN1041" s="45"/>
      <c r="GXO1041" s="45"/>
      <c r="GXP1041" s="45"/>
      <c r="GXQ1041" s="45"/>
      <c r="GXR1041" s="45"/>
      <c r="GXS1041" s="45"/>
      <c r="GXT1041" s="45"/>
      <c r="GXU1041" s="45"/>
      <c r="GXV1041" s="45"/>
      <c r="GXW1041" s="45"/>
      <c r="GXX1041" s="45"/>
      <c r="GXY1041" s="45"/>
      <c r="GXZ1041" s="45"/>
      <c r="GYA1041" s="45"/>
      <c r="GYB1041" s="45"/>
      <c r="GYC1041" s="45"/>
      <c r="GYD1041" s="45"/>
      <c r="GYE1041" s="45"/>
      <c r="GYF1041" s="45"/>
      <c r="GYG1041" s="45"/>
      <c r="GYH1041" s="45"/>
      <c r="GYI1041" s="45"/>
      <c r="GYJ1041" s="45"/>
      <c r="GYK1041" s="45"/>
      <c r="GYL1041" s="45"/>
      <c r="GYM1041" s="45"/>
      <c r="GYN1041" s="45"/>
      <c r="GYO1041" s="45"/>
      <c r="GYP1041" s="45"/>
      <c r="GYQ1041" s="45"/>
      <c r="GYR1041" s="45"/>
      <c r="GYS1041" s="45"/>
      <c r="GYT1041" s="45"/>
      <c r="GYU1041" s="45"/>
      <c r="GYV1041" s="45"/>
      <c r="GYW1041" s="45"/>
      <c r="GYX1041" s="45"/>
      <c r="GYY1041" s="45"/>
      <c r="GYZ1041" s="45"/>
      <c r="GZA1041" s="45"/>
      <c r="GZB1041" s="45"/>
      <c r="GZC1041" s="45"/>
      <c r="GZD1041" s="45"/>
      <c r="GZE1041" s="45"/>
      <c r="GZF1041" s="45"/>
      <c r="GZG1041" s="45"/>
      <c r="GZH1041" s="45"/>
      <c r="GZI1041" s="45"/>
      <c r="GZJ1041" s="45"/>
      <c r="GZK1041" s="45"/>
      <c r="GZL1041" s="45"/>
      <c r="GZM1041" s="45"/>
      <c r="GZN1041" s="45"/>
      <c r="GZO1041" s="45"/>
      <c r="GZP1041" s="45"/>
      <c r="GZQ1041" s="45"/>
      <c r="GZR1041" s="45"/>
      <c r="GZS1041" s="45"/>
      <c r="GZT1041" s="45"/>
      <c r="GZU1041" s="45"/>
      <c r="GZV1041" s="45"/>
      <c r="GZW1041" s="45"/>
      <c r="GZX1041" s="45"/>
      <c r="GZY1041" s="45"/>
      <c r="GZZ1041" s="45"/>
      <c r="HAA1041" s="45"/>
      <c r="HAB1041" s="45"/>
      <c r="HAC1041" s="45"/>
      <c r="HAD1041" s="45"/>
      <c r="HAE1041" s="45"/>
      <c r="HAF1041" s="45"/>
      <c r="HAG1041" s="45"/>
      <c r="HAH1041" s="45"/>
      <c r="HAI1041" s="45"/>
      <c r="HAJ1041" s="45"/>
      <c r="HAK1041" s="45"/>
      <c r="HAL1041" s="45"/>
      <c r="HAM1041" s="45"/>
      <c r="HAN1041" s="45"/>
      <c r="HAO1041" s="45"/>
      <c r="HAP1041" s="45"/>
      <c r="HAQ1041" s="45"/>
      <c r="HAR1041" s="45"/>
      <c r="HAS1041" s="45"/>
      <c r="HAT1041" s="45"/>
      <c r="HAU1041" s="45"/>
      <c r="HAV1041" s="45"/>
      <c r="HAW1041" s="45"/>
      <c r="HAX1041" s="45"/>
      <c r="HAY1041" s="45"/>
      <c r="HAZ1041" s="45"/>
      <c r="HBA1041" s="45"/>
      <c r="HBB1041" s="45"/>
      <c r="HBC1041" s="45"/>
      <c r="HBD1041" s="45"/>
      <c r="HBE1041" s="45"/>
      <c r="HBF1041" s="45"/>
      <c r="HBG1041" s="45"/>
      <c r="HBH1041" s="45"/>
      <c r="HBI1041" s="45"/>
      <c r="HBJ1041" s="45"/>
      <c r="HBK1041" s="45"/>
      <c r="HBL1041" s="45"/>
      <c r="HBM1041" s="45"/>
      <c r="HBN1041" s="45"/>
      <c r="HBO1041" s="45"/>
      <c r="HBP1041" s="45"/>
      <c r="HBQ1041" s="45"/>
      <c r="HBR1041" s="45"/>
      <c r="HBS1041" s="45"/>
      <c r="HBT1041" s="45"/>
      <c r="HBU1041" s="45"/>
      <c r="HBV1041" s="45"/>
      <c r="HBW1041" s="45"/>
      <c r="HBX1041" s="45"/>
      <c r="HBY1041" s="45"/>
      <c r="HBZ1041" s="45"/>
      <c r="HCA1041" s="45"/>
      <c r="HCB1041" s="45"/>
      <c r="HCC1041" s="45"/>
      <c r="HCD1041" s="45"/>
      <c r="HCE1041" s="45"/>
      <c r="HCF1041" s="45"/>
      <c r="HCG1041" s="45"/>
      <c r="HCH1041" s="45"/>
      <c r="HCI1041" s="45"/>
      <c r="HCJ1041" s="45"/>
      <c r="HCK1041" s="45"/>
      <c r="HCL1041" s="45"/>
      <c r="HCM1041" s="45"/>
      <c r="HCN1041" s="45"/>
      <c r="HCO1041" s="45"/>
      <c r="HCP1041" s="45"/>
      <c r="HCQ1041" s="45"/>
      <c r="HCR1041" s="45"/>
      <c r="HCS1041" s="45"/>
      <c r="HCT1041" s="45"/>
      <c r="HCU1041" s="45"/>
      <c r="HCV1041" s="45"/>
      <c r="HCW1041" s="45"/>
      <c r="HCX1041" s="45"/>
      <c r="HCY1041" s="45"/>
      <c r="HCZ1041" s="45"/>
      <c r="HDA1041" s="45"/>
      <c r="HDB1041" s="45"/>
      <c r="HDC1041" s="45"/>
      <c r="HDD1041" s="45"/>
      <c r="HDE1041" s="45"/>
      <c r="HDF1041" s="45"/>
      <c r="HDG1041" s="45"/>
      <c r="HDH1041" s="45"/>
      <c r="HDI1041" s="45"/>
      <c r="HDJ1041" s="45"/>
      <c r="HDK1041" s="45"/>
      <c r="HDL1041" s="45"/>
      <c r="HDM1041" s="45"/>
      <c r="HDN1041" s="45"/>
      <c r="HDO1041" s="45"/>
      <c r="HDP1041" s="45"/>
      <c r="HDQ1041" s="45"/>
      <c r="HDR1041" s="45"/>
      <c r="HDS1041" s="45"/>
      <c r="HDT1041" s="45"/>
      <c r="HDU1041" s="45"/>
      <c r="HDV1041" s="45"/>
      <c r="HDW1041" s="45"/>
      <c r="HDX1041" s="45"/>
      <c r="HDY1041" s="45"/>
      <c r="HDZ1041" s="45"/>
      <c r="HEA1041" s="45"/>
      <c r="HEB1041" s="45"/>
      <c r="HEC1041" s="45"/>
      <c r="HED1041" s="45"/>
      <c r="HEE1041" s="45"/>
      <c r="HEF1041" s="45"/>
      <c r="HEG1041" s="45"/>
      <c r="HEH1041" s="45"/>
      <c r="HEI1041" s="45"/>
      <c r="HEJ1041" s="45"/>
      <c r="HEK1041" s="45"/>
      <c r="HEL1041" s="45"/>
      <c r="HEM1041" s="45"/>
      <c r="HEN1041" s="45"/>
      <c r="HEO1041" s="45"/>
      <c r="HEP1041" s="45"/>
      <c r="HEQ1041" s="45"/>
      <c r="HER1041" s="45"/>
      <c r="HES1041" s="45"/>
      <c r="HET1041" s="45"/>
      <c r="HEU1041" s="45"/>
      <c r="HEV1041" s="45"/>
      <c r="HEW1041" s="45"/>
      <c r="HEX1041" s="45"/>
      <c r="HEY1041" s="45"/>
      <c r="HEZ1041" s="45"/>
      <c r="HFA1041" s="45"/>
      <c r="HFB1041" s="45"/>
      <c r="HFC1041" s="45"/>
      <c r="HFD1041" s="45"/>
      <c r="HFE1041" s="45"/>
      <c r="HFF1041" s="45"/>
      <c r="HFG1041" s="45"/>
      <c r="HFH1041" s="45"/>
      <c r="HFI1041" s="45"/>
      <c r="HFJ1041" s="45"/>
      <c r="HFK1041" s="45"/>
      <c r="HFL1041" s="45"/>
      <c r="HFM1041" s="45"/>
      <c r="HFN1041" s="45"/>
      <c r="HFO1041" s="45"/>
      <c r="HFP1041" s="45"/>
      <c r="HFQ1041" s="45"/>
      <c r="HFR1041" s="45"/>
      <c r="HFS1041" s="45"/>
      <c r="HFT1041" s="45"/>
      <c r="HFU1041" s="45"/>
      <c r="HFV1041" s="45"/>
      <c r="HFW1041" s="45"/>
      <c r="HFX1041" s="45"/>
      <c r="HFY1041" s="45"/>
      <c r="HFZ1041" s="45"/>
      <c r="HGA1041" s="45"/>
      <c r="HGB1041" s="45"/>
      <c r="HGC1041" s="45"/>
      <c r="HGD1041" s="45"/>
      <c r="HGE1041" s="45"/>
      <c r="HGF1041" s="45"/>
      <c r="HGG1041" s="45"/>
      <c r="HGH1041" s="45"/>
      <c r="HGI1041" s="45"/>
      <c r="HGJ1041" s="45"/>
      <c r="HGK1041" s="45"/>
      <c r="HGL1041" s="45"/>
      <c r="HGM1041" s="45"/>
      <c r="HGN1041" s="45"/>
      <c r="HGO1041" s="45"/>
      <c r="HGP1041" s="45"/>
      <c r="HGQ1041" s="45"/>
      <c r="HGR1041" s="45"/>
      <c r="HGS1041" s="45"/>
      <c r="HGT1041" s="45"/>
      <c r="HGU1041" s="45"/>
      <c r="HGV1041" s="45"/>
      <c r="HGW1041" s="45"/>
      <c r="HGX1041" s="45"/>
      <c r="HGY1041" s="45"/>
      <c r="HGZ1041" s="45"/>
      <c r="HHA1041" s="45"/>
      <c r="HHB1041" s="45"/>
      <c r="HHC1041" s="45"/>
      <c r="HHD1041" s="45"/>
      <c r="HHE1041" s="45"/>
      <c r="HHF1041" s="45"/>
      <c r="HHG1041" s="45"/>
      <c r="HHH1041" s="45"/>
      <c r="HHI1041" s="45"/>
      <c r="HHJ1041" s="45"/>
      <c r="HHK1041" s="45"/>
      <c r="HHL1041" s="45"/>
      <c r="HHM1041" s="45"/>
      <c r="HHN1041" s="45"/>
      <c r="HHO1041" s="45"/>
      <c r="HHP1041" s="45"/>
      <c r="HHQ1041" s="45"/>
      <c r="HHR1041" s="45"/>
      <c r="HHS1041" s="45"/>
      <c r="HHT1041" s="45"/>
      <c r="HHU1041" s="45"/>
      <c r="HHV1041" s="45"/>
      <c r="HHW1041" s="45"/>
      <c r="HHX1041" s="45"/>
      <c r="HHY1041" s="45"/>
      <c r="HHZ1041" s="45"/>
      <c r="HIA1041" s="45"/>
      <c r="HIB1041" s="45"/>
      <c r="HIC1041" s="45"/>
      <c r="HID1041" s="45"/>
      <c r="HIE1041" s="45"/>
      <c r="HIF1041" s="45"/>
      <c r="HIG1041" s="45"/>
      <c r="HIH1041" s="45"/>
      <c r="HII1041" s="45"/>
      <c r="HIJ1041" s="45"/>
      <c r="HIK1041" s="45"/>
      <c r="HIL1041" s="45"/>
      <c r="HIM1041" s="45"/>
      <c r="HIN1041" s="45"/>
      <c r="HIO1041" s="45"/>
      <c r="HIP1041" s="45"/>
      <c r="HIQ1041" s="45"/>
      <c r="HIR1041" s="45"/>
      <c r="HIS1041" s="45"/>
      <c r="HIT1041" s="45"/>
      <c r="HIU1041" s="45"/>
      <c r="HIV1041" s="45"/>
      <c r="HIW1041" s="45"/>
      <c r="HIX1041" s="45"/>
      <c r="HIY1041" s="45"/>
      <c r="HIZ1041" s="45"/>
      <c r="HJA1041" s="45"/>
      <c r="HJB1041" s="45"/>
      <c r="HJC1041" s="45"/>
      <c r="HJD1041" s="45"/>
      <c r="HJE1041" s="45"/>
      <c r="HJF1041" s="45"/>
      <c r="HJG1041" s="45"/>
      <c r="HJH1041" s="45"/>
      <c r="HJI1041" s="45"/>
      <c r="HJJ1041" s="45"/>
      <c r="HJK1041" s="45"/>
      <c r="HJL1041" s="45"/>
      <c r="HJM1041" s="45"/>
      <c r="HJN1041" s="45"/>
      <c r="HJO1041" s="45"/>
      <c r="HJP1041" s="45"/>
      <c r="HJQ1041" s="45"/>
      <c r="HJR1041" s="45"/>
      <c r="HJS1041" s="45"/>
      <c r="HJT1041" s="45"/>
      <c r="HJU1041" s="45"/>
      <c r="HJV1041" s="45"/>
      <c r="HJW1041" s="45"/>
      <c r="HJX1041" s="45"/>
      <c r="HJY1041" s="45"/>
      <c r="HJZ1041" s="45"/>
      <c r="HKA1041" s="45"/>
      <c r="HKB1041" s="45"/>
      <c r="HKC1041" s="45"/>
      <c r="HKD1041" s="45"/>
      <c r="HKE1041" s="45"/>
      <c r="HKF1041" s="45"/>
      <c r="HKG1041" s="45"/>
      <c r="HKH1041" s="45"/>
      <c r="HKI1041" s="45"/>
      <c r="HKJ1041" s="45"/>
      <c r="HKK1041" s="45"/>
      <c r="HKL1041" s="45"/>
      <c r="HKM1041" s="45"/>
      <c r="HKN1041" s="45"/>
      <c r="HKO1041" s="45"/>
      <c r="HKP1041" s="45"/>
      <c r="HKQ1041" s="45"/>
      <c r="HKR1041" s="45"/>
      <c r="HKS1041" s="45"/>
      <c r="HKT1041" s="45"/>
      <c r="HKU1041" s="45"/>
      <c r="HKV1041" s="45"/>
      <c r="HKW1041" s="45"/>
      <c r="HKX1041" s="45"/>
      <c r="HKY1041" s="45"/>
      <c r="HKZ1041" s="45"/>
      <c r="HLA1041" s="45"/>
      <c r="HLB1041" s="45"/>
      <c r="HLC1041" s="45"/>
      <c r="HLD1041" s="45"/>
      <c r="HLE1041" s="45"/>
      <c r="HLF1041" s="45"/>
      <c r="HLG1041" s="45"/>
      <c r="HLH1041" s="45"/>
      <c r="HLI1041" s="45"/>
      <c r="HLJ1041" s="45"/>
      <c r="HLK1041" s="45"/>
      <c r="HLL1041" s="45"/>
      <c r="HLM1041" s="45"/>
      <c r="HLN1041" s="45"/>
      <c r="HLO1041" s="45"/>
      <c r="HLP1041" s="45"/>
      <c r="HLQ1041" s="45"/>
      <c r="HLR1041" s="45"/>
      <c r="HLS1041" s="45"/>
      <c r="HLT1041" s="45"/>
      <c r="HLU1041" s="45"/>
      <c r="HLV1041" s="45"/>
      <c r="HLW1041" s="45"/>
      <c r="HLX1041" s="45"/>
      <c r="HLY1041" s="45"/>
      <c r="HLZ1041" s="45"/>
      <c r="HMA1041" s="45"/>
      <c r="HMB1041" s="45"/>
      <c r="HMC1041" s="45"/>
      <c r="HMD1041" s="45"/>
      <c r="HME1041" s="45"/>
      <c r="HMF1041" s="45"/>
      <c r="HMG1041" s="45"/>
      <c r="HMH1041" s="45"/>
      <c r="HMI1041" s="45"/>
      <c r="HMJ1041" s="45"/>
      <c r="HMK1041" s="45"/>
      <c r="HML1041" s="45"/>
      <c r="HMM1041" s="45"/>
      <c r="HMN1041" s="45"/>
      <c r="HMO1041" s="45"/>
      <c r="HMP1041" s="45"/>
      <c r="HMQ1041" s="45"/>
      <c r="HMR1041" s="45"/>
      <c r="HMS1041" s="45"/>
      <c r="HMT1041" s="45"/>
      <c r="HMU1041" s="45"/>
      <c r="HMV1041" s="45"/>
      <c r="HMW1041" s="45"/>
      <c r="HMX1041" s="45"/>
      <c r="HMY1041" s="45"/>
      <c r="HMZ1041" s="45"/>
      <c r="HNA1041" s="45"/>
      <c r="HNB1041" s="45"/>
      <c r="HNC1041" s="45"/>
      <c r="HND1041" s="45"/>
      <c r="HNE1041" s="45"/>
      <c r="HNF1041" s="45"/>
      <c r="HNG1041" s="45"/>
      <c r="HNH1041" s="45"/>
      <c r="HNI1041" s="45"/>
      <c r="HNJ1041" s="45"/>
      <c r="HNK1041" s="45"/>
      <c r="HNL1041" s="45"/>
      <c r="HNM1041" s="45"/>
      <c r="HNN1041" s="45"/>
      <c r="HNO1041" s="45"/>
      <c r="HNP1041" s="45"/>
      <c r="HNQ1041" s="45"/>
      <c r="HNR1041" s="45"/>
      <c r="HNS1041" s="45"/>
      <c r="HNT1041" s="45"/>
      <c r="HNU1041" s="45"/>
      <c r="HNV1041" s="45"/>
      <c r="HNW1041" s="45"/>
      <c r="HNX1041" s="45"/>
      <c r="HNY1041" s="45"/>
      <c r="HNZ1041" s="45"/>
      <c r="HOA1041" s="45"/>
      <c r="HOB1041" s="45"/>
      <c r="HOC1041" s="45"/>
      <c r="HOD1041" s="45"/>
      <c r="HOE1041" s="45"/>
      <c r="HOF1041" s="45"/>
      <c r="HOG1041" s="45"/>
      <c r="HOH1041" s="45"/>
      <c r="HOI1041" s="45"/>
      <c r="HOJ1041" s="45"/>
      <c r="HOK1041" s="45"/>
      <c r="HOL1041" s="45"/>
      <c r="HOM1041" s="45"/>
      <c r="HON1041" s="45"/>
      <c r="HOO1041" s="45"/>
      <c r="HOP1041" s="45"/>
      <c r="HOQ1041" s="45"/>
      <c r="HOR1041" s="45"/>
      <c r="HOS1041" s="45"/>
      <c r="HOT1041" s="45"/>
      <c r="HOU1041" s="45"/>
      <c r="HOV1041" s="45"/>
      <c r="HOW1041" s="45"/>
      <c r="HOX1041" s="45"/>
      <c r="HOY1041" s="45"/>
      <c r="HOZ1041" s="45"/>
      <c r="HPA1041" s="45"/>
      <c r="HPB1041" s="45"/>
      <c r="HPC1041" s="45"/>
      <c r="HPD1041" s="45"/>
      <c r="HPE1041" s="45"/>
      <c r="HPF1041" s="45"/>
      <c r="HPG1041" s="45"/>
      <c r="HPH1041" s="45"/>
      <c r="HPI1041" s="45"/>
      <c r="HPJ1041" s="45"/>
      <c r="HPK1041" s="45"/>
      <c r="HPL1041" s="45"/>
      <c r="HPM1041" s="45"/>
      <c r="HPN1041" s="45"/>
      <c r="HPO1041" s="45"/>
      <c r="HPP1041" s="45"/>
      <c r="HPQ1041" s="45"/>
      <c r="HPR1041" s="45"/>
      <c r="HPS1041" s="45"/>
      <c r="HPT1041" s="45"/>
      <c r="HPU1041" s="45"/>
      <c r="HPV1041" s="45"/>
      <c r="HPW1041" s="45"/>
      <c r="HPX1041" s="45"/>
      <c r="HPY1041" s="45"/>
      <c r="HPZ1041" s="45"/>
      <c r="HQA1041" s="45"/>
      <c r="HQB1041" s="45"/>
      <c r="HQC1041" s="45"/>
      <c r="HQD1041" s="45"/>
      <c r="HQE1041" s="45"/>
      <c r="HQF1041" s="45"/>
      <c r="HQG1041" s="45"/>
      <c r="HQH1041" s="45"/>
      <c r="HQI1041" s="45"/>
      <c r="HQJ1041" s="45"/>
      <c r="HQK1041" s="45"/>
      <c r="HQL1041" s="45"/>
      <c r="HQM1041" s="45"/>
      <c r="HQN1041" s="45"/>
      <c r="HQO1041" s="45"/>
      <c r="HQP1041" s="45"/>
      <c r="HQQ1041" s="45"/>
      <c r="HQR1041" s="45"/>
      <c r="HQS1041" s="45"/>
      <c r="HQT1041" s="45"/>
      <c r="HQU1041" s="45"/>
      <c r="HQV1041" s="45"/>
      <c r="HQW1041" s="45"/>
      <c r="HQX1041" s="45"/>
      <c r="HQY1041" s="45"/>
      <c r="HQZ1041" s="45"/>
      <c r="HRA1041" s="45"/>
      <c r="HRB1041" s="45"/>
      <c r="HRC1041" s="45"/>
      <c r="HRD1041" s="45"/>
      <c r="HRE1041" s="45"/>
      <c r="HRF1041" s="45"/>
      <c r="HRG1041" s="45"/>
      <c r="HRH1041" s="45"/>
      <c r="HRI1041" s="45"/>
      <c r="HRJ1041" s="45"/>
      <c r="HRK1041" s="45"/>
      <c r="HRL1041" s="45"/>
      <c r="HRM1041" s="45"/>
      <c r="HRN1041" s="45"/>
      <c r="HRO1041" s="45"/>
      <c r="HRP1041" s="45"/>
      <c r="HRQ1041" s="45"/>
      <c r="HRR1041" s="45"/>
      <c r="HRS1041" s="45"/>
      <c r="HRT1041" s="45"/>
      <c r="HRU1041" s="45"/>
      <c r="HRV1041" s="45"/>
      <c r="HRW1041" s="45"/>
      <c r="HRX1041" s="45"/>
      <c r="HRY1041" s="45"/>
      <c r="HRZ1041" s="45"/>
      <c r="HSA1041" s="45"/>
      <c r="HSB1041" s="45"/>
      <c r="HSC1041" s="45"/>
      <c r="HSD1041" s="45"/>
      <c r="HSE1041" s="45"/>
      <c r="HSF1041" s="45"/>
      <c r="HSG1041" s="45"/>
      <c r="HSH1041" s="45"/>
      <c r="HSI1041" s="45"/>
      <c r="HSJ1041" s="45"/>
      <c r="HSK1041" s="45"/>
      <c r="HSL1041" s="45"/>
      <c r="HSM1041" s="45"/>
      <c r="HSN1041" s="45"/>
      <c r="HSO1041" s="45"/>
      <c r="HSP1041" s="45"/>
      <c r="HSQ1041" s="45"/>
      <c r="HSR1041" s="45"/>
      <c r="HSS1041" s="45"/>
      <c r="HST1041" s="45"/>
      <c r="HSU1041" s="45"/>
      <c r="HSV1041" s="45"/>
      <c r="HSW1041" s="45"/>
      <c r="HSX1041" s="45"/>
      <c r="HSY1041" s="45"/>
      <c r="HSZ1041" s="45"/>
      <c r="HTA1041" s="45"/>
      <c r="HTB1041" s="45"/>
      <c r="HTC1041" s="45"/>
      <c r="HTD1041" s="45"/>
      <c r="HTE1041" s="45"/>
      <c r="HTF1041" s="45"/>
      <c r="HTG1041" s="45"/>
      <c r="HTH1041" s="45"/>
      <c r="HTI1041" s="45"/>
      <c r="HTJ1041" s="45"/>
      <c r="HTK1041" s="45"/>
      <c r="HTL1041" s="45"/>
      <c r="HTM1041" s="45"/>
      <c r="HTN1041" s="45"/>
      <c r="HTO1041" s="45"/>
      <c r="HTP1041" s="45"/>
      <c r="HTQ1041" s="45"/>
      <c r="HTR1041" s="45"/>
      <c r="HTS1041" s="45"/>
      <c r="HTT1041" s="45"/>
      <c r="HTU1041" s="45"/>
      <c r="HTV1041" s="45"/>
      <c r="HTW1041" s="45"/>
      <c r="HTX1041" s="45"/>
      <c r="HTY1041" s="45"/>
      <c r="HTZ1041" s="45"/>
      <c r="HUA1041" s="45"/>
      <c r="HUB1041" s="45"/>
      <c r="HUC1041" s="45"/>
      <c r="HUD1041" s="45"/>
      <c r="HUE1041" s="45"/>
      <c r="HUF1041" s="45"/>
      <c r="HUG1041" s="45"/>
      <c r="HUH1041" s="45"/>
      <c r="HUI1041" s="45"/>
      <c r="HUJ1041" s="45"/>
      <c r="HUK1041" s="45"/>
      <c r="HUL1041" s="45"/>
      <c r="HUM1041" s="45"/>
      <c r="HUN1041" s="45"/>
      <c r="HUO1041" s="45"/>
      <c r="HUP1041" s="45"/>
      <c r="HUQ1041" s="45"/>
      <c r="HUR1041" s="45"/>
      <c r="HUS1041" s="45"/>
      <c r="HUT1041" s="45"/>
      <c r="HUU1041" s="45"/>
      <c r="HUV1041" s="45"/>
      <c r="HUW1041" s="45"/>
      <c r="HUX1041" s="45"/>
      <c r="HUY1041" s="45"/>
      <c r="HUZ1041" s="45"/>
      <c r="HVA1041" s="45"/>
      <c r="HVB1041" s="45"/>
      <c r="HVC1041" s="45"/>
      <c r="HVD1041" s="45"/>
      <c r="HVE1041" s="45"/>
      <c r="HVF1041" s="45"/>
      <c r="HVG1041" s="45"/>
      <c r="HVH1041" s="45"/>
      <c r="HVI1041" s="45"/>
      <c r="HVJ1041" s="45"/>
      <c r="HVK1041" s="45"/>
      <c r="HVL1041" s="45"/>
      <c r="HVM1041" s="45"/>
      <c r="HVN1041" s="45"/>
      <c r="HVO1041" s="45"/>
      <c r="HVP1041" s="45"/>
      <c r="HVQ1041" s="45"/>
      <c r="HVR1041" s="45"/>
      <c r="HVS1041" s="45"/>
      <c r="HVT1041" s="45"/>
      <c r="HVU1041" s="45"/>
      <c r="HVV1041" s="45"/>
      <c r="HVW1041" s="45"/>
      <c r="HVX1041" s="45"/>
      <c r="HVY1041" s="45"/>
      <c r="HVZ1041" s="45"/>
      <c r="HWA1041" s="45"/>
      <c r="HWB1041" s="45"/>
      <c r="HWC1041" s="45"/>
      <c r="HWD1041" s="45"/>
      <c r="HWE1041" s="45"/>
      <c r="HWF1041" s="45"/>
      <c r="HWG1041" s="45"/>
      <c r="HWH1041" s="45"/>
      <c r="HWI1041" s="45"/>
      <c r="HWJ1041" s="45"/>
      <c r="HWK1041" s="45"/>
      <c r="HWL1041" s="45"/>
      <c r="HWM1041" s="45"/>
      <c r="HWN1041" s="45"/>
      <c r="HWO1041" s="45"/>
      <c r="HWP1041" s="45"/>
      <c r="HWQ1041" s="45"/>
      <c r="HWR1041" s="45"/>
      <c r="HWS1041" s="45"/>
      <c r="HWT1041" s="45"/>
      <c r="HWU1041" s="45"/>
      <c r="HWV1041" s="45"/>
      <c r="HWW1041" s="45"/>
      <c r="HWX1041" s="45"/>
      <c r="HWY1041" s="45"/>
      <c r="HWZ1041" s="45"/>
      <c r="HXA1041" s="45"/>
      <c r="HXB1041" s="45"/>
      <c r="HXC1041" s="45"/>
      <c r="HXD1041" s="45"/>
      <c r="HXE1041" s="45"/>
      <c r="HXF1041" s="45"/>
      <c r="HXG1041" s="45"/>
      <c r="HXH1041" s="45"/>
      <c r="HXI1041" s="45"/>
      <c r="HXJ1041" s="45"/>
      <c r="HXK1041" s="45"/>
      <c r="HXL1041" s="45"/>
      <c r="HXM1041" s="45"/>
      <c r="HXN1041" s="45"/>
      <c r="HXO1041" s="45"/>
      <c r="HXP1041" s="45"/>
      <c r="HXQ1041" s="45"/>
      <c r="HXR1041" s="45"/>
      <c r="HXS1041" s="45"/>
      <c r="HXT1041" s="45"/>
      <c r="HXU1041" s="45"/>
      <c r="HXV1041" s="45"/>
      <c r="HXW1041" s="45"/>
      <c r="HXX1041" s="45"/>
      <c r="HXY1041" s="45"/>
      <c r="HXZ1041" s="45"/>
      <c r="HYA1041" s="45"/>
      <c r="HYB1041" s="45"/>
      <c r="HYC1041" s="45"/>
      <c r="HYD1041" s="45"/>
      <c r="HYE1041" s="45"/>
      <c r="HYF1041" s="45"/>
      <c r="HYG1041" s="45"/>
      <c r="HYH1041" s="45"/>
      <c r="HYI1041" s="45"/>
      <c r="HYJ1041" s="45"/>
      <c r="HYK1041" s="45"/>
      <c r="HYL1041" s="45"/>
      <c r="HYM1041" s="45"/>
      <c r="HYN1041" s="45"/>
      <c r="HYO1041" s="45"/>
      <c r="HYP1041" s="45"/>
      <c r="HYQ1041" s="45"/>
      <c r="HYR1041" s="45"/>
      <c r="HYS1041" s="45"/>
      <c r="HYT1041" s="45"/>
      <c r="HYU1041" s="45"/>
      <c r="HYV1041" s="45"/>
      <c r="HYW1041" s="45"/>
      <c r="HYX1041" s="45"/>
      <c r="HYY1041" s="45"/>
      <c r="HYZ1041" s="45"/>
      <c r="HZA1041" s="45"/>
      <c r="HZB1041" s="45"/>
      <c r="HZC1041" s="45"/>
      <c r="HZD1041" s="45"/>
      <c r="HZE1041" s="45"/>
      <c r="HZF1041" s="45"/>
      <c r="HZG1041" s="45"/>
      <c r="HZH1041" s="45"/>
      <c r="HZI1041" s="45"/>
      <c r="HZJ1041" s="45"/>
      <c r="HZK1041" s="45"/>
      <c r="HZL1041" s="45"/>
      <c r="HZM1041" s="45"/>
      <c r="HZN1041" s="45"/>
      <c r="HZO1041" s="45"/>
      <c r="HZP1041" s="45"/>
      <c r="HZQ1041" s="45"/>
      <c r="HZR1041" s="45"/>
      <c r="HZS1041" s="45"/>
      <c r="HZT1041" s="45"/>
      <c r="HZU1041" s="45"/>
      <c r="HZV1041" s="45"/>
      <c r="HZW1041" s="45"/>
      <c r="HZX1041" s="45"/>
      <c r="HZY1041" s="45"/>
      <c r="HZZ1041" s="45"/>
      <c r="IAA1041" s="45"/>
      <c r="IAB1041" s="45"/>
      <c r="IAC1041" s="45"/>
      <c r="IAD1041" s="45"/>
      <c r="IAE1041" s="45"/>
      <c r="IAF1041" s="45"/>
      <c r="IAG1041" s="45"/>
      <c r="IAH1041" s="45"/>
      <c r="IAI1041" s="45"/>
      <c r="IAJ1041" s="45"/>
      <c r="IAK1041" s="45"/>
      <c r="IAL1041" s="45"/>
      <c r="IAM1041" s="45"/>
      <c r="IAN1041" s="45"/>
      <c r="IAO1041" s="45"/>
      <c r="IAP1041" s="45"/>
      <c r="IAQ1041" s="45"/>
      <c r="IAR1041" s="45"/>
      <c r="IAS1041" s="45"/>
      <c r="IAT1041" s="45"/>
      <c r="IAU1041" s="45"/>
      <c r="IAV1041" s="45"/>
      <c r="IAW1041" s="45"/>
      <c r="IAX1041" s="45"/>
      <c r="IAY1041" s="45"/>
      <c r="IAZ1041" s="45"/>
      <c r="IBA1041" s="45"/>
      <c r="IBB1041" s="45"/>
      <c r="IBC1041" s="45"/>
      <c r="IBD1041" s="45"/>
      <c r="IBE1041" s="45"/>
      <c r="IBF1041" s="45"/>
      <c r="IBG1041" s="45"/>
      <c r="IBH1041" s="45"/>
      <c r="IBI1041" s="45"/>
      <c r="IBJ1041" s="45"/>
      <c r="IBK1041" s="45"/>
      <c r="IBL1041" s="45"/>
      <c r="IBM1041" s="45"/>
      <c r="IBN1041" s="45"/>
      <c r="IBO1041" s="45"/>
      <c r="IBP1041" s="45"/>
      <c r="IBQ1041" s="45"/>
      <c r="IBR1041" s="45"/>
      <c r="IBS1041" s="45"/>
      <c r="IBT1041" s="45"/>
      <c r="IBU1041" s="45"/>
      <c r="IBV1041" s="45"/>
      <c r="IBW1041" s="45"/>
      <c r="IBX1041" s="45"/>
      <c r="IBY1041" s="45"/>
      <c r="IBZ1041" s="45"/>
      <c r="ICA1041" s="45"/>
      <c r="ICB1041" s="45"/>
      <c r="ICC1041" s="45"/>
      <c r="ICD1041" s="45"/>
      <c r="ICE1041" s="45"/>
      <c r="ICF1041" s="45"/>
      <c r="ICG1041" s="45"/>
      <c r="ICH1041" s="45"/>
      <c r="ICI1041" s="45"/>
      <c r="ICJ1041" s="45"/>
      <c r="ICK1041" s="45"/>
      <c r="ICL1041" s="45"/>
      <c r="ICM1041" s="45"/>
      <c r="ICN1041" s="45"/>
      <c r="ICO1041" s="45"/>
      <c r="ICP1041" s="45"/>
      <c r="ICQ1041" s="45"/>
      <c r="ICR1041" s="45"/>
      <c r="ICS1041" s="45"/>
      <c r="ICT1041" s="45"/>
      <c r="ICU1041" s="45"/>
      <c r="ICV1041" s="45"/>
      <c r="ICW1041" s="45"/>
      <c r="ICX1041" s="45"/>
      <c r="ICY1041" s="45"/>
      <c r="ICZ1041" s="45"/>
      <c r="IDA1041" s="45"/>
      <c r="IDB1041" s="45"/>
      <c r="IDC1041" s="45"/>
      <c r="IDD1041" s="45"/>
      <c r="IDE1041" s="45"/>
      <c r="IDF1041" s="45"/>
      <c r="IDG1041" s="45"/>
      <c r="IDH1041" s="45"/>
      <c r="IDI1041" s="45"/>
      <c r="IDJ1041" s="45"/>
      <c r="IDK1041" s="45"/>
      <c r="IDL1041" s="45"/>
      <c r="IDM1041" s="45"/>
      <c r="IDN1041" s="45"/>
      <c r="IDO1041" s="45"/>
      <c r="IDP1041" s="45"/>
      <c r="IDQ1041" s="45"/>
      <c r="IDR1041" s="45"/>
      <c r="IDS1041" s="45"/>
      <c r="IDT1041" s="45"/>
      <c r="IDU1041" s="45"/>
      <c r="IDV1041" s="45"/>
      <c r="IDW1041" s="45"/>
      <c r="IDX1041" s="45"/>
      <c r="IDY1041" s="45"/>
      <c r="IDZ1041" s="45"/>
      <c r="IEA1041" s="45"/>
      <c r="IEB1041" s="45"/>
      <c r="IEC1041" s="45"/>
      <c r="IED1041" s="45"/>
      <c r="IEE1041" s="45"/>
      <c r="IEF1041" s="45"/>
      <c r="IEG1041" s="45"/>
      <c r="IEH1041" s="45"/>
      <c r="IEI1041" s="45"/>
      <c r="IEJ1041" s="45"/>
      <c r="IEK1041" s="45"/>
      <c r="IEL1041" s="45"/>
      <c r="IEM1041" s="45"/>
      <c r="IEN1041" s="45"/>
      <c r="IEO1041" s="45"/>
      <c r="IEP1041" s="45"/>
      <c r="IEQ1041" s="45"/>
      <c r="IER1041" s="45"/>
      <c r="IES1041" s="45"/>
      <c r="IET1041" s="45"/>
      <c r="IEU1041" s="45"/>
      <c r="IEV1041" s="45"/>
      <c r="IEW1041" s="45"/>
      <c r="IEX1041" s="45"/>
      <c r="IEY1041" s="45"/>
      <c r="IEZ1041" s="45"/>
      <c r="IFA1041" s="45"/>
      <c r="IFB1041" s="45"/>
      <c r="IFC1041" s="45"/>
      <c r="IFD1041" s="45"/>
      <c r="IFE1041" s="45"/>
      <c r="IFF1041" s="45"/>
      <c r="IFG1041" s="45"/>
      <c r="IFH1041" s="45"/>
      <c r="IFI1041" s="45"/>
      <c r="IFJ1041" s="45"/>
      <c r="IFK1041" s="45"/>
      <c r="IFL1041" s="45"/>
      <c r="IFM1041" s="45"/>
      <c r="IFN1041" s="45"/>
      <c r="IFO1041" s="45"/>
      <c r="IFP1041" s="45"/>
      <c r="IFQ1041" s="45"/>
      <c r="IFR1041" s="45"/>
      <c r="IFS1041" s="45"/>
      <c r="IFT1041" s="45"/>
      <c r="IFU1041" s="45"/>
      <c r="IFV1041" s="45"/>
      <c r="IFW1041" s="45"/>
      <c r="IFX1041" s="45"/>
      <c r="IFY1041" s="45"/>
      <c r="IFZ1041" s="45"/>
      <c r="IGA1041" s="45"/>
      <c r="IGB1041" s="45"/>
      <c r="IGC1041" s="45"/>
      <c r="IGD1041" s="45"/>
      <c r="IGE1041" s="45"/>
      <c r="IGF1041" s="45"/>
      <c r="IGG1041" s="45"/>
      <c r="IGH1041" s="45"/>
      <c r="IGI1041" s="45"/>
      <c r="IGJ1041" s="45"/>
      <c r="IGK1041" s="45"/>
      <c r="IGL1041" s="45"/>
      <c r="IGM1041" s="45"/>
      <c r="IGN1041" s="45"/>
      <c r="IGO1041" s="45"/>
      <c r="IGP1041" s="45"/>
      <c r="IGQ1041" s="45"/>
      <c r="IGR1041" s="45"/>
      <c r="IGS1041" s="45"/>
      <c r="IGT1041" s="45"/>
      <c r="IGU1041" s="45"/>
      <c r="IGV1041" s="45"/>
      <c r="IGW1041" s="45"/>
      <c r="IGX1041" s="45"/>
      <c r="IGY1041" s="45"/>
      <c r="IGZ1041" s="45"/>
      <c r="IHA1041" s="45"/>
      <c r="IHB1041" s="45"/>
      <c r="IHC1041" s="45"/>
      <c r="IHD1041" s="45"/>
      <c r="IHE1041" s="45"/>
      <c r="IHF1041" s="45"/>
      <c r="IHG1041" s="45"/>
      <c r="IHH1041" s="45"/>
      <c r="IHI1041" s="45"/>
      <c r="IHJ1041" s="45"/>
      <c r="IHK1041" s="45"/>
      <c r="IHL1041" s="45"/>
      <c r="IHM1041" s="45"/>
      <c r="IHN1041" s="45"/>
      <c r="IHO1041" s="45"/>
      <c r="IHP1041" s="45"/>
      <c r="IHQ1041" s="45"/>
      <c r="IHR1041" s="45"/>
      <c r="IHS1041" s="45"/>
      <c r="IHT1041" s="45"/>
      <c r="IHU1041" s="45"/>
      <c r="IHV1041" s="45"/>
      <c r="IHW1041" s="45"/>
      <c r="IHX1041" s="45"/>
      <c r="IHY1041" s="45"/>
      <c r="IHZ1041" s="45"/>
      <c r="IIA1041" s="45"/>
      <c r="IIB1041" s="45"/>
      <c r="IIC1041" s="45"/>
      <c r="IID1041" s="45"/>
      <c r="IIE1041" s="45"/>
      <c r="IIF1041" s="45"/>
      <c r="IIG1041" s="45"/>
      <c r="IIH1041" s="45"/>
      <c r="III1041" s="45"/>
      <c r="IIJ1041" s="45"/>
      <c r="IIK1041" s="45"/>
      <c r="IIL1041" s="45"/>
      <c r="IIM1041" s="45"/>
      <c r="IIN1041" s="45"/>
      <c r="IIO1041" s="45"/>
      <c r="IIP1041" s="45"/>
      <c r="IIQ1041" s="45"/>
      <c r="IIR1041" s="45"/>
      <c r="IIS1041" s="45"/>
      <c r="IIT1041" s="45"/>
      <c r="IIU1041" s="45"/>
      <c r="IIV1041" s="45"/>
      <c r="IIW1041" s="45"/>
      <c r="IIX1041" s="45"/>
      <c r="IIY1041" s="45"/>
      <c r="IIZ1041" s="45"/>
      <c r="IJA1041" s="45"/>
      <c r="IJB1041" s="45"/>
      <c r="IJC1041" s="45"/>
      <c r="IJD1041" s="45"/>
      <c r="IJE1041" s="45"/>
      <c r="IJF1041" s="45"/>
      <c r="IJG1041" s="45"/>
      <c r="IJH1041" s="45"/>
      <c r="IJI1041" s="45"/>
      <c r="IJJ1041" s="45"/>
      <c r="IJK1041" s="45"/>
      <c r="IJL1041" s="45"/>
      <c r="IJM1041" s="45"/>
      <c r="IJN1041" s="45"/>
      <c r="IJO1041" s="45"/>
      <c r="IJP1041" s="45"/>
      <c r="IJQ1041" s="45"/>
      <c r="IJR1041" s="45"/>
      <c r="IJS1041" s="45"/>
      <c r="IJT1041" s="45"/>
      <c r="IJU1041" s="45"/>
      <c r="IJV1041" s="45"/>
      <c r="IJW1041" s="45"/>
      <c r="IJX1041" s="45"/>
      <c r="IJY1041" s="45"/>
      <c r="IJZ1041" s="45"/>
      <c r="IKA1041" s="45"/>
      <c r="IKB1041" s="45"/>
      <c r="IKC1041" s="45"/>
      <c r="IKD1041" s="45"/>
      <c r="IKE1041" s="45"/>
      <c r="IKF1041" s="45"/>
      <c r="IKG1041" s="45"/>
      <c r="IKH1041" s="45"/>
      <c r="IKI1041" s="45"/>
      <c r="IKJ1041" s="45"/>
      <c r="IKK1041" s="45"/>
      <c r="IKL1041" s="45"/>
      <c r="IKM1041" s="45"/>
      <c r="IKN1041" s="45"/>
      <c r="IKO1041" s="45"/>
      <c r="IKP1041" s="45"/>
      <c r="IKQ1041" s="45"/>
      <c r="IKR1041" s="45"/>
      <c r="IKS1041" s="45"/>
      <c r="IKT1041" s="45"/>
      <c r="IKU1041" s="45"/>
      <c r="IKV1041" s="45"/>
      <c r="IKW1041" s="45"/>
      <c r="IKX1041" s="45"/>
      <c r="IKY1041" s="45"/>
      <c r="IKZ1041" s="45"/>
      <c r="ILA1041" s="45"/>
      <c r="ILB1041" s="45"/>
      <c r="ILC1041" s="45"/>
      <c r="ILD1041" s="45"/>
      <c r="ILE1041" s="45"/>
      <c r="ILF1041" s="45"/>
      <c r="ILG1041" s="45"/>
      <c r="ILH1041" s="45"/>
      <c r="ILI1041" s="45"/>
      <c r="ILJ1041" s="45"/>
      <c r="ILK1041" s="45"/>
      <c r="ILL1041" s="45"/>
      <c r="ILM1041" s="45"/>
      <c r="ILN1041" s="45"/>
      <c r="ILO1041" s="45"/>
      <c r="ILP1041" s="45"/>
      <c r="ILQ1041" s="45"/>
      <c r="ILR1041" s="45"/>
      <c r="ILS1041" s="45"/>
      <c r="ILT1041" s="45"/>
      <c r="ILU1041" s="45"/>
      <c r="ILV1041" s="45"/>
      <c r="ILW1041" s="45"/>
      <c r="ILX1041" s="45"/>
      <c r="ILY1041" s="45"/>
      <c r="ILZ1041" s="45"/>
      <c r="IMA1041" s="45"/>
      <c r="IMB1041" s="45"/>
      <c r="IMC1041" s="45"/>
      <c r="IMD1041" s="45"/>
      <c r="IME1041" s="45"/>
      <c r="IMF1041" s="45"/>
      <c r="IMG1041" s="45"/>
      <c r="IMH1041" s="45"/>
      <c r="IMI1041" s="45"/>
      <c r="IMJ1041" s="45"/>
      <c r="IMK1041" s="45"/>
      <c r="IML1041" s="45"/>
      <c r="IMM1041" s="45"/>
      <c r="IMN1041" s="45"/>
      <c r="IMO1041" s="45"/>
      <c r="IMP1041" s="45"/>
      <c r="IMQ1041" s="45"/>
      <c r="IMR1041" s="45"/>
      <c r="IMS1041" s="45"/>
      <c r="IMT1041" s="45"/>
      <c r="IMU1041" s="45"/>
      <c r="IMV1041" s="45"/>
      <c r="IMW1041" s="45"/>
      <c r="IMX1041" s="45"/>
      <c r="IMY1041" s="45"/>
      <c r="IMZ1041" s="45"/>
      <c r="INA1041" s="45"/>
      <c r="INB1041" s="45"/>
      <c r="INC1041" s="45"/>
      <c r="IND1041" s="45"/>
      <c r="INE1041" s="45"/>
      <c r="INF1041" s="45"/>
      <c r="ING1041" s="45"/>
      <c r="INH1041" s="45"/>
      <c r="INI1041" s="45"/>
      <c r="INJ1041" s="45"/>
      <c r="INK1041" s="45"/>
      <c r="INL1041" s="45"/>
      <c r="INM1041" s="45"/>
      <c r="INN1041" s="45"/>
      <c r="INO1041" s="45"/>
      <c r="INP1041" s="45"/>
      <c r="INQ1041" s="45"/>
      <c r="INR1041" s="45"/>
      <c r="INS1041" s="45"/>
      <c r="INT1041" s="45"/>
      <c r="INU1041" s="45"/>
      <c r="INV1041" s="45"/>
      <c r="INW1041" s="45"/>
      <c r="INX1041" s="45"/>
      <c r="INY1041" s="45"/>
      <c r="INZ1041" s="45"/>
      <c r="IOA1041" s="45"/>
      <c r="IOB1041" s="45"/>
      <c r="IOC1041" s="45"/>
      <c r="IOD1041" s="45"/>
      <c r="IOE1041" s="45"/>
      <c r="IOF1041" s="45"/>
      <c r="IOG1041" s="45"/>
      <c r="IOH1041" s="45"/>
      <c r="IOI1041" s="45"/>
      <c r="IOJ1041" s="45"/>
      <c r="IOK1041" s="45"/>
      <c r="IOL1041" s="45"/>
      <c r="IOM1041" s="45"/>
      <c r="ION1041" s="45"/>
      <c r="IOO1041" s="45"/>
      <c r="IOP1041" s="45"/>
      <c r="IOQ1041" s="45"/>
      <c r="IOR1041" s="45"/>
      <c r="IOS1041" s="45"/>
      <c r="IOT1041" s="45"/>
      <c r="IOU1041" s="45"/>
      <c r="IOV1041" s="45"/>
      <c r="IOW1041" s="45"/>
      <c r="IOX1041" s="45"/>
      <c r="IOY1041" s="45"/>
      <c r="IOZ1041" s="45"/>
      <c r="IPA1041" s="45"/>
      <c r="IPB1041" s="45"/>
      <c r="IPC1041" s="45"/>
      <c r="IPD1041" s="45"/>
      <c r="IPE1041" s="45"/>
      <c r="IPF1041" s="45"/>
      <c r="IPG1041" s="45"/>
      <c r="IPH1041" s="45"/>
      <c r="IPI1041" s="45"/>
      <c r="IPJ1041" s="45"/>
      <c r="IPK1041" s="45"/>
      <c r="IPL1041" s="45"/>
      <c r="IPM1041" s="45"/>
      <c r="IPN1041" s="45"/>
      <c r="IPO1041" s="45"/>
      <c r="IPP1041" s="45"/>
      <c r="IPQ1041" s="45"/>
      <c r="IPR1041" s="45"/>
      <c r="IPS1041" s="45"/>
      <c r="IPT1041" s="45"/>
      <c r="IPU1041" s="45"/>
      <c r="IPV1041" s="45"/>
      <c r="IPW1041" s="45"/>
      <c r="IPX1041" s="45"/>
      <c r="IPY1041" s="45"/>
      <c r="IPZ1041" s="45"/>
      <c r="IQA1041" s="45"/>
      <c r="IQB1041" s="45"/>
      <c r="IQC1041" s="45"/>
      <c r="IQD1041" s="45"/>
      <c r="IQE1041" s="45"/>
      <c r="IQF1041" s="45"/>
      <c r="IQG1041" s="45"/>
      <c r="IQH1041" s="45"/>
      <c r="IQI1041" s="45"/>
      <c r="IQJ1041" s="45"/>
      <c r="IQK1041" s="45"/>
      <c r="IQL1041" s="45"/>
      <c r="IQM1041" s="45"/>
      <c r="IQN1041" s="45"/>
      <c r="IQO1041" s="45"/>
      <c r="IQP1041" s="45"/>
      <c r="IQQ1041" s="45"/>
      <c r="IQR1041" s="45"/>
      <c r="IQS1041" s="45"/>
      <c r="IQT1041" s="45"/>
      <c r="IQU1041" s="45"/>
      <c r="IQV1041" s="45"/>
      <c r="IQW1041" s="45"/>
      <c r="IQX1041" s="45"/>
      <c r="IQY1041" s="45"/>
      <c r="IQZ1041" s="45"/>
      <c r="IRA1041" s="45"/>
      <c r="IRB1041" s="45"/>
      <c r="IRC1041" s="45"/>
      <c r="IRD1041" s="45"/>
      <c r="IRE1041" s="45"/>
      <c r="IRF1041" s="45"/>
      <c r="IRG1041" s="45"/>
      <c r="IRH1041" s="45"/>
      <c r="IRI1041" s="45"/>
      <c r="IRJ1041" s="45"/>
      <c r="IRK1041" s="45"/>
      <c r="IRL1041" s="45"/>
      <c r="IRM1041" s="45"/>
      <c r="IRN1041" s="45"/>
      <c r="IRO1041" s="45"/>
      <c r="IRP1041" s="45"/>
      <c r="IRQ1041" s="45"/>
      <c r="IRR1041" s="45"/>
      <c r="IRS1041" s="45"/>
      <c r="IRT1041" s="45"/>
      <c r="IRU1041" s="45"/>
      <c r="IRV1041" s="45"/>
      <c r="IRW1041" s="45"/>
      <c r="IRX1041" s="45"/>
      <c r="IRY1041" s="45"/>
      <c r="IRZ1041" s="45"/>
      <c r="ISA1041" s="45"/>
      <c r="ISB1041" s="45"/>
      <c r="ISC1041" s="45"/>
      <c r="ISD1041" s="45"/>
      <c r="ISE1041" s="45"/>
      <c r="ISF1041" s="45"/>
      <c r="ISG1041" s="45"/>
      <c r="ISH1041" s="45"/>
      <c r="ISI1041" s="45"/>
      <c r="ISJ1041" s="45"/>
      <c r="ISK1041" s="45"/>
      <c r="ISL1041" s="45"/>
      <c r="ISM1041" s="45"/>
      <c r="ISN1041" s="45"/>
      <c r="ISO1041" s="45"/>
      <c r="ISP1041" s="45"/>
      <c r="ISQ1041" s="45"/>
      <c r="ISR1041" s="45"/>
      <c r="ISS1041" s="45"/>
      <c r="IST1041" s="45"/>
      <c r="ISU1041" s="45"/>
      <c r="ISV1041" s="45"/>
      <c r="ISW1041" s="45"/>
      <c r="ISX1041" s="45"/>
      <c r="ISY1041" s="45"/>
      <c r="ISZ1041" s="45"/>
      <c r="ITA1041" s="45"/>
      <c r="ITB1041" s="45"/>
      <c r="ITC1041" s="45"/>
      <c r="ITD1041" s="45"/>
      <c r="ITE1041" s="45"/>
      <c r="ITF1041" s="45"/>
      <c r="ITG1041" s="45"/>
      <c r="ITH1041" s="45"/>
      <c r="ITI1041" s="45"/>
      <c r="ITJ1041" s="45"/>
      <c r="ITK1041" s="45"/>
      <c r="ITL1041" s="45"/>
      <c r="ITM1041" s="45"/>
      <c r="ITN1041" s="45"/>
      <c r="ITO1041" s="45"/>
      <c r="ITP1041" s="45"/>
      <c r="ITQ1041" s="45"/>
      <c r="ITR1041" s="45"/>
      <c r="ITS1041" s="45"/>
      <c r="ITT1041" s="45"/>
      <c r="ITU1041" s="45"/>
      <c r="ITV1041" s="45"/>
      <c r="ITW1041" s="45"/>
      <c r="ITX1041" s="45"/>
      <c r="ITY1041" s="45"/>
      <c r="ITZ1041" s="45"/>
      <c r="IUA1041" s="45"/>
      <c r="IUB1041" s="45"/>
      <c r="IUC1041" s="45"/>
      <c r="IUD1041" s="45"/>
      <c r="IUE1041" s="45"/>
      <c r="IUF1041" s="45"/>
      <c r="IUG1041" s="45"/>
      <c r="IUH1041" s="45"/>
      <c r="IUI1041" s="45"/>
      <c r="IUJ1041" s="45"/>
      <c r="IUK1041" s="45"/>
      <c r="IUL1041" s="45"/>
      <c r="IUM1041" s="45"/>
      <c r="IUN1041" s="45"/>
      <c r="IUO1041" s="45"/>
      <c r="IUP1041" s="45"/>
      <c r="IUQ1041" s="45"/>
      <c r="IUR1041" s="45"/>
      <c r="IUS1041" s="45"/>
      <c r="IUT1041" s="45"/>
      <c r="IUU1041" s="45"/>
      <c r="IUV1041" s="45"/>
      <c r="IUW1041" s="45"/>
      <c r="IUX1041" s="45"/>
      <c r="IUY1041" s="45"/>
      <c r="IUZ1041" s="45"/>
      <c r="IVA1041" s="45"/>
      <c r="IVB1041" s="45"/>
      <c r="IVC1041" s="45"/>
      <c r="IVD1041" s="45"/>
      <c r="IVE1041" s="45"/>
      <c r="IVF1041" s="45"/>
      <c r="IVG1041" s="45"/>
      <c r="IVH1041" s="45"/>
      <c r="IVI1041" s="45"/>
      <c r="IVJ1041" s="45"/>
      <c r="IVK1041" s="45"/>
      <c r="IVL1041" s="45"/>
      <c r="IVM1041" s="45"/>
      <c r="IVN1041" s="45"/>
      <c r="IVO1041" s="45"/>
      <c r="IVP1041" s="45"/>
      <c r="IVQ1041" s="45"/>
      <c r="IVR1041" s="45"/>
      <c r="IVS1041" s="45"/>
      <c r="IVT1041" s="45"/>
      <c r="IVU1041" s="45"/>
      <c r="IVV1041" s="45"/>
      <c r="IVW1041" s="45"/>
      <c r="IVX1041" s="45"/>
      <c r="IVY1041" s="45"/>
      <c r="IVZ1041" s="45"/>
      <c r="IWA1041" s="45"/>
      <c r="IWB1041" s="45"/>
      <c r="IWC1041" s="45"/>
      <c r="IWD1041" s="45"/>
      <c r="IWE1041" s="45"/>
      <c r="IWF1041" s="45"/>
      <c r="IWG1041" s="45"/>
      <c r="IWH1041" s="45"/>
      <c r="IWI1041" s="45"/>
      <c r="IWJ1041" s="45"/>
      <c r="IWK1041" s="45"/>
      <c r="IWL1041" s="45"/>
      <c r="IWM1041" s="45"/>
      <c r="IWN1041" s="45"/>
      <c r="IWO1041" s="45"/>
      <c r="IWP1041" s="45"/>
      <c r="IWQ1041" s="45"/>
      <c r="IWR1041" s="45"/>
      <c r="IWS1041" s="45"/>
      <c r="IWT1041" s="45"/>
      <c r="IWU1041" s="45"/>
      <c r="IWV1041" s="45"/>
      <c r="IWW1041" s="45"/>
      <c r="IWX1041" s="45"/>
      <c r="IWY1041" s="45"/>
      <c r="IWZ1041" s="45"/>
      <c r="IXA1041" s="45"/>
      <c r="IXB1041" s="45"/>
      <c r="IXC1041" s="45"/>
      <c r="IXD1041" s="45"/>
      <c r="IXE1041" s="45"/>
      <c r="IXF1041" s="45"/>
      <c r="IXG1041" s="45"/>
      <c r="IXH1041" s="45"/>
      <c r="IXI1041" s="45"/>
      <c r="IXJ1041" s="45"/>
      <c r="IXK1041" s="45"/>
      <c r="IXL1041" s="45"/>
      <c r="IXM1041" s="45"/>
      <c r="IXN1041" s="45"/>
      <c r="IXO1041" s="45"/>
      <c r="IXP1041" s="45"/>
      <c r="IXQ1041" s="45"/>
      <c r="IXR1041" s="45"/>
      <c r="IXS1041" s="45"/>
      <c r="IXT1041" s="45"/>
      <c r="IXU1041" s="45"/>
      <c r="IXV1041" s="45"/>
      <c r="IXW1041" s="45"/>
      <c r="IXX1041" s="45"/>
      <c r="IXY1041" s="45"/>
      <c r="IXZ1041" s="45"/>
      <c r="IYA1041" s="45"/>
      <c r="IYB1041" s="45"/>
      <c r="IYC1041" s="45"/>
      <c r="IYD1041" s="45"/>
      <c r="IYE1041" s="45"/>
      <c r="IYF1041" s="45"/>
      <c r="IYG1041" s="45"/>
      <c r="IYH1041" s="45"/>
      <c r="IYI1041" s="45"/>
      <c r="IYJ1041" s="45"/>
      <c r="IYK1041" s="45"/>
      <c r="IYL1041" s="45"/>
      <c r="IYM1041" s="45"/>
      <c r="IYN1041" s="45"/>
      <c r="IYO1041" s="45"/>
      <c r="IYP1041" s="45"/>
      <c r="IYQ1041" s="45"/>
      <c r="IYR1041" s="45"/>
      <c r="IYS1041" s="45"/>
      <c r="IYT1041" s="45"/>
      <c r="IYU1041" s="45"/>
      <c r="IYV1041" s="45"/>
      <c r="IYW1041" s="45"/>
      <c r="IYX1041" s="45"/>
      <c r="IYY1041" s="45"/>
      <c r="IYZ1041" s="45"/>
      <c r="IZA1041" s="45"/>
      <c r="IZB1041" s="45"/>
      <c r="IZC1041" s="45"/>
      <c r="IZD1041" s="45"/>
      <c r="IZE1041" s="45"/>
      <c r="IZF1041" s="45"/>
      <c r="IZG1041" s="45"/>
      <c r="IZH1041" s="45"/>
      <c r="IZI1041" s="45"/>
      <c r="IZJ1041" s="45"/>
      <c r="IZK1041" s="45"/>
      <c r="IZL1041" s="45"/>
      <c r="IZM1041" s="45"/>
      <c r="IZN1041" s="45"/>
      <c r="IZO1041" s="45"/>
      <c r="IZP1041" s="45"/>
      <c r="IZQ1041" s="45"/>
      <c r="IZR1041" s="45"/>
      <c r="IZS1041" s="45"/>
      <c r="IZT1041" s="45"/>
      <c r="IZU1041" s="45"/>
      <c r="IZV1041" s="45"/>
      <c r="IZW1041" s="45"/>
      <c r="IZX1041" s="45"/>
      <c r="IZY1041" s="45"/>
      <c r="IZZ1041" s="45"/>
      <c r="JAA1041" s="45"/>
      <c r="JAB1041" s="45"/>
      <c r="JAC1041" s="45"/>
      <c r="JAD1041" s="45"/>
      <c r="JAE1041" s="45"/>
      <c r="JAF1041" s="45"/>
      <c r="JAG1041" s="45"/>
      <c r="JAH1041" s="45"/>
      <c r="JAI1041" s="45"/>
      <c r="JAJ1041" s="45"/>
      <c r="JAK1041" s="45"/>
      <c r="JAL1041" s="45"/>
      <c r="JAM1041" s="45"/>
      <c r="JAN1041" s="45"/>
      <c r="JAO1041" s="45"/>
      <c r="JAP1041" s="45"/>
      <c r="JAQ1041" s="45"/>
      <c r="JAR1041" s="45"/>
      <c r="JAS1041" s="45"/>
      <c r="JAT1041" s="45"/>
      <c r="JAU1041" s="45"/>
      <c r="JAV1041" s="45"/>
      <c r="JAW1041" s="45"/>
      <c r="JAX1041" s="45"/>
      <c r="JAY1041" s="45"/>
      <c r="JAZ1041" s="45"/>
      <c r="JBA1041" s="45"/>
      <c r="JBB1041" s="45"/>
      <c r="JBC1041" s="45"/>
      <c r="JBD1041" s="45"/>
      <c r="JBE1041" s="45"/>
      <c r="JBF1041" s="45"/>
      <c r="JBG1041" s="45"/>
      <c r="JBH1041" s="45"/>
      <c r="JBI1041" s="45"/>
      <c r="JBJ1041" s="45"/>
      <c r="JBK1041" s="45"/>
      <c r="JBL1041" s="45"/>
      <c r="JBM1041" s="45"/>
      <c r="JBN1041" s="45"/>
      <c r="JBO1041" s="45"/>
      <c r="JBP1041" s="45"/>
      <c r="JBQ1041" s="45"/>
      <c r="JBR1041" s="45"/>
      <c r="JBS1041" s="45"/>
      <c r="JBT1041" s="45"/>
      <c r="JBU1041" s="45"/>
      <c r="JBV1041" s="45"/>
      <c r="JBW1041" s="45"/>
      <c r="JBX1041" s="45"/>
      <c r="JBY1041" s="45"/>
      <c r="JBZ1041" s="45"/>
      <c r="JCA1041" s="45"/>
      <c r="JCB1041" s="45"/>
      <c r="JCC1041" s="45"/>
      <c r="JCD1041" s="45"/>
      <c r="JCE1041" s="45"/>
      <c r="JCF1041" s="45"/>
      <c r="JCG1041" s="45"/>
      <c r="JCH1041" s="45"/>
      <c r="JCI1041" s="45"/>
      <c r="JCJ1041" s="45"/>
      <c r="JCK1041" s="45"/>
      <c r="JCL1041" s="45"/>
      <c r="JCM1041" s="45"/>
      <c r="JCN1041" s="45"/>
      <c r="JCO1041" s="45"/>
      <c r="JCP1041" s="45"/>
      <c r="JCQ1041" s="45"/>
      <c r="JCR1041" s="45"/>
      <c r="JCS1041" s="45"/>
      <c r="JCT1041" s="45"/>
      <c r="JCU1041" s="45"/>
      <c r="JCV1041" s="45"/>
      <c r="JCW1041" s="45"/>
      <c r="JCX1041" s="45"/>
      <c r="JCY1041" s="45"/>
      <c r="JCZ1041" s="45"/>
      <c r="JDA1041" s="45"/>
      <c r="JDB1041" s="45"/>
      <c r="JDC1041" s="45"/>
      <c r="JDD1041" s="45"/>
      <c r="JDE1041" s="45"/>
      <c r="JDF1041" s="45"/>
      <c r="JDG1041" s="45"/>
      <c r="JDH1041" s="45"/>
      <c r="JDI1041" s="45"/>
      <c r="JDJ1041" s="45"/>
      <c r="JDK1041" s="45"/>
      <c r="JDL1041" s="45"/>
      <c r="JDM1041" s="45"/>
      <c r="JDN1041" s="45"/>
      <c r="JDO1041" s="45"/>
      <c r="JDP1041" s="45"/>
      <c r="JDQ1041" s="45"/>
      <c r="JDR1041" s="45"/>
      <c r="JDS1041" s="45"/>
      <c r="JDT1041" s="45"/>
      <c r="JDU1041" s="45"/>
      <c r="JDV1041" s="45"/>
      <c r="JDW1041" s="45"/>
      <c r="JDX1041" s="45"/>
      <c r="JDY1041" s="45"/>
      <c r="JDZ1041" s="45"/>
      <c r="JEA1041" s="45"/>
      <c r="JEB1041" s="45"/>
      <c r="JEC1041" s="45"/>
      <c r="JED1041" s="45"/>
      <c r="JEE1041" s="45"/>
      <c r="JEF1041" s="45"/>
      <c r="JEG1041" s="45"/>
      <c r="JEH1041" s="45"/>
      <c r="JEI1041" s="45"/>
      <c r="JEJ1041" s="45"/>
      <c r="JEK1041" s="45"/>
      <c r="JEL1041" s="45"/>
      <c r="JEM1041" s="45"/>
      <c r="JEN1041" s="45"/>
      <c r="JEO1041" s="45"/>
      <c r="JEP1041" s="45"/>
      <c r="JEQ1041" s="45"/>
      <c r="JER1041" s="45"/>
      <c r="JES1041" s="45"/>
      <c r="JET1041" s="45"/>
      <c r="JEU1041" s="45"/>
      <c r="JEV1041" s="45"/>
      <c r="JEW1041" s="45"/>
      <c r="JEX1041" s="45"/>
      <c r="JEY1041" s="45"/>
      <c r="JEZ1041" s="45"/>
      <c r="JFA1041" s="45"/>
      <c r="JFB1041" s="45"/>
      <c r="JFC1041" s="45"/>
      <c r="JFD1041" s="45"/>
      <c r="JFE1041" s="45"/>
      <c r="JFF1041" s="45"/>
      <c r="JFG1041" s="45"/>
      <c r="JFH1041" s="45"/>
      <c r="JFI1041" s="45"/>
      <c r="JFJ1041" s="45"/>
      <c r="JFK1041" s="45"/>
      <c r="JFL1041" s="45"/>
      <c r="JFM1041" s="45"/>
      <c r="JFN1041" s="45"/>
      <c r="JFO1041" s="45"/>
      <c r="JFP1041" s="45"/>
      <c r="JFQ1041" s="45"/>
      <c r="JFR1041" s="45"/>
      <c r="JFS1041" s="45"/>
      <c r="JFT1041" s="45"/>
      <c r="JFU1041" s="45"/>
      <c r="JFV1041" s="45"/>
      <c r="JFW1041" s="45"/>
      <c r="JFX1041" s="45"/>
      <c r="JFY1041" s="45"/>
      <c r="JFZ1041" s="45"/>
      <c r="JGA1041" s="45"/>
      <c r="JGB1041" s="45"/>
      <c r="JGC1041" s="45"/>
      <c r="JGD1041" s="45"/>
      <c r="JGE1041" s="45"/>
      <c r="JGF1041" s="45"/>
      <c r="JGG1041" s="45"/>
      <c r="JGH1041" s="45"/>
      <c r="JGI1041" s="45"/>
      <c r="JGJ1041" s="45"/>
      <c r="JGK1041" s="45"/>
      <c r="JGL1041" s="45"/>
      <c r="JGM1041" s="45"/>
      <c r="JGN1041" s="45"/>
      <c r="JGO1041" s="45"/>
      <c r="JGP1041" s="45"/>
      <c r="JGQ1041" s="45"/>
      <c r="JGR1041" s="45"/>
      <c r="JGS1041" s="45"/>
      <c r="JGT1041" s="45"/>
      <c r="JGU1041" s="45"/>
      <c r="JGV1041" s="45"/>
      <c r="JGW1041" s="45"/>
      <c r="JGX1041" s="45"/>
      <c r="JGY1041" s="45"/>
      <c r="JGZ1041" s="45"/>
      <c r="JHA1041" s="45"/>
      <c r="JHB1041" s="45"/>
      <c r="JHC1041" s="45"/>
      <c r="JHD1041" s="45"/>
      <c r="JHE1041" s="45"/>
      <c r="JHF1041" s="45"/>
      <c r="JHG1041" s="45"/>
      <c r="JHH1041" s="45"/>
      <c r="JHI1041" s="45"/>
      <c r="JHJ1041" s="45"/>
      <c r="JHK1041" s="45"/>
      <c r="JHL1041" s="45"/>
      <c r="JHM1041" s="45"/>
      <c r="JHN1041" s="45"/>
      <c r="JHO1041" s="45"/>
      <c r="JHP1041" s="45"/>
      <c r="JHQ1041" s="45"/>
      <c r="JHR1041" s="45"/>
      <c r="JHS1041" s="45"/>
      <c r="JHT1041" s="45"/>
      <c r="JHU1041" s="45"/>
      <c r="JHV1041" s="45"/>
      <c r="JHW1041" s="45"/>
      <c r="JHX1041" s="45"/>
      <c r="JHY1041" s="45"/>
      <c r="JHZ1041" s="45"/>
      <c r="JIA1041" s="45"/>
      <c r="JIB1041" s="45"/>
      <c r="JIC1041" s="45"/>
      <c r="JID1041" s="45"/>
      <c r="JIE1041" s="45"/>
      <c r="JIF1041" s="45"/>
      <c r="JIG1041" s="45"/>
      <c r="JIH1041" s="45"/>
      <c r="JII1041" s="45"/>
      <c r="JIJ1041" s="45"/>
      <c r="JIK1041" s="45"/>
      <c r="JIL1041" s="45"/>
      <c r="JIM1041" s="45"/>
      <c r="JIN1041" s="45"/>
      <c r="JIO1041" s="45"/>
      <c r="JIP1041" s="45"/>
      <c r="JIQ1041" s="45"/>
      <c r="JIR1041" s="45"/>
      <c r="JIS1041" s="45"/>
      <c r="JIT1041" s="45"/>
      <c r="JIU1041" s="45"/>
      <c r="JIV1041" s="45"/>
      <c r="JIW1041" s="45"/>
      <c r="JIX1041" s="45"/>
      <c r="JIY1041" s="45"/>
      <c r="JIZ1041" s="45"/>
      <c r="JJA1041" s="45"/>
      <c r="JJB1041" s="45"/>
      <c r="JJC1041" s="45"/>
      <c r="JJD1041" s="45"/>
      <c r="JJE1041" s="45"/>
      <c r="JJF1041" s="45"/>
      <c r="JJG1041" s="45"/>
      <c r="JJH1041" s="45"/>
      <c r="JJI1041" s="45"/>
      <c r="JJJ1041" s="45"/>
      <c r="JJK1041" s="45"/>
      <c r="JJL1041" s="45"/>
      <c r="JJM1041" s="45"/>
      <c r="JJN1041" s="45"/>
      <c r="JJO1041" s="45"/>
      <c r="JJP1041" s="45"/>
      <c r="JJQ1041" s="45"/>
      <c r="JJR1041" s="45"/>
      <c r="JJS1041" s="45"/>
      <c r="JJT1041" s="45"/>
      <c r="JJU1041" s="45"/>
      <c r="JJV1041" s="45"/>
      <c r="JJW1041" s="45"/>
      <c r="JJX1041" s="45"/>
      <c r="JJY1041" s="45"/>
      <c r="JJZ1041" s="45"/>
      <c r="JKA1041" s="45"/>
      <c r="JKB1041" s="45"/>
      <c r="JKC1041" s="45"/>
      <c r="JKD1041" s="45"/>
      <c r="JKE1041" s="45"/>
      <c r="JKF1041" s="45"/>
      <c r="JKG1041" s="45"/>
      <c r="JKH1041" s="45"/>
      <c r="JKI1041" s="45"/>
      <c r="JKJ1041" s="45"/>
      <c r="JKK1041" s="45"/>
      <c r="JKL1041" s="45"/>
      <c r="JKM1041" s="45"/>
      <c r="JKN1041" s="45"/>
      <c r="JKO1041" s="45"/>
      <c r="JKP1041" s="45"/>
      <c r="JKQ1041" s="45"/>
      <c r="JKR1041" s="45"/>
      <c r="JKS1041" s="45"/>
      <c r="JKT1041" s="45"/>
      <c r="JKU1041" s="45"/>
      <c r="JKV1041" s="45"/>
      <c r="JKW1041" s="45"/>
      <c r="JKX1041" s="45"/>
      <c r="JKY1041" s="45"/>
      <c r="JKZ1041" s="45"/>
      <c r="JLA1041" s="45"/>
      <c r="JLB1041" s="45"/>
      <c r="JLC1041" s="45"/>
      <c r="JLD1041" s="45"/>
      <c r="JLE1041" s="45"/>
      <c r="JLF1041" s="45"/>
      <c r="JLG1041" s="45"/>
      <c r="JLH1041" s="45"/>
      <c r="JLI1041" s="45"/>
      <c r="JLJ1041" s="45"/>
      <c r="JLK1041" s="45"/>
      <c r="JLL1041" s="45"/>
      <c r="JLM1041" s="45"/>
      <c r="JLN1041" s="45"/>
      <c r="JLO1041" s="45"/>
      <c r="JLP1041" s="45"/>
      <c r="JLQ1041" s="45"/>
      <c r="JLR1041" s="45"/>
      <c r="JLS1041" s="45"/>
      <c r="JLT1041" s="45"/>
      <c r="JLU1041" s="45"/>
      <c r="JLV1041" s="45"/>
      <c r="JLW1041" s="45"/>
      <c r="JLX1041" s="45"/>
      <c r="JLY1041" s="45"/>
      <c r="JLZ1041" s="45"/>
      <c r="JMA1041" s="45"/>
      <c r="JMB1041" s="45"/>
      <c r="JMC1041" s="45"/>
      <c r="JMD1041" s="45"/>
      <c r="JME1041" s="45"/>
      <c r="JMF1041" s="45"/>
      <c r="JMG1041" s="45"/>
      <c r="JMH1041" s="45"/>
      <c r="JMI1041" s="45"/>
      <c r="JMJ1041" s="45"/>
      <c r="JMK1041" s="45"/>
      <c r="JML1041" s="45"/>
      <c r="JMM1041" s="45"/>
      <c r="JMN1041" s="45"/>
      <c r="JMO1041" s="45"/>
      <c r="JMP1041" s="45"/>
      <c r="JMQ1041" s="45"/>
      <c r="JMR1041" s="45"/>
      <c r="JMS1041" s="45"/>
      <c r="JMT1041" s="45"/>
      <c r="JMU1041" s="45"/>
      <c r="JMV1041" s="45"/>
      <c r="JMW1041" s="45"/>
      <c r="JMX1041" s="45"/>
      <c r="JMY1041" s="45"/>
      <c r="JMZ1041" s="45"/>
      <c r="JNA1041" s="45"/>
      <c r="JNB1041" s="45"/>
      <c r="JNC1041" s="45"/>
      <c r="JND1041" s="45"/>
      <c r="JNE1041" s="45"/>
      <c r="JNF1041" s="45"/>
      <c r="JNG1041" s="45"/>
      <c r="JNH1041" s="45"/>
      <c r="JNI1041" s="45"/>
      <c r="JNJ1041" s="45"/>
      <c r="JNK1041" s="45"/>
      <c r="JNL1041" s="45"/>
      <c r="JNM1041" s="45"/>
      <c r="JNN1041" s="45"/>
      <c r="JNO1041" s="45"/>
      <c r="JNP1041" s="45"/>
      <c r="JNQ1041" s="45"/>
      <c r="JNR1041" s="45"/>
      <c r="JNS1041" s="45"/>
      <c r="JNT1041" s="45"/>
      <c r="JNU1041" s="45"/>
      <c r="JNV1041" s="45"/>
      <c r="JNW1041" s="45"/>
      <c r="JNX1041" s="45"/>
      <c r="JNY1041" s="45"/>
      <c r="JNZ1041" s="45"/>
      <c r="JOA1041" s="45"/>
      <c r="JOB1041" s="45"/>
      <c r="JOC1041" s="45"/>
      <c r="JOD1041" s="45"/>
      <c r="JOE1041" s="45"/>
      <c r="JOF1041" s="45"/>
      <c r="JOG1041" s="45"/>
      <c r="JOH1041" s="45"/>
      <c r="JOI1041" s="45"/>
      <c r="JOJ1041" s="45"/>
      <c r="JOK1041" s="45"/>
      <c r="JOL1041" s="45"/>
      <c r="JOM1041" s="45"/>
      <c r="JON1041" s="45"/>
      <c r="JOO1041" s="45"/>
      <c r="JOP1041" s="45"/>
      <c r="JOQ1041" s="45"/>
      <c r="JOR1041" s="45"/>
      <c r="JOS1041" s="45"/>
      <c r="JOT1041" s="45"/>
      <c r="JOU1041" s="45"/>
      <c r="JOV1041" s="45"/>
      <c r="JOW1041" s="45"/>
      <c r="JOX1041" s="45"/>
      <c r="JOY1041" s="45"/>
      <c r="JOZ1041" s="45"/>
      <c r="JPA1041" s="45"/>
      <c r="JPB1041" s="45"/>
      <c r="JPC1041" s="45"/>
      <c r="JPD1041" s="45"/>
      <c r="JPE1041" s="45"/>
      <c r="JPF1041" s="45"/>
      <c r="JPG1041" s="45"/>
      <c r="JPH1041" s="45"/>
      <c r="JPI1041" s="45"/>
      <c r="JPJ1041" s="45"/>
      <c r="JPK1041" s="45"/>
      <c r="JPL1041" s="45"/>
      <c r="JPM1041" s="45"/>
      <c r="JPN1041" s="45"/>
      <c r="JPO1041" s="45"/>
      <c r="JPP1041" s="45"/>
      <c r="JPQ1041" s="45"/>
      <c r="JPR1041" s="45"/>
      <c r="JPS1041" s="45"/>
      <c r="JPT1041" s="45"/>
      <c r="JPU1041" s="45"/>
      <c r="JPV1041" s="45"/>
      <c r="JPW1041" s="45"/>
      <c r="JPX1041" s="45"/>
      <c r="JPY1041" s="45"/>
      <c r="JPZ1041" s="45"/>
      <c r="JQA1041" s="45"/>
      <c r="JQB1041" s="45"/>
      <c r="JQC1041" s="45"/>
      <c r="JQD1041" s="45"/>
      <c r="JQE1041" s="45"/>
      <c r="JQF1041" s="45"/>
      <c r="JQG1041" s="45"/>
      <c r="JQH1041" s="45"/>
      <c r="JQI1041" s="45"/>
      <c r="JQJ1041" s="45"/>
      <c r="JQK1041" s="45"/>
      <c r="JQL1041" s="45"/>
      <c r="JQM1041" s="45"/>
      <c r="JQN1041" s="45"/>
      <c r="JQO1041" s="45"/>
      <c r="JQP1041" s="45"/>
      <c r="JQQ1041" s="45"/>
      <c r="JQR1041" s="45"/>
      <c r="JQS1041" s="45"/>
      <c r="JQT1041" s="45"/>
      <c r="JQU1041" s="45"/>
      <c r="JQV1041" s="45"/>
      <c r="JQW1041" s="45"/>
      <c r="JQX1041" s="45"/>
      <c r="JQY1041" s="45"/>
      <c r="JQZ1041" s="45"/>
      <c r="JRA1041" s="45"/>
      <c r="JRB1041" s="45"/>
      <c r="JRC1041" s="45"/>
      <c r="JRD1041" s="45"/>
      <c r="JRE1041" s="45"/>
      <c r="JRF1041" s="45"/>
      <c r="JRG1041" s="45"/>
      <c r="JRH1041" s="45"/>
      <c r="JRI1041" s="45"/>
      <c r="JRJ1041" s="45"/>
      <c r="JRK1041" s="45"/>
      <c r="JRL1041" s="45"/>
      <c r="JRM1041" s="45"/>
      <c r="JRN1041" s="45"/>
      <c r="JRO1041" s="45"/>
      <c r="JRP1041" s="45"/>
      <c r="JRQ1041" s="45"/>
      <c r="JRR1041" s="45"/>
      <c r="JRS1041" s="45"/>
      <c r="JRT1041" s="45"/>
      <c r="JRU1041" s="45"/>
      <c r="JRV1041" s="45"/>
      <c r="JRW1041" s="45"/>
      <c r="JRX1041" s="45"/>
      <c r="JRY1041" s="45"/>
      <c r="JRZ1041" s="45"/>
      <c r="JSA1041" s="45"/>
      <c r="JSB1041" s="45"/>
      <c r="JSC1041" s="45"/>
      <c r="JSD1041" s="45"/>
      <c r="JSE1041" s="45"/>
      <c r="JSF1041" s="45"/>
      <c r="JSG1041" s="45"/>
      <c r="JSH1041" s="45"/>
      <c r="JSI1041" s="45"/>
      <c r="JSJ1041" s="45"/>
      <c r="JSK1041" s="45"/>
      <c r="JSL1041" s="45"/>
      <c r="JSM1041" s="45"/>
      <c r="JSN1041" s="45"/>
      <c r="JSO1041" s="45"/>
      <c r="JSP1041" s="45"/>
      <c r="JSQ1041" s="45"/>
      <c r="JSR1041" s="45"/>
      <c r="JSS1041" s="45"/>
      <c r="JST1041" s="45"/>
      <c r="JSU1041" s="45"/>
      <c r="JSV1041" s="45"/>
      <c r="JSW1041" s="45"/>
      <c r="JSX1041" s="45"/>
      <c r="JSY1041" s="45"/>
      <c r="JSZ1041" s="45"/>
      <c r="JTA1041" s="45"/>
      <c r="JTB1041" s="45"/>
      <c r="JTC1041" s="45"/>
      <c r="JTD1041" s="45"/>
      <c r="JTE1041" s="45"/>
      <c r="JTF1041" s="45"/>
      <c r="JTG1041" s="45"/>
      <c r="JTH1041" s="45"/>
      <c r="JTI1041" s="45"/>
      <c r="JTJ1041" s="45"/>
      <c r="JTK1041" s="45"/>
      <c r="JTL1041" s="45"/>
      <c r="JTM1041" s="45"/>
      <c r="JTN1041" s="45"/>
      <c r="JTO1041" s="45"/>
      <c r="JTP1041" s="45"/>
      <c r="JTQ1041" s="45"/>
      <c r="JTR1041" s="45"/>
      <c r="JTS1041" s="45"/>
      <c r="JTT1041" s="45"/>
      <c r="JTU1041" s="45"/>
      <c r="JTV1041" s="45"/>
      <c r="JTW1041" s="45"/>
      <c r="JTX1041" s="45"/>
      <c r="JTY1041" s="45"/>
      <c r="JTZ1041" s="45"/>
      <c r="JUA1041" s="45"/>
      <c r="JUB1041" s="45"/>
      <c r="JUC1041" s="45"/>
      <c r="JUD1041" s="45"/>
      <c r="JUE1041" s="45"/>
      <c r="JUF1041" s="45"/>
      <c r="JUG1041" s="45"/>
      <c r="JUH1041" s="45"/>
      <c r="JUI1041" s="45"/>
      <c r="JUJ1041" s="45"/>
      <c r="JUK1041" s="45"/>
      <c r="JUL1041" s="45"/>
      <c r="JUM1041" s="45"/>
      <c r="JUN1041" s="45"/>
      <c r="JUO1041" s="45"/>
      <c r="JUP1041" s="45"/>
      <c r="JUQ1041" s="45"/>
      <c r="JUR1041" s="45"/>
      <c r="JUS1041" s="45"/>
      <c r="JUT1041" s="45"/>
      <c r="JUU1041" s="45"/>
      <c r="JUV1041" s="45"/>
      <c r="JUW1041" s="45"/>
      <c r="JUX1041" s="45"/>
      <c r="JUY1041" s="45"/>
      <c r="JUZ1041" s="45"/>
      <c r="JVA1041" s="45"/>
      <c r="JVB1041" s="45"/>
      <c r="JVC1041" s="45"/>
      <c r="JVD1041" s="45"/>
      <c r="JVE1041" s="45"/>
      <c r="JVF1041" s="45"/>
      <c r="JVG1041" s="45"/>
      <c r="JVH1041" s="45"/>
      <c r="JVI1041" s="45"/>
      <c r="JVJ1041" s="45"/>
      <c r="JVK1041" s="45"/>
      <c r="JVL1041" s="45"/>
      <c r="JVM1041" s="45"/>
      <c r="JVN1041" s="45"/>
      <c r="JVO1041" s="45"/>
      <c r="JVP1041" s="45"/>
      <c r="JVQ1041" s="45"/>
      <c r="JVR1041" s="45"/>
      <c r="JVS1041" s="45"/>
      <c r="JVT1041" s="45"/>
      <c r="JVU1041" s="45"/>
      <c r="JVV1041" s="45"/>
      <c r="JVW1041" s="45"/>
      <c r="JVX1041" s="45"/>
      <c r="JVY1041" s="45"/>
      <c r="JVZ1041" s="45"/>
      <c r="JWA1041" s="45"/>
      <c r="JWB1041" s="45"/>
      <c r="JWC1041" s="45"/>
      <c r="JWD1041" s="45"/>
      <c r="JWE1041" s="45"/>
      <c r="JWF1041" s="45"/>
      <c r="JWG1041" s="45"/>
      <c r="JWH1041" s="45"/>
      <c r="JWI1041" s="45"/>
      <c r="JWJ1041" s="45"/>
      <c r="JWK1041" s="45"/>
      <c r="JWL1041" s="45"/>
      <c r="JWM1041" s="45"/>
      <c r="JWN1041" s="45"/>
      <c r="JWO1041" s="45"/>
      <c r="JWP1041" s="45"/>
      <c r="JWQ1041" s="45"/>
      <c r="JWR1041" s="45"/>
      <c r="JWS1041" s="45"/>
      <c r="JWT1041" s="45"/>
      <c r="JWU1041" s="45"/>
      <c r="JWV1041" s="45"/>
      <c r="JWW1041" s="45"/>
      <c r="JWX1041" s="45"/>
      <c r="JWY1041" s="45"/>
      <c r="JWZ1041" s="45"/>
      <c r="JXA1041" s="45"/>
      <c r="JXB1041" s="45"/>
      <c r="JXC1041" s="45"/>
      <c r="JXD1041" s="45"/>
      <c r="JXE1041" s="45"/>
      <c r="JXF1041" s="45"/>
      <c r="JXG1041" s="45"/>
      <c r="JXH1041" s="45"/>
      <c r="JXI1041" s="45"/>
      <c r="JXJ1041" s="45"/>
      <c r="JXK1041" s="45"/>
      <c r="JXL1041" s="45"/>
      <c r="JXM1041" s="45"/>
      <c r="JXN1041" s="45"/>
      <c r="JXO1041" s="45"/>
      <c r="JXP1041" s="45"/>
      <c r="JXQ1041" s="45"/>
      <c r="JXR1041" s="45"/>
      <c r="JXS1041" s="45"/>
      <c r="JXT1041" s="45"/>
      <c r="JXU1041" s="45"/>
      <c r="JXV1041" s="45"/>
      <c r="JXW1041" s="45"/>
      <c r="JXX1041" s="45"/>
      <c r="JXY1041" s="45"/>
      <c r="JXZ1041" s="45"/>
      <c r="JYA1041" s="45"/>
      <c r="JYB1041" s="45"/>
      <c r="JYC1041" s="45"/>
      <c r="JYD1041" s="45"/>
      <c r="JYE1041" s="45"/>
      <c r="JYF1041" s="45"/>
      <c r="JYG1041" s="45"/>
      <c r="JYH1041" s="45"/>
      <c r="JYI1041" s="45"/>
      <c r="JYJ1041" s="45"/>
      <c r="JYK1041" s="45"/>
      <c r="JYL1041" s="45"/>
      <c r="JYM1041" s="45"/>
      <c r="JYN1041" s="45"/>
      <c r="JYO1041" s="45"/>
      <c r="JYP1041" s="45"/>
      <c r="JYQ1041" s="45"/>
      <c r="JYR1041" s="45"/>
      <c r="JYS1041" s="45"/>
      <c r="JYT1041" s="45"/>
      <c r="JYU1041" s="45"/>
      <c r="JYV1041" s="45"/>
      <c r="JYW1041" s="45"/>
      <c r="JYX1041" s="45"/>
      <c r="JYY1041" s="45"/>
      <c r="JYZ1041" s="45"/>
      <c r="JZA1041" s="45"/>
      <c r="JZB1041" s="45"/>
      <c r="JZC1041" s="45"/>
      <c r="JZD1041" s="45"/>
      <c r="JZE1041" s="45"/>
      <c r="JZF1041" s="45"/>
      <c r="JZG1041" s="45"/>
      <c r="JZH1041" s="45"/>
      <c r="JZI1041" s="45"/>
      <c r="JZJ1041" s="45"/>
      <c r="JZK1041" s="45"/>
      <c r="JZL1041" s="45"/>
      <c r="JZM1041" s="45"/>
      <c r="JZN1041" s="45"/>
      <c r="JZO1041" s="45"/>
      <c r="JZP1041" s="45"/>
      <c r="JZQ1041" s="45"/>
      <c r="JZR1041" s="45"/>
      <c r="JZS1041" s="45"/>
      <c r="JZT1041" s="45"/>
      <c r="JZU1041" s="45"/>
      <c r="JZV1041" s="45"/>
      <c r="JZW1041" s="45"/>
      <c r="JZX1041" s="45"/>
      <c r="JZY1041" s="45"/>
      <c r="JZZ1041" s="45"/>
      <c r="KAA1041" s="45"/>
      <c r="KAB1041" s="45"/>
      <c r="KAC1041" s="45"/>
      <c r="KAD1041" s="45"/>
      <c r="KAE1041" s="45"/>
      <c r="KAF1041" s="45"/>
      <c r="KAG1041" s="45"/>
      <c r="KAH1041" s="45"/>
      <c r="KAI1041" s="45"/>
      <c r="KAJ1041" s="45"/>
      <c r="KAK1041" s="45"/>
      <c r="KAL1041" s="45"/>
      <c r="KAM1041" s="45"/>
      <c r="KAN1041" s="45"/>
      <c r="KAO1041" s="45"/>
      <c r="KAP1041" s="45"/>
      <c r="KAQ1041" s="45"/>
      <c r="KAR1041" s="45"/>
      <c r="KAS1041" s="45"/>
      <c r="KAT1041" s="45"/>
      <c r="KAU1041" s="45"/>
      <c r="KAV1041" s="45"/>
      <c r="KAW1041" s="45"/>
      <c r="KAX1041" s="45"/>
      <c r="KAY1041" s="45"/>
      <c r="KAZ1041" s="45"/>
      <c r="KBA1041" s="45"/>
      <c r="KBB1041" s="45"/>
      <c r="KBC1041" s="45"/>
      <c r="KBD1041" s="45"/>
      <c r="KBE1041" s="45"/>
      <c r="KBF1041" s="45"/>
      <c r="KBG1041" s="45"/>
      <c r="KBH1041" s="45"/>
      <c r="KBI1041" s="45"/>
      <c r="KBJ1041" s="45"/>
      <c r="KBK1041" s="45"/>
      <c r="KBL1041" s="45"/>
      <c r="KBM1041" s="45"/>
      <c r="KBN1041" s="45"/>
      <c r="KBO1041" s="45"/>
      <c r="KBP1041" s="45"/>
      <c r="KBQ1041" s="45"/>
      <c r="KBR1041" s="45"/>
      <c r="KBS1041" s="45"/>
      <c r="KBT1041" s="45"/>
      <c r="KBU1041" s="45"/>
      <c r="KBV1041" s="45"/>
      <c r="KBW1041" s="45"/>
      <c r="KBX1041" s="45"/>
      <c r="KBY1041" s="45"/>
      <c r="KBZ1041" s="45"/>
      <c r="KCA1041" s="45"/>
      <c r="KCB1041" s="45"/>
      <c r="KCC1041" s="45"/>
      <c r="KCD1041" s="45"/>
      <c r="KCE1041" s="45"/>
      <c r="KCF1041" s="45"/>
      <c r="KCG1041" s="45"/>
      <c r="KCH1041" s="45"/>
      <c r="KCI1041" s="45"/>
      <c r="KCJ1041" s="45"/>
      <c r="KCK1041" s="45"/>
      <c r="KCL1041" s="45"/>
      <c r="KCM1041" s="45"/>
      <c r="KCN1041" s="45"/>
      <c r="KCO1041" s="45"/>
      <c r="KCP1041" s="45"/>
      <c r="KCQ1041" s="45"/>
      <c r="KCR1041" s="45"/>
      <c r="KCS1041" s="45"/>
      <c r="KCT1041" s="45"/>
      <c r="KCU1041" s="45"/>
      <c r="KCV1041" s="45"/>
      <c r="KCW1041" s="45"/>
      <c r="KCX1041" s="45"/>
      <c r="KCY1041" s="45"/>
      <c r="KCZ1041" s="45"/>
      <c r="KDA1041" s="45"/>
      <c r="KDB1041" s="45"/>
      <c r="KDC1041" s="45"/>
      <c r="KDD1041" s="45"/>
      <c r="KDE1041" s="45"/>
      <c r="KDF1041" s="45"/>
      <c r="KDG1041" s="45"/>
      <c r="KDH1041" s="45"/>
      <c r="KDI1041" s="45"/>
      <c r="KDJ1041" s="45"/>
      <c r="KDK1041" s="45"/>
      <c r="KDL1041" s="45"/>
      <c r="KDM1041" s="45"/>
      <c r="KDN1041" s="45"/>
      <c r="KDO1041" s="45"/>
      <c r="KDP1041" s="45"/>
      <c r="KDQ1041" s="45"/>
      <c r="KDR1041" s="45"/>
      <c r="KDS1041" s="45"/>
      <c r="KDT1041" s="45"/>
      <c r="KDU1041" s="45"/>
      <c r="KDV1041" s="45"/>
      <c r="KDW1041" s="45"/>
      <c r="KDX1041" s="45"/>
      <c r="KDY1041" s="45"/>
      <c r="KDZ1041" s="45"/>
      <c r="KEA1041" s="45"/>
      <c r="KEB1041" s="45"/>
      <c r="KEC1041" s="45"/>
      <c r="KED1041" s="45"/>
      <c r="KEE1041" s="45"/>
      <c r="KEF1041" s="45"/>
      <c r="KEG1041" s="45"/>
      <c r="KEH1041" s="45"/>
      <c r="KEI1041" s="45"/>
      <c r="KEJ1041" s="45"/>
      <c r="KEK1041" s="45"/>
      <c r="KEL1041" s="45"/>
      <c r="KEM1041" s="45"/>
      <c r="KEN1041" s="45"/>
      <c r="KEO1041" s="45"/>
      <c r="KEP1041" s="45"/>
      <c r="KEQ1041" s="45"/>
      <c r="KER1041" s="45"/>
      <c r="KES1041" s="45"/>
      <c r="KET1041" s="45"/>
      <c r="KEU1041" s="45"/>
      <c r="KEV1041" s="45"/>
      <c r="KEW1041" s="45"/>
      <c r="KEX1041" s="45"/>
      <c r="KEY1041" s="45"/>
      <c r="KEZ1041" s="45"/>
      <c r="KFA1041" s="45"/>
      <c r="KFB1041" s="45"/>
      <c r="KFC1041" s="45"/>
      <c r="KFD1041" s="45"/>
      <c r="KFE1041" s="45"/>
      <c r="KFF1041" s="45"/>
      <c r="KFG1041" s="45"/>
      <c r="KFH1041" s="45"/>
      <c r="KFI1041" s="45"/>
      <c r="KFJ1041" s="45"/>
      <c r="KFK1041" s="45"/>
      <c r="KFL1041" s="45"/>
      <c r="KFM1041" s="45"/>
      <c r="KFN1041" s="45"/>
      <c r="KFO1041" s="45"/>
      <c r="KFP1041" s="45"/>
      <c r="KFQ1041" s="45"/>
      <c r="KFR1041" s="45"/>
      <c r="KFS1041" s="45"/>
      <c r="KFT1041" s="45"/>
      <c r="KFU1041" s="45"/>
      <c r="KFV1041" s="45"/>
      <c r="KFW1041" s="45"/>
      <c r="KFX1041" s="45"/>
      <c r="KFY1041" s="45"/>
      <c r="KFZ1041" s="45"/>
      <c r="KGA1041" s="45"/>
      <c r="KGB1041" s="45"/>
      <c r="KGC1041" s="45"/>
      <c r="KGD1041" s="45"/>
      <c r="KGE1041" s="45"/>
      <c r="KGF1041" s="45"/>
      <c r="KGG1041" s="45"/>
      <c r="KGH1041" s="45"/>
      <c r="KGI1041" s="45"/>
      <c r="KGJ1041" s="45"/>
      <c r="KGK1041" s="45"/>
      <c r="KGL1041" s="45"/>
      <c r="KGM1041" s="45"/>
      <c r="KGN1041" s="45"/>
      <c r="KGO1041" s="45"/>
      <c r="KGP1041" s="45"/>
      <c r="KGQ1041" s="45"/>
      <c r="KGR1041" s="45"/>
      <c r="KGS1041" s="45"/>
      <c r="KGT1041" s="45"/>
      <c r="KGU1041" s="45"/>
      <c r="KGV1041" s="45"/>
      <c r="KGW1041" s="45"/>
      <c r="KGX1041" s="45"/>
      <c r="KGY1041" s="45"/>
      <c r="KGZ1041" s="45"/>
      <c r="KHA1041" s="45"/>
      <c r="KHB1041" s="45"/>
      <c r="KHC1041" s="45"/>
      <c r="KHD1041" s="45"/>
      <c r="KHE1041" s="45"/>
      <c r="KHF1041" s="45"/>
      <c r="KHG1041" s="45"/>
      <c r="KHH1041" s="45"/>
      <c r="KHI1041" s="45"/>
      <c r="KHJ1041" s="45"/>
      <c r="KHK1041" s="45"/>
      <c r="KHL1041" s="45"/>
      <c r="KHM1041" s="45"/>
      <c r="KHN1041" s="45"/>
      <c r="KHO1041" s="45"/>
      <c r="KHP1041" s="45"/>
      <c r="KHQ1041" s="45"/>
      <c r="KHR1041" s="45"/>
      <c r="KHS1041" s="45"/>
      <c r="KHT1041" s="45"/>
      <c r="KHU1041" s="45"/>
      <c r="KHV1041" s="45"/>
      <c r="KHW1041" s="45"/>
      <c r="KHX1041" s="45"/>
      <c r="KHY1041" s="45"/>
      <c r="KHZ1041" s="45"/>
      <c r="KIA1041" s="45"/>
      <c r="KIB1041" s="45"/>
      <c r="KIC1041" s="45"/>
      <c r="KID1041" s="45"/>
      <c r="KIE1041" s="45"/>
      <c r="KIF1041" s="45"/>
      <c r="KIG1041" s="45"/>
      <c r="KIH1041" s="45"/>
      <c r="KII1041" s="45"/>
      <c r="KIJ1041" s="45"/>
      <c r="KIK1041" s="45"/>
      <c r="KIL1041" s="45"/>
      <c r="KIM1041" s="45"/>
      <c r="KIN1041" s="45"/>
      <c r="KIO1041" s="45"/>
      <c r="KIP1041" s="45"/>
      <c r="KIQ1041" s="45"/>
      <c r="KIR1041" s="45"/>
      <c r="KIS1041" s="45"/>
      <c r="KIT1041" s="45"/>
      <c r="KIU1041" s="45"/>
      <c r="KIV1041" s="45"/>
      <c r="KIW1041" s="45"/>
      <c r="KIX1041" s="45"/>
      <c r="KIY1041" s="45"/>
      <c r="KIZ1041" s="45"/>
      <c r="KJA1041" s="45"/>
      <c r="KJB1041" s="45"/>
      <c r="KJC1041" s="45"/>
      <c r="KJD1041" s="45"/>
      <c r="KJE1041" s="45"/>
      <c r="KJF1041" s="45"/>
      <c r="KJG1041" s="45"/>
      <c r="KJH1041" s="45"/>
      <c r="KJI1041" s="45"/>
      <c r="KJJ1041" s="45"/>
      <c r="KJK1041" s="45"/>
      <c r="KJL1041" s="45"/>
      <c r="KJM1041" s="45"/>
      <c r="KJN1041" s="45"/>
      <c r="KJO1041" s="45"/>
      <c r="KJP1041" s="45"/>
      <c r="KJQ1041" s="45"/>
      <c r="KJR1041" s="45"/>
      <c r="KJS1041" s="45"/>
      <c r="KJT1041" s="45"/>
      <c r="KJU1041" s="45"/>
      <c r="KJV1041" s="45"/>
      <c r="KJW1041" s="45"/>
      <c r="KJX1041" s="45"/>
      <c r="KJY1041" s="45"/>
      <c r="KJZ1041" s="45"/>
      <c r="KKA1041" s="45"/>
      <c r="KKB1041" s="45"/>
      <c r="KKC1041" s="45"/>
      <c r="KKD1041" s="45"/>
      <c r="KKE1041" s="45"/>
      <c r="KKF1041" s="45"/>
      <c r="KKG1041" s="45"/>
      <c r="KKH1041" s="45"/>
      <c r="KKI1041" s="45"/>
      <c r="KKJ1041" s="45"/>
      <c r="KKK1041" s="45"/>
      <c r="KKL1041" s="45"/>
      <c r="KKM1041" s="45"/>
      <c r="KKN1041" s="45"/>
      <c r="KKO1041" s="45"/>
      <c r="KKP1041" s="45"/>
      <c r="KKQ1041" s="45"/>
      <c r="KKR1041" s="45"/>
      <c r="KKS1041" s="45"/>
      <c r="KKT1041" s="45"/>
      <c r="KKU1041" s="45"/>
      <c r="KKV1041" s="45"/>
      <c r="KKW1041" s="45"/>
      <c r="KKX1041" s="45"/>
      <c r="KKY1041" s="45"/>
      <c r="KKZ1041" s="45"/>
      <c r="KLA1041" s="45"/>
      <c r="KLB1041" s="45"/>
      <c r="KLC1041" s="45"/>
      <c r="KLD1041" s="45"/>
      <c r="KLE1041" s="45"/>
      <c r="KLF1041" s="45"/>
      <c r="KLG1041" s="45"/>
      <c r="KLH1041" s="45"/>
      <c r="KLI1041" s="45"/>
      <c r="KLJ1041" s="45"/>
      <c r="KLK1041" s="45"/>
      <c r="KLL1041" s="45"/>
      <c r="KLM1041" s="45"/>
      <c r="KLN1041" s="45"/>
      <c r="KLO1041" s="45"/>
      <c r="KLP1041" s="45"/>
      <c r="KLQ1041" s="45"/>
      <c r="KLR1041" s="45"/>
      <c r="KLS1041" s="45"/>
      <c r="KLT1041" s="45"/>
      <c r="KLU1041" s="45"/>
      <c r="KLV1041" s="45"/>
      <c r="KLW1041" s="45"/>
      <c r="KLX1041" s="45"/>
      <c r="KLY1041" s="45"/>
      <c r="KLZ1041" s="45"/>
      <c r="KMA1041" s="45"/>
      <c r="KMB1041" s="45"/>
      <c r="KMC1041" s="45"/>
      <c r="KMD1041" s="45"/>
      <c r="KME1041" s="45"/>
      <c r="KMF1041" s="45"/>
      <c r="KMG1041" s="45"/>
      <c r="KMH1041" s="45"/>
      <c r="KMI1041" s="45"/>
      <c r="KMJ1041" s="45"/>
      <c r="KMK1041" s="45"/>
      <c r="KML1041" s="45"/>
      <c r="KMM1041" s="45"/>
      <c r="KMN1041" s="45"/>
      <c r="KMO1041" s="45"/>
      <c r="KMP1041" s="45"/>
      <c r="KMQ1041" s="45"/>
      <c r="KMR1041" s="45"/>
      <c r="KMS1041" s="45"/>
      <c r="KMT1041" s="45"/>
      <c r="KMU1041" s="45"/>
      <c r="KMV1041" s="45"/>
      <c r="KMW1041" s="45"/>
      <c r="KMX1041" s="45"/>
      <c r="KMY1041" s="45"/>
      <c r="KMZ1041" s="45"/>
      <c r="KNA1041" s="45"/>
      <c r="KNB1041" s="45"/>
      <c r="KNC1041" s="45"/>
      <c r="KND1041" s="45"/>
      <c r="KNE1041" s="45"/>
      <c r="KNF1041" s="45"/>
      <c r="KNG1041" s="45"/>
      <c r="KNH1041" s="45"/>
      <c r="KNI1041" s="45"/>
      <c r="KNJ1041" s="45"/>
      <c r="KNK1041" s="45"/>
      <c r="KNL1041" s="45"/>
      <c r="KNM1041" s="45"/>
      <c r="KNN1041" s="45"/>
      <c r="KNO1041" s="45"/>
      <c r="KNP1041" s="45"/>
      <c r="KNQ1041" s="45"/>
      <c r="KNR1041" s="45"/>
      <c r="KNS1041" s="45"/>
      <c r="KNT1041" s="45"/>
      <c r="KNU1041" s="45"/>
      <c r="KNV1041" s="45"/>
      <c r="KNW1041" s="45"/>
      <c r="KNX1041" s="45"/>
      <c r="KNY1041" s="45"/>
      <c r="KNZ1041" s="45"/>
      <c r="KOA1041" s="45"/>
      <c r="KOB1041" s="45"/>
      <c r="KOC1041" s="45"/>
      <c r="KOD1041" s="45"/>
      <c r="KOE1041" s="45"/>
      <c r="KOF1041" s="45"/>
      <c r="KOG1041" s="45"/>
      <c r="KOH1041" s="45"/>
      <c r="KOI1041" s="45"/>
      <c r="KOJ1041" s="45"/>
      <c r="KOK1041" s="45"/>
      <c r="KOL1041" s="45"/>
      <c r="KOM1041" s="45"/>
      <c r="KON1041" s="45"/>
      <c r="KOO1041" s="45"/>
      <c r="KOP1041" s="45"/>
      <c r="KOQ1041" s="45"/>
      <c r="KOR1041" s="45"/>
      <c r="KOS1041" s="45"/>
      <c r="KOT1041" s="45"/>
      <c r="KOU1041" s="45"/>
      <c r="KOV1041" s="45"/>
      <c r="KOW1041" s="45"/>
      <c r="KOX1041" s="45"/>
      <c r="KOY1041" s="45"/>
      <c r="KOZ1041" s="45"/>
      <c r="KPA1041" s="45"/>
      <c r="KPB1041" s="45"/>
      <c r="KPC1041" s="45"/>
      <c r="KPD1041" s="45"/>
      <c r="KPE1041" s="45"/>
      <c r="KPF1041" s="45"/>
      <c r="KPG1041" s="45"/>
      <c r="KPH1041" s="45"/>
      <c r="KPI1041" s="45"/>
      <c r="KPJ1041" s="45"/>
      <c r="KPK1041" s="45"/>
      <c r="KPL1041" s="45"/>
      <c r="KPM1041" s="45"/>
      <c r="KPN1041" s="45"/>
      <c r="KPO1041" s="45"/>
      <c r="KPP1041" s="45"/>
      <c r="KPQ1041" s="45"/>
      <c r="KPR1041" s="45"/>
      <c r="KPS1041" s="45"/>
      <c r="KPT1041" s="45"/>
      <c r="KPU1041" s="45"/>
      <c r="KPV1041" s="45"/>
      <c r="KPW1041" s="45"/>
      <c r="KPX1041" s="45"/>
      <c r="KPY1041" s="45"/>
      <c r="KPZ1041" s="45"/>
      <c r="KQA1041" s="45"/>
      <c r="KQB1041" s="45"/>
      <c r="KQC1041" s="45"/>
      <c r="KQD1041" s="45"/>
      <c r="KQE1041" s="45"/>
      <c r="KQF1041" s="45"/>
      <c r="KQG1041" s="45"/>
      <c r="KQH1041" s="45"/>
      <c r="KQI1041" s="45"/>
      <c r="KQJ1041" s="45"/>
      <c r="KQK1041" s="45"/>
      <c r="KQL1041" s="45"/>
      <c r="KQM1041" s="45"/>
      <c r="KQN1041" s="45"/>
      <c r="KQO1041" s="45"/>
      <c r="KQP1041" s="45"/>
      <c r="KQQ1041" s="45"/>
      <c r="KQR1041" s="45"/>
      <c r="KQS1041" s="45"/>
      <c r="KQT1041" s="45"/>
      <c r="KQU1041" s="45"/>
      <c r="KQV1041" s="45"/>
      <c r="KQW1041" s="45"/>
      <c r="KQX1041" s="45"/>
      <c r="KQY1041" s="45"/>
      <c r="KQZ1041" s="45"/>
      <c r="KRA1041" s="45"/>
      <c r="KRB1041" s="45"/>
      <c r="KRC1041" s="45"/>
      <c r="KRD1041" s="45"/>
      <c r="KRE1041" s="45"/>
      <c r="KRF1041" s="45"/>
      <c r="KRG1041" s="45"/>
      <c r="KRH1041" s="45"/>
      <c r="KRI1041" s="45"/>
      <c r="KRJ1041" s="45"/>
      <c r="KRK1041" s="45"/>
      <c r="KRL1041" s="45"/>
      <c r="KRM1041" s="45"/>
      <c r="KRN1041" s="45"/>
      <c r="KRO1041" s="45"/>
      <c r="KRP1041" s="45"/>
      <c r="KRQ1041" s="45"/>
      <c r="KRR1041" s="45"/>
      <c r="KRS1041" s="45"/>
      <c r="KRT1041" s="45"/>
      <c r="KRU1041" s="45"/>
      <c r="KRV1041" s="45"/>
      <c r="KRW1041" s="45"/>
      <c r="KRX1041" s="45"/>
      <c r="KRY1041" s="45"/>
      <c r="KRZ1041" s="45"/>
      <c r="KSA1041" s="45"/>
      <c r="KSB1041" s="45"/>
      <c r="KSC1041" s="45"/>
      <c r="KSD1041" s="45"/>
      <c r="KSE1041" s="45"/>
      <c r="KSF1041" s="45"/>
      <c r="KSG1041" s="45"/>
      <c r="KSH1041" s="45"/>
      <c r="KSI1041" s="45"/>
      <c r="KSJ1041" s="45"/>
      <c r="KSK1041" s="45"/>
      <c r="KSL1041" s="45"/>
      <c r="KSM1041" s="45"/>
      <c r="KSN1041" s="45"/>
      <c r="KSO1041" s="45"/>
      <c r="KSP1041" s="45"/>
      <c r="KSQ1041" s="45"/>
      <c r="KSR1041" s="45"/>
      <c r="KSS1041" s="45"/>
      <c r="KST1041" s="45"/>
      <c r="KSU1041" s="45"/>
      <c r="KSV1041" s="45"/>
      <c r="KSW1041" s="45"/>
      <c r="KSX1041" s="45"/>
      <c r="KSY1041" s="45"/>
      <c r="KSZ1041" s="45"/>
      <c r="KTA1041" s="45"/>
      <c r="KTB1041" s="45"/>
      <c r="KTC1041" s="45"/>
      <c r="KTD1041" s="45"/>
      <c r="KTE1041" s="45"/>
      <c r="KTF1041" s="45"/>
      <c r="KTG1041" s="45"/>
      <c r="KTH1041" s="45"/>
      <c r="KTI1041" s="45"/>
      <c r="KTJ1041" s="45"/>
      <c r="KTK1041" s="45"/>
      <c r="KTL1041" s="45"/>
      <c r="KTM1041" s="45"/>
      <c r="KTN1041" s="45"/>
      <c r="KTO1041" s="45"/>
      <c r="KTP1041" s="45"/>
      <c r="KTQ1041" s="45"/>
      <c r="KTR1041" s="45"/>
      <c r="KTS1041" s="45"/>
      <c r="KTT1041" s="45"/>
      <c r="KTU1041" s="45"/>
      <c r="KTV1041" s="45"/>
      <c r="KTW1041" s="45"/>
      <c r="KTX1041" s="45"/>
      <c r="KTY1041" s="45"/>
      <c r="KTZ1041" s="45"/>
      <c r="KUA1041" s="45"/>
      <c r="KUB1041" s="45"/>
      <c r="KUC1041" s="45"/>
      <c r="KUD1041" s="45"/>
      <c r="KUE1041" s="45"/>
      <c r="KUF1041" s="45"/>
      <c r="KUG1041" s="45"/>
      <c r="KUH1041" s="45"/>
      <c r="KUI1041" s="45"/>
      <c r="KUJ1041" s="45"/>
      <c r="KUK1041" s="45"/>
      <c r="KUL1041" s="45"/>
      <c r="KUM1041" s="45"/>
      <c r="KUN1041" s="45"/>
      <c r="KUO1041" s="45"/>
      <c r="KUP1041" s="45"/>
      <c r="KUQ1041" s="45"/>
      <c r="KUR1041" s="45"/>
      <c r="KUS1041" s="45"/>
      <c r="KUT1041" s="45"/>
      <c r="KUU1041" s="45"/>
      <c r="KUV1041" s="45"/>
      <c r="KUW1041" s="45"/>
      <c r="KUX1041" s="45"/>
      <c r="KUY1041" s="45"/>
      <c r="KUZ1041" s="45"/>
      <c r="KVA1041" s="45"/>
      <c r="KVB1041" s="45"/>
      <c r="KVC1041" s="45"/>
      <c r="KVD1041" s="45"/>
      <c r="KVE1041" s="45"/>
      <c r="KVF1041" s="45"/>
      <c r="KVG1041" s="45"/>
      <c r="KVH1041" s="45"/>
      <c r="KVI1041" s="45"/>
      <c r="KVJ1041" s="45"/>
      <c r="KVK1041" s="45"/>
      <c r="KVL1041" s="45"/>
      <c r="KVM1041" s="45"/>
      <c r="KVN1041" s="45"/>
      <c r="KVO1041" s="45"/>
      <c r="KVP1041" s="45"/>
      <c r="KVQ1041" s="45"/>
      <c r="KVR1041" s="45"/>
      <c r="KVS1041" s="45"/>
      <c r="KVT1041" s="45"/>
      <c r="KVU1041" s="45"/>
      <c r="KVV1041" s="45"/>
      <c r="KVW1041" s="45"/>
      <c r="KVX1041" s="45"/>
      <c r="KVY1041" s="45"/>
      <c r="KVZ1041" s="45"/>
      <c r="KWA1041" s="45"/>
      <c r="KWB1041" s="45"/>
      <c r="KWC1041" s="45"/>
      <c r="KWD1041" s="45"/>
      <c r="KWE1041" s="45"/>
      <c r="KWF1041" s="45"/>
      <c r="KWG1041" s="45"/>
      <c r="KWH1041" s="45"/>
      <c r="KWI1041" s="45"/>
      <c r="KWJ1041" s="45"/>
      <c r="KWK1041" s="45"/>
      <c r="KWL1041" s="45"/>
      <c r="KWM1041" s="45"/>
      <c r="KWN1041" s="45"/>
      <c r="KWO1041" s="45"/>
      <c r="KWP1041" s="45"/>
      <c r="KWQ1041" s="45"/>
      <c r="KWR1041" s="45"/>
      <c r="KWS1041" s="45"/>
      <c r="KWT1041" s="45"/>
      <c r="KWU1041" s="45"/>
      <c r="KWV1041" s="45"/>
      <c r="KWW1041" s="45"/>
      <c r="KWX1041" s="45"/>
      <c r="KWY1041" s="45"/>
      <c r="KWZ1041" s="45"/>
      <c r="KXA1041" s="45"/>
      <c r="KXB1041" s="45"/>
      <c r="KXC1041" s="45"/>
      <c r="KXD1041" s="45"/>
      <c r="KXE1041" s="45"/>
      <c r="KXF1041" s="45"/>
      <c r="KXG1041" s="45"/>
      <c r="KXH1041" s="45"/>
      <c r="KXI1041" s="45"/>
      <c r="KXJ1041" s="45"/>
      <c r="KXK1041" s="45"/>
      <c r="KXL1041" s="45"/>
      <c r="KXM1041" s="45"/>
      <c r="KXN1041" s="45"/>
      <c r="KXO1041" s="45"/>
      <c r="KXP1041" s="45"/>
      <c r="KXQ1041" s="45"/>
      <c r="KXR1041" s="45"/>
      <c r="KXS1041" s="45"/>
      <c r="KXT1041" s="45"/>
      <c r="KXU1041" s="45"/>
      <c r="KXV1041" s="45"/>
      <c r="KXW1041" s="45"/>
      <c r="KXX1041" s="45"/>
      <c r="KXY1041" s="45"/>
      <c r="KXZ1041" s="45"/>
      <c r="KYA1041" s="45"/>
      <c r="KYB1041" s="45"/>
      <c r="KYC1041" s="45"/>
      <c r="KYD1041" s="45"/>
      <c r="KYE1041" s="45"/>
      <c r="KYF1041" s="45"/>
      <c r="KYG1041" s="45"/>
      <c r="KYH1041" s="45"/>
      <c r="KYI1041" s="45"/>
      <c r="KYJ1041" s="45"/>
      <c r="KYK1041" s="45"/>
      <c r="KYL1041" s="45"/>
      <c r="KYM1041" s="45"/>
      <c r="KYN1041" s="45"/>
      <c r="KYO1041" s="45"/>
      <c r="KYP1041" s="45"/>
      <c r="KYQ1041" s="45"/>
      <c r="KYR1041" s="45"/>
      <c r="KYS1041" s="45"/>
      <c r="KYT1041" s="45"/>
      <c r="KYU1041" s="45"/>
      <c r="KYV1041" s="45"/>
      <c r="KYW1041" s="45"/>
      <c r="KYX1041" s="45"/>
      <c r="KYY1041" s="45"/>
      <c r="KYZ1041" s="45"/>
      <c r="KZA1041" s="45"/>
      <c r="KZB1041" s="45"/>
      <c r="KZC1041" s="45"/>
      <c r="KZD1041" s="45"/>
      <c r="KZE1041" s="45"/>
      <c r="KZF1041" s="45"/>
      <c r="KZG1041" s="45"/>
      <c r="KZH1041" s="45"/>
      <c r="KZI1041" s="45"/>
      <c r="KZJ1041" s="45"/>
      <c r="KZK1041" s="45"/>
      <c r="KZL1041" s="45"/>
      <c r="KZM1041" s="45"/>
      <c r="KZN1041" s="45"/>
      <c r="KZO1041" s="45"/>
      <c r="KZP1041" s="45"/>
      <c r="KZQ1041" s="45"/>
      <c r="KZR1041" s="45"/>
      <c r="KZS1041" s="45"/>
      <c r="KZT1041" s="45"/>
      <c r="KZU1041" s="45"/>
      <c r="KZV1041" s="45"/>
      <c r="KZW1041" s="45"/>
      <c r="KZX1041" s="45"/>
      <c r="KZY1041" s="45"/>
      <c r="KZZ1041" s="45"/>
      <c r="LAA1041" s="45"/>
      <c r="LAB1041" s="45"/>
      <c r="LAC1041" s="45"/>
      <c r="LAD1041" s="45"/>
      <c r="LAE1041" s="45"/>
      <c r="LAF1041" s="45"/>
      <c r="LAG1041" s="45"/>
      <c r="LAH1041" s="45"/>
      <c r="LAI1041" s="45"/>
      <c r="LAJ1041" s="45"/>
      <c r="LAK1041" s="45"/>
      <c r="LAL1041" s="45"/>
      <c r="LAM1041" s="45"/>
      <c r="LAN1041" s="45"/>
      <c r="LAO1041" s="45"/>
      <c r="LAP1041" s="45"/>
      <c r="LAQ1041" s="45"/>
      <c r="LAR1041" s="45"/>
      <c r="LAS1041" s="45"/>
      <c r="LAT1041" s="45"/>
      <c r="LAU1041" s="45"/>
      <c r="LAV1041" s="45"/>
      <c r="LAW1041" s="45"/>
      <c r="LAX1041" s="45"/>
      <c r="LAY1041" s="45"/>
      <c r="LAZ1041" s="45"/>
      <c r="LBA1041" s="45"/>
      <c r="LBB1041" s="45"/>
      <c r="LBC1041" s="45"/>
      <c r="LBD1041" s="45"/>
      <c r="LBE1041" s="45"/>
      <c r="LBF1041" s="45"/>
      <c r="LBG1041" s="45"/>
      <c r="LBH1041" s="45"/>
      <c r="LBI1041" s="45"/>
      <c r="LBJ1041" s="45"/>
      <c r="LBK1041" s="45"/>
      <c r="LBL1041" s="45"/>
      <c r="LBM1041" s="45"/>
      <c r="LBN1041" s="45"/>
      <c r="LBO1041" s="45"/>
      <c r="LBP1041" s="45"/>
      <c r="LBQ1041" s="45"/>
      <c r="LBR1041" s="45"/>
      <c r="LBS1041" s="45"/>
      <c r="LBT1041" s="45"/>
      <c r="LBU1041" s="45"/>
      <c r="LBV1041" s="45"/>
      <c r="LBW1041" s="45"/>
      <c r="LBX1041" s="45"/>
      <c r="LBY1041" s="45"/>
      <c r="LBZ1041" s="45"/>
      <c r="LCA1041" s="45"/>
      <c r="LCB1041" s="45"/>
      <c r="LCC1041" s="45"/>
      <c r="LCD1041" s="45"/>
      <c r="LCE1041" s="45"/>
      <c r="LCF1041" s="45"/>
      <c r="LCG1041" s="45"/>
      <c r="LCH1041" s="45"/>
      <c r="LCI1041" s="45"/>
      <c r="LCJ1041" s="45"/>
      <c r="LCK1041" s="45"/>
      <c r="LCL1041" s="45"/>
      <c r="LCM1041" s="45"/>
      <c r="LCN1041" s="45"/>
      <c r="LCO1041" s="45"/>
      <c r="LCP1041" s="45"/>
      <c r="LCQ1041" s="45"/>
      <c r="LCR1041" s="45"/>
      <c r="LCS1041" s="45"/>
      <c r="LCT1041" s="45"/>
      <c r="LCU1041" s="45"/>
      <c r="LCV1041" s="45"/>
      <c r="LCW1041" s="45"/>
      <c r="LCX1041" s="45"/>
      <c r="LCY1041" s="45"/>
      <c r="LCZ1041" s="45"/>
      <c r="LDA1041" s="45"/>
      <c r="LDB1041" s="45"/>
      <c r="LDC1041" s="45"/>
      <c r="LDD1041" s="45"/>
      <c r="LDE1041" s="45"/>
      <c r="LDF1041" s="45"/>
      <c r="LDG1041" s="45"/>
      <c r="LDH1041" s="45"/>
      <c r="LDI1041" s="45"/>
      <c r="LDJ1041" s="45"/>
      <c r="LDK1041" s="45"/>
      <c r="LDL1041" s="45"/>
      <c r="LDM1041" s="45"/>
      <c r="LDN1041" s="45"/>
      <c r="LDO1041" s="45"/>
      <c r="LDP1041" s="45"/>
      <c r="LDQ1041" s="45"/>
      <c r="LDR1041" s="45"/>
      <c r="LDS1041" s="45"/>
      <c r="LDT1041" s="45"/>
      <c r="LDU1041" s="45"/>
      <c r="LDV1041" s="45"/>
      <c r="LDW1041" s="45"/>
      <c r="LDX1041" s="45"/>
      <c r="LDY1041" s="45"/>
      <c r="LDZ1041" s="45"/>
      <c r="LEA1041" s="45"/>
      <c r="LEB1041" s="45"/>
      <c r="LEC1041" s="45"/>
      <c r="LED1041" s="45"/>
      <c r="LEE1041" s="45"/>
      <c r="LEF1041" s="45"/>
      <c r="LEG1041" s="45"/>
      <c r="LEH1041" s="45"/>
      <c r="LEI1041" s="45"/>
      <c r="LEJ1041" s="45"/>
      <c r="LEK1041" s="45"/>
      <c r="LEL1041" s="45"/>
      <c r="LEM1041" s="45"/>
      <c r="LEN1041" s="45"/>
      <c r="LEO1041" s="45"/>
      <c r="LEP1041" s="45"/>
      <c r="LEQ1041" s="45"/>
      <c r="LER1041" s="45"/>
      <c r="LES1041" s="45"/>
      <c r="LET1041" s="45"/>
      <c r="LEU1041" s="45"/>
      <c r="LEV1041" s="45"/>
      <c r="LEW1041" s="45"/>
      <c r="LEX1041" s="45"/>
      <c r="LEY1041" s="45"/>
      <c r="LEZ1041" s="45"/>
      <c r="LFA1041" s="45"/>
      <c r="LFB1041" s="45"/>
      <c r="LFC1041" s="45"/>
      <c r="LFD1041" s="45"/>
      <c r="LFE1041" s="45"/>
      <c r="LFF1041" s="45"/>
      <c r="LFG1041" s="45"/>
      <c r="LFH1041" s="45"/>
      <c r="LFI1041" s="45"/>
      <c r="LFJ1041" s="45"/>
      <c r="LFK1041" s="45"/>
      <c r="LFL1041" s="45"/>
      <c r="LFM1041" s="45"/>
      <c r="LFN1041" s="45"/>
      <c r="LFO1041" s="45"/>
      <c r="LFP1041" s="45"/>
      <c r="LFQ1041" s="45"/>
      <c r="LFR1041" s="45"/>
      <c r="LFS1041" s="45"/>
      <c r="LFT1041" s="45"/>
      <c r="LFU1041" s="45"/>
      <c r="LFV1041" s="45"/>
      <c r="LFW1041" s="45"/>
      <c r="LFX1041" s="45"/>
      <c r="LFY1041" s="45"/>
      <c r="LFZ1041" s="45"/>
      <c r="LGA1041" s="45"/>
      <c r="LGB1041" s="45"/>
      <c r="LGC1041" s="45"/>
      <c r="LGD1041" s="45"/>
      <c r="LGE1041" s="45"/>
      <c r="LGF1041" s="45"/>
      <c r="LGG1041" s="45"/>
      <c r="LGH1041" s="45"/>
      <c r="LGI1041" s="45"/>
      <c r="LGJ1041" s="45"/>
      <c r="LGK1041" s="45"/>
      <c r="LGL1041" s="45"/>
      <c r="LGM1041" s="45"/>
      <c r="LGN1041" s="45"/>
      <c r="LGO1041" s="45"/>
      <c r="LGP1041" s="45"/>
      <c r="LGQ1041" s="45"/>
      <c r="LGR1041" s="45"/>
      <c r="LGS1041" s="45"/>
      <c r="LGT1041" s="45"/>
      <c r="LGU1041" s="45"/>
      <c r="LGV1041" s="45"/>
      <c r="LGW1041" s="45"/>
      <c r="LGX1041" s="45"/>
      <c r="LGY1041" s="45"/>
      <c r="LGZ1041" s="45"/>
      <c r="LHA1041" s="45"/>
      <c r="LHB1041" s="45"/>
      <c r="LHC1041" s="45"/>
      <c r="LHD1041" s="45"/>
      <c r="LHE1041" s="45"/>
      <c r="LHF1041" s="45"/>
      <c r="LHG1041" s="45"/>
      <c r="LHH1041" s="45"/>
      <c r="LHI1041" s="45"/>
      <c r="LHJ1041" s="45"/>
      <c r="LHK1041" s="45"/>
      <c r="LHL1041" s="45"/>
      <c r="LHM1041" s="45"/>
      <c r="LHN1041" s="45"/>
      <c r="LHO1041" s="45"/>
      <c r="LHP1041" s="45"/>
      <c r="LHQ1041" s="45"/>
      <c r="LHR1041" s="45"/>
      <c r="LHS1041" s="45"/>
      <c r="LHT1041" s="45"/>
      <c r="LHU1041" s="45"/>
      <c r="LHV1041" s="45"/>
      <c r="LHW1041" s="45"/>
      <c r="LHX1041" s="45"/>
      <c r="LHY1041" s="45"/>
      <c r="LHZ1041" s="45"/>
      <c r="LIA1041" s="45"/>
      <c r="LIB1041" s="45"/>
      <c r="LIC1041" s="45"/>
      <c r="LID1041" s="45"/>
      <c r="LIE1041" s="45"/>
      <c r="LIF1041" s="45"/>
      <c r="LIG1041" s="45"/>
      <c r="LIH1041" s="45"/>
      <c r="LII1041" s="45"/>
      <c r="LIJ1041" s="45"/>
      <c r="LIK1041" s="45"/>
      <c r="LIL1041" s="45"/>
      <c r="LIM1041" s="45"/>
      <c r="LIN1041" s="45"/>
      <c r="LIO1041" s="45"/>
      <c r="LIP1041" s="45"/>
      <c r="LIQ1041" s="45"/>
      <c r="LIR1041" s="45"/>
      <c r="LIS1041" s="45"/>
      <c r="LIT1041" s="45"/>
      <c r="LIU1041" s="45"/>
      <c r="LIV1041" s="45"/>
      <c r="LIW1041" s="45"/>
      <c r="LIX1041" s="45"/>
      <c r="LIY1041" s="45"/>
      <c r="LIZ1041" s="45"/>
      <c r="LJA1041" s="45"/>
      <c r="LJB1041" s="45"/>
      <c r="LJC1041" s="45"/>
      <c r="LJD1041" s="45"/>
      <c r="LJE1041" s="45"/>
      <c r="LJF1041" s="45"/>
      <c r="LJG1041" s="45"/>
      <c r="LJH1041" s="45"/>
      <c r="LJI1041" s="45"/>
      <c r="LJJ1041" s="45"/>
      <c r="LJK1041" s="45"/>
      <c r="LJL1041" s="45"/>
      <c r="LJM1041" s="45"/>
      <c r="LJN1041" s="45"/>
      <c r="LJO1041" s="45"/>
      <c r="LJP1041" s="45"/>
      <c r="LJQ1041" s="45"/>
      <c r="LJR1041" s="45"/>
      <c r="LJS1041" s="45"/>
      <c r="LJT1041" s="45"/>
      <c r="LJU1041" s="45"/>
      <c r="LJV1041" s="45"/>
      <c r="LJW1041" s="45"/>
      <c r="LJX1041" s="45"/>
      <c r="LJY1041" s="45"/>
      <c r="LJZ1041" s="45"/>
      <c r="LKA1041" s="45"/>
      <c r="LKB1041" s="45"/>
      <c r="LKC1041" s="45"/>
      <c r="LKD1041" s="45"/>
      <c r="LKE1041" s="45"/>
      <c r="LKF1041" s="45"/>
      <c r="LKG1041" s="45"/>
      <c r="LKH1041" s="45"/>
      <c r="LKI1041" s="45"/>
      <c r="LKJ1041" s="45"/>
      <c r="LKK1041" s="45"/>
      <c r="LKL1041" s="45"/>
      <c r="LKM1041" s="45"/>
      <c r="LKN1041" s="45"/>
      <c r="LKO1041" s="45"/>
      <c r="LKP1041" s="45"/>
      <c r="LKQ1041" s="45"/>
      <c r="LKR1041" s="45"/>
      <c r="LKS1041" s="45"/>
      <c r="LKT1041" s="45"/>
      <c r="LKU1041" s="45"/>
      <c r="LKV1041" s="45"/>
      <c r="LKW1041" s="45"/>
      <c r="LKX1041" s="45"/>
      <c r="LKY1041" s="45"/>
      <c r="LKZ1041" s="45"/>
      <c r="LLA1041" s="45"/>
      <c r="LLB1041" s="45"/>
      <c r="LLC1041" s="45"/>
      <c r="LLD1041" s="45"/>
      <c r="LLE1041" s="45"/>
      <c r="LLF1041" s="45"/>
      <c r="LLG1041" s="45"/>
      <c r="LLH1041" s="45"/>
      <c r="LLI1041" s="45"/>
      <c r="LLJ1041" s="45"/>
      <c r="LLK1041" s="45"/>
      <c r="LLL1041" s="45"/>
      <c r="LLM1041" s="45"/>
      <c r="LLN1041" s="45"/>
      <c r="LLO1041" s="45"/>
      <c r="LLP1041" s="45"/>
      <c r="LLQ1041" s="45"/>
      <c r="LLR1041" s="45"/>
      <c r="LLS1041" s="45"/>
      <c r="LLT1041" s="45"/>
      <c r="LLU1041" s="45"/>
      <c r="LLV1041" s="45"/>
      <c r="LLW1041" s="45"/>
      <c r="LLX1041" s="45"/>
      <c r="LLY1041" s="45"/>
      <c r="LLZ1041" s="45"/>
      <c r="LMA1041" s="45"/>
      <c r="LMB1041" s="45"/>
      <c r="LMC1041" s="45"/>
      <c r="LMD1041" s="45"/>
      <c r="LME1041" s="45"/>
      <c r="LMF1041" s="45"/>
      <c r="LMG1041" s="45"/>
      <c r="LMH1041" s="45"/>
      <c r="LMI1041" s="45"/>
      <c r="LMJ1041" s="45"/>
      <c r="LMK1041" s="45"/>
      <c r="LML1041" s="45"/>
      <c r="LMM1041" s="45"/>
      <c r="LMN1041" s="45"/>
      <c r="LMO1041" s="45"/>
      <c r="LMP1041" s="45"/>
      <c r="LMQ1041" s="45"/>
      <c r="LMR1041" s="45"/>
      <c r="LMS1041" s="45"/>
      <c r="LMT1041" s="45"/>
      <c r="LMU1041" s="45"/>
      <c r="LMV1041" s="45"/>
      <c r="LMW1041" s="45"/>
      <c r="LMX1041" s="45"/>
      <c r="LMY1041" s="45"/>
      <c r="LMZ1041" s="45"/>
      <c r="LNA1041" s="45"/>
      <c r="LNB1041" s="45"/>
      <c r="LNC1041" s="45"/>
      <c r="LND1041" s="45"/>
      <c r="LNE1041" s="45"/>
      <c r="LNF1041" s="45"/>
      <c r="LNG1041" s="45"/>
      <c r="LNH1041" s="45"/>
      <c r="LNI1041" s="45"/>
      <c r="LNJ1041" s="45"/>
      <c r="LNK1041" s="45"/>
      <c r="LNL1041" s="45"/>
      <c r="LNM1041" s="45"/>
      <c r="LNN1041" s="45"/>
      <c r="LNO1041" s="45"/>
      <c r="LNP1041" s="45"/>
      <c r="LNQ1041" s="45"/>
      <c r="LNR1041" s="45"/>
      <c r="LNS1041" s="45"/>
      <c r="LNT1041" s="45"/>
      <c r="LNU1041" s="45"/>
      <c r="LNV1041" s="45"/>
      <c r="LNW1041" s="45"/>
      <c r="LNX1041" s="45"/>
      <c r="LNY1041" s="45"/>
      <c r="LNZ1041" s="45"/>
      <c r="LOA1041" s="45"/>
      <c r="LOB1041" s="45"/>
      <c r="LOC1041" s="45"/>
      <c r="LOD1041" s="45"/>
      <c r="LOE1041" s="45"/>
      <c r="LOF1041" s="45"/>
      <c r="LOG1041" s="45"/>
      <c r="LOH1041" s="45"/>
      <c r="LOI1041" s="45"/>
      <c r="LOJ1041" s="45"/>
      <c r="LOK1041" s="45"/>
      <c r="LOL1041" s="45"/>
      <c r="LOM1041" s="45"/>
      <c r="LON1041" s="45"/>
      <c r="LOO1041" s="45"/>
      <c r="LOP1041" s="45"/>
      <c r="LOQ1041" s="45"/>
      <c r="LOR1041" s="45"/>
      <c r="LOS1041" s="45"/>
      <c r="LOT1041" s="45"/>
      <c r="LOU1041" s="45"/>
      <c r="LOV1041" s="45"/>
      <c r="LOW1041" s="45"/>
      <c r="LOX1041" s="45"/>
      <c r="LOY1041" s="45"/>
      <c r="LOZ1041" s="45"/>
      <c r="LPA1041" s="45"/>
      <c r="LPB1041" s="45"/>
      <c r="LPC1041" s="45"/>
      <c r="LPD1041" s="45"/>
      <c r="LPE1041" s="45"/>
      <c r="LPF1041" s="45"/>
      <c r="LPG1041" s="45"/>
      <c r="LPH1041" s="45"/>
      <c r="LPI1041" s="45"/>
      <c r="LPJ1041" s="45"/>
      <c r="LPK1041" s="45"/>
      <c r="LPL1041" s="45"/>
      <c r="LPM1041" s="45"/>
      <c r="LPN1041" s="45"/>
      <c r="LPO1041" s="45"/>
      <c r="LPP1041" s="45"/>
      <c r="LPQ1041" s="45"/>
      <c r="LPR1041" s="45"/>
      <c r="LPS1041" s="45"/>
      <c r="LPT1041" s="45"/>
      <c r="LPU1041" s="45"/>
      <c r="LPV1041" s="45"/>
      <c r="LPW1041" s="45"/>
      <c r="LPX1041" s="45"/>
      <c r="LPY1041" s="45"/>
      <c r="LPZ1041" s="45"/>
      <c r="LQA1041" s="45"/>
      <c r="LQB1041" s="45"/>
      <c r="LQC1041" s="45"/>
      <c r="LQD1041" s="45"/>
      <c r="LQE1041" s="45"/>
      <c r="LQF1041" s="45"/>
      <c r="LQG1041" s="45"/>
      <c r="LQH1041" s="45"/>
      <c r="LQI1041" s="45"/>
      <c r="LQJ1041" s="45"/>
      <c r="LQK1041" s="45"/>
      <c r="LQL1041" s="45"/>
      <c r="LQM1041" s="45"/>
      <c r="LQN1041" s="45"/>
      <c r="LQO1041" s="45"/>
      <c r="LQP1041" s="45"/>
      <c r="LQQ1041" s="45"/>
      <c r="LQR1041" s="45"/>
      <c r="LQS1041" s="45"/>
      <c r="LQT1041" s="45"/>
      <c r="LQU1041" s="45"/>
      <c r="LQV1041" s="45"/>
      <c r="LQW1041" s="45"/>
      <c r="LQX1041" s="45"/>
      <c r="LQY1041" s="45"/>
      <c r="LQZ1041" s="45"/>
      <c r="LRA1041" s="45"/>
      <c r="LRB1041" s="45"/>
      <c r="LRC1041" s="45"/>
      <c r="LRD1041" s="45"/>
      <c r="LRE1041" s="45"/>
      <c r="LRF1041" s="45"/>
      <c r="LRG1041" s="45"/>
      <c r="LRH1041" s="45"/>
      <c r="LRI1041" s="45"/>
      <c r="LRJ1041" s="45"/>
      <c r="LRK1041" s="45"/>
      <c r="LRL1041" s="45"/>
      <c r="LRM1041" s="45"/>
      <c r="LRN1041" s="45"/>
      <c r="LRO1041" s="45"/>
      <c r="LRP1041" s="45"/>
      <c r="LRQ1041" s="45"/>
      <c r="LRR1041" s="45"/>
      <c r="LRS1041" s="45"/>
      <c r="LRT1041" s="45"/>
      <c r="LRU1041" s="45"/>
      <c r="LRV1041" s="45"/>
      <c r="LRW1041" s="45"/>
      <c r="LRX1041" s="45"/>
      <c r="LRY1041" s="45"/>
      <c r="LRZ1041" s="45"/>
      <c r="LSA1041" s="45"/>
      <c r="LSB1041" s="45"/>
      <c r="LSC1041" s="45"/>
      <c r="LSD1041" s="45"/>
      <c r="LSE1041" s="45"/>
      <c r="LSF1041" s="45"/>
      <c r="LSG1041" s="45"/>
      <c r="LSH1041" s="45"/>
      <c r="LSI1041" s="45"/>
      <c r="LSJ1041" s="45"/>
      <c r="LSK1041" s="45"/>
      <c r="LSL1041" s="45"/>
      <c r="LSM1041" s="45"/>
      <c r="LSN1041" s="45"/>
      <c r="LSO1041" s="45"/>
      <c r="LSP1041" s="45"/>
      <c r="LSQ1041" s="45"/>
      <c r="LSR1041" s="45"/>
      <c r="LSS1041" s="45"/>
      <c r="LST1041" s="45"/>
      <c r="LSU1041" s="45"/>
      <c r="LSV1041" s="45"/>
      <c r="LSW1041" s="45"/>
      <c r="LSX1041" s="45"/>
      <c r="LSY1041" s="45"/>
      <c r="LSZ1041" s="45"/>
      <c r="LTA1041" s="45"/>
      <c r="LTB1041" s="45"/>
      <c r="LTC1041" s="45"/>
      <c r="LTD1041" s="45"/>
      <c r="LTE1041" s="45"/>
      <c r="LTF1041" s="45"/>
      <c r="LTG1041" s="45"/>
      <c r="LTH1041" s="45"/>
      <c r="LTI1041" s="45"/>
      <c r="LTJ1041" s="45"/>
      <c r="LTK1041" s="45"/>
      <c r="LTL1041" s="45"/>
      <c r="LTM1041" s="45"/>
      <c r="LTN1041" s="45"/>
      <c r="LTO1041" s="45"/>
      <c r="LTP1041" s="45"/>
      <c r="LTQ1041" s="45"/>
      <c r="LTR1041" s="45"/>
      <c r="LTS1041" s="45"/>
      <c r="LTT1041" s="45"/>
      <c r="LTU1041" s="45"/>
      <c r="LTV1041" s="45"/>
      <c r="LTW1041" s="45"/>
      <c r="LTX1041" s="45"/>
      <c r="LTY1041" s="45"/>
      <c r="LTZ1041" s="45"/>
      <c r="LUA1041" s="45"/>
      <c r="LUB1041" s="45"/>
      <c r="LUC1041" s="45"/>
      <c r="LUD1041" s="45"/>
      <c r="LUE1041" s="45"/>
      <c r="LUF1041" s="45"/>
      <c r="LUG1041" s="45"/>
      <c r="LUH1041" s="45"/>
      <c r="LUI1041" s="45"/>
      <c r="LUJ1041" s="45"/>
      <c r="LUK1041" s="45"/>
      <c r="LUL1041" s="45"/>
      <c r="LUM1041" s="45"/>
      <c r="LUN1041" s="45"/>
      <c r="LUO1041" s="45"/>
      <c r="LUP1041" s="45"/>
      <c r="LUQ1041" s="45"/>
      <c r="LUR1041" s="45"/>
      <c r="LUS1041" s="45"/>
      <c r="LUT1041" s="45"/>
      <c r="LUU1041" s="45"/>
      <c r="LUV1041" s="45"/>
      <c r="LUW1041" s="45"/>
      <c r="LUX1041" s="45"/>
      <c r="LUY1041" s="45"/>
      <c r="LUZ1041" s="45"/>
      <c r="LVA1041" s="45"/>
      <c r="LVB1041" s="45"/>
      <c r="LVC1041" s="45"/>
      <c r="LVD1041" s="45"/>
      <c r="LVE1041" s="45"/>
      <c r="LVF1041" s="45"/>
      <c r="LVG1041" s="45"/>
      <c r="LVH1041" s="45"/>
      <c r="LVI1041" s="45"/>
      <c r="LVJ1041" s="45"/>
      <c r="LVK1041" s="45"/>
      <c r="LVL1041" s="45"/>
      <c r="LVM1041" s="45"/>
      <c r="LVN1041" s="45"/>
      <c r="LVO1041" s="45"/>
      <c r="LVP1041" s="45"/>
      <c r="LVQ1041" s="45"/>
      <c r="LVR1041" s="45"/>
      <c r="LVS1041" s="45"/>
      <c r="LVT1041" s="45"/>
      <c r="LVU1041" s="45"/>
      <c r="LVV1041" s="45"/>
      <c r="LVW1041" s="45"/>
      <c r="LVX1041" s="45"/>
      <c r="LVY1041" s="45"/>
      <c r="LVZ1041" s="45"/>
      <c r="LWA1041" s="45"/>
      <c r="LWB1041" s="45"/>
      <c r="LWC1041" s="45"/>
      <c r="LWD1041" s="45"/>
      <c r="LWE1041" s="45"/>
      <c r="LWF1041" s="45"/>
      <c r="LWG1041" s="45"/>
      <c r="LWH1041" s="45"/>
      <c r="LWI1041" s="45"/>
      <c r="LWJ1041" s="45"/>
      <c r="LWK1041" s="45"/>
      <c r="LWL1041" s="45"/>
      <c r="LWM1041" s="45"/>
      <c r="LWN1041" s="45"/>
      <c r="LWO1041" s="45"/>
      <c r="LWP1041" s="45"/>
      <c r="LWQ1041" s="45"/>
      <c r="LWR1041" s="45"/>
      <c r="LWS1041" s="45"/>
      <c r="LWT1041" s="45"/>
      <c r="LWU1041" s="45"/>
      <c r="LWV1041" s="45"/>
      <c r="LWW1041" s="45"/>
      <c r="LWX1041" s="45"/>
      <c r="LWY1041" s="45"/>
      <c r="LWZ1041" s="45"/>
      <c r="LXA1041" s="45"/>
      <c r="LXB1041" s="45"/>
      <c r="LXC1041" s="45"/>
      <c r="LXD1041" s="45"/>
      <c r="LXE1041" s="45"/>
      <c r="LXF1041" s="45"/>
      <c r="LXG1041" s="45"/>
      <c r="LXH1041" s="45"/>
      <c r="LXI1041" s="45"/>
      <c r="LXJ1041" s="45"/>
      <c r="LXK1041" s="45"/>
      <c r="LXL1041" s="45"/>
      <c r="LXM1041" s="45"/>
      <c r="LXN1041" s="45"/>
      <c r="LXO1041" s="45"/>
      <c r="LXP1041" s="45"/>
      <c r="LXQ1041" s="45"/>
      <c r="LXR1041" s="45"/>
      <c r="LXS1041" s="45"/>
      <c r="LXT1041" s="45"/>
      <c r="LXU1041" s="45"/>
      <c r="LXV1041" s="45"/>
      <c r="LXW1041" s="45"/>
      <c r="LXX1041" s="45"/>
      <c r="LXY1041" s="45"/>
      <c r="LXZ1041" s="45"/>
      <c r="LYA1041" s="45"/>
      <c r="LYB1041" s="45"/>
      <c r="LYC1041" s="45"/>
      <c r="LYD1041" s="45"/>
      <c r="LYE1041" s="45"/>
      <c r="LYF1041" s="45"/>
      <c r="LYG1041" s="45"/>
      <c r="LYH1041" s="45"/>
      <c r="LYI1041" s="45"/>
      <c r="LYJ1041" s="45"/>
      <c r="LYK1041" s="45"/>
      <c r="LYL1041" s="45"/>
      <c r="LYM1041" s="45"/>
      <c r="LYN1041" s="45"/>
      <c r="LYO1041" s="45"/>
      <c r="LYP1041" s="45"/>
      <c r="LYQ1041" s="45"/>
      <c r="LYR1041" s="45"/>
      <c r="LYS1041" s="45"/>
      <c r="LYT1041" s="45"/>
      <c r="LYU1041" s="45"/>
      <c r="LYV1041" s="45"/>
      <c r="LYW1041" s="45"/>
      <c r="LYX1041" s="45"/>
      <c r="LYY1041" s="45"/>
      <c r="LYZ1041" s="45"/>
      <c r="LZA1041" s="45"/>
      <c r="LZB1041" s="45"/>
      <c r="LZC1041" s="45"/>
      <c r="LZD1041" s="45"/>
      <c r="LZE1041" s="45"/>
      <c r="LZF1041" s="45"/>
      <c r="LZG1041" s="45"/>
      <c r="LZH1041" s="45"/>
      <c r="LZI1041" s="45"/>
      <c r="LZJ1041" s="45"/>
      <c r="LZK1041" s="45"/>
      <c r="LZL1041" s="45"/>
      <c r="LZM1041" s="45"/>
      <c r="LZN1041" s="45"/>
      <c r="LZO1041" s="45"/>
      <c r="LZP1041" s="45"/>
      <c r="LZQ1041" s="45"/>
      <c r="LZR1041" s="45"/>
      <c r="LZS1041" s="45"/>
      <c r="LZT1041" s="45"/>
      <c r="LZU1041" s="45"/>
      <c r="LZV1041" s="45"/>
      <c r="LZW1041" s="45"/>
      <c r="LZX1041" s="45"/>
      <c r="LZY1041" s="45"/>
      <c r="LZZ1041" s="45"/>
      <c r="MAA1041" s="45"/>
      <c r="MAB1041" s="45"/>
      <c r="MAC1041" s="45"/>
      <c r="MAD1041" s="45"/>
      <c r="MAE1041" s="45"/>
      <c r="MAF1041" s="45"/>
      <c r="MAG1041" s="45"/>
      <c r="MAH1041" s="45"/>
      <c r="MAI1041" s="45"/>
      <c r="MAJ1041" s="45"/>
      <c r="MAK1041" s="45"/>
      <c r="MAL1041" s="45"/>
      <c r="MAM1041" s="45"/>
      <c r="MAN1041" s="45"/>
      <c r="MAO1041" s="45"/>
      <c r="MAP1041" s="45"/>
      <c r="MAQ1041" s="45"/>
      <c r="MAR1041" s="45"/>
      <c r="MAS1041" s="45"/>
      <c r="MAT1041" s="45"/>
      <c r="MAU1041" s="45"/>
      <c r="MAV1041" s="45"/>
      <c r="MAW1041" s="45"/>
      <c r="MAX1041" s="45"/>
      <c r="MAY1041" s="45"/>
      <c r="MAZ1041" s="45"/>
      <c r="MBA1041" s="45"/>
      <c r="MBB1041" s="45"/>
      <c r="MBC1041" s="45"/>
      <c r="MBD1041" s="45"/>
      <c r="MBE1041" s="45"/>
      <c r="MBF1041" s="45"/>
      <c r="MBG1041" s="45"/>
      <c r="MBH1041" s="45"/>
      <c r="MBI1041" s="45"/>
      <c r="MBJ1041" s="45"/>
      <c r="MBK1041" s="45"/>
      <c r="MBL1041" s="45"/>
      <c r="MBM1041" s="45"/>
      <c r="MBN1041" s="45"/>
      <c r="MBO1041" s="45"/>
      <c r="MBP1041" s="45"/>
      <c r="MBQ1041" s="45"/>
      <c r="MBR1041" s="45"/>
      <c r="MBS1041" s="45"/>
      <c r="MBT1041" s="45"/>
      <c r="MBU1041" s="45"/>
      <c r="MBV1041" s="45"/>
      <c r="MBW1041" s="45"/>
      <c r="MBX1041" s="45"/>
      <c r="MBY1041" s="45"/>
      <c r="MBZ1041" s="45"/>
      <c r="MCA1041" s="45"/>
      <c r="MCB1041" s="45"/>
      <c r="MCC1041" s="45"/>
      <c r="MCD1041" s="45"/>
      <c r="MCE1041" s="45"/>
      <c r="MCF1041" s="45"/>
      <c r="MCG1041" s="45"/>
      <c r="MCH1041" s="45"/>
      <c r="MCI1041" s="45"/>
      <c r="MCJ1041" s="45"/>
      <c r="MCK1041" s="45"/>
      <c r="MCL1041" s="45"/>
      <c r="MCM1041" s="45"/>
      <c r="MCN1041" s="45"/>
      <c r="MCO1041" s="45"/>
      <c r="MCP1041" s="45"/>
      <c r="MCQ1041" s="45"/>
      <c r="MCR1041" s="45"/>
      <c r="MCS1041" s="45"/>
      <c r="MCT1041" s="45"/>
      <c r="MCU1041" s="45"/>
      <c r="MCV1041" s="45"/>
      <c r="MCW1041" s="45"/>
      <c r="MCX1041" s="45"/>
      <c r="MCY1041" s="45"/>
      <c r="MCZ1041" s="45"/>
      <c r="MDA1041" s="45"/>
      <c r="MDB1041" s="45"/>
      <c r="MDC1041" s="45"/>
      <c r="MDD1041" s="45"/>
      <c r="MDE1041" s="45"/>
      <c r="MDF1041" s="45"/>
      <c r="MDG1041" s="45"/>
      <c r="MDH1041" s="45"/>
      <c r="MDI1041" s="45"/>
      <c r="MDJ1041" s="45"/>
      <c r="MDK1041" s="45"/>
      <c r="MDL1041" s="45"/>
      <c r="MDM1041" s="45"/>
      <c r="MDN1041" s="45"/>
      <c r="MDO1041" s="45"/>
      <c r="MDP1041" s="45"/>
      <c r="MDQ1041" s="45"/>
      <c r="MDR1041" s="45"/>
      <c r="MDS1041" s="45"/>
      <c r="MDT1041" s="45"/>
      <c r="MDU1041" s="45"/>
      <c r="MDV1041" s="45"/>
      <c r="MDW1041" s="45"/>
      <c r="MDX1041" s="45"/>
      <c r="MDY1041" s="45"/>
      <c r="MDZ1041" s="45"/>
      <c r="MEA1041" s="45"/>
      <c r="MEB1041" s="45"/>
      <c r="MEC1041" s="45"/>
      <c r="MED1041" s="45"/>
      <c r="MEE1041" s="45"/>
      <c r="MEF1041" s="45"/>
      <c r="MEG1041" s="45"/>
      <c r="MEH1041" s="45"/>
      <c r="MEI1041" s="45"/>
      <c r="MEJ1041" s="45"/>
      <c r="MEK1041" s="45"/>
      <c r="MEL1041" s="45"/>
      <c r="MEM1041" s="45"/>
      <c r="MEN1041" s="45"/>
      <c r="MEO1041" s="45"/>
      <c r="MEP1041" s="45"/>
      <c r="MEQ1041" s="45"/>
      <c r="MER1041" s="45"/>
      <c r="MES1041" s="45"/>
      <c r="MET1041" s="45"/>
      <c r="MEU1041" s="45"/>
      <c r="MEV1041" s="45"/>
      <c r="MEW1041" s="45"/>
      <c r="MEX1041" s="45"/>
      <c r="MEY1041" s="45"/>
      <c r="MEZ1041" s="45"/>
      <c r="MFA1041" s="45"/>
      <c r="MFB1041" s="45"/>
      <c r="MFC1041" s="45"/>
      <c r="MFD1041" s="45"/>
      <c r="MFE1041" s="45"/>
      <c r="MFF1041" s="45"/>
      <c r="MFG1041" s="45"/>
      <c r="MFH1041" s="45"/>
      <c r="MFI1041" s="45"/>
      <c r="MFJ1041" s="45"/>
      <c r="MFK1041" s="45"/>
      <c r="MFL1041" s="45"/>
      <c r="MFM1041" s="45"/>
      <c r="MFN1041" s="45"/>
      <c r="MFO1041" s="45"/>
      <c r="MFP1041" s="45"/>
      <c r="MFQ1041" s="45"/>
      <c r="MFR1041" s="45"/>
      <c r="MFS1041" s="45"/>
      <c r="MFT1041" s="45"/>
      <c r="MFU1041" s="45"/>
      <c r="MFV1041" s="45"/>
      <c r="MFW1041" s="45"/>
      <c r="MFX1041" s="45"/>
      <c r="MFY1041" s="45"/>
      <c r="MFZ1041" s="45"/>
      <c r="MGA1041" s="45"/>
      <c r="MGB1041" s="45"/>
      <c r="MGC1041" s="45"/>
      <c r="MGD1041" s="45"/>
      <c r="MGE1041" s="45"/>
      <c r="MGF1041" s="45"/>
      <c r="MGG1041" s="45"/>
      <c r="MGH1041" s="45"/>
      <c r="MGI1041" s="45"/>
      <c r="MGJ1041" s="45"/>
      <c r="MGK1041" s="45"/>
      <c r="MGL1041" s="45"/>
      <c r="MGM1041" s="45"/>
      <c r="MGN1041" s="45"/>
      <c r="MGO1041" s="45"/>
      <c r="MGP1041" s="45"/>
      <c r="MGQ1041" s="45"/>
      <c r="MGR1041" s="45"/>
      <c r="MGS1041" s="45"/>
      <c r="MGT1041" s="45"/>
      <c r="MGU1041" s="45"/>
      <c r="MGV1041" s="45"/>
      <c r="MGW1041" s="45"/>
      <c r="MGX1041" s="45"/>
      <c r="MGY1041" s="45"/>
      <c r="MGZ1041" s="45"/>
      <c r="MHA1041" s="45"/>
      <c r="MHB1041" s="45"/>
      <c r="MHC1041" s="45"/>
      <c r="MHD1041" s="45"/>
      <c r="MHE1041" s="45"/>
      <c r="MHF1041" s="45"/>
      <c r="MHG1041" s="45"/>
      <c r="MHH1041" s="45"/>
      <c r="MHI1041" s="45"/>
      <c r="MHJ1041" s="45"/>
      <c r="MHK1041" s="45"/>
      <c r="MHL1041" s="45"/>
      <c r="MHM1041" s="45"/>
      <c r="MHN1041" s="45"/>
      <c r="MHO1041" s="45"/>
      <c r="MHP1041" s="45"/>
      <c r="MHQ1041" s="45"/>
      <c r="MHR1041" s="45"/>
      <c r="MHS1041" s="45"/>
      <c r="MHT1041" s="45"/>
      <c r="MHU1041" s="45"/>
      <c r="MHV1041" s="45"/>
      <c r="MHW1041" s="45"/>
      <c r="MHX1041" s="45"/>
      <c r="MHY1041" s="45"/>
      <c r="MHZ1041" s="45"/>
      <c r="MIA1041" s="45"/>
      <c r="MIB1041" s="45"/>
      <c r="MIC1041" s="45"/>
      <c r="MID1041" s="45"/>
      <c r="MIE1041" s="45"/>
      <c r="MIF1041" s="45"/>
      <c r="MIG1041" s="45"/>
      <c r="MIH1041" s="45"/>
      <c r="MII1041" s="45"/>
      <c r="MIJ1041" s="45"/>
      <c r="MIK1041" s="45"/>
      <c r="MIL1041" s="45"/>
      <c r="MIM1041" s="45"/>
      <c r="MIN1041" s="45"/>
      <c r="MIO1041" s="45"/>
      <c r="MIP1041" s="45"/>
      <c r="MIQ1041" s="45"/>
      <c r="MIR1041" s="45"/>
      <c r="MIS1041" s="45"/>
      <c r="MIT1041" s="45"/>
      <c r="MIU1041" s="45"/>
      <c r="MIV1041" s="45"/>
      <c r="MIW1041" s="45"/>
      <c r="MIX1041" s="45"/>
      <c r="MIY1041" s="45"/>
      <c r="MIZ1041" s="45"/>
      <c r="MJA1041" s="45"/>
      <c r="MJB1041" s="45"/>
      <c r="MJC1041" s="45"/>
      <c r="MJD1041" s="45"/>
      <c r="MJE1041" s="45"/>
      <c r="MJF1041" s="45"/>
      <c r="MJG1041" s="45"/>
      <c r="MJH1041" s="45"/>
      <c r="MJI1041" s="45"/>
      <c r="MJJ1041" s="45"/>
      <c r="MJK1041" s="45"/>
      <c r="MJL1041" s="45"/>
      <c r="MJM1041" s="45"/>
      <c r="MJN1041" s="45"/>
      <c r="MJO1041" s="45"/>
      <c r="MJP1041" s="45"/>
      <c r="MJQ1041" s="45"/>
      <c r="MJR1041" s="45"/>
      <c r="MJS1041" s="45"/>
      <c r="MJT1041" s="45"/>
      <c r="MJU1041" s="45"/>
      <c r="MJV1041" s="45"/>
      <c r="MJW1041" s="45"/>
      <c r="MJX1041" s="45"/>
      <c r="MJY1041" s="45"/>
      <c r="MJZ1041" s="45"/>
      <c r="MKA1041" s="45"/>
      <c r="MKB1041" s="45"/>
      <c r="MKC1041" s="45"/>
      <c r="MKD1041" s="45"/>
      <c r="MKE1041" s="45"/>
      <c r="MKF1041" s="45"/>
      <c r="MKG1041" s="45"/>
      <c r="MKH1041" s="45"/>
      <c r="MKI1041" s="45"/>
      <c r="MKJ1041" s="45"/>
      <c r="MKK1041" s="45"/>
      <c r="MKL1041" s="45"/>
      <c r="MKM1041" s="45"/>
      <c r="MKN1041" s="45"/>
      <c r="MKO1041" s="45"/>
      <c r="MKP1041" s="45"/>
      <c r="MKQ1041" s="45"/>
      <c r="MKR1041" s="45"/>
      <c r="MKS1041" s="45"/>
      <c r="MKT1041" s="45"/>
      <c r="MKU1041" s="45"/>
      <c r="MKV1041" s="45"/>
      <c r="MKW1041" s="45"/>
      <c r="MKX1041" s="45"/>
      <c r="MKY1041" s="45"/>
      <c r="MKZ1041" s="45"/>
      <c r="MLA1041" s="45"/>
      <c r="MLB1041" s="45"/>
      <c r="MLC1041" s="45"/>
      <c r="MLD1041" s="45"/>
      <c r="MLE1041" s="45"/>
      <c r="MLF1041" s="45"/>
      <c r="MLG1041" s="45"/>
      <c r="MLH1041" s="45"/>
      <c r="MLI1041" s="45"/>
      <c r="MLJ1041" s="45"/>
      <c r="MLK1041" s="45"/>
      <c r="MLL1041" s="45"/>
      <c r="MLM1041" s="45"/>
      <c r="MLN1041" s="45"/>
      <c r="MLO1041" s="45"/>
      <c r="MLP1041" s="45"/>
      <c r="MLQ1041" s="45"/>
      <c r="MLR1041" s="45"/>
      <c r="MLS1041" s="45"/>
      <c r="MLT1041" s="45"/>
      <c r="MLU1041" s="45"/>
      <c r="MLV1041" s="45"/>
      <c r="MLW1041" s="45"/>
      <c r="MLX1041" s="45"/>
      <c r="MLY1041" s="45"/>
      <c r="MLZ1041" s="45"/>
      <c r="MMA1041" s="45"/>
      <c r="MMB1041" s="45"/>
      <c r="MMC1041" s="45"/>
      <c r="MMD1041" s="45"/>
      <c r="MME1041" s="45"/>
      <c r="MMF1041" s="45"/>
      <c r="MMG1041" s="45"/>
      <c r="MMH1041" s="45"/>
      <c r="MMI1041" s="45"/>
      <c r="MMJ1041" s="45"/>
      <c r="MMK1041" s="45"/>
      <c r="MML1041" s="45"/>
      <c r="MMM1041" s="45"/>
      <c r="MMN1041" s="45"/>
      <c r="MMO1041" s="45"/>
      <c r="MMP1041" s="45"/>
      <c r="MMQ1041" s="45"/>
      <c r="MMR1041" s="45"/>
      <c r="MMS1041" s="45"/>
      <c r="MMT1041" s="45"/>
      <c r="MMU1041" s="45"/>
      <c r="MMV1041" s="45"/>
      <c r="MMW1041" s="45"/>
      <c r="MMX1041" s="45"/>
      <c r="MMY1041" s="45"/>
      <c r="MMZ1041" s="45"/>
      <c r="MNA1041" s="45"/>
      <c r="MNB1041" s="45"/>
      <c r="MNC1041" s="45"/>
      <c r="MND1041" s="45"/>
      <c r="MNE1041" s="45"/>
      <c r="MNF1041" s="45"/>
      <c r="MNG1041" s="45"/>
      <c r="MNH1041" s="45"/>
      <c r="MNI1041" s="45"/>
      <c r="MNJ1041" s="45"/>
      <c r="MNK1041" s="45"/>
      <c r="MNL1041" s="45"/>
      <c r="MNM1041" s="45"/>
      <c r="MNN1041" s="45"/>
      <c r="MNO1041" s="45"/>
      <c r="MNP1041" s="45"/>
      <c r="MNQ1041" s="45"/>
      <c r="MNR1041" s="45"/>
      <c r="MNS1041" s="45"/>
      <c r="MNT1041" s="45"/>
      <c r="MNU1041" s="45"/>
      <c r="MNV1041" s="45"/>
      <c r="MNW1041" s="45"/>
      <c r="MNX1041" s="45"/>
      <c r="MNY1041" s="45"/>
      <c r="MNZ1041" s="45"/>
      <c r="MOA1041" s="45"/>
      <c r="MOB1041" s="45"/>
      <c r="MOC1041" s="45"/>
      <c r="MOD1041" s="45"/>
      <c r="MOE1041" s="45"/>
      <c r="MOF1041" s="45"/>
      <c r="MOG1041" s="45"/>
      <c r="MOH1041" s="45"/>
      <c r="MOI1041" s="45"/>
      <c r="MOJ1041" s="45"/>
      <c r="MOK1041" s="45"/>
      <c r="MOL1041" s="45"/>
      <c r="MOM1041" s="45"/>
      <c r="MON1041" s="45"/>
      <c r="MOO1041" s="45"/>
      <c r="MOP1041" s="45"/>
      <c r="MOQ1041" s="45"/>
      <c r="MOR1041" s="45"/>
      <c r="MOS1041" s="45"/>
      <c r="MOT1041" s="45"/>
      <c r="MOU1041" s="45"/>
      <c r="MOV1041" s="45"/>
      <c r="MOW1041" s="45"/>
      <c r="MOX1041" s="45"/>
      <c r="MOY1041" s="45"/>
      <c r="MOZ1041" s="45"/>
      <c r="MPA1041" s="45"/>
      <c r="MPB1041" s="45"/>
      <c r="MPC1041" s="45"/>
      <c r="MPD1041" s="45"/>
      <c r="MPE1041" s="45"/>
      <c r="MPF1041" s="45"/>
      <c r="MPG1041" s="45"/>
      <c r="MPH1041" s="45"/>
      <c r="MPI1041" s="45"/>
      <c r="MPJ1041" s="45"/>
      <c r="MPK1041" s="45"/>
      <c r="MPL1041" s="45"/>
      <c r="MPM1041" s="45"/>
      <c r="MPN1041" s="45"/>
      <c r="MPO1041" s="45"/>
      <c r="MPP1041" s="45"/>
      <c r="MPQ1041" s="45"/>
      <c r="MPR1041" s="45"/>
      <c r="MPS1041" s="45"/>
      <c r="MPT1041" s="45"/>
      <c r="MPU1041" s="45"/>
      <c r="MPV1041" s="45"/>
      <c r="MPW1041" s="45"/>
      <c r="MPX1041" s="45"/>
      <c r="MPY1041" s="45"/>
      <c r="MPZ1041" s="45"/>
      <c r="MQA1041" s="45"/>
      <c r="MQB1041" s="45"/>
      <c r="MQC1041" s="45"/>
      <c r="MQD1041" s="45"/>
      <c r="MQE1041" s="45"/>
      <c r="MQF1041" s="45"/>
      <c r="MQG1041" s="45"/>
      <c r="MQH1041" s="45"/>
      <c r="MQI1041" s="45"/>
      <c r="MQJ1041" s="45"/>
      <c r="MQK1041" s="45"/>
      <c r="MQL1041" s="45"/>
      <c r="MQM1041" s="45"/>
      <c r="MQN1041" s="45"/>
      <c r="MQO1041" s="45"/>
      <c r="MQP1041" s="45"/>
      <c r="MQQ1041" s="45"/>
      <c r="MQR1041" s="45"/>
      <c r="MQS1041" s="45"/>
      <c r="MQT1041" s="45"/>
      <c r="MQU1041" s="45"/>
      <c r="MQV1041" s="45"/>
      <c r="MQW1041" s="45"/>
      <c r="MQX1041" s="45"/>
      <c r="MQY1041" s="45"/>
      <c r="MQZ1041" s="45"/>
      <c r="MRA1041" s="45"/>
      <c r="MRB1041" s="45"/>
      <c r="MRC1041" s="45"/>
      <c r="MRD1041" s="45"/>
      <c r="MRE1041" s="45"/>
      <c r="MRF1041" s="45"/>
      <c r="MRG1041" s="45"/>
      <c r="MRH1041" s="45"/>
      <c r="MRI1041" s="45"/>
      <c r="MRJ1041" s="45"/>
      <c r="MRK1041" s="45"/>
      <c r="MRL1041" s="45"/>
      <c r="MRM1041" s="45"/>
      <c r="MRN1041" s="45"/>
      <c r="MRO1041" s="45"/>
      <c r="MRP1041" s="45"/>
      <c r="MRQ1041" s="45"/>
      <c r="MRR1041" s="45"/>
      <c r="MRS1041" s="45"/>
      <c r="MRT1041" s="45"/>
      <c r="MRU1041" s="45"/>
      <c r="MRV1041" s="45"/>
      <c r="MRW1041" s="45"/>
      <c r="MRX1041" s="45"/>
      <c r="MRY1041" s="45"/>
      <c r="MRZ1041" s="45"/>
      <c r="MSA1041" s="45"/>
      <c r="MSB1041" s="45"/>
      <c r="MSC1041" s="45"/>
      <c r="MSD1041" s="45"/>
      <c r="MSE1041" s="45"/>
      <c r="MSF1041" s="45"/>
      <c r="MSG1041" s="45"/>
      <c r="MSH1041" s="45"/>
      <c r="MSI1041" s="45"/>
      <c r="MSJ1041" s="45"/>
      <c r="MSK1041" s="45"/>
      <c r="MSL1041" s="45"/>
      <c r="MSM1041" s="45"/>
      <c r="MSN1041" s="45"/>
      <c r="MSO1041" s="45"/>
      <c r="MSP1041" s="45"/>
      <c r="MSQ1041" s="45"/>
      <c r="MSR1041" s="45"/>
      <c r="MSS1041" s="45"/>
      <c r="MST1041" s="45"/>
      <c r="MSU1041" s="45"/>
      <c r="MSV1041" s="45"/>
      <c r="MSW1041" s="45"/>
      <c r="MSX1041" s="45"/>
      <c r="MSY1041" s="45"/>
      <c r="MSZ1041" s="45"/>
      <c r="MTA1041" s="45"/>
      <c r="MTB1041" s="45"/>
      <c r="MTC1041" s="45"/>
      <c r="MTD1041" s="45"/>
      <c r="MTE1041" s="45"/>
      <c r="MTF1041" s="45"/>
      <c r="MTG1041" s="45"/>
      <c r="MTH1041" s="45"/>
      <c r="MTI1041" s="45"/>
      <c r="MTJ1041" s="45"/>
      <c r="MTK1041" s="45"/>
      <c r="MTL1041" s="45"/>
      <c r="MTM1041" s="45"/>
      <c r="MTN1041" s="45"/>
      <c r="MTO1041" s="45"/>
      <c r="MTP1041" s="45"/>
      <c r="MTQ1041" s="45"/>
      <c r="MTR1041" s="45"/>
      <c r="MTS1041" s="45"/>
      <c r="MTT1041" s="45"/>
      <c r="MTU1041" s="45"/>
      <c r="MTV1041" s="45"/>
      <c r="MTW1041" s="45"/>
      <c r="MTX1041" s="45"/>
      <c r="MTY1041" s="45"/>
      <c r="MTZ1041" s="45"/>
      <c r="MUA1041" s="45"/>
      <c r="MUB1041" s="45"/>
      <c r="MUC1041" s="45"/>
      <c r="MUD1041" s="45"/>
      <c r="MUE1041" s="45"/>
      <c r="MUF1041" s="45"/>
      <c r="MUG1041" s="45"/>
      <c r="MUH1041" s="45"/>
      <c r="MUI1041" s="45"/>
      <c r="MUJ1041" s="45"/>
      <c r="MUK1041" s="45"/>
      <c r="MUL1041" s="45"/>
      <c r="MUM1041" s="45"/>
      <c r="MUN1041" s="45"/>
      <c r="MUO1041" s="45"/>
      <c r="MUP1041" s="45"/>
      <c r="MUQ1041" s="45"/>
      <c r="MUR1041" s="45"/>
      <c r="MUS1041" s="45"/>
      <c r="MUT1041" s="45"/>
      <c r="MUU1041" s="45"/>
      <c r="MUV1041" s="45"/>
      <c r="MUW1041" s="45"/>
      <c r="MUX1041" s="45"/>
      <c r="MUY1041" s="45"/>
      <c r="MUZ1041" s="45"/>
      <c r="MVA1041" s="45"/>
      <c r="MVB1041" s="45"/>
      <c r="MVC1041" s="45"/>
      <c r="MVD1041" s="45"/>
      <c r="MVE1041" s="45"/>
      <c r="MVF1041" s="45"/>
      <c r="MVG1041" s="45"/>
      <c r="MVH1041" s="45"/>
      <c r="MVI1041" s="45"/>
      <c r="MVJ1041" s="45"/>
      <c r="MVK1041" s="45"/>
      <c r="MVL1041" s="45"/>
      <c r="MVM1041" s="45"/>
      <c r="MVN1041" s="45"/>
      <c r="MVO1041" s="45"/>
      <c r="MVP1041" s="45"/>
      <c r="MVQ1041" s="45"/>
      <c r="MVR1041" s="45"/>
      <c r="MVS1041" s="45"/>
      <c r="MVT1041" s="45"/>
      <c r="MVU1041" s="45"/>
      <c r="MVV1041" s="45"/>
      <c r="MVW1041" s="45"/>
      <c r="MVX1041" s="45"/>
      <c r="MVY1041" s="45"/>
      <c r="MVZ1041" s="45"/>
      <c r="MWA1041" s="45"/>
      <c r="MWB1041" s="45"/>
      <c r="MWC1041" s="45"/>
      <c r="MWD1041" s="45"/>
      <c r="MWE1041" s="45"/>
      <c r="MWF1041" s="45"/>
      <c r="MWG1041" s="45"/>
      <c r="MWH1041" s="45"/>
      <c r="MWI1041" s="45"/>
      <c r="MWJ1041" s="45"/>
      <c r="MWK1041" s="45"/>
      <c r="MWL1041" s="45"/>
      <c r="MWM1041" s="45"/>
      <c r="MWN1041" s="45"/>
      <c r="MWO1041" s="45"/>
      <c r="MWP1041" s="45"/>
      <c r="MWQ1041" s="45"/>
      <c r="MWR1041" s="45"/>
      <c r="MWS1041" s="45"/>
      <c r="MWT1041" s="45"/>
      <c r="MWU1041" s="45"/>
      <c r="MWV1041" s="45"/>
      <c r="MWW1041" s="45"/>
      <c r="MWX1041" s="45"/>
      <c r="MWY1041" s="45"/>
      <c r="MWZ1041" s="45"/>
      <c r="MXA1041" s="45"/>
      <c r="MXB1041" s="45"/>
      <c r="MXC1041" s="45"/>
      <c r="MXD1041" s="45"/>
      <c r="MXE1041" s="45"/>
      <c r="MXF1041" s="45"/>
      <c r="MXG1041" s="45"/>
      <c r="MXH1041" s="45"/>
      <c r="MXI1041" s="45"/>
      <c r="MXJ1041" s="45"/>
      <c r="MXK1041" s="45"/>
      <c r="MXL1041" s="45"/>
      <c r="MXM1041" s="45"/>
      <c r="MXN1041" s="45"/>
      <c r="MXO1041" s="45"/>
      <c r="MXP1041" s="45"/>
      <c r="MXQ1041" s="45"/>
      <c r="MXR1041" s="45"/>
      <c r="MXS1041" s="45"/>
      <c r="MXT1041" s="45"/>
      <c r="MXU1041" s="45"/>
      <c r="MXV1041" s="45"/>
      <c r="MXW1041" s="45"/>
      <c r="MXX1041" s="45"/>
      <c r="MXY1041" s="45"/>
      <c r="MXZ1041" s="45"/>
      <c r="MYA1041" s="45"/>
      <c r="MYB1041" s="45"/>
      <c r="MYC1041" s="45"/>
      <c r="MYD1041" s="45"/>
      <c r="MYE1041" s="45"/>
      <c r="MYF1041" s="45"/>
      <c r="MYG1041" s="45"/>
      <c r="MYH1041" s="45"/>
      <c r="MYI1041" s="45"/>
      <c r="MYJ1041" s="45"/>
      <c r="MYK1041" s="45"/>
      <c r="MYL1041" s="45"/>
      <c r="MYM1041" s="45"/>
      <c r="MYN1041" s="45"/>
      <c r="MYO1041" s="45"/>
      <c r="MYP1041" s="45"/>
      <c r="MYQ1041" s="45"/>
      <c r="MYR1041" s="45"/>
      <c r="MYS1041" s="45"/>
      <c r="MYT1041" s="45"/>
      <c r="MYU1041" s="45"/>
      <c r="MYV1041" s="45"/>
      <c r="MYW1041" s="45"/>
      <c r="MYX1041" s="45"/>
      <c r="MYY1041" s="45"/>
      <c r="MYZ1041" s="45"/>
      <c r="MZA1041" s="45"/>
      <c r="MZB1041" s="45"/>
      <c r="MZC1041" s="45"/>
      <c r="MZD1041" s="45"/>
      <c r="MZE1041" s="45"/>
      <c r="MZF1041" s="45"/>
      <c r="MZG1041" s="45"/>
      <c r="MZH1041" s="45"/>
      <c r="MZI1041" s="45"/>
      <c r="MZJ1041" s="45"/>
      <c r="MZK1041" s="45"/>
      <c r="MZL1041" s="45"/>
      <c r="MZM1041" s="45"/>
      <c r="MZN1041" s="45"/>
      <c r="MZO1041" s="45"/>
      <c r="MZP1041" s="45"/>
      <c r="MZQ1041" s="45"/>
      <c r="MZR1041" s="45"/>
      <c r="MZS1041" s="45"/>
      <c r="MZT1041" s="45"/>
      <c r="MZU1041" s="45"/>
      <c r="MZV1041" s="45"/>
      <c r="MZW1041" s="45"/>
      <c r="MZX1041" s="45"/>
      <c r="MZY1041" s="45"/>
      <c r="MZZ1041" s="45"/>
      <c r="NAA1041" s="45"/>
      <c r="NAB1041" s="45"/>
      <c r="NAC1041" s="45"/>
      <c r="NAD1041" s="45"/>
      <c r="NAE1041" s="45"/>
      <c r="NAF1041" s="45"/>
      <c r="NAG1041" s="45"/>
      <c r="NAH1041" s="45"/>
      <c r="NAI1041" s="45"/>
      <c r="NAJ1041" s="45"/>
      <c r="NAK1041" s="45"/>
      <c r="NAL1041" s="45"/>
      <c r="NAM1041" s="45"/>
      <c r="NAN1041" s="45"/>
      <c r="NAO1041" s="45"/>
      <c r="NAP1041" s="45"/>
      <c r="NAQ1041" s="45"/>
      <c r="NAR1041" s="45"/>
      <c r="NAS1041" s="45"/>
      <c r="NAT1041" s="45"/>
      <c r="NAU1041" s="45"/>
      <c r="NAV1041" s="45"/>
      <c r="NAW1041" s="45"/>
      <c r="NAX1041" s="45"/>
      <c r="NAY1041" s="45"/>
      <c r="NAZ1041" s="45"/>
      <c r="NBA1041" s="45"/>
      <c r="NBB1041" s="45"/>
      <c r="NBC1041" s="45"/>
      <c r="NBD1041" s="45"/>
      <c r="NBE1041" s="45"/>
      <c r="NBF1041" s="45"/>
      <c r="NBG1041" s="45"/>
      <c r="NBH1041" s="45"/>
      <c r="NBI1041" s="45"/>
      <c r="NBJ1041" s="45"/>
      <c r="NBK1041" s="45"/>
      <c r="NBL1041" s="45"/>
      <c r="NBM1041" s="45"/>
      <c r="NBN1041" s="45"/>
      <c r="NBO1041" s="45"/>
      <c r="NBP1041" s="45"/>
      <c r="NBQ1041" s="45"/>
      <c r="NBR1041" s="45"/>
      <c r="NBS1041" s="45"/>
      <c r="NBT1041" s="45"/>
      <c r="NBU1041" s="45"/>
      <c r="NBV1041" s="45"/>
      <c r="NBW1041" s="45"/>
      <c r="NBX1041" s="45"/>
      <c r="NBY1041" s="45"/>
      <c r="NBZ1041" s="45"/>
      <c r="NCA1041" s="45"/>
      <c r="NCB1041" s="45"/>
      <c r="NCC1041" s="45"/>
      <c r="NCD1041" s="45"/>
      <c r="NCE1041" s="45"/>
      <c r="NCF1041" s="45"/>
      <c r="NCG1041" s="45"/>
      <c r="NCH1041" s="45"/>
      <c r="NCI1041" s="45"/>
      <c r="NCJ1041" s="45"/>
      <c r="NCK1041" s="45"/>
      <c r="NCL1041" s="45"/>
      <c r="NCM1041" s="45"/>
      <c r="NCN1041" s="45"/>
      <c r="NCO1041" s="45"/>
      <c r="NCP1041" s="45"/>
      <c r="NCQ1041" s="45"/>
      <c r="NCR1041" s="45"/>
      <c r="NCS1041" s="45"/>
      <c r="NCT1041" s="45"/>
      <c r="NCU1041" s="45"/>
      <c r="NCV1041" s="45"/>
      <c r="NCW1041" s="45"/>
      <c r="NCX1041" s="45"/>
      <c r="NCY1041" s="45"/>
      <c r="NCZ1041" s="45"/>
      <c r="NDA1041" s="45"/>
      <c r="NDB1041" s="45"/>
      <c r="NDC1041" s="45"/>
      <c r="NDD1041" s="45"/>
      <c r="NDE1041" s="45"/>
      <c r="NDF1041" s="45"/>
      <c r="NDG1041" s="45"/>
      <c r="NDH1041" s="45"/>
      <c r="NDI1041" s="45"/>
      <c r="NDJ1041" s="45"/>
      <c r="NDK1041" s="45"/>
      <c r="NDL1041" s="45"/>
      <c r="NDM1041" s="45"/>
      <c r="NDN1041" s="45"/>
      <c r="NDO1041" s="45"/>
      <c r="NDP1041" s="45"/>
      <c r="NDQ1041" s="45"/>
      <c r="NDR1041" s="45"/>
      <c r="NDS1041" s="45"/>
      <c r="NDT1041" s="45"/>
      <c r="NDU1041" s="45"/>
      <c r="NDV1041" s="45"/>
      <c r="NDW1041" s="45"/>
      <c r="NDX1041" s="45"/>
      <c r="NDY1041" s="45"/>
      <c r="NDZ1041" s="45"/>
      <c r="NEA1041" s="45"/>
      <c r="NEB1041" s="45"/>
      <c r="NEC1041" s="45"/>
      <c r="NED1041" s="45"/>
      <c r="NEE1041" s="45"/>
      <c r="NEF1041" s="45"/>
      <c r="NEG1041" s="45"/>
      <c r="NEH1041" s="45"/>
      <c r="NEI1041" s="45"/>
      <c r="NEJ1041" s="45"/>
      <c r="NEK1041" s="45"/>
      <c r="NEL1041" s="45"/>
      <c r="NEM1041" s="45"/>
      <c r="NEN1041" s="45"/>
      <c r="NEO1041" s="45"/>
      <c r="NEP1041" s="45"/>
      <c r="NEQ1041" s="45"/>
      <c r="NER1041" s="45"/>
      <c r="NES1041" s="45"/>
      <c r="NET1041" s="45"/>
      <c r="NEU1041" s="45"/>
      <c r="NEV1041" s="45"/>
      <c r="NEW1041" s="45"/>
      <c r="NEX1041" s="45"/>
      <c r="NEY1041" s="45"/>
      <c r="NEZ1041" s="45"/>
      <c r="NFA1041" s="45"/>
      <c r="NFB1041" s="45"/>
      <c r="NFC1041" s="45"/>
      <c r="NFD1041" s="45"/>
      <c r="NFE1041" s="45"/>
      <c r="NFF1041" s="45"/>
      <c r="NFG1041" s="45"/>
      <c r="NFH1041" s="45"/>
      <c r="NFI1041" s="45"/>
      <c r="NFJ1041" s="45"/>
      <c r="NFK1041" s="45"/>
      <c r="NFL1041" s="45"/>
      <c r="NFM1041" s="45"/>
      <c r="NFN1041" s="45"/>
      <c r="NFO1041" s="45"/>
      <c r="NFP1041" s="45"/>
      <c r="NFQ1041" s="45"/>
      <c r="NFR1041" s="45"/>
      <c r="NFS1041" s="45"/>
      <c r="NFT1041" s="45"/>
      <c r="NFU1041" s="45"/>
      <c r="NFV1041" s="45"/>
      <c r="NFW1041" s="45"/>
      <c r="NFX1041" s="45"/>
      <c r="NFY1041" s="45"/>
      <c r="NFZ1041" s="45"/>
      <c r="NGA1041" s="45"/>
      <c r="NGB1041" s="45"/>
      <c r="NGC1041" s="45"/>
      <c r="NGD1041" s="45"/>
      <c r="NGE1041" s="45"/>
      <c r="NGF1041" s="45"/>
      <c r="NGG1041" s="45"/>
      <c r="NGH1041" s="45"/>
      <c r="NGI1041" s="45"/>
      <c r="NGJ1041" s="45"/>
      <c r="NGK1041" s="45"/>
      <c r="NGL1041" s="45"/>
      <c r="NGM1041" s="45"/>
      <c r="NGN1041" s="45"/>
      <c r="NGO1041" s="45"/>
      <c r="NGP1041" s="45"/>
      <c r="NGQ1041" s="45"/>
      <c r="NGR1041" s="45"/>
      <c r="NGS1041" s="45"/>
      <c r="NGT1041" s="45"/>
      <c r="NGU1041" s="45"/>
      <c r="NGV1041" s="45"/>
      <c r="NGW1041" s="45"/>
      <c r="NGX1041" s="45"/>
      <c r="NGY1041" s="45"/>
      <c r="NGZ1041" s="45"/>
      <c r="NHA1041" s="45"/>
      <c r="NHB1041" s="45"/>
      <c r="NHC1041" s="45"/>
      <c r="NHD1041" s="45"/>
      <c r="NHE1041" s="45"/>
      <c r="NHF1041" s="45"/>
      <c r="NHG1041" s="45"/>
      <c r="NHH1041" s="45"/>
      <c r="NHI1041" s="45"/>
      <c r="NHJ1041" s="45"/>
      <c r="NHK1041" s="45"/>
      <c r="NHL1041" s="45"/>
      <c r="NHM1041" s="45"/>
      <c r="NHN1041" s="45"/>
      <c r="NHO1041" s="45"/>
      <c r="NHP1041" s="45"/>
      <c r="NHQ1041" s="45"/>
      <c r="NHR1041" s="45"/>
      <c r="NHS1041" s="45"/>
      <c r="NHT1041" s="45"/>
      <c r="NHU1041" s="45"/>
      <c r="NHV1041" s="45"/>
      <c r="NHW1041" s="45"/>
      <c r="NHX1041" s="45"/>
      <c r="NHY1041" s="45"/>
      <c r="NHZ1041" s="45"/>
      <c r="NIA1041" s="45"/>
      <c r="NIB1041" s="45"/>
      <c r="NIC1041" s="45"/>
      <c r="NID1041" s="45"/>
      <c r="NIE1041" s="45"/>
      <c r="NIF1041" s="45"/>
      <c r="NIG1041" s="45"/>
      <c r="NIH1041" s="45"/>
      <c r="NII1041" s="45"/>
      <c r="NIJ1041" s="45"/>
      <c r="NIK1041" s="45"/>
      <c r="NIL1041" s="45"/>
      <c r="NIM1041" s="45"/>
      <c r="NIN1041" s="45"/>
      <c r="NIO1041" s="45"/>
      <c r="NIP1041" s="45"/>
      <c r="NIQ1041" s="45"/>
      <c r="NIR1041" s="45"/>
      <c r="NIS1041" s="45"/>
      <c r="NIT1041" s="45"/>
      <c r="NIU1041" s="45"/>
      <c r="NIV1041" s="45"/>
      <c r="NIW1041" s="45"/>
      <c r="NIX1041" s="45"/>
      <c r="NIY1041" s="45"/>
      <c r="NIZ1041" s="45"/>
      <c r="NJA1041" s="45"/>
      <c r="NJB1041" s="45"/>
      <c r="NJC1041" s="45"/>
      <c r="NJD1041" s="45"/>
      <c r="NJE1041" s="45"/>
      <c r="NJF1041" s="45"/>
      <c r="NJG1041" s="45"/>
      <c r="NJH1041" s="45"/>
      <c r="NJI1041" s="45"/>
      <c r="NJJ1041" s="45"/>
      <c r="NJK1041" s="45"/>
      <c r="NJL1041" s="45"/>
      <c r="NJM1041" s="45"/>
      <c r="NJN1041" s="45"/>
      <c r="NJO1041" s="45"/>
      <c r="NJP1041" s="45"/>
      <c r="NJQ1041" s="45"/>
      <c r="NJR1041" s="45"/>
      <c r="NJS1041" s="45"/>
      <c r="NJT1041" s="45"/>
      <c r="NJU1041" s="45"/>
      <c r="NJV1041" s="45"/>
      <c r="NJW1041" s="45"/>
      <c r="NJX1041" s="45"/>
      <c r="NJY1041" s="45"/>
      <c r="NJZ1041" s="45"/>
      <c r="NKA1041" s="45"/>
      <c r="NKB1041" s="45"/>
      <c r="NKC1041" s="45"/>
      <c r="NKD1041" s="45"/>
      <c r="NKE1041" s="45"/>
      <c r="NKF1041" s="45"/>
      <c r="NKG1041" s="45"/>
      <c r="NKH1041" s="45"/>
      <c r="NKI1041" s="45"/>
      <c r="NKJ1041" s="45"/>
      <c r="NKK1041" s="45"/>
      <c r="NKL1041" s="45"/>
      <c r="NKM1041" s="45"/>
      <c r="NKN1041" s="45"/>
      <c r="NKO1041" s="45"/>
      <c r="NKP1041" s="45"/>
      <c r="NKQ1041" s="45"/>
      <c r="NKR1041" s="45"/>
      <c r="NKS1041" s="45"/>
      <c r="NKT1041" s="45"/>
      <c r="NKU1041" s="45"/>
      <c r="NKV1041" s="45"/>
      <c r="NKW1041" s="45"/>
      <c r="NKX1041" s="45"/>
      <c r="NKY1041" s="45"/>
      <c r="NKZ1041" s="45"/>
      <c r="NLA1041" s="45"/>
      <c r="NLB1041" s="45"/>
      <c r="NLC1041" s="45"/>
      <c r="NLD1041" s="45"/>
      <c r="NLE1041" s="45"/>
      <c r="NLF1041" s="45"/>
      <c r="NLG1041" s="45"/>
      <c r="NLH1041" s="45"/>
      <c r="NLI1041" s="45"/>
      <c r="NLJ1041" s="45"/>
      <c r="NLK1041" s="45"/>
      <c r="NLL1041" s="45"/>
      <c r="NLM1041" s="45"/>
      <c r="NLN1041" s="45"/>
      <c r="NLO1041" s="45"/>
      <c r="NLP1041" s="45"/>
      <c r="NLQ1041" s="45"/>
      <c r="NLR1041" s="45"/>
      <c r="NLS1041" s="45"/>
      <c r="NLT1041" s="45"/>
      <c r="NLU1041" s="45"/>
      <c r="NLV1041" s="45"/>
      <c r="NLW1041" s="45"/>
      <c r="NLX1041" s="45"/>
      <c r="NLY1041" s="45"/>
      <c r="NLZ1041" s="45"/>
      <c r="NMA1041" s="45"/>
      <c r="NMB1041" s="45"/>
      <c r="NMC1041" s="45"/>
      <c r="NMD1041" s="45"/>
      <c r="NME1041" s="45"/>
      <c r="NMF1041" s="45"/>
      <c r="NMG1041" s="45"/>
      <c r="NMH1041" s="45"/>
      <c r="NMI1041" s="45"/>
      <c r="NMJ1041" s="45"/>
      <c r="NMK1041" s="45"/>
      <c r="NML1041" s="45"/>
      <c r="NMM1041" s="45"/>
      <c r="NMN1041" s="45"/>
      <c r="NMO1041" s="45"/>
      <c r="NMP1041" s="45"/>
      <c r="NMQ1041" s="45"/>
      <c r="NMR1041" s="45"/>
      <c r="NMS1041" s="45"/>
      <c r="NMT1041" s="45"/>
      <c r="NMU1041" s="45"/>
      <c r="NMV1041" s="45"/>
      <c r="NMW1041" s="45"/>
      <c r="NMX1041" s="45"/>
      <c r="NMY1041" s="45"/>
      <c r="NMZ1041" s="45"/>
      <c r="NNA1041" s="45"/>
      <c r="NNB1041" s="45"/>
      <c r="NNC1041" s="45"/>
      <c r="NND1041" s="45"/>
      <c r="NNE1041" s="45"/>
      <c r="NNF1041" s="45"/>
      <c r="NNG1041" s="45"/>
      <c r="NNH1041" s="45"/>
      <c r="NNI1041" s="45"/>
      <c r="NNJ1041" s="45"/>
      <c r="NNK1041" s="45"/>
      <c r="NNL1041" s="45"/>
      <c r="NNM1041" s="45"/>
      <c r="NNN1041" s="45"/>
      <c r="NNO1041" s="45"/>
      <c r="NNP1041" s="45"/>
      <c r="NNQ1041" s="45"/>
      <c r="NNR1041" s="45"/>
      <c r="NNS1041" s="45"/>
      <c r="NNT1041" s="45"/>
      <c r="NNU1041" s="45"/>
      <c r="NNV1041" s="45"/>
      <c r="NNW1041" s="45"/>
      <c r="NNX1041" s="45"/>
      <c r="NNY1041" s="45"/>
      <c r="NNZ1041" s="45"/>
      <c r="NOA1041" s="45"/>
      <c r="NOB1041" s="45"/>
      <c r="NOC1041" s="45"/>
      <c r="NOD1041" s="45"/>
      <c r="NOE1041" s="45"/>
      <c r="NOF1041" s="45"/>
      <c r="NOG1041" s="45"/>
      <c r="NOH1041" s="45"/>
      <c r="NOI1041" s="45"/>
      <c r="NOJ1041" s="45"/>
      <c r="NOK1041" s="45"/>
      <c r="NOL1041" s="45"/>
      <c r="NOM1041" s="45"/>
      <c r="NON1041" s="45"/>
      <c r="NOO1041" s="45"/>
      <c r="NOP1041" s="45"/>
      <c r="NOQ1041" s="45"/>
      <c r="NOR1041" s="45"/>
      <c r="NOS1041" s="45"/>
      <c r="NOT1041" s="45"/>
      <c r="NOU1041" s="45"/>
      <c r="NOV1041" s="45"/>
      <c r="NOW1041" s="45"/>
      <c r="NOX1041" s="45"/>
      <c r="NOY1041" s="45"/>
      <c r="NOZ1041" s="45"/>
      <c r="NPA1041" s="45"/>
      <c r="NPB1041" s="45"/>
      <c r="NPC1041" s="45"/>
      <c r="NPD1041" s="45"/>
      <c r="NPE1041" s="45"/>
      <c r="NPF1041" s="45"/>
      <c r="NPG1041" s="45"/>
      <c r="NPH1041" s="45"/>
      <c r="NPI1041" s="45"/>
      <c r="NPJ1041" s="45"/>
      <c r="NPK1041" s="45"/>
      <c r="NPL1041" s="45"/>
      <c r="NPM1041" s="45"/>
      <c r="NPN1041" s="45"/>
      <c r="NPO1041" s="45"/>
      <c r="NPP1041" s="45"/>
      <c r="NPQ1041" s="45"/>
      <c r="NPR1041" s="45"/>
      <c r="NPS1041" s="45"/>
      <c r="NPT1041" s="45"/>
      <c r="NPU1041" s="45"/>
      <c r="NPV1041" s="45"/>
      <c r="NPW1041" s="45"/>
      <c r="NPX1041" s="45"/>
      <c r="NPY1041" s="45"/>
      <c r="NPZ1041" s="45"/>
      <c r="NQA1041" s="45"/>
      <c r="NQB1041" s="45"/>
      <c r="NQC1041" s="45"/>
      <c r="NQD1041" s="45"/>
      <c r="NQE1041" s="45"/>
      <c r="NQF1041" s="45"/>
      <c r="NQG1041" s="45"/>
      <c r="NQH1041" s="45"/>
      <c r="NQI1041" s="45"/>
      <c r="NQJ1041" s="45"/>
      <c r="NQK1041" s="45"/>
      <c r="NQL1041" s="45"/>
      <c r="NQM1041" s="45"/>
      <c r="NQN1041" s="45"/>
      <c r="NQO1041" s="45"/>
      <c r="NQP1041" s="45"/>
      <c r="NQQ1041" s="45"/>
      <c r="NQR1041" s="45"/>
      <c r="NQS1041" s="45"/>
      <c r="NQT1041" s="45"/>
      <c r="NQU1041" s="45"/>
      <c r="NQV1041" s="45"/>
      <c r="NQW1041" s="45"/>
      <c r="NQX1041" s="45"/>
      <c r="NQY1041" s="45"/>
      <c r="NQZ1041" s="45"/>
      <c r="NRA1041" s="45"/>
      <c r="NRB1041" s="45"/>
      <c r="NRC1041" s="45"/>
      <c r="NRD1041" s="45"/>
      <c r="NRE1041" s="45"/>
      <c r="NRF1041" s="45"/>
      <c r="NRG1041" s="45"/>
      <c r="NRH1041" s="45"/>
      <c r="NRI1041" s="45"/>
      <c r="NRJ1041" s="45"/>
      <c r="NRK1041" s="45"/>
      <c r="NRL1041" s="45"/>
      <c r="NRM1041" s="45"/>
      <c r="NRN1041" s="45"/>
      <c r="NRO1041" s="45"/>
      <c r="NRP1041" s="45"/>
      <c r="NRQ1041" s="45"/>
      <c r="NRR1041" s="45"/>
      <c r="NRS1041" s="45"/>
      <c r="NRT1041" s="45"/>
      <c r="NRU1041" s="45"/>
      <c r="NRV1041" s="45"/>
      <c r="NRW1041" s="45"/>
      <c r="NRX1041" s="45"/>
      <c r="NRY1041" s="45"/>
      <c r="NRZ1041" s="45"/>
      <c r="NSA1041" s="45"/>
      <c r="NSB1041" s="45"/>
      <c r="NSC1041" s="45"/>
      <c r="NSD1041" s="45"/>
      <c r="NSE1041" s="45"/>
      <c r="NSF1041" s="45"/>
      <c r="NSG1041" s="45"/>
      <c r="NSH1041" s="45"/>
      <c r="NSI1041" s="45"/>
      <c r="NSJ1041" s="45"/>
      <c r="NSK1041" s="45"/>
      <c r="NSL1041" s="45"/>
      <c r="NSM1041" s="45"/>
      <c r="NSN1041" s="45"/>
      <c r="NSO1041" s="45"/>
      <c r="NSP1041" s="45"/>
      <c r="NSQ1041" s="45"/>
      <c r="NSR1041" s="45"/>
      <c r="NSS1041" s="45"/>
      <c r="NST1041" s="45"/>
      <c r="NSU1041" s="45"/>
      <c r="NSV1041" s="45"/>
      <c r="NSW1041" s="45"/>
      <c r="NSX1041" s="45"/>
      <c r="NSY1041" s="45"/>
      <c r="NSZ1041" s="45"/>
      <c r="NTA1041" s="45"/>
      <c r="NTB1041" s="45"/>
      <c r="NTC1041" s="45"/>
      <c r="NTD1041" s="45"/>
      <c r="NTE1041" s="45"/>
      <c r="NTF1041" s="45"/>
      <c r="NTG1041" s="45"/>
      <c r="NTH1041" s="45"/>
      <c r="NTI1041" s="45"/>
      <c r="NTJ1041" s="45"/>
      <c r="NTK1041" s="45"/>
      <c r="NTL1041" s="45"/>
      <c r="NTM1041" s="45"/>
      <c r="NTN1041" s="45"/>
      <c r="NTO1041" s="45"/>
      <c r="NTP1041" s="45"/>
      <c r="NTQ1041" s="45"/>
      <c r="NTR1041" s="45"/>
      <c r="NTS1041" s="45"/>
      <c r="NTT1041" s="45"/>
      <c r="NTU1041" s="45"/>
      <c r="NTV1041" s="45"/>
      <c r="NTW1041" s="45"/>
      <c r="NTX1041" s="45"/>
      <c r="NTY1041" s="45"/>
      <c r="NTZ1041" s="45"/>
      <c r="NUA1041" s="45"/>
      <c r="NUB1041" s="45"/>
      <c r="NUC1041" s="45"/>
      <c r="NUD1041" s="45"/>
      <c r="NUE1041" s="45"/>
      <c r="NUF1041" s="45"/>
      <c r="NUG1041" s="45"/>
      <c r="NUH1041" s="45"/>
      <c r="NUI1041" s="45"/>
      <c r="NUJ1041" s="45"/>
      <c r="NUK1041" s="45"/>
      <c r="NUL1041" s="45"/>
      <c r="NUM1041" s="45"/>
      <c r="NUN1041" s="45"/>
      <c r="NUO1041" s="45"/>
      <c r="NUP1041" s="45"/>
      <c r="NUQ1041" s="45"/>
      <c r="NUR1041" s="45"/>
      <c r="NUS1041" s="45"/>
      <c r="NUT1041" s="45"/>
      <c r="NUU1041" s="45"/>
      <c r="NUV1041" s="45"/>
      <c r="NUW1041" s="45"/>
      <c r="NUX1041" s="45"/>
      <c r="NUY1041" s="45"/>
      <c r="NUZ1041" s="45"/>
      <c r="NVA1041" s="45"/>
      <c r="NVB1041" s="45"/>
      <c r="NVC1041" s="45"/>
      <c r="NVD1041" s="45"/>
      <c r="NVE1041" s="45"/>
      <c r="NVF1041" s="45"/>
      <c r="NVG1041" s="45"/>
      <c r="NVH1041" s="45"/>
      <c r="NVI1041" s="45"/>
      <c r="NVJ1041" s="45"/>
      <c r="NVK1041" s="45"/>
      <c r="NVL1041" s="45"/>
      <c r="NVM1041" s="45"/>
      <c r="NVN1041" s="45"/>
      <c r="NVO1041" s="45"/>
      <c r="NVP1041" s="45"/>
      <c r="NVQ1041" s="45"/>
      <c r="NVR1041" s="45"/>
      <c r="NVS1041" s="45"/>
      <c r="NVT1041" s="45"/>
      <c r="NVU1041" s="45"/>
      <c r="NVV1041" s="45"/>
      <c r="NVW1041" s="45"/>
      <c r="NVX1041" s="45"/>
      <c r="NVY1041" s="45"/>
      <c r="NVZ1041" s="45"/>
      <c r="NWA1041" s="45"/>
      <c r="NWB1041" s="45"/>
      <c r="NWC1041" s="45"/>
      <c r="NWD1041" s="45"/>
      <c r="NWE1041" s="45"/>
      <c r="NWF1041" s="45"/>
      <c r="NWG1041" s="45"/>
      <c r="NWH1041" s="45"/>
      <c r="NWI1041" s="45"/>
      <c r="NWJ1041" s="45"/>
      <c r="NWK1041" s="45"/>
      <c r="NWL1041" s="45"/>
      <c r="NWM1041" s="45"/>
      <c r="NWN1041" s="45"/>
      <c r="NWO1041" s="45"/>
      <c r="NWP1041" s="45"/>
      <c r="NWQ1041" s="45"/>
      <c r="NWR1041" s="45"/>
      <c r="NWS1041" s="45"/>
      <c r="NWT1041" s="45"/>
      <c r="NWU1041" s="45"/>
      <c r="NWV1041" s="45"/>
      <c r="NWW1041" s="45"/>
      <c r="NWX1041" s="45"/>
      <c r="NWY1041" s="45"/>
      <c r="NWZ1041" s="45"/>
      <c r="NXA1041" s="45"/>
      <c r="NXB1041" s="45"/>
      <c r="NXC1041" s="45"/>
      <c r="NXD1041" s="45"/>
      <c r="NXE1041" s="45"/>
      <c r="NXF1041" s="45"/>
      <c r="NXG1041" s="45"/>
      <c r="NXH1041" s="45"/>
      <c r="NXI1041" s="45"/>
      <c r="NXJ1041" s="45"/>
      <c r="NXK1041" s="45"/>
      <c r="NXL1041" s="45"/>
      <c r="NXM1041" s="45"/>
      <c r="NXN1041" s="45"/>
      <c r="NXO1041" s="45"/>
      <c r="NXP1041" s="45"/>
      <c r="NXQ1041" s="45"/>
      <c r="NXR1041" s="45"/>
      <c r="NXS1041" s="45"/>
      <c r="NXT1041" s="45"/>
      <c r="NXU1041" s="45"/>
      <c r="NXV1041" s="45"/>
      <c r="NXW1041" s="45"/>
      <c r="NXX1041" s="45"/>
      <c r="NXY1041" s="45"/>
      <c r="NXZ1041" s="45"/>
      <c r="NYA1041" s="45"/>
      <c r="NYB1041" s="45"/>
      <c r="NYC1041" s="45"/>
      <c r="NYD1041" s="45"/>
      <c r="NYE1041" s="45"/>
      <c r="NYF1041" s="45"/>
      <c r="NYG1041" s="45"/>
      <c r="NYH1041" s="45"/>
      <c r="NYI1041" s="45"/>
      <c r="NYJ1041" s="45"/>
      <c r="NYK1041" s="45"/>
      <c r="NYL1041" s="45"/>
      <c r="NYM1041" s="45"/>
      <c r="NYN1041" s="45"/>
      <c r="NYO1041" s="45"/>
      <c r="NYP1041" s="45"/>
      <c r="NYQ1041" s="45"/>
      <c r="NYR1041" s="45"/>
      <c r="NYS1041" s="45"/>
      <c r="NYT1041" s="45"/>
      <c r="NYU1041" s="45"/>
      <c r="NYV1041" s="45"/>
      <c r="NYW1041" s="45"/>
      <c r="NYX1041" s="45"/>
      <c r="NYY1041" s="45"/>
      <c r="NYZ1041" s="45"/>
      <c r="NZA1041" s="45"/>
      <c r="NZB1041" s="45"/>
      <c r="NZC1041" s="45"/>
      <c r="NZD1041" s="45"/>
      <c r="NZE1041" s="45"/>
      <c r="NZF1041" s="45"/>
      <c r="NZG1041" s="45"/>
      <c r="NZH1041" s="45"/>
      <c r="NZI1041" s="45"/>
      <c r="NZJ1041" s="45"/>
      <c r="NZK1041" s="45"/>
      <c r="NZL1041" s="45"/>
      <c r="NZM1041" s="45"/>
      <c r="NZN1041" s="45"/>
      <c r="NZO1041" s="45"/>
      <c r="NZP1041" s="45"/>
      <c r="NZQ1041" s="45"/>
      <c r="NZR1041" s="45"/>
      <c r="NZS1041" s="45"/>
      <c r="NZT1041" s="45"/>
      <c r="NZU1041" s="45"/>
      <c r="NZV1041" s="45"/>
      <c r="NZW1041" s="45"/>
      <c r="NZX1041" s="45"/>
      <c r="NZY1041" s="45"/>
      <c r="NZZ1041" s="45"/>
      <c r="OAA1041" s="45"/>
      <c r="OAB1041" s="45"/>
      <c r="OAC1041" s="45"/>
      <c r="OAD1041" s="45"/>
      <c r="OAE1041" s="45"/>
      <c r="OAF1041" s="45"/>
      <c r="OAG1041" s="45"/>
      <c r="OAH1041" s="45"/>
      <c r="OAI1041" s="45"/>
      <c r="OAJ1041" s="45"/>
      <c r="OAK1041" s="45"/>
      <c r="OAL1041" s="45"/>
      <c r="OAM1041" s="45"/>
      <c r="OAN1041" s="45"/>
      <c r="OAO1041" s="45"/>
      <c r="OAP1041" s="45"/>
      <c r="OAQ1041" s="45"/>
      <c r="OAR1041" s="45"/>
      <c r="OAS1041" s="45"/>
      <c r="OAT1041" s="45"/>
      <c r="OAU1041" s="45"/>
      <c r="OAV1041" s="45"/>
      <c r="OAW1041" s="45"/>
      <c r="OAX1041" s="45"/>
      <c r="OAY1041" s="45"/>
      <c r="OAZ1041" s="45"/>
      <c r="OBA1041" s="45"/>
      <c r="OBB1041" s="45"/>
      <c r="OBC1041" s="45"/>
      <c r="OBD1041" s="45"/>
      <c r="OBE1041" s="45"/>
      <c r="OBF1041" s="45"/>
      <c r="OBG1041" s="45"/>
      <c r="OBH1041" s="45"/>
      <c r="OBI1041" s="45"/>
      <c r="OBJ1041" s="45"/>
      <c r="OBK1041" s="45"/>
      <c r="OBL1041" s="45"/>
      <c r="OBM1041" s="45"/>
      <c r="OBN1041" s="45"/>
      <c r="OBO1041" s="45"/>
      <c r="OBP1041" s="45"/>
      <c r="OBQ1041" s="45"/>
      <c r="OBR1041" s="45"/>
      <c r="OBS1041" s="45"/>
      <c r="OBT1041" s="45"/>
      <c r="OBU1041" s="45"/>
      <c r="OBV1041" s="45"/>
      <c r="OBW1041" s="45"/>
      <c r="OBX1041" s="45"/>
      <c r="OBY1041" s="45"/>
      <c r="OBZ1041" s="45"/>
      <c r="OCA1041" s="45"/>
      <c r="OCB1041" s="45"/>
      <c r="OCC1041" s="45"/>
      <c r="OCD1041" s="45"/>
      <c r="OCE1041" s="45"/>
      <c r="OCF1041" s="45"/>
      <c r="OCG1041" s="45"/>
      <c r="OCH1041" s="45"/>
      <c r="OCI1041" s="45"/>
      <c r="OCJ1041" s="45"/>
      <c r="OCK1041" s="45"/>
      <c r="OCL1041" s="45"/>
      <c r="OCM1041" s="45"/>
      <c r="OCN1041" s="45"/>
      <c r="OCO1041" s="45"/>
      <c r="OCP1041" s="45"/>
      <c r="OCQ1041" s="45"/>
      <c r="OCR1041" s="45"/>
      <c r="OCS1041" s="45"/>
      <c r="OCT1041" s="45"/>
      <c r="OCU1041" s="45"/>
      <c r="OCV1041" s="45"/>
      <c r="OCW1041" s="45"/>
      <c r="OCX1041" s="45"/>
      <c r="OCY1041" s="45"/>
      <c r="OCZ1041" s="45"/>
      <c r="ODA1041" s="45"/>
      <c r="ODB1041" s="45"/>
      <c r="ODC1041" s="45"/>
      <c r="ODD1041" s="45"/>
      <c r="ODE1041" s="45"/>
      <c r="ODF1041" s="45"/>
      <c r="ODG1041" s="45"/>
      <c r="ODH1041" s="45"/>
      <c r="ODI1041" s="45"/>
      <c r="ODJ1041" s="45"/>
      <c r="ODK1041" s="45"/>
      <c r="ODL1041" s="45"/>
      <c r="ODM1041" s="45"/>
      <c r="ODN1041" s="45"/>
      <c r="ODO1041" s="45"/>
      <c r="ODP1041" s="45"/>
      <c r="ODQ1041" s="45"/>
      <c r="ODR1041" s="45"/>
      <c r="ODS1041" s="45"/>
      <c r="ODT1041" s="45"/>
      <c r="ODU1041" s="45"/>
      <c r="ODV1041" s="45"/>
      <c r="ODW1041" s="45"/>
      <c r="ODX1041" s="45"/>
      <c r="ODY1041" s="45"/>
      <c r="ODZ1041" s="45"/>
      <c r="OEA1041" s="45"/>
      <c r="OEB1041" s="45"/>
      <c r="OEC1041" s="45"/>
      <c r="OED1041" s="45"/>
      <c r="OEE1041" s="45"/>
      <c r="OEF1041" s="45"/>
      <c r="OEG1041" s="45"/>
      <c r="OEH1041" s="45"/>
      <c r="OEI1041" s="45"/>
      <c r="OEJ1041" s="45"/>
      <c r="OEK1041" s="45"/>
      <c r="OEL1041" s="45"/>
      <c r="OEM1041" s="45"/>
      <c r="OEN1041" s="45"/>
      <c r="OEO1041" s="45"/>
      <c r="OEP1041" s="45"/>
      <c r="OEQ1041" s="45"/>
      <c r="OER1041" s="45"/>
      <c r="OES1041" s="45"/>
      <c r="OET1041" s="45"/>
      <c r="OEU1041" s="45"/>
      <c r="OEV1041" s="45"/>
      <c r="OEW1041" s="45"/>
      <c r="OEX1041" s="45"/>
      <c r="OEY1041" s="45"/>
      <c r="OEZ1041" s="45"/>
      <c r="OFA1041" s="45"/>
      <c r="OFB1041" s="45"/>
      <c r="OFC1041" s="45"/>
      <c r="OFD1041" s="45"/>
      <c r="OFE1041" s="45"/>
      <c r="OFF1041" s="45"/>
      <c r="OFG1041" s="45"/>
      <c r="OFH1041" s="45"/>
      <c r="OFI1041" s="45"/>
      <c r="OFJ1041" s="45"/>
      <c r="OFK1041" s="45"/>
      <c r="OFL1041" s="45"/>
      <c r="OFM1041" s="45"/>
      <c r="OFN1041" s="45"/>
      <c r="OFO1041" s="45"/>
      <c r="OFP1041" s="45"/>
      <c r="OFQ1041" s="45"/>
      <c r="OFR1041" s="45"/>
      <c r="OFS1041" s="45"/>
      <c r="OFT1041" s="45"/>
      <c r="OFU1041" s="45"/>
      <c r="OFV1041" s="45"/>
      <c r="OFW1041" s="45"/>
      <c r="OFX1041" s="45"/>
      <c r="OFY1041" s="45"/>
      <c r="OFZ1041" s="45"/>
      <c r="OGA1041" s="45"/>
      <c r="OGB1041" s="45"/>
      <c r="OGC1041" s="45"/>
      <c r="OGD1041" s="45"/>
      <c r="OGE1041" s="45"/>
      <c r="OGF1041" s="45"/>
      <c r="OGG1041" s="45"/>
      <c r="OGH1041" s="45"/>
      <c r="OGI1041" s="45"/>
      <c r="OGJ1041" s="45"/>
      <c r="OGK1041" s="45"/>
      <c r="OGL1041" s="45"/>
      <c r="OGM1041" s="45"/>
      <c r="OGN1041" s="45"/>
      <c r="OGO1041" s="45"/>
      <c r="OGP1041" s="45"/>
      <c r="OGQ1041" s="45"/>
      <c r="OGR1041" s="45"/>
      <c r="OGS1041" s="45"/>
      <c r="OGT1041" s="45"/>
      <c r="OGU1041" s="45"/>
      <c r="OGV1041" s="45"/>
      <c r="OGW1041" s="45"/>
      <c r="OGX1041" s="45"/>
      <c r="OGY1041" s="45"/>
      <c r="OGZ1041" s="45"/>
      <c r="OHA1041" s="45"/>
      <c r="OHB1041" s="45"/>
      <c r="OHC1041" s="45"/>
      <c r="OHD1041" s="45"/>
      <c r="OHE1041" s="45"/>
      <c r="OHF1041" s="45"/>
      <c r="OHG1041" s="45"/>
      <c r="OHH1041" s="45"/>
      <c r="OHI1041" s="45"/>
      <c r="OHJ1041" s="45"/>
      <c r="OHK1041" s="45"/>
      <c r="OHL1041" s="45"/>
      <c r="OHM1041" s="45"/>
      <c r="OHN1041" s="45"/>
      <c r="OHO1041" s="45"/>
      <c r="OHP1041" s="45"/>
      <c r="OHQ1041" s="45"/>
      <c r="OHR1041" s="45"/>
      <c r="OHS1041" s="45"/>
      <c r="OHT1041" s="45"/>
      <c r="OHU1041" s="45"/>
      <c r="OHV1041" s="45"/>
      <c r="OHW1041" s="45"/>
      <c r="OHX1041" s="45"/>
      <c r="OHY1041" s="45"/>
      <c r="OHZ1041" s="45"/>
      <c r="OIA1041" s="45"/>
      <c r="OIB1041" s="45"/>
      <c r="OIC1041" s="45"/>
      <c r="OID1041" s="45"/>
      <c r="OIE1041" s="45"/>
      <c r="OIF1041" s="45"/>
      <c r="OIG1041" s="45"/>
      <c r="OIH1041" s="45"/>
      <c r="OII1041" s="45"/>
      <c r="OIJ1041" s="45"/>
      <c r="OIK1041" s="45"/>
      <c r="OIL1041" s="45"/>
      <c r="OIM1041" s="45"/>
      <c r="OIN1041" s="45"/>
      <c r="OIO1041" s="45"/>
      <c r="OIP1041" s="45"/>
      <c r="OIQ1041" s="45"/>
      <c r="OIR1041" s="45"/>
      <c r="OIS1041" s="45"/>
      <c r="OIT1041" s="45"/>
      <c r="OIU1041" s="45"/>
      <c r="OIV1041" s="45"/>
      <c r="OIW1041" s="45"/>
      <c r="OIX1041" s="45"/>
      <c r="OIY1041" s="45"/>
      <c r="OIZ1041" s="45"/>
      <c r="OJA1041" s="45"/>
      <c r="OJB1041" s="45"/>
      <c r="OJC1041" s="45"/>
      <c r="OJD1041" s="45"/>
      <c r="OJE1041" s="45"/>
      <c r="OJF1041" s="45"/>
      <c r="OJG1041" s="45"/>
      <c r="OJH1041" s="45"/>
      <c r="OJI1041" s="45"/>
      <c r="OJJ1041" s="45"/>
      <c r="OJK1041" s="45"/>
      <c r="OJL1041" s="45"/>
      <c r="OJM1041" s="45"/>
      <c r="OJN1041" s="45"/>
      <c r="OJO1041" s="45"/>
      <c r="OJP1041" s="45"/>
      <c r="OJQ1041" s="45"/>
      <c r="OJR1041" s="45"/>
      <c r="OJS1041" s="45"/>
      <c r="OJT1041" s="45"/>
      <c r="OJU1041" s="45"/>
      <c r="OJV1041" s="45"/>
      <c r="OJW1041" s="45"/>
      <c r="OJX1041" s="45"/>
      <c r="OJY1041" s="45"/>
      <c r="OJZ1041" s="45"/>
      <c r="OKA1041" s="45"/>
      <c r="OKB1041" s="45"/>
      <c r="OKC1041" s="45"/>
      <c r="OKD1041" s="45"/>
      <c r="OKE1041" s="45"/>
      <c r="OKF1041" s="45"/>
      <c r="OKG1041" s="45"/>
      <c r="OKH1041" s="45"/>
      <c r="OKI1041" s="45"/>
      <c r="OKJ1041" s="45"/>
      <c r="OKK1041" s="45"/>
      <c r="OKL1041" s="45"/>
      <c r="OKM1041" s="45"/>
      <c r="OKN1041" s="45"/>
      <c r="OKO1041" s="45"/>
      <c r="OKP1041" s="45"/>
      <c r="OKQ1041" s="45"/>
      <c r="OKR1041" s="45"/>
      <c r="OKS1041" s="45"/>
      <c r="OKT1041" s="45"/>
      <c r="OKU1041" s="45"/>
      <c r="OKV1041" s="45"/>
      <c r="OKW1041" s="45"/>
      <c r="OKX1041" s="45"/>
      <c r="OKY1041" s="45"/>
      <c r="OKZ1041" s="45"/>
      <c r="OLA1041" s="45"/>
      <c r="OLB1041" s="45"/>
      <c r="OLC1041" s="45"/>
      <c r="OLD1041" s="45"/>
      <c r="OLE1041" s="45"/>
      <c r="OLF1041" s="45"/>
      <c r="OLG1041" s="45"/>
      <c r="OLH1041" s="45"/>
      <c r="OLI1041" s="45"/>
      <c r="OLJ1041" s="45"/>
      <c r="OLK1041" s="45"/>
      <c r="OLL1041" s="45"/>
      <c r="OLM1041" s="45"/>
      <c r="OLN1041" s="45"/>
      <c r="OLO1041" s="45"/>
      <c r="OLP1041" s="45"/>
      <c r="OLQ1041" s="45"/>
      <c r="OLR1041" s="45"/>
      <c r="OLS1041" s="45"/>
      <c r="OLT1041" s="45"/>
      <c r="OLU1041" s="45"/>
      <c r="OLV1041" s="45"/>
      <c r="OLW1041" s="45"/>
      <c r="OLX1041" s="45"/>
      <c r="OLY1041" s="45"/>
      <c r="OLZ1041" s="45"/>
      <c r="OMA1041" s="45"/>
      <c r="OMB1041" s="45"/>
      <c r="OMC1041" s="45"/>
      <c r="OMD1041" s="45"/>
      <c r="OME1041" s="45"/>
      <c r="OMF1041" s="45"/>
      <c r="OMG1041" s="45"/>
      <c r="OMH1041" s="45"/>
      <c r="OMI1041" s="45"/>
      <c r="OMJ1041" s="45"/>
      <c r="OMK1041" s="45"/>
      <c r="OML1041" s="45"/>
      <c r="OMM1041" s="45"/>
      <c r="OMN1041" s="45"/>
      <c r="OMO1041" s="45"/>
      <c r="OMP1041" s="45"/>
      <c r="OMQ1041" s="45"/>
      <c r="OMR1041" s="45"/>
      <c r="OMS1041" s="45"/>
      <c r="OMT1041" s="45"/>
      <c r="OMU1041" s="45"/>
      <c r="OMV1041" s="45"/>
      <c r="OMW1041" s="45"/>
      <c r="OMX1041" s="45"/>
      <c r="OMY1041" s="45"/>
      <c r="OMZ1041" s="45"/>
      <c r="ONA1041" s="45"/>
      <c r="ONB1041" s="45"/>
      <c r="ONC1041" s="45"/>
      <c r="OND1041" s="45"/>
      <c r="ONE1041" s="45"/>
      <c r="ONF1041" s="45"/>
      <c r="ONG1041" s="45"/>
      <c r="ONH1041" s="45"/>
      <c r="ONI1041" s="45"/>
      <c r="ONJ1041" s="45"/>
      <c r="ONK1041" s="45"/>
      <c r="ONL1041" s="45"/>
      <c r="ONM1041" s="45"/>
      <c r="ONN1041" s="45"/>
      <c r="ONO1041" s="45"/>
      <c r="ONP1041" s="45"/>
      <c r="ONQ1041" s="45"/>
      <c r="ONR1041" s="45"/>
      <c r="ONS1041" s="45"/>
      <c r="ONT1041" s="45"/>
      <c r="ONU1041" s="45"/>
      <c r="ONV1041" s="45"/>
      <c r="ONW1041" s="45"/>
      <c r="ONX1041" s="45"/>
      <c r="ONY1041" s="45"/>
      <c r="ONZ1041" s="45"/>
      <c r="OOA1041" s="45"/>
      <c r="OOB1041" s="45"/>
      <c r="OOC1041" s="45"/>
      <c r="OOD1041" s="45"/>
      <c r="OOE1041" s="45"/>
      <c r="OOF1041" s="45"/>
      <c r="OOG1041" s="45"/>
      <c r="OOH1041" s="45"/>
      <c r="OOI1041" s="45"/>
      <c r="OOJ1041" s="45"/>
      <c r="OOK1041" s="45"/>
      <c r="OOL1041" s="45"/>
      <c r="OOM1041" s="45"/>
      <c r="OON1041" s="45"/>
      <c r="OOO1041" s="45"/>
      <c r="OOP1041" s="45"/>
      <c r="OOQ1041" s="45"/>
      <c r="OOR1041" s="45"/>
      <c r="OOS1041" s="45"/>
      <c r="OOT1041" s="45"/>
      <c r="OOU1041" s="45"/>
      <c r="OOV1041" s="45"/>
      <c r="OOW1041" s="45"/>
      <c r="OOX1041" s="45"/>
      <c r="OOY1041" s="45"/>
      <c r="OOZ1041" s="45"/>
      <c r="OPA1041" s="45"/>
      <c r="OPB1041" s="45"/>
      <c r="OPC1041" s="45"/>
      <c r="OPD1041" s="45"/>
      <c r="OPE1041" s="45"/>
      <c r="OPF1041" s="45"/>
      <c r="OPG1041" s="45"/>
      <c r="OPH1041" s="45"/>
      <c r="OPI1041" s="45"/>
      <c r="OPJ1041" s="45"/>
      <c r="OPK1041" s="45"/>
      <c r="OPL1041" s="45"/>
      <c r="OPM1041" s="45"/>
      <c r="OPN1041" s="45"/>
      <c r="OPO1041" s="45"/>
      <c r="OPP1041" s="45"/>
      <c r="OPQ1041" s="45"/>
      <c r="OPR1041" s="45"/>
      <c r="OPS1041" s="45"/>
      <c r="OPT1041" s="45"/>
      <c r="OPU1041" s="45"/>
      <c r="OPV1041" s="45"/>
      <c r="OPW1041" s="45"/>
      <c r="OPX1041" s="45"/>
      <c r="OPY1041" s="45"/>
      <c r="OPZ1041" s="45"/>
      <c r="OQA1041" s="45"/>
      <c r="OQB1041" s="45"/>
      <c r="OQC1041" s="45"/>
      <c r="OQD1041" s="45"/>
      <c r="OQE1041" s="45"/>
      <c r="OQF1041" s="45"/>
      <c r="OQG1041" s="45"/>
      <c r="OQH1041" s="45"/>
      <c r="OQI1041" s="45"/>
      <c r="OQJ1041" s="45"/>
      <c r="OQK1041" s="45"/>
      <c r="OQL1041" s="45"/>
      <c r="OQM1041" s="45"/>
      <c r="OQN1041" s="45"/>
      <c r="OQO1041" s="45"/>
      <c r="OQP1041" s="45"/>
      <c r="OQQ1041" s="45"/>
      <c r="OQR1041" s="45"/>
      <c r="OQS1041" s="45"/>
      <c r="OQT1041" s="45"/>
      <c r="OQU1041" s="45"/>
      <c r="OQV1041" s="45"/>
      <c r="OQW1041" s="45"/>
      <c r="OQX1041" s="45"/>
      <c r="OQY1041" s="45"/>
      <c r="OQZ1041" s="45"/>
      <c r="ORA1041" s="45"/>
      <c r="ORB1041" s="45"/>
      <c r="ORC1041" s="45"/>
      <c r="ORD1041" s="45"/>
      <c r="ORE1041" s="45"/>
      <c r="ORF1041" s="45"/>
      <c r="ORG1041" s="45"/>
      <c r="ORH1041" s="45"/>
      <c r="ORI1041" s="45"/>
      <c r="ORJ1041" s="45"/>
      <c r="ORK1041" s="45"/>
      <c r="ORL1041" s="45"/>
      <c r="ORM1041" s="45"/>
      <c r="ORN1041" s="45"/>
      <c r="ORO1041" s="45"/>
      <c r="ORP1041" s="45"/>
      <c r="ORQ1041" s="45"/>
      <c r="ORR1041" s="45"/>
      <c r="ORS1041" s="45"/>
      <c r="ORT1041" s="45"/>
      <c r="ORU1041" s="45"/>
      <c r="ORV1041" s="45"/>
      <c r="ORW1041" s="45"/>
      <c r="ORX1041" s="45"/>
      <c r="ORY1041" s="45"/>
      <c r="ORZ1041" s="45"/>
      <c r="OSA1041" s="45"/>
      <c r="OSB1041" s="45"/>
      <c r="OSC1041" s="45"/>
      <c r="OSD1041" s="45"/>
      <c r="OSE1041" s="45"/>
      <c r="OSF1041" s="45"/>
      <c r="OSG1041" s="45"/>
      <c r="OSH1041" s="45"/>
      <c r="OSI1041" s="45"/>
      <c r="OSJ1041" s="45"/>
      <c r="OSK1041" s="45"/>
      <c r="OSL1041" s="45"/>
      <c r="OSM1041" s="45"/>
      <c r="OSN1041" s="45"/>
      <c r="OSO1041" s="45"/>
      <c r="OSP1041" s="45"/>
      <c r="OSQ1041" s="45"/>
      <c r="OSR1041" s="45"/>
      <c r="OSS1041" s="45"/>
      <c r="OST1041" s="45"/>
      <c r="OSU1041" s="45"/>
      <c r="OSV1041" s="45"/>
      <c r="OSW1041" s="45"/>
      <c r="OSX1041" s="45"/>
      <c r="OSY1041" s="45"/>
      <c r="OSZ1041" s="45"/>
      <c r="OTA1041" s="45"/>
      <c r="OTB1041" s="45"/>
      <c r="OTC1041" s="45"/>
      <c r="OTD1041" s="45"/>
      <c r="OTE1041" s="45"/>
      <c r="OTF1041" s="45"/>
      <c r="OTG1041" s="45"/>
      <c r="OTH1041" s="45"/>
      <c r="OTI1041" s="45"/>
      <c r="OTJ1041" s="45"/>
      <c r="OTK1041" s="45"/>
      <c r="OTL1041" s="45"/>
      <c r="OTM1041" s="45"/>
      <c r="OTN1041" s="45"/>
      <c r="OTO1041" s="45"/>
      <c r="OTP1041" s="45"/>
      <c r="OTQ1041" s="45"/>
      <c r="OTR1041" s="45"/>
      <c r="OTS1041" s="45"/>
      <c r="OTT1041" s="45"/>
      <c r="OTU1041" s="45"/>
      <c r="OTV1041" s="45"/>
      <c r="OTW1041" s="45"/>
      <c r="OTX1041" s="45"/>
      <c r="OTY1041" s="45"/>
      <c r="OTZ1041" s="45"/>
      <c r="OUA1041" s="45"/>
      <c r="OUB1041" s="45"/>
      <c r="OUC1041" s="45"/>
      <c r="OUD1041" s="45"/>
      <c r="OUE1041" s="45"/>
      <c r="OUF1041" s="45"/>
      <c r="OUG1041" s="45"/>
      <c r="OUH1041" s="45"/>
      <c r="OUI1041" s="45"/>
      <c r="OUJ1041" s="45"/>
      <c r="OUK1041" s="45"/>
      <c r="OUL1041" s="45"/>
      <c r="OUM1041" s="45"/>
      <c r="OUN1041" s="45"/>
      <c r="OUO1041" s="45"/>
      <c r="OUP1041" s="45"/>
      <c r="OUQ1041" s="45"/>
      <c r="OUR1041" s="45"/>
      <c r="OUS1041" s="45"/>
      <c r="OUT1041" s="45"/>
      <c r="OUU1041" s="45"/>
      <c r="OUV1041" s="45"/>
      <c r="OUW1041" s="45"/>
      <c r="OUX1041" s="45"/>
      <c r="OUY1041" s="45"/>
      <c r="OUZ1041" s="45"/>
      <c r="OVA1041" s="45"/>
      <c r="OVB1041" s="45"/>
      <c r="OVC1041" s="45"/>
      <c r="OVD1041" s="45"/>
      <c r="OVE1041" s="45"/>
      <c r="OVF1041" s="45"/>
      <c r="OVG1041" s="45"/>
      <c r="OVH1041" s="45"/>
      <c r="OVI1041" s="45"/>
      <c r="OVJ1041" s="45"/>
      <c r="OVK1041" s="45"/>
      <c r="OVL1041" s="45"/>
      <c r="OVM1041" s="45"/>
      <c r="OVN1041" s="45"/>
      <c r="OVO1041" s="45"/>
      <c r="OVP1041" s="45"/>
      <c r="OVQ1041" s="45"/>
      <c r="OVR1041" s="45"/>
      <c r="OVS1041" s="45"/>
      <c r="OVT1041" s="45"/>
      <c r="OVU1041" s="45"/>
      <c r="OVV1041" s="45"/>
      <c r="OVW1041" s="45"/>
      <c r="OVX1041" s="45"/>
      <c r="OVY1041" s="45"/>
      <c r="OVZ1041" s="45"/>
      <c r="OWA1041" s="45"/>
      <c r="OWB1041" s="45"/>
      <c r="OWC1041" s="45"/>
      <c r="OWD1041" s="45"/>
      <c r="OWE1041" s="45"/>
      <c r="OWF1041" s="45"/>
      <c r="OWG1041" s="45"/>
      <c r="OWH1041" s="45"/>
      <c r="OWI1041" s="45"/>
      <c r="OWJ1041" s="45"/>
      <c r="OWK1041" s="45"/>
      <c r="OWL1041" s="45"/>
      <c r="OWM1041" s="45"/>
      <c r="OWN1041" s="45"/>
      <c r="OWO1041" s="45"/>
      <c r="OWP1041" s="45"/>
      <c r="OWQ1041" s="45"/>
      <c r="OWR1041" s="45"/>
      <c r="OWS1041" s="45"/>
      <c r="OWT1041" s="45"/>
      <c r="OWU1041" s="45"/>
      <c r="OWV1041" s="45"/>
      <c r="OWW1041" s="45"/>
      <c r="OWX1041" s="45"/>
      <c r="OWY1041" s="45"/>
      <c r="OWZ1041" s="45"/>
      <c r="OXA1041" s="45"/>
      <c r="OXB1041" s="45"/>
      <c r="OXC1041" s="45"/>
      <c r="OXD1041" s="45"/>
      <c r="OXE1041" s="45"/>
      <c r="OXF1041" s="45"/>
      <c r="OXG1041" s="45"/>
      <c r="OXH1041" s="45"/>
      <c r="OXI1041" s="45"/>
      <c r="OXJ1041" s="45"/>
      <c r="OXK1041" s="45"/>
      <c r="OXL1041" s="45"/>
      <c r="OXM1041" s="45"/>
      <c r="OXN1041" s="45"/>
      <c r="OXO1041" s="45"/>
      <c r="OXP1041" s="45"/>
      <c r="OXQ1041" s="45"/>
      <c r="OXR1041" s="45"/>
      <c r="OXS1041" s="45"/>
      <c r="OXT1041" s="45"/>
      <c r="OXU1041" s="45"/>
      <c r="OXV1041" s="45"/>
      <c r="OXW1041" s="45"/>
      <c r="OXX1041" s="45"/>
      <c r="OXY1041" s="45"/>
      <c r="OXZ1041" s="45"/>
      <c r="OYA1041" s="45"/>
      <c r="OYB1041" s="45"/>
      <c r="OYC1041" s="45"/>
      <c r="OYD1041" s="45"/>
      <c r="OYE1041" s="45"/>
      <c r="OYF1041" s="45"/>
      <c r="OYG1041" s="45"/>
      <c r="OYH1041" s="45"/>
      <c r="OYI1041" s="45"/>
      <c r="OYJ1041" s="45"/>
      <c r="OYK1041" s="45"/>
      <c r="OYL1041" s="45"/>
      <c r="OYM1041" s="45"/>
      <c r="OYN1041" s="45"/>
      <c r="OYO1041" s="45"/>
      <c r="OYP1041" s="45"/>
      <c r="OYQ1041" s="45"/>
      <c r="OYR1041" s="45"/>
      <c r="OYS1041" s="45"/>
      <c r="OYT1041" s="45"/>
      <c r="OYU1041" s="45"/>
      <c r="OYV1041" s="45"/>
      <c r="OYW1041" s="45"/>
      <c r="OYX1041" s="45"/>
      <c r="OYY1041" s="45"/>
      <c r="OYZ1041" s="45"/>
      <c r="OZA1041" s="45"/>
      <c r="OZB1041" s="45"/>
      <c r="OZC1041" s="45"/>
      <c r="OZD1041" s="45"/>
      <c r="OZE1041" s="45"/>
      <c r="OZF1041" s="45"/>
      <c r="OZG1041" s="45"/>
      <c r="OZH1041" s="45"/>
      <c r="OZI1041" s="45"/>
      <c r="OZJ1041" s="45"/>
      <c r="OZK1041" s="45"/>
      <c r="OZL1041" s="45"/>
      <c r="OZM1041" s="45"/>
      <c r="OZN1041" s="45"/>
      <c r="OZO1041" s="45"/>
      <c r="OZP1041" s="45"/>
      <c r="OZQ1041" s="45"/>
      <c r="OZR1041" s="45"/>
      <c r="OZS1041" s="45"/>
      <c r="OZT1041" s="45"/>
      <c r="OZU1041" s="45"/>
      <c r="OZV1041" s="45"/>
      <c r="OZW1041" s="45"/>
      <c r="OZX1041" s="45"/>
      <c r="OZY1041" s="45"/>
      <c r="OZZ1041" s="45"/>
      <c r="PAA1041" s="45"/>
      <c r="PAB1041" s="45"/>
      <c r="PAC1041" s="45"/>
      <c r="PAD1041" s="45"/>
      <c r="PAE1041" s="45"/>
      <c r="PAF1041" s="45"/>
      <c r="PAG1041" s="45"/>
      <c r="PAH1041" s="45"/>
      <c r="PAI1041" s="45"/>
      <c r="PAJ1041" s="45"/>
      <c r="PAK1041" s="45"/>
      <c r="PAL1041" s="45"/>
      <c r="PAM1041" s="45"/>
      <c r="PAN1041" s="45"/>
      <c r="PAO1041" s="45"/>
      <c r="PAP1041" s="45"/>
      <c r="PAQ1041" s="45"/>
      <c r="PAR1041" s="45"/>
      <c r="PAS1041" s="45"/>
      <c r="PAT1041" s="45"/>
      <c r="PAU1041" s="45"/>
      <c r="PAV1041" s="45"/>
      <c r="PAW1041" s="45"/>
      <c r="PAX1041" s="45"/>
      <c r="PAY1041" s="45"/>
      <c r="PAZ1041" s="45"/>
      <c r="PBA1041" s="45"/>
      <c r="PBB1041" s="45"/>
      <c r="PBC1041" s="45"/>
      <c r="PBD1041" s="45"/>
      <c r="PBE1041" s="45"/>
      <c r="PBF1041" s="45"/>
      <c r="PBG1041" s="45"/>
      <c r="PBH1041" s="45"/>
      <c r="PBI1041" s="45"/>
      <c r="PBJ1041" s="45"/>
      <c r="PBK1041" s="45"/>
      <c r="PBL1041" s="45"/>
      <c r="PBM1041" s="45"/>
      <c r="PBN1041" s="45"/>
      <c r="PBO1041" s="45"/>
      <c r="PBP1041" s="45"/>
      <c r="PBQ1041" s="45"/>
      <c r="PBR1041" s="45"/>
      <c r="PBS1041" s="45"/>
      <c r="PBT1041" s="45"/>
      <c r="PBU1041" s="45"/>
      <c r="PBV1041" s="45"/>
      <c r="PBW1041" s="45"/>
      <c r="PBX1041" s="45"/>
      <c r="PBY1041" s="45"/>
      <c r="PBZ1041" s="45"/>
      <c r="PCA1041" s="45"/>
      <c r="PCB1041" s="45"/>
      <c r="PCC1041" s="45"/>
      <c r="PCD1041" s="45"/>
      <c r="PCE1041" s="45"/>
      <c r="PCF1041" s="45"/>
      <c r="PCG1041" s="45"/>
      <c r="PCH1041" s="45"/>
      <c r="PCI1041" s="45"/>
      <c r="PCJ1041" s="45"/>
      <c r="PCK1041" s="45"/>
      <c r="PCL1041" s="45"/>
      <c r="PCM1041" s="45"/>
      <c r="PCN1041" s="45"/>
      <c r="PCO1041" s="45"/>
      <c r="PCP1041" s="45"/>
      <c r="PCQ1041" s="45"/>
      <c r="PCR1041" s="45"/>
      <c r="PCS1041" s="45"/>
      <c r="PCT1041" s="45"/>
      <c r="PCU1041" s="45"/>
      <c r="PCV1041" s="45"/>
      <c r="PCW1041" s="45"/>
      <c r="PCX1041" s="45"/>
      <c r="PCY1041" s="45"/>
      <c r="PCZ1041" s="45"/>
      <c r="PDA1041" s="45"/>
      <c r="PDB1041" s="45"/>
      <c r="PDC1041" s="45"/>
      <c r="PDD1041" s="45"/>
      <c r="PDE1041" s="45"/>
      <c r="PDF1041" s="45"/>
      <c r="PDG1041" s="45"/>
      <c r="PDH1041" s="45"/>
      <c r="PDI1041" s="45"/>
      <c r="PDJ1041" s="45"/>
      <c r="PDK1041" s="45"/>
      <c r="PDL1041" s="45"/>
      <c r="PDM1041" s="45"/>
      <c r="PDN1041" s="45"/>
      <c r="PDO1041" s="45"/>
      <c r="PDP1041" s="45"/>
      <c r="PDQ1041" s="45"/>
      <c r="PDR1041" s="45"/>
      <c r="PDS1041" s="45"/>
      <c r="PDT1041" s="45"/>
      <c r="PDU1041" s="45"/>
      <c r="PDV1041" s="45"/>
      <c r="PDW1041" s="45"/>
      <c r="PDX1041" s="45"/>
      <c r="PDY1041" s="45"/>
      <c r="PDZ1041" s="45"/>
      <c r="PEA1041" s="45"/>
      <c r="PEB1041" s="45"/>
      <c r="PEC1041" s="45"/>
      <c r="PED1041" s="45"/>
      <c r="PEE1041" s="45"/>
      <c r="PEF1041" s="45"/>
      <c r="PEG1041" s="45"/>
      <c r="PEH1041" s="45"/>
      <c r="PEI1041" s="45"/>
      <c r="PEJ1041" s="45"/>
      <c r="PEK1041" s="45"/>
      <c r="PEL1041" s="45"/>
      <c r="PEM1041" s="45"/>
      <c r="PEN1041" s="45"/>
      <c r="PEO1041" s="45"/>
      <c r="PEP1041" s="45"/>
      <c r="PEQ1041" s="45"/>
      <c r="PER1041" s="45"/>
      <c r="PES1041" s="45"/>
      <c r="PET1041" s="45"/>
      <c r="PEU1041" s="45"/>
      <c r="PEV1041" s="45"/>
      <c r="PEW1041" s="45"/>
      <c r="PEX1041" s="45"/>
      <c r="PEY1041" s="45"/>
      <c r="PEZ1041" s="45"/>
      <c r="PFA1041" s="45"/>
      <c r="PFB1041" s="45"/>
      <c r="PFC1041" s="45"/>
      <c r="PFD1041" s="45"/>
      <c r="PFE1041" s="45"/>
      <c r="PFF1041" s="45"/>
      <c r="PFG1041" s="45"/>
      <c r="PFH1041" s="45"/>
      <c r="PFI1041" s="45"/>
      <c r="PFJ1041" s="45"/>
      <c r="PFK1041" s="45"/>
      <c r="PFL1041" s="45"/>
      <c r="PFM1041" s="45"/>
      <c r="PFN1041" s="45"/>
      <c r="PFO1041" s="45"/>
      <c r="PFP1041" s="45"/>
      <c r="PFQ1041" s="45"/>
      <c r="PFR1041" s="45"/>
      <c r="PFS1041" s="45"/>
      <c r="PFT1041" s="45"/>
      <c r="PFU1041" s="45"/>
      <c r="PFV1041" s="45"/>
      <c r="PFW1041" s="45"/>
      <c r="PFX1041" s="45"/>
      <c r="PFY1041" s="45"/>
      <c r="PFZ1041" s="45"/>
      <c r="PGA1041" s="45"/>
      <c r="PGB1041" s="45"/>
      <c r="PGC1041" s="45"/>
      <c r="PGD1041" s="45"/>
      <c r="PGE1041" s="45"/>
      <c r="PGF1041" s="45"/>
      <c r="PGG1041" s="45"/>
      <c r="PGH1041" s="45"/>
      <c r="PGI1041" s="45"/>
      <c r="PGJ1041" s="45"/>
      <c r="PGK1041" s="45"/>
      <c r="PGL1041" s="45"/>
      <c r="PGM1041" s="45"/>
      <c r="PGN1041" s="45"/>
      <c r="PGO1041" s="45"/>
      <c r="PGP1041" s="45"/>
      <c r="PGQ1041" s="45"/>
      <c r="PGR1041" s="45"/>
      <c r="PGS1041" s="45"/>
      <c r="PGT1041" s="45"/>
      <c r="PGU1041" s="45"/>
      <c r="PGV1041" s="45"/>
      <c r="PGW1041" s="45"/>
      <c r="PGX1041" s="45"/>
      <c r="PGY1041" s="45"/>
      <c r="PGZ1041" s="45"/>
      <c r="PHA1041" s="45"/>
      <c r="PHB1041" s="45"/>
      <c r="PHC1041" s="45"/>
      <c r="PHD1041" s="45"/>
      <c r="PHE1041" s="45"/>
      <c r="PHF1041" s="45"/>
      <c r="PHG1041" s="45"/>
      <c r="PHH1041" s="45"/>
      <c r="PHI1041" s="45"/>
      <c r="PHJ1041" s="45"/>
      <c r="PHK1041" s="45"/>
      <c r="PHL1041" s="45"/>
      <c r="PHM1041" s="45"/>
      <c r="PHN1041" s="45"/>
      <c r="PHO1041" s="45"/>
      <c r="PHP1041" s="45"/>
      <c r="PHQ1041" s="45"/>
      <c r="PHR1041" s="45"/>
      <c r="PHS1041" s="45"/>
      <c r="PHT1041" s="45"/>
      <c r="PHU1041" s="45"/>
      <c r="PHV1041" s="45"/>
      <c r="PHW1041" s="45"/>
      <c r="PHX1041" s="45"/>
      <c r="PHY1041" s="45"/>
      <c r="PHZ1041" s="45"/>
      <c r="PIA1041" s="45"/>
      <c r="PIB1041" s="45"/>
      <c r="PIC1041" s="45"/>
      <c r="PID1041" s="45"/>
      <c r="PIE1041" s="45"/>
      <c r="PIF1041" s="45"/>
      <c r="PIG1041" s="45"/>
      <c r="PIH1041" s="45"/>
      <c r="PII1041" s="45"/>
      <c r="PIJ1041" s="45"/>
      <c r="PIK1041" s="45"/>
      <c r="PIL1041" s="45"/>
      <c r="PIM1041" s="45"/>
      <c r="PIN1041" s="45"/>
      <c r="PIO1041" s="45"/>
      <c r="PIP1041" s="45"/>
      <c r="PIQ1041" s="45"/>
      <c r="PIR1041" s="45"/>
      <c r="PIS1041" s="45"/>
      <c r="PIT1041" s="45"/>
      <c r="PIU1041" s="45"/>
      <c r="PIV1041" s="45"/>
      <c r="PIW1041" s="45"/>
      <c r="PIX1041" s="45"/>
      <c r="PIY1041" s="45"/>
      <c r="PIZ1041" s="45"/>
      <c r="PJA1041" s="45"/>
      <c r="PJB1041" s="45"/>
      <c r="PJC1041" s="45"/>
      <c r="PJD1041" s="45"/>
      <c r="PJE1041" s="45"/>
      <c r="PJF1041" s="45"/>
      <c r="PJG1041" s="45"/>
      <c r="PJH1041" s="45"/>
      <c r="PJI1041" s="45"/>
      <c r="PJJ1041" s="45"/>
      <c r="PJK1041" s="45"/>
      <c r="PJL1041" s="45"/>
      <c r="PJM1041" s="45"/>
      <c r="PJN1041" s="45"/>
      <c r="PJO1041" s="45"/>
      <c r="PJP1041" s="45"/>
      <c r="PJQ1041" s="45"/>
      <c r="PJR1041" s="45"/>
      <c r="PJS1041" s="45"/>
      <c r="PJT1041" s="45"/>
      <c r="PJU1041" s="45"/>
      <c r="PJV1041" s="45"/>
      <c r="PJW1041" s="45"/>
      <c r="PJX1041" s="45"/>
      <c r="PJY1041" s="45"/>
      <c r="PJZ1041" s="45"/>
      <c r="PKA1041" s="45"/>
      <c r="PKB1041" s="45"/>
      <c r="PKC1041" s="45"/>
      <c r="PKD1041" s="45"/>
      <c r="PKE1041" s="45"/>
      <c r="PKF1041" s="45"/>
      <c r="PKG1041" s="45"/>
      <c r="PKH1041" s="45"/>
      <c r="PKI1041" s="45"/>
      <c r="PKJ1041" s="45"/>
      <c r="PKK1041" s="45"/>
      <c r="PKL1041" s="45"/>
      <c r="PKM1041" s="45"/>
      <c r="PKN1041" s="45"/>
      <c r="PKO1041" s="45"/>
      <c r="PKP1041" s="45"/>
      <c r="PKQ1041" s="45"/>
      <c r="PKR1041" s="45"/>
      <c r="PKS1041" s="45"/>
      <c r="PKT1041" s="45"/>
      <c r="PKU1041" s="45"/>
      <c r="PKV1041" s="45"/>
      <c r="PKW1041" s="45"/>
      <c r="PKX1041" s="45"/>
      <c r="PKY1041" s="45"/>
      <c r="PKZ1041" s="45"/>
      <c r="PLA1041" s="45"/>
      <c r="PLB1041" s="45"/>
      <c r="PLC1041" s="45"/>
      <c r="PLD1041" s="45"/>
      <c r="PLE1041" s="45"/>
      <c r="PLF1041" s="45"/>
      <c r="PLG1041" s="45"/>
      <c r="PLH1041" s="45"/>
      <c r="PLI1041" s="45"/>
      <c r="PLJ1041" s="45"/>
      <c r="PLK1041" s="45"/>
      <c r="PLL1041" s="45"/>
      <c r="PLM1041" s="45"/>
      <c r="PLN1041" s="45"/>
      <c r="PLO1041" s="45"/>
      <c r="PLP1041" s="45"/>
      <c r="PLQ1041" s="45"/>
      <c r="PLR1041" s="45"/>
      <c r="PLS1041" s="45"/>
      <c r="PLT1041" s="45"/>
      <c r="PLU1041" s="45"/>
      <c r="PLV1041" s="45"/>
      <c r="PLW1041" s="45"/>
      <c r="PLX1041" s="45"/>
      <c r="PLY1041" s="45"/>
      <c r="PLZ1041" s="45"/>
      <c r="PMA1041" s="45"/>
      <c r="PMB1041" s="45"/>
      <c r="PMC1041" s="45"/>
      <c r="PMD1041" s="45"/>
      <c r="PME1041" s="45"/>
      <c r="PMF1041" s="45"/>
      <c r="PMG1041" s="45"/>
      <c r="PMH1041" s="45"/>
      <c r="PMI1041" s="45"/>
      <c r="PMJ1041" s="45"/>
      <c r="PMK1041" s="45"/>
      <c r="PML1041" s="45"/>
      <c r="PMM1041" s="45"/>
      <c r="PMN1041" s="45"/>
      <c r="PMO1041" s="45"/>
      <c r="PMP1041" s="45"/>
      <c r="PMQ1041" s="45"/>
      <c r="PMR1041" s="45"/>
      <c r="PMS1041" s="45"/>
      <c r="PMT1041" s="45"/>
      <c r="PMU1041" s="45"/>
      <c r="PMV1041" s="45"/>
      <c r="PMW1041" s="45"/>
      <c r="PMX1041" s="45"/>
      <c r="PMY1041" s="45"/>
      <c r="PMZ1041" s="45"/>
      <c r="PNA1041" s="45"/>
      <c r="PNB1041" s="45"/>
      <c r="PNC1041" s="45"/>
      <c r="PND1041" s="45"/>
      <c r="PNE1041" s="45"/>
      <c r="PNF1041" s="45"/>
      <c r="PNG1041" s="45"/>
      <c r="PNH1041" s="45"/>
      <c r="PNI1041" s="45"/>
      <c r="PNJ1041" s="45"/>
      <c r="PNK1041" s="45"/>
      <c r="PNL1041" s="45"/>
      <c r="PNM1041" s="45"/>
      <c r="PNN1041" s="45"/>
      <c r="PNO1041" s="45"/>
      <c r="PNP1041" s="45"/>
      <c r="PNQ1041" s="45"/>
      <c r="PNR1041" s="45"/>
      <c r="PNS1041" s="45"/>
      <c r="PNT1041" s="45"/>
      <c r="PNU1041" s="45"/>
      <c r="PNV1041" s="45"/>
      <c r="PNW1041" s="45"/>
      <c r="PNX1041" s="45"/>
      <c r="PNY1041" s="45"/>
      <c r="PNZ1041" s="45"/>
      <c r="POA1041" s="45"/>
      <c r="POB1041" s="45"/>
      <c r="POC1041" s="45"/>
      <c r="POD1041" s="45"/>
      <c r="POE1041" s="45"/>
      <c r="POF1041" s="45"/>
      <c r="POG1041" s="45"/>
      <c r="POH1041" s="45"/>
      <c r="POI1041" s="45"/>
      <c r="POJ1041" s="45"/>
      <c r="POK1041" s="45"/>
      <c r="POL1041" s="45"/>
      <c r="POM1041" s="45"/>
      <c r="PON1041" s="45"/>
      <c r="POO1041" s="45"/>
      <c r="POP1041" s="45"/>
      <c r="POQ1041" s="45"/>
      <c r="POR1041" s="45"/>
      <c r="POS1041" s="45"/>
      <c r="POT1041" s="45"/>
      <c r="POU1041" s="45"/>
      <c r="POV1041" s="45"/>
      <c r="POW1041" s="45"/>
      <c r="POX1041" s="45"/>
      <c r="POY1041" s="45"/>
      <c r="POZ1041" s="45"/>
      <c r="PPA1041" s="45"/>
      <c r="PPB1041" s="45"/>
      <c r="PPC1041" s="45"/>
      <c r="PPD1041" s="45"/>
      <c r="PPE1041" s="45"/>
      <c r="PPF1041" s="45"/>
      <c r="PPG1041" s="45"/>
      <c r="PPH1041" s="45"/>
      <c r="PPI1041" s="45"/>
      <c r="PPJ1041" s="45"/>
      <c r="PPK1041" s="45"/>
      <c r="PPL1041" s="45"/>
      <c r="PPM1041" s="45"/>
      <c r="PPN1041" s="45"/>
      <c r="PPO1041" s="45"/>
      <c r="PPP1041" s="45"/>
      <c r="PPQ1041" s="45"/>
      <c r="PPR1041" s="45"/>
      <c r="PPS1041" s="45"/>
      <c r="PPT1041" s="45"/>
      <c r="PPU1041" s="45"/>
      <c r="PPV1041" s="45"/>
      <c r="PPW1041" s="45"/>
      <c r="PPX1041" s="45"/>
      <c r="PPY1041" s="45"/>
      <c r="PPZ1041" s="45"/>
      <c r="PQA1041" s="45"/>
      <c r="PQB1041" s="45"/>
      <c r="PQC1041" s="45"/>
      <c r="PQD1041" s="45"/>
      <c r="PQE1041" s="45"/>
      <c r="PQF1041" s="45"/>
      <c r="PQG1041" s="45"/>
      <c r="PQH1041" s="45"/>
      <c r="PQI1041" s="45"/>
      <c r="PQJ1041" s="45"/>
      <c r="PQK1041" s="45"/>
      <c r="PQL1041" s="45"/>
      <c r="PQM1041" s="45"/>
      <c r="PQN1041" s="45"/>
      <c r="PQO1041" s="45"/>
      <c r="PQP1041" s="45"/>
      <c r="PQQ1041" s="45"/>
      <c r="PQR1041" s="45"/>
      <c r="PQS1041" s="45"/>
      <c r="PQT1041" s="45"/>
      <c r="PQU1041" s="45"/>
      <c r="PQV1041" s="45"/>
      <c r="PQW1041" s="45"/>
      <c r="PQX1041" s="45"/>
      <c r="PQY1041" s="45"/>
      <c r="PQZ1041" s="45"/>
      <c r="PRA1041" s="45"/>
      <c r="PRB1041" s="45"/>
      <c r="PRC1041" s="45"/>
      <c r="PRD1041" s="45"/>
      <c r="PRE1041" s="45"/>
      <c r="PRF1041" s="45"/>
      <c r="PRG1041" s="45"/>
      <c r="PRH1041" s="45"/>
      <c r="PRI1041" s="45"/>
      <c r="PRJ1041" s="45"/>
      <c r="PRK1041" s="45"/>
      <c r="PRL1041" s="45"/>
      <c r="PRM1041" s="45"/>
      <c r="PRN1041" s="45"/>
      <c r="PRO1041" s="45"/>
      <c r="PRP1041" s="45"/>
      <c r="PRQ1041" s="45"/>
      <c r="PRR1041" s="45"/>
      <c r="PRS1041" s="45"/>
      <c r="PRT1041" s="45"/>
      <c r="PRU1041" s="45"/>
      <c r="PRV1041" s="45"/>
      <c r="PRW1041" s="45"/>
      <c r="PRX1041" s="45"/>
      <c r="PRY1041" s="45"/>
      <c r="PRZ1041" s="45"/>
      <c r="PSA1041" s="45"/>
      <c r="PSB1041" s="45"/>
      <c r="PSC1041" s="45"/>
      <c r="PSD1041" s="45"/>
      <c r="PSE1041" s="45"/>
      <c r="PSF1041" s="45"/>
      <c r="PSG1041" s="45"/>
      <c r="PSH1041" s="45"/>
      <c r="PSI1041" s="45"/>
      <c r="PSJ1041" s="45"/>
      <c r="PSK1041" s="45"/>
      <c r="PSL1041" s="45"/>
      <c r="PSM1041" s="45"/>
      <c r="PSN1041" s="45"/>
      <c r="PSO1041" s="45"/>
      <c r="PSP1041" s="45"/>
      <c r="PSQ1041" s="45"/>
      <c r="PSR1041" s="45"/>
      <c r="PSS1041" s="45"/>
      <c r="PST1041" s="45"/>
      <c r="PSU1041" s="45"/>
      <c r="PSV1041" s="45"/>
      <c r="PSW1041" s="45"/>
      <c r="PSX1041" s="45"/>
      <c r="PSY1041" s="45"/>
      <c r="PSZ1041" s="45"/>
      <c r="PTA1041" s="45"/>
      <c r="PTB1041" s="45"/>
      <c r="PTC1041" s="45"/>
      <c r="PTD1041" s="45"/>
      <c r="PTE1041" s="45"/>
      <c r="PTF1041" s="45"/>
      <c r="PTG1041" s="45"/>
      <c r="PTH1041" s="45"/>
      <c r="PTI1041" s="45"/>
      <c r="PTJ1041" s="45"/>
      <c r="PTK1041" s="45"/>
      <c r="PTL1041" s="45"/>
      <c r="PTM1041" s="45"/>
      <c r="PTN1041" s="45"/>
      <c r="PTO1041" s="45"/>
      <c r="PTP1041" s="45"/>
      <c r="PTQ1041" s="45"/>
      <c r="PTR1041" s="45"/>
      <c r="PTS1041" s="45"/>
      <c r="PTT1041" s="45"/>
      <c r="PTU1041" s="45"/>
      <c r="PTV1041" s="45"/>
      <c r="PTW1041" s="45"/>
      <c r="PTX1041" s="45"/>
      <c r="PTY1041" s="45"/>
      <c r="PTZ1041" s="45"/>
      <c r="PUA1041" s="45"/>
      <c r="PUB1041" s="45"/>
      <c r="PUC1041" s="45"/>
      <c r="PUD1041" s="45"/>
      <c r="PUE1041" s="45"/>
      <c r="PUF1041" s="45"/>
      <c r="PUG1041" s="45"/>
      <c r="PUH1041" s="45"/>
      <c r="PUI1041" s="45"/>
      <c r="PUJ1041" s="45"/>
      <c r="PUK1041" s="45"/>
      <c r="PUL1041" s="45"/>
      <c r="PUM1041" s="45"/>
      <c r="PUN1041" s="45"/>
      <c r="PUO1041" s="45"/>
      <c r="PUP1041" s="45"/>
      <c r="PUQ1041" s="45"/>
      <c r="PUR1041" s="45"/>
      <c r="PUS1041" s="45"/>
      <c r="PUT1041" s="45"/>
      <c r="PUU1041" s="45"/>
      <c r="PUV1041" s="45"/>
      <c r="PUW1041" s="45"/>
      <c r="PUX1041" s="45"/>
      <c r="PUY1041" s="45"/>
      <c r="PUZ1041" s="45"/>
      <c r="PVA1041" s="45"/>
      <c r="PVB1041" s="45"/>
      <c r="PVC1041" s="45"/>
      <c r="PVD1041" s="45"/>
      <c r="PVE1041" s="45"/>
      <c r="PVF1041" s="45"/>
      <c r="PVG1041" s="45"/>
      <c r="PVH1041" s="45"/>
      <c r="PVI1041" s="45"/>
      <c r="PVJ1041" s="45"/>
      <c r="PVK1041" s="45"/>
      <c r="PVL1041" s="45"/>
      <c r="PVM1041" s="45"/>
      <c r="PVN1041" s="45"/>
      <c r="PVO1041" s="45"/>
      <c r="PVP1041" s="45"/>
      <c r="PVQ1041" s="45"/>
      <c r="PVR1041" s="45"/>
      <c r="PVS1041" s="45"/>
      <c r="PVT1041" s="45"/>
      <c r="PVU1041" s="45"/>
      <c r="PVV1041" s="45"/>
      <c r="PVW1041" s="45"/>
      <c r="PVX1041" s="45"/>
      <c r="PVY1041" s="45"/>
      <c r="PVZ1041" s="45"/>
      <c r="PWA1041" s="45"/>
      <c r="PWB1041" s="45"/>
      <c r="PWC1041" s="45"/>
      <c r="PWD1041" s="45"/>
      <c r="PWE1041" s="45"/>
      <c r="PWF1041" s="45"/>
      <c r="PWG1041" s="45"/>
      <c r="PWH1041" s="45"/>
      <c r="PWI1041" s="45"/>
      <c r="PWJ1041" s="45"/>
      <c r="PWK1041" s="45"/>
      <c r="PWL1041" s="45"/>
      <c r="PWM1041" s="45"/>
      <c r="PWN1041" s="45"/>
      <c r="PWO1041" s="45"/>
      <c r="PWP1041" s="45"/>
      <c r="PWQ1041" s="45"/>
      <c r="PWR1041" s="45"/>
      <c r="PWS1041" s="45"/>
      <c r="PWT1041" s="45"/>
      <c r="PWU1041" s="45"/>
      <c r="PWV1041" s="45"/>
      <c r="PWW1041" s="45"/>
      <c r="PWX1041" s="45"/>
      <c r="PWY1041" s="45"/>
      <c r="PWZ1041" s="45"/>
      <c r="PXA1041" s="45"/>
      <c r="PXB1041" s="45"/>
      <c r="PXC1041" s="45"/>
      <c r="PXD1041" s="45"/>
      <c r="PXE1041" s="45"/>
      <c r="PXF1041" s="45"/>
      <c r="PXG1041" s="45"/>
      <c r="PXH1041" s="45"/>
      <c r="PXI1041" s="45"/>
      <c r="PXJ1041" s="45"/>
      <c r="PXK1041" s="45"/>
      <c r="PXL1041" s="45"/>
      <c r="PXM1041" s="45"/>
      <c r="PXN1041" s="45"/>
      <c r="PXO1041" s="45"/>
      <c r="PXP1041" s="45"/>
      <c r="PXQ1041" s="45"/>
      <c r="PXR1041" s="45"/>
      <c r="PXS1041" s="45"/>
      <c r="PXT1041" s="45"/>
      <c r="PXU1041" s="45"/>
      <c r="PXV1041" s="45"/>
      <c r="PXW1041" s="45"/>
      <c r="PXX1041" s="45"/>
      <c r="PXY1041" s="45"/>
      <c r="PXZ1041" s="45"/>
      <c r="PYA1041" s="45"/>
      <c r="PYB1041" s="45"/>
      <c r="PYC1041" s="45"/>
      <c r="PYD1041" s="45"/>
      <c r="PYE1041" s="45"/>
      <c r="PYF1041" s="45"/>
      <c r="PYG1041" s="45"/>
      <c r="PYH1041" s="45"/>
      <c r="PYI1041" s="45"/>
      <c r="PYJ1041" s="45"/>
      <c r="PYK1041" s="45"/>
      <c r="PYL1041" s="45"/>
      <c r="PYM1041" s="45"/>
      <c r="PYN1041" s="45"/>
      <c r="PYO1041" s="45"/>
      <c r="PYP1041" s="45"/>
      <c r="PYQ1041" s="45"/>
      <c r="PYR1041" s="45"/>
      <c r="PYS1041" s="45"/>
      <c r="PYT1041" s="45"/>
      <c r="PYU1041" s="45"/>
      <c r="PYV1041" s="45"/>
      <c r="PYW1041" s="45"/>
      <c r="PYX1041" s="45"/>
      <c r="PYY1041" s="45"/>
      <c r="PYZ1041" s="45"/>
      <c r="PZA1041" s="45"/>
      <c r="PZB1041" s="45"/>
      <c r="PZC1041" s="45"/>
      <c r="PZD1041" s="45"/>
      <c r="PZE1041" s="45"/>
      <c r="PZF1041" s="45"/>
      <c r="PZG1041" s="45"/>
      <c r="PZH1041" s="45"/>
      <c r="PZI1041" s="45"/>
      <c r="PZJ1041" s="45"/>
      <c r="PZK1041" s="45"/>
      <c r="PZL1041" s="45"/>
      <c r="PZM1041" s="45"/>
      <c r="PZN1041" s="45"/>
      <c r="PZO1041" s="45"/>
      <c r="PZP1041" s="45"/>
      <c r="PZQ1041" s="45"/>
      <c r="PZR1041" s="45"/>
      <c r="PZS1041" s="45"/>
      <c r="PZT1041" s="45"/>
      <c r="PZU1041" s="45"/>
      <c r="PZV1041" s="45"/>
      <c r="PZW1041" s="45"/>
      <c r="PZX1041" s="45"/>
      <c r="PZY1041" s="45"/>
      <c r="PZZ1041" s="45"/>
      <c r="QAA1041" s="45"/>
      <c r="QAB1041" s="45"/>
      <c r="QAC1041" s="45"/>
      <c r="QAD1041" s="45"/>
      <c r="QAE1041" s="45"/>
      <c r="QAF1041" s="45"/>
      <c r="QAG1041" s="45"/>
      <c r="QAH1041" s="45"/>
      <c r="QAI1041" s="45"/>
      <c r="QAJ1041" s="45"/>
      <c r="QAK1041" s="45"/>
      <c r="QAL1041" s="45"/>
      <c r="QAM1041" s="45"/>
      <c r="QAN1041" s="45"/>
      <c r="QAO1041" s="45"/>
      <c r="QAP1041" s="45"/>
      <c r="QAQ1041" s="45"/>
      <c r="QAR1041" s="45"/>
      <c r="QAS1041" s="45"/>
      <c r="QAT1041" s="45"/>
      <c r="QAU1041" s="45"/>
      <c r="QAV1041" s="45"/>
      <c r="QAW1041" s="45"/>
      <c r="QAX1041" s="45"/>
      <c r="QAY1041" s="45"/>
      <c r="QAZ1041" s="45"/>
      <c r="QBA1041" s="45"/>
      <c r="QBB1041" s="45"/>
      <c r="QBC1041" s="45"/>
      <c r="QBD1041" s="45"/>
      <c r="QBE1041" s="45"/>
      <c r="QBF1041" s="45"/>
      <c r="QBG1041" s="45"/>
      <c r="QBH1041" s="45"/>
      <c r="QBI1041" s="45"/>
      <c r="QBJ1041" s="45"/>
      <c r="QBK1041" s="45"/>
      <c r="QBL1041" s="45"/>
      <c r="QBM1041" s="45"/>
      <c r="QBN1041" s="45"/>
      <c r="QBO1041" s="45"/>
      <c r="QBP1041" s="45"/>
      <c r="QBQ1041" s="45"/>
      <c r="QBR1041" s="45"/>
      <c r="QBS1041" s="45"/>
      <c r="QBT1041" s="45"/>
      <c r="QBU1041" s="45"/>
      <c r="QBV1041" s="45"/>
      <c r="QBW1041" s="45"/>
      <c r="QBX1041" s="45"/>
      <c r="QBY1041" s="45"/>
      <c r="QBZ1041" s="45"/>
      <c r="QCA1041" s="45"/>
      <c r="QCB1041" s="45"/>
      <c r="QCC1041" s="45"/>
      <c r="QCD1041" s="45"/>
      <c r="QCE1041" s="45"/>
      <c r="QCF1041" s="45"/>
      <c r="QCG1041" s="45"/>
      <c r="QCH1041" s="45"/>
      <c r="QCI1041" s="45"/>
      <c r="QCJ1041" s="45"/>
      <c r="QCK1041" s="45"/>
      <c r="QCL1041" s="45"/>
      <c r="QCM1041" s="45"/>
      <c r="QCN1041" s="45"/>
      <c r="QCO1041" s="45"/>
      <c r="QCP1041" s="45"/>
      <c r="QCQ1041" s="45"/>
      <c r="QCR1041" s="45"/>
      <c r="QCS1041" s="45"/>
      <c r="QCT1041" s="45"/>
      <c r="QCU1041" s="45"/>
      <c r="QCV1041" s="45"/>
      <c r="QCW1041" s="45"/>
      <c r="QCX1041" s="45"/>
      <c r="QCY1041" s="45"/>
      <c r="QCZ1041" s="45"/>
      <c r="QDA1041" s="45"/>
      <c r="QDB1041" s="45"/>
      <c r="QDC1041" s="45"/>
      <c r="QDD1041" s="45"/>
      <c r="QDE1041" s="45"/>
      <c r="QDF1041" s="45"/>
      <c r="QDG1041" s="45"/>
      <c r="QDH1041" s="45"/>
      <c r="QDI1041" s="45"/>
      <c r="QDJ1041" s="45"/>
      <c r="QDK1041" s="45"/>
      <c r="QDL1041" s="45"/>
      <c r="QDM1041" s="45"/>
      <c r="QDN1041" s="45"/>
      <c r="QDO1041" s="45"/>
      <c r="QDP1041" s="45"/>
      <c r="QDQ1041" s="45"/>
      <c r="QDR1041" s="45"/>
      <c r="QDS1041" s="45"/>
      <c r="QDT1041" s="45"/>
      <c r="QDU1041" s="45"/>
      <c r="QDV1041" s="45"/>
      <c r="QDW1041" s="45"/>
      <c r="QDX1041" s="45"/>
      <c r="QDY1041" s="45"/>
      <c r="QDZ1041" s="45"/>
      <c r="QEA1041" s="45"/>
      <c r="QEB1041" s="45"/>
      <c r="QEC1041" s="45"/>
      <c r="QED1041" s="45"/>
      <c r="QEE1041" s="45"/>
      <c r="QEF1041" s="45"/>
      <c r="QEG1041" s="45"/>
      <c r="QEH1041" s="45"/>
      <c r="QEI1041" s="45"/>
      <c r="QEJ1041" s="45"/>
      <c r="QEK1041" s="45"/>
      <c r="QEL1041" s="45"/>
      <c r="QEM1041" s="45"/>
      <c r="QEN1041" s="45"/>
      <c r="QEO1041" s="45"/>
      <c r="QEP1041" s="45"/>
      <c r="QEQ1041" s="45"/>
      <c r="QER1041" s="45"/>
      <c r="QES1041" s="45"/>
      <c r="QET1041" s="45"/>
      <c r="QEU1041" s="45"/>
      <c r="QEV1041" s="45"/>
      <c r="QEW1041" s="45"/>
      <c r="QEX1041" s="45"/>
      <c r="QEY1041" s="45"/>
      <c r="QEZ1041" s="45"/>
      <c r="QFA1041" s="45"/>
      <c r="QFB1041" s="45"/>
      <c r="QFC1041" s="45"/>
      <c r="QFD1041" s="45"/>
      <c r="QFE1041" s="45"/>
      <c r="QFF1041" s="45"/>
      <c r="QFG1041" s="45"/>
      <c r="QFH1041" s="45"/>
      <c r="QFI1041" s="45"/>
      <c r="QFJ1041" s="45"/>
      <c r="QFK1041" s="45"/>
      <c r="QFL1041" s="45"/>
      <c r="QFM1041" s="45"/>
      <c r="QFN1041" s="45"/>
      <c r="QFO1041" s="45"/>
      <c r="QFP1041" s="45"/>
      <c r="QFQ1041" s="45"/>
      <c r="QFR1041" s="45"/>
      <c r="QFS1041" s="45"/>
      <c r="QFT1041" s="45"/>
      <c r="QFU1041" s="45"/>
      <c r="QFV1041" s="45"/>
      <c r="QFW1041" s="45"/>
      <c r="QFX1041" s="45"/>
      <c r="QFY1041" s="45"/>
      <c r="QFZ1041" s="45"/>
      <c r="QGA1041" s="45"/>
      <c r="QGB1041" s="45"/>
      <c r="QGC1041" s="45"/>
      <c r="QGD1041" s="45"/>
      <c r="QGE1041" s="45"/>
      <c r="QGF1041" s="45"/>
      <c r="QGG1041" s="45"/>
      <c r="QGH1041" s="45"/>
      <c r="QGI1041" s="45"/>
      <c r="QGJ1041" s="45"/>
      <c r="QGK1041" s="45"/>
      <c r="QGL1041" s="45"/>
      <c r="QGM1041" s="45"/>
      <c r="QGN1041" s="45"/>
      <c r="QGO1041" s="45"/>
      <c r="QGP1041" s="45"/>
      <c r="QGQ1041" s="45"/>
      <c r="QGR1041" s="45"/>
      <c r="QGS1041" s="45"/>
      <c r="QGT1041" s="45"/>
      <c r="QGU1041" s="45"/>
      <c r="QGV1041" s="45"/>
      <c r="QGW1041" s="45"/>
      <c r="QGX1041" s="45"/>
      <c r="QGY1041" s="45"/>
      <c r="QGZ1041" s="45"/>
      <c r="QHA1041" s="45"/>
      <c r="QHB1041" s="45"/>
      <c r="QHC1041" s="45"/>
      <c r="QHD1041" s="45"/>
      <c r="QHE1041" s="45"/>
      <c r="QHF1041" s="45"/>
      <c r="QHG1041" s="45"/>
      <c r="QHH1041" s="45"/>
      <c r="QHI1041" s="45"/>
      <c r="QHJ1041" s="45"/>
      <c r="QHK1041" s="45"/>
      <c r="QHL1041" s="45"/>
      <c r="QHM1041" s="45"/>
      <c r="QHN1041" s="45"/>
      <c r="QHO1041" s="45"/>
      <c r="QHP1041" s="45"/>
      <c r="QHQ1041" s="45"/>
      <c r="QHR1041" s="45"/>
      <c r="QHS1041" s="45"/>
      <c r="QHT1041" s="45"/>
      <c r="QHU1041" s="45"/>
      <c r="QHV1041" s="45"/>
      <c r="QHW1041" s="45"/>
      <c r="QHX1041" s="45"/>
      <c r="QHY1041" s="45"/>
      <c r="QHZ1041" s="45"/>
      <c r="QIA1041" s="45"/>
      <c r="QIB1041" s="45"/>
      <c r="QIC1041" s="45"/>
      <c r="QID1041" s="45"/>
      <c r="QIE1041" s="45"/>
      <c r="QIF1041" s="45"/>
      <c r="QIG1041" s="45"/>
      <c r="QIH1041" s="45"/>
      <c r="QII1041" s="45"/>
      <c r="QIJ1041" s="45"/>
      <c r="QIK1041" s="45"/>
      <c r="QIL1041" s="45"/>
      <c r="QIM1041" s="45"/>
      <c r="QIN1041" s="45"/>
      <c r="QIO1041" s="45"/>
      <c r="QIP1041" s="45"/>
      <c r="QIQ1041" s="45"/>
      <c r="QIR1041" s="45"/>
      <c r="QIS1041" s="45"/>
      <c r="QIT1041" s="45"/>
      <c r="QIU1041" s="45"/>
      <c r="QIV1041" s="45"/>
      <c r="QIW1041" s="45"/>
      <c r="QIX1041" s="45"/>
      <c r="QIY1041" s="45"/>
      <c r="QIZ1041" s="45"/>
      <c r="QJA1041" s="45"/>
      <c r="QJB1041" s="45"/>
      <c r="QJC1041" s="45"/>
      <c r="QJD1041" s="45"/>
      <c r="QJE1041" s="45"/>
      <c r="QJF1041" s="45"/>
      <c r="QJG1041" s="45"/>
      <c r="QJH1041" s="45"/>
      <c r="QJI1041" s="45"/>
      <c r="QJJ1041" s="45"/>
      <c r="QJK1041" s="45"/>
      <c r="QJL1041" s="45"/>
      <c r="QJM1041" s="45"/>
      <c r="QJN1041" s="45"/>
      <c r="QJO1041" s="45"/>
      <c r="QJP1041" s="45"/>
      <c r="QJQ1041" s="45"/>
      <c r="QJR1041" s="45"/>
      <c r="QJS1041" s="45"/>
      <c r="QJT1041" s="45"/>
      <c r="QJU1041" s="45"/>
      <c r="QJV1041" s="45"/>
      <c r="QJW1041" s="45"/>
      <c r="QJX1041" s="45"/>
      <c r="QJY1041" s="45"/>
      <c r="QJZ1041" s="45"/>
      <c r="QKA1041" s="45"/>
      <c r="QKB1041" s="45"/>
      <c r="QKC1041" s="45"/>
      <c r="QKD1041" s="45"/>
      <c r="QKE1041" s="45"/>
      <c r="QKF1041" s="45"/>
      <c r="QKG1041" s="45"/>
      <c r="QKH1041" s="45"/>
      <c r="QKI1041" s="45"/>
      <c r="QKJ1041" s="45"/>
      <c r="QKK1041" s="45"/>
      <c r="QKL1041" s="45"/>
      <c r="QKM1041" s="45"/>
      <c r="QKN1041" s="45"/>
      <c r="QKO1041" s="45"/>
      <c r="QKP1041" s="45"/>
      <c r="QKQ1041" s="45"/>
      <c r="QKR1041" s="45"/>
      <c r="QKS1041" s="45"/>
      <c r="QKT1041" s="45"/>
      <c r="QKU1041" s="45"/>
      <c r="QKV1041" s="45"/>
      <c r="QKW1041" s="45"/>
      <c r="QKX1041" s="45"/>
      <c r="QKY1041" s="45"/>
      <c r="QKZ1041" s="45"/>
      <c r="QLA1041" s="45"/>
      <c r="QLB1041" s="45"/>
      <c r="QLC1041" s="45"/>
      <c r="QLD1041" s="45"/>
      <c r="QLE1041" s="45"/>
      <c r="QLF1041" s="45"/>
      <c r="QLG1041" s="45"/>
      <c r="QLH1041" s="45"/>
      <c r="QLI1041" s="45"/>
      <c r="QLJ1041" s="45"/>
      <c r="QLK1041" s="45"/>
      <c r="QLL1041" s="45"/>
      <c r="QLM1041" s="45"/>
      <c r="QLN1041" s="45"/>
      <c r="QLO1041" s="45"/>
      <c r="QLP1041" s="45"/>
      <c r="QLQ1041" s="45"/>
      <c r="QLR1041" s="45"/>
      <c r="QLS1041" s="45"/>
      <c r="QLT1041" s="45"/>
      <c r="QLU1041" s="45"/>
      <c r="QLV1041" s="45"/>
      <c r="QLW1041" s="45"/>
      <c r="QLX1041" s="45"/>
      <c r="QLY1041" s="45"/>
      <c r="QLZ1041" s="45"/>
      <c r="QMA1041" s="45"/>
      <c r="QMB1041" s="45"/>
      <c r="QMC1041" s="45"/>
      <c r="QMD1041" s="45"/>
      <c r="QME1041" s="45"/>
      <c r="QMF1041" s="45"/>
      <c r="QMG1041" s="45"/>
      <c r="QMH1041" s="45"/>
      <c r="QMI1041" s="45"/>
      <c r="QMJ1041" s="45"/>
      <c r="QMK1041" s="45"/>
      <c r="QML1041" s="45"/>
      <c r="QMM1041" s="45"/>
      <c r="QMN1041" s="45"/>
      <c r="QMO1041" s="45"/>
      <c r="QMP1041" s="45"/>
      <c r="QMQ1041" s="45"/>
      <c r="QMR1041" s="45"/>
      <c r="QMS1041" s="45"/>
      <c r="QMT1041" s="45"/>
      <c r="QMU1041" s="45"/>
      <c r="QMV1041" s="45"/>
      <c r="QMW1041" s="45"/>
      <c r="QMX1041" s="45"/>
      <c r="QMY1041" s="45"/>
      <c r="QMZ1041" s="45"/>
      <c r="QNA1041" s="45"/>
      <c r="QNB1041" s="45"/>
      <c r="QNC1041" s="45"/>
      <c r="QND1041" s="45"/>
      <c r="QNE1041" s="45"/>
      <c r="QNF1041" s="45"/>
      <c r="QNG1041" s="45"/>
      <c r="QNH1041" s="45"/>
      <c r="QNI1041" s="45"/>
      <c r="QNJ1041" s="45"/>
      <c r="QNK1041" s="45"/>
      <c r="QNL1041" s="45"/>
      <c r="QNM1041" s="45"/>
      <c r="QNN1041" s="45"/>
      <c r="QNO1041" s="45"/>
      <c r="QNP1041" s="45"/>
      <c r="QNQ1041" s="45"/>
      <c r="QNR1041" s="45"/>
      <c r="QNS1041" s="45"/>
      <c r="QNT1041" s="45"/>
      <c r="QNU1041" s="45"/>
      <c r="QNV1041" s="45"/>
      <c r="QNW1041" s="45"/>
      <c r="QNX1041" s="45"/>
      <c r="QNY1041" s="45"/>
      <c r="QNZ1041" s="45"/>
      <c r="QOA1041" s="45"/>
      <c r="QOB1041" s="45"/>
      <c r="QOC1041" s="45"/>
      <c r="QOD1041" s="45"/>
      <c r="QOE1041" s="45"/>
      <c r="QOF1041" s="45"/>
      <c r="QOG1041" s="45"/>
      <c r="QOH1041" s="45"/>
      <c r="QOI1041" s="45"/>
      <c r="QOJ1041" s="45"/>
      <c r="QOK1041" s="45"/>
      <c r="QOL1041" s="45"/>
      <c r="QOM1041" s="45"/>
      <c r="QON1041" s="45"/>
      <c r="QOO1041" s="45"/>
      <c r="QOP1041" s="45"/>
      <c r="QOQ1041" s="45"/>
      <c r="QOR1041" s="45"/>
      <c r="QOS1041" s="45"/>
      <c r="QOT1041" s="45"/>
      <c r="QOU1041" s="45"/>
      <c r="QOV1041" s="45"/>
      <c r="QOW1041" s="45"/>
      <c r="QOX1041" s="45"/>
      <c r="QOY1041" s="45"/>
      <c r="QOZ1041" s="45"/>
      <c r="QPA1041" s="45"/>
      <c r="QPB1041" s="45"/>
      <c r="QPC1041" s="45"/>
      <c r="QPD1041" s="45"/>
      <c r="QPE1041" s="45"/>
      <c r="QPF1041" s="45"/>
      <c r="QPG1041" s="45"/>
      <c r="QPH1041" s="45"/>
      <c r="QPI1041" s="45"/>
      <c r="QPJ1041" s="45"/>
      <c r="QPK1041" s="45"/>
      <c r="QPL1041" s="45"/>
      <c r="QPM1041" s="45"/>
      <c r="QPN1041" s="45"/>
      <c r="QPO1041" s="45"/>
      <c r="QPP1041" s="45"/>
      <c r="QPQ1041" s="45"/>
      <c r="QPR1041" s="45"/>
      <c r="QPS1041" s="45"/>
      <c r="QPT1041" s="45"/>
      <c r="QPU1041" s="45"/>
      <c r="QPV1041" s="45"/>
      <c r="QPW1041" s="45"/>
      <c r="QPX1041" s="45"/>
      <c r="QPY1041" s="45"/>
      <c r="QPZ1041" s="45"/>
      <c r="QQA1041" s="45"/>
      <c r="QQB1041" s="45"/>
      <c r="QQC1041" s="45"/>
      <c r="QQD1041" s="45"/>
      <c r="QQE1041" s="45"/>
      <c r="QQF1041" s="45"/>
      <c r="QQG1041" s="45"/>
      <c r="QQH1041" s="45"/>
      <c r="QQI1041" s="45"/>
      <c r="QQJ1041" s="45"/>
      <c r="QQK1041" s="45"/>
      <c r="QQL1041" s="45"/>
      <c r="QQM1041" s="45"/>
      <c r="QQN1041" s="45"/>
      <c r="QQO1041" s="45"/>
      <c r="QQP1041" s="45"/>
      <c r="QQQ1041" s="45"/>
      <c r="QQR1041" s="45"/>
      <c r="QQS1041" s="45"/>
      <c r="QQT1041" s="45"/>
      <c r="QQU1041" s="45"/>
      <c r="QQV1041" s="45"/>
      <c r="QQW1041" s="45"/>
      <c r="QQX1041" s="45"/>
      <c r="QQY1041" s="45"/>
      <c r="QQZ1041" s="45"/>
      <c r="QRA1041" s="45"/>
      <c r="QRB1041" s="45"/>
      <c r="QRC1041" s="45"/>
      <c r="QRD1041" s="45"/>
      <c r="QRE1041" s="45"/>
      <c r="QRF1041" s="45"/>
      <c r="QRG1041" s="45"/>
      <c r="QRH1041" s="45"/>
      <c r="QRI1041" s="45"/>
      <c r="QRJ1041" s="45"/>
      <c r="QRK1041" s="45"/>
      <c r="QRL1041" s="45"/>
      <c r="QRM1041" s="45"/>
      <c r="QRN1041" s="45"/>
      <c r="QRO1041" s="45"/>
      <c r="QRP1041" s="45"/>
      <c r="QRQ1041" s="45"/>
      <c r="QRR1041" s="45"/>
      <c r="QRS1041" s="45"/>
      <c r="QRT1041" s="45"/>
      <c r="QRU1041" s="45"/>
      <c r="QRV1041" s="45"/>
      <c r="QRW1041" s="45"/>
      <c r="QRX1041" s="45"/>
      <c r="QRY1041" s="45"/>
      <c r="QRZ1041" s="45"/>
      <c r="QSA1041" s="45"/>
      <c r="QSB1041" s="45"/>
      <c r="QSC1041" s="45"/>
      <c r="QSD1041" s="45"/>
      <c r="QSE1041" s="45"/>
      <c r="QSF1041" s="45"/>
      <c r="QSG1041" s="45"/>
      <c r="QSH1041" s="45"/>
      <c r="QSI1041" s="45"/>
      <c r="QSJ1041" s="45"/>
      <c r="QSK1041" s="45"/>
      <c r="QSL1041" s="45"/>
      <c r="QSM1041" s="45"/>
      <c r="QSN1041" s="45"/>
      <c r="QSO1041" s="45"/>
      <c r="QSP1041" s="45"/>
      <c r="QSQ1041" s="45"/>
      <c r="QSR1041" s="45"/>
      <c r="QSS1041" s="45"/>
      <c r="QST1041" s="45"/>
      <c r="QSU1041" s="45"/>
      <c r="QSV1041" s="45"/>
      <c r="QSW1041" s="45"/>
      <c r="QSX1041" s="45"/>
      <c r="QSY1041" s="45"/>
      <c r="QSZ1041" s="45"/>
      <c r="QTA1041" s="45"/>
      <c r="QTB1041" s="45"/>
      <c r="QTC1041" s="45"/>
      <c r="QTD1041" s="45"/>
      <c r="QTE1041" s="45"/>
      <c r="QTF1041" s="45"/>
      <c r="QTG1041" s="45"/>
      <c r="QTH1041" s="45"/>
      <c r="QTI1041" s="45"/>
      <c r="QTJ1041" s="45"/>
      <c r="QTK1041" s="45"/>
      <c r="QTL1041" s="45"/>
      <c r="QTM1041" s="45"/>
      <c r="QTN1041" s="45"/>
      <c r="QTO1041" s="45"/>
      <c r="QTP1041" s="45"/>
      <c r="QTQ1041" s="45"/>
      <c r="QTR1041" s="45"/>
      <c r="QTS1041" s="45"/>
      <c r="QTT1041" s="45"/>
      <c r="QTU1041" s="45"/>
      <c r="QTV1041" s="45"/>
      <c r="QTW1041" s="45"/>
      <c r="QTX1041" s="45"/>
      <c r="QTY1041" s="45"/>
      <c r="QTZ1041" s="45"/>
      <c r="QUA1041" s="45"/>
      <c r="QUB1041" s="45"/>
      <c r="QUC1041" s="45"/>
      <c r="QUD1041" s="45"/>
      <c r="QUE1041" s="45"/>
      <c r="QUF1041" s="45"/>
      <c r="QUG1041" s="45"/>
      <c r="QUH1041" s="45"/>
      <c r="QUI1041" s="45"/>
      <c r="QUJ1041" s="45"/>
      <c r="QUK1041" s="45"/>
      <c r="QUL1041" s="45"/>
      <c r="QUM1041" s="45"/>
      <c r="QUN1041" s="45"/>
      <c r="QUO1041" s="45"/>
      <c r="QUP1041" s="45"/>
      <c r="QUQ1041" s="45"/>
      <c r="QUR1041" s="45"/>
      <c r="QUS1041" s="45"/>
      <c r="QUT1041" s="45"/>
      <c r="QUU1041" s="45"/>
      <c r="QUV1041" s="45"/>
      <c r="QUW1041" s="45"/>
      <c r="QUX1041" s="45"/>
      <c r="QUY1041" s="45"/>
      <c r="QUZ1041" s="45"/>
      <c r="QVA1041" s="45"/>
      <c r="QVB1041" s="45"/>
      <c r="QVC1041" s="45"/>
      <c r="QVD1041" s="45"/>
      <c r="QVE1041" s="45"/>
      <c r="QVF1041" s="45"/>
      <c r="QVG1041" s="45"/>
      <c r="QVH1041" s="45"/>
      <c r="QVI1041" s="45"/>
      <c r="QVJ1041" s="45"/>
      <c r="QVK1041" s="45"/>
      <c r="QVL1041" s="45"/>
      <c r="QVM1041" s="45"/>
      <c r="QVN1041" s="45"/>
      <c r="QVO1041" s="45"/>
      <c r="QVP1041" s="45"/>
      <c r="QVQ1041" s="45"/>
      <c r="QVR1041" s="45"/>
      <c r="QVS1041" s="45"/>
      <c r="QVT1041" s="45"/>
      <c r="QVU1041" s="45"/>
      <c r="QVV1041" s="45"/>
      <c r="QVW1041" s="45"/>
      <c r="QVX1041" s="45"/>
      <c r="QVY1041" s="45"/>
      <c r="QVZ1041" s="45"/>
      <c r="QWA1041" s="45"/>
      <c r="QWB1041" s="45"/>
      <c r="QWC1041" s="45"/>
      <c r="QWD1041" s="45"/>
      <c r="QWE1041" s="45"/>
      <c r="QWF1041" s="45"/>
      <c r="QWG1041" s="45"/>
      <c r="QWH1041" s="45"/>
      <c r="QWI1041" s="45"/>
      <c r="QWJ1041" s="45"/>
      <c r="QWK1041" s="45"/>
      <c r="QWL1041" s="45"/>
      <c r="QWM1041" s="45"/>
      <c r="QWN1041" s="45"/>
      <c r="QWO1041" s="45"/>
      <c r="QWP1041" s="45"/>
      <c r="QWQ1041" s="45"/>
      <c r="QWR1041" s="45"/>
      <c r="QWS1041" s="45"/>
      <c r="QWT1041" s="45"/>
      <c r="QWU1041" s="45"/>
      <c r="QWV1041" s="45"/>
      <c r="QWW1041" s="45"/>
      <c r="QWX1041" s="45"/>
      <c r="QWY1041" s="45"/>
      <c r="QWZ1041" s="45"/>
      <c r="QXA1041" s="45"/>
      <c r="QXB1041" s="45"/>
      <c r="QXC1041" s="45"/>
      <c r="QXD1041" s="45"/>
      <c r="QXE1041" s="45"/>
      <c r="QXF1041" s="45"/>
      <c r="QXG1041" s="45"/>
      <c r="QXH1041" s="45"/>
      <c r="QXI1041" s="45"/>
      <c r="QXJ1041" s="45"/>
      <c r="QXK1041" s="45"/>
      <c r="QXL1041" s="45"/>
      <c r="QXM1041" s="45"/>
      <c r="QXN1041" s="45"/>
      <c r="QXO1041" s="45"/>
      <c r="QXP1041" s="45"/>
      <c r="QXQ1041" s="45"/>
      <c r="QXR1041" s="45"/>
      <c r="QXS1041" s="45"/>
      <c r="QXT1041" s="45"/>
      <c r="QXU1041" s="45"/>
      <c r="QXV1041" s="45"/>
      <c r="QXW1041" s="45"/>
      <c r="QXX1041" s="45"/>
      <c r="QXY1041" s="45"/>
      <c r="QXZ1041" s="45"/>
      <c r="QYA1041" s="45"/>
      <c r="QYB1041" s="45"/>
      <c r="QYC1041" s="45"/>
      <c r="QYD1041" s="45"/>
      <c r="QYE1041" s="45"/>
      <c r="QYF1041" s="45"/>
      <c r="QYG1041" s="45"/>
      <c r="QYH1041" s="45"/>
      <c r="QYI1041" s="45"/>
      <c r="QYJ1041" s="45"/>
      <c r="QYK1041" s="45"/>
      <c r="QYL1041" s="45"/>
      <c r="QYM1041" s="45"/>
      <c r="QYN1041" s="45"/>
      <c r="QYO1041" s="45"/>
      <c r="QYP1041" s="45"/>
      <c r="QYQ1041" s="45"/>
      <c r="QYR1041" s="45"/>
      <c r="QYS1041" s="45"/>
      <c r="QYT1041" s="45"/>
      <c r="QYU1041" s="45"/>
      <c r="QYV1041" s="45"/>
      <c r="QYW1041" s="45"/>
      <c r="QYX1041" s="45"/>
      <c r="QYY1041" s="45"/>
      <c r="QYZ1041" s="45"/>
      <c r="QZA1041" s="45"/>
      <c r="QZB1041" s="45"/>
      <c r="QZC1041" s="45"/>
      <c r="QZD1041" s="45"/>
      <c r="QZE1041" s="45"/>
      <c r="QZF1041" s="45"/>
      <c r="QZG1041" s="45"/>
      <c r="QZH1041" s="45"/>
      <c r="QZI1041" s="45"/>
      <c r="QZJ1041" s="45"/>
      <c r="QZK1041" s="45"/>
      <c r="QZL1041" s="45"/>
      <c r="QZM1041" s="45"/>
      <c r="QZN1041" s="45"/>
      <c r="QZO1041" s="45"/>
      <c r="QZP1041" s="45"/>
      <c r="QZQ1041" s="45"/>
      <c r="QZR1041" s="45"/>
      <c r="QZS1041" s="45"/>
      <c r="QZT1041" s="45"/>
      <c r="QZU1041" s="45"/>
      <c r="QZV1041" s="45"/>
      <c r="QZW1041" s="45"/>
      <c r="QZX1041" s="45"/>
      <c r="QZY1041" s="45"/>
      <c r="QZZ1041" s="45"/>
      <c r="RAA1041" s="45"/>
      <c r="RAB1041" s="45"/>
      <c r="RAC1041" s="45"/>
      <c r="RAD1041" s="45"/>
      <c r="RAE1041" s="45"/>
      <c r="RAF1041" s="45"/>
      <c r="RAG1041" s="45"/>
      <c r="RAH1041" s="45"/>
      <c r="RAI1041" s="45"/>
      <c r="RAJ1041" s="45"/>
      <c r="RAK1041" s="45"/>
      <c r="RAL1041" s="45"/>
      <c r="RAM1041" s="45"/>
      <c r="RAN1041" s="45"/>
      <c r="RAO1041" s="45"/>
      <c r="RAP1041" s="45"/>
      <c r="RAQ1041" s="45"/>
      <c r="RAR1041" s="45"/>
      <c r="RAS1041" s="45"/>
      <c r="RAT1041" s="45"/>
      <c r="RAU1041" s="45"/>
      <c r="RAV1041" s="45"/>
      <c r="RAW1041" s="45"/>
      <c r="RAX1041" s="45"/>
      <c r="RAY1041" s="45"/>
      <c r="RAZ1041" s="45"/>
      <c r="RBA1041" s="45"/>
      <c r="RBB1041" s="45"/>
      <c r="RBC1041" s="45"/>
      <c r="RBD1041" s="45"/>
      <c r="RBE1041" s="45"/>
      <c r="RBF1041" s="45"/>
      <c r="RBG1041" s="45"/>
      <c r="RBH1041" s="45"/>
      <c r="RBI1041" s="45"/>
      <c r="RBJ1041" s="45"/>
      <c r="RBK1041" s="45"/>
      <c r="RBL1041" s="45"/>
      <c r="RBM1041" s="45"/>
      <c r="RBN1041" s="45"/>
      <c r="RBO1041" s="45"/>
      <c r="RBP1041" s="45"/>
      <c r="RBQ1041" s="45"/>
      <c r="RBR1041" s="45"/>
      <c r="RBS1041" s="45"/>
      <c r="RBT1041" s="45"/>
      <c r="RBU1041" s="45"/>
      <c r="RBV1041" s="45"/>
      <c r="RBW1041" s="45"/>
      <c r="RBX1041" s="45"/>
      <c r="RBY1041" s="45"/>
      <c r="RBZ1041" s="45"/>
      <c r="RCA1041" s="45"/>
      <c r="RCB1041" s="45"/>
      <c r="RCC1041" s="45"/>
      <c r="RCD1041" s="45"/>
      <c r="RCE1041" s="45"/>
      <c r="RCF1041" s="45"/>
      <c r="RCG1041" s="45"/>
      <c r="RCH1041" s="45"/>
      <c r="RCI1041" s="45"/>
      <c r="RCJ1041" s="45"/>
      <c r="RCK1041" s="45"/>
      <c r="RCL1041" s="45"/>
      <c r="RCM1041" s="45"/>
      <c r="RCN1041" s="45"/>
      <c r="RCO1041" s="45"/>
      <c r="RCP1041" s="45"/>
      <c r="RCQ1041" s="45"/>
      <c r="RCR1041" s="45"/>
      <c r="RCS1041" s="45"/>
      <c r="RCT1041" s="45"/>
      <c r="RCU1041" s="45"/>
      <c r="RCV1041" s="45"/>
      <c r="RCW1041" s="45"/>
      <c r="RCX1041" s="45"/>
      <c r="RCY1041" s="45"/>
      <c r="RCZ1041" s="45"/>
      <c r="RDA1041" s="45"/>
      <c r="RDB1041" s="45"/>
      <c r="RDC1041" s="45"/>
      <c r="RDD1041" s="45"/>
      <c r="RDE1041" s="45"/>
      <c r="RDF1041" s="45"/>
      <c r="RDG1041" s="45"/>
      <c r="RDH1041" s="45"/>
      <c r="RDI1041" s="45"/>
      <c r="RDJ1041" s="45"/>
      <c r="RDK1041" s="45"/>
      <c r="RDL1041" s="45"/>
      <c r="RDM1041" s="45"/>
      <c r="RDN1041" s="45"/>
      <c r="RDO1041" s="45"/>
      <c r="RDP1041" s="45"/>
      <c r="RDQ1041" s="45"/>
      <c r="RDR1041" s="45"/>
      <c r="RDS1041" s="45"/>
      <c r="RDT1041" s="45"/>
      <c r="RDU1041" s="45"/>
      <c r="RDV1041" s="45"/>
      <c r="RDW1041" s="45"/>
      <c r="RDX1041" s="45"/>
      <c r="RDY1041" s="45"/>
      <c r="RDZ1041" s="45"/>
      <c r="REA1041" s="45"/>
      <c r="REB1041" s="45"/>
      <c r="REC1041" s="45"/>
      <c r="RED1041" s="45"/>
      <c r="REE1041" s="45"/>
      <c r="REF1041" s="45"/>
      <c r="REG1041" s="45"/>
      <c r="REH1041" s="45"/>
      <c r="REI1041" s="45"/>
      <c r="REJ1041" s="45"/>
      <c r="REK1041" s="45"/>
      <c r="REL1041" s="45"/>
      <c r="REM1041" s="45"/>
      <c r="REN1041" s="45"/>
      <c r="REO1041" s="45"/>
      <c r="REP1041" s="45"/>
      <c r="REQ1041" s="45"/>
      <c r="RER1041" s="45"/>
      <c r="RES1041" s="45"/>
      <c r="RET1041" s="45"/>
      <c r="REU1041" s="45"/>
      <c r="REV1041" s="45"/>
      <c r="REW1041" s="45"/>
      <c r="REX1041" s="45"/>
      <c r="REY1041" s="45"/>
      <c r="REZ1041" s="45"/>
      <c r="RFA1041" s="45"/>
      <c r="RFB1041" s="45"/>
      <c r="RFC1041" s="45"/>
      <c r="RFD1041" s="45"/>
      <c r="RFE1041" s="45"/>
      <c r="RFF1041" s="45"/>
      <c r="RFG1041" s="45"/>
      <c r="RFH1041" s="45"/>
      <c r="RFI1041" s="45"/>
      <c r="RFJ1041" s="45"/>
      <c r="RFK1041" s="45"/>
      <c r="RFL1041" s="45"/>
      <c r="RFM1041" s="45"/>
      <c r="RFN1041" s="45"/>
      <c r="RFO1041" s="45"/>
      <c r="RFP1041" s="45"/>
      <c r="RFQ1041" s="45"/>
      <c r="RFR1041" s="45"/>
      <c r="RFS1041" s="45"/>
      <c r="RFT1041" s="45"/>
      <c r="RFU1041" s="45"/>
      <c r="RFV1041" s="45"/>
      <c r="RFW1041" s="45"/>
      <c r="RFX1041" s="45"/>
      <c r="RFY1041" s="45"/>
      <c r="RFZ1041" s="45"/>
      <c r="RGA1041" s="45"/>
      <c r="RGB1041" s="45"/>
      <c r="RGC1041" s="45"/>
      <c r="RGD1041" s="45"/>
      <c r="RGE1041" s="45"/>
      <c r="RGF1041" s="45"/>
      <c r="RGG1041" s="45"/>
      <c r="RGH1041" s="45"/>
      <c r="RGI1041" s="45"/>
      <c r="RGJ1041" s="45"/>
      <c r="RGK1041" s="45"/>
      <c r="RGL1041" s="45"/>
      <c r="RGM1041" s="45"/>
      <c r="RGN1041" s="45"/>
      <c r="RGO1041" s="45"/>
      <c r="RGP1041" s="45"/>
      <c r="RGQ1041" s="45"/>
      <c r="RGR1041" s="45"/>
      <c r="RGS1041" s="45"/>
      <c r="RGT1041" s="45"/>
      <c r="RGU1041" s="45"/>
      <c r="RGV1041" s="45"/>
      <c r="RGW1041" s="45"/>
      <c r="RGX1041" s="45"/>
      <c r="RGY1041" s="45"/>
      <c r="RGZ1041" s="45"/>
      <c r="RHA1041" s="45"/>
      <c r="RHB1041" s="45"/>
      <c r="RHC1041" s="45"/>
      <c r="RHD1041" s="45"/>
      <c r="RHE1041" s="45"/>
      <c r="RHF1041" s="45"/>
      <c r="RHG1041" s="45"/>
      <c r="RHH1041" s="45"/>
      <c r="RHI1041" s="45"/>
      <c r="RHJ1041" s="45"/>
      <c r="RHK1041" s="45"/>
      <c r="RHL1041" s="45"/>
      <c r="RHM1041" s="45"/>
      <c r="RHN1041" s="45"/>
      <c r="RHO1041" s="45"/>
      <c r="RHP1041" s="45"/>
      <c r="RHQ1041" s="45"/>
      <c r="RHR1041" s="45"/>
      <c r="RHS1041" s="45"/>
      <c r="RHT1041" s="45"/>
      <c r="RHU1041" s="45"/>
      <c r="RHV1041" s="45"/>
      <c r="RHW1041" s="45"/>
      <c r="RHX1041" s="45"/>
      <c r="RHY1041" s="45"/>
      <c r="RHZ1041" s="45"/>
      <c r="RIA1041" s="45"/>
      <c r="RIB1041" s="45"/>
      <c r="RIC1041" s="45"/>
      <c r="RID1041" s="45"/>
      <c r="RIE1041" s="45"/>
      <c r="RIF1041" s="45"/>
      <c r="RIG1041" s="45"/>
      <c r="RIH1041" s="45"/>
      <c r="RII1041" s="45"/>
      <c r="RIJ1041" s="45"/>
      <c r="RIK1041" s="45"/>
      <c r="RIL1041" s="45"/>
      <c r="RIM1041" s="45"/>
      <c r="RIN1041" s="45"/>
      <c r="RIO1041" s="45"/>
      <c r="RIP1041" s="45"/>
      <c r="RIQ1041" s="45"/>
      <c r="RIR1041" s="45"/>
      <c r="RIS1041" s="45"/>
      <c r="RIT1041" s="45"/>
      <c r="RIU1041" s="45"/>
      <c r="RIV1041" s="45"/>
      <c r="RIW1041" s="45"/>
      <c r="RIX1041" s="45"/>
      <c r="RIY1041" s="45"/>
      <c r="RIZ1041" s="45"/>
      <c r="RJA1041" s="45"/>
      <c r="RJB1041" s="45"/>
      <c r="RJC1041" s="45"/>
      <c r="RJD1041" s="45"/>
      <c r="RJE1041" s="45"/>
      <c r="RJF1041" s="45"/>
      <c r="RJG1041" s="45"/>
      <c r="RJH1041" s="45"/>
      <c r="RJI1041" s="45"/>
      <c r="RJJ1041" s="45"/>
      <c r="RJK1041" s="45"/>
      <c r="RJL1041" s="45"/>
      <c r="RJM1041" s="45"/>
      <c r="RJN1041" s="45"/>
      <c r="RJO1041" s="45"/>
      <c r="RJP1041" s="45"/>
      <c r="RJQ1041" s="45"/>
      <c r="RJR1041" s="45"/>
      <c r="RJS1041" s="45"/>
      <c r="RJT1041" s="45"/>
      <c r="RJU1041" s="45"/>
      <c r="RJV1041" s="45"/>
      <c r="RJW1041" s="45"/>
      <c r="RJX1041" s="45"/>
      <c r="RJY1041" s="45"/>
      <c r="RJZ1041" s="45"/>
      <c r="RKA1041" s="45"/>
      <c r="RKB1041" s="45"/>
      <c r="RKC1041" s="45"/>
      <c r="RKD1041" s="45"/>
      <c r="RKE1041" s="45"/>
      <c r="RKF1041" s="45"/>
      <c r="RKG1041" s="45"/>
      <c r="RKH1041" s="45"/>
      <c r="RKI1041" s="45"/>
      <c r="RKJ1041" s="45"/>
      <c r="RKK1041" s="45"/>
      <c r="RKL1041" s="45"/>
      <c r="RKM1041" s="45"/>
      <c r="RKN1041" s="45"/>
      <c r="RKO1041" s="45"/>
      <c r="RKP1041" s="45"/>
      <c r="RKQ1041" s="45"/>
      <c r="RKR1041" s="45"/>
      <c r="RKS1041" s="45"/>
      <c r="RKT1041" s="45"/>
      <c r="RKU1041" s="45"/>
      <c r="RKV1041" s="45"/>
      <c r="RKW1041" s="45"/>
      <c r="RKX1041" s="45"/>
      <c r="RKY1041" s="45"/>
      <c r="RKZ1041" s="45"/>
      <c r="RLA1041" s="45"/>
      <c r="RLB1041" s="45"/>
      <c r="RLC1041" s="45"/>
      <c r="RLD1041" s="45"/>
      <c r="RLE1041" s="45"/>
      <c r="RLF1041" s="45"/>
      <c r="RLG1041" s="45"/>
      <c r="RLH1041" s="45"/>
      <c r="RLI1041" s="45"/>
      <c r="RLJ1041" s="45"/>
      <c r="RLK1041" s="45"/>
      <c r="RLL1041" s="45"/>
      <c r="RLM1041" s="45"/>
      <c r="RLN1041" s="45"/>
      <c r="RLO1041" s="45"/>
      <c r="RLP1041" s="45"/>
      <c r="RLQ1041" s="45"/>
      <c r="RLR1041" s="45"/>
      <c r="RLS1041" s="45"/>
      <c r="RLT1041" s="45"/>
      <c r="RLU1041" s="45"/>
      <c r="RLV1041" s="45"/>
      <c r="RLW1041" s="45"/>
      <c r="RLX1041" s="45"/>
      <c r="RLY1041" s="45"/>
      <c r="RLZ1041" s="45"/>
      <c r="RMA1041" s="45"/>
      <c r="RMB1041" s="45"/>
      <c r="RMC1041" s="45"/>
      <c r="RMD1041" s="45"/>
      <c r="RME1041" s="45"/>
      <c r="RMF1041" s="45"/>
      <c r="RMG1041" s="45"/>
      <c r="RMH1041" s="45"/>
      <c r="RMI1041" s="45"/>
      <c r="RMJ1041" s="45"/>
      <c r="RMK1041" s="45"/>
      <c r="RML1041" s="45"/>
      <c r="RMM1041" s="45"/>
      <c r="RMN1041" s="45"/>
      <c r="RMO1041" s="45"/>
      <c r="RMP1041" s="45"/>
      <c r="RMQ1041" s="45"/>
      <c r="RMR1041" s="45"/>
      <c r="RMS1041" s="45"/>
      <c r="RMT1041" s="45"/>
      <c r="RMU1041" s="45"/>
      <c r="RMV1041" s="45"/>
      <c r="RMW1041" s="45"/>
      <c r="RMX1041" s="45"/>
      <c r="RMY1041" s="45"/>
      <c r="RMZ1041" s="45"/>
      <c r="RNA1041" s="45"/>
      <c r="RNB1041" s="45"/>
      <c r="RNC1041" s="45"/>
      <c r="RND1041" s="45"/>
      <c r="RNE1041" s="45"/>
      <c r="RNF1041" s="45"/>
      <c r="RNG1041" s="45"/>
      <c r="RNH1041" s="45"/>
      <c r="RNI1041" s="45"/>
      <c r="RNJ1041" s="45"/>
      <c r="RNK1041" s="45"/>
      <c r="RNL1041" s="45"/>
      <c r="RNM1041" s="45"/>
      <c r="RNN1041" s="45"/>
      <c r="RNO1041" s="45"/>
      <c r="RNP1041" s="45"/>
      <c r="RNQ1041" s="45"/>
      <c r="RNR1041" s="45"/>
      <c r="RNS1041" s="45"/>
      <c r="RNT1041" s="45"/>
      <c r="RNU1041" s="45"/>
      <c r="RNV1041" s="45"/>
      <c r="RNW1041" s="45"/>
      <c r="RNX1041" s="45"/>
      <c r="RNY1041" s="45"/>
      <c r="RNZ1041" s="45"/>
      <c r="ROA1041" s="45"/>
      <c r="ROB1041" s="45"/>
      <c r="ROC1041" s="45"/>
      <c r="ROD1041" s="45"/>
      <c r="ROE1041" s="45"/>
      <c r="ROF1041" s="45"/>
      <c r="ROG1041" s="45"/>
      <c r="ROH1041" s="45"/>
      <c r="ROI1041" s="45"/>
      <c r="ROJ1041" s="45"/>
      <c r="ROK1041" s="45"/>
      <c r="ROL1041" s="45"/>
      <c r="ROM1041" s="45"/>
      <c r="RON1041" s="45"/>
      <c r="ROO1041" s="45"/>
      <c r="ROP1041" s="45"/>
      <c r="ROQ1041" s="45"/>
      <c r="ROR1041" s="45"/>
      <c r="ROS1041" s="45"/>
      <c r="ROT1041" s="45"/>
      <c r="ROU1041" s="45"/>
      <c r="ROV1041" s="45"/>
      <c r="ROW1041" s="45"/>
      <c r="ROX1041" s="45"/>
      <c r="ROY1041" s="45"/>
      <c r="ROZ1041" s="45"/>
      <c r="RPA1041" s="45"/>
      <c r="RPB1041" s="45"/>
      <c r="RPC1041" s="45"/>
      <c r="RPD1041" s="45"/>
      <c r="RPE1041" s="45"/>
      <c r="RPF1041" s="45"/>
      <c r="RPG1041" s="45"/>
      <c r="RPH1041" s="45"/>
      <c r="RPI1041" s="45"/>
      <c r="RPJ1041" s="45"/>
      <c r="RPK1041" s="45"/>
      <c r="RPL1041" s="45"/>
      <c r="RPM1041" s="45"/>
      <c r="RPN1041" s="45"/>
      <c r="RPO1041" s="45"/>
      <c r="RPP1041" s="45"/>
      <c r="RPQ1041" s="45"/>
      <c r="RPR1041" s="45"/>
      <c r="RPS1041" s="45"/>
      <c r="RPT1041" s="45"/>
      <c r="RPU1041" s="45"/>
      <c r="RPV1041" s="45"/>
      <c r="RPW1041" s="45"/>
      <c r="RPX1041" s="45"/>
      <c r="RPY1041" s="45"/>
      <c r="RPZ1041" s="45"/>
      <c r="RQA1041" s="45"/>
      <c r="RQB1041" s="45"/>
      <c r="RQC1041" s="45"/>
      <c r="RQD1041" s="45"/>
      <c r="RQE1041" s="45"/>
      <c r="RQF1041" s="45"/>
      <c r="RQG1041" s="45"/>
      <c r="RQH1041" s="45"/>
      <c r="RQI1041" s="45"/>
      <c r="RQJ1041" s="45"/>
      <c r="RQK1041" s="45"/>
      <c r="RQL1041" s="45"/>
      <c r="RQM1041" s="45"/>
      <c r="RQN1041" s="45"/>
      <c r="RQO1041" s="45"/>
      <c r="RQP1041" s="45"/>
      <c r="RQQ1041" s="45"/>
      <c r="RQR1041" s="45"/>
      <c r="RQS1041" s="45"/>
      <c r="RQT1041" s="45"/>
      <c r="RQU1041" s="45"/>
      <c r="RQV1041" s="45"/>
      <c r="RQW1041" s="45"/>
      <c r="RQX1041" s="45"/>
      <c r="RQY1041" s="45"/>
      <c r="RQZ1041" s="45"/>
      <c r="RRA1041" s="45"/>
      <c r="RRB1041" s="45"/>
      <c r="RRC1041" s="45"/>
      <c r="RRD1041" s="45"/>
      <c r="RRE1041" s="45"/>
      <c r="RRF1041" s="45"/>
      <c r="RRG1041" s="45"/>
      <c r="RRH1041" s="45"/>
      <c r="RRI1041" s="45"/>
      <c r="RRJ1041" s="45"/>
      <c r="RRK1041" s="45"/>
      <c r="RRL1041" s="45"/>
      <c r="RRM1041" s="45"/>
      <c r="RRN1041" s="45"/>
      <c r="RRO1041" s="45"/>
      <c r="RRP1041" s="45"/>
      <c r="RRQ1041" s="45"/>
      <c r="RRR1041" s="45"/>
      <c r="RRS1041" s="45"/>
      <c r="RRT1041" s="45"/>
      <c r="RRU1041" s="45"/>
      <c r="RRV1041" s="45"/>
      <c r="RRW1041" s="45"/>
      <c r="RRX1041" s="45"/>
      <c r="RRY1041" s="45"/>
      <c r="RRZ1041" s="45"/>
      <c r="RSA1041" s="45"/>
      <c r="RSB1041" s="45"/>
      <c r="RSC1041" s="45"/>
      <c r="RSD1041" s="45"/>
      <c r="RSE1041" s="45"/>
      <c r="RSF1041" s="45"/>
      <c r="RSG1041" s="45"/>
      <c r="RSH1041" s="45"/>
      <c r="RSI1041" s="45"/>
      <c r="RSJ1041" s="45"/>
      <c r="RSK1041" s="45"/>
      <c r="RSL1041" s="45"/>
      <c r="RSM1041" s="45"/>
      <c r="RSN1041" s="45"/>
      <c r="RSO1041" s="45"/>
      <c r="RSP1041" s="45"/>
      <c r="RSQ1041" s="45"/>
      <c r="RSR1041" s="45"/>
      <c r="RSS1041" s="45"/>
      <c r="RST1041" s="45"/>
      <c r="RSU1041" s="45"/>
      <c r="RSV1041" s="45"/>
      <c r="RSW1041" s="45"/>
      <c r="RSX1041" s="45"/>
      <c r="RSY1041" s="45"/>
      <c r="RSZ1041" s="45"/>
      <c r="RTA1041" s="45"/>
      <c r="RTB1041" s="45"/>
      <c r="RTC1041" s="45"/>
      <c r="RTD1041" s="45"/>
      <c r="RTE1041" s="45"/>
      <c r="RTF1041" s="45"/>
      <c r="RTG1041" s="45"/>
      <c r="RTH1041" s="45"/>
      <c r="RTI1041" s="45"/>
      <c r="RTJ1041" s="45"/>
      <c r="RTK1041" s="45"/>
      <c r="RTL1041" s="45"/>
      <c r="RTM1041" s="45"/>
      <c r="RTN1041" s="45"/>
      <c r="RTO1041" s="45"/>
      <c r="RTP1041" s="45"/>
      <c r="RTQ1041" s="45"/>
      <c r="RTR1041" s="45"/>
      <c r="RTS1041" s="45"/>
      <c r="RTT1041" s="45"/>
      <c r="RTU1041" s="45"/>
      <c r="RTV1041" s="45"/>
      <c r="RTW1041" s="45"/>
      <c r="RTX1041" s="45"/>
      <c r="RTY1041" s="45"/>
      <c r="RTZ1041" s="45"/>
      <c r="RUA1041" s="45"/>
      <c r="RUB1041" s="45"/>
      <c r="RUC1041" s="45"/>
      <c r="RUD1041" s="45"/>
      <c r="RUE1041" s="45"/>
      <c r="RUF1041" s="45"/>
      <c r="RUG1041" s="45"/>
      <c r="RUH1041" s="45"/>
      <c r="RUI1041" s="45"/>
      <c r="RUJ1041" s="45"/>
      <c r="RUK1041" s="45"/>
      <c r="RUL1041" s="45"/>
      <c r="RUM1041" s="45"/>
      <c r="RUN1041" s="45"/>
      <c r="RUO1041" s="45"/>
      <c r="RUP1041" s="45"/>
      <c r="RUQ1041" s="45"/>
      <c r="RUR1041" s="45"/>
      <c r="RUS1041" s="45"/>
      <c r="RUT1041" s="45"/>
      <c r="RUU1041" s="45"/>
      <c r="RUV1041" s="45"/>
      <c r="RUW1041" s="45"/>
      <c r="RUX1041" s="45"/>
      <c r="RUY1041" s="45"/>
      <c r="RUZ1041" s="45"/>
      <c r="RVA1041" s="45"/>
      <c r="RVB1041" s="45"/>
      <c r="RVC1041" s="45"/>
      <c r="RVD1041" s="45"/>
      <c r="RVE1041" s="45"/>
      <c r="RVF1041" s="45"/>
      <c r="RVG1041" s="45"/>
      <c r="RVH1041" s="45"/>
      <c r="RVI1041" s="45"/>
      <c r="RVJ1041" s="45"/>
      <c r="RVK1041" s="45"/>
      <c r="RVL1041" s="45"/>
      <c r="RVM1041" s="45"/>
      <c r="RVN1041" s="45"/>
      <c r="RVO1041" s="45"/>
      <c r="RVP1041" s="45"/>
      <c r="RVQ1041" s="45"/>
      <c r="RVR1041" s="45"/>
      <c r="RVS1041" s="45"/>
      <c r="RVT1041" s="45"/>
      <c r="RVU1041" s="45"/>
      <c r="RVV1041" s="45"/>
      <c r="RVW1041" s="45"/>
      <c r="RVX1041" s="45"/>
      <c r="RVY1041" s="45"/>
      <c r="RVZ1041" s="45"/>
      <c r="RWA1041" s="45"/>
      <c r="RWB1041" s="45"/>
      <c r="RWC1041" s="45"/>
      <c r="RWD1041" s="45"/>
      <c r="RWE1041" s="45"/>
      <c r="RWF1041" s="45"/>
      <c r="RWG1041" s="45"/>
      <c r="RWH1041" s="45"/>
      <c r="RWI1041" s="45"/>
      <c r="RWJ1041" s="45"/>
      <c r="RWK1041" s="45"/>
      <c r="RWL1041" s="45"/>
      <c r="RWM1041" s="45"/>
      <c r="RWN1041" s="45"/>
      <c r="RWO1041" s="45"/>
      <c r="RWP1041" s="45"/>
      <c r="RWQ1041" s="45"/>
      <c r="RWR1041" s="45"/>
      <c r="RWS1041" s="45"/>
      <c r="RWT1041" s="45"/>
      <c r="RWU1041" s="45"/>
      <c r="RWV1041" s="45"/>
      <c r="RWW1041" s="45"/>
      <c r="RWX1041" s="45"/>
      <c r="RWY1041" s="45"/>
      <c r="RWZ1041" s="45"/>
      <c r="RXA1041" s="45"/>
      <c r="RXB1041" s="45"/>
      <c r="RXC1041" s="45"/>
      <c r="RXD1041" s="45"/>
      <c r="RXE1041" s="45"/>
      <c r="RXF1041" s="45"/>
      <c r="RXG1041" s="45"/>
      <c r="RXH1041" s="45"/>
      <c r="RXI1041" s="45"/>
      <c r="RXJ1041" s="45"/>
      <c r="RXK1041" s="45"/>
      <c r="RXL1041" s="45"/>
      <c r="RXM1041" s="45"/>
      <c r="RXN1041" s="45"/>
      <c r="RXO1041" s="45"/>
      <c r="RXP1041" s="45"/>
      <c r="RXQ1041" s="45"/>
      <c r="RXR1041" s="45"/>
      <c r="RXS1041" s="45"/>
      <c r="RXT1041" s="45"/>
      <c r="RXU1041" s="45"/>
      <c r="RXV1041" s="45"/>
      <c r="RXW1041" s="45"/>
      <c r="RXX1041" s="45"/>
      <c r="RXY1041" s="45"/>
      <c r="RXZ1041" s="45"/>
      <c r="RYA1041" s="45"/>
      <c r="RYB1041" s="45"/>
      <c r="RYC1041" s="45"/>
      <c r="RYD1041" s="45"/>
      <c r="RYE1041" s="45"/>
      <c r="RYF1041" s="45"/>
      <c r="RYG1041" s="45"/>
      <c r="RYH1041" s="45"/>
      <c r="RYI1041" s="45"/>
      <c r="RYJ1041" s="45"/>
      <c r="RYK1041" s="45"/>
      <c r="RYL1041" s="45"/>
      <c r="RYM1041" s="45"/>
      <c r="RYN1041" s="45"/>
      <c r="RYO1041" s="45"/>
      <c r="RYP1041" s="45"/>
      <c r="RYQ1041" s="45"/>
      <c r="RYR1041" s="45"/>
      <c r="RYS1041" s="45"/>
      <c r="RYT1041" s="45"/>
      <c r="RYU1041" s="45"/>
      <c r="RYV1041" s="45"/>
      <c r="RYW1041" s="45"/>
      <c r="RYX1041" s="45"/>
      <c r="RYY1041" s="45"/>
      <c r="RYZ1041" s="45"/>
      <c r="RZA1041" s="45"/>
      <c r="RZB1041" s="45"/>
      <c r="RZC1041" s="45"/>
      <c r="RZD1041" s="45"/>
      <c r="RZE1041" s="45"/>
      <c r="RZF1041" s="45"/>
      <c r="RZG1041" s="45"/>
      <c r="RZH1041" s="45"/>
      <c r="RZI1041" s="45"/>
      <c r="RZJ1041" s="45"/>
      <c r="RZK1041" s="45"/>
      <c r="RZL1041" s="45"/>
      <c r="RZM1041" s="45"/>
      <c r="RZN1041" s="45"/>
      <c r="RZO1041" s="45"/>
      <c r="RZP1041" s="45"/>
      <c r="RZQ1041" s="45"/>
      <c r="RZR1041" s="45"/>
      <c r="RZS1041" s="45"/>
      <c r="RZT1041" s="45"/>
      <c r="RZU1041" s="45"/>
      <c r="RZV1041" s="45"/>
      <c r="RZW1041" s="45"/>
      <c r="RZX1041" s="45"/>
      <c r="RZY1041" s="45"/>
      <c r="RZZ1041" s="45"/>
      <c r="SAA1041" s="45"/>
      <c r="SAB1041" s="45"/>
      <c r="SAC1041" s="45"/>
      <c r="SAD1041" s="45"/>
      <c r="SAE1041" s="45"/>
      <c r="SAF1041" s="45"/>
      <c r="SAG1041" s="45"/>
      <c r="SAH1041" s="45"/>
      <c r="SAI1041" s="45"/>
      <c r="SAJ1041" s="45"/>
      <c r="SAK1041" s="45"/>
      <c r="SAL1041" s="45"/>
      <c r="SAM1041" s="45"/>
      <c r="SAN1041" s="45"/>
      <c r="SAO1041" s="45"/>
      <c r="SAP1041" s="45"/>
      <c r="SAQ1041" s="45"/>
      <c r="SAR1041" s="45"/>
      <c r="SAS1041" s="45"/>
      <c r="SAT1041" s="45"/>
      <c r="SAU1041" s="45"/>
      <c r="SAV1041" s="45"/>
      <c r="SAW1041" s="45"/>
      <c r="SAX1041" s="45"/>
      <c r="SAY1041" s="45"/>
      <c r="SAZ1041" s="45"/>
      <c r="SBA1041" s="45"/>
      <c r="SBB1041" s="45"/>
      <c r="SBC1041" s="45"/>
      <c r="SBD1041" s="45"/>
      <c r="SBE1041" s="45"/>
      <c r="SBF1041" s="45"/>
      <c r="SBG1041" s="45"/>
      <c r="SBH1041" s="45"/>
      <c r="SBI1041" s="45"/>
      <c r="SBJ1041" s="45"/>
      <c r="SBK1041" s="45"/>
      <c r="SBL1041" s="45"/>
      <c r="SBM1041" s="45"/>
      <c r="SBN1041" s="45"/>
      <c r="SBO1041" s="45"/>
      <c r="SBP1041" s="45"/>
      <c r="SBQ1041" s="45"/>
      <c r="SBR1041" s="45"/>
      <c r="SBS1041" s="45"/>
      <c r="SBT1041" s="45"/>
      <c r="SBU1041" s="45"/>
      <c r="SBV1041" s="45"/>
      <c r="SBW1041" s="45"/>
      <c r="SBX1041" s="45"/>
      <c r="SBY1041" s="45"/>
      <c r="SBZ1041" s="45"/>
      <c r="SCA1041" s="45"/>
      <c r="SCB1041" s="45"/>
      <c r="SCC1041" s="45"/>
      <c r="SCD1041" s="45"/>
      <c r="SCE1041" s="45"/>
      <c r="SCF1041" s="45"/>
      <c r="SCG1041" s="45"/>
      <c r="SCH1041" s="45"/>
      <c r="SCI1041" s="45"/>
      <c r="SCJ1041" s="45"/>
      <c r="SCK1041" s="45"/>
      <c r="SCL1041" s="45"/>
      <c r="SCM1041" s="45"/>
      <c r="SCN1041" s="45"/>
      <c r="SCO1041" s="45"/>
      <c r="SCP1041" s="45"/>
      <c r="SCQ1041" s="45"/>
      <c r="SCR1041" s="45"/>
      <c r="SCS1041" s="45"/>
      <c r="SCT1041" s="45"/>
      <c r="SCU1041" s="45"/>
      <c r="SCV1041" s="45"/>
      <c r="SCW1041" s="45"/>
      <c r="SCX1041" s="45"/>
      <c r="SCY1041" s="45"/>
      <c r="SCZ1041" s="45"/>
      <c r="SDA1041" s="45"/>
      <c r="SDB1041" s="45"/>
      <c r="SDC1041" s="45"/>
      <c r="SDD1041" s="45"/>
      <c r="SDE1041" s="45"/>
      <c r="SDF1041" s="45"/>
      <c r="SDG1041" s="45"/>
      <c r="SDH1041" s="45"/>
      <c r="SDI1041" s="45"/>
      <c r="SDJ1041" s="45"/>
      <c r="SDK1041" s="45"/>
      <c r="SDL1041" s="45"/>
      <c r="SDM1041" s="45"/>
      <c r="SDN1041" s="45"/>
      <c r="SDO1041" s="45"/>
      <c r="SDP1041" s="45"/>
      <c r="SDQ1041" s="45"/>
      <c r="SDR1041" s="45"/>
      <c r="SDS1041" s="45"/>
      <c r="SDT1041" s="45"/>
      <c r="SDU1041" s="45"/>
      <c r="SDV1041" s="45"/>
      <c r="SDW1041" s="45"/>
      <c r="SDX1041" s="45"/>
      <c r="SDY1041" s="45"/>
      <c r="SDZ1041" s="45"/>
      <c r="SEA1041" s="45"/>
      <c r="SEB1041" s="45"/>
      <c r="SEC1041" s="45"/>
      <c r="SED1041" s="45"/>
      <c r="SEE1041" s="45"/>
      <c r="SEF1041" s="45"/>
      <c r="SEG1041" s="45"/>
      <c r="SEH1041" s="45"/>
      <c r="SEI1041" s="45"/>
      <c r="SEJ1041" s="45"/>
      <c r="SEK1041" s="45"/>
      <c r="SEL1041" s="45"/>
      <c r="SEM1041" s="45"/>
      <c r="SEN1041" s="45"/>
      <c r="SEO1041" s="45"/>
      <c r="SEP1041" s="45"/>
      <c r="SEQ1041" s="45"/>
      <c r="SER1041" s="45"/>
      <c r="SES1041" s="45"/>
      <c r="SET1041" s="45"/>
      <c r="SEU1041" s="45"/>
      <c r="SEV1041" s="45"/>
      <c r="SEW1041" s="45"/>
      <c r="SEX1041" s="45"/>
      <c r="SEY1041" s="45"/>
      <c r="SEZ1041" s="45"/>
      <c r="SFA1041" s="45"/>
      <c r="SFB1041" s="45"/>
      <c r="SFC1041" s="45"/>
      <c r="SFD1041" s="45"/>
      <c r="SFE1041" s="45"/>
      <c r="SFF1041" s="45"/>
      <c r="SFG1041" s="45"/>
      <c r="SFH1041" s="45"/>
      <c r="SFI1041" s="45"/>
      <c r="SFJ1041" s="45"/>
      <c r="SFK1041" s="45"/>
      <c r="SFL1041" s="45"/>
      <c r="SFM1041" s="45"/>
      <c r="SFN1041" s="45"/>
      <c r="SFO1041" s="45"/>
      <c r="SFP1041" s="45"/>
      <c r="SFQ1041" s="45"/>
      <c r="SFR1041" s="45"/>
      <c r="SFS1041" s="45"/>
      <c r="SFT1041" s="45"/>
      <c r="SFU1041" s="45"/>
      <c r="SFV1041" s="45"/>
      <c r="SFW1041" s="45"/>
      <c r="SFX1041" s="45"/>
      <c r="SFY1041" s="45"/>
      <c r="SFZ1041" s="45"/>
      <c r="SGA1041" s="45"/>
      <c r="SGB1041" s="45"/>
      <c r="SGC1041" s="45"/>
      <c r="SGD1041" s="45"/>
      <c r="SGE1041" s="45"/>
      <c r="SGF1041" s="45"/>
      <c r="SGG1041" s="45"/>
      <c r="SGH1041" s="45"/>
      <c r="SGI1041" s="45"/>
      <c r="SGJ1041" s="45"/>
      <c r="SGK1041" s="45"/>
      <c r="SGL1041" s="45"/>
      <c r="SGM1041" s="45"/>
      <c r="SGN1041" s="45"/>
      <c r="SGO1041" s="45"/>
      <c r="SGP1041" s="45"/>
      <c r="SGQ1041" s="45"/>
      <c r="SGR1041" s="45"/>
      <c r="SGS1041" s="45"/>
      <c r="SGT1041" s="45"/>
      <c r="SGU1041" s="45"/>
      <c r="SGV1041" s="45"/>
      <c r="SGW1041" s="45"/>
      <c r="SGX1041" s="45"/>
      <c r="SGY1041" s="45"/>
      <c r="SGZ1041" s="45"/>
      <c r="SHA1041" s="45"/>
      <c r="SHB1041" s="45"/>
      <c r="SHC1041" s="45"/>
      <c r="SHD1041" s="45"/>
      <c r="SHE1041" s="45"/>
      <c r="SHF1041" s="45"/>
      <c r="SHG1041" s="45"/>
      <c r="SHH1041" s="45"/>
      <c r="SHI1041" s="45"/>
      <c r="SHJ1041" s="45"/>
      <c r="SHK1041" s="45"/>
      <c r="SHL1041" s="45"/>
      <c r="SHM1041" s="45"/>
      <c r="SHN1041" s="45"/>
      <c r="SHO1041" s="45"/>
      <c r="SHP1041" s="45"/>
      <c r="SHQ1041" s="45"/>
      <c r="SHR1041" s="45"/>
      <c r="SHS1041" s="45"/>
      <c r="SHT1041" s="45"/>
      <c r="SHU1041" s="45"/>
      <c r="SHV1041" s="45"/>
      <c r="SHW1041" s="45"/>
      <c r="SHX1041" s="45"/>
      <c r="SHY1041" s="45"/>
      <c r="SHZ1041" s="45"/>
      <c r="SIA1041" s="45"/>
      <c r="SIB1041" s="45"/>
      <c r="SIC1041" s="45"/>
      <c r="SID1041" s="45"/>
      <c r="SIE1041" s="45"/>
      <c r="SIF1041" s="45"/>
      <c r="SIG1041" s="45"/>
      <c r="SIH1041" s="45"/>
      <c r="SII1041" s="45"/>
      <c r="SIJ1041" s="45"/>
      <c r="SIK1041" s="45"/>
      <c r="SIL1041" s="45"/>
      <c r="SIM1041" s="45"/>
      <c r="SIN1041" s="45"/>
      <c r="SIO1041" s="45"/>
      <c r="SIP1041" s="45"/>
      <c r="SIQ1041" s="45"/>
      <c r="SIR1041" s="45"/>
      <c r="SIS1041" s="45"/>
      <c r="SIT1041" s="45"/>
      <c r="SIU1041" s="45"/>
      <c r="SIV1041" s="45"/>
      <c r="SIW1041" s="45"/>
      <c r="SIX1041" s="45"/>
      <c r="SIY1041" s="45"/>
      <c r="SIZ1041" s="45"/>
      <c r="SJA1041" s="45"/>
      <c r="SJB1041" s="45"/>
      <c r="SJC1041" s="45"/>
      <c r="SJD1041" s="45"/>
      <c r="SJE1041" s="45"/>
      <c r="SJF1041" s="45"/>
      <c r="SJG1041" s="45"/>
      <c r="SJH1041" s="45"/>
      <c r="SJI1041" s="45"/>
      <c r="SJJ1041" s="45"/>
      <c r="SJK1041" s="45"/>
      <c r="SJL1041" s="45"/>
      <c r="SJM1041" s="45"/>
      <c r="SJN1041" s="45"/>
      <c r="SJO1041" s="45"/>
      <c r="SJP1041" s="45"/>
      <c r="SJQ1041" s="45"/>
      <c r="SJR1041" s="45"/>
      <c r="SJS1041" s="45"/>
      <c r="SJT1041" s="45"/>
      <c r="SJU1041" s="45"/>
      <c r="SJV1041" s="45"/>
      <c r="SJW1041" s="45"/>
      <c r="SJX1041" s="45"/>
      <c r="SJY1041" s="45"/>
      <c r="SJZ1041" s="45"/>
      <c r="SKA1041" s="45"/>
      <c r="SKB1041" s="45"/>
      <c r="SKC1041" s="45"/>
      <c r="SKD1041" s="45"/>
      <c r="SKE1041" s="45"/>
      <c r="SKF1041" s="45"/>
      <c r="SKG1041" s="45"/>
      <c r="SKH1041" s="45"/>
      <c r="SKI1041" s="45"/>
      <c r="SKJ1041" s="45"/>
      <c r="SKK1041" s="45"/>
      <c r="SKL1041" s="45"/>
      <c r="SKM1041" s="45"/>
      <c r="SKN1041" s="45"/>
      <c r="SKO1041" s="45"/>
      <c r="SKP1041" s="45"/>
      <c r="SKQ1041" s="45"/>
      <c r="SKR1041" s="45"/>
      <c r="SKS1041" s="45"/>
      <c r="SKT1041" s="45"/>
      <c r="SKU1041" s="45"/>
      <c r="SKV1041" s="45"/>
      <c r="SKW1041" s="45"/>
      <c r="SKX1041" s="45"/>
      <c r="SKY1041" s="45"/>
      <c r="SKZ1041" s="45"/>
      <c r="SLA1041" s="45"/>
      <c r="SLB1041" s="45"/>
      <c r="SLC1041" s="45"/>
      <c r="SLD1041" s="45"/>
      <c r="SLE1041" s="45"/>
      <c r="SLF1041" s="45"/>
      <c r="SLG1041" s="45"/>
      <c r="SLH1041" s="45"/>
      <c r="SLI1041" s="45"/>
      <c r="SLJ1041" s="45"/>
      <c r="SLK1041" s="45"/>
      <c r="SLL1041" s="45"/>
      <c r="SLM1041" s="45"/>
      <c r="SLN1041" s="45"/>
      <c r="SLO1041" s="45"/>
      <c r="SLP1041" s="45"/>
      <c r="SLQ1041" s="45"/>
      <c r="SLR1041" s="45"/>
      <c r="SLS1041" s="45"/>
      <c r="SLT1041" s="45"/>
      <c r="SLU1041" s="45"/>
      <c r="SLV1041" s="45"/>
      <c r="SLW1041" s="45"/>
      <c r="SLX1041" s="45"/>
      <c r="SLY1041" s="45"/>
      <c r="SLZ1041" s="45"/>
      <c r="SMA1041" s="45"/>
      <c r="SMB1041" s="45"/>
      <c r="SMC1041" s="45"/>
      <c r="SMD1041" s="45"/>
      <c r="SME1041" s="45"/>
      <c r="SMF1041" s="45"/>
      <c r="SMG1041" s="45"/>
      <c r="SMH1041" s="45"/>
      <c r="SMI1041" s="45"/>
      <c r="SMJ1041" s="45"/>
      <c r="SMK1041" s="45"/>
      <c r="SML1041" s="45"/>
      <c r="SMM1041" s="45"/>
      <c r="SMN1041" s="45"/>
      <c r="SMO1041" s="45"/>
      <c r="SMP1041" s="45"/>
      <c r="SMQ1041" s="45"/>
      <c r="SMR1041" s="45"/>
      <c r="SMS1041" s="45"/>
      <c r="SMT1041" s="45"/>
      <c r="SMU1041" s="45"/>
      <c r="SMV1041" s="45"/>
      <c r="SMW1041" s="45"/>
      <c r="SMX1041" s="45"/>
      <c r="SMY1041" s="45"/>
      <c r="SMZ1041" s="45"/>
      <c r="SNA1041" s="45"/>
      <c r="SNB1041" s="45"/>
      <c r="SNC1041" s="45"/>
      <c r="SND1041" s="45"/>
      <c r="SNE1041" s="45"/>
      <c r="SNF1041" s="45"/>
      <c r="SNG1041" s="45"/>
      <c r="SNH1041" s="45"/>
      <c r="SNI1041" s="45"/>
      <c r="SNJ1041" s="45"/>
      <c r="SNK1041" s="45"/>
      <c r="SNL1041" s="45"/>
      <c r="SNM1041" s="45"/>
      <c r="SNN1041" s="45"/>
      <c r="SNO1041" s="45"/>
      <c r="SNP1041" s="45"/>
      <c r="SNQ1041" s="45"/>
      <c r="SNR1041" s="45"/>
      <c r="SNS1041" s="45"/>
      <c r="SNT1041" s="45"/>
      <c r="SNU1041" s="45"/>
      <c r="SNV1041" s="45"/>
      <c r="SNW1041" s="45"/>
      <c r="SNX1041" s="45"/>
      <c r="SNY1041" s="45"/>
      <c r="SNZ1041" s="45"/>
      <c r="SOA1041" s="45"/>
      <c r="SOB1041" s="45"/>
      <c r="SOC1041" s="45"/>
      <c r="SOD1041" s="45"/>
      <c r="SOE1041" s="45"/>
      <c r="SOF1041" s="45"/>
      <c r="SOG1041" s="45"/>
      <c r="SOH1041" s="45"/>
      <c r="SOI1041" s="45"/>
      <c r="SOJ1041" s="45"/>
      <c r="SOK1041" s="45"/>
      <c r="SOL1041" s="45"/>
      <c r="SOM1041" s="45"/>
      <c r="SON1041" s="45"/>
      <c r="SOO1041" s="45"/>
      <c r="SOP1041" s="45"/>
      <c r="SOQ1041" s="45"/>
      <c r="SOR1041" s="45"/>
      <c r="SOS1041" s="45"/>
      <c r="SOT1041" s="45"/>
      <c r="SOU1041" s="45"/>
      <c r="SOV1041" s="45"/>
      <c r="SOW1041" s="45"/>
      <c r="SOX1041" s="45"/>
      <c r="SOY1041" s="45"/>
      <c r="SOZ1041" s="45"/>
      <c r="SPA1041" s="45"/>
      <c r="SPB1041" s="45"/>
      <c r="SPC1041" s="45"/>
      <c r="SPD1041" s="45"/>
      <c r="SPE1041" s="45"/>
      <c r="SPF1041" s="45"/>
      <c r="SPG1041" s="45"/>
      <c r="SPH1041" s="45"/>
      <c r="SPI1041" s="45"/>
      <c r="SPJ1041" s="45"/>
      <c r="SPK1041" s="45"/>
      <c r="SPL1041" s="45"/>
      <c r="SPM1041" s="45"/>
      <c r="SPN1041" s="45"/>
      <c r="SPO1041" s="45"/>
      <c r="SPP1041" s="45"/>
      <c r="SPQ1041" s="45"/>
      <c r="SPR1041" s="45"/>
      <c r="SPS1041" s="45"/>
      <c r="SPT1041" s="45"/>
      <c r="SPU1041" s="45"/>
      <c r="SPV1041" s="45"/>
      <c r="SPW1041" s="45"/>
      <c r="SPX1041" s="45"/>
      <c r="SPY1041" s="45"/>
      <c r="SPZ1041" s="45"/>
      <c r="SQA1041" s="45"/>
      <c r="SQB1041" s="45"/>
      <c r="SQC1041" s="45"/>
      <c r="SQD1041" s="45"/>
      <c r="SQE1041" s="45"/>
      <c r="SQF1041" s="45"/>
      <c r="SQG1041" s="45"/>
      <c r="SQH1041" s="45"/>
      <c r="SQI1041" s="45"/>
      <c r="SQJ1041" s="45"/>
      <c r="SQK1041" s="45"/>
      <c r="SQL1041" s="45"/>
      <c r="SQM1041" s="45"/>
      <c r="SQN1041" s="45"/>
      <c r="SQO1041" s="45"/>
      <c r="SQP1041" s="45"/>
      <c r="SQQ1041" s="45"/>
      <c r="SQR1041" s="45"/>
      <c r="SQS1041" s="45"/>
      <c r="SQT1041" s="45"/>
      <c r="SQU1041" s="45"/>
      <c r="SQV1041" s="45"/>
      <c r="SQW1041" s="45"/>
      <c r="SQX1041" s="45"/>
      <c r="SQY1041" s="45"/>
      <c r="SQZ1041" s="45"/>
      <c r="SRA1041" s="45"/>
      <c r="SRB1041" s="45"/>
      <c r="SRC1041" s="45"/>
      <c r="SRD1041" s="45"/>
      <c r="SRE1041" s="45"/>
      <c r="SRF1041" s="45"/>
      <c r="SRG1041" s="45"/>
      <c r="SRH1041" s="45"/>
      <c r="SRI1041" s="45"/>
      <c r="SRJ1041" s="45"/>
      <c r="SRK1041" s="45"/>
      <c r="SRL1041" s="45"/>
      <c r="SRM1041" s="45"/>
      <c r="SRN1041" s="45"/>
      <c r="SRO1041" s="45"/>
      <c r="SRP1041" s="45"/>
      <c r="SRQ1041" s="45"/>
      <c r="SRR1041" s="45"/>
      <c r="SRS1041" s="45"/>
      <c r="SRT1041" s="45"/>
      <c r="SRU1041" s="45"/>
      <c r="SRV1041" s="45"/>
      <c r="SRW1041" s="45"/>
      <c r="SRX1041" s="45"/>
      <c r="SRY1041" s="45"/>
      <c r="SRZ1041" s="45"/>
      <c r="SSA1041" s="45"/>
      <c r="SSB1041" s="45"/>
      <c r="SSC1041" s="45"/>
      <c r="SSD1041" s="45"/>
      <c r="SSE1041" s="45"/>
      <c r="SSF1041" s="45"/>
      <c r="SSG1041" s="45"/>
      <c r="SSH1041" s="45"/>
      <c r="SSI1041" s="45"/>
      <c r="SSJ1041" s="45"/>
      <c r="SSK1041" s="45"/>
      <c r="SSL1041" s="45"/>
      <c r="SSM1041" s="45"/>
      <c r="SSN1041" s="45"/>
      <c r="SSO1041" s="45"/>
      <c r="SSP1041" s="45"/>
      <c r="SSQ1041" s="45"/>
      <c r="SSR1041" s="45"/>
      <c r="SSS1041" s="45"/>
      <c r="SST1041" s="45"/>
      <c r="SSU1041" s="45"/>
      <c r="SSV1041" s="45"/>
      <c r="SSW1041" s="45"/>
      <c r="SSX1041" s="45"/>
      <c r="SSY1041" s="45"/>
      <c r="SSZ1041" s="45"/>
      <c r="STA1041" s="45"/>
      <c r="STB1041" s="45"/>
      <c r="STC1041" s="45"/>
      <c r="STD1041" s="45"/>
      <c r="STE1041" s="45"/>
      <c r="STF1041" s="45"/>
      <c r="STG1041" s="45"/>
      <c r="STH1041" s="45"/>
      <c r="STI1041" s="45"/>
      <c r="STJ1041" s="45"/>
      <c r="STK1041" s="45"/>
      <c r="STL1041" s="45"/>
      <c r="STM1041" s="45"/>
      <c r="STN1041" s="45"/>
      <c r="STO1041" s="45"/>
      <c r="STP1041" s="45"/>
      <c r="STQ1041" s="45"/>
      <c r="STR1041" s="45"/>
      <c r="STS1041" s="45"/>
      <c r="STT1041" s="45"/>
      <c r="STU1041" s="45"/>
      <c r="STV1041" s="45"/>
      <c r="STW1041" s="45"/>
      <c r="STX1041" s="45"/>
      <c r="STY1041" s="45"/>
      <c r="STZ1041" s="45"/>
      <c r="SUA1041" s="45"/>
      <c r="SUB1041" s="45"/>
      <c r="SUC1041" s="45"/>
      <c r="SUD1041" s="45"/>
      <c r="SUE1041" s="45"/>
      <c r="SUF1041" s="45"/>
      <c r="SUG1041" s="45"/>
      <c r="SUH1041" s="45"/>
      <c r="SUI1041" s="45"/>
      <c r="SUJ1041" s="45"/>
      <c r="SUK1041" s="45"/>
      <c r="SUL1041" s="45"/>
      <c r="SUM1041" s="45"/>
      <c r="SUN1041" s="45"/>
      <c r="SUO1041" s="45"/>
      <c r="SUP1041" s="45"/>
      <c r="SUQ1041" s="45"/>
      <c r="SUR1041" s="45"/>
      <c r="SUS1041" s="45"/>
      <c r="SUT1041" s="45"/>
      <c r="SUU1041" s="45"/>
      <c r="SUV1041" s="45"/>
      <c r="SUW1041" s="45"/>
      <c r="SUX1041" s="45"/>
      <c r="SUY1041" s="45"/>
      <c r="SUZ1041" s="45"/>
      <c r="SVA1041" s="45"/>
      <c r="SVB1041" s="45"/>
      <c r="SVC1041" s="45"/>
      <c r="SVD1041" s="45"/>
      <c r="SVE1041" s="45"/>
      <c r="SVF1041" s="45"/>
      <c r="SVG1041" s="45"/>
      <c r="SVH1041" s="45"/>
      <c r="SVI1041" s="45"/>
      <c r="SVJ1041" s="45"/>
      <c r="SVK1041" s="45"/>
      <c r="SVL1041" s="45"/>
      <c r="SVM1041" s="45"/>
      <c r="SVN1041" s="45"/>
      <c r="SVO1041" s="45"/>
      <c r="SVP1041" s="45"/>
      <c r="SVQ1041" s="45"/>
      <c r="SVR1041" s="45"/>
      <c r="SVS1041" s="45"/>
      <c r="SVT1041" s="45"/>
      <c r="SVU1041" s="45"/>
      <c r="SVV1041" s="45"/>
      <c r="SVW1041" s="45"/>
      <c r="SVX1041" s="45"/>
      <c r="SVY1041" s="45"/>
      <c r="SVZ1041" s="45"/>
      <c r="SWA1041" s="45"/>
      <c r="SWB1041" s="45"/>
      <c r="SWC1041" s="45"/>
      <c r="SWD1041" s="45"/>
      <c r="SWE1041" s="45"/>
      <c r="SWF1041" s="45"/>
      <c r="SWG1041" s="45"/>
      <c r="SWH1041" s="45"/>
      <c r="SWI1041" s="45"/>
      <c r="SWJ1041" s="45"/>
      <c r="SWK1041" s="45"/>
      <c r="SWL1041" s="45"/>
      <c r="SWM1041" s="45"/>
      <c r="SWN1041" s="45"/>
      <c r="SWO1041" s="45"/>
      <c r="SWP1041" s="45"/>
      <c r="SWQ1041" s="45"/>
      <c r="SWR1041" s="45"/>
      <c r="SWS1041" s="45"/>
      <c r="SWT1041" s="45"/>
      <c r="SWU1041" s="45"/>
      <c r="SWV1041" s="45"/>
      <c r="SWW1041" s="45"/>
      <c r="SWX1041" s="45"/>
      <c r="SWY1041" s="45"/>
      <c r="SWZ1041" s="45"/>
      <c r="SXA1041" s="45"/>
      <c r="SXB1041" s="45"/>
      <c r="SXC1041" s="45"/>
      <c r="SXD1041" s="45"/>
      <c r="SXE1041" s="45"/>
      <c r="SXF1041" s="45"/>
      <c r="SXG1041" s="45"/>
      <c r="SXH1041" s="45"/>
      <c r="SXI1041" s="45"/>
      <c r="SXJ1041" s="45"/>
      <c r="SXK1041" s="45"/>
      <c r="SXL1041" s="45"/>
      <c r="SXM1041" s="45"/>
      <c r="SXN1041" s="45"/>
      <c r="SXO1041" s="45"/>
      <c r="SXP1041" s="45"/>
      <c r="SXQ1041" s="45"/>
      <c r="SXR1041" s="45"/>
      <c r="SXS1041" s="45"/>
      <c r="SXT1041" s="45"/>
      <c r="SXU1041" s="45"/>
      <c r="SXV1041" s="45"/>
      <c r="SXW1041" s="45"/>
      <c r="SXX1041" s="45"/>
      <c r="SXY1041" s="45"/>
      <c r="SXZ1041" s="45"/>
      <c r="SYA1041" s="45"/>
      <c r="SYB1041" s="45"/>
      <c r="SYC1041" s="45"/>
      <c r="SYD1041" s="45"/>
      <c r="SYE1041" s="45"/>
      <c r="SYF1041" s="45"/>
      <c r="SYG1041" s="45"/>
      <c r="SYH1041" s="45"/>
      <c r="SYI1041" s="45"/>
      <c r="SYJ1041" s="45"/>
      <c r="SYK1041" s="45"/>
      <c r="SYL1041" s="45"/>
      <c r="SYM1041" s="45"/>
      <c r="SYN1041" s="45"/>
      <c r="SYO1041" s="45"/>
      <c r="SYP1041" s="45"/>
      <c r="SYQ1041" s="45"/>
      <c r="SYR1041" s="45"/>
      <c r="SYS1041" s="45"/>
      <c r="SYT1041" s="45"/>
      <c r="SYU1041" s="45"/>
      <c r="SYV1041" s="45"/>
      <c r="SYW1041" s="45"/>
      <c r="SYX1041" s="45"/>
      <c r="SYY1041" s="45"/>
      <c r="SYZ1041" s="45"/>
      <c r="SZA1041" s="45"/>
      <c r="SZB1041" s="45"/>
      <c r="SZC1041" s="45"/>
      <c r="SZD1041" s="45"/>
      <c r="SZE1041" s="45"/>
      <c r="SZF1041" s="45"/>
      <c r="SZG1041" s="45"/>
      <c r="SZH1041" s="45"/>
      <c r="SZI1041" s="45"/>
      <c r="SZJ1041" s="45"/>
      <c r="SZK1041" s="45"/>
      <c r="SZL1041" s="45"/>
      <c r="SZM1041" s="45"/>
      <c r="SZN1041" s="45"/>
      <c r="SZO1041" s="45"/>
      <c r="SZP1041" s="45"/>
      <c r="SZQ1041" s="45"/>
      <c r="SZR1041" s="45"/>
      <c r="SZS1041" s="45"/>
      <c r="SZT1041" s="45"/>
      <c r="SZU1041" s="45"/>
      <c r="SZV1041" s="45"/>
      <c r="SZW1041" s="45"/>
      <c r="SZX1041" s="45"/>
      <c r="SZY1041" s="45"/>
      <c r="SZZ1041" s="45"/>
      <c r="TAA1041" s="45"/>
      <c r="TAB1041" s="45"/>
      <c r="TAC1041" s="45"/>
      <c r="TAD1041" s="45"/>
      <c r="TAE1041" s="45"/>
      <c r="TAF1041" s="45"/>
      <c r="TAG1041" s="45"/>
      <c r="TAH1041" s="45"/>
      <c r="TAI1041" s="45"/>
      <c r="TAJ1041" s="45"/>
      <c r="TAK1041" s="45"/>
      <c r="TAL1041" s="45"/>
      <c r="TAM1041" s="45"/>
      <c r="TAN1041" s="45"/>
      <c r="TAO1041" s="45"/>
      <c r="TAP1041" s="45"/>
      <c r="TAQ1041" s="45"/>
      <c r="TAR1041" s="45"/>
      <c r="TAS1041" s="45"/>
      <c r="TAT1041" s="45"/>
      <c r="TAU1041" s="45"/>
      <c r="TAV1041" s="45"/>
      <c r="TAW1041" s="45"/>
      <c r="TAX1041" s="45"/>
      <c r="TAY1041" s="45"/>
      <c r="TAZ1041" s="45"/>
      <c r="TBA1041" s="45"/>
      <c r="TBB1041" s="45"/>
      <c r="TBC1041" s="45"/>
      <c r="TBD1041" s="45"/>
      <c r="TBE1041" s="45"/>
      <c r="TBF1041" s="45"/>
      <c r="TBG1041" s="45"/>
      <c r="TBH1041" s="45"/>
      <c r="TBI1041" s="45"/>
      <c r="TBJ1041" s="45"/>
      <c r="TBK1041" s="45"/>
      <c r="TBL1041" s="45"/>
      <c r="TBM1041" s="45"/>
      <c r="TBN1041" s="45"/>
      <c r="TBO1041" s="45"/>
      <c r="TBP1041" s="45"/>
      <c r="TBQ1041" s="45"/>
      <c r="TBR1041" s="45"/>
      <c r="TBS1041" s="45"/>
      <c r="TBT1041" s="45"/>
      <c r="TBU1041" s="45"/>
      <c r="TBV1041" s="45"/>
      <c r="TBW1041" s="45"/>
      <c r="TBX1041" s="45"/>
      <c r="TBY1041" s="45"/>
      <c r="TBZ1041" s="45"/>
      <c r="TCA1041" s="45"/>
      <c r="TCB1041" s="45"/>
      <c r="TCC1041" s="45"/>
      <c r="TCD1041" s="45"/>
      <c r="TCE1041" s="45"/>
      <c r="TCF1041" s="45"/>
      <c r="TCG1041" s="45"/>
      <c r="TCH1041" s="45"/>
      <c r="TCI1041" s="45"/>
      <c r="TCJ1041" s="45"/>
      <c r="TCK1041" s="45"/>
      <c r="TCL1041" s="45"/>
      <c r="TCM1041" s="45"/>
      <c r="TCN1041" s="45"/>
      <c r="TCO1041" s="45"/>
      <c r="TCP1041" s="45"/>
      <c r="TCQ1041" s="45"/>
      <c r="TCR1041" s="45"/>
      <c r="TCS1041" s="45"/>
      <c r="TCT1041" s="45"/>
      <c r="TCU1041" s="45"/>
      <c r="TCV1041" s="45"/>
      <c r="TCW1041" s="45"/>
      <c r="TCX1041" s="45"/>
      <c r="TCY1041" s="45"/>
      <c r="TCZ1041" s="45"/>
      <c r="TDA1041" s="45"/>
      <c r="TDB1041" s="45"/>
      <c r="TDC1041" s="45"/>
      <c r="TDD1041" s="45"/>
      <c r="TDE1041" s="45"/>
      <c r="TDF1041" s="45"/>
      <c r="TDG1041" s="45"/>
      <c r="TDH1041" s="45"/>
      <c r="TDI1041" s="45"/>
      <c r="TDJ1041" s="45"/>
      <c r="TDK1041" s="45"/>
      <c r="TDL1041" s="45"/>
      <c r="TDM1041" s="45"/>
      <c r="TDN1041" s="45"/>
      <c r="TDO1041" s="45"/>
      <c r="TDP1041" s="45"/>
      <c r="TDQ1041" s="45"/>
      <c r="TDR1041" s="45"/>
      <c r="TDS1041" s="45"/>
      <c r="TDT1041" s="45"/>
      <c r="TDU1041" s="45"/>
      <c r="TDV1041" s="45"/>
      <c r="TDW1041" s="45"/>
      <c r="TDX1041" s="45"/>
      <c r="TDY1041" s="45"/>
      <c r="TDZ1041" s="45"/>
      <c r="TEA1041" s="45"/>
      <c r="TEB1041" s="45"/>
      <c r="TEC1041" s="45"/>
      <c r="TED1041" s="45"/>
      <c r="TEE1041" s="45"/>
      <c r="TEF1041" s="45"/>
      <c r="TEG1041" s="45"/>
      <c r="TEH1041" s="45"/>
      <c r="TEI1041" s="45"/>
      <c r="TEJ1041" s="45"/>
      <c r="TEK1041" s="45"/>
      <c r="TEL1041" s="45"/>
      <c r="TEM1041" s="45"/>
      <c r="TEN1041" s="45"/>
      <c r="TEO1041" s="45"/>
      <c r="TEP1041" s="45"/>
      <c r="TEQ1041" s="45"/>
      <c r="TER1041" s="45"/>
      <c r="TES1041" s="45"/>
      <c r="TET1041" s="45"/>
      <c r="TEU1041" s="45"/>
      <c r="TEV1041" s="45"/>
      <c r="TEW1041" s="45"/>
      <c r="TEX1041" s="45"/>
      <c r="TEY1041" s="45"/>
      <c r="TEZ1041" s="45"/>
      <c r="TFA1041" s="45"/>
      <c r="TFB1041" s="45"/>
      <c r="TFC1041" s="45"/>
      <c r="TFD1041" s="45"/>
      <c r="TFE1041" s="45"/>
      <c r="TFF1041" s="45"/>
      <c r="TFG1041" s="45"/>
      <c r="TFH1041" s="45"/>
      <c r="TFI1041" s="45"/>
      <c r="TFJ1041" s="45"/>
      <c r="TFK1041" s="45"/>
      <c r="TFL1041" s="45"/>
      <c r="TFM1041" s="45"/>
      <c r="TFN1041" s="45"/>
      <c r="TFO1041" s="45"/>
      <c r="TFP1041" s="45"/>
      <c r="TFQ1041" s="45"/>
      <c r="TFR1041" s="45"/>
      <c r="TFS1041" s="45"/>
      <c r="TFT1041" s="45"/>
      <c r="TFU1041" s="45"/>
      <c r="TFV1041" s="45"/>
      <c r="TFW1041" s="45"/>
      <c r="TFX1041" s="45"/>
      <c r="TFY1041" s="45"/>
      <c r="TFZ1041" s="45"/>
      <c r="TGA1041" s="45"/>
      <c r="TGB1041" s="45"/>
      <c r="TGC1041" s="45"/>
      <c r="TGD1041" s="45"/>
      <c r="TGE1041" s="45"/>
      <c r="TGF1041" s="45"/>
      <c r="TGG1041" s="45"/>
      <c r="TGH1041" s="45"/>
      <c r="TGI1041" s="45"/>
      <c r="TGJ1041" s="45"/>
      <c r="TGK1041" s="45"/>
      <c r="TGL1041" s="45"/>
      <c r="TGM1041" s="45"/>
      <c r="TGN1041" s="45"/>
      <c r="TGO1041" s="45"/>
      <c r="TGP1041" s="45"/>
      <c r="TGQ1041" s="45"/>
      <c r="TGR1041" s="45"/>
      <c r="TGS1041" s="45"/>
      <c r="TGT1041" s="45"/>
      <c r="TGU1041" s="45"/>
      <c r="TGV1041" s="45"/>
      <c r="TGW1041" s="45"/>
      <c r="TGX1041" s="45"/>
      <c r="TGY1041" s="45"/>
      <c r="TGZ1041" s="45"/>
      <c r="THA1041" s="45"/>
      <c r="THB1041" s="45"/>
      <c r="THC1041" s="45"/>
      <c r="THD1041" s="45"/>
      <c r="THE1041" s="45"/>
      <c r="THF1041" s="45"/>
      <c r="THG1041" s="45"/>
      <c r="THH1041" s="45"/>
      <c r="THI1041" s="45"/>
      <c r="THJ1041" s="45"/>
      <c r="THK1041" s="45"/>
      <c r="THL1041" s="45"/>
      <c r="THM1041" s="45"/>
      <c r="THN1041" s="45"/>
      <c r="THO1041" s="45"/>
      <c r="THP1041" s="45"/>
      <c r="THQ1041" s="45"/>
      <c r="THR1041" s="45"/>
      <c r="THS1041" s="45"/>
      <c r="THT1041" s="45"/>
      <c r="THU1041" s="45"/>
      <c r="THV1041" s="45"/>
      <c r="THW1041" s="45"/>
      <c r="THX1041" s="45"/>
      <c r="THY1041" s="45"/>
      <c r="THZ1041" s="45"/>
      <c r="TIA1041" s="45"/>
      <c r="TIB1041" s="45"/>
      <c r="TIC1041" s="45"/>
      <c r="TID1041" s="45"/>
      <c r="TIE1041" s="45"/>
      <c r="TIF1041" s="45"/>
      <c r="TIG1041" s="45"/>
      <c r="TIH1041" s="45"/>
      <c r="TII1041" s="45"/>
      <c r="TIJ1041" s="45"/>
      <c r="TIK1041" s="45"/>
      <c r="TIL1041" s="45"/>
      <c r="TIM1041" s="45"/>
      <c r="TIN1041" s="45"/>
      <c r="TIO1041" s="45"/>
      <c r="TIP1041" s="45"/>
      <c r="TIQ1041" s="45"/>
      <c r="TIR1041" s="45"/>
      <c r="TIS1041" s="45"/>
      <c r="TIT1041" s="45"/>
      <c r="TIU1041" s="45"/>
      <c r="TIV1041" s="45"/>
      <c r="TIW1041" s="45"/>
      <c r="TIX1041" s="45"/>
      <c r="TIY1041" s="45"/>
      <c r="TIZ1041" s="45"/>
      <c r="TJA1041" s="45"/>
      <c r="TJB1041" s="45"/>
      <c r="TJC1041" s="45"/>
      <c r="TJD1041" s="45"/>
      <c r="TJE1041" s="45"/>
      <c r="TJF1041" s="45"/>
      <c r="TJG1041" s="45"/>
      <c r="TJH1041" s="45"/>
      <c r="TJI1041" s="45"/>
      <c r="TJJ1041" s="45"/>
      <c r="TJK1041" s="45"/>
      <c r="TJL1041" s="45"/>
      <c r="TJM1041" s="45"/>
      <c r="TJN1041" s="45"/>
      <c r="TJO1041" s="45"/>
      <c r="TJP1041" s="45"/>
      <c r="TJQ1041" s="45"/>
      <c r="TJR1041" s="45"/>
      <c r="TJS1041" s="45"/>
      <c r="TJT1041" s="45"/>
      <c r="TJU1041" s="45"/>
      <c r="TJV1041" s="45"/>
      <c r="TJW1041" s="45"/>
      <c r="TJX1041" s="45"/>
      <c r="TJY1041" s="45"/>
      <c r="TJZ1041" s="45"/>
      <c r="TKA1041" s="45"/>
      <c r="TKB1041" s="45"/>
      <c r="TKC1041" s="45"/>
      <c r="TKD1041" s="45"/>
      <c r="TKE1041" s="45"/>
      <c r="TKF1041" s="45"/>
      <c r="TKG1041" s="45"/>
      <c r="TKH1041" s="45"/>
      <c r="TKI1041" s="45"/>
      <c r="TKJ1041" s="45"/>
      <c r="TKK1041" s="45"/>
      <c r="TKL1041" s="45"/>
      <c r="TKM1041" s="45"/>
      <c r="TKN1041" s="45"/>
      <c r="TKO1041" s="45"/>
      <c r="TKP1041" s="45"/>
      <c r="TKQ1041" s="45"/>
      <c r="TKR1041" s="45"/>
      <c r="TKS1041" s="45"/>
      <c r="TKT1041" s="45"/>
      <c r="TKU1041" s="45"/>
      <c r="TKV1041" s="45"/>
      <c r="TKW1041" s="45"/>
      <c r="TKX1041" s="45"/>
      <c r="TKY1041" s="45"/>
      <c r="TKZ1041" s="45"/>
      <c r="TLA1041" s="45"/>
      <c r="TLB1041" s="45"/>
      <c r="TLC1041" s="45"/>
      <c r="TLD1041" s="45"/>
      <c r="TLE1041" s="45"/>
      <c r="TLF1041" s="45"/>
      <c r="TLG1041" s="45"/>
      <c r="TLH1041" s="45"/>
      <c r="TLI1041" s="45"/>
      <c r="TLJ1041" s="45"/>
      <c r="TLK1041" s="45"/>
      <c r="TLL1041" s="45"/>
      <c r="TLM1041" s="45"/>
      <c r="TLN1041" s="45"/>
      <c r="TLO1041" s="45"/>
      <c r="TLP1041" s="45"/>
      <c r="TLQ1041" s="45"/>
      <c r="TLR1041" s="45"/>
      <c r="TLS1041" s="45"/>
      <c r="TLT1041" s="45"/>
      <c r="TLU1041" s="45"/>
      <c r="TLV1041" s="45"/>
      <c r="TLW1041" s="45"/>
      <c r="TLX1041" s="45"/>
      <c r="TLY1041" s="45"/>
      <c r="TLZ1041" s="45"/>
      <c r="TMA1041" s="45"/>
      <c r="TMB1041" s="45"/>
      <c r="TMC1041" s="45"/>
      <c r="TMD1041" s="45"/>
      <c r="TME1041" s="45"/>
      <c r="TMF1041" s="45"/>
      <c r="TMG1041" s="45"/>
      <c r="TMH1041" s="45"/>
      <c r="TMI1041" s="45"/>
      <c r="TMJ1041" s="45"/>
      <c r="TMK1041" s="45"/>
      <c r="TML1041" s="45"/>
      <c r="TMM1041" s="45"/>
      <c r="TMN1041" s="45"/>
      <c r="TMO1041" s="45"/>
      <c r="TMP1041" s="45"/>
      <c r="TMQ1041" s="45"/>
      <c r="TMR1041" s="45"/>
      <c r="TMS1041" s="45"/>
      <c r="TMT1041" s="45"/>
      <c r="TMU1041" s="45"/>
      <c r="TMV1041" s="45"/>
      <c r="TMW1041" s="45"/>
      <c r="TMX1041" s="45"/>
      <c r="TMY1041" s="45"/>
      <c r="TMZ1041" s="45"/>
      <c r="TNA1041" s="45"/>
      <c r="TNB1041" s="45"/>
      <c r="TNC1041" s="45"/>
      <c r="TND1041" s="45"/>
      <c r="TNE1041" s="45"/>
      <c r="TNF1041" s="45"/>
      <c r="TNG1041" s="45"/>
      <c r="TNH1041" s="45"/>
      <c r="TNI1041" s="45"/>
      <c r="TNJ1041" s="45"/>
      <c r="TNK1041" s="45"/>
      <c r="TNL1041" s="45"/>
      <c r="TNM1041" s="45"/>
      <c r="TNN1041" s="45"/>
      <c r="TNO1041" s="45"/>
      <c r="TNP1041" s="45"/>
      <c r="TNQ1041" s="45"/>
      <c r="TNR1041" s="45"/>
      <c r="TNS1041" s="45"/>
      <c r="TNT1041" s="45"/>
      <c r="TNU1041" s="45"/>
      <c r="TNV1041" s="45"/>
      <c r="TNW1041" s="45"/>
      <c r="TNX1041" s="45"/>
      <c r="TNY1041" s="45"/>
      <c r="TNZ1041" s="45"/>
      <c r="TOA1041" s="45"/>
      <c r="TOB1041" s="45"/>
      <c r="TOC1041" s="45"/>
      <c r="TOD1041" s="45"/>
      <c r="TOE1041" s="45"/>
      <c r="TOF1041" s="45"/>
      <c r="TOG1041" s="45"/>
      <c r="TOH1041" s="45"/>
      <c r="TOI1041" s="45"/>
      <c r="TOJ1041" s="45"/>
      <c r="TOK1041" s="45"/>
      <c r="TOL1041" s="45"/>
      <c r="TOM1041" s="45"/>
      <c r="TON1041" s="45"/>
      <c r="TOO1041" s="45"/>
      <c r="TOP1041" s="45"/>
      <c r="TOQ1041" s="45"/>
      <c r="TOR1041" s="45"/>
      <c r="TOS1041" s="45"/>
      <c r="TOT1041" s="45"/>
      <c r="TOU1041" s="45"/>
      <c r="TOV1041" s="45"/>
      <c r="TOW1041" s="45"/>
      <c r="TOX1041" s="45"/>
      <c r="TOY1041" s="45"/>
      <c r="TOZ1041" s="45"/>
      <c r="TPA1041" s="45"/>
      <c r="TPB1041" s="45"/>
      <c r="TPC1041" s="45"/>
      <c r="TPD1041" s="45"/>
      <c r="TPE1041" s="45"/>
      <c r="TPF1041" s="45"/>
      <c r="TPG1041" s="45"/>
      <c r="TPH1041" s="45"/>
      <c r="TPI1041" s="45"/>
      <c r="TPJ1041" s="45"/>
      <c r="TPK1041" s="45"/>
      <c r="TPL1041" s="45"/>
      <c r="TPM1041" s="45"/>
      <c r="TPN1041" s="45"/>
      <c r="TPO1041" s="45"/>
      <c r="TPP1041" s="45"/>
      <c r="TPQ1041" s="45"/>
      <c r="TPR1041" s="45"/>
      <c r="TPS1041" s="45"/>
      <c r="TPT1041" s="45"/>
      <c r="TPU1041" s="45"/>
      <c r="TPV1041" s="45"/>
      <c r="TPW1041" s="45"/>
      <c r="TPX1041" s="45"/>
      <c r="TPY1041" s="45"/>
      <c r="TPZ1041" s="45"/>
      <c r="TQA1041" s="45"/>
      <c r="TQB1041" s="45"/>
      <c r="TQC1041" s="45"/>
      <c r="TQD1041" s="45"/>
      <c r="TQE1041" s="45"/>
      <c r="TQF1041" s="45"/>
      <c r="TQG1041" s="45"/>
      <c r="TQH1041" s="45"/>
      <c r="TQI1041" s="45"/>
      <c r="TQJ1041" s="45"/>
      <c r="TQK1041" s="45"/>
      <c r="TQL1041" s="45"/>
      <c r="TQM1041" s="45"/>
      <c r="TQN1041" s="45"/>
      <c r="TQO1041" s="45"/>
      <c r="TQP1041" s="45"/>
      <c r="TQQ1041" s="45"/>
      <c r="TQR1041" s="45"/>
      <c r="TQS1041" s="45"/>
      <c r="TQT1041" s="45"/>
      <c r="TQU1041" s="45"/>
      <c r="TQV1041" s="45"/>
      <c r="TQW1041" s="45"/>
      <c r="TQX1041" s="45"/>
      <c r="TQY1041" s="45"/>
      <c r="TQZ1041" s="45"/>
      <c r="TRA1041" s="45"/>
      <c r="TRB1041" s="45"/>
      <c r="TRC1041" s="45"/>
      <c r="TRD1041" s="45"/>
      <c r="TRE1041" s="45"/>
      <c r="TRF1041" s="45"/>
      <c r="TRG1041" s="45"/>
      <c r="TRH1041" s="45"/>
      <c r="TRI1041" s="45"/>
      <c r="TRJ1041" s="45"/>
      <c r="TRK1041" s="45"/>
      <c r="TRL1041" s="45"/>
      <c r="TRM1041" s="45"/>
      <c r="TRN1041" s="45"/>
      <c r="TRO1041" s="45"/>
      <c r="TRP1041" s="45"/>
      <c r="TRQ1041" s="45"/>
      <c r="TRR1041" s="45"/>
      <c r="TRS1041" s="45"/>
      <c r="TRT1041" s="45"/>
      <c r="TRU1041" s="45"/>
      <c r="TRV1041" s="45"/>
      <c r="TRW1041" s="45"/>
      <c r="TRX1041" s="45"/>
      <c r="TRY1041" s="45"/>
      <c r="TRZ1041" s="45"/>
      <c r="TSA1041" s="45"/>
      <c r="TSB1041" s="45"/>
      <c r="TSC1041" s="45"/>
      <c r="TSD1041" s="45"/>
      <c r="TSE1041" s="45"/>
      <c r="TSF1041" s="45"/>
      <c r="TSG1041" s="45"/>
      <c r="TSH1041" s="45"/>
      <c r="TSI1041" s="45"/>
      <c r="TSJ1041" s="45"/>
      <c r="TSK1041" s="45"/>
      <c r="TSL1041" s="45"/>
      <c r="TSM1041" s="45"/>
      <c r="TSN1041" s="45"/>
      <c r="TSO1041" s="45"/>
      <c r="TSP1041" s="45"/>
      <c r="TSQ1041" s="45"/>
      <c r="TSR1041" s="45"/>
      <c r="TSS1041" s="45"/>
      <c r="TST1041" s="45"/>
      <c r="TSU1041" s="45"/>
      <c r="TSV1041" s="45"/>
      <c r="TSW1041" s="45"/>
      <c r="TSX1041" s="45"/>
      <c r="TSY1041" s="45"/>
      <c r="TSZ1041" s="45"/>
      <c r="TTA1041" s="45"/>
      <c r="TTB1041" s="45"/>
      <c r="TTC1041" s="45"/>
      <c r="TTD1041" s="45"/>
      <c r="TTE1041" s="45"/>
      <c r="TTF1041" s="45"/>
      <c r="TTG1041" s="45"/>
      <c r="TTH1041" s="45"/>
      <c r="TTI1041" s="45"/>
      <c r="TTJ1041" s="45"/>
      <c r="TTK1041" s="45"/>
      <c r="TTL1041" s="45"/>
      <c r="TTM1041" s="45"/>
      <c r="TTN1041" s="45"/>
      <c r="TTO1041" s="45"/>
      <c r="TTP1041" s="45"/>
      <c r="TTQ1041" s="45"/>
      <c r="TTR1041" s="45"/>
      <c r="TTS1041" s="45"/>
      <c r="TTT1041" s="45"/>
      <c r="TTU1041" s="45"/>
      <c r="TTV1041" s="45"/>
      <c r="TTW1041" s="45"/>
      <c r="TTX1041" s="45"/>
      <c r="TTY1041" s="45"/>
      <c r="TTZ1041" s="45"/>
      <c r="TUA1041" s="45"/>
      <c r="TUB1041" s="45"/>
      <c r="TUC1041" s="45"/>
      <c r="TUD1041" s="45"/>
      <c r="TUE1041" s="45"/>
      <c r="TUF1041" s="45"/>
      <c r="TUG1041" s="45"/>
      <c r="TUH1041" s="45"/>
      <c r="TUI1041" s="45"/>
      <c r="TUJ1041" s="45"/>
      <c r="TUK1041" s="45"/>
      <c r="TUL1041" s="45"/>
      <c r="TUM1041" s="45"/>
      <c r="TUN1041" s="45"/>
      <c r="TUO1041" s="45"/>
      <c r="TUP1041" s="45"/>
      <c r="TUQ1041" s="45"/>
      <c r="TUR1041" s="45"/>
      <c r="TUS1041" s="45"/>
      <c r="TUT1041" s="45"/>
      <c r="TUU1041" s="45"/>
      <c r="TUV1041" s="45"/>
      <c r="TUW1041" s="45"/>
      <c r="TUX1041" s="45"/>
      <c r="TUY1041" s="45"/>
      <c r="TUZ1041" s="45"/>
      <c r="TVA1041" s="45"/>
      <c r="TVB1041" s="45"/>
      <c r="TVC1041" s="45"/>
      <c r="TVD1041" s="45"/>
      <c r="TVE1041" s="45"/>
      <c r="TVF1041" s="45"/>
      <c r="TVG1041" s="45"/>
      <c r="TVH1041" s="45"/>
      <c r="TVI1041" s="45"/>
      <c r="TVJ1041" s="45"/>
      <c r="TVK1041" s="45"/>
      <c r="TVL1041" s="45"/>
      <c r="TVM1041" s="45"/>
      <c r="TVN1041" s="45"/>
      <c r="TVO1041" s="45"/>
      <c r="TVP1041" s="45"/>
      <c r="TVQ1041" s="45"/>
      <c r="TVR1041" s="45"/>
      <c r="TVS1041" s="45"/>
      <c r="TVT1041" s="45"/>
      <c r="TVU1041" s="45"/>
      <c r="TVV1041" s="45"/>
      <c r="TVW1041" s="45"/>
      <c r="TVX1041" s="45"/>
      <c r="TVY1041" s="45"/>
      <c r="TVZ1041" s="45"/>
      <c r="TWA1041" s="45"/>
      <c r="TWB1041" s="45"/>
      <c r="TWC1041" s="45"/>
      <c r="TWD1041" s="45"/>
      <c r="TWE1041" s="45"/>
      <c r="TWF1041" s="45"/>
      <c r="TWG1041" s="45"/>
      <c r="TWH1041" s="45"/>
      <c r="TWI1041" s="45"/>
      <c r="TWJ1041" s="45"/>
      <c r="TWK1041" s="45"/>
      <c r="TWL1041" s="45"/>
      <c r="TWM1041" s="45"/>
      <c r="TWN1041" s="45"/>
      <c r="TWO1041" s="45"/>
      <c r="TWP1041" s="45"/>
      <c r="TWQ1041" s="45"/>
      <c r="TWR1041" s="45"/>
      <c r="TWS1041" s="45"/>
      <c r="TWT1041" s="45"/>
      <c r="TWU1041" s="45"/>
      <c r="TWV1041" s="45"/>
      <c r="TWW1041" s="45"/>
      <c r="TWX1041" s="45"/>
      <c r="TWY1041" s="45"/>
      <c r="TWZ1041" s="45"/>
      <c r="TXA1041" s="45"/>
      <c r="TXB1041" s="45"/>
      <c r="TXC1041" s="45"/>
      <c r="TXD1041" s="45"/>
      <c r="TXE1041" s="45"/>
      <c r="TXF1041" s="45"/>
      <c r="TXG1041" s="45"/>
      <c r="TXH1041" s="45"/>
      <c r="TXI1041" s="45"/>
      <c r="TXJ1041" s="45"/>
      <c r="TXK1041" s="45"/>
      <c r="TXL1041" s="45"/>
      <c r="TXM1041" s="45"/>
      <c r="TXN1041" s="45"/>
      <c r="TXO1041" s="45"/>
      <c r="TXP1041" s="45"/>
      <c r="TXQ1041" s="45"/>
      <c r="TXR1041" s="45"/>
      <c r="TXS1041" s="45"/>
      <c r="TXT1041" s="45"/>
      <c r="TXU1041" s="45"/>
      <c r="TXV1041" s="45"/>
      <c r="TXW1041" s="45"/>
      <c r="TXX1041" s="45"/>
      <c r="TXY1041" s="45"/>
      <c r="TXZ1041" s="45"/>
      <c r="TYA1041" s="45"/>
      <c r="TYB1041" s="45"/>
      <c r="TYC1041" s="45"/>
      <c r="TYD1041" s="45"/>
      <c r="TYE1041" s="45"/>
      <c r="TYF1041" s="45"/>
      <c r="TYG1041" s="45"/>
      <c r="TYH1041" s="45"/>
      <c r="TYI1041" s="45"/>
      <c r="TYJ1041" s="45"/>
      <c r="TYK1041" s="45"/>
      <c r="TYL1041" s="45"/>
      <c r="TYM1041" s="45"/>
      <c r="TYN1041" s="45"/>
      <c r="TYO1041" s="45"/>
      <c r="TYP1041" s="45"/>
      <c r="TYQ1041" s="45"/>
      <c r="TYR1041" s="45"/>
      <c r="TYS1041" s="45"/>
      <c r="TYT1041" s="45"/>
      <c r="TYU1041" s="45"/>
      <c r="TYV1041" s="45"/>
      <c r="TYW1041" s="45"/>
      <c r="TYX1041" s="45"/>
      <c r="TYY1041" s="45"/>
      <c r="TYZ1041" s="45"/>
      <c r="TZA1041" s="45"/>
      <c r="TZB1041" s="45"/>
      <c r="TZC1041" s="45"/>
      <c r="TZD1041" s="45"/>
      <c r="TZE1041" s="45"/>
      <c r="TZF1041" s="45"/>
      <c r="TZG1041" s="45"/>
      <c r="TZH1041" s="45"/>
      <c r="TZI1041" s="45"/>
      <c r="TZJ1041" s="45"/>
      <c r="TZK1041" s="45"/>
      <c r="TZL1041" s="45"/>
      <c r="TZM1041" s="45"/>
      <c r="TZN1041" s="45"/>
      <c r="TZO1041" s="45"/>
      <c r="TZP1041" s="45"/>
      <c r="TZQ1041" s="45"/>
      <c r="TZR1041" s="45"/>
      <c r="TZS1041" s="45"/>
      <c r="TZT1041" s="45"/>
      <c r="TZU1041" s="45"/>
      <c r="TZV1041" s="45"/>
      <c r="TZW1041" s="45"/>
      <c r="TZX1041" s="45"/>
      <c r="TZY1041" s="45"/>
      <c r="TZZ1041" s="45"/>
      <c r="UAA1041" s="45"/>
      <c r="UAB1041" s="45"/>
      <c r="UAC1041" s="45"/>
      <c r="UAD1041" s="45"/>
      <c r="UAE1041" s="45"/>
      <c r="UAF1041" s="45"/>
      <c r="UAG1041" s="45"/>
      <c r="UAH1041" s="45"/>
      <c r="UAI1041" s="45"/>
      <c r="UAJ1041" s="45"/>
      <c r="UAK1041" s="45"/>
      <c r="UAL1041" s="45"/>
      <c r="UAM1041" s="45"/>
      <c r="UAN1041" s="45"/>
      <c r="UAO1041" s="45"/>
      <c r="UAP1041" s="45"/>
      <c r="UAQ1041" s="45"/>
      <c r="UAR1041" s="45"/>
      <c r="UAS1041" s="45"/>
      <c r="UAT1041" s="45"/>
      <c r="UAU1041" s="45"/>
      <c r="UAV1041" s="45"/>
      <c r="UAW1041" s="45"/>
      <c r="UAX1041" s="45"/>
      <c r="UAY1041" s="45"/>
      <c r="UAZ1041" s="45"/>
      <c r="UBA1041" s="45"/>
      <c r="UBB1041" s="45"/>
      <c r="UBC1041" s="45"/>
      <c r="UBD1041" s="45"/>
      <c r="UBE1041" s="45"/>
      <c r="UBF1041" s="45"/>
      <c r="UBG1041" s="45"/>
      <c r="UBH1041" s="45"/>
      <c r="UBI1041" s="45"/>
      <c r="UBJ1041" s="45"/>
      <c r="UBK1041" s="45"/>
      <c r="UBL1041" s="45"/>
      <c r="UBM1041" s="45"/>
      <c r="UBN1041" s="45"/>
      <c r="UBO1041" s="45"/>
      <c r="UBP1041" s="45"/>
      <c r="UBQ1041" s="45"/>
      <c r="UBR1041" s="45"/>
      <c r="UBS1041" s="45"/>
      <c r="UBT1041" s="45"/>
      <c r="UBU1041" s="45"/>
      <c r="UBV1041" s="45"/>
      <c r="UBW1041" s="45"/>
      <c r="UBX1041" s="45"/>
      <c r="UBY1041" s="45"/>
      <c r="UBZ1041" s="45"/>
      <c r="UCA1041" s="45"/>
      <c r="UCB1041" s="45"/>
      <c r="UCC1041" s="45"/>
      <c r="UCD1041" s="45"/>
      <c r="UCE1041" s="45"/>
      <c r="UCF1041" s="45"/>
      <c r="UCG1041" s="45"/>
      <c r="UCH1041" s="45"/>
      <c r="UCI1041" s="45"/>
      <c r="UCJ1041" s="45"/>
      <c r="UCK1041" s="45"/>
      <c r="UCL1041" s="45"/>
      <c r="UCM1041" s="45"/>
      <c r="UCN1041" s="45"/>
      <c r="UCO1041" s="45"/>
      <c r="UCP1041" s="45"/>
      <c r="UCQ1041" s="45"/>
      <c r="UCR1041" s="45"/>
      <c r="UCS1041" s="45"/>
      <c r="UCT1041" s="45"/>
      <c r="UCU1041" s="45"/>
      <c r="UCV1041" s="45"/>
      <c r="UCW1041" s="45"/>
      <c r="UCX1041" s="45"/>
      <c r="UCY1041" s="45"/>
      <c r="UCZ1041" s="45"/>
      <c r="UDA1041" s="45"/>
      <c r="UDB1041" s="45"/>
      <c r="UDC1041" s="45"/>
      <c r="UDD1041" s="45"/>
      <c r="UDE1041" s="45"/>
      <c r="UDF1041" s="45"/>
      <c r="UDG1041" s="45"/>
      <c r="UDH1041" s="45"/>
      <c r="UDI1041" s="45"/>
      <c r="UDJ1041" s="45"/>
      <c r="UDK1041" s="45"/>
      <c r="UDL1041" s="45"/>
      <c r="UDM1041" s="45"/>
      <c r="UDN1041" s="45"/>
      <c r="UDO1041" s="45"/>
      <c r="UDP1041" s="45"/>
      <c r="UDQ1041" s="45"/>
      <c r="UDR1041" s="45"/>
      <c r="UDS1041" s="45"/>
      <c r="UDT1041" s="45"/>
      <c r="UDU1041" s="45"/>
      <c r="UDV1041" s="45"/>
      <c r="UDW1041" s="45"/>
      <c r="UDX1041" s="45"/>
      <c r="UDY1041" s="45"/>
      <c r="UDZ1041" s="45"/>
      <c r="UEA1041" s="45"/>
      <c r="UEB1041" s="45"/>
      <c r="UEC1041" s="45"/>
      <c r="UED1041" s="45"/>
      <c r="UEE1041" s="45"/>
      <c r="UEF1041" s="45"/>
      <c r="UEG1041" s="45"/>
      <c r="UEH1041" s="45"/>
      <c r="UEI1041" s="45"/>
      <c r="UEJ1041" s="45"/>
      <c r="UEK1041" s="45"/>
      <c r="UEL1041" s="45"/>
      <c r="UEM1041" s="45"/>
      <c r="UEN1041" s="45"/>
      <c r="UEO1041" s="45"/>
      <c r="UEP1041" s="45"/>
      <c r="UEQ1041" s="45"/>
      <c r="UER1041" s="45"/>
      <c r="UES1041" s="45"/>
      <c r="UET1041" s="45"/>
      <c r="UEU1041" s="45"/>
      <c r="UEV1041" s="45"/>
      <c r="UEW1041" s="45"/>
      <c r="UEX1041" s="45"/>
      <c r="UEY1041" s="45"/>
      <c r="UEZ1041" s="45"/>
      <c r="UFA1041" s="45"/>
      <c r="UFB1041" s="45"/>
      <c r="UFC1041" s="45"/>
      <c r="UFD1041" s="45"/>
      <c r="UFE1041" s="45"/>
      <c r="UFF1041" s="45"/>
      <c r="UFG1041" s="45"/>
      <c r="UFH1041" s="45"/>
      <c r="UFI1041" s="45"/>
      <c r="UFJ1041" s="45"/>
      <c r="UFK1041" s="45"/>
      <c r="UFL1041" s="45"/>
      <c r="UFM1041" s="45"/>
      <c r="UFN1041" s="45"/>
      <c r="UFO1041" s="45"/>
      <c r="UFP1041" s="45"/>
      <c r="UFQ1041" s="45"/>
      <c r="UFR1041" s="45"/>
      <c r="UFS1041" s="45"/>
      <c r="UFT1041" s="45"/>
      <c r="UFU1041" s="45"/>
      <c r="UFV1041" s="45"/>
      <c r="UFW1041" s="45"/>
      <c r="UFX1041" s="45"/>
      <c r="UFY1041" s="45"/>
      <c r="UFZ1041" s="45"/>
      <c r="UGA1041" s="45"/>
      <c r="UGB1041" s="45"/>
      <c r="UGC1041" s="45"/>
      <c r="UGD1041" s="45"/>
      <c r="UGE1041" s="45"/>
      <c r="UGF1041" s="45"/>
      <c r="UGG1041" s="45"/>
      <c r="UGH1041" s="45"/>
      <c r="UGI1041" s="45"/>
      <c r="UGJ1041" s="45"/>
      <c r="UGK1041" s="45"/>
      <c r="UGL1041" s="45"/>
      <c r="UGM1041" s="45"/>
      <c r="UGN1041" s="45"/>
      <c r="UGO1041" s="45"/>
      <c r="UGP1041" s="45"/>
      <c r="UGQ1041" s="45"/>
      <c r="UGR1041" s="45"/>
      <c r="UGS1041" s="45"/>
      <c r="UGT1041" s="45"/>
      <c r="UGU1041" s="45"/>
      <c r="UGV1041" s="45"/>
      <c r="UGW1041" s="45"/>
      <c r="UGX1041" s="45"/>
      <c r="UGY1041" s="45"/>
      <c r="UGZ1041" s="45"/>
      <c r="UHA1041" s="45"/>
      <c r="UHB1041" s="45"/>
      <c r="UHC1041" s="45"/>
      <c r="UHD1041" s="45"/>
      <c r="UHE1041" s="45"/>
      <c r="UHF1041" s="45"/>
      <c r="UHG1041" s="45"/>
      <c r="UHH1041" s="45"/>
      <c r="UHI1041" s="45"/>
      <c r="UHJ1041" s="45"/>
      <c r="UHK1041" s="45"/>
      <c r="UHL1041" s="45"/>
      <c r="UHM1041" s="45"/>
      <c r="UHN1041" s="45"/>
      <c r="UHO1041" s="45"/>
      <c r="UHP1041" s="45"/>
      <c r="UHQ1041" s="45"/>
      <c r="UHR1041" s="45"/>
      <c r="UHS1041" s="45"/>
      <c r="UHT1041" s="45"/>
      <c r="UHU1041" s="45"/>
      <c r="UHV1041" s="45"/>
      <c r="UHW1041" s="45"/>
      <c r="UHX1041" s="45"/>
      <c r="UHY1041" s="45"/>
      <c r="UHZ1041" s="45"/>
      <c r="UIA1041" s="45"/>
      <c r="UIB1041" s="45"/>
      <c r="UIC1041" s="45"/>
      <c r="UID1041" s="45"/>
      <c r="UIE1041" s="45"/>
      <c r="UIF1041" s="45"/>
      <c r="UIG1041" s="45"/>
      <c r="UIH1041" s="45"/>
      <c r="UII1041" s="45"/>
      <c r="UIJ1041" s="45"/>
      <c r="UIK1041" s="45"/>
      <c r="UIL1041" s="45"/>
      <c r="UIM1041" s="45"/>
      <c r="UIN1041" s="45"/>
      <c r="UIO1041" s="45"/>
      <c r="UIP1041" s="45"/>
      <c r="UIQ1041" s="45"/>
      <c r="UIR1041" s="45"/>
      <c r="UIS1041" s="45"/>
      <c r="UIT1041" s="45"/>
      <c r="UIU1041" s="45"/>
      <c r="UIV1041" s="45"/>
      <c r="UIW1041" s="45"/>
      <c r="UIX1041" s="45"/>
      <c r="UIY1041" s="45"/>
      <c r="UIZ1041" s="45"/>
      <c r="UJA1041" s="45"/>
      <c r="UJB1041" s="45"/>
      <c r="UJC1041" s="45"/>
      <c r="UJD1041" s="45"/>
      <c r="UJE1041" s="45"/>
      <c r="UJF1041" s="45"/>
      <c r="UJG1041" s="45"/>
      <c r="UJH1041" s="45"/>
      <c r="UJI1041" s="45"/>
      <c r="UJJ1041" s="45"/>
      <c r="UJK1041" s="45"/>
      <c r="UJL1041" s="45"/>
      <c r="UJM1041" s="45"/>
      <c r="UJN1041" s="45"/>
      <c r="UJO1041" s="45"/>
      <c r="UJP1041" s="45"/>
      <c r="UJQ1041" s="45"/>
      <c r="UJR1041" s="45"/>
      <c r="UJS1041" s="45"/>
      <c r="UJT1041" s="45"/>
      <c r="UJU1041" s="45"/>
      <c r="UJV1041" s="45"/>
      <c r="UJW1041" s="45"/>
      <c r="UJX1041" s="45"/>
      <c r="UJY1041" s="45"/>
      <c r="UJZ1041" s="45"/>
      <c r="UKA1041" s="45"/>
      <c r="UKB1041" s="45"/>
      <c r="UKC1041" s="45"/>
      <c r="UKD1041" s="45"/>
      <c r="UKE1041" s="45"/>
      <c r="UKF1041" s="45"/>
      <c r="UKG1041" s="45"/>
      <c r="UKH1041" s="45"/>
      <c r="UKI1041" s="45"/>
      <c r="UKJ1041" s="45"/>
      <c r="UKK1041" s="45"/>
      <c r="UKL1041" s="45"/>
      <c r="UKM1041" s="45"/>
      <c r="UKN1041" s="45"/>
      <c r="UKO1041" s="45"/>
      <c r="UKP1041" s="45"/>
      <c r="UKQ1041" s="45"/>
      <c r="UKR1041" s="45"/>
      <c r="UKS1041" s="45"/>
      <c r="UKT1041" s="45"/>
      <c r="UKU1041" s="45"/>
      <c r="UKV1041" s="45"/>
      <c r="UKW1041" s="45"/>
      <c r="UKX1041" s="45"/>
      <c r="UKY1041" s="45"/>
      <c r="UKZ1041" s="45"/>
      <c r="ULA1041" s="45"/>
      <c r="ULB1041" s="45"/>
      <c r="ULC1041" s="45"/>
      <c r="ULD1041" s="45"/>
      <c r="ULE1041" s="45"/>
      <c r="ULF1041" s="45"/>
      <c r="ULG1041" s="45"/>
      <c r="ULH1041" s="45"/>
      <c r="ULI1041" s="45"/>
      <c r="ULJ1041" s="45"/>
      <c r="ULK1041" s="45"/>
      <c r="ULL1041" s="45"/>
      <c r="ULM1041" s="45"/>
      <c r="ULN1041" s="45"/>
      <c r="ULO1041" s="45"/>
      <c r="ULP1041" s="45"/>
      <c r="ULQ1041" s="45"/>
      <c r="ULR1041" s="45"/>
      <c r="ULS1041" s="45"/>
      <c r="ULT1041" s="45"/>
      <c r="ULU1041" s="45"/>
      <c r="ULV1041" s="45"/>
      <c r="ULW1041" s="45"/>
      <c r="ULX1041" s="45"/>
      <c r="ULY1041" s="45"/>
      <c r="ULZ1041" s="45"/>
      <c r="UMA1041" s="45"/>
      <c r="UMB1041" s="45"/>
      <c r="UMC1041" s="45"/>
      <c r="UMD1041" s="45"/>
      <c r="UME1041" s="45"/>
      <c r="UMF1041" s="45"/>
      <c r="UMG1041" s="45"/>
      <c r="UMH1041" s="45"/>
      <c r="UMI1041" s="45"/>
      <c r="UMJ1041" s="45"/>
      <c r="UMK1041" s="45"/>
      <c r="UML1041" s="45"/>
      <c r="UMM1041" s="45"/>
      <c r="UMN1041" s="45"/>
      <c r="UMO1041" s="45"/>
      <c r="UMP1041" s="45"/>
      <c r="UMQ1041" s="45"/>
      <c r="UMR1041" s="45"/>
      <c r="UMS1041" s="45"/>
      <c r="UMT1041" s="45"/>
      <c r="UMU1041" s="45"/>
      <c r="UMV1041" s="45"/>
      <c r="UMW1041" s="45"/>
      <c r="UMX1041" s="45"/>
      <c r="UMY1041" s="45"/>
      <c r="UMZ1041" s="45"/>
      <c r="UNA1041" s="45"/>
      <c r="UNB1041" s="45"/>
      <c r="UNC1041" s="45"/>
      <c r="UND1041" s="45"/>
      <c r="UNE1041" s="45"/>
      <c r="UNF1041" s="45"/>
      <c r="UNG1041" s="45"/>
      <c r="UNH1041" s="45"/>
      <c r="UNI1041" s="45"/>
      <c r="UNJ1041" s="45"/>
      <c r="UNK1041" s="45"/>
      <c r="UNL1041" s="45"/>
      <c r="UNM1041" s="45"/>
      <c r="UNN1041" s="45"/>
      <c r="UNO1041" s="45"/>
      <c r="UNP1041" s="45"/>
      <c r="UNQ1041" s="45"/>
      <c r="UNR1041" s="45"/>
      <c r="UNS1041" s="45"/>
      <c r="UNT1041" s="45"/>
      <c r="UNU1041" s="45"/>
      <c r="UNV1041" s="45"/>
      <c r="UNW1041" s="45"/>
      <c r="UNX1041" s="45"/>
      <c r="UNY1041" s="45"/>
      <c r="UNZ1041" s="45"/>
      <c r="UOA1041" s="45"/>
      <c r="UOB1041" s="45"/>
      <c r="UOC1041" s="45"/>
      <c r="UOD1041" s="45"/>
      <c r="UOE1041" s="45"/>
      <c r="UOF1041" s="45"/>
      <c r="UOG1041" s="45"/>
      <c r="UOH1041" s="45"/>
      <c r="UOI1041" s="45"/>
      <c r="UOJ1041" s="45"/>
      <c r="UOK1041" s="45"/>
      <c r="UOL1041" s="45"/>
      <c r="UOM1041" s="45"/>
      <c r="UON1041" s="45"/>
      <c r="UOO1041" s="45"/>
      <c r="UOP1041" s="45"/>
      <c r="UOQ1041" s="45"/>
      <c r="UOR1041" s="45"/>
      <c r="UOS1041" s="45"/>
      <c r="UOT1041" s="45"/>
      <c r="UOU1041" s="45"/>
      <c r="UOV1041" s="45"/>
      <c r="UOW1041" s="45"/>
      <c r="UOX1041" s="45"/>
      <c r="UOY1041" s="45"/>
      <c r="UOZ1041" s="45"/>
      <c r="UPA1041" s="45"/>
      <c r="UPB1041" s="45"/>
      <c r="UPC1041" s="45"/>
      <c r="UPD1041" s="45"/>
      <c r="UPE1041" s="45"/>
      <c r="UPF1041" s="45"/>
      <c r="UPG1041" s="45"/>
      <c r="UPH1041" s="45"/>
      <c r="UPI1041" s="45"/>
      <c r="UPJ1041" s="45"/>
      <c r="UPK1041" s="45"/>
      <c r="UPL1041" s="45"/>
      <c r="UPM1041" s="45"/>
      <c r="UPN1041" s="45"/>
      <c r="UPO1041" s="45"/>
      <c r="UPP1041" s="45"/>
      <c r="UPQ1041" s="45"/>
      <c r="UPR1041" s="45"/>
      <c r="UPS1041" s="45"/>
      <c r="UPT1041" s="45"/>
      <c r="UPU1041" s="45"/>
      <c r="UPV1041" s="45"/>
      <c r="UPW1041" s="45"/>
      <c r="UPX1041" s="45"/>
      <c r="UPY1041" s="45"/>
      <c r="UPZ1041" s="45"/>
      <c r="UQA1041" s="45"/>
      <c r="UQB1041" s="45"/>
      <c r="UQC1041" s="45"/>
      <c r="UQD1041" s="45"/>
      <c r="UQE1041" s="45"/>
      <c r="UQF1041" s="45"/>
      <c r="UQG1041" s="45"/>
      <c r="UQH1041" s="45"/>
      <c r="UQI1041" s="45"/>
      <c r="UQJ1041" s="45"/>
      <c r="UQK1041" s="45"/>
      <c r="UQL1041" s="45"/>
      <c r="UQM1041" s="45"/>
      <c r="UQN1041" s="45"/>
      <c r="UQO1041" s="45"/>
      <c r="UQP1041" s="45"/>
      <c r="UQQ1041" s="45"/>
      <c r="UQR1041" s="45"/>
      <c r="UQS1041" s="45"/>
      <c r="UQT1041" s="45"/>
      <c r="UQU1041" s="45"/>
      <c r="UQV1041" s="45"/>
      <c r="UQW1041" s="45"/>
      <c r="UQX1041" s="45"/>
      <c r="UQY1041" s="45"/>
      <c r="UQZ1041" s="45"/>
      <c r="URA1041" s="45"/>
      <c r="URB1041" s="45"/>
      <c r="URC1041" s="45"/>
      <c r="URD1041" s="45"/>
      <c r="URE1041" s="45"/>
      <c r="URF1041" s="45"/>
      <c r="URG1041" s="45"/>
      <c r="URH1041" s="45"/>
      <c r="URI1041" s="45"/>
      <c r="URJ1041" s="45"/>
      <c r="URK1041" s="45"/>
      <c r="URL1041" s="45"/>
      <c r="URM1041" s="45"/>
      <c r="URN1041" s="45"/>
      <c r="URO1041" s="45"/>
      <c r="URP1041" s="45"/>
      <c r="URQ1041" s="45"/>
      <c r="URR1041" s="45"/>
      <c r="URS1041" s="45"/>
      <c r="URT1041" s="45"/>
      <c r="URU1041" s="45"/>
      <c r="URV1041" s="45"/>
      <c r="URW1041" s="45"/>
      <c r="URX1041" s="45"/>
      <c r="URY1041" s="45"/>
      <c r="URZ1041" s="45"/>
      <c r="USA1041" s="45"/>
      <c r="USB1041" s="45"/>
      <c r="USC1041" s="45"/>
      <c r="USD1041" s="45"/>
      <c r="USE1041" s="45"/>
      <c r="USF1041" s="45"/>
      <c r="USG1041" s="45"/>
      <c r="USH1041" s="45"/>
      <c r="USI1041" s="45"/>
      <c r="USJ1041" s="45"/>
      <c r="USK1041" s="45"/>
      <c r="USL1041" s="45"/>
      <c r="USM1041" s="45"/>
      <c r="USN1041" s="45"/>
      <c r="USO1041" s="45"/>
      <c r="USP1041" s="45"/>
      <c r="USQ1041" s="45"/>
      <c r="USR1041" s="45"/>
      <c r="USS1041" s="45"/>
      <c r="UST1041" s="45"/>
      <c r="USU1041" s="45"/>
      <c r="USV1041" s="45"/>
      <c r="USW1041" s="45"/>
      <c r="USX1041" s="45"/>
      <c r="USY1041" s="45"/>
      <c r="USZ1041" s="45"/>
      <c r="UTA1041" s="45"/>
      <c r="UTB1041" s="45"/>
      <c r="UTC1041" s="45"/>
      <c r="UTD1041" s="45"/>
      <c r="UTE1041" s="45"/>
      <c r="UTF1041" s="45"/>
      <c r="UTG1041" s="45"/>
      <c r="UTH1041" s="45"/>
      <c r="UTI1041" s="45"/>
      <c r="UTJ1041" s="45"/>
      <c r="UTK1041" s="45"/>
      <c r="UTL1041" s="45"/>
      <c r="UTM1041" s="45"/>
      <c r="UTN1041" s="45"/>
      <c r="UTO1041" s="45"/>
      <c r="UTP1041" s="45"/>
      <c r="UTQ1041" s="45"/>
      <c r="UTR1041" s="45"/>
      <c r="UTS1041" s="45"/>
      <c r="UTT1041" s="45"/>
      <c r="UTU1041" s="45"/>
      <c r="UTV1041" s="45"/>
      <c r="UTW1041" s="45"/>
      <c r="UTX1041" s="45"/>
      <c r="UTY1041" s="45"/>
      <c r="UTZ1041" s="45"/>
      <c r="UUA1041" s="45"/>
      <c r="UUB1041" s="45"/>
      <c r="UUC1041" s="45"/>
      <c r="UUD1041" s="45"/>
      <c r="UUE1041" s="45"/>
      <c r="UUF1041" s="45"/>
      <c r="UUG1041" s="45"/>
      <c r="UUH1041" s="45"/>
      <c r="UUI1041" s="45"/>
      <c r="UUJ1041" s="45"/>
      <c r="UUK1041" s="45"/>
      <c r="UUL1041" s="45"/>
      <c r="UUM1041" s="45"/>
      <c r="UUN1041" s="45"/>
      <c r="UUO1041" s="45"/>
      <c r="UUP1041" s="45"/>
      <c r="UUQ1041" s="45"/>
      <c r="UUR1041" s="45"/>
      <c r="UUS1041" s="45"/>
      <c r="UUT1041" s="45"/>
      <c r="UUU1041" s="45"/>
      <c r="UUV1041" s="45"/>
      <c r="UUW1041" s="45"/>
      <c r="UUX1041" s="45"/>
      <c r="UUY1041" s="45"/>
      <c r="UUZ1041" s="45"/>
      <c r="UVA1041" s="45"/>
      <c r="UVB1041" s="45"/>
      <c r="UVC1041" s="45"/>
      <c r="UVD1041" s="45"/>
      <c r="UVE1041" s="45"/>
      <c r="UVF1041" s="45"/>
      <c r="UVG1041" s="45"/>
      <c r="UVH1041" s="45"/>
      <c r="UVI1041" s="45"/>
      <c r="UVJ1041" s="45"/>
      <c r="UVK1041" s="45"/>
      <c r="UVL1041" s="45"/>
      <c r="UVM1041" s="45"/>
      <c r="UVN1041" s="45"/>
      <c r="UVO1041" s="45"/>
      <c r="UVP1041" s="45"/>
      <c r="UVQ1041" s="45"/>
      <c r="UVR1041" s="45"/>
      <c r="UVS1041" s="45"/>
      <c r="UVT1041" s="45"/>
      <c r="UVU1041" s="45"/>
      <c r="UVV1041" s="45"/>
      <c r="UVW1041" s="45"/>
      <c r="UVX1041" s="45"/>
      <c r="UVY1041" s="45"/>
      <c r="UVZ1041" s="45"/>
      <c r="UWA1041" s="45"/>
      <c r="UWB1041" s="45"/>
      <c r="UWC1041" s="45"/>
      <c r="UWD1041" s="45"/>
      <c r="UWE1041" s="45"/>
      <c r="UWF1041" s="45"/>
      <c r="UWG1041" s="45"/>
      <c r="UWH1041" s="45"/>
      <c r="UWI1041" s="45"/>
      <c r="UWJ1041" s="45"/>
      <c r="UWK1041" s="45"/>
      <c r="UWL1041" s="45"/>
      <c r="UWM1041" s="45"/>
      <c r="UWN1041" s="45"/>
      <c r="UWO1041" s="45"/>
      <c r="UWP1041" s="45"/>
      <c r="UWQ1041" s="45"/>
      <c r="UWR1041" s="45"/>
      <c r="UWS1041" s="45"/>
      <c r="UWT1041" s="45"/>
      <c r="UWU1041" s="45"/>
      <c r="UWV1041" s="45"/>
      <c r="UWW1041" s="45"/>
      <c r="UWX1041" s="45"/>
      <c r="UWY1041" s="45"/>
      <c r="UWZ1041" s="45"/>
      <c r="UXA1041" s="45"/>
      <c r="UXB1041" s="45"/>
      <c r="UXC1041" s="45"/>
      <c r="UXD1041" s="45"/>
      <c r="UXE1041" s="45"/>
      <c r="UXF1041" s="45"/>
      <c r="UXG1041" s="45"/>
      <c r="UXH1041" s="45"/>
      <c r="UXI1041" s="45"/>
      <c r="UXJ1041" s="45"/>
      <c r="UXK1041" s="45"/>
      <c r="UXL1041" s="45"/>
      <c r="UXM1041" s="45"/>
      <c r="UXN1041" s="45"/>
      <c r="UXO1041" s="45"/>
      <c r="UXP1041" s="45"/>
      <c r="UXQ1041" s="45"/>
      <c r="UXR1041" s="45"/>
      <c r="UXS1041" s="45"/>
      <c r="UXT1041" s="45"/>
      <c r="UXU1041" s="45"/>
      <c r="UXV1041" s="45"/>
      <c r="UXW1041" s="45"/>
      <c r="UXX1041" s="45"/>
      <c r="UXY1041" s="45"/>
      <c r="UXZ1041" s="45"/>
      <c r="UYA1041" s="45"/>
      <c r="UYB1041" s="45"/>
      <c r="UYC1041" s="45"/>
      <c r="UYD1041" s="45"/>
      <c r="UYE1041" s="45"/>
      <c r="UYF1041" s="45"/>
      <c r="UYG1041" s="45"/>
      <c r="UYH1041" s="45"/>
      <c r="UYI1041" s="45"/>
      <c r="UYJ1041" s="45"/>
      <c r="UYK1041" s="45"/>
      <c r="UYL1041" s="45"/>
      <c r="UYM1041" s="45"/>
      <c r="UYN1041" s="45"/>
      <c r="UYO1041" s="45"/>
      <c r="UYP1041" s="45"/>
      <c r="UYQ1041" s="45"/>
      <c r="UYR1041" s="45"/>
      <c r="UYS1041" s="45"/>
      <c r="UYT1041" s="45"/>
      <c r="UYU1041" s="45"/>
      <c r="UYV1041" s="45"/>
      <c r="UYW1041" s="45"/>
      <c r="UYX1041" s="45"/>
      <c r="UYY1041" s="45"/>
      <c r="UYZ1041" s="45"/>
      <c r="UZA1041" s="45"/>
      <c r="UZB1041" s="45"/>
      <c r="UZC1041" s="45"/>
      <c r="UZD1041" s="45"/>
      <c r="UZE1041" s="45"/>
      <c r="UZF1041" s="45"/>
      <c r="UZG1041" s="45"/>
      <c r="UZH1041" s="45"/>
      <c r="UZI1041" s="45"/>
      <c r="UZJ1041" s="45"/>
      <c r="UZK1041" s="45"/>
      <c r="UZL1041" s="45"/>
      <c r="UZM1041" s="45"/>
      <c r="UZN1041" s="45"/>
      <c r="UZO1041" s="45"/>
      <c r="UZP1041" s="45"/>
      <c r="UZQ1041" s="45"/>
      <c r="UZR1041" s="45"/>
      <c r="UZS1041" s="45"/>
      <c r="UZT1041" s="45"/>
      <c r="UZU1041" s="45"/>
      <c r="UZV1041" s="45"/>
      <c r="UZW1041" s="45"/>
      <c r="UZX1041" s="45"/>
      <c r="UZY1041" s="45"/>
      <c r="UZZ1041" s="45"/>
      <c r="VAA1041" s="45"/>
      <c r="VAB1041" s="45"/>
      <c r="VAC1041" s="45"/>
      <c r="VAD1041" s="45"/>
      <c r="VAE1041" s="45"/>
      <c r="VAF1041" s="45"/>
      <c r="VAG1041" s="45"/>
      <c r="VAH1041" s="45"/>
      <c r="VAI1041" s="45"/>
      <c r="VAJ1041" s="45"/>
      <c r="VAK1041" s="45"/>
      <c r="VAL1041" s="45"/>
      <c r="VAM1041" s="45"/>
      <c r="VAN1041" s="45"/>
      <c r="VAO1041" s="45"/>
      <c r="VAP1041" s="45"/>
      <c r="VAQ1041" s="45"/>
      <c r="VAR1041" s="45"/>
      <c r="VAS1041" s="45"/>
      <c r="VAT1041" s="45"/>
      <c r="VAU1041" s="45"/>
      <c r="VAV1041" s="45"/>
      <c r="VAW1041" s="45"/>
      <c r="VAX1041" s="45"/>
      <c r="VAY1041" s="45"/>
      <c r="VAZ1041" s="45"/>
      <c r="VBA1041" s="45"/>
      <c r="VBB1041" s="45"/>
      <c r="VBC1041" s="45"/>
      <c r="VBD1041" s="45"/>
      <c r="VBE1041" s="45"/>
      <c r="VBF1041" s="45"/>
      <c r="VBG1041" s="45"/>
      <c r="VBH1041" s="45"/>
      <c r="VBI1041" s="45"/>
      <c r="VBJ1041" s="45"/>
      <c r="VBK1041" s="45"/>
      <c r="VBL1041" s="45"/>
      <c r="VBM1041" s="45"/>
      <c r="VBN1041" s="45"/>
      <c r="VBO1041" s="45"/>
      <c r="VBP1041" s="45"/>
      <c r="VBQ1041" s="45"/>
      <c r="VBR1041" s="45"/>
      <c r="VBS1041" s="45"/>
      <c r="VBT1041" s="45"/>
      <c r="VBU1041" s="45"/>
      <c r="VBV1041" s="45"/>
      <c r="VBW1041" s="45"/>
      <c r="VBX1041" s="45"/>
      <c r="VBY1041" s="45"/>
      <c r="VBZ1041" s="45"/>
      <c r="VCA1041" s="45"/>
      <c r="VCB1041" s="45"/>
      <c r="VCC1041" s="45"/>
      <c r="VCD1041" s="45"/>
      <c r="VCE1041" s="45"/>
      <c r="VCF1041" s="45"/>
      <c r="VCG1041" s="45"/>
      <c r="VCH1041" s="45"/>
      <c r="VCI1041" s="45"/>
      <c r="VCJ1041" s="45"/>
      <c r="VCK1041" s="45"/>
      <c r="VCL1041" s="45"/>
      <c r="VCM1041" s="45"/>
      <c r="VCN1041" s="45"/>
      <c r="VCO1041" s="45"/>
      <c r="VCP1041" s="45"/>
      <c r="VCQ1041" s="45"/>
      <c r="VCR1041" s="45"/>
      <c r="VCS1041" s="45"/>
      <c r="VCT1041" s="45"/>
      <c r="VCU1041" s="45"/>
      <c r="VCV1041" s="45"/>
      <c r="VCW1041" s="45"/>
      <c r="VCX1041" s="45"/>
      <c r="VCY1041" s="45"/>
      <c r="VCZ1041" s="45"/>
      <c r="VDA1041" s="45"/>
      <c r="VDB1041" s="45"/>
      <c r="VDC1041" s="45"/>
      <c r="VDD1041" s="45"/>
      <c r="VDE1041" s="45"/>
      <c r="VDF1041" s="45"/>
      <c r="VDG1041" s="45"/>
      <c r="VDH1041" s="45"/>
      <c r="VDI1041" s="45"/>
      <c r="VDJ1041" s="45"/>
      <c r="VDK1041" s="45"/>
      <c r="VDL1041" s="45"/>
      <c r="VDM1041" s="45"/>
      <c r="VDN1041" s="45"/>
      <c r="VDO1041" s="45"/>
      <c r="VDP1041" s="45"/>
      <c r="VDQ1041" s="45"/>
      <c r="VDR1041" s="45"/>
      <c r="VDS1041" s="45"/>
      <c r="VDT1041" s="45"/>
      <c r="VDU1041" s="45"/>
      <c r="VDV1041" s="45"/>
      <c r="VDW1041" s="45"/>
      <c r="VDX1041" s="45"/>
      <c r="VDY1041" s="45"/>
      <c r="VDZ1041" s="45"/>
      <c r="VEA1041" s="45"/>
      <c r="VEB1041" s="45"/>
      <c r="VEC1041" s="45"/>
      <c r="VED1041" s="45"/>
      <c r="VEE1041" s="45"/>
      <c r="VEF1041" s="45"/>
      <c r="VEG1041" s="45"/>
      <c r="VEH1041" s="45"/>
      <c r="VEI1041" s="45"/>
      <c r="VEJ1041" s="45"/>
      <c r="VEK1041" s="45"/>
      <c r="VEL1041" s="45"/>
      <c r="VEM1041" s="45"/>
      <c r="VEN1041" s="45"/>
      <c r="VEO1041" s="45"/>
      <c r="VEP1041" s="45"/>
      <c r="VEQ1041" s="45"/>
      <c r="VER1041" s="45"/>
      <c r="VES1041" s="45"/>
      <c r="VET1041" s="45"/>
      <c r="VEU1041" s="45"/>
      <c r="VEV1041" s="45"/>
      <c r="VEW1041" s="45"/>
      <c r="VEX1041" s="45"/>
      <c r="VEY1041" s="45"/>
      <c r="VEZ1041" s="45"/>
      <c r="VFA1041" s="45"/>
      <c r="VFB1041" s="45"/>
      <c r="VFC1041" s="45"/>
      <c r="VFD1041" s="45"/>
      <c r="VFE1041" s="45"/>
      <c r="VFF1041" s="45"/>
      <c r="VFG1041" s="45"/>
      <c r="VFH1041" s="45"/>
      <c r="VFI1041" s="45"/>
      <c r="VFJ1041" s="45"/>
      <c r="VFK1041" s="45"/>
      <c r="VFL1041" s="45"/>
      <c r="VFM1041" s="45"/>
      <c r="VFN1041" s="45"/>
      <c r="VFO1041" s="45"/>
      <c r="VFP1041" s="45"/>
      <c r="VFQ1041" s="45"/>
      <c r="VFR1041" s="45"/>
      <c r="VFS1041" s="45"/>
      <c r="VFT1041" s="45"/>
      <c r="VFU1041" s="45"/>
      <c r="VFV1041" s="45"/>
      <c r="VFW1041" s="45"/>
      <c r="VFX1041" s="45"/>
      <c r="VFY1041" s="45"/>
      <c r="VFZ1041" s="45"/>
      <c r="VGA1041" s="45"/>
      <c r="VGB1041" s="45"/>
      <c r="VGC1041" s="45"/>
      <c r="VGD1041" s="45"/>
      <c r="VGE1041" s="45"/>
      <c r="VGF1041" s="45"/>
      <c r="VGG1041" s="45"/>
      <c r="VGH1041" s="45"/>
      <c r="VGI1041" s="45"/>
      <c r="VGJ1041" s="45"/>
      <c r="VGK1041" s="45"/>
      <c r="VGL1041" s="45"/>
      <c r="VGM1041" s="45"/>
      <c r="VGN1041" s="45"/>
      <c r="VGO1041" s="45"/>
      <c r="VGP1041" s="45"/>
      <c r="VGQ1041" s="45"/>
      <c r="VGR1041" s="45"/>
      <c r="VGS1041" s="45"/>
      <c r="VGT1041" s="45"/>
      <c r="VGU1041" s="45"/>
      <c r="VGV1041" s="45"/>
      <c r="VGW1041" s="45"/>
      <c r="VGX1041" s="45"/>
      <c r="VGY1041" s="45"/>
      <c r="VGZ1041" s="45"/>
      <c r="VHA1041" s="45"/>
      <c r="VHB1041" s="45"/>
      <c r="VHC1041" s="45"/>
      <c r="VHD1041" s="45"/>
      <c r="VHE1041" s="45"/>
      <c r="VHF1041" s="45"/>
      <c r="VHG1041" s="45"/>
      <c r="VHH1041" s="45"/>
      <c r="VHI1041" s="45"/>
      <c r="VHJ1041" s="45"/>
      <c r="VHK1041" s="45"/>
      <c r="VHL1041" s="45"/>
      <c r="VHM1041" s="45"/>
      <c r="VHN1041" s="45"/>
      <c r="VHO1041" s="45"/>
      <c r="VHP1041" s="45"/>
      <c r="VHQ1041" s="45"/>
      <c r="VHR1041" s="45"/>
      <c r="VHS1041" s="45"/>
      <c r="VHT1041" s="45"/>
      <c r="VHU1041" s="45"/>
      <c r="VHV1041" s="45"/>
      <c r="VHW1041" s="45"/>
      <c r="VHX1041" s="45"/>
      <c r="VHY1041" s="45"/>
      <c r="VHZ1041" s="45"/>
      <c r="VIA1041" s="45"/>
      <c r="VIB1041" s="45"/>
      <c r="VIC1041" s="45"/>
      <c r="VID1041" s="45"/>
      <c r="VIE1041" s="45"/>
      <c r="VIF1041" s="45"/>
      <c r="VIG1041" s="45"/>
      <c r="VIH1041" s="45"/>
      <c r="VII1041" s="45"/>
      <c r="VIJ1041" s="45"/>
      <c r="VIK1041" s="45"/>
      <c r="VIL1041" s="45"/>
      <c r="VIM1041" s="45"/>
      <c r="VIN1041" s="45"/>
      <c r="VIO1041" s="45"/>
      <c r="VIP1041" s="45"/>
      <c r="VIQ1041" s="45"/>
      <c r="VIR1041" s="45"/>
      <c r="VIS1041" s="45"/>
      <c r="VIT1041" s="45"/>
      <c r="VIU1041" s="45"/>
      <c r="VIV1041" s="45"/>
      <c r="VIW1041" s="45"/>
      <c r="VIX1041" s="45"/>
      <c r="VIY1041" s="45"/>
      <c r="VIZ1041" s="45"/>
      <c r="VJA1041" s="45"/>
      <c r="VJB1041" s="45"/>
      <c r="VJC1041" s="45"/>
      <c r="VJD1041" s="45"/>
      <c r="VJE1041" s="45"/>
      <c r="VJF1041" s="45"/>
      <c r="VJG1041" s="45"/>
      <c r="VJH1041" s="45"/>
      <c r="VJI1041" s="45"/>
      <c r="VJJ1041" s="45"/>
      <c r="VJK1041" s="45"/>
      <c r="VJL1041" s="45"/>
      <c r="VJM1041" s="45"/>
      <c r="VJN1041" s="45"/>
      <c r="VJO1041" s="45"/>
      <c r="VJP1041" s="45"/>
      <c r="VJQ1041" s="45"/>
      <c r="VJR1041" s="45"/>
      <c r="VJS1041" s="45"/>
      <c r="VJT1041" s="45"/>
      <c r="VJU1041" s="45"/>
      <c r="VJV1041" s="45"/>
      <c r="VJW1041" s="45"/>
      <c r="VJX1041" s="45"/>
      <c r="VJY1041" s="45"/>
      <c r="VJZ1041" s="45"/>
      <c r="VKA1041" s="45"/>
      <c r="VKB1041" s="45"/>
      <c r="VKC1041" s="45"/>
      <c r="VKD1041" s="45"/>
      <c r="VKE1041" s="45"/>
      <c r="VKF1041" s="45"/>
      <c r="VKG1041" s="45"/>
      <c r="VKH1041" s="45"/>
      <c r="VKI1041" s="45"/>
      <c r="VKJ1041" s="45"/>
      <c r="VKK1041" s="45"/>
      <c r="VKL1041" s="45"/>
      <c r="VKM1041" s="45"/>
      <c r="VKN1041" s="45"/>
      <c r="VKO1041" s="45"/>
      <c r="VKP1041" s="45"/>
      <c r="VKQ1041" s="45"/>
      <c r="VKR1041" s="45"/>
      <c r="VKS1041" s="45"/>
      <c r="VKT1041" s="45"/>
      <c r="VKU1041" s="45"/>
      <c r="VKV1041" s="45"/>
      <c r="VKW1041" s="45"/>
      <c r="VKX1041" s="45"/>
      <c r="VKY1041" s="45"/>
      <c r="VKZ1041" s="45"/>
      <c r="VLA1041" s="45"/>
      <c r="VLB1041" s="45"/>
      <c r="VLC1041" s="45"/>
      <c r="VLD1041" s="45"/>
      <c r="VLE1041" s="45"/>
      <c r="VLF1041" s="45"/>
      <c r="VLG1041" s="45"/>
      <c r="VLH1041" s="45"/>
      <c r="VLI1041" s="45"/>
      <c r="VLJ1041" s="45"/>
      <c r="VLK1041" s="45"/>
      <c r="VLL1041" s="45"/>
      <c r="VLM1041" s="45"/>
      <c r="VLN1041" s="45"/>
      <c r="VLO1041" s="45"/>
      <c r="VLP1041" s="45"/>
      <c r="VLQ1041" s="45"/>
      <c r="VLR1041" s="45"/>
      <c r="VLS1041" s="45"/>
      <c r="VLT1041" s="45"/>
      <c r="VLU1041" s="45"/>
      <c r="VLV1041" s="45"/>
      <c r="VLW1041" s="45"/>
      <c r="VLX1041" s="45"/>
      <c r="VLY1041" s="45"/>
      <c r="VLZ1041" s="45"/>
      <c r="VMA1041" s="45"/>
      <c r="VMB1041" s="45"/>
      <c r="VMC1041" s="45"/>
      <c r="VMD1041" s="45"/>
      <c r="VME1041" s="45"/>
      <c r="VMF1041" s="45"/>
      <c r="VMG1041" s="45"/>
      <c r="VMH1041" s="45"/>
      <c r="VMI1041" s="45"/>
      <c r="VMJ1041" s="45"/>
      <c r="VMK1041" s="45"/>
      <c r="VML1041" s="45"/>
      <c r="VMM1041" s="45"/>
      <c r="VMN1041" s="45"/>
      <c r="VMO1041" s="45"/>
      <c r="VMP1041" s="45"/>
      <c r="VMQ1041" s="45"/>
      <c r="VMR1041" s="45"/>
      <c r="VMS1041" s="45"/>
      <c r="VMT1041" s="45"/>
      <c r="VMU1041" s="45"/>
      <c r="VMV1041" s="45"/>
      <c r="VMW1041" s="45"/>
      <c r="VMX1041" s="45"/>
      <c r="VMY1041" s="45"/>
      <c r="VMZ1041" s="45"/>
      <c r="VNA1041" s="45"/>
      <c r="VNB1041" s="45"/>
      <c r="VNC1041" s="45"/>
      <c r="VND1041" s="45"/>
      <c r="VNE1041" s="45"/>
      <c r="VNF1041" s="45"/>
      <c r="VNG1041" s="45"/>
      <c r="VNH1041" s="45"/>
      <c r="VNI1041" s="45"/>
      <c r="VNJ1041" s="45"/>
      <c r="VNK1041" s="45"/>
      <c r="VNL1041" s="45"/>
      <c r="VNM1041" s="45"/>
      <c r="VNN1041" s="45"/>
      <c r="VNO1041" s="45"/>
      <c r="VNP1041" s="45"/>
      <c r="VNQ1041" s="45"/>
      <c r="VNR1041" s="45"/>
      <c r="VNS1041" s="45"/>
      <c r="VNT1041" s="45"/>
      <c r="VNU1041" s="45"/>
      <c r="VNV1041" s="45"/>
      <c r="VNW1041" s="45"/>
      <c r="VNX1041" s="45"/>
      <c r="VNY1041" s="45"/>
      <c r="VNZ1041" s="45"/>
      <c r="VOA1041" s="45"/>
      <c r="VOB1041" s="45"/>
      <c r="VOC1041" s="45"/>
      <c r="VOD1041" s="45"/>
      <c r="VOE1041" s="45"/>
      <c r="VOF1041" s="45"/>
      <c r="VOG1041" s="45"/>
      <c r="VOH1041" s="45"/>
      <c r="VOI1041" s="45"/>
      <c r="VOJ1041" s="45"/>
      <c r="VOK1041" s="45"/>
      <c r="VOL1041" s="45"/>
      <c r="VOM1041" s="45"/>
      <c r="VON1041" s="45"/>
      <c r="VOO1041" s="45"/>
      <c r="VOP1041" s="45"/>
      <c r="VOQ1041" s="45"/>
      <c r="VOR1041" s="45"/>
      <c r="VOS1041" s="45"/>
      <c r="VOT1041" s="45"/>
      <c r="VOU1041" s="45"/>
      <c r="VOV1041" s="45"/>
      <c r="VOW1041" s="45"/>
      <c r="VOX1041" s="45"/>
      <c r="VOY1041" s="45"/>
      <c r="VOZ1041" s="45"/>
      <c r="VPA1041" s="45"/>
      <c r="VPB1041" s="45"/>
      <c r="VPC1041" s="45"/>
      <c r="VPD1041" s="45"/>
      <c r="VPE1041" s="45"/>
      <c r="VPF1041" s="45"/>
      <c r="VPG1041" s="45"/>
      <c r="VPH1041" s="45"/>
      <c r="VPI1041" s="45"/>
      <c r="VPJ1041" s="45"/>
      <c r="VPK1041" s="45"/>
      <c r="VPL1041" s="45"/>
      <c r="VPM1041" s="45"/>
      <c r="VPN1041" s="45"/>
      <c r="VPO1041" s="45"/>
      <c r="VPP1041" s="45"/>
      <c r="VPQ1041" s="45"/>
      <c r="VPR1041" s="45"/>
      <c r="VPS1041" s="45"/>
      <c r="VPT1041" s="45"/>
      <c r="VPU1041" s="45"/>
      <c r="VPV1041" s="45"/>
      <c r="VPW1041" s="45"/>
      <c r="VPX1041" s="45"/>
      <c r="VPY1041" s="45"/>
      <c r="VPZ1041" s="45"/>
      <c r="VQA1041" s="45"/>
      <c r="VQB1041" s="45"/>
      <c r="VQC1041" s="45"/>
      <c r="VQD1041" s="45"/>
      <c r="VQE1041" s="45"/>
      <c r="VQF1041" s="45"/>
      <c r="VQG1041" s="45"/>
      <c r="VQH1041" s="45"/>
      <c r="VQI1041" s="45"/>
      <c r="VQJ1041" s="45"/>
      <c r="VQK1041" s="45"/>
      <c r="VQL1041" s="45"/>
      <c r="VQM1041" s="45"/>
      <c r="VQN1041" s="45"/>
      <c r="VQO1041" s="45"/>
      <c r="VQP1041" s="45"/>
      <c r="VQQ1041" s="45"/>
      <c r="VQR1041" s="45"/>
      <c r="VQS1041" s="45"/>
      <c r="VQT1041" s="45"/>
      <c r="VQU1041" s="45"/>
      <c r="VQV1041" s="45"/>
      <c r="VQW1041" s="45"/>
      <c r="VQX1041" s="45"/>
      <c r="VQY1041" s="45"/>
      <c r="VQZ1041" s="45"/>
      <c r="VRA1041" s="45"/>
      <c r="VRB1041" s="45"/>
      <c r="VRC1041" s="45"/>
      <c r="VRD1041" s="45"/>
      <c r="VRE1041" s="45"/>
      <c r="VRF1041" s="45"/>
      <c r="VRG1041" s="45"/>
      <c r="VRH1041" s="45"/>
      <c r="VRI1041" s="45"/>
      <c r="VRJ1041" s="45"/>
      <c r="VRK1041" s="45"/>
      <c r="VRL1041" s="45"/>
      <c r="VRM1041" s="45"/>
      <c r="VRN1041" s="45"/>
      <c r="VRO1041" s="45"/>
      <c r="VRP1041" s="45"/>
      <c r="VRQ1041" s="45"/>
      <c r="VRR1041" s="45"/>
      <c r="VRS1041" s="45"/>
      <c r="VRT1041" s="45"/>
      <c r="VRU1041" s="45"/>
      <c r="VRV1041" s="45"/>
      <c r="VRW1041" s="45"/>
      <c r="VRX1041" s="45"/>
      <c r="VRY1041" s="45"/>
      <c r="VRZ1041" s="45"/>
      <c r="VSA1041" s="45"/>
      <c r="VSB1041" s="45"/>
      <c r="VSC1041" s="45"/>
      <c r="VSD1041" s="45"/>
      <c r="VSE1041" s="45"/>
      <c r="VSF1041" s="45"/>
      <c r="VSG1041" s="45"/>
      <c r="VSH1041" s="45"/>
      <c r="VSI1041" s="45"/>
      <c r="VSJ1041" s="45"/>
      <c r="VSK1041" s="45"/>
      <c r="VSL1041" s="45"/>
      <c r="VSM1041" s="45"/>
      <c r="VSN1041" s="45"/>
      <c r="VSO1041" s="45"/>
      <c r="VSP1041" s="45"/>
      <c r="VSQ1041" s="45"/>
      <c r="VSR1041" s="45"/>
      <c r="VSS1041" s="45"/>
      <c r="VST1041" s="45"/>
      <c r="VSU1041" s="45"/>
      <c r="VSV1041" s="45"/>
      <c r="VSW1041" s="45"/>
      <c r="VSX1041" s="45"/>
      <c r="VSY1041" s="45"/>
      <c r="VSZ1041" s="45"/>
      <c r="VTA1041" s="45"/>
      <c r="VTB1041" s="45"/>
      <c r="VTC1041" s="45"/>
      <c r="VTD1041" s="45"/>
      <c r="VTE1041" s="45"/>
      <c r="VTF1041" s="45"/>
      <c r="VTG1041" s="45"/>
      <c r="VTH1041" s="45"/>
      <c r="VTI1041" s="45"/>
      <c r="VTJ1041" s="45"/>
      <c r="VTK1041" s="45"/>
      <c r="VTL1041" s="45"/>
      <c r="VTM1041" s="45"/>
      <c r="VTN1041" s="45"/>
      <c r="VTO1041" s="45"/>
      <c r="VTP1041" s="45"/>
      <c r="VTQ1041" s="45"/>
      <c r="VTR1041" s="45"/>
      <c r="VTS1041" s="45"/>
      <c r="VTT1041" s="45"/>
      <c r="VTU1041" s="45"/>
      <c r="VTV1041" s="45"/>
      <c r="VTW1041" s="45"/>
      <c r="VTX1041" s="45"/>
      <c r="VTY1041" s="45"/>
      <c r="VTZ1041" s="45"/>
      <c r="VUA1041" s="45"/>
      <c r="VUB1041" s="45"/>
      <c r="VUC1041" s="45"/>
      <c r="VUD1041" s="45"/>
      <c r="VUE1041" s="45"/>
      <c r="VUF1041" s="45"/>
      <c r="VUG1041" s="45"/>
      <c r="VUH1041" s="45"/>
      <c r="VUI1041" s="45"/>
      <c r="VUJ1041" s="45"/>
      <c r="VUK1041" s="45"/>
      <c r="VUL1041" s="45"/>
      <c r="VUM1041" s="45"/>
      <c r="VUN1041" s="45"/>
      <c r="VUO1041" s="45"/>
      <c r="VUP1041" s="45"/>
      <c r="VUQ1041" s="45"/>
      <c r="VUR1041" s="45"/>
      <c r="VUS1041" s="45"/>
      <c r="VUT1041" s="45"/>
      <c r="VUU1041" s="45"/>
      <c r="VUV1041" s="45"/>
      <c r="VUW1041" s="45"/>
      <c r="VUX1041" s="45"/>
      <c r="VUY1041" s="45"/>
      <c r="VUZ1041" s="45"/>
      <c r="VVA1041" s="45"/>
      <c r="VVB1041" s="45"/>
      <c r="VVC1041" s="45"/>
      <c r="VVD1041" s="45"/>
      <c r="VVE1041" s="45"/>
      <c r="VVF1041" s="45"/>
      <c r="VVG1041" s="45"/>
      <c r="VVH1041" s="45"/>
      <c r="VVI1041" s="45"/>
      <c r="VVJ1041" s="45"/>
      <c r="VVK1041" s="45"/>
      <c r="VVL1041" s="45"/>
      <c r="VVM1041" s="45"/>
      <c r="VVN1041" s="45"/>
      <c r="VVO1041" s="45"/>
      <c r="VVP1041" s="45"/>
      <c r="VVQ1041" s="45"/>
      <c r="VVR1041" s="45"/>
      <c r="VVS1041" s="45"/>
      <c r="VVT1041" s="45"/>
      <c r="VVU1041" s="45"/>
      <c r="VVV1041" s="45"/>
      <c r="VVW1041" s="45"/>
      <c r="VVX1041" s="45"/>
      <c r="VVY1041" s="45"/>
      <c r="VVZ1041" s="45"/>
      <c r="VWA1041" s="45"/>
      <c r="VWB1041" s="45"/>
      <c r="VWC1041" s="45"/>
      <c r="VWD1041" s="45"/>
      <c r="VWE1041" s="45"/>
      <c r="VWF1041" s="45"/>
      <c r="VWG1041" s="45"/>
      <c r="VWH1041" s="45"/>
      <c r="VWI1041" s="45"/>
      <c r="VWJ1041" s="45"/>
      <c r="VWK1041" s="45"/>
      <c r="VWL1041" s="45"/>
      <c r="VWM1041" s="45"/>
      <c r="VWN1041" s="45"/>
      <c r="VWO1041" s="45"/>
      <c r="VWP1041" s="45"/>
      <c r="VWQ1041" s="45"/>
      <c r="VWR1041" s="45"/>
      <c r="VWS1041" s="45"/>
      <c r="VWT1041" s="45"/>
      <c r="VWU1041" s="45"/>
      <c r="VWV1041" s="45"/>
      <c r="VWW1041" s="45"/>
      <c r="VWX1041" s="45"/>
      <c r="VWY1041" s="45"/>
      <c r="VWZ1041" s="45"/>
      <c r="VXA1041" s="45"/>
      <c r="VXB1041" s="45"/>
      <c r="VXC1041" s="45"/>
      <c r="VXD1041" s="45"/>
      <c r="VXE1041" s="45"/>
      <c r="VXF1041" s="45"/>
      <c r="VXG1041" s="45"/>
      <c r="VXH1041" s="45"/>
      <c r="VXI1041" s="45"/>
      <c r="VXJ1041" s="45"/>
      <c r="VXK1041" s="45"/>
      <c r="VXL1041" s="45"/>
      <c r="VXM1041" s="45"/>
      <c r="VXN1041" s="45"/>
      <c r="VXO1041" s="45"/>
      <c r="VXP1041" s="45"/>
      <c r="VXQ1041" s="45"/>
      <c r="VXR1041" s="45"/>
      <c r="VXS1041" s="45"/>
      <c r="VXT1041" s="45"/>
      <c r="VXU1041" s="45"/>
      <c r="VXV1041" s="45"/>
      <c r="VXW1041" s="45"/>
      <c r="VXX1041" s="45"/>
      <c r="VXY1041" s="45"/>
      <c r="VXZ1041" s="45"/>
      <c r="VYA1041" s="45"/>
      <c r="VYB1041" s="45"/>
      <c r="VYC1041" s="45"/>
      <c r="VYD1041" s="45"/>
      <c r="VYE1041" s="45"/>
      <c r="VYF1041" s="45"/>
      <c r="VYG1041" s="45"/>
      <c r="VYH1041" s="45"/>
      <c r="VYI1041" s="45"/>
      <c r="VYJ1041" s="45"/>
      <c r="VYK1041" s="45"/>
      <c r="VYL1041" s="45"/>
      <c r="VYM1041" s="45"/>
      <c r="VYN1041" s="45"/>
      <c r="VYO1041" s="45"/>
      <c r="VYP1041" s="45"/>
      <c r="VYQ1041" s="45"/>
      <c r="VYR1041" s="45"/>
      <c r="VYS1041" s="45"/>
      <c r="VYT1041" s="45"/>
      <c r="VYU1041" s="45"/>
      <c r="VYV1041" s="45"/>
      <c r="VYW1041" s="45"/>
      <c r="VYX1041" s="45"/>
      <c r="VYY1041" s="45"/>
      <c r="VYZ1041" s="45"/>
      <c r="VZA1041" s="45"/>
      <c r="VZB1041" s="45"/>
      <c r="VZC1041" s="45"/>
      <c r="VZD1041" s="45"/>
      <c r="VZE1041" s="45"/>
      <c r="VZF1041" s="45"/>
      <c r="VZG1041" s="45"/>
      <c r="VZH1041" s="45"/>
      <c r="VZI1041" s="45"/>
      <c r="VZJ1041" s="45"/>
      <c r="VZK1041" s="45"/>
      <c r="VZL1041" s="45"/>
      <c r="VZM1041" s="45"/>
      <c r="VZN1041" s="45"/>
      <c r="VZO1041" s="45"/>
      <c r="VZP1041" s="45"/>
      <c r="VZQ1041" s="45"/>
      <c r="VZR1041" s="45"/>
      <c r="VZS1041" s="45"/>
      <c r="VZT1041" s="45"/>
      <c r="VZU1041" s="45"/>
      <c r="VZV1041" s="45"/>
      <c r="VZW1041" s="45"/>
      <c r="VZX1041" s="45"/>
      <c r="VZY1041" s="45"/>
      <c r="VZZ1041" s="45"/>
      <c r="WAA1041" s="45"/>
      <c r="WAB1041" s="45"/>
      <c r="WAC1041" s="45"/>
      <c r="WAD1041" s="45"/>
      <c r="WAE1041" s="45"/>
      <c r="WAF1041" s="45"/>
      <c r="WAG1041" s="45"/>
      <c r="WAH1041" s="45"/>
      <c r="WAI1041" s="45"/>
      <c r="WAJ1041" s="45"/>
      <c r="WAK1041" s="45"/>
      <c r="WAL1041" s="45"/>
      <c r="WAM1041" s="45"/>
      <c r="WAN1041" s="45"/>
      <c r="WAO1041" s="45"/>
      <c r="WAP1041" s="45"/>
      <c r="WAQ1041" s="45"/>
      <c r="WAR1041" s="45"/>
      <c r="WAS1041" s="45"/>
      <c r="WAT1041" s="45"/>
      <c r="WAU1041" s="45"/>
      <c r="WAV1041" s="45"/>
      <c r="WAW1041" s="45"/>
      <c r="WAX1041" s="45"/>
      <c r="WAY1041" s="45"/>
      <c r="WAZ1041" s="45"/>
      <c r="WBA1041" s="45"/>
      <c r="WBB1041" s="45"/>
      <c r="WBC1041" s="45"/>
      <c r="WBD1041" s="45"/>
      <c r="WBE1041" s="45"/>
      <c r="WBF1041" s="45"/>
      <c r="WBG1041" s="45"/>
      <c r="WBH1041" s="45"/>
      <c r="WBI1041" s="45"/>
      <c r="WBJ1041" s="45"/>
      <c r="WBK1041" s="45"/>
      <c r="WBL1041" s="45"/>
      <c r="WBM1041" s="45"/>
      <c r="WBN1041" s="45"/>
      <c r="WBO1041" s="45"/>
      <c r="WBP1041" s="45"/>
      <c r="WBQ1041" s="45"/>
      <c r="WBR1041" s="45"/>
      <c r="WBS1041" s="45"/>
      <c r="WBT1041" s="45"/>
      <c r="WBU1041" s="45"/>
      <c r="WBV1041" s="45"/>
      <c r="WBW1041" s="45"/>
      <c r="WBX1041" s="45"/>
      <c r="WBY1041" s="45"/>
      <c r="WBZ1041" s="45"/>
      <c r="WCA1041" s="45"/>
      <c r="WCB1041" s="45"/>
      <c r="WCC1041" s="45"/>
      <c r="WCD1041" s="45"/>
      <c r="WCE1041" s="45"/>
      <c r="WCF1041" s="45"/>
      <c r="WCG1041" s="45"/>
      <c r="WCH1041" s="45"/>
      <c r="WCI1041" s="45"/>
      <c r="WCJ1041" s="45"/>
      <c r="WCK1041" s="45"/>
      <c r="WCL1041" s="45"/>
      <c r="WCM1041" s="45"/>
      <c r="WCN1041" s="45"/>
      <c r="WCO1041" s="45"/>
      <c r="WCP1041" s="45"/>
      <c r="WCQ1041" s="45"/>
      <c r="WCR1041" s="45"/>
      <c r="WCS1041" s="45"/>
      <c r="WCT1041" s="45"/>
      <c r="WCU1041" s="45"/>
      <c r="WCV1041" s="45"/>
      <c r="WCW1041" s="45"/>
      <c r="WCX1041" s="45"/>
      <c r="WCY1041" s="45"/>
      <c r="WCZ1041" s="45"/>
      <c r="WDA1041" s="45"/>
      <c r="WDB1041" s="45"/>
      <c r="WDC1041" s="45"/>
      <c r="WDD1041" s="45"/>
      <c r="WDE1041" s="45"/>
      <c r="WDF1041" s="45"/>
      <c r="WDG1041" s="45"/>
      <c r="WDH1041" s="45"/>
      <c r="WDI1041" s="45"/>
      <c r="WDJ1041" s="45"/>
      <c r="WDK1041" s="45"/>
      <c r="WDL1041" s="45"/>
      <c r="WDM1041" s="45"/>
      <c r="WDN1041" s="45"/>
      <c r="WDO1041" s="45"/>
      <c r="WDP1041" s="45"/>
      <c r="WDQ1041" s="45"/>
      <c r="WDR1041" s="45"/>
      <c r="WDS1041" s="45"/>
      <c r="WDT1041" s="45"/>
      <c r="WDU1041" s="45"/>
      <c r="WDV1041" s="45"/>
      <c r="WDW1041" s="45"/>
      <c r="WDX1041" s="45"/>
      <c r="WDY1041" s="45"/>
      <c r="WDZ1041" s="45"/>
      <c r="WEA1041" s="45"/>
      <c r="WEB1041" s="45"/>
      <c r="WEC1041" s="45"/>
      <c r="WED1041" s="45"/>
      <c r="WEE1041" s="45"/>
      <c r="WEF1041" s="45"/>
      <c r="WEG1041" s="45"/>
      <c r="WEH1041" s="45"/>
      <c r="WEI1041" s="45"/>
      <c r="WEJ1041" s="45"/>
      <c r="WEK1041" s="45"/>
      <c r="WEL1041" s="45"/>
      <c r="WEM1041" s="45"/>
      <c r="WEN1041" s="45"/>
      <c r="WEO1041" s="45"/>
      <c r="WEP1041" s="45"/>
      <c r="WEQ1041" s="45"/>
      <c r="WER1041" s="45"/>
      <c r="WES1041" s="45"/>
      <c r="WET1041" s="45"/>
      <c r="WEU1041" s="45"/>
      <c r="WEV1041" s="45"/>
      <c r="WEW1041" s="45"/>
      <c r="WEX1041" s="45"/>
      <c r="WEY1041" s="45"/>
      <c r="WEZ1041" s="45"/>
      <c r="WFA1041" s="45"/>
      <c r="WFB1041" s="45"/>
      <c r="WFC1041" s="45"/>
      <c r="WFD1041" s="45"/>
      <c r="WFE1041" s="45"/>
      <c r="WFF1041" s="45"/>
      <c r="WFG1041" s="45"/>
      <c r="WFH1041" s="45"/>
      <c r="WFI1041" s="45"/>
      <c r="WFJ1041" s="45"/>
      <c r="WFK1041" s="45"/>
      <c r="WFL1041" s="45"/>
      <c r="WFM1041" s="45"/>
      <c r="WFN1041" s="45"/>
      <c r="WFO1041" s="45"/>
      <c r="WFP1041" s="45"/>
      <c r="WFQ1041" s="45"/>
      <c r="WFR1041" s="45"/>
      <c r="WFS1041" s="45"/>
      <c r="WFT1041" s="45"/>
      <c r="WFU1041" s="45"/>
      <c r="WFV1041" s="45"/>
      <c r="WFW1041" s="45"/>
      <c r="WFX1041" s="45"/>
      <c r="WFY1041" s="45"/>
      <c r="WFZ1041" s="45"/>
      <c r="WGA1041" s="45"/>
      <c r="WGB1041" s="45"/>
      <c r="WGC1041" s="45"/>
      <c r="WGD1041" s="45"/>
      <c r="WGE1041" s="45"/>
      <c r="WGF1041" s="45"/>
      <c r="WGG1041" s="45"/>
      <c r="WGH1041" s="45"/>
      <c r="WGI1041" s="45"/>
      <c r="WGJ1041" s="45"/>
      <c r="WGK1041" s="45"/>
      <c r="WGL1041" s="45"/>
      <c r="WGM1041" s="45"/>
      <c r="WGN1041" s="45"/>
      <c r="WGO1041" s="45"/>
      <c r="WGP1041" s="45"/>
      <c r="WGQ1041" s="45"/>
      <c r="WGR1041" s="45"/>
      <c r="WGS1041" s="45"/>
      <c r="WGT1041" s="45"/>
      <c r="WGU1041" s="45"/>
      <c r="WGV1041" s="45"/>
      <c r="WGW1041" s="45"/>
      <c r="WGX1041" s="45"/>
      <c r="WGY1041" s="45"/>
      <c r="WGZ1041" s="45"/>
      <c r="WHA1041" s="45"/>
      <c r="WHB1041" s="45"/>
      <c r="WHC1041" s="45"/>
      <c r="WHD1041" s="45"/>
      <c r="WHE1041" s="45"/>
      <c r="WHF1041" s="45"/>
      <c r="WHG1041" s="45"/>
      <c r="WHH1041" s="45"/>
      <c r="WHI1041" s="45"/>
      <c r="WHJ1041" s="45"/>
      <c r="WHK1041" s="45"/>
      <c r="WHL1041" s="45"/>
      <c r="WHM1041" s="45"/>
      <c r="WHN1041" s="45"/>
      <c r="WHO1041" s="45"/>
      <c r="WHP1041" s="45"/>
      <c r="WHQ1041" s="45"/>
      <c r="WHR1041" s="45"/>
      <c r="WHS1041" s="45"/>
      <c r="WHT1041" s="45"/>
      <c r="WHU1041" s="45"/>
      <c r="WHV1041" s="45"/>
      <c r="WHW1041" s="45"/>
      <c r="WHX1041" s="45"/>
      <c r="WHY1041" s="45"/>
      <c r="WHZ1041" s="45"/>
      <c r="WIA1041" s="45"/>
      <c r="WIB1041" s="45"/>
      <c r="WIC1041" s="45"/>
      <c r="WID1041" s="45"/>
      <c r="WIE1041" s="45"/>
      <c r="WIF1041" s="45"/>
      <c r="WIG1041" s="45"/>
      <c r="WIH1041" s="45"/>
      <c r="WII1041" s="45"/>
      <c r="WIJ1041" s="45"/>
      <c r="WIK1041" s="45"/>
      <c r="WIL1041" s="45"/>
      <c r="WIM1041" s="45"/>
      <c r="WIN1041" s="45"/>
      <c r="WIO1041" s="45"/>
      <c r="WIP1041" s="45"/>
      <c r="WIQ1041" s="45"/>
      <c r="WIR1041" s="45"/>
      <c r="WIS1041" s="45"/>
      <c r="WIT1041" s="45"/>
      <c r="WIU1041" s="45"/>
      <c r="WIV1041" s="45"/>
      <c r="WIW1041" s="45"/>
      <c r="WIX1041" s="45"/>
      <c r="WIY1041" s="45"/>
      <c r="WIZ1041" s="45"/>
      <c r="WJA1041" s="45"/>
      <c r="WJB1041" s="45"/>
      <c r="WJC1041" s="45"/>
      <c r="WJD1041" s="45"/>
      <c r="WJE1041" s="45"/>
      <c r="WJF1041" s="45"/>
      <c r="WJG1041" s="45"/>
      <c r="WJH1041" s="45"/>
      <c r="WJI1041" s="45"/>
      <c r="WJJ1041" s="45"/>
      <c r="WJK1041" s="45"/>
      <c r="WJL1041" s="45"/>
      <c r="WJM1041" s="45"/>
      <c r="WJN1041" s="45"/>
      <c r="WJO1041" s="45"/>
      <c r="WJP1041" s="45"/>
      <c r="WJQ1041" s="45"/>
      <c r="WJR1041" s="45"/>
      <c r="WJS1041" s="45"/>
      <c r="WJT1041" s="45"/>
      <c r="WJU1041" s="45"/>
      <c r="WJV1041" s="45"/>
      <c r="WJW1041" s="45"/>
      <c r="WJX1041" s="45"/>
      <c r="WJY1041" s="45"/>
      <c r="WJZ1041" s="45"/>
      <c r="WKA1041" s="45"/>
      <c r="WKB1041" s="45"/>
      <c r="WKC1041" s="45"/>
      <c r="WKD1041" s="45"/>
      <c r="WKE1041" s="45"/>
      <c r="WKF1041" s="45"/>
      <c r="WKG1041" s="45"/>
      <c r="WKH1041" s="45"/>
      <c r="WKI1041" s="45"/>
      <c r="WKJ1041" s="45"/>
      <c r="WKK1041" s="45"/>
      <c r="WKL1041" s="45"/>
      <c r="WKM1041" s="45"/>
      <c r="WKN1041" s="45"/>
      <c r="WKO1041" s="45"/>
      <c r="WKP1041" s="45"/>
      <c r="WKQ1041" s="45"/>
      <c r="WKR1041" s="45"/>
      <c r="WKS1041" s="45"/>
      <c r="WKT1041" s="45"/>
      <c r="WKU1041" s="45"/>
      <c r="WKV1041" s="45"/>
      <c r="WKW1041" s="45"/>
      <c r="WKX1041" s="45"/>
      <c r="WKY1041" s="45"/>
      <c r="WKZ1041" s="45"/>
      <c r="WLA1041" s="45"/>
      <c r="WLB1041" s="45"/>
      <c r="WLC1041" s="45"/>
      <c r="WLD1041" s="45"/>
      <c r="WLE1041" s="45"/>
      <c r="WLF1041" s="45"/>
      <c r="WLG1041" s="45"/>
      <c r="WLH1041" s="45"/>
      <c r="WLI1041" s="45"/>
      <c r="WLJ1041" s="45"/>
      <c r="WLK1041" s="45"/>
      <c r="WLL1041" s="45"/>
      <c r="WLM1041" s="45"/>
      <c r="WLN1041" s="45"/>
      <c r="WLO1041" s="45"/>
      <c r="WLP1041" s="45"/>
      <c r="WLQ1041" s="45"/>
      <c r="WLR1041" s="45"/>
      <c r="WLS1041" s="45"/>
      <c r="WLT1041" s="45"/>
      <c r="WLU1041" s="45"/>
      <c r="WLV1041" s="45"/>
      <c r="WLW1041" s="45"/>
      <c r="WLX1041" s="45"/>
      <c r="WLY1041" s="45"/>
      <c r="WLZ1041" s="45"/>
      <c r="WMA1041" s="45"/>
      <c r="WMB1041" s="45"/>
      <c r="WMC1041" s="45"/>
      <c r="WMD1041" s="45"/>
      <c r="WME1041" s="45"/>
      <c r="WMF1041" s="45"/>
      <c r="WMG1041" s="45"/>
      <c r="WMH1041" s="45"/>
      <c r="WMI1041" s="45"/>
      <c r="WMJ1041" s="45"/>
      <c r="WMK1041" s="45"/>
      <c r="WML1041" s="45"/>
      <c r="WMM1041" s="45"/>
      <c r="WMN1041" s="45"/>
      <c r="WMO1041" s="45"/>
      <c r="WMP1041" s="45"/>
      <c r="WMQ1041" s="45"/>
      <c r="WMR1041" s="45"/>
      <c r="WMS1041" s="45"/>
      <c r="WMT1041" s="45"/>
      <c r="WMU1041" s="45"/>
      <c r="WMV1041" s="45"/>
      <c r="WMW1041" s="45"/>
      <c r="WMX1041" s="45"/>
      <c r="WMY1041" s="45"/>
      <c r="WMZ1041" s="45"/>
      <c r="WNA1041" s="45"/>
      <c r="WNB1041" s="45"/>
      <c r="WNC1041" s="45"/>
      <c r="WND1041" s="45"/>
      <c r="WNE1041" s="45"/>
      <c r="WNF1041" s="45"/>
      <c r="WNG1041" s="45"/>
      <c r="WNH1041" s="45"/>
      <c r="WNI1041" s="45"/>
      <c r="WNJ1041" s="45"/>
      <c r="WNK1041" s="45"/>
      <c r="WNL1041" s="45"/>
      <c r="WNM1041" s="45"/>
      <c r="WNN1041" s="45"/>
      <c r="WNO1041" s="45"/>
      <c r="WNP1041" s="45"/>
      <c r="WNQ1041" s="45"/>
      <c r="WNR1041" s="45"/>
      <c r="WNS1041" s="45"/>
      <c r="WNT1041" s="45"/>
      <c r="WNU1041" s="45"/>
      <c r="WNV1041" s="45"/>
      <c r="WNW1041" s="45"/>
      <c r="WNX1041" s="45"/>
      <c r="WNY1041" s="45"/>
      <c r="WNZ1041" s="45"/>
      <c r="WOA1041" s="45"/>
      <c r="WOB1041" s="45"/>
      <c r="WOC1041" s="45"/>
      <c r="WOD1041" s="45"/>
      <c r="WOE1041" s="45"/>
      <c r="WOF1041" s="45"/>
      <c r="WOG1041" s="45"/>
      <c r="WOH1041" s="45"/>
      <c r="WOI1041" s="45"/>
      <c r="WOJ1041" s="45"/>
      <c r="WOK1041" s="45"/>
      <c r="WOL1041" s="45"/>
      <c r="WOM1041" s="45"/>
      <c r="WON1041" s="45"/>
      <c r="WOO1041" s="45"/>
      <c r="WOP1041" s="45"/>
      <c r="WOQ1041" s="45"/>
      <c r="WOR1041" s="45"/>
      <c r="WOS1041" s="45"/>
      <c r="WOT1041" s="45"/>
      <c r="WOU1041" s="45"/>
      <c r="WOV1041" s="45"/>
      <c r="WOW1041" s="45"/>
      <c r="WOX1041" s="45"/>
      <c r="WOY1041" s="45"/>
      <c r="WOZ1041" s="45"/>
      <c r="WPA1041" s="45"/>
      <c r="WPB1041" s="45"/>
      <c r="WPC1041" s="45"/>
      <c r="WPD1041" s="45"/>
      <c r="WPE1041" s="45"/>
      <c r="WPF1041" s="45"/>
      <c r="WPG1041" s="45"/>
      <c r="WPH1041" s="45"/>
      <c r="WPI1041" s="45"/>
      <c r="WPJ1041" s="45"/>
      <c r="WPK1041" s="45"/>
      <c r="WPL1041" s="45"/>
      <c r="WPM1041" s="45"/>
      <c r="WPN1041" s="45"/>
      <c r="WPO1041" s="45"/>
      <c r="WPP1041" s="45"/>
      <c r="WPQ1041" s="45"/>
      <c r="WPR1041" s="45"/>
      <c r="WPS1041" s="45"/>
      <c r="WPT1041" s="45"/>
      <c r="WPU1041" s="45"/>
      <c r="WPV1041" s="45"/>
      <c r="WPW1041" s="45"/>
      <c r="WPX1041" s="45"/>
      <c r="WPY1041" s="45"/>
      <c r="WPZ1041" s="45"/>
      <c r="WQA1041" s="45"/>
      <c r="WQB1041" s="45"/>
      <c r="WQC1041" s="45"/>
      <c r="WQD1041" s="45"/>
      <c r="WQE1041" s="45"/>
      <c r="WQF1041" s="45"/>
      <c r="WQG1041" s="45"/>
      <c r="WQH1041" s="45"/>
      <c r="WQI1041" s="45"/>
      <c r="WQJ1041" s="45"/>
      <c r="WQK1041" s="45"/>
      <c r="WQL1041" s="45"/>
      <c r="WQM1041" s="45"/>
      <c r="WQN1041" s="45"/>
      <c r="WQO1041" s="45"/>
      <c r="WQP1041" s="45"/>
      <c r="WQQ1041" s="45"/>
      <c r="WQR1041" s="45"/>
      <c r="WQS1041" s="45"/>
      <c r="WQT1041" s="45"/>
      <c r="WQU1041" s="45"/>
      <c r="WQV1041" s="45"/>
      <c r="WQW1041" s="45"/>
      <c r="WQX1041" s="45"/>
      <c r="WQY1041" s="45"/>
      <c r="WQZ1041" s="45"/>
      <c r="WRA1041" s="45"/>
      <c r="WRB1041" s="45"/>
      <c r="WRC1041" s="45"/>
      <c r="WRD1041" s="45"/>
      <c r="WRE1041" s="45"/>
      <c r="WRF1041" s="45"/>
      <c r="WRG1041" s="45"/>
      <c r="WRH1041" s="45"/>
      <c r="WRI1041" s="45"/>
      <c r="WRJ1041" s="45"/>
      <c r="WRK1041" s="45"/>
      <c r="WRL1041" s="45"/>
      <c r="WRM1041" s="45"/>
      <c r="WRN1041" s="45"/>
      <c r="WRO1041" s="45"/>
      <c r="WRP1041" s="45"/>
      <c r="WRQ1041" s="45"/>
      <c r="WRR1041" s="45"/>
      <c r="WRS1041" s="45"/>
      <c r="WRT1041" s="45"/>
      <c r="WRU1041" s="45"/>
      <c r="WRV1041" s="45"/>
      <c r="WRW1041" s="45"/>
      <c r="WRX1041" s="45"/>
      <c r="WRY1041" s="45"/>
      <c r="WRZ1041" s="45"/>
      <c r="WSA1041" s="45"/>
      <c r="WSB1041" s="45"/>
      <c r="WSC1041" s="45"/>
      <c r="WSD1041" s="45"/>
      <c r="WSE1041" s="45"/>
      <c r="WSF1041" s="45"/>
      <c r="WSG1041" s="45"/>
      <c r="WSH1041" s="45"/>
      <c r="WSI1041" s="45"/>
      <c r="WSJ1041" s="45"/>
      <c r="WSK1041" s="45"/>
      <c r="WSL1041" s="45"/>
      <c r="WSM1041" s="45"/>
      <c r="WSN1041" s="45"/>
      <c r="WSO1041" s="45"/>
      <c r="WSP1041" s="45"/>
      <c r="WSQ1041" s="45"/>
      <c r="WSR1041" s="45"/>
      <c r="WSS1041" s="45"/>
      <c r="WST1041" s="45"/>
      <c r="WSU1041" s="45"/>
      <c r="WSV1041" s="45"/>
      <c r="WSW1041" s="45"/>
      <c r="WSX1041" s="45"/>
      <c r="WSY1041" s="45"/>
      <c r="WSZ1041" s="45"/>
      <c r="WTA1041" s="45"/>
      <c r="WTB1041" s="45"/>
      <c r="WTC1041" s="45"/>
      <c r="WTD1041" s="45"/>
      <c r="WTE1041" s="45"/>
      <c r="WTF1041" s="45"/>
      <c r="WTG1041" s="45"/>
      <c r="WTH1041" s="45"/>
      <c r="WTI1041" s="45"/>
      <c r="WTJ1041" s="45"/>
      <c r="WTK1041" s="45"/>
      <c r="WTL1041" s="45"/>
      <c r="WTM1041" s="45"/>
      <c r="WTN1041" s="45"/>
      <c r="WTO1041" s="45"/>
      <c r="WTP1041" s="45"/>
      <c r="WTQ1041" s="45"/>
      <c r="WTR1041" s="45"/>
      <c r="WTS1041" s="45"/>
      <c r="WTT1041" s="45"/>
      <c r="WTU1041" s="45"/>
      <c r="WTV1041" s="45"/>
      <c r="WTW1041" s="45"/>
      <c r="WTX1041" s="45"/>
      <c r="WTY1041" s="45"/>
      <c r="WTZ1041" s="45"/>
      <c r="WUA1041" s="45"/>
      <c r="WUB1041" s="45"/>
      <c r="WUC1041" s="45"/>
      <c r="WUD1041" s="45"/>
      <c r="WUE1041" s="45"/>
      <c r="WUF1041" s="45"/>
      <c r="WUG1041" s="45"/>
      <c r="WUH1041" s="45"/>
      <c r="WUI1041" s="45"/>
      <c r="WUJ1041" s="45"/>
      <c r="WUK1041" s="45"/>
      <c r="WUL1041" s="45"/>
      <c r="WUM1041" s="45"/>
      <c r="WUN1041" s="45"/>
      <c r="WUO1041" s="45"/>
      <c r="WUP1041" s="45"/>
      <c r="WUQ1041" s="45"/>
      <c r="WUR1041" s="45"/>
      <c r="WUS1041" s="45"/>
      <c r="WUT1041" s="45"/>
      <c r="WUU1041" s="45"/>
      <c r="WUV1041" s="45"/>
      <c r="WUW1041" s="45"/>
      <c r="WUX1041" s="45"/>
      <c r="WUY1041" s="45"/>
      <c r="WUZ1041" s="45"/>
      <c r="WVA1041" s="45"/>
      <c r="WVB1041" s="45"/>
      <c r="WVC1041" s="45"/>
      <c r="WVD1041" s="45"/>
      <c r="WVE1041" s="45"/>
      <c r="WVF1041" s="45"/>
      <c r="WVG1041" s="45"/>
      <c r="WVH1041" s="45"/>
      <c r="WVI1041" s="45"/>
      <c r="WVJ1041" s="45"/>
      <c r="WVK1041" s="45"/>
      <c r="WVL1041" s="45"/>
      <c r="WVM1041" s="45"/>
      <c r="WVN1041" s="45"/>
      <c r="WVO1041" s="45"/>
      <c r="WVP1041" s="45"/>
      <c r="WVQ1041" s="45"/>
      <c r="WVR1041" s="45"/>
      <c r="WVS1041" s="45"/>
      <c r="WVT1041" s="45"/>
      <c r="WVU1041" s="45"/>
      <c r="WVV1041" s="45"/>
      <c r="WVW1041" s="45"/>
      <c r="WVX1041" s="45"/>
      <c r="WVY1041" s="45"/>
      <c r="WVZ1041" s="45"/>
      <c r="WWA1041" s="45"/>
      <c r="WWB1041" s="45"/>
      <c r="WWC1041" s="45"/>
      <c r="WWD1041" s="45"/>
      <c r="WWE1041" s="45"/>
      <c r="WWF1041" s="45"/>
      <c r="WWG1041" s="45"/>
      <c r="WWH1041" s="45"/>
      <c r="WWI1041" s="45"/>
      <c r="WWJ1041" s="45"/>
      <c r="WWK1041" s="45"/>
      <c r="WWL1041" s="45"/>
      <c r="WWM1041" s="45"/>
      <c r="WWN1041" s="45"/>
      <c r="WWO1041" s="45"/>
      <c r="WWP1041" s="45"/>
      <c r="WWQ1041" s="45"/>
      <c r="WWR1041" s="45"/>
      <c r="WWS1041" s="45"/>
      <c r="WWT1041" s="45"/>
      <c r="WWU1041" s="45"/>
      <c r="WWV1041" s="45"/>
      <c r="WWW1041" s="45"/>
      <c r="WWX1041" s="45"/>
      <c r="WWY1041" s="45"/>
      <c r="WWZ1041" s="45"/>
      <c r="WXA1041" s="45"/>
      <c r="WXB1041" s="45"/>
      <c r="WXC1041" s="45"/>
      <c r="WXD1041" s="45"/>
      <c r="WXE1041" s="45"/>
      <c r="WXF1041" s="45"/>
      <c r="WXG1041" s="45"/>
      <c r="WXH1041" s="45"/>
      <c r="WXI1041" s="45"/>
      <c r="WXJ1041" s="45"/>
      <c r="WXK1041" s="45"/>
      <c r="WXL1041" s="45"/>
      <c r="WXM1041" s="45"/>
      <c r="WXN1041" s="45"/>
      <c r="WXO1041" s="45"/>
      <c r="WXP1041" s="45"/>
      <c r="WXQ1041" s="45"/>
      <c r="WXR1041" s="45"/>
      <c r="WXS1041" s="45"/>
      <c r="WXT1041" s="45"/>
      <c r="WXU1041" s="45"/>
      <c r="WXV1041" s="45"/>
      <c r="WXW1041" s="45"/>
      <c r="WXX1041" s="45"/>
      <c r="WXY1041" s="45"/>
    </row>
    <row r="1042" spans="1:16197" s="44" customFormat="1" ht="35.25" x14ac:dyDescent="0.5">
      <c r="B1042" s="233" t="s">
        <v>17258</v>
      </c>
      <c r="C1042" s="251"/>
      <c r="D1042" s="223" t="s">
        <v>17004</v>
      </c>
      <c r="E1042" s="224" t="s">
        <v>17004</v>
      </c>
      <c r="F1042" s="224" t="s">
        <v>17004</v>
      </c>
      <c r="G1042" s="224" t="s">
        <v>17004</v>
      </c>
      <c r="H1042" s="224" t="s">
        <v>17004</v>
      </c>
      <c r="I1042" s="229">
        <f>I1043+I1045+I1048</f>
        <v>40301.5</v>
      </c>
      <c r="J1042" s="229">
        <f>J1043+J1045+J1048</f>
        <v>32750.800000000003</v>
      </c>
      <c r="K1042" s="230">
        <f t="shared" ref="K1042" si="491">K1043+K1045+K1048</f>
        <v>1371</v>
      </c>
      <c r="L1042" s="224" t="s">
        <v>17004</v>
      </c>
      <c r="M1042" s="224" t="s">
        <v>17004</v>
      </c>
      <c r="N1042" s="227" t="s">
        <v>17004</v>
      </c>
      <c r="O1042" s="231">
        <f>O1043+O1045+O1048</f>
        <v>29722927</v>
      </c>
      <c r="P1042" s="231">
        <f t="shared" ref="P1042:S1042" si="492">P1043+P1045+P1048</f>
        <v>0</v>
      </c>
      <c r="Q1042" s="229">
        <f t="shared" si="492"/>
        <v>15498353.449999999</v>
      </c>
      <c r="R1042" s="229">
        <f t="shared" si="492"/>
        <v>0</v>
      </c>
      <c r="S1042" s="229">
        <f t="shared" si="492"/>
        <v>14224573.550000001</v>
      </c>
      <c r="T1042" s="225">
        <f t="shared" si="490"/>
        <v>737.51416200389565</v>
      </c>
      <c r="U1042" s="245">
        <f>MAX(U1043:U1049)</f>
        <v>1170.49</v>
      </c>
      <c r="V1042"/>
      <c r="W1042" s="45"/>
      <c r="X1042" s="45"/>
      <c r="Y1042" s="45"/>
      <c r="Z1042" s="45"/>
      <c r="AA1042" s="45"/>
      <c r="AB1042" s="45"/>
      <c r="AC1042" s="45"/>
      <c r="AD1042" s="45"/>
      <c r="AE1042" s="45"/>
      <c r="AF1042" s="45"/>
      <c r="AG1042" s="45"/>
      <c r="AH1042" s="45"/>
      <c r="AI1042" s="45"/>
      <c r="AJ1042" s="45"/>
      <c r="AK1042" s="45"/>
      <c r="AL1042" s="45"/>
      <c r="AM1042" s="45"/>
      <c r="AN1042" s="45"/>
      <c r="AO1042" s="45"/>
      <c r="AP1042" s="45"/>
      <c r="AQ1042" s="45"/>
      <c r="AR1042" s="45"/>
      <c r="AS1042" s="45"/>
      <c r="AT1042" s="45"/>
      <c r="AU1042" s="45"/>
      <c r="AV1042" s="45"/>
      <c r="AW1042" s="45"/>
      <c r="AX1042" s="45"/>
      <c r="AY1042" s="45"/>
      <c r="AZ1042" s="45"/>
      <c r="BA1042" s="45"/>
      <c r="BB1042" s="45"/>
      <c r="BC1042" s="45"/>
      <c r="BD1042" s="45"/>
      <c r="BE1042" s="45"/>
      <c r="BF1042" s="45"/>
      <c r="BG1042" s="45"/>
      <c r="BH1042" s="45"/>
      <c r="BI1042" s="45"/>
      <c r="BJ1042" s="45"/>
      <c r="BK1042" s="45"/>
      <c r="BL1042" s="45"/>
      <c r="BM1042" s="45"/>
      <c r="BN1042" s="45"/>
      <c r="BO1042" s="45"/>
      <c r="BP1042" s="45"/>
      <c r="BQ1042" s="45"/>
      <c r="BR1042" s="45"/>
      <c r="BS1042" s="45"/>
      <c r="BT1042" s="45"/>
      <c r="BU1042" s="45"/>
      <c r="BV1042" s="45"/>
      <c r="BW1042" s="45"/>
      <c r="BX1042" s="45"/>
      <c r="BY1042" s="45"/>
      <c r="BZ1042" s="45"/>
      <c r="CA1042" s="45"/>
      <c r="CB1042" s="45"/>
      <c r="CC1042" s="45"/>
      <c r="CD1042" s="45"/>
      <c r="CE1042" s="45"/>
      <c r="CF1042" s="45"/>
      <c r="CG1042" s="45"/>
      <c r="CH1042" s="45"/>
      <c r="CI1042" s="45"/>
      <c r="CJ1042" s="45"/>
      <c r="CK1042" s="45"/>
      <c r="CL1042" s="45"/>
      <c r="CM1042" s="45"/>
      <c r="CN1042" s="45"/>
      <c r="CO1042" s="45"/>
      <c r="CP1042" s="45"/>
      <c r="CQ1042" s="45"/>
      <c r="CR1042" s="45"/>
      <c r="CS1042" s="45"/>
      <c r="CT1042" s="45"/>
      <c r="CU1042" s="45"/>
      <c r="CV1042" s="45"/>
      <c r="CW1042" s="45"/>
      <c r="CX1042" s="45"/>
      <c r="CY1042" s="45"/>
      <c r="CZ1042" s="45"/>
      <c r="DA1042" s="45"/>
      <c r="DB1042" s="45"/>
      <c r="DC1042" s="45"/>
      <c r="DD1042" s="45"/>
      <c r="DE1042" s="45"/>
      <c r="DF1042" s="45"/>
      <c r="DG1042" s="45"/>
      <c r="DH1042" s="45"/>
      <c r="DI1042" s="45"/>
      <c r="DJ1042" s="45"/>
      <c r="DK1042" s="45"/>
      <c r="DL1042" s="45"/>
      <c r="DM1042" s="45"/>
      <c r="DN1042" s="45"/>
      <c r="DO1042" s="45"/>
      <c r="DP1042" s="45"/>
      <c r="DQ1042" s="45"/>
      <c r="DR1042" s="45"/>
      <c r="DS1042" s="45"/>
      <c r="DT1042" s="45"/>
      <c r="DU1042" s="45"/>
      <c r="DV1042" s="45"/>
      <c r="DW1042" s="45"/>
      <c r="DX1042" s="45"/>
      <c r="DY1042" s="45"/>
      <c r="DZ1042" s="45"/>
      <c r="EA1042" s="45"/>
      <c r="EB1042" s="45"/>
      <c r="EC1042" s="45"/>
      <c r="ED1042" s="45"/>
      <c r="EE1042" s="45"/>
      <c r="EF1042" s="45"/>
      <c r="EG1042" s="45"/>
      <c r="EH1042" s="45"/>
      <c r="EI1042" s="45"/>
      <c r="EJ1042" s="45"/>
      <c r="EK1042" s="45"/>
      <c r="EL1042" s="45"/>
      <c r="EM1042" s="45"/>
      <c r="EN1042" s="45"/>
      <c r="EO1042" s="45"/>
      <c r="EP1042" s="45"/>
      <c r="EQ1042" s="45"/>
      <c r="ER1042" s="45"/>
      <c r="ES1042" s="45"/>
      <c r="ET1042" s="45"/>
      <c r="EU1042" s="45"/>
      <c r="EV1042" s="45"/>
      <c r="EW1042" s="45"/>
      <c r="EX1042" s="45"/>
      <c r="EY1042" s="45"/>
      <c r="EZ1042" s="45"/>
      <c r="FA1042" s="45"/>
      <c r="FB1042" s="45"/>
      <c r="FC1042" s="45"/>
      <c r="FD1042" s="45"/>
      <c r="FE1042" s="45"/>
      <c r="FF1042" s="45"/>
      <c r="FG1042" s="45"/>
      <c r="FH1042" s="45"/>
      <c r="FI1042" s="45"/>
      <c r="FJ1042" s="45"/>
      <c r="FK1042" s="45"/>
      <c r="FL1042" s="45"/>
      <c r="FM1042" s="45"/>
      <c r="FN1042" s="45"/>
      <c r="FO1042" s="45"/>
      <c r="FP1042" s="45"/>
      <c r="FQ1042" s="45"/>
      <c r="FR1042" s="45"/>
      <c r="FS1042" s="45"/>
      <c r="FT1042" s="45"/>
      <c r="FU1042" s="45"/>
      <c r="FV1042" s="45"/>
      <c r="FW1042" s="45"/>
      <c r="FX1042" s="45"/>
      <c r="FY1042" s="45"/>
      <c r="FZ1042" s="45"/>
      <c r="GA1042" s="45"/>
      <c r="GB1042" s="45"/>
      <c r="GC1042" s="45"/>
      <c r="GD1042" s="45"/>
      <c r="GE1042" s="45"/>
      <c r="GF1042" s="45"/>
      <c r="GG1042" s="45"/>
      <c r="GH1042" s="45"/>
      <c r="GI1042" s="45"/>
      <c r="GJ1042" s="45"/>
      <c r="GK1042" s="45"/>
      <c r="GL1042" s="45"/>
      <c r="GM1042" s="45"/>
      <c r="GN1042" s="45"/>
      <c r="GO1042" s="45"/>
      <c r="GP1042" s="45"/>
      <c r="GQ1042" s="45"/>
      <c r="GR1042" s="45"/>
      <c r="GS1042" s="45"/>
      <c r="GT1042" s="45"/>
      <c r="GU1042" s="45"/>
      <c r="GV1042" s="45"/>
      <c r="GW1042" s="45"/>
      <c r="GX1042" s="45"/>
      <c r="GY1042" s="45"/>
      <c r="GZ1042" s="45"/>
      <c r="HA1042" s="45"/>
      <c r="HB1042" s="45"/>
      <c r="HC1042" s="45"/>
      <c r="HD1042" s="45"/>
      <c r="HE1042" s="45"/>
      <c r="HF1042" s="45"/>
      <c r="HG1042" s="45"/>
      <c r="HH1042" s="45"/>
      <c r="HI1042" s="45"/>
      <c r="HJ1042" s="45"/>
      <c r="HK1042" s="45"/>
      <c r="HL1042" s="45"/>
      <c r="HM1042" s="45"/>
      <c r="HN1042" s="45"/>
      <c r="HO1042" s="45"/>
      <c r="HP1042" s="45"/>
      <c r="HQ1042" s="45"/>
      <c r="HR1042" s="45"/>
      <c r="HS1042" s="45"/>
      <c r="HT1042" s="45"/>
      <c r="HU1042" s="45"/>
      <c r="HV1042" s="45"/>
      <c r="HW1042" s="45"/>
      <c r="HX1042" s="45"/>
      <c r="HY1042" s="45"/>
      <c r="HZ1042" s="45"/>
      <c r="IA1042" s="45"/>
      <c r="IB1042" s="45"/>
      <c r="IC1042" s="45"/>
      <c r="ID1042" s="45"/>
      <c r="IE1042" s="45"/>
      <c r="IF1042" s="45"/>
      <c r="IG1042" s="45"/>
      <c r="IH1042" s="45"/>
      <c r="II1042" s="45"/>
      <c r="IJ1042" s="45"/>
      <c r="IK1042" s="45"/>
      <c r="IL1042" s="45"/>
      <c r="IM1042" s="45"/>
      <c r="IN1042" s="45"/>
      <c r="IO1042" s="45"/>
      <c r="IP1042" s="45"/>
      <c r="IQ1042" s="45"/>
      <c r="IR1042" s="45"/>
      <c r="IS1042" s="45"/>
      <c r="IT1042" s="45"/>
      <c r="IU1042" s="45"/>
      <c r="IV1042" s="45"/>
      <c r="IW1042" s="45"/>
      <c r="IX1042" s="45"/>
      <c r="IY1042" s="45"/>
      <c r="IZ1042" s="45"/>
      <c r="JA1042" s="45"/>
      <c r="JB1042" s="45"/>
      <c r="JC1042" s="45"/>
      <c r="JD1042" s="45"/>
      <c r="JE1042" s="45"/>
      <c r="JF1042" s="45"/>
      <c r="JG1042" s="45"/>
      <c r="JH1042" s="45"/>
      <c r="JI1042" s="45"/>
      <c r="JJ1042" s="45"/>
      <c r="JK1042" s="45"/>
      <c r="JL1042" s="45"/>
      <c r="JM1042" s="45"/>
      <c r="JN1042" s="45"/>
      <c r="JO1042" s="45"/>
      <c r="JP1042" s="45"/>
      <c r="JQ1042" s="45"/>
      <c r="JR1042" s="45"/>
      <c r="JS1042" s="45"/>
      <c r="JT1042" s="45"/>
      <c r="JU1042" s="45"/>
      <c r="JV1042" s="45"/>
      <c r="JW1042" s="45"/>
      <c r="JX1042" s="45"/>
      <c r="JY1042" s="45"/>
      <c r="JZ1042" s="45"/>
      <c r="KA1042" s="45"/>
      <c r="KB1042" s="45"/>
      <c r="KC1042" s="45"/>
      <c r="KD1042" s="45"/>
      <c r="KE1042" s="45"/>
      <c r="KF1042" s="45"/>
      <c r="KG1042" s="45"/>
      <c r="KH1042" s="45"/>
      <c r="KI1042" s="45"/>
      <c r="KJ1042" s="45"/>
      <c r="KK1042" s="45"/>
      <c r="KL1042" s="45"/>
      <c r="KM1042" s="45"/>
      <c r="KN1042" s="45"/>
      <c r="KO1042" s="45"/>
      <c r="KP1042" s="45"/>
      <c r="KQ1042" s="45"/>
      <c r="KR1042" s="45"/>
      <c r="KS1042" s="45"/>
      <c r="KT1042" s="45"/>
      <c r="KU1042" s="45"/>
      <c r="KV1042" s="45"/>
      <c r="KW1042" s="45"/>
      <c r="KX1042" s="45"/>
      <c r="KY1042" s="45"/>
      <c r="KZ1042" s="45"/>
      <c r="LA1042" s="45"/>
      <c r="LB1042" s="45"/>
      <c r="LC1042" s="45"/>
      <c r="LD1042" s="45"/>
      <c r="LE1042" s="45"/>
      <c r="LF1042" s="45"/>
      <c r="LG1042" s="45"/>
      <c r="LH1042" s="45"/>
      <c r="LI1042" s="45"/>
      <c r="LJ1042" s="45"/>
      <c r="LK1042" s="45"/>
      <c r="LL1042" s="45"/>
      <c r="LM1042" s="45"/>
      <c r="LN1042" s="45"/>
      <c r="LO1042" s="45"/>
      <c r="LP1042" s="45"/>
      <c r="LQ1042" s="45"/>
      <c r="LR1042" s="45"/>
      <c r="LS1042" s="45"/>
      <c r="LT1042" s="45"/>
      <c r="LU1042" s="45"/>
      <c r="LV1042" s="45"/>
      <c r="LW1042" s="45"/>
      <c r="LX1042" s="45"/>
      <c r="LY1042" s="45"/>
      <c r="LZ1042" s="45"/>
      <c r="MA1042" s="45"/>
      <c r="MB1042" s="45"/>
      <c r="MC1042" s="45"/>
      <c r="MD1042" s="45"/>
      <c r="ME1042" s="45"/>
      <c r="MF1042" s="45"/>
      <c r="MG1042" s="45"/>
      <c r="MH1042" s="45"/>
      <c r="MI1042" s="45"/>
      <c r="MJ1042" s="45"/>
      <c r="MK1042" s="45"/>
      <c r="ML1042" s="45"/>
      <c r="MM1042" s="45"/>
      <c r="MN1042" s="45"/>
      <c r="MO1042" s="45"/>
      <c r="MP1042" s="45"/>
      <c r="MQ1042" s="45"/>
      <c r="MR1042" s="45"/>
      <c r="MS1042" s="45"/>
      <c r="MT1042" s="45"/>
      <c r="MU1042" s="45"/>
      <c r="MV1042" s="45"/>
      <c r="MW1042" s="45"/>
      <c r="MX1042" s="45"/>
      <c r="MY1042" s="45"/>
      <c r="MZ1042" s="45"/>
      <c r="NA1042" s="45"/>
      <c r="NB1042" s="45"/>
      <c r="NC1042" s="45"/>
      <c r="ND1042" s="45"/>
      <c r="NE1042" s="45"/>
      <c r="NF1042" s="45"/>
      <c r="NG1042" s="45"/>
      <c r="NH1042" s="45"/>
      <c r="NI1042" s="45"/>
      <c r="NJ1042" s="45"/>
      <c r="NK1042" s="45"/>
      <c r="NL1042" s="45"/>
      <c r="NM1042" s="45"/>
      <c r="NN1042" s="45"/>
      <c r="NO1042" s="45"/>
      <c r="NP1042" s="45"/>
      <c r="NQ1042" s="45"/>
      <c r="NR1042" s="45"/>
      <c r="NS1042" s="45"/>
      <c r="NT1042" s="45"/>
      <c r="NU1042" s="45"/>
      <c r="NV1042" s="45"/>
      <c r="NW1042" s="45"/>
      <c r="NX1042" s="45"/>
      <c r="NY1042" s="45"/>
      <c r="NZ1042" s="45"/>
      <c r="OA1042" s="45"/>
      <c r="OB1042" s="45"/>
      <c r="OC1042" s="45"/>
      <c r="OD1042" s="45"/>
      <c r="OE1042" s="45"/>
      <c r="OF1042" s="45"/>
      <c r="OG1042" s="45"/>
      <c r="OH1042" s="45"/>
      <c r="OI1042" s="45"/>
      <c r="OJ1042" s="45"/>
      <c r="OK1042" s="45"/>
      <c r="OL1042" s="45"/>
      <c r="OM1042" s="45"/>
      <c r="ON1042" s="45"/>
      <c r="OO1042" s="45"/>
      <c r="OP1042" s="45"/>
      <c r="OQ1042" s="45"/>
      <c r="OR1042" s="45"/>
      <c r="OS1042" s="45"/>
      <c r="OT1042" s="45"/>
      <c r="OU1042" s="45"/>
      <c r="OV1042" s="45"/>
      <c r="OW1042" s="45"/>
      <c r="OX1042" s="45"/>
      <c r="OY1042" s="45"/>
      <c r="OZ1042" s="45"/>
      <c r="PA1042" s="45"/>
      <c r="PB1042" s="45"/>
      <c r="PC1042" s="45"/>
      <c r="PD1042" s="45"/>
      <c r="PE1042" s="45"/>
      <c r="PF1042" s="45"/>
      <c r="PG1042" s="45"/>
      <c r="PH1042" s="45"/>
      <c r="PI1042" s="45"/>
      <c r="PJ1042" s="45"/>
      <c r="PK1042" s="45"/>
      <c r="PL1042" s="45"/>
      <c r="PM1042" s="45"/>
      <c r="PN1042" s="45"/>
      <c r="PO1042" s="45"/>
      <c r="PP1042" s="45"/>
      <c r="PQ1042" s="45"/>
      <c r="PR1042" s="45"/>
      <c r="PS1042" s="45"/>
      <c r="PT1042" s="45"/>
      <c r="PU1042" s="45"/>
      <c r="PV1042" s="45"/>
      <c r="PW1042" s="45"/>
      <c r="PX1042" s="45"/>
      <c r="PY1042" s="45"/>
      <c r="PZ1042" s="45"/>
      <c r="QA1042" s="45"/>
      <c r="QB1042" s="45"/>
      <c r="QC1042" s="45"/>
      <c r="QD1042" s="45"/>
      <c r="QE1042" s="45"/>
      <c r="QF1042" s="45"/>
      <c r="QG1042" s="45"/>
      <c r="QH1042" s="45"/>
      <c r="QI1042" s="45"/>
      <c r="QJ1042" s="45"/>
      <c r="QK1042" s="45"/>
      <c r="QL1042" s="45"/>
      <c r="QM1042" s="45"/>
      <c r="QN1042" s="45"/>
      <c r="QO1042" s="45"/>
      <c r="QP1042" s="45"/>
      <c r="QQ1042" s="45"/>
      <c r="QR1042" s="45"/>
      <c r="QS1042" s="45"/>
      <c r="QT1042" s="45"/>
      <c r="QU1042" s="45"/>
      <c r="QV1042" s="45"/>
      <c r="QW1042" s="45"/>
      <c r="QX1042" s="45"/>
      <c r="QY1042" s="45"/>
      <c r="QZ1042" s="45"/>
      <c r="RA1042" s="45"/>
      <c r="RB1042" s="45"/>
      <c r="RC1042" s="45"/>
      <c r="RD1042" s="45"/>
      <c r="RE1042" s="45"/>
      <c r="RF1042" s="45"/>
      <c r="RG1042" s="45"/>
      <c r="RH1042" s="45"/>
      <c r="RI1042" s="45"/>
      <c r="RJ1042" s="45"/>
      <c r="RK1042" s="45"/>
      <c r="RL1042" s="45"/>
      <c r="RM1042" s="45"/>
      <c r="RN1042" s="45"/>
      <c r="RO1042" s="45"/>
      <c r="RP1042" s="45"/>
      <c r="RQ1042" s="45"/>
      <c r="RR1042" s="45"/>
      <c r="RS1042" s="45"/>
      <c r="RT1042" s="45"/>
      <c r="RU1042" s="45"/>
      <c r="RV1042" s="45"/>
      <c r="RW1042" s="45"/>
      <c r="RX1042" s="45"/>
      <c r="RY1042" s="45"/>
      <c r="RZ1042" s="45"/>
      <c r="SA1042" s="45"/>
      <c r="SB1042" s="45"/>
      <c r="SC1042" s="45"/>
      <c r="SD1042" s="45"/>
      <c r="SE1042" s="45"/>
      <c r="SF1042" s="45"/>
      <c r="SG1042" s="45"/>
      <c r="SH1042" s="45"/>
      <c r="SI1042" s="45"/>
      <c r="SJ1042" s="45"/>
      <c r="SK1042" s="45"/>
      <c r="SL1042" s="45"/>
      <c r="SM1042" s="45"/>
      <c r="SN1042" s="45"/>
      <c r="SO1042" s="45"/>
      <c r="SP1042" s="45"/>
      <c r="SQ1042" s="45"/>
      <c r="SR1042" s="45"/>
      <c r="SS1042" s="45"/>
      <c r="ST1042" s="45"/>
      <c r="SU1042" s="45"/>
      <c r="SV1042" s="45"/>
      <c r="SW1042" s="45"/>
      <c r="SX1042" s="45"/>
      <c r="SY1042" s="45"/>
      <c r="SZ1042" s="45"/>
      <c r="TA1042" s="45"/>
      <c r="TB1042" s="45"/>
      <c r="TC1042" s="45"/>
      <c r="TD1042" s="45"/>
      <c r="TE1042" s="45"/>
      <c r="TF1042" s="45"/>
      <c r="TG1042" s="45"/>
      <c r="TH1042" s="45"/>
      <c r="TI1042" s="45"/>
      <c r="TJ1042" s="45"/>
      <c r="TK1042" s="45"/>
      <c r="TL1042" s="45"/>
      <c r="TM1042" s="45"/>
      <c r="TN1042" s="45"/>
      <c r="TO1042" s="45"/>
      <c r="TP1042" s="45"/>
      <c r="TQ1042" s="45"/>
      <c r="TR1042" s="45"/>
      <c r="TS1042" s="45"/>
      <c r="TT1042" s="45"/>
      <c r="TU1042" s="45"/>
      <c r="TV1042" s="45"/>
      <c r="TW1042" s="45"/>
      <c r="TX1042" s="45"/>
      <c r="TY1042" s="45"/>
      <c r="TZ1042" s="45"/>
      <c r="UA1042" s="45"/>
      <c r="UB1042" s="45"/>
      <c r="UC1042" s="45"/>
      <c r="UD1042" s="45"/>
      <c r="UE1042" s="45"/>
      <c r="UF1042" s="45"/>
      <c r="UG1042" s="45"/>
      <c r="UH1042" s="45"/>
      <c r="UI1042" s="45"/>
      <c r="UJ1042" s="45"/>
      <c r="UK1042" s="45"/>
      <c r="UL1042" s="45"/>
      <c r="UM1042" s="45"/>
      <c r="UN1042" s="45"/>
      <c r="UO1042" s="45"/>
      <c r="UP1042" s="45"/>
      <c r="UQ1042" s="45"/>
      <c r="UR1042" s="45"/>
      <c r="US1042" s="45"/>
      <c r="UT1042" s="45"/>
      <c r="UU1042" s="45"/>
      <c r="UV1042" s="45"/>
      <c r="UW1042" s="45"/>
      <c r="UX1042" s="45"/>
      <c r="UY1042" s="45"/>
      <c r="UZ1042" s="45"/>
      <c r="VA1042" s="45"/>
      <c r="VB1042" s="45"/>
      <c r="VC1042" s="45"/>
      <c r="VD1042" s="45"/>
      <c r="VE1042" s="45"/>
      <c r="VF1042" s="45"/>
      <c r="VG1042" s="45"/>
      <c r="VH1042" s="45"/>
      <c r="VI1042" s="45"/>
      <c r="VJ1042" s="45"/>
      <c r="VK1042" s="45"/>
      <c r="VL1042" s="45"/>
      <c r="VM1042" s="45"/>
      <c r="VN1042" s="45"/>
      <c r="VO1042" s="45"/>
      <c r="VP1042" s="45"/>
      <c r="VQ1042" s="45"/>
      <c r="VR1042" s="45"/>
      <c r="VS1042" s="45"/>
      <c r="VT1042" s="45"/>
      <c r="VU1042" s="45"/>
      <c r="VV1042" s="45"/>
      <c r="VW1042" s="45"/>
      <c r="VX1042" s="45"/>
      <c r="VY1042" s="45"/>
      <c r="VZ1042" s="45"/>
      <c r="WA1042" s="45"/>
      <c r="WB1042" s="45"/>
      <c r="WC1042" s="45"/>
      <c r="WD1042" s="45"/>
      <c r="WE1042" s="45"/>
      <c r="WF1042" s="45"/>
      <c r="WG1042" s="45"/>
      <c r="WH1042" s="45"/>
      <c r="WI1042" s="45"/>
      <c r="WJ1042" s="45"/>
      <c r="WK1042" s="45"/>
      <c r="WL1042" s="45"/>
      <c r="WM1042" s="45"/>
      <c r="WN1042" s="45"/>
      <c r="WO1042" s="45"/>
      <c r="WP1042" s="45"/>
      <c r="WQ1042" s="45"/>
      <c r="WR1042" s="45"/>
      <c r="WS1042" s="45"/>
      <c r="WT1042" s="45"/>
      <c r="WU1042" s="45"/>
      <c r="WV1042" s="45"/>
      <c r="WW1042" s="45"/>
      <c r="WX1042" s="45"/>
      <c r="WY1042" s="45"/>
      <c r="WZ1042" s="45"/>
      <c r="XA1042" s="45"/>
      <c r="XB1042" s="45"/>
      <c r="XC1042" s="45"/>
      <c r="XD1042" s="45"/>
      <c r="XE1042" s="45"/>
      <c r="XF1042" s="45"/>
      <c r="XG1042" s="45"/>
      <c r="XH1042" s="45"/>
      <c r="XI1042" s="45"/>
      <c r="XJ1042" s="45"/>
      <c r="XK1042" s="45"/>
      <c r="XL1042" s="45"/>
      <c r="XM1042" s="45"/>
      <c r="XN1042" s="45"/>
      <c r="XO1042" s="45"/>
      <c r="XP1042" s="45"/>
      <c r="XQ1042" s="45"/>
      <c r="XR1042" s="45"/>
      <c r="XS1042" s="45"/>
      <c r="XT1042" s="45"/>
      <c r="XU1042" s="45"/>
      <c r="XV1042" s="45"/>
      <c r="XW1042" s="45"/>
      <c r="XX1042" s="45"/>
      <c r="XY1042" s="45"/>
      <c r="XZ1042" s="45"/>
      <c r="YA1042" s="45"/>
      <c r="YB1042" s="45"/>
      <c r="YC1042" s="45"/>
      <c r="YD1042" s="45"/>
      <c r="YE1042" s="45"/>
      <c r="YF1042" s="45"/>
      <c r="YG1042" s="45"/>
      <c r="YH1042" s="45"/>
      <c r="YI1042" s="45"/>
      <c r="YJ1042" s="45"/>
      <c r="YK1042" s="45"/>
      <c r="YL1042" s="45"/>
      <c r="YM1042" s="45"/>
      <c r="YN1042" s="45"/>
      <c r="YO1042" s="45"/>
      <c r="YP1042" s="45"/>
      <c r="YQ1042" s="45"/>
      <c r="YR1042" s="45"/>
      <c r="YS1042" s="45"/>
      <c r="YT1042" s="45"/>
      <c r="YU1042" s="45"/>
      <c r="YV1042" s="45"/>
      <c r="YW1042" s="45"/>
      <c r="YX1042" s="45"/>
      <c r="YY1042" s="45"/>
      <c r="YZ1042" s="45"/>
      <c r="ZA1042" s="45"/>
      <c r="ZB1042" s="45"/>
      <c r="ZC1042" s="45"/>
      <c r="ZD1042" s="45"/>
      <c r="ZE1042" s="45"/>
      <c r="ZF1042" s="45"/>
      <c r="ZG1042" s="45"/>
      <c r="ZH1042" s="45"/>
      <c r="ZI1042" s="45"/>
      <c r="ZJ1042" s="45"/>
      <c r="ZK1042" s="45"/>
      <c r="ZL1042" s="45"/>
      <c r="ZM1042" s="45"/>
      <c r="ZN1042" s="45"/>
      <c r="ZO1042" s="45"/>
      <c r="ZP1042" s="45"/>
      <c r="ZQ1042" s="45"/>
      <c r="ZR1042" s="45"/>
      <c r="ZS1042" s="45"/>
      <c r="ZT1042" s="45"/>
      <c r="ZU1042" s="45"/>
      <c r="ZV1042" s="45"/>
      <c r="ZW1042" s="45"/>
      <c r="ZX1042" s="45"/>
      <c r="ZY1042" s="45"/>
      <c r="ZZ1042" s="45"/>
      <c r="AAA1042" s="45"/>
      <c r="AAB1042" s="45"/>
      <c r="AAC1042" s="45"/>
      <c r="AAD1042" s="45"/>
      <c r="AAE1042" s="45"/>
      <c r="AAF1042" s="45"/>
      <c r="AAG1042" s="45"/>
      <c r="AAH1042" s="45"/>
      <c r="AAI1042" s="45"/>
      <c r="AAJ1042" s="45"/>
      <c r="AAK1042" s="45"/>
      <c r="AAL1042" s="45"/>
      <c r="AAM1042" s="45"/>
      <c r="AAN1042" s="45"/>
      <c r="AAO1042" s="45"/>
      <c r="AAP1042" s="45"/>
      <c r="AAQ1042" s="45"/>
      <c r="AAR1042" s="45"/>
      <c r="AAS1042" s="45"/>
      <c r="AAT1042" s="45"/>
      <c r="AAU1042" s="45"/>
      <c r="AAV1042" s="45"/>
      <c r="AAW1042" s="45"/>
      <c r="AAX1042" s="45"/>
      <c r="AAY1042" s="45"/>
      <c r="AAZ1042" s="45"/>
      <c r="ABA1042" s="45"/>
      <c r="ABB1042" s="45"/>
      <c r="ABC1042" s="45"/>
      <c r="ABD1042" s="45"/>
      <c r="ABE1042" s="45"/>
      <c r="ABF1042" s="45"/>
      <c r="ABG1042" s="45"/>
      <c r="ABH1042" s="45"/>
      <c r="ABI1042" s="45"/>
      <c r="ABJ1042" s="45"/>
      <c r="ABK1042" s="45"/>
      <c r="ABL1042" s="45"/>
      <c r="ABM1042" s="45"/>
      <c r="ABN1042" s="45"/>
      <c r="ABO1042" s="45"/>
      <c r="ABP1042" s="45"/>
      <c r="ABQ1042" s="45"/>
      <c r="ABR1042" s="45"/>
      <c r="ABS1042" s="45"/>
      <c r="ABT1042" s="45"/>
      <c r="ABU1042" s="45"/>
      <c r="ABV1042" s="45"/>
      <c r="ABW1042" s="45"/>
      <c r="ABX1042" s="45"/>
      <c r="ABY1042" s="45"/>
      <c r="ABZ1042" s="45"/>
      <c r="ACA1042" s="45"/>
      <c r="ACB1042" s="45"/>
      <c r="ACC1042" s="45"/>
      <c r="ACD1042" s="45"/>
      <c r="ACE1042" s="45"/>
      <c r="ACF1042" s="45"/>
      <c r="ACG1042" s="45"/>
      <c r="ACH1042" s="45"/>
      <c r="ACI1042" s="45"/>
      <c r="ACJ1042" s="45"/>
      <c r="ACK1042" s="45"/>
      <c r="ACL1042" s="45"/>
      <c r="ACM1042" s="45"/>
      <c r="ACN1042" s="45"/>
      <c r="ACO1042" s="45"/>
      <c r="ACP1042" s="45"/>
      <c r="ACQ1042" s="45"/>
      <c r="ACR1042" s="45"/>
      <c r="ACS1042" s="45"/>
      <c r="ACT1042" s="45"/>
      <c r="ACU1042" s="45"/>
      <c r="ACV1042" s="45"/>
      <c r="ACW1042" s="45"/>
      <c r="ACX1042" s="45"/>
      <c r="ACY1042" s="45"/>
      <c r="ACZ1042" s="45"/>
      <c r="ADA1042" s="45"/>
      <c r="ADB1042" s="45"/>
      <c r="ADC1042" s="45"/>
      <c r="ADD1042" s="45"/>
      <c r="ADE1042" s="45"/>
      <c r="ADF1042" s="45"/>
      <c r="ADG1042" s="45"/>
      <c r="ADH1042" s="45"/>
      <c r="ADI1042" s="45"/>
      <c r="ADJ1042" s="45"/>
      <c r="ADK1042" s="45"/>
      <c r="ADL1042" s="45"/>
      <c r="ADM1042" s="45"/>
      <c r="ADN1042" s="45"/>
      <c r="ADO1042" s="45"/>
      <c r="ADP1042" s="45"/>
      <c r="ADQ1042" s="45"/>
      <c r="ADR1042" s="45"/>
      <c r="ADS1042" s="45"/>
      <c r="ADT1042" s="45"/>
      <c r="ADU1042" s="45"/>
      <c r="ADV1042" s="45"/>
      <c r="ADW1042" s="45"/>
      <c r="ADX1042" s="45"/>
      <c r="ADY1042" s="45"/>
      <c r="ADZ1042" s="45"/>
      <c r="AEA1042" s="45"/>
      <c r="AEB1042" s="45"/>
      <c r="AEC1042" s="45"/>
      <c r="AED1042" s="45"/>
      <c r="AEE1042" s="45"/>
      <c r="AEF1042" s="45"/>
      <c r="AEG1042" s="45"/>
      <c r="AEH1042" s="45"/>
      <c r="AEI1042" s="45"/>
      <c r="AEJ1042" s="45"/>
      <c r="AEK1042" s="45"/>
      <c r="AEL1042" s="45"/>
      <c r="AEM1042" s="45"/>
      <c r="AEN1042" s="45"/>
      <c r="AEO1042" s="45"/>
      <c r="AEP1042" s="45"/>
      <c r="AEQ1042" s="45"/>
      <c r="AER1042" s="45"/>
      <c r="AES1042" s="45"/>
      <c r="AET1042" s="45"/>
      <c r="AEU1042" s="45"/>
      <c r="AEV1042" s="45"/>
      <c r="AEW1042" s="45"/>
      <c r="AEX1042" s="45"/>
      <c r="AEY1042" s="45"/>
      <c r="AEZ1042" s="45"/>
      <c r="AFA1042" s="45"/>
      <c r="AFB1042" s="45"/>
      <c r="AFC1042" s="45"/>
      <c r="AFD1042" s="45"/>
      <c r="AFE1042" s="45"/>
      <c r="AFF1042" s="45"/>
      <c r="AFG1042" s="45"/>
      <c r="AFH1042" s="45"/>
      <c r="AFI1042" s="45"/>
      <c r="AFJ1042" s="45"/>
      <c r="AFK1042" s="45"/>
      <c r="AFL1042" s="45"/>
      <c r="AFM1042" s="45"/>
      <c r="AFN1042" s="45"/>
      <c r="AFO1042" s="45"/>
      <c r="AFP1042" s="45"/>
      <c r="AFQ1042" s="45"/>
      <c r="AFR1042" s="45"/>
      <c r="AFS1042" s="45"/>
      <c r="AFT1042" s="45"/>
      <c r="AFU1042" s="45"/>
      <c r="AFV1042" s="45"/>
      <c r="AFW1042" s="45"/>
      <c r="AFX1042" s="45"/>
      <c r="AFY1042" s="45"/>
      <c r="AFZ1042" s="45"/>
      <c r="AGA1042" s="45"/>
      <c r="AGB1042" s="45"/>
      <c r="AGC1042" s="45"/>
      <c r="AGD1042" s="45"/>
      <c r="AGE1042" s="45"/>
      <c r="AGF1042" s="45"/>
      <c r="AGG1042" s="45"/>
      <c r="AGH1042" s="45"/>
      <c r="AGI1042" s="45"/>
      <c r="AGJ1042" s="45"/>
      <c r="AGK1042" s="45"/>
      <c r="AGL1042" s="45"/>
      <c r="AGM1042" s="45"/>
      <c r="AGN1042" s="45"/>
      <c r="AGO1042" s="45"/>
      <c r="AGP1042" s="45"/>
      <c r="AGQ1042" s="45"/>
      <c r="AGR1042" s="45"/>
      <c r="AGS1042" s="45"/>
      <c r="AGT1042" s="45"/>
      <c r="AGU1042" s="45"/>
      <c r="AGV1042" s="45"/>
      <c r="AGW1042" s="45"/>
      <c r="AGX1042" s="45"/>
      <c r="AGY1042" s="45"/>
      <c r="AGZ1042" s="45"/>
      <c r="AHA1042" s="45"/>
      <c r="AHB1042" s="45"/>
      <c r="AHC1042" s="45"/>
      <c r="AHD1042" s="45"/>
      <c r="AHE1042" s="45"/>
      <c r="AHF1042" s="45"/>
      <c r="AHG1042" s="45"/>
      <c r="AHH1042" s="45"/>
      <c r="AHI1042" s="45"/>
      <c r="AHJ1042" s="45"/>
      <c r="AHK1042" s="45"/>
      <c r="AHL1042" s="45"/>
      <c r="AHM1042" s="45"/>
      <c r="AHN1042" s="45"/>
      <c r="AHO1042" s="45"/>
      <c r="AHP1042" s="45"/>
      <c r="AHQ1042" s="45"/>
      <c r="AHR1042" s="45"/>
      <c r="AHS1042" s="45"/>
      <c r="AHT1042" s="45"/>
      <c r="AHU1042" s="45"/>
      <c r="AHV1042" s="45"/>
      <c r="AHW1042" s="45"/>
      <c r="AHX1042" s="45"/>
      <c r="AHY1042" s="45"/>
      <c r="AHZ1042" s="45"/>
      <c r="AIA1042" s="45"/>
      <c r="AIB1042" s="45"/>
      <c r="AIC1042" s="45"/>
      <c r="AID1042" s="45"/>
      <c r="AIE1042" s="45"/>
      <c r="AIF1042" s="45"/>
      <c r="AIG1042" s="45"/>
      <c r="AIH1042" s="45"/>
      <c r="AII1042" s="45"/>
      <c r="AIJ1042" s="45"/>
      <c r="AIK1042" s="45"/>
      <c r="AIL1042" s="45"/>
      <c r="AIM1042" s="45"/>
      <c r="AIN1042" s="45"/>
      <c r="AIO1042" s="45"/>
      <c r="AIP1042" s="45"/>
      <c r="AIQ1042" s="45"/>
      <c r="AIR1042" s="45"/>
      <c r="AIS1042" s="45"/>
      <c r="AIT1042" s="45"/>
      <c r="AIU1042" s="45"/>
      <c r="AIV1042" s="45"/>
      <c r="AIW1042" s="45"/>
      <c r="AIX1042" s="45"/>
      <c r="AIY1042" s="45"/>
      <c r="AIZ1042" s="45"/>
      <c r="AJA1042" s="45"/>
      <c r="AJB1042" s="45"/>
      <c r="AJC1042" s="45"/>
      <c r="AJD1042" s="45"/>
      <c r="AJE1042" s="45"/>
      <c r="AJF1042" s="45"/>
      <c r="AJG1042" s="45"/>
      <c r="AJH1042" s="45"/>
      <c r="AJI1042" s="45"/>
      <c r="AJJ1042" s="45"/>
      <c r="AJK1042" s="45"/>
      <c r="AJL1042" s="45"/>
      <c r="AJM1042" s="45"/>
      <c r="AJN1042" s="45"/>
      <c r="AJO1042" s="45"/>
      <c r="AJP1042" s="45"/>
      <c r="AJQ1042" s="45"/>
      <c r="AJR1042" s="45"/>
      <c r="AJS1042" s="45"/>
      <c r="AJT1042" s="45"/>
      <c r="AJU1042" s="45"/>
      <c r="AJV1042" s="45"/>
      <c r="AJW1042" s="45"/>
      <c r="AJX1042" s="45"/>
      <c r="AJY1042" s="45"/>
      <c r="AJZ1042" s="45"/>
      <c r="AKA1042" s="45"/>
      <c r="AKB1042" s="45"/>
      <c r="AKC1042" s="45"/>
      <c r="AKD1042" s="45"/>
      <c r="AKE1042" s="45"/>
      <c r="AKF1042" s="45"/>
      <c r="AKG1042" s="45"/>
      <c r="AKH1042" s="45"/>
      <c r="AKI1042" s="45"/>
      <c r="AKJ1042" s="45"/>
      <c r="AKK1042" s="45"/>
      <c r="AKL1042" s="45"/>
      <c r="AKM1042" s="45"/>
      <c r="AKN1042" s="45"/>
      <c r="AKO1042" s="45"/>
      <c r="AKP1042" s="45"/>
      <c r="AKQ1042" s="45"/>
      <c r="AKR1042" s="45"/>
      <c r="AKS1042" s="45"/>
      <c r="AKT1042" s="45"/>
      <c r="AKU1042" s="45"/>
      <c r="AKV1042" s="45"/>
      <c r="AKW1042" s="45"/>
      <c r="AKX1042" s="45"/>
      <c r="AKY1042" s="45"/>
      <c r="AKZ1042" s="45"/>
      <c r="ALA1042" s="45"/>
      <c r="ALB1042" s="45"/>
      <c r="ALC1042" s="45"/>
      <c r="ALD1042" s="45"/>
      <c r="ALE1042" s="45"/>
      <c r="ALF1042" s="45"/>
      <c r="ALG1042" s="45"/>
      <c r="ALH1042" s="45"/>
      <c r="ALI1042" s="45"/>
      <c r="ALJ1042" s="45"/>
      <c r="ALK1042" s="45"/>
      <c r="ALL1042" s="45"/>
      <c r="ALM1042" s="45"/>
      <c r="ALN1042" s="45"/>
      <c r="ALO1042" s="45"/>
      <c r="ALP1042" s="45"/>
      <c r="ALQ1042" s="45"/>
      <c r="ALR1042" s="45"/>
      <c r="ALS1042" s="45"/>
      <c r="ALT1042" s="45"/>
      <c r="ALU1042" s="45"/>
      <c r="ALV1042" s="45"/>
      <c r="ALW1042" s="45"/>
      <c r="ALX1042" s="45"/>
      <c r="ALY1042" s="45"/>
      <c r="ALZ1042" s="45"/>
      <c r="AMA1042" s="45"/>
      <c r="AMB1042" s="45"/>
      <c r="AMC1042" s="45"/>
      <c r="AMD1042" s="45"/>
      <c r="AME1042" s="45"/>
      <c r="AMF1042" s="45"/>
      <c r="AMG1042" s="45"/>
      <c r="AMH1042" s="45"/>
      <c r="AMI1042" s="45"/>
      <c r="AMJ1042" s="45"/>
      <c r="AMK1042" s="45"/>
      <c r="AML1042" s="45"/>
      <c r="AMM1042" s="45"/>
      <c r="AMN1042" s="45"/>
      <c r="AMO1042" s="45"/>
      <c r="AMP1042" s="45"/>
      <c r="AMQ1042" s="45"/>
      <c r="AMR1042" s="45"/>
      <c r="AMS1042" s="45"/>
      <c r="AMT1042" s="45"/>
      <c r="AMU1042" s="45"/>
      <c r="AMV1042" s="45"/>
      <c r="AMW1042" s="45"/>
      <c r="AMX1042" s="45"/>
      <c r="AMY1042" s="45"/>
      <c r="AMZ1042" s="45"/>
      <c r="ANA1042" s="45"/>
      <c r="ANB1042" s="45"/>
      <c r="ANC1042" s="45"/>
      <c r="AND1042" s="45"/>
      <c r="ANE1042" s="45"/>
      <c r="ANF1042" s="45"/>
      <c r="ANG1042" s="45"/>
      <c r="ANH1042" s="45"/>
      <c r="ANI1042" s="45"/>
      <c r="ANJ1042" s="45"/>
      <c r="ANK1042" s="45"/>
      <c r="ANL1042" s="45"/>
      <c r="ANM1042" s="45"/>
      <c r="ANN1042" s="45"/>
      <c r="ANO1042" s="45"/>
      <c r="ANP1042" s="45"/>
      <c r="ANQ1042" s="45"/>
      <c r="ANR1042" s="45"/>
      <c r="ANS1042" s="45"/>
      <c r="ANT1042" s="45"/>
      <c r="ANU1042" s="45"/>
      <c r="ANV1042" s="45"/>
      <c r="ANW1042" s="45"/>
      <c r="ANX1042" s="45"/>
      <c r="ANY1042" s="45"/>
      <c r="ANZ1042" s="45"/>
      <c r="AOA1042" s="45"/>
      <c r="AOB1042" s="45"/>
      <c r="AOC1042" s="45"/>
      <c r="AOD1042" s="45"/>
      <c r="AOE1042" s="45"/>
      <c r="AOF1042" s="45"/>
      <c r="AOG1042" s="45"/>
      <c r="AOH1042" s="45"/>
      <c r="AOI1042" s="45"/>
      <c r="AOJ1042" s="45"/>
      <c r="AOK1042" s="45"/>
      <c r="AOL1042" s="45"/>
      <c r="AOM1042" s="45"/>
      <c r="AON1042" s="45"/>
      <c r="AOO1042" s="45"/>
      <c r="AOP1042" s="45"/>
      <c r="AOQ1042" s="45"/>
      <c r="AOR1042" s="45"/>
      <c r="AOS1042" s="45"/>
      <c r="AOT1042" s="45"/>
      <c r="AOU1042" s="45"/>
      <c r="AOV1042" s="45"/>
      <c r="AOW1042" s="45"/>
      <c r="AOX1042" s="45"/>
      <c r="AOY1042" s="45"/>
      <c r="AOZ1042" s="45"/>
      <c r="APA1042" s="45"/>
      <c r="APB1042" s="45"/>
      <c r="APC1042" s="45"/>
      <c r="APD1042" s="45"/>
      <c r="APE1042" s="45"/>
      <c r="APF1042" s="45"/>
      <c r="APG1042" s="45"/>
      <c r="APH1042" s="45"/>
      <c r="API1042" s="45"/>
      <c r="APJ1042" s="45"/>
      <c r="APK1042" s="45"/>
      <c r="APL1042" s="45"/>
      <c r="APM1042" s="45"/>
      <c r="APN1042" s="45"/>
      <c r="APO1042" s="45"/>
      <c r="APP1042" s="45"/>
      <c r="APQ1042" s="45"/>
      <c r="APR1042" s="45"/>
      <c r="APS1042" s="45"/>
      <c r="APT1042" s="45"/>
      <c r="APU1042" s="45"/>
      <c r="APV1042" s="45"/>
      <c r="APW1042" s="45"/>
      <c r="APX1042" s="45"/>
      <c r="APY1042" s="45"/>
      <c r="APZ1042" s="45"/>
      <c r="AQA1042" s="45"/>
      <c r="AQB1042" s="45"/>
      <c r="AQC1042" s="45"/>
      <c r="AQD1042" s="45"/>
      <c r="AQE1042" s="45"/>
      <c r="AQF1042" s="45"/>
      <c r="AQG1042" s="45"/>
      <c r="AQH1042" s="45"/>
      <c r="AQI1042" s="45"/>
      <c r="AQJ1042" s="45"/>
      <c r="AQK1042" s="45"/>
      <c r="AQL1042" s="45"/>
      <c r="AQM1042" s="45"/>
      <c r="AQN1042" s="45"/>
      <c r="AQO1042" s="45"/>
      <c r="AQP1042" s="45"/>
      <c r="AQQ1042" s="45"/>
      <c r="AQR1042" s="45"/>
      <c r="AQS1042" s="45"/>
      <c r="AQT1042" s="45"/>
      <c r="AQU1042" s="45"/>
      <c r="AQV1042" s="45"/>
      <c r="AQW1042" s="45"/>
      <c r="AQX1042" s="45"/>
      <c r="AQY1042" s="45"/>
      <c r="AQZ1042" s="45"/>
      <c r="ARA1042" s="45"/>
      <c r="ARB1042" s="45"/>
      <c r="ARC1042" s="45"/>
      <c r="ARD1042" s="45"/>
      <c r="ARE1042" s="45"/>
      <c r="ARF1042" s="45"/>
      <c r="ARG1042" s="45"/>
      <c r="ARH1042" s="45"/>
      <c r="ARI1042" s="45"/>
      <c r="ARJ1042" s="45"/>
      <c r="ARK1042" s="45"/>
      <c r="ARL1042" s="45"/>
      <c r="ARM1042" s="45"/>
      <c r="ARN1042" s="45"/>
      <c r="ARO1042" s="45"/>
      <c r="ARP1042" s="45"/>
      <c r="ARQ1042" s="45"/>
      <c r="ARR1042" s="45"/>
      <c r="ARS1042" s="45"/>
      <c r="ART1042" s="45"/>
      <c r="ARU1042" s="45"/>
      <c r="ARV1042" s="45"/>
      <c r="ARW1042" s="45"/>
      <c r="ARX1042" s="45"/>
      <c r="ARY1042" s="45"/>
      <c r="ARZ1042" s="45"/>
      <c r="ASA1042" s="45"/>
      <c r="ASB1042" s="45"/>
      <c r="ASC1042" s="45"/>
      <c r="ASD1042" s="45"/>
      <c r="ASE1042" s="45"/>
      <c r="ASF1042" s="45"/>
      <c r="ASG1042" s="45"/>
      <c r="ASH1042" s="45"/>
      <c r="ASI1042" s="45"/>
      <c r="ASJ1042" s="45"/>
      <c r="ASK1042" s="45"/>
      <c r="ASL1042" s="45"/>
      <c r="ASM1042" s="45"/>
      <c r="ASN1042" s="45"/>
      <c r="ASO1042" s="45"/>
      <c r="ASP1042" s="45"/>
      <c r="ASQ1042" s="45"/>
      <c r="ASR1042" s="45"/>
      <c r="ASS1042" s="45"/>
      <c r="AST1042" s="45"/>
      <c r="ASU1042" s="45"/>
      <c r="ASV1042" s="45"/>
      <c r="ASW1042" s="45"/>
      <c r="ASX1042" s="45"/>
      <c r="ASY1042" s="45"/>
      <c r="ASZ1042" s="45"/>
      <c r="ATA1042" s="45"/>
      <c r="ATB1042" s="45"/>
      <c r="ATC1042" s="45"/>
      <c r="ATD1042" s="45"/>
      <c r="ATE1042" s="45"/>
      <c r="ATF1042" s="45"/>
      <c r="ATG1042" s="45"/>
      <c r="ATH1042" s="45"/>
      <c r="ATI1042" s="45"/>
      <c r="ATJ1042" s="45"/>
      <c r="ATK1042" s="45"/>
      <c r="ATL1042" s="45"/>
      <c r="ATM1042" s="45"/>
      <c r="ATN1042" s="45"/>
      <c r="ATO1042" s="45"/>
      <c r="ATP1042" s="45"/>
      <c r="ATQ1042" s="45"/>
      <c r="ATR1042" s="45"/>
      <c r="ATS1042" s="45"/>
      <c r="ATT1042" s="45"/>
      <c r="ATU1042" s="45"/>
      <c r="ATV1042" s="45"/>
      <c r="ATW1042" s="45"/>
      <c r="ATX1042" s="45"/>
      <c r="ATY1042" s="45"/>
      <c r="ATZ1042" s="45"/>
      <c r="AUA1042" s="45"/>
      <c r="AUB1042" s="45"/>
      <c r="AUC1042" s="45"/>
      <c r="AUD1042" s="45"/>
      <c r="AUE1042" s="45"/>
      <c r="AUF1042" s="45"/>
      <c r="AUG1042" s="45"/>
      <c r="AUH1042" s="45"/>
      <c r="AUI1042" s="45"/>
      <c r="AUJ1042" s="45"/>
      <c r="AUK1042" s="45"/>
      <c r="AUL1042" s="45"/>
      <c r="AUM1042" s="45"/>
      <c r="AUN1042" s="45"/>
      <c r="AUO1042" s="45"/>
      <c r="AUP1042" s="45"/>
      <c r="AUQ1042" s="45"/>
      <c r="AUR1042" s="45"/>
      <c r="AUS1042" s="45"/>
      <c r="AUT1042" s="45"/>
      <c r="AUU1042" s="45"/>
      <c r="AUV1042" s="45"/>
      <c r="AUW1042" s="45"/>
      <c r="AUX1042" s="45"/>
      <c r="AUY1042" s="45"/>
      <c r="AUZ1042" s="45"/>
      <c r="AVA1042" s="45"/>
      <c r="AVB1042" s="45"/>
      <c r="AVC1042" s="45"/>
      <c r="AVD1042" s="45"/>
      <c r="AVE1042" s="45"/>
      <c r="AVF1042" s="45"/>
      <c r="AVG1042" s="45"/>
      <c r="AVH1042" s="45"/>
      <c r="AVI1042" s="45"/>
      <c r="AVJ1042" s="45"/>
      <c r="AVK1042" s="45"/>
      <c r="AVL1042" s="45"/>
      <c r="AVM1042" s="45"/>
      <c r="AVN1042" s="45"/>
      <c r="AVO1042" s="45"/>
      <c r="AVP1042" s="45"/>
      <c r="AVQ1042" s="45"/>
      <c r="AVR1042" s="45"/>
      <c r="AVS1042" s="45"/>
      <c r="AVT1042" s="45"/>
      <c r="AVU1042" s="45"/>
      <c r="AVV1042" s="45"/>
      <c r="AVW1042" s="45"/>
      <c r="AVX1042" s="45"/>
      <c r="AVY1042" s="45"/>
      <c r="AVZ1042" s="45"/>
      <c r="AWA1042" s="45"/>
      <c r="AWB1042" s="45"/>
      <c r="AWC1042" s="45"/>
      <c r="AWD1042" s="45"/>
      <c r="AWE1042" s="45"/>
      <c r="AWF1042" s="45"/>
      <c r="AWG1042" s="45"/>
      <c r="AWH1042" s="45"/>
      <c r="AWI1042" s="45"/>
      <c r="AWJ1042" s="45"/>
      <c r="AWK1042" s="45"/>
      <c r="AWL1042" s="45"/>
      <c r="AWM1042" s="45"/>
      <c r="AWN1042" s="45"/>
      <c r="AWO1042" s="45"/>
      <c r="AWP1042" s="45"/>
      <c r="AWQ1042" s="45"/>
      <c r="AWR1042" s="45"/>
      <c r="AWS1042" s="45"/>
      <c r="AWT1042" s="45"/>
      <c r="AWU1042" s="45"/>
      <c r="AWV1042" s="45"/>
      <c r="AWW1042" s="45"/>
      <c r="AWX1042" s="45"/>
      <c r="AWY1042" s="45"/>
      <c r="AWZ1042" s="45"/>
      <c r="AXA1042" s="45"/>
      <c r="AXB1042" s="45"/>
      <c r="AXC1042" s="45"/>
      <c r="AXD1042" s="45"/>
      <c r="AXE1042" s="45"/>
      <c r="AXF1042" s="45"/>
      <c r="AXG1042" s="45"/>
      <c r="AXH1042" s="45"/>
      <c r="AXI1042" s="45"/>
      <c r="AXJ1042" s="45"/>
      <c r="AXK1042" s="45"/>
      <c r="AXL1042" s="45"/>
      <c r="AXM1042" s="45"/>
      <c r="AXN1042" s="45"/>
      <c r="AXO1042" s="45"/>
      <c r="AXP1042" s="45"/>
      <c r="AXQ1042" s="45"/>
      <c r="AXR1042" s="45"/>
      <c r="AXS1042" s="45"/>
      <c r="AXT1042" s="45"/>
      <c r="AXU1042" s="45"/>
      <c r="AXV1042" s="45"/>
      <c r="AXW1042" s="45"/>
      <c r="AXX1042" s="45"/>
      <c r="AXY1042" s="45"/>
      <c r="AXZ1042" s="45"/>
      <c r="AYA1042" s="45"/>
      <c r="AYB1042" s="45"/>
      <c r="AYC1042" s="45"/>
      <c r="AYD1042" s="45"/>
      <c r="AYE1042" s="45"/>
      <c r="AYF1042" s="45"/>
      <c r="AYG1042" s="45"/>
      <c r="AYH1042" s="45"/>
      <c r="AYI1042" s="45"/>
      <c r="AYJ1042" s="45"/>
      <c r="AYK1042" s="45"/>
      <c r="AYL1042" s="45"/>
      <c r="AYM1042" s="45"/>
      <c r="AYN1042" s="45"/>
      <c r="AYO1042" s="45"/>
      <c r="AYP1042" s="45"/>
      <c r="AYQ1042" s="45"/>
      <c r="AYR1042" s="45"/>
      <c r="AYS1042" s="45"/>
      <c r="AYT1042" s="45"/>
      <c r="AYU1042" s="45"/>
      <c r="AYV1042" s="45"/>
      <c r="AYW1042" s="45"/>
      <c r="AYX1042" s="45"/>
      <c r="AYY1042" s="45"/>
      <c r="AYZ1042" s="45"/>
      <c r="AZA1042" s="45"/>
      <c r="AZB1042" s="45"/>
      <c r="AZC1042" s="45"/>
      <c r="AZD1042" s="45"/>
      <c r="AZE1042" s="45"/>
      <c r="AZF1042" s="45"/>
      <c r="AZG1042" s="45"/>
      <c r="AZH1042" s="45"/>
      <c r="AZI1042" s="45"/>
      <c r="AZJ1042" s="45"/>
      <c r="AZK1042" s="45"/>
      <c r="AZL1042" s="45"/>
      <c r="AZM1042" s="45"/>
      <c r="AZN1042" s="45"/>
      <c r="AZO1042" s="45"/>
      <c r="AZP1042" s="45"/>
      <c r="AZQ1042" s="45"/>
      <c r="AZR1042" s="45"/>
      <c r="AZS1042" s="45"/>
      <c r="AZT1042" s="45"/>
      <c r="AZU1042" s="45"/>
      <c r="AZV1042" s="45"/>
      <c r="AZW1042" s="45"/>
      <c r="AZX1042" s="45"/>
      <c r="AZY1042" s="45"/>
      <c r="AZZ1042" s="45"/>
      <c r="BAA1042" s="45"/>
      <c r="BAB1042" s="45"/>
      <c r="BAC1042" s="45"/>
      <c r="BAD1042" s="45"/>
      <c r="BAE1042" s="45"/>
      <c r="BAF1042" s="45"/>
      <c r="BAG1042" s="45"/>
      <c r="BAH1042" s="45"/>
      <c r="BAI1042" s="45"/>
      <c r="BAJ1042" s="45"/>
      <c r="BAK1042" s="45"/>
      <c r="BAL1042" s="45"/>
      <c r="BAM1042" s="45"/>
      <c r="BAN1042" s="45"/>
      <c r="BAO1042" s="45"/>
      <c r="BAP1042" s="45"/>
      <c r="BAQ1042" s="45"/>
      <c r="BAR1042" s="45"/>
      <c r="BAS1042" s="45"/>
      <c r="BAT1042" s="45"/>
      <c r="BAU1042" s="45"/>
      <c r="BAV1042" s="45"/>
      <c r="BAW1042" s="45"/>
      <c r="BAX1042" s="45"/>
      <c r="BAY1042" s="45"/>
      <c r="BAZ1042" s="45"/>
      <c r="BBA1042" s="45"/>
      <c r="BBB1042" s="45"/>
      <c r="BBC1042" s="45"/>
      <c r="BBD1042" s="45"/>
      <c r="BBE1042" s="45"/>
      <c r="BBF1042" s="45"/>
      <c r="BBG1042" s="45"/>
      <c r="BBH1042" s="45"/>
      <c r="BBI1042" s="45"/>
      <c r="BBJ1042" s="45"/>
      <c r="BBK1042" s="45"/>
      <c r="BBL1042" s="45"/>
      <c r="BBM1042" s="45"/>
      <c r="BBN1042" s="45"/>
      <c r="BBO1042" s="45"/>
      <c r="BBP1042" s="45"/>
      <c r="BBQ1042" s="45"/>
      <c r="BBR1042" s="45"/>
      <c r="BBS1042" s="45"/>
      <c r="BBT1042" s="45"/>
      <c r="BBU1042" s="45"/>
      <c r="BBV1042" s="45"/>
      <c r="BBW1042" s="45"/>
      <c r="BBX1042" s="45"/>
      <c r="BBY1042" s="45"/>
      <c r="BBZ1042" s="45"/>
      <c r="BCA1042" s="45"/>
      <c r="BCB1042" s="45"/>
      <c r="BCC1042" s="45"/>
      <c r="BCD1042" s="45"/>
      <c r="BCE1042" s="45"/>
      <c r="BCF1042" s="45"/>
      <c r="BCG1042" s="45"/>
      <c r="BCH1042" s="45"/>
      <c r="BCI1042" s="45"/>
      <c r="BCJ1042" s="45"/>
      <c r="BCK1042" s="45"/>
      <c r="BCL1042" s="45"/>
      <c r="BCM1042" s="45"/>
      <c r="BCN1042" s="45"/>
      <c r="BCO1042" s="45"/>
      <c r="BCP1042" s="45"/>
      <c r="BCQ1042" s="45"/>
      <c r="BCR1042" s="45"/>
      <c r="BCS1042" s="45"/>
      <c r="BCT1042" s="45"/>
      <c r="BCU1042" s="45"/>
      <c r="BCV1042" s="45"/>
      <c r="BCW1042" s="45"/>
      <c r="BCX1042" s="45"/>
      <c r="BCY1042" s="45"/>
      <c r="BCZ1042" s="45"/>
      <c r="BDA1042" s="45"/>
      <c r="BDB1042" s="45"/>
      <c r="BDC1042" s="45"/>
      <c r="BDD1042" s="45"/>
      <c r="BDE1042" s="45"/>
      <c r="BDF1042" s="45"/>
      <c r="BDG1042" s="45"/>
      <c r="BDH1042" s="45"/>
      <c r="BDI1042" s="45"/>
      <c r="BDJ1042" s="45"/>
      <c r="BDK1042" s="45"/>
      <c r="BDL1042" s="45"/>
      <c r="BDM1042" s="45"/>
      <c r="BDN1042" s="45"/>
      <c r="BDO1042" s="45"/>
      <c r="BDP1042" s="45"/>
      <c r="BDQ1042" s="45"/>
      <c r="BDR1042" s="45"/>
      <c r="BDS1042" s="45"/>
      <c r="BDT1042" s="45"/>
      <c r="BDU1042" s="45"/>
      <c r="BDV1042" s="45"/>
      <c r="BDW1042" s="45"/>
      <c r="BDX1042" s="45"/>
      <c r="BDY1042" s="45"/>
      <c r="BDZ1042" s="45"/>
      <c r="BEA1042" s="45"/>
      <c r="BEB1042" s="45"/>
      <c r="BEC1042" s="45"/>
      <c r="BED1042" s="45"/>
      <c r="BEE1042" s="45"/>
      <c r="BEF1042" s="45"/>
      <c r="BEG1042" s="45"/>
      <c r="BEH1042" s="45"/>
      <c r="BEI1042" s="45"/>
      <c r="BEJ1042" s="45"/>
      <c r="BEK1042" s="45"/>
      <c r="BEL1042" s="45"/>
      <c r="BEM1042" s="45"/>
      <c r="BEN1042" s="45"/>
      <c r="BEO1042" s="45"/>
      <c r="BEP1042" s="45"/>
      <c r="BEQ1042" s="45"/>
      <c r="BER1042" s="45"/>
      <c r="BES1042" s="45"/>
      <c r="BET1042" s="45"/>
      <c r="BEU1042" s="45"/>
      <c r="BEV1042" s="45"/>
      <c r="BEW1042" s="45"/>
      <c r="BEX1042" s="45"/>
      <c r="BEY1042" s="45"/>
      <c r="BEZ1042" s="45"/>
      <c r="BFA1042" s="45"/>
      <c r="BFB1042" s="45"/>
      <c r="BFC1042" s="45"/>
      <c r="BFD1042" s="45"/>
      <c r="BFE1042" s="45"/>
      <c r="BFF1042" s="45"/>
      <c r="BFG1042" s="45"/>
      <c r="BFH1042" s="45"/>
      <c r="BFI1042" s="45"/>
      <c r="BFJ1042" s="45"/>
      <c r="BFK1042" s="45"/>
      <c r="BFL1042" s="45"/>
      <c r="BFM1042" s="45"/>
      <c r="BFN1042" s="45"/>
      <c r="BFO1042" s="45"/>
      <c r="BFP1042" s="45"/>
      <c r="BFQ1042" s="45"/>
      <c r="BFR1042" s="45"/>
      <c r="BFS1042" s="45"/>
      <c r="BFT1042" s="45"/>
      <c r="BFU1042" s="45"/>
      <c r="BFV1042" s="45"/>
      <c r="BFW1042" s="45"/>
      <c r="BFX1042" s="45"/>
      <c r="BFY1042" s="45"/>
      <c r="BFZ1042" s="45"/>
      <c r="BGA1042" s="45"/>
      <c r="BGB1042" s="45"/>
      <c r="BGC1042" s="45"/>
      <c r="BGD1042" s="45"/>
      <c r="BGE1042" s="45"/>
      <c r="BGF1042" s="45"/>
      <c r="BGG1042" s="45"/>
      <c r="BGH1042" s="45"/>
      <c r="BGI1042" s="45"/>
      <c r="BGJ1042" s="45"/>
      <c r="BGK1042" s="45"/>
      <c r="BGL1042" s="45"/>
      <c r="BGM1042" s="45"/>
      <c r="BGN1042" s="45"/>
      <c r="BGO1042" s="45"/>
      <c r="BGP1042" s="45"/>
      <c r="BGQ1042" s="45"/>
      <c r="BGR1042" s="45"/>
      <c r="BGS1042" s="45"/>
      <c r="BGT1042" s="45"/>
      <c r="BGU1042" s="45"/>
      <c r="BGV1042" s="45"/>
      <c r="BGW1042" s="45"/>
      <c r="BGX1042" s="45"/>
      <c r="BGY1042" s="45"/>
      <c r="BGZ1042" s="45"/>
      <c r="BHA1042" s="45"/>
      <c r="BHB1042" s="45"/>
      <c r="BHC1042" s="45"/>
      <c r="BHD1042" s="45"/>
      <c r="BHE1042" s="45"/>
      <c r="BHF1042" s="45"/>
      <c r="BHG1042" s="45"/>
      <c r="BHH1042" s="45"/>
      <c r="BHI1042" s="45"/>
      <c r="BHJ1042" s="45"/>
      <c r="BHK1042" s="45"/>
      <c r="BHL1042" s="45"/>
      <c r="BHM1042" s="45"/>
      <c r="BHN1042" s="45"/>
      <c r="BHO1042" s="45"/>
      <c r="BHP1042" s="45"/>
      <c r="BHQ1042" s="45"/>
      <c r="BHR1042" s="45"/>
      <c r="BHS1042" s="45"/>
      <c r="BHT1042" s="45"/>
      <c r="BHU1042" s="45"/>
      <c r="BHV1042" s="45"/>
      <c r="BHW1042" s="45"/>
      <c r="BHX1042" s="45"/>
      <c r="BHY1042" s="45"/>
      <c r="BHZ1042" s="45"/>
      <c r="BIA1042" s="45"/>
      <c r="BIB1042" s="45"/>
      <c r="BIC1042" s="45"/>
      <c r="BID1042" s="45"/>
      <c r="BIE1042" s="45"/>
      <c r="BIF1042" s="45"/>
      <c r="BIG1042" s="45"/>
      <c r="BIH1042" s="45"/>
      <c r="BII1042" s="45"/>
      <c r="BIJ1042" s="45"/>
      <c r="BIK1042" s="45"/>
      <c r="BIL1042" s="45"/>
      <c r="BIM1042" s="45"/>
      <c r="BIN1042" s="45"/>
      <c r="BIO1042" s="45"/>
      <c r="BIP1042" s="45"/>
      <c r="BIQ1042" s="45"/>
      <c r="BIR1042" s="45"/>
      <c r="BIS1042" s="45"/>
      <c r="BIT1042" s="45"/>
      <c r="BIU1042" s="45"/>
      <c r="BIV1042" s="45"/>
      <c r="BIW1042" s="45"/>
      <c r="BIX1042" s="45"/>
      <c r="BIY1042" s="45"/>
      <c r="BIZ1042" s="45"/>
      <c r="BJA1042" s="45"/>
      <c r="BJB1042" s="45"/>
      <c r="BJC1042" s="45"/>
      <c r="BJD1042" s="45"/>
      <c r="BJE1042" s="45"/>
      <c r="BJF1042" s="45"/>
      <c r="BJG1042" s="45"/>
      <c r="BJH1042" s="45"/>
      <c r="BJI1042" s="45"/>
      <c r="BJJ1042" s="45"/>
      <c r="BJK1042" s="45"/>
      <c r="BJL1042" s="45"/>
      <c r="BJM1042" s="45"/>
      <c r="BJN1042" s="45"/>
      <c r="BJO1042" s="45"/>
      <c r="BJP1042" s="45"/>
      <c r="BJQ1042" s="45"/>
      <c r="BJR1042" s="45"/>
      <c r="BJS1042" s="45"/>
      <c r="BJT1042" s="45"/>
      <c r="BJU1042" s="45"/>
      <c r="BJV1042" s="45"/>
      <c r="BJW1042" s="45"/>
      <c r="BJX1042" s="45"/>
      <c r="BJY1042" s="45"/>
      <c r="BJZ1042" s="45"/>
      <c r="BKA1042" s="45"/>
      <c r="BKB1042" s="45"/>
      <c r="BKC1042" s="45"/>
      <c r="BKD1042" s="45"/>
      <c r="BKE1042" s="45"/>
      <c r="BKF1042" s="45"/>
      <c r="BKG1042" s="45"/>
      <c r="BKH1042" s="45"/>
      <c r="BKI1042" s="45"/>
      <c r="BKJ1042" s="45"/>
      <c r="BKK1042" s="45"/>
      <c r="BKL1042" s="45"/>
      <c r="BKM1042" s="45"/>
      <c r="BKN1042" s="45"/>
      <c r="BKO1042" s="45"/>
      <c r="BKP1042" s="45"/>
      <c r="BKQ1042" s="45"/>
      <c r="BKR1042" s="45"/>
      <c r="BKS1042" s="45"/>
      <c r="BKT1042" s="45"/>
      <c r="BKU1042" s="45"/>
      <c r="BKV1042" s="45"/>
      <c r="BKW1042" s="45"/>
      <c r="BKX1042" s="45"/>
      <c r="BKY1042" s="45"/>
      <c r="BKZ1042" s="45"/>
      <c r="BLA1042" s="45"/>
      <c r="BLB1042" s="45"/>
      <c r="BLC1042" s="45"/>
      <c r="BLD1042" s="45"/>
      <c r="BLE1042" s="45"/>
      <c r="BLF1042" s="45"/>
      <c r="BLG1042" s="45"/>
      <c r="BLH1042" s="45"/>
      <c r="BLI1042" s="45"/>
      <c r="BLJ1042" s="45"/>
      <c r="BLK1042" s="45"/>
      <c r="BLL1042" s="45"/>
      <c r="BLM1042" s="45"/>
      <c r="BLN1042" s="45"/>
      <c r="BLO1042" s="45"/>
      <c r="BLP1042" s="45"/>
      <c r="BLQ1042" s="45"/>
      <c r="BLR1042" s="45"/>
      <c r="BLS1042" s="45"/>
      <c r="BLT1042" s="45"/>
      <c r="BLU1042" s="45"/>
      <c r="BLV1042" s="45"/>
      <c r="BLW1042" s="45"/>
      <c r="BLX1042" s="45"/>
      <c r="BLY1042" s="45"/>
      <c r="BLZ1042" s="45"/>
      <c r="BMA1042" s="45"/>
      <c r="BMB1042" s="45"/>
      <c r="BMC1042" s="45"/>
      <c r="BMD1042" s="45"/>
      <c r="BME1042" s="45"/>
      <c r="BMF1042" s="45"/>
      <c r="BMG1042" s="45"/>
      <c r="BMH1042" s="45"/>
      <c r="BMI1042" s="45"/>
      <c r="BMJ1042" s="45"/>
      <c r="BMK1042" s="45"/>
      <c r="BML1042" s="45"/>
      <c r="BMM1042" s="45"/>
      <c r="BMN1042" s="45"/>
      <c r="BMO1042" s="45"/>
      <c r="BMP1042" s="45"/>
      <c r="BMQ1042" s="45"/>
      <c r="BMR1042" s="45"/>
      <c r="BMS1042" s="45"/>
      <c r="BMT1042" s="45"/>
      <c r="BMU1042" s="45"/>
      <c r="BMV1042" s="45"/>
      <c r="BMW1042" s="45"/>
      <c r="BMX1042" s="45"/>
      <c r="BMY1042" s="45"/>
      <c r="BMZ1042" s="45"/>
      <c r="BNA1042" s="45"/>
      <c r="BNB1042" s="45"/>
      <c r="BNC1042" s="45"/>
      <c r="BND1042" s="45"/>
      <c r="BNE1042" s="45"/>
      <c r="BNF1042" s="45"/>
      <c r="BNG1042" s="45"/>
      <c r="BNH1042" s="45"/>
      <c r="BNI1042" s="45"/>
      <c r="BNJ1042" s="45"/>
      <c r="BNK1042" s="45"/>
      <c r="BNL1042" s="45"/>
      <c r="BNM1042" s="45"/>
      <c r="BNN1042" s="45"/>
      <c r="BNO1042" s="45"/>
      <c r="BNP1042" s="45"/>
      <c r="BNQ1042" s="45"/>
      <c r="BNR1042" s="45"/>
      <c r="BNS1042" s="45"/>
      <c r="BNT1042" s="45"/>
      <c r="BNU1042" s="45"/>
      <c r="BNV1042" s="45"/>
      <c r="BNW1042" s="45"/>
      <c r="BNX1042" s="45"/>
      <c r="BNY1042" s="45"/>
      <c r="BNZ1042" s="45"/>
      <c r="BOA1042" s="45"/>
      <c r="BOB1042" s="45"/>
      <c r="BOC1042" s="45"/>
      <c r="BOD1042" s="45"/>
      <c r="BOE1042" s="45"/>
      <c r="BOF1042" s="45"/>
      <c r="BOG1042" s="45"/>
      <c r="BOH1042" s="45"/>
      <c r="BOI1042" s="45"/>
      <c r="BOJ1042" s="45"/>
      <c r="BOK1042" s="45"/>
      <c r="BOL1042" s="45"/>
      <c r="BOM1042" s="45"/>
      <c r="BON1042" s="45"/>
      <c r="BOO1042" s="45"/>
      <c r="BOP1042" s="45"/>
      <c r="BOQ1042" s="45"/>
      <c r="BOR1042" s="45"/>
      <c r="BOS1042" s="45"/>
      <c r="BOT1042" s="45"/>
      <c r="BOU1042" s="45"/>
      <c r="BOV1042" s="45"/>
      <c r="BOW1042" s="45"/>
      <c r="BOX1042" s="45"/>
      <c r="BOY1042" s="45"/>
      <c r="BOZ1042" s="45"/>
      <c r="BPA1042" s="45"/>
      <c r="BPB1042" s="45"/>
      <c r="BPC1042" s="45"/>
      <c r="BPD1042" s="45"/>
      <c r="BPE1042" s="45"/>
      <c r="BPF1042" s="45"/>
      <c r="BPG1042" s="45"/>
      <c r="BPH1042" s="45"/>
      <c r="BPI1042" s="45"/>
      <c r="BPJ1042" s="45"/>
      <c r="BPK1042" s="45"/>
      <c r="BPL1042" s="45"/>
      <c r="BPM1042" s="45"/>
      <c r="BPN1042" s="45"/>
      <c r="BPO1042" s="45"/>
      <c r="BPP1042" s="45"/>
      <c r="BPQ1042" s="45"/>
      <c r="BPR1042" s="45"/>
      <c r="BPS1042" s="45"/>
      <c r="BPT1042" s="45"/>
      <c r="BPU1042" s="45"/>
      <c r="BPV1042" s="45"/>
      <c r="BPW1042" s="45"/>
      <c r="BPX1042" s="45"/>
      <c r="BPY1042" s="45"/>
      <c r="BPZ1042" s="45"/>
      <c r="BQA1042" s="45"/>
      <c r="BQB1042" s="45"/>
      <c r="BQC1042" s="45"/>
      <c r="BQD1042" s="45"/>
      <c r="BQE1042" s="45"/>
      <c r="BQF1042" s="45"/>
      <c r="BQG1042" s="45"/>
      <c r="BQH1042" s="45"/>
      <c r="BQI1042" s="45"/>
      <c r="BQJ1042" s="45"/>
      <c r="BQK1042" s="45"/>
      <c r="BQL1042" s="45"/>
      <c r="BQM1042" s="45"/>
      <c r="BQN1042" s="45"/>
      <c r="BQO1042" s="45"/>
      <c r="BQP1042" s="45"/>
      <c r="BQQ1042" s="45"/>
      <c r="BQR1042" s="45"/>
      <c r="BQS1042" s="45"/>
      <c r="BQT1042" s="45"/>
      <c r="BQU1042" s="45"/>
      <c r="BQV1042" s="45"/>
      <c r="BQW1042" s="45"/>
      <c r="BQX1042" s="45"/>
      <c r="BQY1042" s="45"/>
      <c r="BQZ1042" s="45"/>
      <c r="BRA1042" s="45"/>
      <c r="BRB1042" s="45"/>
      <c r="BRC1042" s="45"/>
      <c r="BRD1042" s="45"/>
      <c r="BRE1042" s="45"/>
      <c r="BRF1042" s="45"/>
      <c r="BRG1042" s="45"/>
      <c r="BRH1042" s="45"/>
      <c r="BRI1042" s="45"/>
      <c r="BRJ1042" s="45"/>
      <c r="BRK1042" s="45"/>
      <c r="BRL1042" s="45"/>
      <c r="BRM1042" s="45"/>
      <c r="BRN1042" s="45"/>
      <c r="BRO1042" s="45"/>
      <c r="BRP1042" s="45"/>
      <c r="BRQ1042" s="45"/>
      <c r="BRR1042" s="45"/>
      <c r="BRS1042" s="45"/>
      <c r="BRT1042" s="45"/>
      <c r="BRU1042" s="45"/>
      <c r="BRV1042" s="45"/>
      <c r="BRW1042" s="45"/>
      <c r="BRX1042" s="45"/>
      <c r="BRY1042" s="45"/>
      <c r="BRZ1042" s="45"/>
      <c r="BSA1042" s="45"/>
      <c r="BSB1042" s="45"/>
      <c r="BSC1042" s="45"/>
      <c r="BSD1042" s="45"/>
      <c r="BSE1042" s="45"/>
      <c r="BSF1042" s="45"/>
      <c r="BSG1042" s="45"/>
      <c r="BSH1042" s="45"/>
      <c r="BSI1042" s="45"/>
      <c r="BSJ1042" s="45"/>
      <c r="BSK1042" s="45"/>
      <c r="BSL1042" s="45"/>
      <c r="BSM1042" s="45"/>
      <c r="BSN1042" s="45"/>
      <c r="BSO1042" s="45"/>
      <c r="BSP1042" s="45"/>
      <c r="BSQ1042" s="45"/>
      <c r="BSR1042" s="45"/>
      <c r="BSS1042" s="45"/>
      <c r="BST1042" s="45"/>
      <c r="BSU1042" s="45"/>
      <c r="BSV1042" s="45"/>
      <c r="BSW1042" s="45"/>
      <c r="BSX1042" s="45"/>
      <c r="BSY1042" s="45"/>
      <c r="BSZ1042" s="45"/>
      <c r="BTA1042" s="45"/>
      <c r="BTB1042" s="45"/>
      <c r="BTC1042" s="45"/>
      <c r="BTD1042" s="45"/>
      <c r="BTE1042" s="45"/>
      <c r="BTF1042" s="45"/>
      <c r="BTG1042" s="45"/>
      <c r="BTH1042" s="45"/>
      <c r="BTI1042" s="45"/>
      <c r="BTJ1042" s="45"/>
      <c r="BTK1042" s="45"/>
      <c r="BTL1042" s="45"/>
      <c r="BTM1042" s="45"/>
      <c r="BTN1042" s="45"/>
      <c r="BTO1042" s="45"/>
      <c r="BTP1042" s="45"/>
      <c r="BTQ1042" s="45"/>
      <c r="BTR1042" s="45"/>
      <c r="BTS1042" s="45"/>
      <c r="BTT1042" s="45"/>
      <c r="BTU1042" s="45"/>
      <c r="BTV1042" s="45"/>
      <c r="BTW1042" s="45"/>
      <c r="BTX1042" s="45"/>
      <c r="BTY1042" s="45"/>
      <c r="BTZ1042" s="45"/>
      <c r="BUA1042" s="45"/>
      <c r="BUB1042" s="45"/>
      <c r="BUC1042" s="45"/>
      <c r="BUD1042" s="45"/>
      <c r="BUE1042" s="45"/>
      <c r="BUF1042" s="45"/>
      <c r="BUG1042" s="45"/>
      <c r="BUH1042" s="45"/>
      <c r="BUI1042" s="45"/>
      <c r="BUJ1042" s="45"/>
      <c r="BUK1042" s="45"/>
      <c r="BUL1042" s="45"/>
      <c r="BUM1042" s="45"/>
      <c r="BUN1042" s="45"/>
      <c r="BUO1042" s="45"/>
      <c r="BUP1042" s="45"/>
      <c r="BUQ1042" s="45"/>
      <c r="BUR1042" s="45"/>
      <c r="BUS1042" s="45"/>
      <c r="BUT1042" s="45"/>
      <c r="BUU1042" s="45"/>
      <c r="BUV1042" s="45"/>
      <c r="BUW1042" s="45"/>
      <c r="BUX1042" s="45"/>
      <c r="BUY1042" s="45"/>
      <c r="BUZ1042" s="45"/>
      <c r="BVA1042" s="45"/>
      <c r="BVB1042" s="45"/>
      <c r="BVC1042" s="45"/>
      <c r="BVD1042" s="45"/>
      <c r="BVE1042" s="45"/>
      <c r="BVF1042" s="45"/>
      <c r="BVG1042" s="45"/>
      <c r="BVH1042" s="45"/>
      <c r="BVI1042" s="45"/>
      <c r="BVJ1042" s="45"/>
      <c r="BVK1042" s="45"/>
      <c r="BVL1042" s="45"/>
      <c r="BVM1042" s="45"/>
      <c r="BVN1042" s="45"/>
      <c r="BVO1042" s="45"/>
      <c r="BVP1042" s="45"/>
      <c r="BVQ1042" s="45"/>
      <c r="BVR1042" s="45"/>
      <c r="BVS1042" s="45"/>
      <c r="BVT1042" s="45"/>
      <c r="BVU1042" s="45"/>
      <c r="BVV1042" s="45"/>
      <c r="BVW1042" s="45"/>
      <c r="BVX1042" s="45"/>
      <c r="BVY1042" s="45"/>
      <c r="BVZ1042" s="45"/>
      <c r="BWA1042" s="45"/>
      <c r="BWB1042" s="45"/>
      <c r="BWC1042" s="45"/>
      <c r="BWD1042" s="45"/>
      <c r="BWE1042" s="45"/>
      <c r="BWF1042" s="45"/>
      <c r="BWG1042" s="45"/>
      <c r="BWH1042" s="45"/>
      <c r="BWI1042" s="45"/>
      <c r="BWJ1042" s="45"/>
      <c r="BWK1042" s="45"/>
      <c r="BWL1042" s="45"/>
      <c r="BWM1042" s="45"/>
      <c r="BWN1042" s="45"/>
      <c r="BWO1042" s="45"/>
      <c r="BWP1042" s="45"/>
      <c r="BWQ1042" s="45"/>
      <c r="BWR1042" s="45"/>
      <c r="BWS1042" s="45"/>
      <c r="BWT1042" s="45"/>
      <c r="BWU1042" s="45"/>
      <c r="BWV1042" s="45"/>
      <c r="BWW1042" s="45"/>
      <c r="BWX1042" s="45"/>
      <c r="BWY1042" s="45"/>
      <c r="BWZ1042" s="45"/>
      <c r="BXA1042" s="45"/>
      <c r="BXB1042" s="45"/>
      <c r="BXC1042" s="45"/>
      <c r="BXD1042" s="45"/>
      <c r="BXE1042" s="45"/>
      <c r="BXF1042" s="45"/>
      <c r="BXG1042" s="45"/>
      <c r="BXH1042" s="45"/>
      <c r="BXI1042" s="45"/>
      <c r="BXJ1042" s="45"/>
      <c r="BXK1042" s="45"/>
      <c r="BXL1042" s="45"/>
      <c r="BXM1042" s="45"/>
      <c r="BXN1042" s="45"/>
      <c r="BXO1042" s="45"/>
      <c r="BXP1042" s="45"/>
      <c r="BXQ1042" s="45"/>
      <c r="BXR1042" s="45"/>
      <c r="BXS1042" s="45"/>
      <c r="BXT1042" s="45"/>
      <c r="BXU1042" s="45"/>
      <c r="BXV1042" s="45"/>
      <c r="BXW1042" s="45"/>
      <c r="BXX1042" s="45"/>
      <c r="BXY1042" s="45"/>
      <c r="BXZ1042" s="45"/>
      <c r="BYA1042" s="45"/>
      <c r="BYB1042" s="45"/>
      <c r="BYC1042" s="45"/>
      <c r="BYD1042" s="45"/>
      <c r="BYE1042" s="45"/>
      <c r="BYF1042" s="45"/>
      <c r="BYG1042" s="45"/>
      <c r="BYH1042" s="45"/>
      <c r="BYI1042" s="45"/>
      <c r="BYJ1042" s="45"/>
      <c r="BYK1042" s="45"/>
      <c r="BYL1042" s="45"/>
      <c r="BYM1042" s="45"/>
      <c r="BYN1042" s="45"/>
      <c r="BYO1042" s="45"/>
      <c r="BYP1042" s="45"/>
      <c r="BYQ1042" s="45"/>
      <c r="BYR1042" s="45"/>
      <c r="BYS1042" s="45"/>
      <c r="BYT1042" s="45"/>
      <c r="BYU1042" s="45"/>
      <c r="BYV1042" s="45"/>
      <c r="BYW1042" s="45"/>
      <c r="BYX1042" s="45"/>
      <c r="BYY1042" s="45"/>
      <c r="BYZ1042" s="45"/>
      <c r="BZA1042" s="45"/>
      <c r="BZB1042" s="45"/>
      <c r="BZC1042" s="45"/>
      <c r="BZD1042" s="45"/>
      <c r="BZE1042" s="45"/>
      <c r="BZF1042" s="45"/>
      <c r="BZG1042" s="45"/>
      <c r="BZH1042" s="45"/>
      <c r="BZI1042" s="45"/>
      <c r="BZJ1042" s="45"/>
      <c r="BZK1042" s="45"/>
      <c r="BZL1042" s="45"/>
      <c r="BZM1042" s="45"/>
      <c r="BZN1042" s="45"/>
      <c r="BZO1042" s="45"/>
      <c r="BZP1042" s="45"/>
      <c r="BZQ1042" s="45"/>
      <c r="BZR1042" s="45"/>
      <c r="BZS1042" s="45"/>
      <c r="BZT1042" s="45"/>
      <c r="BZU1042" s="45"/>
      <c r="BZV1042" s="45"/>
      <c r="BZW1042" s="45"/>
      <c r="BZX1042" s="45"/>
      <c r="BZY1042" s="45"/>
      <c r="BZZ1042" s="45"/>
      <c r="CAA1042" s="45"/>
      <c r="CAB1042" s="45"/>
      <c r="CAC1042" s="45"/>
      <c r="CAD1042" s="45"/>
      <c r="CAE1042" s="45"/>
      <c r="CAF1042" s="45"/>
      <c r="CAG1042" s="45"/>
      <c r="CAH1042" s="45"/>
      <c r="CAI1042" s="45"/>
      <c r="CAJ1042" s="45"/>
      <c r="CAK1042" s="45"/>
      <c r="CAL1042" s="45"/>
      <c r="CAM1042" s="45"/>
      <c r="CAN1042" s="45"/>
      <c r="CAO1042" s="45"/>
      <c r="CAP1042" s="45"/>
      <c r="CAQ1042" s="45"/>
      <c r="CAR1042" s="45"/>
      <c r="CAS1042" s="45"/>
      <c r="CAT1042" s="45"/>
      <c r="CAU1042" s="45"/>
      <c r="CAV1042" s="45"/>
      <c r="CAW1042" s="45"/>
      <c r="CAX1042" s="45"/>
      <c r="CAY1042" s="45"/>
      <c r="CAZ1042" s="45"/>
      <c r="CBA1042" s="45"/>
      <c r="CBB1042" s="45"/>
      <c r="CBC1042" s="45"/>
      <c r="CBD1042" s="45"/>
      <c r="CBE1042" s="45"/>
      <c r="CBF1042" s="45"/>
      <c r="CBG1042" s="45"/>
      <c r="CBH1042" s="45"/>
      <c r="CBI1042" s="45"/>
      <c r="CBJ1042" s="45"/>
      <c r="CBK1042" s="45"/>
      <c r="CBL1042" s="45"/>
      <c r="CBM1042" s="45"/>
      <c r="CBN1042" s="45"/>
      <c r="CBO1042" s="45"/>
      <c r="CBP1042" s="45"/>
      <c r="CBQ1042" s="45"/>
      <c r="CBR1042" s="45"/>
      <c r="CBS1042" s="45"/>
      <c r="CBT1042" s="45"/>
      <c r="CBU1042" s="45"/>
      <c r="CBV1042" s="45"/>
      <c r="CBW1042" s="45"/>
      <c r="CBX1042" s="45"/>
      <c r="CBY1042" s="45"/>
      <c r="CBZ1042" s="45"/>
      <c r="CCA1042" s="45"/>
      <c r="CCB1042" s="45"/>
      <c r="CCC1042" s="45"/>
      <c r="CCD1042" s="45"/>
      <c r="CCE1042" s="45"/>
      <c r="CCF1042" s="45"/>
      <c r="CCG1042" s="45"/>
      <c r="CCH1042" s="45"/>
      <c r="CCI1042" s="45"/>
      <c r="CCJ1042" s="45"/>
      <c r="CCK1042" s="45"/>
      <c r="CCL1042" s="45"/>
      <c r="CCM1042" s="45"/>
      <c r="CCN1042" s="45"/>
      <c r="CCO1042" s="45"/>
      <c r="CCP1042" s="45"/>
      <c r="CCQ1042" s="45"/>
      <c r="CCR1042" s="45"/>
      <c r="CCS1042" s="45"/>
      <c r="CCT1042" s="45"/>
      <c r="CCU1042" s="45"/>
      <c r="CCV1042" s="45"/>
      <c r="CCW1042" s="45"/>
      <c r="CCX1042" s="45"/>
      <c r="CCY1042" s="45"/>
      <c r="CCZ1042" s="45"/>
      <c r="CDA1042" s="45"/>
      <c r="CDB1042" s="45"/>
      <c r="CDC1042" s="45"/>
      <c r="CDD1042" s="45"/>
      <c r="CDE1042" s="45"/>
      <c r="CDF1042" s="45"/>
      <c r="CDG1042" s="45"/>
      <c r="CDH1042" s="45"/>
      <c r="CDI1042" s="45"/>
      <c r="CDJ1042" s="45"/>
      <c r="CDK1042" s="45"/>
      <c r="CDL1042" s="45"/>
      <c r="CDM1042" s="45"/>
      <c r="CDN1042" s="45"/>
      <c r="CDO1042" s="45"/>
      <c r="CDP1042" s="45"/>
      <c r="CDQ1042" s="45"/>
      <c r="CDR1042" s="45"/>
      <c r="CDS1042" s="45"/>
      <c r="CDT1042" s="45"/>
      <c r="CDU1042" s="45"/>
      <c r="CDV1042" s="45"/>
      <c r="CDW1042" s="45"/>
      <c r="CDX1042" s="45"/>
      <c r="CDY1042" s="45"/>
      <c r="CDZ1042" s="45"/>
      <c r="CEA1042" s="45"/>
      <c r="CEB1042" s="45"/>
      <c r="CEC1042" s="45"/>
      <c r="CED1042" s="45"/>
      <c r="CEE1042" s="45"/>
      <c r="CEF1042" s="45"/>
      <c r="CEG1042" s="45"/>
      <c r="CEH1042" s="45"/>
      <c r="CEI1042" s="45"/>
      <c r="CEJ1042" s="45"/>
      <c r="CEK1042" s="45"/>
      <c r="CEL1042" s="45"/>
      <c r="CEM1042" s="45"/>
      <c r="CEN1042" s="45"/>
      <c r="CEO1042" s="45"/>
      <c r="CEP1042" s="45"/>
      <c r="CEQ1042" s="45"/>
      <c r="CER1042" s="45"/>
      <c r="CES1042" s="45"/>
      <c r="CET1042" s="45"/>
      <c r="CEU1042" s="45"/>
      <c r="CEV1042" s="45"/>
      <c r="CEW1042" s="45"/>
      <c r="CEX1042" s="45"/>
      <c r="CEY1042" s="45"/>
      <c r="CEZ1042" s="45"/>
      <c r="CFA1042" s="45"/>
      <c r="CFB1042" s="45"/>
      <c r="CFC1042" s="45"/>
      <c r="CFD1042" s="45"/>
      <c r="CFE1042" s="45"/>
      <c r="CFF1042" s="45"/>
      <c r="CFG1042" s="45"/>
      <c r="CFH1042" s="45"/>
      <c r="CFI1042" s="45"/>
      <c r="CFJ1042" s="45"/>
      <c r="CFK1042" s="45"/>
      <c r="CFL1042" s="45"/>
      <c r="CFM1042" s="45"/>
      <c r="CFN1042" s="45"/>
      <c r="CFO1042" s="45"/>
      <c r="CFP1042" s="45"/>
      <c r="CFQ1042" s="45"/>
      <c r="CFR1042" s="45"/>
      <c r="CFS1042" s="45"/>
      <c r="CFT1042" s="45"/>
      <c r="CFU1042" s="45"/>
      <c r="CFV1042" s="45"/>
      <c r="CFW1042" s="45"/>
      <c r="CFX1042" s="45"/>
      <c r="CFY1042" s="45"/>
      <c r="CFZ1042" s="45"/>
      <c r="CGA1042" s="45"/>
      <c r="CGB1042" s="45"/>
      <c r="CGC1042" s="45"/>
      <c r="CGD1042" s="45"/>
      <c r="CGE1042" s="45"/>
      <c r="CGF1042" s="45"/>
      <c r="CGG1042" s="45"/>
      <c r="CGH1042" s="45"/>
      <c r="CGI1042" s="45"/>
      <c r="CGJ1042" s="45"/>
      <c r="CGK1042" s="45"/>
      <c r="CGL1042" s="45"/>
      <c r="CGM1042" s="45"/>
      <c r="CGN1042" s="45"/>
      <c r="CGO1042" s="45"/>
      <c r="CGP1042" s="45"/>
      <c r="CGQ1042" s="45"/>
      <c r="CGR1042" s="45"/>
      <c r="CGS1042" s="45"/>
      <c r="CGT1042" s="45"/>
      <c r="CGU1042" s="45"/>
      <c r="CGV1042" s="45"/>
      <c r="CGW1042" s="45"/>
      <c r="CGX1042" s="45"/>
      <c r="CGY1042" s="45"/>
      <c r="CGZ1042" s="45"/>
      <c r="CHA1042" s="45"/>
      <c r="CHB1042" s="45"/>
      <c r="CHC1042" s="45"/>
      <c r="CHD1042" s="45"/>
      <c r="CHE1042" s="45"/>
      <c r="CHF1042" s="45"/>
      <c r="CHG1042" s="45"/>
      <c r="CHH1042" s="45"/>
      <c r="CHI1042" s="45"/>
      <c r="CHJ1042" s="45"/>
      <c r="CHK1042" s="45"/>
      <c r="CHL1042" s="45"/>
      <c r="CHM1042" s="45"/>
      <c r="CHN1042" s="45"/>
      <c r="CHO1042" s="45"/>
      <c r="CHP1042" s="45"/>
      <c r="CHQ1042" s="45"/>
      <c r="CHR1042" s="45"/>
      <c r="CHS1042" s="45"/>
      <c r="CHT1042" s="45"/>
      <c r="CHU1042" s="45"/>
      <c r="CHV1042" s="45"/>
      <c r="CHW1042" s="45"/>
      <c r="CHX1042" s="45"/>
      <c r="CHY1042" s="45"/>
      <c r="CHZ1042" s="45"/>
      <c r="CIA1042" s="45"/>
      <c r="CIB1042" s="45"/>
      <c r="CIC1042" s="45"/>
      <c r="CID1042" s="45"/>
      <c r="CIE1042" s="45"/>
      <c r="CIF1042" s="45"/>
      <c r="CIG1042" s="45"/>
      <c r="CIH1042" s="45"/>
      <c r="CII1042" s="45"/>
      <c r="CIJ1042" s="45"/>
      <c r="CIK1042" s="45"/>
      <c r="CIL1042" s="45"/>
      <c r="CIM1042" s="45"/>
      <c r="CIN1042" s="45"/>
      <c r="CIO1042" s="45"/>
      <c r="CIP1042" s="45"/>
      <c r="CIQ1042" s="45"/>
      <c r="CIR1042" s="45"/>
      <c r="CIS1042" s="45"/>
      <c r="CIT1042" s="45"/>
      <c r="CIU1042" s="45"/>
      <c r="CIV1042" s="45"/>
      <c r="CIW1042" s="45"/>
      <c r="CIX1042" s="45"/>
      <c r="CIY1042" s="45"/>
      <c r="CIZ1042" s="45"/>
      <c r="CJA1042" s="45"/>
      <c r="CJB1042" s="45"/>
      <c r="CJC1042" s="45"/>
      <c r="CJD1042" s="45"/>
      <c r="CJE1042" s="45"/>
      <c r="CJF1042" s="45"/>
      <c r="CJG1042" s="45"/>
      <c r="CJH1042" s="45"/>
      <c r="CJI1042" s="45"/>
      <c r="CJJ1042" s="45"/>
      <c r="CJK1042" s="45"/>
      <c r="CJL1042" s="45"/>
      <c r="CJM1042" s="45"/>
      <c r="CJN1042" s="45"/>
      <c r="CJO1042" s="45"/>
      <c r="CJP1042" s="45"/>
      <c r="CJQ1042" s="45"/>
      <c r="CJR1042" s="45"/>
      <c r="CJS1042" s="45"/>
      <c r="CJT1042" s="45"/>
      <c r="CJU1042" s="45"/>
      <c r="CJV1042" s="45"/>
      <c r="CJW1042" s="45"/>
      <c r="CJX1042" s="45"/>
      <c r="CJY1042" s="45"/>
      <c r="CJZ1042" s="45"/>
      <c r="CKA1042" s="45"/>
      <c r="CKB1042" s="45"/>
      <c r="CKC1042" s="45"/>
      <c r="CKD1042" s="45"/>
      <c r="CKE1042" s="45"/>
      <c r="CKF1042" s="45"/>
      <c r="CKG1042" s="45"/>
      <c r="CKH1042" s="45"/>
      <c r="CKI1042" s="45"/>
      <c r="CKJ1042" s="45"/>
      <c r="CKK1042" s="45"/>
      <c r="CKL1042" s="45"/>
      <c r="CKM1042" s="45"/>
      <c r="CKN1042" s="45"/>
      <c r="CKO1042" s="45"/>
      <c r="CKP1042" s="45"/>
      <c r="CKQ1042" s="45"/>
      <c r="CKR1042" s="45"/>
      <c r="CKS1042" s="45"/>
      <c r="CKT1042" s="45"/>
      <c r="CKU1042" s="45"/>
      <c r="CKV1042" s="45"/>
      <c r="CKW1042" s="45"/>
      <c r="CKX1042" s="45"/>
      <c r="CKY1042" s="45"/>
      <c r="CKZ1042" s="45"/>
      <c r="CLA1042" s="45"/>
      <c r="CLB1042" s="45"/>
      <c r="CLC1042" s="45"/>
      <c r="CLD1042" s="45"/>
      <c r="CLE1042" s="45"/>
      <c r="CLF1042" s="45"/>
      <c r="CLG1042" s="45"/>
      <c r="CLH1042" s="45"/>
      <c r="CLI1042" s="45"/>
      <c r="CLJ1042" s="45"/>
      <c r="CLK1042" s="45"/>
      <c r="CLL1042" s="45"/>
      <c r="CLM1042" s="45"/>
      <c r="CLN1042" s="45"/>
      <c r="CLO1042" s="45"/>
      <c r="CLP1042" s="45"/>
      <c r="CLQ1042" s="45"/>
      <c r="CLR1042" s="45"/>
      <c r="CLS1042" s="45"/>
      <c r="CLT1042" s="45"/>
      <c r="CLU1042" s="45"/>
      <c r="CLV1042" s="45"/>
      <c r="CLW1042" s="45"/>
      <c r="CLX1042" s="45"/>
      <c r="CLY1042" s="45"/>
      <c r="CLZ1042" s="45"/>
      <c r="CMA1042" s="45"/>
      <c r="CMB1042" s="45"/>
      <c r="CMC1042" s="45"/>
      <c r="CMD1042" s="45"/>
      <c r="CME1042" s="45"/>
      <c r="CMF1042" s="45"/>
      <c r="CMG1042" s="45"/>
      <c r="CMH1042" s="45"/>
      <c r="CMI1042" s="45"/>
      <c r="CMJ1042" s="45"/>
      <c r="CMK1042" s="45"/>
      <c r="CML1042" s="45"/>
      <c r="CMM1042" s="45"/>
      <c r="CMN1042" s="45"/>
      <c r="CMO1042" s="45"/>
      <c r="CMP1042" s="45"/>
      <c r="CMQ1042" s="45"/>
      <c r="CMR1042" s="45"/>
      <c r="CMS1042" s="45"/>
      <c r="CMT1042" s="45"/>
      <c r="CMU1042" s="45"/>
      <c r="CMV1042" s="45"/>
      <c r="CMW1042" s="45"/>
      <c r="CMX1042" s="45"/>
      <c r="CMY1042" s="45"/>
      <c r="CMZ1042" s="45"/>
      <c r="CNA1042" s="45"/>
      <c r="CNB1042" s="45"/>
      <c r="CNC1042" s="45"/>
      <c r="CND1042" s="45"/>
      <c r="CNE1042" s="45"/>
      <c r="CNF1042" s="45"/>
      <c r="CNG1042" s="45"/>
      <c r="CNH1042" s="45"/>
      <c r="CNI1042" s="45"/>
      <c r="CNJ1042" s="45"/>
      <c r="CNK1042" s="45"/>
      <c r="CNL1042" s="45"/>
      <c r="CNM1042" s="45"/>
      <c r="CNN1042" s="45"/>
      <c r="CNO1042" s="45"/>
      <c r="CNP1042" s="45"/>
      <c r="CNQ1042" s="45"/>
      <c r="CNR1042" s="45"/>
      <c r="CNS1042" s="45"/>
      <c r="CNT1042" s="45"/>
      <c r="CNU1042" s="45"/>
      <c r="CNV1042" s="45"/>
      <c r="CNW1042" s="45"/>
      <c r="CNX1042" s="45"/>
      <c r="CNY1042" s="45"/>
      <c r="CNZ1042" s="45"/>
      <c r="COA1042" s="45"/>
      <c r="COB1042" s="45"/>
      <c r="COC1042" s="45"/>
      <c r="COD1042" s="45"/>
      <c r="COE1042" s="45"/>
      <c r="COF1042" s="45"/>
      <c r="COG1042" s="45"/>
      <c r="COH1042" s="45"/>
      <c r="COI1042" s="45"/>
      <c r="COJ1042" s="45"/>
      <c r="COK1042" s="45"/>
      <c r="COL1042" s="45"/>
      <c r="COM1042" s="45"/>
      <c r="CON1042" s="45"/>
      <c r="COO1042" s="45"/>
      <c r="COP1042" s="45"/>
      <c r="COQ1042" s="45"/>
      <c r="COR1042" s="45"/>
      <c r="COS1042" s="45"/>
      <c r="COT1042" s="45"/>
      <c r="COU1042" s="45"/>
      <c r="COV1042" s="45"/>
      <c r="COW1042" s="45"/>
      <c r="COX1042" s="45"/>
      <c r="COY1042" s="45"/>
      <c r="COZ1042" s="45"/>
      <c r="CPA1042" s="45"/>
      <c r="CPB1042" s="45"/>
      <c r="CPC1042" s="45"/>
      <c r="CPD1042" s="45"/>
      <c r="CPE1042" s="45"/>
      <c r="CPF1042" s="45"/>
      <c r="CPG1042" s="45"/>
      <c r="CPH1042" s="45"/>
      <c r="CPI1042" s="45"/>
      <c r="CPJ1042" s="45"/>
      <c r="CPK1042" s="45"/>
      <c r="CPL1042" s="45"/>
      <c r="CPM1042" s="45"/>
      <c r="CPN1042" s="45"/>
      <c r="CPO1042" s="45"/>
      <c r="CPP1042" s="45"/>
      <c r="CPQ1042" s="45"/>
      <c r="CPR1042" s="45"/>
      <c r="CPS1042" s="45"/>
      <c r="CPT1042" s="45"/>
      <c r="CPU1042" s="45"/>
      <c r="CPV1042" s="45"/>
      <c r="CPW1042" s="45"/>
      <c r="CPX1042" s="45"/>
      <c r="CPY1042" s="45"/>
      <c r="CPZ1042" s="45"/>
      <c r="CQA1042" s="45"/>
      <c r="CQB1042" s="45"/>
      <c r="CQC1042" s="45"/>
      <c r="CQD1042" s="45"/>
      <c r="CQE1042" s="45"/>
      <c r="CQF1042" s="45"/>
      <c r="CQG1042" s="45"/>
      <c r="CQH1042" s="45"/>
      <c r="CQI1042" s="45"/>
      <c r="CQJ1042" s="45"/>
      <c r="CQK1042" s="45"/>
      <c r="CQL1042" s="45"/>
      <c r="CQM1042" s="45"/>
      <c r="CQN1042" s="45"/>
      <c r="CQO1042" s="45"/>
      <c r="CQP1042" s="45"/>
      <c r="CQQ1042" s="45"/>
      <c r="CQR1042" s="45"/>
      <c r="CQS1042" s="45"/>
      <c r="CQT1042" s="45"/>
      <c r="CQU1042" s="45"/>
      <c r="CQV1042" s="45"/>
      <c r="CQW1042" s="45"/>
      <c r="CQX1042" s="45"/>
      <c r="CQY1042" s="45"/>
      <c r="CQZ1042" s="45"/>
      <c r="CRA1042" s="45"/>
      <c r="CRB1042" s="45"/>
      <c r="CRC1042" s="45"/>
      <c r="CRD1042" s="45"/>
      <c r="CRE1042" s="45"/>
      <c r="CRF1042" s="45"/>
      <c r="CRG1042" s="45"/>
      <c r="CRH1042" s="45"/>
      <c r="CRI1042" s="45"/>
      <c r="CRJ1042" s="45"/>
      <c r="CRK1042" s="45"/>
      <c r="CRL1042" s="45"/>
      <c r="CRM1042" s="45"/>
      <c r="CRN1042" s="45"/>
      <c r="CRO1042" s="45"/>
      <c r="CRP1042" s="45"/>
      <c r="CRQ1042" s="45"/>
      <c r="CRR1042" s="45"/>
      <c r="CRS1042" s="45"/>
      <c r="CRT1042" s="45"/>
      <c r="CRU1042" s="45"/>
      <c r="CRV1042" s="45"/>
      <c r="CRW1042" s="45"/>
      <c r="CRX1042" s="45"/>
      <c r="CRY1042" s="45"/>
      <c r="CRZ1042" s="45"/>
      <c r="CSA1042" s="45"/>
      <c r="CSB1042" s="45"/>
      <c r="CSC1042" s="45"/>
      <c r="CSD1042" s="45"/>
      <c r="CSE1042" s="45"/>
      <c r="CSF1042" s="45"/>
      <c r="CSG1042" s="45"/>
      <c r="CSH1042" s="45"/>
      <c r="CSI1042" s="45"/>
      <c r="CSJ1042" s="45"/>
      <c r="CSK1042" s="45"/>
      <c r="CSL1042" s="45"/>
      <c r="CSM1042" s="45"/>
      <c r="CSN1042" s="45"/>
      <c r="CSO1042" s="45"/>
      <c r="CSP1042" s="45"/>
      <c r="CSQ1042" s="45"/>
      <c r="CSR1042" s="45"/>
      <c r="CSS1042" s="45"/>
      <c r="CST1042" s="45"/>
      <c r="CSU1042" s="45"/>
      <c r="CSV1042" s="45"/>
      <c r="CSW1042" s="45"/>
      <c r="CSX1042" s="45"/>
      <c r="CSY1042" s="45"/>
      <c r="CSZ1042" s="45"/>
      <c r="CTA1042" s="45"/>
      <c r="CTB1042" s="45"/>
      <c r="CTC1042" s="45"/>
      <c r="CTD1042" s="45"/>
      <c r="CTE1042" s="45"/>
      <c r="CTF1042" s="45"/>
      <c r="CTG1042" s="45"/>
      <c r="CTH1042" s="45"/>
      <c r="CTI1042" s="45"/>
      <c r="CTJ1042" s="45"/>
      <c r="CTK1042" s="45"/>
      <c r="CTL1042" s="45"/>
      <c r="CTM1042" s="45"/>
      <c r="CTN1042" s="45"/>
      <c r="CTO1042" s="45"/>
      <c r="CTP1042" s="45"/>
      <c r="CTQ1042" s="45"/>
      <c r="CTR1042" s="45"/>
      <c r="CTS1042" s="45"/>
      <c r="CTT1042" s="45"/>
      <c r="CTU1042" s="45"/>
      <c r="CTV1042" s="45"/>
      <c r="CTW1042" s="45"/>
      <c r="CTX1042" s="45"/>
      <c r="CTY1042" s="45"/>
      <c r="CTZ1042" s="45"/>
      <c r="CUA1042" s="45"/>
      <c r="CUB1042" s="45"/>
      <c r="CUC1042" s="45"/>
      <c r="CUD1042" s="45"/>
      <c r="CUE1042" s="45"/>
      <c r="CUF1042" s="45"/>
      <c r="CUG1042" s="45"/>
      <c r="CUH1042" s="45"/>
      <c r="CUI1042" s="45"/>
      <c r="CUJ1042" s="45"/>
      <c r="CUK1042" s="45"/>
      <c r="CUL1042" s="45"/>
      <c r="CUM1042" s="45"/>
      <c r="CUN1042" s="45"/>
      <c r="CUO1042" s="45"/>
      <c r="CUP1042" s="45"/>
      <c r="CUQ1042" s="45"/>
      <c r="CUR1042" s="45"/>
      <c r="CUS1042" s="45"/>
      <c r="CUT1042" s="45"/>
      <c r="CUU1042" s="45"/>
      <c r="CUV1042" s="45"/>
      <c r="CUW1042" s="45"/>
      <c r="CUX1042" s="45"/>
      <c r="CUY1042" s="45"/>
      <c r="CUZ1042" s="45"/>
      <c r="CVA1042" s="45"/>
      <c r="CVB1042" s="45"/>
      <c r="CVC1042" s="45"/>
      <c r="CVD1042" s="45"/>
      <c r="CVE1042" s="45"/>
      <c r="CVF1042" s="45"/>
      <c r="CVG1042" s="45"/>
      <c r="CVH1042" s="45"/>
      <c r="CVI1042" s="45"/>
      <c r="CVJ1042" s="45"/>
      <c r="CVK1042" s="45"/>
      <c r="CVL1042" s="45"/>
      <c r="CVM1042" s="45"/>
      <c r="CVN1042" s="45"/>
      <c r="CVO1042" s="45"/>
      <c r="CVP1042" s="45"/>
      <c r="CVQ1042" s="45"/>
      <c r="CVR1042" s="45"/>
      <c r="CVS1042" s="45"/>
      <c r="CVT1042" s="45"/>
      <c r="CVU1042" s="45"/>
      <c r="CVV1042" s="45"/>
      <c r="CVW1042" s="45"/>
      <c r="CVX1042" s="45"/>
      <c r="CVY1042" s="45"/>
      <c r="CVZ1042" s="45"/>
      <c r="CWA1042" s="45"/>
      <c r="CWB1042" s="45"/>
      <c r="CWC1042" s="45"/>
      <c r="CWD1042" s="45"/>
      <c r="CWE1042" s="45"/>
      <c r="CWF1042" s="45"/>
      <c r="CWG1042" s="45"/>
      <c r="CWH1042" s="45"/>
      <c r="CWI1042" s="45"/>
      <c r="CWJ1042" s="45"/>
      <c r="CWK1042" s="45"/>
      <c r="CWL1042" s="45"/>
      <c r="CWM1042" s="45"/>
      <c r="CWN1042" s="45"/>
      <c r="CWO1042" s="45"/>
      <c r="CWP1042" s="45"/>
      <c r="CWQ1042" s="45"/>
      <c r="CWR1042" s="45"/>
      <c r="CWS1042" s="45"/>
      <c r="CWT1042" s="45"/>
      <c r="CWU1042" s="45"/>
      <c r="CWV1042" s="45"/>
      <c r="CWW1042" s="45"/>
      <c r="CWX1042" s="45"/>
      <c r="CWY1042" s="45"/>
      <c r="CWZ1042" s="45"/>
      <c r="CXA1042" s="45"/>
      <c r="CXB1042" s="45"/>
      <c r="CXC1042" s="45"/>
      <c r="CXD1042" s="45"/>
      <c r="CXE1042" s="45"/>
      <c r="CXF1042" s="45"/>
      <c r="CXG1042" s="45"/>
      <c r="CXH1042" s="45"/>
      <c r="CXI1042" s="45"/>
      <c r="CXJ1042" s="45"/>
      <c r="CXK1042" s="45"/>
      <c r="CXL1042" s="45"/>
      <c r="CXM1042" s="45"/>
      <c r="CXN1042" s="45"/>
      <c r="CXO1042" s="45"/>
      <c r="CXP1042" s="45"/>
      <c r="CXQ1042" s="45"/>
      <c r="CXR1042" s="45"/>
      <c r="CXS1042" s="45"/>
      <c r="CXT1042" s="45"/>
      <c r="CXU1042" s="45"/>
      <c r="CXV1042" s="45"/>
      <c r="CXW1042" s="45"/>
      <c r="CXX1042" s="45"/>
      <c r="CXY1042" s="45"/>
      <c r="CXZ1042" s="45"/>
      <c r="CYA1042" s="45"/>
      <c r="CYB1042" s="45"/>
      <c r="CYC1042" s="45"/>
      <c r="CYD1042" s="45"/>
      <c r="CYE1042" s="45"/>
      <c r="CYF1042" s="45"/>
      <c r="CYG1042" s="45"/>
      <c r="CYH1042" s="45"/>
      <c r="CYI1042" s="45"/>
      <c r="CYJ1042" s="45"/>
      <c r="CYK1042" s="45"/>
      <c r="CYL1042" s="45"/>
      <c r="CYM1042" s="45"/>
      <c r="CYN1042" s="45"/>
      <c r="CYO1042" s="45"/>
      <c r="CYP1042" s="45"/>
      <c r="CYQ1042" s="45"/>
      <c r="CYR1042" s="45"/>
      <c r="CYS1042" s="45"/>
      <c r="CYT1042" s="45"/>
      <c r="CYU1042" s="45"/>
      <c r="CYV1042" s="45"/>
      <c r="CYW1042" s="45"/>
      <c r="CYX1042" s="45"/>
      <c r="CYY1042" s="45"/>
      <c r="CYZ1042" s="45"/>
      <c r="CZA1042" s="45"/>
      <c r="CZB1042" s="45"/>
      <c r="CZC1042" s="45"/>
      <c r="CZD1042" s="45"/>
      <c r="CZE1042" s="45"/>
      <c r="CZF1042" s="45"/>
      <c r="CZG1042" s="45"/>
      <c r="CZH1042" s="45"/>
      <c r="CZI1042" s="45"/>
      <c r="CZJ1042" s="45"/>
      <c r="CZK1042" s="45"/>
      <c r="CZL1042" s="45"/>
      <c r="CZM1042" s="45"/>
      <c r="CZN1042" s="45"/>
      <c r="CZO1042" s="45"/>
      <c r="CZP1042" s="45"/>
      <c r="CZQ1042" s="45"/>
      <c r="CZR1042" s="45"/>
      <c r="CZS1042" s="45"/>
      <c r="CZT1042" s="45"/>
      <c r="CZU1042" s="45"/>
      <c r="CZV1042" s="45"/>
      <c r="CZW1042" s="45"/>
      <c r="CZX1042" s="45"/>
      <c r="CZY1042" s="45"/>
      <c r="CZZ1042" s="45"/>
      <c r="DAA1042" s="45"/>
      <c r="DAB1042" s="45"/>
      <c r="DAC1042" s="45"/>
      <c r="DAD1042" s="45"/>
      <c r="DAE1042" s="45"/>
      <c r="DAF1042" s="45"/>
      <c r="DAG1042" s="45"/>
      <c r="DAH1042" s="45"/>
      <c r="DAI1042" s="45"/>
      <c r="DAJ1042" s="45"/>
      <c r="DAK1042" s="45"/>
      <c r="DAL1042" s="45"/>
      <c r="DAM1042" s="45"/>
      <c r="DAN1042" s="45"/>
      <c r="DAO1042" s="45"/>
      <c r="DAP1042" s="45"/>
      <c r="DAQ1042" s="45"/>
      <c r="DAR1042" s="45"/>
      <c r="DAS1042" s="45"/>
      <c r="DAT1042" s="45"/>
      <c r="DAU1042" s="45"/>
      <c r="DAV1042" s="45"/>
      <c r="DAW1042" s="45"/>
      <c r="DAX1042" s="45"/>
      <c r="DAY1042" s="45"/>
      <c r="DAZ1042" s="45"/>
      <c r="DBA1042" s="45"/>
      <c r="DBB1042" s="45"/>
      <c r="DBC1042" s="45"/>
      <c r="DBD1042" s="45"/>
      <c r="DBE1042" s="45"/>
      <c r="DBF1042" s="45"/>
      <c r="DBG1042" s="45"/>
      <c r="DBH1042" s="45"/>
      <c r="DBI1042" s="45"/>
      <c r="DBJ1042" s="45"/>
      <c r="DBK1042" s="45"/>
      <c r="DBL1042" s="45"/>
      <c r="DBM1042" s="45"/>
      <c r="DBN1042" s="45"/>
      <c r="DBO1042" s="45"/>
      <c r="DBP1042" s="45"/>
      <c r="DBQ1042" s="45"/>
      <c r="DBR1042" s="45"/>
      <c r="DBS1042" s="45"/>
      <c r="DBT1042" s="45"/>
      <c r="DBU1042" s="45"/>
      <c r="DBV1042" s="45"/>
      <c r="DBW1042" s="45"/>
      <c r="DBX1042" s="45"/>
      <c r="DBY1042" s="45"/>
      <c r="DBZ1042" s="45"/>
      <c r="DCA1042" s="45"/>
      <c r="DCB1042" s="45"/>
      <c r="DCC1042" s="45"/>
      <c r="DCD1042" s="45"/>
      <c r="DCE1042" s="45"/>
      <c r="DCF1042" s="45"/>
      <c r="DCG1042" s="45"/>
      <c r="DCH1042" s="45"/>
      <c r="DCI1042" s="45"/>
      <c r="DCJ1042" s="45"/>
      <c r="DCK1042" s="45"/>
      <c r="DCL1042" s="45"/>
      <c r="DCM1042" s="45"/>
      <c r="DCN1042" s="45"/>
      <c r="DCO1042" s="45"/>
      <c r="DCP1042" s="45"/>
      <c r="DCQ1042" s="45"/>
      <c r="DCR1042" s="45"/>
      <c r="DCS1042" s="45"/>
      <c r="DCT1042" s="45"/>
      <c r="DCU1042" s="45"/>
      <c r="DCV1042" s="45"/>
      <c r="DCW1042" s="45"/>
      <c r="DCX1042" s="45"/>
      <c r="DCY1042" s="45"/>
      <c r="DCZ1042" s="45"/>
      <c r="DDA1042" s="45"/>
      <c r="DDB1042" s="45"/>
      <c r="DDC1042" s="45"/>
      <c r="DDD1042" s="45"/>
      <c r="DDE1042" s="45"/>
      <c r="DDF1042" s="45"/>
      <c r="DDG1042" s="45"/>
      <c r="DDH1042" s="45"/>
      <c r="DDI1042" s="45"/>
      <c r="DDJ1042" s="45"/>
      <c r="DDK1042" s="45"/>
      <c r="DDL1042" s="45"/>
      <c r="DDM1042" s="45"/>
      <c r="DDN1042" s="45"/>
      <c r="DDO1042" s="45"/>
      <c r="DDP1042" s="45"/>
      <c r="DDQ1042" s="45"/>
      <c r="DDR1042" s="45"/>
      <c r="DDS1042" s="45"/>
      <c r="DDT1042" s="45"/>
      <c r="DDU1042" s="45"/>
      <c r="DDV1042" s="45"/>
      <c r="DDW1042" s="45"/>
      <c r="DDX1042" s="45"/>
      <c r="DDY1042" s="45"/>
      <c r="DDZ1042" s="45"/>
      <c r="DEA1042" s="45"/>
      <c r="DEB1042" s="45"/>
      <c r="DEC1042" s="45"/>
      <c r="DED1042" s="45"/>
      <c r="DEE1042" s="45"/>
      <c r="DEF1042" s="45"/>
      <c r="DEG1042" s="45"/>
      <c r="DEH1042" s="45"/>
      <c r="DEI1042" s="45"/>
      <c r="DEJ1042" s="45"/>
      <c r="DEK1042" s="45"/>
      <c r="DEL1042" s="45"/>
      <c r="DEM1042" s="45"/>
      <c r="DEN1042" s="45"/>
      <c r="DEO1042" s="45"/>
      <c r="DEP1042" s="45"/>
      <c r="DEQ1042" s="45"/>
      <c r="DER1042" s="45"/>
      <c r="DES1042" s="45"/>
      <c r="DET1042" s="45"/>
      <c r="DEU1042" s="45"/>
      <c r="DEV1042" s="45"/>
      <c r="DEW1042" s="45"/>
      <c r="DEX1042" s="45"/>
      <c r="DEY1042" s="45"/>
      <c r="DEZ1042" s="45"/>
      <c r="DFA1042" s="45"/>
      <c r="DFB1042" s="45"/>
      <c r="DFC1042" s="45"/>
      <c r="DFD1042" s="45"/>
      <c r="DFE1042" s="45"/>
      <c r="DFF1042" s="45"/>
      <c r="DFG1042" s="45"/>
      <c r="DFH1042" s="45"/>
      <c r="DFI1042" s="45"/>
      <c r="DFJ1042" s="45"/>
      <c r="DFK1042" s="45"/>
      <c r="DFL1042" s="45"/>
      <c r="DFM1042" s="45"/>
      <c r="DFN1042" s="45"/>
      <c r="DFO1042" s="45"/>
      <c r="DFP1042" s="45"/>
      <c r="DFQ1042" s="45"/>
      <c r="DFR1042" s="45"/>
      <c r="DFS1042" s="45"/>
      <c r="DFT1042" s="45"/>
      <c r="DFU1042" s="45"/>
      <c r="DFV1042" s="45"/>
      <c r="DFW1042" s="45"/>
      <c r="DFX1042" s="45"/>
      <c r="DFY1042" s="45"/>
      <c r="DFZ1042" s="45"/>
      <c r="DGA1042" s="45"/>
      <c r="DGB1042" s="45"/>
      <c r="DGC1042" s="45"/>
      <c r="DGD1042" s="45"/>
      <c r="DGE1042" s="45"/>
      <c r="DGF1042" s="45"/>
      <c r="DGG1042" s="45"/>
      <c r="DGH1042" s="45"/>
      <c r="DGI1042" s="45"/>
      <c r="DGJ1042" s="45"/>
      <c r="DGK1042" s="45"/>
      <c r="DGL1042" s="45"/>
      <c r="DGM1042" s="45"/>
      <c r="DGN1042" s="45"/>
      <c r="DGO1042" s="45"/>
      <c r="DGP1042" s="45"/>
      <c r="DGQ1042" s="45"/>
      <c r="DGR1042" s="45"/>
      <c r="DGS1042" s="45"/>
      <c r="DGT1042" s="45"/>
      <c r="DGU1042" s="45"/>
      <c r="DGV1042" s="45"/>
      <c r="DGW1042" s="45"/>
      <c r="DGX1042" s="45"/>
      <c r="DGY1042" s="45"/>
      <c r="DGZ1042" s="45"/>
      <c r="DHA1042" s="45"/>
      <c r="DHB1042" s="45"/>
      <c r="DHC1042" s="45"/>
      <c r="DHD1042" s="45"/>
      <c r="DHE1042" s="45"/>
      <c r="DHF1042" s="45"/>
      <c r="DHG1042" s="45"/>
      <c r="DHH1042" s="45"/>
      <c r="DHI1042" s="45"/>
      <c r="DHJ1042" s="45"/>
      <c r="DHK1042" s="45"/>
      <c r="DHL1042" s="45"/>
      <c r="DHM1042" s="45"/>
      <c r="DHN1042" s="45"/>
      <c r="DHO1042" s="45"/>
      <c r="DHP1042" s="45"/>
      <c r="DHQ1042" s="45"/>
      <c r="DHR1042" s="45"/>
      <c r="DHS1042" s="45"/>
      <c r="DHT1042" s="45"/>
      <c r="DHU1042" s="45"/>
      <c r="DHV1042" s="45"/>
      <c r="DHW1042" s="45"/>
      <c r="DHX1042" s="45"/>
      <c r="DHY1042" s="45"/>
      <c r="DHZ1042" s="45"/>
      <c r="DIA1042" s="45"/>
      <c r="DIB1042" s="45"/>
      <c r="DIC1042" s="45"/>
      <c r="DID1042" s="45"/>
      <c r="DIE1042" s="45"/>
      <c r="DIF1042" s="45"/>
      <c r="DIG1042" s="45"/>
      <c r="DIH1042" s="45"/>
      <c r="DII1042" s="45"/>
      <c r="DIJ1042" s="45"/>
      <c r="DIK1042" s="45"/>
      <c r="DIL1042" s="45"/>
      <c r="DIM1042" s="45"/>
      <c r="DIN1042" s="45"/>
      <c r="DIO1042" s="45"/>
      <c r="DIP1042" s="45"/>
      <c r="DIQ1042" s="45"/>
      <c r="DIR1042" s="45"/>
      <c r="DIS1042" s="45"/>
      <c r="DIT1042" s="45"/>
      <c r="DIU1042" s="45"/>
      <c r="DIV1042" s="45"/>
      <c r="DIW1042" s="45"/>
      <c r="DIX1042" s="45"/>
      <c r="DIY1042" s="45"/>
      <c r="DIZ1042" s="45"/>
      <c r="DJA1042" s="45"/>
      <c r="DJB1042" s="45"/>
      <c r="DJC1042" s="45"/>
      <c r="DJD1042" s="45"/>
      <c r="DJE1042" s="45"/>
      <c r="DJF1042" s="45"/>
      <c r="DJG1042" s="45"/>
      <c r="DJH1042" s="45"/>
      <c r="DJI1042" s="45"/>
      <c r="DJJ1042" s="45"/>
      <c r="DJK1042" s="45"/>
      <c r="DJL1042" s="45"/>
      <c r="DJM1042" s="45"/>
      <c r="DJN1042" s="45"/>
      <c r="DJO1042" s="45"/>
      <c r="DJP1042" s="45"/>
      <c r="DJQ1042" s="45"/>
      <c r="DJR1042" s="45"/>
      <c r="DJS1042" s="45"/>
      <c r="DJT1042" s="45"/>
      <c r="DJU1042" s="45"/>
      <c r="DJV1042" s="45"/>
      <c r="DJW1042" s="45"/>
      <c r="DJX1042" s="45"/>
      <c r="DJY1042" s="45"/>
      <c r="DJZ1042" s="45"/>
      <c r="DKA1042" s="45"/>
      <c r="DKB1042" s="45"/>
      <c r="DKC1042" s="45"/>
      <c r="DKD1042" s="45"/>
      <c r="DKE1042" s="45"/>
      <c r="DKF1042" s="45"/>
      <c r="DKG1042" s="45"/>
      <c r="DKH1042" s="45"/>
      <c r="DKI1042" s="45"/>
      <c r="DKJ1042" s="45"/>
      <c r="DKK1042" s="45"/>
      <c r="DKL1042" s="45"/>
      <c r="DKM1042" s="45"/>
      <c r="DKN1042" s="45"/>
      <c r="DKO1042" s="45"/>
      <c r="DKP1042" s="45"/>
      <c r="DKQ1042" s="45"/>
      <c r="DKR1042" s="45"/>
      <c r="DKS1042" s="45"/>
      <c r="DKT1042" s="45"/>
      <c r="DKU1042" s="45"/>
      <c r="DKV1042" s="45"/>
      <c r="DKW1042" s="45"/>
      <c r="DKX1042" s="45"/>
      <c r="DKY1042" s="45"/>
      <c r="DKZ1042" s="45"/>
      <c r="DLA1042" s="45"/>
      <c r="DLB1042" s="45"/>
      <c r="DLC1042" s="45"/>
      <c r="DLD1042" s="45"/>
      <c r="DLE1042" s="45"/>
      <c r="DLF1042" s="45"/>
      <c r="DLG1042" s="45"/>
      <c r="DLH1042" s="45"/>
      <c r="DLI1042" s="45"/>
      <c r="DLJ1042" s="45"/>
      <c r="DLK1042" s="45"/>
      <c r="DLL1042" s="45"/>
      <c r="DLM1042" s="45"/>
      <c r="DLN1042" s="45"/>
      <c r="DLO1042" s="45"/>
      <c r="DLP1042" s="45"/>
      <c r="DLQ1042" s="45"/>
      <c r="DLR1042" s="45"/>
      <c r="DLS1042" s="45"/>
      <c r="DLT1042" s="45"/>
      <c r="DLU1042" s="45"/>
      <c r="DLV1042" s="45"/>
      <c r="DLW1042" s="45"/>
      <c r="DLX1042" s="45"/>
      <c r="DLY1042" s="45"/>
      <c r="DLZ1042" s="45"/>
      <c r="DMA1042" s="45"/>
      <c r="DMB1042" s="45"/>
      <c r="DMC1042" s="45"/>
      <c r="DMD1042" s="45"/>
      <c r="DME1042" s="45"/>
      <c r="DMF1042" s="45"/>
      <c r="DMG1042" s="45"/>
      <c r="DMH1042" s="45"/>
      <c r="DMI1042" s="45"/>
      <c r="DMJ1042" s="45"/>
      <c r="DMK1042" s="45"/>
      <c r="DML1042" s="45"/>
      <c r="DMM1042" s="45"/>
      <c r="DMN1042" s="45"/>
      <c r="DMO1042" s="45"/>
      <c r="DMP1042" s="45"/>
      <c r="DMQ1042" s="45"/>
      <c r="DMR1042" s="45"/>
      <c r="DMS1042" s="45"/>
      <c r="DMT1042" s="45"/>
      <c r="DMU1042" s="45"/>
      <c r="DMV1042" s="45"/>
      <c r="DMW1042" s="45"/>
      <c r="DMX1042" s="45"/>
      <c r="DMY1042" s="45"/>
      <c r="DMZ1042" s="45"/>
      <c r="DNA1042" s="45"/>
      <c r="DNB1042" s="45"/>
      <c r="DNC1042" s="45"/>
      <c r="DND1042" s="45"/>
      <c r="DNE1042" s="45"/>
      <c r="DNF1042" s="45"/>
      <c r="DNG1042" s="45"/>
      <c r="DNH1042" s="45"/>
      <c r="DNI1042" s="45"/>
      <c r="DNJ1042" s="45"/>
      <c r="DNK1042" s="45"/>
      <c r="DNL1042" s="45"/>
      <c r="DNM1042" s="45"/>
      <c r="DNN1042" s="45"/>
      <c r="DNO1042" s="45"/>
      <c r="DNP1042" s="45"/>
      <c r="DNQ1042" s="45"/>
      <c r="DNR1042" s="45"/>
      <c r="DNS1042" s="45"/>
      <c r="DNT1042" s="45"/>
      <c r="DNU1042" s="45"/>
      <c r="DNV1042" s="45"/>
      <c r="DNW1042" s="45"/>
      <c r="DNX1042" s="45"/>
      <c r="DNY1042" s="45"/>
      <c r="DNZ1042" s="45"/>
      <c r="DOA1042" s="45"/>
      <c r="DOB1042" s="45"/>
      <c r="DOC1042" s="45"/>
      <c r="DOD1042" s="45"/>
      <c r="DOE1042" s="45"/>
      <c r="DOF1042" s="45"/>
      <c r="DOG1042" s="45"/>
      <c r="DOH1042" s="45"/>
      <c r="DOI1042" s="45"/>
      <c r="DOJ1042" s="45"/>
      <c r="DOK1042" s="45"/>
      <c r="DOL1042" s="45"/>
      <c r="DOM1042" s="45"/>
      <c r="DON1042" s="45"/>
      <c r="DOO1042" s="45"/>
      <c r="DOP1042" s="45"/>
      <c r="DOQ1042" s="45"/>
      <c r="DOR1042" s="45"/>
      <c r="DOS1042" s="45"/>
      <c r="DOT1042" s="45"/>
      <c r="DOU1042" s="45"/>
      <c r="DOV1042" s="45"/>
      <c r="DOW1042" s="45"/>
      <c r="DOX1042" s="45"/>
      <c r="DOY1042" s="45"/>
      <c r="DOZ1042" s="45"/>
      <c r="DPA1042" s="45"/>
      <c r="DPB1042" s="45"/>
      <c r="DPC1042" s="45"/>
      <c r="DPD1042" s="45"/>
      <c r="DPE1042" s="45"/>
      <c r="DPF1042" s="45"/>
      <c r="DPG1042" s="45"/>
      <c r="DPH1042" s="45"/>
      <c r="DPI1042" s="45"/>
      <c r="DPJ1042" s="45"/>
      <c r="DPK1042" s="45"/>
      <c r="DPL1042" s="45"/>
      <c r="DPM1042" s="45"/>
      <c r="DPN1042" s="45"/>
      <c r="DPO1042" s="45"/>
      <c r="DPP1042" s="45"/>
      <c r="DPQ1042" s="45"/>
      <c r="DPR1042" s="45"/>
      <c r="DPS1042" s="45"/>
      <c r="DPT1042" s="45"/>
      <c r="DPU1042" s="45"/>
      <c r="DPV1042" s="45"/>
      <c r="DPW1042" s="45"/>
      <c r="DPX1042" s="45"/>
      <c r="DPY1042" s="45"/>
      <c r="DPZ1042" s="45"/>
      <c r="DQA1042" s="45"/>
      <c r="DQB1042" s="45"/>
      <c r="DQC1042" s="45"/>
      <c r="DQD1042" s="45"/>
      <c r="DQE1042" s="45"/>
      <c r="DQF1042" s="45"/>
      <c r="DQG1042" s="45"/>
      <c r="DQH1042" s="45"/>
      <c r="DQI1042" s="45"/>
      <c r="DQJ1042" s="45"/>
      <c r="DQK1042" s="45"/>
      <c r="DQL1042" s="45"/>
      <c r="DQM1042" s="45"/>
      <c r="DQN1042" s="45"/>
      <c r="DQO1042" s="45"/>
      <c r="DQP1042" s="45"/>
      <c r="DQQ1042" s="45"/>
      <c r="DQR1042" s="45"/>
      <c r="DQS1042" s="45"/>
      <c r="DQT1042" s="45"/>
      <c r="DQU1042" s="45"/>
      <c r="DQV1042" s="45"/>
      <c r="DQW1042" s="45"/>
      <c r="DQX1042" s="45"/>
      <c r="DQY1042" s="45"/>
      <c r="DQZ1042" s="45"/>
      <c r="DRA1042" s="45"/>
      <c r="DRB1042" s="45"/>
      <c r="DRC1042" s="45"/>
      <c r="DRD1042" s="45"/>
      <c r="DRE1042" s="45"/>
      <c r="DRF1042" s="45"/>
      <c r="DRG1042" s="45"/>
      <c r="DRH1042" s="45"/>
      <c r="DRI1042" s="45"/>
      <c r="DRJ1042" s="45"/>
      <c r="DRK1042" s="45"/>
      <c r="DRL1042" s="45"/>
      <c r="DRM1042" s="45"/>
      <c r="DRN1042" s="45"/>
      <c r="DRO1042" s="45"/>
      <c r="DRP1042" s="45"/>
      <c r="DRQ1042" s="45"/>
      <c r="DRR1042" s="45"/>
      <c r="DRS1042" s="45"/>
      <c r="DRT1042" s="45"/>
      <c r="DRU1042" s="45"/>
      <c r="DRV1042" s="45"/>
      <c r="DRW1042" s="45"/>
      <c r="DRX1042" s="45"/>
      <c r="DRY1042" s="45"/>
      <c r="DRZ1042" s="45"/>
      <c r="DSA1042" s="45"/>
      <c r="DSB1042" s="45"/>
      <c r="DSC1042" s="45"/>
      <c r="DSD1042" s="45"/>
      <c r="DSE1042" s="45"/>
      <c r="DSF1042" s="45"/>
      <c r="DSG1042" s="45"/>
      <c r="DSH1042" s="45"/>
      <c r="DSI1042" s="45"/>
      <c r="DSJ1042" s="45"/>
      <c r="DSK1042" s="45"/>
      <c r="DSL1042" s="45"/>
      <c r="DSM1042" s="45"/>
      <c r="DSN1042" s="45"/>
      <c r="DSO1042" s="45"/>
      <c r="DSP1042" s="45"/>
      <c r="DSQ1042" s="45"/>
      <c r="DSR1042" s="45"/>
      <c r="DSS1042" s="45"/>
      <c r="DST1042" s="45"/>
      <c r="DSU1042" s="45"/>
      <c r="DSV1042" s="45"/>
      <c r="DSW1042" s="45"/>
      <c r="DSX1042" s="45"/>
      <c r="DSY1042" s="45"/>
      <c r="DSZ1042" s="45"/>
      <c r="DTA1042" s="45"/>
      <c r="DTB1042" s="45"/>
      <c r="DTC1042" s="45"/>
      <c r="DTD1042" s="45"/>
      <c r="DTE1042" s="45"/>
      <c r="DTF1042" s="45"/>
      <c r="DTG1042" s="45"/>
      <c r="DTH1042" s="45"/>
      <c r="DTI1042" s="45"/>
      <c r="DTJ1042" s="45"/>
      <c r="DTK1042" s="45"/>
      <c r="DTL1042" s="45"/>
      <c r="DTM1042" s="45"/>
      <c r="DTN1042" s="45"/>
      <c r="DTO1042" s="45"/>
      <c r="DTP1042" s="45"/>
      <c r="DTQ1042" s="45"/>
      <c r="DTR1042" s="45"/>
      <c r="DTS1042" s="45"/>
      <c r="DTT1042" s="45"/>
      <c r="DTU1042" s="45"/>
      <c r="DTV1042" s="45"/>
      <c r="DTW1042" s="45"/>
      <c r="DTX1042" s="45"/>
      <c r="DTY1042" s="45"/>
      <c r="DTZ1042" s="45"/>
      <c r="DUA1042" s="45"/>
      <c r="DUB1042" s="45"/>
      <c r="DUC1042" s="45"/>
      <c r="DUD1042" s="45"/>
      <c r="DUE1042" s="45"/>
      <c r="DUF1042" s="45"/>
      <c r="DUG1042" s="45"/>
      <c r="DUH1042" s="45"/>
      <c r="DUI1042" s="45"/>
      <c r="DUJ1042" s="45"/>
      <c r="DUK1042" s="45"/>
      <c r="DUL1042" s="45"/>
      <c r="DUM1042" s="45"/>
      <c r="DUN1042" s="45"/>
      <c r="DUO1042" s="45"/>
      <c r="DUP1042" s="45"/>
      <c r="DUQ1042" s="45"/>
      <c r="DUR1042" s="45"/>
      <c r="DUS1042" s="45"/>
      <c r="DUT1042" s="45"/>
      <c r="DUU1042" s="45"/>
      <c r="DUV1042" s="45"/>
      <c r="DUW1042" s="45"/>
      <c r="DUX1042" s="45"/>
      <c r="DUY1042" s="45"/>
      <c r="DUZ1042" s="45"/>
      <c r="DVA1042" s="45"/>
      <c r="DVB1042" s="45"/>
      <c r="DVC1042" s="45"/>
      <c r="DVD1042" s="45"/>
      <c r="DVE1042" s="45"/>
      <c r="DVF1042" s="45"/>
      <c r="DVG1042" s="45"/>
      <c r="DVH1042" s="45"/>
      <c r="DVI1042" s="45"/>
      <c r="DVJ1042" s="45"/>
      <c r="DVK1042" s="45"/>
      <c r="DVL1042" s="45"/>
      <c r="DVM1042" s="45"/>
      <c r="DVN1042" s="45"/>
      <c r="DVO1042" s="45"/>
      <c r="DVP1042" s="45"/>
      <c r="DVQ1042" s="45"/>
      <c r="DVR1042" s="45"/>
      <c r="DVS1042" s="45"/>
      <c r="DVT1042" s="45"/>
      <c r="DVU1042" s="45"/>
      <c r="DVV1042" s="45"/>
      <c r="DVW1042" s="45"/>
      <c r="DVX1042" s="45"/>
      <c r="DVY1042" s="45"/>
      <c r="DVZ1042" s="45"/>
      <c r="DWA1042" s="45"/>
      <c r="DWB1042" s="45"/>
      <c r="DWC1042" s="45"/>
      <c r="DWD1042" s="45"/>
      <c r="DWE1042" s="45"/>
      <c r="DWF1042" s="45"/>
      <c r="DWG1042" s="45"/>
      <c r="DWH1042" s="45"/>
      <c r="DWI1042" s="45"/>
      <c r="DWJ1042" s="45"/>
      <c r="DWK1042" s="45"/>
      <c r="DWL1042" s="45"/>
      <c r="DWM1042" s="45"/>
      <c r="DWN1042" s="45"/>
      <c r="DWO1042" s="45"/>
      <c r="DWP1042" s="45"/>
      <c r="DWQ1042" s="45"/>
      <c r="DWR1042" s="45"/>
      <c r="DWS1042" s="45"/>
      <c r="DWT1042" s="45"/>
      <c r="DWU1042" s="45"/>
      <c r="DWV1042" s="45"/>
      <c r="DWW1042" s="45"/>
      <c r="DWX1042" s="45"/>
      <c r="DWY1042" s="45"/>
      <c r="DWZ1042" s="45"/>
      <c r="DXA1042" s="45"/>
      <c r="DXB1042" s="45"/>
      <c r="DXC1042" s="45"/>
      <c r="DXD1042" s="45"/>
      <c r="DXE1042" s="45"/>
      <c r="DXF1042" s="45"/>
      <c r="DXG1042" s="45"/>
      <c r="DXH1042" s="45"/>
      <c r="DXI1042" s="45"/>
      <c r="DXJ1042" s="45"/>
      <c r="DXK1042" s="45"/>
      <c r="DXL1042" s="45"/>
      <c r="DXM1042" s="45"/>
      <c r="DXN1042" s="45"/>
      <c r="DXO1042" s="45"/>
      <c r="DXP1042" s="45"/>
      <c r="DXQ1042" s="45"/>
      <c r="DXR1042" s="45"/>
      <c r="DXS1042" s="45"/>
      <c r="DXT1042" s="45"/>
      <c r="DXU1042" s="45"/>
      <c r="DXV1042" s="45"/>
      <c r="DXW1042" s="45"/>
      <c r="DXX1042" s="45"/>
      <c r="DXY1042" s="45"/>
      <c r="DXZ1042" s="45"/>
      <c r="DYA1042" s="45"/>
      <c r="DYB1042" s="45"/>
      <c r="DYC1042" s="45"/>
      <c r="DYD1042" s="45"/>
      <c r="DYE1042" s="45"/>
      <c r="DYF1042" s="45"/>
      <c r="DYG1042" s="45"/>
      <c r="DYH1042" s="45"/>
      <c r="DYI1042" s="45"/>
      <c r="DYJ1042" s="45"/>
      <c r="DYK1042" s="45"/>
      <c r="DYL1042" s="45"/>
      <c r="DYM1042" s="45"/>
      <c r="DYN1042" s="45"/>
      <c r="DYO1042" s="45"/>
      <c r="DYP1042" s="45"/>
      <c r="DYQ1042" s="45"/>
      <c r="DYR1042" s="45"/>
      <c r="DYS1042" s="45"/>
      <c r="DYT1042" s="45"/>
      <c r="DYU1042" s="45"/>
      <c r="DYV1042" s="45"/>
      <c r="DYW1042" s="45"/>
      <c r="DYX1042" s="45"/>
      <c r="DYY1042" s="45"/>
      <c r="DYZ1042" s="45"/>
      <c r="DZA1042" s="45"/>
      <c r="DZB1042" s="45"/>
      <c r="DZC1042" s="45"/>
      <c r="DZD1042" s="45"/>
      <c r="DZE1042" s="45"/>
      <c r="DZF1042" s="45"/>
      <c r="DZG1042" s="45"/>
      <c r="DZH1042" s="45"/>
      <c r="DZI1042" s="45"/>
      <c r="DZJ1042" s="45"/>
      <c r="DZK1042" s="45"/>
      <c r="DZL1042" s="45"/>
      <c r="DZM1042" s="45"/>
      <c r="DZN1042" s="45"/>
      <c r="DZO1042" s="45"/>
      <c r="DZP1042" s="45"/>
      <c r="DZQ1042" s="45"/>
      <c r="DZR1042" s="45"/>
      <c r="DZS1042" s="45"/>
      <c r="DZT1042" s="45"/>
      <c r="DZU1042" s="45"/>
      <c r="DZV1042" s="45"/>
      <c r="DZW1042" s="45"/>
      <c r="DZX1042" s="45"/>
      <c r="DZY1042" s="45"/>
      <c r="DZZ1042" s="45"/>
      <c r="EAA1042" s="45"/>
      <c r="EAB1042" s="45"/>
      <c r="EAC1042" s="45"/>
      <c r="EAD1042" s="45"/>
      <c r="EAE1042" s="45"/>
      <c r="EAF1042" s="45"/>
      <c r="EAG1042" s="45"/>
      <c r="EAH1042" s="45"/>
      <c r="EAI1042" s="45"/>
      <c r="EAJ1042" s="45"/>
      <c r="EAK1042" s="45"/>
      <c r="EAL1042" s="45"/>
      <c r="EAM1042" s="45"/>
      <c r="EAN1042" s="45"/>
      <c r="EAO1042" s="45"/>
      <c r="EAP1042" s="45"/>
      <c r="EAQ1042" s="45"/>
      <c r="EAR1042" s="45"/>
      <c r="EAS1042" s="45"/>
      <c r="EAT1042" s="45"/>
      <c r="EAU1042" s="45"/>
      <c r="EAV1042" s="45"/>
      <c r="EAW1042" s="45"/>
      <c r="EAX1042" s="45"/>
      <c r="EAY1042" s="45"/>
      <c r="EAZ1042" s="45"/>
      <c r="EBA1042" s="45"/>
      <c r="EBB1042" s="45"/>
      <c r="EBC1042" s="45"/>
      <c r="EBD1042" s="45"/>
      <c r="EBE1042" s="45"/>
      <c r="EBF1042" s="45"/>
      <c r="EBG1042" s="45"/>
      <c r="EBH1042" s="45"/>
      <c r="EBI1042" s="45"/>
      <c r="EBJ1042" s="45"/>
      <c r="EBK1042" s="45"/>
      <c r="EBL1042" s="45"/>
      <c r="EBM1042" s="45"/>
      <c r="EBN1042" s="45"/>
      <c r="EBO1042" s="45"/>
      <c r="EBP1042" s="45"/>
      <c r="EBQ1042" s="45"/>
      <c r="EBR1042" s="45"/>
      <c r="EBS1042" s="45"/>
      <c r="EBT1042" s="45"/>
      <c r="EBU1042" s="45"/>
      <c r="EBV1042" s="45"/>
      <c r="EBW1042" s="45"/>
      <c r="EBX1042" s="45"/>
      <c r="EBY1042" s="45"/>
      <c r="EBZ1042" s="45"/>
      <c r="ECA1042" s="45"/>
      <c r="ECB1042" s="45"/>
      <c r="ECC1042" s="45"/>
      <c r="ECD1042" s="45"/>
      <c r="ECE1042" s="45"/>
      <c r="ECF1042" s="45"/>
      <c r="ECG1042" s="45"/>
      <c r="ECH1042" s="45"/>
      <c r="ECI1042" s="45"/>
      <c r="ECJ1042" s="45"/>
      <c r="ECK1042" s="45"/>
      <c r="ECL1042" s="45"/>
      <c r="ECM1042" s="45"/>
      <c r="ECN1042" s="45"/>
      <c r="ECO1042" s="45"/>
      <c r="ECP1042" s="45"/>
      <c r="ECQ1042" s="45"/>
      <c r="ECR1042" s="45"/>
      <c r="ECS1042" s="45"/>
      <c r="ECT1042" s="45"/>
      <c r="ECU1042" s="45"/>
      <c r="ECV1042" s="45"/>
      <c r="ECW1042" s="45"/>
      <c r="ECX1042" s="45"/>
      <c r="ECY1042" s="45"/>
      <c r="ECZ1042" s="45"/>
      <c r="EDA1042" s="45"/>
      <c r="EDB1042" s="45"/>
      <c r="EDC1042" s="45"/>
      <c r="EDD1042" s="45"/>
      <c r="EDE1042" s="45"/>
      <c r="EDF1042" s="45"/>
      <c r="EDG1042" s="45"/>
      <c r="EDH1042" s="45"/>
      <c r="EDI1042" s="45"/>
      <c r="EDJ1042" s="45"/>
      <c r="EDK1042" s="45"/>
      <c r="EDL1042" s="45"/>
      <c r="EDM1042" s="45"/>
      <c r="EDN1042" s="45"/>
      <c r="EDO1042" s="45"/>
      <c r="EDP1042" s="45"/>
      <c r="EDQ1042" s="45"/>
      <c r="EDR1042" s="45"/>
      <c r="EDS1042" s="45"/>
      <c r="EDT1042" s="45"/>
      <c r="EDU1042" s="45"/>
      <c r="EDV1042" s="45"/>
      <c r="EDW1042" s="45"/>
      <c r="EDX1042" s="45"/>
      <c r="EDY1042" s="45"/>
      <c r="EDZ1042" s="45"/>
      <c r="EEA1042" s="45"/>
      <c r="EEB1042" s="45"/>
      <c r="EEC1042" s="45"/>
      <c r="EED1042" s="45"/>
      <c r="EEE1042" s="45"/>
      <c r="EEF1042" s="45"/>
      <c r="EEG1042" s="45"/>
      <c r="EEH1042" s="45"/>
      <c r="EEI1042" s="45"/>
      <c r="EEJ1042" s="45"/>
      <c r="EEK1042" s="45"/>
      <c r="EEL1042" s="45"/>
      <c r="EEM1042" s="45"/>
      <c r="EEN1042" s="45"/>
      <c r="EEO1042" s="45"/>
      <c r="EEP1042" s="45"/>
      <c r="EEQ1042" s="45"/>
      <c r="EER1042" s="45"/>
      <c r="EES1042" s="45"/>
      <c r="EET1042" s="45"/>
      <c r="EEU1042" s="45"/>
      <c r="EEV1042" s="45"/>
      <c r="EEW1042" s="45"/>
      <c r="EEX1042" s="45"/>
      <c r="EEY1042" s="45"/>
      <c r="EEZ1042" s="45"/>
      <c r="EFA1042" s="45"/>
      <c r="EFB1042" s="45"/>
      <c r="EFC1042" s="45"/>
      <c r="EFD1042" s="45"/>
      <c r="EFE1042" s="45"/>
      <c r="EFF1042" s="45"/>
      <c r="EFG1042" s="45"/>
      <c r="EFH1042" s="45"/>
      <c r="EFI1042" s="45"/>
      <c r="EFJ1042" s="45"/>
      <c r="EFK1042" s="45"/>
      <c r="EFL1042" s="45"/>
      <c r="EFM1042" s="45"/>
      <c r="EFN1042" s="45"/>
      <c r="EFO1042" s="45"/>
      <c r="EFP1042" s="45"/>
      <c r="EFQ1042" s="45"/>
      <c r="EFR1042" s="45"/>
      <c r="EFS1042" s="45"/>
      <c r="EFT1042" s="45"/>
      <c r="EFU1042" s="45"/>
      <c r="EFV1042" s="45"/>
      <c r="EFW1042" s="45"/>
      <c r="EFX1042" s="45"/>
      <c r="EFY1042" s="45"/>
      <c r="EFZ1042" s="45"/>
      <c r="EGA1042" s="45"/>
      <c r="EGB1042" s="45"/>
      <c r="EGC1042" s="45"/>
      <c r="EGD1042" s="45"/>
      <c r="EGE1042" s="45"/>
      <c r="EGF1042" s="45"/>
      <c r="EGG1042" s="45"/>
      <c r="EGH1042" s="45"/>
      <c r="EGI1042" s="45"/>
      <c r="EGJ1042" s="45"/>
      <c r="EGK1042" s="45"/>
      <c r="EGL1042" s="45"/>
      <c r="EGM1042" s="45"/>
      <c r="EGN1042" s="45"/>
      <c r="EGO1042" s="45"/>
      <c r="EGP1042" s="45"/>
      <c r="EGQ1042" s="45"/>
      <c r="EGR1042" s="45"/>
      <c r="EGS1042" s="45"/>
      <c r="EGT1042" s="45"/>
      <c r="EGU1042" s="45"/>
      <c r="EGV1042" s="45"/>
      <c r="EGW1042" s="45"/>
      <c r="EGX1042" s="45"/>
      <c r="EGY1042" s="45"/>
      <c r="EGZ1042" s="45"/>
      <c r="EHA1042" s="45"/>
      <c r="EHB1042" s="45"/>
      <c r="EHC1042" s="45"/>
      <c r="EHD1042" s="45"/>
      <c r="EHE1042" s="45"/>
      <c r="EHF1042" s="45"/>
      <c r="EHG1042" s="45"/>
      <c r="EHH1042" s="45"/>
      <c r="EHI1042" s="45"/>
      <c r="EHJ1042" s="45"/>
      <c r="EHK1042" s="45"/>
      <c r="EHL1042" s="45"/>
      <c r="EHM1042" s="45"/>
      <c r="EHN1042" s="45"/>
      <c r="EHO1042" s="45"/>
      <c r="EHP1042" s="45"/>
      <c r="EHQ1042" s="45"/>
      <c r="EHR1042" s="45"/>
      <c r="EHS1042" s="45"/>
      <c r="EHT1042" s="45"/>
      <c r="EHU1042" s="45"/>
      <c r="EHV1042" s="45"/>
      <c r="EHW1042" s="45"/>
      <c r="EHX1042" s="45"/>
      <c r="EHY1042" s="45"/>
      <c r="EHZ1042" s="45"/>
      <c r="EIA1042" s="45"/>
      <c r="EIB1042" s="45"/>
      <c r="EIC1042" s="45"/>
      <c r="EID1042" s="45"/>
      <c r="EIE1042" s="45"/>
      <c r="EIF1042" s="45"/>
      <c r="EIG1042" s="45"/>
      <c r="EIH1042" s="45"/>
      <c r="EII1042" s="45"/>
      <c r="EIJ1042" s="45"/>
      <c r="EIK1042" s="45"/>
      <c r="EIL1042" s="45"/>
      <c r="EIM1042" s="45"/>
      <c r="EIN1042" s="45"/>
      <c r="EIO1042" s="45"/>
      <c r="EIP1042" s="45"/>
      <c r="EIQ1042" s="45"/>
      <c r="EIR1042" s="45"/>
      <c r="EIS1042" s="45"/>
      <c r="EIT1042" s="45"/>
      <c r="EIU1042" s="45"/>
      <c r="EIV1042" s="45"/>
      <c r="EIW1042" s="45"/>
      <c r="EIX1042" s="45"/>
      <c r="EIY1042" s="45"/>
      <c r="EIZ1042" s="45"/>
      <c r="EJA1042" s="45"/>
      <c r="EJB1042" s="45"/>
      <c r="EJC1042" s="45"/>
      <c r="EJD1042" s="45"/>
      <c r="EJE1042" s="45"/>
      <c r="EJF1042" s="45"/>
      <c r="EJG1042" s="45"/>
      <c r="EJH1042" s="45"/>
      <c r="EJI1042" s="45"/>
      <c r="EJJ1042" s="45"/>
      <c r="EJK1042" s="45"/>
      <c r="EJL1042" s="45"/>
      <c r="EJM1042" s="45"/>
      <c r="EJN1042" s="45"/>
      <c r="EJO1042" s="45"/>
      <c r="EJP1042" s="45"/>
      <c r="EJQ1042" s="45"/>
      <c r="EJR1042" s="45"/>
      <c r="EJS1042" s="45"/>
      <c r="EJT1042" s="45"/>
      <c r="EJU1042" s="45"/>
      <c r="EJV1042" s="45"/>
      <c r="EJW1042" s="45"/>
      <c r="EJX1042" s="45"/>
      <c r="EJY1042" s="45"/>
      <c r="EJZ1042" s="45"/>
      <c r="EKA1042" s="45"/>
      <c r="EKB1042" s="45"/>
      <c r="EKC1042" s="45"/>
      <c r="EKD1042" s="45"/>
      <c r="EKE1042" s="45"/>
      <c r="EKF1042" s="45"/>
      <c r="EKG1042" s="45"/>
      <c r="EKH1042" s="45"/>
      <c r="EKI1042" s="45"/>
      <c r="EKJ1042" s="45"/>
      <c r="EKK1042" s="45"/>
      <c r="EKL1042" s="45"/>
      <c r="EKM1042" s="45"/>
      <c r="EKN1042" s="45"/>
      <c r="EKO1042" s="45"/>
      <c r="EKP1042" s="45"/>
      <c r="EKQ1042" s="45"/>
      <c r="EKR1042" s="45"/>
      <c r="EKS1042" s="45"/>
      <c r="EKT1042" s="45"/>
      <c r="EKU1042" s="45"/>
      <c r="EKV1042" s="45"/>
      <c r="EKW1042" s="45"/>
      <c r="EKX1042" s="45"/>
      <c r="EKY1042" s="45"/>
      <c r="EKZ1042" s="45"/>
      <c r="ELA1042" s="45"/>
      <c r="ELB1042" s="45"/>
      <c r="ELC1042" s="45"/>
      <c r="ELD1042" s="45"/>
      <c r="ELE1042" s="45"/>
      <c r="ELF1042" s="45"/>
      <c r="ELG1042" s="45"/>
      <c r="ELH1042" s="45"/>
      <c r="ELI1042" s="45"/>
      <c r="ELJ1042" s="45"/>
      <c r="ELK1042" s="45"/>
      <c r="ELL1042" s="45"/>
      <c r="ELM1042" s="45"/>
      <c r="ELN1042" s="45"/>
      <c r="ELO1042" s="45"/>
      <c r="ELP1042" s="45"/>
      <c r="ELQ1042" s="45"/>
      <c r="ELR1042" s="45"/>
      <c r="ELS1042" s="45"/>
      <c r="ELT1042" s="45"/>
      <c r="ELU1042" s="45"/>
      <c r="ELV1042" s="45"/>
      <c r="ELW1042" s="45"/>
      <c r="ELX1042" s="45"/>
      <c r="ELY1042" s="45"/>
      <c r="ELZ1042" s="45"/>
      <c r="EMA1042" s="45"/>
      <c r="EMB1042" s="45"/>
      <c r="EMC1042" s="45"/>
      <c r="EMD1042" s="45"/>
      <c r="EME1042" s="45"/>
      <c r="EMF1042" s="45"/>
      <c r="EMG1042" s="45"/>
      <c r="EMH1042" s="45"/>
      <c r="EMI1042" s="45"/>
      <c r="EMJ1042" s="45"/>
      <c r="EMK1042" s="45"/>
      <c r="EML1042" s="45"/>
      <c r="EMM1042" s="45"/>
      <c r="EMN1042" s="45"/>
      <c r="EMO1042" s="45"/>
      <c r="EMP1042" s="45"/>
      <c r="EMQ1042" s="45"/>
      <c r="EMR1042" s="45"/>
      <c r="EMS1042" s="45"/>
      <c r="EMT1042" s="45"/>
      <c r="EMU1042" s="45"/>
      <c r="EMV1042" s="45"/>
      <c r="EMW1042" s="45"/>
      <c r="EMX1042" s="45"/>
      <c r="EMY1042" s="45"/>
      <c r="EMZ1042" s="45"/>
      <c r="ENA1042" s="45"/>
      <c r="ENB1042" s="45"/>
      <c r="ENC1042" s="45"/>
      <c r="END1042" s="45"/>
      <c r="ENE1042" s="45"/>
      <c r="ENF1042" s="45"/>
      <c r="ENG1042" s="45"/>
      <c r="ENH1042" s="45"/>
      <c r="ENI1042" s="45"/>
      <c r="ENJ1042" s="45"/>
      <c r="ENK1042" s="45"/>
      <c r="ENL1042" s="45"/>
      <c r="ENM1042" s="45"/>
      <c r="ENN1042" s="45"/>
      <c r="ENO1042" s="45"/>
      <c r="ENP1042" s="45"/>
      <c r="ENQ1042" s="45"/>
      <c r="ENR1042" s="45"/>
      <c r="ENS1042" s="45"/>
      <c r="ENT1042" s="45"/>
      <c r="ENU1042" s="45"/>
      <c r="ENV1042" s="45"/>
      <c r="ENW1042" s="45"/>
      <c r="ENX1042" s="45"/>
      <c r="ENY1042" s="45"/>
      <c r="ENZ1042" s="45"/>
      <c r="EOA1042" s="45"/>
      <c r="EOB1042" s="45"/>
      <c r="EOC1042" s="45"/>
      <c r="EOD1042" s="45"/>
      <c r="EOE1042" s="45"/>
      <c r="EOF1042" s="45"/>
      <c r="EOG1042" s="45"/>
      <c r="EOH1042" s="45"/>
      <c r="EOI1042" s="45"/>
      <c r="EOJ1042" s="45"/>
      <c r="EOK1042" s="45"/>
      <c r="EOL1042" s="45"/>
      <c r="EOM1042" s="45"/>
      <c r="EON1042" s="45"/>
      <c r="EOO1042" s="45"/>
      <c r="EOP1042" s="45"/>
      <c r="EOQ1042" s="45"/>
      <c r="EOR1042" s="45"/>
      <c r="EOS1042" s="45"/>
      <c r="EOT1042" s="45"/>
      <c r="EOU1042" s="45"/>
      <c r="EOV1042" s="45"/>
      <c r="EOW1042" s="45"/>
      <c r="EOX1042" s="45"/>
      <c r="EOY1042" s="45"/>
      <c r="EOZ1042" s="45"/>
      <c r="EPA1042" s="45"/>
      <c r="EPB1042" s="45"/>
      <c r="EPC1042" s="45"/>
      <c r="EPD1042" s="45"/>
      <c r="EPE1042" s="45"/>
      <c r="EPF1042" s="45"/>
      <c r="EPG1042" s="45"/>
      <c r="EPH1042" s="45"/>
      <c r="EPI1042" s="45"/>
      <c r="EPJ1042" s="45"/>
      <c r="EPK1042" s="45"/>
      <c r="EPL1042" s="45"/>
      <c r="EPM1042" s="45"/>
      <c r="EPN1042" s="45"/>
      <c r="EPO1042" s="45"/>
      <c r="EPP1042" s="45"/>
      <c r="EPQ1042" s="45"/>
      <c r="EPR1042" s="45"/>
      <c r="EPS1042" s="45"/>
      <c r="EPT1042" s="45"/>
      <c r="EPU1042" s="45"/>
      <c r="EPV1042" s="45"/>
      <c r="EPW1042" s="45"/>
      <c r="EPX1042" s="45"/>
      <c r="EPY1042" s="45"/>
      <c r="EPZ1042" s="45"/>
      <c r="EQA1042" s="45"/>
      <c r="EQB1042" s="45"/>
      <c r="EQC1042" s="45"/>
      <c r="EQD1042" s="45"/>
      <c r="EQE1042" s="45"/>
      <c r="EQF1042" s="45"/>
      <c r="EQG1042" s="45"/>
      <c r="EQH1042" s="45"/>
      <c r="EQI1042" s="45"/>
      <c r="EQJ1042" s="45"/>
      <c r="EQK1042" s="45"/>
      <c r="EQL1042" s="45"/>
      <c r="EQM1042" s="45"/>
      <c r="EQN1042" s="45"/>
      <c r="EQO1042" s="45"/>
      <c r="EQP1042" s="45"/>
      <c r="EQQ1042" s="45"/>
      <c r="EQR1042" s="45"/>
      <c r="EQS1042" s="45"/>
      <c r="EQT1042" s="45"/>
      <c r="EQU1042" s="45"/>
      <c r="EQV1042" s="45"/>
      <c r="EQW1042" s="45"/>
      <c r="EQX1042" s="45"/>
      <c r="EQY1042" s="45"/>
      <c r="EQZ1042" s="45"/>
      <c r="ERA1042" s="45"/>
      <c r="ERB1042" s="45"/>
      <c r="ERC1042" s="45"/>
      <c r="ERD1042" s="45"/>
      <c r="ERE1042" s="45"/>
      <c r="ERF1042" s="45"/>
      <c r="ERG1042" s="45"/>
      <c r="ERH1042" s="45"/>
      <c r="ERI1042" s="45"/>
      <c r="ERJ1042" s="45"/>
      <c r="ERK1042" s="45"/>
      <c r="ERL1042" s="45"/>
      <c r="ERM1042" s="45"/>
      <c r="ERN1042" s="45"/>
      <c r="ERO1042" s="45"/>
      <c r="ERP1042" s="45"/>
      <c r="ERQ1042" s="45"/>
      <c r="ERR1042" s="45"/>
      <c r="ERS1042" s="45"/>
      <c r="ERT1042" s="45"/>
      <c r="ERU1042" s="45"/>
      <c r="ERV1042" s="45"/>
      <c r="ERW1042" s="45"/>
      <c r="ERX1042" s="45"/>
      <c r="ERY1042" s="45"/>
      <c r="ERZ1042" s="45"/>
      <c r="ESA1042" s="45"/>
      <c r="ESB1042" s="45"/>
      <c r="ESC1042" s="45"/>
      <c r="ESD1042" s="45"/>
      <c r="ESE1042" s="45"/>
      <c r="ESF1042" s="45"/>
      <c r="ESG1042" s="45"/>
      <c r="ESH1042" s="45"/>
      <c r="ESI1042" s="45"/>
      <c r="ESJ1042" s="45"/>
      <c r="ESK1042" s="45"/>
      <c r="ESL1042" s="45"/>
      <c r="ESM1042" s="45"/>
      <c r="ESN1042" s="45"/>
      <c r="ESO1042" s="45"/>
      <c r="ESP1042" s="45"/>
      <c r="ESQ1042" s="45"/>
      <c r="ESR1042" s="45"/>
      <c r="ESS1042" s="45"/>
      <c r="EST1042" s="45"/>
      <c r="ESU1042" s="45"/>
      <c r="ESV1042" s="45"/>
      <c r="ESW1042" s="45"/>
      <c r="ESX1042" s="45"/>
      <c r="ESY1042" s="45"/>
      <c r="ESZ1042" s="45"/>
      <c r="ETA1042" s="45"/>
      <c r="ETB1042" s="45"/>
      <c r="ETC1042" s="45"/>
      <c r="ETD1042" s="45"/>
      <c r="ETE1042" s="45"/>
      <c r="ETF1042" s="45"/>
      <c r="ETG1042" s="45"/>
      <c r="ETH1042" s="45"/>
      <c r="ETI1042" s="45"/>
      <c r="ETJ1042" s="45"/>
      <c r="ETK1042" s="45"/>
      <c r="ETL1042" s="45"/>
      <c r="ETM1042" s="45"/>
      <c r="ETN1042" s="45"/>
      <c r="ETO1042" s="45"/>
      <c r="ETP1042" s="45"/>
      <c r="ETQ1042" s="45"/>
      <c r="ETR1042" s="45"/>
      <c r="ETS1042" s="45"/>
      <c r="ETT1042" s="45"/>
      <c r="ETU1042" s="45"/>
      <c r="ETV1042" s="45"/>
      <c r="ETW1042" s="45"/>
      <c r="ETX1042" s="45"/>
      <c r="ETY1042" s="45"/>
      <c r="ETZ1042" s="45"/>
      <c r="EUA1042" s="45"/>
      <c r="EUB1042" s="45"/>
      <c r="EUC1042" s="45"/>
      <c r="EUD1042" s="45"/>
      <c r="EUE1042" s="45"/>
      <c r="EUF1042" s="45"/>
      <c r="EUG1042" s="45"/>
      <c r="EUH1042" s="45"/>
      <c r="EUI1042" s="45"/>
      <c r="EUJ1042" s="45"/>
      <c r="EUK1042" s="45"/>
      <c r="EUL1042" s="45"/>
      <c r="EUM1042" s="45"/>
      <c r="EUN1042" s="45"/>
      <c r="EUO1042" s="45"/>
      <c r="EUP1042" s="45"/>
      <c r="EUQ1042" s="45"/>
      <c r="EUR1042" s="45"/>
      <c r="EUS1042" s="45"/>
      <c r="EUT1042" s="45"/>
      <c r="EUU1042" s="45"/>
      <c r="EUV1042" s="45"/>
      <c r="EUW1042" s="45"/>
      <c r="EUX1042" s="45"/>
      <c r="EUY1042" s="45"/>
      <c r="EUZ1042" s="45"/>
      <c r="EVA1042" s="45"/>
      <c r="EVB1042" s="45"/>
      <c r="EVC1042" s="45"/>
      <c r="EVD1042" s="45"/>
      <c r="EVE1042" s="45"/>
      <c r="EVF1042" s="45"/>
      <c r="EVG1042" s="45"/>
      <c r="EVH1042" s="45"/>
      <c r="EVI1042" s="45"/>
      <c r="EVJ1042" s="45"/>
      <c r="EVK1042" s="45"/>
      <c r="EVL1042" s="45"/>
      <c r="EVM1042" s="45"/>
      <c r="EVN1042" s="45"/>
      <c r="EVO1042" s="45"/>
      <c r="EVP1042" s="45"/>
      <c r="EVQ1042" s="45"/>
      <c r="EVR1042" s="45"/>
      <c r="EVS1042" s="45"/>
      <c r="EVT1042" s="45"/>
      <c r="EVU1042" s="45"/>
      <c r="EVV1042" s="45"/>
      <c r="EVW1042" s="45"/>
      <c r="EVX1042" s="45"/>
      <c r="EVY1042" s="45"/>
      <c r="EVZ1042" s="45"/>
      <c r="EWA1042" s="45"/>
      <c r="EWB1042" s="45"/>
      <c r="EWC1042" s="45"/>
      <c r="EWD1042" s="45"/>
      <c r="EWE1042" s="45"/>
      <c r="EWF1042" s="45"/>
      <c r="EWG1042" s="45"/>
      <c r="EWH1042" s="45"/>
      <c r="EWI1042" s="45"/>
      <c r="EWJ1042" s="45"/>
      <c r="EWK1042" s="45"/>
      <c r="EWL1042" s="45"/>
      <c r="EWM1042" s="45"/>
      <c r="EWN1042" s="45"/>
      <c r="EWO1042" s="45"/>
      <c r="EWP1042" s="45"/>
      <c r="EWQ1042" s="45"/>
      <c r="EWR1042" s="45"/>
      <c r="EWS1042" s="45"/>
      <c r="EWT1042" s="45"/>
      <c r="EWU1042" s="45"/>
      <c r="EWV1042" s="45"/>
      <c r="EWW1042" s="45"/>
      <c r="EWX1042" s="45"/>
      <c r="EWY1042" s="45"/>
      <c r="EWZ1042" s="45"/>
      <c r="EXA1042" s="45"/>
      <c r="EXB1042" s="45"/>
      <c r="EXC1042" s="45"/>
      <c r="EXD1042" s="45"/>
      <c r="EXE1042" s="45"/>
      <c r="EXF1042" s="45"/>
      <c r="EXG1042" s="45"/>
      <c r="EXH1042" s="45"/>
      <c r="EXI1042" s="45"/>
      <c r="EXJ1042" s="45"/>
      <c r="EXK1042" s="45"/>
      <c r="EXL1042" s="45"/>
      <c r="EXM1042" s="45"/>
      <c r="EXN1042" s="45"/>
      <c r="EXO1042" s="45"/>
      <c r="EXP1042" s="45"/>
      <c r="EXQ1042" s="45"/>
      <c r="EXR1042" s="45"/>
      <c r="EXS1042" s="45"/>
      <c r="EXT1042" s="45"/>
      <c r="EXU1042" s="45"/>
      <c r="EXV1042" s="45"/>
      <c r="EXW1042" s="45"/>
      <c r="EXX1042" s="45"/>
      <c r="EXY1042" s="45"/>
      <c r="EXZ1042" s="45"/>
      <c r="EYA1042" s="45"/>
      <c r="EYB1042" s="45"/>
      <c r="EYC1042" s="45"/>
      <c r="EYD1042" s="45"/>
      <c r="EYE1042" s="45"/>
      <c r="EYF1042" s="45"/>
      <c r="EYG1042" s="45"/>
      <c r="EYH1042" s="45"/>
      <c r="EYI1042" s="45"/>
      <c r="EYJ1042" s="45"/>
      <c r="EYK1042" s="45"/>
      <c r="EYL1042" s="45"/>
      <c r="EYM1042" s="45"/>
      <c r="EYN1042" s="45"/>
      <c r="EYO1042" s="45"/>
      <c r="EYP1042" s="45"/>
      <c r="EYQ1042" s="45"/>
      <c r="EYR1042" s="45"/>
      <c r="EYS1042" s="45"/>
      <c r="EYT1042" s="45"/>
      <c r="EYU1042" s="45"/>
      <c r="EYV1042" s="45"/>
      <c r="EYW1042" s="45"/>
      <c r="EYX1042" s="45"/>
      <c r="EYY1042" s="45"/>
      <c r="EYZ1042" s="45"/>
      <c r="EZA1042" s="45"/>
      <c r="EZB1042" s="45"/>
      <c r="EZC1042" s="45"/>
      <c r="EZD1042" s="45"/>
      <c r="EZE1042" s="45"/>
      <c r="EZF1042" s="45"/>
      <c r="EZG1042" s="45"/>
      <c r="EZH1042" s="45"/>
      <c r="EZI1042" s="45"/>
      <c r="EZJ1042" s="45"/>
      <c r="EZK1042" s="45"/>
      <c r="EZL1042" s="45"/>
      <c r="EZM1042" s="45"/>
      <c r="EZN1042" s="45"/>
      <c r="EZO1042" s="45"/>
      <c r="EZP1042" s="45"/>
      <c r="EZQ1042" s="45"/>
      <c r="EZR1042" s="45"/>
      <c r="EZS1042" s="45"/>
      <c r="EZT1042" s="45"/>
      <c r="EZU1042" s="45"/>
      <c r="EZV1042" s="45"/>
      <c r="EZW1042" s="45"/>
      <c r="EZX1042" s="45"/>
      <c r="EZY1042" s="45"/>
      <c r="EZZ1042" s="45"/>
      <c r="FAA1042" s="45"/>
      <c r="FAB1042" s="45"/>
      <c r="FAC1042" s="45"/>
      <c r="FAD1042" s="45"/>
      <c r="FAE1042" s="45"/>
      <c r="FAF1042" s="45"/>
      <c r="FAG1042" s="45"/>
      <c r="FAH1042" s="45"/>
      <c r="FAI1042" s="45"/>
      <c r="FAJ1042" s="45"/>
      <c r="FAK1042" s="45"/>
      <c r="FAL1042" s="45"/>
      <c r="FAM1042" s="45"/>
      <c r="FAN1042" s="45"/>
      <c r="FAO1042" s="45"/>
      <c r="FAP1042" s="45"/>
      <c r="FAQ1042" s="45"/>
      <c r="FAR1042" s="45"/>
      <c r="FAS1042" s="45"/>
      <c r="FAT1042" s="45"/>
      <c r="FAU1042" s="45"/>
      <c r="FAV1042" s="45"/>
      <c r="FAW1042" s="45"/>
      <c r="FAX1042" s="45"/>
      <c r="FAY1042" s="45"/>
      <c r="FAZ1042" s="45"/>
      <c r="FBA1042" s="45"/>
      <c r="FBB1042" s="45"/>
      <c r="FBC1042" s="45"/>
      <c r="FBD1042" s="45"/>
      <c r="FBE1042" s="45"/>
      <c r="FBF1042" s="45"/>
      <c r="FBG1042" s="45"/>
      <c r="FBH1042" s="45"/>
      <c r="FBI1042" s="45"/>
      <c r="FBJ1042" s="45"/>
      <c r="FBK1042" s="45"/>
      <c r="FBL1042" s="45"/>
      <c r="FBM1042" s="45"/>
      <c r="FBN1042" s="45"/>
      <c r="FBO1042" s="45"/>
      <c r="FBP1042" s="45"/>
      <c r="FBQ1042" s="45"/>
      <c r="FBR1042" s="45"/>
      <c r="FBS1042" s="45"/>
      <c r="FBT1042" s="45"/>
      <c r="FBU1042" s="45"/>
      <c r="FBV1042" s="45"/>
      <c r="FBW1042" s="45"/>
      <c r="FBX1042" s="45"/>
      <c r="FBY1042" s="45"/>
      <c r="FBZ1042" s="45"/>
      <c r="FCA1042" s="45"/>
      <c r="FCB1042" s="45"/>
      <c r="FCC1042" s="45"/>
      <c r="FCD1042" s="45"/>
      <c r="FCE1042" s="45"/>
      <c r="FCF1042" s="45"/>
      <c r="FCG1042" s="45"/>
      <c r="FCH1042" s="45"/>
      <c r="FCI1042" s="45"/>
      <c r="FCJ1042" s="45"/>
      <c r="FCK1042" s="45"/>
      <c r="FCL1042" s="45"/>
      <c r="FCM1042" s="45"/>
      <c r="FCN1042" s="45"/>
      <c r="FCO1042" s="45"/>
      <c r="FCP1042" s="45"/>
      <c r="FCQ1042" s="45"/>
      <c r="FCR1042" s="45"/>
      <c r="FCS1042" s="45"/>
      <c r="FCT1042" s="45"/>
      <c r="FCU1042" s="45"/>
      <c r="FCV1042" s="45"/>
      <c r="FCW1042" s="45"/>
      <c r="FCX1042" s="45"/>
      <c r="FCY1042" s="45"/>
      <c r="FCZ1042" s="45"/>
      <c r="FDA1042" s="45"/>
      <c r="FDB1042" s="45"/>
      <c r="FDC1042" s="45"/>
      <c r="FDD1042" s="45"/>
      <c r="FDE1042" s="45"/>
      <c r="FDF1042" s="45"/>
      <c r="FDG1042" s="45"/>
      <c r="FDH1042" s="45"/>
      <c r="FDI1042" s="45"/>
      <c r="FDJ1042" s="45"/>
      <c r="FDK1042" s="45"/>
      <c r="FDL1042" s="45"/>
      <c r="FDM1042" s="45"/>
      <c r="FDN1042" s="45"/>
      <c r="FDO1042" s="45"/>
      <c r="FDP1042" s="45"/>
      <c r="FDQ1042" s="45"/>
      <c r="FDR1042" s="45"/>
      <c r="FDS1042" s="45"/>
      <c r="FDT1042" s="45"/>
      <c r="FDU1042" s="45"/>
      <c r="FDV1042" s="45"/>
      <c r="FDW1042" s="45"/>
      <c r="FDX1042" s="45"/>
      <c r="FDY1042" s="45"/>
      <c r="FDZ1042" s="45"/>
      <c r="FEA1042" s="45"/>
      <c r="FEB1042" s="45"/>
      <c r="FEC1042" s="45"/>
      <c r="FED1042" s="45"/>
      <c r="FEE1042" s="45"/>
      <c r="FEF1042" s="45"/>
      <c r="FEG1042" s="45"/>
      <c r="FEH1042" s="45"/>
      <c r="FEI1042" s="45"/>
      <c r="FEJ1042" s="45"/>
      <c r="FEK1042" s="45"/>
      <c r="FEL1042" s="45"/>
      <c r="FEM1042" s="45"/>
      <c r="FEN1042" s="45"/>
      <c r="FEO1042" s="45"/>
      <c r="FEP1042" s="45"/>
      <c r="FEQ1042" s="45"/>
      <c r="FER1042" s="45"/>
      <c r="FES1042" s="45"/>
      <c r="FET1042" s="45"/>
      <c r="FEU1042" s="45"/>
      <c r="FEV1042" s="45"/>
      <c r="FEW1042" s="45"/>
      <c r="FEX1042" s="45"/>
      <c r="FEY1042" s="45"/>
      <c r="FEZ1042" s="45"/>
      <c r="FFA1042" s="45"/>
      <c r="FFB1042" s="45"/>
      <c r="FFC1042" s="45"/>
      <c r="FFD1042" s="45"/>
      <c r="FFE1042" s="45"/>
      <c r="FFF1042" s="45"/>
      <c r="FFG1042" s="45"/>
      <c r="FFH1042" s="45"/>
      <c r="FFI1042" s="45"/>
      <c r="FFJ1042" s="45"/>
      <c r="FFK1042" s="45"/>
      <c r="FFL1042" s="45"/>
      <c r="FFM1042" s="45"/>
      <c r="FFN1042" s="45"/>
      <c r="FFO1042" s="45"/>
      <c r="FFP1042" s="45"/>
      <c r="FFQ1042" s="45"/>
      <c r="FFR1042" s="45"/>
      <c r="FFS1042" s="45"/>
      <c r="FFT1042" s="45"/>
      <c r="FFU1042" s="45"/>
      <c r="FFV1042" s="45"/>
      <c r="FFW1042" s="45"/>
      <c r="FFX1042" s="45"/>
      <c r="FFY1042" s="45"/>
      <c r="FFZ1042" s="45"/>
      <c r="FGA1042" s="45"/>
      <c r="FGB1042" s="45"/>
      <c r="FGC1042" s="45"/>
      <c r="FGD1042" s="45"/>
      <c r="FGE1042" s="45"/>
      <c r="FGF1042" s="45"/>
      <c r="FGG1042" s="45"/>
      <c r="FGH1042" s="45"/>
      <c r="FGI1042" s="45"/>
      <c r="FGJ1042" s="45"/>
      <c r="FGK1042" s="45"/>
      <c r="FGL1042" s="45"/>
      <c r="FGM1042" s="45"/>
      <c r="FGN1042" s="45"/>
      <c r="FGO1042" s="45"/>
      <c r="FGP1042" s="45"/>
      <c r="FGQ1042" s="45"/>
      <c r="FGR1042" s="45"/>
      <c r="FGS1042" s="45"/>
      <c r="FGT1042" s="45"/>
      <c r="FGU1042" s="45"/>
      <c r="FGV1042" s="45"/>
      <c r="FGW1042" s="45"/>
      <c r="FGX1042" s="45"/>
      <c r="FGY1042" s="45"/>
      <c r="FGZ1042" s="45"/>
      <c r="FHA1042" s="45"/>
      <c r="FHB1042" s="45"/>
      <c r="FHC1042" s="45"/>
      <c r="FHD1042" s="45"/>
      <c r="FHE1042" s="45"/>
      <c r="FHF1042" s="45"/>
      <c r="FHG1042" s="45"/>
      <c r="FHH1042" s="45"/>
      <c r="FHI1042" s="45"/>
      <c r="FHJ1042" s="45"/>
      <c r="FHK1042" s="45"/>
      <c r="FHL1042" s="45"/>
      <c r="FHM1042" s="45"/>
      <c r="FHN1042" s="45"/>
      <c r="FHO1042" s="45"/>
      <c r="FHP1042" s="45"/>
      <c r="FHQ1042" s="45"/>
      <c r="FHR1042" s="45"/>
      <c r="FHS1042" s="45"/>
      <c r="FHT1042" s="45"/>
      <c r="FHU1042" s="45"/>
      <c r="FHV1042" s="45"/>
      <c r="FHW1042" s="45"/>
      <c r="FHX1042" s="45"/>
      <c r="FHY1042" s="45"/>
      <c r="FHZ1042" s="45"/>
      <c r="FIA1042" s="45"/>
      <c r="FIB1042" s="45"/>
      <c r="FIC1042" s="45"/>
      <c r="FID1042" s="45"/>
      <c r="FIE1042" s="45"/>
      <c r="FIF1042" s="45"/>
      <c r="FIG1042" s="45"/>
      <c r="FIH1042" s="45"/>
      <c r="FII1042" s="45"/>
      <c r="FIJ1042" s="45"/>
      <c r="FIK1042" s="45"/>
      <c r="FIL1042" s="45"/>
      <c r="FIM1042" s="45"/>
      <c r="FIN1042" s="45"/>
      <c r="FIO1042" s="45"/>
      <c r="FIP1042" s="45"/>
      <c r="FIQ1042" s="45"/>
      <c r="FIR1042" s="45"/>
      <c r="FIS1042" s="45"/>
      <c r="FIT1042" s="45"/>
      <c r="FIU1042" s="45"/>
      <c r="FIV1042" s="45"/>
      <c r="FIW1042" s="45"/>
      <c r="FIX1042" s="45"/>
      <c r="FIY1042" s="45"/>
      <c r="FIZ1042" s="45"/>
      <c r="FJA1042" s="45"/>
      <c r="FJB1042" s="45"/>
      <c r="FJC1042" s="45"/>
      <c r="FJD1042" s="45"/>
      <c r="FJE1042" s="45"/>
      <c r="FJF1042" s="45"/>
      <c r="FJG1042" s="45"/>
      <c r="FJH1042" s="45"/>
      <c r="FJI1042" s="45"/>
      <c r="FJJ1042" s="45"/>
      <c r="FJK1042" s="45"/>
      <c r="FJL1042" s="45"/>
      <c r="FJM1042" s="45"/>
      <c r="FJN1042" s="45"/>
      <c r="FJO1042" s="45"/>
      <c r="FJP1042" s="45"/>
      <c r="FJQ1042" s="45"/>
      <c r="FJR1042" s="45"/>
      <c r="FJS1042" s="45"/>
      <c r="FJT1042" s="45"/>
      <c r="FJU1042" s="45"/>
      <c r="FJV1042" s="45"/>
      <c r="FJW1042" s="45"/>
      <c r="FJX1042" s="45"/>
      <c r="FJY1042" s="45"/>
      <c r="FJZ1042" s="45"/>
      <c r="FKA1042" s="45"/>
      <c r="FKB1042" s="45"/>
      <c r="FKC1042" s="45"/>
      <c r="FKD1042" s="45"/>
      <c r="FKE1042" s="45"/>
      <c r="FKF1042" s="45"/>
      <c r="FKG1042" s="45"/>
      <c r="FKH1042" s="45"/>
      <c r="FKI1042" s="45"/>
      <c r="FKJ1042" s="45"/>
      <c r="FKK1042" s="45"/>
      <c r="FKL1042" s="45"/>
      <c r="FKM1042" s="45"/>
      <c r="FKN1042" s="45"/>
      <c r="FKO1042" s="45"/>
      <c r="FKP1042" s="45"/>
      <c r="FKQ1042" s="45"/>
      <c r="FKR1042" s="45"/>
      <c r="FKS1042" s="45"/>
      <c r="FKT1042" s="45"/>
      <c r="FKU1042" s="45"/>
      <c r="FKV1042" s="45"/>
      <c r="FKW1042" s="45"/>
      <c r="FKX1042" s="45"/>
      <c r="FKY1042" s="45"/>
      <c r="FKZ1042" s="45"/>
      <c r="FLA1042" s="45"/>
      <c r="FLB1042" s="45"/>
      <c r="FLC1042" s="45"/>
      <c r="FLD1042" s="45"/>
      <c r="FLE1042" s="45"/>
      <c r="FLF1042" s="45"/>
      <c r="FLG1042" s="45"/>
      <c r="FLH1042" s="45"/>
      <c r="FLI1042" s="45"/>
      <c r="FLJ1042" s="45"/>
      <c r="FLK1042" s="45"/>
      <c r="FLL1042" s="45"/>
      <c r="FLM1042" s="45"/>
      <c r="FLN1042" s="45"/>
      <c r="FLO1042" s="45"/>
      <c r="FLP1042" s="45"/>
      <c r="FLQ1042" s="45"/>
      <c r="FLR1042" s="45"/>
      <c r="FLS1042" s="45"/>
      <c r="FLT1042" s="45"/>
      <c r="FLU1042" s="45"/>
      <c r="FLV1042" s="45"/>
      <c r="FLW1042" s="45"/>
      <c r="FLX1042" s="45"/>
      <c r="FLY1042" s="45"/>
      <c r="FLZ1042" s="45"/>
      <c r="FMA1042" s="45"/>
      <c r="FMB1042" s="45"/>
      <c r="FMC1042" s="45"/>
      <c r="FMD1042" s="45"/>
      <c r="FME1042" s="45"/>
      <c r="FMF1042" s="45"/>
      <c r="FMG1042" s="45"/>
      <c r="FMH1042" s="45"/>
      <c r="FMI1042" s="45"/>
      <c r="FMJ1042" s="45"/>
      <c r="FMK1042" s="45"/>
      <c r="FML1042" s="45"/>
      <c r="FMM1042" s="45"/>
      <c r="FMN1042" s="45"/>
      <c r="FMO1042" s="45"/>
      <c r="FMP1042" s="45"/>
      <c r="FMQ1042" s="45"/>
      <c r="FMR1042" s="45"/>
      <c r="FMS1042" s="45"/>
      <c r="FMT1042" s="45"/>
      <c r="FMU1042" s="45"/>
      <c r="FMV1042" s="45"/>
      <c r="FMW1042" s="45"/>
      <c r="FMX1042" s="45"/>
      <c r="FMY1042" s="45"/>
      <c r="FMZ1042" s="45"/>
      <c r="FNA1042" s="45"/>
      <c r="FNB1042" s="45"/>
      <c r="FNC1042" s="45"/>
      <c r="FND1042" s="45"/>
      <c r="FNE1042" s="45"/>
      <c r="FNF1042" s="45"/>
      <c r="FNG1042" s="45"/>
      <c r="FNH1042" s="45"/>
      <c r="FNI1042" s="45"/>
      <c r="FNJ1042" s="45"/>
      <c r="FNK1042" s="45"/>
      <c r="FNL1042" s="45"/>
      <c r="FNM1042" s="45"/>
      <c r="FNN1042" s="45"/>
      <c r="FNO1042" s="45"/>
      <c r="FNP1042" s="45"/>
      <c r="FNQ1042" s="45"/>
      <c r="FNR1042" s="45"/>
      <c r="FNS1042" s="45"/>
      <c r="FNT1042" s="45"/>
      <c r="FNU1042" s="45"/>
      <c r="FNV1042" s="45"/>
      <c r="FNW1042" s="45"/>
      <c r="FNX1042" s="45"/>
      <c r="FNY1042" s="45"/>
      <c r="FNZ1042" s="45"/>
      <c r="FOA1042" s="45"/>
      <c r="FOB1042" s="45"/>
      <c r="FOC1042" s="45"/>
      <c r="FOD1042" s="45"/>
      <c r="FOE1042" s="45"/>
      <c r="FOF1042" s="45"/>
      <c r="FOG1042" s="45"/>
      <c r="FOH1042" s="45"/>
      <c r="FOI1042" s="45"/>
      <c r="FOJ1042" s="45"/>
      <c r="FOK1042" s="45"/>
      <c r="FOL1042" s="45"/>
      <c r="FOM1042" s="45"/>
      <c r="FON1042" s="45"/>
      <c r="FOO1042" s="45"/>
      <c r="FOP1042" s="45"/>
      <c r="FOQ1042" s="45"/>
      <c r="FOR1042" s="45"/>
      <c r="FOS1042" s="45"/>
      <c r="FOT1042" s="45"/>
      <c r="FOU1042" s="45"/>
      <c r="FOV1042" s="45"/>
      <c r="FOW1042" s="45"/>
      <c r="FOX1042" s="45"/>
      <c r="FOY1042" s="45"/>
      <c r="FOZ1042" s="45"/>
      <c r="FPA1042" s="45"/>
      <c r="FPB1042" s="45"/>
      <c r="FPC1042" s="45"/>
      <c r="FPD1042" s="45"/>
      <c r="FPE1042" s="45"/>
      <c r="FPF1042" s="45"/>
      <c r="FPG1042" s="45"/>
      <c r="FPH1042" s="45"/>
      <c r="FPI1042" s="45"/>
      <c r="FPJ1042" s="45"/>
      <c r="FPK1042" s="45"/>
      <c r="FPL1042" s="45"/>
      <c r="FPM1042" s="45"/>
      <c r="FPN1042" s="45"/>
      <c r="FPO1042" s="45"/>
      <c r="FPP1042" s="45"/>
      <c r="FPQ1042" s="45"/>
      <c r="FPR1042" s="45"/>
      <c r="FPS1042" s="45"/>
      <c r="FPT1042" s="45"/>
      <c r="FPU1042" s="45"/>
      <c r="FPV1042" s="45"/>
      <c r="FPW1042" s="45"/>
      <c r="FPX1042" s="45"/>
      <c r="FPY1042" s="45"/>
      <c r="FPZ1042" s="45"/>
      <c r="FQA1042" s="45"/>
      <c r="FQB1042" s="45"/>
      <c r="FQC1042" s="45"/>
      <c r="FQD1042" s="45"/>
      <c r="FQE1042" s="45"/>
      <c r="FQF1042" s="45"/>
      <c r="FQG1042" s="45"/>
      <c r="FQH1042" s="45"/>
      <c r="FQI1042" s="45"/>
      <c r="FQJ1042" s="45"/>
      <c r="FQK1042" s="45"/>
      <c r="FQL1042" s="45"/>
      <c r="FQM1042" s="45"/>
      <c r="FQN1042" s="45"/>
      <c r="FQO1042" s="45"/>
      <c r="FQP1042" s="45"/>
      <c r="FQQ1042" s="45"/>
      <c r="FQR1042" s="45"/>
      <c r="FQS1042" s="45"/>
      <c r="FQT1042" s="45"/>
      <c r="FQU1042" s="45"/>
      <c r="FQV1042" s="45"/>
      <c r="FQW1042" s="45"/>
      <c r="FQX1042" s="45"/>
      <c r="FQY1042" s="45"/>
      <c r="FQZ1042" s="45"/>
      <c r="FRA1042" s="45"/>
      <c r="FRB1042" s="45"/>
      <c r="FRC1042" s="45"/>
      <c r="FRD1042" s="45"/>
      <c r="FRE1042" s="45"/>
      <c r="FRF1042" s="45"/>
      <c r="FRG1042" s="45"/>
      <c r="FRH1042" s="45"/>
      <c r="FRI1042" s="45"/>
      <c r="FRJ1042" s="45"/>
      <c r="FRK1042" s="45"/>
      <c r="FRL1042" s="45"/>
      <c r="FRM1042" s="45"/>
      <c r="FRN1042" s="45"/>
      <c r="FRO1042" s="45"/>
      <c r="FRP1042" s="45"/>
      <c r="FRQ1042" s="45"/>
      <c r="FRR1042" s="45"/>
      <c r="FRS1042" s="45"/>
      <c r="FRT1042" s="45"/>
      <c r="FRU1042" s="45"/>
      <c r="FRV1042" s="45"/>
      <c r="FRW1042" s="45"/>
      <c r="FRX1042" s="45"/>
      <c r="FRY1042" s="45"/>
      <c r="FRZ1042" s="45"/>
      <c r="FSA1042" s="45"/>
      <c r="FSB1042" s="45"/>
      <c r="FSC1042" s="45"/>
      <c r="FSD1042" s="45"/>
      <c r="FSE1042" s="45"/>
      <c r="FSF1042" s="45"/>
      <c r="FSG1042" s="45"/>
      <c r="FSH1042" s="45"/>
      <c r="FSI1042" s="45"/>
      <c r="FSJ1042" s="45"/>
      <c r="FSK1042" s="45"/>
      <c r="FSL1042" s="45"/>
      <c r="FSM1042" s="45"/>
      <c r="FSN1042" s="45"/>
      <c r="FSO1042" s="45"/>
      <c r="FSP1042" s="45"/>
      <c r="FSQ1042" s="45"/>
      <c r="FSR1042" s="45"/>
      <c r="FSS1042" s="45"/>
      <c r="FST1042" s="45"/>
      <c r="FSU1042" s="45"/>
      <c r="FSV1042" s="45"/>
      <c r="FSW1042" s="45"/>
      <c r="FSX1042" s="45"/>
      <c r="FSY1042" s="45"/>
      <c r="FSZ1042" s="45"/>
      <c r="FTA1042" s="45"/>
      <c r="FTB1042" s="45"/>
      <c r="FTC1042" s="45"/>
      <c r="FTD1042" s="45"/>
      <c r="FTE1042" s="45"/>
      <c r="FTF1042" s="45"/>
      <c r="FTG1042" s="45"/>
      <c r="FTH1042" s="45"/>
      <c r="FTI1042" s="45"/>
      <c r="FTJ1042" s="45"/>
      <c r="FTK1042" s="45"/>
      <c r="FTL1042" s="45"/>
      <c r="FTM1042" s="45"/>
      <c r="FTN1042" s="45"/>
      <c r="FTO1042" s="45"/>
      <c r="FTP1042" s="45"/>
      <c r="FTQ1042" s="45"/>
      <c r="FTR1042" s="45"/>
      <c r="FTS1042" s="45"/>
      <c r="FTT1042" s="45"/>
      <c r="FTU1042" s="45"/>
      <c r="FTV1042" s="45"/>
      <c r="FTW1042" s="45"/>
      <c r="FTX1042" s="45"/>
      <c r="FTY1042" s="45"/>
      <c r="FTZ1042" s="45"/>
      <c r="FUA1042" s="45"/>
      <c r="FUB1042" s="45"/>
      <c r="FUC1042" s="45"/>
      <c r="FUD1042" s="45"/>
      <c r="FUE1042" s="45"/>
      <c r="FUF1042" s="45"/>
      <c r="FUG1042" s="45"/>
      <c r="FUH1042" s="45"/>
      <c r="FUI1042" s="45"/>
      <c r="FUJ1042" s="45"/>
      <c r="FUK1042" s="45"/>
      <c r="FUL1042" s="45"/>
      <c r="FUM1042" s="45"/>
      <c r="FUN1042" s="45"/>
      <c r="FUO1042" s="45"/>
      <c r="FUP1042" s="45"/>
      <c r="FUQ1042" s="45"/>
      <c r="FUR1042" s="45"/>
      <c r="FUS1042" s="45"/>
      <c r="FUT1042" s="45"/>
      <c r="FUU1042" s="45"/>
      <c r="FUV1042" s="45"/>
      <c r="FUW1042" s="45"/>
      <c r="FUX1042" s="45"/>
      <c r="FUY1042" s="45"/>
      <c r="FUZ1042" s="45"/>
      <c r="FVA1042" s="45"/>
      <c r="FVB1042" s="45"/>
      <c r="FVC1042" s="45"/>
      <c r="FVD1042" s="45"/>
      <c r="FVE1042" s="45"/>
      <c r="FVF1042" s="45"/>
      <c r="FVG1042" s="45"/>
      <c r="FVH1042" s="45"/>
      <c r="FVI1042" s="45"/>
      <c r="FVJ1042" s="45"/>
      <c r="FVK1042" s="45"/>
      <c r="FVL1042" s="45"/>
      <c r="FVM1042" s="45"/>
      <c r="FVN1042" s="45"/>
      <c r="FVO1042" s="45"/>
      <c r="FVP1042" s="45"/>
      <c r="FVQ1042" s="45"/>
      <c r="FVR1042" s="45"/>
      <c r="FVS1042" s="45"/>
      <c r="FVT1042" s="45"/>
      <c r="FVU1042" s="45"/>
      <c r="FVV1042" s="45"/>
      <c r="FVW1042" s="45"/>
      <c r="FVX1042" s="45"/>
      <c r="FVY1042" s="45"/>
      <c r="FVZ1042" s="45"/>
      <c r="FWA1042" s="45"/>
      <c r="FWB1042" s="45"/>
      <c r="FWC1042" s="45"/>
      <c r="FWD1042" s="45"/>
      <c r="FWE1042" s="45"/>
      <c r="FWF1042" s="45"/>
      <c r="FWG1042" s="45"/>
      <c r="FWH1042" s="45"/>
      <c r="FWI1042" s="45"/>
      <c r="FWJ1042" s="45"/>
      <c r="FWK1042" s="45"/>
      <c r="FWL1042" s="45"/>
      <c r="FWM1042" s="45"/>
      <c r="FWN1042" s="45"/>
      <c r="FWO1042" s="45"/>
      <c r="FWP1042" s="45"/>
      <c r="FWQ1042" s="45"/>
      <c r="FWR1042" s="45"/>
      <c r="FWS1042" s="45"/>
      <c r="FWT1042" s="45"/>
      <c r="FWU1042" s="45"/>
      <c r="FWV1042" s="45"/>
      <c r="FWW1042" s="45"/>
      <c r="FWX1042" s="45"/>
      <c r="FWY1042" s="45"/>
      <c r="FWZ1042" s="45"/>
      <c r="FXA1042" s="45"/>
      <c r="FXB1042" s="45"/>
      <c r="FXC1042" s="45"/>
      <c r="FXD1042" s="45"/>
      <c r="FXE1042" s="45"/>
      <c r="FXF1042" s="45"/>
      <c r="FXG1042" s="45"/>
      <c r="FXH1042" s="45"/>
      <c r="FXI1042" s="45"/>
      <c r="FXJ1042" s="45"/>
      <c r="FXK1042" s="45"/>
      <c r="FXL1042" s="45"/>
      <c r="FXM1042" s="45"/>
      <c r="FXN1042" s="45"/>
      <c r="FXO1042" s="45"/>
      <c r="FXP1042" s="45"/>
      <c r="FXQ1042" s="45"/>
      <c r="FXR1042" s="45"/>
      <c r="FXS1042" s="45"/>
      <c r="FXT1042" s="45"/>
      <c r="FXU1042" s="45"/>
      <c r="FXV1042" s="45"/>
      <c r="FXW1042" s="45"/>
      <c r="FXX1042" s="45"/>
      <c r="FXY1042" s="45"/>
      <c r="FXZ1042" s="45"/>
      <c r="FYA1042" s="45"/>
      <c r="FYB1042" s="45"/>
      <c r="FYC1042" s="45"/>
      <c r="FYD1042" s="45"/>
      <c r="FYE1042" s="45"/>
      <c r="FYF1042" s="45"/>
      <c r="FYG1042" s="45"/>
      <c r="FYH1042" s="45"/>
      <c r="FYI1042" s="45"/>
      <c r="FYJ1042" s="45"/>
      <c r="FYK1042" s="45"/>
      <c r="FYL1042" s="45"/>
      <c r="FYM1042" s="45"/>
      <c r="FYN1042" s="45"/>
      <c r="FYO1042" s="45"/>
      <c r="FYP1042" s="45"/>
      <c r="FYQ1042" s="45"/>
      <c r="FYR1042" s="45"/>
      <c r="FYS1042" s="45"/>
      <c r="FYT1042" s="45"/>
      <c r="FYU1042" s="45"/>
      <c r="FYV1042" s="45"/>
      <c r="FYW1042" s="45"/>
      <c r="FYX1042" s="45"/>
      <c r="FYY1042" s="45"/>
      <c r="FYZ1042" s="45"/>
      <c r="FZA1042" s="45"/>
      <c r="FZB1042" s="45"/>
      <c r="FZC1042" s="45"/>
      <c r="FZD1042" s="45"/>
      <c r="FZE1042" s="45"/>
      <c r="FZF1042" s="45"/>
      <c r="FZG1042" s="45"/>
      <c r="FZH1042" s="45"/>
      <c r="FZI1042" s="45"/>
      <c r="FZJ1042" s="45"/>
      <c r="FZK1042" s="45"/>
      <c r="FZL1042" s="45"/>
      <c r="FZM1042" s="45"/>
      <c r="FZN1042" s="45"/>
      <c r="FZO1042" s="45"/>
      <c r="FZP1042" s="45"/>
      <c r="FZQ1042" s="45"/>
      <c r="FZR1042" s="45"/>
      <c r="FZS1042" s="45"/>
      <c r="FZT1042" s="45"/>
      <c r="FZU1042" s="45"/>
      <c r="FZV1042" s="45"/>
      <c r="FZW1042" s="45"/>
      <c r="FZX1042" s="45"/>
      <c r="FZY1042" s="45"/>
      <c r="FZZ1042" s="45"/>
      <c r="GAA1042" s="45"/>
      <c r="GAB1042" s="45"/>
      <c r="GAC1042" s="45"/>
      <c r="GAD1042" s="45"/>
      <c r="GAE1042" s="45"/>
      <c r="GAF1042" s="45"/>
      <c r="GAG1042" s="45"/>
      <c r="GAH1042" s="45"/>
      <c r="GAI1042" s="45"/>
      <c r="GAJ1042" s="45"/>
      <c r="GAK1042" s="45"/>
      <c r="GAL1042" s="45"/>
      <c r="GAM1042" s="45"/>
      <c r="GAN1042" s="45"/>
      <c r="GAO1042" s="45"/>
      <c r="GAP1042" s="45"/>
      <c r="GAQ1042" s="45"/>
      <c r="GAR1042" s="45"/>
      <c r="GAS1042" s="45"/>
      <c r="GAT1042" s="45"/>
      <c r="GAU1042" s="45"/>
      <c r="GAV1042" s="45"/>
      <c r="GAW1042" s="45"/>
      <c r="GAX1042" s="45"/>
      <c r="GAY1042" s="45"/>
      <c r="GAZ1042" s="45"/>
      <c r="GBA1042" s="45"/>
      <c r="GBB1042" s="45"/>
      <c r="GBC1042" s="45"/>
      <c r="GBD1042" s="45"/>
      <c r="GBE1042" s="45"/>
      <c r="GBF1042" s="45"/>
      <c r="GBG1042" s="45"/>
      <c r="GBH1042" s="45"/>
      <c r="GBI1042" s="45"/>
      <c r="GBJ1042" s="45"/>
      <c r="GBK1042" s="45"/>
      <c r="GBL1042" s="45"/>
      <c r="GBM1042" s="45"/>
      <c r="GBN1042" s="45"/>
      <c r="GBO1042" s="45"/>
      <c r="GBP1042" s="45"/>
      <c r="GBQ1042" s="45"/>
      <c r="GBR1042" s="45"/>
      <c r="GBS1042" s="45"/>
      <c r="GBT1042" s="45"/>
      <c r="GBU1042" s="45"/>
      <c r="GBV1042" s="45"/>
      <c r="GBW1042" s="45"/>
      <c r="GBX1042" s="45"/>
      <c r="GBY1042" s="45"/>
      <c r="GBZ1042" s="45"/>
      <c r="GCA1042" s="45"/>
      <c r="GCB1042" s="45"/>
      <c r="GCC1042" s="45"/>
      <c r="GCD1042" s="45"/>
      <c r="GCE1042" s="45"/>
      <c r="GCF1042" s="45"/>
      <c r="GCG1042" s="45"/>
      <c r="GCH1042" s="45"/>
      <c r="GCI1042" s="45"/>
      <c r="GCJ1042" s="45"/>
      <c r="GCK1042" s="45"/>
      <c r="GCL1042" s="45"/>
      <c r="GCM1042" s="45"/>
      <c r="GCN1042" s="45"/>
      <c r="GCO1042" s="45"/>
      <c r="GCP1042" s="45"/>
      <c r="GCQ1042" s="45"/>
      <c r="GCR1042" s="45"/>
      <c r="GCS1042" s="45"/>
      <c r="GCT1042" s="45"/>
      <c r="GCU1042" s="45"/>
      <c r="GCV1042" s="45"/>
      <c r="GCW1042" s="45"/>
      <c r="GCX1042" s="45"/>
      <c r="GCY1042" s="45"/>
      <c r="GCZ1042" s="45"/>
      <c r="GDA1042" s="45"/>
      <c r="GDB1042" s="45"/>
      <c r="GDC1042" s="45"/>
      <c r="GDD1042" s="45"/>
      <c r="GDE1042" s="45"/>
      <c r="GDF1042" s="45"/>
      <c r="GDG1042" s="45"/>
      <c r="GDH1042" s="45"/>
      <c r="GDI1042" s="45"/>
      <c r="GDJ1042" s="45"/>
      <c r="GDK1042" s="45"/>
      <c r="GDL1042" s="45"/>
      <c r="GDM1042" s="45"/>
      <c r="GDN1042" s="45"/>
      <c r="GDO1042" s="45"/>
      <c r="GDP1042" s="45"/>
      <c r="GDQ1042" s="45"/>
      <c r="GDR1042" s="45"/>
      <c r="GDS1042" s="45"/>
      <c r="GDT1042" s="45"/>
      <c r="GDU1042" s="45"/>
      <c r="GDV1042" s="45"/>
      <c r="GDW1042" s="45"/>
      <c r="GDX1042" s="45"/>
      <c r="GDY1042" s="45"/>
      <c r="GDZ1042" s="45"/>
      <c r="GEA1042" s="45"/>
      <c r="GEB1042" s="45"/>
      <c r="GEC1042" s="45"/>
      <c r="GED1042" s="45"/>
      <c r="GEE1042" s="45"/>
      <c r="GEF1042" s="45"/>
      <c r="GEG1042" s="45"/>
      <c r="GEH1042" s="45"/>
      <c r="GEI1042" s="45"/>
      <c r="GEJ1042" s="45"/>
      <c r="GEK1042" s="45"/>
      <c r="GEL1042" s="45"/>
      <c r="GEM1042" s="45"/>
      <c r="GEN1042" s="45"/>
      <c r="GEO1042" s="45"/>
      <c r="GEP1042" s="45"/>
      <c r="GEQ1042" s="45"/>
      <c r="GER1042" s="45"/>
      <c r="GES1042" s="45"/>
      <c r="GET1042" s="45"/>
      <c r="GEU1042" s="45"/>
      <c r="GEV1042" s="45"/>
      <c r="GEW1042" s="45"/>
      <c r="GEX1042" s="45"/>
      <c r="GEY1042" s="45"/>
      <c r="GEZ1042" s="45"/>
      <c r="GFA1042" s="45"/>
      <c r="GFB1042" s="45"/>
      <c r="GFC1042" s="45"/>
      <c r="GFD1042" s="45"/>
      <c r="GFE1042" s="45"/>
      <c r="GFF1042" s="45"/>
      <c r="GFG1042" s="45"/>
      <c r="GFH1042" s="45"/>
      <c r="GFI1042" s="45"/>
      <c r="GFJ1042" s="45"/>
      <c r="GFK1042" s="45"/>
      <c r="GFL1042" s="45"/>
      <c r="GFM1042" s="45"/>
      <c r="GFN1042" s="45"/>
      <c r="GFO1042" s="45"/>
      <c r="GFP1042" s="45"/>
      <c r="GFQ1042" s="45"/>
      <c r="GFR1042" s="45"/>
      <c r="GFS1042" s="45"/>
      <c r="GFT1042" s="45"/>
      <c r="GFU1042" s="45"/>
      <c r="GFV1042" s="45"/>
      <c r="GFW1042" s="45"/>
      <c r="GFX1042" s="45"/>
      <c r="GFY1042" s="45"/>
      <c r="GFZ1042" s="45"/>
      <c r="GGA1042" s="45"/>
      <c r="GGB1042" s="45"/>
      <c r="GGC1042" s="45"/>
      <c r="GGD1042" s="45"/>
      <c r="GGE1042" s="45"/>
      <c r="GGF1042" s="45"/>
      <c r="GGG1042" s="45"/>
      <c r="GGH1042" s="45"/>
      <c r="GGI1042" s="45"/>
      <c r="GGJ1042" s="45"/>
      <c r="GGK1042" s="45"/>
      <c r="GGL1042" s="45"/>
      <c r="GGM1042" s="45"/>
      <c r="GGN1042" s="45"/>
      <c r="GGO1042" s="45"/>
      <c r="GGP1042" s="45"/>
      <c r="GGQ1042" s="45"/>
      <c r="GGR1042" s="45"/>
      <c r="GGS1042" s="45"/>
      <c r="GGT1042" s="45"/>
      <c r="GGU1042" s="45"/>
      <c r="GGV1042" s="45"/>
      <c r="GGW1042" s="45"/>
      <c r="GGX1042" s="45"/>
      <c r="GGY1042" s="45"/>
      <c r="GGZ1042" s="45"/>
      <c r="GHA1042" s="45"/>
      <c r="GHB1042" s="45"/>
      <c r="GHC1042" s="45"/>
      <c r="GHD1042" s="45"/>
      <c r="GHE1042" s="45"/>
      <c r="GHF1042" s="45"/>
      <c r="GHG1042" s="45"/>
      <c r="GHH1042" s="45"/>
      <c r="GHI1042" s="45"/>
      <c r="GHJ1042" s="45"/>
      <c r="GHK1042" s="45"/>
      <c r="GHL1042" s="45"/>
      <c r="GHM1042" s="45"/>
      <c r="GHN1042" s="45"/>
      <c r="GHO1042" s="45"/>
      <c r="GHP1042" s="45"/>
      <c r="GHQ1042" s="45"/>
      <c r="GHR1042" s="45"/>
      <c r="GHS1042" s="45"/>
      <c r="GHT1042" s="45"/>
      <c r="GHU1042" s="45"/>
      <c r="GHV1042" s="45"/>
      <c r="GHW1042" s="45"/>
      <c r="GHX1042" s="45"/>
      <c r="GHY1042" s="45"/>
      <c r="GHZ1042" s="45"/>
      <c r="GIA1042" s="45"/>
      <c r="GIB1042" s="45"/>
      <c r="GIC1042" s="45"/>
      <c r="GID1042" s="45"/>
      <c r="GIE1042" s="45"/>
      <c r="GIF1042" s="45"/>
      <c r="GIG1042" s="45"/>
      <c r="GIH1042" s="45"/>
      <c r="GII1042" s="45"/>
      <c r="GIJ1042" s="45"/>
      <c r="GIK1042" s="45"/>
      <c r="GIL1042" s="45"/>
      <c r="GIM1042" s="45"/>
      <c r="GIN1042" s="45"/>
      <c r="GIO1042" s="45"/>
      <c r="GIP1042" s="45"/>
      <c r="GIQ1042" s="45"/>
      <c r="GIR1042" s="45"/>
      <c r="GIS1042" s="45"/>
      <c r="GIT1042" s="45"/>
      <c r="GIU1042" s="45"/>
      <c r="GIV1042" s="45"/>
      <c r="GIW1042" s="45"/>
      <c r="GIX1042" s="45"/>
      <c r="GIY1042" s="45"/>
      <c r="GIZ1042" s="45"/>
      <c r="GJA1042" s="45"/>
      <c r="GJB1042" s="45"/>
      <c r="GJC1042" s="45"/>
      <c r="GJD1042" s="45"/>
      <c r="GJE1042" s="45"/>
      <c r="GJF1042" s="45"/>
      <c r="GJG1042" s="45"/>
      <c r="GJH1042" s="45"/>
      <c r="GJI1042" s="45"/>
      <c r="GJJ1042" s="45"/>
      <c r="GJK1042" s="45"/>
      <c r="GJL1042" s="45"/>
      <c r="GJM1042" s="45"/>
      <c r="GJN1042" s="45"/>
      <c r="GJO1042" s="45"/>
      <c r="GJP1042" s="45"/>
      <c r="GJQ1042" s="45"/>
      <c r="GJR1042" s="45"/>
      <c r="GJS1042" s="45"/>
      <c r="GJT1042" s="45"/>
      <c r="GJU1042" s="45"/>
      <c r="GJV1042" s="45"/>
      <c r="GJW1042" s="45"/>
      <c r="GJX1042" s="45"/>
      <c r="GJY1042" s="45"/>
      <c r="GJZ1042" s="45"/>
      <c r="GKA1042" s="45"/>
      <c r="GKB1042" s="45"/>
      <c r="GKC1042" s="45"/>
      <c r="GKD1042" s="45"/>
      <c r="GKE1042" s="45"/>
      <c r="GKF1042" s="45"/>
      <c r="GKG1042" s="45"/>
      <c r="GKH1042" s="45"/>
      <c r="GKI1042" s="45"/>
      <c r="GKJ1042" s="45"/>
      <c r="GKK1042" s="45"/>
      <c r="GKL1042" s="45"/>
      <c r="GKM1042" s="45"/>
      <c r="GKN1042" s="45"/>
      <c r="GKO1042" s="45"/>
      <c r="GKP1042" s="45"/>
      <c r="GKQ1042" s="45"/>
      <c r="GKR1042" s="45"/>
      <c r="GKS1042" s="45"/>
      <c r="GKT1042" s="45"/>
      <c r="GKU1042" s="45"/>
      <c r="GKV1042" s="45"/>
      <c r="GKW1042" s="45"/>
      <c r="GKX1042" s="45"/>
      <c r="GKY1042" s="45"/>
      <c r="GKZ1042" s="45"/>
      <c r="GLA1042" s="45"/>
      <c r="GLB1042" s="45"/>
      <c r="GLC1042" s="45"/>
      <c r="GLD1042" s="45"/>
      <c r="GLE1042" s="45"/>
      <c r="GLF1042" s="45"/>
      <c r="GLG1042" s="45"/>
      <c r="GLH1042" s="45"/>
      <c r="GLI1042" s="45"/>
      <c r="GLJ1042" s="45"/>
      <c r="GLK1042" s="45"/>
      <c r="GLL1042" s="45"/>
      <c r="GLM1042" s="45"/>
      <c r="GLN1042" s="45"/>
      <c r="GLO1042" s="45"/>
      <c r="GLP1042" s="45"/>
      <c r="GLQ1042" s="45"/>
      <c r="GLR1042" s="45"/>
      <c r="GLS1042" s="45"/>
      <c r="GLT1042" s="45"/>
      <c r="GLU1042" s="45"/>
      <c r="GLV1042" s="45"/>
      <c r="GLW1042" s="45"/>
      <c r="GLX1042" s="45"/>
      <c r="GLY1042" s="45"/>
      <c r="GLZ1042" s="45"/>
      <c r="GMA1042" s="45"/>
      <c r="GMB1042" s="45"/>
      <c r="GMC1042" s="45"/>
      <c r="GMD1042" s="45"/>
      <c r="GME1042" s="45"/>
      <c r="GMF1042" s="45"/>
      <c r="GMG1042" s="45"/>
      <c r="GMH1042" s="45"/>
      <c r="GMI1042" s="45"/>
      <c r="GMJ1042" s="45"/>
      <c r="GMK1042" s="45"/>
      <c r="GML1042" s="45"/>
      <c r="GMM1042" s="45"/>
      <c r="GMN1042" s="45"/>
      <c r="GMO1042" s="45"/>
      <c r="GMP1042" s="45"/>
      <c r="GMQ1042" s="45"/>
      <c r="GMR1042" s="45"/>
      <c r="GMS1042" s="45"/>
      <c r="GMT1042" s="45"/>
      <c r="GMU1042" s="45"/>
      <c r="GMV1042" s="45"/>
      <c r="GMW1042" s="45"/>
      <c r="GMX1042" s="45"/>
      <c r="GMY1042" s="45"/>
      <c r="GMZ1042" s="45"/>
      <c r="GNA1042" s="45"/>
      <c r="GNB1042" s="45"/>
      <c r="GNC1042" s="45"/>
      <c r="GND1042" s="45"/>
      <c r="GNE1042" s="45"/>
      <c r="GNF1042" s="45"/>
      <c r="GNG1042" s="45"/>
      <c r="GNH1042" s="45"/>
      <c r="GNI1042" s="45"/>
      <c r="GNJ1042" s="45"/>
      <c r="GNK1042" s="45"/>
      <c r="GNL1042" s="45"/>
      <c r="GNM1042" s="45"/>
      <c r="GNN1042" s="45"/>
      <c r="GNO1042" s="45"/>
      <c r="GNP1042" s="45"/>
      <c r="GNQ1042" s="45"/>
      <c r="GNR1042" s="45"/>
      <c r="GNS1042" s="45"/>
      <c r="GNT1042" s="45"/>
      <c r="GNU1042" s="45"/>
      <c r="GNV1042" s="45"/>
      <c r="GNW1042" s="45"/>
      <c r="GNX1042" s="45"/>
      <c r="GNY1042" s="45"/>
      <c r="GNZ1042" s="45"/>
      <c r="GOA1042" s="45"/>
      <c r="GOB1042" s="45"/>
      <c r="GOC1042" s="45"/>
      <c r="GOD1042" s="45"/>
      <c r="GOE1042" s="45"/>
      <c r="GOF1042" s="45"/>
      <c r="GOG1042" s="45"/>
      <c r="GOH1042" s="45"/>
      <c r="GOI1042" s="45"/>
      <c r="GOJ1042" s="45"/>
      <c r="GOK1042" s="45"/>
      <c r="GOL1042" s="45"/>
      <c r="GOM1042" s="45"/>
      <c r="GON1042" s="45"/>
      <c r="GOO1042" s="45"/>
      <c r="GOP1042" s="45"/>
      <c r="GOQ1042" s="45"/>
      <c r="GOR1042" s="45"/>
      <c r="GOS1042" s="45"/>
      <c r="GOT1042" s="45"/>
      <c r="GOU1042" s="45"/>
      <c r="GOV1042" s="45"/>
      <c r="GOW1042" s="45"/>
      <c r="GOX1042" s="45"/>
      <c r="GOY1042" s="45"/>
      <c r="GOZ1042" s="45"/>
      <c r="GPA1042" s="45"/>
      <c r="GPB1042" s="45"/>
      <c r="GPC1042" s="45"/>
      <c r="GPD1042" s="45"/>
      <c r="GPE1042" s="45"/>
      <c r="GPF1042" s="45"/>
      <c r="GPG1042" s="45"/>
      <c r="GPH1042" s="45"/>
      <c r="GPI1042" s="45"/>
      <c r="GPJ1042" s="45"/>
      <c r="GPK1042" s="45"/>
      <c r="GPL1042" s="45"/>
      <c r="GPM1042" s="45"/>
      <c r="GPN1042" s="45"/>
      <c r="GPO1042" s="45"/>
      <c r="GPP1042" s="45"/>
      <c r="GPQ1042" s="45"/>
      <c r="GPR1042" s="45"/>
      <c r="GPS1042" s="45"/>
      <c r="GPT1042" s="45"/>
      <c r="GPU1042" s="45"/>
      <c r="GPV1042" s="45"/>
      <c r="GPW1042" s="45"/>
      <c r="GPX1042" s="45"/>
      <c r="GPY1042" s="45"/>
      <c r="GPZ1042" s="45"/>
      <c r="GQA1042" s="45"/>
      <c r="GQB1042" s="45"/>
      <c r="GQC1042" s="45"/>
      <c r="GQD1042" s="45"/>
      <c r="GQE1042" s="45"/>
      <c r="GQF1042" s="45"/>
      <c r="GQG1042" s="45"/>
      <c r="GQH1042" s="45"/>
      <c r="GQI1042" s="45"/>
      <c r="GQJ1042" s="45"/>
      <c r="GQK1042" s="45"/>
      <c r="GQL1042" s="45"/>
      <c r="GQM1042" s="45"/>
      <c r="GQN1042" s="45"/>
      <c r="GQO1042" s="45"/>
      <c r="GQP1042" s="45"/>
      <c r="GQQ1042" s="45"/>
      <c r="GQR1042" s="45"/>
      <c r="GQS1042" s="45"/>
      <c r="GQT1042" s="45"/>
      <c r="GQU1042" s="45"/>
      <c r="GQV1042" s="45"/>
      <c r="GQW1042" s="45"/>
      <c r="GQX1042" s="45"/>
      <c r="GQY1042" s="45"/>
      <c r="GQZ1042" s="45"/>
      <c r="GRA1042" s="45"/>
      <c r="GRB1042" s="45"/>
      <c r="GRC1042" s="45"/>
      <c r="GRD1042" s="45"/>
      <c r="GRE1042" s="45"/>
      <c r="GRF1042" s="45"/>
      <c r="GRG1042" s="45"/>
      <c r="GRH1042" s="45"/>
      <c r="GRI1042" s="45"/>
      <c r="GRJ1042" s="45"/>
      <c r="GRK1042" s="45"/>
      <c r="GRL1042" s="45"/>
      <c r="GRM1042" s="45"/>
      <c r="GRN1042" s="45"/>
      <c r="GRO1042" s="45"/>
      <c r="GRP1042" s="45"/>
      <c r="GRQ1042" s="45"/>
      <c r="GRR1042" s="45"/>
      <c r="GRS1042" s="45"/>
      <c r="GRT1042" s="45"/>
      <c r="GRU1042" s="45"/>
      <c r="GRV1042" s="45"/>
      <c r="GRW1042" s="45"/>
      <c r="GRX1042" s="45"/>
      <c r="GRY1042" s="45"/>
      <c r="GRZ1042" s="45"/>
      <c r="GSA1042" s="45"/>
      <c r="GSB1042" s="45"/>
      <c r="GSC1042" s="45"/>
      <c r="GSD1042" s="45"/>
      <c r="GSE1042" s="45"/>
      <c r="GSF1042" s="45"/>
      <c r="GSG1042" s="45"/>
      <c r="GSH1042" s="45"/>
      <c r="GSI1042" s="45"/>
      <c r="GSJ1042" s="45"/>
      <c r="GSK1042" s="45"/>
      <c r="GSL1042" s="45"/>
      <c r="GSM1042" s="45"/>
      <c r="GSN1042" s="45"/>
      <c r="GSO1042" s="45"/>
      <c r="GSP1042" s="45"/>
      <c r="GSQ1042" s="45"/>
      <c r="GSR1042" s="45"/>
      <c r="GSS1042" s="45"/>
      <c r="GST1042" s="45"/>
      <c r="GSU1042" s="45"/>
      <c r="GSV1042" s="45"/>
      <c r="GSW1042" s="45"/>
      <c r="GSX1042" s="45"/>
      <c r="GSY1042" s="45"/>
      <c r="GSZ1042" s="45"/>
      <c r="GTA1042" s="45"/>
      <c r="GTB1042" s="45"/>
      <c r="GTC1042" s="45"/>
      <c r="GTD1042" s="45"/>
      <c r="GTE1042" s="45"/>
      <c r="GTF1042" s="45"/>
      <c r="GTG1042" s="45"/>
      <c r="GTH1042" s="45"/>
      <c r="GTI1042" s="45"/>
      <c r="GTJ1042" s="45"/>
      <c r="GTK1042" s="45"/>
      <c r="GTL1042" s="45"/>
      <c r="GTM1042" s="45"/>
      <c r="GTN1042" s="45"/>
      <c r="GTO1042" s="45"/>
      <c r="GTP1042" s="45"/>
      <c r="GTQ1042" s="45"/>
      <c r="GTR1042" s="45"/>
      <c r="GTS1042" s="45"/>
      <c r="GTT1042" s="45"/>
      <c r="GTU1042" s="45"/>
      <c r="GTV1042" s="45"/>
      <c r="GTW1042" s="45"/>
      <c r="GTX1042" s="45"/>
      <c r="GTY1042" s="45"/>
      <c r="GTZ1042" s="45"/>
      <c r="GUA1042" s="45"/>
      <c r="GUB1042" s="45"/>
      <c r="GUC1042" s="45"/>
      <c r="GUD1042" s="45"/>
      <c r="GUE1042" s="45"/>
      <c r="GUF1042" s="45"/>
      <c r="GUG1042" s="45"/>
      <c r="GUH1042" s="45"/>
      <c r="GUI1042" s="45"/>
      <c r="GUJ1042" s="45"/>
      <c r="GUK1042" s="45"/>
      <c r="GUL1042" s="45"/>
      <c r="GUM1042" s="45"/>
      <c r="GUN1042" s="45"/>
      <c r="GUO1042" s="45"/>
      <c r="GUP1042" s="45"/>
      <c r="GUQ1042" s="45"/>
      <c r="GUR1042" s="45"/>
      <c r="GUS1042" s="45"/>
      <c r="GUT1042" s="45"/>
      <c r="GUU1042" s="45"/>
      <c r="GUV1042" s="45"/>
      <c r="GUW1042" s="45"/>
      <c r="GUX1042" s="45"/>
      <c r="GUY1042" s="45"/>
      <c r="GUZ1042" s="45"/>
      <c r="GVA1042" s="45"/>
      <c r="GVB1042" s="45"/>
      <c r="GVC1042" s="45"/>
      <c r="GVD1042" s="45"/>
      <c r="GVE1042" s="45"/>
      <c r="GVF1042" s="45"/>
      <c r="GVG1042" s="45"/>
      <c r="GVH1042" s="45"/>
      <c r="GVI1042" s="45"/>
      <c r="GVJ1042" s="45"/>
      <c r="GVK1042" s="45"/>
      <c r="GVL1042" s="45"/>
      <c r="GVM1042" s="45"/>
      <c r="GVN1042" s="45"/>
      <c r="GVO1042" s="45"/>
      <c r="GVP1042" s="45"/>
      <c r="GVQ1042" s="45"/>
      <c r="GVR1042" s="45"/>
      <c r="GVS1042" s="45"/>
      <c r="GVT1042" s="45"/>
      <c r="GVU1042" s="45"/>
      <c r="GVV1042" s="45"/>
      <c r="GVW1042" s="45"/>
      <c r="GVX1042" s="45"/>
      <c r="GVY1042" s="45"/>
      <c r="GVZ1042" s="45"/>
      <c r="GWA1042" s="45"/>
      <c r="GWB1042" s="45"/>
      <c r="GWC1042" s="45"/>
      <c r="GWD1042" s="45"/>
      <c r="GWE1042" s="45"/>
      <c r="GWF1042" s="45"/>
      <c r="GWG1042" s="45"/>
      <c r="GWH1042" s="45"/>
      <c r="GWI1042" s="45"/>
      <c r="GWJ1042" s="45"/>
      <c r="GWK1042" s="45"/>
      <c r="GWL1042" s="45"/>
      <c r="GWM1042" s="45"/>
      <c r="GWN1042" s="45"/>
      <c r="GWO1042" s="45"/>
      <c r="GWP1042" s="45"/>
      <c r="GWQ1042" s="45"/>
      <c r="GWR1042" s="45"/>
      <c r="GWS1042" s="45"/>
      <c r="GWT1042" s="45"/>
      <c r="GWU1042" s="45"/>
      <c r="GWV1042" s="45"/>
      <c r="GWW1042" s="45"/>
      <c r="GWX1042" s="45"/>
      <c r="GWY1042" s="45"/>
      <c r="GWZ1042" s="45"/>
      <c r="GXA1042" s="45"/>
      <c r="GXB1042" s="45"/>
      <c r="GXC1042" s="45"/>
      <c r="GXD1042" s="45"/>
      <c r="GXE1042" s="45"/>
      <c r="GXF1042" s="45"/>
      <c r="GXG1042" s="45"/>
      <c r="GXH1042" s="45"/>
      <c r="GXI1042" s="45"/>
      <c r="GXJ1042" s="45"/>
      <c r="GXK1042" s="45"/>
      <c r="GXL1042" s="45"/>
      <c r="GXM1042" s="45"/>
      <c r="GXN1042" s="45"/>
      <c r="GXO1042" s="45"/>
      <c r="GXP1042" s="45"/>
      <c r="GXQ1042" s="45"/>
      <c r="GXR1042" s="45"/>
      <c r="GXS1042" s="45"/>
      <c r="GXT1042" s="45"/>
      <c r="GXU1042" s="45"/>
      <c r="GXV1042" s="45"/>
      <c r="GXW1042" s="45"/>
      <c r="GXX1042" s="45"/>
      <c r="GXY1042" s="45"/>
      <c r="GXZ1042" s="45"/>
      <c r="GYA1042" s="45"/>
      <c r="GYB1042" s="45"/>
      <c r="GYC1042" s="45"/>
      <c r="GYD1042" s="45"/>
      <c r="GYE1042" s="45"/>
      <c r="GYF1042" s="45"/>
      <c r="GYG1042" s="45"/>
      <c r="GYH1042" s="45"/>
      <c r="GYI1042" s="45"/>
      <c r="GYJ1042" s="45"/>
      <c r="GYK1042" s="45"/>
      <c r="GYL1042" s="45"/>
      <c r="GYM1042" s="45"/>
      <c r="GYN1042" s="45"/>
      <c r="GYO1042" s="45"/>
      <c r="GYP1042" s="45"/>
      <c r="GYQ1042" s="45"/>
      <c r="GYR1042" s="45"/>
      <c r="GYS1042" s="45"/>
      <c r="GYT1042" s="45"/>
      <c r="GYU1042" s="45"/>
      <c r="GYV1042" s="45"/>
      <c r="GYW1042" s="45"/>
      <c r="GYX1042" s="45"/>
      <c r="GYY1042" s="45"/>
      <c r="GYZ1042" s="45"/>
      <c r="GZA1042" s="45"/>
      <c r="GZB1042" s="45"/>
      <c r="GZC1042" s="45"/>
      <c r="GZD1042" s="45"/>
      <c r="GZE1042" s="45"/>
      <c r="GZF1042" s="45"/>
      <c r="GZG1042" s="45"/>
      <c r="GZH1042" s="45"/>
      <c r="GZI1042" s="45"/>
      <c r="GZJ1042" s="45"/>
      <c r="GZK1042" s="45"/>
      <c r="GZL1042" s="45"/>
      <c r="GZM1042" s="45"/>
      <c r="GZN1042" s="45"/>
      <c r="GZO1042" s="45"/>
      <c r="GZP1042" s="45"/>
      <c r="GZQ1042" s="45"/>
      <c r="GZR1042" s="45"/>
      <c r="GZS1042" s="45"/>
      <c r="GZT1042" s="45"/>
      <c r="GZU1042" s="45"/>
      <c r="GZV1042" s="45"/>
      <c r="GZW1042" s="45"/>
      <c r="GZX1042" s="45"/>
      <c r="GZY1042" s="45"/>
      <c r="GZZ1042" s="45"/>
      <c r="HAA1042" s="45"/>
      <c r="HAB1042" s="45"/>
      <c r="HAC1042" s="45"/>
      <c r="HAD1042" s="45"/>
      <c r="HAE1042" s="45"/>
      <c r="HAF1042" s="45"/>
      <c r="HAG1042" s="45"/>
      <c r="HAH1042" s="45"/>
      <c r="HAI1042" s="45"/>
      <c r="HAJ1042" s="45"/>
      <c r="HAK1042" s="45"/>
      <c r="HAL1042" s="45"/>
      <c r="HAM1042" s="45"/>
      <c r="HAN1042" s="45"/>
      <c r="HAO1042" s="45"/>
      <c r="HAP1042" s="45"/>
      <c r="HAQ1042" s="45"/>
      <c r="HAR1042" s="45"/>
      <c r="HAS1042" s="45"/>
      <c r="HAT1042" s="45"/>
      <c r="HAU1042" s="45"/>
      <c r="HAV1042" s="45"/>
      <c r="HAW1042" s="45"/>
      <c r="HAX1042" s="45"/>
      <c r="HAY1042" s="45"/>
      <c r="HAZ1042" s="45"/>
      <c r="HBA1042" s="45"/>
      <c r="HBB1042" s="45"/>
      <c r="HBC1042" s="45"/>
      <c r="HBD1042" s="45"/>
      <c r="HBE1042" s="45"/>
      <c r="HBF1042" s="45"/>
      <c r="HBG1042" s="45"/>
      <c r="HBH1042" s="45"/>
      <c r="HBI1042" s="45"/>
      <c r="HBJ1042" s="45"/>
      <c r="HBK1042" s="45"/>
      <c r="HBL1042" s="45"/>
      <c r="HBM1042" s="45"/>
      <c r="HBN1042" s="45"/>
      <c r="HBO1042" s="45"/>
      <c r="HBP1042" s="45"/>
      <c r="HBQ1042" s="45"/>
      <c r="HBR1042" s="45"/>
      <c r="HBS1042" s="45"/>
      <c r="HBT1042" s="45"/>
      <c r="HBU1042" s="45"/>
      <c r="HBV1042" s="45"/>
      <c r="HBW1042" s="45"/>
      <c r="HBX1042" s="45"/>
      <c r="HBY1042" s="45"/>
      <c r="HBZ1042" s="45"/>
      <c r="HCA1042" s="45"/>
      <c r="HCB1042" s="45"/>
      <c r="HCC1042" s="45"/>
      <c r="HCD1042" s="45"/>
      <c r="HCE1042" s="45"/>
      <c r="HCF1042" s="45"/>
      <c r="HCG1042" s="45"/>
      <c r="HCH1042" s="45"/>
      <c r="HCI1042" s="45"/>
      <c r="HCJ1042" s="45"/>
      <c r="HCK1042" s="45"/>
      <c r="HCL1042" s="45"/>
      <c r="HCM1042" s="45"/>
      <c r="HCN1042" s="45"/>
      <c r="HCO1042" s="45"/>
      <c r="HCP1042" s="45"/>
      <c r="HCQ1042" s="45"/>
      <c r="HCR1042" s="45"/>
      <c r="HCS1042" s="45"/>
      <c r="HCT1042" s="45"/>
      <c r="HCU1042" s="45"/>
      <c r="HCV1042" s="45"/>
      <c r="HCW1042" s="45"/>
      <c r="HCX1042" s="45"/>
      <c r="HCY1042" s="45"/>
      <c r="HCZ1042" s="45"/>
      <c r="HDA1042" s="45"/>
      <c r="HDB1042" s="45"/>
      <c r="HDC1042" s="45"/>
      <c r="HDD1042" s="45"/>
      <c r="HDE1042" s="45"/>
      <c r="HDF1042" s="45"/>
      <c r="HDG1042" s="45"/>
      <c r="HDH1042" s="45"/>
      <c r="HDI1042" s="45"/>
      <c r="HDJ1042" s="45"/>
      <c r="HDK1042" s="45"/>
      <c r="HDL1042" s="45"/>
      <c r="HDM1042" s="45"/>
      <c r="HDN1042" s="45"/>
      <c r="HDO1042" s="45"/>
      <c r="HDP1042" s="45"/>
      <c r="HDQ1042" s="45"/>
      <c r="HDR1042" s="45"/>
      <c r="HDS1042" s="45"/>
      <c r="HDT1042" s="45"/>
      <c r="HDU1042" s="45"/>
      <c r="HDV1042" s="45"/>
      <c r="HDW1042" s="45"/>
      <c r="HDX1042" s="45"/>
      <c r="HDY1042" s="45"/>
      <c r="HDZ1042" s="45"/>
      <c r="HEA1042" s="45"/>
      <c r="HEB1042" s="45"/>
      <c r="HEC1042" s="45"/>
      <c r="HED1042" s="45"/>
      <c r="HEE1042" s="45"/>
      <c r="HEF1042" s="45"/>
      <c r="HEG1042" s="45"/>
      <c r="HEH1042" s="45"/>
      <c r="HEI1042" s="45"/>
      <c r="HEJ1042" s="45"/>
      <c r="HEK1042" s="45"/>
      <c r="HEL1042" s="45"/>
      <c r="HEM1042" s="45"/>
      <c r="HEN1042" s="45"/>
      <c r="HEO1042" s="45"/>
      <c r="HEP1042" s="45"/>
      <c r="HEQ1042" s="45"/>
      <c r="HER1042" s="45"/>
      <c r="HES1042" s="45"/>
      <c r="HET1042" s="45"/>
      <c r="HEU1042" s="45"/>
      <c r="HEV1042" s="45"/>
      <c r="HEW1042" s="45"/>
      <c r="HEX1042" s="45"/>
      <c r="HEY1042" s="45"/>
      <c r="HEZ1042" s="45"/>
      <c r="HFA1042" s="45"/>
      <c r="HFB1042" s="45"/>
      <c r="HFC1042" s="45"/>
      <c r="HFD1042" s="45"/>
      <c r="HFE1042" s="45"/>
      <c r="HFF1042" s="45"/>
      <c r="HFG1042" s="45"/>
      <c r="HFH1042" s="45"/>
      <c r="HFI1042" s="45"/>
      <c r="HFJ1042" s="45"/>
      <c r="HFK1042" s="45"/>
      <c r="HFL1042" s="45"/>
      <c r="HFM1042" s="45"/>
      <c r="HFN1042" s="45"/>
      <c r="HFO1042" s="45"/>
      <c r="HFP1042" s="45"/>
      <c r="HFQ1042" s="45"/>
      <c r="HFR1042" s="45"/>
      <c r="HFS1042" s="45"/>
      <c r="HFT1042" s="45"/>
      <c r="HFU1042" s="45"/>
      <c r="HFV1042" s="45"/>
      <c r="HFW1042" s="45"/>
      <c r="HFX1042" s="45"/>
      <c r="HFY1042" s="45"/>
      <c r="HFZ1042" s="45"/>
      <c r="HGA1042" s="45"/>
      <c r="HGB1042" s="45"/>
      <c r="HGC1042" s="45"/>
      <c r="HGD1042" s="45"/>
      <c r="HGE1042" s="45"/>
      <c r="HGF1042" s="45"/>
      <c r="HGG1042" s="45"/>
      <c r="HGH1042" s="45"/>
      <c r="HGI1042" s="45"/>
      <c r="HGJ1042" s="45"/>
      <c r="HGK1042" s="45"/>
      <c r="HGL1042" s="45"/>
      <c r="HGM1042" s="45"/>
      <c r="HGN1042" s="45"/>
      <c r="HGO1042" s="45"/>
      <c r="HGP1042" s="45"/>
      <c r="HGQ1042" s="45"/>
      <c r="HGR1042" s="45"/>
      <c r="HGS1042" s="45"/>
      <c r="HGT1042" s="45"/>
      <c r="HGU1042" s="45"/>
      <c r="HGV1042" s="45"/>
      <c r="HGW1042" s="45"/>
      <c r="HGX1042" s="45"/>
      <c r="HGY1042" s="45"/>
      <c r="HGZ1042" s="45"/>
      <c r="HHA1042" s="45"/>
      <c r="HHB1042" s="45"/>
      <c r="HHC1042" s="45"/>
      <c r="HHD1042" s="45"/>
      <c r="HHE1042" s="45"/>
      <c r="HHF1042" s="45"/>
      <c r="HHG1042" s="45"/>
      <c r="HHH1042" s="45"/>
      <c r="HHI1042" s="45"/>
      <c r="HHJ1042" s="45"/>
      <c r="HHK1042" s="45"/>
      <c r="HHL1042" s="45"/>
      <c r="HHM1042" s="45"/>
      <c r="HHN1042" s="45"/>
      <c r="HHO1042" s="45"/>
      <c r="HHP1042" s="45"/>
      <c r="HHQ1042" s="45"/>
      <c r="HHR1042" s="45"/>
      <c r="HHS1042" s="45"/>
      <c r="HHT1042" s="45"/>
      <c r="HHU1042" s="45"/>
      <c r="HHV1042" s="45"/>
      <c r="HHW1042" s="45"/>
      <c r="HHX1042" s="45"/>
      <c r="HHY1042" s="45"/>
      <c r="HHZ1042" s="45"/>
      <c r="HIA1042" s="45"/>
      <c r="HIB1042" s="45"/>
      <c r="HIC1042" s="45"/>
      <c r="HID1042" s="45"/>
      <c r="HIE1042" s="45"/>
      <c r="HIF1042" s="45"/>
      <c r="HIG1042" s="45"/>
      <c r="HIH1042" s="45"/>
      <c r="HII1042" s="45"/>
      <c r="HIJ1042" s="45"/>
      <c r="HIK1042" s="45"/>
      <c r="HIL1042" s="45"/>
      <c r="HIM1042" s="45"/>
      <c r="HIN1042" s="45"/>
      <c r="HIO1042" s="45"/>
      <c r="HIP1042" s="45"/>
      <c r="HIQ1042" s="45"/>
      <c r="HIR1042" s="45"/>
      <c r="HIS1042" s="45"/>
      <c r="HIT1042" s="45"/>
      <c r="HIU1042" s="45"/>
      <c r="HIV1042" s="45"/>
      <c r="HIW1042" s="45"/>
      <c r="HIX1042" s="45"/>
      <c r="HIY1042" s="45"/>
      <c r="HIZ1042" s="45"/>
      <c r="HJA1042" s="45"/>
      <c r="HJB1042" s="45"/>
      <c r="HJC1042" s="45"/>
      <c r="HJD1042" s="45"/>
      <c r="HJE1042" s="45"/>
      <c r="HJF1042" s="45"/>
      <c r="HJG1042" s="45"/>
      <c r="HJH1042" s="45"/>
      <c r="HJI1042" s="45"/>
      <c r="HJJ1042" s="45"/>
      <c r="HJK1042" s="45"/>
      <c r="HJL1042" s="45"/>
      <c r="HJM1042" s="45"/>
      <c r="HJN1042" s="45"/>
      <c r="HJO1042" s="45"/>
      <c r="HJP1042" s="45"/>
      <c r="HJQ1042" s="45"/>
      <c r="HJR1042" s="45"/>
      <c r="HJS1042" s="45"/>
      <c r="HJT1042" s="45"/>
      <c r="HJU1042" s="45"/>
      <c r="HJV1042" s="45"/>
      <c r="HJW1042" s="45"/>
      <c r="HJX1042" s="45"/>
      <c r="HJY1042" s="45"/>
      <c r="HJZ1042" s="45"/>
      <c r="HKA1042" s="45"/>
      <c r="HKB1042" s="45"/>
      <c r="HKC1042" s="45"/>
      <c r="HKD1042" s="45"/>
      <c r="HKE1042" s="45"/>
      <c r="HKF1042" s="45"/>
      <c r="HKG1042" s="45"/>
      <c r="HKH1042" s="45"/>
      <c r="HKI1042" s="45"/>
      <c r="HKJ1042" s="45"/>
      <c r="HKK1042" s="45"/>
      <c r="HKL1042" s="45"/>
      <c r="HKM1042" s="45"/>
      <c r="HKN1042" s="45"/>
      <c r="HKO1042" s="45"/>
      <c r="HKP1042" s="45"/>
      <c r="HKQ1042" s="45"/>
      <c r="HKR1042" s="45"/>
      <c r="HKS1042" s="45"/>
      <c r="HKT1042" s="45"/>
      <c r="HKU1042" s="45"/>
      <c r="HKV1042" s="45"/>
      <c r="HKW1042" s="45"/>
      <c r="HKX1042" s="45"/>
      <c r="HKY1042" s="45"/>
      <c r="HKZ1042" s="45"/>
      <c r="HLA1042" s="45"/>
      <c r="HLB1042" s="45"/>
      <c r="HLC1042" s="45"/>
      <c r="HLD1042" s="45"/>
      <c r="HLE1042" s="45"/>
      <c r="HLF1042" s="45"/>
      <c r="HLG1042" s="45"/>
      <c r="HLH1042" s="45"/>
      <c r="HLI1042" s="45"/>
      <c r="HLJ1042" s="45"/>
      <c r="HLK1042" s="45"/>
      <c r="HLL1042" s="45"/>
      <c r="HLM1042" s="45"/>
      <c r="HLN1042" s="45"/>
      <c r="HLO1042" s="45"/>
      <c r="HLP1042" s="45"/>
      <c r="HLQ1042" s="45"/>
      <c r="HLR1042" s="45"/>
      <c r="HLS1042" s="45"/>
      <c r="HLT1042" s="45"/>
      <c r="HLU1042" s="45"/>
      <c r="HLV1042" s="45"/>
      <c r="HLW1042" s="45"/>
      <c r="HLX1042" s="45"/>
      <c r="HLY1042" s="45"/>
      <c r="HLZ1042" s="45"/>
      <c r="HMA1042" s="45"/>
      <c r="HMB1042" s="45"/>
      <c r="HMC1042" s="45"/>
      <c r="HMD1042" s="45"/>
      <c r="HME1042" s="45"/>
      <c r="HMF1042" s="45"/>
      <c r="HMG1042" s="45"/>
      <c r="HMH1042" s="45"/>
      <c r="HMI1042" s="45"/>
      <c r="HMJ1042" s="45"/>
      <c r="HMK1042" s="45"/>
      <c r="HML1042" s="45"/>
      <c r="HMM1042" s="45"/>
      <c r="HMN1042" s="45"/>
      <c r="HMO1042" s="45"/>
      <c r="HMP1042" s="45"/>
      <c r="HMQ1042" s="45"/>
      <c r="HMR1042" s="45"/>
      <c r="HMS1042" s="45"/>
      <c r="HMT1042" s="45"/>
      <c r="HMU1042" s="45"/>
      <c r="HMV1042" s="45"/>
      <c r="HMW1042" s="45"/>
      <c r="HMX1042" s="45"/>
      <c r="HMY1042" s="45"/>
      <c r="HMZ1042" s="45"/>
      <c r="HNA1042" s="45"/>
      <c r="HNB1042" s="45"/>
      <c r="HNC1042" s="45"/>
      <c r="HND1042" s="45"/>
      <c r="HNE1042" s="45"/>
      <c r="HNF1042" s="45"/>
      <c r="HNG1042" s="45"/>
      <c r="HNH1042" s="45"/>
      <c r="HNI1042" s="45"/>
      <c r="HNJ1042" s="45"/>
      <c r="HNK1042" s="45"/>
      <c r="HNL1042" s="45"/>
      <c r="HNM1042" s="45"/>
      <c r="HNN1042" s="45"/>
      <c r="HNO1042" s="45"/>
      <c r="HNP1042" s="45"/>
      <c r="HNQ1042" s="45"/>
      <c r="HNR1042" s="45"/>
      <c r="HNS1042" s="45"/>
      <c r="HNT1042" s="45"/>
      <c r="HNU1042" s="45"/>
      <c r="HNV1042" s="45"/>
      <c r="HNW1042" s="45"/>
      <c r="HNX1042" s="45"/>
      <c r="HNY1042" s="45"/>
      <c r="HNZ1042" s="45"/>
      <c r="HOA1042" s="45"/>
      <c r="HOB1042" s="45"/>
      <c r="HOC1042" s="45"/>
      <c r="HOD1042" s="45"/>
      <c r="HOE1042" s="45"/>
      <c r="HOF1042" s="45"/>
      <c r="HOG1042" s="45"/>
      <c r="HOH1042" s="45"/>
      <c r="HOI1042" s="45"/>
      <c r="HOJ1042" s="45"/>
      <c r="HOK1042" s="45"/>
      <c r="HOL1042" s="45"/>
      <c r="HOM1042" s="45"/>
      <c r="HON1042" s="45"/>
      <c r="HOO1042" s="45"/>
      <c r="HOP1042" s="45"/>
      <c r="HOQ1042" s="45"/>
      <c r="HOR1042" s="45"/>
      <c r="HOS1042" s="45"/>
      <c r="HOT1042" s="45"/>
      <c r="HOU1042" s="45"/>
      <c r="HOV1042" s="45"/>
      <c r="HOW1042" s="45"/>
      <c r="HOX1042" s="45"/>
      <c r="HOY1042" s="45"/>
      <c r="HOZ1042" s="45"/>
      <c r="HPA1042" s="45"/>
      <c r="HPB1042" s="45"/>
      <c r="HPC1042" s="45"/>
      <c r="HPD1042" s="45"/>
      <c r="HPE1042" s="45"/>
      <c r="HPF1042" s="45"/>
      <c r="HPG1042" s="45"/>
      <c r="HPH1042" s="45"/>
      <c r="HPI1042" s="45"/>
      <c r="HPJ1042" s="45"/>
      <c r="HPK1042" s="45"/>
      <c r="HPL1042" s="45"/>
      <c r="HPM1042" s="45"/>
      <c r="HPN1042" s="45"/>
      <c r="HPO1042" s="45"/>
      <c r="HPP1042" s="45"/>
      <c r="HPQ1042" s="45"/>
      <c r="HPR1042" s="45"/>
      <c r="HPS1042" s="45"/>
      <c r="HPT1042" s="45"/>
      <c r="HPU1042" s="45"/>
      <c r="HPV1042" s="45"/>
      <c r="HPW1042" s="45"/>
      <c r="HPX1042" s="45"/>
      <c r="HPY1042" s="45"/>
      <c r="HPZ1042" s="45"/>
      <c r="HQA1042" s="45"/>
      <c r="HQB1042" s="45"/>
      <c r="HQC1042" s="45"/>
      <c r="HQD1042" s="45"/>
      <c r="HQE1042" s="45"/>
      <c r="HQF1042" s="45"/>
      <c r="HQG1042" s="45"/>
      <c r="HQH1042" s="45"/>
      <c r="HQI1042" s="45"/>
      <c r="HQJ1042" s="45"/>
      <c r="HQK1042" s="45"/>
      <c r="HQL1042" s="45"/>
      <c r="HQM1042" s="45"/>
      <c r="HQN1042" s="45"/>
      <c r="HQO1042" s="45"/>
      <c r="HQP1042" s="45"/>
      <c r="HQQ1042" s="45"/>
      <c r="HQR1042" s="45"/>
      <c r="HQS1042" s="45"/>
      <c r="HQT1042" s="45"/>
      <c r="HQU1042" s="45"/>
      <c r="HQV1042" s="45"/>
      <c r="HQW1042" s="45"/>
      <c r="HQX1042" s="45"/>
      <c r="HQY1042" s="45"/>
      <c r="HQZ1042" s="45"/>
      <c r="HRA1042" s="45"/>
      <c r="HRB1042" s="45"/>
      <c r="HRC1042" s="45"/>
      <c r="HRD1042" s="45"/>
      <c r="HRE1042" s="45"/>
      <c r="HRF1042" s="45"/>
      <c r="HRG1042" s="45"/>
      <c r="HRH1042" s="45"/>
      <c r="HRI1042" s="45"/>
      <c r="HRJ1042" s="45"/>
      <c r="HRK1042" s="45"/>
      <c r="HRL1042" s="45"/>
      <c r="HRM1042" s="45"/>
      <c r="HRN1042" s="45"/>
      <c r="HRO1042" s="45"/>
      <c r="HRP1042" s="45"/>
      <c r="HRQ1042" s="45"/>
      <c r="HRR1042" s="45"/>
      <c r="HRS1042" s="45"/>
      <c r="HRT1042" s="45"/>
      <c r="HRU1042" s="45"/>
      <c r="HRV1042" s="45"/>
      <c r="HRW1042" s="45"/>
      <c r="HRX1042" s="45"/>
      <c r="HRY1042" s="45"/>
      <c r="HRZ1042" s="45"/>
      <c r="HSA1042" s="45"/>
      <c r="HSB1042" s="45"/>
      <c r="HSC1042" s="45"/>
      <c r="HSD1042" s="45"/>
      <c r="HSE1042" s="45"/>
      <c r="HSF1042" s="45"/>
      <c r="HSG1042" s="45"/>
      <c r="HSH1042" s="45"/>
      <c r="HSI1042" s="45"/>
      <c r="HSJ1042" s="45"/>
      <c r="HSK1042" s="45"/>
      <c r="HSL1042" s="45"/>
      <c r="HSM1042" s="45"/>
      <c r="HSN1042" s="45"/>
      <c r="HSO1042" s="45"/>
      <c r="HSP1042" s="45"/>
      <c r="HSQ1042" s="45"/>
      <c r="HSR1042" s="45"/>
      <c r="HSS1042" s="45"/>
      <c r="HST1042" s="45"/>
      <c r="HSU1042" s="45"/>
      <c r="HSV1042" s="45"/>
      <c r="HSW1042" s="45"/>
      <c r="HSX1042" s="45"/>
      <c r="HSY1042" s="45"/>
      <c r="HSZ1042" s="45"/>
      <c r="HTA1042" s="45"/>
      <c r="HTB1042" s="45"/>
      <c r="HTC1042" s="45"/>
      <c r="HTD1042" s="45"/>
      <c r="HTE1042" s="45"/>
      <c r="HTF1042" s="45"/>
      <c r="HTG1042" s="45"/>
      <c r="HTH1042" s="45"/>
      <c r="HTI1042" s="45"/>
      <c r="HTJ1042" s="45"/>
      <c r="HTK1042" s="45"/>
      <c r="HTL1042" s="45"/>
      <c r="HTM1042" s="45"/>
      <c r="HTN1042" s="45"/>
      <c r="HTO1042" s="45"/>
      <c r="HTP1042" s="45"/>
      <c r="HTQ1042" s="45"/>
      <c r="HTR1042" s="45"/>
      <c r="HTS1042" s="45"/>
      <c r="HTT1042" s="45"/>
      <c r="HTU1042" s="45"/>
      <c r="HTV1042" s="45"/>
      <c r="HTW1042" s="45"/>
      <c r="HTX1042" s="45"/>
      <c r="HTY1042" s="45"/>
      <c r="HTZ1042" s="45"/>
      <c r="HUA1042" s="45"/>
      <c r="HUB1042" s="45"/>
      <c r="HUC1042" s="45"/>
      <c r="HUD1042" s="45"/>
      <c r="HUE1042" s="45"/>
      <c r="HUF1042" s="45"/>
      <c r="HUG1042" s="45"/>
      <c r="HUH1042" s="45"/>
      <c r="HUI1042" s="45"/>
      <c r="HUJ1042" s="45"/>
      <c r="HUK1042" s="45"/>
      <c r="HUL1042" s="45"/>
      <c r="HUM1042" s="45"/>
      <c r="HUN1042" s="45"/>
      <c r="HUO1042" s="45"/>
      <c r="HUP1042" s="45"/>
      <c r="HUQ1042" s="45"/>
      <c r="HUR1042" s="45"/>
      <c r="HUS1042" s="45"/>
      <c r="HUT1042" s="45"/>
      <c r="HUU1042" s="45"/>
      <c r="HUV1042" s="45"/>
      <c r="HUW1042" s="45"/>
      <c r="HUX1042" s="45"/>
      <c r="HUY1042" s="45"/>
      <c r="HUZ1042" s="45"/>
      <c r="HVA1042" s="45"/>
      <c r="HVB1042" s="45"/>
      <c r="HVC1042" s="45"/>
      <c r="HVD1042" s="45"/>
      <c r="HVE1042" s="45"/>
      <c r="HVF1042" s="45"/>
      <c r="HVG1042" s="45"/>
      <c r="HVH1042" s="45"/>
      <c r="HVI1042" s="45"/>
      <c r="HVJ1042" s="45"/>
      <c r="HVK1042" s="45"/>
      <c r="HVL1042" s="45"/>
      <c r="HVM1042" s="45"/>
      <c r="HVN1042" s="45"/>
      <c r="HVO1042" s="45"/>
      <c r="HVP1042" s="45"/>
      <c r="HVQ1042" s="45"/>
      <c r="HVR1042" s="45"/>
      <c r="HVS1042" s="45"/>
      <c r="HVT1042" s="45"/>
      <c r="HVU1042" s="45"/>
      <c r="HVV1042" s="45"/>
      <c r="HVW1042" s="45"/>
      <c r="HVX1042" s="45"/>
      <c r="HVY1042" s="45"/>
      <c r="HVZ1042" s="45"/>
      <c r="HWA1042" s="45"/>
      <c r="HWB1042" s="45"/>
      <c r="HWC1042" s="45"/>
      <c r="HWD1042" s="45"/>
      <c r="HWE1042" s="45"/>
      <c r="HWF1042" s="45"/>
      <c r="HWG1042" s="45"/>
      <c r="HWH1042" s="45"/>
      <c r="HWI1042" s="45"/>
      <c r="HWJ1042" s="45"/>
      <c r="HWK1042" s="45"/>
      <c r="HWL1042" s="45"/>
      <c r="HWM1042" s="45"/>
      <c r="HWN1042" s="45"/>
      <c r="HWO1042" s="45"/>
      <c r="HWP1042" s="45"/>
      <c r="HWQ1042" s="45"/>
      <c r="HWR1042" s="45"/>
      <c r="HWS1042" s="45"/>
      <c r="HWT1042" s="45"/>
      <c r="HWU1042" s="45"/>
      <c r="HWV1042" s="45"/>
      <c r="HWW1042" s="45"/>
      <c r="HWX1042" s="45"/>
      <c r="HWY1042" s="45"/>
      <c r="HWZ1042" s="45"/>
      <c r="HXA1042" s="45"/>
      <c r="HXB1042" s="45"/>
      <c r="HXC1042" s="45"/>
      <c r="HXD1042" s="45"/>
      <c r="HXE1042" s="45"/>
      <c r="HXF1042" s="45"/>
      <c r="HXG1042" s="45"/>
      <c r="HXH1042" s="45"/>
      <c r="HXI1042" s="45"/>
      <c r="HXJ1042" s="45"/>
      <c r="HXK1042" s="45"/>
      <c r="HXL1042" s="45"/>
      <c r="HXM1042" s="45"/>
      <c r="HXN1042" s="45"/>
      <c r="HXO1042" s="45"/>
      <c r="HXP1042" s="45"/>
      <c r="HXQ1042" s="45"/>
      <c r="HXR1042" s="45"/>
      <c r="HXS1042" s="45"/>
      <c r="HXT1042" s="45"/>
      <c r="HXU1042" s="45"/>
      <c r="HXV1042" s="45"/>
      <c r="HXW1042" s="45"/>
      <c r="HXX1042" s="45"/>
      <c r="HXY1042" s="45"/>
      <c r="HXZ1042" s="45"/>
      <c r="HYA1042" s="45"/>
      <c r="HYB1042" s="45"/>
      <c r="HYC1042" s="45"/>
      <c r="HYD1042" s="45"/>
      <c r="HYE1042" s="45"/>
      <c r="HYF1042" s="45"/>
      <c r="HYG1042" s="45"/>
      <c r="HYH1042" s="45"/>
      <c r="HYI1042" s="45"/>
      <c r="HYJ1042" s="45"/>
      <c r="HYK1042" s="45"/>
      <c r="HYL1042" s="45"/>
      <c r="HYM1042" s="45"/>
      <c r="HYN1042" s="45"/>
      <c r="HYO1042" s="45"/>
      <c r="HYP1042" s="45"/>
      <c r="HYQ1042" s="45"/>
      <c r="HYR1042" s="45"/>
      <c r="HYS1042" s="45"/>
      <c r="HYT1042" s="45"/>
      <c r="HYU1042" s="45"/>
      <c r="HYV1042" s="45"/>
      <c r="HYW1042" s="45"/>
      <c r="HYX1042" s="45"/>
      <c r="HYY1042" s="45"/>
      <c r="HYZ1042" s="45"/>
      <c r="HZA1042" s="45"/>
      <c r="HZB1042" s="45"/>
      <c r="HZC1042" s="45"/>
      <c r="HZD1042" s="45"/>
      <c r="HZE1042" s="45"/>
      <c r="HZF1042" s="45"/>
      <c r="HZG1042" s="45"/>
      <c r="HZH1042" s="45"/>
      <c r="HZI1042" s="45"/>
      <c r="HZJ1042" s="45"/>
      <c r="HZK1042" s="45"/>
      <c r="HZL1042" s="45"/>
      <c r="HZM1042" s="45"/>
      <c r="HZN1042" s="45"/>
      <c r="HZO1042" s="45"/>
      <c r="HZP1042" s="45"/>
      <c r="HZQ1042" s="45"/>
      <c r="HZR1042" s="45"/>
      <c r="HZS1042" s="45"/>
      <c r="HZT1042" s="45"/>
      <c r="HZU1042" s="45"/>
      <c r="HZV1042" s="45"/>
      <c r="HZW1042" s="45"/>
      <c r="HZX1042" s="45"/>
      <c r="HZY1042" s="45"/>
      <c r="HZZ1042" s="45"/>
      <c r="IAA1042" s="45"/>
      <c r="IAB1042" s="45"/>
      <c r="IAC1042" s="45"/>
      <c r="IAD1042" s="45"/>
      <c r="IAE1042" s="45"/>
      <c r="IAF1042" s="45"/>
      <c r="IAG1042" s="45"/>
      <c r="IAH1042" s="45"/>
      <c r="IAI1042" s="45"/>
      <c r="IAJ1042" s="45"/>
      <c r="IAK1042" s="45"/>
      <c r="IAL1042" s="45"/>
      <c r="IAM1042" s="45"/>
      <c r="IAN1042" s="45"/>
      <c r="IAO1042" s="45"/>
      <c r="IAP1042" s="45"/>
      <c r="IAQ1042" s="45"/>
      <c r="IAR1042" s="45"/>
      <c r="IAS1042" s="45"/>
      <c r="IAT1042" s="45"/>
      <c r="IAU1042" s="45"/>
      <c r="IAV1042" s="45"/>
      <c r="IAW1042" s="45"/>
      <c r="IAX1042" s="45"/>
      <c r="IAY1042" s="45"/>
      <c r="IAZ1042" s="45"/>
      <c r="IBA1042" s="45"/>
      <c r="IBB1042" s="45"/>
      <c r="IBC1042" s="45"/>
      <c r="IBD1042" s="45"/>
      <c r="IBE1042" s="45"/>
      <c r="IBF1042" s="45"/>
      <c r="IBG1042" s="45"/>
      <c r="IBH1042" s="45"/>
      <c r="IBI1042" s="45"/>
      <c r="IBJ1042" s="45"/>
      <c r="IBK1042" s="45"/>
      <c r="IBL1042" s="45"/>
      <c r="IBM1042" s="45"/>
      <c r="IBN1042" s="45"/>
      <c r="IBO1042" s="45"/>
      <c r="IBP1042" s="45"/>
      <c r="IBQ1042" s="45"/>
      <c r="IBR1042" s="45"/>
      <c r="IBS1042" s="45"/>
      <c r="IBT1042" s="45"/>
      <c r="IBU1042" s="45"/>
      <c r="IBV1042" s="45"/>
      <c r="IBW1042" s="45"/>
      <c r="IBX1042" s="45"/>
      <c r="IBY1042" s="45"/>
      <c r="IBZ1042" s="45"/>
      <c r="ICA1042" s="45"/>
      <c r="ICB1042" s="45"/>
      <c r="ICC1042" s="45"/>
      <c r="ICD1042" s="45"/>
      <c r="ICE1042" s="45"/>
      <c r="ICF1042" s="45"/>
      <c r="ICG1042" s="45"/>
      <c r="ICH1042" s="45"/>
      <c r="ICI1042" s="45"/>
      <c r="ICJ1042" s="45"/>
      <c r="ICK1042" s="45"/>
      <c r="ICL1042" s="45"/>
      <c r="ICM1042" s="45"/>
      <c r="ICN1042" s="45"/>
      <c r="ICO1042" s="45"/>
      <c r="ICP1042" s="45"/>
      <c r="ICQ1042" s="45"/>
      <c r="ICR1042" s="45"/>
      <c r="ICS1042" s="45"/>
      <c r="ICT1042" s="45"/>
      <c r="ICU1042" s="45"/>
      <c r="ICV1042" s="45"/>
      <c r="ICW1042" s="45"/>
      <c r="ICX1042" s="45"/>
      <c r="ICY1042" s="45"/>
      <c r="ICZ1042" s="45"/>
      <c r="IDA1042" s="45"/>
      <c r="IDB1042" s="45"/>
      <c r="IDC1042" s="45"/>
      <c r="IDD1042" s="45"/>
      <c r="IDE1042" s="45"/>
      <c r="IDF1042" s="45"/>
      <c r="IDG1042" s="45"/>
      <c r="IDH1042" s="45"/>
      <c r="IDI1042" s="45"/>
      <c r="IDJ1042" s="45"/>
      <c r="IDK1042" s="45"/>
      <c r="IDL1042" s="45"/>
      <c r="IDM1042" s="45"/>
      <c r="IDN1042" s="45"/>
      <c r="IDO1042" s="45"/>
      <c r="IDP1042" s="45"/>
      <c r="IDQ1042" s="45"/>
      <c r="IDR1042" s="45"/>
      <c r="IDS1042" s="45"/>
      <c r="IDT1042" s="45"/>
      <c r="IDU1042" s="45"/>
      <c r="IDV1042" s="45"/>
      <c r="IDW1042" s="45"/>
      <c r="IDX1042" s="45"/>
      <c r="IDY1042" s="45"/>
      <c r="IDZ1042" s="45"/>
      <c r="IEA1042" s="45"/>
      <c r="IEB1042" s="45"/>
      <c r="IEC1042" s="45"/>
      <c r="IED1042" s="45"/>
      <c r="IEE1042" s="45"/>
      <c r="IEF1042" s="45"/>
      <c r="IEG1042" s="45"/>
      <c r="IEH1042" s="45"/>
      <c r="IEI1042" s="45"/>
      <c r="IEJ1042" s="45"/>
      <c r="IEK1042" s="45"/>
      <c r="IEL1042" s="45"/>
      <c r="IEM1042" s="45"/>
      <c r="IEN1042" s="45"/>
      <c r="IEO1042" s="45"/>
      <c r="IEP1042" s="45"/>
      <c r="IEQ1042" s="45"/>
      <c r="IER1042" s="45"/>
      <c r="IES1042" s="45"/>
      <c r="IET1042" s="45"/>
      <c r="IEU1042" s="45"/>
      <c r="IEV1042" s="45"/>
      <c r="IEW1042" s="45"/>
      <c r="IEX1042" s="45"/>
      <c r="IEY1042" s="45"/>
      <c r="IEZ1042" s="45"/>
      <c r="IFA1042" s="45"/>
      <c r="IFB1042" s="45"/>
      <c r="IFC1042" s="45"/>
      <c r="IFD1042" s="45"/>
      <c r="IFE1042" s="45"/>
      <c r="IFF1042" s="45"/>
      <c r="IFG1042" s="45"/>
      <c r="IFH1042" s="45"/>
      <c r="IFI1042" s="45"/>
      <c r="IFJ1042" s="45"/>
      <c r="IFK1042" s="45"/>
      <c r="IFL1042" s="45"/>
      <c r="IFM1042" s="45"/>
      <c r="IFN1042" s="45"/>
      <c r="IFO1042" s="45"/>
      <c r="IFP1042" s="45"/>
      <c r="IFQ1042" s="45"/>
      <c r="IFR1042" s="45"/>
      <c r="IFS1042" s="45"/>
      <c r="IFT1042" s="45"/>
      <c r="IFU1042" s="45"/>
      <c r="IFV1042" s="45"/>
      <c r="IFW1042" s="45"/>
      <c r="IFX1042" s="45"/>
      <c r="IFY1042" s="45"/>
      <c r="IFZ1042" s="45"/>
      <c r="IGA1042" s="45"/>
      <c r="IGB1042" s="45"/>
      <c r="IGC1042" s="45"/>
      <c r="IGD1042" s="45"/>
      <c r="IGE1042" s="45"/>
      <c r="IGF1042" s="45"/>
      <c r="IGG1042" s="45"/>
      <c r="IGH1042" s="45"/>
      <c r="IGI1042" s="45"/>
      <c r="IGJ1042" s="45"/>
      <c r="IGK1042" s="45"/>
      <c r="IGL1042" s="45"/>
      <c r="IGM1042" s="45"/>
      <c r="IGN1042" s="45"/>
      <c r="IGO1042" s="45"/>
      <c r="IGP1042" s="45"/>
      <c r="IGQ1042" s="45"/>
      <c r="IGR1042" s="45"/>
      <c r="IGS1042" s="45"/>
      <c r="IGT1042" s="45"/>
      <c r="IGU1042" s="45"/>
      <c r="IGV1042" s="45"/>
      <c r="IGW1042" s="45"/>
      <c r="IGX1042" s="45"/>
      <c r="IGY1042" s="45"/>
      <c r="IGZ1042" s="45"/>
      <c r="IHA1042" s="45"/>
      <c r="IHB1042" s="45"/>
      <c r="IHC1042" s="45"/>
      <c r="IHD1042" s="45"/>
      <c r="IHE1042" s="45"/>
      <c r="IHF1042" s="45"/>
      <c r="IHG1042" s="45"/>
      <c r="IHH1042" s="45"/>
      <c r="IHI1042" s="45"/>
      <c r="IHJ1042" s="45"/>
      <c r="IHK1042" s="45"/>
      <c r="IHL1042" s="45"/>
      <c r="IHM1042" s="45"/>
      <c r="IHN1042" s="45"/>
      <c r="IHO1042" s="45"/>
      <c r="IHP1042" s="45"/>
      <c r="IHQ1042" s="45"/>
      <c r="IHR1042" s="45"/>
      <c r="IHS1042" s="45"/>
      <c r="IHT1042" s="45"/>
      <c r="IHU1042" s="45"/>
      <c r="IHV1042" s="45"/>
      <c r="IHW1042" s="45"/>
      <c r="IHX1042" s="45"/>
      <c r="IHY1042" s="45"/>
      <c r="IHZ1042" s="45"/>
      <c r="IIA1042" s="45"/>
      <c r="IIB1042" s="45"/>
      <c r="IIC1042" s="45"/>
      <c r="IID1042" s="45"/>
      <c r="IIE1042" s="45"/>
      <c r="IIF1042" s="45"/>
      <c r="IIG1042" s="45"/>
      <c r="IIH1042" s="45"/>
      <c r="III1042" s="45"/>
      <c r="IIJ1042" s="45"/>
      <c r="IIK1042" s="45"/>
      <c r="IIL1042" s="45"/>
      <c r="IIM1042" s="45"/>
      <c r="IIN1042" s="45"/>
      <c r="IIO1042" s="45"/>
      <c r="IIP1042" s="45"/>
      <c r="IIQ1042" s="45"/>
      <c r="IIR1042" s="45"/>
      <c r="IIS1042" s="45"/>
      <c r="IIT1042" s="45"/>
      <c r="IIU1042" s="45"/>
      <c r="IIV1042" s="45"/>
      <c r="IIW1042" s="45"/>
      <c r="IIX1042" s="45"/>
      <c r="IIY1042" s="45"/>
      <c r="IIZ1042" s="45"/>
      <c r="IJA1042" s="45"/>
      <c r="IJB1042" s="45"/>
      <c r="IJC1042" s="45"/>
      <c r="IJD1042" s="45"/>
      <c r="IJE1042" s="45"/>
      <c r="IJF1042" s="45"/>
      <c r="IJG1042" s="45"/>
      <c r="IJH1042" s="45"/>
      <c r="IJI1042" s="45"/>
      <c r="IJJ1042" s="45"/>
      <c r="IJK1042" s="45"/>
      <c r="IJL1042" s="45"/>
      <c r="IJM1042" s="45"/>
      <c r="IJN1042" s="45"/>
      <c r="IJO1042" s="45"/>
      <c r="IJP1042" s="45"/>
      <c r="IJQ1042" s="45"/>
      <c r="IJR1042" s="45"/>
      <c r="IJS1042" s="45"/>
      <c r="IJT1042" s="45"/>
      <c r="IJU1042" s="45"/>
      <c r="IJV1042" s="45"/>
      <c r="IJW1042" s="45"/>
      <c r="IJX1042" s="45"/>
      <c r="IJY1042" s="45"/>
      <c r="IJZ1042" s="45"/>
      <c r="IKA1042" s="45"/>
      <c r="IKB1042" s="45"/>
      <c r="IKC1042" s="45"/>
      <c r="IKD1042" s="45"/>
      <c r="IKE1042" s="45"/>
      <c r="IKF1042" s="45"/>
      <c r="IKG1042" s="45"/>
      <c r="IKH1042" s="45"/>
      <c r="IKI1042" s="45"/>
      <c r="IKJ1042" s="45"/>
      <c r="IKK1042" s="45"/>
      <c r="IKL1042" s="45"/>
      <c r="IKM1042" s="45"/>
      <c r="IKN1042" s="45"/>
      <c r="IKO1042" s="45"/>
      <c r="IKP1042" s="45"/>
      <c r="IKQ1042" s="45"/>
      <c r="IKR1042" s="45"/>
      <c r="IKS1042" s="45"/>
      <c r="IKT1042" s="45"/>
      <c r="IKU1042" s="45"/>
      <c r="IKV1042" s="45"/>
      <c r="IKW1042" s="45"/>
      <c r="IKX1042" s="45"/>
      <c r="IKY1042" s="45"/>
      <c r="IKZ1042" s="45"/>
      <c r="ILA1042" s="45"/>
      <c r="ILB1042" s="45"/>
      <c r="ILC1042" s="45"/>
      <c r="ILD1042" s="45"/>
      <c r="ILE1042" s="45"/>
      <c r="ILF1042" s="45"/>
      <c r="ILG1042" s="45"/>
      <c r="ILH1042" s="45"/>
      <c r="ILI1042" s="45"/>
      <c r="ILJ1042" s="45"/>
      <c r="ILK1042" s="45"/>
      <c r="ILL1042" s="45"/>
      <c r="ILM1042" s="45"/>
      <c r="ILN1042" s="45"/>
      <c r="ILO1042" s="45"/>
      <c r="ILP1042" s="45"/>
      <c r="ILQ1042" s="45"/>
      <c r="ILR1042" s="45"/>
      <c r="ILS1042" s="45"/>
      <c r="ILT1042" s="45"/>
      <c r="ILU1042" s="45"/>
      <c r="ILV1042" s="45"/>
      <c r="ILW1042" s="45"/>
      <c r="ILX1042" s="45"/>
      <c r="ILY1042" s="45"/>
      <c r="ILZ1042" s="45"/>
      <c r="IMA1042" s="45"/>
      <c r="IMB1042" s="45"/>
      <c r="IMC1042" s="45"/>
      <c r="IMD1042" s="45"/>
      <c r="IME1042" s="45"/>
      <c r="IMF1042" s="45"/>
      <c r="IMG1042" s="45"/>
      <c r="IMH1042" s="45"/>
      <c r="IMI1042" s="45"/>
      <c r="IMJ1042" s="45"/>
      <c r="IMK1042" s="45"/>
      <c r="IML1042" s="45"/>
      <c r="IMM1042" s="45"/>
      <c r="IMN1042" s="45"/>
      <c r="IMO1042" s="45"/>
      <c r="IMP1042" s="45"/>
      <c r="IMQ1042" s="45"/>
      <c r="IMR1042" s="45"/>
      <c r="IMS1042" s="45"/>
      <c r="IMT1042" s="45"/>
      <c r="IMU1042" s="45"/>
      <c r="IMV1042" s="45"/>
      <c r="IMW1042" s="45"/>
      <c r="IMX1042" s="45"/>
      <c r="IMY1042" s="45"/>
      <c r="IMZ1042" s="45"/>
      <c r="INA1042" s="45"/>
      <c r="INB1042" s="45"/>
      <c r="INC1042" s="45"/>
      <c r="IND1042" s="45"/>
      <c r="INE1042" s="45"/>
      <c r="INF1042" s="45"/>
      <c r="ING1042" s="45"/>
      <c r="INH1042" s="45"/>
      <c r="INI1042" s="45"/>
      <c r="INJ1042" s="45"/>
      <c r="INK1042" s="45"/>
      <c r="INL1042" s="45"/>
      <c r="INM1042" s="45"/>
      <c r="INN1042" s="45"/>
      <c r="INO1042" s="45"/>
      <c r="INP1042" s="45"/>
      <c r="INQ1042" s="45"/>
      <c r="INR1042" s="45"/>
      <c r="INS1042" s="45"/>
      <c r="INT1042" s="45"/>
      <c r="INU1042" s="45"/>
      <c r="INV1042" s="45"/>
      <c r="INW1042" s="45"/>
      <c r="INX1042" s="45"/>
      <c r="INY1042" s="45"/>
      <c r="INZ1042" s="45"/>
      <c r="IOA1042" s="45"/>
      <c r="IOB1042" s="45"/>
      <c r="IOC1042" s="45"/>
      <c r="IOD1042" s="45"/>
      <c r="IOE1042" s="45"/>
      <c r="IOF1042" s="45"/>
      <c r="IOG1042" s="45"/>
      <c r="IOH1042" s="45"/>
      <c r="IOI1042" s="45"/>
      <c r="IOJ1042" s="45"/>
      <c r="IOK1042" s="45"/>
      <c r="IOL1042" s="45"/>
      <c r="IOM1042" s="45"/>
      <c r="ION1042" s="45"/>
      <c r="IOO1042" s="45"/>
      <c r="IOP1042" s="45"/>
      <c r="IOQ1042" s="45"/>
      <c r="IOR1042" s="45"/>
      <c r="IOS1042" s="45"/>
      <c r="IOT1042" s="45"/>
      <c r="IOU1042" s="45"/>
      <c r="IOV1042" s="45"/>
      <c r="IOW1042" s="45"/>
      <c r="IOX1042" s="45"/>
      <c r="IOY1042" s="45"/>
      <c r="IOZ1042" s="45"/>
      <c r="IPA1042" s="45"/>
      <c r="IPB1042" s="45"/>
      <c r="IPC1042" s="45"/>
      <c r="IPD1042" s="45"/>
      <c r="IPE1042" s="45"/>
      <c r="IPF1042" s="45"/>
      <c r="IPG1042" s="45"/>
      <c r="IPH1042" s="45"/>
      <c r="IPI1042" s="45"/>
      <c r="IPJ1042" s="45"/>
      <c r="IPK1042" s="45"/>
      <c r="IPL1042" s="45"/>
      <c r="IPM1042" s="45"/>
      <c r="IPN1042" s="45"/>
      <c r="IPO1042" s="45"/>
      <c r="IPP1042" s="45"/>
      <c r="IPQ1042" s="45"/>
      <c r="IPR1042" s="45"/>
      <c r="IPS1042" s="45"/>
      <c r="IPT1042" s="45"/>
      <c r="IPU1042" s="45"/>
      <c r="IPV1042" s="45"/>
      <c r="IPW1042" s="45"/>
      <c r="IPX1042" s="45"/>
      <c r="IPY1042" s="45"/>
      <c r="IPZ1042" s="45"/>
      <c r="IQA1042" s="45"/>
      <c r="IQB1042" s="45"/>
      <c r="IQC1042" s="45"/>
      <c r="IQD1042" s="45"/>
      <c r="IQE1042" s="45"/>
      <c r="IQF1042" s="45"/>
      <c r="IQG1042" s="45"/>
      <c r="IQH1042" s="45"/>
      <c r="IQI1042" s="45"/>
      <c r="IQJ1042" s="45"/>
      <c r="IQK1042" s="45"/>
      <c r="IQL1042" s="45"/>
      <c r="IQM1042" s="45"/>
      <c r="IQN1042" s="45"/>
      <c r="IQO1042" s="45"/>
      <c r="IQP1042" s="45"/>
      <c r="IQQ1042" s="45"/>
      <c r="IQR1042" s="45"/>
      <c r="IQS1042" s="45"/>
      <c r="IQT1042" s="45"/>
      <c r="IQU1042" s="45"/>
      <c r="IQV1042" s="45"/>
      <c r="IQW1042" s="45"/>
      <c r="IQX1042" s="45"/>
      <c r="IQY1042" s="45"/>
      <c r="IQZ1042" s="45"/>
      <c r="IRA1042" s="45"/>
      <c r="IRB1042" s="45"/>
      <c r="IRC1042" s="45"/>
      <c r="IRD1042" s="45"/>
      <c r="IRE1042" s="45"/>
      <c r="IRF1042" s="45"/>
      <c r="IRG1042" s="45"/>
      <c r="IRH1042" s="45"/>
      <c r="IRI1042" s="45"/>
      <c r="IRJ1042" s="45"/>
      <c r="IRK1042" s="45"/>
      <c r="IRL1042" s="45"/>
      <c r="IRM1042" s="45"/>
      <c r="IRN1042" s="45"/>
      <c r="IRO1042" s="45"/>
      <c r="IRP1042" s="45"/>
      <c r="IRQ1042" s="45"/>
      <c r="IRR1042" s="45"/>
      <c r="IRS1042" s="45"/>
      <c r="IRT1042" s="45"/>
      <c r="IRU1042" s="45"/>
      <c r="IRV1042" s="45"/>
      <c r="IRW1042" s="45"/>
      <c r="IRX1042" s="45"/>
      <c r="IRY1042" s="45"/>
      <c r="IRZ1042" s="45"/>
      <c r="ISA1042" s="45"/>
      <c r="ISB1042" s="45"/>
      <c r="ISC1042" s="45"/>
      <c r="ISD1042" s="45"/>
      <c r="ISE1042" s="45"/>
      <c r="ISF1042" s="45"/>
      <c r="ISG1042" s="45"/>
      <c r="ISH1042" s="45"/>
      <c r="ISI1042" s="45"/>
      <c r="ISJ1042" s="45"/>
      <c r="ISK1042" s="45"/>
      <c r="ISL1042" s="45"/>
      <c r="ISM1042" s="45"/>
      <c r="ISN1042" s="45"/>
      <c r="ISO1042" s="45"/>
      <c r="ISP1042" s="45"/>
      <c r="ISQ1042" s="45"/>
      <c r="ISR1042" s="45"/>
      <c r="ISS1042" s="45"/>
      <c r="IST1042" s="45"/>
      <c r="ISU1042" s="45"/>
      <c r="ISV1042" s="45"/>
      <c r="ISW1042" s="45"/>
      <c r="ISX1042" s="45"/>
      <c r="ISY1042" s="45"/>
      <c r="ISZ1042" s="45"/>
      <c r="ITA1042" s="45"/>
      <c r="ITB1042" s="45"/>
      <c r="ITC1042" s="45"/>
      <c r="ITD1042" s="45"/>
      <c r="ITE1042" s="45"/>
      <c r="ITF1042" s="45"/>
      <c r="ITG1042" s="45"/>
      <c r="ITH1042" s="45"/>
      <c r="ITI1042" s="45"/>
      <c r="ITJ1042" s="45"/>
      <c r="ITK1042" s="45"/>
      <c r="ITL1042" s="45"/>
      <c r="ITM1042" s="45"/>
      <c r="ITN1042" s="45"/>
      <c r="ITO1042" s="45"/>
      <c r="ITP1042" s="45"/>
      <c r="ITQ1042" s="45"/>
      <c r="ITR1042" s="45"/>
      <c r="ITS1042" s="45"/>
      <c r="ITT1042" s="45"/>
      <c r="ITU1042" s="45"/>
      <c r="ITV1042" s="45"/>
      <c r="ITW1042" s="45"/>
      <c r="ITX1042" s="45"/>
      <c r="ITY1042" s="45"/>
      <c r="ITZ1042" s="45"/>
      <c r="IUA1042" s="45"/>
      <c r="IUB1042" s="45"/>
      <c r="IUC1042" s="45"/>
      <c r="IUD1042" s="45"/>
      <c r="IUE1042" s="45"/>
      <c r="IUF1042" s="45"/>
      <c r="IUG1042" s="45"/>
      <c r="IUH1042" s="45"/>
      <c r="IUI1042" s="45"/>
      <c r="IUJ1042" s="45"/>
      <c r="IUK1042" s="45"/>
      <c r="IUL1042" s="45"/>
      <c r="IUM1042" s="45"/>
      <c r="IUN1042" s="45"/>
      <c r="IUO1042" s="45"/>
      <c r="IUP1042" s="45"/>
      <c r="IUQ1042" s="45"/>
      <c r="IUR1042" s="45"/>
      <c r="IUS1042" s="45"/>
      <c r="IUT1042" s="45"/>
      <c r="IUU1042" s="45"/>
      <c r="IUV1042" s="45"/>
      <c r="IUW1042" s="45"/>
      <c r="IUX1042" s="45"/>
      <c r="IUY1042" s="45"/>
      <c r="IUZ1042" s="45"/>
      <c r="IVA1042" s="45"/>
      <c r="IVB1042" s="45"/>
      <c r="IVC1042" s="45"/>
      <c r="IVD1042" s="45"/>
      <c r="IVE1042" s="45"/>
      <c r="IVF1042" s="45"/>
      <c r="IVG1042" s="45"/>
      <c r="IVH1042" s="45"/>
      <c r="IVI1042" s="45"/>
      <c r="IVJ1042" s="45"/>
      <c r="IVK1042" s="45"/>
      <c r="IVL1042" s="45"/>
      <c r="IVM1042" s="45"/>
      <c r="IVN1042" s="45"/>
      <c r="IVO1042" s="45"/>
      <c r="IVP1042" s="45"/>
      <c r="IVQ1042" s="45"/>
      <c r="IVR1042" s="45"/>
      <c r="IVS1042" s="45"/>
      <c r="IVT1042" s="45"/>
      <c r="IVU1042" s="45"/>
      <c r="IVV1042" s="45"/>
      <c r="IVW1042" s="45"/>
      <c r="IVX1042" s="45"/>
      <c r="IVY1042" s="45"/>
      <c r="IVZ1042" s="45"/>
      <c r="IWA1042" s="45"/>
      <c r="IWB1042" s="45"/>
      <c r="IWC1042" s="45"/>
      <c r="IWD1042" s="45"/>
      <c r="IWE1042" s="45"/>
      <c r="IWF1042" s="45"/>
      <c r="IWG1042" s="45"/>
      <c r="IWH1042" s="45"/>
      <c r="IWI1042" s="45"/>
      <c r="IWJ1042" s="45"/>
      <c r="IWK1042" s="45"/>
      <c r="IWL1042" s="45"/>
      <c r="IWM1042" s="45"/>
      <c r="IWN1042" s="45"/>
      <c r="IWO1042" s="45"/>
      <c r="IWP1042" s="45"/>
      <c r="IWQ1042" s="45"/>
      <c r="IWR1042" s="45"/>
      <c r="IWS1042" s="45"/>
      <c r="IWT1042" s="45"/>
      <c r="IWU1042" s="45"/>
      <c r="IWV1042" s="45"/>
      <c r="IWW1042" s="45"/>
      <c r="IWX1042" s="45"/>
      <c r="IWY1042" s="45"/>
      <c r="IWZ1042" s="45"/>
      <c r="IXA1042" s="45"/>
      <c r="IXB1042" s="45"/>
      <c r="IXC1042" s="45"/>
      <c r="IXD1042" s="45"/>
      <c r="IXE1042" s="45"/>
      <c r="IXF1042" s="45"/>
      <c r="IXG1042" s="45"/>
      <c r="IXH1042" s="45"/>
      <c r="IXI1042" s="45"/>
      <c r="IXJ1042" s="45"/>
      <c r="IXK1042" s="45"/>
      <c r="IXL1042" s="45"/>
      <c r="IXM1042" s="45"/>
      <c r="IXN1042" s="45"/>
      <c r="IXO1042" s="45"/>
      <c r="IXP1042" s="45"/>
      <c r="IXQ1042" s="45"/>
      <c r="IXR1042" s="45"/>
      <c r="IXS1042" s="45"/>
      <c r="IXT1042" s="45"/>
      <c r="IXU1042" s="45"/>
      <c r="IXV1042" s="45"/>
      <c r="IXW1042" s="45"/>
      <c r="IXX1042" s="45"/>
      <c r="IXY1042" s="45"/>
      <c r="IXZ1042" s="45"/>
      <c r="IYA1042" s="45"/>
      <c r="IYB1042" s="45"/>
      <c r="IYC1042" s="45"/>
      <c r="IYD1042" s="45"/>
      <c r="IYE1042" s="45"/>
      <c r="IYF1042" s="45"/>
      <c r="IYG1042" s="45"/>
      <c r="IYH1042" s="45"/>
      <c r="IYI1042" s="45"/>
      <c r="IYJ1042" s="45"/>
      <c r="IYK1042" s="45"/>
      <c r="IYL1042" s="45"/>
      <c r="IYM1042" s="45"/>
      <c r="IYN1042" s="45"/>
      <c r="IYO1042" s="45"/>
      <c r="IYP1042" s="45"/>
      <c r="IYQ1042" s="45"/>
      <c r="IYR1042" s="45"/>
      <c r="IYS1042" s="45"/>
      <c r="IYT1042" s="45"/>
      <c r="IYU1042" s="45"/>
      <c r="IYV1042" s="45"/>
      <c r="IYW1042" s="45"/>
      <c r="IYX1042" s="45"/>
      <c r="IYY1042" s="45"/>
      <c r="IYZ1042" s="45"/>
      <c r="IZA1042" s="45"/>
      <c r="IZB1042" s="45"/>
      <c r="IZC1042" s="45"/>
      <c r="IZD1042" s="45"/>
      <c r="IZE1042" s="45"/>
      <c r="IZF1042" s="45"/>
      <c r="IZG1042" s="45"/>
      <c r="IZH1042" s="45"/>
      <c r="IZI1042" s="45"/>
      <c r="IZJ1042" s="45"/>
      <c r="IZK1042" s="45"/>
      <c r="IZL1042" s="45"/>
      <c r="IZM1042" s="45"/>
      <c r="IZN1042" s="45"/>
      <c r="IZO1042" s="45"/>
      <c r="IZP1042" s="45"/>
      <c r="IZQ1042" s="45"/>
      <c r="IZR1042" s="45"/>
      <c r="IZS1042" s="45"/>
      <c r="IZT1042" s="45"/>
      <c r="IZU1042" s="45"/>
      <c r="IZV1042" s="45"/>
      <c r="IZW1042" s="45"/>
      <c r="IZX1042" s="45"/>
      <c r="IZY1042" s="45"/>
      <c r="IZZ1042" s="45"/>
      <c r="JAA1042" s="45"/>
      <c r="JAB1042" s="45"/>
      <c r="JAC1042" s="45"/>
      <c r="JAD1042" s="45"/>
      <c r="JAE1042" s="45"/>
      <c r="JAF1042" s="45"/>
      <c r="JAG1042" s="45"/>
      <c r="JAH1042" s="45"/>
      <c r="JAI1042" s="45"/>
      <c r="JAJ1042" s="45"/>
      <c r="JAK1042" s="45"/>
      <c r="JAL1042" s="45"/>
      <c r="JAM1042" s="45"/>
      <c r="JAN1042" s="45"/>
      <c r="JAO1042" s="45"/>
      <c r="JAP1042" s="45"/>
      <c r="JAQ1042" s="45"/>
      <c r="JAR1042" s="45"/>
      <c r="JAS1042" s="45"/>
      <c r="JAT1042" s="45"/>
      <c r="JAU1042" s="45"/>
      <c r="JAV1042" s="45"/>
      <c r="JAW1042" s="45"/>
      <c r="JAX1042" s="45"/>
      <c r="JAY1042" s="45"/>
      <c r="JAZ1042" s="45"/>
      <c r="JBA1042" s="45"/>
      <c r="JBB1042" s="45"/>
      <c r="JBC1042" s="45"/>
      <c r="JBD1042" s="45"/>
      <c r="JBE1042" s="45"/>
      <c r="JBF1042" s="45"/>
      <c r="JBG1042" s="45"/>
      <c r="JBH1042" s="45"/>
      <c r="JBI1042" s="45"/>
      <c r="JBJ1042" s="45"/>
      <c r="JBK1042" s="45"/>
      <c r="JBL1042" s="45"/>
      <c r="JBM1042" s="45"/>
      <c r="JBN1042" s="45"/>
      <c r="JBO1042" s="45"/>
      <c r="JBP1042" s="45"/>
      <c r="JBQ1042" s="45"/>
      <c r="JBR1042" s="45"/>
      <c r="JBS1042" s="45"/>
      <c r="JBT1042" s="45"/>
      <c r="JBU1042" s="45"/>
      <c r="JBV1042" s="45"/>
      <c r="JBW1042" s="45"/>
      <c r="JBX1042" s="45"/>
      <c r="JBY1042" s="45"/>
      <c r="JBZ1042" s="45"/>
      <c r="JCA1042" s="45"/>
      <c r="JCB1042" s="45"/>
      <c r="JCC1042" s="45"/>
      <c r="JCD1042" s="45"/>
      <c r="JCE1042" s="45"/>
      <c r="JCF1042" s="45"/>
      <c r="JCG1042" s="45"/>
      <c r="JCH1042" s="45"/>
      <c r="JCI1042" s="45"/>
      <c r="JCJ1042" s="45"/>
      <c r="JCK1042" s="45"/>
      <c r="JCL1042" s="45"/>
      <c r="JCM1042" s="45"/>
      <c r="JCN1042" s="45"/>
      <c r="JCO1042" s="45"/>
      <c r="JCP1042" s="45"/>
      <c r="JCQ1042" s="45"/>
      <c r="JCR1042" s="45"/>
      <c r="JCS1042" s="45"/>
      <c r="JCT1042" s="45"/>
      <c r="JCU1042" s="45"/>
      <c r="JCV1042" s="45"/>
      <c r="JCW1042" s="45"/>
      <c r="JCX1042" s="45"/>
      <c r="JCY1042" s="45"/>
      <c r="JCZ1042" s="45"/>
      <c r="JDA1042" s="45"/>
      <c r="JDB1042" s="45"/>
      <c r="JDC1042" s="45"/>
      <c r="JDD1042" s="45"/>
      <c r="JDE1042" s="45"/>
      <c r="JDF1042" s="45"/>
      <c r="JDG1042" s="45"/>
      <c r="JDH1042" s="45"/>
      <c r="JDI1042" s="45"/>
      <c r="JDJ1042" s="45"/>
      <c r="JDK1042" s="45"/>
      <c r="JDL1042" s="45"/>
      <c r="JDM1042" s="45"/>
      <c r="JDN1042" s="45"/>
      <c r="JDO1042" s="45"/>
      <c r="JDP1042" s="45"/>
      <c r="JDQ1042" s="45"/>
      <c r="JDR1042" s="45"/>
      <c r="JDS1042" s="45"/>
      <c r="JDT1042" s="45"/>
      <c r="JDU1042" s="45"/>
      <c r="JDV1042" s="45"/>
      <c r="JDW1042" s="45"/>
      <c r="JDX1042" s="45"/>
      <c r="JDY1042" s="45"/>
      <c r="JDZ1042" s="45"/>
      <c r="JEA1042" s="45"/>
      <c r="JEB1042" s="45"/>
      <c r="JEC1042" s="45"/>
      <c r="JED1042" s="45"/>
      <c r="JEE1042" s="45"/>
      <c r="JEF1042" s="45"/>
      <c r="JEG1042" s="45"/>
      <c r="JEH1042" s="45"/>
      <c r="JEI1042" s="45"/>
      <c r="JEJ1042" s="45"/>
      <c r="JEK1042" s="45"/>
      <c r="JEL1042" s="45"/>
      <c r="JEM1042" s="45"/>
      <c r="JEN1042" s="45"/>
      <c r="JEO1042" s="45"/>
      <c r="JEP1042" s="45"/>
      <c r="JEQ1042" s="45"/>
      <c r="JER1042" s="45"/>
      <c r="JES1042" s="45"/>
      <c r="JET1042" s="45"/>
      <c r="JEU1042" s="45"/>
      <c r="JEV1042" s="45"/>
      <c r="JEW1042" s="45"/>
      <c r="JEX1042" s="45"/>
      <c r="JEY1042" s="45"/>
      <c r="JEZ1042" s="45"/>
      <c r="JFA1042" s="45"/>
      <c r="JFB1042" s="45"/>
      <c r="JFC1042" s="45"/>
      <c r="JFD1042" s="45"/>
      <c r="JFE1042" s="45"/>
      <c r="JFF1042" s="45"/>
      <c r="JFG1042" s="45"/>
      <c r="JFH1042" s="45"/>
      <c r="JFI1042" s="45"/>
      <c r="JFJ1042" s="45"/>
      <c r="JFK1042" s="45"/>
      <c r="JFL1042" s="45"/>
      <c r="JFM1042" s="45"/>
      <c r="JFN1042" s="45"/>
      <c r="JFO1042" s="45"/>
      <c r="JFP1042" s="45"/>
      <c r="JFQ1042" s="45"/>
      <c r="JFR1042" s="45"/>
      <c r="JFS1042" s="45"/>
      <c r="JFT1042" s="45"/>
      <c r="JFU1042" s="45"/>
      <c r="JFV1042" s="45"/>
      <c r="JFW1042" s="45"/>
      <c r="JFX1042" s="45"/>
      <c r="JFY1042" s="45"/>
      <c r="JFZ1042" s="45"/>
      <c r="JGA1042" s="45"/>
      <c r="JGB1042" s="45"/>
      <c r="JGC1042" s="45"/>
      <c r="JGD1042" s="45"/>
      <c r="JGE1042" s="45"/>
      <c r="JGF1042" s="45"/>
      <c r="JGG1042" s="45"/>
      <c r="JGH1042" s="45"/>
      <c r="JGI1042" s="45"/>
      <c r="JGJ1042" s="45"/>
      <c r="JGK1042" s="45"/>
      <c r="JGL1042" s="45"/>
      <c r="JGM1042" s="45"/>
      <c r="JGN1042" s="45"/>
      <c r="JGO1042" s="45"/>
      <c r="JGP1042" s="45"/>
      <c r="JGQ1042" s="45"/>
      <c r="JGR1042" s="45"/>
      <c r="JGS1042" s="45"/>
      <c r="JGT1042" s="45"/>
      <c r="JGU1042" s="45"/>
      <c r="JGV1042" s="45"/>
      <c r="JGW1042" s="45"/>
      <c r="JGX1042" s="45"/>
      <c r="JGY1042" s="45"/>
      <c r="JGZ1042" s="45"/>
      <c r="JHA1042" s="45"/>
      <c r="JHB1042" s="45"/>
      <c r="JHC1042" s="45"/>
      <c r="JHD1042" s="45"/>
      <c r="JHE1042" s="45"/>
      <c r="JHF1042" s="45"/>
      <c r="JHG1042" s="45"/>
      <c r="JHH1042" s="45"/>
      <c r="JHI1042" s="45"/>
      <c r="JHJ1042" s="45"/>
      <c r="JHK1042" s="45"/>
      <c r="JHL1042" s="45"/>
      <c r="JHM1042" s="45"/>
      <c r="JHN1042" s="45"/>
      <c r="JHO1042" s="45"/>
      <c r="JHP1042" s="45"/>
      <c r="JHQ1042" s="45"/>
      <c r="JHR1042" s="45"/>
      <c r="JHS1042" s="45"/>
      <c r="JHT1042" s="45"/>
      <c r="JHU1042" s="45"/>
      <c r="JHV1042" s="45"/>
      <c r="JHW1042" s="45"/>
      <c r="JHX1042" s="45"/>
      <c r="JHY1042" s="45"/>
      <c r="JHZ1042" s="45"/>
      <c r="JIA1042" s="45"/>
      <c r="JIB1042" s="45"/>
      <c r="JIC1042" s="45"/>
      <c r="JID1042" s="45"/>
      <c r="JIE1042" s="45"/>
      <c r="JIF1042" s="45"/>
      <c r="JIG1042" s="45"/>
      <c r="JIH1042" s="45"/>
      <c r="JII1042" s="45"/>
      <c r="JIJ1042" s="45"/>
      <c r="JIK1042" s="45"/>
      <c r="JIL1042" s="45"/>
      <c r="JIM1042" s="45"/>
      <c r="JIN1042" s="45"/>
      <c r="JIO1042" s="45"/>
      <c r="JIP1042" s="45"/>
      <c r="JIQ1042" s="45"/>
      <c r="JIR1042" s="45"/>
      <c r="JIS1042" s="45"/>
      <c r="JIT1042" s="45"/>
      <c r="JIU1042" s="45"/>
      <c r="JIV1042" s="45"/>
      <c r="JIW1042" s="45"/>
      <c r="JIX1042" s="45"/>
      <c r="JIY1042" s="45"/>
      <c r="JIZ1042" s="45"/>
      <c r="JJA1042" s="45"/>
      <c r="JJB1042" s="45"/>
      <c r="JJC1042" s="45"/>
      <c r="JJD1042" s="45"/>
      <c r="JJE1042" s="45"/>
      <c r="JJF1042" s="45"/>
      <c r="JJG1042" s="45"/>
      <c r="JJH1042" s="45"/>
      <c r="JJI1042" s="45"/>
      <c r="JJJ1042" s="45"/>
      <c r="JJK1042" s="45"/>
      <c r="JJL1042" s="45"/>
      <c r="JJM1042" s="45"/>
      <c r="JJN1042" s="45"/>
      <c r="JJO1042" s="45"/>
      <c r="JJP1042" s="45"/>
      <c r="JJQ1042" s="45"/>
      <c r="JJR1042" s="45"/>
      <c r="JJS1042" s="45"/>
      <c r="JJT1042" s="45"/>
      <c r="JJU1042" s="45"/>
      <c r="JJV1042" s="45"/>
      <c r="JJW1042" s="45"/>
      <c r="JJX1042" s="45"/>
      <c r="JJY1042" s="45"/>
      <c r="JJZ1042" s="45"/>
      <c r="JKA1042" s="45"/>
      <c r="JKB1042" s="45"/>
      <c r="JKC1042" s="45"/>
      <c r="JKD1042" s="45"/>
      <c r="JKE1042" s="45"/>
      <c r="JKF1042" s="45"/>
      <c r="JKG1042" s="45"/>
      <c r="JKH1042" s="45"/>
      <c r="JKI1042" s="45"/>
      <c r="JKJ1042" s="45"/>
      <c r="JKK1042" s="45"/>
      <c r="JKL1042" s="45"/>
      <c r="JKM1042" s="45"/>
      <c r="JKN1042" s="45"/>
      <c r="JKO1042" s="45"/>
      <c r="JKP1042" s="45"/>
      <c r="JKQ1042" s="45"/>
      <c r="JKR1042" s="45"/>
      <c r="JKS1042" s="45"/>
      <c r="JKT1042" s="45"/>
      <c r="JKU1042" s="45"/>
      <c r="JKV1042" s="45"/>
      <c r="JKW1042" s="45"/>
      <c r="JKX1042" s="45"/>
      <c r="JKY1042" s="45"/>
      <c r="JKZ1042" s="45"/>
      <c r="JLA1042" s="45"/>
      <c r="JLB1042" s="45"/>
      <c r="JLC1042" s="45"/>
      <c r="JLD1042" s="45"/>
      <c r="JLE1042" s="45"/>
      <c r="JLF1042" s="45"/>
      <c r="JLG1042" s="45"/>
      <c r="JLH1042" s="45"/>
      <c r="JLI1042" s="45"/>
      <c r="JLJ1042" s="45"/>
      <c r="JLK1042" s="45"/>
      <c r="JLL1042" s="45"/>
      <c r="JLM1042" s="45"/>
      <c r="JLN1042" s="45"/>
      <c r="JLO1042" s="45"/>
      <c r="JLP1042" s="45"/>
      <c r="JLQ1042" s="45"/>
      <c r="JLR1042" s="45"/>
      <c r="JLS1042" s="45"/>
      <c r="JLT1042" s="45"/>
      <c r="JLU1042" s="45"/>
      <c r="JLV1042" s="45"/>
      <c r="JLW1042" s="45"/>
      <c r="JLX1042" s="45"/>
      <c r="JLY1042" s="45"/>
      <c r="JLZ1042" s="45"/>
      <c r="JMA1042" s="45"/>
      <c r="JMB1042" s="45"/>
      <c r="JMC1042" s="45"/>
      <c r="JMD1042" s="45"/>
      <c r="JME1042" s="45"/>
      <c r="JMF1042" s="45"/>
      <c r="JMG1042" s="45"/>
      <c r="JMH1042" s="45"/>
      <c r="JMI1042" s="45"/>
      <c r="JMJ1042" s="45"/>
      <c r="JMK1042" s="45"/>
      <c r="JML1042" s="45"/>
      <c r="JMM1042" s="45"/>
      <c r="JMN1042" s="45"/>
      <c r="JMO1042" s="45"/>
      <c r="JMP1042" s="45"/>
      <c r="JMQ1042" s="45"/>
      <c r="JMR1042" s="45"/>
      <c r="JMS1042" s="45"/>
      <c r="JMT1042" s="45"/>
      <c r="JMU1042" s="45"/>
      <c r="JMV1042" s="45"/>
      <c r="JMW1042" s="45"/>
      <c r="JMX1042" s="45"/>
      <c r="JMY1042" s="45"/>
      <c r="JMZ1042" s="45"/>
      <c r="JNA1042" s="45"/>
      <c r="JNB1042" s="45"/>
      <c r="JNC1042" s="45"/>
      <c r="JND1042" s="45"/>
      <c r="JNE1042" s="45"/>
      <c r="JNF1042" s="45"/>
      <c r="JNG1042" s="45"/>
      <c r="JNH1042" s="45"/>
      <c r="JNI1042" s="45"/>
      <c r="JNJ1042" s="45"/>
      <c r="JNK1042" s="45"/>
      <c r="JNL1042" s="45"/>
      <c r="JNM1042" s="45"/>
      <c r="JNN1042" s="45"/>
      <c r="JNO1042" s="45"/>
      <c r="JNP1042" s="45"/>
      <c r="JNQ1042" s="45"/>
      <c r="JNR1042" s="45"/>
      <c r="JNS1042" s="45"/>
      <c r="JNT1042" s="45"/>
      <c r="JNU1042" s="45"/>
      <c r="JNV1042" s="45"/>
      <c r="JNW1042" s="45"/>
      <c r="JNX1042" s="45"/>
      <c r="JNY1042" s="45"/>
      <c r="JNZ1042" s="45"/>
      <c r="JOA1042" s="45"/>
      <c r="JOB1042" s="45"/>
      <c r="JOC1042" s="45"/>
      <c r="JOD1042" s="45"/>
      <c r="JOE1042" s="45"/>
      <c r="JOF1042" s="45"/>
      <c r="JOG1042" s="45"/>
      <c r="JOH1042" s="45"/>
      <c r="JOI1042" s="45"/>
      <c r="JOJ1042" s="45"/>
      <c r="JOK1042" s="45"/>
      <c r="JOL1042" s="45"/>
      <c r="JOM1042" s="45"/>
      <c r="JON1042" s="45"/>
      <c r="JOO1042" s="45"/>
      <c r="JOP1042" s="45"/>
      <c r="JOQ1042" s="45"/>
      <c r="JOR1042" s="45"/>
      <c r="JOS1042" s="45"/>
      <c r="JOT1042" s="45"/>
      <c r="JOU1042" s="45"/>
      <c r="JOV1042" s="45"/>
      <c r="JOW1042" s="45"/>
      <c r="JOX1042" s="45"/>
      <c r="JOY1042" s="45"/>
      <c r="JOZ1042" s="45"/>
      <c r="JPA1042" s="45"/>
      <c r="JPB1042" s="45"/>
      <c r="JPC1042" s="45"/>
      <c r="JPD1042" s="45"/>
      <c r="JPE1042" s="45"/>
      <c r="JPF1042" s="45"/>
      <c r="JPG1042" s="45"/>
      <c r="JPH1042" s="45"/>
      <c r="JPI1042" s="45"/>
      <c r="JPJ1042" s="45"/>
      <c r="JPK1042" s="45"/>
      <c r="JPL1042" s="45"/>
      <c r="JPM1042" s="45"/>
      <c r="JPN1042" s="45"/>
      <c r="JPO1042" s="45"/>
      <c r="JPP1042" s="45"/>
      <c r="JPQ1042" s="45"/>
      <c r="JPR1042" s="45"/>
      <c r="JPS1042" s="45"/>
      <c r="JPT1042" s="45"/>
      <c r="JPU1042" s="45"/>
      <c r="JPV1042" s="45"/>
      <c r="JPW1042" s="45"/>
      <c r="JPX1042" s="45"/>
      <c r="JPY1042" s="45"/>
      <c r="JPZ1042" s="45"/>
      <c r="JQA1042" s="45"/>
      <c r="JQB1042" s="45"/>
      <c r="JQC1042" s="45"/>
      <c r="JQD1042" s="45"/>
      <c r="JQE1042" s="45"/>
      <c r="JQF1042" s="45"/>
      <c r="JQG1042" s="45"/>
      <c r="JQH1042" s="45"/>
      <c r="JQI1042" s="45"/>
      <c r="JQJ1042" s="45"/>
      <c r="JQK1042" s="45"/>
      <c r="JQL1042" s="45"/>
      <c r="JQM1042" s="45"/>
      <c r="JQN1042" s="45"/>
      <c r="JQO1042" s="45"/>
      <c r="JQP1042" s="45"/>
      <c r="JQQ1042" s="45"/>
      <c r="JQR1042" s="45"/>
      <c r="JQS1042" s="45"/>
      <c r="JQT1042" s="45"/>
      <c r="JQU1042" s="45"/>
      <c r="JQV1042" s="45"/>
      <c r="JQW1042" s="45"/>
      <c r="JQX1042" s="45"/>
      <c r="JQY1042" s="45"/>
      <c r="JQZ1042" s="45"/>
      <c r="JRA1042" s="45"/>
      <c r="JRB1042" s="45"/>
      <c r="JRC1042" s="45"/>
      <c r="JRD1042" s="45"/>
      <c r="JRE1042" s="45"/>
      <c r="JRF1042" s="45"/>
      <c r="JRG1042" s="45"/>
      <c r="JRH1042" s="45"/>
      <c r="JRI1042" s="45"/>
      <c r="JRJ1042" s="45"/>
      <c r="JRK1042" s="45"/>
      <c r="JRL1042" s="45"/>
      <c r="JRM1042" s="45"/>
      <c r="JRN1042" s="45"/>
      <c r="JRO1042" s="45"/>
      <c r="JRP1042" s="45"/>
      <c r="JRQ1042" s="45"/>
      <c r="JRR1042" s="45"/>
      <c r="JRS1042" s="45"/>
      <c r="JRT1042" s="45"/>
      <c r="JRU1042" s="45"/>
      <c r="JRV1042" s="45"/>
      <c r="JRW1042" s="45"/>
      <c r="JRX1042" s="45"/>
      <c r="JRY1042" s="45"/>
      <c r="JRZ1042" s="45"/>
      <c r="JSA1042" s="45"/>
      <c r="JSB1042" s="45"/>
      <c r="JSC1042" s="45"/>
      <c r="JSD1042" s="45"/>
      <c r="JSE1042" s="45"/>
      <c r="JSF1042" s="45"/>
      <c r="JSG1042" s="45"/>
      <c r="JSH1042" s="45"/>
      <c r="JSI1042" s="45"/>
      <c r="JSJ1042" s="45"/>
      <c r="JSK1042" s="45"/>
      <c r="JSL1042" s="45"/>
      <c r="JSM1042" s="45"/>
      <c r="JSN1042" s="45"/>
      <c r="JSO1042" s="45"/>
      <c r="JSP1042" s="45"/>
      <c r="JSQ1042" s="45"/>
      <c r="JSR1042" s="45"/>
      <c r="JSS1042" s="45"/>
      <c r="JST1042" s="45"/>
      <c r="JSU1042" s="45"/>
      <c r="JSV1042" s="45"/>
      <c r="JSW1042" s="45"/>
      <c r="JSX1042" s="45"/>
      <c r="JSY1042" s="45"/>
      <c r="JSZ1042" s="45"/>
      <c r="JTA1042" s="45"/>
      <c r="JTB1042" s="45"/>
      <c r="JTC1042" s="45"/>
      <c r="JTD1042" s="45"/>
      <c r="JTE1042" s="45"/>
      <c r="JTF1042" s="45"/>
      <c r="JTG1042" s="45"/>
      <c r="JTH1042" s="45"/>
      <c r="JTI1042" s="45"/>
      <c r="JTJ1042" s="45"/>
      <c r="JTK1042" s="45"/>
      <c r="JTL1042" s="45"/>
      <c r="JTM1042" s="45"/>
      <c r="JTN1042" s="45"/>
      <c r="JTO1042" s="45"/>
      <c r="JTP1042" s="45"/>
      <c r="JTQ1042" s="45"/>
      <c r="JTR1042" s="45"/>
      <c r="JTS1042" s="45"/>
      <c r="JTT1042" s="45"/>
      <c r="JTU1042" s="45"/>
      <c r="JTV1042" s="45"/>
      <c r="JTW1042" s="45"/>
      <c r="JTX1042" s="45"/>
      <c r="JTY1042" s="45"/>
      <c r="JTZ1042" s="45"/>
      <c r="JUA1042" s="45"/>
      <c r="JUB1042" s="45"/>
      <c r="JUC1042" s="45"/>
      <c r="JUD1042" s="45"/>
      <c r="JUE1042" s="45"/>
      <c r="JUF1042" s="45"/>
      <c r="JUG1042" s="45"/>
      <c r="JUH1042" s="45"/>
      <c r="JUI1042" s="45"/>
      <c r="JUJ1042" s="45"/>
      <c r="JUK1042" s="45"/>
      <c r="JUL1042" s="45"/>
      <c r="JUM1042" s="45"/>
      <c r="JUN1042" s="45"/>
      <c r="JUO1042" s="45"/>
      <c r="JUP1042" s="45"/>
      <c r="JUQ1042" s="45"/>
      <c r="JUR1042" s="45"/>
      <c r="JUS1042" s="45"/>
      <c r="JUT1042" s="45"/>
      <c r="JUU1042" s="45"/>
      <c r="JUV1042" s="45"/>
      <c r="JUW1042" s="45"/>
      <c r="JUX1042" s="45"/>
      <c r="JUY1042" s="45"/>
      <c r="JUZ1042" s="45"/>
      <c r="JVA1042" s="45"/>
      <c r="JVB1042" s="45"/>
      <c r="JVC1042" s="45"/>
      <c r="JVD1042" s="45"/>
      <c r="JVE1042" s="45"/>
      <c r="JVF1042" s="45"/>
      <c r="JVG1042" s="45"/>
      <c r="JVH1042" s="45"/>
      <c r="JVI1042" s="45"/>
      <c r="JVJ1042" s="45"/>
      <c r="JVK1042" s="45"/>
      <c r="JVL1042" s="45"/>
      <c r="JVM1042" s="45"/>
      <c r="JVN1042" s="45"/>
      <c r="JVO1042" s="45"/>
      <c r="JVP1042" s="45"/>
      <c r="JVQ1042" s="45"/>
      <c r="JVR1042" s="45"/>
      <c r="JVS1042" s="45"/>
      <c r="JVT1042" s="45"/>
      <c r="JVU1042" s="45"/>
      <c r="JVV1042" s="45"/>
      <c r="JVW1042" s="45"/>
      <c r="JVX1042" s="45"/>
      <c r="JVY1042" s="45"/>
      <c r="JVZ1042" s="45"/>
      <c r="JWA1042" s="45"/>
      <c r="JWB1042" s="45"/>
      <c r="JWC1042" s="45"/>
      <c r="JWD1042" s="45"/>
      <c r="JWE1042" s="45"/>
      <c r="JWF1042" s="45"/>
      <c r="JWG1042" s="45"/>
      <c r="JWH1042" s="45"/>
      <c r="JWI1042" s="45"/>
      <c r="JWJ1042" s="45"/>
      <c r="JWK1042" s="45"/>
      <c r="JWL1042" s="45"/>
      <c r="JWM1042" s="45"/>
      <c r="JWN1042" s="45"/>
      <c r="JWO1042" s="45"/>
      <c r="JWP1042" s="45"/>
      <c r="JWQ1042" s="45"/>
      <c r="JWR1042" s="45"/>
      <c r="JWS1042" s="45"/>
      <c r="JWT1042" s="45"/>
      <c r="JWU1042" s="45"/>
      <c r="JWV1042" s="45"/>
      <c r="JWW1042" s="45"/>
      <c r="JWX1042" s="45"/>
      <c r="JWY1042" s="45"/>
      <c r="JWZ1042" s="45"/>
      <c r="JXA1042" s="45"/>
      <c r="JXB1042" s="45"/>
      <c r="JXC1042" s="45"/>
      <c r="JXD1042" s="45"/>
      <c r="JXE1042" s="45"/>
      <c r="JXF1042" s="45"/>
      <c r="JXG1042" s="45"/>
      <c r="JXH1042" s="45"/>
      <c r="JXI1042" s="45"/>
      <c r="JXJ1042" s="45"/>
      <c r="JXK1042" s="45"/>
      <c r="JXL1042" s="45"/>
      <c r="JXM1042" s="45"/>
      <c r="JXN1042" s="45"/>
      <c r="JXO1042" s="45"/>
      <c r="JXP1042" s="45"/>
      <c r="JXQ1042" s="45"/>
      <c r="JXR1042" s="45"/>
      <c r="JXS1042" s="45"/>
      <c r="JXT1042" s="45"/>
      <c r="JXU1042" s="45"/>
      <c r="JXV1042" s="45"/>
      <c r="JXW1042" s="45"/>
      <c r="JXX1042" s="45"/>
      <c r="JXY1042" s="45"/>
      <c r="JXZ1042" s="45"/>
      <c r="JYA1042" s="45"/>
      <c r="JYB1042" s="45"/>
      <c r="JYC1042" s="45"/>
      <c r="JYD1042" s="45"/>
      <c r="JYE1042" s="45"/>
      <c r="JYF1042" s="45"/>
      <c r="JYG1042" s="45"/>
      <c r="JYH1042" s="45"/>
      <c r="JYI1042" s="45"/>
      <c r="JYJ1042" s="45"/>
      <c r="JYK1042" s="45"/>
      <c r="JYL1042" s="45"/>
      <c r="JYM1042" s="45"/>
      <c r="JYN1042" s="45"/>
      <c r="JYO1042" s="45"/>
      <c r="JYP1042" s="45"/>
      <c r="JYQ1042" s="45"/>
      <c r="JYR1042" s="45"/>
      <c r="JYS1042" s="45"/>
      <c r="JYT1042" s="45"/>
      <c r="JYU1042" s="45"/>
      <c r="JYV1042" s="45"/>
      <c r="JYW1042" s="45"/>
      <c r="JYX1042" s="45"/>
      <c r="JYY1042" s="45"/>
      <c r="JYZ1042" s="45"/>
      <c r="JZA1042" s="45"/>
      <c r="JZB1042" s="45"/>
      <c r="JZC1042" s="45"/>
      <c r="JZD1042" s="45"/>
      <c r="JZE1042" s="45"/>
      <c r="JZF1042" s="45"/>
      <c r="JZG1042" s="45"/>
      <c r="JZH1042" s="45"/>
      <c r="JZI1042" s="45"/>
      <c r="JZJ1042" s="45"/>
      <c r="JZK1042" s="45"/>
      <c r="JZL1042" s="45"/>
      <c r="JZM1042" s="45"/>
      <c r="JZN1042" s="45"/>
      <c r="JZO1042" s="45"/>
      <c r="JZP1042" s="45"/>
      <c r="JZQ1042" s="45"/>
      <c r="JZR1042" s="45"/>
      <c r="JZS1042" s="45"/>
      <c r="JZT1042" s="45"/>
      <c r="JZU1042" s="45"/>
      <c r="JZV1042" s="45"/>
      <c r="JZW1042" s="45"/>
      <c r="JZX1042" s="45"/>
      <c r="JZY1042" s="45"/>
      <c r="JZZ1042" s="45"/>
      <c r="KAA1042" s="45"/>
      <c r="KAB1042" s="45"/>
      <c r="KAC1042" s="45"/>
      <c r="KAD1042" s="45"/>
      <c r="KAE1042" s="45"/>
      <c r="KAF1042" s="45"/>
      <c r="KAG1042" s="45"/>
      <c r="KAH1042" s="45"/>
      <c r="KAI1042" s="45"/>
      <c r="KAJ1042" s="45"/>
      <c r="KAK1042" s="45"/>
      <c r="KAL1042" s="45"/>
      <c r="KAM1042" s="45"/>
      <c r="KAN1042" s="45"/>
      <c r="KAO1042" s="45"/>
      <c r="KAP1042" s="45"/>
      <c r="KAQ1042" s="45"/>
      <c r="KAR1042" s="45"/>
      <c r="KAS1042" s="45"/>
      <c r="KAT1042" s="45"/>
      <c r="KAU1042" s="45"/>
      <c r="KAV1042" s="45"/>
      <c r="KAW1042" s="45"/>
      <c r="KAX1042" s="45"/>
      <c r="KAY1042" s="45"/>
      <c r="KAZ1042" s="45"/>
      <c r="KBA1042" s="45"/>
      <c r="KBB1042" s="45"/>
      <c r="KBC1042" s="45"/>
      <c r="KBD1042" s="45"/>
      <c r="KBE1042" s="45"/>
      <c r="KBF1042" s="45"/>
      <c r="KBG1042" s="45"/>
      <c r="KBH1042" s="45"/>
      <c r="KBI1042" s="45"/>
      <c r="KBJ1042" s="45"/>
      <c r="KBK1042" s="45"/>
      <c r="KBL1042" s="45"/>
      <c r="KBM1042" s="45"/>
      <c r="KBN1042" s="45"/>
      <c r="KBO1042" s="45"/>
      <c r="KBP1042" s="45"/>
      <c r="KBQ1042" s="45"/>
      <c r="KBR1042" s="45"/>
      <c r="KBS1042" s="45"/>
      <c r="KBT1042" s="45"/>
      <c r="KBU1042" s="45"/>
      <c r="KBV1042" s="45"/>
      <c r="KBW1042" s="45"/>
      <c r="KBX1042" s="45"/>
      <c r="KBY1042" s="45"/>
      <c r="KBZ1042" s="45"/>
      <c r="KCA1042" s="45"/>
      <c r="KCB1042" s="45"/>
      <c r="KCC1042" s="45"/>
      <c r="KCD1042" s="45"/>
      <c r="KCE1042" s="45"/>
      <c r="KCF1042" s="45"/>
      <c r="KCG1042" s="45"/>
      <c r="KCH1042" s="45"/>
      <c r="KCI1042" s="45"/>
      <c r="KCJ1042" s="45"/>
      <c r="KCK1042" s="45"/>
      <c r="KCL1042" s="45"/>
      <c r="KCM1042" s="45"/>
      <c r="KCN1042" s="45"/>
      <c r="KCO1042" s="45"/>
      <c r="KCP1042" s="45"/>
      <c r="KCQ1042" s="45"/>
      <c r="KCR1042" s="45"/>
      <c r="KCS1042" s="45"/>
      <c r="KCT1042" s="45"/>
      <c r="KCU1042" s="45"/>
      <c r="KCV1042" s="45"/>
      <c r="KCW1042" s="45"/>
      <c r="KCX1042" s="45"/>
      <c r="KCY1042" s="45"/>
      <c r="KCZ1042" s="45"/>
      <c r="KDA1042" s="45"/>
      <c r="KDB1042" s="45"/>
      <c r="KDC1042" s="45"/>
      <c r="KDD1042" s="45"/>
      <c r="KDE1042" s="45"/>
      <c r="KDF1042" s="45"/>
      <c r="KDG1042" s="45"/>
      <c r="KDH1042" s="45"/>
      <c r="KDI1042" s="45"/>
      <c r="KDJ1042" s="45"/>
      <c r="KDK1042" s="45"/>
      <c r="KDL1042" s="45"/>
      <c r="KDM1042" s="45"/>
      <c r="KDN1042" s="45"/>
      <c r="KDO1042" s="45"/>
      <c r="KDP1042" s="45"/>
      <c r="KDQ1042" s="45"/>
      <c r="KDR1042" s="45"/>
      <c r="KDS1042" s="45"/>
      <c r="KDT1042" s="45"/>
      <c r="KDU1042" s="45"/>
      <c r="KDV1042" s="45"/>
      <c r="KDW1042" s="45"/>
      <c r="KDX1042" s="45"/>
      <c r="KDY1042" s="45"/>
      <c r="KDZ1042" s="45"/>
      <c r="KEA1042" s="45"/>
      <c r="KEB1042" s="45"/>
      <c r="KEC1042" s="45"/>
      <c r="KED1042" s="45"/>
      <c r="KEE1042" s="45"/>
      <c r="KEF1042" s="45"/>
      <c r="KEG1042" s="45"/>
      <c r="KEH1042" s="45"/>
      <c r="KEI1042" s="45"/>
      <c r="KEJ1042" s="45"/>
      <c r="KEK1042" s="45"/>
      <c r="KEL1042" s="45"/>
      <c r="KEM1042" s="45"/>
      <c r="KEN1042" s="45"/>
      <c r="KEO1042" s="45"/>
      <c r="KEP1042" s="45"/>
      <c r="KEQ1042" s="45"/>
      <c r="KER1042" s="45"/>
      <c r="KES1042" s="45"/>
      <c r="KET1042" s="45"/>
      <c r="KEU1042" s="45"/>
      <c r="KEV1042" s="45"/>
      <c r="KEW1042" s="45"/>
      <c r="KEX1042" s="45"/>
      <c r="KEY1042" s="45"/>
      <c r="KEZ1042" s="45"/>
      <c r="KFA1042" s="45"/>
      <c r="KFB1042" s="45"/>
      <c r="KFC1042" s="45"/>
      <c r="KFD1042" s="45"/>
      <c r="KFE1042" s="45"/>
      <c r="KFF1042" s="45"/>
      <c r="KFG1042" s="45"/>
      <c r="KFH1042" s="45"/>
      <c r="KFI1042" s="45"/>
      <c r="KFJ1042" s="45"/>
      <c r="KFK1042" s="45"/>
      <c r="KFL1042" s="45"/>
      <c r="KFM1042" s="45"/>
      <c r="KFN1042" s="45"/>
      <c r="KFO1042" s="45"/>
      <c r="KFP1042" s="45"/>
      <c r="KFQ1042" s="45"/>
      <c r="KFR1042" s="45"/>
      <c r="KFS1042" s="45"/>
      <c r="KFT1042" s="45"/>
      <c r="KFU1042" s="45"/>
      <c r="KFV1042" s="45"/>
      <c r="KFW1042" s="45"/>
      <c r="KFX1042" s="45"/>
      <c r="KFY1042" s="45"/>
      <c r="KFZ1042" s="45"/>
      <c r="KGA1042" s="45"/>
      <c r="KGB1042" s="45"/>
      <c r="KGC1042" s="45"/>
      <c r="KGD1042" s="45"/>
      <c r="KGE1042" s="45"/>
      <c r="KGF1042" s="45"/>
      <c r="KGG1042" s="45"/>
      <c r="KGH1042" s="45"/>
      <c r="KGI1042" s="45"/>
      <c r="KGJ1042" s="45"/>
      <c r="KGK1042" s="45"/>
      <c r="KGL1042" s="45"/>
      <c r="KGM1042" s="45"/>
      <c r="KGN1042" s="45"/>
      <c r="KGO1042" s="45"/>
      <c r="KGP1042" s="45"/>
      <c r="KGQ1042" s="45"/>
      <c r="KGR1042" s="45"/>
      <c r="KGS1042" s="45"/>
      <c r="KGT1042" s="45"/>
      <c r="KGU1042" s="45"/>
      <c r="KGV1042" s="45"/>
      <c r="KGW1042" s="45"/>
      <c r="KGX1042" s="45"/>
      <c r="KGY1042" s="45"/>
      <c r="KGZ1042" s="45"/>
      <c r="KHA1042" s="45"/>
      <c r="KHB1042" s="45"/>
      <c r="KHC1042" s="45"/>
      <c r="KHD1042" s="45"/>
      <c r="KHE1042" s="45"/>
      <c r="KHF1042" s="45"/>
      <c r="KHG1042" s="45"/>
      <c r="KHH1042" s="45"/>
      <c r="KHI1042" s="45"/>
      <c r="KHJ1042" s="45"/>
      <c r="KHK1042" s="45"/>
      <c r="KHL1042" s="45"/>
      <c r="KHM1042" s="45"/>
      <c r="KHN1042" s="45"/>
      <c r="KHO1042" s="45"/>
      <c r="KHP1042" s="45"/>
      <c r="KHQ1042" s="45"/>
      <c r="KHR1042" s="45"/>
      <c r="KHS1042" s="45"/>
      <c r="KHT1042" s="45"/>
      <c r="KHU1042" s="45"/>
      <c r="KHV1042" s="45"/>
      <c r="KHW1042" s="45"/>
      <c r="KHX1042" s="45"/>
      <c r="KHY1042" s="45"/>
      <c r="KHZ1042" s="45"/>
      <c r="KIA1042" s="45"/>
      <c r="KIB1042" s="45"/>
      <c r="KIC1042" s="45"/>
      <c r="KID1042" s="45"/>
      <c r="KIE1042" s="45"/>
      <c r="KIF1042" s="45"/>
      <c r="KIG1042" s="45"/>
      <c r="KIH1042" s="45"/>
      <c r="KII1042" s="45"/>
      <c r="KIJ1042" s="45"/>
      <c r="KIK1042" s="45"/>
      <c r="KIL1042" s="45"/>
      <c r="KIM1042" s="45"/>
      <c r="KIN1042" s="45"/>
      <c r="KIO1042" s="45"/>
      <c r="KIP1042" s="45"/>
      <c r="KIQ1042" s="45"/>
      <c r="KIR1042" s="45"/>
      <c r="KIS1042" s="45"/>
      <c r="KIT1042" s="45"/>
      <c r="KIU1042" s="45"/>
      <c r="KIV1042" s="45"/>
      <c r="KIW1042" s="45"/>
      <c r="KIX1042" s="45"/>
      <c r="KIY1042" s="45"/>
      <c r="KIZ1042" s="45"/>
      <c r="KJA1042" s="45"/>
      <c r="KJB1042" s="45"/>
      <c r="KJC1042" s="45"/>
      <c r="KJD1042" s="45"/>
      <c r="KJE1042" s="45"/>
      <c r="KJF1042" s="45"/>
      <c r="KJG1042" s="45"/>
      <c r="KJH1042" s="45"/>
      <c r="KJI1042" s="45"/>
      <c r="KJJ1042" s="45"/>
      <c r="KJK1042" s="45"/>
      <c r="KJL1042" s="45"/>
      <c r="KJM1042" s="45"/>
      <c r="KJN1042" s="45"/>
      <c r="KJO1042" s="45"/>
      <c r="KJP1042" s="45"/>
      <c r="KJQ1042" s="45"/>
      <c r="KJR1042" s="45"/>
      <c r="KJS1042" s="45"/>
      <c r="KJT1042" s="45"/>
      <c r="KJU1042" s="45"/>
      <c r="KJV1042" s="45"/>
      <c r="KJW1042" s="45"/>
      <c r="KJX1042" s="45"/>
      <c r="KJY1042" s="45"/>
      <c r="KJZ1042" s="45"/>
      <c r="KKA1042" s="45"/>
      <c r="KKB1042" s="45"/>
      <c r="KKC1042" s="45"/>
      <c r="KKD1042" s="45"/>
      <c r="KKE1042" s="45"/>
      <c r="KKF1042" s="45"/>
      <c r="KKG1042" s="45"/>
      <c r="KKH1042" s="45"/>
      <c r="KKI1042" s="45"/>
      <c r="KKJ1042" s="45"/>
      <c r="KKK1042" s="45"/>
      <c r="KKL1042" s="45"/>
      <c r="KKM1042" s="45"/>
      <c r="KKN1042" s="45"/>
      <c r="KKO1042" s="45"/>
      <c r="KKP1042" s="45"/>
      <c r="KKQ1042" s="45"/>
      <c r="KKR1042" s="45"/>
      <c r="KKS1042" s="45"/>
      <c r="KKT1042" s="45"/>
      <c r="KKU1042" s="45"/>
      <c r="KKV1042" s="45"/>
      <c r="KKW1042" s="45"/>
      <c r="KKX1042" s="45"/>
      <c r="KKY1042" s="45"/>
      <c r="KKZ1042" s="45"/>
      <c r="KLA1042" s="45"/>
      <c r="KLB1042" s="45"/>
      <c r="KLC1042" s="45"/>
      <c r="KLD1042" s="45"/>
      <c r="KLE1042" s="45"/>
      <c r="KLF1042" s="45"/>
      <c r="KLG1042" s="45"/>
      <c r="KLH1042" s="45"/>
      <c r="KLI1042" s="45"/>
      <c r="KLJ1042" s="45"/>
      <c r="KLK1042" s="45"/>
      <c r="KLL1042" s="45"/>
      <c r="KLM1042" s="45"/>
      <c r="KLN1042" s="45"/>
      <c r="KLO1042" s="45"/>
      <c r="KLP1042" s="45"/>
      <c r="KLQ1042" s="45"/>
      <c r="KLR1042" s="45"/>
      <c r="KLS1042" s="45"/>
      <c r="KLT1042" s="45"/>
      <c r="KLU1042" s="45"/>
      <c r="KLV1042" s="45"/>
      <c r="KLW1042" s="45"/>
      <c r="KLX1042" s="45"/>
      <c r="KLY1042" s="45"/>
      <c r="KLZ1042" s="45"/>
      <c r="KMA1042" s="45"/>
      <c r="KMB1042" s="45"/>
      <c r="KMC1042" s="45"/>
      <c r="KMD1042" s="45"/>
      <c r="KME1042" s="45"/>
      <c r="KMF1042" s="45"/>
      <c r="KMG1042" s="45"/>
      <c r="KMH1042" s="45"/>
      <c r="KMI1042" s="45"/>
      <c r="KMJ1042" s="45"/>
      <c r="KMK1042" s="45"/>
      <c r="KML1042" s="45"/>
      <c r="KMM1042" s="45"/>
      <c r="KMN1042" s="45"/>
      <c r="KMO1042" s="45"/>
      <c r="KMP1042" s="45"/>
      <c r="KMQ1042" s="45"/>
      <c r="KMR1042" s="45"/>
      <c r="KMS1042" s="45"/>
      <c r="KMT1042" s="45"/>
      <c r="KMU1042" s="45"/>
      <c r="KMV1042" s="45"/>
      <c r="KMW1042" s="45"/>
      <c r="KMX1042" s="45"/>
      <c r="KMY1042" s="45"/>
      <c r="KMZ1042" s="45"/>
      <c r="KNA1042" s="45"/>
      <c r="KNB1042" s="45"/>
      <c r="KNC1042" s="45"/>
      <c r="KND1042" s="45"/>
      <c r="KNE1042" s="45"/>
      <c r="KNF1042" s="45"/>
      <c r="KNG1042" s="45"/>
      <c r="KNH1042" s="45"/>
      <c r="KNI1042" s="45"/>
      <c r="KNJ1042" s="45"/>
      <c r="KNK1042" s="45"/>
      <c r="KNL1042" s="45"/>
      <c r="KNM1042" s="45"/>
      <c r="KNN1042" s="45"/>
      <c r="KNO1042" s="45"/>
      <c r="KNP1042" s="45"/>
      <c r="KNQ1042" s="45"/>
      <c r="KNR1042" s="45"/>
      <c r="KNS1042" s="45"/>
      <c r="KNT1042" s="45"/>
      <c r="KNU1042" s="45"/>
      <c r="KNV1042" s="45"/>
      <c r="KNW1042" s="45"/>
      <c r="KNX1042" s="45"/>
      <c r="KNY1042" s="45"/>
      <c r="KNZ1042" s="45"/>
      <c r="KOA1042" s="45"/>
      <c r="KOB1042" s="45"/>
      <c r="KOC1042" s="45"/>
      <c r="KOD1042" s="45"/>
      <c r="KOE1042" s="45"/>
      <c r="KOF1042" s="45"/>
      <c r="KOG1042" s="45"/>
      <c r="KOH1042" s="45"/>
      <c r="KOI1042" s="45"/>
      <c r="KOJ1042" s="45"/>
      <c r="KOK1042" s="45"/>
      <c r="KOL1042" s="45"/>
      <c r="KOM1042" s="45"/>
      <c r="KON1042" s="45"/>
      <c r="KOO1042" s="45"/>
      <c r="KOP1042" s="45"/>
      <c r="KOQ1042" s="45"/>
      <c r="KOR1042" s="45"/>
      <c r="KOS1042" s="45"/>
      <c r="KOT1042" s="45"/>
      <c r="KOU1042" s="45"/>
      <c r="KOV1042" s="45"/>
      <c r="KOW1042" s="45"/>
      <c r="KOX1042" s="45"/>
      <c r="KOY1042" s="45"/>
      <c r="KOZ1042" s="45"/>
      <c r="KPA1042" s="45"/>
      <c r="KPB1042" s="45"/>
      <c r="KPC1042" s="45"/>
      <c r="KPD1042" s="45"/>
      <c r="KPE1042" s="45"/>
      <c r="KPF1042" s="45"/>
      <c r="KPG1042" s="45"/>
      <c r="KPH1042" s="45"/>
      <c r="KPI1042" s="45"/>
      <c r="KPJ1042" s="45"/>
      <c r="KPK1042" s="45"/>
      <c r="KPL1042" s="45"/>
      <c r="KPM1042" s="45"/>
      <c r="KPN1042" s="45"/>
      <c r="KPO1042" s="45"/>
      <c r="KPP1042" s="45"/>
      <c r="KPQ1042" s="45"/>
      <c r="KPR1042" s="45"/>
      <c r="KPS1042" s="45"/>
      <c r="KPT1042" s="45"/>
      <c r="KPU1042" s="45"/>
      <c r="KPV1042" s="45"/>
      <c r="KPW1042" s="45"/>
      <c r="KPX1042" s="45"/>
      <c r="KPY1042" s="45"/>
      <c r="KPZ1042" s="45"/>
      <c r="KQA1042" s="45"/>
      <c r="KQB1042" s="45"/>
      <c r="KQC1042" s="45"/>
      <c r="KQD1042" s="45"/>
      <c r="KQE1042" s="45"/>
      <c r="KQF1042" s="45"/>
      <c r="KQG1042" s="45"/>
      <c r="KQH1042" s="45"/>
      <c r="KQI1042" s="45"/>
      <c r="KQJ1042" s="45"/>
      <c r="KQK1042" s="45"/>
      <c r="KQL1042" s="45"/>
      <c r="KQM1042" s="45"/>
      <c r="KQN1042" s="45"/>
      <c r="KQO1042" s="45"/>
      <c r="KQP1042" s="45"/>
      <c r="KQQ1042" s="45"/>
      <c r="KQR1042" s="45"/>
      <c r="KQS1042" s="45"/>
      <c r="KQT1042" s="45"/>
      <c r="KQU1042" s="45"/>
      <c r="KQV1042" s="45"/>
      <c r="KQW1042" s="45"/>
      <c r="KQX1042" s="45"/>
      <c r="KQY1042" s="45"/>
      <c r="KQZ1042" s="45"/>
      <c r="KRA1042" s="45"/>
      <c r="KRB1042" s="45"/>
      <c r="KRC1042" s="45"/>
      <c r="KRD1042" s="45"/>
      <c r="KRE1042" s="45"/>
      <c r="KRF1042" s="45"/>
      <c r="KRG1042" s="45"/>
      <c r="KRH1042" s="45"/>
      <c r="KRI1042" s="45"/>
      <c r="KRJ1042" s="45"/>
      <c r="KRK1042" s="45"/>
      <c r="KRL1042" s="45"/>
      <c r="KRM1042" s="45"/>
      <c r="KRN1042" s="45"/>
      <c r="KRO1042" s="45"/>
      <c r="KRP1042" s="45"/>
      <c r="KRQ1042" s="45"/>
      <c r="KRR1042" s="45"/>
      <c r="KRS1042" s="45"/>
      <c r="KRT1042" s="45"/>
      <c r="KRU1042" s="45"/>
      <c r="KRV1042" s="45"/>
      <c r="KRW1042" s="45"/>
      <c r="KRX1042" s="45"/>
      <c r="KRY1042" s="45"/>
      <c r="KRZ1042" s="45"/>
      <c r="KSA1042" s="45"/>
      <c r="KSB1042" s="45"/>
      <c r="KSC1042" s="45"/>
      <c r="KSD1042" s="45"/>
      <c r="KSE1042" s="45"/>
      <c r="KSF1042" s="45"/>
      <c r="KSG1042" s="45"/>
      <c r="KSH1042" s="45"/>
      <c r="KSI1042" s="45"/>
      <c r="KSJ1042" s="45"/>
      <c r="KSK1042" s="45"/>
      <c r="KSL1042" s="45"/>
      <c r="KSM1042" s="45"/>
      <c r="KSN1042" s="45"/>
      <c r="KSO1042" s="45"/>
      <c r="KSP1042" s="45"/>
      <c r="KSQ1042" s="45"/>
      <c r="KSR1042" s="45"/>
      <c r="KSS1042" s="45"/>
      <c r="KST1042" s="45"/>
      <c r="KSU1042" s="45"/>
      <c r="KSV1042" s="45"/>
      <c r="KSW1042" s="45"/>
      <c r="KSX1042" s="45"/>
      <c r="KSY1042" s="45"/>
      <c r="KSZ1042" s="45"/>
      <c r="KTA1042" s="45"/>
      <c r="KTB1042" s="45"/>
      <c r="KTC1042" s="45"/>
      <c r="KTD1042" s="45"/>
      <c r="KTE1042" s="45"/>
      <c r="KTF1042" s="45"/>
      <c r="KTG1042" s="45"/>
      <c r="KTH1042" s="45"/>
      <c r="KTI1042" s="45"/>
      <c r="KTJ1042" s="45"/>
      <c r="KTK1042" s="45"/>
      <c r="KTL1042" s="45"/>
      <c r="KTM1042" s="45"/>
      <c r="KTN1042" s="45"/>
      <c r="KTO1042" s="45"/>
      <c r="KTP1042" s="45"/>
      <c r="KTQ1042" s="45"/>
      <c r="KTR1042" s="45"/>
      <c r="KTS1042" s="45"/>
      <c r="KTT1042" s="45"/>
      <c r="KTU1042" s="45"/>
      <c r="KTV1042" s="45"/>
      <c r="KTW1042" s="45"/>
      <c r="KTX1042" s="45"/>
      <c r="KTY1042" s="45"/>
      <c r="KTZ1042" s="45"/>
      <c r="KUA1042" s="45"/>
      <c r="KUB1042" s="45"/>
      <c r="KUC1042" s="45"/>
      <c r="KUD1042" s="45"/>
      <c r="KUE1042" s="45"/>
      <c r="KUF1042" s="45"/>
      <c r="KUG1042" s="45"/>
      <c r="KUH1042" s="45"/>
      <c r="KUI1042" s="45"/>
      <c r="KUJ1042" s="45"/>
      <c r="KUK1042" s="45"/>
      <c r="KUL1042" s="45"/>
      <c r="KUM1042" s="45"/>
      <c r="KUN1042" s="45"/>
      <c r="KUO1042" s="45"/>
      <c r="KUP1042" s="45"/>
      <c r="KUQ1042" s="45"/>
      <c r="KUR1042" s="45"/>
      <c r="KUS1042" s="45"/>
      <c r="KUT1042" s="45"/>
      <c r="KUU1042" s="45"/>
      <c r="KUV1042" s="45"/>
      <c r="KUW1042" s="45"/>
      <c r="KUX1042" s="45"/>
      <c r="KUY1042" s="45"/>
      <c r="KUZ1042" s="45"/>
      <c r="KVA1042" s="45"/>
      <c r="KVB1042" s="45"/>
      <c r="KVC1042" s="45"/>
      <c r="KVD1042" s="45"/>
      <c r="KVE1042" s="45"/>
      <c r="KVF1042" s="45"/>
      <c r="KVG1042" s="45"/>
      <c r="KVH1042" s="45"/>
      <c r="KVI1042" s="45"/>
      <c r="KVJ1042" s="45"/>
      <c r="KVK1042" s="45"/>
      <c r="KVL1042" s="45"/>
      <c r="KVM1042" s="45"/>
      <c r="KVN1042" s="45"/>
      <c r="KVO1042" s="45"/>
      <c r="KVP1042" s="45"/>
      <c r="KVQ1042" s="45"/>
      <c r="KVR1042" s="45"/>
      <c r="KVS1042" s="45"/>
      <c r="KVT1042" s="45"/>
      <c r="KVU1042" s="45"/>
      <c r="KVV1042" s="45"/>
      <c r="KVW1042" s="45"/>
      <c r="KVX1042" s="45"/>
      <c r="KVY1042" s="45"/>
      <c r="KVZ1042" s="45"/>
      <c r="KWA1042" s="45"/>
      <c r="KWB1042" s="45"/>
      <c r="KWC1042" s="45"/>
      <c r="KWD1042" s="45"/>
      <c r="KWE1042" s="45"/>
      <c r="KWF1042" s="45"/>
      <c r="KWG1042" s="45"/>
      <c r="KWH1042" s="45"/>
      <c r="KWI1042" s="45"/>
      <c r="KWJ1042" s="45"/>
      <c r="KWK1042" s="45"/>
      <c r="KWL1042" s="45"/>
      <c r="KWM1042" s="45"/>
      <c r="KWN1042" s="45"/>
      <c r="KWO1042" s="45"/>
      <c r="KWP1042" s="45"/>
      <c r="KWQ1042" s="45"/>
      <c r="KWR1042" s="45"/>
      <c r="KWS1042" s="45"/>
      <c r="KWT1042" s="45"/>
      <c r="KWU1042" s="45"/>
      <c r="KWV1042" s="45"/>
      <c r="KWW1042" s="45"/>
      <c r="KWX1042" s="45"/>
      <c r="KWY1042" s="45"/>
      <c r="KWZ1042" s="45"/>
      <c r="KXA1042" s="45"/>
      <c r="KXB1042" s="45"/>
      <c r="KXC1042" s="45"/>
      <c r="KXD1042" s="45"/>
      <c r="KXE1042" s="45"/>
      <c r="KXF1042" s="45"/>
      <c r="KXG1042" s="45"/>
      <c r="KXH1042" s="45"/>
      <c r="KXI1042" s="45"/>
      <c r="KXJ1042" s="45"/>
      <c r="KXK1042" s="45"/>
      <c r="KXL1042" s="45"/>
      <c r="KXM1042" s="45"/>
      <c r="KXN1042" s="45"/>
      <c r="KXO1042" s="45"/>
      <c r="KXP1042" s="45"/>
      <c r="KXQ1042" s="45"/>
      <c r="KXR1042" s="45"/>
      <c r="KXS1042" s="45"/>
      <c r="KXT1042" s="45"/>
      <c r="KXU1042" s="45"/>
      <c r="KXV1042" s="45"/>
      <c r="KXW1042" s="45"/>
      <c r="KXX1042" s="45"/>
      <c r="KXY1042" s="45"/>
      <c r="KXZ1042" s="45"/>
      <c r="KYA1042" s="45"/>
      <c r="KYB1042" s="45"/>
      <c r="KYC1042" s="45"/>
      <c r="KYD1042" s="45"/>
      <c r="KYE1042" s="45"/>
      <c r="KYF1042" s="45"/>
      <c r="KYG1042" s="45"/>
      <c r="KYH1042" s="45"/>
      <c r="KYI1042" s="45"/>
      <c r="KYJ1042" s="45"/>
      <c r="KYK1042" s="45"/>
      <c r="KYL1042" s="45"/>
      <c r="KYM1042" s="45"/>
      <c r="KYN1042" s="45"/>
      <c r="KYO1042" s="45"/>
      <c r="KYP1042" s="45"/>
      <c r="KYQ1042" s="45"/>
      <c r="KYR1042" s="45"/>
      <c r="KYS1042" s="45"/>
      <c r="KYT1042" s="45"/>
      <c r="KYU1042" s="45"/>
      <c r="KYV1042" s="45"/>
      <c r="KYW1042" s="45"/>
      <c r="KYX1042" s="45"/>
      <c r="KYY1042" s="45"/>
      <c r="KYZ1042" s="45"/>
      <c r="KZA1042" s="45"/>
      <c r="KZB1042" s="45"/>
      <c r="KZC1042" s="45"/>
      <c r="KZD1042" s="45"/>
      <c r="KZE1042" s="45"/>
      <c r="KZF1042" s="45"/>
      <c r="KZG1042" s="45"/>
      <c r="KZH1042" s="45"/>
      <c r="KZI1042" s="45"/>
      <c r="KZJ1042" s="45"/>
      <c r="KZK1042" s="45"/>
      <c r="KZL1042" s="45"/>
      <c r="KZM1042" s="45"/>
      <c r="KZN1042" s="45"/>
      <c r="KZO1042" s="45"/>
      <c r="KZP1042" s="45"/>
      <c r="KZQ1042" s="45"/>
      <c r="KZR1042" s="45"/>
      <c r="KZS1042" s="45"/>
      <c r="KZT1042" s="45"/>
      <c r="KZU1042" s="45"/>
      <c r="KZV1042" s="45"/>
      <c r="KZW1042" s="45"/>
      <c r="KZX1042" s="45"/>
      <c r="KZY1042" s="45"/>
      <c r="KZZ1042" s="45"/>
      <c r="LAA1042" s="45"/>
      <c r="LAB1042" s="45"/>
      <c r="LAC1042" s="45"/>
      <c r="LAD1042" s="45"/>
      <c r="LAE1042" s="45"/>
      <c r="LAF1042" s="45"/>
      <c r="LAG1042" s="45"/>
      <c r="LAH1042" s="45"/>
      <c r="LAI1042" s="45"/>
      <c r="LAJ1042" s="45"/>
      <c r="LAK1042" s="45"/>
      <c r="LAL1042" s="45"/>
      <c r="LAM1042" s="45"/>
      <c r="LAN1042" s="45"/>
      <c r="LAO1042" s="45"/>
      <c r="LAP1042" s="45"/>
      <c r="LAQ1042" s="45"/>
      <c r="LAR1042" s="45"/>
      <c r="LAS1042" s="45"/>
      <c r="LAT1042" s="45"/>
      <c r="LAU1042" s="45"/>
      <c r="LAV1042" s="45"/>
      <c r="LAW1042" s="45"/>
      <c r="LAX1042" s="45"/>
      <c r="LAY1042" s="45"/>
      <c r="LAZ1042" s="45"/>
      <c r="LBA1042" s="45"/>
      <c r="LBB1042" s="45"/>
      <c r="LBC1042" s="45"/>
      <c r="LBD1042" s="45"/>
      <c r="LBE1042" s="45"/>
      <c r="LBF1042" s="45"/>
      <c r="LBG1042" s="45"/>
      <c r="LBH1042" s="45"/>
      <c r="LBI1042" s="45"/>
      <c r="LBJ1042" s="45"/>
      <c r="LBK1042" s="45"/>
      <c r="LBL1042" s="45"/>
      <c r="LBM1042" s="45"/>
      <c r="LBN1042" s="45"/>
      <c r="LBO1042" s="45"/>
      <c r="LBP1042" s="45"/>
      <c r="LBQ1042" s="45"/>
      <c r="LBR1042" s="45"/>
      <c r="LBS1042" s="45"/>
      <c r="LBT1042" s="45"/>
      <c r="LBU1042" s="45"/>
      <c r="LBV1042" s="45"/>
      <c r="LBW1042" s="45"/>
      <c r="LBX1042" s="45"/>
      <c r="LBY1042" s="45"/>
      <c r="LBZ1042" s="45"/>
      <c r="LCA1042" s="45"/>
      <c r="LCB1042" s="45"/>
      <c r="LCC1042" s="45"/>
      <c r="LCD1042" s="45"/>
      <c r="LCE1042" s="45"/>
      <c r="LCF1042" s="45"/>
      <c r="LCG1042" s="45"/>
      <c r="LCH1042" s="45"/>
      <c r="LCI1042" s="45"/>
      <c r="LCJ1042" s="45"/>
      <c r="LCK1042" s="45"/>
      <c r="LCL1042" s="45"/>
      <c r="LCM1042" s="45"/>
      <c r="LCN1042" s="45"/>
      <c r="LCO1042" s="45"/>
      <c r="LCP1042" s="45"/>
      <c r="LCQ1042" s="45"/>
      <c r="LCR1042" s="45"/>
      <c r="LCS1042" s="45"/>
      <c r="LCT1042" s="45"/>
      <c r="LCU1042" s="45"/>
      <c r="LCV1042" s="45"/>
      <c r="LCW1042" s="45"/>
      <c r="LCX1042" s="45"/>
      <c r="LCY1042" s="45"/>
      <c r="LCZ1042" s="45"/>
      <c r="LDA1042" s="45"/>
      <c r="LDB1042" s="45"/>
      <c r="LDC1042" s="45"/>
      <c r="LDD1042" s="45"/>
      <c r="LDE1042" s="45"/>
      <c r="LDF1042" s="45"/>
      <c r="LDG1042" s="45"/>
      <c r="LDH1042" s="45"/>
      <c r="LDI1042" s="45"/>
      <c r="LDJ1042" s="45"/>
      <c r="LDK1042" s="45"/>
      <c r="LDL1042" s="45"/>
      <c r="LDM1042" s="45"/>
      <c r="LDN1042" s="45"/>
      <c r="LDO1042" s="45"/>
      <c r="LDP1042" s="45"/>
      <c r="LDQ1042" s="45"/>
      <c r="LDR1042" s="45"/>
      <c r="LDS1042" s="45"/>
      <c r="LDT1042" s="45"/>
      <c r="LDU1042" s="45"/>
      <c r="LDV1042" s="45"/>
      <c r="LDW1042" s="45"/>
      <c r="LDX1042" s="45"/>
      <c r="LDY1042" s="45"/>
      <c r="LDZ1042" s="45"/>
      <c r="LEA1042" s="45"/>
      <c r="LEB1042" s="45"/>
      <c r="LEC1042" s="45"/>
      <c r="LED1042" s="45"/>
      <c r="LEE1042" s="45"/>
      <c r="LEF1042" s="45"/>
      <c r="LEG1042" s="45"/>
      <c r="LEH1042" s="45"/>
      <c r="LEI1042" s="45"/>
      <c r="LEJ1042" s="45"/>
      <c r="LEK1042" s="45"/>
      <c r="LEL1042" s="45"/>
      <c r="LEM1042" s="45"/>
      <c r="LEN1042" s="45"/>
      <c r="LEO1042" s="45"/>
      <c r="LEP1042" s="45"/>
      <c r="LEQ1042" s="45"/>
      <c r="LER1042" s="45"/>
      <c r="LES1042" s="45"/>
      <c r="LET1042" s="45"/>
      <c r="LEU1042" s="45"/>
      <c r="LEV1042" s="45"/>
      <c r="LEW1042" s="45"/>
      <c r="LEX1042" s="45"/>
      <c r="LEY1042" s="45"/>
      <c r="LEZ1042" s="45"/>
      <c r="LFA1042" s="45"/>
      <c r="LFB1042" s="45"/>
      <c r="LFC1042" s="45"/>
      <c r="LFD1042" s="45"/>
      <c r="LFE1042" s="45"/>
      <c r="LFF1042" s="45"/>
      <c r="LFG1042" s="45"/>
      <c r="LFH1042" s="45"/>
      <c r="LFI1042" s="45"/>
      <c r="LFJ1042" s="45"/>
      <c r="LFK1042" s="45"/>
      <c r="LFL1042" s="45"/>
      <c r="LFM1042" s="45"/>
      <c r="LFN1042" s="45"/>
      <c r="LFO1042" s="45"/>
      <c r="LFP1042" s="45"/>
      <c r="LFQ1042" s="45"/>
      <c r="LFR1042" s="45"/>
      <c r="LFS1042" s="45"/>
      <c r="LFT1042" s="45"/>
      <c r="LFU1042" s="45"/>
      <c r="LFV1042" s="45"/>
      <c r="LFW1042" s="45"/>
      <c r="LFX1042" s="45"/>
      <c r="LFY1042" s="45"/>
      <c r="LFZ1042" s="45"/>
      <c r="LGA1042" s="45"/>
      <c r="LGB1042" s="45"/>
      <c r="LGC1042" s="45"/>
      <c r="LGD1042" s="45"/>
      <c r="LGE1042" s="45"/>
      <c r="LGF1042" s="45"/>
      <c r="LGG1042" s="45"/>
      <c r="LGH1042" s="45"/>
      <c r="LGI1042" s="45"/>
      <c r="LGJ1042" s="45"/>
      <c r="LGK1042" s="45"/>
      <c r="LGL1042" s="45"/>
      <c r="LGM1042" s="45"/>
      <c r="LGN1042" s="45"/>
      <c r="LGO1042" s="45"/>
      <c r="LGP1042" s="45"/>
      <c r="LGQ1042" s="45"/>
      <c r="LGR1042" s="45"/>
      <c r="LGS1042" s="45"/>
      <c r="LGT1042" s="45"/>
      <c r="LGU1042" s="45"/>
      <c r="LGV1042" s="45"/>
      <c r="LGW1042" s="45"/>
      <c r="LGX1042" s="45"/>
      <c r="LGY1042" s="45"/>
      <c r="LGZ1042" s="45"/>
      <c r="LHA1042" s="45"/>
      <c r="LHB1042" s="45"/>
      <c r="LHC1042" s="45"/>
      <c r="LHD1042" s="45"/>
      <c r="LHE1042" s="45"/>
      <c r="LHF1042" s="45"/>
      <c r="LHG1042" s="45"/>
      <c r="LHH1042" s="45"/>
      <c r="LHI1042" s="45"/>
      <c r="LHJ1042" s="45"/>
      <c r="LHK1042" s="45"/>
      <c r="LHL1042" s="45"/>
      <c r="LHM1042" s="45"/>
      <c r="LHN1042" s="45"/>
      <c r="LHO1042" s="45"/>
      <c r="LHP1042" s="45"/>
      <c r="LHQ1042" s="45"/>
      <c r="LHR1042" s="45"/>
      <c r="LHS1042" s="45"/>
      <c r="LHT1042" s="45"/>
      <c r="LHU1042" s="45"/>
      <c r="LHV1042" s="45"/>
      <c r="LHW1042" s="45"/>
      <c r="LHX1042" s="45"/>
      <c r="LHY1042" s="45"/>
      <c r="LHZ1042" s="45"/>
      <c r="LIA1042" s="45"/>
      <c r="LIB1042" s="45"/>
      <c r="LIC1042" s="45"/>
      <c r="LID1042" s="45"/>
      <c r="LIE1042" s="45"/>
      <c r="LIF1042" s="45"/>
      <c r="LIG1042" s="45"/>
      <c r="LIH1042" s="45"/>
      <c r="LII1042" s="45"/>
      <c r="LIJ1042" s="45"/>
      <c r="LIK1042" s="45"/>
      <c r="LIL1042" s="45"/>
      <c r="LIM1042" s="45"/>
      <c r="LIN1042" s="45"/>
      <c r="LIO1042" s="45"/>
      <c r="LIP1042" s="45"/>
      <c r="LIQ1042" s="45"/>
      <c r="LIR1042" s="45"/>
      <c r="LIS1042" s="45"/>
      <c r="LIT1042" s="45"/>
      <c r="LIU1042" s="45"/>
      <c r="LIV1042" s="45"/>
      <c r="LIW1042" s="45"/>
      <c r="LIX1042" s="45"/>
      <c r="LIY1042" s="45"/>
      <c r="LIZ1042" s="45"/>
      <c r="LJA1042" s="45"/>
      <c r="LJB1042" s="45"/>
      <c r="LJC1042" s="45"/>
      <c r="LJD1042" s="45"/>
      <c r="LJE1042" s="45"/>
      <c r="LJF1042" s="45"/>
      <c r="LJG1042" s="45"/>
      <c r="LJH1042" s="45"/>
      <c r="LJI1042" s="45"/>
      <c r="LJJ1042" s="45"/>
      <c r="LJK1042" s="45"/>
      <c r="LJL1042" s="45"/>
      <c r="LJM1042" s="45"/>
      <c r="LJN1042" s="45"/>
      <c r="LJO1042" s="45"/>
      <c r="LJP1042" s="45"/>
      <c r="LJQ1042" s="45"/>
      <c r="LJR1042" s="45"/>
      <c r="LJS1042" s="45"/>
      <c r="LJT1042" s="45"/>
      <c r="LJU1042" s="45"/>
      <c r="LJV1042" s="45"/>
      <c r="LJW1042" s="45"/>
      <c r="LJX1042" s="45"/>
      <c r="LJY1042" s="45"/>
      <c r="LJZ1042" s="45"/>
      <c r="LKA1042" s="45"/>
      <c r="LKB1042" s="45"/>
      <c r="LKC1042" s="45"/>
      <c r="LKD1042" s="45"/>
      <c r="LKE1042" s="45"/>
      <c r="LKF1042" s="45"/>
      <c r="LKG1042" s="45"/>
      <c r="LKH1042" s="45"/>
      <c r="LKI1042" s="45"/>
      <c r="LKJ1042" s="45"/>
      <c r="LKK1042" s="45"/>
      <c r="LKL1042" s="45"/>
      <c r="LKM1042" s="45"/>
      <c r="LKN1042" s="45"/>
      <c r="LKO1042" s="45"/>
      <c r="LKP1042" s="45"/>
      <c r="LKQ1042" s="45"/>
      <c r="LKR1042" s="45"/>
      <c r="LKS1042" s="45"/>
      <c r="LKT1042" s="45"/>
      <c r="LKU1042" s="45"/>
      <c r="LKV1042" s="45"/>
      <c r="LKW1042" s="45"/>
      <c r="LKX1042" s="45"/>
      <c r="LKY1042" s="45"/>
      <c r="LKZ1042" s="45"/>
      <c r="LLA1042" s="45"/>
      <c r="LLB1042" s="45"/>
      <c r="LLC1042" s="45"/>
      <c r="LLD1042" s="45"/>
      <c r="LLE1042" s="45"/>
      <c r="LLF1042" s="45"/>
      <c r="LLG1042" s="45"/>
      <c r="LLH1042" s="45"/>
      <c r="LLI1042" s="45"/>
      <c r="LLJ1042" s="45"/>
      <c r="LLK1042" s="45"/>
      <c r="LLL1042" s="45"/>
      <c r="LLM1042" s="45"/>
      <c r="LLN1042" s="45"/>
      <c r="LLO1042" s="45"/>
      <c r="LLP1042" s="45"/>
      <c r="LLQ1042" s="45"/>
      <c r="LLR1042" s="45"/>
      <c r="LLS1042" s="45"/>
      <c r="LLT1042" s="45"/>
      <c r="LLU1042" s="45"/>
      <c r="LLV1042" s="45"/>
      <c r="LLW1042" s="45"/>
      <c r="LLX1042" s="45"/>
      <c r="LLY1042" s="45"/>
      <c r="LLZ1042" s="45"/>
      <c r="LMA1042" s="45"/>
      <c r="LMB1042" s="45"/>
      <c r="LMC1042" s="45"/>
      <c r="LMD1042" s="45"/>
      <c r="LME1042" s="45"/>
      <c r="LMF1042" s="45"/>
      <c r="LMG1042" s="45"/>
      <c r="LMH1042" s="45"/>
      <c r="LMI1042" s="45"/>
      <c r="LMJ1042" s="45"/>
      <c r="LMK1042" s="45"/>
      <c r="LML1042" s="45"/>
      <c r="LMM1042" s="45"/>
      <c r="LMN1042" s="45"/>
      <c r="LMO1042" s="45"/>
      <c r="LMP1042" s="45"/>
      <c r="LMQ1042" s="45"/>
      <c r="LMR1042" s="45"/>
      <c r="LMS1042" s="45"/>
      <c r="LMT1042" s="45"/>
      <c r="LMU1042" s="45"/>
      <c r="LMV1042" s="45"/>
      <c r="LMW1042" s="45"/>
      <c r="LMX1042" s="45"/>
      <c r="LMY1042" s="45"/>
      <c r="LMZ1042" s="45"/>
      <c r="LNA1042" s="45"/>
      <c r="LNB1042" s="45"/>
      <c r="LNC1042" s="45"/>
      <c r="LND1042" s="45"/>
      <c r="LNE1042" s="45"/>
      <c r="LNF1042" s="45"/>
      <c r="LNG1042" s="45"/>
      <c r="LNH1042" s="45"/>
      <c r="LNI1042" s="45"/>
      <c r="LNJ1042" s="45"/>
      <c r="LNK1042" s="45"/>
      <c r="LNL1042" s="45"/>
      <c r="LNM1042" s="45"/>
      <c r="LNN1042" s="45"/>
      <c r="LNO1042" s="45"/>
      <c r="LNP1042" s="45"/>
      <c r="LNQ1042" s="45"/>
      <c r="LNR1042" s="45"/>
      <c r="LNS1042" s="45"/>
      <c r="LNT1042" s="45"/>
      <c r="LNU1042" s="45"/>
      <c r="LNV1042" s="45"/>
      <c r="LNW1042" s="45"/>
      <c r="LNX1042" s="45"/>
      <c r="LNY1042" s="45"/>
      <c r="LNZ1042" s="45"/>
      <c r="LOA1042" s="45"/>
      <c r="LOB1042" s="45"/>
      <c r="LOC1042" s="45"/>
      <c r="LOD1042" s="45"/>
      <c r="LOE1042" s="45"/>
      <c r="LOF1042" s="45"/>
      <c r="LOG1042" s="45"/>
      <c r="LOH1042" s="45"/>
      <c r="LOI1042" s="45"/>
      <c r="LOJ1042" s="45"/>
      <c r="LOK1042" s="45"/>
      <c r="LOL1042" s="45"/>
      <c r="LOM1042" s="45"/>
      <c r="LON1042" s="45"/>
      <c r="LOO1042" s="45"/>
      <c r="LOP1042" s="45"/>
      <c r="LOQ1042" s="45"/>
      <c r="LOR1042" s="45"/>
      <c r="LOS1042" s="45"/>
      <c r="LOT1042" s="45"/>
      <c r="LOU1042" s="45"/>
      <c r="LOV1042" s="45"/>
      <c r="LOW1042" s="45"/>
      <c r="LOX1042" s="45"/>
      <c r="LOY1042" s="45"/>
      <c r="LOZ1042" s="45"/>
      <c r="LPA1042" s="45"/>
      <c r="LPB1042" s="45"/>
      <c r="LPC1042" s="45"/>
      <c r="LPD1042" s="45"/>
      <c r="LPE1042" s="45"/>
      <c r="LPF1042" s="45"/>
      <c r="LPG1042" s="45"/>
      <c r="LPH1042" s="45"/>
      <c r="LPI1042" s="45"/>
      <c r="LPJ1042" s="45"/>
      <c r="LPK1042" s="45"/>
      <c r="LPL1042" s="45"/>
      <c r="LPM1042" s="45"/>
      <c r="LPN1042" s="45"/>
      <c r="LPO1042" s="45"/>
      <c r="LPP1042" s="45"/>
      <c r="LPQ1042" s="45"/>
      <c r="LPR1042" s="45"/>
      <c r="LPS1042" s="45"/>
      <c r="LPT1042" s="45"/>
      <c r="LPU1042" s="45"/>
      <c r="LPV1042" s="45"/>
      <c r="LPW1042" s="45"/>
      <c r="LPX1042" s="45"/>
      <c r="LPY1042" s="45"/>
      <c r="LPZ1042" s="45"/>
      <c r="LQA1042" s="45"/>
      <c r="LQB1042" s="45"/>
      <c r="LQC1042" s="45"/>
      <c r="LQD1042" s="45"/>
      <c r="LQE1042" s="45"/>
      <c r="LQF1042" s="45"/>
      <c r="LQG1042" s="45"/>
      <c r="LQH1042" s="45"/>
      <c r="LQI1042" s="45"/>
      <c r="LQJ1042" s="45"/>
      <c r="LQK1042" s="45"/>
      <c r="LQL1042" s="45"/>
      <c r="LQM1042" s="45"/>
      <c r="LQN1042" s="45"/>
      <c r="LQO1042" s="45"/>
      <c r="LQP1042" s="45"/>
      <c r="LQQ1042" s="45"/>
      <c r="LQR1042" s="45"/>
      <c r="LQS1042" s="45"/>
      <c r="LQT1042" s="45"/>
      <c r="LQU1042" s="45"/>
      <c r="LQV1042" s="45"/>
      <c r="LQW1042" s="45"/>
      <c r="LQX1042" s="45"/>
      <c r="LQY1042" s="45"/>
      <c r="LQZ1042" s="45"/>
      <c r="LRA1042" s="45"/>
      <c r="LRB1042" s="45"/>
      <c r="LRC1042" s="45"/>
      <c r="LRD1042" s="45"/>
      <c r="LRE1042" s="45"/>
      <c r="LRF1042" s="45"/>
      <c r="LRG1042" s="45"/>
      <c r="LRH1042" s="45"/>
      <c r="LRI1042" s="45"/>
      <c r="LRJ1042" s="45"/>
      <c r="LRK1042" s="45"/>
      <c r="LRL1042" s="45"/>
      <c r="LRM1042" s="45"/>
      <c r="LRN1042" s="45"/>
      <c r="LRO1042" s="45"/>
      <c r="LRP1042" s="45"/>
      <c r="LRQ1042" s="45"/>
      <c r="LRR1042" s="45"/>
      <c r="LRS1042" s="45"/>
      <c r="LRT1042" s="45"/>
      <c r="LRU1042" s="45"/>
      <c r="LRV1042" s="45"/>
      <c r="LRW1042" s="45"/>
      <c r="LRX1042" s="45"/>
      <c r="LRY1042" s="45"/>
      <c r="LRZ1042" s="45"/>
      <c r="LSA1042" s="45"/>
      <c r="LSB1042" s="45"/>
      <c r="LSC1042" s="45"/>
      <c r="LSD1042" s="45"/>
      <c r="LSE1042" s="45"/>
      <c r="LSF1042" s="45"/>
      <c r="LSG1042" s="45"/>
      <c r="LSH1042" s="45"/>
      <c r="LSI1042" s="45"/>
      <c r="LSJ1042" s="45"/>
      <c r="LSK1042" s="45"/>
      <c r="LSL1042" s="45"/>
      <c r="LSM1042" s="45"/>
      <c r="LSN1042" s="45"/>
      <c r="LSO1042" s="45"/>
      <c r="LSP1042" s="45"/>
      <c r="LSQ1042" s="45"/>
      <c r="LSR1042" s="45"/>
      <c r="LSS1042" s="45"/>
      <c r="LST1042" s="45"/>
      <c r="LSU1042" s="45"/>
      <c r="LSV1042" s="45"/>
      <c r="LSW1042" s="45"/>
      <c r="LSX1042" s="45"/>
      <c r="LSY1042" s="45"/>
      <c r="LSZ1042" s="45"/>
      <c r="LTA1042" s="45"/>
      <c r="LTB1042" s="45"/>
      <c r="LTC1042" s="45"/>
      <c r="LTD1042" s="45"/>
      <c r="LTE1042" s="45"/>
      <c r="LTF1042" s="45"/>
      <c r="LTG1042" s="45"/>
      <c r="LTH1042" s="45"/>
      <c r="LTI1042" s="45"/>
      <c r="LTJ1042" s="45"/>
      <c r="LTK1042" s="45"/>
      <c r="LTL1042" s="45"/>
      <c r="LTM1042" s="45"/>
      <c r="LTN1042" s="45"/>
      <c r="LTO1042" s="45"/>
      <c r="LTP1042" s="45"/>
      <c r="LTQ1042" s="45"/>
      <c r="LTR1042" s="45"/>
      <c r="LTS1042" s="45"/>
      <c r="LTT1042" s="45"/>
      <c r="LTU1042" s="45"/>
      <c r="LTV1042" s="45"/>
      <c r="LTW1042" s="45"/>
      <c r="LTX1042" s="45"/>
      <c r="LTY1042" s="45"/>
      <c r="LTZ1042" s="45"/>
      <c r="LUA1042" s="45"/>
      <c r="LUB1042" s="45"/>
      <c r="LUC1042" s="45"/>
      <c r="LUD1042" s="45"/>
      <c r="LUE1042" s="45"/>
      <c r="LUF1042" s="45"/>
      <c r="LUG1042" s="45"/>
      <c r="LUH1042" s="45"/>
      <c r="LUI1042" s="45"/>
      <c r="LUJ1042" s="45"/>
      <c r="LUK1042" s="45"/>
      <c r="LUL1042" s="45"/>
      <c r="LUM1042" s="45"/>
      <c r="LUN1042" s="45"/>
      <c r="LUO1042" s="45"/>
      <c r="LUP1042" s="45"/>
      <c r="LUQ1042" s="45"/>
      <c r="LUR1042" s="45"/>
      <c r="LUS1042" s="45"/>
      <c r="LUT1042" s="45"/>
      <c r="LUU1042" s="45"/>
      <c r="LUV1042" s="45"/>
      <c r="LUW1042" s="45"/>
      <c r="LUX1042" s="45"/>
      <c r="LUY1042" s="45"/>
      <c r="LUZ1042" s="45"/>
      <c r="LVA1042" s="45"/>
      <c r="LVB1042" s="45"/>
      <c r="LVC1042" s="45"/>
      <c r="LVD1042" s="45"/>
      <c r="LVE1042" s="45"/>
      <c r="LVF1042" s="45"/>
      <c r="LVG1042" s="45"/>
      <c r="LVH1042" s="45"/>
      <c r="LVI1042" s="45"/>
      <c r="LVJ1042" s="45"/>
      <c r="LVK1042" s="45"/>
      <c r="LVL1042" s="45"/>
      <c r="LVM1042" s="45"/>
      <c r="LVN1042" s="45"/>
      <c r="LVO1042" s="45"/>
      <c r="LVP1042" s="45"/>
      <c r="LVQ1042" s="45"/>
      <c r="LVR1042" s="45"/>
      <c r="LVS1042" s="45"/>
      <c r="LVT1042" s="45"/>
      <c r="LVU1042" s="45"/>
      <c r="LVV1042" s="45"/>
      <c r="LVW1042" s="45"/>
      <c r="LVX1042" s="45"/>
      <c r="LVY1042" s="45"/>
      <c r="LVZ1042" s="45"/>
      <c r="LWA1042" s="45"/>
      <c r="LWB1042" s="45"/>
      <c r="LWC1042" s="45"/>
      <c r="LWD1042" s="45"/>
      <c r="LWE1042" s="45"/>
      <c r="LWF1042" s="45"/>
      <c r="LWG1042" s="45"/>
      <c r="LWH1042" s="45"/>
      <c r="LWI1042" s="45"/>
      <c r="LWJ1042" s="45"/>
      <c r="LWK1042" s="45"/>
      <c r="LWL1042" s="45"/>
      <c r="LWM1042" s="45"/>
      <c r="LWN1042" s="45"/>
      <c r="LWO1042" s="45"/>
      <c r="LWP1042" s="45"/>
      <c r="LWQ1042" s="45"/>
      <c r="LWR1042" s="45"/>
      <c r="LWS1042" s="45"/>
      <c r="LWT1042" s="45"/>
      <c r="LWU1042" s="45"/>
      <c r="LWV1042" s="45"/>
      <c r="LWW1042" s="45"/>
      <c r="LWX1042" s="45"/>
      <c r="LWY1042" s="45"/>
      <c r="LWZ1042" s="45"/>
      <c r="LXA1042" s="45"/>
      <c r="LXB1042" s="45"/>
      <c r="LXC1042" s="45"/>
      <c r="LXD1042" s="45"/>
      <c r="LXE1042" s="45"/>
      <c r="LXF1042" s="45"/>
      <c r="LXG1042" s="45"/>
      <c r="LXH1042" s="45"/>
      <c r="LXI1042" s="45"/>
      <c r="LXJ1042" s="45"/>
      <c r="LXK1042" s="45"/>
      <c r="LXL1042" s="45"/>
      <c r="LXM1042" s="45"/>
      <c r="LXN1042" s="45"/>
      <c r="LXO1042" s="45"/>
      <c r="LXP1042" s="45"/>
      <c r="LXQ1042" s="45"/>
      <c r="LXR1042" s="45"/>
      <c r="LXS1042" s="45"/>
      <c r="LXT1042" s="45"/>
      <c r="LXU1042" s="45"/>
      <c r="LXV1042" s="45"/>
      <c r="LXW1042" s="45"/>
      <c r="LXX1042" s="45"/>
      <c r="LXY1042" s="45"/>
      <c r="LXZ1042" s="45"/>
      <c r="LYA1042" s="45"/>
      <c r="LYB1042" s="45"/>
      <c r="LYC1042" s="45"/>
      <c r="LYD1042" s="45"/>
      <c r="LYE1042" s="45"/>
      <c r="LYF1042" s="45"/>
      <c r="LYG1042" s="45"/>
      <c r="LYH1042" s="45"/>
      <c r="LYI1042" s="45"/>
      <c r="LYJ1042" s="45"/>
      <c r="LYK1042" s="45"/>
      <c r="LYL1042" s="45"/>
      <c r="LYM1042" s="45"/>
      <c r="LYN1042" s="45"/>
      <c r="LYO1042" s="45"/>
      <c r="LYP1042" s="45"/>
      <c r="LYQ1042" s="45"/>
      <c r="LYR1042" s="45"/>
      <c r="LYS1042" s="45"/>
      <c r="LYT1042" s="45"/>
      <c r="LYU1042" s="45"/>
      <c r="LYV1042" s="45"/>
      <c r="LYW1042" s="45"/>
      <c r="LYX1042" s="45"/>
      <c r="LYY1042" s="45"/>
      <c r="LYZ1042" s="45"/>
      <c r="LZA1042" s="45"/>
      <c r="LZB1042" s="45"/>
      <c r="LZC1042" s="45"/>
      <c r="LZD1042" s="45"/>
      <c r="LZE1042" s="45"/>
      <c r="LZF1042" s="45"/>
      <c r="LZG1042" s="45"/>
      <c r="LZH1042" s="45"/>
      <c r="LZI1042" s="45"/>
      <c r="LZJ1042" s="45"/>
      <c r="LZK1042" s="45"/>
      <c r="LZL1042" s="45"/>
      <c r="LZM1042" s="45"/>
      <c r="LZN1042" s="45"/>
      <c r="LZO1042" s="45"/>
      <c r="LZP1042" s="45"/>
      <c r="LZQ1042" s="45"/>
      <c r="LZR1042" s="45"/>
      <c r="LZS1042" s="45"/>
      <c r="LZT1042" s="45"/>
      <c r="LZU1042" s="45"/>
      <c r="LZV1042" s="45"/>
      <c r="LZW1042" s="45"/>
      <c r="LZX1042" s="45"/>
      <c r="LZY1042" s="45"/>
      <c r="LZZ1042" s="45"/>
      <c r="MAA1042" s="45"/>
      <c r="MAB1042" s="45"/>
      <c r="MAC1042" s="45"/>
      <c r="MAD1042" s="45"/>
      <c r="MAE1042" s="45"/>
      <c r="MAF1042" s="45"/>
      <c r="MAG1042" s="45"/>
      <c r="MAH1042" s="45"/>
      <c r="MAI1042" s="45"/>
      <c r="MAJ1042" s="45"/>
      <c r="MAK1042" s="45"/>
      <c r="MAL1042" s="45"/>
      <c r="MAM1042" s="45"/>
      <c r="MAN1042" s="45"/>
      <c r="MAO1042" s="45"/>
      <c r="MAP1042" s="45"/>
      <c r="MAQ1042" s="45"/>
      <c r="MAR1042" s="45"/>
      <c r="MAS1042" s="45"/>
      <c r="MAT1042" s="45"/>
      <c r="MAU1042" s="45"/>
      <c r="MAV1042" s="45"/>
      <c r="MAW1042" s="45"/>
      <c r="MAX1042" s="45"/>
      <c r="MAY1042" s="45"/>
      <c r="MAZ1042" s="45"/>
      <c r="MBA1042" s="45"/>
      <c r="MBB1042" s="45"/>
      <c r="MBC1042" s="45"/>
      <c r="MBD1042" s="45"/>
      <c r="MBE1042" s="45"/>
      <c r="MBF1042" s="45"/>
      <c r="MBG1042" s="45"/>
      <c r="MBH1042" s="45"/>
      <c r="MBI1042" s="45"/>
      <c r="MBJ1042" s="45"/>
      <c r="MBK1042" s="45"/>
      <c r="MBL1042" s="45"/>
      <c r="MBM1042" s="45"/>
      <c r="MBN1042" s="45"/>
      <c r="MBO1042" s="45"/>
      <c r="MBP1042" s="45"/>
      <c r="MBQ1042" s="45"/>
      <c r="MBR1042" s="45"/>
      <c r="MBS1042" s="45"/>
      <c r="MBT1042" s="45"/>
      <c r="MBU1042" s="45"/>
      <c r="MBV1042" s="45"/>
      <c r="MBW1042" s="45"/>
      <c r="MBX1042" s="45"/>
      <c r="MBY1042" s="45"/>
      <c r="MBZ1042" s="45"/>
      <c r="MCA1042" s="45"/>
      <c r="MCB1042" s="45"/>
      <c r="MCC1042" s="45"/>
      <c r="MCD1042" s="45"/>
      <c r="MCE1042" s="45"/>
      <c r="MCF1042" s="45"/>
      <c r="MCG1042" s="45"/>
      <c r="MCH1042" s="45"/>
      <c r="MCI1042" s="45"/>
      <c r="MCJ1042" s="45"/>
      <c r="MCK1042" s="45"/>
      <c r="MCL1042" s="45"/>
      <c r="MCM1042" s="45"/>
      <c r="MCN1042" s="45"/>
      <c r="MCO1042" s="45"/>
      <c r="MCP1042" s="45"/>
      <c r="MCQ1042" s="45"/>
      <c r="MCR1042" s="45"/>
      <c r="MCS1042" s="45"/>
      <c r="MCT1042" s="45"/>
      <c r="MCU1042" s="45"/>
      <c r="MCV1042" s="45"/>
      <c r="MCW1042" s="45"/>
      <c r="MCX1042" s="45"/>
      <c r="MCY1042" s="45"/>
      <c r="MCZ1042" s="45"/>
      <c r="MDA1042" s="45"/>
      <c r="MDB1042" s="45"/>
      <c r="MDC1042" s="45"/>
      <c r="MDD1042" s="45"/>
      <c r="MDE1042" s="45"/>
      <c r="MDF1042" s="45"/>
      <c r="MDG1042" s="45"/>
      <c r="MDH1042" s="45"/>
      <c r="MDI1042" s="45"/>
      <c r="MDJ1042" s="45"/>
      <c r="MDK1042" s="45"/>
      <c r="MDL1042" s="45"/>
      <c r="MDM1042" s="45"/>
      <c r="MDN1042" s="45"/>
      <c r="MDO1042" s="45"/>
      <c r="MDP1042" s="45"/>
      <c r="MDQ1042" s="45"/>
      <c r="MDR1042" s="45"/>
      <c r="MDS1042" s="45"/>
      <c r="MDT1042" s="45"/>
      <c r="MDU1042" s="45"/>
      <c r="MDV1042" s="45"/>
      <c r="MDW1042" s="45"/>
      <c r="MDX1042" s="45"/>
      <c r="MDY1042" s="45"/>
      <c r="MDZ1042" s="45"/>
      <c r="MEA1042" s="45"/>
      <c r="MEB1042" s="45"/>
      <c r="MEC1042" s="45"/>
      <c r="MED1042" s="45"/>
      <c r="MEE1042" s="45"/>
      <c r="MEF1042" s="45"/>
      <c r="MEG1042" s="45"/>
      <c r="MEH1042" s="45"/>
      <c r="MEI1042" s="45"/>
      <c r="MEJ1042" s="45"/>
      <c r="MEK1042" s="45"/>
      <c r="MEL1042" s="45"/>
      <c r="MEM1042" s="45"/>
      <c r="MEN1042" s="45"/>
      <c r="MEO1042" s="45"/>
      <c r="MEP1042" s="45"/>
      <c r="MEQ1042" s="45"/>
      <c r="MER1042" s="45"/>
      <c r="MES1042" s="45"/>
      <c r="MET1042" s="45"/>
      <c r="MEU1042" s="45"/>
      <c r="MEV1042" s="45"/>
      <c r="MEW1042" s="45"/>
      <c r="MEX1042" s="45"/>
      <c r="MEY1042" s="45"/>
      <c r="MEZ1042" s="45"/>
      <c r="MFA1042" s="45"/>
      <c r="MFB1042" s="45"/>
      <c r="MFC1042" s="45"/>
      <c r="MFD1042" s="45"/>
      <c r="MFE1042" s="45"/>
      <c r="MFF1042" s="45"/>
      <c r="MFG1042" s="45"/>
      <c r="MFH1042" s="45"/>
      <c r="MFI1042" s="45"/>
      <c r="MFJ1042" s="45"/>
      <c r="MFK1042" s="45"/>
      <c r="MFL1042" s="45"/>
      <c r="MFM1042" s="45"/>
      <c r="MFN1042" s="45"/>
      <c r="MFO1042" s="45"/>
      <c r="MFP1042" s="45"/>
      <c r="MFQ1042" s="45"/>
      <c r="MFR1042" s="45"/>
      <c r="MFS1042" s="45"/>
      <c r="MFT1042" s="45"/>
      <c r="MFU1042" s="45"/>
      <c r="MFV1042" s="45"/>
      <c r="MFW1042" s="45"/>
      <c r="MFX1042" s="45"/>
      <c r="MFY1042" s="45"/>
      <c r="MFZ1042" s="45"/>
      <c r="MGA1042" s="45"/>
      <c r="MGB1042" s="45"/>
      <c r="MGC1042" s="45"/>
      <c r="MGD1042" s="45"/>
      <c r="MGE1042" s="45"/>
      <c r="MGF1042" s="45"/>
      <c r="MGG1042" s="45"/>
      <c r="MGH1042" s="45"/>
      <c r="MGI1042" s="45"/>
      <c r="MGJ1042" s="45"/>
      <c r="MGK1042" s="45"/>
      <c r="MGL1042" s="45"/>
      <c r="MGM1042" s="45"/>
      <c r="MGN1042" s="45"/>
      <c r="MGO1042" s="45"/>
      <c r="MGP1042" s="45"/>
      <c r="MGQ1042" s="45"/>
      <c r="MGR1042" s="45"/>
      <c r="MGS1042" s="45"/>
      <c r="MGT1042" s="45"/>
      <c r="MGU1042" s="45"/>
      <c r="MGV1042" s="45"/>
      <c r="MGW1042" s="45"/>
      <c r="MGX1042" s="45"/>
      <c r="MGY1042" s="45"/>
      <c r="MGZ1042" s="45"/>
      <c r="MHA1042" s="45"/>
      <c r="MHB1042" s="45"/>
      <c r="MHC1042" s="45"/>
      <c r="MHD1042" s="45"/>
      <c r="MHE1042" s="45"/>
      <c r="MHF1042" s="45"/>
      <c r="MHG1042" s="45"/>
      <c r="MHH1042" s="45"/>
      <c r="MHI1042" s="45"/>
      <c r="MHJ1042" s="45"/>
      <c r="MHK1042" s="45"/>
      <c r="MHL1042" s="45"/>
      <c r="MHM1042" s="45"/>
      <c r="MHN1042" s="45"/>
      <c r="MHO1042" s="45"/>
      <c r="MHP1042" s="45"/>
      <c r="MHQ1042" s="45"/>
      <c r="MHR1042" s="45"/>
      <c r="MHS1042" s="45"/>
      <c r="MHT1042" s="45"/>
      <c r="MHU1042" s="45"/>
      <c r="MHV1042" s="45"/>
      <c r="MHW1042" s="45"/>
      <c r="MHX1042" s="45"/>
      <c r="MHY1042" s="45"/>
      <c r="MHZ1042" s="45"/>
      <c r="MIA1042" s="45"/>
      <c r="MIB1042" s="45"/>
      <c r="MIC1042" s="45"/>
      <c r="MID1042" s="45"/>
      <c r="MIE1042" s="45"/>
      <c r="MIF1042" s="45"/>
      <c r="MIG1042" s="45"/>
      <c r="MIH1042" s="45"/>
      <c r="MII1042" s="45"/>
      <c r="MIJ1042" s="45"/>
      <c r="MIK1042" s="45"/>
      <c r="MIL1042" s="45"/>
      <c r="MIM1042" s="45"/>
      <c r="MIN1042" s="45"/>
      <c r="MIO1042" s="45"/>
      <c r="MIP1042" s="45"/>
      <c r="MIQ1042" s="45"/>
      <c r="MIR1042" s="45"/>
      <c r="MIS1042" s="45"/>
      <c r="MIT1042" s="45"/>
      <c r="MIU1042" s="45"/>
      <c r="MIV1042" s="45"/>
      <c r="MIW1042" s="45"/>
      <c r="MIX1042" s="45"/>
      <c r="MIY1042" s="45"/>
      <c r="MIZ1042" s="45"/>
      <c r="MJA1042" s="45"/>
      <c r="MJB1042" s="45"/>
      <c r="MJC1042" s="45"/>
      <c r="MJD1042" s="45"/>
      <c r="MJE1042" s="45"/>
      <c r="MJF1042" s="45"/>
      <c r="MJG1042" s="45"/>
      <c r="MJH1042" s="45"/>
      <c r="MJI1042" s="45"/>
      <c r="MJJ1042" s="45"/>
      <c r="MJK1042" s="45"/>
      <c r="MJL1042" s="45"/>
      <c r="MJM1042" s="45"/>
      <c r="MJN1042" s="45"/>
      <c r="MJO1042" s="45"/>
      <c r="MJP1042" s="45"/>
      <c r="MJQ1042" s="45"/>
      <c r="MJR1042" s="45"/>
      <c r="MJS1042" s="45"/>
      <c r="MJT1042" s="45"/>
      <c r="MJU1042" s="45"/>
      <c r="MJV1042" s="45"/>
      <c r="MJW1042" s="45"/>
      <c r="MJX1042" s="45"/>
      <c r="MJY1042" s="45"/>
      <c r="MJZ1042" s="45"/>
      <c r="MKA1042" s="45"/>
      <c r="MKB1042" s="45"/>
      <c r="MKC1042" s="45"/>
      <c r="MKD1042" s="45"/>
      <c r="MKE1042" s="45"/>
      <c r="MKF1042" s="45"/>
      <c r="MKG1042" s="45"/>
      <c r="MKH1042" s="45"/>
      <c r="MKI1042" s="45"/>
      <c r="MKJ1042" s="45"/>
      <c r="MKK1042" s="45"/>
      <c r="MKL1042" s="45"/>
      <c r="MKM1042" s="45"/>
      <c r="MKN1042" s="45"/>
      <c r="MKO1042" s="45"/>
      <c r="MKP1042" s="45"/>
      <c r="MKQ1042" s="45"/>
      <c r="MKR1042" s="45"/>
      <c r="MKS1042" s="45"/>
      <c r="MKT1042" s="45"/>
      <c r="MKU1042" s="45"/>
      <c r="MKV1042" s="45"/>
      <c r="MKW1042" s="45"/>
      <c r="MKX1042" s="45"/>
      <c r="MKY1042" s="45"/>
      <c r="MKZ1042" s="45"/>
      <c r="MLA1042" s="45"/>
      <c r="MLB1042" s="45"/>
      <c r="MLC1042" s="45"/>
      <c r="MLD1042" s="45"/>
      <c r="MLE1042" s="45"/>
      <c r="MLF1042" s="45"/>
      <c r="MLG1042" s="45"/>
      <c r="MLH1042" s="45"/>
      <c r="MLI1042" s="45"/>
      <c r="MLJ1042" s="45"/>
      <c r="MLK1042" s="45"/>
      <c r="MLL1042" s="45"/>
      <c r="MLM1042" s="45"/>
      <c r="MLN1042" s="45"/>
      <c r="MLO1042" s="45"/>
      <c r="MLP1042" s="45"/>
      <c r="MLQ1042" s="45"/>
      <c r="MLR1042" s="45"/>
      <c r="MLS1042" s="45"/>
      <c r="MLT1042" s="45"/>
      <c r="MLU1042" s="45"/>
      <c r="MLV1042" s="45"/>
      <c r="MLW1042" s="45"/>
      <c r="MLX1042" s="45"/>
      <c r="MLY1042" s="45"/>
      <c r="MLZ1042" s="45"/>
      <c r="MMA1042" s="45"/>
      <c r="MMB1042" s="45"/>
      <c r="MMC1042" s="45"/>
      <c r="MMD1042" s="45"/>
      <c r="MME1042" s="45"/>
      <c r="MMF1042" s="45"/>
      <c r="MMG1042" s="45"/>
      <c r="MMH1042" s="45"/>
      <c r="MMI1042" s="45"/>
      <c r="MMJ1042" s="45"/>
      <c r="MMK1042" s="45"/>
      <c r="MML1042" s="45"/>
      <c r="MMM1042" s="45"/>
      <c r="MMN1042" s="45"/>
      <c r="MMO1042" s="45"/>
      <c r="MMP1042" s="45"/>
      <c r="MMQ1042" s="45"/>
      <c r="MMR1042" s="45"/>
      <c r="MMS1042" s="45"/>
      <c r="MMT1042" s="45"/>
      <c r="MMU1042" s="45"/>
      <c r="MMV1042" s="45"/>
      <c r="MMW1042" s="45"/>
      <c r="MMX1042" s="45"/>
      <c r="MMY1042" s="45"/>
      <c r="MMZ1042" s="45"/>
      <c r="MNA1042" s="45"/>
      <c r="MNB1042" s="45"/>
      <c r="MNC1042" s="45"/>
      <c r="MND1042" s="45"/>
      <c r="MNE1042" s="45"/>
      <c r="MNF1042" s="45"/>
      <c r="MNG1042" s="45"/>
      <c r="MNH1042" s="45"/>
      <c r="MNI1042" s="45"/>
      <c r="MNJ1042" s="45"/>
      <c r="MNK1042" s="45"/>
      <c r="MNL1042" s="45"/>
      <c r="MNM1042" s="45"/>
      <c r="MNN1042" s="45"/>
      <c r="MNO1042" s="45"/>
      <c r="MNP1042" s="45"/>
      <c r="MNQ1042" s="45"/>
      <c r="MNR1042" s="45"/>
      <c r="MNS1042" s="45"/>
      <c r="MNT1042" s="45"/>
      <c r="MNU1042" s="45"/>
      <c r="MNV1042" s="45"/>
      <c r="MNW1042" s="45"/>
      <c r="MNX1042" s="45"/>
      <c r="MNY1042" s="45"/>
      <c r="MNZ1042" s="45"/>
      <c r="MOA1042" s="45"/>
      <c r="MOB1042" s="45"/>
      <c r="MOC1042" s="45"/>
      <c r="MOD1042" s="45"/>
      <c r="MOE1042" s="45"/>
      <c r="MOF1042" s="45"/>
      <c r="MOG1042" s="45"/>
      <c r="MOH1042" s="45"/>
      <c r="MOI1042" s="45"/>
      <c r="MOJ1042" s="45"/>
      <c r="MOK1042" s="45"/>
      <c r="MOL1042" s="45"/>
      <c r="MOM1042" s="45"/>
      <c r="MON1042" s="45"/>
      <c r="MOO1042" s="45"/>
      <c r="MOP1042" s="45"/>
      <c r="MOQ1042" s="45"/>
      <c r="MOR1042" s="45"/>
      <c r="MOS1042" s="45"/>
      <c r="MOT1042" s="45"/>
      <c r="MOU1042" s="45"/>
      <c r="MOV1042" s="45"/>
      <c r="MOW1042" s="45"/>
      <c r="MOX1042" s="45"/>
      <c r="MOY1042" s="45"/>
      <c r="MOZ1042" s="45"/>
      <c r="MPA1042" s="45"/>
      <c r="MPB1042" s="45"/>
      <c r="MPC1042" s="45"/>
      <c r="MPD1042" s="45"/>
      <c r="MPE1042" s="45"/>
      <c r="MPF1042" s="45"/>
      <c r="MPG1042" s="45"/>
      <c r="MPH1042" s="45"/>
      <c r="MPI1042" s="45"/>
      <c r="MPJ1042" s="45"/>
      <c r="MPK1042" s="45"/>
      <c r="MPL1042" s="45"/>
      <c r="MPM1042" s="45"/>
      <c r="MPN1042" s="45"/>
      <c r="MPO1042" s="45"/>
      <c r="MPP1042" s="45"/>
      <c r="MPQ1042" s="45"/>
      <c r="MPR1042" s="45"/>
      <c r="MPS1042" s="45"/>
      <c r="MPT1042" s="45"/>
      <c r="MPU1042" s="45"/>
      <c r="MPV1042" s="45"/>
      <c r="MPW1042" s="45"/>
      <c r="MPX1042" s="45"/>
      <c r="MPY1042" s="45"/>
      <c r="MPZ1042" s="45"/>
      <c r="MQA1042" s="45"/>
      <c r="MQB1042" s="45"/>
      <c r="MQC1042" s="45"/>
      <c r="MQD1042" s="45"/>
      <c r="MQE1042" s="45"/>
      <c r="MQF1042" s="45"/>
      <c r="MQG1042" s="45"/>
      <c r="MQH1042" s="45"/>
      <c r="MQI1042" s="45"/>
      <c r="MQJ1042" s="45"/>
      <c r="MQK1042" s="45"/>
      <c r="MQL1042" s="45"/>
      <c r="MQM1042" s="45"/>
      <c r="MQN1042" s="45"/>
      <c r="MQO1042" s="45"/>
      <c r="MQP1042" s="45"/>
      <c r="MQQ1042" s="45"/>
      <c r="MQR1042" s="45"/>
      <c r="MQS1042" s="45"/>
      <c r="MQT1042" s="45"/>
      <c r="MQU1042" s="45"/>
      <c r="MQV1042" s="45"/>
      <c r="MQW1042" s="45"/>
      <c r="MQX1042" s="45"/>
      <c r="MQY1042" s="45"/>
      <c r="MQZ1042" s="45"/>
      <c r="MRA1042" s="45"/>
      <c r="MRB1042" s="45"/>
      <c r="MRC1042" s="45"/>
      <c r="MRD1042" s="45"/>
      <c r="MRE1042" s="45"/>
      <c r="MRF1042" s="45"/>
      <c r="MRG1042" s="45"/>
      <c r="MRH1042" s="45"/>
      <c r="MRI1042" s="45"/>
      <c r="MRJ1042" s="45"/>
      <c r="MRK1042" s="45"/>
      <c r="MRL1042" s="45"/>
      <c r="MRM1042" s="45"/>
      <c r="MRN1042" s="45"/>
      <c r="MRO1042" s="45"/>
      <c r="MRP1042" s="45"/>
      <c r="MRQ1042" s="45"/>
      <c r="MRR1042" s="45"/>
      <c r="MRS1042" s="45"/>
      <c r="MRT1042" s="45"/>
      <c r="MRU1042" s="45"/>
      <c r="MRV1042" s="45"/>
      <c r="MRW1042" s="45"/>
      <c r="MRX1042" s="45"/>
      <c r="MRY1042" s="45"/>
      <c r="MRZ1042" s="45"/>
      <c r="MSA1042" s="45"/>
      <c r="MSB1042" s="45"/>
      <c r="MSC1042" s="45"/>
      <c r="MSD1042" s="45"/>
      <c r="MSE1042" s="45"/>
      <c r="MSF1042" s="45"/>
      <c r="MSG1042" s="45"/>
      <c r="MSH1042" s="45"/>
      <c r="MSI1042" s="45"/>
      <c r="MSJ1042" s="45"/>
      <c r="MSK1042" s="45"/>
      <c r="MSL1042" s="45"/>
      <c r="MSM1042" s="45"/>
      <c r="MSN1042" s="45"/>
      <c r="MSO1042" s="45"/>
      <c r="MSP1042" s="45"/>
      <c r="MSQ1042" s="45"/>
      <c r="MSR1042" s="45"/>
      <c r="MSS1042" s="45"/>
      <c r="MST1042" s="45"/>
      <c r="MSU1042" s="45"/>
      <c r="MSV1042" s="45"/>
      <c r="MSW1042" s="45"/>
      <c r="MSX1042" s="45"/>
      <c r="MSY1042" s="45"/>
      <c r="MSZ1042" s="45"/>
      <c r="MTA1042" s="45"/>
      <c r="MTB1042" s="45"/>
      <c r="MTC1042" s="45"/>
      <c r="MTD1042" s="45"/>
      <c r="MTE1042" s="45"/>
      <c r="MTF1042" s="45"/>
      <c r="MTG1042" s="45"/>
      <c r="MTH1042" s="45"/>
      <c r="MTI1042" s="45"/>
      <c r="MTJ1042" s="45"/>
      <c r="MTK1042" s="45"/>
      <c r="MTL1042" s="45"/>
      <c r="MTM1042" s="45"/>
      <c r="MTN1042" s="45"/>
      <c r="MTO1042" s="45"/>
      <c r="MTP1042" s="45"/>
      <c r="MTQ1042" s="45"/>
      <c r="MTR1042" s="45"/>
      <c r="MTS1042" s="45"/>
      <c r="MTT1042" s="45"/>
      <c r="MTU1042" s="45"/>
      <c r="MTV1042" s="45"/>
      <c r="MTW1042" s="45"/>
      <c r="MTX1042" s="45"/>
      <c r="MTY1042" s="45"/>
      <c r="MTZ1042" s="45"/>
      <c r="MUA1042" s="45"/>
      <c r="MUB1042" s="45"/>
      <c r="MUC1042" s="45"/>
      <c r="MUD1042" s="45"/>
      <c r="MUE1042" s="45"/>
      <c r="MUF1042" s="45"/>
      <c r="MUG1042" s="45"/>
      <c r="MUH1042" s="45"/>
      <c r="MUI1042" s="45"/>
      <c r="MUJ1042" s="45"/>
      <c r="MUK1042" s="45"/>
      <c r="MUL1042" s="45"/>
      <c r="MUM1042" s="45"/>
      <c r="MUN1042" s="45"/>
      <c r="MUO1042" s="45"/>
      <c r="MUP1042" s="45"/>
      <c r="MUQ1042" s="45"/>
      <c r="MUR1042" s="45"/>
      <c r="MUS1042" s="45"/>
      <c r="MUT1042" s="45"/>
      <c r="MUU1042" s="45"/>
      <c r="MUV1042" s="45"/>
      <c r="MUW1042" s="45"/>
      <c r="MUX1042" s="45"/>
      <c r="MUY1042" s="45"/>
      <c r="MUZ1042" s="45"/>
      <c r="MVA1042" s="45"/>
      <c r="MVB1042" s="45"/>
      <c r="MVC1042" s="45"/>
      <c r="MVD1042" s="45"/>
      <c r="MVE1042" s="45"/>
      <c r="MVF1042" s="45"/>
      <c r="MVG1042" s="45"/>
      <c r="MVH1042" s="45"/>
      <c r="MVI1042" s="45"/>
      <c r="MVJ1042" s="45"/>
      <c r="MVK1042" s="45"/>
      <c r="MVL1042" s="45"/>
      <c r="MVM1042" s="45"/>
      <c r="MVN1042" s="45"/>
      <c r="MVO1042" s="45"/>
      <c r="MVP1042" s="45"/>
      <c r="MVQ1042" s="45"/>
      <c r="MVR1042" s="45"/>
      <c r="MVS1042" s="45"/>
      <c r="MVT1042" s="45"/>
      <c r="MVU1042" s="45"/>
      <c r="MVV1042" s="45"/>
      <c r="MVW1042" s="45"/>
      <c r="MVX1042" s="45"/>
      <c r="MVY1042" s="45"/>
      <c r="MVZ1042" s="45"/>
      <c r="MWA1042" s="45"/>
      <c r="MWB1042" s="45"/>
      <c r="MWC1042" s="45"/>
      <c r="MWD1042" s="45"/>
      <c r="MWE1042" s="45"/>
      <c r="MWF1042" s="45"/>
      <c r="MWG1042" s="45"/>
      <c r="MWH1042" s="45"/>
      <c r="MWI1042" s="45"/>
      <c r="MWJ1042" s="45"/>
      <c r="MWK1042" s="45"/>
      <c r="MWL1042" s="45"/>
      <c r="MWM1042" s="45"/>
      <c r="MWN1042" s="45"/>
      <c r="MWO1042" s="45"/>
      <c r="MWP1042" s="45"/>
      <c r="MWQ1042" s="45"/>
      <c r="MWR1042" s="45"/>
      <c r="MWS1042" s="45"/>
      <c r="MWT1042" s="45"/>
      <c r="MWU1042" s="45"/>
      <c r="MWV1042" s="45"/>
      <c r="MWW1042" s="45"/>
      <c r="MWX1042" s="45"/>
      <c r="MWY1042" s="45"/>
      <c r="MWZ1042" s="45"/>
      <c r="MXA1042" s="45"/>
      <c r="MXB1042" s="45"/>
      <c r="MXC1042" s="45"/>
      <c r="MXD1042" s="45"/>
      <c r="MXE1042" s="45"/>
      <c r="MXF1042" s="45"/>
      <c r="MXG1042" s="45"/>
      <c r="MXH1042" s="45"/>
      <c r="MXI1042" s="45"/>
      <c r="MXJ1042" s="45"/>
      <c r="MXK1042" s="45"/>
      <c r="MXL1042" s="45"/>
      <c r="MXM1042" s="45"/>
      <c r="MXN1042" s="45"/>
      <c r="MXO1042" s="45"/>
      <c r="MXP1042" s="45"/>
      <c r="MXQ1042" s="45"/>
      <c r="MXR1042" s="45"/>
      <c r="MXS1042" s="45"/>
      <c r="MXT1042" s="45"/>
      <c r="MXU1042" s="45"/>
      <c r="MXV1042" s="45"/>
      <c r="MXW1042" s="45"/>
      <c r="MXX1042" s="45"/>
      <c r="MXY1042" s="45"/>
      <c r="MXZ1042" s="45"/>
      <c r="MYA1042" s="45"/>
      <c r="MYB1042" s="45"/>
      <c r="MYC1042" s="45"/>
      <c r="MYD1042" s="45"/>
      <c r="MYE1042" s="45"/>
      <c r="MYF1042" s="45"/>
      <c r="MYG1042" s="45"/>
      <c r="MYH1042" s="45"/>
      <c r="MYI1042" s="45"/>
      <c r="MYJ1042" s="45"/>
      <c r="MYK1042" s="45"/>
      <c r="MYL1042" s="45"/>
      <c r="MYM1042" s="45"/>
      <c r="MYN1042" s="45"/>
      <c r="MYO1042" s="45"/>
      <c r="MYP1042" s="45"/>
      <c r="MYQ1042" s="45"/>
      <c r="MYR1042" s="45"/>
      <c r="MYS1042" s="45"/>
      <c r="MYT1042" s="45"/>
      <c r="MYU1042" s="45"/>
      <c r="MYV1042" s="45"/>
      <c r="MYW1042" s="45"/>
      <c r="MYX1042" s="45"/>
      <c r="MYY1042" s="45"/>
      <c r="MYZ1042" s="45"/>
      <c r="MZA1042" s="45"/>
      <c r="MZB1042" s="45"/>
      <c r="MZC1042" s="45"/>
      <c r="MZD1042" s="45"/>
      <c r="MZE1042" s="45"/>
      <c r="MZF1042" s="45"/>
      <c r="MZG1042" s="45"/>
      <c r="MZH1042" s="45"/>
      <c r="MZI1042" s="45"/>
      <c r="MZJ1042" s="45"/>
      <c r="MZK1042" s="45"/>
      <c r="MZL1042" s="45"/>
      <c r="MZM1042" s="45"/>
      <c r="MZN1042" s="45"/>
      <c r="MZO1042" s="45"/>
      <c r="MZP1042" s="45"/>
      <c r="MZQ1042" s="45"/>
      <c r="MZR1042" s="45"/>
      <c r="MZS1042" s="45"/>
      <c r="MZT1042" s="45"/>
      <c r="MZU1042" s="45"/>
      <c r="MZV1042" s="45"/>
      <c r="MZW1042" s="45"/>
      <c r="MZX1042" s="45"/>
      <c r="MZY1042" s="45"/>
      <c r="MZZ1042" s="45"/>
      <c r="NAA1042" s="45"/>
      <c r="NAB1042" s="45"/>
      <c r="NAC1042" s="45"/>
      <c r="NAD1042" s="45"/>
      <c r="NAE1042" s="45"/>
      <c r="NAF1042" s="45"/>
      <c r="NAG1042" s="45"/>
      <c r="NAH1042" s="45"/>
      <c r="NAI1042" s="45"/>
      <c r="NAJ1042" s="45"/>
      <c r="NAK1042" s="45"/>
      <c r="NAL1042" s="45"/>
      <c r="NAM1042" s="45"/>
      <c r="NAN1042" s="45"/>
      <c r="NAO1042" s="45"/>
      <c r="NAP1042" s="45"/>
      <c r="NAQ1042" s="45"/>
      <c r="NAR1042" s="45"/>
      <c r="NAS1042" s="45"/>
      <c r="NAT1042" s="45"/>
      <c r="NAU1042" s="45"/>
      <c r="NAV1042" s="45"/>
      <c r="NAW1042" s="45"/>
      <c r="NAX1042" s="45"/>
      <c r="NAY1042" s="45"/>
      <c r="NAZ1042" s="45"/>
      <c r="NBA1042" s="45"/>
      <c r="NBB1042" s="45"/>
      <c r="NBC1042" s="45"/>
      <c r="NBD1042" s="45"/>
      <c r="NBE1042" s="45"/>
      <c r="NBF1042" s="45"/>
      <c r="NBG1042" s="45"/>
      <c r="NBH1042" s="45"/>
      <c r="NBI1042" s="45"/>
      <c r="NBJ1042" s="45"/>
      <c r="NBK1042" s="45"/>
      <c r="NBL1042" s="45"/>
      <c r="NBM1042" s="45"/>
      <c r="NBN1042" s="45"/>
      <c r="NBO1042" s="45"/>
      <c r="NBP1042" s="45"/>
      <c r="NBQ1042" s="45"/>
      <c r="NBR1042" s="45"/>
      <c r="NBS1042" s="45"/>
      <c r="NBT1042" s="45"/>
      <c r="NBU1042" s="45"/>
      <c r="NBV1042" s="45"/>
      <c r="NBW1042" s="45"/>
      <c r="NBX1042" s="45"/>
      <c r="NBY1042" s="45"/>
      <c r="NBZ1042" s="45"/>
      <c r="NCA1042" s="45"/>
      <c r="NCB1042" s="45"/>
      <c r="NCC1042" s="45"/>
      <c r="NCD1042" s="45"/>
      <c r="NCE1042" s="45"/>
      <c r="NCF1042" s="45"/>
      <c r="NCG1042" s="45"/>
      <c r="NCH1042" s="45"/>
      <c r="NCI1042" s="45"/>
      <c r="NCJ1042" s="45"/>
      <c r="NCK1042" s="45"/>
      <c r="NCL1042" s="45"/>
      <c r="NCM1042" s="45"/>
      <c r="NCN1042" s="45"/>
      <c r="NCO1042" s="45"/>
      <c r="NCP1042" s="45"/>
      <c r="NCQ1042" s="45"/>
      <c r="NCR1042" s="45"/>
      <c r="NCS1042" s="45"/>
      <c r="NCT1042" s="45"/>
      <c r="NCU1042" s="45"/>
      <c r="NCV1042" s="45"/>
      <c r="NCW1042" s="45"/>
      <c r="NCX1042" s="45"/>
      <c r="NCY1042" s="45"/>
      <c r="NCZ1042" s="45"/>
      <c r="NDA1042" s="45"/>
      <c r="NDB1042" s="45"/>
      <c r="NDC1042" s="45"/>
      <c r="NDD1042" s="45"/>
      <c r="NDE1042" s="45"/>
      <c r="NDF1042" s="45"/>
      <c r="NDG1042" s="45"/>
      <c r="NDH1042" s="45"/>
      <c r="NDI1042" s="45"/>
      <c r="NDJ1042" s="45"/>
      <c r="NDK1042" s="45"/>
      <c r="NDL1042" s="45"/>
      <c r="NDM1042" s="45"/>
      <c r="NDN1042" s="45"/>
      <c r="NDO1042" s="45"/>
      <c r="NDP1042" s="45"/>
      <c r="NDQ1042" s="45"/>
      <c r="NDR1042" s="45"/>
      <c r="NDS1042" s="45"/>
      <c r="NDT1042" s="45"/>
      <c r="NDU1042" s="45"/>
      <c r="NDV1042" s="45"/>
      <c r="NDW1042" s="45"/>
      <c r="NDX1042" s="45"/>
      <c r="NDY1042" s="45"/>
      <c r="NDZ1042" s="45"/>
      <c r="NEA1042" s="45"/>
      <c r="NEB1042" s="45"/>
      <c r="NEC1042" s="45"/>
      <c r="NED1042" s="45"/>
      <c r="NEE1042" s="45"/>
      <c r="NEF1042" s="45"/>
      <c r="NEG1042" s="45"/>
      <c r="NEH1042" s="45"/>
      <c r="NEI1042" s="45"/>
      <c r="NEJ1042" s="45"/>
      <c r="NEK1042" s="45"/>
      <c r="NEL1042" s="45"/>
      <c r="NEM1042" s="45"/>
      <c r="NEN1042" s="45"/>
      <c r="NEO1042" s="45"/>
      <c r="NEP1042" s="45"/>
      <c r="NEQ1042" s="45"/>
      <c r="NER1042" s="45"/>
      <c r="NES1042" s="45"/>
      <c r="NET1042" s="45"/>
      <c r="NEU1042" s="45"/>
      <c r="NEV1042" s="45"/>
      <c r="NEW1042" s="45"/>
      <c r="NEX1042" s="45"/>
      <c r="NEY1042" s="45"/>
      <c r="NEZ1042" s="45"/>
      <c r="NFA1042" s="45"/>
      <c r="NFB1042" s="45"/>
      <c r="NFC1042" s="45"/>
      <c r="NFD1042" s="45"/>
      <c r="NFE1042" s="45"/>
      <c r="NFF1042" s="45"/>
      <c r="NFG1042" s="45"/>
      <c r="NFH1042" s="45"/>
      <c r="NFI1042" s="45"/>
      <c r="NFJ1042" s="45"/>
      <c r="NFK1042" s="45"/>
      <c r="NFL1042" s="45"/>
      <c r="NFM1042" s="45"/>
      <c r="NFN1042" s="45"/>
      <c r="NFO1042" s="45"/>
      <c r="NFP1042" s="45"/>
      <c r="NFQ1042" s="45"/>
      <c r="NFR1042" s="45"/>
      <c r="NFS1042" s="45"/>
      <c r="NFT1042" s="45"/>
      <c r="NFU1042" s="45"/>
      <c r="NFV1042" s="45"/>
      <c r="NFW1042" s="45"/>
      <c r="NFX1042" s="45"/>
      <c r="NFY1042" s="45"/>
      <c r="NFZ1042" s="45"/>
      <c r="NGA1042" s="45"/>
      <c r="NGB1042" s="45"/>
      <c r="NGC1042" s="45"/>
      <c r="NGD1042" s="45"/>
      <c r="NGE1042" s="45"/>
      <c r="NGF1042" s="45"/>
      <c r="NGG1042" s="45"/>
      <c r="NGH1042" s="45"/>
      <c r="NGI1042" s="45"/>
      <c r="NGJ1042" s="45"/>
      <c r="NGK1042" s="45"/>
      <c r="NGL1042" s="45"/>
      <c r="NGM1042" s="45"/>
      <c r="NGN1042" s="45"/>
      <c r="NGO1042" s="45"/>
      <c r="NGP1042" s="45"/>
      <c r="NGQ1042" s="45"/>
      <c r="NGR1042" s="45"/>
      <c r="NGS1042" s="45"/>
      <c r="NGT1042" s="45"/>
      <c r="NGU1042" s="45"/>
      <c r="NGV1042" s="45"/>
      <c r="NGW1042" s="45"/>
      <c r="NGX1042" s="45"/>
      <c r="NGY1042" s="45"/>
      <c r="NGZ1042" s="45"/>
      <c r="NHA1042" s="45"/>
      <c r="NHB1042" s="45"/>
      <c r="NHC1042" s="45"/>
      <c r="NHD1042" s="45"/>
      <c r="NHE1042" s="45"/>
      <c r="NHF1042" s="45"/>
      <c r="NHG1042" s="45"/>
      <c r="NHH1042" s="45"/>
      <c r="NHI1042" s="45"/>
      <c r="NHJ1042" s="45"/>
      <c r="NHK1042" s="45"/>
      <c r="NHL1042" s="45"/>
      <c r="NHM1042" s="45"/>
      <c r="NHN1042" s="45"/>
      <c r="NHO1042" s="45"/>
      <c r="NHP1042" s="45"/>
      <c r="NHQ1042" s="45"/>
      <c r="NHR1042" s="45"/>
      <c r="NHS1042" s="45"/>
      <c r="NHT1042" s="45"/>
      <c r="NHU1042" s="45"/>
      <c r="NHV1042" s="45"/>
      <c r="NHW1042" s="45"/>
      <c r="NHX1042" s="45"/>
      <c r="NHY1042" s="45"/>
      <c r="NHZ1042" s="45"/>
      <c r="NIA1042" s="45"/>
      <c r="NIB1042" s="45"/>
      <c r="NIC1042" s="45"/>
      <c r="NID1042" s="45"/>
      <c r="NIE1042" s="45"/>
      <c r="NIF1042" s="45"/>
      <c r="NIG1042" s="45"/>
      <c r="NIH1042" s="45"/>
      <c r="NII1042" s="45"/>
      <c r="NIJ1042" s="45"/>
      <c r="NIK1042" s="45"/>
      <c r="NIL1042" s="45"/>
      <c r="NIM1042" s="45"/>
      <c r="NIN1042" s="45"/>
      <c r="NIO1042" s="45"/>
      <c r="NIP1042" s="45"/>
      <c r="NIQ1042" s="45"/>
      <c r="NIR1042" s="45"/>
      <c r="NIS1042" s="45"/>
      <c r="NIT1042" s="45"/>
      <c r="NIU1042" s="45"/>
      <c r="NIV1042" s="45"/>
      <c r="NIW1042" s="45"/>
      <c r="NIX1042" s="45"/>
      <c r="NIY1042" s="45"/>
      <c r="NIZ1042" s="45"/>
      <c r="NJA1042" s="45"/>
      <c r="NJB1042" s="45"/>
      <c r="NJC1042" s="45"/>
      <c r="NJD1042" s="45"/>
      <c r="NJE1042" s="45"/>
      <c r="NJF1042" s="45"/>
      <c r="NJG1042" s="45"/>
      <c r="NJH1042" s="45"/>
      <c r="NJI1042" s="45"/>
      <c r="NJJ1042" s="45"/>
      <c r="NJK1042" s="45"/>
      <c r="NJL1042" s="45"/>
      <c r="NJM1042" s="45"/>
      <c r="NJN1042" s="45"/>
      <c r="NJO1042" s="45"/>
      <c r="NJP1042" s="45"/>
      <c r="NJQ1042" s="45"/>
      <c r="NJR1042" s="45"/>
      <c r="NJS1042" s="45"/>
      <c r="NJT1042" s="45"/>
      <c r="NJU1042" s="45"/>
      <c r="NJV1042" s="45"/>
      <c r="NJW1042" s="45"/>
      <c r="NJX1042" s="45"/>
      <c r="NJY1042" s="45"/>
      <c r="NJZ1042" s="45"/>
      <c r="NKA1042" s="45"/>
      <c r="NKB1042" s="45"/>
      <c r="NKC1042" s="45"/>
      <c r="NKD1042" s="45"/>
      <c r="NKE1042" s="45"/>
      <c r="NKF1042" s="45"/>
      <c r="NKG1042" s="45"/>
      <c r="NKH1042" s="45"/>
      <c r="NKI1042" s="45"/>
      <c r="NKJ1042" s="45"/>
      <c r="NKK1042" s="45"/>
      <c r="NKL1042" s="45"/>
      <c r="NKM1042" s="45"/>
      <c r="NKN1042" s="45"/>
      <c r="NKO1042" s="45"/>
      <c r="NKP1042" s="45"/>
      <c r="NKQ1042" s="45"/>
      <c r="NKR1042" s="45"/>
      <c r="NKS1042" s="45"/>
      <c r="NKT1042" s="45"/>
      <c r="NKU1042" s="45"/>
      <c r="NKV1042" s="45"/>
      <c r="NKW1042" s="45"/>
      <c r="NKX1042" s="45"/>
      <c r="NKY1042" s="45"/>
      <c r="NKZ1042" s="45"/>
      <c r="NLA1042" s="45"/>
      <c r="NLB1042" s="45"/>
      <c r="NLC1042" s="45"/>
      <c r="NLD1042" s="45"/>
      <c r="NLE1042" s="45"/>
      <c r="NLF1042" s="45"/>
      <c r="NLG1042" s="45"/>
      <c r="NLH1042" s="45"/>
      <c r="NLI1042" s="45"/>
      <c r="NLJ1042" s="45"/>
      <c r="NLK1042" s="45"/>
      <c r="NLL1042" s="45"/>
      <c r="NLM1042" s="45"/>
      <c r="NLN1042" s="45"/>
      <c r="NLO1042" s="45"/>
      <c r="NLP1042" s="45"/>
      <c r="NLQ1042" s="45"/>
      <c r="NLR1042" s="45"/>
      <c r="NLS1042" s="45"/>
      <c r="NLT1042" s="45"/>
      <c r="NLU1042" s="45"/>
      <c r="NLV1042" s="45"/>
      <c r="NLW1042" s="45"/>
      <c r="NLX1042" s="45"/>
      <c r="NLY1042" s="45"/>
      <c r="NLZ1042" s="45"/>
      <c r="NMA1042" s="45"/>
      <c r="NMB1042" s="45"/>
      <c r="NMC1042" s="45"/>
      <c r="NMD1042" s="45"/>
      <c r="NME1042" s="45"/>
      <c r="NMF1042" s="45"/>
      <c r="NMG1042" s="45"/>
      <c r="NMH1042" s="45"/>
      <c r="NMI1042" s="45"/>
      <c r="NMJ1042" s="45"/>
      <c r="NMK1042" s="45"/>
      <c r="NML1042" s="45"/>
      <c r="NMM1042" s="45"/>
      <c r="NMN1042" s="45"/>
      <c r="NMO1042" s="45"/>
      <c r="NMP1042" s="45"/>
      <c r="NMQ1042" s="45"/>
      <c r="NMR1042" s="45"/>
      <c r="NMS1042" s="45"/>
      <c r="NMT1042" s="45"/>
      <c r="NMU1042" s="45"/>
      <c r="NMV1042" s="45"/>
      <c r="NMW1042" s="45"/>
      <c r="NMX1042" s="45"/>
      <c r="NMY1042" s="45"/>
      <c r="NMZ1042" s="45"/>
      <c r="NNA1042" s="45"/>
      <c r="NNB1042" s="45"/>
      <c r="NNC1042" s="45"/>
      <c r="NND1042" s="45"/>
      <c r="NNE1042" s="45"/>
      <c r="NNF1042" s="45"/>
      <c r="NNG1042" s="45"/>
      <c r="NNH1042" s="45"/>
      <c r="NNI1042" s="45"/>
      <c r="NNJ1042" s="45"/>
      <c r="NNK1042" s="45"/>
      <c r="NNL1042" s="45"/>
      <c r="NNM1042" s="45"/>
      <c r="NNN1042" s="45"/>
      <c r="NNO1042" s="45"/>
      <c r="NNP1042" s="45"/>
      <c r="NNQ1042" s="45"/>
      <c r="NNR1042" s="45"/>
      <c r="NNS1042" s="45"/>
      <c r="NNT1042" s="45"/>
      <c r="NNU1042" s="45"/>
      <c r="NNV1042" s="45"/>
      <c r="NNW1042" s="45"/>
      <c r="NNX1042" s="45"/>
      <c r="NNY1042" s="45"/>
      <c r="NNZ1042" s="45"/>
      <c r="NOA1042" s="45"/>
      <c r="NOB1042" s="45"/>
      <c r="NOC1042" s="45"/>
      <c r="NOD1042" s="45"/>
      <c r="NOE1042" s="45"/>
      <c r="NOF1042" s="45"/>
      <c r="NOG1042" s="45"/>
      <c r="NOH1042" s="45"/>
      <c r="NOI1042" s="45"/>
      <c r="NOJ1042" s="45"/>
      <c r="NOK1042" s="45"/>
      <c r="NOL1042" s="45"/>
      <c r="NOM1042" s="45"/>
      <c r="NON1042" s="45"/>
      <c r="NOO1042" s="45"/>
      <c r="NOP1042" s="45"/>
      <c r="NOQ1042" s="45"/>
      <c r="NOR1042" s="45"/>
      <c r="NOS1042" s="45"/>
      <c r="NOT1042" s="45"/>
      <c r="NOU1042" s="45"/>
      <c r="NOV1042" s="45"/>
      <c r="NOW1042" s="45"/>
      <c r="NOX1042" s="45"/>
      <c r="NOY1042" s="45"/>
      <c r="NOZ1042" s="45"/>
      <c r="NPA1042" s="45"/>
      <c r="NPB1042" s="45"/>
      <c r="NPC1042" s="45"/>
      <c r="NPD1042" s="45"/>
      <c r="NPE1042" s="45"/>
      <c r="NPF1042" s="45"/>
      <c r="NPG1042" s="45"/>
      <c r="NPH1042" s="45"/>
      <c r="NPI1042" s="45"/>
      <c r="NPJ1042" s="45"/>
      <c r="NPK1042" s="45"/>
      <c r="NPL1042" s="45"/>
      <c r="NPM1042" s="45"/>
      <c r="NPN1042" s="45"/>
      <c r="NPO1042" s="45"/>
      <c r="NPP1042" s="45"/>
      <c r="NPQ1042" s="45"/>
      <c r="NPR1042" s="45"/>
      <c r="NPS1042" s="45"/>
      <c r="NPT1042" s="45"/>
      <c r="NPU1042" s="45"/>
      <c r="NPV1042" s="45"/>
      <c r="NPW1042" s="45"/>
      <c r="NPX1042" s="45"/>
      <c r="NPY1042" s="45"/>
      <c r="NPZ1042" s="45"/>
      <c r="NQA1042" s="45"/>
      <c r="NQB1042" s="45"/>
      <c r="NQC1042" s="45"/>
      <c r="NQD1042" s="45"/>
      <c r="NQE1042" s="45"/>
      <c r="NQF1042" s="45"/>
      <c r="NQG1042" s="45"/>
      <c r="NQH1042" s="45"/>
      <c r="NQI1042" s="45"/>
      <c r="NQJ1042" s="45"/>
      <c r="NQK1042" s="45"/>
      <c r="NQL1042" s="45"/>
      <c r="NQM1042" s="45"/>
      <c r="NQN1042" s="45"/>
      <c r="NQO1042" s="45"/>
      <c r="NQP1042" s="45"/>
      <c r="NQQ1042" s="45"/>
      <c r="NQR1042" s="45"/>
      <c r="NQS1042" s="45"/>
      <c r="NQT1042" s="45"/>
      <c r="NQU1042" s="45"/>
      <c r="NQV1042" s="45"/>
      <c r="NQW1042" s="45"/>
      <c r="NQX1042" s="45"/>
      <c r="NQY1042" s="45"/>
      <c r="NQZ1042" s="45"/>
      <c r="NRA1042" s="45"/>
      <c r="NRB1042" s="45"/>
      <c r="NRC1042" s="45"/>
      <c r="NRD1042" s="45"/>
      <c r="NRE1042" s="45"/>
      <c r="NRF1042" s="45"/>
      <c r="NRG1042" s="45"/>
      <c r="NRH1042" s="45"/>
      <c r="NRI1042" s="45"/>
      <c r="NRJ1042" s="45"/>
      <c r="NRK1042" s="45"/>
      <c r="NRL1042" s="45"/>
      <c r="NRM1042" s="45"/>
      <c r="NRN1042" s="45"/>
      <c r="NRO1042" s="45"/>
      <c r="NRP1042" s="45"/>
      <c r="NRQ1042" s="45"/>
      <c r="NRR1042" s="45"/>
      <c r="NRS1042" s="45"/>
      <c r="NRT1042" s="45"/>
      <c r="NRU1042" s="45"/>
      <c r="NRV1042" s="45"/>
      <c r="NRW1042" s="45"/>
      <c r="NRX1042" s="45"/>
      <c r="NRY1042" s="45"/>
      <c r="NRZ1042" s="45"/>
      <c r="NSA1042" s="45"/>
      <c r="NSB1042" s="45"/>
      <c r="NSC1042" s="45"/>
      <c r="NSD1042" s="45"/>
      <c r="NSE1042" s="45"/>
      <c r="NSF1042" s="45"/>
      <c r="NSG1042" s="45"/>
      <c r="NSH1042" s="45"/>
      <c r="NSI1042" s="45"/>
      <c r="NSJ1042" s="45"/>
      <c r="NSK1042" s="45"/>
      <c r="NSL1042" s="45"/>
      <c r="NSM1042" s="45"/>
      <c r="NSN1042" s="45"/>
      <c r="NSO1042" s="45"/>
      <c r="NSP1042" s="45"/>
      <c r="NSQ1042" s="45"/>
      <c r="NSR1042" s="45"/>
      <c r="NSS1042" s="45"/>
      <c r="NST1042" s="45"/>
      <c r="NSU1042" s="45"/>
      <c r="NSV1042" s="45"/>
      <c r="NSW1042" s="45"/>
      <c r="NSX1042" s="45"/>
      <c r="NSY1042" s="45"/>
      <c r="NSZ1042" s="45"/>
      <c r="NTA1042" s="45"/>
      <c r="NTB1042" s="45"/>
      <c r="NTC1042" s="45"/>
      <c r="NTD1042" s="45"/>
      <c r="NTE1042" s="45"/>
      <c r="NTF1042" s="45"/>
      <c r="NTG1042" s="45"/>
      <c r="NTH1042" s="45"/>
      <c r="NTI1042" s="45"/>
      <c r="NTJ1042" s="45"/>
      <c r="NTK1042" s="45"/>
      <c r="NTL1042" s="45"/>
      <c r="NTM1042" s="45"/>
      <c r="NTN1042" s="45"/>
      <c r="NTO1042" s="45"/>
      <c r="NTP1042" s="45"/>
      <c r="NTQ1042" s="45"/>
      <c r="NTR1042" s="45"/>
      <c r="NTS1042" s="45"/>
      <c r="NTT1042" s="45"/>
      <c r="NTU1042" s="45"/>
      <c r="NTV1042" s="45"/>
      <c r="NTW1042" s="45"/>
      <c r="NTX1042" s="45"/>
      <c r="NTY1042" s="45"/>
      <c r="NTZ1042" s="45"/>
      <c r="NUA1042" s="45"/>
      <c r="NUB1042" s="45"/>
      <c r="NUC1042" s="45"/>
      <c r="NUD1042" s="45"/>
      <c r="NUE1042" s="45"/>
      <c r="NUF1042" s="45"/>
      <c r="NUG1042" s="45"/>
      <c r="NUH1042" s="45"/>
      <c r="NUI1042" s="45"/>
      <c r="NUJ1042" s="45"/>
      <c r="NUK1042" s="45"/>
      <c r="NUL1042" s="45"/>
      <c r="NUM1042" s="45"/>
      <c r="NUN1042" s="45"/>
      <c r="NUO1042" s="45"/>
      <c r="NUP1042" s="45"/>
      <c r="NUQ1042" s="45"/>
      <c r="NUR1042" s="45"/>
      <c r="NUS1042" s="45"/>
      <c r="NUT1042" s="45"/>
      <c r="NUU1042" s="45"/>
      <c r="NUV1042" s="45"/>
      <c r="NUW1042" s="45"/>
      <c r="NUX1042" s="45"/>
      <c r="NUY1042" s="45"/>
      <c r="NUZ1042" s="45"/>
      <c r="NVA1042" s="45"/>
      <c r="NVB1042" s="45"/>
      <c r="NVC1042" s="45"/>
      <c r="NVD1042" s="45"/>
      <c r="NVE1042" s="45"/>
      <c r="NVF1042" s="45"/>
      <c r="NVG1042" s="45"/>
      <c r="NVH1042" s="45"/>
      <c r="NVI1042" s="45"/>
      <c r="NVJ1042" s="45"/>
      <c r="NVK1042" s="45"/>
      <c r="NVL1042" s="45"/>
      <c r="NVM1042" s="45"/>
      <c r="NVN1042" s="45"/>
      <c r="NVO1042" s="45"/>
      <c r="NVP1042" s="45"/>
      <c r="NVQ1042" s="45"/>
      <c r="NVR1042" s="45"/>
      <c r="NVS1042" s="45"/>
      <c r="NVT1042" s="45"/>
      <c r="NVU1042" s="45"/>
      <c r="NVV1042" s="45"/>
      <c r="NVW1042" s="45"/>
      <c r="NVX1042" s="45"/>
      <c r="NVY1042" s="45"/>
      <c r="NVZ1042" s="45"/>
      <c r="NWA1042" s="45"/>
      <c r="NWB1042" s="45"/>
      <c r="NWC1042" s="45"/>
      <c r="NWD1042" s="45"/>
      <c r="NWE1042" s="45"/>
      <c r="NWF1042" s="45"/>
      <c r="NWG1042" s="45"/>
      <c r="NWH1042" s="45"/>
      <c r="NWI1042" s="45"/>
      <c r="NWJ1042" s="45"/>
      <c r="NWK1042" s="45"/>
      <c r="NWL1042" s="45"/>
      <c r="NWM1042" s="45"/>
      <c r="NWN1042" s="45"/>
      <c r="NWO1042" s="45"/>
      <c r="NWP1042" s="45"/>
      <c r="NWQ1042" s="45"/>
      <c r="NWR1042" s="45"/>
      <c r="NWS1042" s="45"/>
      <c r="NWT1042" s="45"/>
      <c r="NWU1042" s="45"/>
      <c r="NWV1042" s="45"/>
      <c r="NWW1042" s="45"/>
      <c r="NWX1042" s="45"/>
      <c r="NWY1042" s="45"/>
      <c r="NWZ1042" s="45"/>
      <c r="NXA1042" s="45"/>
      <c r="NXB1042" s="45"/>
      <c r="NXC1042" s="45"/>
      <c r="NXD1042" s="45"/>
      <c r="NXE1042" s="45"/>
      <c r="NXF1042" s="45"/>
      <c r="NXG1042" s="45"/>
      <c r="NXH1042" s="45"/>
      <c r="NXI1042" s="45"/>
      <c r="NXJ1042" s="45"/>
      <c r="NXK1042" s="45"/>
      <c r="NXL1042" s="45"/>
      <c r="NXM1042" s="45"/>
      <c r="NXN1042" s="45"/>
      <c r="NXO1042" s="45"/>
      <c r="NXP1042" s="45"/>
      <c r="NXQ1042" s="45"/>
      <c r="NXR1042" s="45"/>
      <c r="NXS1042" s="45"/>
      <c r="NXT1042" s="45"/>
      <c r="NXU1042" s="45"/>
      <c r="NXV1042" s="45"/>
      <c r="NXW1042" s="45"/>
      <c r="NXX1042" s="45"/>
      <c r="NXY1042" s="45"/>
      <c r="NXZ1042" s="45"/>
      <c r="NYA1042" s="45"/>
      <c r="NYB1042" s="45"/>
      <c r="NYC1042" s="45"/>
      <c r="NYD1042" s="45"/>
      <c r="NYE1042" s="45"/>
      <c r="NYF1042" s="45"/>
      <c r="NYG1042" s="45"/>
      <c r="NYH1042" s="45"/>
      <c r="NYI1042" s="45"/>
      <c r="NYJ1042" s="45"/>
      <c r="NYK1042" s="45"/>
      <c r="NYL1042" s="45"/>
      <c r="NYM1042" s="45"/>
      <c r="NYN1042" s="45"/>
      <c r="NYO1042" s="45"/>
      <c r="NYP1042" s="45"/>
      <c r="NYQ1042" s="45"/>
      <c r="NYR1042" s="45"/>
      <c r="NYS1042" s="45"/>
      <c r="NYT1042" s="45"/>
      <c r="NYU1042" s="45"/>
      <c r="NYV1042" s="45"/>
      <c r="NYW1042" s="45"/>
      <c r="NYX1042" s="45"/>
      <c r="NYY1042" s="45"/>
      <c r="NYZ1042" s="45"/>
      <c r="NZA1042" s="45"/>
      <c r="NZB1042" s="45"/>
      <c r="NZC1042" s="45"/>
      <c r="NZD1042" s="45"/>
      <c r="NZE1042" s="45"/>
      <c r="NZF1042" s="45"/>
      <c r="NZG1042" s="45"/>
      <c r="NZH1042" s="45"/>
      <c r="NZI1042" s="45"/>
      <c r="NZJ1042" s="45"/>
      <c r="NZK1042" s="45"/>
      <c r="NZL1042" s="45"/>
      <c r="NZM1042" s="45"/>
      <c r="NZN1042" s="45"/>
      <c r="NZO1042" s="45"/>
      <c r="NZP1042" s="45"/>
      <c r="NZQ1042" s="45"/>
      <c r="NZR1042" s="45"/>
      <c r="NZS1042" s="45"/>
      <c r="NZT1042" s="45"/>
      <c r="NZU1042" s="45"/>
      <c r="NZV1042" s="45"/>
      <c r="NZW1042" s="45"/>
      <c r="NZX1042" s="45"/>
      <c r="NZY1042" s="45"/>
      <c r="NZZ1042" s="45"/>
      <c r="OAA1042" s="45"/>
      <c r="OAB1042" s="45"/>
      <c r="OAC1042" s="45"/>
      <c r="OAD1042" s="45"/>
      <c r="OAE1042" s="45"/>
      <c r="OAF1042" s="45"/>
      <c r="OAG1042" s="45"/>
      <c r="OAH1042" s="45"/>
      <c r="OAI1042" s="45"/>
      <c r="OAJ1042" s="45"/>
      <c r="OAK1042" s="45"/>
      <c r="OAL1042" s="45"/>
      <c r="OAM1042" s="45"/>
      <c r="OAN1042" s="45"/>
      <c r="OAO1042" s="45"/>
      <c r="OAP1042" s="45"/>
      <c r="OAQ1042" s="45"/>
      <c r="OAR1042" s="45"/>
      <c r="OAS1042" s="45"/>
      <c r="OAT1042" s="45"/>
      <c r="OAU1042" s="45"/>
      <c r="OAV1042" s="45"/>
      <c r="OAW1042" s="45"/>
      <c r="OAX1042" s="45"/>
      <c r="OAY1042" s="45"/>
      <c r="OAZ1042" s="45"/>
      <c r="OBA1042" s="45"/>
      <c r="OBB1042" s="45"/>
      <c r="OBC1042" s="45"/>
      <c r="OBD1042" s="45"/>
      <c r="OBE1042" s="45"/>
      <c r="OBF1042" s="45"/>
      <c r="OBG1042" s="45"/>
      <c r="OBH1042" s="45"/>
      <c r="OBI1042" s="45"/>
      <c r="OBJ1042" s="45"/>
      <c r="OBK1042" s="45"/>
      <c r="OBL1042" s="45"/>
      <c r="OBM1042" s="45"/>
      <c r="OBN1042" s="45"/>
      <c r="OBO1042" s="45"/>
      <c r="OBP1042" s="45"/>
      <c r="OBQ1042" s="45"/>
      <c r="OBR1042" s="45"/>
      <c r="OBS1042" s="45"/>
      <c r="OBT1042" s="45"/>
      <c r="OBU1042" s="45"/>
      <c r="OBV1042" s="45"/>
      <c r="OBW1042" s="45"/>
      <c r="OBX1042" s="45"/>
      <c r="OBY1042" s="45"/>
      <c r="OBZ1042" s="45"/>
      <c r="OCA1042" s="45"/>
      <c r="OCB1042" s="45"/>
      <c r="OCC1042" s="45"/>
      <c r="OCD1042" s="45"/>
      <c r="OCE1042" s="45"/>
      <c r="OCF1042" s="45"/>
      <c r="OCG1042" s="45"/>
      <c r="OCH1042" s="45"/>
      <c r="OCI1042" s="45"/>
      <c r="OCJ1042" s="45"/>
      <c r="OCK1042" s="45"/>
      <c r="OCL1042" s="45"/>
      <c r="OCM1042" s="45"/>
      <c r="OCN1042" s="45"/>
      <c r="OCO1042" s="45"/>
      <c r="OCP1042" s="45"/>
      <c r="OCQ1042" s="45"/>
      <c r="OCR1042" s="45"/>
      <c r="OCS1042" s="45"/>
      <c r="OCT1042" s="45"/>
      <c r="OCU1042" s="45"/>
      <c r="OCV1042" s="45"/>
      <c r="OCW1042" s="45"/>
      <c r="OCX1042" s="45"/>
      <c r="OCY1042" s="45"/>
      <c r="OCZ1042" s="45"/>
      <c r="ODA1042" s="45"/>
      <c r="ODB1042" s="45"/>
      <c r="ODC1042" s="45"/>
      <c r="ODD1042" s="45"/>
      <c r="ODE1042" s="45"/>
      <c r="ODF1042" s="45"/>
      <c r="ODG1042" s="45"/>
      <c r="ODH1042" s="45"/>
      <c r="ODI1042" s="45"/>
      <c r="ODJ1042" s="45"/>
      <c r="ODK1042" s="45"/>
      <c r="ODL1042" s="45"/>
      <c r="ODM1042" s="45"/>
      <c r="ODN1042" s="45"/>
      <c r="ODO1042" s="45"/>
      <c r="ODP1042" s="45"/>
      <c r="ODQ1042" s="45"/>
      <c r="ODR1042" s="45"/>
      <c r="ODS1042" s="45"/>
      <c r="ODT1042" s="45"/>
      <c r="ODU1042" s="45"/>
      <c r="ODV1042" s="45"/>
      <c r="ODW1042" s="45"/>
      <c r="ODX1042" s="45"/>
      <c r="ODY1042" s="45"/>
      <c r="ODZ1042" s="45"/>
      <c r="OEA1042" s="45"/>
      <c r="OEB1042" s="45"/>
      <c r="OEC1042" s="45"/>
      <c r="OED1042" s="45"/>
      <c r="OEE1042" s="45"/>
      <c r="OEF1042" s="45"/>
      <c r="OEG1042" s="45"/>
      <c r="OEH1042" s="45"/>
      <c r="OEI1042" s="45"/>
      <c r="OEJ1042" s="45"/>
      <c r="OEK1042" s="45"/>
      <c r="OEL1042" s="45"/>
      <c r="OEM1042" s="45"/>
      <c r="OEN1042" s="45"/>
      <c r="OEO1042" s="45"/>
      <c r="OEP1042" s="45"/>
      <c r="OEQ1042" s="45"/>
      <c r="OER1042" s="45"/>
      <c r="OES1042" s="45"/>
      <c r="OET1042" s="45"/>
      <c r="OEU1042" s="45"/>
      <c r="OEV1042" s="45"/>
      <c r="OEW1042" s="45"/>
      <c r="OEX1042" s="45"/>
      <c r="OEY1042" s="45"/>
      <c r="OEZ1042" s="45"/>
      <c r="OFA1042" s="45"/>
      <c r="OFB1042" s="45"/>
      <c r="OFC1042" s="45"/>
      <c r="OFD1042" s="45"/>
      <c r="OFE1042" s="45"/>
      <c r="OFF1042" s="45"/>
      <c r="OFG1042" s="45"/>
      <c r="OFH1042" s="45"/>
      <c r="OFI1042" s="45"/>
      <c r="OFJ1042" s="45"/>
      <c r="OFK1042" s="45"/>
      <c r="OFL1042" s="45"/>
      <c r="OFM1042" s="45"/>
      <c r="OFN1042" s="45"/>
      <c r="OFO1042" s="45"/>
      <c r="OFP1042" s="45"/>
      <c r="OFQ1042" s="45"/>
      <c r="OFR1042" s="45"/>
      <c r="OFS1042" s="45"/>
      <c r="OFT1042" s="45"/>
      <c r="OFU1042" s="45"/>
      <c r="OFV1042" s="45"/>
      <c r="OFW1042" s="45"/>
      <c r="OFX1042" s="45"/>
      <c r="OFY1042" s="45"/>
      <c r="OFZ1042" s="45"/>
      <c r="OGA1042" s="45"/>
      <c r="OGB1042" s="45"/>
      <c r="OGC1042" s="45"/>
      <c r="OGD1042" s="45"/>
      <c r="OGE1042" s="45"/>
      <c r="OGF1042" s="45"/>
      <c r="OGG1042" s="45"/>
      <c r="OGH1042" s="45"/>
      <c r="OGI1042" s="45"/>
      <c r="OGJ1042" s="45"/>
      <c r="OGK1042" s="45"/>
      <c r="OGL1042" s="45"/>
      <c r="OGM1042" s="45"/>
      <c r="OGN1042" s="45"/>
      <c r="OGO1042" s="45"/>
      <c r="OGP1042" s="45"/>
      <c r="OGQ1042" s="45"/>
      <c r="OGR1042" s="45"/>
      <c r="OGS1042" s="45"/>
      <c r="OGT1042" s="45"/>
      <c r="OGU1042" s="45"/>
      <c r="OGV1042" s="45"/>
      <c r="OGW1042" s="45"/>
      <c r="OGX1042" s="45"/>
      <c r="OGY1042" s="45"/>
      <c r="OGZ1042" s="45"/>
      <c r="OHA1042" s="45"/>
      <c r="OHB1042" s="45"/>
      <c r="OHC1042" s="45"/>
      <c r="OHD1042" s="45"/>
      <c r="OHE1042" s="45"/>
      <c r="OHF1042" s="45"/>
      <c r="OHG1042" s="45"/>
      <c r="OHH1042" s="45"/>
      <c r="OHI1042" s="45"/>
      <c r="OHJ1042" s="45"/>
      <c r="OHK1042" s="45"/>
      <c r="OHL1042" s="45"/>
      <c r="OHM1042" s="45"/>
      <c r="OHN1042" s="45"/>
      <c r="OHO1042" s="45"/>
      <c r="OHP1042" s="45"/>
      <c r="OHQ1042" s="45"/>
      <c r="OHR1042" s="45"/>
      <c r="OHS1042" s="45"/>
      <c r="OHT1042" s="45"/>
      <c r="OHU1042" s="45"/>
      <c r="OHV1042" s="45"/>
      <c r="OHW1042" s="45"/>
      <c r="OHX1042" s="45"/>
      <c r="OHY1042" s="45"/>
      <c r="OHZ1042" s="45"/>
      <c r="OIA1042" s="45"/>
      <c r="OIB1042" s="45"/>
      <c r="OIC1042" s="45"/>
      <c r="OID1042" s="45"/>
      <c r="OIE1042" s="45"/>
      <c r="OIF1042" s="45"/>
      <c r="OIG1042" s="45"/>
      <c r="OIH1042" s="45"/>
      <c r="OII1042" s="45"/>
      <c r="OIJ1042" s="45"/>
      <c r="OIK1042" s="45"/>
      <c r="OIL1042" s="45"/>
      <c r="OIM1042" s="45"/>
      <c r="OIN1042" s="45"/>
      <c r="OIO1042" s="45"/>
      <c r="OIP1042" s="45"/>
      <c r="OIQ1042" s="45"/>
      <c r="OIR1042" s="45"/>
      <c r="OIS1042" s="45"/>
      <c r="OIT1042" s="45"/>
      <c r="OIU1042" s="45"/>
      <c r="OIV1042" s="45"/>
      <c r="OIW1042" s="45"/>
      <c r="OIX1042" s="45"/>
      <c r="OIY1042" s="45"/>
      <c r="OIZ1042" s="45"/>
      <c r="OJA1042" s="45"/>
      <c r="OJB1042" s="45"/>
      <c r="OJC1042" s="45"/>
      <c r="OJD1042" s="45"/>
      <c r="OJE1042" s="45"/>
      <c r="OJF1042" s="45"/>
      <c r="OJG1042" s="45"/>
      <c r="OJH1042" s="45"/>
      <c r="OJI1042" s="45"/>
      <c r="OJJ1042" s="45"/>
      <c r="OJK1042" s="45"/>
      <c r="OJL1042" s="45"/>
      <c r="OJM1042" s="45"/>
      <c r="OJN1042" s="45"/>
      <c r="OJO1042" s="45"/>
      <c r="OJP1042" s="45"/>
      <c r="OJQ1042" s="45"/>
      <c r="OJR1042" s="45"/>
      <c r="OJS1042" s="45"/>
      <c r="OJT1042" s="45"/>
      <c r="OJU1042" s="45"/>
      <c r="OJV1042" s="45"/>
      <c r="OJW1042" s="45"/>
      <c r="OJX1042" s="45"/>
      <c r="OJY1042" s="45"/>
      <c r="OJZ1042" s="45"/>
      <c r="OKA1042" s="45"/>
      <c r="OKB1042" s="45"/>
      <c r="OKC1042" s="45"/>
      <c r="OKD1042" s="45"/>
      <c r="OKE1042" s="45"/>
      <c r="OKF1042" s="45"/>
      <c r="OKG1042" s="45"/>
      <c r="OKH1042" s="45"/>
      <c r="OKI1042" s="45"/>
      <c r="OKJ1042" s="45"/>
      <c r="OKK1042" s="45"/>
      <c r="OKL1042" s="45"/>
      <c r="OKM1042" s="45"/>
      <c r="OKN1042" s="45"/>
      <c r="OKO1042" s="45"/>
      <c r="OKP1042" s="45"/>
      <c r="OKQ1042" s="45"/>
      <c r="OKR1042" s="45"/>
      <c r="OKS1042" s="45"/>
      <c r="OKT1042" s="45"/>
      <c r="OKU1042" s="45"/>
      <c r="OKV1042" s="45"/>
      <c r="OKW1042" s="45"/>
      <c r="OKX1042" s="45"/>
      <c r="OKY1042" s="45"/>
      <c r="OKZ1042" s="45"/>
      <c r="OLA1042" s="45"/>
      <c r="OLB1042" s="45"/>
      <c r="OLC1042" s="45"/>
      <c r="OLD1042" s="45"/>
      <c r="OLE1042" s="45"/>
      <c r="OLF1042" s="45"/>
      <c r="OLG1042" s="45"/>
      <c r="OLH1042" s="45"/>
      <c r="OLI1042" s="45"/>
      <c r="OLJ1042" s="45"/>
      <c r="OLK1042" s="45"/>
      <c r="OLL1042" s="45"/>
      <c r="OLM1042" s="45"/>
      <c r="OLN1042" s="45"/>
      <c r="OLO1042" s="45"/>
      <c r="OLP1042" s="45"/>
      <c r="OLQ1042" s="45"/>
      <c r="OLR1042" s="45"/>
      <c r="OLS1042" s="45"/>
      <c r="OLT1042" s="45"/>
      <c r="OLU1042" s="45"/>
      <c r="OLV1042" s="45"/>
      <c r="OLW1042" s="45"/>
      <c r="OLX1042" s="45"/>
      <c r="OLY1042" s="45"/>
      <c r="OLZ1042" s="45"/>
      <c r="OMA1042" s="45"/>
      <c r="OMB1042" s="45"/>
      <c r="OMC1042" s="45"/>
      <c r="OMD1042" s="45"/>
      <c r="OME1042" s="45"/>
      <c r="OMF1042" s="45"/>
      <c r="OMG1042" s="45"/>
      <c r="OMH1042" s="45"/>
      <c r="OMI1042" s="45"/>
      <c r="OMJ1042" s="45"/>
      <c r="OMK1042" s="45"/>
      <c r="OML1042" s="45"/>
      <c r="OMM1042" s="45"/>
      <c r="OMN1042" s="45"/>
      <c r="OMO1042" s="45"/>
      <c r="OMP1042" s="45"/>
      <c r="OMQ1042" s="45"/>
      <c r="OMR1042" s="45"/>
      <c r="OMS1042" s="45"/>
      <c r="OMT1042" s="45"/>
      <c r="OMU1042" s="45"/>
      <c r="OMV1042" s="45"/>
      <c r="OMW1042" s="45"/>
      <c r="OMX1042" s="45"/>
      <c r="OMY1042" s="45"/>
      <c r="OMZ1042" s="45"/>
      <c r="ONA1042" s="45"/>
      <c r="ONB1042" s="45"/>
      <c r="ONC1042" s="45"/>
      <c r="OND1042" s="45"/>
      <c r="ONE1042" s="45"/>
      <c r="ONF1042" s="45"/>
      <c r="ONG1042" s="45"/>
      <c r="ONH1042" s="45"/>
      <c r="ONI1042" s="45"/>
      <c r="ONJ1042" s="45"/>
      <c r="ONK1042" s="45"/>
      <c r="ONL1042" s="45"/>
      <c r="ONM1042" s="45"/>
      <c r="ONN1042" s="45"/>
      <c r="ONO1042" s="45"/>
      <c r="ONP1042" s="45"/>
      <c r="ONQ1042" s="45"/>
      <c r="ONR1042" s="45"/>
      <c r="ONS1042" s="45"/>
      <c r="ONT1042" s="45"/>
      <c r="ONU1042" s="45"/>
      <c r="ONV1042" s="45"/>
      <c r="ONW1042" s="45"/>
      <c r="ONX1042" s="45"/>
      <c r="ONY1042" s="45"/>
      <c r="ONZ1042" s="45"/>
      <c r="OOA1042" s="45"/>
      <c r="OOB1042" s="45"/>
      <c r="OOC1042" s="45"/>
      <c r="OOD1042" s="45"/>
      <c r="OOE1042" s="45"/>
      <c r="OOF1042" s="45"/>
      <c r="OOG1042" s="45"/>
      <c r="OOH1042" s="45"/>
      <c r="OOI1042" s="45"/>
      <c r="OOJ1042" s="45"/>
      <c r="OOK1042" s="45"/>
      <c r="OOL1042" s="45"/>
      <c r="OOM1042" s="45"/>
      <c r="OON1042" s="45"/>
      <c r="OOO1042" s="45"/>
      <c r="OOP1042" s="45"/>
      <c r="OOQ1042" s="45"/>
      <c r="OOR1042" s="45"/>
      <c r="OOS1042" s="45"/>
      <c r="OOT1042" s="45"/>
      <c r="OOU1042" s="45"/>
      <c r="OOV1042" s="45"/>
      <c r="OOW1042" s="45"/>
      <c r="OOX1042" s="45"/>
      <c r="OOY1042" s="45"/>
      <c r="OOZ1042" s="45"/>
      <c r="OPA1042" s="45"/>
      <c r="OPB1042" s="45"/>
      <c r="OPC1042" s="45"/>
      <c r="OPD1042" s="45"/>
      <c r="OPE1042" s="45"/>
      <c r="OPF1042" s="45"/>
      <c r="OPG1042" s="45"/>
      <c r="OPH1042" s="45"/>
      <c r="OPI1042" s="45"/>
      <c r="OPJ1042" s="45"/>
      <c r="OPK1042" s="45"/>
      <c r="OPL1042" s="45"/>
      <c r="OPM1042" s="45"/>
      <c r="OPN1042" s="45"/>
      <c r="OPO1042" s="45"/>
      <c r="OPP1042" s="45"/>
      <c r="OPQ1042" s="45"/>
      <c r="OPR1042" s="45"/>
      <c r="OPS1042" s="45"/>
      <c r="OPT1042" s="45"/>
      <c r="OPU1042" s="45"/>
      <c r="OPV1042" s="45"/>
      <c r="OPW1042" s="45"/>
      <c r="OPX1042" s="45"/>
      <c r="OPY1042" s="45"/>
      <c r="OPZ1042" s="45"/>
      <c r="OQA1042" s="45"/>
      <c r="OQB1042" s="45"/>
      <c r="OQC1042" s="45"/>
      <c r="OQD1042" s="45"/>
      <c r="OQE1042" s="45"/>
      <c r="OQF1042" s="45"/>
      <c r="OQG1042" s="45"/>
      <c r="OQH1042" s="45"/>
      <c r="OQI1042" s="45"/>
      <c r="OQJ1042" s="45"/>
      <c r="OQK1042" s="45"/>
      <c r="OQL1042" s="45"/>
      <c r="OQM1042" s="45"/>
      <c r="OQN1042" s="45"/>
      <c r="OQO1042" s="45"/>
      <c r="OQP1042" s="45"/>
      <c r="OQQ1042" s="45"/>
      <c r="OQR1042" s="45"/>
      <c r="OQS1042" s="45"/>
      <c r="OQT1042" s="45"/>
      <c r="OQU1042" s="45"/>
      <c r="OQV1042" s="45"/>
      <c r="OQW1042" s="45"/>
      <c r="OQX1042" s="45"/>
      <c r="OQY1042" s="45"/>
      <c r="OQZ1042" s="45"/>
      <c r="ORA1042" s="45"/>
      <c r="ORB1042" s="45"/>
      <c r="ORC1042" s="45"/>
      <c r="ORD1042" s="45"/>
      <c r="ORE1042" s="45"/>
      <c r="ORF1042" s="45"/>
      <c r="ORG1042" s="45"/>
      <c r="ORH1042" s="45"/>
      <c r="ORI1042" s="45"/>
      <c r="ORJ1042" s="45"/>
      <c r="ORK1042" s="45"/>
      <c r="ORL1042" s="45"/>
      <c r="ORM1042" s="45"/>
      <c r="ORN1042" s="45"/>
      <c r="ORO1042" s="45"/>
      <c r="ORP1042" s="45"/>
      <c r="ORQ1042" s="45"/>
      <c r="ORR1042" s="45"/>
      <c r="ORS1042" s="45"/>
      <c r="ORT1042" s="45"/>
      <c r="ORU1042" s="45"/>
      <c r="ORV1042" s="45"/>
      <c r="ORW1042" s="45"/>
      <c r="ORX1042" s="45"/>
      <c r="ORY1042" s="45"/>
      <c r="ORZ1042" s="45"/>
      <c r="OSA1042" s="45"/>
      <c r="OSB1042" s="45"/>
      <c r="OSC1042" s="45"/>
      <c r="OSD1042" s="45"/>
      <c r="OSE1042" s="45"/>
      <c r="OSF1042" s="45"/>
      <c r="OSG1042" s="45"/>
      <c r="OSH1042" s="45"/>
      <c r="OSI1042" s="45"/>
      <c r="OSJ1042" s="45"/>
      <c r="OSK1042" s="45"/>
      <c r="OSL1042" s="45"/>
      <c r="OSM1042" s="45"/>
      <c r="OSN1042" s="45"/>
      <c r="OSO1042" s="45"/>
      <c r="OSP1042" s="45"/>
      <c r="OSQ1042" s="45"/>
      <c r="OSR1042" s="45"/>
      <c r="OSS1042" s="45"/>
      <c r="OST1042" s="45"/>
      <c r="OSU1042" s="45"/>
      <c r="OSV1042" s="45"/>
      <c r="OSW1042" s="45"/>
      <c r="OSX1042" s="45"/>
      <c r="OSY1042" s="45"/>
      <c r="OSZ1042" s="45"/>
      <c r="OTA1042" s="45"/>
      <c r="OTB1042" s="45"/>
      <c r="OTC1042" s="45"/>
      <c r="OTD1042" s="45"/>
      <c r="OTE1042" s="45"/>
      <c r="OTF1042" s="45"/>
      <c r="OTG1042" s="45"/>
      <c r="OTH1042" s="45"/>
      <c r="OTI1042" s="45"/>
      <c r="OTJ1042" s="45"/>
      <c r="OTK1042" s="45"/>
      <c r="OTL1042" s="45"/>
      <c r="OTM1042" s="45"/>
      <c r="OTN1042" s="45"/>
      <c r="OTO1042" s="45"/>
      <c r="OTP1042" s="45"/>
      <c r="OTQ1042" s="45"/>
      <c r="OTR1042" s="45"/>
      <c r="OTS1042" s="45"/>
      <c r="OTT1042" s="45"/>
      <c r="OTU1042" s="45"/>
      <c r="OTV1042" s="45"/>
      <c r="OTW1042" s="45"/>
      <c r="OTX1042" s="45"/>
      <c r="OTY1042" s="45"/>
      <c r="OTZ1042" s="45"/>
      <c r="OUA1042" s="45"/>
      <c r="OUB1042" s="45"/>
      <c r="OUC1042" s="45"/>
      <c r="OUD1042" s="45"/>
      <c r="OUE1042" s="45"/>
      <c r="OUF1042" s="45"/>
      <c r="OUG1042" s="45"/>
      <c r="OUH1042" s="45"/>
      <c r="OUI1042" s="45"/>
      <c r="OUJ1042" s="45"/>
      <c r="OUK1042" s="45"/>
      <c r="OUL1042" s="45"/>
      <c r="OUM1042" s="45"/>
      <c r="OUN1042" s="45"/>
      <c r="OUO1042" s="45"/>
      <c r="OUP1042" s="45"/>
      <c r="OUQ1042" s="45"/>
      <c r="OUR1042" s="45"/>
      <c r="OUS1042" s="45"/>
      <c r="OUT1042" s="45"/>
      <c r="OUU1042" s="45"/>
      <c r="OUV1042" s="45"/>
      <c r="OUW1042" s="45"/>
      <c r="OUX1042" s="45"/>
      <c r="OUY1042" s="45"/>
      <c r="OUZ1042" s="45"/>
      <c r="OVA1042" s="45"/>
      <c r="OVB1042" s="45"/>
      <c r="OVC1042" s="45"/>
      <c r="OVD1042" s="45"/>
      <c r="OVE1042" s="45"/>
      <c r="OVF1042" s="45"/>
      <c r="OVG1042" s="45"/>
      <c r="OVH1042" s="45"/>
      <c r="OVI1042" s="45"/>
      <c r="OVJ1042" s="45"/>
      <c r="OVK1042" s="45"/>
      <c r="OVL1042" s="45"/>
      <c r="OVM1042" s="45"/>
      <c r="OVN1042" s="45"/>
      <c r="OVO1042" s="45"/>
      <c r="OVP1042" s="45"/>
      <c r="OVQ1042" s="45"/>
      <c r="OVR1042" s="45"/>
      <c r="OVS1042" s="45"/>
      <c r="OVT1042" s="45"/>
      <c r="OVU1042" s="45"/>
      <c r="OVV1042" s="45"/>
      <c r="OVW1042" s="45"/>
      <c r="OVX1042" s="45"/>
      <c r="OVY1042" s="45"/>
      <c r="OVZ1042" s="45"/>
      <c r="OWA1042" s="45"/>
      <c r="OWB1042" s="45"/>
      <c r="OWC1042" s="45"/>
      <c r="OWD1042" s="45"/>
      <c r="OWE1042" s="45"/>
      <c r="OWF1042" s="45"/>
      <c r="OWG1042" s="45"/>
      <c r="OWH1042" s="45"/>
      <c r="OWI1042" s="45"/>
      <c r="OWJ1042" s="45"/>
      <c r="OWK1042" s="45"/>
      <c r="OWL1042" s="45"/>
      <c r="OWM1042" s="45"/>
      <c r="OWN1042" s="45"/>
      <c r="OWO1042" s="45"/>
      <c r="OWP1042" s="45"/>
      <c r="OWQ1042" s="45"/>
      <c r="OWR1042" s="45"/>
      <c r="OWS1042" s="45"/>
      <c r="OWT1042" s="45"/>
      <c r="OWU1042" s="45"/>
      <c r="OWV1042" s="45"/>
      <c r="OWW1042" s="45"/>
      <c r="OWX1042" s="45"/>
      <c r="OWY1042" s="45"/>
      <c r="OWZ1042" s="45"/>
      <c r="OXA1042" s="45"/>
      <c r="OXB1042" s="45"/>
      <c r="OXC1042" s="45"/>
      <c r="OXD1042" s="45"/>
      <c r="OXE1042" s="45"/>
      <c r="OXF1042" s="45"/>
      <c r="OXG1042" s="45"/>
      <c r="OXH1042" s="45"/>
      <c r="OXI1042" s="45"/>
      <c r="OXJ1042" s="45"/>
      <c r="OXK1042" s="45"/>
      <c r="OXL1042" s="45"/>
      <c r="OXM1042" s="45"/>
      <c r="OXN1042" s="45"/>
      <c r="OXO1042" s="45"/>
      <c r="OXP1042" s="45"/>
      <c r="OXQ1042" s="45"/>
      <c r="OXR1042" s="45"/>
      <c r="OXS1042" s="45"/>
      <c r="OXT1042" s="45"/>
      <c r="OXU1042" s="45"/>
      <c r="OXV1042" s="45"/>
      <c r="OXW1042" s="45"/>
      <c r="OXX1042" s="45"/>
      <c r="OXY1042" s="45"/>
      <c r="OXZ1042" s="45"/>
      <c r="OYA1042" s="45"/>
      <c r="OYB1042" s="45"/>
      <c r="OYC1042" s="45"/>
      <c r="OYD1042" s="45"/>
      <c r="OYE1042" s="45"/>
      <c r="OYF1042" s="45"/>
      <c r="OYG1042" s="45"/>
      <c r="OYH1042" s="45"/>
      <c r="OYI1042" s="45"/>
      <c r="OYJ1042" s="45"/>
      <c r="OYK1042" s="45"/>
      <c r="OYL1042" s="45"/>
      <c r="OYM1042" s="45"/>
      <c r="OYN1042" s="45"/>
      <c r="OYO1042" s="45"/>
      <c r="OYP1042" s="45"/>
      <c r="OYQ1042" s="45"/>
      <c r="OYR1042" s="45"/>
      <c r="OYS1042" s="45"/>
      <c r="OYT1042" s="45"/>
      <c r="OYU1042" s="45"/>
      <c r="OYV1042" s="45"/>
      <c r="OYW1042" s="45"/>
      <c r="OYX1042" s="45"/>
      <c r="OYY1042" s="45"/>
      <c r="OYZ1042" s="45"/>
      <c r="OZA1042" s="45"/>
      <c r="OZB1042" s="45"/>
      <c r="OZC1042" s="45"/>
      <c r="OZD1042" s="45"/>
      <c r="OZE1042" s="45"/>
      <c r="OZF1042" s="45"/>
      <c r="OZG1042" s="45"/>
      <c r="OZH1042" s="45"/>
      <c r="OZI1042" s="45"/>
      <c r="OZJ1042" s="45"/>
      <c r="OZK1042" s="45"/>
      <c r="OZL1042" s="45"/>
      <c r="OZM1042" s="45"/>
      <c r="OZN1042" s="45"/>
      <c r="OZO1042" s="45"/>
      <c r="OZP1042" s="45"/>
      <c r="OZQ1042" s="45"/>
      <c r="OZR1042" s="45"/>
      <c r="OZS1042" s="45"/>
      <c r="OZT1042" s="45"/>
      <c r="OZU1042" s="45"/>
      <c r="OZV1042" s="45"/>
      <c r="OZW1042" s="45"/>
      <c r="OZX1042" s="45"/>
      <c r="OZY1042" s="45"/>
      <c r="OZZ1042" s="45"/>
      <c r="PAA1042" s="45"/>
      <c r="PAB1042" s="45"/>
      <c r="PAC1042" s="45"/>
      <c r="PAD1042" s="45"/>
      <c r="PAE1042" s="45"/>
      <c r="PAF1042" s="45"/>
      <c r="PAG1042" s="45"/>
      <c r="PAH1042" s="45"/>
      <c r="PAI1042" s="45"/>
      <c r="PAJ1042" s="45"/>
      <c r="PAK1042" s="45"/>
      <c r="PAL1042" s="45"/>
      <c r="PAM1042" s="45"/>
      <c r="PAN1042" s="45"/>
      <c r="PAO1042" s="45"/>
      <c r="PAP1042" s="45"/>
      <c r="PAQ1042" s="45"/>
      <c r="PAR1042" s="45"/>
      <c r="PAS1042" s="45"/>
      <c r="PAT1042" s="45"/>
      <c r="PAU1042" s="45"/>
      <c r="PAV1042" s="45"/>
      <c r="PAW1042" s="45"/>
      <c r="PAX1042" s="45"/>
      <c r="PAY1042" s="45"/>
      <c r="PAZ1042" s="45"/>
      <c r="PBA1042" s="45"/>
      <c r="PBB1042" s="45"/>
      <c r="PBC1042" s="45"/>
      <c r="PBD1042" s="45"/>
      <c r="PBE1042" s="45"/>
      <c r="PBF1042" s="45"/>
      <c r="PBG1042" s="45"/>
      <c r="PBH1042" s="45"/>
      <c r="PBI1042" s="45"/>
      <c r="PBJ1042" s="45"/>
      <c r="PBK1042" s="45"/>
      <c r="PBL1042" s="45"/>
      <c r="PBM1042" s="45"/>
      <c r="PBN1042" s="45"/>
      <c r="PBO1042" s="45"/>
      <c r="PBP1042" s="45"/>
      <c r="PBQ1042" s="45"/>
      <c r="PBR1042" s="45"/>
      <c r="PBS1042" s="45"/>
      <c r="PBT1042" s="45"/>
      <c r="PBU1042" s="45"/>
      <c r="PBV1042" s="45"/>
      <c r="PBW1042" s="45"/>
      <c r="PBX1042" s="45"/>
      <c r="PBY1042" s="45"/>
      <c r="PBZ1042" s="45"/>
      <c r="PCA1042" s="45"/>
      <c r="PCB1042" s="45"/>
      <c r="PCC1042" s="45"/>
      <c r="PCD1042" s="45"/>
      <c r="PCE1042" s="45"/>
      <c r="PCF1042" s="45"/>
      <c r="PCG1042" s="45"/>
      <c r="PCH1042" s="45"/>
      <c r="PCI1042" s="45"/>
      <c r="PCJ1042" s="45"/>
      <c r="PCK1042" s="45"/>
      <c r="PCL1042" s="45"/>
      <c r="PCM1042" s="45"/>
      <c r="PCN1042" s="45"/>
      <c r="PCO1042" s="45"/>
      <c r="PCP1042" s="45"/>
      <c r="PCQ1042" s="45"/>
      <c r="PCR1042" s="45"/>
      <c r="PCS1042" s="45"/>
      <c r="PCT1042" s="45"/>
      <c r="PCU1042" s="45"/>
      <c r="PCV1042" s="45"/>
      <c r="PCW1042" s="45"/>
      <c r="PCX1042" s="45"/>
      <c r="PCY1042" s="45"/>
      <c r="PCZ1042" s="45"/>
      <c r="PDA1042" s="45"/>
      <c r="PDB1042" s="45"/>
      <c r="PDC1042" s="45"/>
      <c r="PDD1042" s="45"/>
      <c r="PDE1042" s="45"/>
      <c r="PDF1042" s="45"/>
      <c r="PDG1042" s="45"/>
      <c r="PDH1042" s="45"/>
      <c r="PDI1042" s="45"/>
      <c r="PDJ1042" s="45"/>
      <c r="PDK1042" s="45"/>
      <c r="PDL1042" s="45"/>
      <c r="PDM1042" s="45"/>
      <c r="PDN1042" s="45"/>
      <c r="PDO1042" s="45"/>
      <c r="PDP1042" s="45"/>
      <c r="PDQ1042" s="45"/>
      <c r="PDR1042" s="45"/>
      <c r="PDS1042" s="45"/>
      <c r="PDT1042" s="45"/>
      <c r="PDU1042" s="45"/>
      <c r="PDV1042" s="45"/>
      <c r="PDW1042" s="45"/>
      <c r="PDX1042" s="45"/>
      <c r="PDY1042" s="45"/>
      <c r="PDZ1042" s="45"/>
      <c r="PEA1042" s="45"/>
      <c r="PEB1042" s="45"/>
      <c r="PEC1042" s="45"/>
      <c r="PED1042" s="45"/>
      <c r="PEE1042" s="45"/>
      <c r="PEF1042" s="45"/>
      <c r="PEG1042" s="45"/>
      <c r="PEH1042" s="45"/>
      <c r="PEI1042" s="45"/>
      <c r="PEJ1042" s="45"/>
      <c r="PEK1042" s="45"/>
      <c r="PEL1042" s="45"/>
      <c r="PEM1042" s="45"/>
      <c r="PEN1042" s="45"/>
      <c r="PEO1042" s="45"/>
      <c r="PEP1042" s="45"/>
      <c r="PEQ1042" s="45"/>
      <c r="PER1042" s="45"/>
      <c r="PES1042" s="45"/>
      <c r="PET1042" s="45"/>
      <c r="PEU1042" s="45"/>
      <c r="PEV1042" s="45"/>
      <c r="PEW1042" s="45"/>
      <c r="PEX1042" s="45"/>
      <c r="PEY1042" s="45"/>
      <c r="PEZ1042" s="45"/>
      <c r="PFA1042" s="45"/>
      <c r="PFB1042" s="45"/>
      <c r="PFC1042" s="45"/>
      <c r="PFD1042" s="45"/>
      <c r="PFE1042" s="45"/>
      <c r="PFF1042" s="45"/>
      <c r="PFG1042" s="45"/>
      <c r="PFH1042" s="45"/>
      <c r="PFI1042" s="45"/>
      <c r="PFJ1042" s="45"/>
      <c r="PFK1042" s="45"/>
      <c r="PFL1042" s="45"/>
      <c r="PFM1042" s="45"/>
      <c r="PFN1042" s="45"/>
      <c r="PFO1042" s="45"/>
      <c r="PFP1042" s="45"/>
      <c r="PFQ1042" s="45"/>
      <c r="PFR1042" s="45"/>
      <c r="PFS1042" s="45"/>
      <c r="PFT1042" s="45"/>
      <c r="PFU1042" s="45"/>
      <c r="PFV1042" s="45"/>
      <c r="PFW1042" s="45"/>
      <c r="PFX1042" s="45"/>
      <c r="PFY1042" s="45"/>
      <c r="PFZ1042" s="45"/>
      <c r="PGA1042" s="45"/>
      <c r="PGB1042" s="45"/>
      <c r="PGC1042" s="45"/>
      <c r="PGD1042" s="45"/>
      <c r="PGE1042" s="45"/>
      <c r="PGF1042" s="45"/>
      <c r="PGG1042" s="45"/>
      <c r="PGH1042" s="45"/>
      <c r="PGI1042" s="45"/>
      <c r="PGJ1042" s="45"/>
      <c r="PGK1042" s="45"/>
      <c r="PGL1042" s="45"/>
      <c r="PGM1042" s="45"/>
      <c r="PGN1042" s="45"/>
      <c r="PGO1042" s="45"/>
      <c r="PGP1042" s="45"/>
      <c r="PGQ1042" s="45"/>
      <c r="PGR1042" s="45"/>
      <c r="PGS1042" s="45"/>
      <c r="PGT1042" s="45"/>
      <c r="PGU1042" s="45"/>
      <c r="PGV1042" s="45"/>
      <c r="PGW1042" s="45"/>
      <c r="PGX1042" s="45"/>
      <c r="PGY1042" s="45"/>
      <c r="PGZ1042" s="45"/>
      <c r="PHA1042" s="45"/>
      <c r="PHB1042" s="45"/>
      <c r="PHC1042" s="45"/>
      <c r="PHD1042" s="45"/>
      <c r="PHE1042" s="45"/>
      <c r="PHF1042" s="45"/>
      <c r="PHG1042" s="45"/>
      <c r="PHH1042" s="45"/>
      <c r="PHI1042" s="45"/>
      <c r="PHJ1042" s="45"/>
      <c r="PHK1042" s="45"/>
      <c r="PHL1042" s="45"/>
      <c r="PHM1042" s="45"/>
      <c r="PHN1042" s="45"/>
      <c r="PHO1042" s="45"/>
      <c r="PHP1042" s="45"/>
      <c r="PHQ1042" s="45"/>
      <c r="PHR1042" s="45"/>
      <c r="PHS1042" s="45"/>
      <c r="PHT1042" s="45"/>
      <c r="PHU1042" s="45"/>
      <c r="PHV1042" s="45"/>
      <c r="PHW1042" s="45"/>
      <c r="PHX1042" s="45"/>
      <c r="PHY1042" s="45"/>
      <c r="PHZ1042" s="45"/>
      <c r="PIA1042" s="45"/>
      <c r="PIB1042" s="45"/>
      <c r="PIC1042" s="45"/>
      <c r="PID1042" s="45"/>
      <c r="PIE1042" s="45"/>
      <c r="PIF1042" s="45"/>
      <c r="PIG1042" s="45"/>
      <c r="PIH1042" s="45"/>
      <c r="PII1042" s="45"/>
      <c r="PIJ1042" s="45"/>
      <c r="PIK1042" s="45"/>
      <c r="PIL1042" s="45"/>
      <c r="PIM1042" s="45"/>
      <c r="PIN1042" s="45"/>
      <c r="PIO1042" s="45"/>
      <c r="PIP1042" s="45"/>
      <c r="PIQ1042" s="45"/>
      <c r="PIR1042" s="45"/>
      <c r="PIS1042" s="45"/>
      <c r="PIT1042" s="45"/>
      <c r="PIU1042" s="45"/>
      <c r="PIV1042" s="45"/>
      <c r="PIW1042" s="45"/>
      <c r="PIX1042" s="45"/>
      <c r="PIY1042" s="45"/>
      <c r="PIZ1042" s="45"/>
      <c r="PJA1042" s="45"/>
      <c r="PJB1042" s="45"/>
      <c r="PJC1042" s="45"/>
      <c r="PJD1042" s="45"/>
      <c r="PJE1042" s="45"/>
      <c r="PJF1042" s="45"/>
      <c r="PJG1042" s="45"/>
      <c r="PJH1042" s="45"/>
      <c r="PJI1042" s="45"/>
      <c r="PJJ1042" s="45"/>
      <c r="PJK1042" s="45"/>
      <c r="PJL1042" s="45"/>
      <c r="PJM1042" s="45"/>
      <c r="PJN1042" s="45"/>
      <c r="PJO1042" s="45"/>
      <c r="PJP1042" s="45"/>
      <c r="PJQ1042" s="45"/>
      <c r="PJR1042" s="45"/>
      <c r="PJS1042" s="45"/>
      <c r="PJT1042" s="45"/>
      <c r="PJU1042" s="45"/>
      <c r="PJV1042" s="45"/>
      <c r="PJW1042" s="45"/>
      <c r="PJX1042" s="45"/>
      <c r="PJY1042" s="45"/>
      <c r="PJZ1042" s="45"/>
      <c r="PKA1042" s="45"/>
      <c r="PKB1042" s="45"/>
      <c r="PKC1042" s="45"/>
      <c r="PKD1042" s="45"/>
      <c r="PKE1042" s="45"/>
      <c r="PKF1042" s="45"/>
      <c r="PKG1042" s="45"/>
      <c r="PKH1042" s="45"/>
      <c r="PKI1042" s="45"/>
      <c r="PKJ1042" s="45"/>
      <c r="PKK1042" s="45"/>
      <c r="PKL1042" s="45"/>
      <c r="PKM1042" s="45"/>
      <c r="PKN1042" s="45"/>
      <c r="PKO1042" s="45"/>
      <c r="PKP1042" s="45"/>
      <c r="PKQ1042" s="45"/>
      <c r="PKR1042" s="45"/>
      <c r="PKS1042" s="45"/>
      <c r="PKT1042" s="45"/>
      <c r="PKU1042" s="45"/>
      <c r="PKV1042" s="45"/>
      <c r="PKW1042" s="45"/>
      <c r="PKX1042" s="45"/>
      <c r="PKY1042" s="45"/>
      <c r="PKZ1042" s="45"/>
      <c r="PLA1042" s="45"/>
      <c r="PLB1042" s="45"/>
      <c r="PLC1042" s="45"/>
      <c r="PLD1042" s="45"/>
      <c r="PLE1042" s="45"/>
      <c r="PLF1042" s="45"/>
      <c r="PLG1042" s="45"/>
      <c r="PLH1042" s="45"/>
      <c r="PLI1042" s="45"/>
      <c r="PLJ1042" s="45"/>
      <c r="PLK1042" s="45"/>
      <c r="PLL1042" s="45"/>
      <c r="PLM1042" s="45"/>
      <c r="PLN1042" s="45"/>
      <c r="PLO1042" s="45"/>
      <c r="PLP1042" s="45"/>
      <c r="PLQ1042" s="45"/>
      <c r="PLR1042" s="45"/>
      <c r="PLS1042" s="45"/>
      <c r="PLT1042" s="45"/>
      <c r="PLU1042" s="45"/>
      <c r="PLV1042" s="45"/>
      <c r="PLW1042" s="45"/>
      <c r="PLX1042" s="45"/>
      <c r="PLY1042" s="45"/>
      <c r="PLZ1042" s="45"/>
      <c r="PMA1042" s="45"/>
      <c r="PMB1042" s="45"/>
      <c r="PMC1042" s="45"/>
      <c r="PMD1042" s="45"/>
      <c r="PME1042" s="45"/>
      <c r="PMF1042" s="45"/>
      <c r="PMG1042" s="45"/>
      <c r="PMH1042" s="45"/>
      <c r="PMI1042" s="45"/>
      <c r="PMJ1042" s="45"/>
      <c r="PMK1042" s="45"/>
      <c r="PML1042" s="45"/>
      <c r="PMM1042" s="45"/>
      <c r="PMN1042" s="45"/>
      <c r="PMO1042" s="45"/>
      <c r="PMP1042" s="45"/>
      <c r="PMQ1042" s="45"/>
      <c r="PMR1042" s="45"/>
      <c r="PMS1042" s="45"/>
      <c r="PMT1042" s="45"/>
      <c r="PMU1042" s="45"/>
      <c r="PMV1042" s="45"/>
      <c r="PMW1042" s="45"/>
      <c r="PMX1042" s="45"/>
      <c r="PMY1042" s="45"/>
      <c r="PMZ1042" s="45"/>
      <c r="PNA1042" s="45"/>
      <c r="PNB1042" s="45"/>
      <c r="PNC1042" s="45"/>
      <c r="PND1042" s="45"/>
      <c r="PNE1042" s="45"/>
      <c r="PNF1042" s="45"/>
      <c r="PNG1042" s="45"/>
      <c r="PNH1042" s="45"/>
      <c r="PNI1042" s="45"/>
      <c r="PNJ1042" s="45"/>
      <c r="PNK1042" s="45"/>
      <c r="PNL1042" s="45"/>
      <c r="PNM1042" s="45"/>
      <c r="PNN1042" s="45"/>
      <c r="PNO1042" s="45"/>
      <c r="PNP1042" s="45"/>
      <c r="PNQ1042" s="45"/>
      <c r="PNR1042" s="45"/>
      <c r="PNS1042" s="45"/>
      <c r="PNT1042" s="45"/>
      <c r="PNU1042" s="45"/>
      <c r="PNV1042" s="45"/>
      <c r="PNW1042" s="45"/>
      <c r="PNX1042" s="45"/>
      <c r="PNY1042" s="45"/>
      <c r="PNZ1042" s="45"/>
      <c r="POA1042" s="45"/>
      <c r="POB1042" s="45"/>
      <c r="POC1042" s="45"/>
      <c r="POD1042" s="45"/>
      <c r="POE1042" s="45"/>
      <c r="POF1042" s="45"/>
      <c r="POG1042" s="45"/>
      <c r="POH1042" s="45"/>
      <c r="POI1042" s="45"/>
      <c r="POJ1042" s="45"/>
      <c r="POK1042" s="45"/>
      <c r="POL1042" s="45"/>
      <c r="POM1042" s="45"/>
      <c r="PON1042" s="45"/>
      <c r="POO1042" s="45"/>
      <c r="POP1042" s="45"/>
      <c r="POQ1042" s="45"/>
      <c r="POR1042" s="45"/>
      <c r="POS1042" s="45"/>
      <c r="POT1042" s="45"/>
      <c r="POU1042" s="45"/>
      <c r="POV1042" s="45"/>
      <c r="POW1042" s="45"/>
      <c r="POX1042" s="45"/>
      <c r="POY1042" s="45"/>
      <c r="POZ1042" s="45"/>
      <c r="PPA1042" s="45"/>
      <c r="PPB1042" s="45"/>
      <c r="PPC1042" s="45"/>
      <c r="PPD1042" s="45"/>
      <c r="PPE1042" s="45"/>
      <c r="PPF1042" s="45"/>
      <c r="PPG1042" s="45"/>
      <c r="PPH1042" s="45"/>
      <c r="PPI1042" s="45"/>
      <c r="PPJ1042" s="45"/>
      <c r="PPK1042" s="45"/>
      <c r="PPL1042" s="45"/>
      <c r="PPM1042" s="45"/>
      <c r="PPN1042" s="45"/>
      <c r="PPO1042" s="45"/>
      <c r="PPP1042" s="45"/>
      <c r="PPQ1042" s="45"/>
      <c r="PPR1042" s="45"/>
      <c r="PPS1042" s="45"/>
      <c r="PPT1042" s="45"/>
      <c r="PPU1042" s="45"/>
      <c r="PPV1042" s="45"/>
      <c r="PPW1042" s="45"/>
      <c r="PPX1042" s="45"/>
      <c r="PPY1042" s="45"/>
      <c r="PPZ1042" s="45"/>
      <c r="PQA1042" s="45"/>
      <c r="PQB1042" s="45"/>
      <c r="PQC1042" s="45"/>
      <c r="PQD1042" s="45"/>
      <c r="PQE1042" s="45"/>
      <c r="PQF1042" s="45"/>
      <c r="PQG1042" s="45"/>
      <c r="PQH1042" s="45"/>
      <c r="PQI1042" s="45"/>
      <c r="PQJ1042" s="45"/>
      <c r="PQK1042" s="45"/>
      <c r="PQL1042" s="45"/>
      <c r="PQM1042" s="45"/>
      <c r="PQN1042" s="45"/>
      <c r="PQO1042" s="45"/>
      <c r="PQP1042" s="45"/>
      <c r="PQQ1042" s="45"/>
      <c r="PQR1042" s="45"/>
      <c r="PQS1042" s="45"/>
      <c r="PQT1042" s="45"/>
      <c r="PQU1042" s="45"/>
      <c r="PQV1042" s="45"/>
      <c r="PQW1042" s="45"/>
      <c r="PQX1042" s="45"/>
      <c r="PQY1042" s="45"/>
      <c r="PQZ1042" s="45"/>
      <c r="PRA1042" s="45"/>
      <c r="PRB1042" s="45"/>
      <c r="PRC1042" s="45"/>
      <c r="PRD1042" s="45"/>
      <c r="PRE1042" s="45"/>
      <c r="PRF1042" s="45"/>
      <c r="PRG1042" s="45"/>
      <c r="PRH1042" s="45"/>
      <c r="PRI1042" s="45"/>
      <c r="PRJ1042" s="45"/>
      <c r="PRK1042" s="45"/>
      <c r="PRL1042" s="45"/>
      <c r="PRM1042" s="45"/>
      <c r="PRN1042" s="45"/>
      <c r="PRO1042" s="45"/>
      <c r="PRP1042" s="45"/>
      <c r="PRQ1042" s="45"/>
      <c r="PRR1042" s="45"/>
      <c r="PRS1042" s="45"/>
      <c r="PRT1042" s="45"/>
      <c r="PRU1042" s="45"/>
      <c r="PRV1042" s="45"/>
      <c r="PRW1042" s="45"/>
      <c r="PRX1042" s="45"/>
      <c r="PRY1042" s="45"/>
      <c r="PRZ1042" s="45"/>
      <c r="PSA1042" s="45"/>
      <c r="PSB1042" s="45"/>
      <c r="PSC1042" s="45"/>
      <c r="PSD1042" s="45"/>
      <c r="PSE1042" s="45"/>
      <c r="PSF1042" s="45"/>
      <c r="PSG1042" s="45"/>
      <c r="PSH1042" s="45"/>
      <c r="PSI1042" s="45"/>
      <c r="PSJ1042" s="45"/>
      <c r="PSK1042" s="45"/>
      <c r="PSL1042" s="45"/>
      <c r="PSM1042" s="45"/>
      <c r="PSN1042" s="45"/>
      <c r="PSO1042" s="45"/>
      <c r="PSP1042" s="45"/>
      <c r="PSQ1042" s="45"/>
      <c r="PSR1042" s="45"/>
      <c r="PSS1042" s="45"/>
      <c r="PST1042" s="45"/>
      <c r="PSU1042" s="45"/>
      <c r="PSV1042" s="45"/>
      <c r="PSW1042" s="45"/>
      <c r="PSX1042" s="45"/>
      <c r="PSY1042" s="45"/>
      <c r="PSZ1042" s="45"/>
      <c r="PTA1042" s="45"/>
      <c r="PTB1042" s="45"/>
      <c r="PTC1042" s="45"/>
      <c r="PTD1042" s="45"/>
      <c r="PTE1042" s="45"/>
      <c r="PTF1042" s="45"/>
      <c r="PTG1042" s="45"/>
      <c r="PTH1042" s="45"/>
      <c r="PTI1042" s="45"/>
      <c r="PTJ1042" s="45"/>
      <c r="PTK1042" s="45"/>
      <c r="PTL1042" s="45"/>
      <c r="PTM1042" s="45"/>
      <c r="PTN1042" s="45"/>
      <c r="PTO1042" s="45"/>
      <c r="PTP1042" s="45"/>
      <c r="PTQ1042" s="45"/>
      <c r="PTR1042" s="45"/>
      <c r="PTS1042" s="45"/>
      <c r="PTT1042" s="45"/>
      <c r="PTU1042" s="45"/>
      <c r="PTV1042" s="45"/>
      <c r="PTW1042" s="45"/>
      <c r="PTX1042" s="45"/>
      <c r="PTY1042" s="45"/>
      <c r="PTZ1042" s="45"/>
      <c r="PUA1042" s="45"/>
      <c r="PUB1042" s="45"/>
      <c r="PUC1042" s="45"/>
      <c r="PUD1042" s="45"/>
      <c r="PUE1042" s="45"/>
      <c r="PUF1042" s="45"/>
      <c r="PUG1042" s="45"/>
      <c r="PUH1042" s="45"/>
      <c r="PUI1042" s="45"/>
      <c r="PUJ1042" s="45"/>
      <c r="PUK1042" s="45"/>
      <c r="PUL1042" s="45"/>
      <c r="PUM1042" s="45"/>
      <c r="PUN1042" s="45"/>
      <c r="PUO1042" s="45"/>
      <c r="PUP1042" s="45"/>
      <c r="PUQ1042" s="45"/>
      <c r="PUR1042" s="45"/>
      <c r="PUS1042" s="45"/>
      <c r="PUT1042" s="45"/>
      <c r="PUU1042" s="45"/>
      <c r="PUV1042" s="45"/>
      <c r="PUW1042" s="45"/>
      <c r="PUX1042" s="45"/>
      <c r="PUY1042" s="45"/>
      <c r="PUZ1042" s="45"/>
      <c r="PVA1042" s="45"/>
      <c r="PVB1042" s="45"/>
      <c r="PVC1042" s="45"/>
      <c r="PVD1042" s="45"/>
      <c r="PVE1042" s="45"/>
      <c r="PVF1042" s="45"/>
      <c r="PVG1042" s="45"/>
      <c r="PVH1042" s="45"/>
      <c r="PVI1042" s="45"/>
      <c r="PVJ1042" s="45"/>
      <c r="PVK1042" s="45"/>
      <c r="PVL1042" s="45"/>
      <c r="PVM1042" s="45"/>
      <c r="PVN1042" s="45"/>
      <c r="PVO1042" s="45"/>
      <c r="PVP1042" s="45"/>
      <c r="PVQ1042" s="45"/>
      <c r="PVR1042" s="45"/>
      <c r="PVS1042" s="45"/>
      <c r="PVT1042" s="45"/>
      <c r="PVU1042" s="45"/>
      <c r="PVV1042" s="45"/>
      <c r="PVW1042" s="45"/>
      <c r="PVX1042" s="45"/>
      <c r="PVY1042" s="45"/>
      <c r="PVZ1042" s="45"/>
      <c r="PWA1042" s="45"/>
      <c r="PWB1042" s="45"/>
      <c r="PWC1042" s="45"/>
      <c r="PWD1042" s="45"/>
      <c r="PWE1042" s="45"/>
      <c r="PWF1042" s="45"/>
      <c r="PWG1042" s="45"/>
      <c r="PWH1042" s="45"/>
      <c r="PWI1042" s="45"/>
      <c r="PWJ1042" s="45"/>
      <c r="PWK1042" s="45"/>
      <c r="PWL1042" s="45"/>
      <c r="PWM1042" s="45"/>
      <c r="PWN1042" s="45"/>
      <c r="PWO1042" s="45"/>
      <c r="PWP1042" s="45"/>
      <c r="PWQ1042" s="45"/>
      <c r="PWR1042" s="45"/>
      <c r="PWS1042" s="45"/>
      <c r="PWT1042" s="45"/>
      <c r="PWU1042" s="45"/>
      <c r="PWV1042" s="45"/>
      <c r="PWW1042" s="45"/>
      <c r="PWX1042" s="45"/>
      <c r="PWY1042" s="45"/>
      <c r="PWZ1042" s="45"/>
      <c r="PXA1042" s="45"/>
      <c r="PXB1042" s="45"/>
      <c r="PXC1042" s="45"/>
      <c r="PXD1042" s="45"/>
      <c r="PXE1042" s="45"/>
      <c r="PXF1042" s="45"/>
      <c r="PXG1042" s="45"/>
      <c r="PXH1042" s="45"/>
      <c r="PXI1042" s="45"/>
      <c r="PXJ1042" s="45"/>
      <c r="PXK1042" s="45"/>
      <c r="PXL1042" s="45"/>
      <c r="PXM1042" s="45"/>
      <c r="PXN1042" s="45"/>
      <c r="PXO1042" s="45"/>
      <c r="PXP1042" s="45"/>
      <c r="PXQ1042" s="45"/>
      <c r="PXR1042" s="45"/>
      <c r="PXS1042" s="45"/>
      <c r="PXT1042" s="45"/>
      <c r="PXU1042" s="45"/>
      <c r="PXV1042" s="45"/>
      <c r="PXW1042" s="45"/>
      <c r="PXX1042" s="45"/>
      <c r="PXY1042" s="45"/>
      <c r="PXZ1042" s="45"/>
      <c r="PYA1042" s="45"/>
      <c r="PYB1042" s="45"/>
      <c r="PYC1042" s="45"/>
      <c r="PYD1042" s="45"/>
      <c r="PYE1042" s="45"/>
      <c r="PYF1042" s="45"/>
      <c r="PYG1042" s="45"/>
      <c r="PYH1042" s="45"/>
      <c r="PYI1042" s="45"/>
      <c r="PYJ1042" s="45"/>
      <c r="PYK1042" s="45"/>
      <c r="PYL1042" s="45"/>
      <c r="PYM1042" s="45"/>
      <c r="PYN1042" s="45"/>
      <c r="PYO1042" s="45"/>
      <c r="PYP1042" s="45"/>
      <c r="PYQ1042" s="45"/>
      <c r="PYR1042" s="45"/>
      <c r="PYS1042" s="45"/>
      <c r="PYT1042" s="45"/>
      <c r="PYU1042" s="45"/>
      <c r="PYV1042" s="45"/>
      <c r="PYW1042" s="45"/>
      <c r="PYX1042" s="45"/>
      <c r="PYY1042" s="45"/>
      <c r="PYZ1042" s="45"/>
      <c r="PZA1042" s="45"/>
      <c r="PZB1042" s="45"/>
      <c r="PZC1042" s="45"/>
      <c r="PZD1042" s="45"/>
      <c r="PZE1042" s="45"/>
      <c r="PZF1042" s="45"/>
      <c r="PZG1042" s="45"/>
      <c r="PZH1042" s="45"/>
      <c r="PZI1042" s="45"/>
      <c r="PZJ1042" s="45"/>
      <c r="PZK1042" s="45"/>
      <c r="PZL1042" s="45"/>
      <c r="PZM1042" s="45"/>
      <c r="PZN1042" s="45"/>
      <c r="PZO1042" s="45"/>
      <c r="PZP1042" s="45"/>
      <c r="PZQ1042" s="45"/>
      <c r="PZR1042" s="45"/>
      <c r="PZS1042" s="45"/>
      <c r="PZT1042" s="45"/>
      <c r="PZU1042" s="45"/>
      <c r="PZV1042" s="45"/>
      <c r="PZW1042" s="45"/>
      <c r="PZX1042" s="45"/>
      <c r="PZY1042" s="45"/>
      <c r="PZZ1042" s="45"/>
      <c r="QAA1042" s="45"/>
      <c r="QAB1042" s="45"/>
      <c r="QAC1042" s="45"/>
      <c r="QAD1042" s="45"/>
      <c r="QAE1042" s="45"/>
      <c r="QAF1042" s="45"/>
      <c r="QAG1042" s="45"/>
      <c r="QAH1042" s="45"/>
      <c r="QAI1042" s="45"/>
      <c r="QAJ1042" s="45"/>
      <c r="QAK1042" s="45"/>
      <c r="QAL1042" s="45"/>
      <c r="QAM1042" s="45"/>
      <c r="QAN1042" s="45"/>
      <c r="QAO1042" s="45"/>
      <c r="QAP1042" s="45"/>
      <c r="QAQ1042" s="45"/>
      <c r="QAR1042" s="45"/>
      <c r="QAS1042" s="45"/>
      <c r="QAT1042" s="45"/>
      <c r="QAU1042" s="45"/>
      <c r="QAV1042" s="45"/>
      <c r="QAW1042" s="45"/>
      <c r="QAX1042" s="45"/>
      <c r="QAY1042" s="45"/>
      <c r="QAZ1042" s="45"/>
      <c r="QBA1042" s="45"/>
      <c r="QBB1042" s="45"/>
      <c r="QBC1042" s="45"/>
      <c r="QBD1042" s="45"/>
      <c r="QBE1042" s="45"/>
      <c r="QBF1042" s="45"/>
      <c r="QBG1042" s="45"/>
      <c r="QBH1042" s="45"/>
      <c r="QBI1042" s="45"/>
      <c r="QBJ1042" s="45"/>
      <c r="QBK1042" s="45"/>
      <c r="QBL1042" s="45"/>
      <c r="QBM1042" s="45"/>
      <c r="QBN1042" s="45"/>
      <c r="QBO1042" s="45"/>
      <c r="QBP1042" s="45"/>
      <c r="QBQ1042" s="45"/>
      <c r="QBR1042" s="45"/>
      <c r="QBS1042" s="45"/>
      <c r="QBT1042" s="45"/>
      <c r="QBU1042" s="45"/>
      <c r="QBV1042" s="45"/>
      <c r="QBW1042" s="45"/>
      <c r="QBX1042" s="45"/>
      <c r="QBY1042" s="45"/>
      <c r="QBZ1042" s="45"/>
      <c r="QCA1042" s="45"/>
      <c r="QCB1042" s="45"/>
      <c r="QCC1042" s="45"/>
      <c r="QCD1042" s="45"/>
      <c r="QCE1042" s="45"/>
      <c r="QCF1042" s="45"/>
      <c r="QCG1042" s="45"/>
      <c r="QCH1042" s="45"/>
      <c r="QCI1042" s="45"/>
      <c r="QCJ1042" s="45"/>
      <c r="QCK1042" s="45"/>
      <c r="QCL1042" s="45"/>
      <c r="QCM1042" s="45"/>
      <c r="QCN1042" s="45"/>
      <c r="QCO1042" s="45"/>
      <c r="QCP1042" s="45"/>
      <c r="QCQ1042" s="45"/>
      <c r="QCR1042" s="45"/>
      <c r="QCS1042" s="45"/>
      <c r="QCT1042" s="45"/>
      <c r="QCU1042" s="45"/>
      <c r="QCV1042" s="45"/>
      <c r="QCW1042" s="45"/>
      <c r="QCX1042" s="45"/>
      <c r="QCY1042" s="45"/>
      <c r="QCZ1042" s="45"/>
      <c r="QDA1042" s="45"/>
      <c r="QDB1042" s="45"/>
      <c r="QDC1042" s="45"/>
      <c r="QDD1042" s="45"/>
      <c r="QDE1042" s="45"/>
      <c r="QDF1042" s="45"/>
      <c r="QDG1042" s="45"/>
      <c r="QDH1042" s="45"/>
      <c r="QDI1042" s="45"/>
      <c r="QDJ1042" s="45"/>
      <c r="QDK1042" s="45"/>
      <c r="QDL1042" s="45"/>
      <c r="QDM1042" s="45"/>
      <c r="QDN1042" s="45"/>
      <c r="QDO1042" s="45"/>
      <c r="QDP1042" s="45"/>
      <c r="QDQ1042" s="45"/>
      <c r="QDR1042" s="45"/>
      <c r="QDS1042" s="45"/>
      <c r="QDT1042" s="45"/>
      <c r="QDU1042" s="45"/>
      <c r="QDV1042" s="45"/>
      <c r="QDW1042" s="45"/>
      <c r="QDX1042" s="45"/>
      <c r="QDY1042" s="45"/>
      <c r="QDZ1042" s="45"/>
      <c r="QEA1042" s="45"/>
      <c r="QEB1042" s="45"/>
      <c r="QEC1042" s="45"/>
      <c r="QED1042" s="45"/>
      <c r="QEE1042" s="45"/>
      <c r="QEF1042" s="45"/>
      <c r="QEG1042" s="45"/>
      <c r="QEH1042" s="45"/>
      <c r="QEI1042" s="45"/>
      <c r="QEJ1042" s="45"/>
      <c r="QEK1042" s="45"/>
      <c r="QEL1042" s="45"/>
      <c r="QEM1042" s="45"/>
      <c r="QEN1042" s="45"/>
      <c r="QEO1042" s="45"/>
      <c r="QEP1042" s="45"/>
      <c r="QEQ1042" s="45"/>
      <c r="QER1042" s="45"/>
      <c r="QES1042" s="45"/>
      <c r="QET1042" s="45"/>
      <c r="QEU1042" s="45"/>
      <c r="QEV1042" s="45"/>
      <c r="QEW1042" s="45"/>
      <c r="QEX1042" s="45"/>
      <c r="QEY1042" s="45"/>
      <c r="QEZ1042" s="45"/>
      <c r="QFA1042" s="45"/>
      <c r="QFB1042" s="45"/>
      <c r="QFC1042" s="45"/>
      <c r="QFD1042" s="45"/>
      <c r="QFE1042" s="45"/>
      <c r="QFF1042" s="45"/>
      <c r="QFG1042" s="45"/>
      <c r="QFH1042" s="45"/>
      <c r="QFI1042" s="45"/>
      <c r="QFJ1042" s="45"/>
      <c r="QFK1042" s="45"/>
      <c r="QFL1042" s="45"/>
      <c r="QFM1042" s="45"/>
      <c r="QFN1042" s="45"/>
      <c r="QFO1042" s="45"/>
      <c r="QFP1042" s="45"/>
      <c r="QFQ1042" s="45"/>
      <c r="QFR1042" s="45"/>
      <c r="QFS1042" s="45"/>
      <c r="QFT1042" s="45"/>
      <c r="QFU1042" s="45"/>
      <c r="QFV1042" s="45"/>
      <c r="QFW1042" s="45"/>
      <c r="QFX1042" s="45"/>
      <c r="QFY1042" s="45"/>
      <c r="QFZ1042" s="45"/>
      <c r="QGA1042" s="45"/>
      <c r="QGB1042" s="45"/>
      <c r="QGC1042" s="45"/>
      <c r="QGD1042" s="45"/>
      <c r="QGE1042" s="45"/>
      <c r="QGF1042" s="45"/>
      <c r="QGG1042" s="45"/>
      <c r="QGH1042" s="45"/>
      <c r="QGI1042" s="45"/>
      <c r="QGJ1042" s="45"/>
      <c r="QGK1042" s="45"/>
      <c r="QGL1042" s="45"/>
      <c r="QGM1042" s="45"/>
      <c r="QGN1042" s="45"/>
      <c r="QGO1042" s="45"/>
      <c r="QGP1042" s="45"/>
      <c r="QGQ1042" s="45"/>
      <c r="QGR1042" s="45"/>
      <c r="QGS1042" s="45"/>
      <c r="QGT1042" s="45"/>
      <c r="QGU1042" s="45"/>
      <c r="QGV1042" s="45"/>
      <c r="QGW1042" s="45"/>
      <c r="QGX1042" s="45"/>
      <c r="QGY1042" s="45"/>
      <c r="QGZ1042" s="45"/>
      <c r="QHA1042" s="45"/>
      <c r="QHB1042" s="45"/>
      <c r="QHC1042" s="45"/>
      <c r="QHD1042" s="45"/>
      <c r="QHE1042" s="45"/>
      <c r="QHF1042" s="45"/>
      <c r="QHG1042" s="45"/>
      <c r="QHH1042" s="45"/>
      <c r="QHI1042" s="45"/>
      <c r="QHJ1042" s="45"/>
      <c r="QHK1042" s="45"/>
      <c r="QHL1042" s="45"/>
      <c r="QHM1042" s="45"/>
      <c r="QHN1042" s="45"/>
      <c r="QHO1042" s="45"/>
      <c r="QHP1042" s="45"/>
      <c r="QHQ1042" s="45"/>
      <c r="QHR1042" s="45"/>
      <c r="QHS1042" s="45"/>
      <c r="QHT1042" s="45"/>
      <c r="QHU1042" s="45"/>
      <c r="QHV1042" s="45"/>
      <c r="QHW1042" s="45"/>
      <c r="QHX1042" s="45"/>
      <c r="QHY1042" s="45"/>
      <c r="QHZ1042" s="45"/>
      <c r="QIA1042" s="45"/>
      <c r="QIB1042" s="45"/>
      <c r="QIC1042" s="45"/>
      <c r="QID1042" s="45"/>
      <c r="QIE1042" s="45"/>
      <c r="QIF1042" s="45"/>
      <c r="QIG1042" s="45"/>
      <c r="QIH1042" s="45"/>
      <c r="QII1042" s="45"/>
      <c r="QIJ1042" s="45"/>
      <c r="QIK1042" s="45"/>
      <c r="QIL1042" s="45"/>
      <c r="QIM1042" s="45"/>
      <c r="QIN1042" s="45"/>
      <c r="QIO1042" s="45"/>
      <c r="QIP1042" s="45"/>
      <c r="QIQ1042" s="45"/>
      <c r="QIR1042" s="45"/>
      <c r="QIS1042" s="45"/>
      <c r="QIT1042" s="45"/>
      <c r="QIU1042" s="45"/>
      <c r="QIV1042" s="45"/>
      <c r="QIW1042" s="45"/>
      <c r="QIX1042" s="45"/>
      <c r="QIY1042" s="45"/>
      <c r="QIZ1042" s="45"/>
      <c r="QJA1042" s="45"/>
      <c r="QJB1042" s="45"/>
      <c r="QJC1042" s="45"/>
      <c r="QJD1042" s="45"/>
      <c r="QJE1042" s="45"/>
      <c r="QJF1042" s="45"/>
      <c r="QJG1042" s="45"/>
      <c r="QJH1042" s="45"/>
      <c r="QJI1042" s="45"/>
      <c r="QJJ1042" s="45"/>
      <c r="QJK1042" s="45"/>
      <c r="QJL1042" s="45"/>
      <c r="QJM1042" s="45"/>
      <c r="QJN1042" s="45"/>
      <c r="QJO1042" s="45"/>
      <c r="QJP1042" s="45"/>
      <c r="QJQ1042" s="45"/>
      <c r="QJR1042" s="45"/>
      <c r="QJS1042" s="45"/>
      <c r="QJT1042" s="45"/>
      <c r="QJU1042" s="45"/>
      <c r="QJV1042" s="45"/>
      <c r="QJW1042" s="45"/>
      <c r="QJX1042" s="45"/>
      <c r="QJY1042" s="45"/>
      <c r="QJZ1042" s="45"/>
      <c r="QKA1042" s="45"/>
      <c r="QKB1042" s="45"/>
      <c r="QKC1042" s="45"/>
      <c r="QKD1042" s="45"/>
      <c r="QKE1042" s="45"/>
      <c r="QKF1042" s="45"/>
      <c r="QKG1042" s="45"/>
      <c r="QKH1042" s="45"/>
      <c r="QKI1042" s="45"/>
      <c r="QKJ1042" s="45"/>
      <c r="QKK1042" s="45"/>
      <c r="QKL1042" s="45"/>
      <c r="QKM1042" s="45"/>
      <c r="QKN1042" s="45"/>
      <c r="QKO1042" s="45"/>
      <c r="QKP1042" s="45"/>
      <c r="QKQ1042" s="45"/>
      <c r="QKR1042" s="45"/>
      <c r="QKS1042" s="45"/>
      <c r="QKT1042" s="45"/>
      <c r="QKU1042" s="45"/>
      <c r="QKV1042" s="45"/>
      <c r="QKW1042" s="45"/>
      <c r="QKX1042" s="45"/>
      <c r="QKY1042" s="45"/>
      <c r="QKZ1042" s="45"/>
      <c r="QLA1042" s="45"/>
      <c r="QLB1042" s="45"/>
      <c r="QLC1042" s="45"/>
      <c r="QLD1042" s="45"/>
      <c r="QLE1042" s="45"/>
      <c r="QLF1042" s="45"/>
      <c r="QLG1042" s="45"/>
      <c r="QLH1042" s="45"/>
      <c r="QLI1042" s="45"/>
      <c r="QLJ1042" s="45"/>
      <c r="QLK1042" s="45"/>
      <c r="QLL1042" s="45"/>
      <c r="QLM1042" s="45"/>
      <c r="QLN1042" s="45"/>
      <c r="QLO1042" s="45"/>
      <c r="QLP1042" s="45"/>
      <c r="QLQ1042" s="45"/>
      <c r="QLR1042" s="45"/>
      <c r="QLS1042" s="45"/>
      <c r="QLT1042" s="45"/>
      <c r="QLU1042" s="45"/>
      <c r="QLV1042" s="45"/>
      <c r="QLW1042" s="45"/>
      <c r="QLX1042" s="45"/>
      <c r="QLY1042" s="45"/>
      <c r="QLZ1042" s="45"/>
      <c r="QMA1042" s="45"/>
      <c r="QMB1042" s="45"/>
      <c r="QMC1042" s="45"/>
      <c r="QMD1042" s="45"/>
      <c r="QME1042" s="45"/>
      <c r="QMF1042" s="45"/>
      <c r="QMG1042" s="45"/>
      <c r="QMH1042" s="45"/>
      <c r="QMI1042" s="45"/>
      <c r="QMJ1042" s="45"/>
      <c r="QMK1042" s="45"/>
      <c r="QML1042" s="45"/>
      <c r="QMM1042" s="45"/>
      <c r="QMN1042" s="45"/>
      <c r="QMO1042" s="45"/>
      <c r="QMP1042" s="45"/>
      <c r="QMQ1042" s="45"/>
      <c r="QMR1042" s="45"/>
      <c r="QMS1042" s="45"/>
      <c r="QMT1042" s="45"/>
      <c r="QMU1042" s="45"/>
      <c r="QMV1042" s="45"/>
      <c r="QMW1042" s="45"/>
      <c r="QMX1042" s="45"/>
      <c r="QMY1042" s="45"/>
      <c r="QMZ1042" s="45"/>
      <c r="QNA1042" s="45"/>
      <c r="QNB1042" s="45"/>
      <c r="QNC1042" s="45"/>
      <c r="QND1042" s="45"/>
      <c r="QNE1042" s="45"/>
      <c r="QNF1042" s="45"/>
      <c r="QNG1042" s="45"/>
      <c r="QNH1042" s="45"/>
      <c r="QNI1042" s="45"/>
      <c r="QNJ1042" s="45"/>
      <c r="QNK1042" s="45"/>
      <c r="QNL1042" s="45"/>
      <c r="QNM1042" s="45"/>
      <c r="QNN1042" s="45"/>
      <c r="QNO1042" s="45"/>
      <c r="QNP1042" s="45"/>
      <c r="QNQ1042" s="45"/>
      <c r="QNR1042" s="45"/>
      <c r="QNS1042" s="45"/>
      <c r="QNT1042" s="45"/>
      <c r="QNU1042" s="45"/>
      <c r="QNV1042" s="45"/>
      <c r="QNW1042" s="45"/>
      <c r="QNX1042" s="45"/>
      <c r="QNY1042" s="45"/>
      <c r="QNZ1042" s="45"/>
      <c r="QOA1042" s="45"/>
      <c r="QOB1042" s="45"/>
      <c r="QOC1042" s="45"/>
      <c r="QOD1042" s="45"/>
      <c r="QOE1042" s="45"/>
      <c r="QOF1042" s="45"/>
      <c r="QOG1042" s="45"/>
      <c r="QOH1042" s="45"/>
      <c r="QOI1042" s="45"/>
      <c r="QOJ1042" s="45"/>
      <c r="QOK1042" s="45"/>
      <c r="QOL1042" s="45"/>
      <c r="QOM1042" s="45"/>
      <c r="QON1042" s="45"/>
      <c r="QOO1042" s="45"/>
      <c r="QOP1042" s="45"/>
      <c r="QOQ1042" s="45"/>
      <c r="QOR1042" s="45"/>
      <c r="QOS1042" s="45"/>
      <c r="QOT1042" s="45"/>
      <c r="QOU1042" s="45"/>
      <c r="QOV1042" s="45"/>
      <c r="QOW1042" s="45"/>
      <c r="QOX1042" s="45"/>
      <c r="QOY1042" s="45"/>
      <c r="QOZ1042" s="45"/>
      <c r="QPA1042" s="45"/>
      <c r="QPB1042" s="45"/>
      <c r="QPC1042" s="45"/>
      <c r="QPD1042" s="45"/>
      <c r="QPE1042" s="45"/>
      <c r="QPF1042" s="45"/>
      <c r="QPG1042" s="45"/>
      <c r="QPH1042" s="45"/>
      <c r="QPI1042" s="45"/>
      <c r="QPJ1042" s="45"/>
      <c r="QPK1042" s="45"/>
      <c r="QPL1042" s="45"/>
      <c r="QPM1042" s="45"/>
      <c r="QPN1042" s="45"/>
      <c r="QPO1042" s="45"/>
      <c r="QPP1042" s="45"/>
      <c r="QPQ1042" s="45"/>
      <c r="QPR1042" s="45"/>
      <c r="QPS1042" s="45"/>
      <c r="QPT1042" s="45"/>
      <c r="QPU1042" s="45"/>
      <c r="QPV1042" s="45"/>
      <c r="QPW1042" s="45"/>
      <c r="QPX1042" s="45"/>
      <c r="QPY1042" s="45"/>
      <c r="QPZ1042" s="45"/>
      <c r="QQA1042" s="45"/>
      <c r="QQB1042" s="45"/>
      <c r="QQC1042" s="45"/>
      <c r="QQD1042" s="45"/>
      <c r="QQE1042" s="45"/>
      <c r="QQF1042" s="45"/>
      <c r="QQG1042" s="45"/>
      <c r="QQH1042" s="45"/>
      <c r="QQI1042" s="45"/>
      <c r="QQJ1042" s="45"/>
      <c r="QQK1042" s="45"/>
      <c r="QQL1042" s="45"/>
      <c r="QQM1042" s="45"/>
      <c r="QQN1042" s="45"/>
      <c r="QQO1042" s="45"/>
      <c r="QQP1042" s="45"/>
      <c r="QQQ1042" s="45"/>
      <c r="QQR1042" s="45"/>
      <c r="QQS1042" s="45"/>
      <c r="QQT1042" s="45"/>
      <c r="QQU1042" s="45"/>
      <c r="QQV1042" s="45"/>
      <c r="QQW1042" s="45"/>
      <c r="QQX1042" s="45"/>
      <c r="QQY1042" s="45"/>
      <c r="QQZ1042" s="45"/>
      <c r="QRA1042" s="45"/>
      <c r="QRB1042" s="45"/>
      <c r="QRC1042" s="45"/>
      <c r="QRD1042" s="45"/>
      <c r="QRE1042" s="45"/>
      <c r="QRF1042" s="45"/>
      <c r="QRG1042" s="45"/>
      <c r="QRH1042" s="45"/>
      <c r="QRI1042" s="45"/>
      <c r="QRJ1042" s="45"/>
      <c r="QRK1042" s="45"/>
      <c r="QRL1042" s="45"/>
      <c r="QRM1042" s="45"/>
      <c r="QRN1042" s="45"/>
      <c r="QRO1042" s="45"/>
      <c r="QRP1042" s="45"/>
      <c r="QRQ1042" s="45"/>
      <c r="QRR1042" s="45"/>
      <c r="QRS1042" s="45"/>
      <c r="QRT1042" s="45"/>
      <c r="QRU1042" s="45"/>
      <c r="QRV1042" s="45"/>
      <c r="QRW1042" s="45"/>
      <c r="QRX1042" s="45"/>
      <c r="QRY1042" s="45"/>
      <c r="QRZ1042" s="45"/>
      <c r="QSA1042" s="45"/>
      <c r="QSB1042" s="45"/>
      <c r="QSC1042" s="45"/>
      <c r="QSD1042" s="45"/>
      <c r="QSE1042" s="45"/>
      <c r="QSF1042" s="45"/>
      <c r="QSG1042" s="45"/>
      <c r="QSH1042" s="45"/>
      <c r="QSI1042" s="45"/>
      <c r="QSJ1042" s="45"/>
      <c r="QSK1042" s="45"/>
      <c r="QSL1042" s="45"/>
      <c r="QSM1042" s="45"/>
      <c r="QSN1042" s="45"/>
      <c r="QSO1042" s="45"/>
      <c r="QSP1042" s="45"/>
      <c r="QSQ1042" s="45"/>
      <c r="QSR1042" s="45"/>
      <c r="QSS1042" s="45"/>
      <c r="QST1042" s="45"/>
      <c r="QSU1042" s="45"/>
      <c r="QSV1042" s="45"/>
      <c r="QSW1042" s="45"/>
      <c r="QSX1042" s="45"/>
      <c r="QSY1042" s="45"/>
      <c r="QSZ1042" s="45"/>
      <c r="QTA1042" s="45"/>
      <c r="QTB1042" s="45"/>
      <c r="QTC1042" s="45"/>
      <c r="QTD1042" s="45"/>
      <c r="QTE1042" s="45"/>
      <c r="QTF1042" s="45"/>
      <c r="QTG1042" s="45"/>
      <c r="QTH1042" s="45"/>
      <c r="QTI1042" s="45"/>
      <c r="QTJ1042" s="45"/>
      <c r="QTK1042" s="45"/>
      <c r="QTL1042" s="45"/>
      <c r="QTM1042" s="45"/>
      <c r="QTN1042" s="45"/>
      <c r="QTO1042" s="45"/>
      <c r="QTP1042" s="45"/>
      <c r="QTQ1042" s="45"/>
      <c r="QTR1042" s="45"/>
      <c r="QTS1042" s="45"/>
      <c r="QTT1042" s="45"/>
      <c r="QTU1042" s="45"/>
      <c r="QTV1042" s="45"/>
      <c r="QTW1042" s="45"/>
      <c r="QTX1042" s="45"/>
      <c r="QTY1042" s="45"/>
      <c r="QTZ1042" s="45"/>
      <c r="QUA1042" s="45"/>
      <c r="QUB1042" s="45"/>
      <c r="QUC1042" s="45"/>
      <c r="QUD1042" s="45"/>
      <c r="QUE1042" s="45"/>
      <c r="QUF1042" s="45"/>
      <c r="QUG1042" s="45"/>
      <c r="QUH1042" s="45"/>
      <c r="QUI1042" s="45"/>
      <c r="QUJ1042" s="45"/>
      <c r="QUK1042" s="45"/>
      <c r="QUL1042" s="45"/>
      <c r="QUM1042" s="45"/>
      <c r="QUN1042" s="45"/>
      <c r="QUO1042" s="45"/>
      <c r="QUP1042" s="45"/>
      <c r="QUQ1042" s="45"/>
      <c r="QUR1042" s="45"/>
      <c r="QUS1042" s="45"/>
      <c r="QUT1042" s="45"/>
      <c r="QUU1042" s="45"/>
      <c r="QUV1042" s="45"/>
      <c r="QUW1042" s="45"/>
      <c r="QUX1042" s="45"/>
      <c r="QUY1042" s="45"/>
      <c r="QUZ1042" s="45"/>
      <c r="QVA1042" s="45"/>
      <c r="QVB1042" s="45"/>
      <c r="QVC1042" s="45"/>
      <c r="QVD1042" s="45"/>
      <c r="QVE1042" s="45"/>
      <c r="QVF1042" s="45"/>
      <c r="QVG1042" s="45"/>
      <c r="QVH1042" s="45"/>
      <c r="QVI1042" s="45"/>
      <c r="QVJ1042" s="45"/>
      <c r="QVK1042" s="45"/>
      <c r="QVL1042" s="45"/>
      <c r="QVM1042" s="45"/>
      <c r="QVN1042" s="45"/>
      <c r="QVO1042" s="45"/>
      <c r="QVP1042" s="45"/>
      <c r="QVQ1042" s="45"/>
      <c r="QVR1042" s="45"/>
      <c r="QVS1042" s="45"/>
      <c r="QVT1042" s="45"/>
      <c r="QVU1042" s="45"/>
      <c r="QVV1042" s="45"/>
      <c r="QVW1042" s="45"/>
      <c r="QVX1042" s="45"/>
      <c r="QVY1042" s="45"/>
      <c r="QVZ1042" s="45"/>
      <c r="QWA1042" s="45"/>
      <c r="QWB1042" s="45"/>
      <c r="QWC1042" s="45"/>
      <c r="QWD1042" s="45"/>
      <c r="QWE1042" s="45"/>
      <c r="QWF1042" s="45"/>
      <c r="QWG1042" s="45"/>
      <c r="QWH1042" s="45"/>
      <c r="QWI1042" s="45"/>
      <c r="QWJ1042" s="45"/>
      <c r="QWK1042" s="45"/>
      <c r="QWL1042" s="45"/>
      <c r="QWM1042" s="45"/>
      <c r="QWN1042" s="45"/>
      <c r="QWO1042" s="45"/>
      <c r="QWP1042" s="45"/>
      <c r="QWQ1042" s="45"/>
      <c r="QWR1042" s="45"/>
      <c r="QWS1042" s="45"/>
      <c r="QWT1042" s="45"/>
      <c r="QWU1042" s="45"/>
      <c r="QWV1042" s="45"/>
      <c r="QWW1042" s="45"/>
      <c r="QWX1042" s="45"/>
      <c r="QWY1042" s="45"/>
      <c r="QWZ1042" s="45"/>
      <c r="QXA1042" s="45"/>
      <c r="QXB1042" s="45"/>
      <c r="QXC1042" s="45"/>
      <c r="QXD1042" s="45"/>
      <c r="QXE1042" s="45"/>
      <c r="QXF1042" s="45"/>
      <c r="QXG1042" s="45"/>
      <c r="QXH1042" s="45"/>
      <c r="QXI1042" s="45"/>
      <c r="QXJ1042" s="45"/>
      <c r="QXK1042" s="45"/>
      <c r="QXL1042" s="45"/>
      <c r="QXM1042" s="45"/>
      <c r="QXN1042" s="45"/>
      <c r="QXO1042" s="45"/>
      <c r="QXP1042" s="45"/>
      <c r="QXQ1042" s="45"/>
      <c r="QXR1042" s="45"/>
      <c r="QXS1042" s="45"/>
      <c r="QXT1042" s="45"/>
      <c r="QXU1042" s="45"/>
      <c r="QXV1042" s="45"/>
      <c r="QXW1042" s="45"/>
      <c r="QXX1042" s="45"/>
      <c r="QXY1042" s="45"/>
      <c r="QXZ1042" s="45"/>
      <c r="QYA1042" s="45"/>
      <c r="QYB1042" s="45"/>
      <c r="QYC1042" s="45"/>
      <c r="QYD1042" s="45"/>
      <c r="QYE1042" s="45"/>
      <c r="QYF1042" s="45"/>
      <c r="QYG1042" s="45"/>
      <c r="QYH1042" s="45"/>
      <c r="QYI1042" s="45"/>
      <c r="QYJ1042" s="45"/>
      <c r="QYK1042" s="45"/>
      <c r="QYL1042" s="45"/>
      <c r="QYM1042" s="45"/>
      <c r="QYN1042" s="45"/>
      <c r="QYO1042" s="45"/>
      <c r="QYP1042" s="45"/>
      <c r="QYQ1042" s="45"/>
      <c r="QYR1042" s="45"/>
      <c r="QYS1042" s="45"/>
      <c r="QYT1042" s="45"/>
      <c r="QYU1042" s="45"/>
      <c r="QYV1042" s="45"/>
      <c r="QYW1042" s="45"/>
      <c r="QYX1042" s="45"/>
      <c r="QYY1042" s="45"/>
      <c r="QYZ1042" s="45"/>
      <c r="QZA1042" s="45"/>
      <c r="QZB1042" s="45"/>
      <c r="QZC1042" s="45"/>
      <c r="QZD1042" s="45"/>
      <c r="QZE1042" s="45"/>
      <c r="QZF1042" s="45"/>
      <c r="QZG1042" s="45"/>
      <c r="QZH1042" s="45"/>
      <c r="QZI1042" s="45"/>
      <c r="QZJ1042" s="45"/>
      <c r="QZK1042" s="45"/>
      <c r="QZL1042" s="45"/>
      <c r="QZM1042" s="45"/>
      <c r="QZN1042" s="45"/>
      <c r="QZO1042" s="45"/>
      <c r="QZP1042" s="45"/>
      <c r="QZQ1042" s="45"/>
      <c r="QZR1042" s="45"/>
      <c r="QZS1042" s="45"/>
      <c r="QZT1042" s="45"/>
      <c r="QZU1042" s="45"/>
      <c r="QZV1042" s="45"/>
      <c r="QZW1042" s="45"/>
      <c r="QZX1042" s="45"/>
      <c r="QZY1042" s="45"/>
      <c r="QZZ1042" s="45"/>
      <c r="RAA1042" s="45"/>
      <c r="RAB1042" s="45"/>
      <c r="RAC1042" s="45"/>
      <c r="RAD1042" s="45"/>
      <c r="RAE1042" s="45"/>
      <c r="RAF1042" s="45"/>
      <c r="RAG1042" s="45"/>
      <c r="RAH1042" s="45"/>
      <c r="RAI1042" s="45"/>
      <c r="RAJ1042" s="45"/>
      <c r="RAK1042" s="45"/>
      <c r="RAL1042" s="45"/>
      <c r="RAM1042" s="45"/>
      <c r="RAN1042" s="45"/>
      <c r="RAO1042" s="45"/>
      <c r="RAP1042" s="45"/>
      <c r="RAQ1042" s="45"/>
      <c r="RAR1042" s="45"/>
      <c r="RAS1042" s="45"/>
      <c r="RAT1042" s="45"/>
      <c r="RAU1042" s="45"/>
      <c r="RAV1042" s="45"/>
      <c r="RAW1042" s="45"/>
      <c r="RAX1042" s="45"/>
      <c r="RAY1042" s="45"/>
      <c r="RAZ1042" s="45"/>
      <c r="RBA1042" s="45"/>
      <c r="RBB1042" s="45"/>
      <c r="RBC1042" s="45"/>
      <c r="RBD1042" s="45"/>
      <c r="RBE1042" s="45"/>
      <c r="RBF1042" s="45"/>
      <c r="RBG1042" s="45"/>
      <c r="RBH1042" s="45"/>
      <c r="RBI1042" s="45"/>
      <c r="RBJ1042" s="45"/>
      <c r="RBK1042" s="45"/>
      <c r="RBL1042" s="45"/>
      <c r="RBM1042" s="45"/>
      <c r="RBN1042" s="45"/>
      <c r="RBO1042" s="45"/>
      <c r="RBP1042" s="45"/>
      <c r="RBQ1042" s="45"/>
      <c r="RBR1042" s="45"/>
      <c r="RBS1042" s="45"/>
      <c r="RBT1042" s="45"/>
      <c r="RBU1042" s="45"/>
      <c r="RBV1042" s="45"/>
      <c r="RBW1042" s="45"/>
      <c r="RBX1042" s="45"/>
      <c r="RBY1042" s="45"/>
      <c r="RBZ1042" s="45"/>
      <c r="RCA1042" s="45"/>
      <c r="RCB1042" s="45"/>
      <c r="RCC1042" s="45"/>
      <c r="RCD1042" s="45"/>
      <c r="RCE1042" s="45"/>
      <c r="RCF1042" s="45"/>
      <c r="RCG1042" s="45"/>
      <c r="RCH1042" s="45"/>
      <c r="RCI1042" s="45"/>
      <c r="RCJ1042" s="45"/>
      <c r="RCK1042" s="45"/>
      <c r="RCL1042" s="45"/>
      <c r="RCM1042" s="45"/>
      <c r="RCN1042" s="45"/>
      <c r="RCO1042" s="45"/>
      <c r="RCP1042" s="45"/>
      <c r="RCQ1042" s="45"/>
      <c r="RCR1042" s="45"/>
      <c r="RCS1042" s="45"/>
      <c r="RCT1042" s="45"/>
      <c r="RCU1042" s="45"/>
      <c r="RCV1042" s="45"/>
      <c r="RCW1042" s="45"/>
      <c r="RCX1042" s="45"/>
      <c r="RCY1042" s="45"/>
      <c r="RCZ1042" s="45"/>
      <c r="RDA1042" s="45"/>
      <c r="RDB1042" s="45"/>
      <c r="RDC1042" s="45"/>
      <c r="RDD1042" s="45"/>
      <c r="RDE1042" s="45"/>
      <c r="RDF1042" s="45"/>
      <c r="RDG1042" s="45"/>
      <c r="RDH1042" s="45"/>
      <c r="RDI1042" s="45"/>
      <c r="RDJ1042" s="45"/>
      <c r="RDK1042" s="45"/>
      <c r="RDL1042" s="45"/>
      <c r="RDM1042" s="45"/>
      <c r="RDN1042" s="45"/>
      <c r="RDO1042" s="45"/>
      <c r="RDP1042" s="45"/>
      <c r="RDQ1042" s="45"/>
      <c r="RDR1042" s="45"/>
      <c r="RDS1042" s="45"/>
      <c r="RDT1042" s="45"/>
      <c r="RDU1042" s="45"/>
      <c r="RDV1042" s="45"/>
      <c r="RDW1042" s="45"/>
      <c r="RDX1042" s="45"/>
      <c r="RDY1042" s="45"/>
      <c r="RDZ1042" s="45"/>
      <c r="REA1042" s="45"/>
      <c r="REB1042" s="45"/>
      <c r="REC1042" s="45"/>
      <c r="RED1042" s="45"/>
      <c r="REE1042" s="45"/>
      <c r="REF1042" s="45"/>
      <c r="REG1042" s="45"/>
      <c r="REH1042" s="45"/>
      <c r="REI1042" s="45"/>
      <c r="REJ1042" s="45"/>
      <c r="REK1042" s="45"/>
      <c r="REL1042" s="45"/>
      <c r="REM1042" s="45"/>
      <c r="REN1042" s="45"/>
      <c r="REO1042" s="45"/>
      <c r="REP1042" s="45"/>
      <c r="REQ1042" s="45"/>
      <c r="RER1042" s="45"/>
      <c r="RES1042" s="45"/>
      <c r="RET1042" s="45"/>
      <c r="REU1042" s="45"/>
      <c r="REV1042" s="45"/>
      <c r="REW1042" s="45"/>
      <c r="REX1042" s="45"/>
      <c r="REY1042" s="45"/>
      <c r="REZ1042" s="45"/>
      <c r="RFA1042" s="45"/>
      <c r="RFB1042" s="45"/>
      <c r="RFC1042" s="45"/>
      <c r="RFD1042" s="45"/>
      <c r="RFE1042" s="45"/>
      <c r="RFF1042" s="45"/>
      <c r="RFG1042" s="45"/>
      <c r="RFH1042" s="45"/>
      <c r="RFI1042" s="45"/>
      <c r="RFJ1042" s="45"/>
      <c r="RFK1042" s="45"/>
      <c r="RFL1042" s="45"/>
      <c r="RFM1042" s="45"/>
      <c r="RFN1042" s="45"/>
      <c r="RFO1042" s="45"/>
      <c r="RFP1042" s="45"/>
      <c r="RFQ1042" s="45"/>
      <c r="RFR1042" s="45"/>
      <c r="RFS1042" s="45"/>
      <c r="RFT1042" s="45"/>
      <c r="RFU1042" s="45"/>
      <c r="RFV1042" s="45"/>
      <c r="RFW1042" s="45"/>
      <c r="RFX1042" s="45"/>
      <c r="RFY1042" s="45"/>
      <c r="RFZ1042" s="45"/>
      <c r="RGA1042" s="45"/>
      <c r="RGB1042" s="45"/>
      <c r="RGC1042" s="45"/>
      <c r="RGD1042" s="45"/>
      <c r="RGE1042" s="45"/>
      <c r="RGF1042" s="45"/>
      <c r="RGG1042" s="45"/>
      <c r="RGH1042" s="45"/>
      <c r="RGI1042" s="45"/>
      <c r="RGJ1042" s="45"/>
      <c r="RGK1042" s="45"/>
      <c r="RGL1042" s="45"/>
      <c r="RGM1042" s="45"/>
      <c r="RGN1042" s="45"/>
      <c r="RGO1042" s="45"/>
      <c r="RGP1042" s="45"/>
      <c r="RGQ1042" s="45"/>
      <c r="RGR1042" s="45"/>
      <c r="RGS1042" s="45"/>
      <c r="RGT1042" s="45"/>
      <c r="RGU1042" s="45"/>
      <c r="RGV1042" s="45"/>
      <c r="RGW1042" s="45"/>
      <c r="RGX1042" s="45"/>
      <c r="RGY1042" s="45"/>
      <c r="RGZ1042" s="45"/>
      <c r="RHA1042" s="45"/>
      <c r="RHB1042" s="45"/>
      <c r="RHC1042" s="45"/>
      <c r="RHD1042" s="45"/>
      <c r="RHE1042" s="45"/>
      <c r="RHF1042" s="45"/>
      <c r="RHG1042" s="45"/>
      <c r="RHH1042" s="45"/>
      <c r="RHI1042" s="45"/>
      <c r="RHJ1042" s="45"/>
      <c r="RHK1042" s="45"/>
      <c r="RHL1042" s="45"/>
      <c r="RHM1042" s="45"/>
      <c r="RHN1042" s="45"/>
      <c r="RHO1042" s="45"/>
      <c r="RHP1042" s="45"/>
      <c r="RHQ1042" s="45"/>
      <c r="RHR1042" s="45"/>
      <c r="RHS1042" s="45"/>
      <c r="RHT1042" s="45"/>
      <c r="RHU1042" s="45"/>
      <c r="RHV1042" s="45"/>
      <c r="RHW1042" s="45"/>
      <c r="RHX1042" s="45"/>
      <c r="RHY1042" s="45"/>
      <c r="RHZ1042" s="45"/>
      <c r="RIA1042" s="45"/>
      <c r="RIB1042" s="45"/>
      <c r="RIC1042" s="45"/>
      <c r="RID1042" s="45"/>
      <c r="RIE1042" s="45"/>
      <c r="RIF1042" s="45"/>
      <c r="RIG1042" s="45"/>
      <c r="RIH1042" s="45"/>
      <c r="RII1042" s="45"/>
      <c r="RIJ1042" s="45"/>
      <c r="RIK1042" s="45"/>
      <c r="RIL1042" s="45"/>
      <c r="RIM1042" s="45"/>
      <c r="RIN1042" s="45"/>
      <c r="RIO1042" s="45"/>
      <c r="RIP1042" s="45"/>
      <c r="RIQ1042" s="45"/>
      <c r="RIR1042" s="45"/>
      <c r="RIS1042" s="45"/>
      <c r="RIT1042" s="45"/>
      <c r="RIU1042" s="45"/>
      <c r="RIV1042" s="45"/>
      <c r="RIW1042" s="45"/>
      <c r="RIX1042" s="45"/>
      <c r="RIY1042" s="45"/>
      <c r="RIZ1042" s="45"/>
      <c r="RJA1042" s="45"/>
      <c r="RJB1042" s="45"/>
      <c r="RJC1042" s="45"/>
      <c r="RJD1042" s="45"/>
      <c r="RJE1042" s="45"/>
      <c r="RJF1042" s="45"/>
      <c r="RJG1042" s="45"/>
      <c r="RJH1042" s="45"/>
      <c r="RJI1042" s="45"/>
      <c r="RJJ1042" s="45"/>
      <c r="RJK1042" s="45"/>
      <c r="RJL1042" s="45"/>
      <c r="RJM1042" s="45"/>
      <c r="RJN1042" s="45"/>
      <c r="RJO1042" s="45"/>
      <c r="RJP1042" s="45"/>
      <c r="RJQ1042" s="45"/>
      <c r="RJR1042" s="45"/>
      <c r="RJS1042" s="45"/>
      <c r="RJT1042" s="45"/>
      <c r="RJU1042" s="45"/>
      <c r="RJV1042" s="45"/>
      <c r="RJW1042" s="45"/>
      <c r="RJX1042" s="45"/>
      <c r="RJY1042" s="45"/>
      <c r="RJZ1042" s="45"/>
      <c r="RKA1042" s="45"/>
      <c r="RKB1042" s="45"/>
      <c r="RKC1042" s="45"/>
      <c r="RKD1042" s="45"/>
      <c r="RKE1042" s="45"/>
      <c r="RKF1042" s="45"/>
      <c r="RKG1042" s="45"/>
      <c r="RKH1042" s="45"/>
      <c r="RKI1042" s="45"/>
      <c r="RKJ1042" s="45"/>
      <c r="RKK1042" s="45"/>
      <c r="RKL1042" s="45"/>
      <c r="RKM1042" s="45"/>
      <c r="RKN1042" s="45"/>
      <c r="RKO1042" s="45"/>
      <c r="RKP1042" s="45"/>
      <c r="RKQ1042" s="45"/>
      <c r="RKR1042" s="45"/>
      <c r="RKS1042" s="45"/>
      <c r="RKT1042" s="45"/>
      <c r="RKU1042" s="45"/>
      <c r="RKV1042" s="45"/>
      <c r="RKW1042" s="45"/>
      <c r="RKX1042" s="45"/>
      <c r="RKY1042" s="45"/>
      <c r="RKZ1042" s="45"/>
      <c r="RLA1042" s="45"/>
      <c r="RLB1042" s="45"/>
      <c r="RLC1042" s="45"/>
      <c r="RLD1042" s="45"/>
      <c r="RLE1042" s="45"/>
      <c r="RLF1042" s="45"/>
      <c r="RLG1042" s="45"/>
      <c r="RLH1042" s="45"/>
      <c r="RLI1042" s="45"/>
      <c r="RLJ1042" s="45"/>
      <c r="RLK1042" s="45"/>
      <c r="RLL1042" s="45"/>
      <c r="RLM1042" s="45"/>
      <c r="RLN1042" s="45"/>
      <c r="RLO1042" s="45"/>
      <c r="RLP1042" s="45"/>
      <c r="RLQ1042" s="45"/>
      <c r="RLR1042" s="45"/>
      <c r="RLS1042" s="45"/>
      <c r="RLT1042" s="45"/>
      <c r="RLU1042" s="45"/>
      <c r="RLV1042" s="45"/>
      <c r="RLW1042" s="45"/>
      <c r="RLX1042" s="45"/>
      <c r="RLY1042" s="45"/>
      <c r="RLZ1042" s="45"/>
      <c r="RMA1042" s="45"/>
      <c r="RMB1042" s="45"/>
      <c r="RMC1042" s="45"/>
      <c r="RMD1042" s="45"/>
      <c r="RME1042" s="45"/>
      <c r="RMF1042" s="45"/>
      <c r="RMG1042" s="45"/>
      <c r="RMH1042" s="45"/>
      <c r="RMI1042" s="45"/>
      <c r="RMJ1042" s="45"/>
      <c r="RMK1042" s="45"/>
      <c r="RML1042" s="45"/>
      <c r="RMM1042" s="45"/>
      <c r="RMN1042" s="45"/>
      <c r="RMO1042" s="45"/>
      <c r="RMP1042" s="45"/>
      <c r="RMQ1042" s="45"/>
      <c r="RMR1042" s="45"/>
      <c r="RMS1042" s="45"/>
      <c r="RMT1042" s="45"/>
      <c r="RMU1042" s="45"/>
      <c r="RMV1042" s="45"/>
      <c r="RMW1042" s="45"/>
      <c r="RMX1042" s="45"/>
      <c r="RMY1042" s="45"/>
      <c r="RMZ1042" s="45"/>
      <c r="RNA1042" s="45"/>
      <c r="RNB1042" s="45"/>
      <c r="RNC1042" s="45"/>
      <c r="RND1042" s="45"/>
      <c r="RNE1042" s="45"/>
      <c r="RNF1042" s="45"/>
      <c r="RNG1042" s="45"/>
      <c r="RNH1042" s="45"/>
      <c r="RNI1042" s="45"/>
      <c r="RNJ1042" s="45"/>
      <c r="RNK1042" s="45"/>
      <c r="RNL1042" s="45"/>
      <c r="RNM1042" s="45"/>
      <c r="RNN1042" s="45"/>
      <c r="RNO1042" s="45"/>
      <c r="RNP1042" s="45"/>
      <c r="RNQ1042" s="45"/>
      <c r="RNR1042" s="45"/>
      <c r="RNS1042" s="45"/>
      <c r="RNT1042" s="45"/>
      <c r="RNU1042" s="45"/>
      <c r="RNV1042" s="45"/>
      <c r="RNW1042" s="45"/>
      <c r="RNX1042" s="45"/>
      <c r="RNY1042" s="45"/>
      <c r="RNZ1042" s="45"/>
      <c r="ROA1042" s="45"/>
      <c r="ROB1042" s="45"/>
      <c r="ROC1042" s="45"/>
      <c r="ROD1042" s="45"/>
      <c r="ROE1042" s="45"/>
      <c r="ROF1042" s="45"/>
      <c r="ROG1042" s="45"/>
      <c r="ROH1042" s="45"/>
      <c r="ROI1042" s="45"/>
      <c r="ROJ1042" s="45"/>
      <c r="ROK1042" s="45"/>
      <c r="ROL1042" s="45"/>
      <c r="ROM1042" s="45"/>
      <c r="RON1042" s="45"/>
      <c r="ROO1042" s="45"/>
      <c r="ROP1042" s="45"/>
      <c r="ROQ1042" s="45"/>
      <c r="ROR1042" s="45"/>
      <c r="ROS1042" s="45"/>
      <c r="ROT1042" s="45"/>
      <c r="ROU1042" s="45"/>
      <c r="ROV1042" s="45"/>
      <c r="ROW1042" s="45"/>
      <c r="ROX1042" s="45"/>
      <c r="ROY1042" s="45"/>
      <c r="ROZ1042" s="45"/>
      <c r="RPA1042" s="45"/>
      <c r="RPB1042" s="45"/>
      <c r="RPC1042" s="45"/>
      <c r="RPD1042" s="45"/>
      <c r="RPE1042" s="45"/>
      <c r="RPF1042" s="45"/>
      <c r="RPG1042" s="45"/>
      <c r="RPH1042" s="45"/>
      <c r="RPI1042" s="45"/>
      <c r="RPJ1042" s="45"/>
      <c r="RPK1042" s="45"/>
      <c r="RPL1042" s="45"/>
      <c r="RPM1042" s="45"/>
      <c r="RPN1042" s="45"/>
      <c r="RPO1042" s="45"/>
      <c r="RPP1042" s="45"/>
      <c r="RPQ1042" s="45"/>
      <c r="RPR1042" s="45"/>
      <c r="RPS1042" s="45"/>
      <c r="RPT1042" s="45"/>
      <c r="RPU1042" s="45"/>
      <c r="RPV1042" s="45"/>
      <c r="RPW1042" s="45"/>
      <c r="RPX1042" s="45"/>
      <c r="RPY1042" s="45"/>
      <c r="RPZ1042" s="45"/>
      <c r="RQA1042" s="45"/>
      <c r="RQB1042" s="45"/>
      <c r="RQC1042" s="45"/>
      <c r="RQD1042" s="45"/>
      <c r="RQE1042" s="45"/>
      <c r="RQF1042" s="45"/>
      <c r="RQG1042" s="45"/>
      <c r="RQH1042" s="45"/>
      <c r="RQI1042" s="45"/>
      <c r="RQJ1042" s="45"/>
      <c r="RQK1042" s="45"/>
      <c r="RQL1042" s="45"/>
      <c r="RQM1042" s="45"/>
      <c r="RQN1042" s="45"/>
      <c r="RQO1042" s="45"/>
      <c r="RQP1042" s="45"/>
      <c r="RQQ1042" s="45"/>
      <c r="RQR1042" s="45"/>
      <c r="RQS1042" s="45"/>
      <c r="RQT1042" s="45"/>
      <c r="RQU1042" s="45"/>
      <c r="RQV1042" s="45"/>
      <c r="RQW1042" s="45"/>
      <c r="RQX1042" s="45"/>
      <c r="RQY1042" s="45"/>
      <c r="RQZ1042" s="45"/>
      <c r="RRA1042" s="45"/>
      <c r="RRB1042" s="45"/>
      <c r="RRC1042" s="45"/>
      <c r="RRD1042" s="45"/>
      <c r="RRE1042" s="45"/>
      <c r="RRF1042" s="45"/>
      <c r="RRG1042" s="45"/>
      <c r="RRH1042" s="45"/>
      <c r="RRI1042" s="45"/>
      <c r="RRJ1042" s="45"/>
      <c r="RRK1042" s="45"/>
      <c r="RRL1042" s="45"/>
      <c r="RRM1042" s="45"/>
      <c r="RRN1042" s="45"/>
      <c r="RRO1042" s="45"/>
      <c r="RRP1042" s="45"/>
      <c r="RRQ1042" s="45"/>
      <c r="RRR1042" s="45"/>
      <c r="RRS1042" s="45"/>
      <c r="RRT1042" s="45"/>
      <c r="RRU1042" s="45"/>
      <c r="RRV1042" s="45"/>
      <c r="RRW1042" s="45"/>
      <c r="RRX1042" s="45"/>
      <c r="RRY1042" s="45"/>
      <c r="RRZ1042" s="45"/>
      <c r="RSA1042" s="45"/>
      <c r="RSB1042" s="45"/>
      <c r="RSC1042" s="45"/>
      <c r="RSD1042" s="45"/>
      <c r="RSE1042" s="45"/>
      <c r="RSF1042" s="45"/>
      <c r="RSG1042" s="45"/>
      <c r="RSH1042" s="45"/>
      <c r="RSI1042" s="45"/>
      <c r="RSJ1042" s="45"/>
      <c r="RSK1042" s="45"/>
      <c r="RSL1042" s="45"/>
      <c r="RSM1042" s="45"/>
      <c r="RSN1042" s="45"/>
      <c r="RSO1042" s="45"/>
      <c r="RSP1042" s="45"/>
      <c r="RSQ1042" s="45"/>
      <c r="RSR1042" s="45"/>
      <c r="RSS1042" s="45"/>
      <c r="RST1042" s="45"/>
      <c r="RSU1042" s="45"/>
      <c r="RSV1042" s="45"/>
      <c r="RSW1042" s="45"/>
      <c r="RSX1042" s="45"/>
      <c r="RSY1042" s="45"/>
      <c r="RSZ1042" s="45"/>
      <c r="RTA1042" s="45"/>
      <c r="RTB1042" s="45"/>
      <c r="RTC1042" s="45"/>
      <c r="RTD1042" s="45"/>
      <c r="RTE1042" s="45"/>
      <c r="RTF1042" s="45"/>
      <c r="RTG1042" s="45"/>
      <c r="RTH1042" s="45"/>
      <c r="RTI1042" s="45"/>
      <c r="RTJ1042" s="45"/>
      <c r="RTK1042" s="45"/>
      <c r="RTL1042" s="45"/>
      <c r="RTM1042" s="45"/>
      <c r="RTN1042" s="45"/>
      <c r="RTO1042" s="45"/>
      <c r="RTP1042" s="45"/>
      <c r="RTQ1042" s="45"/>
      <c r="RTR1042" s="45"/>
      <c r="RTS1042" s="45"/>
      <c r="RTT1042" s="45"/>
      <c r="RTU1042" s="45"/>
      <c r="RTV1042" s="45"/>
      <c r="RTW1042" s="45"/>
      <c r="RTX1042" s="45"/>
      <c r="RTY1042" s="45"/>
      <c r="RTZ1042" s="45"/>
      <c r="RUA1042" s="45"/>
      <c r="RUB1042" s="45"/>
      <c r="RUC1042" s="45"/>
      <c r="RUD1042" s="45"/>
      <c r="RUE1042" s="45"/>
      <c r="RUF1042" s="45"/>
      <c r="RUG1042" s="45"/>
      <c r="RUH1042" s="45"/>
      <c r="RUI1042" s="45"/>
      <c r="RUJ1042" s="45"/>
      <c r="RUK1042" s="45"/>
      <c r="RUL1042" s="45"/>
      <c r="RUM1042" s="45"/>
      <c r="RUN1042" s="45"/>
      <c r="RUO1042" s="45"/>
      <c r="RUP1042" s="45"/>
      <c r="RUQ1042" s="45"/>
      <c r="RUR1042" s="45"/>
      <c r="RUS1042" s="45"/>
      <c r="RUT1042" s="45"/>
      <c r="RUU1042" s="45"/>
      <c r="RUV1042" s="45"/>
      <c r="RUW1042" s="45"/>
      <c r="RUX1042" s="45"/>
      <c r="RUY1042" s="45"/>
      <c r="RUZ1042" s="45"/>
      <c r="RVA1042" s="45"/>
      <c r="RVB1042" s="45"/>
      <c r="RVC1042" s="45"/>
      <c r="RVD1042" s="45"/>
      <c r="RVE1042" s="45"/>
      <c r="RVF1042" s="45"/>
      <c r="RVG1042" s="45"/>
      <c r="RVH1042" s="45"/>
      <c r="RVI1042" s="45"/>
      <c r="RVJ1042" s="45"/>
      <c r="RVK1042" s="45"/>
      <c r="RVL1042" s="45"/>
      <c r="RVM1042" s="45"/>
      <c r="RVN1042" s="45"/>
      <c r="RVO1042" s="45"/>
      <c r="RVP1042" s="45"/>
      <c r="RVQ1042" s="45"/>
      <c r="RVR1042" s="45"/>
      <c r="RVS1042" s="45"/>
      <c r="RVT1042" s="45"/>
      <c r="RVU1042" s="45"/>
      <c r="RVV1042" s="45"/>
      <c r="RVW1042" s="45"/>
      <c r="RVX1042" s="45"/>
      <c r="RVY1042" s="45"/>
      <c r="RVZ1042" s="45"/>
      <c r="RWA1042" s="45"/>
      <c r="RWB1042" s="45"/>
      <c r="RWC1042" s="45"/>
      <c r="RWD1042" s="45"/>
      <c r="RWE1042" s="45"/>
      <c r="RWF1042" s="45"/>
      <c r="RWG1042" s="45"/>
      <c r="RWH1042" s="45"/>
      <c r="RWI1042" s="45"/>
      <c r="RWJ1042" s="45"/>
      <c r="RWK1042" s="45"/>
      <c r="RWL1042" s="45"/>
      <c r="RWM1042" s="45"/>
      <c r="RWN1042" s="45"/>
      <c r="RWO1042" s="45"/>
      <c r="RWP1042" s="45"/>
      <c r="RWQ1042" s="45"/>
      <c r="RWR1042" s="45"/>
      <c r="RWS1042" s="45"/>
      <c r="RWT1042" s="45"/>
      <c r="RWU1042" s="45"/>
      <c r="RWV1042" s="45"/>
      <c r="RWW1042" s="45"/>
      <c r="RWX1042" s="45"/>
      <c r="RWY1042" s="45"/>
      <c r="RWZ1042" s="45"/>
      <c r="RXA1042" s="45"/>
      <c r="RXB1042" s="45"/>
      <c r="RXC1042" s="45"/>
      <c r="RXD1042" s="45"/>
      <c r="RXE1042" s="45"/>
      <c r="RXF1042" s="45"/>
      <c r="RXG1042" s="45"/>
      <c r="RXH1042" s="45"/>
      <c r="RXI1042" s="45"/>
      <c r="RXJ1042" s="45"/>
      <c r="RXK1042" s="45"/>
      <c r="RXL1042" s="45"/>
      <c r="RXM1042" s="45"/>
      <c r="RXN1042" s="45"/>
      <c r="RXO1042" s="45"/>
      <c r="RXP1042" s="45"/>
      <c r="RXQ1042" s="45"/>
      <c r="RXR1042" s="45"/>
      <c r="RXS1042" s="45"/>
      <c r="RXT1042" s="45"/>
      <c r="RXU1042" s="45"/>
      <c r="RXV1042" s="45"/>
      <c r="RXW1042" s="45"/>
      <c r="RXX1042" s="45"/>
      <c r="RXY1042" s="45"/>
      <c r="RXZ1042" s="45"/>
      <c r="RYA1042" s="45"/>
      <c r="RYB1042" s="45"/>
      <c r="RYC1042" s="45"/>
      <c r="RYD1042" s="45"/>
      <c r="RYE1042" s="45"/>
      <c r="RYF1042" s="45"/>
      <c r="RYG1042" s="45"/>
      <c r="RYH1042" s="45"/>
      <c r="RYI1042" s="45"/>
      <c r="RYJ1042" s="45"/>
      <c r="RYK1042" s="45"/>
      <c r="RYL1042" s="45"/>
      <c r="RYM1042" s="45"/>
      <c r="RYN1042" s="45"/>
      <c r="RYO1042" s="45"/>
      <c r="RYP1042" s="45"/>
      <c r="RYQ1042" s="45"/>
      <c r="RYR1042" s="45"/>
      <c r="RYS1042" s="45"/>
      <c r="RYT1042" s="45"/>
      <c r="RYU1042" s="45"/>
      <c r="RYV1042" s="45"/>
      <c r="RYW1042" s="45"/>
      <c r="RYX1042" s="45"/>
      <c r="RYY1042" s="45"/>
      <c r="RYZ1042" s="45"/>
      <c r="RZA1042" s="45"/>
      <c r="RZB1042" s="45"/>
      <c r="RZC1042" s="45"/>
      <c r="RZD1042" s="45"/>
      <c r="RZE1042" s="45"/>
      <c r="RZF1042" s="45"/>
      <c r="RZG1042" s="45"/>
      <c r="RZH1042" s="45"/>
      <c r="RZI1042" s="45"/>
      <c r="RZJ1042" s="45"/>
      <c r="RZK1042" s="45"/>
      <c r="RZL1042" s="45"/>
      <c r="RZM1042" s="45"/>
      <c r="RZN1042" s="45"/>
      <c r="RZO1042" s="45"/>
      <c r="RZP1042" s="45"/>
      <c r="RZQ1042" s="45"/>
      <c r="RZR1042" s="45"/>
      <c r="RZS1042" s="45"/>
      <c r="RZT1042" s="45"/>
      <c r="RZU1042" s="45"/>
      <c r="RZV1042" s="45"/>
      <c r="RZW1042" s="45"/>
      <c r="RZX1042" s="45"/>
      <c r="RZY1042" s="45"/>
      <c r="RZZ1042" s="45"/>
      <c r="SAA1042" s="45"/>
      <c r="SAB1042" s="45"/>
      <c r="SAC1042" s="45"/>
      <c r="SAD1042" s="45"/>
      <c r="SAE1042" s="45"/>
      <c r="SAF1042" s="45"/>
      <c r="SAG1042" s="45"/>
      <c r="SAH1042" s="45"/>
      <c r="SAI1042" s="45"/>
      <c r="SAJ1042" s="45"/>
      <c r="SAK1042" s="45"/>
      <c r="SAL1042" s="45"/>
      <c r="SAM1042" s="45"/>
      <c r="SAN1042" s="45"/>
      <c r="SAO1042" s="45"/>
      <c r="SAP1042" s="45"/>
      <c r="SAQ1042" s="45"/>
      <c r="SAR1042" s="45"/>
      <c r="SAS1042" s="45"/>
      <c r="SAT1042" s="45"/>
      <c r="SAU1042" s="45"/>
      <c r="SAV1042" s="45"/>
      <c r="SAW1042" s="45"/>
      <c r="SAX1042" s="45"/>
      <c r="SAY1042" s="45"/>
      <c r="SAZ1042" s="45"/>
      <c r="SBA1042" s="45"/>
      <c r="SBB1042" s="45"/>
      <c r="SBC1042" s="45"/>
      <c r="SBD1042" s="45"/>
      <c r="SBE1042" s="45"/>
      <c r="SBF1042" s="45"/>
      <c r="SBG1042" s="45"/>
      <c r="SBH1042" s="45"/>
      <c r="SBI1042" s="45"/>
      <c r="SBJ1042" s="45"/>
      <c r="SBK1042" s="45"/>
      <c r="SBL1042" s="45"/>
      <c r="SBM1042" s="45"/>
      <c r="SBN1042" s="45"/>
      <c r="SBO1042" s="45"/>
      <c r="SBP1042" s="45"/>
      <c r="SBQ1042" s="45"/>
      <c r="SBR1042" s="45"/>
      <c r="SBS1042" s="45"/>
      <c r="SBT1042" s="45"/>
      <c r="SBU1042" s="45"/>
      <c r="SBV1042" s="45"/>
      <c r="SBW1042" s="45"/>
      <c r="SBX1042" s="45"/>
      <c r="SBY1042" s="45"/>
      <c r="SBZ1042" s="45"/>
      <c r="SCA1042" s="45"/>
      <c r="SCB1042" s="45"/>
      <c r="SCC1042" s="45"/>
      <c r="SCD1042" s="45"/>
      <c r="SCE1042" s="45"/>
      <c r="SCF1042" s="45"/>
      <c r="SCG1042" s="45"/>
      <c r="SCH1042" s="45"/>
      <c r="SCI1042" s="45"/>
      <c r="SCJ1042" s="45"/>
      <c r="SCK1042" s="45"/>
      <c r="SCL1042" s="45"/>
      <c r="SCM1042" s="45"/>
      <c r="SCN1042" s="45"/>
      <c r="SCO1042" s="45"/>
      <c r="SCP1042" s="45"/>
      <c r="SCQ1042" s="45"/>
      <c r="SCR1042" s="45"/>
      <c r="SCS1042" s="45"/>
      <c r="SCT1042" s="45"/>
      <c r="SCU1042" s="45"/>
      <c r="SCV1042" s="45"/>
      <c r="SCW1042" s="45"/>
      <c r="SCX1042" s="45"/>
      <c r="SCY1042" s="45"/>
      <c r="SCZ1042" s="45"/>
      <c r="SDA1042" s="45"/>
      <c r="SDB1042" s="45"/>
      <c r="SDC1042" s="45"/>
      <c r="SDD1042" s="45"/>
      <c r="SDE1042" s="45"/>
      <c r="SDF1042" s="45"/>
      <c r="SDG1042" s="45"/>
      <c r="SDH1042" s="45"/>
      <c r="SDI1042" s="45"/>
      <c r="SDJ1042" s="45"/>
      <c r="SDK1042" s="45"/>
      <c r="SDL1042" s="45"/>
      <c r="SDM1042" s="45"/>
      <c r="SDN1042" s="45"/>
      <c r="SDO1042" s="45"/>
      <c r="SDP1042" s="45"/>
      <c r="SDQ1042" s="45"/>
      <c r="SDR1042" s="45"/>
      <c r="SDS1042" s="45"/>
      <c r="SDT1042" s="45"/>
      <c r="SDU1042" s="45"/>
      <c r="SDV1042" s="45"/>
      <c r="SDW1042" s="45"/>
      <c r="SDX1042" s="45"/>
      <c r="SDY1042" s="45"/>
      <c r="SDZ1042" s="45"/>
      <c r="SEA1042" s="45"/>
      <c r="SEB1042" s="45"/>
      <c r="SEC1042" s="45"/>
      <c r="SED1042" s="45"/>
      <c r="SEE1042" s="45"/>
      <c r="SEF1042" s="45"/>
      <c r="SEG1042" s="45"/>
      <c r="SEH1042" s="45"/>
      <c r="SEI1042" s="45"/>
      <c r="SEJ1042" s="45"/>
      <c r="SEK1042" s="45"/>
      <c r="SEL1042" s="45"/>
      <c r="SEM1042" s="45"/>
      <c r="SEN1042" s="45"/>
      <c r="SEO1042" s="45"/>
      <c r="SEP1042" s="45"/>
      <c r="SEQ1042" s="45"/>
      <c r="SER1042" s="45"/>
      <c r="SES1042" s="45"/>
      <c r="SET1042" s="45"/>
      <c r="SEU1042" s="45"/>
      <c r="SEV1042" s="45"/>
      <c r="SEW1042" s="45"/>
      <c r="SEX1042" s="45"/>
      <c r="SEY1042" s="45"/>
      <c r="SEZ1042" s="45"/>
      <c r="SFA1042" s="45"/>
      <c r="SFB1042" s="45"/>
      <c r="SFC1042" s="45"/>
      <c r="SFD1042" s="45"/>
      <c r="SFE1042" s="45"/>
      <c r="SFF1042" s="45"/>
      <c r="SFG1042" s="45"/>
      <c r="SFH1042" s="45"/>
      <c r="SFI1042" s="45"/>
      <c r="SFJ1042" s="45"/>
      <c r="SFK1042" s="45"/>
      <c r="SFL1042" s="45"/>
      <c r="SFM1042" s="45"/>
      <c r="SFN1042" s="45"/>
      <c r="SFO1042" s="45"/>
      <c r="SFP1042" s="45"/>
      <c r="SFQ1042" s="45"/>
      <c r="SFR1042" s="45"/>
      <c r="SFS1042" s="45"/>
      <c r="SFT1042" s="45"/>
      <c r="SFU1042" s="45"/>
      <c r="SFV1042" s="45"/>
      <c r="SFW1042" s="45"/>
      <c r="SFX1042" s="45"/>
      <c r="SFY1042" s="45"/>
      <c r="SFZ1042" s="45"/>
      <c r="SGA1042" s="45"/>
      <c r="SGB1042" s="45"/>
      <c r="SGC1042" s="45"/>
      <c r="SGD1042" s="45"/>
      <c r="SGE1042" s="45"/>
      <c r="SGF1042" s="45"/>
      <c r="SGG1042" s="45"/>
      <c r="SGH1042" s="45"/>
      <c r="SGI1042" s="45"/>
      <c r="SGJ1042" s="45"/>
      <c r="SGK1042" s="45"/>
      <c r="SGL1042" s="45"/>
      <c r="SGM1042" s="45"/>
      <c r="SGN1042" s="45"/>
      <c r="SGO1042" s="45"/>
      <c r="SGP1042" s="45"/>
      <c r="SGQ1042" s="45"/>
      <c r="SGR1042" s="45"/>
      <c r="SGS1042" s="45"/>
      <c r="SGT1042" s="45"/>
      <c r="SGU1042" s="45"/>
      <c r="SGV1042" s="45"/>
      <c r="SGW1042" s="45"/>
      <c r="SGX1042" s="45"/>
      <c r="SGY1042" s="45"/>
      <c r="SGZ1042" s="45"/>
      <c r="SHA1042" s="45"/>
      <c r="SHB1042" s="45"/>
      <c r="SHC1042" s="45"/>
      <c r="SHD1042" s="45"/>
      <c r="SHE1042" s="45"/>
      <c r="SHF1042" s="45"/>
      <c r="SHG1042" s="45"/>
      <c r="SHH1042" s="45"/>
      <c r="SHI1042" s="45"/>
      <c r="SHJ1042" s="45"/>
      <c r="SHK1042" s="45"/>
      <c r="SHL1042" s="45"/>
      <c r="SHM1042" s="45"/>
      <c r="SHN1042" s="45"/>
      <c r="SHO1042" s="45"/>
      <c r="SHP1042" s="45"/>
      <c r="SHQ1042" s="45"/>
      <c r="SHR1042" s="45"/>
      <c r="SHS1042" s="45"/>
      <c r="SHT1042" s="45"/>
      <c r="SHU1042" s="45"/>
      <c r="SHV1042" s="45"/>
      <c r="SHW1042" s="45"/>
      <c r="SHX1042" s="45"/>
      <c r="SHY1042" s="45"/>
      <c r="SHZ1042" s="45"/>
      <c r="SIA1042" s="45"/>
      <c r="SIB1042" s="45"/>
      <c r="SIC1042" s="45"/>
      <c r="SID1042" s="45"/>
      <c r="SIE1042" s="45"/>
      <c r="SIF1042" s="45"/>
      <c r="SIG1042" s="45"/>
      <c r="SIH1042" s="45"/>
      <c r="SII1042" s="45"/>
      <c r="SIJ1042" s="45"/>
      <c r="SIK1042" s="45"/>
      <c r="SIL1042" s="45"/>
      <c r="SIM1042" s="45"/>
      <c r="SIN1042" s="45"/>
      <c r="SIO1042" s="45"/>
      <c r="SIP1042" s="45"/>
      <c r="SIQ1042" s="45"/>
      <c r="SIR1042" s="45"/>
      <c r="SIS1042" s="45"/>
      <c r="SIT1042" s="45"/>
      <c r="SIU1042" s="45"/>
      <c r="SIV1042" s="45"/>
      <c r="SIW1042" s="45"/>
      <c r="SIX1042" s="45"/>
      <c r="SIY1042" s="45"/>
      <c r="SIZ1042" s="45"/>
      <c r="SJA1042" s="45"/>
      <c r="SJB1042" s="45"/>
      <c r="SJC1042" s="45"/>
      <c r="SJD1042" s="45"/>
      <c r="SJE1042" s="45"/>
      <c r="SJF1042" s="45"/>
      <c r="SJG1042" s="45"/>
      <c r="SJH1042" s="45"/>
      <c r="SJI1042" s="45"/>
      <c r="SJJ1042" s="45"/>
      <c r="SJK1042" s="45"/>
      <c r="SJL1042" s="45"/>
      <c r="SJM1042" s="45"/>
      <c r="SJN1042" s="45"/>
      <c r="SJO1042" s="45"/>
      <c r="SJP1042" s="45"/>
      <c r="SJQ1042" s="45"/>
      <c r="SJR1042" s="45"/>
      <c r="SJS1042" s="45"/>
      <c r="SJT1042" s="45"/>
      <c r="SJU1042" s="45"/>
      <c r="SJV1042" s="45"/>
      <c r="SJW1042" s="45"/>
      <c r="SJX1042" s="45"/>
      <c r="SJY1042" s="45"/>
      <c r="SJZ1042" s="45"/>
      <c r="SKA1042" s="45"/>
      <c r="SKB1042" s="45"/>
      <c r="SKC1042" s="45"/>
      <c r="SKD1042" s="45"/>
      <c r="SKE1042" s="45"/>
      <c r="SKF1042" s="45"/>
      <c r="SKG1042" s="45"/>
      <c r="SKH1042" s="45"/>
      <c r="SKI1042" s="45"/>
      <c r="SKJ1042" s="45"/>
      <c r="SKK1042" s="45"/>
      <c r="SKL1042" s="45"/>
      <c r="SKM1042" s="45"/>
      <c r="SKN1042" s="45"/>
      <c r="SKO1042" s="45"/>
      <c r="SKP1042" s="45"/>
      <c r="SKQ1042" s="45"/>
      <c r="SKR1042" s="45"/>
      <c r="SKS1042" s="45"/>
      <c r="SKT1042" s="45"/>
      <c r="SKU1042" s="45"/>
      <c r="SKV1042" s="45"/>
      <c r="SKW1042" s="45"/>
      <c r="SKX1042" s="45"/>
      <c r="SKY1042" s="45"/>
      <c r="SKZ1042" s="45"/>
      <c r="SLA1042" s="45"/>
      <c r="SLB1042" s="45"/>
      <c r="SLC1042" s="45"/>
      <c r="SLD1042" s="45"/>
      <c r="SLE1042" s="45"/>
      <c r="SLF1042" s="45"/>
      <c r="SLG1042" s="45"/>
      <c r="SLH1042" s="45"/>
      <c r="SLI1042" s="45"/>
      <c r="SLJ1042" s="45"/>
      <c r="SLK1042" s="45"/>
      <c r="SLL1042" s="45"/>
      <c r="SLM1042" s="45"/>
      <c r="SLN1042" s="45"/>
      <c r="SLO1042" s="45"/>
      <c r="SLP1042" s="45"/>
      <c r="SLQ1042" s="45"/>
      <c r="SLR1042" s="45"/>
      <c r="SLS1042" s="45"/>
      <c r="SLT1042" s="45"/>
      <c r="SLU1042" s="45"/>
      <c r="SLV1042" s="45"/>
      <c r="SLW1042" s="45"/>
      <c r="SLX1042" s="45"/>
      <c r="SLY1042" s="45"/>
      <c r="SLZ1042" s="45"/>
      <c r="SMA1042" s="45"/>
      <c r="SMB1042" s="45"/>
      <c r="SMC1042" s="45"/>
      <c r="SMD1042" s="45"/>
      <c r="SME1042" s="45"/>
      <c r="SMF1042" s="45"/>
      <c r="SMG1042" s="45"/>
      <c r="SMH1042" s="45"/>
      <c r="SMI1042" s="45"/>
      <c r="SMJ1042" s="45"/>
      <c r="SMK1042" s="45"/>
      <c r="SML1042" s="45"/>
      <c r="SMM1042" s="45"/>
      <c r="SMN1042" s="45"/>
      <c r="SMO1042" s="45"/>
      <c r="SMP1042" s="45"/>
      <c r="SMQ1042" s="45"/>
      <c r="SMR1042" s="45"/>
      <c r="SMS1042" s="45"/>
      <c r="SMT1042" s="45"/>
      <c r="SMU1042" s="45"/>
      <c r="SMV1042" s="45"/>
      <c r="SMW1042" s="45"/>
      <c r="SMX1042" s="45"/>
      <c r="SMY1042" s="45"/>
      <c r="SMZ1042" s="45"/>
      <c r="SNA1042" s="45"/>
      <c r="SNB1042" s="45"/>
      <c r="SNC1042" s="45"/>
      <c r="SND1042" s="45"/>
      <c r="SNE1042" s="45"/>
      <c r="SNF1042" s="45"/>
      <c r="SNG1042" s="45"/>
      <c r="SNH1042" s="45"/>
      <c r="SNI1042" s="45"/>
      <c r="SNJ1042" s="45"/>
      <c r="SNK1042" s="45"/>
      <c r="SNL1042" s="45"/>
      <c r="SNM1042" s="45"/>
      <c r="SNN1042" s="45"/>
      <c r="SNO1042" s="45"/>
      <c r="SNP1042" s="45"/>
      <c r="SNQ1042" s="45"/>
      <c r="SNR1042" s="45"/>
      <c r="SNS1042" s="45"/>
      <c r="SNT1042" s="45"/>
      <c r="SNU1042" s="45"/>
      <c r="SNV1042" s="45"/>
      <c r="SNW1042" s="45"/>
      <c r="SNX1042" s="45"/>
      <c r="SNY1042" s="45"/>
      <c r="SNZ1042" s="45"/>
      <c r="SOA1042" s="45"/>
      <c r="SOB1042" s="45"/>
      <c r="SOC1042" s="45"/>
      <c r="SOD1042" s="45"/>
      <c r="SOE1042" s="45"/>
      <c r="SOF1042" s="45"/>
      <c r="SOG1042" s="45"/>
      <c r="SOH1042" s="45"/>
      <c r="SOI1042" s="45"/>
      <c r="SOJ1042" s="45"/>
      <c r="SOK1042" s="45"/>
      <c r="SOL1042" s="45"/>
      <c r="SOM1042" s="45"/>
      <c r="SON1042" s="45"/>
      <c r="SOO1042" s="45"/>
      <c r="SOP1042" s="45"/>
      <c r="SOQ1042" s="45"/>
      <c r="SOR1042" s="45"/>
      <c r="SOS1042" s="45"/>
      <c r="SOT1042" s="45"/>
      <c r="SOU1042" s="45"/>
      <c r="SOV1042" s="45"/>
      <c r="SOW1042" s="45"/>
      <c r="SOX1042" s="45"/>
      <c r="SOY1042" s="45"/>
      <c r="SOZ1042" s="45"/>
      <c r="SPA1042" s="45"/>
      <c r="SPB1042" s="45"/>
      <c r="SPC1042" s="45"/>
      <c r="SPD1042" s="45"/>
      <c r="SPE1042" s="45"/>
      <c r="SPF1042" s="45"/>
      <c r="SPG1042" s="45"/>
      <c r="SPH1042" s="45"/>
      <c r="SPI1042" s="45"/>
      <c r="SPJ1042" s="45"/>
      <c r="SPK1042" s="45"/>
      <c r="SPL1042" s="45"/>
      <c r="SPM1042" s="45"/>
      <c r="SPN1042" s="45"/>
      <c r="SPO1042" s="45"/>
      <c r="SPP1042" s="45"/>
      <c r="SPQ1042" s="45"/>
      <c r="SPR1042" s="45"/>
      <c r="SPS1042" s="45"/>
      <c r="SPT1042" s="45"/>
      <c r="SPU1042" s="45"/>
      <c r="SPV1042" s="45"/>
      <c r="SPW1042" s="45"/>
      <c r="SPX1042" s="45"/>
      <c r="SPY1042" s="45"/>
      <c r="SPZ1042" s="45"/>
      <c r="SQA1042" s="45"/>
      <c r="SQB1042" s="45"/>
      <c r="SQC1042" s="45"/>
      <c r="SQD1042" s="45"/>
      <c r="SQE1042" s="45"/>
      <c r="SQF1042" s="45"/>
      <c r="SQG1042" s="45"/>
      <c r="SQH1042" s="45"/>
      <c r="SQI1042" s="45"/>
      <c r="SQJ1042" s="45"/>
      <c r="SQK1042" s="45"/>
      <c r="SQL1042" s="45"/>
      <c r="SQM1042" s="45"/>
      <c r="SQN1042" s="45"/>
      <c r="SQO1042" s="45"/>
      <c r="SQP1042" s="45"/>
      <c r="SQQ1042" s="45"/>
      <c r="SQR1042" s="45"/>
      <c r="SQS1042" s="45"/>
      <c r="SQT1042" s="45"/>
      <c r="SQU1042" s="45"/>
      <c r="SQV1042" s="45"/>
      <c r="SQW1042" s="45"/>
      <c r="SQX1042" s="45"/>
      <c r="SQY1042" s="45"/>
      <c r="SQZ1042" s="45"/>
      <c r="SRA1042" s="45"/>
      <c r="SRB1042" s="45"/>
      <c r="SRC1042" s="45"/>
      <c r="SRD1042" s="45"/>
      <c r="SRE1042" s="45"/>
      <c r="SRF1042" s="45"/>
      <c r="SRG1042" s="45"/>
      <c r="SRH1042" s="45"/>
      <c r="SRI1042" s="45"/>
      <c r="SRJ1042" s="45"/>
      <c r="SRK1042" s="45"/>
      <c r="SRL1042" s="45"/>
      <c r="SRM1042" s="45"/>
      <c r="SRN1042" s="45"/>
      <c r="SRO1042" s="45"/>
      <c r="SRP1042" s="45"/>
      <c r="SRQ1042" s="45"/>
      <c r="SRR1042" s="45"/>
      <c r="SRS1042" s="45"/>
      <c r="SRT1042" s="45"/>
      <c r="SRU1042" s="45"/>
      <c r="SRV1042" s="45"/>
      <c r="SRW1042" s="45"/>
      <c r="SRX1042" s="45"/>
      <c r="SRY1042" s="45"/>
      <c r="SRZ1042" s="45"/>
      <c r="SSA1042" s="45"/>
      <c r="SSB1042" s="45"/>
      <c r="SSC1042" s="45"/>
      <c r="SSD1042" s="45"/>
      <c r="SSE1042" s="45"/>
      <c r="SSF1042" s="45"/>
      <c r="SSG1042" s="45"/>
      <c r="SSH1042" s="45"/>
      <c r="SSI1042" s="45"/>
      <c r="SSJ1042" s="45"/>
      <c r="SSK1042" s="45"/>
      <c r="SSL1042" s="45"/>
      <c r="SSM1042" s="45"/>
      <c r="SSN1042" s="45"/>
      <c r="SSO1042" s="45"/>
      <c r="SSP1042" s="45"/>
      <c r="SSQ1042" s="45"/>
      <c r="SSR1042" s="45"/>
      <c r="SSS1042" s="45"/>
      <c r="SST1042" s="45"/>
      <c r="SSU1042" s="45"/>
      <c r="SSV1042" s="45"/>
      <c r="SSW1042" s="45"/>
      <c r="SSX1042" s="45"/>
      <c r="SSY1042" s="45"/>
      <c r="SSZ1042" s="45"/>
      <c r="STA1042" s="45"/>
      <c r="STB1042" s="45"/>
      <c r="STC1042" s="45"/>
      <c r="STD1042" s="45"/>
      <c r="STE1042" s="45"/>
      <c r="STF1042" s="45"/>
      <c r="STG1042" s="45"/>
      <c r="STH1042" s="45"/>
      <c r="STI1042" s="45"/>
      <c r="STJ1042" s="45"/>
      <c r="STK1042" s="45"/>
      <c r="STL1042" s="45"/>
      <c r="STM1042" s="45"/>
      <c r="STN1042" s="45"/>
      <c r="STO1042" s="45"/>
      <c r="STP1042" s="45"/>
      <c r="STQ1042" s="45"/>
      <c r="STR1042" s="45"/>
      <c r="STS1042" s="45"/>
      <c r="STT1042" s="45"/>
      <c r="STU1042" s="45"/>
      <c r="STV1042" s="45"/>
      <c r="STW1042" s="45"/>
      <c r="STX1042" s="45"/>
      <c r="STY1042" s="45"/>
      <c r="STZ1042" s="45"/>
      <c r="SUA1042" s="45"/>
      <c r="SUB1042" s="45"/>
      <c r="SUC1042" s="45"/>
      <c r="SUD1042" s="45"/>
      <c r="SUE1042" s="45"/>
      <c r="SUF1042" s="45"/>
      <c r="SUG1042" s="45"/>
      <c r="SUH1042" s="45"/>
      <c r="SUI1042" s="45"/>
      <c r="SUJ1042" s="45"/>
      <c r="SUK1042" s="45"/>
      <c r="SUL1042" s="45"/>
      <c r="SUM1042" s="45"/>
      <c r="SUN1042" s="45"/>
      <c r="SUO1042" s="45"/>
      <c r="SUP1042" s="45"/>
      <c r="SUQ1042" s="45"/>
      <c r="SUR1042" s="45"/>
      <c r="SUS1042" s="45"/>
      <c r="SUT1042" s="45"/>
      <c r="SUU1042" s="45"/>
      <c r="SUV1042" s="45"/>
      <c r="SUW1042" s="45"/>
      <c r="SUX1042" s="45"/>
      <c r="SUY1042" s="45"/>
      <c r="SUZ1042" s="45"/>
      <c r="SVA1042" s="45"/>
      <c r="SVB1042" s="45"/>
      <c r="SVC1042" s="45"/>
      <c r="SVD1042" s="45"/>
      <c r="SVE1042" s="45"/>
      <c r="SVF1042" s="45"/>
      <c r="SVG1042" s="45"/>
      <c r="SVH1042" s="45"/>
      <c r="SVI1042" s="45"/>
      <c r="SVJ1042" s="45"/>
      <c r="SVK1042" s="45"/>
      <c r="SVL1042" s="45"/>
      <c r="SVM1042" s="45"/>
      <c r="SVN1042" s="45"/>
      <c r="SVO1042" s="45"/>
      <c r="SVP1042" s="45"/>
      <c r="SVQ1042" s="45"/>
      <c r="SVR1042" s="45"/>
      <c r="SVS1042" s="45"/>
      <c r="SVT1042" s="45"/>
      <c r="SVU1042" s="45"/>
      <c r="SVV1042" s="45"/>
      <c r="SVW1042" s="45"/>
      <c r="SVX1042" s="45"/>
      <c r="SVY1042" s="45"/>
      <c r="SVZ1042" s="45"/>
      <c r="SWA1042" s="45"/>
      <c r="SWB1042" s="45"/>
      <c r="SWC1042" s="45"/>
      <c r="SWD1042" s="45"/>
      <c r="SWE1042" s="45"/>
      <c r="SWF1042" s="45"/>
      <c r="SWG1042" s="45"/>
      <c r="SWH1042" s="45"/>
      <c r="SWI1042" s="45"/>
      <c r="SWJ1042" s="45"/>
      <c r="SWK1042" s="45"/>
      <c r="SWL1042" s="45"/>
      <c r="SWM1042" s="45"/>
      <c r="SWN1042" s="45"/>
      <c r="SWO1042" s="45"/>
      <c r="SWP1042" s="45"/>
      <c r="SWQ1042" s="45"/>
      <c r="SWR1042" s="45"/>
      <c r="SWS1042" s="45"/>
      <c r="SWT1042" s="45"/>
      <c r="SWU1042" s="45"/>
      <c r="SWV1042" s="45"/>
      <c r="SWW1042" s="45"/>
      <c r="SWX1042" s="45"/>
      <c r="SWY1042" s="45"/>
      <c r="SWZ1042" s="45"/>
      <c r="SXA1042" s="45"/>
      <c r="SXB1042" s="45"/>
      <c r="SXC1042" s="45"/>
      <c r="SXD1042" s="45"/>
      <c r="SXE1042" s="45"/>
      <c r="SXF1042" s="45"/>
      <c r="SXG1042" s="45"/>
      <c r="SXH1042" s="45"/>
      <c r="SXI1042" s="45"/>
      <c r="SXJ1042" s="45"/>
      <c r="SXK1042" s="45"/>
      <c r="SXL1042" s="45"/>
      <c r="SXM1042" s="45"/>
      <c r="SXN1042" s="45"/>
      <c r="SXO1042" s="45"/>
      <c r="SXP1042" s="45"/>
      <c r="SXQ1042" s="45"/>
      <c r="SXR1042" s="45"/>
      <c r="SXS1042" s="45"/>
      <c r="SXT1042" s="45"/>
      <c r="SXU1042" s="45"/>
      <c r="SXV1042" s="45"/>
      <c r="SXW1042" s="45"/>
      <c r="SXX1042" s="45"/>
      <c r="SXY1042" s="45"/>
      <c r="SXZ1042" s="45"/>
      <c r="SYA1042" s="45"/>
      <c r="SYB1042" s="45"/>
      <c r="SYC1042" s="45"/>
      <c r="SYD1042" s="45"/>
      <c r="SYE1042" s="45"/>
      <c r="SYF1042" s="45"/>
      <c r="SYG1042" s="45"/>
      <c r="SYH1042" s="45"/>
      <c r="SYI1042" s="45"/>
      <c r="SYJ1042" s="45"/>
      <c r="SYK1042" s="45"/>
      <c r="SYL1042" s="45"/>
      <c r="SYM1042" s="45"/>
      <c r="SYN1042" s="45"/>
      <c r="SYO1042" s="45"/>
      <c r="SYP1042" s="45"/>
      <c r="SYQ1042" s="45"/>
      <c r="SYR1042" s="45"/>
      <c r="SYS1042" s="45"/>
      <c r="SYT1042" s="45"/>
      <c r="SYU1042" s="45"/>
      <c r="SYV1042" s="45"/>
      <c r="SYW1042" s="45"/>
      <c r="SYX1042" s="45"/>
      <c r="SYY1042" s="45"/>
      <c r="SYZ1042" s="45"/>
      <c r="SZA1042" s="45"/>
      <c r="SZB1042" s="45"/>
      <c r="SZC1042" s="45"/>
      <c r="SZD1042" s="45"/>
      <c r="SZE1042" s="45"/>
      <c r="SZF1042" s="45"/>
      <c r="SZG1042" s="45"/>
      <c r="SZH1042" s="45"/>
      <c r="SZI1042" s="45"/>
      <c r="SZJ1042" s="45"/>
      <c r="SZK1042" s="45"/>
      <c r="SZL1042" s="45"/>
      <c r="SZM1042" s="45"/>
      <c r="SZN1042" s="45"/>
      <c r="SZO1042" s="45"/>
      <c r="SZP1042" s="45"/>
      <c r="SZQ1042" s="45"/>
      <c r="SZR1042" s="45"/>
      <c r="SZS1042" s="45"/>
      <c r="SZT1042" s="45"/>
      <c r="SZU1042" s="45"/>
      <c r="SZV1042" s="45"/>
      <c r="SZW1042" s="45"/>
      <c r="SZX1042" s="45"/>
      <c r="SZY1042" s="45"/>
      <c r="SZZ1042" s="45"/>
      <c r="TAA1042" s="45"/>
      <c r="TAB1042" s="45"/>
      <c r="TAC1042" s="45"/>
      <c r="TAD1042" s="45"/>
      <c r="TAE1042" s="45"/>
      <c r="TAF1042" s="45"/>
      <c r="TAG1042" s="45"/>
      <c r="TAH1042" s="45"/>
      <c r="TAI1042" s="45"/>
      <c r="TAJ1042" s="45"/>
      <c r="TAK1042" s="45"/>
      <c r="TAL1042" s="45"/>
      <c r="TAM1042" s="45"/>
      <c r="TAN1042" s="45"/>
      <c r="TAO1042" s="45"/>
      <c r="TAP1042" s="45"/>
      <c r="TAQ1042" s="45"/>
      <c r="TAR1042" s="45"/>
      <c r="TAS1042" s="45"/>
      <c r="TAT1042" s="45"/>
      <c r="TAU1042" s="45"/>
      <c r="TAV1042" s="45"/>
      <c r="TAW1042" s="45"/>
      <c r="TAX1042" s="45"/>
      <c r="TAY1042" s="45"/>
      <c r="TAZ1042" s="45"/>
      <c r="TBA1042" s="45"/>
      <c r="TBB1042" s="45"/>
      <c r="TBC1042" s="45"/>
      <c r="TBD1042" s="45"/>
      <c r="TBE1042" s="45"/>
      <c r="TBF1042" s="45"/>
      <c r="TBG1042" s="45"/>
      <c r="TBH1042" s="45"/>
      <c r="TBI1042" s="45"/>
      <c r="TBJ1042" s="45"/>
      <c r="TBK1042" s="45"/>
      <c r="TBL1042" s="45"/>
      <c r="TBM1042" s="45"/>
      <c r="TBN1042" s="45"/>
      <c r="TBO1042" s="45"/>
      <c r="TBP1042" s="45"/>
      <c r="TBQ1042" s="45"/>
      <c r="TBR1042" s="45"/>
      <c r="TBS1042" s="45"/>
      <c r="TBT1042" s="45"/>
      <c r="TBU1042" s="45"/>
      <c r="TBV1042" s="45"/>
      <c r="TBW1042" s="45"/>
      <c r="TBX1042" s="45"/>
      <c r="TBY1042" s="45"/>
      <c r="TBZ1042" s="45"/>
      <c r="TCA1042" s="45"/>
      <c r="TCB1042" s="45"/>
      <c r="TCC1042" s="45"/>
      <c r="TCD1042" s="45"/>
      <c r="TCE1042" s="45"/>
      <c r="TCF1042" s="45"/>
      <c r="TCG1042" s="45"/>
      <c r="TCH1042" s="45"/>
      <c r="TCI1042" s="45"/>
      <c r="TCJ1042" s="45"/>
      <c r="TCK1042" s="45"/>
      <c r="TCL1042" s="45"/>
      <c r="TCM1042" s="45"/>
      <c r="TCN1042" s="45"/>
      <c r="TCO1042" s="45"/>
      <c r="TCP1042" s="45"/>
      <c r="TCQ1042" s="45"/>
      <c r="TCR1042" s="45"/>
      <c r="TCS1042" s="45"/>
      <c r="TCT1042" s="45"/>
      <c r="TCU1042" s="45"/>
      <c r="TCV1042" s="45"/>
      <c r="TCW1042" s="45"/>
      <c r="TCX1042" s="45"/>
      <c r="TCY1042" s="45"/>
      <c r="TCZ1042" s="45"/>
      <c r="TDA1042" s="45"/>
      <c r="TDB1042" s="45"/>
      <c r="TDC1042" s="45"/>
      <c r="TDD1042" s="45"/>
      <c r="TDE1042" s="45"/>
      <c r="TDF1042" s="45"/>
      <c r="TDG1042" s="45"/>
      <c r="TDH1042" s="45"/>
      <c r="TDI1042" s="45"/>
      <c r="TDJ1042" s="45"/>
      <c r="TDK1042" s="45"/>
      <c r="TDL1042" s="45"/>
      <c r="TDM1042" s="45"/>
      <c r="TDN1042" s="45"/>
      <c r="TDO1042" s="45"/>
      <c r="TDP1042" s="45"/>
      <c r="TDQ1042" s="45"/>
      <c r="TDR1042" s="45"/>
      <c r="TDS1042" s="45"/>
      <c r="TDT1042" s="45"/>
      <c r="TDU1042" s="45"/>
      <c r="TDV1042" s="45"/>
      <c r="TDW1042" s="45"/>
      <c r="TDX1042" s="45"/>
      <c r="TDY1042" s="45"/>
      <c r="TDZ1042" s="45"/>
      <c r="TEA1042" s="45"/>
      <c r="TEB1042" s="45"/>
      <c r="TEC1042" s="45"/>
      <c r="TED1042" s="45"/>
      <c r="TEE1042" s="45"/>
      <c r="TEF1042" s="45"/>
      <c r="TEG1042" s="45"/>
      <c r="TEH1042" s="45"/>
      <c r="TEI1042" s="45"/>
      <c r="TEJ1042" s="45"/>
      <c r="TEK1042" s="45"/>
      <c r="TEL1042" s="45"/>
      <c r="TEM1042" s="45"/>
      <c r="TEN1042" s="45"/>
      <c r="TEO1042" s="45"/>
      <c r="TEP1042" s="45"/>
      <c r="TEQ1042" s="45"/>
      <c r="TER1042" s="45"/>
      <c r="TES1042" s="45"/>
      <c r="TET1042" s="45"/>
      <c r="TEU1042" s="45"/>
      <c r="TEV1042" s="45"/>
      <c r="TEW1042" s="45"/>
      <c r="TEX1042" s="45"/>
      <c r="TEY1042" s="45"/>
      <c r="TEZ1042" s="45"/>
      <c r="TFA1042" s="45"/>
      <c r="TFB1042" s="45"/>
      <c r="TFC1042" s="45"/>
      <c r="TFD1042" s="45"/>
      <c r="TFE1042" s="45"/>
      <c r="TFF1042" s="45"/>
      <c r="TFG1042" s="45"/>
      <c r="TFH1042" s="45"/>
      <c r="TFI1042" s="45"/>
      <c r="TFJ1042" s="45"/>
      <c r="TFK1042" s="45"/>
      <c r="TFL1042" s="45"/>
      <c r="TFM1042" s="45"/>
      <c r="TFN1042" s="45"/>
      <c r="TFO1042" s="45"/>
      <c r="TFP1042" s="45"/>
      <c r="TFQ1042" s="45"/>
      <c r="TFR1042" s="45"/>
      <c r="TFS1042" s="45"/>
      <c r="TFT1042" s="45"/>
      <c r="TFU1042" s="45"/>
      <c r="TFV1042" s="45"/>
      <c r="TFW1042" s="45"/>
      <c r="TFX1042" s="45"/>
      <c r="TFY1042" s="45"/>
      <c r="TFZ1042" s="45"/>
      <c r="TGA1042" s="45"/>
      <c r="TGB1042" s="45"/>
      <c r="TGC1042" s="45"/>
      <c r="TGD1042" s="45"/>
      <c r="TGE1042" s="45"/>
      <c r="TGF1042" s="45"/>
      <c r="TGG1042" s="45"/>
      <c r="TGH1042" s="45"/>
      <c r="TGI1042" s="45"/>
      <c r="TGJ1042" s="45"/>
      <c r="TGK1042" s="45"/>
      <c r="TGL1042" s="45"/>
      <c r="TGM1042" s="45"/>
      <c r="TGN1042" s="45"/>
      <c r="TGO1042" s="45"/>
      <c r="TGP1042" s="45"/>
      <c r="TGQ1042" s="45"/>
      <c r="TGR1042" s="45"/>
      <c r="TGS1042" s="45"/>
      <c r="TGT1042" s="45"/>
      <c r="TGU1042" s="45"/>
      <c r="TGV1042" s="45"/>
      <c r="TGW1042" s="45"/>
      <c r="TGX1042" s="45"/>
      <c r="TGY1042" s="45"/>
      <c r="TGZ1042" s="45"/>
      <c r="THA1042" s="45"/>
      <c r="THB1042" s="45"/>
      <c r="THC1042" s="45"/>
      <c r="THD1042" s="45"/>
      <c r="THE1042" s="45"/>
      <c r="THF1042" s="45"/>
      <c r="THG1042" s="45"/>
      <c r="THH1042" s="45"/>
      <c r="THI1042" s="45"/>
      <c r="THJ1042" s="45"/>
      <c r="THK1042" s="45"/>
      <c r="THL1042" s="45"/>
      <c r="THM1042" s="45"/>
      <c r="THN1042" s="45"/>
      <c r="THO1042" s="45"/>
      <c r="THP1042" s="45"/>
      <c r="THQ1042" s="45"/>
      <c r="THR1042" s="45"/>
      <c r="THS1042" s="45"/>
      <c r="THT1042" s="45"/>
      <c r="THU1042" s="45"/>
      <c r="THV1042" s="45"/>
      <c r="THW1042" s="45"/>
      <c r="THX1042" s="45"/>
      <c r="THY1042" s="45"/>
      <c r="THZ1042" s="45"/>
      <c r="TIA1042" s="45"/>
      <c r="TIB1042" s="45"/>
      <c r="TIC1042" s="45"/>
      <c r="TID1042" s="45"/>
      <c r="TIE1042" s="45"/>
      <c r="TIF1042" s="45"/>
      <c r="TIG1042" s="45"/>
      <c r="TIH1042" s="45"/>
      <c r="TII1042" s="45"/>
      <c r="TIJ1042" s="45"/>
      <c r="TIK1042" s="45"/>
      <c r="TIL1042" s="45"/>
      <c r="TIM1042" s="45"/>
      <c r="TIN1042" s="45"/>
      <c r="TIO1042" s="45"/>
      <c r="TIP1042" s="45"/>
      <c r="TIQ1042" s="45"/>
      <c r="TIR1042" s="45"/>
      <c r="TIS1042" s="45"/>
      <c r="TIT1042" s="45"/>
      <c r="TIU1042" s="45"/>
      <c r="TIV1042" s="45"/>
      <c r="TIW1042" s="45"/>
      <c r="TIX1042" s="45"/>
      <c r="TIY1042" s="45"/>
      <c r="TIZ1042" s="45"/>
      <c r="TJA1042" s="45"/>
      <c r="TJB1042" s="45"/>
      <c r="TJC1042" s="45"/>
      <c r="TJD1042" s="45"/>
      <c r="TJE1042" s="45"/>
      <c r="TJF1042" s="45"/>
      <c r="TJG1042" s="45"/>
      <c r="TJH1042" s="45"/>
      <c r="TJI1042" s="45"/>
      <c r="TJJ1042" s="45"/>
      <c r="TJK1042" s="45"/>
      <c r="TJL1042" s="45"/>
      <c r="TJM1042" s="45"/>
      <c r="TJN1042" s="45"/>
      <c r="TJO1042" s="45"/>
      <c r="TJP1042" s="45"/>
      <c r="TJQ1042" s="45"/>
      <c r="TJR1042" s="45"/>
      <c r="TJS1042" s="45"/>
      <c r="TJT1042" s="45"/>
      <c r="TJU1042" s="45"/>
      <c r="TJV1042" s="45"/>
      <c r="TJW1042" s="45"/>
      <c r="TJX1042" s="45"/>
      <c r="TJY1042" s="45"/>
      <c r="TJZ1042" s="45"/>
      <c r="TKA1042" s="45"/>
      <c r="TKB1042" s="45"/>
      <c r="TKC1042" s="45"/>
      <c r="TKD1042" s="45"/>
      <c r="TKE1042" s="45"/>
      <c r="TKF1042" s="45"/>
      <c r="TKG1042" s="45"/>
      <c r="TKH1042" s="45"/>
      <c r="TKI1042" s="45"/>
      <c r="TKJ1042" s="45"/>
      <c r="TKK1042" s="45"/>
      <c r="TKL1042" s="45"/>
      <c r="TKM1042" s="45"/>
      <c r="TKN1042" s="45"/>
      <c r="TKO1042" s="45"/>
      <c r="TKP1042" s="45"/>
      <c r="TKQ1042" s="45"/>
      <c r="TKR1042" s="45"/>
      <c r="TKS1042" s="45"/>
      <c r="TKT1042" s="45"/>
      <c r="TKU1042" s="45"/>
      <c r="TKV1042" s="45"/>
      <c r="TKW1042" s="45"/>
      <c r="TKX1042" s="45"/>
      <c r="TKY1042" s="45"/>
      <c r="TKZ1042" s="45"/>
      <c r="TLA1042" s="45"/>
      <c r="TLB1042" s="45"/>
      <c r="TLC1042" s="45"/>
      <c r="TLD1042" s="45"/>
      <c r="TLE1042" s="45"/>
      <c r="TLF1042" s="45"/>
      <c r="TLG1042" s="45"/>
      <c r="TLH1042" s="45"/>
      <c r="TLI1042" s="45"/>
      <c r="TLJ1042" s="45"/>
      <c r="TLK1042" s="45"/>
      <c r="TLL1042" s="45"/>
      <c r="TLM1042" s="45"/>
      <c r="TLN1042" s="45"/>
      <c r="TLO1042" s="45"/>
      <c r="TLP1042" s="45"/>
      <c r="TLQ1042" s="45"/>
      <c r="TLR1042" s="45"/>
      <c r="TLS1042" s="45"/>
      <c r="TLT1042" s="45"/>
      <c r="TLU1042" s="45"/>
      <c r="TLV1042" s="45"/>
      <c r="TLW1042" s="45"/>
      <c r="TLX1042" s="45"/>
      <c r="TLY1042" s="45"/>
      <c r="TLZ1042" s="45"/>
      <c r="TMA1042" s="45"/>
      <c r="TMB1042" s="45"/>
      <c r="TMC1042" s="45"/>
      <c r="TMD1042" s="45"/>
      <c r="TME1042" s="45"/>
      <c r="TMF1042" s="45"/>
      <c r="TMG1042" s="45"/>
      <c r="TMH1042" s="45"/>
      <c r="TMI1042" s="45"/>
      <c r="TMJ1042" s="45"/>
      <c r="TMK1042" s="45"/>
      <c r="TML1042" s="45"/>
      <c r="TMM1042" s="45"/>
      <c r="TMN1042" s="45"/>
      <c r="TMO1042" s="45"/>
      <c r="TMP1042" s="45"/>
      <c r="TMQ1042" s="45"/>
      <c r="TMR1042" s="45"/>
      <c r="TMS1042" s="45"/>
      <c r="TMT1042" s="45"/>
      <c r="TMU1042" s="45"/>
      <c r="TMV1042" s="45"/>
      <c r="TMW1042" s="45"/>
      <c r="TMX1042" s="45"/>
      <c r="TMY1042" s="45"/>
      <c r="TMZ1042" s="45"/>
      <c r="TNA1042" s="45"/>
      <c r="TNB1042" s="45"/>
      <c r="TNC1042" s="45"/>
      <c r="TND1042" s="45"/>
      <c r="TNE1042" s="45"/>
      <c r="TNF1042" s="45"/>
      <c r="TNG1042" s="45"/>
      <c r="TNH1042" s="45"/>
      <c r="TNI1042" s="45"/>
      <c r="TNJ1042" s="45"/>
      <c r="TNK1042" s="45"/>
      <c r="TNL1042" s="45"/>
      <c r="TNM1042" s="45"/>
      <c r="TNN1042" s="45"/>
      <c r="TNO1042" s="45"/>
      <c r="TNP1042" s="45"/>
      <c r="TNQ1042" s="45"/>
      <c r="TNR1042" s="45"/>
      <c r="TNS1042" s="45"/>
      <c r="TNT1042" s="45"/>
      <c r="TNU1042" s="45"/>
      <c r="TNV1042" s="45"/>
      <c r="TNW1042" s="45"/>
      <c r="TNX1042" s="45"/>
      <c r="TNY1042" s="45"/>
      <c r="TNZ1042" s="45"/>
      <c r="TOA1042" s="45"/>
      <c r="TOB1042" s="45"/>
      <c r="TOC1042" s="45"/>
      <c r="TOD1042" s="45"/>
      <c r="TOE1042" s="45"/>
      <c r="TOF1042" s="45"/>
      <c r="TOG1042" s="45"/>
      <c r="TOH1042" s="45"/>
      <c r="TOI1042" s="45"/>
      <c r="TOJ1042" s="45"/>
      <c r="TOK1042" s="45"/>
      <c r="TOL1042" s="45"/>
      <c r="TOM1042" s="45"/>
      <c r="TON1042" s="45"/>
      <c r="TOO1042" s="45"/>
      <c r="TOP1042" s="45"/>
      <c r="TOQ1042" s="45"/>
      <c r="TOR1042" s="45"/>
      <c r="TOS1042" s="45"/>
      <c r="TOT1042" s="45"/>
      <c r="TOU1042" s="45"/>
      <c r="TOV1042" s="45"/>
      <c r="TOW1042" s="45"/>
      <c r="TOX1042" s="45"/>
      <c r="TOY1042" s="45"/>
      <c r="TOZ1042" s="45"/>
      <c r="TPA1042" s="45"/>
      <c r="TPB1042" s="45"/>
      <c r="TPC1042" s="45"/>
      <c r="TPD1042" s="45"/>
      <c r="TPE1042" s="45"/>
      <c r="TPF1042" s="45"/>
      <c r="TPG1042" s="45"/>
      <c r="TPH1042" s="45"/>
      <c r="TPI1042" s="45"/>
      <c r="TPJ1042" s="45"/>
      <c r="TPK1042" s="45"/>
      <c r="TPL1042" s="45"/>
      <c r="TPM1042" s="45"/>
      <c r="TPN1042" s="45"/>
      <c r="TPO1042" s="45"/>
      <c r="TPP1042" s="45"/>
      <c r="TPQ1042" s="45"/>
      <c r="TPR1042" s="45"/>
      <c r="TPS1042" s="45"/>
      <c r="TPT1042" s="45"/>
      <c r="TPU1042" s="45"/>
      <c r="TPV1042" s="45"/>
      <c r="TPW1042" s="45"/>
      <c r="TPX1042" s="45"/>
      <c r="TPY1042" s="45"/>
      <c r="TPZ1042" s="45"/>
      <c r="TQA1042" s="45"/>
      <c r="TQB1042" s="45"/>
      <c r="TQC1042" s="45"/>
      <c r="TQD1042" s="45"/>
      <c r="TQE1042" s="45"/>
      <c r="TQF1042" s="45"/>
      <c r="TQG1042" s="45"/>
      <c r="TQH1042" s="45"/>
      <c r="TQI1042" s="45"/>
      <c r="TQJ1042" s="45"/>
      <c r="TQK1042" s="45"/>
      <c r="TQL1042" s="45"/>
      <c r="TQM1042" s="45"/>
      <c r="TQN1042" s="45"/>
      <c r="TQO1042" s="45"/>
      <c r="TQP1042" s="45"/>
      <c r="TQQ1042" s="45"/>
      <c r="TQR1042" s="45"/>
      <c r="TQS1042" s="45"/>
      <c r="TQT1042" s="45"/>
      <c r="TQU1042" s="45"/>
      <c r="TQV1042" s="45"/>
      <c r="TQW1042" s="45"/>
      <c r="TQX1042" s="45"/>
      <c r="TQY1042" s="45"/>
      <c r="TQZ1042" s="45"/>
      <c r="TRA1042" s="45"/>
      <c r="TRB1042" s="45"/>
      <c r="TRC1042" s="45"/>
      <c r="TRD1042" s="45"/>
      <c r="TRE1042" s="45"/>
      <c r="TRF1042" s="45"/>
      <c r="TRG1042" s="45"/>
      <c r="TRH1042" s="45"/>
      <c r="TRI1042" s="45"/>
      <c r="TRJ1042" s="45"/>
      <c r="TRK1042" s="45"/>
      <c r="TRL1042" s="45"/>
      <c r="TRM1042" s="45"/>
      <c r="TRN1042" s="45"/>
      <c r="TRO1042" s="45"/>
      <c r="TRP1042" s="45"/>
      <c r="TRQ1042" s="45"/>
      <c r="TRR1042" s="45"/>
      <c r="TRS1042" s="45"/>
      <c r="TRT1042" s="45"/>
      <c r="TRU1042" s="45"/>
      <c r="TRV1042" s="45"/>
      <c r="TRW1042" s="45"/>
      <c r="TRX1042" s="45"/>
      <c r="TRY1042" s="45"/>
      <c r="TRZ1042" s="45"/>
      <c r="TSA1042" s="45"/>
      <c r="TSB1042" s="45"/>
      <c r="TSC1042" s="45"/>
      <c r="TSD1042" s="45"/>
      <c r="TSE1042" s="45"/>
      <c r="TSF1042" s="45"/>
      <c r="TSG1042" s="45"/>
      <c r="TSH1042" s="45"/>
      <c r="TSI1042" s="45"/>
      <c r="TSJ1042" s="45"/>
      <c r="TSK1042" s="45"/>
      <c r="TSL1042" s="45"/>
      <c r="TSM1042" s="45"/>
      <c r="TSN1042" s="45"/>
      <c r="TSO1042" s="45"/>
      <c r="TSP1042" s="45"/>
      <c r="TSQ1042" s="45"/>
      <c r="TSR1042" s="45"/>
      <c r="TSS1042" s="45"/>
      <c r="TST1042" s="45"/>
      <c r="TSU1042" s="45"/>
      <c r="TSV1042" s="45"/>
      <c r="TSW1042" s="45"/>
      <c r="TSX1042" s="45"/>
      <c r="TSY1042" s="45"/>
      <c r="TSZ1042" s="45"/>
      <c r="TTA1042" s="45"/>
      <c r="TTB1042" s="45"/>
      <c r="TTC1042" s="45"/>
      <c r="TTD1042" s="45"/>
      <c r="TTE1042" s="45"/>
      <c r="TTF1042" s="45"/>
      <c r="TTG1042" s="45"/>
      <c r="TTH1042" s="45"/>
      <c r="TTI1042" s="45"/>
      <c r="TTJ1042" s="45"/>
      <c r="TTK1042" s="45"/>
      <c r="TTL1042" s="45"/>
      <c r="TTM1042" s="45"/>
      <c r="TTN1042" s="45"/>
      <c r="TTO1042" s="45"/>
      <c r="TTP1042" s="45"/>
      <c r="TTQ1042" s="45"/>
      <c r="TTR1042" s="45"/>
      <c r="TTS1042" s="45"/>
      <c r="TTT1042" s="45"/>
      <c r="TTU1042" s="45"/>
      <c r="TTV1042" s="45"/>
      <c r="TTW1042" s="45"/>
      <c r="TTX1042" s="45"/>
      <c r="TTY1042" s="45"/>
      <c r="TTZ1042" s="45"/>
      <c r="TUA1042" s="45"/>
      <c r="TUB1042" s="45"/>
      <c r="TUC1042" s="45"/>
      <c r="TUD1042" s="45"/>
      <c r="TUE1042" s="45"/>
      <c r="TUF1042" s="45"/>
      <c r="TUG1042" s="45"/>
      <c r="TUH1042" s="45"/>
      <c r="TUI1042" s="45"/>
      <c r="TUJ1042" s="45"/>
      <c r="TUK1042" s="45"/>
      <c r="TUL1042" s="45"/>
      <c r="TUM1042" s="45"/>
      <c r="TUN1042" s="45"/>
      <c r="TUO1042" s="45"/>
      <c r="TUP1042" s="45"/>
      <c r="TUQ1042" s="45"/>
      <c r="TUR1042" s="45"/>
      <c r="TUS1042" s="45"/>
      <c r="TUT1042" s="45"/>
      <c r="TUU1042" s="45"/>
      <c r="TUV1042" s="45"/>
      <c r="TUW1042" s="45"/>
      <c r="TUX1042" s="45"/>
      <c r="TUY1042" s="45"/>
      <c r="TUZ1042" s="45"/>
      <c r="TVA1042" s="45"/>
      <c r="TVB1042" s="45"/>
      <c r="TVC1042" s="45"/>
      <c r="TVD1042" s="45"/>
      <c r="TVE1042" s="45"/>
      <c r="TVF1042" s="45"/>
      <c r="TVG1042" s="45"/>
      <c r="TVH1042" s="45"/>
      <c r="TVI1042" s="45"/>
      <c r="TVJ1042" s="45"/>
      <c r="TVK1042" s="45"/>
      <c r="TVL1042" s="45"/>
      <c r="TVM1042" s="45"/>
      <c r="TVN1042" s="45"/>
      <c r="TVO1042" s="45"/>
      <c r="TVP1042" s="45"/>
      <c r="TVQ1042" s="45"/>
      <c r="TVR1042" s="45"/>
      <c r="TVS1042" s="45"/>
      <c r="TVT1042" s="45"/>
      <c r="TVU1042" s="45"/>
      <c r="TVV1042" s="45"/>
      <c r="TVW1042" s="45"/>
      <c r="TVX1042" s="45"/>
      <c r="TVY1042" s="45"/>
      <c r="TVZ1042" s="45"/>
      <c r="TWA1042" s="45"/>
      <c r="TWB1042" s="45"/>
      <c r="TWC1042" s="45"/>
      <c r="TWD1042" s="45"/>
      <c r="TWE1042" s="45"/>
      <c r="TWF1042" s="45"/>
      <c r="TWG1042" s="45"/>
      <c r="TWH1042" s="45"/>
      <c r="TWI1042" s="45"/>
      <c r="TWJ1042" s="45"/>
      <c r="TWK1042" s="45"/>
      <c r="TWL1042" s="45"/>
      <c r="TWM1042" s="45"/>
      <c r="TWN1042" s="45"/>
      <c r="TWO1042" s="45"/>
      <c r="TWP1042" s="45"/>
      <c r="TWQ1042" s="45"/>
      <c r="TWR1042" s="45"/>
      <c r="TWS1042" s="45"/>
      <c r="TWT1042" s="45"/>
      <c r="TWU1042" s="45"/>
      <c r="TWV1042" s="45"/>
      <c r="TWW1042" s="45"/>
      <c r="TWX1042" s="45"/>
      <c r="TWY1042" s="45"/>
      <c r="TWZ1042" s="45"/>
      <c r="TXA1042" s="45"/>
      <c r="TXB1042" s="45"/>
      <c r="TXC1042" s="45"/>
      <c r="TXD1042" s="45"/>
      <c r="TXE1042" s="45"/>
      <c r="TXF1042" s="45"/>
      <c r="TXG1042" s="45"/>
      <c r="TXH1042" s="45"/>
      <c r="TXI1042" s="45"/>
      <c r="TXJ1042" s="45"/>
      <c r="TXK1042" s="45"/>
      <c r="TXL1042" s="45"/>
      <c r="TXM1042" s="45"/>
      <c r="TXN1042" s="45"/>
      <c r="TXO1042" s="45"/>
      <c r="TXP1042" s="45"/>
      <c r="TXQ1042" s="45"/>
      <c r="TXR1042" s="45"/>
      <c r="TXS1042" s="45"/>
      <c r="TXT1042" s="45"/>
      <c r="TXU1042" s="45"/>
      <c r="TXV1042" s="45"/>
      <c r="TXW1042" s="45"/>
      <c r="TXX1042" s="45"/>
      <c r="TXY1042" s="45"/>
      <c r="TXZ1042" s="45"/>
      <c r="TYA1042" s="45"/>
      <c r="TYB1042" s="45"/>
      <c r="TYC1042" s="45"/>
      <c r="TYD1042" s="45"/>
      <c r="TYE1042" s="45"/>
      <c r="TYF1042" s="45"/>
      <c r="TYG1042" s="45"/>
      <c r="TYH1042" s="45"/>
      <c r="TYI1042" s="45"/>
      <c r="TYJ1042" s="45"/>
      <c r="TYK1042" s="45"/>
      <c r="TYL1042" s="45"/>
      <c r="TYM1042" s="45"/>
      <c r="TYN1042" s="45"/>
      <c r="TYO1042" s="45"/>
      <c r="TYP1042" s="45"/>
      <c r="TYQ1042" s="45"/>
      <c r="TYR1042" s="45"/>
      <c r="TYS1042" s="45"/>
      <c r="TYT1042" s="45"/>
      <c r="TYU1042" s="45"/>
      <c r="TYV1042" s="45"/>
      <c r="TYW1042" s="45"/>
      <c r="TYX1042" s="45"/>
      <c r="TYY1042" s="45"/>
      <c r="TYZ1042" s="45"/>
      <c r="TZA1042" s="45"/>
      <c r="TZB1042" s="45"/>
      <c r="TZC1042" s="45"/>
      <c r="TZD1042" s="45"/>
      <c r="TZE1042" s="45"/>
      <c r="TZF1042" s="45"/>
      <c r="TZG1042" s="45"/>
      <c r="TZH1042" s="45"/>
      <c r="TZI1042" s="45"/>
      <c r="TZJ1042" s="45"/>
      <c r="TZK1042" s="45"/>
      <c r="TZL1042" s="45"/>
      <c r="TZM1042" s="45"/>
      <c r="TZN1042" s="45"/>
      <c r="TZO1042" s="45"/>
      <c r="TZP1042" s="45"/>
      <c r="TZQ1042" s="45"/>
      <c r="TZR1042" s="45"/>
      <c r="TZS1042" s="45"/>
      <c r="TZT1042" s="45"/>
      <c r="TZU1042" s="45"/>
      <c r="TZV1042" s="45"/>
      <c r="TZW1042" s="45"/>
      <c r="TZX1042" s="45"/>
      <c r="TZY1042" s="45"/>
      <c r="TZZ1042" s="45"/>
      <c r="UAA1042" s="45"/>
      <c r="UAB1042" s="45"/>
      <c r="UAC1042" s="45"/>
      <c r="UAD1042" s="45"/>
      <c r="UAE1042" s="45"/>
      <c r="UAF1042" s="45"/>
      <c r="UAG1042" s="45"/>
      <c r="UAH1042" s="45"/>
      <c r="UAI1042" s="45"/>
      <c r="UAJ1042" s="45"/>
      <c r="UAK1042" s="45"/>
      <c r="UAL1042" s="45"/>
      <c r="UAM1042" s="45"/>
      <c r="UAN1042" s="45"/>
      <c r="UAO1042" s="45"/>
      <c r="UAP1042" s="45"/>
      <c r="UAQ1042" s="45"/>
      <c r="UAR1042" s="45"/>
      <c r="UAS1042" s="45"/>
      <c r="UAT1042" s="45"/>
      <c r="UAU1042" s="45"/>
      <c r="UAV1042" s="45"/>
      <c r="UAW1042" s="45"/>
      <c r="UAX1042" s="45"/>
      <c r="UAY1042" s="45"/>
      <c r="UAZ1042" s="45"/>
      <c r="UBA1042" s="45"/>
      <c r="UBB1042" s="45"/>
      <c r="UBC1042" s="45"/>
      <c r="UBD1042" s="45"/>
      <c r="UBE1042" s="45"/>
      <c r="UBF1042" s="45"/>
      <c r="UBG1042" s="45"/>
      <c r="UBH1042" s="45"/>
      <c r="UBI1042" s="45"/>
      <c r="UBJ1042" s="45"/>
      <c r="UBK1042" s="45"/>
      <c r="UBL1042" s="45"/>
      <c r="UBM1042" s="45"/>
      <c r="UBN1042" s="45"/>
      <c r="UBO1042" s="45"/>
      <c r="UBP1042" s="45"/>
      <c r="UBQ1042" s="45"/>
      <c r="UBR1042" s="45"/>
      <c r="UBS1042" s="45"/>
      <c r="UBT1042" s="45"/>
      <c r="UBU1042" s="45"/>
      <c r="UBV1042" s="45"/>
      <c r="UBW1042" s="45"/>
      <c r="UBX1042" s="45"/>
      <c r="UBY1042" s="45"/>
      <c r="UBZ1042" s="45"/>
      <c r="UCA1042" s="45"/>
      <c r="UCB1042" s="45"/>
      <c r="UCC1042" s="45"/>
      <c r="UCD1042" s="45"/>
      <c r="UCE1042" s="45"/>
      <c r="UCF1042" s="45"/>
      <c r="UCG1042" s="45"/>
      <c r="UCH1042" s="45"/>
      <c r="UCI1042" s="45"/>
      <c r="UCJ1042" s="45"/>
      <c r="UCK1042" s="45"/>
      <c r="UCL1042" s="45"/>
      <c r="UCM1042" s="45"/>
      <c r="UCN1042" s="45"/>
      <c r="UCO1042" s="45"/>
      <c r="UCP1042" s="45"/>
      <c r="UCQ1042" s="45"/>
      <c r="UCR1042" s="45"/>
      <c r="UCS1042" s="45"/>
      <c r="UCT1042" s="45"/>
      <c r="UCU1042" s="45"/>
      <c r="UCV1042" s="45"/>
      <c r="UCW1042" s="45"/>
      <c r="UCX1042" s="45"/>
      <c r="UCY1042" s="45"/>
      <c r="UCZ1042" s="45"/>
      <c r="UDA1042" s="45"/>
      <c r="UDB1042" s="45"/>
      <c r="UDC1042" s="45"/>
      <c r="UDD1042" s="45"/>
      <c r="UDE1042" s="45"/>
      <c r="UDF1042" s="45"/>
      <c r="UDG1042" s="45"/>
      <c r="UDH1042" s="45"/>
      <c r="UDI1042" s="45"/>
      <c r="UDJ1042" s="45"/>
      <c r="UDK1042" s="45"/>
      <c r="UDL1042" s="45"/>
      <c r="UDM1042" s="45"/>
      <c r="UDN1042" s="45"/>
      <c r="UDO1042" s="45"/>
      <c r="UDP1042" s="45"/>
      <c r="UDQ1042" s="45"/>
      <c r="UDR1042" s="45"/>
      <c r="UDS1042" s="45"/>
      <c r="UDT1042" s="45"/>
      <c r="UDU1042" s="45"/>
      <c r="UDV1042" s="45"/>
      <c r="UDW1042" s="45"/>
      <c r="UDX1042" s="45"/>
      <c r="UDY1042" s="45"/>
      <c r="UDZ1042" s="45"/>
      <c r="UEA1042" s="45"/>
      <c r="UEB1042" s="45"/>
      <c r="UEC1042" s="45"/>
      <c r="UED1042" s="45"/>
      <c r="UEE1042" s="45"/>
      <c r="UEF1042" s="45"/>
      <c r="UEG1042" s="45"/>
      <c r="UEH1042" s="45"/>
      <c r="UEI1042" s="45"/>
      <c r="UEJ1042" s="45"/>
      <c r="UEK1042" s="45"/>
      <c r="UEL1042" s="45"/>
      <c r="UEM1042" s="45"/>
      <c r="UEN1042" s="45"/>
      <c r="UEO1042" s="45"/>
      <c r="UEP1042" s="45"/>
      <c r="UEQ1042" s="45"/>
      <c r="UER1042" s="45"/>
      <c r="UES1042" s="45"/>
      <c r="UET1042" s="45"/>
      <c r="UEU1042" s="45"/>
      <c r="UEV1042" s="45"/>
      <c r="UEW1042" s="45"/>
      <c r="UEX1042" s="45"/>
      <c r="UEY1042" s="45"/>
      <c r="UEZ1042" s="45"/>
      <c r="UFA1042" s="45"/>
      <c r="UFB1042" s="45"/>
      <c r="UFC1042" s="45"/>
      <c r="UFD1042" s="45"/>
      <c r="UFE1042" s="45"/>
      <c r="UFF1042" s="45"/>
      <c r="UFG1042" s="45"/>
      <c r="UFH1042" s="45"/>
      <c r="UFI1042" s="45"/>
      <c r="UFJ1042" s="45"/>
      <c r="UFK1042" s="45"/>
      <c r="UFL1042" s="45"/>
      <c r="UFM1042" s="45"/>
      <c r="UFN1042" s="45"/>
      <c r="UFO1042" s="45"/>
      <c r="UFP1042" s="45"/>
      <c r="UFQ1042" s="45"/>
      <c r="UFR1042" s="45"/>
      <c r="UFS1042" s="45"/>
      <c r="UFT1042" s="45"/>
      <c r="UFU1042" s="45"/>
      <c r="UFV1042" s="45"/>
      <c r="UFW1042" s="45"/>
      <c r="UFX1042" s="45"/>
      <c r="UFY1042" s="45"/>
      <c r="UFZ1042" s="45"/>
      <c r="UGA1042" s="45"/>
      <c r="UGB1042" s="45"/>
      <c r="UGC1042" s="45"/>
      <c r="UGD1042" s="45"/>
      <c r="UGE1042" s="45"/>
      <c r="UGF1042" s="45"/>
      <c r="UGG1042" s="45"/>
      <c r="UGH1042" s="45"/>
      <c r="UGI1042" s="45"/>
      <c r="UGJ1042" s="45"/>
      <c r="UGK1042" s="45"/>
      <c r="UGL1042" s="45"/>
      <c r="UGM1042" s="45"/>
      <c r="UGN1042" s="45"/>
      <c r="UGO1042" s="45"/>
      <c r="UGP1042" s="45"/>
      <c r="UGQ1042" s="45"/>
      <c r="UGR1042" s="45"/>
      <c r="UGS1042" s="45"/>
      <c r="UGT1042" s="45"/>
      <c r="UGU1042" s="45"/>
      <c r="UGV1042" s="45"/>
      <c r="UGW1042" s="45"/>
      <c r="UGX1042" s="45"/>
      <c r="UGY1042" s="45"/>
      <c r="UGZ1042" s="45"/>
      <c r="UHA1042" s="45"/>
      <c r="UHB1042" s="45"/>
      <c r="UHC1042" s="45"/>
      <c r="UHD1042" s="45"/>
      <c r="UHE1042" s="45"/>
      <c r="UHF1042" s="45"/>
      <c r="UHG1042" s="45"/>
      <c r="UHH1042" s="45"/>
      <c r="UHI1042" s="45"/>
      <c r="UHJ1042" s="45"/>
      <c r="UHK1042" s="45"/>
      <c r="UHL1042" s="45"/>
      <c r="UHM1042" s="45"/>
      <c r="UHN1042" s="45"/>
      <c r="UHO1042" s="45"/>
      <c r="UHP1042" s="45"/>
      <c r="UHQ1042" s="45"/>
      <c r="UHR1042" s="45"/>
      <c r="UHS1042" s="45"/>
      <c r="UHT1042" s="45"/>
      <c r="UHU1042" s="45"/>
      <c r="UHV1042" s="45"/>
      <c r="UHW1042" s="45"/>
      <c r="UHX1042" s="45"/>
      <c r="UHY1042" s="45"/>
      <c r="UHZ1042" s="45"/>
      <c r="UIA1042" s="45"/>
      <c r="UIB1042" s="45"/>
      <c r="UIC1042" s="45"/>
      <c r="UID1042" s="45"/>
      <c r="UIE1042" s="45"/>
      <c r="UIF1042" s="45"/>
      <c r="UIG1042" s="45"/>
      <c r="UIH1042" s="45"/>
      <c r="UII1042" s="45"/>
      <c r="UIJ1042" s="45"/>
      <c r="UIK1042" s="45"/>
      <c r="UIL1042" s="45"/>
      <c r="UIM1042" s="45"/>
      <c r="UIN1042" s="45"/>
      <c r="UIO1042" s="45"/>
      <c r="UIP1042" s="45"/>
      <c r="UIQ1042" s="45"/>
      <c r="UIR1042" s="45"/>
      <c r="UIS1042" s="45"/>
      <c r="UIT1042" s="45"/>
      <c r="UIU1042" s="45"/>
      <c r="UIV1042" s="45"/>
      <c r="UIW1042" s="45"/>
      <c r="UIX1042" s="45"/>
      <c r="UIY1042" s="45"/>
      <c r="UIZ1042" s="45"/>
      <c r="UJA1042" s="45"/>
      <c r="UJB1042" s="45"/>
      <c r="UJC1042" s="45"/>
      <c r="UJD1042" s="45"/>
      <c r="UJE1042" s="45"/>
      <c r="UJF1042" s="45"/>
      <c r="UJG1042" s="45"/>
      <c r="UJH1042" s="45"/>
      <c r="UJI1042" s="45"/>
      <c r="UJJ1042" s="45"/>
      <c r="UJK1042" s="45"/>
      <c r="UJL1042" s="45"/>
      <c r="UJM1042" s="45"/>
      <c r="UJN1042" s="45"/>
      <c r="UJO1042" s="45"/>
      <c r="UJP1042" s="45"/>
      <c r="UJQ1042" s="45"/>
      <c r="UJR1042" s="45"/>
      <c r="UJS1042" s="45"/>
      <c r="UJT1042" s="45"/>
      <c r="UJU1042" s="45"/>
      <c r="UJV1042" s="45"/>
      <c r="UJW1042" s="45"/>
      <c r="UJX1042" s="45"/>
      <c r="UJY1042" s="45"/>
      <c r="UJZ1042" s="45"/>
      <c r="UKA1042" s="45"/>
      <c r="UKB1042" s="45"/>
      <c r="UKC1042" s="45"/>
      <c r="UKD1042" s="45"/>
      <c r="UKE1042" s="45"/>
      <c r="UKF1042" s="45"/>
      <c r="UKG1042" s="45"/>
      <c r="UKH1042" s="45"/>
      <c r="UKI1042" s="45"/>
      <c r="UKJ1042" s="45"/>
      <c r="UKK1042" s="45"/>
      <c r="UKL1042" s="45"/>
      <c r="UKM1042" s="45"/>
      <c r="UKN1042" s="45"/>
      <c r="UKO1042" s="45"/>
      <c r="UKP1042" s="45"/>
      <c r="UKQ1042" s="45"/>
      <c r="UKR1042" s="45"/>
      <c r="UKS1042" s="45"/>
      <c r="UKT1042" s="45"/>
      <c r="UKU1042" s="45"/>
      <c r="UKV1042" s="45"/>
      <c r="UKW1042" s="45"/>
      <c r="UKX1042" s="45"/>
      <c r="UKY1042" s="45"/>
      <c r="UKZ1042" s="45"/>
      <c r="ULA1042" s="45"/>
      <c r="ULB1042" s="45"/>
      <c r="ULC1042" s="45"/>
      <c r="ULD1042" s="45"/>
      <c r="ULE1042" s="45"/>
      <c r="ULF1042" s="45"/>
      <c r="ULG1042" s="45"/>
      <c r="ULH1042" s="45"/>
      <c r="ULI1042" s="45"/>
      <c r="ULJ1042" s="45"/>
      <c r="ULK1042" s="45"/>
      <c r="ULL1042" s="45"/>
      <c r="ULM1042" s="45"/>
      <c r="ULN1042" s="45"/>
      <c r="ULO1042" s="45"/>
      <c r="ULP1042" s="45"/>
      <c r="ULQ1042" s="45"/>
      <c r="ULR1042" s="45"/>
      <c r="ULS1042" s="45"/>
      <c r="ULT1042" s="45"/>
      <c r="ULU1042" s="45"/>
      <c r="ULV1042" s="45"/>
      <c r="ULW1042" s="45"/>
      <c r="ULX1042" s="45"/>
      <c r="ULY1042" s="45"/>
      <c r="ULZ1042" s="45"/>
      <c r="UMA1042" s="45"/>
      <c r="UMB1042" s="45"/>
      <c r="UMC1042" s="45"/>
      <c r="UMD1042" s="45"/>
      <c r="UME1042" s="45"/>
      <c r="UMF1042" s="45"/>
      <c r="UMG1042" s="45"/>
      <c r="UMH1042" s="45"/>
      <c r="UMI1042" s="45"/>
      <c r="UMJ1042" s="45"/>
      <c r="UMK1042" s="45"/>
      <c r="UML1042" s="45"/>
      <c r="UMM1042" s="45"/>
      <c r="UMN1042" s="45"/>
      <c r="UMO1042" s="45"/>
      <c r="UMP1042" s="45"/>
      <c r="UMQ1042" s="45"/>
      <c r="UMR1042" s="45"/>
      <c r="UMS1042" s="45"/>
      <c r="UMT1042" s="45"/>
      <c r="UMU1042" s="45"/>
      <c r="UMV1042" s="45"/>
      <c r="UMW1042" s="45"/>
      <c r="UMX1042" s="45"/>
      <c r="UMY1042" s="45"/>
      <c r="UMZ1042" s="45"/>
      <c r="UNA1042" s="45"/>
      <c r="UNB1042" s="45"/>
      <c r="UNC1042" s="45"/>
      <c r="UND1042" s="45"/>
      <c r="UNE1042" s="45"/>
      <c r="UNF1042" s="45"/>
      <c r="UNG1042" s="45"/>
      <c r="UNH1042" s="45"/>
      <c r="UNI1042" s="45"/>
      <c r="UNJ1042" s="45"/>
      <c r="UNK1042" s="45"/>
      <c r="UNL1042" s="45"/>
      <c r="UNM1042" s="45"/>
      <c r="UNN1042" s="45"/>
      <c r="UNO1042" s="45"/>
      <c r="UNP1042" s="45"/>
      <c r="UNQ1042" s="45"/>
      <c r="UNR1042" s="45"/>
      <c r="UNS1042" s="45"/>
      <c r="UNT1042" s="45"/>
      <c r="UNU1042" s="45"/>
      <c r="UNV1042" s="45"/>
      <c r="UNW1042" s="45"/>
      <c r="UNX1042" s="45"/>
      <c r="UNY1042" s="45"/>
      <c r="UNZ1042" s="45"/>
      <c r="UOA1042" s="45"/>
      <c r="UOB1042" s="45"/>
      <c r="UOC1042" s="45"/>
      <c r="UOD1042" s="45"/>
      <c r="UOE1042" s="45"/>
      <c r="UOF1042" s="45"/>
      <c r="UOG1042" s="45"/>
      <c r="UOH1042" s="45"/>
      <c r="UOI1042" s="45"/>
      <c r="UOJ1042" s="45"/>
      <c r="UOK1042" s="45"/>
      <c r="UOL1042" s="45"/>
      <c r="UOM1042" s="45"/>
      <c r="UON1042" s="45"/>
      <c r="UOO1042" s="45"/>
      <c r="UOP1042" s="45"/>
      <c r="UOQ1042" s="45"/>
      <c r="UOR1042" s="45"/>
      <c r="UOS1042" s="45"/>
      <c r="UOT1042" s="45"/>
      <c r="UOU1042" s="45"/>
      <c r="UOV1042" s="45"/>
      <c r="UOW1042" s="45"/>
      <c r="UOX1042" s="45"/>
      <c r="UOY1042" s="45"/>
      <c r="UOZ1042" s="45"/>
      <c r="UPA1042" s="45"/>
      <c r="UPB1042" s="45"/>
      <c r="UPC1042" s="45"/>
      <c r="UPD1042" s="45"/>
      <c r="UPE1042" s="45"/>
      <c r="UPF1042" s="45"/>
      <c r="UPG1042" s="45"/>
      <c r="UPH1042" s="45"/>
      <c r="UPI1042" s="45"/>
      <c r="UPJ1042" s="45"/>
      <c r="UPK1042" s="45"/>
      <c r="UPL1042" s="45"/>
      <c r="UPM1042" s="45"/>
      <c r="UPN1042" s="45"/>
      <c r="UPO1042" s="45"/>
      <c r="UPP1042" s="45"/>
      <c r="UPQ1042" s="45"/>
      <c r="UPR1042" s="45"/>
      <c r="UPS1042" s="45"/>
      <c r="UPT1042" s="45"/>
      <c r="UPU1042" s="45"/>
      <c r="UPV1042" s="45"/>
      <c r="UPW1042" s="45"/>
      <c r="UPX1042" s="45"/>
      <c r="UPY1042" s="45"/>
      <c r="UPZ1042" s="45"/>
      <c r="UQA1042" s="45"/>
      <c r="UQB1042" s="45"/>
      <c r="UQC1042" s="45"/>
      <c r="UQD1042" s="45"/>
      <c r="UQE1042" s="45"/>
      <c r="UQF1042" s="45"/>
      <c r="UQG1042" s="45"/>
      <c r="UQH1042" s="45"/>
      <c r="UQI1042" s="45"/>
      <c r="UQJ1042" s="45"/>
      <c r="UQK1042" s="45"/>
      <c r="UQL1042" s="45"/>
      <c r="UQM1042" s="45"/>
      <c r="UQN1042" s="45"/>
      <c r="UQO1042" s="45"/>
      <c r="UQP1042" s="45"/>
      <c r="UQQ1042" s="45"/>
      <c r="UQR1042" s="45"/>
      <c r="UQS1042" s="45"/>
      <c r="UQT1042" s="45"/>
      <c r="UQU1042" s="45"/>
      <c r="UQV1042" s="45"/>
      <c r="UQW1042" s="45"/>
      <c r="UQX1042" s="45"/>
      <c r="UQY1042" s="45"/>
      <c r="UQZ1042" s="45"/>
      <c r="URA1042" s="45"/>
      <c r="URB1042" s="45"/>
      <c r="URC1042" s="45"/>
      <c r="URD1042" s="45"/>
      <c r="URE1042" s="45"/>
      <c r="URF1042" s="45"/>
      <c r="URG1042" s="45"/>
      <c r="URH1042" s="45"/>
      <c r="URI1042" s="45"/>
      <c r="URJ1042" s="45"/>
      <c r="URK1042" s="45"/>
      <c r="URL1042" s="45"/>
      <c r="URM1042" s="45"/>
      <c r="URN1042" s="45"/>
      <c r="URO1042" s="45"/>
      <c r="URP1042" s="45"/>
      <c r="URQ1042" s="45"/>
      <c r="URR1042" s="45"/>
      <c r="URS1042" s="45"/>
      <c r="URT1042" s="45"/>
      <c r="URU1042" s="45"/>
      <c r="URV1042" s="45"/>
      <c r="URW1042" s="45"/>
      <c r="URX1042" s="45"/>
      <c r="URY1042" s="45"/>
      <c r="URZ1042" s="45"/>
      <c r="USA1042" s="45"/>
      <c r="USB1042" s="45"/>
      <c r="USC1042" s="45"/>
      <c r="USD1042" s="45"/>
      <c r="USE1042" s="45"/>
      <c r="USF1042" s="45"/>
      <c r="USG1042" s="45"/>
      <c r="USH1042" s="45"/>
      <c r="USI1042" s="45"/>
      <c r="USJ1042" s="45"/>
      <c r="USK1042" s="45"/>
      <c r="USL1042" s="45"/>
      <c r="USM1042" s="45"/>
      <c r="USN1042" s="45"/>
      <c r="USO1042" s="45"/>
      <c r="USP1042" s="45"/>
      <c r="USQ1042" s="45"/>
      <c r="USR1042" s="45"/>
      <c r="USS1042" s="45"/>
      <c r="UST1042" s="45"/>
      <c r="USU1042" s="45"/>
      <c r="USV1042" s="45"/>
      <c r="USW1042" s="45"/>
      <c r="USX1042" s="45"/>
      <c r="USY1042" s="45"/>
      <c r="USZ1042" s="45"/>
      <c r="UTA1042" s="45"/>
      <c r="UTB1042" s="45"/>
      <c r="UTC1042" s="45"/>
      <c r="UTD1042" s="45"/>
      <c r="UTE1042" s="45"/>
      <c r="UTF1042" s="45"/>
      <c r="UTG1042" s="45"/>
      <c r="UTH1042" s="45"/>
      <c r="UTI1042" s="45"/>
      <c r="UTJ1042" s="45"/>
      <c r="UTK1042" s="45"/>
      <c r="UTL1042" s="45"/>
      <c r="UTM1042" s="45"/>
      <c r="UTN1042" s="45"/>
      <c r="UTO1042" s="45"/>
      <c r="UTP1042" s="45"/>
      <c r="UTQ1042" s="45"/>
      <c r="UTR1042" s="45"/>
      <c r="UTS1042" s="45"/>
      <c r="UTT1042" s="45"/>
      <c r="UTU1042" s="45"/>
      <c r="UTV1042" s="45"/>
      <c r="UTW1042" s="45"/>
      <c r="UTX1042" s="45"/>
      <c r="UTY1042" s="45"/>
      <c r="UTZ1042" s="45"/>
      <c r="UUA1042" s="45"/>
      <c r="UUB1042" s="45"/>
      <c r="UUC1042" s="45"/>
      <c r="UUD1042" s="45"/>
      <c r="UUE1042" s="45"/>
      <c r="UUF1042" s="45"/>
      <c r="UUG1042" s="45"/>
      <c r="UUH1042" s="45"/>
      <c r="UUI1042" s="45"/>
      <c r="UUJ1042" s="45"/>
      <c r="UUK1042" s="45"/>
      <c r="UUL1042" s="45"/>
      <c r="UUM1042" s="45"/>
      <c r="UUN1042" s="45"/>
      <c r="UUO1042" s="45"/>
      <c r="UUP1042" s="45"/>
      <c r="UUQ1042" s="45"/>
      <c r="UUR1042" s="45"/>
      <c r="UUS1042" s="45"/>
      <c r="UUT1042" s="45"/>
      <c r="UUU1042" s="45"/>
      <c r="UUV1042" s="45"/>
      <c r="UUW1042" s="45"/>
      <c r="UUX1042" s="45"/>
      <c r="UUY1042" s="45"/>
      <c r="UUZ1042" s="45"/>
      <c r="UVA1042" s="45"/>
      <c r="UVB1042" s="45"/>
      <c r="UVC1042" s="45"/>
      <c r="UVD1042" s="45"/>
      <c r="UVE1042" s="45"/>
      <c r="UVF1042" s="45"/>
      <c r="UVG1042" s="45"/>
      <c r="UVH1042" s="45"/>
      <c r="UVI1042" s="45"/>
      <c r="UVJ1042" s="45"/>
      <c r="UVK1042" s="45"/>
      <c r="UVL1042" s="45"/>
      <c r="UVM1042" s="45"/>
      <c r="UVN1042" s="45"/>
      <c r="UVO1042" s="45"/>
      <c r="UVP1042" s="45"/>
      <c r="UVQ1042" s="45"/>
      <c r="UVR1042" s="45"/>
      <c r="UVS1042" s="45"/>
      <c r="UVT1042" s="45"/>
      <c r="UVU1042" s="45"/>
      <c r="UVV1042" s="45"/>
      <c r="UVW1042" s="45"/>
      <c r="UVX1042" s="45"/>
      <c r="UVY1042" s="45"/>
      <c r="UVZ1042" s="45"/>
      <c r="UWA1042" s="45"/>
      <c r="UWB1042" s="45"/>
      <c r="UWC1042" s="45"/>
      <c r="UWD1042" s="45"/>
      <c r="UWE1042" s="45"/>
      <c r="UWF1042" s="45"/>
      <c r="UWG1042" s="45"/>
      <c r="UWH1042" s="45"/>
      <c r="UWI1042" s="45"/>
      <c r="UWJ1042" s="45"/>
      <c r="UWK1042" s="45"/>
      <c r="UWL1042" s="45"/>
      <c r="UWM1042" s="45"/>
      <c r="UWN1042" s="45"/>
      <c r="UWO1042" s="45"/>
      <c r="UWP1042" s="45"/>
      <c r="UWQ1042" s="45"/>
      <c r="UWR1042" s="45"/>
      <c r="UWS1042" s="45"/>
      <c r="UWT1042" s="45"/>
      <c r="UWU1042" s="45"/>
      <c r="UWV1042" s="45"/>
      <c r="UWW1042" s="45"/>
      <c r="UWX1042" s="45"/>
      <c r="UWY1042" s="45"/>
      <c r="UWZ1042" s="45"/>
      <c r="UXA1042" s="45"/>
      <c r="UXB1042" s="45"/>
      <c r="UXC1042" s="45"/>
      <c r="UXD1042" s="45"/>
      <c r="UXE1042" s="45"/>
      <c r="UXF1042" s="45"/>
      <c r="UXG1042" s="45"/>
      <c r="UXH1042" s="45"/>
      <c r="UXI1042" s="45"/>
      <c r="UXJ1042" s="45"/>
      <c r="UXK1042" s="45"/>
      <c r="UXL1042" s="45"/>
      <c r="UXM1042" s="45"/>
      <c r="UXN1042" s="45"/>
      <c r="UXO1042" s="45"/>
      <c r="UXP1042" s="45"/>
      <c r="UXQ1042" s="45"/>
      <c r="UXR1042" s="45"/>
      <c r="UXS1042" s="45"/>
      <c r="UXT1042" s="45"/>
      <c r="UXU1042" s="45"/>
      <c r="UXV1042" s="45"/>
      <c r="UXW1042" s="45"/>
      <c r="UXX1042" s="45"/>
      <c r="UXY1042" s="45"/>
      <c r="UXZ1042" s="45"/>
      <c r="UYA1042" s="45"/>
      <c r="UYB1042" s="45"/>
      <c r="UYC1042" s="45"/>
      <c r="UYD1042" s="45"/>
      <c r="UYE1042" s="45"/>
      <c r="UYF1042" s="45"/>
      <c r="UYG1042" s="45"/>
      <c r="UYH1042" s="45"/>
      <c r="UYI1042" s="45"/>
      <c r="UYJ1042" s="45"/>
      <c r="UYK1042" s="45"/>
      <c r="UYL1042" s="45"/>
      <c r="UYM1042" s="45"/>
      <c r="UYN1042" s="45"/>
      <c r="UYO1042" s="45"/>
      <c r="UYP1042" s="45"/>
      <c r="UYQ1042" s="45"/>
      <c r="UYR1042" s="45"/>
      <c r="UYS1042" s="45"/>
      <c r="UYT1042" s="45"/>
      <c r="UYU1042" s="45"/>
      <c r="UYV1042" s="45"/>
      <c r="UYW1042" s="45"/>
      <c r="UYX1042" s="45"/>
      <c r="UYY1042" s="45"/>
      <c r="UYZ1042" s="45"/>
      <c r="UZA1042" s="45"/>
      <c r="UZB1042" s="45"/>
      <c r="UZC1042" s="45"/>
      <c r="UZD1042" s="45"/>
      <c r="UZE1042" s="45"/>
      <c r="UZF1042" s="45"/>
      <c r="UZG1042" s="45"/>
      <c r="UZH1042" s="45"/>
      <c r="UZI1042" s="45"/>
      <c r="UZJ1042" s="45"/>
      <c r="UZK1042" s="45"/>
      <c r="UZL1042" s="45"/>
      <c r="UZM1042" s="45"/>
      <c r="UZN1042" s="45"/>
      <c r="UZO1042" s="45"/>
      <c r="UZP1042" s="45"/>
      <c r="UZQ1042" s="45"/>
      <c r="UZR1042" s="45"/>
      <c r="UZS1042" s="45"/>
      <c r="UZT1042" s="45"/>
      <c r="UZU1042" s="45"/>
      <c r="UZV1042" s="45"/>
      <c r="UZW1042" s="45"/>
      <c r="UZX1042" s="45"/>
      <c r="UZY1042" s="45"/>
      <c r="UZZ1042" s="45"/>
      <c r="VAA1042" s="45"/>
      <c r="VAB1042" s="45"/>
      <c r="VAC1042" s="45"/>
      <c r="VAD1042" s="45"/>
      <c r="VAE1042" s="45"/>
      <c r="VAF1042" s="45"/>
      <c r="VAG1042" s="45"/>
      <c r="VAH1042" s="45"/>
      <c r="VAI1042" s="45"/>
      <c r="VAJ1042" s="45"/>
      <c r="VAK1042" s="45"/>
      <c r="VAL1042" s="45"/>
      <c r="VAM1042" s="45"/>
      <c r="VAN1042" s="45"/>
      <c r="VAO1042" s="45"/>
      <c r="VAP1042" s="45"/>
      <c r="VAQ1042" s="45"/>
      <c r="VAR1042" s="45"/>
      <c r="VAS1042" s="45"/>
      <c r="VAT1042" s="45"/>
      <c r="VAU1042" s="45"/>
      <c r="VAV1042" s="45"/>
      <c r="VAW1042" s="45"/>
      <c r="VAX1042" s="45"/>
      <c r="VAY1042" s="45"/>
      <c r="VAZ1042" s="45"/>
      <c r="VBA1042" s="45"/>
      <c r="VBB1042" s="45"/>
      <c r="VBC1042" s="45"/>
      <c r="VBD1042" s="45"/>
      <c r="VBE1042" s="45"/>
      <c r="VBF1042" s="45"/>
      <c r="VBG1042" s="45"/>
      <c r="VBH1042" s="45"/>
      <c r="VBI1042" s="45"/>
      <c r="VBJ1042" s="45"/>
      <c r="VBK1042" s="45"/>
      <c r="VBL1042" s="45"/>
      <c r="VBM1042" s="45"/>
      <c r="VBN1042" s="45"/>
      <c r="VBO1042" s="45"/>
      <c r="VBP1042" s="45"/>
      <c r="VBQ1042" s="45"/>
      <c r="VBR1042" s="45"/>
      <c r="VBS1042" s="45"/>
      <c r="VBT1042" s="45"/>
      <c r="VBU1042" s="45"/>
      <c r="VBV1042" s="45"/>
      <c r="VBW1042" s="45"/>
      <c r="VBX1042" s="45"/>
      <c r="VBY1042" s="45"/>
      <c r="VBZ1042" s="45"/>
      <c r="VCA1042" s="45"/>
      <c r="VCB1042" s="45"/>
      <c r="VCC1042" s="45"/>
      <c r="VCD1042" s="45"/>
      <c r="VCE1042" s="45"/>
      <c r="VCF1042" s="45"/>
      <c r="VCG1042" s="45"/>
      <c r="VCH1042" s="45"/>
      <c r="VCI1042" s="45"/>
      <c r="VCJ1042" s="45"/>
      <c r="VCK1042" s="45"/>
      <c r="VCL1042" s="45"/>
      <c r="VCM1042" s="45"/>
      <c r="VCN1042" s="45"/>
      <c r="VCO1042" s="45"/>
      <c r="VCP1042" s="45"/>
      <c r="VCQ1042" s="45"/>
      <c r="VCR1042" s="45"/>
      <c r="VCS1042" s="45"/>
      <c r="VCT1042" s="45"/>
      <c r="VCU1042" s="45"/>
      <c r="VCV1042" s="45"/>
      <c r="VCW1042" s="45"/>
      <c r="VCX1042" s="45"/>
      <c r="VCY1042" s="45"/>
      <c r="VCZ1042" s="45"/>
      <c r="VDA1042" s="45"/>
      <c r="VDB1042" s="45"/>
      <c r="VDC1042" s="45"/>
      <c r="VDD1042" s="45"/>
      <c r="VDE1042" s="45"/>
      <c r="VDF1042" s="45"/>
      <c r="VDG1042" s="45"/>
      <c r="VDH1042" s="45"/>
      <c r="VDI1042" s="45"/>
      <c r="VDJ1042" s="45"/>
      <c r="VDK1042" s="45"/>
      <c r="VDL1042" s="45"/>
      <c r="VDM1042" s="45"/>
      <c r="VDN1042" s="45"/>
      <c r="VDO1042" s="45"/>
      <c r="VDP1042" s="45"/>
      <c r="VDQ1042" s="45"/>
      <c r="VDR1042" s="45"/>
      <c r="VDS1042" s="45"/>
      <c r="VDT1042" s="45"/>
      <c r="VDU1042" s="45"/>
      <c r="VDV1042" s="45"/>
      <c r="VDW1042" s="45"/>
      <c r="VDX1042" s="45"/>
      <c r="VDY1042" s="45"/>
      <c r="VDZ1042" s="45"/>
      <c r="VEA1042" s="45"/>
      <c r="VEB1042" s="45"/>
      <c r="VEC1042" s="45"/>
      <c r="VED1042" s="45"/>
      <c r="VEE1042" s="45"/>
      <c r="VEF1042" s="45"/>
      <c r="VEG1042" s="45"/>
      <c r="VEH1042" s="45"/>
      <c r="VEI1042" s="45"/>
      <c r="VEJ1042" s="45"/>
      <c r="VEK1042" s="45"/>
      <c r="VEL1042" s="45"/>
      <c r="VEM1042" s="45"/>
      <c r="VEN1042" s="45"/>
      <c r="VEO1042" s="45"/>
      <c r="VEP1042" s="45"/>
      <c r="VEQ1042" s="45"/>
      <c r="VER1042" s="45"/>
      <c r="VES1042" s="45"/>
      <c r="VET1042" s="45"/>
      <c r="VEU1042" s="45"/>
      <c r="VEV1042" s="45"/>
      <c r="VEW1042" s="45"/>
      <c r="VEX1042" s="45"/>
      <c r="VEY1042" s="45"/>
      <c r="VEZ1042" s="45"/>
      <c r="VFA1042" s="45"/>
      <c r="VFB1042" s="45"/>
      <c r="VFC1042" s="45"/>
      <c r="VFD1042" s="45"/>
      <c r="VFE1042" s="45"/>
      <c r="VFF1042" s="45"/>
      <c r="VFG1042" s="45"/>
      <c r="VFH1042" s="45"/>
      <c r="VFI1042" s="45"/>
      <c r="VFJ1042" s="45"/>
      <c r="VFK1042" s="45"/>
      <c r="VFL1042" s="45"/>
      <c r="VFM1042" s="45"/>
      <c r="VFN1042" s="45"/>
      <c r="VFO1042" s="45"/>
      <c r="VFP1042" s="45"/>
      <c r="VFQ1042" s="45"/>
      <c r="VFR1042" s="45"/>
      <c r="VFS1042" s="45"/>
      <c r="VFT1042" s="45"/>
      <c r="VFU1042" s="45"/>
      <c r="VFV1042" s="45"/>
      <c r="VFW1042" s="45"/>
      <c r="VFX1042" s="45"/>
      <c r="VFY1042" s="45"/>
      <c r="VFZ1042" s="45"/>
      <c r="VGA1042" s="45"/>
      <c r="VGB1042" s="45"/>
      <c r="VGC1042" s="45"/>
      <c r="VGD1042" s="45"/>
      <c r="VGE1042" s="45"/>
      <c r="VGF1042" s="45"/>
      <c r="VGG1042" s="45"/>
      <c r="VGH1042" s="45"/>
      <c r="VGI1042" s="45"/>
      <c r="VGJ1042" s="45"/>
      <c r="VGK1042" s="45"/>
      <c r="VGL1042" s="45"/>
      <c r="VGM1042" s="45"/>
      <c r="VGN1042" s="45"/>
      <c r="VGO1042" s="45"/>
      <c r="VGP1042" s="45"/>
      <c r="VGQ1042" s="45"/>
      <c r="VGR1042" s="45"/>
      <c r="VGS1042" s="45"/>
      <c r="VGT1042" s="45"/>
      <c r="VGU1042" s="45"/>
      <c r="VGV1042" s="45"/>
      <c r="VGW1042" s="45"/>
      <c r="VGX1042" s="45"/>
      <c r="VGY1042" s="45"/>
      <c r="VGZ1042" s="45"/>
      <c r="VHA1042" s="45"/>
      <c r="VHB1042" s="45"/>
      <c r="VHC1042" s="45"/>
      <c r="VHD1042" s="45"/>
      <c r="VHE1042" s="45"/>
      <c r="VHF1042" s="45"/>
      <c r="VHG1042" s="45"/>
      <c r="VHH1042" s="45"/>
      <c r="VHI1042" s="45"/>
      <c r="VHJ1042" s="45"/>
      <c r="VHK1042" s="45"/>
      <c r="VHL1042" s="45"/>
      <c r="VHM1042" s="45"/>
      <c r="VHN1042" s="45"/>
      <c r="VHO1042" s="45"/>
      <c r="VHP1042" s="45"/>
      <c r="VHQ1042" s="45"/>
      <c r="VHR1042" s="45"/>
      <c r="VHS1042" s="45"/>
      <c r="VHT1042" s="45"/>
      <c r="VHU1042" s="45"/>
      <c r="VHV1042" s="45"/>
      <c r="VHW1042" s="45"/>
      <c r="VHX1042" s="45"/>
      <c r="VHY1042" s="45"/>
      <c r="VHZ1042" s="45"/>
      <c r="VIA1042" s="45"/>
      <c r="VIB1042" s="45"/>
      <c r="VIC1042" s="45"/>
      <c r="VID1042" s="45"/>
      <c r="VIE1042" s="45"/>
      <c r="VIF1042" s="45"/>
      <c r="VIG1042" s="45"/>
      <c r="VIH1042" s="45"/>
      <c r="VII1042" s="45"/>
      <c r="VIJ1042" s="45"/>
      <c r="VIK1042" s="45"/>
      <c r="VIL1042" s="45"/>
      <c r="VIM1042" s="45"/>
      <c r="VIN1042" s="45"/>
      <c r="VIO1042" s="45"/>
      <c r="VIP1042" s="45"/>
      <c r="VIQ1042" s="45"/>
      <c r="VIR1042" s="45"/>
      <c r="VIS1042" s="45"/>
      <c r="VIT1042" s="45"/>
      <c r="VIU1042" s="45"/>
      <c r="VIV1042" s="45"/>
      <c r="VIW1042" s="45"/>
      <c r="VIX1042" s="45"/>
      <c r="VIY1042" s="45"/>
      <c r="VIZ1042" s="45"/>
      <c r="VJA1042" s="45"/>
      <c r="VJB1042" s="45"/>
      <c r="VJC1042" s="45"/>
      <c r="VJD1042" s="45"/>
      <c r="VJE1042" s="45"/>
      <c r="VJF1042" s="45"/>
      <c r="VJG1042" s="45"/>
      <c r="VJH1042" s="45"/>
      <c r="VJI1042" s="45"/>
      <c r="VJJ1042" s="45"/>
      <c r="VJK1042" s="45"/>
      <c r="VJL1042" s="45"/>
      <c r="VJM1042" s="45"/>
      <c r="VJN1042" s="45"/>
      <c r="VJO1042" s="45"/>
      <c r="VJP1042" s="45"/>
      <c r="VJQ1042" s="45"/>
      <c r="VJR1042" s="45"/>
      <c r="VJS1042" s="45"/>
      <c r="VJT1042" s="45"/>
      <c r="VJU1042" s="45"/>
      <c r="VJV1042" s="45"/>
      <c r="VJW1042" s="45"/>
      <c r="VJX1042" s="45"/>
      <c r="VJY1042" s="45"/>
      <c r="VJZ1042" s="45"/>
      <c r="VKA1042" s="45"/>
      <c r="VKB1042" s="45"/>
      <c r="VKC1042" s="45"/>
      <c r="VKD1042" s="45"/>
      <c r="VKE1042" s="45"/>
      <c r="VKF1042" s="45"/>
      <c r="VKG1042" s="45"/>
      <c r="VKH1042" s="45"/>
      <c r="VKI1042" s="45"/>
      <c r="VKJ1042" s="45"/>
      <c r="VKK1042" s="45"/>
      <c r="VKL1042" s="45"/>
      <c r="VKM1042" s="45"/>
      <c r="VKN1042" s="45"/>
      <c r="VKO1042" s="45"/>
      <c r="VKP1042" s="45"/>
      <c r="VKQ1042" s="45"/>
      <c r="VKR1042" s="45"/>
      <c r="VKS1042" s="45"/>
      <c r="VKT1042" s="45"/>
      <c r="VKU1042" s="45"/>
      <c r="VKV1042" s="45"/>
      <c r="VKW1042" s="45"/>
      <c r="VKX1042" s="45"/>
      <c r="VKY1042" s="45"/>
      <c r="VKZ1042" s="45"/>
      <c r="VLA1042" s="45"/>
      <c r="VLB1042" s="45"/>
      <c r="VLC1042" s="45"/>
      <c r="VLD1042" s="45"/>
      <c r="VLE1042" s="45"/>
      <c r="VLF1042" s="45"/>
      <c r="VLG1042" s="45"/>
      <c r="VLH1042" s="45"/>
      <c r="VLI1042" s="45"/>
      <c r="VLJ1042" s="45"/>
      <c r="VLK1042" s="45"/>
      <c r="VLL1042" s="45"/>
      <c r="VLM1042" s="45"/>
      <c r="VLN1042" s="45"/>
      <c r="VLO1042" s="45"/>
      <c r="VLP1042" s="45"/>
      <c r="VLQ1042" s="45"/>
      <c r="VLR1042" s="45"/>
      <c r="VLS1042" s="45"/>
      <c r="VLT1042" s="45"/>
      <c r="VLU1042" s="45"/>
      <c r="VLV1042" s="45"/>
      <c r="VLW1042" s="45"/>
      <c r="VLX1042" s="45"/>
      <c r="VLY1042" s="45"/>
      <c r="VLZ1042" s="45"/>
      <c r="VMA1042" s="45"/>
      <c r="VMB1042" s="45"/>
      <c r="VMC1042" s="45"/>
      <c r="VMD1042" s="45"/>
      <c r="VME1042" s="45"/>
      <c r="VMF1042" s="45"/>
      <c r="VMG1042" s="45"/>
      <c r="VMH1042" s="45"/>
      <c r="VMI1042" s="45"/>
      <c r="VMJ1042" s="45"/>
      <c r="VMK1042" s="45"/>
      <c r="VML1042" s="45"/>
      <c r="VMM1042" s="45"/>
      <c r="VMN1042" s="45"/>
      <c r="VMO1042" s="45"/>
      <c r="VMP1042" s="45"/>
      <c r="VMQ1042" s="45"/>
      <c r="VMR1042" s="45"/>
      <c r="VMS1042" s="45"/>
      <c r="VMT1042" s="45"/>
      <c r="VMU1042" s="45"/>
      <c r="VMV1042" s="45"/>
      <c r="VMW1042" s="45"/>
      <c r="VMX1042" s="45"/>
      <c r="VMY1042" s="45"/>
      <c r="VMZ1042" s="45"/>
      <c r="VNA1042" s="45"/>
      <c r="VNB1042" s="45"/>
      <c r="VNC1042" s="45"/>
      <c r="VND1042" s="45"/>
      <c r="VNE1042" s="45"/>
      <c r="VNF1042" s="45"/>
      <c r="VNG1042" s="45"/>
      <c r="VNH1042" s="45"/>
      <c r="VNI1042" s="45"/>
      <c r="VNJ1042" s="45"/>
      <c r="VNK1042" s="45"/>
      <c r="VNL1042" s="45"/>
      <c r="VNM1042" s="45"/>
      <c r="VNN1042" s="45"/>
      <c r="VNO1042" s="45"/>
      <c r="VNP1042" s="45"/>
      <c r="VNQ1042" s="45"/>
      <c r="VNR1042" s="45"/>
      <c r="VNS1042" s="45"/>
      <c r="VNT1042" s="45"/>
      <c r="VNU1042" s="45"/>
      <c r="VNV1042" s="45"/>
      <c r="VNW1042" s="45"/>
      <c r="VNX1042" s="45"/>
      <c r="VNY1042" s="45"/>
      <c r="VNZ1042" s="45"/>
      <c r="VOA1042" s="45"/>
      <c r="VOB1042" s="45"/>
      <c r="VOC1042" s="45"/>
      <c r="VOD1042" s="45"/>
      <c r="VOE1042" s="45"/>
      <c r="VOF1042" s="45"/>
      <c r="VOG1042" s="45"/>
      <c r="VOH1042" s="45"/>
      <c r="VOI1042" s="45"/>
      <c r="VOJ1042" s="45"/>
      <c r="VOK1042" s="45"/>
      <c r="VOL1042" s="45"/>
      <c r="VOM1042" s="45"/>
      <c r="VON1042" s="45"/>
      <c r="VOO1042" s="45"/>
      <c r="VOP1042" s="45"/>
      <c r="VOQ1042" s="45"/>
      <c r="VOR1042" s="45"/>
      <c r="VOS1042" s="45"/>
      <c r="VOT1042" s="45"/>
      <c r="VOU1042" s="45"/>
      <c r="VOV1042" s="45"/>
      <c r="VOW1042" s="45"/>
      <c r="VOX1042" s="45"/>
      <c r="VOY1042" s="45"/>
      <c r="VOZ1042" s="45"/>
      <c r="VPA1042" s="45"/>
      <c r="VPB1042" s="45"/>
      <c r="VPC1042" s="45"/>
      <c r="VPD1042" s="45"/>
      <c r="VPE1042" s="45"/>
      <c r="VPF1042" s="45"/>
      <c r="VPG1042" s="45"/>
      <c r="VPH1042" s="45"/>
      <c r="VPI1042" s="45"/>
      <c r="VPJ1042" s="45"/>
      <c r="VPK1042" s="45"/>
      <c r="VPL1042" s="45"/>
      <c r="VPM1042" s="45"/>
      <c r="VPN1042" s="45"/>
      <c r="VPO1042" s="45"/>
      <c r="VPP1042" s="45"/>
      <c r="VPQ1042" s="45"/>
      <c r="VPR1042" s="45"/>
      <c r="VPS1042" s="45"/>
      <c r="VPT1042" s="45"/>
      <c r="VPU1042" s="45"/>
      <c r="VPV1042" s="45"/>
      <c r="VPW1042" s="45"/>
      <c r="VPX1042" s="45"/>
      <c r="VPY1042" s="45"/>
      <c r="VPZ1042" s="45"/>
      <c r="VQA1042" s="45"/>
      <c r="VQB1042" s="45"/>
      <c r="VQC1042" s="45"/>
      <c r="VQD1042" s="45"/>
      <c r="VQE1042" s="45"/>
      <c r="VQF1042" s="45"/>
      <c r="VQG1042" s="45"/>
      <c r="VQH1042" s="45"/>
      <c r="VQI1042" s="45"/>
      <c r="VQJ1042" s="45"/>
      <c r="VQK1042" s="45"/>
      <c r="VQL1042" s="45"/>
      <c r="VQM1042" s="45"/>
      <c r="VQN1042" s="45"/>
      <c r="VQO1042" s="45"/>
      <c r="VQP1042" s="45"/>
      <c r="VQQ1042" s="45"/>
      <c r="VQR1042" s="45"/>
      <c r="VQS1042" s="45"/>
      <c r="VQT1042" s="45"/>
      <c r="VQU1042" s="45"/>
      <c r="VQV1042" s="45"/>
      <c r="VQW1042" s="45"/>
      <c r="VQX1042" s="45"/>
      <c r="VQY1042" s="45"/>
      <c r="VQZ1042" s="45"/>
      <c r="VRA1042" s="45"/>
      <c r="VRB1042" s="45"/>
      <c r="VRC1042" s="45"/>
      <c r="VRD1042" s="45"/>
      <c r="VRE1042" s="45"/>
      <c r="VRF1042" s="45"/>
      <c r="VRG1042" s="45"/>
      <c r="VRH1042" s="45"/>
      <c r="VRI1042" s="45"/>
      <c r="VRJ1042" s="45"/>
      <c r="VRK1042" s="45"/>
      <c r="VRL1042" s="45"/>
      <c r="VRM1042" s="45"/>
      <c r="VRN1042" s="45"/>
      <c r="VRO1042" s="45"/>
      <c r="VRP1042" s="45"/>
      <c r="VRQ1042" s="45"/>
      <c r="VRR1042" s="45"/>
      <c r="VRS1042" s="45"/>
      <c r="VRT1042" s="45"/>
      <c r="VRU1042" s="45"/>
      <c r="VRV1042" s="45"/>
      <c r="VRW1042" s="45"/>
      <c r="VRX1042" s="45"/>
      <c r="VRY1042" s="45"/>
      <c r="VRZ1042" s="45"/>
      <c r="VSA1042" s="45"/>
      <c r="VSB1042" s="45"/>
      <c r="VSC1042" s="45"/>
      <c r="VSD1042" s="45"/>
      <c r="VSE1042" s="45"/>
      <c r="VSF1042" s="45"/>
      <c r="VSG1042" s="45"/>
      <c r="VSH1042" s="45"/>
      <c r="VSI1042" s="45"/>
      <c r="VSJ1042" s="45"/>
      <c r="VSK1042" s="45"/>
      <c r="VSL1042" s="45"/>
      <c r="VSM1042" s="45"/>
      <c r="VSN1042" s="45"/>
      <c r="VSO1042" s="45"/>
      <c r="VSP1042" s="45"/>
      <c r="VSQ1042" s="45"/>
      <c r="VSR1042" s="45"/>
      <c r="VSS1042" s="45"/>
      <c r="VST1042" s="45"/>
      <c r="VSU1042" s="45"/>
      <c r="VSV1042" s="45"/>
      <c r="VSW1042" s="45"/>
      <c r="VSX1042" s="45"/>
      <c r="VSY1042" s="45"/>
      <c r="VSZ1042" s="45"/>
      <c r="VTA1042" s="45"/>
      <c r="VTB1042" s="45"/>
      <c r="VTC1042" s="45"/>
      <c r="VTD1042" s="45"/>
      <c r="VTE1042" s="45"/>
      <c r="VTF1042" s="45"/>
      <c r="VTG1042" s="45"/>
      <c r="VTH1042" s="45"/>
      <c r="VTI1042" s="45"/>
      <c r="VTJ1042" s="45"/>
      <c r="VTK1042" s="45"/>
      <c r="VTL1042" s="45"/>
      <c r="VTM1042" s="45"/>
      <c r="VTN1042" s="45"/>
      <c r="VTO1042" s="45"/>
      <c r="VTP1042" s="45"/>
      <c r="VTQ1042" s="45"/>
      <c r="VTR1042" s="45"/>
      <c r="VTS1042" s="45"/>
      <c r="VTT1042" s="45"/>
      <c r="VTU1042" s="45"/>
      <c r="VTV1042" s="45"/>
      <c r="VTW1042" s="45"/>
      <c r="VTX1042" s="45"/>
      <c r="VTY1042" s="45"/>
      <c r="VTZ1042" s="45"/>
      <c r="VUA1042" s="45"/>
      <c r="VUB1042" s="45"/>
      <c r="VUC1042" s="45"/>
      <c r="VUD1042" s="45"/>
      <c r="VUE1042" s="45"/>
      <c r="VUF1042" s="45"/>
      <c r="VUG1042" s="45"/>
      <c r="VUH1042" s="45"/>
      <c r="VUI1042" s="45"/>
      <c r="VUJ1042" s="45"/>
      <c r="VUK1042" s="45"/>
      <c r="VUL1042" s="45"/>
      <c r="VUM1042" s="45"/>
      <c r="VUN1042" s="45"/>
      <c r="VUO1042" s="45"/>
      <c r="VUP1042" s="45"/>
      <c r="VUQ1042" s="45"/>
      <c r="VUR1042" s="45"/>
      <c r="VUS1042" s="45"/>
      <c r="VUT1042" s="45"/>
      <c r="VUU1042" s="45"/>
      <c r="VUV1042" s="45"/>
      <c r="VUW1042" s="45"/>
      <c r="VUX1042" s="45"/>
      <c r="VUY1042" s="45"/>
      <c r="VUZ1042" s="45"/>
      <c r="VVA1042" s="45"/>
      <c r="VVB1042" s="45"/>
      <c r="VVC1042" s="45"/>
      <c r="VVD1042" s="45"/>
      <c r="VVE1042" s="45"/>
      <c r="VVF1042" s="45"/>
      <c r="VVG1042" s="45"/>
      <c r="VVH1042" s="45"/>
      <c r="VVI1042" s="45"/>
      <c r="VVJ1042" s="45"/>
      <c r="VVK1042" s="45"/>
      <c r="VVL1042" s="45"/>
      <c r="VVM1042" s="45"/>
      <c r="VVN1042" s="45"/>
      <c r="VVO1042" s="45"/>
      <c r="VVP1042" s="45"/>
      <c r="VVQ1042" s="45"/>
      <c r="VVR1042" s="45"/>
      <c r="VVS1042" s="45"/>
      <c r="VVT1042" s="45"/>
      <c r="VVU1042" s="45"/>
      <c r="VVV1042" s="45"/>
      <c r="VVW1042" s="45"/>
      <c r="VVX1042" s="45"/>
      <c r="VVY1042" s="45"/>
      <c r="VVZ1042" s="45"/>
      <c r="VWA1042" s="45"/>
      <c r="VWB1042" s="45"/>
      <c r="VWC1042" s="45"/>
      <c r="VWD1042" s="45"/>
      <c r="VWE1042" s="45"/>
      <c r="VWF1042" s="45"/>
      <c r="VWG1042" s="45"/>
      <c r="VWH1042" s="45"/>
      <c r="VWI1042" s="45"/>
      <c r="VWJ1042" s="45"/>
      <c r="VWK1042" s="45"/>
      <c r="VWL1042" s="45"/>
      <c r="VWM1042" s="45"/>
      <c r="VWN1042" s="45"/>
      <c r="VWO1042" s="45"/>
      <c r="VWP1042" s="45"/>
      <c r="VWQ1042" s="45"/>
      <c r="VWR1042" s="45"/>
      <c r="VWS1042" s="45"/>
      <c r="VWT1042" s="45"/>
      <c r="VWU1042" s="45"/>
      <c r="VWV1042" s="45"/>
      <c r="VWW1042" s="45"/>
      <c r="VWX1042" s="45"/>
      <c r="VWY1042" s="45"/>
      <c r="VWZ1042" s="45"/>
      <c r="VXA1042" s="45"/>
      <c r="VXB1042" s="45"/>
      <c r="VXC1042" s="45"/>
      <c r="VXD1042" s="45"/>
      <c r="VXE1042" s="45"/>
      <c r="VXF1042" s="45"/>
      <c r="VXG1042" s="45"/>
      <c r="VXH1042" s="45"/>
      <c r="VXI1042" s="45"/>
      <c r="VXJ1042" s="45"/>
      <c r="VXK1042" s="45"/>
      <c r="VXL1042" s="45"/>
      <c r="VXM1042" s="45"/>
      <c r="VXN1042" s="45"/>
      <c r="VXO1042" s="45"/>
      <c r="VXP1042" s="45"/>
      <c r="VXQ1042" s="45"/>
      <c r="VXR1042" s="45"/>
      <c r="VXS1042" s="45"/>
      <c r="VXT1042" s="45"/>
      <c r="VXU1042" s="45"/>
      <c r="VXV1042" s="45"/>
      <c r="VXW1042" s="45"/>
      <c r="VXX1042" s="45"/>
      <c r="VXY1042" s="45"/>
      <c r="VXZ1042" s="45"/>
      <c r="VYA1042" s="45"/>
      <c r="VYB1042" s="45"/>
      <c r="VYC1042" s="45"/>
      <c r="VYD1042" s="45"/>
      <c r="VYE1042" s="45"/>
      <c r="VYF1042" s="45"/>
      <c r="VYG1042" s="45"/>
      <c r="VYH1042" s="45"/>
      <c r="VYI1042" s="45"/>
      <c r="VYJ1042" s="45"/>
      <c r="VYK1042" s="45"/>
      <c r="VYL1042" s="45"/>
      <c r="VYM1042" s="45"/>
      <c r="VYN1042" s="45"/>
      <c r="VYO1042" s="45"/>
      <c r="VYP1042" s="45"/>
      <c r="VYQ1042" s="45"/>
      <c r="VYR1042" s="45"/>
      <c r="VYS1042" s="45"/>
      <c r="VYT1042" s="45"/>
      <c r="VYU1042" s="45"/>
      <c r="VYV1042" s="45"/>
      <c r="VYW1042" s="45"/>
      <c r="VYX1042" s="45"/>
      <c r="VYY1042" s="45"/>
      <c r="VYZ1042" s="45"/>
      <c r="VZA1042" s="45"/>
      <c r="VZB1042" s="45"/>
      <c r="VZC1042" s="45"/>
      <c r="VZD1042" s="45"/>
      <c r="VZE1042" s="45"/>
      <c r="VZF1042" s="45"/>
      <c r="VZG1042" s="45"/>
      <c r="VZH1042" s="45"/>
      <c r="VZI1042" s="45"/>
      <c r="VZJ1042" s="45"/>
      <c r="VZK1042" s="45"/>
      <c r="VZL1042" s="45"/>
      <c r="VZM1042" s="45"/>
      <c r="VZN1042" s="45"/>
      <c r="VZO1042" s="45"/>
      <c r="VZP1042" s="45"/>
      <c r="VZQ1042" s="45"/>
      <c r="VZR1042" s="45"/>
      <c r="VZS1042" s="45"/>
      <c r="VZT1042" s="45"/>
      <c r="VZU1042" s="45"/>
      <c r="VZV1042" s="45"/>
      <c r="VZW1042" s="45"/>
      <c r="VZX1042" s="45"/>
      <c r="VZY1042" s="45"/>
      <c r="VZZ1042" s="45"/>
      <c r="WAA1042" s="45"/>
      <c r="WAB1042" s="45"/>
      <c r="WAC1042" s="45"/>
      <c r="WAD1042" s="45"/>
      <c r="WAE1042" s="45"/>
      <c r="WAF1042" s="45"/>
      <c r="WAG1042" s="45"/>
      <c r="WAH1042" s="45"/>
      <c r="WAI1042" s="45"/>
      <c r="WAJ1042" s="45"/>
      <c r="WAK1042" s="45"/>
      <c r="WAL1042" s="45"/>
      <c r="WAM1042" s="45"/>
      <c r="WAN1042" s="45"/>
      <c r="WAO1042" s="45"/>
      <c r="WAP1042" s="45"/>
      <c r="WAQ1042" s="45"/>
      <c r="WAR1042" s="45"/>
      <c r="WAS1042" s="45"/>
      <c r="WAT1042" s="45"/>
      <c r="WAU1042" s="45"/>
      <c r="WAV1042" s="45"/>
      <c r="WAW1042" s="45"/>
      <c r="WAX1042" s="45"/>
      <c r="WAY1042" s="45"/>
      <c r="WAZ1042" s="45"/>
      <c r="WBA1042" s="45"/>
      <c r="WBB1042" s="45"/>
      <c r="WBC1042" s="45"/>
      <c r="WBD1042" s="45"/>
      <c r="WBE1042" s="45"/>
      <c r="WBF1042" s="45"/>
      <c r="WBG1042" s="45"/>
      <c r="WBH1042" s="45"/>
      <c r="WBI1042" s="45"/>
      <c r="WBJ1042" s="45"/>
      <c r="WBK1042" s="45"/>
      <c r="WBL1042" s="45"/>
      <c r="WBM1042" s="45"/>
      <c r="WBN1042" s="45"/>
      <c r="WBO1042" s="45"/>
      <c r="WBP1042" s="45"/>
      <c r="WBQ1042" s="45"/>
      <c r="WBR1042" s="45"/>
      <c r="WBS1042" s="45"/>
      <c r="WBT1042" s="45"/>
      <c r="WBU1042" s="45"/>
      <c r="WBV1042" s="45"/>
      <c r="WBW1042" s="45"/>
      <c r="WBX1042" s="45"/>
      <c r="WBY1042" s="45"/>
      <c r="WBZ1042" s="45"/>
      <c r="WCA1042" s="45"/>
      <c r="WCB1042" s="45"/>
      <c r="WCC1042" s="45"/>
      <c r="WCD1042" s="45"/>
      <c r="WCE1042" s="45"/>
      <c r="WCF1042" s="45"/>
      <c r="WCG1042" s="45"/>
      <c r="WCH1042" s="45"/>
      <c r="WCI1042" s="45"/>
      <c r="WCJ1042" s="45"/>
      <c r="WCK1042" s="45"/>
      <c r="WCL1042" s="45"/>
      <c r="WCM1042" s="45"/>
      <c r="WCN1042" s="45"/>
      <c r="WCO1042" s="45"/>
      <c r="WCP1042" s="45"/>
      <c r="WCQ1042" s="45"/>
      <c r="WCR1042" s="45"/>
      <c r="WCS1042" s="45"/>
      <c r="WCT1042" s="45"/>
      <c r="WCU1042" s="45"/>
      <c r="WCV1042" s="45"/>
      <c r="WCW1042" s="45"/>
      <c r="WCX1042" s="45"/>
      <c r="WCY1042" s="45"/>
      <c r="WCZ1042" s="45"/>
      <c r="WDA1042" s="45"/>
      <c r="WDB1042" s="45"/>
      <c r="WDC1042" s="45"/>
      <c r="WDD1042" s="45"/>
      <c r="WDE1042" s="45"/>
      <c r="WDF1042" s="45"/>
      <c r="WDG1042" s="45"/>
      <c r="WDH1042" s="45"/>
      <c r="WDI1042" s="45"/>
      <c r="WDJ1042" s="45"/>
      <c r="WDK1042" s="45"/>
      <c r="WDL1042" s="45"/>
      <c r="WDM1042" s="45"/>
      <c r="WDN1042" s="45"/>
      <c r="WDO1042" s="45"/>
      <c r="WDP1042" s="45"/>
      <c r="WDQ1042" s="45"/>
      <c r="WDR1042" s="45"/>
      <c r="WDS1042" s="45"/>
      <c r="WDT1042" s="45"/>
      <c r="WDU1042" s="45"/>
      <c r="WDV1042" s="45"/>
      <c r="WDW1042" s="45"/>
      <c r="WDX1042" s="45"/>
      <c r="WDY1042" s="45"/>
      <c r="WDZ1042" s="45"/>
      <c r="WEA1042" s="45"/>
      <c r="WEB1042" s="45"/>
      <c r="WEC1042" s="45"/>
      <c r="WED1042" s="45"/>
      <c r="WEE1042" s="45"/>
      <c r="WEF1042" s="45"/>
      <c r="WEG1042" s="45"/>
      <c r="WEH1042" s="45"/>
      <c r="WEI1042" s="45"/>
      <c r="WEJ1042" s="45"/>
      <c r="WEK1042" s="45"/>
      <c r="WEL1042" s="45"/>
      <c r="WEM1042" s="45"/>
      <c r="WEN1042" s="45"/>
      <c r="WEO1042" s="45"/>
      <c r="WEP1042" s="45"/>
      <c r="WEQ1042" s="45"/>
      <c r="WER1042" s="45"/>
      <c r="WES1042" s="45"/>
      <c r="WET1042" s="45"/>
      <c r="WEU1042" s="45"/>
      <c r="WEV1042" s="45"/>
      <c r="WEW1042" s="45"/>
      <c r="WEX1042" s="45"/>
      <c r="WEY1042" s="45"/>
      <c r="WEZ1042" s="45"/>
      <c r="WFA1042" s="45"/>
      <c r="WFB1042" s="45"/>
      <c r="WFC1042" s="45"/>
      <c r="WFD1042" s="45"/>
      <c r="WFE1042" s="45"/>
      <c r="WFF1042" s="45"/>
      <c r="WFG1042" s="45"/>
      <c r="WFH1042" s="45"/>
      <c r="WFI1042" s="45"/>
      <c r="WFJ1042" s="45"/>
      <c r="WFK1042" s="45"/>
      <c r="WFL1042" s="45"/>
      <c r="WFM1042" s="45"/>
      <c r="WFN1042" s="45"/>
      <c r="WFO1042" s="45"/>
      <c r="WFP1042" s="45"/>
      <c r="WFQ1042" s="45"/>
      <c r="WFR1042" s="45"/>
      <c r="WFS1042" s="45"/>
      <c r="WFT1042" s="45"/>
      <c r="WFU1042" s="45"/>
      <c r="WFV1042" s="45"/>
      <c r="WFW1042" s="45"/>
      <c r="WFX1042" s="45"/>
      <c r="WFY1042" s="45"/>
      <c r="WFZ1042" s="45"/>
      <c r="WGA1042" s="45"/>
      <c r="WGB1042" s="45"/>
      <c r="WGC1042" s="45"/>
      <c r="WGD1042" s="45"/>
      <c r="WGE1042" s="45"/>
      <c r="WGF1042" s="45"/>
      <c r="WGG1042" s="45"/>
      <c r="WGH1042" s="45"/>
      <c r="WGI1042" s="45"/>
      <c r="WGJ1042" s="45"/>
      <c r="WGK1042" s="45"/>
      <c r="WGL1042" s="45"/>
      <c r="WGM1042" s="45"/>
      <c r="WGN1042" s="45"/>
      <c r="WGO1042" s="45"/>
      <c r="WGP1042" s="45"/>
      <c r="WGQ1042" s="45"/>
      <c r="WGR1042" s="45"/>
      <c r="WGS1042" s="45"/>
      <c r="WGT1042" s="45"/>
      <c r="WGU1042" s="45"/>
      <c r="WGV1042" s="45"/>
      <c r="WGW1042" s="45"/>
      <c r="WGX1042" s="45"/>
      <c r="WGY1042" s="45"/>
      <c r="WGZ1042" s="45"/>
      <c r="WHA1042" s="45"/>
      <c r="WHB1042" s="45"/>
      <c r="WHC1042" s="45"/>
      <c r="WHD1042" s="45"/>
      <c r="WHE1042" s="45"/>
      <c r="WHF1042" s="45"/>
      <c r="WHG1042" s="45"/>
      <c r="WHH1042" s="45"/>
      <c r="WHI1042" s="45"/>
      <c r="WHJ1042" s="45"/>
      <c r="WHK1042" s="45"/>
      <c r="WHL1042" s="45"/>
      <c r="WHM1042" s="45"/>
      <c r="WHN1042" s="45"/>
      <c r="WHO1042" s="45"/>
      <c r="WHP1042" s="45"/>
      <c r="WHQ1042" s="45"/>
      <c r="WHR1042" s="45"/>
      <c r="WHS1042" s="45"/>
      <c r="WHT1042" s="45"/>
      <c r="WHU1042" s="45"/>
      <c r="WHV1042" s="45"/>
      <c r="WHW1042" s="45"/>
      <c r="WHX1042" s="45"/>
      <c r="WHY1042" s="45"/>
      <c r="WHZ1042" s="45"/>
      <c r="WIA1042" s="45"/>
      <c r="WIB1042" s="45"/>
      <c r="WIC1042" s="45"/>
      <c r="WID1042" s="45"/>
      <c r="WIE1042" s="45"/>
      <c r="WIF1042" s="45"/>
      <c r="WIG1042" s="45"/>
      <c r="WIH1042" s="45"/>
      <c r="WII1042" s="45"/>
      <c r="WIJ1042" s="45"/>
      <c r="WIK1042" s="45"/>
      <c r="WIL1042" s="45"/>
      <c r="WIM1042" s="45"/>
      <c r="WIN1042" s="45"/>
      <c r="WIO1042" s="45"/>
      <c r="WIP1042" s="45"/>
      <c r="WIQ1042" s="45"/>
      <c r="WIR1042" s="45"/>
      <c r="WIS1042" s="45"/>
      <c r="WIT1042" s="45"/>
      <c r="WIU1042" s="45"/>
      <c r="WIV1042" s="45"/>
      <c r="WIW1042" s="45"/>
      <c r="WIX1042" s="45"/>
      <c r="WIY1042" s="45"/>
      <c r="WIZ1042" s="45"/>
      <c r="WJA1042" s="45"/>
      <c r="WJB1042" s="45"/>
      <c r="WJC1042" s="45"/>
      <c r="WJD1042" s="45"/>
      <c r="WJE1042" s="45"/>
      <c r="WJF1042" s="45"/>
      <c r="WJG1042" s="45"/>
      <c r="WJH1042" s="45"/>
      <c r="WJI1042" s="45"/>
      <c r="WJJ1042" s="45"/>
      <c r="WJK1042" s="45"/>
      <c r="WJL1042" s="45"/>
      <c r="WJM1042" s="45"/>
      <c r="WJN1042" s="45"/>
      <c r="WJO1042" s="45"/>
      <c r="WJP1042" s="45"/>
      <c r="WJQ1042" s="45"/>
      <c r="WJR1042" s="45"/>
      <c r="WJS1042" s="45"/>
      <c r="WJT1042" s="45"/>
      <c r="WJU1042" s="45"/>
      <c r="WJV1042" s="45"/>
      <c r="WJW1042" s="45"/>
      <c r="WJX1042" s="45"/>
      <c r="WJY1042" s="45"/>
      <c r="WJZ1042" s="45"/>
      <c r="WKA1042" s="45"/>
      <c r="WKB1042" s="45"/>
      <c r="WKC1042" s="45"/>
      <c r="WKD1042" s="45"/>
      <c r="WKE1042" s="45"/>
      <c r="WKF1042" s="45"/>
      <c r="WKG1042" s="45"/>
      <c r="WKH1042" s="45"/>
      <c r="WKI1042" s="45"/>
      <c r="WKJ1042" s="45"/>
      <c r="WKK1042" s="45"/>
      <c r="WKL1042" s="45"/>
      <c r="WKM1042" s="45"/>
      <c r="WKN1042" s="45"/>
      <c r="WKO1042" s="45"/>
      <c r="WKP1042" s="45"/>
      <c r="WKQ1042" s="45"/>
      <c r="WKR1042" s="45"/>
      <c r="WKS1042" s="45"/>
      <c r="WKT1042" s="45"/>
      <c r="WKU1042" s="45"/>
      <c r="WKV1042" s="45"/>
      <c r="WKW1042" s="45"/>
      <c r="WKX1042" s="45"/>
      <c r="WKY1042" s="45"/>
      <c r="WKZ1042" s="45"/>
      <c r="WLA1042" s="45"/>
      <c r="WLB1042" s="45"/>
      <c r="WLC1042" s="45"/>
      <c r="WLD1042" s="45"/>
      <c r="WLE1042" s="45"/>
      <c r="WLF1042" s="45"/>
      <c r="WLG1042" s="45"/>
      <c r="WLH1042" s="45"/>
      <c r="WLI1042" s="45"/>
      <c r="WLJ1042" s="45"/>
      <c r="WLK1042" s="45"/>
      <c r="WLL1042" s="45"/>
      <c r="WLM1042" s="45"/>
      <c r="WLN1042" s="45"/>
      <c r="WLO1042" s="45"/>
      <c r="WLP1042" s="45"/>
      <c r="WLQ1042" s="45"/>
      <c r="WLR1042" s="45"/>
      <c r="WLS1042" s="45"/>
      <c r="WLT1042" s="45"/>
      <c r="WLU1042" s="45"/>
      <c r="WLV1042" s="45"/>
      <c r="WLW1042" s="45"/>
      <c r="WLX1042" s="45"/>
      <c r="WLY1042" s="45"/>
      <c r="WLZ1042" s="45"/>
      <c r="WMA1042" s="45"/>
      <c r="WMB1042" s="45"/>
      <c r="WMC1042" s="45"/>
      <c r="WMD1042" s="45"/>
      <c r="WME1042" s="45"/>
      <c r="WMF1042" s="45"/>
      <c r="WMG1042" s="45"/>
      <c r="WMH1042" s="45"/>
      <c r="WMI1042" s="45"/>
      <c r="WMJ1042" s="45"/>
      <c r="WMK1042" s="45"/>
      <c r="WML1042" s="45"/>
      <c r="WMM1042" s="45"/>
      <c r="WMN1042" s="45"/>
      <c r="WMO1042" s="45"/>
      <c r="WMP1042" s="45"/>
      <c r="WMQ1042" s="45"/>
      <c r="WMR1042" s="45"/>
      <c r="WMS1042" s="45"/>
      <c r="WMT1042" s="45"/>
      <c r="WMU1042" s="45"/>
      <c r="WMV1042" s="45"/>
      <c r="WMW1042" s="45"/>
      <c r="WMX1042" s="45"/>
      <c r="WMY1042" s="45"/>
      <c r="WMZ1042" s="45"/>
      <c r="WNA1042" s="45"/>
      <c r="WNB1042" s="45"/>
      <c r="WNC1042" s="45"/>
      <c r="WND1042" s="45"/>
      <c r="WNE1042" s="45"/>
      <c r="WNF1042" s="45"/>
      <c r="WNG1042" s="45"/>
      <c r="WNH1042" s="45"/>
      <c r="WNI1042" s="45"/>
      <c r="WNJ1042" s="45"/>
      <c r="WNK1042" s="45"/>
      <c r="WNL1042" s="45"/>
      <c r="WNM1042" s="45"/>
      <c r="WNN1042" s="45"/>
      <c r="WNO1042" s="45"/>
      <c r="WNP1042" s="45"/>
      <c r="WNQ1042" s="45"/>
      <c r="WNR1042" s="45"/>
      <c r="WNS1042" s="45"/>
      <c r="WNT1042" s="45"/>
      <c r="WNU1042" s="45"/>
      <c r="WNV1042" s="45"/>
      <c r="WNW1042" s="45"/>
      <c r="WNX1042" s="45"/>
      <c r="WNY1042" s="45"/>
      <c r="WNZ1042" s="45"/>
      <c r="WOA1042" s="45"/>
      <c r="WOB1042" s="45"/>
      <c r="WOC1042" s="45"/>
      <c r="WOD1042" s="45"/>
      <c r="WOE1042" s="45"/>
      <c r="WOF1042" s="45"/>
      <c r="WOG1042" s="45"/>
      <c r="WOH1042" s="45"/>
      <c r="WOI1042" s="45"/>
      <c r="WOJ1042" s="45"/>
      <c r="WOK1042" s="45"/>
      <c r="WOL1042" s="45"/>
      <c r="WOM1042" s="45"/>
      <c r="WON1042" s="45"/>
      <c r="WOO1042" s="45"/>
      <c r="WOP1042" s="45"/>
      <c r="WOQ1042" s="45"/>
      <c r="WOR1042" s="45"/>
      <c r="WOS1042" s="45"/>
      <c r="WOT1042" s="45"/>
      <c r="WOU1042" s="45"/>
      <c r="WOV1042" s="45"/>
      <c r="WOW1042" s="45"/>
      <c r="WOX1042" s="45"/>
      <c r="WOY1042" s="45"/>
      <c r="WOZ1042" s="45"/>
      <c r="WPA1042" s="45"/>
      <c r="WPB1042" s="45"/>
      <c r="WPC1042" s="45"/>
      <c r="WPD1042" s="45"/>
      <c r="WPE1042" s="45"/>
      <c r="WPF1042" s="45"/>
      <c r="WPG1042" s="45"/>
      <c r="WPH1042" s="45"/>
      <c r="WPI1042" s="45"/>
      <c r="WPJ1042" s="45"/>
      <c r="WPK1042" s="45"/>
      <c r="WPL1042" s="45"/>
      <c r="WPM1042" s="45"/>
      <c r="WPN1042" s="45"/>
      <c r="WPO1042" s="45"/>
      <c r="WPP1042" s="45"/>
      <c r="WPQ1042" s="45"/>
      <c r="WPR1042" s="45"/>
      <c r="WPS1042" s="45"/>
      <c r="WPT1042" s="45"/>
      <c r="WPU1042" s="45"/>
      <c r="WPV1042" s="45"/>
      <c r="WPW1042" s="45"/>
      <c r="WPX1042" s="45"/>
      <c r="WPY1042" s="45"/>
      <c r="WPZ1042" s="45"/>
      <c r="WQA1042" s="45"/>
      <c r="WQB1042" s="45"/>
      <c r="WQC1042" s="45"/>
      <c r="WQD1042" s="45"/>
      <c r="WQE1042" s="45"/>
      <c r="WQF1042" s="45"/>
      <c r="WQG1042" s="45"/>
      <c r="WQH1042" s="45"/>
      <c r="WQI1042" s="45"/>
      <c r="WQJ1042" s="45"/>
      <c r="WQK1042" s="45"/>
      <c r="WQL1042" s="45"/>
      <c r="WQM1042" s="45"/>
      <c r="WQN1042" s="45"/>
      <c r="WQO1042" s="45"/>
      <c r="WQP1042" s="45"/>
      <c r="WQQ1042" s="45"/>
      <c r="WQR1042" s="45"/>
      <c r="WQS1042" s="45"/>
      <c r="WQT1042" s="45"/>
      <c r="WQU1042" s="45"/>
      <c r="WQV1042" s="45"/>
      <c r="WQW1042" s="45"/>
      <c r="WQX1042" s="45"/>
      <c r="WQY1042" s="45"/>
      <c r="WQZ1042" s="45"/>
      <c r="WRA1042" s="45"/>
      <c r="WRB1042" s="45"/>
      <c r="WRC1042" s="45"/>
      <c r="WRD1042" s="45"/>
      <c r="WRE1042" s="45"/>
      <c r="WRF1042" s="45"/>
      <c r="WRG1042" s="45"/>
      <c r="WRH1042" s="45"/>
      <c r="WRI1042" s="45"/>
      <c r="WRJ1042" s="45"/>
      <c r="WRK1042" s="45"/>
      <c r="WRL1042" s="45"/>
      <c r="WRM1042" s="45"/>
      <c r="WRN1042" s="45"/>
      <c r="WRO1042" s="45"/>
      <c r="WRP1042" s="45"/>
      <c r="WRQ1042" s="45"/>
      <c r="WRR1042" s="45"/>
      <c r="WRS1042" s="45"/>
      <c r="WRT1042" s="45"/>
      <c r="WRU1042" s="45"/>
      <c r="WRV1042" s="45"/>
      <c r="WRW1042" s="45"/>
      <c r="WRX1042" s="45"/>
      <c r="WRY1042" s="45"/>
      <c r="WRZ1042" s="45"/>
      <c r="WSA1042" s="45"/>
      <c r="WSB1042" s="45"/>
      <c r="WSC1042" s="45"/>
      <c r="WSD1042" s="45"/>
      <c r="WSE1042" s="45"/>
      <c r="WSF1042" s="45"/>
      <c r="WSG1042" s="45"/>
      <c r="WSH1042" s="45"/>
      <c r="WSI1042" s="45"/>
      <c r="WSJ1042" s="45"/>
      <c r="WSK1042" s="45"/>
      <c r="WSL1042" s="45"/>
      <c r="WSM1042" s="45"/>
      <c r="WSN1042" s="45"/>
      <c r="WSO1042" s="45"/>
      <c r="WSP1042" s="45"/>
      <c r="WSQ1042" s="45"/>
      <c r="WSR1042" s="45"/>
      <c r="WSS1042" s="45"/>
      <c r="WST1042" s="45"/>
      <c r="WSU1042" s="45"/>
      <c r="WSV1042" s="45"/>
      <c r="WSW1042" s="45"/>
      <c r="WSX1042" s="45"/>
      <c r="WSY1042" s="45"/>
      <c r="WSZ1042" s="45"/>
      <c r="WTA1042" s="45"/>
      <c r="WTB1042" s="45"/>
      <c r="WTC1042" s="45"/>
      <c r="WTD1042" s="45"/>
      <c r="WTE1042" s="45"/>
      <c r="WTF1042" s="45"/>
      <c r="WTG1042" s="45"/>
      <c r="WTH1042" s="45"/>
      <c r="WTI1042" s="45"/>
      <c r="WTJ1042" s="45"/>
      <c r="WTK1042" s="45"/>
      <c r="WTL1042" s="45"/>
      <c r="WTM1042" s="45"/>
      <c r="WTN1042" s="45"/>
      <c r="WTO1042" s="45"/>
      <c r="WTP1042" s="45"/>
      <c r="WTQ1042" s="45"/>
      <c r="WTR1042" s="45"/>
      <c r="WTS1042" s="45"/>
      <c r="WTT1042" s="45"/>
      <c r="WTU1042" s="45"/>
      <c r="WTV1042" s="45"/>
      <c r="WTW1042" s="45"/>
      <c r="WTX1042" s="45"/>
      <c r="WTY1042" s="45"/>
      <c r="WTZ1042" s="45"/>
      <c r="WUA1042" s="45"/>
      <c r="WUB1042" s="45"/>
      <c r="WUC1042" s="45"/>
      <c r="WUD1042" s="45"/>
      <c r="WUE1042" s="45"/>
      <c r="WUF1042" s="45"/>
      <c r="WUG1042" s="45"/>
      <c r="WUH1042" s="45"/>
      <c r="WUI1042" s="45"/>
      <c r="WUJ1042" s="45"/>
      <c r="WUK1042" s="45"/>
      <c r="WUL1042" s="45"/>
      <c r="WUM1042" s="45"/>
      <c r="WUN1042" s="45"/>
      <c r="WUO1042" s="45"/>
      <c r="WUP1042" s="45"/>
      <c r="WUQ1042" s="45"/>
      <c r="WUR1042" s="45"/>
      <c r="WUS1042" s="45"/>
      <c r="WUT1042" s="45"/>
      <c r="WUU1042" s="45"/>
      <c r="WUV1042" s="45"/>
      <c r="WUW1042" s="45"/>
      <c r="WUX1042" s="45"/>
      <c r="WUY1042" s="45"/>
      <c r="WUZ1042" s="45"/>
      <c r="WVA1042" s="45"/>
      <c r="WVB1042" s="45"/>
      <c r="WVC1042" s="45"/>
      <c r="WVD1042" s="45"/>
      <c r="WVE1042" s="45"/>
      <c r="WVF1042" s="45"/>
      <c r="WVG1042" s="45"/>
      <c r="WVH1042" s="45"/>
      <c r="WVI1042" s="45"/>
      <c r="WVJ1042" s="45"/>
      <c r="WVK1042" s="45"/>
      <c r="WVL1042" s="45"/>
      <c r="WVM1042" s="45"/>
      <c r="WVN1042" s="45"/>
      <c r="WVO1042" s="45"/>
      <c r="WVP1042" s="45"/>
      <c r="WVQ1042" s="45"/>
      <c r="WVR1042" s="45"/>
      <c r="WVS1042" s="45"/>
      <c r="WVT1042" s="45"/>
      <c r="WVU1042" s="45"/>
      <c r="WVV1042" s="45"/>
      <c r="WVW1042" s="45"/>
      <c r="WVX1042" s="45"/>
      <c r="WVY1042" s="45"/>
      <c r="WVZ1042" s="45"/>
      <c r="WWA1042" s="45"/>
      <c r="WWB1042" s="45"/>
      <c r="WWC1042" s="45"/>
      <c r="WWD1042" s="45"/>
      <c r="WWE1042" s="45"/>
      <c r="WWF1042" s="45"/>
      <c r="WWG1042" s="45"/>
      <c r="WWH1042" s="45"/>
      <c r="WWI1042" s="45"/>
      <c r="WWJ1042" s="45"/>
      <c r="WWK1042" s="45"/>
      <c r="WWL1042" s="45"/>
      <c r="WWM1042" s="45"/>
      <c r="WWN1042" s="45"/>
      <c r="WWO1042" s="45"/>
      <c r="WWP1042" s="45"/>
      <c r="WWQ1042" s="45"/>
      <c r="WWR1042" s="45"/>
      <c r="WWS1042" s="45"/>
      <c r="WWT1042" s="45"/>
      <c r="WWU1042" s="45"/>
      <c r="WWV1042" s="45"/>
      <c r="WWW1042" s="45"/>
      <c r="WWX1042" s="45"/>
      <c r="WWY1042" s="45"/>
      <c r="WWZ1042" s="45"/>
      <c r="WXA1042" s="45"/>
      <c r="WXB1042" s="45"/>
      <c r="WXC1042" s="45"/>
      <c r="WXD1042" s="45"/>
      <c r="WXE1042" s="45"/>
      <c r="WXF1042" s="45"/>
      <c r="WXG1042" s="45"/>
      <c r="WXH1042" s="45"/>
      <c r="WXI1042" s="45"/>
      <c r="WXJ1042" s="45"/>
      <c r="WXK1042" s="45"/>
      <c r="WXL1042" s="45"/>
      <c r="WXM1042" s="45"/>
      <c r="WXN1042" s="45"/>
      <c r="WXO1042" s="45"/>
      <c r="WXP1042" s="45"/>
      <c r="WXQ1042" s="45"/>
      <c r="WXR1042" s="45"/>
      <c r="WXS1042" s="45"/>
      <c r="WXT1042" s="45"/>
      <c r="WXU1042" s="45"/>
      <c r="WXV1042" s="45"/>
      <c r="WXW1042" s="45"/>
      <c r="WXX1042" s="45"/>
      <c r="WXY1042" s="45"/>
    </row>
    <row r="1043" spans="1:16197" s="44" customFormat="1" ht="35.25" x14ac:dyDescent="0.5">
      <c r="B1043" s="233" t="s">
        <v>199</v>
      </c>
      <c r="C1043" s="251"/>
      <c r="D1043" s="223" t="s">
        <v>17004</v>
      </c>
      <c r="E1043" s="224" t="s">
        <v>17004</v>
      </c>
      <c r="F1043" s="224" t="s">
        <v>17004</v>
      </c>
      <c r="G1043" s="224" t="s">
        <v>17004</v>
      </c>
      <c r="H1043" s="224" t="s">
        <v>17004</v>
      </c>
      <c r="I1043" s="229">
        <f>I1044</f>
        <v>7374.3</v>
      </c>
      <c r="J1043" s="229">
        <f t="shared" ref="J1043:K1043" si="493">J1044</f>
        <v>5734</v>
      </c>
      <c r="K1043" s="230">
        <f t="shared" si="493"/>
        <v>257</v>
      </c>
      <c r="L1043" s="224" t="s">
        <v>17004</v>
      </c>
      <c r="M1043" s="224" t="s">
        <v>17004</v>
      </c>
      <c r="N1043" s="227" t="s">
        <v>17004</v>
      </c>
      <c r="O1043" s="231">
        <v>5288981.96</v>
      </c>
      <c r="P1043" s="231">
        <f t="shared" ref="P1043:S1043" si="494">P1044</f>
        <v>0</v>
      </c>
      <c r="Q1043" s="229">
        <f t="shared" si="494"/>
        <v>2806575.7</v>
      </c>
      <c r="R1043" s="229">
        <f t="shared" si="494"/>
        <v>0</v>
      </c>
      <c r="S1043" s="229">
        <f t="shared" si="494"/>
        <v>2482406.2599999998</v>
      </c>
      <c r="T1043" s="225">
        <f t="shared" si="490"/>
        <v>717.21817121625099</v>
      </c>
      <c r="U1043" s="245">
        <f>U1044</f>
        <v>880.54</v>
      </c>
      <c r="V1043"/>
      <c r="W1043" s="45"/>
      <c r="X1043" s="45"/>
      <c r="Y1043" s="45"/>
      <c r="Z1043" s="45"/>
      <c r="AA1043" s="45"/>
      <c r="AB1043" s="45"/>
      <c r="AC1043" s="45"/>
      <c r="AD1043" s="45"/>
      <c r="AE1043" s="45"/>
      <c r="AF1043" s="45"/>
      <c r="AG1043" s="45"/>
      <c r="AH1043" s="45"/>
      <c r="AI1043" s="45"/>
      <c r="AJ1043" s="45"/>
      <c r="AK1043" s="45"/>
      <c r="AL1043" s="45"/>
      <c r="AM1043" s="45"/>
      <c r="AN1043" s="45"/>
      <c r="AO1043" s="45"/>
      <c r="AP1043" s="45"/>
      <c r="AQ1043" s="45"/>
      <c r="AR1043" s="45"/>
      <c r="AS1043" s="45"/>
      <c r="AT1043" s="45"/>
      <c r="AU1043" s="45"/>
      <c r="AV1043" s="45"/>
      <c r="AW1043" s="45"/>
      <c r="AX1043" s="45"/>
      <c r="AY1043" s="45"/>
      <c r="AZ1043" s="45"/>
      <c r="BA1043" s="45"/>
      <c r="BB1043" s="45"/>
      <c r="BC1043" s="45"/>
      <c r="BD1043" s="45"/>
      <c r="BE1043" s="45"/>
      <c r="BF1043" s="45"/>
      <c r="BG1043" s="45"/>
      <c r="BH1043" s="45"/>
      <c r="BI1043" s="45"/>
      <c r="BJ1043" s="45"/>
      <c r="BK1043" s="45"/>
      <c r="BL1043" s="45"/>
      <c r="BM1043" s="45"/>
      <c r="BN1043" s="45"/>
      <c r="BO1043" s="45"/>
      <c r="BP1043" s="45"/>
      <c r="BQ1043" s="45"/>
      <c r="BR1043" s="45"/>
      <c r="BS1043" s="45"/>
      <c r="BT1043" s="45"/>
      <c r="BU1043" s="45"/>
      <c r="BV1043" s="45"/>
      <c r="BW1043" s="45"/>
      <c r="BX1043" s="45"/>
      <c r="BY1043" s="45"/>
      <c r="BZ1043" s="45"/>
      <c r="CA1043" s="45"/>
      <c r="CB1043" s="45"/>
      <c r="CC1043" s="45"/>
      <c r="CD1043" s="45"/>
      <c r="CE1043" s="45"/>
      <c r="CF1043" s="45"/>
      <c r="CG1043" s="45"/>
      <c r="CH1043" s="45"/>
      <c r="CI1043" s="45"/>
      <c r="CJ1043" s="45"/>
      <c r="CK1043" s="45"/>
      <c r="CL1043" s="45"/>
      <c r="CM1043" s="45"/>
      <c r="CN1043" s="45"/>
      <c r="CO1043" s="45"/>
      <c r="CP1043" s="45"/>
      <c r="CQ1043" s="45"/>
      <c r="CR1043" s="45"/>
      <c r="CS1043" s="45"/>
      <c r="CT1043" s="45"/>
      <c r="CU1043" s="45"/>
      <c r="CV1043" s="45"/>
      <c r="CW1043" s="45"/>
      <c r="CX1043" s="45"/>
      <c r="CY1043" s="45"/>
      <c r="CZ1043" s="45"/>
      <c r="DA1043" s="45"/>
      <c r="DB1043" s="45"/>
      <c r="DC1043" s="45"/>
      <c r="DD1043" s="45"/>
      <c r="DE1043" s="45"/>
      <c r="DF1043" s="45"/>
      <c r="DG1043" s="45"/>
      <c r="DH1043" s="45"/>
      <c r="DI1043" s="45"/>
      <c r="DJ1043" s="45"/>
      <c r="DK1043" s="45"/>
      <c r="DL1043" s="45"/>
      <c r="DM1043" s="45"/>
      <c r="DN1043" s="45"/>
      <c r="DO1043" s="45"/>
      <c r="DP1043" s="45"/>
      <c r="DQ1043" s="45"/>
      <c r="DR1043" s="45"/>
      <c r="DS1043" s="45"/>
      <c r="DT1043" s="45"/>
      <c r="DU1043" s="45"/>
      <c r="DV1043" s="45"/>
      <c r="DW1043" s="45"/>
      <c r="DX1043" s="45"/>
      <c r="DY1043" s="45"/>
      <c r="DZ1043" s="45"/>
      <c r="EA1043" s="45"/>
      <c r="EB1043" s="45"/>
      <c r="EC1043" s="45"/>
      <c r="ED1043" s="45"/>
      <c r="EE1043" s="45"/>
      <c r="EF1043" s="45"/>
      <c r="EG1043" s="45"/>
      <c r="EH1043" s="45"/>
      <c r="EI1043" s="45"/>
      <c r="EJ1043" s="45"/>
      <c r="EK1043" s="45"/>
      <c r="EL1043" s="45"/>
      <c r="EM1043" s="45"/>
      <c r="EN1043" s="45"/>
      <c r="EO1043" s="45"/>
      <c r="EP1043" s="45"/>
      <c r="EQ1043" s="45"/>
      <c r="ER1043" s="45"/>
      <c r="ES1043" s="45"/>
      <c r="ET1043" s="45"/>
      <c r="EU1043" s="45"/>
      <c r="EV1043" s="45"/>
      <c r="EW1043" s="45"/>
      <c r="EX1043" s="45"/>
      <c r="EY1043" s="45"/>
      <c r="EZ1043" s="45"/>
      <c r="FA1043" s="45"/>
      <c r="FB1043" s="45"/>
      <c r="FC1043" s="45"/>
      <c r="FD1043" s="45"/>
      <c r="FE1043" s="45"/>
      <c r="FF1043" s="45"/>
      <c r="FG1043" s="45"/>
      <c r="FH1043" s="45"/>
      <c r="FI1043" s="45"/>
      <c r="FJ1043" s="45"/>
      <c r="FK1043" s="45"/>
      <c r="FL1043" s="45"/>
      <c r="FM1043" s="45"/>
      <c r="FN1043" s="45"/>
      <c r="FO1043" s="45"/>
      <c r="FP1043" s="45"/>
      <c r="FQ1043" s="45"/>
      <c r="FR1043" s="45"/>
      <c r="FS1043" s="45"/>
      <c r="FT1043" s="45"/>
      <c r="FU1043" s="45"/>
      <c r="FV1043" s="45"/>
      <c r="FW1043" s="45"/>
      <c r="FX1043" s="45"/>
      <c r="FY1043" s="45"/>
      <c r="FZ1043" s="45"/>
      <c r="GA1043" s="45"/>
      <c r="GB1043" s="45"/>
      <c r="GC1043" s="45"/>
      <c r="GD1043" s="45"/>
      <c r="GE1043" s="45"/>
      <c r="GF1043" s="45"/>
      <c r="GG1043" s="45"/>
      <c r="GH1043" s="45"/>
      <c r="GI1043" s="45"/>
      <c r="GJ1043" s="45"/>
      <c r="GK1043" s="45"/>
      <c r="GL1043" s="45"/>
      <c r="GM1043" s="45"/>
      <c r="GN1043" s="45"/>
      <c r="GO1043" s="45"/>
      <c r="GP1043" s="45"/>
      <c r="GQ1043" s="45"/>
      <c r="GR1043" s="45"/>
      <c r="GS1043" s="45"/>
      <c r="GT1043" s="45"/>
      <c r="GU1043" s="45"/>
      <c r="GV1043" s="45"/>
      <c r="GW1043" s="45"/>
      <c r="GX1043" s="45"/>
      <c r="GY1043" s="45"/>
      <c r="GZ1043" s="45"/>
      <c r="HA1043" s="45"/>
      <c r="HB1043" s="45"/>
      <c r="HC1043" s="45"/>
      <c r="HD1043" s="45"/>
      <c r="HE1043" s="45"/>
      <c r="HF1043" s="45"/>
      <c r="HG1043" s="45"/>
      <c r="HH1043" s="45"/>
      <c r="HI1043" s="45"/>
      <c r="HJ1043" s="45"/>
      <c r="HK1043" s="45"/>
      <c r="HL1043" s="45"/>
      <c r="HM1043" s="45"/>
      <c r="HN1043" s="45"/>
      <c r="HO1043" s="45"/>
      <c r="HP1043" s="45"/>
      <c r="HQ1043" s="45"/>
      <c r="HR1043" s="45"/>
      <c r="HS1043" s="45"/>
      <c r="HT1043" s="45"/>
      <c r="HU1043" s="45"/>
      <c r="HV1043" s="45"/>
      <c r="HW1043" s="45"/>
      <c r="HX1043" s="45"/>
      <c r="HY1043" s="45"/>
      <c r="HZ1043" s="45"/>
      <c r="IA1043" s="45"/>
      <c r="IB1043" s="45"/>
      <c r="IC1043" s="45"/>
      <c r="ID1043" s="45"/>
      <c r="IE1043" s="45"/>
      <c r="IF1043" s="45"/>
      <c r="IG1043" s="45"/>
      <c r="IH1043" s="45"/>
      <c r="II1043" s="45"/>
      <c r="IJ1043" s="45"/>
      <c r="IK1043" s="45"/>
      <c r="IL1043" s="45"/>
      <c r="IM1043" s="45"/>
      <c r="IN1043" s="45"/>
      <c r="IO1043" s="45"/>
      <c r="IP1043" s="45"/>
      <c r="IQ1043" s="45"/>
      <c r="IR1043" s="45"/>
      <c r="IS1043" s="45"/>
      <c r="IT1043" s="45"/>
      <c r="IU1043" s="45"/>
      <c r="IV1043" s="45"/>
      <c r="IW1043" s="45"/>
      <c r="IX1043" s="45"/>
      <c r="IY1043" s="45"/>
      <c r="IZ1043" s="45"/>
      <c r="JA1043" s="45"/>
      <c r="JB1043" s="45"/>
      <c r="JC1043" s="45"/>
      <c r="JD1043" s="45"/>
      <c r="JE1043" s="45"/>
      <c r="JF1043" s="45"/>
      <c r="JG1043" s="45"/>
      <c r="JH1043" s="45"/>
      <c r="JI1043" s="45"/>
      <c r="JJ1043" s="45"/>
      <c r="JK1043" s="45"/>
      <c r="JL1043" s="45"/>
      <c r="JM1043" s="45"/>
      <c r="JN1043" s="45"/>
      <c r="JO1043" s="45"/>
      <c r="JP1043" s="45"/>
      <c r="JQ1043" s="45"/>
      <c r="JR1043" s="45"/>
      <c r="JS1043" s="45"/>
      <c r="JT1043" s="45"/>
      <c r="JU1043" s="45"/>
      <c r="JV1043" s="45"/>
      <c r="JW1043" s="45"/>
      <c r="JX1043" s="45"/>
      <c r="JY1043" s="45"/>
      <c r="JZ1043" s="45"/>
      <c r="KA1043" s="45"/>
      <c r="KB1043" s="45"/>
      <c r="KC1043" s="45"/>
      <c r="KD1043" s="45"/>
      <c r="KE1043" s="45"/>
      <c r="KF1043" s="45"/>
      <c r="KG1043" s="45"/>
      <c r="KH1043" s="45"/>
      <c r="KI1043" s="45"/>
      <c r="KJ1043" s="45"/>
      <c r="KK1043" s="45"/>
      <c r="KL1043" s="45"/>
      <c r="KM1043" s="45"/>
      <c r="KN1043" s="45"/>
      <c r="KO1043" s="45"/>
      <c r="KP1043" s="45"/>
      <c r="KQ1043" s="45"/>
      <c r="KR1043" s="45"/>
      <c r="KS1043" s="45"/>
      <c r="KT1043" s="45"/>
      <c r="KU1043" s="45"/>
      <c r="KV1043" s="45"/>
      <c r="KW1043" s="45"/>
      <c r="KX1043" s="45"/>
      <c r="KY1043" s="45"/>
      <c r="KZ1043" s="45"/>
      <c r="LA1043" s="45"/>
      <c r="LB1043" s="45"/>
      <c r="LC1043" s="45"/>
      <c r="LD1043" s="45"/>
      <c r="LE1043" s="45"/>
      <c r="LF1043" s="45"/>
      <c r="LG1043" s="45"/>
      <c r="LH1043" s="45"/>
      <c r="LI1043" s="45"/>
      <c r="LJ1043" s="45"/>
      <c r="LK1043" s="45"/>
      <c r="LL1043" s="45"/>
      <c r="LM1043" s="45"/>
      <c r="LN1043" s="45"/>
      <c r="LO1043" s="45"/>
      <c r="LP1043" s="45"/>
      <c r="LQ1043" s="45"/>
      <c r="LR1043" s="45"/>
      <c r="LS1043" s="45"/>
      <c r="LT1043" s="45"/>
      <c r="LU1043" s="45"/>
      <c r="LV1043" s="45"/>
      <c r="LW1043" s="45"/>
      <c r="LX1043" s="45"/>
      <c r="LY1043" s="45"/>
      <c r="LZ1043" s="45"/>
      <c r="MA1043" s="45"/>
      <c r="MB1043" s="45"/>
      <c r="MC1043" s="45"/>
      <c r="MD1043" s="45"/>
      <c r="ME1043" s="45"/>
      <c r="MF1043" s="45"/>
      <c r="MG1043" s="45"/>
      <c r="MH1043" s="45"/>
      <c r="MI1043" s="45"/>
      <c r="MJ1043" s="45"/>
      <c r="MK1043" s="45"/>
      <c r="ML1043" s="45"/>
      <c r="MM1043" s="45"/>
      <c r="MN1043" s="45"/>
      <c r="MO1043" s="45"/>
      <c r="MP1043" s="45"/>
      <c r="MQ1043" s="45"/>
      <c r="MR1043" s="45"/>
      <c r="MS1043" s="45"/>
      <c r="MT1043" s="45"/>
      <c r="MU1043" s="45"/>
      <c r="MV1043" s="45"/>
      <c r="MW1043" s="45"/>
      <c r="MX1043" s="45"/>
      <c r="MY1043" s="45"/>
      <c r="MZ1043" s="45"/>
      <c r="NA1043" s="45"/>
      <c r="NB1043" s="45"/>
      <c r="NC1043" s="45"/>
      <c r="ND1043" s="45"/>
      <c r="NE1043" s="45"/>
      <c r="NF1043" s="45"/>
      <c r="NG1043" s="45"/>
      <c r="NH1043" s="45"/>
      <c r="NI1043" s="45"/>
      <c r="NJ1043" s="45"/>
      <c r="NK1043" s="45"/>
      <c r="NL1043" s="45"/>
      <c r="NM1043" s="45"/>
      <c r="NN1043" s="45"/>
      <c r="NO1043" s="45"/>
      <c r="NP1043" s="45"/>
      <c r="NQ1043" s="45"/>
      <c r="NR1043" s="45"/>
      <c r="NS1043" s="45"/>
      <c r="NT1043" s="45"/>
      <c r="NU1043" s="45"/>
      <c r="NV1043" s="45"/>
      <c r="NW1043" s="45"/>
      <c r="NX1043" s="45"/>
      <c r="NY1043" s="45"/>
      <c r="NZ1043" s="45"/>
      <c r="OA1043" s="45"/>
      <c r="OB1043" s="45"/>
      <c r="OC1043" s="45"/>
      <c r="OD1043" s="45"/>
      <c r="OE1043" s="45"/>
      <c r="OF1043" s="45"/>
      <c r="OG1043" s="45"/>
      <c r="OH1043" s="45"/>
      <c r="OI1043" s="45"/>
      <c r="OJ1043" s="45"/>
      <c r="OK1043" s="45"/>
      <c r="OL1043" s="45"/>
      <c r="OM1043" s="45"/>
      <c r="ON1043" s="45"/>
      <c r="OO1043" s="45"/>
      <c r="OP1043" s="45"/>
      <c r="OQ1043" s="45"/>
      <c r="OR1043" s="45"/>
      <c r="OS1043" s="45"/>
      <c r="OT1043" s="45"/>
      <c r="OU1043" s="45"/>
      <c r="OV1043" s="45"/>
      <c r="OW1043" s="45"/>
      <c r="OX1043" s="45"/>
      <c r="OY1043" s="45"/>
      <c r="OZ1043" s="45"/>
      <c r="PA1043" s="45"/>
      <c r="PB1043" s="45"/>
      <c r="PC1043" s="45"/>
      <c r="PD1043" s="45"/>
      <c r="PE1043" s="45"/>
      <c r="PF1043" s="45"/>
      <c r="PG1043" s="45"/>
      <c r="PH1043" s="45"/>
      <c r="PI1043" s="45"/>
      <c r="PJ1043" s="45"/>
      <c r="PK1043" s="45"/>
      <c r="PL1043" s="45"/>
      <c r="PM1043" s="45"/>
      <c r="PN1043" s="45"/>
      <c r="PO1043" s="45"/>
      <c r="PP1043" s="45"/>
      <c r="PQ1043" s="45"/>
      <c r="PR1043" s="45"/>
      <c r="PS1043" s="45"/>
      <c r="PT1043" s="45"/>
      <c r="PU1043" s="45"/>
      <c r="PV1043" s="45"/>
      <c r="PW1043" s="45"/>
      <c r="PX1043" s="45"/>
      <c r="PY1043" s="45"/>
      <c r="PZ1043" s="45"/>
      <c r="QA1043" s="45"/>
      <c r="QB1043" s="45"/>
      <c r="QC1043" s="45"/>
      <c r="QD1043" s="45"/>
      <c r="QE1043" s="45"/>
      <c r="QF1043" s="45"/>
      <c r="QG1043" s="45"/>
      <c r="QH1043" s="45"/>
      <c r="QI1043" s="45"/>
      <c r="QJ1043" s="45"/>
      <c r="QK1043" s="45"/>
      <c r="QL1043" s="45"/>
      <c r="QM1043" s="45"/>
      <c r="QN1043" s="45"/>
      <c r="QO1043" s="45"/>
      <c r="QP1043" s="45"/>
      <c r="QQ1043" s="45"/>
      <c r="QR1043" s="45"/>
      <c r="QS1043" s="45"/>
      <c r="QT1043" s="45"/>
      <c r="QU1043" s="45"/>
      <c r="QV1043" s="45"/>
      <c r="QW1043" s="45"/>
      <c r="QX1043" s="45"/>
      <c r="QY1043" s="45"/>
      <c r="QZ1043" s="45"/>
      <c r="RA1043" s="45"/>
      <c r="RB1043" s="45"/>
      <c r="RC1043" s="45"/>
      <c r="RD1043" s="45"/>
      <c r="RE1043" s="45"/>
      <c r="RF1043" s="45"/>
      <c r="RG1043" s="45"/>
      <c r="RH1043" s="45"/>
      <c r="RI1043" s="45"/>
      <c r="RJ1043" s="45"/>
      <c r="RK1043" s="45"/>
      <c r="RL1043" s="45"/>
      <c r="RM1043" s="45"/>
      <c r="RN1043" s="45"/>
      <c r="RO1043" s="45"/>
      <c r="RP1043" s="45"/>
      <c r="RQ1043" s="45"/>
      <c r="RR1043" s="45"/>
      <c r="RS1043" s="45"/>
      <c r="RT1043" s="45"/>
      <c r="RU1043" s="45"/>
      <c r="RV1043" s="45"/>
      <c r="RW1043" s="45"/>
      <c r="RX1043" s="45"/>
      <c r="RY1043" s="45"/>
      <c r="RZ1043" s="45"/>
      <c r="SA1043" s="45"/>
      <c r="SB1043" s="45"/>
      <c r="SC1043" s="45"/>
      <c r="SD1043" s="45"/>
      <c r="SE1043" s="45"/>
      <c r="SF1043" s="45"/>
      <c r="SG1043" s="45"/>
      <c r="SH1043" s="45"/>
      <c r="SI1043" s="45"/>
      <c r="SJ1043" s="45"/>
      <c r="SK1043" s="45"/>
      <c r="SL1043" s="45"/>
      <c r="SM1043" s="45"/>
      <c r="SN1043" s="45"/>
      <c r="SO1043" s="45"/>
      <c r="SP1043" s="45"/>
      <c r="SQ1043" s="45"/>
      <c r="SR1043" s="45"/>
      <c r="SS1043" s="45"/>
      <c r="ST1043" s="45"/>
      <c r="SU1043" s="45"/>
      <c r="SV1043" s="45"/>
      <c r="SW1043" s="45"/>
      <c r="SX1043" s="45"/>
      <c r="SY1043" s="45"/>
      <c r="SZ1043" s="45"/>
      <c r="TA1043" s="45"/>
      <c r="TB1043" s="45"/>
      <c r="TC1043" s="45"/>
      <c r="TD1043" s="45"/>
      <c r="TE1043" s="45"/>
      <c r="TF1043" s="45"/>
      <c r="TG1043" s="45"/>
      <c r="TH1043" s="45"/>
      <c r="TI1043" s="45"/>
      <c r="TJ1043" s="45"/>
      <c r="TK1043" s="45"/>
      <c r="TL1043" s="45"/>
      <c r="TM1043" s="45"/>
      <c r="TN1043" s="45"/>
      <c r="TO1043" s="45"/>
      <c r="TP1043" s="45"/>
      <c r="TQ1043" s="45"/>
      <c r="TR1043" s="45"/>
      <c r="TS1043" s="45"/>
      <c r="TT1043" s="45"/>
      <c r="TU1043" s="45"/>
      <c r="TV1043" s="45"/>
      <c r="TW1043" s="45"/>
      <c r="TX1043" s="45"/>
      <c r="TY1043" s="45"/>
      <c r="TZ1043" s="45"/>
      <c r="UA1043" s="45"/>
      <c r="UB1043" s="45"/>
      <c r="UC1043" s="45"/>
      <c r="UD1043" s="45"/>
      <c r="UE1043" s="45"/>
      <c r="UF1043" s="45"/>
      <c r="UG1043" s="45"/>
      <c r="UH1043" s="45"/>
      <c r="UI1043" s="45"/>
      <c r="UJ1043" s="45"/>
      <c r="UK1043" s="45"/>
      <c r="UL1043" s="45"/>
      <c r="UM1043" s="45"/>
      <c r="UN1043" s="45"/>
      <c r="UO1043" s="45"/>
      <c r="UP1043" s="45"/>
      <c r="UQ1043" s="45"/>
      <c r="UR1043" s="45"/>
      <c r="US1043" s="45"/>
      <c r="UT1043" s="45"/>
      <c r="UU1043" s="45"/>
      <c r="UV1043" s="45"/>
      <c r="UW1043" s="45"/>
      <c r="UX1043" s="45"/>
      <c r="UY1043" s="45"/>
      <c r="UZ1043" s="45"/>
      <c r="VA1043" s="45"/>
      <c r="VB1043" s="45"/>
      <c r="VC1043" s="45"/>
      <c r="VD1043" s="45"/>
      <c r="VE1043" s="45"/>
      <c r="VF1043" s="45"/>
      <c r="VG1043" s="45"/>
      <c r="VH1043" s="45"/>
      <c r="VI1043" s="45"/>
      <c r="VJ1043" s="45"/>
      <c r="VK1043" s="45"/>
      <c r="VL1043" s="45"/>
      <c r="VM1043" s="45"/>
      <c r="VN1043" s="45"/>
      <c r="VO1043" s="45"/>
      <c r="VP1043" s="45"/>
      <c r="VQ1043" s="45"/>
      <c r="VR1043" s="45"/>
      <c r="VS1043" s="45"/>
      <c r="VT1043" s="45"/>
      <c r="VU1043" s="45"/>
      <c r="VV1043" s="45"/>
      <c r="VW1043" s="45"/>
      <c r="VX1043" s="45"/>
      <c r="VY1043" s="45"/>
      <c r="VZ1043" s="45"/>
      <c r="WA1043" s="45"/>
      <c r="WB1043" s="45"/>
      <c r="WC1043" s="45"/>
      <c r="WD1043" s="45"/>
      <c r="WE1043" s="45"/>
      <c r="WF1043" s="45"/>
      <c r="WG1043" s="45"/>
      <c r="WH1043" s="45"/>
      <c r="WI1043" s="45"/>
      <c r="WJ1043" s="45"/>
      <c r="WK1043" s="45"/>
      <c r="WL1043" s="45"/>
      <c r="WM1043" s="45"/>
      <c r="WN1043" s="45"/>
      <c r="WO1043" s="45"/>
      <c r="WP1043" s="45"/>
      <c r="WQ1043" s="45"/>
      <c r="WR1043" s="45"/>
      <c r="WS1043" s="45"/>
      <c r="WT1043" s="45"/>
      <c r="WU1043" s="45"/>
      <c r="WV1043" s="45"/>
      <c r="WW1043" s="45"/>
      <c r="WX1043" s="45"/>
      <c r="WY1043" s="45"/>
      <c r="WZ1043" s="45"/>
      <c r="XA1043" s="45"/>
      <c r="XB1043" s="45"/>
      <c r="XC1043" s="45"/>
      <c r="XD1043" s="45"/>
      <c r="XE1043" s="45"/>
      <c r="XF1043" s="45"/>
      <c r="XG1043" s="45"/>
      <c r="XH1043" s="45"/>
      <c r="XI1043" s="45"/>
      <c r="XJ1043" s="45"/>
      <c r="XK1043" s="45"/>
      <c r="XL1043" s="45"/>
      <c r="XM1043" s="45"/>
      <c r="XN1043" s="45"/>
      <c r="XO1043" s="45"/>
      <c r="XP1043" s="45"/>
      <c r="XQ1043" s="45"/>
      <c r="XR1043" s="45"/>
      <c r="XS1043" s="45"/>
      <c r="XT1043" s="45"/>
      <c r="XU1043" s="45"/>
      <c r="XV1043" s="45"/>
      <c r="XW1043" s="45"/>
      <c r="XX1043" s="45"/>
      <c r="XY1043" s="45"/>
      <c r="XZ1043" s="45"/>
      <c r="YA1043" s="45"/>
      <c r="YB1043" s="45"/>
      <c r="YC1043" s="45"/>
      <c r="YD1043" s="45"/>
      <c r="YE1043" s="45"/>
      <c r="YF1043" s="45"/>
      <c r="YG1043" s="45"/>
      <c r="YH1043" s="45"/>
      <c r="YI1043" s="45"/>
      <c r="YJ1043" s="45"/>
      <c r="YK1043" s="45"/>
      <c r="YL1043" s="45"/>
      <c r="YM1043" s="45"/>
      <c r="YN1043" s="45"/>
      <c r="YO1043" s="45"/>
      <c r="YP1043" s="45"/>
      <c r="YQ1043" s="45"/>
      <c r="YR1043" s="45"/>
      <c r="YS1043" s="45"/>
      <c r="YT1043" s="45"/>
      <c r="YU1043" s="45"/>
      <c r="YV1043" s="45"/>
      <c r="YW1043" s="45"/>
      <c r="YX1043" s="45"/>
      <c r="YY1043" s="45"/>
      <c r="YZ1043" s="45"/>
      <c r="ZA1043" s="45"/>
      <c r="ZB1043" s="45"/>
      <c r="ZC1043" s="45"/>
      <c r="ZD1043" s="45"/>
      <c r="ZE1043" s="45"/>
      <c r="ZF1043" s="45"/>
      <c r="ZG1043" s="45"/>
      <c r="ZH1043" s="45"/>
      <c r="ZI1043" s="45"/>
      <c r="ZJ1043" s="45"/>
      <c r="ZK1043" s="45"/>
      <c r="ZL1043" s="45"/>
      <c r="ZM1043" s="45"/>
      <c r="ZN1043" s="45"/>
      <c r="ZO1043" s="45"/>
      <c r="ZP1043" s="45"/>
      <c r="ZQ1043" s="45"/>
      <c r="ZR1043" s="45"/>
      <c r="ZS1043" s="45"/>
      <c r="ZT1043" s="45"/>
      <c r="ZU1043" s="45"/>
      <c r="ZV1043" s="45"/>
      <c r="ZW1043" s="45"/>
      <c r="ZX1043" s="45"/>
      <c r="ZY1043" s="45"/>
      <c r="ZZ1043" s="45"/>
      <c r="AAA1043" s="45"/>
      <c r="AAB1043" s="45"/>
      <c r="AAC1043" s="45"/>
      <c r="AAD1043" s="45"/>
      <c r="AAE1043" s="45"/>
      <c r="AAF1043" s="45"/>
      <c r="AAG1043" s="45"/>
      <c r="AAH1043" s="45"/>
      <c r="AAI1043" s="45"/>
      <c r="AAJ1043" s="45"/>
      <c r="AAK1043" s="45"/>
      <c r="AAL1043" s="45"/>
      <c r="AAM1043" s="45"/>
      <c r="AAN1043" s="45"/>
      <c r="AAO1043" s="45"/>
      <c r="AAP1043" s="45"/>
      <c r="AAQ1043" s="45"/>
      <c r="AAR1043" s="45"/>
      <c r="AAS1043" s="45"/>
      <c r="AAT1043" s="45"/>
      <c r="AAU1043" s="45"/>
      <c r="AAV1043" s="45"/>
      <c r="AAW1043" s="45"/>
      <c r="AAX1043" s="45"/>
      <c r="AAY1043" s="45"/>
      <c r="AAZ1043" s="45"/>
      <c r="ABA1043" s="45"/>
      <c r="ABB1043" s="45"/>
      <c r="ABC1043" s="45"/>
      <c r="ABD1043" s="45"/>
      <c r="ABE1043" s="45"/>
      <c r="ABF1043" s="45"/>
      <c r="ABG1043" s="45"/>
      <c r="ABH1043" s="45"/>
      <c r="ABI1043" s="45"/>
      <c r="ABJ1043" s="45"/>
      <c r="ABK1043" s="45"/>
      <c r="ABL1043" s="45"/>
      <c r="ABM1043" s="45"/>
      <c r="ABN1043" s="45"/>
      <c r="ABO1043" s="45"/>
      <c r="ABP1043" s="45"/>
      <c r="ABQ1043" s="45"/>
      <c r="ABR1043" s="45"/>
      <c r="ABS1043" s="45"/>
      <c r="ABT1043" s="45"/>
      <c r="ABU1043" s="45"/>
      <c r="ABV1043" s="45"/>
      <c r="ABW1043" s="45"/>
      <c r="ABX1043" s="45"/>
      <c r="ABY1043" s="45"/>
      <c r="ABZ1043" s="45"/>
      <c r="ACA1043" s="45"/>
      <c r="ACB1043" s="45"/>
      <c r="ACC1043" s="45"/>
      <c r="ACD1043" s="45"/>
      <c r="ACE1043" s="45"/>
      <c r="ACF1043" s="45"/>
      <c r="ACG1043" s="45"/>
      <c r="ACH1043" s="45"/>
      <c r="ACI1043" s="45"/>
      <c r="ACJ1043" s="45"/>
      <c r="ACK1043" s="45"/>
      <c r="ACL1043" s="45"/>
      <c r="ACM1043" s="45"/>
      <c r="ACN1043" s="45"/>
      <c r="ACO1043" s="45"/>
      <c r="ACP1043" s="45"/>
      <c r="ACQ1043" s="45"/>
      <c r="ACR1043" s="45"/>
      <c r="ACS1043" s="45"/>
      <c r="ACT1043" s="45"/>
      <c r="ACU1043" s="45"/>
      <c r="ACV1043" s="45"/>
      <c r="ACW1043" s="45"/>
      <c r="ACX1043" s="45"/>
      <c r="ACY1043" s="45"/>
      <c r="ACZ1043" s="45"/>
      <c r="ADA1043" s="45"/>
      <c r="ADB1043" s="45"/>
      <c r="ADC1043" s="45"/>
      <c r="ADD1043" s="45"/>
      <c r="ADE1043" s="45"/>
      <c r="ADF1043" s="45"/>
      <c r="ADG1043" s="45"/>
      <c r="ADH1043" s="45"/>
      <c r="ADI1043" s="45"/>
      <c r="ADJ1043" s="45"/>
      <c r="ADK1043" s="45"/>
      <c r="ADL1043" s="45"/>
      <c r="ADM1043" s="45"/>
      <c r="ADN1043" s="45"/>
      <c r="ADO1043" s="45"/>
      <c r="ADP1043" s="45"/>
      <c r="ADQ1043" s="45"/>
      <c r="ADR1043" s="45"/>
      <c r="ADS1043" s="45"/>
      <c r="ADT1043" s="45"/>
      <c r="ADU1043" s="45"/>
      <c r="ADV1043" s="45"/>
      <c r="ADW1043" s="45"/>
      <c r="ADX1043" s="45"/>
      <c r="ADY1043" s="45"/>
      <c r="ADZ1043" s="45"/>
      <c r="AEA1043" s="45"/>
      <c r="AEB1043" s="45"/>
      <c r="AEC1043" s="45"/>
      <c r="AED1043" s="45"/>
      <c r="AEE1043" s="45"/>
      <c r="AEF1043" s="45"/>
      <c r="AEG1043" s="45"/>
      <c r="AEH1043" s="45"/>
      <c r="AEI1043" s="45"/>
      <c r="AEJ1043" s="45"/>
      <c r="AEK1043" s="45"/>
      <c r="AEL1043" s="45"/>
      <c r="AEM1043" s="45"/>
      <c r="AEN1043" s="45"/>
      <c r="AEO1043" s="45"/>
      <c r="AEP1043" s="45"/>
      <c r="AEQ1043" s="45"/>
      <c r="AER1043" s="45"/>
      <c r="AES1043" s="45"/>
      <c r="AET1043" s="45"/>
      <c r="AEU1043" s="45"/>
      <c r="AEV1043" s="45"/>
      <c r="AEW1043" s="45"/>
      <c r="AEX1043" s="45"/>
      <c r="AEY1043" s="45"/>
      <c r="AEZ1043" s="45"/>
      <c r="AFA1043" s="45"/>
      <c r="AFB1043" s="45"/>
      <c r="AFC1043" s="45"/>
      <c r="AFD1043" s="45"/>
      <c r="AFE1043" s="45"/>
      <c r="AFF1043" s="45"/>
      <c r="AFG1043" s="45"/>
      <c r="AFH1043" s="45"/>
      <c r="AFI1043" s="45"/>
      <c r="AFJ1043" s="45"/>
      <c r="AFK1043" s="45"/>
      <c r="AFL1043" s="45"/>
      <c r="AFM1043" s="45"/>
      <c r="AFN1043" s="45"/>
      <c r="AFO1043" s="45"/>
      <c r="AFP1043" s="45"/>
      <c r="AFQ1043" s="45"/>
      <c r="AFR1043" s="45"/>
      <c r="AFS1043" s="45"/>
      <c r="AFT1043" s="45"/>
      <c r="AFU1043" s="45"/>
      <c r="AFV1043" s="45"/>
      <c r="AFW1043" s="45"/>
      <c r="AFX1043" s="45"/>
      <c r="AFY1043" s="45"/>
      <c r="AFZ1043" s="45"/>
      <c r="AGA1043" s="45"/>
      <c r="AGB1043" s="45"/>
      <c r="AGC1043" s="45"/>
      <c r="AGD1043" s="45"/>
      <c r="AGE1043" s="45"/>
      <c r="AGF1043" s="45"/>
      <c r="AGG1043" s="45"/>
      <c r="AGH1043" s="45"/>
      <c r="AGI1043" s="45"/>
      <c r="AGJ1043" s="45"/>
      <c r="AGK1043" s="45"/>
      <c r="AGL1043" s="45"/>
      <c r="AGM1043" s="45"/>
      <c r="AGN1043" s="45"/>
      <c r="AGO1043" s="45"/>
      <c r="AGP1043" s="45"/>
      <c r="AGQ1043" s="45"/>
      <c r="AGR1043" s="45"/>
      <c r="AGS1043" s="45"/>
      <c r="AGT1043" s="45"/>
      <c r="AGU1043" s="45"/>
      <c r="AGV1043" s="45"/>
      <c r="AGW1043" s="45"/>
      <c r="AGX1043" s="45"/>
      <c r="AGY1043" s="45"/>
      <c r="AGZ1043" s="45"/>
      <c r="AHA1043" s="45"/>
      <c r="AHB1043" s="45"/>
      <c r="AHC1043" s="45"/>
      <c r="AHD1043" s="45"/>
      <c r="AHE1043" s="45"/>
      <c r="AHF1043" s="45"/>
      <c r="AHG1043" s="45"/>
      <c r="AHH1043" s="45"/>
      <c r="AHI1043" s="45"/>
      <c r="AHJ1043" s="45"/>
      <c r="AHK1043" s="45"/>
      <c r="AHL1043" s="45"/>
      <c r="AHM1043" s="45"/>
      <c r="AHN1043" s="45"/>
      <c r="AHO1043" s="45"/>
      <c r="AHP1043" s="45"/>
      <c r="AHQ1043" s="45"/>
      <c r="AHR1043" s="45"/>
      <c r="AHS1043" s="45"/>
      <c r="AHT1043" s="45"/>
      <c r="AHU1043" s="45"/>
      <c r="AHV1043" s="45"/>
      <c r="AHW1043" s="45"/>
      <c r="AHX1043" s="45"/>
      <c r="AHY1043" s="45"/>
      <c r="AHZ1043" s="45"/>
      <c r="AIA1043" s="45"/>
      <c r="AIB1043" s="45"/>
      <c r="AIC1043" s="45"/>
      <c r="AID1043" s="45"/>
      <c r="AIE1043" s="45"/>
      <c r="AIF1043" s="45"/>
      <c r="AIG1043" s="45"/>
      <c r="AIH1043" s="45"/>
      <c r="AII1043" s="45"/>
      <c r="AIJ1043" s="45"/>
      <c r="AIK1043" s="45"/>
      <c r="AIL1043" s="45"/>
      <c r="AIM1043" s="45"/>
      <c r="AIN1043" s="45"/>
      <c r="AIO1043" s="45"/>
      <c r="AIP1043" s="45"/>
      <c r="AIQ1043" s="45"/>
      <c r="AIR1043" s="45"/>
      <c r="AIS1043" s="45"/>
      <c r="AIT1043" s="45"/>
      <c r="AIU1043" s="45"/>
      <c r="AIV1043" s="45"/>
      <c r="AIW1043" s="45"/>
      <c r="AIX1043" s="45"/>
      <c r="AIY1043" s="45"/>
      <c r="AIZ1043" s="45"/>
      <c r="AJA1043" s="45"/>
      <c r="AJB1043" s="45"/>
      <c r="AJC1043" s="45"/>
      <c r="AJD1043" s="45"/>
      <c r="AJE1043" s="45"/>
      <c r="AJF1043" s="45"/>
      <c r="AJG1043" s="45"/>
      <c r="AJH1043" s="45"/>
      <c r="AJI1043" s="45"/>
      <c r="AJJ1043" s="45"/>
      <c r="AJK1043" s="45"/>
      <c r="AJL1043" s="45"/>
      <c r="AJM1043" s="45"/>
      <c r="AJN1043" s="45"/>
      <c r="AJO1043" s="45"/>
      <c r="AJP1043" s="45"/>
      <c r="AJQ1043" s="45"/>
      <c r="AJR1043" s="45"/>
      <c r="AJS1043" s="45"/>
      <c r="AJT1043" s="45"/>
      <c r="AJU1043" s="45"/>
      <c r="AJV1043" s="45"/>
      <c r="AJW1043" s="45"/>
      <c r="AJX1043" s="45"/>
      <c r="AJY1043" s="45"/>
      <c r="AJZ1043" s="45"/>
      <c r="AKA1043" s="45"/>
      <c r="AKB1043" s="45"/>
      <c r="AKC1043" s="45"/>
      <c r="AKD1043" s="45"/>
      <c r="AKE1043" s="45"/>
      <c r="AKF1043" s="45"/>
      <c r="AKG1043" s="45"/>
      <c r="AKH1043" s="45"/>
      <c r="AKI1043" s="45"/>
      <c r="AKJ1043" s="45"/>
      <c r="AKK1043" s="45"/>
      <c r="AKL1043" s="45"/>
      <c r="AKM1043" s="45"/>
      <c r="AKN1043" s="45"/>
      <c r="AKO1043" s="45"/>
      <c r="AKP1043" s="45"/>
      <c r="AKQ1043" s="45"/>
      <c r="AKR1043" s="45"/>
      <c r="AKS1043" s="45"/>
      <c r="AKT1043" s="45"/>
      <c r="AKU1043" s="45"/>
      <c r="AKV1043" s="45"/>
      <c r="AKW1043" s="45"/>
      <c r="AKX1043" s="45"/>
      <c r="AKY1043" s="45"/>
      <c r="AKZ1043" s="45"/>
      <c r="ALA1043" s="45"/>
      <c r="ALB1043" s="45"/>
      <c r="ALC1043" s="45"/>
      <c r="ALD1043" s="45"/>
      <c r="ALE1043" s="45"/>
      <c r="ALF1043" s="45"/>
      <c r="ALG1043" s="45"/>
      <c r="ALH1043" s="45"/>
      <c r="ALI1043" s="45"/>
      <c r="ALJ1043" s="45"/>
      <c r="ALK1043" s="45"/>
      <c r="ALL1043" s="45"/>
      <c r="ALM1043" s="45"/>
      <c r="ALN1043" s="45"/>
      <c r="ALO1043" s="45"/>
      <c r="ALP1043" s="45"/>
      <c r="ALQ1043" s="45"/>
      <c r="ALR1043" s="45"/>
      <c r="ALS1043" s="45"/>
      <c r="ALT1043" s="45"/>
      <c r="ALU1043" s="45"/>
      <c r="ALV1043" s="45"/>
      <c r="ALW1043" s="45"/>
      <c r="ALX1043" s="45"/>
      <c r="ALY1043" s="45"/>
      <c r="ALZ1043" s="45"/>
      <c r="AMA1043" s="45"/>
      <c r="AMB1043" s="45"/>
      <c r="AMC1043" s="45"/>
      <c r="AMD1043" s="45"/>
      <c r="AME1043" s="45"/>
      <c r="AMF1043" s="45"/>
      <c r="AMG1043" s="45"/>
      <c r="AMH1043" s="45"/>
      <c r="AMI1043" s="45"/>
      <c r="AMJ1043" s="45"/>
      <c r="AMK1043" s="45"/>
      <c r="AML1043" s="45"/>
      <c r="AMM1043" s="45"/>
      <c r="AMN1043" s="45"/>
      <c r="AMO1043" s="45"/>
      <c r="AMP1043" s="45"/>
      <c r="AMQ1043" s="45"/>
      <c r="AMR1043" s="45"/>
      <c r="AMS1043" s="45"/>
      <c r="AMT1043" s="45"/>
      <c r="AMU1043" s="45"/>
      <c r="AMV1043" s="45"/>
      <c r="AMW1043" s="45"/>
      <c r="AMX1043" s="45"/>
      <c r="AMY1043" s="45"/>
      <c r="AMZ1043" s="45"/>
      <c r="ANA1043" s="45"/>
      <c r="ANB1043" s="45"/>
      <c r="ANC1043" s="45"/>
      <c r="AND1043" s="45"/>
      <c r="ANE1043" s="45"/>
      <c r="ANF1043" s="45"/>
      <c r="ANG1043" s="45"/>
      <c r="ANH1043" s="45"/>
      <c r="ANI1043" s="45"/>
      <c r="ANJ1043" s="45"/>
      <c r="ANK1043" s="45"/>
      <c r="ANL1043" s="45"/>
      <c r="ANM1043" s="45"/>
      <c r="ANN1043" s="45"/>
      <c r="ANO1043" s="45"/>
      <c r="ANP1043" s="45"/>
      <c r="ANQ1043" s="45"/>
      <c r="ANR1043" s="45"/>
      <c r="ANS1043" s="45"/>
      <c r="ANT1043" s="45"/>
      <c r="ANU1043" s="45"/>
      <c r="ANV1043" s="45"/>
      <c r="ANW1043" s="45"/>
      <c r="ANX1043" s="45"/>
      <c r="ANY1043" s="45"/>
      <c r="ANZ1043" s="45"/>
      <c r="AOA1043" s="45"/>
      <c r="AOB1043" s="45"/>
      <c r="AOC1043" s="45"/>
      <c r="AOD1043" s="45"/>
      <c r="AOE1043" s="45"/>
      <c r="AOF1043" s="45"/>
      <c r="AOG1043" s="45"/>
      <c r="AOH1043" s="45"/>
      <c r="AOI1043" s="45"/>
      <c r="AOJ1043" s="45"/>
      <c r="AOK1043" s="45"/>
      <c r="AOL1043" s="45"/>
      <c r="AOM1043" s="45"/>
      <c r="AON1043" s="45"/>
      <c r="AOO1043" s="45"/>
      <c r="AOP1043" s="45"/>
      <c r="AOQ1043" s="45"/>
      <c r="AOR1043" s="45"/>
      <c r="AOS1043" s="45"/>
      <c r="AOT1043" s="45"/>
      <c r="AOU1043" s="45"/>
      <c r="AOV1043" s="45"/>
      <c r="AOW1043" s="45"/>
      <c r="AOX1043" s="45"/>
      <c r="AOY1043" s="45"/>
      <c r="AOZ1043" s="45"/>
      <c r="APA1043" s="45"/>
      <c r="APB1043" s="45"/>
      <c r="APC1043" s="45"/>
      <c r="APD1043" s="45"/>
      <c r="APE1043" s="45"/>
      <c r="APF1043" s="45"/>
      <c r="APG1043" s="45"/>
      <c r="APH1043" s="45"/>
      <c r="API1043" s="45"/>
      <c r="APJ1043" s="45"/>
      <c r="APK1043" s="45"/>
      <c r="APL1043" s="45"/>
      <c r="APM1043" s="45"/>
      <c r="APN1043" s="45"/>
      <c r="APO1043" s="45"/>
      <c r="APP1043" s="45"/>
      <c r="APQ1043" s="45"/>
      <c r="APR1043" s="45"/>
      <c r="APS1043" s="45"/>
      <c r="APT1043" s="45"/>
      <c r="APU1043" s="45"/>
      <c r="APV1043" s="45"/>
      <c r="APW1043" s="45"/>
      <c r="APX1043" s="45"/>
      <c r="APY1043" s="45"/>
      <c r="APZ1043" s="45"/>
      <c r="AQA1043" s="45"/>
      <c r="AQB1043" s="45"/>
      <c r="AQC1043" s="45"/>
      <c r="AQD1043" s="45"/>
      <c r="AQE1043" s="45"/>
      <c r="AQF1043" s="45"/>
      <c r="AQG1043" s="45"/>
      <c r="AQH1043" s="45"/>
      <c r="AQI1043" s="45"/>
      <c r="AQJ1043" s="45"/>
      <c r="AQK1043" s="45"/>
      <c r="AQL1043" s="45"/>
      <c r="AQM1043" s="45"/>
      <c r="AQN1043" s="45"/>
      <c r="AQO1043" s="45"/>
      <c r="AQP1043" s="45"/>
      <c r="AQQ1043" s="45"/>
      <c r="AQR1043" s="45"/>
      <c r="AQS1043" s="45"/>
      <c r="AQT1043" s="45"/>
      <c r="AQU1043" s="45"/>
      <c r="AQV1043" s="45"/>
      <c r="AQW1043" s="45"/>
      <c r="AQX1043" s="45"/>
      <c r="AQY1043" s="45"/>
      <c r="AQZ1043" s="45"/>
      <c r="ARA1043" s="45"/>
      <c r="ARB1043" s="45"/>
      <c r="ARC1043" s="45"/>
      <c r="ARD1043" s="45"/>
      <c r="ARE1043" s="45"/>
      <c r="ARF1043" s="45"/>
      <c r="ARG1043" s="45"/>
      <c r="ARH1043" s="45"/>
      <c r="ARI1043" s="45"/>
      <c r="ARJ1043" s="45"/>
      <c r="ARK1043" s="45"/>
      <c r="ARL1043" s="45"/>
      <c r="ARM1043" s="45"/>
      <c r="ARN1043" s="45"/>
      <c r="ARO1043" s="45"/>
      <c r="ARP1043" s="45"/>
      <c r="ARQ1043" s="45"/>
      <c r="ARR1043" s="45"/>
      <c r="ARS1043" s="45"/>
      <c r="ART1043" s="45"/>
      <c r="ARU1043" s="45"/>
      <c r="ARV1043" s="45"/>
      <c r="ARW1043" s="45"/>
      <c r="ARX1043" s="45"/>
      <c r="ARY1043" s="45"/>
      <c r="ARZ1043" s="45"/>
      <c r="ASA1043" s="45"/>
      <c r="ASB1043" s="45"/>
      <c r="ASC1043" s="45"/>
      <c r="ASD1043" s="45"/>
      <c r="ASE1043" s="45"/>
      <c r="ASF1043" s="45"/>
      <c r="ASG1043" s="45"/>
      <c r="ASH1043" s="45"/>
      <c r="ASI1043" s="45"/>
      <c r="ASJ1043" s="45"/>
      <c r="ASK1043" s="45"/>
      <c r="ASL1043" s="45"/>
      <c r="ASM1043" s="45"/>
      <c r="ASN1043" s="45"/>
      <c r="ASO1043" s="45"/>
      <c r="ASP1043" s="45"/>
      <c r="ASQ1043" s="45"/>
      <c r="ASR1043" s="45"/>
      <c r="ASS1043" s="45"/>
      <c r="AST1043" s="45"/>
      <c r="ASU1043" s="45"/>
      <c r="ASV1043" s="45"/>
      <c r="ASW1043" s="45"/>
      <c r="ASX1043" s="45"/>
      <c r="ASY1043" s="45"/>
      <c r="ASZ1043" s="45"/>
      <c r="ATA1043" s="45"/>
      <c r="ATB1043" s="45"/>
      <c r="ATC1043" s="45"/>
      <c r="ATD1043" s="45"/>
      <c r="ATE1043" s="45"/>
      <c r="ATF1043" s="45"/>
      <c r="ATG1043" s="45"/>
      <c r="ATH1043" s="45"/>
      <c r="ATI1043" s="45"/>
      <c r="ATJ1043" s="45"/>
      <c r="ATK1043" s="45"/>
      <c r="ATL1043" s="45"/>
      <c r="ATM1043" s="45"/>
      <c r="ATN1043" s="45"/>
      <c r="ATO1043" s="45"/>
      <c r="ATP1043" s="45"/>
      <c r="ATQ1043" s="45"/>
      <c r="ATR1043" s="45"/>
      <c r="ATS1043" s="45"/>
      <c r="ATT1043" s="45"/>
      <c r="ATU1043" s="45"/>
      <c r="ATV1043" s="45"/>
      <c r="ATW1043" s="45"/>
      <c r="ATX1043" s="45"/>
      <c r="ATY1043" s="45"/>
      <c r="ATZ1043" s="45"/>
      <c r="AUA1043" s="45"/>
      <c r="AUB1043" s="45"/>
      <c r="AUC1043" s="45"/>
      <c r="AUD1043" s="45"/>
      <c r="AUE1043" s="45"/>
      <c r="AUF1043" s="45"/>
      <c r="AUG1043" s="45"/>
      <c r="AUH1043" s="45"/>
      <c r="AUI1043" s="45"/>
      <c r="AUJ1043" s="45"/>
      <c r="AUK1043" s="45"/>
      <c r="AUL1043" s="45"/>
      <c r="AUM1043" s="45"/>
      <c r="AUN1043" s="45"/>
      <c r="AUO1043" s="45"/>
      <c r="AUP1043" s="45"/>
      <c r="AUQ1043" s="45"/>
      <c r="AUR1043" s="45"/>
      <c r="AUS1043" s="45"/>
      <c r="AUT1043" s="45"/>
      <c r="AUU1043" s="45"/>
      <c r="AUV1043" s="45"/>
      <c r="AUW1043" s="45"/>
      <c r="AUX1043" s="45"/>
      <c r="AUY1043" s="45"/>
      <c r="AUZ1043" s="45"/>
      <c r="AVA1043" s="45"/>
      <c r="AVB1043" s="45"/>
      <c r="AVC1043" s="45"/>
      <c r="AVD1043" s="45"/>
      <c r="AVE1043" s="45"/>
      <c r="AVF1043" s="45"/>
      <c r="AVG1043" s="45"/>
      <c r="AVH1043" s="45"/>
      <c r="AVI1043" s="45"/>
      <c r="AVJ1043" s="45"/>
      <c r="AVK1043" s="45"/>
      <c r="AVL1043" s="45"/>
      <c r="AVM1043" s="45"/>
      <c r="AVN1043" s="45"/>
      <c r="AVO1043" s="45"/>
      <c r="AVP1043" s="45"/>
      <c r="AVQ1043" s="45"/>
      <c r="AVR1043" s="45"/>
      <c r="AVS1043" s="45"/>
      <c r="AVT1043" s="45"/>
      <c r="AVU1043" s="45"/>
      <c r="AVV1043" s="45"/>
      <c r="AVW1043" s="45"/>
      <c r="AVX1043" s="45"/>
      <c r="AVY1043" s="45"/>
      <c r="AVZ1043" s="45"/>
      <c r="AWA1043" s="45"/>
      <c r="AWB1043" s="45"/>
      <c r="AWC1043" s="45"/>
      <c r="AWD1043" s="45"/>
      <c r="AWE1043" s="45"/>
      <c r="AWF1043" s="45"/>
      <c r="AWG1043" s="45"/>
      <c r="AWH1043" s="45"/>
      <c r="AWI1043" s="45"/>
      <c r="AWJ1043" s="45"/>
      <c r="AWK1043" s="45"/>
      <c r="AWL1043" s="45"/>
      <c r="AWM1043" s="45"/>
      <c r="AWN1043" s="45"/>
      <c r="AWO1043" s="45"/>
      <c r="AWP1043" s="45"/>
      <c r="AWQ1043" s="45"/>
      <c r="AWR1043" s="45"/>
      <c r="AWS1043" s="45"/>
      <c r="AWT1043" s="45"/>
      <c r="AWU1043" s="45"/>
      <c r="AWV1043" s="45"/>
      <c r="AWW1043" s="45"/>
      <c r="AWX1043" s="45"/>
      <c r="AWY1043" s="45"/>
      <c r="AWZ1043" s="45"/>
      <c r="AXA1043" s="45"/>
      <c r="AXB1043" s="45"/>
      <c r="AXC1043" s="45"/>
      <c r="AXD1043" s="45"/>
      <c r="AXE1043" s="45"/>
      <c r="AXF1043" s="45"/>
      <c r="AXG1043" s="45"/>
      <c r="AXH1043" s="45"/>
      <c r="AXI1043" s="45"/>
      <c r="AXJ1043" s="45"/>
      <c r="AXK1043" s="45"/>
      <c r="AXL1043" s="45"/>
      <c r="AXM1043" s="45"/>
      <c r="AXN1043" s="45"/>
      <c r="AXO1043" s="45"/>
      <c r="AXP1043" s="45"/>
      <c r="AXQ1043" s="45"/>
      <c r="AXR1043" s="45"/>
      <c r="AXS1043" s="45"/>
      <c r="AXT1043" s="45"/>
      <c r="AXU1043" s="45"/>
      <c r="AXV1043" s="45"/>
      <c r="AXW1043" s="45"/>
      <c r="AXX1043" s="45"/>
      <c r="AXY1043" s="45"/>
      <c r="AXZ1043" s="45"/>
      <c r="AYA1043" s="45"/>
      <c r="AYB1043" s="45"/>
      <c r="AYC1043" s="45"/>
      <c r="AYD1043" s="45"/>
      <c r="AYE1043" s="45"/>
      <c r="AYF1043" s="45"/>
      <c r="AYG1043" s="45"/>
      <c r="AYH1043" s="45"/>
      <c r="AYI1043" s="45"/>
      <c r="AYJ1043" s="45"/>
      <c r="AYK1043" s="45"/>
      <c r="AYL1043" s="45"/>
      <c r="AYM1043" s="45"/>
      <c r="AYN1043" s="45"/>
      <c r="AYO1043" s="45"/>
      <c r="AYP1043" s="45"/>
      <c r="AYQ1043" s="45"/>
      <c r="AYR1043" s="45"/>
      <c r="AYS1043" s="45"/>
      <c r="AYT1043" s="45"/>
      <c r="AYU1043" s="45"/>
      <c r="AYV1043" s="45"/>
      <c r="AYW1043" s="45"/>
      <c r="AYX1043" s="45"/>
      <c r="AYY1043" s="45"/>
      <c r="AYZ1043" s="45"/>
      <c r="AZA1043" s="45"/>
      <c r="AZB1043" s="45"/>
      <c r="AZC1043" s="45"/>
      <c r="AZD1043" s="45"/>
      <c r="AZE1043" s="45"/>
      <c r="AZF1043" s="45"/>
      <c r="AZG1043" s="45"/>
      <c r="AZH1043" s="45"/>
      <c r="AZI1043" s="45"/>
      <c r="AZJ1043" s="45"/>
      <c r="AZK1043" s="45"/>
      <c r="AZL1043" s="45"/>
      <c r="AZM1043" s="45"/>
      <c r="AZN1043" s="45"/>
      <c r="AZO1043" s="45"/>
      <c r="AZP1043" s="45"/>
      <c r="AZQ1043" s="45"/>
      <c r="AZR1043" s="45"/>
      <c r="AZS1043" s="45"/>
      <c r="AZT1043" s="45"/>
      <c r="AZU1043" s="45"/>
      <c r="AZV1043" s="45"/>
      <c r="AZW1043" s="45"/>
      <c r="AZX1043" s="45"/>
      <c r="AZY1043" s="45"/>
      <c r="AZZ1043" s="45"/>
      <c r="BAA1043" s="45"/>
      <c r="BAB1043" s="45"/>
      <c r="BAC1043" s="45"/>
      <c r="BAD1043" s="45"/>
      <c r="BAE1043" s="45"/>
      <c r="BAF1043" s="45"/>
      <c r="BAG1043" s="45"/>
      <c r="BAH1043" s="45"/>
      <c r="BAI1043" s="45"/>
      <c r="BAJ1043" s="45"/>
      <c r="BAK1043" s="45"/>
      <c r="BAL1043" s="45"/>
      <c r="BAM1043" s="45"/>
      <c r="BAN1043" s="45"/>
      <c r="BAO1043" s="45"/>
      <c r="BAP1043" s="45"/>
      <c r="BAQ1043" s="45"/>
      <c r="BAR1043" s="45"/>
      <c r="BAS1043" s="45"/>
      <c r="BAT1043" s="45"/>
      <c r="BAU1043" s="45"/>
      <c r="BAV1043" s="45"/>
      <c r="BAW1043" s="45"/>
      <c r="BAX1043" s="45"/>
      <c r="BAY1043" s="45"/>
      <c r="BAZ1043" s="45"/>
      <c r="BBA1043" s="45"/>
      <c r="BBB1043" s="45"/>
      <c r="BBC1043" s="45"/>
      <c r="BBD1043" s="45"/>
      <c r="BBE1043" s="45"/>
      <c r="BBF1043" s="45"/>
      <c r="BBG1043" s="45"/>
      <c r="BBH1043" s="45"/>
      <c r="BBI1043" s="45"/>
      <c r="BBJ1043" s="45"/>
      <c r="BBK1043" s="45"/>
      <c r="BBL1043" s="45"/>
      <c r="BBM1043" s="45"/>
      <c r="BBN1043" s="45"/>
      <c r="BBO1043" s="45"/>
      <c r="BBP1043" s="45"/>
      <c r="BBQ1043" s="45"/>
      <c r="BBR1043" s="45"/>
      <c r="BBS1043" s="45"/>
      <c r="BBT1043" s="45"/>
      <c r="BBU1043" s="45"/>
      <c r="BBV1043" s="45"/>
      <c r="BBW1043" s="45"/>
      <c r="BBX1043" s="45"/>
      <c r="BBY1043" s="45"/>
      <c r="BBZ1043" s="45"/>
      <c r="BCA1043" s="45"/>
      <c r="BCB1043" s="45"/>
      <c r="BCC1043" s="45"/>
      <c r="BCD1043" s="45"/>
      <c r="BCE1043" s="45"/>
      <c r="BCF1043" s="45"/>
      <c r="BCG1043" s="45"/>
      <c r="BCH1043" s="45"/>
      <c r="BCI1043" s="45"/>
      <c r="BCJ1043" s="45"/>
      <c r="BCK1043" s="45"/>
      <c r="BCL1043" s="45"/>
      <c r="BCM1043" s="45"/>
      <c r="BCN1043" s="45"/>
      <c r="BCO1043" s="45"/>
      <c r="BCP1043" s="45"/>
      <c r="BCQ1043" s="45"/>
      <c r="BCR1043" s="45"/>
      <c r="BCS1043" s="45"/>
      <c r="BCT1043" s="45"/>
      <c r="BCU1043" s="45"/>
      <c r="BCV1043" s="45"/>
      <c r="BCW1043" s="45"/>
      <c r="BCX1043" s="45"/>
      <c r="BCY1043" s="45"/>
      <c r="BCZ1043" s="45"/>
      <c r="BDA1043" s="45"/>
      <c r="BDB1043" s="45"/>
      <c r="BDC1043" s="45"/>
      <c r="BDD1043" s="45"/>
      <c r="BDE1043" s="45"/>
      <c r="BDF1043" s="45"/>
      <c r="BDG1043" s="45"/>
      <c r="BDH1043" s="45"/>
      <c r="BDI1043" s="45"/>
      <c r="BDJ1043" s="45"/>
      <c r="BDK1043" s="45"/>
      <c r="BDL1043" s="45"/>
      <c r="BDM1043" s="45"/>
      <c r="BDN1043" s="45"/>
      <c r="BDO1043" s="45"/>
      <c r="BDP1043" s="45"/>
      <c r="BDQ1043" s="45"/>
      <c r="BDR1043" s="45"/>
      <c r="BDS1043" s="45"/>
      <c r="BDT1043" s="45"/>
      <c r="BDU1043" s="45"/>
      <c r="BDV1043" s="45"/>
      <c r="BDW1043" s="45"/>
      <c r="BDX1043" s="45"/>
      <c r="BDY1043" s="45"/>
      <c r="BDZ1043" s="45"/>
      <c r="BEA1043" s="45"/>
      <c r="BEB1043" s="45"/>
      <c r="BEC1043" s="45"/>
      <c r="BED1043" s="45"/>
      <c r="BEE1043" s="45"/>
      <c r="BEF1043" s="45"/>
      <c r="BEG1043" s="45"/>
      <c r="BEH1043" s="45"/>
      <c r="BEI1043" s="45"/>
      <c r="BEJ1043" s="45"/>
      <c r="BEK1043" s="45"/>
      <c r="BEL1043" s="45"/>
      <c r="BEM1043" s="45"/>
      <c r="BEN1043" s="45"/>
      <c r="BEO1043" s="45"/>
      <c r="BEP1043" s="45"/>
      <c r="BEQ1043" s="45"/>
      <c r="BER1043" s="45"/>
      <c r="BES1043" s="45"/>
      <c r="BET1043" s="45"/>
      <c r="BEU1043" s="45"/>
      <c r="BEV1043" s="45"/>
      <c r="BEW1043" s="45"/>
      <c r="BEX1043" s="45"/>
      <c r="BEY1043" s="45"/>
      <c r="BEZ1043" s="45"/>
      <c r="BFA1043" s="45"/>
      <c r="BFB1043" s="45"/>
      <c r="BFC1043" s="45"/>
      <c r="BFD1043" s="45"/>
      <c r="BFE1043" s="45"/>
      <c r="BFF1043" s="45"/>
      <c r="BFG1043" s="45"/>
      <c r="BFH1043" s="45"/>
      <c r="BFI1043" s="45"/>
      <c r="BFJ1043" s="45"/>
      <c r="BFK1043" s="45"/>
      <c r="BFL1043" s="45"/>
      <c r="BFM1043" s="45"/>
      <c r="BFN1043" s="45"/>
      <c r="BFO1043" s="45"/>
      <c r="BFP1043" s="45"/>
      <c r="BFQ1043" s="45"/>
      <c r="BFR1043" s="45"/>
      <c r="BFS1043" s="45"/>
      <c r="BFT1043" s="45"/>
      <c r="BFU1043" s="45"/>
      <c r="BFV1043" s="45"/>
      <c r="BFW1043" s="45"/>
      <c r="BFX1043" s="45"/>
      <c r="BFY1043" s="45"/>
      <c r="BFZ1043" s="45"/>
      <c r="BGA1043" s="45"/>
      <c r="BGB1043" s="45"/>
      <c r="BGC1043" s="45"/>
      <c r="BGD1043" s="45"/>
      <c r="BGE1043" s="45"/>
      <c r="BGF1043" s="45"/>
      <c r="BGG1043" s="45"/>
      <c r="BGH1043" s="45"/>
      <c r="BGI1043" s="45"/>
      <c r="BGJ1043" s="45"/>
      <c r="BGK1043" s="45"/>
      <c r="BGL1043" s="45"/>
      <c r="BGM1043" s="45"/>
      <c r="BGN1043" s="45"/>
      <c r="BGO1043" s="45"/>
      <c r="BGP1043" s="45"/>
      <c r="BGQ1043" s="45"/>
      <c r="BGR1043" s="45"/>
      <c r="BGS1043" s="45"/>
      <c r="BGT1043" s="45"/>
      <c r="BGU1043" s="45"/>
      <c r="BGV1043" s="45"/>
      <c r="BGW1043" s="45"/>
      <c r="BGX1043" s="45"/>
      <c r="BGY1043" s="45"/>
      <c r="BGZ1043" s="45"/>
      <c r="BHA1043" s="45"/>
      <c r="BHB1043" s="45"/>
      <c r="BHC1043" s="45"/>
      <c r="BHD1043" s="45"/>
      <c r="BHE1043" s="45"/>
      <c r="BHF1043" s="45"/>
      <c r="BHG1043" s="45"/>
      <c r="BHH1043" s="45"/>
      <c r="BHI1043" s="45"/>
      <c r="BHJ1043" s="45"/>
      <c r="BHK1043" s="45"/>
      <c r="BHL1043" s="45"/>
      <c r="BHM1043" s="45"/>
      <c r="BHN1043" s="45"/>
      <c r="BHO1043" s="45"/>
      <c r="BHP1043" s="45"/>
      <c r="BHQ1043" s="45"/>
      <c r="BHR1043" s="45"/>
      <c r="BHS1043" s="45"/>
      <c r="BHT1043" s="45"/>
      <c r="BHU1043" s="45"/>
      <c r="BHV1043" s="45"/>
      <c r="BHW1043" s="45"/>
      <c r="BHX1043" s="45"/>
      <c r="BHY1043" s="45"/>
      <c r="BHZ1043" s="45"/>
      <c r="BIA1043" s="45"/>
      <c r="BIB1043" s="45"/>
      <c r="BIC1043" s="45"/>
      <c r="BID1043" s="45"/>
      <c r="BIE1043" s="45"/>
      <c r="BIF1043" s="45"/>
      <c r="BIG1043" s="45"/>
      <c r="BIH1043" s="45"/>
      <c r="BII1043" s="45"/>
      <c r="BIJ1043" s="45"/>
      <c r="BIK1043" s="45"/>
      <c r="BIL1043" s="45"/>
      <c r="BIM1043" s="45"/>
      <c r="BIN1043" s="45"/>
      <c r="BIO1043" s="45"/>
      <c r="BIP1043" s="45"/>
      <c r="BIQ1043" s="45"/>
      <c r="BIR1043" s="45"/>
      <c r="BIS1043" s="45"/>
      <c r="BIT1043" s="45"/>
      <c r="BIU1043" s="45"/>
      <c r="BIV1043" s="45"/>
      <c r="BIW1043" s="45"/>
      <c r="BIX1043" s="45"/>
      <c r="BIY1043" s="45"/>
      <c r="BIZ1043" s="45"/>
      <c r="BJA1043" s="45"/>
      <c r="BJB1043" s="45"/>
      <c r="BJC1043" s="45"/>
      <c r="BJD1043" s="45"/>
      <c r="BJE1043" s="45"/>
      <c r="BJF1043" s="45"/>
      <c r="BJG1043" s="45"/>
      <c r="BJH1043" s="45"/>
      <c r="BJI1043" s="45"/>
      <c r="BJJ1043" s="45"/>
      <c r="BJK1043" s="45"/>
      <c r="BJL1043" s="45"/>
      <c r="BJM1043" s="45"/>
      <c r="BJN1043" s="45"/>
      <c r="BJO1043" s="45"/>
      <c r="BJP1043" s="45"/>
      <c r="BJQ1043" s="45"/>
      <c r="BJR1043" s="45"/>
      <c r="BJS1043" s="45"/>
      <c r="BJT1043" s="45"/>
      <c r="BJU1043" s="45"/>
      <c r="BJV1043" s="45"/>
      <c r="BJW1043" s="45"/>
      <c r="BJX1043" s="45"/>
      <c r="BJY1043" s="45"/>
      <c r="BJZ1043" s="45"/>
      <c r="BKA1043" s="45"/>
      <c r="BKB1043" s="45"/>
      <c r="BKC1043" s="45"/>
      <c r="BKD1043" s="45"/>
      <c r="BKE1043" s="45"/>
      <c r="BKF1043" s="45"/>
      <c r="BKG1043" s="45"/>
      <c r="BKH1043" s="45"/>
      <c r="BKI1043" s="45"/>
      <c r="BKJ1043" s="45"/>
      <c r="BKK1043" s="45"/>
      <c r="BKL1043" s="45"/>
      <c r="BKM1043" s="45"/>
      <c r="BKN1043" s="45"/>
      <c r="BKO1043" s="45"/>
      <c r="BKP1043" s="45"/>
      <c r="BKQ1043" s="45"/>
      <c r="BKR1043" s="45"/>
      <c r="BKS1043" s="45"/>
      <c r="BKT1043" s="45"/>
      <c r="BKU1043" s="45"/>
      <c r="BKV1043" s="45"/>
      <c r="BKW1043" s="45"/>
      <c r="BKX1043" s="45"/>
      <c r="BKY1043" s="45"/>
      <c r="BKZ1043" s="45"/>
      <c r="BLA1043" s="45"/>
      <c r="BLB1043" s="45"/>
      <c r="BLC1043" s="45"/>
      <c r="BLD1043" s="45"/>
      <c r="BLE1043" s="45"/>
      <c r="BLF1043" s="45"/>
      <c r="BLG1043" s="45"/>
      <c r="BLH1043" s="45"/>
      <c r="BLI1043" s="45"/>
      <c r="BLJ1043" s="45"/>
      <c r="BLK1043" s="45"/>
      <c r="BLL1043" s="45"/>
      <c r="BLM1043" s="45"/>
      <c r="BLN1043" s="45"/>
      <c r="BLO1043" s="45"/>
      <c r="BLP1043" s="45"/>
      <c r="BLQ1043" s="45"/>
      <c r="BLR1043" s="45"/>
      <c r="BLS1043" s="45"/>
      <c r="BLT1043" s="45"/>
      <c r="BLU1043" s="45"/>
      <c r="BLV1043" s="45"/>
      <c r="BLW1043" s="45"/>
      <c r="BLX1043" s="45"/>
      <c r="BLY1043" s="45"/>
      <c r="BLZ1043" s="45"/>
      <c r="BMA1043" s="45"/>
      <c r="BMB1043" s="45"/>
      <c r="BMC1043" s="45"/>
      <c r="BMD1043" s="45"/>
      <c r="BME1043" s="45"/>
      <c r="BMF1043" s="45"/>
      <c r="BMG1043" s="45"/>
      <c r="BMH1043" s="45"/>
      <c r="BMI1043" s="45"/>
      <c r="BMJ1043" s="45"/>
      <c r="BMK1043" s="45"/>
      <c r="BML1043" s="45"/>
      <c r="BMM1043" s="45"/>
      <c r="BMN1043" s="45"/>
      <c r="BMO1043" s="45"/>
      <c r="BMP1043" s="45"/>
      <c r="BMQ1043" s="45"/>
      <c r="BMR1043" s="45"/>
      <c r="BMS1043" s="45"/>
      <c r="BMT1043" s="45"/>
      <c r="BMU1043" s="45"/>
      <c r="BMV1043" s="45"/>
      <c r="BMW1043" s="45"/>
      <c r="BMX1043" s="45"/>
      <c r="BMY1043" s="45"/>
      <c r="BMZ1043" s="45"/>
      <c r="BNA1043" s="45"/>
      <c r="BNB1043" s="45"/>
      <c r="BNC1043" s="45"/>
      <c r="BND1043" s="45"/>
      <c r="BNE1043" s="45"/>
      <c r="BNF1043" s="45"/>
      <c r="BNG1043" s="45"/>
      <c r="BNH1043" s="45"/>
      <c r="BNI1043" s="45"/>
      <c r="BNJ1043" s="45"/>
      <c r="BNK1043" s="45"/>
      <c r="BNL1043" s="45"/>
      <c r="BNM1043" s="45"/>
      <c r="BNN1043" s="45"/>
      <c r="BNO1043" s="45"/>
      <c r="BNP1043" s="45"/>
      <c r="BNQ1043" s="45"/>
      <c r="BNR1043" s="45"/>
      <c r="BNS1043" s="45"/>
      <c r="BNT1043" s="45"/>
      <c r="BNU1043" s="45"/>
      <c r="BNV1043" s="45"/>
      <c r="BNW1043" s="45"/>
      <c r="BNX1043" s="45"/>
      <c r="BNY1043" s="45"/>
      <c r="BNZ1043" s="45"/>
      <c r="BOA1043" s="45"/>
      <c r="BOB1043" s="45"/>
      <c r="BOC1043" s="45"/>
      <c r="BOD1043" s="45"/>
      <c r="BOE1043" s="45"/>
      <c r="BOF1043" s="45"/>
      <c r="BOG1043" s="45"/>
      <c r="BOH1043" s="45"/>
      <c r="BOI1043" s="45"/>
      <c r="BOJ1043" s="45"/>
      <c r="BOK1043" s="45"/>
      <c r="BOL1043" s="45"/>
      <c r="BOM1043" s="45"/>
      <c r="BON1043" s="45"/>
      <c r="BOO1043" s="45"/>
      <c r="BOP1043" s="45"/>
      <c r="BOQ1043" s="45"/>
      <c r="BOR1043" s="45"/>
      <c r="BOS1043" s="45"/>
      <c r="BOT1043" s="45"/>
      <c r="BOU1043" s="45"/>
      <c r="BOV1043" s="45"/>
      <c r="BOW1043" s="45"/>
      <c r="BOX1043" s="45"/>
      <c r="BOY1043" s="45"/>
      <c r="BOZ1043" s="45"/>
      <c r="BPA1043" s="45"/>
      <c r="BPB1043" s="45"/>
      <c r="BPC1043" s="45"/>
      <c r="BPD1043" s="45"/>
      <c r="BPE1043" s="45"/>
      <c r="BPF1043" s="45"/>
      <c r="BPG1043" s="45"/>
      <c r="BPH1043" s="45"/>
      <c r="BPI1043" s="45"/>
      <c r="BPJ1043" s="45"/>
      <c r="BPK1043" s="45"/>
      <c r="BPL1043" s="45"/>
      <c r="BPM1043" s="45"/>
      <c r="BPN1043" s="45"/>
      <c r="BPO1043" s="45"/>
      <c r="BPP1043" s="45"/>
      <c r="BPQ1043" s="45"/>
      <c r="BPR1043" s="45"/>
      <c r="BPS1043" s="45"/>
      <c r="BPT1043" s="45"/>
      <c r="BPU1043" s="45"/>
      <c r="BPV1043" s="45"/>
      <c r="BPW1043" s="45"/>
      <c r="BPX1043" s="45"/>
      <c r="BPY1043" s="45"/>
      <c r="BPZ1043" s="45"/>
      <c r="BQA1043" s="45"/>
      <c r="BQB1043" s="45"/>
      <c r="BQC1043" s="45"/>
      <c r="BQD1043" s="45"/>
      <c r="BQE1043" s="45"/>
      <c r="BQF1043" s="45"/>
      <c r="BQG1043" s="45"/>
      <c r="BQH1043" s="45"/>
      <c r="BQI1043" s="45"/>
      <c r="BQJ1043" s="45"/>
      <c r="BQK1043" s="45"/>
      <c r="BQL1043" s="45"/>
      <c r="BQM1043" s="45"/>
      <c r="BQN1043" s="45"/>
      <c r="BQO1043" s="45"/>
      <c r="BQP1043" s="45"/>
      <c r="BQQ1043" s="45"/>
      <c r="BQR1043" s="45"/>
      <c r="BQS1043" s="45"/>
      <c r="BQT1043" s="45"/>
      <c r="BQU1043" s="45"/>
      <c r="BQV1043" s="45"/>
      <c r="BQW1043" s="45"/>
      <c r="BQX1043" s="45"/>
      <c r="BQY1043" s="45"/>
      <c r="BQZ1043" s="45"/>
      <c r="BRA1043" s="45"/>
      <c r="BRB1043" s="45"/>
      <c r="BRC1043" s="45"/>
      <c r="BRD1043" s="45"/>
      <c r="BRE1043" s="45"/>
      <c r="BRF1043" s="45"/>
      <c r="BRG1043" s="45"/>
      <c r="BRH1043" s="45"/>
      <c r="BRI1043" s="45"/>
      <c r="BRJ1043" s="45"/>
      <c r="BRK1043" s="45"/>
      <c r="BRL1043" s="45"/>
      <c r="BRM1043" s="45"/>
      <c r="BRN1043" s="45"/>
      <c r="BRO1043" s="45"/>
      <c r="BRP1043" s="45"/>
      <c r="BRQ1043" s="45"/>
      <c r="BRR1043" s="45"/>
      <c r="BRS1043" s="45"/>
      <c r="BRT1043" s="45"/>
      <c r="BRU1043" s="45"/>
      <c r="BRV1043" s="45"/>
      <c r="BRW1043" s="45"/>
      <c r="BRX1043" s="45"/>
      <c r="BRY1043" s="45"/>
      <c r="BRZ1043" s="45"/>
      <c r="BSA1043" s="45"/>
      <c r="BSB1043" s="45"/>
      <c r="BSC1043" s="45"/>
      <c r="BSD1043" s="45"/>
      <c r="BSE1043" s="45"/>
      <c r="BSF1043" s="45"/>
      <c r="BSG1043" s="45"/>
      <c r="BSH1043" s="45"/>
      <c r="BSI1043" s="45"/>
      <c r="BSJ1043" s="45"/>
      <c r="BSK1043" s="45"/>
      <c r="BSL1043" s="45"/>
      <c r="BSM1043" s="45"/>
      <c r="BSN1043" s="45"/>
      <c r="BSO1043" s="45"/>
      <c r="BSP1043" s="45"/>
      <c r="BSQ1043" s="45"/>
      <c r="BSR1043" s="45"/>
      <c r="BSS1043" s="45"/>
      <c r="BST1043" s="45"/>
      <c r="BSU1043" s="45"/>
      <c r="BSV1043" s="45"/>
      <c r="BSW1043" s="45"/>
      <c r="BSX1043" s="45"/>
      <c r="BSY1043" s="45"/>
      <c r="BSZ1043" s="45"/>
      <c r="BTA1043" s="45"/>
      <c r="BTB1043" s="45"/>
      <c r="BTC1043" s="45"/>
      <c r="BTD1043" s="45"/>
      <c r="BTE1043" s="45"/>
      <c r="BTF1043" s="45"/>
      <c r="BTG1043" s="45"/>
      <c r="BTH1043" s="45"/>
      <c r="BTI1043" s="45"/>
      <c r="BTJ1043" s="45"/>
      <c r="BTK1043" s="45"/>
      <c r="BTL1043" s="45"/>
      <c r="BTM1043" s="45"/>
      <c r="BTN1043" s="45"/>
      <c r="BTO1043" s="45"/>
      <c r="BTP1043" s="45"/>
      <c r="BTQ1043" s="45"/>
      <c r="BTR1043" s="45"/>
      <c r="BTS1043" s="45"/>
      <c r="BTT1043" s="45"/>
      <c r="BTU1043" s="45"/>
      <c r="BTV1043" s="45"/>
      <c r="BTW1043" s="45"/>
      <c r="BTX1043" s="45"/>
      <c r="BTY1043" s="45"/>
      <c r="BTZ1043" s="45"/>
      <c r="BUA1043" s="45"/>
      <c r="BUB1043" s="45"/>
      <c r="BUC1043" s="45"/>
      <c r="BUD1043" s="45"/>
      <c r="BUE1043" s="45"/>
      <c r="BUF1043" s="45"/>
      <c r="BUG1043" s="45"/>
      <c r="BUH1043" s="45"/>
      <c r="BUI1043" s="45"/>
      <c r="BUJ1043" s="45"/>
      <c r="BUK1043" s="45"/>
      <c r="BUL1043" s="45"/>
      <c r="BUM1043" s="45"/>
      <c r="BUN1043" s="45"/>
      <c r="BUO1043" s="45"/>
      <c r="BUP1043" s="45"/>
      <c r="BUQ1043" s="45"/>
      <c r="BUR1043" s="45"/>
      <c r="BUS1043" s="45"/>
      <c r="BUT1043" s="45"/>
      <c r="BUU1043" s="45"/>
      <c r="BUV1043" s="45"/>
      <c r="BUW1043" s="45"/>
      <c r="BUX1043" s="45"/>
      <c r="BUY1043" s="45"/>
      <c r="BUZ1043" s="45"/>
      <c r="BVA1043" s="45"/>
      <c r="BVB1043" s="45"/>
      <c r="BVC1043" s="45"/>
      <c r="BVD1043" s="45"/>
      <c r="BVE1043" s="45"/>
      <c r="BVF1043" s="45"/>
      <c r="BVG1043" s="45"/>
      <c r="BVH1043" s="45"/>
      <c r="BVI1043" s="45"/>
      <c r="BVJ1043" s="45"/>
      <c r="BVK1043" s="45"/>
      <c r="BVL1043" s="45"/>
      <c r="BVM1043" s="45"/>
      <c r="BVN1043" s="45"/>
      <c r="BVO1043" s="45"/>
      <c r="BVP1043" s="45"/>
      <c r="BVQ1043" s="45"/>
      <c r="BVR1043" s="45"/>
      <c r="BVS1043" s="45"/>
      <c r="BVT1043" s="45"/>
      <c r="BVU1043" s="45"/>
      <c r="BVV1043" s="45"/>
      <c r="BVW1043" s="45"/>
      <c r="BVX1043" s="45"/>
      <c r="BVY1043" s="45"/>
      <c r="BVZ1043" s="45"/>
      <c r="BWA1043" s="45"/>
      <c r="BWB1043" s="45"/>
      <c r="BWC1043" s="45"/>
      <c r="BWD1043" s="45"/>
      <c r="BWE1043" s="45"/>
      <c r="BWF1043" s="45"/>
      <c r="BWG1043" s="45"/>
      <c r="BWH1043" s="45"/>
      <c r="BWI1043" s="45"/>
      <c r="BWJ1043" s="45"/>
      <c r="BWK1043" s="45"/>
      <c r="BWL1043" s="45"/>
      <c r="BWM1043" s="45"/>
      <c r="BWN1043" s="45"/>
      <c r="BWO1043" s="45"/>
      <c r="BWP1043" s="45"/>
      <c r="BWQ1043" s="45"/>
      <c r="BWR1043" s="45"/>
      <c r="BWS1043" s="45"/>
      <c r="BWT1043" s="45"/>
      <c r="BWU1043" s="45"/>
      <c r="BWV1043" s="45"/>
      <c r="BWW1043" s="45"/>
      <c r="BWX1043" s="45"/>
      <c r="BWY1043" s="45"/>
      <c r="BWZ1043" s="45"/>
      <c r="BXA1043" s="45"/>
      <c r="BXB1043" s="45"/>
      <c r="BXC1043" s="45"/>
      <c r="BXD1043" s="45"/>
      <c r="BXE1043" s="45"/>
      <c r="BXF1043" s="45"/>
      <c r="BXG1043" s="45"/>
      <c r="BXH1043" s="45"/>
      <c r="BXI1043" s="45"/>
      <c r="BXJ1043" s="45"/>
      <c r="BXK1043" s="45"/>
      <c r="BXL1043" s="45"/>
      <c r="BXM1043" s="45"/>
      <c r="BXN1043" s="45"/>
      <c r="BXO1043" s="45"/>
      <c r="BXP1043" s="45"/>
      <c r="BXQ1043" s="45"/>
      <c r="BXR1043" s="45"/>
      <c r="BXS1043" s="45"/>
      <c r="BXT1043" s="45"/>
      <c r="BXU1043" s="45"/>
      <c r="BXV1043" s="45"/>
      <c r="BXW1043" s="45"/>
      <c r="BXX1043" s="45"/>
      <c r="BXY1043" s="45"/>
      <c r="BXZ1043" s="45"/>
      <c r="BYA1043" s="45"/>
      <c r="BYB1043" s="45"/>
      <c r="BYC1043" s="45"/>
      <c r="BYD1043" s="45"/>
      <c r="BYE1043" s="45"/>
      <c r="BYF1043" s="45"/>
      <c r="BYG1043" s="45"/>
      <c r="BYH1043" s="45"/>
      <c r="BYI1043" s="45"/>
      <c r="BYJ1043" s="45"/>
      <c r="BYK1043" s="45"/>
      <c r="BYL1043" s="45"/>
      <c r="BYM1043" s="45"/>
      <c r="BYN1043" s="45"/>
      <c r="BYO1043" s="45"/>
      <c r="BYP1043" s="45"/>
      <c r="BYQ1043" s="45"/>
      <c r="BYR1043" s="45"/>
      <c r="BYS1043" s="45"/>
      <c r="BYT1043" s="45"/>
      <c r="BYU1043" s="45"/>
      <c r="BYV1043" s="45"/>
      <c r="BYW1043" s="45"/>
      <c r="BYX1043" s="45"/>
      <c r="BYY1043" s="45"/>
      <c r="BYZ1043" s="45"/>
      <c r="BZA1043" s="45"/>
      <c r="BZB1043" s="45"/>
      <c r="BZC1043" s="45"/>
      <c r="BZD1043" s="45"/>
      <c r="BZE1043" s="45"/>
      <c r="BZF1043" s="45"/>
      <c r="BZG1043" s="45"/>
      <c r="BZH1043" s="45"/>
      <c r="BZI1043" s="45"/>
      <c r="BZJ1043" s="45"/>
      <c r="BZK1043" s="45"/>
      <c r="BZL1043" s="45"/>
      <c r="BZM1043" s="45"/>
      <c r="BZN1043" s="45"/>
      <c r="BZO1043" s="45"/>
      <c r="BZP1043" s="45"/>
      <c r="BZQ1043" s="45"/>
      <c r="BZR1043" s="45"/>
      <c r="BZS1043" s="45"/>
      <c r="BZT1043" s="45"/>
      <c r="BZU1043" s="45"/>
      <c r="BZV1043" s="45"/>
      <c r="BZW1043" s="45"/>
      <c r="BZX1043" s="45"/>
      <c r="BZY1043" s="45"/>
      <c r="BZZ1043" s="45"/>
      <c r="CAA1043" s="45"/>
      <c r="CAB1043" s="45"/>
      <c r="CAC1043" s="45"/>
      <c r="CAD1043" s="45"/>
      <c r="CAE1043" s="45"/>
      <c r="CAF1043" s="45"/>
      <c r="CAG1043" s="45"/>
      <c r="CAH1043" s="45"/>
      <c r="CAI1043" s="45"/>
      <c r="CAJ1043" s="45"/>
      <c r="CAK1043" s="45"/>
      <c r="CAL1043" s="45"/>
      <c r="CAM1043" s="45"/>
      <c r="CAN1043" s="45"/>
      <c r="CAO1043" s="45"/>
      <c r="CAP1043" s="45"/>
      <c r="CAQ1043" s="45"/>
      <c r="CAR1043" s="45"/>
      <c r="CAS1043" s="45"/>
      <c r="CAT1043" s="45"/>
      <c r="CAU1043" s="45"/>
      <c r="CAV1043" s="45"/>
      <c r="CAW1043" s="45"/>
      <c r="CAX1043" s="45"/>
      <c r="CAY1043" s="45"/>
      <c r="CAZ1043" s="45"/>
      <c r="CBA1043" s="45"/>
      <c r="CBB1043" s="45"/>
      <c r="CBC1043" s="45"/>
      <c r="CBD1043" s="45"/>
      <c r="CBE1043" s="45"/>
      <c r="CBF1043" s="45"/>
      <c r="CBG1043" s="45"/>
      <c r="CBH1043" s="45"/>
      <c r="CBI1043" s="45"/>
      <c r="CBJ1043" s="45"/>
      <c r="CBK1043" s="45"/>
      <c r="CBL1043" s="45"/>
      <c r="CBM1043" s="45"/>
      <c r="CBN1043" s="45"/>
      <c r="CBO1043" s="45"/>
      <c r="CBP1043" s="45"/>
      <c r="CBQ1043" s="45"/>
      <c r="CBR1043" s="45"/>
      <c r="CBS1043" s="45"/>
      <c r="CBT1043" s="45"/>
      <c r="CBU1043" s="45"/>
      <c r="CBV1043" s="45"/>
      <c r="CBW1043" s="45"/>
      <c r="CBX1043" s="45"/>
      <c r="CBY1043" s="45"/>
      <c r="CBZ1043" s="45"/>
      <c r="CCA1043" s="45"/>
      <c r="CCB1043" s="45"/>
      <c r="CCC1043" s="45"/>
      <c r="CCD1043" s="45"/>
      <c r="CCE1043" s="45"/>
      <c r="CCF1043" s="45"/>
      <c r="CCG1043" s="45"/>
      <c r="CCH1043" s="45"/>
      <c r="CCI1043" s="45"/>
      <c r="CCJ1043" s="45"/>
      <c r="CCK1043" s="45"/>
      <c r="CCL1043" s="45"/>
      <c r="CCM1043" s="45"/>
      <c r="CCN1043" s="45"/>
      <c r="CCO1043" s="45"/>
      <c r="CCP1043" s="45"/>
      <c r="CCQ1043" s="45"/>
      <c r="CCR1043" s="45"/>
      <c r="CCS1043" s="45"/>
      <c r="CCT1043" s="45"/>
      <c r="CCU1043" s="45"/>
      <c r="CCV1043" s="45"/>
      <c r="CCW1043" s="45"/>
      <c r="CCX1043" s="45"/>
      <c r="CCY1043" s="45"/>
      <c r="CCZ1043" s="45"/>
      <c r="CDA1043" s="45"/>
      <c r="CDB1043" s="45"/>
      <c r="CDC1043" s="45"/>
      <c r="CDD1043" s="45"/>
      <c r="CDE1043" s="45"/>
      <c r="CDF1043" s="45"/>
      <c r="CDG1043" s="45"/>
      <c r="CDH1043" s="45"/>
      <c r="CDI1043" s="45"/>
      <c r="CDJ1043" s="45"/>
      <c r="CDK1043" s="45"/>
      <c r="CDL1043" s="45"/>
      <c r="CDM1043" s="45"/>
      <c r="CDN1043" s="45"/>
      <c r="CDO1043" s="45"/>
      <c r="CDP1043" s="45"/>
      <c r="CDQ1043" s="45"/>
      <c r="CDR1043" s="45"/>
      <c r="CDS1043" s="45"/>
      <c r="CDT1043" s="45"/>
      <c r="CDU1043" s="45"/>
      <c r="CDV1043" s="45"/>
      <c r="CDW1043" s="45"/>
      <c r="CDX1043" s="45"/>
      <c r="CDY1043" s="45"/>
      <c r="CDZ1043" s="45"/>
      <c r="CEA1043" s="45"/>
      <c r="CEB1043" s="45"/>
      <c r="CEC1043" s="45"/>
      <c r="CED1043" s="45"/>
      <c r="CEE1043" s="45"/>
      <c r="CEF1043" s="45"/>
      <c r="CEG1043" s="45"/>
      <c r="CEH1043" s="45"/>
      <c r="CEI1043" s="45"/>
      <c r="CEJ1043" s="45"/>
      <c r="CEK1043" s="45"/>
      <c r="CEL1043" s="45"/>
      <c r="CEM1043" s="45"/>
      <c r="CEN1043" s="45"/>
      <c r="CEO1043" s="45"/>
      <c r="CEP1043" s="45"/>
      <c r="CEQ1043" s="45"/>
      <c r="CER1043" s="45"/>
      <c r="CES1043" s="45"/>
      <c r="CET1043" s="45"/>
      <c r="CEU1043" s="45"/>
      <c r="CEV1043" s="45"/>
      <c r="CEW1043" s="45"/>
      <c r="CEX1043" s="45"/>
      <c r="CEY1043" s="45"/>
      <c r="CEZ1043" s="45"/>
      <c r="CFA1043" s="45"/>
      <c r="CFB1043" s="45"/>
      <c r="CFC1043" s="45"/>
      <c r="CFD1043" s="45"/>
      <c r="CFE1043" s="45"/>
      <c r="CFF1043" s="45"/>
      <c r="CFG1043" s="45"/>
      <c r="CFH1043" s="45"/>
      <c r="CFI1043" s="45"/>
      <c r="CFJ1043" s="45"/>
      <c r="CFK1043" s="45"/>
      <c r="CFL1043" s="45"/>
      <c r="CFM1043" s="45"/>
      <c r="CFN1043" s="45"/>
      <c r="CFO1043" s="45"/>
      <c r="CFP1043" s="45"/>
      <c r="CFQ1043" s="45"/>
      <c r="CFR1043" s="45"/>
      <c r="CFS1043" s="45"/>
      <c r="CFT1043" s="45"/>
      <c r="CFU1043" s="45"/>
      <c r="CFV1043" s="45"/>
      <c r="CFW1043" s="45"/>
      <c r="CFX1043" s="45"/>
      <c r="CFY1043" s="45"/>
      <c r="CFZ1043" s="45"/>
      <c r="CGA1043" s="45"/>
      <c r="CGB1043" s="45"/>
      <c r="CGC1043" s="45"/>
      <c r="CGD1043" s="45"/>
      <c r="CGE1043" s="45"/>
      <c r="CGF1043" s="45"/>
      <c r="CGG1043" s="45"/>
      <c r="CGH1043" s="45"/>
      <c r="CGI1043" s="45"/>
      <c r="CGJ1043" s="45"/>
      <c r="CGK1043" s="45"/>
      <c r="CGL1043" s="45"/>
      <c r="CGM1043" s="45"/>
      <c r="CGN1043" s="45"/>
      <c r="CGO1043" s="45"/>
      <c r="CGP1043" s="45"/>
      <c r="CGQ1043" s="45"/>
      <c r="CGR1043" s="45"/>
      <c r="CGS1043" s="45"/>
      <c r="CGT1043" s="45"/>
      <c r="CGU1043" s="45"/>
      <c r="CGV1043" s="45"/>
      <c r="CGW1043" s="45"/>
      <c r="CGX1043" s="45"/>
      <c r="CGY1043" s="45"/>
      <c r="CGZ1043" s="45"/>
      <c r="CHA1043" s="45"/>
      <c r="CHB1043" s="45"/>
      <c r="CHC1043" s="45"/>
      <c r="CHD1043" s="45"/>
      <c r="CHE1043" s="45"/>
      <c r="CHF1043" s="45"/>
      <c r="CHG1043" s="45"/>
      <c r="CHH1043" s="45"/>
      <c r="CHI1043" s="45"/>
      <c r="CHJ1043" s="45"/>
      <c r="CHK1043" s="45"/>
      <c r="CHL1043" s="45"/>
      <c r="CHM1043" s="45"/>
      <c r="CHN1043" s="45"/>
      <c r="CHO1043" s="45"/>
      <c r="CHP1043" s="45"/>
      <c r="CHQ1043" s="45"/>
      <c r="CHR1043" s="45"/>
      <c r="CHS1043" s="45"/>
      <c r="CHT1043" s="45"/>
      <c r="CHU1043" s="45"/>
      <c r="CHV1043" s="45"/>
      <c r="CHW1043" s="45"/>
      <c r="CHX1043" s="45"/>
      <c r="CHY1043" s="45"/>
      <c r="CHZ1043" s="45"/>
      <c r="CIA1043" s="45"/>
      <c r="CIB1043" s="45"/>
      <c r="CIC1043" s="45"/>
      <c r="CID1043" s="45"/>
      <c r="CIE1043" s="45"/>
      <c r="CIF1043" s="45"/>
      <c r="CIG1043" s="45"/>
      <c r="CIH1043" s="45"/>
      <c r="CII1043" s="45"/>
      <c r="CIJ1043" s="45"/>
      <c r="CIK1043" s="45"/>
      <c r="CIL1043" s="45"/>
      <c r="CIM1043" s="45"/>
      <c r="CIN1043" s="45"/>
      <c r="CIO1043" s="45"/>
      <c r="CIP1043" s="45"/>
      <c r="CIQ1043" s="45"/>
      <c r="CIR1043" s="45"/>
      <c r="CIS1043" s="45"/>
      <c r="CIT1043" s="45"/>
      <c r="CIU1043" s="45"/>
      <c r="CIV1043" s="45"/>
      <c r="CIW1043" s="45"/>
      <c r="CIX1043" s="45"/>
      <c r="CIY1043" s="45"/>
      <c r="CIZ1043" s="45"/>
      <c r="CJA1043" s="45"/>
      <c r="CJB1043" s="45"/>
      <c r="CJC1043" s="45"/>
      <c r="CJD1043" s="45"/>
      <c r="CJE1043" s="45"/>
      <c r="CJF1043" s="45"/>
      <c r="CJG1043" s="45"/>
      <c r="CJH1043" s="45"/>
      <c r="CJI1043" s="45"/>
      <c r="CJJ1043" s="45"/>
      <c r="CJK1043" s="45"/>
      <c r="CJL1043" s="45"/>
      <c r="CJM1043" s="45"/>
      <c r="CJN1043" s="45"/>
      <c r="CJO1043" s="45"/>
      <c r="CJP1043" s="45"/>
      <c r="CJQ1043" s="45"/>
      <c r="CJR1043" s="45"/>
      <c r="CJS1043" s="45"/>
      <c r="CJT1043" s="45"/>
      <c r="CJU1043" s="45"/>
      <c r="CJV1043" s="45"/>
      <c r="CJW1043" s="45"/>
      <c r="CJX1043" s="45"/>
      <c r="CJY1043" s="45"/>
      <c r="CJZ1043" s="45"/>
      <c r="CKA1043" s="45"/>
      <c r="CKB1043" s="45"/>
      <c r="CKC1043" s="45"/>
      <c r="CKD1043" s="45"/>
      <c r="CKE1043" s="45"/>
      <c r="CKF1043" s="45"/>
      <c r="CKG1043" s="45"/>
      <c r="CKH1043" s="45"/>
      <c r="CKI1043" s="45"/>
      <c r="CKJ1043" s="45"/>
      <c r="CKK1043" s="45"/>
      <c r="CKL1043" s="45"/>
      <c r="CKM1043" s="45"/>
      <c r="CKN1043" s="45"/>
      <c r="CKO1043" s="45"/>
      <c r="CKP1043" s="45"/>
      <c r="CKQ1043" s="45"/>
      <c r="CKR1043" s="45"/>
      <c r="CKS1043" s="45"/>
      <c r="CKT1043" s="45"/>
      <c r="CKU1043" s="45"/>
      <c r="CKV1043" s="45"/>
      <c r="CKW1043" s="45"/>
      <c r="CKX1043" s="45"/>
      <c r="CKY1043" s="45"/>
      <c r="CKZ1043" s="45"/>
      <c r="CLA1043" s="45"/>
      <c r="CLB1043" s="45"/>
      <c r="CLC1043" s="45"/>
      <c r="CLD1043" s="45"/>
      <c r="CLE1043" s="45"/>
      <c r="CLF1043" s="45"/>
      <c r="CLG1043" s="45"/>
      <c r="CLH1043" s="45"/>
      <c r="CLI1043" s="45"/>
      <c r="CLJ1043" s="45"/>
      <c r="CLK1043" s="45"/>
      <c r="CLL1043" s="45"/>
      <c r="CLM1043" s="45"/>
      <c r="CLN1043" s="45"/>
      <c r="CLO1043" s="45"/>
      <c r="CLP1043" s="45"/>
      <c r="CLQ1043" s="45"/>
      <c r="CLR1043" s="45"/>
      <c r="CLS1043" s="45"/>
      <c r="CLT1043" s="45"/>
      <c r="CLU1043" s="45"/>
      <c r="CLV1043" s="45"/>
      <c r="CLW1043" s="45"/>
      <c r="CLX1043" s="45"/>
      <c r="CLY1043" s="45"/>
      <c r="CLZ1043" s="45"/>
      <c r="CMA1043" s="45"/>
      <c r="CMB1043" s="45"/>
      <c r="CMC1043" s="45"/>
      <c r="CMD1043" s="45"/>
      <c r="CME1043" s="45"/>
      <c r="CMF1043" s="45"/>
      <c r="CMG1043" s="45"/>
      <c r="CMH1043" s="45"/>
      <c r="CMI1043" s="45"/>
      <c r="CMJ1043" s="45"/>
      <c r="CMK1043" s="45"/>
      <c r="CML1043" s="45"/>
      <c r="CMM1043" s="45"/>
      <c r="CMN1043" s="45"/>
      <c r="CMO1043" s="45"/>
      <c r="CMP1043" s="45"/>
      <c r="CMQ1043" s="45"/>
      <c r="CMR1043" s="45"/>
      <c r="CMS1043" s="45"/>
      <c r="CMT1043" s="45"/>
      <c r="CMU1043" s="45"/>
      <c r="CMV1043" s="45"/>
      <c r="CMW1043" s="45"/>
      <c r="CMX1043" s="45"/>
      <c r="CMY1043" s="45"/>
      <c r="CMZ1043" s="45"/>
      <c r="CNA1043" s="45"/>
      <c r="CNB1043" s="45"/>
      <c r="CNC1043" s="45"/>
      <c r="CND1043" s="45"/>
      <c r="CNE1043" s="45"/>
      <c r="CNF1043" s="45"/>
      <c r="CNG1043" s="45"/>
      <c r="CNH1043" s="45"/>
      <c r="CNI1043" s="45"/>
      <c r="CNJ1043" s="45"/>
      <c r="CNK1043" s="45"/>
      <c r="CNL1043" s="45"/>
      <c r="CNM1043" s="45"/>
      <c r="CNN1043" s="45"/>
      <c r="CNO1043" s="45"/>
      <c r="CNP1043" s="45"/>
      <c r="CNQ1043" s="45"/>
      <c r="CNR1043" s="45"/>
      <c r="CNS1043" s="45"/>
      <c r="CNT1043" s="45"/>
      <c r="CNU1043" s="45"/>
      <c r="CNV1043" s="45"/>
      <c r="CNW1043" s="45"/>
      <c r="CNX1043" s="45"/>
      <c r="CNY1043" s="45"/>
      <c r="CNZ1043" s="45"/>
      <c r="COA1043" s="45"/>
      <c r="COB1043" s="45"/>
      <c r="COC1043" s="45"/>
      <c r="COD1043" s="45"/>
      <c r="COE1043" s="45"/>
      <c r="COF1043" s="45"/>
      <c r="COG1043" s="45"/>
      <c r="COH1043" s="45"/>
      <c r="COI1043" s="45"/>
      <c r="COJ1043" s="45"/>
      <c r="COK1043" s="45"/>
      <c r="COL1043" s="45"/>
      <c r="COM1043" s="45"/>
      <c r="CON1043" s="45"/>
      <c r="COO1043" s="45"/>
      <c r="COP1043" s="45"/>
      <c r="COQ1043" s="45"/>
      <c r="COR1043" s="45"/>
      <c r="COS1043" s="45"/>
      <c r="COT1043" s="45"/>
      <c r="COU1043" s="45"/>
      <c r="COV1043" s="45"/>
      <c r="COW1043" s="45"/>
      <c r="COX1043" s="45"/>
      <c r="COY1043" s="45"/>
      <c r="COZ1043" s="45"/>
      <c r="CPA1043" s="45"/>
      <c r="CPB1043" s="45"/>
      <c r="CPC1043" s="45"/>
      <c r="CPD1043" s="45"/>
      <c r="CPE1043" s="45"/>
      <c r="CPF1043" s="45"/>
      <c r="CPG1043" s="45"/>
      <c r="CPH1043" s="45"/>
      <c r="CPI1043" s="45"/>
      <c r="CPJ1043" s="45"/>
      <c r="CPK1043" s="45"/>
      <c r="CPL1043" s="45"/>
      <c r="CPM1043" s="45"/>
      <c r="CPN1043" s="45"/>
      <c r="CPO1043" s="45"/>
      <c r="CPP1043" s="45"/>
      <c r="CPQ1043" s="45"/>
      <c r="CPR1043" s="45"/>
      <c r="CPS1043" s="45"/>
      <c r="CPT1043" s="45"/>
      <c r="CPU1043" s="45"/>
      <c r="CPV1043" s="45"/>
      <c r="CPW1043" s="45"/>
      <c r="CPX1043" s="45"/>
      <c r="CPY1043" s="45"/>
      <c r="CPZ1043" s="45"/>
      <c r="CQA1043" s="45"/>
      <c r="CQB1043" s="45"/>
      <c r="CQC1043" s="45"/>
      <c r="CQD1043" s="45"/>
      <c r="CQE1043" s="45"/>
      <c r="CQF1043" s="45"/>
      <c r="CQG1043" s="45"/>
      <c r="CQH1043" s="45"/>
      <c r="CQI1043" s="45"/>
      <c r="CQJ1043" s="45"/>
      <c r="CQK1043" s="45"/>
      <c r="CQL1043" s="45"/>
      <c r="CQM1043" s="45"/>
      <c r="CQN1043" s="45"/>
      <c r="CQO1043" s="45"/>
      <c r="CQP1043" s="45"/>
      <c r="CQQ1043" s="45"/>
      <c r="CQR1043" s="45"/>
      <c r="CQS1043" s="45"/>
      <c r="CQT1043" s="45"/>
      <c r="CQU1043" s="45"/>
      <c r="CQV1043" s="45"/>
      <c r="CQW1043" s="45"/>
      <c r="CQX1043" s="45"/>
      <c r="CQY1043" s="45"/>
      <c r="CQZ1043" s="45"/>
      <c r="CRA1043" s="45"/>
      <c r="CRB1043" s="45"/>
      <c r="CRC1043" s="45"/>
      <c r="CRD1043" s="45"/>
      <c r="CRE1043" s="45"/>
      <c r="CRF1043" s="45"/>
      <c r="CRG1043" s="45"/>
      <c r="CRH1043" s="45"/>
      <c r="CRI1043" s="45"/>
      <c r="CRJ1043" s="45"/>
      <c r="CRK1043" s="45"/>
      <c r="CRL1043" s="45"/>
      <c r="CRM1043" s="45"/>
      <c r="CRN1043" s="45"/>
      <c r="CRO1043" s="45"/>
      <c r="CRP1043" s="45"/>
      <c r="CRQ1043" s="45"/>
      <c r="CRR1043" s="45"/>
      <c r="CRS1043" s="45"/>
      <c r="CRT1043" s="45"/>
      <c r="CRU1043" s="45"/>
      <c r="CRV1043" s="45"/>
      <c r="CRW1043" s="45"/>
      <c r="CRX1043" s="45"/>
      <c r="CRY1043" s="45"/>
      <c r="CRZ1043" s="45"/>
      <c r="CSA1043" s="45"/>
      <c r="CSB1043" s="45"/>
      <c r="CSC1043" s="45"/>
      <c r="CSD1043" s="45"/>
      <c r="CSE1043" s="45"/>
      <c r="CSF1043" s="45"/>
      <c r="CSG1043" s="45"/>
      <c r="CSH1043" s="45"/>
      <c r="CSI1043" s="45"/>
      <c r="CSJ1043" s="45"/>
      <c r="CSK1043" s="45"/>
      <c r="CSL1043" s="45"/>
      <c r="CSM1043" s="45"/>
      <c r="CSN1043" s="45"/>
      <c r="CSO1043" s="45"/>
      <c r="CSP1043" s="45"/>
      <c r="CSQ1043" s="45"/>
      <c r="CSR1043" s="45"/>
      <c r="CSS1043" s="45"/>
      <c r="CST1043" s="45"/>
      <c r="CSU1043" s="45"/>
      <c r="CSV1043" s="45"/>
      <c r="CSW1043" s="45"/>
      <c r="CSX1043" s="45"/>
      <c r="CSY1043" s="45"/>
      <c r="CSZ1043" s="45"/>
      <c r="CTA1043" s="45"/>
      <c r="CTB1043" s="45"/>
      <c r="CTC1043" s="45"/>
      <c r="CTD1043" s="45"/>
      <c r="CTE1043" s="45"/>
      <c r="CTF1043" s="45"/>
      <c r="CTG1043" s="45"/>
      <c r="CTH1043" s="45"/>
      <c r="CTI1043" s="45"/>
      <c r="CTJ1043" s="45"/>
      <c r="CTK1043" s="45"/>
      <c r="CTL1043" s="45"/>
      <c r="CTM1043" s="45"/>
      <c r="CTN1043" s="45"/>
      <c r="CTO1043" s="45"/>
      <c r="CTP1043" s="45"/>
      <c r="CTQ1043" s="45"/>
      <c r="CTR1043" s="45"/>
      <c r="CTS1043" s="45"/>
      <c r="CTT1043" s="45"/>
      <c r="CTU1043" s="45"/>
      <c r="CTV1043" s="45"/>
      <c r="CTW1043" s="45"/>
      <c r="CTX1043" s="45"/>
      <c r="CTY1043" s="45"/>
      <c r="CTZ1043" s="45"/>
      <c r="CUA1043" s="45"/>
      <c r="CUB1043" s="45"/>
      <c r="CUC1043" s="45"/>
      <c r="CUD1043" s="45"/>
      <c r="CUE1043" s="45"/>
      <c r="CUF1043" s="45"/>
      <c r="CUG1043" s="45"/>
      <c r="CUH1043" s="45"/>
      <c r="CUI1043" s="45"/>
      <c r="CUJ1043" s="45"/>
      <c r="CUK1043" s="45"/>
      <c r="CUL1043" s="45"/>
      <c r="CUM1043" s="45"/>
      <c r="CUN1043" s="45"/>
      <c r="CUO1043" s="45"/>
      <c r="CUP1043" s="45"/>
      <c r="CUQ1043" s="45"/>
      <c r="CUR1043" s="45"/>
      <c r="CUS1043" s="45"/>
      <c r="CUT1043" s="45"/>
      <c r="CUU1043" s="45"/>
      <c r="CUV1043" s="45"/>
      <c r="CUW1043" s="45"/>
      <c r="CUX1043" s="45"/>
      <c r="CUY1043" s="45"/>
      <c r="CUZ1043" s="45"/>
      <c r="CVA1043" s="45"/>
      <c r="CVB1043" s="45"/>
      <c r="CVC1043" s="45"/>
      <c r="CVD1043" s="45"/>
      <c r="CVE1043" s="45"/>
      <c r="CVF1043" s="45"/>
      <c r="CVG1043" s="45"/>
      <c r="CVH1043" s="45"/>
      <c r="CVI1043" s="45"/>
      <c r="CVJ1043" s="45"/>
      <c r="CVK1043" s="45"/>
      <c r="CVL1043" s="45"/>
      <c r="CVM1043" s="45"/>
      <c r="CVN1043" s="45"/>
      <c r="CVO1043" s="45"/>
      <c r="CVP1043" s="45"/>
      <c r="CVQ1043" s="45"/>
      <c r="CVR1043" s="45"/>
      <c r="CVS1043" s="45"/>
      <c r="CVT1043" s="45"/>
      <c r="CVU1043" s="45"/>
      <c r="CVV1043" s="45"/>
      <c r="CVW1043" s="45"/>
      <c r="CVX1043" s="45"/>
      <c r="CVY1043" s="45"/>
      <c r="CVZ1043" s="45"/>
      <c r="CWA1043" s="45"/>
      <c r="CWB1043" s="45"/>
      <c r="CWC1043" s="45"/>
      <c r="CWD1043" s="45"/>
      <c r="CWE1043" s="45"/>
      <c r="CWF1043" s="45"/>
      <c r="CWG1043" s="45"/>
      <c r="CWH1043" s="45"/>
      <c r="CWI1043" s="45"/>
      <c r="CWJ1043" s="45"/>
      <c r="CWK1043" s="45"/>
      <c r="CWL1043" s="45"/>
      <c r="CWM1043" s="45"/>
      <c r="CWN1043" s="45"/>
      <c r="CWO1043" s="45"/>
      <c r="CWP1043" s="45"/>
      <c r="CWQ1043" s="45"/>
      <c r="CWR1043" s="45"/>
      <c r="CWS1043" s="45"/>
      <c r="CWT1043" s="45"/>
      <c r="CWU1043" s="45"/>
      <c r="CWV1043" s="45"/>
      <c r="CWW1043" s="45"/>
      <c r="CWX1043" s="45"/>
      <c r="CWY1043" s="45"/>
      <c r="CWZ1043" s="45"/>
      <c r="CXA1043" s="45"/>
      <c r="CXB1043" s="45"/>
      <c r="CXC1043" s="45"/>
      <c r="CXD1043" s="45"/>
      <c r="CXE1043" s="45"/>
      <c r="CXF1043" s="45"/>
      <c r="CXG1043" s="45"/>
      <c r="CXH1043" s="45"/>
      <c r="CXI1043" s="45"/>
      <c r="CXJ1043" s="45"/>
      <c r="CXK1043" s="45"/>
      <c r="CXL1043" s="45"/>
      <c r="CXM1043" s="45"/>
      <c r="CXN1043" s="45"/>
      <c r="CXO1043" s="45"/>
      <c r="CXP1043" s="45"/>
      <c r="CXQ1043" s="45"/>
      <c r="CXR1043" s="45"/>
      <c r="CXS1043" s="45"/>
      <c r="CXT1043" s="45"/>
      <c r="CXU1043" s="45"/>
      <c r="CXV1043" s="45"/>
      <c r="CXW1043" s="45"/>
      <c r="CXX1043" s="45"/>
      <c r="CXY1043" s="45"/>
      <c r="CXZ1043" s="45"/>
      <c r="CYA1043" s="45"/>
      <c r="CYB1043" s="45"/>
      <c r="CYC1043" s="45"/>
      <c r="CYD1043" s="45"/>
      <c r="CYE1043" s="45"/>
      <c r="CYF1043" s="45"/>
      <c r="CYG1043" s="45"/>
      <c r="CYH1043" s="45"/>
      <c r="CYI1043" s="45"/>
      <c r="CYJ1043" s="45"/>
      <c r="CYK1043" s="45"/>
      <c r="CYL1043" s="45"/>
      <c r="CYM1043" s="45"/>
      <c r="CYN1043" s="45"/>
      <c r="CYO1043" s="45"/>
      <c r="CYP1043" s="45"/>
      <c r="CYQ1043" s="45"/>
      <c r="CYR1043" s="45"/>
      <c r="CYS1043" s="45"/>
      <c r="CYT1043" s="45"/>
      <c r="CYU1043" s="45"/>
      <c r="CYV1043" s="45"/>
      <c r="CYW1043" s="45"/>
      <c r="CYX1043" s="45"/>
      <c r="CYY1043" s="45"/>
      <c r="CYZ1043" s="45"/>
      <c r="CZA1043" s="45"/>
      <c r="CZB1043" s="45"/>
      <c r="CZC1043" s="45"/>
      <c r="CZD1043" s="45"/>
      <c r="CZE1043" s="45"/>
      <c r="CZF1043" s="45"/>
      <c r="CZG1043" s="45"/>
      <c r="CZH1043" s="45"/>
      <c r="CZI1043" s="45"/>
      <c r="CZJ1043" s="45"/>
      <c r="CZK1043" s="45"/>
      <c r="CZL1043" s="45"/>
      <c r="CZM1043" s="45"/>
      <c r="CZN1043" s="45"/>
      <c r="CZO1043" s="45"/>
      <c r="CZP1043" s="45"/>
      <c r="CZQ1043" s="45"/>
      <c r="CZR1043" s="45"/>
      <c r="CZS1043" s="45"/>
      <c r="CZT1043" s="45"/>
      <c r="CZU1043" s="45"/>
      <c r="CZV1043" s="45"/>
      <c r="CZW1043" s="45"/>
      <c r="CZX1043" s="45"/>
      <c r="CZY1043" s="45"/>
      <c r="CZZ1043" s="45"/>
      <c r="DAA1043" s="45"/>
      <c r="DAB1043" s="45"/>
      <c r="DAC1043" s="45"/>
      <c r="DAD1043" s="45"/>
      <c r="DAE1043" s="45"/>
      <c r="DAF1043" s="45"/>
      <c r="DAG1043" s="45"/>
      <c r="DAH1043" s="45"/>
      <c r="DAI1043" s="45"/>
      <c r="DAJ1043" s="45"/>
      <c r="DAK1043" s="45"/>
      <c r="DAL1043" s="45"/>
      <c r="DAM1043" s="45"/>
      <c r="DAN1043" s="45"/>
      <c r="DAO1043" s="45"/>
      <c r="DAP1043" s="45"/>
      <c r="DAQ1043" s="45"/>
      <c r="DAR1043" s="45"/>
      <c r="DAS1043" s="45"/>
      <c r="DAT1043" s="45"/>
      <c r="DAU1043" s="45"/>
      <c r="DAV1043" s="45"/>
      <c r="DAW1043" s="45"/>
      <c r="DAX1043" s="45"/>
      <c r="DAY1043" s="45"/>
      <c r="DAZ1043" s="45"/>
      <c r="DBA1043" s="45"/>
      <c r="DBB1043" s="45"/>
      <c r="DBC1043" s="45"/>
      <c r="DBD1043" s="45"/>
      <c r="DBE1043" s="45"/>
      <c r="DBF1043" s="45"/>
      <c r="DBG1043" s="45"/>
      <c r="DBH1043" s="45"/>
      <c r="DBI1043" s="45"/>
      <c r="DBJ1043" s="45"/>
      <c r="DBK1043" s="45"/>
      <c r="DBL1043" s="45"/>
      <c r="DBM1043" s="45"/>
      <c r="DBN1043" s="45"/>
      <c r="DBO1043" s="45"/>
      <c r="DBP1043" s="45"/>
      <c r="DBQ1043" s="45"/>
      <c r="DBR1043" s="45"/>
      <c r="DBS1043" s="45"/>
      <c r="DBT1043" s="45"/>
      <c r="DBU1043" s="45"/>
      <c r="DBV1043" s="45"/>
      <c r="DBW1043" s="45"/>
      <c r="DBX1043" s="45"/>
      <c r="DBY1043" s="45"/>
      <c r="DBZ1043" s="45"/>
      <c r="DCA1043" s="45"/>
      <c r="DCB1043" s="45"/>
      <c r="DCC1043" s="45"/>
      <c r="DCD1043" s="45"/>
      <c r="DCE1043" s="45"/>
      <c r="DCF1043" s="45"/>
      <c r="DCG1043" s="45"/>
      <c r="DCH1043" s="45"/>
      <c r="DCI1043" s="45"/>
      <c r="DCJ1043" s="45"/>
      <c r="DCK1043" s="45"/>
      <c r="DCL1043" s="45"/>
      <c r="DCM1043" s="45"/>
      <c r="DCN1043" s="45"/>
      <c r="DCO1043" s="45"/>
      <c r="DCP1043" s="45"/>
      <c r="DCQ1043" s="45"/>
      <c r="DCR1043" s="45"/>
      <c r="DCS1043" s="45"/>
      <c r="DCT1043" s="45"/>
      <c r="DCU1043" s="45"/>
      <c r="DCV1043" s="45"/>
      <c r="DCW1043" s="45"/>
      <c r="DCX1043" s="45"/>
      <c r="DCY1043" s="45"/>
      <c r="DCZ1043" s="45"/>
      <c r="DDA1043" s="45"/>
      <c r="DDB1043" s="45"/>
      <c r="DDC1043" s="45"/>
      <c r="DDD1043" s="45"/>
      <c r="DDE1043" s="45"/>
      <c r="DDF1043" s="45"/>
      <c r="DDG1043" s="45"/>
      <c r="DDH1043" s="45"/>
      <c r="DDI1043" s="45"/>
      <c r="DDJ1043" s="45"/>
      <c r="DDK1043" s="45"/>
      <c r="DDL1043" s="45"/>
      <c r="DDM1043" s="45"/>
      <c r="DDN1043" s="45"/>
      <c r="DDO1043" s="45"/>
      <c r="DDP1043" s="45"/>
      <c r="DDQ1043" s="45"/>
      <c r="DDR1043" s="45"/>
      <c r="DDS1043" s="45"/>
      <c r="DDT1043" s="45"/>
      <c r="DDU1043" s="45"/>
      <c r="DDV1043" s="45"/>
      <c r="DDW1043" s="45"/>
      <c r="DDX1043" s="45"/>
      <c r="DDY1043" s="45"/>
      <c r="DDZ1043" s="45"/>
      <c r="DEA1043" s="45"/>
      <c r="DEB1043" s="45"/>
      <c r="DEC1043" s="45"/>
      <c r="DED1043" s="45"/>
      <c r="DEE1043" s="45"/>
      <c r="DEF1043" s="45"/>
      <c r="DEG1043" s="45"/>
      <c r="DEH1043" s="45"/>
      <c r="DEI1043" s="45"/>
      <c r="DEJ1043" s="45"/>
      <c r="DEK1043" s="45"/>
      <c r="DEL1043" s="45"/>
      <c r="DEM1043" s="45"/>
      <c r="DEN1043" s="45"/>
      <c r="DEO1043" s="45"/>
      <c r="DEP1043" s="45"/>
      <c r="DEQ1043" s="45"/>
      <c r="DER1043" s="45"/>
      <c r="DES1043" s="45"/>
      <c r="DET1043" s="45"/>
      <c r="DEU1043" s="45"/>
      <c r="DEV1043" s="45"/>
      <c r="DEW1043" s="45"/>
      <c r="DEX1043" s="45"/>
      <c r="DEY1043" s="45"/>
      <c r="DEZ1043" s="45"/>
      <c r="DFA1043" s="45"/>
      <c r="DFB1043" s="45"/>
      <c r="DFC1043" s="45"/>
      <c r="DFD1043" s="45"/>
      <c r="DFE1043" s="45"/>
      <c r="DFF1043" s="45"/>
      <c r="DFG1043" s="45"/>
      <c r="DFH1043" s="45"/>
      <c r="DFI1043" s="45"/>
      <c r="DFJ1043" s="45"/>
      <c r="DFK1043" s="45"/>
      <c r="DFL1043" s="45"/>
      <c r="DFM1043" s="45"/>
      <c r="DFN1043" s="45"/>
      <c r="DFO1043" s="45"/>
      <c r="DFP1043" s="45"/>
      <c r="DFQ1043" s="45"/>
      <c r="DFR1043" s="45"/>
      <c r="DFS1043" s="45"/>
      <c r="DFT1043" s="45"/>
      <c r="DFU1043" s="45"/>
      <c r="DFV1043" s="45"/>
      <c r="DFW1043" s="45"/>
      <c r="DFX1043" s="45"/>
      <c r="DFY1043" s="45"/>
      <c r="DFZ1043" s="45"/>
      <c r="DGA1043" s="45"/>
      <c r="DGB1043" s="45"/>
      <c r="DGC1043" s="45"/>
      <c r="DGD1043" s="45"/>
      <c r="DGE1043" s="45"/>
      <c r="DGF1043" s="45"/>
      <c r="DGG1043" s="45"/>
      <c r="DGH1043" s="45"/>
      <c r="DGI1043" s="45"/>
      <c r="DGJ1043" s="45"/>
      <c r="DGK1043" s="45"/>
      <c r="DGL1043" s="45"/>
      <c r="DGM1043" s="45"/>
      <c r="DGN1043" s="45"/>
      <c r="DGO1043" s="45"/>
      <c r="DGP1043" s="45"/>
      <c r="DGQ1043" s="45"/>
      <c r="DGR1043" s="45"/>
      <c r="DGS1043" s="45"/>
      <c r="DGT1043" s="45"/>
      <c r="DGU1043" s="45"/>
      <c r="DGV1043" s="45"/>
      <c r="DGW1043" s="45"/>
      <c r="DGX1043" s="45"/>
      <c r="DGY1043" s="45"/>
      <c r="DGZ1043" s="45"/>
      <c r="DHA1043" s="45"/>
      <c r="DHB1043" s="45"/>
      <c r="DHC1043" s="45"/>
      <c r="DHD1043" s="45"/>
      <c r="DHE1043" s="45"/>
      <c r="DHF1043" s="45"/>
      <c r="DHG1043" s="45"/>
      <c r="DHH1043" s="45"/>
      <c r="DHI1043" s="45"/>
      <c r="DHJ1043" s="45"/>
      <c r="DHK1043" s="45"/>
      <c r="DHL1043" s="45"/>
      <c r="DHM1043" s="45"/>
      <c r="DHN1043" s="45"/>
      <c r="DHO1043" s="45"/>
      <c r="DHP1043" s="45"/>
      <c r="DHQ1043" s="45"/>
      <c r="DHR1043" s="45"/>
      <c r="DHS1043" s="45"/>
      <c r="DHT1043" s="45"/>
      <c r="DHU1043" s="45"/>
      <c r="DHV1043" s="45"/>
      <c r="DHW1043" s="45"/>
      <c r="DHX1043" s="45"/>
      <c r="DHY1043" s="45"/>
      <c r="DHZ1043" s="45"/>
      <c r="DIA1043" s="45"/>
      <c r="DIB1043" s="45"/>
      <c r="DIC1043" s="45"/>
      <c r="DID1043" s="45"/>
      <c r="DIE1043" s="45"/>
      <c r="DIF1043" s="45"/>
      <c r="DIG1043" s="45"/>
      <c r="DIH1043" s="45"/>
      <c r="DII1043" s="45"/>
      <c r="DIJ1043" s="45"/>
      <c r="DIK1043" s="45"/>
      <c r="DIL1043" s="45"/>
      <c r="DIM1043" s="45"/>
      <c r="DIN1043" s="45"/>
      <c r="DIO1043" s="45"/>
      <c r="DIP1043" s="45"/>
      <c r="DIQ1043" s="45"/>
      <c r="DIR1043" s="45"/>
      <c r="DIS1043" s="45"/>
      <c r="DIT1043" s="45"/>
      <c r="DIU1043" s="45"/>
      <c r="DIV1043" s="45"/>
      <c r="DIW1043" s="45"/>
      <c r="DIX1043" s="45"/>
      <c r="DIY1043" s="45"/>
      <c r="DIZ1043" s="45"/>
      <c r="DJA1043" s="45"/>
      <c r="DJB1043" s="45"/>
      <c r="DJC1043" s="45"/>
      <c r="DJD1043" s="45"/>
      <c r="DJE1043" s="45"/>
      <c r="DJF1043" s="45"/>
      <c r="DJG1043" s="45"/>
      <c r="DJH1043" s="45"/>
      <c r="DJI1043" s="45"/>
      <c r="DJJ1043" s="45"/>
      <c r="DJK1043" s="45"/>
      <c r="DJL1043" s="45"/>
      <c r="DJM1043" s="45"/>
      <c r="DJN1043" s="45"/>
      <c r="DJO1043" s="45"/>
      <c r="DJP1043" s="45"/>
      <c r="DJQ1043" s="45"/>
      <c r="DJR1043" s="45"/>
      <c r="DJS1043" s="45"/>
      <c r="DJT1043" s="45"/>
      <c r="DJU1043" s="45"/>
      <c r="DJV1043" s="45"/>
      <c r="DJW1043" s="45"/>
      <c r="DJX1043" s="45"/>
      <c r="DJY1043" s="45"/>
      <c r="DJZ1043" s="45"/>
      <c r="DKA1043" s="45"/>
      <c r="DKB1043" s="45"/>
      <c r="DKC1043" s="45"/>
      <c r="DKD1043" s="45"/>
      <c r="DKE1043" s="45"/>
      <c r="DKF1043" s="45"/>
      <c r="DKG1043" s="45"/>
      <c r="DKH1043" s="45"/>
      <c r="DKI1043" s="45"/>
      <c r="DKJ1043" s="45"/>
      <c r="DKK1043" s="45"/>
      <c r="DKL1043" s="45"/>
      <c r="DKM1043" s="45"/>
      <c r="DKN1043" s="45"/>
      <c r="DKO1043" s="45"/>
      <c r="DKP1043" s="45"/>
      <c r="DKQ1043" s="45"/>
      <c r="DKR1043" s="45"/>
      <c r="DKS1043" s="45"/>
      <c r="DKT1043" s="45"/>
      <c r="DKU1043" s="45"/>
      <c r="DKV1043" s="45"/>
      <c r="DKW1043" s="45"/>
      <c r="DKX1043" s="45"/>
      <c r="DKY1043" s="45"/>
      <c r="DKZ1043" s="45"/>
      <c r="DLA1043" s="45"/>
      <c r="DLB1043" s="45"/>
      <c r="DLC1043" s="45"/>
      <c r="DLD1043" s="45"/>
      <c r="DLE1043" s="45"/>
      <c r="DLF1043" s="45"/>
      <c r="DLG1043" s="45"/>
      <c r="DLH1043" s="45"/>
      <c r="DLI1043" s="45"/>
      <c r="DLJ1043" s="45"/>
      <c r="DLK1043" s="45"/>
      <c r="DLL1043" s="45"/>
      <c r="DLM1043" s="45"/>
      <c r="DLN1043" s="45"/>
      <c r="DLO1043" s="45"/>
      <c r="DLP1043" s="45"/>
      <c r="DLQ1043" s="45"/>
      <c r="DLR1043" s="45"/>
      <c r="DLS1043" s="45"/>
      <c r="DLT1043" s="45"/>
      <c r="DLU1043" s="45"/>
      <c r="DLV1043" s="45"/>
      <c r="DLW1043" s="45"/>
      <c r="DLX1043" s="45"/>
      <c r="DLY1043" s="45"/>
      <c r="DLZ1043" s="45"/>
      <c r="DMA1043" s="45"/>
      <c r="DMB1043" s="45"/>
      <c r="DMC1043" s="45"/>
      <c r="DMD1043" s="45"/>
      <c r="DME1043" s="45"/>
      <c r="DMF1043" s="45"/>
      <c r="DMG1043" s="45"/>
      <c r="DMH1043" s="45"/>
      <c r="DMI1043" s="45"/>
      <c r="DMJ1043" s="45"/>
      <c r="DMK1043" s="45"/>
      <c r="DML1043" s="45"/>
      <c r="DMM1043" s="45"/>
      <c r="DMN1043" s="45"/>
      <c r="DMO1043" s="45"/>
      <c r="DMP1043" s="45"/>
      <c r="DMQ1043" s="45"/>
      <c r="DMR1043" s="45"/>
      <c r="DMS1043" s="45"/>
      <c r="DMT1043" s="45"/>
      <c r="DMU1043" s="45"/>
      <c r="DMV1043" s="45"/>
      <c r="DMW1043" s="45"/>
      <c r="DMX1043" s="45"/>
      <c r="DMY1043" s="45"/>
      <c r="DMZ1043" s="45"/>
      <c r="DNA1043" s="45"/>
      <c r="DNB1043" s="45"/>
      <c r="DNC1043" s="45"/>
      <c r="DND1043" s="45"/>
      <c r="DNE1043" s="45"/>
      <c r="DNF1043" s="45"/>
      <c r="DNG1043" s="45"/>
      <c r="DNH1043" s="45"/>
      <c r="DNI1043" s="45"/>
      <c r="DNJ1043" s="45"/>
      <c r="DNK1043" s="45"/>
      <c r="DNL1043" s="45"/>
      <c r="DNM1043" s="45"/>
      <c r="DNN1043" s="45"/>
      <c r="DNO1043" s="45"/>
      <c r="DNP1043" s="45"/>
      <c r="DNQ1043" s="45"/>
      <c r="DNR1043" s="45"/>
      <c r="DNS1043" s="45"/>
      <c r="DNT1043" s="45"/>
      <c r="DNU1043" s="45"/>
      <c r="DNV1043" s="45"/>
      <c r="DNW1043" s="45"/>
      <c r="DNX1043" s="45"/>
      <c r="DNY1043" s="45"/>
      <c r="DNZ1043" s="45"/>
      <c r="DOA1043" s="45"/>
      <c r="DOB1043" s="45"/>
      <c r="DOC1043" s="45"/>
      <c r="DOD1043" s="45"/>
      <c r="DOE1043" s="45"/>
      <c r="DOF1043" s="45"/>
      <c r="DOG1043" s="45"/>
      <c r="DOH1043" s="45"/>
      <c r="DOI1043" s="45"/>
      <c r="DOJ1043" s="45"/>
      <c r="DOK1043" s="45"/>
      <c r="DOL1043" s="45"/>
      <c r="DOM1043" s="45"/>
      <c r="DON1043" s="45"/>
      <c r="DOO1043" s="45"/>
      <c r="DOP1043" s="45"/>
      <c r="DOQ1043" s="45"/>
      <c r="DOR1043" s="45"/>
      <c r="DOS1043" s="45"/>
      <c r="DOT1043" s="45"/>
      <c r="DOU1043" s="45"/>
      <c r="DOV1043" s="45"/>
      <c r="DOW1043" s="45"/>
      <c r="DOX1043" s="45"/>
      <c r="DOY1043" s="45"/>
      <c r="DOZ1043" s="45"/>
      <c r="DPA1043" s="45"/>
      <c r="DPB1043" s="45"/>
      <c r="DPC1043" s="45"/>
      <c r="DPD1043" s="45"/>
      <c r="DPE1043" s="45"/>
      <c r="DPF1043" s="45"/>
      <c r="DPG1043" s="45"/>
      <c r="DPH1043" s="45"/>
      <c r="DPI1043" s="45"/>
      <c r="DPJ1043" s="45"/>
      <c r="DPK1043" s="45"/>
      <c r="DPL1043" s="45"/>
      <c r="DPM1043" s="45"/>
      <c r="DPN1043" s="45"/>
      <c r="DPO1043" s="45"/>
      <c r="DPP1043" s="45"/>
      <c r="DPQ1043" s="45"/>
      <c r="DPR1043" s="45"/>
      <c r="DPS1043" s="45"/>
      <c r="DPT1043" s="45"/>
      <c r="DPU1043" s="45"/>
      <c r="DPV1043" s="45"/>
      <c r="DPW1043" s="45"/>
      <c r="DPX1043" s="45"/>
      <c r="DPY1043" s="45"/>
      <c r="DPZ1043" s="45"/>
      <c r="DQA1043" s="45"/>
      <c r="DQB1043" s="45"/>
      <c r="DQC1043" s="45"/>
      <c r="DQD1043" s="45"/>
      <c r="DQE1043" s="45"/>
      <c r="DQF1043" s="45"/>
      <c r="DQG1043" s="45"/>
      <c r="DQH1043" s="45"/>
      <c r="DQI1043" s="45"/>
      <c r="DQJ1043" s="45"/>
      <c r="DQK1043" s="45"/>
      <c r="DQL1043" s="45"/>
      <c r="DQM1043" s="45"/>
      <c r="DQN1043" s="45"/>
      <c r="DQO1043" s="45"/>
      <c r="DQP1043" s="45"/>
      <c r="DQQ1043" s="45"/>
      <c r="DQR1043" s="45"/>
      <c r="DQS1043" s="45"/>
      <c r="DQT1043" s="45"/>
      <c r="DQU1043" s="45"/>
      <c r="DQV1043" s="45"/>
      <c r="DQW1043" s="45"/>
      <c r="DQX1043" s="45"/>
      <c r="DQY1043" s="45"/>
      <c r="DQZ1043" s="45"/>
      <c r="DRA1043" s="45"/>
      <c r="DRB1043" s="45"/>
      <c r="DRC1043" s="45"/>
      <c r="DRD1043" s="45"/>
      <c r="DRE1043" s="45"/>
      <c r="DRF1043" s="45"/>
      <c r="DRG1043" s="45"/>
      <c r="DRH1043" s="45"/>
      <c r="DRI1043" s="45"/>
      <c r="DRJ1043" s="45"/>
      <c r="DRK1043" s="45"/>
      <c r="DRL1043" s="45"/>
      <c r="DRM1043" s="45"/>
      <c r="DRN1043" s="45"/>
      <c r="DRO1043" s="45"/>
      <c r="DRP1043" s="45"/>
      <c r="DRQ1043" s="45"/>
      <c r="DRR1043" s="45"/>
      <c r="DRS1043" s="45"/>
      <c r="DRT1043" s="45"/>
      <c r="DRU1043" s="45"/>
      <c r="DRV1043" s="45"/>
      <c r="DRW1043" s="45"/>
      <c r="DRX1043" s="45"/>
      <c r="DRY1043" s="45"/>
      <c r="DRZ1043" s="45"/>
      <c r="DSA1043" s="45"/>
      <c r="DSB1043" s="45"/>
      <c r="DSC1043" s="45"/>
      <c r="DSD1043" s="45"/>
      <c r="DSE1043" s="45"/>
      <c r="DSF1043" s="45"/>
      <c r="DSG1043" s="45"/>
      <c r="DSH1043" s="45"/>
      <c r="DSI1043" s="45"/>
      <c r="DSJ1043" s="45"/>
      <c r="DSK1043" s="45"/>
      <c r="DSL1043" s="45"/>
      <c r="DSM1043" s="45"/>
      <c r="DSN1043" s="45"/>
      <c r="DSO1043" s="45"/>
      <c r="DSP1043" s="45"/>
      <c r="DSQ1043" s="45"/>
      <c r="DSR1043" s="45"/>
      <c r="DSS1043" s="45"/>
      <c r="DST1043" s="45"/>
      <c r="DSU1043" s="45"/>
      <c r="DSV1043" s="45"/>
      <c r="DSW1043" s="45"/>
      <c r="DSX1043" s="45"/>
      <c r="DSY1043" s="45"/>
      <c r="DSZ1043" s="45"/>
      <c r="DTA1043" s="45"/>
      <c r="DTB1043" s="45"/>
      <c r="DTC1043" s="45"/>
      <c r="DTD1043" s="45"/>
      <c r="DTE1043" s="45"/>
      <c r="DTF1043" s="45"/>
      <c r="DTG1043" s="45"/>
      <c r="DTH1043" s="45"/>
      <c r="DTI1043" s="45"/>
      <c r="DTJ1043" s="45"/>
      <c r="DTK1043" s="45"/>
      <c r="DTL1043" s="45"/>
      <c r="DTM1043" s="45"/>
      <c r="DTN1043" s="45"/>
      <c r="DTO1043" s="45"/>
      <c r="DTP1043" s="45"/>
      <c r="DTQ1043" s="45"/>
      <c r="DTR1043" s="45"/>
      <c r="DTS1043" s="45"/>
      <c r="DTT1043" s="45"/>
      <c r="DTU1043" s="45"/>
      <c r="DTV1043" s="45"/>
      <c r="DTW1043" s="45"/>
      <c r="DTX1043" s="45"/>
      <c r="DTY1043" s="45"/>
      <c r="DTZ1043" s="45"/>
      <c r="DUA1043" s="45"/>
      <c r="DUB1043" s="45"/>
      <c r="DUC1043" s="45"/>
      <c r="DUD1043" s="45"/>
      <c r="DUE1043" s="45"/>
      <c r="DUF1043" s="45"/>
      <c r="DUG1043" s="45"/>
      <c r="DUH1043" s="45"/>
      <c r="DUI1043" s="45"/>
      <c r="DUJ1043" s="45"/>
      <c r="DUK1043" s="45"/>
      <c r="DUL1043" s="45"/>
      <c r="DUM1043" s="45"/>
      <c r="DUN1043" s="45"/>
      <c r="DUO1043" s="45"/>
      <c r="DUP1043" s="45"/>
      <c r="DUQ1043" s="45"/>
      <c r="DUR1043" s="45"/>
      <c r="DUS1043" s="45"/>
      <c r="DUT1043" s="45"/>
      <c r="DUU1043" s="45"/>
      <c r="DUV1043" s="45"/>
      <c r="DUW1043" s="45"/>
      <c r="DUX1043" s="45"/>
      <c r="DUY1043" s="45"/>
      <c r="DUZ1043" s="45"/>
      <c r="DVA1043" s="45"/>
      <c r="DVB1043" s="45"/>
      <c r="DVC1043" s="45"/>
      <c r="DVD1043" s="45"/>
      <c r="DVE1043" s="45"/>
      <c r="DVF1043" s="45"/>
      <c r="DVG1043" s="45"/>
      <c r="DVH1043" s="45"/>
      <c r="DVI1043" s="45"/>
      <c r="DVJ1043" s="45"/>
      <c r="DVK1043" s="45"/>
      <c r="DVL1043" s="45"/>
      <c r="DVM1043" s="45"/>
      <c r="DVN1043" s="45"/>
      <c r="DVO1043" s="45"/>
      <c r="DVP1043" s="45"/>
      <c r="DVQ1043" s="45"/>
      <c r="DVR1043" s="45"/>
      <c r="DVS1043" s="45"/>
      <c r="DVT1043" s="45"/>
      <c r="DVU1043" s="45"/>
      <c r="DVV1043" s="45"/>
      <c r="DVW1043" s="45"/>
      <c r="DVX1043" s="45"/>
      <c r="DVY1043" s="45"/>
      <c r="DVZ1043" s="45"/>
      <c r="DWA1043" s="45"/>
      <c r="DWB1043" s="45"/>
      <c r="DWC1043" s="45"/>
      <c r="DWD1043" s="45"/>
      <c r="DWE1043" s="45"/>
      <c r="DWF1043" s="45"/>
      <c r="DWG1043" s="45"/>
      <c r="DWH1043" s="45"/>
      <c r="DWI1043" s="45"/>
      <c r="DWJ1043" s="45"/>
      <c r="DWK1043" s="45"/>
      <c r="DWL1043" s="45"/>
      <c r="DWM1043" s="45"/>
      <c r="DWN1043" s="45"/>
      <c r="DWO1043" s="45"/>
      <c r="DWP1043" s="45"/>
      <c r="DWQ1043" s="45"/>
      <c r="DWR1043" s="45"/>
      <c r="DWS1043" s="45"/>
      <c r="DWT1043" s="45"/>
      <c r="DWU1043" s="45"/>
      <c r="DWV1043" s="45"/>
      <c r="DWW1043" s="45"/>
      <c r="DWX1043" s="45"/>
      <c r="DWY1043" s="45"/>
      <c r="DWZ1043" s="45"/>
      <c r="DXA1043" s="45"/>
      <c r="DXB1043" s="45"/>
      <c r="DXC1043" s="45"/>
      <c r="DXD1043" s="45"/>
      <c r="DXE1043" s="45"/>
      <c r="DXF1043" s="45"/>
      <c r="DXG1043" s="45"/>
      <c r="DXH1043" s="45"/>
      <c r="DXI1043" s="45"/>
      <c r="DXJ1043" s="45"/>
      <c r="DXK1043" s="45"/>
      <c r="DXL1043" s="45"/>
      <c r="DXM1043" s="45"/>
      <c r="DXN1043" s="45"/>
      <c r="DXO1043" s="45"/>
      <c r="DXP1043" s="45"/>
      <c r="DXQ1043" s="45"/>
      <c r="DXR1043" s="45"/>
      <c r="DXS1043" s="45"/>
      <c r="DXT1043" s="45"/>
      <c r="DXU1043" s="45"/>
      <c r="DXV1043" s="45"/>
      <c r="DXW1043" s="45"/>
      <c r="DXX1043" s="45"/>
      <c r="DXY1043" s="45"/>
      <c r="DXZ1043" s="45"/>
      <c r="DYA1043" s="45"/>
      <c r="DYB1043" s="45"/>
      <c r="DYC1043" s="45"/>
      <c r="DYD1043" s="45"/>
      <c r="DYE1043" s="45"/>
      <c r="DYF1043" s="45"/>
      <c r="DYG1043" s="45"/>
      <c r="DYH1043" s="45"/>
      <c r="DYI1043" s="45"/>
      <c r="DYJ1043" s="45"/>
      <c r="DYK1043" s="45"/>
      <c r="DYL1043" s="45"/>
      <c r="DYM1043" s="45"/>
      <c r="DYN1043" s="45"/>
      <c r="DYO1043" s="45"/>
      <c r="DYP1043" s="45"/>
      <c r="DYQ1043" s="45"/>
      <c r="DYR1043" s="45"/>
      <c r="DYS1043" s="45"/>
      <c r="DYT1043" s="45"/>
      <c r="DYU1043" s="45"/>
      <c r="DYV1043" s="45"/>
      <c r="DYW1043" s="45"/>
      <c r="DYX1043" s="45"/>
      <c r="DYY1043" s="45"/>
      <c r="DYZ1043" s="45"/>
      <c r="DZA1043" s="45"/>
      <c r="DZB1043" s="45"/>
      <c r="DZC1043" s="45"/>
      <c r="DZD1043" s="45"/>
      <c r="DZE1043" s="45"/>
      <c r="DZF1043" s="45"/>
      <c r="DZG1043" s="45"/>
      <c r="DZH1043" s="45"/>
      <c r="DZI1043" s="45"/>
      <c r="DZJ1043" s="45"/>
      <c r="DZK1043" s="45"/>
      <c r="DZL1043" s="45"/>
      <c r="DZM1043" s="45"/>
      <c r="DZN1043" s="45"/>
      <c r="DZO1043" s="45"/>
      <c r="DZP1043" s="45"/>
      <c r="DZQ1043" s="45"/>
      <c r="DZR1043" s="45"/>
      <c r="DZS1043" s="45"/>
      <c r="DZT1043" s="45"/>
      <c r="DZU1043" s="45"/>
      <c r="DZV1043" s="45"/>
      <c r="DZW1043" s="45"/>
      <c r="DZX1043" s="45"/>
      <c r="DZY1043" s="45"/>
      <c r="DZZ1043" s="45"/>
      <c r="EAA1043" s="45"/>
      <c r="EAB1043" s="45"/>
      <c r="EAC1043" s="45"/>
      <c r="EAD1043" s="45"/>
      <c r="EAE1043" s="45"/>
      <c r="EAF1043" s="45"/>
      <c r="EAG1043" s="45"/>
      <c r="EAH1043" s="45"/>
      <c r="EAI1043" s="45"/>
      <c r="EAJ1043" s="45"/>
      <c r="EAK1043" s="45"/>
      <c r="EAL1043" s="45"/>
      <c r="EAM1043" s="45"/>
      <c r="EAN1043" s="45"/>
      <c r="EAO1043" s="45"/>
      <c r="EAP1043" s="45"/>
      <c r="EAQ1043" s="45"/>
      <c r="EAR1043" s="45"/>
      <c r="EAS1043" s="45"/>
      <c r="EAT1043" s="45"/>
      <c r="EAU1043" s="45"/>
      <c r="EAV1043" s="45"/>
      <c r="EAW1043" s="45"/>
      <c r="EAX1043" s="45"/>
      <c r="EAY1043" s="45"/>
      <c r="EAZ1043" s="45"/>
      <c r="EBA1043" s="45"/>
      <c r="EBB1043" s="45"/>
      <c r="EBC1043" s="45"/>
      <c r="EBD1043" s="45"/>
      <c r="EBE1043" s="45"/>
      <c r="EBF1043" s="45"/>
      <c r="EBG1043" s="45"/>
      <c r="EBH1043" s="45"/>
      <c r="EBI1043" s="45"/>
      <c r="EBJ1043" s="45"/>
      <c r="EBK1043" s="45"/>
      <c r="EBL1043" s="45"/>
      <c r="EBM1043" s="45"/>
      <c r="EBN1043" s="45"/>
      <c r="EBO1043" s="45"/>
      <c r="EBP1043" s="45"/>
      <c r="EBQ1043" s="45"/>
      <c r="EBR1043" s="45"/>
      <c r="EBS1043" s="45"/>
      <c r="EBT1043" s="45"/>
      <c r="EBU1043" s="45"/>
      <c r="EBV1043" s="45"/>
      <c r="EBW1043" s="45"/>
      <c r="EBX1043" s="45"/>
      <c r="EBY1043" s="45"/>
      <c r="EBZ1043" s="45"/>
      <c r="ECA1043" s="45"/>
      <c r="ECB1043" s="45"/>
      <c r="ECC1043" s="45"/>
      <c r="ECD1043" s="45"/>
      <c r="ECE1043" s="45"/>
      <c r="ECF1043" s="45"/>
      <c r="ECG1043" s="45"/>
      <c r="ECH1043" s="45"/>
      <c r="ECI1043" s="45"/>
      <c r="ECJ1043" s="45"/>
      <c r="ECK1043" s="45"/>
      <c r="ECL1043" s="45"/>
      <c r="ECM1043" s="45"/>
      <c r="ECN1043" s="45"/>
      <c r="ECO1043" s="45"/>
      <c r="ECP1043" s="45"/>
      <c r="ECQ1043" s="45"/>
      <c r="ECR1043" s="45"/>
      <c r="ECS1043" s="45"/>
      <c r="ECT1043" s="45"/>
      <c r="ECU1043" s="45"/>
      <c r="ECV1043" s="45"/>
      <c r="ECW1043" s="45"/>
      <c r="ECX1043" s="45"/>
      <c r="ECY1043" s="45"/>
      <c r="ECZ1043" s="45"/>
      <c r="EDA1043" s="45"/>
      <c r="EDB1043" s="45"/>
      <c r="EDC1043" s="45"/>
      <c r="EDD1043" s="45"/>
      <c r="EDE1043" s="45"/>
      <c r="EDF1043" s="45"/>
      <c r="EDG1043" s="45"/>
      <c r="EDH1043" s="45"/>
      <c r="EDI1043" s="45"/>
      <c r="EDJ1043" s="45"/>
      <c r="EDK1043" s="45"/>
      <c r="EDL1043" s="45"/>
      <c r="EDM1043" s="45"/>
      <c r="EDN1043" s="45"/>
      <c r="EDO1043" s="45"/>
      <c r="EDP1043" s="45"/>
      <c r="EDQ1043" s="45"/>
      <c r="EDR1043" s="45"/>
      <c r="EDS1043" s="45"/>
      <c r="EDT1043" s="45"/>
      <c r="EDU1043" s="45"/>
      <c r="EDV1043" s="45"/>
      <c r="EDW1043" s="45"/>
      <c r="EDX1043" s="45"/>
      <c r="EDY1043" s="45"/>
      <c r="EDZ1043" s="45"/>
      <c r="EEA1043" s="45"/>
      <c r="EEB1043" s="45"/>
      <c r="EEC1043" s="45"/>
      <c r="EED1043" s="45"/>
      <c r="EEE1043" s="45"/>
      <c r="EEF1043" s="45"/>
      <c r="EEG1043" s="45"/>
      <c r="EEH1043" s="45"/>
      <c r="EEI1043" s="45"/>
      <c r="EEJ1043" s="45"/>
      <c r="EEK1043" s="45"/>
      <c r="EEL1043" s="45"/>
      <c r="EEM1043" s="45"/>
      <c r="EEN1043" s="45"/>
      <c r="EEO1043" s="45"/>
      <c r="EEP1043" s="45"/>
      <c r="EEQ1043" s="45"/>
      <c r="EER1043" s="45"/>
      <c r="EES1043" s="45"/>
      <c r="EET1043" s="45"/>
      <c r="EEU1043" s="45"/>
      <c r="EEV1043" s="45"/>
      <c r="EEW1043" s="45"/>
      <c r="EEX1043" s="45"/>
      <c r="EEY1043" s="45"/>
      <c r="EEZ1043" s="45"/>
      <c r="EFA1043" s="45"/>
      <c r="EFB1043" s="45"/>
      <c r="EFC1043" s="45"/>
      <c r="EFD1043" s="45"/>
      <c r="EFE1043" s="45"/>
      <c r="EFF1043" s="45"/>
      <c r="EFG1043" s="45"/>
      <c r="EFH1043" s="45"/>
      <c r="EFI1043" s="45"/>
      <c r="EFJ1043" s="45"/>
      <c r="EFK1043" s="45"/>
      <c r="EFL1043" s="45"/>
      <c r="EFM1043" s="45"/>
      <c r="EFN1043" s="45"/>
      <c r="EFO1043" s="45"/>
      <c r="EFP1043" s="45"/>
      <c r="EFQ1043" s="45"/>
      <c r="EFR1043" s="45"/>
      <c r="EFS1043" s="45"/>
      <c r="EFT1043" s="45"/>
      <c r="EFU1043" s="45"/>
      <c r="EFV1043" s="45"/>
      <c r="EFW1043" s="45"/>
      <c r="EFX1043" s="45"/>
      <c r="EFY1043" s="45"/>
      <c r="EFZ1043" s="45"/>
      <c r="EGA1043" s="45"/>
      <c r="EGB1043" s="45"/>
      <c r="EGC1043" s="45"/>
      <c r="EGD1043" s="45"/>
      <c r="EGE1043" s="45"/>
      <c r="EGF1043" s="45"/>
      <c r="EGG1043" s="45"/>
      <c r="EGH1043" s="45"/>
      <c r="EGI1043" s="45"/>
      <c r="EGJ1043" s="45"/>
      <c r="EGK1043" s="45"/>
      <c r="EGL1043" s="45"/>
      <c r="EGM1043" s="45"/>
      <c r="EGN1043" s="45"/>
      <c r="EGO1043" s="45"/>
      <c r="EGP1043" s="45"/>
      <c r="EGQ1043" s="45"/>
      <c r="EGR1043" s="45"/>
      <c r="EGS1043" s="45"/>
      <c r="EGT1043" s="45"/>
      <c r="EGU1043" s="45"/>
      <c r="EGV1043" s="45"/>
      <c r="EGW1043" s="45"/>
      <c r="EGX1043" s="45"/>
      <c r="EGY1043" s="45"/>
      <c r="EGZ1043" s="45"/>
      <c r="EHA1043" s="45"/>
      <c r="EHB1043" s="45"/>
      <c r="EHC1043" s="45"/>
      <c r="EHD1043" s="45"/>
      <c r="EHE1043" s="45"/>
      <c r="EHF1043" s="45"/>
      <c r="EHG1043" s="45"/>
      <c r="EHH1043" s="45"/>
      <c r="EHI1043" s="45"/>
      <c r="EHJ1043" s="45"/>
      <c r="EHK1043" s="45"/>
      <c r="EHL1043" s="45"/>
      <c r="EHM1043" s="45"/>
      <c r="EHN1043" s="45"/>
      <c r="EHO1043" s="45"/>
      <c r="EHP1043" s="45"/>
      <c r="EHQ1043" s="45"/>
      <c r="EHR1043" s="45"/>
      <c r="EHS1043" s="45"/>
      <c r="EHT1043" s="45"/>
      <c r="EHU1043" s="45"/>
      <c r="EHV1043" s="45"/>
      <c r="EHW1043" s="45"/>
      <c r="EHX1043" s="45"/>
      <c r="EHY1043" s="45"/>
      <c r="EHZ1043" s="45"/>
      <c r="EIA1043" s="45"/>
      <c r="EIB1043" s="45"/>
      <c r="EIC1043" s="45"/>
      <c r="EID1043" s="45"/>
      <c r="EIE1043" s="45"/>
      <c r="EIF1043" s="45"/>
      <c r="EIG1043" s="45"/>
      <c r="EIH1043" s="45"/>
      <c r="EII1043" s="45"/>
      <c r="EIJ1043" s="45"/>
      <c r="EIK1043" s="45"/>
      <c r="EIL1043" s="45"/>
      <c r="EIM1043" s="45"/>
      <c r="EIN1043" s="45"/>
      <c r="EIO1043" s="45"/>
      <c r="EIP1043" s="45"/>
      <c r="EIQ1043" s="45"/>
      <c r="EIR1043" s="45"/>
      <c r="EIS1043" s="45"/>
      <c r="EIT1043" s="45"/>
      <c r="EIU1043" s="45"/>
      <c r="EIV1043" s="45"/>
      <c r="EIW1043" s="45"/>
      <c r="EIX1043" s="45"/>
      <c r="EIY1043" s="45"/>
      <c r="EIZ1043" s="45"/>
      <c r="EJA1043" s="45"/>
      <c r="EJB1043" s="45"/>
      <c r="EJC1043" s="45"/>
      <c r="EJD1043" s="45"/>
      <c r="EJE1043" s="45"/>
      <c r="EJF1043" s="45"/>
      <c r="EJG1043" s="45"/>
      <c r="EJH1043" s="45"/>
      <c r="EJI1043" s="45"/>
      <c r="EJJ1043" s="45"/>
      <c r="EJK1043" s="45"/>
      <c r="EJL1043" s="45"/>
      <c r="EJM1043" s="45"/>
      <c r="EJN1043" s="45"/>
      <c r="EJO1043" s="45"/>
      <c r="EJP1043" s="45"/>
      <c r="EJQ1043" s="45"/>
      <c r="EJR1043" s="45"/>
      <c r="EJS1043" s="45"/>
      <c r="EJT1043" s="45"/>
      <c r="EJU1043" s="45"/>
      <c r="EJV1043" s="45"/>
      <c r="EJW1043" s="45"/>
      <c r="EJX1043" s="45"/>
      <c r="EJY1043" s="45"/>
      <c r="EJZ1043" s="45"/>
      <c r="EKA1043" s="45"/>
      <c r="EKB1043" s="45"/>
      <c r="EKC1043" s="45"/>
      <c r="EKD1043" s="45"/>
      <c r="EKE1043" s="45"/>
      <c r="EKF1043" s="45"/>
      <c r="EKG1043" s="45"/>
      <c r="EKH1043" s="45"/>
      <c r="EKI1043" s="45"/>
      <c r="EKJ1043" s="45"/>
      <c r="EKK1043" s="45"/>
      <c r="EKL1043" s="45"/>
      <c r="EKM1043" s="45"/>
      <c r="EKN1043" s="45"/>
      <c r="EKO1043" s="45"/>
      <c r="EKP1043" s="45"/>
      <c r="EKQ1043" s="45"/>
      <c r="EKR1043" s="45"/>
      <c r="EKS1043" s="45"/>
      <c r="EKT1043" s="45"/>
      <c r="EKU1043" s="45"/>
      <c r="EKV1043" s="45"/>
      <c r="EKW1043" s="45"/>
      <c r="EKX1043" s="45"/>
      <c r="EKY1043" s="45"/>
      <c r="EKZ1043" s="45"/>
      <c r="ELA1043" s="45"/>
      <c r="ELB1043" s="45"/>
      <c r="ELC1043" s="45"/>
      <c r="ELD1043" s="45"/>
      <c r="ELE1043" s="45"/>
      <c r="ELF1043" s="45"/>
      <c r="ELG1043" s="45"/>
      <c r="ELH1043" s="45"/>
      <c r="ELI1043" s="45"/>
      <c r="ELJ1043" s="45"/>
      <c r="ELK1043" s="45"/>
      <c r="ELL1043" s="45"/>
      <c r="ELM1043" s="45"/>
      <c r="ELN1043" s="45"/>
      <c r="ELO1043" s="45"/>
      <c r="ELP1043" s="45"/>
      <c r="ELQ1043" s="45"/>
      <c r="ELR1043" s="45"/>
      <c r="ELS1043" s="45"/>
      <c r="ELT1043" s="45"/>
      <c r="ELU1043" s="45"/>
      <c r="ELV1043" s="45"/>
      <c r="ELW1043" s="45"/>
      <c r="ELX1043" s="45"/>
      <c r="ELY1043" s="45"/>
      <c r="ELZ1043" s="45"/>
      <c r="EMA1043" s="45"/>
      <c r="EMB1043" s="45"/>
      <c r="EMC1043" s="45"/>
      <c r="EMD1043" s="45"/>
      <c r="EME1043" s="45"/>
      <c r="EMF1043" s="45"/>
      <c r="EMG1043" s="45"/>
      <c r="EMH1043" s="45"/>
      <c r="EMI1043" s="45"/>
      <c r="EMJ1043" s="45"/>
      <c r="EMK1043" s="45"/>
      <c r="EML1043" s="45"/>
      <c r="EMM1043" s="45"/>
      <c r="EMN1043" s="45"/>
      <c r="EMO1043" s="45"/>
      <c r="EMP1043" s="45"/>
      <c r="EMQ1043" s="45"/>
      <c r="EMR1043" s="45"/>
      <c r="EMS1043" s="45"/>
      <c r="EMT1043" s="45"/>
      <c r="EMU1043" s="45"/>
      <c r="EMV1043" s="45"/>
      <c r="EMW1043" s="45"/>
      <c r="EMX1043" s="45"/>
      <c r="EMY1043" s="45"/>
      <c r="EMZ1043" s="45"/>
      <c r="ENA1043" s="45"/>
      <c r="ENB1043" s="45"/>
      <c r="ENC1043" s="45"/>
      <c r="END1043" s="45"/>
      <c r="ENE1043" s="45"/>
      <c r="ENF1043" s="45"/>
      <c r="ENG1043" s="45"/>
      <c r="ENH1043" s="45"/>
      <c r="ENI1043" s="45"/>
      <c r="ENJ1043" s="45"/>
      <c r="ENK1043" s="45"/>
      <c r="ENL1043" s="45"/>
      <c r="ENM1043" s="45"/>
      <c r="ENN1043" s="45"/>
      <c r="ENO1043" s="45"/>
      <c r="ENP1043" s="45"/>
      <c r="ENQ1043" s="45"/>
      <c r="ENR1043" s="45"/>
      <c r="ENS1043" s="45"/>
      <c r="ENT1043" s="45"/>
      <c r="ENU1043" s="45"/>
      <c r="ENV1043" s="45"/>
      <c r="ENW1043" s="45"/>
      <c r="ENX1043" s="45"/>
      <c r="ENY1043" s="45"/>
      <c r="ENZ1043" s="45"/>
      <c r="EOA1043" s="45"/>
      <c r="EOB1043" s="45"/>
      <c r="EOC1043" s="45"/>
      <c r="EOD1043" s="45"/>
      <c r="EOE1043" s="45"/>
      <c r="EOF1043" s="45"/>
      <c r="EOG1043" s="45"/>
      <c r="EOH1043" s="45"/>
      <c r="EOI1043" s="45"/>
      <c r="EOJ1043" s="45"/>
      <c r="EOK1043" s="45"/>
      <c r="EOL1043" s="45"/>
      <c r="EOM1043" s="45"/>
      <c r="EON1043" s="45"/>
      <c r="EOO1043" s="45"/>
      <c r="EOP1043" s="45"/>
      <c r="EOQ1043" s="45"/>
      <c r="EOR1043" s="45"/>
      <c r="EOS1043" s="45"/>
      <c r="EOT1043" s="45"/>
      <c r="EOU1043" s="45"/>
      <c r="EOV1043" s="45"/>
      <c r="EOW1043" s="45"/>
      <c r="EOX1043" s="45"/>
      <c r="EOY1043" s="45"/>
      <c r="EOZ1043" s="45"/>
      <c r="EPA1043" s="45"/>
      <c r="EPB1043" s="45"/>
      <c r="EPC1043" s="45"/>
      <c r="EPD1043" s="45"/>
      <c r="EPE1043" s="45"/>
      <c r="EPF1043" s="45"/>
      <c r="EPG1043" s="45"/>
      <c r="EPH1043" s="45"/>
      <c r="EPI1043" s="45"/>
      <c r="EPJ1043" s="45"/>
      <c r="EPK1043" s="45"/>
      <c r="EPL1043" s="45"/>
      <c r="EPM1043" s="45"/>
      <c r="EPN1043" s="45"/>
      <c r="EPO1043" s="45"/>
      <c r="EPP1043" s="45"/>
      <c r="EPQ1043" s="45"/>
      <c r="EPR1043" s="45"/>
      <c r="EPS1043" s="45"/>
      <c r="EPT1043" s="45"/>
      <c r="EPU1043" s="45"/>
      <c r="EPV1043" s="45"/>
      <c r="EPW1043" s="45"/>
      <c r="EPX1043" s="45"/>
      <c r="EPY1043" s="45"/>
      <c r="EPZ1043" s="45"/>
      <c r="EQA1043" s="45"/>
      <c r="EQB1043" s="45"/>
      <c r="EQC1043" s="45"/>
      <c r="EQD1043" s="45"/>
      <c r="EQE1043" s="45"/>
      <c r="EQF1043" s="45"/>
      <c r="EQG1043" s="45"/>
      <c r="EQH1043" s="45"/>
      <c r="EQI1043" s="45"/>
      <c r="EQJ1043" s="45"/>
      <c r="EQK1043" s="45"/>
      <c r="EQL1043" s="45"/>
      <c r="EQM1043" s="45"/>
      <c r="EQN1043" s="45"/>
      <c r="EQO1043" s="45"/>
      <c r="EQP1043" s="45"/>
      <c r="EQQ1043" s="45"/>
      <c r="EQR1043" s="45"/>
      <c r="EQS1043" s="45"/>
      <c r="EQT1043" s="45"/>
      <c r="EQU1043" s="45"/>
      <c r="EQV1043" s="45"/>
      <c r="EQW1043" s="45"/>
      <c r="EQX1043" s="45"/>
      <c r="EQY1043" s="45"/>
      <c r="EQZ1043" s="45"/>
      <c r="ERA1043" s="45"/>
      <c r="ERB1043" s="45"/>
      <c r="ERC1043" s="45"/>
      <c r="ERD1043" s="45"/>
      <c r="ERE1043" s="45"/>
      <c r="ERF1043" s="45"/>
      <c r="ERG1043" s="45"/>
      <c r="ERH1043" s="45"/>
      <c r="ERI1043" s="45"/>
      <c r="ERJ1043" s="45"/>
      <c r="ERK1043" s="45"/>
      <c r="ERL1043" s="45"/>
      <c r="ERM1043" s="45"/>
      <c r="ERN1043" s="45"/>
      <c r="ERO1043" s="45"/>
      <c r="ERP1043" s="45"/>
      <c r="ERQ1043" s="45"/>
      <c r="ERR1043" s="45"/>
      <c r="ERS1043" s="45"/>
      <c r="ERT1043" s="45"/>
      <c r="ERU1043" s="45"/>
      <c r="ERV1043" s="45"/>
      <c r="ERW1043" s="45"/>
      <c r="ERX1043" s="45"/>
      <c r="ERY1043" s="45"/>
      <c r="ERZ1043" s="45"/>
      <c r="ESA1043" s="45"/>
      <c r="ESB1043" s="45"/>
      <c r="ESC1043" s="45"/>
      <c r="ESD1043" s="45"/>
      <c r="ESE1043" s="45"/>
      <c r="ESF1043" s="45"/>
      <c r="ESG1043" s="45"/>
      <c r="ESH1043" s="45"/>
      <c r="ESI1043" s="45"/>
      <c r="ESJ1043" s="45"/>
      <c r="ESK1043" s="45"/>
      <c r="ESL1043" s="45"/>
      <c r="ESM1043" s="45"/>
      <c r="ESN1043" s="45"/>
      <c r="ESO1043" s="45"/>
      <c r="ESP1043" s="45"/>
      <c r="ESQ1043" s="45"/>
      <c r="ESR1043" s="45"/>
      <c r="ESS1043" s="45"/>
      <c r="EST1043" s="45"/>
      <c r="ESU1043" s="45"/>
      <c r="ESV1043" s="45"/>
      <c r="ESW1043" s="45"/>
      <c r="ESX1043" s="45"/>
      <c r="ESY1043" s="45"/>
      <c r="ESZ1043" s="45"/>
      <c r="ETA1043" s="45"/>
      <c r="ETB1043" s="45"/>
      <c r="ETC1043" s="45"/>
      <c r="ETD1043" s="45"/>
      <c r="ETE1043" s="45"/>
      <c r="ETF1043" s="45"/>
      <c r="ETG1043" s="45"/>
      <c r="ETH1043" s="45"/>
      <c r="ETI1043" s="45"/>
      <c r="ETJ1043" s="45"/>
      <c r="ETK1043" s="45"/>
      <c r="ETL1043" s="45"/>
      <c r="ETM1043" s="45"/>
      <c r="ETN1043" s="45"/>
      <c r="ETO1043" s="45"/>
      <c r="ETP1043" s="45"/>
      <c r="ETQ1043" s="45"/>
      <c r="ETR1043" s="45"/>
      <c r="ETS1043" s="45"/>
      <c r="ETT1043" s="45"/>
      <c r="ETU1043" s="45"/>
      <c r="ETV1043" s="45"/>
      <c r="ETW1043" s="45"/>
      <c r="ETX1043" s="45"/>
      <c r="ETY1043" s="45"/>
      <c r="ETZ1043" s="45"/>
      <c r="EUA1043" s="45"/>
      <c r="EUB1043" s="45"/>
      <c r="EUC1043" s="45"/>
      <c r="EUD1043" s="45"/>
      <c r="EUE1043" s="45"/>
      <c r="EUF1043" s="45"/>
      <c r="EUG1043" s="45"/>
      <c r="EUH1043" s="45"/>
      <c r="EUI1043" s="45"/>
      <c r="EUJ1043" s="45"/>
      <c r="EUK1043" s="45"/>
      <c r="EUL1043" s="45"/>
      <c r="EUM1043" s="45"/>
      <c r="EUN1043" s="45"/>
      <c r="EUO1043" s="45"/>
      <c r="EUP1043" s="45"/>
      <c r="EUQ1043" s="45"/>
      <c r="EUR1043" s="45"/>
      <c r="EUS1043" s="45"/>
      <c r="EUT1043" s="45"/>
      <c r="EUU1043" s="45"/>
      <c r="EUV1043" s="45"/>
      <c r="EUW1043" s="45"/>
      <c r="EUX1043" s="45"/>
      <c r="EUY1043" s="45"/>
      <c r="EUZ1043" s="45"/>
      <c r="EVA1043" s="45"/>
      <c r="EVB1043" s="45"/>
      <c r="EVC1043" s="45"/>
      <c r="EVD1043" s="45"/>
      <c r="EVE1043" s="45"/>
      <c r="EVF1043" s="45"/>
      <c r="EVG1043" s="45"/>
      <c r="EVH1043" s="45"/>
      <c r="EVI1043" s="45"/>
      <c r="EVJ1043" s="45"/>
      <c r="EVK1043" s="45"/>
      <c r="EVL1043" s="45"/>
      <c r="EVM1043" s="45"/>
      <c r="EVN1043" s="45"/>
      <c r="EVO1043" s="45"/>
      <c r="EVP1043" s="45"/>
      <c r="EVQ1043" s="45"/>
      <c r="EVR1043" s="45"/>
      <c r="EVS1043" s="45"/>
      <c r="EVT1043" s="45"/>
      <c r="EVU1043" s="45"/>
      <c r="EVV1043" s="45"/>
      <c r="EVW1043" s="45"/>
      <c r="EVX1043" s="45"/>
      <c r="EVY1043" s="45"/>
      <c r="EVZ1043" s="45"/>
      <c r="EWA1043" s="45"/>
      <c r="EWB1043" s="45"/>
      <c r="EWC1043" s="45"/>
      <c r="EWD1043" s="45"/>
      <c r="EWE1043" s="45"/>
      <c r="EWF1043" s="45"/>
      <c r="EWG1043" s="45"/>
      <c r="EWH1043" s="45"/>
      <c r="EWI1043" s="45"/>
      <c r="EWJ1043" s="45"/>
      <c r="EWK1043" s="45"/>
      <c r="EWL1043" s="45"/>
      <c r="EWM1043" s="45"/>
      <c r="EWN1043" s="45"/>
      <c r="EWO1043" s="45"/>
      <c r="EWP1043" s="45"/>
      <c r="EWQ1043" s="45"/>
      <c r="EWR1043" s="45"/>
      <c r="EWS1043" s="45"/>
      <c r="EWT1043" s="45"/>
      <c r="EWU1043" s="45"/>
      <c r="EWV1043" s="45"/>
      <c r="EWW1043" s="45"/>
      <c r="EWX1043" s="45"/>
      <c r="EWY1043" s="45"/>
      <c r="EWZ1043" s="45"/>
      <c r="EXA1043" s="45"/>
      <c r="EXB1043" s="45"/>
      <c r="EXC1043" s="45"/>
      <c r="EXD1043" s="45"/>
      <c r="EXE1043" s="45"/>
      <c r="EXF1043" s="45"/>
      <c r="EXG1043" s="45"/>
      <c r="EXH1043" s="45"/>
      <c r="EXI1043" s="45"/>
      <c r="EXJ1043" s="45"/>
      <c r="EXK1043" s="45"/>
      <c r="EXL1043" s="45"/>
      <c r="EXM1043" s="45"/>
      <c r="EXN1043" s="45"/>
      <c r="EXO1043" s="45"/>
      <c r="EXP1043" s="45"/>
      <c r="EXQ1043" s="45"/>
      <c r="EXR1043" s="45"/>
      <c r="EXS1043" s="45"/>
      <c r="EXT1043" s="45"/>
      <c r="EXU1043" s="45"/>
      <c r="EXV1043" s="45"/>
      <c r="EXW1043" s="45"/>
      <c r="EXX1043" s="45"/>
      <c r="EXY1043" s="45"/>
      <c r="EXZ1043" s="45"/>
      <c r="EYA1043" s="45"/>
      <c r="EYB1043" s="45"/>
      <c r="EYC1043" s="45"/>
      <c r="EYD1043" s="45"/>
      <c r="EYE1043" s="45"/>
      <c r="EYF1043" s="45"/>
      <c r="EYG1043" s="45"/>
      <c r="EYH1043" s="45"/>
      <c r="EYI1043" s="45"/>
      <c r="EYJ1043" s="45"/>
      <c r="EYK1043" s="45"/>
      <c r="EYL1043" s="45"/>
      <c r="EYM1043" s="45"/>
      <c r="EYN1043" s="45"/>
      <c r="EYO1043" s="45"/>
      <c r="EYP1043" s="45"/>
      <c r="EYQ1043" s="45"/>
      <c r="EYR1043" s="45"/>
      <c r="EYS1043" s="45"/>
      <c r="EYT1043" s="45"/>
      <c r="EYU1043" s="45"/>
      <c r="EYV1043" s="45"/>
      <c r="EYW1043" s="45"/>
      <c r="EYX1043" s="45"/>
      <c r="EYY1043" s="45"/>
      <c r="EYZ1043" s="45"/>
      <c r="EZA1043" s="45"/>
      <c r="EZB1043" s="45"/>
      <c r="EZC1043" s="45"/>
      <c r="EZD1043" s="45"/>
      <c r="EZE1043" s="45"/>
      <c r="EZF1043" s="45"/>
      <c r="EZG1043" s="45"/>
      <c r="EZH1043" s="45"/>
      <c r="EZI1043" s="45"/>
      <c r="EZJ1043" s="45"/>
      <c r="EZK1043" s="45"/>
      <c r="EZL1043" s="45"/>
      <c r="EZM1043" s="45"/>
      <c r="EZN1043" s="45"/>
      <c r="EZO1043" s="45"/>
      <c r="EZP1043" s="45"/>
      <c r="EZQ1043" s="45"/>
      <c r="EZR1043" s="45"/>
      <c r="EZS1043" s="45"/>
      <c r="EZT1043" s="45"/>
      <c r="EZU1043" s="45"/>
      <c r="EZV1043" s="45"/>
      <c r="EZW1043" s="45"/>
      <c r="EZX1043" s="45"/>
      <c r="EZY1043" s="45"/>
      <c r="EZZ1043" s="45"/>
      <c r="FAA1043" s="45"/>
      <c r="FAB1043" s="45"/>
      <c r="FAC1043" s="45"/>
      <c r="FAD1043" s="45"/>
      <c r="FAE1043" s="45"/>
      <c r="FAF1043" s="45"/>
      <c r="FAG1043" s="45"/>
      <c r="FAH1043" s="45"/>
      <c r="FAI1043" s="45"/>
      <c r="FAJ1043" s="45"/>
      <c r="FAK1043" s="45"/>
      <c r="FAL1043" s="45"/>
      <c r="FAM1043" s="45"/>
      <c r="FAN1043" s="45"/>
      <c r="FAO1043" s="45"/>
      <c r="FAP1043" s="45"/>
      <c r="FAQ1043" s="45"/>
      <c r="FAR1043" s="45"/>
      <c r="FAS1043" s="45"/>
      <c r="FAT1043" s="45"/>
      <c r="FAU1043" s="45"/>
      <c r="FAV1043" s="45"/>
      <c r="FAW1043" s="45"/>
      <c r="FAX1043" s="45"/>
      <c r="FAY1043" s="45"/>
      <c r="FAZ1043" s="45"/>
      <c r="FBA1043" s="45"/>
      <c r="FBB1043" s="45"/>
      <c r="FBC1043" s="45"/>
      <c r="FBD1043" s="45"/>
      <c r="FBE1043" s="45"/>
      <c r="FBF1043" s="45"/>
      <c r="FBG1043" s="45"/>
      <c r="FBH1043" s="45"/>
      <c r="FBI1043" s="45"/>
      <c r="FBJ1043" s="45"/>
      <c r="FBK1043" s="45"/>
      <c r="FBL1043" s="45"/>
      <c r="FBM1043" s="45"/>
      <c r="FBN1043" s="45"/>
      <c r="FBO1043" s="45"/>
      <c r="FBP1043" s="45"/>
      <c r="FBQ1043" s="45"/>
      <c r="FBR1043" s="45"/>
      <c r="FBS1043" s="45"/>
      <c r="FBT1043" s="45"/>
      <c r="FBU1043" s="45"/>
      <c r="FBV1043" s="45"/>
      <c r="FBW1043" s="45"/>
      <c r="FBX1043" s="45"/>
      <c r="FBY1043" s="45"/>
      <c r="FBZ1043" s="45"/>
      <c r="FCA1043" s="45"/>
      <c r="FCB1043" s="45"/>
      <c r="FCC1043" s="45"/>
      <c r="FCD1043" s="45"/>
      <c r="FCE1043" s="45"/>
      <c r="FCF1043" s="45"/>
      <c r="FCG1043" s="45"/>
      <c r="FCH1043" s="45"/>
      <c r="FCI1043" s="45"/>
      <c r="FCJ1043" s="45"/>
      <c r="FCK1043" s="45"/>
      <c r="FCL1043" s="45"/>
      <c r="FCM1043" s="45"/>
      <c r="FCN1043" s="45"/>
      <c r="FCO1043" s="45"/>
      <c r="FCP1043" s="45"/>
      <c r="FCQ1043" s="45"/>
      <c r="FCR1043" s="45"/>
      <c r="FCS1043" s="45"/>
      <c r="FCT1043" s="45"/>
      <c r="FCU1043" s="45"/>
      <c r="FCV1043" s="45"/>
      <c r="FCW1043" s="45"/>
      <c r="FCX1043" s="45"/>
      <c r="FCY1043" s="45"/>
      <c r="FCZ1043" s="45"/>
      <c r="FDA1043" s="45"/>
      <c r="FDB1043" s="45"/>
      <c r="FDC1043" s="45"/>
      <c r="FDD1043" s="45"/>
      <c r="FDE1043" s="45"/>
      <c r="FDF1043" s="45"/>
      <c r="FDG1043" s="45"/>
      <c r="FDH1043" s="45"/>
      <c r="FDI1043" s="45"/>
      <c r="FDJ1043" s="45"/>
      <c r="FDK1043" s="45"/>
      <c r="FDL1043" s="45"/>
      <c r="FDM1043" s="45"/>
      <c r="FDN1043" s="45"/>
      <c r="FDO1043" s="45"/>
      <c r="FDP1043" s="45"/>
      <c r="FDQ1043" s="45"/>
      <c r="FDR1043" s="45"/>
      <c r="FDS1043" s="45"/>
      <c r="FDT1043" s="45"/>
      <c r="FDU1043" s="45"/>
      <c r="FDV1043" s="45"/>
      <c r="FDW1043" s="45"/>
      <c r="FDX1043" s="45"/>
      <c r="FDY1043" s="45"/>
      <c r="FDZ1043" s="45"/>
      <c r="FEA1043" s="45"/>
      <c r="FEB1043" s="45"/>
      <c r="FEC1043" s="45"/>
      <c r="FED1043" s="45"/>
      <c r="FEE1043" s="45"/>
      <c r="FEF1043" s="45"/>
      <c r="FEG1043" s="45"/>
      <c r="FEH1043" s="45"/>
      <c r="FEI1043" s="45"/>
      <c r="FEJ1043" s="45"/>
      <c r="FEK1043" s="45"/>
      <c r="FEL1043" s="45"/>
      <c r="FEM1043" s="45"/>
      <c r="FEN1043" s="45"/>
      <c r="FEO1043" s="45"/>
      <c r="FEP1043" s="45"/>
      <c r="FEQ1043" s="45"/>
      <c r="FER1043" s="45"/>
      <c r="FES1043" s="45"/>
      <c r="FET1043" s="45"/>
      <c r="FEU1043" s="45"/>
      <c r="FEV1043" s="45"/>
      <c r="FEW1043" s="45"/>
      <c r="FEX1043" s="45"/>
      <c r="FEY1043" s="45"/>
      <c r="FEZ1043" s="45"/>
      <c r="FFA1043" s="45"/>
      <c r="FFB1043" s="45"/>
      <c r="FFC1043" s="45"/>
      <c r="FFD1043" s="45"/>
      <c r="FFE1043" s="45"/>
      <c r="FFF1043" s="45"/>
      <c r="FFG1043" s="45"/>
      <c r="FFH1043" s="45"/>
      <c r="FFI1043" s="45"/>
      <c r="FFJ1043" s="45"/>
      <c r="FFK1043" s="45"/>
      <c r="FFL1043" s="45"/>
      <c r="FFM1043" s="45"/>
      <c r="FFN1043" s="45"/>
      <c r="FFO1043" s="45"/>
      <c r="FFP1043" s="45"/>
      <c r="FFQ1043" s="45"/>
      <c r="FFR1043" s="45"/>
      <c r="FFS1043" s="45"/>
      <c r="FFT1043" s="45"/>
      <c r="FFU1043" s="45"/>
      <c r="FFV1043" s="45"/>
      <c r="FFW1043" s="45"/>
      <c r="FFX1043" s="45"/>
      <c r="FFY1043" s="45"/>
      <c r="FFZ1043" s="45"/>
      <c r="FGA1043" s="45"/>
      <c r="FGB1043" s="45"/>
      <c r="FGC1043" s="45"/>
      <c r="FGD1043" s="45"/>
      <c r="FGE1043" s="45"/>
      <c r="FGF1043" s="45"/>
      <c r="FGG1043" s="45"/>
      <c r="FGH1043" s="45"/>
      <c r="FGI1043" s="45"/>
      <c r="FGJ1043" s="45"/>
      <c r="FGK1043" s="45"/>
      <c r="FGL1043" s="45"/>
      <c r="FGM1043" s="45"/>
      <c r="FGN1043" s="45"/>
      <c r="FGO1043" s="45"/>
      <c r="FGP1043" s="45"/>
      <c r="FGQ1043" s="45"/>
      <c r="FGR1043" s="45"/>
      <c r="FGS1043" s="45"/>
      <c r="FGT1043" s="45"/>
      <c r="FGU1043" s="45"/>
      <c r="FGV1043" s="45"/>
      <c r="FGW1043" s="45"/>
      <c r="FGX1043" s="45"/>
      <c r="FGY1043" s="45"/>
      <c r="FGZ1043" s="45"/>
      <c r="FHA1043" s="45"/>
      <c r="FHB1043" s="45"/>
      <c r="FHC1043" s="45"/>
      <c r="FHD1043" s="45"/>
      <c r="FHE1043" s="45"/>
      <c r="FHF1043" s="45"/>
      <c r="FHG1043" s="45"/>
      <c r="FHH1043" s="45"/>
      <c r="FHI1043" s="45"/>
      <c r="FHJ1043" s="45"/>
      <c r="FHK1043" s="45"/>
      <c r="FHL1043" s="45"/>
      <c r="FHM1043" s="45"/>
      <c r="FHN1043" s="45"/>
      <c r="FHO1043" s="45"/>
      <c r="FHP1043" s="45"/>
      <c r="FHQ1043" s="45"/>
      <c r="FHR1043" s="45"/>
      <c r="FHS1043" s="45"/>
      <c r="FHT1043" s="45"/>
      <c r="FHU1043" s="45"/>
      <c r="FHV1043" s="45"/>
      <c r="FHW1043" s="45"/>
      <c r="FHX1043" s="45"/>
      <c r="FHY1043" s="45"/>
      <c r="FHZ1043" s="45"/>
      <c r="FIA1043" s="45"/>
      <c r="FIB1043" s="45"/>
      <c r="FIC1043" s="45"/>
      <c r="FID1043" s="45"/>
      <c r="FIE1043" s="45"/>
      <c r="FIF1043" s="45"/>
      <c r="FIG1043" s="45"/>
      <c r="FIH1043" s="45"/>
      <c r="FII1043" s="45"/>
      <c r="FIJ1043" s="45"/>
      <c r="FIK1043" s="45"/>
      <c r="FIL1043" s="45"/>
      <c r="FIM1043" s="45"/>
      <c r="FIN1043" s="45"/>
      <c r="FIO1043" s="45"/>
      <c r="FIP1043" s="45"/>
      <c r="FIQ1043" s="45"/>
      <c r="FIR1043" s="45"/>
      <c r="FIS1043" s="45"/>
      <c r="FIT1043" s="45"/>
      <c r="FIU1043" s="45"/>
      <c r="FIV1043" s="45"/>
      <c r="FIW1043" s="45"/>
      <c r="FIX1043" s="45"/>
      <c r="FIY1043" s="45"/>
      <c r="FIZ1043" s="45"/>
      <c r="FJA1043" s="45"/>
      <c r="FJB1043" s="45"/>
      <c r="FJC1043" s="45"/>
      <c r="FJD1043" s="45"/>
      <c r="FJE1043" s="45"/>
      <c r="FJF1043" s="45"/>
      <c r="FJG1043" s="45"/>
      <c r="FJH1043" s="45"/>
      <c r="FJI1043" s="45"/>
      <c r="FJJ1043" s="45"/>
      <c r="FJK1043" s="45"/>
      <c r="FJL1043" s="45"/>
      <c r="FJM1043" s="45"/>
      <c r="FJN1043" s="45"/>
      <c r="FJO1043" s="45"/>
      <c r="FJP1043" s="45"/>
      <c r="FJQ1043" s="45"/>
      <c r="FJR1043" s="45"/>
      <c r="FJS1043" s="45"/>
      <c r="FJT1043" s="45"/>
      <c r="FJU1043" s="45"/>
      <c r="FJV1043" s="45"/>
      <c r="FJW1043" s="45"/>
      <c r="FJX1043" s="45"/>
      <c r="FJY1043" s="45"/>
      <c r="FJZ1043" s="45"/>
      <c r="FKA1043" s="45"/>
      <c r="FKB1043" s="45"/>
      <c r="FKC1043" s="45"/>
      <c r="FKD1043" s="45"/>
      <c r="FKE1043" s="45"/>
      <c r="FKF1043" s="45"/>
      <c r="FKG1043" s="45"/>
      <c r="FKH1043" s="45"/>
      <c r="FKI1043" s="45"/>
      <c r="FKJ1043" s="45"/>
      <c r="FKK1043" s="45"/>
      <c r="FKL1043" s="45"/>
      <c r="FKM1043" s="45"/>
      <c r="FKN1043" s="45"/>
      <c r="FKO1043" s="45"/>
      <c r="FKP1043" s="45"/>
      <c r="FKQ1043" s="45"/>
      <c r="FKR1043" s="45"/>
      <c r="FKS1043" s="45"/>
      <c r="FKT1043" s="45"/>
      <c r="FKU1043" s="45"/>
      <c r="FKV1043" s="45"/>
      <c r="FKW1043" s="45"/>
      <c r="FKX1043" s="45"/>
      <c r="FKY1043" s="45"/>
      <c r="FKZ1043" s="45"/>
      <c r="FLA1043" s="45"/>
      <c r="FLB1043" s="45"/>
      <c r="FLC1043" s="45"/>
      <c r="FLD1043" s="45"/>
      <c r="FLE1043" s="45"/>
      <c r="FLF1043" s="45"/>
      <c r="FLG1043" s="45"/>
      <c r="FLH1043" s="45"/>
      <c r="FLI1043" s="45"/>
      <c r="FLJ1043" s="45"/>
      <c r="FLK1043" s="45"/>
      <c r="FLL1043" s="45"/>
      <c r="FLM1043" s="45"/>
      <c r="FLN1043" s="45"/>
      <c r="FLO1043" s="45"/>
      <c r="FLP1043" s="45"/>
      <c r="FLQ1043" s="45"/>
      <c r="FLR1043" s="45"/>
      <c r="FLS1043" s="45"/>
      <c r="FLT1043" s="45"/>
      <c r="FLU1043" s="45"/>
      <c r="FLV1043" s="45"/>
      <c r="FLW1043" s="45"/>
      <c r="FLX1043" s="45"/>
      <c r="FLY1043" s="45"/>
      <c r="FLZ1043" s="45"/>
      <c r="FMA1043" s="45"/>
      <c r="FMB1043" s="45"/>
      <c r="FMC1043" s="45"/>
      <c r="FMD1043" s="45"/>
      <c r="FME1043" s="45"/>
      <c r="FMF1043" s="45"/>
      <c r="FMG1043" s="45"/>
      <c r="FMH1043" s="45"/>
      <c r="FMI1043" s="45"/>
      <c r="FMJ1043" s="45"/>
      <c r="FMK1043" s="45"/>
      <c r="FML1043" s="45"/>
      <c r="FMM1043" s="45"/>
      <c r="FMN1043" s="45"/>
      <c r="FMO1043" s="45"/>
      <c r="FMP1043" s="45"/>
      <c r="FMQ1043" s="45"/>
      <c r="FMR1043" s="45"/>
      <c r="FMS1043" s="45"/>
      <c r="FMT1043" s="45"/>
      <c r="FMU1043" s="45"/>
      <c r="FMV1043" s="45"/>
      <c r="FMW1043" s="45"/>
      <c r="FMX1043" s="45"/>
      <c r="FMY1043" s="45"/>
      <c r="FMZ1043" s="45"/>
      <c r="FNA1043" s="45"/>
      <c r="FNB1043" s="45"/>
      <c r="FNC1043" s="45"/>
      <c r="FND1043" s="45"/>
      <c r="FNE1043" s="45"/>
      <c r="FNF1043" s="45"/>
      <c r="FNG1043" s="45"/>
      <c r="FNH1043" s="45"/>
      <c r="FNI1043" s="45"/>
      <c r="FNJ1043" s="45"/>
      <c r="FNK1043" s="45"/>
      <c r="FNL1043" s="45"/>
      <c r="FNM1043" s="45"/>
      <c r="FNN1043" s="45"/>
      <c r="FNO1043" s="45"/>
      <c r="FNP1043" s="45"/>
      <c r="FNQ1043" s="45"/>
      <c r="FNR1043" s="45"/>
      <c r="FNS1043" s="45"/>
      <c r="FNT1043" s="45"/>
      <c r="FNU1043" s="45"/>
      <c r="FNV1043" s="45"/>
      <c r="FNW1043" s="45"/>
      <c r="FNX1043" s="45"/>
      <c r="FNY1043" s="45"/>
      <c r="FNZ1043" s="45"/>
      <c r="FOA1043" s="45"/>
      <c r="FOB1043" s="45"/>
      <c r="FOC1043" s="45"/>
      <c r="FOD1043" s="45"/>
      <c r="FOE1043" s="45"/>
      <c r="FOF1043" s="45"/>
      <c r="FOG1043" s="45"/>
      <c r="FOH1043" s="45"/>
      <c r="FOI1043" s="45"/>
      <c r="FOJ1043" s="45"/>
      <c r="FOK1043" s="45"/>
      <c r="FOL1043" s="45"/>
      <c r="FOM1043" s="45"/>
      <c r="FON1043" s="45"/>
      <c r="FOO1043" s="45"/>
      <c r="FOP1043" s="45"/>
      <c r="FOQ1043" s="45"/>
      <c r="FOR1043" s="45"/>
      <c r="FOS1043" s="45"/>
      <c r="FOT1043" s="45"/>
      <c r="FOU1043" s="45"/>
      <c r="FOV1043" s="45"/>
      <c r="FOW1043" s="45"/>
      <c r="FOX1043" s="45"/>
      <c r="FOY1043" s="45"/>
      <c r="FOZ1043" s="45"/>
      <c r="FPA1043" s="45"/>
      <c r="FPB1043" s="45"/>
      <c r="FPC1043" s="45"/>
      <c r="FPD1043" s="45"/>
      <c r="FPE1043" s="45"/>
      <c r="FPF1043" s="45"/>
      <c r="FPG1043" s="45"/>
      <c r="FPH1043" s="45"/>
      <c r="FPI1043" s="45"/>
      <c r="FPJ1043" s="45"/>
      <c r="FPK1043" s="45"/>
      <c r="FPL1043" s="45"/>
      <c r="FPM1043" s="45"/>
      <c r="FPN1043" s="45"/>
      <c r="FPO1043" s="45"/>
      <c r="FPP1043" s="45"/>
      <c r="FPQ1043" s="45"/>
      <c r="FPR1043" s="45"/>
      <c r="FPS1043" s="45"/>
      <c r="FPT1043" s="45"/>
      <c r="FPU1043" s="45"/>
      <c r="FPV1043" s="45"/>
      <c r="FPW1043" s="45"/>
      <c r="FPX1043" s="45"/>
      <c r="FPY1043" s="45"/>
      <c r="FPZ1043" s="45"/>
      <c r="FQA1043" s="45"/>
      <c r="FQB1043" s="45"/>
      <c r="FQC1043" s="45"/>
      <c r="FQD1043" s="45"/>
      <c r="FQE1043" s="45"/>
      <c r="FQF1043" s="45"/>
      <c r="FQG1043" s="45"/>
      <c r="FQH1043" s="45"/>
      <c r="FQI1043" s="45"/>
      <c r="FQJ1043" s="45"/>
      <c r="FQK1043" s="45"/>
      <c r="FQL1043" s="45"/>
      <c r="FQM1043" s="45"/>
      <c r="FQN1043" s="45"/>
      <c r="FQO1043" s="45"/>
      <c r="FQP1043" s="45"/>
      <c r="FQQ1043" s="45"/>
      <c r="FQR1043" s="45"/>
      <c r="FQS1043" s="45"/>
      <c r="FQT1043" s="45"/>
      <c r="FQU1043" s="45"/>
      <c r="FQV1043" s="45"/>
      <c r="FQW1043" s="45"/>
      <c r="FQX1043" s="45"/>
      <c r="FQY1043" s="45"/>
      <c r="FQZ1043" s="45"/>
      <c r="FRA1043" s="45"/>
      <c r="FRB1043" s="45"/>
      <c r="FRC1043" s="45"/>
      <c r="FRD1043" s="45"/>
      <c r="FRE1043" s="45"/>
      <c r="FRF1043" s="45"/>
      <c r="FRG1043" s="45"/>
      <c r="FRH1043" s="45"/>
      <c r="FRI1043" s="45"/>
      <c r="FRJ1043" s="45"/>
      <c r="FRK1043" s="45"/>
      <c r="FRL1043" s="45"/>
      <c r="FRM1043" s="45"/>
      <c r="FRN1043" s="45"/>
      <c r="FRO1043" s="45"/>
      <c r="FRP1043" s="45"/>
      <c r="FRQ1043" s="45"/>
      <c r="FRR1043" s="45"/>
      <c r="FRS1043" s="45"/>
      <c r="FRT1043" s="45"/>
      <c r="FRU1043" s="45"/>
      <c r="FRV1043" s="45"/>
      <c r="FRW1043" s="45"/>
      <c r="FRX1043" s="45"/>
      <c r="FRY1043" s="45"/>
      <c r="FRZ1043" s="45"/>
      <c r="FSA1043" s="45"/>
      <c r="FSB1043" s="45"/>
      <c r="FSC1043" s="45"/>
      <c r="FSD1043" s="45"/>
      <c r="FSE1043" s="45"/>
      <c r="FSF1043" s="45"/>
      <c r="FSG1043" s="45"/>
      <c r="FSH1043" s="45"/>
      <c r="FSI1043" s="45"/>
      <c r="FSJ1043" s="45"/>
      <c r="FSK1043" s="45"/>
      <c r="FSL1043" s="45"/>
      <c r="FSM1043" s="45"/>
      <c r="FSN1043" s="45"/>
      <c r="FSO1043" s="45"/>
      <c r="FSP1043" s="45"/>
      <c r="FSQ1043" s="45"/>
      <c r="FSR1043" s="45"/>
      <c r="FSS1043" s="45"/>
      <c r="FST1043" s="45"/>
      <c r="FSU1043" s="45"/>
      <c r="FSV1043" s="45"/>
      <c r="FSW1043" s="45"/>
      <c r="FSX1043" s="45"/>
      <c r="FSY1043" s="45"/>
      <c r="FSZ1043" s="45"/>
      <c r="FTA1043" s="45"/>
      <c r="FTB1043" s="45"/>
      <c r="FTC1043" s="45"/>
      <c r="FTD1043" s="45"/>
      <c r="FTE1043" s="45"/>
      <c r="FTF1043" s="45"/>
      <c r="FTG1043" s="45"/>
      <c r="FTH1043" s="45"/>
      <c r="FTI1043" s="45"/>
      <c r="FTJ1043" s="45"/>
      <c r="FTK1043" s="45"/>
      <c r="FTL1043" s="45"/>
      <c r="FTM1043" s="45"/>
      <c r="FTN1043" s="45"/>
      <c r="FTO1043" s="45"/>
      <c r="FTP1043" s="45"/>
      <c r="FTQ1043" s="45"/>
      <c r="FTR1043" s="45"/>
      <c r="FTS1043" s="45"/>
      <c r="FTT1043" s="45"/>
      <c r="FTU1043" s="45"/>
      <c r="FTV1043" s="45"/>
      <c r="FTW1043" s="45"/>
      <c r="FTX1043" s="45"/>
      <c r="FTY1043" s="45"/>
      <c r="FTZ1043" s="45"/>
      <c r="FUA1043" s="45"/>
      <c r="FUB1043" s="45"/>
      <c r="FUC1043" s="45"/>
      <c r="FUD1043" s="45"/>
      <c r="FUE1043" s="45"/>
      <c r="FUF1043" s="45"/>
      <c r="FUG1043" s="45"/>
      <c r="FUH1043" s="45"/>
      <c r="FUI1043" s="45"/>
      <c r="FUJ1043" s="45"/>
      <c r="FUK1043" s="45"/>
      <c r="FUL1043" s="45"/>
      <c r="FUM1043" s="45"/>
      <c r="FUN1043" s="45"/>
      <c r="FUO1043" s="45"/>
      <c r="FUP1043" s="45"/>
      <c r="FUQ1043" s="45"/>
      <c r="FUR1043" s="45"/>
      <c r="FUS1043" s="45"/>
      <c r="FUT1043" s="45"/>
      <c r="FUU1043" s="45"/>
      <c r="FUV1043" s="45"/>
      <c r="FUW1043" s="45"/>
      <c r="FUX1043" s="45"/>
      <c r="FUY1043" s="45"/>
      <c r="FUZ1043" s="45"/>
      <c r="FVA1043" s="45"/>
      <c r="FVB1043" s="45"/>
      <c r="FVC1043" s="45"/>
      <c r="FVD1043" s="45"/>
      <c r="FVE1043" s="45"/>
      <c r="FVF1043" s="45"/>
      <c r="FVG1043" s="45"/>
      <c r="FVH1043" s="45"/>
      <c r="FVI1043" s="45"/>
      <c r="FVJ1043" s="45"/>
      <c r="FVK1043" s="45"/>
      <c r="FVL1043" s="45"/>
      <c r="FVM1043" s="45"/>
      <c r="FVN1043" s="45"/>
      <c r="FVO1043" s="45"/>
      <c r="FVP1043" s="45"/>
      <c r="FVQ1043" s="45"/>
      <c r="FVR1043" s="45"/>
      <c r="FVS1043" s="45"/>
      <c r="FVT1043" s="45"/>
      <c r="FVU1043" s="45"/>
      <c r="FVV1043" s="45"/>
      <c r="FVW1043" s="45"/>
      <c r="FVX1043" s="45"/>
      <c r="FVY1043" s="45"/>
      <c r="FVZ1043" s="45"/>
      <c r="FWA1043" s="45"/>
      <c r="FWB1043" s="45"/>
      <c r="FWC1043" s="45"/>
      <c r="FWD1043" s="45"/>
      <c r="FWE1043" s="45"/>
      <c r="FWF1043" s="45"/>
      <c r="FWG1043" s="45"/>
      <c r="FWH1043" s="45"/>
      <c r="FWI1043" s="45"/>
      <c r="FWJ1043" s="45"/>
      <c r="FWK1043" s="45"/>
      <c r="FWL1043" s="45"/>
      <c r="FWM1043" s="45"/>
      <c r="FWN1043" s="45"/>
      <c r="FWO1043" s="45"/>
      <c r="FWP1043" s="45"/>
      <c r="FWQ1043" s="45"/>
      <c r="FWR1043" s="45"/>
      <c r="FWS1043" s="45"/>
      <c r="FWT1043" s="45"/>
      <c r="FWU1043" s="45"/>
      <c r="FWV1043" s="45"/>
      <c r="FWW1043" s="45"/>
      <c r="FWX1043" s="45"/>
      <c r="FWY1043" s="45"/>
      <c r="FWZ1043" s="45"/>
      <c r="FXA1043" s="45"/>
      <c r="FXB1043" s="45"/>
      <c r="FXC1043" s="45"/>
      <c r="FXD1043" s="45"/>
      <c r="FXE1043" s="45"/>
      <c r="FXF1043" s="45"/>
      <c r="FXG1043" s="45"/>
      <c r="FXH1043" s="45"/>
      <c r="FXI1043" s="45"/>
      <c r="FXJ1043" s="45"/>
      <c r="FXK1043" s="45"/>
      <c r="FXL1043" s="45"/>
      <c r="FXM1043" s="45"/>
      <c r="FXN1043" s="45"/>
      <c r="FXO1043" s="45"/>
      <c r="FXP1043" s="45"/>
      <c r="FXQ1043" s="45"/>
      <c r="FXR1043" s="45"/>
      <c r="FXS1043" s="45"/>
      <c r="FXT1043" s="45"/>
      <c r="FXU1043" s="45"/>
      <c r="FXV1043" s="45"/>
      <c r="FXW1043" s="45"/>
      <c r="FXX1043" s="45"/>
      <c r="FXY1043" s="45"/>
      <c r="FXZ1043" s="45"/>
      <c r="FYA1043" s="45"/>
      <c r="FYB1043" s="45"/>
      <c r="FYC1043" s="45"/>
      <c r="FYD1043" s="45"/>
      <c r="FYE1043" s="45"/>
      <c r="FYF1043" s="45"/>
      <c r="FYG1043" s="45"/>
      <c r="FYH1043" s="45"/>
      <c r="FYI1043" s="45"/>
      <c r="FYJ1043" s="45"/>
      <c r="FYK1043" s="45"/>
      <c r="FYL1043" s="45"/>
      <c r="FYM1043" s="45"/>
      <c r="FYN1043" s="45"/>
      <c r="FYO1043" s="45"/>
      <c r="FYP1043" s="45"/>
      <c r="FYQ1043" s="45"/>
      <c r="FYR1043" s="45"/>
      <c r="FYS1043" s="45"/>
      <c r="FYT1043" s="45"/>
      <c r="FYU1043" s="45"/>
      <c r="FYV1043" s="45"/>
      <c r="FYW1043" s="45"/>
      <c r="FYX1043" s="45"/>
      <c r="FYY1043" s="45"/>
      <c r="FYZ1043" s="45"/>
      <c r="FZA1043" s="45"/>
      <c r="FZB1043" s="45"/>
      <c r="FZC1043" s="45"/>
      <c r="FZD1043" s="45"/>
      <c r="FZE1043" s="45"/>
      <c r="FZF1043" s="45"/>
      <c r="FZG1043" s="45"/>
      <c r="FZH1043" s="45"/>
      <c r="FZI1043" s="45"/>
      <c r="FZJ1043" s="45"/>
      <c r="FZK1043" s="45"/>
      <c r="FZL1043" s="45"/>
      <c r="FZM1043" s="45"/>
      <c r="FZN1043" s="45"/>
      <c r="FZO1043" s="45"/>
      <c r="FZP1043" s="45"/>
      <c r="FZQ1043" s="45"/>
      <c r="FZR1043" s="45"/>
      <c r="FZS1043" s="45"/>
      <c r="FZT1043" s="45"/>
      <c r="FZU1043" s="45"/>
      <c r="FZV1043" s="45"/>
      <c r="FZW1043" s="45"/>
      <c r="FZX1043" s="45"/>
      <c r="FZY1043" s="45"/>
      <c r="FZZ1043" s="45"/>
      <c r="GAA1043" s="45"/>
      <c r="GAB1043" s="45"/>
      <c r="GAC1043" s="45"/>
      <c r="GAD1043" s="45"/>
      <c r="GAE1043" s="45"/>
      <c r="GAF1043" s="45"/>
      <c r="GAG1043" s="45"/>
      <c r="GAH1043" s="45"/>
      <c r="GAI1043" s="45"/>
      <c r="GAJ1043" s="45"/>
      <c r="GAK1043" s="45"/>
      <c r="GAL1043" s="45"/>
      <c r="GAM1043" s="45"/>
      <c r="GAN1043" s="45"/>
      <c r="GAO1043" s="45"/>
      <c r="GAP1043" s="45"/>
      <c r="GAQ1043" s="45"/>
      <c r="GAR1043" s="45"/>
      <c r="GAS1043" s="45"/>
      <c r="GAT1043" s="45"/>
      <c r="GAU1043" s="45"/>
      <c r="GAV1043" s="45"/>
      <c r="GAW1043" s="45"/>
      <c r="GAX1043" s="45"/>
      <c r="GAY1043" s="45"/>
      <c r="GAZ1043" s="45"/>
      <c r="GBA1043" s="45"/>
      <c r="GBB1043" s="45"/>
      <c r="GBC1043" s="45"/>
      <c r="GBD1043" s="45"/>
      <c r="GBE1043" s="45"/>
      <c r="GBF1043" s="45"/>
      <c r="GBG1043" s="45"/>
      <c r="GBH1043" s="45"/>
      <c r="GBI1043" s="45"/>
      <c r="GBJ1043" s="45"/>
      <c r="GBK1043" s="45"/>
      <c r="GBL1043" s="45"/>
      <c r="GBM1043" s="45"/>
      <c r="GBN1043" s="45"/>
      <c r="GBO1043" s="45"/>
      <c r="GBP1043" s="45"/>
      <c r="GBQ1043" s="45"/>
      <c r="GBR1043" s="45"/>
      <c r="GBS1043" s="45"/>
      <c r="GBT1043" s="45"/>
      <c r="GBU1043" s="45"/>
      <c r="GBV1043" s="45"/>
      <c r="GBW1043" s="45"/>
      <c r="GBX1043" s="45"/>
      <c r="GBY1043" s="45"/>
      <c r="GBZ1043" s="45"/>
      <c r="GCA1043" s="45"/>
      <c r="GCB1043" s="45"/>
      <c r="GCC1043" s="45"/>
      <c r="GCD1043" s="45"/>
      <c r="GCE1043" s="45"/>
      <c r="GCF1043" s="45"/>
      <c r="GCG1043" s="45"/>
      <c r="GCH1043" s="45"/>
      <c r="GCI1043" s="45"/>
      <c r="GCJ1043" s="45"/>
      <c r="GCK1043" s="45"/>
      <c r="GCL1043" s="45"/>
      <c r="GCM1043" s="45"/>
      <c r="GCN1043" s="45"/>
      <c r="GCO1043" s="45"/>
      <c r="GCP1043" s="45"/>
      <c r="GCQ1043" s="45"/>
      <c r="GCR1043" s="45"/>
      <c r="GCS1043" s="45"/>
      <c r="GCT1043" s="45"/>
      <c r="GCU1043" s="45"/>
      <c r="GCV1043" s="45"/>
      <c r="GCW1043" s="45"/>
      <c r="GCX1043" s="45"/>
      <c r="GCY1043" s="45"/>
      <c r="GCZ1043" s="45"/>
      <c r="GDA1043" s="45"/>
      <c r="GDB1043" s="45"/>
      <c r="GDC1043" s="45"/>
      <c r="GDD1043" s="45"/>
      <c r="GDE1043" s="45"/>
      <c r="GDF1043" s="45"/>
      <c r="GDG1043" s="45"/>
      <c r="GDH1043" s="45"/>
      <c r="GDI1043" s="45"/>
      <c r="GDJ1043" s="45"/>
      <c r="GDK1043" s="45"/>
      <c r="GDL1043" s="45"/>
      <c r="GDM1043" s="45"/>
      <c r="GDN1043" s="45"/>
      <c r="GDO1043" s="45"/>
      <c r="GDP1043" s="45"/>
      <c r="GDQ1043" s="45"/>
      <c r="GDR1043" s="45"/>
      <c r="GDS1043" s="45"/>
      <c r="GDT1043" s="45"/>
      <c r="GDU1043" s="45"/>
      <c r="GDV1043" s="45"/>
      <c r="GDW1043" s="45"/>
      <c r="GDX1043" s="45"/>
      <c r="GDY1043" s="45"/>
      <c r="GDZ1043" s="45"/>
      <c r="GEA1043" s="45"/>
      <c r="GEB1043" s="45"/>
      <c r="GEC1043" s="45"/>
      <c r="GED1043" s="45"/>
      <c r="GEE1043" s="45"/>
      <c r="GEF1043" s="45"/>
      <c r="GEG1043" s="45"/>
      <c r="GEH1043" s="45"/>
      <c r="GEI1043" s="45"/>
      <c r="GEJ1043" s="45"/>
      <c r="GEK1043" s="45"/>
      <c r="GEL1043" s="45"/>
      <c r="GEM1043" s="45"/>
      <c r="GEN1043" s="45"/>
      <c r="GEO1043" s="45"/>
      <c r="GEP1043" s="45"/>
      <c r="GEQ1043" s="45"/>
      <c r="GER1043" s="45"/>
      <c r="GES1043" s="45"/>
      <c r="GET1043" s="45"/>
      <c r="GEU1043" s="45"/>
      <c r="GEV1043" s="45"/>
      <c r="GEW1043" s="45"/>
      <c r="GEX1043" s="45"/>
      <c r="GEY1043" s="45"/>
      <c r="GEZ1043" s="45"/>
      <c r="GFA1043" s="45"/>
      <c r="GFB1043" s="45"/>
      <c r="GFC1043" s="45"/>
      <c r="GFD1043" s="45"/>
      <c r="GFE1043" s="45"/>
      <c r="GFF1043" s="45"/>
      <c r="GFG1043" s="45"/>
      <c r="GFH1043" s="45"/>
      <c r="GFI1043" s="45"/>
      <c r="GFJ1043" s="45"/>
      <c r="GFK1043" s="45"/>
      <c r="GFL1043" s="45"/>
      <c r="GFM1043" s="45"/>
      <c r="GFN1043" s="45"/>
      <c r="GFO1043" s="45"/>
      <c r="GFP1043" s="45"/>
      <c r="GFQ1043" s="45"/>
      <c r="GFR1043" s="45"/>
      <c r="GFS1043" s="45"/>
      <c r="GFT1043" s="45"/>
      <c r="GFU1043" s="45"/>
      <c r="GFV1043" s="45"/>
      <c r="GFW1043" s="45"/>
      <c r="GFX1043" s="45"/>
      <c r="GFY1043" s="45"/>
      <c r="GFZ1043" s="45"/>
      <c r="GGA1043" s="45"/>
      <c r="GGB1043" s="45"/>
      <c r="GGC1043" s="45"/>
      <c r="GGD1043" s="45"/>
      <c r="GGE1043" s="45"/>
      <c r="GGF1043" s="45"/>
      <c r="GGG1043" s="45"/>
      <c r="GGH1043" s="45"/>
      <c r="GGI1043" s="45"/>
      <c r="GGJ1043" s="45"/>
      <c r="GGK1043" s="45"/>
      <c r="GGL1043" s="45"/>
      <c r="GGM1043" s="45"/>
      <c r="GGN1043" s="45"/>
      <c r="GGO1043" s="45"/>
      <c r="GGP1043" s="45"/>
      <c r="GGQ1043" s="45"/>
      <c r="GGR1043" s="45"/>
      <c r="GGS1043" s="45"/>
      <c r="GGT1043" s="45"/>
      <c r="GGU1043" s="45"/>
      <c r="GGV1043" s="45"/>
      <c r="GGW1043" s="45"/>
      <c r="GGX1043" s="45"/>
      <c r="GGY1043" s="45"/>
      <c r="GGZ1043" s="45"/>
      <c r="GHA1043" s="45"/>
      <c r="GHB1043" s="45"/>
      <c r="GHC1043" s="45"/>
      <c r="GHD1043" s="45"/>
      <c r="GHE1043" s="45"/>
      <c r="GHF1043" s="45"/>
      <c r="GHG1043" s="45"/>
      <c r="GHH1043" s="45"/>
      <c r="GHI1043" s="45"/>
      <c r="GHJ1043" s="45"/>
      <c r="GHK1043" s="45"/>
      <c r="GHL1043" s="45"/>
      <c r="GHM1043" s="45"/>
      <c r="GHN1043" s="45"/>
      <c r="GHO1043" s="45"/>
      <c r="GHP1043" s="45"/>
      <c r="GHQ1043" s="45"/>
      <c r="GHR1043" s="45"/>
      <c r="GHS1043" s="45"/>
      <c r="GHT1043" s="45"/>
      <c r="GHU1043" s="45"/>
      <c r="GHV1043" s="45"/>
      <c r="GHW1043" s="45"/>
      <c r="GHX1043" s="45"/>
      <c r="GHY1043" s="45"/>
      <c r="GHZ1043" s="45"/>
      <c r="GIA1043" s="45"/>
      <c r="GIB1043" s="45"/>
      <c r="GIC1043" s="45"/>
      <c r="GID1043" s="45"/>
      <c r="GIE1043" s="45"/>
      <c r="GIF1043" s="45"/>
      <c r="GIG1043" s="45"/>
      <c r="GIH1043" s="45"/>
      <c r="GII1043" s="45"/>
      <c r="GIJ1043" s="45"/>
      <c r="GIK1043" s="45"/>
      <c r="GIL1043" s="45"/>
      <c r="GIM1043" s="45"/>
      <c r="GIN1043" s="45"/>
      <c r="GIO1043" s="45"/>
      <c r="GIP1043" s="45"/>
      <c r="GIQ1043" s="45"/>
      <c r="GIR1043" s="45"/>
      <c r="GIS1043" s="45"/>
      <c r="GIT1043" s="45"/>
      <c r="GIU1043" s="45"/>
      <c r="GIV1043" s="45"/>
      <c r="GIW1043" s="45"/>
      <c r="GIX1043" s="45"/>
      <c r="GIY1043" s="45"/>
      <c r="GIZ1043" s="45"/>
      <c r="GJA1043" s="45"/>
      <c r="GJB1043" s="45"/>
      <c r="GJC1043" s="45"/>
      <c r="GJD1043" s="45"/>
      <c r="GJE1043" s="45"/>
      <c r="GJF1043" s="45"/>
      <c r="GJG1043" s="45"/>
      <c r="GJH1043" s="45"/>
      <c r="GJI1043" s="45"/>
      <c r="GJJ1043" s="45"/>
      <c r="GJK1043" s="45"/>
      <c r="GJL1043" s="45"/>
      <c r="GJM1043" s="45"/>
      <c r="GJN1043" s="45"/>
      <c r="GJO1043" s="45"/>
      <c r="GJP1043" s="45"/>
      <c r="GJQ1043" s="45"/>
      <c r="GJR1043" s="45"/>
      <c r="GJS1043" s="45"/>
      <c r="GJT1043" s="45"/>
      <c r="GJU1043" s="45"/>
      <c r="GJV1043" s="45"/>
      <c r="GJW1043" s="45"/>
      <c r="GJX1043" s="45"/>
      <c r="GJY1043" s="45"/>
      <c r="GJZ1043" s="45"/>
      <c r="GKA1043" s="45"/>
      <c r="GKB1043" s="45"/>
      <c r="GKC1043" s="45"/>
      <c r="GKD1043" s="45"/>
      <c r="GKE1043" s="45"/>
      <c r="GKF1043" s="45"/>
      <c r="GKG1043" s="45"/>
      <c r="GKH1043" s="45"/>
      <c r="GKI1043" s="45"/>
      <c r="GKJ1043" s="45"/>
      <c r="GKK1043" s="45"/>
      <c r="GKL1043" s="45"/>
      <c r="GKM1043" s="45"/>
      <c r="GKN1043" s="45"/>
      <c r="GKO1043" s="45"/>
      <c r="GKP1043" s="45"/>
      <c r="GKQ1043" s="45"/>
      <c r="GKR1043" s="45"/>
      <c r="GKS1043" s="45"/>
      <c r="GKT1043" s="45"/>
      <c r="GKU1043" s="45"/>
      <c r="GKV1043" s="45"/>
      <c r="GKW1043" s="45"/>
      <c r="GKX1043" s="45"/>
      <c r="GKY1043" s="45"/>
      <c r="GKZ1043" s="45"/>
      <c r="GLA1043" s="45"/>
      <c r="GLB1043" s="45"/>
      <c r="GLC1043" s="45"/>
      <c r="GLD1043" s="45"/>
      <c r="GLE1043" s="45"/>
      <c r="GLF1043" s="45"/>
      <c r="GLG1043" s="45"/>
      <c r="GLH1043" s="45"/>
      <c r="GLI1043" s="45"/>
      <c r="GLJ1043" s="45"/>
      <c r="GLK1043" s="45"/>
      <c r="GLL1043" s="45"/>
      <c r="GLM1043" s="45"/>
      <c r="GLN1043" s="45"/>
      <c r="GLO1043" s="45"/>
      <c r="GLP1043" s="45"/>
      <c r="GLQ1043" s="45"/>
      <c r="GLR1043" s="45"/>
      <c r="GLS1043" s="45"/>
      <c r="GLT1043" s="45"/>
      <c r="GLU1043" s="45"/>
      <c r="GLV1043" s="45"/>
      <c r="GLW1043" s="45"/>
      <c r="GLX1043" s="45"/>
      <c r="GLY1043" s="45"/>
      <c r="GLZ1043" s="45"/>
      <c r="GMA1043" s="45"/>
      <c r="GMB1043" s="45"/>
      <c r="GMC1043" s="45"/>
      <c r="GMD1043" s="45"/>
      <c r="GME1043" s="45"/>
      <c r="GMF1043" s="45"/>
      <c r="GMG1043" s="45"/>
      <c r="GMH1043" s="45"/>
      <c r="GMI1043" s="45"/>
      <c r="GMJ1043" s="45"/>
      <c r="GMK1043" s="45"/>
      <c r="GML1043" s="45"/>
      <c r="GMM1043" s="45"/>
      <c r="GMN1043" s="45"/>
      <c r="GMO1043" s="45"/>
      <c r="GMP1043" s="45"/>
      <c r="GMQ1043" s="45"/>
      <c r="GMR1043" s="45"/>
      <c r="GMS1043" s="45"/>
      <c r="GMT1043" s="45"/>
      <c r="GMU1043" s="45"/>
      <c r="GMV1043" s="45"/>
      <c r="GMW1043" s="45"/>
      <c r="GMX1043" s="45"/>
      <c r="GMY1043" s="45"/>
      <c r="GMZ1043" s="45"/>
      <c r="GNA1043" s="45"/>
      <c r="GNB1043" s="45"/>
      <c r="GNC1043" s="45"/>
      <c r="GND1043" s="45"/>
      <c r="GNE1043" s="45"/>
      <c r="GNF1043" s="45"/>
      <c r="GNG1043" s="45"/>
      <c r="GNH1043" s="45"/>
      <c r="GNI1043" s="45"/>
      <c r="GNJ1043" s="45"/>
      <c r="GNK1043" s="45"/>
      <c r="GNL1043" s="45"/>
      <c r="GNM1043" s="45"/>
      <c r="GNN1043" s="45"/>
      <c r="GNO1043" s="45"/>
      <c r="GNP1043" s="45"/>
      <c r="GNQ1043" s="45"/>
      <c r="GNR1043" s="45"/>
      <c r="GNS1043" s="45"/>
      <c r="GNT1043" s="45"/>
      <c r="GNU1043" s="45"/>
      <c r="GNV1043" s="45"/>
      <c r="GNW1043" s="45"/>
      <c r="GNX1043" s="45"/>
      <c r="GNY1043" s="45"/>
      <c r="GNZ1043" s="45"/>
      <c r="GOA1043" s="45"/>
      <c r="GOB1043" s="45"/>
      <c r="GOC1043" s="45"/>
      <c r="GOD1043" s="45"/>
      <c r="GOE1043" s="45"/>
      <c r="GOF1043" s="45"/>
      <c r="GOG1043" s="45"/>
      <c r="GOH1043" s="45"/>
      <c r="GOI1043" s="45"/>
      <c r="GOJ1043" s="45"/>
      <c r="GOK1043" s="45"/>
      <c r="GOL1043" s="45"/>
      <c r="GOM1043" s="45"/>
      <c r="GON1043" s="45"/>
      <c r="GOO1043" s="45"/>
      <c r="GOP1043" s="45"/>
      <c r="GOQ1043" s="45"/>
      <c r="GOR1043" s="45"/>
      <c r="GOS1043" s="45"/>
      <c r="GOT1043" s="45"/>
      <c r="GOU1043" s="45"/>
      <c r="GOV1043" s="45"/>
      <c r="GOW1043" s="45"/>
      <c r="GOX1043" s="45"/>
      <c r="GOY1043" s="45"/>
      <c r="GOZ1043" s="45"/>
      <c r="GPA1043" s="45"/>
      <c r="GPB1043" s="45"/>
      <c r="GPC1043" s="45"/>
      <c r="GPD1043" s="45"/>
      <c r="GPE1043" s="45"/>
      <c r="GPF1043" s="45"/>
      <c r="GPG1043" s="45"/>
      <c r="GPH1043" s="45"/>
      <c r="GPI1043" s="45"/>
      <c r="GPJ1043" s="45"/>
      <c r="GPK1043" s="45"/>
      <c r="GPL1043" s="45"/>
      <c r="GPM1043" s="45"/>
      <c r="GPN1043" s="45"/>
      <c r="GPO1043" s="45"/>
      <c r="GPP1043" s="45"/>
      <c r="GPQ1043" s="45"/>
      <c r="GPR1043" s="45"/>
      <c r="GPS1043" s="45"/>
      <c r="GPT1043" s="45"/>
      <c r="GPU1043" s="45"/>
      <c r="GPV1043" s="45"/>
      <c r="GPW1043" s="45"/>
      <c r="GPX1043" s="45"/>
      <c r="GPY1043" s="45"/>
      <c r="GPZ1043" s="45"/>
      <c r="GQA1043" s="45"/>
      <c r="GQB1043" s="45"/>
      <c r="GQC1043" s="45"/>
      <c r="GQD1043" s="45"/>
      <c r="GQE1043" s="45"/>
      <c r="GQF1043" s="45"/>
      <c r="GQG1043" s="45"/>
      <c r="GQH1043" s="45"/>
      <c r="GQI1043" s="45"/>
      <c r="GQJ1043" s="45"/>
      <c r="GQK1043" s="45"/>
      <c r="GQL1043" s="45"/>
      <c r="GQM1043" s="45"/>
      <c r="GQN1043" s="45"/>
      <c r="GQO1043" s="45"/>
      <c r="GQP1043" s="45"/>
      <c r="GQQ1043" s="45"/>
      <c r="GQR1043" s="45"/>
      <c r="GQS1043" s="45"/>
      <c r="GQT1043" s="45"/>
      <c r="GQU1043" s="45"/>
      <c r="GQV1043" s="45"/>
      <c r="GQW1043" s="45"/>
      <c r="GQX1043" s="45"/>
      <c r="GQY1043" s="45"/>
      <c r="GQZ1043" s="45"/>
      <c r="GRA1043" s="45"/>
      <c r="GRB1043" s="45"/>
      <c r="GRC1043" s="45"/>
      <c r="GRD1043" s="45"/>
      <c r="GRE1043" s="45"/>
      <c r="GRF1043" s="45"/>
      <c r="GRG1043" s="45"/>
      <c r="GRH1043" s="45"/>
      <c r="GRI1043" s="45"/>
      <c r="GRJ1043" s="45"/>
      <c r="GRK1043" s="45"/>
      <c r="GRL1043" s="45"/>
      <c r="GRM1043" s="45"/>
      <c r="GRN1043" s="45"/>
      <c r="GRO1043" s="45"/>
      <c r="GRP1043" s="45"/>
      <c r="GRQ1043" s="45"/>
      <c r="GRR1043" s="45"/>
      <c r="GRS1043" s="45"/>
      <c r="GRT1043" s="45"/>
      <c r="GRU1043" s="45"/>
      <c r="GRV1043" s="45"/>
      <c r="GRW1043" s="45"/>
      <c r="GRX1043" s="45"/>
      <c r="GRY1043" s="45"/>
      <c r="GRZ1043" s="45"/>
      <c r="GSA1043" s="45"/>
      <c r="GSB1043" s="45"/>
      <c r="GSC1043" s="45"/>
      <c r="GSD1043" s="45"/>
      <c r="GSE1043" s="45"/>
      <c r="GSF1043" s="45"/>
      <c r="GSG1043" s="45"/>
      <c r="GSH1043" s="45"/>
      <c r="GSI1043" s="45"/>
      <c r="GSJ1043" s="45"/>
      <c r="GSK1043" s="45"/>
      <c r="GSL1043" s="45"/>
      <c r="GSM1043" s="45"/>
      <c r="GSN1043" s="45"/>
      <c r="GSO1043" s="45"/>
      <c r="GSP1043" s="45"/>
      <c r="GSQ1043" s="45"/>
      <c r="GSR1043" s="45"/>
      <c r="GSS1043" s="45"/>
      <c r="GST1043" s="45"/>
      <c r="GSU1043" s="45"/>
      <c r="GSV1043" s="45"/>
      <c r="GSW1043" s="45"/>
      <c r="GSX1043" s="45"/>
      <c r="GSY1043" s="45"/>
      <c r="GSZ1043" s="45"/>
      <c r="GTA1043" s="45"/>
      <c r="GTB1043" s="45"/>
      <c r="GTC1043" s="45"/>
      <c r="GTD1043" s="45"/>
      <c r="GTE1043" s="45"/>
      <c r="GTF1043" s="45"/>
      <c r="GTG1043" s="45"/>
      <c r="GTH1043" s="45"/>
      <c r="GTI1043" s="45"/>
      <c r="GTJ1043" s="45"/>
      <c r="GTK1043" s="45"/>
      <c r="GTL1043" s="45"/>
      <c r="GTM1043" s="45"/>
      <c r="GTN1043" s="45"/>
      <c r="GTO1043" s="45"/>
      <c r="GTP1043" s="45"/>
      <c r="GTQ1043" s="45"/>
      <c r="GTR1043" s="45"/>
      <c r="GTS1043" s="45"/>
      <c r="GTT1043" s="45"/>
      <c r="GTU1043" s="45"/>
      <c r="GTV1043" s="45"/>
      <c r="GTW1043" s="45"/>
      <c r="GTX1043" s="45"/>
      <c r="GTY1043" s="45"/>
      <c r="GTZ1043" s="45"/>
      <c r="GUA1043" s="45"/>
      <c r="GUB1043" s="45"/>
      <c r="GUC1043" s="45"/>
      <c r="GUD1043" s="45"/>
      <c r="GUE1043" s="45"/>
      <c r="GUF1043" s="45"/>
      <c r="GUG1043" s="45"/>
      <c r="GUH1043" s="45"/>
      <c r="GUI1043" s="45"/>
      <c r="GUJ1043" s="45"/>
      <c r="GUK1043" s="45"/>
      <c r="GUL1043" s="45"/>
      <c r="GUM1043" s="45"/>
      <c r="GUN1043" s="45"/>
      <c r="GUO1043" s="45"/>
      <c r="GUP1043" s="45"/>
      <c r="GUQ1043" s="45"/>
      <c r="GUR1043" s="45"/>
      <c r="GUS1043" s="45"/>
      <c r="GUT1043" s="45"/>
      <c r="GUU1043" s="45"/>
      <c r="GUV1043" s="45"/>
      <c r="GUW1043" s="45"/>
      <c r="GUX1043" s="45"/>
      <c r="GUY1043" s="45"/>
      <c r="GUZ1043" s="45"/>
      <c r="GVA1043" s="45"/>
      <c r="GVB1043" s="45"/>
      <c r="GVC1043" s="45"/>
      <c r="GVD1043" s="45"/>
      <c r="GVE1043" s="45"/>
      <c r="GVF1043" s="45"/>
      <c r="GVG1043" s="45"/>
      <c r="GVH1043" s="45"/>
      <c r="GVI1043" s="45"/>
      <c r="GVJ1043" s="45"/>
      <c r="GVK1043" s="45"/>
      <c r="GVL1043" s="45"/>
      <c r="GVM1043" s="45"/>
      <c r="GVN1043" s="45"/>
      <c r="GVO1043" s="45"/>
      <c r="GVP1043" s="45"/>
      <c r="GVQ1043" s="45"/>
      <c r="GVR1043" s="45"/>
      <c r="GVS1043" s="45"/>
      <c r="GVT1043" s="45"/>
      <c r="GVU1043" s="45"/>
      <c r="GVV1043" s="45"/>
      <c r="GVW1043" s="45"/>
      <c r="GVX1043" s="45"/>
      <c r="GVY1043" s="45"/>
      <c r="GVZ1043" s="45"/>
      <c r="GWA1043" s="45"/>
      <c r="GWB1043" s="45"/>
      <c r="GWC1043" s="45"/>
      <c r="GWD1043" s="45"/>
      <c r="GWE1043" s="45"/>
      <c r="GWF1043" s="45"/>
      <c r="GWG1043" s="45"/>
      <c r="GWH1043" s="45"/>
      <c r="GWI1043" s="45"/>
      <c r="GWJ1043" s="45"/>
      <c r="GWK1043" s="45"/>
      <c r="GWL1043" s="45"/>
      <c r="GWM1043" s="45"/>
      <c r="GWN1043" s="45"/>
      <c r="GWO1043" s="45"/>
      <c r="GWP1043" s="45"/>
      <c r="GWQ1043" s="45"/>
      <c r="GWR1043" s="45"/>
      <c r="GWS1043" s="45"/>
      <c r="GWT1043" s="45"/>
      <c r="GWU1043" s="45"/>
      <c r="GWV1043" s="45"/>
      <c r="GWW1043" s="45"/>
      <c r="GWX1043" s="45"/>
      <c r="GWY1043" s="45"/>
      <c r="GWZ1043" s="45"/>
      <c r="GXA1043" s="45"/>
      <c r="GXB1043" s="45"/>
      <c r="GXC1043" s="45"/>
      <c r="GXD1043" s="45"/>
      <c r="GXE1043" s="45"/>
      <c r="GXF1043" s="45"/>
      <c r="GXG1043" s="45"/>
      <c r="GXH1043" s="45"/>
      <c r="GXI1043" s="45"/>
      <c r="GXJ1043" s="45"/>
      <c r="GXK1043" s="45"/>
      <c r="GXL1043" s="45"/>
      <c r="GXM1043" s="45"/>
      <c r="GXN1043" s="45"/>
      <c r="GXO1043" s="45"/>
      <c r="GXP1043" s="45"/>
      <c r="GXQ1043" s="45"/>
      <c r="GXR1043" s="45"/>
      <c r="GXS1043" s="45"/>
      <c r="GXT1043" s="45"/>
      <c r="GXU1043" s="45"/>
      <c r="GXV1043" s="45"/>
      <c r="GXW1043" s="45"/>
      <c r="GXX1043" s="45"/>
      <c r="GXY1043" s="45"/>
      <c r="GXZ1043" s="45"/>
      <c r="GYA1043" s="45"/>
      <c r="GYB1043" s="45"/>
      <c r="GYC1043" s="45"/>
      <c r="GYD1043" s="45"/>
      <c r="GYE1043" s="45"/>
      <c r="GYF1043" s="45"/>
      <c r="GYG1043" s="45"/>
      <c r="GYH1043" s="45"/>
      <c r="GYI1043" s="45"/>
      <c r="GYJ1043" s="45"/>
      <c r="GYK1043" s="45"/>
      <c r="GYL1043" s="45"/>
      <c r="GYM1043" s="45"/>
      <c r="GYN1043" s="45"/>
      <c r="GYO1043" s="45"/>
      <c r="GYP1043" s="45"/>
      <c r="GYQ1043" s="45"/>
      <c r="GYR1043" s="45"/>
      <c r="GYS1043" s="45"/>
      <c r="GYT1043" s="45"/>
      <c r="GYU1043" s="45"/>
      <c r="GYV1043" s="45"/>
      <c r="GYW1043" s="45"/>
      <c r="GYX1043" s="45"/>
      <c r="GYY1043" s="45"/>
      <c r="GYZ1043" s="45"/>
      <c r="GZA1043" s="45"/>
      <c r="GZB1043" s="45"/>
      <c r="GZC1043" s="45"/>
      <c r="GZD1043" s="45"/>
      <c r="GZE1043" s="45"/>
      <c r="GZF1043" s="45"/>
      <c r="GZG1043" s="45"/>
      <c r="GZH1043" s="45"/>
      <c r="GZI1043" s="45"/>
      <c r="GZJ1043" s="45"/>
      <c r="GZK1043" s="45"/>
      <c r="GZL1043" s="45"/>
      <c r="GZM1043" s="45"/>
      <c r="GZN1043" s="45"/>
      <c r="GZO1043" s="45"/>
      <c r="GZP1043" s="45"/>
      <c r="GZQ1043" s="45"/>
      <c r="GZR1043" s="45"/>
      <c r="GZS1043" s="45"/>
      <c r="GZT1043" s="45"/>
      <c r="GZU1043" s="45"/>
      <c r="GZV1043" s="45"/>
      <c r="GZW1043" s="45"/>
      <c r="GZX1043" s="45"/>
      <c r="GZY1043" s="45"/>
      <c r="GZZ1043" s="45"/>
      <c r="HAA1043" s="45"/>
      <c r="HAB1043" s="45"/>
      <c r="HAC1043" s="45"/>
      <c r="HAD1043" s="45"/>
      <c r="HAE1043" s="45"/>
      <c r="HAF1043" s="45"/>
      <c r="HAG1043" s="45"/>
      <c r="HAH1043" s="45"/>
      <c r="HAI1043" s="45"/>
      <c r="HAJ1043" s="45"/>
      <c r="HAK1043" s="45"/>
      <c r="HAL1043" s="45"/>
      <c r="HAM1043" s="45"/>
      <c r="HAN1043" s="45"/>
      <c r="HAO1043" s="45"/>
      <c r="HAP1043" s="45"/>
      <c r="HAQ1043" s="45"/>
      <c r="HAR1043" s="45"/>
      <c r="HAS1043" s="45"/>
      <c r="HAT1043" s="45"/>
      <c r="HAU1043" s="45"/>
      <c r="HAV1043" s="45"/>
      <c r="HAW1043" s="45"/>
      <c r="HAX1043" s="45"/>
      <c r="HAY1043" s="45"/>
      <c r="HAZ1043" s="45"/>
      <c r="HBA1043" s="45"/>
      <c r="HBB1043" s="45"/>
      <c r="HBC1043" s="45"/>
      <c r="HBD1043" s="45"/>
      <c r="HBE1043" s="45"/>
      <c r="HBF1043" s="45"/>
      <c r="HBG1043" s="45"/>
      <c r="HBH1043" s="45"/>
      <c r="HBI1043" s="45"/>
      <c r="HBJ1043" s="45"/>
      <c r="HBK1043" s="45"/>
      <c r="HBL1043" s="45"/>
      <c r="HBM1043" s="45"/>
      <c r="HBN1043" s="45"/>
      <c r="HBO1043" s="45"/>
      <c r="HBP1043" s="45"/>
      <c r="HBQ1043" s="45"/>
      <c r="HBR1043" s="45"/>
      <c r="HBS1043" s="45"/>
      <c r="HBT1043" s="45"/>
      <c r="HBU1043" s="45"/>
      <c r="HBV1043" s="45"/>
      <c r="HBW1043" s="45"/>
      <c r="HBX1043" s="45"/>
      <c r="HBY1043" s="45"/>
      <c r="HBZ1043" s="45"/>
      <c r="HCA1043" s="45"/>
      <c r="HCB1043" s="45"/>
      <c r="HCC1043" s="45"/>
      <c r="HCD1043" s="45"/>
      <c r="HCE1043" s="45"/>
      <c r="HCF1043" s="45"/>
      <c r="HCG1043" s="45"/>
      <c r="HCH1043" s="45"/>
      <c r="HCI1043" s="45"/>
      <c r="HCJ1043" s="45"/>
      <c r="HCK1043" s="45"/>
      <c r="HCL1043" s="45"/>
      <c r="HCM1043" s="45"/>
      <c r="HCN1043" s="45"/>
      <c r="HCO1043" s="45"/>
      <c r="HCP1043" s="45"/>
      <c r="HCQ1043" s="45"/>
      <c r="HCR1043" s="45"/>
      <c r="HCS1043" s="45"/>
      <c r="HCT1043" s="45"/>
      <c r="HCU1043" s="45"/>
      <c r="HCV1043" s="45"/>
      <c r="HCW1043" s="45"/>
      <c r="HCX1043" s="45"/>
      <c r="HCY1043" s="45"/>
      <c r="HCZ1043" s="45"/>
      <c r="HDA1043" s="45"/>
      <c r="HDB1043" s="45"/>
      <c r="HDC1043" s="45"/>
      <c r="HDD1043" s="45"/>
      <c r="HDE1043" s="45"/>
      <c r="HDF1043" s="45"/>
      <c r="HDG1043" s="45"/>
      <c r="HDH1043" s="45"/>
      <c r="HDI1043" s="45"/>
      <c r="HDJ1043" s="45"/>
      <c r="HDK1043" s="45"/>
      <c r="HDL1043" s="45"/>
      <c r="HDM1043" s="45"/>
      <c r="HDN1043" s="45"/>
      <c r="HDO1043" s="45"/>
      <c r="HDP1043" s="45"/>
      <c r="HDQ1043" s="45"/>
      <c r="HDR1043" s="45"/>
      <c r="HDS1043" s="45"/>
      <c r="HDT1043" s="45"/>
      <c r="HDU1043" s="45"/>
      <c r="HDV1043" s="45"/>
      <c r="HDW1043" s="45"/>
      <c r="HDX1043" s="45"/>
      <c r="HDY1043" s="45"/>
      <c r="HDZ1043" s="45"/>
      <c r="HEA1043" s="45"/>
      <c r="HEB1043" s="45"/>
      <c r="HEC1043" s="45"/>
      <c r="HED1043" s="45"/>
      <c r="HEE1043" s="45"/>
      <c r="HEF1043" s="45"/>
      <c r="HEG1043" s="45"/>
      <c r="HEH1043" s="45"/>
      <c r="HEI1043" s="45"/>
      <c r="HEJ1043" s="45"/>
      <c r="HEK1043" s="45"/>
      <c r="HEL1043" s="45"/>
      <c r="HEM1043" s="45"/>
      <c r="HEN1043" s="45"/>
      <c r="HEO1043" s="45"/>
      <c r="HEP1043" s="45"/>
      <c r="HEQ1043" s="45"/>
      <c r="HER1043" s="45"/>
      <c r="HES1043" s="45"/>
      <c r="HET1043" s="45"/>
      <c r="HEU1043" s="45"/>
      <c r="HEV1043" s="45"/>
      <c r="HEW1043" s="45"/>
      <c r="HEX1043" s="45"/>
      <c r="HEY1043" s="45"/>
      <c r="HEZ1043" s="45"/>
      <c r="HFA1043" s="45"/>
      <c r="HFB1043" s="45"/>
      <c r="HFC1043" s="45"/>
      <c r="HFD1043" s="45"/>
      <c r="HFE1043" s="45"/>
      <c r="HFF1043" s="45"/>
      <c r="HFG1043" s="45"/>
      <c r="HFH1043" s="45"/>
      <c r="HFI1043" s="45"/>
      <c r="HFJ1043" s="45"/>
      <c r="HFK1043" s="45"/>
      <c r="HFL1043" s="45"/>
      <c r="HFM1043" s="45"/>
      <c r="HFN1043" s="45"/>
      <c r="HFO1043" s="45"/>
      <c r="HFP1043" s="45"/>
      <c r="HFQ1043" s="45"/>
      <c r="HFR1043" s="45"/>
      <c r="HFS1043" s="45"/>
      <c r="HFT1043" s="45"/>
      <c r="HFU1043" s="45"/>
      <c r="HFV1043" s="45"/>
      <c r="HFW1043" s="45"/>
      <c r="HFX1043" s="45"/>
      <c r="HFY1043" s="45"/>
      <c r="HFZ1043" s="45"/>
      <c r="HGA1043" s="45"/>
      <c r="HGB1043" s="45"/>
      <c r="HGC1043" s="45"/>
      <c r="HGD1043" s="45"/>
      <c r="HGE1043" s="45"/>
      <c r="HGF1043" s="45"/>
      <c r="HGG1043" s="45"/>
      <c r="HGH1043" s="45"/>
      <c r="HGI1043" s="45"/>
      <c r="HGJ1043" s="45"/>
      <c r="HGK1043" s="45"/>
      <c r="HGL1043" s="45"/>
      <c r="HGM1043" s="45"/>
      <c r="HGN1043" s="45"/>
      <c r="HGO1043" s="45"/>
      <c r="HGP1043" s="45"/>
      <c r="HGQ1043" s="45"/>
      <c r="HGR1043" s="45"/>
      <c r="HGS1043" s="45"/>
      <c r="HGT1043" s="45"/>
      <c r="HGU1043" s="45"/>
      <c r="HGV1043" s="45"/>
      <c r="HGW1043" s="45"/>
      <c r="HGX1043" s="45"/>
      <c r="HGY1043" s="45"/>
      <c r="HGZ1043" s="45"/>
      <c r="HHA1043" s="45"/>
      <c r="HHB1043" s="45"/>
      <c r="HHC1043" s="45"/>
      <c r="HHD1043" s="45"/>
      <c r="HHE1043" s="45"/>
      <c r="HHF1043" s="45"/>
      <c r="HHG1043" s="45"/>
      <c r="HHH1043" s="45"/>
      <c r="HHI1043" s="45"/>
      <c r="HHJ1043" s="45"/>
      <c r="HHK1043" s="45"/>
      <c r="HHL1043" s="45"/>
      <c r="HHM1043" s="45"/>
      <c r="HHN1043" s="45"/>
      <c r="HHO1043" s="45"/>
      <c r="HHP1043" s="45"/>
      <c r="HHQ1043" s="45"/>
      <c r="HHR1043" s="45"/>
      <c r="HHS1043" s="45"/>
      <c r="HHT1043" s="45"/>
      <c r="HHU1043" s="45"/>
      <c r="HHV1043" s="45"/>
      <c r="HHW1043" s="45"/>
      <c r="HHX1043" s="45"/>
      <c r="HHY1043" s="45"/>
      <c r="HHZ1043" s="45"/>
      <c r="HIA1043" s="45"/>
      <c r="HIB1043" s="45"/>
      <c r="HIC1043" s="45"/>
      <c r="HID1043" s="45"/>
      <c r="HIE1043" s="45"/>
      <c r="HIF1043" s="45"/>
      <c r="HIG1043" s="45"/>
      <c r="HIH1043" s="45"/>
      <c r="HII1043" s="45"/>
      <c r="HIJ1043" s="45"/>
      <c r="HIK1043" s="45"/>
      <c r="HIL1043" s="45"/>
      <c r="HIM1043" s="45"/>
      <c r="HIN1043" s="45"/>
      <c r="HIO1043" s="45"/>
      <c r="HIP1043" s="45"/>
      <c r="HIQ1043" s="45"/>
      <c r="HIR1043" s="45"/>
      <c r="HIS1043" s="45"/>
      <c r="HIT1043" s="45"/>
      <c r="HIU1043" s="45"/>
      <c r="HIV1043" s="45"/>
      <c r="HIW1043" s="45"/>
      <c r="HIX1043" s="45"/>
      <c r="HIY1043" s="45"/>
      <c r="HIZ1043" s="45"/>
      <c r="HJA1043" s="45"/>
      <c r="HJB1043" s="45"/>
      <c r="HJC1043" s="45"/>
      <c r="HJD1043" s="45"/>
      <c r="HJE1043" s="45"/>
      <c r="HJF1043" s="45"/>
      <c r="HJG1043" s="45"/>
      <c r="HJH1043" s="45"/>
      <c r="HJI1043" s="45"/>
      <c r="HJJ1043" s="45"/>
      <c r="HJK1043" s="45"/>
      <c r="HJL1043" s="45"/>
      <c r="HJM1043" s="45"/>
      <c r="HJN1043" s="45"/>
      <c r="HJO1043" s="45"/>
      <c r="HJP1043" s="45"/>
      <c r="HJQ1043" s="45"/>
      <c r="HJR1043" s="45"/>
      <c r="HJS1043" s="45"/>
      <c r="HJT1043" s="45"/>
      <c r="HJU1043" s="45"/>
      <c r="HJV1043" s="45"/>
      <c r="HJW1043" s="45"/>
      <c r="HJX1043" s="45"/>
      <c r="HJY1043" s="45"/>
      <c r="HJZ1043" s="45"/>
      <c r="HKA1043" s="45"/>
      <c r="HKB1043" s="45"/>
      <c r="HKC1043" s="45"/>
      <c r="HKD1043" s="45"/>
      <c r="HKE1043" s="45"/>
      <c r="HKF1043" s="45"/>
      <c r="HKG1043" s="45"/>
      <c r="HKH1043" s="45"/>
      <c r="HKI1043" s="45"/>
      <c r="HKJ1043" s="45"/>
      <c r="HKK1043" s="45"/>
      <c r="HKL1043" s="45"/>
      <c r="HKM1043" s="45"/>
      <c r="HKN1043" s="45"/>
      <c r="HKO1043" s="45"/>
      <c r="HKP1043" s="45"/>
      <c r="HKQ1043" s="45"/>
      <c r="HKR1043" s="45"/>
      <c r="HKS1043" s="45"/>
      <c r="HKT1043" s="45"/>
      <c r="HKU1043" s="45"/>
      <c r="HKV1043" s="45"/>
      <c r="HKW1043" s="45"/>
      <c r="HKX1043" s="45"/>
      <c r="HKY1043" s="45"/>
      <c r="HKZ1043" s="45"/>
      <c r="HLA1043" s="45"/>
      <c r="HLB1043" s="45"/>
      <c r="HLC1043" s="45"/>
      <c r="HLD1043" s="45"/>
      <c r="HLE1043" s="45"/>
      <c r="HLF1043" s="45"/>
      <c r="HLG1043" s="45"/>
      <c r="HLH1043" s="45"/>
      <c r="HLI1043" s="45"/>
      <c r="HLJ1043" s="45"/>
      <c r="HLK1043" s="45"/>
      <c r="HLL1043" s="45"/>
      <c r="HLM1043" s="45"/>
      <c r="HLN1043" s="45"/>
      <c r="HLO1043" s="45"/>
      <c r="HLP1043" s="45"/>
      <c r="HLQ1043" s="45"/>
      <c r="HLR1043" s="45"/>
      <c r="HLS1043" s="45"/>
      <c r="HLT1043" s="45"/>
      <c r="HLU1043" s="45"/>
      <c r="HLV1043" s="45"/>
      <c r="HLW1043" s="45"/>
      <c r="HLX1043" s="45"/>
      <c r="HLY1043" s="45"/>
      <c r="HLZ1043" s="45"/>
      <c r="HMA1043" s="45"/>
      <c r="HMB1043" s="45"/>
      <c r="HMC1043" s="45"/>
      <c r="HMD1043" s="45"/>
      <c r="HME1043" s="45"/>
      <c r="HMF1043" s="45"/>
      <c r="HMG1043" s="45"/>
      <c r="HMH1043" s="45"/>
      <c r="HMI1043" s="45"/>
      <c r="HMJ1043" s="45"/>
      <c r="HMK1043" s="45"/>
      <c r="HML1043" s="45"/>
      <c r="HMM1043" s="45"/>
      <c r="HMN1043" s="45"/>
      <c r="HMO1043" s="45"/>
      <c r="HMP1043" s="45"/>
      <c r="HMQ1043" s="45"/>
      <c r="HMR1043" s="45"/>
      <c r="HMS1043" s="45"/>
      <c r="HMT1043" s="45"/>
      <c r="HMU1043" s="45"/>
      <c r="HMV1043" s="45"/>
      <c r="HMW1043" s="45"/>
      <c r="HMX1043" s="45"/>
      <c r="HMY1043" s="45"/>
      <c r="HMZ1043" s="45"/>
      <c r="HNA1043" s="45"/>
      <c r="HNB1043" s="45"/>
      <c r="HNC1043" s="45"/>
      <c r="HND1043" s="45"/>
      <c r="HNE1043" s="45"/>
      <c r="HNF1043" s="45"/>
      <c r="HNG1043" s="45"/>
      <c r="HNH1043" s="45"/>
      <c r="HNI1043" s="45"/>
      <c r="HNJ1043" s="45"/>
      <c r="HNK1043" s="45"/>
      <c r="HNL1043" s="45"/>
      <c r="HNM1043" s="45"/>
      <c r="HNN1043" s="45"/>
      <c r="HNO1043" s="45"/>
      <c r="HNP1043" s="45"/>
      <c r="HNQ1043" s="45"/>
      <c r="HNR1043" s="45"/>
      <c r="HNS1043" s="45"/>
      <c r="HNT1043" s="45"/>
      <c r="HNU1043" s="45"/>
      <c r="HNV1043" s="45"/>
      <c r="HNW1043" s="45"/>
      <c r="HNX1043" s="45"/>
      <c r="HNY1043" s="45"/>
      <c r="HNZ1043" s="45"/>
      <c r="HOA1043" s="45"/>
      <c r="HOB1043" s="45"/>
      <c r="HOC1043" s="45"/>
      <c r="HOD1043" s="45"/>
      <c r="HOE1043" s="45"/>
      <c r="HOF1043" s="45"/>
      <c r="HOG1043" s="45"/>
      <c r="HOH1043" s="45"/>
      <c r="HOI1043" s="45"/>
      <c r="HOJ1043" s="45"/>
      <c r="HOK1043" s="45"/>
      <c r="HOL1043" s="45"/>
      <c r="HOM1043" s="45"/>
      <c r="HON1043" s="45"/>
      <c r="HOO1043" s="45"/>
      <c r="HOP1043" s="45"/>
      <c r="HOQ1043" s="45"/>
      <c r="HOR1043" s="45"/>
      <c r="HOS1043" s="45"/>
      <c r="HOT1043" s="45"/>
      <c r="HOU1043" s="45"/>
      <c r="HOV1043" s="45"/>
      <c r="HOW1043" s="45"/>
      <c r="HOX1043" s="45"/>
      <c r="HOY1043" s="45"/>
      <c r="HOZ1043" s="45"/>
      <c r="HPA1043" s="45"/>
      <c r="HPB1043" s="45"/>
      <c r="HPC1043" s="45"/>
      <c r="HPD1043" s="45"/>
      <c r="HPE1043" s="45"/>
      <c r="HPF1043" s="45"/>
      <c r="HPG1043" s="45"/>
      <c r="HPH1043" s="45"/>
      <c r="HPI1043" s="45"/>
      <c r="HPJ1043" s="45"/>
      <c r="HPK1043" s="45"/>
      <c r="HPL1043" s="45"/>
      <c r="HPM1043" s="45"/>
      <c r="HPN1043" s="45"/>
      <c r="HPO1043" s="45"/>
      <c r="HPP1043" s="45"/>
      <c r="HPQ1043" s="45"/>
      <c r="HPR1043" s="45"/>
      <c r="HPS1043" s="45"/>
      <c r="HPT1043" s="45"/>
      <c r="HPU1043" s="45"/>
      <c r="HPV1043" s="45"/>
      <c r="HPW1043" s="45"/>
      <c r="HPX1043" s="45"/>
      <c r="HPY1043" s="45"/>
      <c r="HPZ1043" s="45"/>
      <c r="HQA1043" s="45"/>
      <c r="HQB1043" s="45"/>
      <c r="HQC1043" s="45"/>
      <c r="HQD1043" s="45"/>
      <c r="HQE1043" s="45"/>
      <c r="HQF1043" s="45"/>
      <c r="HQG1043" s="45"/>
      <c r="HQH1043" s="45"/>
      <c r="HQI1043" s="45"/>
      <c r="HQJ1043" s="45"/>
      <c r="HQK1043" s="45"/>
      <c r="HQL1043" s="45"/>
      <c r="HQM1043" s="45"/>
      <c r="HQN1043" s="45"/>
      <c r="HQO1043" s="45"/>
      <c r="HQP1043" s="45"/>
      <c r="HQQ1043" s="45"/>
      <c r="HQR1043" s="45"/>
      <c r="HQS1043" s="45"/>
      <c r="HQT1043" s="45"/>
      <c r="HQU1043" s="45"/>
      <c r="HQV1043" s="45"/>
      <c r="HQW1043" s="45"/>
      <c r="HQX1043" s="45"/>
      <c r="HQY1043" s="45"/>
      <c r="HQZ1043" s="45"/>
      <c r="HRA1043" s="45"/>
      <c r="HRB1043" s="45"/>
      <c r="HRC1043" s="45"/>
      <c r="HRD1043" s="45"/>
      <c r="HRE1043" s="45"/>
      <c r="HRF1043" s="45"/>
      <c r="HRG1043" s="45"/>
      <c r="HRH1043" s="45"/>
      <c r="HRI1043" s="45"/>
      <c r="HRJ1043" s="45"/>
      <c r="HRK1043" s="45"/>
      <c r="HRL1043" s="45"/>
      <c r="HRM1043" s="45"/>
      <c r="HRN1043" s="45"/>
      <c r="HRO1043" s="45"/>
      <c r="HRP1043" s="45"/>
      <c r="HRQ1043" s="45"/>
      <c r="HRR1043" s="45"/>
      <c r="HRS1043" s="45"/>
      <c r="HRT1043" s="45"/>
      <c r="HRU1043" s="45"/>
      <c r="HRV1043" s="45"/>
      <c r="HRW1043" s="45"/>
      <c r="HRX1043" s="45"/>
      <c r="HRY1043" s="45"/>
      <c r="HRZ1043" s="45"/>
      <c r="HSA1043" s="45"/>
      <c r="HSB1043" s="45"/>
      <c r="HSC1043" s="45"/>
      <c r="HSD1043" s="45"/>
      <c r="HSE1043" s="45"/>
      <c r="HSF1043" s="45"/>
      <c r="HSG1043" s="45"/>
      <c r="HSH1043" s="45"/>
      <c r="HSI1043" s="45"/>
      <c r="HSJ1043" s="45"/>
      <c r="HSK1043" s="45"/>
      <c r="HSL1043" s="45"/>
      <c r="HSM1043" s="45"/>
      <c r="HSN1043" s="45"/>
      <c r="HSO1043" s="45"/>
      <c r="HSP1043" s="45"/>
      <c r="HSQ1043" s="45"/>
      <c r="HSR1043" s="45"/>
      <c r="HSS1043" s="45"/>
      <c r="HST1043" s="45"/>
      <c r="HSU1043" s="45"/>
      <c r="HSV1043" s="45"/>
      <c r="HSW1043" s="45"/>
      <c r="HSX1043" s="45"/>
      <c r="HSY1043" s="45"/>
      <c r="HSZ1043" s="45"/>
      <c r="HTA1043" s="45"/>
      <c r="HTB1043" s="45"/>
      <c r="HTC1043" s="45"/>
      <c r="HTD1043" s="45"/>
      <c r="HTE1043" s="45"/>
      <c r="HTF1043" s="45"/>
      <c r="HTG1043" s="45"/>
      <c r="HTH1043" s="45"/>
      <c r="HTI1043" s="45"/>
      <c r="HTJ1043" s="45"/>
      <c r="HTK1043" s="45"/>
      <c r="HTL1043" s="45"/>
      <c r="HTM1043" s="45"/>
      <c r="HTN1043" s="45"/>
      <c r="HTO1043" s="45"/>
      <c r="HTP1043" s="45"/>
      <c r="HTQ1043" s="45"/>
      <c r="HTR1043" s="45"/>
      <c r="HTS1043" s="45"/>
      <c r="HTT1043" s="45"/>
      <c r="HTU1043" s="45"/>
      <c r="HTV1043" s="45"/>
      <c r="HTW1043" s="45"/>
      <c r="HTX1043" s="45"/>
      <c r="HTY1043" s="45"/>
      <c r="HTZ1043" s="45"/>
      <c r="HUA1043" s="45"/>
      <c r="HUB1043" s="45"/>
      <c r="HUC1043" s="45"/>
      <c r="HUD1043" s="45"/>
      <c r="HUE1043" s="45"/>
      <c r="HUF1043" s="45"/>
      <c r="HUG1043" s="45"/>
      <c r="HUH1043" s="45"/>
      <c r="HUI1043" s="45"/>
      <c r="HUJ1043" s="45"/>
      <c r="HUK1043" s="45"/>
      <c r="HUL1043" s="45"/>
      <c r="HUM1043" s="45"/>
      <c r="HUN1043" s="45"/>
      <c r="HUO1043" s="45"/>
      <c r="HUP1043" s="45"/>
      <c r="HUQ1043" s="45"/>
      <c r="HUR1043" s="45"/>
      <c r="HUS1043" s="45"/>
      <c r="HUT1043" s="45"/>
      <c r="HUU1043" s="45"/>
      <c r="HUV1043" s="45"/>
      <c r="HUW1043" s="45"/>
      <c r="HUX1043" s="45"/>
      <c r="HUY1043" s="45"/>
      <c r="HUZ1043" s="45"/>
      <c r="HVA1043" s="45"/>
      <c r="HVB1043" s="45"/>
      <c r="HVC1043" s="45"/>
      <c r="HVD1043" s="45"/>
      <c r="HVE1043" s="45"/>
      <c r="HVF1043" s="45"/>
      <c r="HVG1043" s="45"/>
      <c r="HVH1043" s="45"/>
      <c r="HVI1043" s="45"/>
      <c r="HVJ1043" s="45"/>
      <c r="HVK1043" s="45"/>
      <c r="HVL1043" s="45"/>
      <c r="HVM1043" s="45"/>
      <c r="HVN1043" s="45"/>
      <c r="HVO1043" s="45"/>
      <c r="HVP1043" s="45"/>
      <c r="HVQ1043" s="45"/>
      <c r="HVR1043" s="45"/>
      <c r="HVS1043" s="45"/>
      <c r="HVT1043" s="45"/>
      <c r="HVU1043" s="45"/>
      <c r="HVV1043" s="45"/>
      <c r="HVW1043" s="45"/>
      <c r="HVX1043" s="45"/>
      <c r="HVY1043" s="45"/>
      <c r="HVZ1043" s="45"/>
      <c r="HWA1043" s="45"/>
      <c r="HWB1043" s="45"/>
      <c r="HWC1043" s="45"/>
      <c r="HWD1043" s="45"/>
      <c r="HWE1043" s="45"/>
      <c r="HWF1043" s="45"/>
      <c r="HWG1043" s="45"/>
      <c r="HWH1043" s="45"/>
      <c r="HWI1043" s="45"/>
      <c r="HWJ1043" s="45"/>
      <c r="HWK1043" s="45"/>
      <c r="HWL1043" s="45"/>
      <c r="HWM1043" s="45"/>
      <c r="HWN1043" s="45"/>
      <c r="HWO1043" s="45"/>
      <c r="HWP1043" s="45"/>
      <c r="HWQ1043" s="45"/>
      <c r="HWR1043" s="45"/>
      <c r="HWS1043" s="45"/>
      <c r="HWT1043" s="45"/>
      <c r="HWU1043" s="45"/>
      <c r="HWV1043" s="45"/>
      <c r="HWW1043" s="45"/>
      <c r="HWX1043" s="45"/>
      <c r="HWY1043" s="45"/>
      <c r="HWZ1043" s="45"/>
      <c r="HXA1043" s="45"/>
      <c r="HXB1043" s="45"/>
      <c r="HXC1043" s="45"/>
      <c r="HXD1043" s="45"/>
      <c r="HXE1043" s="45"/>
      <c r="HXF1043" s="45"/>
      <c r="HXG1043" s="45"/>
      <c r="HXH1043" s="45"/>
      <c r="HXI1043" s="45"/>
      <c r="HXJ1043" s="45"/>
      <c r="HXK1043" s="45"/>
      <c r="HXL1043" s="45"/>
      <c r="HXM1043" s="45"/>
      <c r="HXN1043" s="45"/>
      <c r="HXO1043" s="45"/>
      <c r="HXP1043" s="45"/>
      <c r="HXQ1043" s="45"/>
      <c r="HXR1043" s="45"/>
      <c r="HXS1043" s="45"/>
      <c r="HXT1043" s="45"/>
      <c r="HXU1043" s="45"/>
      <c r="HXV1043" s="45"/>
      <c r="HXW1043" s="45"/>
      <c r="HXX1043" s="45"/>
      <c r="HXY1043" s="45"/>
      <c r="HXZ1043" s="45"/>
      <c r="HYA1043" s="45"/>
      <c r="HYB1043" s="45"/>
      <c r="HYC1043" s="45"/>
      <c r="HYD1043" s="45"/>
      <c r="HYE1043" s="45"/>
      <c r="HYF1043" s="45"/>
      <c r="HYG1043" s="45"/>
      <c r="HYH1043" s="45"/>
      <c r="HYI1043" s="45"/>
      <c r="HYJ1043" s="45"/>
      <c r="HYK1043" s="45"/>
      <c r="HYL1043" s="45"/>
      <c r="HYM1043" s="45"/>
      <c r="HYN1043" s="45"/>
      <c r="HYO1043" s="45"/>
      <c r="HYP1043" s="45"/>
      <c r="HYQ1043" s="45"/>
      <c r="HYR1043" s="45"/>
      <c r="HYS1043" s="45"/>
      <c r="HYT1043" s="45"/>
      <c r="HYU1043" s="45"/>
      <c r="HYV1043" s="45"/>
      <c r="HYW1043" s="45"/>
      <c r="HYX1043" s="45"/>
      <c r="HYY1043" s="45"/>
      <c r="HYZ1043" s="45"/>
      <c r="HZA1043" s="45"/>
      <c r="HZB1043" s="45"/>
      <c r="HZC1043" s="45"/>
      <c r="HZD1043" s="45"/>
      <c r="HZE1043" s="45"/>
      <c r="HZF1043" s="45"/>
      <c r="HZG1043" s="45"/>
      <c r="HZH1043" s="45"/>
      <c r="HZI1043" s="45"/>
      <c r="HZJ1043" s="45"/>
      <c r="HZK1043" s="45"/>
      <c r="HZL1043" s="45"/>
      <c r="HZM1043" s="45"/>
      <c r="HZN1043" s="45"/>
      <c r="HZO1043" s="45"/>
      <c r="HZP1043" s="45"/>
      <c r="HZQ1043" s="45"/>
      <c r="HZR1043" s="45"/>
      <c r="HZS1043" s="45"/>
      <c r="HZT1043" s="45"/>
      <c r="HZU1043" s="45"/>
      <c r="HZV1043" s="45"/>
      <c r="HZW1043" s="45"/>
      <c r="HZX1043" s="45"/>
      <c r="HZY1043" s="45"/>
      <c r="HZZ1043" s="45"/>
      <c r="IAA1043" s="45"/>
      <c r="IAB1043" s="45"/>
      <c r="IAC1043" s="45"/>
      <c r="IAD1043" s="45"/>
      <c r="IAE1043" s="45"/>
      <c r="IAF1043" s="45"/>
      <c r="IAG1043" s="45"/>
      <c r="IAH1043" s="45"/>
      <c r="IAI1043" s="45"/>
      <c r="IAJ1043" s="45"/>
      <c r="IAK1043" s="45"/>
      <c r="IAL1043" s="45"/>
      <c r="IAM1043" s="45"/>
      <c r="IAN1043" s="45"/>
      <c r="IAO1043" s="45"/>
      <c r="IAP1043" s="45"/>
      <c r="IAQ1043" s="45"/>
      <c r="IAR1043" s="45"/>
      <c r="IAS1043" s="45"/>
      <c r="IAT1043" s="45"/>
      <c r="IAU1043" s="45"/>
      <c r="IAV1043" s="45"/>
      <c r="IAW1043" s="45"/>
      <c r="IAX1043" s="45"/>
      <c r="IAY1043" s="45"/>
      <c r="IAZ1043" s="45"/>
      <c r="IBA1043" s="45"/>
      <c r="IBB1043" s="45"/>
      <c r="IBC1043" s="45"/>
      <c r="IBD1043" s="45"/>
      <c r="IBE1043" s="45"/>
      <c r="IBF1043" s="45"/>
      <c r="IBG1043" s="45"/>
      <c r="IBH1043" s="45"/>
      <c r="IBI1043" s="45"/>
      <c r="IBJ1043" s="45"/>
      <c r="IBK1043" s="45"/>
      <c r="IBL1043" s="45"/>
      <c r="IBM1043" s="45"/>
      <c r="IBN1043" s="45"/>
      <c r="IBO1043" s="45"/>
      <c r="IBP1043" s="45"/>
      <c r="IBQ1043" s="45"/>
      <c r="IBR1043" s="45"/>
      <c r="IBS1043" s="45"/>
      <c r="IBT1043" s="45"/>
      <c r="IBU1043" s="45"/>
      <c r="IBV1043" s="45"/>
      <c r="IBW1043" s="45"/>
      <c r="IBX1043" s="45"/>
      <c r="IBY1043" s="45"/>
      <c r="IBZ1043" s="45"/>
      <c r="ICA1043" s="45"/>
      <c r="ICB1043" s="45"/>
      <c r="ICC1043" s="45"/>
      <c r="ICD1043" s="45"/>
      <c r="ICE1043" s="45"/>
      <c r="ICF1043" s="45"/>
      <c r="ICG1043" s="45"/>
      <c r="ICH1043" s="45"/>
      <c r="ICI1043" s="45"/>
      <c r="ICJ1043" s="45"/>
      <c r="ICK1043" s="45"/>
      <c r="ICL1043" s="45"/>
      <c r="ICM1043" s="45"/>
      <c r="ICN1043" s="45"/>
      <c r="ICO1043" s="45"/>
      <c r="ICP1043" s="45"/>
      <c r="ICQ1043" s="45"/>
      <c r="ICR1043" s="45"/>
      <c r="ICS1043" s="45"/>
      <c r="ICT1043" s="45"/>
      <c r="ICU1043" s="45"/>
      <c r="ICV1043" s="45"/>
      <c r="ICW1043" s="45"/>
      <c r="ICX1043" s="45"/>
      <c r="ICY1043" s="45"/>
      <c r="ICZ1043" s="45"/>
      <c r="IDA1043" s="45"/>
      <c r="IDB1043" s="45"/>
      <c r="IDC1043" s="45"/>
      <c r="IDD1043" s="45"/>
      <c r="IDE1043" s="45"/>
      <c r="IDF1043" s="45"/>
      <c r="IDG1043" s="45"/>
      <c r="IDH1043" s="45"/>
      <c r="IDI1043" s="45"/>
      <c r="IDJ1043" s="45"/>
      <c r="IDK1043" s="45"/>
      <c r="IDL1043" s="45"/>
      <c r="IDM1043" s="45"/>
      <c r="IDN1043" s="45"/>
      <c r="IDO1043" s="45"/>
      <c r="IDP1043" s="45"/>
      <c r="IDQ1043" s="45"/>
      <c r="IDR1043" s="45"/>
      <c r="IDS1043" s="45"/>
      <c r="IDT1043" s="45"/>
      <c r="IDU1043" s="45"/>
      <c r="IDV1043" s="45"/>
      <c r="IDW1043" s="45"/>
      <c r="IDX1043" s="45"/>
      <c r="IDY1043" s="45"/>
      <c r="IDZ1043" s="45"/>
      <c r="IEA1043" s="45"/>
      <c r="IEB1043" s="45"/>
      <c r="IEC1043" s="45"/>
      <c r="IED1043" s="45"/>
      <c r="IEE1043" s="45"/>
      <c r="IEF1043" s="45"/>
      <c r="IEG1043" s="45"/>
      <c r="IEH1043" s="45"/>
      <c r="IEI1043" s="45"/>
      <c r="IEJ1043" s="45"/>
      <c r="IEK1043" s="45"/>
      <c r="IEL1043" s="45"/>
      <c r="IEM1043" s="45"/>
      <c r="IEN1043" s="45"/>
      <c r="IEO1043" s="45"/>
      <c r="IEP1043" s="45"/>
      <c r="IEQ1043" s="45"/>
      <c r="IER1043" s="45"/>
      <c r="IES1043" s="45"/>
      <c r="IET1043" s="45"/>
      <c r="IEU1043" s="45"/>
      <c r="IEV1043" s="45"/>
      <c r="IEW1043" s="45"/>
      <c r="IEX1043" s="45"/>
      <c r="IEY1043" s="45"/>
      <c r="IEZ1043" s="45"/>
      <c r="IFA1043" s="45"/>
      <c r="IFB1043" s="45"/>
      <c r="IFC1043" s="45"/>
      <c r="IFD1043" s="45"/>
      <c r="IFE1043" s="45"/>
      <c r="IFF1043" s="45"/>
      <c r="IFG1043" s="45"/>
      <c r="IFH1043" s="45"/>
      <c r="IFI1043" s="45"/>
      <c r="IFJ1043" s="45"/>
      <c r="IFK1043" s="45"/>
      <c r="IFL1043" s="45"/>
      <c r="IFM1043" s="45"/>
      <c r="IFN1043" s="45"/>
      <c r="IFO1043" s="45"/>
      <c r="IFP1043" s="45"/>
      <c r="IFQ1043" s="45"/>
      <c r="IFR1043" s="45"/>
      <c r="IFS1043" s="45"/>
      <c r="IFT1043" s="45"/>
      <c r="IFU1043" s="45"/>
      <c r="IFV1043" s="45"/>
      <c r="IFW1043" s="45"/>
      <c r="IFX1043" s="45"/>
      <c r="IFY1043" s="45"/>
      <c r="IFZ1043" s="45"/>
      <c r="IGA1043" s="45"/>
      <c r="IGB1043" s="45"/>
      <c r="IGC1043" s="45"/>
      <c r="IGD1043" s="45"/>
      <c r="IGE1043" s="45"/>
      <c r="IGF1043" s="45"/>
      <c r="IGG1043" s="45"/>
      <c r="IGH1043" s="45"/>
      <c r="IGI1043" s="45"/>
      <c r="IGJ1043" s="45"/>
      <c r="IGK1043" s="45"/>
      <c r="IGL1043" s="45"/>
      <c r="IGM1043" s="45"/>
      <c r="IGN1043" s="45"/>
      <c r="IGO1043" s="45"/>
      <c r="IGP1043" s="45"/>
      <c r="IGQ1043" s="45"/>
      <c r="IGR1043" s="45"/>
      <c r="IGS1043" s="45"/>
      <c r="IGT1043" s="45"/>
      <c r="IGU1043" s="45"/>
      <c r="IGV1043" s="45"/>
      <c r="IGW1043" s="45"/>
      <c r="IGX1043" s="45"/>
      <c r="IGY1043" s="45"/>
      <c r="IGZ1043" s="45"/>
      <c r="IHA1043" s="45"/>
      <c r="IHB1043" s="45"/>
      <c r="IHC1043" s="45"/>
      <c r="IHD1043" s="45"/>
      <c r="IHE1043" s="45"/>
      <c r="IHF1043" s="45"/>
      <c r="IHG1043" s="45"/>
      <c r="IHH1043" s="45"/>
      <c r="IHI1043" s="45"/>
      <c r="IHJ1043" s="45"/>
      <c r="IHK1043" s="45"/>
      <c r="IHL1043" s="45"/>
      <c r="IHM1043" s="45"/>
      <c r="IHN1043" s="45"/>
      <c r="IHO1043" s="45"/>
      <c r="IHP1043" s="45"/>
      <c r="IHQ1043" s="45"/>
      <c r="IHR1043" s="45"/>
      <c r="IHS1043" s="45"/>
      <c r="IHT1043" s="45"/>
      <c r="IHU1043" s="45"/>
      <c r="IHV1043" s="45"/>
      <c r="IHW1043" s="45"/>
      <c r="IHX1043" s="45"/>
      <c r="IHY1043" s="45"/>
      <c r="IHZ1043" s="45"/>
      <c r="IIA1043" s="45"/>
      <c r="IIB1043" s="45"/>
      <c r="IIC1043" s="45"/>
      <c r="IID1043" s="45"/>
      <c r="IIE1043" s="45"/>
      <c r="IIF1043" s="45"/>
      <c r="IIG1043" s="45"/>
      <c r="IIH1043" s="45"/>
      <c r="III1043" s="45"/>
      <c r="IIJ1043" s="45"/>
      <c r="IIK1043" s="45"/>
      <c r="IIL1043" s="45"/>
      <c r="IIM1043" s="45"/>
      <c r="IIN1043" s="45"/>
      <c r="IIO1043" s="45"/>
      <c r="IIP1043" s="45"/>
      <c r="IIQ1043" s="45"/>
      <c r="IIR1043" s="45"/>
      <c r="IIS1043" s="45"/>
      <c r="IIT1043" s="45"/>
      <c r="IIU1043" s="45"/>
      <c r="IIV1043" s="45"/>
      <c r="IIW1043" s="45"/>
      <c r="IIX1043" s="45"/>
      <c r="IIY1043" s="45"/>
      <c r="IIZ1043" s="45"/>
      <c r="IJA1043" s="45"/>
      <c r="IJB1043" s="45"/>
      <c r="IJC1043" s="45"/>
      <c r="IJD1043" s="45"/>
      <c r="IJE1043" s="45"/>
      <c r="IJF1043" s="45"/>
      <c r="IJG1043" s="45"/>
      <c r="IJH1043" s="45"/>
      <c r="IJI1043" s="45"/>
      <c r="IJJ1043" s="45"/>
      <c r="IJK1043" s="45"/>
      <c r="IJL1043" s="45"/>
      <c r="IJM1043" s="45"/>
      <c r="IJN1043" s="45"/>
      <c r="IJO1043" s="45"/>
      <c r="IJP1043" s="45"/>
      <c r="IJQ1043" s="45"/>
      <c r="IJR1043" s="45"/>
      <c r="IJS1043" s="45"/>
      <c r="IJT1043" s="45"/>
      <c r="IJU1043" s="45"/>
      <c r="IJV1043" s="45"/>
      <c r="IJW1043" s="45"/>
      <c r="IJX1043" s="45"/>
      <c r="IJY1043" s="45"/>
      <c r="IJZ1043" s="45"/>
      <c r="IKA1043" s="45"/>
      <c r="IKB1043" s="45"/>
      <c r="IKC1043" s="45"/>
      <c r="IKD1043" s="45"/>
      <c r="IKE1043" s="45"/>
      <c r="IKF1043" s="45"/>
      <c r="IKG1043" s="45"/>
      <c r="IKH1043" s="45"/>
      <c r="IKI1043" s="45"/>
      <c r="IKJ1043" s="45"/>
      <c r="IKK1043" s="45"/>
      <c r="IKL1043" s="45"/>
      <c r="IKM1043" s="45"/>
      <c r="IKN1043" s="45"/>
      <c r="IKO1043" s="45"/>
      <c r="IKP1043" s="45"/>
      <c r="IKQ1043" s="45"/>
      <c r="IKR1043" s="45"/>
      <c r="IKS1043" s="45"/>
      <c r="IKT1043" s="45"/>
      <c r="IKU1043" s="45"/>
      <c r="IKV1043" s="45"/>
      <c r="IKW1043" s="45"/>
      <c r="IKX1043" s="45"/>
      <c r="IKY1043" s="45"/>
      <c r="IKZ1043" s="45"/>
      <c r="ILA1043" s="45"/>
      <c r="ILB1043" s="45"/>
      <c r="ILC1043" s="45"/>
      <c r="ILD1043" s="45"/>
      <c r="ILE1043" s="45"/>
      <c r="ILF1043" s="45"/>
      <c r="ILG1043" s="45"/>
      <c r="ILH1043" s="45"/>
      <c r="ILI1043" s="45"/>
      <c r="ILJ1043" s="45"/>
      <c r="ILK1043" s="45"/>
      <c r="ILL1043" s="45"/>
      <c r="ILM1043" s="45"/>
      <c r="ILN1043" s="45"/>
      <c r="ILO1043" s="45"/>
      <c r="ILP1043" s="45"/>
      <c r="ILQ1043" s="45"/>
      <c r="ILR1043" s="45"/>
      <c r="ILS1043" s="45"/>
      <c r="ILT1043" s="45"/>
      <c r="ILU1043" s="45"/>
      <c r="ILV1043" s="45"/>
      <c r="ILW1043" s="45"/>
      <c r="ILX1043" s="45"/>
      <c r="ILY1043" s="45"/>
      <c r="ILZ1043" s="45"/>
      <c r="IMA1043" s="45"/>
      <c r="IMB1043" s="45"/>
      <c r="IMC1043" s="45"/>
      <c r="IMD1043" s="45"/>
      <c r="IME1043" s="45"/>
      <c r="IMF1043" s="45"/>
      <c r="IMG1043" s="45"/>
      <c r="IMH1043" s="45"/>
      <c r="IMI1043" s="45"/>
      <c r="IMJ1043" s="45"/>
      <c r="IMK1043" s="45"/>
      <c r="IML1043" s="45"/>
      <c r="IMM1043" s="45"/>
      <c r="IMN1043" s="45"/>
      <c r="IMO1043" s="45"/>
      <c r="IMP1043" s="45"/>
      <c r="IMQ1043" s="45"/>
      <c r="IMR1043" s="45"/>
      <c r="IMS1043" s="45"/>
      <c r="IMT1043" s="45"/>
      <c r="IMU1043" s="45"/>
      <c r="IMV1043" s="45"/>
      <c r="IMW1043" s="45"/>
      <c r="IMX1043" s="45"/>
      <c r="IMY1043" s="45"/>
      <c r="IMZ1043" s="45"/>
      <c r="INA1043" s="45"/>
      <c r="INB1043" s="45"/>
      <c r="INC1043" s="45"/>
      <c r="IND1043" s="45"/>
      <c r="INE1043" s="45"/>
      <c r="INF1043" s="45"/>
      <c r="ING1043" s="45"/>
      <c r="INH1043" s="45"/>
      <c r="INI1043" s="45"/>
      <c r="INJ1043" s="45"/>
      <c r="INK1043" s="45"/>
      <c r="INL1043" s="45"/>
      <c r="INM1043" s="45"/>
      <c r="INN1043" s="45"/>
      <c r="INO1043" s="45"/>
      <c r="INP1043" s="45"/>
      <c r="INQ1043" s="45"/>
      <c r="INR1043" s="45"/>
      <c r="INS1043" s="45"/>
      <c r="INT1043" s="45"/>
      <c r="INU1043" s="45"/>
      <c r="INV1043" s="45"/>
      <c r="INW1043" s="45"/>
      <c r="INX1043" s="45"/>
      <c r="INY1043" s="45"/>
      <c r="INZ1043" s="45"/>
      <c r="IOA1043" s="45"/>
      <c r="IOB1043" s="45"/>
      <c r="IOC1043" s="45"/>
      <c r="IOD1043" s="45"/>
      <c r="IOE1043" s="45"/>
      <c r="IOF1043" s="45"/>
      <c r="IOG1043" s="45"/>
      <c r="IOH1043" s="45"/>
      <c r="IOI1043" s="45"/>
      <c r="IOJ1043" s="45"/>
      <c r="IOK1043" s="45"/>
      <c r="IOL1043" s="45"/>
      <c r="IOM1043" s="45"/>
      <c r="ION1043" s="45"/>
      <c r="IOO1043" s="45"/>
      <c r="IOP1043" s="45"/>
      <c r="IOQ1043" s="45"/>
      <c r="IOR1043" s="45"/>
      <c r="IOS1043" s="45"/>
      <c r="IOT1043" s="45"/>
      <c r="IOU1043" s="45"/>
      <c r="IOV1043" s="45"/>
      <c r="IOW1043" s="45"/>
      <c r="IOX1043" s="45"/>
      <c r="IOY1043" s="45"/>
      <c r="IOZ1043" s="45"/>
      <c r="IPA1043" s="45"/>
      <c r="IPB1043" s="45"/>
      <c r="IPC1043" s="45"/>
      <c r="IPD1043" s="45"/>
      <c r="IPE1043" s="45"/>
      <c r="IPF1043" s="45"/>
      <c r="IPG1043" s="45"/>
      <c r="IPH1043" s="45"/>
      <c r="IPI1043" s="45"/>
      <c r="IPJ1043" s="45"/>
      <c r="IPK1043" s="45"/>
      <c r="IPL1043" s="45"/>
      <c r="IPM1043" s="45"/>
      <c r="IPN1043" s="45"/>
      <c r="IPO1043" s="45"/>
      <c r="IPP1043" s="45"/>
      <c r="IPQ1043" s="45"/>
      <c r="IPR1043" s="45"/>
      <c r="IPS1043" s="45"/>
      <c r="IPT1043" s="45"/>
      <c r="IPU1043" s="45"/>
      <c r="IPV1043" s="45"/>
      <c r="IPW1043" s="45"/>
      <c r="IPX1043" s="45"/>
      <c r="IPY1043" s="45"/>
      <c r="IPZ1043" s="45"/>
      <c r="IQA1043" s="45"/>
      <c r="IQB1043" s="45"/>
      <c r="IQC1043" s="45"/>
      <c r="IQD1043" s="45"/>
      <c r="IQE1043" s="45"/>
      <c r="IQF1043" s="45"/>
      <c r="IQG1043" s="45"/>
      <c r="IQH1043" s="45"/>
      <c r="IQI1043" s="45"/>
      <c r="IQJ1043" s="45"/>
      <c r="IQK1043" s="45"/>
      <c r="IQL1043" s="45"/>
      <c r="IQM1043" s="45"/>
      <c r="IQN1043" s="45"/>
      <c r="IQO1043" s="45"/>
      <c r="IQP1043" s="45"/>
      <c r="IQQ1043" s="45"/>
      <c r="IQR1043" s="45"/>
      <c r="IQS1043" s="45"/>
      <c r="IQT1043" s="45"/>
      <c r="IQU1043" s="45"/>
      <c r="IQV1043" s="45"/>
      <c r="IQW1043" s="45"/>
      <c r="IQX1043" s="45"/>
      <c r="IQY1043" s="45"/>
      <c r="IQZ1043" s="45"/>
      <c r="IRA1043" s="45"/>
      <c r="IRB1043" s="45"/>
      <c r="IRC1043" s="45"/>
      <c r="IRD1043" s="45"/>
      <c r="IRE1043" s="45"/>
      <c r="IRF1043" s="45"/>
      <c r="IRG1043" s="45"/>
      <c r="IRH1043" s="45"/>
      <c r="IRI1043" s="45"/>
      <c r="IRJ1043" s="45"/>
      <c r="IRK1043" s="45"/>
      <c r="IRL1043" s="45"/>
      <c r="IRM1043" s="45"/>
      <c r="IRN1043" s="45"/>
      <c r="IRO1043" s="45"/>
      <c r="IRP1043" s="45"/>
      <c r="IRQ1043" s="45"/>
      <c r="IRR1043" s="45"/>
      <c r="IRS1043" s="45"/>
      <c r="IRT1043" s="45"/>
      <c r="IRU1043" s="45"/>
      <c r="IRV1043" s="45"/>
      <c r="IRW1043" s="45"/>
      <c r="IRX1043" s="45"/>
      <c r="IRY1043" s="45"/>
      <c r="IRZ1043" s="45"/>
      <c r="ISA1043" s="45"/>
      <c r="ISB1043" s="45"/>
      <c r="ISC1043" s="45"/>
      <c r="ISD1043" s="45"/>
      <c r="ISE1043" s="45"/>
      <c r="ISF1043" s="45"/>
      <c r="ISG1043" s="45"/>
      <c r="ISH1043" s="45"/>
      <c r="ISI1043" s="45"/>
      <c r="ISJ1043" s="45"/>
      <c r="ISK1043" s="45"/>
      <c r="ISL1043" s="45"/>
      <c r="ISM1043" s="45"/>
      <c r="ISN1043" s="45"/>
      <c r="ISO1043" s="45"/>
      <c r="ISP1043" s="45"/>
      <c r="ISQ1043" s="45"/>
      <c r="ISR1043" s="45"/>
      <c r="ISS1043" s="45"/>
      <c r="IST1043" s="45"/>
      <c r="ISU1043" s="45"/>
      <c r="ISV1043" s="45"/>
      <c r="ISW1043" s="45"/>
      <c r="ISX1043" s="45"/>
      <c r="ISY1043" s="45"/>
      <c r="ISZ1043" s="45"/>
      <c r="ITA1043" s="45"/>
      <c r="ITB1043" s="45"/>
      <c r="ITC1043" s="45"/>
      <c r="ITD1043" s="45"/>
      <c r="ITE1043" s="45"/>
      <c r="ITF1043" s="45"/>
      <c r="ITG1043" s="45"/>
      <c r="ITH1043" s="45"/>
      <c r="ITI1043" s="45"/>
      <c r="ITJ1043" s="45"/>
      <c r="ITK1043" s="45"/>
      <c r="ITL1043" s="45"/>
      <c r="ITM1043" s="45"/>
      <c r="ITN1043" s="45"/>
      <c r="ITO1043" s="45"/>
      <c r="ITP1043" s="45"/>
      <c r="ITQ1043" s="45"/>
      <c r="ITR1043" s="45"/>
      <c r="ITS1043" s="45"/>
      <c r="ITT1043" s="45"/>
      <c r="ITU1043" s="45"/>
      <c r="ITV1043" s="45"/>
      <c r="ITW1043" s="45"/>
      <c r="ITX1043" s="45"/>
      <c r="ITY1043" s="45"/>
      <c r="ITZ1043" s="45"/>
      <c r="IUA1043" s="45"/>
      <c r="IUB1043" s="45"/>
      <c r="IUC1043" s="45"/>
      <c r="IUD1043" s="45"/>
      <c r="IUE1043" s="45"/>
      <c r="IUF1043" s="45"/>
      <c r="IUG1043" s="45"/>
      <c r="IUH1043" s="45"/>
      <c r="IUI1043" s="45"/>
      <c r="IUJ1043" s="45"/>
      <c r="IUK1043" s="45"/>
      <c r="IUL1043" s="45"/>
      <c r="IUM1043" s="45"/>
      <c r="IUN1043" s="45"/>
      <c r="IUO1043" s="45"/>
      <c r="IUP1043" s="45"/>
      <c r="IUQ1043" s="45"/>
      <c r="IUR1043" s="45"/>
      <c r="IUS1043" s="45"/>
      <c r="IUT1043" s="45"/>
      <c r="IUU1043" s="45"/>
      <c r="IUV1043" s="45"/>
      <c r="IUW1043" s="45"/>
      <c r="IUX1043" s="45"/>
      <c r="IUY1043" s="45"/>
      <c r="IUZ1043" s="45"/>
      <c r="IVA1043" s="45"/>
      <c r="IVB1043" s="45"/>
      <c r="IVC1043" s="45"/>
      <c r="IVD1043" s="45"/>
      <c r="IVE1043" s="45"/>
      <c r="IVF1043" s="45"/>
      <c r="IVG1043" s="45"/>
      <c r="IVH1043" s="45"/>
      <c r="IVI1043" s="45"/>
      <c r="IVJ1043" s="45"/>
      <c r="IVK1043" s="45"/>
      <c r="IVL1043" s="45"/>
      <c r="IVM1043" s="45"/>
      <c r="IVN1043" s="45"/>
      <c r="IVO1043" s="45"/>
      <c r="IVP1043" s="45"/>
      <c r="IVQ1043" s="45"/>
      <c r="IVR1043" s="45"/>
      <c r="IVS1043" s="45"/>
      <c r="IVT1043" s="45"/>
      <c r="IVU1043" s="45"/>
      <c r="IVV1043" s="45"/>
      <c r="IVW1043" s="45"/>
      <c r="IVX1043" s="45"/>
      <c r="IVY1043" s="45"/>
      <c r="IVZ1043" s="45"/>
      <c r="IWA1043" s="45"/>
      <c r="IWB1043" s="45"/>
      <c r="IWC1043" s="45"/>
      <c r="IWD1043" s="45"/>
      <c r="IWE1043" s="45"/>
      <c r="IWF1043" s="45"/>
      <c r="IWG1043" s="45"/>
      <c r="IWH1043" s="45"/>
      <c r="IWI1043" s="45"/>
      <c r="IWJ1043" s="45"/>
      <c r="IWK1043" s="45"/>
      <c r="IWL1043" s="45"/>
      <c r="IWM1043" s="45"/>
      <c r="IWN1043" s="45"/>
      <c r="IWO1043" s="45"/>
      <c r="IWP1043" s="45"/>
      <c r="IWQ1043" s="45"/>
      <c r="IWR1043" s="45"/>
      <c r="IWS1043" s="45"/>
      <c r="IWT1043" s="45"/>
      <c r="IWU1043" s="45"/>
      <c r="IWV1043" s="45"/>
      <c r="IWW1043" s="45"/>
      <c r="IWX1043" s="45"/>
      <c r="IWY1043" s="45"/>
      <c r="IWZ1043" s="45"/>
      <c r="IXA1043" s="45"/>
      <c r="IXB1043" s="45"/>
      <c r="IXC1043" s="45"/>
      <c r="IXD1043" s="45"/>
      <c r="IXE1043" s="45"/>
      <c r="IXF1043" s="45"/>
      <c r="IXG1043" s="45"/>
      <c r="IXH1043" s="45"/>
      <c r="IXI1043" s="45"/>
      <c r="IXJ1043" s="45"/>
      <c r="IXK1043" s="45"/>
      <c r="IXL1043" s="45"/>
      <c r="IXM1043" s="45"/>
      <c r="IXN1043" s="45"/>
      <c r="IXO1043" s="45"/>
      <c r="IXP1043" s="45"/>
      <c r="IXQ1043" s="45"/>
      <c r="IXR1043" s="45"/>
      <c r="IXS1043" s="45"/>
      <c r="IXT1043" s="45"/>
      <c r="IXU1043" s="45"/>
      <c r="IXV1043" s="45"/>
      <c r="IXW1043" s="45"/>
      <c r="IXX1043" s="45"/>
      <c r="IXY1043" s="45"/>
      <c r="IXZ1043" s="45"/>
      <c r="IYA1043" s="45"/>
      <c r="IYB1043" s="45"/>
      <c r="IYC1043" s="45"/>
      <c r="IYD1043" s="45"/>
      <c r="IYE1043" s="45"/>
      <c r="IYF1043" s="45"/>
      <c r="IYG1043" s="45"/>
      <c r="IYH1043" s="45"/>
      <c r="IYI1043" s="45"/>
      <c r="IYJ1043" s="45"/>
      <c r="IYK1043" s="45"/>
      <c r="IYL1043" s="45"/>
      <c r="IYM1043" s="45"/>
      <c r="IYN1043" s="45"/>
      <c r="IYO1043" s="45"/>
      <c r="IYP1043" s="45"/>
      <c r="IYQ1043" s="45"/>
      <c r="IYR1043" s="45"/>
      <c r="IYS1043" s="45"/>
      <c r="IYT1043" s="45"/>
      <c r="IYU1043" s="45"/>
      <c r="IYV1043" s="45"/>
      <c r="IYW1043" s="45"/>
      <c r="IYX1043" s="45"/>
      <c r="IYY1043" s="45"/>
      <c r="IYZ1043" s="45"/>
      <c r="IZA1043" s="45"/>
      <c r="IZB1043" s="45"/>
      <c r="IZC1043" s="45"/>
      <c r="IZD1043" s="45"/>
      <c r="IZE1043" s="45"/>
      <c r="IZF1043" s="45"/>
      <c r="IZG1043" s="45"/>
      <c r="IZH1043" s="45"/>
      <c r="IZI1043" s="45"/>
      <c r="IZJ1043" s="45"/>
      <c r="IZK1043" s="45"/>
      <c r="IZL1043" s="45"/>
      <c r="IZM1043" s="45"/>
      <c r="IZN1043" s="45"/>
      <c r="IZO1043" s="45"/>
      <c r="IZP1043" s="45"/>
      <c r="IZQ1043" s="45"/>
      <c r="IZR1043" s="45"/>
      <c r="IZS1043" s="45"/>
      <c r="IZT1043" s="45"/>
      <c r="IZU1043" s="45"/>
      <c r="IZV1043" s="45"/>
      <c r="IZW1043" s="45"/>
      <c r="IZX1043" s="45"/>
      <c r="IZY1043" s="45"/>
      <c r="IZZ1043" s="45"/>
      <c r="JAA1043" s="45"/>
      <c r="JAB1043" s="45"/>
      <c r="JAC1043" s="45"/>
      <c r="JAD1043" s="45"/>
      <c r="JAE1043" s="45"/>
      <c r="JAF1043" s="45"/>
      <c r="JAG1043" s="45"/>
      <c r="JAH1043" s="45"/>
      <c r="JAI1043" s="45"/>
      <c r="JAJ1043" s="45"/>
      <c r="JAK1043" s="45"/>
      <c r="JAL1043" s="45"/>
      <c r="JAM1043" s="45"/>
      <c r="JAN1043" s="45"/>
      <c r="JAO1043" s="45"/>
      <c r="JAP1043" s="45"/>
      <c r="JAQ1043" s="45"/>
      <c r="JAR1043" s="45"/>
      <c r="JAS1043" s="45"/>
      <c r="JAT1043" s="45"/>
      <c r="JAU1043" s="45"/>
      <c r="JAV1043" s="45"/>
      <c r="JAW1043" s="45"/>
      <c r="JAX1043" s="45"/>
      <c r="JAY1043" s="45"/>
      <c r="JAZ1043" s="45"/>
      <c r="JBA1043" s="45"/>
      <c r="JBB1043" s="45"/>
      <c r="JBC1043" s="45"/>
      <c r="JBD1043" s="45"/>
      <c r="JBE1043" s="45"/>
      <c r="JBF1043" s="45"/>
      <c r="JBG1043" s="45"/>
      <c r="JBH1043" s="45"/>
      <c r="JBI1043" s="45"/>
      <c r="JBJ1043" s="45"/>
      <c r="JBK1043" s="45"/>
      <c r="JBL1043" s="45"/>
      <c r="JBM1043" s="45"/>
      <c r="JBN1043" s="45"/>
      <c r="JBO1043" s="45"/>
      <c r="JBP1043" s="45"/>
      <c r="JBQ1043" s="45"/>
      <c r="JBR1043" s="45"/>
      <c r="JBS1043" s="45"/>
      <c r="JBT1043" s="45"/>
      <c r="JBU1043" s="45"/>
      <c r="JBV1043" s="45"/>
      <c r="JBW1043" s="45"/>
      <c r="JBX1043" s="45"/>
      <c r="JBY1043" s="45"/>
      <c r="JBZ1043" s="45"/>
      <c r="JCA1043" s="45"/>
      <c r="JCB1043" s="45"/>
      <c r="JCC1043" s="45"/>
      <c r="JCD1043" s="45"/>
      <c r="JCE1043" s="45"/>
      <c r="JCF1043" s="45"/>
      <c r="JCG1043" s="45"/>
      <c r="JCH1043" s="45"/>
      <c r="JCI1043" s="45"/>
      <c r="JCJ1043" s="45"/>
      <c r="JCK1043" s="45"/>
      <c r="JCL1043" s="45"/>
      <c r="JCM1043" s="45"/>
      <c r="JCN1043" s="45"/>
      <c r="JCO1043" s="45"/>
      <c r="JCP1043" s="45"/>
      <c r="JCQ1043" s="45"/>
      <c r="JCR1043" s="45"/>
      <c r="JCS1043" s="45"/>
      <c r="JCT1043" s="45"/>
      <c r="JCU1043" s="45"/>
      <c r="JCV1043" s="45"/>
      <c r="JCW1043" s="45"/>
      <c r="JCX1043" s="45"/>
      <c r="JCY1043" s="45"/>
      <c r="JCZ1043" s="45"/>
      <c r="JDA1043" s="45"/>
      <c r="JDB1043" s="45"/>
      <c r="JDC1043" s="45"/>
      <c r="JDD1043" s="45"/>
      <c r="JDE1043" s="45"/>
      <c r="JDF1043" s="45"/>
      <c r="JDG1043" s="45"/>
      <c r="JDH1043" s="45"/>
      <c r="JDI1043" s="45"/>
      <c r="JDJ1043" s="45"/>
      <c r="JDK1043" s="45"/>
      <c r="JDL1043" s="45"/>
      <c r="JDM1043" s="45"/>
      <c r="JDN1043" s="45"/>
      <c r="JDO1043" s="45"/>
      <c r="JDP1043" s="45"/>
      <c r="JDQ1043" s="45"/>
      <c r="JDR1043" s="45"/>
      <c r="JDS1043" s="45"/>
      <c r="JDT1043" s="45"/>
      <c r="JDU1043" s="45"/>
      <c r="JDV1043" s="45"/>
      <c r="JDW1043" s="45"/>
      <c r="JDX1043" s="45"/>
      <c r="JDY1043" s="45"/>
      <c r="JDZ1043" s="45"/>
      <c r="JEA1043" s="45"/>
      <c r="JEB1043" s="45"/>
      <c r="JEC1043" s="45"/>
      <c r="JED1043" s="45"/>
      <c r="JEE1043" s="45"/>
      <c r="JEF1043" s="45"/>
      <c r="JEG1043" s="45"/>
      <c r="JEH1043" s="45"/>
      <c r="JEI1043" s="45"/>
      <c r="JEJ1043" s="45"/>
      <c r="JEK1043" s="45"/>
      <c r="JEL1043" s="45"/>
      <c r="JEM1043" s="45"/>
      <c r="JEN1043" s="45"/>
      <c r="JEO1043" s="45"/>
      <c r="JEP1043" s="45"/>
      <c r="JEQ1043" s="45"/>
      <c r="JER1043" s="45"/>
      <c r="JES1043" s="45"/>
      <c r="JET1043" s="45"/>
      <c r="JEU1043" s="45"/>
      <c r="JEV1043" s="45"/>
      <c r="JEW1043" s="45"/>
      <c r="JEX1043" s="45"/>
      <c r="JEY1043" s="45"/>
      <c r="JEZ1043" s="45"/>
      <c r="JFA1043" s="45"/>
      <c r="JFB1043" s="45"/>
      <c r="JFC1043" s="45"/>
      <c r="JFD1043" s="45"/>
      <c r="JFE1043" s="45"/>
      <c r="JFF1043" s="45"/>
      <c r="JFG1043" s="45"/>
      <c r="JFH1043" s="45"/>
      <c r="JFI1043" s="45"/>
      <c r="JFJ1043" s="45"/>
      <c r="JFK1043" s="45"/>
      <c r="JFL1043" s="45"/>
      <c r="JFM1043" s="45"/>
      <c r="JFN1043" s="45"/>
      <c r="JFO1043" s="45"/>
      <c r="JFP1043" s="45"/>
      <c r="JFQ1043" s="45"/>
      <c r="JFR1043" s="45"/>
      <c r="JFS1043" s="45"/>
      <c r="JFT1043" s="45"/>
      <c r="JFU1043" s="45"/>
      <c r="JFV1043" s="45"/>
      <c r="JFW1043" s="45"/>
      <c r="JFX1043" s="45"/>
      <c r="JFY1043" s="45"/>
      <c r="JFZ1043" s="45"/>
      <c r="JGA1043" s="45"/>
      <c r="JGB1043" s="45"/>
      <c r="JGC1043" s="45"/>
      <c r="JGD1043" s="45"/>
      <c r="JGE1043" s="45"/>
      <c r="JGF1043" s="45"/>
      <c r="JGG1043" s="45"/>
      <c r="JGH1043" s="45"/>
      <c r="JGI1043" s="45"/>
      <c r="JGJ1043" s="45"/>
      <c r="JGK1043" s="45"/>
      <c r="JGL1043" s="45"/>
      <c r="JGM1043" s="45"/>
      <c r="JGN1043" s="45"/>
      <c r="JGO1043" s="45"/>
      <c r="JGP1043" s="45"/>
      <c r="JGQ1043" s="45"/>
      <c r="JGR1043" s="45"/>
      <c r="JGS1043" s="45"/>
      <c r="JGT1043" s="45"/>
      <c r="JGU1043" s="45"/>
      <c r="JGV1043" s="45"/>
      <c r="JGW1043" s="45"/>
      <c r="JGX1043" s="45"/>
      <c r="JGY1043" s="45"/>
      <c r="JGZ1043" s="45"/>
      <c r="JHA1043" s="45"/>
      <c r="JHB1043" s="45"/>
      <c r="JHC1043" s="45"/>
      <c r="JHD1043" s="45"/>
      <c r="JHE1043" s="45"/>
      <c r="JHF1043" s="45"/>
      <c r="JHG1043" s="45"/>
      <c r="JHH1043" s="45"/>
      <c r="JHI1043" s="45"/>
      <c r="JHJ1043" s="45"/>
      <c r="JHK1043" s="45"/>
      <c r="JHL1043" s="45"/>
      <c r="JHM1043" s="45"/>
      <c r="JHN1043" s="45"/>
      <c r="JHO1043" s="45"/>
      <c r="JHP1043" s="45"/>
      <c r="JHQ1043" s="45"/>
      <c r="JHR1043" s="45"/>
      <c r="JHS1043" s="45"/>
      <c r="JHT1043" s="45"/>
      <c r="JHU1043" s="45"/>
      <c r="JHV1043" s="45"/>
      <c r="JHW1043" s="45"/>
      <c r="JHX1043" s="45"/>
      <c r="JHY1043" s="45"/>
      <c r="JHZ1043" s="45"/>
      <c r="JIA1043" s="45"/>
      <c r="JIB1043" s="45"/>
      <c r="JIC1043" s="45"/>
      <c r="JID1043" s="45"/>
      <c r="JIE1043" s="45"/>
      <c r="JIF1043" s="45"/>
      <c r="JIG1043" s="45"/>
      <c r="JIH1043" s="45"/>
      <c r="JII1043" s="45"/>
      <c r="JIJ1043" s="45"/>
      <c r="JIK1043" s="45"/>
      <c r="JIL1043" s="45"/>
      <c r="JIM1043" s="45"/>
      <c r="JIN1043" s="45"/>
      <c r="JIO1043" s="45"/>
      <c r="JIP1043" s="45"/>
      <c r="JIQ1043" s="45"/>
      <c r="JIR1043" s="45"/>
      <c r="JIS1043" s="45"/>
      <c r="JIT1043" s="45"/>
      <c r="JIU1043" s="45"/>
      <c r="JIV1043" s="45"/>
      <c r="JIW1043" s="45"/>
      <c r="JIX1043" s="45"/>
      <c r="JIY1043" s="45"/>
      <c r="JIZ1043" s="45"/>
      <c r="JJA1043" s="45"/>
      <c r="JJB1043" s="45"/>
      <c r="JJC1043" s="45"/>
      <c r="JJD1043" s="45"/>
      <c r="JJE1043" s="45"/>
      <c r="JJF1043" s="45"/>
      <c r="JJG1043" s="45"/>
      <c r="JJH1043" s="45"/>
      <c r="JJI1043" s="45"/>
      <c r="JJJ1043" s="45"/>
      <c r="JJK1043" s="45"/>
      <c r="JJL1043" s="45"/>
      <c r="JJM1043" s="45"/>
      <c r="JJN1043" s="45"/>
      <c r="JJO1043" s="45"/>
      <c r="JJP1043" s="45"/>
      <c r="JJQ1043" s="45"/>
      <c r="JJR1043" s="45"/>
      <c r="JJS1043" s="45"/>
      <c r="JJT1043" s="45"/>
      <c r="JJU1043" s="45"/>
      <c r="JJV1043" s="45"/>
      <c r="JJW1043" s="45"/>
      <c r="JJX1043" s="45"/>
      <c r="JJY1043" s="45"/>
      <c r="JJZ1043" s="45"/>
      <c r="JKA1043" s="45"/>
      <c r="JKB1043" s="45"/>
      <c r="JKC1043" s="45"/>
      <c r="JKD1043" s="45"/>
      <c r="JKE1043" s="45"/>
      <c r="JKF1043" s="45"/>
      <c r="JKG1043" s="45"/>
      <c r="JKH1043" s="45"/>
      <c r="JKI1043" s="45"/>
      <c r="JKJ1043" s="45"/>
      <c r="JKK1043" s="45"/>
      <c r="JKL1043" s="45"/>
      <c r="JKM1043" s="45"/>
      <c r="JKN1043" s="45"/>
      <c r="JKO1043" s="45"/>
      <c r="JKP1043" s="45"/>
      <c r="JKQ1043" s="45"/>
      <c r="JKR1043" s="45"/>
      <c r="JKS1043" s="45"/>
      <c r="JKT1043" s="45"/>
      <c r="JKU1043" s="45"/>
      <c r="JKV1043" s="45"/>
      <c r="JKW1043" s="45"/>
      <c r="JKX1043" s="45"/>
      <c r="JKY1043" s="45"/>
      <c r="JKZ1043" s="45"/>
      <c r="JLA1043" s="45"/>
      <c r="JLB1043" s="45"/>
      <c r="JLC1043" s="45"/>
      <c r="JLD1043" s="45"/>
      <c r="JLE1043" s="45"/>
      <c r="JLF1043" s="45"/>
      <c r="JLG1043" s="45"/>
      <c r="JLH1043" s="45"/>
      <c r="JLI1043" s="45"/>
      <c r="JLJ1043" s="45"/>
      <c r="JLK1043" s="45"/>
      <c r="JLL1043" s="45"/>
      <c r="JLM1043" s="45"/>
      <c r="JLN1043" s="45"/>
      <c r="JLO1043" s="45"/>
      <c r="JLP1043" s="45"/>
      <c r="JLQ1043" s="45"/>
      <c r="JLR1043" s="45"/>
      <c r="JLS1043" s="45"/>
      <c r="JLT1043" s="45"/>
      <c r="JLU1043" s="45"/>
      <c r="JLV1043" s="45"/>
      <c r="JLW1043" s="45"/>
      <c r="JLX1043" s="45"/>
      <c r="JLY1043" s="45"/>
      <c r="JLZ1043" s="45"/>
      <c r="JMA1043" s="45"/>
      <c r="JMB1043" s="45"/>
      <c r="JMC1043" s="45"/>
      <c r="JMD1043" s="45"/>
      <c r="JME1043" s="45"/>
      <c r="JMF1043" s="45"/>
      <c r="JMG1043" s="45"/>
      <c r="JMH1043" s="45"/>
      <c r="JMI1043" s="45"/>
      <c r="JMJ1043" s="45"/>
      <c r="JMK1043" s="45"/>
      <c r="JML1043" s="45"/>
      <c r="JMM1043" s="45"/>
      <c r="JMN1043" s="45"/>
      <c r="JMO1043" s="45"/>
      <c r="JMP1043" s="45"/>
      <c r="JMQ1043" s="45"/>
      <c r="JMR1043" s="45"/>
      <c r="JMS1043" s="45"/>
      <c r="JMT1043" s="45"/>
      <c r="JMU1043" s="45"/>
      <c r="JMV1043" s="45"/>
      <c r="JMW1043" s="45"/>
      <c r="JMX1043" s="45"/>
      <c r="JMY1043" s="45"/>
      <c r="JMZ1043" s="45"/>
      <c r="JNA1043" s="45"/>
      <c r="JNB1043" s="45"/>
      <c r="JNC1043" s="45"/>
      <c r="JND1043" s="45"/>
      <c r="JNE1043" s="45"/>
      <c r="JNF1043" s="45"/>
      <c r="JNG1043" s="45"/>
      <c r="JNH1043" s="45"/>
      <c r="JNI1043" s="45"/>
      <c r="JNJ1043" s="45"/>
      <c r="JNK1043" s="45"/>
      <c r="JNL1043" s="45"/>
      <c r="JNM1043" s="45"/>
      <c r="JNN1043" s="45"/>
      <c r="JNO1043" s="45"/>
      <c r="JNP1043" s="45"/>
      <c r="JNQ1043" s="45"/>
      <c r="JNR1043" s="45"/>
      <c r="JNS1043" s="45"/>
      <c r="JNT1043" s="45"/>
      <c r="JNU1043" s="45"/>
      <c r="JNV1043" s="45"/>
      <c r="JNW1043" s="45"/>
      <c r="JNX1043" s="45"/>
      <c r="JNY1043" s="45"/>
      <c r="JNZ1043" s="45"/>
      <c r="JOA1043" s="45"/>
      <c r="JOB1043" s="45"/>
      <c r="JOC1043" s="45"/>
      <c r="JOD1043" s="45"/>
      <c r="JOE1043" s="45"/>
      <c r="JOF1043" s="45"/>
      <c r="JOG1043" s="45"/>
      <c r="JOH1043" s="45"/>
      <c r="JOI1043" s="45"/>
      <c r="JOJ1043" s="45"/>
      <c r="JOK1043" s="45"/>
      <c r="JOL1043" s="45"/>
      <c r="JOM1043" s="45"/>
      <c r="JON1043" s="45"/>
      <c r="JOO1043" s="45"/>
      <c r="JOP1043" s="45"/>
      <c r="JOQ1043" s="45"/>
      <c r="JOR1043" s="45"/>
      <c r="JOS1043" s="45"/>
      <c r="JOT1043" s="45"/>
      <c r="JOU1043" s="45"/>
      <c r="JOV1043" s="45"/>
      <c r="JOW1043" s="45"/>
      <c r="JOX1043" s="45"/>
      <c r="JOY1043" s="45"/>
      <c r="JOZ1043" s="45"/>
      <c r="JPA1043" s="45"/>
      <c r="JPB1043" s="45"/>
      <c r="JPC1043" s="45"/>
      <c r="JPD1043" s="45"/>
      <c r="JPE1043" s="45"/>
      <c r="JPF1043" s="45"/>
      <c r="JPG1043" s="45"/>
      <c r="JPH1043" s="45"/>
      <c r="JPI1043" s="45"/>
      <c r="JPJ1043" s="45"/>
      <c r="JPK1043" s="45"/>
      <c r="JPL1043" s="45"/>
      <c r="JPM1043" s="45"/>
      <c r="JPN1043" s="45"/>
      <c r="JPO1043" s="45"/>
      <c r="JPP1043" s="45"/>
      <c r="JPQ1043" s="45"/>
      <c r="JPR1043" s="45"/>
      <c r="JPS1043" s="45"/>
      <c r="JPT1043" s="45"/>
      <c r="JPU1043" s="45"/>
      <c r="JPV1043" s="45"/>
      <c r="JPW1043" s="45"/>
      <c r="JPX1043" s="45"/>
      <c r="JPY1043" s="45"/>
      <c r="JPZ1043" s="45"/>
      <c r="JQA1043" s="45"/>
      <c r="JQB1043" s="45"/>
      <c r="JQC1043" s="45"/>
      <c r="JQD1043" s="45"/>
      <c r="JQE1043" s="45"/>
      <c r="JQF1043" s="45"/>
      <c r="JQG1043" s="45"/>
      <c r="JQH1043" s="45"/>
      <c r="JQI1043" s="45"/>
      <c r="JQJ1043" s="45"/>
      <c r="JQK1043" s="45"/>
      <c r="JQL1043" s="45"/>
      <c r="JQM1043" s="45"/>
      <c r="JQN1043" s="45"/>
      <c r="JQO1043" s="45"/>
      <c r="JQP1043" s="45"/>
      <c r="JQQ1043" s="45"/>
      <c r="JQR1043" s="45"/>
      <c r="JQS1043" s="45"/>
      <c r="JQT1043" s="45"/>
      <c r="JQU1043" s="45"/>
      <c r="JQV1043" s="45"/>
      <c r="JQW1043" s="45"/>
      <c r="JQX1043" s="45"/>
      <c r="JQY1043" s="45"/>
      <c r="JQZ1043" s="45"/>
      <c r="JRA1043" s="45"/>
      <c r="JRB1043" s="45"/>
      <c r="JRC1043" s="45"/>
      <c r="JRD1043" s="45"/>
      <c r="JRE1043" s="45"/>
      <c r="JRF1043" s="45"/>
      <c r="JRG1043" s="45"/>
      <c r="JRH1043" s="45"/>
      <c r="JRI1043" s="45"/>
      <c r="JRJ1043" s="45"/>
      <c r="JRK1043" s="45"/>
      <c r="JRL1043" s="45"/>
      <c r="JRM1043" s="45"/>
      <c r="JRN1043" s="45"/>
      <c r="JRO1043" s="45"/>
      <c r="JRP1043" s="45"/>
      <c r="JRQ1043" s="45"/>
      <c r="JRR1043" s="45"/>
      <c r="JRS1043" s="45"/>
      <c r="JRT1043" s="45"/>
      <c r="JRU1043" s="45"/>
      <c r="JRV1043" s="45"/>
      <c r="JRW1043" s="45"/>
      <c r="JRX1043" s="45"/>
      <c r="JRY1043" s="45"/>
      <c r="JRZ1043" s="45"/>
      <c r="JSA1043" s="45"/>
      <c r="JSB1043" s="45"/>
      <c r="JSC1043" s="45"/>
      <c r="JSD1043" s="45"/>
      <c r="JSE1043" s="45"/>
      <c r="JSF1043" s="45"/>
      <c r="JSG1043" s="45"/>
      <c r="JSH1043" s="45"/>
      <c r="JSI1043" s="45"/>
      <c r="JSJ1043" s="45"/>
      <c r="JSK1043" s="45"/>
      <c r="JSL1043" s="45"/>
      <c r="JSM1043" s="45"/>
      <c r="JSN1043" s="45"/>
      <c r="JSO1043" s="45"/>
      <c r="JSP1043" s="45"/>
      <c r="JSQ1043" s="45"/>
      <c r="JSR1043" s="45"/>
      <c r="JSS1043" s="45"/>
      <c r="JST1043" s="45"/>
      <c r="JSU1043" s="45"/>
      <c r="JSV1043" s="45"/>
      <c r="JSW1043" s="45"/>
      <c r="JSX1043" s="45"/>
      <c r="JSY1043" s="45"/>
      <c r="JSZ1043" s="45"/>
      <c r="JTA1043" s="45"/>
      <c r="JTB1043" s="45"/>
      <c r="JTC1043" s="45"/>
      <c r="JTD1043" s="45"/>
      <c r="JTE1043" s="45"/>
      <c r="JTF1043" s="45"/>
      <c r="JTG1043" s="45"/>
      <c r="JTH1043" s="45"/>
      <c r="JTI1043" s="45"/>
      <c r="JTJ1043" s="45"/>
      <c r="JTK1043" s="45"/>
      <c r="JTL1043" s="45"/>
      <c r="JTM1043" s="45"/>
      <c r="JTN1043" s="45"/>
      <c r="JTO1043" s="45"/>
      <c r="JTP1043" s="45"/>
      <c r="JTQ1043" s="45"/>
      <c r="JTR1043" s="45"/>
      <c r="JTS1043" s="45"/>
      <c r="JTT1043" s="45"/>
      <c r="JTU1043" s="45"/>
      <c r="JTV1043" s="45"/>
      <c r="JTW1043" s="45"/>
      <c r="JTX1043" s="45"/>
      <c r="JTY1043" s="45"/>
      <c r="JTZ1043" s="45"/>
      <c r="JUA1043" s="45"/>
      <c r="JUB1043" s="45"/>
      <c r="JUC1043" s="45"/>
      <c r="JUD1043" s="45"/>
      <c r="JUE1043" s="45"/>
      <c r="JUF1043" s="45"/>
      <c r="JUG1043" s="45"/>
      <c r="JUH1043" s="45"/>
      <c r="JUI1043" s="45"/>
      <c r="JUJ1043" s="45"/>
      <c r="JUK1043" s="45"/>
      <c r="JUL1043" s="45"/>
      <c r="JUM1043" s="45"/>
      <c r="JUN1043" s="45"/>
      <c r="JUO1043" s="45"/>
      <c r="JUP1043" s="45"/>
      <c r="JUQ1043" s="45"/>
      <c r="JUR1043" s="45"/>
      <c r="JUS1043" s="45"/>
      <c r="JUT1043" s="45"/>
      <c r="JUU1043" s="45"/>
      <c r="JUV1043" s="45"/>
      <c r="JUW1043" s="45"/>
      <c r="JUX1043" s="45"/>
      <c r="JUY1043" s="45"/>
      <c r="JUZ1043" s="45"/>
      <c r="JVA1043" s="45"/>
      <c r="JVB1043" s="45"/>
      <c r="JVC1043" s="45"/>
      <c r="JVD1043" s="45"/>
      <c r="JVE1043" s="45"/>
      <c r="JVF1043" s="45"/>
      <c r="JVG1043" s="45"/>
      <c r="JVH1043" s="45"/>
      <c r="JVI1043" s="45"/>
      <c r="JVJ1043" s="45"/>
      <c r="JVK1043" s="45"/>
      <c r="JVL1043" s="45"/>
      <c r="JVM1043" s="45"/>
      <c r="JVN1043" s="45"/>
      <c r="JVO1043" s="45"/>
      <c r="JVP1043" s="45"/>
      <c r="JVQ1043" s="45"/>
      <c r="JVR1043" s="45"/>
      <c r="JVS1043" s="45"/>
      <c r="JVT1043" s="45"/>
      <c r="JVU1043" s="45"/>
      <c r="JVV1043" s="45"/>
      <c r="JVW1043" s="45"/>
      <c r="JVX1043" s="45"/>
      <c r="JVY1043" s="45"/>
      <c r="JVZ1043" s="45"/>
      <c r="JWA1043" s="45"/>
      <c r="JWB1043" s="45"/>
      <c r="JWC1043" s="45"/>
      <c r="JWD1043" s="45"/>
      <c r="JWE1043" s="45"/>
      <c r="JWF1043" s="45"/>
      <c r="JWG1043" s="45"/>
      <c r="JWH1043" s="45"/>
      <c r="JWI1043" s="45"/>
      <c r="JWJ1043" s="45"/>
      <c r="JWK1043" s="45"/>
      <c r="JWL1043" s="45"/>
      <c r="JWM1043" s="45"/>
      <c r="JWN1043" s="45"/>
      <c r="JWO1043" s="45"/>
      <c r="JWP1043" s="45"/>
      <c r="JWQ1043" s="45"/>
      <c r="JWR1043" s="45"/>
      <c r="JWS1043" s="45"/>
      <c r="JWT1043" s="45"/>
      <c r="JWU1043" s="45"/>
      <c r="JWV1043" s="45"/>
      <c r="JWW1043" s="45"/>
      <c r="JWX1043" s="45"/>
      <c r="JWY1043" s="45"/>
      <c r="JWZ1043" s="45"/>
      <c r="JXA1043" s="45"/>
      <c r="JXB1043" s="45"/>
      <c r="JXC1043" s="45"/>
      <c r="JXD1043" s="45"/>
      <c r="JXE1043" s="45"/>
      <c r="JXF1043" s="45"/>
      <c r="JXG1043" s="45"/>
      <c r="JXH1043" s="45"/>
      <c r="JXI1043" s="45"/>
      <c r="JXJ1043" s="45"/>
      <c r="JXK1043" s="45"/>
      <c r="JXL1043" s="45"/>
      <c r="JXM1043" s="45"/>
      <c r="JXN1043" s="45"/>
      <c r="JXO1043" s="45"/>
      <c r="JXP1043" s="45"/>
      <c r="JXQ1043" s="45"/>
      <c r="JXR1043" s="45"/>
      <c r="JXS1043" s="45"/>
      <c r="JXT1043" s="45"/>
      <c r="JXU1043" s="45"/>
      <c r="JXV1043" s="45"/>
      <c r="JXW1043" s="45"/>
      <c r="JXX1043" s="45"/>
      <c r="JXY1043" s="45"/>
      <c r="JXZ1043" s="45"/>
      <c r="JYA1043" s="45"/>
      <c r="JYB1043" s="45"/>
      <c r="JYC1043" s="45"/>
      <c r="JYD1043" s="45"/>
      <c r="JYE1043" s="45"/>
      <c r="JYF1043" s="45"/>
      <c r="JYG1043" s="45"/>
      <c r="JYH1043" s="45"/>
      <c r="JYI1043" s="45"/>
      <c r="JYJ1043" s="45"/>
      <c r="JYK1043" s="45"/>
      <c r="JYL1043" s="45"/>
      <c r="JYM1043" s="45"/>
      <c r="JYN1043" s="45"/>
      <c r="JYO1043" s="45"/>
      <c r="JYP1043" s="45"/>
      <c r="JYQ1043" s="45"/>
      <c r="JYR1043" s="45"/>
      <c r="JYS1043" s="45"/>
      <c r="JYT1043" s="45"/>
      <c r="JYU1043" s="45"/>
      <c r="JYV1043" s="45"/>
      <c r="JYW1043" s="45"/>
      <c r="JYX1043" s="45"/>
      <c r="JYY1043" s="45"/>
      <c r="JYZ1043" s="45"/>
      <c r="JZA1043" s="45"/>
      <c r="JZB1043" s="45"/>
      <c r="JZC1043" s="45"/>
      <c r="JZD1043" s="45"/>
      <c r="JZE1043" s="45"/>
      <c r="JZF1043" s="45"/>
      <c r="JZG1043" s="45"/>
      <c r="JZH1043" s="45"/>
      <c r="JZI1043" s="45"/>
      <c r="JZJ1043" s="45"/>
      <c r="JZK1043" s="45"/>
      <c r="JZL1043" s="45"/>
      <c r="JZM1043" s="45"/>
      <c r="JZN1043" s="45"/>
      <c r="JZO1043" s="45"/>
      <c r="JZP1043" s="45"/>
      <c r="JZQ1043" s="45"/>
      <c r="JZR1043" s="45"/>
      <c r="JZS1043" s="45"/>
      <c r="JZT1043" s="45"/>
      <c r="JZU1043" s="45"/>
      <c r="JZV1043" s="45"/>
      <c r="JZW1043" s="45"/>
      <c r="JZX1043" s="45"/>
      <c r="JZY1043" s="45"/>
      <c r="JZZ1043" s="45"/>
      <c r="KAA1043" s="45"/>
      <c r="KAB1043" s="45"/>
      <c r="KAC1043" s="45"/>
      <c r="KAD1043" s="45"/>
      <c r="KAE1043" s="45"/>
      <c r="KAF1043" s="45"/>
      <c r="KAG1043" s="45"/>
      <c r="KAH1043" s="45"/>
      <c r="KAI1043" s="45"/>
      <c r="KAJ1043" s="45"/>
      <c r="KAK1043" s="45"/>
      <c r="KAL1043" s="45"/>
      <c r="KAM1043" s="45"/>
      <c r="KAN1043" s="45"/>
      <c r="KAO1043" s="45"/>
      <c r="KAP1043" s="45"/>
      <c r="KAQ1043" s="45"/>
      <c r="KAR1043" s="45"/>
      <c r="KAS1043" s="45"/>
      <c r="KAT1043" s="45"/>
      <c r="KAU1043" s="45"/>
      <c r="KAV1043" s="45"/>
      <c r="KAW1043" s="45"/>
      <c r="KAX1043" s="45"/>
      <c r="KAY1043" s="45"/>
      <c r="KAZ1043" s="45"/>
      <c r="KBA1043" s="45"/>
      <c r="KBB1043" s="45"/>
      <c r="KBC1043" s="45"/>
      <c r="KBD1043" s="45"/>
      <c r="KBE1043" s="45"/>
      <c r="KBF1043" s="45"/>
      <c r="KBG1043" s="45"/>
      <c r="KBH1043" s="45"/>
      <c r="KBI1043" s="45"/>
      <c r="KBJ1043" s="45"/>
      <c r="KBK1043" s="45"/>
      <c r="KBL1043" s="45"/>
      <c r="KBM1043" s="45"/>
      <c r="KBN1043" s="45"/>
      <c r="KBO1043" s="45"/>
      <c r="KBP1043" s="45"/>
      <c r="KBQ1043" s="45"/>
      <c r="KBR1043" s="45"/>
      <c r="KBS1043" s="45"/>
      <c r="KBT1043" s="45"/>
      <c r="KBU1043" s="45"/>
      <c r="KBV1043" s="45"/>
      <c r="KBW1043" s="45"/>
      <c r="KBX1043" s="45"/>
      <c r="KBY1043" s="45"/>
      <c r="KBZ1043" s="45"/>
      <c r="KCA1043" s="45"/>
      <c r="KCB1043" s="45"/>
      <c r="KCC1043" s="45"/>
      <c r="KCD1043" s="45"/>
      <c r="KCE1043" s="45"/>
      <c r="KCF1043" s="45"/>
      <c r="KCG1043" s="45"/>
      <c r="KCH1043" s="45"/>
      <c r="KCI1043" s="45"/>
      <c r="KCJ1043" s="45"/>
      <c r="KCK1043" s="45"/>
      <c r="KCL1043" s="45"/>
      <c r="KCM1043" s="45"/>
      <c r="KCN1043" s="45"/>
      <c r="KCO1043" s="45"/>
      <c r="KCP1043" s="45"/>
      <c r="KCQ1043" s="45"/>
      <c r="KCR1043" s="45"/>
      <c r="KCS1043" s="45"/>
      <c r="KCT1043" s="45"/>
      <c r="KCU1043" s="45"/>
      <c r="KCV1043" s="45"/>
      <c r="KCW1043" s="45"/>
      <c r="KCX1043" s="45"/>
      <c r="KCY1043" s="45"/>
      <c r="KCZ1043" s="45"/>
      <c r="KDA1043" s="45"/>
      <c r="KDB1043" s="45"/>
      <c r="KDC1043" s="45"/>
      <c r="KDD1043" s="45"/>
      <c r="KDE1043" s="45"/>
      <c r="KDF1043" s="45"/>
      <c r="KDG1043" s="45"/>
      <c r="KDH1043" s="45"/>
      <c r="KDI1043" s="45"/>
      <c r="KDJ1043" s="45"/>
      <c r="KDK1043" s="45"/>
      <c r="KDL1043" s="45"/>
      <c r="KDM1043" s="45"/>
      <c r="KDN1043" s="45"/>
      <c r="KDO1043" s="45"/>
      <c r="KDP1043" s="45"/>
      <c r="KDQ1043" s="45"/>
      <c r="KDR1043" s="45"/>
      <c r="KDS1043" s="45"/>
      <c r="KDT1043" s="45"/>
      <c r="KDU1043" s="45"/>
      <c r="KDV1043" s="45"/>
      <c r="KDW1043" s="45"/>
      <c r="KDX1043" s="45"/>
      <c r="KDY1043" s="45"/>
      <c r="KDZ1043" s="45"/>
      <c r="KEA1043" s="45"/>
      <c r="KEB1043" s="45"/>
      <c r="KEC1043" s="45"/>
      <c r="KED1043" s="45"/>
      <c r="KEE1043" s="45"/>
      <c r="KEF1043" s="45"/>
      <c r="KEG1043" s="45"/>
      <c r="KEH1043" s="45"/>
      <c r="KEI1043" s="45"/>
      <c r="KEJ1043" s="45"/>
      <c r="KEK1043" s="45"/>
      <c r="KEL1043" s="45"/>
      <c r="KEM1043" s="45"/>
      <c r="KEN1043" s="45"/>
      <c r="KEO1043" s="45"/>
      <c r="KEP1043" s="45"/>
      <c r="KEQ1043" s="45"/>
      <c r="KER1043" s="45"/>
      <c r="KES1043" s="45"/>
      <c r="KET1043" s="45"/>
      <c r="KEU1043" s="45"/>
      <c r="KEV1043" s="45"/>
      <c r="KEW1043" s="45"/>
      <c r="KEX1043" s="45"/>
      <c r="KEY1043" s="45"/>
      <c r="KEZ1043" s="45"/>
      <c r="KFA1043" s="45"/>
      <c r="KFB1043" s="45"/>
      <c r="KFC1043" s="45"/>
      <c r="KFD1043" s="45"/>
      <c r="KFE1043" s="45"/>
      <c r="KFF1043" s="45"/>
      <c r="KFG1043" s="45"/>
      <c r="KFH1043" s="45"/>
      <c r="KFI1043" s="45"/>
      <c r="KFJ1043" s="45"/>
      <c r="KFK1043" s="45"/>
      <c r="KFL1043" s="45"/>
      <c r="KFM1043" s="45"/>
      <c r="KFN1043" s="45"/>
      <c r="KFO1043" s="45"/>
      <c r="KFP1043" s="45"/>
      <c r="KFQ1043" s="45"/>
      <c r="KFR1043" s="45"/>
      <c r="KFS1043" s="45"/>
      <c r="KFT1043" s="45"/>
      <c r="KFU1043" s="45"/>
      <c r="KFV1043" s="45"/>
      <c r="KFW1043" s="45"/>
      <c r="KFX1043" s="45"/>
      <c r="KFY1043" s="45"/>
      <c r="KFZ1043" s="45"/>
      <c r="KGA1043" s="45"/>
      <c r="KGB1043" s="45"/>
      <c r="KGC1043" s="45"/>
      <c r="KGD1043" s="45"/>
      <c r="KGE1043" s="45"/>
      <c r="KGF1043" s="45"/>
      <c r="KGG1043" s="45"/>
      <c r="KGH1043" s="45"/>
      <c r="KGI1043" s="45"/>
      <c r="KGJ1043" s="45"/>
      <c r="KGK1043" s="45"/>
      <c r="KGL1043" s="45"/>
      <c r="KGM1043" s="45"/>
      <c r="KGN1043" s="45"/>
      <c r="KGO1043" s="45"/>
      <c r="KGP1043" s="45"/>
      <c r="KGQ1043" s="45"/>
      <c r="KGR1043" s="45"/>
      <c r="KGS1043" s="45"/>
      <c r="KGT1043" s="45"/>
      <c r="KGU1043" s="45"/>
      <c r="KGV1043" s="45"/>
      <c r="KGW1043" s="45"/>
      <c r="KGX1043" s="45"/>
      <c r="KGY1043" s="45"/>
      <c r="KGZ1043" s="45"/>
      <c r="KHA1043" s="45"/>
      <c r="KHB1043" s="45"/>
      <c r="KHC1043" s="45"/>
      <c r="KHD1043" s="45"/>
      <c r="KHE1043" s="45"/>
      <c r="KHF1043" s="45"/>
      <c r="KHG1043" s="45"/>
      <c r="KHH1043" s="45"/>
      <c r="KHI1043" s="45"/>
      <c r="KHJ1043" s="45"/>
      <c r="KHK1043" s="45"/>
      <c r="KHL1043" s="45"/>
      <c r="KHM1043" s="45"/>
      <c r="KHN1043" s="45"/>
      <c r="KHO1043" s="45"/>
      <c r="KHP1043" s="45"/>
      <c r="KHQ1043" s="45"/>
      <c r="KHR1043" s="45"/>
      <c r="KHS1043" s="45"/>
      <c r="KHT1043" s="45"/>
      <c r="KHU1043" s="45"/>
      <c r="KHV1043" s="45"/>
      <c r="KHW1043" s="45"/>
      <c r="KHX1043" s="45"/>
      <c r="KHY1043" s="45"/>
      <c r="KHZ1043" s="45"/>
      <c r="KIA1043" s="45"/>
      <c r="KIB1043" s="45"/>
      <c r="KIC1043" s="45"/>
      <c r="KID1043" s="45"/>
      <c r="KIE1043" s="45"/>
      <c r="KIF1043" s="45"/>
      <c r="KIG1043" s="45"/>
      <c r="KIH1043" s="45"/>
      <c r="KII1043" s="45"/>
      <c r="KIJ1043" s="45"/>
      <c r="KIK1043" s="45"/>
      <c r="KIL1043" s="45"/>
      <c r="KIM1043" s="45"/>
      <c r="KIN1043" s="45"/>
      <c r="KIO1043" s="45"/>
      <c r="KIP1043" s="45"/>
      <c r="KIQ1043" s="45"/>
      <c r="KIR1043" s="45"/>
      <c r="KIS1043" s="45"/>
      <c r="KIT1043" s="45"/>
      <c r="KIU1043" s="45"/>
      <c r="KIV1043" s="45"/>
      <c r="KIW1043" s="45"/>
      <c r="KIX1043" s="45"/>
      <c r="KIY1043" s="45"/>
      <c r="KIZ1043" s="45"/>
      <c r="KJA1043" s="45"/>
      <c r="KJB1043" s="45"/>
      <c r="KJC1043" s="45"/>
      <c r="KJD1043" s="45"/>
      <c r="KJE1043" s="45"/>
      <c r="KJF1043" s="45"/>
      <c r="KJG1043" s="45"/>
      <c r="KJH1043" s="45"/>
      <c r="KJI1043" s="45"/>
      <c r="KJJ1043" s="45"/>
      <c r="KJK1043" s="45"/>
      <c r="KJL1043" s="45"/>
      <c r="KJM1043" s="45"/>
      <c r="KJN1043" s="45"/>
      <c r="KJO1043" s="45"/>
      <c r="KJP1043" s="45"/>
      <c r="KJQ1043" s="45"/>
      <c r="KJR1043" s="45"/>
      <c r="KJS1043" s="45"/>
      <c r="KJT1043" s="45"/>
      <c r="KJU1043" s="45"/>
      <c r="KJV1043" s="45"/>
      <c r="KJW1043" s="45"/>
      <c r="KJX1043" s="45"/>
      <c r="KJY1043" s="45"/>
      <c r="KJZ1043" s="45"/>
      <c r="KKA1043" s="45"/>
      <c r="KKB1043" s="45"/>
      <c r="KKC1043" s="45"/>
      <c r="KKD1043" s="45"/>
      <c r="KKE1043" s="45"/>
      <c r="KKF1043" s="45"/>
      <c r="KKG1043" s="45"/>
      <c r="KKH1043" s="45"/>
      <c r="KKI1043" s="45"/>
      <c r="KKJ1043" s="45"/>
      <c r="KKK1043" s="45"/>
      <c r="KKL1043" s="45"/>
      <c r="KKM1043" s="45"/>
      <c r="KKN1043" s="45"/>
      <c r="KKO1043" s="45"/>
      <c r="KKP1043" s="45"/>
      <c r="KKQ1043" s="45"/>
      <c r="KKR1043" s="45"/>
      <c r="KKS1043" s="45"/>
      <c r="KKT1043" s="45"/>
      <c r="KKU1043" s="45"/>
      <c r="KKV1043" s="45"/>
      <c r="KKW1043" s="45"/>
      <c r="KKX1043" s="45"/>
      <c r="KKY1043" s="45"/>
      <c r="KKZ1043" s="45"/>
      <c r="KLA1043" s="45"/>
      <c r="KLB1043" s="45"/>
      <c r="KLC1043" s="45"/>
      <c r="KLD1043" s="45"/>
      <c r="KLE1043" s="45"/>
      <c r="KLF1043" s="45"/>
      <c r="KLG1043" s="45"/>
      <c r="KLH1043" s="45"/>
      <c r="KLI1043" s="45"/>
      <c r="KLJ1043" s="45"/>
      <c r="KLK1043" s="45"/>
      <c r="KLL1043" s="45"/>
      <c r="KLM1043" s="45"/>
      <c r="KLN1043" s="45"/>
      <c r="KLO1043" s="45"/>
      <c r="KLP1043" s="45"/>
      <c r="KLQ1043" s="45"/>
      <c r="KLR1043" s="45"/>
      <c r="KLS1043" s="45"/>
      <c r="KLT1043" s="45"/>
      <c r="KLU1043" s="45"/>
      <c r="KLV1043" s="45"/>
      <c r="KLW1043" s="45"/>
      <c r="KLX1043" s="45"/>
      <c r="KLY1043" s="45"/>
      <c r="KLZ1043" s="45"/>
      <c r="KMA1043" s="45"/>
      <c r="KMB1043" s="45"/>
      <c r="KMC1043" s="45"/>
      <c r="KMD1043" s="45"/>
      <c r="KME1043" s="45"/>
      <c r="KMF1043" s="45"/>
      <c r="KMG1043" s="45"/>
      <c r="KMH1043" s="45"/>
      <c r="KMI1043" s="45"/>
      <c r="KMJ1043" s="45"/>
      <c r="KMK1043" s="45"/>
      <c r="KML1043" s="45"/>
      <c r="KMM1043" s="45"/>
      <c r="KMN1043" s="45"/>
      <c r="KMO1043" s="45"/>
      <c r="KMP1043" s="45"/>
      <c r="KMQ1043" s="45"/>
      <c r="KMR1043" s="45"/>
      <c r="KMS1043" s="45"/>
      <c r="KMT1043" s="45"/>
      <c r="KMU1043" s="45"/>
      <c r="KMV1043" s="45"/>
      <c r="KMW1043" s="45"/>
      <c r="KMX1043" s="45"/>
      <c r="KMY1043" s="45"/>
      <c r="KMZ1043" s="45"/>
      <c r="KNA1043" s="45"/>
      <c r="KNB1043" s="45"/>
      <c r="KNC1043" s="45"/>
      <c r="KND1043" s="45"/>
      <c r="KNE1043" s="45"/>
      <c r="KNF1043" s="45"/>
      <c r="KNG1043" s="45"/>
      <c r="KNH1043" s="45"/>
      <c r="KNI1043" s="45"/>
      <c r="KNJ1043" s="45"/>
      <c r="KNK1043" s="45"/>
      <c r="KNL1043" s="45"/>
      <c r="KNM1043" s="45"/>
      <c r="KNN1043" s="45"/>
      <c r="KNO1043" s="45"/>
      <c r="KNP1043" s="45"/>
      <c r="KNQ1043" s="45"/>
      <c r="KNR1043" s="45"/>
      <c r="KNS1043" s="45"/>
      <c r="KNT1043" s="45"/>
      <c r="KNU1043" s="45"/>
      <c r="KNV1043" s="45"/>
      <c r="KNW1043" s="45"/>
      <c r="KNX1043" s="45"/>
      <c r="KNY1043" s="45"/>
      <c r="KNZ1043" s="45"/>
      <c r="KOA1043" s="45"/>
      <c r="KOB1043" s="45"/>
      <c r="KOC1043" s="45"/>
      <c r="KOD1043" s="45"/>
      <c r="KOE1043" s="45"/>
      <c r="KOF1043" s="45"/>
      <c r="KOG1043" s="45"/>
      <c r="KOH1043" s="45"/>
      <c r="KOI1043" s="45"/>
      <c r="KOJ1043" s="45"/>
      <c r="KOK1043" s="45"/>
      <c r="KOL1043" s="45"/>
      <c r="KOM1043" s="45"/>
      <c r="KON1043" s="45"/>
      <c r="KOO1043" s="45"/>
      <c r="KOP1043" s="45"/>
      <c r="KOQ1043" s="45"/>
      <c r="KOR1043" s="45"/>
      <c r="KOS1043" s="45"/>
      <c r="KOT1043" s="45"/>
      <c r="KOU1043" s="45"/>
      <c r="KOV1043" s="45"/>
      <c r="KOW1043" s="45"/>
      <c r="KOX1043" s="45"/>
      <c r="KOY1043" s="45"/>
      <c r="KOZ1043" s="45"/>
      <c r="KPA1043" s="45"/>
      <c r="KPB1043" s="45"/>
      <c r="KPC1043" s="45"/>
      <c r="KPD1043" s="45"/>
      <c r="KPE1043" s="45"/>
      <c r="KPF1043" s="45"/>
      <c r="KPG1043" s="45"/>
      <c r="KPH1043" s="45"/>
      <c r="KPI1043" s="45"/>
      <c r="KPJ1043" s="45"/>
      <c r="KPK1043" s="45"/>
      <c r="KPL1043" s="45"/>
      <c r="KPM1043" s="45"/>
      <c r="KPN1043" s="45"/>
      <c r="KPO1043" s="45"/>
      <c r="KPP1043" s="45"/>
      <c r="KPQ1043" s="45"/>
      <c r="KPR1043" s="45"/>
      <c r="KPS1043" s="45"/>
      <c r="KPT1043" s="45"/>
      <c r="KPU1043" s="45"/>
      <c r="KPV1043" s="45"/>
      <c r="KPW1043" s="45"/>
      <c r="KPX1043" s="45"/>
      <c r="KPY1043" s="45"/>
      <c r="KPZ1043" s="45"/>
      <c r="KQA1043" s="45"/>
      <c r="KQB1043" s="45"/>
      <c r="KQC1043" s="45"/>
      <c r="KQD1043" s="45"/>
      <c r="KQE1043" s="45"/>
      <c r="KQF1043" s="45"/>
      <c r="KQG1043" s="45"/>
      <c r="KQH1043" s="45"/>
      <c r="KQI1043" s="45"/>
      <c r="KQJ1043" s="45"/>
      <c r="KQK1043" s="45"/>
      <c r="KQL1043" s="45"/>
      <c r="KQM1043" s="45"/>
      <c r="KQN1043" s="45"/>
      <c r="KQO1043" s="45"/>
      <c r="KQP1043" s="45"/>
      <c r="KQQ1043" s="45"/>
      <c r="KQR1043" s="45"/>
      <c r="KQS1043" s="45"/>
      <c r="KQT1043" s="45"/>
      <c r="KQU1043" s="45"/>
      <c r="KQV1043" s="45"/>
      <c r="KQW1043" s="45"/>
      <c r="KQX1043" s="45"/>
      <c r="KQY1043" s="45"/>
      <c r="KQZ1043" s="45"/>
      <c r="KRA1043" s="45"/>
      <c r="KRB1043" s="45"/>
      <c r="KRC1043" s="45"/>
      <c r="KRD1043" s="45"/>
      <c r="KRE1043" s="45"/>
      <c r="KRF1043" s="45"/>
      <c r="KRG1043" s="45"/>
      <c r="KRH1043" s="45"/>
      <c r="KRI1043" s="45"/>
      <c r="KRJ1043" s="45"/>
      <c r="KRK1043" s="45"/>
      <c r="KRL1043" s="45"/>
      <c r="KRM1043" s="45"/>
      <c r="KRN1043" s="45"/>
      <c r="KRO1043" s="45"/>
      <c r="KRP1043" s="45"/>
      <c r="KRQ1043" s="45"/>
      <c r="KRR1043" s="45"/>
      <c r="KRS1043" s="45"/>
      <c r="KRT1043" s="45"/>
      <c r="KRU1043" s="45"/>
      <c r="KRV1043" s="45"/>
      <c r="KRW1043" s="45"/>
      <c r="KRX1043" s="45"/>
      <c r="KRY1043" s="45"/>
      <c r="KRZ1043" s="45"/>
      <c r="KSA1043" s="45"/>
      <c r="KSB1043" s="45"/>
      <c r="KSC1043" s="45"/>
      <c r="KSD1043" s="45"/>
      <c r="KSE1043" s="45"/>
      <c r="KSF1043" s="45"/>
      <c r="KSG1043" s="45"/>
      <c r="KSH1043" s="45"/>
      <c r="KSI1043" s="45"/>
      <c r="KSJ1043" s="45"/>
      <c r="KSK1043" s="45"/>
      <c r="KSL1043" s="45"/>
      <c r="KSM1043" s="45"/>
      <c r="KSN1043" s="45"/>
      <c r="KSO1043" s="45"/>
      <c r="KSP1043" s="45"/>
      <c r="KSQ1043" s="45"/>
      <c r="KSR1043" s="45"/>
      <c r="KSS1043" s="45"/>
      <c r="KST1043" s="45"/>
      <c r="KSU1043" s="45"/>
      <c r="KSV1043" s="45"/>
      <c r="KSW1043" s="45"/>
      <c r="KSX1043" s="45"/>
      <c r="KSY1043" s="45"/>
      <c r="KSZ1043" s="45"/>
      <c r="KTA1043" s="45"/>
      <c r="KTB1043" s="45"/>
      <c r="KTC1043" s="45"/>
      <c r="KTD1043" s="45"/>
      <c r="KTE1043" s="45"/>
      <c r="KTF1043" s="45"/>
      <c r="KTG1043" s="45"/>
      <c r="KTH1043" s="45"/>
      <c r="KTI1043" s="45"/>
      <c r="KTJ1043" s="45"/>
      <c r="KTK1043" s="45"/>
      <c r="KTL1043" s="45"/>
      <c r="KTM1043" s="45"/>
      <c r="KTN1043" s="45"/>
      <c r="KTO1043" s="45"/>
      <c r="KTP1043" s="45"/>
      <c r="KTQ1043" s="45"/>
      <c r="KTR1043" s="45"/>
      <c r="KTS1043" s="45"/>
      <c r="KTT1043" s="45"/>
      <c r="KTU1043" s="45"/>
      <c r="KTV1043" s="45"/>
      <c r="KTW1043" s="45"/>
      <c r="KTX1043" s="45"/>
      <c r="KTY1043" s="45"/>
      <c r="KTZ1043" s="45"/>
      <c r="KUA1043" s="45"/>
      <c r="KUB1043" s="45"/>
      <c r="KUC1043" s="45"/>
      <c r="KUD1043" s="45"/>
      <c r="KUE1043" s="45"/>
      <c r="KUF1043" s="45"/>
      <c r="KUG1043" s="45"/>
      <c r="KUH1043" s="45"/>
      <c r="KUI1043" s="45"/>
      <c r="KUJ1043" s="45"/>
      <c r="KUK1043" s="45"/>
      <c r="KUL1043" s="45"/>
      <c r="KUM1043" s="45"/>
      <c r="KUN1043" s="45"/>
      <c r="KUO1043" s="45"/>
      <c r="KUP1043" s="45"/>
      <c r="KUQ1043" s="45"/>
      <c r="KUR1043" s="45"/>
      <c r="KUS1043" s="45"/>
      <c r="KUT1043" s="45"/>
      <c r="KUU1043" s="45"/>
      <c r="KUV1043" s="45"/>
      <c r="KUW1043" s="45"/>
      <c r="KUX1043" s="45"/>
      <c r="KUY1043" s="45"/>
      <c r="KUZ1043" s="45"/>
      <c r="KVA1043" s="45"/>
      <c r="KVB1043" s="45"/>
      <c r="KVC1043" s="45"/>
      <c r="KVD1043" s="45"/>
      <c r="KVE1043" s="45"/>
      <c r="KVF1043" s="45"/>
      <c r="KVG1043" s="45"/>
      <c r="KVH1043" s="45"/>
      <c r="KVI1043" s="45"/>
      <c r="KVJ1043" s="45"/>
      <c r="KVK1043" s="45"/>
      <c r="KVL1043" s="45"/>
      <c r="KVM1043" s="45"/>
      <c r="KVN1043" s="45"/>
      <c r="KVO1043" s="45"/>
      <c r="KVP1043" s="45"/>
      <c r="KVQ1043" s="45"/>
      <c r="KVR1043" s="45"/>
      <c r="KVS1043" s="45"/>
      <c r="KVT1043" s="45"/>
      <c r="KVU1043" s="45"/>
      <c r="KVV1043" s="45"/>
      <c r="KVW1043" s="45"/>
      <c r="KVX1043" s="45"/>
      <c r="KVY1043" s="45"/>
      <c r="KVZ1043" s="45"/>
      <c r="KWA1043" s="45"/>
      <c r="KWB1043" s="45"/>
      <c r="KWC1043" s="45"/>
      <c r="KWD1043" s="45"/>
      <c r="KWE1043" s="45"/>
      <c r="KWF1043" s="45"/>
      <c r="KWG1043" s="45"/>
      <c r="KWH1043" s="45"/>
      <c r="KWI1043" s="45"/>
      <c r="KWJ1043" s="45"/>
      <c r="KWK1043" s="45"/>
      <c r="KWL1043" s="45"/>
      <c r="KWM1043" s="45"/>
      <c r="KWN1043" s="45"/>
      <c r="KWO1043" s="45"/>
      <c r="KWP1043" s="45"/>
      <c r="KWQ1043" s="45"/>
      <c r="KWR1043" s="45"/>
      <c r="KWS1043" s="45"/>
      <c r="KWT1043" s="45"/>
      <c r="KWU1043" s="45"/>
      <c r="KWV1043" s="45"/>
      <c r="KWW1043" s="45"/>
      <c r="KWX1043" s="45"/>
      <c r="KWY1043" s="45"/>
      <c r="KWZ1043" s="45"/>
      <c r="KXA1043" s="45"/>
      <c r="KXB1043" s="45"/>
      <c r="KXC1043" s="45"/>
      <c r="KXD1043" s="45"/>
      <c r="KXE1043" s="45"/>
      <c r="KXF1043" s="45"/>
      <c r="KXG1043" s="45"/>
      <c r="KXH1043" s="45"/>
      <c r="KXI1043" s="45"/>
      <c r="KXJ1043" s="45"/>
      <c r="KXK1043" s="45"/>
      <c r="KXL1043" s="45"/>
      <c r="KXM1043" s="45"/>
      <c r="KXN1043" s="45"/>
      <c r="KXO1043" s="45"/>
      <c r="KXP1043" s="45"/>
      <c r="KXQ1043" s="45"/>
      <c r="KXR1043" s="45"/>
      <c r="KXS1043" s="45"/>
      <c r="KXT1043" s="45"/>
      <c r="KXU1043" s="45"/>
      <c r="KXV1043" s="45"/>
      <c r="KXW1043" s="45"/>
      <c r="KXX1043" s="45"/>
      <c r="KXY1043" s="45"/>
      <c r="KXZ1043" s="45"/>
      <c r="KYA1043" s="45"/>
      <c r="KYB1043" s="45"/>
      <c r="KYC1043" s="45"/>
      <c r="KYD1043" s="45"/>
      <c r="KYE1043" s="45"/>
      <c r="KYF1043" s="45"/>
      <c r="KYG1043" s="45"/>
      <c r="KYH1043" s="45"/>
      <c r="KYI1043" s="45"/>
      <c r="KYJ1043" s="45"/>
      <c r="KYK1043" s="45"/>
      <c r="KYL1043" s="45"/>
      <c r="KYM1043" s="45"/>
      <c r="KYN1043" s="45"/>
      <c r="KYO1043" s="45"/>
      <c r="KYP1043" s="45"/>
      <c r="KYQ1043" s="45"/>
      <c r="KYR1043" s="45"/>
      <c r="KYS1043" s="45"/>
      <c r="KYT1043" s="45"/>
      <c r="KYU1043" s="45"/>
      <c r="KYV1043" s="45"/>
      <c r="KYW1043" s="45"/>
      <c r="KYX1043" s="45"/>
      <c r="KYY1043" s="45"/>
      <c r="KYZ1043" s="45"/>
      <c r="KZA1043" s="45"/>
      <c r="KZB1043" s="45"/>
      <c r="KZC1043" s="45"/>
      <c r="KZD1043" s="45"/>
      <c r="KZE1043" s="45"/>
      <c r="KZF1043" s="45"/>
      <c r="KZG1043" s="45"/>
      <c r="KZH1043" s="45"/>
      <c r="KZI1043" s="45"/>
      <c r="KZJ1043" s="45"/>
      <c r="KZK1043" s="45"/>
      <c r="KZL1043" s="45"/>
      <c r="KZM1043" s="45"/>
      <c r="KZN1043" s="45"/>
      <c r="KZO1043" s="45"/>
      <c r="KZP1043" s="45"/>
      <c r="KZQ1043" s="45"/>
      <c r="KZR1043" s="45"/>
      <c r="KZS1043" s="45"/>
      <c r="KZT1043" s="45"/>
      <c r="KZU1043" s="45"/>
      <c r="KZV1043" s="45"/>
      <c r="KZW1043" s="45"/>
      <c r="KZX1043" s="45"/>
      <c r="KZY1043" s="45"/>
      <c r="KZZ1043" s="45"/>
      <c r="LAA1043" s="45"/>
      <c r="LAB1043" s="45"/>
      <c r="LAC1043" s="45"/>
      <c r="LAD1043" s="45"/>
      <c r="LAE1043" s="45"/>
      <c r="LAF1043" s="45"/>
      <c r="LAG1043" s="45"/>
      <c r="LAH1043" s="45"/>
      <c r="LAI1043" s="45"/>
      <c r="LAJ1043" s="45"/>
      <c r="LAK1043" s="45"/>
      <c r="LAL1043" s="45"/>
      <c r="LAM1043" s="45"/>
      <c r="LAN1043" s="45"/>
      <c r="LAO1043" s="45"/>
      <c r="LAP1043" s="45"/>
      <c r="LAQ1043" s="45"/>
      <c r="LAR1043" s="45"/>
      <c r="LAS1043" s="45"/>
      <c r="LAT1043" s="45"/>
      <c r="LAU1043" s="45"/>
      <c r="LAV1043" s="45"/>
      <c r="LAW1043" s="45"/>
      <c r="LAX1043" s="45"/>
      <c r="LAY1043" s="45"/>
      <c r="LAZ1043" s="45"/>
      <c r="LBA1043" s="45"/>
      <c r="LBB1043" s="45"/>
      <c r="LBC1043" s="45"/>
      <c r="LBD1043" s="45"/>
      <c r="LBE1043" s="45"/>
      <c r="LBF1043" s="45"/>
      <c r="LBG1043" s="45"/>
      <c r="LBH1043" s="45"/>
      <c r="LBI1043" s="45"/>
      <c r="LBJ1043" s="45"/>
      <c r="LBK1043" s="45"/>
      <c r="LBL1043" s="45"/>
      <c r="LBM1043" s="45"/>
      <c r="LBN1043" s="45"/>
      <c r="LBO1043" s="45"/>
      <c r="LBP1043" s="45"/>
      <c r="LBQ1043" s="45"/>
      <c r="LBR1043" s="45"/>
      <c r="LBS1043" s="45"/>
      <c r="LBT1043" s="45"/>
      <c r="LBU1043" s="45"/>
      <c r="LBV1043" s="45"/>
      <c r="LBW1043" s="45"/>
      <c r="LBX1043" s="45"/>
      <c r="LBY1043" s="45"/>
      <c r="LBZ1043" s="45"/>
      <c r="LCA1043" s="45"/>
      <c r="LCB1043" s="45"/>
      <c r="LCC1043" s="45"/>
      <c r="LCD1043" s="45"/>
      <c r="LCE1043" s="45"/>
      <c r="LCF1043" s="45"/>
      <c r="LCG1043" s="45"/>
      <c r="LCH1043" s="45"/>
      <c r="LCI1043" s="45"/>
      <c r="LCJ1043" s="45"/>
      <c r="LCK1043" s="45"/>
      <c r="LCL1043" s="45"/>
      <c r="LCM1043" s="45"/>
      <c r="LCN1043" s="45"/>
      <c r="LCO1043" s="45"/>
      <c r="LCP1043" s="45"/>
      <c r="LCQ1043" s="45"/>
      <c r="LCR1043" s="45"/>
      <c r="LCS1043" s="45"/>
      <c r="LCT1043" s="45"/>
      <c r="LCU1043" s="45"/>
      <c r="LCV1043" s="45"/>
      <c r="LCW1043" s="45"/>
      <c r="LCX1043" s="45"/>
      <c r="LCY1043" s="45"/>
      <c r="LCZ1043" s="45"/>
      <c r="LDA1043" s="45"/>
      <c r="LDB1043" s="45"/>
      <c r="LDC1043" s="45"/>
      <c r="LDD1043" s="45"/>
      <c r="LDE1043" s="45"/>
      <c r="LDF1043" s="45"/>
      <c r="LDG1043" s="45"/>
      <c r="LDH1043" s="45"/>
      <c r="LDI1043" s="45"/>
      <c r="LDJ1043" s="45"/>
      <c r="LDK1043" s="45"/>
      <c r="LDL1043" s="45"/>
      <c r="LDM1043" s="45"/>
      <c r="LDN1043" s="45"/>
      <c r="LDO1043" s="45"/>
      <c r="LDP1043" s="45"/>
      <c r="LDQ1043" s="45"/>
      <c r="LDR1043" s="45"/>
      <c r="LDS1043" s="45"/>
      <c r="LDT1043" s="45"/>
      <c r="LDU1043" s="45"/>
      <c r="LDV1043" s="45"/>
      <c r="LDW1043" s="45"/>
      <c r="LDX1043" s="45"/>
      <c r="LDY1043" s="45"/>
      <c r="LDZ1043" s="45"/>
      <c r="LEA1043" s="45"/>
      <c r="LEB1043" s="45"/>
      <c r="LEC1043" s="45"/>
      <c r="LED1043" s="45"/>
      <c r="LEE1043" s="45"/>
      <c r="LEF1043" s="45"/>
      <c r="LEG1043" s="45"/>
      <c r="LEH1043" s="45"/>
      <c r="LEI1043" s="45"/>
      <c r="LEJ1043" s="45"/>
      <c r="LEK1043" s="45"/>
      <c r="LEL1043" s="45"/>
      <c r="LEM1043" s="45"/>
      <c r="LEN1043" s="45"/>
      <c r="LEO1043" s="45"/>
      <c r="LEP1043" s="45"/>
      <c r="LEQ1043" s="45"/>
      <c r="LER1043" s="45"/>
      <c r="LES1043" s="45"/>
      <c r="LET1043" s="45"/>
      <c r="LEU1043" s="45"/>
      <c r="LEV1043" s="45"/>
      <c r="LEW1043" s="45"/>
      <c r="LEX1043" s="45"/>
      <c r="LEY1043" s="45"/>
      <c r="LEZ1043" s="45"/>
      <c r="LFA1043" s="45"/>
      <c r="LFB1043" s="45"/>
      <c r="LFC1043" s="45"/>
      <c r="LFD1043" s="45"/>
      <c r="LFE1043" s="45"/>
      <c r="LFF1043" s="45"/>
      <c r="LFG1043" s="45"/>
      <c r="LFH1043" s="45"/>
      <c r="LFI1043" s="45"/>
      <c r="LFJ1043" s="45"/>
      <c r="LFK1043" s="45"/>
      <c r="LFL1043" s="45"/>
      <c r="LFM1043" s="45"/>
      <c r="LFN1043" s="45"/>
      <c r="LFO1043" s="45"/>
      <c r="LFP1043" s="45"/>
      <c r="LFQ1043" s="45"/>
      <c r="LFR1043" s="45"/>
      <c r="LFS1043" s="45"/>
      <c r="LFT1043" s="45"/>
      <c r="LFU1043" s="45"/>
      <c r="LFV1043" s="45"/>
      <c r="LFW1043" s="45"/>
      <c r="LFX1043" s="45"/>
      <c r="LFY1043" s="45"/>
      <c r="LFZ1043" s="45"/>
      <c r="LGA1043" s="45"/>
      <c r="LGB1043" s="45"/>
      <c r="LGC1043" s="45"/>
      <c r="LGD1043" s="45"/>
      <c r="LGE1043" s="45"/>
      <c r="LGF1043" s="45"/>
      <c r="LGG1043" s="45"/>
      <c r="LGH1043" s="45"/>
      <c r="LGI1043" s="45"/>
      <c r="LGJ1043" s="45"/>
      <c r="LGK1043" s="45"/>
      <c r="LGL1043" s="45"/>
      <c r="LGM1043" s="45"/>
      <c r="LGN1043" s="45"/>
      <c r="LGO1043" s="45"/>
      <c r="LGP1043" s="45"/>
      <c r="LGQ1043" s="45"/>
      <c r="LGR1043" s="45"/>
      <c r="LGS1043" s="45"/>
      <c r="LGT1043" s="45"/>
      <c r="LGU1043" s="45"/>
      <c r="LGV1043" s="45"/>
      <c r="LGW1043" s="45"/>
      <c r="LGX1043" s="45"/>
      <c r="LGY1043" s="45"/>
      <c r="LGZ1043" s="45"/>
      <c r="LHA1043" s="45"/>
      <c r="LHB1043" s="45"/>
      <c r="LHC1043" s="45"/>
      <c r="LHD1043" s="45"/>
      <c r="LHE1043" s="45"/>
      <c r="LHF1043" s="45"/>
      <c r="LHG1043" s="45"/>
      <c r="LHH1043" s="45"/>
      <c r="LHI1043" s="45"/>
      <c r="LHJ1043" s="45"/>
      <c r="LHK1043" s="45"/>
      <c r="LHL1043" s="45"/>
      <c r="LHM1043" s="45"/>
      <c r="LHN1043" s="45"/>
      <c r="LHO1043" s="45"/>
      <c r="LHP1043" s="45"/>
      <c r="LHQ1043" s="45"/>
      <c r="LHR1043" s="45"/>
      <c r="LHS1043" s="45"/>
      <c r="LHT1043" s="45"/>
      <c r="LHU1043" s="45"/>
      <c r="LHV1043" s="45"/>
      <c r="LHW1043" s="45"/>
      <c r="LHX1043" s="45"/>
      <c r="LHY1043" s="45"/>
      <c r="LHZ1043" s="45"/>
      <c r="LIA1043" s="45"/>
      <c r="LIB1043" s="45"/>
      <c r="LIC1043" s="45"/>
      <c r="LID1043" s="45"/>
      <c r="LIE1043" s="45"/>
      <c r="LIF1043" s="45"/>
      <c r="LIG1043" s="45"/>
      <c r="LIH1043" s="45"/>
      <c r="LII1043" s="45"/>
      <c r="LIJ1043" s="45"/>
      <c r="LIK1043" s="45"/>
      <c r="LIL1043" s="45"/>
      <c r="LIM1043" s="45"/>
      <c r="LIN1043" s="45"/>
      <c r="LIO1043" s="45"/>
      <c r="LIP1043" s="45"/>
      <c r="LIQ1043" s="45"/>
      <c r="LIR1043" s="45"/>
      <c r="LIS1043" s="45"/>
      <c r="LIT1043" s="45"/>
      <c r="LIU1043" s="45"/>
      <c r="LIV1043" s="45"/>
      <c r="LIW1043" s="45"/>
      <c r="LIX1043" s="45"/>
      <c r="LIY1043" s="45"/>
      <c r="LIZ1043" s="45"/>
      <c r="LJA1043" s="45"/>
      <c r="LJB1043" s="45"/>
      <c r="LJC1043" s="45"/>
      <c r="LJD1043" s="45"/>
      <c r="LJE1043" s="45"/>
      <c r="LJF1043" s="45"/>
      <c r="LJG1043" s="45"/>
      <c r="LJH1043" s="45"/>
      <c r="LJI1043" s="45"/>
      <c r="LJJ1043" s="45"/>
      <c r="LJK1043" s="45"/>
      <c r="LJL1043" s="45"/>
      <c r="LJM1043" s="45"/>
      <c r="LJN1043" s="45"/>
      <c r="LJO1043" s="45"/>
      <c r="LJP1043" s="45"/>
      <c r="LJQ1043" s="45"/>
      <c r="LJR1043" s="45"/>
      <c r="LJS1043" s="45"/>
      <c r="LJT1043" s="45"/>
      <c r="LJU1043" s="45"/>
      <c r="LJV1043" s="45"/>
      <c r="LJW1043" s="45"/>
      <c r="LJX1043" s="45"/>
      <c r="LJY1043" s="45"/>
      <c r="LJZ1043" s="45"/>
      <c r="LKA1043" s="45"/>
      <c r="LKB1043" s="45"/>
      <c r="LKC1043" s="45"/>
      <c r="LKD1043" s="45"/>
      <c r="LKE1043" s="45"/>
      <c r="LKF1043" s="45"/>
      <c r="LKG1043" s="45"/>
      <c r="LKH1043" s="45"/>
      <c r="LKI1043" s="45"/>
      <c r="LKJ1043" s="45"/>
      <c r="LKK1043" s="45"/>
      <c r="LKL1043" s="45"/>
      <c r="LKM1043" s="45"/>
      <c r="LKN1043" s="45"/>
      <c r="LKO1043" s="45"/>
      <c r="LKP1043" s="45"/>
      <c r="LKQ1043" s="45"/>
      <c r="LKR1043" s="45"/>
      <c r="LKS1043" s="45"/>
      <c r="LKT1043" s="45"/>
      <c r="LKU1043" s="45"/>
      <c r="LKV1043" s="45"/>
      <c r="LKW1043" s="45"/>
      <c r="LKX1043" s="45"/>
      <c r="LKY1043" s="45"/>
      <c r="LKZ1043" s="45"/>
      <c r="LLA1043" s="45"/>
      <c r="LLB1043" s="45"/>
      <c r="LLC1043" s="45"/>
      <c r="LLD1043" s="45"/>
      <c r="LLE1043" s="45"/>
      <c r="LLF1043" s="45"/>
      <c r="LLG1043" s="45"/>
      <c r="LLH1043" s="45"/>
      <c r="LLI1043" s="45"/>
      <c r="LLJ1043" s="45"/>
      <c r="LLK1043" s="45"/>
      <c r="LLL1043" s="45"/>
      <c r="LLM1043" s="45"/>
      <c r="LLN1043" s="45"/>
      <c r="LLO1043" s="45"/>
      <c r="LLP1043" s="45"/>
      <c r="LLQ1043" s="45"/>
      <c r="LLR1043" s="45"/>
      <c r="LLS1043" s="45"/>
      <c r="LLT1043" s="45"/>
      <c r="LLU1043" s="45"/>
      <c r="LLV1043" s="45"/>
      <c r="LLW1043" s="45"/>
      <c r="LLX1043" s="45"/>
      <c r="LLY1043" s="45"/>
      <c r="LLZ1043" s="45"/>
      <c r="LMA1043" s="45"/>
      <c r="LMB1043" s="45"/>
      <c r="LMC1043" s="45"/>
      <c r="LMD1043" s="45"/>
      <c r="LME1043" s="45"/>
      <c r="LMF1043" s="45"/>
      <c r="LMG1043" s="45"/>
      <c r="LMH1043" s="45"/>
      <c r="LMI1043" s="45"/>
      <c r="LMJ1043" s="45"/>
      <c r="LMK1043" s="45"/>
      <c r="LML1043" s="45"/>
      <c r="LMM1043" s="45"/>
      <c r="LMN1043" s="45"/>
      <c r="LMO1043" s="45"/>
      <c r="LMP1043" s="45"/>
      <c r="LMQ1043" s="45"/>
      <c r="LMR1043" s="45"/>
      <c r="LMS1043" s="45"/>
      <c r="LMT1043" s="45"/>
      <c r="LMU1043" s="45"/>
      <c r="LMV1043" s="45"/>
      <c r="LMW1043" s="45"/>
      <c r="LMX1043" s="45"/>
      <c r="LMY1043" s="45"/>
      <c r="LMZ1043" s="45"/>
      <c r="LNA1043" s="45"/>
      <c r="LNB1043" s="45"/>
      <c r="LNC1043" s="45"/>
      <c r="LND1043" s="45"/>
      <c r="LNE1043" s="45"/>
      <c r="LNF1043" s="45"/>
      <c r="LNG1043" s="45"/>
      <c r="LNH1043" s="45"/>
      <c r="LNI1043" s="45"/>
      <c r="LNJ1043" s="45"/>
      <c r="LNK1043" s="45"/>
      <c r="LNL1043" s="45"/>
      <c r="LNM1043" s="45"/>
      <c r="LNN1043" s="45"/>
      <c r="LNO1043" s="45"/>
      <c r="LNP1043" s="45"/>
      <c r="LNQ1043" s="45"/>
      <c r="LNR1043" s="45"/>
      <c r="LNS1043" s="45"/>
      <c r="LNT1043" s="45"/>
      <c r="LNU1043" s="45"/>
      <c r="LNV1043" s="45"/>
      <c r="LNW1043" s="45"/>
      <c r="LNX1043" s="45"/>
      <c r="LNY1043" s="45"/>
      <c r="LNZ1043" s="45"/>
      <c r="LOA1043" s="45"/>
      <c r="LOB1043" s="45"/>
      <c r="LOC1043" s="45"/>
      <c r="LOD1043" s="45"/>
      <c r="LOE1043" s="45"/>
      <c r="LOF1043" s="45"/>
      <c r="LOG1043" s="45"/>
      <c r="LOH1043" s="45"/>
      <c r="LOI1043" s="45"/>
      <c r="LOJ1043" s="45"/>
      <c r="LOK1043" s="45"/>
      <c r="LOL1043" s="45"/>
      <c r="LOM1043" s="45"/>
      <c r="LON1043" s="45"/>
      <c r="LOO1043" s="45"/>
      <c r="LOP1043" s="45"/>
      <c r="LOQ1043" s="45"/>
      <c r="LOR1043" s="45"/>
      <c r="LOS1043" s="45"/>
      <c r="LOT1043" s="45"/>
      <c r="LOU1043" s="45"/>
      <c r="LOV1043" s="45"/>
      <c r="LOW1043" s="45"/>
      <c r="LOX1043" s="45"/>
      <c r="LOY1043" s="45"/>
      <c r="LOZ1043" s="45"/>
      <c r="LPA1043" s="45"/>
      <c r="LPB1043" s="45"/>
      <c r="LPC1043" s="45"/>
      <c r="LPD1043" s="45"/>
      <c r="LPE1043" s="45"/>
      <c r="LPF1043" s="45"/>
      <c r="LPG1043" s="45"/>
      <c r="LPH1043" s="45"/>
      <c r="LPI1043" s="45"/>
      <c r="LPJ1043" s="45"/>
      <c r="LPK1043" s="45"/>
      <c r="LPL1043" s="45"/>
      <c r="LPM1043" s="45"/>
      <c r="LPN1043" s="45"/>
      <c r="LPO1043" s="45"/>
      <c r="LPP1043" s="45"/>
      <c r="LPQ1043" s="45"/>
      <c r="LPR1043" s="45"/>
      <c r="LPS1043" s="45"/>
      <c r="LPT1043" s="45"/>
      <c r="LPU1043" s="45"/>
      <c r="LPV1043" s="45"/>
      <c r="LPW1043" s="45"/>
      <c r="LPX1043" s="45"/>
      <c r="LPY1043" s="45"/>
      <c r="LPZ1043" s="45"/>
      <c r="LQA1043" s="45"/>
      <c r="LQB1043" s="45"/>
      <c r="LQC1043" s="45"/>
      <c r="LQD1043" s="45"/>
      <c r="LQE1043" s="45"/>
      <c r="LQF1043" s="45"/>
      <c r="LQG1043" s="45"/>
      <c r="LQH1043" s="45"/>
      <c r="LQI1043" s="45"/>
      <c r="LQJ1043" s="45"/>
      <c r="LQK1043" s="45"/>
      <c r="LQL1043" s="45"/>
      <c r="LQM1043" s="45"/>
      <c r="LQN1043" s="45"/>
      <c r="LQO1043" s="45"/>
      <c r="LQP1043" s="45"/>
      <c r="LQQ1043" s="45"/>
      <c r="LQR1043" s="45"/>
      <c r="LQS1043" s="45"/>
      <c r="LQT1043" s="45"/>
      <c r="LQU1043" s="45"/>
      <c r="LQV1043" s="45"/>
      <c r="LQW1043" s="45"/>
      <c r="LQX1043" s="45"/>
      <c r="LQY1043" s="45"/>
      <c r="LQZ1043" s="45"/>
      <c r="LRA1043" s="45"/>
      <c r="LRB1043" s="45"/>
      <c r="LRC1043" s="45"/>
      <c r="LRD1043" s="45"/>
      <c r="LRE1043" s="45"/>
      <c r="LRF1043" s="45"/>
      <c r="LRG1043" s="45"/>
      <c r="LRH1043" s="45"/>
      <c r="LRI1043" s="45"/>
      <c r="LRJ1043" s="45"/>
      <c r="LRK1043" s="45"/>
      <c r="LRL1043" s="45"/>
      <c r="LRM1043" s="45"/>
      <c r="LRN1043" s="45"/>
      <c r="LRO1043" s="45"/>
      <c r="LRP1043" s="45"/>
      <c r="LRQ1043" s="45"/>
      <c r="LRR1043" s="45"/>
      <c r="LRS1043" s="45"/>
      <c r="LRT1043" s="45"/>
      <c r="LRU1043" s="45"/>
      <c r="LRV1043" s="45"/>
      <c r="LRW1043" s="45"/>
      <c r="LRX1043" s="45"/>
      <c r="LRY1043" s="45"/>
      <c r="LRZ1043" s="45"/>
      <c r="LSA1043" s="45"/>
      <c r="LSB1043" s="45"/>
      <c r="LSC1043" s="45"/>
      <c r="LSD1043" s="45"/>
      <c r="LSE1043" s="45"/>
      <c r="LSF1043" s="45"/>
      <c r="LSG1043" s="45"/>
      <c r="LSH1043" s="45"/>
      <c r="LSI1043" s="45"/>
      <c r="LSJ1043" s="45"/>
      <c r="LSK1043" s="45"/>
      <c r="LSL1043" s="45"/>
      <c r="LSM1043" s="45"/>
      <c r="LSN1043" s="45"/>
      <c r="LSO1043" s="45"/>
      <c r="LSP1043" s="45"/>
      <c r="LSQ1043" s="45"/>
      <c r="LSR1043" s="45"/>
      <c r="LSS1043" s="45"/>
      <c r="LST1043" s="45"/>
      <c r="LSU1043" s="45"/>
      <c r="LSV1043" s="45"/>
      <c r="LSW1043" s="45"/>
      <c r="LSX1043" s="45"/>
      <c r="LSY1043" s="45"/>
      <c r="LSZ1043" s="45"/>
      <c r="LTA1043" s="45"/>
      <c r="LTB1043" s="45"/>
      <c r="LTC1043" s="45"/>
      <c r="LTD1043" s="45"/>
      <c r="LTE1043" s="45"/>
      <c r="LTF1043" s="45"/>
      <c r="LTG1043" s="45"/>
      <c r="LTH1043" s="45"/>
      <c r="LTI1043" s="45"/>
      <c r="LTJ1043" s="45"/>
      <c r="LTK1043" s="45"/>
      <c r="LTL1043" s="45"/>
      <c r="LTM1043" s="45"/>
      <c r="LTN1043" s="45"/>
      <c r="LTO1043" s="45"/>
      <c r="LTP1043" s="45"/>
      <c r="LTQ1043" s="45"/>
      <c r="LTR1043" s="45"/>
      <c r="LTS1043" s="45"/>
      <c r="LTT1043" s="45"/>
      <c r="LTU1043" s="45"/>
      <c r="LTV1043" s="45"/>
      <c r="LTW1043" s="45"/>
      <c r="LTX1043" s="45"/>
      <c r="LTY1043" s="45"/>
      <c r="LTZ1043" s="45"/>
      <c r="LUA1043" s="45"/>
      <c r="LUB1043" s="45"/>
      <c r="LUC1043" s="45"/>
      <c r="LUD1043" s="45"/>
      <c r="LUE1043" s="45"/>
      <c r="LUF1043" s="45"/>
      <c r="LUG1043" s="45"/>
      <c r="LUH1043" s="45"/>
      <c r="LUI1043" s="45"/>
      <c r="LUJ1043" s="45"/>
      <c r="LUK1043" s="45"/>
      <c r="LUL1043" s="45"/>
      <c r="LUM1043" s="45"/>
      <c r="LUN1043" s="45"/>
      <c r="LUO1043" s="45"/>
      <c r="LUP1043" s="45"/>
      <c r="LUQ1043" s="45"/>
      <c r="LUR1043" s="45"/>
      <c r="LUS1043" s="45"/>
      <c r="LUT1043" s="45"/>
      <c r="LUU1043" s="45"/>
      <c r="LUV1043" s="45"/>
      <c r="LUW1043" s="45"/>
      <c r="LUX1043" s="45"/>
      <c r="LUY1043" s="45"/>
      <c r="LUZ1043" s="45"/>
      <c r="LVA1043" s="45"/>
      <c r="LVB1043" s="45"/>
      <c r="LVC1043" s="45"/>
      <c r="LVD1043" s="45"/>
      <c r="LVE1043" s="45"/>
      <c r="LVF1043" s="45"/>
      <c r="LVG1043" s="45"/>
      <c r="LVH1043" s="45"/>
      <c r="LVI1043" s="45"/>
      <c r="LVJ1043" s="45"/>
      <c r="LVK1043" s="45"/>
      <c r="LVL1043" s="45"/>
      <c r="LVM1043" s="45"/>
      <c r="LVN1043" s="45"/>
      <c r="LVO1043" s="45"/>
      <c r="LVP1043" s="45"/>
      <c r="LVQ1043" s="45"/>
      <c r="LVR1043" s="45"/>
      <c r="LVS1043" s="45"/>
      <c r="LVT1043" s="45"/>
      <c r="LVU1043" s="45"/>
      <c r="LVV1043" s="45"/>
      <c r="LVW1043" s="45"/>
      <c r="LVX1043" s="45"/>
      <c r="LVY1043" s="45"/>
      <c r="LVZ1043" s="45"/>
      <c r="LWA1043" s="45"/>
      <c r="LWB1043" s="45"/>
      <c r="LWC1043" s="45"/>
      <c r="LWD1043" s="45"/>
      <c r="LWE1043" s="45"/>
      <c r="LWF1043" s="45"/>
      <c r="LWG1043" s="45"/>
      <c r="LWH1043" s="45"/>
      <c r="LWI1043" s="45"/>
      <c r="LWJ1043" s="45"/>
      <c r="LWK1043" s="45"/>
      <c r="LWL1043" s="45"/>
      <c r="LWM1043" s="45"/>
      <c r="LWN1043" s="45"/>
      <c r="LWO1043" s="45"/>
      <c r="LWP1043" s="45"/>
      <c r="LWQ1043" s="45"/>
      <c r="LWR1043" s="45"/>
      <c r="LWS1043" s="45"/>
      <c r="LWT1043" s="45"/>
      <c r="LWU1043" s="45"/>
      <c r="LWV1043" s="45"/>
      <c r="LWW1043" s="45"/>
      <c r="LWX1043" s="45"/>
      <c r="LWY1043" s="45"/>
      <c r="LWZ1043" s="45"/>
      <c r="LXA1043" s="45"/>
      <c r="LXB1043" s="45"/>
      <c r="LXC1043" s="45"/>
      <c r="LXD1043" s="45"/>
      <c r="LXE1043" s="45"/>
      <c r="LXF1043" s="45"/>
      <c r="LXG1043" s="45"/>
      <c r="LXH1043" s="45"/>
      <c r="LXI1043" s="45"/>
      <c r="LXJ1043" s="45"/>
      <c r="LXK1043" s="45"/>
      <c r="LXL1043" s="45"/>
      <c r="LXM1043" s="45"/>
      <c r="LXN1043" s="45"/>
      <c r="LXO1043" s="45"/>
      <c r="LXP1043" s="45"/>
      <c r="LXQ1043" s="45"/>
      <c r="LXR1043" s="45"/>
      <c r="LXS1043" s="45"/>
      <c r="LXT1043" s="45"/>
      <c r="LXU1043" s="45"/>
      <c r="LXV1043" s="45"/>
      <c r="LXW1043" s="45"/>
      <c r="LXX1043" s="45"/>
      <c r="LXY1043" s="45"/>
      <c r="LXZ1043" s="45"/>
      <c r="LYA1043" s="45"/>
      <c r="LYB1043" s="45"/>
      <c r="LYC1043" s="45"/>
      <c r="LYD1043" s="45"/>
      <c r="LYE1043" s="45"/>
      <c r="LYF1043" s="45"/>
      <c r="LYG1043" s="45"/>
      <c r="LYH1043" s="45"/>
      <c r="LYI1043" s="45"/>
      <c r="LYJ1043" s="45"/>
      <c r="LYK1043" s="45"/>
      <c r="LYL1043" s="45"/>
      <c r="LYM1043" s="45"/>
      <c r="LYN1043" s="45"/>
      <c r="LYO1043" s="45"/>
      <c r="LYP1043" s="45"/>
      <c r="LYQ1043" s="45"/>
      <c r="LYR1043" s="45"/>
      <c r="LYS1043" s="45"/>
      <c r="LYT1043" s="45"/>
      <c r="LYU1043" s="45"/>
      <c r="LYV1043" s="45"/>
      <c r="LYW1043" s="45"/>
      <c r="LYX1043" s="45"/>
      <c r="LYY1043" s="45"/>
      <c r="LYZ1043" s="45"/>
      <c r="LZA1043" s="45"/>
      <c r="LZB1043" s="45"/>
      <c r="LZC1043" s="45"/>
      <c r="LZD1043" s="45"/>
      <c r="LZE1043" s="45"/>
      <c r="LZF1043" s="45"/>
      <c r="LZG1043" s="45"/>
      <c r="LZH1043" s="45"/>
      <c r="LZI1043" s="45"/>
      <c r="LZJ1043" s="45"/>
      <c r="LZK1043" s="45"/>
      <c r="LZL1043" s="45"/>
      <c r="LZM1043" s="45"/>
      <c r="LZN1043" s="45"/>
      <c r="LZO1043" s="45"/>
      <c r="LZP1043" s="45"/>
      <c r="LZQ1043" s="45"/>
      <c r="LZR1043" s="45"/>
      <c r="LZS1043" s="45"/>
      <c r="LZT1043" s="45"/>
      <c r="LZU1043" s="45"/>
      <c r="LZV1043" s="45"/>
      <c r="LZW1043" s="45"/>
      <c r="LZX1043" s="45"/>
      <c r="LZY1043" s="45"/>
      <c r="LZZ1043" s="45"/>
      <c r="MAA1043" s="45"/>
      <c r="MAB1043" s="45"/>
      <c r="MAC1043" s="45"/>
      <c r="MAD1043" s="45"/>
      <c r="MAE1043" s="45"/>
      <c r="MAF1043" s="45"/>
      <c r="MAG1043" s="45"/>
      <c r="MAH1043" s="45"/>
      <c r="MAI1043" s="45"/>
      <c r="MAJ1043" s="45"/>
      <c r="MAK1043" s="45"/>
      <c r="MAL1043" s="45"/>
      <c r="MAM1043" s="45"/>
      <c r="MAN1043" s="45"/>
      <c r="MAO1043" s="45"/>
      <c r="MAP1043" s="45"/>
      <c r="MAQ1043" s="45"/>
      <c r="MAR1043" s="45"/>
      <c r="MAS1043" s="45"/>
      <c r="MAT1043" s="45"/>
      <c r="MAU1043" s="45"/>
      <c r="MAV1043" s="45"/>
      <c r="MAW1043" s="45"/>
      <c r="MAX1043" s="45"/>
      <c r="MAY1043" s="45"/>
      <c r="MAZ1043" s="45"/>
      <c r="MBA1043" s="45"/>
      <c r="MBB1043" s="45"/>
      <c r="MBC1043" s="45"/>
      <c r="MBD1043" s="45"/>
      <c r="MBE1043" s="45"/>
      <c r="MBF1043" s="45"/>
      <c r="MBG1043" s="45"/>
      <c r="MBH1043" s="45"/>
      <c r="MBI1043" s="45"/>
      <c r="MBJ1043" s="45"/>
      <c r="MBK1043" s="45"/>
      <c r="MBL1043" s="45"/>
      <c r="MBM1043" s="45"/>
      <c r="MBN1043" s="45"/>
      <c r="MBO1043" s="45"/>
      <c r="MBP1043" s="45"/>
      <c r="MBQ1043" s="45"/>
      <c r="MBR1043" s="45"/>
      <c r="MBS1043" s="45"/>
      <c r="MBT1043" s="45"/>
      <c r="MBU1043" s="45"/>
      <c r="MBV1043" s="45"/>
      <c r="MBW1043" s="45"/>
      <c r="MBX1043" s="45"/>
      <c r="MBY1043" s="45"/>
      <c r="MBZ1043" s="45"/>
      <c r="MCA1043" s="45"/>
      <c r="MCB1043" s="45"/>
      <c r="MCC1043" s="45"/>
      <c r="MCD1043" s="45"/>
      <c r="MCE1043" s="45"/>
      <c r="MCF1043" s="45"/>
      <c r="MCG1043" s="45"/>
      <c r="MCH1043" s="45"/>
      <c r="MCI1043" s="45"/>
      <c r="MCJ1043" s="45"/>
      <c r="MCK1043" s="45"/>
      <c r="MCL1043" s="45"/>
      <c r="MCM1043" s="45"/>
      <c r="MCN1043" s="45"/>
      <c r="MCO1043" s="45"/>
      <c r="MCP1043" s="45"/>
      <c r="MCQ1043" s="45"/>
      <c r="MCR1043" s="45"/>
      <c r="MCS1043" s="45"/>
      <c r="MCT1043" s="45"/>
      <c r="MCU1043" s="45"/>
      <c r="MCV1043" s="45"/>
      <c r="MCW1043" s="45"/>
      <c r="MCX1043" s="45"/>
      <c r="MCY1043" s="45"/>
      <c r="MCZ1043" s="45"/>
      <c r="MDA1043" s="45"/>
      <c r="MDB1043" s="45"/>
      <c r="MDC1043" s="45"/>
      <c r="MDD1043" s="45"/>
      <c r="MDE1043" s="45"/>
      <c r="MDF1043" s="45"/>
      <c r="MDG1043" s="45"/>
      <c r="MDH1043" s="45"/>
      <c r="MDI1043" s="45"/>
      <c r="MDJ1043" s="45"/>
      <c r="MDK1043" s="45"/>
      <c r="MDL1043" s="45"/>
      <c r="MDM1043" s="45"/>
      <c r="MDN1043" s="45"/>
      <c r="MDO1043" s="45"/>
      <c r="MDP1043" s="45"/>
      <c r="MDQ1043" s="45"/>
      <c r="MDR1043" s="45"/>
      <c r="MDS1043" s="45"/>
      <c r="MDT1043" s="45"/>
      <c r="MDU1043" s="45"/>
      <c r="MDV1043" s="45"/>
      <c r="MDW1043" s="45"/>
      <c r="MDX1043" s="45"/>
      <c r="MDY1043" s="45"/>
      <c r="MDZ1043" s="45"/>
      <c r="MEA1043" s="45"/>
      <c r="MEB1043" s="45"/>
      <c r="MEC1043" s="45"/>
      <c r="MED1043" s="45"/>
      <c r="MEE1043" s="45"/>
      <c r="MEF1043" s="45"/>
      <c r="MEG1043" s="45"/>
      <c r="MEH1043" s="45"/>
      <c r="MEI1043" s="45"/>
      <c r="MEJ1043" s="45"/>
      <c r="MEK1043" s="45"/>
      <c r="MEL1043" s="45"/>
      <c r="MEM1043" s="45"/>
      <c r="MEN1043" s="45"/>
      <c r="MEO1043" s="45"/>
      <c r="MEP1043" s="45"/>
      <c r="MEQ1043" s="45"/>
      <c r="MER1043" s="45"/>
      <c r="MES1043" s="45"/>
      <c r="MET1043" s="45"/>
      <c r="MEU1043" s="45"/>
      <c r="MEV1043" s="45"/>
      <c r="MEW1043" s="45"/>
      <c r="MEX1043" s="45"/>
      <c r="MEY1043" s="45"/>
      <c r="MEZ1043" s="45"/>
      <c r="MFA1043" s="45"/>
      <c r="MFB1043" s="45"/>
      <c r="MFC1043" s="45"/>
      <c r="MFD1043" s="45"/>
      <c r="MFE1043" s="45"/>
      <c r="MFF1043" s="45"/>
      <c r="MFG1043" s="45"/>
      <c r="MFH1043" s="45"/>
      <c r="MFI1043" s="45"/>
      <c r="MFJ1043" s="45"/>
      <c r="MFK1043" s="45"/>
      <c r="MFL1043" s="45"/>
      <c r="MFM1043" s="45"/>
      <c r="MFN1043" s="45"/>
      <c r="MFO1043" s="45"/>
      <c r="MFP1043" s="45"/>
      <c r="MFQ1043" s="45"/>
      <c r="MFR1043" s="45"/>
      <c r="MFS1043" s="45"/>
      <c r="MFT1043" s="45"/>
      <c r="MFU1043" s="45"/>
      <c r="MFV1043" s="45"/>
      <c r="MFW1043" s="45"/>
      <c r="MFX1043" s="45"/>
      <c r="MFY1043" s="45"/>
      <c r="MFZ1043" s="45"/>
      <c r="MGA1043" s="45"/>
      <c r="MGB1043" s="45"/>
      <c r="MGC1043" s="45"/>
      <c r="MGD1043" s="45"/>
      <c r="MGE1043" s="45"/>
      <c r="MGF1043" s="45"/>
      <c r="MGG1043" s="45"/>
      <c r="MGH1043" s="45"/>
      <c r="MGI1043" s="45"/>
      <c r="MGJ1043" s="45"/>
      <c r="MGK1043" s="45"/>
      <c r="MGL1043" s="45"/>
      <c r="MGM1043" s="45"/>
      <c r="MGN1043" s="45"/>
      <c r="MGO1043" s="45"/>
      <c r="MGP1043" s="45"/>
      <c r="MGQ1043" s="45"/>
      <c r="MGR1043" s="45"/>
      <c r="MGS1043" s="45"/>
      <c r="MGT1043" s="45"/>
      <c r="MGU1043" s="45"/>
      <c r="MGV1043" s="45"/>
      <c r="MGW1043" s="45"/>
      <c r="MGX1043" s="45"/>
      <c r="MGY1043" s="45"/>
      <c r="MGZ1043" s="45"/>
      <c r="MHA1043" s="45"/>
      <c r="MHB1043" s="45"/>
      <c r="MHC1043" s="45"/>
      <c r="MHD1043" s="45"/>
      <c r="MHE1043" s="45"/>
      <c r="MHF1043" s="45"/>
      <c r="MHG1043" s="45"/>
      <c r="MHH1043" s="45"/>
      <c r="MHI1043" s="45"/>
      <c r="MHJ1043" s="45"/>
      <c r="MHK1043" s="45"/>
      <c r="MHL1043" s="45"/>
      <c r="MHM1043" s="45"/>
      <c r="MHN1043" s="45"/>
      <c r="MHO1043" s="45"/>
      <c r="MHP1043" s="45"/>
      <c r="MHQ1043" s="45"/>
      <c r="MHR1043" s="45"/>
      <c r="MHS1043" s="45"/>
      <c r="MHT1043" s="45"/>
      <c r="MHU1043" s="45"/>
      <c r="MHV1043" s="45"/>
      <c r="MHW1043" s="45"/>
      <c r="MHX1043" s="45"/>
      <c r="MHY1043" s="45"/>
      <c r="MHZ1043" s="45"/>
      <c r="MIA1043" s="45"/>
      <c r="MIB1043" s="45"/>
      <c r="MIC1043" s="45"/>
      <c r="MID1043" s="45"/>
      <c r="MIE1043" s="45"/>
      <c r="MIF1043" s="45"/>
      <c r="MIG1043" s="45"/>
      <c r="MIH1043" s="45"/>
      <c r="MII1043" s="45"/>
      <c r="MIJ1043" s="45"/>
      <c r="MIK1043" s="45"/>
      <c r="MIL1043" s="45"/>
      <c r="MIM1043" s="45"/>
      <c r="MIN1043" s="45"/>
      <c r="MIO1043" s="45"/>
      <c r="MIP1043" s="45"/>
      <c r="MIQ1043" s="45"/>
      <c r="MIR1043" s="45"/>
      <c r="MIS1043" s="45"/>
      <c r="MIT1043" s="45"/>
      <c r="MIU1043" s="45"/>
      <c r="MIV1043" s="45"/>
      <c r="MIW1043" s="45"/>
      <c r="MIX1043" s="45"/>
      <c r="MIY1043" s="45"/>
      <c r="MIZ1043" s="45"/>
      <c r="MJA1043" s="45"/>
      <c r="MJB1043" s="45"/>
      <c r="MJC1043" s="45"/>
      <c r="MJD1043" s="45"/>
      <c r="MJE1043" s="45"/>
      <c r="MJF1043" s="45"/>
      <c r="MJG1043" s="45"/>
      <c r="MJH1043" s="45"/>
      <c r="MJI1043" s="45"/>
      <c r="MJJ1043" s="45"/>
      <c r="MJK1043" s="45"/>
      <c r="MJL1043" s="45"/>
      <c r="MJM1043" s="45"/>
      <c r="MJN1043" s="45"/>
      <c r="MJO1043" s="45"/>
      <c r="MJP1043" s="45"/>
      <c r="MJQ1043" s="45"/>
      <c r="MJR1043" s="45"/>
      <c r="MJS1043" s="45"/>
      <c r="MJT1043" s="45"/>
      <c r="MJU1043" s="45"/>
      <c r="MJV1043" s="45"/>
      <c r="MJW1043" s="45"/>
      <c r="MJX1043" s="45"/>
      <c r="MJY1043" s="45"/>
      <c r="MJZ1043" s="45"/>
      <c r="MKA1043" s="45"/>
      <c r="MKB1043" s="45"/>
      <c r="MKC1043" s="45"/>
      <c r="MKD1043" s="45"/>
      <c r="MKE1043" s="45"/>
      <c r="MKF1043" s="45"/>
      <c r="MKG1043" s="45"/>
      <c r="MKH1043" s="45"/>
      <c r="MKI1043" s="45"/>
      <c r="MKJ1043" s="45"/>
      <c r="MKK1043" s="45"/>
      <c r="MKL1043" s="45"/>
      <c r="MKM1043" s="45"/>
      <c r="MKN1043" s="45"/>
      <c r="MKO1043" s="45"/>
      <c r="MKP1043" s="45"/>
      <c r="MKQ1043" s="45"/>
      <c r="MKR1043" s="45"/>
      <c r="MKS1043" s="45"/>
      <c r="MKT1043" s="45"/>
      <c r="MKU1043" s="45"/>
      <c r="MKV1043" s="45"/>
      <c r="MKW1043" s="45"/>
      <c r="MKX1043" s="45"/>
      <c r="MKY1043" s="45"/>
      <c r="MKZ1043" s="45"/>
      <c r="MLA1043" s="45"/>
      <c r="MLB1043" s="45"/>
      <c r="MLC1043" s="45"/>
      <c r="MLD1043" s="45"/>
      <c r="MLE1043" s="45"/>
      <c r="MLF1043" s="45"/>
      <c r="MLG1043" s="45"/>
      <c r="MLH1043" s="45"/>
      <c r="MLI1043" s="45"/>
      <c r="MLJ1043" s="45"/>
      <c r="MLK1043" s="45"/>
      <c r="MLL1043" s="45"/>
      <c r="MLM1043" s="45"/>
      <c r="MLN1043" s="45"/>
      <c r="MLO1043" s="45"/>
      <c r="MLP1043" s="45"/>
      <c r="MLQ1043" s="45"/>
      <c r="MLR1043" s="45"/>
      <c r="MLS1043" s="45"/>
      <c r="MLT1043" s="45"/>
      <c r="MLU1043" s="45"/>
      <c r="MLV1043" s="45"/>
      <c r="MLW1043" s="45"/>
      <c r="MLX1043" s="45"/>
      <c r="MLY1043" s="45"/>
      <c r="MLZ1043" s="45"/>
      <c r="MMA1043" s="45"/>
      <c r="MMB1043" s="45"/>
      <c r="MMC1043" s="45"/>
      <c r="MMD1043" s="45"/>
      <c r="MME1043" s="45"/>
      <c r="MMF1043" s="45"/>
      <c r="MMG1043" s="45"/>
      <c r="MMH1043" s="45"/>
      <c r="MMI1043" s="45"/>
      <c r="MMJ1043" s="45"/>
      <c r="MMK1043" s="45"/>
      <c r="MML1043" s="45"/>
      <c r="MMM1043" s="45"/>
      <c r="MMN1043" s="45"/>
      <c r="MMO1043" s="45"/>
      <c r="MMP1043" s="45"/>
      <c r="MMQ1043" s="45"/>
      <c r="MMR1043" s="45"/>
      <c r="MMS1043" s="45"/>
      <c r="MMT1043" s="45"/>
      <c r="MMU1043" s="45"/>
      <c r="MMV1043" s="45"/>
      <c r="MMW1043" s="45"/>
      <c r="MMX1043" s="45"/>
      <c r="MMY1043" s="45"/>
      <c r="MMZ1043" s="45"/>
      <c r="MNA1043" s="45"/>
      <c r="MNB1043" s="45"/>
      <c r="MNC1043" s="45"/>
      <c r="MND1043" s="45"/>
      <c r="MNE1043" s="45"/>
      <c r="MNF1043" s="45"/>
      <c r="MNG1043" s="45"/>
      <c r="MNH1043" s="45"/>
      <c r="MNI1043" s="45"/>
      <c r="MNJ1043" s="45"/>
      <c r="MNK1043" s="45"/>
      <c r="MNL1043" s="45"/>
      <c r="MNM1043" s="45"/>
      <c r="MNN1043" s="45"/>
      <c r="MNO1043" s="45"/>
      <c r="MNP1043" s="45"/>
      <c r="MNQ1043" s="45"/>
      <c r="MNR1043" s="45"/>
      <c r="MNS1043" s="45"/>
      <c r="MNT1043" s="45"/>
      <c r="MNU1043" s="45"/>
      <c r="MNV1043" s="45"/>
      <c r="MNW1043" s="45"/>
      <c r="MNX1043" s="45"/>
      <c r="MNY1043" s="45"/>
      <c r="MNZ1043" s="45"/>
      <c r="MOA1043" s="45"/>
      <c r="MOB1043" s="45"/>
      <c r="MOC1043" s="45"/>
      <c r="MOD1043" s="45"/>
      <c r="MOE1043" s="45"/>
      <c r="MOF1043" s="45"/>
      <c r="MOG1043" s="45"/>
      <c r="MOH1043" s="45"/>
      <c r="MOI1043" s="45"/>
      <c r="MOJ1043" s="45"/>
      <c r="MOK1043" s="45"/>
      <c r="MOL1043" s="45"/>
      <c r="MOM1043" s="45"/>
      <c r="MON1043" s="45"/>
      <c r="MOO1043" s="45"/>
      <c r="MOP1043" s="45"/>
      <c r="MOQ1043" s="45"/>
      <c r="MOR1043" s="45"/>
      <c r="MOS1043" s="45"/>
      <c r="MOT1043" s="45"/>
      <c r="MOU1043" s="45"/>
      <c r="MOV1043" s="45"/>
      <c r="MOW1043" s="45"/>
      <c r="MOX1043" s="45"/>
      <c r="MOY1043" s="45"/>
      <c r="MOZ1043" s="45"/>
      <c r="MPA1043" s="45"/>
      <c r="MPB1043" s="45"/>
      <c r="MPC1043" s="45"/>
      <c r="MPD1043" s="45"/>
      <c r="MPE1043" s="45"/>
      <c r="MPF1043" s="45"/>
      <c r="MPG1043" s="45"/>
      <c r="MPH1043" s="45"/>
      <c r="MPI1043" s="45"/>
      <c r="MPJ1043" s="45"/>
      <c r="MPK1043" s="45"/>
      <c r="MPL1043" s="45"/>
      <c r="MPM1043" s="45"/>
      <c r="MPN1043" s="45"/>
      <c r="MPO1043" s="45"/>
      <c r="MPP1043" s="45"/>
      <c r="MPQ1043" s="45"/>
      <c r="MPR1043" s="45"/>
      <c r="MPS1043" s="45"/>
      <c r="MPT1043" s="45"/>
      <c r="MPU1043" s="45"/>
      <c r="MPV1043" s="45"/>
      <c r="MPW1043" s="45"/>
      <c r="MPX1043" s="45"/>
      <c r="MPY1043" s="45"/>
      <c r="MPZ1043" s="45"/>
      <c r="MQA1043" s="45"/>
      <c r="MQB1043" s="45"/>
      <c r="MQC1043" s="45"/>
      <c r="MQD1043" s="45"/>
      <c r="MQE1043" s="45"/>
      <c r="MQF1043" s="45"/>
      <c r="MQG1043" s="45"/>
      <c r="MQH1043" s="45"/>
      <c r="MQI1043" s="45"/>
      <c r="MQJ1043" s="45"/>
      <c r="MQK1043" s="45"/>
      <c r="MQL1043" s="45"/>
      <c r="MQM1043" s="45"/>
      <c r="MQN1043" s="45"/>
      <c r="MQO1043" s="45"/>
      <c r="MQP1043" s="45"/>
      <c r="MQQ1043" s="45"/>
      <c r="MQR1043" s="45"/>
      <c r="MQS1043" s="45"/>
      <c r="MQT1043" s="45"/>
      <c r="MQU1043" s="45"/>
      <c r="MQV1043" s="45"/>
      <c r="MQW1043" s="45"/>
      <c r="MQX1043" s="45"/>
      <c r="MQY1043" s="45"/>
      <c r="MQZ1043" s="45"/>
      <c r="MRA1043" s="45"/>
      <c r="MRB1043" s="45"/>
      <c r="MRC1043" s="45"/>
      <c r="MRD1043" s="45"/>
      <c r="MRE1043" s="45"/>
      <c r="MRF1043" s="45"/>
      <c r="MRG1043" s="45"/>
      <c r="MRH1043" s="45"/>
      <c r="MRI1043" s="45"/>
      <c r="MRJ1043" s="45"/>
      <c r="MRK1043" s="45"/>
      <c r="MRL1043" s="45"/>
      <c r="MRM1043" s="45"/>
      <c r="MRN1043" s="45"/>
      <c r="MRO1043" s="45"/>
      <c r="MRP1043" s="45"/>
      <c r="MRQ1043" s="45"/>
      <c r="MRR1043" s="45"/>
      <c r="MRS1043" s="45"/>
      <c r="MRT1043" s="45"/>
      <c r="MRU1043" s="45"/>
      <c r="MRV1043" s="45"/>
      <c r="MRW1043" s="45"/>
      <c r="MRX1043" s="45"/>
      <c r="MRY1043" s="45"/>
      <c r="MRZ1043" s="45"/>
      <c r="MSA1043" s="45"/>
      <c r="MSB1043" s="45"/>
      <c r="MSC1043" s="45"/>
      <c r="MSD1043" s="45"/>
      <c r="MSE1043" s="45"/>
      <c r="MSF1043" s="45"/>
      <c r="MSG1043" s="45"/>
      <c r="MSH1043" s="45"/>
      <c r="MSI1043" s="45"/>
      <c r="MSJ1043" s="45"/>
      <c r="MSK1043" s="45"/>
      <c r="MSL1043" s="45"/>
      <c r="MSM1043" s="45"/>
      <c r="MSN1043" s="45"/>
      <c r="MSO1043" s="45"/>
      <c r="MSP1043" s="45"/>
      <c r="MSQ1043" s="45"/>
      <c r="MSR1043" s="45"/>
      <c r="MSS1043" s="45"/>
      <c r="MST1043" s="45"/>
      <c r="MSU1043" s="45"/>
      <c r="MSV1043" s="45"/>
      <c r="MSW1043" s="45"/>
      <c r="MSX1043" s="45"/>
      <c r="MSY1043" s="45"/>
      <c r="MSZ1043" s="45"/>
      <c r="MTA1043" s="45"/>
      <c r="MTB1043" s="45"/>
      <c r="MTC1043" s="45"/>
      <c r="MTD1043" s="45"/>
      <c r="MTE1043" s="45"/>
      <c r="MTF1043" s="45"/>
      <c r="MTG1043" s="45"/>
      <c r="MTH1043" s="45"/>
      <c r="MTI1043" s="45"/>
      <c r="MTJ1043" s="45"/>
      <c r="MTK1043" s="45"/>
      <c r="MTL1043" s="45"/>
      <c r="MTM1043" s="45"/>
      <c r="MTN1043" s="45"/>
      <c r="MTO1043" s="45"/>
      <c r="MTP1043" s="45"/>
      <c r="MTQ1043" s="45"/>
      <c r="MTR1043" s="45"/>
      <c r="MTS1043" s="45"/>
      <c r="MTT1043" s="45"/>
      <c r="MTU1043" s="45"/>
      <c r="MTV1043" s="45"/>
      <c r="MTW1043" s="45"/>
      <c r="MTX1043" s="45"/>
      <c r="MTY1043" s="45"/>
      <c r="MTZ1043" s="45"/>
      <c r="MUA1043" s="45"/>
      <c r="MUB1043" s="45"/>
      <c r="MUC1043" s="45"/>
      <c r="MUD1043" s="45"/>
      <c r="MUE1043" s="45"/>
      <c r="MUF1043" s="45"/>
      <c r="MUG1043" s="45"/>
      <c r="MUH1043" s="45"/>
      <c r="MUI1043" s="45"/>
      <c r="MUJ1043" s="45"/>
      <c r="MUK1043" s="45"/>
      <c r="MUL1043" s="45"/>
      <c r="MUM1043" s="45"/>
      <c r="MUN1043" s="45"/>
      <c r="MUO1043" s="45"/>
      <c r="MUP1043" s="45"/>
      <c r="MUQ1043" s="45"/>
      <c r="MUR1043" s="45"/>
      <c r="MUS1043" s="45"/>
      <c r="MUT1043" s="45"/>
      <c r="MUU1043" s="45"/>
      <c r="MUV1043" s="45"/>
      <c r="MUW1043" s="45"/>
      <c r="MUX1043" s="45"/>
      <c r="MUY1043" s="45"/>
      <c r="MUZ1043" s="45"/>
      <c r="MVA1043" s="45"/>
      <c r="MVB1043" s="45"/>
      <c r="MVC1043" s="45"/>
      <c r="MVD1043" s="45"/>
      <c r="MVE1043" s="45"/>
      <c r="MVF1043" s="45"/>
      <c r="MVG1043" s="45"/>
      <c r="MVH1043" s="45"/>
      <c r="MVI1043" s="45"/>
      <c r="MVJ1043" s="45"/>
      <c r="MVK1043" s="45"/>
      <c r="MVL1043" s="45"/>
      <c r="MVM1043" s="45"/>
      <c r="MVN1043" s="45"/>
      <c r="MVO1043" s="45"/>
      <c r="MVP1043" s="45"/>
      <c r="MVQ1043" s="45"/>
      <c r="MVR1043" s="45"/>
      <c r="MVS1043" s="45"/>
      <c r="MVT1043" s="45"/>
      <c r="MVU1043" s="45"/>
      <c r="MVV1043" s="45"/>
      <c r="MVW1043" s="45"/>
      <c r="MVX1043" s="45"/>
      <c r="MVY1043" s="45"/>
      <c r="MVZ1043" s="45"/>
      <c r="MWA1043" s="45"/>
      <c r="MWB1043" s="45"/>
      <c r="MWC1043" s="45"/>
      <c r="MWD1043" s="45"/>
      <c r="MWE1043" s="45"/>
      <c r="MWF1043" s="45"/>
      <c r="MWG1043" s="45"/>
      <c r="MWH1043" s="45"/>
      <c r="MWI1043" s="45"/>
      <c r="MWJ1043" s="45"/>
      <c r="MWK1043" s="45"/>
      <c r="MWL1043" s="45"/>
      <c r="MWM1043" s="45"/>
      <c r="MWN1043" s="45"/>
      <c r="MWO1043" s="45"/>
      <c r="MWP1043" s="45"/>
      <c r="MWQ1043" s="45"/>
      <c r="MWR1043" s="45"/>
      <c r="MWS1043" s="45"/>
      <c r="MWT1043" s="45"/>
      <c r="MWU1043" s="45"/>
      <c r="MWV1043" s="45"/>
      <c r="MWW1043" s="45"/>
      <c r="MWX1043" s="45"/>
      <c r="MWY1043" s="45"/>
      <c r="MWZ1043" s="45"/>
      <c r="MXA1043" s="45"/>
      <c r="MXB1043" s="45"/>
      <c r="MXC1043" s="45"/>
      <c r="MXD1043" s="45"/>
      <c r="MXE1043" s="45"/>
      <c r="MXF1043" s="45"/>
      <c r="MXG1043" s="45"/>
      <c r="MXH1043" s="45"/>
      <c r="MXI1043" s="45"/>
      <c r="MXJ1043" s="45"/>
      <c r="MXK1043" s="45"/>
      <c r="MXL1043" s="45"/>
      <c r="MXM1043" s="45"/>
      <c r="MXN1043" s="45"/>
      <c r="MXO1043" s="45"/>
      <c r="MXP1043" s="45"/>
      <c r="MXQ1043" s="45"/>
      <c r="MXR1043" s="45"/>
      <c r="MXS1043" s="45"/>
      <c r="MXT1043" s="45"/>
      <c r="MXU1043" s="45"/>
      <c r="MXV1043" s="45"/>
      <c r="MXW1043" s="45"/>
      <c r="MXX1043" s="45"/>
      <c r="MXY1043" s="45"/>
      <c r="MXZ1043" s="45"/>
      <c r="MYA1043" s="45"/>
      <c r="MYB1043" s="45"/>
      <c r="MYC1043" s="45"/>
      <c r="MYD1043" s="45"/>
      <c r="MYE1043" s="45"/>
      <c r="MYF1043" s="45"/>
      <c r="MYG1043" s="45"/>
      <c r="MYH1043" s="45"/>
      <c r="MYI1043" s="45"/>
      <c r="MYJ1043" s="45"/>
      <c r="MYK1043" s="45"/>
      <c r="MYL1043" s="45"/>
      <c r="MYM1043" s="45"/>
      <c r="MYN1043" s="45"/>
      <c r="MYO1043" s="45"/>
      <c r="MYP1043" s="45"/>
      <c r="MYQ1043" s="45"/>
      <c r="MYR1043" s="45"/>
      <c r="MYS1043" s="45"/>
      <c r="MYT1043" s="45"/>
      <c r="MYU1043" s="45"/>
      <c r="MYV1043" s="45"/>
      <c r="MYW1043" s="45"/>
      <c r="MYX1043" s="45"/>
      <c r="MYY1043" s="45"/>
      <c r="MYZ1043" s="45"/>
      <c r="MZA1043" s="45"/>
      <c r="MZB1043" s="45"/>
      <c r="MZC1043" s="45"/>
      <c r="MZD1043" s="45"/>
      <c r="MZE1043" s="45"/>
      <c r="MZF1043" s="45"/>
      <c r="MZG1043" s="45"/>
      <c r="MZH1043" s="45"/>
      <c r="MZI1043" s="45"/>
      <c r="MZJ1043" s="45"/>
      <c r="MZK1043" s="45"/>
      <c r="MZL1043" s="45"/>
      <c r="MZM1043" s="45"/>
      <c r="MZN1043" s="45"/>
      <c r="MZO1043" s="45"/>
      <c r="MZP1043" s="45"/>
      <c r="MZQ1043" s="45"/>
      <c r="MZR1043" s="45"/>
      <c r="MZS1043" s="45"/>
      <c r="MZT1043" s="45"/>
      <c r="MZU1043" s="45"/>
      <c r="MZV1043" s="45"/>
      <c r="MZW1043" s="45"/>
      <c r="MZX1043" s="45"/>
      <c r="MZY1043" s="45"/>
      <c r="MZZ1043" s="45"/>
      <c r="NAA1043" s="45"/>
      <c r="NAB1043" s="45"/>
      <c r="NAC1043" s="45"/>
      <c r="NAD1043" s="45"/>
      <c r="NAE1043" s="45"/>
      <c r="NAF1043" s="45"/>
      <c r="NAG1043" s="45"/>
      <c r="NAH1043" s="45"/>
      <c r="NAI1043" s="45"/>
      <c r="NAJ1043" s="45"/>
      <c r="NAK1043" s="45"/>
      <c r="NAL1043" s="45"/>
      <c r="NAM1043" s="45"/>
      <c r="NAN1043" s="45"/>
      <c r="NAO1043" s="45"/>
      <c r="NAP1043" s="45"/>
      <c r="NAQ1043" s="45"/>
      <c r="NAR1043" s="45"/>
      <c r="NAS1043" s="45"/>
      <c r="NAT1043" s="45"/>
      <c r="NAU1043" s="45"/>
      <c r="NAV1043" s="45"/>
      <c r="NAW1043" s="45"/>
      <c r="NAX1043" s="45"/>
      <c r="NAY1043" s="45"/>
      <c r="NAZ1043" s="45"/>
      <c r="NBA1043" s="45"/>
      <c r="NBB1043" s="45"/>
      <c r="NBC1043" s="45"/>
      <c r="NBD1043" s="45"/>
      <c r="NBE1043" s="45"/>
      <c r="NBF1043" s="45"/>
      <c r="NBG1043" s="45"/>
      <c r="NBH1043" s="45"/>
      <c r="NBI1043" s="45"/>
      <c r="NBJ1043" s="45"/>
      <c r="NBK1043" s="45"/>
      <c r="NBL1043" s="45"/>
      <c r="NBM1043" s="45"/>
      <c r="NBN1043" s="45"/>
      <c r="NBO1043" s="45"/>
      <c r="NBP1043" s="45"/>
      <c r="NBQ1043" s="45"/>
      <c r="NBR1043" s="45"/>
      <c r="NBS1043" s="45"/>
      <c r="NBT1043" s="45"/>
      <c r="NBU1043" s="45"/>
      <c r="NBV1043" s="45"/>
      <c r="NBW1043" s="45"/>
      <c r="NBX1043" s="45"/>
      <c r="NBY1043" s="45"/>
      <c r="NBZ1043" s="45"/>
      <c r="NCA1043" s="45"/>
      <c r="NCB1043" s="45"/>
      <c r="NCC1043" s="45"/>
      <c r="NCD1043" s="45"/>
      <c r="NCE1043" s="45"/>
      <c r="NCF1043" s="45"/>
      <c r="NCG1043" s="45"/>
      <c r="NCH1043" s="45"/>
      <c r="NCI1043" s="45"/>
      <c r="NCJ1043" s="45"/>
      <c r="NCK1043" s="45"/>
      <c r="NCL1043" s="45"/>
      <c r="NCM1043" s="45"/>
      <c r="NCN1043" s="45"/>
      <c r="NCO1043" s="45"/>
      <c r="NCP1043" s="45"/>
      <c r="NCQ1043" s="45"/>
      <c r="NCR1043" s="45"/>
      <c r="NCS1043" s="45"/>
      <c r="NCT1043" s="45"/>
      <c r="NCU1043" s="45"/>
      <c r="NCV1043" s="45"/>
      <c r="NCW1043" s="45"/>
      <c r="NCX1043" s="45"/>
      <c r="NCY1043" s="45"/>
      <c r="NCZ1043" s="45"/>
      <c r="NDA1043" s="45"/>
      <c r="NDB1043" s="45"/>
      <c r="NDC1043" s="45"/>
      <c r="NDD1043" s="45"/>
      <c r="NDE1043" s="45"/>
      <c r="NDF1043" s="45"/>
      <c r="NDG1043" s="45"/>
      <c r="NDH1043" s="45"/>
      <c r="NDI1043" s="45"/>
      <c r="NDJ1043" s="45"/>
      <c r="NDK1043" s="45"/>
      <c r="NDL1043" s="45"/>
      <c r="NDM1043" s="45"/>
      <c r="NDN1043" s="45"/>
      <c r="NDO1043" s="45"/>
      <c r="NDP1043" s="45"/>
      <c r="NDQ1043" s="45"/>
      <c r="NDR1043" s="45"/>
      <c r="NDS1043" s="45"/>
      <c r="NDT1043" s="45"/>
      <c r="NDU1043" s="45"/>
      <c r="NDV1043" s="45"/>
      <c r="NDW1043" s="45"/>
      <c r="NDX1043" s="45"/>
      <c r="NDY1043" s="45"/>
      <c r="NDZ1043" s="45"/>
      <c r="NEA1043" s="45"/>
      <c r="NEB1043" s="45"/>
      <c r="NEC1043" s="45"/>
      <c r="NED1043" s="45"/>
      <c r="NEE1043" s="45"/>
      <c r="NEF1043" s="45"/>
      <c r="NEG1043" s="45"/>
      <c r="NEH1043" s="45"/>
      <c r="NEI1043" s="45"/>
      <c r="NEJ1043" s="45"/>
      <c r="NEK1043" s="45"/>
      <c r="NEL1043" s="45"/>
      <c r="NEM1043" s="45"/>
      <c r="NEN1043" s="45"/>
      <c r="NEO1043" s="45"/>
      <c r="NEP1043" s="45"/>
      <c r="NEQ1043" s="45"/>
      <c r="NER1043" s="45"/>
      <c r="NES1043" s="45"/>
      <c r="NET1043" s="45"/>
      <c r="NEU1043" s="45"/>
      <c r="NEV1043" s="45"/>
      <c r="NEW1043" s="45"/>
      <c r="NEX1043" s="45"/>
      <c r="NEY1043" s="45"/>
      <c r="NEZ1043" s="45"/>
      <c r="NFA1043" s="45"/>
      <c r="NFB1043" s="45"/>
      <c r="NFC1043" s="45"/>
      <c r="NFD1043" s="45"/>
      <c r="NFE1043" s="45"/>
      <c r="NFF1043" s="45"/>
      <c r="NFG1043" s="45"/>
      <c r="NFH1043" s="45"/>
      <c r="NFI1043" s="45"/>
      <c r="NFJ1043" s="45"/>
      <c r="NFK1043" s="45"/>
      <c r="NFL1043" s="45"/>
      <c r="NFM1043" s="45"/>
      <c r="NFN1043" s="45"/>
      <c r="NFO1043" s="45"/>
      <c r="NFP1043" s="45"/>
      <c r="NFQ1043" s="45"/>
      <c r="NFR1043" s="45"/>
      <c r="NFS1043" s="45"/>
      <c r="NFT1043" s="45"/>
      <c r="NFU1043" s="45"/>
      <c r="NFV1043" s="45"/>
      <c r="NFW1043" s="45"/>
      <c r="NFX1043" s="45"/>
      <c r="NFY1043" s="45"/>
      <c r="NFZ1043" s="45"/>
      <c r="NGA1043" s="45"/>
      <c r="NGB1043" s="45"/>
      <c r="NGC1043" s="45"/>
      <c r="NGD1043" s="45"/>
      <c r="NGE1043" s="45"/>
      <c r="NGF1043" s="45"/>
      <c r="NGG1043" s="45"/>
      <c r="NGH1043" s="45"/>
      <c r="NGI1043" s="45"/>
      <c r="NGJ1043" s="45"/>
      <c r="NGK1043" s="45"/>
      <c r="NGL1043" s="45"/>
      <c r="NGM1043" s="45"/>
      <c r="NGN1043" s="45"/>
      <c r="NGO1043" s="45"/>
      <c r="NGP1043" s="45"/>
      <c r="NGQ1043" s="45"/>
      <c r="NGR1043" s="45"/>
      <c r="NGS1043" s="45"/>
      <c r="NGT1043" s="45"/>
      <c r="NGU1043" s="45"/>
      <c r="NGV1043" s="45"/>
      <c r="NGW1043" s="45"/>
      <c r="NGX1043" s="45"/>
      <c r="NGY1043" s="45"/>
      <c r="NGZ1043" s="45"/>
      <c r="NHA1043" s="45"/>
      <c r="NHB1043" s="45"/>
      <c r="NHC1043" s="45"/>
      <c r="NHD1043" s="45"/>
      <c r="NHE1043" s="45"/>
      <c r="NHF1043" s="45"/>
      <c r="NHG1043" s="45"/>
      <c r="NHH1043" s="45"/>
      <c r="NHI1043" s="45"/>
      <c r="NHJ1043" s="45"/>
      <c r="NHK1043" s="45"/>
      <c r="NHL1043" s="45"/>
      <c r="NHM1043" s="45"/>
      <c r="NHN1043" s="45"/>
      <c r="NHO1043" s="45"/>
      <c r="NHP1043" s="45"/>
      <c r="NHQ1043" s="45"/>
      <c r="NHR1043" s="45"/>
      <c r="NHS1043" s="45"/>
      <c r="NHT1043" s="45"/>
      <c r="NHU1043" s="45"/>
      <c r="NHV1043" s="45"/>
      <c r="NHW1043" s="45"/>
      <c r="NHX1043" s="45"/>
      <c r="NHY1043" s="45"/>
      <c r="NHZ1043" s="45"/>
      <c r="NIA1043" s="45"/>
      <c r="NIB1043" s="45"/>
      <c r="NIC1043" s="45"/>
      <c r="NID1043" s="45"/>
      <c r="NIE1043" s="45"/>
      <c r="NIF1043" s="45"/>
      <c r="NIG1043" s="45"/>
      <c r="NIH1043" s="45"/>
      <c r="NII1043" s="45"/>
      <c r="NIJ1043" s="45"/>
      <c r="NIK1043" s="45"/>
      <c r="NIL1043" s="45"/>
      <c r="NIM1043" s="45"/>
      <c r="NIN1043" s="45"/>
      <c r="NIO1043" s="45"/>
      <c r="NIP1043" s="45"/>
      <c r="NIQ1043" s="45"/>
      <c r="NIR1043" s="45"/>
      <c r="NIS1043" s="45"/>
      <c r="NIT1043" s="45"/>
      <c r="NIU1043" s="45"/>
      <c r="NIV1043" s="45"/>
      <c r="NIW1043" s="45"/>
      <c r="NIX1043" s="45"/>
      <c r="NIY1043" s="45"/>
      <c r="NIZ1043" s="45"/>
      <c r="NJA1043" s="45"/>
      <c r="NJB1043" s="45"/>
      <c r="NJC1043" s="45"/>
      <c r="NJD1043" s="45"/>
      <c r="NJE1043" s="45"/>
      <c r="NJF1043" s="45"/>
      <c r="NJG1043" s="45"/>
      <c r="NJH1043" s="45"/>
      <c r="NJI1043" s="45"/>
      <c r="NJJ1043" s="45"/>
      <c r="NJK1043" s="45"/>
      <c r="NJL1043" s="45"/>
      <c r="NJM1043" s="45"/>
      <c r="NJN1043" s="45"/>
      <c r="NJO1043" s="45"/>
      <c r="NJP1043" s="45"/>
      <c r="NJQ1043" s="45"/>
      <c r="NJR1043" s="45"/>
      <c r="NJS1043" s="45"/>
      <c r="NJT1043" s="45"/>
      <c r="NJU1043" s="45"/>
      <c r="NJV1043" s="45"/>
      <c r="NJW1043" s="45"/>
      <c r="NJX1043" s="45"/>
      <c r="NJY1043" s="45"/>
      <c r="NJZ1043" s="45"/>
      <c r="NKA1043" s="45"/>
      <c r="NKB1043" s="45"/>
      <c r="NKC1043" s="45"/>
      <c r="NKD1043" s="45"/>
      <c r="NKE1043" s="45"/>
      <c r="NKF1043" s="45"/>
      <c r="NKG1043" s="45"/>
      <c r="NKH1043" s="45"/>
      <c r="NKI1043" s="45"/>
      <c r="NKJ1043" s="45"/>
      <c r="NKK1043" s="45"/>
      <c r="NKL1043" s="45"/>
      <c r="NKM1043" s="45"/>
      <c r="NKN1043" s="45"/>
      <c r="NKO1043" s="45"/>
      <c r="NKP1043" s="45"/>
      <c r="NKQ1043" s="45"/>
      <c r="NKR1043" s="45"/>
      <c r="NKS1043" s="45"/>
      <c r="NKT1043" s="45"/>
      <c r="NKU1043" s="45"/>
      <c r="NKV1043" s="45"/>
      <c r="NKW1043" s="45"/>
      <c r="NKX1043" s="45"/>
      <c r="NKY1043" s="45"/>
      <c r="NKZ1043" s="45"/>
      <c r="NLA1043" s="45"/>
      <c r="NLB1043" s="45"/>
      <c r="NLC1043" s="45"/>
      <c r="NLD1043" s="45"/>
      <c r="NLE1043" s="45"/>
      <c r="NLF1043" s="45"/>
      <c r="NLG1043" s="45"/>
      <c r="NLH1043" s="45"/>
      <c r="NLI1043" s="45"/>
      <c r="NLJ1043" s="45"/>
      <c r="NLK1043" s="45"/>
      <c r="NLL1043" s="45"/>
      <c r="NLM1043" s="45"/>
      <c r="NLN1043" s="45"/>
      <c r="NLO1043" s="45"/>
      <c r="NLP1043" s="45"/>
      <c r="NLQ1043" s="45"/>
      <c r="NLR1043" s="45"/>
      <c r="NLS1043" s="45"/>
      <c r="NLT1043" s="45"/>
      <c r="NLU1043" s="45"/>
      <c r="NLV1043" s="45"/>
      <c r="NLW1043" s="45"/>
      <c r="NLX1043" s="45"/>
      <c r="NLY1043" s="45"/>
      <c r="NLZ1043" s="45"/>
      <c r="NMA1043" s="45"/>
      <c r="NMB1043" s="45"/>
      <c r="NMC1043" s="45"/>
      <c r="NMD1043" s="45"/>
      <c r="NME1043" s="45"/>
      <c r="NMF1043" s="45"/>
      <c r="NMG1043" s="45"/>
      <c r="NMH1043" s="45"/>
      <c r="NMI1043" s="45"/>
      <c r="NMJ1043" s="45"/>
      <c r="NMK1043" s="45"/>
      <c r="NML1043" s="45"/>
      <c r="NMM1043" s="45"/>
      <c r="NMN1043" s="45"/>
      <c r="NMO1043" s="45"/>
      <c r="NMP1043" s="45"/>
      <c r="NMQ1043" s="45"/>
      <c r="NMR1043" s="45"/>
      <c r="NMS1043" s="45"/>
      <c r="NMT1043" s="45"/>
      <c r="NMU1043" s="45"/>
      <c r="NMV1043" s="45"/>
      <c r="NMW1043" s="45"/>
      <c r="NMX1043" s="45"/>
      <c r="NMY1043" s="45"/>
      <c r="NMZ1043" s="45"/>
      <c r="NNA1043" s="45"/>
      <c r="NNB1043" s="45"/>
      <c r="NNC1043" s="45"/>
      <c r="NND1043" s="45"/>
      <c r="NNE1043" s="45"/>
      <c r="NNF1043" s="45"/>
      <c r="NNG1043" s="45"/>
      <c r="NNH1043" s="45"/>
      <c r="NNI1043" s="45"/>
      <c r="NNJ1043" s="45"/>
      <c r="NNK1043" s="45"/>
      <c r="NNL1043" s="45"/>
      <c r="NNM1043" s="45"/>
      <c r="NNN1043" s="45"/>
      <c r="NNO1043" s="45"/>
      <c r="NNP1043" s="45"/>
      <c r="NNQ1043" s="45"/>
      <c r="NNR1043" s="45"/>
      <c r="NNS1043" s="45"/>
      <c r="NNT1043" s="45"/>
      <c r="NNU1043" s="45"/>
      <c r="NNV1043" s="45"/>
      <c r="NNW1043" s="45"/>
      <c r="NNX1043" s="45"/>
      <c r="NNY1043" s="45"/>
      <c r="NNZ1043" s="45"/>
      <c r="NOA1043" s="45"/>
      <c r="NOB1043" s="45"/>
      <c r="NOC1043" s="45"/>
      <c r="NOD1043" s="45"/>
      <c r="NOE1043" s="45"/>
      <c r="NOF1043" s="45"/>
      <c r="NOG1043" s="45"/>
      <c r="NOH1043" s="45"/>
      <c r="NOI1043" s="45"/>
      <c r="NOJ1043" s="45"/>
      <c r="NOK1043" s="45"/>
      <c r="NOL1043" s="45"/>
      <c r="NOM1043" s="45"/>
      <c r="NON1043" s="45"/>
      <c r="NOO1043" s="45"/>
      <c r="NOP1043" s="45"/>
      <c r="NOQ1043" s="45"/>
      <c r="NOR1043" s="45"/>
      <c r="NOS1043" s="45"/>
      <c r="NOT1043" s="45"/>
      <c r="NOU1043" s="45"/>
      <c r="NOV1043" s="45"/>
      <c r="NOW1043" s="45"/>
      <c r="NOX1043" s="45"/>
      <c r="NOY1043" s="45"/>
      <c r="NOZ1043" s="45"/>
      <c r="NPA1043" s="45"/>
      <c r="NPB1043" s="45"/>
      <c r="NPC1043" s="45"/>
      <c r="NPD1043" s="45"/>
      <c r="NPE1043" s="45"/>
      <c r="NPF1043" s="45"/>
      <c r="NPG1043" s="45"/>
      <c r="NPH1043" s="45"/>
      <c r="NPI1043" s="45"/>
      <c r="NPJ1043" s="45"/>
      <c r="NPK1043" s="45"/>
      <c r="NPL1043" s="45"/>
      <c r="NPM1043" s="45"/>
      <c r="NPN1043" s="45"/>
      <c r="NPO1043" s="45"/>
      <c r="NPP1043" s="45"/>
      <c r="NPQ1043" s="45"/>
      <c r="NPR1043" s="45"/>
      <c r="NPS1043" s="45"/>
      <c r="NPT1043" s="45"/>
      <c r="NPU1043" s="45"/>
      <c r="NPV1043" s="45"/>
      <c r="NPW1043" s="45"/>
      <c r="NPX1043" s="45"/>
      <c r="NPY1043" s="45"/>
      <c r="NPZ1043" s="45"/>
      <c r="NQA1043" s="45"/>
      <c r="NQB1043" s="45"/>
      <c r="NQC1043" s="45"/>
      <c r="NQD1043" s="45"/>
      <c r="NQE1043" s="45"/>
      <c r="NQF1043" s="45"/>
      <c r="NQG1043" s="45"/>
      <c r="NQH1043" s="45"/>
      <c r="NQI1043" s="45"/>
      <c r="NQJ1043" s="45"/>
      <c r="NQK1043" s="45"/>
      <c r="NQL1043" s="45"/>
      <c r="NQM1043" s="45"/>
      <c r="NQN1043" s="45"/>
      <c r="NQO1043" s="45"/>
      <c r="NQP1043" s="45"/>
      <c r="NQQ1043" s="45"/>
      <c r="NQR1043" s="45"/>
      <c r="NQS1043" s="45"/>
      <c r="NQT1043" s="45"/>
      <c r="NQU1043" s="45"/>
      <c r="NQV1043" s="45"/>
      <c r="NQW1043" s="45"/>
      <c r="NQX1043" s="45"/>
      <c r="NQY1043" s="45"/>
      <c r="NQZ1043" s="45"/>
      <c r="NRA1043" s="45"/>
      <c r="NRB1043" s="45"/>
      <c r="NRC1043" s="45"/>
      <c r="NRD1043" s="45"/>
      <c r="NRE1043" s="45"/>
      <c r="NRF1043" s="45"/>
      <c r="NRG1043" s="45"/>
      <c r="NRH1043" s="45"/>
      <c r="NRI1043" s="45"/>
      <c r="NRJ1043" s="45"/>
      <c r="NRK1043" s="45"/>
      <c r="NRL1043" s="45"/>
      <c r="NRM1043" s="45"/>
      <c r="NRN1043" s="45"/>
      <c r="NRO1043" s="45"/>
      <c r="NRP1043" s="45"/>
      <c r="NRQ1043" s="45"/>
      <c r="NRR1043" s="45"/>
      <c r="NRS1043" s="45"/>
      <c r="NRT1043" s="45"/>
      <c r="NRU1043" s="45"/>
      <c r="NRV1043" s="45"/>
      <c r="NRW1043" s="45"/>
      <c r="NRX1043" s="45"/>
      <c r="NRY1043" s="45"/>
      <c r="NRZ1043" s="45"/>
      <c r="NSA1043" s="45"/>
      <c r="NSB1043" s="45"/>
      <c r="NSC1043" s="45"/>
      <c r="NSD1043" s="45"/>
      <c r="NSE1043" s="45"/>
      <c r="NSF1043" s="45"/>
      <c r="NSG1043" s="45"/>
      <c r="NSH1043" s="45"/>
      <c r="NSI1043" s="45"/>
      <c r="NSJ1043" s="45"/>
      <c r="NSK1043" s="45"/>
      <c r="NSL1043" s="45"/>
      <c r="NSM1043" s="45"/>
      <c r="NSN1043" s="45"/>
      <c r="NSO1043" s="45"/>
      <c r="NSP1043" s="45"/>
      <c r="NSQ1043" s="45"/>
      <c r="NSR1043" s="45"/>
      <c r="NSS1043" s="45"/>
      <c r="NST1043" s="45"/>
      <c r="NSU1043" s="45"/>
      <c r="NSV1043" s="45"/>
      <c r="NSW1043" s="45"/>
      <c r="NSX1043" s="45"/>
      <c r="NSY1043" s="45"/>
      <c r="NSZ1043" s="45"/>
      <c r="NTA1043" s="45"/>
      <c r="NTB1043" s="45"/>
      <c r="NTC1043" s="45"/>
      <c r="NTD1043" s="45"/>
      <c r="NTE1043" s="45"/>
      <c r="NTF1043" s="45"/>
      <c r="NTG1043" s="45"/>
      <c r="NTH1043" s="45"/>
      <c r="NTI1043" s="45"/>
      <c r="NTJ1043" s="45"/>
      <c r="NTK1043" s="45"/>
      <c r="NTL1043" s="45"/>
      <c r="NTM1043" s="45"/>
      <c r="NTN1043" s="45"/>
      <c r="NTO1043" s="45"/>
      <c r="NTP1043" s="45"/>
      <c r="NTQ1043" s="45"/>
      <c r="NTR1043" s="45"/>
      <c r="NTS1043" s="45"/>
      <c r="NTT1043" s="45"/>
      <c r="NTU1043" s="45"/>
      <c r="NTV1043" s="45"/>
      <c r="NTW1043" s="45"/>
      <c r="NTX1043" s="45"/>
      <c r="NTY1043" s="45"/>
      <c r="NTZ1043" s="45"/>
      <c r="NUA1043" s="45"/>
      <c r="NUB1043" s="45"/>
      <c r="NUC1043" s="45"/>
      <c r="NUD1043" s="45"/>
      <c r="NUE1043" s="45"/>
      <c r="NUF1043" s="45"/>
      <c r="NUG1043" s="45"/>
      <c r="NUH1043" s="45"/>
      <c r="NUI1043" s="45"/>
      <c r="NUJ1043" s="45"/>
      <c r="NUK1043" s="45"/>
      <c r="NUL1043" s="45"/>
      <c r="NUM1043" s="45"/>
      <c r="NUN1043" s="45"/>
      <c r="NUO1043" s="45"/>
      <c r="NUP1043" s="45"/>
      <c r="NUQ1043" s="45"/>
      <c r="NUR1043" s="45"/>
      <c r="NUS1043" s="45"/>
      <c r="NUT1043" s="45"/>
      <c r="NUU1043" s="45"/>
      <c r="NUV1043" s="45"/>
      <c r="NUW1043" s="45"/>
      <c r="NUX1043" s="45"/>
      <c r="NUY1043" s="45"/>
      <c r="NUZ1043" s="45"/>
      <c r="NVA1043" s="45"/>
      <c r="NVB1043" s="45"/>
      <c r="NVC1043" s="45"/>
      <c r="NVD1043" s="45"/>
      <c r="NVE1043" s="45"/>
      <c r="NVF1043" s="45"/>
      <c r="NVG1043" s="45"/>
      <c r="NVH1043" s="45"/>
      <c r="NVI1043" s="45"/>
      <c r="NVJ1043" s="45"/>
      <c r="NVK1043" s="45"/>
      <c r="NVL1043" s="45"/>
      <c r="NVM1043" s="45"/>
      <c r="NVN1043" s="45"/>
      <c r="NVO1043" s="45"/>
      <c r="NVP1043" s="45"/>
      <c r="NVQ1043" s="45"/>
      <c r="NVR1043" s="45"/>
      <c r="NVS1043" s="45"/>
      <c r="NVT1043" s="45"/>
      <c r="NVU1043" s="45"/>
      <c r="NVV1043" s="45"/>
      <c r="NVW1043" s="45"/>
      <c r="NVX1043" s="45"/>
      <c r="NVY1043" s="45"/>
      <c r="NVZ1043" s="45"/>
      <c r="NWA1043" s="45"/>
      <c r="NWB1043" s="45"/>
      <c r="NWC1043" s="45"/>
      <c r="NWD1043" s="45"/>
      <c r="NWE1043" s="45"/>
      <c r="NWF1043" s="45"/>
      <c r="NWG1043" s="45"/>
      <c r="NWH1043" s="45"/>
      <c r="NWI1043" s="45"/>
      <c r="NWJ1043" s="45"/>
      <c r="NWK1043" s="45"/>
      <c r="NWL1043" s="45"/>
      <c r="NWM1043" s="45"/>
      <c r="NWN1043" s="45"/>
      <c r="NWO1043" s="45"/>
      <c r="NWP1043" s="45"/>
      <c r="NWQ1043" s="45"/>
      <c r="NWR1043" s="45"/>
      <c r="NWS1043" s="45"/>
      <c r="NWT1043" s="45"/>
      <c r="NWU1043" s="45"/>
      <c r="NWV1043" s="45"/>
      <c r="NWW1043" s="45"/>
      <c r="NWX1043" s="45"/>
      <c r="NWY1043" s="45"/>
      <c r="NWZ1043" s="45"/>
      <c r="NXA1043" s="45"/>
      <c r="NXB1043" s="45"/>
      <c r="NXC1043" s="45"/>
      <c r="NXD1043" s="45"/>
      <c r="NXE1043" s="45"/>
      <c r="NXF1043" s="45"/>
      <c r="NXG1043" s="45"/>
      <c r="NXH1043" s="45"/>
      <c r="NXI1043" s="45"/>
      <c r="NXJ1043" s="45"/>
      <c r="NXK1043" s="45"/>
      <c r="NXL1043" s="45"/>
      <c r="NXM1043" s="45"/>
      <c r="NXN1043" s="45"/>
      <c r="NXO1043" s="45"/>
      <c r="NXP1043" s="45"/>
      <c r="NXQ1043" s="45"/>
      <c r="NXR1043" s="45"/>
      <c r="NXS1043" s="45"/>
      <c r="NXT1043" s="45"/>
      <c r="NXU1043" s="45"/>
      <c r="NXV1043" s="45"/>
      <c r="NXW1043" s="45"/>
      <c r="NXX1043" s="45"/>
      <c r="NXY1043" s="45"/>
      <c r="NXZ1043" s="45"/>
      <c r="NYA1043" s="45"/>
      <c r="NYB1043" s="45"/>
      <c r="NYC1043" s="45"/>
      <c r="NYD1043" s="45"/>
      <c r="NYE1043" s="45"/>
      <c r="NYF1043" s="45"/>
      <c r="NYG1043" s="45"/>
      <c r="NYH1043" s="45"/>
      <c r="NYI1043" s="45"/>
      <c r="NYJ1043" s="45"/>
      <c r="NYK1043" s="45"/>
      <c r="NYL1043" s="45"/>
      <c r="NYM1043" s="45"/>
      <c r="NYN1043" s="45"/>
      <c r="NYO1043" s="45"/>
      <c r="NYP1043" s="45"/>
      <c r="NYQ1043" s="45"/>
      <c r="NYR1043" s="45"/>
      <c r="NYS1043" s="45"/>
      <c r="NYT1043" s="45"/>
      <c r="NYU1043" s="45"/>
      <c r="NYV1043" s="45"/>
      <c r="NYW1043" s="45"/>
      <c r="NYX1043" s="45"/>
      <c r="NYY1043" s="45"/>
      <c r="NYZ1043" s="45"/>
      <c r="NZA1043" s="45"/>
      <c r="NZB1043" s="45"/>
      <c r="NZC1043" s="45"/>
      <c r="NZD1043" s="45"/>
      <c r="NZE1043" s="45"/>
      <c r="NZF1043" s="45"/>
      <c r="NZG1043" s="45"/>
      <c r="NZH1043" s="45"/>
      <c r="NZI1043" s="45"/>
      <c r="NZJ1043" s="45"/>
      <c r="NZK1043" s="45"/>
      <c r="NZL1043" s="45"/>
      <c r="NZM1043" s="45"/>
      <c r="NZN1043" s="45"/>
      <c r="NZO1043" s="45"/>
      <c r="NZP1043" s="45"/>
      <c r="NZQ1043" s="45"/>
      <c r="NZR1043" s="45"/>
      <c r="NZS1043" s="45"/>
      <c r="NZT1043" s="45"/>
      <c r="NZU1043" s="45"/>
      <c r="NZV1043" s="45"/>
      <c r="NZW1043" s="45"/>
      <c r="NZX1043" s="45"/>
      <c r="NZY1043" s="45"/>
      <c r="NZZ1043" s="45"/>
      <c r="OAA1043" s="45"/>
      <c r="OAB1043" s="45"/>
      <c r="OAC1043" s="45"/>
      <c r="OAD1043" s="45"/>
      <c r="OAE1043" s="45"/>
      <c r="OAF1043" s="45"/>
      <c r="OAG1043" s="45"/>
      <c r="OAH1043" s="45"/>
      <c r="OAI1043" s="45"/>
      <c r="OAJ1043" s="45"/>
      <c r="OAK1043" s="45"/>
      <c r="OAL1043" s="45"/>
      <c r="OAM1043" s="45"/>
      <c r="OAN1043" s="45"/>
      <c r="OAO1043" s="45"/>
      <c r="OAP1043" s="45"/>
      <c r="OAQ1043" s="45"/>
      <c r="OAR1043" s="45"/>
      <c r="OAS1043" s="45"/>
      <c r="OAT1043" s="45"/>
      <c r="OAU1043" s="45"/>
      <c r="OAV1043" s="45"/>
      <c r="OAW1043" s="45"/>
      <c r="OAX1043" s="45"/>
      <c r="OAY1043" s="45"/>
      <c r="OAZ1043" s="45"/>
      <c r="OBA1043" s="45"/>
      <c r="OBB1043" s="45"/>
      <c r="OBC1043" s="45"/>
      <c r="OBD1043" s="45"/>
      <c r="OBE1043" s="45"/>
      <c r="OBF1043" s="45"/>
      <c r="OBG1043" s="45"/>
      <c r="OBH1043" s="45"/>
      <c r="OBI1043" s="45"/>
      <c r="OBJ1043" s="45"/>
      <c r="OBK1043" s="45"/>
      <c r="OBL1043" s="45"/>
      <c r="OBM1043" s="45"/>
      <c r="OBN1043" s="45"/>
      <c r="OBO1043" s="45"/>
      <c r="OBP1043" s="45"/>
      <c r="OBQ1043" s="45"/>
      <c r="OBR1043" s="45"/>
      <c r="OBS1043" s="45"/>
      <c r="OBT1043" s="45"/>
      <c r="OBU1043" s="45"/>
      <c r="OBV1043" s="45"/>
      <c r="OBW1043" s="45"/>
      <c r="OBX1043" s="45"/>
      <c r="OBY1043" s="45"/>
      <c r="OBZ1043" s="45"/>
      <c r="OCA1043" s="45"/>
      <c r="OCB1043" s="45"/>
      <c r="OCC1043" s="45"/>
      <c r="OCD1043" s="45"/>
      <c r="OCE1043" s="45"/>
      <c r="OCF1043" s="45"/>
      <c r="OCG1043" s="45"/>
      <c r="OCH1043" s="45"/>
      <c r="OCI1043" s="45"/>
      <c r="OCJ1043" s="45"/>
      <c r="OCK1043" s="45"/>
      <c r="OCL1043" s="45"/>
      <c r="OCM1043" s="45"/>
      <c r="OCN1043" s="45"/>
      <c r="OCO1043" s="45"/>
      <c r="OCP1043" s="45"/>
      <c r="OCQ1043" s="45"/>
      <c r="OCR1043" s="45"/>
      <c r="OCS1043" s="45"/>
      <c r="OCT1043" s="45"/>
      <c r="OCU1043" s="45"/>
      <c r="OCV1043" s="45"/>
      <c r="OCW1043" s="45"/>
      <c r="OCX1043" s="45"/>
      <c r="OCY1043" s="45"/>
      <c r="OCZ1043" s="45"/>
      <c r="ODA1043" s="45"/>
      <c r="ODB1043" s="45"/>
      <c r="ODC1043" s="45"/>
      <c r="ODD1043" s="45"/>
      <c r="ODE1043" s="45"/>
      <c r="ODF1043" s="45"/>
      <c r="ODG1043" s="45"/>
      <c r="ODH1043" s="45"/>
      <c r="ODI1043" s="45"/>
      <c r="ODJ1043" s="45"/>
      <c r="ODK1043" s="45"/>
      <c r="ODL1043" s="45"/>
      <c r="ODM1043" s="45"/>
      <c r="ODN1043" s="45"/>
      <c r="ODO1043" s="45"/>
      <c r="ODP1043" s="45"/>
      <c r="ODQ1043" s="45"/>
      <c r="ODR1043" s="45"/>
      <c r="ODS1043" s="45"/>
      <c r="ODT1043" s="45"/>
      <c r="ODU1043" s="45"/>
      <c r="ODV1043" s="45"/>
      <c r="ODW1043" s="45"/>
      <c r="ODX1043" s="45"/>
      <c r="ODY1043" s="45"/>
      <c r="ODZ1043" s="45"/>
      <c r="OEA1043" s="45"/>
      <c r="OEB1043" s="45"/>
      <c r="OEC1043" s="45"/>
      <c r="OED1043" s="45"/>
      <c r="OEE1043" s="45"/>
      <c r="OEF1043" s="45"/>
      <c r="OEG1043" s="45"/>
      <c r="OEH1043" s="45"/>
      <c r="OEI1043" s="45"/>
      <c r="OEJ1043" s="45"/>
      <c r="OEK1043" s="45"/>
      <c r="OEL1043" s="45"/>
      <c r="OEM1043" s="45"/>
      <c r="OEN1043" s="45"/>
      <c r="OEO1043" s="45"/>
      <c r="OEP1043" s="45"/>
      <c r="OEQ1043" s="45"/>
      <c r="OER1043" s="45"/>
      <c r="OES1043" s="45"/>
      <c r="OET1043" s="45"/>
      <c r="OEU1043" s="45"/>
      <c r="OEV1043" s="45"/>
      <c r="OEW1043" s="45"/>
      <c r="OEX1043" s="45"/>
      <c r="OEY1043" s="45"/>
      <c r="OEZ1043" s="45"/>
      <c r="OFA1043" s="45"/>
      <c r="OFB1043" s="45"/>
      <c r="OFC1043" s="45"/>
      <c r="OFD1043" s="45"/>
      <c r="OFE1043" s="45"/>
      <c r="OFF1043" s="45"/>
      <c r="OFG1043" s="45"/>
      <c r="OFH1043" s="45"/>
      <c r="OFI1043" s="45"/>
      <c r="OFJ1043" s="45"/>
      <c r="OFK1043" s="45"/>
      <c r="OFL1043" s="45"/>
      <c r="OFM1043" s="45"/>
      <c r="OFN1043" s="45"/>
      <c r="OFO1043" s="45"/>
      <c r="OFP1043" s="45"/>
      <c r="OFQ1043" s="45"/>
      <c r="OFR1043" s="45"/>
      <c r="OFS1043" s="45"/>
      <c r="OFT1043" s="45"/>
      <c r="OFU1043" s="45"/>
      <c r="OFV1043" s="45"/>
      <c r="OFW1043" s="45"/>
      <c r="OFX1043" s="45"/>
      <c r="OFY1043" s="45"/>
      <c r="OFZ1043" s="45"/>
      <c r="OGA1043" s="45"/>
      <c r="OGB1043" s="45"/>
      <c r="OGC1043" s="45"/>
      <c r="OGD1043" s="45"/>
      <c r="OGE1043" s="45"/>
      <c r="OGF1043" s="45"/>
      <c r="OGG1043" s="45"/>
      <c r="OGH1043" s="45"/>
      <c r="OGI1043" s="45"/>
      <c r="OGJ1043" s="45"/>
      <c r="OGK1043" s="45"/>
      <c r="OGL1043" s="45"/>
      <c r="OGM1043" s="45"/>
      <c r="OGN1043" s="45"/>
      <c r="OGO1043" s="45"/>
      <c r="OGP1043" s="45"/>
      <c r="OGQ1043" s="45"/>
      <c r="OGR1043" s="45"/>
      <c r="OGS1043" s="45"/>
      <c r="OGT1043" s="45"/>
      <c r="OGU1043" s="45"/>
      <c r="OGV1043" s="45"/>
      <c r="OGW1043" s="45"/>
      <c r="OGX1043" s="45"/>
      <c r="OGY1043" s="45"/>
      <c r="OGZ1043" s="45"/>
      <c r="OHA1043" s="45"/>
      <c r="OHB1043" s="45"/>
      <c r="OHC1043" s="45"/>
      <c r="OHD1043" s="45"/>
      <c r="OHE1043" s="45"/>
      <c r="OHF1043" s="45"/>
      <c r="OHG1043" s="45"/>
      <c r="OHH1043" s="45"/>
      <c r="OHI1043" s="45"/>
      <c r="OHJ1043" s="45"/>
      <c r="OHK1043" s="45"/>
      <c r="OHL1043" s="45"/>
      <c r="OHM1043" s="45"/>
      <c r="OHN1043" s="45"/>
      <c r="OHO1043" s="45"/>
      <c r="OHP1043" s="45"/>
      <c r="OHQ1043" s="45"/>
      <c r="OHR1043" s="45"/>
      <c r="OHS1043" s="45"/>
      <c r="OHT1043" s="45"/>
      <c r="OHU1043" s="45"/>
      <c r="OHV1043" s="45"/>
      <c r="OHW1043" s="45"/>
      <c r="OHX1043" s="45"/>
      <c r="OHY1043" s="45"/>
      <c r="OHZ1043" s="45"/>
      <c r="OIA1043" s="45"/>
      <c r="OIB1043" s="45"/>
      <c r="OIC1043" s="45"/>
      <c r="OID1043" s="45"/>
      <c r="OIE1043" s="45"/>
      <c r="OIF1043" s="45"/>
      <c r="OIG1043" s="45"/>
      <c r="OIH1043" s="45"/>
      <c r="OII1043" s="45"/>
      <c r="OIJ1043" s="45"/>
      <c r="OIK1043" s="45"/>
      <c r="OIL1043" s="45"/>
      <c r="OIM1043" s="45"/>
      <c r="OIN1043" s="45"/>
      <c r="OIO1043" s="45"/>
      <c r="OIP1043" s="45"/>
      <c r="OIQ1043" s="45"/>
      <c r="OIR1043" s="45"/>
      <c r="OIS1043" s="45"/>
      <c r="OIT1043" s="45"/>
      <c r="OIU1043" s="45"/>
      <c r="OIV1043" s="45"/>
      <c r="OIW1043" s="45"/>
      <c r="OIX1043" s="45"/>
      <c r="OIY1043" s="45"/>
      <c r="OIZ1043" s="45"/>
      <c r="OJA1043" s="45"/>
      <c r="OJB1043" s="45"/>
      <c r="OJC1043" s="45"/>
      <c r="OJD1043" s="45"/>
      <c r="OJE1043" s="45"/>
      <c r="OJF1043" s="45"/>
      <c r="OJG1043" s="45"/>
      <c r="OJH1043" s="45"/>
      <c r="OJI1043" s="45"/>
      <c r="OJJ1043" s="45"/>
      <c r="OJK1043" s="45"/>
      <c r="OJL1043" s="45"/>
      <c r="OJM1043" s="45"/>
      <c r="OJN1043" s="45"/>
      <c r="OJO1043" s="45"/>
      <c r="OJP1043" s="45"/>
      <c r="OJQ1043" s="45"/>
      <c r="OJR1043" s="45"/>
      <c r="OJS1043" s="45"/>
      <c r="OJT1043" s="45"/>
      <c r="OJU1043" s="45"/>
      <c r="OJV1043" s="45"/>
      <c r="OJW1043" s="45"/>
      <c r="OJX1043" s="45"/>
      <c r="OJY1043" s="45"/>
      <c r="OJZ1043" s="45"/>
      <c r="OKA1043" s="45"/>
      <c r="OKB1043" s="45"/>
      <c r="OKC1043" s="45"/>
      <c r="OKD1043" s="45"/>
      <c r="OKE1043" s="45"/>
      <c r="OKF1043" s="45"/>
      <c r="OKG1043" s="45"/>
      <c r="OKH1043" s="45"/>
      <c r="OKI1043" s="45"/>
      <c r="OKJ1043" s="45"/>
      <c r="OKK1043" s="45"/>
      <c r="OKL1043" s="45"/>
      <c r="OKM1043" s="45"/>
      <c r="OKN1043" s="45"/>
      <c r="OKO1043" s="45"/>
      <c r="OKP1043" s="45"/>
      <c r="OKQ1043" s="45"/>
      <c r="OKR1043" s="45"/>
      <c r="OKS1043" s="45"/>
      <c r="OKT1043" s="45"/>
      <c r="OKU1043" s="45"/>
      <c r="OKV1043" s="45"/>
      <c r="OKW1043" s="45"/>
      <c r="OKX1043" s="45"/>
      <c r="OKY1043" s="45"/>
      <c r="OKZ1043" s="45"/>
      <c r="OLA1043" s="45"/>
      <c r="OLB1043" s="45"/>
      <c r="OLC1043" s="45"/>
      <c r="OLD1043" s="45"/>
      <c r="OLE1043" s="45"/>
      <c r="OLF1043" s="45"/>
      <c r="OLG1043" s="45"/>
      <c r="OLH1043" s="45"/>
      <c r="OLI1043" s="45"/>
      <c r="OLJ1043" s="45"/>
      <c r="OLK1043" s="45"/>
      <c r="OLL1043" s="45"/>
      <c r="OLM1043" s="45"/>
      <c r="OLN1043" s="45"/>
      <c r="OLO1043" s="45"/>
      <c r="OLP1043" s="45"/>
      <c r="OLQ1043" s="45"/>
      <c r="OLR1043" s="45"/>
      <c r="OLS1043" s="45"/>
      <c r="OLT1043" s="45"/>
      <c r="OLU1043" s="45"/>
      <c r="OLV1043" s="45"/>
      <c r="OLW1043" s="45"/>
      <c r="OLX1043" s="45"/>
      <c r="OLY1043" s="45"/>
      <c r="OLZ1043" s="45"/>
      <c r="OMA1043" s="45"/>
      <c r="OMB1043" s="45"/>
      <c r="OMC1043" s="45"/>
      <c r="OMD1043" s="45"/>
      <c r="OME1043" s="45"/>
      <c r="OMF1043" s="45"/>
      <c r="OMG1043" s="45"/>
      <c r="OMH1043" s="45"/>
      <c r="OMI1043" s="45"/>
      <c r="OMJ1043" s="45"/>
      <c r="OMK1043" s="45"/>
      <c r="OML1043" s="45"/>
      <c r="OMM1043" s="45"/>
      <c r="OMN1043" s="45"/>
      <c r="OMO1043" s="45"/>
      <c r="OMP1043" s="45"/>
      <c r="OMQ1043" s="45"/>
      <c r="OMR1043" s="45"/>
      <c r="OMS1043" s="45"/>
      <c r="OMT1043" s="45"/>
      <c r="OMU1043" s="45"/>
      <c r="OMV1043" s="45"/>
      <c r="OMW1043" s="45"/>
      <c r="OMX1043" s="45"/>
      <c r="OMY1043" s="45"/>
      <c r="OMZ1043" s="45"/>
      <c r="ONA1043" s="45"/>
      <c r="ONB1043" s="45"/>
      <c r="ONC1043" s="45"/>
      <c r="OND1043" s="45"/>
      <c r="ONE1043" s="45"/>
      <c r="ONF1043" s="45"/>
      <c r="ONG1043" s="45"/>
      <c r="ONH1043" s="45"/>
      <c r="ONI1043" s="45"/>
      <c r="ONJ1043" s="45"/>
      <c r="ONK1043" s="45"/>
      <c r="ONL1043" s="45"/>
      <c r="ONM1043" s="45"/>
      <c r="ONN1043" s="45"/>
      <c r="ONO1043" s="45"/>
      <c r="ONP1043" s="45"/>
      <c r="ONQ1043" s="45"/>
      <c r="ONR1043" s="45"/>
      <c r="ONS1043" s="45"/>
      <c r="ONT1043" s="45"/>
      <c r="ONU1043" s="45"/>
      <c r="ONV1043" s="45"/>
      <c r="ONW1043" s="45"/>
      <c r="ONX1043" s="45"/>
      <c r="ONY1043" s="45"/>
      <c r="ONZ1043" s="45"/>
      <c r="OOA1043" s="45"/>
      <c r="OOB1043" s="45"/>
      <c r="OOC1043" s="45"/>
      <c r="OOD1043" s="45"/>
      <c r="OOE1043" s="45"/>
      <c r="OOF1043" s="45"/>
      <c r="OOG1043" s="45"/>
      <c r="OOH1043" s="45"/>
      <c r="OOI1043" s="45"/>
      <c r="OOJ1043" s="45"/>
      <c r="OOK1043" s="45"/>
      <c r="OOL1043" s="45"/>
      <c r="OOM1043" s="45"/>
      <c r="OON1043" s="45"/>
      <c r="OOO1043" s="45"/>
      <c r="OOP1043" s="45"/>
      <c r="OOQ1043" s="45"/>
      <c r="OOR1043" s="45"/>
      <c r="OOS1043" s="45"/>
      <c r="OOT1043" s="45"/>
      <c r="OOU1043" s="45"/>
      <c r="OOV1043" s="45"/>
      <c r="OOW1043" s="45"/>
      <c r="OOX1043" s="45"/>
      <c r="OOY1043" s="45"/>
      <c r="OOZ1043" s="45"/>
      <c r="OPA1043" s="45"/>
      <c r="OPB1043" s="45"/>
      <c r="OPC1043" s="45"/>
      <c r="OPD1043" s="45"/>
      <c r="OPE1043" s="45"/>
      <c r="OPF1043" s="45"/>
      <c r="OPG1043" s="45"/>
      <c r="OPH1043" s="45"/>
      <c r="OPI1043" s="45"/>
      <c r="OPJ1043" s="45"/>
      <c r="OPK1043" s="45"/>
      <c r="OPL1043" s="45"/>
      <c r="OPM1043" s="45"/>
      <c r="OPN1043" s="45"/>
      <c r="OPO1043" s="45"/>
      <c r="OPP1043" s="45"/>
      <c r="OPQ1043" s="45"/>
      <c r="OPR1043" s="45"/>
      <c r="OPS1043" s="45"/>
      <c r="OPT1043" s="45"/>
      <c r="OPU1043" s="45"/>
      <c r="OPV1043" s="45"/>
      <c r="OPW1043" s="45"/>
      <c r="OPX1043" s="45"/>
      <c r="OPY1043" s="45"/>
      <c r="OPZ1043" s="45"/>
      <c r="OQA1043" s="45"/>
      <c r="OQB1043" s="45"/>
      <c r="OQC1043" s="45"/>
      <c r="OQD1043" s="45"/>
      <c r="OQE1043" s="45"/>
      <c r="OQF1043" s="45"/>
      <c r="OQG1043" s="45"/>
      <c r="OQH1043" s="45"/>
      <c r="OQI1043" s="45"/>
      <c r="OQJ1043" s="45"/>
      <c r="OQK1043" s="45"/>
      <c r="OQL1043" s="45"/>
      <c r="OQM1043" s="45"/>
      <c r="OQN1043" s="45"/>
      <c r="OQO1043" s="45"/>
      <c r="OQP1043" s="45"/>
      <c r="OQQ1043" s="45"/>
      <c r="OQR1043" s="45"/>
      <c r="OQS1043" s="45"/>
      <c r="OQT1043" s="45"/>
      <c r="OQU1043" s="45"/>
      <c r="OQV1043" s="45"/>
      <c r="OQW1043" s="45"/>
      <c r="OQX1043" s="45"/>
      <c r="OQY1043" s="45"/>
      <c r="OQZ1043" s="45"/>
      <c r="ORA1043" s="45"/>
      <c r="ORB1043" s="45"/>
      <c r="ORC1043" s="45"/>
      <c r="ORD1043" s="45"/>
      <c r="ORE1043" s="45"/>
      <c r="ORF1043" s="45"/>
      <c r="ORG1043" s="45"/>
      <c r="ORH1043" s="45"/>
      <c r="ORI1043" s="45"/>
      <c r="ORJ1043" s="45"/>
      <c r="ORK1043" s="45"/>
      <c r="ORL1043" s="45"/>
      <c r="ORM1043" s="45"/>
      <c r="ORN1043" s="45"/>
      <c r="ORO1043" s="45"/>
      <c r="ORP1043" s="45"/>
      <c r="ORQ1043" s="45"/>
      <c r="ORR1043" s="45"/>
      <c r="ORS1043" s="45"/>
      <c r="ORT1043" s="45"/>
      <c r="ORU1043" s="45"/>
      <c r="ORV1043" s="45"/>
      <c r="ORW1043" s="45"/>
      <c r="ORX1043" s="45"/>
      <c r="ORY1043" s="45"/>
      <c r="ORZ1043" s="45"/>
      <c r="OSA1043" s="45"/>
      <c r="OSB1043" s="45"/>
      <c r="OSC1043" s="45"/>
      <c r="OSD1043" s="45"/>
      <c r="OSE1043" s="45"/>
      <c r="OSF1043" s="45"/>
      <c r="OSG1043" s="45"/>
      <c r="OSH1043" s="45"/>
      <c r="OSI1043" s="45"/>
      <c r="OSJ1043" s="45"/>
      <c r="OSK1043" s="45"/>
      <c r="OSL1043" s="45"/>
      <c r="OSM1043" s="45"/>
      <c r="OSN1043" s="45"/>
      <c r="OSO1043" s="45"/>
      <c r="OSP1043" s="45"/>
      <c r="OSQ1043" s="45"/>
      <c r="OSR1043" s="45"/>
      <c r="OSS1043" s="45"/>
      <c r="OST1043" s="45"/>
      <c r="OSU1043" s="45"/>
      <c r="OSV1043" s="45"/>
      <c r="OSW1043" s="45"/>
      <c r="OSX1043" s="45"/>
      <c r="OSY1043" s="45"/>
      <c r="OSZ1043" s="45"/>
      <c r="OTA1043" s="45"/>
      <c r="OTB1043" s="45"/>
      <c r="OTC1043" s="45"/>
      <c r="OTD1043" s="45"/>
      <c r="OTE1043" s="45"/>
      <c r="OTF1043" s="45"/>
      <c r="OTG1043" s="45"/>
      <c r="OTH1043" s="45"/>
      <c r="OTI1043" s="45"/>
      <c r="OTJ1043" s="45"/>
      <c r="OTK1043" s="45"/>
      <c r="OTL1043" s="45"/>
      <c r="OTM1043" s="45"/>
      <c r="OTN1043" s="45"/>
      <c r="OTO1043" s="45"/>
      <c r="OTP1043" s="45"/>
      <c r="OTQ1043" s="45"/>
      <c r="OTR1043" s="45"/>
      <c r="OTS1043" s="45"/>
      <c r="OTT1043" s="45"/>
      <c r="OTU1043" s="45"/>
      <c r="OTV1043" s="45"/>
      <c r="OTW1043" s="45"/>
      <c r="OTX1043" s="45"/>
      <c r="OTY1043" s="45"/>
      <c r="OTZ1043" s="45"/>
      <c r="OUA1043" s="45"/>
      <c r="OUB1043" s="45"/>
      <c r="OUC1043" s="45"/>
      <c r="OUD1043" s="45"/>
      <c r="OUE1043" s="45"/>
      <c r="OUF1043" s="45"/>
      <c r="OUG1043" s="45"/>
      <c r="OUH1043" s="45"/>
      <c r="OUI1043" s="45"/>
      <c r="OUJ1043" s="45"/>
      <c r="OUK1043" s="45"/>
      <c r="OUL1043" s="45"/>
      <c r="OUM1043" s="45"/>
      <c r="OUN1043" s="45"/>
      <c r="OUO1043" s="45"/>
      <c r="OUP1043" s="45"/>
      <c r="OUQ1043" s="45"/>
      <c r="OUR1043" s="45"/>
      <c r="OUS1043" s="45"/>
      <c r="OUT1043" s="45"/>
      <c r="OUU1043" s="45"/>
      <c r="OUV1043" s="45"/>
      <c r="OUW1043" s="45"/>
      <c r="OUX1043" s="45"/>
      <c r="OUY1043" s="45"/>
      <c r="OUZ1043" s="45"/>
      <c r="OVA1043" s="45"/>
      <c r="OVB1043" s="45"/>
      <c r="OVC1043" s="45"/>
      <c r="OVD1043" s="45"/>
      <c r="OVE1043" s="45"/>
      <c r="OVF1043" s="45"/>
      <c r="OVG1043" s="45"/>
      <c r="OVH1043" s="45"/>
      <c r="OVI1043" s="45"/>
      <c r="OVJ1043" s="45"/>
      <c r="OVK1043" s="45"/>
      <c r="OVL1043" s="45"/>
      <c r="OVM1043" s="45"/>
      <c r="OVN1043" s="45"/>
      <c r="OVO1043" s="45"/>
      <c r="OVP1043" s="45"/>
      <c r="OVQ1043" s="45"/>
      <c r="OVR1043" s="45"/>
      <c r="OVS1043" s="45"/>
      <c r="OVT1043" s="45"/>
      <c r="OVU1043" s="45"/>
      <c r="OVV1043" s="45"/>
      <c r="OVW1043" s="45"/>
      <c r="OVX1043" s="45"/>
      <c r="OVY1043" s="45"/>
      <c r="OVZ1043" s="45"/>
      <c r="OWA1043" s="45"/>
      <c r="OWB1043" s="45"/>
      <c r="OWC1043" s="45"/>
      <c r="OWD1043" s="45"/>
      <c r="OWE1043" s="45"/>
      <c r="OWF1043" s="45"/>
      <c r="OWG1043" s="45"/>
      <c r="OWH1043" s="45"/>
      <c r="OWI1043" s="45"/>
      <c r="OWJ1043" s="45"/>
      <c r="OWK1043" s="45"/>
      <c r="OWL1043" s="45"/>
      <c r="OWM1043" s="45"/>
      <c r="OWN1043" s="45"/>
      <c r="OWO1043" s="45"/>
      <c r="OWP1043" s="45"/>
      <c r="OWQ1043" s="45"/>
      <c r="OWR1043" s="45"/>
      <c r="OWS1043" s="45"/>
      <c r="OWT1043" s="45"/>
      <c r="OWU1043" s="45"/>
      <c r="OWV1043" s="45"/>
      <c r="OWW1043" s="45"/>
      <c r="OWX1043" s="45"/>
      <c r="OWY1043" s="45"/>
      <c r="OWZ1043" s="45"/>
      <c r="OXA1043" s="45"/>
      <c r="OXB1043" s="45"/>
      <c r="OXC1043" s="45"/>
      <c r="OXD1043" s="45"/>
      <c r="OXE1043" s="45"/>
      <c r="OXF1043" s="45"/>
      <c r="OXG1043" s="45"/>
      <c r="OXH1043" s="45"/>
      <c r="OXI1043" s="45"/>
      <c r="OXJ1043" s="45"/>
      <c r="OXK1043" s="45"/>
      <c r="OXL1043" s="45"/>
      <c r="OXM1043" s="45"/>
      <c r="OXN1043" s="45"/>
      <c r="OXO1043" s="45"/>
      <c r="OXP1043" s="45"/>
      <c r="OXQ1043" s="45"/>
      <c r="OXR1043" s="45"/>
      <c r="OXS1043" s="45"/>
      <c r="OXT1043" s="45"/>
      <c r="OXU1043" s="45"/>
      <c r="OXV1043" s="45"/>
      <c r="OXW1043" s="45"/>
      <c r="OXX1043" s="45"/>
      <c r="OXY1043" s="45"/>
      <c r="OXZ1043" s="45"/>
      <c r="OYA1043" s="45"/>
      <c r="OYB1043" s="45"/>
      <c r="OYC1043" s="45"/>
      <c r="OYD1043" s="45"/>
      <c r="OYE1043" s="45"/>
      <c r="OYF1043" s="45"/>
      <c r="OYG1043" s="45"/>
      <c r="OYH1043" s="45"/>
      <c r="OYI1043" s="45"/>
      <c r="OYJ1043" s="45"/>
      <c r="OYK1043" s="45"/>
      <c r="OYL1043" s="45"/>
      <c r="OYM1043" s="45"/>
      <c r="OYN1043" s="45"/>
      <c r="OYO1043" s="45"/>
      <c r="OYP1043" s="45"/>
      <c r="OYQ1043" s="45"/>
      <c r="OYR1043" s="45"/>
      <c r="OYS1043" s="45"/>
      <c r="OYT1043" s="45"/>
      <c r="OYU1043" s="45"/>
      <c r="OYV1043" s="45"/>
      <c r="OYW1043" s="45"/>
      <c r="OYX1043" s="45"/>
      <c r="OYY1043" s="45"/>
      <c r="OYZ1043" s="45"/>
      <c r="OZA1043" s="45"/>
      <c r="OZB1043" s="45"/>
      <c r="OZC1043" s="45"/>
      <c r="OZD1043" s="45"/>
      <c r="OZE1043" s="45"/>
      <c r="OZF1043" s="45"/>
      <c r="OZG1043" s="45"/>
      <c r="OZH1043" s="45"/>
      <c r="OZI1043" s="45"/>
      <c r="OZJ1043" s="45"/>
      <c r="OZK1043" s="45"/>
      <c r="OZL1043" s="45"/>
      <c r="OZM1043" s="45"/>
      <c r="OZN1043" s="45"/>
      <c r="OZO1043" s="45"/>
      <c r="OZP1043" s="45"/>
      <c r="OZQ1043" s="45"/>
      <c r="OZR1043" s="45"/>
      <c r="OZS1043" s="45"/>
      <c r="OZT1043" s="45"/>
      <c r="OZU1043" s="45"/>
      <c r="OZV1043" s="45"/>
      <c r="OZW1043" s="45"/>
      <c r="OZX1043" s="45"/>
      <c r="OZY1043" s="45"/>
      <c r="OZZ1043" s="45"/>
      <c r="PAA1043" s="45"/>
      <c r="PAB1043" s="45"/>
      <c r="PAC1043" s="45"/>
      <c r="PAD1043" s="45"/>
      <c r="PAE1043" s="45"/>
      <c r="PAF1043" s="45"/>
      <c r="PAG1043" s="45"/>
      <c r="PAH1043" s="45"/>
      <c r="PAI1043" s="45"/>
      <c r="PAJ1043" s="45"/>
      <c r="PAK1043" s="45"/>
      <c r="PAL1043" s="45"/>
      <c r="PAM1043" s="45"/>
      <c r="PAN1043" s="45"/>
      <c r="PAO1043" s="45"/>
      <c r="PAP1043" s="45"/>
      <c r="PAQ1043" s="45"/>
      <c r="PAR1043" s="45"/>
      <c r="PAS1043" s="45"/>
      <c r="PAT1043" s="45"/>
      <c r="PAU1043" s="45"/>
      <c r="PAV1043" s="45"/>
      <c r="PAW1043" s="45"/>
      <c r="PAX1043" s="45"/>
      <c r="PAY1043" s="45"/>
      <c r="PAZ1043" s="45"/>
      <c r="PBA1043" s="45"/>
      <c r="PBB1043" s="45"/>
      <c r="PBC1043" s="45"/>
      <c r="PBD1043" s="45"/>
      <c r="PBE1043" s="45"/>
      <c r="PBF1043" s="45"/>
      <c r="PBG1043" s="45"/>
      <c r="PBH1043" s="45"/>
      <c r="PBI1043" s="45"/>
      <c r="PBJ1043" s="45"/>
      <c r="PBK1043" s="45"/>
      <c r="PBL1043" s="45"/>
      <c r="PBM1043" s="45"/>
      <c r="PBN1043" s="45"/>
      <c r="PBO1043" s="45"/>
      <c r="PBP1043" s="45"/>
      <c r="PBQ1043" s="45"/>
      <c r="PBR1043" s="45"/>
      <c r="PBS1043" s="45"/>
      <c r="PBT1043" s="45"/>
      <c r="PBU1043" s="45"/>
      <c r="PBV1043" s="45"/>
      <c r="PBW1043" s="45"/>
      <c r="PBX1043" s="45"/>
      <c r="PBY1043" s="45"/>
      <c r="PBZ1043" s="45"/>
      <c r="PCA1043" s="45"/>
      <c r="PCB1043" s="45"/>
      <c r="PCC1043" s="45"/>
      <c r="PCD1043" s="45"/>
      <c r="PCE1043" s="45"/>
      <c r="PCF1043" s="45"/>
      <c r="PCG1043" s="45"/>
      <c r="PCH1043" s="45"/>
      <c r="PCI1043" s="45"/>
      <c r="PCJ1043" s="45"/>
      <c r="PCK1043" s="45"/>
      <c r="PCL1043" s="45"/>
      <c r="PCM1043" s="45"/>
      <c r="PCN1043" s="45"/>
      <c r="PCO1043" s="45"/>
      <c r="PCP1043" s="45"/>
      <c r="PCQ1043" s="45"/>
      <c r="PCR1043" s="45"/>
      <c r="PCS1043" s="45"/>
      <c r="PCT1043" s="45"/>
      <c r="PCU1043" s="45"/>
      <c r="PCV1043" s="45"/>
      <c r="PCW1043" s="45"/>
      <c r="PCX1043" s="45"/>
      <c r="PCY1043" s="45"/>
      <c r="PCZ1043" s="45"/>
      <c r="PDA1043" s="45"/>
      <c r="PDB1043" s="45"/>
      <c r="PDC1043" s="45"/>
      <c r="PDD1043" s="45"/>
      <c r="PDE1043" s="45"/>
      <c r="PDF1043" s="45"/>
      <c r="PDG1043" s="45"/>
      <c r="PDH1043" s="45"/>
      <c r="PDI1043" s="45"/>
      <c r="PDJ1043" s="45"/>
      <c r="PDK1043" s="45"/>
      <c r="PDL1043" s="45"/>
      <c r="PDM1043" s="45"/>
      <c r="PDN1043" s="45"/>
      <c r="PDO1043" s="45"/>
      <c r="PDP1043" s="45"/>
      <c r="PDQ1043" s="45"/>
      <c r="PDR1043" s="45"/>
      <c r="PDS1043" s="45"/>
      <c r="PDT1043" s="45"/>
      <c r="PDU1043" s="45"/>
      <c r="PDV1043" s="45"/>
      <c r="PDW1043" s="45"/>
      <c r="PDX1043" s="45"/>
      <c r="PDY1043" s="45"/>
      <c r="PDZ1043" s="45"/>
      <c r="PEA1043" s="45"/>
      <c r="PEB1043" s="45"/>
      <c r="PEC1043" s="45"/>
      <c r="PED1043" s="45"/>
      <c r="PEE1043" s="45"/>
      <c r="PEF1043" s="45"/>
      <c r="PEG1043" s="45"/>
      <c r="PEH1043" s="45"/>
      <c r="PEI1043" s="45"/>
      <c r="PEJ1043" s="45"/>
      <c r="PEK1043" s="45"/>
      <c r="PEL1043" s="45"/>
      <c r="PEM1043" s="45"/>
      <c r="PEN1043" s="45"/>
      <c r="PEO1043" s="45"/>
      <c r="PEP1043" s="45"/>
      <c r="PEQ1043" s="45"/>
      <c r="PER1043" s="45"/>
      <c r="PES1043" s="45"/>
      <c r="PET1043" s="45"/>
      <c r="PEU1043" s="45"/>
      <c r="PEV1043" s="45"/>
      <c r="PEW1043" s="45"/>
      <c r="PEX1043" s="45"/>
      <c r="PEY1043" s="45"/>
      <c r="PEZ1043" s="45"/>
      <c r="PFA1043" s="45"/>
      <c r="PFB1043" s="45"/>
      <c r="PFC1043" s="45"/>
      <c r="PFD1043" s="45"/>
      <c r="PFE1043" s="45"/>
      <c r="PFF1043" s="45"/>
      <c r="PFG1043" s="45"/>
      <c r="PFH1043" s="45"/>
      <c r="PFI1043" s="45"/>
      <c r="PFJ1043" s="45"/>
      <c r="PFK1043" s="45"/>
      <c r="PFL1043" s="45"/>
      <c r="PFM1043" s="45"/>
      <c r="PFN1043" s="45"/>
      <c r="PFO1043" s="45"/>
      <c r="PFP1043" s="45"/>
      <c r="PFQ1043" s="45"/>
      <c r="PFR1043" s="45"/>
      <c r="PFS1043" s="45"/>
      <c r="PFT1043" s="45"/>
      <c r="PFU1043" s="45"/>
      <c r="PFV1043" s="45"/>
      <c r="PFW1043" s="45"/>
      <c r="PFX1043" s="45"/>
      <c r="PFY1043" s="45"/>
      <c r="PFZ1043" s="45"/>
      <c r="PGA1043" s="45"/>
      <c r="PGB1043" s="45"/>
      <c r="PGC1043" s="45"/>
      <c r="PGD1043" s="45"/>
      <c r="PGE1043" s="45"/>
      <c r="PGF1043" s="45"/>
      <c r="PGG1043" s="45"/>
      <c r="PGH1043" s="45"/>
      <c r="PGI1043" s="45"/>
      <c r="PGJ1043" s="45"/>
      <c r="PGK1043" s="45"/>
      <c r="PGL1043" s="45"/>
      <c r="PGM1043" s="45"/>
      <c r="PGN1043" s="45"/>
      <c r="PGO1043" s="45"/>
      <c r="PGP1043" s="45"/>
      <c r="PGQ1043" s="45"/>
      <c r="PGR1043" s="45"/>
      <c r="PGS1043" s="45"/>
      <c r="PGT1043" s="45"/>
      <c r="PGU1043" s="45"/>
      <c r="PGV1043" s="45"/>
      <c r="PGW1043" s="45"/>
      <c r="PGX1043" s="45"/>
      <c r="PGY1043" s="45"/>
      <c r="PGZ1043" s="45"/>
      <c r="PHA1043" s="45"/>
      <c r="PHB1043" s="45"/>
      <c r="PHC1043" s="45"/>
      <c r="PHD1043" s="45"/>
      <c r="PHE1043" s="45"/>
      <c r="PHF1043" s="45"/>
      <c r="PHG1043" s="45"/>
      <c r="PHH1043" s="45"/>
      <c r="PHI1043" s="45"/>
      <c r="PHJ1043" s="45"/>
      <c r="PHK1043" s="45"/>
      <c r="PHL1043" s="45"/>
      <c r="PHM1043" s="45"/>
      <c r="PHN1043" s="45"/>
      <c r="PHO1043" s="45"/>
      <c r="PHP1043" s="45"/>
      <c r="PHQ1043" s="45"/>
      <c r="PHR1043" s="45"/>
      <c r="PHS1043" s="45"/>
      <c r="PHT1043" s="45"/>
      <c r="PHU1043" s="45"/>
      <c r="PHV1043" s="45"/>
      <c r="PHW1043" s="45"/>
      <c r="PHX1043" s="45"/>
      <c r="PHY1043" s="45"/>
      <c r="PHZ1043" s="45"/>
      <c r="PIA1043" s="45"/>
      <c r="PIB1043" s="45"/>
      <c r="PIC1043" s="45"/>
      <c r="PID1043" s="45"/>
      <c r="PIE1043" s="45"/>
      <c r="PIF1043" s="45"/>
      <c r="PIG1043" s="45"/>
      <c r="PIH1043" s="45"/>
      <c r="PII1043" s="45"/>
      <c r="PIJ1043" s="45"/>
      <c r="PIK1043" s="45"/>
      <c r="PIL1043" s="45"/>
      <c r="PIM1043" s="45"/>
      <c r="PIN1043" s="45"/>
      <c r="PIO1043" s="45"/>
      <c r="PIP1043" s="45"/>
      <c r="PIQ1043" s="45"/>
      <c r="PIR1043" s="45"/>
      <c r="PIS1043" s="45"/>
      <c r="PIT1043" s="45"/>
      <c r="PIU1043" s="45"/>
      <c r="PIV1043" s="45"/>
      <c r="PIW1043" s="45"/>
      <c r="PIX1043" s="45"/>
      <c r="PIY1043" s="45"/>
      <c r="PIZ1043" s="45"/>
      <c r="PJA1043" s="45"/>
      <c r="PJB1043" s="45"/>
      <c r="PJC1043" s="45"/>
      <c r="PJD1043" s="45"/>
      <c r="PJE1043" s="45"/>
      <c r="PJF1043" s="45"/>
      <c r="PJG1043" s="45"/>
      <c r="PJH1043" s="45"/>
      <c r="PJI1043" s="45"/>
      <c r="PJJ1043" s="45"/>
      <c r="PJK1043" s="45"/>
      <c r="PJL1043" s="45"/>
      <c r="PJM1043" s="45"/>
      <c r="PJN1043" s="45"/>
      <c r="PJO1043" s="45"/>
      <c r="PJP1043" s="45"/>
      <c r="PJQ1043" s="45"/>
      <c r="PJR1043" s="45"/>
      <c r="PJS1043" s="45"/>
      <c r="PJT1043" s="45"/>
      <c r="PJU1043" s="45"/>
      <c r="PJV1043" s="45"/>
      <c r="PJW1043" s="45"/>
      <c r="PJX1043" s="45"/>
      <c r="PJY1043" s="45"/>
      <c r="PJZ1043" s="45"/>
      <c r="PKA1043" s="45"/>
      <c r="PKB1043" s="45"/>
      <c r="PKC1043" s="45"/>
      <c r="PKD1043" s="45"/>
      <c r="PKE1043" s="45"/>
      <c r="PKF1043" s="45"/>
      <c r="PKG1043" s="45"/>
      <c r="PKH1043" s="45"/>
      <c r="PKI1043" s="45"/>
      <c r="PKJ1043" s="45"/>
      <c r="PKK1043" s="45"/>
      <c r="PKL1043" s="45"/>
      <c r="PKM1043" s="45"/>
      <c r="PKN1043" s="45"/>
      <c r="PKO1043" s="45"/>
      <c r="PKP1043" s="45"/>
      <c r="PKQ1043" s="45"/>
      <c r="PKR1043" s="45"/>
      <c r="PKS1043" s="45"/>
      <c r="PKT1043" s="45"/>
      <c r="PKU1043" s="45"/>
      <c r="PKV1043" s="45"/>
      <c r="PKW1043" s="45"/>
      <c r="PKX1043" s="45"/>
      <c r="PKY1043" s="45"/>
      <c r="PKZ1043" s="45"/>
      <c r="PLA1043" s="45"/>
      <c r="PLB1043" s="45"/>
      <c r="PLC1043" s="45"/>
      <c r="PLD1043" s="45"/>
      <c r="PLE1043" s="45"/>
      <c r="PLF1043" s="45"/>
      <c r="PLG1043" s="45"/>
      <c r="PLH1043" s="45"/>
      <c r="PLI1043" s="45"/>
      <c r="PLJ1043" s="45"/>
      <c r="PLK1043" s="45"/>
      <c r="PLL1043" s="45"/>
      <c r="PLM1043" s="45"/>
      <c r="PLN1043" s="45"/>
      <c r="PLO1043" s="45"/>
      <c r="PLP1043" s="45"/>
      <c r="PLQ1043" s="45"/>
      <c r="PLR1043" s="45"/>
      <c r="PLS1043" s="45"/>
      <c r="PLT1043" s="45"/>
      <c r="PLU1043" s="45"/>
      <c r="PLV1043" s="45"/>
      <c r="PLW1043" s="45"/>
      <c r="PLX1043" s="45"/>
      <c r="PLY1043" s="45"/>
      <c r="PLZ1043" s="45"/>
      <c r="PMA1043" s="45"/>
      <c r="PMB1043" s="45"/>
      <c r="PMC1043" s="45"/>
      <c r="PMD1043" s="45"/>
      <c r="PME1043" s="45"/>
      <c r="PMF1043" s="45"/>
      <c r="PMG1043" s="45"/>
      <c r="PMH1043" s="45"/>
      <c r="PMI1043" s="45"/>
      <c r="PMJ1043" s="45"/>
      <c r="PMK1043" s="45"/>
      <c r="PML1043" s="45"/>
      <c r="PMM1043" s="45"/>
      <c r="PMN1043" s="45"/>
      <c r="PMO1043" s="45"/>
      <c r="PMP1043" s="45"/>
      <c r="PMQ1043" s="45"/>
      <c r="PMR1043" s="45"/>
      <c r="PMS1043" s="45"/>
      <c r="PMT1043" s="45"/>
      <c r="PMU1043" s="45"/>
      <c r="PMV1043" s="45"/>
      <c r="PMW1043" s="45"/>
      <c r="PMX1043" s="45"/>
      <c r="PMY1043" s="45"/>
      <c r="PMZ1043" s="45"/>
      <c r="PNA1043" s="45"/>
      <c r="PNB1043" s="45"/>
      <c r="PNC1043" s="45"/>
      <c r="PND1043" s="45"/>
      <c r="PNE1043" s="45"/>
      <c r="PNF1043" s="45"/>
      <c r="PNG1043" s="45"/>
      <c r="PNH1043" s="45"/>
      <c r="PNI1043" s="45"/>
      <c r="PNJ1043" s="45"/>
      <c r="PNK1043" s="45"/>
      <c r="PNL1043" s="45"/>
      <c r="PNM1043" s="45"/>
      <c r="PNN1043" s="45"/>
      <c r="PNO1043" s="45"/>
      <c r="PNP1043" s="45"/>
      <c r="PNQ1043" s="45"/>
      <c r="PNR1043" s="45"/>
      <c r="PNS1043" s="45"/>
      <c r="PNT1043" s="45"/>
      <c r="PNU1043" s="45"/>
      <c r="PNV1043" s="45"/>
      <c r="PNW1043" s="45"/>
      <c r="PNX1043" s="45"/>
      <c r="PNY1043" s="45"/>
      <c r="PNZ1043" s="45"/>
      <c r="POA1043" s="45"/>
      <c r="POB1043" s="45"/>
      <c r="POC1043" s="45"/>
      <c r="POD1043" s="45"/>
      <c r="POE1043" s="45"/>
      <c r="POF1043" s="45"/>
      <c r="POG1043" s="45"/>
      <c r="POH1043" s="45"/>
      <c r="POI1043" s="45"/>
      <c r="POJ1043" s="45"/>
      <c r="POK1043" s="45"/>
      <c r="POL1043" s="45"/>
      <c r="POM1043" s="45"/>
      <c r="PON1043" s="45"/>
      <c r="POO1043" s="45"/>
      <c r="POP1043" s="45"/>
      <c r="POQ1043" s="45"/>
      <c r="POR1043" s="45"/>
      <c r="POS1043" s="45"/>
      <c r="POT1043" s="45"/>
      <c r="POU1043" s="45"/>
      <c r="POV1043" s="45"/>
      <c r="POW1043" s="45"/>
      <c r="POX1043" s="45"/>
      <c r="POY1043" s="45"/>
      <c r="POZ1043" s="45"/>
      <c r="PPA1043" s="45"/>
      <c r="PPB1043" s="45"/>
      <c r="PPC1043" s="45"/>
      <c r="PPD1043" s="45"/>
      <c r="PPE1043" s="45"/>
      <c r="PPF1043" s="45"/>
      <c r="PPG1043" s="45"/>
      <c r="PPH1043" s="45"/>
      <c r="PPI1043" s="45"/>
      <c r="PPJ1043" s="45"/>
      <c r="PPK1043" s="45"/>
      <c r="PPL1043" s="45"/>
      <c r="PPM1043" s="45"/>
      <c r="PPN1043" s="45"/>
      <c r="PPO1043" s="45"/>
      <c r="PPP1043" s="45"/>
      <c r="PPQ1043" s="45"/>
      <c r="PPR1043" s="45"/>
      <c r="PPS1043" s="45"/>
      <c r="PPT1043" s="45"/>
      <c r="PPU1043" s="45"/>
      <c r="PPV1043" s="45"/>
      <c r="PPW1043" s="45"/>
      <c r="PPX1043" s="45"/>
      <c r="PPY1043" s="45"/>
      <c r="PPZ1043" s="45"/>
      <c r="PQA1043" s="45"/>
      <c r="PQB1043" s="45"/>
      <c r="PQC1043" s="45"/>
      <c r="PQD1043" s="45"/>
      <c r="PQE1043" s="45"/>
      <c r="PQF1043" s="45"/>
      <c r="PQG1043" s="45"/>
      <c r="PQH1043" s="45"/>
      <c r="PQI1043" s="45"/>
      <c r="PQJ1043" s="45"/>
      <c r="PQK1043" s="45"/>
      <c r="PQL1043" s="45"/>
      <c r="PQM1043" s="45"/>
      <c r="PQN1043" s="45"/>
      <c r="PQO1043" s="45"/>
      <c r="PQP1043" s="45"/>
      <c r="PQQ1043" s="45"/>
      <c r="PQR1043" s="45"/>
      <c r="PQS1043" s="45"/>
      <c r="PQT1043" s="45"/>
      <c r="PQU1043" s="45"/>
      <c r="PQV1043" s="45"/>
      <c r="PQW1043" s="45"/>
      <c r="PQX1043" s="45"/>
      <c r="PQY1043" s="45"/>
      <c r="PQZ1043" s="45"/>
      <c r="PRA1043" s="45"/>
      <c r="PRB1043" s="45"/>
      <c r="PRC1043" s="45"/>
      <c r="PRD1043" s="45"/>
      <c r="PRE1043" s="45"/>
      <c r="PRF1043" s="45"/>
      <c r="PRG1043" s="45"/>
      <c r="PRH1043" s="45"/>
      <c r="PRI1043" s="45"/>
      <c r="PRJ1043" s="45"/>
      <c r="PRK1043" s="45"/>
      <c r="PRL1043" s="45"/>
      <c r="PRM1043" s="45"/>
      <c r="PRN1043" s="45"/>
      <c r="PRO1043" s="45"/>
      <c r="PRP1043" s="45"/>
      <c r="PRQ1043" s="45"/>
      <c r="PRR1043" s="45"/>
      <c r="PRS1043" s="45"/>
      <c r="PRT1043" s="45"/>
      <c r="PRU1043" s="45"/>
      <c r="PRV1043" s="45"/>
      <c r="PRW1043" s="45"/>
      <c r="PRX1043" s="45"/>
      <c r="PRY1043" s="45"/>
      <c r="PRZ1043" s="45"/>
      <c r="PSA1043" s="45"/>
      <c r="PSB1043" s="45"/>
      <c r="PSC1043" s="45"/>
      <c r="PSD1043" s="45"/>
      <c r="PSE1043" s="45"/>
      <c r="PSF1043" s="45"/>
      <c r="PSG1043" s="45"/>
      <c r="PSH1043" s="45"/>
      <c r="PSI1043" s="45"/>
      <c r="PSJ1043" s="45"/>
      <c r="PSK1043" s="45"/>
      <c r="PSL1043" s="45"/>
      <c r="PSM1043" s="45"/>
      <c r="PSN1043" s="45"/>
      <c r="PSO1043" s="45"/>
      <c r="PSP1043" s="45"/>
      <c r="PSQ1043" s="45"/>
      <c r="PSR1043" s="45"/>
      <c r="PSS1043" s="45"/>
      <c r="PST1043" s="45"/>
      <c r="PSU1043" s="45"/>
      <c r="PSV1043" s="45"/>
      <c r="PSW1043" s="45"/>
      <c r="PSX1043" s="45"/>
      <c r="PSY1043" s="45"/>
      <c r="PSZ1043" s="45"/>
      <c r="PTA1043" s="45"/>
      <c r="PTB1043" s="45"/>
      <c r="PTC1043" s="45"/>
      <c r="PTD1043" s="45"/>
      <c r="PTE1043" s="45"/>
      <c r="PTF1043" s="45"/>
      <c r="PTG1043" s="45"/>
      <c r="PTH1043" s="45"/>
      <c r="PTI1043" s="45"/>
      <c r="PTJ1043" s="45"/>
      <c r="PTK1043" s="45"/>
      <c r="PTL1043" s="45"/>
      <c r="PTM1043" s="45"/>
      <c r="PTN1043" s="45"/>
      <c r="PTO1043" s="45"/>
      <c r="PTP1043" s="45"/>
      <c r="PTQ1043" s="45"/>
      <c r="PTR1043" s="45"/>
      <c r="PTS1043" s="45"/>
      <c r="PTT1043" s="45"/>
      <c r="PTU1043" s="45"/>
      <c r="PTV1043" s="45"/>
      <c r="PTW1043" s="45"/>
      <c r="PTX1043" s="45"/>
      <c r="PTY1043" s="45"/>
      <c r="PTZ1043" s="45"/>
      <c r="PUA1043" s="45"/>
      <c r="PUB1043" s="45"/>
      <c r="PUC1043" s="45"/>
      <c r="PUD1043" s="45"/>
      <c r="PUE1043" s="45"/>
      <c r="PUF1043" s="45"/>
      <c r="PUG1043" s="45"/>
      <c r="PUH1043" s="45"/>
      <c r="PUI1043" s="45"/>
      <c r="PUJ1043" s="45"/>
      <c r="PUK1043" s="45"/>
      <c r="PUL1043" s="45"/>
      <c r="PUM1043" s="45"/>
      <c r="PUN1043" s="45"/>
      <c r="PUO1043" s="45"/>
      <c r="PUP1043" s="45"/>
      <c r="PUQ1043" s="45"/>
      <c r="PUR1043" s="45"/>
      <c r="PUS1043" s="45"/>
      <c r="PUT1043" s="45"/>
      <c r="PUU1043" s="45"/>
      <c r="PUV1043" s="45"/>
      <c r="PUW1043" s="45"/>
      <c r="PUX1043" s="45"/>
      <c r="PUY1043" s="45"/>
      <c r="PUZ1043" s="45"/>
      <c r="PVA1043" s="45"/>
      <c r="PVB1043" s="45"/>
      <c r="PVC1043" s="45"/>
      <c r="PVD1043" s="45"/>
      <c r="PVE1043" s="45"/>
      <c r="PVF1043" s="45"/>
      <c r="PVG1043" s="45"/>
      <c r="PVH1043" s="45"/>
      <c r="PVI1043" s="45"/>
      <c r="PVJ1043" s="45"/>
      <c r="PVK1043" s="45"/>
      <c r="PVL1043" s="45"/>
      <c r="PVM1043" s="45"/>
      <c r="PVN1043" s="45"/>
      <c r="PVO1043" s="45"/>
      <c r="PVP1043" s="45"/>
      <c r="PVQ1043" s="45"/>
      <c r="PVR1043" s="45"/>
      <c r="PVS1043" s="45"/>
      <c r="PVT1043" s="45"/>
      <c r="PVU1043" s="45"/>
      <c r="PVV1043" s="45"/>
      <c r="PVW1043" s="45"/>
      <c r="PVX1043" s="45"/>
      <c r="PVY1043" s="45"/>
      <c r="PVZ1043" s="45"/>
      <c r="PWA1043" s="45"/>
      <c r="PWB1043" s="45"/>
      <c r="PWC1043" s="45"/>
      <c r="PWD1043" s="45"/>
      <c r="PWE1043" s="45"/>
      <c r="PWF1043" s="45"/>
      <c r="PWG1043" s="45"/>
      <c r="PWH1043" s="45"/>
      <c r="PWI1043" s="45"/>
      <c r="PWJ1043" s="45"/>
      <c r="PWK1043" s="45"/>
      <c r="PWL1043" s="45"/>
      <c r="PWM1043" s="45"/>
      <c r="PWN1043" s="45"/>
      <c r="PWO1043" s="45"/>
      <c r="PWP1043" s="45"/>
      <c r="PWQ1043" s="45"/>
      <c r="PWR1043" s="45"/>
      <c r="PWS1043" s="45"/>
      <c r="PWT1043" s="45"/>
      <c r="PWU1043" s="45"/>
      <c r="PWV1043" s="45"/>
      <c r="PWW1043" s="45"/>
      <c r="PWX1043" s="45"/>
      <c r="PWY1043" s="45"/>
      <c r="PWZ1043" s="45"/>
      <c r="PXA1043" s="45"/>
      <c r="PXB1043" s="45"/>
      <c r="PXC1043" s="45"/>
      <c r="PXD1043" s="45"/>
      <c r="PXE1043" s="45"/>
      <c r="PXF1043" s="45"/>
      <c r="PXG1043" s="45"/>
      <c r="PXH1043" s="45"/>
      <c r="PXI1043" s="45"/>
      <c r="PXJ1043" s="45"/>
      <c r="PXK1043" s="45"/>
      <c r="PXL1043" s="45"/>
      <c r="PXM1043" s="45"/>
      <c r="PXN1043" s="45"/>
      <c r="PXO1043" s="45"/>
      <c r="PXP1043" s="45"/>
      <c r="PXQ1043" s="45"/>
      <c r="PXR1043" s="45"/>
      <c r="PXS1043" s="45"/>
      <c r="PXT1043" s="45"/>
      <c r="PXU1043" s="45"/>
      <c r="PXV1043" s="45"/>
      <c r="PXW1043" s="45"/>
      <c r="PXX1043" s="45"/>
      <c r="PXY1043" s="45"/>
      <c r="PXZ1043" s="45"/>
      <c r="PYA1043" s="45"/>
      <c r="PYB1043" s="45"/>
      <c r="PYC1043" s="45"/>
      <c r="PYD1043" s="45"/>
      <c r="PYE1043" s="45"/>
      <c r="PYF1043" s="45"/>
      <c r="PYG1043" s="45"/>
      <c r="PYH1043" s="45"/>
      <c r="PYI1043" s="45"/>
      <c r="PYJ1043" s="45"/>
      <c r="PYK1043" s="45"/>
      <c r="PYL1043" s="45"/>
      <c r="PYM1043" s="45"/>
      <c r="PYN1043" s="45"/>
      <c r="PYO1043" s="45"/>
      <c r="PYP1043" s="45"/>
      <c r="PYQ1043" s="45"/>
      <c r="PYR1043" s="45"/>
      <c r="PYS1043" s="45"/>
      <c r="PYT1043" s="45"/>
      <c r="PYU1043" s="45"/>
      <c r="PYV1043" s="45"/>
      <c r="PYW1043" s="45"/>
      <c r="PYX1043" s="45"/>
      <c r="PYY1043" s="45"/>
      <c r="PYZ1043" s="45"/>
      <c r="PZA1043" s="45"/>
      <c r="PZB1043" s="45"/>
      <c r="PZC1043" s="45"/>
      <c r="PZD1043" s="45"/>
      <c r="PZE1043" s="45"/>
      <c r="PZF1043" s="45"/>
      <c r="PZG1043" s="45"/>
      <c r="PZH1043" s="45"/>
      <c r="PZI1043" s="45"/>
      <c r="PZJ1043" s="45"/>
      <c r="PZK1043" s="45"/>
      <c r="PZL1043" s="45"/>
      <c r="PZM1043" s="45"/>
      <c r="PZN1043" s="45"/>
      <c r="PZO1043" s="45"/>
      <c r="PZP1043" s="45"/>
      <c r="PZQ1043" s="45"/>
      <c r="PZR1043" s="45"/>
      <c r="PZS1043" s="45"/>
      <c r="PZT1043" s="45"/>
      <c r="PZU1043" s="45"/>
      <c r="PZV1043" s="45"/>
      <c r="PZW1043" s="45"/>
      <c r="PZX1043" s="45"/>
      <c r="PZY1043" s="45"/>
      <c r="PZZ1043" s="45"/>
      <c r="QAA1043" s="45"/>
      <c r="QAB1043" s="45"/>
      <c r="QAC1043" s="45"/>
      <c r="QAD1043" s="45"/>
      <c r="QAE1043" s="45"/>
      <c r="QAF1043" s="45"/>
      <c r="QAG1043" s="45"/>
      <c r="QAH1043" s="45"/>
      <c r="QAI1043" s="45"/>
      <c r="QAJ1043" s="45"/>
      <c r="QAK1043" s="45"/>
      <c r="QAL1043" s="45"/>
      <c r="QAM1043" s="45"/>
      <c r="QAN1043" s="45"/>
      <c r="QAO1043" s="45"/>
      <c r="QAP1043" s="45"/>
      <c r="QAQ1043" s="45"/>
      <c r="QAR1043" s="45"/>
      <c r="QAS1043" s="45"/>
      <c r="QAT1043" s="45"/>
      <c r="QAU1043" s="45"/>
      <c r="QAV1043" s="45"/>
      <c r="QAW1043" s="45"/>
      <c r="QAX1043" s="45"/>
      <c r="QAY1043" s="45"/>
      <c r="QAZ1043" s="45"/>
      <c r="QBA1043" s="45"/>
      <c r="QBB1043" s="45"/>
      <c r="QBC1043" s="45"/>
      <c r="QBD1043" s="45"/>
      <c r="QBE1043" s="45"/>
      <c r="QBF1043" s="45"/>
      <c r="QBG1043" s="45"/>
      <c r="QBH1043" s="45"/>
      <c r="QBI1043" s="45"/>
      <c r="QBJ1043" s="45"/>
      <c r="QBK1043" s="45"/>
      <c r="QBL1043" s="45"/>
      <c r="QBM1043" s="45"/>
      <c r="QBN1043" s="45"/>
      <c r="QBO1043" s="45"/>
      <c r="QBP1043" s="45"/>
      <c r="QBQ1043" s="45"/>
      <c r="QBR1043" s="45"/>
      <c r="QBS1043" s="45"/>
      <c r="QBT1043" s="45"/>
      <c r="QBU1043" s="45"/>
      <c r="QBV1043" s="45"/>
      <c r="QBW1043" s="45"/>
      <c r="QBX1043" s="45"/>
      <c r="QBY1043" s="45"/>
      <c r="QBZ1043" s="45"/>
      <c r="QCA1043" s="45"/>
      <c r="QCB1043" s="45"/>
      <c r="QCC1043" s="45"/>
      <c r="QCD1043" s="45"/>
      <c r="QCE1043" s="45"/>
      <c r="QCF1043" s="45"/>
      <c r="QCG1043" s="45"/>
      <c r="QCH1043" s="45"/>
      <c r="QCI1043" s="45"/>
      <c r="QCJ1043" s="45"/>
      <c r="QCK1043" s="45"/>
      <c r="QCL1043" s="45"/>
      <c r="QCM1043" s="45"/>
      <c r="QCN1043" s="45"/>
      <c r="QCO1043" s="45"/>
      <c r="QCP1043" s="45"/>
      <c r="QCQ1043" s="45"/>
      <c r="QCR1043" s="45"/>
      <c r="QCS1043" s="45"/>
      <c r="QCT1043" s="45"/>
      <c r="QCU1043" s="45"/>
      <c r="QCV1043" s="45"/>
      <c r="QCW1043" s="45"/>
      <c r="QCX1043" s="45"/>
      <c r="QCY1043" s="45"/>
      <c r="QCZ1043" s="45"/>
      <c r="QDA1043" s="45"/>
      <c r="QDB1043" s="45"/>
      <c r="QDC1043" s="45"/>
      <c r="QDD1043" s="45"/>
      <c r="QDE1043" s="45"/>
      <c r="QDF1043" s="45"/>
      <c r="QDG1043" s="45"/>
      <c r="QDH1043" s="45"/>
      <c r="QDI1043" s="45"/>
      <c r="QDJ1043" s="45"/>
      <c r="QDK1043" s="45"/>
      <c r="QDL1043" s="45"/>
      <c r="QDM1043" s="45"/>
      <c r="QDN1043" s="45"/>
      <c r="QDO1043" s="45"/>
      <c r="QDP1043" s="45"/>
      <c r="QDQ1043" s="45"/>
      <c r="QDR1043" s="45"/>
      <c r="QDS1043" s="45"/>
      <c r="QDT1043" s="45"/>
      <c r="QDU1043" s="45"/>
      <c r="QDV1043" s="45"/>
      <c r="QDW1043" s="45"/>
      <c r="QDX1043" s="45"/>
      <c r="QDY1043" s="45"/>
      <c r="QDZ1043" s="45"/>
      <c r="QEA1043" s="45"/>
      <c r="QEB1043" s="45"/>
      <c r="QEC1043" s="45"/>
      <c r="QED1043" s="45"/>
      <c r="QEE1043" s="45"/>
      <c r="QEF1043" s="45"/>
      <c r="QEG1043" s="45"/>
      <c r="QEH1043" s="45"/>
      <c r="QEI1043" s="45"/>
      <c r="QEJ1043" s="45"/>
      <c r="QEK1043" s="45"/>
      <c r="QEL1043" s="45"/>
      <c r="QEM1043" s="45"/>
      <c r="QEN1043" s="45"/>
      <c r="QEO1043" s="45"/>
      <c r="QEP1043" s="45"/>
      <c r="QEQ1043" s="45"/>
      <c r="QER1043" s="45"/>
      <c r="QES1043" s="45"/>
      <c r="QET1043" s="45"/>
      <c r="QEU1043" s="45"/>
      <c r="QEV1043" s="45"/>
      <c r="QEW1043" s="45"/>
      <c r="QEX1043" s="45"/>
      <c r="QEY1043" s="45"/>
      <c r="QEZ1043" s="45"/>
      <c r="QFA1043" s="45"/>
      <c r="QFB1043" s="45"/>
      <c r="QFC1043" s="45"/>
      <c r="QFD1043" s="45"/>
      <c r="QFE1043" s="45"/>
      <c r="QFF1043" s="45"/>
      <c r="QFG1043" s="45"/>
      <c r="QFH1043" s="45"/>
      <c r="QFI1043" s="45"/>
      <c r="QFJ1043" s="45"/>
      <c r="QFK1043" s="45"/>
      <c r="QFL1043" s="45"/>
      <c r="QFM1043" s="45"/>
      <c r="QFN1043" s="45"/>
      <c r="QFO1043" s="45"/>
      <c r="QFP1043" s="45"/>
      <c r="QFQ1043" s="45"/>
      <c r="QFR1043" s="45"/>
      <c r="QFS1043" s="45"/>
      <c r="QFT1043" s="45"/>
      <c r="QFU1043" s="45"/>
      <c r="QFV1043" s="45"/>
      <c r="QFW1043" s="45"/>
      <c r="QFX1043" s="45"/>
      <c r="QFY1043" s="45"/>
      <c r="QFZ1043" s="45"/>
      <c r="QGA1043" s="45"/>
      <c r="QGB1043" s="45"/>
      <c r="QGC1043" s="45"/>
      <c r="QGD1043" s="45"/>
      <c r="QGE1043" s="45"/>
      <c r="QGF1043" s="45"/>
      <c r="QGG1043" s="45"/>
      <c r="QGH1043" s="45"/>
      <c r="QGI1043" s="45"/>
      <c r="QGJ1043" s="45"/>
      <c r="QGK1043" s="45"/>
      <c r="QGL1043" s="45"/>
      <c r="QGM1043" s="45"/>
      <c r="QGN1043" s="45"/>
      <c r="QGO1043" s="45"/>
      <c r="QGP1043" s="45"/>
      <c r="QGQ1043" s="45"/>
      <c r="QGR1043" s="45"/>
      <c r="QGS1043" s="45"/>
      <c r="QGT1043" s="45"/>
      <c r="QGU1043" s="45"/>
      <c r="QGV1043" s="45"/>
      <c r="QGW1043" s="45"/>
      <c r="QGX1043" s="45"/>
      <c r="QGY1043" s="45"/>
      <c r="QGZ1043" s="45"/>
      <c r="QHA1043" s="45"/>
      <c r="QHB1043" s="45"/>
      <c r="QHC1043" s="45"/>
      <c r="QHD1043" s="45"/>
      <c r="QHE1043" s="45"/>
      <c r="QHF1043" s="45"/>
      <c r="QHG1043" s="45"/>
      <c r="QHH1043" s="45"/>
      <c r="QHI1043" s="45"/>
      <c r="QHJ1043" s="45"/>
      <c r="QHK1043" s="45"/>
      <c r="QHL1043" s="45"/>
      <c r="QHM1043" s="45"/>
      <c r="QHN1043" s="45"/>
      <c r="QHO1043" s="45"/>
      <c r="QHP1043" s="45"/>
      <c r="QHQ1043" s="45"/>
      <c r="QHR1043" s="45"/>
      <c r="QHS1043" s="45"/>
      <c r="QHT1043" s="45"/>
      <c r="QHU1043" s="45"/>
      <c r="QHV1043" s="45"/>
      <c r="QHW1043" s="45"/>
      <c r="QHX1043" s="45"/>
      <c r="QHY1043" s="45"/>
      <c r="QHZ1043" s="45"/>
      <c r="QIA1043" s="45"/>
      <c r="QIB1043" s="45"/>
      <c r="QIC1043" s="45"/>
      <c r="QID1043" s="45"/>
      <c r="QIE1043" s="45"/>
      <c r="QIF1043" s="45"/>
      <c r="QIG1043" s="45"/>
      <c r="QIH1043" s="45"/>
      <c r="QII1043" s="45"/>
      <c r="QIJ1043" s="45"/>
      <c r="QIK1043" s="45"/>
      <c r="QIL1043" s="45"/>
      <c r="QIM1043" s="45"/>
      <c r="QIN1043" s="45"/>
      <c r="QIO1043" s="45"/>
      <c r="QIP1043" s="45"/>
      <c r="QIQ1043" s="45"/>
      <c r="QIR1043" s="45"/>
      <c r="QIS1043" s="45"/>
      <c r="QIT1043" s="45"/>
      <c r="QIU1043" s="45"/>
      <c r="QIV1043" s="45"/>
      <c r="QIW1043" s="45"/>
      <c r="QIX1043" s="45"/>
      <c r="QIY1043" s="45"/>
      <c r="QIZ1043" s="45"/>
      <c r="QJA1043" s="45"/>
      <c r="QJB1043" s="45"/>
      <c r="QJC1043" s="45"/>
      <c r="QJD1043" s="45"/>
      <c r="QJE1043" s="45"/>
      <c r="QJF1043" s="45"/>
      <c r="QJG1043" s="45"/>
      <c r="QJH1043" s="45"/>
      <c r="QJI1043" s="45"/>
      <c r="QJJ1043" s="45"/>
      <c r="QJK1043" s="45"/>
      <c r="QJL1043" s="45"/>
      <c r="QJM1043" s="45"/>
      <c r="QJN1043" s="45"/>
      <c r="QJO1043" s="45"/>
      <c r="QJP1043" s="45"/>
      <c r="QJQ1043" s="45"/>
      <c r="QJR1043" s="45"/>
      <c r="QJS1043" s="45"/>
      <c r="QJT1043" s="45"/>
      <c r="QJU1043" s="45"/>
      <c r="QJV1043" s="45"/>
      <c r="QJW1043" s="45"/>
      <c r="QJX1043" s="45"/>
      <c r="QJY1043" s="45"/>
      <c r="QJZ1043" s="45"/>
      <c r="QKA1043" s="45"/>
      <c r="QKB1043" s="45"/>
      <c r="QKC1043" s="45"/>
      <c r="QKD1043" s="45"/>
      <c r="QKE1043" s="45"/>
      <c r="QKF1043" s="45"/>
      <c r="QKG1043" s="45"/>
      <c r="QKH1043" s="45"/>
      <c r="QKI1043" s="45"/>
      <c r="QKJ1043" s="45"/>
      <c r="QKK1043" s="45"/>
      <c r="QKL1043" s="45"/>
      <c r="QKM1043" s="45"/>
      <c r="QKN1043" s="45"/>
      <c r="QKO1043" s="45"/>
      <c r="QKP1043" s="45"/>
      <c r="QKQ1043" s="45"/>
      <c r="QKR1043" s="45"/>
      <c r="QKS1043" s="45"/>
      <c r="QKT1043" s="45"/>
      <c r="QKU1043" s="45"/>
      <c r="QKV1043" s="45"/>
      <c r="QKW1043" s="45"/>
      <c r="QKX1043" s="45"/>
      <c r="QKY1043" s="45"/>
      <c r="QKZ1043" s="45"/>
      <c r="QLA1043" s="45"/>
      <c r="QLB1043" s="45"/>
      <c r="QLC1043" s="45"/>
      <c r="QLD1043" s="45"/>
      <c r="QLE1043" s="45"/>
      <c r="QLF1043" s="45"/>
      <c r="QLG1043" s="45"/>
      <c r="QLH1043" s="45"/>
      <c r="QLI1043" s="45"/>
      <c r="QLJ1043" s="45"/>
      <c r="QLK1043" s="45"/>
      <c r="QLL1043" s="45"/>
      <c r="QLM1043" s="45"/>
      <c r="QLN1043" s="45"/>
      <c r="QLO1043" s="45"/>
      <c r="QLP1043" s="45"/>
      <c r="QLQ1043" s="45"/>
      <c r="QLR1043" s="45"/>
      <c r="QLS1043" s="45"/>
      <c r="QLT1043" s="45"/>
      <c r="QLU1043" s="45"/>
      <c r="QLV1043" s="45"/>
      <c r="QLW1043" s="45"/>
      <c r="QLX1043" s="45"/>
      <c r="QLY1043" s="45"/>
      <c r="QLZ1043" s="45"/>
      <c r="QMA1043" s="45"/>
      <c r="QMB1043" s="45"/>
      <c r="QMC1043" s="45"/>
      <c r="QMD1043" s="45"/>
      <c r="QME1043" s="45"/>
      <c r="QMF1043" s="45"/>
      <c r="QMG1043" s="45"/>
      <c r="QMH1043" s="45"/>
      <c r="QMI1043" s="45"/>
      <c r="QMJ1043" s="45"/>
      <c r="QMK1043" s="45"/>
      <c r="QML1043" s="45"/>
      <c r="QMM1043" s="45"/>
      <c r="QMN1043" s="45"/>
      <c r="QMO1043" s="45"/>
      <c r="QMP1043" s="45"/>
      <c r="QMQ1043" s="45"/>
      <c r="QMR1043" s="45"/>
      <c r="QMS1043" s="45"/>
      <c r="QMT1043" s="45"/>
      <c r="QMU1043" s="45"/>
      <c r="QMV1043" s="45"/>
      <c r="QMW1043" s="45"/>
      <c r="QMX1043" s="45"/>
      <c r="QMY1043" s="45"/>
      <c r="QMZ1043" s="45"/>
      <c r="QNA1043" s="45"/>
      <c r="QNB1043" s="45"/>
      <c r="QNC1043" s="45"/>
      <c r="QND1043" s="45"/>
      <c r="QNE1043" s="45"/>
      <c r="QNF1043" s="45"/>
      <c r="QNG1043" s="45"/>
      <c r="QNH1043" s="45"/>
      <c r="QNI1043" s="45"/>
      <c r="QNJ1043" s="45"/>
      <c r="QNK1043" s="45"/>
      <c r="QNL1043" s="45"/>
      <c r="QNM1043" s="45"/>
      <c r="QNN1043" s="45"/>
      <c r="QNO1043" s="45"/>
      <c r="QNP1043" s="45"/>
      <c r="QNQ1043" s="45"/>
      <c r="QNR1043" s="45"/>
      <c r="QNS1043" s="45"/>
      <c r="QNT1043" s="45"/>
      <c r="QNU1043" s="45"/>
      <c r="QNV1043" s="45"/>
      <c r="QNW1043" s="45"/>
      <c r="QNX1043" s="45"/>
      <c r="QNY1043" s="45"/>
      <c r="QNZ1043" s="45"/>
      <c r="QOA1043" s="45"/>
      <c r="QOB1043" s="45"/>
      <c r="QOC1043" s="45"/>
      <c r="QOD1043" s="45"/>
      <c r="QOE1043" s="45"/>
      <c r="QOF1043" s="45"/>
      <c r="QOG1043" s="45"/>
      <c r="QOH1043" s="45"/>
      <c r="QOI1043" s="45"/>
      <c r="QOJ1043" s="45"/>
      <c r="QOK1043" s="45"/>
      <c r="QOL1043" s="45"/>
      <c r="QOM1043" s="45"/>
      <c r="QON1043" s="45"/>
      <c r="QOO1043" s="45"/>
      <c r="QOP1043" s="45"/>
      <c r="QOQ1043" s="45"/>
      <c r="QOR1043" s="45"/>
      <c r="QOS1043" s="45"/>
      <c r="QOT1043" s="45"/>
      <c r="QOU1043" s="45"/>
      <c r="QOV1043" s="45"/>
      <c r="QOW1043" s="45"/>
      <c r="QOX1043" s="45"/>
      <c r="QOY1043" s="45"/>
      <c r="QOZ1043" s="45"/>
      <c r="QPA1043" s="45"/>
      <c r="QPB1043" s="45"/>
      <c r="QPC1043" s="45"/>
      <c r="QPD1043" s="45"/>
      <c r="QPE1043" s="45"/>
      <c r="QPF1043" s="45"/>
      <c r="QPG1043" s="45"/>
      <c r="QPH1043" s="45"/>
      <c r="QPI1043" s="45"/>
      <c r="QPJ1043" s="45"/>
      <c r="QPK1043" s="45"/>
      <c r="QPL1043" s="45"/>
      <c r="QPM1043" s="45"/>
      <c r="QPN1043" s="45"/>
      <c r="QPO1043" s="45"/>
      <c r="QPP1043" s="45"/>
      <c r="QPQ1043" s="45"/>
      <c r="QPR1043" s="45"/>
      <c r="QPS1043" s="45"/>
      <c r="QPT1043" s="45"/>
      <c r="QPU1043" s="45"/>
      <c r="QPV1043" s="45"/>
      <c r="QPW1043" s="45"/>
      <c r="QPX1043" s="45"/>
      <c r="QPY1043" s="45"/>
      <c r="QPZ1043" s="45"/>
      <c r="QQA1043" s="45"/>
      <c r="QQB1043" s="45"/>
      <c r="QQC1043" s="45"/>
      <c r="QQD1043" s="45"/>
      <c r="QQE1043" s="45"/>
      <c r="QQF1043" s="45"/>
      <c r="QQG1043" s="45"/>
      <c r="QQH1043" s="45"/>
      <c r="QQI1043" s="45"/>
      <c r="QQJ1043" s="45"/>
      <c r="QQK1043" s="45"/>
      <c r="QQL1043" s="45"/>
      <c r="QQM1043" s="45"/>
      <c r="QQN1043" s="45"/>
      <c r="QQO1043" s="45"/>
      <c r="QQP1043" s="45"/>
      <c r="QQQ1043" s="45"/>
      <c r="QQR1043" s="45"/>
      <c r="QQS1043" s="45"/>
      <c r="QQT1043" s="45"/>
      <c r="QQU1043" s="45"/>
      <c r="QQV1043" s="45"/>
      <c r="QQW1043" s="45"/>
      <c r="QQX1043" s="45"/>
      <c r="QQY1043" s="45"/>
      <c r="QQZ1043" s="45"/>
      <c r="QRA1043" s="45"/>
      <c r="QRB1043" s="45"/>
      <c r="QRC1043" s="45"/>
      <c r="QRD1043" s="45"/>
      <c r="QRE1043" s="45"/>
      <c r="QRF1043" s="45"/>
      <c r="QRG1043" s="45"/>
      <c r="QRH1043" s="45"/>
      <c r="QRI1043" s="45"/>
      <c r="QRJ1043" s="45"/>
      <c r="QRK1043" s="45"/>
      <c r="QRL1043" s="45"/>
      <c r="QRM1043" s="45"/>
      <c r="QRN1043" s="45"/>
      <c r="QRO1043" s="45"/>
      <c r="QRP1043" s="45"/>
      <c r="QRQ1043" s="45"/>
      <c r="QRR1043" s="45"/>
      <c r="QRS1043" s="45"/>
      <c r="QRT1043" s="45"/>
      <c r="QRU1043" s="45"/>
      <c r="QRV1043" s="45"/>
      <c r="QRW1043" s="45"/>
      <c r="QRX1043" s="45"/>
      <c r="QRY1043" s="45"/>
      <c r="QRZ1043" s="45"/>
      <c r="QSA1043" s="45"/>
      <c r="QSB1043" s="45"/>
      <c r="QSC1043" s="45"/>
      <c r="QSD1043" s="45"/>
      <c r="QSE1043" s="45"/>
      <c r="QSF1043" s="45"/>
      <c r="QSG1043" s="45"/>
      <c r="QSH1043" s="45"/>
      <c r="QSI1043" s="45"/>
      <c r="QSJ1043" s="45"/>
      <c r="QSK1043" s="45"/>
      <c r="QSL1043" s="45"/>
      <c r="QSM1043" s="45"/>
      <c r="QSN1043" s="45"/>
      <c r="QSO1043" s="45"/>
      <c r="QSP1043" s="45"/>
      <c r="QSQ1043" s="45"/>
      <c r="QSR1043" s="45"/>
      <c r="QSS1043" s="45"/>
      <c r="QST1043" s="45"/>
      <c r="QSU1043" s="45"/>
      <c r="QSV1043" s="45"/>
      <c r="QSW1043" s="45"/>
      <c r="QSX1043" s="45"/>
      <c r="QSY1043" s="45"/>
      <c r="QSZ1043" s="45"/>
      <c r="QTA1043" s="45"/>
      <c r="QTB1043" s="45"/>
      <c r="QTC1043" s="45"/>
      <c r="QTD1043" s="45"/>
      <c r="QTE1043" s="45"/>
      <c r="QTF1043" s="45"/>
      <c r="QTG1043" s="45"/>
      <c r="QTH1043" s="45"/>
      <c r="QTI1043" s="45"/>
      <c r="QTJ1043" s="45"/>
      <c r="QTK1043" s="45"/>
      <c r="QTL1043" s="45"/>
      <c r="QTM1043" s="45"/>
      <c r="QTN1043" s="45"/>
      <c r="QTO1043" s="45"/>
      <c r="QTP1043" s="45"/>
      <c r="QTQ1043" s="45"/>
      <c r="QTR1043" s="45"/>
      <c r="QTS1043" s="45"/>
      <c r="QTT1043" s="45"/>
      <c r="QTU1043" s="45"/>
      <c r="QTV1043" s="45"/>
      <c r="QTW1043" s="45"/>
      <c r="QTX1043" s="45"/>
      <c r="QTY1043" s="45"/>
      <c r="QTZ1043" s="45"/>
      <c r="QUA1043" s="45"/>
      <c r="QUB1043" s="45"/>
      <c r="QUC1043" s="45"/>
      <c r="QUD1043" s="45"/>
      <c r="QUE1043" s="45"/>
      <c r="QUF1043" s="45"/>
      <c r="QUG1043" s="45"/>
      <c r="QUH1043" s="45"/>
      <c r="QUI1043" s="45"/>
      <c r="QUJ1043" s="45"/>
      <c r="QUK1043" s="45"/>
      <c r="QUL1043" s="45"/>
      <c r="QUM1043" s="45"/>
      <c r="QUN1043" s="45"/>
      <c r="QUO1043" s="45"/>
      <c r="QUP1043" s="45"/>
      <c r="QUQ1043" s="45"/>
      <c r="QUR1043" s="45"/>
      <c r="QUS1043" s="45"/>
      <c r="QUT1043" s="45"/>
      <c r="QUU1043" s="45"/>
      <c r="QUV1043" s="45"/>
      <c r="QUW1043" s="45"/>
      <c r="QUX1043" s="45"/>
      <c r="QUY1043" s="45"/>
      <c r="QUZ1043" s="45"/>
      <c r="QVA1043" s="45"/>
      <c r="QVB1043" s="45"/>
      <c r="QVC1043" s="45"/>
      <c r="QVD1043" s="45"/>
      <c r="QVE1043" s="45"/>
      <c r="QVF1043" s="45"/>
      <c r="QVG1043" s="45"/>
      <c r="QVH1043" s="45"/>
      <c r="QVI1043" s="45"/>
      <c r="QVJ1043" s="45"/>
      <c r="QVK1043" s="45"/>
      <c r="QVL1043" s="45"/>
      <c r="QVM1043" s="45"/>
      <c r="QVN1043" s="45"/>
      <c r="QVO1043" s="45"/>
      <c r="QVP1043" s="45"/>
      <c r="QVQ1043" s="45"/>
      <c r="QVR1043" s="45"/>
      <c r="QVS1043" s="45"/>
      <c r="QVT1043" s="45"/>
      <c r="QVU1043" s="45"/>
      <c r="QVV1043" s="45"/>
      <c r="QVW1043" s="45"/>
      <c r="QVX1043" s="45"/>
      <c r="QVY1043" s="45"/>
      <c r="QVZ1043" s="45"/>
      <c r="QWA1043" s="45"/>
      <c r="QWB1043" s="45"/>
      <c r="QWC1043" s="45"/>
      <c r="QWD1043" s="45"/>
      <c r="QWE1043" s="45"/>
      <c r="QWF1043" s="45"/>
      <c r="QWG1043" s="45"/>
      <c r="QWH1043" s="45"/>
      <c r="QWI1043" s="45"/>
      <c r="QWJ1043" s="45"/>
      <c r="QWK1043" s="45"/>
      <c r="QWL1043" s="45"/>
      <c r="QWM1043" s="45"/>
      <c r="QWN1043" s="45"/>
      <c r="QWO1043" s="45"/>
      <c r="QWP1043" s="45"/>
      <c r="QWQ1043" s="45"/>
      <c r="QWR1043" s="45"/>
      <c r="QWS1043" s="45"/>
      <c r="QWT1043" s="45"/>
      <c r="QWU1043" s="45"/>
      <c r="QWV1043" s="45"/>
      <c r="QWW1043" s="45"/>
      <c r="QWX1043" s="45"/>
      <c r="QWY1043" s="45"/>
      <c r="QWZ1043" s="45"/>
      <c r="QXA1043" s="45"/>
      <c r="QXB1043" s="45"/>
      <c r="QXC1043" s="45"/>
      <c r="QXD1043" s="45"/>
      <c r="QXE1043" s="45"/>
      <c r="QXF1043" s="45"/>
      <c r="QXG1043" s="45"/>
      <c r="QXH1043" s="45"/>
      <c r="QXI1043" s="45"/>
      <c r="QXJ1043" s="45"/>
      <c r="QXK1043" s="45"/>
      <c r="QXL1043" s="45"/>
      <c r="QXM1043" s="45"/>
      <c r="QXN1043" s="45"/>
      <c r="QXO1043" s="45"/>
      <c r="QXP1043" s="45"/>
      <c r="QXQ1043" s="45"/>
      <c r="QXR1043" s="45"/>
      <c r="QXS1043" s="45"/>
      <c r="QXT1043" s="45"/>
      <c r="QXU1043" s="45"/>
      <c r="QXV1043" s="45"/>
      <c r="QXW1043" s="45"/>
      <c r="QXX1043" s="45"/>
      <c r="QXY1043" s="45"/>
      <c r="QXZ1043" s="45"/>
      <c r="QYA1043" s="45"/>
      <c r="QYB1043" s="45"/>
      <c r="QYC1043" s="45"/>
      <c r="QYD1043" s="45"/>
      <c r="QYE1043" s="45"/>
      <c r="QYF1043" s="45"/>
      <c r="QYG1043" s="45"/>
      <c r="QYH1043" s="45"/>
      <c r="QYI1043" s="45"/>
      <c r="QYJ1043" s="45"/>
      <c r="QYK1043" s="45"/>
      <c r="QYL1043" s="45"/>
      <c r="QYM1043" s="45"/>
      <c r="QYN1043" s="45"/>
      <c r="QYO1043" s="45"/>
      <c r="QYP1043" s="45"/>
      <c r="QYQ1043" s="45"/>
      <c r="QYR1043" s="45"/>
      <c r="QYS1043" s="45"/>
      <c r="QYT1043" s="45"/>
      <c r="QYU1043" s="45"/>
      <c r="QYV1043" s="45"/>
      <c r="QYW1043" s="45"/>
      <c r="QYX1043" s="45"/>
      <c r="QYY1043" s="45"/>
      <c r="QYZ1043" s="45"/>
      <c r="QZA1043" s="45"/>
      <c r="QZB1043" s="45"/>
      <c r="QZC1043" s="45"/>
      <c r="QZD1043" s="45"/>
      <c r="QZE1043" s="45"/>
      <c r="QZF1043" s="45"/>
      <c r="QZG1043" s="45"/>
      <c r="QZH1043" s="45"/>
      <c r="QZI1043" s="45"/>
      <c r="QZJ1043" s="45"/>
      <c r="QZK1043" s="45"/>
      <c r="QZL1043" s="45"/>
      <c r="QZM1043" s="45"/>
      <c r="QZN1043" s="45"/>
      <c r="QZO1043" s="45"/>
      <c r="QZP1043" s="45"/>
      <c r="QZQ1043" s="45"/>
      <c r="QZR1043" s="45"/>
      <c r="QZS1043" s="45"/>
      <c r="QZT1043" s="45"/>
      <c r="QZU1043" s="45"/>
      <c r="QZV1043" s="45"/>
      <c r="QZW1043" s="45"/>
      <c r="QZX1043" s="45"/>
      <c r="QZY1043" s="45"/>
      <c r="QZZ1043" s="45"/>
      <c r="RAA1043" s="45"/>
      <c r="RAB1043" s="45"/>
      <c r="RAC1043" s="45"/>
      <c r="RAD1043" s="45"/>
      <c r="RAE1043" s="45"/>
      <c r="RAF1043" s="45"/>
      <c r="RAG1043" s="45"/>
      <c r="RAH1043" s="45"/>
      <c r="RAI1043" s="45"/>
      <c r="RAJ1043" s="45"/>
      <c r="RAK1043" s="45"/>
      <c r="RAL1043" s="45"/>
      <c r="RAM1043" s="45"/>
      <c r="RAN1043" s="45"/>
      <c r="RAO1043" s="45"/>
      <c r="RAP1043" s="45"/>
      <c r="RAQ1043" s="45"/>
      <c r="RAR1043" s="45"/>
      <c r="RAS1043" s="45"/>
      <c r="RAT1043" s="45"/>
      <c r="RAU1043" s="45"/>
      <c r="RAV1043" s="45"/>
      <c r="RAW1043" s="45"/>
      <c r="RAX1043" s="45"/>
      <c r="RAY1043" s="45"/>
      <c r="RAZ1043" s="45"/>
      <c r="RBA1043" s="45"/>
      <c r="RBB1043" s="45"/>
      <c r="RBC1043" s="45"/>
      <c r="RBD1043" s="45"/>
      <c r="RBE1043" s="45"/>
      <c r="RBF1043" s="45"/>
      <c r="RBG1043" s="45"/>
      <c r="RBH1043" s="45"/>
      <c r="RBI1043" s="45"/>
      <c r="RBJ1043" s="45"/>
      <c r="RBK1043" s="45"/>
      <c r="RBL1043" s="45"/>
      <c r="RBM1043" s="45"/>
      <c r="RBN1043" s="45"/>
      <c r="RBO1043" s="45"/>
      <c r="RBP1043" s="45"/>
      <c r="RBQ1043" s="45"/>
      <c r="RBR1043" s="45"/>
      <c r="RBS1043" s="45"/>
      <c r="RBT1043" s="45"/>
      <c r="RBU1043" s="45"/>
      <c r="RBV1043" s="45"/>
      <c r="RBW1043" s="45"/>
      <c r="RBX1043" s="45"/>
      <c r="RBY1043" s="45"/>
      <c r="RBZ1043" s="45"/>
      <c r="RCA1043" s="45"/>
      <c r="RCB1043" s="45"/>
      <c r="RCC1043" s="45"/>
      <c r="RCD1043" s="45"/>
      <c r="RCE1043" s="45"/>
      <c r="RCF1043" s="45"/>
      <c r="RCG1043" s="45"/>
      <c r="RCH1043" s="45"/>
      <c r="RCI1043" s="45"/>
      <c r="RCJ1043" s="45"/>
      <c r="RCK1043" s="45"/>
      <c r="RCL1043" s="45"/>
      <c r="RCM1043" s="45"/>
      <c r="RCN1043" s="45"/>
      <c r="RCO1043" s="45"/>
      <c r="RCP1043" s="45"/>
      <c r="RCQ1043" s="45"/>
      <c r="RCR1043" s="45"/>
      <c r="RCS1043" s="45"/>
      <c r="RCT1043" s="45"/>
      <c r="RCU1043" s="45"/>
      <c r="RCV1043" s="45"/>
      <c r="RCW1043" s="45"/>
      <c r="RCX1043" s="45"/>
      <c r="RCY1043" s="45"/>
      <c r="RCZ1043" s="45"/>
      <c r="RDA1043" s="45"/>
      <c r="RDB1043" s="45"/>
      <c r="RDC1043" s="45"/>
      <c r="RDD1043" s="45"/>
      <c r="RDE1043" s="45"/>
      <c r="RDF1043" s="45"/>
      <c r="RDG1043" s="45"/>
      <c r="RDH1043" s="45"/>
      <c r="RDI1043" s="45"/>
      <c r="RDJ1043" s="45"/>
      <c r="RDK1043" s="45"/>
      <c r="RDL1043" s="45"/>
      <c r="RDM1043" s="45"/>
      <c r="RDN1043" s="45"/>
      <c r="RDO1043" s="45"/>
      <c r="RDP1043" s="45"/>
      <c r="RDQ1043" s="45"/>
      <c r="RDR1043" s="45"/>
      <c r="RDS1043" s="45"/>
      <c r="RDT1043" s="45"/>
      <c r="RDU1043" s="45"/>
      <c r="RDV1043" s="45"/>
      <c r="RDW1043" s="45"/>
      <c r="RDX1043" s="45"/>
      <c r="RDY1043" s="45"/>
      <c r="RDZ1043" s="45"/>
      <c r="REA1043" s="45"/>
      <c r="REB1043" s="45"/>
      <c r="REC1043" s="45"/>
      <c r="RED1043" s="45"/>
      <c r="REE1043" s="45"/>
      <c r="REF1043" s="45"/>
      <c r="REG1043" s="45"/>
      <c r="REH1043" s="45"/>
      <c r="REI1043" s="45"/>
      <c r="REJ1043" s="45"/>
      <c r="REK1043" s="45"/>
      <c r="REL1043" s="45"/>
      <c r="REM1043" s="45"/>
      <c r="REN1043" s="45"/>
      <c r="REO1043" s="45"/>
      <c r="REP1043" s="45"/>
      <c r="REQ1043" s="45"/>
      <c r="RER1043" s="45"/>
      <c r="RES1043" s="45"/>
      <c r="RET1043" s="45"/>
      <c r="REU1043" s="45"/>
      <c r="REV1043" s="45"/>
      <c r="REW1043" s="45"/>
      <c r="REX1043" s="45"/>
      <c r="REY1043" s="45"/>
      <c r="REZ1043" s="45"/>
      <c r="RFA1043" s="45"/>
      <c r="RFB1043" s="45"/>
      <c r="RFC1043" s="45"/>
      <c r="RFD1043" s="45"/>
      <c r="RFE1043" s="45"/>
      <c r="RFF1043" s="45"/>
      <c r="RFG1043" s="45"/>
      <c r="RFH1043" s="45"/>
      <c r="RFI1043" s="45"/>
      <c r="RFJ1043" s="45"/>
      <c r="RFK1043" s="45"/>
      <c r="RFL1043" s="45"/>
      <c r="RFM1043" s="45"/>
      <c r="RFN1043" s="45"/>
      <c r="RFO1043" s="45"/>
      <c r="RFP1043" s="45"/>
      <c r="RFQ1043" s="45"/>
      <c r="RFR1043" s="45"/>
      <c r="RFS1043" s="45"/>
      <c r="RFT1043" s="45"/>
      <c r="RFU1043" s="45"/>
      <c r="RFV1043" s="45"/>
      <c r="RFW1043" s="45"/>
      <c r="RFX1043" s="45"/>
      <c r="RFY1043" s="45"/>
      <c r="RFZ1043" s="45"/>
      <c r="RGA1043" s="45"/>
      <c r="RGB1043" s="45"/>
      <c r="RGC1043" s="45"/>
      <c r="RGD1043" s="45"/>
      <c r="RGE1043" s="45"/>
      <c r="RGF1043" s="45"/>
      <c r="RGG1043" s="45"/>
      <c r="RGH1043" s="45"/>
      <c r="RGI1043" s="45"/>
      <c r="RGJ1043" s="45"/>
      <c r="RGK1043" s="45"/>
      <c r="RGL1043" s="45"/>
      <c r="RGM1043" s="45"/>
      <c r="RGN1043" s="45"/>
      <c r="RGO1043" s="45"/>
      <c r="RGP1043" s="45"/>
      <c r="RGQ1043" s="45"/>
      <c r="RGR1043" s="45"/>
      <c r="RGS1043" s="45"/>
      <c r="RGT1043" s="45"/>
      <c r="RGU1043" s="45"/>
      <c r="RGV1043" s="45"/>
      <c r="RGW1043" s="45"/>
      <c r="RGX1043" s="45"/>
      <c r="RGY1043" s="45"/>
      <c r="RGZ1043" s="45"/>
      <c r="RHA1043" s="45"/>
      <c r="RHB1043" s="45"/>
      <c r="RHC1043" s="45"/>
      <c r="RHD1043" s="45"/>
      <c r="RHE1043" s="45"/>
      <c r="RHF1043" s="45"/>
      <c r="RHG1043" s="45"/>
      <c r="RHH1043" s="45"/>
      <c r="RHI1043" s="45"/>
      <c r="RHJ1043" s="45"/>
      <c r="RHK1043" s="45"/>
      <c r="RHL1043" s="45"/>
      <c r="RHM1043" s="45"/>
      <c r="RHN1043" s="45"/>
      <c r="RHO1043" s="45"/>
      <c r="RHP1043" s="45"/>
      <c r="RHQ1043" s="45"/>
      <c r="RHR1043" s="45"/>
      <c r="RHS1043" s="45"/>
      <c r="RHT1043" s="45"/>
      <c r="RHU1043" s="45"/>
      <c r="RHV1043" s="45"/>
      <c r="RHW1043" s="45"/>
      <c r="RHX1043" s="45"/>
      <c r="RHY1043" s="45"/>
      <c r="RHZ1043" s="45"/>
      <c r="RIA1043" s="45"/>
      <c r="RIB1043" s="45"/>
      <c r="RIC1043" s="45"/>
      <c r="RID1043" s="45"/>
      <c r="RIE1043" s="45"/>
      <c r="RIF1043" s="45"/>
      <c r="RIG1043" s="45"/>
      <c r="RIH1043" s="45"/>
      <c r="RII1043" s="45"/>
      <c r="RIJ1043" s="45"/>
      <c r="RIK1043" s="45"/>
      <c r="RIL1043" s="45"/>
      <c r="RIM1043" s="45"/>
      <c r="RIN1043" s="45"/>
      <c r="RIO1043" s="45"/>
      <c r="RIP1043" s="45"/>
      <c r="RIQ1043" s="45"/>
      <c r="RIR1043" s="45"/>
      <c r="RIS1043" s="45"/>
      <c r="RIT1043" s="45"/>
      <c r="RIU1043" s="45"/>
      <c r="RIV1043" s="45"/>
      <c r="RIW1043" s="45"/>
      <c r="RIX1043" s="45"/>
      <c r="RIY1043" s="45"/>
      <c r="RIZ1043" s="45"/>
      <c r="RJA1043" s="45"/>
      <c r="RJB1043" s="45"/>
      <c r="RJC1043" s="45"/>
      <c r="RJD1043" s="45"/>
      <c r="RJE1043" s="45"/>
      <c r="RJF1043" s="45"/>
      <c r="RJG1043" s="45"/>
      <c r="RJH1043" s="45"/>
      <c r="RJI1043" s="45"/>
      <c r="RJJ1043" s="45"/>
      <c r="RJK1043" s="45"/>
      <c r="RJL1043" s="45"/>
      <c r="RJM1043" s="45"/>
      <c r="RJN1043" s="45"/>
      <c r="RJO1043" s="45"/>
      <c r="RJP1043" s="45"/>
      <c r="RJQ1043" s="45"/>
      <c r="RJR1043" s="45"/>
      <c r="RJS1043" s="45"/>
      <c r="RJT1043" s="45"/>
      <c r="RJU1043" s="45"/>
      <c r="RJV1043" s="45"/>
      <c r="RJW1043" s="45"/>
      <c r="RJX1043" s="45"/>
      <c r="RJY1043" s="45"/>
      <c r="RJZ1043" s="45"/>
      <c r="RKA1043" s="45"/>
      <c r="RKB1043" s="45"/>
      <c r="RKC1043" s="45"/>
      <c r="RKD1043" s="45"/>
      <c r="RKE1043" s="45"/>
      <c r="RKF1043" s="45"/>
      <c r="RKG1043" s="45"/>
      <c r="RKH1043" s="45"/>
      <c r="RKI1043" s="45"/>
      <c r="RKJ1043" s="45"/>
      <c r="RKK1043" s="45"/>
      <c r="RKL1043" s="45"/>
      <c r="RKM1043" s="45"/>
      <c r="RKN1043" s="45"/>
      <c r="RKO1043" s="45"/>
      <c r="RKP1043" s="45"/>
      <c r="RKQ1043" s="45"/>
      <c r="RKR1043" s="45"/>
      <c r="RKS1043" s="45"/>
      <c r="RKT1043" s="45"/>
      <c r="RKU1043" s="45"/>
      <c r="RKV1043" s="45"/>
      <c r="RKW1043" s="45"/>
      <c r="RKX1043" s="45"/>
      <c r="RKY1043" s="45"/>
      <c r="RKZ1043" s="45"/>
      <c r="RLA1043" s="45"/>
      <c r="RLB1043" s="45"/>
      <c r="RLC1043" s="45"/>
      <c r="RLD1043" s="45"/>
      <c r="RLE1043" s="45"/>
      <c r="RLF1043" s="45"/>
      <c r="RLG1043" s="45"/>
      <c r="RLH1043" s="45"/>
      <c r="RLI1043" s="45"/>
      <c r="RLJ1043" s="45"/>
      <c r="RLK1043" s="45"/>
      <c r="RLL1043" s="45"/>
      <c r="RLM1043" s="45"/>
      <c r="RLN1043" s="45"/>
      <c r="RLO1043" s="45"/>
      <c r="RLP1043" s="45"/>
      <c r="RLQ1043" s="45"/>
      <c r="RLR1043" s="45"/>
      <c r="RLS1043" s="45"/>
      <c r="RLT1043" s="45"/>
      <c r="RLU1043" s="45"/>
      <c r="RLV1043" s="45"/>
      <c r="RLW1043" s="45"/>
      <c r="RLX1043" s="45"/>
      <c r="RLY1043" s="45"/>
      <c r="RLZ1043" s="45"/>
      <c r="RMA1043" s="45"/>
      <c r="RMB1043" s="45"/>
      <c r="RMC1043" s="45"/>
      <c r="RMD1043" s="45"/>
      <c r="RME1043" s="45"/>
      <c r="RMF1043" s="45"/>
      <c r="RMG1043" s="45"/>
      <c r="RMH1043" s="45"/>
      <c r="RMI1043" s="45"/>
      <c r="RMJ1043" s="45"/>
      <c r="RMK1043" s="45"/>
      <c r="RML1043" s="45"/>
      <c r="RMM1043" s="45"/>
      <c r="RMN1043" s="45"/>
      <c r="RMO1043" s="45"/>
      <c r="RMP1043" s="45"/>
      <c r="RMQ1043" s="45"/>
      <c r="RMR1043" s="45"/>
      <c r="RMS1043" s="45"/>
      <c r="RMT1043" s="45"/>
      <c r="RMU1043" s="45"/>
      <c r="RMV1043" s="45"/>
      <c r="RMW1043" s="45"/>
      <c r="RMX1043" s="45"/>
      <c r="RMY1043" s="45"/>
      <c r="RMZ1043" s="45"/>
      <c r="RNA1043" s="45"/>
      <c r="RNB1043" s="45"/>
      <c r="RNC1043" s="45"/>
      <c r="RND1043" s="45"/>
      <c r="RNE1043" s="45"/>
      <c r="RNF1043" s="45"/>
      <c r="RNG1043" s="45"/>
      <c r="RNH1043" s="45"/>
      <c r="RNI1043" s="45"/>
      <c r="RNJ1043" s="45"/>
      <c r="RNK1043" s="45"/>
      <c r="RNL1043" s="45"/>
      <c r="RNM1043" s="45"/>
      <c r="RNN1043" s="45"/>
      <c r="RNO1043" s="45"/>
      <c r="RNP1043" s="45"/>
      <c r="RNQ1043" s="45"/>
      <c r="RNR1043" s="45"/>
      <c r="RNS1043" s="45"/>
      <c r="RNT1043" s="45"/>
      <c r="RNU1043" s="45"/>
      <c r="RNV1043" s="45"/>
      <c r="RNW1043" s="45"/>
      <c r="RNX1043" s="45"/>
      <c r="RNY1043" s="45"/>
      <c r="RNZ1043" s="45"/>
      <c r="ROA1043" s="45"/>
      <c r="ROB1043" s="45"/>
      <c r="ROC1043" s="45"/>
      <c r="ROD1043" s="45"/>
      <c r="ROE1043" s="45"/>
      <c r="ROF1043" s="45"/>
      <c r="ROG1043" s="45"/>
      <c r="ROH1043" s="45"/>
      <c r="ROI1043" s="45"/>
      <c r="ROJ1043" s="45"/>
      <c r="ROK1043" s="45"/>
      <c r="ROL1043" s="45"/>
      <c r="ROM1043" s="45"/>
      <c r="RON1043" s="45"/>
      <c r="ROO1043" s="45"/>
      <c r="ROP1043" s="45"/>
      <c r="ROQ1043" s="45"/>
      <c r="ROR1043" s="45"/>
      <c r="ROS1043" s="45"/>
      <c r="ROT1043" s="45"/>
      <c r="ROU1043" s="45"/>
      <c r="ROV1043" s="45"/>
      <c r="ROW1043" s="45"/>
      <c r="ROX1043" s="45"/>
      <c r="ROY1043" s="45"/>
      <c r="ROZ1043" s="45"/>
      <c r="RPA1043" s="45"/>
      <c r="RPB1043" s="45"/>
      <c r="RPC1043" s="45"/>
      <c r="RPD1043" s="45"/>
      <c r="RPE1043" s="45"/>
      <c r="RPF1043" s="45"/>
      <c r="RPG1043" s="45"/>
      <c r="RPH1043" s="45"/>
      <c r="RPI1043" s="45"/>
      <c r="RPJ1043" s="45"/>
      <c r="RPK1043" s="45"/>
      <c r="RPL1043" s="45"/>
      <c r="RPM1043" s="45"/>
      <c r="RPN1043" s="45"/>
      <c r="RPO1043" s="45"/>
      <c r="RPP1043" s="45"/>
      <c r="RPQ1043" s="45"/>
      <c r="RPR1043" s="45"/>
      <c r="RPS1043" s="45"/>
      <c r="RPT1043" s="45"/>
      <c r="RPU1043" s="45"/>
      <c r="RPV1043" s="45"/>
      <c r="RPW1043" s="45"/>
      <c r="RPX1043" s="45"/>
      <c r="RPY1043" s="45"/>
      <c r="RPZ1043" s="45"/>
      <c r="RQA1043" s="45"/>
      <c r="RQB1043" s="45"/>
      <c r="RQC1043" s="45"/>
      <c r="RQD1043" s="45"/>
      <c r="RQE1043" s="45"/>
      <c r="RQF1043" s="45"/>
      <c r="RQG1043" s="45"/>
      <c r="RQH1043" s="45"/>
      <c r="RQI1043" s="45"/>
      <c r="RQJ1043" s="45"/>
      <c r="RQK1043" s="45"/>
      <c r="RQL1043" s="45"/>
      <c r="RQM1043" s="45"/>
      <c r="RQN1043" s="45"/>
      <c r="RQO1043" s="45"/>
      <c r="RQP1043" s="45"/>
      <c r="RQQ1043" s="45"/>
      <c r="RQR1043" s="45"/>
      <c r="RQS1043" s="45"/>
      <c r="RQT1043" s="45"/>
      <c r="RQU1043" s="45"/>
      <c r="RQV1043" s="45"/>
      <c r="RQW1043" s="45"/>
      <c r="RQX1043" s="45"/>
      <c r="RQY1043" s="45"/>
      <c r="RQZ1043" s="45"/>
      <c r="RRA1043" s="45"/>
      <c r="RRB1043" s="45"/>
      <c r="RRC1043" s="45"/>
      <c r="RRD1043" s="45"/>
      <c r="RRE1043" s="45"/>
      <c r="RRF1043" s="45"/>
      <c r="RRG1043" s="45"/>
      <c r="RRH1043" s="45"/>
      <c r="RRI1043" s="45"/>
      <c r="RRJ1043" s="45"/>
      <c r="RRK1043" s="45"/>
      <c r="RRL1043" s="45"/>
      <c r="RRM1043" s="45"/>
      <c r="RRN1043" s="45"/>
      <c r="RRO1043" s="45"/>
      <c r="RRP1043" s="45"/>
      <c r="RRQ1043" s="45"/>
      <c r="RRR1043" s="45"/>
      <c r="RRS1043" s="45"/>
      <c r="RRT1043" s="45"/>
      <c r="RRU1043" s="45"/>
      <c r="RRV1043" s="45"/>
      <c r="RRW1043" s="45"/>
      <c r="RRX1043" s="45"/>
      <c r="RRY1043" s="45"/>
      <c r="RRZ1043" s="45"/>
      <c r="RSA1043" s="45"/>
      <c r="RSB1043" s="45"/>
      <c r="RSC1043" s="45"/>
      <c r="RSD1043" s="45"/>
      <c r="RSE1043" s="45"/>
      <c r="RSF1043" s="45"/>
      <c r="RSG1043" s="45"/>
      <c r="RSH1043" s="45"/>
      <c r="RSI1043" s="45"/>
      <c r="RSJ1043" s="45"/>
      <c r="RSK1043" s="45"/>
      <c r="RSL1043" s="45"/>
      <c r="RSM1043" s="45"/>
      <c r="RSN1043" s="45"/>
      <c r="RSO1043" s="45"/>
      <c r="RSP1043" s="45"/>
      <c r="RSQ1043" s="45"/>
      <c r="RSR1043" s="45"/>
      <c r="RSS1043" s="45"/>
      <c r="RST1043" s="45"/>
      <c r="RSU1043" s="45"/>
      <c r="RSV1043" s="45"/>
      <c r="RSW1043" s="45"/>
      <c r="RSX1043" s="45"/>
      <c r="RSY1043" s="45"/>
      <c r="RSZ1043" s="45"/>
      <c r="RTA1043" s="45"/>
      <c r="RTB1043" s="45"/>
      <c r="RTC1043" s="45"/>
      <c r="RTD1043" s="45"/>
      <c r="RTE1043" s="45"/>
      <c r="RTF1043" s="45"/>
      <c r="RTG1043" s="45"/>
      <c r="RTH1043" s="45"/>
      <c r="RTI1043" s="45"/>
      <c r="RTJ1043" s="45"/>
      <c r="RTK1043" s="45"/>
      <c r="RTL1043" s="45"/>
      <c r="RTM1043" s="45"/>
      <c r="RTN1043" s="45"/>
      <c r="RTO1043" s="45"/>
      <c r="RTP1043" s="45"/>
      <c r="RTQ1043" s="45"/>
      <c r="RTR1043" s="45"/>
      <c r="RTS1043" s="45"/>
      <c r="RTT1043" s="45"/>
      <c r="RTU1043" s="45"/>
      <c r="RTV1043" s="45"/>
      <c r="RTW1043" s="45"/>
      <c r="RTX1043" s="45"/>
      <c r="RTY1043" s="45"/>
      <c r="RTZ1043" s="45"/>
      <c r="RUA1043" s="45"/>
      <c r="RUB1043" s="45"/>
      <c r="RUC1043" s="45"/>
      <c r="RUD1043" s="45"/>
      <c r="RUE1043" s="45"/>
      <c r="RUF1043" s="45"/>
      <c r="RUG1043" s="45"/>
      <c r="RUH1043" s="45"/>
      <c r="RUI1043" s="45"/>
      <c r="RUJ1043" s="45"/>
      <c r="RUK1043" s="45"/>
      <c r="RUL1043" s="45"/>
      <c r="RUM1043" s="45"/>
      <c r="RUN1043" s="45"/>
      <c r="RUO1043" s="45"/>
      <c r="RUP1043" s="45"/>
      <c r="RUQ1043" s="45"/>
      <c r="RUR1043" s="45"/>
      <c r="RUS1043" s="45"/>
      <c r="RUT1043" s="45"/>
      <c r="RUU1043" s="45"/>
      <c r="RUV1043" s="45"/>
      <c r="RUW1043" s="45"/>
      <c r="RUX1043" s="45"/>
      <c r="RUY1043" s="45"/>
      <c r="RUZ1043" s="45"/>
      <c r="RVA1043" s="45"/>
      <c r="RVB1043" s="45"/>
      <c r="RVC1043" s="45"/>
      <c r="RVD1043" s="45"/>
      <c r="RVE1043" s="45"/>
      <c r="RVF1043" s="45"/>
      <c r="RVG1043" s="45"/>
      <c r="RVH1043" s="45"/>
      <c r="RVI1043" s="45"/>
      <c r="RVJ1043" s="45"/>
      <c r="RVK1043" s="45"/>
      <c r="RVL1043" s="45"/>
      <c r="RVM1043" s="45"/>
      <c r="RVN1043" s="45"/>
      <c r="RVO1043" s="45"/>
      <c r="RVP1043" s="45"/>
      <c r="RVQ1043" s="45"/>
      <c r="RVR1043" s="45"/>
      <c r="RVS1043" s="45"/>
      <c r="RVT1043" s="45"/>
      <c r="RVU1043" s="45"/>
      <c r="RVV1043" s="45"/>
      <c r="RVW1043" s="45"/>
      <c r="RVX1043" s="45"/>
      <c r="RVY1043" s="45"/>
      <c r="RVZ1043" s="45"/>
      <c r="RWA1043" s="45"/>
      <c r="RWB1043" s="45"/>
      <c r="RWC1043" s="45"/>
      <c r="RWD1043" s="45"/>
      <c r="RWE1043" s="45"/>
      <c r="RWF1043" s="45"/>
      <c r="RWG1043" s="45"/>
      <c r="RWH1043" s="45"/>
      <c r="RWI1043" s="45"/>
      <c r="RWJ1043" s="45"/>
      <c r="RWK1043" s="45"/>
      <c r="RWL1043" s="45"/>
      <c r="RWM1043" s="45"/>
      <c r="RWN1043" s="45"/>
      <c r="RWO1043" s="45"/>
      <c r="RWP1043" s="45"/>
      <c r="RWQ1043" s="45"/>
      <c r="RWR1043" s="45"/>
      <c r="RWS1043" s="45"/>
      <c r="RWT1043" s="45"/>
      <c r="RWU1043" s="45"/>
      <c r="RWV1043" s="45"/>
      <c r="RWW1043" s="45"/>
      <c r="RWX1043" s="45"/>
      <c r="RWY1043" s="45"/>
      <c r="RWZ1043" s="45"/>
      <c r="RXA1043" s="45"/>
      <c r="RXB1043" s="45"/>
      <c r="RXC1043" s="45"/>
      <c r="RXD1043" s="45"/>
      <c r="RXE1043" s="45"/>
      <c r="RXF1043" s="45"/>
      <c r="RXG1043" s="45"/>
      <c r="RXH1043" s="45"/>
      <c r="RXI1043" s="45"/>
      <c r="RXJ1043" s="45"/>
      <c r="RXK1043" s="45"/>
      <c r="RXL1043" s="45"/>
      <c r="RXM1043" s="45"/>
      <c r="RXN1043" s="45"/>
      <c r="RXO1043" s="45"/>
      <c r="RXP1043" s="45"/>
      <c r="RXQ1043" s="45"/>
      <c r="RXR1043" s="45"/>
      <c r="RXS1043" s="45"/>
      <c r="RXT1043" s="45"/>
      <c r="RXU1043" s="45"/>
      <c r="RXV1043" s="45"/>
      <c r="RXW1043" s="45"/>
      <c r="RXX1043" s="45"/>
      <c r="RXY1043" s="45"/>
      <c r="RXZ1043" s="45"/>
      <c r="RYA1043" s="45"/>
      <c r="RYB1043" s="45"/>
      <c r="RYC1043" s="45"/>
      <c r="RYD1043" s="45"/>
      <c r="RYE1043" s="45"/>
      <c r="RYF1043" s="45"/>
      <c r="RYG1043" s="45"/>
      <c r="RYH1043" s="45"/>
      <c r="RYI1043" s="45"/>
      <c r="RYJ1043" s="45"/>
      <c r="RYK1043" s="45"/>
      <c r="RYL1043" s="45"/>
      <c r="RYM1043" s="45"/>
      <c r="RYN1043" s="45"/>
      <c r="RYO1043" s="45"/>
      <c r="RYP1043" s="45"/>
      <c r="RYQ1043" s="45"/>
      <c r="RYR1043" s="45"/>
      <c r="RYS1043" s="45"/>
      <c r="RYT1043" s="45"/>
      <c r="RYU1043" s="45"/>
      <c r="RYV1043" s="45"/>
      <c r="RYW1043" s="45"/>
      <c r="RYX1043" s="45"/>
      <c r="RYY1043" s="45"/>
      <c r="RYZ1043" s="45"/>
      <c r="RZA1043" s="45"/>
      <c r="RZB1043" s="45"/>
      <c r="RZC1043" s="45"/>
      <c r="RZD1043" s="45"/>
      <c r="RZE1043" s="45"/>
      <c r="RZF1043" s="45"/>
      <c r="RZG1043" s="45"/>
      <c r="RZH1043" s="45"/>
      <c r="RZI1043" s="45"/>
      <c r="RZJ1043" s="45"/>
      <c r="RZK1043" s="45"/>
      <c r="RZL1043" s="45"/>
      <c r="RZM1043" s="45"/>
      <c r="RZN1043" s="45"/>
      <c r="RZO1043" s="45"/>
      <c r="RZP1043" s="45"/>
      <c r="RZQ1043" s="45"/>
      <c r="RZR1043" s="45"/>
      <c r="RZS1043" s="45"/>
      <c r="RZT1043" s="45"/>
      <c r="RZU1043" s="45"/>
      <c r="RZV1043" s="45"/>
      <c r="RZW1043" s="45"/>
      <c r="RZX1043" s="45"/>
      <c r="RZY1043" s="45"/>
      <c r="RZZ1043" s="45"/>
      <c r="SAA1043" s="45"/>
      <c r="SAB1043" s="45"/>
      <c r="SAC1043" s="45"/>
      <c r="SAD1043" s="45"/>
      <c r="SAE1043" s="45"/>
      <c r="SAF1043" s="45"/>
      <c r="SAG1043" s="45"/>
      <c r="SAH1043" s="45"/>
      <c r="SAI1043" s="45"/>
      <c r="SAJ1043" s="45"/>
      <c r="SAK1043" s="45"/>
      <c r="SAL1043" s="45"/>
      <c r="SAM1043" s="45"/>
      <c r="SAN1043" s="45"/>
      <c r="SAO1043" s="45"/>
      <c r="SAP1043" s="45"/>
      <c r="SAQ1043" s="45"/>
      <c r="SAR1043" s="45"/>
      <c r="SAS1043" s="45"/>
      <c r="SAT1043" s="45"/>
      <c r="SAU1043" s="45"/>
      <c r="SAV1043" s="45"/>
      <c r="SAW1043" s="45"/>
      <c r="SAX1043" s="45"/>
      <c r="SAY1043" s="45"/>
      <c r="SAZ1043" s="45"/>
      <c r="SBA1043" s="45"/>
      <c r="SBB1043" s="45"/>
      <c r="SBC1043" s="45"/>
      <c r="SBD1043" s="45"/>
      <c r="SBE1043" s="45"/>
      <c r="SBF1043" s="45"/>
      <c r="SBG1043" s="45"/>
      <c r="SBH1043" s="45"/>
      <c r="SBI1043" s="45"/>
      <c r="SBJ1043" s="45"/>
      <c r="SBK1043" s="45"/>
      <c r="SBL1043" s="45"/>
      <c r="SBM1043" s="45"/>
      <c r="SBN1043" s="45"/>
      <c r="SBO1043" s="45"/>
      <c r="SBP1043" s="45"/>
      <c r="SBQ1043" s="45"/>
      <c r="SBR1043" s="45"/>
      <c r="SBS1043" s="45"/>
      <c r="SBT1043" s="45"/>
      <c r="SBU1043" s="45"/>
      <c r="SBV1043" s="45"/>
      <c r="SBW1043" s="45"/>
      <c r="SBX1043" s="45"/>
      <c r="SBY1043" s="45"/>
      <c r="SBZ1043" s="45"/>
      <c r="SCA1043" s="45"/>
      <c r="SCB1043" s="45"/>
      <c r="SCC1043" s="45"/>
      <c r="SCD1043" s="45"/>
      <c r="SCE1043" s="45"/>
      <c r="SCF1043" s="45"/>
      <c r="SCG1043" s="45"/>
      <c r="SCH1043" s="45"/>
      <c r="SCI1043" s="45"/>
      <c r="SCJ1043" s="45"/>
      <c r="SCK1043" s="45"/>
      <c r="SCL1043" s="45"/>
      <c r="SCM1043" s="45"/>
      <c r="SCN1043" s="45"/>
      <c r="SCO1043" s="45"/>
      <c r="SCP1043" s="45"/>
      <c r="SCQ1043" s="45"/>
      <c r="SCR1043" s="45"/>
      <c r="SCS1043" s="45"/>
      <c r="SCT1043" s="45"/>
      <c r="SCU1043" s="45"/>
      <c r="SCV1043" s="45"/>
      <c r="SCW1043" s="45"/>
      <c r="SCX1043" s="45"/>
      <c r="SCY1043" s="45"/>
      <c r="SCZ1043" s="45"/>
      <c r="SDA1043" s="45"/>
      <c r="SDB1043" s="45"/>
      <c r="SDC1043" s="45"/>
      <c r="SDD1043" s="45"/>
      <c r="SDE1043" s="45"/>
      <c r="SDF1043" s="45"/>
      <c r="SDG1043" s="45"/>
      <c r="SDH1043" s="45"/>
      <c r="SDI1043" s="45"/>
      <c r="SDJ1043" s="45"/>
      <c r="SDK1043" s="45"/>
      <c r="SDL1043" s="45"/>
      <c r="SDM1043" s="45"/>
      <c r="SDN1043" s="45"/>
      <c r="SDO1043" s="45"/>
      <c r="SDP1043" s="45"/>
      <c r="SDQ1043" s="45"/>
      <c r="SDR1043" s="45"/>
      <c r="SDS1043" s="45"/>
      <c r="SDT1043" s="45"/>
      <c r="SDU1043" s="45"/>
      <c r="SDV1043" s="45"/>
      <c r="SDW1043" s="45"/>
      <c r="SDX1043" s="45"/>
      <c r="SDY1043" s="45"/>
      <c r="SDZ1043" s="45"/>
      <c r="SEA1043" s="45"/>
      <c r="SEB1043" s="45"/>
      <c r="SEC1043" s="45"/>
      <c r="SED1043" s="45"/>
      <c r="SEE1043" s="45"/>
      <c r="SEF1043" s="45"/>
      <c r="SEG1043" s="45"/>
      <c r="SEH1043" s="45"/>
      <c r="SEI1043" s="45"/>
      <c r="SEJ1043" s="45"/>
      <c r="SEK1043" s="45"/>
      <c r="SEL1043" s="45"/>
      <c r="SEM1043" s="45"/>
      <c r="SEN1043" s="45"/>
      <c r="SEO1043" s="45"/>
      <c r="SEP1043" s="45"/>
      <c r="SEQ1043" s="45"/>
      <c r="SER1043" s="45"/>
      <c r="SES1043" s="45"/>
      <c r="SET1043" s="45"/>
      <c r="SEU1043" s="45"/>
      <c r="SEV1043" s="45"/>
      <c r="SEW1043" s="45"/>
      <c r="SEX1043" s="45"/>
      <c r="SEY1043" s="45"/>
      <c r="SEZ1043" s="45"/>
      <c r="SFA1043" s="45"/>
      <c r="SFB1043" s="45"/>
      <c r="SFC1043" s="45"/>
      <c r="SFD1043" s="45"/>
      <c r="SFE1043" s="45"/>
      <c r="SFF1043" s="45"/>
      <c r="SFG1043" s="45"/>
      <c r="SFH1043" s="45"/>
      <c r="SFI1043" s="45"/>
      <c r="SFJ1043" s="45"/>
      <c r="SFK1043" s="45"/>
      <c r="SFL1043" s="45"/>
      <c r="SFM1043" s="45"/>
      <c r="SFN1043" s="45"/>
      <c r="SFO1043" s="45"/>
      <c r="SFP1043" s="45"/>
      <c r="SFQ1043" s="45"/>
      <c r="SFR1043" s="45"/>
      <c r="SFS1043" s="45"/>
      <c r="SFT1043" s="45"/>
      <c r="SFU1043" s="45"/>
      <c r="SFV1043" s="45"/>
      <c r="SFW1043" s="45"/>
      <c r="SFX1043" s="45"/>
      <c r="SFY1043" s="45"/>
      <c r="SFZ1043" s="45"/>
      <c r="SGA1043" s="45"/>
      <c r="SGB1043" s="45"/>
      <c r="SGC1043" s="45"/>
      <c r="SGD1043" s="45"/>
      <c r="SGE1043" s="45"/>
      <c r="SGF1043" s="45"/>
      <c r="SGG1043" s="45"/>
      <c r="SGH1043" s="45"/>
      <c r="SGI1043" s="45"/>
      <c r="SGJ1043" s="45"/>
      <c r="SGK1043" s="45"/>
      <c r="SGL1043" s="45"/>
      <c r="SGM1043" s="45"/>
      <c r="SGN1043" s="45"/>
      <c r="SGO1043" s="45"/>
      <c r="SGP1043" s="45"/>
      <c r="SGQ1043" s="45"/>
      <c r="SGR1043" s="45"/>
      <c r="SGS1043" s="45"/>
      <c r="SGT1043" s="45"/>
      <c r="SGU1043" s="45"/>
      <c r="SGV1043" s="45"/>
      <c r="SGW1043" s="45"/>
      <c r="SGX1043" s="45"/>
      <c r="SGY1043" s="45"/>
      <c r="SGZ1043" s="45"/>
      <c r="SHA1043" s="45"/>
      <c r="SHB1043" s="45"/>
      <c r="SHC1043" s="45"/>
      <c r="SHD1043" s="45"/>
      <c r="SHE1043" s="45"/>
      <c r="SHF1043" s="45"/>
      <c r="SHG1043" s="45"/>
      <c r="SHH1043" s="45"/>
      <c r="SHI1043" s="45"/>
      <c r="SHJ1043" s="45"/>
      <c r="SHK1043" s="45"/>
      <c r="SHL1043" s="45"/>
      <c r="SHM1043" s="45"/>
      <c r="SHN1043" s="45"/>
      <c r="SHO1043" s="45"/>
      <c r="SHP1043" s="45"/>
      <c r="SHQ1043" s="45"/>
      <c r="SHR1043" s="45"/>
      <c r="SHS1043" s="45"/>
      <c r="SHT1043" s="45"/>
      <c r="SHU1043" s="45"/>
      <c r="SHV1043" s="45"/>
      <c r="SHW1043" s="45"/>
      <c r="SHX1043" s="45"/>
      <c r="SHY1043" s="45"/>
      <c r="SHZ1043" s="45"/>
      <c r="SIA1043" s="45"/>
      <c r="SIB1043" s="45"/>
      <c r="SIC1043" s="45"/>
      <c r="SID1043" s="45"/>
      <c r="SIE1043" s="45"/>
      <c r="SIF1043" s="45"/>
      <c r="SIG1043" s="45"/>
      <c r="SIH1043" s="45"/>
      <c r="SII1043" s="45"/>
      <c r="SIJ1043" s="45"/>
      <c r="SIK1043" s="45"/>
      <c r="SIL1043" s="45"/>
      <c r="SIM1043" s="45"/>
      <c r="SIN1043" s="45"/>
      <c r="SIO1043" s="45"/>
      <c r="SIP1043" s="45"/>
      <c r="SIQ1043" s="45"/>
      <c r="SIR1043" s="45"/>
      <c r="SIS1043" s="45"/>
      <c r="SIT1043" s="45"/>
      <c r="SIU1043" s="45"/>
      <c r="SIV1043" s="45"/>
      <c r="SIW1043" s="45"/>
      <c r="SIX1043" s="45"/>
      <c r="SIY1043" s="45"/>
      <c r="SIZ1043" s="45"/>
      <c r="SJA1043" s="45"/>
      <c r="SJB1043" s="45"/>
      <c r="SJC1043" s="45"/>
      <c r="SJD1043" s="45"/>
      <c r="SJE1043" s="45"/>
      <c r="SJF1043" s="45"/>
      <c r="SJG1043" s="45"/>
      <c r="SJH1043" s="45"/>
      <c r="SJI1043" s="45"/>
      <c r="SJJ1043" s="45"/>
      <c r="SJK1043" s="45"/>
      <c r="SJL1043" s="45"/>
      <c r="SJM1043" s="45"/>
      <c r="SJN1043" s="45"/>
      <c r="SJO1043" s="45"/>
      <c r="SJP1043" s="45"/>
      <c r="SJQ1043" s="45"/>
      <c r="SJR1043" s="45"/>
      <c r="SJS1043" s="45"/>
      <c r="SJT1043" s="45"/>
      <c r="SJU1043" s="45"/>
      <c r="SJV1043" s="45"/>
      <c r="SJW1043" s="45"/>
      <c r="SJX1043" s="45"/>
      <c r="SJY1043" s="45"/>
      <c r="SJZ1043" s="45"/>
      <c r="SKA1043" s="45"/>
      <c r="SKB1043" s="45"/>
      <c r="SKC1043" s="45"/>
      <c r="SKD1043" s="45"/>
      <c r="SKE1043" s="45"/>
      <c r="SKF1043" s="45"/>
      <c r="SKG1043" s="45"/>
      <c r="SKH1043" s="45"/>
      <c r="SKI1043" s="45"/>
      <c r="SKJ1043" s="45"/>
      <c r="SKK1043" s="45"/>
      <c r="SKL1043" s="45"/>
      <c r="SKM1043" s="45"/>
      <c r="SKN1043" s="45"/>
      <c r="SKO1043" s="45"/>
      <c r="SKP1043" s="45"/>
      <c r="SKQ1043" s="45"/>
      <c r="SKR1043" s="45"/>
      <c r="SKS1043" s="45"/>
      <c r="SKT1043" s="45"/>
      <c r="SKU1043" s="45"/>
      <c r="SKV1043" s="45"/>
      <c r="SKW1043" s="45"/>
      <c r="SKX1043" s="45"/>
      <c r="SKY1043" s="45"/>
      <c r="SKZ1043" s="45"/>
      <c r="SLA1043" s="45"/>
      <c r="SLB1043" s="45"/>
      <c r="SLC1043" s="45"/>
      <c r="SLD1043" s="45"/>
      <c r="SLE1043" s="45"/>
      <c r="SLF1043" s="45"/>
      <c r="SLG1043" s="45"/>
      <c r="SLH1043" s="45"/>
      <c r="SLI1043" s="45"/>
      <c r="SLJ1043" s="45"/>
      <c r="SLK1043" s="45"/>
      <c r="SLL1043" s="45"/>
      <c r="SLM1043" s="45"/>
      <c r="SLN1043" s="45"/>
      <c r="SLO1043" s="45"/>
      <c r="SLP1043" s="45"/>
      <c r="SLQ1043" s="45"/>
      <c r="SLR1043" s="45"/>
      <c r="SLS1043" s="45"/>
      <c r="SLT1043" s="45"/>
      <c r="SLU1043" s="45"/>
      <c r="SLV1043" s="45"/>
      <c r="SLW1043" s="45"/>
      <c r="SLX1043" s="45"/>
      <c r="SLY1043" s="45"/>
      <c r="SLZ1043" s="45"/>
      <c r="SMA1043" s="45"/>
      <c r="SMB1043" s="45"/>
      <c r="SMC1043" s="45"/>
      <c r="SMD1043" s="45"/>
      <c r="SME1043" s="45"/>
      <c r="SMF1043" s="45"/>
      <c r="SMG1043" s="45"/>
      <c r="SMH1043" s="45"/>
      <c r="SMI1043" s="45"/>
      <c r="SMJ1043" s="45"/>
      <c r="SMK1043" s="45"/>
      <c r="SML1043" s="45"/>
      <c r="SMM1043" s="45"/>
      <c r="SMN1043" s="45"/>
      <c r="SMO1043" s="45"/>
      <c r="SMP1043" s="45"/>
      <c r="SMQ1043" s="45"/>
      <c r="SMR1043" s="45"/>
      <c r="SMS1043" s="45"/>
      <c r="SMT1043" s="45"/>
      <c r="SMU1043" s="45"/>
      <c r="SMV1043" s="45"/>
      <c r="SMW1043" s="45"/>
      <c r="SMX1043" s="45"/>
      <c r="SMY1043" s="45"/>
      <c r="SMZ1043" s="45"/>
      <c r="SNA1043" s="45"/>
      <c r="SNB1043" s="45"/>
      <c r="SNC1043" s="45"/>
      <c r="SND1043" s="45"/>
      <c r="SNE1043" s="45"/>
      <c r="SNF1043" s="45"/>
      <c r="SNG1043" s="45"/>
      <c r="SNH1043" s="45"/>
      <c r="SNI1043" s="45"/>
      <c r="SNJ1043" s="45"/>
      <c r="SNK1043" s="45"/>
      <c r="SNL1043" s="45"/>
      <c r="SNM1043" s="45"/>
      <c r="SNN1043" s="45"/>
      <c r="SNO1043" s="45"/>
      <c r="SNP1043" s="45"/>
      <c r="SNQ1043" s="45"/>
      <c r="SNR1043" s="45"/>
      <c r="SNS1043" s="45"/>
      <c r="SNT1043" s="45"/>
      <c r="SNU1043" s="45"/>
      <c r="SNV1043" s="45"/>
      <c r="SNW1043" s="45"/>
      <c r="SNX1043" s="45"/>
      <c r="SNY1043" s="45"/>
      <c r="SNZ1043" s="45"/>
      <c r="SOA1043" s="45"/>
      <c r="SOB1043" s="45"/>
      <c r="SOC1043" s="45"/>
      <c r="SOD1043" s="45"/>
      <c r="SOE1043" s="45"/>
      <c r="SOF1043" s="45"/>
      <c r="SOG1043" s="45"/>
      <c r="SOH1043" s="45"/>
      <c r="SOI1043" s="45"/>
      <c r="SOJ1043" s="45"/>
      <c r="SOK1043" s="45"/>
      <c r="SOL1043" s="45"/>
      <c r="SOM1043" s="45"/>
      <c r="SON1043" s="45"/>
      <c r="SOO1043" s="45"/>
      <c r="SOP1043" s="45"/>
      <c r="SOQ1043" s="45"/>
      <c r="SOR1043" s="45"/>
      <c r="SOS1043" s="45"/>
      <c r="SOT1043" s="45"/>
      <c r="SOU1043" s="45"/>
      <c r="SOV1043" s="45"/>
      <c r="SOW1043" s="45"/>
      <c r="SOX1043" s="45"/>
      <c r="SOY1043" s="45"/>
      <c r="SOZ1043" s="45"/>
      <c r="SPA1043" s="45"/>
      <c r="SPB1043" s="45"/>
      <c r="SPC1043" s="45"/>
      <c r="SPD1043" s="45"/>
      <c r="SPE1043" s="45"/>
      <c r="SPF1043" s="45"/>
      <c r="SPG1043" s="45"/>
      <c r="SPH1043" s="45"/>
      <c r="SPI1043" s="45"/>
      <c r="SPJ1043" s="45"/>
      <c r="SPK1043" s="45"/>
      <c r="SPL1043" s="45"/>
      <c r="SPM1043" s="45"/>
      <c r="SPN1043" s="45"/>
      <c r="SPO1043" s="45"/>
      <c r="SPP1043" s="45"/>
      <c r="SPQ1043" s="45"/>
      <c r="SPR1043" s="45"/>
      <c r="SPS1043" s="45"/>
      <c r="SPT1043" s="45"/>
      <c r="SPU1043" s="45"/>
      <c r="SPV1043" s="45"/>
      <c r="SPW1043" s="45"/>
      <c r="SPX1043" s="45"/>
      <c r="SPY1043" s="45"/>
      <c r="SPZ1043" s="45"/>
      <c r="SQA1043" s="45"/>
      <c r="SQB1043" s="45"/>
      <c r="SQC1043" s="45"/>
      <c r="SQD1043" s="45"/>
      <c r="SQE1043" s="45"/>
      <c r="SQF1043" s="45"/>
      <c r="SQG1043" s="45"/>
      <c r="SQH1043" s="45"/>
      <c r="SQI1043" s="45"/>
      <c r="SQJ1043" s="45"/>
      <c r="SQK1043" s="45"/>
      <c r="SQL1043" s="45"/>
      <c r="SQM1043" s="45"/>
      <c r="SQN1043" s="45"/>
      <c r="SQO1043" s="45"/>
      <c r="SQP1043" s="45"/>
      <c r="SQQ1043" s="45"/>
      <c r="SQR1043" s="45"/>
      <c r="SQS1043" s="45"/>
      <c r="SQT1043" s="45"/>
      <c r="SQU1043" s="45"/>
      <c r="SQV1043" s="45"/>
      <c r="SQW1043" s="45"/>
      <c r="SQX1043" s="45"/>
      <c r="SQY1043" s="45"/>
      <c r="SQZ1043" s="45"/>
      <c r="SRA1043" s="45"/>
      <c r="SRB1043" s="45"/>
      <c r="SRC1043" s="45"/>
      <c r="SRD1043" s="45"/>
      <c r="SRE1043" s="45"/>
      <c r="SRF1043" s="45"/>
      <c r="SRG1043" s="45"/>
      <c r="SRH1043" s="45"/>
      <c r="SRI1043" s="45"/>
      <c r="SRJ1043" s="45"/>
      <c r="SRK1043" s="45"/>
      <c r="SRL1043" s="45"/>
      <c r="SRM1043" s="45"/>
      <c r="SRN1043" s="45"/>
      <c r="SRO1043" s="45"/>
      <c r="SRP1043" s="45"/>
      <c r="SRQ1043" s="45"/>
      <c r="SRR1043" s="45"/>
      <c r="SRS1043" s="45"/>
      <c r="SRT1043" s="45"/>
      <c r="SRU1043" s="45"/>
      <c r="SRV1043" s="45"/>
      <c r="SRW1043" s="45"/>
      <c r="SRX1043" s="45"/>
      <c r="SRY1043" s="45"/>
      <c r="SRZ1043" s="45"/>
      <c r="SSA1043" s="45"/>
      <c r="SSB1043" s="45"/>
      <c r="SSC1043" s="45"/>
      <c r="SSD1043" s="45"/>
      <c r="SSE1043" s="45"/>
      <c r="SSF1043" s="45"/>
      <c r="SSG1043" s="45"/>
      <c r="SSH1043" s="45"/>
      <c r="SSI1043" s="45"/>
      <c r="SSJ1043" s="45"/>
      <c r="SSK1043" s="45"/>
      <c r="SSL1043" s="45"/>
      <c r="SSM1043" s="45"/>
      <c r="SSN1043" s="45"/>
      <c r="SSO1043" s="45"/>
      <c r="SSP1043" s="45"/>
      <c r="SSQ1043" s="45"/>
      <c r="SSR1043" s="45"/>
      <c r="SSS1043" s="45"/>
      <c r="SST1043" s="45"/>
      <c r="SSU1043" s="45"/>
      <c r="SSV1043" s="45"/>
      <c r="SSW1043" s="45"/>
      <c r="SSX1043" s="45"/>
      <c r="SSY1043" s="45"/>
      <c r="SSZ1043" s="45"/>
      <c r="STA1043" s="45"/>
      <c r="STB1043" s="45"/>
      <c r="STC1043" s="45"/>
      <c r="STD1043" s="45"/>
      <c r="STE1043" s="45"/>
      <c r="STF1043" s="45"/>
      <c r="STG1043" s="45"/>
      <c r="STH1043" s="45"/>
      <c r="STI1043" s="45"/>
      <c r="STJ1043" s="45"/>
      <c r="STK1043" s="45"/>
      <c r="STL1043" s="45"/>
      <c r="STM1043" s="45"/>
      <c r="STN1043" s="45"/>
      <c r="STO1043" s="45"/>
      <c r="STP1043" s="45"/>
      <c r="STQ1043" s="45"/>
      <c r="STR1043" s="45"/>
      <c r="STS1043" s="45"/>
      <c r="STT1043" s="45"/>
      <c r="STU1043" s="45"/>
      <c r="STV1043" s="45"/>
      <c r="STW1043" s="45"/>
      <c r="STX1043" s="45"/>
      <c r="STY1043" s="45"/>
      <c r="STZ1043" s="45"/>
      <c r="SUA1043" s="45"/>
      <c r="SUB1043" s="45"/>
      <c r="SUC1043" s="45"/>
      <c r="SUD1043" s="45"/>
      <c r="SUE1043" s="45"/>
      <c r="SUF1043" s="45"/>
      <c r="SUG1043" s="45"/>
      <c r="SUH1043" s="45"/>
      <c r="SUI1043" s="45"/>
      <c r="SUJ1043" s="45"/>
      <c r="SUK1043" s="45"/>
      <c r="SUL1043" s="45"/>
      <c r="SUM1043" s="45"/>
      <c r="SUN1043" s="45"/>
      <c r="SUO1043" s="45"/>
      <c r="SUP1043" s="45"/>
      <c r="SUQ1043" s="45"/>
      <c r="SUR1043" s="45"/>
      <c r="SUS1043" s="45"/>
      <c r="SUT1043" s="45"/>
      <c r="SUU1043" s="45"/>
      <c r="SUV1043" s="45"/>
      <c r="SUW1043" s="45"/>
      <c r="SUX1043" s="45"/>
      <c r="SUY1043" s="45"/>
      <c r="SUZ1043" s="45"/>
      <c r="SVA1043" s="45"/>
      <c r="SVB1043" s="45"/>
      <c r="SVC1043" s="45"/>
      <c r="SVD1043" s="45"/>
      <c r="SVE1043" s="45"/>
      <c r="SVF1043" s="45"/>
      <c r="SVG1043" s="45"/>
      <c r="SVH1043" s="45"/>
      <c r="SVI1043" s="45"/>
      <c r="SVJ1043" s="45"/>
      <c r="SVK1043" s="45"/>
      <c r="SVL1043" s="45"/>
      <c r="SVM1043" s="45"/>
      <c r="SVN1043" s="45"/>
      <c r="SVO1043" s="45"/>
      <c r="SVP1043" s="45"/>
      <c r="SVQ1043" s="45"/>
      <c r="SVR1043" s="45"/>
      <c r="SVS1043" s="45"/>
      <c r="SVT1043" s="45"/>
      <c r="SVU1043" s="45"/>
      <c r="SVV1043" s="45"/>
      <c r="SVW1043" s="45"/>
      <c r="SVX1043" s="45"/>
      <c r="SVY1043" s="45"/>
      <c r="SVZ1043" s="45"/>
      <c r="SWA1043" s="45"/>
      <c r="SWB1043" s="45"/>
      <c r="SWC1043" s="45"/>
      <c r="SWD1043" s="45"/>
      <c r="SWE1043" s="45"/>
      <c r="SWF1043" s="45"/>
      <c r="SWG1043" s="45"/>
      <c r="SWH1043" s="45"/>
      <c r="SWI1043" s="45"/>
      <c r="SWJ1043" s="45"/>
      <c r="SWK1043" s="45"/>
      <c r="SWL1043" s="45"/>
      <c r="SWM1043" s="45"/>
      <c r="SWN1043" s="45"/>
      <c r="SWO1043" s="45"/>
      <c r="SWP1043" s="45"/>
      <c r="SWQ1043" s="45"/>
      <c r="SWR1043" s="45"/>
      <c r="SWS1043" s="45"/>
      <c r="SWT1043" s="45"/>
      <c r="SWU1043" s="45"/>
      <c r="SWV1043" s="45"/>
      <c r="SWW1043" s="45"/>
      <c r="SWX1043" s="45"/>
      <c r="SWY1043" s="45"/>
      <c r="SWZ1043" s="45"/>
      <c r="SXA1043" s="45"/>
      <c r="SXB1043" s="45"/>
      <c r="SXC1043" s="45"/>
      <c r="SXD1043" s="45"/>
      <c r="SXE1043" s="45"/>
      <c r="SXF1043" s="45"/>
      <c r="SXG1043" s="45"/>
      <c r="SXH1043" s="45"/>
      <c r="SXI1043" s="45"/>
      <c r="SXJ1043" s="45"/>
      <c r="SXK1043" s="45"/>
      <c r="SXL1043" s="45"/>
      <c r="SXM1043" s="45"/>
      <c r="SXN1043" s="45"/>
      <c r="SXO1043" s="45"/>
      <c r="SXP1043" s="45"/>
      <c r="SXQ1043" s="45"/>
      <c r="SXR1043" s="45"/>
      <c r="SXS1043" s="45"/>
      <c r="SXT1043" s="45"/>
      <c r="SXU1043" s="45"/>
      <c r="SXV1043" s="45"/>
      <c r="SXW1043" s="45"/>
      <c r="SXX1043" s="45"/>
      <c r="SXY1043" s="45"/>
      <c r="SXZ1043" s="45"/>
      <c r="SYA1043" s="45"/>
      <c r="SYB1043" s="45"/>
      <c r="SYC1043" s="45"/>
      <c r="SYD1043" s="45"/>
      <c r="SYE1043" s="45"/>
      <c r="SYF1043" s="45"/>
      <c r="SYG1043" s="45"/>
      <c r="SYH1043" s="45"/>
      <c r="SYI1043" s="45"/>
      <c r="SYJ1043" s="45"/>
      <c r="SYK1043" s="45"/>
      <c r="SYL1043" s="45"/>
      <c r="SYM1043" s="45"/>
      <c r="SYN1043" s="45"/>
      <c r="SYO1043" s="45"/>
      <c r="SYP1043" s="45"/>
      <c r="SYQ1043" s="45"/>
      <c r="SYR1043" s="45"/>
      <c r="SYS1043" s="45"/>
      <c r="SYT1043" s="45"/>
      <c r="SYU1043" s="45"/>
      <c r="SYV1043" s="45"/>
      <c r="SYW1043" s="45"/>
      <c r="SYX1043" s="45"/>
      <c r="SYY1043" s="45"/>
      <c r="SYZ1043" s="45"/>
      <c r="SZA1043" s="45"/>
      <c r="SZB1043" s="45"/>
      <c r="SZC1043" s="45"/>
      <c r="SZD1043" s="45"/>
      <c r="SZE1043" s="45"/>
      <c r="SZF1043" s="45"/>
      <c r="SZG1043" s="45"/>
      <c r="SZH1043" s="45"/>
      <c r="SZI1043" s="45"/>
      <c r="SZJ1043" s="45"/>
      <c r="SZK1043" s="45"/>
      <c r="SZL1043" s="45"/>
      <c r="SZM1043" s="45"/>
      <c r="SZN1043" s="45"/>
      <c r="SZO1043" s="45"/>
      <c r="SZP1043" s="45"/>
      <c r="SZQ1043" s="45"/>
      <c r="SZR1043" s="45"/>
      <c r="SZS1043" s="45"/>
      <c r="SZT1043" s="45"/>
      <c r="SZU1043" s="45"/>
      <c r="SZV1043" s="45"/>
      <c r="SZW1043" s="45"/>
      <c r="SZX1043" s="45"/>
      <c r="SZY1043" s="45"/>
      <c r="SZZ1043" s="45"/>
      <c r="TAA1043" s="45"/>
      <c r="TAB1043" s="45"/>
      <c r="TAC1043" s="45"/>
      <c r="TAD1043" s="45"/>
      <c r="TAE1043" s="45"/>
      <c r="TAF1043" s="45"/>
      <c r="TAG1043" s="45"/>
      <c r="TAH1043" s="45"/>
      <c r="TAI1043" s="45"/>
      <c r="TAJ1043" s="45"/>
      <c r="TAK1043" s="45"/>
      <c r="TAL1043" s="45"/>
      <c r="TAM1043" s="45"/>
      <c r="TAN1043" s="45"/>
      <c r="TAO1043" s="45"/>
      <c r="TAP1043" s="45"/>
      <c r="TAQ1043" s="45"/>
      <c r="TAR1043" s="45"/>
      <c r="TAS1043" s="45"/>
      <c r="TAT1043" s="45"/>
      <c r="TAU1043" s="45"/>
      <c r="TAV1043" s="45"/>
      <c r="TAW1043" s="45"/>
      <c r="TAX1043" s="45"/>
      <c r="TAY1043" s="45"/>
      <c r="TAZ1043" s="45"/>
      <c r="TBA1043" s="45"/>
      <c r="TBB1043" s="45"/>
      <c r="TBC1043" s="45"/>
      <c r="TBD1043" s="45"/>
      <c r="TBE1043" s="45"/>
      <c r="TBF1043" s="45"/>
      <c r="TBG1043" s="45"/>
      <c r="TBH1043" s="45"/>
      <c r="TBI1043" s="45"/>
      <c r="TBJ1043" s="45"/>
      <c r="TBK1043" s="45"/>
      <c r="TBL1043" s="45"/>
      <c r="TBM1043" s="45"/>
      <c r="TBN1043" s="45"/>
      <c r="TBO1043" s="45"/>
      <c r="TBP1043" s="45"/>
      <c r="TBQ1043" s="45"/>
      <c r="TBR1043" s="45"/>
      <c r="TBS1043" s="45"/>
      <c r="TBT1043" s="45"/>
      <c r="TBU1043" s="45"/>
      <c r="TBV1043" s="45"/>
      <c r="TBW1043" s="45"/>
      <c r="TBX1043" s="45"/>
      <c r="TBY1043" s="45"/>
      <c r="TBZ1043" s="45"/>
      <c r="TCA1043" s="45"/>
      <c r="TCB1043" s="45"/>
      <c r="TCC1043" s="45"/>
      <c r="TCD1043" s="45"/>
      <c r="TCE1043" s="45"/>
      <c r="TCF1043" s="45"/>
      <c r="TCG1043" s="45"/>
      <c r="TCH1043" s="45"/>
      <c r="TCI1043" s="45"/>
      <c r="TCJ1043" s="45"/>
      <c r="TCK1043" s="45"/>
      <c r="TCL1043" s="45"/>
      <c r="TCM1043" s="45"/>
      <c r="TCN1043" s="45"/>
      <c r="TCO1043" s="45"/>
      <c r="TCP1043" s="45"/>
      <c r="TCQ1043" s="45"/>
      <c r="TCR1043" s="45"/>
      <c r="TCS1043" s="45"/>
      <c r="TCT1043" s="45"/>
      <c r="TCU1043" s="45"/>
      <c r="TCV1043" s="45"/>
      <c r="TCW1043" s="45"/>
      <c r="TCX1043" s="45"/>
      <c r="TCY1043" s="45"/>
      <c r="TCZ1043" s="45"/>
      <c r="TDA1043" s="45"/>
      <c r="TDB1043" s="45"/>
      <c r="TDC1043" s="45"/>
      <c r="TDD1043" s="45"/>
      <c r="TDE1043" s="45"/>
      <c r="TDF1043" s="45"/>
      <c r="TDG1043" s="45"/>
      <c r="TDH1043" s="45"/>
      <c r="TDI1043" s="45"/>
      <c r="TDJ1043" s="45"/>
      <c r="TDK1043" s="45"/>
      <c r="TDL1043" s="45"/>
      <c r="TDM1043" s="45"/>
      <c r="TDN1043" s="45"/>
      <c r="TDO1043" s="45"/>
      <c r="TDP1043" s="45"/>
      <c r="TDQ1043" s="45"/>
      <c r="TDR1043" s="45"/>
      <c r="TDS1043" s="45"/>
      <c r="TDT1043" s="45"/>
      <c r="TDU1043" s="45"/>
      <c r="TDV1043" s="45"/>
      <c r="TDW1043" s="45"/>
      <c r="TDX1043" s="45"/>
      <c r="TDY1043" s="45"/>
      <c r="TDZ1043" s="45"/>
      <c r="TEA1043" s="45"/>
      <c r="TEB1043" s="45"/>
      <c r="TEC1043" s="45"/>
      <c r="TED1043" s="45"/>
      <c r="TEE1043" s="45"/>
      <c r="TEF1043" s="45"/>
      <c r="TEG1043" s="45"/>
      <c r="TEH1043" s="45"/>
      <c r="TEI1043" s="45"/>
      <c r="TEJ1043" s="45"/>
      <c r="TEK1043" s="45"/>
      <c r="TEL1043" s="45"/>
      <c r="TEM1043" s="45"/>
      <c r="TEN1043" s="45"/>
      <c r="TEO1043" s="45"/>
      <c r="TEP1043" s="45"/>
      <c r="TEQ1043" s="45"/>
      <c r="TER1043" s="45"/>
      <c r="TES1043" s="45"/>
      <c r="TET1043" s="45"/>
      <c r="TEU1043" s="45"/>
      <c r="TEV1043" s="45"/>
      <c r="TEW1043" s="45"/>
      <c r="TEX1043" s="45"/>
      <c r="TEY1043" s="45"/>
      <c r="TEZ1043" s="45"/>
      <c r="TFA1043" s="45"/>
      <c r="TFB1043" s="45"/>
      <c r="TFC1043" s="45"/>
      <c r="TFD1043" s="45"/>
      <c r="TFE1043" s="45"/>
      <c r="TFF1043" s="45"/>
      <c r="TFG1043" s="45"/>
      <c r="TFH1043" s="45"/>
      <c r="TFI1043" s="45"/>
      <c r="TFJ1043" s="45"/>
      <c r="TFK1043" s="45"/>
      <c r="TFL1043" s="45"/>
      <c r="TFM1043" s="45"/>
      <c r="TFN1043" s="45"/>
      <c r="TFO1043" s="45"/>
      <c r="TFP1043" s="45"/>
      <c r="TFQ1043" s="45"/>
      <c r="TFR1043" s="45"/>
      <c r="TFS1043" s="45"/>
      <c r="TFT1043" s="45"/>
      <c r="TFU1043" s="45"/>
      <c r="TFV1043" s="45"/>
      <c r="TFW1043" s="45"/>
      <c r="TFX1043" s="45"/>
      <c r="TFY1043" s="45"/>
      <c r="TFZ1043" s="45"/>
      <c r="TGA1043" s="45"/>
      <c r="TGB1043" s="45"/>
      <c r="TGC1043" s="45"/>
      <c r="TGD1043" s="45"/>
      <c r="TGE1043" s="45"/>
      <c r="TGF1043" s="45"/>
      <c r="TGG1043" s="45"/>
      <c r="TGH1043" s="45"/>
      <c r="TGI1043" s="45"/>
      <c r="TGJ1043" s="45"/>
      <c r="TGK1043" s="45"/>
      <c r="TGL1043" s="45"/>
      <c r="TGM1043" s="45"/>
      <c r="TGN1043" s="45"/>
      <c r="TGO1043" s="45"/>
      <c r="TGP1043" s="45"/>
      <c r="TGQ1043" s="45"/>
      <c r="TGR1043" s="45"/>
      <c r="TGS1043" s="45"/>
      <c r="TGT1043" s="45"/>
      <c r="TGU1043" s="45"/>
      <c r="TGV1043" s="45"/>
      <c r="TGW1043" s="45"/>
      <c r="TGX1043" s="45"/>
      <c r="TGY1043" s="45"/>
      <c r="TGZ1043" s="45"/>
      <c r="THA1043" s="45"/>
      <c r="THB1043" s="45"/>
      <c r="THC1043" s="45"/>
      <c r="THD1043" s="45"/>
      <c r="THE1043" s="45"/>
      <c r="THF1043" s="45"/>
      <c r="THG1043" s="45"/>
      <c r="THH1043" s="45"/>
      <c r="THI1043" s="45"/>
      <c r="THJ1043" s="45"/>
      <c r="THK1043" s="45"/>
      <c r="THL1043" s="45"/>
      <c r="THM1043" s="45"/>
      <c r="THN1043" s="45"/>
      <c r="THO1043" s="45"/>
      <c r="THP1043" s="45"/>
      <c r="THQ1043" s="45"/>
      <c r="THR1043" s="45"/>
      <c r="THS1043" s="45"/>
      <c r="THT1043" s="45"/>
      <c r="THU1043" s="45"/>
      <c r="THV1043" s="45"/>
      <c r="THW1043" s="45"/>
      <c r="THX1043" s="45"/>
      <c r="THY1043" s="45"/>
      <c r="THZ1043" s="45"/>
      <c r="TIA1043" s="45"/>
      <c r="TIB1043" s="45"/>
      <c r="TIC1043" s="45"/>
      <c r="TID1043" s="45"/>
      <c r="TIE1043" s="45"/>
      <c r="TIF1043" s="45"/>
      <c r="TIG1043" s="45"/>
      <c r="TIH1043" s="45"/>
      <c r="TII1043" s="45"/>
      <c r="TIJ1043" s="45"/>
      <c r="TIK1043" s="45"/>
      <c r="TIL1043" s="45"/>
      <c r="TIM1043" s="45"/>
      <c r="TIN1043" s="45"/>
      <c r="TIO1043" s="45"/>
      <c r="TIP1043" s="45"/>
      <c r="TIQ1043" s="45"/>
      <c r="TIR1043" s="45"/>
      <c r="TIS1043" s="45"/>
      <c r="TIT1043" s="45"/>
      <c r="TIU1043" s="45"/>
      <c r="TIV1043" s="45"/>
      <c r="TIW1043" s="45"/>
      <c r="TIX1043" s="45"/>
      <c r="TIY1043" s="45"/>
      <c r="TIZ1043" s="45"/>
      <c r="TJA1043" s="45"/>
      <c r="TJB1043" s="45"/>
      <c r="TJC1043" s="45"/>
      <c r="TJD1043" s="45"/>
      <c r="TJE1043" s="45"/>
      <c r="TJF1043" s="45"/>
      <c r="TJG1043" s="45"/>
      <c r="TJH1043" s="45"/>
      <c r="TJI1043" s="45"/>
      <c r="TJJ1043" s="45"/>
      <c r="TJK1043" s="45"/>
      <c r="TJL1043" s="45"/>
      <c r="TJM1043" s="45"/>
      <c r="TJN1043" s="45"/>
      <c r="TJO1043" s="45"/>
      <c r="TJP1043" s="45"/>
      <c r="TJQ1043" s="45"/>
      <c r="TJR1043" s="45"/>
      <c r="TJS1043" s="45"/>
      <c r="TJT1043" s="45"/>
      <c r="TJU1043" s="45"/>
      <c r="TJV1043" s="45"/>
      <c r="TJW1043" s="45"/>
      <c r="TJX1043" s="45"/>
      <c r="TJY1043" s="45"/>
      <c r="TJZ1043" s="45"/>
      <c r="TKA1043" s="45"/>
      <c r="TKB1043" s="45"/>
      <c r="TKC1043" s="45"/>
      <c r="TKD1043" s="45"/>
      <c r="TKE1043" s="45"/>
      <c r="TKF1043" s="45"/>
      <c r="TKG1043" s="45"/>
      <c r="TKH1043" s="45"/>
      <c r="TKI1043" s="45"/>
      <c r="TKJ1043" s="45"/>
      <c r="TKK1043" s="45"/>
      <c r="TKL1043" s="45"/>
      <c r="TKM1043" s="45"/>
      <c r="TKN1043" s="45"/>
      <c r="TKO1043" s="45"/>
      <c r="TKP1043" s="45"/>
      <c r="TKQ1043" s="45"/>
      <c r="TKR1043" s="45"/>
      <c r="TKS1043" s="45"/>
      <c r="TKT1043" s="45"/>
      <c r="TKU1043" s="45"/>
      <c r="TKV1043" s="45"/>
      <c r="TKW1043" s="45"/>
      <c r="TKX1043" s="45"/>
      <c r="TKY1043" s="45"/>
      <c r="TKZ1043" s="45"/>
      <c r="TLA1043" s="45"/>
      <c r="TLB1043" s="45"/>
      <c r="TLC1043" s="45"/>
      <c r="TLD1043" s="45"/>
      <c r="TLE1043" s="45"/>
      <c r="TLF1043" s="45"/>
      <c r="TLG1043" s="45"/>
      <c r="TLH1043" s="45"/>
      <c r="TLI1043" s="45"/>
      <c r="TLJ1043" s="45"/>
      <c r="TLK1043" s="45"/>
      <c r="TLL1043" s="45"/>
      <c r="TLM1043" s="45"/>
      <c r="TLN1043" s="45"/>
      <c r="TLO1043" s="45"/>
      <c r="TLP1043" s="45"/>
      <c r="TLQ1043" s="45"/>
      <c r="TLR1043" s="45"/>
      <c r="TLS1043" s="45"/>
      <c r="TLT1043" s="45"/>
      <c r="TLU1043" s="45"/>
      <c r="TLV1043" s="45"/>
      <c r="TLW1043" s="45"/>
      <c r="TLX1043" s="45"/>
      <c r="TLY1043" s="45"/>
      <c r="TLZ1043" s="45"/>
      <c r="TMA1043" s="45"/>
      <c r="TMB1043" s="45"/>
      <c r="TMC1043" s="45"/>
      <c r="TMD1043" s="45"/>
      <c r="TME1043" s="45"/>
      <c r="TMF1043" s="45"/>
      <c r="TMG1043" s="45"/>
      <c r="TMH1043" s="45"/>
      <c r="TMI1043" s="45"/>
      <c r="TMJ1043" s="45"/>
      <c r="TMK1043" s="45"/>
      <c r="TML1043" s="45"/>
      <c r="TMM1043" s="45"/>
      <c r="TMN1043" s="45"/>
      <c r="TMO1043" s="45"/>
      <c r="TMP1043" s="45"/>
      <c r="TMQ1043" s="45"/>
      <c r="TMR1043" s="45"/>
      <c r="TMS1043" s="45"/>
      <c r="TMT1043" s="45"/>
      <c r="TMU1043" s="45"/>
      <c r="TMV1043" s="45"/>
      <c r="TMW1043" s="45"/>
      <c r="TMX1043" s="45"/>
      <c r="TMY1043" s="45"/>
      <c r="TMZ1043" s="45"/>
      <c r="TNA1043" s="45"/>
      <c r="TNB1043" s="45"/>
      <c r="TNC1043" s="45"/>
      <c r="TND1043" s="45"/>
      <c r="TNE1043" s="45"/>
      <c r="TNF1043" s="45"/>
      <c r="TNG1043" s="45"/>
      <c r="TNH1043" s="45"/>
      <c r="TNI1043" s="45"/>
      <c r="TNJ1043" s="45"/>
      <c r="TNK1043" s="45"/>
      <c r="TNL1043" s="45"/>
      <c r="TNM1043" s="45"/>
      <c r="TNN1043" s="45"/>
      <c r="TNO1043" s="45"/>
      <c r="TNP1043" s="45"/>
      <c r="TNQ1043" s="45"/>
      <c r="TNR1043" s="45"/>
      <c r="TNS1043" s="45"/>
      <c r="TNT1043" s="45"/>
      <c r="TNU1043" s="45"/>
      <c r="TNV1043" s="45"/>
      <c r="TNW1043" s="45"/>
      <c r="TNX1043" s="45"/>
      <c r="TNY1043" s="45"/>
      <c r="TNZ1043" s="45"/>
      <c r="TOA1043" s="45"/>
      <c r="TOB1043" s="45"/>
      <c r="TOC1043" s="45"/>
      <c r="TOD1043" s="45"/>
      <c r="TOE1043" s="45"/>
      <c r="TOF1043" s="45"/>
      <c r="TOG1043" s="45"/>
      <c r="TOH1043" s="45"/>
      <c r="TOI1043" s="45"/>
      <c r="TOJ1043" s="45"/>
      <c r="TOK1043" s="45"/>
      <c r="TOL1043" s="45"/>
      <c r="TOM1043" s="45"/>
      <c r="TON1043" s="45"/>
      <c r="TOO1043" s="45"/>
      <c r="TOP1043" s="45"/>
      <c r="TOQ1043" s="45"/>
      <c r="TOR1043" s="45"/>
      <c r="TOS1043" s="45"/>
      <c r="TOT1043" s="45"/>
      <c r="TOU1043" s="45"/>
      <c r="TOV1043" s="45"/>
      <c r="TOW1043" s="45"/>
      <c r="TOX1043" s="45"/>
      <c r="TOY1043" s="45"/>
      <c r="TOZ1043" s="45"/>
      <c r="TPA1043" s="45"/>
      <c r="TPB1043" s="45"/>
      <c r="TPC1043" s="45"/>
      <c r="TPD1043" s="45"/>
      <c r="TPE1043" s="45"/>
      <c r="TPF1043" s="45"/>
      <c r="TPG1043" s="45"/>
      <c r="TPH1043" s="45"/>
      <c r="TPI1043" s="45"/>
      <c r="TPJ1043" s="45"/>
      <c r="TPK1043" s="45"/>
      <c r="TPL1043" s="45"/>
      <c r="TPM1043" s="45"/>
      <c r="TPN1043" s="45"/>
      <c r="TPO1043" s="45"/>
      <c r="TPP1043" s="45"/>
      <c r="TPQ1043" s="45"/>
      <c r="TPR1043" s="45"/>
      <c r="TPS1043" s="45"/>
      <c r="TPT1043" s="45"/>
      <c r="TPU1043" s="45"/>
      <c r="TPV1043" s="45"/>
      <c r="TPW1043" s="45"/>
      <c r="TPX1043" s="45"/>
      <c r="TPY1043" s="45"/>
      <c r="TPZ1043" s="45"/>
      <c r="TQA1043" s="45"/>
      <c r="TQB1043" s="45"/>
      <c r="TQC1043" s="45"/>
      <c r="TQD1043" s="45"/>
      <c r="TQE1043" s="45"/>
      <c r="TQF1043" s="45"/>
      <c r="TQG1043" s="45"/>
      <c r="TQH1043" s="45"/>
      <c r="TQI1043" s="45"/>
      <c r="TQJ1043" s="45"/>
      <c r="TQK1043" s="45"/>
      <c r="TQL1043" s="45"/>
      <c r="TQM1043" s="45"/>
      <c r="TQN1043" s="45"/>
      <c r="TQO1043" s="45"/>
      <c r="TQP1043" s="45"/>
      <c r="TQQ1043" s="45"/>
      <c r="TQR1043" s="45"/>
      <c r="TQS1043" s="45"/>
      <c r="TQT1043" s="45"/>
      <c r="TQU1043" s="45"/>
      <c r="TQV1043" s="45"/>
      <c r="TQW1043" s="45"/>
      <c r="TQX1043" s="45"/>
      <c r="TQY1043" s="45"/>
      <c r="TQZ1043" s="45"/>
      <c r="TRA1043" s="45"/>
      <c r="TRB1043" s="45"/>
      <c r="TRC1043" s="45"/>
      <c r="TRD1043" s="45"/>
      <c r="TRE1043" s="45"/>
      <c r="TRF1043" s="45"/>
      <c r="TRG1043" s="45"/>
      <c r="TRH1043" s="45"/>
      <c r="TRI1043" s="45"/>
      <c r="TRJ1043" s="45"/>
      <c r="TRK1043" s="45"/>
      <c r="TRL1043" s="45"/>
      <c r="TRM1043" s="45"/>
      <c r="TRN1043" s="45"/>
      <c r="TRO1043" s="45"/>
      <c r="TRP1043" s="45"/>
      <c r="TRQ1043" s="45"/>
      <c r="TRR1043" s="45"/>
      <c r="TRS1043" s="45"/>
      <c r="TRT1043" s="45"/>
      <c r="TRU1043" s="45"/>
      <c r="TRV1043" s="45"/>
      <c r="TRW1043" s="45"/>
      <c r="TRX1043" s="45"/>
      <c r="TRY1043" s="45"/>
      <c r="TRZ1043" s="45"/>
      <c r="TSA1043" s="45"/>
      <c r="TSB1043" s="45"/>
      <c r="TSC1043" s="45"/>
      <c r="TSD1043" s="45"/>
      <c r="TSE1043" s="45"/>
      <c r="TSF1043" s="45"/>
      <c r="TSG1043" s="45"/>
      <c r="TSH1043" s="45"/>
      <c r="TSI1043" s="45"/>
      <c r="TSJ1043" s="45"/>
      <c r="TSK1043" s="45"/>
      <c r="TSL1043" s="45"/>
      <c r="TSM1043" s="45"/>
      <c r="TSN1043" s="45"/>
      <c r="TSO1043" s="45"/>
      <c r="TSP1043" s="45"/>
      <c r="TSQ1043" s="45"/>
      <c r="TSR1043" s="45"/>
      <c r="TSS1043" s="45"/>
      <c r="TST1043" s="45"/>
      <c r="TSU1043" s="45"/>
      <c r="TSV1043" s="45"/>
      <c r="TSW1043" s="45"/>
      <c r="TSX1043" s="45"/>
      <c r="TSY1043" s="45"/>
      <c r="TSZ1043" s="45"/>
      <c r="TTA1043" s="45"/>
      <c r="TTB1043" s="45"/>
      <c r="TTC1043" s="45"/>
      <c r="TTD1043" s="45"/>
      <c r="TTE1043" s="45"/>
      <c r="TTF1043" s="45"/>
      <c r="TTG1043" s="45"/>
      <c r="TTH1043" s="45"/>
      <c r="TTI1043" s="45"/>
      <c r="TTJ1043" s="45"/>
      <c r="TTK1043" s="45"/>
      <c r="TTL1043" s="45"/>
      <c r="TTM1043" s="45"/>
      <c r="TTN1043" s="45"/>
      <c r="TTO1043" s="45"/>
      <c r="TTP1043" s="45"/>
      <c r="TTQ1043" s="45"/>
      <c r="TTR1043" s="45"/>
      <c r="TTS1043" s="45"/>
      <c r="TTT1043" s="45"/>
      <c r="TTU1043" s="45"/>
      <c r="TTV1043" s="45"/>
      <c r="TTW1043" s="45"/>
      <c r="TTX1043" s="45"/>
      <c r="TTY1043" s="45"/>
      <c r="TTZ1043" s="45"/>
      <c r="TUA1043" s="45"/>
      <c r="TUB1043" s="45"/>
      <c r="TUC1043" s="45"/>
      <c r="TUD1043" s="45"/>
      <c r="TUE1043" s="45"/>
      <c r="TUF1043" s="45"/>
      <c r="TUG1043" s="45"/>
      <c r="TUH1043" s="45"/>
      <c r="TUI1043" s="45"/>
      <c r="TUJ1043" s="45"/>
      <c r="TUK1043" s="45"/>
      <c r="TUL1043" s="45"/>
      <c r="TUM1043" s="45"/>
      <c r="TUN1043" s="45"/>
      <c r="TUO1043" s="45"/>
      <c r="TUP1043" s="45"/>
      <c r="TUQ1043" s="45"/>
      <c r="TUR1043" s="45"/>
      <c r="TUS1043" s="45"/>
      <c r="TUT1043" s="45"/>
      <c r="TUU1043" s="45"/>
      <c r="TUV1043" s="45"/>
      <c r="TUW1043" s="45"/>
      <c r="TUX1043" s="45"/>
      <c r="TUY1043" s="45"/>
      <c r="TUZ1043" s="45"/>
      <c r="TVA1043" s="45"/>
      <c r="TVB1043" s="45"/>
      <c r="TVC1043" s="45"/>
      <c r="TVD1043" s="45"/>
      <c r="TVE1043" s="45"/>
      <c r="TVF1043" s="45"/>
      <c r="TVG1043" s="45"/>
      <c r="TVH1043" s="45"/>
      <c r="TVI1043" s="45"/>
      <c r="TVJ1043" s="45"/>
      <c r="TVK1043" s="45"/>
      <c r="TVL1043" s="45"/>
      <c r="TVM1043" s="45"/>
      <c r="TVN1043" s="45"/>
      <c r="TVO1043" s="45"/>
      <c r="TVP1043" s="45"/>
      <c r="TVQ1043" s="45"/>
      <c r="TVR1043" s="45"/>
      <c r="TVS1043" s="45"/>
      <c r="TVT1043" s="45"/>
      <c r="TVU1043" s="45"/>
      <c r="TVV1043" s="45"/>
      <c r="TVW1043" s="45"/>
      <c r="TVX1043" s="45"/>
      <c r="TVY1043" s="45"/>
      <c r="TVZ1043" s="45"/>
      <c r="TWA1043" s="45"/>
      <c r="TWB1043" s="45"/>
      <c r="TWC1043" s="45"/>
      <c r="TWD1043" s="45"/>
      <c r="TWE1043" s="45"/>
      <c r="TWF1043" s="45"/>
      <c r="TWG1043" s="45"/>
      <c r="TWH1043" s="45"/>
      <c r="TWI1043" s="45"/>
      <c r="TWJ1043" s="45"/>
      <c r="TWK1043" s="45"/>
      <c r="TWL1043" s="45"/>
      <c r="TWM1043" s="45"/>
      <c r="TWN1043" s="45"/>
      <c r="TWO1043" s="45"/>
      <c r="TWP1043" s="45"/>
      <c r="TWQ1043" s="45"/>
      <c r="TWR1043" s="45"/>
      <c r="TWS1043" s="45"/>
      <c r="TWT1043" s="45"/>
      <c r="TWU1043" s="45"/>
      <c r="TWV1043" s="45"/>
      <c r="TWW1043" s="45"/>
      <c r="TWX1043" s="45"/>
      <c r="TWY1043" s="45"/>
      <c r="TWZ1043" s="45"/>
      <c r="TXA1043" s="45"/>
      <c r="TXB1043" s="45"/>
      <c r="TXC1043" s="45"/>
      <c r="TXD1043" s="45"/>
      <c r="TXE1043" s="45"/>
      <c r="TXF1043" s="45"/>
      <c r="TXG1043" s="45"/>
      <c r="TXH1043" s="45"/>
      <c r="TXI1043" s="45"/>
      <c r="TXJ1043" s="45"/>
      <c r="TXK1043" s="45"/>
      <c r="TXL1043" s="45"/>
      <c r="TXM1043" s="45"/>
      <c r="TXN1043" s="45"/>
      <c r="TXO1043" s="45"/>
      <c r="TXP1043" s="45"/>
      <c r="TXQ1043" s="45"/>
      <c r="TXR1043" s="45"/>
      <c r="TXS1043" s="45"/>
      <c r="TXT1043" s="45"/>
      <c r="TXU1043" s="45"/>
      <c r="TXV1043" s="45"/>
      <c r="TXW1043" s="45"/>
      <c r="TXX1043" s="45"/>
      <c r="TXY1043" s="45"/>
      <c r="TXZ1043" s="45"/>
      <c r="TYA1043" s="45"/>
      <c r="TYB1043" s="45"/>
      <c r="TYC1043" s="45"/>
      <c r="TYD1043" s="45"/>
      <c r="TYE1043" s="45"/>
      <c r="TYF1043" s="45"/>
      <c r="TYG1043" s="45"/>
      <c r="TYH1043" s="45"/>
      <c r="TYI1043" s="45"/>
      <c r="TYJ1043" s="45"/>
      <c r="TYK1043" s="45"/>
      <c r="TYL1043" s="45"/>
      <c r="TYM1043" s="45"/>
      <c r="TYN1043" s="45"/>
      <c r="TYO1043" s="45"/>
      <c r="TYP1043" s="45"/>
      <c r="TYQ1043" s="45"/>
      <c r="TYR1043" s="45"/>
      <c r="TYS1043" s="45"/>
      <c r="TYT1043" s="45"/>
      <c r="TYU1043" s="45"/>
      <c r="TYV1043" s="45"/>
      <c r="TYW1043" s="45"/>
      <c r="TYX1043" s="45"/>
      <c r="TYY1043" s="45"/>
      <c r="TYZ1043" s="45"/>
      <c r="TZA1043" s="45"/>
      <c r="TZB1043" s="45"/>
      <c r="TZC1043" s="45"/>
      <c r="TZD1043" s="45"/>
      <c r="TZE1043" s="45"/>
      <c r="TZF1043" s="45"/>
      <c r="TZG1043" s="45"/>
      <c r="TZH1043" s="45"/>
      <c r="TZI1043" s="45"/>
      <c r="TZJ1043" s="45"/>
      <c r="TZK1043" s="45"/>
      <c r="TZL1043" s="45"/>
      <c r="TZM1043" s="45"/>
      <c r="TZN1043" s="45"/>
      <c r="TZO1043" s="45"/>
      <c r="TZP1043" s="45"/>
      <c r="TZQ1043" s="45"/>
      <c r="TZR1043" s="45"/>
      <c r="TZS1043" s="45"/>
      <c r="TZT1043" s="45"/>
      <c r="TZU1043" s="45"/>
      <c r="TZV1043" s="45"/>
      <c r="TZW1043" s="45"/>
      <c r="TZX1043" s="45"/>
      <c r="TZY1043" s="45"/>
      <c r="TZZ1043" s="45"/>
      <c r="UAA1043" s="45"/>
      <c r="UAB1043" s="45"/>
      <c r="UAC1043" s="45"/>
      <c r="UAD1043" s="45"/>
      <c r="UAE1043" s="45"/>
      <c r="UAF1043" s="45"/>
      <c r="UAG1043" s="45"/>
      <c r="UAH1043" s="45"/>
      <c r="UAI1043" s="45"/>
      <c r="UAJ1043" s="45"/>
      <c r="UAK1043" s="45"/>
      <c r="UAL1043" s="45"/>
      <c r="UAM1043" s="45"/>
      <c r="UAN1043" s="45"/>
      <c r="UAO1043" s="45"/>
      <c r="UAP1043" s="45"/>
      <c r="UAQ1043" s="45"/>
      <c r="UAR1043" s="45"/>
      <c r="UAS1043" s="45"/>
      <c r="UAT1043" s="45"/>
      <c r="UAU1043" s="45"/>
      <c r="UAV1043" s="45"/>
      <c r="UAW1043" s="45"/>
      <c r="UAX1043" s="45"/>
      <c r="UAY1043" s="45"/>
      <c r="UAZ1043" s="45"/>
      <c r="UBA1043" s="45"/>
      <c r="UBB1043" s="45"/>
      <c r="UBC1043" s="45"/>
      <c r="UBD1043" s="45"/>
      <c r="UBE1043" s="45"/>
      <c r="UBF1043" s="45"/>
      <c r="UBG1043" s="45"/>
      <c r="UBH1043" s="45"/>
      <c r="UBI1043" s="45"/>
      <c r="UBJ1043" s="45"/>
      <c r="UBK1043" s="45"/>
      <c r="UBL1043" s="45"/>
      <c r="UBM1043" s="45"/>
      <c r="UBN1043" s="45"/>
      <c r="UBO1043" s="45"/>
      <c r="UBP1043" s="45"/>
      <c r="UBQ1043" s="45"/>
      <c r="UBR1043" s="45"/>
      <c r="UBS1043" s="45"/>
      <c r="UBT1043" s="45"/>
      <c r="UBU1043" s="45"/>
      <c r="UBV1043" s="45"/>
      <c r="UBW1043" s="45"/>
      <c r="UBX1043" s="45"/>
      <c r="UBY1043" s="45"/>
      <c r="UBZ1043" s="45"/>
      <c r="UCA1043" s="45"/>
      <c r="UCB1043" s="45"/>
      <c r="UCC1043" s="45"/>
      <c r="UCD1043" s="45"/>
      <c r="UCE1043" s="45"/>
      <c r="UCF1043" s="45"/>
      <c r="UCG1043" s="45"/>
      <c r="UCH1043" s="45"/>
      <c r="UCI1043" s="45"/>
      <c r="UCJ1043" s="45"/>
      <c r="UCK1043" s="45"/>
      <c r="UCL1043" s="45"/>
      <c r="UCM1043" s="45"/>
      <c r="UCN1043" s="45"/>
      <c r="UCO1043" s="45"/>
      <c r="UCP1043" s="45"/>
      <c r="UCQ1043" s="45"/>
      <c r="UCR1043" s="45"/>
      <c r="UCS1043" s="45"/>
      <c r="UCT1043" s="45"/>
      <c r="UCU1043" s="45"/>
      <c r="UCV1043" s="45"/>
      <c r="UCW1043" s="45"/>
      <c r="UCX1043" s="45"/>
      <c r="UCY1043" s="45"/>
      <c r="UCZ1043" s="45"/>
      <c r="UDA1043" s="45"/>
      <c r="UDB1043" s="45"/>
      <c r="UDC1043" s="45"/>
      <c r="UDD1043" s="45"/>
      <c r="UDE1043" s="45"/>
      <c r="UDF1043" s="45"/>
      <c r="UDG1043" s="45"/>
      <c r="UDH1043" s="45"/>
      <c r="UDI1043" s="45"/>
      <c r="UDJ1043" s="45"/>
      <c r="UDK1043" s="45"/>
      <c r="UDL1043" s="45"/>
      <c r="UDM1043" s="45"/>
      <c r="UDN1043" s="45"/>
      <c r="UDO1043" s="45"/>
      <c r="UDP1043" s="45"/>
      <c r="UDQ1043" s="45"/>
      <c r="UDR1043" s="45"/>
      <c r="UDS1043" s="45"/>
      <c r="UDT1043" s="45"/>
      <c r="UDU1043" s="45"/>
      <c r="UDV1043" s="45"/>
      <c r="UDW1043" s="45"/>
      <c r="UDX1043" s="45"/>
      <c r="UDY1043" s="45"/>
      <c r="UDZ1043" s="45"/>
      <c r="UEA1043" s="45"/>
      <c r="UEB1043" s="45"/>
      <c r="UEC1043" s="45"/>
      <c r="UED1043" s="45"/>
      <c r="UEE1043" s="45"/>
      <c r="UEF1043" s="45"/>
      <c r="UEG1043" s="45"/>
      <c r="UEH1043" s="45"/>
      <c r="UEI1043" s="45"/>
      <c r="UEJ1043" s="45"/>
      <c r="UEK1043" s="45"/>
      <c r="UEL1043" s="45"/>
      <c r="UEM1043" s="45"/>
      <c r="UEN1043" s="45"/>
      <c r="UEO1043" s="45"/>
      <c r="UEP1043" s="45"/>
      <c r="UEQ1043" s="45"/>
      <c r="UER1043" s="45"/>
      <c r="UES1043" s="45"/>
      <c r="UET1043" s="45"/>
      <c r="UEU1043" s="45"/>
      <c r="UEV1043" s="45"/>
      <c r="UEW1043" s="45"/>
      <c r="UEX1043" s="45"/>
      <c r="UEY1043" s="45"/>
      <c r="UEZ1043" s="45"/>
      <c r="UFA1043" s="45"/>
      <c r="UFB1043" s="45"/>
      <c r="UFC1043" s="45"/>
      <c r="UFD1043" s="45"/>
      <c r="UFE1043" s="45"/>
      <c r="UFF1043" s="45"/>
      <c r="UFG1043" s="45"/>
      <c r="UFH1043" s="45"/>
      <c r="UFI1043" s="45"/>
      <c r="UFJ1043" s="45"/>
      <c r="UFK1043" s="45"/>
      <c r="UFL1043" s="45"/>
      <c r="UFM1043" s="45"/>
      <c r="UFN1043" s="45"/>
      <c r="UFO1043" s="45"/>
      <c r="UFP1043" s="45"/>
      <c r="UFQ1043" s="45"/>
      <c r="UFR1043" s="45"/>
      <c r="UFS1043" s="45"/>
      <c r="UFT1043" s="45"/>
      <c r="UFU1043" s="45"/>
      <c r="UFV1043" s="45"/>
      <c r="UFW1043" s="45"/>
      <c r="UFX1043" s="45"/>
      <c r="UFY1043" s="45"/>
      <c r="UFZ1043" s="45"/>
      <c r="UGA1043" s="45"/>
      <c r="UGB1043" s="45"/>
      <c r="UGC1043" s="45"/>
      <c r="UGD1043" s="45"/>
      <c r="UGE1043" s="45"/>
      <c r="UGF1043" s="45"/>
      <c r="UGG1043" s="45"/>
      <c r="UGH1043" s="45"/>
      <c r="UGI1043" s="45"/>
      <c r="UGJ1043" s="45"/>
      <c r="UGK1043" s="45"/>
      <c r="UGL1043" s="45"/>
      <c r="UGM1043" s="45"/>
      <c r="UGN1043" s="45"/>
      <c r="UGO1043" s="45"/>
      <c r="UGP1043" s="45"/>
      <c r="UGQ1043" s="45"/>
      <c r="UGR1043" s="45"/>
      <c r="UGS1043" s="45"/>
      <c r="UGT1043" s="45"/>
      <c r="UGU1043" s="45"/>
      <c r="UGV1043" s="45"/>
      <c r="UGW1043" s="45"/>
      <c r="UGX1043" s="45"/>
      <c r="UGY1043" s="45"/>
      <c r="UGZ1043" s="45"/>
      <c r="UHA1043" s="45"/>
      <c r="UHB1043" s="45"/>
      <c r="UHC1043" s="45"/>
      <c r="UHD1043" s="45"/>
      <c r="UHE1043" s="45"/>
      <c r="UHF1043" s="45"/>
      <c r="UHG1043" s="45"/>
      <c r="UHH1043" s="45"/>
      <c r="UHI1043" s="45"/>
      <c r="UHJ1043" s="45"/>
      <c r="UHK1043" s="45"/>
      <c r="UHL1043" s="45"/>
      <c r="UHM1043" s="45"/>
      <c r="UHN1043" s="45"/>
      <c r="UHO1043" s="45"/>
      <c r="UHP1043" s="45"/>
      <c r="UHQ1043" s="45"/>
      <c r="UHR1043" s="45"/>
      <c r="UHS1043" s="45"/>
      <c r="UHT1043" s="45"/>
      <c r="UHU1043" s="45"/>
      <c r="UHV1043" s="45"/>
      <c r="UHW1043" s="45"/>
      <c r="UHX1043" s="45"/>
      <c r="UHY1043" s="45"/>
      <c r="UHZ1043" s="45"/>
      <c r="UIA1043" s="45"/>
      <c r="UIB1043" s="45"/>
      <c r="UIC1043" s="45"/>
      <c r="UID1043" s="45"/>
      <c r="UIE1043" s="45"/>
      <c r="UIF1043" s="45"/>
      <c r="UIG1043" s="45"/>
      <c r="UIH1043" s="45"/>
      <c r="UII1043" s="45"/>
      <c r="UIJ1043" s="45"/>
      <c r="UIK1043" s="45"/>
      <c r="UIL1043" s="45"/>
      <c r="UIM1043" s="45"/>
      <c r="UIN1043" s="45"/>
      <c r="UIO1043" s="45"/>
      <c r="UIP1043" s="45"/>
      <c r="UIQ1043" s="45"/>
      <c r="UIR1043" s="45"/>
      <c r="UIS1043" s="45"/>
      <c r="UIT1043" s="45"/>
      <c r="UIU1043" s="45"/>
      <c r="UIV1043" s="45"/>
      <c r="UIW1043" s="45"/>
      <c r="UIX1043" s="45"/>
      <c r="UIY1043" s="45"/>
      <c r="UIZ1043" s="45"/>
      <c r="UJA1043" s="45"/>
      <c r="UJB1043" s="45"/>
      <c r="UJC1043" s="45"/>
      <c r="UJD1043" s="45"/>
      <c r="UJE1043" s="45"/>
      <c r="UJF1043" s="45"/>
      <c r="UJG1043" s="45"/>
      <c r="UJH1043" s="45"/>
      <c r="UJI1043" s="45"/>
      <c r="UJJ1043" s="45"/>
      <c r="UJK1043" s="45"/>
      <c r="UJL1043" s="45"/>
      <c r="UJM1043" s="45"/>
      <c r="UJN1043" s="45"/>
      <c r="UJO1043" s="45"/>
      <c r="UJP1043" s="45"/>
      <c r="UJQ1043" s="45"/>
      <c r="UJR1043" s="45"/>
      <c r="UJS1043" s="45"/>
      <c r="UJT1043" s="45"/>
      <c r="UJU1043" s="45"/>
      <c r="UJV1043" s="45"/>
      <c r="UJW1043" s="45"/>
      <c r="UJX1043" s="45"/>
      <c r="UJY1043" s="45"/>
      <c r="UJZ1043" s="45"/>
      <c r="UKA1043" s="45"/>
      <c r="UKB1043" s="45"/>
      <c r="UKC1043" s="45"/>
      <c r="UKD1043" s="45"/>
      <c r="UKE1043" s="45"/>
      <c r="UKF1043" s="45"/>
      <c r="UKG1043" s="45"/>
      <c r="UKH1043" s="45"/>
      <c r="UKI1043" s="45"/>
      <c r="UKJ1043" s="45"/>
      <c r="UKK1043" s="45"/>
      <c r="UKL1043" s="45"/>
      <c r="UKM1043" s="45"/>
      <c r="UKN1043" s="45"/>
      <c r="UKO1043" s="45"/>
      <c r="UKP1043" s="45"/>
      <c r="UKQ1043" s="45"/>
      <c r="UKR1043" s="45"/>
      <c r="UKS1043" s="45"/>
      <c r="UKT1043" s="45"/>
      <c r="UKU1043" s="45"/>
      <c r="UKV1043" s="45"/>
      <c r="UKW1043" s="45"/>
      <c r="UKX1043" s="45"/>
      <c r="UKY1043" s="45"/>
      <c r="UKZ1043" s="45"/>
      <c r="ULA1043" s="45"/>
      <c r="ULB1043" s="45"/>
      <c r="ULC1043" s="45"/>
      <c r="ULD1043" s="45"/>
      <c r="ULE1043" s="45"/>
      <c r="ULF1043" s="45"/>
      <c r="ULG1043" s="45"/>
      <c r="ULH1043" s="45"/>
      <c r="ULI1043" s="45"/>
      <c r="ULJ1043" s="45"/>
      <c r="ULK1043" s="45"/>
      <c r="ULL1043" s="45"/>
      <c r="ULM1043" s="45"/>
      <c r="ULN1043" s="45"/>
      <c r="ULO1043" s="45"/>
      <c r="ULP1043" s="45"/>
      <c r="ULQ1043" s="45"/>
      <c r="ULR1043" s="45"/>
      <c r="ULS1043" s="45"/>
      <c r="ULT1043" s="45"/>
      <c r="ULU1043" s="45"/>
      <c r="ULV1043" s="45"/>
      <c r="ULW1043" s="45"/>
      <c r="ULX1043" s="45"/>
      <c r="ULY1043" s="45"/>
      <c r="ULZ1043" s="45"/>
      <c r="UMA1043" s="45"/>
      <c r="UMB1043" s="45"/>
      <c r="UMC1043" s="45"/>
      <c r="UMD1043" s="45"/>
      <c r="UME1043" s="45"/>
      <c r="UMF1043" s="45"/>
      <c r="UMG1043" s="45"/>
      <c r="UMH1043" s="45"/>
      <c r="UMI1043" s="45"/>
      <c r="UMJ1043" s="45"/>
      <c r="UMK1043" s="45"/>
      <c r="UML1043" s="45"/>
      <c r="UMM1043" s="45"/>
      <c r="UMN1043" s="45"/>
      <c r="UMO1043" s="45"/>
      <c r="UMP1043" s="45"/>
      <c r="UMQ1043" s="45"/>
      <c r="UMR1043" s="45"/>
      <c r="UMS1043" s="45"/>
      <c r="UMT1043" s="45"/>
      <c r="UMU1043" s="45"/>
      <c r="UMV1043" s="45"/>
      <c r="UMW1043" s="45"/>
      <c r="UMX1043" s="45"/>
      <c r="UMY1043" s="45"/>
      <c r="UMZ1043" s="45"/>
      <c r="UNA1043" s="45"/>
      <c r="UNB1043" s="45"/>
      <c r="UNC1043" s="45"/>
      <c r="UND1043" s="45"/>
      <c r="UNE1043" s="45"/>
      <c r="UNF1043" s="45"/>
      <c r="UNG1043" s="45"/>
      <c r="UNH1043" s="45"/>
      <c r="UNI1043" s="45"/>
      <c r="UNJ1043" s="45"/>
      <c r="UNK1043" s="45"/>
      <c r="UNL1043" s="45"/>
      <c r="UNM1043" s="45"/>
      <c r="UNN1043" s="45"/>
      <c r="UNO1043" s="45"/>
      <c r="UNP1043" s="45"/>
      <c r="UNQ1043" s="45"/>
      <c r="UNR1043" s="45"/>
      <c r="UNS1043" s="45"/>
      <c r="UNT1043" s="45"/>
      <c r="UNU1043" s="45"/>
      <c r="UNV1043" s="45"/>
      <c r="UNW1043" s="45"/>
      <c r="UNX1043" s="45"/>
      <c r="UNY1043" s="45"/>
      <c r="UNZ1043" s="45"/>
      <c r="UOA1043" s="45"/>
      <c r="UOB1043" s="45"/>
      <c r="UOC1043" s="45"/>
      <c r="UOD1043" s="45"/>
      <c r="UOE1043" s="45"/>
      <c r="UOF1043" s="45"/>
      <c r="UOG1043" s="45"/>
      <c r="UOH1043" s="45"/>
      <c r="UOI1043" s="45"/>
      <c r="UOJ1043" s="45"/>
      <c r="UOK1043" s="45"/>
      <c r="UOL1043" s="45"/>
      <c r="UOM1043" s="45"/>
      <c r="UON1043" s="45"/>
      <c r="UOO1043" s="45"/>
      <c r="UOP1043" s="45"/>
      <c r="UOQ1043" s="45"/>
      <c r="UOR1043" s="45"/>
      <c r="UOS1043" s="45"/>
      <c r="UOT1043" s="45"/>
      <c r="UOU1043" s="45"/>
      <c r="UOV1043" s="45"/>
      <c r="UOW1043" s="45"/>
      <c r="UOX1043" s="45"/>
      <c r="UOY1043" s="45"/>
      <c r="UOZ1043" s="45"/>
      <c r="UPA1043" s="45"/>
      <c r="UPB1043" s="45"/>
      <c r="UPC1043" s="45"/>
      <c r="UPD1043" s="45"/>
      <c r="UPE1043" s="45"/>
      <c r="UPF1043" s="45"/>
      <c r="UPG1043" s="45"/>
      <c r="UPH1043" s="45"/>
      <c r="UPI1043" s="45"/>
      <c r="UPJ1043" s="45"/>
      <c r="UPK1043" s="45"/>
      <c r="UPL1043" s="45"/>
      <c r="UPM1043" s="45"/>
      <c r="UPN1043" s="45"/>
      <c r="UPO1043" s="45"/>
      <c r="UPP1043" s="45"/>
      <c r="UPQ1043" s="45"/>
      <c r="UPR1043" s="45"/>
      <c r="UPS1043" s="45"/>
      <c r="UPT1043" s="45"/>
      <c r="UPU1043" s="45"/>
      <c r="UPV1043" s="45"/>
      <c r="UPW1043" s="45"/>
      <c r="UPX1043" s="45"/>
      <c r="UPY1043" s="45"/>
      <c r="UPZ1043" s="45"/>
      <c r="UQA1043" s="45"/>
      <c r="UQB1043" s="45"/>
      <c r="UQC1043" s="45"/>
      <c r="UQD1043" s="45"/>
      <c r="UQE1043" s="45"/>
      <c r="UQF1043" s="45"/>
      <c r="UQG1043" s="45"/>
      <c r="UQH1043" s="45"/>
      <c r="UQI1043" s="45"/>
      <c r="UQJ1043" s="45"/>
      <c r="UQK1043" s="45"/>
      <c r="UQL1043" s="45"/>
      <c r="UQM1043" s="45"/>
      <c r="UQN1043" s="45"/>
      <c r="UQO1043" s="45"/>
      <c r="UQP1043" s="45"/>
      <c r="UQQ1043" s="45"/>
      <c r="UQR1043" s="45"/>
      <c r="UQS1043" s="45"/>
      <c r="UQT1043" s="45"/>
      <c r="UQU1043" s="45"/>
      <c r="UQV1043" s="45"/>
      <c r="UQW1043" s="45"/>
      <c r="UQX1043" s="45"/>
      <c r="UQY1043" s="45"/>
      <c r="UQZ1043" s="45"/>
      <c r="URA1043" s="45"/>
      <c r="URB1043" s="45"/>
      <c r="URC1043" s="45"/>
      <c r="URD1043" s="45"/>
      <c r="URE1043" s="45"/>
      <c r="URF1043" s="45"/>
      <c r="URG1043" s="45"/>
      <c r="URH1043" s="45"/>
      <c r="URI1043" s="45"/>
      <c r="URJ1043" s="45"/>
      <c r="URK1043" s="45"/>
      <c r="URL1043" s="45"/>
      <c r="URM1043" s="45"/>
      <c r="URN1043" s="45"/>
      <c r="URO1043" s="45"/>
      <c r="URP1043" s="45"/>
      <c r="URQ1043" s="45"/>
      <c r="URR1043" s="45"/>
      <c r="URS1043" s="45"/>
      <c r="URT1043" s="45"/>
      <c r="URU1043" s="45"/>
      <c r="URV1043" s="45"/>
      <c r="URW1043" s="45"/>
      <c r="URX1043" s="45"/>
      <c r="URY1043" s="45"/>
      <c r="URZ1043" s="45"/>
      <c r="USA1043" s="45"/>
      <c r="USB1043" s="45"/>
      <c r="USC1043" s="45"/>
      <c r="USD1043" s="45"/>
      <c r="USE1043" s="45"/>
      <c r="USF1043" s="45"/>
      <c r="USG1043" s="45"/>
      <c r="USH1043" s="45"/>
      <c r="USI1043" s="45"/>
      <c r="USJ1043" s="45"/>
      <c r="USK1043" s="45"/>
      <c r="USL1043" s="45"/>
      <c r="USM1043" s="45"/>
      <c r="USN1043" s="45"/>
      <c r="USO1043" s="45"/>
      <c r="USP1043" s="45"/>
      <c r="USQ1043" s="45"/>
      <c r="USR1043" s="45"/>
      <c r="USS1043" s="45"/>
      <c r="UST1043" s="45"/>
      <c r="USU1043" s="45"/>
      <c r="USV1043" s="45"/>
      <c r="USW1043" s="45"/>
      <c r="USX1043" s="45"/>
      <c r="USY1043" s="45"/>
      <c r="USZ1043" s="45"/>
      <c r="UTA1043" s="45"/>
      <c r="UTB1043" s="45"/>
      <c r="UTC1043" s="45"/>
      <c r="UTD1043" s="45"/>
      <c r="UTE1043" s="45"/>
      <c r="UTF1043" s="45"/>
      <c r="UTG1043" s="45"/>
      <c r="UTH1043" s="45"/>
      <c r="UTI1043" s="45"/>
      <c r="UTJ1043" s="45"/>
      <c r="UTK1043" s="45"/>
      <c r="UTL1043" s="45"/>
      <c r="UTM1043" s="45"/>
      <c r="UTN1043" s="45"/>
      <c r="UTO1043" s="45"/>
      <c r="UTP1043" s="45"/>
      <c r="UTQ1043" s="45"/>
      <c r="UTR1043" s="45"/>
      <c r="UTS1043" s="45"/>
      <c r="UTT1043" s="45"/>
      <c r="UTU1043" s="45"/>
      <c r="UTV1043" s="45"/>
      <c r="UTW1043" s="45"/>
      <c r="UTX1043" s="45"/>
      <c r="UTY1043" s="45"/>
      <c r="UTZ1043" s="45"/>
      <c r="UUA1043" s="45"/>
      <c r="UUB1043" s="45"/>
      <c r="UUC1043" s="45"/>
      <c r="UUD1043" s="45"/>
      <c r="UUE1043" s="45"/>
      <c r="UUF1043" s="45"/>
      <c r="UUG1043" s="45"/>
      <c r="UUH1043" s="45"/>
      <c r="UUI1043" s="45"/>
      <c r="UUJ1043" s="45"/>
      <c r="UUK1043" s="45"/>
      <c r="UUL1043" s="45"/>
      <c r="UUM1043" s="45"/>
      <c r="UUN1043" s="45"/>
      <c r="UUO1043" s="45"/>
      <c r="UUP1043" s="45"/>
      <c r="UUQ1043" s="45"/>
      <c r="UUR1043" s="45"/>
      <c r="UUS1043" s="45"/>
      <c r="UUT1043" s="45"/>
      <c r="UUU1043" s="45"/>
      <c r="UUV1043" s="45"/>
      <c r="UUW1043" s="45"/>
      <c r="UUX1043" s="45"/>
      <c r="UUY1043" s="45"/>
      <c r="UUZ1043" s="45"/>
      <c r="UVA1043" s="45"/>
      <c r="UVB1043" s="45"/>
      <c r="UVC1043" s="45"/>
      <c r="UVD1043" s="45"/>
      <c r="UVE1043" s="45"/>
      <c r="UVF1043" s="45"/>
      <c r="UVG1043" s="45"/>
      <c r="UVH1043" s="45"/>
      <c r="UVI1043" s="45"/>
      <c r="UVJ1043" s="45"/>
      <c r="UVK1043" s="45"/>
      <c r="UVL1043" s="45"/>
      <c r="UVM1043" s="45"/>
      <c r="UVN1043" s="45"/>
      <c r="UVO1043" s="45"/>
      <c r="UVP1043" s="45"/>
      <c r="UVQ1043" s="45"/>
      <c r="UVR1043" s="45"/>
      <c r="UVS1043" s="45"/>
      <c r="UVT1043" s="45"/>
      <c r="UVU1043" s="45"/>
      <c r="UVV1043" s="45"/>
      <c r="UVW1043" s="45"/>
      <c r="UVX1043" s="45"/>
      <c r="UVY1043" s="45"/>
      <c r="UVZ1043" s="45"/>
      <c r="UWA1043" s="45"/>
      <c r="UWB1043" s="45"/>
      <c r="UWC1043" s="45"/>
      <c r="UWD1043" s="45"/>
      <c r="UWE1043" s="45"/>
      <c r="UWF1043" s="45"/>
      <c r="UWG1043" s="45"/>
      <c r="UWH1043" s="45"/>
      <c r="UWI1043" s="45"/>
      <c r="UWJ1043" s="45"/>
      <c r="UWK1043" s="45"/>
      <c r="UWL1043" s="45"/>
      <c r="UWM1043" s="45"/>
      <c r="UWN1043" s="45"/>
      <c r="UWO1043" s="45"/>
      <c r="UWP1043" s="45"/>
      <c r="UWQ1043" s="45"/>
      <c r="UWR1043" s="45"/>
      <c r="UWS1043" s="45"/>
      <c r="UWT1043" s="45"/>
      <c r="UWU1043" s="45"/>
      <c r="UWV1043" s="45"/>
      <c r="UWW1043" s="45"/>
      <c r="UWX1043" s="45"/>
      <c r="UWY1043" s="45"/>
      <c r="UWZ1043" s="45"/>
      <c r="UXA1043" s="45"/>
      <c r="UXB1043" s="45"/>
      <c r="UXC1043" s="45"/>
      <c r="UXD1043" s="45"/>
      <c r="UXE1043" s="45"/>
      <c r="UXF1043" s="45"/>
      <c r="UXG1043" s="45"/>
      <c r="UXH1043" s="45"/>
      <c r="UXI1043" s="45"/>
      <c r="UXJ1043" s="45"/>
      <c r="UXK1043" s="45"/>
      <c r="UXL1043" s="45"/>
      <c r="UXM1043" s="45"/>
      <c r="UXN1043" s="45"/>
      <c r="UXO1043" s="45"/>
      <c r="UXP1043" s="45"/>
      <c r="UXQ1043" s="45"/>
      <c r="UXR1043" s="45"/>
      <c r="UXS1043" s="45"/>
      <c r="UXT1043" s="45"/>
      <c r="UXU1043" s="45"/>
      <c r="UXV1043" s="45"/>
      <c r="UXW1043" s="45"/>
      <c r="UXX1043" s="45"/>
      <c r="UXY1043" s="45"/>
      <c r="UXZ1043" s="45"/>
      <c r="UYA1043" s="45"/>
      <c r="UYB1043" s="45"/>
      <c r="UYC1043" s="45"/>
      <c r="UYD1043" s="45"/>
      <c r="UYE1043" s="45"/>
      <c r="UYF1043" s="45"/>
      <c r="UYG1043" s="45"/>
      <c r="UYH1043" s="45"/>
      <c r="UYI1043" s="45"/>
      <c r="UYJ1043" s="45"/>
      <c r="UYK1043" s="45"/>
      <c r="UYL1043" s="45"/>
      <c r="UYM1043" s="45"/>
      <c r="UYN1043" s="45"/>
      <c r="UYO1043" s="45"/>
      <c r="UYP1043" s="45"/>
      <c r="UYQ1043" s="45"/>
      <c r="UYR1043" s="45"/>
      <c r="UYS1043" s="45"/>
      <c r="UYT1043" s="45"/>
      <c r="UYU1043" s="45"/>
      <c r="UYV1043" s="45"/>
      <c r="UYW1043" s="45"/>
      <c r="UYX1043" s="45"/>
      <c r="UYY1043" s="45"/>
      <c r="UYZ1043" s="45"/>
      <c r="UZA1043" s="45"/>
      <c r="UZB1043" s="45"/>
      <c r="UZC1043" s="45"/>
      <c r="UZD1043" s="45"/>
      <c r="UZE1043" s="45"/>
      <c r="UZF1043" s="45"/>
      <c r="UZG1043" s="45"/>
      <c r="UZH1043" s="45"/>
      <c r="UZI1043" s="45"/>
      <c r="UZJ1043" s="45"/>
      <c r="UZK1043" s="45"/>
      <c r="UZL1043" s="45"/>
      <c r="UZM1043" s="45"/>
      <c r="UZN1043" s="45"/>
      <c r="UZO1043" s="45"/>
      <c r="UZP1043" s="45"/>
      <c r="UZQ1043" s="45"/>
      <c r="UZR1043" s="45"/>
      <c r="UZS1043" s="45"/>
      <c r="UZT1043" s="45"/>
      <c r="UZU1043" s="45"/>
      <c r="UZV1043" s="45"/>
      <c r="UZW1043" s="45"/>
      <c r="UZX1043" s="45"/>
      <c r="UZY1043" s="45"/>
      <c r="UZZ1043" s="45"/>
      <c r="VAA1043" s="45"/>
      <c r="VAB1043" s="45"/>
      <c r="VAC1043" s="45"/>
      <c r="VAD1043" s="45"/>
      <c r="VAE1043" s="45"/>
      <c r="VAF1043" s="45"/>
      <c r="VAG1043" s="45"/>
      <c r="VAH1043" s="45"/>
      <c r="VAI1043" s="45"/>
      <c r="VAJ1043" s="45"/>
      <c r="VAK1043" s="45"/>
      <c r="VAL1043" s="45"/>
      <c r="VAM1043" s="45"/>
      <c r="VAN1043" s="45"/>
      <c r="VAO1043" s="45"/>
      <c r="VAP1043" s="45"/>
      <c r="VAQ1043" s="45"/>
      <c r="VAR1043" s="45"/>
      <c r="VAS1043" s="45"/>
      <c r="VAT1043" s="45"/>
      <c r="VAU1043" s="45"/>
      <c r="VAV1043" s="45"/>
      <c r="VAW1043" s="45"/>
      <c r="VAX1043" s="45"/>
      <c r="VAY1043" s="45"/>
      <c r="VAZ1043" s="45"/>
      <c r="VBA1043" s="45"/>
      <c r="VBB1043" s="45"/>
      <c r="VBC1043" s="45"/>
      <c r="VBD1043" s="45"/>
      <c r="VBE1043" s="45"/>
      <c r="VBF1043" s="45"/>
      <c r="VBG1043" s="45"/>
      <c r="VBH1043" s="45"/>
      <c r="VBI1043" s="45"/>
      <c r="VBJ1043" s="45"/>
      <c r="VBK1043" s="45"/>
      <c r="VBL1043" s="45"/>
      <c r="VBM1043" s="45"/>
      <c r="VBN1043" s="45"/>
      <c r="VBO1043" s="45"/>
      <c r="VBP1043" s="45"/>
      <c r="VBQ1043" s="45"/>
      <c r="VBR1043" s="45"/>
      <c r="VBS1043" s="45"/>
      <c r="VBT1043" s="45"/>
      <c r="VBU1043" s="45"/>
      <c r="VBV1043" s="45"/>
      <c r="VBW1043" s="45"/>
      <c r="VBX1043" s="45"/>
      <c r="VBY1043" s="45"/>
      <c r="VBZ1043" s="45"/>
      <c r="VCA1043" s="45"/>
      <c r="VCB1043" s="45"/>
      <c r="VCC1043" s="45"/>
      <c r="VCD1043" s="45"/>
      <c r="VCE1043" s="45"/>
      <c r="VCF1043" s="45"/>
      <c r="VCG1043" s="45"/>
      <c r="VCH1043" s="45"/>
      <c r="VCI1043" s="45"/>
      <c r="VCJ1043" s="45"/>
      <c r="VCK1043" s="45"/>
      <c r="VCL1043" s="45"/>
      <c r="VCM1043" s="45"/>
      <c r="VCN1043" s="45"/>
      <c r="VCO1043" s="45"/>
      <c r="VCP1043" s="45"/>
      <c r="VCQ1043" s="45"/>
      <c r="VCR1043" s="45"/>
      <c r="VCS1043" s="45"/>
      <c r="VCT1043" s="45"/>
      <c r="VCU1043" s="45"/>
      <c r="VCV1043" s="45"/>
      <c r="VCW1043" s="45"/>
      <c r="VCX1043" s="45"/>
      <c r="VCY1043" s="45"/>
      <c r="VCZ1043" s="45"/>
      <c r="VDA1043" s="45"/>
      <c r="VDB1043" s="45"/>
      <c r="VDC1043" s="45"/>
      <c r="VDD1043" s="45"/>
      <c r="VDE1043" s="45"/>
      <c r="VDF1043" s="45"/>
      <c r="VDG1043" s="45"/>
      <c r="VDH1043" s="45"/>
      <c r="VDI1043" s="45"/>
      <c r="VDJ1043" s="45"/>
      <c r="VDK1043" s="45"/>
      <c r="VDL1043" s="45"/>
      <c r="VDM1043" s="45"/>
      <c r="VDN1043" s="45"/>
      <c r="VDO1043" s="45"/>
      <c r="VDP1043" s="45"/>
      <c r="VDQ1043" s="45"/>
      <c r="VDR1043" s="45"/>
      <c r="VDS1043" s="45"/>
      <c r="VDT1043" s="45"/>
      <c r="VDU1043" s="45"/>
      <c r="VDV1043" s="45"/>
      <c r="VDW1043" s="45"/>
      <c r="VDX1043" s="45"/>
      <c r="VDY1043" s="45"/>
      <c r="VDZ1043" s="45"/>
      <c r="VEA1043" s="45"/>
      <c r="VEB1043" s="45"/>
      <c r="VEC1043" s="45"/>
      <c r="VED1043" s="45"/>
      <c r="VEE1043" s="45"/>
      <c r="VEF1043" s="45"/>
      <c r="VEG1043" s="45"/>
      <c r="VEH1043" s="45"/>
      <c r="VEI1043" s="45"/>
      <c r="VEJ1043" s="45"/>
      <c r="VEK1043" s="45"/>
      <c r="VEL1043" s="45"/>
      <c r="VEM1043" s="45"/>
      <c r="VEN1043" s="45"/>
      <c r="VEO1043" s="45"/>
      <c r="VEP1043" s="45"/>
      <c r="VEQ1043" s="45"/>
      <c r="VER1043" s="45"/>
      <c r="VES1043" s="45"/>
      <c r="VET1043" s="45"/>
      <c r="VEU1043" s="45"/>
      <c r="VEV1043" s="45"/>
      <c r="VEW1043" s="45"/>
      <c r="VEX1043" s="45"/>
      <c r="VEY1043" s="45"/>
      <c r="VEZ1043" s="45"/>
      <c r="VFA1043" s="45"/>
      <c r="VFB1043" s="45"/>
      <c r="VFC1043" s="45"/>
      <c r="VFD1043" s="45"/>
      <c r="VFE1043" s="45"/>
      <c r="VFF1043" s="45"/>
      <c r="VFG1043" s="45"/>
      <c r="VFH1043" s="45"/>
      <c r="VFI1043" s="45"/>
      <c r="VFJ1043" s="45"/>
      <c r="VFK1043" s="45"/>
      <c r="VFL1043" s="45"/>
      <c r="VFM1043" s="45"/>
      <c r="VFN1043" s="45"/>
      <c r="VFO1043" s="45"/>
      <c r="VFP1043" s="45"/>
      <c r="VFQ1043" s="45"/>
      <c r="VFR1043" s="45"/>
      <c r="VFS1043" s="45"/>
      <c r="VFT1043" s="45"/>
      <c r="VFU1043" s="45"/>
      <c r="VFV1043" s="45"/>
      <c r="VFW1043" s="45"/>
      <c r="VFX1043" s="45"/>
      <c r="VFY1043" s="45"/>
      <c r="VFZ1043" s="45"/>
      <c r="VGA1043" s="45"/>
      <c r="VGB1043" s="45"/>
      <c r="VGC1043" s="45"/>
      <c r="VGD1043" s="45"/>
      <c r="VGE1043" s="45"/>
      <c r="VGF1043" s="45"/>
      <c r="VGG1043" s="45"/>
      <c r="VGH1043" s="45"/>
      <c r="VGI1043" s="45"/>
      <c r="VGJ1043" s="45"/>
      <c r="VGK1043" s="45"/>
      <c r="VGL1043" s="45"/>
      <c r="VGM1043" s="45"/>
      <c r="VGN1043" s="45"/>
      <c r="VGO1043" s="45"/>
      <c r="VGP1043" s="45"/>
      <c r="VGQ1043" s="45"/>
      <c r="VGR1043" s="45"/>
      <c r="VGS1043" s="45"/>
      <c r="VGT1043" s="45"/>
      <c r="VGU1043" s="45"/>
      <c r="VGV1043" s="45"/>
      <c r="VGW1043" s="45"/>
      <c r="VGX1043" s="45"/>
      <c r="VGY1043" s="45"/>
      <c r="VGZ1043" s="45"/>
      <c r="VHA1043" s="45"/>
      <c r="VHB1043" s="45"/>
      <c r="VHC1043" s="45"/>
      <c r="VHD1043" s="45"/>
      <c r="VHE1043" s="45"/>
      <c r="VHF1043" s="45"/>
      <c r="VHG1043" s="45"/>
      <c r="VHH1043" s="45"/>
      <c r="VHI1043" s="45"/>
      <c r="VHJ1043" s="45"/>
      <c r="VHK1043" s="45"/>
      <c r="VHL1043" s="45"/>
      <c r="VHM1043" s="45"/>
      <c r="VHN1043" s="45"/>
      <c r="VHO1043" s="45"/>
      <c r="VHP1043" s="45"/>
      <c r="VHQ1043" s="45"/>
      <c r="VHR1043" s="45"/>
      <c r="VHS1043" s="45"/>
      <c r="VHT1043" s="45"/>
      <c r="VHU1043" s="45"/>
      <c r="VHV1043" s="45"/>
      <c r="VHW1043" s="45"/>
      <c r="VHX1043" s="45"/>
      <c r="VHY1043" s="45"/>
      <c r="VHZ1043" s="45"/>
      <c r="VIA1043" s="45"/>
      <c r="VIB1043" s="45"/>
      <c r="VIC1043" s="45"/>
      <c r="VID1043" s="45"/>
      <c r="VIE1043" s="45"/>
      <c r="VIF1043" s="45"/>
      <c r="VIG1043" s="45"/>
      <c r="VIH1043" s="45"/>
      <c r="VII1043" s="45"/>
      <c r="VIJ1043" s="45"/>
      <c r="VIK1043" s="45"/>
      <c r="VIL1043" s="45"/>
      <c r="VIM1043" s="45"/>
      <c r="VIN1043" s="45"/>
      <c r="VIO1043" s="45"/>
      <c r="VIP1043" s="45"/>
      <c r="VIQ1043" s="45"/>
      <c r="VIR1043" s="45"/>
      <c r="VIS1043" s="45"/>
      <c r="VIT1043" s="45"/>
      <c r="VIU1043" s="45"/>
      <c r="VIV1043" s="45"/>
      <c r="VIW1043" s="45"/>
      <c r="VIX1043" s="45"/>
      <c r="VIY1043" s="45"/>
      <c r="VIZ1043" s="45"/>
      <c r="VJA1043" s="45"/>
      <c r="VJB1043" s="45"/>
      <c r="VJC1043" s="45"/>
      <c r="VJD1043" s="45"/>
      <c r="VJE1043" s="45"/>
      <c r="VJF1043" s="45"/>
      <c r="VJG1043" s="45"/>
      <c r="VJH1043" s="45"/>
      <c r="VJI1043" s="45"/>
      <c r="VJJ1043" s="45"/>
      <c r="VJK1043" s="45"/>
      <c r="VJL1043" s="45"/>
      <c r="VJM1043" s="45"/>
      <c r="VJN1043" s="45"/>
      <c r="VJO1043" s="45"/>
      <c r="VJP1043" s="45"/>
      <c r="VJQ1043" s="45"/>
      <c r="VJR1043" s="45"/>
      <c r="VJS1043" s="45"/>
      <c r="VJT1043" s="45"/>
      <c r="VJU1043" s="45"/>
      <c r="VJV1043" s="45"/>
      <c r="VJW1043" s="45"/>
      <c r="VJX1043" s="45"/>
      <c r="VJY1043" s="45"/>
      <c r="VJZ1043" s="45"/>
      <c r="VKA1043" s="45"/>
      <c r="VKB1043" s="45"/>
      <c r="VKC1043" s="45"/>
      <c r="VKD1043" s="45"/>
      <c r="VKE1043" s="45"/>
      <c r="VKF1043" s="45"/>
      <c r="VKG1043" s="45"/>
      <c r="VKH1043" s="45"/>
      <c r="VKI1043" s="45"/>
      <c r="VKJ1043" s="45"/>
      <c r="VKK1043" s="45"/>
      <c r="VKL1043" s="45"/>
      <c r="VKM1043" s="45"/>
      <c r="VKN1043" s="45"/>
      <c r="VKO1043" s="45"/>
      <c r="VKP1043" s="45"/>
      <c r="VKQ1043" s="45"/>
      <c r="VKR1043" s="45"/>
      <c r="VKS1043" s="45"/>
      <c r="VKT1043" s="45"/>
      <c r="VKU1043" s="45"/>
      <c r="VKV1043" s="45"/>
      <c r="VKW1043" s="45"/>
      <c r="VKX1043" s="45"/>
      <c r="VKY1043" s="45"/>
      <c r="VKZ1043" s="45"/>
      <c r="VLA1043" s="45"/>
      <c r="VLB1043" s="45"/>
      <c r="VLC1043" s="45"/>
      <c r="VLD1043" s="45"/>
      <c r="VLE1043" s="45"/>
      <c r="VLF1043" s="45"/>
      <c r="VLG1043" s="45"/>
      <c r="VLH1043" s="45"/>
      <c r="VLI1043" s="45"/>
      <c r="VLJ1043" s="45"/>
      <c r="VLK1043" s="45"/>
      <c r="VLL1043" s="45"/>
      <c r="VLM1043" s="45"/>
      <c r="VLN1043" s="45"/>
      <c r="VLO1043" s="45"/>
      <c r="VLP1043" s="45"/>
      <c r="VLQ1043" s="45"/>
      <c r="VLR1043" s="45"/>
      <c r="VLS1043" s="45"/>
      <c r="VLT1043" s="45"/>
      <c r="VLU1043" s="45"/>
      <c r="VLV1043" s="45"/>
      <c r="VLW1043" s="45"/>
      <c r="VLX1043" s="45"/>
      <c r="VLY1043" s="45"/>
      <c r="VLZ1043" s="45"/>
      <c r="VMA1043" s="45"/>
      <c r="VMB1043" s="45"/>
      <c r="VMC1043" s="45"/>
      <c r="VMD1043" s="45"/>
      <c r="VME1043" s="45"/>
      <c r="VMF1043" s="45"/>
      <c r="VMG1043" s="45"/>
      <c r="VMH1043" s="45"/>
      <c r="VMI1043" s="45"/>
      <c r="VMJ1043" s="45"/>
      <c r="VMK1043" s="45"/>
      <c r="VML1043" s="45"/>
      <c r="VMM1043" s="45"/>
      <c r="VMN1043" s="45"/>
      <c r="VMO1043" s="45"/>
      <c r="VMP1043" s="45"/>
      <c r="VMQ1043" s="45"/>
      <c r="VMR1043" s="45"/>
      <c r="VMS1043" s="45"/>
      <c r="VMT1043" s="45"/>
      <c r="VMU1043" s="45"/>
      <c r="VMV1043" s="45"/>
      <c r="VMW1043" s="45"/>
      <c r="VMX1043" s="45"/>
      <c r="VMY1043" s="45"/>
      <c r="VMZ1043" s="45"/>
      <c r="VNA1043" s="45"/>
      <c r="VNB1043" s="45"/>
      <c r="VNC1043" s="45"/>
      <c r="VND1043" s="45"/>
      <c r="VNE1043" s="45"/>
      <c r="VNF1043" s="45"/>
      <c r="VNG1043" s="45"/>
      <c r="VNH1043" s="45"/>
      <c r="VNI1043" s="45"/>
      <c r="VNJ1043" s="45"/>
      <c r="VNK1043" s="45"/>
      <c r="VNL1043" s="45"/>
      <c r="VNM1043" s="45"/>
      <c r="VNN1043" s="45"/>
      <c r="VNO1043" s="45"/>
      <c r="VNP1043" s="45"/>
      <c r="VNQ1043" s="45"/>
      <c r="VNR1043" s="45"/>
      <c r="VNS1043" s="45"/>
      <c r="VNT1043" s="45"/>
      <c r="VNU1043" s="45"/>
      <c r="VNV1043" s="45"/>
      <c r="VNW1043" s="45"/>
      <c r="VNX1043" s="45"/>
      <c r="VNY1043" s="45"/>
      <c r="VNZ1043" s="45"/>
      <c r="VOA1043" s="45"/>
      <c r="VOB1043" s="45"/>
      <c r="VOC1043" s="45"/>
      <c r="VOD1043" s="45"/>
      <c r="VOE1043" s="45"/>
      <c r="VOF1043" s="45"/>
      <c r="VOG1043" s="45"/>
      <c r="VOH1043" s="45"/>
      <c r="VOI1043" s="45"/>
      <c r="VOJ1043" s="45"/>
      <c r="VOK1043" s="45"/>
      <c r="VOL1043" s="45"/>
      <c r="VOM1043" s="45"/>
      <c r="VON1043" s="45"/>
      <c r="VOO1043" s="45"/>
      <c r="VOP1043" s="45"/>
      <c r="VOQ1043" s="45"/>
      <c r="VOR1043" s="45"/>
      <c r="VOS1043" s="45"/>
      <c r="VOT1043" s="45"/>
      <c r="VOU1043" s="45"/>
      <c r="VOV1043" s="45"/>
      <c r="VOW1043" s="45"/>
      <c r="VOX1043" s="45"/>
      <c r="VOY1043" s="45"/>
      <c r="VOZ1043" s="45"/>
      <c r="VPA1043" s="45"/>
      <c r="VPB1043" s="45"/>
      <c r="VPC1043" s="45"/>
      <c r="VPD1043" s="45"/>
      <c r="VPE1043" s="45"/>
      <c r="VPF1043" s="45"/>
      <c r="VPG1043" s="45"/>
      <c r="VPH1043" s="45"/>
      <c r="VPI1043" s="45"/>
      <c r="VPJ1043" s="45"/>
      <c r="VPK1043" s="45"/>
      <c r="VPL1043" s="45"/>
      <c r="VPM1043" s="45"/>
      <c r="VPN1043" s="45"/>
      <c r="VPO1043" s="45"/>
      <c r="VPP1043" s="45"/>
      <c r="VPQ1043" s="45"/>
      <c r="VPR1043" s="45"/>
      <c r="VPS1043" s="45"/>
      <c r="VPT1043" s="45"/>
      <c r="VPU1043" s="45"/>
      <c r="VPV1043" s="45"/>
      <c r="VPW1043" s="45"/>
      <c r="VPX1043" s="45"/>
      <c r="VPY1043" s="45"/>
      <c r="VPZ1043" s="45"/>
      <c r="VQA1043" s="45"/>
      <c r="VQB1043" s="45"/>
      <c r="VQC1043" s="45"/>
      <c r="VQD1043" s="45"/>
      <c r="VQE1043" s="45"/>
      <c r="VQF1043" s="45"/>
      <c r="VQG1043" s="45"/>
      <c r="VQH1043" s="45"/>
      <c r="VQI1043" s="45"/>
      <c r="VQJ1043" s="45"/>
      <c r="VQK1043" s="45"/>
      <c r="VQL1043" s="45"/>
      <c r="VQM1043" s="45"/>
      <c r="VQN1043" s="45"/>
      <c r="VQO1043" s="45"/>
      <c r="VQP1043" s="45"/>
      <c r="VQQ1043" s="45"/>
      <c r="VQR1043" s="45"/>
      <c r="VQS1043" s="45"/>
      <c r="VQT1043" s="45"/>
      <c r="VQU1043" s="45"/>
      <c r="VQV1043" s="45"/>
      <c r="VQW1043" s="45"/>
      <c r="VQX1043" s="45"/>
      <c r="VQY1043" s="45"/>
      <c r="VQZ1043" s="45"/>
      <c r="VRA1043" s="45"/>
      <c r="VRB1043" s="45"/>
      <c r="VRC1043" s="45"/>
      <c r="VRD1043" s="45"/>
      <c r="VRE1043" s="45"/>
      <c r="VRF1043" s="45"/>
      <c r="VRG1043" s="45"/>
      <c r="VRH1043" s="45"/>
      <c r="VRI1043" s="45"/>
      <c r="VRJ1043" s="45"/>
      <c r="VRK1043" s="45"/>
      <c r="VRL1043" s="45"/>
      <c r="VRM1043" s="45"/>
      <c r="VRN1043" s="45"/>
      <c r="VRO1043" s="45"/>
      <c r="VRP1043" s="45"/>
      <c r="VRQ1043" s="45"/>
      <c r="VRR1043" s="45"/>
      <c r="VRS1043" s="45"/>
      <c r="VRT1043" s="45"/>
      <c r="VRU1043" s="45"/>
      <c r="VRV1043" s="45"/>
      <c r="VRW1043" s="45"/>
      <c r="VRX1043" s="45"/>
      <c r="VRY1043" s="45"/>
      <c r="VRZ1043" s="45"/>
      <c r="VSA1043" s="45"/>
      <c r="VSB1043" s="45"/>
      <c r="VSC1043" s="45"/>
      <c r="VSD1043" s="45"/>
      <c r="VSE1043" s="45"/>
      <c r="VSF1043" s="45"/>
      <c r="VSG1043" s="45"/>
      <c r="VSH1043" s="45"/>
      <c r="VSI1043" s="45"/>
      <c r="VSJ1043" s="45"/>
      <c r="VSK1043" s="45"/>
      <c r="VSL1043" s="45"/>
      <c r="VSM1043" s="45"/>
      <c r="VSN1043" s="45"/>
      <c r="VSO1043" s="45"/>
      <c r="VSP1043" s="45"/>
      <c r="VSQ1043" s="45"/>
      <c r="VSR1043" s="45"/>
      <c r="VSS1043" s="45"/>
      <c r="VST1043" s="45"/>
      <c r="VSU1043" s="45"/>
      <c r="VSV1043" s="45"/>
      <c r="VSW1043" s="45"/>
      <c r="VSX1043" s="45"/>
      <c r="VSY1043" s="45"/>
      <c r="VSZ1043" s="45"/>
      <c r="VTA1043" s="45"/>
      <c r="VTB1043" s="45"/>
      <c r="VTC1043" s="45"/>
      <c r="VTD1043" s="45"/>
      <c r="VTE1043" s="45"/>
      <c r="VTF1043" s="45"/>
      <c r="VTG1043" s="45"/>
      <c r="VTH1043" s="45"/>
      <c r="VTI1043" s="45"/>
      <c r="VTJ1043" s="45"/>
      <c r="VTK1043" s="45"/>
      <c r="VTL1043" s="45"/>
      <c r="VTM1043" s="45"/>
      <c r="VTN1043" s="45"/>
      <c r="VTO1043" s="45"/>
      <c r="VTP1043" s="45"/>
      <c r="VTQ1043" s="45"/>
      <c r="VTR1043" s="45"/>
      <c r="VTS1043" s="45"/>
      <c r="VTT1043" s="45"/>
      <c r="VTU1043" s="45"/>
      <c r="VTV1043" s="45"/>
      <c r="VTW1043" s="45"/>
      <c r="VTX1043" s="45"/>
      <c r="VTY1043" s="45"/>
      <c r="VTZ1043" s="45"/>
      <c r="VUA1043" s="45"/>
      <c r="VUB1043" s="45"/>
      <c r="VUC1043" s="45"/>
      <c r="VUD1043" s="45"/>
      <c r="VUE1043" s="45"/>
      <c r="VUF1043" s="45"/>
      <c r="VUG1043" s="45"/>
      <c r="VUH1043" s="45"/>
      <c r="VUI1043" s="45"/>
      <c r="VUJ1043" s="45"/>
      <c r="VUK1043" s="45"/>
      <c r="VUL1043" s="45"/>
      <c r="VUM1043" s="45"/>
      <c r="VUN1043" s="45"/>
      <c r="VUO1043" s="45"/>
      <c r="VUP1043" s="45"/>
      <c r="VUQ1043" s="45"/>
      <c r="VUR1043" s="45"/>
      <c r="VUS1043" s="45"/>
      <c r="VUT1043" s="45"/>
      <c r="VUU1043" s="45"/>
      <c r="VUV1043" s="45"/>
      <c r="VUW1043" s="45"/>
      <c r="VUX1043" s="45"/>
      <c r="VUY1043" s="45"/>
      <c r="VUZ1043" s="45"/>
      <c r="VVA1043" s="45"/>
      <c r="VVB1043" s="45"/>
      <c r="VVC1043" s="45"/>
      <c r="VVD1043" s="45"/>
      <c r="VVE1043" s="45"/>
      <c r="VVF1043" s="45"/>
      <c r="VVG1043" s="45"/>
      <c r="VVH1043" s="45"/>
      <c r="VVI1043" s="45"/>
      <c r="VVJ1043" s="45"/>
      <c r="VVK1043" s="45"/>
      <c r="VVL1043" s="45"/>
      <c r="VVM1043" s="45"/>
      <c r="VVN1043" s="45"/>
      <c r="VVO1043" s="45"/>
      <c r="VVP1043" s="45"/>
      <c r="VVQ1043" s="45"/>
      <c r="VVR1043" s="45"/>
      <c r="VVS1043" s="45"/>
      <c r="VVT1043" s="45"/>
      <c r="VVU1043" s="45"/>
      <c r="VVV1043" s="45"/>
      <c r="VVW1043" s="45"/>
      <c r="VVX1043" s="45"/>
      <c r="VVY1043" s="45"/>
      <c r="VVZ1043" s="45"/>
      <c r="VWA1043" s="45"/>
      <c r="VWB1043" s="45"/>
      <c r="VWC1043" s="45"/>
      <c r="VWD1043" s="45"/>
      <c r="VWE1043" s="45"/>
      <c r="VWF1043" s="45"/>
      <c r="VWG1043" s="45"/>
      <c r="VWH1043" s="45"/>
      <c r="VWI1043" s="45"/>
      <c r="VWJ1043" s="45"/>
      <c r="VWK1043" s="45"/>
      <c r="VWL1043" s="45"/>
      <c r="VWM1043" s="45"/>
      <c r="VWN1043" s="45"/>
      <c r="VWO1043" s="45"/>
      <c r="VWP1043" s="45"/>
      <c r="VWQ1043" s="45"/>
      <c r="VWR1043" s="45"/>
      <c r="VWS1043" s="45"/>
      <c r="VWT1043" s="45"/>
      <c r="VWU1043" s="45"/>
      <c r="VWV1043" s="45"/>
      <c r="VWW1043" s="45"/>
      <c r="VWX1043" s="45"/>
      <c r="VWY1043" s="45"/>
      <c r="VWZ1043" s="45"/>
      <c r="VXA1043" s="45"/>
      <c r="VXB1043" s="45"/>
      <c r="VXC1043" s="45"/>
      <c r="VXD1043" s="45"/>
      <c r="VXE1043" s="45"/>
      <c r="VXF1043" s="45"/>
      <c r="VXG1043" s="45"/>
      <c r="VXH1043" s="45"/>
      <c r="VXI1043" s="45"/>
      <c r="VXJ1043" s="45"/>
      <c r="VXK1043" s="45"/>
      <c r="VXL1043" s="45"/>
      <c r="VXM1043" s="45"/>
      <c r="VXN1043" s="45"/>
      <c r="VXO1043" s="45"/>
      <c r="VXP1043" s="45"/>
      <c r="VXQ1043" s="45"/>
      <c r="VXR1043" s="45"/>
      <c r="VXS1043" s="45"/>
      <c r="VXT1043" s="45"/>
      <c r="VXU1043" s="45"/>
      <c r="VXV1043" s="45"/>
      <c r="VXW1043" s="45"/>
      <c r="VXX1043" s="45"/>
      <c r="VXY1043" s="45"/>
      <c r="VXZ1043" s="45"/>
      <c r="VYA1043" s="45"/>
      <c r="VYB1043" s="45"/>
      <c r="VYC1043" s="45"/>
      <c r="VYD1043" s="45"/>
      <c r="VYE1043" s="45"/>
      <c r="VYF1043" s="45"/>
      <c r="VYG1043" s="45"/>
      <c r="VYH1043" s="45"/>
      <c r="VYI1043" s="45"/>
      <c r="VYJ1043" s="45"/>
      <c r="VYK1043" s="45"/>
      <c r="VYL1043" s="45"/>
      <c r="VYM1043" s="45"/>
      <c r="VYN1043" s="45"/>
      <c r="VYO1043" s="45"/>
      <c r="VYP1043" s="45"/>
      <c r="VYQ1043" s="45"/>
      <c r="VYR1043" s="45"/>
      <c r="VYS1043" s="45"/>
      <c r="VYT1043" s="45"/>
      <c r="VYU1043" s="45"/>
      <c r="VYV1043" s="45"/>
      <c r="VYW1043" s="45"/>
      <c r="VYX1043" s="45"/>
      <c r="VYY1043" s="45"/>
      <c r="VYZ1043" s="45"/>
      <c r="VZA1043" s="45"/>
      <c r="VZB1043" s="45"/>
      <c r="VZC1043" s="45"/>
      <c r="VZD1043" s="45"/>
      <c r="VZE1043" s="45"/>
      <c r="VZF1043" s="45"/>
      <c r="VZG1043" s="45"/>
      <c r="VZH1043" s="45"/>
      <c r="VZI1043" s="45"/>
      <c r="VZJ1043" s="45"/>
      <c r="VZK1043" s="45"/>
      <c r="VZL1043" s="45"/>
      <c r="VZM1043" s="45"/>
      <c r="VZN1043" s="45"/>
      <c r="VZO1043" s="45"/>
      <c r="VZP1043" s="45"/>
      <c r="VZQ1043" s="45"/>
      <c r="VZR1043" s="45"/>
      <c r="VZS1043" s="45"/>
      <c r="VZT1043" s="45"/>
      <c r="VZU1043" s="45"/>
      <c r="VZV1043" s="45"/>
      <c r="VZW1043" s="45"/>
      <c r="VZX1043" s="45"/>
      <c r="VZY1043" s="45"/>
      <c r="VZZ1043" s="45"/>
      <c r="WAA1043" s="45"/>
      <c r="WAB1043" s="45"/>
      <c r="WAC1043" s="45"/>
      <c r="WAD1043" s="45"/>
      <c r="WAE1043" s="45"/>
      <c r="WAF1043" s="45"/>
      <c r="WAG1043" s="45"/>
      <c r="WAH1043" s="45"/>
      <c r="WAI1043" s="45"/>
      <c r="WAJ1043" s="45"/>
      <c r="WAK1043" s="45"/>
      <c r="WAL1043" s="45"/>
      <c r="WAM1043" s="45"/>
      <c r="WAN1043" s="45"/>
      <c r="WAO1043" s="45"/>
      <c r="WAP1043" s="45"/>
      <c r="WAQ1043" s="45"/>
      <c r="WAR1043" s="45"/>
      <c r="WAS1043" s="45"/>
      <c r="WAT1043" s="45"/>
      <c r="WAU1043" s="45"/>
      <c r="WAV1043" s="45"/>
      <c r="WAW1043" s="45"/>
      <c r="WAX1043" s="45"/>
      <c r="WAY1043" s="45"/>
      <c r="WAZ1043" s="45"/>
      <c r="WBA1043" s="45"/>
      <c r="WBB1043" s="45"/>
      <c r="WBC1043" s="45"/>
      <c r="WBD1043" s="45"/>
      <c r="WBE1043" s="45"/>
      <c r="WBF1043" s="45"/>
      <c r="WBG1043" s="45"/>
      <c r="WBH1043" s="45"/>
      <c r="WBI1043" s="45"/>
      <c r="WBJ1043" s="45"/>
      <c r="WBK1043" s="45"/>
      <c r="WBL1043" s="45"/>
      <c r="WBM1043" s="45"/>
      <c r="WBN1043" s="45"/>
      <c r="WBO1043" s="45"/>
      <c r="WBP1043" s="45"/>
      <c r="WBQ1043" s="45"/>
      <c r="WBR1043" s="45"/>
      <c r="WBS1043" s="45"/>
      <c r="WBT1043" s="45"/>
      <c r="WBU1043" s="45"/>
      <c r="WBV1043" s="45"/>
      <c r="WBW1043" s="45"/>
      <c r="WBX1043" s="45"/>
      <c r="WBY1043" s="45"/>
      <c r="WBZ1043" s="45"/>
      <c r="WCA1043" s="45"/>
      <c r="WCB1043" s="45"/>
      <c r="WCC1043" s="45"/>
      <c r="WCD1043" s="45"/>
      <c r="WCE1043" s="45"/>
      <c r="WCF1043" s="45"/>
      <c r="WCG1043" s="45"/>
      <c r="WCH1043" s="45"/>
      <c r="WCI1043" s="45"/>
      <c r="WCJ1043" s="45"/>
      <c r="WCK1043" s="45"/>
      <c r="WCL1043" s="45"/>
      <c r="WCM1043" s="45"/>
      <c r="WCN1043" s="45"/>
      <c r="WCO1043" s="45"/>
      <c r="WCP1043" s="45"/>
      <c r="WCQ1043" s="45"/>
      <c r="WCR1043" s="45"/>
      <c r="WCS1043" s="45"/>
      <c r="WCT1043" s="45"/>
      <c r="WCU1043" s="45"/>
      <c r="WCV1043" s="45"/>
      <c r="WCW1043" s="45"/>
      <c r="WCX1043" s="45"/>
      <c r="WCY1043" s="45"/>
      <c r="WCZ1043" s="45"/>
      <c r="WDA1043" s="45"/>
      <c r="WDB1043" s="45"/>
      <c r="WDC1043" s="45"/>
      <c r="WDD1043" s="45"/>
      <c r="WDE1043" s="45"/>
      <c r="WDF1043" s="45"/>
      <c r="WDG1043" s="45"/>
      <c r="WDH1043" s="45"/>
      <c r="WDI1043" s="45"/>
      <c r="WDJ1043" s="45"/>
      <c r="WDK1043" s="45"/>
      <c r="WDL1043" s="45"/>
      <c r="WDM1043" s="45"/>
      <c r="WDN1043" s="45"/>
      <c r="WDO1043" s="45"/>
      <c r="WDP1043" s="45"/>
      <c r="WDQ1043" s="45"/>
      <c r="WDR1043" s="45"/>
      <c r="WDS1043" s="45"/>
      <c r="WDT1043" s="45"/>
      <c r="WDU1043" s="45"/>
      <c r="WDV1043" s="45"/>
      <c r="WDW1043" s="45"/>
      <c r="WDX1043" s="45"/>
      <c r="WDY1043" s="45"/>
      <c r="WDZ1043" s="45"/>
      <c r="WEA1043" s="45"/>
      <c r="WEB1043" s="45"/>
      <c r="WEC1043" s="45"/>
      <c r="WED1043" s="45"/>
      <c r="WEE1043" s="45"/>
      <c r="WEF1043" s="45"/>
      <c r="WEG1043" s="45"/>
      <c r="WEH1043" s="45"/>
      <c r="WEI1043" s="45"/>
      <c r="WEJ1043" s="45"/>
      <c r="WEK1043" s="45"/>
      <c r="WEL1043" s="45"/>
      <c r="WEM1043" s="45"/>
      <c r="WEN1043" s="45"/>
      <c r="WEO1043" s="45"/>
      <c r="WEP1043" s="45"/>
      <c r="WEQ1043" s="45"/>
      <c r="WER1043" s="45"/>
      <c r="WES1043" s="45"/>
      <c r="WET1043" s="45"/>
      <c r="WEU1043" s="45"/>
      <c r="WEV1043" s="45"/>
      <c r="WEW1043" s="45"/>
      <c r="WEX1043" s="45"/>
      <c r="WEY1043" s="45"/>
      <c r="WEZ1043" s="45"/>
      <c r="WFA1043" s="45"/>
      <c r="WFB1043" s="45"/>
      <c r="WFC1043" s="45"/>
      <c r="WFD1043" s="45"/>
      <c r="WFE1043" s="45"/>
      <c r="WFF1043" s="45"/>
      <c r="WFG1043" s="45"/>
      <c r="WFH1043" s="45"/>
      <c r="WFI1043" s="45"/>
      <c r="WFJ1043" s="45"/>
      <c r="WFK1043" s="45"/>
      <c r="WFL1043" s="45"/>
      <c r="WFM1043" s="45"/>
      <c r="WFN1043" s="45"/>
      <c r="WFO1043" s="45"/>
      <c r="WFP1043" s="45"/>
      <c r="WFQ1043" s="45"/>
      <c r="WFR1043" s="45"/>
      <c r="WFS1043" s="45"/>
      <c r="WFT1043" s="45"/>
      <c r="WFU1043" s="45"/>
      <c r="WFV1043" s="45"/>
      <c r="WFW1043" s="45"/>
      <c r="WFX1043" s="45"/>
      <c r="WFY1043" s="45"/>
      <c r="WFZ1043" s="45"/>
      <c r="WGA1043" s="45"/>
      <c r="WGB1043" s="45"/>
      <c r="WGC1043" s="45"/>
      <c r="WGD1043" s="45"/>
      <c r="WGE1043" s="45"/>
      <c r="WGF1043" s="45"/>
      <c r="WGG1043" s="45"/>
      <c r="WGH1043" s="45"/>
      <c r="WGI1043" s="45"/>
      <c r="WGJ1043" s="45"/>
      <c r="WGK1043" s="45"/>
      <c r="WGL1043" s="45"/>
      <c r="WGM1043" s="45"/>
      <c r="WGN1043" s="45"/>
      <c r="WGO1043" s="45"/>
      <c r="WGP1043" s="45"/>
      <c r="WGQ1043" s="45"/>
      <c r="WGR1043" s="45"/>
      <c r="WGS1043" s="45"/>
      <c r="WGT1043" s="45"/>
      <c r="WGU1043" s="45"/>
      <c r="WGV1043" s="45"/>
      <c r="WGW1043" s="45"/>
      <c r="WGX1043" s="45"/>
      <c r="WGY1043" s="45"/>
      <c r="WGZ1043" s="45"/>
      <c r="WHA1043" s="45"/>
      <c r="WHB1043" s="45"/>
      <c r="WHC1043" s="45"/>
      <c r="WHD1043" s="45"/>
      <c r="WHE1043" s="45"/>
      <c r="WHF1043" s="45"/>
      <c r="WHG1043" s="45"/>
      <c r="WHH1043" s="45"/>
      <c r="WHI1043" s="45"/>
      <c r="WHJ1043" s="45"/>
      <c r="WHK1043" s="45"/>
      <c r="WHL1043" s="45"/>
      <c r="WHM1043" s="45"/>
      <c r="WHN1043" s="45"/>
      <c r="WHO1043" s="45"/>
      <c r="WHP1043" s="45"/>
      <c r="WHQ1043" s="45"/>
      <c r="WHR1043" s="45"/>
      <c r="WHS1043" s="45"/>
      <c r="WHT1043" s="45"/>
      <c r="WHU1043" s="45"/>
      <c r="WHV1043" s="45"/>
      <c r="WHW1043" s="45"/>
      <c r="WHX1043" s="45"/>
      <c r="WHY1043" s="45"/>
      <c r="WHZ1043" s="45"/>
      <c r="WIA1043" s="45"/>
      <c r="WIB1043" s="45"/>
      <c r="WIC1043" s="45"/>
      <c r="WID1043" s="45"/>
      <c r="WIE1043" s="45"/>
      <c r="WIF1043" s="45"/>
      <c r="WIG1043" s="45"/>
      <c r="WIH1043" s="45"/>
      <c r="WII1043" s="45"/>
      <c r="WIJ1043" s="45"/>
      <c r="WIK1043" s="45"/>
      <c r="WIL1043" s="45"/>
      <c r="WIM1043" s="45"/>
      <c r="WIN1043" s="45"/>
      <c r="WIO1043" s="45"/>
      <c r="WIP1043" s="45"/>
      <c r="WIQ1043" s="45"/>
      <c r="WIR1043" s="45"/>
      <c r="WIS1043" s="45"/>
      <c r="WIT1043" s="45"/>
      <c r="WIU1043" s="45"/>
      <c r="WIV1043" s="45"/>
      <c r="WIW1043" s="45"/>
      <c r="WIX1043" s="45"/>
      <c r="WIY1043" s="45"/>
      <c r="WIZ1043" s="45"/>
      <c r="WJA1043" s="45"/>
      <c r="WJB1043" s="45"/>
      <c r="WJC1043" s="45"/>
      <c r="WJD1043" s="45"/>
      <c r="WJE1043" s="45"/>
      <c r="WJF1043" s="45"/>
      <c r="WJG1043" s="45"/>
      <c r="WJH1043" s="45"/>
      <c r="WJI1043" s="45"/>
      <c r="WJJ1043" s="45"/>
      <c r="WJK1043" s="45"/>
      <c r="WJL1043" s="45"/>
      <c r="WJM1043" s="45"/>
      <c r="WJN1043" s="45"/>
      <c r="WJO1043" s="45"/>
      <c r="WJP1043" s="45"/>
      <c r="WJQ1043" s="45"/>
      <c r="WJR1043" s="45"/>
      <c r="WJS1043" s="45"/>
      <c r="WJT1043" s="45"/>
      <c r="WJU1043" s="45"/>
      <c r="WJV1043" s="45"/>
      <c r="WJW1043" s="45"/>
      <c r="WJX1043" s="45"/>
      <c r="WJY1043" s="45"/>
      <c r="WJZ1043" s="45"/>
      <c r="WKA1043" s="45"/>
      <c r="WKB1043" s="45"/>
      <c r="WKC1043" s="45"/>
      <c r="WKD1043" s="45"/>
      <c r="WKE1043" s="45"/>
      <c r="WKF1043" s="45"/>
      <c r="WKG1043" s="45"/>
      <c r="WKH1043" s="45"/>
      <c r="WKI1043" s="45"/>
      <c r="WKJ1043" s="45"/>
      <c r="WKK1043" s="45"/>
      <c r="WKL1043" s="45"/>
      <c r="WKM1043" s="45"/>
      <c r="WKN1043" s="45"/>
      <c r="WKO1043" s="45"/>
      <c r="WKP1043" s="45"/>
      <c r="WKQ1043" s="45"/>
      <c r="WKR1043" s="45"/>
      <c r="WKS1043" s="45"/>
      <c r="WKT1043" s="45"/>
      <c r="WKU1043" s="45"/>
      <c r="WKV1043" s="45"/>
      <c r="WKW1043" s="45"/>
      <c r="WKX1043" s="45"/>
      <c r="WKY1043" s="45"/>
      <c r="WKZ1043" s="45"/>
      <c r="WLA1043" s="45"/>
      <c r="WLB1043" s="45"/>
      <c r="WLC1043" s="45"/>
      <c r="WLD1043" s="45"/>
      <c r="WLE1043" s="45"/>
      <c r="WLF1043" s="45"/>
      <c r="WLG1043" s="45"/>
      <c r="WLH1043" s="45"/>
      <c r="WLI1043" s="45"/>
      <c r="WLJ1043" s="45"/>
      <c r="WLK1043" s="45"/>
      <c r="WLL1043" s="45"/>
      <c r="WLM1043" s="45"/>
      <c r="WLN1043" s="45"/>
      <c r="WLO1043" s="45"/>
      <c r="WLP1043" s="45"/>
      <c r="WLQ1043" s="45"/>
      <c r="WLR1043" s="45"/>
      <c r="WLS1043" s="45"/>
      <c r="WLT1043" s="45"/>
      <c r="WLU1043" s="45"/>
      <c r="WLV1043" s="45"/>
      <c r="WLW1043" s="45"/>
      <c r="WLX1043" s="45"/>
      <c r="WLY1043" s="45"/>
      <c r="WLZ1043" s="45"/>
      <c r="WMA1043" s="45"/>
      <c r="WMB1043" s="45"/>
      <c r="WMC1043" s="45"/>
      <c r="WMD1043" s="45"/>
      <c r="WME1043" s="45"/>
      <c r="WMF1043" s="45"/>
      <c r="WMG1043" s="45"/>
      <c r="WMH1043" s="45"/>
      <c r="WMI1043" s="45"/>
      <c r="WMJ1043" s="45"/>
      <c r="WMK1043" s="45"/>
      <c r="WML1043" s="45"/>
      <c r="WMM1043" s="45"/>
      <c r="WMN1043" s="45"/>
      <c r="WMO1043" s="45"/>
      <c r="WMP1043" s="45"/>
      <c r="WMQ1043" s="45"/>
      <c r="WMR1043" s="45"/>
      <c r="WMS1043" s="45"/>
      <c r="WMT1043" s="45"/>
      <c r="WMU1043" s="45"/>
      <c r="WMV1043" s="45"/>
      <c r="WMW1043" s="45"/>
      <c r="WMX1043" s="45"/>
      <c r="WMY1043" s="45"/>
      <c r="WMZ1043" s="45"/>
      <c r="WNA1043" s="45"/>
      <c r="WNB1043" s="45"/>
      <c r="WNC1043" s="45"/>
      <c r="WND1043" s="45"/>
      <c r="WNE1043" s="45"/>
      <c r="WNF1043" s="45"/>
      <c r="WNG1043" s="45"/>
      <c r="WNH1043" s="45"/>
      <c r="WNI1043" s="45"/>
      <c r="WNJ1043" s="45"/>
      <c r="WNK1043" s="45"/>
      <c r="WNL1043" s="45"/>
      <c r="WNM1043" s="45"/>
      <c r="WNN1043" s="45"/>
      <c r="WNO1043" s="45"/>
      <c r="WNP1043" s="45"/>
      <c r="WNQ1043" s="45"/>
      <c r="WNR1043" s="45"/>
      <c r="WNS1043" s="45"/>
      <c r="WNT1043" s="45"/>
      <c r="WNU1043" s="45"/>
      <c r="WNV1043" s="45"/>
      <c r="WNW1043" s="45"/>
      <c r="WNX1043" s="45"/>
      <c r="WNY1043" s="45"/>
      <c r="WNZ1043" s="45"/>
      <c r="WOA1043" s="45"/>
      <c r="WOB1043" s="45"/>
      <c r="WOC1043" s="45"/>
      <c r="WOD1043" s="45"/>
      <c r="WOE1043" s="45"/>
      <c r="WOF1043" s="45"/>
      <c r="WOG1043" s="45"/>
      <c r="WOH1043" s="45"/>
      <c r="WOI1043" s="45"/>
      <c r="WOJ1043" s="45"/>
      <c r="WOK1043" s="45"/>
      <c r="WOL1043" s="45"/>
      <c r="WOM1043" s="45"/>
      <c r="WON1043" s="45"/>
      <c r="WOO1043" s="45"/>
      <c r="WOP1043" s="45"/>
      <c r="WOQ1043" s="45"/>
      <c r="WOR1043" s="45"/>
      <c r="WOS1043" s="45"/>
      <c r="WOT1043" s="45"/>
      <c r="WOU1043" s="45"/>
      <c r="WOV1043" s="45"/>
      <c r="WOW1043" s="45"/>
      <c r="WOX1043" s="45"/>
      <c r="WOY1043" s="45"/>
      <c r="WOZ1043" s="45"/>
      <c r="WPA1043" s="45"/>
      <c r="WPB1043" s="45"/>
      <c r="WPC1043" s="45"/>
      <c r="WPD1043" s="45"/>
      <c r="WPE1043" s="45"/>
      <c r="WPF1043" s="45"/>
      <c r="WPG1043" s="45"/>
      <c r="WPH1043" s="45"/>
      <c r="WPI1043" s="45"/>
      <c r="WPJ1043" s="45"/>
      <c r="WPK1043" s="45"/>
      <c r="WPL1043" s="45"/>
      <c r="WPM1043" s="45"/>
      <c r="WPN1043" s="45"/>
      <c r="WPO1043" s="45"/>
      <c r="WPP1043" s="45"/>
      <c r="WPQ1043" s="45"/>
      <c r="WPR1043" s="45"/>
      <c r="WPS1043" s="45"/>
      <c r="WPT1043" s="45"/>
      <c r="WPU1043" s="45"/>
      <c r="WPV1043" s="45"/>
      <c r="WPW1043" s="45"/>
      <c r="WPX1043" s="45"/>
      <c r="WPY1043" s="45"/>
      <c r="WPZ1043" s="45"/>
      <c r="WQA1043" s="45"/>
      <c r="WQB1043" s="45"/>
      <c r="WQC1043" s="45"/>
      <c r="WQD1043" s="45"/>
      <c r="WQE1043" s="45"/>
      <c r="WQF1043" s="45"/>
      <c r="WQG1043" s="45"/>
      <c r="WQH1043" s="45"/>
      <c r="WQI1043" s="45"/>
      <c r="WQJ1043" s="45"/>
      <c r="WQK1043" s="45"/>
      <c r="WQL1043" s="45"/>
      <c r="WQM1043" s="45"/>
      <c r="WQN1043" s="45"/>
      <c r="WQO1043" s="45"/>
      <c r="WQP1043" s="45"/>
      <c r="WQQ1043" s="45"/>
      <c r="WQR1043" s="45"/>
      <c r="WQS1043" s="45"/>
      <c r="WQT1043" s="45"/>
      <c r="WQU1043" s="45"/>
      <c r="WQV1043" s="45"/>
      <c r="WQW1043" s="45"/>
      <c r="WQX1043" s="45"/>
      <c r="WQY1043" s="45"/>
      <c r="WQZ1043" s="45"/>
      <c r="WRA1043" s="45"/>
      <c r="WRB1043" s="45"/>
      <c r="WRC1043" s="45"/>
      <c r="WRD1043" s="45"/>
      <c r="WRE1043" s="45"/>
      <c r="WRF1043" s="45"/>
      <c r="WRG1043" s="45"/>
      <c r="WRH1043" s="45"/>
      <c r="WRI1043" s="45"/>
      <c r="WRJ1043" s="45"/>
      <c r="WRK1043" s="45"/>
      <c r="WRL1043" s="45"/>
      <c r="WRM1043" s="45"/>
      <c r="WRN1043" s="45"/>
      <c r="WRO1043" s="45"/>
      <c r="WRP1043" s="45"/>
      <c r="WRQ1043" s="45"/>
      <c r="WRR1043" s="45"/>
      <c r="WRS1043" s="45"/>
      <c r="WRT1043" s="45"/>
      <c r="WRU1043" s="45"/>
      <c r="WRV1043" s="45"/>
      <c r="WRW1043" s="45"/>
      <c r="WRX1043" s="45"/>
      <c r="WRY1043" s="45"/>
      <c r="WRZ1043" s="45"/>
      <c r="WSA1043" s="45"/>
      <c r="WSB1043" s="45"/>
      <c r="WSC1043" s="45"/>
      <c r="WSD1043" s="45"/>
      <c r="WSE1043" s="45"/>
      <c r="WSF1043" s="45"/>
      <c r="WSG1043" s="45"/>
      <c r="WSH1043" s="45"/>
      <c r="WSI1043" s="45"/>
      <c r="WSJ1043" s="45"/>
      <c r="WSK1043" s="45"/>
      <c r="WSL1043" s="45"/>
      <c r="WSM1043" s="45"/>
      <c r="WSN1043" s="45"/>
      <c r="WSO1043" s="45"/>
      <c r="WSP1043" s="45"/>
      <c r="WSQ1043" s="45"/>
      <c r="WSR1043" s="45"/>
      <c r="WSS1043" s="45"/>
      <c r="WST1043" s="45"/>
      <c r="WSU1043" s="45"/>
      <c r="WSV1043" s="45"/>
      <c r="WSW1043" s="45"/>
      <c r="WSX1043" s="45"/>
      <c r="WSY1043" s="45"/>
      <c r="WSZ1043" s="45"/>
      <c r="WTA1043" s="45"/>
      <c r="WTB1043" s="45"/>
      <c r="WTC1043" s="45"/>
      <c r="WTD1043" s="45"/>
      <c r="WTE1043" s="45"/>
      <c r="WTF1043" s="45"/>
      <c r="WTG1043" s="45"/>
      <c r="WTH1043" s="45"/>
      <c r="WTI1043" s="45"/>
      <c r="WTJ1043" s="45"/>
      <c r="WTK1043" s="45"/>
      <c r="WTL1043" s="45"/>
      <c r="WTM1043" s="45"/>
      <c r="WTN1043" s="45"/>
      <c r="WTO1043" s="45"/>
      <c r="WTP1043" s="45"/>
      <c r="WTQ1043" s="45"/>
      <c r="WTR1043" s="45"/>
      <c r="WTS1043" s="45"/>
      <c r="WTT1043" s="45"/>
      <c r="WTU1043" s="45"/>
      <c r="WTV1043" s="45"/>
      <c r="WTW1043" s="45"/>
      <c r="WTX1043" s="45"/>
      <c r="WTY1043" s="45"/>
      <c r="WTZ1043" s="45"/>
      <c r="WUA1043" s="45"/>
      <c r="WUB1043" s="45"/>
      <c r="WUC1043" s="45"/>
      <c r="WUD1043" s="45"/>
      <c r="WUE1043" s="45"/>
      <c r="WUF1043" s="45"/>
      <c r="WUG1043" s="45"/>
      <c r="WUH1043" s="45"/>
      <c r="WUI1043" s="45"/>
      <c r="WUJ1043" s="45"/>
      <c r="WUK1043" s="45"/>
      <c r="WUL1043" s="45"/>
      <c r="WUM1043" s="45"/>
      <c r="WUN1043" s="45"/>
      <c r="WUO1043" s="45"/>
      <c r="WUP1043" s="45"/>
      <c r="WUQ1043" s="45"/>
      <c r="WUR1043" s="45"/>
      <c r="WUS1043" s="45"/>
      <c r="WUT1043" s="45"/>
      <c r="WUU1043" s="45"/>
      <c r="WUV1043" s="45"/>
      <c r="WUW1043" s="45"/>
      <c r="WUX1043" s="45"/>
      <c r="WUY1043" s="45"/>
      <c r="WUZ1043" s="45"/>
      <c r="WVA1043" s="45"/>
      <c r="WVB1043" s="45"/>
      <c r="WVC1043" s="45"/>
      <c r="WVD1043" s="45"/>
      <c r="WVE1043" s="45"/>
      <c r="WVF1043" s="45"/>
      <c r="WVG1043" s="45"/>
      <c r="WVH1043" s="45"/>
      <c r="WVI1043" s="45"/>
      <c r="WVJ1043" s="45"/>
      <c r="WVK1043" s="45"/>
      <c r="WVL1043" s="45"/>
      <c r="WVM1043" s="45"/>
      <c r="WVN1043" s="45"/>
      <c r="WVO1043" s="45"/>
      <c r="WVP1043" s="45"/>
      <c r="WVQ1043" s="45"/>
      <c r="WVR1043" s="45"/>
      <c r="WVS1043" s="45"/>
      <c r="WVT1043" s="45"/>
      <c r="WVU1043" s="45"/>
      <c r="WVV1043" s="45"/>
      <c r="WVW1043" s="45"/>
      <c r="WVX1043" s="45"/>
      <c r="WVY1043" s="45"/>
      <c r="WVZ1043" s="45"/>
      <c r="WWA1043" s="45"/>
      <c r="WWB1043" s="45"/>
      <c r="WWC1043" s="45"/>
      <c r="WWD1043" s="45"/>
      <c r="WWE1043" s="45"/>
      <c r="WWF1043" s="45"/>
      <c r="WWG1043" s="45"/>
      <c r="WWH1043" s="45"/>
      <c r="WWI1043" s="45"/>
      <c r="WWJ1043" s="45"/>
      <c r="WWK1043" s="45"/>
      <c r="WWL1043" s="45"/>
      <c r="WWM1043" s="45"/>
      <c r="WWN1043" s="45"/>
      <c r="WWO1043" s="45"/>
      <c r="WWP1043" s="45"/>
      <c r="WWQ1043" s="45"/>
      <c r="WWR1043" s="45"/>
      <c r="WWS1043" s="45"/>
      <c r="WWT1043" s="45"/>
      <c r="WWU1043" s="45"/>
      <c r="WWV1043" s="45"/>
      <c r="WWW1043" s="45"/>
      <c r="WWX1043" s="45"/>
      <c r="WWY1043" s="45"/>
      <c r="WWZ1043" s="45"/>
      <c r="WXA1043" s="45"/>
      <c r="WXB1043" s="45"/>
      <c r="WXC1043" s="45"/>
      <c r="WXD1043" s="45"/>
      <c r="WXE1043" s="45"/>
      <c r="WXF1043" s="45"/>
      <c r="WXG1043" s="45"/>
      <c r="WXH1043" s="45"/>
      <c r="WXI1043" s="45"/>
      <c r="WXJ1043" s="45"/>
      <c r="WXK1043" s="45"/>
      <c r="WXL1043" s="45"/>
      <c r="WXM1043" s="45"/>
      <c r="WXN1043" s="45"/>
      <c r="WXO1043" s="45"/>
      <c r="WXP1043" s="45"/>
      <c r="WXQ1043" s="45"/>
      <c r="WXR1043" s="45"/>
      <c r="WXS1043" s="45"/>
      <c r="WXT1043" s="45"/>
      <c r="WXU1043" s="45"/>
      <c r="WXV1043" s="45"/>
      <c r="WXW1043" s="45"/>
      <c r="WXX1043" s="45"/>
      <c r="WXY1043" s="45"/>
    </row>
    <row r="1044" spans="1:16197" ht="35.25" x14ac:dyDescent="0.5">
      <c r="A1044">
        <v>1</v>
      </c>
      <c r="B1044" s="30">
        <v>1</v>
      </c>
      <c r="C1044" s="248" t="s">
        <v>2326</v>
      </c>
      <c r="D1044" s="249"/>
      <c r="E1044" s="241">
        <v>1990</v>
      </c>
      <c r="F1044" s="224" t="s">
        <v>17026</v>
      </c>
      <c r="G1044" s="241">
        <v>9</v>
      </c>
      <c r="H1044" s="241">
        <v>3</v>
      </c>
      <c r="I1044" s="242">
        <v>7374.3</v>
      </c>
      <c r="J1044" s="242">
        <v>5734</v>
      </c>
      <c r="K1044" s="230">
        <v>257</v>
      </c>
      <c r="L1044" s="241" t="s">
        <v>17355</v>
      </c>
      <c r="M1044" s="241" t="s">
        <v>17070</v>
      </c>
      <c r="N1044" s="241" t="s">
        <v>17356</v>
      </c>
      <c r="O1044" s="242">
        <v>5288981.96</v>
      </c>
      <c r="P1044" s="245"/>
      <c r="Q1044" s="242">
        <v>2806575.7</v>
      </c>
      <c r="R1044" s="242">
        <v>0</v>
      </c>
      <c r="S1044" s="242">
        <f>O1044-Q1044-R1044</f>
        <v>2482406.2599999998</v>
      </c>
      <c r="T1044" s="225">
        <f t="shared" si="490"/>
        <v>717.21817121625099</v>
      </c>
      <c r="U1044" s="245">
        <v>880.54</v>
      </c>
    </row>
    <row r="1045" spans="1:16197" s="44" customFormat="1" ht="35.25" x14ac:dyDescent="0.5">
      <c r="B1045" s="233" t="s">
        <v>71</v>
      </c>
      <c r="C1045" s="251"/>
      <c r="D1045" s="223" t="s">
        <v>17004</v>
      </c>
      <c r="E1045" s="224" t="s">
        <v>17004</v>
      </c>
      <c r="F1045" s="224" t="s">
        <v>17004</v>
      </c>
      <c r="G1045" s="224" t="s">
        <v>17004</v>
      </c>
      <c r="H1045" s="224" t="s">
        <v>17004</v>
      </c>
      <c r="I1045" s="229">
        <f>I1046+I1047</f>
        <v>11943.8</v>
      </c>
      <c r="J1045" s="229">
        <f t="shared" ref="J1045:K1045" si="495">J1046+J1047</f>
        <v>10684.2</v>
      </c>
      <c r="K1045" s="230">
        <f t="shared" si="495"/>
        <v>503</v>
      </c>
      <c r="L1045" s="224" t="s">
        <v>17004</v>
      </c>
      <c r="M1045" s="224" t="s">
        <v>17004</v>
      </c>
      <c r="N1045" s="227" t="s">
        <v>17004</v>
      </c>
      <c r="O1045" s="231">
        <v>5779876.9500000002</v>
      </c>
      <c r="P1045" s="231">
        <f t="shared" ref="P1045" si="496">P1046</f>
        <v>0</v>
      </c>
      <c r="Q1045" s="229">
        <f>Q1046+Q1047</f>
        <v>2868762.81</v>
      </c>
      <c r="R1045" s="229">
        <f t="shared" ref="R1045:S1045" si="497">R1046+R1047</f>
        <v>0</v>
      </c>
      <c r="S1045" s="229">
        <f t="shared" si="497"/>
        <v>2911114.14</v>
      </c>
      <c r="T1045" s="225">
        <f t="shared" si="490"/>
        <v>483.92278420603162</v>
      </c>
      <c r="U1045" s="245">
        <f>MAX(U1046:U1047)</f>
        <v>1170.49</v>
      </c>
      <c r="V1045"/>
      <c r="W1045" s="45"/>
      <c r="X1045" s="45"/>
      <c r="Y1045" s="45"/>
      <c r="Z1045" s="45"/>
      <c r="AA1045" s="45"/>
      <c r="AB1045" s="45"/>
      <c r="AC1045" s="45"/>
      <c r="AD1045" s="45"/>
      <c r="AE1045" s="45"/>
      <c r="AF1045" s="45"/>
      <c r="AG1045" s="45"/>
      <c r="AH1045" s="45"/>
      <c r="AI1045" s="45"/>
      <c r="AJ1045" s="45"/>
      <c r="AK1045" s="45"/>
      <c r="AL1045" s="45"/>
      <c r="AM1045" s="45"/>
      <c r="AN1045" s="45"/>
      <c r="AO1045" s="45"/>
      <c r="AP1045" s="45"/>
      <c r="AQ1045" s="45"/>
      <c r="AR1045" s="45"/>
      <c r="AS1045" s="45"/>
      <c r="AT1045" s="45"/>
      <c r="AU1045" s="45"/>
      <c r="AV1045" s="45"/>
      <c r="AW1045" s="45"/>
      <c r="AX1045" s="45"/>
      <c r="AY1045" s="45"/>
      <c r="AZ1045" s="45"/>
      <c r="BA1045" s="45"/>
      <c r="BB1045" s="45"/>
      <c r="BC1045" s="45"/>
      <c r="BD1045" s="45"/>
      <c r="BE1045" s="45"/>
      <c r="BF1045" s="45"/>
      <c r="BG1045" s="45"/>
      <c r="BH1045" s="45"/>
      <c r="BI1045" s="45"/>
      <c r="BJ1045" s="45"/>
      <c r="BK1045" s="45"/>
      <c r="BL1045" s="45"/>
      <c r="BM1045" s="45"/>
      <c r="BN1045" s="45"/>
      <c r="BO1045" s="45"/>
      <c r="BP1045" s="45"/>
      <c r="BQ1045" s="45"/>
      <c r="BR1045" s="45"/>
      <c r="BS1045" s="45"/>
      <c r="BT1045" s="45"/>
      <c r="BU1045" s="45"/>
      <c r="BV1045" s="45"/>
      <c r="BW1045" s="45"/>
      <c r="BX1045" s="45"/>
      <c r="BY1045" s="45"/>
      <c r="BZ1045" s="45"/>
      <c r="CA1045" s="45"/>
      <c r="CB1045" s="45"/>
      <c r="CC1045" s="45"/>
      <c r="CD1045" s="45"/>
      <c r="CE1045" s="45"/>
      <c r="CF1045" s="45"/>
      <c r="CG1045" s="45"/>
      <c r="CH1045" s="45"/>
      <c r="CI1045" s="45"/>
      <c r="CJ1045" s="45"/>
      <c r="CK1045" s="45"/>
      <c r="CL1045" s="45"/>
      <c r="CM1045" s="45"/>
      <c r="CN1045" s="45"/>
      <c r="CO1045" s="45"/>
      <c r="CP1045" s="45"/>
      <c r="CQ1045" s="45"/>
      <c r="CR1045" s="45"/>
      <c r="CS1045" s="45"/>
      <c r="CT1045" s="45"/>
      <c r="CU1045" s="45"/>
      <c r="CV1045" s="45"/>
      <c r="CW1045" s="45"/>
      <c r="CX1045" s="45"/>
      <c r="CY1045" s="45"/>
      <c r="CZ1045" s="45"/>
      <c r="DA1045" s="45"/>
      <c r="DB1045" s="45"/>
      <c r="DC1045" s="45"/>
      <c r="DD1045" s="45"/>
      <c r="DE1045" s="45"/>
      <c r="DF1045" s="45"/>
      <c r="DG1045" s="45"/>
      <c r="DH1045" s="45"/>
      <c r="DI1045" s="45"/>
      <c r="DJ1045" s="45"/>
      <c r="DK1045" s="45"/>
      <c r="DL1045" s="45"/>
      <c r="DM1045" s="45"/>
      <c r="DN1045" s="45"/>
      <c r="DO1045" s="45"/>
      <c r="DP1045" s="45"/>
      <c r="DQ1045" s="45"/>
      <c r="DR1045" s="45"/>
      <c r="DS1045" s="45"/>
      <c r="DT1045" s="45"/>
      <c r="DU1045" s="45"/>
      <c r="DV1045" s="45"/>
      <c r="DW1045" s="45"/>
      <c r="DX1045" s="45"/>
      <c r="DY1045" s="45"/>
      <c r="DZ1045" s="45"/>
      <c r="EA1045" s="45"/>
      <c r="EB1045" s="45"/>
      <c r="EC1045" s="45"/>
      <c r="ED1045" s="45"/>
      <c r="EE1045" s="45"/>
      <c r="EF1045" s="45"/>
      <c r="EG1045" s="45"/>
      <c r="EH1045" s="45"/>
      <c r="EI1045" s="45"/>
      <c r="EJ1045" s="45"/>
      <c r="EK1045" s="45"/>
      <c r="EL1045" s="45"/>
      <c r="EM1045" s="45"/>
      <c r="EN1045" s="45"/>
      <c r="EO1045" s="45"/>
      <c r="EP1045" s="45"/>
      <c r="EQ1045" s="45"/>
      <c r="ER1045" s="45"/>
      <c r="ES1045" s="45"/>
      <c r="ET1045" s="45"/>
      <c r="EU1045" s="45"/>
      <c r="EV1045" s="45"/>
      <c r="EW1045" s="45"/>
      <c r="EX1045" s="45"/>
      <c r="EY1045" s="45"/>
      <c r="EZ1045" s="45"/>
      <c r="FA1045" s="45"/>
      <c r="FB1045" s="45"/>
      <c r="FC1045" s="45"/>
      <c r="FD1045" s="45"/>
      <c r="FE1045" s="45"/>
      <c r="FF1045" s="45"/>
      <c r="FG1045" s="45"/>
      <c r="FH1045" s="45"/>
      <c r="FI1045" s="45"/>
      <c r="FJ1045" s="45"/>
      <c r="FK1045" s="45"/>
      <c r="FL1045" s="45"/>
      <c r="FM1045" s="45"/>
      <c r="FN1045" s="45"/>
      <c r="FO1045" s="45"/>
      <c r="FP1045" s="45"/>
      <c r="FQ1045" s="45"/>
      <c r="FR1045" s="45"/>
      <c r="FS1045" s="45"/>
      <c r="FT1045" s="45"/>
      <c r="FU1045" s="45"/>
      <c r="FV1045" s="45"/>
      <c r="FW1045" s="45"/>
      <c r="FX1045" s="45"/>
      <c r="FY1045" s="45"/>
      <c r="FZ1045" s="45"/>
      <c r="GA1045" s="45"/>
      <c r="GB1045" s="45"/>
      <c r="GC1045" s="45"/>
      <c r="GD1045" s="45"/>
      <c r="GE1045" s="45"/>
      <c r="GF1045" s="45"/>
      <c r="GG1045" s="45"/>
      <c r="GH1045" s="45"/>
      <c r="GI1045" s="45"/>
      <c r="GJ1045" s="45"/>
      <c r="GK1045" s="45"/>
      <c r="GL1045" s="45"/>
      <c r="GM1045" s="45"/>
      <c r="GN1045" s="45"/>
      <c r="GO1045" s="45"/>
      <c r="GP1045" s="45"/>
      <c r="GQ1045" s="45"/>
      <c r="GR1045" s="45"/>
      <c r="GS1045" s="45"/>
      <c r="GT1045" s="45"/>
      <c r="GU1045" s="45"/>
      <c r="GV1045" s="45"/>
      <c r="GW1045" s="45"/>
      <c r="GX1045" s="45"/>
      <c r="GY1045" s="45"/>
      <c r="GZ1045" s="45"/>
      <c r="HA1045" s="45"/>
      <c r="HB1045" s="45"/>
      <c r="HC1045" s="45"/>
      <c r="HD1045" s="45"/>
      <c r="HE1045" s="45"/>
      <c r="HF1045" s="45"/>
      <c r="HG1045" s="45"/>
      <c r="HH1045" s="45"/>
      <c r="HI1045" s="45"/>
      <c r="HJ1045" s="45"/>
      <c r="HK1045" s="45"/>
      <c r="HL1045" s="45"/>
      <c r="HM1045" s="45"/>
      <c r="HN1045" s="45"/>
      <c r="HO1045" s="45"/>
      <c r="HP1045" s="45"/>
      <c r="HQ1045" s="45"/>
      <c r="HR1045" s="45"/>
      <c r="HS1045" s="45"/>
      <c r="HT1045" s="45"/>
      <c r="HU1045" s="45"/>
      <c r="HV1045" s="45"/>
      <c r="HW1045" s="45"/>
      <c r="HX1045" s="45"/>
      <c r="HY1045" s="45"/>
      <c r="HZ1045" s="45"/>
      <c r="IA1045" s="45"/>
      <c r="IB1045" s="45"/>
      <c r="IC1045" s="45"/>
      <c r="ID1045" s="45"/>
      <c r="IE1045" s="45"/>
      <c r="IF1045" s="45"/>
      <c r="IG1045" s="45"/>
      <c r="IH1045" s="45"/>
      <c r="II1045" s="45"/>
      <c r="IJ1045" s="45"/>
      <c r="IK1045" s="45"/>
      <c r="IL1045" s="45"/>
      <c r="IM1045" s="45"/>
      <c r="IN1045" s="45"/>
      <c r="IO1045" s="45"/>
      <c r="IP1045" s="45"/>
      <c r="IQ1045" s="45"/>
      <c r="IR1045" s="45"/>
      <c r="IS1045" s="45"/>
      <c r="IT1045" s="45"/>
      <c r="IU1045" s="45"/>
      <c r="IV1045" s="45"/>
      <c r="IW1045" s="45"/>
      <c r="IX1045" s="45"/>
      <c r="IY1045" s="45"/>
      <c r="IZ1045" s="45"/>
      <c r="JA1045" s="45"/>
      <c r="JB1045" s="45"/>
      <c r="JC1045" s="45"/>
      <c r="JD1045" s="45"/>
      <c r="JE1045" s="45"/>
      <c r="JF1045" s="45"/>
      <c r="JG1045" s="45"/>
      <c r="JH1045" s="45"/>
      <c r="JI1045" s="45"/>
      <c r="JJ1045" s="45"/>
      <c r="JK1045" s="45"/>
      <c r="JL1045" s="45"/>
      <c r="JM1045" s="45"/>
      <c r="JN1045" s="45"/>
      <c r="JO1045" s="45"/>
      <c r="JP1045" s="45"/>
      <c r="JQ1045" s="45"/>
      <c r="JR1045" s="45"/>
      <c r="JS1045" s="45"/>
      <c r="JT1045" s="45"/>
      <c r="JU1045" s="45"/>
      <c r="JV1045" s="45"/>
      <c r="JW1045" s="45"/>
      <c r="JX1045" s="45"/>
      <c r="JY1045" s="45"/>
      <c r="JZ1045" s="45"/>
      <c r="KA1045" s="45"/>
      <c r="KB1045" s="45"/>
      <c r="KC1045" s="45"/>
      <c r="KD1045" s="45"/>
      <c r="KE1045" s="45"/>
      <c r="KF1045" s="45"/>
      <c r="KG1045" s="45"/>
      <c r="KH1045" s="45"/>
      <c r="KI1045" s="45"/>
      <c r="KJ1045" s="45"/>
      <c r="KK1045" s="45"/>
      <c r="KL1045" s="45"/>
      <c r="KM1045" s="45"/>
      <c r="KN1045" s="45"/>
      <c r="KO1045" s="45"/>
      <c r="KP1045" s="45"/>
      <c r="KQ1045" s="45"/>
      <c r="KR1045" s="45"/>
      <c r="KS1045" s="45"/>
      <c r="KT1045" s="45"/>
      <c r="KU1045" s="45"/>
      <c r="KV1045" s="45"/>
      <c r="KW1045" s="45"/>
      <c r="KX1045" s="45"/>
      <c r="KY1045" s="45"/>
      <c r="KZ1045" s="45"/>
      <c r="LA1045" s="45"/>
      <c r="LB1045" s="45"/>
      <c r="LC1045" s="45"/>
      <c r="LD1045" s="45"/>
      <c r="LE1045" s="45"/>
      <c r="LF1045" s="45"/>
      <c r="LG1045" s="45"/>
      <c r="LH1045" s="45"/>
      <c r="LI1045" s="45"/>
      <c r="LJ1045" s="45"/>
      <c r="LK1045" s="45"/>
      <c r="LL1045" s="45"/>
      <c r="LM1045" s="45"/>
      <c r="LN1045" s="45"/>
      <c r="LO1045" s="45"/>
      <c r="LP1045" s="45"/>
      <c r="LQ1045" s="45"/>
      <c r="LR1045" s="45"/>
      <c r="LS1045" s="45"/>
      <c r="LT1045" s="45"/>
      <c r="LU1045" s="45"/>
      <c r="LV1045" s="45"/>
      <c r="LW1045" s="45"/>
      <c r="LX1045" s="45"/>
      <c r="LY1045" s="45"/>
      <c r="LZ1045" s="45"/>
      <c r="MA1045" s="45"/>
      <c r="MB1045" s="45"/>
      <c r="MC1045" s="45"/>
      <c r="MD1045" s="45"/>
      <c r="ME1045" s="45"/>
      <c r="MF1045" s="45"/>
      <c r="MG1045" s="45"/>
      <c r="MH1045" s="45"/>
      <c r="MI1045" s="45"/>
      <c r="MJ1045" s="45"/>
      <c r="MK1045" s="45"/>
      <c r="ML1045" s="45"/>
      <c r="MM1045" s="45"/>
      <c r="MN1045" s="45"/>
      <c r="MO1045" s="45"/>
      <c r="MP1045" s="45"/>
      <c r="MQ1045" s="45"/>
      <c r="MR1045" s="45"/>
      <c r="MS1045" s="45"/>
      <c r="MT1045" s="45"/>
      <c r="MU1045" s="45"/>
      <c r="MV1045" s="45"/>
      <c r="MW1045" s="45"/>
      <c r="MX1045" s="45"/>
      <c r="MY1045" s="45"/>
      <c r="MZ1045" s="45"/>
      <c r="NA1045" s="45"/>
      <c r="NB1045" s="45"/>
      <c r="NC1045" s="45"/>
      <c r="ND1045" s="45"/>
      <c r="NE1045" s="45"/>
      <c r="NF1045" s="45"/>
      <c r="NG1045" s="45"/>
      <c r="NH1045" s="45"/>
      <c r="NI1045" s="45"/>
      <c r="NJ1045" s="45"/>
      <c r="NK1045" s="45"/>
      <c r="NL1045" s="45"/>
      <c r="NM1045" s="45"/>
      <c r="NN1045" s="45"/>
      <c r="NO1045" s="45"/>
      <c r="NP1045" s="45"/>
      <c r="NQ1045" s="45"/>
      <c r="NR1045" s="45"/>
      <c r="NS1045" s="45"/>
      <c r="NT1045" s="45"/>
      <c r="NU1045" s="45"/>
      <c r="NV1045" s="45"/>
      <c r="NW1045" s="45"/>
      <c r="NX1045" s="45"/>
      <c r="NY1045" s="45"/>
      <c r="NZ1045" s="45"/>
      <c r="OA1045" s="45"/>
      <c r="OB1045" s="45"/>
      <c r="OC1045" s="45"/>
      <c r="OD1045" s="45"/>
      <c r="OE1045" s="45"/>
      <c r="OF1045" s="45"/>
      <c r="OG1045" s="45"/>
      <c r="OH1045" s="45"/>
      <c r="OI1045" s="45"/>
      <c r="OJ1045" s="45"/>
      <c r="OK1045" s="45"/>
      <c r="OL1045" s="45"/>
      <c r="OM1045" s="45"/>
      <c r="ON1045" s="45"/>
      <c r="OO1045" s="45"/>
      <c r="OP1045" s="45"/>
      <c r="OQ1045" s="45"/>
      <c r="OR1045" s="45"/>
      <c r="OS1045" s="45"/>
      <c r="OT1045" s="45"/>
      <c r="OU1045" s="45"/>
      <c r="OV1045" s="45"/>
      <c r="OW1045" s="45"/>
      <c r="OX1045" s="45"/>
      <c r="OY1045" s="45"/>
      <c r="OZ1045" s="45"/>
      <c r="PA1045" s="45"/>
      <c r="PB1045" s="45"/>
      <c r="PC1045" s="45"/>
      <c r="PD1045" s="45"/>
      <c r="PE1045" s="45"/>
      <c r="PF1045" s="45"/>
      <c r="PG1045" s="45"/>
      <c r="PH1045" s="45"/>
      <c r="PI1045" s="45"/>
      <c r="PJ1045" s="45"/>
      <c r="PK1045" s="45"/>
      <c r="PL1045" s="45"/>
      <c r="PM1045" s="45"/>
      <c r="PN1045" s="45"/>
      <c r="PO1045" s="45"/>
      <c r="PP1045" s="45"/>
      <c r="PQ1045" s="45"/>
      <c r="PR1045" s="45"/>
      <c r="PS1045" s="45"/>
      <c r="PT1045" s="45"/>
      <c r="PU1045" s="45"/>
      <c r="PV1045" s="45"/>
      <c r="PW1045" s="45"/>
      <c r="PX1045" s="45"/>
      <c r="PY1045" s="45"/>
      <c r="PZ1045" s="45"/>
      <c r="QA1045" s="45"/>
      <c r="QB1045" s="45"/>
      <c r="QC1045" s="45"/>
      <c r="QD1045" s="45"/>
      <c r="QE1045" s="45"/>
      <c r="QF1045" s="45"/>
      <c r="QG1045" s="45"/>
      <c r="QH1045" s="45"/>
      <c r="QI1045" s="45"/>
      <c r="QJ1045" s="45"/>
      <c r="QK1045" s="45"/>
      <c r="QL1045" s="45"/>
      <c r="QM1045" s="45"/>
      <c r="QN1045" s="45"/>
      <c r="QO1045" s="45"/>
      <c r="QP1045" s="45"/>
      <c r="QQ1045" s="45"/>
      <c r="QR1045" s="45"/>
      <c r="QS1045" s="45"/>
      <c r="QT1045" s="45"/>
      <c r="QU1045" s="45"/>
      <c r="QV1045" s="45"/>
      <c r="QW1045" s="45"/>
      <c r="QX1045" s="45"/>
      <c r="QY1045" s="45"/>
      <c r="QZ1045" s="45"/>
      <c r="RA1045" s="45"/>
      <c r="RB1045" s="45"/>
      <c r="RC1045" s="45"/>
      <c r="RD1045" s="45"/>
      <c r="RE1045" s="45"/>
      <c r="RF1045" s="45"/>
      <c r="RG1045" s="45"/>
      <c r="RH1045" s="45"/>
      <c r="RI1045" s="45"/>
      <c r="RJ1045" s="45"/>
      <c r="RK1045" s="45"/>
      <c r="RL1045" s="45"/>
      <c r="RM1045" s="45"/>
      <c r="RN1045" s="45"/>
      <c r="RO1045" s="45"/>
      <c r="RP1045" s="45"/>
      <c r="RQ1045" s="45"/>
      <c r="RR1045" s="45"/>
      <c r="RS1045" s="45"/>
      <c r="RT1045" s="45"/>
      <c r="RU1045" s="45"/>
      <c r="RV1045" s="45"/>
      <c r="RW1045" s="45"/>
      <c r="RX1045" s="45"/>
      <c r="RY1045" s="45"/>
      <c r="RZ1045" s="45"/>
      <c r="SA1045" s="45"/>
      <c r="SB1045" s="45"/>
      <c r="SC1045" s="45"/>
      <c r="SD1045" s="45"/>
      <c r="SE1045" s="45"/>
      <c r="SF1045" s="45"/>
      <c r="SG1045" s="45"/>
      <c r="SH1045" s="45"/>
      <c r="SI1045" s="45"/>
      <c r="SJ1045" s="45"/>
      <c r="SK1045" s="45"/>
      <c r="SL1045" s="45"/>
      <c r="SM1045" s="45"/>
      <c r="SN1045" s="45"/>
      <c r="SO1045" s="45"/>
      <c r="SP1045" s="45"/>
      <c r="SQ1045" s="45"/>
      <c r="SR1045" s="45"/>
      <c r="SS1045" s="45"/>
      <c r="ST1045" s="45"/>
      <c r="SU1045" s="45"/>
      <c r="SV1045" s="45"/>
      <c r="SW1045" s="45"/>
      <c r="SX1045" s="45"/>
      <c r="SY1045" s="45"/>
      <c r="SZ1045" s="45"/>
      <c r="TA1045" s="45"/>
      <c r="TB1045" s="45"/>
      <c r="TC1045" s="45"/>
      <c r="TD1045" s="45"/>
      <c r="TE1045" s="45"/>
      <c r="TF1045" s="45"/>
      <c r="TG1045" s="45"/>
      <c r="TH1045" s="45"/>
      <c r="TI1045" s="45"/>
      <c r="TJ1045" s="45"/>
      <c r="TK1045" s="45"/>
      <c r="TL1045" s="45"/>
      <c r="TM1045" s="45"/>
      <c r="TN1045" s="45"/>
      <c r="TO1045" s="45"/>
      <c r="TP1045" s="45"/>
      <c r="TQ1045" s="45"/>
      <c r="TR1045" s="45"/>
      <c r="TS1045" s="45"/>
      <c r="TT1045" s="45"/>
      <c r="TU1045" s="45"/>
      <c r="TV1045" s="45"/>
      <c r="TW1045" s="45"/>
      <c r="TX1045" s="45"/>
      <c r="TY1045" s="45"/>
      <c r="TZ1045" s="45"/>
      <c r="UA1045" s="45"/>
      <c r="UB1045" s="45"/>
      <c r="UC1045" s="45"/>
      <c r="UD1045" s="45"/>
      <c r="UE1045" s="45"/>
      <c r="UF1045" s="45"/>
      <c r="UG1045" s="45"/>
      <c r="UH1045" s="45"/>
      <c r="UI1045" s="45"/>
      <c r="UJ1045" s="45"/>
      <c r="UK1045" s="45"/>
      <c r="UL1045" s="45"/>
      <c r="UM1045" s="45"/>
      <c r="UN1045" s="45"/>
      <c r="UO1045" s="45"/>
      <c r="UP1045" s="45"/>
      <c r="UQ1045" s="45"/>
      <c r="UR1045" s="45"/>
      <c r="US1045" s="45"/>
      <c r="UT1045" s="45"/>
      <c r="UU1045" s="45"/>
      <c r="UV1045" s="45"/>
      <c r="UW1045" s="45"/>
      <c r="UX1045" s="45"/>
      <c r="UY1045" s="45"/>
      <c r="UZ1045" s="45"/>
      <c r="VA1045" s="45"/>
      <c r="VB1045" s="45"/>
      <c r="VC1045" s="45"/>
      <c r="VD1045" s="45"/>
      <c r="VE1045" s="45"/>
      <c r="VF1045" s="45"/>
      <c r="VG1045" s="45"/>
      <c r="VH1045" s="45"/>
      <c r="VI1045" s="45"/>
      <c r="VJ1045" s="45"/>
      <c r="VK1045" s="45"/>
      <c r="VL1045" s="45"/>
      <c r="VM1045" s="45"/>
      <c r="VN1045" s="45"/>
      <c r="VO1045" s="45"/>
      <c r="VP1045" s="45"/>
      <c r="VQ1045" s="45"/>
      <c r="VR1045" s="45"/>
      <c r="VS1045" s="45"/>
      <c r="VT1045" s="45"/>
      <c r="VU1045" s="45"/>
      <c r="VV1045" s="45"/>
      <c r="VW1045" s="45"/>
      <c r="VX1045" s="45"/>
      <c r="VY1045" s="45"/>
      <c r="VZ1045" s="45"/>
      <c r="WA1045" s="45"/>
      <c r="WB1045" s="45"/>
      <c r="WC1045" s="45"/>
      <c r="WD1045" s="45"/>
      <c r="WE1045" s="45"/>
      <c r="WF1045" s="45"/>
      <c r="WG1045" s="45"/>
      <c r="WH1045" s="45"/>
      <c r="WI1045" s="45"/>
      <c r="WJ1045" s="45"/>
      <c r="WK1045" s="45"/>
      <c r="WL1045" s="45"/>
      <c r="WM1045" s="45"/>
      <c r="WN1045" s="45"/>
      <c r="WO1045" s="45"/>
      <c r="WP1045" s="45"/>
      <c r="WQ1045" s="45"/>
      <c r="WR1045" s="45"/>
      <c r="WS1045" s="45"/>
      <c r="WT1045" s="45"/>
      <c r="WU1045" s="45"/>
      <c r="WV1045" s="45"/>
      <c r="WW1045" s="45"/>
      <c r="WX1045" s="45"/>
      <c r="WY1045" s="45"/>
      <c r="WZ1045" s="45"/>
      <c r="XA1045" s="45"/>
      <c r="XB1045" s="45"/>
      <c r="XC1045" s="45"/>
      <c r="XD1045" s="45"/>
      <c r="XE1045" s="45"/>
      <c r="XF1045" s="45"/>
      <c r="XG1045" s="45"/>
      <c r="XH1045" s="45"/>
      <c r="XI1045" s="45"/>
      <c r="XJ1045" s="45"/>
      <c r="XK1045" s="45"/>
      <c r="XL1045" s="45"/>
      <c r="XM1045" s="45"/>
      <c r="XN1045" s="45"/>
      <c r="XO1045" s="45"/>
      <c r="XP1045" s="45"/>
      <c r="XQ1045" s="45"/>
      <c r="XR1045" s="45"/>
      <c r="XS1045" s="45"/>
      <c r="XT1045" s="45"/>
      <c r="XU1045" s="45"/>
      <c r="XV1045" s="45"/>
      <c r="XW1045" s="45"/>
      <c r="XX1045" s="45"/>
      <c r="XY1045" s="45"/>
      <c r="XZ1045" s="45"/>
      <c r="YA1045" s="45"/>
      <c r="YB1045" s="45"/>
      <c r="YC1045" s="45"/>
      <c r="YD1045" s="45"/>
      <c r="YE1045" s="45"/>
      <c r="YF1045" s="45"/>
      <c r="YG1045" s="45"/>
      <c r="YH1045" s="45"/>
      <c r="YI1045" s="45"/>
      <c r="YJ1045" s="45"/>
      <c r="YK1045" s="45"/>
      <c r="YL1045" s="45"/>
      <c r="YM1045" s="45"/>
      <c r="YN1045" s="45"/>
      <c r="YO1045" s="45"/>
      <c r="YP1045" s="45"/>
      <c r="YQ1045" s="45"/>
      <c r="YR1045" s="45"/>
      <c r="YS1045" s="45"/>
      <c r="YT1045" s="45"/>
      <c r="YU1045" s="45"/>
      <c r="YV1045" s="45"/>
      <c r="YW1045" s="45"/>
      <c r="YX1045" s="45"/>
      <c r="YY1045" s="45"/>
      <c r="YZ1045" s="45"/>
      <c r="ZA1045" s="45"/>
      <c r="ZB1045" s="45"/>
      <c r="ZC1045" s="45"/>
      <c r="ZD1045" s="45"/>
      <c r="ZE1045" s="45"/>
      <c r="ZF1045" s="45"/>
      <c r="ZG1045" s="45"/>
      <c r="ZH1045" s="45"/>
      <c r="ZI1045" s="45"/>
      <c r="ZJ1045" s="45"/>
      <c r="ZK1045" s="45"/>
      <c r="ZL1045" s="45"/>
      <c r="ZM1045" s="45"/>
      <c r="ZN1045" s="45"/>
      <c r="ZO1045" s="45"/>
      <c r="ZP1045" s="45"/>
      <c r="ZQ1045" s="45"/>
      <c r="ZR1045" s="45"/>
      <c r="ZS1045" s="45"/>
      <c r="ZT1045" s="45"/>
      <c r="ZU1045" s="45"/>
      <c r="ZV1045" s="45"/>
      <c r="ZW1045" s="45"/>
      <c r="ZX1045" s="45"/>
      <c r="ZY1045" s="45"/>
      <c r="ZZ1045" s="45"/>
      <c r="AAA1045" s="45"/>
      <c r="AAB1045" s="45"/>
      <c r="AAC1045" s="45"/>
      <c r="AAD1045" s="45"/>
      <c r="AAE1045" s="45"/>
      <c r="AAF1045" s="45"/>
      <c r="AAG1045" s="45"/>
      <c r="AAH1045" s="45"/>
      <c r="AAI1045" s="45"/>
      <c r="AAJ1045" s="45"/>
      <c r="AAK1045" s="45"/>
      <c r="AAL1045" s="45"/>
      <c r="AAM1045" s="45"/>
      <c r="AAN1045" s="45"/>
      <c r="AAO1045" s="45"/>
      <c r="AAP1045" s="45"/>
      <c r="AAQ1045" s="45"/>
      <c r="AAR1045" s="45"/>
      <c r="AAS1045" s="45"/>
      <c r="AAT1045" s="45"/>
      <c r="AAU1045" s="45"/>
      <c r="AAV1045" s="45"/>
      <c r="AAW1045" s="45"/>
      <c r="AAX1045" s="45"/>
      <c r="AAY1045" s="45"/>
      <c r="AAZ1045" s="45"/>
      <c r="ABA1045" s="45"/>
      <c r="ABB1045" s="45"/>
      <c r="ABC1045" s="45"/>
      <c r="ABD1045" s="45"/>
      <c r="ABE1045" s="45"/>
      <c r="ABF1045" s="45"/>
      <c r="ABG1045" s="45"/>
      <c r="ABH1045" s="45"/>
      <c r="ABI1045" s="45"/>
      <c r="ABJ1045" s="45"/>
      <c r="ABK1045" s="45"/>
      <c r="ABL1045" s="45"/>
      <c r="ABM1045" s="45"/>
      <c r="ABN1045" s="45"/>
      <c r="ABO1045" s="45"/>
      <c r="ABP1045" s="45"/>
      <c r="ABQ1045" s="45"/>
      <c r="ABR1045" s="45"/>
      <c r="ABS1045" s="45"/>
      <c r="ABT1045" s="45"/>
      <c r="ABU1045" s="45"/>
      <c r="ABV1045" s="45"/>
      <c r="ABW1045" s="45"/>
      <c r="ABX1045" s="45"/>
      <c r="ABY1045" s="45"/>
      <c r="ABZ1045" s="45"/>
      <c r="ACA1045" s="45"/>
      <c r="ACB1045" s="45"/>
      <c r="ACC1045" s="45"/>
      <c r="ACD1045" s="45"/>
      <c r="ACE1045" s="45"/>
      <c r="ACF1045" s="45"/>
      <c r="ACG1045" s="45"/>
      <c r="ACH1045" s="45"/>
      <c r="ACI1045" s="45"/>
      <c r="ACJ1045" s="45"/>
      <c r="ACK1045" s="45"/>
      <c r="ACL1045" s="45"/>
      <c r="ACM1045" s="45"/>
      <c r="ACN1045" s="45"/>
      <c r="ACO1045" s="45"/>
      <c r="ACP1045" s="45"/>
      <c r="ACQ1045" s="45"/>
      <c r="ACR1045" s="45"/>
      <c r="ACS1045" s="45"/>
      <c r="ACT1045" s="45"/>
      <c r="ACU1045" s="45"/>
      <c r="ACV1045" s="45"/>
      <c r="ACW1045" s="45"/>
      <c r="ACX1045" s="45"/>
      <c r="ACY1045" s="45"/>
      <c r="ACZ1045" s="45"/>
      <c r="ADA1045" s="45"/>
      <c r="ADB1045" s="45"/>
      <c r="ADC1045" s="45"/>
      <c r="ADD1045" s="45"/>
      <c r="ADE1045" s="45"/>
      <c r="ADF1045" s="45"/>
      <c r="ADG1045" s="45"/>
      <c r="ADH1045" s="45"/>
      <c r="ADI1045" s="45"/>
      <c r="ADJ1045" s="45"/>
      <c r="ADK1045" s="45"/>
      <c r="ADL1045" s="45"/>
      <c r="ADM1045" s="45"/>
      <c r="ADN1045" s="45"/>
      <c r="ADO1045" s="45"/>
      <c r="ADP1045" s="45"/>
      <c r="ADQ1045" s="45"/>
      <c r="ADR1045" s="45"/>
      <c r="ADS1045" s="45"/>
      <c r="ADT1045" s="45"/>
      <c r="ADU1045" s="45"/>
      <c r="ADV1045" s="45"/>
      <c r="ADW1045" s="45"/>
      <c r="ADX1045" s="45"/>
      <c r="ADY1045" s="45"/>
      <c r="ADZ1045" s="45"/>
      <c r="AEA1045" s="45"/>
      <c r="AEB1045" s="45"/>
      <c r="AEC1045" s="45"/>
      <c r="AED1045" s="45"/>
      <c r="AEE1045" s="45"/>
      <c r="AEF1045" s="45"/>
      <c r="AEG1045" s="45"/>
      <c r="AEH1045" s="45"/>
      <c r="AEI1045" s="45"/>
      <c r="AEJ1045" s="45"/>
      <c r="AEK1045" s="45"/>
      <c r="AEL1045" s="45"/>
      <c r="AEM1045" s="45"/>
      <c r="AEN1045" s="45"/>
      <c r="AEO1045" s="45"/>
      <c r="AEP1045" s="45"/>
      <c r="AEQ1045" s="45"/>
      <c r="AER1045" s="45"/>
      <c r="AES1045" s="45"/>
      <c r="AET1045" s="45"/>
      <c r="AEU1045" s="45"/>
      <c r="AEV1045" s="45"/>
      <c r="AEW1045" s="45"/>
      <c r="AEX1045" s="45"/>
      <c r="AEY1045" s="45"/>
      <c r="AEZ1045" s="45"/>
      <c r="AFA1045" s="45"/>
      <c r="AFB1045" s="45"/>
      <c r="AFC1045" s="45"/>
      <c r="AFD1045" s="45"/>
      <c r="AFE1045" s="45"/>
      <c r="AFF1045" s="45"/>
      <c r="AFG1045" s="45"/>
      <c r="AFH1045" s="45"/>
      <c r="AFI1045" s="45"/>
      <c r="AFJ1045" s="45"/>
      <c r="AFK1045" s="45"/>
      <c r="AFL1045" s="45"/>
      <c r="AFM1045" s="45"/>
      <c r="AFN1045" s="45"/>
      <c r="AFO1045" s="45"/>
      <c r="AFP1045" s="45"/>
      <c r="AFQ1045" s="45"/>
      <c r="AFR1045" s="45"/>
      <c r="AFS1045" s="45"/>
      <c r="AFT1045" s="45"/>
      <c r="AFU1045" s="45"/>
      <c r="AFV1045" s="45"/>
      <c r="AFW1045" s="45"/>
      <c r="AFX1045" s="45"/>
      <c r="AFY1045" s="45"/>
      <c r="AFZ1045" s="45"/>
      <c r="AGA1045" s="45"/>
      <c r="AGB1045" s="45"/>
      <c r="AGC1045" s="45"/>
      <c r="AGD1045" s="45"/>
      <c r="AGE1045" s="45"/>
      <c r="AGF1045" s="45"/>
      <c r="AGG1045" s="45"/>
      <c r="AGH1045" s="45"/>
      <c r="AGI1045" s="45"/>
      <c r="AGJ1045" s="45"/>
      <c r="AGK1045" s="45"/>
      <c r="AGL1045" s="45"/>
      <c r="AGM1045" s="45"/>
      <c r="AGN1045" s="45"/>
      <c r="AGO1045" s="45"/>
      <c r="AGP1045" s="45"/>
      <c r="AGQ1045" s="45"/>
      <c r="AGR1045" s="45"/>
      <c r="AGS1045" s="45"/>
      <c r="AGT1045" s="45"/>
      <c r="AGU1045" s="45"/>
      <c r="AGV1045" s="45"/>
      <c r="AGW1045" s="45"/>
      <c r="AGX1045" s="45"/>
      <c r="AGY1045" s="45"/>
      <c r="AGZ1045" s="45"/>
      <c r="AHA1045" s="45"/>
      <c r="AHB1045" s="45"/>
      <c r="AHC1045" s="45"/>
      <c r="AHD1045" s="45"/>
      <c r="AHE1045" s="45"/>
      <c r="AHF1045" s="45"/>
      <c r="AHG1045" s="45"/>
      <c r="AHH1045" s="45"/>
      <c r="AHI1045" s="45"/>
      <c r="AHJ1045" s="45"/>
      <c r="AHK1045" s="45"/>
      <c r="AHL1045" s="45"/>
      <c r="AHM1045" s="45"/>
      <c r="AHN1045" s="45"/>
      <c r="AHO1045" s="45"/>
      <c r="AHP1045" s="45"/>
      <c r="AHQ1045" s="45"/>
      <c r="AHR1045" s="45"/>
      <c r="AHS1045" s="45"/>
      <c r="AHT1045" s="45"/>
      <c r="AHU1045" s="45"/>
      <c r="AHV1045" s="45"/>
      <c r="AHW1045" s="45"/>
      <c r="AHX1045" s="45"/>
      <c r="AHY1045" s="45"/>
      <c r="AHZ1045" s="45"/>
      <c r="AIA1045" s="45"/>
      <c r="AIB1045" s="45"/>
      <c r="AIC1045" s="45"/>
      <c r="AID1045" s="45"/>
      <c r="AIE1045" s="45"/>
      <c r="AIF1045" s="45"/>
      <c r="AIG1045" s="45"/>
      <c r="AIH1045" s="45"/>
      <c r="AII1045" s="45"/>
      <c r="AIJ1045" s="45"/>
      <c r="AIK1045" s="45"/>
      <c r="AIL1045" s="45"/>
      <c r="AIM1045" s="45"/>
      <c r="AIN1045" s="45"/>
      <c r="AIO1045" s="45"/>
      <c r="AIP1045" s="45"/>
      <c r="AIQ1045" s="45"/>
      <c r="AIR1045" s="45"/>
      <c r="AIS1045" s="45"/>
      <c r="AIT1045" s="45"/>
      <c r="AIU1045" s="45"/>
      <c r="AIV1045" s="45"/>
      <c r="AIW1045" s="45"/>
      <c r="AIX1045" s="45"/>
      <c r="AIY1045" s="45"/>
      <c r="AIZ1045" s="45"/>
      <c r="AJA1045" s="45"/>
      <c r="AJB1045" s="45"/>
      <c r="AJC1045" s="45"/>
      <c r="AJD1045" s="45"/>
      <c r="AJE1045" s="45"/>
      <c r="AJF1045" s="45"/>
      <c r="AJG1045" s="45"/>
      <c r="AJH1045" s="45"/>
      <c r="AJI1045" s="45"/>
      <c r="AJJ1045" s="45"/>
      <c r="AJK1045" s="45"/>
      <c r="AJL1045" s="45"/>
      <c r="AJM1045" s="45"/>
      <c r="AJN1045" s="45"/>
      <c r="AJO1045" s="45"/>
      <c r="AJP1045" s="45"/>
      <c r="AJQ1045" s="45"/>
      <c r="AJR1045" s="45"/>
      <c r="AJS1045" s="45"/>
      <c r="AJT1045" s="45"/>
      <c r="AJU1045" s="45"/>
      <c r="AJV1045" s="45"/>
      <c r="AJW1045" s="45"/>
      <c r="AJX1045" s="45"/>
      <c r="AJY1045" s="45"/>
      <c r="AJZ1045" s="45"/>
      <c r="AKA1045" s="45"/>
      <c r="AKB1045" s="45"/>
      <c r="AKC1045" s="45"/>
      <c r="AKD1045" s="45"/>
      <c r="AKE1045" s="45"/>
      <c r="AKF1045" s="45"/>
      <c r="AKG1045" s="45"/>
      <c r="AKH1045" s="45"/>
      <c r="AKI1045" s="45"/>
      <c r="AKJ1045" s="45"/>
      <c r="AKK1045" s="45"/>
      <c r="AKL1045" s="45"/>
      <c r="AKM1045" s="45"/>
      <c r="AKN1045" s="45"/>
      <c r="AKO1045" s="45"/>
      <c r="AKP1045" s="45"/>
      <c r="AKQ1045" s="45"/>
      <c r="AKR1045" s="45"/>
      <c r="AKS1045" s="45"/>
      <c r="AKT1045" s="45"/>
      <c r="AKU1045" s="45"/>
      <c r="AKV1045" s="45"/>
      <c r="AKW1045" s="45"/>
      <c r="AKX1045" s="45"/>
      <c r="AKY1045" s="45"/>
      <c r="AKZ1045" s="45"/>
      <c r="ALA1045" s="45"/>
      <c r="ALB1045" s="45"/>
      <c r="ALC1045" s="45"/>
      <c r="ALD1045" s="45"/>
      <c r="ALE1045" s="45"/>
      <c r="ALF1045" s="45"/>
      <c r="ALG1045" s="45"/>
      <c r="ALH1045" s="45"/>
      <c r="ALI1045" s="45"/>
      <c r="ALJ1045" s="45"/>
      <c r="ALK1045" s="45"/>
      <c r="ALL1045" s="45"/>
      <c r="ALM1045" s="45"/>
      <c r="ALN1045" s="45"/>
      <c r="ALO1045" s="45"/>
      <c r="ALP1045" s="45"/>
      <c r="ALQ1045" s="45"/>
      <c r="ALR1045" s="45"/>
      <c r="ALS1045" s="45"/>
      <c r="ALT1045" s="45"/>
      <c r="ALU1045" s="45"/>
      <c r="ALV1045" s="45"/>
      <c r="ALW1045" s="45"/>
      <c r="ALX1045" s="45"/>
      <c r="ALY1045" s="45"/>
      <c r="ALZ1045" s="45"/>
      <c r="AMA1045" s="45"/>
      <c r="AMB1045" s="45"/>
      <c r="AMC1045" s="45"/>
      <c r="AMD1045" s="45"/>
      <c r="AME1045" s="45"/>
      <c r="AMF1045" s="45"/>
      <c r="AMG1045" s="45"/>
      <c r="AMH1045" s="45"/>
      <c r="AMI1045" s="45"/>
      <c r="AMJ1045" s="45"/>
      <c r="AMK1045" s="45"/>
      <c r="AML1045" s="45"/>
      <c r="AMM1045" s="45"/>
      <c r="AMN1045" s="45"/>
      <c r="AMO1045" s="45"/>
      <c r="AMP1045" s="45"/>
      <c r="AMQ1045" s="45"/>
      <c r="AMR1045" s="45"/>
      <c r="AMS1045" s="45"/>
      <c r="AMT1045" s="45"/>
      <c r="AMU1045" s="45"/>
      <c r="AMV1045" s="45"/>
      <c r="AMW1045" s="45"/>
      <c r="AMX1045" s="45"/>
      <c r="AMY1045" s="45"/>
      <c r="AMZ1045" s="45"/>
      <c r="ANA1045" s="45"/>
      <c r="ANB1045" s="45"/>
      <c r="ANC1045" s="45"/>
      <c r="AND1045" s="45"/>
      <c r="ANE1045" s="45"/>
      <c r="ANF1045" s="45"/>
      <c r="ANG1045" s="45"/>
      <c r="ANH1045" s="45"/>
      <c r="ANI1045" s="45"/>
      <c r="ANJ1045" s="45"/>
      <c r="ANK1045" s="45"/>
      <c r="ANL1045" s="45"/>
      <c r="ANM1045" s="45"/>
      <c r="ANN1045" s="45"/>
      <c r="ANO1045" s="45"/>
      <c r="ANP1045" s="45"/>
      <c r="ANQ1045" s="45"/>
      <c r="ANR1045" s="45"/>
      <c r="ANS1045" s="45"/>
      <c r="ANT1045" s="45"/>
      <c r="ANU1045" s="45"/>
      <c r="ANV1045" s="45"/>
      <c r="ANW1045" s="45"/>
      <c r="ANX1045" s="45"/>
      <c r="ANY1045" s="45"/>
      <c r="ANZ1045" s="45"/>
      <c r="AOA1045" s="45"/>
      <c r="AOB1045" s="45"/>
      <c r="AOC1045" s="45"/>
      <c r="AOD1045" s="45"/>
      <c r="AOE1045" s="45"/>
      <c r="AOF1045" s="45"/>
      <c r="AOG1045" s="45"/>
      <c r="AOH1045" s="45"/>
      <c r="AOI1045" s="45"/>
      <c r="AOJ1045" s="45"/>
      <c r="AOK1045" s="45"/>
      <c r="AOL1045" s="45"/>
      <c r="AOM1045" s="45"/>
      <c r="AON1045" s="45"/>
      <c r="AOO1045" s="45"/>
      <c r="AOP1045" s="45"/>
      <c r="AOQ1045" s="45"/>
      <c r="AOR1045" s="45"/>
      <c r="AOS1045" s="45"/>
      <c r="AOT1045" s="45"/>
      <c r="AOU1045" s="45"/>
      <c r="AOV1045" s="45"/>
      <c r="AOW1045" s="45"/>
      <c r="AOX1045" s="45"/>
      <c r="AOY1045" s="45"/>
      <c r="AOZ1045" s="45"/>
      <c r="APA1045" s="45"/>
      <c r="APB1045" s="45"/>
      <c r="APC1045" s="45"/>
      <c r="APD1045" s="45"/>
      <c r="APE1045" s="45"/>
      <c r="APF1045" s="45"/>
      <c r="APG1045" s="45"/>
      <c r="APH1045" s="45"/>
      <c r="API1045" s="45"/>
      <c r="APJ1045" s="45"/>
      <c r="APK1045" s="45"/>
      <c r="APL1045" s="45"/>
      <c r="APM1045" s="45"/>
      <c r="APN1045" s="45"/>
      <c r="APO1045" s="45"/>
      <c r="APP1045" s="45"/>
      <c r="APQ1045" s="45"/>
      <c r="APR1045" s="45"/>
      <c r="APS1045" s="45"/>
      <c r="APT1045" s="45"/>
      <c r="APU1045" s="45"/>
      <c r="APV1045" s="45"/>
      <c r="APW1045" s="45"/>
      <c r="APX1045" s="45"/>
      <c r="APY1045" s="45"/>
      <c r="APZ1045" s="45"/>
      <c r="AQA1045" s="45"/>
      <c r="AQB1045" s="45"/>
      <c r="AQC1045" s="45"/>
      <c r="AQD1045" s="45"/>
      <c r="AQE1045" s="45"/>
      <c r="AQF1045" s="45"/>
      <c r="AQG1045" s="45"/>
      <c r="AQH1045" s="45"/>
      <c r="AQI1045" s="45"/>
      <c r="AQJ1045" s="45"/>
      <c r="AQK1045" s="45"/>
      <c r="AQL1045" s="45"/>
      <c r="AQM1045" s="45"/>
      <c r="AQN1045" s="45"/>
      <c r="AQO1045" s="45"/>
      <c r="AQP1045" s="45"/>
      <c r="AQQ1045" s="45"/>
      <c r="AQR1045" s="45"/>
      <c r="AQS1045" s="45"/>
      <c r="AQT1045" s="45"/>
      <c r="AQU1045" s="45"/>
      <c r="AQV1045" s="45"/>
      <c r="AQW1045" s="45"/>
      <c r="AQX1045" s="45"/>
      <c r="AQY1045" s="45"/>
      <c r="AQZ1045" s="45"/>
      <c r="ARA1045" s="45"/>
      <c r="ARB1045" s="45"/>
      <c r="ARC1045" s="45"/>
      <c r="ARD1045" s="45"/>
      <c r="ARE1045" s="45"/>
      <c r="ARF1045" s="45"/>
      <c r="ARG1045" s="45"/>
      <c r="ARH1045" s="45"/>
      <c r="ARI1045" s="45"/>
      <c r="ARJ1045" s="45"/>
      <c r="ARK1045" s="45"/>
      <c r="ARL1045" s="45"/>
      <c r="ARM1045" s="45"/>
      <c r="ARN1045" s="45"/>
      <c r="ARO1045" s="45"/>
      <c r="ARP1045" s="45"/>
      <c r="ARQ1045" s="45"/>
      <c r="ARR1045" s="45"/>
      <c r="ARS1045" s="45"/>
      <c r="ART1045" s="45"/>
      <c r="ARU1045" s="45"/>
      <c r="ARV1045" s="45"/>
      <c r="ARW1045" s="45"/>
      <c r="ARX1045" s="45"/>
      <c r="ARY1045" s="45"/>
      <c r="ARZ1045" s="45"/>
      <c r="ASA1045" s="45"/>
      <c r="ASB1045" s="45"/>
      <c r="ASC1045" s="45"/>
      <c r="ASD1045" s="45"/>
      <c r="ASE1045" s="45"/>
      <c r="ASF1045" s="45"/>
      <c r="ASG1045" s="45"/>
      <c r="ASH1045" s="45"/>
      <c r="ASI1045" s="45"/>
      <c r="ASJ1045" s="45"/>
      <c r="ASK1045" s="45"/>
      <c r="ASL1045" s="45"/>
      <c r="ASM1045" s="45"/>
      <c r="ASN1045" s="45"/>
      <c r="ASO1045" s="45"/>
      <c r="ASP1045" s="45"/>
      <c r="ASQ1045" s="45"/>
      <c r="ASR1045" s="45"/>
      <c r="ASS1045" s="45"/>
      <c r="AST1045" s="45"/>
      <c r="ASU1045" s="45"/>
      <c r="ASV1045" s="45"/>
      <c r="ASW1045" s="45"/>
      <c r="ASX1045" s="45"/>
      <c r="ASY1045" s="45"/>
      <c r="ASZ1045" s="45"/>
      <c r="ATA1045" s="45"/>
      <c r="ATB1045" s="45"/>
      <c r="ATC1045" s="45"/>
      <c r="ATD1045" s="45"/>
      <c r="ATE1045" s="45"/>
      <c r="ATF1045" s="45"/>
      <c r="ATG1045" s="45"/>
      <c r="ATH1045" s="45"/>
      <c r="ATI1045" s="45"/>
      <c r="ATJ1045" s="45"/>
      <c r="ATK1045" s="45"/>
      <c r="ATL1045" s="45"/>
      <c r="ATM1045" s="45"/>
      <c r="ATN1045" s="45"/>
      <c r="ATO1045" s="45"/>
      <c r="ATP1045" s="45"/>
      <c r="ATQ1045" s="45"/>
      <c r="ATR1045" s="45"/>
      <c r="ATS1045" s="45"/>
      <c r="ATT1045" s="45"/>
      <c r="ATU1045" s="45"/>
      <c r="ATV1045" s="45"/>
      <c r="ATW1045" s="45"/>
      <c r="ATX1045" s="45"/>
      <c r="ATY1045" s="45"/>
      <c r="ATZ1045" s="45"/>
      <c r="AUA1045" s="45"/>
      <c r="AUB1045" s="45"/>
      <c r="AUC1045" s="45"/>
      <c r="AUD1045" s="45"/>
      <c r="AUE1045" s="45"/>
      <c r="AUF1045" s="45"/>
      <c r="AUG1045" s="45"/>
      <c r="AUH1045" s="45"/>
      <c r="AUI1045" s="45"/>
      <c r="AUJ1045" s="45"/>
      <c r="AUK1045" s="45"/>
      <c r="AUL1045" s="45"/>
      <c r="AUM1045" s="45"/>
      <c r="AUN1045" s="45"/>
      <c r="AUO1045" s="45"/>
      <c r="AUP1045" s="45"/>
      <c r="AUQ1045" s="45"/>
      <c r="AUR1045" s="45"/>
      <c r="AUS1045" s="45"/>
      <c r="AUT1045" s="45"/>
      <c r="AUU1045" s="45"/>
      <c r="AUV1045" s="45"/>
      <c r="AUW1045" s="45"/>
      <c r="AUX1045" s="45"/>
      <c r="AUY1045" s="45"/>
      <c r="AUZ1045" s="45"/>
      <c r="AVA1045" s="45"/>
      <c r="AVB1045" s="45"/>
      <c r="AVC1045" s="45"/>
      <c r="AVD1045" s="45"/>
      <c r="AVE1045" s="45"/>
      <c r="AVF1045" s="45"/>
      <c r="AVG1045" s="45"/>
      <c r="AVH1045" s="45"/>
      <c r="AVI1045" s="45"/>
      <c r="AVJ1045" s="45"/>
      <c r="AVK1045" s="45"/>
      <c r="AVL1045" s="45"/>
      <c r="AVM1045" s="45"/>
      <c r="AVN1045" s="45"/>
      <c r="AVO1045" s="45"/>
      <c r="AVP1045" s="45"/>
      <c r="AVQ1045" s="45"/>
      <c r="AVR1045" s="45"/>
      <c r="AVS1045" s="45"/>
      <c r="AVT1045" s="45"/>
      <c r="AVU1045" s="45"/>
      <c r="AVV1045" s="45"/>
      <c r="AVW1045" s="45"/>
      <c r="AVX1045" s="45"/>
      <c r="AVY1045" s="45"/>
      <c r="AVZ1045" s="45"/>
      <c r="AWA1045" s="45"/>
      <c r="AWB1045" s="45"/>
      <c r="AWC1045" s="45"/>
      <c r="AWD1045" s="45"/>
      <c r="AWE1045" s="45"/>
      <c r="AWF1045" s="45"/>
      <c r="AWG1045" s="45"/>
      <c r="AWH1045" s="45"/>
      <c r="AWI1045" s="45"/>
      <c r="AWJ1045" s="45"/>
      <c r="AWK1045" s="45"/>
      <c r="AWL1045" s="45"/>
      <c r="AWM1045" s="45"/>
      <c r="AWN1045" s="45"/>
      <c r="AWO1045" s="45"/>
      <c r="AWP1045" s="45"/>
      <c r="AWQ1045" s="45"/>
      <c r="AWR1045" s="45"/>
      <c r="AWS1045" s="45"/>
      <c r="AWT1045" s="45"/>
      <c r="AWU1045" s="45"/>
      <c r="AWV1045" s="45"/>
      <c r="AWW1045" s="45"/>
      <c r="AWX1045" s="45"/>
      <c r="AWY1045" s="45"/>
      <c r="AWZ1045" s="45"/>
      <c r="AXA1045" s="45"/>
      <c r="AXB1045" s="45"/>
      <c r="AXC1045" s="45"/>
      <c r="AXD1045" s="45"/>
      <c r="AXE1045" s="45"/>
      <c r="AXF1045" s="45"/>
      <c r="AXG1045" s="45"/>
      <c r="AXH1045" s="45"/>
      <c r="AXI1045" s="45"/>
      <c r="AXJ1045" s="45"/>
      <c r="AXK1045" s="45"/>
      <c r="AXL1045" s="45"/>
      <c r="AXM1045" s="45"/>
      <c r="AXN1045" s="45"/>
      <c r="AXO1045" s="45"/>
      <c r="AXP1045" s="45"/>
      <c r="AXQ1045" s="45"/>
      <c r="AXR1045" s="45"/>
      <c r="AXS1045" s="45"/>
      <c r="AXT1045" s="45"/>
      <c r="AXU1045" s="45"/>
      <c r="AXV1045" s="45"/>
      <c r="AXW1045" s="45"/>
      <c r="AXX1045" s="45"/>
      <c r="AXY1045" s="45"/>
      <c r="AXZ1045" s="45"/>
      <c r="AYA1045" s="45"/>
      <c r="AYB1045" s="45"/>
      <c r="AYC1045" s="45"/>
      <c r="AYD1045" s="45"/>
      <c r="AYE1045" s="45"/>
      <c r="AYF1045" s="45"/>
      <c r="AYG1045" s="45"/>
      <c r="AYH1045" s="45"/>
      <c r="AYI1045" s="45"/>
      <c r="AYJ1045" s="45"/>
      <c r="AYK1045" s="45"/>
      <c r="AYL1045" s="45"/>
      <c r="AYM1045" s="45"/>
      <c r="AYN1045" s="45"/>
      <c r="AYO1045" s="45"/>
      <c r="AYP1045" s="45"/>
      <c r="AYQ1045" s="45"/>
      <c r="AYR1045" s="45"/>
      <c r="AYS1045" s="45"/>
      <c r="AYT1045" s="45"/>
      <c r="AYU1045" s="45"/>
      <c r="AYV1045" s="45"/>
      <c r="AYW1045" s="45"/>
      <c r="AYX1045" s="45"/>
      <c r="AYY1045" s="45"/>
      <c r="AYZ1045" s="45"/>
      <c r="AZA1045" s="45"/>
      <c r="AZB1045" s="45"/>
      <c r="AZC1045" s="45"/>
      <c r="AZD1045" s="45"/>
      <c r="AZE1045" s="45"/>
      <c r="AZF1045" s="45"/>
      <c r="AZG1045" s="45"/>
      <c r="AZH1045" s="45"/>
      <c r="AZI1045" s="45"/>
      <c r="AZJ1045" s="45"/>
      <c r="AZK1045" s="45"/>
      <c r="AZL1045" s="45"/>
      <c r="AZM1045" s="45"/>
      <c r="AZN1045" s="45"/>
      <c r="AZO1045" s="45"/>
      <c r="AZP1045" s="45"/>
      <c r="AZQ1045" s="45"/>
      <c r="AZR1045" s="45"/>
      <c r="AZS1045" s="45"/>
      <c r="AZT1045" s="45"/>
      <c r="AZU1045" s="45"/>
      <c r="AZV1045" s="45"/>
      <c r="AZW1045" s="45"/>
      <c r="AZX1045" s="45"/>
      <c r="AZY1045" s="45"/>
      <c r="AZZ1045" s="45"/>
      <c r="BAA1045" s="45"/>
      <c r="BAB1045" s="45"/>
      <c r="BAC1045" s="45"/>
      <c r="BAD1045" s="45"/>
      <c r="BAE1045" s="45"/>
      <c r="BAF1045" s="45"/>
      <c r="BAG1045" s="45"/>
      <c r="BAH1045" s="45"/>
      <c r="BAI1045" s="45"/>
      <c r="BAJ1045" s="45"/>
      <c r="BAK1045" s="45"/>
      <c r="BAL1045" s="45"/>
      <c r="BAM1045" s="45"/>
      <c r="BAN1045" s="45"/>
      <c r="BAO1045" s="45"/>
      <c r="BAP1045" s="45"/>
      <c r="BAQ1045" s="45"/>
      <c r="BAR1045" s="45"/>
      <c r="BAS1045" s="45"/>
      <c r="BAT1045" s="45"/>
      <c r="BAU1045" s="45"/>
      <c r="BAV1045" s="45"/>
      <c r="BAW1045" s="45"/>
      <c r="BAX1045" s="45"/>
      <c r="BAY1045" s="45"/>
      <c r="BAZ1045" s="45"/>
      <c r="BBA1045" s="45"/>
      <c r="BBB1045" s="45"/>
      <c r="BBC1045" s="45"/>
      <c r="BBD1045" s="45"/>
      <c r="BBE1045" s="45"/>
      <c r="BBF1045" s="45"/>
      <c r="BBG1045" s="45"/>
      <c r="BBH1045" s="45"/>
      <c r="BBI1045" s="45"/>
      <c r="BBJ1045" s="45"/>
      <c r="BBK1045" s="45"/>
      <c r="BBL1045" s="45"/>
      <c r="BBM1045" s="45"/>
      <c r="BBN1045" s="45"/>
      <c r="BBO1045" s="45"/>
      <c r="BBP1045" s="45"/>
      <c r="BBQ1045" s="45"/>
      <c r="BBR1045" s="45"/>
      <c r="BBS1045" s="45"/>
      <c r="BBT1045" s="45"/>
      <c r="BBU1045" s="45"/>
      <c r="BBV1045" s="45"/>
      <c r="BBW1045" s="45"/>
      <c r="BBX1045" s="45"/>
      <c r="BBY1045" s="45"/>
      <c r="BBZ1045" s="45"/>
      <c r="BCA1045" s="45"/>
      <c r="BCB1045" s="45"/>
      <c r="BCC1045" s="45"/>
      <c r="BCD1045" s="45"/>
      <c r="BCE1045" s="45"/>
      <c r="BCF1045" s="45"/>
      <c r="BCG1045" s="45"/>
      <c r="BCH1045" s="45"/>
      <c r="BCI1045" s="45"/>
      <c r="BCJ1045" s="45"/>
      <c r="BCK1045" s="45"/>
      <c r="BCL1045" s="45"/>
      <c r="BCM1045" s="45"/>
      <c r="BCN1045" s="45"/>
      <c r="BCO1045" s="45"/>
      <c r="BCP1045" s="45"/>
      <c r="BCQ1045" s="45"/>
      <c r="BCR1045" s="45"/>
      <c r="BCS1045" s="45"/>
      <c r="BCT1045" s="45"/>
      <c r="BCU1045" s="45"/>
      <c r="BCV1045" s="45"/>
      <c r="BCW1045" s="45"/>
      <c r="BCX1045" s="45"/>
      <c r="BCY1045" s="45"/>
      <c r="BCZ1045" s="45"/>
      <c r="BDA1045" s="45"/>
      <c r="BDB1045" s="45"/>
      <c r="BDC1045" s="45"/>
      <c r="BDD1045" s="45"/>
      <c r="BDE1045" s="45"/>
      <c r="BDF1045" s="45"/>
      <c r="BDG1045" s="45"/>
      <c r="BDH1045" s="45"/>
      <c r="BDI1045" s="45"/>
      <c r="BDJ1045" s="45"/>
      <c r="BDK1045" s="45"/>
      <c r="BDL1045" s="45"/>
      <c r="BDM1045" s="45"/>
      <c r="BDN1045" s="45"/>
      <c r="BDO1045" s="45"/>
      <c r="BDP1045" s="45"/>
      <c r="BDQ1045" s="45"/>
      <c r="BDR1045" s="45"/>
      <c r="BDS1045" s="45"/>
      <c r="BDT1045" s="45"/>
      <c r="BDU1045" s="45"/>
      <c r="BDV1045" s="45"/>
      <c r="BDW1045" s="45"/>
      <c r="BDX1045" s="45"/>
      <c r="BDY1045" s="45"/>
      <c r="BDZ1045" s="45"/>
      <c r="BEA1045" s="45"/>
      <c r="BEB1045" s="45"/>
      <c r="BEC1045" s="45"/>
      <c r="BED1045" s="45"/>
      <c r="BEE1045" s="45"/>
      <c r="BEF1045" s="45"/>
      <c r="BEG1045" s="45"/>
      <c r="BEH1045" s="45"/>
      <c r="BEI1045" s="45"/>
      <c r="BEJ1045" s="45"/>
      <c r="BEK1045" s="45"/>
      <c r="BEL1045" s="45"/>
      <c r="BEM1045" s="45"/>
      <c r="BEN1045" s="45"/>
      <c r="BEO1045" s="45"/>
      <c r="BEP1045" s="45"/>
      <c r="BEQ1045" s="45"/>
      <c r="BER1045" s="45"/>
      <c r="BES1045" s="45"/>
      <c r="BET1045" s="45"/>
      <c r="BEU1045" s="45"/>
      <c r="BEV1045" s="45"/>
      <c r="BEW1045" s="45"/>
      <c r="BEX1045" s="45"/>
      <c r="BEY1045" s="45"/>
      <c r="BEZ1045" s="45"/>
      <c r="BFA1045" s="45"/>
      <c r="BFB1045" s="45"/>
      <c r="BFC1045" s="45"/>
      <c r="BFD1045" s="45"/>
      <c r="BFE1045" s="45"/>
      <c r="BFF1045" s="45"/>
      <c r="BFG1045" s="45"/>
      <c r="BFH1045" s="45"/>
      <c r="BFI1045" s="45"/>
      <c r="BFJ1045" s="45"/>
      <c r="BFK1045" s="45"/>
      <c r="BFL1045" s="45"/>
      <c r="BFM1045" s="45"/>
      <c r="BFN1045" s="45"/>
      <c r="BFO1045" s="45"/>
      <c r="BFP1045" s="45"/>
      <c r="BFQ1045" s="45"/>
      <c r="BFR1045" s="45"/>
      <c r="BFS1045" s="45"/>
      <c r="BFT1045" s="45"/>
      <c r="BFU1045" s="45"/>
      <c r="BFV1045" s="45"/>
      <c r="BFW1045" s="45"/>
      <c r="BFX1045" s="45"/>
      <c r="BFY1045" s="45"/>
      <c r="BFZ1045" s="45"/>
      <c r="BGA1045" s="45"/>
      <c r="BGB1045" s="45"/>
      <c r="BGC1045" s="45"/>
      <c r="BGD1045" s="45"/>
      <c r="BGE1045" s="45"/>
      <c r="BGF1045" s="45"/>
      <c r="BGG1045" s="45"/>
      <c r="BGH1045" s="45"/>
      <c r="BGI1045" s="45"/>
      <c r="BGJ1045" s="45"/>
      <c r="BGK1045" s="45"/>
      <c r="BGL1045" s="45"/>
      <c r="BGM1045" s="45"/>
      <c r="BGN1045" s="45"/>
      <c r="BGO1045" s="45"/>
      <c r="BGP1045" s="45"/>
      <c r="BGQ1045" s="45"/>
      <c r="BGR1045" s="45"/>
      <c r="BGS1045" s="45"/>
      <c r="BGT1045" s="45"/>
      <c r="BGU1045" s="45"/>
      <c r="BGV1045" s="45"/>
      <c r="BGW1045" s="45"/>
      <c r="BGX1045" s="45"/>
      <c r="BGY1045" s="45"/>
      <c r="BGZ1045" s="45"/>
      <c r="BHA1045" s="45"/>
      <c r="BHB1045" s="45"/>
      <c r="BHC1045" s="45"/>
      <c r="BHD1045" s="45"/>
      <c r="BHE1045" s="45"/>
      <c r="BHF1045" s="45"/>
      <c r="BHG1045" s="45"/>
      <c r="BHH1045" s="45"/>
      <c r="BHI1045" s="45"/>
      <c r="BHJ1045" s="45"/>
      <c r="BHK1045" s="45"/>
      <c r="BHL1045" s="45"/>
      <c r="BHM1045" s="45"/>
      <c r="BHN1045" s="45"/>
      <c r="BHO1045" s="45"/>
      <c r="BHP1045" s="45"/>
      <c r="BHQ1045" s="45"/>
      <c r="BHR1045" s="45"/>
      <c r="BHS1045" s="45"/>
      <c r="BHT1045" s="45"/>
      <c r="BHU1045" s="45"/>
      <c r="BHV1045" s="45"/>
      <c r="BHW1045" s="45"/>
      <c r="BHX1045" s="45"/>
      <c r="BHY1045" s="45"/>
      <c r="BHZ1045" s="45"/>
      <c r="BIA1045" s="45"/>
      <c r="BIB1045" s="45"/>
      <c r="BIC1045" s="45"/>
      <c r="BID1045" s="45"/>
      <c r="BIE1045" s="45"/>
      <c r="BIF1045" s="45"/>
      <c r="BIG1045" s="45"/>
      <c r="BIH1045" s="45"/>
      <c r="BII1045" s="45"/>
      <c r="BIJ1045" s="45"/>
      <c r="BIK1045" s="45"/>
      <c r="BIL1045" s="45"/>
      <c r="BIM1045" s="45"/>
      <c r="BIN1045" s="45"/>
      <c r="BIO1045" s="45"/>
      <c r="BIP1045" s="45"/>
      <c r="BIQ1045" s="45"/>
      <c r="BIR1045" s="45"/>
      <c r="BIS1045" s="45"/>
      <c r="BIT1045" s="45"/>
      <c r="BIU1045" s="45"/>
      <c r="BIV1045" s="45"/>
      <c r="BIW1045" s="45"/>
      <c r="BIX1045" s="45"/>
      <c r="BIY1045" s="45"/>
      <c r="BIZ1045" s="45"/>
      <c r="BJA1045" s="45"/>
      <c r="BJB1045" s="45"/>
      <c r="BJC1045" s="45"/>
      <c r="BJD1045" s="45"/>
      <c r="BJE1045" s="45"/>
      <c r="BJF1045" s="45"/>
      <c r="BJG1045" s="45"/>
      <c r="BJH1045" s="45"/>
      <c r="BJI1045" s="45"/>
      <c r="BJJ1045" s="45"/>
      <c r="BJK1045" s="45"/>
      <c r="BJL1045" s="45"/>
      <c r="BJM1045" s="45"/>
      <c r="BJN1045" s="45"/>
      <c r="BJO1045" s="45"/>
      <c r="BJP1045" s="45"/>
      <c r="BJQ1045" s="45"/>
      <c r="BJR1045" s="45"/>
      <c r="BJS1045" s="45"/>
      <c r="BJT1045" s="45"/>
      <c r="BJU1045" s="45"/>
      <c r="BJV1045" s="45"/>
      <c r="BJW1045" s="45"/>
      <c r="BJX1045" s="45"/>
      <c r="BJY1045" s="45"/>
      <c r="BJZ1045" s="45"/>
      <c r="BKA1045" s="45"/>
      <c r="BKB1045" s="45"/>
      <c r="BKC1045" s="45"/>
      <c r="BKD1045" s="45"/>
      <c r="BKE1045" s="45"/>
      <c r="BKF1045" s="45"/>
      <c r="BKG1045" s="45"/>
      <c r="BKH1045" s="45"/>
      <c r="BKI1045" s="45"/>
      <c r="BKJ1045" s="45"/>
      <c r="BKK1045" s="45"/>
      <c r="BKL1045" s="45"/>
      <c r="BKM1045" s="45"/>
      <c r="BKN1045" s="45"/>
      <c r="BKO1045" s="45"/>
      <c r="BKP1045" s="45"/>
      <c r="BKQ1045" s="45"/>
      <c r="BKR1045" s="45"/>
      <c r="BKS1045" s="45"/>
      <c r="BKT1045" s="45"/>
      <c r="BKU1045" s="45"/>
      <c r="BKV1045" s="45"/>
      <c r="BKW1045" s="45"/>
      <c r="BKX1045" s="45"/>
      <c r="BKY1045" s="45"/>
      <c r="BKZ1045" s="45"/>
      <c r="BLA1045" s="45"/>
      <c r="BLB1045" s="45"/>
      <c r="BLC1045" s="45"/>
      <c r="BLD1045" s="45"/>
      <c r="BLE1045" s="45"/>
      <c r="BLF1045" s="45"/>
      <c r="BLG1045" s="45"/>
      <c r="BLH1045" s="45"/>
      <c r="BLI1045" s="45"/>
      <c r="BLJ1045" s="45"/>
      <c r="BLK1045" s="45"/>
      <c r="BLL1045" s="45"/>
      <c r="BLM1045" s="45"/>
      <c r="BLN1045" s="45"/>
      <c r="BLO1045" s="45"/>
      <c r="BLP1045" s="45"/>
      <c r="BLQ1045" s="45"/>
      <c r="BLR1045" s="45"/>
      <c r="BLS1045" s="45"/>
      <c r="BLT1045" s="45"/>
      <c r="BLU1045" s="45"/>
      <c r="BLV1045" s="45"/>
      <c r="BLW1045" s="45"/>
      <c r="BLX1045" s="45"/>
      <c r="BLY1045" s="45"/>
      <c r="BLZ1045" s="45"/>
      <c r="BMA1045" s="45"/>
      <c r="BMB1045" s="45"/>
      <c r="BMC1045" s="45"/>
      <c r="BMD1045" s="45"/>
      <c r="BME1045" s="45"/>
      <c r="BMF1045" s="45"/>
      <c r="BMG1045" s="45"/>
      <c r="BMH1045" s="45"/>
      <c r="BMI1045" s="45"/>
      <c r="BMJ1045" s="45"/>
      <c r="BMK1045" s="45"/>
      <c r="BML1045" s="45"/>
      <c r="BMM1045" s="45"/>
      <c r="BMN1045" s="45"/>
      <c r="BMO1045" s="45"/>
      <c r="BMP1045" s="45"/>
      <c r="BMQ1045" s="45"/>
      <c r="BMR1045" s="45"/>
      <c r="BMS1045" s="45"/>
      <c r="BMT1045" s="45"/>
      <c r="BMU1045" s="45"/>
      <c r="BMV1045" s="45"/>
      <c r="BMW1045" s="45"/>
      <c r="BMX1045" s="45"/>
      <c r="BMY1045" s="45"/>
      <c r="BMZ1045" s="45"/>
      <c r="BNA1045" s="45"/>
      <c r="BNB1045" s="45"/>
      <c r="BNC1045" s="45"/>
      <c r="BND1045" s="45"/>
      <c r="BNE1045" s="45"/>
      <c r="BNF1045" s="45"/>
      <c r="BNG1045" s="45"/>
      <c r="BNH1045" s="45"/>
      <c r="BNI1045" s="45"/>
      <c r="BNJ1045" s="45"/>
      <c r="BNK1045" s="45"/>
      <c r="BNL1045" s="45"/>
      <c r="BNM1045" s="45"/>
      <c r="BNN1045" s="45"/>
      <c r="BNO1045" s="45"/>
      <c r="BNP1045" s="45"/>
      <c r="BNQ1045" s="45"/>
      <c r="BNR1045" s="45"/>
      <c r="BNS1045" s="45"/>
      <c r="BNT1045" s="45"/>
      <c r="BNU1045" s="45"/>
      <c r="BNV1045" s="45"/>
      <c r="BNW1045" s="45"/>
      <c r="BNX1045" s="45"/>
      <c r="BNY1045" s="45"/>
      <c r="BNZ1045" s="45"/>
      <c r="BOA1045" s="45"/>
      <c r="BOB1045" s="45"/>
      <c r="BOC1045" s="45"/>
      <c r="BOD1045" s="45"/>
      <c r="BOE1045" s="45"/>
      <c r="BOF1045" s="45"/>
      <c r="BOG1045" s="45"/>
      <c r="BOH1045" s="45"/>
      <c r="BOI1045" s="45"/>
      <c r="BOJ1045" s="45"/>
      <c r="BOK1045" s="45"/>
      <c r="BOL1045" s="45"/>
      <c r="BOM1045" s="45"/>
      <c r="BON1045" s="45"/>
      <c r="BOO1045" s="45"/>
      <c r="BOP1045" s="45"/>
      <c r="BOQ1045" s="45"/>
      <c r="BOR1045" s="45"/>
      <c r="BOS1045" s="45"/>
      <c r="BOT1045" s="45"/>
      <c r="BOU1045" s="45"/>
      <c r="BOV1045" s="45"/>
      <c r="BOW1045" s="45"/>
      <c r="BOX1045" s="45"/>
      <c r="BOY1045" s="45"/>
      <c r="BOZ1045" s="45"/>
      <c r="BPA1045" s="45"/>
      <c r="BPB1045" s="45"/>
      <c r="BPC1045" s="45"/>
      <c r="BPD1045" s="45"/>
      <c r="BPE1045" s="45"/>
      <c r="BPF1045" s="45"/>
      <c r="BPG1045" s="45"/>
      <c r="BPH1045" s="45"/>
      <c r="BPI1045" s="45"/>
      <c r="BPJ1045" s="45"/>
      <c r="BPK1045" s="45"/>
      <c r="BPL1045" s="45"/>
      <c r="BPM1045" s="45"/>
      <c r="BPN1045" s="45"/>
      <c r="BPO1045" s="45"/>
      <c r="BPP1045" s="45"/>
      <c r="BPQ1045" s="45"/>
      <c r="BPR1045" s="45"/>
      <c r="BPS1045" s="45"/>
      <c r="BPT1045" s="45"/>
      <c r="BPU1045" s="45"/>
      <c r="BPV1045" s="45"/>
      <c r="BPW1045" s="45"/>
      <c r="BPX1045" s="45"/>
      <c r="BPY1045" s="45"/>
      <c r="BPZ1045" s="45"/>
      <c r="BQA1045" s="45"/>
      <c r="BQB1045" s="45"/>
      <c r="BQC1045" s="45"/>
      <c r="BQD1045" s="45"/>
      <c r="BQE1045" s="45"/>
      <c r="BQF1045" s="45"/>
      <c r="BQG1045" s="45"/>
      <c r="BQH1045" s="45"/>
      <c r="BQI1045" s="45"/>
      <c r="BQJ1045" s="45"/>
      <c r="BQK1045" s="45"/>
      <c r="BQL1045" s="45"/>
      <c r="BQM1045" s="45"/>
      <c r="BQN1045" s="45"/>
      <c r="BQO1045" s="45"/>
      <c r="BQP1045" s="45"/>
      <c r="BQQ1045" s="45"/>
      <c r="BQR1045" s="45"/>
      <c r="BQS1045" s="45"/>
      <c r="BQT1045" s="45"/>
      <c r="BQU1045" s="45"/>
      <c r="BQV1045" s="45"/>
      <c r="BQW1045" s="45"/>
      <c r="BQX1045" s="45"/>
      <c r="BQY1045" s="45"/>
      <c r="BQZ1045" s="45"/>
      <c r="BRA1045" s="45"/>
      <c r="BRB1045" s="45"/>
      <c r="BRC1045" s="45"/>
      <c r="BRD1045" s="45"/>
      <c r="BRE1045" s="45"/>
      <c r="BRF1045" s="45"/>
      <c r="BRG1045" s="45"/>
      <c r="BRH1045" s="45"/>
      <c r="BRI1045" s="45"/>
      <c r="BRJ1045" s="45"/>
      <c r="BRK1045" s="45"/>
      <c r="BRL1045" s="45"/>
      <c r="BRM1045" s="45"/>
      <c r="BRN1045" s="45"/>
      <c r="BRO1045" s="45"/>
      <c r="BRP1045" s="45"/>
      <c r="BRQ1045" s="45"/>
      <c r="BRR1045" s="45"/>
      <c r="BRS1045" s="45"/>
      <c r="BRT1045" s="45"/>
      <c r="BRU1045" s="45"/>
      <c r="BRV1045" s="45"/>
      <c r="BRW1045" s="45"/>
      <c r="BRX1045" s="45"/>
      <c r="BRY1045" s="45"/>
      <c r="BRZ1045" s="45"/>
      <c r="BSA1045" s="45"/>
      <c r="BSB1045" s="45"/>
      <c r="BSC1045" s="45"/>
      <c r="BSD1045" s="45"/>
      <c r="BSE1045" s="45"/>
      <c r="BSF1045" s="45"/>
      <c r="BSG1045" s="45"/>
      <c r="BSH1045" s="45"/>
      <c r="BSI1045" s="45"/>
      <c r="BSJ1045" s="45"/>
      <c r="BSK1045" s="45"/>
      <c r="BSL1045" s="45"/>
      <c r="BSM1045" s="45"/>
      <c r="BSN1045" s="45"/>
      <c r="BSO1045" s="45"/>
      <c r="BSP1045" s="45"/>
      <c r="BSQ1045" s="45"/>
      <c r="BSR1045" s="45"/>
      <c r="BSS1045" s="45"/>
      <c r="BST1045" s="45"/>
      <c r="BSU1045" s="45"/>
      <c r="BSV1045" s="45"/>
      <c r="BSW1045" s="45"/>
      <c r="BSX1045" s="45"/>
      <c r="BSY1045" s="45"/>
      <c r="BSZ1045" s="45"/>
      <c r="BTA1045" s="45"/>
      <c r="BTB1045" s="45"/>
      <c r="BTC1045" s="45"/>
      <c r="BTD1045" s="45"/>
      <c r="BTE1045" s="45"/>
      <c r="BTF1045" s="45"/>
      <c r="BTG1045" s="45"/>
      <c r="BTH1045" s="45"/>
      <c r="BTI1045" s="45"/>
      <c r="BTJ1045" s="45"/>
      <c r="BTK1045" s="45"/>
      <c r="BTL1045" s="45"/>
      <c r="BTM1045" s="45"/>
      <c r="BTN1045" s="45"/>
      <c r="BTO1045" s="45"/>
      <c r="BTP1045" s="45"/>
      <c r="BTQ1045" s="45"/>
      <c r="BTR1045" s="45"/>
      <c r="BTS1045" s="45"/>
      <c r="BTT1045" s="45"/>
      <c r="BTU1045" s="45"/>
      <c r="BTV1045" s="45"/>
      <c r="BTW1045" s="45"/>
      <c r="BTX1045" s="45"/>
      <c r="BTY1045" s="45"/>
      <c r="BTZ1045" s="45"/>
      <c r="BUA1045" s="45"/>
      <c r="BUB1045" s="45"/>
      <c r="BUC1045" s="45"/>
      <c r="BUD1045" s="45"/>
      <c r="BUE1045" s="45"/>
      <c r="BUF1045" s="45"/>
      <c r="BUG1045" s="45"/>
      <c r="BUH1045" s="45"/>
      <c r="BUI1045" s="45"/>
      <c r="BUJ1045" s="45"/>
      <c r="BUK1045" s="45"/>
      <c r="BUL1045" s="45"/>
      <c r="BUM1045" s="45"/>
      <c r="BUN1045" s="45"/>
      <c r="BUO1045" s="45"/>
      <c r="BUP1045" s="45"/>
      <c r="BUQ1045" s="45"/>
      <c r="BUR1045" s="45"/>
      <c r="BUS1045" s="45"/>
      <c r="BUT1045" s="45"/>
      <c r="BUU1045" s="45"/>
      <c r="BUV1045" s="45"/>
      <c r="BUW1045" s="45"/>
      <c r="BUX1045" s="45"/>
      <c r="BUY1045" s="45"/>
      <c r="BUZ1045" s="45"/>
      <c r="BVA1045" s="45"/>
      <c r="BVB1045" s="45"/>
      <c r="BVC1045" s="45"/>
      <c r="BVD1045" s="45"/>
      <c r="BVE1045" s="45"/>
      <c r="BVF1045" s="45"/>
      <c r="BVG1045" s="45"/>
      <c r="BVH1045" s="45"/>
      <c r="BVI1045" s="45"/>
      <c r="BVJ1045" s="45"/>
      <c r="BVK1045" s="45"/>
      <c r="BVL1045" s="45"/>
      <c r="BVM1045" s="45"/>
      <c r="BVN1045" s="45"/>
      <c r="BVO1045" s="45"/>
      <c r="BVP1045" s="45"/>
      <c r="BVQ1045" s="45"/>
      <c r="BVR1045" s="45"/>
      <c r="BVS1045" s="45"/>
      <c r="BVT1045" s="45"/>
      <c r="BVU1045" s="45"/>
      <c r="BVV1045" s="45"/>
      <c r="BVW1045" s="45"/>
      <c r="BVX1045" s="45"/>
      <c r="BVY1045" s="45"/>
      <c r="BVZ1045" s="45"/>
      <c r="BWA1045" s="45"/>
      <c r="BWB1045" s="45"/>
      <c r="BWC1045" s="45"/>
      <c r="BWD1045" s="45"/>
      <c r="BWE1045" s="45"/>
      <c r="BWF1045" s="45"/>
      <c r="BWG1045" s="45"/>
      <c r="BWH1045" s="45"/>
      <c r="BWI1045" s="45"/>
      <c r="BWJ1045" s="45"/>
      <c r="BWK1045" s="45"/>
      <c r="BWL1045" s="45"/>
      <c r="BWM1045" s="45"/>
      <c r="BWN1045" s="45"/>
      <c r="BWO1045" s="45"/>
      <c r="BWP1045" s="45"/>
      <c r="BWQ1045" s="45"/>
      <c r="BWR1045" s="45"/>
      <c r="BWS1045" s="45"/>
      <c r="BWT1045" s="45"/>
      <c r="BWU1045" s="45"/>
      <c r="BWV1045" s="45"/>
      <c r="BWW1045" s="45"/>
      <c r="BWX1045" s="45"/>
      <c r="BWY1045" s="45"/>
      <c r="BWZ1045" s="45"/>
      <c r="BXA1045" s="45"/>
      <c r="BXB1045" s="45"/>
      <c r="BXC1045" s="45"/>
      <c r="BXD1045" s="45"/>
      <c r="BXE1045" s="45"/>
      <c r="BXF1045" s="45"/>
      <c r="BXG1045" s="45"/>
      <c r="BXH1045" s="45"/>
      <c r="BXI1045" s="45"/>
      <c r="BXJ1045" s="45"/>
      <c r="BXK1045" s="45"/>
      <c r="BXL1045" s="45"/>
      <c r="BXM1045" s="45"/>
      <c r="BXN1045" s="45"/>
      <c r="BXO1045" s="45"/>
      <c r="BXP1045" s="45"/>
      <c r="BXQ1045" s="45"/>
      <c r="BXR1045" s="45"/>
      <c r="BXS1045" s="45"/>
      <c r="BXT1045" s="45"/>
      <c r="BXU1045" s="45"/>
      <c r="BXV1045" s="45"/>
      <c r="BXW1045" s="45"/>
      <c r="BXX1045" s="45"/>
      <c r="BXY1045" s="45"/>
      <c r="BXZ1045" s="45"/>
      <c r="BYA1045" s="45"/>
      <c r="BYB1045" s="45"/>
      <c r="BYC1045" s="45"/>
      <c r="BYD1045" s="45"/>
      <c r="BYE1045" s="45"/>
      <c r="BYF1045" s="45"/>
      <c r="BYG1045" s="45"/>
      <c r="BYH1045" s="45"/>
      <c r="BYI1045" s="45"/>
      <c r="BYJ1045" s="45"/>
      <c r="BYK1045" s="45"/>
      <c r="BYL1045" s="45"/>
      <c r="BYM1045" s="45"/>
      <c r="BYN1045" s="45"/>
      <c r="BYO1045" s="45"/>
      <c r="BYP1045" s="45"/>
      <c r="BYQ1045" s="45"/>
      <c r="BYR1045" s="45"/>
      <c r="BYS1045" s="45"/>
      <c r="BYT1045" s="45"/>
      <c r="BYU1045" s="45"/>
      <c r="BYV1045" s="45"/>
      <c r="BYW1045" s="45"/>
      <c r="BYX1045" s="45"/>
      <c r="BYY1045" s="45"/>
      <c r="BYZ1045" s="45"/>
      <c r="BZA1045" s="45"/>
      <c r="BZB1045" s="45"/>
      <c r="BZC1045" s="45"/>
      <c r="BZD1045" s="45"/>
      <c r="BZE1045" s="45"/>
      <c r="BZF1045" s="45"/>
      <c r="BZG1045" s="45"/>
      <c r="BZH1045" s="45"/>
      <c r="BZI1045" s="45"/>
      <c r="BZJ1045" s="45"/>
      <c r="BZK1045" s="45"/>
      <c r="BZL1045" s="45"/>
      <c r="BZM1045" s="45"/>
      <c r="BZN1045" s="45"/>
      <c r="BZO1045" s="45"/>
      <c r="BZP1045" s="45"/>
      <c r="BZQ1045" s="45"/>
      <c r="BZR1045" s="45"/>
      <c r="BZS1045" s="45"/>
      <c r="BZT1045" s="45"/>
      <c r="BZU1045" s="45"/>
      <c r="BZV1045" s="45"/>
      <c r="BZW1045" s="45"/>
      <c r="BZX1045" s="45"/>
      <c r="BZY1045" s="45"/>
      <c r="BZZ1045" s="45"/>
      <c r="CAA1045" s="45"/>
      <c r="CAB1045" s="45"/>
      <c r="CAC1045" s="45"/>
      <c r="CAD1045" s="45"/>
      <c r="CAE1045" s="45"/>
      <c r="CAF1045" s="45"/>
      <c r="CAG1045" s="45"/>
      <c r="CAH1045" s="45"/>
      <c r="CAI1045" s="45"/>
      <c r="CAJ1045" s="45"/>
      <c r="CAK1045" s="45"/>
      <c r="CAL1045" s="45"/>
      <c r="CAM1045" s="45"/>
      <c r="CAN1045" s="45"/>
      <c r="CAO1045" s="45"/>
      <c r="CAP1045" s="45"/>
      <c r="CAQ1045" s="45"/>
      <c r="CAR1045" s="45"/>
      <c r="CAS1045" s="45"/>
      <c r="CAT1045" s="45"/>
      <c r="CAU1045" s="45"/>
      <c r="CAV1045" s="45"/>
      <c r="CAW1045" s="45"/>
      <c r="CAX1045" s="45"/>
      <c r="CAY1045" s="45"/>
      <c r="CAZ1045" s="45"/>
      <c r="CBA1045" s="45"/>
      <c r="CBB1045" s="45"/>
      <c r="CBC1045" s="45"/>
      <c r="CBD1045" s="45"/>
      <c r="CBE1045" s="45"/>
      <c r="CBF1045" s="45"/>
      <c r="CBG1045" s="45"/>
      <c r="CBH1045" s="45"/>
      <c r="CBI1045" s="45"/>
      <c r="CBJ1045" s="45"/>
      <c r="CBK1045" s="45"/>
      <c r="CBL1045" s="45"/>
      <c r="CBM1045" s="45"/>
      <c r="CBN1045" s="45"/>
      <c r="CBO1045" s="45"/>
      <c r="CBP1045" s="45"/>
      <c r="CBQ1045" s="45"/>
      <c r="CBR1045" s="45"/>
      <c r="CBS1045" s="45"/>
      <c r="CBT1045" s="45"/>
      <c r="CBU1045" s="45"/>
      <c r="CBV1045" s="45"/>
      <c r="CBW1045" s="45"/>
      <c r="CBX1045" s="45"/>
      <c r="CBY1045" s="45"/>
      <c r="CBZ1045" s="45"/>
      <c r="CCA1045" s="45"/>
      <c r="CCB1045" s="45"/>
      <c r="CCC1045" s="45"/>
      <c r="CCD1045" s="45"/>
      <c r="CCE1045" s="45"/>
      <c r="CCF1045" s="45"/>
      <c r="CCG1045" s="45"/>
      <c r="CCH1045" s="45"/>
      <c r="CCI1045" s="45"/>
      <c r="CCJ1045" s="45"/>
      <c r="CCK1045" s="45"/>
      <c r="CCL1045" s="45"/>
      <c r="CCM1045" s="45"/>
      <c r="CCN1045" s="45"/>
      <c r="CCO1045" s="45"/>
      <c r="CCP1045" s="45"/>
      <c r="CCQ1045" s="45"/>
      <c r="CCR1045" s="45"/>
      <c r="CCS1045" s="45"/>
      <c r="CCT1045" s="45"/>
      <c r="CCU1045" s="45"/>
      <c r="CCV1045" s="45"/>
      <c r="CCW1045" s="45"/>
      <c r="CCX1045" s="45"/>
      <c r="CCY1045" s="45"/>
      <c r="CCZ1045" s="45"/>
      <c r="CDA1045" s="45"/>
      <c r="CDB1045" s="45"/>
      <c r="CDC1045" s="45"/>
      <c r="CDD1045" s="45"/>
      <c r="CDE1045" s="45"/>
      <c r="CDF1045" s="45"/>
      <c r="CDG1045" s="45"/>
      <c r="CDH1045" s="45"/>
      <c r="CDI1045" s="45"/>
      <c r="CDJ1045" s="45"/>
      <c r="CDK1045" s="45"/>
      <c r="CDL1045" s="45"/>
      <c r="CDM1045" s="45"/>
      <c r="CDN1045" s="45"/>
      <c r="CDO1045" s="45"/>
      <c r="CDP1045" s="45"/>
      <c r="CDQ1045" s="45"/>
      <c r="CDR1045" s="45"/>
      <c r="CDS1045" s="45"/>
      <c r="CDT1045" s="45"/>
      <c r="CDU1045" s="45"/>
      <c r="CDV1045" s="45"/>
      <c r="CDW1045" s="45"/>
      <c r="CDX1045" s="45"/>
      <c r="CDY1045" s="45"/>
      <c r="CDZ1045" s="45"/>
      <c r="CEA1045" s="45"/>
      <c r="CEB1045" s="45"/>
      <c r="CEC1045" s="45"/>
      <c r="CED1045" s="45"/>
      <c r="CEE1045" s="45"/>
      <c r="CEF1045" s="45"/>
      <c r="CEG1045" s="45"/>
      <c r="CEH1045" s="45"/>
      <c r="CEI1045" s="45"/>
      <c r="CEJ1045" s="45"/>
      <c r="CEK1045" s="45"/>
      <c r="CEL1045" s="45"/>
      <c r="CEM1045" s="45"/>
      <c r="CEN1045" s="45"/>
      <c r="CEO1045" s="45"/>
      <c r="CEP1045" s="45"/>
      <c r="CEQ1045" s="45"/>
      <c r="CER1045" s="45"/>
      <c r="CES1045" s="45"/>
      <c r="CET1045" s="45"/>
      <c r="CEU1045" s="45"/>
      <c r="CEV1045" s="45"/>
      <c r="CEW1045" s="45"/>
      <c r="CEX1045" s="45"/>
      <c r="CEY1045" s="45"/>
      <c r="CEZ1045" s="45"/>
      <c r="CFA1045" s="45"/>
      <c r="CFB1045" s="45"/>
      <c r="CFC1045" s="45"/>
      <c r="CFD1045" s="45"/>
      <c r="CFE1045" s="45"/>
      <c r="CFF1045" s="45"/>
      <c r="CFG1045" s="45"/>
      <c r="CFH1045" s="45"/>
      <c r="CFI1045" s="45"/>
      <c r="CFJ1045" s="45"/>
      <c r="CFK1045" s="45"/>
      <c r="CFL1045" s="45"/>
      <c r="CFM1045" s="45"/>
      <c r="CFN1045" s="45"/>
      <c r="CFO1045" s="45"/>
      <c r="CFP1045" s="45"/>
      <c r="CFQ1045" s="45"/>
      <c r="CFR1045" s="45"/>
      <c r="CFS1045" s="45"/>
      <c r="CFT1045" s="45"/>
      <c r="CFU1045" s="45"/>
      <c r="CFV1045" s="45"/>
      <c r="CFW1045" s="45"/>
      <c r="CFX1045" s="45"/>
      <c r="CFY1045" s="45"/>
      <c r="CFZ1045" s="45"/>
      <c r="CGA1045" s="45"/>
      <c r="CGB1045" s="45"/>
      <c r="CGC1045" s="45"/>
      <c r="CGD1045" s="45"/>
      <c r="CGE1045" s="45"/>
      <c r="CGF1045" s="45"/>
      <c r="CGG1045" s="45"/>
      <c r="CGH1045" s="45"/>
      <c r="CGI1045" s="45"/>
      <c r="CGJ1045" s="45"/>
      <c r="CGK1045" s="45"/>
      <c r="CGL1045" s="45"/>
      <c r="CGM1045" s="45"/>
      <c r="CGN1045" s="45"/>
      <c r="CGO1045" s="45"/>
      <c r="CGP1045" s="45"/>
      <c r="CGQ1045" s="45"/>
      <c r="CGR1045" s="45"/>
      <c r="CGS1045" s="45"/>
      <c r="CGT1045" s="45"/>
      <c r="CGU1045" s="45"/>
      <c r="CGV1045" s="45"/>
      <c r="CGW1045" s="45"/>
      <c r="CGX1045" s="45"/>
      <c r="CGY1045" s="45"/>
      <c r="CGZ1045" s="45"/>
      <c r="CHA1045" s="45"/>
      <c r="CHB1045" s="45"/>
      <c r="CHC1045" s="45"/>
      <c r="CHD1045" s="45"/>
      <c r="CHE1045" s="45"/>
      <c r="CHF1045" s="45"/>
      <c r="CHG1045" s="45"/>
      <c r="CHH1045" s="45"/>
      <c r="CHI1045" s="45"/>
      <c r="CHJ1045" s="45"/>
      <c r="CHK1045" s="45"/>
      <c r="CHL1045" s="45"/>
      <c r="CHM1045" s="45"/>
      <c r="CHN1045" s="45"/>
      <c r="CHO1045" s="45"/>
      <c r="CHP1045" s="45"/>
      <c r="CHQ1045" s="45"/>
      <c r="CHR1045" s="45"/>
      <c r="CHS1045" s="45"/>
      <c r="CHT1045" s="45"/>
      <c r="CHU1045" s="45"/>
      <c r="CHV1045" s="45"/>
      <c r="CHW1045" s="45"/>
      <c r="CHX1045" s="45"/>
      <c r="CHY1045" s="45"/>
      <c r="CHZ1045" s="45"/>
      <c r="CIA1045" s="45"/>
      <c r="CIB1045" s="45"/>
      <c r="CIC1045" s="45"/>
      <c r="CID1045" s="45"/>
      <c r="CIE1045" s="45"/>
      <c r="CIF1045" s="45"/>
      <c r="CIG1045" s="45"/>
      <c r="CIH1045" s="45"/>
      <c r="CII1045" s="45"/>
      <c r="CIJ1045" s="45"/>
      <c r="CIK1045" s="45"/>
      <c r="CIL1045" s="45"/>
      <c r="CIM1045" s="45"/>
      <c r="CIN1045" s="45"/>
      <c r="CIO1045" s="45"/>
      <c r="CIP1045" s="45"/>
      <c r="CIQ1045" s="45"/>
      <c r="CIR1045" s="45"/>
      <c r="CIS1045" s="45"/>
      <c r="CIT1045" s="45"/>
      <c r="CIU1045" s="45"/>
      <c r="CIV1045" s="45"/>
      <c r="CIW1045" s="45"/>
      <c r="CIX1045" s="45"/>
      <c r="CIY1045" s="45"/>
      <c r="CIZ1045" s="45"/>
      <c r="CJA1045" s="45"/>
      <c r="CJB1045" s="45"/>
      <c r="CJC1045" s="45"/>
      <c r="CJD1045" s="45"/>
      <c r="CJE1045" s="45"/>
      <c r="CJF1045" s="45"/>
      <c r="CJG1045" s="45"/>
      <c r="CJH1045" s="45"/>
      <c r="CJI1045" s="45"/>
      <c r="CJJ1045" s="45"/>
      <c r="CJK1045" s="45"/>
      <c r="CJL1045" s="45"/>
      <c r="CJM1045" s="45"/>
      <c r="CJN1045" s="45"/>
      <c r="CJO1045" s="45"/>
      <c r="CJP1045" s="45"/>
      <c r="CJQ1045" s="45"/>
      <c r="CJR1045" s="45"/>
      <c r="CJS1045" s="45"/>
      <c r="CJT1045" s="45"/>
      <c r="CJU1045" s="45"/>
      <c r="CJV1045" s="45"/>
      <c r="CJW1045" s="45"/>
      <c r="CJX1045" s="45"/>
      <c r="CJY1045" s="45"/>
      <c r="CJZ1045" s="45"/>
      <c r="CKA1045" s="45"/>
      <c r="CKB1045" s="45"/>
      <c r="CKC1045" s="45"/>
      <c r="CKD1045" s="45"/>
      <c r="CKE1045" s="45"/>
      <c r="CKF1045" s="45"/>
      <c r="CKG1045" s="45"/>
      <c r="CKH1045" s="45"/>
      <c r="CKI1045" s="45"/>
      <c r="CKJ1045" s="45"/>
      <c r="CKK1045" s="45"/>
      <c r="CKL1045" s="45"/>
      <c r="CKM1045" s="45"/>
      <c r="CKN1045" s="45"/>
      <c r="CKO1045" s="45"/>
      <c r="CKP1045" s="45"/>
      <c r="CKQ1045" s="45"/>
      <c r="CKR1045" s="45"/>
      <c r="CKS1045" s="45"/>
      <c r="CKT1045" s="45"/>
      <c r="CKU1045" s="45"/>
      <c r="CKV1045" s="45"/>
      <c r="CKW1045" s="45"/>
      <c r="CKX1045" s="45"/>
      <c r="CKY1045" s="45"/>
      <c r="CKZ1045" s="45"/>
      <c r="CLA1045" s="45"/>
      <c r="CLB1045" s="45"/>
      <c r="CLC1045" s="45"/>
      <c r="CLD1045" s="45"/>
      <c r="CLE1045" s="45"/>
      <c r="CLF1045" s="45"/>
      <c r="CLG1045" s="45"/>
      <c r="CLH1045" s="45"/>
      <c r="CLI1045" s="45"/>
      <c r="CLJ1045" s="45"/>
      <c r="CLK1045" s="45"/>
      <c r="CLL1045" s="45"/>
      <c r="CLM1045" s="45"/>
      <c r="CLN1045" s="45"/>
      <c r="CLO1045" s="45"/>
      <c r="CLP1045" s="45"/>
      <c r="CLQ1045" s="45"/>
      <c r="CLR1045" s="45"/>
      <c r="CLS1045" s="45"/>
      <c r="CLT1045" s="45"/>
      <c r="CLU1045" s="45"/>
      <c r="CLV1045" s="45"/>
      <c r="CLW1045" s="45"/>
      <c r="CLX1045" s="45"/>
      <c r="CLY1045" s="45"/>
      <c r="CLZ1045" s="45"/>
      <c r="CMA1045" s="45"/>
      <c r="CMB1045" s="45"/>
      <c r="CMC1045" s="45"/>
      <c r="CMD1045" s="45"/>
      <c r="CME1045" s="45"/>
      <c r="CMF1045" s="45"/>
      <c r="CMG1045" s="45"/>
      <c r="CMH1045" s="45"/>
      <c r="CMI1045" s="45"/>
      <c r="CMJ1045" s="45"/>
      <c r="CMK1045" s="45"/>
      <c r="CML1045" s="45"/>
      <c r="CMM1045" s="45"/>
      <c r="CMN1045" s="45"/>
      <c r="CMO1045" s="45"/>
      <c r="CMP1045" s="45"/>
      <c r="CMQ1045" s="45"/>
      <c r="CMR1045" s="45"/>
      <c r="CMS1045" s="45"/>
      <c r="CMT1045" s="45"/>
      <c r="CMU1045" s="45"/>
      <c r="CMV1045" s="45"/>
      <c r="CMW1045" s="45"/>
      <c r="CMX1045" s="45"/>
      <c r="CMY1045" s="45"/>
      <c r="CMZ1045" s="45"/>
      <c r="CNA1045" s="45"/>
      <c r="CNB1045" s="45"/>
      <c r="CNC1045" s="45"/>
      <c r="CND1045" s="45"/>
      <c r="CNE1045" s="45"/>
      <c r="CNF1045" s="45"/>
      <c r="CNG1045" s="45"/>
      <c r="CNH1045" s="45"/>
      <c r="CNI1045" s="45"/>
      <c r="CNJ1045" s="45"/>
      <c r="CNK1045" s="45"/>
      <c r="CNL1045" s="45"/>
      <c r="CNM1045" s="45"/>
      <c r="CNN1045" s="45"/>
      <c r="CNO1045" s="45"/>
      <c r="CNP1045" s="45"/>
      <c r="CNQ1045" s="45"/>
      <c r="CNR1045" s="45"/>
      <c r="CNS1045" s="45"/>
      <c r="CNT1045" s="45"/>
      <c r="CNU1045" s="45"/>
      <c r="CNV1045" s="45"/>
      <c r="CNW1045" s="45"/>
      <c r="CNX1045" s="45"/>
      <c r="CNY1045" s="45"/>
      <c r="CNZ1045" s="45"/>
      <c r="COA1045" s="45"/>
      <c r="COB1045" s="45"/>
      <c r="COC1045" s="45"/>
      <c r="COD1045" s="45"/>
      <c r="COE1045" s="45"/>
      <c r="COF1045" s="45"/>
      <c r="COG1045" s="45"/>
      <c r="COH1045" s="45"/>
      <c r="COI1045" s="45"/>
      <c r="COJ1045" s="45"/>
      <c r="COK1045" s="45"/>
      <c r="COL1045" s="45"/>
      <c r="COM1045" s="45"/>
      <c r="CON1045" s="45"/>
      <c r="COO1045" s="45"/>
      <c r="COP1045" s="45"/>
      <c r="COQ1045" s="45"/>
      <c r="COR1045" s="45"/>
      <c r="COS1045" s="45"/>
      <c r="COT1045" s="45"/>
      <c r="COU1045" s="45"/>
      <c r="COV1045" s="45"/>
      <c r="COW1045" s="45"/>
      <c r="COX1045" s="45"/>
      <c r="COY1045" s="45"/>
      <c r="COZ1045" s="45"/>
      <c r="CPA1045" s="45"/>
      <c r="CPB1045" s="45"/>
      <c r="CPC1045" s="45"/>
      <c r="CPD1045" s="45"/>
      <c r="CPE1045" s="45"/>
      <c r="CPF1045" s="45"/>
      <c r="CPG1045" s="45"/>
      <c r="CPH1045" s="45"/>
      <c r="CPI1045" s="45"/>
      <c r="CPJ1045" s="45"/>
      <c r="CPK1045" s="45"/>
      <c r="CPL1045" s="45"/>
      <c r="CPM1045" s="45"/>
      <c r="CPN1045" s="45"/>
      <c r="CPO1045" s="45"/>
      <c r="CPP1045" s="45"/>
      <c r="CPQ1045" s="45"/>
      <c r="CPR1045" s="45"/>
      <c r="CPS1045" s="45"/>
      <c r="CPT1045" s="45"/>
      <c r="CPU1045" s="45"/>
      <c r="CPV1045" s="45"/>
      <c r="CPW1045" s="45"/>
      <c r="CPX1045" s="45"/>
      <c r="CPY1045" s="45"/>
      <c r="CPZ1045" s="45"/>
      <c r="CQA1045" s="45"/>
      <c r="CQB1045" s="45"/>
      <c r="CQC1045" s="45"/>
      <c r="CQD1045" s="45"/>
      <c r="CQE1045" s="45"/>
      <c r="CQF1045" s="45"/>
      <c r="CQG1045" s="45"/>
      <c r="CQH1045" s="45"/>
      <c r="CQI1045" s="45"/>
      <c r="CQJ1045" s="45"/>
      <c r="CQK1045" s="45"/>
      <c r="CQL1045" s="45"/>
      <c r="CQM1045" s="45"/>
      <c r="CQN1045" s="45"/>
      <c r="CQO1045" s="45"/>
      <c r="CQP1045" s="45"/>
      <c r="CQQ1045" s="45"/>
      <c r="CQR1045" s="45"/>
      <c r="CQS1045" s="45"/>
      <c r="CQT1045" s="45"/>
      <c r="CQU1045" s="45"/>
      <c r="CQV1045" s="45"/>
      <c r="CQW1045" s="45"/>
      <c r="CQX1045" s="45"/>
      <c r="CQY1045" s="45"/>
      <c r="CQZ1045" s="45"/>
      <c r="CRA1045" s="45"/>
      <c r="CRB1045" s="45"/>
      <c r="CRC1045" s="45"/>
      <c r="CRD1045" s="45"/>
      <c r="CRE1045" s="45"/>
      <c r="CRF1045" s="45"/>
      <c r="CRG1045" s="45"/>
      <c r="CRH1045" s="45"/>
      <c r="CRI1045" s="45"/>
      <c r="CRJ1045" s="45"/>
      <c r="CRK1045" s="45"/>
      <c r="CRL1045" s="45"/>
      <c r="CRM1045" s="45"/>
      <c r="CRN1045" s="45"/>
      <c r="CRO1045" s="45"/>
      <c r="CRP1045" s="45"/>
      <c r="CRQ1045" s="45"/>
      <c r="CRR1045" s="45"/>
      <c r="CRS1045" s="45"/>
      <c r="CRT1045" s="45"/>
      <c r="CRU1045" s="45"/>
      <c r="CRV1045" s="45"/>
      <c r="CRW1045" s="45"/>
      <c r="CRX1045" s="45"/>
      <c r="CRY1045" s="45"/>
      <c r="CRZ1045" s="45"/>
      <c r="CSA1045" s="45"/>
      <c r="CSB1045" s="45"/>
      <c r="CSC1045" s="45"/>
      <c r="CSD1045" s="45"/>
      <c r="CSE1045" s="45"/>
      <c r="CSF1045" s="45"/>
      <c r="CSG1045" s="45"/>
      <c r="CSH1045" s="45"/>
      <c r="CSI1045" s="45"/>
      <c r="CSJ1045" s="45"/>
      <c r="CSK1045" s="45"/>
      <c r="CSL1045" s="45"/>
      <c r="CSM1045" s="45"/>
      <c r="CSN1045" s="45"/>
      <c r="CSO1045" s="45"/>
      <c r="CSP1045" s="45"/>
      <c r="CSQ1045" s="45"/>
      <c r="CSR1045" s="45"/>
      <c r="CSS1045" s="45"/>
      <c r="CST1045" s="45"/>
      <c r="CSU1045" s="45"/>
      <c r="CSV1045" s="45"/>
      <c r="CSW1045" s="45"/>
      <c r="CSX1045" s="45"/>
      <c r="CSY1045" s="45"/>
      <c r="CSZ1045" s="45"/>
      <c r="CTA1045" s="45"/>
      <c r="CTB1045" s="45"/>
      <c r="CTC1045" s="45"/>
      <c r="CTD1045" s="45"/>
      <c r="CTE1045" s="45"/>
      <c r="CTF1045" s="45"/>
      <c r="CTG1045" s="45"/>
      <c r="CTH1045" s="45"/>
      <c r="CTI1045" s="45"/>
      <c r="CTJ1045" s="45"/>
      <c r="CTK1045" s="45"/>
      <c r="CTL1045" s="45"/>
      <c r="CTM1045" s="45"/>
      <c r="CTN1045" s="45"/>
      <c r="CTO1045" s="45"/>
      <c r="CTP1045" s="45"/>
      <c r="CTQ1045" s="45"/>
      <c r="CTR1045" s="45"/>
      <c r="CTS1045" s="45"/>
      <c r="CTT1045" s="45"/>
      <c r="CTU1045" s="45"/>
      <c r="CTV1045" s="45"/>
      <c r="CTW1045" s="45"/>
      <c r="CTX1045" s="45"/>
      <c r="CTY1045" s="45"/>
      <c r="CTZ1045" s="45"/>
      <c r="CUA1045" s="45"/>
      <c r="CUB1045" s="45"/>
      <c r="CUC1045" s="45"/>
      <c r="CUD1045" s="45"/>
      <c r="CUE1045" s="45"/>
      <c r="CUF1045" s="45"/>
      <c r="CUG1045" s="45"/>
      <c r="CUH1045" s="45"/>
      <c r="CUI1045" s="45"/>
      <c r="CUJ1045" s="45"/>
      <c r="CUK1045" s="45"/>
      <c r="CUL1045" s="45"/>
      <c r="CUM1045" s="45"/>
      <c r="CUN1045" s="45"/>
      <c r="CUO1045" s="45"/>
      <c r="CUP1045" s="45"/>
      <c r="CUQ1045" s="45"/>
      <c r="CUR1045" s="45"/>
      <c r="CUS1045" s="45"/>
      <c r="CUT1045" s="45"/>
      <c r="CUU1045" s="45"/>
      <c r="CUV1045" s="45"/>
      <c r="CUW1045" s="45"/>
      <c r="CUX1045" s="45"/>
      <c r="CUY1045" s="45"/>
      <c r="CUZ1045" s="45"/>
      <c r="CVA1045" s="45"/>
      <c r="CVB1045" s="45"/>
      <c r="CVC1045" s="45"/>
      <c r="CVD1045" s="45"/>
      <c r="CVE1045" s="45"/>
      <c r="CVF1045" s="45"/>
      <c r="CVG1045" s="45"/>
      <c r="CVH1045" s="45"/>
      <c r="CVI1045" s="45"/>
      <c r="CVJ1045" s="45"/>
      <c r="CVK1045" s="45"/>
      <c r="CVL1045" s="45"/>
      <c r="CVM1045" s="45"/>
      <c r="CVN1045" s="45"/>
      <c r="CVO1045" s="45"/>
      <c r="CVP1045" s="45"/>
      <c r="CVQ1045" s="45"/>
      <c r="CVR1045" s="45"/>
      <c r="CVS1045" s="45"/>
      <c r="CVT1045" s="45"/>
      <c r="CVU1045" s="45"/>
      <c r="CVV1045" s="45"/>
      <c r="CVW1045" s="45"/>
      <c r="CVX1045" s="45"/>
      <c r="CVY1045" s="45"/>
      <c r="CVZ1045" s="45"/>
      <c r="CWA1045" s="45"/>
      <c r="CWB1045" s="45"/>
      <c r="CWC1045" s="45"/>
      <c r="CWD1045" s="45"/>
      <c r="CWE1045" s="45"/>
      <c r="CWF1045" s="45"/>
      <c r="CWG1045" s="45"/>
      <c r="CWH1045" s="45"/>
      <c r="CWI1045" s="45"/>
      <c r="CWJ1045" s="45"/>
      <c r="CWK1045" s="45"/>
      <c r="CWL1045" s="45"/>
      <c r="CWM1045" s="45"/>
      <c r="CWN1045" s="45"/>
      <c r="CWO1045" s="45"/>
      <c r="CWP1045" s="45"/>
      <c r="CWQ1045" s="45"/>
      <c r="CWR1045" s="45"/>
      <c r="CWS1045" s="45"/>
      <c r="CWT1045" s="45"/>
      <c r="CWU1045" s="45"/>
      <c r="CWV1045" s="45"/>
      <c r="CWW1045" s="45"/>
      <c r="CWX1045" s="45"/>
      <c r="CWY1045" s="45"/>
      <c r="CWZ1045" s="45"/>
      <c r="CXA1045" s="45"/>
      <c r="CXB1045" s="45"/>
      <c r="CXC1045" s="45"/>
      <c r="CXD1045" s="45"/>
      <c r="CXE1045" s="45"/>
      <c r="CXF1045" s="45"/>
      <c r="CXG1045" s="45"/>
      <c r="CXH1045" s="45"/>
      <c r="CXI1045" s="45"/>
      <c r="CXJ1045" s="45"/>
      <c r="CXK1045" s="45"/>
      <c r="CXL1045" s="45"/>
      <c r="CXM1045" s="45"/>
      <c r="CXN1045" s="45"/>
      <c r="CXO1045" s="45"/>
      <c r="CXP1045" s="45"/>
      <c r="CXQ1045" s="45"/>
      <c r="CXR1045" s="45"/>
      <c r="CXS1045" s="45"/>
      <c r="CXT1045" s="45"/>
      <c r="CXU1045" s="45"/>
      <c r="CXV1045" s="45"/>
      <c r="CXW1045" s="45"/>
      <c r="CXX1045" s="45"/>
      <c r="CXY1045" s="45"/>
      <c r="CXZ1045" s="45"/>
      <c r="CYA1045" s="45"/>
      <c r="CYB1045" s="45"/>
      <c r="CYC1045" s="45"/>
      <c r="CYD1045" s="45"/>
      <c r="CYE1045" s="45"/>
      <c r="CYF1045" s="45"/>
      <c r="CYG1045" s="45"/>
      <c r="CYH1045" s="45"/>
      <c r="CYI1045" s="45"/>
      <c r="CYJ1045" s="45"/>
      <c r="CYK1045" s="45"/>
      <c r="CYL1045" s="45"/>
      <c r="CYM1045" s="45"/>
      <c r="CYN1045" s="45"/>
      <c r="CYO1045" s="45"/>
      <c r="CYP1045" s="45"/>
      <c r="CYQ1045" s="45"/>
      <c r="CYR1045" s="45"/>
      <c r="CYS1045" s="45"/>
      <c r="CYT1045" s="45"/>
      <c r="CYU1045" s="45"/>
      <c r="CYV1045" s="45"/>
      <c r="CYW1045" s="45"/>
      <c r="CYX1045" s="45"/>
      <c r="CYY1045" s="45"/>
      <c r="CYZ1045" s="45"/>
      <c r="CZA1045" s="45"/>
      <c r="CZB1045" s="45"/>
      <c r="CZC1045" s="45"/>
      <c r="CZD1045" s="45"/>
      <c r="CZE1045" s="45"/>
      <c r="CZF1045" s="45"/>
      <c r="CZG1045" s="45"/>
      <c r="CZH1045" s="45"/>
      <c r="CZI1045" s="45"/>
      <c r="CZJ1045" s="45"/>
      <c r="CZK1045" s="45"/>
      <c r="CZL1045" s="45"/>
      <c r="CZM1045" s="45"/>
      <c r="CZN1045" s="45"/>
      <c r="CZO1045" s="45"/>
      <c r="CZP1045" s="45"/>
      <c r="CZQ1045" s="45"/>
      <c r="CZR1045" s="45"/>
      <c r="CZS1045" s="45"/>
      <c r="CZT1045" s="45"/>
      <c r="CZU1045" s="45"/>
      <c r="CZV1045" s="45"/>
      <c r="CZW1045" s="45"/>
      <c r="CZX1045" s="45"/>
      <c r="CZY1045" s="45"/>
      <c r="CZZ1045" s="45"/>
      <c r="DAA1045" s="45"/>
      <c r="DAB1045" s="45"/>
      <c r="DAC1045" s="45"/>
      <c r="DAD1045" s="45"/>
      <c r="DAE1045" s="45"/>
      <c r="DAF1045" s="45"/>
      <c r="DAG1045" s="45"/>
      <c r="DAH1045" s="45"/>
      <c r="DAI1045" s="45"/>
      <c r="DAJ1045" s="45"/>
      <c r="DAK1045" s="45"/>
      <c r="DAL1045" s="45"/>
      <c r="DAM1045" s="45"/>
      <c r="DAN1045" s="45"/>
      <c r="DAO1045" s="45"/>
      <c r="DAP1045" s="45"/>
      <c r="DAQ1045" s="45"/>
      <c r="DAR1045" s="45"/>
      <c r="DAS1045" s="45"/>
      <c r="DAT1045" s="45"/>
      <c r="DAU1045" s="45"/>
      <c r="DAV1045" s="45"/>
      <c r="DAW1045" s="45"/>
      <c r="DAX1045" s="45"/>
      <c r="DAY1045" s="45"/>
      <c r="DAZ1045" s="45"/>
      <c r="DBA1045" s="45"/>
      <c r="DBB1045" s="45"/>
      <c r="DBC1045" s="45"/>
      <c r="DBD1045" s="45"/>
      <c r="DBE1045" s="45"/>
      <c r="DBF1045" s="45"/>
      <c r="DBG1045" s="45"/>
      <c r="DBH1045" s="45"/>
      <c r="DBI1045" s="45"/>
      <c r="DBJ1045" s="45"/>
      <c r="DBK1045" s="45"/>
      <c r="DBL1045" s="45"/>
      <c r="DBM1045" s="45"/>
      <c r="DBN1045" s="45"/>
      <c r="DBO1045" s="45"/>
      <c r="DBP1045" s="45"/>
      <c r="DBQ1045" s="45"/>
      <c r="DBR1045" s="45"/>
      <c r="DBS1045" s="45"/>
      <c r="DBT1045" s="45"/>
      <c r="DBU1045" s="45"/>
      <c r="DBV1045" s="45"/>
      <c r="DBW1045" s="45"/>
      <c r="DBX1045" s="45"/>
      <c r="DBY1045" s="45"/>
      <c r="DBZ1045" s="45"/>
      <c r="DCA1045" s="45"/>
      <c r="DCB1045" s="45"/>
      <c r="DCC1045" s="45"/>
      <c r="DCD1045" s="45"/>
      <c r="DCE1045" s="45"/>
      <c r="DCF1045" s="45"/>
      <c r="DCG1045" s="45"/>
      <c r="DCH1045" s="45"/>
      <c r="DCI1045" s="45"/>
      <c r="DCJ1045" s="45"/>
      <c r="DCK1045" s="45"/>
      <c r="DCL1045" s="45"/>
      <c r="DCM1045" s="45"/>
      <c r="DCN1045" s="45"/>
      <c r="DCO1045" s="45"/>
      <c r="DCP1045" s="45"/>
      <c r="DCQ1045" s="45"/>
      <c r="DCR1045" s="45"/>
      <c r="DCS1045" s="45"/>
      <c r="DCT1045" s="45"/>
      <c r="DCU1045" s="45"/>
      <c r="DCV1045" s="45"/>
      <c r="DCW1045" s="45"/>
      <c r="DCX1045" s="45"/>
      <c r="DCY1045" s="45"/>
      <c r="DCZ1045" s="45"/>
      <c r="DDA1045" s="45"/>
      <c r="DDB1045" s="45"/>
      <c r="DDC1045" s="45"/>
      <c r="DDD1045" s="45"/>
      <c r="DDE1045" s="45"/>
      <c r="DDF1045" s="45"/>
      <c r="DDG1045" s="45"/>
      <c r="DDH1045" s="45"/>
      <c r="DDI1045" s="45"/>
      <c r="DDJ1045" s="45"/>
      <c r="DDK1045" s="45"/>
      <c r="DDL1045" s="45"/>
      <c r="DDM1045" s="45"/>
      <c r="DDN1045" s="45"/>
      <c r="DDO1045" s="45"/>
      <c r="DDP1045" s="45"/>
      <c r="DDQ1045" s="45"/>
      <c r="DDR1045" s="45"/>
      <c r="DDS1045" s="45"/>
      <c r="DDT1045" s="45"/>
      <c r="DDU1045" s="45"/>
      <c r="DDV1045" s="45"/>
      <c r="DDW1045" s="45"/>
      <c r="DDX1045" s="45"/>
      <c r="DDY1045" s="45"/>
      <c r="DDZ1045" s="45"/>
      <c r="DEA1045" s="45"/>
      <c r="DEB1045" s="45"/>
      <c r="DEC1045" s="45"/>
      <c r="DED1045" s="45"/>
      <c r="DEE1045" s="45"/>
      <c r="DEF1045" s="45"/>
      <c r="DEG1045" s="45"/>
      <c r="DEH1045" s="45"/>
      <c r="DEI1045" s="45"/>
      <c r="DEJ1045" s="45"/>
      <c r="DEK1045" s="45"/>
      <c r="DEL1045" s="45"/>
      <c r="DEM1045" s="45"/>
      <c r="DEN1045" s="45"/>
      <c r="DEO1045" s="45"/>
      <c r="DEP1045" s="45"/>
      <c r="DEQ1045" s="45"/>
      <c r="DER1045" s="45"/>
      <c r="DES1045" s="45"/>
      <c r="DET1045" s="45"/>
      <c r="DEU1045" s="45"/>
      <c r="DEV1045" s="45"/>
      <c r="DEW1045" s="45"/>
      <c r="DEX1045" s="45"/>
      <c r="DEY1045" s="45"/>
      <c r="DEZ1045" s="45"/>
      <c r="DFA1045" s="45"/>
      <c r="DFB1045" s="45"/>
      <c r="DFC1045" s="45"/>
      <c r="DFD1045" s="45"/>
      <c r="DFE1045" s="45"/>
      <c r="DFF1045" s="45"/>
      <c r="DFG1045" s="45"/>
      <c r="DFH1045" s="45"/>
      <c r="DFI1045" s="45"/>
      <c r="DFJ1045" s="45"/>
      <c r="DFK1045" s="45"/>
      <c r="DFL1045" s="45"/>
      <c r="DFM1045" s="45"/>
      <c r="DFN1045" s="45"/>
      <c r="DFO1045" s="45"/>
      <c r="DFP1045" s="45"/>
      <c r="DFQ1045" s="45"/>
      <c r="DFR1045" s="45"/>
      <c r="DFS1045" s="45"/>
      <c r="DFT1045" s="45"/>
      <c r="DFU1045" s="45"/>
      <c r="DFV1045" s="45"/>
      <c r="DFW1045" s="45"/>
      <c r="DFX1045" s="45"/>
      <c r="DFY1045" s="45"/>
      <c r="DFZ1045" s="45"/>
      <c r="DGA1045" s="45"/>
      <c r="DGB1045" s="45"/>
      <c r="DGC1045" s="45"/>
      <c r="DGD1045" s="45"/>
      <c r="DGE1045" s="45"/>
      <c r="DGF1045" s="45"/>
      <c r="DGG1045" s="45"/>
      <c r="DGH1045" s="45"/>
      <c r="DGI1045" s="45"/>
      <c r="DGJ1045" s="45"/>
      <c r="DGK1045" s="45"/>
      <c r="DGL1045" s="45"/>
      <c r="DGM1045" s="45"/>
      <c r="DGN1045" s="45"/>
      <c r="DGO1045" s="45"/>
      <c r="DGP1045" s="45"/>
      <c r="DGQ1045" s="45"/>
      <c r="DGR1045" s="45"/>
      <c r="DGS1045" s="45"/>
      <c r="DGT1045" s="45"/>
      <c r="DGU1045" s="45"/>
      <c r="DGV1045" s="45"/>
      <c r="DGW1045" s="45"/>
      <c r="DGX1045" s="45"/>
      <c r="DGY1045" s="45"/>
      <c r="DGZ1045" s="45"/>
      <c r="DHA1045" s="45"/>
      <c r="DHB1045" s="45"/>
      <c r="DHC1045" s="45"/>
      <c r="DHD1045" s="45"/>
      <c r="DHE1045" s="45"/>
      <c r="DHF1045" s="45"/>
      <c r="DHG1045" s="45"/>
      <c r="DHH1045" s="45"/>
      <c r="DHI1045" s="45"/>
      <c r="DHJ1045" s="45"/>
      <c r="DHK1045" s="45"/>
      <c r="DHL1045" s="45"/>
      <c r="DHM1045" s="45"/>
      <c r="DHN1045" s="45"/>
      <c r="DHO1045" s="45"/>
      <c r="DHP1045" s="45"/>
      <c r="DHQ1045" s="45"/>
      <c r="DHR1045" s="45"/>
      <c r="DHS1045" s="45"/>
      <c r="DHT1045" s="45"/>
      <c r="DHU1045" s="45"/>
      <c r="DHV1045" s="45"/>
      <c r="DHW1045" s="45"/>
      <c r="DHX1045" s="45"/>
      <c r="DHY1045" s="45"/>
      <c r="DHZ1045" s="45"/>
      <c r="DIA1045" s="45"/>
      <c r="DIB1045" s="45"/>
      <c r="DIC1045" s="45"/>
      <c r="DID1045" s="45"/>
      <c r="DIE1045" s="45"/>
      <c r="DIF1045" s="45"/>
      <c r="DIG1045" s="45"/>
      <c r="DIH1045" s="45"/>
      <c r="DII1045" s="45"/>
      <c r="DIJ1045" s="45"/>
      <c r="DIK1045" s="45"/>
      <c r="DIL1045" s="45"/>
      <c r="DIM1045" s="45"/>
      <c r="DIN1045" s="45"/>
      <c r="DIO1045" s="45"/>
      <c r="DIP1045" s="45"/>
      <c r="DIQ1045" s="45"/>
      <c r="DIR1045" s="45"/>
      <c r="DIS1045" s="45"/>
      <c r="DIT1045" s="45"/>
      <c r="DIU1045" s="45"/>
      <c r="DIV1045" s="45"/>
      <c r="DIW1045" s="45"/>
      <c r="DIX1045" s="45"/>
      <c r="DIY1045" s="45"/>
      <c r="DIZ1045" s="45"/>
      <c r="DJA1045" s="45"/>
      <c r="DJB1045" s="45"/>
      <c r="DJC1045" s="45"/>
      <c r="DJD1045" s="45"/>
      <c r="DJE1045" s="45"/>
      <c r="DJF1045" s="45"/>
      <c r="DJG1045" s="45"/>
      <c r="DJH1045" s="45"/>
      <c r="DJI1045" s="45"/>
      <c r="DJJ1045" s="45"/>
      <c r="DJK1045" s="45"/>
      <c r="DJL1045" s="45"/>
      <c r="DJM1045" s="45"/>
      <c r="DJN1045" s="45"/>
      <c r="DJO1045" s="45"/>
      <c r="DJP1045" s="45"/>
      <c r="DJQ1045" s="45"/>
      <c r="DJR1045" s="45"/>
      <c r="DJS1045" s="45"/>
      <c r="DJT1045" s="45"/>
      <c r="DJU1045" s="45"/>
      <c r="DJV1045" s="45"/>
      <c r="DJW1045" s="45"/>
      <c r="DJX1045" s="45"/>
      <c r="DJY1045" s="45"/>
      <c r="DJZ1045" s="45"/>
      <c r="DKA1045" s="45"/>
      <c r="DKB1045" s="45"/>
      <c r="DKC1045" s="45"/>
      <c r="DKD1045" s="45"/>
      <c r="DKE1045" s="45"/>
      <c r="DKF1045" s="45"/>
      <c r="DKG1045" s="45"/>
      <c r="DKH1045" s="45"/>
      <c r="DKI1045" s="45"/>
      <c r="DKJ1045" s="45"/>
      <c r="DKK1045" s="45"/>
      <c r="DKL1045" s="45"/>
      <c r="DKM1045" s="45"/>
      <c r="DKN1045" s="45"/>
      <c r="DKO1045" s="45"/>
      <c r="DKP1045" s="45"/>
      <c r="DKQ1045" s="45"/>
      <c r="DKR1045" s="45"/>
      <c r="DKS1045" s="45"/>
      <c r="DKT1045" s="45"/>
      <c r="DKU1045" s="45"/>
      <c r="DKV1045" s="45"/>
      <c r="DKW1045" s="45"/>
      <c r="DKX1045" s="45"/>
      <c r="DKY1045" s="45"/>
      <c r="DKZ1045" s="45"/>
      <c r="DLA1045" s="45"/>
      <c r="DLB1045" s="45"/>
      <c r="DLC1045" s="45"/>
      <c r="DLD1045" s="45"/>
      <c r="DLE1045" s="45"/>
      <c r="DLF1045" s="45"/>
      <c r="DLG1045" s="45"/>
      <c r="DLH1045" s="45"/>
      <c r="DLI1045" s="45"/>
      <c r="DLJ1045" s="45"/>
      <c r="DLK1045" s="45"/>
      <c r="DLL1045" s="45"/>
      <c r="DLM1045" s="45"/>
      <c r="DLN1045" s="45"/>
      <c r="DLO1045" s="45"/>
      <c r="DLP1045" s="45"/>
      <c r="DLQ1045" s="45"/>
      <c r="DLR1045" s="45"/>
      <c r="DLS1045" s="45"/>
      <c r="DLT1045" s="45"/>
      <c r="DLU1045" s="45"/>
      <c r="DLV1045" s="45"/>
      <c r="DLW1045" s="45"/>
      <c r="DLX1045" s="45"/>
      <c r="DLY1045" s="45"/>
      <c r="DLZ1045" s="45"/>
      <c r="DMA1045" s="45"/>
      <c r="DMB1045" s="45"/>
      <c r="DMC1045" s="45"/>
      <c r="DMD1045" s="45"/>
      <c r="DME1045" s="45"/>
      <c r="DMF1045" s="45"/>
      <c r="DMG1045" s="45"/>
      <c r="DMH1045" s="45"/>
      <c r="DMI1045" s="45"/>
      <c r="DMJ1045" s="45"/>
      <c r="DMK1045" s="45"/>
      <c r="DML1045" s="45"/>
      <c r="DMM1045" s="45"/>
      <c r="DMN1045" s="45"/>
      <c r="DMO1045" s="45"/>
      <c r="DMP1045" s="45"/>
      <c r="DMQ1045" s="45"/>
      <c r="DMR1045" s="45"/>
      <c r="DMS1045" s="45"/>
      <c r="DMT1045" s="45"/>
      <c r="DMU1045" s="45"/>
      <c r="DMV1045" s="45"/>
      <c r="DMW1045" s="45"/>
      <c r="DMX1045" s="45"/>
      <c r="DMY1045" s="45"/>
      <c r="DMZ1045" s="45"/>
      <c r="DNA1045" s="45"/>
      <c r="DNB1045" s="45"/>
      <c r="DNC1045" s="45"/>
      <c r="DND1045" s="45"/>
      <c r="DNE1045" s="45"/>
      <c r="DNF1045" s="45"/>
      <c r="DNG1045" s="45"/>
      <c r="DNH1045" s="45"/>
      <c r="DNI1045" s="45"/>
      <c r="DNJ1045" s="45"/>
      <c r="DNK1045" s="45"/>
      <c r="DNL1045" s="45"/>
      <c r="DNM1045" s="45"/>
      <c r="DNN1045" s="45"/>
      <c r="DNO1045" s="45"/>
      <c r="DNP1045" s="45"/>
      <c r="DNQ1045" s="45"/>
      <c r="DNR1045" s="45"/>
      <c r="DNS1045" s="45"/>
      <c r="DNT1045" s="45"/>
      <c r="DNU1045" s="45"/>
      <c r="DNV1045" s="45"/>
      <c r="DNW1045" s="45"/>
      <c r="DNX1045" s="45"/>
      <c r="DNY1045" s="45"/>
      <c r="DNZ1045" s="45"/>
      <c r="DOA1045" s="45"/>
      <c r="DOB1045" s="45"/>
      <c r="DOC1045" s="45"/>
      <c r="DOD1045" s="45"/>
      <c r="DOE1045" s="45"/>
      <c r="DOF1045" s="45"/>
      <c r="DOG1045" s="45"/>
      <c r="DOH1045" s="45"/>
      <c r="DOI1045" s="45"/>
      <c r="DOJ1045" s="45"/>
      <c r="DOK1045" s="45"/>
      <c r="DOL1045" s="45"/>
      <c r="DOM1045" s="45"/>
      <c r="DON1045" s="45"/>
      <c r="DOO1045" s="45"/>
      <c r="DOP1045" s="45"/>
      <c r="DOQ1045" s="45"/>
      <c r="DOR1045" s="45"/>
      <c r="DOS1045" s="45"/>
      <c r="DOT1045" s="45"/>
      <c r="DOU1045" s="45"/>
      <c r="DOV1045" s="45"/>
      <c r="DOW1045" s="45"/>
      <c r="DOX1045" s="45"/>
      <c r="DOY1045" s="45"/>
      <c r="DOZ1045" s="45"/>
      <c r="DPA1045" s="45"/>
      <c r="DPB1045" s="45"/>
      <c r="DPC1045" s="45"/>
      <c r="DPD1045" s="45"/>
      <c r="DPE1045" s="45"/>
      <c r="DPF1045" s="45"/>
      <c r="DPG1045" s="45"/>
      <c r="DPH1045" s="45"/>
      <c r="DPI1045" s="45"/>
      <c r="DPJ1045" s="45"/>
      <c r="DPK1045" s="45"/>
      <c r="DPL1045" s="45"/>
      <c r="DPM1045" s="45"/>
      <c r="DPN1045" s="45"/>
      <c r="DPO1045" s="45"/>
      <c r="DPP1045" s="45"/>
      <c r="DPQ1045" s="45"/>
      <c r="DPR1045" s="45"/>
      <c r="DPS1045" s="45"/>
      <c r="DPT1045" s="45"/>
      <c r="DPU1045" s="45"/>
      <c r="DPV1045" s="45"/>
      <c r="DPW1045" s="45"/>
      <c r="DPX1045" s="45"/>
      <c r="DPY1045" s="45"/>
      <c r="DPZ1045" s="45"/>
      <c r="DQA1045" s="45"/>
      <c r="DQB1045" s="45"/>
      <c r="DQC1045" s="45"/>
      <c r="DQD1045" s="45"/>
      <c r="DQE1045" s="45"/>
      <c r="DQF1045" s="45"/>
      <c r="DQG1045" s="45"/>
      <c r="DQH1045" s="45"/>
      <c r="DQI1045" s="45"/>
      <c r="DQJ1045" s="45"/>
      <c r="DQK1045" s="45"/>
      <c r="DQL1045" s="45"/>
      <c r="DQM1045" s="45"/>
      <c r="DQN1045" s="45"/>
      <c r="DQO1045" s="45"/>
      <c r="DQP1045" s="45"/>
      <c r="DQQ1045" s="45"/>
      <c r="DQR1045" s="45"/>
      <c r="DQS1045" s="45"/>
      <c r="DQT1045" s="45"/>
      <c r="DQU1045" s="45"/>
      <c r="DQV1045" s="45"/>
      <c r="DQW1045" s="45"/>
      <c r="DQX1045" s="45"/>
      <c r="DQY1045" s="45"/>
      <c r="DQZ1045" s="45"/>
      <c r="DRA1045" s="45"/>
      <c r="DRB1045" s="45"/>
      <c r="DRC1045" s="45"/>
      <c r="DRD1045" s="45"/>
      <c r="DRE1045" s="45"/>
      <c r="DRF1045" s="45"/>
      <c r="DRG1045" s="45"/>
      <c r="DRH1045" s="45"/>
      <c r="DRI1045" s="45"/>
      <c r="DRJ1045" s="45"/>
      <c r="DRK1045" s="45"/>
      <c r="DRL1045" s="45"/>
      <c r="DRM1045" s="45"/>
      <c r="DRN1045" s="45"/>
      <c r="DRO1045" s="45"/>
      <c r="DRP1045" s="45"/>
      <c r="DRQ1045" s="45"/>
      <c r="DRR1045" s="45"/>
      <c r="DRS1045" s="45"/>
      <c r="DRT1045" s="45"/>
      <c r="DRU1045" s="45"/>
      <c r="DRV1045" s="45"/>
      <c r="DRW1045" s="45"/>
      <c r="DRX1045" s="45"/>
      <c r="DRY1045" s="45"/>
      <c r="DRZ1045" s="45"/>
      <c r="DSA1045" s="45"/>
      <c r="DSB1045" s="45"/>
      <c r="DSC1045" s="45"/>
      <c r="DSD1045" s="45"/>
      <c r="DSE1045" s="45"/>
      <c r="DSF1045" s="45"/>
      <c r="DSG1045" s="45"/>
      <c r="DSH1045" s="45"/>
      <c r="DSI1045" s="45"/>
      <c r="DSJ1045" s="45"/>
      <c r="DSK1045" s="45"/>
      <c r="DSL1045" s="45"/>
      <c r="DSM1045" s="45"/>
      <c r="DSN1045" s="45"/>
      <c r="DSO1045" s="45"/>
      <c r="DSP1045" s="45"/>
      <c r="DSQ1045" s="45"/>
      <c r="DSR1045" s="45"/>
      <c r="DSS1045" s="45"/>
      <c r="DST1045" s="45"/>
      <c r="DSU1045" s="45"/>
      <c r="DSV1045" s="45"/>
      <c r="DSW1045" s="45"/>
      <c r="DSX1045" s="45"/>
      <c r="DSY1045" s="45"/>
      <c r="DSZ1045" s="45"/>
      <c r="DTA1045" s="45"/>
      <c r="DTB1045" s="45"/>
      <c r="DTC1045" s="45"/>
      <c r="DTD1045" s="45"/>
      <c r="DTE1045" s="45"/>
      <c r="DTF1045" s="45"/>
      <c r="DTG1045" s="45"/>
      <c r="DTH1045" s="45"/>
      <c r="DTI1045" s="45"/>
      <c r="DTJ1045" s="45"/>
      <c r="DTK1045" s="45"/>
      <c r="DTL1045" s="45"/>
      <c r="DTM1045" s="45"/>
      <c r="DTN1045" s="45"/>
      <c r="DTO1045" s="45"/>
      <c r="DTP1045" s="45"/>
      <c r="DTQ1045" s="45"/>
      <c r="DTR1045" s="45"/>
      <c r="DTS1045" s="45"/>
      <c r="DTT1045" s="45"/>
      <c r="DTU1045" s="45"/>
      <c r="DTV1045" s="45"/>
      <c r="DTW1045" s="45"/>
      <c r="DTX1045" s="45"/>
      <c r="DTY1045" s="45"/>
      <c r="DTZ1045" s="45"/>
      <c r="DUA1045" s="45"/>
      <c r="DUB1045" s="45"/>
      <c r="DUC1045" s="45"/>
      <c r="DUD1045" s="45"/>
      <c r="DUE1045" s="45"/>
      <c r="DUF1045" s="45"/>
      <c r="DUG1045" s="45"/>
      <c r="DUH1045" s="45"/>
      <c r="DUI1045" s="45"/>
      <c r="DUJ1045" s="45"/>
      <c r="DUK1045" s="45"/>
      <c r="DUL1045" s="45"/>
      <c r="DUM1045" s="45"/>
      <c r="DUN1045" s="45"/>
      <c r="DUO1045" s="45"/>
      <c r="DUP1045" s="45"/>
      <c r="DUQ1045" s="45"/>
      <c r="DUR1045" s="45"/>
      <c r="DUS1045" s="45"/>
      <c r="DUT1045" s="45"/>
      <c r="DUU1045" s="45"/>
      <c r="DUV1045" s="45"/>
      <c r="DUW1045" s="45"/>
      <c r="DUX1045" s="45"/>
      <c r="DUY1045" s="45"/>
      <c r="DUZ1045" s="45"/>
      <c r="DVA1045" s="45"/>
      <c r="DVB1045" s="45"/>
      <c r="DVC1045" s="45"/>
      <c r="DVD1045" s="45"/>
      <c r="DVE1045" s="45"/>
      <c r="DVF1045" s="45"/>
      <c r="DVG1045" s="45"/>
      <c r="DVH1045" s="45"/>
      <c r="DVI1045" s="45"/>
      <c r="DVJ1045" s="45"/>
      <c r="DVK1045" s="45"/>
      <c r="DVL1045" s="45"/>
      <c r="DVM1045" s="45"/>
      <c r="DVN1045" s="45"/>
      <c r="DVO1045" s="45"/>
      <c r="DVP1045" s="45"/>
      <c r="DVQ1045" s="45"/>
      <c r="DVR1045" s="45"/>
      <c r="DVS1045" s="45"/>
      <c r="DVT1045" s="45"/>
      <c r="DVU1045" s="45"/>
      <c r="DVV1045" s="45"/>
      <c r="DVW1045" s="45"/>
      <c r="DVX1045" s="45"/>
      <c r="DVY1045" s="45"/>
      <c r="DVZ1045" s="45"/>
      <c r="DWA1045" s="45"/>
      <c r="DWB1045" s="45"/>
      <c r="DWC1045" s="45"/>
      <c r="DWD1045" s="45"/>
      <c r="DWE1045" s="45"/>
      <c r="DWF1045" s="45"/>
      <c r="DWG1045" s="45"/>
      <c r="DWH1045" s="45"/>
      <c r="DWI1045" s="45"/>
      <c r="DWJ1045" s="45"/>
      <c r="DWK1045" s="45"/>
      <c r="DWL1045" s="45"/>
      <c r="DWM1045" s="45"/>
      <c r="DWN1045" s="45"/>
      <c r="DWO1045" s="45"/>
      <c r="DWP1045" s="45"/>
      <c r="DWQ1045" s="45"/>
      <c r="DWR1045" s="45"/>
      <c r="DWS1045" s="45"/>
      <c r="DWT1045" s="45"/>
      <c r="DWU1045" s="45"/>
      <c r="DWV1045" s="45"/>
      <c r="DWW1045" s="45"/>
      <c r="DWX1045" s="45"/>
      <c r="DWY1045" s="45"/>
      <c r="DWZ1045" s="45"/>
      <c r="DXA1045" s="45"/>
      <c r="DXB1045" s="45"/>
      <c r="DXC1045" s="45"/>
      <c r="DXD1045" s="45"/>
      <c r="DXE1045" s="45"/>
      <c r="DXF1045" s="45"/>
      <c r="DXG1045" s="45"/>
      <c r="DXH1045" s="45"/>
      <c r="DXI1045" s="45"/>
      <c r="DXJ1045" s="45"/>
      <c r="DXK1045" s="45"/>
      <c r="DXL1045" s="45"/>
      <c r="DXM1045" s="45"/>
      <c r="DXN1045" s="45"/>
      <c r="DXO1045" s="45"/>
      <c r="DXP1045" s="45"/>
      <c r="DXQ1045" s="45"/>
      <c r="DXR1045" s="45"/>
      <c r="DXS1045" s="45"/>
      <c r="DXT1045" s="45"/>
      <c r="DXU1045" s="45"/>
      <c r="DXV1045" s="45"/>
      <c r="DXW1045" s="45"/>
      <c r="DXX1045" s="45"/>
      <c r="DXY1045" s="45"/>
      <c r="DXZ1045" s="45"/>
      <c r="DYA1045" s="45"/>
      <c r="DYB1045" s="45"/>
      <c r="DYC1045" s="45"/>
      <c r="DYD1045" s="45"/>
      <c r="DYE1045" s="45"/>
      <c r="DYF1045" s="45"/>
      <c r="DYG1045" s="45"/>
      <c r="DYH1045" s="45"/>
      <c r="DYI1045" s="45"/>
      <c r="DYJ1045" s="45"/>
      <c r="DYK1045" s="45"/>
      <c r="DYL1045" s="45"/>
      <c r="DYM1045" s="45"/>
      <c r="DYN1045" s="45"/>
      <c r="DYO1045" s="45"/>
      <c r="DYP1045" s="45"/>
      <c r="DYQ1045" s="45"/>
      <c r="DYR1045" s="45"/>
      <c r="DYS1045" s="45"/>
      <c r="DYT1045" s="45"/>
      <c r="DYU1045" s="45"/>
      <c r="DYV1045" s="45"/>
      <c r="DYW1045" s="45"/>
      <c r="DYX1045" s="45"/>
      <c r="DYY1045" s="45"/>
      <c r="DYZ1045" s="45"/>
      <c r="DZA1045" s="45"/>
      <c r="DZB1045" s="45"/>
      <c r="DZC1045" s="45"/>
      <c r="DZD1045" s="45"/>
      <c r="DZE1045" s="45"/>
      <c r="DZF1045" s="45"/>
      <c r="DZG1045" s="45"/>
      <c r="DZH1045" s="45"/>
      <c r="DZI1045" s="45"/>
      <c r="DZJ1045" s="45"/>
      <c r="DZK1045" s="45"/>
      <c r="DZL1045" s="45"/>
      <c r="DZM1045" s="45"/>
      <c r="DZN1045" s="45"/>
      <c r="DZO1045" s="45"/>
      <c r="DZP1045" s="45"/>
      <c r="DZQ1045" s="45"/>
      <c r="DZR1045" s="45"/>
      <c r="DZS1045" s="45"/>
      <c r="DZT1045" s="45"/>
      <c r="DZU1045" s="45"/>
      <c r="DZV1045" s="45"/>
      <c r="DZW1045" s="45"/>
      <c r="DZX1045" s="45"/>
      <c r="DZY1045" s="45"/>
      <c r="DZZ1045" s="45"/>
      <c r="EAA1045" s="45"/>
      <c r="EAB1045" s="45"/>
      <c r="EAC1045" s="45"/>
      <c r="EAD1045" s="45"/>
      <c r="EAE1045" s="45"/>
      <c r="EAF1045" s="45"/>
      <c r="EAG1045" s="45"/>
      <c r="EAH1045" s="45"/>
      <c r="EAI1045" s="45"/>
      <c r="EAJ1045" s="45"/>
      <c r="EAK1045" s="45"/>
      <c r="EAL1045" s="45"/>
      <c r="EAM1045" s="45"/>
      <c r="EAN1045" s="45"/>
      <c r="EAO1045" s="45"/>
      <c r="EAP1045" s="45"/>
      <c r="EAQ1045" s="45"/>
      <c r="EAR1045" s="45"/>
      <c r="EAS1045" s="45"/>
      <c r="EAT1045" s="45"/>
      <c r="EAU1045" s="45"/>
      <c r="EAV1045" s="45"/>
      <c r="EAW1045" s="45"/>
      <c r="EAX1045" s="45"/>
      <c r="EAY1045" s="45"/>
      <c r="EAZ1045" s="45"/>
      <c r="EBA1045" s="45"/>
      <c r="EBB1045" s="45"/>
      <c r="EBC1045" s="45"/>
      <c r="EBD1045" s="45"/>
      <c r="EBE1045" s="45"/>
      <c r="EBF1045" s="45"/>
      <c r="EBG1045" s="45"/>
      <c r="EBH1045" s="45"/>
      <c r="EBI1045" s="45"/>
      <c r="EBJ1045" s="45"/>
      <c r="EBK1045" s="45"/>
      <c r="EBL1045" s="45"/>
      <c r="EBM1045" s="45"/>
      <c r="EBN1045" s="45"/>
      <c r="EBO1045" s="45"/>
      <c r="EBP1045" s="45"/>
      <c r="EBQ1045" s="45"/>
      <c r="EBR1045" s="45"/>
      <c r="EBS1045" s="45"/>
      <c r="EBT1045" s="45"/>
      <c r="EBU1045" s="45"/>
      <c r="EBV1045" s="45"/>
      <c r="EBW1045" s="45"/>
      <c r="EBX1045" s="45"/>
      <c r="EBY1045" s="45"/>
      <c r="EBZ1045" s="45"/>
      <c r="ECA1045" s="45"/>
      <c r="ECB1045" s="45"/>
      <c r="ECC1045" s="45"/>
      <c r="ECD1045" s="45"/>
      <c r="ECE1045" s="45"/>
      <c r="ECF1045" s="45"/>
      <c r="ECG1045" s="45"/>
      <c r="ECH1045" s="45"/>
      <c r="ECI1045" s="45"/>
      <c r="ECJ1045" s="45"/>
      <c r="ECK1045" s="45"/>
      <c r="ECL1045" s="45"/>
      <c r="ECM1045" s="45"/>
      <c r="ECN1045" s="45"/>
      <c r="ECO1045" s="45"/>
      <c r="ECP1045" s="45"/>
      <c r="ECQ1045" s="45"/>
      <c r="ECR1045" s="45"/>
      <c r="ECS1045" s="45"/>
      <c r="ECT1045" s="45"/>
      <c r="ECU1045" s="45"/>
      <c r="ECV1045" s="45"/>
      <c r="ECW1045" s="45"/>
      <c r="ECX1045" s="45"/>
      <c r="ECY1045" s="45"/>
      <c r="ECZ1045" s="45"/>
      <c r="EDA1045" s="45"/>
      <c r="EDB1045" s="45"/>
      <c r="EDC1045" s="45"/>
      <c r="EDD1045" s="45"/>
      <c r="EDE1045" s="45"/>
      <c r="EDF1045" s="45"/>
      <c r="EDG1045" s="45"/>
      <c r="EDH1045" s="45"/>
      <c r="EDI1045" s="45"/>
      <c r="EDJ1045" s="45"/>
      <c r="EDK1045" s="45"/>
      <c r="EDL1045" s="45"/>
      <c r="EDM1045" s="45"/>
      <c r="EDN1045" s="45"/>
      <c r="EDO1045" s="45"/>
      <c r="EDP1045" s="45"/>
      <c r="EDQ1045" s="45"/>
      <c r="EDR1045" s="45"/>
      <c r="EDS1045" s="45"/>
      <c r="EDT1045" s="45"/>
      <c r="EDU1045" s="45"/>
      <c r="EDV1045" s="45"/>
      <c r="EDW1045" s="45"/>
      <c r="EDX1045" s="45"/>
      <c r="EDY1045" s="45"/>
      <c r="EDZ1045" s="45"/>
      <c r="EEA1045" s="45"/>
      <c r="EEB1045" s="45"/>
      <c r="EEC1045" s="45"/>
      <c r="EED1045" s="45"/>
      <c r="EEE1045" s="45"/>
      <c r="EEF1045" s="45"/>
      <c r="EEG1045" s="45"/>
      <c r="EEH1045" s="45"/>
      <c r="EEI1045" s="45"/>
      <c r="EEJ1045" s="45"/>
      <c r="EEK1045" s="45"/>
      <c r="EEL1045" s="45"/>
      <c r="EEM1045" s="45"/>
      <c r="EEN1045" s="45"/>
      <c r="EEO1045" s="45"/>
      <c r="EEP1045" s="45"/>
      <c r="EEQ1045" s="45"/>
      <c r="EER1045" s="45"/>
      <c r="EES1045" s="45"/>
      <c r="EET1045" s="45"/>
      <c r="EEU1045" s="45"/>
      <c r="EEV1045" s="45"/>
      <c r="EEW1045" s="45"/>
      <c r="EEX1045" s="45"/>
      <c r="EEY1045" s="45"/>
      <c r="EEZ1045" s="45"/>
      <c r="EFA1045" s="45"/>
      <c r="EFB1045" s="45"/>
      <c r="EFC1045" s="45"/>
      <c r="EFD1045" s="45"/>
      <c r="EFE1045" s="45"/>
      <c r="EFF1045" s="45"/>
      <c r="EFG1045" s="45"/>
      <c r="EFH1045" s="45"/>
      <c r="EFI1045" s="45"/>
      <c r="EFJ1045" s="45"/>
      <c r="EFK1045" s="45"/>
      <c r="EFL1045" s="45"/>
      <c r="EFM1045" s="45"/>
      <c r="EFN1045" s="45"/>
      <c r="EFO1045" s="45"/>
      <c r="EFP1045" s="45"/>
      <c r="EFQ1045" s="45"/>
      <c r="EFR1045" s="45"/>
      <c r="EFS1045" s="45"/>
      <c r="EFT1045" s="45"/>
      <c r="EFU1045" s="45"/>
      <c r="EFV1045" s="45"/>
      <c r="EFW1045" s="45"/>
      <c r="EFX1045" s="45"/>
      <c r="EFY1045" s="45"/>
      <c r="EFZ1045" s="45"/>
      <c r="EGA1045" s="45"/>
      <c r="EGB1045" s="45"/>
      <c r="EGC1045" s="45"/>
      <c r="EGD1045" s="45"/>
      <c r="EGE1045" s="45"/>
      <c r="EGF1045" s="45"/>
      <c r="EGG1045" s="45"/>
      <c r="EGH1045" s="45"/>
      <c r="EGI1045" s="45"/>
      <c r="EGJ1045" s="45"/>
      <c r="EGK1045" s="45"/>
      <c r="EGL1045" s="45"/>
      <c r="EGM1045" s="45"/>
      <c r="EGN1045" s="45"/>
      <c r="EGO1045" s="45"/>
      <c r="EGP1045" s="45"/>
      <c r="EGQ1045" s="45"/>
      <c r="EGR1045" s="45"/>
      <c r="EGS1045" s="45"/>
      <c r="EGT1045" s="45"/>
      <c r="EGU1045" s="45"/>
      <c r="EGV1045" s="45"/>
      <c r="EGW1045" s="45"/>
      <c r="EGX1045" s="45"/>
      <c r="EGY1045" s="45"/>
      <c r="EGZ1045" s="45"/>
      <c r="EHA1045" s="45"/>
      <c r="EHB1045" s="45"/>
      <c r="EHC1045" s="45"/>
      <c r="EHD1045" s="45"/>
      <c r="EHE1045" s="45"/>
      <c r="EHF1045" s="45"/>
      <c r="EHG1045" s="45"/>
      <c r="EHH1045" s="45"/>
      <c r="EHI1045" s="45"/>
      <c r="EHJ1045" s="45"/>
      <c r="EHK1045" s="45"/>
      <c r="EHL1045" s="45"/>
      <c r="EHM1045" s="45"/>
      <c r="EHN1045" s="45"/>
      <c r="EHO1045" s="45"/>
      <c r="EHP1045" s="45"/>
      <c r="EHQ1045" s="45"/>
      <c r="EHR1045" s="45"/>
      <c r="EHS1045" s="45"/>
      <c r="EHT1045" s="45"/>
      <c r="EHU1045" s="45"/>
      <c r="EHV1045" s="45"/>
      <c r="EHW1045" s="45"/>
      <c r="EHX1045" s="45"/>
      <c r="EHY1045" s="45"/>
      <c r="EHZ1045" s="45"/>
      <c r="EIA1045" s="45"/>
      <c r="EIB1045" s="45"/>
      <c r="EIC1045" s="45"/>
      <c r="EID1045" s="45"/>
      <c r="EIE1045" s="45"/>
      <c r="EIF1045" s="45"/>
      <c r="EIG1045" s="45"/>
      <c r="EIH1045" s="45"/>
      <c r="EII1045" s="45"/>
      <c r="EIJ1045" s="45"/>
      <c r="EIK1045" s="45"/>
      <c r="EIL1045" s="45"/>
      <c r="EIM1045" s="45"/>
      <c r="EIN1045" s="45"/>
      <c r="EIO1045" s="45"/>
      <c r="EIP1045" s="45"/>
      <c r="EIQ1045" s="45"/>
      <c r="EIR1045" s="45"/>
      <c r="EIS1045" s="45"/>
      <c r="EIT1045" s="45"/>
      <c r="EIU1045" s="45"/>
      <c r="EIV1045" s="45"/>
      <c r="EIW1045" s="45"/>
      <c r="EIX1045" s="45"/>
      <c r="EIY1045" s="45"/>
      <c r="EIZ1045" s="45"/>
      <c r="EJA1045" s="45"/>
      <c r="EJB1045" s="45"/>
      <c r="EJC1045" s="45"/>
      <c r="EJD1045" s="45"/>
      <c r="EJE1045" s="45"/>
      <c r="EJF1045" s="45"/>
      <c r="EJG1045" s="45"/>
      <c r="EJH1045" s="45"/>
      <c r="EJI1045" s="45"/>
      <c r="EJJ1045" s="45"/>
      <c r="EJK1045" s="45"/>
      <c r="EJL1045" s="45"/>
      <c r="EJM1045" s="45"/>
      <c r="EJN1045" s="45"/>
      <c r="EJO1045" s="45"/>
      <c r="EJP1045" s="45"/>
      <c r="EJQ1045" s="45"/>
      <c r="EJR1045" s="45"/>
      <c r="EJS1045" s="45"/>
      <c r="EJT1045" s="45"/>
      <c r="EJU1045" s="45"/>
      <c r="EJV1045" s="45"/>
      <c r="EJW1045" s="45"/>
      <c r="EJX1045" s="45"/>
      <c r="EJY1045" s="45"/>
      <c r="EJZ1045" s="45"/>
      <c r="EKA1045" s="45"/>
      <c r="EKB1045" s="45"/>
      <c r="EKC1045" s="45"/>
      <c r="EKD1045" s="45"/>
      <c r="EKE1045" s="45"/>
      <c r="EKF1045" s="45"/>
      <c r="EKG1045" s="45"/>
      <c r="EKH1045" s="45"/>
      <c r="EKI1045" s="45"/>
      <c r="EKJ1045" s="45"/>
      <c r="EKK1045" s="45"/>
      <c r="EKL1045" s="45"/>
      <c r="EKM1045" s="45"/>
      <c r="EKN1045" s="45"/>
      <c r="EKO1045" s="45"/>
      <c r="EKP1045" s="45"/>
      <c r="EKQ1045" s="45"/>
      <c r="EKR1045" s="45"/>
      <c r="EKS1045" s="45"/>
      <c r="EKT1045" s="45"/>
      <c r="EKU1045" s="45"/>
      <c r="EKV1045" s="45"/>
      <c r="EKW1045" s="45"/>
      <c r="EKX1045" s="45"/>
      <c r="EKY1045" s="45"/>
      <c r="EKZ1045" s="45"/>
      <c r="ELA1045" s="45"/>
      <c r="ELB1045" s="45"/>
      <c r="ELC1045" s="45"/>
      <c r="ELD1045" s="45"/>
      <c r="ELE1045" s="45"/>
      <c r="ELF1045" s="45"/>
      <c r="ELG1045" s="45"/>
      <c r="ELH1045" s="45"/>
      <c r="ELI1045" s="45"/>
      <c r="ELJ1045" s="45"/>
      <c r="ELK1045" s="45"/>
      <c r="ELL1045" s="45"/>
      <c r="ELM1045" s="45"/>
      <c r="ELN1045" s="45"/>
      <c r="ELO1045" s="45"/>
      <c r="ELP1045" s="45"/>
      <c r="ELQ1045" s="45"/>
      <c r="ELR1045" s="45"/>
      <c r="ELS1045" s="45"/>
      <c r="ELT1045" s="45"/>
      <c r="ELU1045" s="45"/>
      <c r="ELV1045" s="45"/>
      <c r="ELW1045" s="45"/>
      <c r="ELX1045" s="45"/>
      <c r="ELY1045" s="45"/>
      <c r="ELZ1045" s="45"/>
      <c r="EMA1045" s="45"/>
      <c r="EMB1045" s="45"/>
      <c r="EMC1045" s="45"/>
      <c r="EMD1045" s="45"/>
      <c r="EME1045" s="45"/>
      <c r="EMF1045" s="45"/>
      <c r="EMG1045" s="45"/>
      <c r="EMH1045" s="45"/>
      <c r="EMI1045" s="45"/>
      <c r="EMJ1045" s="45"/>
      <c r="EMK1045" s="45"/>
      <c r="EML1045" s="45"/>
      <c r="EMM1045" s="45"/>
      <c r="EMN1045" s="45"/>
      <c r="EMO1045" s="45"/>
      <c r="EMP1045" s="45"/>
      <c r="EMQ1045" s="45"/>
      <c r="EMR1045" s="45"/>
      <c r="EMS1045" s="45"/>
      <c r="EMT1045" s="45"/>
      <c r="EMU1045" s="45"/>
      <c r="EMV1045" s="45"/>
      <c r="EMW1045" s="45"/>
      <c r="EMX1045" s="45"/>
      <c r="EMY1045" s="45"/>
      <c r="EMZ1045" s="45"/>
      <c r="ENA1045" s="45"/>
      <c r="ENB1045" s="45"/>
      <c r="ENC1045" s="45"/>
      <c r="END1045" s="45"/>
      <c r="ENE1045" s="45"/>
      <c r="ENF1045" s="45"/>
      <c r="ENG1045" s="45"/>
      <c r="ENH1045" s="45"/>
      <c r="ENI1045" s="45"/>
      <c r="ENJ1045" s="45"/>
      <c r="ENK1045" s="45"/>
      <c r="ENL1045" s="45"/>
      <c r="ENM1045" s="45"/>
      <c r="ENN1045" s="45"/>
      <c r="ENO1045" s="45"/>
      <c r="ENP1045" s="45"/>
      <c r="ENQ1045" s="45"/>
      <c r="ENR1045" s="45"/>
      <c r="ENS1045" s="45"/>
      <c r="ENT1045" s="45"/>
      <c r="ENU1045" s="45"/>
      <c r="ENV1045" s="45"/>
      <c r="ENW1045" s="45"/>
      <c r="ENX1045" s="45"/>
      <c r="ENY1045" s="45"/>
      <c r="ENZ1045" s="45"/>
      <c r="EOA1045" s="45"/>
      <c r="EOB1045" s="45"/>
      <c r="EOC1045" s="45"/>
      <c r="EOD1045" s="45"/>
      <c r="EOE1045" s="45"/>
      <c r="EOF1045" s="45"/>
      <c r="EOG1045" s="45"/>
      <c r="EOH1045" s="45"/>
      <c r="EOI1045" s="45"/>
      <c r="EOJ1045" s="45"/>
      <c r="EOK1045" s="45"/>
      <c r="EOL1045" s="45"/>
      <c r="EOM1045" s="45"/>
      <c r="EON1045" s="45"/>
      <c r="EOO1045" s="45"/>
      <c r="EOP1045" s="45"/>
      <c r="EOQ1045" s="45"/>
      <c r="EOR1045" s="45"/>
      <c r="EOS1045" s="45"/>
      <c r="EOT1045" s="45"/>
      <c r="EOU1045" s="45"/>
      <c r="EOV1045" s="45"/>
      <c r="EOW1045" s="45"/>
      <c r="EOX1045" s="45"/>
      <c r="EOY1045" s="45"/>
      <c r="EOZ1045" s="45"/>
      <c r="EPA1045" s="45"/>
      <c r="EPB1045" s="45"/>
      <c r="EPC1045" s="45"/>
      <c r="EPD1045" s="45"/>
      <c r="EPE1045" s="45"/>
      <c r="EPF1045" s="45"/>
      <c r="EPG1045" s="45"/>
      <c r="EPH1045" s="45"/>
      <c r="EPI1045" s="45"/>
      <c r="EPJ1045" s="45"/>
      <c r="EPK1045" s="45"/>
      <c r="EPL1045" s="45"/>
      <c r="EPM1045" s="45"/>
      <c r="EPN1045" s="45"/>
      <c r="EPO1045" s="45"/>
      <c r="EPP1045" s="45"/>
      <c r="EPQ1045" s="45"/>
      <c r="EPR1045" s="45"/>
      <c r="EPS1045" s="45"/>
      <c r="EPT1045" s="45"/>
      <c r="EPU1045" s="45"/>
      <c r="EPV1045" s="45"/>
      <c r="EPW1045" s="45"/>
      <c r="EPX1045" s="45"/>
      <c r="EPY1045" s="45"/>
      <c r="EPZ1045" s="45"/>
      <c r="EQA1045" s="45"/>
      <c r="EQB1045" s="45"/>
      <c r="EQC1045" s="45"/>
      <c r="EQD1045" s="45"/>
      <c r="EQE1045" s="45"/>
      <c r="EQF1045" s="45"/>
      <c r="EQG1045" s="45"/>
      <c r="EQH1045" s="45"/>
      <c r="EQI1045" s="45"/>
      <c r="EQJ1045" s="45"/>
      <c r="EQK1045" s="45"/>
      <c r="EQL1045" s="45"/>
      <c r="EQM1045" s="45"/>
      <c r="EQN1045" s="45"/>
      <c r="EQO1045" s="45"/>
      <c r="EQP1045" s="45"/>
      <c r="EQQ1045" s="45"/>
      <c r="EQR1045" s="45"/>
      <c r="EQS1045" s="45"/>
      <c r="EQT1045" s="45"/>
      <c r="EQU1045" s="45"/>
      <c r="EQV1045" s="45"/>
      <c r="EQW1045" s="45"/>
      <c r="EQX1045" s="45"/>
      <c r="EQY1045" s="45"/>
      <c r="EQZ1045" s="45"/>
      <c r="ERA1045" s="45"/>
      <c r="ERB1045" s="45"/>
      <c r="ERC1045" s="45"/>
      <c r="ERD1045" s="45"/>
      <c r="ERE1045" s="45"/>
      <c r="ERF1045" s="45"/>
      <c r="ERG1045" s="45"/>
      <c r="ERH1045" s="45"/>
      <c r="ERI1045" s="45"/>
      <c r="ERJ1045" s="45"/>
      <c r="ERK1045" s="45"/>
      <c r="ERL1045" s="45"/>
      <c r="ERM1045" s="45"/>
      <c r="ERN1045" s="45"/>
      <c r="ERO1045" s="45"/>
      <c r="ERP1045" s="45"/>
      <c r="ERQ1045" s="45"/>
      <c r="ERR1045" s="45"/>
      <c r="ERS1045" s="45"/>
      <c r="ERT1045" s="45"/>
      <c r="ERU1045" s="45"/>
      <c r="ERV1045" s="45"/>
      <c r="ERW1045" s="45"/>
      <c r="ERX1045" s="45"/>
      <c r="ERY1045" s="45"/>
      <c r="ERZ1045" s="45"/>
      <c r="ESA1045" s="45"/>
      <c r="ESB1045" s="45"/>
      <c r="ESC1045" s="45"/>
      <c r="ESD1045" s="45"/>
      <c r="ESE1045" s="45"/>
      <c r="ESF1045" s="45"/>
      <c r="ESG1045" s="45"/>
      <c r="ESH1045" s="45"/>
      <c r="ESI1045" s="45"/>
      <c r="ESJ1045" s="45"/>
      <c r="ESK1045" s="45"/>
      <c r="ESL1045" s="45"/>
      <c r="ESM1045" s="45"/>
      <c r="ESN1045" s="45"/>
      <c r="ESO1045" s="45"/>
      <c r="ESP1045" s="45"/>
      <c r="ESQ1045" s="45"/>
      <c r="ESR1045" s="45"/>
      <c r="ESS1045" s="45"/>
      <c r="EST1045" s="45"/>
      <c r="ESU1045" s="45"/>
      <c r="ESV1045" s="45"/>
      <c r="ESW1045" s="45"/>
      <c r="ESX1045" s="45"/>
      <c r="ESY1045" s="45"/>
      <c r="ESZ1045" s="45"/>
      <c r="ETA1045" s="45"/>
      <c r="ETB1045" s="45"/>
      <c r="ETC1045" s="45"/>
      <c r="ETD1045" s="45"/>
      <c r="ETE1045" s="45"/>
      <c r="ETF1045" s="45"/>
      <c r="ETG1045" s="45"/>
      <c r="ETH1045" s="45"/>
      <c r="ETI1045" s="45"/>
      <c r="ETJ1045" s="45"/>
      <c r="ETK1045" s="45"/>
      <c r="ETL1045" s="45"/>
      <c r="ETM1045" s="45"/>
      <c r="ETN1045" s="45"/>
      <c r="ETO1045" s="45"/>
      <c r="ETP1045" s="45"/>
      <c r="ETQ1045" s="45"/>
      <c r="ETR1045" s="45"/>
      <c r="ETS1045" s="45"/>
      <c r="ETT1045" s="45"/>
      <c r="ETU1045" s="45"/>
      <c r="ETV1045" s="45"/>
      <c r="ETW1045" s="45"/>
      <c r="ETX1045" s="45"/>
      <c r="ETY1045" s="45"/>
      <c r="ETZ1045" s="45"/>
      <c r="EUA1045" s="45"/>
      <c r="EUB1045" s="45"/>
      <c r="EUC1045" s="45"/>
      <c r="EUD1045" s="45"/>
      <c r="EUE1045" s="45"/>
      <c r="EUF1045" s="45"/>
      <c r="EUG1045" s="45"/>
      <c r="EUH1045" s="45"/>
      <c r="EUI1045" s="45"/>
      <c r="EUJ1045" s="45"/>
      <c r="EUK1045" s="45"/>
      <c r="EUL1045" s="45"/>
      <c r="EUM1045" s="45"/>
      <c r="EUN1045" s="45"/>
      <c r="EUO1045" s="45"/>
      <c r="EUP1045" s="45"/>
      <c r="EUQ1045" s="45"/>
      <c r="EUR1045" s="45"/>
      <c r="EUS1045" s="45"/>
      <c r="EUT1045" s="45"/>
      <c r="EUU1045" s="45"/>
      <c r="EUV1045" s="45"/>
      <c r="EUW1045" s="45"/>
      <c r="EUX1045" s="45"/>
      <c r="EUY1045" s="45"/>
      <c r="EUZ1045" s="45"/>
      <c r="EVA1045" s="45"/>
      <c r="EVB1045" s="45"/>
      <c r="EVC1045" s="45"/>
      <c r="EVD1045" s="45"/>
      <c r="EVE1045" s="45"/>
      <c r="EVF1045" s="45"/>
      <c r="EVG1045" s="45"/>
      <c r="EVH1045" s="45"/>
      <c r="EVI1045" s="45"/>
      <c r="EVJ1045" s="45"/>
      <c r="EVK1045" s="45"/>
      <c r="EVL1045" s="45"/>
      <c r="EVM1045" s="45"/>
      <c r="EVN1045" s="45"/>
      <c r="EVO1045" s="45"/>
      <c r="EVP1045" s="45"/>
      <c r="EVQ1045" s="45"/>
      <c r="EVR1045" s="45"/>
      <c r="EVS1045" s="45"/>
      <c r="EVT1045" s="45"/>
      <c r="EVU1045" s="45"/>
      <c r="EVV1045" s="45"/>
      <c r="EVW1045" s="45"/>
      <c r="EVX1045" s="45"/>
      <c r="EVY1045" s="45"/>
      <c r="EVZ1045" s="45"/>
      <c r="EWA1045" s="45"/>
      <c r="EWB1045" s="45"/>
      <c r="EWC1045" s="45"/>
      <c r="EWD1045" s="45"/>
      <c r="EWE1045" s="45"/>
      <c r="EWF1045" s="45"/>
      <c r="EWG1045" s="45"/>
      <c r="EWH1045" s="45"/>
      <c r="EWI1045" s="45"/>
      <c r="EWJ1045" s="45"/>
      <c r="EWK1045" s="45"/>
      <c r="EWL1045" s="45"/>
      <c r="EWM1045" s="45"/>
      <c r="EWN1045" s="45"/>
      <c r="EWO1045" s="45"/>
      <c r="EWP1045" s="45"/>
      <c r="EWQ1045" s="45"/>
      <c r="EWR1045" s="45"/>
      <c r="EWS1045" s="45"/>
      <c r="EWT1045" s="45"/>
      <c r="EWU1045" s="45"/>
      <c r="EWV1045" s="45"/>
      <c r="EWW1045" s="45"/>
      <c r="EWX1045" s="45"/>
      <c r="EWY1045" s="45"/>
      <c r="EWZ1045" s="45"/>
      <c r="EXA1045" s="45"/>
      <c r="EXB1045" s="45"/>
      <c r="EXC1045" s="45"/>
      <c r="EXD1045" s="45"/>
      <c r="EXE1045" s="45"/>
      <c r="EXF1045" s="45"/>
      <c r="EXG1045" s="45"/>
      <c r="EXH1045" s="45"/>
      <c r="EXI1045" s="45"/>
      <c r="EXJ1045" s="45"/>
      <c r="EXK1045" s="45"/>
      <c r="EXL1045" s="45"/>
      <c r="EXM1045" s="45"/>
      <c r="EXN1045" s="45"/>
      <c r="EXO1045" s="45"/>
      <c r="EXP1045" s="45"/>
      <c r="EXQ1045" s="45"/>
      <c r="EXR1045" s="45"/>
      <c r="EXS1045" s="45"/>
      <c r="EXT1045" s="45"/>
      <c r="EXU1045" s="45"/>
      <c r="EXV1045" s="45"/>
      <c r="EXW1045" s="45"/>
      <c r="EXX1045" s="45"/>
      <c r="EXY1045" s="45"/>
      <c r="EXZ1045" s="45"/>
      <c r="EYA1045" s="45"/>
      <c r="EYB1045" s="45"/>
      <c r="EYC1045" s="45"/>
      <c r="EYD1045" s="45"/>
      <c r="EYE1045" s="45"/>
      <c r="EYF1045" s="45"/>
      <c r="EYG1045" s="45"/>
      <c r="EYH1045" s="45"/>
      <c r="EYI1045" s="45"/>
      <c r="EYJ1045" s="45"/>
      <c r="EYK1045" s="45"/>
      <c r="EYL1045" s="45"/>
      <c r="EYM1045" s="45"/>
      <c r="EYN1045" s="45"/>
      <c r="EYO1045" s="45"/>
      <c r="EYP1045" s="45"/>
      <c r="EYQ1045" s="45"/>
      <c r="EYR1045" s="45"/>
      <c r="EYS1045" s="45"/>
      <c r="EYT1045" s="45"/>
      <c r="EYU1045" s="45"/>
      <c r="EYV1045" s="45"/>
      <c r="EYW1045" s="45"/>
      <c r="EYX1045" s="45"/>
      <c r="EYY1045" s="45"/>
      <c r="EYZ1045" s="45"/>
      <c r="EZA1045" s="45"/>
      <c r="EZB1045" s="45"/>
      <c r="EZC1045" s="45"/>
      <c r="EZD1045" s="45"/>
      <c r="EZE1045" s="45"/>
      <c r="EZF1045" s="45"/>
      <c r="EZG1045" s="45"/>
      <c r="EZH1045" s="45"/>
      <c r="EZI1045" s="45"/>
      <c r="EZJ1045" s="45"/>
      <c r="EZK1045" s="45"/>
      <c r="EZL1045" s="45"/>
      <c r="EZM1045" s="45"/>
      <c r="EZN1045" s="45"/>
      <c r="EZO1045" s="45"/>
      <c r="EZP1045" s="45"/>
      <c r="EZQ1045" s="45"/>
      <c r="EZR1045" s="45"/>
      <c r="EZS1045" s="45"/>
      <c r="EZT1045" s="45"/>
      <c r="EZU1045" s="45"/>
      <c r="EZV1045" s="45"/>
      <c r="EZW1045" s="45"/>
      <c r="EZX1045" s="45"/>
      <c r="EZY1045" s="45"/>
      <c r="EZZ1045" s="45"/>
      <c r="FAA1045" s="45"/>
      <c r="FAB1045" s="45"/>
      <c r="FAC1045" s="45"/>
      <c r="FAD1045" s="45"/>
      <c r="FAE1045" s="45"/>
      <c r="FAF1045" s="45"/>
      <c r="FAG1045" s="45"/>
      <c r="FAH1045" s="45"/>
      <c r="FAI1045" s="45"/>
      <c r="FAJ1045" s="45"/>
      <c r="FAK1045" s="45"/>
      <c r="FAL1045" s="45"/>
      <c r="FAM1045" s="45"/>
      <c r="FAN1045" s="45"/>
      <c r="FAO1045" s="45"/>
      <c r="FAP1045" s="45"/>
      <c r="FAQ1045" s="45"/>
      <c r="FAR1045" s="45"/>
      <c r="FAS1045" s="45"/>
      <c r="FAT1045" s="45"/>
      <c r="FAU1045" s="45"/>
      <c r="FAV1045" s="45"/>
      <c r="FAW1045" s="45"/>
      <c r="FAX1045" s="45"/>
      <c r="FAY1045" s="45"/>
      <c r="FAZ1045" s="45"/>
      <c r="FBA1045" s="45"/>
      <c r="FBB1045" s="45"/>
      <c r="FBC1045" s="45"/>
      <c r="FBD1045" s="45"/>
      <c r="FBE1045" s="45"/>
      <c r="FBF1045" s="45"/>
      <c r="FBG1045" s="45"/>
      <c r="FBH1045" s="45"/>
      <c r="FBI1045" s="45"/>
      <c r="FBJ1045" s="45"/>
      <c r="FBK1045" s="45"/>
      <c r="FBL1045" s="45"/>
      <c r="FBM1045" s="45"/>
      <c r="FBN1045" s="45"/>
      <c r="FBO1045" s="45"/>
      <c r="FBP1045" s="45"/>
      <c r="FBQ1045" s="45"/>
      <c r="FBR1045" s="45"/>
      <c r="FBS1045" s="45"/>
      <c r="FBT1045" s="45"/>
      <c r="FBU1045" s="45"/>
      <c r="FBV1045" s="45"/>
      <c r="FBW1045" s="45"/>
      <c r="FBX1045" s="45"/>
      <c r="FBY1045" s="45"/>
      <c r="FBZ1045" s="45"/>
      <c r="FCA1045" s="45"/>
      <c r="FCB1045" s="45"/>
      <c r="FCC1045" s="45"/>
      <c r="FCD1045" s="45"/>
      <c r="FCE1045" s="45"/>
      <c r="FCF1045" s="45"/>
      <c r="FCG1045" s="45"/>
      <c r="FCH1045" s="45"/>
      <c r="FCI1045" s="45"/>
      <c r="FCJ1045" s="45"/>
      <c r="FCK1045" s="45"/>
      <c r="FCL1045" s="45"/>
      <c r="FCM1045" s="45"/>
      <c r="FCN1045" s="45"/>
      <c r="FCO1045" s="45"/>
      <c r="FCP1045" s="45"/>
      <c r="FCQ1045" s="45"/>
      <c r="FCR1045" s="45"/>
      <c r="FCS1045" s="45"/>
      <c r="FCT1045" s="45"/>
      <c r="FCU1045" s="45"/>
      <c r="FCV1045" s="45"/>
      <c r="FCW1045" s="45"/>
      <c r="FCX1045" s="45"/>
      <c r="FCY1045" s="45"/>
      <c r="FCZ1045" s="45"/>
      <c r="FDA1045" s="45"/>
      <c r="FDB1045" s="45"/>
      <c r="FDC1045" s="45"/>
      <c r="FDD1045" s="45"/>
      <c r="FDE1045" s="45"/>
      <c r="FDF1045" s="45"/>
      <c r="FDG1045" s="45"/>
      <c r="FDH1045" s="45"/>
      <c r="FDI1045" s="45"/>
      <c r="FDJ1045" s="45"/>
      <c r="FDK1045" s="45"/>
      <c r="FDL1045" s="45"/>
      <c r="FDM1045" s="45"/>
      <c r="FDN1045" s="45"/>
      <c r="FDO1045" s="45"/>
      <c r="FDP1045" s="45"/>
      <c r="FDQ1045" s="45"/>
      <c r="FDR1045" s="45"/>
      <c r="FDS1045" s="45"/>
      <c r="FDT1045" s="45"/>
      <c r="FDU1045" s="45"/>
      <c r="FDV1045" s="45"/>
      <c r="FDW1045" s="45"/>
      <c r="FDX1045" s="45"/>
      <c r="FDY1045" s="45"/>
      <c r="FDZ1045" s="45"/>
      <c r="FEA1045" s="45"/>
      <c r="FEB1045" s="45"/>
      <c r="FEC1045" s="45"/>
      <c r="FED1045" s="45"/>
      <c r="FEE1045" s="45"/>
      <c r="FEF1045" s="45"/>
      <c r="FEG1045" s="45"/>
      <c r="FEH1045" s="45"/>
      <c r="FEI1045" s="45"/>
      <c r="FEJ1045" s="45"/>
      <c r="FEK1045" s="45"/>
      <c r="FEL1045" s="45"/>
      <c r="FEM1045" s="45"/>
      <c r="FEN1045" s="45"/>
      <c r="FEO1045" s="45"/>
      <c r="FEP1045" s="45"/>
      <c r="FEQ1045" s="45"/>
      <c r="FER1045" s="45"/>
      <c r="FES1045" s="45"/>
      <c r="FET1045" s="45"/>
      <c r="FEU1045" s="45"/>
      <c r="FEV1045" s="45"/>
      <c r="FEW1045" s="45"/>
      <c r="FEX1045" s="45"/>
      <c r="FEY1045" s="45"/>
      <c r="FEZ1045" s="45"/>
      <c r="FFA1045" s="45"/>
      <c r="FFB1045" s="45"/>
      <c r="FFC1045" s="45"/>
      <c r="FFD1045" s="45"/>
      <c r="FFE1045" s="45"/>
      <c r="FFF1045" s="45"/>
      <c r="FFG1045" s="45"/>
      <c r="FFH1045" s="45"/>
      <c r="FFI1045" s="45"/>
      <c r="FFJ1045" s="45"/>
      <c r="FFK1045" s="45"/>
      <c r="FFL1045" s="45"/>
      <c r="FFM1045" s="45"/>
      <c r="FFN1045" s="45"/>
      <c r="FFO1045" s="45"/>
      <c r="FFP1045" s="45"/>
      <c r="FFQ1045" s="45"/>
      <c r="FFR1045" s="45"/>
      <c r="FFS1045" s="45"/>
      <c r="FFT1045" s="45"/>
      <c r="FFU1045" s="45"/>
      <c r="FFV1045" s="45"/>
      <c r="FFW1045" s="45"/>
      <c r="FFX1045" s="45"/>
      <c r="FFY1045" s="45"/>
      <c r="FFZ1045" s="45"/>
      <c r="FGA1045" s="45"/>
      <c r="FGB1045" s="45"/>
      <c r="FGC1045" s="45"/>
      <c r="FGD1045" s="45"/>
      <c r="FGE1045" s="45"/>
      <c r="FGF1045" s="45"/>
      <c r="FGG1045" s="45"/>
      <c r="FGH1045" s="45"/>
      <c r="FGI1045" s="45"/>
      <c r="FGJ1045" s="45"/>
      <c r="FGK1045" s="45"/>
      <c r="FGL1045" s="45"/>
      <c r="FGM1045" s="45"/>
      <c r="FGN1045" s="45"/>
      <c r="FGO1045" s="45"/>
      <c r="FGP1045" s="45"/>
      <c r="FGQ1045" s="45"/>
      <c r="FGR1045" s="45"/>
      <c r="FGS1045" s="45"/>
      <c r="FGT1045" s="45"/>
      <c r="FGU1045" s="45"/>
      <c r="FGV1045" s="45"/>
      <c r="FGW1045" s="45"/>
      <c r="FGX1045" s="45"/>
      <c r="FGY1045" s="45"/>
      <c r="FGZ1045" s="45"/>
      <c r="FHA1045" s="45"/>
      <c r="FHB1045" s="45"/>
      <c r="FHC1045" s="45"/>
      <c r="FHD1045" s="45"/>
      <c r="FHE1045" s="45"/>
      <c r="FHF1045" s="45"/>
      <c r="FHG1045" s="45"/>
      <c r="FHH1045" s="45"/>
      <c r="FHI1045" s="45"/>
      <c r="FHJ1045" s="45"/>
      <c r="FHK1045" s="45"/>
      <c r="FHL1045" s="45"/>
      <c r="FHM1045" s="45"/>
      <c r="FHN1045" s="45"/>
      <c r="FHO1045" s="45"/>
      <c r="FHP1045" s="45"/>
      <c r="FHQ1045" s="45"/>
      <c r="FHR1045" s="45"/>
      <c r="FHS1045" s="45"/>
      <c r="FHT1045" s="45"/>
      <c r="FHU1045" s="45"/>
      <c r="FHV1045" s="45"/>
      <c r="FHW1045" s="45"/>
      <c r="FHX1045" s="45"/>
      <c r="FHY1045" s="45"/>
      <c r="FHZ1045" s="45"/>
      <c r="FIA1045" s="45"/>
      <c r="FIB1045" s="45"/>
      <c r="FIC1045" s="45"/>
      <c r="FID1045" s="45"/>
      <c r="FIE1045" s="45"/>
      <c r="FIF1045" s="45"/>
      <c r="FIG1045" s="45"/>
      <c r="FIH1045" s="45"/>
      <c r="FII1045" s="45"/>
      <c r="FIJ1045" s="45"/>
      <c r="FIK1045" s="45"/>
      <c r="FIL1045" s="45"/>
      <c r="FIM1045" s="45"/>
      <c r="FIN1045" s="45"/>
      <c r="FIO1045" s="45"/>
      <c r="FIP1045" s="45"/>
      <c r="FIQ1045" s="45"/>
      <c r="FIR1045" s="45"/>
      <c r="FIS1045" s="45"/>
      <c r="FIT1045" s="45"/>
      <c r="FIU1045" s="45"/>
      <c r="FIV1045" s="45"/>
      <c r="FIW1045" s="45"/>
      <c r="FIX1045" s="45"/>
      <c r="FIY1045" s="45"/>
      <c r="FIZ1045" s="45"/>
      <c r="FJA1045" s="45"/>
      <c r="FJB1045" s="45"/>
      <c r="FJC1045" s="45"/>
      <c r="FJD1045" s="45"/>
      <c r="FJE1045" s="45"/>
      <c r="FJF1045" s="45"/>
      <c r="FJG1045" s="45"/>
      <c r="FJH1045" s="45"/>
      <c r="FJI1045" s="45"/>
      <c r="FJJ1045" s="45"/>
      <c r="FJK1045" s="45"/>
      <c r="FJL1045" s="45"/>
      <c r="FJM1045" s="45"/>
      <c r="FJN1045" s="45"/>
      <c r="FJO1045" s="45"/>
      <c r="FJP1045" s="45"/>
      <c r="FJQ1045" s="45"/>
      <c r="FJR1045" s="45"/>
      <c r="FJS1045" s="45"/>
      <c r="FJT1045" s="45"/>
      <c r="FJU1045" s="45"/>
      <c r="FJV1045" s="45"/>
      <c r="FJW1045" s="45"/>
      <c r="FJX1045" s="45"/>
      <c r="FJY1045" s="45"/>
      <c r="FJZ1045" s="45"/>
      <c r="FKA1045" s="45"/>
      <c r="FKB1045" s="45"/>
      <c r="FKC1045" s="45"/>
      <c r="FKD1045" s="45"/>
      <c r="FKE1045" s="45"/>
      <c r="FKF1045" s="45"/>
      <c r="FKG1045" s="45"/>
      <c r="FKH1045" s="45"/>
      <c r="FKI1045" s="45"/>
      <c r="FKJ1045" s="45"/>
      <c r="FKK1045" s="45"/>
      <c r="FKL1045" s="45"/>
      <c r="FKM1045" s="45"/>
      <c r="FKN1045" s="45"/>
      <c r="FKO1045" s="45"/>
      <c r="FKP1045" s="45"/>
      <c r="FKQ1045" s="45"/>
      <c r="FKR1045" s="45"/>
      <c r="FKS1045" s="45"/>
      <c r="FKT1045" s="45"/>
      <c r="FKU1045" s="45"/>
      <c r="FKV1045" s="45"/>
      <c r="FKW1045" s="45"/>
      <c r="FKX1045" s="45"/>
      <c r="FKY1045" s="45"/>
      <c r="FKZ1045" s="45"/>
      <c r="FLA1045" s="45"/>
      <c r="FLB1045" s="45"/>
      <c r="FLC1045" s="45"/>
      <c r="FLD1045" s="45"/>
      <c r="FLE1045" s="45"/>
      <c r="FLF1045" s="45"/>
      <c r="FLG1045" s="45"/>
      <c r="FLH1045" s="45"/>
      <c r="FLI1045" s="45"/>
      <c r="FLJ1045" s="45"/>
      <c r="FLK1045" s="45"/>
      <c r="FLL1045" s="45"/>
      <c r="FLM1045" s="45"/>
      <c r="FLN1045" s="45"/>
      <c r="FLO1045" s="45"/>
      <c r="FLP1045" s="45"/>
      <c r="FLQ1045" s="45"/>
      <c r="FLR1045" s="45"/>
      <c r="FLS1045" s="45"/>
      <c r="FLT1045" s="45"/>
      <c r="FLU1045" s="45"/>
      <c r="FLV1045" s="45"/>
      <c r="FLW1045" s="45"/>
      <c r="FLX1045" s="45"/>
      <c r="FLY1045" s="45"/>
      <c r="FLZ1045" s="45"/>
      <c r="FMA1045" s="45"/>
      <c r="FMB1045" s="45"/>
      <c r="FMC1045" s="45"/>
      <c r="FMD1045" s="45"/>
      <c r="FME1045" s="45"/>
      <c r="FMF1045" s="45"/>
      <c r="FMG1045" s="45"/>
      <c r="FMH1045" s="45"/>
      <c r="FMI1045" s="45"/>
      <c r="FMJ1045" s="45"/>
      <c r="FMK1045" s="45"/>
      <c r="FML1045" s="45"/>
      <c r="FMM1045" s="45"/>
      <c r="FMN1045" s="45"/>
      <c r="FMO1045" s="45"/>
      <c r="FMP1045" s="45"/>
      <c r="FMQ1045" s="45"/>
      <c r="FMR1045" s="45"/>
      <c r="FMS1045" s="45"/>
      <c r="FMT1045" s="45"/>
      <c r="FMU1045" s="45"/>
      <c r="FMV1045" s="45"/>
      <c r="FMW1045" s="45"/>
      <c r="FMX1045" s="45"/>
      <c r="FMY1045" s="45"/>
      <c r="FMZ1045" s="45"/>
      <c r="FNA1045" s="45"/>
      <c r="FNB1045" s="45"/>
      <c r="FNC1045" s="45"/>
      <c r="FND1045" s="45"/>
      <c r="FNE1045" s="45"/>
      <c r="FNF1045" s="45"/>
      <c r="FNG1045" s="45"/>
      <c r="FNH1045" s="45"/>
      <c r="FNI1045" s="45"/>
      <c r="FNJ1045" s="45"/>
      <c r="FNK1045" s="45"/>
      <c r="FNL1045" s="45"/>
      <c r="FNM1045" s="45"/>
      <c r="FNN1045" s="45"/>
      <c r="FNO1045" s="45"/>
      <c r="FNP1045" s="45"/>
      <c r="FNQ1045" s="45"/>
      <c r="FNR1045" s="45"/>
      <c r="FNS1045" s="45"/>
      <c r="FNT1045" s="45"/>
      <c r="FNU1045" s="45"/>
      <c r="FNV1045" s="45"/>
      <c r="FNW1045" s="45"/>
      <c r="FNX1045" s="45"/>
      <c r="FNY1045" s="45"/>
      <c r="FNZ1045" s="45"/>
      <c r="FOA1045" s="45"/>
      <c r="FOB1045" s="45"/>
      <c r="FOC1045" s="45"/>
      <c r="FOD1045" s="45"/>
      <c r="FOE1045" s="45"/>
      <c r="FOF1045" s="45"/>
      <c r="FOG1045" s="45"/>
      <c r="FOH1045" s="45"/>
      <c r="FOI1045" s="45"/>
      <c r="FOJ1045" s="45"/>
      <c r="FOK1045" s="45"/>
      <c r="FOL1045" s="45"/>
      <c r="FOM1045" s="45"/>
      <c r="FON1045" s="45"/>
      <c r="FOO1045" s="45"/>
      <c r="FOP1045" s="45"/>
      <c r="FOQ1045" s="45"/>
      <c r="FOR1045" s="45"/>
      <c r="FOS1045" s="45"/>
      <c r="FOT1045" s="45"/>
      <c r="FOU1045" s="45"/>
      <c r="FOV1045" s="45"/>
      <c r="FOW1045" s="45"/>
      <c r="FOX1045" s="45"/>
      <c r="FOY1045" s="45"/>
      <c r="FOZ1045" s="45"/>
      <c r="FPA1045" s="45"/>
      <c r="FPB1045" s="45"/>
      <c r="FPC1045" s="45"/>
      <c r="FPD1045" s="45"/>
      <c r="FPE1045" s="45"/>
      <c r="FPF1045" s="45"/>
      <c r="FPG1045" s="45"/>
      <c r="FPH1045" s="45"/>
      <c r="FPI1045" s="45"/>
      <c r="FPJ1045" s="45"/>
      <c r="FPK1045" s="45"/>
      <c r="FPL1045" s="45"/>
      <c r="FPM1045" s="45"/>
      <c r="FPN1045" s="45"/>
      <c r="FPO1045" s="45"/>
      <c r="FPP1045" s="45"/>
      <c r="FPQ1045" s="45"/>
      <c r="FPR1045" s="45"/>
      <c r="FPS1045" s="45"/>
      <c r="FPT1045" s="45"/>
      <c r="FPU1045" s="45"/>
      <c r="FPV1045" s="45"/>
      <c r="FPW1045" s="45"/>
      <c r="FPX1045" s="45"/>
      <c r="FPY1045" s="45"/>
      <c r="FPZ1045" s="45"/>
      <c r="FQA1045" s="45"/>
      <c r="FQB1045" s="45"/>
      <c r="FQC1045" s="45"/>
      <c r="FQD1045" s="45"/>
      <c r="FQE1045" s="45"/>
      <c r="FQF1045" s="45"/>
      <c r="FQG1045" s="45"/>
      <c r="FQH1045" s="45"/>
      <c r="FQI1045" s="45"/>
      <c r="FQJ1045" s="45"/>
      <c r="FQK1045" s="45"/>
      <c r="FQL1045" s="45"/>
      <c r="FQM1045" s="45"/>
      <c r="FQN1045" s="45"/>
      <c r="FQO1045" s="45"/>
      <c r="FQP1045" s="45"/>
      <c r="FQQ1045" s="45"/>
      <c r="FQR1045" s="45"/>
      <c r="FQS1045" s="45"/>
      <c r="FQT1045" s="45"/>
      <c r="FQU1045" s="45"/>
      <c r="FQV1045" s="45"/>
      <c r="FQW1045" s="45"/>
      <c r="FQX1045" s="45"/>
      <c r="FQY1045" s="45"/>
      <c r="FQZ1045" s="45"/>
      <c r="FRA1045" s="45"/>
      <c r="FRB1045" s="45"/>
      <c r="FRC1045" s="45"/>
      <c r="FRD1045" s="45"/>
      <c r="FRE1045" s="45"/>
      <c r="FRF1045" s="45"/>
      <c r="FRG1045" s="45"/>
      <c r="FRH1045" s="45"/>
      <c r="FRI1045" s="45"/>
      <c r="FRJ1045" s="45"/>
      <c r="FRK1045" s="45"/>
      <c r="FRL1045" s="45"/>
      <c r="FRM1045" s="45"/>
      <c r="FRN1045" s="45"/>
      <c r="FRO1045" s="45"/>
      <c r="FRP1045" s="45"/>
      <c r="FRQ1045" s="45"/>
      <c r="FRR1045" s="45"/>
      <c r="FRS1045" s="45"/>
      <c r="FRT1045" s="45"/>
      <c r="FRU1045" s="45"/>
      <c r="FRV1045" s="45"/>
      <c r="FRW1045" s="45"/>
      <c r="FRX1045" s="45"/>
      <c r="FRY1045" s="45"/>
      <c r="FRZ1045" s="45"/>
      <c r="FSA1045" s="45"/>
      <c r="FSB1045" s="45"/>
      <c r="FSC1045" s="45"/>
      <c r="FSD1045" s="45"/>
      <c r="FSE1045" s="45"/>
      <c r="FSF1045" s="45"/>
      <c r="FSG1045" s="45"/>
      <c r="FSH1045" s="45"/>
      <c r="FSI1045" s="45"/>
      <c r="FSJ1045" s="45"/>
      <c r="FSK1045" s="45"/>
      <c r="FSL1045" s="45"/>
      <c r="FSM1045" s="45"/>
      <c r="FSN1045" s="45"/>
      <c r="FSO1045" s="45"/>
      <c r="FSP1045" s="45"/>
      <c r="FSQ1045" s="45"/>
      <c r="FSR1045" s="45"/>
      <c r="FSS1045" s="45"/>
      <c r="FST1045" s="45"/>
      <c r="FSU1045" s="45"/>
      <c r="FSV1045" s="45"/>
      <c r="FSW1045" s="45"/>
      <c r="FSX1045" s="45"/>
      <c r="FSY1045" s="45"/>
      <c r="FSZ1045" s="45"/>
      <c r="FTA1045" s="45"/>
      <c r="FTB1045" s="45"/>
      <c r="FTC1045" s="45"/>
      <c r="FTD1045" s="45"/>
      <c r="FTE1045" s="45"/>
      <c r="FTF1045" s="45"/>
      <c r="FTG1045" s="45"/>
      <c r="FTH1045" s="45"/>
      <c r="FTI1045" s="45"/>
      <c r="FTJ1045" s="45"/>
      <c r="FTK1045" s="45"/>
      <c r="FTL1045" s="45"/>
      <c r="FTM1045" s="45"/>
      <c r="FTN1045" s="45"/>
      <c r="FTO1045" s="45"/>
      <c r="FTP1045" s="45"/>
      <c r="FTQ1045" s="45"/>
      <c r="FTR1045" s="45"/>
      <c r="FTS1045" s="45"/>
      <c r="FTT1045" s="45"/>
      <c r="FTU1045" s="45"/>
      <c r="FTV1045" s="45"/>
      <c r="FTW1045" s="45"/>
      <c r="FTX1045" s="45"/>
      <c r="FTY1045" s="45"/>
      <c r="FTZ1045" s="45"/>
      <c r="FUA1045" s="45"/>
      <c r="FUB1045" s="45"/>
      <c r="FUC1045" s="45"/>
      <c r="FUD1045" s="45"/>
      <c r="FUE1045" s="45"/>
      <c r="FUF1045" s="45"/>
      <c r="FUG1045" s="45"/>
      <c r="FUH1045" s="45"/>
      <c r="FUI1045" s="45"/>
      <c r="FUJ1045" s="45"/>
      <c r="FUK1045" s="45"/>
      <c r="FUL1045" s="45"/>
      <c r="FUM1045" s="45"/>
      <c r="FUN1045" s="45"/>
      <c r="FUO1045" s="45"/>
      <c r="FUP1045" s="45"/>
      <c r="FUQ1045" s="45"/>
      <c r="FUR1045" s="45"/>
      <c r="FUS1045" s="45"/>
      <c r="FUT1045" s="45"/>
      <c r="FUU1045" s="45"/>
      <c r="FUV1045" s="45"/>
      <c r="FUW1045" s="45"/>
      <c r="FUX1045" s="45"/>
      <c r="FUY1045" s="45"/>
      <c r="FUZ1045" s="45"/>
      <c r="FVA1045" s="45"/>
      <c r="FVB1045" s="45"/>
      <c r="FVC1045" s="45"/>
      <c r="FVD1045" s="45"/>
      <c r="FVE1045" s="45"/>
      <c r="FVF1045" s="45"/>
      <c r="FVG1045" s="45"/>
      <c r="FVH1045" s="45"/>
      <c r="FVI1045" s="45"/>
      <c r="FVJ1045" s="45"/>
      <c r="FVK1045" s="45"/>
      <c r="FVL1045" s="45"/>
      <c r="FVM1045" s="45"/>
      <c r="FVN1045" s="45"/>
      <c r="FVO1045" s="45"/>
      <c r="FVP1045" s="45"/>
      <c r="FVQ1045" s="45"/>
      <c r="FVR1045" s="45"/>
      <c r="FVS1045" s="45"/>
      <c r="FVT1045" s="45"/>
      <c r="FVU1045" s="45"/>
      <c r="FVV1045" s="45"/>
      <c r="FVW1045" s="45"/>
      <c r="FVX1045" s="45"/>
      <c r="FVY1045" s="45"/>
      <c r="FVZ1045" s="45"/>
      <c r="FWA1045" s="45"/>
      <c r="FWB1045" s="45"/>
      <c r="FWC1045" s="45"/>
      <c r="FWD1045" s="45"/>
      <c r="FWE1045" s="45"/>
      <c r="FWF1045" s="45"/>
      <c r="FWG1045" s="45"/>
      <c r="FWH1045" s="45"/>
      <c r="FWI1045" s="45"/>
      <c r="FWJ1045" s="45"/>
      <c r="FWK1045" s="45"/>
      <c r="FWL1045" s="45"/>
      <c r="FWM1045" s="45"/>
      <c r="FWN1045" s="45"/>
      <c r="FWO1045" s="45"/>
      <c r="FWP1045" s="45"/>
      <c r="FWQ1045" s="45"/>
      <c r="FWR1045" s="45"/>
      <c r="FWS1045" s="45"/>
      <c r="FWT1045" s="45"/>
      <c r="FWU1045" s="45"/>
      <c r="FWV1045" s="45"/>
      <c r="FWW1045" s="45"/>
      <c r="FWX1045" s="45"/>
      <c r="FWY1045" s="45"/>
      <c r="FWZ1045" s="45"/>
      <c r="FXA1045" s="45"/>
      <c r="FXB1045" s="45"/>
      <c r="FXC1045" s="45"/>
      <c r="FXD1045" s="45"/>
      <c r="FXE1045" s="45"/>
      <c r="FXF1045" s="45"/>
      <c r="FXG1045" s="45"/>
      <c r="FXH1045" s="45"/>
      <c r="FXI1045" s="45"/>
      <c r="FXJ1045" s="45"/>
      <c r="FXK1045" s="45"/>
      <c r="FXL1045" s="45"/>
      <c r="FXM1045" s="45"/>
      <c r="FXN1045" s="45"/>
      <c r="FXO1045" s="45"/>
      <c r="FXP1045" s="45"/>
      <c r="FXQ1045" s="45"/>
      <c r="FXR1045" s="45"/>
      <c r="FXS1045" s="45"/>
      <c r="FXT1045" s="45"/>
      <c r="FXU1045" s="45"/>
      <c r="FXV1045" s="45"/>
      <c r="FXW1045" s="45"/>
      <c r="FXX1045" s="45"/>
      <c r="FXY1045" s="45"/>
      <c r="FXZ1045" s="45"/>
      <c r="FYA1045" s="45"/>
      <c r="FYB1045" s="45"/>
      <c r="FYC1045" s="45"/>
      <c r="FYD1045" s="45"/>
      <c r="FYE1045" s="45"/>
      <c r="FYF1045" s="45"/>
      <c r="FYG1045" s="45"/>
      <c r="FYH1045" s="45"/>
      <c r="FYI1045" s="45"/>
      <c r="FYJ1045" s="45"/>
      <c r="FYK1045" s="45"/>
      <c r="FYL1045" s="45"/>
      <c r="FYM1045" s="45"/>
      <c r="FYN1045" s="45"/>
      <c r="FYO1045" s="45"/>
      <c r="FYP1045" s="45"/>
      <c r="FYQ1045" s="45"/>
      <c r="FYR1045" s="45"/>
      <c r="FYS1045" s="45"/>
      <c r="FYT1045" s="45"/>
      <c r="FYU1045" s="45"/>
      <c r="FYV1045" s="45"/>
      <c r="FYW1045" s="45"/>
      <c r="FYX1045" s="45"/>
      <c r="FYY1045" s="45"/>
      <c r="FYZ1045" s="45"/>
      <c r="FZA1045" s="45"/>
      <c r="FZB1045" s="45"/>
      <c r="FZC1045" s="45"/>
      <c r="FZD1045" s="45"/>
      <c r="FZE1045" s="45"/>
      <c r="FZF1045" s="45"/>
      <c r="FZG1045" s="45"/>
      <c r="FZH1045" s="45"/>
      <c r="FZI1045" s="45"/>
      <c r="FZJ1045" s="45"/>
      <c r="FZK1045" s="45"/>
      <c r="FZL1045" s="45"/>
      <c r="FZM1045" s="45"/>
      <c r="FZN1045" s="45"/>
      <c r="FZO1045" s="45"/>
      <c r="FZP1045" s="45"/>
      <c r="FZQ1045" s="45"/>
      <c r="FZR1045" s="45"/>
      <c r="FZS1045" s="45"/>
      <c r="FZT1045" s="45"/>
      <c r="FZU1045" s="45"/>
      <c r="FZV1045" s="45"/>
      <c r="FZW1045" s="45"/>
      <c r="FZX1045" s="45"/>
      <c r="FZY1045" s="45"/>
      <c r="FZZ1045" s="45"/>
      <c r="GAA1045" s="45"/>
      <c r="GAB1045" s="45"/>
      <c r="GAC1045" s="45"/>
      <c r="GAD1045" s="45"/>
      <c r="GAE1045" s="45"/>
      <c r="GAF1045" s="45"/>
      <c r="GAG1045" s="45"/>
      <c r="GAH1045" s="45"/>
      <c r="GAI1045" s="45"/>
      <c r="GAJ1045" s="45"/>
      <c r="GAK1045" s="45"/>
      <c r="GAL1045" s="45"/>
      <c r="GAM1045" s="45"/>
      <c r="GAN1045" s="45"/>
      <c r="GAO1045" s="45"/>
      <c r="GAP1045" s="45"/>
      <c r="GAQ1045" s="45"/>
      <c r="GAR1045" s="45"/>
      <c r="GAS1045" s="45"/>
      <c r="GAT1045" s="45"/>
      <c r="GAU1045" s="45"/>
      <c r="GAV1045" s="45"/>
      <c r="GAW1045" s="45"/>
      <c r="GAX1045" s="45"/>
      <c r="GAY1045" s="45"/>
      <c r="GAZ1045" s="45"/>
      <c r="GBA1045" s="45"/>
      <c r="GBB1045" s="45"/>
      <c r="GBC1045" s="45"/>
      <c r="GBD1045" s="45"/>
      <c r="GBE1045" s="45"/>
      <c r="GBF1045" s="45"/>
      <c r="GBG1045" s="45"/>
      <c r="GBH1045" s="45"/>
      <c r="GBI1045" s="45"/>
      <c r="GBJ1045" s="45"/>
      <c r="GBK1045" s="45"/>
      <c r="GBL1045" s="45"/>
      <c r="GBM1045" s="45"/>
      <c r="GBN1045" s="45"/>
      <c r="GBO1045" s="45"/>
      <c r="GBP1045" s="45"/>
      <c r="GBQ1045" s="45"/>
      <c r="GBR1045" s="45"/>
      <c r="GBS1045" s="45"/>
      <c r="GBT1045" s="45"/>
      <c r="GBU1045" s="45"/>
      <c r="GBV1045" s="45"/>
      <c r="GBW1045" s="45"/>
      <c r="GBX1045" s="45"/>
      <c r="GBY1045" s="45"/>
      <c r="GBZ1045" s="45"/>
      <c r="GCA1045" s="45"/>
      <c r="GCB1045" s="45"/>
      <c r="GCC1045" s="45"/>
      <c r="GCD1045" s="45"/>
      <c r="GCE1045" s="45"/>
      <c r="GCF1045" s="45"/>
      <c r="GCG1045" s="45"/>
      <c r="GCH1045" s="45"/>
      <c r="GCI1045" s="45"/>
      <c r="GCJ1045" s="45"/>
      <c r="GCK1045" s="45"/>
      <c r="GCL1045" s="45"/>
      <c r="GCM1045" s="45"/>
      <c r="GCN1045" s="45"/>
      <c r="GCO1045" s="45"/>
      <c r="GCP1045" s="45"/>
      <c r="GCQ1045" s="45"/>
      <c r="GCR1045" s="45"/>
      <c r="GCS1045" s="45"/>
      <c r="GCT1045" s="45"/>
      <c r="GCU1045" s="45"/>
      <c r="GCV1045" s="45"/>
      <c r="GCW1045" s="45"/>
      <c r="GCX1045" s="45"/>
      <c r="GCY1045" s="45"/>
      <c r="GCZ1045" s="45"/>
      <c r="GDA1045" s="45"/>
      <c r="GDB1045" s="45"/>
      <c r="GDC1045" s="45"/>
      <c r="GDD1045" s="45"/>
      <c r="GDE1045" s="45"/>
      <c r="GDF1045" s="45"/>
      <c r="GDG1045" s="45"/>
      <c r="GDH1045" s="45"/>
      <c r="GDI1045" s="45"/>
      <c r="GDJ1045" s="45"/>
      <c r="GDK1045" s="45"/>
      <c r="GDL1045" s="45"/>
      <c r="GDM1045" s="45"/>
      <c r="GDN1045" s="45"/>
      <c r="GDO1045" s="45"/>
      <c r="GDP1045" s="45"/>
      <c r="GDQ1045" s="45"/>
      <c r="GDR1045" s="45"/>
      <c r="GDS1045" s="45"/>
      <c r="GDT1045" s="45"/>
      <c r="GDU1045" s="45"/>
      <c r="GDV1045" s="45"/>
      <c r="GDW1045" s="45"/>
      <c r="GDX1045" s="45"/>
      <c r="GDY1045" s="45"/>
      <c r="GDZ1045" s="45"/>
      <c r="GEA1045" s="45"/>
      <c r="GEB1045" s="45"/>
      <c r="GEC1045" s="45"/>
      <c r="GED1045" s="45"/>
      <c r="GEE1045" s="45"/>
      <c r="GEF1045" s="45"/>
      <c r="GEG1045" s="45"/>
      <c r="GEH1045" s="45"/>
      <c r="GEI1045" s="45"/>
      <c r="GEJ1045" s="45"/>
      <c r="GEK1045" s="45"/>
      <c r="GEL1045" s="45"/>
      <c r="GEM1045" s="45"/>
      <c r="GEN1045" s="45"/>
      <c r="GEO1045" s="45"/>
      <c r="GEP1045" s="45"/>
      <c r="GEQ1045" s="45"/>
      <c r="GER1045" s="45"/>
      <c r="GES1045" s="45"/>
      <c r="GET1045" s="45"/>
      <c r="GEU1045" s="45"/>
      <c r="GEV1045" s="45"/>
      <c r="GEW1045" s="45"/>
      <c r="GEX1045" s="45"/>
      <c r="GEY1045" s="45"/>
      <c r="GEZ1045" s="45"/>
      <c r="GFA1045" s="45"/>
      <c r="GFB1045" s="45"/>
      <c r="GFC1045" s="45"/>
      <c r="GFD1045" s="45"/>
      <c r="GFE1045" s="45"/>
      <c r="GFF1045" s="45"/>
      <c r="GFG1045" s="45"/>
      <c r="GFH1045" s="45"/>
      <c r="GFI1045" s="45"/>
      <c r="GFJ1045" s="45"/>
      <c r="GFK1045" s="45"/>
      <c r="GFL1045" s="45"/>
      <c r="GFM1045" s="45"/>
      <c r="GFN1045" s="45"/>
      <c r="GFO1045" s="45"/>
      <c r="GFP1045" s="45"/>
      <c r="GFQ1045" s="45"/>
      <c r="GFR1045" s="45"/>
      <c r="GFS1045" s="45"/>
      <c r="GFT1045" s="45"/>
      <c r="GFU1045" s="45"/>
      <c r="GFV1045" s="45"/>
      <c r="GFW1045" s="45"/>
      <c r="GFX1045" s="45"/>
      <c r="GFY1045" s="45"/>
      <c r="GFZ1045" s="45"/>
      <c r="GGA1045" s="45"/>
      <c r="GGB1045" s="45"/>
      <c r="GGC1045" s="45"/>
      <c r="GGD1045" s="45"/>
      <c r="GGE1045" s="45"/>
      <c r="GGF1045" s="45"/>
      <c r="GGG1045" s="45"/>
      <c r="GGH1045" s="45"/>
      <c r="GGI1045" s="45"/>
      <c r="GGJ1045" s="45"/>
      <c r="GGK1045" s="45"/>
      <c r="GGL1045" s="45"/>
      <c r="GGM1045" s="45"/>
      <c r="GGN1045" s="45"/>
      <c r="GGO1045" s="45"/>
      <c r="GGP1045" s="45"/>
      <c r="GGQ1045" s="45"/>
      <c r="GGR1045" s="45"/>
      <c r="GGS1045" s="45"/>
      <c r="GGT1045" s="45"/>
      <c r="GGU1045" s="45"/>
      <c r="GGV1045" s="45"/>
      <c r="GGW1045" s="45"/>
      <c r="GGX1045" s="45"/>
      <c r="GGY1045" s="45"/>
      <c r="GGZ1045" s="45"/>
      <c r="GHA1045" s="45"/>
      <c r="GHB1045" s="45"/>
      <c r="GHC1045" s="45"/>
      <c r="GHD1045" s="45"/>
      <c r="GHE1045" s="45"/>
      <c r="GHF1045" s="45"/>
      <c r="GHG1045" s="45"/>
      <c r="GHH1045" s="45"/>
      <c r="GHI1045" s="45"/>
      <c r="GHJ1045" s="45"/>
      <c r="GHK1045" s="45"/>
      <c r="GHL1045" s="45"/>
      <c r="GHM1045" s="45"/>
      <c r="GHN1045" s="45"/>
      <c r="GHO1045" s="45"/>
      <c r="GHP1045" s="45"/>
      <c r="GHQ1045" s="45"/>
      <c r="GHR1045" s="45"/>
      <c r="GHS1045" s="45"/>
      <c r="GHT1045" s="45"/>
      <c r="GHU1045" s="45"/>
      <c r="GHV1045" s="45"/>
      <c r="GHW1045" s="45"/>
      <c r="GHX1045" s="45"/>
      <c r="GHY1045" s="45"/>
      <c r="GHZ1045" s="45"/>
      <c r="GIA1045" s="45"/>
      <c r="GIB1045" s="45"/>
      <c r="GIC1045" s="45"/>
      <c r="GID1045" s="45"/>
      <c r="GIE1045" s="45"/>
      <c r="GIF1045" s="45"/>
      <c r="GIG1045" s="45"/>
      <c r="GIH1045" s="45"/>
      <c r="GII1045" s="45"/>
      <c r="GIJ1045" s="45"/>
      <c r="GIK1045" s="45"/>
      <c r="GIL1045" s="45"/>
      <c r="GIM1045" s="45"/>
      <c r="GIN1045" s="45"/>
      <c r="GIO1045" s="45"/>
      <c r="GIP1045" s="45"/>
      <c r="GIQ1045" s="45"/>
      <c r="GIR1045" s="45"/>
      <c r="GIS1045" s="45"/>
      <c r="GIT1045" s="45"/>
      <c r="GIU1045" s="45"/>
      <c r="GIV1045" s="45"/>
      <c r="GIW1045" s="45"/>
      <c r="GIX1045" s="45"/>
      <c r="GIY1045" s="45"/>
      <c r="GIZ1045" s="45"/>
      <c r="GJA1045" s="45"/>
      <c r="GJB1045" s="45"/>
      <c r="GJC1045" s="45"/>
      <c r="GJD1045" s="45"/>
      <c r="GJE1045" s="45"/>
      <c r="GJF1045" s="45"/>
      <c r="GJG1045" s="45"/>
      <c r="GJH1045" s="45"/>
      <c r="GJI1045" s="45"/>
      <c r="GJJ1045" s="45"/>
      <c r="GJK1045" s="45"/>
      <c r="GJL1045" s="45"/>
      <c r="GJM1045" s="45"/>
      <c r="GJN1045" s="45"/>
      <c r="GJO1045" s="45"/>
      <c r="GJP1045" s="45"/>
      <c r="GJQ1045" s="45"/>
      <c r="GJR1045" s="45"/>
      <c r="GJS1045" s="45"/>
      <c r="GJT1045" s="45"/>
      <c r="GJU1045" s="45"/>
      <c r="GJV1045" s="45"/>
      <c r="GJW1045" s="45"/>
      <c r="GJX1045" s="45"/>
      <c r="GJY1045" s="45"/>
      <c r="GJZ1045" s="45"/>
      <c r="GKA1045" s="45"/>
      <c r="GKB1045" s="45"/>
      <c r="GKC1045" s="45"/>
      <c r="GKD1045" s="45"/>
      <c r="GKE1045" s="45"/>
      <c r="GKF1045" s="45"/>
      <c r="GKG1045" s="45"/>
      <c r="GKH1045" s="45"/>
      <c r="GKI1045" s="45"/>
      <c r="GKJ1045" s="45"/>
      <c r="GKK1045" s="45"/>
      <c r="GKL1045" s="45"/>
      <c r="GKM1045" s="45"/>
      <c r="GKN1045" s="45"/>
      <c r="GKO1045" s="45"/>
      <c r="GKP1045" s="45"/>
      <c r="GKQ1045" s="45"/>
      <c r="GKR1045" s="45"/>
      <c r="GKS1045" s="45"/>
      <c r="GKT1045" s="45"/>
      <c r="GKU1045" s="45"/>
      <c r="GKV1045" s="45"/>
      <c r="GKW1045" s="45"/>
      <c r="GKX1045" s="45"/>
      <c r="GKY1045" s="45"/>
      <c r="GKZ1045" s="45"/>
      <c r="GLA1045" s="45"/>
      <c r="GLB1045" s="45"/>
      <c r="GLC1045" s="45"/>
      <c r="GLD1045" s="45"/>
      <c r="GLE1045" s="45"/>
      <c r="GLF1045" s="45"/>
      <c r="GLG1045" s="45"/>
      <c r="GLH1045" s="45"/>
      <c r="GLI1045" s="45"/>
      <c r="GLJ1045" s="45"/>
      <c r="GLK1045" s="45"/>
      <c r="GLL1045" s="45"/>
      <c r="GLM1045" s="45"/>
      <c r="GLN1045" s="45"/>
      <c r="GLO1045" s="45"/>
      <c r="GLP1045" s="45"/>
      <c r="GLQ1045" s="45"/>
      <c r="GLR1045" s="45"/>
      <c r="GLS1045" s="45"/>
      <c r="GLT1045" s="45"/>
      <c r="GLU1045" s="45"/>
      <c r="GLV1045" s="45"/>
      <c r="GLW1045" s="45"/>
      <c r="GLX1045" s="45"/>
      <c r="GLY1045" s="45"/>
      <c r="GLZ1045" s="45"/>
      <c r="GMA1045" s="45"/>
      <c r="GMB1045" s="45"/>
      <c r="GMC1045" s="45"/>
      <c r="GMD1045" s="45"/>
      <c r="GME1045" s="45"/>
      <c r="GMF1045" s="45"/>
      <c r="GMG1045" s="45"/>
      <c r="GMH1045" s="45"/>
      <c r="GMI1045" s="45"/>
      <c r="GMJ1045" s="45"/>
      <c r="GMK1045" s="45"/>
      <c r="GML1045" s="45"/>
      <c r="GMM1045" s="45"/>
      <c r="GMN1045" s="45"/>
      <c r="GMO1045" s="45"/>
      <c r="GMP1045" s="45"/>
      <c r="GMQ1045" s="45"/>
      <c r="GMR1045" s="45"/>
      <c r="GMS1045" s="45"/>
      <c r="GMT1045" s="45"/>
      <c r="GMU1045" s="45"/>
      <c r="GMV1045" s="45"/>
      <c r="GMW1045" s="45"/>
      <c r="GMX1045" s="45"/>
      <c r="GMY1045" s="45"/>
      <c r="GMZ1045" s="45"/>
      <c r="GNA1045" s="45"/>
      <c r="GNB1045" s="45"/>
      <c r="GNC1045" s="45"/>
      <c r="GND1045" s="45"/>
      <c r="GNE1045" s="45"/>
      <c r="GNF1045" s="45"/>
      <c r="GNG1045" s="45"/>
      <c r="GNH1045" s="45"/>
      <c r="GNI1045" s="45"/>
      <c r="GNJ1045" s="45"/>
      <c r="GNK1045" s="45"/>
      <c r="GNL1045" s="45"/>
      <c r="GNM1045" s="45"/>
      <c r="GNN1045" s="45"/>
      <c r="GNO1045" s="45"/>
      <c r="GNP1045" s="45"/>
      <c r="GNQ1045" s="45"/>
      <c r="GNR1045" s="45"/>
      <c r="GNS1045" s="45"/>
      <c r="GNT1045" s="45"/>
      <c r="GNU1045" s="45"/>
      <c r="GNV1045" s="45"/>
      <c r="GNW1045" s="45"/>
      <c r="GNX1045" s="45"/>
      <c r="GNY1045" s="45"/>
      <c r="GNZ1045" s="45"/>
      <c r="GOA1045" s="45"/>
      <c r="GOB1045" s="45"/>
      <c r="GOC1045" s="45"/>
      <c r="GOD1045" s="45"/>
      <c r="GOE1045" s="45"/>
      <c r="GOF1045" s="45"/>
      <c r="GOG1045" s="45"/>
      <c r="GOH1045" s="45"/>
      <c r="GOI1045" s="45"/>
      <c r="GOJ1045" s="45"/>
      <c r="GOK1045" s="45"/>
      <c r="GOL1045" s="45"/>
      <c r="GOM1045" s="45"/>
      <c r="GON1045" s="45"/>
      <c r="GOO1045" s="45"/>
      <c r="GOP1045" s="45"/>
      <c r="GOQ1045" s="45"/>
      <c r="GOR1045" s="45"/>
      <c r="GOS1045" s="45"/>
      <c r="GOT1045" s="45"/>
      <c r="GOU1045" s="45"/>
      <c r="GOV1045" s="45"/>
      <c r="GOW1045" s="45"/>
      <c r="GOX1045" s="45"/>
      <c r="GOY1045" s="45"/>
      <c r="GOZ1045" s="45"/>
      <c r="GPA1045" s="45"/>
      <c r="GPB1045" s="45"/>
      <c r="GPC1045" s="45"/>
      <c r="GPD1045" s="45"/>
      <c r="GPE1045" s="45"/>
      <c r="GPF1045" s="45"/>
      <c r="GPG1045" s="45"/>
      <c r="GPH1045" s="45"/>
      <c r="GPI1045" s="45"/>
      <c r="GPJ1045" s="45"/>
      <c r="GPK1045" s="45"/>
      <c r="GPL1045" s="45"/>
      <c r="GPM1045" s="45"/>
      <c r="GPN1045" s="45"/>
      <c r="GPO1045" s="45"/>
      <c r="GPP1045" s="45"/>
      <c r="GPQ1045" s="45"/>
      <c r="GPR1045" s="45"/>
      <c r="GPS1045" s="45"/>
      <c r="GPT1045" s="45"/>
      <c r="GPU1045" s="45"/>
      <c r="GPV1045" s="45"/>
      <c r="GPW1045" s="45"/>
      <c r="GPX1045" s="45"/>
      <c r="GPY1045" s="45"/>
      <c r="GPZ1045" s="45"/>
      <c r="GQA1045" s="45"/>
      <c r="GQB1045" s="45"/>
      <c r="GQC1045" s="45"/>
      <c r="GQD1045" s="45"/>
      <c r="GQE1045" s="45"/>
      <c r="GQF1045" s="45"/>
      <c r="GQG1045" s="45"/>
      <c r="GQH1045" s="45"/>
      <c r="GQI1045" s="45"/>
      <c r="GQJ1045" s="45"/>
      <c r="GQK1045" s="45"/>
      <c r="GQL1045" s="45"/>
      <c r="GQM1045" s="45"/>
      <c r="GQN1045" s="45"/>
      <c r="GQO1045" s="45"/>
      <c r="GQP1045" s="45"/>
      <c r="GQQ1045" s="45"/>
      <c r="GQR1045" s="45"/>
      <c r="GQS1045" s="45"/>
      <c r="GQT1045" s="45"/>
      <c r="GQU1045" s="45"/>
      <c r="GQV1045" s="45"/>
      <c r="GQW1045" s="45"/>
      <c r="GQX1045" s="45"/>
      <c r="GQY1045" s="45"/>
      <c r="GQZ1045" s="45"/>
      <c r="GRA1045" s="45"/>
      <c r="GRB1045" s="45"/>
      <c r="GRC1045" s="45"/>
      <c r="GRD1045" s="45"/>
      <c r="GRE1045" s="45"/>
      <c r="GRF1045" s="45"/>
      <c r="GRG1045" s="45"/>
      <c r="GRH1045" s="45"/>
      <c r="GRI1045" s="45"/>
      <c r="GRJ1045" s="45"/>
      <c r="GRK1045" s="45"/>
      <c r="GRL1045" s="45"/>
      <c r="GRM1045" s="45"/>
      <c r="GRN1045" s="45"/>
      <c r="GRO1045" s="45"/>
      <c r="GRP1045" s="45"/>
      <c r="GRQ1045" s="45"/>
      <c r="GRR1045" s="45"/>
      <c r="GRS1045" s="45"/>
      <c r="GRT1045" s="45"/>
      <c r="GRU1045" s="45"/>
      <c r="GRV1045" s="45"/>
      <c r="GRW1045" s="45"/>
      <c r="GRX1045" s="45"/>
      <c r="GRY1045" s="45"/>
      <c r="GRZ1045" s="45"/>
      <c r="GSA1045" s="45"/>
      <c r="GSB1045" s="45"/>
      <c r="GSC1045" s="45"/>
      <c r="GSD1045" s="45"/>
      <c r="GSE1045" s="45"/>
      <c r="GSF1045" s="45"/>
      <c r="GSG1045" s="45"/>
      <c r="GSH1045" s="45"/>
      <c r="GSI1045" s="45"/>
      <c r="GSJ1045" s="45"/>
      <c r="GSK1045" s="45"/>
      <c r="GSL1045" s="45"/>
      <c r="GSM1045" s="45"/>
      <c r="GSN1045" s="45"/>
      <c r="GSO1045" s="45"/>
      <c r="GSP1045" s="45"/>
      <c r="GSQ1045" s="45"/>
      <c r="GSR1045" s="45"/>
      <c r="GSS1045" s="45"/>
      <c r="GST1045" s="45"/>
      <c r="GSU1045" s="45"/>
      <c r="GSV1045" s="45"/>
      <c r="GSW1045" s="45"/>
      <c r="GSX1045" s="45"/>
      <c r="GSY1045" s="45"/>
      <c r="GSZ1045" s="45"/>
      <c r="GTA1045" s="45"/>
      <c r="GTB1045" s="45"/>
      <c r="GTC1045" s="45"/>
      <c r="GTD1045" s="45"/>
      <c r="GTE1045" s="45"/>
      <c r="GTF1045" s="45"/>
      <c r="GTG1045" s="45"/>
      <c r="GTH1045" s="45"/>
      <c r="GTI1045" s="45"/>
      <c r="GTJ1045" s="45"/>
      <c r="GTK1045" s="45"/>
      <c r="GTL1045" s="45"/>
      <c r="GTM1045" s="45"/>
      <c r="GTN1045" s="45"/>
      <c r="GTO1045" s="45"/>
      <c r="GTP1045" s="45"/>
      <c r="GTQ1045" s="45"/>
      <c r="GTR1045" s="45"/>
      <c r="GTS1045" s="45"/>
      <c r="GTT1045" s="45"/>
      <c r="GTU1045" s="45"/>
      <c r="GTV1045" s="45"/>
      <c r="GTW1045" s="45"/>
      <c r="GTX1045" s="45"/>
      <c r="GTY1045" s="45"/>
      <c r="GTZ1045" s="45"/>
      <c r="GUA1045" s="45"/>
      <c r="GUB1045" s="45"/>
      <c r="GUC1045" s="45"/>
      <c r="GUD1045" s="45"/>
      <c r="GUE1045" s="45"/>
      <c r="GUF1045" s="45"/>
      <c r="GUG1045" s="45"/>
      <c r="GUH1045" s="45"/>
      <c r="GUI1045" s="45"/>
      <c r="GUJ1045" s="45"/>
      <c r="GUK1045" s="45"/>
      <c r="GUL1045" s="45"/>
      <c r="GUM1045" s="45"/>
      <c r="GUN1045" s="45"/>
      <c r="GUO1045" s="45"/>
      <c r="GUP1045" s="45"/>
      <c r="GUQ1045" s="45"/>
      <c r="GUR1045" s="45"/>
      <c r="GUS1045" s="45"/>
      <c r="GUT1045" s="45"/>
      <c r="GUU1045" s="45"/>
      <c r="GUV1045" s="45"/>
      <c r="GUW1045" s="45"/>
      <c r="GUX1045" s="45"/>
      <c r="GUY1045" s="45"/>
      <c r="GUZ1045" s="45"/>
      <c r="GVA1045" s="45"/>
      <c r="GVB1045" s="45"/>
      <c r="GVC1045" s="45"/>
      <c r="GVD1045" s="45"/>
      <c r="GVE1045" s="45"/>
      <c r="GVF1045" s="45"/>
      <c r="GVG1045" s="45"/>
      <c r="GVH1045" s="45"/>
      <c r="GVI1045" s="45"/>
      <c r="GVJ1045" s="45"/>
      <c r="GVK1045" s="45"/>
      <c r="GVL1045" s="45"/>
      <c r="GVM1045" s="45"/>
      <c r="GVN1045" s="45"/>
      <c r="GVO1045" s="45"/>
      <c r="GVP1045" s="45"/>
      <c r="GVQ1045" s="45"/>
      <c r="GVR1045" s="45"/>
      <c r="GVS1045" s="45"/>
      <c r="GVT1045" s="45"/>
      <c r="GVU1045" s="45"/>
      <c r="GVV1045" s="45"/>
      <c r="GVW1045" s="45"/>
      <c r="GVX1045" s="45"/>
      <c r="GVY1045" s="45"/>
      <c r="GVZ1045" s="45"/>
      <c r="GWA1045" s="45"/>
      <c r="GWB1045" s="45"/>
      <c r="GWC1045" s="45"/>
      <c r="GWD1045" s="45"/>
      <c r="GWE1045" s="45"/>
      <c r="GWF1045" s="45"/>
      <c r="GWG1045" s="45"/>
      <c r="GWH1045" s="45"/>
      <c r="GWI1045" s="45"/>
      <c r="GWJ1045" s="45"/>
      <c r="GWK1045" s="45"/>
      <c r="GWL1045" s="45"/>
      <c r="GWM1045" s="45"/>
      <c r="GWN1045" s="45"/>
      <c r="GWO1045" s="45"/>
      <c r="GWP1045" s="45"/>
      <c r="GWQ1045" s="45"/>
      <c r="GWR1045" s="45"/>
      <c r="GWS1045" s="45"/>
      <c r="GWT1045" s="45"/>
      <c r="GWU1045" s="45"/>
      <c r="GWV1045" s="45"/>
      <c r="GWW1045" s="45"/>
      <c r="GWX1045" s="45"/>
      <c r="GWY1045" s="45"/>
      <c r="GWZ1045" s="45"/>
      <c r="GXA1045" s="45"/>
      <c r="GXB1045" s="45"/>
      <c r="GXC1045" s="45"/>
      <c r="GXD1045" s="45"/>
      <c r="GXE1045" s="45"/>
      <c r="GXF1045" s="45"/>
      <c r="GXG1045" s="45"/>
      <c r="GXH1045" s="45"/>
      <c r="GXI1045" s="45"/>
      <c r="GXJ1045" s="45"/>
      <c r="GXK1045" s="45"/>
      <c r="GXL1045" s="45"/>
      <c r="GXM1045" s="45"/>
      <c r="GXN1045" s="45"/>
      <c r="GXO1045" s="45"/>
      <c r="GXP1045" s="45"/>
      <c r="GXQ1045" s="45"/>
      <c r="GXR1045" s="45"/>
      <c r="GXS1045" s="45"/>
      <c r="GXT1045" s="45"/>
      <c r="GXU1045" s="45"/>
      <c r="GXV1045" s="45"/>
      <c r="GXW1045" s="45"/>
      <c r="GXX1045" s="45"/>
      <c r="GXY1045" s="45"/>
      <c r="GXZ1045" s="45"/>
      <c r="GYA1045" s="45"/>
      <c r="GYB1045" s="45"/>
      <c r="GYC1045" s="45"/>
      <c r="GYD1045" s="45"/>
      <c r="GYE1045" s="45"/>
      <c r="GYF1045" s="45"/>
      <c r="GYG1045" s="45"/>
      <c r="GYH1045" s="45"/>
      <c r="GYI1045" s="45"/>
      <c r="GYJ1045" s="45"/>
      <c r="GYK1045" s="45"/>
      <c r="GYL1045" s="45"/>
      <c r="GYM1045" s="45"/>
      <c r="GYN1045" s="45"/>
      <c r="GYO1045" s="45"/>
      <c r="GYP1045" s="45"/>
      <c r="GYQ1045" s="45"/>
      <c r="GYR1045" s="45"/>
      <c r="GYS1045" s="45"/>
      <c r="GYT1045" s="45"/>
      <c r="GYU1045" s="45"/>
      <c r="GYV1045" s="45"/>
      <c r="GYW1045" s="45"/>
      <c r="GYX1045" s="45"/>
      <c r="GYY1045" s="45"/>
      <c r="GYZ1045" s="45"/>
      <c r="GZA1045" s="45"/>
      <c r="GZB1045" s="45"/>
      <c r="GZC1045" s="45"/>
      <c r="GZD1045" s="45"/>
      <c r="GZE1045" s="45"/>
      <c r="GZF1045" s="45"/>
      <c r="GZG1045" s="45"/>
      <c r="GZH1045" s="45"/>
      <c r="GZI1045" s="45"/>
      <c r="GZJ1045" s="45"/>
      <c r="GZK1045" s="45"/>
      <c r="GZL1045" s="45"/>
      <c r="GZM1045" s="45"/>
      <c r="GZN1045" s="45"/>
      <c r="GZO1045" s="45"/>
      <c r="GZP1045" s="45"/>
      <c r="GZQ1045" s="45"/>
      <c r="GZR1045" s="45"/>
      <c r="GZS1045" s="45"/>
      <c r="GZT1045" s="45"/>
      <c r="GZU1045" s="45"/>
      <c r="GZV1045" s="45"/>
      <c r="GZW1045" s="45"/>
      <c r="GZX1045" s="45"/>
      <c r="GZY1045" s="45"/>
      <c r="GZZ1045" s="45"/>
      <c r="HAA1045" s="45"/>
      <c r="HAB1045" s="45"/>
      <c r="HAC1045" s="45"/>
      <c r="HAD1045" s="45"/>
      <c r="HAE1045" s="45"/>
      <c r="HAF1045" s="45"/>
      <c r="HAG1045" s="45"/>
      <c r="HAH1045" s="45"/>
      <c r="HAI1045" s="45"/>
      <c r="HAJ1045" s="45"/>
      <c r="HAK1045" s="45"/>
      <c r="HAL1045" s="45"/>
      <c r="HAM1045" s="45"/>
      <c r="HAN1045" s="45"/>
      <c r="HAO1045" s="45"/>
      <c r="HAP1045" s="45"/>
      <c r="HAQ1045" s="45"/>
      <c r="HAR1045" s="45"/>
      <c r="HAS1045" s="45"/>
      <c r="HAT1045" s="45"/>
      <c r="HAU1045" s="45"/>
      <c r="HAV1045" s="45"/>
      <c r="HAW1045" s="45"/>
      <c r="HAX1045" s="45"/>
      <c r="HAY1045" s="45"/>
      <c r="HAZ1045" s="45"/>
      <c r="HBA1045" s="45"/>
      <c r="HBB1045" s="45"/>
      <c r="HBC1045" s="45"/>
      <c r="HBD1045" s="45"/>
      <c r="HBE1045" s="45"/>
      <c r="HBF1045" s="45"/>
      <c r="HBG1045" s="45"/>
      <c r="HBH1045" s="45"/>
      <c r="HBI1045" s="45"/>
      <c r="HBJ1045" s="45"/>
      <c r="HBK1045" s="45"/>
      <c r="HBL1045" s="45"/>
      <c r="HBM1045" s="45"/>
      <c r="HBN1045" s="45"/>
      <c r="HBO1045" s="45"/>
      <c r="HBP1045" s="45"/>
      <c r="HBQ1045" s="45"/>
      <c r="HBR1045" s="45"/>
      <c r="HBS1045" s="45"/>
      <c r="HBT1045" s="45"/>
      <c r="HBU1045" s="45"/>
      <c r="HBV1045" s="45"/>
      <c r="HBW1045" s="45"/>
      <c r="HBX1045" s="45"/>
      <c r="HBY1045" s="45"/>
      <c r="HBZ1045" s="45"/>
      <c r="HCA1045" s="45"/>
      <c r="HCB1045" s="45"/>
      <c r="HCC1045" s="45"/>
      <c r="HCD1045" s="45"/>
      <c r="HCE1045" s="45"/>
      <c r="HCF1045" s="45"/>
      <c r="HCG1045" s="45"/>
      <c r="HCH1045" s="45"/>
      <c r="HCI1045" s="45"/>
      <c r="HCJ1045" s="45"/>
      <c r="HCK1045" s="45"/>
      <c r="HCL1045" s="45"/>
      <c r="HCM1045" s="45"/>
      <c r="HCN1045" s="45"/>
      <c r="HCO1045" s="45"/>
      <c r="HCP1045" s="45"/>
      <c r="HCQ1045" s="45"/>
      <c r="HCR1045" s="45"/>
      <c r="HCS1045" s="45"/>
      <c r="HCT1045" s="45"/>
      <c r="HCU1045" s="45"/>
      <c r="HCV1045" s="45"/>
      <c r="HCW1045" s="45"/>
      <c r="HCX1045" s="45"/>
      <c r="HCY1045" s="45"/>
      <c r="HCZ1045" s="45"/>
      <c r="HDA1045" s="45"/>
      <c r="HDB1045" s="45"/>
      <c r="HDC1045" s="45"/>
      <c r="HDD1045" s="45"/>
      <c r="HDE1045" s="45"/>
      <c r="HDF1045" s="45"/>
      <c r="HDG1045" s="45"/>
      <c r="HDH1045" s="45"/>
      <c r="HDI1045" s="45"/>
      <c r="HDJ1045" s="45"/>
      <c r="HDK1045" s="45"/>
      <c r="HDL1045" s="45"/>
      <c r="HDM1045" s="45"/>
      <c r="HDN1045" s="45"/>
      <c r="HDO1045" s="45"/>
      <c r="HDP1045" s="45"/>
      <c r="HDQ1045" s="45"/>
      <c r="HDR1045" s="45"/>
      <c r="HDS1045" s="45"/>
      <c r="HDT1045" s="45"/>
      <c r="HDU1045" s="45"/>
      <c r="HDV1045" s="45"/>
      <c r="HDW1045" s="45"/>
      <c r="HDX1045" s="45"/>
      <c r="HDY1045" s="45"/>
      <c r="HDZ1045" s="45"/>
      <c r="HEA1045" s="45"/>
      <c r="HEB1045" s="45"/>
      <c r="HEC1045" s="45"/>
      <c r="HED1045" s="45"/>
      <c r="HEE1045" s="45"/>
      <c r="HEF1045" s="45"/>
      <c r="HEG1045" s="45"/>
      <c r="HEH1045" s="45"/>
      <c r="HEI1045" s="45"/>
      <c r="HEJ1045" s="45"/>
      <c r="HEK1045" s="45"/>
      <c r="HEL1045" s="45"/>
      <c r="HEM1045" s="45"/>
      <c r="HEN1045" s="45"/>
      <c r="HEO1045" s="45"/>
      <c r="HEP1045" s="45"/>
      <c r="HEQ1045" s="45"/>
      <c r="HER1045" s="45"/>
      <c r="HES1045" s="45"/>
      <c r="HET1045" s="45"/>
      <c r="HEU1045" s="45"/>
      <c r="HEV1045" s="45"/>
      <c r="HEW1045" s="45"/>
      <c r="HEX1045" s="45"/>
      <c r="HEY1045" s="45"/>
      <c r="HEZ1045" s="45"/>
      <c r="HFA1045" s="45"/>
      <c r="HFB1045" s="45"/>
      <c r="HFC1045" s="45"/>
      <c r="HFD1045" s="45"/>
      <c r="HFE1045" s="45"/>
      <c r="HFF1045" s="45"/>
      <c r="HFG1045" s="45"/>
      <c r="HFH1045" s="45"/>
      <c r="HFI1045" s="45"/>
      <c r="HFJ1045" s="45"/>
      <c r="HFK1045" s="45"/>
      <c r="HFL1045" s="45"/>
      <c r="HFM1045" s="45"/>
      <c r="HFN1045" s="45"/>
      <c r="HFO1045" s="45"/>
      <c r="HFP1045" s="45"/>
      <c r="HFQ1045" s="45"/>
      <c r="HFR1045" s="45"/>
      <c r="HFS1045" s="45"/>
      <c r="HFT1045" s="45"/>
      <c r="HFU1045" s="45"/>
      <c r="HFV1045" s="45"/>
      <c r="HFW1045" s="45"/>
      <c r="HFX1045" s="45"/>
      <c r="HFY1045" s="45"/>
      <c r="HFZ1045" s="45"/>
      <c r="HGA1045" s="45"/>
      <c r="HGB1045" s="45"/>
      <c r="HGC1045" s="45"/>
      <c r="HGD1045" s="45"/>
      <c r="HGE1045" s="45"/>
      <c r="HGF1045" s="45"/>
      <c r="HGG1045" s="45"/>
      <c r="HGH1045" s="45"/>
      <c r="HGI1045" s="45"/>
      <c r="HGJ1045" s="45"/>
      <c r="HGK1045" s="45"/>
      <c r="HGL1045" s="45"/>
      <c r="HGM1045" s="45"/>
      <c r="HGN1045" s="45"/>
      <c r="HGO1045" s="45"/>
      <c r="HGP1045" s="45"/>
      <c r="HGQ1045" s="45"/>
      <c r="HGR1045" s="45"/>
      <c r="HGS1045" s="45"/>
      <c r="HGT1045" s="45"/>
      <c r="HGU1045" s="45"/>
      <c r="HGV1045" s="45"/>
      <c r="HGW1045" s="45"/>
      <c r="HGX1045" s="45"/>
      <c r="HGY1045" s="45"/>
      <c r="HGZ1045" s="45"/>
      <c r="HHA1045" s="45"/>
      <c r="HHB1045" s="45"/>
      <c r="HHC1045" s="45"/>
      <c r="HHD1045" s="45"/>
      <c r="HHE1045" s="45"/>
      <c r="HHF1045" s="45"/>
      <c r="HHG1045" s="45"/>
      <c r="HHH1045" s="45"/>
      <c r="HHI1045" s="45"/>
      <c r="HHJ1045" s="45"/>
      <c r="HHK1045" s="45"/>
      <c r="HHL1045" s="45"/>
      <c r="HHM1045" s="45"/>
      <c r="HHN1045" s="45"/>
      <c r="HHO1045" s="45"/>
      <c r="HHP1045" s="45"/>
      <c r="HHQ1045" s="45"/>
      <c r="HHR1045" s="45"/>
      <c r="HHS1045" s="45"/>
      <c r="HHT1045" s="45"/>
      <c r="HHU1045" s="45"/>
      <c r="HHV1045" s="45"/>
      <c r="HHW1045" s="45"/>
      <c r="HHX1045" s="45"/>
      <c r="HHY1045" s="45"/>
      <c r="HHZ1045" s="45"/>
      <c r="HIA1045" s="45"/>
      <c r="HIB1045" s="45"/>
      <c r="HIC1045" s="45"/>
      <c r="HID1045" s="45"/>
      <c r="HIE1045" s="45"/>
      <c r="HIF1045" s="45"/>
      <c r="HIG1045" s="45"/>
      <c r="HIH1045" s="45"/>
      <c r="HII1045" s="45"/>
      <c r="HIJ1045" s="45"/>
      <c r="HIK1045" s="45"/>
      <c r="HIL1045" s="45"/>
      <c r="HIM1045" s="45"/>
      <c r="HIN1045" s="45"/>
      <c r="HIO1045" s="45"/>
      <c r="HIP1045" s="45"/>
      <c r="HIQ1045" s="45"/>
      <c r="HIR1045" s="45"/>
      <c r="HIS1045" s="45"/>
      <c r="HIT1045" s="45"/>
      <c r="HIU1045" s="45"/>
      <c r="HIV1045" s="45"/>
      <c r="HIW1045" s="45"/>
      <c r="HIX1045" s="45"/>
      <c r="HIY1045" s="45"/>
      <c r="HIZ1045" s="45"/>
      <c r="HJA1045" s="45"/>
      <c r="HJB1045" s="45"/>
      <c r="HJC1045" s="45"/>
      <c r="HJD1045" s="45"/>
      <c r="HJE1045" s="45"/>
      <c r="HJF1045" s="45"/>
      <c r="HJG1045" s="45"/>
      <c r="HJH1045" s="45"/>
      <c r="HJI1045" s="45"/>
      <c r="HJJ1045" s="45"/>
      <c r="HJK1045" s="45"/>
      <c r="HJL1045" s="45"/>
      <c r="HJM1045" s="45"/>
      <c r="HJN1045" s="45"/>
      <c r="HJO1045" s="45"/>
      <c r="HJP1045" s="45"/>
      <c r="HJQ1045" s="45"/>
      <c r="HJR1045" s="45"/>
      <c r="HJS1045" s="45"/>
      <c r="HJT1045" s="45"/>
      <c r="HJU1045" s="45"/>
      <c r="HJV1045" s="45"/>
      <c r="HJW1045" s="45"/>
      <c r="HJX1045" s="45"/>
      <c r="HJY1045" s="45"/>
      <c r="HJZ1045" s="45"/>
      <c r="HKA1045" s="45"/>
      <c r="HKB1045" s="45"/>
      <c r="HKC1045" s="45"/>
      <c r="HKD1045" s="45"/>
      <c r="HKE1045" s="45"/>
      <c r="HKF1045" s="45"/>
      <c r="HKG1045" s="45"/>
      <c r="HKH1045" s="45"/>
      <c r="HKI1045" s="45"/>
      <c r="HKJ1045" s="45"/>
      <c r="HKK1045" s="45"/>
      <c r="HKL1045" s="45"/>
      <c r="HKM1045" s="45"/>
      <c r="HKN1045" s="45"/>
      <c r="HKO1045" s="45"/>
      <c r="HKP1045" s="45"/>
      <c r="HKQ1045" s="45"/>
      <c r="HKR1045" s="45"/>
      <c r="HKS1045" s="45"/>
      <c r="HKT1045" s="45"/>
      <c r="HKU1045" s="45"/>
      <c r="HKV1045" s="45"/>
      <c r="HKW1045" s="45"/>
      <c r="HKX1045" s="45"/>
      <c r="HKY1045" s="45"/>
      <c r="HKZ1045" s="45"/>
      <c r="HLA1045" s="45"/>
      <c r="HLB1045" s="45"/>
      <c r="HLC1045" s="45"/>
      <c r="HLD1045" s="45"/>
      <c r="HLE1045" s="45"/>
      <c r="HLF1045" s="45"/>
      <c r="HLG1045" s="45"/>
      <c r="HLH1045" s="45"/>
      <c r="HLI1045" s="45"/>
      <c r="HLJ1045" s="45"/>
      <c r="HLK1045" s="45"/>
      <c r="HLL1045" s="45"/>
      <c r="HLM1045" s="45"/>
      <c r="HLN1045" s="45"/>
      <c r="HLO1045" s="45"/>
      <c r="HLP1045" s="45"/>
      <c r="HLQ1045" s="45"/>
      <c r="HLR1045" s="45"/>
      <c r="HLS1045" s="45"/>
      <c r="HLT1045" s="45"/>
      <c r="HLU1045" s="45"/>
      <c r="HLV1045" s="45"/>
      <c r="HLW1045" s="45"/>
      <c r="HLX1045" s="45"/>
      <c r="HLY1045" s="45"/>
      <c r="HLZ1045" s="45"/>
      <c r="HMA1045" s="45"/>
      <c r="HMB1045" s="45"/>
      <c r="HMC1045" s="45"/>
      <c r="HMD1045" s="45"/>
      <c r="HME1045" s="45"/>
      <c r="HMF1045" s="45"/>
      <c r="HMG1045" s="45"/>
      <c r="HMH1045" s="45"/>
      <c r="HMI1045" s="45"/>
      <c r="HMJ1045" s="45"/>
      <c r="HMK1045" s="45"/>
      <c r="HML1045" s="45"/>
      <c r="HMM1045" s="45"/>
      <c r="HMN1045" s="45"/>
      <c r="HMO1045" s="45"/>
      <c r="HMP1045" s="45"/>
      <c r="HMQ1045" s="45"/>
      <c r="HMR1045" s="45"/>
      <c r="HMS1045" s="45"/>
      <c r="HMT1045" s="45"/>
      <c r="HMU1045" s="45"/>
      <c r="HMV1045" s="45"/>
      <c r="HMW1045" s="45"/>
      <c r="HMX1045" s="45"/>
      <c r="HMY1045" s="45"/>
      <c r="HMZ1045" s="45"/>
      <c r="HNA1045" s="45"/>
      <c r="HNB1045" s="45"/>
      <c r="HNC1045" s="45"/>
      <c r="HND1045" s="45"/>
      <c r="HNE1045" s="45"/>
      <c r="HNF1045" s="45"/>
      <c r="HNG1045" s="45"/>
      <c r="HNH1045" s="45"/>
      <c r="HNI1045" s="45"/>
      <c r="HNJ1045" s="45"/>
      <c r="HNK1045" s="45"/>
      <c r="HNL1045" s="45"/>
      <c r="HNM1045" s="45"/>
      <c r="HNN1045" s="45"/>
      <c r="HNO1045" s="45"/>
      <c r="HNP1045" s="45"/>
      <c r="HNQ1045" s="45"/>
      <c r="HNR1045" s="45"/>
      <c r="HNS1045" s="45"/>
      <c r="HNT1045" s="45"/>
      <c r="HNU1045" s="45"/>
      <c r="HNV1045" s="45"/>
      <c r="HNW1045" s="45"/>
      <c r="HNX1045" s="45"/>
      <c r="HNY1045" s="45"/>
      <c r="HNZ1045" s="45"/>
      <c r="HOA1045" s="45"/>
      <c r="HOB1045" s="45"/>
      <c r="HOC1045" s="45"/>
      <c r="HOD1045" s="45"/>
      <c r="HOE1045" s="45"/>
      <c r="HOF1045" s="45"/>
      <c r="HOG1045" s="45"/>
      <c r="HOH1045" s="45"/>
      <c r="HOI1045" s="45"/>
      <c r="HOJ1045" s="45"/>
      <c r="HOK1045" s="45"/>
      <c r="HOL1045" s="45"/>
      <c r="HOM1045" s="45"/>
      <c r="HON1045" s="45"/>
      <c r="HOO1045" s="45"/>
      <c r="HOP1045" s="45"/>
      <c r="HOQ1045" s="45"/>
      <c r="HOR1045" s="45"/>
      <c r="HOS1045" s="45"/>
      <c r="HOT1045" s="45"/>
      <c r="HOU1045" s="45"/>
      <c r="HOV1045" s="45"/>
      <c r="HOW1045" s="45"/>
      <c r="HOX1045" s="45"/>
      <c r="HOY1045" s="45"/>
      <c r="HOZ1045" s="45"/>
      <c r="HPA1045" s="45"/>
      <c r="HPB1045" s="45"/>
      <c r="HPC1045" s="45"/>
      <c r="HPD1045" s="45"/>
      <c r="HPE1045" s="45"/>
      <c r="HPF1045" s="45"/>
      <c r="HPG1045" s="45"/>
      <c r="HPH1045" s="45"/>
      <c r="HPI1045" s="45"/>
      <c r="HPJ1045" s="45"/>
      <c r="HPK1045" s="45"/>
      <c r="HPL1045" s="45"/>
      <c r="HPM1045" s="45"/>
      <c r="HPN1045" s="45"/>
      <c r="HPO1045" s="45"/>
      <c r="HPP1045" s="45"/>
      <c r="HPQ1045" s="45"/>
      <c r="HPR1045" s="45"/>
      <c r="HPS1045" s="45"/>
      <c r="HPT1045" s="45"/>
      <c r="HPU1045" s="45"/>
      <c r="HPV1045" s="45"/>
      <c r="HPW1045" s="45"/>
      <c r="HPX1045" s="45"/>
      <c r="HPY1045" s="45"/>
      <c r="HPZ1045" s="45"/>
      <c r="HQA1045" s="45"/>
      <c r="HQB1045" s="45"/>
      <c r="HQC1045" s="45"/>
      <c r="HQD1045" s="45"/>
      <c r="HQE1045" s="45"/>
      <c r="HQF1045" s="45"/>
      <c r="HQG1045" s="45"/>
      <c r="HQH1045" s="45"/>
      <c r="HQI1045" s="45"/>
      <c r="HQJ1045" s="45"/>
      <c r="HQK1045" s="45"/>
      <c r="HQL1045" s="45"/>
      <c r="HQM1045" s="45"/>
      <c r="HQN1045" s="45"/>
      <c r="HQO1045" s="45"/>
      <c r="HQP1045" s="45"/>
      <c r="HQQ1045" s="45"/>
      <c r="HQR1045" s="45"/>
      <c r="HQS1045" s="45"/>
      <c r="HQT1045" s="45"/>
      <c r="HQU1045" s="45"/>
      <c r="HQV1045" s="45"/>
      <c r="HQW1045" s="45"/>
      <c r="HQX1045" s="45"/>
      <c r="HQY1045" s="45"/>
      <c r="HQZ1045" s="45"/>
      <c r="HRA1045" s="45"/>
      <c r="HRB1045" s="45"/>
      <c r="HRC1045" s="45"/>
      <c r="HRD1045" s="45"/>
      <c r="HRE1045" s="45"/>
      <c r="HRF1045" s="45"/>
      <c r="HRG1045" s="45"/>
      <c r="HRH1045" s="45"/>
      <c r="HRI1045" s="45"/>
      <c r="HRJ1045" s="45"/>
      <c r="HRK1045" s="45"/>
      <c r="HRL1045" s="45"/>
      <c r="HRM1045" s="45"/>
      <c r="HRN1045" s="45"/>
      <c r="HRO1045" s="45"/>
      <c r="HRP1045" s="45"/>
      <c r="HRQ1045" s="45"/>
      <c r="HRR1045" s="45"/>
      <c r="HRS1045" s="45"/>
      <c r="HRT1045" s="45"/>
      <c r="HRU1045" s="45"/>
      <c r="HRV1045" s="45"/>
      <c r="HRW1045" s="45"/>
      <c r="HRX1045" s="45"/>
      <c r="HRY1045" s="45"/>
      <c r="HRZ1045" s="45"/>
      <c r="HSA1045" s="45"/>
      <c r="HSB1045" s="45"/>
      <c r="HSC1045" s="45"/>
      <c r="HSD1045" s="45"/>
      <c r="HSE1045" s="45"/>
      <c r="HSF1045" s="45"/>
      <c r="HSG1045" s="45"/>
      <c r="HSH1045" s="45"/>
      <c r="HSI1045" s="45"/>
      <c r="HSJ1045" s="45"/>
      <c r="HSK1045" s="45"/>
      <c r="HSL1045" s="45"/>
      <c r="HSM1045" s="45"/>
      <c r="HSN1045" s="45"/>
      <c r="HSO1045" s="45"/>
      <c r="HSP1045" s="45"/>
      <c r="HSQ1045" s="45"/>
      <c r="HSR1045" s="45"/>
      <c r="HSS1045" s="45"/>
      <c r="HST1045" s="45"/>
      <c r="HSU1045" s="45"/>
      <c r="HSV1045" s="45"/>
      <c r="HSW1045" s="45"/>
      <c r="HSX1045" s="45"/>
      <c r="HSY1045" s="45"/>
      <c r="HSZ1045" s="45"/>
      <c r="HTA1045" s="45"/>
      <c r="HTB1045" s="45"/>
      <c r="HTC1045" s="45"/>
      <c r="HTD1045" s="45"/>
      <c r="HTE1045" s="45"/>
      <c r="HTF1045" s="45"/>
      <c r="HTG1045" s="45"/>
      <c r="HTH1045" s="45"/>
      <c r="HTI1045" s="45"/>
      <c r="HTJ1045" s="45"/>
      <c r="HTK1045" s="45"/>
      <c r="HTL1045" s="45"/>
      <c r="HTM1045" s="45"/>
      <c r="HTN1045" s="45"/>
      <c r="HTO1045" s="45"/>
      <c r="HTP1045" s="45"/>
      <c r="HTQ1045" s="45"/>
      <c r="HTR1045" s="45"/>
      <c r="HTS1045" s="45"/>
      <c r="HTT1045" s="45"/>
      <c r="HTU1045" s="45"/>
      <c r="HTV1045" s="45"/>
      <c r="HTW1045" s="45"/>
      <c r="HTX1045" s="45"/>
      <c r="HTY1045" s="45"/>
      <c r="HTZ1045" s="45"/>
      <c r="HUA1045" s="45"/>
      <c r="HUB1045" s="45"/>
      <c r="HUC1045" s="45"/>
      <c r="HUD1045" s="45"/>
      <c r="HUE1045" s="45"/>
      <c r="HUF1045" s="45"/>
      <c r="HUG1045" s="45"/>
      <c r="HUH1045" s="45"/>
      <c r="HUI1045" s="45"/>
      <c r="HUJ1045" s="45"/>
      <c r="HUK1045" s="45"/>
      <c r="HUL1045" s="45"/>
      <c r="HUM1045" s="45"/>
      <c r="HUN1045" s="45"/>
      <c r="HUO1045" s="45"/>
      <c r="HUP1045" s="45"/>
      <c r="HUQ1045" s="45"/>
      <c r="HUR1045" s="45"/>
      <c r="HUS1045" s="45"/>
      <c r="HUT1045" s="45"/>
      <c r="HUU1045" s="45"/>
      <c r="HUV1045" s="45"/>
      <c r="HUW1045" s="45"/>
      <c r="HUX1045" s="45"/>
      <c r="HUY1045" s="45"/>
      <c r="HUZ1045" s="45"/>
      <c r="HVA1045" s="45"/>
      <c r="HVB1045" s="45"/>
      <c r="HVC1045" s="45"/>
      <c r="HVD1045" s="45"/>
      <c r="HVE1045" s="45"/>
      <c r="HVF1045" s="45"/>
      <c r="HVG1045" s="45"/>
      <c r="HVH1045" s="45"/>
      <c r="HVI1045" s="45"/>
      <c r="HVJ1045" s="45"/>
      <c r="HVK1045" s="45"/>
      <c r="HVL1045" s="45"/>
      <c r="HVM1045" s="45"/>
      <c r="HVN1045" s="45"/>
      <c r="HVO1045" s="45"/>
      <c r="HVP1045" s="45"/>
      <c r="HVQ1045" s="45"/>
      <c r="HVR1045" s="45"/>
      <c r="HVS1045" s="45"/>
      <c r="HVT1045" s="45"/>
      <c r="HVU1045" s="45"/>
      <c r="HVV1045" s="45"/>
      <c r="HVW1045" s="45"/>
      <c r="HVX1045" s="45"/>
      <c r="HVY1045" s="45"/>
      <c r="HVZ1045" s="45"/>
      <c r="HWA1045" s="45"/>
      <c r="HWB1045" s="45"/>
      <c r="HWC1045" s="45"/>
      <c r="HWD1045" s="45"/>
      <c r="HWE1045" s="45"/>
      <c r="HWF1045" s="45"/>
      <c r="HWG1045" s="45"/>
      <c r="HWH1045" s="45"/>
      <c r="HWI1045" s="45"/>
      <c r="HWJ1045" s="45"/>
      <c r="HWK1045" s="45"/>
      <c r="HWL1045" s="45"/>
      <c r="HWM1045" s="45"/>
      <c r="HWN1045" s="45"/>
      <c r="HWO1045" s="45"/>
      <c r="HWP1045" s="45"/>
      <c r="HWQ1045" s="45"/>
      <c r="HWR1045" s="45"/>
      <c r="HWS1045" s="45"/>
      <c r="HWT1045" s="45"/>
      <c r="HWU1045" s="45"/>
      <c r="HWV1045" s="45"/>
      <c r="HWW1045" s="45"/>
      <c r="HWX1045" s="45"/>
      <c r="HWY1045" s="45"/>
      <c r="HWZ1045" s="45"/>
      <c r="HXA1045" s="45"/>
      <c r="HXB1045" s="45"/>
      <c r="HXC1045" s="45"/>
      <c r="HXD1045" s="45"/>
      <c r="HXE1045" s="45"/>
      <c r="HXF1045" s="45"/>
      <c r="HXG1045" s="45"/>
      <c r="HXH1045" s="45"/>
      <c r="HXI1045" s="45"/>
      <c r="HXJ1045" s="45"/>
      <c r="HXK1045" s="45"/>
      <c r="HXL1045" s="45"/>
      <c r="HXM1045" s="45"/>
      <c r="HXN1045" s="45"/>
      <c r="HXO1045" s="45"/>
      <c r="HXP1045" s="45"/>
      <c r="HXQ1045" s="45"/>
      <c r="HXR1045" s="45"/>
      <c r="HXS1045" s="45"/>
      <c r="HXT1045" s="45"/>
      <c r="HXU1045" s="45"/>
      <c r="HXV1045" s="45"/>
      <c r="HXW1045" s="45"/>
      <c r="HXX1045" s="45"/>
      <c r="HXY1045" s="45"/>
      <c r="HXZ1045" s="45"/>
      <c r="HYA1045" s="45"/>
      <c r="HYB1045" s="45"/>
      <c r="HYC1045" s="45"/>
      <c r="HYD1045" s="45"/>
      <c r="HYE1045" s="45"/>
      <c r="HYF1045" s="45"/>
      <c r="HYG1045" s="45"/>
      <c r="HYH1045" s="45"/>
      <c r="HYI1045" s="45"/>
      <c r="HYJ1045" s="45"/>
      <c r="HYK1045" s="45"/>
      <c r="HYL1045" s="45"/>
      <c r="HYM1045" s="45"/>
      <c r="HYN1045" s="45"/>
      <c r="HYO1045" s="45"/>
      <c r="HYP1045" s="45"/>
      <c r="HYQ1045" s="45"/>
      <c r="HYR1045" s="45"/>
      <c r="HYS1045" s="45"/>
      <c r="HYT1045" s="45"/>
      <c r="HYU1045" s="45"/>
      <c r="HYV1045" s="45"/>
      <c r="HYW1045" s="45"/>
      <c r="HYX1045" s="45"/>
      <c r="HYY1045" s="45"/>
      <c r="HYZ1045" s="45"/>
      <c r="HZA1045" s="45"/>
      <c r="HZB1045" s="45"/>
      <c r="HZC1045" s="45"/>
      <c r="HZD1045" s="45"/>
      <c r="HZE1045" s="45"/>
      <c r="HZF1045" s="45"/>
      <c r="HZG1045" s="45"/>
      <c r="HZH1045" s="45"/>
      <c r="HZI1045" s="45"/>
      <c r="HZJ1045" s="45"/>
      <c r="HZK1045" s="45"/>
      <c r="HZL1045" s="45"/>
      <c r="HZM1045" s="45"/>
      <c r="HZN1045" s="45"/>
      <c r="HZO1045" s="45"/>
      <c r="HZP1045" s="45"/>
      <c r="HZQ1045" s="45"/>
      <c r="HZR1045" s="45"/>
      <c r="HZS1045" s="45"/>
      <c r="HZT1045" s="45"/>
      <c r="HZU1045" s="45"/>
      <c r="HZV1045" s="45"/>
      <c r="HZW1045" s="45"/>
      <c r="HZX1045" s="45"/>
      <c r="HZY1045" s="45"/>
      <c r="HZZ1045" s="45"/>
      <c r="IAA1045" s="45"/>
      <c r="IAB1045" s="45"/>
      <c r="IAC1045" s="45"/>
      <c r="IAD1045" s="45"/>
      <c r="IAE1045" s="45"/>
      <c r="IAF1045" s="45"/>
      <c r="IAG1045" s="45"/>
      <c r="IAH1045" s="45"/>
      <c r="IAI1045" s="45"/>
      <c r="IAJ1045" s="45"/>
      <c r="IAK1045" s="45"/>
      <c r="IAL1045" s="45"/>
      <c r="IAM1045" s="45"/>
      <c r="IAN1045" s="45"/>
      <c r="IAO1045" s="45"/>
      <c r="IAP1045" s="45"/>
      <c r="IAQ1045" s="45"/>
      <c r="IAR1045" s="45"/>
      <c r="IAS1045" s="45"/>
      <c r="IAT1045" s="45"/>
      <c r="IAU1045" s="45"/>
      <c r="IAV1045" s="45"/>
      <c r="IAW1045" s="45"/>
      <c r="IAX1045" s="45"/>
      <c r="IAY1045" s="45"/>
      <c r="IAZ1045" s="45"/>
      <c r="IBA1045" s="45"/>
      <c r="IBB1045" s="45"/>
      <c r="IBC1045" s="45"/>
      <c r="IBD1045" s="45"/>
      <c r="IBE1045" s="45"/>
      <c r="IBF1045" s="45"/>
      <c r="IBG1045" s="45"/>
      <c r="IBH1045" s="45"/>
      <c r="IBI1045" s="45"/>
      <c r="IBJ1045" s="45"/>
      <c r="IBK1045" s="45"/>
      <c r="IBL1045" s="45"/>
      <c r="IBM1045" s="45"/>
      <c r="IBN1045" s="45"/>
      <c r="IBO1045" s="45"/>
      <c r="IBP1045" s="45"/>
      <c r="IBQ1045" s="45"/>
      <c r="IBR1045" s="45"/>
      <c r="IBS1045" s="45"/>
      <c r="IBT1045" s="45"/>
      <c r="IBU1045" s="45"/>
      <c r="IBV1045" s="45"/>
      <c r="IBW1045" s="45"/>
      <c r="IBX1045" s="45"/>
      <c r="IBY1045" s="45"/>
      <c r="IBZ1045" s="45"/>
      <c r="ICA1045" s="45"/>
      <c r="ICB1045" s="45"/>
      <c r="ICC1045" s="45"/>
      <c r="ICD1045" s="45"/>
      <c r="ICE1045" s="45"/>
      <c r="ICF1045" s="45"/>
      <c r="ICG1045" s="45"/>
      <c r="ICH1045" s="45"/>
      <c r="ICI1045" s="45"/>
      <c r="ICJ1045" s="45"/>
      <c r="ICK1045" s="45"/>
      <c r="ICL1045" s="45"/>
      <c r="ICM1045" s="45"/>
      <c r="ICN1045" s="45"/>
      <c r="ICO1045" s="45"/>
      <c r="ICP1045" s="45"/>
      <c r="ICQ1045" s="45"/>
      <c r="ICR1045" s="45"/>
      <c r="ICS1045" s="45"/>
      <c r="ICT1045" s="45"/>
      <c r="ICU1045" s="45"/>
      <c r="ICV1045" s="45"/>
      <c r="ICW1045" s="45"/>
      <c r="ICX1045" s="45"/>
      <c r="ICY1045" s="45"/>
      <c r="ICZ1045" s="45"/>
      <c r="IDA1045" s="45"/>
      <c r="IDB1045" s="45"/>
      <c r="IDC1045" s="45"/>
      <c r="IDD1045" s="45"/>
      <c r="IDE1045" s="45"/>
      <c r="IDF1045" s="45"/>
      <c r="IDG1045" s="45"/>
      <c r="IDH1045" s="45"/>
      <c r="IDI1045" s="45"/>
      <c r="IDJ1045" s="45"/>
      <c r="IDK1045" s="45"/>
      <c r="IDL1045" s="45"/>
      <c r="IDM1045" s="45"/>
      <c r="IDN1045" s="45"/>
      <c r="IDO1045" s="45"/>
      <c r="IDP1045" s="45"/>
      <c r="IDQ1045" s="45"/>
      <c r="IDR1045" s="45"/>
      <c r="IDS1045" s="45"/>
      <c r="IDT1045" s="45"/>
      <c r="IDU1045" s="45"/>
      <c r="IDV1045" s="45"/>
      <c r="IDW1045" s="45"/>
      <c r="IDX1045" s="45"/>
      <c r="IDY1045" s="45"/>
      <c r="IDZ1045" s="45"/>
      <c r="IEA1045" s="45"/>
      <c r="IEB1045" s="45"/>
      <c r="IEC1045" s="45"/>
      <c r="IED1045" s="45"/>
      <c r="IEE1045" s="45"/>
      <c r="IEF1045" s="45"/>
      <c r="IEG1045" s="45"/>
      <c r="IEH1045" s="45"/>
      <c r="IEI1045" s="45"/>
      <c r="IEJ1045" s="45"/>
      <c r="IEK1045" s="45"/>
      <c r="IEL1045" s="45"/>
      <c r="IEM1045" s="45"/>
      <c r="IEN1045" s="45"/>
      <c r="IEO1045" s="45"/>
      <c r="IEP1045" s="45"/>
      <c r="IEQ1045" s="45"/>
      <c r="IER1045" s="45"/>
      <c r="IES1045" s="45"/>
      <c r="IET1045" s="45"/>
      <c r="IEU1045" s="45"/>
      <c r="IEV1045" s="45"/>
      <c r="IEW1045" s="45"/>
      <c r="IEX1045" s="45"/>
      <c r="IEY1045" s="45"/>
      <c r="IEZ1045" s="45"/>
      <c r="IFA1045" s="45"/>
      <c r="IFB1045" s="45"/>
      <c r="IFC1045" s="45"/>
      <c r="IFD1045" s="45"/>
      <c r="IFE1045" s="45"/>
      <c r="IFF1045" s="45"/>
      <c r="IFG1045" s="45"/>
      <c r="IFH1045" s="45"/>
      <c r="IFI1045" s="45"/>
      <c r="IFJ1045" s="45"/>
      <c r="IFK1045" s="45"/>
      <c r="IFL1045" s="45"/>
      <c r="IFM1045" s="45"/>
      <c r="IFN1045" s="45"/>
      <c r="IFO1045" s="45"/>
      <c r="IFP1045" s="45"/>
      <c r="IFQ1045" s="45"/>
      <c r="IFR1045" s="45"/>
      <c r="IFS1045" s="45"/>
      <c r="IFT1045" s="45"/>
      <c r="IFU1045" s="45"/>
      <c r="IFV1045" s="45"/>
      <c r="IFW1045" s="45"/>
      <c r="IFX1045" s="45"/>
      <c r="IFY1045" s="45"/>
      <c r="IFZ1045" s="45"/>
      <c r="IGA1045" s="45"/>
      <c r="IGB1045" s="45"/>
      <c r="IGC1045" s="45"/>
      <c r="IGD1045" s="45"/>
      <c r="IGE1045" s="45"/>
      <c r="IGF1045" s="45"/>
      <c r="IGG1045" s="45"/>
      <c r="IGH1045" s="45"/>
      <c r="IGI1045" s="45"/>
      <c r="IGJ1045" s="45"/>
      <c r="IGK1045" s="45"/>
      <c r="IGL1045" s="45"/>
      <c r="IGM1045" s="45"/>
      <c r="IGN1045" s="45"/>
      <c r="IGO1045" s="45"/>
      <c r="IGP1045" s="45"/>
      <c r="IGQ1045" s="45"/>
      <c r="IGR1045" s="45"/>
      <c r="IGS1045" s="45"/>
      <c r="IGT1045" s="45"/>
      <c r="IGU1045" s="45"/>
      <c r="IGV1045" s="45"/>
      <c r="IGW1045" s="45"/>
      <c r="IGX1045" s="45"/>
      <c r="IGY1045" s="45"/>
      <c r="IGZ1045" s="45"/>
      <c r="IHA1045" s="45"/>
      <c r="IHB1045" s="45"/>
      <c r="IHC1045" s="45"/>
      <c r="IHD1045" s="45"/>
      <c r="IHE1045" s="45"/>
      <c r="IHF1045" s="45"/>
      <c r="IHG1045" s="45"/>
      <c r="IHH1045" s="45"/>
      <c r="IHI1045" s="45"/>
      <c r="IHJ1045" s="45"/>
      <c r="IHK1045" s="45"/>
      <c r="IHL1045" s="45"/>
      <c r="IHM1045" s="45"/>
      <c r="IHN1045" s="45"/>
      <c r="IHO1045" s="45"/>
      <c r="IHP1045" s="45"/>
      <c r="IHQ1045" s="45"/>
      <c r="IHR1045" s="45"/>
      <c r="IHS1045" s="45"/>
      <c r="IHT1045" s="45"/>
      <c r="IHU1045" s="45"/>
      <c r="IHV1045" s="45"/>
      <c r="IHW1045" s="45"/>
      <c r="IHX1045" s="45"/>
      <c r="IHY1045" s="45"/>
      <c r="IHZ1045" s="45"/>
      <c r="IIA1045" s="45"/>
      <c r="IIB1045" s="45"/>
      <c r="IIC1045" s="45"/>
      <c r="IID1045" s="45"/>
      <c r="IIE1045" s="45"/>
      <c r="IIF1045" s="45"/>
      <c r="IIG1045" s="45"/>
      <c r="IIH1045" s="45"/>
      <c r="III1045" s="45"/>
      <c r="IIJ1045" s="45"/>
      <c r="IIK1045" s="45"/>
      <c r="IIL1045" s="45"/>
      <c r="IIM1045" s="45"/>
      <c r="IIN1045" s="45"/>
      <c r="IIO1045" s="45"/>
      <c r="IIP1045" s="45"/>
      <c r="IIQ1045" s="45"/>
      <c r="IIR1045" s="45"/>
      <c r="IIS1045" s="45"/>
      <c r="IIT1045" s="45"/>
      <c r="IIU1045" s="45"/>
      <c r="IIV1045" s="45"/>
      <c r="IIW1045" s="45"/>
      <c r="IIX1045" s="45"/>
      <c r="IIY1045" s="45"/>
      <c r="IIZ1045" s="45"/>
      <c r="IJA1045" s="45"/>
      <c r="IJB1045" s="45"/>
      <c r="IJC1045" s="45"/>
      <c r="IJD1045" s="45"/>
      <c r="IJE1045" s="45"/>
      <c r="IJF1045" s="45"/>
      <c r="IJG1045" s="45"/>
      <c r="IJH1045" s="45"/>
      <c r="IJI1045" s="45"/>
      <c r="IJJ1045" s="45"/>
      <c r="IJK1045" s="45"/>
      <c r="IJL1045" s="45"/>
      <c r="IJM1045" s="45"/>
      <c r="IJN1045" s="45"/>
      <c r="IJO1045" s="45"/>
      <c r="IJP1045" s="45"/>
      <c r="IJQ1045" s="45"/>
      <c r="IJR1045" s="45"/>
      <c r="IJS1045" s="45"/>
      <c r="IJT1045" s="45"/>
      <c r="IJU1045" s="45"/>
      <c r="IJV1045" s="45"/>
      <c r="IJW1045" s="45"/>
      <c r="IJX1045" s="45"/>
      <c r="IJY1045" s="45"/>
      <c r="IJZ1045" s="45"/>
      <c r="IKA1045" s="45"/>
      <c r="IKB1045" s="45"/>
      <c r="IKC1045" s="45"/>
      <c r="IKD1045" s="45"/>
      <c r="IKE1045" s="45"/>
      <c r="IKF1045" s="45"/>
      <c r="IKG1045" s="45"/>
      <c r="IKH1045" s="45"/>
      <c r="IKI1045" s="45"/>
      <c r="IKJ1045" s="45"/>
      <c r="IKK1045" s="45"/>
      <c r="IKL1045" s="45"/>
      <c r="IKM1045" s="45"/>
      <c r="IKN1045" s="45"/>
      <c r="IKO1045" s="45"/>
      <c r="IKP1045" s="45"/>
      <c r="IKQ1045" s="45"/>
      <c r="IKR1045" s="45"/>
      <c r="IKS1045" s="45"/>
      <c r="IKT1045" s="45"/>
      <c r="IKU1045" s="45"/>
      <c r="IKV1045" s="45"/>
      <c r="IKW1045" s="45"/>
      <c r="IKX1045" s="45"/>
      <c r="IKY1045" s="45"/>
      <c r="IKZ1045" s="45"/>
      <c r="ILA1045" s="45"/>
      <c r="ILB1045" s="45"/>
      <c r="ILC1045" s="45"/>
      <c r="ILD1045" s="45"/>
      <c r="ILE1045" s="45"/>
      <c r="ILF1045" s="45"/>
      <c r="ILG1045" s="45"/>
      <c r="ILH1045" s="45"/>
      <c r="ILI1045" s="45"/>
      <c r="ILJ1045" s="45"/>
      <c r="ILK1045" s="45"/>
      <c r="ILL1045" s="45"/>
      <c r="ILM1045" s="45"/>
      <c r="ILN1045" s="45"/>
      <c r="ILO1045" s="45"/>
      <c r="ILP1045" s="45"/>
      <c r="ILQ1045" s="45"/>
      <c r="ILR1045" s="45"/>
      <c r="ILS1045" s="45"/>
      <c r="ILT1045" s="45"/>
      <c r="ILU1045" s="45"/>
      <c r="ILV1045" s="45"/>
      <c r="ILW1045" s="45"/>
      <c r="ILX1045" s="45"/>
      <c r="ILY1045" s="45"/>
      <c r="ILZ1045" s="45"/>
      <c r="IMA1045" s="45"/>
      <c r="IMB1045" s="45"/>
      <c r="IMC1045" s="45"/>
      <c r="IMD1045" s="45"/>
      <c r="IME1045" s="45"/>
      <c r="IMF1045" s="45"/>
      <c r="IMG1045" s="45"/>
      <c r="IMH1045" s="45"/>
      <c r="IMI1045" s="45"/>
      <c r="IMJ1045" s="45"/>
      <c r="IMK1045" s="45"/>
      <c r="IML1045" s="45"/>
      <c r="IMM1045" s="45"/>
      <c r="IMN1045" s="45"/>
      <c r="IMO1045" s="45"/>
      <c r="IMP1045" s="45"/>
      <c r="IMQ1045" s="45"/>
      <c r="IMR1045" s="45"/>
      <c r="IMS1045" s="45"/>
      <c r="IMT1045" s="45"/>
      <c r="IMU1045" s="45"/>
      <c r="IMV1045" s="45"/>
      <c r="IMW1045" s="45"/>
      <c r="IMX1045" s="45"/>
      <c r="IMY1045" s="45"/>
      <c r="IMZ1045" s="45"/>
      <c r="INA1045" s="45"/>
      <c r="INB1045" s="45"/>
      <c r="INC1045" s="45"/>
      <c r="IND1045" s="45"/>
      <c r="INE1045" s="45"/>
      <c r="INF1045" s="45"/>
      <c r="ING1045" s="45"/>
      <c r="INH1045" s="45"/>
      <c r="INI1045" s="45"/>
      <c r="INJ1045" s="45"/>
      <c r="INK1045" s="45"/>
      <c r="INL1045" s="45"/>
      <c r="INM1045" s="45"/>
      <c r="INN1045" s="45"/>
      <c r="INO1045" s="45"/>
      <c r="INP1045" s="45"/>
      <c r="INQ1045" s="45"/>
      <c r="INR1045" s="45"/>
      <c r="INS1045" s="45"/>
      <c r="INT1045" s="45"/>
      <c r="INU1045" s="45"/>
      <c r="INV1045" s="45"/>
      <c r="INW1045" s="45"/>
      <c r="INX1045" s="45"/>
      <c r="INY1045" s="45"/>
      <c r="INZ1045" s="45"/>
      <c r="IOA1045" s="45"/>
      <c r="IOB1045" s="45"/>
      <c r="IOC1045" s="45"/>
      <c r="IOD1045" s="45"/>
      <c r="IOE1045" s="45"/>
      <c r="IOF1045" s="45"/>
      <c r="IOG1045" s="45"/>
      <c r="IOH1045" s="45"/>
      <c r="IOI1045" s="45"/>
      <c r="IOJ1045" s="45"/>
      <c r="IOK1045" s="45"/>
      <c r="IOL1045" s="45"/>
      <c r="IOM1045" s="45"/>
      <c r="ION1045" s="45"/>
      <c r="IOO1045" s="45"/>
      <c r="IOP1045" s="45"/>
      <c r="IOQ1045" s="45"/>
      <c r="IOR1045" s="45"/>
      <c r="IOS1045" s="45"/>
      <c r="IOT1045" s="45"/>
      <c r="IOU1045" s="45"/>
      <c r="IOV1045" s="45"/>
      <c r="IOW1045" s="45"/>
      <c r="IOX1045" s="45"/>
      <c r="IOY1045" s="45"/>
      <c r="IOZ1045" s="45"/>
      <c r="IPA1045" s="45"/>
      <c r="IPB1045" s="45"/>
      <c r="IPC1045" s="45"/>
      <c r="IPD1045" s="45"/>
      <c r="IPE1045" s="45"/>
      <c r="IPF1045" s="45"/>
      <c r="IPG1045" s="45"/>
      <c r="IPH1045" s="45"/>
      <c r="IPI1045" s="45"/>
      <c r="IPJ1045" s="45"/>
      <c r="IPK1045" s="45"/>
      <c r="IPL1045" s="45"/>
      <c r="IPM1045" s="45"/>
      <c r="IPN1045" s="45"/>
      <c r="IPO1045" s="45"/>
      <c r="IPP1045" s="45"/>
      <c r="IPQ1045" s="45"/>
      <c r="IPR1045" s="45"/>
      <c r="IPS1045" s="45"/>
      <c r="IPT1045" s="45"/>
      <c r="IPU1045" s="45"/>
      <c r="IPV1045" s="45"/>
      <c r="IPW1045" s="45"/>
      <c r="IPX1045" s="45"/>
      <c r="IPY1045" s="45"/>
      <c r="IPZ1045" s="45"/>
      <c r="IQA1045" s="45"/>
      <c r="IQB1045" s="45"/>
      <c r="IQC1045" s="45"/>
      <c r="IQD1045" s="45"/>
      <c r="IQE1045" s="45"/>
      <c r="IQF1045" s="45"/>
      <c r="IQG1045" s="45"/>
      <c r="IQH1045" s="45"/>
      <c r="IQI1045" s="45"/>
      <c r="IQJ1045" s="45"/>
      <c r="IQK1045" s="45"/>
      <c r="IQL1045" s="45"/>
      <c r="IQM1045" s="45"/>
      <c r="IQN1045" s="45"/>
      <c r="IQO1045" s="45"/>
      <c r="IQP1045" s="45"/>
      <c r="IQQ1045" s="45"/>
      <c r="IQR1045" s="45"/>
      <c r="IQS1045" s="45"/>
      <c r="IQT1045" s="45"/>
      <c r="IQU1045" s="45"/>
      <c r="IQV1045" s="45"/>
      <c r="IQW1045" s="45"/>
      <c r="IQX1045" s="45"/>
      <c r="IQY1045" s="45"/>
      <c r="IQZ1045" s="45"/>
      <c r="IRA1045" s="45"/>
      <c r="IRB1045" s="45"/>
      <c r="IRC1045" s="45"/>
      <c r="IRD1045" s="45"/>
      <c r="IRE1045" s="45"/>
      <c r="IRF1045" s="45"/>
      <c r="IRG1045" s="45"/>
      <c r="IRH1045" s="45"/>
      <c r="IRI1045" s="45"/>
      <c r="IRJ1045" s="45"/>
      <c r="IRK1045" s="45"/>
      <c r="IRL1045" s="45"/>
      <c r="IRM1045" s="45"/>
      <c r="IRN1045" s="45"/>
      <c r="IRO1045" s="45"/>
      <c r="IRP1045" s="45"/>
      <c r="IRQ1045" s="45"/>
      <c r="IRR1045" s="45"/>
      <c r="IRS1045" s="45"/>
      <c r="IRT1045" s="45"/>
      <c r="IRU1045" s="45"/>
      <c r="IRV1045" s="45"/>
      <c r="IRW1045" s="45"/>
      <c r="IRX1045" s="45"/>
      <c r="IRY1045" s="45"/>
      <c r="IRZ1045" s="45"/>
      <c r="ISA1045" s="45"/>
      <c r="ISB1045" s="45"/>
      <c r="ISC1045" s="45"/>
      <c r="ISD1045" s="45"/>
      <c r="ISE1045" s="45"/>
      <c r="ISF1045" s="45"/>
      <c r="ISG1045" s="45"/>
      <c r="ISH1045" s="45"/>
      <c r="ISI1045" s="45"/>
      <c r="ISJ1045" s="45"/>
      <c r="ISK1045" s="45"/>
      <c r="ISL1045" s="45"/>
      <c r="ISM1045" s="45"/>
      <c r="ISN1045" s="45"/>
      <c r="ISO1045" s="45"/>
      <c r="ISP1045" s="45"/>
      <c r="ISQ1045" s="45"/>
      <c r="ISR1045" s="45"/>
      <c r="ISS1045" s="45"/>
      <c r="IST1045" s="45"/>
      <c r="ISU1045" s="45"/>
      <c r="ISV1045" s="45"/>
      <c r="ISW1045" s="45"/>
      <c r="ISX1045" s="45"/>
      <c r="ISY1045" s="45"/>
      <c r="ISZ1045" s="45"/>
      <c r="ITA1045" s="45"/>
      <c r="ITB1045" s="45"/>
      <c r="ITC1045" s="45"/>
      <c r="ITD1045" s="45"/>
      <c r="ITE1045" s="45"/>
      <c r="ITF1045" s="45"/>
      <c r="ITG1045" s="45"/>
      <c r="ITH1045" s="45"/>
      <c r="ITI1045" s="45"/>
      <c r="ITJ1045" s="45"/>
      <c r="ITK1045" s="45"/>
      <c r="ITL1045" s="45"/>
      <c r="ITM1045" s="45"/>
      <c r="ITN1045" s="45"/>
      <c r="ITO1045" s="45"/>
      <c r="ITP1045" s="45"/>
      <c r="ITQ1045" s="45"/>
      <c r="ITR1045" s="45"/>
      <c r="ITS1045" s="45"/>
      <c r="ITT1045" s="45"/>
      <c r="ITU1045" s="45"/>
      <c r="ITV1045" s="45"/>
      <c r="ITW1045" s="45"/>
      <c r="ITX1045" s="45"/>
      <c r="ITY1045" s="45"/>
      <c r="ITZ1045" s="45"/>
      <c r="IUA1045" s="45"/>
      <c r="IUB1045" s="45"/>
      <c r="IUC1045" s="45"/>
      <c r="IUD1045" s="45"/>
      <c r="IUE1045" s="45"/>
      <c r="IUF1045" s="45"/>
      <c r="IUG1045" s="45"/>
      <c r="IUH1045" s="45"/>
      <c r="IUI1045" s="45"/>
      <c r="IUJ1045" s="45"/>
      <c r="IUK1045" s="45"/>
      <c r="IUL1045" s="45"/>
      <c r="IUM1045" s="45"/>
      <c r="IUN1045" s="45"/>
      <c r="IUO1045" s="45"/>
      <c r="IUP1045" s="45"/>
      <c r="IUQ1045" s="45"/>
      <c r="IUR1045" s="45"/>
      <c r="IUS1045" s="45"/>
      <c r="IUT1045" s="45"/>
      <c r="IUU1045" s="45"/>
      <c r="IUV1045" s="45"/>
      <c r="IUW1045" s="45"/>
      <c r="IUX1045" s="45"/>
      <c r="IUY1045" s="45"/>
      <c r="IUZ1045" s="45"/>
      <c r="IVA1045" s="45"/>
      <c r="IVB1045" s="45"/>
      <c r="IVC1045" s="45"/>
      <c r="IVD1045" s="45"/>
      <c r="IVE1045" s="45"/>
      <c r="IVF1045" s="45"/>
      <c r="IVG1045" s="45"/>
      <c r="IVH1045" s="45"/>
      <c r="IVI1045" s="45"/>
      <c r="IVJ1045" s="45"/>
      <c r="IVK1045" s="45"/>
      <c r="IVL1045" s="45"/>
      <c r="IVM1045" s="45"/>
      <c r="IVN1045" s="45"/>
      <c r="IVO1045" s="45"/>
      <c r="IVP1045" s="45"/>
      <c r="IVQ1045" s="45"/>
      <c r="IVR1045" s="45"/>
      <c r="IVS1045" s="45"/>
      <c r="IVT1045" s="45"/>
      <c r="IVU1045" s="45"/>
      <c r="IVV1045" s="45"/>
      <c r="IVW1045" s="45"/>
      <c r="IVX1045" s="45"/>
      <c r="IVY1045" s="45"/>
      <c r="IVZ1045" s="45"/>
      <c r="IWA1045" s="45"/>
      <c r="IWB1045" s="45"/>
      <c r="IWC1045" s="45"/>
      <c r="IWD1045" s="45"/>
      <c r="IWE1045" s="45"/>
      <c r="IWF1045" s="45"/>
      <c r="IWG1045" s="45"/>
      <c r="IWH1045" s="45"/>
      <c r="IWI1045" s="45"/>
      <c r="IWJ1045" s="45"/>
      <c r="IWK1045" s="45"/>
      <c r="IWL1045" s="45"/>
      <c r="IWM1045" s="45"/>
      <c r="IWN1045" s="45"/>
      <c r="IWO1045" s="45"/>
      <c r="IWP1045" s="45"/>
      <c r="IWQ1045" s="45"/>
      <c r="IWR1045" s="45"/>
      <c r="IWS1045" s="45"/>
      <c r="IWT1045" s="45"/>
      <c r="IWU1045" s="45"/>
      <c r="IWV1045" s="45"/>
      <c r="IWW1045" s="45"/>
      <c r="IWX1045" s="45"/>
      <c r="IWY1045" s="45"/>
      <c r="IWZ1045" s="45"/>
      <c r="IXA1045" s="45"/>
      <c r="IXB1045" s="45"/>
      <c r="IXC1045" s="45"/>
      <c r="IXD1045" s="45"/>
      <c r="IXE1045" s="45"/>
      <c r="IXF1045" s="45"/>
      <c r="IXG1045" s="45"/>
      <c r="IXH1045" s="45"/>
      <c r="IXI1045" s="45"/>
      <c r="IXJ1045" s="45"/>
      <c r="IXK1045" s="45"/>
      <c r="IXL1045" s="45"/>
      <c r="IXM1045" s="45"/>
      <c r="IXN1045" s="45"/>
      <c r="IXO1045" s="45"/>
      <c r="IXP1045" s="45"/>
      <c r="IXQ1045" s="45"/>
      <c r="IXR1045" s="45"/>
      <c r="IXS1045" s="45"/>
      <c r="IXT1045" s="45"/>
      <c r="IXU1045" s="45"/>
      <c r="IXV1045" s="45"/>
      <c r="IXW1045" s="45"/>
      <c r="IXX1045" s="45"/>
      <c r="IXY1045" s="45"/>
      <c r="IXZ1045" s="45"/>
      <c r="IYA1045" s="45"/>
      <c r="IYB1045" s="45"/>
      <c r="IYC1045" s="45"/>
      <c r="IYD1045" s="45"/>
      <c r="IYE1045" s="45"/>
      <c r="IYF1045" s="45"/>
      <c r="IYG1045" s="45"/>
      <c r="IYH1045" s="45"/>
      <c r="IYI1045" s="45"/>
      <c r="IYJ1045" s="45"/>
      <c r="IYK1045" s="45"/>
      <c r="IYL1045" s="45"/>
      <c r="IYM1045" s="45"/>
      <c r="IYN1045" s="45"/>
      <c r="IYO1045" s="45"/>
      <c r="IYP1045" s="45"/>
      <c r="IYQ1045" s="45"/>
      <c r="IYR1045" s="45"/>
      <c r="IYS1045" s="45"/>
      <c r="IYT1045" s="45"/>
      <c r="IYU1045" s="45"/>
      <c r="IYV1045" s="45"/>
      <c r="IYW1045" s="45"/>
      <c r="IYX1045" s="45"/>
      <c r="IYY1045" s="45"/>
      <c r="IYZ1045" s="45"/>
      <c r="IZA1045" s="45"/>
      <c r="IZB1045" s="45"/>
      <c r="IZC1045" s="45"/>
      <c r="IZD1045" s="45"/>
      <c r="IZE1045" s="45"/>
      <c r="IZF1045" s="45"/>
      <c r="IZG1045" s="45"/>
      <c r="IZH1045" s="45"/>
      <c r="IZI1045" s="45"/>
      <c r="IZJ1045" s="45"/>
      <c r="IZK1045" s="45"/>
      <c r="IZL1045" s="45"/>
      <c r="IZM1045" s="45"/>
      <c r="IZN1045" s="45"/>
      <c r="IZO1045" s="45"/>
      <c r="IZP1045" s="45"/>
      <c r="IZQ1045" s="45"/>
      <c r="IZR1045" s="45"/>
      <c r="IZS1045" s="45"/>
      <c r="IZT1045" s="45"/>
      <c r="IZU1045" s="45"/>
      <c r="IZV1045" s="45"/>
      <c r="IZW1045" s="45"/>
      <c r="IZX1045" s="45"/>
      <c r="IZY1045" s="45"/>
      <c r="IZZ1045" s="45"/>
      <c r="JAA1045" s="45"/>
      <c r="JAB1045" s="45"/>
      <c r="JAC1045" s="45"/>
      <c r="JAD1045" s="45"/>
      <c r="JAE1045" s="45"/>
      <c r="JAF1045" s="45"/>
      <c r="JAG1045" s="45"/>
      <c r="JAH1045" s="45"/>
      <c r="JAI1045" s="45"/>
      <c r="JAJ1045" s="45"/>
      <c r="JAK1045" s="45"/>
      <c r="JAL1045" s="45"/>
      <c r="JAM1045" s="45"/>
      <c r="JAN1045" s="45"/>
      <c r="JAO1045" s="45"/>
      <c r="JAP1045" s="45"/>
      <c r="JAQ1045" s="45"/>
      <c r="JAR1045" s="45"/>
      <c r="JAS1045" s="45"/>
      <c r="JAT1045" s="45"/>
      <c r="JAU1045" s="45"/>
      <c r="JAV1045" s="45"/>
      <c r="JAW1045" s="45"/>
      <c r="JAX1045" s="45"/>
      <c r="JAY1045" s="45"/>
      <c r="JAZ1045" s="45"/>
      <c r="JBA1045" s="45"/>
      <c r="JBB1045" s="45"/>
      <c r="JBC1045" s="45"/>
      <c r="JBD1045" s="45"/>
      <c r="JBE1045" s="45"/>
      <c r="JBF1045" s="45"/>
      <c r="JBG1045" s="45"/>
      <c r="JBH1045" s="45"/>
      <c r="JBI1045" s="45"/>
      <c r="JBJ1045" s="45"/>
      <c r="JBK1045" s="45"/>
      <c r="JBL1045" s="45"/>
      <c r="JBM1045" s="45"/>
      <c r="JBN1045" s="45"/>
      <c r="JBO1045" s="45"/>
      <c r="JBP1045" s="45"/>
      <c r="JBQ1045" s="45"/>
      <c r="JBR1045" s="45"/>
      <c r="JBS1045" s="45"/>
      <c r="JBT1045" s="45"/>
      <c r="JBU1045" s="45"/>
      <c r="JBV1045" s="45"/>
      <c r="JBW1045" s="45"/>
      <c r="JBX1045" s="45"/>
      <c r="JBY1045" s="45"/>
      <c r="JBZ1045" s="45"/>
      <c r="JCA1045" s="45"/>
      <c r="JCB1045" s="45"/>
      <c r="JCC1045" s="45"/>
      <c r="JCD1045" s="45"/>
      <c r="JCE1045" s="45"/>
      <c r="JCF1045" s="45"/>
      <c r="JCG1045" s="45"/>
      <c r="JCH1045" s="45"/>
      <c r="JCI1045" s="45"/>
      <c r="JCJ1045" s="45"/>
      <c r="JCK1045" s="45"/>
      <c r="JCL1045" s="45"/>
      <c r="JCM1045" s="45"/>
      <c r="JCN1045" s="45"/>
      <c r="JCO1045" s="45"/>
      <c r="JCP1045" s="45"/>
      <c r="JCQ1045" s="45"/>
      <c r="JCR1045" s="45"/>
      <c r="JCS1045" s="45"/>
      <c r="JCT1045" s="45"/>
      <c r="JCU1045" s="45"/>
      <c r="JCV1045" s="45"/>
      <c r="JCW1045" s="45"/>
      <c r="JCX1045" s="45"/>
      <c r="JCY1045" s="45"/>
      <c r="JCZ1045" s="45"/>
      <c r="JDA1045" s="45"/>
      <c r="JDB1045" s="45"/>
      <c r="JDC1045" s="45"/>
      <c r="JDD1045" s="45"/>
      <c r="JDE1045" s="45"/>
      <c r="JDF1045" s="45"/>
      <c r="JDG1045" s="45"/>
      <c r="JDH1045" s="45"/>
      <c r="JDI1045" s="45"/>
      <c r="JDJ1045" s="45"/>
      <c r="JDK1045" s="45"/>
      <c r="JDL1045" s="45"/>
      <c r="JDM1045" s="45"/>
      <c r="JDN1045" s="45"/>
      <c r="JDO1045" s="45"/>
      <c r="JDP1045" s="45"/>
      <c r="JDQ1045" s="45"/>
      <c r="JDR1045" s="45"/>
      <c r="JDS1045" s="45"/>
      <c r="JDT1045" s="45"/>
      <c r="JDU1045" s="45"/>
      <c r="JDV1045" s="45"/>
      <c r="JDW1045" s="45"/>
      <c r="JDX1045" s="45"/>
      <c r="JDY1045" s="45"/>
      <c r="JDZ1045" s="45"/>
      <c r="JEA1045" s="45"/>
      <c r="JEB1045" s="45"/>
      <c r="JEC1045" s="45"/>
      <c r="JED1045" s="45"/>
      <c r="JEE1045" s="45"/>
      <c r="JEF1045" s="45"/>
      <c r="JEG1045" s="45"/>
      <c r="JEH1045" s="45"/>
      <c r="JEI1045" s="45"/>
      <c r="JEJ1045" s="45"/>
      <c r="JEK1045" s="45"/>
      <c r="JEL1045" s="45"/>
      <c r="JEM1045" s="45"/>
      <c r="JEN1045" s="45"/>
      <c r="JEO1045" s="45"/>
      <c r="JEP1045" s="45"/>
      <c r="JEQ1045" s="45"/>
      <c r="JER1045" s="45"/>
      <c r="JES1045" s="45"/>
      <c r="JET1045" s="45"/>
      <c r="JEU1045" s="45"/>
      <c r="JEV1045" s="45"/>
      <c r="JEW1045" s="45"/>
      <c r="JEX1045" s="45"/>
      <c r="JEY1045" s="45"/>
      <c r="JEZ1045" s="45"/>
      <c r="JFA1045" s="45"/>
      <c r="JFB1045" s="45"/>
      <c r="JFC1045" s="45"/>
      <c r="JFD1045" s="45"/>
      <c r="JFE1045" s="45"/>
      <c r="JFF1045" s="45"/>
      <c r="JFG1045" s="45"/>
      <c r="JFH1045" s="45"/>
      <c r="JFI1045" s="45"/>
      <c r="JFJ1045" s="45"/>
      <c r="JFK1045" s="45"/>
      <c r="JFL1045" s="45"/>
      <c r="JFM1045" s="45"/>
      <c r="JFN1045" s="45"/>
      <c r="JFO1045" s="45"/>
      <c r="JFP1045" s="45"/>
      <c r="JFQ1045" s="45"/>
      <c r="JFR1045" s="45"/>
      <c r="JFS1045" s="45"/>
      <c r="JFT1045" s="45"/>
      <c r="JFU1045" s="45"/>
      <c r="JFV1045" s="45"/>
      <c r="JFW1045" s="45"/>
      <c r="JFX1045" s="45"/>
      <c r="JFY1045" s="45"/>
      <c r="JFZ1045" s="45"/>
      <c r="JGA1045" s="45"/>
      <c r="JGB1045" s="45"/>
      <c r="JGC1045" s="45"/>
      <c r="JGD1045" s="45"/>
      <c r="JGE1045" s="45"/>
      <c r="JGF1045" s="45"/>
      <c r="JGG1045" s="45"/>
      <c r="JGH1045" s="45"/>
      <c r="JGI1045" s="45"/>
      <c r="JGJ1045" s="45"/>
      <c r="JGK1045" s="45"/>
      <c r="JGL1045" s="45"/>
      <c r="JGM1045" s="45"/>
      <c r="JGN1045" s="45"/>
      <c r="JGO1045" s="45"/>
      <c r="JGP1045" s="45"/>
      <c r="JGQ1045" s="45"/>
      <c r="JGR1045" s="45"/>
      <c r="JGS1045" s="45"/>
      <c r="JGT1045" s="45"/>
      <c r="JGU1045" s="45"/>
      <c r="JGV1045" s="45"/>
      <c r="JGW1045" s="45"/>
      <c r="JGX1045" s="45"/>
      <c r="JGY1045" s="45"/>
      <c r="JGZ1045" s="45"/>
      <c r="JHA1045" s="45"/>
      <c r="JHB1045" s="45"/>
      <c r="JHC1045" s="45"/>
      <c r="JHD1045" s="45"/>
      <c r="JHE1045" s="45"/>
      <c r="JHF1045" s="45"/>
      <c r="JHG1045" s="45"/>
      <c r="JHH1045" s="45"/>
      <c r="JHI1045" s="45"/>
      <c r="JHJ1045" s="45"/>
      <c r="JHK1045" s="45"/>
      <c r="JHL1045" s="45"/>
      <c r="JHM1045" s="45"/>
      <c r="JHN1045" s="45"/>
      <c r="JHO1045" s="45"/>
      <c r="JHP1045" s="45"/>
      <c r="JHQ1045" s="45"/>
      <c r="JHR1045" s="45"/>
      <c r="JHS1045" s="45"/>
      <c r="JHT1045" s="45"/>
      <c r="JHU1045" s="45"/>
      <c r="JHV1045" s="45"/>
      <c r="JHW1045" s="45"/>
      <c r="JHX1045" s="45"/>
      <c r="JHY1045" s="45"/>
      <c r="JHZ1045" s="45"/>
      <c r="JIA1045" s="45"/>
      <c r="JIB1045" s="45"/>
      <c r="JIC1045" s="45"/>
      <c r="JID1045" s="45"/>
      <c r="JIE1045" s="45"/>
      <c r="JIF1045" s="45"/>
      <c r="JIG1045" s="45"/>
      <c r="JIH1045" s="45"/>
      <c r="JII1045" s="45"/>
      <c r="JIJ1045" s="45"/>
      <c r="JIK1045" s="45"/>
      <c r="JIL1045" s="45"/>
      <c r="JIM1045" s="45"/>
      <c r="JIN1045" s="45"/>
      <c r="JIO1045" s="45"/>
      <c r="JIP1045" s="45"/>
      <c r="JIQ1045" s="45"/>
      <c r="JIR1045" s="45"/>
      <c r="JIS1045" s="45"/>
      <c r="JIT1045" s="45"/>
      <c r="JIU1045" s="45"/>
      <c r="JIV1045" s="45"/>
      <c r="JIW1045" s="45"/>
      <c r="JIX1045" s="45"/>
      <c r="JIY1045" s="45"/>
      <c r="JIZ1045" s="45"/>
      <c r="JJA1045" s="45"/>
      <c r="JJB1045" s="45"/>
      <c r="JJC1045" s="45"/>
      <c r="JJD1045" s="45"/>
      <c r="JJE1045" s="45"/>
      <c r="JJF1045" s="45"/>
      <c r="JJG1045" s="45"/>
      <c r="JJH1045" s="45"/>
      <c r="JJI1045" s="45"/>
      <c r="JJJ1045" s="45"/>
      <c r="JJK1045" s="45"/>
      <c r="JJL1045" s="45"/>
      <c r="JJM1045" s="45"/>
      <c r="JJN1045" s="45"/>
      <c r="JJO1045" s="45"/>
      <c r="JJP1045" s="45"/>
      <c r="JJQ1045" s="45"/>
      <c r="JJR1045" s="45"/>
      <c r="JJS1045" s="45"/>
      <c r="JJT1045" s="45"/>
      <c r="JJU1045" s="45"/>
      <c r="JJV1045" s="45"/>
      <c r="JJW1045" s="45"/>
      <c r="JJX1045" s="45"/>
      <c r="JJY1045" s="45"/>
      <c r="JJZ1045" s="45"/>
      <c r="JKA1045" s="45"/>
      <c r="JKB1045" s="45"/>
      <c r="JKC1045" s="45"/>
      <c r="JKD1045" s="45"/>
      <c r="JKE1045" s="45"/>
      <c r="JKF1045" s="45"/>
      <c r="JKG1045" s="45"/>
      <c r="JKH1045" s="45"/>
      <c r="JKI1045" s="45"/>
      <c r="JKJ1045" s="45"/>
      <c r="JKK1045" s="45"/>
      <c r="JKL1045" s="45"/>
      <c r="JKM1045" s="45"/>
      <c r="JKN1045" s="45"/>
      <c r="JKO1045" s="45"/>
      <c r="JKP1045" s="45"/>
      <c r="JKQ1045" s="45"/>
      <c r="JKR1045" s="45"/>
      <c r="JKS1045" s="45"/>
      <c r="JKT1045" s="45"/>
      <c r="JKU1045" s="45"/>
      <c r="JKV1045" s="45"/>
      <c r="JKW1045" s="45"/>
      <c r="JKX1045" s="45"/>
      <c r="JKY1045" s="45"/>
      <c r="JKZ1045" s="45"/>
      <c r="JLA1045" s="45"/>
      <c r="JLB1045" s="45"/>
      <c r="JLC1045" s="45"/>
      <c r="JLD1045" s="45"/>
      <c r="JLE1045" s="45"/>
      <c r="JLF1045" s="45"/>
      <c r="JLG1045" s="45"/>
      <c r="JLH1045" s="45"/>
      <c r="JLI1045" s="45"/>
      <c r="JLJ1045" s="45"/>
      <c r="JLK1045" s="45"/>
      <c r="JLL1045" s="45"/>
      <c r="JLM1045" s="45"/>
      <c r="JLN1045" s="45"/>
      <c r="JLO1045" s="45"/>
      <c r="JLP1045" s="45"/>
      <c r="JLQ1045" s="45"/>
      <c r="JLR1045" s="45"/>
      <c r="JLS1045" s="45"/>
      <c r="JLT1045" s="45"/>
      <c r="JLU1045" s="45"/>
      <c r="JLV1045" s="45"/>
      <c r="JLW1045" s="45"/>
      <c r="JLX1045" s="45"/>
      <c r="JLY1045" s="45"/>
      <c r="JLZ1045" s="45"/>
      <c r="JMA1045" s="45"/>
      <c r="JMB1045" s="45"/>
      <c r="JMC1045" s="45"/>
      <c r="JMD1045" s="45"/>
      <c r="JME1045" s="45"/>
      <c r="JMF1045" s="45"/>
      <c r="JMG1045" s="45"/>
      <c r="JMH1045" s="45"/>
      <c r="JMI1045" s="45"/>
      <c r="JMJ1045" s="45"/>
      <c r="JMK1045" s="45"/>
      <c r="JML1045" s="45"/>
      <c r="JMM1045" s="45"/>
      <c r="JMN1045" s="45"/>
      <c r="JMO1045" s="45"/>
      <c r="JMP1045" s="45"/>
      <c r="JMQ1045" s="45"/>
      <c r="JMR1045" s="45"/>
      <c r="JMS1045" s="45"/>
      <c r="JMT1045" s="45"/>
      <c r="JMU1045" s="45"/>
      <c r="JMV1045" s="45"/>
      <c r="JMW1045" s="45"/>
      <c r="JMX1045" s="45"/>
      <c r="JMY1045" s="45"/>
      <c r="JMZ1045" s="45"/>
      <c r="JNA1045" s="45"/>
      <c r="JNB1045" s="45"/>
      <c r="JNC1045" s="45"/>
      <c r="JND1045" s="45"/>
      <c r="JNE1045" s="45"/>
      <c r="JNF1045" s="45"/>
      <c r="JNG1045" s="45"/>
      <c r="JNH1045" s="45"/>
      <c r="JNI1045" s="45"/>
      <c r="JNJ1045" s="45"/>
      <c r="JNK1045" s="45"/>
      <c r="JNL1045" s="45"/>
      <c r="JNM1045" s="45"/>
      <c r="JNN1045" s="45"/>
      <c r="JNO1045" s="45"/>
      <c r="JNP1045" s="45"/>
      <c r="JNQ1045" s="45"/>
      <c r="JNR1045" s="45"/>
      <c r="JNS1045" s="45"/>
      <c r="JNT1045" s="45"/>
      <c r="JNU1045" s="45"/>
      <c r="JNV1045" s="45"/>
      <c r="JNW1045" s="45"/>
      <c r="JNX1045" s="45"/>
      <c r="JNY1045" s="45"/>
      <c r="JNZ1045" s="45"/>
      <c r="JOA1045" s="45"/>
      <c r="JOB1045" s="45"/>
      <c r="JOC1045" s="45"/>
      <c r="JOD1045" s="45"/>
      <c r="JOE1045" s="45"/>
      <c r="JOF1045" s="45"/>
      <c r="JOG1045" s="45"/>
      <c r="JOH1045" s="45"/>
      <c r="JOI1045" s="45"/>
      <c r="JOJ1045" s="45"/>
      <c r="JOK1045" s="45"/>
      <c r="JOL1045" s="45"/>
      <c r="JOM1045" s="45"/>
      <c r="JON1045" s="45"/>
      <c r="JOO1045" s="45"/>
      <c r="JOP1045" s="45"/>
      <c r="JOQ1045" s="45"/>
      <c r="JOR1045" s="45"/>
      <c r="JOS1045" s="45"/>
      <c r="JOT1045" s="45"/>
      <c r="JOU1045" s="45"/>
      <c r="JOV1045" s="45"/>
      <c r="JOW1045" s="45"/>
      <c r="JOX1045" s="45"/>
      <c r="JOY1045" s="45"/>
      <c r="JOZ1045" s="45"/>
      <c r="JPA1045" s="45"/>
      <c r="JPB1045" s="45"/>
      <c r="JPC1045" s="45"/>
      <c r="JPD1045" s="45"/>
      <c r="JPE1045" s="45"/>
      <c r="JPF1045" s="45"/>
      <c r="JPG1045" s="45"/>
      <c r="JPH1045" s="45"/>
      <c r="JPI1045" s="45"/>
      <c r="JPJ1045" s="45"/>
      <c r="JPK1045" s="45"/>
      <c r="JPL1045" s="45"/>
      <c r="JPM1045" s="45"/>
      <c r="JPN1045" s="45"/>
      <c r="JPO1045" s="45"/>
      <c r="JPP1045" s="45"/>
      <c r="JPQ1045" s="45"/>
      <c r="JPR1045" s="45"/>
      <c r="JPS1045" s="45"/>
      <c r="JPT1045" s="45"/>
      <c r="JPU1045" s="45"/>
      <c r="JPV1045" s="45"/>
      <c r="JPW1045" s="45"/>
      <c r="JPX1045" s="45"/>
      <c r="JPY1045" s="45"/>
      <c r="JPZ1045" s="45"/>
      <c r="JQA1045" s="45"/>
      <c r="JQB1045" s="45"/>
      <c r="JQC1045" s="45"/>
      <c r="JQD1045" s="45"/>
      <c r="JQE1045" s="45"/>
      <c r="JQF1045" s="45"/>
      <c r="JQG1045" s="45"/>
      <c r="JQH1045" s="45"/>
      <c r="JQI1045" s="45"/>
      <c r="JQJ1045" s="45"/>
      <c r="JQK1045" s="45"/>
      <c r="JQL1045" s="45"/>
      <c r="JQM1045" s="45"/>
      <c r="JQN1045" s="45"/>
      <c r="JQO1045" s="45"/>
      <c r="JQP1045" s="45"/>
      <c r="JQQ1045" s="45"/>
      <c r="JQR1045" s="45"/>
      <c r="JQS1045" s="45"/>
      <c r="JQT1045" s="45"/>
      <c r="JQU1045" s="45"/>
      <c r="JQV1045" s="45"/>
      <c r="JQW1045" s="45"/>
      <c r="JQX1045" s="45"/>
      <c r="JQY1045" s="45"/>
      <c r="JQZ1045" s="45"/>
      <c r="JRA1045" s="45"/>
      <c r="JRB1045" s="45"/>
      <c r="JRC1045" s="45"/>
      <c r="JRD1045" s="45"/>
      <c r="JRE1045" s="45"/>
      <c r="JRF1045" s="45"/>
      <c r="JRG1045" s="45"/>
      <c r="JRH1045" s="45"/>
      <c r="JRI1045" s="45"/>
      <c r="JRJ1045" s="45"/>
      <c r="JRK1045" s="45"/>
      <c r="JRL1045" s="45"/>
      <c r="JRM1045" s="45"/>
      <c r="JRN1045" s="45"/>
      <c r="JRO1045" s="45"/>
      <c r="JRP1045" s="45"/>
      <c r="JRQ1045" s="45"/>
      <c r="JRR1045" s="45"/>
      <c r="JRS1045" s="45"/>
      <c r="JRT1045" s="45"/>
      <c r="JRU1045" s="45"/>
      <c r="JRV1045" s="45"/>
      <c r="JRW1045" s="45"/>
      <c r="JRX1045" s="45"/>
      <c r="JRY1045" s="45"/>
      <c r="JRZ1045" s="45"/>
      <c r="JSA1045" s="45"/>
      <c r="JSB1045" s="45"/>
      <c r="JSC1045" s="45"/>
      <c r="JSD1045" s="45"/>
      <c r="JSE1045" s="45"/>
      <c r="JSF1045" s="45"/>
      <c r="JSG1045" s="45"/>
      <c r="JSH1045" s="45"/>
      <c r="JSI1045" s="45"/>
      <c r="JSJ1045" s="45"/>
      <c r="JSK1045" s="45"/>
      <c r="JSL1045" s="45"/>
      <c r="JSM1045" s="45"/>
      <c r="JSN1045" s="45"/>
      <c r="JSO1045" s="45"/>
      <c r="JSP1045" s="45"/>
      <c r="JSQ1045" s="45"/>
      <c r="JSR1045" s="45"/>
      <c r="JSS1045" s="45"/>
      <c r="JST1045" s="45"/>
      <c r="JSU1045" s="45"/>
      <c r="JSV1045" s="45"/>
      <c r="JSW1045" s="45"/>
      <c r="JSX1045" s="45"/>
      <c r="JSY1045" s="45"/>
      <c r="JSZ1045" s="45"/>
      <c r="JTA1045" s="45"/>
      <c r="JTB1045" s="45"/>
      <c r="JTC1045" s="45"/>
      <c r="JTD1045" s="45"/>
      <c r="JTE1045" s="45"/>
      <c r="JTF1045" s="45"/>
      <c r="JTG1045" s="45"/>
      <c r="JTH1045" s="45"/>
      <c r="JTI1045" s="45"/>
      <c r="JTJ1045" s="45"/>
      <c r="JTK1045" s="45"/>
      <c r="JTL1045" s="45"/>
      <c r="JTM1045" s="45"/>
      <c r="JTN1045" s="45"/>
      <c r="JTO1045" s="45"/>
      <c r="JTP1045" s="45"/>
      <c r="JTQ1045" s="45"/>
      <c r="JTR1045" s="45"/>
      <c r="JTS1045" s="45"/>
      <c r="JTT1045" s="45"/>
      <c r="JTU1045" s="45"/>
      <c r="JTV1045" s="45"/>
      <c r="JTW1045" s="45"/>
      <c r="JTX1045" s="45"/>
      <c r="JTY1045" s="45"/>
      <c r="JTZ1045" s="45"/>
      <c r="JUA1045" s="45"/>
      <c r="JUB1045" s="45"/>
      <c r="JUC1045" s="45"/>
      <c r="JUD1045" s="45"/>
      <c r="JUE1045" s="45"/>
      <c r="JUF1045" s="45"/>
      <c r="JUG1045" s="45"/>
      <c r="JUH1045" s="45"/>
      <c r="JUI1045" s="45"/>
      <c r="JUJ1045" s="45"/>
      <c r="JUK1045" s="45"/>
      <c r="JUL1045" s="45"/>
      <c r="JUM1045" s="45"/>
      <c r="JUN1045" s="45"/>
      <c r="JUO1045" s="45"/>
      <c r="JUP1045" s="45"/>
      <c r="JUQ1045" s="45"/>
      <c r="JUR1045" s="45"/>
      <c r="JUS1045" s="45"/>
      <c r="JUT1045" s="45"/>
      <c r="JUU1045" s="45"/>
      <c r="JUV1045" s="45"/>
      <c r="JUW1045" s="45"/>
      <c r="JUX1045" s="45"/>
      <c r="JUY1045" s="45"/>
      <c r="JUZ1045" s="45"/>
      <c r="JVA1045" s="45"/>
      <c r="JVB1045" s="45"/>
      <c r="JVC1045" s="45"/>
      <c r="JVD1045" s="45"/>
      <c r="JVE1045" s="45"/>
      <c r="JVF1045" s="45"/>
      <c r="JVG1045" s="45"/>
      <c r="JVH1045" s="45"/>
      <c r="JVI1045" s="45"/>
      <c r="JVJ1045" s="45"/>
      <c r="JVK1045" s="45"/>
      <c r="JVL1045" s="45"/>
      <c r="JVM1045" s="45"/>
      <c r="JVN1045" s="45"/>
      <c r="JVO1045" s="45"/>
      <c r="JVP1045" s="45"/>
      <c r="JVQ1045" s="45"/>
      <c r="JVR1045" s="45"/>
      <c r="JVS1045" s="45"/>
      <c r="JVT1045" s="45"/>
      <c r="JVU1045" s="45"/>
      <c r="JVV1045" s="45"/>
      <c r="JVW1045" s="45"/>
      <c r="JVX1045" s="45"/>
      <c r="JVY1045" s="45"/>
      <c r="JVZ1045" s="45"/>
      <c r="JWA1045" s="45"/>
      <c r="JWB1045" s="45"/>
      <c r="JWC1045" s="45"/>
      <c r="JWD1045" s="45"/>
      <c r="JWE1045" s="45"/>
      <c r="JWF1045" s="45"/>
      <c r="JWG1045" s="45"/>
      <c r="JWH1045" s="45"/>
      <c r="JWI1045" s="45"/>
      <c r="JWJ1045" s="45"/>
      <c r="JWK1045" s="45"/>
      <c r="JWL1045" s="45"/>
      <c r="JWM1045" s="45"/>
      <c r="JWN1045" s="45"/>
      <c r="JWO1045" s="45"/>
      <c r="JWP1045" s="45"/>
      <c r="JWQ1045" s="45"/>
      <c r="JWR1045" s="45"/>
      <c r="JWS1045" s="45"/>
      <c r="JWT1045" s="45"/>
      <c r="JWU1045" s="45"/>
      <c r="JWV1045" s="45"/>
      <c r="JWW1045" s="45"/>
      <c r="JWX1045" s="45"/>
      <c r="JWY1045" s="45"/>
      <c r="JWZ1045" s="45"/>
      <c r="JXA1045" s="45"/>
      <c r="JXB1045" s="45"/>
      <c r="JXC1045" s="45"/>
      <c r="JXD1045" s="45"/>
      <c r="JXE1045" s="45"/>
      <c r="JXF1045" s="45"/>
      <c r="JXG1045" s="45"/>
      <c r="JXH1045" s="45"/>
      <c r="JXI1045" s="45"/>
      <c r="JXJ1045" s="45"/>
      <c r="JXK1045" s="45"/>
      <c r="JXL1045" s="45"/>
      <c r="JXM1045" s="45"/>
      <c r="JXN1045" s="45"/>
      <c r="JXO1045" s="45"/>
      <c r="JXP1045" s="45"/>
      <c r="JXQ1045" s="45"/>
      <c r="JXR1045" s="45"/>
      <c r="JXS1045" s="45"/>
      <c r="JXT1045" s="45"/>
      <c r="JXU1045" s="45"/>
      <c r="JXV1045" s="45"/>
      <c r="JXW1045" s="45"/>
      <c r="JXX1045" s="45"/>
      <c r="JXY1045" s="45"/>
      <c r="JXZ1045" s="45"/>
      <c r="JYA1045" s="45"/>
      <c r="JYB1045" s="45"/>
      <c r="JYC1045" s="45"/>
      <c r="JYD1045" s="45"/>
      <c r="JYE1045" s="45"/>
      <c r="JYF1045" s="45"/>
      <c r="JYG1045" s="45"/>
      <c r="JYH1045" s="45"/>
      <c r="JYI1045" s="45"/>
      <c r="JYJ1045" s="45"/>
      <c r="JYK1045" s="45"/>
      <c r="JYL1045" s="45"/>
      <c r="JYM1045" s="45"/>
      <c r="JYN1045" s="45"/>
      <c r="JYO1045" s="45"/>
      <c r="JYP1045" s="45"/>
      <c r="JYQ1045" s="45"/>
      <c r="JYR1045" s="45"/>
      <c r="JYS1045" s="45"/>
      <c r="JYT1045" s="45"/>
      <c r="JYU1045" s="45"/>
      <c r="JYV1045" s="45"/>
      <c r="JYW1045" s="45"/>
      <c r="JYX1045" s="45"/>
      <c r="JYY1045" s="45"/>
      <c r="JYZ1045" s="45"/>
      <c r="JZA1045" s="45"/>
      <c r="JZB1045" s="45"/>
      <c r="JZC1045" s="45"/>
      <c r="JZD1045" s="45"/>
      <c r="JZE1045" s="45"/>
      <c r="JZF1045" s="45"/>
      <c r="JZG1045" s="45"/>
      <c r="JZH1045" s="45"/>
      <c r="JZI1045" s="45"/>
      <c r="JZJ1045" s="45"/>
      <c r="JZK1045" s="45"/>
      <c r="JZL1045" s="45"/>
      <c r="JZM1045" s="45"/>
      <c r="JZN1045" s="45"/>
      <c r="JZO1045" s="45"/>
      <c r="JZP1045" s="45"/>
      <c r="JZQ1045" s="45"/>
      <c r="JZR1045" s="45"/>
      <c r="JZS1045" s="45"/>
      <c r="JZT1045" s="45"/>
      <c r="JZU1045" s="45"/>
      <c r="JZV1045" s="45"/>
      <c r="JZW1045" s="45"/>
      <c r="JZX1045" s="45"/>
      <c r="JZY1045" s="45"/>
      <c r="JZZ1045" s="45"/>
      <c r="KAA1045" s="45"/>
      <c r="KAB1045" s="45"/>
      <c r="KAC1045" s="45"/>
      <c r="KAD1045" s="45"/>
      <c r="KAE1045" s="45"/>
      <c r="KAF1045" s="45"/>
      <c r="KAG1045" s="45"/>
      <c r="KAH1045" s="45"/>
      <c r="KAI1045" s="45"/>
      <c r="KAJ1045" s="45"/>
      <c r="KAK1045" s="45"/>
      <c r="KAL1045" s="45"/>
      <c r="KAM1045" s="45"/>
      <c r="KAN1045" s="45"/>
      <c r="KAO1045" s="45"/>
      <c r="KAP1045" s="45"/>
      <c r="KAQ1045" s="45"/>
      <c r="KAR1045" s="45"/>
      <c r="KAS1045" s="45"/>
      <c r="KAT1045" s="45"/>
      <c r="KAU1045" s="45"/>
      <c r="KAV1045" s="45"/>
      <c r="KAW1045" s="45"/>
      <c r="KAX1045" s="45"/>
      <c r="KAY1045" s="45"/>
      <c r="KAZ1045" s="45"/>
      <c r="KBA1045" s="45"/>
      <c r="KBB1045" s="45"/>
      <c r="KBC1045" s="45"/>
      <c r="KBD1045" s="45"/>
      <c r="KBE1045" s="45"/>
      <c r="KBF1045" s="45"/>
      <c r="KBG1045" s="45"/>
      <c r="KBH1045" s="45"/>
      <c r="KBI1045" s="45"/>
      <c r="KBJ1045" s="45"/>
      <c r="KBK1045" s="45"/>
      <c r="KBL1045" s="45"/>
      <c r="KBM1045" s="45"/>
      <c r="KBN1045" s="45"/>
      <c r="KBO1045" s="45"/>
      <c r="KBP1045" s="45"/>
      <c r="KBQ1045" s="45"/>
      <c r="KBR1045" s="45"/>
      <c r="KBS1045" s="45"/>
      <c r="KBT1045" s="45"/>
      <c r="KBU1045" s="45"/>
      <c r="KBV1045" s="45"/>
      <c r="KBW1045" s="45"/>
      <c r="KBX1045" s="45"/>
      <c r="KBY1045" s="45"/>
      <c r="KBZ1045" s="45"/>
      <c r="KCA1045" s="45"/>
      <c r="KCB1045" s="45"/>
      <c r="KCC1045" s="45"/>
      <c r="KCD1045" s="45"/>
      <c r="KCE1045" s="45"/>
      <c r="KCF1045" s="45"/>
      <c r="KCG1045" s="45"/>
      <c r="KCH1045" s="45"/>
      <c r="KCI1045" s="45"/>
      <c r="KCJ1045" s="45"/>
      <c r="KCK1045" s="45"/>
      <c r="KCL1045" s="45"/>
      <c r="KCM1045" s="45"/>
      <c r="KCN1045" s="45"/>
      <c r="KCO1045" s="45"/>
      <c r="KCP1045" s="45"/>
      <c r="KCQ1045" s="45"/>
      <c r="KCR1045" s="45"/>
      <c r="KCS1045" s="45"/>
      <c r="KCT1045" s="45"/>
      <c r="KCU1045" s="45"/>
      <c r="KCV1045" s="45"/>
      <c r="KCW1045" s="45"/>
      <c r="KCX1045" s="45"/>
      <c r="KCY1045" s="45"/>
      <c r="KCZ1045" s="45"/>
      <c r="KDA1045" s="45"/>
      <c r="KDB1045" s="45"/>
      <c r="KDC1045" s="45"/>
      <c r="KDD1045" s="45"/>
      <c r="KDE1045" s="45"/>
      <c r="KDF1045" s="45"/>
      <c r="KDG1045" s="45"/>
      <c r="KDH1045" s="45"/>
      <c r="KDI1045" s="45"/>
      <c r="KDJ1045" s="45"/>
      <c r="KDK1045" s="45"/>
      <c r="KDL1045" s="45"/>
      <c r="KDM1045" s="45"/>
      <c r="KDN1045" s="45"/>
      <c r="KDO1045" s="45"/>
      <c r="KDP1045" s="45"/>
      <c r="KDQ1045" s="45"/>
      <c r="KDR1045" s="45"/>
      <c r="KDS1045" s="45"/>
      <c r="KDT1045" s="45"/>
      <c r="KDU1045" s="45"/>
      <c r="KDV1045" s="45"/>
      <c r="KDW1045" s="45"/>
      <c r="KDX1045" s="45"/>
      <c r="KDY1045" s="45"/>
      <c r="KDZ1045" s="45"/>
      <c r="KEA1045" s="45"/>
      <c r="KEB1045" s="45"/>
      <c r="KEC1045" s="45"/>
      <c r="KED1045" s="45"/>
      <c r="KEE1045" s="45"/>
      <c r="KEF1045" s="45"/>
      <c r="KEG1045" s="45"/>
      <c r="KEH1045" s="45"/>
      <c r="KEI1045" s="45"/>
      <c r="KEJ1045" s="45"/>
      <c r="KEK1045" s="45"/>
      <c r="KEL1045" s="45"/>
      <c r="KEM1045" s="45"/>
      <c r="KEN1045" s="45"/>
      <c r="KEO1045" s="45"/>
      <c r="KEP1045" s="45"/>
      <c r="KEQ1045" s="45"/>
      <c r="KER1045" s="45"/>
      <c r="KES1045" s="45"/>
      <c r="KET1045" s="45"/>
      <c r="KEU1045" s="45"/>
      <c r="KEV1045" s="45"/>
      <c r="KEW1045" s="45"/>
      <c r="KEX1045" s="45"/>
      <c r="KEY1045" s="45"/>
      <c r="KEZ1045" s="45"/>
      <c r="KFA1045" s="45"/>
      <c r="KFB1045" s="45"/>
      <c r="KFC1045" s="45"/>
      <c r="KFD1045" s="45"/>
      <c r="KFE1045" s="45"/>
      <c r="KFF1045" s="45"/>
      <c r="KFG1045" s="45"/>
      <c r="KFH1045" s="45"/>
      <c r="KFI1045" s="45"/>
      <c r="KFJ1045" s="45"/>
      <c r="KFK1045" s="45"/>
      <c r="KFL1045" s="45"/>
      <c r="KFM1045" s="45"/>
      <c r="KFN1045" s="45"/>
      <c r="KFO1045" s="45"/>
      <c r="KFP1045" s="45"/>
      <c r="KFQ1045" s="45"/>
      <c r="KFR1045" s="45"/>
      <c r="KFS1045" s="45"/>
      <c r="KFT1045" s="45"/>
      <c r="KFU1045" s="45"/>
      <c r="KFV1045" s="45"/>
      <c r="KFW1045" s="45"/>
      <c r="KFX1045" s="45"/>
      <c r="KFY1045" s="45"/>
      <c r="KFZ1045" s="45"/>
      <c r="KGA1045" s="45"/>
      <c r="KGB1045" s="45"/>
      <c r="KGC1045" s="45"/>
      <c r="KGD1045" s="45"/>
      <c r="KGE1045" s="45"/>
      <c r="KGF1045" s="45"/>
      <c r="KGG1045" s="45"/>
      <c r="KGH1045" s="45"/>
      <c r="KGI1045" s="45"/>
      <c r="KGJ1045" s="45"/>
      <c r="KGK1045" s="45"/>
      <c r="KGL1045" s="45"/>
      <c r="KGM1045" s="45"/>
      <c r="KGN1045" s="45"/>
      <c r="KGO1045" s="45"/>
      <c r="KGP1045" s="45"/>
      <c r="KGQ1045" s="45"/>
      <c r="KGR1045" s="45"/>
      <c r="KGS1045" s="45"/>
      <c r="KGT1045" s="45"/>
      <c r="KGU1045" s="45"/>
      <c r="KGV1045" s="45"/>
      <c r="KGW1045" s="45"/>
      <c r="KGX1045" s="45"/>
      <c r="KGY1045" s="45"/>
      <c r="KGZ1045" s="45"/>
      <c r="KHA1045" s="45"/>
      <c r="KHB1045" s="45"/>
      <c r="KHC1045" s="45"/>
      <c r="KHD1045" s="45"/>
      <c r="KHE1045" s="45"/>
      <c r="KHF1045" s="45"/>
      <c r="KHG1045" s="45"/>
      <c r="KHH1045" s="45"/>
      <c r="KHI1045" s="45"/>
      <c r="KHJ1045" s="45"/>
      <c r="KHK1045" s="45"/>
      <c r="KHL1045" s="45"/>
      <c r="KHM1045" s="45"/>
      <c r="KHN1045" s="45"/>
      <c r="KHO1045" s="45"/>
      <c r="KHP1045" s="45"/>
      <c r="KHQ1045" s="45"/>
      <c r="KHR1045" s="45"/>
      <c r="KHS1045" s="45"/>
      <c r="KHT1045" s="45"/>
      <c r="KHU1045" s="45"/>
      <c r="KHV1045" s="45"/>
      <c r="KHW1045" s="45"/>
      <c r="KHX1045" s="45"/>
      <c r="KHY1045" s="45"/>
      <c r="KHZ1045" s="45"/>
      <c r="KIA1045" s="45"/>
      <c r="KIB1045" s="45"/>
      <c r="KIC1045" s="45"/>
      <c r="KID1045" s="45"/>
      <c r="KIE1045" s="45"/>
      <c r="KIF1045" s="45"/>
      <c r="KIG1045" s="45"/>
      <c r="KIH1045" s="45"/>
      <c r="KII1045" s="45"/>
      <c r="KIJ1045" s="45"/>
      <c r="KIK1045" s="45"/>
      <c r="KIL1045" s="45"/>
      <c r="KIM1045" s="45"/>
      <c r="KIN1045" s="45"/>
      <c r="KIO1045" s="45"/>
      <c r="KIP1045" s="45"/>
      <c r="KIQ1045" s="45"/>
      <c r="KIR1045" s="45"/>
      <c r="KIS1045" s="45"/>
      <c r="KIT1045" s="45"/>
      <c r="KIU1045" s="45"/>
      <c r="KIV1045" s="45"/>
      <c r="KIW1045" s="45"/>
      <c r="KIX1045" s="45"/>
      <c r="KIY1045" s="45"/>
      <c r="KIZ1045" s="45"/>
      <c r="KJA1045" s="45"/>
      <c r="KJB1045" s="45"/>
      <c r="KJC1045" s="45"/>
      <c r="KJD1045" s="45"/>
      <c r="KJE1045" s="45"/>
      <c r="KJF1045" s="45"/>
      <c r="KJG1045" s="45"/>
      <c r="KJH1045" s="45"/>
      <c r="KJI1045" s="45"/>
      <c r="KJJ1045" s="45"/>
      <c r="KJK1045" s="45"/>
      <c r="KJL1045" s="45"/>
      <c r="KJM1045" s="45"/>
      <c r="KJN1045" s="45"/>
      <c r="KJO1045" s="45"/>
      <c r="KJP1045" s="45"/>
      <c r="KJQ1045" s="45"/>
      <c r="KJR1045" s="45"/>
      <c r="KJS1045" s="45"/>
      <c r="KJT1045" s="45"/>
      <c r="KJU1045" s="45"/>
      <c r="KJV1045" s="45"/>
      <c r="KJW1045" s="45"/>
      <c r="KJX1045" s="45"/>
      <c r="KJY1045" s="45"/>
      <c r="KJZ1045" s="45"/>
      <c r="KKA1045" s="45"/>
      <c r="KKB1045" s="45"/>
      <c r="KKC1045" s="45"/>
      <c r="KKD1045" s="45"/>
      <c r="KKE1045" s="45"/>
      <c r="KKF1045" s="45"/>
      <c r="KKG1045" s="45"/>
      <c r="KKH1045" s="45"/>
      <c r="KKI1045" s="45"/>
      <c r="KKJ1045" s="45"/>
      <c r="KKK1045" s="45"/>
      <c r="KKL1045" s="45"/>
      <c r="KKM1045" s="45"/>
      <c r="KKN1045" s="45"/>
      <c r="KKO1045" s="45"/>
      <c r="KKP1045" s="45"/>
      <c r="KKQ1045" s="45"/>
      <c r="KKR1045" s="45"/>
      <c r="KKS1045" s="45"/>
      <c r="KKT1045" s="45"/>
      <c r="KKU1045" s="45"/>
      <c r="KKV1045" s="45"/>
      <c r="KKW1045" s="45"/>
      <c r="KKX1045" s="45"/>
      <c r="KKY1045" s="45"/>
      <c r="KKZ1045" s="45"/>
      <c r="KLA1045" s="45"/>
      <c r="KLB1045" s="45"/>
      <c r="KLC1045" s="45"/>
      <c r="KLD1045" s="45"/>
      <c r="KLE1045" s="45"/>
      <c r="KLF1045" s="45"/>
      <c r="KLG1045" s="45"/>
      <c r="KLH1045" s="45"/>
      <c r="KLI1045" s="45"/>
      <c r="KLJ1045" s="45"/>
      <c r="KLK1045" s="45"/>
      <c r="KLL1045" s="45"/>
      <c r="KLM1045" s="45"/>
      <c r="KLN1045" s="45"/>
      <c r="KLO1045" s="45"/>
      <c r="KLP1045" s="45"/>
      <c r="KLQ1045" s="45"/>
      <c r="KLR1045" s="45"/>
      <c r="KLS1045" s="45"/>
      <c r="KLT1045" s="45"/>
      <c r="KLU1045" s="45"/>
      <c r="KLV1045" s="45"/>
      <c r="KLW1045" s="45"/>
      <c r="KLX1045" s="45"/>
      <c r="KLY1045" s="45"/>
      <c r="KLZ1045" s="45"/>
      <c r="KMA1045" s="45"/>
      <c r="KMB1045" s="45"/>
      <c r="KMC1045" s="45"/>
      <c r="KMD1045" s="45"/>
      <c r="KME1045" s="45"/>
      <c r="KMF1045" s="45"/>
      <c r="KMG1045" s="45"/>
      <c r="KMH1045" s="45"/>
      <c r="KMI1045" s="45"/>
      <c r="KMJ1045" s="45"/>
      <c r="KMK1045" s="45"/>
      <c r="KML1045" s="45"/>
      <c r="KMM1045" s="45"/>
      <c r="KMN1045" s="45"/>
      <c r="KMO1045" s="45"/>
      <c r="KMP1045" s="45"/>
      <c r="KMQ1045" s="45"/>
      <c r="KMR1045" s="45"/>
      <c r="KMS1045" s="45"/>
      <c r="KMT1045" s="45"/>
      <c r="KMU1045" s="45"/>
      <c r="KMV1045" s="45"/>
      <c r="KMW1045" s="45"/>
      <c r="KMX1045" s="45"/>
      <c r="KMY1045" s="45"/>
      <c r="KMZ1045" s="45"/>
      <c r="KNA1045" s="45"/>
      <c r="KNB1045" s="45"/>
      <c r="KNC1045" s="45"/>
      <c r="KND1045" s="45"/>
      <c r="KNE1045" s="45"/>
      <c r="KNF1045" s="45"/>
      <c r="KNG1045" s="45"/>
      <c r="KNH1045" s="45"/>
      <c r="KNI1045" s="45"/>
      <c r="KNJ1045" s="45"/>
      <c r="KNK1045" s="45"/>
      <c r="KNL1045" s="45"/>
      <c r="KNM1045" s="45"/>
      <c r="KNN1045" s="45"/>
      <c r="KNO1045" s="45"/>
      <c r="KNP1045" s="45"/>
      <c r="KNQ1045" s="45"/>
      <c r="KNR1045" s="45"/>
      <c r="KNS1045" s="45"/>
      <c r="KNT1045" s="45"/>
      <c r="KNU1045" s="45"/>
      <c r="KNV1045" s="45"/>
      <c r="KNW1045" s="45"/>
      <c r="KNX1045" s="45"/>
      <c r="KNY1045" s="45"/>
      <c r="KNZ1045" s="45"/>
      <c r="KOA1045" s="45"/>
      <c r="KOB1045" s="45"/>
      <c r="KOC1045" s="45"/>
      <c r="KOD1045" s="45"/>
      <c r="KOE1045" s="45"/>
      <c r="KOF1045" s="45"/>
      <c r="KOG1045" s="45"/>
      <c r="KOH1045" s="45"/>
      <c r="KOI1045" s="45"/>
      <c r="KOJ1045" s="45"/>
      <c r="KOK1045" s="45"/>
      <c r="KOL1045" s="45"/>
      <c r="KOM1045" s="45"/>
      <c r="KON1045" s="45"/>
      <c r="KOO1045" s="45"/>
      <c r="KOP1045" s="45"/>
      <c r="KOQ1045" s="45"/>
      <c r="KOR1045" s="45"/>
      <c r="KOS1045" s="45"/>
      <c r="KOT1045" s="45"/>
      <c r="KOU1045" s="45"/>
      <c r="KOV1045" s="45"/>
      <c r="KOW1045" s="45"/>
      <c r="KOX1045" s="45"/>
      <c r="KOY1045" s="45"/>
      <c r="KOZ1045" s="45"/>
      <c r="KPA1045" s="45"/>
      <c r="KPB1045" s="45"/>
      <c r="KPC1045" s="45"/>
      <c r="KPD1045" s="45"/>
      <c r="KPE1045" s="45"/>
      <c r="KPF1045" s="45"/>
      <c r="KPG1045" s="45"/>
      <c r="KPH1045" s="45"/>
      <c r="KPI1045" s="45"/>
      <c r="KPJ1045" s="45"/>
      <c r="KPK1045" s="45"/>
      <c r="KPL1045" s="45"/>
      <c r="KPM1045" s="45"/>
      <c r="KPN1045" s="45"/>
      <c r="KPO1045" s="45"/>
      <c r="KPP1045" s="45"/>
      <c r="KPQ1045" s="45"/>
      <c r="KPR1045" s="45"/>
      <c r="KPS1045" s="45"/>
      <c r="KPT1045" s="45"/>
      <c r="KPU1045" s="45"/>
      <c r="KPV1045" s="45"/>
      <c r="KPW1045" s="45"/>
      <c r="KPX1045" s="45"/>
      <c r="KPY1045" s="45"/>
      <c r="KPZ1045" s="45"/>
      <c r="KQA1045" s="45"/>
      <c r="KQB1045" s="45"/>
      <c r="KQC1045" s="45"/>
      <c r="KQD1045" s="45"/>
      <c r="KQE1045" s="45"/>
      <c r="KQF1045" s="45"/>
      <c r="KQG1045" s="45"/>
      <c r="KQH1045" s="45"/>
      <c r="KQI1045" s="45"/>
      <c r="KQJ1045" s="45"/>
      <c r="KQK1045" s="45"/>
      <c r="KQL1045" s="45"/>
      <c r="KQM1045" s="45"/>
      <c r="KQN1045" s="45"/>
      <c r="KQO1045" s="45"/>
      <c r="KQP1045" s="45"/>
      <c r="KQQ1045" s="45"/>
      <c r="KQR1045" s="45"/>
      <c r="KQS1045" s="45"/>
      <c r="KQT1045" s="45"/>
      <c r="KQU1045" s="45"/>
      <c r="KQV1045" s="45"/>
      <c r="KQW1045" s="45"/>
      <c r="KQX1045" s="45"/>
      <c r="KQY1045" s="45"/>
      <c r="KQZ1045" s="45"/>
      <c r="KRA1045" s="45"/>
      <c r="KRB1045" s="45"/>
      <c r="KRC1045" s="45"/>
      <c r="KRD1045" s="45"/>
      <c r="KRE1045" s="45"/>
      <c r="KRF1045" s="45"/>
      <c r="KRG1045" s="45"/>
      <c r="KRH1045" s="45"/>
      <c r="KRI1045" s="45"/>
      <c r="KRJ1045" s="45"/>
      <c r="KRK1045" s="45"/>
      <c r="KRL1045" s="45"/>
      <c r="KRM1045" s="45"/>
      <c r="KRN1045" s="45"/>
      <c r="KRO1045" s="45"/>
      <c r="KRP1045" s="45"/>
      <c r="KRQ1045" s="45"/>
      <c r="KRR1045" s="45"/>
      <c r="KRS1045" s="45"/>
      <c r="KRT1045" s="45"/>
      <c r="KRU1045" s="45"/>
      <c r="KRV1045" s="45"/>
      <c r="KRW1045" s="45"/>
      <c r="KRX1045" s="45"/>
      <c r="KRY1045" s="45"/>
      <c r="KRZ1045" s="45"/>
      <c r="KSA1045" s="45"/>
      <c r="KSB1045" s="45"/>
      <c r="KSC1045" s="45"/>
      <c r="KSD1045" s="45"/>
      <c r="KSE1045" s="45"/>
      <c r="KSF1045" s="45"/>
      <c r="KSG1045" s="45"/>
      <c r="KSH1045" s="45"/>
      <c r="KSI1045" s="45"/>
      <c r="KSJ1045" s="45"/>
      <c r="KSK1045" s="45"/>
      <c r="KSL1045" s="45"/>
      <c r="KSM1045" s="45"/>
      <c r="KSN1045" s="45"/>
      <c r="KSO1045" s="45"/>
      <c r="KSP1045" s="45"/>
      <c r="KSQ1045" s="45"/>
      <c r="KSR1045" s="45"/>
      <c r="KSS1045" s="45"/>
      <c r="KST1045" s="45"/>
      <c r="KSU1045" s="45"/>
      <c r="KSV1045" s="45"/>
      <c r="KSW1045" s="45"/>
      <c r="KSX1045" s="45"/>
      <c r="KSY1045" s="45"/>
      <c r="KSZ1045" s="45"/>
      <c r="KTA1045" s="45"/>
      <c r="KTB1045" s="45"/>
      <c r="KTC1045" s="45"/>
      <c r="KTD1045" s="45"/>
      <c r="KTE1045" s="45"/>
      <c r="KTF1045" s="45"/>
      <c r="KTG1045" s="45"/>
      <c r="KTH1045" s="45"/>
      <c r="KTI1045" s="45"/>
      <c r="KTJ1045" s="45"/>
      <c r="KTK1045" s="45"/>
      <c r="KTL1045" s="45"/>
      <c r="KTM1045" s="45"/>
      <c r="KTN1045" s="45"/>
      <c r="KTO1045" s="45"/>
      <c r="KTP1045" s="45"/>
      <c r="KTQ1045" s="45"/>
      <c r="KTR1045" s="45"/>
      <c r="KTS1045" s="45"/>
      <c r="KTT1045" s="45"/>
      <c r="KTU1045" s="45"/>
      <c r="KTV1045" s="45"/>
      <c r="KTW1045" s="45"/>
      <c r="KTX1045" s="45"/>
      <c r="KTY1045" s="45"/>
      <c r="KTZ1045" s="45"/>
      <c r="KUA1045" s="45"/>
      <c r="KUB1045" s="45"/>
      <c r="KUC1045" s="45"/>
      <c r="KUD1045" s="45"/>
      <c r="KUE1045" s="45"/>
      <c r="KUF1045" s="45"/>
      <c r="KUG1045" s="45"/>
      <c r="KUH1045" s="45"/>
      <c r="KUI1045" s="45"/>
      <c r="KUJ1045" s="45"/>
      <c r="KUK1045" s="45"/>
      <c r="KUL1045" s="45"/>
      <c r="KUM1045" s="45"/>
      <c r="KUN1045" s="45"/>
      <c r="KUO1045" s="45"/>
      <c r="KUP1045" s="45"/>
      <c r="KUQ1045" s="45"/>
      <c r="KUR1045" s="45"/>
      <c r="KUS1045" s="45"/>
      <c r="KUT1045" s="45"/>
      <c r="KUU1045" s="45"/>
      <c r="KUV1045" s="45"/>
      <c r="KUW1045" s="45"/>
      <c r="KUX1045" s="45"/>
      <c r="KUY1045" s="45"/>
      <c r="KUZ1045" s="45"/>
      <c r="KVA1045" s="45"/>
      <c r="KVB1045" s="45"/>
      <c r="KVC1045" s="45"/>
      <c r="KVD1045" s="45"/>
      <c r="KVE1045" s="45"/>
      <c r="KVF1045" s="45"/>
      <c r="KVG1045" s="45"/>
      <c r="KVH1045" s="45"/>
      <c r="KVI1045" s="45"/>
      <c r="KVJ1045" s="45"/>
      <c r="KVK1045" s="45"/>
      <c r="KVL1045" s="45"/>
      <c r="KVM1045" s="45"/>
      <c r="KVN1045" s="45"/>
      <c r="KVO1045" s="45"/>
      <c r="KVP1045" s="45"/>
      <c r="KVQ1045" s="45"/>
      <c r="KVR1045" s="45"/>
      <c r="KVS1045" s="45"/>
      <c r="KVT1045" s="45"/>
      <c r="KVU1045" s="45"/>
      <c r="KVV1045" s="45"/>
      <c r="KVW1045" s="45"/>
      <c r="KVX1045" s="45"/>
      <c r="KVY1045" s="45"/>
      <c r="KVZ1045" s="45"/>
      <c r="KWA1045" s="45"/>
      <c r="KWB1045" s="45"/>
      <c r="KWC1045" s="45"/>
      <c r="KWD1045" s="45"/>
      <c r="KWE1045" s="45"/>
      <c r="KWF1045" s="45"/>
      <c r="KWG1045" s="45"/>
      <c r="KWH1045" s="45"/>
      <c r="KWI1045" s="45"/>
      <c r="KWJ1045" s="45"/>
      <c r="KWK1045" s="45"/>
      <c r="KWL1045" s="45"/>
      <c r="KWM1045" s="45"/>
      <c r="KWN1045" s="45"/>
      <c r="KWO1045" s="45"/>
      <c r="KWP1045" s="45"/>
      <c r="KWQ1045" s="45"/>
      <c r="KWR1045" s="45"/>
      <c r="KWS1045" s="45"/>
      <c r="KWT1045" s="45"/>
      <c r="KWU1045" s="45"/>
      <c r="KWV1045" s="45"/>
      <c r="KWW1045" s="45"/>
      <c r="KWX1045" s="45"/>
      <c r="KWY1045" s="45"/>
      <c r="KWZ1045" s="45"/>
      <c r="KXA1045" s="45"/>
      <c r="KXB1045" s="45"/>
      <c r="KXC1045" s="45"/>
      <c r="KXD1045" s="45"/>
      <c r="KXE1045" s="45"/>
      <c r="KXF1045" s="45"/>
      <c r="KXG1045" s="45"/>
      <c r="KXH1045" s="45"/>
      <c r="KXI1045" s="45"/>
      <c r="KXJ1045" s="45"/>
      <c r="KXK1045" s="45"/>
      <c r="KXL1045" s="45"/>
      <c r="KXM1045" s="45"/>
      <c r="KXN1045" s="45"/>
      <c r="KXO1045" s="45"/>
      <c r="KXP1045" s="45"/>
      <c r="KXQ1045" s="45"/>
      <c r="KXR1045" s="45"/>
      <c r="KXS1045" s="45"/>
      <c r="KXT1045" s="45"/>
      <c r="KXU1045" s="45"/>
      <c r="KXV1045" s="45"/>
      <c r="KXW1045" s="45"/>
      <c r="KXX1045" s="45"/>
      <c r="KXY1045" s="45"/>
      <c r="KXZ1045" s="45"/>
      <c r="KYA1045" s="45"/>
      <c r="KYB1045" s="45"/>
      <c r="KYC1045" s="45"/>
      <c r="KYD1045" s="45"/>
      <c r="KYE1045" s="45"/>
      <c r="KYF1045" s="45"/>
      <c r="KYG1045" s="45"/>
      <c r="KYH1045" s="45"/>
      <c r="KYI1045" s="45"/>
      <c r="KYJ1045" s="45"/>
      <c r="KYK1045" s="45"/>
      <c r="KYL1045" s="45"/>
      <c r="KYM1045" s="45"/>
      <c r="KYN1045" s="45"/>
      <c r="KYO1045" s="45"/>
      <c r="KYP1045" s="45"/>
      <c r="KYQ1045" s="45"/>
      <c r="KYR1045" s="45"/>
      <c r="KYS1045" s="45"/>
      <c r="KYT1045" s="45"/>
      <c r="KYU1045" s="45"/>
      <c r="KYV1045" s="45"/>
      <c r="KYW1045" s="45"/>
      <c r="KYX1045" s="45"/>
      <c r="KYY1045" s="45"/>
      <c r="KYZ1045" s="45"/>
      <c r="KZA1045" s="45"/>
      <c r="KZB1045" s="45"/>
      <c r="KZC1045" s="45"/>
      <c r="KZD1045" s="45"/>
      <c r="KZE1045" s="45"/>
      <c r="KZF1045" s="45"/>
      <c r="KZG1045" s="45"/>
      <c r="KZH1045" s="45"/>
      <c r="KZI1045" s="45"/>
      <c r="KZJ1045" s="45"/>
      <c r="KZK1045" s="45"/>
      <c r="KZL1045" s="45"/>
      <c r="KZM1045" s="45"/>
      <c r="KZN1045" s="45"/>
      <c r="KZO1045" s="45"/>
      <c r="KZP1045" s="45"/>
      <c r="KZQ1045" s="45"/>
      <c r="KZR1045" s="45"/>
      <c r="KZS1045" s="45"/>
      <c r="KZT1045" s="45"/>
      <c r="KZU1045" s="45"/>
      <c r="KZV1045" s="45"/>
      <c r="KZW1045" s="45"/>
      <c r="KZX1045" s="45"/>
      <c r="KZY1045" s="45"/>
      <c r="KZZ1045" s="45"/>
      <c r="LAA1045" s="45"/>
      <c r="LAB1045" s="45"/>
      <c r="LAC1045" s="45"/>
      <c r="LAD1045" s="45"/>
      <c r="LAE1045" s="45"/>
      <c r="LAF1045" s="45"/>
      <c r="LAG1045" s="45"/>
      <c r="LAH1045" s="45"/>
      <c r="LAI1045" s="45"/>
      <c r="LAJ1045" s="45"/>
      <c r="LAK1045" s="45"/>
      <c r="LAL1045" s="45"/>
      <c r="LAM1045" s="45"/>
      <c r="LAN1045" s="45"/>
      <c r="LAO1045" s="45"/>
      <c r="LAP1045" s="45"/>
      <c r="LAQ1045" s="45"/>
      <c r="LAR1045" s="45"/>
      <c r="LAS1045" s="45"/>
      <c r="LAT1045" s="45"/>
      <c r="LAU1045" s="45"/>
      <c r="LAV1045" s="45"/>
      <c r="LAW1045" s="45"/>
      <c r="LAX1045" s="45"/>
      <c r="LAY1045" s="45"/>
      <c r="LAZ1045" s="45"/>
      <c r="LBA1045" s="45"/>
      <c r="LBB1045" s="45"/>
      <c r="LBC1045" s="45"/>
      <c r="LBD1045" s="45"/>
      <c r="LBE1045" s="45"/>
      <c r="LBF1045" s="45"/>
      <c r="LBG1045" s="45"/>
      <c r="LBH1045" s="45"/>
      <c r="LBI1045" s="45"/>
      <c r="LBJ1045" s="45"/>
      <c r="LBK1045" s="45"/>
      <c r="LBL1045" s="45"/>
      <c r="LBM1045" s="45"/>
      <c r="LBN1045" s="45"/>
      <c r="LBO1045" s="45"/>
      <c r="LBP1045" s="45"/>
      <c r="LBQ1045" s="45"/>
      <c r="LBR1045" s="45"/>
      <c r="LBS1045" s="45"/>
      <c r="LBT1045" s="45"/>
      <c r="LBU1045" s="45"/>
      <c r="LBV1045" s="45"/>
      <c r="LBW1045" s="45"/>
      <c r="LBX1045" s="45"/>
      <c r="LBY1045" s="45"/>
      <c r="LBZ1045" s="45"/>
      <c r="LCA1045" s="45"/>
      <c r="LCB1045" s="45"/>
      <c r="LCC1045" s="45"/>
      <c r="LCD1045" s="45"/>
      <c r="LCE1045" s="45"/>
      <c r="LCF1045" s="45"/>
      <c r="LCG1045" s="45"/>
      <c r="LCH1045" s="45"/>
      <c r="LCI1045" s="45"/>
      <c r="LCJ1045" s="45"/>
      <c r="LCK1045" s="45"/>
      <c r="LCL1045" s="45"/>
      <c r="LCM1045" s="45"/>
      <c r="LCN1045" s="45"/>
      <c r="LCO1045" s="45"/>
      <c r="LCP1045" s="45"/>
      <c r="LCQ1045" s="45"/>
      <c r="LCR1045" s="45"/>
      <c r="LCS1045" s="45"/>
      <c r="LCT1045" s="45"/>
      <c r="LCU1045" s="45"/>
      <c r="LCV1045" s="45"/>
      <c r="LCW1045" s="45"/>
      <c r="LCX1045" s="45"/>
      <c r="LCY1045" s="45"/>
      <c r="LCZ1045" s="45"/>
      <c r="LDA1045" s="45"/>
      <c r="LDB1045" s="45"/>
      <c r="LDC1045" s="45"/>
      <c r="LDD1045" s="45"/>
      <c r="LDE1045" s="45"/>
      <c r="LDF1045" s="45"/>
      <c r="LDG1045" s="45"/>
      <c r="LDH1045" s="45"/>
      <c r="LDI1045" s="45"/>
      <c r="LDJ1045" s="45"/>
      <c r="LDK1045" s="45"/>
      <c r="LDL1045" s="45"/>
      <c r="LDM1045" s="45"/>
      <c r="LDN1045" s="45"/>
      <c r="LDO1045" s="45"/>
      <c r="LDP1045" s="45"/>
      <c r="LDQ1045" s="45"/>
      <c r="LDR1045" s="45"/>
      <c r="LDS1045" s="45"/>
      <c r="LDT1045" s="45"/>
      <c r="LDU1045" s="45"/>
      <c r="LDV1045" s="45"/>
      <c r="LDW1045" s="45"/>
      <c r="LDX1045" s="45"/>
      <c r="LDY1045" s="45"/>
      <c r="LDZ1045" s="45"/>
      <c r="LEA1045" s="45"/>
      <c r="LEB1045" s="45"/>
      <c r="LEC1045" s="45"/>
      <c r="LED1045" s="45"/>
      <c r="LEE1045" s="45"/>
      <c r="LEF1045" s="45"/>
      <c r="LEG1045" s="45"/>
      <c r="LEH1045" s="45"/>
      <c r="LEI1045" s="45"/>
      <c r="LEJ1045" s="45"/>
      <c r="LEK1045" s="45"/>
      <c r="LEL1045" s="45"/>
      <c r="LEM1045" s="45"/>
      <c r="LEN1045" s="45"/>
      <c r="LEO1045" s="45"/>
      <c r="LEP1045" s="45"/>
      <c r="LEQ1045" s="45"/>
      <c r="LER1045" s="45"/>
      <c r="LES1045" s="45"/>
      <c r="LET1045" s="45"/>
      <c r="LEU1045" s="45"/>
      <c r="LEV1045" s="45"/>
      <c r="LEW1045" s="45"/>
      <c r="LEX1045" s="45"/>
      <c r="LEY1045" s="45"/>
      <c r="LEZ1045" s="45"/>
      <c r="LFA1045" s="45"/>
      <c r="LFB1045" s="45"/>
      <c r="LFC1045" s="45"/>
      <c r="LFD1045" s="45"/>
      <c r="LFE1045" s="45"/>
      <c r="LFF1045" s="45"/>
      <c r="LFG1045" s="45"/>
      <c r="LFH1045" s="45"/>
      <c r="LFI1045" s="45"/>
      <c r="LFJ1045" s="45"/>
      <c r="LFK1045" s="45"/>
      <c r="LFL1045" s="45"/>
      <c r="LFM1045" s="45"/>
      <c r="LFN1045" s="45"/>
      <c r="LFO1045" s="45"/>
      <c r="LFP1045" s="45"/>
      <c r="LFQ1045" s="45"/>
      <c r="LFR1045" s="45"/>
      <c r="LFS1045" s="45"/>
      <c r="LFT1045" s="45"/>
      <c r="LFU1045" s="45"/>
      <c r="LFV1045" s="45"/>
      <c r="LFW1045" s="45"/>
      <c r="LFX1045" s="45"/>
      <c r="LFY1045" s="45"/>
      <c r="LFZ1045" s="45"/>
      <c r="LGA1045" s="45"/>
      <c r="LGB1045" s="45"/>
      <c r="LGC1045" s="45"/>
      <c r="LGD1045" s="45"/>
      <c r="LGE1045" s="45"/>
      <c r="LGF1045" s="45"/>
      <c r="LGG1045" s="45"/>
      <c r="LGH1045" s="45"/>
      <c r="LGI1045" s="45"/>
      <c r="LGJ1045" s="45"/>
      <c r="LGK1045" s="45"/>
      <c r="LGL1045" s="45"/>
      <c r="LGM1045" s="45"/>
      <c r="LGN1045" s="45"/>
      <c r="LGO1045" s="45"/>
      <c r="LGP1045" s="45"/>
      <c r="LGQ1045" s="45"/>
      <c r="LGR1045" s="45"/>
      <c r="LGS1045" s="45"/>
      <c r="LGT1045" s="45"/>
      <c r="LGU1045" s="45"/>
      <c r="LGV1045" s="45"/>
      <c r="LGW1045" s="45"/>
      <c r="LGX1045" s="45"/>
      <c r="LGY1045" s="45"/>
      <c r="LGZ1045" s="45"/>
      <c r="LHA1045" s="45"/>
      <c r="LHB1045" s="45"/>
      <c r="LHC1045" s="45"/>
      <c r="LHD1045" s="45"/>
      <c r="LHE1045" s="45"/>
      <c r="LHF1045" s="45"/>
      <c r="LHG1045" s="45"/>
      <c r="LHH1045" s="45"/>
      <c r="LHI1045" s="45"/>
      <c r="LHJ1045" s="45"/>
      <c r="LHK1045" s="45"/>
      <c r="LHL1045" s="45"/>
      <c r="LHM1045" s="45"/>
      <c r="LHN1045" s="45"/>
      <c r="LHO1045" s="45"/>
      <c r="LHP1045" s="45"/>
      <c r="LHQ1045" s="45"/>
      <c r="LHR1045" s="45"/>
      <c r="LHS1045" s="45"/>
      <c r="LHT1045" s="45"/>
      <c r="LHU1045" s="45"/>
      <c r="LHV1045" s="45"/>
      <c r="LHW1045" s="45"/>
      <c r="LHX1045" s="45"/>
      <c r="LHY1045" s="45"/>
      <c r="LHZ1045" s="45"/>
      <c r="LIA1045" s="45"/>
      <c r="LIB1045" s="45"/>
      <c r="LIC1045" s="45"/>
      <c r="LID1045" s="45"/>
      <c r="LIE1045" s="45"/>
      <c r="LIF1045" s="45"/>
      <c r="LIG1045" s="45"/>
      <c r="LIH1045" s="45"/>
      <c r="LII1045" s="45"/>
      <c r="LIJ1045" s="45"/>
      <c r="LIK1045" s="45"/>
      <c r="LIL1045" s="45"/>
      <c r="LIM1045" s="45"/>
      <c r="LIN1045" s="45"/>
      <c r="LIO1045" s="45"/>
      <c r="LIP1045" s="45"/>
      <c r="LIQ1045" s="45"/>
      <c r="LIR1045" s="45"/>
      <c r="LIS1045" s="45"/>
      <c r="LIT1045" s="45"/>
      <c r="LIU1045" s="45"/>
      <c r="LIV1045" s="45"/>
      <c r="LIW1045" s="45"/>
      <c r="LIX1045" s="45"/>
      <c r="LIY1045" s="45"/>
      <c r="LIZ1045" s="45"/>
      <c r="LJA1045" s="45"/>
      <c r="LJB1045" s="45"/>
      <c r="LJC1045" s="45"/>
      <c r="LJD1045" s="45"/>
      <c r="LJE1045" s="45"/>
      <c r="LJF1045" s="45"/>
      <c r="LJG1045" s="45"/>
      <c r="LJH1045" s="45"/>
      <c r="LJI1045" s="45"/>
      <c r="LJJ1045" s="45"/>
      <c r="LJK1045" s="45"/>
      <c r="LJL1045" s="45"/>
      <c r="LJM1045" s="45"/>
      <c r="LJN1045" s="45"/>
      <c r="LJO1045" s="45"/>
      <c r="LJP1045" s="45"/>
      <c r="LJQ1045" s="45"/>
      <c r="LJR1045" s="45"/>
      <c r="LJS1045" s="45"/>
      <c r="LJT1045" s="45"/>
      <c r="LJU1045" s="45"/>
      <c r="LJV1045" s="45"/>
      <c r="LJW1045" s="45"/>
      <c r="LJX1045" s="45"/>
      <c r="LJY1045" s="45"/>
      <c r="LJZ1045" s="45"/>
      <c r="LKA1045" s="45"/>
      <c r="LKB1045" s="45"/>
      <c r="LKC1045" s="45"/>
      <c r="LKD1045" s="45"/>
      <c r="LKE1045" s="45"/>
      <c r="LKF1045" s="45"/>
      <c r="LKG1045" s="45"/>
      <c r="LKH1045" s="45"/>
      <c r="LKI1045" s="45"/>
      <c r="LKJ1045" s="45"/>
      <c r="LKK1045" s="45"/>
      <c r="LKL1045" s="45"/>
      <c r="LKM1045" s="45"/>
      <c r="LKN1045" s="45"/>
      <c r="LKO1045" s="45"/>
      <c r="LKP1045" s="45"/>
      <c r="LKQ1045" s="45"/>
      <c r="LKR1045" s="45"/>
      <c r="LKS1045" s="45"/>
      <c r="LKT1045" s="45"/>
      <c r="LKU1045" s="45"/>
      <c r="LKV1045" s="45"/>
      <c r="LKW1045" s="45"/>
      <c r="LKX1045" s="45"/>
      <c r="LKY1045" s="45"/>
      <c r="LKZ1045" s="45"/>
      <c r="LLA1045" s="45"/>
      <c r="LLB1045" s="45"/>
      <c r="LLC1045" s="45"/>
      <c r="LLD1045" s="45"/>
      <c r="LLE1045" s="45"/>
      <c r="LLF1045" s="45"/>
      <c r="LLG1045" s="45"/>
      <c r="LLH1045" s="45"/>
      <c r="LLI1045" s="45"/>
      <c r="LLJ1045" s="45"/>
      <c r="LLK1045" s="45"/>
      <c r="LLL1045" s="45"/>
      <c r="LLM1045" s="45"/>
      <c r="LLN1045" s="45"/>
      <c r="LLO1045" s="45"/>
      <c r="LLP1045" s="45"/>
      <c r="LLQ1045" s="45"/>
      <c r="LLR1045" s="45"/>
      <c r="LLS1045" s="45"/>
      <c r="LLT1045" s="45"/>
      <c r="LLU1045" s="45"/>
      <c r="LLV1045" s="45"/>
      <c r="LLW1045" s="45"/>
      <c r="LLX1045" s="45"/>
      <c r="LLY1045" s="45"/>
      <c r="LLZ1045" s="45"/>
      <c r="LMA1045" s="45"/>
      <c r="LMB1045" s="45"/>
      <c r="LMC1045" s="45"/>
      <c r="LMD1045" s="45"/>
      <c r="LME1045" s="45"/>
      <c r="LMF1045" s="45"/>
      <c r="LMG1045" s="45"/>
      <c r="LMH1045" s="45"/>
      <c r="LMI1045" s="45"/>
      <c r="LMJ1045" s="45"/>
      <c r="LMK1045" s="45"/>
      <c r="LML1045" s="45"/>
      <c r="LMM1045" s="45"/>
      <c r="LMN1045" s="45"/>
      <c r="LMO1045" s="45"/>
      <c r="LMP1045" s="45"/>
      <c r="LMQ1045" s="45"/>
      <c r="LMR1045" s="45"/>
      <c r="LMS1045" s="45"/>
      <c r="LMT1045" s="45"/>
      <c r="LMU1045" s="45"/>
      <c r="LMV1045" s="45"/>
      <c r="LMW1045" s="45"/>
      <c r="LMX1045" s="45"/>
      <c r="LMY1045" s="45"/>
      <c r="LMZ1045" s="45"/>
      <c r="LNA1045" s="45"/>
      <c r="LNB1045" s="45"/>
      <c r="LNC1045" s="45"/>
      <c r="LND1045" s="45"/>
      <c r="LNE1045" s="45"/>
      <c r="LNF1045" s="45"/>
      <c r="LNG1045" s="45"/>
      <c r="LNH1045" s="45"/>
      <c r="LNI1045" s="45"/>
      <c r="LNJ1045" s="45"/>
      <c r="LNK1045" s="45"/>
      <c r="LNL1045" s="45"/>
      <c r="LNM1045" s="45"/>
      <c r="LNN1045" s="45"/>
      <c r="LNO1045" s="45"/>
      <c r="LNP1045" s="45"/>
      <c r="LNQ1045" s="45"/>
      <c r="LNR1045" s="45"/>
      <c r="LNS1045" s="45"/>
      <c r="LNT1045" s="45"/>
      <c r="LNU1045" s="45"/>
      <c r="LNV1045" s="45"/>
      <c r="LNW1045" s="45"/>
      <c r="LNX1045" s="45"/>
      <c r="LNY1045" s="45"/>
      <c r="LNZ1045" s="45"/>
      <c r="LOA1045" s="45"/>
      <c r="LOB1045" s="45"/>
      <c r="LOC1045" s="45"/>
      <c r="LOD1045" s="45"/>
      <c r="LOE1045" s="45"/>
      <c r="LOF1045" s="45"/>
      <c r="LOG1045" s="45"/>
      <c r="LOH1045" s="45"/>
      <c r="LOI1045" s="45"/>
      <c r="LOJ1045" s="45"/>
      <c r="LOK1045" s="45"/>
      <c r="LOL1045" s="45"/>
      <c r="LOM1045" s="45"/>
      <c r="LON1045" s="45"/>
      <c r="LOO1045" s="45"/>
      <c r="LOP1045" s="45"/>
      <c r="LOQ1045" s="45"/>
      <c r="LOR1045" s="45"/>
      <c r="LOS1045" s="45"/>
      <c r="LOT1045" s="45"/>
      <c r="LOU1045" s="45"/>
      <c r="LOV1045" s="45"/>
      <c r="LOW1045" s="45"/>
      <c r="LOX1045" s="45"/>
      <c r="LOY1045" s="45"/>
      <c r="LOZ1045" s="45"/>
      <c r="LPA1045" s="45"/>
      <c r="LPB1045" s="45"/>
      <c r="LPC1045" s="45"/>
      <c r="LPD1045" s="45"/>
      <c r="LPE1045" s="45"/>
      <c r="LPF1045" s="45"/>
      <c r="LPG1045" s="45"/>
      <c r="LPH1045" s="45"/>
      <c r="LPI1045" s="45"/>
      <c r="LPJ1045" s="45"/>
      <c r="LPK1045" s="45"/>
      <c r="LPL1045" s="45"/>
      <c r="LPM1045" s="45"/>
      <c r="LPN1045" s="45"/>
      <c r="LPO1045" s="45"/>
      <c r="LPP1045" s="45"/>
      <c r="LPQ1045" s="45"/>
      <c r="LPR1045" s="45"/>
      <c r="LPS1045" s="45"/>
      <c r="LPT1045" s="45"/>
      <c r="LPU1045" s="45"/>
      <c r="LPV1045" s="45"/>
      <c r="LPW1045" s="45"/>
      <c r="LPX1045" s="45"/>
      <c r="LPY1045" s="45"/>
      <c r="LPZ1045" s="45"/>
      <c r="LQA1045" s="45"/>
      <c r="LQB1045" s="45"/>
      <c r="LQC1045" s="45"/>
      <c r="LQD1045" s="45"/>
      <c r="LQE1045" s="45"/>
      <c r="LQF1045" s="45"/>
      <c r="LQG1045" s="45"/>
      <c r="LQH1045" s="45"/>
      <c r="LQI1045" s="45"/>
      <c r="LQJ1045" s="45"/>
      <c r="LQK1045" s="45"/>
      <c r="LQL1045" s="45"/>
      <c r="LQM1045" s="45"/>
      <c r="LQN1045" s="45"/>
      <c r="LQO1045" s="45"/>
      <c r="LQP1045" s="45"/>
      <c r="LQQ1045" s="45"/>
      <c r="LQR1045" s="45"/>
      <c r="LQS1045" s="45"/>
      <c r="LQT1045" s="45"/>
      <c r="LQU1045" s="45"/>
      <c r="LQV1045" s="45"/>
      <c r="LQW1045" s="45"/>
      <c r="LQX1045" s="45"/>
      <c r="LQY1045" s="45"/>
      <c r="LQZ1045" s="45"/>
      <c r="LRA1045" s="45"/>
      <c r="LRB1045" s="45"/>
      <c r="LRC1045" s="45"/>
      <c r="LRD1045" s="45"/>
      <c r="LRE1045" s="45"/>
      <c r="LRF1045" s="45"/>
      <c r="LRG1045" s="45"/>
      <c r="LRH1045" s="45"/>
      <c r="LRI1045" s="45"/>
      <c r="LRJ1045" s="45"/>
      <c r="LRK1045" s="45"/>
      <c r="LRL1045" s="45"/>
      <c r="LRM1045" s="45"/>
      <c r="LRN1045" s="45"/>
      <c r="LRO1045" s="45"/>
      <c r="LRP1045" s="45"/>
      <c r="LRQ1045" s="45"/>
      <c r="LRR1045" s="45"/>
      <c r="LRS1045" s="45"/>
      <c r="LRT1045" s="45"/>
      <c r="LRU1045" s="45"/>
      <c r="LRV1045" s="45"/>
      <c r="LRW1045" s="45"/>
      <c r="LRX1045" s="45"/>
      <c r="LRY1045" s="45"/>
      <c r="LRZ1045" s="45"/>
      <c r="LSA1045" s="45"/>
      <c r="LSB1045" s="45"/>
      <c r="LSC1045" s="45"/>
      <c r="LSD1045" s="45"/>
      <c r="LSE1045" s="45"/>
      <c r="LSF1045" s="45"/>
      <c r="LSG1045" s="45"/>
      <c r="LSH1045" s="45"/>
      <c r="LSI1045" s="45"/>
      <c r="LSJ1045" s="45"/>
      <c r="LSK1045" s="45"/>
      <c r="LSL1045" s="45"/>
      <c r="LSM1045" s="45"/>
      <c r="LSN1045" s="45"/>
      <c r="LSO1045" s="45"/>
      <c r="LSP1045" s="45"/>
      <c r="LSQ1045" s="45"/>
      <c r="LSR1045" s="45"/>
      <c r="LSS1045" s="45"/>
      <c r="LST1045" s="45"/>
      <c r="LSU1045" s="45"/>
      <c r="LSV1045" s="45"/>
      <c r="LSW1045" s="45"/>
      <c r="LSX1045" s="45"/>
      <c r="LSY1045" s="45"/>
      <c r="LSZ1045" s="45"/>
      <c r="LTA1045" s="45"/>
      <c r="LTB1045" s="45"/>
      <c r="LTC1045" s="45"/>
      <c r="LTD1045" s="45"/>
      <c r="LTE1045" s="45"/>
      <c r="LTF1045" s="45"/>
      <c r="LTG1045" s="45"/>
      <c r="LTH1045" s="45"/>
      <c r="LTI1045" s="45"/>
      <c r="LTJ1045" s="45"/>
      <c r="LTK1045" s="45"/>
      <c r="LTL1045" s="45"/>
      <c r="LTM1045" s="45"/>
      <c r="LTN1045" s="45"/>
      <c r="LTO1045" s="45"/>
      <c r="LTP1045" s="45"/>
      <c r="LTQ1045" s="45"/>
      <c r="LTR1045" s="45"/>
      <c r="LTS1045" s="45"/>
      <c r="LTT1045" s="45"/>
      <c r="LTU1045" s="45"/>
      <c r="LTV1045" s="45"/>
      <c r="LTW1045" s="45"/>
      <c r="LTX1045" s="45"/>
      <c r="LTY1045" s="45"/>
      <c r="LTZ1045" s="45"/>
      <c r="LUA1045" s="45"/>
      <c r="LUB1045" s="45"/>
      <c r="LUC1045" s="45"/>
      <c r="LUD1045" s="45"/>
      <c r="LUE1045" s="45"/>
      <c r="LUF1045" s="45"/>
      <c r="LUG1045" s="45"/>
      <c r="LUH1045" s="45"/>
      <c r="LUI1045" s="45"/>
      <c r="LUJ1045" s="45"/>
      <c r="LUK1045" s="45"/>
      <c r="LUL1045" s="45"/>
      <c r="LUM1045" s="45"/>
      <c r="LUN1045" s="45"/>
      <c r="LUO1045" s="45"/>
      <c r="LUP1045" s="45"/>
      <c r="LUQ1045" s="45"/>
      <c r="LUR1045" s="45"/>
      <c r="LUS1045" s="45"/>
      <c r="LUT1045" s="45"/>
      <c r="LUU1045" s="45"/>
      <c r="LUV1045" s="45"/>
      <c r="LUW1045" s="45"/>
      <c r="LUX1045" s="45"/>
      <c r="LUY1045" s="45"/>
      <c r="LUZ1045" s="45"/>
      <c r="LVA1045" s="45"/>
      <c r="LVB1045" s="45"/>
      <c r="LVC1045" s="45"/>
      <c r="LVD1045" s="45"/>
      <c r="LVE1045" s="45"/>
      <c r="LVF1045" s="45"/>
      <c r="LVG1045" s="45"/>
      <c r="LVH1045" s="45"/>
      <c r="LVI1045" s="45"/>
      <c r="LVJ1045" s="45"/>
      <c r="LVK1045" s="45"/>
      <c r="LVL1045" s="45"/>
      <c r="LVM1045" s="45"/>
      <c r="LVN1045" s="45"/>
      <c r="LVO1045" s="45"/>
      <c r="LVP1045" s="45"/>
      <c r="LVQ1045" s="45"/>
      <c r="LVR1045" s="45"/>
      <c r="LVS1045" s="45"/>
      <c r="LVT1045" s="45"/>
      <c r="LVU1045" s="45"/>
      <c r="LVV1045" s="45"/>
      <c r="LVW1045" s="45"/>
      <c r="LVX1045" s="45"/>
      <c r="LVY1045" s="45"/>
      <c r="LVZ1045" s="45"/>
      <c r="LWA1045" s="45"/>
      <c r="LWB1045" s="45"/>
      <c r="LWC1045" s="45"/>
      <c r="LWD1045" s="45"/>
      <c r="LWE1045" s="45"/>
      <c r="LWF1045" s="45"/>
      <c r="LWG1045" s="45"/>
      <c r="LWH1045" s="45"/>
      <c r="LWI1045" s="45"/>
      <c r="LWJ1045" s="45"/>
      <c r="LWK1045" s="45"/>
      <c r="LWL1045" s="45"/>
      <c r="LWM1045" s="45"/>
      <c r="LWN1045" s="45"/>
      <c r="LWO1045" s="45"/>
      <c r="LWP1045" s="45"/>
      <c r="LWQ1045" s="45"/>
      <c r="LWR1045" s="45"/>
      <c r="LWS1045" s="45"/>
      <c r="LWT1045" s="45"/>
      <c r="LWU1045" s="45"/>
      <c r="LWV1045" s="45"/>
      <c r="LWW1045" s="45"/>
      <c r="LWX1045" s="45"/>
      <c r="LWY1045" s="45"/>
      <c r="LWZ1045" s="45"/>
      <c r="LXA1045" s="45"/>
      <c r="LXB1045" s="45"/>
      <c r="LXC1045" s="45"/>
      <c r="LXD1045" s="45"/>
      <c r="LXE1045" s="45"/>
      <c r="LXF1045" s="45"/>
      <c r="LXG1045" s="45"/>
      <c r="LXH1045" s="45"/>
      <c r="LXI1045" s="45"/>
      <c r="LXJ1045" s="45"/>
      <c r="LXK1045" s="45"/>
      <c r="LXL1045" s="45"/>
      <c r="LXM1045" s="45"/>
      <c r="LXN1045" s="45"/>
      <c r="LXO1045" s="45"/>
      <c r="LXP1045" s="45"/>
      <c r="LXQ1045" s="45"/>
      <c r="LXR1045" s="45"/>
      <c r="LXS1045" s="45"/>
      <c r="LXT1045" s="45"/>
      <c r="LXU1045" s="45"/>
      <c r="LXV1045" s="45"/>
      <c r="LXW1045" s="45"/>
      <c r="LXX1045" s="45"/>
      <c r="LXY1045" s="45"/>
      <c r="LXZ1045" s="45"/>
      <c r="LYA1045" s="45"/>
      <c r="LYB1045" s="45"/>
      <c r="LYC1045" s="45"/>
      <c r="LYD1045" s="45"/>
      <c r="LYE1045" s="45"/>
      <c r="LYF1045" s="45"/>
      <c r="LYG1045" s="45"/>
      <c r="LYH1045" s="45"/>
      <c r="LYI1045" s="45"/>
      <c r="LYJ1045" s="45"/>
      <c r="LYK1045" s="45"/>
      <c r="LYL1045" s="45"/>
      <c r="LYM1045" s="45"/>
      <c r="LYN1045" s="45"/>
      <c r="LYO1045" s="45"/>
      <c r="LYP1045" s="45"/>
      <c r="LYQ1045" s="45"/>
      <c r="LYR1045" s="45"/>
      <c r="LYS1045" s="45"/>
      <c r="LYT1045" s="45"/>
      <c r="LYU1045" s="45"/>
      <c r="LYV1045" s="45"/>
      <c r="LYW1045" s="45"/>
      <c r="LYX1045" s="45"/>
      <c r="LYY1045" s="45"/>
      <c r="LYZ1045" s="45"/>
      <c r="LZA1045" s="45"/>
      <c r="LZB1045" s="45"/>
      <c r="LZC1045" s="45"/>
      <c r="LZD1045" s="45"/>
      <c r="LZE1045" s="45"/>
      <c r="LZF1045" s="45"/>
      <c r="LZG1045" s="45"/>
      <c r="LZH1045" s="45"/>
      <c r="LZI1045" s="45"/>
      <c r="LZJ1045" s="45"/>
      <c r="LZK1045" s="45"/>
      <c r="LZL1045" s="45"/>
      <c r="LZM1045" s="45"/>
      <c r="LZN1045" s="45"/>
      <c r="LZO1045" s="45"/>
      <c r="LZP1045" s="45"/>
      <c r="LZQ1045" s="45"/>
      <c r="LZR1045" s="45"/>
      <c r="LZS1045" s="45"/>
      <c r="LZT1045" s="45"/>
      <c r="LZU1045" s="45"/>
      <c r="LZV1045" s="45"/>
      <c r="LZW1045" s="45"/>
      <c r="LZX1045" s="45"/>
      <c r="LZY1045" s="45"/>
      <c r="LZZ1045" s="45"/>
      <c r="MAA1045" s="45"/>
      <c r="MAB1045" s="45"/>
      <c r="MAC1045" s="45"/>
      <c r="MAD1045" s="45"/>
      <c r="MAE1045" s="45"/>
      <c r="MAF1045" s="45"/>
      <c r="MAG1045" s="45"/>
      <c r="MAH1045" s="45"/>
      <c r="MAI1045" s="45"/>
      <c r="MAJ1045" s="45"/>
      <c r="MAK1045" s="45"/>
      <c r="MAL1045" s="45"/>
      <c r="MAM1045" s="45"/>
      <c r="MAN1045" s="45"/>
      <c r="MAO1045" s="45"/>
      <c r="MAP1045" s="45"/>
      <c r="MAQ1045" s="45"/>
      <c r="MAR1045" s="45"/>
      <c r="MAS1045" s="45"/>
      <c r="MAT1045" s="45"/>
      <c r="MAU1045" s="45"/>
      <c r="MAV1045" s="45"/>
      <c r="MAW1045" s="45"/>
      <c r="MAX1045" s="45"/>
      <c r="MAY1045" s="45"/>
      <c r="MAZ1045" s="45"/>
      <c r="MBA1045" s="45"/>
      <c r="MBB1045" s="45"/>
      <c r="MBC1045" s="45"/>
      <c r="MBD1045" s="45"/>
      <c r="MBE1045" s="45"/>
      <c r="MBF1045" s="45"/>
      <c r="MBG1045" s="45"/>
      <c r="MBH1045" s="45"/>
      <c r="MBI1045" s="45"/>
      <c r="MBJ1045" s="45"/>
      <c r="MBK1045" s="45"/>
      <c r="MBL1045" s="45"/>
      <c r="MBM1045" s="45"/>
      <c r="MBN1045" s="45"/>
      <c r="MBO1045" s="45"/>
      <c r="MBP1045" s="45"/>
      <c r="MBQ1045" s="45"/>
      <c r="MBR1045" s="45"/>
      <c r="MBS1045" s="45"/>
      <c r="MBT1045" s="45"/>
      <c r="MBU1045" s="45"/>
      <c r="MBV1045" s="45"/>
      <c r="MBW1045" s="45"/>
      <c r="MBX1045" s="45"/>
      <c r="MBY1045" s="45"/>
      <c r="MBZ1045" s="45"/>
      <c r="MCA1045" s="45"/>
      <c r="MCB1045" s="45"/>
      <c r="MCC1045" s="45"/>
      <c r="MCD1045" s="45"/>
      <c r="MCE1045" s="45"/>
      <c r="MCF1045" s="45"/>
      <c r="MCG1045" s="45"/>
      <c r="MCH1045" s="45"/>
      <c r="MCI1045" s="45"/>
      <c r="MCJ1045" s="45"/>
      <c r="MCK1045" s="45"/>
      <c r="MCL1045" s="45"/>
      <c r="MCM1045" s="45"/>
      <c r="MCN1045" s="45"/>
      <c r="MCO1045" s="45"/>
      <c r="MCP1045" s="45"/>
      <c r="MCQ1045" s="45"/>
      <c r="MCR1045" s="45"/>
      <c r="MCS1045" s="45"/>
      <c r="MCT1045" s="45"/>
      <c r="MCU1045" s="45"/>
      <c r="MCV1045" s="45"/>
      <c r="MCW1045" s="45"/>
      <c r="MCX1045" s="45"/>
      <c r="MCY1045" s="45"/>
      <c r="MCZ1045" s="45"/>
      <c r="MDA1045" s="45"/>
      <c r="MDB1045" s="45"/>
      <c r="MDC1045" s="45"/>
      <c r="MDD1045" s="45"/>
      <c r="MDE1045" s="45"/>
      <c r="MDF1045" s="45"/>
      <c r="MDG1045" s="45"/>
      <c r="MDH1045" s="45"/>
      <c r="MDI1045" s="45"/>
      <c r="MDJ1045" s="45"/>
      <c r="MDK1045" s="45"/>
      <c r="MDL1045" s="45"/>
      <c r="MDM1045" s="45"/>
      <c r="MDN1045" s="45"/>
      <c r="MDO1045" s="45"/>
      <c r="MDP1045" s="45"/>
      <c r="MDQ1045" s="45"/>
      <c r="MDR1045" s="45"/>
      <c r="MDS1045" s="45"/>
      <c r="MDT1045" s="45"/>
      <c r="MDU1045" s="45"/>
      <c r="MDV1045" s="45"/>
      <c r="MDW1045" s="45"/>
      <c r="MDX1045" s="45"/>
      <c r="MDY1045" s="45"/>
      <c r="MDZ1045" s="45"/>
      <c r="MEA1045" s="45"/>
      <c r="MEB1045" s="45"/>
      <c r="MEC1045" s="45"/>
      <c r="MED1045" s="45"/>
      <c r="MEE1045" s="45"/>
      <c r="MEF1045" s="45"/>
      <c r="MEG1045" s="45"/>
      <c r="MEH1045" s="45"/>
      <c r="MEI1045" s="45"/>
      <c r="MEJ1045" s="45"/>
      <c r="MEK1045" s="45"/>
      <c r="MEL1045" s="45"/>
      <c r="MEM1045" s="45"/>
      <c r="MEN1045" s="45"/>
      <c r="MEO1045" s="45"/>
      <c r="MEP1045" s="45"/>
      <c r="MEQ1045" s="45"/>
      <c r="MER1045" s="45"/>
      <c r="MES1045" s="45"/>
      <c r="MET1045" s="45"/>
      <c r="MEU1045" s="45"/>
      <c r="MEV1045" s="45"/>
      <c r="MEW1045" s="45"/>
      <c r="MEX1045" s="45"/>
      <c r="MEY1045" s="45"/>
      <c r="MEZ1045" s="45"/>
      <c r="MFA1045" s="45"/>
      <c r="MFB1045" s="45"/>
      <c r="MFC1045" s="45"/>
      <c r="MFD1045" s="45"/>
      <c r="MFE1045" s="45"/>
      <c r="MFF1045" s="45"/>
      <c r="MFG1045" s="45"/>
      <c r="MFH1045" s="45"/>
      <c r="MFI1045" s="45"/>
      <c r="MFJ1045" s="45"/>
      <c r="MFK1045" s="45"/>
      <c r="MFL1045" s="45"/>
      <c r="MFM1045" s="45"/>
      <c r="MFN1045" s="45"/>
      <c r="MFO1045" s="45"/>
      <c r="MFP1045" s="45"/>
      <c r="MFQ1045" s="45"/>
      <c r="MFR1045" s="45"/>
      <c r="MFS1045" s="45"/>
      <c r="MFT1045" s="45"/>
      <c r="MFU1045" s="45"/>
      <c r="MFV1045" s="45"/>
      <c r="MFW1045" s="45"/>
      <c r="MFX1045" s="45"/>
      <c r="MFY1045" s="45"/>
      <c r="MFZ1045" s="45"/>
      <c r="MGA1045" s="45"/>
      <c r="MGB1045" s="45"/>
      <c r="MGC1045" s="45"/>
      <c r="MGD1045" s="45"/>
      <c r="MGE1045" s="45"/>
      <c r="MGF1045" s="45"/>
      <c r="MGG1045" s="45"/>
      <c r="MGH1045" s="45"/>
      <c r="MGI1045" s="45"/>
      <c r="MGJ1045" s="45"/>
      <c r="MGK1045" s="45"/>
      <c r="MGL1045" s="45"/>
      <c r="MGM1045" s="45"/>
      <c r="MGN1045" s="45"/>
      <c r="MGO1045" s="45"/>
      <c r="MGP1045" s="45"/>
      <c r="MGQ1045" s="45"/>
      <c r="MGR1045" s="45"/>
      <c r="MGS1045" s="45"/>
      <c r="MGT1045" s="45"/>
      <c r="MGU1045" s="45"/>
      <c r="MGV1045" s="45"/>
      <c r="MGW1045" s="45"/>
      <c r="MGX1045" s="45"/>
      <c r="MGY1045" s="45"/>
      <c r="MGZ1045" s="45"/>
      <c r="MHA1045" s="45"/>
      <c r="MHB1045" s="45"/>
      <c r="MHC1045" s="45"/>
      <c r="MHD1045" s="45"/>
      <c r="MHE1045" s="45"/>
      <c r="MHF1045" s="45"/>
      <c r="MHG1045" s="45"/>
      <c r="MHH1045" s="45"/>
      <c r="MHI1045" s="45"/>
      <c r="MHJ1045" s="45"/>
      <c r="MHK1045" s="45"/>
      <c r="MHL1045" s="45"/>
      <c r="MHM1045" s="45"/>
      <c r="MHN1045" s="45"/>
      <c r="MHO1045" s="45"/>
      <c r="MHP1045" s="45"/>
      <c r="MHQ1045" s="45"/>
      <c r="MHR1045" s="45"/>
      <c r="MHS1045" s="45"/>
      <c r="MHT1045" s="45"/>
      <c r="MHU1045" s="45"/>
      <c r="MHV1045" s="45"/>
      <c r="MHW1045" s="45"/>
      <c r="MHX1045" s="45"/>
      <c r="MHY1045" s="45"/>
      <c r="MHZ1045" s="45"/>
      <c r="MIA1045" s="45"/>
      <c r="MIB1045" s="45"/>
      <c r="MIC1045" s="45"/>
      <c r="MID1045" s="45"/>
      <c r="MIE1045" s="45"/>
      <c r="MIF1045" s="45"/>
      <c r="MIG1045" s="45"/>
      <c r="MIH1045" s="45"/>
      <c r="MII1045" s="45"/>
      <c r="MIJ1045" s="45"/>
      <c r="MIK1045" s="45"/>
      <c r="MIL1045" s="45"/>
      <c r="MIM1045" s="45"/>
      <c r="MIN1045" s="45"/>
      <c r="MIO1045" s="45"/>
      <c r="MIP1045" s="45"/>
      <c r="MIQ1045" s="45"/>
      <c r="MIR1045" s="45"/>
      <c r="MIS1045" s="45"/>
      <c r="MIT1045" s="45"/>
      <c r="MIU1045" s="45"/>
      <c r="MIV1045" s="45"/>
      <c r="MIW1045" s="45"/>
      <c r="MIX1045" s="45"/>
      <c r="MIY1045" s="45"/>
      <c r="MIZ1045" s="45"/>
      <c r="MJA1045" s="45"/>
      <c r="MJB1045" s="45"/>
      <c r="MJC1045" s="45"/>
      <c r="MJD1045" s="45"/>
      <c r="MJE1045" s="45"/>
      <c r="MJF1045" s="45"/>
      <c r="MJG1045" s="45"/>
      <c r="MJH1045" s="45"/>
      <c r="MJI1045" s="45"/>
      <c r="MJJ1045" s="45"/>
      <c r="MJK1045" s="45"/>
      <c r="MJL1045" s="45"/>
      <c r="MJM1045" s="45"/>
      <c r="MJN1045" s="45"/>
      <c r="MJO1045" s="45"/>
      <c r="MJP1045" s="45"/>
      <c r="MJQ1045" s="45"/>
      <c r="MJR1045" s="45"/>
      <c r="MJS1045" s="45"/>
      <c r="MJT1045" s="45"/>
      <c r="MJU1045" s="45"/>
      <c r="MJV1045" s="45"/>
      <c r="MJW1045" s="45"/>
      <c r="MJX1045" s="45"/>
      <c r="MJY1045" s="45"/>
      <c r="MJZ1045" s="45"/>
      <c r="MKA1045" s="45"/>
      <c r="MKB1045" s="45"/>
      <c r="MKC1045" s="45"/>
      <c r="MKD1045" s="45"/>
      <c r="MKE1045" s="45"/>
      <c r="MKF1045" s="45"/>
      <c r="MKG1045" s="45"/>
      <c r="MKH1045" s="45"/>
      <c r="MKI1045" s="45"/>
      <c r="MKJ1045" s="45"/>
      <c r="MKK1045" s="45"/>
      <c r="MKL1045" s="45"/>
      <c r="MKM1045" s="45"/>
      <c r="MKN1045" s="45"/>
      <c r="MKO1045" s="45"/>
      <c r="MKP1045" s="45"/>
      <c r="MKQ1045" s="45"/>
      <c r="MKR1045" s="45"/>
      <c r="MKS1045" s="45"/>
      <c r="MKT1045" s="45"/>
      <c r="MKU1045" s="45"/>
      <c r="MKV1045" s="45"/>
      <c r="MKW1045" s="45"/>
      <c r="MKX1045" s="45"/>
      <c r="MKY1045" s="45"/>
      <c r="MKZ1045" s="45"/>
      <c r="MLA1045" s="45"/>
      <c r="MLB1045" s="45"/>
      <c r="MLC1045" s="45"/>
      <c r="MLD1045" s="45"/>
      <c r="MLE1045" s="45"/>
      <c r="MLF1045" s="45"/>
      <c r="MLG1045" s="45"/>
      <c r="MLH1045" s="45"/>
      <c r="MLI1045" s="45"/>
      <c r="MLJ1045" s="45"/>
      <c r="MLK1045" s="45"/>
      <c r="MLL1045" s="45"/>
      <c r="MLM1045" s="45"/>
      <c r="MLN1045" s="45"/>
      <c r="MLO1045" s="45"/>
      <c r="MLP1045" s="45"/>
      <c r="MLQ1045" s="45"/>
      <c r="MLR1045" s="45"/>
      <c r="MLS1045" s="45"/>
      <c r="MLT1045" s="45"/>
      <c r="MLU1045" s="45"/>
      <c r="MLV1045" s="45"/>
      <c r="MLW1045" s="45"/>
      <c r="MLX1045" s="45"/>
      <c r="MLY1045" s="45"/>
      <c r="MLZ1045" s="45"/>
      <c r="MMA1045" s="45"/>
      <c r="MMB1045" s="45"/>
      <c r="MMC1045" s="45"/>
      <c r="MMD1045" s="45"/>
      <c r="MME1045" s="45"/>
      <c r="MMF1045" s="45"/>
      <c r="MMG1045" s="45"/>
      <c r="MMH1045" s="45"/>
      <c r="MMI1045" s="45"/>
      <c r="MMJ1045" s="45"/>
      <c r="MMK1045" s="45"/>
      <c r="MML1045" s="45"/>
      <c r="MMM1045" s="45"/>
      <c r="MMN1045" s="45"/>
      <c r="MMO1045" s="45"/>
      <c r="MMP1045" s="45"/>
      <c r="MMQ1045" s="45"/>
      <c r="MMR1045" s="45"/>
      <c r="MMS1045" s="45"/>
      <c r="MMT1045" s="45"/>
      <c r="MMU1045" s="45"/>
      <c r="MMV1045" s="45"/>
      <c r="MMW1045" s="45"/>
      <c r="MMX1045" s="45"/>
      <c r="MMY1045" s="45"/>
      <c r="MMZ1045" s="45"/>
      <c r="MNA1045" s="45"/>
      <c r="MNB1045" s="45"/>
      <c r="MNC1045" s="45"/>
      <c r="MND1045" s="45"/>
      <c r="MNE1045" s="45"/>
      <c r="MNF1045" s="45"/>
      <c r="MNG1045" s="45"/>
      <c r="MNH1045" s="45"/>
      <c r="MNI1045" s="45"/>
      <c r="MNJ1045" s="45"/>
      <c r="MNK1045" s="45"/>
      <c r="MNL1045" s="45"/>
      <c r="MNM1045" s="45"/>
      <c r="MNN1045" s="45"/>
      <c r="MNO1045" s="45"/>
      <c r="MNP1045" s="45"/>
      <c r="MNQ1045" s="45"/>
      <c r="MNR1045" s="45"/>
      <c r="MNS1045" s="45"/>
      <c r="MNT1045" s="45"/>
      <c r="MNU1045" s="45"/>
      <c r="MNV1045" s="45"/>
      <c r="MNW1045" s="45"/>
      <c r="MNX1045" s="45"/>
      <c r="MNY1045" s="45"/>
      <c r="MNZ1045" s="45"/>
      <c r="MOA1045" s="45"/>
      <c r="MOB1045" s="45"/>
      <c r="MOC1045" s="45"/>
      <c r="MOD1045" s="45"/>
      <c r="MOE1045" s="45"/>
      <c r="MOF1045" s="45"/>
      <c r="MOG1045" s="45"/>
      <c r="MOH1045" s="45"/>
      <c r="MOI1045" s="45"/>
      <c r="MOJ1045" s="45"/>
      <c r="MOK1045" s="45"/>
      <c r="MOL1045" s="45"/>
      <c r="MOM1045" s="45"/>
      <c r="MON1045" s="45"/>
      <c r="MOO1045" s="45"/>
      <c r="MOP1045" s="45"/>
      <c r="MOQ1045" s="45"/>
      <c r="MOR1045" s="45"/>
      <c r="MOS1045" s="45"/>
      <c r="MOT1045" s="45"/>
      <c r="MOU1045" s="45"/>
      <c r="MOV1045" s="45"/>
      <c r="MOW1045" s="45"/>
      <c r="MOX1045" s="45"/>
      <c r="MOY1045" s="45"/>
      <c r="MOZ1045" s="45"/>
      <c r="MPA1045" s="45"/>
      <c r="MPB1045" s="45"/>
      <c r="MPC1045" s="45"/>
      <c r="MPD1045" s="45"/>
      <c r="MPE1045" s="45"/>
      <c r="MPF1045" s="45"/>
      <c r="MPG1045" s="45"/>
      <c r="MPH1045" s="45"/>
      <c r="MPI1045" s="45"/>
      <c r="MPJ1045" s="45"/>
      <c r="MPK1045" s="45"/>
      <c r="MPL1045" s="45"/>
      <c r="MPM1045" s="45"/>
      <c r="MPN1045" s="45"/>
      <c r="MPO1045" s="45"/>
      <c r="MPP1045" s="45"/>
      <c r="MPQ1045" s="45"/>
      <c r="MPR1045" s="45"/>
      <c r="MPS1045" s="45"/>
      <c r="MPT1045" s="45"/>
      <c r="MPU1045" s="45"/>
      <c r="MPV1045" s="45"/>
      <c r="MPW1045" s="45"/>
      <c r="MPX1045" s="45"/>
      <c r="MPY1045" s="45"/>
      <c r="MPZ1045" s="45"/>
      <c r="MQA1045" s="45"/>
      <c r="MQB1045" s="45"/>
      <c r="MQC1045" s="45"/>
      <c r="MQD1045" s="45"/>
      <c r="MQE1045" s="45"/>
      <c r="MQF1045" s="45"/>
      <c r="MQG1045" s="45"/>
      <c r="MQH1045" s="45"/>
      <c r="MQI1045" s="45"/>
      <c r="MQJ1045" s="45"/>
      <c r="MQK1045" s="45"/>
      <c r="MQL1045" s="45"/>
      <c r="MQM1045" s="45"/>
      <c r="MQN1045" s="45"/>
      <c r="MQO1045" s="45"/>
      <c r="MQP1045" s="45"/>
      <c r="MQQ1045" s="45"/>
      <c r="MQR1045" s="45"/>
      <c r="MQS1045" s="45"/>
      <c r="MQT1045" s="45"/>
      <c r="MQU1045" s="45"/>
      <c r="MQV1045" s="45"/>
      <c r="MQW1045" s="45"/>
      <c r="MQX1045" s="45"/>
      <c r="MQY1045" s="45"/>
      <c r="MQZ1045" s="45"/>
      <c r="MRA1045" s="45"/>
      <c r="MRB1045" s="45"/>
      <c r="MRC1045" s="45"/>
      <c r="MRD1045" s="45"/>
      <c r="MRE1045" s="45"/>
      <c r="MRF1045" s="45"/>
      <c r="MRG1045" s="45"/>
      <c r="MRH1045" s="45"/>
      <c r="MRI1045" s="45"/>
      <c r="MRJ1045" s="45"/>
      <c r="MRK1045" s="45"/>
      <c r="MRL1045" s="45"/>
      <c r="MRM1045" s="45"/>
      <c r="MRN1045" s="45"/>
      <c r="MRO1045" s="45"/>
      <c r="MRP1045" s="45"/>
      <c r="MRQ1045" s="45"/>
      <c r="MRR1045" s="45"/>
      <c r="MRS1045" s="45"/>
      <c r="MRT1045" s="45"/>
      <c r="MRU1045" s="45"/>
      <c r="MRV1045" s="45"/>
      <c r="MRW1045" s="45"/>
      <c r="MRX1045" s="45"/>
      <c r="MRY1045" s="45"/>
      <c r="MRZ1045" s="45"/>
      <c r="MSA1045" s="45"/>
      <c r="MSB1045" s="45"/>
      <c r="MSC1045" s="45"/>
      <c r="MSD1045" s="45"/>
      <c r="MSE1045" s="45"/>
      <c r="MSF1045" s="45"/>
      <c r="MSG1045" s="45"/>
      <c r="MSH1045" s="45"/>
      <c r="MSI1045" s="45"/>
      <c r="MSJ1045" s="45"/>
      <c r="MSK1045" s="45"/>
      <c r="MSL1045" s="45"/>
      <c r="MSM1045" s="45"/>
      <c r="MSN1045" s="45"/>
      <c r="MSO1045" s="45"/>
      <c r="MSP1045" s="45"/>
      <c r="MSQ1045" s="45"/>
      <c r="MSR1045" s="45"/>
      <c r="MSS1045" s="45"/>
      <c r="MST1045" s="45"/>
      <c r="MSU1045" s="45"/>
      <c r="MSV1045" s="45"/>
      <c r="MSW1045" s="45"/>
      <c r="MSX1045" s="45"/>
      <c r="MSY1045" s="45"/>
      <c r="MSZ1045" s="45"/>
      <c r="MTA1045" s="45"/>
      <c r="MTB1045" s="45"/>
      <c r="MTC1045" s="45"/>
      <c r="MTD1045" s="45"/>
      <c r="MTE1045" s="45"/>
      <c r="MTF1045" s="45"/>
      <c r="MTG1045" s="45"/>
      <c r="MTH1045" s="45"/>
      <c r="MTI1045" s="45"/>
      <c r="MTJ1045" s="45"/>
      <c r="MTK1045" s="45"/>
      <c r="MTL1045" s="45"/>
      <c r="MTM1045" s="45"/>
      <c r="MTN1045" s="45"/>
      <c r="MTO1045" s="45"/>
      <c r="MTP1045" s="45"/>
      <c r="MTQ1045" s="45"/>
      <c r="MTR1045" s="45"/>
      <c r="MTS1045" s="45"/>
      <c r="MTT1045" s="45"/>
      <c r="MTU1045" s="45"/>
      <c r="MTV1045" s="45"/>
      <c r="MTW1045" s="45"/>
      <c r="MTX1045" s="45"/>
      <c r="MTY1045" s="45"/>
      <c r="MTZ1045" s="45"/>
      <c r="MUA1045" s="45"/>
      <c r="MUB1045" s="45"/>
      <c r="MUC1045" s="45"/>
      <c r="MUD1045" s="45"/>
      <c r="MUE1045" s="45"/>
      <c r="MUF1045" s="45"/>
      <c r="MUG1045" s="45"/>
      <c r="MUH1045" s="45"/>
      <c r="MUI1045" s="45"/>
      <c r="MUJ1045" s="45"/>
      <c r="MUK1045" s="45"/>
      <c r="MUL1045" s="45"/>
      <c r="MUM1045" s="45"/>
      <c r="MUN1045" s="45"/>
      <c r="MUO1045" s="45"/>
      <c r="MUP1045" s="45"/>
      <c r="MUQ1045" s="45"/>
      <c r="MUR1045" s="45"/>
      <c r="MUS1045" s="45"/>
      <c r="MUT1045" s="45"/>
      <c r="MUU1045" s="45"/>
      <c r="MUV1045" s="45"/>
      <c r="MUW1045" s="45"/>
      <c r="MUX1045" s="45"/>
      <c r="MUY1045" s="45"/>
      <c r="MUZ1045" s="45"/>
      <c r="MVA1045" s="45"/>
      <c r="MVB1045" s="45"/>
      <c r="MVC1045" s="45"/>
      <c r="MVD1045" s="45"/>
      <c r="MVE1045" s="45"/>
      <c r="MVF1045" s="45"/>
      <c r="MVG1045" s="45"/>
      <c r="MVH1045" s="45"/>
      <c r="MVI1045" s="45"/>
      <c r="MVJ1045" s="45"/>
      <c r="MVK1045" s="45"/>
      <c r="MVL1045" s="45"/>
      <c r="MVM1045" s="45"/>
      <c r="MVN1045" s="45"/>
      <c r="MVO1045" s="45"/>
      <c r="MVP1045" s="45"/>
      <c r="MVQ1045" s="45"/>
      <c r="MVR1045" s="45"/>
      <c r="MVS1045" s="45"/>
      <c r="MVT1045" s="45"/>
      <c r="MVU1045" s="45"/>
      <c r="MVV1045" s="45"/>
      <c r="MVW1045" s="45"/>
      <c r="MVX1045" s="45"/>
      <c r="MVY1045" s="45"/>
      <c r="MVZ1045" s="45"/>
      <c r="MWA1045" s="45"/>
      <c r="MWB1045" s="45"/>
      <c r="MWC1045" s="45"/>
      <c r="MWD1045" s="45"/>
      <c r="MWE1045" s="45"/>
      <c r="MWF1045" s="45"/>
      <c r="MWG1045" s="45"/>
      <c r="MWH1045" s="45"/>
      <c r="MWI1045" s="45"/>
      <c r="MWJ1045" s="45"/>
      <c r="MWK1045" s="45"/>
      <c r="MWL1045" s="45"/>
      <c r="MWM1045" s="45"/>
      <c r="MWN1045" s="45"/>
      <c r="MWO1045" s="45"/>
      <c r="MWP1045" s="45"/>
      <c r="MWQ1045" s="45"/>
      <c r="MWR1045" s="45"/>
      <c r="MWS1045" s="45"/>
      <c r="MWT1045" s="45"/>
      <c r="MWU1045" s="45"/>
      <c r="MWV1045" s="45"/>
      <c r="MWW1045" s="45"/>
      <c r="MWX1045" s="45"/>
      <c r="MWY1045" s="45"/>
      <c r="MWZ1045" s="45"/>
      <c r="MXA1045" s="45"/>
      <c r="MXB1045" s="45"/>
      <c r="MXC1045" s="45"/>
      <c r="MXD1045" s="45"/>
      <c r="MXE1045" s="45"/>
      <c r="MXF1045" s="45"/>
      <c r="MXG1045" s="45"/>
      <c r="MXH1045" s="45"/>
      <c r="MXI1045" s="45"/>
      <c r="MXJ1045" s="45"/>
      <c r="MXK1045" s="45"/>
      <c r="MXL1045" s="45"/>
      <c r="MXM1045" s="45"/>
      <c r="MXN1045" s="45"/>
      <c r="MXO1045" s="45"/>
      <c r="MXP1045" s="45"/>
      <c r="MXQ1045" s="45"/>
      <c r="MXR1045" s="45"/>
      <c r="MXS1045" s="45"/>
      <c r="MXT1045" s="45"/>
      <c r="MXU1045" s="45"/>
      <c r="MXV1045" s="45"/>
      <c r="MXW1045" s="45"/>
      <c r="MXX1045" s="45"/>
      <c r="MXY1045" s="45"/>
      <c r="MXZ1045" s="45"/>
      <c r="MYA1045" s="45"/>
      <c r="MYB1045" s="45"/>
      <c r="MYC1045" s="45"/>
      <c r="MYD1045" s="45"/>
      <c r="MYE1045" s="45"/>
      <c r="MYF1045" s="45"/>
      <c r="MYG1045" s="45"/>
      <c r="MYH1045" s="45"/>
      <c r="MYI1045" s="45"/>
      <c r="MYJ1045" s="45"/>
      <c r="MYK1045" s="45"/>
      <c r="MYL1045" s="45"/>
      <c r="MYM1045" s="45"/>
      <c r="MYN1045" s="45"/>
      <c r="MYO1045" s="45"/>
      <c r="MYP1045" s="45"/>
      <c r="MYQ1045" s="45"/>
      <c r="MYR1045" s="45"/>
      <c r="MYS1045" s="45"/>
      <c r="MYT1045" s="45"/>
      <c r="MYU1045" s="45"/>
      <c r="MYV1045" s="45"/>
      <c r="MYW1045" s="45"/>
      <c r="MYX1045" s="45"/>
      <c r="MYY1045" s="45"/>
      <c r="MYZ1045" s="45"/>
      <c r="MZA1045" s="45"/>
      <c r="MZB1045" s="45"/>
      <c r="MZC1045" s="45"/>
      <c r="MZD1045" s="45"/>
      <c r="MZE1045" s="45"/>
      <c r="MZF1045" s="45"/>
      <c r="MZG1045" s="45"/>
      <c r="MZH1045" s="45"/>
      <c r="MZI1045" s="45"/>
      <c r="MZJ1045" s="45"/>
      <c r="MZK1045" s="45"/>
      <c r="MZL1045" s="45"/>
      <c r="MZM1045" s="45"/>
      <c r="MZN1045" s="45"/>
      <c r="MZO1045" s="45"/>
      <c r="MZP1045" s="45"/>
      <c r="MZQ1045" s="45"/>
      <c r="MZR1045" s="45"/>
      <c r="MZS1045" s="45"/>
      <c r="MZT1045" s="45"/>
      <c r="MZU1045" s="45"/>
      <c r="MZV1045" s="45"/>
      <c r="MZW1045" s="45"/>
      <c r="MZX1045" s="45"/>
      <c r="MZY1045" s="45"/>
      <c r="MZZ1045" s="45"/>
      <c r="NAA1045" s="45"/>
      <c r="NAB1045" s="45"/>
      <c r="NAC1045" s="45"/>
      <c r="NAD1045" s="45"/>
      <c r="NAE1045" s="45"/>
      <c r="NAF1045" s="45"/>
      <c r="NAG1045" s="45"/>
      <c r="NAH1045" s="45"/>
      <c r="NAI1045" s="45"/>
      <c r="NAJ1045" s="45"/>
      <c r="NAK1045" s="45"/>
      <c r="NAL1045" s="45"/>
      <c r="NAM1045" s="45"/>
      <c r="NAN1045" s="45"/>
      <c r="NAO1045" s="45"/>
      <c r="NAP1045" s="45"/>
      <c r="NAQ1045" s="45"/>
      <c r="NAR1045" s="45"/>
      <c r="NAS1045" s="45"/>
      <c r="NAT1045" s="45"/>
      <c r="NAU1045" s="45"/>
      <c r="NAV1045" s="45"/>
      <c r="NAW1045" s="45"/>
      <c r="NAX1045" s="45"/>
      <c r="NAY1045" s="45"/>
      <c r="NAZ1045" s="45"/>
      <c r="NBA1045" s="45"/>
      <c r="NBB1045" s="45"/>
      <c r="NBC1045" s="45"/>
      <c r="NBD1045" s="45"/>
      <c r="NBE1045" s="45"/>
      <c r="NBF1045" s="45"/>
      <c r="NBG1045" s="45"/>
      <c r="NBH1045" s="45"/>
      <c r="NBI1045" s="45"/>
      <c r="NBJ1045" s="45"/>
      <c r="NBK1045" s="45"/>
      <c r="NBL1045" s="45"/>
      <c r="NBM1045" s="45"/>
      <c r="NBN1045" s="45"/>
      <c r="NBO1045" s="45"/>
      <c r="NBP1045" s="45"/>
      <c r="NBQ1045" s="45"/>
      <c r="NBR1045" s="45"/>
      <c r="NBS1045" s="45"/>
      <c r="NBT1045" s="45"/>
      <c r="NBU1045" s="45"/>
      <c r="NBV1045" s="45"/>
      <c r="NBW1045" s="45"/>
      <c r="NBX1045" s="45"/>
      <c r="NBY1045" s="45"/>
      <c r="NBZ1045" s="45"/>
      <c r="NCA1045" s="45"/>
      <c r="NCB1045" s="45"/>
      <c r="NCC1045" s="45"/>
      <c r="NCD1045" s="45"/>
      <c r="NCE1045" s="45"/>
      <c r="NCF1045" s="45"/>
      <c r="NCG1045" s="45"/>
      <c r="NCH1045" s="45"/>
      <c r="NCI1045" s="45"/>
      <c r="NCJ1045" s="45"/>
      <c r="NCK1045" s="45"/>
      <c r="NCL1045" s="45"/>
      <c r="NCM1045" s="45"/>
      <c r="NCN1045" s="45"/>
      <c r="NCO1045" s="45"/>
      <c r="NCP1045" s="45"/>
      <c r="NCQ1045" s="45"/>
      <c r="NCR1045" s="45"/>
      <c r="NCS1045" s="45"/>
      <c r="NCT1045" s="45"/>
      <c r="NCU1045" s="45"/>
      <c r="NCV1045" s="45"/>
      <c r="NCW1045" s="45"/>
      <c r="NCX1045" s="45"/>
      <c r="NCY1045" s="45"/>
      <c r="NCZ1045" s="45"/>
      <c r="NDA1045" s="45"/>
      <c r="NDB1045" s="45"/>
      <c r="NDC1045" s="45"/>
      <c r="NDD1045" s="45"/>
      <c r="NDE1045" s="45"/>
      <c r="NDF1045" s="45"/>
      <c r="NDG1045" s="45"/>
      <c r="NDH1045" s="45"/>
      <c r="NDI1045" s="45"/>
      <c r="NDJ1045" s="45"/>
      <c r="NDK1045" s="45"/>
      <c r="NDL1045" s="45"/>
      <c r="NDM1045" s="45"/>
      <c r="NDN1045" s="45"/>
      <c r="NDO1045" s="45"/>
      <c r="NDP1045" s="45"/>
      <c r="NDQ1045" s="45"/>
      <c r="NDR1045" s="45"/>
      <c r="NDS1045" s="45"/>
      <c r="NDT1045" s="45"/>
      <c r="NDU1045" s="45"/>
      <c r="NDV1045" s="45"/>
      <c r="NDW1045" s="45"/>
      <c r="NDX1045" s="45"/>
      <c r="NDY1045" s="45"/>
      <c r="NDZ1045" s="45"/>
      <c r="NEA1045" s="45"/>
      <c r="NEB1045" s="45"/>
      <c r="NEC1045" s="45"/>
      <c r="NED1045" s="45"/>
      <c r="NEE1045" s="45"/>
      <c r="NEF1045" s="45"/>
      <c r="NEG1045" s="45"/>
      <c r="NEH1045" s="45"/>
      <c r="NEI1045" s="45"/>
      <c r="NEJ1045" s="45"/>
      <c r="NEK1045" s="45"/>
      <c r="NEL1045" s="45"/>
      <c r="NEM1045" s="45"/>
      <c r="NEN1045" s="45"/>
      <c r="NEO1045" s="45"/>
      <c r="NEP1045" s="45"/>
      <c r="NEQ1045" s="45"/>
      <c r="NER1045" s="45"/>
      <c r="NES1045" s="45"/>
      <c r="NET1045" s="45"/>
      <c r="NEU1045" s="45"/>
      <c r="NEV1045" s="45"/>
      <c r="NEW1045" s="45"/>
      <c r="NEX1045" s="45"/>
      <c r="NEY1045" s="45"/>
      <c r="NEZ1045" s="45"/>
      <c r="NFA1045" s="45"/>
      <c r="NFB1045" s="45"/>
      <c r="NFC1045" s="45"/>
      <c r="NFD1045" s="45"/>
      <c r="NFE1045" s="45"/>
      <c r="NFF1045" s="45"/>
      <c r="NFG1045" s="45"/>
      <c r="NFH1045" s="45"/>
      <c r="NFI1045" s="45"/>
      <c r="NFJ1045" s="45"/>
      <c r="NFK1045" s="45"/>
      <c r="NFL1045" s="45"/>
      <c r="NFM1045" s="45"/>
      <c r="NFN1045" s="45"/>
      <c r="NFO1045" s="45"/>
      <c r="NFP1045" s="45"/>
      <c r="NFQ1045" s="45"/>
      <c r="NFR1045" s="45"/>
      <c r="NFS1045" s="45"/>
      <c r="NFT1045" s="45"/>
      <c r="NFU1045" s="45"/>
      <c r="NFV1045" s="45"/>
      <c r="NFW1045" s="45"/>
      <c r="NFX1045" s="45"/>
      <c r="NFY1045" s="45"/>
      <c r="NFZ1045" s="45"/>
      <c r="NGA1045" s="45"/>
      <c r="NGB1045" s="45"/>
      <c r="NGC1045" s="45"/>
      <c r="NGD1045" s="45"/>
      <c r="NGE1045" s="45"/>
      <c r="NGF1045" s="45"/>
      <c r="NGG1045" s="45"/>
      <c r="NGH1045" s="45"/>
      <c r="NGI1045" s="45"/>
      <c r="NGJ1045" s="45"/>
      <c r="NGK1045" s="45"/>
      <c r="NGL1045" s="45"/>
      <c r="NGM1045" s="45"/>
      <c r="NGN1045" s="45"/>
      <c r="NGO1045" s="45"/>
      <c r="NGP1045" s="45"/>
      <c r="NGQ1045" s="45"/>
      <c r="NGR1045" s="45"/>
      <c r="NGS1045" s="45"/>
      <c r="NGT1045" s="45"/>
      <c r="NGU1045" s="45"/>
      <c r="NGV1045" s="45"/>
      <c r="NGW1045" s="45"/>
      <c r="NGX1045" s="45"/>
      <c r="NGY1045" s="45"/>
      <c r="NGZ1045" s="45"/>
      <c r="NHA1045" s="45"/>
      <c r="NHB1045" s="45"/>
      <c r="NHC1045" s="45"/>
      <c r="NHD1045" s="45"/>
      <c r="NHE1045" s="45"/>
      <c r="NHF1045" s="45"/>
      <c r="NHG1045" s="45"/>
      <c r="NHH1045" s="45"/>
      <c r="NHI1045" s="45"/>
      <c r="NHJ1045" s="45"/>
      <c r="NHK1045" s="45"/>
      <c r="NHL1045" s="45"/>
      <c r="NHM1045" s="45"/>
      <c r="NHN1045" s="45"/>
      <c r="NHO1045" s="45"/>
      <c r="NHP1045" s="45"/>
      <c r="NHQ1045" s="45"/>
      <c r="NHR1045" s="45"/>
      <c r="NHS1045" s="45"/>
      <c r="NHT1045" s="45"/>
      <c r="NHU1045" s="45"/>
      <c r="NHV1045" s="45"/>
      <c r="NHW1045" s="45"/>
      <c r="NHX1045" s="45"/>
      <c r="NHY1045" s="45"/>
      <c r="NHZ1045" s="45"/>
      <c r="NIA1045" s="45"/>
      <c r="NIB1045" s="45"/>
      <c r="NIC1045" s="45"/>
      <c r="NID1045" s="45"/>
      <c r="NIE1045" s="45"/>
      <c r="NIF1045" s="45"/>
      <c r="NIG1045" s="45"/>
      <c r="NIH1045" s="45"/>
      <c r="NII1045" s="45"/>
      <c r="NIJ1045" s="45"/>
      <c r="NIK1045" s="45"/>
      <c r="NIL1045" s="45"/>
      <c r="NIM1045" s="45"/>
      <c r="NIN1045" s="45"/>
      <c r="NIO1045" s="45"/>
      <c r="NIP1045" s="45"/>
      <c r="NIQ1045" s="45"/>
      <c r="NIR1045" s="45"/>
      <c r="NIS1045" s="45"/>
      <c r="NIT1045" s="45"/>
      <c r="NIU1045" s="45"/>
      <c r="NIV1045" s="45"/>
      <c r="NIW1045" s="45"/>
      <c r="NIX1045" s="45"/>
      <c r="NIY1045" s="45"/>
      <c r="NIZ1045" s="45"/>
      <c r="NJA1045" s="45"/>
      <c r="NJB1045" s="45"/>
      <c r="NJC1045" s="45"/>
      <c r="NJD1045" s="45"/>
      <c r="NJE1045" s="45"/>
      <c r="NJF1045" s="45"/>
      <c r="NJG1045" s="45"/>
      <c r="NJH1045" s="45"/>
      <c r="NJI1045" s="45"/>
      <c r="NJJ1045" s="45"/>
      <c r="NJK1045" s="45"/>
      <c r="NJL1045" s="45"/>
      <c r="NJM1045" s="45"/>
      <c r="NJN1045" s="45"/>
      <c r="NJO1045" s="45"/>
      <c r="NJP1045" s="45"/>
      <c r="NJQ1045" s="45"/>
      <c r="NJR1045" s="45"/>
      <c r="NJS1045" s="45"/>
      <c r="NJT1045" s="45"/>
      <c r="NJU1045" s="45"/>
      <c r="NJV1045" s="45"/>
      <c r="NJW1045" s="45"/>
      <c r="NJX1045" s="45"/>
      <c r="NJY1045" s="45"/>
      <c r="NJZ1045" s="45"/>
      <c r="NKA1045" s="45"/>
      <c r="NKB1045" s="45"/>
      <c r="NKC1045" s="45"/>
      <c r="NKD1045" s="45"/>
      <c r="NKE1045" s="45"/>
      <c r="NKF1045" s="45"/>
      <c r="NKG1045" s="45"/>
      <c r="NKH1045" s="45"/>
      <c r="NKI1045" s="45"/>
      <c r="NKJ1045" s="45"/>
      <c r="NKK1045" s="45"/>
      <c r="NKL1045" s="45"/>
      <c r="NKM1045" s="45"/>
      <c r="NKN1045" s="45"/>
      <c r="NKO1045" s="45"/>
      <c r="NKP1045" s="45"/>
      <c r="NKQ1045" s="45"/>
      <c r="NKR1045" s="45"/>
      <c r="NKS1045" s="45"/>
      <c r="NKT1045" s="45"/>
      <c r="NKU1045" s="45"/>
      <c r="NKV1045" s="45"/>
      <c r="NKW1045" s="45"/>
      <c r="NKX1045" s="45"/>
      <c r="NKY1045" s="45"/>
      <c r="NKZ1045" s="45"/>
      <c r="NLA1045" s="45"/>
      <c r="NLB1045" s="45"/>
      <c r="NLC1045" s="45"/>
      <c r="NLD1045" s="45"/>
      <c r="NLE1045" s="45"/>
      <c r="NLF1045" s="45"/>
      <c r="NLG1045" s="45"/>
      <c r="NLH1045" s="45"/>
      <c r="NLI1045" s="45"/>
      <c r="NLJ1045" s="45"/>
      <c r="NLK1045" s="45"/>
      <c r="NLL1045" s="45"/>
      <c r="NLM1045" s="45"/>
      <c r="NLN1045" s="45"/>
      <c r="NLO1045" s="45"/>
      <c r="NLP1045" s="45"/>
      <c r="NLQ1045" s="45"/>
      <c r="NLR1045" s="45"/>
      <c r="NLS1045" s="45"/>
      <c r="NLT1045" s="45"/>
      <c r="NLU1045" s="45"/>
      <c r="NLV1045" s="45"/>
      <c r="NLW1045" s="45"/>
      <c r="NLX1045" s="45"/>
      <c r="NLY1045" s="45"/>
      <c r="NLZ1045" s="45"/>
      <c r="NMA1045" s="45"/>
      <c r="NMB1045" s="45"/>
      <c r="NMC1045" s="45"/>
      <c r="NMD1045" s="45"/>
      <c r="NME1045" s="45"/>
      <c r="NMF1045" s="45"/>
      <c r="NMG1045" s="45"/>
      <c r="NMH1045" s="45"/>
      <c r="NMI1045" s="45"/>
      <c r="NMJ1045" s="45"/>
      <c r="NMK1045" s="45"/>
      <c r="NML1045" s="45"/>
      <c r="NMM1045" s="45"/>
      <c r="NMN1045" s="45"/>
      <c r="NMO1045" s="45"/>
      <c r="NMP1045" s="45"/>
      <c r="NMQ1045" s="45"/>
      <c r="NMR1045" s="45"/>
      <c r="NMS1045" s="45"/>
      <c r="NMT1045" s="45"/>
      <c r="NMU1045" s="45"/>
      <c r="NMV1045" s="45"/>
      <c r="NMW1045" s="45"/>
      <c r="NMX1045" s="45"/>
      <c r="NMY1045" s="45"/>
      <c r="NMZ1045" s="45"/>
      <c r="NNA1045" s="45"/>
      <c r="NNB1045" s="45"/>
      <c r="NNC1045" s="45"/>
      <c r="NND1045" s="45"/>
      <c r="NNE1045" s="45"/>
      <c r="NNF1045" s="45"/>
      <c r="NNG1045" s="45"/>
      <c r="NNH1045" s="45"/>
      <c r="NNI1045" s="45"/>
      <c r="NNJ1045" s="45"/>
      <c r="NNK1045" s="45"/>
      <c r="NNL1045" s="45"/>
      <c r="NNM1045" s="45"/>
      <c r="NNN1045" s="45"/>
      <c r="NNO1045" s="45"/>
      <c r="NNP1045" s="45"/>
      <c r="NNQ1045" s="45"/>
      <c r="NNR1045" s="45"/>
      <c r="NNS1045" s="45"/>
      <c r="NNT1045" s="45"/>
      <c r="NNU1045" s="45"/>
      <c r="NNV1045" s="45"/>
      <c r="NNW1045" s="45"/>
      <c r="NNX1045" s="45"/>
      <c r="NNY1045" s="45"/>
      <c r="NNZ1045" s="45"/>
      <c r="NOA1045" s="45"/>
      <c r="NOB1045" s="45"/>
      <c r="NOC1045" s="45"/>
      <c r="NOD1045" s="45"/>
      <c r="NOE1045" s="45"/>
      <c r="NOF1045" s="45"/>
      <c r="NOG1045" s="45"/>
      <c r="NOH1045" s="45"/>
      <c r="NOI1045" s="45"/>
      <c r="NOJ1045" s="45"/>
      <c r="NOK1045" s="45"/>
      <c r="NOL1045" s="45"/>
      <c r="NOM1045" s="45"/>
      <c r="NON1045" s="45"/>
      <c r="NOO1045" s="45"/>
      <c r="NOP1045" s="45"/>
      <c r="NOQ1045" s="45"/>
      <c r="NOR1045" s="45"/>
      <c r="NOS1045" s="45"/>
      <c r="NOT1045" s="45"/>
      <c r="NOU1045" s="45"/>
      <c r="NOV1045" s="45"/>
      <c r="NOW1045" s="45"/>
      <c r="NOX1045" s="45"/>
      <c r="NOY1045" s="45"/>
      <c r="NOZ1045" s="45"/>
      <c r="NPA1045" s="45"/>
      <c r="NPB1045" s="45"/>
      <c r="NPC1045" s="45"/>
      <c r="NPD1045" s="45"/>
      <c r="NPE1045" s="45"/>
      <c r="NPF1045" s="45"/>
      <c r="NPG1045" s="45"/>
      <c r="NPH1045" s="45"/>
      <c r="NPI1045" s="45"/>
      <c r="NPJ1045" s="45"/>
      <c r="NPK1045" s="45"/>
      <c r="NPL1045" s="45"/>
      <c r="NPM1045" s="45"/>
      <c r="NPN1045" s="45"/>
      <c r="NPO1045" s="45"/>
      <c r="NPP1045" s="45"/>
      <c r="NPQ1045" s="45"/>
      <c r="NPR1045" s="45"/>
      <c r="NPS1045" s="45"/>
      <c r="NPT1045" s="45"/>
      <c r="NPU1045" s="45"/>
      <c r="NPV1045" s="45"/>
      <c r="NPW1045" s="45"/>
      <c r="NPX1045" s="45"/>
      <c r="NPY1045" s="45"/>
      <c r="NPZ1045" s="45"/>
      <c r="NQA1045" s="45"/>
      <c r="NQB1045" s="45"/>
      <c r="NQC1045" s="45"/>
      <c r="NQD1045" s="45"/>
      <c r="NQE1045" s="45"/>
      <c r="NQF1045" s="45"/>
      <c r="NQG1045" s="45"/>
      <c r="NQH1045" s="45"/>
      <c r="NQI1045" s="45"/>
      <c r="NQJ1045" s="45"/>
      <c r="NQK1045" s="45"/>
      <c r="NQL1045" s="45"/>
      <c r="NQM1045" s="45"/>
      <c r="NQN1045" s="45"/>
      <c r="NQO1045" s="45"/>
      <c r="NQP1045" s="45"/>
      <c r="NQQ1045" s="45"/>
      <c r="NQR1045" s="45"/>
      <c r="NQS1045" s="45"/>
      <c r="NQT1045" s="45"/>
      <c r="NQU1045" s="45"/>
      <c r="NQV1045" s="45"/>
      <c r="NQW1045" s="45"/>
      <c r="NQX1045" s="45"/>
      <c r="NQY1045" s="45"/>
      <c r="NQZ1045" s="45"/>
      <c r="NRA1045" s="45"/>
      <c r="NRB1045" s="45"/>
      <c r="NRC1045" s="45"/>
      <c r="NRD1045" s="45"/>
      <c r="NRE1045" s="45"/>
      <c r="NRF1045" s="45"/>
      <c r="NRG1045" s="45"/>
      <c r="NRH1045" s="45"/>
      <c r="NRI1045" s="45"/>
      <c r="NRJ1045" s="45"/>
      <c r="NRK1045" s="45"/>
      <c r="NRL1045" s="45"/>
      <c r="NRM1045" s="45"/>
      <c r="NRN1045" s="45"/>
      <c r="NRO1045" s="45"/>
      <c r="NRP1045" s="45"/>
      <c r="NRQ1045" s="45"/>
      <c r="NRR1045" s="45"/>
      <c r="NRS1045" s="45"/>
      <c r="NRT1045" s="45"/>
      <c r="NRU1045" s="45"/>
      <c r="NRV1045" s="45"/>
      <c r="NRW1045" s="45"/>
      <c r="NRX1045" s="45"/>
      <c r="NRY1045" s="45"/>
      <c r="NRZ1045" s="45"/>
      <c r="NSA1045" s="45"/>
      <c r="NSB1045" s="45"/>
      <c r="NSC1045" s="45"/>
      <c r="NSD1045" s="45"/>
      <c r="NSE1045" s="45"/>
      <c r="NSF1045" s="45"/>
      <c r="NSG1045" s="45"/>
      <c r="NSH1045" s="45"/>
      <c r="NSI1045" s="45"/>
      <c r="NSJ1045" s="45"/>
      <c r="NSK1045" s="45"/>
      <c r="NSL1045" s="45"/>
      <c r="NSM1045" s="45"/>
      <c r="NSN1045" s="45"/>
      <c r="NSO1045" s="45"/>
      <c r="NSP1045" s="45"/>
      <c r="NSQ1045" s="45"/>
      <c r="NSR1045" s="45"/>
      <c r="NSS1045" s="45"/>
      <c r="NST1045" s="45"/>
      <c r="NSU1045" s="45"/>
      <c r="NSV1045" s="45"/>
      <c r="NSW1045" s="45"/>
      <c r="NSX1045" s="45"/>
      <c r="NSY1045" s="45"/>
      <c r="NSZ1045" s="45"/>
      <c r="NTA1045" s="45"/>
      <c r="NTB1045" s="45"/>
      <c r="NTC1045" s="45"/>
      <c r="NTD1045" s="45"/>
      <c r="NTE1045" s="45"/>
      <c r="NTF1045" s="45"/>
      <c r="NTG1045" s="45"/>
      <c r="NTH1045" s="45"/>
      <c r="NTI1045" s="45"/>
      <c r="NTJ1045" s="45"/>
      <c r="NTK1045" s="45"/>
      <c r="NTL1045" s="45"/>
      <c r="NTM1045" s="45"/>
      <c r="NTN1045" s="45"/>
      <c r="NTO1045" s="45"/>
      <c r="NTP1045" s="45"/>
      <c r="NTQ1045" s="45"/>
      <c r="NTR1045" s="45"/>
      <c r="NTS1045" s="45"/>
      <c r="NTT1045" s="45"/>
      <c r="NTU1045" s="45"/>
      <c r="NTV1045" s="45"/>
      <c r="NTW1045" s="45"/>
      <c r="NTX1045" s="45"/>
      <c r="NTY1045" s="45"/>
      <c r="NTZ1045" s="45"/>
      <c r="NUA1045" s="45"/>
      <c r="NUB1045" s="45"/>
      <c r="NUC1045" s="45"/>
      <c r="NUD1045" s="45"/>
      <c r="NUE1045" s="45"/>
      <c r="NUF1045" s="45"/>
      <c r="NUG1045" s="45"/>
      <c r="NUH1045" s="45"/>
      <c r="NUI1045" s="45"/>
      <c r="NUJ1045" s="45"/>
      <c r="NUK1045" s="45"/>
      <c r="NUL1045" s="45"/>
      <c r="NUM1045" s="45"/>
      <c r="NUN1045" s="45"/>
      <c r="NUO1045" s="45"/>
      <c r="NUP1045" s="45"/>
      <c r="NUQ1045" s="45"/>
      <c r="NUR1045" s="45"/>
      <c r="NUS1045" s="45"/>
      <c r="NUT1045" s="45"/>
      <c r="NUU1045" s="45"/>
      <c r="NUV1045" s="45"/>
      <c r="NUW1045" s="45"/>
      <c r="NUX1045" s="45"/>
      <c r="NUY1045" s="45"/>
      <c r="NUZ1045" s="45"/>
      <c r="NVA1045" s="45"/>
      <c r="NVB1045" s="45"/>
      <c r="NVC1045" s="45"/>
      <c r="NVD1045" s="45"/>
      <c r="NVE1045" s="45"/>
      <c r="NVF1045" s="45"/>
      <c r="NVG1045" s="45"/>
      <c r="NVH1045" s="45"/>
      <c r="NVI1045" s="45"/>
      <c r="NVJ1045" s="45"/>
      <c r="NVK1045" s="45"/>
      <c r="NVL1045" s="45"/>
      <c r="NVM1045" s="45"/>
      <c r="NVN1045" s="45"/>
      <c r="NVO1045" s="45"/>
      <c r="NVP1045" s="45"/>
      <c r="NVQ1045" s="45"/>
      <c r="NVR1045" s="45"/>
      <c r="NVS1045" s="45"/>
      <c r="NVT1045" s="45"/>
      <c r="NVU1045" s="45"/>
      <c r="NVV1045" s="45"/>
      <c r="NVW1045" s="45"/>
      <c r="NVX1045" s="45"/>
      <c r="NVY1045" s="45"/>
      <c r="NVZ1045" s="45"/>
      <c r="NWA1045" s="45"/>
      <c r="NWB1045" s="45"/>
      <c r="NWC1045" s="45"/>
      <c r="NWD1045" s="45"/>
      <c r="NWE1045" s="45"/>
      <c r="NWF1045" s="45"/>
      <c r="NWG1045" s="45"/>
      <c r="NWH1045" s="45"/>
      <c r="NWI1045" s="45"/>
      <c r="NWJ1045" s="45"/>
      <c r="NWK1045" s="45"/>
      <c r="NWL1045" s="45"/>
      <c r="NWM1045" s="45"/>
      <c r="NWN1045" s="45"/>
      <c r="NWO1045" s="45"/>
      <c r="NWP1045" s="45"/>
      <c r="NWQ1045" s="45"/>
      <c r="NWR1045" s="45"/>
      <c r="NWS1045" s="45"/>
      <c r="NWT1045" s="45"/>
      <c r="NWU1045" s="45"/>
      <c r="NWV1045" s="45"/>
      <c r="NWW1045" s="45"/>
      <c r="NWX1045" s="45"/>
      <c r="NWY1045" s="45"/>
      <c r="NWZ1045" s="45"/>
      <c r="NXA1045" s="45"/>
      <c r="NXB1045" s="45"/>
      <c r="NXC1045" s="45"/>
      <c r="NXD1045" s="45"/>
      <c r="NXE1045" s="45"/>
      <c r="NXF1045" s="45"/>
      <c r="NXG1045" s="45"/>
      <c r="NXH1045" s="45"/>
      <c r="NXI1045" s="45"/>
      <c r="NXJ1045" s="45"/>
      <c r="NXK1045" s="45"/>
      <c r="NXL1045" s="45"/>
      <c r="NXM1045" s="45"/>
      <c r="NXN1045" s="45"/>
      <c r="NXO1045" s="45"/>
      <c r="NXP1045" s="45"/>
      <c r="NXQ1045" s="45"/>
      <c r="NXR1045" s="45"/>
      <c r="NXS1045" s="45"/>
      <c r="NXT1045" s="45"/>
      <c r="NXU1045" s="45"/>
      <c r="NXV1045" s="45"/>
      <c r="NXW1045" s="45"/>
      <c r="NXX1045" s="45"/>
      <c r="NXY1045" s="45"/>
      <c r="NXZ1045" s="45"/>
      <c r="NYA1045" s="45"/>
      <c r="NYB1045" s="45"/>
      <c r="NYC1045" s="45"/>
      <c r="NYD1045" s="45"/>
      <c r="NYE1045" s="45"/>
      <c r="NYF1045" s="45"/>
      <c r="NYG1045" s="45"/>
      <c r="NYH1045" s="45"/>
      <c r="NYI1045" s="45"/>
      <c r="NYJ1045" s="45"/>
      <c r="NYK1045" s="45"/>
      <c r="NYL1045" s="45"/>
      <c r="NYM1045" s="45"/>
      <c r="NYN1045" s="45"/>
      <c r="NYO1045" s="45"/>
      <c r="NYP1045" s="45"/>
      <c r="NYQ1045" s="45"/>
      <c r="NYR1045" s="45"/>
      <c r="NYS1045" s="45"/>
      <c r="NYT1045" s="45"/>
      <c r="NYU1045" s="45"/>
      <c r="NYV1045" s="45"/>
      <c r="NYW1045" s="45"/>
      <c r="NYX1045" s="45"/>
      <c r="NYY1045" s="45"/>
      <c r="NYZ1045" s="45"/>
      <c r="NZA1045" s="45"/>
      <c r="NZB1045" s="45"/>
      <c r="NZC1045" s="45"/>
      <c r="NZD1045" s="45"/>
      <c r="NZE1045" s="45"/>
      <c r="NZF1045" s="45"/>
      <c r="NZG1045" s="45"/>
      <c r="NZH1045" s="45"/>
      <c r="NZI1045" s="45"/>
      <c r="NZJ1045" s="45"/>
      <c r="NZK1045" s="45"/>
      <c r="NZL1045" s="45"/>
      <c r="NZM1045" s="45"/>
      <c r="NZN1045" s="45"/>
      <c r="NZO1045" s="45"/>
      <c r="NZP1045" s="45"/>
      <c r="NZQ1045" s="45"/>
      <c r="NZR1045" s="45"/>
      <c r="NZS1045" s="45"/>
      <c r="NZT1045" s="45"/>
      <c r="NZU1045" s="45"/>
      <c r="NZV1045" s="45"/>
      <c r="NZW1045" s="45"/>
      <c r="NZX1045" s="45"/>
      <c r="NZY1045" s="45"/>
      <c r="NZZ1045" s="45"/>
      <c r="OAA1045" s="45"/>
      <c r="OAB1045" s="45"/>
      <c r="OAC1045" s="45"/>
      <c r="OAD1045" s="45"/>
      <c r="OAE1045" s="45"/>
      <c r="OAF1045" s="45"/>
      <c r="OAG1045" s="45"/>
      <c r="OAH1045" s="45"/>
      <c r="OAI1045" s="45"/>
      <c r="OAJ1045" s="45"/>
      <c r="OAK1045" s="45"/>
      <c r="OAL1045" s="45"/>
      <c r="OAM1045" s="45"/>
      <c r="OAN1045" s="45"/>
      <c r="OAO1045" s="45"/>
      <c r="OAP1045" s="45"/>
      <c r="OAQ1045" s="45"/>
      <c r="OAR1045" s="45"/>
      <c r="OAS1045" s="45"/>
      <c r="OAT1045" s="45"/>
      <c r="OAU1045" s="45"/>
      <c r="OAV1045" s="45"/>
      <c r="OAW1045" s="45"/>
      <c r="OAX1045" s="45"/>
      <c r="OAY1045" s="45"/>
      <c r="OAZ1045" s="45"/>
      <c r="OBA1045" s="45"/>
      <c r="OBB1045" s="45"/>
      <c r="OBC1045" s="45"/>
      <c r="OBD1045" s="45"/>
      <c r="OBE1045" s="45"/>
      <c r="OBF1045" s="45"/>
      <c r="OBG1045" s="45"/>
      <c r="OBH1045" s="45"/>
      <c r="OBI1045" s="45"/>
      <c r="OBJ1045" s="45"/>
      <c r="OBK1045" s="45"/>
      <c r="OBL1045" s="45"/>
      <c r="OBM1045" s="45"/>
      <c r="OBN1045" s="45"/>
      <c r="OBO1045" s="45"/>
      <c r="OBP1045" s="45"/>
      <c r="OBQ1045" s="45"/>
      <c r="OBR1045" s="45"/>
      <c r="OBS1045" s="45"/>
      <c r="OBT1045" s="45"/>
      <c r="OBU1045" s="45"/>
      <c r="OBV1045" s="45"/>
      <c r="OBW1045" s="45"/>
      <c r="OBX1045" s="45"/>
      <c r="OBY1045" s="45"/>
      <c r="OBZ1045" s="45"/>
      <c r="OCA1045" s="45"/>
      <c r="OCB1045" s="45"/>
      <c r="OCC1045" s="45"/>
      <c r="OCD1045" s="45"/>
      <c r="OCE1045" s="45"/>
      <c r="OCF1045" s="45"/>
      <c r="OCG1045" s="45"/>
      <c r="OCH1045" s="45"/>
      <c r="OCI1045" s="45"/>
      <c r="OCJ1045" s="45"/>
      <c r="OCK1045" s="45"/>
      <c r="OCL1045" s="45"/>
      <c r="OCM1045" s="45"/>
      <c r="OCN1045" s="45"/>
      <c r="OCO1045" s="45"/>
      <c r="OCP1045" s="45"/>
      <c r="OCQ1045" s="45"/>
      <c r="OCR1045" s="45"/>
      <c r="OCS1045" s="45"/>
      <c r="OCT1045" s="45"/>
      <c r="OCU1045" s="45"/>
      <c r="OCV1045" s="45"/>
      <c r="OCW1045" s="45"/>
      <c r="OCX1045" s="45"/>
      <c r="OCY1045" s="45"/>
      <c r="OCZ1045" s="45"/>
      <c r="ODA1045" s="45"/>
      <c r="ODB1045" s="45"/>
      <c r="ODC1045" s="45"/>
      <c r="ODD1045" s="45"/>
      <c r="ODE1045" s="45"/>
      <c r="ODF1045" s="45"/>
      <c r="ODG1045" s="45"/>
      <c r="ODH1045" s="45"/>
      <c r="ODI1045" s="45"/>
      <c r="ODJ1045" s="45"/>
      <c r="ODK1045" s="45"/>
      <c r="ODL1045" s="45"/>
      <c r="ODM1045" s="45"/>
      <c r="ODN1045" s="45"/>
      <c r="ODO1045" s="45"/>
      <c r="ODP1045" s="45"/>
      <c r="ODQ1045" s="45"/>
      <c r="ODR1045" s="45"/>
      <c r="ODS1045" s="45"/>
      <c r="ODT1045" s="45"/>
      <c r="ODU1045" s="45"/>
      <c r="ODV1045" s="45"/>
      <c r="ODW1045" s="45"/>
      <c r="ODX1045" s="45"/>
      <c r="ODY1045" s="45"/>
      <c r="ODZ1045" s="45"/>
      <c r="OEA1045" s="45"/>
      <c r="OEB1045" s="45"/>
      <c r="OEC1045" s="45"/>
      <c r="OED1045" s="45"/>
      <c r="OEE1045" s="45"/>
      <c r="OEF1045" s="45"/>
      <c r="OEG1045" s="45"/>
      <c r="OEH1045" s="45"/>
      <c r="OEI1045" s="45"/>
      <c r="OEJ1045" s="45"/>
      <c r="OEK1045" s="45"/>
      <c r="OEL1045" s="45"/>
      <c r="OEM1045" s="45"/>
      <c r="OEN1045" s="45"/>
      <c r="OEO1045" s="45"/>
      <c r="OEP1045" s="45"/>
      <c r="OEQ1045" s="45"/>
      <c r="OER1045" s="45"/>
      <c r="OES1045" s="45"/>
      <c r="OET1045" s="45"/>
      <c r="OEU1045" s="45"/>
      <c r="OEV1045" s="45"/>
      <c r="OEW1045" s="45"/>
      <c r="OEX1045" s="45"/>
      <c r="OEY1045" s="45"/>
      <c r="OEZ1045" s="45"/>
      <c r="OFA1045" s="45"/>
      <c r="OFB1045" s="45"/>
      <c r="OFC1045" s="45"/>
      <c r="OFD1045" s="45"/>
      <c r="OFE1045" s="45"/>
      <c r="OFF1045" s="45"/>
      <c r="OFG1045" s="45"/>
      <c r="OFH1045" s="45"/>
      <c r="OFI1045" s="45"/>
      <c r="OFJ1045" s="45"/>
      <c r="OFK1045" s="45"/>
      <c r="OFL1045" s="45"/>
      <c r="OFM1045" s="45"/>
      <c r="OFN1045" s="45"/>
      <c r="OFO1045" s="45"/>
      <c r="OFP1045" s="45"/>
      <c r="OFQ1045" s="45"/>
      <c r="OFR1045" s="45"/>
      <c r="OFS1045" s="45"/>
      <c r="OFT1045" s="45"/>
      <c r="OFU1045" s="45"/>
      <c r="OFV1045" s="45"/>
      <c r="OFW1045" s="45"/>
      <c r="OFX1045" s="45"/>
      <c r="OFY1045" s="45"/>
      <c r="OFZ1045" s="45"/>
      <c r="OGA1045" s="45"/>
      <c r="OGB1045" s="45"/>
      <c r="OGC1045" s="45"/>
      <c r="OGD1045" s="45"/>
      <c r="OGE1045" s="45"/>
      <c r="OGF1045" s="45"/>
      <c r="OGG1045" s="45"/>
      <c r="OGH1045" s="45"/>
      <c r="OGI1045" s="45"/>
      <c r="OGJ1045" s="45"/>
      <c r="OGK1045" s="45"/>
      <c r="OGL1045" s="45"/>
      <c r="OGM1045" s="45"/>
      <c r="OGN1045" s="45"/>
      <c r="OGO1045" s="45"/>
      <c r="OGP1045" s="45"/>
      <c r="OGQ1045" s="45"/>
      <c r="OGR1045" s="45"/>
      <c r="OGS1045" s="45"/>
      <c r="OGT1045" s="45"/>
      <c r="OGU1045" s="45"/>
      <c r="OGV1045" s="45"/>
      <c r="OGW1045" s="45"/>
      <c r="OGX1045" s="45"/>
      <c r="OGY1045" s="45"/>
      <c r="OGZ1045" s="45"/>
      <c r="OHA1045" s="45"/>
      <c r="OHB1045" s="45"/>
      <c r="OHC1045" s="45"/>
      <c r="OHD1045" s="45"/>
      <c r="OHE1045" s="45"/>
      <c r="OHF1045" s="45"/>
      <c r="OHG1045" s="45"/>
      <c r="OHH1045" s="45"/>
      <c r="OHI1045" s="45"/>
      <c r="OHJ1045" s="45"/>
      <c r="OHK1045" s="45"/>
      <c r="OHL1045" s="45"/>
      <c r="OHM1045" s="45"/>
      <c r="OHN1045" s="45"/>
      <c r="OHO1045" s="45"/>
      <c r="OHP1045" s="45"/>
      <c r="OHQ1045" s="45"/>
      <c r="OHR1045" s="45"/>
      <c r="OHS1045" s="45"/>
      <c r="OHT1045" s="45"/>
      <c r="OHU1045" s="45"/>
      <c r="OHV1045" s="45"/>
      <c r="OHW1045" s="45"/>
      <c r="OHX1045" s="45"/>
      <c r="OHY1045" s="45"/>
      <c r="OHZ1045" s="45"/>
      <c r="OIA1045" s="45"/>
      <c r="OIB1045" s="45"/>
      <c r="OIC1045" s="45"/>
      <c r="OID1045" s="45"/>
      <c r="OIE1045" s="45"/>
      <c r="OIF1045" s="45"/>
      <c r="OIG1045" s="45"/>
      <c r="OIH1045" s="45"/>
      <c r="OII1045" s="45"/>
      <c r="OIJ1045" s="45"/>
      <c r="OIK1045" s="45"/>
      <c r="OIL1045" s="45"/>
      <c r="OIM1045" s="45"/>
      <c r="OIN1045" s="45"/>
      <c r="OIO1045" s="45"/>
      <c r="OIP1045" s="45"/>
      <c r="OIQ1045" s="45"/>
      <c r="OIR1045" s="45"/>
      <c r="OIS1045" s="45"/>
      <c r="OIT1045" s="45"/>
      <c r="OIU1045" s="45"/>
      <c r="OIV1045" s="45"/>
      <c r="OIW1045" s="45"/>
      <c r="OIX1045" s="45"/>
      <c r="OIY1045" s="45"/>
      <c r="OIZ1045" s="45"/>
      <c r="OJA1045" s="45"/>
      <c r="OJB1045" s="45"/>
      <c r="OJC1045" s="45"/>
      <c r="OJD1045" s="45"/>
      <c r="OJE1045" s="45"/>
      <c r="OJF1045" s="45"/>
      <c r="OJG1045" s="45"/>
      <c r="OJH1045" s="45"/>
      <c r="OJI1045" s="45"/>
      <c r="OJJ1045" s="45"/>
      <c r="OJK1045" s="45"/>
      <c r="OJL1045" s="45"/>
      <c r="OJM1045" s="45"/>
      <c r="OJN1045" s="45"/>
      <c r="OJO1045" s="45"/>
      <c r="OJP1045" s="45"/>
      <c r="OJQ1045" s="45"/>
      <c r="OJR1045" s="45"/>
      <c r="OJS1045" s="45"/>
      <c r="OJT1045" s="45"/>
      <c r="OJU1045" s="45"/>
      <c r="OJV1045" s="45"/>
      <c r="OJW1045" s="45"/>
      <c r="OJX1045" s="45"/>
      <c r="OJY1045" s="45"/>
      <c r="OJZ1045" s="45"/>
      <c r="OKA1045" s="45"/>
      <c r="OKB1045" s="45"/>
      <c r="OKC1045" s="45"/>
      <c r="OKD1045" s="45"/>
      <c r="OKE1045" s="45"/>
      <c r="OKF1045" s="45"/>
      <c r="OKG1045" s="45"/>
      <c r="OKH1045" s="45"/>
      <c r="OKI1045" s="45"/>
      <c r="OKJ1045" s="45"/>
      <c r="OKK1045" s="45"/>
      <c r="OKL1045" s="45"/>
      <c r="OKM1045" s="45"/>
      <c r="OKN1045" s="45"/>
      <c r="OKO1045" s="45"/>
      <c r="OKP1045" s="45"/>
      <c r="OKQ1045" s="45"/>
      <c r="OKR1045" s="45"/>
      <c r="OKS1045" s="45"/>
      <c r="OKT1045" s="45"/>
      <c r="OKU1045" s="45"/>
      <c r="OKV1045" s="45"/>
      <c r="OKW1045" s="45"/>
      <c r="OKX1045" s="45"/>
      <c r="OKY1045" s="45"/>
      <c r="OKZ1045" s="45"/>
      <c r="OLA1045" s="45"/>
      <c r="OLB1045" s="45"/>
      <c r="OLC1045" s="45"/>
      <c r="OLD1045" s="45"/>
      <c r="OLE1045" s="45"/>
      <c r="OLF1045" s="45"/>
      <c r="OLG1045" s="45"/>
      <c r="OLH1045" s="45"/>
      <c r="OLI1045" s="45"/>
      <c r="OLJ1045" s="45"/>
      <c r="OLK1045" s="45"/>
      <c r="OLL1045" s="45"/>
      <c r="OLM1045" s="45"/>
      <c r="OLN1045" s="45"/>
      <c r="OLO1045" s="45"/>
      <c r="OLP1045" s="45"/>
      <c r="OLQ1045" s="45"/>
      <c r="OLR1045" s="45"/>
      <c r="OLS1045" s="45"/>
      <c r="OLT1045" s="45"/>
      <c r="OLU1045" s="45"/>
      <c r="OLV1045" s="45"/>
      <c r="OLW1045" s="45"/>
      <c r="OLX1045" s="45"/>
      <c r="OLY1045" s="45"/>
      <c r="OLZ1045" s="45"/>
      <c r="OMA1045" s="45"/>
      <c r="OMB1045" s="45"/>
      <c r="OMC1045" s="45"/>
      <c r="OMD1045" s="45"/>
      <c r="OME1045" s="45"/>
      <c r="OMF1045" s="45"/>
      <c r="OMG1045" s="45"/>
      <c r="OMH1045" s="45"/>
      <c r="OMI1045" s="45"/>
      <c r="OMJ1045" s="45"/>
      <c r="OMK1045" s="45"/>
      <c r="OML1045" s="45"/>
      <c r="OMM1045" s="45"/>
      <c r="OMN1045" s="45"/>
      <c r="OMO1045" s="45"/>
      <c r="OMP1045" s="45"/>
      <c r="OMQ1045" s="45"/>
      <c r="OMR1045" s="45"/>
      <c r="OMS1045" s="45"/>
      <c r="OMT1045" s="45"/>
      <c r="OMU1045" s="45"/>
      <c r="OMV1045" s="45"/>
      <c r="OMW1045" s="45"/>
      <c r="OMX1045" s="45"/>
      <c r="OMY1045" s="45"/>
      <c r="OMZ1045" s="45"/>
      <c r="ONA1045" s="45"/>
      <c r="ONB1045" s="45"/>
      <c r="ONC1045" s="45"/>
      <c r="OND1045" s="45"/>
      <c r="ONE1045" s="45"/>
      <c r="ONF1045" s="45"/>
      <c r="ONG1045" s="45"/>
      <c r="ONH1045" s="45"/>
      <c r="ONI1045" s="45"/>
      <c r="ONJ1045" s="45"/>
      <c r="ONK1045" s="45"/>
      <c r="ONL1045" s="45"/>
      <c r="ONM1045" s="45"/>
      <c r="ONN1045" s="45"/>
      <c r="ONO1045" s="45"/>
      <c r="ONP1045" s="45"/>
      <c r="ONQ1045" s="45"/>
      <c r="ONR1045" s="45"/>
      <c r="ONS1045" s="45"/>
      <c r="ONT1045" s="45"/>
      <c r="ONU1045" s="45"/>
      <c r="ONV1045" s="45"/>
      <c r="ONW1045" s="45"/>
      <c r="ONX1045" s="45"/>
      <c r="ONY1045" s="45"/>
      <c r="ONZ1045" s="45"/>
      <c r="OOA1045" s="45"/>
      <c r="OOB1045" s="45"/>
      <c r="OOC1045" s="45"/>
      <c r="OOD1045" s="45"/>
      <c r="OOE1045" s="45"/>
      <c r="OOF1045" s="45"/>
      <c r="OOG1045" s="45"/>
      <c r="OOH1045" s="45"/>
      <c r="OOI1045" s="45"/>
      <c r="OOJ1045" s="45"/>
      <c r="OOK1045" s="45"/>
      <c r="OOL1045" s="45"/>
      <c r="OOM1045" s="45"/>
      <c r="OON1045" s="45"/>
      <c r="OOO1045" s="45"/>
      <c r="OOP1045" s="45"/>
      <c r="OOQ1045" s="45"/>
      <c r="OOR1045" s="45"/>
      <c r="OOS1045" s="45"/>
      <c r="OOT1045" s="45"/>
      <c r="OOU1045" s="45"/>
      <c r="OOV1045" s="45"/>
      <c r="OOW1045" s="45"/>
      <c r="OOX1045" s="45"/>
      <c r="OOY1045" s="45"/>
      <c r="OOZ1045" s="45"/>
      <c r="OPA1045" s="45"/>
      <c r="OPB1045" s="45"/>
      <c r="OPC1045" s="45"/>
      <c r="OPD1045" s="45"/>
      <c r="OPE1045" s="45"/>
      <c r="OPF1045" s="45"/>
      <c r="OPG1045" s="45"/>
      <c r="OPH1045" s="45"/>
      <c r="OPI1045" s="45"/>
      <c r="OPJ1045" s="45"/>
      <c r="OPK1045" s="45"/>
      <c r="OPL1045" s="45"/>
      <c r="OPM1045" s="45"/>
      <c r="OPN1045" s="45"/>
      <c r="OPO1045" s="45"/>
      <c r="OPP1045" s="45"/>
      <c r="OPQ1045" s="45"/>
      <c r="OPR1045" s="45"/>
      <c r="OPS1045" s="45"/>
      <c r="OPT1045" s="45"/>
      <c r="OPU1045" s="45"/>
      <c r="OPV1045" s="45"/>
      <c r="OPW1045" s="45"/>
      <c r="OPX1045" s="45"/>
      <c r="OPY1045" s="45"/>
      <c r="OPZ1045" s="45"/>
      <c r="OQA1045" s="45"/>
      <c r="OQB1045" s="45"/>
      <c r="OQC1045" s="45"/>
      <c r="OQD1045" s="45"/>
      <c r="OQE1045" s="45"/>
      <c r="OQF1045" s="45"/>
      <c r="OQG1045" s="45"/>
      <c r="OQH1045" s="45"/>
      <c r="OQI1045" s="45"/>
      <c r="OQJ1045" s="45"/>
      <c r="OQK1045" s="45"/>
      <c r="OQL1045" s="45"/>
      <c r="OQM1045" s="45"/>
      <c r="OQN1045" s="45"/>
      <c r="OQO1045" s="45"/>
      <c r="OQP1045" s="45"/>
      <c r="OQQ1045" s="45"/>
      <c r="OQR1045" s="45"/>
      <c r="OQS1045" s="45"/>
      <c r="OQT1045" s="45"/>
      <c r="OQU1045" s="45"/>
      <c r="OQV1045" s="45"/>
      <c r="OQW1045" s="45"/>
      <c r="OQX1045" s="45"/>
      <c r="OQY1045" s="45"/>
      <c r="OQZ1045" s="45"/>
      <c r="ORA1045" s="45"/>
      <c r="ORB1045" s="45"/>
      <c r="ORC1045" s="45"/>
      <c r="ORD1045" s="45"/>
      <c r="ORE1045" s="45"/>
      <c r="ORF1045" s="45"/>
      <c r="ORG1045" s="45"/>
      <c r="ORH1045" s="45"/>
      <c r="ORI1045" s="45"/>
      <c r="ORJ1045" s="45"/>
      <c r="ORK1045" s="45"/>
      <c r="ORL1045" s="45"/>
      <c r="ORM1045" s="45"/>
      <c r="ORN1045" s="45"/>
      <c r="ORO1045" s="45"/>
      <c r="ORP1045" s="45"/>
      <c r="ORQ1045" s="45"/>
      <c r="ORR1045" s="45"/>
      <c r="ORS1045" s="45"/>
      <c r="ORT1045" s="45"/>
      <c r="ORU1045" s="45"/>
      <c r="ORV1045" s="45"/>
      <c r="ORW1045" s="45"/>
      <c r="ORX1045" s="45"/>
      <c r="ORY1045" s="45"/>
      <c r="ORZ1045" s="45"/>
      <c r="OSA1045" s="45"/>
      <c r="OSB1045" s="45"/>
      <c r="OSC1045" s="45"/>
      <c r="OSD1045" s="45"/>
      <c r="OSE1045" s="45"/>
      <c r="OSF1045" s="45"/>
      <c r="OSG1045" s="45"/>
      <c r="OSH1045" s="45"/>
      <c r="OSI1045" s="45"/>
      <c r="OSJ1045" s="45"/>
      <c r="OSK1045" s="45"/>
      <c r="OSL1045" s="45"/>
      <c r="OSM1045" s="45"/>
      <c r="OSN1045" s="45"/>
      <c r="OSO1045" s="45"/>
      <c r="OSP1045" s="45"/>
      <c r="OSQ1045" s="45"/>
      <c r="OSR1045" s="45"/>
      <c r="OSS1045" s="45"/>
      <c r="OST1045" s="45"/>
      <c r="OSU1045" s="45"/>
      <c r="OSV1045" s="45"/>
      <c r="OSW1045" s="45"/>
      <c r="OSX1045" s="45"/>
      <c r="OSY1045" s="45"/>
      <c r="OSZ1045" s="45"/>
      <c r="OTA1045" s="45"/>
      <c r="OTB1045" s="45"/>
      <c r="OTC1045" s="45"/>
      <c r="OTD1045" s="45"/>
      <c r="OTE1045" s="45"/>
      <c r="OTF1045" s="45"/>
      <c r="OTG1045" s="45"/>
      <c r="OTH1045" s="45"/>
      <c r="OTI1045" s="45"/>
      <c r="OTJ1045" s="45"/>
      <c r="OTK1045" s="45"/>
      <c r="OTL1045" s="45"/>
      <c r="OTM1045" s="45"/>
      <c r="OTN1045" s="45"/>
      <c r="OTO1045" s="45"/>
      <c r="OTP1045" s="45"/>
      <c r="OTQ1045" s="45"/>
      <c r="OTR1045" s="45"/>
      <c r="OTS1045" s="45"/>
      <c r="OTT1045" s="45"/>
      <c r="OTU1045" s="45"/>
      <c r="OTV1045" s="45"/>
      <c r="OTW1045" s="45"/>
      <c r="OTX1045" s="45"/>
      <c r="OTY1045" s="45"/>
      <c r="OTZ1045" s="45"/>
      <c r="OUA1045" s="45"/>
      <c r="OUB1045" s="45"/>
      <c r="OUC1045" s="45"/>
      <c r="OUD1045" s="45"/>
      <c r="OUE1045" s="45"/>
      <c r="OUF1045" s="45"/>
      <c r="OUG1045" s="45"/>
      <c r="OUH1045" s="45"/>
      <c r="OUI1045" s="45"/>
      <c r="OUJ1045" s="45"/>
      <c r="OUK1045" s="45"/>
      <c r="OUL1045" s="45"/>
      <c r="OUM1045" s="45"/>
      <c r="OUN1045" s="45"/>
      <c r="OUO1045" s="45"/>
      <c r="OUP1045" s="45"/>
      <c r="OUQ1045" s="45"/>
      <c r="OUR1045" s="45"/>
      <c r="OUS1045" s="45"/>
      <c r="OUT1045" s="45"/>
      <c r="OUU1045" s="45"/>
      <c r="OUV1045" s="45"/>
      <c r="OUW1045" s="45"/>
      <c r="OUX1045" s="45"/>
      <c r="OUY1045" s="45"/>
      <c r="OUZ1045" s="45"/>
      <c r="OVA1045" s="45"/>
      <c r="OVB1045" s="45"/>
      <c r="OVC1045" s="45"/>
      <c r="OVD1045" s="45"/>
      <c r="OVE1045" s="45"/>
      <c r="OVF1045" s="45"/>
      <c r="OVG1045" s="45"/>
      <c r="OVH1045" s="45"/>
      <c r="OVI1045" s="45"/>
      <c r="OVJ1045" s="45"/>
      <c r="OVK1045" s="45"/>
      <c r="OVL1045" s="45"/>
      <c r="OVM1045" s="45"/>
      <c r="OVN1045" s="45"/>
      <c r="OVO1045" s="45"/>
      <c r="OVP1045" s="45"/>
      <c r="OVQ1045" s="45"/>
      <c r="OVR1045" s="45"/>
      <c r="OVS1045" s="45"/>
      <c r="OVT1045" s="45"/>
      <c r="OVU1045" s="45"/>
      <c r="OVV1045" s="45"/>
      <c r="OVW1045" s="45"/>
      <c r="OVX1045" s="45"/>
      <c r="OVY1045" s="45"/>
      <c r="OVZ1045" s="45"/>
      <c r="OWA1045" s="45"/>
      <c r="OWB1045" s="45"/>
      <c r="OWC1045" s="45"/>
      <c r="OWD1045" s="45"/>
      <c r="OWE1045" s="45"/>
      <c r="OWF1045" s="45"/>
      <c r="OWG1045" s="45"/>
      <c r="OWH1045" s="45"/>
      <c r="OWI1045" s="45"/>
      <c r="OWJ1045" s="45"/>
      <c r="OWK1045" s="45"/>
      <c r="OWL1045" s="45"/>
      <c r="OWM1045" s="45"/>
      <c r="OWN1045" s="45"/>
      <c r="OWO1045" s="45"/>
      <c r="OWP1045" s="45"/>
      <c r="OWQ1045" s="45"/>
      <c r="OWR1045" s="45"/>
      <c r="OWS1045" s="45"/>
      <c r="OWT1045" s="45"/>
      <c r="OWU1045" s="45"/>
      <c r="OWV1045" s="45"/>
      <c r="OWW1045" s="45"/>
      <c r="OWX1045" s="45"/>
      <c r="OWY1045" s="45"/>
      <c r="OWZ1045" s="45"/>
      <c r="OXA1045" s="45"/>
      <c r="OXB1045" s="45"/>
      <c r="OXC1045" s="45"/>
      <c r="OXD1045" s="45"/>
      <c r="OXE1045" s="45"/>
      <c r="OXF1045" s="45"/>
      <c r="OXG1045" s="45"/>
      <c r="OXH1045" s="45"/>
      <c r="OXI1045" s="45"/>
      <c r="OXJ1045" s="45"/>
      <c r="OXK1045" s="45"/>
      <c r="OXL1045" s="45"/>
      <c r="OXM1045" s="45"/>
      <c r="OXN1045" s="45"/>
      <c r="OXO1045" s="45"/>
      <c r="OXP1045" s="45"/>
      <c r="OXQ1045" s="45"/>
      <c r="OXR1045" s="45"/>
      <c r="OXS1045" s="45"/>
      <c r="OXT1045" s="45"/>
      <c r="OXU1045" s="45"/>
      <c r="OXV1045" s="45"/>
      <c r="OXW1045" s="45"/>
      <c r="OXX1045" s="45"/>
      <c r="OXY1045" s="45"/>
      <c r="OXZ1045" s="45"/>
      <c r="OYA1045" s="45"/>
      <c r="OYB1045" s="45"/>
      <c r="OYC1045" s="45"/>
      <c r="OYD1045" s="45"/>
      <c r="OYE1045" s="45"/>
      <c r="OYF1045" s="45"/>
      <c r="OYG1045" s="45"/>
      <c r="OYH1045" s="45"/>
      <c r="OYI1045" s="45"/>
      <c r="OYJ1045" s="45"/>
      <c r="OYK1045" s="45"/>
      <c r="OYL1045" s="45"/>
      <c r="OYM1045" s="45"/>
      <c r="OYN1045" s="45"/>
      <c r="OYO1045" s="45"/>
      <c r="OYP1045" s="45"/>
      <c r="OYQ1045" s="45"/>
      <c r="OYR1045" s="45"/>
      <c r="OYS1045" s="45"/>
      <c r="OYT1045" s="45"/>
      <c r="OYU1045" s="45"/>
      <c r="OYV1045" s="45"/>
      <c r="OYW1045" s="45"/>
      <c r="OYX1045" s="45"/>
      <c r="OYY1045" s="45"/>
      <c r="OYZ1045" s="45"/>
      <c r="OZA1045" s="45"/>
      <c r="OZB1045" s="45"/>
      <c r="OZC1045" s="45"/>
      <c r="OZD1045" s="45"/>
      <c r="OZE1045" s="45"/>
      <c r="OZF1045" s="45"/>
      <c r="OZG1045" s="45"/>
      <c r="OZH1045" s="45"/>
      <c r="OZI1045" s="45"/>
      <c r="OZJ1045" s="45"/>
      <c r="OZK1045" s="45"/>
      <c r="OZL1045" s="45"/>
      <c r="OZM1045" s="45"/>
      <c r="OZN1045" s="45"/>
      <c r="OZO1045" s="45"/>
      <c r="OZP1045" s="45"/>
      <c r="OZQ1045" s="45"/>
      <c r="OZR1045" s="45"/>
      <c r="OZS1045" s="45"/>
      <c r="OZT1045" s="45"/>
      <c r="OZU1045" s="45"/>
      <c r="OZV1045" s="45"/>
      <c r="OZW1045" s="45"/>
      <c r="OZX1045" s="45"/>
      <c r="OZY1045" s="45"/>
      <c r="OZZ1045" s="45"/>
      <c r="PAA1045" s="45"/>
      <c r="PAB1045" s="45"/>
      <c r="PAC1045" s="45"/>
      <c r="PAD1045" s="45"/>
      <c r="PAE1045" s="45"/>
      <c r="PAF1045" s="45"/>
      <c r="PAG1045" s="45"/>
      <c r="PAH1045" s="45"/>
      <c r="PAI1045" s="45"/>
      <c r="PAJ1045" s="45"/>
      <c r="PAK1045" s="45"/>
      <c r="PAL1045" s="45"/>
      <c r="PAM1045" s="45"/>
      <c r="PAN1045" s="45"/>
      <c r="PAO1045" s="45"/>
      <c r="PAP1045" s="45"/>
      <c r="PAQ1045" s="45"/>
      <c r="PAR1045" s="45"/>
      <c r="PAS1045" s="45"/>
      <c r="PAT1045" s="45"/>
      <c r="PAU1045" s="45"/>
      <c r="PAV1045" s="45"/>
      <c r="PAW1045" s="45"/>
      <c r="PAX1045" s="45"/>
      <c r="PAY1045" s="45"/>
      <c r="PAZ1045" s="45"/>
      <c r="PBA1045" s="45"/>
      <c r="PBB1045" s="45"/>
      <c r="PBC1045" s="45"/>
      <c r="PBD1045" s="45"/>
      <c r="PBE1045" s="45"/>
      <c r="PBF1045" s="45"/>
      <c r="PBG1045" s="45"/>
      <c r="PBH1045" s="45"/>
      <c r="PBI1045" s="45"/>
      <c r="PBJ1045" s="45"/>
      <c r="PBK1045" s="45"/>
      <c r="PBL1045" s="45"/>
      <c r="PBM1045" s="45"/>
      <c r="PBN1045" s="45"/>
      <c r="PBO1045" s="45"/>
      <c r="PBP1045" s="45"/>
      <c r="PBQ1045" s="45"/>
      <c r="PBR1045" s="45"/>
      <c r="PBS1045" s="45"/>
      <c r="PBT1045" s="45"/>
      <c r="PBU1045" s="45"/>
      <c r="PBV1045" s="45"/>
      <c r="PBW1045" s="45"/>
      <c r="PBX1045" s="45"/>
      <c r="PBY1045" s="45"/>
      <c r="PBZ1045" s="45"/>
      <c r="PCA1045" s="45"/>
      <c r="PCB1045" s="45"/>
      <c r="PCC1045" s="45"/>
      <c r="PCD1045" s="45"/>
      <c r="PCE1045" s="45"/>
      <c r="PCF1045" s="45"/>
      <c r="PCG1045" s="45"/>
      <c r="PCH1045" s="45"/>
      <c r="PCI1045" s="45"/>
      <c r="PCJ1045" s="45"/>
      <c r="PCK1045" s="45"/>
      <c r="PCL1045" s="45"/>
      <c r="PCM1045" s="45"/>
      <c r="PCN1045" s="45"/>
      <c r="PCO1045" s="45"/>
      <c r="PCP1045" s="45"/>
      <c r="PCQ1045" s="45"/>
      <c r="PCR1045" s="45"/>
      <c r="PCS1045" s="45"/>
      <c r="PCT1045" s="45"/>
      <c r="PCU1045" s="45"/>
      <c r="PCV1045" s="45"/>
      <c r="PCW1045" s="45"/>
      <c r="PCX1045" s="45"/>
      <c r="PCY1045" s="45"/>
      <c r="PCZ1045" s="45"/>
      <c r="PDA1045" s="45"/>
      <c r="PDB1045" s="45"/>
      <c r="PDC1045" s="45"/>
      <c r="PDD1045" s="45"/>
      <c r="PDE1045" s="45"/>
      <c r="PDF1045" s="45"/>
      <c r="PDG1045" s="45"/>
      <c r="PDH1045" s="45"/>
      <c r="PDI1045" s="45"/>
      <c r="PDJ1045" s="45"/>
      <c r="PDK1045" s="45"/>
      <c r="PDL1045" s="45"/>
      <c r="PDM1045" s="45"/>
      <c r="PDN1045" s="45"/>
      <c r="PDO1045" s="45"/>
      <c r="PDP1045" s="45"/>
      <c r="PDQ1045" s="45"/>
      <c r="PDR1045" s="45"/>
      <c r="PDS1045" s="45"/>
      <c r="PDT1045" s="45"/>
      <c r="PDU1045" s="45"/>
      <c r="PDV1045" s="45"/>
      <c r="PDW1045" s="45"/>
      <c r="PDX1045" s="45"/>
      <c r="PDY1045" s="45"/>
      <c r="PDZ1045" s="45"/>
      <c r="PEA1045" s="45"/>
      <c r="PEB1045" s="45"/>
      <c r="PEC1045" s="45"/>
      <c r="PED1045" s="45"/>
      <c r="PEE1045" s="45"/>
      <c r="PEF1045" s="45"/>
      <c r="PEG1045" s="45"/>
      <c r="PEH1045" s="45"/>
      <c r="PEI1045" s="45"/>
      <c r="PEJ1045" s="45"/>
      <c r="PEK1045" s="45"/>
      <c r="PEL1045" s="45"/>
      <c r="PEM1045" s="45"/>
      <c r="PEN1045" s="45"/>
      <c r="PEO1045" s="45"/>
      <c r="PEP1045" s="45"/>
      <c r="PEQ1045" s="45"/>
      <c r="PER1045" s="45"/>
      <c r="PES1045" s="45"/>
      <c r="PET1045" s="45"/>
      <c r="PEU1045" s="45"/>
      <c r="PEV1045" s="45"/>
      <c r="PEW1045" s="45"/>
      <c r="PEX1045" s="45"/>
      <c r="PEY1045" s="45"/>
      <c r="PEZ1045" s="45"/>
      <c r="PFA1045" s="45"/>
      <c r="PFB1045" s="45"/>
      <c r="PFC1045" s="45"/>
      <c r="PFD1045" s="45"/>
      <c r="PFE1045" s="45"/>
      <c r="PFF1045" s="45"/>
      <c r="PFG1045" s="45"/>
      <c r="PFH1045" s="45"/>
      <c r="PFI1045" s="45"/>
      <c r="PFJ1045" s="45"/>
      <c r="PFK1045" s="45"/>
      <c r="PFL1045" s="45"/>
      <c r="PFM1045" s="45"/>
      <c r="PFN1045" s="45"/>
      <c r="PFO1045" s="45"/>
      <c r="PFP1045" s="45"/>
      <c r="PFQ1045" s="45"/>
      <c r="PFR1045" s="45"/>
      <c r="PFS1045" s="45"/>
      <c r="PFT1045" s="45"/>
      <c r="PFU1045" s="45"/>
      <c r="PFV1045" s="45"/>
      <c r="PFW1045" s="45"/>
      <c r="PFX1045" s="45"/>
      <c r="PFY1045" s="45"/>
      <c r="PFZ1045" s="45"/>
      <c r="PGA1045" s="45"/>
      <c r="PGB1045" s="45"/>
      <c r="PGC1045" s="45"/>
      <c r="PGD1045" s="45"/>
      <c r="PGE1045" s="45"/>
      <c r="PGF1045" s="45"/>
      <c r="PGG1045" s="45"/>
      <c r="PGH1045" s="45"/>
      <c r="PGI1045" s="45"/>
      <c r="PGJ1045" s="45"/>
      <c r="PGK1045" s="45"/>
      <c r="PGL1045" s="45"/>
      <c r="PGM1045" s="45"/>
      <c r="PGN1045" s="45"/>
      <c r="PGO1045" s="45"/>
      <c r="PGP1045" s="45"/>
      <c r="PGQ1045" s="45"/>
      <c r="PGR1045" s="45"/>
      <c r="PGS1045" s="45"/>
      <c r="PGT1045" s="45"/>
      <c r="PGU1045" s="45"/>
      <c r="PGV1045" s="45"/>
      <c r="PGW1045" s="45"/>
      <c r="PGX1045" s="45"/>
      <c r="PGY1045" s="45"/>
      <c r="PGZ1045" s="45"/>
      <c r="PHA1045" s="45"/>
      <c r="PHB1045" s="45"/>
      <c r="PHC1045" s="45"/>
      <c r="PHD1045" s="45"/>
      <c r="PHE1045" s="45"/>
      <c r="PHF1045" s="45"/>
      <c r="PHG1045" s="45"/>
      <c r="PHH1045" s="45"/>
      <c r="PHI1045" s="45"/>
      <c r="PHJ1045" s="45"/>
      <c r="PHK1045" s="45"/>
      <c r="PHL1045" s="45"/>
      <c r="PHM1045" s="45"/>
      <c r="PHN1045" s="45"/>
      <c r="PHO1045" s="45"/>
      <c r="PHP1045" s="45"/>
      <c r="PHQ1045" s="45"/>
      <c r="PHR1045" s="45"/>
      <c r="PHS1045" s="45"/>
      <c r="PHT1045" s="45"/>
      <c r="PHU1045" s="45"/>
      <c r="PHV1045" s="45"/>
      <c r="PHW1045" s="45"/>
      <c r="PHX1045" s="45"/>
      <c r="PHY1045" s="45"/>
      <c r="PHZ1045" s="45"/>
      <c r="PIA1045" s="45"/>
      <c r="PIB1045" s="45"/>
      <c r="PIC1045" s="45"/>
      <c r="PID1045" s="45"/>
      <c r="PIE1045" s="45"/>
      <c r="PIF1045" s="45"/>
      <c r="PIG1045" s="45"/>
      <c r="PIH1045" s="45"/>
      <c r="PII1045" s="45"/>
      <c r="PIJ1045" s="45"/>
      <c r="PIK1045" s="45"/>
      <c r="PIL1045" s="45"/>
      <c r="PIM1045" s="45"/>
      <c r="PIN1045" s="45"/>
      <c r="PIO1045" s="45"/>
      <c r="PIP1045" s="45"/>
      <c r="PIQ1045" s="45"/>
      <c r="PIR1045" s="45"/>
      <c r="PIS1045" s="45"/>
      <c r="PIT1045" s="45"/>
      <c r="PIU1045" s="45"/>
      <c r="PIV1045" s="45"/>
      <c r="PIW1045" s="45"/>
      <c r="PIX1045" s="45"/>
      <c r="PIY1045" s="45"/>
      <c r="PIZ1045" s="45"/>
      <c r="PJA1045" s="45"/>
      <c r="PJB1045" s="45"/>
      <c r="PJC1045" s="45"/>
      <c r="PJD1045" s="45"/>
      <c r="PJE1045" s="45"/>
      <c r="PJF1045" s="45"/>
      <c r="PJG1045" s="45"/>
      <c r="PJH1045" s="45"/>
      <c r="PJI1045" s="45"/>
      <c r="PJJ1045" s="45"/>
      <c r="PJK1045" s="45"/>
      <c r="PJL1045" s="45"/>
      <c r="PJM1045" s="45"/>
      <c r="PJN1045" s="45"/>
      <c r="PJO1045" s="45"/>
      <c r="PJP1045" s="45"/>
      <c r="PJQ1045" s="45"/>
      <c r="PJR1045" s="45"/>
      <c r="PJS1045" s="45"/>
      <c r="PJT1045" s="45"/>
      <c r="PJU1045" s="45"/>
      <c r="PJV1045" s="45"/>
      <c r="PJW1045" s="45"/>
      <c r="PJX1045" s="45"/>
      <c r="PJY1045" s="45"/>
      <c r="PJZ1045" s="45"/>
      <c r="PKA1045" s="45"/>
      <c r="PKB1045" s="45"/>
      <c r="PKC1045" s="45"/>
      <c r="PKD1045" s="45"/>
      <c r="PKE1045" s="45"/>
      <c r="PKF1045" s="45"/>
      <c r="PKG1045" s="45"/>
      <c r="PKH1045" s="45"/>
      <c r="PKI1045" s="45"/>
      <c r="PKJ1045" s="45"/>
      <c r="PKK1045" s="45"/>
      <c r="PKL1045" s="45"/>
      <c r="PKM1045" s="45"/>
      <c r="PKN1045" s="45"/>
      <c r="PKO1045" s="45"/>
      <c r="PKP1045" s="45"/>
      <c r="PKQ1045" s="45"/>
      <c r="PKR1045" s="45"/>
      <c r="PKS1045" s="45"/>
      <c r="PKT1045" s="45"/>
      <c r="PKU1045" s="45"/>
      <c r="PKV1045" s="45"/>
      <c r="PKW1045" s="45"/>
      <c r="PKX1045" s="45"/>
      <c r="PKY1045" s="45"/>
      <c r="PKZ1045" s="45"/>
      <c r="PLA1045" s="45"/>
      <c r="PLB1045" s="45"/>
      <c r="PLC1045" s="45"/>
      <c r="PLD1045" s="45"/>
      <c r="PLE1045" s="45"/>
      <c r="PLF1045" s="45"/>
      <c r="PLG1045" s="45"/>
      <c r="PLH1045" s="45"/>
      <c r="PLI1045" s="45"/>
      <c r="PLJ1045" s="45"/>
      <c r="PLK1045" s="45"/>
      <c r="PLL1045" s="45"/>
      <c r="PLM1045" s="45"/>
      <c r="PLN1045" s="45"/>
      <c r="PLO1045" s="45"/>
      <c r="PLP1045" s="45"/>
      <c r="PLQ1045" s="45"/>
      <c r="PLR1045" s="45"/>
      <c r="PLS1045" s="45"/>
      <c r="PLT1045" s="45"/>
      <c r="PLU1045" s="45"/>
      <c r="PLV1045" s="45"/>
      <c r="PLW1045" s="45"/>
      <c r="PLX1045" s="45"/>
      <c r="PLY1045" s="45"/>
      <c r="PLZ1045" s="45"/>
      <c r="PMA1045" s="45"/>
      <c r="PMB1045" s="45"/>
      <c r="PMC1045" s="45"/>
      <c r="PMD1045" s="45"/>
      <c r="PME1045" s="45"/>
      <c r="PMF1045" s="45"/>
      <c r="PMG1045" s="45"/>
      <c r="PMH1045" s="45"/>
      <c r="PMI1045" s="45"/>
      <c r="PMJ1045" s="45"/>
      <c r="PMK1045" s="45"/>
      <c r="PML1045" s="45"/>
      <c r="PMM1045" s="45"/>
      <c r="PMN1045" s="45"/>
      <c r="PMO1045" s="45"/>
      <c r="PMP1045" s="45"/>
      <c r="PMQ1045" s="45"/>
      <c r="PMR1045" s="45"/>
      <c r="PMS1045" s="45"/>
      <c r="PMT1045" s="45"/>
      <c r="PMU1045" s="45"/>
      <c r="PMV1045" s="45"/>
      <c r="PMW1045" s="45"/>
      <c r="PMX1045" s="45"/>
      <c r="PMY1045" s="45"/>
      <c r="PMZ1045" s="45"/>
      <c r="PNA1045" s="45"/>
      <c r="PNB1045" s="45"/>
      <c r="PNC1045" s="45"/>
      <c r="PND1045" s="45"/>
      <c r="PNE1045" s="45"/>
      <c r="PNF1045" s="45"/>
      <c r="PNG1045" s="45"/>
      <c r="PNH1045" s="45"/>
      <c r="PNI1045" s="45"/>
      <c r="PNJ1045" s="45"/>
      <c r="PNK1045" s="45"/>
      <c r="PNL1045" s="45"/>
      <c r="PNM1045" s="45"/>
      <c r="PNN1045" s="45"/>
      <c r="PNO1045" s="45"/>
      <c r="PNP1045" s="45"/>
      <c r="PNQ1045" s="45"/>
      <c r="PNR1045" s="45"/>
      <c r="PNS1045" s="45"/>
      <c r="PNT1045" s="45"/>
      <c r="PNU1045" s="45"/>
      <c r="PNV1045" s="45"/>
      <c r="PNW1045" s="45"/>
      <c r="PNX1045" s="45"/>
      <c r="PNY1045" s="45"/>
      <c r="PNZ1045" s="45"/>
      <c r="POA1045" s="45"/>
      <c r="POB1045" s="45"/>
      <c r="POC1045" s="45"/>
      <c r="POD1045" s="45"/>
      <c r="POE1045" s="45"/>
      <c r="POF1045" s="45"/>
      <c r="POG1045" s="45"/>
      <c r="POH1045" s="45"/>
      <c r="POI1045" s="45"/>
      <c r="POJ1045" s="45"/>
      <c r="POK1045" s="45"/>
      <c r="POL1045" s="45"/>
      <c r="POM1045" s="45"/>
      <c r="PON1045" s="45"/>
      <c r="POO1045" s="45"/>
      <c r="POP1045" s="45"/>
      <c r="POQ1045" s="45"/>
      <c r="POR1045" s="45"/>
      <c r="POS1045" s="45"/>
      <c r="POT1045" s="45"/>
      <c r="POU1045" s="45"/>
      <c r="POV1045" s="45"/>
      <c r="POW1045" s="45"/>
      <c r="POX1045" s="45"/>
      <c r="POY1045" s="45"/>
      <c r="POZ1045" s="45"/>
      <c r="PPA1045" s="45"/>
      <c r="PPB1045" s="45"/>
      <c r="PPC1045" s="45"/>
      <c r="PPD1045" s="45"/>
      <c r="PPE1045" s="45"/>
      <c r="PPF1045" s="45"/>
      <c r="PPG1045" s="45"/>
      <c r="PPH1045" s="45"/>
      <c r="PPI1045" s="45"/>
      <c r="PPJ1045" s="45"/>
      <c r="PPK1045" s="45"/>
      <c r="PPL1045" s="45"/>
      <c r="PPM1045" s="45"/>
      <c r="PPN1045" s="45"/>
      <c r="PPO1045" s="45"/>
      <c r="PPP1045" s="45"/>
      <c r="PPQ1045" s="45"/>
      <c r="PPR1045" s="45"/>
      <c r="PPS1045" s="45"/>
      <c r="PPT1045" s="45"/>
      <c r="PPU1045" s="45"/>
      <c r="PPV1045" s="45"/>
      <c r="PPW1045" s="45"/>
      <c r="PPX1045" s="45"/>
      <c r="PPY1045" s="45"/>
      <c r="PPZ1045" s="45"/>
      <c r="PQA1045" s="45"/>
      <c r="PQB1045" s="45"/>
      <c r="PQC1045" s="45"/>
      <c r="PQD1045" s="45"/>
      <c r="PQE1045" s="45"/>
      <c r="PQF1045" s="45"/>
      <c r="PQG1045" s="45"/>
      <c r="PQH1045" s="45"/>
      <c r="PQI1045" s="45"/>
      <c r="PQJ1045" s="45"/>
      <c r="PQK1045" s="45"/>
      <c r="PQL1045" s="45"/>
      <c r="PQM1045" s="45"/>
      <c r="PQN1045" s="45"/>
      <c r="PQO1045" s="45"/>
      <c r="PQP1045" s="45"/>
      <c r="PQQ1045" s="45"/>
      <c r="PQR1045" s="45"/>
      <c r="PQS1045" s="45"/>
      <c r="PQT1045" s="45"/>
      <c r="PQU1045" s="45"/>
      <c r="PQV1045" s="45"/>
      <c r="PQW1045" s="45"/>
      <c r="PQX1045" s="45"/>
      <c r="PQY1045" s="45"/>
      <c r="PQZ1045" s="45"/>
      <c r="PRA1045" s="45"/>
      <c r="PRB1045" s="45"/>
      <c r="PRC1045" s="45"/>
      <c r="PRD1045" s="45"/>
      <c r="PRE1045" s="45"/>
      <c r="PRF1045" s="45"/>
      <c r="PRG1045" s="45"/>
      <c r="PRH1045" s="45"/>
      <c r="PRI1045" s="45"/>
      <c r="PRJ1045" s="45"/>
      <c r="PRK1045" s="45"/>
      <c r="PRL1045" s="45"/>
      <c r="PRM1045" s="45"/>
      <c r="PRN1045" s="45"/>
      <c r="PRO1045" s="45"/>
      <c r="PRP1045" s="45"/>
      <c r="PRQ1045" s="45"/>
      <c r="PRR1045" s="45"/>
      <c r="PRS1045" s="45"/>
      <c r="PRT1045" s="45"/>
      <c r="PRU1045" s="45"/>
      <c r="PRV1045" s="45"/>
      <c r="PRW1045" s="45"/>
      <c r="PRX1045" s="45"/>
      <c r="PRY1045" s="45"/>
      <c r="PRZ1045" s="45"/>
      <c r="PSA1045" s="45"/>
      <c r="PSB1045" s="45"/>
      <c r="PSC1045" s="45"/>
      <c r="PSD1045" s="45"/>
      <c r="PSE1045" s="45"/>
      <c r="PSF1045" s="45"/>
      <c r="PSG1045" s="45"/>
      <c r="PSH1045" s="45"/>
      <c r="PSI1045" s="45"/>
      <c r="PSJ1045" s="45"/>
      <c r="PSK1045" s="45"/>
      <c r="PSL1045" s="45"/>
      <c r="PSM1045" s="45"/>
      <c r="PSN1045" s="45"/>
      <c r="PSO1045" s="45"/>
      <c r="PSP1045" s="45"/>
      <c r="PSQ1045" s="45"/>
      <c r="PSR1045" s="45"/>
      <c r="PSS1045" s="45"/>
      <c r="PST1045" s="45"/>
      <c r="PSU1045" s="45"/>
      <c r="PSV1045" s="45"/>
      <c r="PSW1045" s="45"/>
      <c r="PSX1045" s="45"/>
      <c r="PSY1045" s="45"/>
      <c r="PSZ1045" s="45"/>
      <c r="PTA1045" s="45"/>
      <c r="PTB1045" s="45"/>
      <c r="PTC1045" s="45"/>
      <c r="PTD1045" s="45"/>
      <c r="PTE1045" s="45"/>
      <c r="PTF1045" s="45"/>
      <c r="PTG1045" s="45"/>
      <c r="PTH1045" s="45"/>
      <c r="PTI1045" s="45"/>
      <c r="PTJ1045" s="45"/>
      <c r="PTK1045" s="45"/>
      <c r="PTL1045" s="45"/>
      <c r="PTM1045" s="45"/>
      <c r="PTN1045" s="45"/>
      <c r="PTO1045" s="45"/>
      <c r="PTP1045" s="45"/>
      <c r="PTQ1045" s="45"/>
      <c r="PTR1045" s="45"/>
      <c r="PTS1045" s="45"/>
      <c r="PTT1045" s="45"/>
      <c r="PTU1045" s="45"/>
      <c r="PTV1045" s="45"/>
      <c r="PTW1045" s="45"/>
      <c r="PTX1045" s="45"/>
      <c r="PTY1045" s="45"/>
      <c r="PTZ1045" s="45"/>
      <c r="PUA1045" s="45"/>
      <c r="PUB1045" s="45"/>
      <c r="PUC1045" s="45"/>
      <c r="PUD1045" s="45"/>
      <c r="PUE1045" s="45"/>
      <c r="PUF1045" s="45"/>
      <c r="PUG1045" s="45"/>
      <c r="PUH1045" s="45"/>
      <c r="PUI1045" s="45"/>
      <c r="PUJ1045" s="45"/>
      <c r="PUK1045" s="45"/>
      <c r="PUL1045" s="45"/>
      <c r="PUM1045" s="45"/>
      <c r="PUN1045" s="45"/>
      <c r="PUO1045" s="45"/>
      <c r="PUP1045" s="45"/>
      <c r="PUQ1045" s="45"/>
      <c r="PUR1045" s="45"/>
      <c r="PUS1045" s="45"/>
      <c r="PUT1045" s="45"/>
      <c r="PUU1045" s="45"/>
      <c r="PUV1045" s="45"/>
      <c r="PUW1045" s="45"/>
      <c r="PUX1045" s="45"/>
      <c r="PUY1045" s="45"/>
      <c r="PUZ1045" s="45"/>
      <c r="PVA1045" s="45"/>
      <c r="PVB1045" s="45"/>
      <c r="PVC1045" s="45"/>
      <c r="PVD1045" s="45"/>
      <c r="PVE1045" s="45"/>
      <c r="PVF1045" s="45"/>
      <c r="PVG1045" s="45"/>
      <c r="PVH1045" s="45"/>
      <c r="PVI1045" s="45"/>
      <c r="PVJ1045" s="45"/>
      <c r="PVK1045" s="45"/>
      <c r="PVL1045" s="45"/>
      <c r="PVM1045" s="45"/>
      <c r="PVN1045" s="45"/>
      <c r="PVO1045" s="45"/>
      <c r="PVP1045" s="45"/>
      <c r="PVQ1045" s="45"/>
      <c r="PVR1045" s="45"/>
      <c r="PVS1045" s="45"/>
      <c r="PVT1045" s="45"/>
      <c r="PVU1045" s="45"/>
      <c r="PVV1045" s="45"/>
      <c r="PVW1045" s="45"/>
      <c r="PVX1045" s="45"/>
      <c r="PVY1045" s="45"/>
      <c r="PVZ1045" s="45"/>
      <c r="PWA1045" s="45"/>
      <c r="PWB1045" s="45"/>
      <c r="PWC1045" s="45"/>
      <c r="PWD1045" s="45"/>
      <c r="PWE1045" s="45"/>
      <c r="PWF1045" s="45"/>
      <c r="PWG1045" s="45"/>
      <c r="PWH1045" s="45"/>
      <c r="PWI1045" s="45"/>
      <c r="PWJ1045" s="45"/>
      <c r="PWK1045" s="45"/>
      <c r="PWL1045" s="45"/>
      <c r="PWM1045" s="45"/>
      <c r="PWN1045" s="45"/>
      <c r="PWO1045" s="45"/>
      <c r="PWP1045" s="45"/>
      <c r="PWQ1045" s="45"/>
      <c r="PWR1045" s="45"/>
      <c r="PWS1045" s="45"/>
      <c r="PWT1045" s="45"/>
      <c r="PWU1045" s="45"/>
      <c r="PWV1045" s="45"/>
      <c r="PWW1045" s="45"/>
      <c r="PWX1045" s="45"/>
      <c r="PWY1045" s="45"/>
      <c r="PWZ1045" s="45"/>
      <c r="PXA1045" s="45"/>
      <c r="PXB1045" s="45"/>
      <c r="PXC1045" s="45"/>
      <c r="PXD1045" s="45"/>
      <c r="PXE1045" s="45"/>
      <c r="PXF1045" s="45"/>
      <c r="PXG1045" s="45"/>
      <c r="PXH1045" s="45"/>
      <c r="PXI1045" s="45"/>
      <c r="PXJ1045" s="45"/>
      <c r="PXK1045" s="45"/>
      <c r="PXL1045" s="45"/>
      <c r="PXM1045" s="45"/>
      <c r="PXN1045" s="45"/>
      <c r="PXO1045" s="45"/>
      <c r="PXP1045" s="45"/>
      <c r="PXQ1045" s="45"/>
      <c r="PXR1045" s="45"/>
      <c r="PXS1045" s="45"/>
      <c r="PXT1045" s="45"/>
      <c r="PXU1045" s="45"/>
      <c r="PXV1045" s="45"/>
      <c r="PXW1045" s="45"/>
      <c r="PXX1045" s="45"/>
      <c r="PXY1045" s="45"/>
      <c r="PXZ1045" s="45"/>
      <c r="PYA1045" s="45"/>
      <c r="PYB1045" s="45"/>
      <c r="PYC1045" s="45"/>
      <c r="PYD1045" s="45"/>
      <c r="PYE1045" s="45"/>
      <c r="PYF1045" s="45"/>
      <c r="PYG1045" s="45"/>
      <c r="PYH1045" s="45"/>
      <c r="PYI1045" s="45"/>
      <c r="PYJ1045" s="45"/>
      <c r="PYK1045" s="45"/>
      <c r="PYL1045" s="45"/>
      <c r="PYM1045" s="45"/>
      <c r="PYN1045" s="45"/>
      <c r="PYO1045" s="45"/>
      <c r="PYP1045" s="45"/>
      <c r="PYQ1045" s="45"/>
      <c r="PYR1045" s="45"/>
      <c r="PYS1045" s="45"/>
      <c r="PYT1045" s="45"/>
      <c r="PYU1045" s="45"/>
      <c r="PYV1045" s="45"/>
      <c r="PYW1045" s="45"/>
      <c r="PYX1045" s="45"/>
      <c r="PYY1045" s="45"/>
      <c r="PYZ1045" s="45"/>
      <c r="PZA1045" s="45"/>
      <c r="PZB1045" s="45"/>
      <c r="PZC1045" s="45"/>
      <c r="PZD1045" s="45"/>
      <c r="PZE1045" s="45"/>
      <c r="PZF1045" s="45"/>
      <c r="PZG1045" s="45"/>
      <c r="PZH1045" s="45"/>
      <c r="PZI1045" s="45"/>
      <c r="PZJ1045" s="45"/>
      <c r="PZK1045" s="45"/>
      <c r="PZL1045" s="45"/>
      <c r="PZM1045" s="45"/>
      <c r="PZN1045" s="45"/>
      <c r="PZO1045" s="45"/>
      <c r="PZP1045" s="45"/>
      <c r="PZQ1045" s="45"/>
      <c r="PZR1045" s="45"/>
      <c r="PZS1045" s="45"/>
      <c r="PZT1045" s="45"/>
      <c r="PZU1045" s="45"/>
      <c r="PZV1045" s="45"/>
      <c r="PZW1045" s="45"/>
      <c r="PZX1045" s="45"/>
      <c r="PZY1045" s="45"/>
      <c r="PZZ1045" s="45"/>
      <c r="QAA1045" s="45"/>
      <c r="QAB1045" s="45"/>
      <c r="QAC1045" s="45"/>
      <c r="QAD1045" s="45"/>
      <c r="QAE1045" s="45"/>
      <c r="QAF1045" s="45"/>
      <c r="QAG1045" s="45"/>
      <c r="QAH1045" s="45"/>
      <c r="QAI1045" s="45"/>
      <c r="QAJ1045" s="45"/>
      <c r="QAK1045" s="45"/>
      <c r="QAL1045" s="45"/>
      <c r="QAM1045" s="45"/>
      <c r="QAN1045" s="45"/>
      <c r="QAO1045" s="45"/>
      <c r="QAP1045" s="45"/>
      <c r="QAQ1045" s="45"/>
      <c r="QAR1045" s="45"/>
      <c r="QAS1045" s="45"/>
      <c r="QAT1045" s="45"/>
      <c r="QAU1045" s="45"/>
      <c r="QAV1045" s="45"/>
      <c r="QAW1045" s="45"/>
      <c r="QAX1045" s="45"/>
      <c r="QAY1045" s="45"/>
      <c r="QAZ1045" s="45"/>
      <c r="QBA1045" s="45"/>
      <c r="QBB1045" s="45"/>
      <c r="QBC1045" s="45"/>
      <c r="QBD1045" s="45"/>
      <c r="QBE1045" s="45"/>
      <c r="QBF1045" s="45"/>
      <c r="QBG1045" s="45"/>
      <c r="QBH1045" s="45"/>
      <c r="QBI1045" s="45"/>
      <c r="QBJ1045" s="45"/>
      <c r="QBK1045" s="45"/>
      <c r="QBL1045" s="45"/>
      <c r="QBM1045" s="45"/>
      <c r="QBN1045" s="45"/>
      <c r="QBO1045" s="45"/>
      <c r="QBP1045" s="45"/>
      <c r="QBQ1045" s="45"/>
      <c r="QBR1045" s="45"/>
      <c r="QBS1045" s="45"/>
      <c r="QBT1045" s="45"/>
      <c r="QBU1045" s="45"/>
      <c r="QBV1045" s="45"/>
      <c r="QBW1045" s="45"/>
      <c r="QBX1045" s="45"/>
      <c r="QBY1045" s="45"/>
      <c r="QBZ1045" s="45"/>
      <c r="QCA1045" s="45"/>
      <c r="QCB1045" s="45"/>
      <c r="QCC1045" s="45"/>
      <c r="QCD1045" s="45"/>
      <c r="QCE1045" s="45"/>
      <c r="QCF1045" s="45"/>
      <c r="QCG1045" s="45"/>
      <c r="QCH1045" s="45"/>
      <c r="QCI1045" s="45"/>
      <c r="QCJ1045" s="45"/>
      <c r="QCK1045" s="45"/>
      <c r="QCL1045" s="45"/>
      <c r="QCM1045" s="45"/>
      <c r="QCN1045" s="45"/>
      <c r="QCO1045" s="45"/>
      <c r="QCP1045" s="45"/>
      <c r="QCQ1045" s="45"/>
      <c r="QCR1045" s="45"/>
      <c r="QCS1045" s="45"/>
      <c r="QCT1045" s="45"/>
      <c r="QCU1045" s="45"/>
      <c r="QCV1045" s="45"/>
      <c r="QCW1045" s="45"/>
      <c r="QCX1045" s="45"/>
      <c r="QCY1045" s="45"/>
      <c r="QCZ1045" s="45"/>
      <c r="QDA1045" s="45"/>
      <c r="QDB1045" s="45"/>
      <c r="QDC1045" s="45"/>
      <c r="QDD1045" s="45"/>
      <c r="QDE1045" s="45"/>
      <c r="QDF1045" s="45"/>
      <c r="QDG1045" s="45"/>
      <c r="QDH1045" s="45"/>
      <c r="QDI1045" s="45"/>
      <c r="QDJ1045" s="45"/>
      <c r="QDK1045" s="45"/>
      <c r="QDL1045" s="45"/>
      <c r="QDM1045" s="45"/>
      <c r="QDN1045" s="45"/>
      <c r="QDO1045" s="45"/>
      <c r="QDP1045" s="45"/>
      <c r="QDQ1045" s="45"/>
      <c r="QDR1045" s="45"/>
      <c r="QDS1045" s="45"/>
      <c r="QDT1045" s="45"/>
      <c r="QDU1045" s="45"/>
      <c r="QDV1045" s="45"/>
      <c r="QDW1045" s="45"/>
      <c r="QDX1045" s="45"/>
      <c r="QDY1045" s="45"/>
      <c r="QDZ1045" s="45"/>
      <c r="QEA1045" s="45"/>
      <c r="QEB1045" s="45"/>
      <c r="QEC1045" s="45"/>
      <c r="QED1045" s="45"/>
      <c r="QEE1045" s="45"/>
      <c r="QEF1045" s="45"/>
      <c r="QEG1045" s="45"/>
      <c r="QEH1045" s="45"/>
      <c r="QEI1045" s="45"/>
      <c r="QEJ1045" s="45"/>
      <c r="QEK1045" s="45"/>
      <c r="QEL1045" s="45"/>
      <c r="QEM1045" s="45"/>
      <c r="QEN1045" s="45"/>
      <c r="QEO1045" s="45"/>
      <c r="QEP1045" s="45"/>
      <c r="QEQ1045" s="45"/>
      <c r="QER1045" s="45"/>
      <c r="QES1045" s="45"/>
      <c r="QET1045" s="45"/>
      <c r="QEU1045" s="45"/>
      <c r="QEV1045" s="45"/>
      <c r="QEW1045" s="45"/>
      <c r="QEX1045" s="45"/>
      <c r="QEY1045" s="45"/>
      <c r="QEZ1045" s="45"/>
      <c r="QFA1045" s="45"/>
      <c r="QFB1045" s="45"/>
      <c r="QFC1045" s="45"/>
      <c r="QFD1045" s="45"/>
      <c r="QFE1045" s="45"/>
      <c r="QFF1045" s="45"/>
      <c r="QFG1045" s="45"/>
      <c r="QFH1045" s="45"/>
      <c r="QFI1045" s="45"/>
      <c r="QFJ1045" s="45"/>
      <c r="QFK1045" s="45"/>
      <c r="QFL1045" s="45"/>
      <c r="QFM1045" s="45"/>
      <c r="QFN1045" s="45"/>
      <c r="QFO1045" s="45"/>
      <c r="QFP1045" s="45"/>
      <c r="QFQ1045" s="45"/>
      <c r="QFR1045" s="45"/>
      <c r="QFS1045" s="45"/>
      <c r="QFT1045" s="45"/>
      <c r="QFU1045" s="45"/>
      <c r="QFV1045" s="45"/>
      <c r="QFW1045" s="45"/>
      <c r="QFX1045" s="45"/>
      <c r="QFY1045" s="45"/>
      <c r="QFZ1045" s="45"/>
      <c r="QGA1045" s="45"/>
      <c r="QGB1045" s="45"/>
      <c r="QGC1045" s="45"/>
      <c r="QGD1045" s="45"/>
      <c r="QGE1045" s="45"/>
      <c r="QGF1045" s="45"/>
      <c r="QGG1045" s="45"/>
      <c r="QGH1045" s="45"/>
      <c r="QGI1045" s="45"/>
      <c r="QGJ1045" s="45"/>
      <c r="QGK1045" s="45"/>
      <c r="QGL1045" s="45"/>
      <c r="QGM1045" s="45"/>
      <c r="QGN1045" s="45"/>
      <c r="QGO1045" s="45"/>
      <c r="QGP1045" s="45"/>
      <c r="QGQ1045" s="45"/>
      <c r="QGR1045" s="45"/>
      <c r="QGS1045" s="45"/>
      <c r="QGT1045" s="45"/>
      <c r="QGU1045" s="45"/>
      <c r="QGV1045" s="45"/>
      <c r="QGW1045" s="45"/>
      <c r="QGX1045" s="45"/>
      <c r="QGY1045" s="45"/>
      <c r="QGZ1045" s="45"/>
      <c r="QHA1045" s="45"/>
      <c r="QHB1045" s="45"/>
      <c r="QHC1045" s="45"/>
      <c r="QHD1045" s="45"/>
      <c r="QHE1045" s="45"/>
      <c r="QHF1045" s="45"/>
      <c r="QHG1045" s="45"/>
      <c r="QHH1045" s="45"/>
      <c r="QHI1045" s="45"/>
      <c r="QHJ1045" s="45"/>
      <c r="QHK1045" s="45"/>
      <c r="QHL1045" s="45"/>
      <c r="QHM1045" s="45"/>
      <c r="QHN1045" s="45"/>
      <c r="QHO1045" s="45"/>
      <c r="QHP1045" s="45"/>
      <c r="QHQ1045" s="45"/>
      <c r="QHR1045" s="45"/>
      <c r="QHS1045" s="45"/>
      <c r="QHT1045" s="45"/>
      <c r="QHU1045" s="45"/>
      <c r="QHV1045" s="45"/>
      <c r="QHW1045" s="45"/>
      <c r="QHX1045" s="45"/>
      <c r="QHY1045" s="45"/>
      <c r="QHZ1045" s="45"/>
      <c r="QIA1045" s="45"/>
      <c r="QIB1045" s="45"/>
      <c r="QIC1045" s="45"/>
      <c r="QID1045" s="45"/>
      <c r="QIE1045" s="45"/>
      <c r="QIF1045" s="45"/>
      <c r="QIG1045" s="45"/>
      <c r="QIH1045" s="45"/>
      <c r="QII1045" s="45"/>
      <c r="QIJ1045" s="45"/>
      <c r="QIK1045" s="45"/>
      <c r="QIL1045" s="45"/>
      <c r="QIM1045" s="45"/>
      <c r="QIN1045" s="45"/>
      <c r="QIO1045" s="45"/>
      <c r="QIP1045" s="45"/>
      <c r="QIQ1045" s="45"/>
      <c r="QIR1045" s="45"/>
      <c r="QIS1045" s="45"/>
      <c r="QIT1045" s="45"/>
      <c r="QIU1045" s="45"/>
      <c r="QIV1045" s="45"/>
      <c r="QIW1045" s="45"/>
      <c r="QIX1045" s="45"/>
      <c r="QIY1045" s="45"/>
      <c r="QIZ1045" s="45"/>
      <c r="QJA1045" s="45"/>
      <c r="QJB1045" s="45"/>
      <c r="QJC1045" s="45"/>
      <c r="QJD1045" s="45"/>
      <c r="QJE1045" s="45"/>
      <c r="QJF1045" s="45"/>
      <c r="QJG1045" s="45"/>
      <c r="QJH1045" s="45"/>
      <c r="QJI1045" s="45"/>
      <c r="QJJ1045" s="45"/>
      <c r="QJK1045" s="45"/>
      <c r="QJL1045" s="45"/>
      <c r="QJM1045" s="45"/>
      <c r="QJN1045" s="45"/>
      <c r="QJO1045" s="45"/>
      <c r="QJP1045" s="45"/>
      <c r="QJQ1045" s="45"/>
      <c r="QJR1045" s="45"/>
      <c r="QJS1045" s="45"/>
      <c r="QJT1045" s="45"/>
      <c r="QJU1045" s="45"/>
      <c r="QJV1045" s="45"/>
      <c r="QJW1045" s="45"/>
      <c r="QJX1045" s="45"/>
      <c r="QJY1045" s="45"/>
      <c r="QJZ1045" s="45"/>
      <c r="QKA1045" s="45"/>
      <c r="QKB1045" s="45"/>
      <c r="QKC1045" s="45"/>
      <c r="QKD1045" s="45"/>
      <c r="QKE1045" s="45"/>
      <c r="QKF1045" s="45"/>
      <c r="QKG1045" s="45"/>
      <c r="QKH1045" s="45"/>
      <c r="QKI1045" s="45"/>
      <c r="QKJ1045" s="45"/>
      <c r="QKK1045" s="45"/>
      <c r="QKL1045" s="45"/>
      <c r="QKM1045" s="45"/>
      <c r="QKN1045" s="45"/>
      <c r="QKO1045" s="45"/>
      <c r="QKP1045" s="45"/>
      <c r="QKQ1045" s="45"/>
      <c r="QKR1045" s="45"/>
      <c r="QKS1045" s="45"/>
      <c r="QKT1045" s="45"/>
      <c r="QKU1045" s="45"/>
      <c r="QKV1045" s="45"/>
      <c r="QKW1045" s="45"/>
      <c r="QKX1045" s="45"/>
      <c r="QKY1045" s="45"/>
      <c r="QKZ1045" s="45"/>
      <c r="QLA1045" s="45"/>
      <c r="QLB1045" s="45"/>
      <c r="QLC1045" s="45"/>
      <c r="QLD1045" s="45"/>
      <c r="QLE1045" s="45"/>
      <c r="QLF1045" s="45"/>
      <c r="QLG1045" s="45"/>
      <c r="QLH1045" s="45"/>
      <c r="QLI1045" s="45"/>
      <c r="QLJ1045" s="45"/>
      <c r="QLK1045" s="45"/>
      <c r="QLL1045" s="45"/>
      <c r="QLM1045" s="45"/>
      <c r="QLN1045" s="45"/>
      <c r="QLO1045" s="45"/>
      <c r="QLP1045" s="45"/>
      <c r="QLQ1045" s="45"/>
      <c r="QLR1045" s="45"/>
      <c r="QLS1045" s="45"/>
      <c r="QLT1045" s="45"/>
      <c r="QLU1045" s="45"/>
      <c r="QLV1045" s="45"/>
      <c r="QLW1045" s="45"/>
      <c r="QLX1045" s="45"/>
      <c r="QLY1045" s="45"/>
      <c r="QLZ1045" s="45"/>
      <c r="QMA1045" s="45"/>
      <c r="QMB1045" s="45"/>
      <c r="QMC1045" s="45"/>
      <c r="QMD1045" s="45"/>
      <c r="QME1045" s="45"/>
      <c r="QMF1045" s="45"/>
      <c r="QMG1045" s="45"/>
      <c r="QMH1045" s="45"/>
      <c r="QMI1045" s="45"/>
      <c r="QMJ1045" s="45"/>
      <c r="QMK1045" s="45"/>
      <c r="QML1045" s="45"/>
      <c r="QMM1045" s="45"/>
      <c r="QMN1045" s="45"/>
      <c r="QMO1045" s="45"/>
      <c r="QMP1045" s="45"/>
      <c r="QMQ1045" s="45"/>
      <c r="QMR1045" s="45"/>
      <c r="QMS1045" s="45"/>
      <c r="QMT1045" s="45"/>
      <c r="QMU1045" s="45"/>
      <c r="QMV1045" s="45"/>
      <c r="QMW1045" s="45"/>
      <c r="QMX1045" s="45"/>
      <c r="QMY1045" s="45"/>
      <c r="QMZ1045" s="45"/>
      <c r="QNA1045" s="45"/>
      <c r="QNB1045" s="45"/>
      <c r="QNC1045" s="45"/>
      <c r="QND1045" s="45"/>
      <c r="QNE1045" s="45"/>
      <c r="QNF1045" s="45"/>
      <c r="QNG1045" s="45"/>
      <c r="QNH1045" s="45"/>
      <c r="QNI1045" s="45"/>
      <c r="QNJ1045" s="45"/>
      <c r="QNK1045" s="45"/>
      <c r="QNL1045" s="45"/>
      <c r="QNM1045" s="45"/>
      <c r="QNN1045" s="45"/>
      <c r="QNO1045" s="45"/>
      <c r="QNP1045" s="45"/>
      <c r="QNQ1045" s="45"/>
      <c r="QNR1045" s="45"/>
      <c r="QNS1045" s="45"/>
      <c r="QNT1045" s="45"/>
      <c r="QNU1045" s="45"/>
      <c r="QNV1045" s="45"/>
      <c r="QNW1045" s="45"/>
      <c r="QNX1045" s="45"/>
      <c r="QNY1045" s="45"/>
      <c r="QNZ1045" s="45"/>
      <c r="QOA1045" s="45"/>
      <c r="QOB1045" s="45"/>
      <c r="QOC1045" s="45"/>
      <c r="QOD1045" s="45"/>
      <c r="QOE1045" s="45"/>
      <c r="QOF1045" s="45"/>
      <c r="QOG1045" s="45"/>
      <c r="QOH1045" s="45"/>
      <c r="QOI1045" s="45"/>
      <c r="QOJ1045" s="45"/>
      <c r="QOK1045" s="45"/>
      <c r="QOL1045" s="45"/>
      <c r="QOM1045" s="45"/>
      <c r="QON1045" s="45"/>
      <c r="QOO1045" s="45"/>
      <c r="QOP1045" s="45"/>
      <c r="QOQ1045" s="45"/>
      <c r="QOR1045" s="45"/>
      <c r="QOS1045" s="45"/>
      <c r="QOT1045" s="45"/>
      <c r="QOU1045" s="45"/>
      <c r="QOV1045" s="45"/>
      <c r="QOW1045" s="45"/>
      <c r="QOX1045" s="45"/>
      <c r="QOY1045" s="45"/>
      <c r="QOZ1045" s="45"/>
      <c r="QPA1045" s="45"/>
      <c r="QPB1045" s="45"/>
      <c r="QPC1045" s="45"/>
      <c r="QPD1045" s="45"/>
      <c r="QPE1045" s="45"/>
      <c r="QPF1045" s="45"/>
      <c r="QPG1045" s="45"/>
      <c r="QPH1045" s="45"/>
      <c r="QPI1045" s="45"/>
      <c r="QPJ1045" s="45"/>
      <c r="QPK1045" s="45"/>
      <c r="QPL1045" s="45"/>
      <c r="QPM1045" s="45"/>
      <c r="QPN1045" s="45"/>
      <c r="QPO1045" s="45"/>
      <c r="QPP1045" s="45"/>
      <c r="QPQ1045" s="45"/>
      <c r="QPR1045" s="45"/>
      <c r="QPS1045" s="45"/>
      <c r="QPT1045" s="45"/>
      <c r="QPU1045" s="45"/>
      <c r="QPV1045" s="45"/>
      <c r="QPW1045" s="45"/>
      <c r="QPX1045" s="45"/>
      <c r="QPY1045" s="45"/>
      <c r="QPZ1045" s="45"/>
      <c r="QQA1045" s="45"/>
      <c r="QQB1045" s="45"/>
      <c r="QQC1045" s="45"/>
      <c r="QQD1045" s="45"/>
      <c r="QQE1045" s="45"/>
      <c r="QQF1045" s="45"/>
      <c r="QQG1045" s="45"/>
      <c r="QQH1045" s="45"/>
      <c r="QQI1045" s="45"/>
      <c r="QQJ1045" s="45"/>
      <c r="QQK1045" s="45"/>
      <c r="QQL1045" s="45"/>
      <c r="QQM1045" s="45"/>
      <c r="QQN1045" s="45"/>
      <c r="QQO1045" s="45"/>
      <c r="QQP1045" s="45"/>
      <c r="QQQ1045" s="45"/>
      <c r="QQR1045" s="45"/>
      <c r="QQS1045" s="45"/>
      <c r="QQT1045" s="45"/>
      <c r="QQU1045" s="45"/>
      <c r="QQV1045" s="45"/>
      <c r="QQW1045" s="45"/>
      <c r="QQX1045" s="45"/>
      <c r="QQY1045" s="45"/>
      <c r="QQZ1045" s="45"/>
      <c r="QRA1045" s="45"/>
      <c r="QRB1045" s="45"/>
      <c r="QRC1045" s="45"/>
      <c r="QRD1045" s="45"/>
      <c r="QRE1045" s="45"/>
      <c r="QRF1045" s="45"/>
      <c r="QRG1045" s="45"/>
      <c r="QRH1045" s="45"/>
      <c r="QRI1045" s="45"/>
      <c r="QRJ1045" s="45"/>
      <c r="QRK1045" s="45"/>
      <c r="QRL1045" s="45"/>
      <c r="QRM1045" s="45"/>
      <c r="QRN1045" s="45"/>
      <c r="QRO1045" s="45"/>
      <c r="QRP1045" s="45"/>
      <c r="QRQ1045" s="45"/>
      <c r="QRR1045" s="45"/>
      <c r="QRS1045" s="45"/>
      <c r="QRT1045" s="45"/>
      <c r="QRU1045" s="45"/>
      <c r="QRV1045" s="45"/>
      <c r="QRW1045" s="45"/>
      <c r="QRX1045" s="45"/>
      <c r="QRY1045" s="45"/>
      <c r="QRZ1045" s="45"/>
      <c r="QSA1045" s="45"/>
      <c r="QSB1045" s="45"/>
      <c r="QSC1045" s="45"/>
      <c r="QSD1045" s="45"/>
      <c r="QSE1045" s="45"/>
      <c r="QSF1045" s="45"/>
      <c r="QSG1045" s="45"/>
      <c r="QSH1045" s="45"/>
      <c r="QSI1045" s="45"/>
      <c r="QSJ1045" s="45"/>
      <c r="QSK1045" s="45"/>
      <c r="QSL1045" s="45"/>
      <c r="QSM1045" s="45"/>
      <c r="QSN1045" s="45"/>
      <c r="QSO1045" s="45"/>
      <c r="QSP1045" s="45"/>
      <c r="QSQ1045" s="45"/>
      <c r="QSR1045" s="45"/>
      <c r="QSS1045" s="45"/>
      <c r="QST1045" s="45"/>
      <c r="QSU1045" s="45"/>
      <c r="QSV1045" s="45"/>
      <c r="QSW1045" s="45"/>
      <c r="QSX1045" s="45"/>
      <c r="QSY1045" s="45"/>
      <c r="QSZ1045" s="45"/>
      <c r="QTA1045" s="45"/>
      <c r="QTB1045" s="45"/>
      <c r="QTC1045" s="45"/>
      <c r="QTD1045" s="45"/>
      <c r="QTE1045" s="45"/>
      <c r="QTF1045" s="45"/>
      <c r="QTG1045" s="45"/>
      <c r="QTH1045" s="45"/>
      <c r="QTI1045" s="45"/>
      <c r="QTJ1045" s="45"/>
      <c r="QTK1045" s="45"/>
      <c r="QTL1045" s="45"/>
      <c r="QTM1045" s="45"/>
      <c r="QTN1045" s="45"/>
      <c r="QTO1045" s="45"/>
      <c r="QTP1045" s="45"/>
      <c r="QTQ1045" s="45"/>
      <c r="QTR1045" s="45"/>
      <c r="QTS1045" s="45"/>
      <c r="QTT1045" s="45"/>
      <c r="QTU1045" s="45"/>
      <c r="QTV1045" s="45"/>
      <c r="QTW1045" s="45"/>
      <c r="QTX1045" s="45"/>
      <c r="QTY1045" s="45"/>
      <c r="QTZ1045" s="45"/>
      <c r="QUA1045" s="45"/>
      <c r="QUB1045" s="45"/>
      <c r="QUC1045" s="45"/>
      <c r="QUD1045" s="45"/>
      <c r="QUE1045" s="45"/>
      <c r="QUF1045" s="45"/>
      <c r="QUG1045" s="45"/>
      <c r="QUH1045" s="45"/>
      <c r="QUI1045" s="45"/>
      <c r="QUJ1045" s="45"/>
      <c r="QUK1045" s="45"/>
      <c r="QUL1045" s="45"/>
      <c r="QUM1045" s="45"/>
      <c r="QUN1045" s="45"/>
      <c r="QUO1045" s="45"/>
      <c r="QUP1045" s="45"/>
      <c r="QUQ1045" s="45"/>
      <c r="QUR1045" s="45"/>
      <c r="QUS1045" s="45"/>
      <c r="QUT1045" s="45"/>
      <c r="QUU1045" s="45"/>
      <c r="QUV1045" s="45"/>
      <c r="QUW1045" s="45"/>
      <c r="QUX1045" s="45"/>
      <c r="QUY1045" s="45"/>
      <c r="QUZ1045" s="45"/>
      <c r="QVA1045" s="45"/>
      <c r="QVB1045" s="45"/>
      <c r="QVC1045" s="45"/>
      <c r="QVD1045" s="45"/>
      <c r="QVE1045" s="45"/>
      <c r="QVF1045" s="45"/>
      <c r="QVG1045" s="45"/>
      <c r="QVH1045" s="45"/>
      <c r="QVI1045" s="45"/>
      <c r="QVJ1045" s="45"/>
      <c r="QVK1045" s="45"/>
      <c r="QVL1045" s="45"/>
      <c r="QVM1045" s="45"/>
      <c r="QVN1045" s="45"/>
      <c r="QVO1045" s="45"/>
      <c r="QVP1045" s="45"/>
      <c r="QVQ1045" s="45"/>
      <c r="QVR1045" s="45"/>
      <c r="QVS1045" s="45"/>
      <c r="QVT1045" s="45"/>
      <c r="QVU1045" s="45"/>
      <c r="QVV1045" s="45"/>
      <c r="QVW1045" s="45"/>
      <c r="QVX1045" s="45"/>
      <c r="QVY1045" s="45"/>
      <c r="QVZ1045" s="45"/>
      <c r="QWA1045" s="45"/>
      <c r="QWB1045" s="45"/>
      <c r="QWC1045" s="45"/>
      <c r="QWD1045" s="45"/>
      <c r="QWE1045" s="45"/>
      <c r="QWF1045" s="45"/>
      <c r="QWG1045" s="45"/>
      <c r="QWH1045" s="45"/>
      <c r="QWI1045" s="45"/>
      <c r="QWJ1045" s="45"/>
      <c r="QWK1045" s="45"/>
      <c r="QWL1045" s="45"/>
      <c r="QWM1045" s="45"/>
      <c r="QWN1045" s="45"/>
      <c r="QWO1045" s="45"/>
      <c r="QWP1045" s="45"/>
      <c r="QWQ1045" s="45"/>
      <c r="QWR1045" s="45"/>
      <c r="QWS1045" s="45"/>
      <c r="QWT1045" s="45"/>
      <c r="QWU1045" s="45"/>
      <c r="QWV1045" s="45"/>
      <c r="QWW1045" s="45"/>
      <c r="QWX1045" s="45"/>
      <c r="QWY1045" s="45"/>
      <c r="QWZ1045" s="45"/>
      <c r="QXA1045" s="45"/>
      <c r="QXB1045" s="45"/>
      <c r="QXC1045" s="45"/>
      <c r="QXD1045" s="45"/>
      <c r="QXE1045" s="45"/>
      <c r="QXF1045" s="45"/>
      <c r="QXG1045" s="45"/>
      <c r="QXH1045" s="45"/>
      <c r="QXI1045" s="45"/>
      <c r="QXJ1045" s="45"/>
      <c r="QXK1045" s="45"/>
      <c r="QXL1045" s="45"/>
      <c r="QXM1045" s="45"/>
      <c r="QXN1045" s="45"/>
      <c r="QXO1045" s="45"/>
      <c r="QXP1045" s="45"/>
      <c r="QXQ1045" s="45"/>
      <c r="QXR1045" s="45"/>
      <c r="QXS1045" s="45"/>
      <c r="QXT1045" s="45"/>
      <c r="QXU1045" s="45"/>
      <c r="QXV1045" s="45"/>
      <c r="QXW1045" s="45"/>
      <c r="QXX1045" s="45"/>
      <c r="QXY1045" s="45"/>
      <c r="QXZ1045" s="45"/>
      <c r="QYA1045" s="45"/>
      <c r="QYB1045" s="45"/>
      <c r="QYC1045" s="45"/>
      <c r="QYD1045" s="45"/>
      <c r="QYE1045" s="45"/>
      <c r="QYF1045" s="45"/>
      <c r="QYG1045" s="45"/>
      <c r="QYH1045" s="45"/>
      <c r="QYI1045" s="45"/>
      <c r="QYJ1045" s="45"/>
      <c r="QYK1045" s="45"/>
      <c r="QYL1045" s="45"/>
      <c r="QYM1045" s="45"/>
      <c r="QYN1045" s="45"/>
      <c r="QYO1045" s="45"/>
      <c r="QYP1045" s="45"/>
      <c r="QYQ1045" s="45"/>
      <c r="QYR1045" s="45"/>
      <c r="QYS1045" s="45"/>
      <c r="QYT1045" s="45"/>
      <c r="QYU1045" s="45"/>
      <c r="QYV1045" s="45"/>
      <c r="QYW1045" s="45"/>
      <c r="QYX1045" s="45"/>
      <c r="QYY1045" s="45"/>
      <c r="QYZ1045" s="45"/>
      <c r="QZA1045" s="45"/>
      <c r="QZB1045" s="45"/>
      <c r="QZC1045" s="45"/>
      <c r="QZD1045" s="45"/>
      <c r="QZE1045" s="45"/>
      <c r="QZF1045" s="45"/>
      <c r="QZG1045" s="45"/>
      <c r="QZH1045" s="45"/>
      <c r="QZI1045" s="45"/>
      <c r="QZJ1045" s="45"/>
      <c r="QZK1045" s="45"/>
      <c r="QZL1045" s="45"/>
      <c r="QZM1045" s="45"/>
      <c r="QZN1045" s="45"/>
      <c r="QZO1045" s="45"/>
      <c r="QZP1045" s="45"/>
      <c r="QZQ1045" s="45"/>
      <c r="QZR1045" s="45"/>
      <c r="QZS1045" s="45"/>
      <c r="QZT1045" s="45"/>
      <c r="QZU1045" s="45"/>
      <c r="QZV1045" s="45"/>
      <c r="QZW1045" s="45"/>
      <c r="QZX1045" s="45"/>
      <c r="QZY1045" s="45"/>
      <c r="QZZ1045" s="45"/>
      <c r="RAA1045" s="45"/>
      <c r="RAB1045" s="45"/>
      <c r="RAC1045" s="45"/>
      <c r="RAD1045" s="45"/>
      <c r="RAE1045" s="45"/>
      <c r="RAF1045" s="45"/>
      <c r="RAG1045" s="45"/>
      <c r="RAH1045" s="45"/>
      <c r="RAI1045" s="45"/>
      <c r="RAJ1045" s="45"/>
      <c r="RAK1045" s="45"/>
      <c r="RAL1045" s="45"/>
      <c r="RAM1045" s="45"/>
      <c r="RAN1045" s="45"/>
      <c r="RAO1045" s="45"/>
      <c r="RAP1045" s="45"/>
      <c r="RAQ1045" s="45"/>
      <c r="RAR1045" s="45"/>
      <c r="RAS1045" s="45"/>
      <c r="RAT1045" s="45"/>
      <c r="RAU1045" s="45"/>
      <c r="RAV1045" s="45"/>
      <c r="RAW1045" s="45"/>
      <c r="RAX1045" s="45"/>
      <c r="RAY1045" s="45"/>
      <c r="RAZ1045" s="45"/>
      <c r="RBA1045" s="45"/>
      <c r="RBB1045" s="45"/>
      <c r="RBC1045" s="45"/>
      <c r="RBD1045" s="45"/>
      <c r="RBE1045" s="45"/>
      <c r="RBF1045" s="45"/>
      <c r="RBG1045" s="45"/>
      <c r="RBH1045" s="45"/>
      <c r="RBI1045" s="45"/>
      <c r="RBJ1045" s="45"/>
      <c r="RBK1045" s="45"/>
      <c r="RBL1045" s="45"/>
      <c r="RBM1045" s="45"/>
      <c r="RBN1045" s="45"/>
      <c r="RBO1045" s="45"/>
      <c r="RBP1045" s="45"/>
      <c r="RBQ1045" s="45"/>
      <c r="RBR1045" s="45"/>
      <c r="RBS1045" s="45"/>
      <c r="RBT1045" s="45"/>
      <c r="RBU1045" s="45"/>
      <c r="RBV1045" s="45"/>
      <c r="RBW1045" s="45"/>
      <c r="RBX1045" s="45"/>
      <c r="RBY1045" s="45"/>
      <c r="RBZ1045" s="45"/>
      <c r="RCA1045" s="45"/>
      <c r="RCB1045" s="45"/>
      <c r="RCC1045" s="45"/>
      <c r="RCD1045" s="45"/>
      <c r="RCE1045" s="45"/>
      <c r="RCF1045" s="45"/>
      <c r="RCG1045" s="45"/>
      <c r="RCH1045" s="45"/>
      <c r="RCI1045" s="45"/>
      <c r="RCJ1045" s="45"/>
      <c r="RCK1045" s="45"/>
      <c r="RCL1045" s="45"/>
      <c r="RCM1045" s="45"/>
      <c r="RCN1045" s="45"/>
      <c r="RCO1045" s="45"/>
      <c r="RCP1045" s="45"/>
      <c r="RCQ1045" s="45"/>
      <c r="RCR1045" s="45"/>
      <c r="RCS1045" s="45"/>
      <c r="RCT1045" s="45"/>
      <c r="RCU1045" s="45"/>
      <c r="RCV1045" s="45"/>
      <c r="RCW1045" s="45"/>
      <c r="RCX1045" s="45"/>
      <c r="RCY1045" s="45"/>
      <c r="RCZ1045" s="45"/>
      <c r="RDA1045" s="45"/>
      <c r="RDB1045" s="45"/>
      <c r="RDC1045" s="45"/>
      <c r="RDD1045" s="45"/>
      <c r="RDE1045" s="45"/>
      <c r="RDF1045" s="45"/>
      <c r="RDG1045" s="45"/>
      <c r="RDH1045" s="45"/>
      <c r="RDI1045" s="45"/>
      <c r="RDJ1045" s="45"/>
      <c r="RDK1045" s="45"/>
      <c r="RDL1045" s="45"/>
      <c r="RDM1045" s="45"/>
      <c r="RDN1045" s="45"/>
      <c r="RDO1045" s="45"/>
      <c r="RDP1045" s="45"/>
      <c r="RDQ1045" s="45"/>
      <c r="RDR1045" s="45"/>
      <c r="RDS1045" s="45"/>
      <c r="RDT1045" s="45"/>
      <c r="RDU1045" s="45"/>
      <c r="RDV1045" s="45"/>
      <c r="RDW1045" s="45"/>
      <c r="RDX1045" s="45"/>
      <c r="RDY1045" s="45"/>
      <c r="RDZ1045" s="45"/>
      <c r="REA1045" s="45"/>
      <c r="REB1045" s="45"/>
      <c r="REC1045" s="45"/>
      <c r="RED1045" s="45"/>
      <c r="REE1045" s="45"/>
      <c r="REF1045" s="45"/>
      <c r="REG1045" s="45"/>
      <c r="REH1045" s="45"/>
      <c r="REI1045" s="45"/>
      <c r="REJ1045" s="45"/>
      <c r="REK1045" s="45"/>
      <c r="REL1045" s="45"/>
      <c r="REM1045" s="45"/>
      <c r="REN1045" s="45"/>
      <c r="REO1045" s="45"/>
      <c r="REP1045" s="45"/>
      <c r="REQ1045" s="45"/>
      <c r="RER1045" s="45"/>
      <c r="RES1045" s="45"/>
      <c r="RET1045" s="45"/>
      <c r="REU1045" s="45"/>
      <c r="REV1045" s="45"/>
      <c r="REW1045" s="45"/>
      <c r="REX1045" s="45"/>
      <c r="REY1045" s="45"/>
      <c r="REZ1045" s="45"/>
      <c r="RFA1045" s="45"/>
      <c r="RFB1045" s="45"/>
      <c r="RFC1045" s="45"/>
      <c r="RFD1045" s="45"/>
      <c r="RFE1045" s="45"/>
      <c r="RFF1045" s="45"/>
      <c r="RFG1045" s="45"/>
      <c r="RFH1045" s="45"/>
      <c r="RFI1045" s="45"/>
      <c r="RFJ1045" s="45"/>
      <c r="RFK1045" s="45"/>
      <c r="RFL1045" s="45"/>
      <c r="RFM1045" s="45"/>
      <c r="RFN1045" s="45"/>
      <c r="RFO1045" s="45"/>
      <c r="RFP1045" s="45"/>
      <c r="RFQ1045" s="45"/>
      <c r="RFR1045" s="45"/>
      <c r="RFS1045" s="45"/>
      <c r="RFT1045" s="45"/>
      <c r="RFU1045" s="45"/>
      <c r="RFV1045" s="45"/>
      <c r="RFW1045" s="45"/>
      <c r="RFX1045" s="45"/>
      <c r="RFY1045" s="45"/>
      <c r="RFZ1045" s="45"/>
      <c r="RGA1045" s="45"/>
      <c r="RGB1045" s="45"/>
      <c r="RGC1045" s="45"/>
      <c r="RGD1045" s="45"/>
      <c r="RGE1045" s="45"/>
      <c r="RGF1045" s="45"/>
      <c r="RGG1045" s="45"/>
      <c r="RGH1045" s="45"/>
      <c r="RGI1045" s="45"/>
      <c r="RGJ1045" s="45"/>
      <c r="RGK1045" s="45"/>
      <c r="RGL1045" s="45"/>
      <c r="RGM1045" s="45"/>
      <c r="RGN1045" s="45"/>
      <c r="RGO1045" s="45"/>
      <c r="RGP1045" s="45"/>
      <c r="RGQ1045" s="45"/>
      <c r="RGR1045" s="45"/>
      <c r="RGS1045" s="45"/>
      <c r="RGT1045" s="45"/>
      <c r="RGU1045" s="45"/>
      <c r="RGV1045" s="45"/>
      <c r="RGW1045" s="45"/>
      <c r="RGX1045" s="45"/>
      <c r="RGY1045" s="45"/>
      <c r="RGZ1045" s="45"/>
      <c r="RHA1045" s="45"/>
      <c r="RHB1045" s="45"/>
      <c r="RHC1045" s="45"/>
      <c r="RHD1045" s="45"/>
      <c r="RHE1045" s="45"/>
      <c r="RHF1045" s="45"/>
      <c r="RHG1045" s="45"/>
      <c r="RHH1045" s="45"/>
      <c r="RHI1045" s="45"/>
      <c r="RHJ1045" s="45"/>
      <c r="RHK1045" s="45"/>
      <c r="RHL1045" s="45"/>
      <c r="RHM1045" s="45"/>
      <c r="RHN1045" s="45"/>
      <c r="RHO1045" s="45"/>
      <c r="RHP1045" s="45"/>
      <c r="RHQ1045" s="45"/>
      <c r="RHR1045" s="45"/>
      <c r="RHS1045" s="45"/>
      <c r="RHT1045" s="45"/>
      <c r="RHU1045" s="45"/>
      <c r="RHV1045" s="45"/>
      <c r="RHW1045" s="45"/>
      <c r="RHX1045" s="45"/>
      <c r="RHY1045" s="45"/>
      <c r="RHZ1045" s="45"/>
      <c r="RIA1045" s="45"/>
      <c r="RIB1045" s="45"/>
      <c r="RIC1045" s="45"/>
      <c r="RID1045" s="45"/>
      <c r="RIE1045" s="45"/>
      <c r="RIF1045" s="45"/>
      <c r="RIG1045" s="45"/>
      <c r="RIH1045" s="45"/>
      <c r="RII1045" s="45"/>
      <c r="RIJ1045" s="45"/>
      <c r="RIK1045" s="45"/>
      <c r="RIL1045" s="45"/>
      <c r="RIM1045" s="45"/>
      <c r="RIN1045" s="45"/>
      <c r="RIO1045" s="45"/>
      <c r="RIP1045" s="45"/>
      <c r="RIQ1045" s="45"/>
      <c r="RIR1045" s="45"/>
      <c r="RIS1045" s="45"/>
      <c r="RIT1045" s="45"/>
      <c r="RIU1045" s="45"/>
      <c r="RIV1045" s="45"/>
      <c r="RIW1045" s="45"/>
      <c r="RIX1045" s="45"/>
      <c r="RIY1045" s="45"/>
      <c r="RIZ1045" s="45"/>
      <c r="RJA1045" s="45"/>
      <c r="RJB1045" s="45"/>
      <c r="RJC1045" s="45"/>
      <c r="RJD1045" s="45"/>
      <c r="RJE1045" s="45"/>
      <c r="RJF1045" s="45"/>
      <c r="RJG1045" s="45"/>
      <c r="RJH1045" s="45"/>
      <c r="RJI1045" s="45"/>
      <c r="RJJ1045" s="45"/>
      <c r="RJK1045" s="45"/>
      <c r="RJL1045" s="45"/>
      <c r="RJM1045" s="45"/>
      <c r="RJN1045" s="45"/>
      <c r="RJO1045" s="45"/>
      <c r="RJP1045" s="45"/>
      <c r="RJQ1045" s="45"/>
      <c r="RJR1045" s="45"/>
      <c r="RJS1045" s="45"/>
      <c r="RJT1045" s="45"/>
      <c r="RJU1045" s="45"/>
      <c r="RJV1045" s="45"/>
      <c r="RJW1045" s="45"/>
      <c r="RJX1045" s="45"/>
      <c r="RJY1045" s="45"/>
      <c r="RJZ1045" s="45"/>
      <c r="RKA1045" s="45"/>
      <c r="RKB1045" s="45"/>
      <c r="RKC1045" s="45"/>
      <c r="RKD1045" s="45"/>
      <c r="RKE1045" s="45"/>
      <c r="RKF1045" s="45"/>
      <c r="RKG1045" s="45"/>
      <c r="RKH1045" s="45"/>
      <c r="RKI1045" s="45"/>
      <c r="RKJ1045" s="45"/>
      <c r="RKK1045" s="45"/>
      <c r="RKL1045" s="45"/>
      <c r="RKM1045" s="45"/>
      <c r="RKN1045" s="45"/>
      <c r="RKO1045" s="45"/>
      <c r="RKP1045" s="45"/>
      <c r="RKQ1045" s="45"/>
      <c r="RKR1045" s="45"/>
      <c r="RKS1045" s="45"/>
      <c r="RKT1045" s="45"/>
      <c r="RKU1045" s="45"/>
      <c r="RKV1045" s="45"/>
      <c r="RKW1045" s="45"/>
      <c r="RKX1045" s="45"/>
      <c r="RKY1045" s="45"/>
      <c r="RKZ1045" s="45"/>
      <c r="RLA1045" s="45"/>
      <c r="RLB1045" s="45"/>
      <c r="RLC1045" s="45"/>
      <c r="RLD1045" s="45"/>
      <c r="RLE1045" s="45"/>
      <c r="RLF1045" s="45"/>
      <c r="RLG1045" s="45"/>
      <c r="RLH1045" s="45"/>
      <c r="RLI1045" s="45"/>
      <c r="RLJ1045" s="45"/>
      <c r="RLK1045" s="45"/>
      <c r="RLL1045" s="45"/>
      <c r="RLM1045" s="45"/>
      <c r="RLN1045" s="45"/>
      <c r="RLO1045" s="45"/>
      <c r="RLP1045" s="45"/>
      <c r="RLQ1045" s="45"/>
      <c r="RLR1045" s="45"/>
      <c r="RLS1045" s="45"/>
      <c r="RLT1045" s="45"/>
      <c r="RLU1045" s="45"/>
      <c r="RLV1045" s="45"/>
      <c r="RLW1045" s="45"/>
      <c r="RLX1045" s="45"/>
      <c r="RLY1045" s="45"/>
      <c r="RLZ1045" s="45"/>
      <c r="RMA1045" s="45"/>
      <c r="RMB1045" s="45"/>
      <c r="RMC1045" s="45"/>
      <c r="RMD1045" s="45"/>
      <c r="RME1045" s="45"/>
      <c r="RMF1045" s="45"/>
      <c r="RMG1045" s="45"/>
      <c r="RMH1045" s="45"/>
      <c r="RMI1045" s="45"/>
      <c r="RMJ1045" s="45"/>
      <c r="RMK1045" s="45"/>
      <c r="RML1045" s="45"/>
      <c r="RMM1045" s="45"/>
      <c r="RMN1045" s="45"/>
      <c r="RMO1045" s="45"/>
      <c r="RMP1045" s="45"/>
      <c r="RMQ1045" s="45"/>
      <c r="RMR1045" s="45"/>
      <c r="RMS1045" s="45"/>
      <c r="RMT1045" s="45"/>
      <c r="RMU1045" s="45"/>
      <c r="RMV1045" s="45"/>
      <c r="RMW1045" s="45"/>
      <c r="RMX1045" s="45"/>
      <c r="RMY1045" s="45"/>
      <c r="RMZ1045" s="45"/>
      <c r="RNA1045" s="45"/>
      <c r="RNB1045" s="45"/>
      <c r="RNC1045" s="45"/>
      <c r="RND1045" s="45"/>
      <c r="RNE1045" s="45"/>
      <c r="RNF1045" s="45"/>
      <c r="RNG1045" s="45"/>
      <c r="RNH1045" s="45"/>
      <c r="RNI1045" s="45"/>
      <c r="RNJ1045" s="45"/>
      <c r="RNK1045" s="45"/>
      <c r="RNL1045" s="45"/>
      <c r="RNM1045" s="45"/>
      <c r="RNN1045" s="45"/>
      <c r="RNO1045" s="45"/>
      <c r="RNP1045" s="45"/>
      <c r="RNQ1045" s="45"/>
      <c r="RNR1045" s="45"/>
      <c r="RNS1045" s="45"/>
      <c r="RNT1045" s="45"/>
      <c r="RNU1045" s="45"/>
      <c r="RNV1045" s="45"/>
      <c r="RNW1045" s="45"/>
      <c r="RNX1045" s="45"/>
      <c r="RNY1045" s="45"/>
      <c r="RNZ1045" s="45"/>
      <c r="ROA1045" s="45"/>
      <c r="ROB1045" s="45"/>
      <c r="ROC1045" s="45"/>
      <c r="ROD1045" s="45"/>
      <c r="ROE1045" s="45"/>
      <c r="ROF1045" s="45"/>
      <c r="ROG1045" s="45"/>
      <c r="ROH1045" s="45"/>
      <c r="ROI1045" s="45"/>
      <c r="ROJ1045" s="45"/>
      <c r="ROK1045" s="45"/>
      <c r="ROL1045" s="45"/>
      <c r="ROM1045" s="45"/>
      <c r="RON1045" s="45"/>
      <c r="ROO1045" s="45"/>
      <c r="ROP1045" s="45"/>
      <c r="ROQ1045" s="45"/>
      <c r="ROR1045" s="45"/>
      <c r="ROS1045" s="45"/>
      <c r="ROT1045" s="45"/>
      <c r="ROU1045" s="45"/>
      <c r="ROV1045" s="45"/>
      <c r="ROW1045" s="45"/>
      <c r="ROX1045" s="45"/>
      <c r="ROY1045" s="45"/>
      <c r="ROZ1045" s="45"/>
      <c r="RPA1045" s="45"/>
      <c r="RPB1045" s="45"/>
      <c r="RPC1045" s="45"/>
      <c r="RPD1045" s="45"/>
      <c r="RPE1045" s="45"/>
      <c r="RPF1045" s="45"/>
      <c r="RPG1045" s="45"/>
      <c r="RPH1045" s="45"/>
      <c r="RPI1045" s="45"/>
      <c r="RPJ1045" s="45"/>
      <c r="RPK1045" s="45"/>
      <c r="RPL1045" s="45"/>
      <c r="RPM1045" s="45"/>
      <c r="RPN1045" s="45"/>
      <c r="RPO1045" s="45"/>
      <c r="RPP1045" s="45"/>
      <c r="RPQ1045" s="45"/>
      <c r="RPR1045" s="45"/>
      <c r="RPS1045" s="45"/>
      <c r="RPT1045" s="45"/>
      <c r="RPU1045" s="45"/>
      <c r="RPV1045" s="45"/>
      <c r="RPW1045" s="45"/>
      <c r="RPX1045" s="45"/>
      <c r="RPY1045" s="45"/>
      <c r="RPZ1045" s="45"/>
      <c r="RQA1045" s="45"/>
      <c r="RQB1045" s="45"/>
      <c r="RQC1045" s="45"/>
      <c r="RQD1045" s="45"/>
      <c r="RQE1045" s="45"/>
      <c r="RQF1045" s="45"/>
      <c r="RQG1045" s="45"/>
      <c r="RQH1045" s="45"/>
      <c r="RQI1045" s="45"/>
      <c r="RQJ1045" s="45"/>
      <c r="RQK1045" s="45"/>
      <c r="RQL1045" s="45"/>
      <c r="RQM1045" s="45"/>
      <c r="RQN1045" s="45"/>
      <c r="RQO1045" s="45"/>
      <c r="RQP1045" s="45"/>
      <c r="RQQ1045" s="45"/>
      <c r="RQR1045" s="45"/>
      <c r="RQS1045" s="45"/>
      <c r="RQT1045" s="45"/>
      <c r="RQU1045" s="45"/>
      <c r="RQV1045" s="45"/>
      <c r="RQW1045" s="45"/>
      <c r="RQX1045" s="45"/>
      <c r="RQY1045" s="45"/>
      <c r="RQZ1045" s="45"/>
      <c r="RRA1045" s="45"/>
      <c r="RRB1045" s="45"/>
      <c r="RRC1045" s="45"/>
      <c r="RRD1045" s="45"/>
      <c r="RRE1045" s="45"/>
      <c r="RRF1045" s="45"/>
      <c r="RRG1045" s="45"/>
      <c r="RRH1045" s="45"/>
      <c r="RRI1045" s="45"/>
      <c r="RRJ1045" s="45"/>
      <c r="RRK1045" s="45"/>
      <c r="RRL1045" s="45"/>
      <c r="RRM1045" s="45"/>
      <c r="RRN1045" s="45"/>
      <c r="RRO1045" s="45"/>
      <c r="RRP1045" s="45"/>
      <c r="RRQ1045" s="45"/>
      <c r="RRR1045" s="45"/>
      <c r="RRS1045" s="45"/>
      <c r="RRT1045" s="45"/>
      <c r="RRU1045" s="45"/>
      <c r="RRV1045" s="45"/>
      <c r="RRW1045" s="45"/>
      <c r="RRX1045" s="45"/>
      <c r="RRY1045" s="45"/>
      <c r="RRZ1045" s="45"/>
      <c r="RSA1045" s="45"/>
      <c r="RSB1045" s="45"/>
      <c r="RSC1045" s="45"/>
      <c r="RSD1045" s="45"/>
      <c r="RSE1045" s="45"/>
      <c r="RSF1045" s="45"/>
      <c r="RSG1045" s="45"/>
      <c r="RSH1045" s="45"/>
      <c r="RSI1045" s="45"/>
      <c r="RSJ1045" s="45"/>
      <c r="RSK1045" s="45"/>
      <c r="RSL1045" s="45"/>
      <c r="RSM1045" s="45"/>
      <c r="RSN1045" s="45"/>
      <c r="RSO1045" s="45"/>
      <c r="RSP1045" s="45"/>
      <c r="RSQ1045" s="45"/>
      <c r="RSR1045" s="45"/>
      <c r="RSS1045" s="45"/>
      <c r="RST1045" s="45"/>
      <c r="RSU1045" s="45"/>
      <c r="RSV1045" s="45"/>
      <c r="RSW1045" s="45"/>
      <c r="RSX1045" s="45"/>
      <c r="RSY1045" s="45"/>
      <c r="RSZ1045" s="45"/>
      <c r="RTA1045" s="45"/>
      <c r="RTB1045" s="45"/>
      <c r="RTC1045" s="45"/>
      <c r="RTD1045" s="45"/>
      <c r="RTE1045" s="45"/>
      <c r="RTF1045" s="45"/>
      <c r="RTG1045" s="45"/>
      <c r="RTH1045" s="45"/>
      <c r="RTI1045" s="45"/>
      <c r="RTJ1045" s="45"/>
      <c r="RTK1045" s="45"/>
      <c r="RTL1045" s="45"/>
      <c r="RTM1045" s="45"/>
      <c r="RTN1045" s="45"/>
      <c r="RTO1045" s="45"/>
      <c r="RTP1045" s="45"/>
      <c r="RTQ1045" s="45"/>
      <c r="RTR1045" s="45"/>
      <c r="RTS1045" s="45"/>
      <c r="RTT1045" s="45"/>
      <c r="RTU1045" s="45"/>
      <c r="RTV1045" s="45"/>
      <c r="RTW1045" s="45"/>
      <c r="RTX1045" s="45"/>
      <c r="RTY1045" s="45"/>
      <c r="RTZ1045" s="45"/>
      <c r="RUA1045" s="45"/>
      <c r="RUB1045" s="45"/>
      <c r="RUC1045" s="45"/>
      <c r="RUD1045" s="45"/>
      <c r="RUE1045" s="45"/>
      <c r="RUF1045" s="45"/>
      <c r="RUG1045" s="45"/>
      <c r="RUH1045" s="45"/>
      <c r="RUI1045" s="45"/>
      <c r="RUJ1045" s="45"/>
      <c r="RUK1045" s="45"/>
      <c r="RUL1045" s="45"/>
      <c r="RUM1045" s="45"/>
      <c r="RUN1045" s="45"/>
      <c r="RUO1045" s="45"/>
      <c r="RUP1045" s="45"/>
      <c r="RUQ1045" s="45"/>
      <c r="RUR1045" s="45"/>
      <c r="RUS1045" s="45"/>
      <c r="RUT1045" s="45"/>
      <c r="RUU1045" s="45"/>
      <c r="RUV1045" s="45"/>
      <c r="RUW1045" s="45"/>
      <c r="RUX1045" s="45"/>
      <c r="RUY1045" s="45"/>
      <c r="RUZ1045" s="45"/>
      <c r="RVA1045" s="45"/>
      <c r="RVB1045" s="45"/>
      <c r="RVC1045" s="45"/>
      <c r="RVD1045" s="45"/>
      <c r="RVE1045" s="45"/>
      <c r="RVF1045" s="45"/>
      <c r="RVG1045" s="45"/>
      <c r="RVH1045" s="45"/>
      <c r="RVI1045" s="45"/>
      <c r="RVJ1045" s="45"/>
      <c r="RVK1045" s="45"/>
      <c r="RVL1045" s="45"/>
      <c r="RVM1045" s="45"/>
      <c r="RVN1045" s="45"/>
      <c r="RVO1045" s="45"/>
      <c r="RVP1045" s="45"/>
      <c r="RVQ1045" s="45"/>
      <c r="RVR1045" s="45"/>
      <c r="RVS1045" s="45"/>
      <c r="RVT1045" s="45"/>
      <c r="RVU1045" s="45"/>
      <c r="RVV1045" s="45"/>
      <c r="RVW1045" s="45"/>
      <c r="RVX1045" s="45"/>
      <c r="RVY1045" s="45"/>
      <c r="RVZ1045" s="45"/>
      <c r="RWA1045" s="45"/>
      <c r="RWB1045" s="45"/>
      <c r="RWC1045" s="45"/>
      <c r="RWD1045" s="45"/>
      <c r="RWE1045" s="45"/>
      <c r="RWF1045" s="45"/>
      <c r="RWG1045" s="45"/>
      <c r="RWH1045" s="45"/>
      <c r="RWI1045" s="45"/>
      <c r="RWJ1045" s="45"/>
      <c r="RWK1045" s="45"/>
      <c r="RWL1045" s="45"/>
      <c r="RWM1045" s="45"/>
      <c r="RWN1045" s="45"/>
      <c r="RWO1045" s="45"/>
      <c r="RWP1045" s="45"/>
      <c r="RWQ1045" s="45"/>
      <c r="RWR1045" s="45"/>
      <c r="RWS1045" s="45"/>
      <c r="RWT1045" s="45"/>
      <c r="RWU1045" s="45"/>
      <c r="RWV1045" s="45"/>
      <c r="RWW1045" s="45"/>
      <c r="RWX1045" s="45"/>
      <c r="RWY1045" s="45"/>
      <c r="RWZ1045" s="45"/>
      <c r="RXA1045" s="45"/>
      <c r="RXB1045" s="45"/>
      <c r="RXC1045" s="45"/>
      <c r="RXD1045" s="45"/>
      <c r="RXE1045" s="45"/>
      <c r="RXF1045" s="45"/>
      <c r="RXG1045" s="45"/>
      <c r="RXH1045" s="45"/>
      <c r="RXI1045" s="45"/>
      <c r="RXJ1045" s="45"/>
      <c r="RXK1045" s="45"/>
      <c r="RXL1045" s="45"/>
      <c r="RXM1045" s="45"/>
      <c r="RXN1045" s="45"/>
      <c r="RXO1045" s="45"/>
      <c r="RXP1045" s="45"/>
      <c r="RXQ1045" s="45"/>
      <c r="RXR1045" s="45"/>
      <c r="RXS1045" s="45"/>
      <c r="RXT1045" s="45"/>
      <c r="RXU1045" s="45"/>
      <c r="RXV1045" s="45"/>
      <c r="RXW1045" s="45"/>
      <c r="RXX1045" s="45"/>
      <c r="RXY1045" s="45"/>
      <c r="RXZ1045" s="45"/>
      <c r="RYA1045" s="45"/>
      <c r="RYB1045" s="45"/>
      <c r="RYC1045" s="45"/>
      <c r="RYD1045" s="45"/>
      <c r="RYE1045" s="45"/>
      <c r="RYF1045" s="45"/>
      <c r="RYG1045" s="45"/>
      <c r="RYH1045" s="45"/>
      <c r="RYI1045" s="45"/>
      <c r="RYJ1045" s="45"/>
      <c r="RYK1045" s="45"/>
      <c r="RYL1045" s="45"/>
      <c r="RYM1045" s="45"/>
      <c r="RYN1045" s="45"/>
      <c r="RYO1045" s="45"/>
      <c r="RYP1045" s="45"/>
      <c r="RYQ1045" s="45"/>
      <c r="RYR1045" s="45"/>
      <c r="RYS1045" s="45"/>
      <c r="RYT1045" s="45"/>
      <c r="RYU1045" s="45"/>
      <c r="RYV1045" s="45"/>
      <c r="RYW1045" s="45"/>
      <c r="RYX1045" s="45"/>
      <c r="RYY1045" s="45"/>
      <c r="RYZ1045" s="45"/>
      <c r="RZA1045" s="45"/>
      <c r="RZB1045" s="45"/>
      <c r="RZC1045" s="45"/>
      <c r="RZD1045" s="45"/>
      <c r="RZE1045" s="45"/>
      <c r="RZF1045" s="45"/>
      <c r="RZG1045" s="45"/>
      <c r="RZH1045" s="45"/>
      <c r="RZI1045" s="45"/>
      <c r="RZJ1045" s="45"/>
      <c r="RZK1045" s="45"/>
      <c r="RZL1045" s="45"/>
      <c r="RZM1045" s="45"/>
      <c r="RZN1045" s="45"/>
      <c r="RZO1045" s="45"/>
      <c r="RZP1045" s="45"/>
      <c r="RZQ1045" s="45"/>
      <c r="RZR1045" s="45"/>
      <c r="RZS1045" s="45"/>
      <c r="RZT1045" s="45"/>
      <c r="RZU1045" s="45"/>
      <c r="RZV1045" s="45"/>
      <c r="RZW1045" s="45"/>
      <c r="RZX1045" s="45"/>
      <c r="RZY1045" s="45"/>
      <c r="RZZ1045" s="45"/>
      <c r="SAA1045" s="45"/>
      <c r="SAB1045" s="45"/>
      <c r="SAC1045" s="45"/>
      <c r="SAD1045" s="45"/>
      <c r="SAE1045" s="45"/>
      <c r="SAF1045" s="45"/>
      <c r="SAG1045" s="45"/>
      <c r="SAH1045" s="45"/>
      <c r="SAI1045" s="45"/>
      <c r="SAJ1045" s="45"/>
      <c r="SAK1045" s="45"/>
      <c r="SAL1045" s="45"/>
      <c r="SAM1045" s="45"/>
      <c r="SAN1045" s="45"/>
      <c r="SAO1045" s="45"/>
      <c r="SAP1045" s="45"/>
      <c r="SAQ1045" s="45"/>
      <c r="SAR1045" s="45"/>
      <c r="SAS1045" s="45"/>
      <c r="SAT1045" s="45"/>
      <c r="SAU1045" s="45"/>
      <c r="SAV1045" s="45"/>
      <c r="SAW1045" s="45"/>
      <c r="SAX1045" s="45"/>
      <c r="SAY1045" s="45"/>
      <c r="SAZ1045" s="45"/>
      <c r="SBA1045" s="45"/>
      <c r="SBB1045" s="45"/>
      <c r="SBC1045" s="45"/>
      <c r="SBD1045" s="45"/>
      <c r="SBE1045" s="45"/>
      <c r="SBF1045" s="45"/>
      <c r="SBG1045" s="45"/>
      <c r="SBH1045" s="45"/>
      <c r="SBI1045" s="45"/>
      <c r="SBJ1045" s="45"/>
      <c r="SBK1045" s="45"/>
      <c r="SBL1045" s="45"/>
      <c r="SBM1045" s="45"/>
      <c r="SBN1045" s="45"/>
      <c r="SBO1045" s="45"/>
      <c r="SBP1045" s="45"/>
      <c r="SBQ1045" s="45"/>
      <c r="SBR1045" s="45"/>
      <c r="SBS1045" s="45"/>
      <c r="SBT1045" s="45"/>
      <c r="SBU1045" s="45"/>
      <c r="SBV1045" s="45"/>
      <c r="SBW1045" s="45"/>
      <c r="SBX1045" s="45"/>
      <c r="SBY1045" s="45"/>
      <c r="SBZ1045" s="45"/>
      <c r="SCA1045" s="45"/>
      <c r="SCB1045" s="45"/>
      <c r="SCC1045" s="45"/>
      <c r="SCD1045" s="45"/>
      <c r="SCE1045" s="45"/>
      <c r="SCF1045" s="45"/>
      <c r="SCG1045" s="45"/>
      <c r="SCH1045" s="45"/>
      <c r="SCI1045" s="45"/>
      <c r="SCJ1045" s="45"/>
      <c r="SCK1045" s="45"/>
      <c r="SCL1045" s="45"/>
      <c r="SCM1045" s="45"/>
      <c r="SCN1045" s="45"/>
      <c r="SCO1045" s="45"/>
      <c r="SCP1045" s="45"/>
      <c r="SCQ1045" s="45"/>
      <c r="SCR1045" s="45"/>
      <c r="SCS1045" s="45"/>
      <c r="SCT1045" s="45"/>
      <c r="SCU1045" s="45"/>
      <c r="SCV1045" s="45"/>
      <c r="SCW1045" s="45"/>
      <c r="SCX1045" s="45"/>
      <c r="SCY1045" s="45"/>
      <c r="SCZ1045" s="45"/>
      <c r="SDA1045" s="45"/>
      <c r="SDB1045" s="45"/>
      <c r="SDC1045" s="45"/>
      <c r="SDD1045" s="45"/>
      <c r="SDE1045" s="45"/>
      <c r="SDF1045" s="45"/>
      <c r="SDG1045" s="45"/>
      <c r="SDH1045" s="45"/>
      <c r="SDI1045" s="45"/>
      <c r="SDJ1045" s="45"/>
      <c r="SDK1045" s="45"/>
      <c r="SDL1045" s="45"/>
      <c r="SDM1045" s="45"/>
      <c r="SDN1045" s="45"/>
      <c r="SDO1045" s="45"/>
      <c r="SDP1045" s="45"/>
      <c r="SDQ1045" s="45"/>
      <c r="SDR1045" s="45"/>
      <c r="SDS1045" s="45"/>
      <c r="SDT1045" s="45"/>
      <c r="SDU1045" s="45"/>
      <c r="SDV1045" s="45"/>
      <c r="SDW1045" s="45"/>
      <c r="SDX1045" s="45"/>
      <c r="SDY1045" s="45"/>
      <c r="SDZ1045" s="45"/>
      <c r="SEA1045" s="45"/>
      <c r="SEB1045" s="45"/>
      <c r="SEC1045" s="45"/>
      <c r="SED1045" s="45"/>
      <c r="SEE1045" s="45"/>
      <c r="SEF1045" s="45"/>
      <c r="SEG1045" s="45"/>
      <c r="SEH1045" s="45"/>
      <c r="SEI1045" s="45"/>
      <c r="SEJ1045" s="45"/>
      <c r="SEK1045" s="45"/>
      <c r="SEL1045" s="45"/>
      <c r="SEM1045" s="45"/>
      <c r="SEN1045" s="45"/>
      <c r="SEO1045" s="45"/>
      <c r="SEP1045" s="45"/>
      <c r="SEQ1045" s="45"/>
      <c r="SER1045" s="45"/>
      <c r="SES1045" s="45"/>
      <c r="SET1045" s="45"/>
      <c r="SEU1045" s="45"/>
      <c r="SEV1045" s="45"/>
      <c r="SEW1045" s="45"/>
      <c r="SEX1045" s="45"/>
      <c r="SEY1045" s="45"/>
      <c r="SEZ1045" s="45"/>
      <c r="SFA1045" s="45"/>
      <c r="SFB1045" s="45"/>
      <c r="SFC1045" s="45"/>
      <c r="SFD1045" s="45"/>
      <c r="SFE1045" s="45"/>
      <c r="SFF1045" s="45"/>
      <c r="SFG1045" s="45"/>
      <c r="SFH1045" s="45"/>
      <c r="SFI1045" s="45"/>
      <c r="SFJ1045" s="45"/>
      <c r="SFK1045" s="45"/>
      <c r="SFL1045" s="45"/>
      <c r="SFM1045" s="45"/>
      <c r="SFN1045" s="45"/>
      <c r="SFO1045" s="45"/>
      <c r="SFP1045" s="45"/>
      <c r="SFQ1045" s="45"/>
      <c r="SFR1045" s="45"/>
      <c r="SFS1045" s="45"/>
      <c r="SFT1045" s="45"/>
      <c r="SFU1045" s="45"/>
      <c r="SFV1045" s="45"/>
      <c r="SFW1045" s="45"/>
      <c r="SFX1045" s="45"/>
      <c r="SFY1045" s="45"/>
      <c r="SFZ1045" s="45"/>
      <c r="SGA1045" s="45"/>
      <c r="SGB1045" s="45"/>
      <c r="SGC1045" s="45"/>
      <c r="SGD1045" s="45"/>
      <c r="SGE1045" s="45"/>
      <c r="SGF1045" s="45"/>
      <c r="SGG1045" s="45"/>
      <c r="SGH1045" s="45"/>
      <c r="SGI1045" s="45"/>
      <c r="SGJ1045" s="45"/>
      <c r="SGK1045" s="45"/>
      <c r="SGL1045" s="45"/>
      <c r="SGM1045" s="45"/>
      <c r="SGN1045" s="45"/>
      <c r="SGO1045" s="45"/>
      <c r="SGP1045" s="45"/>
      <c r="SGQ1045" s="45"/>
      <c r="SGR1045" s="45"/>
      <c r="SGS1045" s="45"/>
      <c r="SGT1045" s="45"/>
      <c r="SGU1045" s="45"/>
      <c r="SGV1045" s="45"/>
      <c r="SGW1045" s="45"/>
      <c r="SGX1045" s="45"/>
      <c r="SGY1045" s="45"/>
      <c r="SGZ1045" s="45"/>
      <c r="SHA1045" s="45"/>
      <c r="SHB1045" s="45"/>
      <c r="SHC1045" s="45"/>
      <c r="SHD1045" s="45"/>
      <c r="SHE1045" s="45"/>
      <c r="SHF1045" s="45"/>
      <c r="SHG1045" s="45"/>
      <c r="SHH1045" s="45"/>
      <c r="SHI1045" s="45"/>
      <c r="SHJ1045" s="45"/>
      <c r="SHK1045" s="45"/>
      <c r="SHL1045" s="45"/>
      <c r="SHM1045" s="45"/>
      <c r="SHN1045" s="45"/>
      <c r="SHO1045" s="45"/>
      <c r="SHP1045" s="45"/>
      <c r="SHQ1045" s="45"/>
      <c r="SHR1045" s="45"/>
      <c r="SHS1045" s="45"/>
      <c r="SHT1045" s="45"/>
      <c r="SHU1045" s="45"/>
      <c r="SHV1045" s="45"/>
      <c r="SHW1045" s="45"/>
      <c r="SHX1045" s="45"/>
      <c r="SHY1045" s="45"/>
      <c r="SHZ1045" s="45"/>
      <c r="SIA1045" s="45"/>
      <c r="SIB1045" s="45"/>
      <c r="SIC1045" s="45"/>
      <c r="SID1045" s="45"/>
      <c r="SIE1045" s="45"/>
      <c r="SIF1045" s="45"/>
      <c r="SIG1045" s="45"/>
      <c r="SIH1045" s="45"/>
      <c r="SII1045" s="45"/>
      <c r="SIJ1045" s="45"/>
      <c r="SIK1045" s="45"/>
      <c r="SIL1045" s="45"/>
      <c r="SIM1045" s="45"/>
      <c r="SIN1045" s="45"/>
      <c r="SIO1045" s="45"/>
      <c r="SIP1045" s="45"/>
      <c r="SIQ1045" s="45"/>
      <c r="SIR1045" s="45"/>
      <c r="SIS1045" s="45"/>
      <c r="SIT1045" s="45"/>
      <c r="SIU1045" s="45"/>
      <c r="SIV1045" s="45"/>
      <c r="SIW1045" s="45"/>
      <c r="SIX1045" s="45"/>
      <c r="SIY1045" s="45"/>
      <c r="SIZ1045" s="45"/>
      <c r="SJA1045" s="45"/>
      <c r="SJB1045" s="45"/>
      <c r="SJC1045" s="45"/>
      <c r="SJD1045" s="45"/>
      <c r="SJE1045" s="45"/>
      <c r="SJF1045" s="45"/>
      <c r="SJG1045" s="45"/>
      <c r="SJH1045" s="45"/>
      <c r="SJI1045" s="45"/>
      <c r="SJJ1045" s="45"/>
      <c r="SJK1045" s="45"/>
      <c r="SJL1045" s="45"/>
      <c r="SJM1045" s="45"/>
      <c r="SJN1045" s="45"/>
      <c r="SJO1045" s="45"/>
      <c r="SJP1045" s="45"/>
      <c r="SJQ1045" s="45"/>
      <c r="SJR1045" s="45"/>
      <c r="SJS1045" s="45"/>
      <c r="SJT1045" s="45"/>
      <c r="SJU1045" s="45"/>
      <c r="SJV1045" s="45"/>
      <c r="SJW1045" s="45"/>
      <c r="SJX1045" s="45"/>
      <c r="SJY1045" s="45"/>
      <c r="SJZ1045" s="45"/>
      <c r="SKA1045" s="45"/>
      <c r="SKB1045" s="45"/>
      <c r="SKC1045" s="45"/>
      <c r="SKD1045" s="45"/>
      <c r="SKE1045" s="45"/>
      <c r="SKF1045" s="45"/>
      <c r="SKG1045" s="45"/>
      <c r="SKH1045" s="45"/>
      <c r="SKI1045" s="45"/>
      <c r="SKJ1045" s="45"/>
      <c r="SKK1045" s="45"/>
      <c r="SKL1045" s="45"/>
      <c r="SKM1045" s="45"/>
      <c r="SKN1045" s="45"/>
      <c r="SKO1045" s="45"/>
      <c r="SKP1045" s="45"/>
      <c r="SKQ1045" s="45"/>
      <c r="SKR1045" s="45"/>
      <c r="SKS1045" s="45"/>
      <c r="SKT1045" s="45"/>
      <c r="SKU1045" s="45"/>
      <c r="SKV1045" s="45"/>
      <c r="SKW1045" s="45"/>
      <c r="SKX1045" s="45"/>
      <c r="SKY1045" s="45"/>
      <c r="SKZ1045" s="45"/>
      <c r="SLA1045" s="45"/>
      <c r="SLB1045" s="45"/>
      <c r="SLC1045" s="45"/>
      <c r="SLD1045" s="45"/>
      <c r="SLE1045" s="45"/>
      <c r="SLF1045" s="45"/>
      <c r="SLG1045" s="45"/>
      <c r="SLH1045" s="45"/>
      <c r="SLI1045" s="45"/>
      <c r="SLJ1045" s="45"/>
      <c r="SLK1045" s="45"/>
      <c r="SLL1045" s="45"/>
      <c r="SLM1045" s="45"/>
      <c r="SLN1045" s="45"/>
      <c r="SLO1045" s="45"/>
      <c r="SLP1045" s="45"/>
      <c r="SLQ1045" s="45"/>
      <c r="SLR1045" s="45"/>
      <c r="SLS1045" s="45"/>
      <c r="SLT1045" s="45"/>
      <c r="SLU1045" s="45"/>
      <c r="SLV1045" s="45"/>
      <c r="SLW1045" s="45"/>
      <c r="SLX1045" s="45"/>
      <c r="SLY1045" s="45"/>
      <c r="SLZ1045" s="45"/>
      <c r="SMA1045" s="45"/>
      <c r="SMB1045" s="45"/>
      <c r="SMC1045" s="45"/>
      <c r="SMD1045" s="45"/>
      <c r="SME1045" s="45"/>
      <c r="SMF1045" s="45"/>
      <c r="SMG1045" s="45"/>
      <c r="SMH1045" s="45"/>
      <c r="SMI1045" s="45"/>
      <c r="SMJ1045" s="45"/>
      <c r="SMK1045" s="45"/>
      <c r="SML1045" s="45"/>
      <c r="SMM1045" s="45"/>
      <c r="SMN1045" s="45"/>
      <c r="SMO1045" s="45"/>
      <c r="SMP1045" s="45"/>
      <c r="SMQ1045" s="45"/>
      <c r="SMR1045" s="45"/>
      <c r="SMS1045" s="45"/>
      <c r="SMT1045" s="45"/>
      <c r="SMU1045" s="45"/>
      <c r="SMV1045" s="45"/>
      <c r="SMW1045" s="45"/>
      <c r="SMX1045" s="45"/>
      <c r="SMY1045" s="45"/>
      <c r="SMZ1045" s="45"/>
      <c r="SNA1045" s="45"/>
      <c r="SNB1045" s="45"/>
      <c r="SNC1045" s="45"/>
      <c r="SND1045" s="45"/>
      <c r="SNE1045" s="45"/>
      <c r="SNF1045" s="45"/>
      <c r="SNG1045" s="45"/>
      <c r="SNH1045" s="45"/>
      <c r="SNI1045" s="45"/>
      <c r="SNJ1045" s="45"/>
      <c r="SNK1045" s="45"/>
      <c r="SNL1045" s="45"/>
      <c r="SNM1045" s="45"/>
      <c r="SNN1045" s="45"/>
      <c r="SNO1045" s="45"/>
      <c r="SNP1045" s="45"/>
      <c r="SNQ1045" s="45"/>
      <c r="SNR1045" s="45"/>
      <c r="SNS1045" s="45"/>
      <c r="SNT1045" s="45"/>
      <c r="SNU1045" s="45"/>
      <c r="SNV1045" s="45"/>
      <c r="SNW1045" s="45"/>
      <c r="SNX1045" s="45"/>
      <c r="SNY1045" s="45"/>
      <c r="SNZ1045" s="45"/>
      <c r="SOA1045" s="45"/>
      <c r="SOB1045" s="45"/>
      <c r="SOC1045" s="45"/>
      <c r="SOD1045" s="45"/>
      <c r="SOE1045" s="45"/>
      <c r="SOF1045" s="45"/>
      <c r="SOG1045" s="45"/>
      <c r="SOH1045" s="45"/>
      <c r="SOI1045" s="45"/>
      <c r="SOJ1045" s="45"/>
      <c r="SOK1045" s="45"/>
      <c r="SOL1045" s="45"/>
      <c r="SOM1045" s="45"/>
      <c r="SON1045" s="45"/>
      <c r="SOO1045" s="45"/>
      <c r="SOP1045" s="45"/>
      <c r="SOQ1045" s="45"/>
      <c r="SOR1045" s="45"/>
      <c r="SOS1045" s="45"/>
      <c r="SOT1045" s="45"/>
      <c r="SOU1045" s="45"/>
      <c r="SOV1045" s="45"/>
      <c r="SOW1045" s="45"/>
      <c r="SOX1045" s="45"/>
      <c r="SOY1045" s="45"/>
      <c r="SOZ1045" s="45"/>
      <c r="SPA1045" s="45"/>
      <c r="SPB1045" s="45"/>
      <c r="SPC1045" s="45"/>
      <c r="SPD1045" s="45"/>
      <c r="SPE1045" s="45"/>
      <c r="SPF1045" s="45"/>
      <c r="SPG1045" s="45"/>
      <c r="SPH1045" s="45"/>
      <c r="SPI1045" s="45"/>
      <c r="SPJ1045" s="45"/>
      <c r="SPK1045" s="45"/>
      <c r="SPL1045" s="45"/>
      <c r="SPM1045" s="45"/>
      <c r="SPN1045" s="45"/>
      <c r="SPO1045" s="45"/>
      <c r="SPP1045" s="45"/>
      <c r="SPQ1045" s="45"/>
      <c r="SPR1045" s="45"/>
      <c r="SPS1045" s="45"/>
      <c r="SPT1045" s="45"/>
      <c r="SPU1045" s="45"/>
      <c r="SPV1045" s="45"/>
      <c r="SPW1045" s="45"/>
      <c r="SPX1045" s="45"/>
      <c r="SPY1045" s="45"/>
      <c r="SPZ1045" s="45"/>
      <c r="SQA1045" s="45"/>
      <c r="SQB1045" s="45"/>
      <c r="SQC1045" s="45"/>
      <c r="SQD1045" s="45"/>
      <c r="SQE1045" s="45"/>
      <c r="SQF1045" s="45"/>
      <c r="SQG1045" s="45"/>
      <c r="SQH1045" s="45"/>
      <c r="SQI1045" s="45"/>
      <c r="SQJ1045" s="45"/>
      <c r="SQK1045" s="45"/>
      <c r="SQL1045" s="45"/>
      <c r="SQM1045" s="45"/>
      <c r="SQN1045" s="45"/>
      <c r="SQO1045" s="45"/>
      <c r="SQP1045" s="45"/>
      <c r="SQQ1045" s="45"/>
      <c r="SQR1045" s="45"/>
      <c r="SQS1045" s="45"/>
      <c r="SQT1045" s="45"/>
      <c r="SQU1045" s="45"/>
      <c r="SQV1045" s="45"/>
      <c r="SQW1045" s="45"/>
      <c r="SQX1045" s="45"/>
      <c r="SQY1045" s="45"/>
      <c r="SQZ1045" s="45"/>
      <c r="SRA1045" s="45"/>
      <c r="SRB1045" s="45"/>
      <c r="SRC1045" s="45"/>
      <c r="SRD1045" s="45"/>
      <c r="SRE1045" s="45"/>
      <c r="SRF1045" s="45"/>
      <c r="SRG1045" s="45"/>
      <c r="SRH1045" s="45"/>
      <c r="SRI1045" s="45"/>
      <c r="SRJ1045" s="45"/>
      <c r="SRK1045" s="45"/>
      <c r="SRL1045" s="45"/>
      <c r="SRM1045" s="45"/>
      <c r="SRN1045" s="45"/>
      <c r="SRO1045" s="45"/>
      <c r="SRP1045" s="45"/>
      <c r="SRQ1045" s="45"/>
      <c r="SRR1045" s="45"/>
      <c r="SRS1045" s="45"/>
      <c r="SRT1045" s="45"/>
      <c r="SRU1045" s="45"/>
      <c r="SRV1045" s="45"/>
      <c r="SRW1045" s="45"/>
      <c r="SRX1045" s="45"/>
      <c r="SRY1045" s="45"/>
      <c r="SRZ1045" s="45"/>
      <c r="SSA1045" s="45"/>
      <c r="SSB1045" s="45"/>
      <c r="SSC1045" s="45"/>
      <c r="SSD1045" s="45"/>
      <c r="SSE1045" s="45"/>
      <c r="SSF1045" s="45"/>
      <c r="SSG1045" s="45"/>
      <c r="SSH1045" s="45"/>
      <c r="SSI1045" s="45"/>
      <c r="SSJ1045" s="45"/>
      <c r="SSK1045" s="45"/>
      <c r="SSL1045" s="45"/>
      <c r="SSM1045" s="45"/>
      <c r="SSN1045" s="45"/>
      <c r="SSO1045" s="45"/>
      <c r="SSP1045" s="45"/>
      <c r="SSQ1045" s="45"/>
      <c r="SSR1045" s="45"/>
      <c r="SSS1045" s="45"/>
      <c r="SST1045" s="45"/>
      <c r="SSU1045" s="45"/>
      <c r="SSV1045" s="45"/>
      <c r="SSW1045" s="45"/>
      <c r="SSX1045" s="45"/>
      <c r="SSY1045" s="45"/>
      <c r="SSZ1045" s="45"/>
      <c r="STA1045" s="45"/>
      <c r="STB1045" s="45"/>
      <c r="STC1045" s="45"/>
      <c r="STD1045" s="45"/>
      <c r="STE1045" s="45"/>
      <c r="STF1045" s="45"/>
      <c r="STG1045" s="45"/>
      <c r="STH1045" s="45"/>
      <c r="STI1045" s="45"/>
      <c r="STJ1045" s="45"/>
      <c r="STK1045" s="45"/>
      <c r="STL1045" s="45"/>
      <c r="STM1045" s="45"/>
      <c r="STN1045" s="45"/>
      <c r="STO1045" s="45"/>
      <c r="STP1045" s="45"/>
      <c r="STQ1045" s="45"/>
      <c r="STR1045" s="45"/>
      <c r="STS1045" s="45"/>
      <c r="STT1045" s="45"/>
      <c r="STU1045" s="45"/>
      <c r="STV1045" s="45"/>
      <c r="STW1045" s="45"/>
      <c r="STX1045" s="45"/>
      <c r="STY1045" s="45"/>
      <c r="STZ1045" s="45"/>
      <c r="SUA1045" s="45"/>
      <c r="SUB1045" s="45"/>
      <c r="SUC1045" s="45"/>
      <c r="SUD1045" s="45"/>
      <c r="SUE1045" s="45"/>
      <c r="SUF1045" s="45"/>
      <c r="SUG1045" s="45"/>
      <c r="SUH1045" s="45"/>
      <c r="SUI1045" s="45"/>
      <c r="SUJ1045" s="45"/>
      <c r="SUK1045" s="45"/>
      <c r="SUL1045" s="45"/>
      <c r="SUM1045" s="45"/>
      <c r="SUN1045" s="45"/>
      <c r="SUO1045" s="45"/>
      <c r="SUP1045" s="45"/>
      <c r="SUQ1045" s="45"/>
      <c r="SUR1045" s="45"/>
      <c r="SUS1045" s="45"/>
      <c r="SUT1045" s="45"/>
      <c r="SUU1045" s="45"/>
      <c r="SUV1045" s="45"/>
      <c r="SUW1045" s="45"/>
      <c r="SUX1045" s="45"/>
      <c r="SUY1045" s="45"/>
      <c r="SUZ1045" s="45"/>
      <c r="SVA1045" s="45"/>
      <c r="SVB1045" s="45"/>
      <c r="SVC1045" s="45"/>
      <c r="SVD1045" s="45"/>
      <c r="SVE1045" s="45"/>
      <c r="SVF1045" s="45"/>
      <c r="SVG1045" s="45"/>
      <c r="SVH1045" s="45"/>
      <c r="SVI1045" s="45"/>
      <c r="SVJ1045" s="45"/>
      <c r="SVK1045" s="45"/>
      <c r="SVL1045" s="45"/>
      <c r="SVM1045" s="45"/>
      <c r="SVN1045" s="45"/>
      <c r="SVO1045" s="45"/>
      <c r="SVP1045" s="45"/>
      <c r="SVQ1045" s="45"/>
      <c r="SVR1045" s="45"/>
      <c r="SVS1045" s="45"/>
      <c r="SVT1045" s="45"/>
      <c r="SVU1045" s="45"/>
      <c r="SVV1045" s="45"/>
      <c r="SVW1045" s="45"/>
      <c r="SVX1045" s="45"/>
      <c r="SVY1045" s="45"/>
      <c r="SVZ1045" s="45"/>
      <c r="SWA1045" s="45"/>
      <c r="SWB1045" s="45"/>
      <c r="SWC1045" s="45"/>
      <c r="SWD1045" s="45"/>
      <c r="SWE1045" s="45"/>
      <c r="SWF1045" s="45"/>
      <c r="SWG1045" s="45"/>
      <c r="SWH1045" s="45"/>
      <c r="SWI1045" s="45"/>
      <c r="SWJ1045" s="45"/>
      <c r="SWK1045" s="45"/>
      <c r="SWL1045" s="45"/>
      <c r="SWM1045" s="45"/>
      <c r="SWN1045" s="45"/>
      <c r="SWO1045" s="45"/>
      <c r="SWP1045" s="45"/>
      <c r="SWQ1045" s="45"/>
      <c r="SWR1045" s="45"/>
      <c r="SWS1045" s="45"/>
      <c r="SWT1045" s="45"/>
      <c r="SWU1045" s="45"/>
      <c r="SWV1045" s="45"/>
      <c r="SWW1045" s="45"/>
      <c r="SWX1045" s="45"/>
      <c r="SWY1045" s="45"/>
      <c r="SWZ1045" s="45"/>
      <c r="SXA1045" s="45"/>
      <c r="SXB1045" s="45"/>
      <c r="SXC1045" s="45"/>
      <c r="SXD1045" s="45"/>
      <c r="SXE1045" s="45"/>
      <c r="SXF1045" s="45"/>
      <c r="SXG1045" s="45"/>
      <c r="SXH1045" s="45"/>
      <c r="SXI1045" s="45"/>
      <c r="SXJ1045" s="45"/>
      <c r="SXK1045" s="45"/>
      <c r="SXL1045" s="45"/>
      <c r="SXM1045" s="45"/>
      <c r="SXN1045" s="45"/>
      <c r="SXO1045" s="45"/>
      <c r="SXP1045" s="45"/>
      <c r="SXQ1045" s="45"/>
      <c r="SXR1045" s="45"/>
      <c r="SXS1045" s="45"/>
      <c r="SXT1045" s="45"/>
      <c r="SXU1045" s="45"/>
      <c r="SXV1045" s="45"/>
      <c r="SXW1045" s="45"/>
      <c r="SXX1045" s="45"/>
      <c r="SXY1045" s="45"/>
      <c r="SXZ1045" s="45"/>
      <c r="SYA1045" s="45"/>
      <c r="SYB1045" s="45"/>
      <c r="SYC1045" s="45"/>
      <c r="SYD1045" s="45"/>
      <c r="SYE1045" s="45"/>
      <c r="SYF1045" s="45"/>
      <c r="SYG1045" s="45"/>
      <c r="SYH1045" s="45"/>
      <c r="SYI1045" s="45"/>
      <c r="SYJ1045" s="45"/>
      <c r="SYK1045" s="45"/>
      <c r="SYL1045" s="45"/>
      <c r="SYM1045" s="45"/>
      <c r="SYN1045" s="45"/>
      <c r="SYO1045" s="45"/>
      <c r="SYP1045" s="45"/>
      <c r="SYQ1045" s="45"/>
      <c r="SYR1045" s="45"/>
      <c r="SYS1045" s="45"/>
      <c r="SYT1045" s="45"/>
      <c r="SYU1045" s="45"/>
      <c r="SYV1045" s="45"/>
      <c r="SYW1045" s="45"/>
      <c r="SYX1045" s="45"/>
      <c r="SYY1045" s="45"/>
      <c r="SYZ1045" s="45"/>
      <c r="SZA1045" s="45"/>
      <c r="SZB1045" s="45"/>
      <c r="SZC1045" s="45"/>
      <c r="SZD1045" s="45"/>
      <c r="SZE1045" s="45"/>
      <c r="SZF1045" s="45"/>
      <c r="SZG1045" s="45"/>
      <c r="SZH1045" s="45"/>
      <c r="SZI1045" s="45"/>
      <c r="SZJ1045" s="45"/>
      <c r="SZK1045" s="45"/>
      <c r="SZL1045" s="45"/>
      <c r="SZM1045" s="45"/>
      <c r="SZN1045" s="45"/>
      <c r="SZO1045" s="45"/>
      <c r="SZP1045" s="45"/>
      <c r="SZQ1045" s="45"/>
      <c r="SZR1045" s="45"/>
      <c r="SZS1045" s="45"/>
      <c r="SZT1045" s="45"/>
      <c r="SZU1045" s="45"/>
      <c r="SZV1045" s="45"/>
      <c r="SZW1045" s="45"/>
      <c r="SZX1045" s="45"/>
      <c r="SZY1045" s="45"/>
      <c r="SZZ1045" s="45"/>
      <c r="TAA1045" s="45"/>
      <c r="TAB1045" s="45"/>
      <c r="TAC1045" s="45"/>
      <c r="TAD1045" s="45"/>
      <c r="TAE1045" s="45"/>
      <c r="TAF1045" s="45"/>
      <c r="TAG1045" s="45"/>
      <c r="TAH1045" s="45"/>
      <c r="TAI1045" s="45"/>
      <c r="TAJ1045" s="45"/>
      <c r="TAK1045" s="45"/>
      <c r="TAL1045" s="45"/>
      <c r="TAM1045" s="45"/>
      <c r="TAN1045" s="45"/>
      <c r="TAO1045" s="45"/>
      <c r="TAP1045" s="45"/>
      <c r="TAQ1045" s="45"/>
      <c r="TAR1045" s="45"/>
      <c r="TAS1045" s="45"/>
      <c r="TAT1045" s="45"/>
      <c r="TAU1045" s="45"/>
      <c r="TAV1045" s="45"/>
      <c r="TAW1045" s="45"/>
      <c r="TAX1045" s="45"/>
      <c r="TAY1045" s="45"/>
      <c r="TAZ1045" s="45"/>
      <c r="TBA1045" s="45"/>
      <c r="TBB1045" s="45"/>
      <c r="TBC1045" s="45"/>
      <c r="TBD1045" s="45"/>
      <c r="TBE1045" s="45"/>
      <c r="TBF1045" s="45"/>
      <c r="TBG1045" s="45"/>
      <c r="TBH1045" s="45"/>
      <c r="TBI1045" s="45"/>
      <c r="TBJ1045" s="45"/>
      <c r="TBK1045" s="45"/>
      <c r="TBL1045" s="45"/>
      <c r="TBM1045" s="45"/>
      <c r="TBN1045" s="45"/>
      <c r="TBO1045" s="45"/>
      <c r="TBP1045" s="45"/>
      <c r="TBQ1045" s="45"/>
      <c r="TBR1045" s="45"/>
      <c r="TBS1045" s="45"/>
      <c r="TBT1045" s="45"/>
      <c r="TBU1045" s="45"/>
      <c r="TBV1045" s="45"/>
      <c r="TBW1045" s="45"/>
      <c r="TBX1045" s="45"/>
      <c r="TBY1045" s="45"/>
      <c r="TBZ1045" s="45"/>
      <c r="TCA1045" s="45"/>
      <c r="TCB1045" s="45"/>
      <c r="TCC1045" s="45"/>
      <c r="TCD1045" s="45"/>
      <c r="TCE1045" s="45"/>
      <c r="TCF1045" s="45"/>
      <c r="TCG1045" s="45"/>
      <c r="TCH1045" s="45"/>
      <c r="TCI1045" s="45"/>
      <c r="TCJ1045" s="45"/>
      <c r="TCK1045" s="45"/>
      <c r="TCL1045" s="45"/>
      <c r="TCM1045" s="45"/>
      <c r="TCN1045" s="45"/>
      <c r="TCO1045" s="45"/>
      <c r="TCP1045" s="45"/>
      <c r="TCQ1045" s="45"/>
      <c r="TCR1045" s="45"/>
      <c r="TCS1045" s="45"/>
      <c r="TCT1045" s="45"/>
      <c r="TCU1045" s="45"/>
      <c r="TCV1045" s="45"/>
      <c r="TCW1045" s="45"/>
      <c r="TCX1045" s="45"/>
      <c r="TCY1045" s="45"/>
      <c r="TCZ1045" s="45"/>
      <c r="TDA1045" s="45"/>
      <c r="TDB1045" s="45"/>
      <c r="TDC1045" s="45"/>
      <c r="TDD1045" s="45"/>
      <c r="TDE1045" s="45"/>
      <c r="TDF1045" s="45"/>
      <c r="TDG1045" s="45"/>
      <c r="TDH1045" s="45"/>
      <c r="TDI1045" s="45"/>
      <c r="TDJ1045" s="45"/>
      <c r="TDK1045" s="45"/>
      <c r="TDL1045" s="45"/>
      <c r="TDM1045" s="45"/>
      <c r="TDN1045" s="45"/>
      <c r="TDO1045" s="45"/>
      <c r="TDP1045" s="45"/>
      <c r="TDQ1045" s="45"/>
      <c r="TDR1045" s="45"/>
      <c r="TDS1045" s="45"/>
      <c r="TDT1045" s="45"/>
      <c r="TDU1045" s="45"/>
      <c r="TDV1045" s="45"/>
      <c r="TDW1045" s="45"/>
      <c r="TDX1045" s="45"/>
      <c r="TDY1045" s="45"/>
      <c r="TDZ1045" s="45"/>
      <c r="TEA1045" s="45"/>
      <c r="TEB1045" s="45"/>
      <c r="TEC1045" s="45"/>
      <c r="TED1045" s="45"/>
      <c r="TEE1045" s="45"/>
      <c r="TEF1045" s="45"/>
      <c r="TEG1045" s="45"/>
      <c r="TEH1045" s="45"/>
      <c r="TEI1045" s="45"/>
      <c r="TEJ1045" s="45"/>
      <c r="TEK1045" s="45"/>
      <c r="TEL1045" s="45"/>
      <c r="TEM1045" s="45"/>
      <c r="TEN1045" s="45"/>
      <c r="TEO1045" s="45"/>
      <c r="TEP1045" s="45"/>
      <c r="TEQ1045" s="45"/>
      <c r="TER1045" s="45"/>
      <c r="TES1045" s="45"/>
      <c r="TET1045" s="45"/>
      <c r="TEU1045" s="45"/>
      <c r="TEV1045" s="45"/>
      <c r="TEW1045" s="45"/>
      <c r="TEX1045" s="45"/>
      <c r="TEY1045" s="45"/>
      <c r="TEZ1045" s="45"/>
      <c r="TFA1045" s="45"/>
      <c r="TFB1045" s="45"/>
      <c r="TFC1045" s="45"/>
      <c r="TFD1045" s="45"/>
      <c r="TFE1045" s="45"/>
      <c r="TFF1045" s="45"/>
      <c r="TFG1045" s="45"/>
      <c r="TFH1045" s="45"/>
      <c r="TFI1045" s="45"/>
      <c r="TFJ1045" s="45"/>
      <c r="TFK1045" s="45"/>
      <c r="TFL1045" s="45"/>
      <c r="TFM1045" s="45"/>
      <c r="TFN1045" s="45"/>
      <c r="TFO1045" s="45"/>
      <c r="TFP1045" s="45"/>
      <c r="TFQ1045" s="45"/>
      <c r="TFR1045" s="45"/>
      <c r="TFS1045" s="45"/>
      <c r="TFT1045" s="45"/>
      <c r="TFU1045" s="45"/>
      <c r="TFV1045" s="45"/>
      <c r="TFW1045" s="45"/>
      <c r="TFX1045" s="45"/>
      <c r="TFY1045" s="45"/>
      <c r="TFZ1045" s="45"/>
      <c r="TGA1045" s="45"/>
      <c r="TGB1045" s="45"/>
      <c r="TGC1045" s="45"/>
      <c r="TGD1045" s="45"/>
      <c r="TGE1045" s="45"/>
      <c r="TGF1045" s="45"/>
      <c r="TGG1045" s="45"/>
      <c r="TGH1045" s="45"/>
      <c r="TGI1045" s="45"/>
      <c r="TGJ1045" s="45"/>
      <c r="TGK1045" s="45"/>
      <c r="TGL1045" s="45"/>
      <c r="TGM1045" s="45"/>
      <c r="TGN1045" s="45"/>
      <c r="TGO1045" s="45"/>
      <c r="TGP1045" s="45"/>
      <c r="TGQ1045" s="45"/>
      <c r="TGR1045" s="45"/>
      <c r="TGS1045" s="45"/>
      <c r="TGT1045" s="45"/>
      <c r="TGU1045" s="45"/>
      <c r="TGV1045" s="45"/>
      <c r="TGW1045" s="45"/>
      <c r="TGX1045" s="45"/>
      <c r="TGY1045" s="45"/>
      <c r="TGZ1045" s="45"/>
      <c r="THA1045" s="45"/>
      <c r="THB1045" s="45"/>
      <c r="THC1045" s="45"/>
      <c r="THD1045" s="45"/>
      <c r="THE1045" s="45"/>
      <c r="THF1045" s="45"/>
      <c r="THG1045" s="45"/>
      <c r="THH1045" s="45"/>
      <c r="THI1045" s="45"/>
      <c r="THJ1045" s="45"/>
      <c r="THK1045" s="45"/>
      <c r="THL1045" s="45"/>
      <c r="THM1045" s="45"/>
      <c r="THN1045" s="45"/>
      <c r="THO1045" s="45"/>
      <c r="THP1045" s="45"/>
      <c r="THQ1045" s="45"/>
      <c r="THR1045" s="45"/>
      <c r="THS1045" s="45"/>
      <c r="THT1045" s="45"/>
      <c r="THU1045" s="45"/>
      <c r="THV1045" s="45"/>
      <c r="THW1045" s="45"/>
      <c r="THX1045" s="45"/>
      <c r="THY1045" s="45"/>
      <c r="THZ1045" s="45"/>
      <c r="TIA1045" s="45"/>
      <c r="TIB1045" s="45"/>
      <c r="TIC1045" s="45"/>
      <c r="TID1045" s="45"/>
      <c r="TIE1045" s="45"/>
      <c r="TIF1045" s="45"/>
      <c r="TIG1045" s="45"/>
      <c r="TIH1045" s="45"/>
      <c r="TII1045" s="45"/>
      <c r="TIJ1045" s="45"/>
      <c r="TIK1045" s="45"/>
      <c r="TIL1045" s="45"/>
      <c r="TIM1045" s="45"/>
      <c r="TIN1045" s="45"/>
      <c r="TIO1045" s="45"/>
      <c r="TIP1045" s="45"/>
      <c r="TIQ1045" s="45"/>
      <c r="TIR1045" s="45"/>
      <c r="TIS1045" s="45"/>
      <c r="TIT1045" s="45"/>
      <c r="TIU1045" s="45"/>
      <c r="TIV1045" s="45"/>
      <c r="TIW1045" s="45"/>
      <c r="TIX1045" s="45"/>
      <c r="TIY1045" s="45"/>
      <c r="TIZ1045" s="45"/>
      <c r="TJA1045" s="45"/>
      <c r="TJB1045" s="45"/>
      <c r="TJC1045" s="45"/>
      <c r="TJD1045" s="45"/>
      <c r="TJE1045" s="45"/>
      <c r="TJF1045" s="45"/>
      <c r="TJG1045" s="45"/>
      <c r="TJH1045" s="45"/>
      <c r="TJI1045" s="45"/>
      <c r="TJJ1045" s="45"/>
      <c r="TJK1045" s="45"/>
      <c r="TJL1045" s="45"/>
      <c r="TJM1045" s="45"/>
      <c r="TJN1045" s="45"/>
      <c r="TJO1045" s="45"/>
      <c r="TJP1045" s="45"/>
      <c r="TJQ1045" s="45"/>
      <c r="TJR1045" s="45"/>
      <c r="TJS1045" s="45"/>
      <c r="TJT1045" s="45"/>
      <c r="TJU1045" s="45"/>
      <c r="TJV1045" s="45"/>
      <c r="TJW1045" s="45"/>
      <c r="TJX1045" s="45"/>
      <c r="TJY1045" s="45"/>
      <c r="TJZ1045" s="45"/>
      <c r="TKA1045" s="45"/>
      <c r="TKB1045" s="45"/>
      <c r="TKC1045" s="45"/>
      <c r="TKD1045" s="45"/>
      <c r="TKE1045" s="45"/>
      <c r="TKF1045" s="45"/>
      <c r="TKG1045" s="45"/>
      <c r="TKH1045" s="45"/>
      <c r="TKI1045" s="45"/>
      <c r="TKJ1045" s="45"/>
      <c r="TKK1045" s="45"/>
      <c r="TKL1045" s="45"/>
      <c r="TKM1045" s="45"/>
      <c r="TKN1045" s="45"/>
      <c r="TKO1045" s="45"/>
      <c r="TKP1045" s="45"/>
      <c r="TKQ1045" s="45"/>
      <c r="TKR1045" s="45"/>
      <c r="TKS1045" s="45"/>
      <c r="TKT1045" s="45"/>
      <c r="TKU1045" s="45"/>
      <c r="TKV1045" s="45"/>
      <c r="TKW1045" s="45"/>
      <c r="TKX1045" s="45"/>
      <c r="TKY1045" s="45"/>
      <c r="TKZ1045" s="45"/>
      <c r="TLA1045" s="45"/>
      <c r="TLB1045" s="45"/>
      <c r="TLC1045" s="45"/>
      <c r="TLD1045" s="45"/>
      <c r="TLE1045" s="45"/>
      <c r="TLF1045" s="45"/>
      <c r="TLG1045" s="45"/>
      <c r="TLH1045" s="45"/>
      <c r="TLI1045" s="45"/>
      <c r="TLJ1045" s="45"/>
      <c r="TLK1045" s="45"/>
      <c r="TLL1045" s="45"/>
      <c r="TLM1045" s="45"/>
      <c r="TLN1045" s="45"/>
      <c r="TLO1045" s="45"/>
      <c r="TLP1045" s="45"/>
      <c r="TLQ1045" s="45"/>
      <c r="TLR1045" s="45"/>
      <c r="TLS1045" s="45"/>
      <c r="TLT1045" s="45"/>
      <c r="TLU1045" s="45"/>
      <c r="TLV1045" s="45"/>
      <c r="TLW1045" s="45"/>
      <c r="TLX1045" s="45"/>
      <c r="TLY1045" s="45"/>
      <c r="TLZ1045" s="45"/>
      <c r="TMA1045" s="45"/>
      <c r="TMB1045" s="45"/>
      <c r="TMC1045" s="45"/>
      <c r="TMD1045" s="45"/>
      <c r="TME1045" s="45"/>
      <c r="TMF1045" s="45"/>
      <c r="TMG1045" s="45"/>
      <c r="TMH1045" s="45"/>
      <c r="TMI1045" s="45"/>
      <c r="TMJ1045" s="45"/>
      <c r="TMK1045" s="45"/>
      <c r="TML1045" s="45"/>
      <c r="TMM1045" s="45"/>
      <c r="TMN1045" s="45"/>
      <c r="TMO1045" s="45"/>
      <c r="TMP1045" s="45"/>
      <c r="TMQ1045" s="45"/>
      <c r="TMR1045" s="45"/>
      <c r="TMS1045" s="45"/>
      <c r="TMT1045" s="45"/>
      <c r="TMU1045" s="45"/>
      <c r="TMV1045" s="45"/>
      <c r="TMW1045" s="45"/>
      <c r="TMX1045" s="45"/>
      <c r="TMY1045" s="45"/>
      <c r="TMZ1045" s="45"/>
      <c r="TNA1045" s="45"/>
      <c r="TNB1045" s="45"/>
      <c r="TNC1045" s="45"/>
      <c r="TND1045" s="45"/>
      <c r="TNE1045" s="45"/>
      <c r="TNF1045" s="45"/>
      <c r="TNG1045" s="45"/>
      <c r="TNH1045" s="45"/>
      <c r="TNI1045" s="45"/>
      <c r="TNJ1045" s="45"/>
      <c r="TNK1045" s="45"/>
      <c r="TNL1045" s="45"/>
      <c r="TNM1045" s="45"/>
      <c r="TNN1045" s="45"/>
      <c r="TNO1045" s="45"/>
      <c r="TNP1045" s="45"/>
      <c r="TNQ1045" s="45"/>
      <c r="TNR1045" s="45"/>
      <c r="TNS1045" s="45"/>
      <c r="TNT1045" s="45"/>
      <c r="TNU1045" s="45"/>
      <c r="TNV1045" s="45"/>
      <c r="TNW1045" s="45"/>
      <c r="TNX1045" s="45"/>
      <c r="TNY1045" s="45"/>
      <c r="TNZ1045" s="45"/>
      <c r="TOA1045" s="45"/>
      <c r="TOB1045" s="45"/>
      <c r="TOC1045" s="45"/>
      <c r="TOD1045" s="45"/>
      <c r="TOE1045" s="45"/>
      <c r="TOF1045" s="45"/>
      <c r="TOG1045" s="45"/>
      <c r="TOH1045" s="45"/>
      <c r="TOI1045" s="45"/>
      <c r="TOJ1045" s="45"/>
      <c r="TOK1045" s="45"/>
      <c r="TOL1045" s="45"/>
      <c r="TOM1045" s="45"/>
      <c r="TON1045" s="45"/>
      <c r="TOO1045" s="45"/>
      <c r="TOP1045" s="45"/>
      <c r="TOQ1045" s="45"/>
      <c r="TOR1045" s="45"/>
      <c r="TOS1045" s="45"/>
      <c r="TOT1045" s="45"/>
      <c r="TOU1045" s="45"/>
      <c r="TOV1045" s="45"/>
      <c r="TOW1045" s="45"/>
      <c r="TOX1045" s="45"/>
      <c r="TOY1045" s="45"/>
      <c r="TOZ1045" s="45"/>
      <c r="TPA1045" s="45"/>
      <c r="TPB1045" s="45"/>
      <c r="TPC1045" s="45"/>
      <c r="TPD1045" s="45"/>
      <c r="TPE1045" s="45"/>
      <c r="TPF1045" s="45"/>
      <c r="TPG1045" s="45"/>
      <c r="TPH1045" s="45"/>
      <c r="TPI1045" s="45"/>
      <c r="TPJ1045" s="45"/>
      <c r="TPK1045" s="45"/>
      <c r="TPL1045" s="45"/>
      <c r="TPM1045" s="45"/>
      <c r="TPN1045" s="45"/>
      <c r="TPO1045" s="45"/>
      <c r="TPP1045" s="45"/>
      <c r="TPQ1045" s="45"/>
      <c r="TPR1045" s="45"/>
      <c r="TPS1045" s="45"/>
      <c r="TPT1045" s="45"/>
      <c r="TPU1045" s="45"/>
      <c r="TPV1045" s="45"/>
      <c r="TPW1045" s="45"/>
      <c r="TPX1045" s="45"/>
      <c r="TPY1045" s="45"/>
      <c r="TPZ1045" s="45"/>
      <c r="TQA1045" s="45"/>
      <c r="TQB1045" s="45"/>
      <c r="TQC1045" s="45"/>
      <c r="TQD1045" s="45"/>
      <c r="TQE1045" s="45"/>
      <c r="TQF1045" s="45"/>
      <c r="TQG1045" s="45"/>
      <c r="TQH1045" s="45"/>
      <c r="TQI1045" s="45"/>
      <c r="TQJ1045" s="45"/>
      <c r="TQK1045" s="45"/>
      <c r="TQL1045" s="45"/>
      <c r="TQM1045" s="45"/>
      <c r="TQN1045" s="45"/>
      <c r="TQO1045" s="45"/>
      <c r="TQP1045" s="45"/>
      <c r="TQQ1045" s="45"/>
      <c r="TQR1045" s="45"/>
      <c r="TQS1045" s="45"/>
      <c r="TQT1045" s="45"/>
      <c r="TQU1045" s="45"/>
      <c r="TQV1045" s="45"/>
      <c r="TQW1045" s="45"/>
      <c r="TQX1045" s="45"/>
      <c r="TQY1045" s="45"/>
      <c r="TQZ1045" s="45"/>
      <c r="TRA1045" s="45"/>
      <c r="TRB1045" s="45"/>
      <c r="TRC1045" s="45"/>
      <c r="TRD1045" s="45"/>
      <c r="TRE1045" s="45"/>
      <c r="TRF1045" s="45"/>
      <c r="TRG1045" s="45"/>
      <c r="TRH1045" s="45"/>
      <c r="TRI1045" s="45"/>
      <c r="TRJ1045" s="45"/>
      <c r="TRK1045" s="45"/>
      <c r="TRL1045" s="45"/>
      <c r="TRM1045" s="45"/>
      <c r="TRN1045" s="45"/>
      <c r="TRO1045" s="45"/>
      <c r="TRP1045" s="45"/>
      <c r="TRQ1045" s="45"/>
      <c r="TRR1045" s="45"/>
      <c r="TRS1045" s="45"/>
      <c r="TRT1045" s="45"/>
      <c r="TRU1045" s="45"/>
      <c r="TRV1045" s="45"/>
      <c r="TRW1045" s="45"/>
      <c r="TRX1045" s="45"/>
      <c r="TRY1045" s="45"/>
      <c r="TRZ1045" s="45"/>
      <c r="TSA1045" s="45"/>
      <c r="TSB1045" s="45"/>
      <c r="TSC1045" s="45"/>
      <c r="TSD1045" s="45"/>
      <c r="TSE1045" s="45"/>
      <c r="TSF1045" s="45"/>
      <c r="TSG1045" s="45"/>
      <c r="TSH1045" s="45"/>
      <c r="TSI1045" s="45"/>
      <c r="TSJ1045" s="45"/>
      <c r="TSK1045" s="45"/>
      <c r="TSL1045" s="45"/>
      <c r="TSM1045" s="45"/>
      <c r="TSN1045" s="45"/>
      <c r="TSO1045" s="45"/>
      <c r="TSP1045" s="45"/>
      <c r="TSQ1045" s="45"/>
      <c r="TSR1045" s="45"/>
      <c r="TSS1045" s="45"/>
      <c r="TST1045" s="45"/>
      <c r="TSU1045" s="45"/>
      <c r="TSV1045" s="45"/>
      <c r="TSW1045" s="45"/>
      <c r="TSX1045" s="45"/>
      <c r="TSY1045" s="45"/>
      <c r="TSZ1045" s="45"/>
      <c r="TTA1045" s="45"/>
      <c r="TTB1045" s="45"/>
      <c r="TTC1045" s="45"/>
      <c r="TTD1045" s="45"/>
      <c r="TTE1045" s="45"/>
      <c r="TTF1045" s="45"/>
      <c r="TTG1045" s="45"/>
      <c r="TTH1045" s="45"/>
      <c r="TTI1045" s="45"/>
      <c r="TTJ1045" s="45"/>
      <c r="TTK1045" s="45"/>
      <c r="TTL1045" s="45"/>
      <c r="TTM1045" s="45"/>
      <c r="TTN1045" s="45"/>
      <c r="TTO1045" s="45"/>
      <c r="TTP1045" s="45"/>
      <c r="TTQ1045" s="45"/>
      <c r="TTR1045" s="45"/>
      <c r="TTS1045" s="45"/>
      <c r="TTT1045" s="45"/>
      <c r="TTU1045" s="45"/>
      <c r="TTV1045" s="45"/>
      <c r="TTW1045" s="45"/>
      <c r="TTX1045" s="45"/>
      <c r="TTY1045" s="45"/>
      <c r="TTZ1045" s="45"/>
      <c r="TUA1045" s="45"/>
      <c r="TUB1045" s="45"/>
      <c r="TUC1045" s="45"/>
      <c r="TUD1045" s="45"/>
      <c r="TUE1045" s="45"/>
      <c r="TUF1045" s="45"/>
      <c r="TUG1045" s="45"/>
      <c r="TUH1045" s="45"/>
      <c r="TUI1045" s="45"/>
      <c r="TUJ1045" s="45"/>
      <c r="TUK1045" s="45"/>
      <c r="TUL1045" s="45"/>
      <c r="TUM1045" s="45"/>
      <c r="TUN1045" s="45"/>
      <c r="TUO1045" s="45"/>
      <c r="TUP1045" s="45"/>
      <c r="TUQ1045" s="45"/>
      <c r="TUR1045" s="45"/>
      <c r="TUS1045" s="45"/>
      <c r="TUT1045" s="45"/>
      <c r="TUU1045" s="45"/>
      <c r="TUV1045" s="45"/>
      <c r="TUW1045" s="45"/>
      <c r="TUX1045" s="45"/>
      <c r="TUY1045" s="45"/>
      <c r="TUZ1045" s="45"/>
      <c r="TVA1045" s="45"/>
      <c r="TVB1045" s="45"/>
      <c r="TVC1045" s="45"/>
      <c r="TVD1045" s="45"/>
      <c r="TVE1045" s="45"/>
      <c r="TVF1045" s="45"/>
      <c r="TVG1045" s="45"/>
      <c r="TVH1045" s="45"/>
      <c r="TVI1045" s="45"/>
      <c r="TVJ1045" s="45"/>
      <c r="TVK1045" s="45"/>
      <c r="TVL1045" s="45"/>
      <c r="TVM1045" s="45"/>
      <c r="TVN1045" s="45"/>
      <c r="TVO1045" s="45"/>
      <c r="TVP1045" s="45"/>
      <c r="TVQ1045" s="45"/>
      <c r="TVR1045" s="45"/>
      <c r="TVS1045" s="45"/>
      <c r="TVT1045" s="45"/>
      <c r="TVU1045" s="45"/>
      <c r="TVV1045" s="45"/>
      <c r="TVW1045" s="45"/>
      <c r="TVX1045" s="45"/>
      <c r="TVY1045" s="45"/>
      <c r="TVZ1045" s="45"/>
      <c r="TWA1045" s="45"/>
      <c r="TWB1045" s="45"/>
      <c r="TWC1045" s="45"/>
      <c r="TWD1045" s="45"/>
      <c r="TWE1045" s="45"/>
      <c r="TWF1045" s="45"/>
      <c r="TWG1045" s="45"/>
      <c r="TWH1045" s="45"/>
      <c r="TWI1045" s="45"/>
      <c r="TWJ1045" s="45"/>
      <c r="TWK1045" s="45"/>
      <c r="TWL1045" s="45"/>
      <c r="TWM1045" s="45"/>
      <c r="TWN1045" s="45"/>
      <c r="TWO1045" s="45"/>
      <c r="TWP1045" s="45"/>
      <c r="TWQ1045" s="45"/>
      <c r="TWR1045" s="45"/>
      <c r="TWS1045" s="45"/>
      <c r="TWT1045" s="45"/>
      <c r="TWU1045" s="45"/>
      <c r="TWV1045" s="45"/>
      <c r="TWW1045" s="45"/>
      <c r="TWX1045" s="45"/>
      <c r="TWY1045" s="45"/>
      <c r="TWZ1045" s="45"/>
      <c r="TXA1045" s="45"/>
      <c r="TXB1045" s="45"/>
      <c r="TXC1045" s="45"/>
      <c r="TXD1045" s="45"/>
      <c r="TXE1045" s="45"/>
      <c r="TXF1045" s="45"/>
      <c r="TXG1045" s="45"/>
      <c r="TXH1045" s="45"/>
      <c r="TXI1045" s="45"/>
      <c r="TXJ1045" s="45"/>
      <c r="TXK1045" s="45"/>
      <c r="TXL1045" s="45"/>
      <c r="TXM1045" s="45"/>
      <c r="TXN1045" s="45"/>
      <c r="TXO1045" s="45"/>
      <c r="TXP1045" s="45"/>
      <c r="TXQ1045" s="45"/>
      <c r="TXR1045" s="45"/>
      <c r="TXS1045" s="45"/>
      <c r="TXT1045" s="45"/>
      <c r="TXU1045" s="45"/>
      <c r="TXV1045" s="45"/>
      <c r="TXW1045" s="45"/>
      <c r="TXX1045" s="45"/>
      <c r="TXY1045" s="45"/>
      <c r="TXZ1045" s="45"/>
      <c r="TYA1045" s="45"/>
      <c r="TYB1045" s="45"/>
      <c r="TYC1045" s="45"/>
      <c r="TYD1045" s="45"/>
      <c r="TYE1045" s="45"/>
      <c r="TYF1045" s="45"/>
      <c r="TYG1045" s="45"/>
      <c r="TYH1045" s="45"/>
      <c r="TYI1045" s="45"/>
      <c r="TYJ1045" s="45"/>
      <c r="TYK1045" s="45"/>
      <c r="TYL1045" s="45"/>
      <c r="TYM1045" s="45"/>
      <c r="TYN1045" s="45"/>
      <c r="TYO1045" s="45"/>
      <c r="TYP1045" s="45"/>
      <c r="TYQ1045" s="45"/>
      <c r="TYR1045" s="45"/>
      <c r="TYS1045" s="45"/>
      <c r="TYT1045" s="45"/>
      <c r="TYU1045" s="45"/>
      <c r="TYV1045" s="45"/>
      <c r="TYW1045" s="45"/>
      <c r="TYX1045" s="45"/>
      <c r="TYY1045" s="45"/>
      <c r="TYZ1045" s="45"/>
      <c r="TZA1045" s="45"/>
      <c r="TZB1045" s="45"/>
      <c r="TZC1045" s="45"/>
      <c r="TZD1045" s="45"/>
      <c r="TZE1045" s="45"/>
      <c r="TZF1045" s="45"/>
      <c r="TZG1045" s="45"/>
      <c r="TZH1045" s="45"/>
      <c r="TZI1045" s="45"/>
      <c r="TZJ1045" s="45"/>
      <c r="TZK1045" s="45"/>
      <c r="TZL1045" s="45"/>
      <c r="TZM1045" s="45"/>
      <c r="TZN1045" s="45"/>
      <c r="TZO1045" s="45"/>
      <c r="TZP1045" s="45"/>
      <c r="TZQ1045" s="45"/>
      <c r="TZR1045" s="45"/>
      <c r="TZS1045" s="45"/>
      <c r="TZT1045" s="45"/>
      <c r="TZU1045" s="45"/>
      <c r="TZV1045" s="45"/>
      <c r="TZW1045" s="45"/>
      <c r="TZX1045" s="45"/>
      <c r="TZY1045" s="45"/>
      <c r="TZZ1045" s="45"/>
      <c r="UAA1045" s="45"/>
      <c r="UAB1045" s="45"/>
      <c r="UAC1045" s="45"/>
      <c r="UAD1045" s="45"/>
      <c r="UAE1045" s="45"/>
      <c r="UAF1045" s="45"/>
      <c r="UAG1045" s="45"/>
      <c r="UAH1045" s="45"/>
      <c r="UAI1045" s="45"/>
      <c r="UAJ1045" s="45"/>
      <c r="UAK1045" s="45"/>
      <c r="UAL1045" s="45"/>
      <c r="UAM1045" s="45"/>
      <c r="UAN1045" s="45"/>
      <c r="UAO1045" s="45"/>
      <c r="UAP1045" s="45"/>
      <c r="UAQ1045" s="45"/>
      <c r="UAR1045" s="45"/>
      <c r="UAS1045" s="45"/>
      <c r="UAT1045" s="45"/>
      <c r="UAU1045" s="45"/>
      <c r="UAV1045" s="45"/>
      <c r="UAW1045" s="45"/>
      <c r="UAX1045" s="45"/>
      <c r="UAY1045" s="45"/>
      <c r="UAZ1045" s="45"/>
      <c r="UBA1045" s="45"/>
      <c r="UBB1045" s="45"/>
      <c r="UBC1045" s="45"/>
      <c r="UBD1045" s="45"/>
      <c r="UBE1045" s="45"/>
      <c r="UBF1045" s="45"/>
      <c r="UBG1045" s="45"/>
      <c r="UBH1045" s="45"/>
      <c r="UBI1045" s="45"/>
      <c r="UBJ1045" s="45"/>
      <c r="UBK1045" s="45"/>
      <c r="UBL1045" s="45"/>
      <c r="UBM1045" s="45"/>
      <c r="UBN1045" s="45"/>
      <c r="UBO1045" s="45"/>
      <c r="UBP1045" s="45"/>
      <c r="UBQ1045" s="45"/>
      <c r="UBR1045" s="45"/>
      <c r="UBS1045" s="45"/>
      <c r="UBT1045" s="45"/>
      <c r="UBU1045" s="45"/>
      <c r="UBV1045" s="45"/>
      <c r="UBW1045" s="45"/>
      <c r="UBX1045" s="45"/>
      <c r="UBY1045" s="45"/>
      <c r="UBZ1045" s="45"/>
      <c r="UCA1045" s="45"/>
      <c r="UCB1045" s="45"/>
      <c r="UCC1045" s="45"/>
      <c r="UCD1045" s="45"/>
      <c r="UCE1045" s="45"/>
      <c r="UCF1045" s="45"/>
      <c r="UCG1045" s="45"/>
      <c r="UCH1045" s="45"/>
      <c r="UCI1045" s="45"/>
      <c r="UCJ1045" s="45"/>
      <c r="UCK1045" s="45"/>
      <c r="UCL1045" s="45"/>
      <c r="UCM1045" s="45"/>
      <c r="UCN1045" s="45"/>
      <c r="UCO1045" s="45"/>
      <c r="UCP1045" s="45"/>
      <c r="UCQ1045" s="45"/>
      <c r="UCR1045" s="45"/>
      <c r="UCS1045" s="45"/>
      <c r="UCT1045" s="45"/>
      <c r="UCU1045" s="45"/>
      <c r="UCV1045" s="45"/>
      <c r="UCW1045" s="45"/>
      <c r="UCX1045" s="45"/>
      <c r="UCY1045" s="45"/>
      <c r="UCZ1045" s="45"/>
      <c r="UDA1045" s="45"/>
      <c r="UDB1045" s="45"/>
      <c r="UDC1045" s="45"/>
      <c r="UDD1045" s="45"/>
      <c r="UDE1045" s="45"/>
      <c r="UDF1045" s="45"/>
      <c r="UDG1045" s="45"/>
      <c r="UDH1045" s="45"/>
      <c r="UDI1045" s="45"/>
      <c r="UDJ1045" s="45"/>
      <c r="UDK1045" s="45"/>
      <c r="UDL1045" s="45"/>
      <c r="UDM1045" s="45"/>
      <c r="UDN1045" s="45"/>
      <c r="UDO1045" s="45"/>
      <c r="UDP1045" s="45"/>
      <c r="UDQ1045" s="45"/>
      <c r="UDR1045" s="45"/>
      <c r="UDS1045" s="45"/>
      <c r="UDT1045" s="45"/>
      <c r="UDU1045" s="45"/>
      <c r="UDV1045" s="45"/>
      <c r="UDW1045" s="45"/>
      <c r="UDX1045" s="45"/>
      <c r="UDY1045" s="45"/>
      <c r="UDZ1045" s="45"/>
      <c r="UEA1045" s="45"/>
      <c r="UEB1045" s="45"/>
      <c r="UEC1045" s="45"/>
      <c r="UED1045" s="45"/>
      <c r="UEE1045" s="45"/>
      <c r="UEF1045" s="45"/>
      <c r="UEG1045" s="45"/>
      <c r="UEH1045" s="45"/>
      <c r="UEI1045" s="45"/>
      <c r="UEJ1045" s="45"/>
      <c r="UEK1045" s="45"/>
      <c r="UEL1045" s="45"/>
      <c r="UEM1045" s="45"/>
      <c r="UEN1045" s="45"/>
      <c r="UEO1045" s="45"/>
      <c r="UEP1045" s="45"/>
      <c r="UEQ1045" s="45"/>
      <c r="UER1045" s="45"/>
      <c r="UES1045" s="45"/>
      <c r="UET1045" s="45"/>
      <c r="UEU1045" s="45"/>
      <c r="UEV1045" s="45"/>
      <c r="UEW1045" s="45"/>
      <c r="UEX1045" s="45"/>
      <c r="UEY1045" s="45"/>
      <c r="UEZ1045" s="45"/>
      <c r="UFA1045" s="45"/>
      <c r="UFB1045" s="45"/>
      <c r="UFC1045" s="45"/>
      <c r="UFD1045" s="45"/>
      <c r="UFE1045" s="45"/>
      <c r="UFF1045" s="45"/>
      <c r="UFG1045" s="45"/>
      <c r="UFH1045" s="45"/>
      <c r="UFI1045" s="45"/>
      <c r="UFJ1045" s="45"/>
      <c r="UFK1045" s="45"/>
      <c r="UFL1045" s="45"/>
      <c r="UFM1045" s="45"/>
      <c r="UFN1045" s="45"/>
      <c r="UFO1045" s="45"/>
      <c r="UFP1045" s="45"/>
      <c r="UFQ1045" s="45"/>
      <c r="UFR1045" s="45"/>
      <c r="UFS1045" s="45"/>
      <c r="UFT1045" s="45"/>
      <c r="UFU1045" s="45"/>
      <c r="UFV1045" s="45"/>
      <c r="UFW1045" s="45"/>
      <c r="UFX1045" s="45"/>
      <c r="UFY1045" s="45"/>
      <c r="UFZ1045" s="45"/>
      <c r="UGA1045" s="45"/>
      <c r="UGB1045" s="45"/>
      <c r="UGC1045" s="45"/>
      <c r="UGD1045" s="45"/>
      <c r="UGE1045" s="45"/>
      <c r="UGF1045" s="45"/>
      <c r="UGG1045" s="45"/>
      <c r="UGH1045" s="45"/>
      <c r="UGI1045" s="45"/>
      <c r="UGJ1045" s="45"/>
      <c r="UGK1045" s="45"/>
      <c r="UGL1045" s="45"/>
      <c r="UGM1045" s="45"/>
      <c r="UGN1045" s="45"/>
      <c r="UGO1045" s="45"/>
      <c r="UGP1045" s="45"/>
      <c r="UGQ1045" s="45"/>
      <c r="UGR1045" s="45"/>
      <c r="UGS1045" s="45"/>
      <c r="UGT1045" s="45"/>
      <c r="UGU1045" s="45"/>
      <c r="UGV1045" s="45"/>
      <c r="UGW1045" s="45"/>
      <c r="UGX1045" s="45"/>
      <c r="UGY1045" s="45"/>
      <c r="UGZ1045" s="45"/>
      <c r="UHA1045" s="45"/>
      <c r="UHB1045" s="45"/>
      <c r="UHC1045" s="45"/>
      <c r="UHD1045" s="45"/>
      <c r="UHE1045" s="45"/>
      <c r="UHF1045" s="45"/>
      <c r="UHG1045" s="45"/>
      <c r="UHH1045" s="45"/>
      <c r="UHI1045" s="45"/>
      <c r="UHJ1045" s="45"/>
      <c r="UHK1045" s="45"/>
      <c r="UHL1045" s="45"/>
      <c r="UHM1045" s="45"/>
      <c r="UHN1045" s="45"/>
      <c r="UHO1045" s="45"/>
      <c r="UHP1045" s="45"/>
      <c r="UHQ1045" s="45"/>
      <c r="UHR1045" s="45"/>
      <c r="UHS1045" s="45"/>
      <c r="UHT1045" s="45"/>
      <c r="UHU1045" s="45"/>
      <c r="UHV1045" s="45"/>
      <c r="UHW1045" s="45"/>
      <c r="UHX1045" s="45"/>
      <c r="UHY1045" s="45"/>
      <c r="UHZ1045" s="45"/>
      <c r="UIA1045" s="45"/>
      <c r="UIB1045" s="45"/>
      <c r="UIC1045" s="45"/>
      <c r="UID1045" s="45"/>
      <c r="UIE1045" s="45"/>
      <c r="UIF1045" s="45"/>
      <c r="UIG1045" s="45"/>
      <c r="UIH1045" s="45"/>
      <c r="UII1045" s="45"/>
      <c r="UIJ1045" s="45"/>
      <c r="UIK1045" s="45"/>
      <c r="UIL1045" s="45"/>
      <c r="UIM1045" s="45"/>
      <c r="UIN1045" s="45"/>
      <c r="UIO1045" s="45"/>
      <c r="UIP1045" s="45"/>
      <c r="UIQ1045" s="45"/>
      <c r="UIR1045" s="45"/>
      <c r="UIS1045" s="45"/>
      <c r="UIT1045" s="45"/>
      <c r="UIU1045" s="45"/>
      <c r="UIV1045" s="45"/>
      <c r="UIW1045" s="45"/>
      <c r="UIX1045" s="45"/>
      <c r="UIY1045" s="45"/>
      <c r="UIZ1045" s="45"/>
      <c r="UJA1045" s="45"/>
      <c r="UJB1045" s="45"/>
      <c r="UJC1045" s="45"/>
      <c r="UJD1045" s="45"/>
      <c r="UJE1045" s="45"/>
      <c r="UJF1045" s="45"/>
      <c r="UJG1045" s="45"/>
      <c r="UJH1045" s="45"/>
      <c r="UJI1045" s="45"/>
      <c r="UJJ1045" s="45"/>
      <c r="UJK1045" s="45"/>
      <c r="UJL1045" s="45"/>
      <c r="UJM1045" s="45"/>
      <c r="UJN1045" s="45"/>
      <c r="UJO1045" s="45"/>
      <c r="UJP1045" s="45"/>
      <c r="UJQ1045" s="45"/>
      <c r="UJR1045" s="45"/>
      <c r="UJS1045" s="45"/>
      <c r="UJT1045" s="45"/>
      <c r="UJU1045" s="45"/>
      <c r="UJV1045" s="45"/>
      <c r="UJW1045" s="45"/>
      <c r="UJX1045" s="45"/>
      <c r="UJY1045" s="45"/>
      <c r="UJZ1045" s="45"/>
      <c r="UKA1045" s="45"/>
      <c r="UKB1045" s="45"/>
      <c r="UKC1045" s="45"/>
      <c r="UKD1045" s="45"/>
      <c r="UKE1045" s="45"/>
      <c r="UKF1045" s="45"/>
      <c r="UKG1045" s="45"/>
      <c r="UKH1045" s="45"/>
      <c r="UKI1045" s="45"/>
      <c r="UKJ1045" s="45"/>
      <c r="UKK1045" s="45"/>
      <c r="UKL1045" s="45"/>
      <c r="UKM1045" s="45"/>
      <c r="UKN1045" s="45"/>
      <c r="UKO1045" s="45"/>
      <c r="UKP1045" s="45"/>
      <c r="UKQ1045" s="45"/>
      <c r="UKR1045" s="45"/>
      <c r="UKS1045" s="45"/>
      <c r="UKT1045" s="45"/>
      <c r="UKU1045" s="45"/>
      <c r="UKV1045" s="45"/>
      <c r="UKW1045" s="45"/>
      <c r="UKX1045" s="45"/>
      <c r="UKY1045" s="45"/>
      <c r="UKZ1045" s="45"/>
      <c r="ULA1045" s="45"/>
      <c r="ULB1045" s="45"/>
      <c r="ULC1045" s="45"/>
      <c r="ULD1045" s="45"/>
      <c r="ULE1045" s="45"/>
      <c r="ULF1045" s="45"/>
      <c r="ULG1045" s="45"/>
      <c r="ULH1045" s="45"/>
      <c r="ULI1045" s="45"/>
      <c r="ULJ1045" s="45"/>
      <c r="ULK1045" s="45"/>
      <c r="ULL1045" s="45"/>
      <c r="ULM1045" s="45"/>
      <c r="ULN1045" s="45"/>
      <c r="ULO1045" s="45"/>
      <c r="ULP1045" s="45"/>
      <c r="ULQ1045" s="45"/>
      <c r="ULR1045" s="45"/>
      <c r="ULS1045" s="45"/>
      <c r="ULT1045" s="45"/>
      <c r="ULU1045" s="45"/>
      <c r="ULV1045" s="45"/>
      <c r="ULW1045" s="45"/>
      <c r="ULX1045" s="45"/>
      <c r="ULY1045" s="45"/>
      <c r="ULZ1045" s="45"/>
      <c r="UMA1045" s="45"/>
      <c r="UMB1045" s="45"/>
      <c r="UMC1045" s="45"/>
      <c r="UMD1045" s="45"/>
      <c r="UME1045" s="45"/>
      <c r="UMF1045" s="45"/>
      <c r="UMG1045" s="45"/>
      <c r="UMH1045" s="45"/>
      <c r="UMI1045" s="45"/>
      <c r="UMJ1045" s="45"/>
      <c r="UMK1045" s="45"/>
      <c r="UML1045" s="45"/>
      <c r="UMM1045" s="45"/>
      <c r="UMN1045" s="45"/>
      <c r="UMO1045" s="45"/>
      <c r="UMP1045" s="45"/>
      <c r="UMQ1045" s="45"/>
      <c r="UMR1045" s="45"/>
      <c r="UMS1045" s="45"/>
      <c r="UMT1045" s="45"/>
      <c r="UMU1045" s="45"/>
      <c r="UMV1045" s="45"/>
      <c r="UMW1045" s="45"/>
      <c r="UMX1045" s="45"/>
      <c r="UMY1045" s="45"/>
      <c r="UMZ1045" s="45"/>
      <c r="UNA1045" s="45"/>
      <c r="UNB1045" s="45"/>
      <c r="UNC1045" s="45"/>
      <c r="UND1045" s="45"/>
      <c r="UNE1045" s="45"/>
      <c r="UNF1045" s="45"/>
      <c r="UNG1045" s="45"/>
      <c r="UNH1045" s="45"/>
      <c r="UNI1045" s="45"/>
      <c r="UNJ1045" s="45"/>
      <c r="UNK1045" s="45"/>
      <c r="UNL1045" s="45"/>
      <c r="UNM1045" s="45"/>
      <c r="UNN1045" s="45"/>
      <c r="UNO1045" s="45"/>
      <c r="UNP1045" s="45"/>
      <c r="UNQ1045" s="45"/>
      <c r="UNR1045" s="45"/>
      <c r="UNS1045" s="45"/>
      <c r="UNT1045" s="45"/>
      <c r="UNU1045" s="45"/>
      <c r="UNV1045" s="45"/>
      <c r="UNW1045" s="45"/>
      <c r="UNX1045" s="45"/>
      <c r="UNY1045" s="45"/>
      <c r="UNZ1045" s="45"/>
      <c r="UOA1045" s="45"/>
      <c r="UOB1045" s="45"/>
      <c r="UOC1045" s="45"/>
      <c r="UOD1045" s="45"/>
      <c r="UOE1045" s="45"/>
      <c r="UOF1045" s="45"/>
      <c r="UOG1045" s="45"/>
      <c r="UOH1045" s="45"/>
      <c r="UOI1045" s="45"/>
      <c r="UOJ1045" s="45"/>
      <c r="UOK1045" s="45"/>
      <c r="UOL1045" s="45"/>
      <c r="UOM1045" s="45"/>
      <c r="UON1045" s="45"/>
      <c r="UOO1045" s="45"/>
      <c r="UOP1045" s="45"/>
      <c r="UOQ1045" s="45"/>
      <c r="UOR1045" s="45"/>
      <c r="UOS1045" s="45"/>
      <c r="UOT1045" s="45"/>
      <c r="UOU1045" s="45"/>
      <c r="UOV1045" s="45"/>
      <c r="UOW1045" s="45"/>
      <c r="UOX1045" s="45"/>
      <c r="UOY1045" s="45"/>
      <c r="UOZ1045" s="45"/>
      <c r="UPA1045" s="45"/>
      <c r="UPB1045" s="45"/>
      <c r="UPC1045" s="45"/>
      <c r="UPD1045" s="45"/>
      <c r="UPE1045" s="45"/>
      <c r="UPF1045" s="45"/>
      <c r="UPG1045" s="45"/>
      <c r="UPH1045" s="45"/>
      <c r="UPI1045" s="45"/>
      <c r="UPJ1045" s="45"/>
      <c r="UPK1045" s="45"/>
      <c r="UPL1045" s="45"/>
      <c r="UPM1045" s="45"/>
      <c r="UPN1045" s="45"/>
      <c r="UPO1045" s="45"/>
      <c r="UPP1045" s="45"/>
      <c r="UPQ1045" s="45"/>
      <c r="UPR1045" s="45"/>
      <c r="UPS1045" s="45"/>
      <c r="UPT1045" s="45"/>
      <c r="UPU1045" s="45"/>
      <c r="UPV1045" s="45"/>
      <c r="UPW1045" s="45"/>
      <c r="UPX1045" s="45"/>
      <c r="UPY1045" s="45"/>
      <c r="UPZ1045" s="45"/>
      <c r="UQA1045" s="45"/>
      <c r="UQB1045" s="45"/>
      <c r="UQC1045" s="45"/>
      <c r="UQD1045" s="45"/>
      <c r="UQE1045" s="45"/>
      <c r="UQF1045" s="45"/>
      <c r="UQG1045" s="45"/>
      <c r="UQH1045" s="45"/>
      <c r="UQI1045" s="45"/>
      <c r="UQJ1045" s="45"/>
      <c r="UQK1045" s="45"/>
      <c r="UQL1045" s="45"/>
      <c r="UQM1045" s="45"/>
      <c r="UQN1045" s="45"/>
      <c r="UQO1045" s="45"/>
      <c r="UQP1045" s="45"/>
      <c r="UQQ1045" s="45"/>
      <c r="UQR1045" s="45"/>
      <c r="UQS1045" s="45"/>
      <c r="UQT1045" s="45"/>
      <c r="UQU1045" s="45"/>
      <c r="UQV1045" s="45"/>
      <c r="UQW1045" s="45"/>
      <c r="UQX1045" s="45"/>
      <c r="UQY1045" s="45"/>
      <c r="UQZ1045" s="45"/>
      <c r="URA1045" s="45"/>
      <c r="URB1045" s="45"/>
      <c r="URC1045" s="45"/>
      <c r="URD1045" s="45"/>
      <c r="URE1045" s="45"/>
      <c r="URF1045" s="45"/>
      <c r="URG1045" s="45"/>
      <c r="URH1045" s="45"/>
      <c r="URI1045" s="45"/>
      <c r="URJ1045" s="45"/>
      <c r="URK1045" s="45"/>
      <c r="URL1045" s="45"/>
      <c r="URM1045" s="45"/>
      <c r="URN1045" s="45"/>
      <c r="URO1045" s="45"/>
      <c r="URP1045" s="45"/>
      <c r="URQ1045" s="45"/>
      <c r="URR1045" s="45"/>
      <c r="URS1045" s="45"/>
      <c r="URT1045" s="45"/>
      <c r="URU1045" s="45"/>
      <c r="URV1045" s="45"/>
      <c r="URW1045" s="45"/>
      <c r="URX1045" s="45"/>
      <c r="URY1045" s="45"/>
      <c r="URZ1045" s="45"/>
      <c r="USA1045" s="45"/>
      <c r="USB1045" s="45"/>
      <c r="USC1045" s="45"/>
      <c r="USD1045" s="45"/>
      <c r="USE1045" s="45"/>
      <c r="USF1045" s="45"/>
      <c r="USG1045" s="45"/>
      <c r="USH1045" s="45"/>
      <c r="USI1045" s="45"/>
      <c r="USJ1045" s="45"/>
      <c r="USK1045" s="45"/>
      <c r="USL1045" s="45"/>
      <c r="USM1045" s="45"/>
      <c r="USN1045" s="45"/>
      <c r="USO1045" s="45"/>
      <c r="USP1045" s="45"/>
      <c r="USQ1045" s="45"/>
      <c r="USR1045" s="45"/>
      <c r="USS1045" s="45"/>
      <c r="UST1045" s="45"/>
      <c r="USU1045" s="45"/>
      <c r="USV1045" s="45"/>
      <c r="USW1045" s="45"/>
      <c r="USX1045" s="45"/>
      <c r="USY1045" s="45"/>
      <c r="USZ1045" s="45"/>
      <c r="UTA1045" s="45"/>
      <c r="UTB1045" s="45"/>
      <c r="UTC1045" s="45"/>
      <c r="UTD1045" s="45"/>
      <c r="UTE1045" s="45"/>
      <c r="UTF1045" s="45"/>
      <c r="UTG1045" s="45"/>
      <c r="UTH1045" s="45"/>
      <c r="UTI1045" s="45"/>
      <c r="UTJ1045" s="45"/>
      <c r="UTK1045" s="45"/>
      <c r="UTL1045" s="45"/>
      <c r="UTM1045" s="45"/>
      <c r="UTN1045" s="45"/>
      <c r="UTO1045" s="45"/>
      <c r="UTP1045" s="45"/>
      <c r="UTQ1045" s="45"/>
      <c r="UTR1045" s="45"/>
      <c r="UTS1045" s="45"/>
      <c r="UTT1045" s="45"/>
      <c r="UTU1045" s="45"/>
      <c r="UTV1045" s="45"/>
      <c r="UTW1045" s="45"/>
      <c r="UTX1045" s="45"/>
      <c r="UTY1045" s="45"/>
      <c r="UTZ1045" s="45"/>
      <c r="UUA1045" s="45"/>
      <c r="UUB1045" s="45"/>
      <c r="UUC1045" s="45"/>
      <c r="UUD1045" s="45"/>
      <c r="UUE1045" s="45"/>
      <c r="UUF1045" s="45"/>
      <c r="UUG1045" s="45"/>
      <c r="UUH1045" s="45"/>
      <c r="UUI1045" s="45"/>
      <c r="UUJ1045" s="45"/>
      <c r="UUK1045" s="45"/>
      <c r="UUL1045" s="45"/>
      <c r="UUM1045" s="45"/>
      <c r="UUN1045" s="45"/>
      <c r="UUO1045" s="45"/>
      <c r="UUP1045" s="45"/>
      <c r="UUQ1045" s="45"/>
      <c r="UUR1045" s="45"/>
      <c r="UUS1045" s="45"/>
      <c r="UUT1045" s="45"/>
      <c r="UUU1045" s="45"/>
      <c r="UUV1045" s="45"/>
      <c r="UUW1045" s="45"/>
      <c r="UUX1045" s="45"/>
      <c r="UUY1045" s="45"/>
      <c r="UUZ1045" s="45"/>
      <c r="UVA1045" s="45"/>
      <c r="UVB1045" s="45"/>
      <c r="UVC1045" s="45"/>
      <c r="UVD1045" s="45"/>
      <c r="UVE1045" s="45"/>
      <c r="UVF1045" s="45"/>
      <c r="UVG1045" s="45"/>
      <c r="UVH1045" s="45"/>
      <c r="UVI1045" s="45"/>
      <c r="UVJ1045" s="45"/>
      <c r="UVK1045" s="45"/>
      <c r="UVL1045" s="45"/>
      <c r="UVM1045" s="45"/>
      <c r="UVN1045" s="45"/>
      <c r="UVO1045" s="45"/>
      <c r="UVP1045" s="45"/>
      <c r="UVQ1045" s="45"/>
      <c r="UVR1045" s="45"/>
      <c r="UVS1045" s="45"/>
      <c r="UVT1045" s="45"/>
      <c r="UVU1045" s="45"/>
      <c r="UVV1045" s="45"/>
      <c r="UVW1045" s="45"/>
      <c r="UVX1045" s="45"/>
      <c r="UVY1045" s="45"/>
      <c r="UVZ1045" s="45"/>
      <c r="UWA1045" s="45"/>
      <c r="UWB1045" s="45"/>
      <c r="UWC1045" s="45"/>
      <c r="UWD1045" s="45"/>
      <c r="UWE1045" s="45"/>
      <c r="UWF1045" s="45"/>
      <c r="UWG1045" s="45"/>
      <c r="UWH1045" s="45"/>
      <c r="UWI1045" s="45"/>
      <c r="UWJ1045" s="45"/>
      <c r="UWK1045" s="45"/>
      <c r="UWL1045" s="45"/>
      <c r="UWM1045" s="45"/>
      <c r="UWN1045" s="45"/>
      <c r="UWO1045" s="45"/>
      <c r="UWP1045" s="45"/>
      <c r="UWQ1045" s="45"/>
      <c r="UWR1045" s="45"/>
      <c r="UWS1045" s="45"/>
      <c r="UWT1045" s="45"/>
      <c r="UWU1045" s="45"/>
      <c r="UWV1045" s="45"/>
      <c r="UWW1045" s="45"/>
      <c r="UWX1045" s="45"/>
      <c r="UWY1045" s="45"/>
      <c r="UWZ1045" s="45"/>
      <c r="UXA1045" s="45"/>
      <c r="UXB1045" s="45"/>
      <c r="UXC1045" s="45"/>
      <c r="UXD1045" s="45"/>
      <c r="UXE1045" s="45"/>
      <c r="UXF1045" s="45"/>
      <c r="UXG1045" s="45"/>
      <c r="UXH1045" s="45"/>
      <c r="UXI1045" s="45"/>
      <c r="UXJ1045" s="45"/>
      <c r="UXK1045" s="45"/>
      <c r="UXL1045" s="45"/>
      <c r="UXM1045" s="45"/>
      <c r="UXN1045" s="45"/>
      <c r="UXO1045" s="45"/>
      <c r="UXP1045" s="45"/>
      <c r="UXQ1045" s="45"/>
      <c r="UXR1045" s="45"/>
      <c r="UXS1045" s="45"/>
      <c r="UXT1045" s="45"/>
      <c r="UXU1045" s="45"/>
      <c r="UXV1045" s="45"/>
      <c r="UXW1045" s="45"/>
      <c r="UXX1045" s="45"/>
      <c r="UXY1045" s="45"/>
      <c r="UXZ1045" s="45"/>
      <c r="UYA1045" s="45"/>
      <c r="UYB1045" s="45"/>
      <c r="UYC1045" s="45"/>
      <c r="UYD1045" s="45"/>
      <c r="UYE1045" s="45"/>
      <c r="UYF1045" s="45"/>
      <c r="UYG1045" s="45"/>
      <c r="UYH1045" s="45"/>
      <c r="UYI1045" s="45"/>
      <c r="UYJ1045" s="45"/>
      <c r="UYK1045" s="45"/>
      <c r="UYL1045" s="45"/>
      <c r="UYM1045" s="45"/>
      <c r="UYN1045" s="45"/>
      <c r="UYO1045" s="45"/>
      <c r="UYP1045" s="45"/>
      <c r="UYQ1045" s="45"/>
      <c r="UYR1045" s="45"/>
      <c r="UYS1045" s="45"/>
      <c r="UYT1045" s="45"/>
      <c r="UYU1045" s="45"/>
      <c r="UYV1045" s="45"/>
      <c r="UYW1045" s="45"/>
      <c r="UYX1045" s="45"/>
      <c r="UYY1045" s="45"/>
      <c r="UYZ1045" s="45"/>
      <c r="UZA1045" s="45"/>
      <c r="UZB1045" s="45"/>
      <c r="UZC1045" s="45"/>
      <c r="UZD1045" s="45"/>
      <c r="UZE1045" s="45"/>
      <c r="UZF1045" s="45"/>
      <c r="UZG1045" s="45"/>
      <c r="UZH1045" s="45"/>
      <c r="UZI1045" s="45"/>
      <c r="UZJ1045" s="45"/>
      <c r="UZK1045" s="45"/>
      <c r="UZL1045" s="45"/>
      <c r="UZM1045" s="45"/>
      <c r="UZN1045" s="45"/>
      <c r="UZO1045" s="45"/>
      <c r="UZP1045" s="45"/>
      <c r="UZQ1045" s="45"/>
      <c r="UZR1045" s="45"/>
      <c r="UZS1045" s="45"/>
      <c r="UZT1045" s="45"/>
      <c r="UZU1045" s="45"/>
      <c r="UZV1045" s="45"/>
      <c r="UZW1045" s="45"/>
      <c r="UZX1045" s="45"/>
      <c r="UZY1045" s="45"/>
      <c r="UZZ1045" s="45"/>
      <c r="VAA1045" s="45"/>
      <c r="VAB1045" s="45"/>
      <c r="VAC1045" s="45"/>
      <c r="VAD1045" s="45"/>
      <c r="VAE1045" s="45"/>
      <c r="VAF1045" s="45"/>
      <c r="VAG1045" s="45"/>
      <c r="VAH1045" s="45"/>
      <c r="VAI1045" s="45"/>
      <c r="VAJ1045" s="45"/>
      <c r="VAK1045" s="45"/>
      <c r="VAL1045" s="45"/>
      <c r="VAM1045" s="45"/>
      <c r="VAN1045" s="45"/>
      <c r="VAO1045" s="45"/>
      <c r="VAP1045" s="45"/>
      <c r="VAQ1045" s="45"/>
      <c r="VAR1045" s="45"/>
      <c r="VAS1045" s="45"/>
      <c r="VAT1045" s="45"/>
      <c r="VAU1045" s="45"/>
      <c r="VAV1045" s="45"/>
      <c r="VAW1045" s="45"/>
      <c r="VAX1045" s="45"/>
      <c r="VAY1045" s="45"/>
      <c r="VAZ1045" s="45"/>
      <c r="VBA1045" s="45"/>
      <c r="VBB1045" s="45"/>
      <c r="VBC1045" s="45"/>
      <c r="VBD1045" s="45"/>
      <c r="VBE1045" s="45"/>
      <c r="VBF1045" s="45"/>
      <c r="VBG1045" s="45"/>
      <c r="VBH1045" s="45"/>
      <c r="VBI1045" s="45"/>
      <c r="VBJ1045" s="45"/>
      <c r="VBK1045" s="45"/>
      <c r="VBL1045" s="45"/>
      <c r="VBM1045" s="45"/>
      <c r="VBN1045" s="45"/>
      <c r="VBO1045" s="45"/>
      <c r="VBP1045" s="45"/>
      <c r="VBQ1045" s="45"/>
      <c r="VBR1045" s="45"/>
      <c r="VBS1045" s="45"/>
      <c r="VBT1045" s="45"/>
      <c r="VBU1045" s="45"/>
      <c r="VBV1045" s="45"/>
      <c r="VBW1045" s="45"/>
      <c r="VBX1045" s="45"/>
      <c r="VBY1045" s="45"/>
      <c r="VBZ1045" s="45"/>
      <c r="VCA1045" s="45"/>
      <c r="VCB1045" s="45"/>
      <c r="VCC1045" s="45"/>
      <c r="VCD1045" s="45"/>
      <c r="VCE1045" s="45"/>
      <c r="VCF1045" s="45"/>
      <c r="VCG1045" s="45"/>
      <c r="VCH1045" s="45"/>
      <c r="VCI1045" s="45"/>
      <c r="VCJ1045" s="45"/>
      <c r="VCK1045" s="45"/>
      <c r="VCL1045" s="45"/>
      <c r="VCM1045" s="45"/>
      <c r="VCN1045" s="45"/>
      <c r="VCO1045" s="45"/>
      <c r="VCP1045" s="45"/>
      <c r="VCQ1045" s="45"/>
      <c r="VCR1045" s="45"/>
      <c r="VCS1045" s="45"/>
      <c r="VCT1045" s="45"/>
      <c r="VCU1045" s="45"/>
      <c r="VCV1045" s="45"/>
      <c r="VCW1045" s="45"/>
      <c r="VCX1045" s="45"/>
      <c r="VCY1045" s="45"/>
      <c r="VCZ1045" s="45"/>
      <c r="VDA1045" s="45"/>
      <c r="VDB1045" s="45"/>
      <c r="VDC1045" s="45"/>
      <c r="VDD1045" s="45"/>
      <c r="VDE1045" s="45"/>
      <c r="VDF1045" s="45"/>
      <c r="VDG1045" s="45"/>
      <c r="VDH1045" s="45"/>
      <c r="VDI1045" s="45"/>
      <c r="VDJ1045" s="45"/>
      <c r="VDK1045" s="45"/>
      <c r="VDL1045" s="45"/>
      <c r="VDM1045" s="45"/>
      <c r="VDN1045" s="45"/>
      <c r="VDO1045" s="45"/>
      <c r="VDP1045" s="45"/>
      <c r="VDQ1045" s="45"/>
      <c r="VDR1045" s="45"/>
      <c r="VDS1045" s="45"/>
      <c r="VDT1045" s="45"/>
      <c r="VDU1045" s="45"/>
      <c r="VDV1045" s="45"/>
      <c r="VDW1045" s="45"/>
      <c r="VDX1045" s="45"/>
      <c r="VDY1045" s="45"/>
      <c r="VDZ1045" s="45"/>
      <c r="VEA1045" s="45"/>
      <c r="VEB1045" s="45"/>
      <c r="VEC1045" s="45"/>
      <c r="VED1045" s="45"/>
      <c r="VEE1045" s="45"/>
      <c r="VEF1045" s="45"/>
      <c r="VEG1045" s="45"/>
      <c r="VEH1045" s="45"/>
      <c r="VEI1045" s="45"/>
      <c r="VEJ1045" s="45"/>
      <c r="VEK1045" s="45"/>
      <c r="VEL1045" s="45"/>
      <c r="VEM1045" s="45"/>
      <c r="VEN1045" s="45"/>
      <c r="VEO1045" s="45"/>
      <c r="VEP1045" s="45"/>
      <c r="VEQ1045" s="45"/>
      <c r="VER1045" s="45"/>
      <c r="VES1045" s="45"/>
      <c r="VET1045" s="45"/>
      <c r="VEU1045" s="45"/>
      <c r="VEV1045" s="45"/>
      <c r="VEW1045" s="45"/>
      <c r="VEX1045" s="45"/>
      <c r="VEY1045" s="45"/>
      <c r="VEZ1045" s="45"/>
      <c r="VFA1045" s="45"/>
      <c r="VFB1045" s="45"/>
      <c r="VFC1045" s="45"/>
      <c r="VFD1045" s="45"/>
      <c r="VFE1045" s="45"/>
      <c r="VFF1045" s="45"/>
      <c r="VFG1045" s="45"/>
      <c r="VFH1045" s="45"/>
      <c r="VFI1045" s="45"/>
      <c r="VFJ1045" s="45"/>
      <c r="VFK1045" s="45"/>
      <c r="VFL1045" s="45"/>
      <c r="VFM1045" s="45"/>
      <c r="VFN1045" s="45"/>
      <c r="VFO1045" s="45"/>
      <c r="VFP1045" s="45"/>
      <c r="VFQ1045" s="45"/>
      <c r="VFR1045" s="45"/>
      <c r="VFS1045" s="45"/>
      <c r="VFT1045" s="45"/>
      <c r="VFU1045" s="45"/>
      <c r="VFV1045" s="45"/>
      <c r="VFW1045" s="45"/>
      <c r="VFX1045" s="45"/>
      <c r="VFY1045" s="45"/>
      <c r="VFZ1045" s="45"/>
      <c r="VGA1045" s="45"/>
      <c r="VGB1045" s="45"/>
      <c r="VGC1045" s="45"/>
      <c r="VGD1045" s="45"/>
      <c r="VGE1045" s="45"/>
      <c r="VGF1045" s="45"/>
      <c r="VGG1045" s="45"/>
      <c r="VGH1045" s="45"/>
      <c r="VGI1045" s="45"/>
      <c r="VGJ1045" s="45"/>
      <c r="VGK1045" s="45"/>
      <c r="VGL1045" s="45"/>
      <c r="VGM1045" s="45"/>
      <c r="VGN1045" s="45"/>
      <c r="VGO1045" s="45"/>
      <c r="VGP1045" s="45"/>
      <c r="VGQ1045" s="45"/>
      <c r="VGR1045" s="45"/>
      <c r="VGS1045" s="45"/>
      <c r="VGT1045" s="45"/>
      <c r="VGU1045" s="45"/>
      <c r="VGV1045" s="45"/>
      <c r="VGW1045" s="45"/>
      <c r="VGX1045" s="45"/>
      <c r="VGY1045" s="45"/>
      <c r="VGZ1045" s="45"/>
      <c r="VHA1045" s="45"/>
      <c r="VHB1045" s="45"/>
      <c r="VHC1045" s="45"/>
      <c r="VHD1045" s="45"/>
      <c r="VHE1045" s="45"/>
      <c r="VHF1045" s="45"/>
      <c r="VHG1045" s="45"/>
      <c r="VHH1045" s="45"/>
      <c r="VHI1045" s="45"/>
      <c r="VHJ1045" s="45"/>
      <c r="VHK1045" s="45"/>
      <c r="VHL1045" s="45"/>
      <c r="VHM1045" s="45"/>
      <c r="VHN1045" s="45"/>
      <c r="VHO1045" s="45"/>
      <c r="VHP1045" s="45"/>
      <c r="VHQ1045" s="45"/>
      <c r="VHR1045" s="45"/>
      <c r="VHS1045" s="45"/>
      <c r="VHT1045" s="45"/>
      <c r="VHU1045" s="45"/>
      <c r="VHV1045" s="45"/>
      <c r="VHW1045" s="45"/>
      <c r="VHX1045" s="45"/>
      <c r="VHY1045" s="45"/>
      <c r="VHZ1045" s="45"/>
      <c r="VIA1045" s="45"/>
      <c r="VIB1045" s="45"/>
      <c r="VIC1045" s="45"/>
      <c r="VID1045" s="45"/>
      <c r="VIE1045" s="45"/>
      <c r="VIF1045" s="45"/>
      <c r="VIG1045" s="45"/>
      <c r="VIH1045" s="45"/>
      <c r="VII1045" s="45"/>
      <c r="VIJ1045" s="45"/>
      <c r="VIK1045" s="45"/>
      <c r="VIL1045" s="45"/>
      <c r="VIM1045" s="45"/>
      <c r="VIN1045" s="45"/>
      <c r="VIO1045" s="45"/>
      <c r="VIP1045" s="45"/>
      <c r="VIQ1045" s="45"/>
      <c r="VIR1045" s="45"/>
      <c r="VIS1045" s="45"/>
      <c r="VIT1045" s="45"/>
      <c r="VIU1045" s="45"/>
      <c r="VIV1045" s="45"/>
      <c r="VIW1045" s="45"/>
      <c r="VIX1045" s="45"/>
      <c r="VIY1045" s="45"/>
      <c r="VIZ1045" s="45"/>
      <c r="VJA1045" s="45"/>
      <c r="VJB1045" s="45"/>
      <c r="VJC1045" s="45"/>
      <c r="VJD1045" s="45"/>
      <c r="VJE1045" s="45"/>
      <c r="VJF1045" s="45"/>
      <c r="VJG1045" s="45"/>
      <c r="VJH1045" s="45"/>
      <c r="VJI1045" s="45"/>
      <c r="VJJ1045" s="45"/>
      <c r="VJK1045" s="45"/>
      <c r="VJL1045" s="45"/>
      <c r="VJM1045" s="45"/>
      <c r="VJN1045" s="45"/>
      <c r="VJO1045" s="45"/>
      <c r="VJP1045" s="45"/>
      <c r="VJQ1045" s="45"/>
      <c r="VJR1045" s="45"/>
      <c r="VJS1045" s="45"/>
      <c r="VJT1045" s="45"/>
      <c r="VJU1045" s="45"/>
      <c r="VJV1045" s="45"/>
      <c r="VJW1045" s="45"/>
      <c r="VJX1045" s="45"/>
      <c r="VJY1045" s="45"/>
      <c r="VJZ1045" s="45"/>
      <c r="VKA1045" s="45"/>
      <c r="VKB1045" s="45"/>
      <c r="VKC1045" s="45"/>
      <c r="VKD1045" s="45"/>
      <c r="VKE1045" s="45"/>
      <c r="VKF1045" s="45"/>
      <c r="VKG1045" s="45"/>
      <c r="VKH1045" s="45"/>
      <c r="VKI1045" s="45"/>
      <c r="VKJ1045" s="45"/>
      <c r="VKK1045" s="45"/>
      <c r="VKL1045" s="45"/>
      <c r="VKM1045" s="45"/>
      <c r="VKN1045" s="45"/>
      <c r="VKO1045" s="45"/>
      <c r="VKP1045" s="45"/>
      <c r="VKQ1045" s="45"/>
      <c r="VKR1045" s="45"/>
      <c r="VKS1045" s="45"/>
      <c r="VKT1045" s="45"/>
      <c r="VKU1045" s="45"/>
      <c r="VKV1045" s="45"/>
      <c r="VKW1045" s="45"/>
      <c r="VKX1045" s="45"/>
      <c r="VKY1045" s="45"/>
      <c r="VKZ1045" s="45"/>
      <c r="VLA1045" s="45"/>
      <c r="VLB1045" s="45"/>
      <c r="VLC1045" s="45"/>
      <c r="VLD1045" s="45"/>
      <c r="VLE1045" s="45"/>
      <c r="VLF1045" s="45"/>
      <c r="VLG1045" s="45"/>
      <c r="VLH1045" s="45"/>
      <c r="VLI1045" s="45"/>
      <c r="VLJ1045" s="45"/>
      <c r="VLK1045" s="45"/>
      <c r="VLL1045" s="45"/>
      <c r="VLM1045" s="45"/>
      <c r="VLN1045" s="45"/>
      <c r="VLO1045" s="45"/>
      <c r="VLP1045" s="45"/>
      <c r="VLQ1045" s="45"/>
      <c r="VLR1045" s="45"/>
      <c r="VLS1045" s="45"/>
      <c r="VLT1045" s="45"/>
      <c r="VLU1045" s="45"/>
      <c r="VLV1045" s="45"/>
      <c r="VLW1045" s="45"/>
      <c r="VLX1045" s="45"/>
      <c r="VLY1045" s="45"/>
      <c r="VLZ1045" s="45"/>
      <c r="VMA1045" s="45"/>
      <c r="VMB1045" s="45"/>
      <c r="VMC1045" s="45"/>
      <c r="VMD1045" s="45"/>
      <c r="VME1045" s="45"/>
      <c r="VMF1045" s="45"/>
      <c r="VMG1045" s="45"/>
      <c r="VMH1045" s="45"/>
      <c r="VMI1045" s="45"/>
      <c r="VMJ1045" s="45"/>
      <c r="VMK1045" s="45"/>
      <c r="VML1045" s="45"/>
      <c r="VMM1045" s="45"/>
      <c r="VMN1045" s="45"/>
      <c r="VMO1045" s="45"/>
      <c r="VMP1045" s="45"/>
      <c r="VMQ1045" s="45"/>
      <c r="VMR1045" s="45"/>
      <c r="VMS1045" s="45"/>
      <c r="VMT1045" s="45"/>
      <c r="VMU1045" s="45"/>
      <c r="VMV1045" s="45"/>
      <c r="VMW1045" s="45"/>
      <c r="VMX1045" s="45"/>
      <c r="VMY1045" s="45"/>
      <c r="VMZ1045" s="45"/>
      <c r="VNA1045" s="45"/>
      <c r="VNB1045" s="45"/>
      <c r="VNC1045" s="45"/>
      <c r="VND1045" s="45"/>
      <c r="VNE1045" s="45"/>
      <c r="VNF1045" s="45"/>
      <c r="VNG1045" s="45"/>
      <c r="VNH1045" s="45"/>
      <c r="VNI1045" s="45"/>
      <c r="VNJ1045" s="45"/>
      <c r="VNK1045" s="45"/>
      <c r="VNL1045" s="45"/>
      <c r="VNM1045" s="45"/>
      <c r="VNN1045" s="45"/>
      <c r="VNO1045" s="45"/>
      <c r="VNP1045" s="45"/>
      <c r="VNQ1045" s="45"/>
      <c r="VNR1045" s="45"/>
      <c r="VNS1045" s="45"/>
      <c r="VNT1045" s="45"/>
      <c r="VNU1045" s="45"/>
      <c r="VNV1045" s="45"/>
      <c r="VNW1045" s="45"/>
      <c r="VNX1045" s="45"/>
      <c r="VNY1045" s="45"/>
      <c r="VNZ1045" s="45"/>
      <c r="VOA1045" s="45"/>
      <c r="VOB1045" s="45"/>
      <c r="VOC1045" s="45"/>
      <c r="VOD1045" s="45"/>
      <c r="VOE1045" s="45"/>
      <c r="VOF1045" s="45"/>
      <c r="VOG1045" s="45"/>
      <c r="VOH1045" s="45"/>
      <c r="VOI1045" s="45"/>
      <c r="VOJ1045" s="45"/>
      <c r="VOK1045" s="45"/>
      <c r="VOL1045" s="45"/>
      <c r="VOM1045" s="45"/>
      <c r="VON1045" s="45"/>
      <c r="VOO1045" s="45"/>
      <c r="VOP1045" s="45"/>
      <c r="VOQ1045" s="45"/>
      <c r="VOR1045" s="45"/>
      <c r="VOS1045" s="45"/>
      <c r="VOT1045" s="45"/>
      <c r="VOU1045" s="45"/>
      <c r="VOV1045" s="45"/>
      <c r="VOW1045" s="45"/>
      <c r="VOX1045" s="45"/>
      <c r="VOY1045" s="45"/>
      <c r="VOZ1045" s="45"/>
      <c r="VPA1045" s="45"/>
      <c r="VPB1045" s="45"/>
      <c r="VPC1045" s="45"/>
      <c r="VPD1045" s="45"/>
      <c r="VPE1045" s="45"/>
      <c r="VPF1045" s="45"/>
      <c r="VPG1045" s="45"/>
      <c r="VPH1045" s="45"/>
      <c r="VPI1045" s="45"/>
      <c r="VPJ1045" s="45"/>
      <c r="VPK1045" s="45"/>
      <c r="VPL1045" s="45"/>
      <c r="VPM1045" s="45"/>
      <c r="VPN1045" s="45"/>
      <c r="VPO1045" s="45"/>
      <c r="VPP1045" s="45"/>
      <c r="VPQ1045" s="45"/>
      <c r="VPR1045" s="45"/>
      <c r="VPS1045" s="45"/>
      <c r="VPT1045" s="45"/>
      <c r="VPU1045" s="45"/>
      <c r="VPV1045" s="45"/>
      <c r="VPW1045" s="45"/>
      <c r="VPX1045" s="45"/>
      <c r="VPY1045" s="45"/>
      <c r="VPZ1045" s="45"/>
      <c r="VQA1045" s="45"/>
      <c r="VQB1045" s="45"/>
      <c r="VQC1045" s="45"/>
      <c r="VQD1045" s="45"/>
      <c r="VQE1045" s="45"/>
      <c r="VQF1045" s="45"/>
      <c r="VQG1045" s="45"/>
      <c r="VQH1045" s="45"/>
      <c r="VQI1045" s="45"/>
      <c r="VQJ1045" s="45"/>
      <c r="VQK1045" s="45"/>
      <c r="VQL1045" s="45"/>
      <c r="VQM1045" s="45"/>
      <c r="VQN1045" s="45"/>
      <c r="VQO1045" s="45"/>
      <c r="VQP1045" s="45"/>
      <c r="VQQ1045" s="45"/>
      <c r="VQR1045" s="45"/>
      <c r="VQS1045" s="45"/>
      <c r="VQT1045" s="45"/>
      <c r="VQU1045" s="45"/>
      <c r="VQV1045" s="45"/>
      <c r="VQW1045" s="45"/>
      <c r="VQX1045" s="45"/>
      <c r="VQY1045" s="45"/>
      <c r="VQZ1045" s="45"/>
      <c r="VRA1045" s="45"/>
      <c r="VRB1045" s="45"/>
      <c r="VRC1045" s="45"/>
      <c r="VRD1045" s="45"/>
      <c r="VRE1045" s="45"/>
      <c r="VRF1045" s="45"/>
      <c r="VRG1045" s="45"/>
      <c r="VRH1045" s="45"/>
      <c r="VRI1045" s="45"/>
      <c r="VRJ1045" s="45"/>
      <c r="VRK1045" s="45"/>
      <c r="VRL1045" s="45"/>
      <c r="VRM1045" s="45"/>
      <c r="VRN1045" s="45"/>
      <c r="VRO1045" s="45"/>
      <c r="VRP1045" s="45"/>
      <c r="VRQ1045" s="45"/>
      <c r="VRR1045" s="45"/>
      <c r="VRS1045" s="45"/>
      <c r="VRT1045" s="45"/>
      <c r="VRU1045" s="45"/>
      <c r="VRV1045" s="45"/>
      <c r="VRW1045" s="45"/>
      <c r="VRX1045" s="45"/>
      <c r="VRY1045" s="45"/>
      <c r="VRZ1045" s="45"/>
      <c r="VSA1045" s="45"/>
      <c r="VSB1045" s="45"/>
      <c r="VSC1045" s="45"/>
      <c r="VSD1045" s="45"/>
      <c r="VSE1045" s="45"/>
      <c r="VSF1045" s="45"/>
      <c r="VSG1045" s="45"/>
      <c r="VSH1045" s="45"/>
      <c r="VSI1045" s="45"/>
      <c r="VSJ1045" s="45"/>
      <c r="VSK1045" s="45"/>
      <c r="VSL1045" s="45"/>
      <c r="VSM1045" s="45"/>
      <c r="VSN1045" s="45"/>
      <c r="VSO1045" s="45"/>
      <c r="VSP1045" s="45"/>
      <c r="VSQ1045" s="45"/>
      <c r="VSR1045" s="45"/>
      <c r="VSS1045" s="45"/>
      <c r="VST1045" s="45"/>
      <c r="VSU1045" s="45"/>
      <c r="VSV1045" s="45"/>
      <c r="VSW1045" s="45"/>
      <c r="VSX1045" s="45"/>
      <c r="VSY1045" s="45"/>
      <c r="VSZ1045" s="45"/>
      <c r="VTA1045" s="45"/>
      <c r="VTB1045" s="45"/>
      <c r="VTC1045" s="45"/>
      <c r="VTD1045" s="45"/>
      <c r="VTE1045" s="45"/>
      <c r="VTF1045" s="45"/>
      <c r="VTG1045" s="45"/>
      <c r="VTH1045" s="45"/>
      <c r="VTI1045" s="45"/>
      <c r="VTJ1045" s="45"/>
      <c r="VTK1045" s="45"/>
      <c r="VTL1045" s="45"/>
      <c r="VTM1045" s="45"/>
      <c r="VTN1045" s="45"/>
      <c r="VTO1045" s="45"/>
      <c r="VTP1045" s="45"/>
      <c r="VTQ1045" s="45"/>
      <c r="VTR1045" s="45"/>
      <c r="VTS1045" s="45"/>
      <c r="VTT1045" s="45"/>
      <c r="VTU1045" s="45"/>
      <c r="VTV1045" s="45"/>
      <c r="VTW1045" s="45"/>
      <c r="VTX1045" s="45"/>
      <c r="VTY1045" s="45"/>
      <c r="VTZ1045" s="45"/>
      <c r="VUA1045" s="45"/>
      <c r="VUB1045" s="45"/>
      <c r="VUC1045" s="45"/>
      <c r="VUD1045" s="45"/>
      <c r="VUE1045" s="45"/>
      <c r="VUF1045" s="45"/>
      <c r="VUG1045" s="45"/>
      <c r="VUH1045" s="45"/>
      <c r="VUI1045" s="45"/>
      <c r="VUJ1045" s="45"/>
      <c r="VUK1045" s="45"/>
      <c r="VUL1045" s="45"/>
      <c r="VUM1045" s="45"/>
      <c r="VUN1045" s="45"/>
      <c r="VUO1045" s="45"/>
      <c r="VUP1045" s="45"/>
      <c r="VUQ1045" s="45"/>
      <c r="VUR1045" s="45"/>
      <c r="VUS1045" s="45"/>
      <c r="VUT1045" s="45"/>
      <c r="VUU1045" s="45"/>
      <c r="VUV1045" s="45"/>
      <c r="VUW1045" s="45"/>
      <c r="VUX1045" s="45"/>
      <c r="VUY1045" s="45"/>
      <c r="VUZ1045" s="45"/>
      <c r="VVA1045" s="45"/>
      <c r="VVB1045" s="45"/>
      <c r="VVC1045" s="45"/>
      <c r="VVD1045" s="45"/>
      <c r="VVE1045" s="45"/>
      <c r="VVF1045" s="45"/>
      <c r="VVG1045" s="45"/>
      <c r="VVH1045" s="45"/>
      <c r="VVI1045" s="45"/>
      <c r="VVJ1045" s="45"/>
      <c r="VVK1045" s="45"/>
      <c r="VVL1045" s="45"/>
      <c r="VVM1045" s="45"/>
      <c r="VVN1045" s="45"/>
      <c r="VVO1045" s="45"/>
      <c r="VVP1045" s="45"/>
      <c r="VVQ1045" s="45"/>
      <c r="VVR1045" s="45"/>
      <c r="VVS1045" s="45"/>
      <c r="VVT1045" s="45"/>
      <c r="VVU1045" s="45"/>
      <c r="VVV1045" s="45"/>
      <c r="VVW1045" s="45"/>
      <c r="VVX1045" s="45"/>
      <c r="VVY1045" s="45"/>
      <c r="VVZ1045" s="45"/>
      <c r="VWA1045" s="45"/>
      <c r="VWB1045" s="45"/>
      <c r="VWC1045" s="45"/>
      <c r="VWD1045" s="45"/>
      <c r="VWE1045" s="45"/>
      <c r="VWF1045" s="45"/>
      <c r="VWG1045" s="45"/>
      <c r="VWH1045" s="45"/>
      <c r="VWI1045" s="45"/>
      <c r="VWJ1045" s="45"/>
      <c r="VWK1045" s="45"/>
      <c r="VWL1045" s="45"/>
      <c r="VWM1045" s="45"/>
      <c r="VWN1045" s="45"/>
      <c r="VWO1045" s="45"/>
      <c r="VWP1045" s="45"/>
      <c r="VWQ1045" s="45"/>
      <c r="VWR1045" s="45"/>
      <c r="VWS1045" s="45"/>
      <c r="VWT1045" s="45"/>
      <c r="VWU1045" s="45"/>
      <c r="VWV1045" s="45"/>
      <c r="VWW1045" s="45"/>
      <c r="VWX1045" s="45"/>
      <c r="VWY1045" s="45"/>
      <c r="VWZ1045" s="45"/>
      <c r="VXA1045" s="45"/>
      <c r="VXB1045" s="45"/>
      <c r="VXC1045" s="45"/>
      <c r="VXD1045" s="45"/>
      <c r="VXE1045" s="45"/>
      <c r="VXF1045" s="45"/>
      <c r="VXG1045" s="45"/>
      <c r="VXH1045" s="45"/>
      <c r="VXI1045" s="45"/>
      <c r="VXJ1045" s="45"/>
      <c r="VXK1045" s="45"/>
      <c r="VXL1045" s="45"/>
      <c r="VXM1045" s="45"/>
      <c r="VXN1045" s="45"/>
      <c r="VXO1045" s="45"/>
      <c r="VXP1045" s="45"/>
      <c r="VXQ1045" s="45"/>
      <c r="VXR1045" s="45"/>
      <c r="VXS1045" s="45"/>
      <c r="VXT1045" s="45"/>
      <c r="VXU1045" s="45"/>
      <c r="VXV1045" s="45"/>
      <c r="VXW1045" s="45"/>
      <c r="VXX1045" s="45"/>
      <c r="VXY1045" s="45"/>
      <c r="VXZ1045" s="45"/>
      <c r="VYA1045" s="45"/>
      <c r="VYB1045" s="45"/>
      <c r="VYC1045" s="45"/>
      <c r="VYD1045" s="45"/>
      <c r="VYE1045" s="45"/>
      <c r="VYF1045" s="45"/>
      <c r="VYG1045" s="45"/>
      <c r="VYH1045" s="45"/>
      <c r="VYI1045" s="45"/>
      <c r="VYJ1045" s="45"/>
      <c r="VYK1045" s="45"/>
      <c r="VYL1045" s="45"/>
      <c r="VYM1045" s="45"/>
      <c r="VYN1045" s="45"/>
      <c r="VYO1045" s="45"/>
      <c r="VYP1045" s="45"/>
      <c r="VYQ1045" s="45"/>
      <c r="VYR1045" s="45"/>
      <c r="VYS1045" s="45"/>
      <c r="VYT1045" s="45"/>
      <c r="VYU1045" s="45"/>
      <c r="VYV1045" s="45"/>
      <c r="VYW1045" s="45"/>
      <c r="VYX1045" s="45"/>
      <c r="VYY1045" s="45"/>
      <c r="VYZ1045" s="45"/>
      <c r="VZA1045" s="45"/>
      <c r="VZB1045" s="45"/>
      <c r="VZC1045" s="45"/>
      <c r="VZD1045" s="45"/>
      <c r="VZE1045" s="45"/>
      <c r="VZF1045" s="45"/>
      <c r="VZG1045" s="45"/>
      <c r="VZH1045" s="45"/>
      <c r="VZI1045" s="45"/>
      <c r="VZJ1045" s="45"/>
      <c r="VZK1045" s="45"/>
      <c r="VZL1045" s="45"/>
      <c r="VZM1045" s="45"/>
      <c r="VZN1045" s="45"/>
      <c r="VZO1045" s="45"/>
      <c r="VZP1045" s="45"/>
      <c r="VZQ1045" s="45"/>
      <c r="VZR1045" s="45"/>
      <c r="VZS1045" s="45"/>
      <c r="VZT1045" s="45"/>
      <c r="VZU1045" s="45"/>
      <c r="VZV1045" s="45"/>
      <c r="VZW1045" s="45"/>
      <c r="VZX1045" s="45"/>
      <c r="VZY1045" s="45"/>
      <c r="VZZ1045" s="45"/>
      <c r="WAA1045" s="45"/>
      <c r="WAB1045" s="45"/>
      <c r="WAC1045" s="45"/>
      <c r="WAD1045" s="45"/>
      <c r="WAE1045" s="45"/>
      <c r="WAF1045" s="45"/>
      <c r="WAG1045" s="45"/>
      <c r="WAH1045" s="45"/>
      <c r="WAI1045" s="45"/>
      <c r="WAJ1045" s="45"/>
      <c r="WAK1045" s="45"/>
      <c r="WAL1045" s="45"/>
      <c r="WAM1045" s="45"/>
      <c r="WAN1045" s="45"/>
      <c r="WAO1045" s="45"/>
      <c r="WAP1045" s="45"/>
      <c r="WAQ1045" s="45"/>
      <c r="WAR1045" s="45"/>
      <c r="WAS1045" s="45"/>
      <c r="WAT1045" s="45"/>
      <c r="WAU1045" s="45"/>
      <c r="WAV1045" s="45"/>
      <c r="WAW1045" s="45"/>
      <c r="WAX1045" s="45"/>
      <c r="WAY1045" s="45"/>
      <c r="WAZ1045" s="45"/>
      <c r="WBA1045" s="45"/>
      <c r="WBB1045" s="45"/>
      <c r="WBC1045" s="45"/>
      <c r="WBD1045" s="45"/>
      <c r="WBE1045" s="45"/>
      <c r="WBF1045" s="45"/>
      <c r="WBG1045" s="45"/>
      <c r="WBH1045" s="45"/>
      <c r="WBI1045" s="45"/>
      <c r="WBJ1045" s="45"/>
      <c r="WBK1045" s="45"/>
      <c r="WBL1045" s="45"/>
      <c r="WBM1045" s="45"/>
      <c r="WBN1045" s="45"/>
      <c r="WBO1045" s="45"/>
      <c r="WBP1045" s="45"/>
      <c r="WBQ1045" s="45"/>
      <c r="WBR1045" s="45"/>
      <c r="WBS1045" s="45"/>
      <c r="WBT1045" s="45"/>
      <c r="WBU1045" s="45"/>
      <c r="WBV1045" s="45"/>
      <c r="WBW1045" s="45"/>
      <c r="WBX1045" s="45"/>
      <c r="WBY1045" s="45"/>
      <c r="WBZ1045" s="45"/>
      <c r="WCA1045" s="45"/>
      <c r="WCB1045" s="45"/>
      <c r="WCC1045" s="45"/>
      <c r="WCD1045" s="45"/>
      <c r="WCE1045" s="45"/>
      <c r="WCF1045" s="45"/>
      <c r="WCG1045" s="45"/>
      <c r="WCH1045" s="45"/>
      <c r="WCI1045" s="45"/>
      <c r="WCJ1045" s="45"/>
      <c r="WCK1045" s="45"/>
      <c r="WCL1045" s="45"/>
      <c r="WCM1045" s="45"/>
      <c r="WCN1045" s="45"/>
      <c r="WCO1045" s="45"/>
      <c r="WCP1045" s="45"/>
      <c r="WCQ1045" s="45"/>
      <c r="WCR1045" s="45"/>
      <c r="WCS1045" s="45"/>
      <c r="WCT1045" s="45"/>
      <c r="WCU1045" s="45"/>
      <c r="WCV1045" s="45"/>
      <c r="WCW1045" s="45"/>
      <c r="WCX1045" s="45"/>
      <c r="WCY1045" s="45"/>
      <c r="WCZ1045" s="45"/>
      <c r="WDA1045" s="45"/>
      <c r="WDB1045" s="45"/>
      <c r="WDC1045" s="45"/>
      <c r="WDD1045" s="45"/>
      <c r="WDE1045" s="45"/>
      <c r="WDF1045" s="45"/>
      <c r="WDG1045" s="45"/>
      <c r="WDH1045" s="45"/>
      <c r="WDI1045" s="45"/>
      <c r="WDJ1045" s="45"/>
      <c r="WDK1045" s="45"/>
      <c r="WDL1045" s="45"/>
      <c r="WDM1045" s="45"/>
      <c r="WDN1045" s="45"/>
      <c r="WDO1045" s="45"/>
      <c r="WDP1045" s="45"/>
      <c r="WDQ1045" s="45"/>
      <c r="WDR1045" s="45"/>
      <c r="WDS1045" s="45"/>
      <c r="WDT1045" s="45"/>
      <c r="WDU1045" s="45"/>
      <c r="WDV1045" s="45"/>
      <c r="WDW1045" s="45"/>
      <c r="WDX1045" s="45"/>
      <c r="WDY1045" s="45"/>
      <c r="WDZ1045" s="45"/>
      <c r="WEA1045" s="45"/>
      <c r="WEB1045" s="45"/>
      <c r="WEC1045" s="45"/>
      <c r="WED1045" s="45"/>
      <c r="WEE1045" s="45"/>
      <c r="WEF1045" s="45"/>
      <c r="WEG1045" s="45"/>
      <c r="WEH1045" s="45"/>
      <c r="WEI1045" s="45"/>
      <c r="WEJ1045" s="45"/>
      <c r="WEK1045" s="45"/>
      <c r="WEL1045" s="45"/>
      <c r="WEM1045" s="45"/>
      <c r="WEN1045" s="45"/>
      <c r="WEO1045" s="45"/>
      <c r="WEP1045" s="45"/>
      <c r="WEQ1045" s="45"/>
      <c r="WER1045" s="45"/>
      <c r="WES1045" s="45"/>
      <c r="WET1045" s="45"/>
      <c r="WEU1045" s="45"/>
      <c r="WEV1045" s="45"/>
      <c r="WEW1045" s="45"/>
      <c r="WEX1045" s="45"/>
      <c r="WEY1045" s="45"/>
      <c r="WEZ1045" s="45"/>
      <c r="WFA1045" s="45"/>
      <c r="WFB1045" s="45"/>
      <c r="WFC1045" s="45"/>
      <c r="WFD1045" s="45"/>
      <c r="WFE1045" s="45"/>
      <c r="WFF1045" s="45"/>
      <c r="WFG1045" s="45"/>
      <c r="WFH1045" s="45"/>
      <c r="WFI1045" s="45"/>
      <c r="WFJ1045" s="45"/>
      <c r="WFK1045" s="45"/>
      <c r="WFL1045" s="45"/>
      <c r="WFM1045" s="45"/>
      <c r="WFN1045" s="45"/>
      <c r="WFO1045" s="45"/>
      <c r="WFP1045" s="45"/>
      <c r="WFQ1045" s="45"/>
      <c r="WFR1045" s="45"/>
      <c r="WFS1045" s="45"/>
      <c r="WFT1045" s="45"/>
      <c r="WFU1045" s="45"/>
      <c r="WFV1045" s="45"/>
      <c r="WFW1045" s="45"/>
      <c r="WFX1045" s="45"/>
      <c r="WFY1045" s="45"/>
      <c r="WFZ1045" s="45"/>
      <c r="WGA1045" s="45"/>
      <c r="WGB1045" s="45"/>
      <c r="WGC1045" s="45"/>
      <c r="WGD1045" s="45"/>
      <c r="WGE1045" s="45"/>
      <c r="WGF1045" s="45"/>
      <c r="WGG1045" s="45"/>
      <c r="WGH1045" s="45"/>
      <c r="WGI1045" s="45"/>
      <c r="WGJ1045" s="45"/>
      <c r="WGK1045" s="45"/>
      <c r="WGL1045" s="45"/>
      <c r="WGM1045" s="45"/>
      <c r="WGN1045" s="45"/>
      <c r="WGO1045" s="45"/>
      <c r="WGP1045" s="45"/>
      <c r="WGQ1045" s="45"/>
      <c r="WGR1045" s="45"/>
      <c r="WGS1045" s="45"/>
      <c r="WGT1045" s="45"/>
      <c r="WGU1045" s="45"/>
      <c r="WGV1045" s="45"/>
      <c r="WGW1045" s="45"/>
      <c r="WGX1045" s="45"/>
      <c r="WGY1045" s="45"/>
      <c r="WGZ1045" s="45"/>
      <c r="WHA1045" s="45"/>
      <c r="WHB1045" s="45"/>
      <c r="WHC1045" s="45"/>
      <c r="WHD1045" s="45"/>
      <c r="WHE1045" s="45"/>
      <c r="WHF1045" s="45"/>
      <c r="WHG1045" s="45"/>
      <c r="WHH1045" s="45"/>
      <c r="WHI1045" s="45"/>
      <c r="WHJ1045" s="45"/>
      <c r="WHK1045" s="45"/>
      <c r="WHL1045" s="45"/>
      <c r="WHM1045" s="45"/>
      <c r="WHN1045" s="45"/>
      <c r="WHO1045" s="45"/>
      <c r="WHP1045" s="45"/>
      <c r="WHQ1045" s="45"/>
      <c r="WHR1045" s="45"/>
      <c r="WHS1045" s="45"/>
      <c r="WHT1045" s="45"/>
      <c r="WHU1045" s="45"/>
      <c r="WHV1045" s="45"/>
      <c r="WHW1045" s="45"/>
      <c r="WHX1045" s="45"/>
      <c r="WHY1045" s="45"/>
      <c r="WHZ1045" s="45"/>
      <c r="WIA1045" s="45"/>
      <c r="WIB1045" s="45"/>
      <c r="WIC1045" s="45"/>
      <c r="WID1045" s="45"/>
      <c r="WIE1045" s="45"/>
      <c r="WIF1045" s="45"/>
      <c r="WIG1045" s="45"/>
      <c r="WIH1045" s="45"/>
      <c r="WII1045" s="45"/>
      <c r="WIJ1045" s="45"/>
      <c r="WIK1045" s="45"/>
      <c r="WIL1045" s="45"/>
      <c r="WIM1045" s="45"/>
      <c r="WIN1045" s="45"/>
      <c r="WIO1045" s="45"/>
      <c r="WIP1045" s="45"/>
      <c r="WIQ1045" s="45"/>
      <c r="WIR1045" s="45"/>
      <c r="WIS1045" s="45"/>
      <c r="WIT1045" s="45"/>
      <c r="WIU1045" s="45"/>
      <c r="WIV1045" s="45"/>
      <c r="WIW1045" s="45"/>
      <c r="WIX1045" s="45"/>
      <c r="WIY1045" s="45"/>
      <c r="WIZ1045" s="45"/>
      <c r="WJA1045" s="45"/>
      <c r="WJB1045" s="45"/>
      <c r="WJC1045" s="45"/>
      <c r="WJD1045" s="45"/>
      <c r="WJE1045" s="45"/>
      <c r="WJF1045" s="45"/>
      <c r="WJG1045" s="45"/>
      <c r="WJH1045" s="45"/>
      <c r="WJI1045" s="45"/>
      <c r="WJJ1045" s="45"/>
      <c r="WJK1045" s="45"/>
      <c r="WJL1045" s="45"/>
      <c r="WJM1045" s="45"/>
      <c r="WJN1045" s="45"/>
      <c r="WJO1045" s="45"/>
      <c r="WJP1045" s="45"/>
      <c r="WJQ1045" s="45"/>
      <c r="WJR1045" s="45"/>
      <c r="WJS1045" s="45"/>
      <c r="WJT1045" s="45"/>
      <c r="WJU1045" s="45"/>
      <c r="WJV1045" s="45"/>
      <c r="WJW1045" s="45"/>
      <c r="WJX1045" s="45"/>
      <c r="WJY1045" s="45"/>
      <c r="WJZ1045" s="45"/>
      <c r="WKA1045" s="45"/>
      <c r="WKB1045" s="45"/>
      <c r="WKC1045" s="45"/>
      <c r="WKD1045" s="45"/>
      <c r="WKE1045" s="45"/>
      <c r="WKF1045" s="45"/>
      <c r="WKG1045" s="45"/>
      <c r="WKH1045" s="45"/>
      <c r="WKI1045" s="45"/>
      <c r="WKJ1045" s="45"/>
      <c r="WKK1045" s="45"/>
      <c r="WKL1045" s="45"/>
      <c r="WKM1045" s="45"/>
      <c r="WKN1045" s="45"/>
      <c r="WKO1045" s="45"/>
      <c r="WKP1045" s="45"/>
      <c r="WKQ1045" s="45"/>
      <c r="WKR1045" s="45"/>
      <c r="WKS1045" s="45"/>
      <c r="WKT1045" s="45"/>
      <c r="WKU1045" s="45"/>
      <c r="WKV1045" s="45"/>
      <c r="WKW1045" s="45"/>
      <c r="WKX1045" s="45"/>
      <c r="WKY1045" s="45"/>
      <c r="WKZ1045" s="45"/>
      <c r="WLA1045" s="45"/>
      <c r="WLB1045" s="45"/>
      <c r="WLC1045" s="45"/>
      <c r="WLD1045" s="45"/>
      <c r="WLE1045" s="45"/>
      <c r="WLF1045" s="45"/>
      <c r="WLG1045" s="45"/>
      <c r="WLH1045" s="45"/>
      <c r="WLI1045" s="45"/>
      <c r="WLJ1045" s="45"/>
      <c r="WLK1045" s="45"/>
      <c r="WLL1045" s="45"/>
      <c r="WLM1045" s="45"/>
      <c r="WLN1045" s="45"/>
      <c r="WLO1045" s="45"/>
      <c r="WLP1045" s="45"/>
      <c r="WLQ1045" s="45"/>
      <c r="WLR1045" s="45"/>
      <c r="WLS1045" s="45"/>
      <c r="WLT1045" s="45"/>
      <c r="WLU1045" s="45"/>
      <c r="WLV1045" s="45"/>
      <c r="WLW1045" s="45"/>
      <c r="WLX1045" s="45"/>
      <c r="WLY1045" s="45"/>
      <c r="WLZ1045" s="45"/>
      <c r="WMA1045" s="45"/>
      <c r="WMB1045" s="45"/>
      <c r="WMC1045" s="45"/>
      <c r="WMD1045" s="45"/>
      <c r="WME1045" s="45"/>
      <c r="WMF1045" s="45"/>
      <c r="WMG1045" s="45"/>
      <c r="WMH1045" s="45"/>
      <c r="WMI1045" s="45"/>
      <c r="WMJ1045" s="45"/>
      <c r="WMK1045" s="45"/>
      <c r="WML1045" s="45"/>
      <c r="WMM1045" s="45"/>
      <c r="WMN1045" s="45"/>
      <c r="WMO1045" s="45"/>
      <c r="WMP1045" s="45"/>
      <c r="WMQ1045" s="45"/>
      <c r="WMR1045" s="45"/>
      <c r="WMS1045" s="45"/>
      <c r="WMT1045" s="45"/>
      <c r="WMU1045" s="45"/>
      <c r="WMV1045" s="45"/>
      <c r="WMW1045" s="45"/>
      <c r="WMX1045" s="45"/>
      <c r="WMY1045" s="45"/>
      <c r="WMZ1045" s="45"/>
      <c r="WNA1045" s="45"/>
      <c r="WNB1045" s="45"/>
      <c r="WNC1045" s="45"/>
      <c r="WND1045" s="45"/>
      <c r="WNE1045" s="45"/>
      <c r="WNF1045" s="45"/>
      <c r="WNG1045" s="45"/>
      <c r="WNH1045" s="45"/>
      <c r="WNI1045" s="45"/>
      <c r="WNJ1045" s="45"/>
      <c r="WNK1045" s="45"/>
      <c r="WNL1045" s="45"/>
      <c r="WNM1045" s="45"/>
      <c r="WNN1045" s="45"/>
      <c r="WNO1045" s="45"/>
      <c r="WNP1045" s="45"/>
      <c r="WNQ1045" s="45"/>
      <c r="WNR1045" s="45"/>
      <c r="WNS1045" s="45"/>
      <c r="WNT1045" s="45"/>
      <c r="WNU1045" s="45"/>
      <c r="WNV1045" s="45"/>
      <c r="WNW1045" s="45"/>
      <c r="WNX1045" s="45"/>
      <c r="WNY1045" s="45"/>
      <c r="WNZ1045" s="45"/>
      <c r="WOA1045" s="45"/>
      <c r="WOB1045" s="45"/>
      <c r="WOC1045" s="45"/>
      <c r="WOD1045" s="45"/>
      <c r="WOE1045" s="45"/>
      <c r="WOF1045" s="45"/>
      <c r="WOG1045" s="45"/>
      <c r="WOH1045" s="45"/>
      <c r="WOI1045" s="45"/>
      <c r="WOJ1045" s="45"/>
      <c r="WOK1045" s="45"/>
      <c r="WOL1045" s="45"/>
      <c r="WOM1045" s="45"/>
      <c r="WON1045" s="45"/>
      <c r="WOO1045" s="45"/>
      <c r="WOP1045" s="45"/>
      <c r="WOQ1045" s="45"/>
      <c r="WOR1045" s="45"/>
      <c r="WOS1045" s="45"/>
      <c r="WOT1045" s="45"/>
      <c r="WOU1045" s="45"/>
      <c r="WOV1045" s="45"/>
      <c r="WOW1045" s="45"/>
      <c r="WOX1045" s="45"/>
      <c r="WOY1045" s="45"/>
      <c r="WOZ1045" s="45"/>
      <c r="WPA1045" s="45"/>
      <c r="WPB1045" s="45"/>
      <c r="WPC1045" s="45"/>
      <c r="WPD1045" s="45"/>
      <c r="WPE1045" s="45"/>
      <c r="WPF1045" s="45"/>
      <c r="WPG1045" s="45"/>
      <c r="WPH1045" s="45"/>
      <c r="WPI1045" s="45"/>
      <c r="WPJ1045" s="45"/>
      <c r="WPK1045" s="45"/>
      <c r="WPL1045" s="45"/>
      <c r="WPM1045" s="45"/>
      <c r="WPN1045" s="45"/>
      <c r="WPO1045" s="45"/>
      <c r="WPP1045" s="45"/>
      <c r="WPQ1045" s="45"/>
      <c r="WPR1045" s="45"/>
      <c r="WPS1045" s="45"/>
      <c r="WPT1045" s="45"/>
      <c r="WPU1045" s="45"/>
      <c r="WPV1045" s="45"/>
      <c r="WPW1045" s="45"/>
      <c r="WPX1045" s="45"/>
      <c r="WPY1045" s="45"/>
      <c r="WPZ1045" s="45"/>
      <c r="WQA1045" s="45"/>
      <c r="WQB1045" s="45"/>
      <c r="WQC1045" s="45"/>
      <c r="WQD1045" s="45"/>
      <c r="WQE1045" s="45"/>
      <c r="WQF1045" s="45"/>
      <c r="WQG1045" s="45"/>
      <c r="WQH1045" s="45"/>
      <c r="WQI1045" s="45"/>
      <c r="WQJ1045" s="45"/>
      <c r="WQK1045" s="45"/>
      <c r="WQL1045" s="45"/>
      <c r="WQM1045" s="45"/>
      <c r="WQN1045" s="45"/>
      <c r="WQO1045" s="45"/>
      <c r="WQP1045" s="45"/>
      <c r="WQQ1045" s="45"/>
      <c r="WQR1045" s="45"/>
      <c r="WQS1045" s="45"/>
      <c r="WQT1045" s="45"/>
      <c r="WQU1045" s="45"/>
      <c r="WQV1045" s="45"/>
      <c r="WQW1045" s="45"/>
      <c r="WQX1045" s="45"/>
      <c r="WQY1045" s="45"/>
      <c r="WQZ1045" s="45"/>
      <c r="WRA1045" s="45"/>
      <c r="WRB1045" s="45"/>
      <c r="WRC1045" s="45"/>
      <c r="WRD1045" s="45"/>
      <c r="WRE1045" s="45"/>
      <c r="WRF1045" s="45"/>
      <c r="WRG1045" s="45"/>
      <c r="WRH1045" s="45"/>
      <c r="WRI1045" s="45"/>
      <c r="WRJ1045" s="45"/>
      <c r="WRK1045" s="45"/>
      <c r="WRL1045" s="45"/>
      <c r="WRM1045" s="45"/>
      <c r="WRN1045" s="45"/>
      <c r="WRO1045" s="45"/>
      <c r="WRP1045" s="45"/>
      <c r="WRQ1045" s="45"/>
      <c r="WRR1045" s="45"/>
      <c r="WRS1045" s="45"/>
      <c r="WRT1045" s="45"/>
      <c r="WRU1045" s="45"/>
      <c r="WRV1045" s="45"/>
      <c r="WRW1045" s="45"/>
      <c r="WRX1045" s="45"/>
      <c r="WRY1045" s="45"/>
      <c r="WRZ1045" s="45"/>
      <c r="WSA1045" s="45"/>
      <c r="WSB1045" s="45"/>
      <c r="WSC1045" s="45"/>
      <c r="WSD1045" s="45"/>
      <c r="WSE1045" s="45"/>
      <c r="WSF1045" s="45"/>
      <c r="WSG1045" s="45"/>
      <c r="WSH1045" s="45"/>
      <c r="WSI1045" s="45"/>
      <c r="WSJ1045" s="45"/>
      <c r="WSK1045" s="45"/>
      <c r="WSL1045" s="45"/>
      <c r="WSM1045" s="45"/>
      <c r="WSN1045" s="45"/>
      <c r="WSO1045" s="45"/>
      <c r="WSP1045" s="45"/>
      <c r="WSQ1045" s="45"/>
      <c r="WSR1045" s="45"/>
      <c r="WSS1045" s="45"/>
      <c r="WST1045" s="45"/>
      <c r="WSU1045" s="45"/>
      <c r="WSV1045" s="45"/>
      <c r="WSW1045" s="45"/>
      <c r="WSX1045" s="45"/>
      <c r="WSY1045" s="45"/>
      <c r="WSZ1045" s="45"/>
      <c r="WTA1045" s="45"/>
      <c r="WTB1045" s="45"/>
      <c r="WTC1045" s="45"/>
      <c r="WTD1045" s="45"/>
      <c r="WTE1045" s="45"/>
      <c r="WTF1045" s="45"/>
      <c r="WTG1045" s="45"/>
      <c r="WTH1045" s="45"/>
      <c r="WTI1045" s="45"/>
      <c r="WTJ1045" s="45"/>
      <c r="WTK1045" s="45"/>
      <c r="WTL1045" s="45"/>
      <c r="WTM1045" s="45"/>
      <c r="WTN1045" s="45"/>
      <c r="WTO1045" s="45"/>
      <c r="WTP1045" s="45"/>
      <c r="WTQ1045" s="45"/>
      <c r="WTR1045" s="45"/>
      <c r="WTS1045" s="45"/>
      <c r="WTT1045" s="45"/>
      <c r="WTU1045" s="45"/>
      <c r="WTV1045" s="45"/>
      <c r="WTW1045" s="45"/>
      <c r="WTX1045" s="45"/>
      <c r="WTY1045" s="45"/>
      <c r="WTZ1045" s="45"/>
      <c r="WUA1045" s="45"/>
      <c r="WUB1045" s="45"/>
      <c r="WUC1045" s="45"/>
      <c r="WUD1045" s="45"/>
      <c r="WUE1045" s="45"/>
      <c r="WUF1045" s="45"/>
      <c r="WUG1045" s="45"/>
      <c r="WUH1045" s="45"/>
      <c r="WUI1045" s="45"/>
      <c r="WUJ1045" s="45"/>
      <c r="WUK1045" s="45"/>
      <c r="WUL1045" s="45"/>
      <c r="WUM1045" s="45"/>
      <c r="WUN1045" s="45"/>
      <c r="WUO1045" s="45"/>
      <c r="WUP1045" s="45"/>
      <c r="WUQ1045" s="45"/>
      <c r="WUR1045" s="45"/>
      <c r="WUS1045" s="45"/>
      <c r="WUT1045" s="45"/>
      <c r="WUU1045" s="45"/>
      <c r="WUV1045" s="45"/>
      <c r="WUW1045" s="45"/>
      <c r="WUX1045" s="45"/>
      <c r="WUY1045" s="45"/>
      <c r="WUZ1045" s="45"/>
      <c r="WVA1045" s="45"/>
      <c r="WVB1045" s="45"/>
      <c r="WVC1045" s="45"/>
      <c r="WVD1045" s="45"/>
      <c r="WVE1045" s="45"/>
      <c r="WVF1045" s="45"/>
      <c r="WVG1045" s="45"/>
      <c r="WVH1045" s="45"/>
      <c r="WVI1045" s="45"/>
      <c r="WVJ1045" s="45"/>
      <c r="WVK1045" s="45"/>
      <c r="WVL1045" s="45"/>
      <c r="WVM1045" s="45"/>
      <c r="WVN1045" s="45"/>
      <c r="WVO1045" s="45"/>
      <c r="WVP1045" s="45"/>
      <c r="WVQ1045" s="45"/>
      <c r="WVR1045" s="45"/>
      <c r="WVS1045" s="45"/>
      <c r="WVT1045" s="45"/>
      <c r="WVU1045" s="45"/>
      <c r="WVV1045" s="45"/>
      <c r="WVW1045" s="45"/>
      <c r="WVX1045" s="45"/>
      <c r="WVY1045" s="45"/>
      <c r="WVZ1045" s="45"/>
      <c r="WWA1045" s="45"/>
      <c r="WWB1045" s="45"/>
      <c r="WWC1045" s="45"/>
      <c r="WWD1045" s="45"/>
      <c r="WWE1045" s="45"/>
      <c r="WWF1045" s="45"/>
      <c r="WWG1045" s="45"/>
      <c r="WWH1045" s="45"/>
      <c r="WWI1045" s="45"/>
      <c r="WWJ1045" s="45"/>
      <c r="WWK1045" s="45"/>
      <c r="WWL1045" s="45"/>
      <c r="WWM1045" s="45"/>
      <c r="WWN1045" s="45"/>
      <c r="WWO1045" s="45"/>
      <c r="WWP1045" s="45"/>
      <c r="WWQ1045" s="45"/>
      <c r="WWR1045" s="45"/>
      <c r="WWS1045" s="45"/>
      <c r="WWT1045" s="45"/>
      <c r="WWU1045" s="45"/>
      <c r="WWV1045" s="45"/>
      <c r="WWW1045" s="45"/>
      <c r="WWX1045" s="45"/>
      <c r="WWY1045" s="45"/>
      <c r="WWZ1045" s="45"/>
      <c r="WXA1045" s="45"/>
      <c r="WXB1045" s="45"/>
      <c r="WXC1045" s="45"/>
      <c r="WXD1045" s="45"/>
      <c r="WXE1045" s="45"/>
      <c r="WXF1045" s="45"/>
      <c r="WXG1045" s="45"/>
      <c r="WXH1045" s="45"/>
      <c r="WXI1045" s="45"/>
      <c r="WXJ1045" s="45"/>
      <c r="WXK1045" s="45"/>
      <c r="WXL1045" s="45"/>
      <c r="WXM1045" s="45"/>
      <c r="WXN1045" s="45"/>
      <c r="WXO1045" s="45"/>
      <c r="WXP1045" s="45"/>
      <c r="WXQ1045" s="45"/>
      <c r="WXR1045" s="45"/>
      <c r="WXS1045" s="45"/>
      <c r="WXT1045" s="45"/>
      <c r="WXU1045" s="45"/>
      <c r="WXV1045" s="45"/>
      <c r="WXW1045" s="45"/>
      <c r="WXX1045" s="45"/>
      <c r="WXY1045" s="45"/>
    </row>
    <row r="1046" spans="1:16197" ht="35.25" x14ac:dyDescent="0.5">
      <c r="A1046">
        <v>1</v>
      </c>
      <c r="B1046" s="30">
        <v>2</v>
      </c>
      <c r="C1046" s="248" t="s">
        <v>5459</v>
      </c>
      <c r="D1046" s="249"/>
      <c r="E1046" s="241">
        <v>1990</v>
      </c>
      <c r="F1046" s="224" t="s">
        <v>17026</v>
      </c>
      <c r="G1046" s="241">
        <v>9</v>
      </c>
      <c r="H1046" s="241">
        <v>4</v>
      </c>
      <c r="I1046" s="242">
        <v>9170</v>
      </c>
      <c r="J1046" s="242">
        <v>8062</v>
      </c>
      <c r="K1046" s="230">
        <v>368</v>
      </c>
      <c r="L1046" s="241" t="s">
        <v>17355</v>
      </c>
      <c r="M1046" s="241" t="s">
        <v>17070</v>
      </c>
      <c r="N1046" s="241" t="s">
        <v>17357</v>
      </c>
      <c r="O1046" s="242">
        <v>2825382.83</v>
      </c>
      <c r="P1046" s="245"/>
      <c r="Q1046" s="242">
        <v>1403287.85</v>
      </c>
      <c r="R1046" s="242">
        <v>0</v>
      </c>
      <c r="S1046" s="242">
        <f>O1046-Q1046-R1046</f>
        <v>1422094.98</v>
      </c>
      <c r="T1046" s="225">
        <f t="shared" si="490"/>
        <v>308.1115408942203</v>
      </c>
      <c r="U1046" s="245">
        <v>354.06</v>
      </c>
    </row>
    <row r="1047" spans="1:16197" ht="35.25" x14ac:dyDescent="0.5">
      <c r="B1047" s="30">
        <v>3</v>
      </c>
      <c r="C1047" s="248" t="s">
        <v>6826</v>
      </c>
      <c r="D1047" s="276"/>
      <c r="E1047" s="241">
        <v>1996</v>
      </c>
      <c r="F1047" s="224" t="s">
        <v>17026</v>
      </c>
      <c r="G1047" s="241">
        <v>9</v>
      </c>
      <c r="H1047" s="241">
        <v>1</v>
      </c>
      <c r="I1047" s="242">
        <v>2773.8</v>
      </c>
      <c r="J1047" s="242">
        <v>2622.2</v>
      </c>
      <c r="K1047" s="230">
        <v>135</v>
      </c>
      <c r="L1047" s="241" t="s">
        <v>17355</v>
      </c>
      <c r="M1047" s="241" t="s">
        <v>17037</v>
      </c>
      <c r="N1047" s="241" t="s">
        <v>17265</v>
      </c>
      <c r="O1047" s="242">
        <v>2954494.12</v>
      </c>
      <c r="P1047" s="245"/>
      <c r="Q1047" s="242">
        <v>1465474.96</v>
      </c>
      <c r="R1047" s="242">
        <v>0</v>
      </c>
      <c r="S1047" s="242">
        <f>O1047-Q1047-R1047</f>
        <v>1489019.1600000001</v>
      </c>
      <c r="T1047" s="225">
        <f t="shared" si="490"/>
        <v>1065.1431682168866</v>
      </c>
      <c r="U1047" s="245">
        <v>1170.49</v>
      </c>
    </row>
    <row r="1048" spans="1:16197" s="44" customFormat="1" ht="35.25" x14ac:dyDescent="0.5">
      <c r="B1048" s="233" t="s">
        <v>378</v>
      </c>
      <c r="C1048" s="251"/>
      <c r="D1048" s="223" t="s">
        <v>17004</v>
      </c>
      <c r="E1048" s="224" t="s">
        <v>17004</v>
      </c>
      <c r="F1048" s="224" t="s">
        <v>17004</v>
      </c>
      <c r="G1048" s="224" t="s">
        <v>17004</v>
      </c>
      <c r="H1048" s="224" t="s">
        <v>17004</v>
      </c>
      <c r="I1048" s="229">
        <f>I1049</f>
        <v>20983.4</v>
      </c>
      <c r="J1048" s="229">
        <f t="shared" ref="J1048:K1048" si="498">J1049</f>
        <v>16332.6</v>
      </c>
      <c r="K1048" s="230">
        <f t="shared" si="498"/>
        <v>611</v>
      </c>
      <c r="L1048" s="224" t="s">
        <v>17004</v>
      </c>
      <c r="M1048" s="224" t="s">
        <v>17004</v>
      </c>
      <c r="N1048" s="227" t="s">
        <v>17004</v>
      </c>
      <c r="O1048" s="231">
        <v>18654068.09</v>
      </c>
      <c r="P1048" s="231">
        <f t="shared" ref="P1048:S1048" si="499">P1049</f>
        <v>0</v>
      </c>
      <c r="Q1048" s="229">
        <f t="shared" si="499"/>
        <v>9823014.9399999995</v>
      </c>
      <c r="R1048" s="229">
        <f t="shared" si="499"/>
        <v>0</v>
      </c>
      <c r="S1048" s="229">
        <f t="shared" si="499"/>
        <v>8831053.1500000004</v>
      </c>
      <c r="T1048" s="225">
        <f t="shared" si="490"/>
        <v>888.99168342594612</v>
      </c>
      <c r="U1048" s="245">
        <f>U1049</f>
        <v>1083.0899999999999</v>
      </c>
      <c r="V1048"/>
      <c r="W1048" s="45"/>
      <c r="X1048" s="45"/>
      <c r="Y1048" s="45"/>
      <c r="Z1048" s="45"/>
      <c r="AA1048" s="45"/>
      <c r="AB1048" s="45"/>
      <c r="AC1048" s="45"/>
      <c r="AD1048" s="45"/>
      <c r="AE1048" s="45"/>
      <c r="AF1048" s="45"/>
      <c r="AG1048" s="45"/>
      <c r="AH1048" s="45"/>
      <c r="AI1048" s="45"/>
      <c r="AJ1048" s="45"/>
      <c r="AK1048" s="45"/>
      <c r="AL1048" s="45"/>
      <c r="AM1048" s="45"/>
      <c r="AN1048" s="45"/>
      <c r="AO1048" s="45"/>
      <c r="AP1048" s="45"/>
      <c r="AQ1048" s="45"/>
      <c r="AR1048" s="45"/>
      <c r="AS1048" s="45"/>
      <c r="AT1048" s="45"/>
      <c r="AU1048" s="45"/>
      <c r="AV1048" s="45"/>
      <c r="AW1048" s="45"/>
      <c r="AX1048" s="45"/>
      <c r="AY1048" s="45"/>
      <c r="AZ1048" s="45"/>
      <c r="BA1048" s="45"/>
      <c r="BB1048" s="45"/>
      <c r="BC1048" s="45"/>
      <c r="BD1048" s="45"/>
      <c r="BE1048" s="45"/>
      <c r="BF1048" s="45"/>
      <c r="BG1048" s="45"/>
      <c r="BH1048" s="45"/>
      <c r="BI1048" s="45"/>
      <c r="BJ1048" s="45"/>
      <c r="BK1048" s="45"/>
      <c r="BL1048" s="45"/>
      <c r="BM1048" s="45"/>
      <c r="BN1048" s="45"/>
      <c r="BO1048" s="45"/>
      <c r="BP1048" s="45"/>
      <c r="BQ1048" s="45"/>
      <c r="BR1048" s="45"/>
      <c r="BS1048" s="45"/>
      <c r="BT1048" s="45"/>
      <c r="BU1048" s="45"/>
      <c r="BV1048" s="45"/>
      <c r="BW1048" s="45"/>
      <c r="BX1048" s="45"/>
      <c r="BY1048" s="45"/>
      <c r="BZ1048" s="45"/>
      <c r="CA1048" s="45"/>
      <c r="CB1048" s="45"/>
      <c r="CC1048" s="45"/>
      <c r="CD1048" s="45"/>
      <c r="CE1048" s="45"/>
      <c r="CF1048" s="45"/>
      <c r="CG1048" s="45"/>
      <c r="CH1048" s="45"/>
      <c r="CI1048" s="45"/>
      <c r="CJ1048" s="45"/>
      <c r="CK1048" s="45"/>
      <c r="CL1048" s="45"/>
      <c r="CM1048" s="45"/>
      <c r="CN1048" s="45"/>
      <c r="CO1048" s="45"/>
      <c r="CP1048" s="45"/>
      <c r="CQ1048" s="45"/>
      <c r="CR1048" s="45"/>
      <c r="CS1048" s="45"/>
      <c r="CT1048" s="45"/>
      <c r="CU1048" s="45"/>
      <c r="CV1048" s="45"/>
      <c r="CW1048" s="45"/>
      <c r="CX1048" s="45"/>
      <c r="CY1048" s="45"/>
      <c r="CZ1048" s="45"/>
      <c r="DA1048" s="45"/>
      <c r="DB1048" s="45"/>
      <c r="DC1048" s="45"/>
      <c r="DD1048" s="45"/>
      <c r="DE1048" s="45"/>
      <c r="DF1048" s="45"/>
      <c r="DG1048" s="45"/>
      <c r="DH1048" s="45"/>
      <c r="DI1048" s="45"/>
      <c r="DJ1048" s="45"/>
      <c r="DK1048" s="45"/>
      <c r="DL1048" s="45"/>
      <c r="DM1048" s="45"/>
      <c r="DN1048" s="45"/>
      <c r="DO1048" s="45"/>
      <c r="DP1048" s="45"/>
      <c r="DQ1048" s="45"/>
      <c r="DR1048" s="45"/>
      <c r="DS1048" s="45"/>
      <c r="DT1048" s="45"/>
      <c r="DU1048" s="45"/>
      <c r="DV1048" s="45"/>
      <c r="DW1048" s="45"/>
      <c r="DX1048" s="45"/>
      <c r="DY1048" s="45"/>
      <c r="DZ1048" s="45"/>
      <c r="EA1048" s="45"/>
      <c r="EB1048" s="45"/>
      <c r="EC1048" s="45"/>
      <c r="ED1048" s="45"/>
      <c r="EE1048" s="45"/>
      <c r="EF1048" s="45"/>
      <c r="EG1048" s="45"/>
      <c r="EH1048" s="45"/>
      <c r="EI1048" s="45"/>
      <c r="EJ1048" s="45"/>
      <c r="EK1048" s="45"/>
      <c r="EL1048" s="45"/>
      <c r="EM1048" s="45"/>
      <c r="EN1048" s="45"/>
      <c r="EO1048" s="45"/>
      <c r="EP1048" s="45"/>
      <c r="EQ1048" s="45"/>
      <c r="ER1048" s="45"/>
      <c r="ES1048" s="45"/>
      <c r="ET1048" s="45"/>
      <c r="EU1048" s="45"/>
      <c r="EV1048" s="45"/>
      <c r="EW1048" s="45"/>
      <c r="EX1048" s="45"/>
      <c r="EY1048" s="45"/>
      <c r="EZ1048" s="45"/>
      <c r="FA1048" s="45"/>
      <c r="FB1048" s="45"/>
      <c r="FC1048" s="45"/>
      <c r="FD1048" s="45"/>
      <c r="FE1048" s="45"/>
      <c r="FF1048" s="45"/>
      <c r="FG1048" s="45"/>
      <c r="FH1048" s="45"/>
      <c r="FI1048" s="45"/>
      <c r="FJ1048" s="45"/>
      <c r="FK1048" s="45"/>
      <c r="FL1048" s="45"/>
      <c r="FM1048" s="45"/>
      <c r="FN1048" s="45"/>
      <c r="FO1048" s="45"/>
      <c r="FP1048" s="45"/>
      <c r="FQ1048" s="45"/>
      <c r="FR1048" s="45"/>
      <c r="FS1048" s="45"/>
      <c r="FT1048" s="45"/>
      <c r="FU1048" s="45"/>
      <c r="FV1048" s="45"/>
      <c r="FW1048" s="45"/>
      <c r="FX1048" s="45"/>
      <c r="FY1048" s="45"/>
      <c r="FZ1048" s="45"/>
      <c r="GA1048" s="45"/>
      <c r="GB1048" s="45"/>
      <c r="GC1048" s="45"/>
      <c r="GD1048" s="45"/>
      <c r="GE1048" s="45"/>
      <c r="GF1048" s="45"/>
      <c r="GG1048" s="45"/>
      <c r="GH1048" s="45"/>
      <c r="GI1048" s="45"/>
      <c r="GJ1048" s="45"/>
      <c r="GK1048" s="45"/>
      <c r="GL1048" s="45"/>
      <c r="GM1048" s="45"/>
      <c r="GN1048" s="45"/>
      <c r="GO1048" s="45"/>
      <c r="GP1048" s="45"/>
      <c r="GQ1048" s="45"/>
      <c r="GR1048" s="45"/>
      <c r="GS1048" s="45"/>
      <c r="GT1048" s="45"/>
      <c r="GU1048" s="45"/>
      <c r="GV1048" s="45"/>
      <c r="GW1048" s="45"/>
      <c r="GX1048" s="45"/>
      <c r="GY1048" s="45"/>
      <c r="GZ1048" s="45"/>
      <c r="HA1048" s="45"/>
      <c r="HB1048" s="45"/>
      <c r="HC1048" s="45"/>
      <c r="HD1048" s="45"/>
      <c r="HE1048" s="45"/>
      <c r="HF1048" s="45"/>
      <c r="HG1048" s="45"/>
      <c r="HH1048" s="45"/>
      <c r="HI1048" s="45"/>
      <c r="HJ1048" s="45"/>
      <c r="HK1048" s="45"/>
      <c r="HL1048" s="45"/>
      <c r="HM1048" s="45"/>
      <c r="HN1048" s="45"/>
      <c r="HO1048" s="45"/>
      <c r="HP1048" s="45"/>
      <c r="HQ1048" s="45"/>
      <c r="HR1048" s="45"/>
      <c r="HS1048" s="45"/>
      <c r="HT1048" s="45"/>
      <c r="HU1048" s="45"/>
      <c r="HV1048" s="45"/>
      <c r="HW1048" s="45"/>
      <c r="HX1048" s="45"/>
      <c r="HY1048" s="45"/>
      <c r="HZ1048" s="45"/>
      <c r="IA1048" s="45"/>
      <c r="IB1048" s="45"/>
      <c r="IC1048" s="45"/>
      <c r="ID1048" s="45"/>
      <c r="IE1048" s="45"/>
      <c r="IF1048" s="45"/>
      <c r="IG1048" s="45"/>
      <c r="IH1048" s="45"/>
      <c r="II1048" s="45"/>
      <c r="IJ1048" s="45"/>
      <c r="IK1048" s="45"/>
      <c r="IL1048" s="45"/>
      <c r="IM1048" s="45"/>
      <c r="IN1048" s="45"/>
      <c r="IO1048" s="45"/>
      <c r="IP1048" s="45"/>
      <c r="IQ1048" s="45"/>
      <c r="IR1048" s="45"/>
      <c r="IS1048" s="45"/>
      <c r="IT1048" s="45"/>
      <c r="IU1048" s="45"/>
      <c r="IV1048" s="45"/>
      <c r="IW1048" s="45"/>
      <c r="IX1048" s="45"/>
      <c r="IY1048" s="45"/>
      <c r="IZ1048" s="45"/>
      <c r="JA1048" s="45"/>
      <c r="JB1048" s="45"/>
      <c r="JC1048" s="45"/>
      <c r="JD1048" s="45"/>
      <c r="JE1048" s="45"/>
      <c r="JF1048" s="45"/>
      <c r="JG1048" s="45"/>
      <c r="JH1048" s="45"/>
      <c r="JI1048" s="45"/>
      <c r="JJ1048" s="45"/>
      <c r="JK1048" s="45"/>
      <c r="JL1048" s="45"/>
      <c r="JM1048" s="45"/>
      <c r="JN1048" s="45"/>
      <c r="JO1048" s="45"/>
      <c r="JP1048" s="45"/>
      <c r="JQ1048" s="45"/>
      <c r="JR1048" s="45"/>
      <c r="JS1048" s="45"/>
      <c r="JT1048" s="45"/>
      <c r="JU1048" s="45"/>
      <c r="JV1048" s="45"/>
      <c r="JW1048" s="45"/>
      <c r="JX1048" s="45"/>
      <c r="JY1048" s="45"/>
      <c r="JZ1048" s="45"/>
      <c r="KA1048" s="45"/>
      <c r="KB1048" s="45"/>
      <c r="KC1048" s="45"/>
      <c r="KD1048" s="45"/>
      <c r="KE1048" s="45"/>
      <c r="KF1048" s="45"/>
      <c r="KG1048" s="45"/>
      <c r="KH1048" s="45"/>
      <c r="KI1048" s="45"/>
      <c r="KJ1048" s="45"/>
      <c r="KK1048" s="45"/>
      <c r="KL1048" s="45"/>
      <c r="KM1048" s="45"/>
      <c r="KN1048" s="45"/>
      <c r="KO1048" s="45"/>
      <c r="KP1048" s="45"/>
      <c r="KQ1048" s="45"/>
      <c r="KR1048" s="45"/>
      <c r="KS1048" s="45"/>
      <c r="KT1048" s="45"/>
      <c r="KU1048" s="45"/>
      <c r="KV1048" s="45"/>
      <c r="KW1048" s="45"/>
      <c r="KX1048" s="45"/>
      <c r="KY1048" s="45"/>
      <c r="KZ1048" s="45"/>
      <c r="LA1048" s="45"/>
      <c r="LB1048" s="45"/>
      <c r="LC1048" s="45"/>
      <c r="LD1048" s="45"/>
      <c r="LE1048" s="45"/>
      <c r="LF1048" s="45"/>
      <c r="LG1048" s="45"/>
      <c r="LH1048" s="45"/>
      <c r="LI1048" s="45"/>
      <c r="LJ1048" s="45"/>
      <c r="LK1048" s="45"/>
      <c r="LL1048" s="45"/>
      <c r="LM1048" s="45"/>
      <c r="LN1048" s="45"/>
      <c r="LO1048" s="45"/>
      <c r="LP1048" s="45"/>
      <c r="LQ1048" s="45"/>
      <c r="LR1048" s="45"/>
      <c r="LS1048" s="45"/>
      <c r="LT1048" s="45"/>
      <c r="LU1048" s="45"/>
      <c r="LV1048" s="45"/>
      <c r="LW1048" s="45"/>
      <c r="LX1048" s="45"/>
      <c r="LY1048" s="45"/>
      <c r="LZ1048" s="45"/>
      <c r="MA1048" s="45"/>
      <c r="MB1048" s="45"/>
      <c r="MC1048" s="45"/>
      <c r="MD1048" s="45"/>
      <c r="ME1048" s="45"/>
      <c r="MF1048" s="45"/>
      <c r="MG1048" s="45"/>
      <c r="MH1048" s="45"/>
      <c r="MI1048" s="45"/>
      <c r="MJ1048" s="45"/>
      <c r="MK1048" s="45"/>
      <c r="ML1048" s="45"/>
      <c r="MM1048" s="45"/>
      <c r="MN1048" s="45"/>
      <c r="MO1048" s="45"/>
      <c r="MP1048" s="45"/>
      <c r="MQ1048" s="45"/>
      <c r="MR1048" s="45"/>
      <c r="MS1048" s="45"/>
      <c r="MT1048" s="45"/>
      <c r="MU1048" s="45"/>
      <c r="MV1048" s="45"/>
      <c r="MW1048" s="45"/>
      <c r="MX1048" s="45"/>
      <c r="MY1048" s="45"/>
      <c r="MZ1048" s="45"/>
      <c r="NA1048" s="45"/>
      <c r="NB1048" s="45"/>
      <c r="NC1048" s="45"/>
      <c r="ND1048" s="45"/>
      <c r="NE1048" s="45"/>
      <c r="NF1048" s="45"/>
      <c r="NG1048" s="45"/>
      <c r="NH1048" s="45"/>
      <c r="NI1048" s="45"/>
      <c r="NJ1048" s="45"/>
      <c r="NK1048" s="45"/>
      <c r="NL1048" s="45"/>
      <c r="NM1048" s="45"/>
      <c r="NN1048" s="45"/>
      <c r="NO1048" s="45"/>
      <c r="NP1048" s="45"/>
      <c r="NQ1048" s="45"/>
      <c r="NR1048" s="45"/>
      <c r="NS1048" s="45"/>
      <c r="NT1048" s="45"/>
      <c r="NU1048" s="45"/>
      <c r="NV1048" s="45"/>
      <c r="NW1048" s="45"/>
      <c r="NX1048" s="45"/>
      <c r="NY1048" s="45"/>
      <c r="NZ1048" s="45"/>
      <c r="OA1048" s="45"/>
      <c r="OB1048" s="45"/>
      <c r="OC1048" s="45"/>
      <c r="OD1048" s="45"/>
      <c r="OE1048" s="45"/>
      <c r="OF1048" s="45"/>
      <c r="OG1048" s="45"/>
      <c r="OH1048" s="45"/>
      <c r="OI1048" s="45"/>
      <c r="OJ1048" s="45"/>
      <c r="OK1048" s="45"/>
      <c r="OL1048" s="45"/>
      <c r="OM1048" s="45"/>
      <c r="ON1048" s="45"/>
      <c r="OO1048" s="45"/>
      <c r="OP1048" s="45"/>
      <c r="OQ1048" s="45"/>
      <c r="OR1048" s="45"/>
      <c r="OS1048" s="45"/>
      <c r="OT1048" s="45"/>
      <c r="OU1048" s="45"/>
      <c r="OV1048" s="45"/>
      <c r="OW1048" s="45"/>
      <c r="OX1048" s="45"/>
      <c r="OY1048" s="45"/>
      <c r="OZ1048" s="45"/>
      <c r="PA1048" s="45"/>
      <c r="PB1048" s="45"/>
      <c r="PC1048" s="45"/>
      <c r="PD1048" s="45"/>
      <c r="PE1048" s="45"/>
      <c r="PF1048" s="45"/>
      <c r="PG1048" s="45"/>
      <c r="PH1048" s="45"/>
      <c r="PI1048" s="45"/>
      <c r="PJ1048" s="45"/>
      <c r="PK1048" s="45"/>
      <c r="PL1048" s="45"/>
      <c r="PM1048" s="45"/>
      <c r="PN1048" s="45"/>
      <c r="PO1048" s="45"/>
      <c r="PP1048" s="45"/>
      <c r="PQ1048" s="45"/>
      <c r="PR1048" s="45"/>
      <c r="PS1048" s="45"/>
      <c r="PT1048" s="45"/>
      <c r="PU1048" s="45"/>
      <c r="PV1048" s="45"/>
      <c r="PW1048" s="45"/>
      <c r="PX1048" s="45"/>
      <c r="PY1048" s="45"/>
      <c r="PZ1048" s="45"/>
      <c r="QA1048" s="45"/>
      <c r="QB1048" s="45"/>
      <c r="QC1048" s="45"/>
      <c r="QD1048" s="45"/>
      <c r="QE1048" s="45"/>
      <c r="QF1048" s="45"/>
      <c r="QG1048" s="45"/>
      <c r="QH1048" s="45"/>
      <c r="QI1048" s="45"/>
      <c r="QJ1048" s="45"/>
      <c r="QK1048" s="45"/>
      <c r="QL1048" s="45"/>
      <c r="QM1048" s="45"/>
      <c r="QN1048" s="45"/>
      <c r="QO1048" s="45"/>
      <c r="QP1048" s="45"/>
      <c r="QQ1048" s="45"/>
      <c r="QR1048" s="45"/>
      <c r="QS1048" s="45"/>
      <c r="QT1048" s="45"/>
      <c r="QU1048" s="45"/>
      <c r="QV1048" s="45"/>
      <c r="QW1048" s="45"/>
      <c r="QX1048" s="45"/>
      <c r="QY1048" s="45"/>
      <c r="QZ1048" s="45"/>
      <c r="RA1048" s="45"/>
      <c r="RB1048" s="45"/>
      <c r="RC1048" s="45"/>
      <c r="RD1048" s="45"/>
      <c r="RE1048" s="45"/>
      <c r="RF1048" s="45"/>
      <c r="RG1048" s="45"/>
      <c r="RH1048" s="45"/>
      <c r="RI1048" s="45"/>
      <c r="RJ1048" s="45"/>
      <c r="RK1048" s="45"/>
      <c r="RL1048" s="45"/>
      <c r="RM1048" s="45"/>
      <c r="RN1048" s="45"/>
      <c r="RO1048" s="45"/>
      <c r="RP1048" s="45"/>
      <c r="RQ1048" s="45"/>
      <c r="RR1048" s="45"/>
      <c r="RS1048" s="45"/>
      <c r="RT1048" s="45"/>
      <c r="RU1048" s="45"/>
      <c r="RV1048" s="45"/>
      <c r="RW1048" s="45"/>
      <c r="RX1048" s="45"/>
      <c r="RY1048" s="45"/>
      <c r="RZ1048" s="45"/>
      <c r="SA1048" s="45"/>
      <c r="SB1048" s="45"/>
      <c r="SC1048" s="45"/>
      <c r="SD1048" s="45"/>
      <c r="SE1048" s="45"/>
      <c r="SF1048" s="45"/>
      <c r="SG1048" s="45"/>
      <c r="SH1048" s="45"/>
      <c r="SI1048" s="45"/>
      <c r="SJ1048" s="45"/>
      <c r="SK1048" s="45"/>
      <c r="SL1048" s="45"/>
      <c r="SM1048" s="45"/>
      <c r="SN1048" s="45"/>
      <c r="SO1048" s="45"/>
      <c r="SP1048" s="45"/>
      <c r="SQ1048" s="45"/>
      <c r="SR1048" s="45"/>
      <c r="SS1048" s="45"/>
      <c r="ST1048" s="45"/>
      <c r="SU1048" s="45"/>
      <c r="SV1048" s="45"/>
      <c r="SW1048" s="45"/>
      <c r="SX1048" s="45"/>
      <c r="SY1048" s="45"/>
      <c r="SZ1048" s="45"/>
      <c r="TA1048" s="45"/>
      <c r="TB1048" s="45"/>
      <c r="TC1048" s="45"/>
      <c r="TD1048" s="45"/>
      <c r="TE1048" s="45"/>
      <c r="TF1048" s="45"/>
      <c r="TG1048" s="45"/>
      <c r="TH1048" s="45"/>
      <c r="TI1048" s="45"/>
      <c r="TJ1048" s="45"/>
      <c r="TK1048" s="45"/>
      <c r="TL1048" s="45"/>
      <c r="TM1048" s="45"/>
      <c r="TN1048" s="45"/>
      <c r="TO1048" s="45"/>
      <c r="TP1048" s="45"/>
      <c r="TQ1048" s="45"/>
      <c r="TR1048" s="45"/>
      <c r="TS1048" s="45"/>
      <c r="TT1048" s="45"/>
      <c r="TU1048" s="45"/>
      <c r="TV1048" s="45"/>
      <c r="TW1048" s="45"/>
      <c r="TX1048" s="45"/>
      <c r="TY1048" s="45"/>
      <c r="TZ1048" s="45"/>
      <c r="UA1048" s="45"/>
      <c r="UB1048" s="45"/>
      <c r="UC1048" s="45"/>
      <c r="UD1048" s="45"/>
      <c r="UE1048" s="45"/>
      <c r="UF1048" s="45"/>
      <c r="UG1048" s="45"/>
      <c r="UH1048" s="45"/>
      <c r="UI1048" s="45"/>
      <c r="UJ1048" s="45"/>
      <c r="UK1048" s="45"/>
      <c r="UL1048" s="45"/>
      <c r="UM1048" s="45"/>
      <c r="UN1048" s="45"/>
      <c r="UO1048" s="45"/>
      <c r="UP1048" s="45"/>
      <c r="UQ1048" s="45"/>
      <c r="UR1048" s="45"/>
      <c r="US1048" s="45"/>
      <c r="UT1048" s="45"/>
      <c r="UU1048" s="45"/>
      <c r="UV1048" s="45"/>
      <c r="UW1048" s="45"/>
      <c r="UX1048" s="45"/>
      <c r="UY1048" s="45"/>
      <c r="UZ1048" s="45"/>
      <c r="VA1048" s="45"/>
      <c r="VB1048" s="45"/>
      <c r="VC1048" s="45"/>
      <c r="VD1048" s="45"/>
      <c r="VE1048" s="45"/>
      <c r="VF1048" s="45"/>
      <c r="VG1048" s="45"/>
      <c r="VH1048" s="45"/>
      <c r="VI1048" s="45"/>
      <c r="VJ1048" s="45"/>
      <c r="VK1048" s="45"/>
      <c r="VL1048" s="45"/>
      <c r="VM1048" s="45"/>
      <c r="VN1048" s="45"/>
      <c r="VO1048" s="45"/>
      <c r="VP1048" s="45"/>
      <c r="VQ1048" s="45"/>
      <c r="VR1048" s="45"/>
      <c r="VS1048" s="45"/>
      <c r="VT1048" s="45"/>
      <c r="VU1048" s="45"/>
      <c r="VV1048" s="45"/>
      <c r="VW1048" s="45"/>
      <c r="VX1048" s="45"/>
      <c r="VY1048" s="45"/>
      <c r="VZ1048" s="45"/>
      <c r="WA1048" s="45"/>
      <c r="WB1048" s="45"/>
      <c r="WC1048" s="45"/>
      <c r="WD1048" s="45"/>
      <c r="WE1048" s="45"/>
      <c r="WF1048" s="45"/>
      <c r="WG1048" s="45"/>
      <c r="WH1048" s="45"/>
      <c r="WI1048" s="45"/>
      <c r="WJ1048" s="45"/>
      <c r="WK1048" s="45"/>
      <c r="WL1048" s="45"/>
      <c r="WM1048" s="45"/>
      <c r="WN1048" s="45"/>
      <c r="WO1048" s="45"/>
      <c r="WP1048" s="45"/>
      <c r="WQ1048" s="45"/>
      <c r="WR1048" s="45"/>
      <c r="WS1048" s="45"/>
      <c r="WT1048" s="45"/>
      <c r="WU1048" s="45"/>
      <c r="WV1048" s="45"/>
      <c r="WW1048" s="45"/>
      <c r="WX1048" s="45"/>
      <c r="WY1048" s="45"/>
      <c r="WZ1048" s="45"/>
      <c r="XA1048" s="45"/>
      <c r="XB1048" s="45"/>
      <c r="XC1048" s="45"/>
      <c r="XD1048" s="45"/>
      <c r="XE1048" s="45"/>
      <c r="XF1048" s="45"/>
      <c r="XG1048" s="45"/>
      <c r="XH1048" s="45"/>
      <c r="XI1048" s="45"/>
      <c r="XJ1048" s="45"/>
      <c r="XK1048" s="45"/>
      <c r="XL1048" s="45"/>
      <c r="XM1048" s="45"/>
      <c r="XN1048" s="45"/>
      <c r="XO1048" s="45"/>
      <c r="XP1048" s="45"/>
      <c r="XQ1048" s="45"/>
      <c r="XR1048" s="45"/>
      <c r="XS1048" s="45"/>
      <c r="XT1048" s="45"/>
      <c r="XU1048" s="45"/>
      <c r="XV1048" s="45"/>
      <c r="XW1048" s="45"/>
      <c r="XX1048" s="45"/>
      <c r="XY1048" s="45"/>
      <c r="XZ1048" s="45"/>
      <c r="YA1048" s="45"/>
      <c r="YB1048" s="45"/>
      <c r="YC1048" s="45"/>
      <c r="YD1048" s="45"/>
      <c r="YE1048" s="45"/>
      <c r="YF1048" s="45"/>
      <c r="YG1048" s="45"/>
      <c r="YH1048" s="45"/>
      <c r="YI1048" s="45"/>
      <c r="YJ1048" s="45"/>
      <c r="YK1048" s="45"/>
      <c r="YL1048" s="45"/>
      <c r="YM1048" s="45"/>
      <c r="YN1048" s="45"/>
      <c r="YO1048" s="45"/>
      <c r="YP1048" s="45"/>
      <c r="YQ1048" s="45"/>
      <c r="YR1048" s="45"/>
      <c r="YS1048" s="45"/>
      <c r="YT1048" s="45"/>
      <c r="YU1048" s="45"/>
      <c r="YV1048" s="45"/>
      <c r="YW1048" s="45"/>
      <c r="YX1048" s="45"/>
      <c r="YY1048" s="45"/>
      <c r="YZ1048" s="45"/>
      <c r="ZA1048" s="45"/>
      <c r="ZB1048" s="45"/>
      <c r="ZC1048" s="45"/>
      <c r="ZD1048" s="45"/>
      <c r="ZE1048" s="45"/>
      <c r="ZF1048" s="45"/>
      <c r="ZG1048" s="45"/>
      <c r="ZH1048" s="45"/>
      <c r="ZI1048" s="45"/>
      <c r="ZJ1048" s="45"/>
      <c r="ZK1048" s="45"/>
      <c r="ZL1048" s="45"/>
      <c r="ZM1048" s="45"/>
      <c r="ZN1048" s="45"/>
      <c r="ZO1048" s="45"/>
      <c r="ZP1048" s="45"/>
      <c r="ZQ1048" s="45"/>
      <c r="ZR1048" s="45"/>
      <c r="ZS1048" s="45"/>
      <c r="ZT1048" s="45"/>
      <c r="ZU1048" s="45"/>
      <c r="ZV1048" s="45"/>
      <c r="ZW1048" s="45"/>
      <c r="ZX1048" s="45"/>
      <c r="ZY1048" s="45"/>
      <c r="ZZ1048" s="45"/>
      <c r="AAA1048" s="45"/>
      <c r="AAB1048" s="45"/>
      <c r="AAC1048" s="45"/>
      <c r="AAD1048" s="45"/>
      <c r="AAE1048" s="45"/>
      <c r="AAF1048" s="45"/>
      <c r="AAG1048" s="45"/>
      <c r="AAH1048" s="45"/>
      <c r="AAI1048" s="45"/>
      <c r="AAJ1048" s="45"/>
      <c r="AAK1048" s="45"/>
      <c r="AAL1048" s="45"/>
      <c r="AAM1048" s="45"/>
      <c r="AAN1048" s="45"/>
      <c r="AAO1048" s="45"/>
      <c r="AAP1048" s="45"/>
      <c r="AAQ1048" s="45"/>
      <c r="AAR1048" s="45"/>
      <c r="AAS1048" s="45"/>
      <c r="AAT1048" s="45"/>
      <c r="AAU1048" s="45"/>
      <c r="AAV1048" s="45"/>
      <c r="AAW1048" s="45"/>
      <c r="AAX1048" s="45"/>
      <c r="AAY1048" s="45"/>
      <c r="AAZ1048" s="45"/>
      <c r="ABA1048" s="45"/>
      <c r="ABB1048" s="45"/>
      <c r="ABC1048" s="45"/>
      <c r="ABD1048" s="45"/>
      <c r="ABE1048" s="45"/>
      <c r="ABF1048" s="45"/>
      <c r="ABG1048" s="45"/>
      <c r="ABH1048" s="45"/>
      <c r="ABI1048" s="45"/>
      <c r="ABJ1048" s="45"/>
      <c r="ABK1048" s="45"/>
      <c r="ABL1048" s="45"/>
      <c r="ABM1048" s="45"/>
      <c r="ABN1048" s="45"/>
      <c r="ABO1048" s="45"/>
      <c r="ABP1048" s="45"/>
      <c r="ABQ1048" s="45"/>
      <c r="ABR1048" s="45"/>
      <c r="ABS1048" s="45"/>
      <c r="ABT1048" s="45"/>
      <c r="ABU1048" s="45"/>
      <c r="ABV1048" s="45"/>
      <c r="ABW1048" s="45"/>
      <c r="ABX1048" s="45"/>
      <c r="ABY1048" s="45"/>
      <c r="ABZ1048" s="45"/>
      <c r="ACA1048" s="45"/>
      <c r="ACB1048" s="45"/>
      <c r="ACC1048" s="45"/>
      <c r="ACD1048" s="45"/>
      <c r="ACE1048" s="45"/>
      <c r="ACF1048" s="45"/>
      <c r="ACG1048" s="45"/>
      <c r="ACH1048" s="45"/>
      <c r="ACI1048" s="45"/>
      <c r="ACJ1048" s="45"/>
      <c r="ACK1048" s="45"/>
      <c r="ACL1048" s="45"/>
      <c r="ACM1048" s="45"/>
      <c r="ACN1048" s="45"/>
      <c r="ACO1048" s="45"/>
      <c r="ACP1048" s="45"/>
      <c r="ACQ1048" s="45"/>
      <c r="ACR1048" s="45"/>
      <c r="ACS1048" s="45"/>
      <c r="ACT1048" s="45"/>
      <c r="ACU1048" s="45"/>
      <c r="ACV1048" s="45"/>
      <c r="ACW1048" s="45"/>
      <c r="ACX1048" s="45"/>
      <c r="ACY1048" s="45"/>
      <c r="ACZ1048" s="45"/>
      <c r="ADA1048" s="45"/>
      <c r="ADB1048" s="45"/>
      <c r="ADC1048" s="45"/>
      <c r="ADD1048" s="45"/>
      <c r="ADE1048" s="45"/>
      <c r="ADF1048" s="45"/>
      <c r="ADG1048" s="45"/>
      <c r="ADH1048" s="45"/>
      <c r="ADI1048" s="45"/>
      <c r="ADJ1048" s="45"/>
      <c r="ADK1048" s="45"/>
      <c r="ADL1048" s="45"/>
      <c r="ADM1048" s="45"/>
      <c r="ADN1048" s="45"/>
      <c r="ADO1048" s="45"/>
      <c r="ADP1048" s="45"/>
      <c r="ADQ1048" s="45"/>
      <c r="ADR1048" s="45"/>
      <c r="ADS1048" s="45"/>
      <c r="ADT1048" s="45"/>
      <c r="ADU1048" s="45"/>
      <c r="ADV1048" s="45"/>
      <c r="ADW1048" s="45"/>
      <c r="ADX1048" s="45"/>
      <c r="ADY1048" s="45"/>
      <c r="ADZ1048" s="45"/>
      <c r="AEA1048" s="45"/>
      <c r="AEB1048" s="45"/>
      <c r="AEC1048" s="45"/>
      <c r="AED1048" s="45"/>
      <c r="AEE1048" s="45"/>
      <c r="AEF1048" s="45"/>
      <c r="AEG1048" s="45"/>
      <c r="AEH1048" s="45"/>
      <c r="AEI1048" s="45"/>
      <c r="AEJ1048" s="45"/>
      <c r="AEK1048" s="45"/>
      <c r="AEL1048" s="45"/>
      <c r="AEM1048" s="45"/>
      <c r="AEN1048" s="45"/>
      <c r="AEO1048" s="45"/>
      <c r="AEP1048" s="45"/>
      <c r="AEQ1048" s="45"/>
      <c r="AER1048" s="45"/>
      <c r="AES1048" s="45"/>
      <c r="AET1048" s="45"/>
      <c r="AEU1048" s="45"/>
      <c r="AEV1048" s="45"/>
      <c r="AEW1048" s="45"/>
      <c r="AEX1048" s="45"/>
      <c r="AEY1048" s="45"/>
      <c r="AEZ1048" s="45"/>
      <c r="AFA1048" s="45"/>
      <c r="AFB1048" s="45"/>
      <c r="AFC1048" s="45"/>
      <c r="AFD1048" s="45"/>
      <c r="AFE1048" s="45"/>
      <c r="AFF1048" s="45"/>
      <c r="AFG1048" s="45"/>
      <c r="AFH1048" s="45"/>
      <c r="AFI1048" s="45"/>
      <c r="AFJ1048" s="45"/>
      <c r="AFK1048" s="45"/>
      <c r="AFL1048" s="45"/>
      <c r="AFM1048" s="45"/>
      <c r="AFN1048" s="45"/>
      <c r="AFO1048" s="45"/>
      <c r="AFP1048" s="45"/>
      <c r="AFQ1048" s="45"/>
      <c r="AFR1048" s="45"/>
      <c r="AFS1048" s="45"/>
      <c r="AFT1048" s="45"/>
      <c r="AFU1048" s="45"/>
      <c r="AFV1048" s="45"/>
      <c r="AFW1048" s="45"/>
      <c r="AFX1048" s="45"/>
      <c r="AFY1048" s="45"/>
      <c r="AFZ1048" s="45"/>
      <c r="AGA1048" s="45"/>
      <c r="AGB1048" s="45"/>
      <c r="AGC1048" s="45"/>
      <c r="AGD1048" s="45"/>
      <c r="AGE1048" s="45"/>
      <c r="AGF1048" s="45"/>
      <c r="AGG1048" s="45"/>
      <c r="AGH1048" s="45"/>
      <c r="AGI1048" s="45"/>
      <c r="AGJ1048" s="45"/>
      <c r="AGK1048" s="45"/>
      <c r="AGL1048" s="45"/>
      <c r="AGM1048" s="45"/>
      <c r="AGN1048" s="45"/>
      <c r="AGO1048" s="45"/>
      <c r="AGP1048" s="45"/>
      <c r="AGQ1048" s="45"/>
      <c r="AGR1048" s="45"/>
      <c r="AGS1048" s="45"/>
      <c r="AGT1048" s="45"/>
      <c r="AGU1048" s="45"/>
      <c r="AGV1048" s="45"/>
      <c r="AGW1048" s="45"/>
      <c r="AGX1048" s="45"/>
      <c r="AGY1048" s="45"/>
      <c r="AGZ1048" s="45"/>
      <c r="AHA1048" s="45"/>
      <c r="AHB1048" s="45"/>
      <c r="AHC1048" s="45"/>
      <c r="AHD1048" s="45"/>
      <c r="AHE1048" s="45"/>
      <c r="AHF1048" s="45"/>
      <c r="AHG1048" s="45"/>
      <c r="AHH1048" s="45"/>
      <c r="AHI1048" s="45"/>
      <c r="AHJ1048" s="45"/>
      <c r="AHK1048" s="45"/>
      <c r="AHL1048" s="45"/>
      <c r="AHM1048" s="45"/>
      <c r="AHN1048" s="45"/>
      <c r="AHO1048" s="45"/>
      <c r="AHP1048" s="45"/>
      <c r="AHQ1048" s="45"/>
      <c r="AHR1048" s="45"/>
      <c r="AHS1048" s="45"/>
      <c r="AHT1048" s="45"/>
      <c r="AHU1048" s="45"/>
      <c r="AHV1048" s="45"/>
      <c r="AHW1048" s="45"/>
      <c r="AHX1048" s="45"/>
      <c r="AHY1048" s="45"/>
      <c r="AHZ1048" s="45"/>
      <c r="AIA1048" s="45"/>
      <c r="AIB1048" s="45"/>
      <c r="AIC1048" s="45"/>
      <c r="AID1048" s="45"/>
      <c r="AIE1048" s="45"/>
      <c r="AIF1048" s="45"/>
      <c r="AIG1048" s="45"/>
      <c r="AIH1048" s="45"/>
      <c r="AII1048" s="45"/>
      <c r="AIJ1048" s="45"/>
      <c r="AIK1048" s="45"/>
      <c r="AIL1048" s="45"/>
      <c r="AIM1048" s="45"/>
      <c r="AIN1048" s="45"/>
      <c r="AIO1048" s="45"/>
      <c r="AIP1048" s="45"/>
      <c r="AIQ1048" s="45"/>
      <c r="AIR1048" s="45"/>
      <c r="AIS1048" s="45"/>
      <c r="AIT1048" s="45"/>
      <c r="AIU1048" s="45"/>
      <c r="AIV1048" s="45"/>
      <c r="AIW1048" s="45"/>
      <c r="AIX1048" s="45"/>
      <c r="AIY1048" s="45"/>
      <c r="AIZ1048" s="45"/>
      <c r="AJA1048" s="45"/>
      <c r="AJB1048" s="45"/>
      <c r="AJC1048" s="45"/>
      <c r="AJD1048" s="45"/>
      <c r="AJE1048" s="45"/>
      <c r="AJF1048" s="45"/>
      <c r="AJG1048" s="45"/>
      <c r="AJH1048" s="45"/>
      <c r="AJI1048" s="45"/>
      <c r="AJJ1048" s="45"/>
      <c r="AJK1048" s="45"/>
      <c r="AJL1048" s="45"/>
      <c r="AJM1048" s="45"/>
      <c r="AJN1048" s="45"/>
      <c r="AJO1048" s="45"/>
      <c r="AJP1048" s="45"/>
      <c r="AJQ1048" s="45"/>
      <c r="AJR1048" s="45"/>
      <c r="AJS1048" s="45"/>
      <c r="AJT1048" s="45"/>
      <c r="AJU1048" s="45"/>
      <c r="AJV1048" s="45"/>
      <c r="AJW1048" s="45"/>
      <c r="AJX1048" s="45"/>
      <c r="AJY1048" s="45"/>
      <c r="AJZ1048" s="45"/>
      <c r="AKA1048" s="45"/>
      <c r="AKB1048" s="45"/>
      <c r="AKC1048" s="45"/>
      <c r="AKD1048" s="45"/>
      <c r="AKE1048" s="45"/>
      <c r="AKF1048" s="45"/>
      <c r="AKG1048" s="45"/>
      <c r="AKH1048" s="45"/>
      <c r="AKI1048" s="45"/>
      <c r="AKJ1048" s="45"/>
      <c r="AKK1048" s="45"/>
      <c r="AKL1048" s="45"/>
      <c r="AKM1048" s="45"/>
      <c r="AKN1048" s="45"/>
      <c r="AKO1048" s="45"/>
      <c r="AKP1048" s="45"/>
      <c r="AKQ1048" s="45"/>
      <c r="AKR1048" s="45"/>
      <c r="AKS1048" s="45"/>
      <c r="AKT1048" s="45"/>
      <c r="AKU1048" s="45"/>
      <c r="AKV1048" s="45"/>
      <c r="AKW1048" s="45"/>
      <c r="AKX1048" s="45"/>
      <c r="AKY1048" s="45"/>
      <c r="AKZ1048" s="45"/>
      <c r="ALA1048" s="45"/>
      <c r="ALB1048" s="45"/>
      <c r="ALC1048" s="45"/>
      <c r="ALD1048" s="45"/>
      <c r="ALE1048" s="45"/>
      <c r="ALF1048" s="45"/>
      <c r="ALG1048" s="45"/>
      <c r="ALH1048" s="45"/>
      <c r="ALI1048" s="45"/>
      <c r="ALJ1048" s="45"/>
      <c r="ALK1048" s="45"/>
      <c r="ALL1048" s="45"/>
      <c r="ALM1048" s="45"/>
      <c r="ALN1048" s="45"/>
      <c r="ALO1048" s="45"/>
      <c r="ALP1048" s="45"/>
      <c r="ALQ1048" s="45"/>
      <c r="ALR1048" s="45"/>
      <c r="ALS1048" s="45"/>
      <c r="ALT1048" s="45"/>
      <c r="ALU1048" s="45"/>
      <c r="ALV1048" s="45"/>
      <c r="ALW1048" s="45"/>
      <c r="ALX1048" s="45"/>
      <c r="ALY1048" s="45"/>
      <c r="ALZ1048" s="45"/>
      <c r="AMA1048" s="45"/>
      <c r="AMB1048" s="45"/>
      <c r="AMC1048" s="45"/>
      <c r="AMD1048" s="45"/>
      <c r="AME1048" s="45"/>
      <c r="AMF1048" s="45"/>
      <c r="AMG1048" s="45"/>
      <c r="AMH1048" s="45"/>
      <c r="AMI1048" s="45"/>
      <c r="AMJ1048" s="45"/>
      <c r="AMK1048" s="45"/>
      <c r="AML1048" s="45"/>
      <c r="AMM1048" s="45"/>
      <c r="AMN1048" s="45"/>
      <c r="AMO1048" s="45"/>
      <c r="AMP1048" s="45"/>
      <c r="AMQ1048" s="45"/>
      <c r="AMR1048" s="45"/>
      <c r="AMS1048" s="45"/>
      <c r="AMT1048" s="45"/>
      <c r="AMU1048" s="45"/>
      <c r="AMV1048" s="45"/>
      <c r="AMW1048" s="45"/>
      <c r="AMX1048" s="45"/>
      <c r="AMY1048" s="45"/>
      <c r="AMZ1048" s="45"/>
      <c r="ANA1048" s="45"/>
      <c r="ANB1048" s="45"/>
      <c r="ANC1048" s="45"/>
      <c r="AND1048" s="45"/>
      <c r="ANE1048" s="45"/>
      <c r="ANF1048" s="45"/>
      <c r="ANG1048" s="45"/>
      <c r="ANH1048" s="45"/>
      <c r="ANI1048" s="45"/>
      <c r="ANJ1048" s="45"/>
      <c r="ANK1048" s="45"/>
      <c r="ANL1048" s="45"/>
      <c r="ANM1048" s="45"/>
      <c r="ANN1048" s="45"/>
      <c r="ANO1048" s="45"/>
      <c r="ANP1048" s="45"/>
      <c r="ANQ1048" s="45"/>
      <c r="ANR1048" s="45"/>
      <c r="ANS1048" s="45"/>
      <c r="ANT1048" s="45"/>
      <c r="ANU1048" s="45"/>
      <c r="ANV1048" s="45"/>
      <c r="ANW1048" s="45"/>
      <c r="ANX1048" s="45"/>
      <c r="ANY1048" s="45"/>
      <c r="ANZ1048" s="45"/>
      <c r="AOA1048" s="45"/>
      <c r="AOB1048" s="45"/>
      <c r="AOC1048" s="45"/>
      <c r="AOD1048" s="45"/>
      <c r="AOE1048" s="45"/>
      <c r="AOF1048" s="45"/>
      <c r="AOG1048" s="45"/>
      <c r="AOH1048" s="45"/>
      <c r="AOI1048" s="45"/>
      <c r="AOJ1048" s="45"/>
      <c r="AOK1048" s="45"/>
      <c r="AOL1048" s="45"/>
      <c r="AOM1048" s="45"/>
      <c r="AON1048" s="45"/>
      <c r="AOO1048" s="45"/>
      <c r="AOP1048" s="45"/>
      <c r="AOQ1048" s="45"/>
      <c r="AOR1048" s="45"/>
      <c r="AOS1048" s="45"/>
      <c r="AOT1048" s="45"/>
      <c r="AOU1048" s="45"/>
      <c r="AOV1048" s="45"/>
      <c r="AOW1048" s="45"/>
      <c r="AOX1048" s="45"/>
      <c r="AOY1048" s="45"/>
      <c r="AOZ1048" s="45"/>
      <c r="APA1048" s="45"/>
      <c r="APB1048" s="45"/>
      <c r="APC1048" s="45"/>
      <c r="APD1048" s="45"/>
      <c r="APE1048" s="45"/>
      <c r="APF1048" s="45"/>
      <c r="APG1048" s="45"/>
      <c r="APH1048" s="45"/>
      <c r="API1048" s="45"/>
      <c r="APJ1048" s="45"/>
      <c r="APK1048" s="45"/>
      <c r="APL1048" s="45"/>
      <c r="APM1048" s="45"/>
      <c r="APN1048" s="45"/>
      <c r="APO1048" s="45"/>
      <c r="APP1048" s="45"/>
      <c r="APQ1048" s="45"/>
      <c r="APR1048" s="45"/>
      <c r="APS1048" s="45"/>
      <c r="APT1048" s="45"/>
      <c r="APU1048" s="45"/>
      <c r="APV1048" s="45"/>
      <c r="APW1048" s="45"/>
      <c r="APX1048" s="45"/>
      <c r="APY1048" s="45"/>
      <c r="APZ1048" s="45"/>
      <c r="AQA1048" s="45"/>
      <c r="AQB1048" s="45"/>
      <c r="AQC1048" s="45"/>
      <c r="AQD1048" s="45"/>
      <c r="AQE1048" s="45"/>
      <c r="AQF1048" s="45"/>
      <c r="AQG1048" s="45"/>
      <c r="AQH1048" s="45"/>
      <c r="AQI1048" s="45"/>
      <c r="AQJ1048" s="45"/>
      <c r="AQK1048" s="45"/>
      <c r="AQL1048" s="45"/>
      <c r="AQM1048" s="45"/>
      <c r="AQN1048" s="45"/>
      <c r="AQO1048" s="45"/>
      <c r="AQP1048" s="45"/>
      <c r="AQQ1048" s="45"/>
      <c r="AQR1048" s="45"/>
      <c r="AQS1048" s="45"/>
      <c r="AQT1048" s="45"/>
      <c r="AQU1048" s="45"/>
      <c r="AQV1048" s="45"/>
      <c r="AQW1048" s="45"/>
      <c r="AQX1048" s="45"/>
      <c r="AQY1048" s="45"/>
      <c r="AQZ1048" s="45"/>
      <c r="ARA1048" s="45"/>
      <c r="ARB1048" s="45"/>
      <c r="ARC1048" s="45"/>
      <c r="ARD1048" s="45"/>
      <c r="ARE1048" s="45"/>
      <c r="ARF1048" s="45"/>
      <c r="ARG1048" s="45"/>
      <c r="ARH1048" s="45"/>
      <c r="ARI1048" s="45"/>
      <c r="ARJ1048" s="45"/>
      <c r="ARK1048" s="45"/>
      <c r="ARL1048" s="45"/>
      <c r="ARM1048" s="45"/>
      <c r="ARN1048" s="45"/>
      <c r="ARO1048" s="45"/>
      <c r="ARP1048" s="45"/>
      <c r="ARQ1048" s="45"/>
      <c r="ARR1048" s="45"/>
      <c r="ARS1048" s="45"/>
      <c r="ART1048" s="45"/>
      <c r="ARU1048" s="45"/>
      <c r="ARV1048" s="45"/>
      <c r="ARW1048" s="45"/>
      <c r="ARX1048" s="45"/>
      <c r="ARY1048" s="45"/>
      <c r="ARZ1048" s="45"/>
      <c r="ASA1048" s="45"/>
      <c r="ASB1048" s="45"/>
      <c r="ASC1048" s="45"/>
      <c r="ASD1048" s="45"/>
      <c r="ASE1048" s="45"/>
      <c r="ASF1048" s="45"/>
      <c r="ASG1048" s="45"/>
      <c r="ASH1048" s="45"/>
      <c r="ASI1048" s="45"/>
      <c r="ASJ1048" s="45"/>
      <c r="ASK1048" s="45"/>
      <c r="ASL1048" s="45"/>
      <c r="ASM1048" s="45"/>
      <c r="ASN1048" s="45"/>
      <c r="ASO1048" s="45"/>
      <c r="ASP1048" s="45"/>
      <c r="ASQ1048" s="45"/>
      <c r="ASR1048" s="45"/>
      <c r="ASS1048" s="45"/>
      <c r="AST1048" s="45"/>
      <c r="ASU1048" s="45"/>
      <c r="ASV1048" s="45"/>
      <c r="ASW1048" s="45"/>
      <c r="ASX1048" s="45"/>
      <c r="ASY1048" s="45"/>
      <c r="ASZ1048" s="45"/>
      <c r="ATA1048" s="45"/>
      <c r="ATB1048" s="45"/>
      <c r="ATC1048" s="45"/>
      <c r="ATD1048" s="45"/>
      <c r="ATE1048" s="45"/>
      <c r="ATF1048" s="45"/>
      <c r="ATG1048" s="45"/>
      <c r="ATH1048" s="45"/>
      <c r="ATI1048" s="45"/>
      <c r="ATJ1048" s="45"/>
      <c r="ATK1048" s="45"/>
      <c r="ATL1048" s="45"/>
      <c r="ATM1048" s="45"/>
      <c r="ATN1048" s="45"/>
      <c r="ATO1048" s="45"/>
      <c r="ATP1048" s="45"/>
      <c r="ATQ1048" s="45"/>
      <c r="ATR1048" s="45"/>
      <c r="ATS1048" s="45"/>
      <c r="ATT1048" s="45"/>
      <c r="ATU1048" s="45"/>
      <c r="ATV1048" s="45"/>
      <c r="ATW1048" s="45"/>
      <c r="ATX1048" s="45"/>
      <c r="ATY1048" s="45"/>
      <c r="ATZ1048" s="45"/>
      <c r="AUA1048" s="45"/>
      <c r="AUB1048" s="45"/>
      <c r="AUC1048" s="45"/>
      <c r="AUD1048" s="45"/>
      <c r="AUE1048" s="45"/>
      <c r="AUF1048" s="45"/>
      <c r="AUG1048" s="45"/>
      <c r="AUH1048" s="45"/>
      <c r="AUI1048" s="45"/>
      <c r="AUJ1048" s="45"/>
      <c r="AUK1048" s="45"/>
      <c r="AUL1048" s="45"/>
      <c r="AUM1048" s="45"/>
      <c r="AUN1048" s="45"/>
      <c r="AUO1048" s="45"/>
      <c r="AUP1048" s="45"/>
      <c r="AUQ1048" s="45"/>
      <c r="AUR1048" s="45"/>
      <c r="AUS1048" s="45"/>
      <c r="AUT1048" s="45"/>
      <c r="AUU1048" s="45"/>
      <c r="AUV1048" s="45"/>
      <c r="AUW1048" s="45"/>
      <c r="AUX1048" s="45"/>
      <c r="AUY1048" s="45"/>
      <c r="AUZ1048" s="45"/>
      <c r="AVA1048" s="45"/>
      <c r="AVB1048" s="45"/>
      <c r="AVC1048" s="45"/>
      <c r="AVD1048" s="45"/>
      <c r="AVE1048" s="45"/>
      <c r="AVF1048" s="45"/>
      <c r="AVG1048" s="45"/>
      <c r="AVH1048" s="45"/>
      <c r="AVI1048" s="45"/>
      <c r="AVJ1048" s="45"/>
      <c r="AVK1048" s="45"/>
      <c r="AVL1048" s="45"/>
      <c r="AVM1048" s="45"/>
      <c r="AVN1048" s="45"/>
      <c r="AVO1048" s="45"/>
      <c r="AVP1048" s="45"/>
      <c r="AVQ1048" s="45"/>
      <c r="AVR1048" s="45"/>
      <c r="AVS1048" s="45"/>
      <c r="AVT1048" s="45"/>
      <c r="AVU1048" s="45"/>
      <c r="AVV1048" s="45"/>
      <c r="AVW1048" s="45"/>
      <c r="AVX1048" s="45"/>
      <c r="AVY1048" s="45"/>
      <c r="AVZ1048" s="45"/>
      <c r="AWA1048" s="45"/>
      <c r="AWB1048" s="45"/>
      <c r="AWC1048" s="45"/>
      <c r="AWD1048" s="45"/>
      <c r="AWE1048" s="45"/>
      <c r="AWF1048" s="45"/>
      <c r="AWG1048" s="45"/>
      <c r="AWH1048" s="45"/>
      <c r="AWI1048" s="45"/>
      <c r="AWJ1048" s="45"/>
      <c r="AWK1048" s="45"/>
      <c r="AWL1048" s="45"/>
      <c r="AWM1048" s="45"/>
      <c r="AWN1048" s="45"/>
      <c r="AWO1048" s="45"/>
      <c r="AWP1048" s="45"/>
      <c r="AWQ1048" s="45"/>
      <c r="AWR1048" s="45"/>
      <c r="AWS1048" s="45"/>
      <c r="AWT1048" s="45"/>
      <c r="AWU1048" s="45"/>
      <c r="AWV1048" s="45"/>
      <c r="AWW1048" s="45"/>
      <c r="AWX1048" s="45"/>
      <c r="AWY1048" s="45"/>
      <c r="AWZ1048" s="45"/>
      <c r="AXA1048" s="45"/>
      <c r="AXB1048" s="45"/>
      <c r="AXC1048" s="45"/>
      <c r="AXD1048" s="45"/>
      <c r="AXE1048" s="45"/>
      <c r="AXF1048" s="45"/>
      <c r="AXG1048" s="45"/>
      <c r="AXH1048" s="45"/>
      <c r="AXI1048" s="45"/>
      <c r="AXJ1048" s="45"/>
      <c r="AXK1048" s="45"/>
      <c r="AXL1048" s="45"/>
      <c r="AXM1048" s="45"/>
      <c r="AXN1048" s="45"/>
      <c r="AXO1048" s="45"/>
      <c r="AXP1048" s="45"/>
      <c r="AXQ1048" s="45"/>
      <c r="AXR1048" s="45"/>
      <c r="AXS1048" s="45"/>
      <c r="AXT1048" s="45"/>
      <c r="AXU1048" s="45"/>
      <c r="AXV1048" s="45"/>
      <c r="AXW1048" s="45"/>
      <c r="AXX1048" s="45"/>
      <c r="AXY1048" s="45"/>
      <c r="AXZ1048" s="45"/>
      <c r="AYA1048" s="45"/>
      <c r="AYB1048" s="45"/>
      <c r="AYC1048" s="45"/>
      <c r="AYD1048" s="45"/>
      <c r="AYE1048" s="45"/>
      <c r="AYF1048" s="45"/>
      <c r="AYG1048" s="45"/>
      <c r="AYH1048" s="45"/>
      <c r="AYI1048" s="45"/>
      <c r="AYJ1048" s="45"/>
      <c r="AYK1048" s="45"/>
      <c r="AYL1048" s="45"/>
      <c r="AYM1048" s="45"/>
      <c r="AYN1048" s="45"/>
      <c r="AYO1048" s="45"/>
      <c r="AYP1048" s="45"/>
      <c r="AYQ1048" s="45"/>
      <c r="AYR1048" s="45"/>
      <c r="AYS1048" s="45"/>
      <c r="AYT1048" s="45"/>
      <c r="AYU1048" s="45"/>
      <c r="AYV1048" s="45"/>
      <c r="AYW1048" s="45"/>
      <c r="AYX1048" s="45"/>
      <c r="AYY1048" s="45"/>
      <c r="AYZ1048" s="45"/>
      <c r="AZA1048" s="45"/>
      <c r="AZB1048" s="45"/>
      <c r="AZC1048" s="45"/>
      <c r="AZD1048" s="45"/>
      <c r="AZE1048" s="45"/>
      <c r="AZF1048" s="45"/>
      <c r="AZG1048" s="45"/>
      <c r="AZH1048" s="45"/>
      <c r="AZI1048" s="45"/>
      <c r="AZJ1048" s="45"/>
      <c r="AZK1048" s="45"/>
      <c r="AZL1048" s="45"/>
      <c r="AZM1048" s="45"/>
      <c r="AZN1048" s="45"/>
      <c r="AZO1048" s="45"/>
      <c r="AZP1048" s="45"/>
      <c r="AZQ1048" s="45"/>
      <c r="AZR1048" s="45"/>
      <c r="AZS1048" s="45"/>
      <c r="AZT1048" s="45"/>
      <c r="AZU1048" s="45"/>
      <c r="AZV1048" s="45"/>
      <c r="AZW1048" s="45"/>
      <c r="AZX1048" s="45"/>
      <c r="AZY1048" s="45"/>
      <c r="AZZ1048" s="45"/>
      <c r="BAA1048" s="45"/>
      <c r="BAB1048" s="45"/>
      <c r="BAC1048" s="45"/>
      <c r="BAD1048" s="45"/>
      <c r="BAE1048" s="45"/>
      <c r="BAF1048" s="45"/>
      <c r="BAG1048" s="45"/>
      <c r="BAH1048" s="45"/>
      <c r="BAI1048" s="45"/>
      <c r="BAJ1048" s="45"/>
      <c r="BAK1048" s="45"/>
      <c r="BAL1048" s="45"/>
      <c r="BAM1048" s="45"/>
      <c r="BAN1048" s="45"/>
      <c r="BAO1048" s="45"/>
      <c r="BAP1048" s="45"/>
      <c r="BAQ1048" s="45"/>
      <c r="BAR1048" s="45"/>
      <c r="BAS1048" s="45"/>
      <c r="BAT1048" s="45"/>
      <c r="BAU1048" s="45"/>
      <c r="BAV1048" s="45"/>
      <c r="BAW1048" s="45"/>
      <c r="BAX1048" s="45"/>
      <c r="BAY1048" s="45"/>
      <c r="BAZ1048" s="45"/>
      <c r="BBA1048" s="45"/>
      <c r="BBB1048" s="45"/>
      <c r="BBC1048" s="45"/>
      <c r="BBD1048" s="45"/>
      <c r="BBE1048" s="45"/>
      <c r="BBF1048" s="45"/>
      <c r="BBG1048" s="45"/>
      <c r="BBH1048" s="45"/>
      <c r="BBI1048" s="45"/>
      <c r="BBJ1048" s="45"/>
      <c r="BBK1048" s="45"/>
      <c r="BBL1048" s="45"/>
      <c r="BBM1048" s="45"/>
      <c r="BBN1048" s="45"/>
      <c r="BBO1048" s="45"/>
      <c r="BBP1048" s="45"/>
      <c r="BBQ1048" s="45"/>
      <c r="BBR1048" s="45"/>
      <c r="BBS1048" s="45"/>
      <c r="BBT1048" s="45"/>
      <c r="BBU1048" s="45"/>
      <c r="BBV1048" s="45"/>
      <c r="BBW1048" s="45"/>
      <c r="BBX1048" s="45"/>
      <c r="BBY1048" s="45"/>
      <c r="BBZ1048" s="45"/>
      <c r="BCA1048" s="45"/>
      <c r="BCB1048" s="45"/>
      <c r="BCC1048" s="45"/>
      <c r="BCD1048" s="45"/>
      <c r="BCE1048" s="45"/>
      <c r="BCF1048" s="45"/>
      <c r="BCG1048" s="45"/>
      <c r="BCH1048" s="45"/>
      <c r="BCI1048" s="45"/>
      <c r="BCJ1048" s="45"/>
      <c r="BCK1048" s="45"/>
      <c r="BCL1048" s="45"/>
      <c r="BCM1048" s="45"/>
      <c r="BCN1048" s="45"/>
      <c r="BCO1048" s="45"/>
      <c r="BCP1048" s="45"/>
      <c r="BCQ1048" s="45"/>
      <c r="BCR1048" s="45"/>
      <c r="BCS1048" s="45"/>
      <c r="BCT1048" s="45"/>
      <c r="BCU1048" s="45"/>
      <c r="BCV1048" s="45"/>
      <c r="BCW1048" s="45"/>
      <c r="BCX1048" s="45"/>
      <c r="BCY1048" s="45"/>
      <c r="BCZ1048" s="45"/>
      <c r="BDA1048" s="45"/>
      <c r="BDB1048" s="45"/>
      <c r="BDC1048" s="45"/>
      <c r="BDD1048" s="45"/>
      <c r="BDE1048" s="45"/>
      <c r="BDF1048" s="45"/>
      <c r="BDG1048" s="45"/>
      <c r="BDH1048" s="45"/>
      <c r="BDI1048" s="45"/>
      <c r="BDJ1048" s="45"/>
      <c r="BDK1048" s="45"/>
      <c r="BDL1048" s="45"/>
      <c r="BDM1048" s="45"/>
      <c r="BDN1048" s="45"/>
      <c r="BDO1048" s="45"/>
      <c r="BDP1048" s="45"/>
      <c r="BDQ1048" s="45"/>
      <c r="BDR1048" s="45"/>
      <c r="BDS1048" s="45"/>
      <c r="BDT1048" s="45"/>
      <c r="BDU1048" s="45"/>
      <c r="BDV1048" s="45"/>
      <c r="BDW1048" s="45"/>
      <c r="BDX1048" s="45"/>
      <c r="BDY1048" s="45"/>
      <c r="BDZ1048" s="45"/>
      <c r="BEA1048" s="45"/>
      <c r="BEB1048" s="45"/>
      <c r="BEC1048" s="45"/>
      <c r="BED1048" s="45"/>
      <c r="BEE1048" s="45"/>
      <c r="BEF1048" s="45"/>
      <c r="BEG1048" s="45"/>
      <c r="BEH1048" s="45"/>
      <c r="BEI1048" s="45"/>
      <c r="BEJ1048" s="45"/>
      <c r="BEK1048" s="45"/>
      <c r="BEL1048" s="45"/>
      <c r="BEM1048" s="45"/>
      <c r="BEN1048" s="45"/>
      <c r="BEO1048" s="45"/>
      <c r="BEP1048" s="45"/>
      <c r="BEQ1048" s="45"/>
      <c r="BER1048" s="45"/>
      <c r="BES1048" s="45"/>
      <c r="BET1048" s="45"/>
      <c r="BEU1048" s="45"/>
      <c r="BEV1048" s="45"/>
      <c r="BEW1048" s="45"/>
      <c r="BEX1048" s="45"/>
      <c r="BEY1048" s="45"/>
      <c r="BEZ1048" s="45"/>
      <c r="BFA1048" s="45"/>
      <c r="BFB1048" s="45"/>
      <c r="BFC1048" s="45"/>
      <c r="BFD1048" s="45"/>
      <c r="BFE1048" s="45"/>
      <c r="BFF1048" s="45"/>
      <c r="BFG1048" s="45"/>
      <c r="BFH1048" s="45"/>
      <c r="BFI1048" s="45"/>
      <c r="BFJ1048" s="45"/>
      <c r="BFK1048" s="45"/>
      <c r="BFL1048" s="45"/>
      <c r="BFM1048" s="45"/>
      <c r="BFN1048" s="45"/>
      <c r="BFO1048" s="45"/>
      <c r="BFP1048" s="45"/>
      <c r="BFQ1048" s="45"/>
      <c r="BFR1048" s="45"/>
      <c r="BFS1048" s="45"/>
      <c r="BFT1048" s="45"/>
      <c r="BFU1048" s="45"/>
      <c r="BFV1048" s="45"/>
      <c r="BFW1048" s="45"/>
      <c r="BFX1048" s="45"/>
      <c r="BFY1048" s="45"/>
      <c r="BFZ1048" s="45"/>
      <c r="BGA1048" s="45"/>
      <c r="BGB1048" s="45"/>
      <c r="BGC1048" s="45"/>
      <c r="BGD1048" s="45"/>
      <c r="BGE1048" s="45"/>
      <c r="BGF1048" s="45"/>
      <c r="BGG1048" s="45"/>
      <c r="BGH1048" s="45"/>
      <c r="BGI1048" s="45"/>
      <c r="BGJ1048" s="45"/>
      <c r="BGK1048" s="45"/>
      <c r="BGL1048" s="45"/>
      <c r="BGM1048" s="45"/>
      <c r="BGN1048" s="45"/>
      <c r="BGO1048" s="45"/>
      <c r="BGP1048" s="45"/>
      <c r="BGQ1048" s="45"/>
      <c r="BGR1048" s="45"/>
      <c r="BGS1048" s="45"/>
      <c r="BGT1048" s="45"/>
      <c r="BGU1048" s="45"/>
      <c r="BGV1048" s="45"/>
      <c r="BGW1048" s="45"/>
      <c r="BGX1048" s="45"/>
      <c r="BGY1048" s="45"/>
      <c r="BGZ1048" s="45"/>
      <c r="BHA1048" s="45"/>
      <c r="BHB1048" s="45"/>
      <c r="BHC1048" s="45"/>
      <c r="BHD1048" s="45"/>
      <c r="BHE1048" s="45"/>
      <c r="BHF1048" s="45"/>
      <c r="BHG1048" s="45"/>
      <c r="BHH1048" s="45"/>
      <c r="BHI1048" s="45"/>
      <c r="BHJ1048" s="45"/>
      <c r="BHK1048" s="45"/>
      <c r="BHL1048" s="45"/>
      <c r="BHM1048" s="45"/>
      <c r="BHN1048" s="45"/>
      <c r="BHO1048" s="45"/>
      <c r="BHP1048" s="45"/>
      <c r="BHQ1048" s="45"/>
      <c r="BHR1048" s="45"/>
      <c r="BHS1048" s="45"/>
      <c r="BHT1048" s="45"/>
      <c r="BHU1048" s="45"/>
      <c r="BHV1048" s="45"/>
      <c r="BHW1048" s="45"/>
      <c r="BHX1048" s="45"/>
      <c r="BHY1048" s="45"/>
      <c r="BHZ1048" s="45"/>
      <c r="BIA1048" s="45"/>
      <c r="BIB1048" s="45"/>
      <c r="BIC1048" s="45"/>
      <c r="BID1048" s="45"/>
      <c r="BIE1048" s="45"/>
      <c r="BIF1048" s="45"/>
      <c r="BIG1048" s="45"/>
      <c r="BIH1048" s="45"/>
      <c r="BII1048" s="45"/>
      <c r="BIJ1048" s="45"/>
      <c r="BIK1048" s="45"/>
      <c r="BIL1048" s="45"/>
      <c r="BIM1048" s="45"/>
      <c r="BIN1048" s="45"/>
      <c r="BIO1048" s="45"/>
      <c r="BIP1048" s="45"/>
      <c r="BIQ1048" s="45"/>
      <c r="BIR1048" s="45"/>
      <c r="BIS1048" s="45"/>
      <c r="BIT1048" s="45"/>
      <c r="BIU1048" s="45"/>
      <c r="BIV1048" s="45"/>
      <c r="BIW1048" s="45"/>
      <c r="BIX1048" s="45"/>
      <c r="BIY1048" s="45"/>
      <c r="BIZ1048" s="45"/>
      <c r="BJA1048" s="45"/>
      <c r="BJB1048" s="45"/>
      <c r="BJC1048" s="45"/>
      <c r="BJD1048" s="45"/>
      <c r="BJE1048" s="45"/>
      <c r="BJF1048" s="45"/>
      <c r="BJG1048" s="45"/>
      <c r="BJH1048" s="45"/>
      <c r="BJI1048" s="45"/>
      <c r="BJJ1048" s="45"/>
      <c r="BJK1048" s="45"/>
      <c r="BJL1048" s="45"/>
      <c r="BJM1048" s="45"/>
      <c r="BJN1048" s="45"/>
      <c r="BJO1048" s="45"/>
      <c r="BJP1048" s="45"/>
      <c r="BJQ1048" s="45"/>
      <c r="BJR1048" s="45"/>
      <c r="BJS1048" s="45"/>
      <c r="BJT1048" s="45"/>
      <c r="BJU1048" s="45"/>
      <c r="BJV1048" s="45"/>
      <c r="BJW1048" s="45"/>
      <c r="BJX1048" s="45"/>
      <c r="BJY1048" s="45"/>
      <c r="BJZ1048" s="45"/>
      <c r="BKA1048" s="45"/>
      <c r="BKB1048" s="45"/>
      <c r="BKC1048" s="45"/>
      <c r="BKD1048" s="45"/>
      <c r="BKE1048" s="45"/>
      <c r="BKF1048" s="45"/>
      <c r="BKG1048" s="45"/>
      <c r="BKH1048" s="45"/>
      <c r="BKI1048" s="45"/>
      <c r="BKJ1048" s="45"/>
      <c r="BKK1048" s="45"/>
      <c r="BKL1048" s="45"/>
      <c r="BKM1048" s="45"/>
      <c r="BKN1048" s="45"/>
      <c r="BKO1048" s="45"/>
      <c r="BKP1048" s="45"/>
      <c r="BKQ1048" s="45"/>
      <c r="BKR1048" s="45"/>
      <c r="BKS1048" s="45"/>
      <c r="BKT1048" s="45"/>
      <c r="BKU1048" s="45"/>
      <c r="BKV1048" s="45"/>
      <c r="BKW1048" s="45"/>
      <c r="BKX1048" s="45"/>
      <c r="BKY1048" s="45"/>
      <c r="BKZ1048" s="45"/>
      <c r="BLA1048" s="45"/>
      <c r="BLB1048" s="45"/>
      <c r="BLC1048" s="45"/>
      <c r="BLD1048" s="45"/>
      <c r="BLE1048" s="45"/>
      <c r="BLF1048" s="45"/>
      <c r="BLG1048" s="45"/>
      <c r="BLH1048" s="45"/>
      <c r="BLI1048" s="45"/>
      <c r="BLJ1048" s="45"/>
      <c r="BLK1048" s="45"/>
      <c r="BLL1048" s="45"/>
      <c r="BLM1048" s="45"/>
      <c r="BLN1048" s="45"/>
      <c r="BLO1048" s="45"/>
      <c r="BLP1048" s="45"/>
      <c r="BLQ1048" s="45"/>
      <c r="BLR1048" s="45"/>
      <c r="BLS1048" s="45"/>
      <c r="BLT1048" s="45"/>
      <c r="BLU1048" s="45"/>
      <c r="BLV1048" s="45"/>
      <c r="BLW1048" s="45"/>
      <c r="BLX1048" s="45"/>
      <c r="BLY1048" s="45"/>
      <c r="BLZ1048" s="45"/>
      <c r="BMA1048" s="45"/>
      <c r="BMB1048" s="45"/>
      <c r="BMC1048" s="45"/>
      <c r="BMD1048" s="45"/>
      <c r="BME1048" s="45"/>
      <c r="BMF1048" s="45"/>
      <c r="BMG1048" s="45"/>
      <c r="BMH1048" s="45"/>
      <c r="BMI1048" s="45"/>
      <c r="BMJ1048" s="45"/>
      <c r="BMK1048" s="45"/>
      <c r="BML1048" s="45"/>
      <c r="BMM1048" s="45"/>
      <c r="BMN1048" s="45"/>
      <c r="BMO1048" s="45"/>
      <c r="BMP1048" s="45"/>
      <c r="BMQ1048" s="45"/>
      <c r="BMR1048" s="45"/>
      <c r="BMS1048" s="45"/>
      <c r="BMT1048" s="45"/>
      <c r="BMU1048" s="45"/>
      <c r="BMV1048" s="45"/>
      <c r="BMW1048" s="45"/>
      <c r="BMX1048" s="45"/>
      <c r="BMY1048" s="45"/>
      <c r="BMZ1048" s="45"/>
      <c r="BNA1048" s="45"/>
      <c r="BNB1048" s="45"/>
      <c r="BNC1048" s="45"/>
      <c r="BND1048" s="45"/>
      <c r="BNE1048" s="45"/>
      <c r="BNF1048" s="45"/>
      <c r="BNG1048" s="45"/>
      <c r="BNH1048" s="45"/>
      <c r="BNI1048" s="45"/>
      <c r="BNJ1048" s="45"/>
      <c r="BNK1048" s="45"/>
      <c r="BNL1048" s="45"/>
      <c r="BNM1048" s="45"/>
      <c r="BNN1048" s="45"/>
      <c r="BNO1048" s="45"/>
      <c r="BNP1048" s="45"/>
      <c r="BNQ1048" s="45"/>
      <c r="BNR1048" s="45"/>
      <c r="BNS1048" s="45"/>
      <c r="BNT1048" s="45"/>
      <c r="BNU1048" s="45"/>
      <c r="BNV1048" s="45"/>
      <c r="BNW1048" s="45"/>
      <c r="BNX1048" s="45"/>
      <c r="BNY1048" s="45"/>
      <c r="BNZ1048" s="45"/>
      <c r="BOA1048" s="45"/>
      <c r="BOB1048" s="45"/>
      <c r="BOC1048" s="45"/>
      <c r="BOD1048" s="45"/>
      <c r="BOE1048" s="45"/>
      <c r="BOF1048" s="45"/>
      <c r="BOG1048" s="45"/>
      <c r="BOH1048" s="45"/>
      <c r="BOI1048" s="45"/>
      <c r="BOJ1048" s="45"/>
      <c r="BOK1048" s="45"/>
      <c r="BOL1048" s="45"/>
      <c r="BOM1048" s="45"/>
      <c r="BON1048" s="45"/>
      <c r="BOO1048" s="45"/>
      <c r="BOP1048" s="45"/>
      <c r="BOQ1048" s="45"/>
      <c r="BOR1048" s="45"/>
      <c r="BOS1048" s="45"/>
      <c r="BOT1048" s="45"/>
      <c r="BOU1048" s="45"/>
      <c r="BOV1048" s="45"/>
      <c r="BOW1048" s="45"/>
      <c r="BOX1048" s="45"/>
      <c r="BOY1048" s="45"/>
      <c r="BOZ1048" s="45"/>
      <c r="BPA1048" s="45"/>
      <c r="BPB1048" s="45"/>
      <c r="BPC1048" s="45"/>
      <c r="BPD1048" s="45"/>
      <c r="BPE1048" s="45"/>
      <c r="BPF1048" s="45"/>
      <c r="BPG1048" s="45"/>
      <c r="BPH1048" s="45"/>
      <c r="BPI1048" s="45"/>
      <c r="BPJ1048" s="45"/>
      <c r="BPK1048" s="45"/>
      <c r="BPL1048" s="45"/>
      <c r="BPM1048" s="45"/>
      <c r="BPN1048" s="45"/>
      <c r="BPO1048" s="45"/>
      <c r="BPP1048" s="45"/>
      <c r="BPQ1048" s="45"/>
      <c r="BPR1048" s="45"/>
      <c r="BPS1048" s="45"/>
      <c r="BPT1048" s="45"/>
      <c r="BPU1048" s="45"/>
      <c r="BPV1048" s="45"/>
      <c r="BPW1048" s="45"/>
      <c r="BPX1048" s="45"/>
      <c r="BPY1048" s="45"/>
      <c r="BPZ1048" s="45"/>
      <c r="BQA1048" s="45"/>
      <c r="BQB1048" s="45"/>
      <c r="BQC1048" s="45"/>
      <c r="BQD1048" s="45"/>
      <c r="BQE1048" s="45"/>
      <c r="BQF1048" s="45"/>
      <c r="BQG1048" s="45"/>
      <c r="BQH1048" s="45"/>
      <c r="BQI1048" s="45"/>
      <c r="BQJ1048" s="45"/>
      <c r="BQK1048" s="45"/>
      <c r="BQL1048" s="45"/>
      <c r="BQM1048" s="45"/>
      <c r="BQN1048" s="45"/>
      <c r="BQO1048" s="45"/>
      <c r="BQP1048" s="45"/>
      <c r="BQQ1048" s="45"/>
      <c r="BQR1048" s="45"/>
      <c r="BQS1048" s="45"/>
      <c r="BQT1048" s="45"/>
      <c r="BQU1048" s="45"/>
      <c r="BQV1048" s="45"/>
      <c r="BQW1048" s="45"/>
      <c r="BQX1048" s="45"/>
      <c r="BQY1048" s="45"/>
      <c r="BQZ1048" s="45"/>
      <c r="BRA1048" s="45"/>
      <c r="BRB1048" s="45"/>
      <c r="BRC1048" s="45"/>
      <c r="BRD1048" s="45"/>
      <c r="BRE1048" s="45"/>
      <c r="BRF1048" s="45"/>
      <c r="BRG1048" s="45"/>
      <c r="BRH1048" s="45"/>
      <c r="BRI1048" s="45"/>
      <c r="BRJ1048" s="45"/>
      <c r="BRK1048" s="45"/>
      <c r="BRL1048" s="45"/>
      <c r="BRM1048" s="45"/>
      <c r="BRN1048" s="45"/>
      <c r="BRO1048" s="45"/>
      <c r="BRP1048" s="45"/>
      <c r="BRQ1048" s="45"/>
      <c r="BRR1048" s="45"/>
      <c r="BRS1048" s="45"/>
      <c r="BRT1048" s="45"/>
      <c r="BRU1048" s="45"/>
      <c r="BRV1048" s="45"/>
      <c r="BRW1048" s="45"/>
      <c r="BRX1048" s="45"/>
      <c r="BRY1048" s="45"/>
      <c r="BRZ1048" s="45"/>
      <c r="BSA1048" s="45"/>
      <c r="BSB1048" s="45"/>
      <c r="BSC1048" s="45"/>
      <c r="BSD1048" s="45"/>
      <c r="BSE1048" s="45"/>
      <c r="BSF1048" s="45"/>
      <c r="BSG1048" s="45"/>
      <c r="BSH1048" s="45"/>
      <c r="BSI1048" s="45"/>
      <c r="BSJ1048" s="45"/>
      <c r="BSK1048" s="45"/>
      <c r="BSL1048" s="45"/>
      <c r="BSM1048" s="45"/>
      <c r="BSN1048" s="45"/>
      <c r="BSO1048" s="45"/>
      <c r="BSP1048" s="45"/>
      <c r="BSQ1048" s="45"/>
      <c r="BSR1048" s="45"/>
      <c r="BSS1048" s="45"/>
      <c r="BST1048" s="45"/>
      <c r="BSU1048" s="45"/>
      <c r="BSV1048" s="45"/>
      <c r="BSW1048" s="45"/>
      <c r="BSX1048" s="45"/>
      <c r="BSY1048" s="45"/>
      <c r="BSZ1048" s="45"/>
      <c r="BTA1048" s="45"/>
      <c r="BTB1048" s="45"/>
      <c r="BTC1048" s="45"/>
      <c r="BTD1048" s="45"/>
      <c r="BTE1048" s="45"/>
      <c r="BTF1048" s="45"/>
      <c r="BTG1048" s="45"/>
      <c r="BTH1048" s="45"/>
      <c r="BTI1048" s="45"/>
      <c r="BTJ1048" s="45"/>
      <c r="BTK1048" s="45"/>
      <c r="BTL1048" s="45"/>
      <c r="BTM1048" s="45"/>
      <c r="BTN1048" s="45"/>
      <c r="BTO1048" s="45"/>
      <c r="BTP1048" s="45"/>
      <c r="BTQ1048" s="45"/>
      <c r="BTR1048" s="45"/>
      <c r="BTS1048" s="45"/>
      <c r="BTT1048" s="45"/>
      <c r="BTU1048" s="45"/>
      <c r="BTV1048" s="45"/>
      <c r="BTW1048" s="45"/>
      <c r="BTX1048" s="45"/>
      <c r="BTY1048" s="45"/>
      <c r="BTZ1048" s="45"/>
      <c r="BUA1048" s="45"/>
      <c r="BUB1048" s="45"/>
      <c r="BUC1048" s="45"/>
      <c r="BUD1048" s="45"/>
      <c r="BUE1048" s="45"/>
      <c r="BUF1048" s="45"/>
      <c r="BUG1048" s="45"/>
      <c r="BUH1048" s="45"/>
      <c r="BUI1048" s="45"/>
      <c r="BUJ1048" s="45"/>
      <c r="BUK1048" s="45"/>
      <c r="BUL1048" s="45"/>
      <c r="BUM1048" s="45"/>
      <c r="BUN1048" s="45"/>
      <c r="BUO1048" s="45"/>
      <c r="BUP1048" s="45"/>
      <c r="BUQ1048" s="45"/>
      <c r="BUR1048" s="45"/>
      <c r="BUS1048" s="45"/>
      <c r="BUT1048" s="45"/>
      <c r="BUU1048" s="45"/>
      <c r="BUV1048" s="45"/>
      <c r="BUW1048" s="45"/>
      <c r="BUX1048" s="45"/>
      <c r="BUY1048" s="45"/>
      <c r="BUZ1048" s="45"/>
      <c r="BVA1048" s="45"/>
      <c r="BVB1048" s="45"/>
      <c r="BVC1048" s="45"/>
      <c r="BVD1048" s="45"/>
      <c r="BVE1048" s="45"/>
      <c r="BVF1048" s="45"/>
      <c r="BVG1048" s="45"/>
      <c r="BVH1048" s="45"/>
      <c r="BVI1048" s="45"/>
      <c r="BVJ1048" s="45"/>
      <c r="BVK1048" s="45"/>
      <c r="BVL1048" s="45"/>
      <c r="BVM1048" s="45"/>
      <c r="BVN1048" s="45"/>
      <c r="BVO1048" s="45"/>
      <c r="BVP1048" s="45"/>
      <c r="BVQ1048" s="45"/>
      <c r="BVR1048" s="45"/>
      <c r="BVS1048" s="45"/>
      <c r="BVT1048" s="45"/>
      <c r="BVU1048" s="45"/>
      <c r="BVV1048" s="45"/>
      <c r="BVW1048" s="45"/>
      <c r="BVX1048" s="45"/>
      <c r="BVY1048" s="45"/>
      <c r="BVZ1048" s="45"/>
      <c r="BWA1048" s="45"/>
      <c r="BWB1048" s="45"/>
      <c r="BWC1048" s="45"/>
      <c r="BWD1048" s="45"/>
      <c r="BWE1048" s="45"/>
      <c r="BWF1048" s="45"/>
      <c r="BWG1048" s="45"/>
      <c r="BWH1048" s="45"/>
      <c r="BWI1048" s="45"/>
      <c r="BWJ1048" s="45"/>
      <c r="BWK1048" s="45"/>
      <c r="BWL1048" s="45"/>
      <c r="BWM1048" s="45"/>
      <c r="BWN1048" s="45"/>
      <c r="BWO1048" s="45"/>
      <c r="BWP1048" s="45"/>
      <c r="BWQ1048" s="45"/>
      <c r="BWR1048" s="45"/>
      <c r="BWS1048" s="45"/>
      <c r="BWT1048" s="45"/>
      <c r="BWU1048" s="45"/>
      <c r="BWV1048" s="45"/>
      <c r="BWW1048" s="45"/>
      <c r="BWX1048" s="45"/>
      <c r="BWY1048" s="45"/>
      <c r="BWZ1048" s="45"/>
      <c r="BXA1048" s="45"/>
      <c r="BXB1048" s="45"/>
      <c r="BXC1048" s="45"/>
      <c r="BXD1048" s="45"/>
      <c r="BXE1048" s="45"/>
      <c r="BXF1048" s="45"/>
      <c r="BXG1048" s="45"/>
      <c r="BXH1048" s="45"/>
      <c r="BXI1048" s="45"/>
      <c r="BXJ1048" s="45"/>
      <c r="BXK1048" s="45"/>
      <c r="BXL1048" s="45"/>
      <c r="BXM1048" s="45"/>
      <c r="BXN1048" s="45"/>
      <c r="BXO1048" s="45"/>
      <c r="BXP1048" s="45"/>
      <c r="BXQ1048" s="45"/>
      <c r="BXR1048" s="45"/>
      <c r="BXS1048" s="45"/>
      <c r="BXT1048" s="45"/>
      <c r="BXU1048" s="45"/>
      <c r="BXV1048" s="45"/>
      <c r="BXW1048" s="45"/>
      <c r="BXX1048" s="45"/>
      <c r="BXY1048" s="45"/>
      <c r="BXZ1048" s="45"/>
      <c r="BYA1048" s="45"/>
      <c r="BYB1048" s="45"/>
      <c r="BYC1048" s="45"/>
      <c r="BYD1048" s="45"/>
      <c r="BYE1048" s="45"/>
      <c r="BYF1048" s="45"/>
      <c r="BYG1048" s="45"/>
      <c r="BYH1048" s="45"/>
      <c r="BYI1048" s="45"/>
      <c r="BYJ1048" s="45"/>
      <c r="BYK1048" s="45"/>
      <c r="BYL1048" s="45"/>
      <c r="BYM1048" s="45"/>
      <c r="BYN1048" s="45"/>
      <c r="BYO1048" s="45"/>
      <c r="BYP1048" s="45"/>
      <c r="BYQ1048" s="45"/>
      <c r="BYR1048" s="45"/>
      <c r="BYS1048" s="45"/>
      <c r="BYT1048" s="45"/>
      <c r="BYU1048" s="45"/>
      <c r="BYV1048" s="45"/>
      <c r="BYW1048" s="45"/>
      <c r="BYX1048" s="45"/>
      <c r="BYY1048" s="45"/>
      <c r="BYZ1048" s="45"/>
      <c r="BZA1048" s="45"/>
      <c r="BZB1048" s="45"/>
      <c r="BZC1048" s="45"/>
      <c r="BZD1048" s="45"/>
      <c r="BZE1048" s="45"/>
      <c r="BZF1048" s="45"/>
      <c r="BZG1048" s="45"/>
      <c r="BZH1048" s="45"/>
      <c r="BZI1048" s="45"/>
      <c r="BZJ1048" s="45"/>
      <c r="BZK1048" s="45"/>
      <c r="BZL1048" s="45"/>
      <c r="BZM1048" s="45"/>
      <c r="BZN1048" s="45"/>
      <c r="BZO1048" s="45"/>
      <c r="BZP1048" s="45"/>
      <c r="BZQ1048" s="45"/>
      <c r="BZR1048" s="45"/>
      <c r="BZS1048" s="45"/>
      <c r="BZT1048" s="45"/>
      <c r="BZU1048" s="45"/>
      <c r="BZV1048" s="45"/>
      <c r="BZW1048" s="45"/>
      <c r="BZX1048" s="45"/>
      <c r="BZY1048" s="45"/>
      <c r="BZZ1048" s="45"/>
      <c r="CAA1048" s="45"/>
      <c r="CAB1048" s="45"/>
      <c r="CAC1048" s="45"/>
      <c r="CAD1048" s="45"/>
      <c r="CAE1048" s="45"/>
      <c r="CAF1048" s="45"/>
      <c r="CAG1048" s="45"/>
      <c r="CAH1048" s="45"/>
      <c r="CAI1048" s="45"/>
      <c r="CAJ1048" s="45"/>
      <c r="CAK1048" s="45"/>
      <c r="CAL1048" s="45"/>
      <c r="CAM1048" s="45"/>
      <c r="CAN1048" s="45"/>
      <c r="CAO1048" s="45"/>
      <c r="CAP1048" s="45"/>
      <c r="CAQ1048" s="45"/>
      <c r="CAR1048" s="45"/>
      <c r="CAS1048" s="45"/>
      <c r="CAT1048" s="45"/>
      <c r="CAU1048" s="45"/>
      <c r="CAV1048" s="45"/>
      <c r="CAW1048" s="45"/>
      <c r="CAX1048" s="45"/>
      <c r="CAY1048" s="45"/>
      <c r="CAZ1048" s="45"/>
      <c r="CBA1048" s="45"/>
      <c r="CBB1048" s="45"/>
      <c r="CBC1048" s="45"/>
      <c r="CBD1048" s="45"/>
      <c r="CBE1048" s="45"/>
      <c r="CBF1048" s="45"/>
      <c r="CBG1048" s="45"/>
      <c r="CBH1048" s="45"/>
      <c r="CBI1048" s="45"/>
      <c r="CBJ1048" s="45"/>
      <c r="CBK1048" s="45"/>
      <c r="CBL1048" s="45"/>
      <c r="CBM1048" s="45"/>
      <c r="CBN1048" s="45"/>
      <c r="CBO1048" s="45"/>
      <c r="CBP1048" s="45"/>
      <c r="CBQ1048" s="45"/>
      <c r="CBR1048" s="45"/>
      <c r="CBS1048" s="45"/>
      <c r="CBT1048" s="45"/>
      <c r="CBU1048" s="45"/>
      <c r="CBV1048" s="45"/>
      <c r="CBW1048" s="45"/>
      <c r="CBX1048" s="45"/>
      <c r="CBY1048" s="45"/>
      <c r="CBZ1048" s="45"/>
      <c r="CCA1048" s="45"/>
      <c r="CCB1048" s="45"/>
      <c r="CCC1048" s="45"/>
      <c r="CCD1048" s="45"/>
      <c r="CCE1048" s="45"/>
      <c r="CCF1048" s="45"/>
      <c r="CCG1048" s="45"/>
      <c r="CCH1048" s="45"/>
      <c r="CCI1048" s="45"/>
      <c r="CCJ1048" s="45"/>
      <c r="CCK1048" s="45"/>
      <c r="CCL1048" s="45"/>
      <c r="CCM1048" s="45"/>
      <c r="CCN1048" s="45"/>
      <c r="CCO1048" s="45"/>
      <c r="CCP1048" s="45"/>
      <c r="CCQ1048" s="45"/>
      <c r="CCR1048" s="45"/>
      <c r="CCS1048" s="45"/>
      <c r="CCT1048" s="45"/>
      <c r="CCU1048" s="45"/>
      <c r="CCV1048" s="45"/>
      <c r="CCW1048" s="45"/>
      <c r="CCX1048" s="45"/>
      <c r="CCY1048" s="45"/>
      <c r="CCZ1048" s="45"/>
      <c r="CDA1048" s="45"/>
      <c r="CDB1048" s="45"/>
      <c r="CDC1048" s="45"/>
      <c r="CDD1048" s="45"/>
      <c r="CDE1048" s="45"/>
      <c r="CDF1048" s="45"/>
      <c r="CDG1048" s="45"/>
      <c r="CDH1048" s="45"/>
      <c r="CDI1048" s="45"/>
      <c r="CDJ1048" s="45"/>
      <c r="CDK1048" s="45"/>
      <c r="CDL1048" s="45"/>
      <c r="CDM1048" s="45"/>
      <c r="CDN1048" s="45"/>
      <c r="CDO1048" s="45"/>
      <c r="CDP1048" s="45"/>
      <c r="CDQ1048" s="45"/>
      <c r="CDR1048" s="45"/>
      <c r="CDS1048" s="45"/>
      <c r="CDT1048" s="45"/>
      <c r="CDU1048" s="45"/>
      <c r="CDV1048" s="45"/>
      <c r="CDW1048" s="45"/>
      <c r="CDX1048" s="45"/>
      <c r="CDY1048" s="45"/>
      <c r="CDZ1048" s="45"/>
      <c r="CEA1048" s="45"/>
      <c r="CEB1048" s="45"/>
      <c r="CEC1048" s="45"/>
      <c r="CED1048" s="45"/>
      <c r="CEE1048" s="45"/>
      <c r="CEF1048" s="45"/>
      <c r="CEG1048" s="45"/>
      <c r="CEH1048" s="45"/>
      <c r="CEI1048" s="45"/>
      <c r="CEJ1048" s="45"/>
      <c r="CEK1048" s="45"/>
      <c r="CEL1048" s="45"/>
      <c r="CEM1048" s="45"/>
      <c r="CEN1048" s="45"/>
      <c r="CEO1048" s="45"/>
      <c r="CEP1048" s="45"/>
      <c r="CEQ1048" s="45"/>
      <c r="CER1048" s="45"/>
      <c r="CES1048" s="45"/>
      <c r="CET1048" s="45"/>
      <c r="CEU1048" s="45"/>
      <c r="CEV1048" s="45"/>
      <c r="CEW1048" s="45"/>
      <c r="CEX1048" s="45"/>
      <c r="CEY1048" s="45"/>
      <c r="CEZ1048" s="45"/>
      <c r="CFA1048" s="45"/>
      <c r="CFB1048" s="45"/>
      <c r="CFC1048" s="45"/>
      <c r="CFD1048" s="45"/>
      <c r="CFE1048" s="45"/>
      <c r="CFF1048" s="45"/>
      <c r="CFG1048" s="45"/>
      <c r="CFH1048" s="45"/>
      <c r="CFI1048" s="45"/>
      <c r="CFJ1048" s="45"/>
      <c r="CFK1048" s="45"/>
      <c r="CFL1048" s="45"/>
      <c r="CFM1048" s="45"/>
      <c r="CFN1048" s="45"/>
      <c r="CFO1048" s="45"/>
      <c r="CFP1048" s="45"/>
      <c r="CFQ1048" s="45"/>
      <c r="CFR1048" s="45"/>
      <c r="CFS1048" s="45"/>
      <c r="CFT1048" s="45"/>
      <c r="CFU1048" s="45"/>
      <c r="CFV1048" s="45"/>
      <c r="CFW1048" s="45"/>
      <c r="CFX1048" s="45"/>
      <c r="CFY1048" s="45"/>
      <c r="CFZ1048" s="45"/>
      <c r="CGA1048" s="45"/>
      <c r="CGB1048" s="45"/>
      <c r="CGC1048" s="45"/>
      <c r="CGD1048" s="45"/>
      <c r="CGE1048" s="45"/>
      <c r="CGF1048" s="45"/>
      <c r="CGG1048" s="45"/>
      <c r="CGH1048" s="45"/>
      <c r="CGI1048" s="45"/>
      <c r="CGJ1048" s="45"/>
      <c r="CGK1048" s="45"/>
      <c r="CGL1048" s="45"/>
      <c r="CGM1048" s="45"/>
      <c r="CGN1048" s="45"/>
      <c r="CGO1048" s="45"/>
      <c r="CGP1048" s="45"/>
      <c r="CGQ1048" s="45"/>
      <c r="CGR1048" s="45"/>
      <c r="CGS1048" s="45"/>
      <c r="CGT1048" s="45"/>
      <c r="CGU1048" s="45"/>
      <c r="CGV1048" s="45"/>
      <c r="CGW1048" s="45"/>
      <c r="CGX1048" s="45"/>
      <c r="CGY1048" s="45"/>
      <c r="CGZ1048" s="45"/>
      <c r="CHA1048" s="45"/>
      <c r="CHB1048" s="45"/>
      <c r="CHC1048" s="45"/>
      <c r="CHD1048" s="45"/>
      <c r="CHE1048" s="45"/>
      <c r="CHF1048" s="45"/>
      <c r="CHG1048" s="45"/>
      <c r="CHH1048" s="45"/>
      <c r="CHI1048" s="45"/>
      <c r="CHJ1048" s="45"/>
      <c r="CHK1048" s="45"/>
      <c r="CHL1048" s="45"/>
      <c r="CHM1048" s="45"/>
      <c r="CHN1048" s="45"/>
      <c r="CHO1048" s="45"/>
      <c r="CHP1048" s="45"/>
      <c r="CHQ1048" s="45"/>
      <c r="CHR1048" s="45"/>
      <c r="CHS1048" s="45"/>
      <c r="CHT1048" s="45"/>
      <c r="CHU1048" s="45"/>
      <c r="CHV1048" s="45"/>
      <c r="CHW1048" s="45"/>
      <c r="CHX1048" s="45"/>
      <c r="CHY1048" s="45"/>
      <c r="CHZ1048" s="45"/>
      <c r="CIA1048" s="45"/>
      <c r="CIB1048" s="45"/>
      <c r="CIC1048" s="45"/>
      <c r="CID1048" s="45"/>
      <c r="CIE1048" s="45"/>
      <c r="CIF1048" s="45"/>
      <c r="CIG1048" s="45"/>
      <c r="CIH1048" s="45"/>
      <c r="CII1048" s="45"/>
      <c r="CIJ1048" s="45"/>
      <c r="CIK1048" s="45"/>
      <c r="CIL1048" s="45"/>
      <c r="CIM1048" s="45"/>
      <c r="CIN1048" s="45"/>
      <c r="CIO1048" s="45"/>
      <c r="CIP1048" s="45"/>
      <c r="CIQ1048" s="45"/>
      <c r="CIR1048" s="45"/>
      <c r="CIS1048" s="45"/>
      <c r="CIT1048" s="45"/>
      <c r="CIU1048" s="45"/>
      <c r="CIV1048" s="45"/>
      <c r="CIW1048" s="45"/>
      <c r="CIX1048" s="45"/>
      <c r="CIY1048" s="45"/>
      <c r="CIZ1048" s="45"/>
      <c r="CJA1048" s="45"/>
      <c r="CJB1048" s="45"/>
      <c r="CJC1048" s="45"/>
      <c r="CJD1048" s="45"/>
      <c r="CJE1048" s="45"/>
      <c r="CJF1048" s="45"/>
      <c r="CJG1048" s="45"/>
      <c r="CJH1048" s="45"/>
      <c r="CJI1048" s="45"/>
      <c r="CJJ1048" s="45"/>
      <c r="CJK1048" s="45"/>
      <c r="CJL1048" s="45"/>
      <c r="CJM1048" s="45"/>
      <c r="CJN1048" s="45"/>
      <c r="CJO1048" s="45"/>
      <c r="CJP1048" s="45"/>
      <c r="CJQ1048" s="45"/>
      <c r="CJR1048" s="45"/>
      <c r="CJS1048" s="45"/>
      <c r="CJT1048" s="45"/>
      <c r="CJU1048" s="45"/>
      <c r="CJV1048" s="45"/>
      <c r="CJW1048" s="45"/>
      <c r="CJX1048" s="45"/>
      <c r="CJY1048" s="45"/>
      <c r="CJZ1048" s="45"/>
      <c r="CKA1048" s="45"/>
      <c r="CKB1048" s="45"/>
      <c r="CKC1048" s="45"/>
      <c r="CKD1048" s="45"/>
      <c r="CKE1048" s="45"/>
      <c r="CKF1048" s="45"/>
      <c r="CKG1048" s="45"/>
      <c r="CKH1048" s="45"/>
      <c r="CKI1048" s="45"/>
      <c r="CKJ1048" s="45"/>
      <c r="CKK1048" s="45"/>
      <c r="CKL1048" s="45"/>
      <c r="CKM1048" s="45"/>
      <c r="CKN1048" s="45"/>
      <c r="CKO1048" s="45"/>
      <c r="CKP1048" s="45"/>
      <c r="CKQ1048" s="45"/>
      <c r="CKR1048" s="45"/>
      <c r="CKS1048" s="45"/>
      <c r="CKT1048" s="45"/>
      <c r="CKU1048" s="45"/>
      <c r="CKV1048" s="45"/>
      <c r="CKW1048" s="45"/>
      <c r="CKX1048" s="45"/>
      <c r="CKY1048" s="45"/>
      <c r="CKZ1048" s="45"/>
      <c r="CLA1048" s="45"/>
      <c r="CLB1048" s="45"/>
      <c r="CLC1048" s="45"/>
      <c r="CLD1048" s="45"/>
      <c r="CLE1048" s="45"/>
      <c r="CLF1048" s="45"/>
      <c r="CLG1048" s="45"/>
      <c r="CLH1048" s="45"/>
      <c r="CLI1048" s="45"/>
      <c r="CLJ1048" s="45"/>
      <c r="CLK1048" s="45"/>
      <c r="CLL1048" s="45"/>
      <c r="CLM1048" s="45"/>
      <c r="CLN1048" s="45"/>
      <c r="CLO1048" s="45"/>
      <c r="CLP1048" s="45"/>
      <c r="CLQ1048" s="45"/>
      <c r="CLR1048" s="45"/>
      <c r="CLS1048" s="45"/>
      <c r="CLT1048" s="45"/>
      <c r="CLU1048" s="45"/>
      <c r="CLV1048" s="45"/>
      <c r="CLW1048" s="45"/>
      <c r="CLX1048" s="45"/>
      <c r="CLY1048" s="45"/>
      <c r="CLZ1048" s="45"/>
      <c r="CMA1048" s="45"/>
      <c r="CMB1048" s="45"/>
      <c r="CMC1048" s="45"/>
      <c r="CMD1048" s="45"/>
      <c r="CME1048" s="45"/>
      <c r="CMF1048" s="45"/>
      <c r="CMG1048" s="45"/>
      <c r="CMH1048" s="45"/>
      <c r="CMI1048" s="45"/>
      <c r="CMJ1048" s="45"/>
      <c r="CMK1048" s="45"/>
      <c r="CML1048" s="45"/>
      <c r="CMM1048" s="45"/>
      <c r="CMN1048" s="45"/>
      <c r="CMO1048" s="45"/>
      <c r="CMP1048" s="45"/>
      <c r="CMQ1048" s="45"/>
      <c r="CMR1048" s="45"/>
      <c r="CMS1048" s="45"/>
      <c r="CMT1048" s="45"/>
      <c r="CMU1048" s="45"/>
      <c r="CMV1048" s="45"/>
      <c r="CMW1048" s="45"/>
      <c r="CMX1048" s="45"/>
      <c r="CMY1048" s="45"/>
      <c r="CMZ1048" s="45"/>
      <c r="CNA1048" s="45"/>
      <c r="CNB1048" s="45"/>
      <c r="CNC1048" s="45"/>
      <c r="CND1048" s="45"/>
      <c r="CNE1048" s="45"/>
      <c r="CNF1048" s="45"/>
      <c r="CNG1048" s="45"/>
      <c r="CNH1048" s="45"/>
      <c r="CNI1048" s="45"/>
      <c r="CNJ1048" s="45"/>
      <c r="CNK1048" s="45"/>
      <c r="CNL1048" s="45"/>
      <c r="CNM1048" s="45"/>
      <c r="CNN1048" s="45"/>
      <c r="CNO1048" s="45"/>
      <c r="CNP1048" s="45"/>
      <c r="CNQ1048" s="45"/>
      <c r="CNR1048" s="45"/>
      <c r="CNS1048" s="45"/>
      <c r="CNT1048" s="45"/>
      <c r="CNU1048" s="45"/>
      <c r="CNV1048" s="45"/>
      <c r="CNW1048" s="45"/>
      <c r="CNX1048" s="45"/>
      <c r="CNY1048" s="45"/>
      <c r="CNZ1048" s="45"/>
      <c r="COA1048" s="45"/>
      <c r="COB1048" s="45"/>
      <c r="COC1048" s="45"/>
      <c r="COD1048" s="45"/>
      <c r="COE1048" s="45"/>
      <c r="COF1048" s="45"/>
      <c r="COG1048" s="45"/>
      <c r="COH1048" s="45"/>
      <c r="COI1048" s="45"/>
      <c r="COJ1048" s="45"/>
      <c r="COK1048" s="45"/>
      <c r="COL1048" s="45"/>
      <c r="COM1048" s="45"/>
      <c r="CON1048" s="45"/>
      <c r="COO1048" s="45"/>
      <c r="COP1048" s="45"/>
      <c r="COQ1048" s="45"/>
      <c r="COR1048" s="45"/>
      <c r="COS1048" s="45"/>
      <c r="COT1048" s="45"/>
      <c r="COU1048" s="45"/>
      <c r="COV1048" s="45"/>
      <c r="COW1048" s="45"/>
      <c r="COX1048" s="45"/>
      <c r="COY1048" s="45"/>
      <c r="COZ1048" s="45"/>
      <c r="CPA1048" s="45"/>
      <c r="CPB1048" s="45"/>
      <c r="CPC1048" s="45"/>
      <c r="CPD1048" s="45"/>
      <c r="CPE1048" s="45"/>
      <c r="CPF1048" s="45"/>
      <c r="CPG1048" s="45"/>
      <c r="CPH1048" s="45"/>
      <c r="CPI1048" s="45"/>
      <c r="CPJ1048" s="45"/>
      <c r="CPK1048" s="45"/>
      <c r="CPL1048" s="45"/>
      <c r="CPM1048" s="45"/>
      <c r="CPN1048" s="45"/>
      <c r="CPO1048" s="45"/>
      <c r="CPP1048" s="45"/>
      <c r="CPQ1048" s="45"/>
      <c r="CPR1048" s="45"/>
      <c r="CPS1048" s="45"/>
      <c r="CPT1048" s="45"/>
      <c r="CPU1048" s="45"/>
      <c r="CPV1048" s="45"/>
      <c r="CPW1048" s="45"/>
      <c r="CPX1048" s="45"/>
      <c r="CPY1048" s="45"/>
      <c r="CPZ1048" s="45"/>
      <c r="CQA1048" s="45"/>
      <c r="CQB1048" s="45"/>
      <c r="CQC1048" s="45"/>
      <c r="CQD1048" s="45"/>
      <c r="CQE1048" s="45"/>
      <c r="CQF1048" s="45"/>
      <c r="CQG1048" s="45"/>
      <c r="CQH1048" s="45"/>
      <c r="CQI1048" s="45"/>
      <c r="CQJ1048" s="45"/>
      <c r="CQK1048" s="45"/>
      <c r="CQL1048" s="45"/>
      <c r="CQM1048" s="45"/>
      <c r="CQN1048" s="45"/>
      <c r="CQO1048" s="45"/>
      <c r="CQP1048" s="45"/>
      <c r="CQQ1048" s="45"/>
      <c r="CQR1048" s="45"/>
      <c r="CQS1048" s="45"/>
      <c r="CQT1048" s="45"/>
      <c r="CQU1048" s="45"/>
      <c r="CQV1048" s="45"/>
      <c r="CQW1048" s="45"/>
      <c r="CQX1048" s="45"/>
      <c r="CQY1048" s="45"/>
      <c r="CQZ1048" s="45"/>
      <c r="CRA1048" s="45"/>
      <c r="CRB1048" s="45"/>
      <c r="CRC1048" s="45"/>
      <c r="CRD1048" s="45"/>
      <c r="CRE1048" s="45"/>
      <c r="CRF1048" s="45"/>
      <c r="CRG1048" s="45"/>
      <c r="CRH1048" s="45"/>
      <c r="CRI1048" s="45"/>
      <c r="CRJ1048" s="45"/>
      <c r="CRK1048" s="45"/>
      <c r="CRL1048" s="45"/>
      <c r="CRM1048" s="45"/>
      <c r="CRN1048" s="45"/>
      <c r="CRO1048" s="45"/>
      <c r="CRP1048" s="45"/>
      <c r="CRQ1048" s="45"/>
      <c r="CRR1048" s="45"/>
      <c r="CRS1048" s="45"/>
      <c r="CRT1048" s="45"/>
      <c r="CRU1048" s="45"/>
      <c r="CRV1048" s="45"/>
      <c r="CRW1048" s="45"/>
      <c r="CRX1048" s="45"/>
      <c r="CRY1048" s="45"/>
      <c r="CRZ1048" s="45"/>
      <c r="CSA1048" s="45"/>
      <c r="CSB1048" s="45"/>
      <c r="CSC1048" s="45"/>
      <c r="CSD1048" s="45"/>
      <c r="CSE1048" s="45"/>
      <c r="CSF1048" s="45"/>
      <c r="CSG1048" s="45"/>
      <c r="CSH1048" s="45"/>
      <c r="CSI1048" s="45"/>
      <c r="CSJ1048" s="45"/>
      <c r="CSK1048" s="45"/>
      <c r="CSL1048" s="45"/>
      <c r="CSM1048" s="45"/>
      <c r="CSN1048" s="45"/>
      <c r="CSO1048" s="45"/>
      <c r="CSP1048" s="45"/>
      <c r="CSQ1048" s="45"/>
      <c r="CSR1048" s="45"/>
      <c r="CSS1048" s="45"/>
      <c r="CST1048" s="45"/>
      <c r="CSU1048" s="45"/>
      <c r="CSV1048" s="45"/>
      <c r="CSW1048" s="45"/>
      <c r="CSX1048" s="45"/>
      <c r="CSY1048" s="45"/>
      <c r="CSZ1048" s="45"/>
      <c r="CTA1048" s="45"/>
      <c r="CTB1048" s="45"/>
      <c r="CTC1048" s="45"/>
      <c r="CTD1048" s="45"/>
      <c r="CTE1048" s="45"/>
      <c r="CTF1048" s="45"/>
      <c r="CTG1048" s="45"/>
      <c r="CTH1048" s="45"/>
      <c r="CTI1048" s="45"/>
      <c r="CTJ1048" s="45"/>
      <c r="CTK1048" s="45"/>
      <c r="CTL1048" s="45"/>
      <c r="CTM1048" s="45"/>
      <c r="CTN1048" s="45"/>
      <c r="CTO1048" s="45"/>
      <c r="CTP1048" s="45"/>
      <c r="CTQ1048" s="45"/>
      <c r="CTR1048" s="45"/>
      <c r="CTS1048" s="45"/>
      <c r="CTT1048" s="45"/>
      <c r="CTU1048" s="45"/>
      <c r="CTV1048" s="45"/>
      <c r="CTW1048" s="45"/>
      <c r="CTX1048" s="45"/>
      <c r="CTY1048" s="45"/>
      <c r="CTZ1048" s="45"/>
      <c r="CUA1048" s="45"/>
      <c r="CUB1048" s="45"/>
      <c r="CUC1048" s="45"/>
      <c r="CUD1048" s="45"/>
      <c r="CUE1048" s="45"/>
      <c r="CUF1048" s="45"/>
      <c r="CUG1048" s="45"/>
      <c r="CUH1048" s="45"/>
      <c r="CUI1048" s="45"/>
      <c r="CUJ1048" s="45"/>
      <c r="CUK1048" s="45"/>
      <c r="CUL1048" s="45"/>
      <c r="CUM1048" s="45"/>
      <c r="CUN1048" s="45"/>
      <c r="CUO1048" s="45"/>
      <c r="CUP1048" s="45"/>
      <c r="CUQ1048" s="45"/>
      <c r="CUR1048" s="45"/>
      <c r="CUS1048" s="45"/>
      <c r="CUT1048" s="45"/>
      <c r="CUU1048" s="45"/>
      <c r="CUV1048" s="45"/>
      <c r="CUW1048" s="45"/>
      <c r="CUX1048" s="45"/>
      <c r="CUY1048" s="45"/>
      <c r="CUZ1048" s="45"/>
      <c r="CVA1048" s="45"/>
      <c r="CVB1048" s="45"/>
      <c r="CVC1048" s="45"/>
      <c r="CVD1048" s="45"/>
      <c r="CVE1048" s="45"/>
      <c r="CVF1048" s="45"/>
      <c r="CVG1048" s="45"/>
      <c r="CVH1048" s="45"/>
      <c r="CVI1048" s="45"/>
      <c r="CVJ1048" s="45"/>
      <c r="CVK1048" s="45"/>
      <c r="CVL1048" s="45"/>
      <c r="CVM1048" s="45"/>
      <c r="CVN1048" s="45"/>
      <c r="CVO1048" s="45"/>
      <c r="CVP1048" s="45"/>
      <c r="CVQ1048" s="45"/>
      <c r="CVR1048" s="45"/>
      <c r="CVS1048" s="45"/>
      <c r="CVT1048" s="45"/>
      <c r="CVU1048" s="45"/>
      <c r="CVV1048" s="45"/>
      <c r="CVW1048" s="45"/>
      <c r="CVX1048" s="45"/>
      <c r="CVY1048" s="45"/>
      <c r="CVZ1048" s="45"/>
      <c r="CWA1048" s="45"/>
      <c r="CWB1048" s="45"/>
      <c r="CWC1048" s="45"/>
      <c r="CWD1048" s="45"/>
      <c r="CWE1048" s="45"/>
      <c r="CWF1048" s="45"/>
      <c r="CWG1048" s="45"/>
      <c r="CWH1048" s="45"/>
      <c r="CWI1048" s="45"/>
      <c r="CWJ1048" s="45"/>
      <c r="CWK1048" s="45"/>
      <c r="CWL1048" s="45"/>
      <c r="CWM1048" s="45"/>
      <c r="CWN1048" s="45"/>
      <c r="CWO1048" s="45"/>
      <c r="CWP1048" s="45"/>
      <c r="CWQ1048" s="45"/>
      <c r="CWR1048" s="45"/>
      <c r="CWS1048" s="45"/>
      <c r="CWT1048" s="45"/>
      <c r="CWU1048" s="45"/>
      <c r="CWV1048" s="45"/>
      <c r="CWW1048" s="45"/>
      <c r="CWX1048" s="45"/>
      <c r="CWY1048" s="45"/>
      <c r="CWZ1048" s="45"/>
      <c r="CXA1048" s="45"/>
      <c r="CXB1048" s="45"/>
      <c r="CXC1048" s="45"/>
      <c r="CXD1048" s="45"/>
      <c r="CXE1048" s="45"/>
      <c r="CXF1048" s="45"/>
      <c r="CXG1048" s="45"/>
      <c r="CXH1048" s="45"/>
      <c r="CXI1048" s="45"/>
      <c r="CXJ1048" s="45"/>
      <c r="CXK1048" s="45"/>
      <c r="CXL1048" s="45"/>
      <c r="CXM1048" s="45"/>
      <c r="CXN1048" s="45"/>
      <c r="CXO1048" s="45"/>
      <c r="CXP1048" s="45"/>
      <c r="CXQ1048" s="45"/>
      <c r="CXR1048" s="45"/>
      <c r="CXS1048" s="45"/>
      <c r="CXT1048" s="45"/>
      <c r="CXU1048" s="45"/>
      <c r="CXV1048" s="45"/>
      <c r="CXW1048" s="45"/>
      <c r="CXX1048" s="45"/>
      <c r="CXY1048" s="45"/>
      <c r="CXZ1048" s="45"/>
      <c r="CYA1048" s="45"/>
      <c r="CYB1048" s="45"/>
      <c r="CYC1048" s="45"/>
      <c r="CYD1048" s="45"/>
      <c r="CYE1048" s="45"/>
      <c r="CYF1048" s="45"/>
      <c r="CYG1048" s="45"/>
      <c r="CYH1048" s="45"/>
      <c r="CYI1048" s="45"/>
      <c r="CYJ1048" s="45"/>
      <c r="CYK1048" s="45"/>
      <c r="CYL1048" s="45"/>
      <c r="CYM1048" s="45"/>
      <c r="CYN1048" s="45"/>
      <c r="CYO1048" s="45"/>
      <c r="CYP1048" s="45"/>
      <c r="CYQ1048" s="45"/>
      <c r="CYR1048" s="45"/>
      <c r="CYS1048" s="45"/>
      <c r="CYT1048" s="45"/>
      <c r="CYU1048" s="45"/>
      <c r="CYV1048" s="45"/>
      <c r="CYW1048" s="45"/>
      <c r="CYX1048" s="45"/>
      <c r="CYY1048" s="45"/>
      <c r="CYZ1048" s="45"/>
      <c r="CZA1048" s="45"/>
      <c r="CZB1048" s="45"/>
      <c r="CZC1048" s="45"/>
      <c r="CZD1048" s="45"/>
      <c r="CZE1048" s="45"/>
      <c r="CZF1048" s="45"/>
      <c r="CZG1048" s="45"/>
      <c r="CZH1048" s="45"/>
      <c r="CZI1048" s="45"/>
      <c r="CZJ1048" s="45"/>
      <c r="CZK1048" s="45"/>
      <c r="CZL1048" s="45"/>
      <c r="CZM1048" s="45"/>
      <c r="CZN1048" s="45"/>
      <c r="CZO1048" s="45"/>
      <c r="CZP1048" s="45"/>
      <c r="CZQ1048" s="45"/>
      <c r="CZR1048" s="45"/>
      <c r="CZS1048" s="45"/>
      <c r="CZT1048" s="45"/>
      <c r="CZU1048" s="45"/>
      <c r="CZV1048" s="45"/>
      <c r="CZW1048" s="45"/>
      <c r="CZX1048" s="45"/>
      <c r="CZY1048" s="45"/>
      <c r="CZZ1048" s="45"/>
      <c r="DAA1048" s="45"/>
      <c r="DAB1048" s="45"/>
      <c r="DAC1048" s="45"/>
      <c r="DAD1048" s="45"/>
      <c r="DAE1048" s="45"/>
      <c r="DAF1048" s="45"/>
      <c r="DAG1048" s="45"/>
      <c r="DAH1048" s="45"/>
      <c r="DAI1048" s="45"/>
      <c r="DAJ1048" s="45"/>
      <c r="DAK1048" s="45"/>
      <c r="DAL1048" s="45"/>
      <c r="DAM1048" s="45"/>
      <c r="DAN1048" s="45"/>
      <c r="DAO1048" s="45"/>
      <c r="DAP1048" s="45"/>
      <c r="DAQ1048" s="45"/>
      <c r="DAR1048" s="45"/>
      <c r="DAS1048" s="45"/>
      <c r="DAT1048" s="45"/>
      <c r="DAU1048" s="45"/>
      <c r="DAV1048" s="45"/>
      <c r="DAW1048" s="45"/>
      <c r="DAX1048" s="45"/>
      <c r="DAY1048" s="45"/>
      <c r="DAZ1048" s="45"/>
      <c r="DBA1048" s="45"/>
      <c r="DBB1048" s="45"/>
      <c r="DBC1048" s="45"/>
      <c r="DBD1048" s="45"/>
      <c r="DBE1048" s="45"/>
      <c r="DBF1048" s="45"/>
      <c r="DBG1048" s="45"/>
      <c r="DBH1048" s="45"/>
      <c r="DBI1048" s="45"/>
      <c r="DBJ1048" s="45"/>
      <c r="DBK1048" s="45"/>
      <c r="DBL1048" s="45"/>
      <c r="DBM1048" s="45"/>
      <c r="DBN1048" s="45"/>
      <c r="DBO1048" s="45"/>
      <c r="DBP1048" s="45"/>
      <c r="DBQ1048" s="45"/>
      <c r="DBR1048" s="45"/>
      <c r="DBS1048" s="45"/>
      <c r="DBT1048" s="45"/>
      <c r="DBU1048" s="45"/>
      <c r="DBV1048" s="45"/>
      <c r="DBW1048" s="45"/>
      <c r="DBX1048" s="45"/>
      <c r="DBY1048" s="45"/>
      <c r="DBZ1048" s="45"/>
      <c r="DCA1048" s="45"/>
      <c r="DCB1048" s="45"/>
      <c r="DCC1048" s="45"/>
      <c r="DCD1048" s="45"/>
      <c r="DCE1048" s="45"/>
      <c r="DCF1048" s="45"/>
      <c r="DCG1048" s="45"/>
      <c r="DCH1048" s="45"/>
      <c r="DCI1048" s="45"/>
      <c r="DCJ1048" s="45"/>
      <c r="DCK1048" s="45"/>
      <c r="DCL1048" s="45"/>
      <c r="DCM1048" s="45"/>
      <c r="DCN1048" s="45"/>
      <c r="DCO1048" s="45"/>
      <c r="DCP1048" s="45"/>
      <c r="DCQ1048" s="45"/>
      <c r="DCR1048" s="45"/>
      <c r="DCS1048" s="45"/>
      <c r="DCT1048" s="45"/>
      <c r="DCU1048" s="45"/>
      <c r="DCV1048" s="45"/>
      <c r="DCW1048" s="45"/>
      <c r="DCX1048" s="45"/>
      <c r="DCY1048" s="45"/>
      <c r="DCZ1048" s="45"/>
      <c r="DDA1048" s="45"/>
      <c r="DDB1048" s="45"/>
      <c r="DDC1048" s="45"/>
      <c r="DDD1048" s="45"/>
      <c r="DDE1048" s="45"/>
      <c r="DDF1048" s="45"/>
      <c r="DDG1048" s="45"/>
      <c r="DDH1048" s="45"/>
      <c r="DDI1048" s="45"/>
      <c r="DDJ1048" s="45"/>
      <c r="DDK1048" s="45"/>
      <c r="DDL1048" s="45"/>
      <c r="DDM1048" s="45"/>
      <c r="DDN1048" s="45"/>
      <c r="DDO1048" s="45"/>
      <c r="DDP1048" s="45"/>
      <c r="DDQ1048" s="45"/>
      <c r="DDR1048" s="45"/>
      <c r="DDS1048" s="45"/>
      <c r="DDT1048" s="45"/>
      <c r="DDU1048" s="45"/>
      <c r="DDV1048" s="45"/>
      <c r="DDW1048" s="45"/>
      <c r="DDX1048" s="45"/>
      <c r="DDY1048" s="45"/>
      <c r="DDZ1048" s="45"/>
      <c r="DEA1048" s="45"/>
      <c r="DEB1048" s="45"/>
      <c r="DEC1048" s="45"/>
      <c r="DED1048" s="45"/>
      <c r="DEE1048" s="45"/>
      <c r="DEF1048" s="45"/>
      <c r="DEG1048" s="45"/>
      <c r="DEH1048" s="45"/>
      <c r="DEI1048" s="45"/>
      <c r="DEJ1048" s="45"/>
      <c r="DEK1048" s="45"/>
      <c r="DEL1048" s="45"/>
      <c r="DEM1048" s="45"/>
      <c r="DEN1048" s="45"/>
      <c r="DEO1048" s="45"/>
      <c r="DEP1048" s="45"/>
      <c r="DEQ1048" s="45"/>
      <c r="DER1048" s="45"/>
      <c r="DES1048" s="45"/>
      <c r="DET1048" s="45"/>
      <c r="DEU1048" s="45"/>
      <c r="DEV1048" s="45"/>
      <c r="DEW1048" s="45"/>
      <c r="DEX1048" s="45"/>
      <c r="DEY1048" s="45"/>
      <c r="DEZ1048" s="45"/>
      <c r="DFA1048" s="45"/>
      <c r="DFB1048" s="45"/>
      <c r="DFC1048" s="45"/>
      <c r="DFD1048" s="45"/>
      <c r="DFE1048" s="45"/>
      <c r="DFF1048" s="45"/>
      <c r="DFG1048" s="45"/>
      <c r="DFH1048" s="45"/>
      <c r="DFI1048" s="45"/>
      <c r="DFJ1048" s="45"/>
      <c r="DFK1048" s="45"/>
      <c r="DFL1048" s="45"/>
      <c r="DFM1048" s="45"/>
      <c r="DFN1048" s="45"/>
      <c r="DFO1048" s="45"/>
      <c r="DFP1048" s="45"/>
      <c r="DFQ1048" s="45"/>
      <c r="DFR1048" s="45"/>
      <c r="DFS1048" s="45"/>
      <c r="DFT1048" s="45"/>
      <c r="DFU1048" s="45"/>
      <c r="DFV1048" s="45"/>
      <c r="DFW1048" s="45"/>
      <c r="DFX1048" s="45"/>
      <c r="DFY1048" s="45"/>
      <c r="DFZ1048" s="45"/>
      <c r="DGA1048" s="45"/>
      <c r="DGB1048" s="45"/>
      <c r="DGC1048" s="45"/>
      <c r="DGD1048" s="45"/>
      <c r="DGE1048" s="45"/>
      <c r="DGF1048" s="45"/>
      <c r="DGG1048" s="45"/>
      <c r="DGH1048" s="45"/>
      <c r="DGI1048" s="45"/>
      <c r="DGJ1048" s="45"/>
      <c r="DGK1048" s="45"/>
      <c r="DGL1048" s="45"/>
      <c r="DGM1048" s="45"/>
      <c r="DGN1048" s="45"/>
      <c r="DGO1048" s="45"/>
      <c r="DGP1048" s="45"/>
      <c r="DGQ1048" s="45"/>
      <c r="DGR1048" s="45"/>
      <c r="DGS1048" s="45"/>
      <c r="DGT1048" s="45"/>
      <c r="DGU1048" s="45"/>
      <c r="DGV1048" s="45"/>
      <c r="DGW1048" s="45"/>
      <c r="DGX1048" s="45"/>
      <c r="DGY1048" s="45"/>
      <c r="DGZ1048" s="45"/>
      <c r="DHA1048" s="45"/>
      <c r="DHB1048" s="45"/>
      <c r="DHC1048" s="45"/>
      <c r="DHD1048" s="45"/>
      <c r="DHE1048" s="45"/>
      <c r="DHF1048" s="45"/>
      <c r="DHG1048" s="45"/>
      <c r="DHH1048" s="45"/>
      <c r="DHI1048" s="45"/>
      <c r="DHJ1048" s="45"/>
      <c r="DHK1048" s="45"/>
      <c r="DHL1048" s="45"/>
      <c r="DHM1048" s="45"/>
      <c r="DHN1048" s="45"/>
      <c r="DHO1048" s="45"/>
      <c r="DHP1048" s="45"/>
      <c r="DHQ1048" s="45"/>
      <c r="DHR1048" s="45"/>
      <c r="DHS1048" s="45"/>
      <c r="DHT1048" s="45"/>
      <c r="DHU1048" s="45"/>
      <c r="DHV1048" s="45"/>
      <c r="DHW1048" s="45"/>
      <c r="DHX1048" s="45"/>
      <c r="DHY1048" s="45"/>
      <c r="DHZ1048" s="45"/>
      <c r="DIA1048" s="45"/>
      <c r="DIB1048" s="45"/>
      <c r="DIC1048" s="45"/>
      <c r="DID1048" s="45"/>
      <c r="DIE1048" s="45"/>
      <c r="DIF1048" s="45"/>
      <c r="DIG1048" s="45"/>
      <c r="DIH1048" s="45"/>
      <c r="DII1048" s="45"/>
      <c r="DIJ1048" s="45"/>
      <c r="DIK1048" s="45"/>
      <c r="DIL1048" s="45"/>
      <c r="DIM1048" s="45"/>
      <c r="DIN1048" s="45"/>
      <c r="DIO1048" s="45"/>
      <c r="DIP1048" s="45"/>
      <c r="DIQ1048" s="45"/>
      <c r="DIR1048" s="45"/>
      <c r="DIS1048" s="45"/>
      <c r="DIT1048" s="45"/>
      <c r="DIU1048" s="45"/>
      <c r="DIV1048" s="45"/>
      <c r="DIW1048" s="45"/>
      <c r="DIX1048" s="45"/>
      <c r="DIY1048" s="45"/>
      <c r="DIZ1048" s="45"/>
      <c r="DJA1048" s="45"/>
      <c r="DJB1048" s="45"/>
      <c r="DJC1048" s="45"/>
      <c r="DJD1048" s="45"/>
      <c r="DJE1048" s="45"/>
      <c r="DJF1048" s="45"/>
      <c r="DJG1048" s="45"/>
      <c r="DJH1048" s="45"/>
      <c r="DJI1048" s="45"/>
      <c r="DJJ1048" s="45"/>
      <c r="DJK1048" s="45"/>
      <c r="DJL1048" s="45"/>
      <c r="DJM1048" s="45"/>
      <c r="DJN1048" s="45"/>
      <c r="DJO1048" s="45"/>
      <c r="DJP1048" s="45"/>
      <c r="DJQ1048" s="45"/>
      <c r="DJR1048" s="45"/>
      <c r="DJS1048" s="45"/>
      <c r="DJT1048" s="45"/>
      <c r="DJU1048" s="45"/>
      <c r="DJV1048" s="45"/>
      <c r="DJW1048" s="45"/>
      <c r="DJX1048" s="45"/>
      <c r="DJY1048" s="45"/>
      <c r="DJZ1048" s="45"/>
      <c r="DKA1048" s="45"/>
      <c r="DKB1048" s="45"/>
      <c r="DKC1048" s="45"/>
      <c r="DKD1048" s="45"/>
      <c r="DKE1048" s="45"/>
      <c r="DKF1048" s="45"/>
      <c r="DKG1048" s="45"/>
      <c r="DKH1048" s="45"/>
      <c r="DKI1048" s="45"/>
      <c r="DKJ1048" s="45"/>
      <c r="DKK1048" s="45"/>
      <c r="DKL1048" s="45"/>
      <c r="DKM1048" s="45"/>
      <c r="DKN1048" s="45"/>
      <c r="DKO1048" s="45"/>
      <c r="DKP1048" s="45"/>
      <c r="DKQ1048" s="45"/>
      <c r="DKR1048" s="45"/>
      <c r="DKS1048" s="45"/>
      <c r="DKT1048" s="45"/>
      <c r="DKU1048" s="45"/>
      <c r="DKV1048" s="45"/>
      <c r="DKW1048" s="45"/>
      <c r="DKX1048" s="45"/>
      <c r="DKY1048" s="45"/>
      <c r="DKZ1048" s="45"/>
      <c r="DLA1048" s="45"/>
      <c r="DLB1048" s="45"/>
      <c r="DLC1048" s="45"/>
      <c r="DLD1048" s="45"/>
      <c r="DLE1048" s="45"/>
      <c r="DLF1048" s="45"/>
      <c r="DLG1048" s="45"/>
      <c r="DLH1048" s="45"/>
      <c r="DLI1048" s="45"/>
      <c r="DLJ1048" s="45"/>
      <c r="DLK1048" s="45"/>
      <c r="DLL1048" s="45"/>
      <c r="DLM1048" s="45"/>
      <c r="DLN1048" s="45"/>
      <c r="DLO1048" s="45"/>
      <c r="DLP1048" s="45"/>
      <c r="DLQ1048" s="45"/>
      <c r="DLR1048" s="45"/>
      <c r="DLS1048" s="45"/>
      <c r="DLT1048" s="45"/>
      <c r="DLU1048" s="45"/>
      <c r="DLV1048" s="45"/>
      <c r="DLW1048" s="45"/>
      <c r="DLX1048" s="45"/>
      <c r="DLY1048" s="45"/>
      <c r="DLZ1048" s="45"/>
      <c r="DMA1048" s="45"/>
      <c r="DMB1048" s="45"/>
      <c r="DMC1048" s="45"/>
      <c r="DMD1048" s="45"/>
      <c r="DME1048" s="45"/>
      <c r="DMF1048" s="45"/>
      <c r="DMG1048" s="45"/>
      <c r="DMH1048" s="45"/>
      <c r="DMI1048" s="45"/>
      <c r="DMJ1048" s="45"/>
      <c r="DMK1048" s="45"/>
      <c r="DML1048" s="45"/>
      <c r="DMM1048" s="45"/>
      <c r="DMN1048" s="45"/>
      <c r="DMO1048" s="45"/>
      <c r="DMP1048" s="45"/>
      <c r="DMQ1048" s="45"/>
      <c r="DMR1048" s="45"/>
      <c r="DMS1048" s="45"/>
      <c r="DMT1048" s="45"/>
      <c r="DMU1048" s="45"/>
      <c r="DMV1048" s="45"/>
      <c r="DMW1048" s="45"/>
      <c r="DMX1048" s="45"/>
      <c r="DMY1048" s="45"/>
      <c r="DMZ1048" s="45"/>
      <c r="DNA1048" s="45"/>
      <c r="DNB1048" s="45"/>
      <c r="DNC1048" s="45"/>
      <c r="DND1048" s="45"/>
      <c r="DNE1048" s="45"/>
      <c r="DNF1048" s="45"/>
      <c r="DNG1048" s="45"/>
      <c r="DNH1048" s="45"/>
      <c r="DNI1048" s="45"/>
      <c r="DNJ1048" s="45"/>
      <c r="DNK1048" s="45"/>
      <c r="DNL1048" s="45"/>
      <c r="DNM1048" s="45"/>
      <c r="DNN1048" s="45"/>
      <c r="DNO1048" s="45"/>
      <c r="DNP1048" s="45"/>
      <c r="DNQ1048" s="45"/>
      <c r="DNR1048" s="45"/>
      <c r="DNS1048" s="45"/>
      <c r="DNT1048" s="45"/>
      <c r="DNU1048" s="45"/>
      <c r="DNV1048" s="45"/>
      <c r="DNW1048" s="45"/>
      <c r="DNX1048" s="45"/>
      <c r="DNY1048" s="45"/>
      <c r="DNZ1048" s="45"/>
      <c r="DOA1048" s="45"/>
      <c r="DOB1048" s="45"/>
      <c r="DOC1048" s="45"/>
      <c r="DOD1048" s="45"/>
      <c r="DOE1048" s="45"/>
      <c r="DOF1048" s="45"/>
      <c r="DOG1048" s="45"/>
      <c r="DOH1048" s="45"/>
      <c r="DOI1048" s="45"/>
      <c r="DOJ1048" s="45"/>
      <c r="DOK1048" s="45"/>
      <c r="DOL1048" s="45"/>
      <c r="DOM1048" s="45"/>
      <c r="DON1048" s="45"/>
      <c r="DOO1048" s="45"/>
      <c r="DOP1048" s="45"/>
      <c r="DOQ1048" s="45"/>
      <c r="DOR1048" s="45"/>
      <c r="DOS1048" s="45"/>
      <c r="DOT1048" s="45"/>
      <c r="DOU1048" s="45"/>
      <c r="DOV1048" s="45"/>
      <c r="DOW1048" s="45"/>
      <c r="DOX1048" s="45"/>
      <c r="DOY1048" s="45"/>
      <c r="DOZ1048" s="45"/>
      <c r="DPA1048" s="45"/>
      <c r="DPB1048" s="45"/>
      <c r="DPC1048" s="45"/>
      <c r="DPD1048" s="45"/>
      <c r="DPE1048" s="45"/>
      <c r="DPF1048" s="45"/>
      <c r="DPG1048" s="45"/>
      <c r="DPH1048" s="45"/>
      <c r="DPI1048" s="45"/>
      <c r="DPJ1048" s="45"/>
      <c r="DPK1048" s="45"/>
      <c r="DPL1048" s="45"/>
      <c r="DPM1048" s="45"/>
      <c r="DPN1048" s="45"/>
      <c r="DPO1048" s="45"/>
      <c r="DPP1048" s="45"/>
      <c r="DPQ1048" s="45"/>
      <c r="DPR1048" s="45"/>
      <c r="DPS1048" s="45"/>
      <c r="DPT1048" s="45"/>
      <c r="DPU1048" s="45"/>
      <c r="DPV1048" s="45"/>
      <c r="DPW1048" s="45"/>
      <c r="DPX1048" s="45"/>
      <c r="DPY1048" s="45"/>
      <c r="DPZ1048" s="45"/>
      <c r="DQA1048" s="45"/>
      <c r="DQB1048" s="45"/>
      <c r="DQC1048" s="45"/>
      <c r="DQD1048" s="45"/>
      <c r="DQE1048" s="45"/>
      <c r="DQF1048" s="45"/>
      <c r="DQG1048" s="45"/>
      <c r="DQH1048" s="45"/>
      <c r="DQI1048" s="45"/>
      <c r="DQJ1048" s="45"/>
      <c r="DQK1048" s="45"/>
      <c r="DQL1048" s="45"/>
      <c r="DQM1048" s="45"/>
      <c r="DQN1048" s="45"/>
      <c r="DQO1048" s="45"/>
      <c r="DQP1048" s="45"/>
      <c r="DQQ1048" s="45"/>
      <c r="DQR1048" s="45"/>
      <c r="DQS1048" s="45"/>
      <c r="DQT1048" s="45"/>
      <c r="DQU1048" s="45"/>
      <c r="DQV1048" s="45"/>
      <c r="DQW1048" s="45"/>
      <c r="DQX1048" s="45"/>
      <c r="DQY1048" s="45"/>
      <c r="DQZ1048" s="45"/>
      <c r="DRA1048" s="45"/>
      <c r="DRB1048" s="45"/>
      <c r="DRC1048" s="45"/>
      <c r="DRD1048" s="45"/>
      <c r="DRE1048" s="45"/>
      <c r="DRF1048" s="45"/>
      <c r="DRG1048" s="45"/>
      <c r="DRH1048" s="45"/>
      <c r="DRI1048" s="45"/>
      <c r="DRJ1048" s="45"/>
      <c r="DRK1048" s="45"/>
      <c r="DRL1048" s="45"/>
      <c r="DRM1048" s="45"/>
      <c r="DRN1048" s="45"/>
      <c r="DRO1048" s="45"/>
      <c r="DRP1048" s="45"/>
      <c r="DRQ1048" s="45"/>
      <c r="DRR1048" s="45"/>
      <c r="DRS1048" s="45"/>
      <c r="DRT1048" s="45"/>
      <c r="DRU1048" s="45"/>
      <c r="DRV1048" s="45"/>
      <c r="DRW1048" s="45"/>
      <c r="DRX1048" s="45"/>
      <c r="DRY1048" s="45"/>
      <c r="DRZ1048" s="45"/>
      <c r="DSA1048" s="45"/>
      <c r="DSB1048" s="45"/>
      <c r="DSC1048" s="45"/>
      <c r="DSD1048" s="45"/>
      <c r="DSE1048" s="45"/>
      <c r="DSF1048" s="45"/>
      <c r="DSG1048" s="45"/>
      <c r="DSH1048" s="45"/>
      <c r="DSI1048" s="45"/>
      <c r="DSJ1048" s="45"/>
      <c r="DSK1048" s="45"/>
      <c r="DSL1048" s="45"/>
      <c r="DSM1048" s="45"/>
      <c r="DSN1048" s="45"/>
      <c r="DSO1048" s="45"/>
      <c r="DSP1048" s="45"/>
      <c r="DSQ1048" s="45"/>
      <c r="DSR1048" s="45"/>
      <c r="DSS1048" s="45"/>
      <c r="DST1048" s="45"/>
      <c r="DSU1048" s="45"/>
      <c r="DSV1048" s="45"/>
      <c r="DSW1048" s="45"/>
      <c r="DSX1048" s="45"/>
      <c r="DSY1048" s="45"/>
      <c r="DSZ1048" s="45"/>
      <c r="DTA1048" s="45"/>
      <c r="DTB1048" s="45"/>
      <c r="DTC1048" s="45"/>
      <c r="DTD1048" s="45"/>
      <c r="DTE1048" s="45"/>
      <c r="DTF1048" s="45"/>
      <c r="DTG1048" s="45"/>
      <c r="DTH1048" s="45"/>
      <c r="DTI1048" s="45"/>
      <c r="DTJ1048" s="45"/>
      <c r="DTK1048" s="45"/>
      <c r="DTL1048" s="45"/>
      <c r="DTM1048" s="45"/>
      <c r="DTN1048" s="45"/>
      <c r="DTO1048" s="45"/>
      <c r="DTP1048" s="45"/>
      <c r="DTQ1048" s="45"/>
      <c r="DTR1048" s="45"/>
      <c r="DTS1048" s="45"/>
      <c r="DTT1048" s="45"/>
      <c r="DTU1048" s="45"/>
      <c r="DTV1048" s="45"/>
      <c r="DTW1048" s="45"/>
      <c r="DTX1048" s="45"/>
      <c r="DTY1048" s="45"/>
      <c r="DTZ1048" s="45"/>
      <c r="DUA1048" s="45"/>
      <c r="DUB1048" s="45"/>
      <c r="DUC1048" s="45"/>
      <c r="DUD1048" s="45"/>
      <c r="DUE1048" s="45"/>
      <c r="DUF1048" s="45"/>
      <c r="DUG1048" s="45"/>
      <c r="DUH1048" s="45"/>
      <c r="DUI1048" s="45"/>
      <c r="DUJ1048" s="45"/>
      <c r="DUK1048" s="45"/>
      <c r="DUL1048" s="45"/>
      <c r="DUM1048" s="45"/>
      <c r="DUN1048" s="45"/>
      <c r="DUO1048" s="45"/>
      <c r="DUP1048" s="45"/>
      <c r="DUQ1048" s="45"/>
      <c r="DUR1048" s="45"/>
      <c r="DUS1048" s="45"/>
      <c r="DUT1048" s="45"/>
      <c r="DUU1048" s="45"/>
      <c r="DUV1048" s="45"/>
      <c r="DUW1048" s="45"/>
      <c r="DUX1048" s="45"/>
      <c r="DUY1048" s="45"/>
      <c r="DUZ1048" s="45"/>
      <c r="DVA1048" s="45"/>
      <c r="DVB1048" s="45"/>
      <c r="DVC1048" s="45"/>
      <c r="DVD1048" s="45"/>
      <c r="DVE1048" s="45"/>
      <c r="DVF1048" s="45"/>
      <c r="DVG1048" s="45"/>
      <c r="DVH1048" s="45"/>
      <c r="DVI1048" s="45"/>
      <c r="DVJ1048" s="45"/>
      <c r="DVK1048" s="45"/>
      <c r="DVL1048" s="45"/>
      <c r="DVM1048" s="45"/>
      <c r="DVN1048" s="45"/>
      <c r="DVO1048" s="45"/>
      <c r="DVP1048" s="45"/>
      <c r="DVQ1048" s="45"/>
      <c r="DVR1048" s="45"/>
      <c r="DVS1048" s="45"/>
      <c r="DVT1048" s="45"/>
      <c r="DVU1048" s="45"/>
      <c r="DVV1048" s="45"/>
      <c r="DVW1048" s="45"/>
      <c r="DVX1048" s="45"/>
      <c r="DVY1048" s="45"/>
      <c r="DVZ1048" s="45"/>
      <c r="DWA1048" s="45"/>
      <c r="DWB1048" s="45"/>
      <c r="DWC1048" s="45"/>
      <c r="DWD1048" s="45"/>
      <c r="DWE1048" s="45"/>
      <c r="DWF1048" s="45"/>
      <c r="DWG1048" s="45"/>
      <c r="DWH1048" s="45"/>
      <c r="DWI1048" s="45"/>
      <c r="DWJ1048" s="45"/>
      <c r="DWK1048" s="45"/>
      <c r="DWL1048" s="45"/>
      <c r="DWM1048" s="45"/>
      <c r="DWN1048" s="45"/>
      <c r="DWO1048" s="45"/>
      <c r="DWP1048" s="45"/>
      <c r="DWQ1048" s="45"/>
      <c r="DWR1048" s="45"/>
      <c r="DWS1048" s="45"/>
      <c r="DWT1048" s="45"/>
      <c r="DWU1048" s="45"/>
      <c r="DWV1048" s="45"/>
      <c r="DWW1048" s="45"/>
      <c r="DWX1048" s="45"/>
      <c r="DWY1048" s="45"/>
      <c r="DWZ1048" s="45"/>
      <c r="DXA1048" s="45"/>
      <c r="DXB1048" s="45"/>
      <c r="DXC1048" s="45"/>
      <c r="DXD1048" s="45"/>
      <c r="DXE1048" s="45"/>
      <c r="DXF1048" s="45"/>
      <c r="DXG1048" s="45"/>
      <c r="DXH1048" s="45"/>
      <c r="DXI1048" s="45"/>
      <c r="DXJ1048" s="45"/>
      <c r="DXK1048" s="45"/>
      <c r="DXL1048" s="45"/>
      <c r="DXM1048" s="45"/>
      <c r="DXN1048" s="45"/>
      <c r="DXO1048" s="45"/>
      <c r="DXP1048" s="45"/>
      <c r="DXQ1048" s="45"/>
      <c r="DXR1048" s="45"/>
      <c r="DXS1048" s="45"/>
      <c r="DXT1048" s="45"/>
      <c r="DXU1048" s="45"/>
      <c r="DXV1048" s="45"/>
      <c r="DXW1048" s="45"/>
      <c r="DXX1048" s="45"/>
      <c r="DXY1048" s="45"/>
      <c r="DXZ1048" s="45"/>
      <c r="DYA1048" s="45"/>
      <c r="DYB1048" s="45"/>
      <c r="DYC1048" s="45"/>
      <c r="DYD1048" s="45"/>
      <c r="DYE1048" s="45"/>
      <c r="DYF1048" s="45"/>
      <c r="DYG1048" s="45"/>
      <c r="DYH1048" s="45"/>
      <c r="DYI1048" s="45"/>
      <c r="DYJ1048" s="45"/>
      <c r="DYK1048" s="45"/>
      <c r="DYL1048" s="45"/>
      <c r="DYM1048" s="45"/>
      <c r="DYN1048" s="45"/>
      <c r="DYO1048" s="45"/>
      <c r="DYP1048" s="45"/>
      <c r="DYQ1048" s="45"/>
      <c r="DYR1048" s="45"/>
      <c r="DYS1048" s="45"/>
      <c r="DYT1048" s="45"/>
      <c r="DYU1048" s="45"/>
      <c r="DYV1048" s="45"/>
      <c r="DYW1048" s="45"/>
      <c r="DYX1048" s="45"/>
      <c r="DYY1048" s="45"/>
      <c r="DYZ1048" s="45"/>
      <c r="DZA1048" s="45"/>
      <c r="DZB1048" s="45"/>
      <c r="DZC1048" s="45"/>
      <c r="DZD1048" s="45"/>
      <c r="DZE1048" s="45"/>
      <c r="DZF1048" s="45"/>
      <c r="DZG1048" s="45"/>
      <c r="DZH1048" s="45"/>
      <c r="DZI1048" s="45"/>
      <c r="DZJ1048" s="45"/>
      <c r="DZK1048" s="45"/>
      <c r="DZL1048" s="45"/>
      <c r="DZM1048" s="45"/>
      <c r="DZN1048" s="45"/>
      <c r="DZO1048" s="45"/>
      <c r="DZP1048" s="45"/>
      <c r="DZQ1048" s="45"/>
      <c r="DZR1048" s="45"/>
      <c r="DZS1048" s="45"/>
      <c r="DZT1048" s="45"/>
      <c r="DZU1048" s="45"/>
      <c r="DZV1048" s="45"/>
      <c r="DZW1048" s="45"/>
      <c r="DZX1048" s="45"/>
      <c r="DZY1048" s="45"/>
      <c r="DZZ1048" s="45"/>
      <c r="EAA1048" s="45"/>
      <c r="EAB1048" s="45"/>
      <c r="EAC1048" s="45"/>
      <c r="EAD1048" s="45"/>
      <c r="EAE1048" s="45"/>
      <c r="EAF1048" s="45"/>
      <c r="EAG1048" s="45"/>
      <c r="EAH1048" s="45"/>
      <c r="EAI1048" s="45"/>
      <c r="EAJ1048" s="45"/>
      <c r="EAK1048" s="45"/>
      <c r="EAL1048" s="45"/>
      <c r="EAM1048" s="45"/>
      <c r="EAN1048" s="45"/>
      <c r="EAO1048" s="45"/>
      <c r="EAP1048" s="45"/>
      <c r="EAQ1048" s="45"/>
      <c r="EAR1048" s="45"/>
      <c r="EAS1048" s="45"/>
      <c r="EAT1048" s="45"/>
      <c r="EAU1048" s="45"/>
      <c r="EAV1048" s="45"/>
      <c r="EAW1048" s="45"/>
      <c r="EAX1048" s="45"/>
      <c r="EAY1048" s="45"/>
      <c r="EAZ1048" s="45"/>
      <c r="EBA1048" s="45"/>
      <c r="EBB1048" s="45"/>
      <c r="EBC1048" s="45"/>
      <c r="EBD1048" s="45"/>
      <c r="EBE1048" s="45"/>
      <c r="EBF1048" s="45"/>
      <c r="EBG1048" s="45"/>
      <c r="EBH1048" s="45"/>
      <c r="EBI1048" s="45"/>
      <c r="EBJ1048" s="45"/>
      <c r="EBK1048" s="45"/>
      <c r="EBL1048" s="45"/>
      <c r="EBM1048" s="45"/>
      <c r="EBN1048" s="45"/>
      <c r="EBO1048" s="45"/>
      <c r="EBP1048" s="45"/>
      <c r="EBQ1048" s="45"/>
      <c r="EBR1048" s="45"/>
      <c r="EBS1048" s="45"/>
      <c r="EBT1048" s="45"/>
      <c r="EBU1048" s="45"/>
      <c r="EBV1048" s="45"/>
      <c r="EBW1048" s="45"/>
      <c r="EBX1048" s="45"/>
      <c r="EBY1048" s="45"/>
      <c r="EBZ1048" s="45"/>
      <c r="ECA1048" s="45"/>
      <c r="ECB1048" s="45"/>
      <c r="ECC1048" s="45"/>
      <c r="ECD1048" s="45"/>
      <c r="ECE1048" s="45"/>
      <c r="ECF1048" s="45"/>
      <c r="ECG1048" s="45"/>
      <c r="ECH1048" s="45"/>
      <c r="ECI1048" s="45"/>
      <c r="ECJ1048" s="45"/>
      <c r="ECK1048" s="45"/>
      <c r="ECL1048" s="45"/>
      <c r="ECM1048" s="45"/>
      <c r="ECN1048" s="45"/>
      <c r="ECO1048" s="45"/>
      <c r="ECP1048" s="45"/>
      <c r="ECQ1048" s="45"/>
      <c r="ECR1048" s="45"/>
      <c r="ECS1048" s="45"/>
      <c r="ECT1048" s="45"/>
      <c r="ECU1048" s="45"/>
      <c r="ECV1048" s="45"/>
      <c r="ECW1048" s="45"/>
      <c r="ECX1048" s="45"/>
      <c r="ECY1048" s="45"/>
      <c r="ECZ1048" s="45"/>
      <c r="EDA1048" s="45"/>
      <c r="EDB1048" s="45"/>
      <c r="EDC1048" s="45"/>
      <c r="EDD1048" s="45"/>
      <c r="EDE1048" s="45"/>
      <c r="EDF1048" s="45"/>
      <c r="EDG1048" s="45"/>
      <c r="EDH1048" s="45"/>
      <c r="EDI1048" s="45"/>
      <c r="EDJ1048" s="45"/>
      <c r="EDK1048" s="45"/>
      <c r="EDL1048" s="45"/>
      <c r="EDM1048" s="45"/>
      <c r="EDN1048" s="45"/>
      <c r="EDO1048" s="45"/>
      <c r="EDP1048" s="45"/>
      <c r="EDQ1048" s="45"/>
      <c r="EDR1048" s="45"/>
      <c r="EDS1048" s="45"/>
      <c r="EDT1048" s="45"/>
      <c r="EDU1048" s="45"/>
      <c r="EDV1048" s="45"/>
      <c r="EDW1048" s="45"/>
      <c r="EDX1048" s="45"/>
      <c r="EDY1048" s="45"/>
      <c r="EDZ1048" s="45"/>
      <c r="EEA1048" s="45"/>
      <c r="EEB1048" s="45"/>
      <c r="EEC1048" s="45"/>
      <c r="EED1048" s="45"/>
      <c r="EEE1048" s="45"/>
      <c r="EEF1048" s="45"/>
      <c r="EEG1048" s="45"/>
      <c r="EEH1048" s="45"/>
      <c r="EEI1048" s="45"/>
      <c r="EEJ1048" s="45"/>
      <c r="EEK1048" s="45"/>
      <c r="EEL1048" s="45"/>
      <c r="EEM1048" s="45"/>
      <c r="EEN1048" s="45"/>
      <c r="EEO1048" s="45"/>
      <c r="EEP1048" s="45"/>
      <c r="EEQ1048" s="45"/>
      <c r="EER1048" s="45"/>
      <c r="EES1048" s="45"/>
      <c r="EET1048" s="45"/>
      <c r="EEU1048" s="45"/>
      <c r="EEV1048" s="45"/>
      <c r="EEW1048" s="45"/>
      <c r="EEX1048" s="45"/>
      <c r="EEY1048" s="45"/>
      <c r="EEZ1048" s="45"/>
      <c r="EFA1048" s="45"/>
      <c r="EFB1048" s="45"/>
      <c r="EFC1048" s="45"/>
      <c r="EFD1048" s="45"/>
      <c r="EFE1048" s="45"/>
      <c r="EFF1048" s="45"/>
      <c r="EFG1048" s="45"/>
      <c r="EFH1048" s="45"/>
      <c r="EFI1048" s="45"/>
      <c r="EFJ1048" s="45"/>
      <c r="EFK1048" s="45"/>
      <c r="EFL1048" s="45"/>
      <c r="EFM1048" s="45"/>
      <c r="EFN1048" s="45"/>
      <c r="EFO1048" s="45"/>
      <c r="EFP1048" s="45"/>
      <c r="EFQ1048" s="45"/>
      <c r="EFR1048" s="45"/>
      <c r="EFS1048" s="45"/>
      <c r="EFT1048" s="45"/>
      <c r="EFU1048" s="45"/>
      <c r="EFV1048" s="45"/>
      <c r="EFW1048" s="45"/>
      <c r="EFX1048" s="45"/>
      <c r="EFY1048" s="45"/>
      <c r="EFZ1048" s="45"/>
      <c r="EGA1048" s="45"/>
      <c r="EGB1048" s="45"/>
      <c r="EGC1048" s="45"/>
      <c r="EGD1048" s="45"/>
      <c r="EGE1048" s="45"/>
      <c r="EGF1048" s="45"/>
      <c r="EGG1048" s="45"/>
      <c r="EGH1048" s="45"/>
      <c r="EGI1048" s="45"/>
      <c r="EGJ1048" s="45"/>
      <c r="EGK1048" s="45"/>
      <c r="EGL1048" s="45"/>
      <c r="EGM1048" s="45"/>
      <c r="EGN1048" s="45"/>
      <c r="EGO1048" s="45"/>
      <c r="EGP1048" s="45"/>
      <c r="EGQ1048" s="45"/>
      <c r="EGR1048" s="45"/>
      <c r="EGS1048" s="45"/>
      <c r="EGT1048" s="45"/>
      <c r="EGU1048" s="45"/>
      <c r="EGV1048" s="45"/>
      <c r="EGW1048" s="45"/>
      <c r="EGX1048" s="45"/>
      <c r="EGY1048" s="45"/>
      <c r="EGZ1048" s="45"/>
      <c r="EHA1048" s="45"/>
      <c r="EHB1048" s="45"/>
      <c r="EHC1048" s="45"/>
      <c r="EHD1048" s="45"/>
      <c r="EHE1048" s="45"/>
      <c r="EHF1048" s="45"/>
      <c r="EHG1048" s="45"/>
      <c r="EHH1048" s="45"/>
      <c r="EHI1048" s="45"/>
      <c r="EHJ1048" s="45"/>
      <c r="EHK1048" s="45"/>
      <c r="EHL1048" s="45"/>
      <c r="EHM1048" s="45"/>
      <c r="EHN1048" s="45"/>
      <c r="EHO1048" s="45"/>
      <c r="EHP1048" s="45"/>
      <c r="EHQ1048" s="45"/>
      <c r="EHR1048" s="45"/>
      <c r="EHS1048" s="45"/>
      <c r="EHT1048" s="45"/>
      <c r="EHU1048" s="45"/>
      <c r="EHV1048" s="45"/>
      <c r="EHW1048" s="45"/>
      <c r="EHX1048" s="45"/>
      <c r="EHY1048" s="45"/>
      <c r="EHZ1048" s="45"/>
      <c r="EIA1048" s="45"/>
      <c r="EIB1048" s="45"/>
      <c r="EIC1048" s="45"/>
      <c r="EID1048" s="45"/>
      <c r="EIE1048" s="45"/>
      <c r="EIF1048" s="45"/>
      <c r="EIG1048" s="45"/>
      <c r="EIH1048" s="45"/>
      <c r="EII1048" s="45"/>
      <c r="EIJ1048" s="45"/>
      <c r="EIK1048" s="45"/>
      <c r="EIL1048" s="45"/>
      <c r="EIM1048" s="45"/>
      <c r="EIN1048" s="45"/>
      <c r="EIO1048" s="45"/>
      <c r="EIP1048" s="45"/>
      <c r="EIQ1048" s="45"/>
      <c r="EIR1048" s="45"/>
      <c r="EIS1048" s="45"/>
      <c r="EIT1048" s="45"/>
      <c r="EIU1048" s="45"/>
      <c r="EIV1048" s="45"/>
      <c r="EIW1048" s="45"/>
      <c r="EIX1048" s="45"/>
      <c r="EIY1048" s="45"/>
      <c r="EIZ1048" s="45"/>
      <c r="EJA1048" s="45"/>
      <c r="EJB1048" s="45"/>
      <c r="EJC1048" s="45"/>
      <c r="EJD1048" s="45"/>
      <c r="EJE1048" s="45"/>
      <c r="EJF1048" s="45"/>
      <c r="EJG1048" s="45"/>
      <c r="EJH1048" s="45"/>
      <c r="EJI1048" s="45"/>
      <c r="EJJ1048" s="45"/>
      <c r="EJK1048" s="45"/>
      <c r="EJL1048" s="45"/>
      <c r="EJM1048" s="45"/>
      <c r="EJN1048" s="45"/>
      <c r="EJO1048" s="45"/>
      <c r="EJP1048" s="45"/>
      <c r="EJQ1048" s="45"/>
      <c r="EJR1048" s="45"/>
      <c r="EJS1048" s="45"/>
      <c r="EJT1048" s="45"/>
      <c r="EJU1048" s="45"/>
      <c r="EJV1048" s="45"/>
      <c r="EJW1048" s="45"/>
      <c r="EJX1048" s="45"/>
      <c r="EJY1048" s="45"/>
      <c r="EJZ1048" s="45"/>
      <c r="EKA1048" s="45"/>
      <c r="EKB1048" s="45"/>
      <c r="EKC1048" s="45"/>
      <c r="EKD1048" s="45"/>
      <c r="EKE1048" s="45"/>
      <c r="EKF1048" s="45"/>
      <c r="EKG1048" s="45"/>
      <c r="EKH1048" s="45"/>
      <c r="EKI1048" s="45"/>
      <c r="EKJ1048" s="45"/>
      <c r="EKK1048" s="45"/>
      <c r="EKL1048" s="45"/>
      <c r="EKM1048" s="45"/>
      <c r="EKN1048" s="45"/>
      <c r="EKO1048" s="45"/>
      <c r="EKP1048" s="45"/>
      <c r="EKQ1048" s="45"/>
      <c r="EKR1048" s="45"/>
      <c r="EKS1048" s="45"/>
      <c r="EKT1048" s="45"/>
      <c r="EKU1048" s="45"/>
      <c r="EKV1048" s="45"/>
      <c r="EKW1048" s="45"/>
      <c r="EKX1048" s="45"/>
      <c r="EKY1048" s="45"/>
      <c r="EKZ1048" s="45"/>
      <c r="ELA1048" s="45"/>
      <c r="ELB1048" s="45"/>
      <c r="ELC1048" s="45"/>
      <c r="ELD1048" s="45"/>
      <c r="ELE1048" s="45"/>
      <c r="ELF1048" s="45"/>
      <c r="ELG1048" s="45"/>
      <c r="ELH1048" s="45"/>
      <c r="ELI1048" s="45"/>
      <c r="ELJ1048" s="45"/>
      <c r="ELK1048" s="45"/>
      <c r="ELL1048" s="45"/>
      <c r="ELM1048" s="45"/>
      <c r="ELN1048" s="45"/>
      <c r="ELO1048" s="45"/>
      <c r="ELP1048" s="45"/>
      <c r="ELQ1048" s="45"/>
      <c r="ELR1048" s="45"/>
      <c r="ELS1048" s="45"/>
      <c r="ELT1048" s="45"/>
      <c r="ELU1048" s="45"/>
      <c r="ELV1048" s="45"/>
      <c r="ELW1048" s="45"/>
      <c r="ELX1048" s="45"/>
      <c r="ELY1048" s="45"/>
      <c r="ELZ1048" s="45"/>
      <c r="EMA1048" s="45"/>
      <c r="EMB1048" s="45"/>
      <c r="EMC1048" s="45"/>
      <c r="EMD1048" s="45"/>
      <c r="EME1048" s="45"/>
      <c r="EMF1048" s="45"/>
      <c r="EMG1048" s="45"/>
      <c r="EMH1048" s="45"/>
      <c r="EMI1048" s="45"/>
      <c r="EMJ1048" s="45"/>
      <c r="EMK1048" s="45"/>
      <c r="EML1048" s="45"/>
      <c r="EMM1048" s="45"/>
      <c r="EMN1048" s="45"/>
      <c r="EMO1048" s="45"/>
      <c r="EMP1048" s="45"/>
      <c r="EMQ1048" s="45"/>
      <c r="EMR1048" s="45"/>
      <c r="EMS1048" s="45"/>
      <c r="EMT1048" s="45"/>
      <c r="EMU1048" s="45"/>
      <c r="EMV1048" s="45"/>
      <c r="EMW1048" s="45"/>
      <c r="EMX1048" s="45"/>
      <c r="EMY1048" s="45"/>
      <c r="EMZ1048" s="45"/>
      <c r="ENA1048" s="45"/>
      <c r="ENB1048" s="45"/>
      <c r="ENC1048" s="45"/>
      <c r="END1048" s="45"/>
      <c r="ENE1048" s="45"/>
      <c r="ENF1048" s="45"/>
      <c r="ENG1048" s="45"/>
      <c r="ENH1048" s="45"/>
      <c r="ENI1048" s="45"/>
      <c r="ENJ1048" s="45"/>
      <c r="ENK1048" s="45"/>
      <c r="ENL1048" s="45"/>
      <c r="ENM1048" s="45"/>
      <c r="ENN1048" s="45"/>
      <c r="ENO1048" s="45"/>
      <c r="ENP1048" s="45"/>
      <c r="ENQ1048" s="45"/>
      <c r="ENR1048" s="45"/>
      <c r="ENS1048" s="45"/>
      <c r="ENT1048" s="45"/>
      <c r="ENU1048" s="45"/>
      <c r="ENV1048" s="45"/>
      <c r="ENW1048" s="45"/>
      <c r="ENX1048" s="45"/>
      <c r="ENY1048" s="45"/>
      <c r="ENZ1048" s="45"/>
      <c r="EOA1048" s="45"/>
      <c r="EOB1048" s="45"/>
      <c r="EOC1048" s="45"/>
      <c r="EOD1048" s="45"/>
      <c r="EOE1048" s="45"/>
      <c r="EOF1048" s="45"/>
      <c r="EOG1048" s="45"/>
      <c r="EOH1048" s="45"/>
      <c r="EOI1048" s="45"/>
      <c r="EOJ1048" s="45"/>
      <c r="EOK1048" s="45"/>
      <c r="EOL1048" s="45"/>
      <c r="EOM1048" s="45"/>
      <c r="EON1048" s="45"/>
      <c r="EOO1048" s="45"/>
      <c r="EOP1048" s="45"/>
      <c r="EOQ1048" s="45"/>
      <c r="EOR1048" s="45"/>
      <c r="EOS1048" s="45"/>
      <c r="EOT1048" s="45"/>
      <c r="EOU1048" s="45"/>
      <c r="EOV1048" s="45"/>
      <c r="EOW1048" s="45"/>
      <c r="EOX1048" s="45"/>
      <c r="EOY1048" s="45"/>
      <c r="EOZ1048" s="45"/>
      <c r="EPA1048" s="45"/>
      <c r="EPB1048" s="45"/>
      <c r="EPC1048" s="45"/>
      <c r="EPD1048" s="45"/>
      <c r="EPE1048" s="45"/>
      <c r="EPF1048" s="45"/>
      <c r="EPG1048" s="45"/>
      <c r="EPH1048" s="45"/>
      <c r="EPI1048" s="45"/>
      <c r="EPJ1048" s="45"/>
      <c r="EPK1048" s="45"/>
      <c r="EPL1048" s="45"/>
      <c r="EPM1048" s="45"/>
      <c r="EPN1048" s="45"/>
      <c r="EPO1048" s="45"/>
      <c r="EPP1048" s="45"/>
      <c r="EPQ1048" s="45"/>
      <c r="EPR1048" s="45"/>
      <c r="EPS1048" s="45"/>
      <c r="EPT1048" s="45"/>
      <c r="EPU1048" s="45"/>
      <c r="EPV1048" s="45"/>
      <c r="EPW1048" s="45"/>
      <c r="EPX1048" s="45"/>
      <c r="EPY1048" s="45"/>
      <c r="EPZ1048" s="45"/>
      <c r="EQA1048" s="45"/>
      <c r="EQB1048" s="45"/>
      <c r="EQC1048" s="45"/>
      <c r="EQD1048" s="45"/>
      <c r="EQE1048" s="45"/>
      <c r="EQF1048" s="45"/>
      <c r="EQG1048" s="45"/>
      <c r="EQH1048" s="45"/>
      <c r="EQI1048" s="45"/>
      <c r="EQJ1048" s="45"/>
      <c r="EQK1048" s="45"/>
      <c r="EQL1048" s="45"/>
      <c r="EQM1048" s="45"/>
      <c r="EQN1048" s="45"/>
      <c r="EQO1048" s="45"/>
      <c r="EQP1048" s="45"/>
      <c r="EQQ1048" s="45"/>
      <c r="EQR1048" s="45"/>
      <c r="EQS1048" s="45"/>
      <c r="EQT1048" s="45"/>
      <c r="EQU1048" s="45"/>
      <c r="EQV1048" s="45"/>
      <c r="EQW1048" s="45"/>
      <c r="EQX1048" s="45"/>
      <c r="EQY1048" s="45"/>
      <c r="EQZ1048" s="45"/>
      <c r="ERA1048" s="45"/>
      <c r="ERB1048" s="45"/>
      <c r="ERC1048" s="45"/>
      <c r="ERD1048" s="45"/>
      <c r="ERE1048" s="45"/>
      <c r="ERF1048" s="45"/>
      <c r="ERG1048" s="45"/>
      <c r="ERH1048" s="45"/>
      <c r="ERI1048" s="45"/>
      <c r="ERJ1048" s="45"/>
      <c r="ERK1048" s="45"/>
      <c r="ERL1048" s="45"/>
      <c r="ERM1048" s="45"/>
      <c r="ERN1048" s="45"/>
      <c r="ERO1048" s="45"/>
      <c r="ERP1048" s="45"/>
      <c r="ERQ1048" s="45"/>
      <c r="ERR1048" s="45"/>
      <c r="ERS1048" s="45"/>
      <c r="ERT1048" s="45"/>
      <c r="ERU1048" s="45"/>
      <c r="ERV1048" s="45"/>
      <c r="ERW1048" s="45"/>
      <c r="ERX1048" s="45"/>
      <c r="ERY1048" s="45"/>
      <c r="ERZ1048" s="45"/>
      <c r="ESA1048" s="45"/>
      <c r="ESB1048" s="45"/>
      <c r="ESC1048" s="45"/>
      <c r="ESD1048" s="45"/>
      <c r="ESE1048" s="45"/>
      <c r="ESF1048" s="45"/>
      <c r="ESG1048" s="45"/>
      <c r="ESH1048" s="45"/>
      <c r="ESI1048" s="45"/>
      <c r="ESJ1048" s="45"/>
      <c r="ESK1048" s="45"/>
      <c r="ESL1048" s="45"/>
      <c r="ESM1048" s="45"/>
      <c r="ESN1048" s="45"/>
      <c r="ESO1048" s="45"/>
      <c r="ESP1048" s="45"/>
      <c r="ESQ1048" s="45"/>
      <c r="ESR1048" s="45"/>
      <c r="ESS1048" s="45"/>
      <c r="EST1048" s="45"/>
      <c r="ESU1048" s="45"/>
      <c r="ESV1048" s="45"/>
      <c r="ESW1048" s="45"/>
      <c r="ESX1048" s="45"/>
      <c r="ESY1048" s="45"/>
      <c r="ESZ1048" s="45"/>
      <c r="ETA1048" s="45"/>
      <c r="ETB1048" s="45"/>
      <c r="ETC1048" s="45"/>
      <c r="ETD1048" s="45"/>
      <c r="ETE1048" s="45"/>
      <c r="ETF1048" s="45"/>
      <c r="ETG1048" s="45"/>
      <c r="ETH1048" s="45"/>
      <c r="ETI1048" s="45"/>
      <c r="ETJ1048" s="45"/>
      <c r="ETK1048" s="45"/>
      <c r="ETL1048" s="45"/>
      <c r="ETM1048" s="45"/>
      <c r="ETN1048" s="45"/>
      <c r="ETO1048" s="45"/>
      <c r="ETP1048" s="45"/>
      <c r="ETQ1048" s="45"/>
      <c r="ETR1048" s="45"/>
      <c r="ETS1048" s="45"/>
      <c r="ETT1048" s="45"/>
      <c r="ETU1048" s="45"/>
      <c r="ETV1048" s="45"/>
      <c r="ETW1048" s="45"/>
      <c r="ETX1048" s="45"/>
      <c r="ETY1048" s="45"/>
      <c r="ETZ1048" s="45"/>
      <c r="EUA1048" s="45"/>
      <c r="EUB1048" s="45"/>
      <c r="EUC1048" s="45"/>
      <c r="EUD1048" s="45"/>
      <c r="EUE1048" s="45"/>
      <c r="EUF1048" s="45"/>
      <c r="EUG1048" s="45"/>
      <c r="EUH1048" s="45"/>
      <c r="EUI1048" s="45"/>
      <c r="EUJ1048" s="45"/>
      <c r="EUK1048" s="45"/>
      <c r="EUL1048" s="45"/>
      <c r="EUM1048" s="45"/>
      <c r="EUN1048" s="45"/>
      <c r="EUO1048" s="45"/>
      <c r="EUP1048" s="45"/>
      <c r="EUQ1048" s="45"/>
      <c r="EUR1048" s="45"/>
      <c r="EUS1048" s="45"/>
      <c r="EUT1048" s="45"/>
      <c r="EUU1048" s="45"/>
      <c r="EUV1048" s="45"/>
      <c r="EUW1048" s="45"/>
      <c r="EUX1048" s="45"/>
      <c r="EUY1048" s="45"/>
      <c r="EUZ1048" s="45"/>
      <c r="EVA1048" s="45"/>
      <c r="EVB1048" s="45"/>
      <c r="EVC1048" s="45"/>
      <c r="EVD1048" s="45"/>
      <c r="EVE1048" s="45"/>
      <c r="EVF1048" s="45"/>
      <c r="EVG1048" s="45"/>
      <c r="EVH1048" s="45"/>
      <c r="EVI1048" s="45"/>
      <c r="EVJ1048" s="45"/>
      <c r="EVK1048" s="45"/>
      <c r="EVL1048" s="45"/>
      <c r="EVM1048" s="45"/>
      <c r="EVN1048" s="45"/>
      <c r="EVO1048" s="45"/>
      <c r="EVP1048" s="45"/>
      <c r="EVQ1048" s="45"/>
      <c r="EVR1048" s="45"/>
      <c r="EVS1048" s="45"/>
      <c r="EVT1048" s="45"/>
      <c r="EVU1048" s="45"/>
      <c r="EVV1048" s="45"/>
      <c r="EVW1048" s="45"/>
      <c r="EVX1048" s="45"/>
      <c r="EVY1048" s="45"/>
      <c r="EVZ1048" s="45"/>
      <c r="EWA1048" s="45"/>
      <c r="EWB1048" s="45"/>
      <c r="EWC1048" s="45"/>
      <c r="EWD1048" s="45"/>
      <c r="EWE1048" s="45"/>
      <c r="EWF1048" s="45"/>
      <c r="EWG1048" s="45"/>
      <c r="EWH1048" s="45"/>
      <c r="EWI1048" s="45"/>
      <c r="EWJ1048" s="45"/>
      <c r="EWK1048" s="45"/>
      <c r="EWL1048" s="45"/>
      <c r="EWM1048" s="45"/>
      <c r="EWN1048" s="45"/>
      <c r="EWO1048" s="45"/>
      <c r="EWP1048" s="45"/>
      <c r="EWQ1048" s="45"/>
      <c r="EWR1048" s="45"/>
      <c r="EWS1048" s="45"/>
      <c r="EWT1048" s="45"/>
      <c r="EWU1048" s="45"/>
      <c r="EWV1048" s="45"/>
      <c r="EWW1048" s="45"/>
      <c r="EWX1048" s="45"/>
      <c r="EWY1048" s="45"/>
      <c r="EWZ1048" s="45"/>
      <c r="EXA1048" s="45"/>
      <c r="EXB1048" s="45"/>
      <c r="EXC1048" s="45"/>
      <c r="EXD1048" s="45"/>
      <c r="EXE1048" s="45"/>
      <c r="EXF1048" s="45"/>
      <c r="EXG1048" s="45"/>
      <c r="EXH1048" s="45"/>
      <c r="EXI1048" s="45"/>
      <c r="EXJ1048" s="45"/>
      <c r="EXK1048" s="45"/>
      <c r="EXL1048" s="45"/>
      <c r="EXM1048" s="45"/>
      <c r="EXN1048" s="45"/>
      <c r="EXO1048" s="45"/>
      <c r="EXP1048" s="45"/>
      <c r="EXQ1048" s="45"/>
      <c r="EXR1048" s="45"/>
      <c r="EXS1048" s="45"/>
      <c r="EXT1048" s="45"/>
      <c r="EXU1048" s="45"/>
      <c r="EXV1048" s="45"/>
      <c r="EXW1048" s="45"/>
      <c r="EXX1048" s="45"/>
      <c r="EXY1048" s="45"/>
      <c r="EXZ1048" s="45"/>
      <c r="EYA1048" s="45"/>
      <c r="EYB1048" s="45"/>
      <c r="EYC1048" s="45"/>
      <c r="EYD1048" s="45"/>
      <c r="EYE1048" s="45"/>
      <c r="EYF1048" s="45"/>
      <c r="EYG1048" s="45"/>
      <c r="EYH1048" s="45"/>
      <c r="EYI1048" s="45"/>
      <c r="EYJ1048" s="45"/>
      <c r="EYK1048" s="45"/>
      <c r="EYL1048" s="45"/>
      <c r="EYM1048" s="45"/>
      <c r="EYN1048" s="45"/>
      <c r="EYO1048" s="45"/>
      <c r="EYP1048" s="45"/>
      <c r="EYQ1048" s="45"/>
      <c r="EYR1048" s="45"/>
      <c r="EYS1048" s="45"/>
      <c r="EYT1048" s="45"/>
      <c r="EYU1048" s="45"/>
      <c r="EYV1048" s="45"/>
      <c r="EYW1048" s="45"/>
      <c r="EYX1048" s="45"/>
      <c r="EYY1048" s="45"/>
      <c r="EYZ1048" s="45"/>
      <c r="EZA1048" s="45"/>
      <c r="EZB1048" s="45"/>
      <c r="EZC1048" s="45"/>
      <c r="EZD1048" s="45"/>
      <c r="EZE1048" s="45"/>
      <c r="EZF1048" s="45"/>
      <c r="EZG1048" s="45"/>
      <c r="EZH1048" s="45"/>
      <c r="EZI1048" s="45"/>
      <c r="EZJ1048" s="45"/>
      <c r="EZK1048" s="45"/>
      <c r="EZL1048" s="45"/>
      <c r="EZM1048" s="45"/>
      <c r="EZN1048" s="45"/>
      <c r="EZO1048" s="45"/>
      <c r="EZP1048" s="45"/>
      <c r="EZQ1048" s="45"/>
      <c r="EZR1048" s="45"/>
      <c r="EZS1048" s="45"/>
      <c r="EZT1048" s="45"/>
      <c r="EZU1048" s="45"/>
      <c r="EZV1048" s="45"/>
      <c r="EZW1048" s="45"/>
      <c r="EZX1048" s="45"/>
      <c r="EZY1048" s="45"/>
      <c r="EZZ1048" s="45"/>
      <c r="FAA1048" s="45"/>
      <c r="FAB1048" s="45"/>
      <c r="FAC1048" s="45"/>
      <c r="FAD1048" s="45"/>
      <c r="FAE1048" s="45"/>
      <c r="FAF1048" s="45"/>
      <c r="FAG1048" s="45"/>
      <c r="FAH1048" s="45"/>
      <c r="FAI1048" s="45"/>
      <c r="FAJ1048" s="45"/>
      <c r="FAK1048" s="45"/>
      <c r="FAL1048" s="45"/>
      <c r="FAM1048" s="45"/>
      <c r="FAN1048" s="45"/>
      <c r="FAO1048" s="45"/>
      <c r="FAP1048" s="45"/>
      <c r="FAQ1048" s="45"/>
      <c r="FAR1048" s="45"/>
      <c r="FAS1048" s="45"/>
      <c r="FAT1048" s="45"/>
      <c r="FAU1048" s="45"/>
      <c r="FAV1048" s="45"/>
      <c r="FAW1048" s="45"/>
      <c r="FAX1048" s="45"/>
      <c r="FAY1048" s="45"/>
      <c r="FAZ1048" s="45"/>
      <c r="FBA1048" s="45"/>
      <c r="FBB1048" s="45"/>
      <c r="FBC1048" s="45"/>
      <c r="FBD1048" s="45"/>
      <c r="FBE1048" s="45"/>
      <c r="FBF1048" s="45"/>
      <c r="FBG1048" s="45"/>
      <c r="FBH1048" s="45"/>
      <c r="FBI1048" s="45"/>
      <c r="FBJ1048" s="45"/>
      <c r="FBK1048" s="45"/>
      <c r="FBL1048" s="45"/>
      <c r="FBM1048" s="45"/>
      <c r="FBN1048" s="45"/>
      <c r="FBO1048" s="45"/>
      <c r="FBP1048" s="45"/>
      <c r="FBQ1048" s="45"/>
      <c r="FBR1048" s="45"/>
      <c r="FBS1048" s="45"/>
      <c r="FBT1048" s="45"/>
      <c r="FBU1048" s="45"/>
      <c r="FBV1048" s="45"/>
      <c r="FBW1048" s="45"/>
      <c r="FBX1048" s="45"/>
      <c r="FBY1048" s="45"/>
      <c r="FBZ1048" s="45"/>
      <c r="FCA1048" s="45"/>
      <c r="FCB1048" s="45"/>
      <c r="FCC1048" s="45"/>
      <c r="FCD1048" s="45"/>
      <c r="FCE1048" s="45"/>
      <c r="FCF1048" s="45"/>
      <c r="FCG1048" s="45"/>
      <c r="FCH1048" s="45"/>
      <c r="FCI1048" s="45"/>
      <c r="FCJ1048" s="45"/>
      <c r="FCK1048" s="45"/>
      <c r="FCL1048" s="45"/>
      <c r="FCM1048" s="45"/>
      <c r="FCN1048" s="45"/>
      <c r="FCO1048" s="45"/>
      <c r="FCP1048" s="45"/>
      <c r="FCQ1048" s="45"/>
      <c r="FCR1048" s="45"/>
      <c r="FCS1048" s="45"/>
      <c r="FCT1048" s="45"/>
      <c r="FCU1048" s="45"/>
      <c r="FCV1048" s="45"/>
      <c r="FCW1048" s="45"/>
      <c r="FCX1048" s="45"/>
      <c r="FCY1048" s="45"/>
      <c r="FCZ1048" s="45"/>
      <c r="FDA1048" s="45"/>
      <c r="FDB1048" s="45"/>
      <c r="FDC1048" s="45"/>
      <c r="FDD1048" s="45"/>
      <c r="FDE1048" s="45"/>
      <c r="FDF1048" s="45"/>
      <c r="FDG1048" s="45"/>
      <c r="FDH1048" s="45"/>
      <c r="FDI1048" s="45"/>
      <c r="FDJ1048" s="45"/>
      <c r="FDK1048" s="45"/>
      <c r="FDL1048" s="45"/>
      <c r="FDM1048" s="45"/>
      <c r="FDN1048" s="45"/>
      <c r="FDO1048" s="45"/>
      <c r="FDP1048" s="45"/>
      <c r="FDQ1048" s="45"/>
      <c r="FDR1048" s="45"/>
      <c r="FDS1048" s="45"/>
      <c r="FDT1048" s="45"/>
      <c r="FDU1048" s="45"/>
      <c r="FDV1048" s="45"/>
      <c r="FDW1048" s="45"/>
      <c r="FDX1048" s="45"/>
      <c r="FDY1048" s="45"/>
      <c r="FDZ1048" s="45"/>
      <c r="FEA1048" s="45"/>
      <c r="FEB1048" s="45"/>
      <c r="FEC1048" s="45"/>
      <c r="FED1048" s="45"/>
      <c r="FEE1048" s="45"/>
      <c r="FEF1048" s="45"/>
      <c r="FEG1048" s="45"/>
      <c r="FEH1048" s="45"/>
      <c r="FEI1048" s="45"/>
      <c r="FEJ1048" s="45"/>
      <c r="FEK1048" s="45"/>
      <c r="FEL1048" s="45"/>
      <c r="FEM1048" s="45"/>
      <c r="FEN1048" s="45"/>
      <c r="FEO1048" s="45"/>
      <c r="FEP1048" s="45"/>
      <c r="FEQ1048" s="45"/>
      <c r="FER1048" s="45"/>
      <c r="FES1048" s="45"/>
      <c r="FET1048" s="45"/>
      <c r="FEU1048" s="45"/>
      <c r="FEV1048" s="45"/>
      <c r="FEW1048" s="45"/>
      <c r="FEX1048" s="45"/>
      <c r="FEY1048" s="45"/>
      <c r="FEZ1048" s="45"/>
      <c r="FFA1048" s="45"/>
      <c r="FFB1048" s="45"/>
      <c r="FFC1048" s="45"/>
      <c r="FFD1048" s="45"/>
      <c r="FFE1048" s="45"/>
      <c r="FFF1048" s="45"/>
      <c r="FFG1048" s="45"/>
      <c r="FFH1048" s="45"/>
      <c r="FFI1048" s="45"/>
      <c r="FFJ1048" s="45"/>
      <c r="FFK1048" s="45"/>
      <c r="FFL1048" s="45"/>
      <c r="FFM1048" s="45"/>
      <c r="FFN1048" s="45"/>
      <c r="FFO1048" s="45"/>
      <c r="FFP1048" s="45"/>
      <c r="FFQ1048" s="45"/>
      <c r="FFR1048" s="45"/>
      <c r="FFS1048" s="45"/>
      <c r="FFT1048" s="45"/>
      <c r="FFU1048" s="45"/>
      <c r="FFV1048" s="45"/>
      <c r="FFW1048" s="45"/>
      <c r="FFX1048" s="45"/>
      <c r="FFY1048" s="45"/>
      <c r="FFZ1048" s="45"/>
      <c r="FGA1048" s="45"/>
      <c r="FGB1048" s="45"/>
      <c r="FGC1048" s="45"/>
      <c r="FGD1048" s="45"/>
      <c r="FGE1048" s="45"/>
      <c r="FGF1048" s="45"/>
      <c r="FGG1048" s="45"/>
      <c r="FGH1048" s="45"/>
      <c r="FGI1048" s="45"/>
      <c r="FGJ1048" s="45"/>
      <c r="FGK1048" s="45"/>
      <c r="FGL1048" s="45"/>
      <c r="FGM1048" s="45"/>
      <c r="FGN1048" s="45"/>
      <c r="FGO1048" s="45"/>
      <c r="FGP1048" s="45"/>
      <c r="FGQ1048" s="45"/>
      <c r="FGR1048" s="45"/>
      <c r="FGS1048" s="45"/>
      <c r="FGT1048" s="45"/>
      <c r="FGU1048" s="45"/>
      <c r="FGV1048" s="45"/>
      <c r="FGW1048" s="45"/>
      <c r="FGX1048" s="45"/>
      <c r="FGY1048" s="45"/>
      <c r="FGZ1048" s="45"/>
      <c r="FHA1048" s="45"/>
      <c r="FHB1048" s="45"/>
      <c r="FHC1048" s="45"/>
      <c r="FHD1048" s="45"/>
      <c r="FHE1048" s="45"/>
      <c r="FHF1048" s="45"/>
      <c r="FHG1048" s="45"/>
      <c r="FHH1048" s="45"/>
      <c r="FHI1048" s="45"/>
      <c r="FHJ1048" s="45"/>
      <c r="FHK1048" s="45"/>
      <c r="FHL1048" s="45"/>
      <c r="FHM1048" s="45"/>
      <c r="FHN1048" s="45"/>
      <c r="FHO1048" s="45"/>
      <c r="FHP1048" s="45"/>
      <c r="FHQ1048" s="45"/>
      <c r="FHR1048" s="45"/>
      <c r="FHS1048" s="45"/>
      <c r="FHT1048" s="45"/>
      <c r="FHU1048" s="45"/>
      <c r="FHV1048" s="45"/>
      <c r="FHW1048" s="45"/>
      <c r="FHX1048" s="45"/>
      <c r="FHY1048" s="45"/>
      <c r="FHZ1048" s="45"/>
      <c r="FIA1048" s="45"/>
      <c r="FIB1048" s="45"/>
      <c r="FIC1048" s="45"/>
      <c r="FID1048" s="45"/>
      <c r="FIE1048" s="45"/>
      <c r="FIF1048" s="45"/>
      <c r="FIG1048" s="45"/>
      <c r="FIH1048" s="45"/>
      <c r="FII1048" s="45"/>
      <c r="FIJ1048" s="45"/>
      <c r="FIK1048" s="45"/>
      <c r="FIL1048" s="45"/>
      <c r="FIM1048" s="45"/>
      <c r="FIN1048" s="45"/>
      <c r="FIO1048" s="45"/>
      <c r="FIP1048" s="45"/>
      <c r="FIQ1048" s="45"/>
      <c r="FIR1048" s="45"/>
      <c r="FIS1048" s="45"/>
      <c r="FIT1048" s="45"/>
      <c r="FIU1048" s="45"/>
      <c r="FIV1048" s="45"/>
      <c r="FIW1048" s="45"/>
      <c r="FIX1048" s="45"/>
      <c r="FIY1048" s="45"/>
      <c r="FIZ1048" s="45"/>
      <c r="FJA1048" s="45"/>
      <c r="FJB1048" s="45"/>
      <c r="FJC1048" s="45"/>
      <c r="FJD1048" s="45"/>
      <c r="FJE1048" s="45"/>
      <c r="FJF1048" s="45"/>
      <c r="FJG1048" s="45"/>
      <c r="FJH1048" s="45"/>
      <c r="FJI1048" s="45"/>
      <c r="FJJ1048" s="45"/>
      <c r="FJK1048" s="45"/>
      <c r="FJL1048" s="45"/>
      <c r="FJM1048" s="45"/>
      <c r="FJN1048" s="45"/>
      <c r="FJO1048" s="45"/>
      <c r="FJP1048" s="45"/>
      <c r="FJQ1048" s="45"/>
      <c r="FJR1048" s="45"/>
      <c r="FJS1048" s="45"/>
      <c r="FJT1048" s="45"/>
      <c r="FJU1048" s="45"/>
      <c r="FJV1048" s="45"/>
      <c r="FJW1048" s="45"/>
      <c r="FJX1048" s="45"/>
      <c r="FJY1048" s="45"/>
      <c r="FJZ1048" s="45"/>
      <c r="FKA1048" s="45"/>
      <c r="FKB1048" s="45"/>
      <c r="FKC1048" s="45"/>
      <c r="FKD1048" s="45"/>
      <c r="FKE1048" s="45"/>
      <c r="FKF1048" s="45"/>
      <c r="FKG1048" s="45"/>
      <c r="FKH1048" s="45"/>
      <c r="FKI1048" s="45"/>
      <c r="FKJ1048" s="45"/>
      <c r="FKK1048" s="45"/>
      <c r="FKL1048" s="45"/>
      <c r="FKM1048" s="45"/>
      <c r="FKN1048" s="45"/>
      <c r="FKO1048" s="45"/>
      <c r="FKP1048" s="45"/>
      <c r="FKQ1048" s="45"/>
      <c r="FKR1048" s="45"/>
      <c r="FKS1048" s="45"/>
      <c r="FKT1048" s="45"/>
      <c r="FKU1048" s="45"/>
      <c r="FKV1048" s="45"/>
      <c r="FKW1048" s="45"/>
      <c r="FKX1048" s="45"/>
      <c r="FKY1048" s="45"/>
      <c r="FKZ1048" s="45"/>
      <c r="FLA1048" s="45"/>
      <c r="FLB1048" s="45"/>
      <c r="FLC1048" s="45"/>
      <c r="FLD1048" s="45"/>
      <c r="FLE1048" s="45"/>
      <c r="FLF1048" s="45"/>
      <c r="FLG1048" s="45"/>
      <c r="FLH1048" s="45"/>
      <c r="FLI1048" s="45"/>
      <c r="FLJ1048" s="45"/>
      <c r="FLK1048" s="45"/>
      <c r="FLL1048" s="45"/>
      <c r="FLM1048" s="45"/>
      <c r="FLN1048" s="45"/>
      <c r="FLO1048" s="45"/>
      <c r="FLP1048" s="45"/>
      <c r="FLQ1048" s="45"/>
      <c r="FLR1048" s="45"/>
      <c r="FLS1048" s="45"/>
      <c r="FLT1048" s="45"/>
      <c r="FLU1048" s="45"/>
      <c r="FLV1048" s="45"/>
      <c r="FLW1048" s="45"/>
      <c r="FLX1048" s="45"/>
      <c r="FLY1048" s="45"/>
      <c r="FLZ1048" s="45"/>
      <c r="FMA1048" s="45"/>
      <c r="FMB1048" s="45"/>
      <c r="FMC1048" s="45"/>
      <c r="FMD1048" s="45"/>
      <c r="FME1048" s="45"/>
      <c r="FMF1048" s="45"/>
      <c r="FMG1048" s="45"/>
      <c r="FMH1048" s="45"/>
      <c r="FMI1048" s="45"/>
      <c r="FMJ1048" s="45"/>
      <c r="FMK1048" s="45"/>
      <c r="FML1048" s="45"/>
      <c r="FMM1048" s="45"/>
      <c r="FMN1048" s="45"/>
      <c r="FMO1048" s="45"/>
      <c r="FMP1048" s="45"/>
      <c r="FMQ1048" s="45"/>
      <c r="FMR1048" s="45"/>
      <c r="FMS1048" s="45"/>
      <c r="FMT1048" s="45"/>
      <c r="FMU1048" s="45"/>
      <c r="FMV1048" s="45"/>
      <c r="FMW1048" s="45"/>
      <c r="FMX1048" s="45"/>
      <c r="FMY1048" s="45"/>
      <c r="FMZ1048" s="45"/>
      <c r="FNA1048" s="45"/>
      <c r="FNB1048" s="45"/>
      <c r="FNC1048" s="45"/>
      <c r="FND1048" s="45"/>
      <c r="FNE1048" s="45"/>
      <c r="FNF1048" s="45"/>
      <c r="FNG1048" s="45"/>
      <c r="FNH1048" s="45"/>
      <c r="FNI1048" s="45"/>
      <c r="FNJ1048" s="45"/>
      <c r="FNK1048" s="45"/>
      <c r="FNL1048" s="45"/>
      <c r="FNM1048" s="45"/>
      <c r="FNN1048" s="45"/>
      <c r="FNO1048" s="45"/>
      <c r="FNP1048" s="45"/>
      <c r="FNQ1048" s="45"/>
      <c r="FNR1048" s="45"/>
      <c r="FNS1048" s="45"/>
      <c r="FNT1048" s="45"/>
      <c r="FNU1048" s="45"/>
      <c r="FNV1048" s="45"/>
      <c r="FNW1048" s="45"/>
      <c r="FNX1048" s="45"/>
      <c r="FNY1048" s="45"/>
      <c r="FNZ1048" s="45"/>
      <c r="FOA1048" s="45"/>
      <c r="FOB1048" s="45"/>
      <c r="FOC1048" s="45"/>
      <c r="FOD1048" s="45"/>
      <c r="FOE1048" s="45"/>
      <c r="FOF1048" s="45"/>
      <c r="FOG1048" s="45"/>
      <c r="FOH1048" s="45"/>
      <c r="FOI1048" s="45"/>
      <c r="FOJ1048" s="45"/>
      <c r="FOK1048" s="45"/>
      <c r="FOL1048" s="45"/>
      <c r="FOM1048" s="45"/>
      <c r="FON1048" s="45"/>
      <c r="FOO1048" s="45"/>
      <c r="FOP1048" s="45"/>
      <c r="FOQ1048" s="45"/>
      <c r="FOR1048" s="45"/>
      <c r="FOS1048" s="45"/>
      <c r="FOT1048" s="45"/>
      <c r="FOU1048" s="45"/>
      <c r="FOV1048" s="45"/>
      <c r="FOW1048" s="45"/>
      <c r="FOX1048" s="45"/>
      <c r="FOY1048" s="45"/>
      <c r="FOZ1048" s="45"/>
      <c r="FPA1048" s="45"/>
      <c r="FPB1048" s="45"/>
      <c r="FPC1048" s="45"/>
      <c r="FPD1048" s="45"/>
      <c r="FPE1048" s="45"/>
      <c r="FPF1048" s="45"/>
      <c r="FPG1048" s="45"/>
      <c r="FPH1048" s="45"/>
      <c r="FPI1048" s="45"/>
      <c r="FPJ1048" s="45"/>
      <c r="FPK1048" s="45"/>
      <c r="FPL1048" s="45"/>
      <c r="FPM1048" s="45"/>
      <c r="FPN1048" s="45"/>
      <c r="FPO1048" s="45"/>
      <c r="FPP1048" s="45"/>
      <c r="FPQ1048" s="45"/>
      <c r="FPR1048" s="45"/>
      <c r="FPS1048" s="45"/>
      <c r="FPT1048" s="45"/>
      <c r="FPU1048" s="45"/>
      <c r="FPV1048" s="45"/>
      <c r="FPW1048" s="45"/>
      <c r="FPX1048" s="45"/>
      <c r="FPY1048" s="45"/>
      <c r="FPZ1048" s="45"/>
      <c r="FQA1048" s="45"/>
      <c r="FQB1048" s="45"/>
      <c r="FQC1048" s="45"/>
      <c r="FQD1048" s="45"/>
      <c r="FQE1048" s="45"/>
      <c r="FQF1048" s="45"/>
      <c r="FQG1048" s="45"/>
      <c r="FQH1048" s="45"/>
      <c r="FQI1048" s="45"/>
      <c r="FQJ1048" s="45"/>
      <c r="FQK1048" s="45"/>
      <c r="FQL1048" s="45"/>
      <c r="FQM1048" s="45"/>
      <c r="FQN1048" s="45"/>
      <c r="FQO1048" s="45"/>
      <c r="FQP1048" s="45"/>
      <c r="FQQ1048" s="45"/>
      <c r="FQR1048" s="45"/>
      <c r="FQS1048" s="45"/>
      <c r="FQT1048" s="45"/>
      <c r="FQU1048" s="45"/>
      <c r="FQV1048" s="45"/>
      <c r="FQW1048" s="45"/>
      <c r="FQX1048" s="45"/>
      <c r="FQY1048" s="45"/>
      <c r="FQZ1048" s="45"/>
      <c r="FRA1048" s="45"/>
      <c r="FRB1048" s="45"/>
      <c r="FRC1048" s="45"/>
      <c r="FRD1048" s="45"/>
      <c r="FRE1048" s="45"/>
      <c r="FRF1048" s="45"/>
      <c r="FRG1048" s="45"/>
      <c r="FRH1048" s="45"/>
      <c r="FRI1048" s="45"/>
      <c r="FRJ1048" s="45"/>
      <c r="FRK1048" s="45"/>
      <c r="FRL1048" s="45"/>
      <c r="FRM1048" s="45"/>
      <c r="FRN1048" s="45"/>
      <c r="FRO1048" s="45"/>
      <c r="FRP1048" s="45"/>
      <c r="FRQ1048" s="45"/>
      <c r="FRR1048" s="45"/>
      <c r="FRS1048" s="45"/>
      <c r="FRT1048" s="45"/>
      <c r="FRU1048" s="45"/>
      <c r="FRV1048" s="45"/>
      <c r="FRW1048" s="45"/>
      <c r="FRX1048" s="45"/>
      <c r="FRY1048" s="45"/>
      <c r="FRZ1048" s="45"/>
      <c r="FSA1048" s="45"/>
      <c r="FSB1048" s="45"/>
      <c r="FSC1048" s="45"/>
      <c r="FSD1048" s="45"/>
      <c r="FSE1048" s="45"/>
      <c r="FSF1048" s="45"/>
      <c r="FSG1048" s="45"/>
      <c r="FSH1048" s="45"/>
      <c r="FSI1048" s="45"/>
      <c r="FSJ1048" s="45"/>
      <c r="FSK1048" s="45"/>
      <c r="FSL1048" s="45"/>
      <c r="FSM1048" s="45"/>
      <c r="FSN1048" s="45"/>
      <c r="FSO1048" s="45"/>
      <c r="FSP1048" s="45"/>
      <c r="FSQ1048" s="45"/>
      <c r="FSR1048" s="45"/>
      <c r="FSS1048" s="45"/>
      <c r="FST1048" s="45"/>
      <c r="FSU1048" s="45"/>
      <c r="FSV1048" s="45"/>
      <c r="FSW1048" s="45"/>
      <c r="FSX1048" s="45"/>
      <c r="FSY1048" s="45"/>
      <c r="FSZ1048" s="45"/>
      <c r="FTA1048" s="45"/>
      <c r="FTB1048" s="45"/>
      <c r="FTC1048" s="45"/>
      <c r="FTD1048" s="45"/>
      <c r="FTE1048" s="45"/>
      <c r="FTF1048" s="45"/>
      <c r="FTG1048" s="45"/>
      <c r="FTH1048" s="45"/>
      <c r="FTI1048" s="45"/>
      <c r="FTJ1048" s="45"/>
      <c r="FTK1048" s="45"/>
      <c r="FTL1048" s="45"/>
      <c r="FTM1048" s="45"/>
      <c r="FTN1048" s="45"/>
      <c r="FTO1048" s="45"/>
      <c r="FTP1048" s="45"/>
      <c r="FTQ1048" s="45"/>
      <c r="FTR1048" s="45"/>
      <c r="FTS1048" s="45"/>
      <c r="FTT1048" s="45"/>
      <c r="FTU1048" s="45"/>
      <c r="FTV1048" s="45"/>
      <c r="FTW1048" s="45"/>
      <c r="FTX1048" s="45"/>
      <c r="FTY1048" s="45"/>
      <c r="FTZ1048" s="45"/>
      <c r="FUA1048" s="45"/>
      <c r="FUB1048" s="45"/>
      <c r="FUC1048" s="45"/>
      <c r="FUD1048" s="45"/>
      <c r="FUE1048" s="45"/>
      <c r="FUF1048" s="45"/>
      <c r="FUG1048" s="45"/>
      <c r="FUH1048" s="45"/>
      <c r="FUI1048" s="45"/>
      <c r="FUJ1048" s="45"/>
      <c r="FUK1048" s="45"/>
      <c r="FUL1048" s="45"/>
      <c r="FUM1048" s="45"/>
      <c r="FUN1048" s="45"/>
      <c r="FUO1048" s="45"/>
      <c r="FUP1048" s="45"/>
      <c r="FUQ1048" s="45"/>
      <c r="FUR1048" s="45"/>
      <c r="FUS1048" s="45"/>
      <c r="FUT1048" s="45"/>
      <c r="FUU1048" s="45"/>
      <c r="FUV1048" s="45"/>
      <c r="FUW1048" s="45"/>
      <c r="FUX1048" s="45"/>
      <c r="FUY1048" s="45"/>
      <c r="FUZ1048" s="45"/>
      <c r="FVA1048" s="45"/>
      <c r="FVB1048" s="45"/>
      <c r="FVC1048" s="45"/>
      <c r="FVD1048" s="45"/>
      <c r="FVE1048" s="45"/>
      <c r="FVF1048" s="45"/>
      <c r="FVG1048" s="45"/>
      <c r="FVH1048" s="45"/>
      <c r="FVI1048" s="45"/>
      <c r="FVJ1048" s="45"/>
      <c r="FVK1048" s="45"/>
      <c r="FVL1048" s="45"/>
      <c r="FVM1048" s="45"/>
      <c r="FVN1048" s="45"/>
      <c r="FVO1048" s="45"/>
      <c r="FVP1048" s="45"/>
      <c r="FVQ1048" s="45"/>
      <c r="FVR1048" s="45"/>
      <c r="FVS1048" s="45"/>
      <c r="FVT1048" s="45"/>
      <c r="FVU1048" s="45"/>
      <c r="FVV1048" s="45"/>
      <c r="FVW1048" s="45"/>
      <c r="FVX1048" s="45"/>
      <c r="FVY1048" s="45"/>
      <c r="FVZ1048" s="45"/>
      <c r="FWA1048" s="45"/>
      <c r="FWB1048" s="45"/>
      <c r="FWC1048" s="45"/>
      <c r="FWD1048" s="45"/>
      <c r="FWE1048" s="45"/>
      <c r="FWF1048" s="45"/>
      <c r="FWG1048" s="45"/>
      <c r="FWH1048" s="45"/>
      <c r="FWI1048" s="45"/>
      <c r="FWJ1048" s="45"/>
      <c r="FWK1048" s="45"/>
      <c r="FWL1048" s="45"/>
      <c r="FWM1048" s="45"/>
      <c r="FWN1048" s="45"/>
      <c r="FWO1048" s="45"/>
      <c r="FWP1048" s="45"/>
      <c r="FWQ1048" s="45"/>
      <c r="FWR1048" s="45"/>
      <c r="FWS1048" s="45"/>
      <c r="FWT1048" s="45"/>
      <c r="FWU1048" s="45"/>
      <c r="FWV1048" s="45"/>
      <c r="FWW1048" s="45"/>
      <c r="FWX1048" s="45"/>
      <c r="FWY1048" s="45"/>
      <c r="FWZ1048" s="45"/>
      <c r="FXA1048" s="45"/>
      <c r="FXB1048" s="45"/>
      <c r="FXC1048" s="45"/>
      <c r="FXD1048" s="45"/>
      <c r="FXE1048" s="45"/>
      <c r="FXF1048" s="45"/>
      <c r="FXG1048" s="45"/>
      <c r="FXH1048" s="45"/>
      <c r="FXI1048" s="45"/>
      <c r="FXJ1048" s="45"/>
      <c r="FXK1048" s="45"/>
      <c r="FXL1048" s="45"/>
      <c r="FXM1048" s="45"/>
      <c r="FXN1048" s="45"/>
      <c r="FXO1048" s="45"/>
      <c r="FXP1048" s="45"/>
      <c r="FXQ1048" s="45"/>
      <c r="FXR1048" s="45"/>
      <c r="FXS1048" s="45"/>
      <c r="FXT1048" s="45"/>
      <c r="FXU1048" s="45"/>
      <c r="FXV1048" s="45"/>
      <c r="FXW1048" s="45"/>
      <c r="FXX1048" s="45"/>
      <c r="FXY1048" s="45"/>
      <c r="FXZ1048" s="45"/>
      <c r="FYA1048" s="45"/>
      <c r="FYB1048" s="45"/>
      <c r="FYC1048" s="45"/>
      <c r="FYD1048" s="45"/>
      <c r="FYE1048" s="45"/>
      <c r="FYF1048" s="45"/>
      <c r="FYG1048" s="45"/>
      <c r="FYH1048" s="45"/>
      <c r="FYI1048" s="45"/>
      <c r="FYJ1048" s="45"/>
      <c r="FYK1048" s="45"/>
      <c r="FYL1048" s="45"/>
      <c r="FYM1048" s="45"/>
      <c r="FYN1048" s="45"/>
      <c r="FYO1048" s="45"/>
      <c r="FYP1048" s="45"/>
      <c r="FYQ1048" s="45"/>
      <c r="FYR1048" s="45"/>
      <c r="FYS1048" s="45"/>
      <c r="FYT1048" s="45"/>
      <c r="FYU1048" s="45"/>
      <c r="FYV1048" s="45"/>
      <c r="FYW1048" s="45"/>
      <c r="FYX1048" s="45"/>
      <c r="FYY1048" s="45"/>
      <c r="FYZ1048" s="45"/>
      <c r="FZA1048" s="45"/>
      <c r="FZB1048" s="45"/>
      <c r="FZC1048" s="45"/>
      <c r="FZD1048" s="45"/>
      <c r="FZE1048" s="45"/>
      <c r="FZF1048" s="45"/>
      <c r="FZG1048" s="45"/>
      <c r="FZH1048" s="45"/>
      <c r="FZI1048" s="45"/>
      <c r="FZJ1048" s="45"/>
      <c r="FZK1048" s="45"/>
      <c r="FZL1048" s="45"/>
      <c r="FZM1048" s="45"/>
      <c r="FZN1048" s="45"/>
      <c r="FZO1048" s="45"/>
      <c r="FZP1048" s="45"/>
      <c r="FZQ1048" s="45"/>
      <c r="FZR1048" s="45"/>
      <c r="FZS1048" s="45"/>
      <c r="FZT1048" s="45"/>
      <c r="FZU1048" s="45"/>
      <c r="FZV1048" s="45"/>
      <c r="FZW1048" s="45"/>
      <c r="FZX1048" s="45"/>
      <c r="FZY1048" s="45"/>
      <c r="FZZ1048" s="45"/>
      <c r="GAA1048" s="45"/>
      <c r="GAB1048" s="45"/>
      <c r="GAC1048" s="45"/>
      <c r="GAD1048" s="45"/>
      <c r="GAE1048" s="45"/>
      <c r="GAF1048" s="45"/>
      <c r="GAG1048" s="45"/>
      <c r="GAH1048" s="45"/>
      <c r="GAI1048" s="45"/>
      <c r="GAJ1048" s="45"/>
      <c r="GAK1048" s="45"/>
      <c r="GAL1048" s="45"/>
      <c r="GAM1048" s="45"/>
      <c r="GAN1048" s="45"/>
      <c r="GAO1048" s="45"/>
      <c r="GAP1048" s="45"/>
      <c r="GAQ1048" s="45"/>
      <c r="GAR1048" s="45"/>
      <c r="GAS1048" s="45"/>
      <c r="GAT1048" s="45"/>
      <c r="GAU1048" s="45"/>
      <c r="GAV1048" s="45"/>
      <c r="GAW1048" s="45"/>
      <c r="GAX1048" s="45"/>
      <c r="GAY1048" s="45"/>
      <c r="GAZ1048" s="45"/>
      <c r="GBA1048" s="45"/>
      <c r="GBB1048" s="45"/>
      <c r="GBC1048" s="45"/>
      <c r="GBD1048" s="45"/>
      <c r="GBE1048" s="45"/>
      <c r="GBF1048" s="45"/>
      <c r="GBG1048" s="45"/>
      <c r="GBH1048" s="45"/>
      <c r="GBI1048" s="45"/>
      <c r="GBJ1048" s="45"/>
      <c r="GBK1048" s="45"/>
      <c r="GBL1048" s="45"/>
      <c r="GBM1048" s="45"/>
      <c r="GBN1048" s="45"/>
      <c r="GBO1048" s="45"/>
      <c r="GBP1048" s="45"/>
      <c r="GBQ1048" s="45"/>
      <c r="GBR1048" s="45"/>
      <c r="GBS1048" s="45"/>
      <c r="GBT1048" s="45"/>
      <c r="GBU1048" s="45"/>
      <c r="GBV1048" s="45"/>
      <c r="GBW1048" s="45"/>
      <c r="GBX1048" s="45"/>
      <c r="GBY1048" s="45"/>
      <c r="GBZ1048" s="45"/>
      <c r="GCA1048" s="45"/>
      <c r="GCB1048" s="45"/>
      <c r="GCC1048" s="45"/>
      <c r="GCD1048" s="45"/>
      <c r="GCE1048" s="45"/>
      <c r="GCF1048" s="45"/>
      <c r="GCG1048" s="45"/>
      <c r="GCH1048" s="45"/>
      <c r="GCI1048" s="45"/>
      <c r="GCJ1048" s="45"/>
      <c r="GCK1048" s="45"/>
      <c r="GCL1048" s="45"/>
      <c r="GCM1048" s="45"/>
      <c r="GCN1048" s="45"/>
      <c r="GCO1048" s="45"/>
      <c r="GCP1048" s="45"/>
      <c r="GCQ1048" s="45"/>
      <c r="GCR1048" s="45"/>
      <c r="GCS1048" s="45"/>
      <c r="GCT1048" s="45"/>
      <c r="GCU1048" s="45"/>
      <c r="GCV1048" s="45"/>
      <c r="GCW1048" s="45"/>
      <c r="GCX1048" s="45"/>
      <c r="GCY1048" s="45"/>
      <c r="GCZ1048" s="45"/>
      <c r="GDA1048" s="45"/>
      <c r="GDB1048" s="45"/>
      <c r="GDC1048" s="45"/>
      <c r="GDD1048" s="45"/>
      <c r="GDE1048" s="45"/>
      <c r="GDF1048" s="45"/>
      <c r="GDG1048" s="45"/>
      <c r="GDH1048" s="45"/>
      <c r="GDI1048" s="45"/>
      <c r="GDJ1048" s="45"/>
      <c r="GDK1048" s="45"/>
      <c r="GDL1048" s="45"/>
      <c r="GDM1048" s="45"/>
      <c r="GDN1048" s="45"/>
      <c r="GDO1048" s="45"/>
      <c r="GDP1048" s="45"/>
      <c r="GDQ1048" s="45"/>
      <c r="GDR1048" s="45"/>
      <c r="GDS1048" s="45"/>
      <c r="GDT1048" s="45"/>
      <c r="GDU1048" s="45"/>
      <c r="GDV1048" s="45"/>
      <c r="GDW1048" s="45"/>
      <c r="GDX1048" s="45"/>
      <c r="GDY1048" s="45"/>
      <c r="GDZ1048" s="45"/>
      <c r="GEA1048" s="45"/>
      <c r="GEB1048" s="45"/>
      <c r="GEC1048" s="45"/>
      <c r="GED1048" s="45"/>
      <c r="GEE1048" s="45"/>
      <c r="GEF1048" s="45"/>
      <c r="GEG1048" s="45"/>
      <c r="GEH1048" s="45"/>
      <c r="GEI1048" s="45"/>
      <c r="GEJ1048" s="45"/>
      <c r="GEK1048" s="45"/>
      <c r="GEL1048" s="45"/>
      <c r="GEM1048" s="45"/>
      <c r="GEN1048" s="45"/>
      <c r="GEO1048" s="45"/>
      <c r="GEP1048" s="45"/>
      <c r="GEQ1048" s="45"/>
      <c r="GER1048" s="45"/>
      <c r="GES1048" s="45"/>
      <c r="GET1048" s="45"/>
      <c r="GEU1048" s="45"/>
      <c r="GEV1048" s="45"/>
      <c r="GEW1048" s="45"/>
      <c r="GEX1048" s="45"/>
      <c r="GEY1048" s="45"/>
      <c r="GEZ1048" s="45"/>
      <c r="GFA1048" s="45"/>
      <c r="GFB1048" s="45"/>
      <c r="GFC1048" s="45"/>
      <c r="GFD1048" s="45"/>
      <c r="GFE1048" s="45"/>
      <c r="GFF1048" s="45"/>
      <c r="GFG1048" s="45"/>
      <c r="GFH1048" s="45"/>
      <c r="GFI1048" s="45"/>
      <c r="GFJ1048" s="45"/>
      <c r="GFK1048" s="45"/>
      <c r="GFL1048" s="45"/>
      <c r="GFM1048" s="45"/>
      <c r="GFN1048" s="45"/>
      <c r="GFO1048" s="45"/>
      <c r="GFP1048" s="45"/>
      <c r="GFQ1048" s="45"/>
      <c r="GFR1048" s="45"/>
      <c r="GFS1048" s="45"/>
      <c r="GFT1048" s="45"/>
      <c r="GFU1048" s="45"/>
      <c r="GFV1048" s="45"/>
      <c r="GFW1048" s="45"/>
      <c r="GFX1048" s="45"/>
      <c r="GFY1048" s="45"/>
      <c r="GFZ1048" s="45"/>
      <c r="GGA1048" s="45"/>
      <c r="GGB1048" s="45"/>
      <c r="GGC1048" s="45"/>
      <c r="GGD1048" s="45"/>
      <c r="GGE1048" s="45"/>
      <c r="GGF1048" s="45"/>
      <c r="GGG1048" s="45"/>
      <c r="GGH1048" s="45"/>
      <c r="GGI1048" s="45"/>
      <c r="GGJ1048" s="45"/>
      <c r="GGK1048" s="45"/>
      <c r="GGL1048" s="45"/>
      <c r="GGM1048" s="45"/>
      <c r="GGN1048" s="45"/>
      <c r="GGO1048" s="45"/>
      <c r="GGP1048" s="45"/>
      <c r="GGQ1048" s="45"/>
      <c r="GGR1048" s="45"/>
      <c r="GGS1048" s="45"/>
      <c r="GGT1048" s="45"/>
      <c r="GGU1048" s="45"/>
      <c r="GGV1048" s="45"/>
      <c r="GGW1048" s="45"/>
      <c r="GGX1048" s="45"/>
      <c r="GGY1048" s="45"/>
      <c r="GGZ1048" s="45"/>
      <c r="GHA1048" s="45"/>
      <c r="GHB1048" s="45"/>
      <c r="GHC1048" s="45"/>
      <c r="GHD1048" s="45"/>
      <c r="GHE1048" s="45"/>
      <c r="GHF1048" s="45"/>
      <c r="GHG1048" s="45"/>
      <c r="GHH1048" s="45"/>
      <c r="GHI1048" s="45"/>
      <c r="GHJ1048" s="45"/>
      <c r="GHK1048" s="45"/>
      <c r="GHL1048" s="45"/>
      <c r="GHM1048" s="45"/>
      <c r="GHN1048" s="45"/>
      <c r="GHO1048" s="45"/>
      <c r="GHP1048" s="45"/>
      <c r="GHQ1048" s="45"/>
      <c r="GHR1048" s="45"/>
      <c r="GHS1048" s="45"/>
      <c r="GHT1048" s="45"/>
      <c r="GHU1048" s="45"/>
      <c r="GHV1048" s="45"/>
      <c r="GHW1048" s="45"/>
      <c r="GHX1048" s="45"/>
      <c r="GHY1048" s="45"/>
      <c r="GHZ1048" s="45"/>
      <c r="GIA1048" s="45"/>
      <c r="GIB1048" s="45"/>
      <c r="GIC1048" s="45"/>
      <c r="GID1048" s="45"/>
      <c r="GIE1048" s="45"/>
      <c r="GIF1048" s="45"/>
      <c r="GIG1048" s="45"/>
      <c r="GIH1048" s="45"/>
      <c r="GII1048" s="45"/>
      <c r="GIJ1048" s="45"/>
      <c r="GIK1048" s="45"/>
      <c r="GIL1048" s="45"/>
      <c r="GIM1048" s="45"/>
      <c r="GIN1048" s="45"/>
      <c r="GIO1048" s="45"/>
      <c r="GIP1048" s="45"/>
      <c r="GIQ1048" s="45"/>
      <c r="GIR1048" s="45"/>
      <c r="GIS1048" s="45"/>
      <c r="GIT1048" s="45"/>
      <c r="GIU1048" s="45"/>
      <c r="GIV1048" s="45"/>
      <c r="GIW1048" s="45"/>
      <c r="GIX1048" s="45"/>
      <c r="GIY1048" s="45"/>
      <c r="GIZ1048" s="45"/>
      <c r="GJA1048" s="45"/>
      <c r="GJB1048" s="45"/>
      <c r="GJC1048" s="45"/>
      <c r="GJD1048" s="45"/>
      <c r="GJE1048" s="45"/>
      <c r="GJF1048" s="45"/>
      <c r="GJG1048" s="45"/>
      <c r="GJH1048" s="45"/>
      <c r="GJI1048" s="45"/>
      <c r="GJJ1048" s="45"/>
      <c r="GJK1048" s="45"/>
      <c r="GJL1048" s="45"/>
      <c r="GJM1048" s="45"/>
      <c r="GJN1048" s="45"/>
      <c r="GJO1048" s="45"/>
      <c r="GJP1048" s="45"/>
      <c r="GJQ1048" s="45"/>
      <c r="GJR1048" s="45"/>
      <c r="GJS1048" s="45"/>
      <c r="GJT1048" s="45"/>
      <c r="GJU1048" s="45"/>
      <c r="GJV1048" s="45"/>
      <c r="GJW1048" s="45"/>
      <c r="GJX1048" s="45"/>
      <c r="GJY1048" s="45"/>
      <c r="GJZ1048" s="45"/>
      <c r="GKA1048" s="45"/>
      <c r="GKB1048" s="45"/>
      <c r="GKC1048" s="45"/>
      <c r="GKD1048" s="45"/>
      <c r="GKE1048" s="45"/>
      <c r="GKF1048" s="45"/>
      <c r="GKG1048" s="45"/>
      <c r="GKH1048" s="45"/>
      <c r="GKI1048" s="45"/>
      <c r="GKJ1048" s="45"/>
      <c r="GKK1048" s="45"/>
      <c r="GKL1048" s="45"/>
      <c r="GKM1048" s="45"/>
      <c r="GKN1048" s="45"/>
      <c r="GKO1048" s="45"/>
      <c r="GKP1048" s="45"/>
      <c r="GKQ1048" s="45"/>
      <c r="GKR1048" s="45"/>
      <c r="GKS1048" s="45"/>
      <c r="GKT1048" s="45"/>
      <c r="GKU1048" s="45"/>
      <c r="GKV1048" s="45"/>
      <c r="GKW1048" s="45"/>
      <c r="GKX1048" s="45"/>
      <c r="GKY1048" s="45"/>
      <c r="GKZ1048" s="45"/>
      <c r="GLA1048" s="45"/>
      <c r="GLB1048" s="45"/>
      <c r="GLC1048" s="45"/>
      <c r="GLD1048" s="45"/>
      <c r="GLE1048" s="45"/>
      <c r="GLF1048" s="45"/>
      <c r="GLG1048" s="45"/>
      <c r="GLH1048" s="45"/>
      <c r="GLI1048" s="45"/>
      <c r="GLJ1048" s="45"/>
      <c r="GLK1048" s="45"/>
      <c r="GLL1048" s="45"/>
      <c r="GLM1048" s="45"/>
      <c r="GLN1048" s="45"/>
      <c r="GLO1048" s="45"/>
      <c r="GLP1048" s="45"/>
      <c r="GLQ1048" s="45"/>
      <c r="GLR1048" s="45"/>
      <c r="GLS1048" s="45"/>
      <c r="GLT1048" s="45"/>
      <c r="GLU1048" s="45"/>
      <c r="GLV1048" s="45"/>
      <c r="GLW1048" s="45"/>
      <c r="GLX1048" s="45"/>
      <c r="GLY1048" s="45"/>
      <c r="GLZ1048" s="45"/>
      <c r="GMA1048" s="45"/>
      <c r="GMB1048" s="45"/>
      <c r="GMC1048" s="45"/>
      <c r="GMD1048" s="45"/>
      <c r="GME1048" s="45"/>
      <c r="GMF1048" s="45"/>
      <c r="GMG1048" s="45"/>
      <c r="GMH1048" s="45"/>
      <c r="GMI1048" s="45"/>
      <c r="GMJ1048" s="45"/>
      <c r="GMK1048" s="45"/>
      <c r="GML1048" s="45"/>
      <c r="GMM1048" s="45"/>
      <c r="GMN1048" s="45"/>
      <c r="GMO1048" s="45"/>
      <c r="GMP1048" s="45"/>
      <c r="GMQ1048" s="45"/>
      <c r="GMR1048" s="45"/>
      <c r="GMS1048" s="45"/>
      <c r="GMT1048" s="45"/>
      <c r="GMU1048" s="45"/>
      <c r="GMV1048" s="45"/>
      <c r="GMW1048" s="45"/>
      <c r="GMX1048" s="45"/>
      <c r="GMY1048" s="45"/>
      <c r="GMZ1048" s="45"/>
      <c r="GNA1048" s="45"/>
      <c r="GNB1048" s="45"/>
      <c r="GNC1048" s="45"/>
      <c r="GND1048" s="45"/>
      <c r="GNE1048" s="45"/>
      <c r="GNF1048" s="45"/>
      <c r="GNG1048" s="45"/>
      <c r="GNH1048" s="45"/>
      <c r="GNI1048" s="45"/>
      <c r="GNJ1048" s="45"/>
      <c r="GNK1048" s="45"/>
      <c r="GNL1048" s="45"/>
      <c r="GNM1048" s="45"/>
      <c r="GNN1048" s="45"/>
      <c r="GNO1048" s="45"/>
      <c r="GNP1048" s="45"/>
      <c r="GNQ1048" s="45"/>
      <c r="GNR1048" s="45"/>
      <c r="GNS1048" s="45"/>
      <c r="GNT1048" s="45"/>
      <c r="GNU1048" s="45"/>
      <c r="GNV1048" s="45"/>
      <c r="GNW1048" s="45"/>
      <c r="GNX1048" s="45"/>
      <c r="GNY1048" s="45"/>
      <c r="GNZ1048" s="45"/>
      <c r="GOA1048" s="45"/>
      <c r="GOB1048" s="45"/>
      <c r="GOC1048" s="45"/>
      <c r="GOD1048" s="45"/>
      <c r="GOE1048" s="45"/>
      <c r="GOF1048" s="45"/>
      <c r="GOG1048" s="45"/>
      <c r="GOH1048" s="45"/>
      <c r="GOI1048" s="45"/>
      <c r="GOJ1048" s="45"/>
      <c r="GOK1048" s="45"/>
      <c r="GOL1048" s="45"/>
      <c r="GOM1048" s="45"/>
      <c r="GON1048" s="45"/>
      <c r="GOO1048" s="45"/>
      <c r="GOP1048" s="45"/>
      <c r="GOQ1048" s="45"/>
      <c r="GOR1048" s="45"/>
      <c r="GOS1048" s="45"/>
      <c r="GOT1048" s="45"/>
      <c r="GOU1048" s="45"/>
      <c r="GOV1048" s="45"/>
      <c r="GOW1048" s="45"/>
      <c r="GOX1048" s="45"/>
      <c r="GOY1048" s="45"/>
      <c r="GOZ1048" s="45"/>
      <c r="GPA1048" s="45"/>
      <c r="GPB1048" s="45"/>
      <c r="GPC1048" s="45"/>
      <c r="GPD1048" s="45"/>
      <c r="GPE1048" s="45"/>
      <c r="GPF1048" s="45"/>
      <c r="GPG1048" s="45"/>
      <c r="GPH1048" s="45"/>
      <c r="GPI1048" s="45"/>
      <c r="GPJ1048" s="45"/>
      <c r="GPK1048" s="45"/>
      <c r="GPL1048" s="45"/>
      <c r="GPM1048" s="45"/>
      <c r="GPN1048" s="45"/>
      <c r="GPO1048" s="45"/>
      <c r="GPP1048" s="45"/>
      <c r="GPQ1048" s="45"/>
      <c r="GPR1048" s="45"/>
      <c r="GPS1048" s="45"/>
      <c r="GPT1048" s="45"/>
      <c r="GPU1048" s="45"/>
      <c r="GPV1048" s="45"/>
      <c r="GPW1048" s="45"/>
      <c r="GPX1048" s="45"/>
      <c r="GPY1048" s="45"/>
      <c r="GPZ1048" s="45"/>
      <c r="GQA1048" s="45"/>
      <c r="GQB1048" s="45"/>
      <c r="GQC1048" s="45"/>
      <c r="GQD1048" s="45"/>
      <c r="GQE1048" s="45"/>
      <c r="GQF1048" s="45"/>
      <c r="GQG1048" s="45"/>
      <c r="GQH1048" s="45"/>
      <c r="GQI1048" s="45"/>
      <c r="GQJ1048" s="45"/>
      <c r="GQK1048" s="45"/>
      <c r="GQL1048" s="45"/>
      <c r="GQM1048" s="45"/>
      <c r="GQN1048" s="45"/>
      <c r="GQO1048" s="45"/>
      <c r="GQP1048" s="45"/>
      <c r="GQQ1048" s="45"/>
      <c r="GQR1048" s="45"/>
      <c r="GQS1048" s="45"/>
      <c r="GQT1048" s="45"/>
      <c r="GQU1048" s="45"/>
      <c r="GQV1048" s="45"/>
      <c r="GQW1048" s="45"/>
      <c r="GQX1048" s="45"/>
      <c r="GQY1048" s="45"/>
      <c r="GQZ1048" s="45"/>
      <c r="GRA1048" s="45"/>
      <c r="GRB1048" s="45"/>
      <c r="GRC1048" s="45"/>
      <c r="GRD1048" s="45"/>
      <c r="GRE1048" s="45"/>
      <c r="GRF1048" s="45"/>
      <c r="GRG1048" s="45"/>
      <c r="GRH1048" s="45"/>
      <c r="GRI1048" s="45"/>
      <c r="GRJ1048" s="45"/>
      <c r="GRK1048" s="45"/>
      <c r="GRL1048" s="45"/>
      <c r="GRM1048" s="45"/>
      <c r="GRN1048" s="45"/>
      <c r="GRO1048" s="45"/>
      <c r="GRP1048" s="45"/>
      <c r="GRQ1048" s="45"/>
      <c r="GRR1048" s="45"/>
      <c r="GRS1048" s="45"/>
      <c r="GRT1048" s="45"/>
      <c r="GRU1048" s="45"/>
      <c r="GRV1048" s="45"/>
      <c r="GRW1048" s="45"/>
      <c r="GRX1048" s="45"/>
      <c r="GRY1048" s="45"/>
      <c r="GRZ1048" s="45"/>
      <c r="GSA1048" s="45"/>
      <c r="GSB1048" s="45"/>
      <c r="GSC1048" s="45"/>
      <c r="GSD1048" s="45"/>
      <c r="GSE1048" s="45"/>
      <c r="GSF1048" s="45"/>
      <c r="GSG1048" s="45"/>
      <c r="GSH1048" s="45"/>
      <c r="GSI1048" s="45"/>
      <c r="GSJ1048" s="45"/>
      <c r="GSK1048" s="45"/>
      <c r="GSL1048" s="45"/>
      <c r="GSM1048" s="45"/>
      <c r="GSN1048" s="45"/>
      <c r="GSO1048" s="45"/>
      <c r="GSP1048" s="45"/>
      <c r="GSQ1048" s="45"/>
      <c r="GSR1048" s="45"/>
      <c r="GSS1048" s="45"/>
      <c r="GST1048" s="45"/>
      <c r="GSU1048" s="45"/>
      <c r="GSV1048" s="45"/>
      <c r="GSW1048" s="45"/>
      <c r="GSX1048" s="45"/>
      <c r="GSY1048" s="45"/>
      <c r="GSZ1048" s="45"/>
      <c r="GTA1048" s="45"/>
      <c r="GTB1048" s="45"/>
      <c r="GTC1048" s="45"/>
      <c r="GTD1048" s="45"/>
      <c r="GTE1048" s="45"/>
      <c r="GTF1048" s="45"/>
      <c r="GTG1048" s="45"/>
      <c r="GTH1048" s="45"/>
      <c r="GTI1048" s="45"/>
      <c r="GTJ1048" s="45"/>
      <c r="GTK1048" s="45"/>
      <c r="GTL1048" s="45"/>
      <c r="GTM1048" s="45"/>
      <c r="GTN1048" s="45"/>
      <c r="GTO1048" s="45"/>
      <c r="GTP1048" s="45"/>
      <c r="GTQ1048" s="45"/>
      <c r="GTR1048" s="45"/>
      <c r="GTS1048" s="45"/>
      <c r="GTT1048" s="45"/>
      <c r="GTU1048" s="45"/>
      <c r="GTV1048" s="45"/>
      <c r="GTW1048" s="45"/>
      <c r="GTX1048" s="45"/>
      <c r="GTY1048" s="45"/>
      <c r="GTZ1048" s="45"/>
      <c r="GUA1048" s="45"/>
      <c r="GUB1048" s="45"/>
      <c r="GUC1048" s="45"/>
      <c r="GUD1048" s="45"/>
      <c r="GUE1048" s="45"/>
      <c r="GUF1048" s="45"/>
      <c r="GUG1048" s="45"/>
      <c r="GUH1048" s="45"/>
      <c r="GUI1048" s="45"/>
      <c r="GUJ1048" s="45"/>
      <c r="GUK1048" s="45"/>
      <c r="GUL1048" s="45"/>
      <c r="GUM1048" s="45"/>
      <c r="GUN1048" s="45"/>
      <c r="GUO1048" s="45"/>
      <c r="GUP1048" s="45"/>
      <c r="GUQ1048" s="45"/>
      <c r="GUR1048" s="45"/>
      <c r="GUS1048" s="45"/>
      <c r="GUT1048" s="45"/>
      <c r="GUU1048" s="45"/>
      <c r="GUV1048" s="45"/>
      <c r="GUW1048" s="45"/>
      <c r="GUX1048" s="45"/>
      <c r="GUY1048" s="45"/>
      <c r="GUZ1048" s="45"/>
      <c r="GVA1048" s="45"/>
      <c r="GVB1048" s="45"/>
      <c r="GVC1048" s="45"/>
      <c r="GVD1048" s="45"/>
      <c r="GVE1048" s="45"/>
      <c r="GVF1048" s="45"/>
      <c r="GVG1048" s="45"/>
      <c r="GVH1048" s="45"/>
      <c r="GVI1048" s="45"/>
      <c r="GVJ1048" s="45"/>
      <c r="GVK1048" s="45"/>
      <c r="GVL1048" s="45"/>
      <c r="GVM1048" s="45"/>
      <c r="GVN1048" s="45"/>
      <c r="GVO1048" s="45"/>
      <c r="GVP1048" s="45"/>
      <c r="GVQ1048" s="45"/>
      <c r="GVR1048" s="45"/>
      <c r="GVS1048" s="45"/>
      <c r="GVT1048" s="45"/>
      <c r="GVU1048" s="45"/>
      <c r="GVV1048" s="45"/>
      <c r="GVW1048" s="45"/>
      <c r="GVX1048" s="45"/>
      <c r="GVY1048" s="45"/>
      <c r="GVZ1048" s="45"/>
      <c r="GWA1048" s="45"/>
      <c r="GWB1048" s="45"/>
      <c r="GWC1048" s="45"/>
      <c r="GWD1048" s="45"/>
      <c r="GWE1048" s="45"/>
      <c r="GWF1048" s="45"/>
      <c r="GWG1048" s="45"/>
      <c r="GWH1048" s="45"/>
      <c r="GWI1048" s="45"/>
      <c r="GWJ1048" s="45"/>
      <c r="GWK1048" s="45"/>
      <c r="GWL1048" s="45"/>
      <c r="GWM1048" s="45"/>
      <c r="GWN1048" s="45"/>
      <c r="GWO1048" s="45"/>
      <c r="GWP1048" s="45"/>
      <c r="GWQ1048" s="45"/>
      <c r="GWR1048" s="45"/>
      <c r="GWS1048" s="45"/>
      <c r="GWT1048" s="45"/>
      <c r="GWU1048" s="45"/>
      <c r="GWV1048" s="45"/>
      <c r="GWW1048" s="45"/>
      <c r="GWX1048" s="45"/>
      <c r="GWY1048" s="45"/>
      <c r="GWZ1048" s="45"/>
      <c r="GXA1048" s="45"/>
      <c r="GXB1048" s="45"/>
      <c r="GXC1048" s="45"/>
      <c r="GXD1048" s="45"/>
      <c r="GXE1048" s="45"/>
      <c r="GXF1048" s="45"/>
      <c r="GXG1048" s="45"/>
      <c r="GXH1048" s="45"/>
      <c r="GXI1048" s="45"/>
      <c r="GXJ1048" s="45"/>
      <c r="GXK1048" s="45"/>
      <c r="GXL1048" s="45"/>
      <c r="GXM1048" s="45"/>
      <c r="GXN1048" s="45"/>
      <c r="GXO1048" s="45"/>
      <c r="GXP1048" s="45"/>
      <c r="GXQ1048" s="45"/>
      <c r="GXR1048" s="45"/>
      <c r="GXS1048" s="45"/>
      <c r="GXT1048" s="45"/>
      <c r="GXU1048" s="45"/>
      <c r="GXV1048" s="45"/>
      <c r="GXW1048" s="45"/>
      <c r="GXX1048" s="45"/>
      <c r="GXY1048" s="45"/>
      <c r="GXZ1048" s="45"/>
      <c r="GYA1048" s="45"/>
      <c r="GYB1048" s="45"/>
      <c r="GYC1048" s="45"/>
      <c r="GYD1048" s="45"/>
      <c r="GYE1048" s="45"/>
      <c r="GYF1048" s="45"/>
      <c r="GYG1048" s="45"/>
      <c r="GYH1048" s="45"/>
      <c r="GYI1048" s="45"/>
      <c r="GYJ1048" s="45"/>
      <c r="GYK1048" s="45"/>
      <c r="GYL1048" s="45"/>
      <c r="GYM1048" s="45"/>
      <c r="GYN1048" s="45"/>
      <c r="GYO1048" s="45"/>
      <c r="GYP1048" s="45"/>
      <c r="GYQ1048" s="45"/>
      <c r="GYR1048" s="45"/>
      <c r="GYS1048" s="45"/>
      <c r="GYT1048" s="45"/>
      <c r="GYU1048" s="45"/>
      <c r="GYV1048" s="45"/>
      <c r="GYW1048" s="45"/>
      <c r="GYX1048" s="45"/>
      <c r="GYY1048" s="45"/>
      <c r="GYZ1048" s="45"/>
      <c r="GZA1048" s="45"/>
      <c r="GZB1048" s="45"/>
      <c r="GZC1048" s="45"/>
      <c r="GZD1048" s="45"/>
      <c r="GZE1048" s="45"/>
      <c r="GZF1048" s="45"/>
      <c r="GZG1048" s="45"/>
      <c r="GZH1048" s="45"/>
      <c r="GZI1048" s="45"/>
      <c r="GZJ1048" s="45"/>
      <c r="GZK1048" s="45"/>
      <c r="GZL1048" s="45"/>
      <c r="GZM1048" s="45"/>
      <c r="GZN1048" s="45"/>
      <c r="GZO1048" s="45"/>
      <c r="GZP1048" s="45"/>
      <c r="GZQ1048" s="45"/>
      <c r="GZR1048" s="45"/>
      <c r="GZS1048" s="45"/>
      <c r="GZT1048" s="45"/>
      <c r="GZU1048" s="45"/>
      <c r="GZV1048" s="45"/>
      <c r="GZW1048" s="45"/>
      <c r="GZX1048" s="45"/>
      <c r="GZY1048" s="45"/>
      <c r="GZZ1048" s="45"/>
      <c r="HAA1048" s="45"/>
      <c r="HAB1048" s="45"/>
      <c r="HAC1048" s="45"/>
      <c r="HAD1048" s="45"/>
      <c r="HAE1048" s="45"/>
      <c r="HAF1048" s="45"/>
      <c r="HAG1048" s="45"/>
      <c r="HAH1048" s="45"/>
      <c r="HAI1048" s="45"/>
      <c r="HAJ1048" s="45"/>
      <c r="HAK1048" s="45"/>
      <c r="HAL1048" s="45"/>
      <c r="HAM1048" s="45"/>
      <c r="HAN1048" s="45"/>
      <c r="HAO1048" s="45"/>
      <c r="HAP1048" s="45"/>
      <c r="HAQ1048" s="45"/>
      <c r="HAR1048" s="45"/>
      <c r="HAS1048" s="45"/>
      <c r="HAT1048" s="45"/>
      <c r="HAU1048" s="45"/>
      <c r="HAV1048" s="45"/>
      <c r="HAW1048" s="45"/>
      <c r="HAX1048" s="45"/>
      <c r="HAY1048" s="45"/>
      <c r="HAZ1048" s="45"/>
      <c r="HBA1048" s="45"/>
      <c r="HBB1048" s="45"/>
      <c r="HBC1048" s="45"/>
      <c r="HBD1048" s="45"/>
      <c r="HBE1048" s="45"/>
      <c r="HBF1048" s="45"/>
      <c r="HBG1048" s="45"/>
      <c r="HBH1048" s="45"/>
      <c r="HBI1048" s="45"/>
      <c r="HBJ1048" s="45"/>
      <c r="HBK1048" s="45"/>
      <c r="HBL1048" s="45"/>
      <c r="HBM1048" s="45"/>
      <c r="HBN1048" s="45"/>
      <c r="HBO1048" s="45"/>
      <c r="HBP1048" s="45"/>
      <c r="HBQ1048" s="45"/>
      <c r="HBR1048" s="45"/>
      <c r="HBS1048" s="45"/>
      <c r="HBT1048" s="45"/>
      <c r="HBU1048" s="45"/>
      <c r="HBV1048" s="45"/>
      <c r="HBW1048" s="45"/>
      <c r="HBX1048" s="45"/>
      <c r="HBY1048" s="45"/>
      <c r="HBZ1048" s="45"/>
      <c r="HCA1048" s="45"/>
      <c r="HCB1048" s="45"/>
      <c r="HCC1048" s="45"/>
      <c r="HCD1048" s="45"/>
      <c r="HCE1048" s="45"/>
      <c r="HCF1048" s="45"/>
      <c r="HCG1048" s="45"/>
      <c r="HCH1048" s="45"/>
      <c r="HCI1048" s="45"/>
      <c r="HCJ1048" s="45"/>
      <c r="HCK1048" s="45"/>
      <c r="HCL1048" s="45"/>
      <c r="HCM1048" s="45"/>
      <c r="HCN1048" s="45"/>
      <c r="HCO1048" s="45"/>
      <c r="HCP1048" s="45"/>
      <c r="HCQ1048" s="45"/>
      <c r="HCR1048" s="45"/>
      <c r="HCS1048" s="45"/>
      <c r="HCT1048" s="45"/>
      <c r="HCU1048" s="45"/>
      <c r="HCV1048" s="45"/>
      <c r="HCW1048" s="45"/>
      <c r="HCX1048" s="45"/>
      <c r="HCY1048" s="45"/>
      <c r="HCZ1048" s="45"/>
      <c r="HDA1048" s="45"/>
      <c r="HDB1048" s="45"/>
      <c r="HDC1048" s="45"/>
      <c r="HDD1048" s="45"/>
      <c r="HDE1048" s="45"/>
      <c r="HDF1048" s="45"/>
      <c r="HDG1048" s="45"/>
      <c r="HDH1048" s="45"/>
      <c r="HDI1048" s="45"/>
      <c r="HDJ1048" s="45"/>
      <c r="HDK1048" s="45"/>
      <c r="HDL1048" s="45"/>
      <c r="HDM1048" s="45"/>
      <c r="HDN1048" s="45"/>
      <c r="HDO1048" s="45"/>
      <c r="HDP1048" s="45"/>
      <c r="HDQ1048" s="45"/>
      <c r="HDR1048" s="45"/>
      <c r="HDS1048" s="45"/>
      <c r="HDT1048" s="45"/>
      <c r="HDU1048" s="45"/>
      <c r="HDV1048" s="45"/>
      <c r="HDW1048" s="45"/>
      <c r="HDX1048" s="45"/>
      <c r="HDY1048" s="45"/>
      <c r="HDZ1048" s="45"/>
      <c r="HEA1048" s="45"/>
      <c r="HEB1048" s="45"/>
      <c r="HEC1048" s="45"/>
      <c r="HED1048" s="45"/>
      <c r="HEE1048" s="45"/>
      <c r="HEF1048" s="45"/>
      <c r="HEG1048" s="45"/>
      <c r="HEH1048" s="45"/>
      <c r="HEI1048" s="45"/>
      <c r="HEJ1048" s="45"/>
      <c r="HEK1048" s="45"/>
      <c r="HEL1048" s="45"/>
      <c r="HEM1048" s="45"/>
      <c r="HEN1048" s="45"/>
      <c r="HEO1048" s="45"/>
      <c r="HEP1048" s="45"/>
      <c r="HEQ1048" s="45"/>
      <c r="HER1048" s="45"/>
      <c r="HES1048" s="45"/>
      <c r="HET1048" s="45"/>
      <c r="HEU1048" s="45"/>
      <c r="HEV1048" s="45"/>
      <c r="HEW1048" s="45"/>
      <c r="HEX1048" s="45"/>
      <c r="HEY1048" s="45"/>
      <c r="HEZ1048" s="45"/>
      <c r="HFA1048" s="45"/>
      <c r="HFB1048" s="45"/>
      <c r="HFC1048" s="45"/>
      <c r="HFD1048" s="45"/>
      <c r="HFE1048" s="45"/>
      <c r="HFF1048" s="45"/>
      <c r="HFG1048" s="45"/>
      <c r="HFH1048" s="45"/>
      <c r="HFI1048" s="45"/>
      <c r="HFJ1048" s="45"/>
      <c r="HFK1048" s="45"/>
      <c r="HFL1048" s="45"/>
      <c r="HFM1048" s="45"/>
      <c r="HFN1048" s="45"/>
      <c r="HFO1048" s="45"/>
      <c r="HFP1048" s="45"/>
      <c r="HFQ1048" s="45"/>
      <c r="HFR1048" s="45"/>
      <c r="HFS1048" s="45"/>
      <c r="HFT1048" s="45"/>
      <c r="HFU1048" s="45"/>
      <c r="HFV1048" s="45"/>
      <c r="HFW1048" s="45"/>
      <c r="HFX1048" s="45"/>
      <c r="HFY1048" s="45"/>
      <c r="HFZ1048" s="45"/>
      <c r="HGA1048" s="45"/>
      <c r="HGB1048" s="45"/>
      <c r="HGC1048" s="45"/>
      <c r="HGD1048" s="45"/>
      <c r="HGE1048" s="45"/>
      <c r="HGF1048" s="45"/>
      <c r="HGG1048" s="45"/>
      <c r="HGH1048" s="45"/>
      <c r="HGI1048" s="45"/>
      <c r="HGJ1048" s="45"/>
      <c r="HGK1048" s="45"/>
      <c r="HGL1048" s="45"/>
      <c r="HGM1048" s="45"/>
      <c r="HGN1048" s="45"/>
      <c r="HGO1048" s="45"/>
      <c r="HGP1048" s="45"/>
      <c r="HGQ1048" s="45"/>
      <c r="HGR1048" s="45"/>
      <c r="HGS1048" s="45"/>
      <c r="HGT1048" s="45"/>
      <c r="HGU1048" s="45"/>
      <c r="HGV1048" s="45"/>
      <c r="HGW1048" s="45"/>
      <c r="HGX1048" s="45"/>
      <c r="HGY1048" s="45"/>
      <c r="HGZ1048" s="45"/>
      <c r="HHA1048" s="45"/>
      <c r="HHB1048" s="45"/>
      <c r="HHC1048" s="45"/>
      <c r="HHD1048" s="45"/>
      <c r="HHE1048" s="45"/>
      <c r="HHF1048" s="45"/>
      <c r="HHG1048" s="45"/>
      <c r="HHH1048" s="45"/>
      <c r="HHI1048" s="45"/>
      <c r="HHJ1048" s="45"/>
      <c r="HHK1048" s="45"/>
      <c r="HHL1048" s="45"/>
      <c r="HHM1048" s="45"/>
      <c r="HHN1048" s="45"/>
      <c r="HHO1048" s="45"/>
      <c r="HHP1048" s="45"/>
      <c r="HHQ1048" s="45"/>
      <c r="HHR1048" s="45"/>
      <c r="HHS1048" s="45"/>
      <c r="HHT1048" s="45"/>
      <c r="HHU1048" s="45"/>
      <c r="HHV1048" s="45"/>
      <c r="HHW1048" s="45"/>
      <c r="HHX1048" s="45"/>
      <c r="HHY1048" s="45"/>
      <c r="HHZ1048" s="45"/>
      <c r="HIA1048" s="45"/>
      <c r="HIB1048" s="45"/>
      <c r="HIC1048" s="45"/>
      <c r="HID1048" s="45"/>
      <c r="HIE1048" s="45"/>
      <c r="HIF1048" s="45"/>
      <c r="HIG1048" s="45"/>
      <c r="HIH1048" s="45"/>
      <c r="HII1048" s="45"/>
      <c r="HIJ1048" s="45"/>
      <c r="HIK1048" s="45"/>
      <c r="HIL1048" s="45"/>
      <c r="HIM1048" s="45"/>
      <c r="HIN1048" s="45"/>
      <c r="HIO1048" s="45"/>
      <c r="HIP1048" s="45"/>
      <c r="HIQ1048" s="45"/>
      <c r="HIR1048" s="45"/>
      <c r="HIS1048" s="45"/>
      <c r="HIT1048" s="45"/>
      <c r="HIU1048" s="45"/>
      <c r="HIV1048" s="45"/>
      <c r="HIW1048" s="45"/>
      <c r="HIX1048" s="45"/>
      <c r="HIY1048" s="45"/>
      <c r="HIZ1048" s="45"/>
      <c r="HJA1048" s="45"/>
      <c r="HJB1048" s="45"/>
      <c r="HJC1048" s="45"/>
      <c r="HJD1048" s="45"/>
      <c r="HJE1048" s="45"/>
      <c r="HJF1048" s="45"/>
      <c r="HJG1048" s="45"/>
      <c r="HJH1048" s="45"/>
      <c r="HJI1048" s="45"/>
      <c r="HJJ1048" s="45"/>
      <c r="HJK1048" s="45"/>
      <c r="HJL1048" s="45"/>
      <c r="HJM1048" s="45"/>
      <c r="HJN1048" s="45"/>
      <c r="HJO1048" s="45"/>
      <c r="HJP1048" s="45"/>
      <c r="HJQ1048" s="45"/>
      <c r="HJR1048" s="45"/>
      <c r="HJS1048" s="45"/>
      <c r="HJT1048" s="45"/>
      <c r="HJU1048" s="45"/>
      <c r="HJV1048" s="45"/>
      <c r="HJW1048" s="45"/>
      <c r="HJX1048" s="45"/>
      <c r="HJY1048" s="45"/>
      <c r="HJZ1048" s="45"/>
      <c r="HKA1048" s="45"/>
      <c r="HKB1048" s="45"/>
      <c r="HKC1048" s="45"/>
      <c r="HKD1048" s="45"/>
      <c r="HKE1048" s="45"/>
      <c r="HKF1048" s="45"/>
      <c r="HKG1048" s="45"/>
      <c r="HKH1048" s="45"/>
      <c r="HKI1048" s="45"/>
      <c r="HKJ1048" s="45"/>
      <c r="HKK1048" s="45"/>
      <c r="HKL1048" s="45"/>
      <c r="HKM1048" s="45"/>
      <c r="HKN1048" s="45"/>
      <c r="HKO1048" s="45"/>
      <c r="HKP1048" s="45"/>
      <c r="HKQ1048" s="45"/>
      <c r="HKR1048" s="45"/>
      <c r="HKS1048" s="45"/>
      <c r="HKT1048" s="45"/>
      <c r="HKU1048" s="45"/>
      <c r="HKV1048" s="45"/>
      <c r="HKW1048" s="45"/>
      <c r="HKX1048" s="45"/>
      <c r="HKY1048" s="45"/>
      <c r="HKZ1048" s="45"/>
      <c r="HLA1048" s="45"/>
      <c r="HLB1048" s="45"/>
      <c r="HLC1048" s="45"/>
      <c r="HLD1048" s="45"/>
      <c r="HLE1048" s="45"/>
      <c r="HLF1048" s="45"/>
      <c r="HLG1048" s="45"/>
      <c r="HLH1048" s="45"/>
      <c r="HLI1048" s="45"/>
      <c r="HLJ1048" s="45"/>
      <c r="HLK1048" s="45"/>
      <c r="HLL1048" s="45"/>
      <c r="HLM1048" s="45"/>
      <c r="HLN1048" s="45"/>
      <c r="HLO1048" s="45"/>
      <c r="HLP1048" s="45"/>
      <c r="HLQ1048" s="45"/>
      <c r="HLR1048" s="45"/>
      <c r="HLS1048" s="45"/>
      <c r="HLT1048" s="45"/>
      <c r="HLU1048" s="45"/>
      <c r="HLV1048" s="45"/>
      <c r="HLW1048" s="45"/>
      <c r="HLX1048" s="45"/>
      <c r="HLY1048" s="45"/>
      <c r="HLZ1048" s="45"/>
      <c r="HMA1048" s="45"/>
      <c r="HMB1048" s="45"/>
      <c r="HMC1048" s="45"/>
      <c r="HMD1048" s="45"/>
      <c r="HME1048" s="45"/>
      <c r="HMF1048" s="45"/>
      <c r="HMG1048" s="45"/>
      <c r="HMH1048" s="45"/>
      <c r="HMI1048" s="45"/>
      <c r="HMJ1048" s="45"/>
      <c r="HMK1048" s="45"/>
      <c r="HML1048" s="45"/>
      <c r="HMM1048" s="45"/>
      <c r="HMN1048" s="45"/>
      <c r="HMO1048" s="45"/>
      <c r="HMP1048" s="45"/>
      <c r="HMQ1048" s="45"/>
      <c r="HMR1048" s="45"/>
      <c r="HMS1048" s="45"/>
      <c r="HMT1048" s="45"/>
      <c r="HMU1048" s="45"/>
      <c r="HMV1048" s="45"/>
      <c r="HMW1048" s="45"/>
      <c r="HMX1048" s="45"/>
      <c r="HMY1048" s="45"/>
      <c r="HMZ1048" s="45"/>
      <c r="HNA1048" s="45"/>
      <c r="HNB1048" s="45"/>
      <c r="HNC1048" s="45"/>
      <c r="HND1048" s="45"/>
      <c r="HNE1048" s="45"/>
      <c r="HNF1048" s="45"/>
      <c r="HNG1048" s="45"/>
      <c r="HNH1048" s="45"/>
      <c r="HNI1048" s="45"/>
      <c r="HNJ1048" s="45"/>
      <c r="HNK1048" s="45"/>
      <c r="HNL1048" s="45"/>
      <c r="HNM1048" s="45"/>
      <c r="HNN1048" s="45"/>
      <c r="HNO1048" s="45"/>
      <c r="HNP1048" s="45"/>
      <c r="HNQ1048" s="45"/>
      <c r="HNR1048" s="45"/>
      <c r="HNS1048" s="45"/>
      <c r="HNT1048" s="45"/>
      <c r="HNU1048" s="45"/>
      <c r="HNV1048" s="45"/>
      <c r="HNW1048" s="45"/>
      <c r="HNX1048" s="45"/>
      <c r="HNY1048" s="45"/>
      <c r="HNZ1048" s="45"/>
      <c r="HOA1048" s="45"/>
      <c r="HOB1048" s="45"/>
      <c r="HOC1048" s="45"/>
      <c r="HOD1048" s="45"/>
      <c r="HOE1048" s="45"/>
      <c r="HOF1048" s="45"/>
      <c r="HOG1048" s="45"/>
      <c r="HOH1048" s="45"/>
      <c r="HOI1048" s="45"/>
      <c r="HOJ1048" s="45"/>
      <c r="HOK1048" s="45"/>
      <c r="HOL1048" s="45"/>
      <c r="HOM1048" s="45"/>
      <c r="HON1048" s="45"/>
      <c r="HOO1048" s="45"/>
      <c r="HOP1048" s="45"/>
      <c r="HOQ1048" s="45"/>
      <c r="HOR1048" s="45"/>
      <c r="HOS1048" s="45"/>
      <c r="HOT1048" s="45"/>
      <c r="HOU1048" s="45"/>
      <c r="HOV1048" s="45"/>
      <c r="HOW1048" s="45"/>
      <c r="HOX1048" s="45"/>
      <c r="HOY1048" s="45"/>
      <c r="HOZ1048" s="45"/>
      <c r="HPA1048" s="45"/>
      <c r="HPB1048" s="45"/>
      <c r="HPC1048" s="45"/>
      <c r="HPD1048" s="45"/>
      <c r="HPE1048" s="45"/>
      <c r="HPF1048" s="45"/>
      <c r="HPG1048" s="45"/>
      <c r="HPH1048" s="45"/>
      <c r="HPI1048" s="45"/>
      <c r="HPJ1048" s="45"/>
      <c r="HPK1048" s="45"/>
      <c r="HPL1048" s="45"/>
      <c r="HPM1048" s="45"/>
      <c r="HPN1048" s="45"/>
      <c r="HPO1048" s="45"/>
      <c r="HPP1048" s="45"/>
      <c r="HPQ1048" s="45"/>
      <c r="HPR1048" s="45"/>
      <c r="HPS1048" s="45"/>
      <c r="HPT1048" s="45"/>
      <c r="HPU1048" s="45"/>
      <c r="HPV1048" s="45"/>
      <c r="HPW1048" s="45"/>
      <c r="HPX1048" s="45"/>
      <c r="HPY1048" s="45"/>
      <c r="HPZ1048" s="45"/>
      <c r="HQA1048" s="45"/>
      <c r="HQB1048" s="45"/>
      <c r="HQC1048" s="45"/>
      <c r="HQD1048" s="45"/>
      <c r="HQE1048" s="45"/>
      <c r="HQF1048" s="45"/>
      <c r="HQG1048" s="45"/>
      <c r="HQH1048" s="45"/>
      <c r="HQI1048" s="45"/>
      <c r="HQJ1048" s="45"/>
      <c r="HQK1048" s="45"/>
      <c r="HQL1048" s="45"/>
      <c r="HQM1048" s="45"/>
      <c r="HQN1048" s="45"/>
      <c r="HQO1048" s="45"/>
      <c r="HQP1048" s="45"/>
      <c r="HQQ1048" s="45"/>
      <c r="HQR1048" s="45"/>
      <c r="HQS1048" s="45"/>
      <c r="HQT1048" s="45"/>
      <c r="HQU1048" s="45"/>
      <c r="HQV1048" s="45"/>
      <c r="HQW1048" s="45"/>
      <c r="HQX1048" s="45"/>
      <c r="HQY1048" s="45"/>
      <c r="HQZ1048" s="45"/>
      <c r="HRA1048" s="45"/>
      <c r="HRB1048" s="45"/>
      <c r="HRC1048" s="45"/>
      <c r="HRD1048" s="45"/>
      <c r="HRE1048" s="45"/>
      <c r="HRF1048" s="45"/>
      <c r="HRG1048" s="45"/>
      <c r="HRH1048" s="45"/>
      <c r="HRI1048" s="45"/>
      <c r="HRJ1048" s="45"/>
      <c r="HRK1048" s="45"/>
      <c r="HRL1048" s="45"/>
      <c r="HRM1048" s="45"/>
      <c r="HRN1048" s="45"/>
      <c r="HRO1048" s="45"/>
      <c r="HRP1048" s="45"/>
      <c r="HRQ1048" s="45"/>
      <c r="HRR1048" s="45"/>
      <c r="HRS1048" s="45"/>
      <c r="HRT1048" s="45"/>
      <c r="HRU1048" s="45"/>
      <c r="HRV1048" s="45"/>
      <c r="HRW1048" s="45"/>
      <c r="HRX1048" s="45"/>
      <c r="HRY1048" s="45"/>
      <c r="HRZ1048" s="45"/>
      <c r="HSA1048" s="45"/>
      <c r="HSB1048" s="45"/>
      <c r="HSC1048" s="45"/>
      <c r="HSD1048" s="45"/>
      <c r="HSE1048" s="45"/>
      <c r="HSF1048" s="45"/>
      <c r="HSG1048" s="45"/>
      <c r="HSH1048" s="45"/>
      <c r="HSI1048" s="45"/>
      <c r="HSJ1048" s="45"/>
      <c r="HSK1048" s="45"/>
      <c r="HSL1048" s="45"/>
      <c r="HSM1048" s="45"/>
      <c r="HSN1048" s="45"/>
      <c r="HSO1048" s="45"/>
      <c r="HSP1048" s="45"/>
      <c r="HSQ1048" s="45"/>
      <c r="HSR1048" s="45"/>
      <c r="HSS1048" s="45"/>
      <c r="HST1048" s="45"/>
      <c r="HSU1048" s="45"/>
      <c r="HSV1048" s="45"/>
      <c r="HSW1048" s="45"/>
      <c r="HSX1048" s="45"/>
      <c r="HSY1048" s="45"/>
      <c r="HSZ1048" s="45"/>
      <c r="HTA1048" s="45"/>
      <c r="HTB1048" s="45"/>
      <c r="HTC1048" s="45"/>
      <c r="HTD1048" s="45"/>
      <c r="HTE1048" s="45"/>
      <c r="HTF1048" s="45"/>
      <c r="HTG1048" s="45"/>
      <c r="HTH1048" s="45"/>
      <c r="HTI1048" s="45"/>
      <c r="HTJ1048" s="45"/>
      <c r="HTK1048" s="45"/>
      <c r="HTL1048" s="45"/>
      <c r="HTM1048" s="45"/>
      <c r="HTN1048" s="45"/>
      <c r="HTO1048" s="45"/>
      <c r="HTP1048" s="45"/>
      <c r="HTQ1048" s="45"/>
      <c r="HTR1048" s="45"/>
      <c r="HTS1048" s="45"/>
      <c r="HTT1048" s="45"/>
      <c r="HTU1048" s="45"/>
      <c r="HTV1048" s="45"/>
      <c r="HTW1048" s="45"/>
      <c r="HTX1048" s="45"/>
      <c r="HTY1048" s="45"/>
      <c r="HTZ1048" s="45"/>
      <c r="HUA1048" s="45"/>
      <c r="HUB1048" s="45"/>
      <c r="HUC1048" s="45"/>
      <c r="HUD1048" s="45"/>
      <c r="HUE1048" s="45"/>
      <c r="HUF1048" s="45"/>
      <c r="HUG1048" s="45"/>
      <c r="HUH1048" s="45"/>
      <c r="HUI1048" s="45"/>
      <c r="HUJ1048" s="45"/>
      <c r="HUK1048" s="45"/>
      <c r="HUL1048" s="45"/>
      <c r="HUM1048" s="45"/>
      <c r="HUN1048" s="45"/>
      <c r="HUO1048" s="45"/>
      <c r="HUP1048" s="45"/>
      <c r="HUQ1048" s="45"/>
      <c r="HUR1048" s="45"/>
      <c r="HUS1048" s="45"/>
      <c r="HUT1048" s="45"/>
      <c r="HUU1048" s="45"/>
      <c r="HUV1048" s="45"/>
      <c r="HUW1048" s="45"/>
      <c r="HUX1048" s="45"/>
      <c r="HUY1048" s="45"/>
      <c r="HUZ1048" s="45"/>
      <c r="HVA1048" s="45"/>
      <c r="HVB1048" s="45"/>
      <c r="HVC1048" s="45"/>
      <c r="HVD1048" s="45"/>
      <c r="HVE1048" s="45"/>
      <c r="HVF1048" s="45"/>
      <c r="HVG1048" s="45"/>
      <c r="HVH1048" s="45"/>
      <c r="HVI1048" s="45"/>
      <c r="HVJ1048" s="45"/>
      <c r="HVK1048" s="45"/>
      <c r="HVL1048" s="45"/>
      <c r="HVM1048" s="45"/>
      <c r="HVN1048" s="45"/>
      <c r="HVO1048" s="45"/>
      <c r="HVP1048" s="45"/>
      <c r="HVQ1048" s="45"/>
      <c r="HVR1048" s="45"/>
      <c r="HVS1048" s="45"/>
      <c r="HVT1048" s="45"/>
      <c r="HVU1048" s="45"/>
      <c r="HVV1048" s="45"/>
      <c r="HVW1048" s="45"/>
      <c r="HVX1048" s="45"/>
      <c r="HVY1048" s="45"/>
      <c r="HVZ1048" s="45"/>
      <c r="HWA1048" s="45"/>
      <c r="HWB1048" s="45"/>
      <c r="HWC1048" s="45"/>
      <c r="HWD1048" s="45"/>
      <c r="HWE1048" s="45"/>
      <c r="HWF1048" s="45"/>
      <c r="HWG1048" s="45"/>
      <c r="HWH1048" s="45"/>
      <c r="HWI1048" s="45"/>
      <c r="HWJ1048" s="45"/>
      <c r="HWK1048" s="45"/>
      <c r="HWL1048" s="45"/>
      <c r="HWM1048" s="45"/>
      <c r="HWN1048" s="45"/>
      <c r="HWO1048" s="45"/>
      <c r="HWP1048" s="45"/>
      <c r="HWQ1048" s="45"/>
      <c r="HWR1048" s="45"/>
      <c r="HWS1048" s="45"/>
      <c r="HWT1048" s="45"/>
      <c r="HWU1048" s="45"/>
      <c r="HWV1048" s="45"/>
      <c r="HWW1048" s="45"/>
      <c r="HWX1048" s="45"/>
      <c r="HWY1048" s="45"/>
      <c r="HWZ1048" s="45"/>
      <c r="HXA1048" s="45"/>
      <c r="HXB1048" s="45"/>
      <c r="HXC1048" s="45"/>
      <c r="HXD1048" s="45"/>
      <c r="HXE1048" s="45"/>
      <c r="HXF1048" s="45"/>
      <c r="HXG1048" s="45"/>
      <c r="HXH1048" s="45"/>
      <c r="HXI1048" s="45"/>
      <c r="HXJ1048" s="45"/>
      <c r="HXK1048" s="45"/>
      <c r="HXL1048" s="45"/>
      <c r="HXM1048" s="45"/>
      <c r="HXN1048" s="45"/>
      <c r="HXO1048" s="45"/>
      <c r="HXP1048" s="45"/>
      <c r="HXQ1048" s="45"/>
      <c r="HXR1048" s="45"/>
      <c r="HXS1048" s="45"/>
      <c r="HXT1048" s="45"/>
      <c r="HXU1048" s="45"/>
      <c r="HXV1048" s="45"/>
      <c r="HXW1048" s="45"/>
      <c r="HXX1048" s="45"/>
      <c r="HXY1048" s="45"/>
      <c r="HXZ1048" s="45"/>
      <c r="HYA1048" s="45"/>
      <c r="HYB1048" s="45"/>
      <c r="HYC1048" s="45"/>
      <c r="HYD1048" s="45"/>
      <c r="HYE1048" s="45"/>
      <c r="HYF1048" s="45"/>
      <c r="HYG1048" s="45"/>
      <c r="HYH1048" s="45"/>
      <c r="HYI1048" s="45"/>
      <c r="HYJ1048" s="45"/>
      <c r="HYK1048" s="45"/>
      <c r="HYL1048" s="45"/>
      <c r="HYM1048" s="45"/>
      <c r="HYN1048" s="45"/>
      <c r="HYO1048" s="45"/>
      <c r="HYP1048" s="45"/>
      <c r="HYQ1048" s="45"/>
      <c r="HYR1048" s="45"/>
      <c r="HYS1048" s="45"/>
      <c r="HYT1048" s="45"/>
      <c r="HYU1048" s="45"/>
      <c r="HYV1048" s="45"/>
      <c r="HYW1048" s="45"/>
      <c r="HYX1048" s="45"/>
      <c r="HYY1048" s="45"/>
      <c r="HYZ1048" s="45"/>
      <c r="HZA1048" s="45"/>
      <c r="HZB1048" s="45"/>
      <c r="HZC1048" s="45"/>
      <c r="HZD1048" s="45"/>
      <c r="HZE1048" s="45"/>
      <c r="HZF1048" s="45"/>
      <c r="HZG1048" s="45"/>
      <c r="HZH1048" s="45"/>
      <c r="HZI1048" s="45"/>
      <c r="HZJ1048" s="45"/>
      <c r="HZK1048" s="45"/>
      <c r="HZL1048" s="45"/>
      <c r="HZM1048" s="45"/>
      <c r="HZN1048" s="45"/>
      <c r="HZO1048" s="45"/>
      <c r="HZP1048" s="45"/>
      <c r="HZQ1048" s="45"/>
      <c r="HZR1048" s="45"/>
      <c r="HZS1048" s="45"/>
      <c r="HZT1048" s="45"/>
      <c r="HZU1048" s="45"/>
      <c r="HZV1048" s="45"/>
      <c r="HZW1048" s="45"/>
      <c r="HZX1048" s="45"/>
      <c r="HZY1048" s="45"/>
      <c r="HZZ1048" s="45"/>
      <c r="IAA1048" s="45"/>
      <c r="IAB1048" s="45"/>
      <c r="IAC1048" s="45"/>
      <c r="IAD1048" s="45"/>
      <c r="IAE1048" s="45"/>
      <c r="IAF1048" s="45"/>
      <c r="IAG1048" s="45"/>
      <c r="IAH1048" s="45"/>
      <c r="IAI1048" s="45"/>
      <c r="IAJ1048" s="45"/>
      <c r="IAK1048" s="45"/>
      <c r="IAL1048" s="45"/>
      <c r="IAM1048" s="45"/>
      <c r="IAN1048" s="45"/>
      <c r="IAO1048" s="45"/>
      <c r="IAP1048" s="45"/>
      <c r="IAQ1048" s="45"/>
      <c r="IAR1048" s="45"/>
      <c r="IAS1048" s="45"/>
      <c r="IAT1048" s="45"/>
      <c r="IAU1048" s="45"/>
      <c r="IAV1048" s="45"/>
      <c r="IAW1048" s="45"/>
      <c r="IAX1048" s="45"/>
      <c r="IAY1048" s="45"/>
      <c r="IAZ1048" s="45"/>
      <c r="IBA1048" s="45"/>
      <c r="IBB1048" s="45"/>
      <c r="IBC1048" s="45"/>
      <c r="IBD1048" s="45"/>
      <c r="IBE1048" s="45"/>
      <c r="IBF1048" s="45"/>
      <c r="IBG1048" s="45"/>
      <c r="IBH1048" s="45"/>
      <c r="IBI1048" s="45"/>
      <c r="IBJ1048" s="45"/>
      <c r="IBK1048" s="45"/>
      <c r="IBL1048" s="45"/>
      <c r="IBM1048" s="45"/>
      <c r="IBN1048" s="45"/>
      <c r="IBO1048" s="45"/>
      <c r="IBP1048" s="45"/>
      <c r="IBQ1048" s="45"/>
      <c r="IBR1048" s="45"/>
      <c r="IBS1048" s="45"/>
      <c r="IBT1048" s="45"/>
      <c r="IBU1048" s="45"/>
      <c r="IBV1048" s="45"/>
      <c r="IBW1048" s="45"/>
      <c r="IBX1048" s="45"/>
      <c r="IBY1048" s="45"/>
      <c r="IBZ1048" s="45"/>
      <c r="ICA1048" s="45"/>
      <c r="ICB1048" s="45"/>
      <c r="ICC1048" s="45"/>
      <c r="ICD1048" s="45"/>
      <c r="ICE1048" s="45"/>
      <c r="ICF1048" s="45"/>
      <c r="ICG1048" s="45"/>
      <c r="ICH1048" s="45"/>
      <c r="ICI1048" s="45"/>
      <c r="ICJ1048" s="45"/>
      <c r="ICK1048" s="45"/>
      <c r="ICL1048" s="45"/>
      <c r="ICM1048" s="45"/>
      <c r="ICN1048" s="45"/>
      <c r="ICO1048" s="45"/>
      <c r="ICP1048" s="45"/>
      <c r="ICQ1048" s="45"/>
      <c r="ICR1048" s="45"/>
      <c r="ICS1048" s="45"/>
      <c r="ICT1048" s="45"/>
      <c r="ICU1048" s="45"/>
      <c r="ICV1048" s="45"/>
      <c r="ICW1048" s="45"/>
      <c r="ICX1048" s="45"/>
      <c r="ICY1048" s="45"/>
      <c r="ICZ1048" s="45"/>
      <c r="IDA1048" s="45"/>
      <c r="IDB1048" s="45"/>
      <c r="IDC1048" s="45"/>
      <c r="IDD1048" s="45"/>
      <c r="IDE1048" s="45"/>
      <c r="IDF1048" s="45"/>
      <c r="IDG1048" s="45"/>
      <c r="IDH1048" s="45"/>
      <c r="IDI1048" s="45"/>
      <c r="IDJ1048" s="45"/>
      <c r="IDK1048" s="45"/>
      <c r="IDL1048" s="45"/>
      <c r="IDM1048" s="45"/>
      <c r="IDN1048" s="45"/>
      <c r="IDO1048" s="45"/>
      <c r="IDP1048" s="45"/>
      <c r="IDQ1048" s="45"/>
      <c r="IDR1048" s="45"/>
      <c r="IDS1048" s="45"/>
      <c r="IDT1048" s="45"/>
      <c r="IDU1048" s="45"/>
      <c r="IDV1048" s="45"/>
      <c r="IDW1048" s="45"/>
      <c r="IDX1048" s="45"/>
      <c r="IDY1048" s="45"/>
      <c r="IDZ1048" s="45"/>
      <c r="IEA1048" s="45"/>
      <c r="IEB1048" s="45"/>
      <c r="IEC1048" s="45"/>
      <c r="IED1048" s="45"/>
      <c r="IEE1048" s="45"/>
      <c r="IEF1048" s="45"/>
      <c r="IEG1048" s="45"/>
      <c r="IEH1048" s="45"/>
      <c r="IEI1048" s="45"/>
      <c r="IEJ1048" s="45"/>
      <c r="IEK1048" s="45"/>
      <c r="IEL1048" s="45"/>
      <c r="IEM1048" s="45"/>
      <c r="IEN1048" s="45"/>
      <c r="IEO1048" s="45"/>
      <c r="IEP1048" s="45"/>
      <c r="IEQ1048" s="45"/>
      <c r="IER1048" s="45"/>
      <c r="IES1048" s="45"/>
      <c r="IET1048" s="45"/>
      <c r="IEU1048" s="45"/>
      <c r="IEV1048" s="45"/>
      <c r="IEW1048" s="45"/>
      <c r="IEX1048" s="45"/>
      <c r="IEY1048" s="45"/>
      <c r="IEZ1048" s="45"/>
      <c r="IFA1048" s="45"/>
      <c r="IFB1048" s="45"/>
      <c r="IFC1048" s="45"/>
      <c r="IFD1048" s="45"/>
      <c r="IFE1048" s="45"/>
      <c r="IFF1048" s="45"/>
      <c r="IFG1048" s="45"/>
      <c r="IFH1048" s="45"/>
      <c r="IFI1048" s="45"/>
      <c r="IFJ1048" s="45"/>
      <c r="IFK1048" s="45"/>
      <c r="IFL1048" s="45"/>
      <c r="IFM1048" s="45"/>
      <c r="IFN1048" s="45"/>
      <c r="IFO1048" s="45"/>
      <c r="IFP1048" s="45"/>
      <c r="IFQ1048" s="45"/>
      <c r="IFR1048" s="45"/>
      <c r="IFS1048" s="45"/>
      <c r="IFT1048" s="45"/>
      <c r="IFU1048" s="45"/>
      <c r="IFV1048" s="45"/>
      <c r="IFW1048" s="45"/>
      <c r="IFX1048" s="45"/>
      <c r="IFY1048" s="45"/>
      <c r="IFZ1048" s="45"/>
      <c r="IGA1048" s="45"/>
      <c r="IGB1048" s="45"/>
      <c r="IGC1048" s="45"/>
      <c r="IGD1048" s="45"/>
      <c r="IGE1048" s="45"/>
      <c r="IGF1048" s="45"/>
      <c r="IGG1048" s="45"/>
      <c r="IGH1048" s="45"/>
      <c r="IGI1048" s="45"/>
      <c r="IGJ1048" s="45"/>
      <c r="IGK1048" s="45"/>
      <c r="IGL1048" s="45"/>
      <c r="IGM1048" s="45"/>
      <c r="IGN1048" s="45"/>
      <c r="IGO1048" s="45"/>
      <c r="IGP1048" s="45"/>
      <c r="IGQ1048" s="45"/>
      <c r="IGR1048" s="45"/>
      <c r="IGS1048" s="45"/>
      <c r="IGT1048" s="45"/>
      <c r="IGU1048" s="45"/>
      <c r="IGV1048" s="45"/>
      <c r="IGW1048" s="45"/>
      <c r="IGX1048" s="45"/>
      <c r="IGY1048" s="45"/>
      <c r="IGZ1048" s="45"/>
      <c r="IHA1048" s="45"/>
      <c r="IHB1048" s="45"/>
      <c r="IHC1048" s="45"/>
      <c r="IHD1048" s="45"/>
      <c r="IHE1048" s="45"/>
      <c r="IHF1048" s="45"/>
      <c r="IHG1048" s="45"/>
      <c r="IHH1048" s="45"/>
      <c r="IHI1048" s="45"/>
      <c r="IHJ1048" s="45"/>
      <c r="IHK1048" s="45"/>
      <c r="IHL1048" s="45"/>
      <c r="IHM1048" s="45"/>
      <c r="IHN1048" s="45"/>
      <c r="IHO1048" s="45"/>
      <c r="IHP1048" s="45"/>
      <c r="IHQ1048" s="45"/>
      <c r="IHR1048" s="45"/>
      <c r="IHS1048" s="45"/>
      <c r="IHT1048" s="45"/>
      <c r="IHU1048" s="45"/>
      <c r="IHV1048" s="45"/>
      <c r="IHW1048" s="45"/>
      <c r="IHX1048" s="45"/>
      <c r="IHY1048" s="45"/>
      <c r="IHZ1048" s="45"/>
      <c r="IIA1048" s="45"/>
      <c r="IIB1048" s="45"/>
      <c r="IIC1048" s="45"/>
      <c r="IID1048" s="45"/>
      <c r="IIE1048" s="45"/>
      <c r="IIF1048" s="45"/>
      <c r="IIG1048" s="45"/>
      <c r="IIH1048" s="45"/>
      <c r="III1048" s="45"/>
      <c r="IIJ1048" s="45"/>
      <c r="IIK1048" s="45"/>
      <c r="IIL1048" s="45"/>
      <c r="IIM1048" s="45"/>
      <c r="IIN1048" s="45"/>
      <c r="IIO1048" s="45"/>
      <c r="IIP1048" s="45"/>
      <c r="IIQ1048" s="45"/>
      <c r="IIR1048" s="45"/>
      <c r="IIS1048" s="45"/>
      <c r="IIT1048" s="45"/>
      <c r="IIU1048" s="45"/>
      <c r="IIV1048" s="45"/>
      <c r="IIW1048" s="45"/>
      <c r="IIX1048" s="45"/>
      <c r="IIY1048" s="45"/>
      <c r="IIZ1048" s="45"/>
      <c r="IJA1048" s="45"/>
      <c r="IJB1048" s="45"/>
      <c r="IJC1048" s="45"/>
      <c r="IJD1048" s="45"/>
      <c r="IJE1048" s="45"/>
      <c r="IJF1048" s="45"/>
      <c r="IJG1048" s="45"/>
      <c r="IJH1048" s="45"/>
      <c r="IJI1048" s="45"/>
      <c r="IJJ1048" s="45"/>
      <c r="IJK1048" s="45"/>
      <c r="IJL1048" s="45"/>
      <c r="IJM1048" s="45"/>
      <c r="IJN1048" s="45"/>
      <c r="IJO1048" s="45"/>
      <c r="IJP1048" s="45"/>
      <c r="IJQ1048" s="45"/>
      <c r="IJR1048" s="45"/>
      <c r="IJS1048" s="45"/>
      <c r="IJT1048" s="45"/>
      <c r="IJU1048" s="45"/>
      <c r="IJV1048" s="45"/>
      <c r="IJW1048" s="45"/>
      <c r="IJX1048" s="45"/>
      <c r="IJY1048" s="45"/>
      <c r="IJZ1048" s="45"/>
      <c r="IKA1048" s="45"/>
      <c r="IKB1048" s="45"/>
      <c r="IKC1048" s="45"/>
      <c r="IKD1048" s="45"/>
      <c r="IKE1048" s="45"/>
      <c r="IKF1048" s="45"/>
      <c r="IKG1048" s="45"/>
      <c r="IKH1048" s="45"/>
      <c r="IKI1048" s="45"/>
      <c r="IKJ1048" s="45"/>
      <c r="IKK1048" s="45"/>
      <c r="IKL1048" s="45"/>
      <c r="IKM1048" s="45"/>
      <c r="IKN1048" s="45"/>
      <c r="IKO1048" s="45"/>
      <c r="IKP1048" s="45"/>
      <c r="IKQ1048" s="45"/>
      <c r="IKR1048" s="45"/>
      <c r="IKS1048" s="45"/>
      <c r="IKT1048" s="45"/>
      <c r="IKU1048" s="45"/>
      <c r="IKV1048" s="45"/>
      <c r="IKW1048" s="45"/>
      <c r="IKX1048" s="45"/>
      <c r="IKY1048" s="45"/>
      <c r="IKZ1048" s="45"/>
      <c r="ILA1048" s="45"/>
      <c r="ILB1048" s="45"/>
      <c r="ILC1048" s="45"/>
      <c r="ILD1048" s="45"/>
      <c r="ILE1048" s="45"/>
      <c r="ILF1048" s="45"/>
      <c r="ILG1048" s="45"/>
      <c r="ILH1048" s="45"/>
      <c r="ILI1048" s="45"/>
      <c r="ILJ1048" s="45"/>
      <c r="ILK1048" s="45"/>
      <c r="ILL1048" s="45"/>
      <c r="ILM1048" s="45"/>
      <c r="ILN1048" s="45"/>
      <c r="ILO1048" s="45"/>
      <c r="ILP1048" s="45"/>
      <c r="ILQ1048" s="45"/>
      <c r="ILR1048" s="45"/>
      <c r="ILS1048" s="45"/>
      <c r="ILT1048" s="45"/>
      <c r="ILU1048" s="45"/>
      <c r="ILV1048" s="45"/>
      <c r="ILW1048" s="45"/>
      <c r="ILX1048" s="45"/>
      <c r="ILY1048" s="45"/>
      <c r="ILZ1048" s="45"/>
      <c r="IMA1048" s="45"/>
      <c r="IMB1048" s="45"/>
      <c r="IMC1048" s="45"/>
      <c r="IMD1048" s="45"/>
      <c r="IME1048" s="45"/>
      <c r="IMF1048" s="45"/>
      <c r="IMG1048" s="45"/>
      <c r="IMH1048" s="45"/>
      <c r="IMI1048" s="45"/>
      <c r="IMJ1048" s="45"/>
      <c r="IMK1048" s="45"/>
      <c r="IML1048" s="45"/>
      <c r="IMM1048" s="45"/>
      <c r="IMN1048" s="45"/>
      <c r="IMO1048" s="45"/>
      <c r="IMP1048" s="45"/>
      <c r="IMQ1048" s="45"/>
      <c r="IMR1048" s="45"/>
      <c r="IMS1048" s="45"/>
      <c r="IMT1048" s="45"/>
      <c r="IMU1048" s="45"/>
      <c r="IMV1048" s="45"/>
      <c r="IMW1048" s="45"/>
      <c r="IMX1048" s="45"/>
      <c r="IMY1048" s="45"/>
      <c r="IMZ1048" s="45"/>
      <c r="INA1048" s="45"/>
      <c r="INB1048" s="45"/>
      <c r="INC1048" s="45"/>
      <c r="IND1048" s="45"/>
      <c r="INE1048" s="45"/>
      <c r="INF1048" s="45"/>
      <c r="ING1048" s="45"/>
      <c r="INH1048" s="45"/>
      <c r="INI1048" s="45"/>
      <c r="INJ1048" s="45"/>
      <c r="INK1048" s="45"/>
      <c r="INL1048" s="45"/>
      <c r="INM1048" s="45"/>
      <c r="INN1048" s="45"/>
      <c r="INO1048" s="45"/>
      <c r="INP1048" s="45"/>
      <c r="INQ1048" s="45"/>
      <c r="INR1048" s="45"/>
      <c r="INS1048" s="45"/>
      <c r="INT1048" s="45"/>
      <c r="INU1048" s="45"/>
      <c r="INV1048" s="45"/>
      <c r="INW1048" s="45"/>
      <c r="INX1048" s="45"/>
      <c r="INY1048" s="45"/>
      <c r="INZ1048" s="45"/>
      <c r="IOA1048" s="45"/>
      <c r="IOB1048" s="45"/>
      <c r="IOC1048" s="45"/>
      <c r="IOD1048" s="45"/>
      <c r="IOE1048" s="45"/>
      <c r="IOF1048" s="45"/>
      <c r="IOG1048" s="45"/>
      <c r="IOH1048" s="45"/>
      <c r="IOI1048" s="45"/>
      <c r="IOJ1048" s="45"/>
      <c r="IOK1048" s="45"/>
      <c r="IOL1048" s="45"/>
      <c r="IOM1048" s="45"/>
      <c r="ION1048" s="45"/>
      <c r="IOO1048" s="45"/>
      <c r="IOP1048" s="45"/>
      <c r="IOQ1048" s="45"/>
      <c r="IOR1048" s="45"/>
      <c r="IOS1048" s="45"/>
      <c r="IOT1048" s="45"/>
      <c r="IOU1048" s="45"/>
      <c r="IOV1048" s="45"/>
      <c r="IOW1048" s="45"/>
      <c r="IOX1048" s="45"/>
      <c r="IOY1048" s="45"/>
      <c r="IOZ1048" s="45"/>
      <c r="IPA1048" s="45"/>
      <c r="IPB1048" s="45"/>
      <c r="IPC1048" s="45"/>
      <c r="IPD1048" s="45"/>
      <c r="IPE1048" s="45"/>
      <c r="IPF1048" s="45"/>
      <c r="IPG1048" s="45"/>
      <c r="IPH1048" s="45"/>
      <c r="IPI1048" s="45"/>
      <c r="IPJ1048" s="45"/>
      <c r="IPK1048" s="45"/>
      <c r="IPL1048" s="45"/>
      <c r="IPM1048" s="45"/>
      <c r="IPN1048" s="45"/>
      <c r="IPO1048" s="45"/>
      <c r="IPP1048" s="45"/>
      <c r="IPQ1048" s="45"/>
      <c r="IPR1048" s="45"/>
      <c r="IPS1048" s="45"/>
      <c r="IPT1048" s="45"/>
      <c r="IPU1048" s="45"/>
      <c r="IPV1048" s="45"/>
      <c r="IPW1048" s="45"/>
      <c r="IPX1048" s="45"/>
      <c r="IPY1048" s="45"/>
      <c r="IPZ1048" s="45"/>
      <c r="IQA1048" s="45"/>
      <c r="IQB1048" s="45"/>
      <c r="IQC1048" s="45"/>
      <c r="IQD1048" s="45"/>
      <c r="IQE1048" s="45"/>
      <c r="IQF1048" s="45"/>
      <c r="IQG1048" s="45"/>
      <c r="IQH1048" s="45"/>
      <c r="IQI1048" s="45"/>
      <c r="IQJ1048" s="45"/>
      <c r="IQK1048" s="45"/>
      <c r="IQL1048" s="45"/>
      <c r="IQM1048" s="45"/>
      <c r="IQN1048" s="45"/>
      <c r="IQO1048" s="45"/>
      <c r="IQP1048" s="45"/>
      <c r="IQQ1048" s="45"/>
      <c r="IQR1048" s="45"/>
      <c r="IQS1048" s="45"/>
      <c r="IQT1048" s="45"/>
      <c r="IQU1048" s="45"/>
      <c r="IQV1048" s="45"/>
      <c r="IQW1048" s="45"/>
      <c r="IQX1048" s="45"/>
      <c r="IQY1048" s="45"/>
      <c r="IQZ1048" s="45"/>
      <c r="IRA1048" s="45"/>
      <c r="IRB1048" s="45"/>
      <c r="IRC1048" s="45"/>
      <c r="IRD1048" s="45"/>
      <c r="IRE1048" s="45"/>
      <c r="IRF1048" s="45"/>
      <c r="IRG1048" s="45"/>
      <c r="IRH1048" s="45"/>
      <c r="IRI1048" s="45"/>
      <c r="IRJ1048" s="45"/>
      <c r="IRK1048" s="45"/>
      <c r="IRL1048" s="45"/>
      <c r="IRM1048" s="45"/>
      <c r="IRN1048" s="45"/>
      <c r="IRO1048" s="45"/>
      <c r="IRP1048" s="45"/>
      <c r="IRQ1048" s="45"/>
      <c r="IRR1048" s="45"/>
      <c r="IRS1048" s="45"/>
      <c r="IRT1048" s="45"/>
      <c r="IRU1048" s="45"/>
      <c r="IRV1048" s="45"/>
      <c r="IRW1048" s="45"/>
      <c r="IRX1048" s="45"/>
      <c r="IRY1048" s="45"/>
      <c r="IRZ1048" s="45"/>
      <c r="ISA1048" s="45"/>
      <c r="ISB1048" s="45"/>
      <c r="ISC1048" s="45"/>
      <c r="ISD1048" s="45"/>
      <c r="ISE1048" s="45"/>
      <c r="ISF1048" s="45"/>
      <c r="ISG1048" s="45"/>
      <c r="ISH1048" s="45"/>
      <c r="ISI1048" s="45"/>
      <c r="ISJ1048" s="45"/>
      <c r="ISK1048" s="45"/>
      <c r="ISL1048" s="45"/>
      <c r="ISM1048" s="45"/>
      <c r="ISN1048" s="45"/>
      <c r="ISO1048" s="45"/>
      <c r="ISP1048" s="45"/>
      <c r="ISQ1048" s="45"/>
      <c r="ISR1048" s="45"/>
      <c r="ISS1048" s="45"/>
      <c r="IST1048" s="45"/>
      <c r="ISU1048" s="45"/>
      <c r="ISV1048" s="45"/>
      <c r="ISW1048" s="45"/>
      <c r="ISX1048" s="45"/>
      <c r="ISY1048" s="45"/>
      <c r="ISZ1048" s="45"/>
      <c r="ITA1048" s="45"/>
      <c r="ITB1048" s="45"/>
      <c r="ITC1048" s="45"/>
      <c r="ITD1048" s="45"/>
      <c r="ITE1048" s="45"/>
      <c r="ITF1048" s="45"/>
      <c r="ITG1048" s="45"/>
      <c r="ITH1048" s="45"/>
      <c r="ITI1048" s="45"/>
      <c r="ITJ1048" s="45"/>
      <c r="ITK1048" s="45"/>
      <c r="ITL1048" s="45"/>
      <c r="ITM1048" s="45"/>
      <c r="ITN1048" s="45"/>
      <c r="ITO1048" s="45"/>
      <c r="ITP1048" s="45"/>
      <c r="ITQ1048" s="45"/>
      <c r="ITR1048" s="45"/>
      <c r="ITS1048" s="45"/>
      <c r="ITT1048" s="45"/>
      <c r="ITU1048" s="45"/>
      <c r="ITV1048" s="45"/>
      <c r="ITW1048" s="45"/>
      <c r="ITX1048" s="45"/>
      <c r="ITY1048" s="45"/>
      <c r="ITZ1048" s="45"/>
      <c r="IUA1048" s="45"/>
      <c r="IUB1048" s="45"/>
      <c r="IUC1048" s="45"/>
      <c r="IUD1048" s="45"/>
      <c r="IUE1048" s="45"/>
      <c r="IUF1048" s="45"/>
      <c r="IUG1048" s="45"/>
      <c r="IUH1048" s="45"/>
      <c r="IUI1048" s="45"/>
      <c r="IUJ1048" s="45"/>
      <c r="IUK1048" s="45"/>
      <c r="IUL1048" s="45"/>
      <c r="IUM1048" s="45"/>
      <c r="IUN1048" s="45"/>
      <c r="IUO1048" s="45"/>
      <c r="IUP1048" s="45"/>
      <c r="IUQ1048" s="45"/>
      <c r="IUR1048" s="45"/>
      <c r="IUS1048" s="45"/>
      <c r="IUT1048" s="45"/>
      <c r="IUU1048" s="45"/>
      <c r="IUV1048" s="45"/>
      <c r="IUW1048" s="45"/>
      <c r="IUX1048" s="45"/>
      <c r="IUY1048" s="45"/>
      <c r="IUZ1048" s="45"/>
      <c r="IVA1048" s="45"/>
      <c r="IVB1048" s="45"/>
      <c r="IVC1048" s="45"/>
      <c r="IVD1048" s="45"/>
      <c r="IVE1048" s="45"/>
      <c r="IVF1048" s="45"/>
      <c r="IVG1048" s="45"/>
      <c r="IVH1048" s="45"/>
      <c r="IVI1048" s="45"/>
      <c r="IVJ1048" s="45"/>
      <c r="IVK1048" s="45"/>
      <c r="IVL1048" s="45"/>
      <c r="IVM1048" s="45"/>
      <c r="IVN1048" s="45"/>
      <c r="IVO1048" s="45"/>
      <c r="IVP1048" s="45"/>
      <c r="IVQ1048" s="45"/>
      <c r="IVR1048" s="45"/>
      <c r="IVS1048" s="45"/>
      <c r="IVT1048" s="45"/>
      <c r="IVU1048" s="45"/>
      <c r="IVV1048" s="45"/>
      <c r="IVW1048" s="45"/>
      <c r="IVX1048" s="45"/>
      <c r="IVY1048" s="45"/>
      <c r="IVZ1048" s="45"/>
      <c r="IWA1048" s="45"/>
      <c r="IWB1048" s="45"/>
      <c r="IWC1048" s="45"/>
      <c r="IWD1048" s="45"/>
      <c r="IWE1048" s="45"/>
      <c r="IWF1048" s="45"/>
      <c r="IWG1048" s="45"/>
      <c r="IWH1048" s="45"/>
      <c r="IWI1048" s="45"/>
      <c r="IWJ1048" s="45"/>
      <c r="IWK1048" s="45"/>
      <c r="IWL1048" s="45"/>
      <c r="IWM1048" s="45"/>
      <c r="IWN1048" s="45"/>
      <c r="IWO1048" s="45"/>
      <c r="IWP1048" s="45"/>
      <c r="IWQ1048" s="45"/>
      <c r="IWR1048" s="45"/>
      <c r="IWS1048" s="45"/>
      <c r="IWT1048" s="45"/>
      <c r="IWU1048" s="45"/>
      <c r="IWV1048" s="45"/>
      <c r="IWW1048" s="45"/>
      <c r="IWX1048" s="45"/>
      <c r="IWY1048" s="45"/>
      <c r="IWZ1048" s="45"/>
      <c r="IXA1048" s="45"/>
      <c r="IXB1048" s="45"/>
      <c r="IXC1048" s="45"/>
      <c r="IXD1048" s="45"/>
      <c r="IXE1048" s="45"/>
      <c r="IXF1048" s="45"/>
      <c r="IXG1048" s="45"/>
      <c r="IXH1048" s="45"/>
      <c r="IXI1048" s="45"/>
      <c r="IXJ1048" s="45"/>
      <c r="IXK1048" s="45"/>
      <c r="IXL1048" s="45"/>
      <c r="IXM1048" s="45"/>
      <c r="IXN1048" s="45"/>
      <c r="IXO1048" s="45"/>
      <c r="IXP1048" s="45"/>
      <c r="IXQ1048" s="45"/>
      <c r="IXR1048" s="45"/>
      <c r="IXS1048" s="45"/>
      <c r="IXT1048" s="45"/>
      <c r="IXU1048" s="45"/>
      <c r="IXV1048" s="45"/>
      <c r="IXW1048" s="45"/>
      <c r="IXX1048" s="45"/>
      <c r="IXY1048" s="45"/>
      <c r="IXZ1048" s="45"/>
      <c r="IYA1048" s="45"/>
      <c r="IYB1048" s="45"/>
      <c r="IYC1048" s="45"/>
      <c r="IYD1048" s="45"/>
      <c r="IYE1048" s="45"/>
      <c r="IYF1048" s="45"/>
      <c r="IYG1048" s="45"/>
      <c r="IYH1048" s="45"/>
      <c r="IYI1048" s="45"/>
      <c r="IYJ1048" s="45"/>
      <c r="IYK1048" s="45"/>
      <c r="IYL1048" s="45"/>
      <c r="IYM1048" s="45"/>
      <c r="IYN1048" s="45"/>
      <c r="IYO1048" s="45"/>
      <c r="IYP1048" s="45"/>
      <c r="IYQ1048" s="45"/>
      <c r="IYR1048" s="45"/>
      <c r="IYS1048" s="45"/>
      <c r="IYT1048" s="45"/>
      <c r="IYU1048" s="45"/>
      <c r="IYV1048" s="45"/>
      <c r="IYW1048" s="45"/>
      <c r="IYX1048" s="45"/>
      <c r="IYY1048" s="45"/>
      <c r="IYZ1048" s="45"/>
      <c r="IZA1048" s="45"/>
      <c r="IZB1048" s="45"/>
      <c r="IZC1048" s="45"/>
      <c r="IZD1048" s="45"/>
      <c r="IZE1048" s="45"/>
      <c r="IZF1048" s="45"/>
      <c r="IZG1048" s="45"/>
      <c r="IZH1048" s="45"/>
      <c r="IZI1048" s="45"/>
      <c r="IZJ1048" s="45"/>
      <c r="IZK1048" s="45"/>
      <c r="IZL1048" s="45"/>
      <c r="IZM1048" s="45"/>
      <c r="IZN1048" s="45"/>
      <c r="IZO1048" s="45"/>
      <c r="IZP1048" s="45"/>
      <c r="IZQ1048" s="45"/>
      <c r="IZR1048" s="45"/>
      <c r="IZS1048" s="45"/>
      <c r="IZT1048" s="45"/>
      <c r="IZU1048" s="45"/>
      <c r="IZV1048" s="45"/>
      <c r="IZW1048" s="45"/>
      <c r="IZX1048" s="45"/>
      <c r="IZY1048" s="45"/>
      <c r="IZZ1048" s="45"/>
      <c r="JAA1048" s="45"/>
      <c r="JAB1048" s="45"/>
      <c r="JAC1048" s="45"/>
      <c r="JAD1048" s="45"/>
      <c r="JAE1048" s="45"/>
      <c r="JAF1048" s="45"/>
      <c r="JAG1048" s="45"/>
      <c r="JAH1048" s="45"/>
      <c r="JAI1048" s="45"/>
      <c r="JAJ1048" s="45"/>
      <c r="JAK1048" s="45"/>
      <c r="JAL1048" s="45"/>
      <c r="JAM1048" s="45"/>
      <c r="JAN1048" s="45"/>
      <c r="JAO1048" s="45"/>
      <c r="JAP1048" s="45"/>
      <c r="JAQ1048" s="45"/>
      <c r="JAR1048" s="45"/>
      <c r="JAS1048" s="45"/>
      <c r="JAT1048" s="45"/>
      <c r="JAU1048" s="45"/>
      <c r="JAV1048" s="45"/>
      <c r="JAW1048" s="45"/>
      <c r="JAX1048" s="45"/>
      <c r="JAY1048" s="45"/>
      <c r="JAZ1048" s="45"/>
      <c r="JBA1048" s="45"/>
      <c r="JBB1048" s="45"/>
      <c r="JBC1048" s="45"/>
      <c r="JBD1048" s="45"/>
      <c r="JBE1048" s="45"/>
      <c r="JBF1048" s="45"/>
      <c r="JBG1048" s="45"/>
      <c r="JBH1048" s="45"/>
      <c r="JBI1048" s="45"/>
      <c r="JBJ1048" s="45"/>
      <c r="JBK1048" s="45"/>
      <c r="JBL1048" s="45"/>
      <c r="JBM1048" s="45"/>
      <c r="JBN1048" s="45"/>
      <c r="JBO1048" s="45"/>
      <c r="JBP1048" s="45"/>
      <c r="JBQ1048" s="45"/>
      <c r="JBR1048" s="45"/>
      <c r="JBS1048" s="45"/>
      <c r="JBT1048" s="45"/>
      <c r="JBU1048" s="45"/>
      <c r="JBV1048" s="45"/>
      <c r="JBW1048" s="45"/>
      <c r="JBX1048" s="45"/>
      <c r="JBY1048" s="45"/>
      <c r="JBZ1048" s="45"/>
      <c r="JCA1048" s="45"/>
      <c r="JCB1048" s="45"/>
      <c r="JCC1048" s="45"/>
      <c r="JCD1048" s="45"/>
      <c r="JCE1048" s="45"/>
      <c r="JCF1048" s="45"/>
      <c r="JCG1048" s="45"/>
      <c r="JCH1048" s="45"/>
      <c r="JCI1048" s="45"/>
      <c r="JCJ1048" s="45"/>
      <c r="JCK1048" s="45"/>
      <c r="JCL1048" s="45"/>
      <c r="JCM1048" s="45"/>
      <c r="JCN1048" s="45"/>
      <c r="JCO1048" s="45"/>
      <c r="JCP1048" s="45"/>
      <c r="JCQ1048" s="45"/>
      <c r="JCR1048" s="45"/>
      <c r="JCS1048" s="45"/>
      <c r="JCT1048" s="45"/>
      <c r="JCU1048" s="45"/>
      <c r="JCV1048" s="45"/>
      <c r="JCW1048" s="45"/>
      <c r="JCX1048" s="45"/>
      <c r="JCY1048" s="45"/>
      <c r="JCZ1048" s="45"/>
      <c r="JDA1048" s="45"/>
      <c r="JDB1048" s="45"/>
      <c r="JDC1048" s="45"/>
      <c r="JDD1048" s="45"/>
      <c r="JDE1048" s="45"/>
      <c r="JDF1048" s="45"/>
      <c r="JDG1048" s="45"/>
      <c r="JDH1048" s="45"/>
      <c r="JDI1048" s="45"/>
      <c r="JDJ1048" s="45"/>
      <c r="JDK1048" s="45"/>
      <c r="JDL1048" s="45"/>
      <c r="JDM1048" s="45"/>
      <c r="JDN1048" s="45"/>
      <c r="JDO1048" s="45"/>
      <c r="JDP1048" s="45"/>
      <c r="JDQ1048" s="45"/>
      <c r="JDR1048" s="45"/>
      <c r="JDS1048" s="45"/>
      <c r="JDT1048" s="45"/>
      <c r="JDU1048" s="45"/>
      <c r="JDV1048" s="45"/>
      <c r="JDW1048" s="45"/>
      <c r="JDX1048" s="45"/>
      <c r="JDY1048" s="45"/>
      <c r="JDZ1048" s="45"/>
      <c r="JEA1048" s="45"/>
      <c r="JEB1048" s="45"/>
      <c r="JEC1048" s="45"/>
      <c r="JED1048" s="45"/>
      <c r="JEE1048" s="45"/>
      <c r="JEF1048" s="45"/>
      <c r="JEG1048" s="45"/>
      <c r="JEH1048" s="45"/>
      <c r="JEI1048" s="45"/>
      <c r="JEJ1048" s="45"/>
      <c r="JEK1048" s="45"/>
      <c r="JEL1048" s="45"/>
      <c r="JEM1048" s="45"/>
      <c r="JEN1048" s="45"/>
      <c r="JEO1048" s="45"/>
      <c r="JEP1048" s="45"/>
      <c r="JEQ1048" s="45"/>
      <c r="JER1048" s="45"/>
      <c r="JES1048" s="45"/>
      <c r="JET1048" s="45"/>
      <c r="JEU1048" s="45"/>
      <c r="JEV1048" s="45"/>
      <c r="JEW1048" s="45"/>
      <c r="JEX1048" s="45"/>
      <c r="JEY1048" s="45"/>
      <c r="JEZ1048" s="45"/>
      <c r="JFA1048" s="45"/>
      <c r="JFB1048" s="45"/>
      <c r="JFC1048" s="45"/>
      <c r="JFD1048" s="45"/>
      <c r="JFE1048" s="45"/>
      <c r="JFF1048" s="45"/>
      <c r="JFG1048" s="45"/>
      <c r="JFH1048" s="45"/>
      <c r="JFI1048" s="45"/>
      <c r="JFJ1048" s="45"/>
      <c r="JFK1048" s="45"/>
      <c r="JFL1048" s="45"/>
      <c r="JFM1048" s="45"/>
      <c r="JFN1048" s="45"/>
      <c r="JFO1048" s="45"/>
      <c r="JFP1048" s="45"/>
      <c r="JFQ1048" s="45"/>
      <c r="JFR1048" s="45"/>
      <c r="JFS1048" s="45"/>
      <c r="JFT1048" s="45"/>
      <c r="JFU1048" s="45"/>
      <c r="JFV1048" s="45"/>
      <c r="JFW1048" s="45"/>
      <c r="JFX1048" s="45"/>
      <c r="JFY1048" s="45"/>
      <c r="JFZ1048" s="45"/>
      <c r="JGA1048" s="45"/>
      <c r="JGB1048" s="45"/>
      <c r="JGC1048" s="45"/>
      <c r="JGD1048" s="45"/>
      <c r="JGE1048" s="45"/>
      <c r="JGF1048" s="45"/>
      <c r="JGG1048" s="45"/>
      <c r="JGH1048" s="45"/>
      <c r="JGI1048" s="45"/>
      <c r="JGJ1048" s="45"/>
      <c r="JGK1048" s="45"/>
      <c r="JGL1048" s="45"/>
      <c r="JGM1048" s="45"/>
      <c r="JGN1048" s="45"/>
      <c r="JGO1048" s="45"/>
      <c r="JGP1048" s="45"/>
      <c r="JGQ1048" s="45"/>
      <c r="JGR1048" s="45"/>
      <c r="JGS1048" s="45"/>
      <c r="JGT1048" s="45"/>
      <c r="JGU1048" s="45"/>
      <c r="JGV1048" s="45"/>
      <c r="JGW1048" s="45"/>
      <c r="JGX1048" s="45"/>
      <c r="JGY1048" s="45"/>
      <c r="JGZ1048" s="45"/>
      <c r="JHA1048" s="45"/>
      <c r="JHB1048" s="45"/>
      <c r="JHC1048" s="45"/>
      <c r="JHD1048" s="45"/>
      <c r="JHE1048" s="45"/>
      <c r="JHF1048" s="45"/>
      <c r="JHG1048" s="45"/>
      <c r="JHH1048" s="45"/>
      <c r="JHI1048" s="45"/>
      <c r="JHJ1048" s="45"/>
      <c r="JHK1048" s="45"/>
      <c r="JHL1048" s="45"/>
      <c r="JHM1048" s="45"/>
      <c r="JHN1048" s="45"/>
      <c r="JHO1048" s="45"/>
      <c r="JHP1048" s="45"/>
      <c r="JHQ1048" s="45"/>
      <c r="JHR1048" s="45"/>
      <c r="JHS1048" s="45"/>
      <c r="JHT1048" s="45"/>
      <c r="JHU1048" s="45"/>
      <c r="JHV1048" s="45"/>
      <c r="JHW1048" s="45"/>
      <c r="JHX1048" s="45"/>
      <c r="JHY1048" s="45"/>
      <c r="JHZ1048" s="45"/>
      <c r="JIA1048" s="45"/>
      <c r="JIB1048" s="45"/>
      <c r="JIC1048" s="45"/>
      <c r="JID1048" s="45"/>
      <c r="JIE1048" s="45"/>
      <c r="JIF1048" s="45"/>
      <c r="JIG1048" s="45"/>
      <c r="JIH1048" s="45"/>
      <c r="JII1048" s="45"/>
      <c r="JIJ1048" s="45"/>
      <c r="JIK1048" s="45"/>
      <c r="JIL1048" s="45"/>
      <c r="JIM1048" s="45"/>
      <c r="JIN1048" s="45"/>
      <c r="JIO1048" s="45"/>
      <c r="JIP1048" s="45"/>
      <c r="JIQ1048" s="45"/>
      <c r="JIR1048" s="45"/>
      <c r="JIS1048" s="45"/>
      <c r="JIT1048" s="45"/>
      <c r="JIU1048" s="45"/>
      <c r="JIV1048" s="45"/>
      <c r="JIW1048" s="45"/>
      <c r="JIX1048" s="45"/>
      <c r="JIY1048" s="45"/>
      <c r="JIZ1048" s="45"/>
      <c r="JJA1048" s="45"/>
      <c r="JJB1048" s="45"/>
      <c r="JJC1048" s="45"/>
      <c r="JJD1048" s="45"/>
      <c r="JJE1048" s="45"/>
      <c r="JJF1048" s="45"/>
      <c r="JJG1048" s="45"/>
      <c r="JJH1048" s="45"/>
      <c r="JJI1048" s="45"/>
      <c r="JJJ1048" s="45"/>
      <c r="JJK1048" s="45"/>
      <c r="JJL1048" s="45"/>
      <c r="JJM1048" s="45"/>
      <c r="JJN1048" s="45"/>
      <c r="JJO1048" s="45"/>
      <c r="JJP1048" s="45"/>
      <c r="JJQ1048" s="45"/>
      <c r="JJR1048" s="45"/>
      <c r="JJS1048" s="45"/>
      <c r="JJT1048" s="45"/>
      <c r="JJU1048" s="45"/>
      <c r="JJV1048" s="45"/>
      <c r="JJW1048" s="45"/>
      <c r="JJX1048" s="45"/>
      <c r="JJY1048" s="45"/>
      <c r="JJZ1048" s="45"/>
      <c r="JKA1048" s="45"/>
      <c r="JKB1048" s="45"/>
      <c r="JKC1048" s="45"/>
      <c r="JKD1048" s="45"/>
      <c r="JKE1048" s="45"/>
      <c r="JKF1048" s="45"/>
      <c r="JKG1048" s="45"/>
      <c r="JKH1048" s="45"/>
      <c r="JKI1048" s="45"/>
      <c r="JKJ1048" s="45"/>
      <c r="JKK1048" s="45"/>
      <c r="JKL1048" s="45"/>
      <c r="JKM1048" s="45"/>
      <c r="JKN1048" s="45"/>
      <c r="JKO1048" s="45"/>
      <c r="JKP1048" s="45"/>
      <c r="JKQ1048" s="45"/>
      <c r="JKR1048" s="45"/>
      <c r="JKS1048" s="45"/>
      <c r="JKT1048" s="45"/>
      <c r="JKU1048" s="45"/>
      <c r="JKV1048" s="45"/>
      <c r="JKW1048" s="45"/>
      <c r="JKX1048" s="45"/>
      <c r="JKY1048" s="45"/>
      <c r="JKZ1048" s="45"/>
      <c r="JLA1048" s="45"/>
      <c r="JLB1048" s="45"/>
      <c r="JLC1048" s="45"/>
      <c r="JLD1048" s="45"/>
      <c r="JLE1048" s="45"/>
      <c r="JLF1048" s="45"/>
      <c r="JLG1048" s="45"/>
      <c r="JLH1048" s="45"/>
      <c r="JLI1048" s="45"/>
      <c r="JLJ1048" s="45"/>
      <c r="JLK1048" s="45"/>
      <c r="JLL1048" s="45"/>
      <c r="JLM1048" s="45"/>
      <c r="JLN1048" s="45"/>
      <c r="JLO1048" s="45"/>
      <c r="JLP1048" s="45"/>
      <c r="JLQ1048" s="45"/>
      <c r="JLR1048" s="45"/>
      <c r="JLS1048" s="45"/>
      <c r="JLT1048" s="45"/>
      <c r="JLU1048" s="45"/>
      <c r="JLV1048" s="45"/>
      <c r="JLW1048" s="45"/>
      <c r="JLX1048" s="45"/>
      <c r="JLY1048" s="45"/>
      <c r="JLZ1048" s="45"/>
      <c r="JMA1048" s="45"/>
      <c r="JMB1048" s="45"/>
      <c r="JMC1048" s="45"/>
      <c r="JMD1048" s="45"/>
      <c r="JME1048" s="45"/>
      <c r="JMF1048" s="45"/>
      <c r="JMG1048" s="45"/>
      <c r="JMH1048" s="45"/>
      <c r="JMI1048" s="45"/>
      <c r="JMJ1048" s="45"/>
      <c r="JMK1048" s="45"/>
      <c r="JML1048" s="45"/>
      <c r="JMM1048" s="45"/>
      <c r="JMN1048" s="45"/>
      <c r="JMO1048" s="45"/>
      <c r="JMP1048" s="45"/>
      <c r="JMQ1048" s="45"/>
      <c r="JMR1048" s="45"/>
      <c r="JMS1048" s="45"/>
      <c r="JMT1048" s="45"/>
      <c r="JMU1048" s="45"/>
      <c r="JMV1048" s="45"/>
      <c r="JMW1048" s="45"/>
      <c r="JMX1048" s="45"/>
      <c r="JMY1048" s="45"/>
      <c r="JMZ1048" s="45"/>
      <c r="JNA1048" s="45"/>
      <c r="JNB1048" s="45"/>
      <c r="JNC1048" s="45"/>
      <c r="JND1048" s="45"/>
      <c r="JNE1048" s="45"/>
      <c r="JNF1048" s="45"/>
      <c r="JNG1048" s="45"/>
      <c r="JNH1048" s="45"/>
      <c r="JNI1048" s="45"/>
      <c r="JNJ1048" s="45"/>
      <c r="JNK1048" s="45"/>
      <c r="JNL1048" s="45"/>
      <c r="JNM1048" s="45"/>
      <c r="JNN1048" s="45"/>
      <c r="JNO1048" s="45"/>
      <c r="JNP1048" s="45"/>
      <c r="JNQ1048" s="45"/>
      <c r="JNR1048" s="45"/>
      <c r="JNS1048" s="45"/>
      <c r="JNT1048" s="45"/>
      <c r="JNU1048" s="45"/>
      <c r="JNV1048" s="45"/>
      <c r="JNW1048" s="45"/>
      <c r="JNX1048" s="45"/>
      <c r="JNY1048" s="45"/>
      <c r="JNZ1048" s="45"/>
      <c r="JOA1048" s="45"/>
      <c r="JOB1048" s="45"/>
      <c r="JOC1048" s="45"/>
      <c r="JOD1048" s="45"/>
      <c r="JOE1048" s="45"/>
      <c r="JOF1048" s="45"/>
      <c r="JOG1048" s="45"/>
      <c r="JOH1048" s="45"/>
      <c r="JOI1048" s="45"/>
      <c r="JOJ1048" s="45"/>
      <c r="JOK1048" s="45"/>
      <c r="JOL1048" s="45"/>
      <c r="JOM1048" s="45"/>
      <c r="JON1048" s="45"/>
      <c r="JOO1048" s="45"/>
      <c r="JOP1048" s="45"/>
      <c r="JOQ1048" s="45"/>
      <c r="JOR1048" s="45"/>
      <c r="JOS1048" s="45"/>
      <c r="JOT1048" s="45"/>
      <c r="JOU1048" s="45"/>
      <c r="JOV1048" s="45"/>
      <c r="JOW1048" s="45"/>
      <c r="JOX1048" s="45"/>
      <c r="JOY1048" s="45"/>
      <c r="JOZ1048" s="45"/>
      <c r="JPA1048" s="45"/>
      <c r="JPB1048" s="45"/>
      <c r="JPC1048" s="45"/>
      <c r="JPD1048" s="45"/>
      <c r="JPE1048" s="45"/>
      <c r="JPF1048" s="45"/>
      <c r="JPG1048" s="45"/>
      <c r="JPH1048" s="45"/>
      <c r="JPI1048" s="45"/>
      <c r="JPJ1048" s="45"/>
      <c r="JPK1048" s="45"/>
      <c r="JPL1048" s="45"/>
      <c r="JPM1048" s="45"/>
      <c r="JPN1048" s="45"/>
      <c r="JPO1048" s="45"/>
      <c r="JPP1048" s="45"/>
      <c r="JPQ1048" s="45"/>
      <c r="JPR1048" s="45"/>
      <c r="JPS1048" s="45"/>
      <c r="JPT1048" s="45"/>
      <c r="JPU1048" s="45"/>
      <c r="JPV1048" s="45"/>
      <c r="JPW1048" s="45"/>
      <c r="JPX1048" s="45"/>
      <c r="JPY1048" s="45"/>
      <c r="JPZ1048" s="45"/>
      <c r="JQA1048" s="45"/>
      <c r="JQB1048" s="45"/>
      <c r="JQC1048" s="45"/>
      <c r="JQD1048" s="45"/>
      <c r="JQE1048" s="45"/>
      <c r="JQF1048" s="45"/>
      <c r="JQG1048" s="45"/>
      <c r="JQH1048" s="45"/>
      <c r="JQI1048" s="45"/>
      <c r="JQJ1048" s="45"/>
      <c r="JQK1048" s="45"/>
      <c r="JQL1048" s="45"/>
      <c r="JQM1048" s="45"/>
      <c r="JQN1048" s="45"/>
      <c r="JQO1048" s="45"/>
      <c r="JQP1048" s="45"/>
      <c r="JQQ1048" s="45"/>
      <c r="JQR1048" s="45"/>
      <c r="JQS1048" s="45"/>
      <c r="JQT1048" s="45"/>
      <c r="JQU1048" s="45"/>
      <c r="JQV1048" s="45"/>
      <c r="JQW1048" s="45"/>
      <c r="JQX1048" s="45"/>
      <c r="JQY1048" s="45"/>
      <c r="JQZ1048" s="45"/>
      <c r="JRA1048" s="45"/>
      <c r="JRB1048" s="45"/>
      <c r="JRC1048" s="45"/>
      <c r="JRD1048" s="45"/>
      <c r="JRE1048" s="45"/>
      <c r="JRF1048" s="45"/>
      <c r="JRG1048" s="45"/>
      <c r="JRH1048" s="45"/>
      <c r="JRI1048" s="45"/>
      <c r="JRJ1048" s="45"/>
      <c r="JRK1048" s="45"/>
      <c r="JRL1048" s="45"/>
      <c r="JRM1048" s="45"/>
      <c r="JRN1048" s="45"/>
      <c r="JRO1048" s="45"/>
      <c r="JRP1048" s="45"/>
      <c r="JRQ1048" s="45"/>
      <c r="JRR1048" s="45"/>
      <c r="JRS1048" s="45"/>
      <c r="JRT1048" s="45"/>
      <c r="JRU1048" s="45"/>
      <c r="JRV1048" s="45"/>
      <c r="JRW1048" s="45"/>
      <c r="JRX1048" s="45"/>
      <c r="JRY1048" s="45"/>
      <c r="JRZ1048" s="45"/>
      <c r="JSA1048" s="45"/>
      <c r="JSB1048" s="45"/>
      <c r="JSC1048" s="45"/>
      <c r="JSD1048" s="45"/>
      <c r="JSE1048" s="45"/>
      <c r="JSF1048" s="45"/>
      <c r="JSG1048" s="45"/>
      <c r="JSH1048" s="45"/>
      <c r="JSI1048" s="45"/>
      <c r="JSJ1048" s="45"/>
      <c r="JSK1048" s="45"/>
      <c r="JSL1048" s="45"/>
      <c r="JSM1048" s="45"/>
      <c r="JSN1048" s="45"/>
      <c r="JSO1048" s="45"/>
      <c r="JSP1048" s="45"/>
      <c r="JSQ1048" s="45"/>
      <c r="JSR1048" s="45"/>
      <c r="JSS1048" s="45"/>
      <c r="JST1048" s="45"/>
      <c r="JSU1048" s="45"/>
      <c r="JSV1048" s="45"/>
      <c r="JSW1048" s="45"/>
      <c r="JSX1048" s="45"/>
      <c r="JSY1048" s="45"/>
      <c r="JSZ1048" s="45"/>
      <c r="JTA1048" s="45"/>
      <c r="JTB1048" s="45"/>
      <c r="JTC1048" s="45"/>
      <c r="JTD1048" s="45"/>
      <c r="JTE1048" s="45"/>
      <c r="JTF1048" s="45"/>
      <c r="JTG1048" s="45"/>
      <c r="JTH1048" s="45"/>
      <c r="JTI1048" s="45"/>
      <c r="JTJ1048" s="45"/>
      <c r="JTK1048" s="45"/>
      <c r="JTL1048" s="45"/>
      <c r="JTM1048" s="45"/>
      <c r="JTN1048" s="45"/>
      <c r="JTO1048" s="45"/>
      <c r="JTP1048" s="45"/>
      <c r="JTQ1048" s="45"/>
      <c r="JTR1048" s="45"/>
      <c r="JTS1048" s="45"/>
      <c r="JTT1048" s="45"/>
      <c r="JTU1048" s="45"/>
      <c r="JTV1048" s="45"/>
      <c r="JTW1048" s="45"/>
      <c r="JTX1048" s="45"/>
      <c r="JTY1048" s="45"/>
      <c r="JTZ1048" s="45"/>
      <c r="JUA1048" s="45"/>
      <c r="JUB1048" s="45"/>
      <c r="JUC1048" s="45"/>
      <c r="JUD1048" s="45"/>
      <c r="JUE1048" s="45"/>
      <c r="JUF1048" s="45"/>
      <c r="JUG1048" s="45"/>
      <c r="JUH1048" s="45"/>
      <c r="JUI1048" s="45"/>
      <c r="JUJ1048" s="45"/>
      <c r="JUK1048" s="45"/>
      <c r="JUL1048" s="45"/>
      <c r="JUM1048" s="45"/>
      <c r="JUN1048" s="45"/>
      <c r="JUO1048" s="45"/>
      <c r="JUP1048" s="45"/>
      <c r="JUQ1048" s="45"/>
      <c r="JUR1048" s="45"/>
      <c r="JUS1048" s="45"/>
      <c r="JUT1048" s="45"/>
      <c r="JUU1048" s="45"/>
      <c r="JUV1048" s="45"/>
      <c r="JUW1048" s="45"/>
      <c r="JUX1048" s="45"/>
      <c r="JUY1048" s="45"/>
      <c r="JUZ1048" s="45"/>
      <c r="JVA1048" s="45"/>
      <c r="JVB1048" s="45"/>
      <c r="JVC1048" s="45"/>
      <c r="JVD1048" s="45"/>
      <c r="JVE1048" s="45"/>
      <c r="JVF1048" s="45"/>
      <c r="JVG1048" s="45"/>
      <c r="JVH1048" s="45"/>
      <c r="JVI1048" s="45"/>
      <c r="JVJ1048" s="45"/>
      <c r="JVK1048" s="45"/>
      <c r="JVL1048" s="45"/>
      <c r="JVM1048" s="45"/>
      <c r="JVN1048" s="45"/>
      <c r="JVO1048" s="45"/>
      <c r="JVP1048" s="45"/>
      <c r="JVQ1048" s="45"/>
      <c r="JVR1048" s="45"/>
      <c r="JVS1048" s="45"/>
      <c r="JVT1048" s="45"/>
      <c r="JVU1048" s="45"/>
      <c r="JVV1048" s="45"/>
      <c r="JVW1048" s="45"/>
      <c r="JVX1048" s="45"/>
      <c r="JVY1048" s="45"/>
      <c r="JVZ1048" s="45"/>
      <c r="JWA1048" s="45"/>
      <c r="JWB1048" s="45"/>
      <c r="JWC1048" s="45"/>
      <c r="JWD1048" s="45"/>
      <c r="JWE1048" s="45"/>
      <c r="JWF1048" s="45"/>
      <c r="JWG1048" s="45"/>
      <c r="JWH1048" s="45"/>
      <c r="JWI1048" s="45"/>
      <c r="JWJ1048" s="45"/>
      <c r="JWK1048" s="45"/>
      <c r="JWL1048" s="45"/>
      <c r="JWM1048" s="45"/>
      <c r="JWN1048" s="45"/>
      <c r="JWO1048" s="45"/>
      <c r="JWP1048" s="45"/>
      <c r="JWQ1048" s="45"/>
      <c r="JWR1048" s="45"/>
      <c r="JWS1048" s="45"/>
      <c r="JWT1048" s="45"/>
      <c r="JWU1048" s="45"/>
      <c r="JWV1048" s="45"/>
      <c r="JWW1048" s="45"/>
      <c r="JWX1048" s="45"/>
      <c r="JWY1048" s="45"/>
      <c r="JWZ1048" s="45"/>
      <c r="JXA1048" s="45"/>
      <c r="JXB1048" s="45"/>
      <c r="JXC1048" s="45"/>
      <c r="JXD1048" s="45"/>
      <c r="JXE1048" s="45"/>
      <c r="JXF1048" s="45"/>
      <c r="JXG1048" s="45"/>
      <c r="JXH1048" s="45"/>
      <c r="JXI1048" s="45"/>
      <c r="JXJ1048" s="45"/>
      <c r="JXK1048" s="45"/>
      <c r="JXL1048" s="45"/>
      <c r="JXM1048" s="45"/>
      <c r="JXN1048" s="45"/>
      <c r="JXO1048" s="45"/>
      <c r="JXP1048" s="45"/>
      <c r="JXQ1048" s="45"/>
      <c r="JXR1048" s="45"/>
      <c r="JXS1048" s="45"/>
      <c r="JXT1048" s="45"/>
      <c r="JXU1048" s="45"/>
      <c r="JXV1048" s="45"/>
      <c r="JXW1048" s="45"/>
      <c r="JXX1048" s="45"/>
      <c r="JXY1048" s="45"/>
      <c r="JXZ1048" s="45"/>
      <c r="JYA1048" s="45"/>
      <c r="JYB1048" s="45"/>
      <c r="JYC1048" s="45"/>
      <c r="JYD1048" s="45"/>
      <c r="JYE1048" s="45"/>
      <c r="JYF1048" s="45"/>
      <c r="JYG1048" s="45"/>
      <c r="JYH1048" s="45"/>
      <c r="JYI1048" s="45"/>
      <c r="JYJ1048" s="45"/>
      <c r="JYK1048" s="45"/>
      <c r="JYL1048" s="45"/>
      <c r="JYM1048" s="45"/>
      <c r="JYN1048" s="45"/>
      <c r="JYO1048" s="45"/>
      <c r="JYP1048" s="45"/>
      <c r="JYQ1048" s="45"/>
      <c r="JYR1048" s="45"/>
      <c r="JYS1048" s="45"/>
      <c r="JYT1048" s="45"/>
      <c r="JYU1048" s="45"/>
      <c r="JYV1048" s="45"/>
      <c r="JYW1048" s="45"/>
      <c r="JYX1048" s="45"/>
      <c r="JYY1048" s="45"/>
      <c r="JYZ1048" s="45"/>
      <c r="JZA1048" s="45"/>
      <c r="JZB1048" s="45"/>
      <c r="JZC1048" s="45"/>
      <c r="JZD1048" s="45"/>
      <c r="JZE1048" s="45"/>
      <c r="JZF1048" s="45"/>
      <c r="JZG1048" s="45"/>
      <c r="JZH1048" s="45"/>
      <c r="JZI1048" s="45"/>
      <c r="JZJ1048" s="45"/>
      <c r="JZK1048" s="45"/>
      <c r="JZL1048" s="45"/>
      <c r="JZM1048" s="45"/>
      <c r="JZN1048" s="45"/>
      <c r="JZO1048" s="45"/>
      <c r="JZP1048" s="45"/>
      <c r="JZQ1048" s="45"/>
      <c r="JZR1048" s="45"/>
      <c r="JZS1048" s="45"/>
      <c r="JZT1048" s="45"/>
      <c r="JZU1048" s="45"/>
      <c r="JZV1048" s="45"/>
      <c r="JZW1048" s="45"/>
      <c r="JZX1048" s="45"/>
      <c r="JZY1048" s="45"/>
      <c r="JZZ1048" s="45"/>
      <c r="KAA1048" s="45"/>
      <c r="KAB1048" s="45"/>
      <c r="KAC1048" s="45"/>
      <c r="KAD1048" s="45"/>
      <c r="KAE1048" s="45"/>
      <c r="KAF1048" s="45"/>
      <c r="KAG1048" s="45"/>
      <c r="KAH1048" s="45"/>
      <c r="KAI1048" s="45"/>
      <c r="KAJ1048" s="45"/>
      <c r="KAK1048" s="45"/>
      <c r="KAL1048" s="45"/>
      <c r="KAM1048" s="45"/>
      <c r="KAN1048" s="45"/>
      <c r="KAO1048" s="45"/>
      <c r="KAP1048" s="45"/>
      <c r="KAQ1048" s="45"/>
      <c r="KAR1048" s="45"/>
      <c r="KAS1048" s="45"/>
      <c r="KAT1048" s="45"/>
      <c r="KAU1048" s="45"/>
      <c r="KAV1048" s="45"/>
      <c r="KAW1048" s="45"/>
      <c r="KAX1048" s="45"/>
      <c r="KAY1048" s="45"/>
      <c r="KAZ1048" s="45"/>
      <c r="KBA1048" s="45"/>
      <c r="KBB1048" s="45"/>
      <c r="KBC1048" s="45"/>
      <c r="KBD1048" s="45"/>
      <c r="KBE1048" s="45"/>
      <c r="KBF1048" s="45"/>
      <c r="KBG1048" s="45"/>
      <c r="KBH1048" s="45"/>
      <c r="KBI1048" s="45"/>
      <c r="KBJ1048" s="45"/>
      <c r="KBK1048" s="45"/>
      <c r="KBL1048" s="45"/>
      <c r="KBM1048" s="45"/>
      <c r="KBN1048" s="45"/>
      <c r="KBO1048" s="45"/>
      <c r="KBP1048" s="45"/>
      <c r="KBQ1048" s="45"/>
      <c r="KBR1048" s="45"/>
      <c r="KBS1048" s="45"/>
      <c r="KBT1048" s="45"/>
      <c r="KBU1048" s="45"/>
      <c r="KBV1048" s="45"/>
      <c r="KBW1048" s="45"/>
      <c r="KBX1048" s="45"/>
      <c r="KBY1048" s="45"/>
      <c r="KBZ1048" s="45"/>
      <c r="KCA1048" s="45"/>
      <c r="KCB1048" s="45"/>
      <c r="KCC1048" s="45"/>
      <c r="KCD1048" s="45"/>
      <c r="KCE1048" s="45"/>
      <c r="KCF1048" s="45"/>
      <c r="KCG1048" s="45"/>
      <c r="KCH1048" s="45"/>
      <c r="KCI1048" s="45"/>
      <c r="KCJ1048" s="45"/>
      <c r="KCK1048" s="45"/>
      <c r="KCL1048" s="45"/>
      <c r="KCM1048" s="45"/>
      <c r="KCN1048" s="45"/>
      <c r="KCO1048" s="45"/>
      <c r="KCP1048" s="45"/>
      <c r="KCQ1048" s="45"/>
      <c r="KCR1048" s="45"/>
      <c r="KCS1048" s="45"/>
      <c r="KCT1048" s="45"/>
      <c r="KCU1048" s="45"/>
      <c r="KCV1048" s="45"/>
      <c r="KCW1048" s="45"/>
      <c r="KCX1048" s="45"/>
      <c r="KCY1048" s="45"/>
      <c r="KCZ1048" s="45"/>
      <c r="KDA1048" s="45"/>
      <c r="KDB1048" s="45"/>
      <c r="KDC1048" s="45"/>
      <c r="KDD1048" s="45"/>
      <c r="KDE1048" s="45"/>
      <c r="KDF1048" s="45"/>
      <c r="KDG1048" s="45"/>
      <c r="KDH1048" s="45"/>
      <c r="KDI1048" s="45"/>
      <c r="KDJ1048" s="45"/>
      <c r="KDK1048" s="45"/>
      <c r="KDL1048" s="45"/>
      <c r="KDM1048" s="45"/>
      <c r="KDN1048" s="45"/>
      <c r="KDO1048" s="45"/>
      <c r="KDP1048" s="45"/>
      <c r="KDQ1048" s="45"/>
      <c r="KDR1048" s="45"/>
      <c r="KDS1048" s="45"/>
      <c r="KDT1048" s="45"/>
      <c r="KDU1048" s="45"/>
      <c r="KDV1048" s="45"/>
      <c r="KDW1048" s="45"/>
      <c r="KDX1048" s="45"/>
      <c r="KDY1048" s="45"/>
      <c r="KDZ1048" s="45"/>
      <c r="KEA1048" s="45"/>
      <c r="KEB1048" s="45"/>
      <c r="KEC1048" s="45"/>
      <c r="KED1048" s="45"/>
      <c r="KEE1048" s="45"/>
      <c r="KEF1048" s="45"/>
      <c r="KEG1048" s="45"/>
      <c r="KEH1048" s="45"/>
      <c r="KEI1048" s="45"/>
      <c r="KEJ1048" s="45"/>
      <c r="KEK1048" s="45"/>
      <c r="KEL1048" s="45"/>
      <c r="KEM1048" s="45"/>
      <c r="KEN1048" s="45"/>
      <c r="KEO1048" s="45"/>
      <c r="KEP1048" s="45"/>
      <c r="KEQ1048" s="45"/>
      <c r="KER1048" s="45"/>
      <c r="KES1048" s="45"/>
      <c r="KET1048" s="45"/>
      <c r="KEU1048" s="45"/>
      <c r="KEV1048" s="45"/>
      <c r="KEW1048" s="45"/>
      <c r="KEX1048" s="45"/>
      <c r="KEY1048" s="45"/>
      <c r="KEZ1048" s="45"/>
      <c r="KFA1048" s="45"/>
      <c r="KFB1048" s="45"/>
      <c r="KFC1048" s="45"/>
      <c r="KFD1048" s="45"/>
      <c r="KFE1048" s="45"/>
      <c r="KFF1048" s="45"/>
      <c r="KFG1048" s="45"/>
      <c r="KFH1048" s="45"/>
      <c r="KFI1048" s="45"/>
      <c r="KFJ1048" s="45"/>
      <c r="KFK1048" s="45"/>
      <c r="KFL1048" s="45"/>
      <c r="KFM1048" s="45"/>
      <c r="KFN1048" s="45"/>
      <c r="KFO1048" s="45"/>
      <c r="KFP1048" s="45"/>
      <c r="KFQ1048" s="45"/>
      <c r="KFR1048" s="45"/>
      <c r="KFS1048" s="45"/>
      <c r="KFT1048" s="45"/>
      <c r="KFU1048" s="45"/>
      <c r="KFV1048" s="45"/>
      <c r="KFW1048" s="45"/>
      <c r="KFX1048" s="45"/>
      <c r="KFY1048" s="45"/>
      <c r="KFZ1048" s="45"/>
      <c r="KGA1048" s="45"/>
      <c r="KGB1048" s="45"/>
      <c r="KGC1048" s="45"/>
      <c r="KGD1048" s="45"/>
      <c r="KGE1048" s="45"/>
      <c r="KGF1048" s="45"/>
      <c r="KGG1048" s="45"/>
      <c r="KGH1048" s="45"/>
      <c r="KGI1048" s="45"/>
      <c r="KGJ1048" s="45"/>
      <c r="KGK1048" s="45"/>
      <c r="KGL1048" s="45"/>
      <c r="KGM1048" s="45"/>
      <c r="KGN1048" s="45"/>
      <c r="KGO1048" s="45"/>
      <c r="KGP1048" s="45"/>
      <c r="KGQ1048" s="45"/>
      <c r="KGR1048" s="45"/>
      <c r="KGS1048" s="45"/>
      <c r="KGT1048" s="45"/>
      <c r="KGU1048" s="45"/>
      <c r="KGV1048" s="45"/>
      <c r="KGW1048" s="45"/>
      <c r="KGX1048" s="45"/>
      <c r="KGY1048" s="45"/>
      <c r="KGZ1048" s="45"/>
      <c r="KHA1048" s="45"/>
      <c r="KHB1048" s="45"/>
      <c r="KHC1048" s="45"/>
      <c r="KHD1048" s="45"/>
      <c r="KHE1048" s="45"/>
      <c r="KHF1048" s="45"/>
      <c r="KHG1048" s="45"/>
      <c r="KHH1048" s="45"/>
      <c r="KHI1048" s="45"/>
      <c r="KHJ1048" s="45"/>
      <c r="KHK1048" s="45"/>
      <c r="KHL1048" s="45"/>
      <c r="KHM1048" s="45"/>
      <c r="KHN1048" s="45"/>
      <c r="KHO1048" s="45"/>
      <c r="KHP1048" s="45"/>
      <c r="KHQ1048" s="45"/>
      <c r="KHR1048" s="45"/>
      <c r="KHS1048" s="45"/>
      <c r="KHT1048" s="45"/>
      <c r="KHU1048" s="45"/>
      <c r="KHV1048" s="45"/>
      <c r="KHW1048" s="45"/>
      <c r="KHX1048" s="45"/>
      <c r="KHY1048" s="45"/>
      <c r="KHZ1048" s="45"/>
      <c r="KIA1048" s="45"/>
      <c r="KIB1048" s="45"/>
      <c r="KIC1048" s="45"/>
      <c r="KID1048" s="45"/>
      <c r="KIE1048" s="45"/>
      <c r="KIF1048" s="45"/>
      <c r="KIG1048" s="45"/>
      <c r="KIH1048" s="45"/>
      <c r="KII1048" s="45"/>
      <c r="KIJ1048" s="45"/>
      <c r="KIK1048" s="45"/>
      <c r="KIL1048" s="45"/>
      <c r="KIM1048" s="45"/>
      <c r="KIN1048" s="45"/>
      <c r="KIO1048" s="45"/>
      <c r="KIP1048" s="45"/>
      <c r="KIQ1048" s="45"/>
      <c r="KIR1048" s="45"/>
      <c r="KIS1048" s="45"/>
      <c r="KIT1048" s="45"/>
      <c r="KIU1048" s="45"/>
      <c r="KIV1048" s="45"/>
      <c r="KIW1048" s="45"/>
      <c r="KIX1048" s="45"/>
      <c r="KIY1048" s="45"/>
      <c r="KIZ1048" s="45"/>
      <c r="KJA1048" s="45"/>
      <c r="KJB1048" s="45"/>
      <c r="KJC1048" s="45"/>
      <c r="KJD1048" s="45"/>
      <c r="KJE1048" s="45"/>
      <c r="KJF1048" s="45"/>
      <c r="KJG1048" s="45"/>
      <c r="KJH1048" s="45"/>
      <c r="KJI1048" s="45"/>
      <c r="KJJ1048" s="45"/>
      <c r="KJK1048" s="45"/>
      <c r="KJL1048" s="45"/>
      <c r="KJM1048" s="45"/>
      <c r="KJN1048" s="45"/>
      <c r="KJO1048" s="45"/>
      <c r="KJP1048" s="45"/>
      <c r="KJQ1048" s="45"/>
      <c r="KJR1048" s="45"/>
      <c r="KJS1048" s="45"/>
      <c r="KJT1048" s="45"/>
      <c r="KJU1048" s="45"/>
      <c r="KJV1048" s="45"/>
      <c r="KJW1048" s="45"/>
      <c r="KJX1048" s="45"/>
      <c r="KJY1048" s="45"/>
      <c r="KJZ1048" s="45"/>
      <c r="KKA1048" s="45"/>
      <c r="KKB1048" s="45"/>
      <c r="KKC1048" s="45"/>
      <c r="KKD1048" s="45"/>
      <c r="KKE1048" s="45"/>
      <c r="KKF1048" s="45"/>
      <c r="KKG1048" s="45"/>
      <c r="KKH1048" s="45"/>
      <c r="KKI1048" s="45"/>
      <c r="KKJ1048" s="45"/>
      <c r="KKK1048" s="45"/>
      <c r="KKL1048" s="45"/>
      <c r="KKM1048" s="45"/>
      <c r="KKN1048" s="45"/>
      <c r="KKO1048" s="45"/>
      <c r="KKP1048" s="45"/>
      <c r="KKQ1048" s="45"/>
      <c r="KKR1048" s="45"/>
      <c r="KKS1048" s="45"/>
      <c r="KKT1048" s="45"/>
      <c r="KKU1048" s="45"/>
      <c r="KKV1048" s="45"/>
      <c r="KKW1048" s="45"/>
      <c r="KKX1048" s="45"/>
      <c r="KKY1048" s="45"/>
      <c r="KKZ1048" s="45"/>
      <c r="KLA1048" s="45"/>
      <c r="KLB1048" s="45"/>
      <c r="KLC1048" s="45"/>
      <c r="KLD1048" s="45"/>
      <c r="KLE1048" s="45"/>
      <c r="KLF1048" s="45"/>
      <c r="KLG1048" s="45"/>
      <c r="KLH1048" s="45"/>
      <c r="KLI1048" s="45"/>
      <c r="KLJ1048" s="45"/>
      <c r="KLK1048" s="45"/>
      <c r="KLL1048" s="45"/>
      <c r="KLM1048" s="45"/>
      <c r="KLN1048" s="45"/>
      <c r="KLO1048" s="45"/>
      <c r="KLP1048" s="45"/>
      <c r="KLQ1048" s="45"/>
      <c r="KLR1048" s="45"/>
      <c r="KLS1048" s="45"/>
      <c r="KLT1048" s="45"/>
      <c r="KLU1048" s="45"/>
      <c r="KLV1048" s="45"/>
      <c r="KLW1048" s="45"/>
      <c r="KLX1048" s="45"/>
      <c r="KLY1048" s="45"/>
      <c r="KLZ1048" s="45"/>
      <c r="KMA1048" s="45"/>
      <c r="KMB1048" s="45"/>
      <c r="KMC1048" s="45"/>
      <c r="KMD1048" s="45"/>
      <c r="KME1048" s="45"/>
      <c r="KMF1048" s="45"/>
      <c r="KMG1048" s="45"/>
      <c r="KMH1048" s="45"/>
      <c r="KMI1048" s="45"/>
      <c r="KMJ1048" s="45"/>
      <c r="KMK1048" s="45"/>
      <c r="KML1048" s="45"/>
      <c r="KMM1048" s="45"/>
      <c r="KMN1048" s="45"/>
      <c r="KMO1048" s="45"/>
      <c r="KMP1048" s="45"/>
      <c r="KMQ1048" s="45"/>
      <c r="KMR1048" s="45"/>
      <c r="KMS1048" s="45"/>
      <c r="KMT1048" s="45"/>
      <c r="KMU1048" s="45"/>
      <c r="KMV1048" s="45"/>
      <c r="KMW1048" s="45"/>
      <c r="KMX1048" s="45"/>
      <c r="KMY1048" s="45"/>
      <c r="KMZ1048" s="45"/>
      <c r="KNA1048" s="45"/>
      <c r="KNB1048" s="45"/>
      <c r="KNC1048" s="45"/>
      <c r="KND1048" s="45"/>
      <c r="KNE1048" s="45"/>
      <c r="KNF1048" s="45"/>
      <c r="KNG1048" s="45"/>
      <c r="KNH1048" s="45"/>
      <c r="KNI1048" s="45"/>
      <c r="KNJ1048" s="45"/>
      <c r="KNK1048" s="45"/>
      <c r="KNL1048" s="45"/>
      <c r="KNM1048" s="45"/>
      <c r="KNN1048" s="45"/>
      <c r="KNO1048" s="45"/>
      <c r="KNP1048" s="45"/>
      <c r="KNQ1048" s="45"/>
      <c r="KNR1048" s="45"/>
      <c r="KNS1048" s="45"/>
      <c r="KNT1048" s="45"/>
      <c r="KNU1048" s="45"/>
      <c r="KNV1048" s="45"/>
      <c r="KNW1048" s="45"/>
      <c r="KNX1048" s="45"/>
      <c r="KNY1048" s="45"/>
      <c r="KNZ1048" s="45"/>
      <c r="KOA1048" s="45"/>
      <c r="KOB1048" s="45"/>
      <c r="KOC1048" s="45"/>
      <c r="KOD1048" s="45"/>
      <c r="KOE1048" s="45"/>
      <c r="KOF1048" s="45"/>
      <c r="KOG1048" s="45"/>
      <c r="KOH1048" s="45"/>
      <c r="KOI1048" s="45"/>
      <c r="KOJ1048" s="45"/>
      <c r="KOK1048" s="45"/>
      <c r="KOL1048" s="45"/>
      <c r="KOM1048" s="45"/>
      <c r="KON1048" s="45"/>
      <c r="KOO1048" s="45"/>
      <c r="KOP1048" s="45"/>
      <c r="KOQ1048" s="45"/>
      <c r="KOR1048" s="45"/>
      <c r="KOS1048" s="45"/>
      <c r="KOT1048" s="45"/>
      <c r="KOU1048" s="45"/>
      <c r="KOV1048" s="45"/>
      <c r="KOW1048" s="45"/>
      <c r="KOX1048" s="45"/>
      <c r="KOY1048" s="45"/>
      <c r="KOZ1048" s="45"/>
      <c r="KPA1048" s="45"/>
      <c r="KPB1048" s="45"/>
      <c r="KPC1048" s="45"/>
      <c r="KPD1048" s="45"/>
      <c r="KPE1048" s="45"/>
      <c r="KPF1048" s="45"/>
      <c r="KPG1048" s="45"/>
      <c r="KPH1048" s="45"/>
      <c r="KPI1048" s="45"/>
      <c r="KPJ1048" s="45"/>
      <c r="KPK1048" s="45"/>
      <c r="KPL1048" s="45"/>
      <c r="KPM1048" s="45"/>
      <c r="KPN1048" s="45"/>
      <c r="KPO1048" s="45"/>
      <c r="KPP1048" s="45"/>
      <c r="KPQ1048" s="45"/>
      <c r="KPR1048" s="45"/>
      <c r="KPS1048" s="45"/>
      <c r="KPT1048" s="45"/>
      <c r="KPU1048" s="45"/>
      <c r="KPV1048" s="45"/>
      <c r="KPW1048" s="45"/>
      <c r="KPX1048" s="45"/>
      <c r="KPY1048" s="45"/>
      <c r="KPZ1048" s="45"/>
      <c r="KQA1048" s="45"/>
      <c r="KQB1048" s="45"/>
      <c r="KQC1048" s="45"/>
      <c r="KQD1048" s="45"/>
      <c r="KQE1048" s="45"/>
      <c r="KQF1048" s="45"/>
      <c r="KQG1048" s="45"/>
      <c r="KQH1048" s="45"/>
      <c r="KQI1048" s="45"/>
      <c r="KQJ1048" s="45"/>
      <c r="KQK1048" s="45"/>
      <c r="KQL1048" s="45"/>
      <c r="KQM1048" s="45"/>
      <c r="KQN1048" s="45"/>
      <c r="KQO1048" s="45"/>
      <c r="KQP1048" s="45"/>
      <c r="KQQ1048" s="45"/>
      <c r="KQR1048" s="45"/>
      <c r="KQS1048" s="45"/>
      <c r="KQT1048" s="45"/>
      <c r="KQU1048" s="45"/>
      <c r="KQV1048" s="45"/>
      <c r="KQW1048" s="45"/>
      <c r="KQX1048" s="45"/>
      <c r="KQY1048" s="45"/>
      <c r="KQZ1048" s="45"/>
      <c r="KRA1048" s="45"/>
      <c r="KRB1048" s="45"/>
      <c r="KRC1048" s="45"/>
      <c r="KRD1048" s="45"/>
      <c r="KRE1048" s="45"/>
      <c r="KRF1048" s="45"/>
      <c r="KRG1048" s="45"/>
      <c r="KRH1048" s="45"/>
      <c r="KRI1048" s="45"/>
      <c r="KRJ1048" s="45"/>
      <c r="KRK1048" s="45"/>
      <c r="KRL1048" s="45"/>
      <c r="KRM1048" s="45"/>
      <c r="KRN1048" s="45"/>
      <c r="KRO1048" s="45"/>
      <c r="KRP1048" s="45"/>
      <c r="KRQ1048" s="45"/>
      <c r="KRR1048" s="45"/>
      <c r="KRS1048" s="45"/>
      <c r="KRT1048" s="45"/>
      <c r="KRU1048" s="45"/>
      <c r="KRV1048" s="45"/>
      <c r="KRW1048" s="45"/>
      <c r="KRX1048" s="45"/>
      <c r="KRY1048" s="45"/>
      <c r="KRZ1048" s="45"/>
      <c r="KSA1048" s="45"/>
      <c r="KSB1048" s="45"/>
      <c r="KSC1048" s="45"/>
      <c r="KSD1048" s="45"/>
      <c r="KSE1048" s="45"/>
      <c r="KSF1048" s="45"/>
      <c r="KSG1048" s="45"/>
      <c r="KSH1048" s="45"/>
      <c r="KSI1048" s="45"/>
      <c r="KSJ1048" s="45"/>
      <c r="KSK1048" s="45"/>
      <c r="KSL1048" s="45"/>
      <c r="KSM1048" s="45"/>
      <c r="KSN1048" s="45"/>
      <c r="KSO1048" s="45"/>
      <c r="KSP1048" s="45"/>
      <c r="KSQ1048" s="45"/>
      <c r="KSR1048" s="45"/>
      <c r="KSS1048" s="45"/>
      <c r="KST1048" s="45"/>
      <c r="KSU1048" s="45"/>
      <c r="KSV1048" s="45"/>
      <c r="KSW1048" s="45"/>
      <c r="KSX1048" s="45"/>
      <c r="KSY1048" s="45"/>
      <c r="KSZ1048" s="45"/>
      <c r="KTA1048" s="45"/>
      <c r="KTB1048" s="45"/>
      <c r="KTC1048" s="45"/>
      <c r="KTD1048" s="45"/>
      <c r="KTE1048" s="45"/>
      <c r="KTF1048" s="45"/>
      <c r="KTG1048" s="45"/>
      <c r="KTH1048" s="45"/>
      <c r="KTI1048" s="45"/>
      <c r="KTJ1048" s="45"/>
      <c r="KTK1048" s="45"/>
      <c r="KTL1048" s="45"/>
      <c r="KTM1048" s="45"/>
      <c r="KTN1048" s="45"/>
      <c r="KTO1048" s="45"/>
      <c r="KTP1048" s="45"/>
      <c r="KTQ1048" s="45"/>
      <c r="KTR1048" s="45"/>
      <c r="KTS1048" s="45"/>
      <c r="KTT1048" s="45"/>
      <c r="KTU1048" s="45"/>
      <c r="KTV1048" s="45"/>
      <c r="KTW1048" s="45"/>
      <c r="KTX1048" s="45"/>
      <c r="KTY1048" s="45"/>
      <c r="KTZ1048" s="45"/>
      <c r="KUA1048" s="45"/>
      <c r="KUB1048" s="45"/>
      <c r="KUC1048" s="45"/>
      <c r="KUD1048" s="45"/>
      <c r="KUE1048" s="45"/>
      <c r="KUF1048" s="45"/>
      <c r="KUG1048" s="45"/>
      <c r="KUH1048" s="45"/>
      <c r="KUI1048" s="45"/>
      <c r="KUJ1048" s="45"/>
      <c r="KUK1048" s="45"/>
      <c r="KUL1048" s="45"/>
      <c r="KUM1048" s="45"/>
      <c r="KUN1048" s="45"/>
      <c r="KUO1048" s="45"/>
      <c r="KUP1048" s="45"/>
      <c r="KUQ1048" s="45"/>
      <c r="KUR1048" s="45"/>
      <c r="KUS1048" s="45"/>
      <c r="KUT1048" s="45"/>
      <c r="KUU1048" s="45"/>
      <c r="KUV1048" s="45"/>
      <c r="KUW1048" s="45"/>
      <c r="KUX1048" s="45"/>
      <c r="KUY1048" s="45"/>
      <c r="KUZ1048" s="45"/>
      <c r="KVA1048" s="45"/>
      <c r="KVB1048" s="45"/>
      <c r="KVC1048" s="45"/>
      <c r="KVD1048" s="45"/>
      <c r="KVE1048" s="45"/>
      <c r="KVF1048" s="45"/>
      <c r="KVG1048" s="45"/>
      <c r="KVH1048" s="45"/>
      <c r="KVI1048" s="45"/>
      <c r="KVJ1048" s="45"/>
      <c r="KVK1048" s="45"/>
      <c r="KVL1048" s="45"/>
      <c r="KVM1048" s="45"/>
      <c r="KVN1048" s="45"/>
      <c r="KVO1048" s="45"/>
      <c r="KVP1048" s="45"/>
      <c r="KVQ1048" s="45"/>
      <c r="KVR1048" s="45"/>
      <c r="KVS1048" s="45"/>
      <c r="KVT1048" s="45"/>
      <c r="KVU1048" s="45"/>
      <c r="KVV1048" s="45"/>
      <c r="KVW1048" s="45"/>
      <c r="KVX1048" s="45"/>
      <c r="KVY1048" s="45"/>
      <c r="KVZ1048" s="45"/>
      <c r="KWA1048" s="45"/>
      <c r="KWB1048" s="45"/>
      <c r="KWC1048" s="45"/>
      <c r="KWD1048" s="45"/>
      <c r="KWE1048" s="45"/>
      <c r="KWF1048" s="45"/>
      <c r="KWG1048" s="45"/>
      <c r="KWH1048" s="45"/>
      <c r="KWI1048" s="45"/>
      <c r="KWJ1048" s="45"/>
      <c r="KWK1048" s="45"/>
      <c r="KWL1048" s="45"/>
      <c r="KWM1048" s="45"/>
      <c r="KWN1048" s="45"/>
      <c r="KWO1048" s="45"/>
      <c r="KWP1048" s="45"/>
      <c r="KWQ1048" s="45"/>
      <c r="KWR1048" s="45"/>
      <c r="KWS1048" s="45"/>
      <c r="KWT1048" s="45"/>
      <c r="KWU1048" s="45"/>
      <c r="KWV1048" s="45"/>
      <c r="KWW1048" s="45"/>
      <c r="KWX1048" s="45"/>
      <c r="KWY1048" s="45"/>
      <c r="KWZ1048" s="45"/>
      <c r="KXA1048" s="45"/>
      <c r="KXB1048" s="45"/>
      <c r="KXC1048" s="45"/>
      <c r="KXD1048" s="45"/>
      <c r="KXE1048" s="45"/>
      <c r="KXF1048" s="45"/>
      <c r="KXG1048" s="45"/>
      <c r="KXH1048" s="45"/>
      <c r="KXI1048" s="45"/>
      <c r="KXJ1048" s="45"/>
      <c r="KXK1048" s="45"/>
      <c r="KXL1048" s="45"/>
      <c r="KXM1048" s="45"/>
      <c r="KXN1048" s="45"/>
      <c r="KXO1048" s="45"/>
      <c r="KXP1048" s="45"/>
      <c r="KXQ1048" s="45"/>
      <c r="KXR1048" s="45"/>
      <c r="KXS1048" s="45"/>
      <c r="KXT1048" s="45"/>
      <c r="KXU1048" s="45"/>
      <c r="KXV1048" s="45"/>
      <c r="KXW1048" s="45"/>
      <c r="KXX1048" s="45"/>
      <c r="KXY1048" s="45"/>
      <c r="KXZ1048" s="45"/>
      <c r="KYA1048" s="45"/>
      <c r="KYB1048" s="45"/>
      <c r="KYC1048" s="45"/>
      <c r="KYD1048" s="45"/>
      <c r="KYE1048" s="45"/>
      <c r="KYF1048" s="45"/>
      <c r="KYG1048" s="45"/>
      <c r="KYH1048" s="45"/>
      <c r="KYI1048" s="45"/>
      <c r="KYJ1048" s="45"/>
      <c r="KYK1048" s="45"/>
      <c r="KYL1048" s="45"/>
      <c r="KYM1048" s="45"/>
      <c r="KYN1048" s="45"/>
      <c r="KYO1048" s="45"/>
      <c r="KYP1048" s="45"/>
      <c r="KYQ1048" s="45"/>
      <c r="KYR1048" s="45"/>
      <c r="KYS1048" s="45"/>
      <c r="KYT1048" s="45"/>
      <c r="KYU1048" s="45"/>
      <c r="KYV1048" s="45"/>
      <c r="KYW1048" s="45"/>
      <c r="KYX1048" s="45"/>
      <c r="KYY1048" s="45"/>
      <c r="KYZ1048" s="45"/>
      <c r="KZA1048" s="45"/>
      <c r="KZB1048" s="45"/>
      <c r="KZC1048" s="45"/>
      <c r="KZD1048" s="45"/>
      <c r="KZE1048" s="45"/>
      <c r="KZF1048" s="45"/>
      <c r="KZG1048" s="45"/>
      <c r="KZH1048" s="45"/>
      <c r="KZI1048" s="45"/>
      <c r="KZJ1048" s="45"/>
      <c r="KZK1048" s="45"/>
      <c r="KZL1048" s="45"/>
      <c r="KZM1048" s="45"/>
      <c r="KZN1048" s="45"/>
      <c r="KZO1048" s="45"/>
      <c r="KZP1048" s="45"/>
      <c r="KZQ1048" s="45"/>
      <c r="KZR1048" s="45"/>
      <c r="KZS1048" s="45"/>
      <c r="KZT1048" s="45"/>
      <c r="KZU1048" s="45"/>
      <c r="KZV1048" s="45"/>
      <c r="KZW1048" s="45"/>
      <c r="KZX1048" s="45"/>
      <c r="KZY1048" s="45"/>
      <c r="KZZ1048" s="45"/>
      <c r="LAA1048" s="45"/>
      <c r="LAB1048" s="45"/>
      <c r="LAC1048" s="45"/>
      <c r="LAD1048" s="45"/>
      <c r="LAE1048" s="45"/>
      <c r="LAF1048" s="45"/>
      <c r="LAG1048" s="45"/>
      <c r="LAH1048" s="45"/>
      <c r="LAI1048" s="45"/>
      <c r="LAJ1048" s="45"/>
      <c r="LAK1048" s="45"/>
      <c r="LAL1048" s="45"/>
      <c r="LAM1048" s="45"/>
      <c r="LAN1048" s="45"/>
      <c r="LAO1048" s="45"/>
      <c r="LAP1048" s="45"/>
      <c r="LAQ1048" s="45"/>
      <c r="LAR1048" s="45"/>
      <c r="LAS1048" s="45"/>
      <c r="LAT1048" s="45"/>
      <c r="LAU1048" s="45"/>
      <c r="LAV1048" s="45"/>
      <c r="LAW1048" s="45"/>
      <c r="LAX1048" s="45"/>
      <c r="LAY1048" s="45"/>
      <c r="LAZ1048" s="45"/>
      <c r="LBA1048" s="45"/>
      <c r="LBB1048" s="45"/>
      <c r="LBC1048" s="45"/>
      <c r="LBD1048" s="45"/>
      <c r="LBE1048" s="45"/>
      <c r="LBF1048" s="45"/>
      <c r="LBG1048" s="45"/>
      <c r="LBH1048" s="45"/>
      <c r="LBI1048" s="45"/>
      <c r="LBJ1048" s="45"/>
      <c r="LBK1048" s="45"/>
      <c r="LBL1048" s="45"/>
      <c r="LBM1048" s="45"/>
      <c r="LBN1048" s="45"/>
      <c r="LBO1048" s="45"/>
      <c r="LBP1048" s="45"/>
      <c r="LBQ1048" s="45"/>
      <c r="LBR1048" s="45"/>
      <c r="LBS1048" s="45"/>
      <c r="LBT1048" s="45"/>
      <c r="LBU1048" s="45"/>
      <c r="LBV1048" s="45"/>
      <c r="LBW1048" s="45"/>
      <c r="LBX1048" s="45"/>
      <c r="LBY1048" s="45"/>
      <c r="LBZ1048" s="45"/>
      <c r="LCA1048" s="45"/>
      <c r="LCB1048" s="45"/>
      <c r="LCC1048" s="45"/>
      <c r="LCD1048" s="45"/>
      <c r="LCE1048" s="45"/>
      <c r="LCF1048" s="45"/>
      <c r="LCG1048" s="45"/>
      <c r="LCH1048" s="45"/>
      <c r="LCI1048" s="45"/>
      <c r="LCJ1048" s="45"/>
      <c r="LCK1048" s="45"/>
      <c r="LCL1048" s="45"/>
      <c r="LCM1048" s="45"/>
      <c r="LCN1048" s="45"/>
      <c r="LCO1048" s="45"/>
      <c r="LCP1048" s="45"/>
      <c r="LCQ1048" s="45"/>
      <c r="LCR1048" s="45"/>
      <c r="LCS1048" s="45"/>
      <c r="LCT1048" s="45"/>
      <c r="LCU1048" s="45"/>
      <c r="LCV1048" s="45"/>
      <c r="LCW1048" s="45"/>
      <c r="LCX1048" s="45"/>
      <c r="LCY1048" s="45"/>
      <c r="LCZ1048" s="45"/>
      <c r="LDA1048" s="45"/>
      <c r="LDB1048" s="45"/>
      <c r="LDC1048" s="45"/>
      <c r="LDD1048" s="45"/>
      <c r="LDE1048" s="45"/>
      <c r="LDF1048" s="45"/>
      <c r="LDG1048" s="45"/>
      <c r="LDH1048" s="45"/>
      <c r="LDI1048" s="45"/>
      <c r="LDJ1048" s="45"/>
      <c r="LDK1048" s="45"/>
      <c r="LDL1048" s="45"/>
      <c r="LDM1048" s="45"/>
      <c r="LDN1048" s="45"/>
      <c r="LDO1048" s="45"/>
      <c r="LDP1048" s="45"/>
      <c r="LDQ1048" s="45"/>
      <c r="LDR1048" s="45"/>
      <c r="LDS1048" s="45"/>
      <c r="LDT1048" s="45"/>
      <c r="LDU1048" s="45"/>
      <c r="LDV1048" s="45"/>
      <c r="LDW1048" s="45"/>
      <c r="LDX1048" s="45"/>
      <c r="LDY1048" s="45"/>
      <c r="LDZ1048" s="45"/>
      <c r="LEA1048" s="45"/>
      <c r="LEB1048" s="45"/>
      <c r="LEC1048" s="45"/>
      <c r="LED1048" s="45"/>
      <c r="LEE1048" s="45"/>
      <c r="LEF1048" s="45"/>
      <c r="LEG1048" s="45"/>
      <c r="LEH1048" s="45"/>
      <c r="LEI1048" s="45"/>
      <c r="LEJ1048" s="45"/>
      <c r="LEK1048" s="45"/>
      <c r="LEL1048" s="45"/>
      <c r="LEM1048" s="45"/>
      <c r="LEN1048" s="45"/>
      <c r="LEO1048" s="45"/>
      <c r="LEP1048" s="45"/>
      <c r="LEQ1048" s="45"/>
      <c r="LER1048" s="45"/>
      <c r="LES1048" s="45"/>
      <c r="LET1048" s="45"/>
      <c r="LEU1048" s="45"/>
      <c r="LEV1048" s="45"/>
      <c r="LEW1048" s="45"/>
      <c r="LEX1048" s="45"/>
      <c r="LEY1048" s="45"/>
      <c r="LEZ1048" s="45"/>
      <c r="LFA1048" s="45"/>
      <c r="LFB1048" s="45"/>
      <c r="LFC1048" s="45"/>
      <c r="LFD1048" s="45"/>
      <c r="LFE1048" s="45"/>
      <c r="LFF1048" s="45"/>
      <c r="LFG1048" s="45"/>
      <c r="LFH1048" s="45"/>
      <c r="LFI1048" s="45"/>
      <c r="LFJ1048" s="45"/>
      <c r="LFK1048" s="45"/>
      <c r="LFL1048" s="45"/>
      <c r="LFM1048" s="45"/>
      <c r="LFN1048" s="45"/>
      <c r="LFO1048" s="45"/>
      <c r="LFP1048" s="45"/>
      <c r="LFQ1048" s="45"/>
      <c r="LFR1048" s="45"/>
      <c r="LFS1048" s="45"/>
      <c r="LFT1048" s="45"/>
      <c r="LFU1048" s="45"/>
      <c r="LFV1048" s="45"/>
      <c r="LFW1048" s="45"/>
      <c r="LFX1048" s="45"/>
      <c r="LFY1048" s="45"/>
      <c r="LFZ1048" s="45"/>
      <c r="LGA1048" s="45"/>
      <c r="LGB1048" s="45"/>
      <c r="LGC1048" s="45"/>
      <c r="LGD1048" s="45"/>
      <c r="LGE1048" s="45"/>
      <c r="LGF1048" s="45"/>
      <c r="LGG1048" s="45"/>
      <c r="LGH1048" s="45"/>
      <c r="LGI1048" s="45"/>
      <c r="LGJ1048" s="45"/>
      <c r="LGK1048" s="45"/>
      <c r="LGL1048" s="45"/>
      <c r="LGM1048" s="45"/>
      <c r="LGN1048" s="45"/>
      <c r="LGO1048" s="45"/>
      <c r="LGP1048" s="45"/>
      <c r="LGQ1048" s="45"/>
      <c r="LGR1048" s="45"/>
      <c r="LGS1048" s="45"/>
      <c r="LGT1048" s="45"/>
      <c r="LGU1048" s="45"/>
      <c r="LGV1048" s="45"/>
      <c r="LGW1048" s="45"/>
      <c r="LGX1048" s="45"/>
      <c r="LGY1048" s="45"/>
      <c r="LGZ1048" s="45"/>
      <c r="LHA1048" s="45"/>
      <c r="LHB1048" s="45"/>
      <c r="LHC1048" s="45"/>
      <c r="LHD1048" s="45"/>
      <c r="LHE1048" s="45"/>
      <c r="LHF1048" s="45"/>
      <c r="LHG1048" s="45"/>
      <c r="LHH1048" s="45"/>
      <c r="LHI1048" s="45"/>
      <c r="LHJ1048" s="45"/>
      <c r="LHK1048" s="45"/>
      <c r="LHL1048" s="45"/>
      <c r="LHM1048" s="45"/>
      <c r="LHN1048" s="45"/>
      <c r="LHO1048" s="45"/>
      <c r="LHP1048" s="45"/>
      <c r="LHQ1048" s="45"/>
      <c r="LHR1048" s="45"/>
      <c r="LHS1048" s="45"/>
      <c r="LHT1048" s="45"/>
      <c r="LHU1048" s="45"/>
      <c r="LHV1048" s="45"/>
      <c r="LHW1048" s="45"/>
      <c r="LHX1048" s="45"/>
      <c r="LHY1048" s="45"/>
      <c r="LHZ1048" s="45"/>
      <c r="LIA1048" s="45"/>
      <c r="LIB1048" s="45"/>
      <c r="LIC1048" s="45"/>
      <c r="LID1048" s="45"/>
      <c r="LIE1048" s="45"/>
      <c r="LIF1048" s="45"/>
      <c r="LIG1048" s="45"/>
      <c r="LIH1048" s="45"/>
      <c r="LII1048" s="45"/>
      <c r="LIJ1048" s="45"/>
      <c r="LIK1048" s="45"/>
      <c r="LIL1048" s="45"/>
      <c r="LIM1048" s="45"/>
      <c r="LIN1048" s="45"/>
      <c r="LIO1048" s="45"/>
      <c r="LIP1048" s="45"/>
      <c r="LIQ1048" s="45"/>
      <c r="LIR1048" s="45"/>
      <c r="LIS1048" s="45"/>
      <c r="LIT1048" s="45"/>
      <c r="LIU1048" s="45"/>
      <c r="LIV1048" s="45"/>
      <c r="LIW1048" s="45"/>
      <c r="LIX1048" s="45"/>
      <c r="LIY1048" s="45"/>
      <c r="LIZ1048" s="45"/>
      <c r="LJA1048" s="45"/>
      <c r="LJB1048" s="45"/>
      <c r="LJC1048" s="45"/>
      <c r="LJD1048" s="45"/>
      <c r="LJE1048" s="45"/>
      <c r="LJF1048" s="45"/>
      <c r="LJG1048" s="45"/>
      <c r="LJH1048" s="45"/>
      <c r="LJI1048" s="45"/>
      <c r="LJJ1048" s="45"/>
      <c r="LJK1048" s="45"/>
      <c r="LJL1048" s="45"/>
      <c r="LJM1048" s="45"/>
      <c r="LJN1048" s="45"/>
      <c r="LJO1048" s="45"/>
      <c r="LJP1048" s="45"/>
      <c r="LJQ1048" s="45"/>
      <c r="LJR1048" s="45"/>
      <c r="LJS1048" s="45"/>
      <c r="LJT1048" s="45"/>
      <c r="LJU1048" s="45"/>
      <c r="LJV1048" s="45"/>
      <c r="LJW1048" s="45"/>
      <c r="LJX1048" s="45"/>
      <c r="LJY1048" s="45"/>
      <c r="LJZ1048" s="45"/>
      <c r="LKA1048" s="45"/>
      <c r="LKB1048" s="45"/>
      <c r="LKC1048" s="45"/>
      <c r="LKD1048" s="45"/>
      <c r="LKE1048" s="45"/>
      <c r="LKF1048" s="45"/>
      <c r="LKG1048" s="45"/>
      <c r="LKH1048" s="45"/>
      <c r="LKI1048" s="45"/>
      <c r="LKJ1048" s="45"/>
      <c r="LKK1048" s="45"/>
      <c r="LKL1048" s="45"/>
      <c r="LKM1048" s="45"/>
      <c r="LKN1048" s="45"/>
      <c r="LKO1048" s="45"/>
      <c r="LKP1048" s="45"/>
      <c r="LKQ1048" s="45"/>
      <c r="LKR1048" s="45"/>
      <c r="LKS1048" s="45"/>
      <c r="LKT1048" s="45"/>
      <c r="LKU1048" s="45"/>
      <c r="LKV1048" s="45"/>
      <c r="LKW1048" s="45"/>
      <c r="LKX1048" s="45"/>
      <c r="LKY1048" s="45"/>
      <c r="LKZ1048" s="45"/>
      <c r="LLA1048" s="45"/>
      <c r="LLB1048" s="45"/>
      <c r="LLC1048" s="45"/>
      <c r="LLD1048" s="45"/>
      <c r="LLE1048" s="45"/>
      <c r="LLF1048" s="45"/>
      <c r="LLG1048" s="45"/>
      <c r="LLH1048" s="45"/>
      <c r="LLI1048" s="45"/>
      <c r="LLJ1048" s="45"/>
      <c r="LLK1048" s="45"/>
      <c r="LLL1048" s="45"/>
      <c r="LLM1048" s="45"/>
      <c r="LLN1048" s="45"/>
      <c r="LLO1048" s="45"/>
      <c r="LLP1048" s="45"/>
      <c r="LLQ1048" s="45"/>
      <c r="LLR1048" s="45"/>
      <c r="LLS1048" s="45"/>
      <c r="LLT1048" s="45"/>
      <c r="LLU1048" s="45"/>
      <c r="LLV1048" s="45"/>
      <c r="LLW1048" s="45"/>
      <c r="LLX1048" s="45"/>
      <c r="LLY1048" s="45"/>
      <c r="LLZ1048" s="45"/>
      <c r="LMA1048" s="45"/>
      <c r="LMB1048" s="45"/>
      <c r="LMC1048" s="45"/>
      <c r="LMD1048" s="45"/>
      <c r="LME1048" s="45"/>
      <c r="LMF1048" s="45"/>
      <c r="LMG1048" s="45"/>
      <c r="LMH1048" s="45"/>
      <c r="LMI1048" s="45"/>
      <c r="LMJ1048" s="45"/>
      <c r="LMK1048" s="45"/>
      <c r="LML1048" s="45"/>
      <c r="LMM1048" s="45"/>
      <c r="LMN1048" s="45"/>
      <c r="LMO1048" s="45"/>
      <c r="LMP1048" s="45"/>
      <c r="LMQ1048" s="45"/>
      <c r="LMR1048" s="45"/>
      <c r="LMS1048" s="45"/>
      <c r="LMT1048" s="45"/>
      <c r="LMU1048" s="45"/>
      <c r="LMV1048" s="45"/>
      <c r="LMW1048" s="45"/>
      <c r="LMX1048" s="45"/>
      <c r="LMY1048" s="45"/>
      <c r="LMZ1048" s="45"/>
      <c r="LNA1048" s="45"/>
      <c r="LNB1048" s="45"/>
      <c r="LNC1048" s="45"/>
      <c r="LND1048" s="45"/>
      <c r="LNE1048" s="45"/>
      <c r="LNF1048" s="45"/>
      <c r="LNG1048" s="45"/>
      <c r="LNH1048" s="45"/>
      <c r="LNI1048" s="45"/>
      <c r="LNJ1048" s="45"/>
      <c r="LNK1048" s="45"/>
      <c r="LNL1048" s="45"/>
      <c r="LNM1048" s="45"/>
      <c r="LNN1048" s="45"/>
      <c r="LNO1048" s="45"/>
      <c r="LNP1048" s="45"/>
      <c r="LNQ1048" s="45"/>
      <c r="LNR1048" s="45"/>
      <c r="LNS1048" s="45"/>
      <c r="LNT1048" s="45"/>
      <c r="LNU1048" s="45"/>
      <c r="LNV1048" s="45"/>
      <c r="LNW1048" s="45"/>
      <c r="LNX1048" s="45"/>
      <c r="LNY1048" s="45"/>
      <c r="LNZ1048" s="45"/>
      <c r="LOA1048" s="45"/>
      <c r="LOB1048" s="45"/>
      <c r="LOC1048" s="45"/>
      <c r="LOD1048" s="45"/>
      <c r="LOE1048" s="45"/>
      <c r="LOF1048" s="45"/>
      <c r="LOG1048" s="45"/>
      <c r="LOH1048" s="45"/>
      <c r="LOI1048" s="45"/>
      <c r="LOJ1048" s="45"/>
      <c r="LOK1048" s="45"/>
      <c r="LOL1048" s="45"/>
      <c r="LOM1048" s="45"/>
      <c r="LON1048" s="45"/>
      <c r="LOO1048" s="45"/>
      <c r="LOP1048" s="45"/>
      <c r="LOQ1048" s="45"/>
      <c r="LOR1048" s="45"/>
      <c r="LOS1048" s="45"/>
      <c r="LOT1048" s="45"/>
      <c r="LOU1048" s="45"/>
      <c r="LOV1048" s="45"/>
      <c r="LOW1048" s="45"/>
      <c r="LOX1048" s="45"/>
      <c r="LOY1048" s="45"/>
      <c r="LOZ1048" s="45"/>
      <c r="LPA1048" s="45"/>
      <c r="LPB1048" s="45"/>
      <c r="LPC1048" s="45"/>
      <c r="LPD1048" s="45"/>
      <c r="LPE1048" s="45"/>
      <c r="LPF1048" s="45"/>
      <c r="LPG1048" s="45"/>
      <c r="LPH1048" s="45"/>
      <c r="LPI1048" s="45"/>
      <c r="LPJ1048" s="45"/>
      <c r="LPK1048" s="45"/>
      <c r="LPL1048" s="45"/>
      <c r="LPM1048" s="45"/>
      <c r="LPN1048" s="45"/>
      <c r="LPO1048" s="45"/>
      <c r="LPP1048" s="45"/>
      <c r="LPQ1048" s="45"/>
      <c r="LPR1048" s="45"/>
      <c r="LPS1048" s="45"/>
      <c r="LPT1048" s="45"/>
      <c r="LPU1048" s="45"/>
      <c r="LPV1048" s="45"/>
      <c r="LPW1048" s="45"/>
      <c r="LPX1048" s="45"/>
      <c r="LPY1048" s="45"/>
      <c r="LPZ1048" s="45"/>
      <c r="LQA1048" s="45"/>
      <c r="LQB1048" s="45"/>
      <c r="LQC1048" s="45"/>
      <c r="LQD1048" s="45"/>
      <c r="LQE1048" s="45"/>
      <c r="LQF1048" s="45"/>
      <c r="LQG1048" s="45"/>
      <c r="LQH1048" s="45"/>
      <c r="LQI1048" s="45"/>
      <c r="LQJ1048" s="45"/>
      <c r="LQK1048" s="45"/>
      <c r="LQL1048" s="45"/>
      <c r="LQM1048" s="45"/>
      <c r="LQN1048" s="45"/>
      <c r="LQO1048" s="45"/>
      <c r="LQP1048" s="45"/>
      <c r="LQQ1048" s="45"/>
      <c r="LQR1048" s="45"/>
      <c r="LQS1048" s="45"/>
      <c r="LQT1048" s="45"/>
      <c r="LQU1048" s="45"/>
      <c r="LQV1048" s="45"/>
      <c r="LQW1048" s="45"/>
      <c r="LQX1048" s="45"/>
      <c r="LQY1048" s="45"/>
      <c r="LQZ1048" s="45"/>
      <c r="LRA1048" s="45"/>
      <c r="LRB1048" s="45"/>
      <c r="LRC1048" s="45"/>
      <c r="LRD1048" s="45"/>
      <c r="LRE1048" s="45"/>
      <c r="LRF1048" s="45"/>
      <c r="LRG1048" s="45"/>
      <c r="LRH1048" s="45"/>
      <c r="LRI1048" s="45"/>
      <c r="LRJ1048" s="45"/>
      <c r="LRK1048" s="45"/>
      <c r="LRL1048" s="45"/>
      <c r="LRM1048" s="45"/>
      <c r="LRN1048" s="45"/>
      <c r="LRO1048" s="45"/>
      <c r="LRP1048" s="45"/>
      <c r="LRQ1048" s="45"/>
      <c r="LRR1048" s="45"/>
      <c r="LRS1048" s="45"/>
      <c r="LRT1048" s="45"/>
      <c r="LRU1048" s="45"/>
      <c r="LRV1048" s="45"/>
      <c r="LRW1048" s="45"/>
      <c r="LRX1048" s="45"/>
      <c r="LRY1048" s="45"/>
      <c r="LRZ1048" s="45"/>
      <c r="LSA1048" s="45"/>
      <c r="LSB1048" s="45"/>
      <c r="LSC1048" s="45"/>
      <c r="LSD1048" s="45"/>
      <c r="LSE1048" s="45"/>
      <c r="LSF1048" s="45"/>
      <c r="LSG1048" s="45"/>
      <c r="LSH1048" s="45"/>
      <c r="LSI1048" s="45"/>
      <c r="LSJ1048" s="45"/>
      <c r="LSK1048" s="45"/>
      <c r="LSL1048" s="45"/>
      <c r="LSM1048" s="45"/>
      <c r="LSN1048" s="45"/>
      <c r="LSO1048" s="45"/>
      <c r="LSP1048" s="45"/>
      <c r="LSQ1048" s="45"/>
      <c r="LSR1048" s="45"/>
      <c r="LSS1048" s="45"/>
      <c r="LST1048" s="45"/>
      <c r="LSU1048" s="45"/>
      <c r="LSV1048" s="45"/>
      <c r="LSW1048" s="45"/>
      <c r="LSX1048" s="45"/>
      <c r="LSY1048" s="45"/>
      <c r="LSZ1048" s="45"/>
      <c r="LTA1048" s="45"/>
      <c r="LTB1048" s="45"/>
      <c r="LTC1048" s="45"/>
      <c r="LTD1048" s="45"/>
      <c r="LTE1048" s="45"/>
      <c r="LTF1048" s="45"/>
      <c r="LTG1048" s="45"/>
      <c r="LTH1048" s="45"/>
      <c r="LTI1048" s="45"/>
      <c r="LTJ1048" s="45"/>
      <c r="LTK1048" s="45"/>
      <c r="LTL1048" s="45"/>
      <c r="LTM1048" s="45"/>
      <c r="LTN1048" s="45"/>
      <c r="LTO1048" s="45"/>
      <c r="LTP1048" s="45"/>
      <c r="LTQ1048" s="45"/>
      <c r="LTR1048" s="45"/>
      <c r="LTS1048" s="45"/>
      <c r="LTT1048" s="45"/>
      <c r="LTU1048" s="45"/>
      <c r="LTV1048" s="45"/>
      <c r="LTW1048" s="45"/>
      <c r="LTX1048" s="45"/>
      <c r="LTY1048" s="45"/>
      <c r="LTZ1048" s="45"/>
      <c r="LUA1048" s="45"/>
      <c r="LUB1048" s="45"/>
      <c r="LUC1048" s="45"/>
      <c r="LUD1048" s="45"/>
      <c r="LUE1048" s="45"/>
      <c r="LUF1048" s="45"/>
      <c r="LUG1048" s="45"/>
      <c r="LUH1048" s="45"/>
      <c r="LUI1048" s="45"/>
      <c r="LUJ1048" s="45"/>
      <c r="LUK1048" s="45"/>
      <c r="LUL1048" s="45"/>
      <c r="LUM1048" s="45"/>
      <c r="LUN1048" s="45"/>
      <c r="LUO1048" s="45"/>
      <c r="LUP1048" s="45"/>
      <c r="LUQ1048" s="45"/>
      <c r="LUR1048" s="45"/>
      <c r="LUS1048" s="45"/>
      <c r="LUT1048" s="45"/>
      <c r="LUU1048" s="45"/>
      <c r="LUV1048" s="45"/>
      <c r="LUW1048" s="45"/>
      <c r="LUX1048" s="45"/>
      <c r="LUY1048" s="45"/>
      <c r="LUZ1048" s="45"/>
      <c r="LVA1048" s="45"/>
      <c r="LVB1048" s="45"/>
      <c r="LVC1048" s="45"/>
      <c r="LVD1048" s="45"/>
      <c r="LVE1048" s="45"/>
      <c r="LVF1048" s="45"/>
      <c r="LVG1048" s="45"/>
      <c r="LVH1048" s="45"/>
      <c r="LVI1048" s="45"/>
      <c r="LVJ1048" s="45"/>
      <c r="LVK1048" s="45"/>
      <c r="LVL1048" s="45"/>
      <c r="LVM1048" s="45"/>
      <c r="LVN1048" s="45"/>
      <c r="LVO1048" s="45"/>
      <c r="LVP1048" s="45"/>
      <c r="LVQ1048" s="45"/>
      <c r="LVR1048" s="45"/>
      <c r="LVS1048" s="45"/>
      <c r="LVT1048" s="45"/>
      <c r="LVU1048" s="45"/>
      <c r="LVV1048" s="45"/>
      <c r="LVW1048" s="45"/>
      <c r="LVX1048" s="45"/>
      <c r="LVY1048" s="45"/>
      <c r="LVZ1048" s="45"/>
      <c r="LWA1048" s="45"/>
      <c r="LWB1048" s="45"/>
      <c r="LWC1048" s="45"/>
      <c r="LWD1048" s="45"/>
      <c r="LWE1048" s="45"/>
      <c r="LWF1048" s="45"/>
      <c r="LWG1048" s="45"/>
      <c r="LWH1048" s="45"/>
      <c r="LWI1048" s="45"/>
      <c r="LWJ1048" s="45"/>
      <c r="LWK1048" s="45"/>
      <c r="LWL1048" s="45"/>
      <c r="LWM1048" s="45"/>
      <c r="LWN1048" s="45"/>
      <c r="LWO1048" s="45"/>
      <c r="LWP1048" s="45"/>
      <c r="LWQ1048" s="45"/>
      <c r="LWR1048" s="45"/>
      <c r="LWS1048" s="45"/>
      <c r="LWT1048" s="45"/>
      <c r="LWU1048" s="45"/>
      <c r="LWV1048" s="45"/>
      <c r="LWW1048" s="45"/>
      <c r="LWX1048" s="45"/>
      <c r="LWY1048" s="45"/>
      <c r="LWZ1048" s="45"/>
      <c r="LXA1048" s="45"/>
      <c r="LXB1048" s="45"/>
      <c r="LXC1048" s="45"/>
      <c r="LXD1048" s="45"/>
      <c r="LXE1048" s="45"/>
      <c r="LXF1048" s="45"/>
      <c r="LXG1048" s="45"/>
      <c r="LXH1048" s="45"/>
      <c r="LXI1048" s="45"/>
      <c r="LXJ1048" s="45"/>
      <c r="LXK1048" s="45"/>
      <c r="LXL1048" s="45"/>
      <c r="LXM1048" s="45"/>
      <c r="LXN1048" s="45"/>
      <c r="LXO1048" s="45"/>
      <c r="LXP1048" s="45"/>
      <c r="LXQ1048" s="45"/>
      <c r="LXR1048" s="45"/>
      <c r="LXS1048" s="45"/>
      <c r="LXT1048" s="45"/>
      <c r="LXU1048" s="45"/>
      <c r="LXV1048" s="45"/>
      <c r="LXW1048" s="45"/>
      <c r="LXX1048" s="45"/>
      <c r="LXY1048" s="45"/>
      <c r="LXZ1048" s="45"/>
      <c r="LYA1048" s="45"/>
      <c r="LYB1048" s="45"/>
      <c r="LYC1048" s="45"/>
      <c r="LYD1048" s="45"/>
      <c r="LYE1048" s="45"/>
      <c r="LYF1048" s="45"/>
      <c r="LYG1048" s="45"/>
      <c r="LYH1048" s="45"/>
      <c r="LYI1048" s="45"/>
      <c r="LYJ1048" s="45"/>
      <c r="LYK1048" s="45"/>
      <c r="LYL1048" s="45"/>
      <c r="LYM1048" s="45"/>
      <c r="LYN1048" s="45"/>
      <c r="LYO1048" s="45"/>
      <c r="LYP1048" s="45"/>
      <c r="LYQ1048" s="45"/>
      <c r="LYR1048" s="45"/>
      <c r="LYS1048" s="45"/>
      <c r="LYT1048" s="45"/>
      <c r="LYU1048" s="45"/>
      <c r="LYV1048" s="45"/>
      <c r="LYW1048" s="45"/>
      <c r="LYX1048" s="45"/>
      <c r="LYY1048" s="45"/>
      <c r="LYZ1048" s="45"/>
      <c r="LZA1048" s="45"/>
      <c r="LZB1048" s="45"/>
      <c r="LZC1048" s="45"/>
      <c r="LZD1048" s="45"/>
      <c r="LZE1048" s="45"/>
      <c r="LZF1048" s="45"/>
      <c r="LZG1048" s="45"/>
      <c r="LZH1048" s="45"/>
      <c r="LZI1048" s="45"/>
      <c r="LZJ1048" s="45"/>
      <c r="LZK1048" s="45"/>
      <c r="LZL1048" s="45"/>
      <c r="LZM1048" s="45"/>
      <c r="LZN1048" s="45"/>
      <c r="LZO1048" s="45"/>
      <c r="LZP1048" s="45"/>
      <c r="LZQ1048" s="45"/>
      <c r="LZR1048" s="45"/>
      <c r="LZS1048" s="45"/>
      <c r="LZT1048" s="45"/>
      <c r="LZU1048" s="45"/>
      <c r="LZV1048" s="45"/>
      <c r="LZW1048" s="45"/>
      <c r="LZX1048" s="45"/>
      <c r="LZY1048" s="45"/>
      <c r="LZZ1048" s="45"/>
      <c r="MAA1048" s="45"/>
      <c r="MAB1048" s="45"/>
      <c r="MAC1048" s="45"/>
      <c r="MAD1048" s="45"/>
      <c r="MAE1048" s="45"/>
      <c r="MAF1048" s="45"/>
      <c r="MAG1048" s="45"/>
      <c r="MAH1048" s="45"/>
      <c r="MAI1048" s="45"/>
      <c r="MAJ1048" s="45"/>
      <c r="MAK1048" s="45"/>
      <c r="MAL1048" s="45"/>
      <c r="MAM1048" s="45"/>
      <c r="MAN1048" s="45"/>
      <c r="MAO1048" s="45"/>
      <c r="MAP1048" s="45"/>
      <c r="MAQ1048" s="45"/>
      <c r="MAR1048" s="45"/>
      <c r="MAS1048" s="45"/>
      <c r="MAT1048" s="45"/>
      <c r="MAU1048" s="45"/>
      <c r="MAV1048" s="45"/>
      <c r="MAW1048" s="45"/>
      <c r="MAX1048" s="45"/>
      <c r="MAY1048" s="45"/>
      <c r="MAZ1048" s="45"/>
      <c r="MBA1048" s="45"/>
      <c r="MBB1048" s="45"/>
      <c r="MBC1048" s="45"/>
      <c r="MBD1048" s="45"/>
      <c r="MBE1048" s="45"/>
      <c r="MBF1048" s="45"/>
      <c r="MBG1048" s="45"/>
      <c r="MBH1048" s="45"/>
      <c r="MBI1048" s="45"/>
      <c r="MBJ1048" s="45"/>
      <c r="MBK1048" s="45"/>
      <c r="MBL1048" s="45"/>
      <c r="MBM1048" s="45"/>
      <c r="MBN1048" s="45"/>
      <c r="MBO1048" s="45"/>
      <c r="MBP1048" s="45"/>
      <c r="MBQ1048" s="45"/>
      <c r="MBR1048" s="45"/>
      <c r="MBS1048" s="45"/>
      <c r="MBT1048" s="45"/>
      <c r="MBU1048" s="45"/>
      <c r="MBV1048" s="45"/>
      <c r="MBW1048" s="45"/>
      <c r="MBX1048" s="45"/>
      <c r="MBY1048" s="45"/>
      <c r="MBZ1048" s="45"/>
      <c r="MCA1048" s="45"/>
      <c r="MCB1048" s="45"/>
      <c r="MCC1048" s="45"/>
      <c r="MCD1048" s="45"/>
      <c r="MCE1048" s="45"/>
      <c r="MCF1048" s="45"/>
      <c r="MCG1048" s="45"/>
      <c r="MCH1048" s="45"/>
      <c r="MCI1048" s="45"/>
      <c r="MCJ1048" s="45"/>
      <c r="MCK1048" s="45"/>
      <c r="MCL1048" s="45"/>
      <c r="MCM1048" s="45"/>
      <c r="MCN1048" s="45"/>
      <c r="MCO1048" s="45"/>
      <c r="MCP1048" s="45"/>
      <c r="MCQ1048" s="45"/>
      <c r="MCR1048" s="45"/>
      <c r="MCS1048" s="45"/>
      <c r="MCT1048" s="45"/>
      <c r="MCU1048" s="45"/>
      <c r="MCV1048" s="45"/>
      <c r="MCW1048" s="45"/>
      <c r="MCX1048" s="45"/>
      <c r="MCY1048" s="45"/>
      <c r="MCZ1048" s="45"/>
      <c r="MDA1048" s="45"/>
      <c r="MDB1048" s="45"/>
      <c r="MDC1048" s="45"/>
      <c r="MDD1048" s="45"/>
      <c r="MDE1048" s="45"/>
      <c r="MDF1048" s="45"/>
      <c r="MDG1048" s="45"/>
      <c r="MDH1048" s="45"/>
      <c r="MDI1048" s="45"/>
      <c r="MDJ1048" s="45"/>
      <c r="MDK1048" s="45"/>
      <c r="MDL1048" s="45"/>
      <c r="MDM1048" s="45"/>
      <c r="MDN1048" s="45"/>
      <c r="MDO1048" s="45"/>
      <c r="MDP1048" s="45"/>
      <c r="MDQ1048" s="45"/>
      <c r="MDR1048" s="45"/>
      <c r="MDS1048" s="45"/>
      <c r="MDT1048" s="45"/>
      <c r="MDU1048" s="45"/>
      <c r="MDV1048" s="45"/>
      <c r="MDW1048" s="45"/>
      <c r="MDX1048" s="45"/>
      <c r="MDY1048" s="45"/>
      <c r="MDZ1048" s="45"/>
      <c r="MEA1048" s="45"/>
      <c r="MEB1048" s="45"/>
      <c r="MEC1048" s="45"/>
      <c r="MED1048" s="45"/>
      <c r="MEE1048" s="45"/>
      <c r="MEF1048" s="45"/>
      <c r="MEG1048" s="45"/>
      <c r="MEH1048" s="45"/>
      <c r="MEI1048" s="45"/>
      <c r="MEJ1048" s="45"/>
      <c r="MEK1048" s="45"/>
      <c r="MEL1048" s="45"/>
      <c r="MEM1048" s="45"/>
      <c r="MEN1048" s="45"/>
      <c r="MEO1048" s="45"/>
      <c r="MEP1048" s="45"/>
      <c r="MEQ1048" s="45"/>
      <c r="MER1048" s="45"/>
      <c r="MES1048" s="45"/>
      <c r="MET1048" s="45"/>
      <c r="MEU1048" s="45"/>
      <c r="MEV1048" s="45"/>
      <c r="MEW1048" s="45"/>
      <c r="MEX1048" s="45"/>
      <c r="MEY1048" s="45"/>
      <c r="MEZ1048" s="45"/>
      <c r="MFA1048" s="45"/>
      <c r="MFB1048" s="45"/>
      <c r="MFC1048" s="45"/>
      <c r="MFD1048" s="45"/>
      <c r="MFE1048" s="45"/>
      <c r="MFF1048" s="45"/>
      <c r="MFG1048" s="45"/>
      <c r="MFH1048" s="45"/>
      <c r="MFI1048" s="45"/>
      <c r="MFJ1048" s="45"/>
      <c r="MFK1048" s="45"/>
      <c r="MFL1048" s="45"/>
      <c r="MFM1048" s="45"/>
      <c r="MFN1048" s="45"/>
      <c r="MFO1048" s="45"/>
      <c r="MFP1048" s="45"/>
      <c r="MFQ1048" s="45"/>
      <c r="MFR1048" s="45"/>
      <c r="MFS1048" s="45"/>
      <c r="MFT1048" s="45"/>
      <c r="MFU1048" s="45"/>
      <c r="MFV1048" s="45"/>
      <c r="MFW1048" s="45"/>
      <c r="MFX1048" s="45"/>
      <c r="MFY1048" s="45"/>
      <c r="MFZ1048" s="45"/>
      <c r="MGA1048" s="45"/>
      <c r="MGB1048" s="45"/>
      <c r="MGC1048" s="45"/>
      <c r="MGD1048" s="45"/>
      <c r="MGE1048" s="45"/>
      <c r="MGF1048" s="45"/>
      <c r="MGG1048" s="45"/>
      <c r="MGH1048" s="45"/>
      <c r="MGI1048" s="45"/>
      <c r="MGJ1048" s="45"/>
      <c r="MGK1048" s="45"/>
      <c r="MGL1048" s="45"/>
      <c r="MGM1048" s="45"/>
      <c r="MGN1048" s="45"/>
      <c r="MGO1048" s="45"/>
      <c r="MGP1048" s="45"/>
      <c r="MGQ1048" s="45"/>
      <c r="MGR1048" s="45"/>
      <c r="MGS1048" s="45"/>
      <c r="MGT1048" s="45"/>
      <c r="MGU1048" s="45"/>
      <c r="MGV1048" s="45"/>
      <c r="MGW1048" s="45"/>
      <c r="MGX1048" s="45"/>
      <c r="MGY1048" s="45"/>
      <c r="MGZ1048" s="45"/>
      <c r="MHA1048" s="45"/>
      <c r="MHB1048" s="45"/>
      <c r="MHC1048" s="45"/>
      <c r="MHD1048" s="45"/>
      <c r="MHE1048" s="45"/>
      <c r="MHF1048" s="45"/>
      <c r="MHG1048" s="45"/>
      <c r="MHH1048" s="45"/>
      <c r="MHI1048" s="45"/>
      <c r="MHJ1048" s="45"/>
      <c r="MHK1048" s="45"/>
      <c r="MHL1048" s="45"/>
      <c r="MHM1048" s="45"/>
      <c r="MHN1048" s="45"/>
      <c r="MHO1048" s="45"/>
      <c r="MHP1048" s="45"/>
      <c r="MHQ1048" s="45"/>
      <c r="MHR1048" s="45"/>
      <c r="MHS1048" s="45"/>
      <c r="MHT1048" s="45"/>
      <c r="MHU1048" s="45"/>
      <c r="MHV1048" s="45"/>
      <c r="MHW1048" s="45"/>
      <c r="MHX1048" s="45"/>
      <c r="MHY1048" s="45"/>
      <c r="MHZ1048" s="45"/>
      <c r="MIA1048" s="45"/>
      <c r="MIB1048" s="45"/>
      <c r="MIC1048" s="45"/>
      <c r="MID1048" s="45"/>
      <c r="MIE1048" s="45"/>
      <c r="MIF1048" s="45"/>
      <c r="MIG1048" s="45"/>
      <c r="MIH1048" s="45"/>
      <c r="MII1048" s="45"/>
      <c r="MIJ1048" s="45"/>
      <c r="MIK1048" s="45"/>
      <c r="MIL1048" s="45"/>
      <c r="MIM1048" s="45"/>
      <c r="MIN1048" s="45"/>
      <c r="MIO1048" s="45"/>
      <c r="MIP1048" s="45"/>
      <c r="MIQ1048" s="45"/>
      <c r="MIR1048" s="45"/>
      <c r="MIS1048" s="45"/>
      <c r="MIT1048" s="45"/>
      <c r="MIU1048" s="45"/>
      <c r="MIV1048" s="45"/>
      <c r="MIW1048" s="45"/>
      <c r="MIX1048" s="45"/>
      <c r="MIY1048" s="45"/>
      <c r="MIZ1048" s="45"/>
      <c r="MJA1048" s="45"/>
      <c r="MJB1048" s="45"/>
      <c r="MJC1048" s="45"/>
      <c r="MJD1048" s="45"/>
      <c r="MJE1048" s="45"/>
      <c r="MJF1048" s="45"/>
      <c r="MJG1048" s="45"/>
      <c r="MJH1048" s="45"/>
      <c r="MJI1048" s="45"/>
      <c r="MJJ1048" s="45"/>
      <c r="MJK1048" s="45"/>
      <c r="MJL1048" s="45"/>
      <c r="MJM1048" s="45"/>
      <c r="MJN1048" s="45"/>
      <c r="MJO1048" s="45"/>
      <c r="MJP1048" s="45"/>
      <c r="MJQ1048" s="45"/>
      <c r="MJR1048" s="45"/>
      <c r="MJS1048" s="45"/>
      <c r="MJT1048" s="45"/>
      <c r="MJU1048" s="45"/>
      <c r="MJV1048" s="45"/>
      <c r="MJW1048" s="45"/>
      <c r="MJX1048" s="45"/>
      <c r="MJY1048" s="45"/>
      <c r="MJZ1048" s="45"/>
      <c r="MKA1048" s="45"/>
      <c r="MKB1048" s="45"/>
      <c r="MKC1048" s="45"/>
      <c r="MKD1048" s="45"/>
      <c r="MKE1048" s="45"/>
      <c r="MKF1048" s="45"/>
      <c r="MKG1048" s="45"/>
      <c r="MKH1048" s="45"/>
      <c r="MKI1048" s="45"/>
      <c r="MKJ1048" s="45"/>
      <c r="MKK1048" s="45"/>
      <c r="MKL1048" s="45"/>
      <c r="MKM1048" s="45"/>
      <c r="MKN1048" s="45"/>
      <c r="MKO1048" s="45"/>
      <c r="MKP1048" s="45"/>
      <c r="MKQ1048" s="45"/>
      <c r="MKR1048" s="45"/>
      <c r="MKS1048" s="45"/>
      <c r="MKT1048" s="45"/>
      <c r="MKU1048" s="45"/>
      <c r="MKV1048" s="45"/>
      <c r="MKW1048" s="45"/>
      <c r="MKX1048" s="45"/>
      <c r="MKY1048" s="45"/>
      <c r="MKZ1048" s="45"/>
      <c r="MLA1048" s="45"/>
      <c r="MLB1048" s="45"/>
      <c r="MLC1048" s="45"/>
      <c r="MLD1048" s="45"/>
      <c r="MLE1048" s="45"/>
      <c r="MLF1048" s="45"/>
      <c r="MLG1048" s="45"/>
      <c r="MLH1048" s="45"/>
      <c r="MLI1048" s="45"/>
      <c r="MLJ1048" s="45"/>
      <c r="MLK1048" s="45"/>
      <c r="MLL1048" s="45"/>
      <c r="MLM1048" s="45"/>
      <c r="MLN1048" s="45"/>
      <c r="MLO1048" s="45"/>
      <c r="MLP1048" s="45"/>
      <c r="MLQ1048" s="45"/>
      <c r="MLR1048" s="45"/>
      <c r="MLS1048" s="45"/>
      <c r="MLT1048" s="45"/>
      <c r="MLU1048" s="45"/>
      <c r="MLV1048" s="45"/>
      <c r="MLW1048" s="45"/>
      <c r="MLX1048" s="45"/>
      <c r="MLY1048" s="45"/>
      <c r="MLZ1048" s="45"/>
      <c r="MMA1048" s="45"/>
      <c r="MMB1048" s="45"/>
      <c r="MMC1048" s="45"/>
      <c r="MMD1048" s="45"/>
      <c r="MME1048" s="45"/>
      <c r="MMF1048" s="45"/>
      <c r="MMG1048" s="45"/>
      <c r="MMH1048" s="45"/>
      <c r="MMI1048" s="45"/>
      <c r="MMJ1048" s="45"/>
      <c r="MMK1048" s="45"/>
      <c r="MML1048" s="45"/>
      <c r="MMM1048" s="45"/>
      <c r="MMN1048" s="45"/>
      <c r="MMO1048" s="45"/>
      <c r="MMP1048" s="45"/>
      <c r="MMQ1048" s="45"/>
      <c r="MMR1048" s="45"/>
      <c r="MMS1048" s="45"/>
      <c r="MMT1048" s="45"/>
      <c r="MMU1048" s="45"/>
      <c r="MMV1048" s="45"/>
      <c r="MMW1048" s="45"/>
      <c r="MMX1048" s="45"/>
      <c r="MMY1048" s="45"/>
      <c r="MMZ1048" s="45"/>
      <c r="MNA1048" s="45"/>
      <c r="MNB1048" s="45"/>
      <c r="MNC1048" s="45"/>
      <c r="MND1048" s="45"/>
      <c r="MNE1048" s="45"/>
      <c r="MNF1048" s="45"/>
      <c r="MNG1048" s="45"/>
      <c r="MNH1048" s="45"/>
      <c r="MNI1048" s="45"/>
      <c r="MNJ1048" s="45"/>
      <c r="MNK1048" s="45"/>
      <c r="MNL1048" s="45"/>
      <c r="MNM1048" s="45"/>
      <c r="MNN1048" s="45"/>
      <c r="MNO1048" s="45"/>
      <c r="MNP1048" s="45"/>
      <c r="MNQ1048" s="45"/>
      <c r="MNR1048" s="45"/>
      <c r="MNS1048" s="45"/>
      <c r="MNT1048" s="45"/>
      <c r="MNU1048" s="45"/>
      <c r="MNV1048" s="45"/>
      <c r="MNW1048" s="45"/>
      <c r="MNX1048" s="45"/>
      <c r="MNY1048" s="45"/>
      <c r="MNZ1048" s="45"/>
      <c r="MOA1048" s="45"/>
      <c r="MOB1048" s="45"/>
      <c r="MOC1048" s="45"/>
      <c r="MOD1048" s="45"/>
      <c r="MOE1048" s="45"/>
      <c r="MOF1048" s="45"/>
      <c r="MOG1048" s="45"/>
      <c r="MOH1048" s="45"/>
      <c r="MOI1048" s="45"/>
      <c r="MOJ1048" s="45"/>
      <c r="MOK1048" s="45"/>
      <c r="MOL1048" s="45"/>
      <c r="MOM1048" s="45"/>
      <c r="MON1048" s="45"/>
      <c r="MOO1048" s="45"/>
      <c r="MOP1048" s="45"/>
      <c r="MOQ1048" s="45"/>
      <c r="MOR1048" s="45"/>
      <c r="MOS1048" s="45"/>
      <c r="MOT1048" s="45"/>
      <c r="MOU1048" s="45"/>
      <c r="MOV1048" s="45"/>
      <c r="MOW1048" s="45"/>
      <c r="MOX1048" s="45"/>
      <c r="MOY1048" s="45"/>
      <c r="MOZ1048" s="45"/>
      <c r="MPA1048" s="45"/>
      <c r="MPB1048" s="45"/>
      <c r="MPC1048" s="45"/>
      <c r="MPD1048" s="45"/>
      <c r="MPE1048" s="45"/>
      <c r="MPF1048" s="45"/>
      <c r="MPG1048" s="45"/>
      <c r="MPH1048" s="45"/>
      <c r="MPI1048" s="45"/>
      <c r="MPJ1048" s="45"/>
      <c r="MPK1048" s="45"/>
      <c r="MPL1048" s="45"/>
      <c r="MPM1048" s="45"/>
      <c r="MPN1048" s="45"/>
      <c r="MPO1048" s="45"/>
      <c r="MPP1048" s="45"/>
      <c r="MPQ1048" s="45"/>
      <c r="MPR1048" s="45"/>
      <c r="MPS1048" s="45"/>
      <c r="MPT1048" s="45"/>
      <c r="MPU1048" s="45"/>
      <c r="MPV1048" s="45"/>
      <c r="MPW1048" s="45"/>
      <c r="MPX1048" s="45"/>
      <c r="MPY1048" s="45"/>
      <c r="MPZ1048" s="45"/>
      <c r="MQA1048" s="45"/>
      <c r="MQB1048" s="45"/>
      <c r="MQC1048" s="45"/>
      <c r="MQD1048" s="45"/>
      <c r="MQE1048" s="45"/>
      <c r="MQF1048" s="45"/>
      <c r="MQG1048" s="45"/>
      <c r="MQH1048" s="45"/>
      <c r="MQI1048" s="45"/>
      <c r="MQJ1048" s="45"/>
      <c r="MQK1048" s="45"/>
      <c r="MQL1048" s="45"/>
      <c r="MQM1048" s="45"/>
      <c r="MQN1048" s="45"/>
      <c r="MQO1048" s="45"/>
      <c r="MQP1048" s="45"/>
      <c r="MQQ1048" s="45"/>
      <c r="MQR1048" s="45"/>
      <c r="MQS1048" s="45"/>
      <c r="MQT1048" s="45"/>
      <c r="MQU1048" s="45"/>
      <c r="MQV1048" s="45"/>
      <c r="MQW1048" s="45"/>
      <c r="MQX1048" s="45"/>
      <c r="MQY1048" s="45"/>
      <c r="MQZ1048" s="45"/>
      <c r="MRA1048" s="45"/>
      <c r="MRB1048" s="45"/>
      <c r="MRC1048" s="45"/>
      <c r="MRD1048" s="45"/>
      <c r="MRE1048" s="45"/>
      <c r="MRF1048" s="45"/>
      <c r="MRG1048" s="45"/>
      <c r="MRH1048" s="45"/>
      <c r="MRI1048" s="45"/>
      <c r="MRJ1048" s="45"/>
      <c r="MRK1048" s="45"/>
      <c r="MRL1048" s="45"/>
      <c r="MRM1048" s="45"/>
      <c r="MRN1048" s="45"/>
      <c r="MRO1048" s="45"/>
      <c r="MRP1048" s="45"/>
      <c r="MRQ1048" s="45"/>
      <c r="MRR1048" s="45"/>
      <c r="MRS1048" s="45"/>
      <c r="MRT1048" s="45"/>
      <c r="MRU1048" s="45"/>
      <c r="MRV1048" s="45"/>
      <c r="MRW1048" s="45"/>
      <c r="MRX1048" s="45"/>
      <c r="MRY1048" s="45"/>
      <c r="MRZ1048" s="45"/>
      <c r="MSA1048" s="45"/>
      <c r="MSB1048" s="45"/>
      <c r="MSC1048" s="45"/>
      <c r="MSD1048" s="45"/>
      <c r="MSE1048" s="45"/>
      <c r="MSF1048" s="45"/>
      <c r="MSG1048" s="45"/>
      <c r="MSH1048" s="45"/>
      <c r="MSI1048" s="45"/>
      <c r="MSJ1048" s="45"/>
      <c r="MSK1048" s="45"/>
      <c r="MSL1048" s="45"/>
      <c r="MSM1048" s="45"/>
      <c r="MSN1048" s="45"/>
      <c r="MSO1048" s="45"/>
      <c r="MSP1048" s="45"/>
      <c r="MSQ1048" s="45"/>
      <c r="MSR1048" s="45"/>
      <c r="MSS1048" s="45"/>
      <c r="MST1048" s="45"/>
      <c r="MSU1048" s="45"/>
      <c r="MSV1048" s="45"/>
      <c r="MSW1048" s="45"/>
      <c r="MSX1048" s="45"/>
      <c r="MSY1048" s="45"/>
      <c r="MSZ1048" s="45"/>
      <c r="MTA1048" s="45"/>
      <c r="MTB1048" s="45"/>
      <c r="MTC1048" s="45"/>
      <c r="MTD1048" s="45"/>
      <c r="MTE1048" s="45"/>
      <c r="MTF1048" s="45"/>
      <c r="MTG1048" s="45"/>
      <c r="MTH1048" s="45"/>
      <c r="MTI1048" s="45"/>
      <c r="MTJ1048" s="45"/>
      <c r="MTK1048" s="45"/>
      <c r="MTL1048" s="45"/>
      <c r="MTM1048" s="45"/>
      <c r="MTN1048" s="45"/>
      <c r="MTO1048" s="45"/>
      <c r="MTP1048" s="45"/>
      <c r="MTQ1048" s="45"/>
      <c r="MTR1048" s="45"/>
      <c r="MTS1048" s="45"/>
      <c r="MTT1048" s="45"/>
      <c r="MTU1048" s="45"/>
      <c r="MTV1048" s="45"/>
      <c r="MTW1048" s="45"/>
      <c r="MTX1048" s="45"/>
      <c r="MTY1048" s="45"/>
      <c r="MTZ1048" s="45"/>
      <c r="MUA1048" s="45"/>
      <c r="MUB1048" s="45"/>
      <c r="MUC1048" s="45"/>
      <c r="MUD1048" s="45"/>
      <c r="MUE1048" s="45"/>
      <c r="MUF1048" s="45"/>
      <c r="MUG1048" s="45"/>
      <c r="MUH1048" s="45"/>
      <c r="MUI1048" s="45"/>
      <c r="MUJ1048" s="45"/>
      <c r="MUK1048" s="45"/>
      <c r="MUL1048" s="45"/>
      <c r="MUM1048" s="45"/>
      <c r="MUN1048" s="45"/>
      <c r="MUO1048" s="45"/>
      <c r="MUP1048" s="45"/>
      <c r="MUQ1048" s="45"/>
      <c r="MUR1048" s="45"/>
      <c r="MUS1048" s="45"/>
      <c r="MUT1048" s="45"/>
      <c r="MUU1048" s="45"/>
      <c r="MUV1048" s="45"/>
      <c r="MUW1048" s="45"/>
      <c r="MUX1048" s="45"/>
      <c r="MUY1048" s="45"/>
      <c r="MUZ1048" s="45"/>
      <c r="MVA1048" s="45"/>
      <c r="MVB1048" s="45"/>
      <c r="MVC1048" s="45"/>
      <c r="MVD1048" s="45"/>
      <c r="MVE1048" s="45"/>
      <c r="MVF1048" s="45"/>
      <c r="MVG1048" s="45"/>
      <c r="MVH1048" s="45"/>
      <c r="MVI1048" s="45"/>
      <c r="MVJ1048" s="45"/>
      <c r="MVK1048" s="45"/>
      <c r="MVL1048" s="45"/>
      <c r="MVM1048" s="45"/>
      <c r="MVN1048" s="45"/>
      <c r="MVO1048" s="45"/>
      <c r="MVP1048" s="45"/>
      <c r="MVQ1048" s="45"/>
      <c r="MVR1048" s="45"/>
      <c r="MVS1048" s="45"/>
      <c r="MVT1048" s="45"/>
      <c r="MVU1048" s="45"/>
      <c r="MVV1048" s="45"/>
      <c r="MVW1048" s="45"/>
      <c r="MVX1048" s="45"/>
      <c r="MVY1048" s="45"/>
      <c r="MVZ1048" s="45"/>
      <c r="MWA1048" s="45"/>
      <c r="MWB1048" s="45"/>
      <c r="MWC1048" s="45"/>
      <c r="MWD1048" s="45"/>
      <c r="MWE1048" s="45"/>
      <c r="MWF1048" s="45"/>
      <c r="MWG1048" s="45"/>
      <c r="MWH1048" s="45"/>
      <c r="MWI1048" s="45"/>
      <c r="MWJ1048" s="45"/>
      <c r="MWK1048" s="45"/>
      <c r="MWL1048" s="45"/>
      <c r="MWM1048" s="45"/>
      <c r="MWN1048" s="45"/>
      <c r="MWO1048" s="45"/>
      <c r="MWP1048" s="45"/>
      <c r="MWQ1048" s="45"/>
      <c r="MWR1048" s="45"/>
      <c r="MWS1048" s="45"/>
      <c r="MWT1048" s="45"/>
      <c r="MWU1048" s="45"/>
      <c r="MWV1048" s="45"/>
      <c r="MWW1048" s="45"/>
      <c r="MWX1048" s="45"/>
      <c r="MWY1048" s="45"/>
      <c r="MWZ1048" s="45"/>
      <c r="MXA1048" s="45"/>
      <c r="MXB1048" s="45"/>
      <c r="MXC1048" s="45"/>
      <c r="MXD1048" s="45"/>
      <c r="MXE1048" s="45"/>
      <c r="MXF1048" s="45"/>
      <c r="MXG1048" s="45"/>
      <c r="MXH1048" s="45"/>
      <c r="MXI1048" s="45"/>
      <c r="MXJ1048" s="45"/>
      <c r="MXK1048" s="45"/>
      <c r="MXL1048" s="45"/>
      <c r="MXM1048" s="45"/>
      <c r="MXN1048" s="45"/>
      <c r="MXO1048" s="45"/>
      <c r="MXP1048" s="45"/>
      <c r="MXQ1048" s="45"/>
      <c r="MXR1048" s="45"/>
      <c r="MXS1048" s="45"/>
      <c r="MXT1048" s="45"/>
      <c r="MXU1048" s="45"/>
      <c r="MXV1048" s="45"/>
      <c r="MXW1048" s="45"/>
      <c r="MXX1048" s="45"/>
      <c r="MXY1048" s="45"/>
      <c r="MXZ1048" s="45"/>
      <c r="MYA1048" s="45"/>
      <c r="MYB1048" s="45"/>
      <c r="MYC1048" s="45"/>
      <c r="MYD1048" s="45"/>
      <c r="MYE1048" s="45"/>
      <c r="MYF1048" s="45"/>
      <c r="MYG1048" s="45"/>
      <c r="MYH1048" s="45"/>
      <c r="MYI1048" s="45"/>
      <c r="MYJ1048" s="45"/>
      <c r="MYK1048" s="45"/>
      <c r="MYL1048" s="45"/>
      <c r="MYM1048" s="45"/>
      <c r="MYN1048" s="45"/>
      <c r="MYO1048" s="45"/>
      <c r="MYP1048" s="45"/>
      <c r="MYQ1048" s="45"/>
      <c r="MYR1048" s="45"/>
      <c r="MYS1048" s="45"/>
      <c r="MYT1048" s="45"/>
      <c r="MYU1048" s="45"/>
      <c r="MYV1048" s="45"/>
      <c r="MYW1048" s="45"/>
      <c r="MYX1048" s="45"/>
      <c r="MYY1048" s="45"/>
      <c r="MYZ1048" s="45"/>
      <c r="MZA1048" s="45"/>
      <c r="MZB1048" s="45"/>
      <c r="MZC1048" s="45"/>
      <c r="MZD1048" s="45"/>
      <c r="MZE1048" s="45"/>
      <c r="MZF1048" s="45"/>
      <c r="MZG1048" s="45"/>
      <c r="MZH1048" s="45"/>
      <c r="MZI1048" s="45"/>
      <c r="MZJ1048" s="45"/>
      <c r="MZK1048" s="45"/>
      <c r="MZL1048" s="45"/>
      <c r="MZM1048" s="45"/>
      <c r="MZN1048" s="45"/>
      <c r="MZO1048" s="45"/>
      <c r="MZP1048" s="45"/>
      <c r="MZQ1048" s="45"/>
      <c r="MZR1048" s="45"/>
      <c r="MZS1048" s="45"/>
      <c r="MZT1048" s="45"/>
      <c r="MZU1048" s="45"/>
      <c r="MZV1048" s="45"/>
      <c r="MZW1048" s="45"/>
      <c r="MZX1048" s="45"/>
      <c r="MZY1048" s="45"/>
      <c r="MZZ1048" s="45"/>
      <c r="NAA1048" s="45"/>
      <c r="NAB1048" s="45"/>
      <c r="NAC1048" s="45"/>
      <c r="NAD1048" s="45"/>
      <c r="NAE1048" s="45"/>
      <c r="NAF1048" s="45"/>
      <c r="NAG1048" s="45"/>
      <c r="NAH1048" s="45"/>
      <c r="NAI1048" s="45"/>
      <c r="NAJ1048" s="45"/>
      <c r="NAK1048" s="45"/>
      <c r="NAL1048" s="45"/>
      <c r="NAM1048" s="45"/>
      <c r="NAN1048" s="45"/>
      <c r="NAO1048" s="45"/>
      <c r="NAP1048" s="45"/>
      <c r="NAQ1048" s="45"/>
      <c r="NAR1048" s="45"/>
      <c r="NAS1048" s="45"/>
      <c r="NAT1048" s="45"/>
      <c r="NAU1048" s="45"/>
      <c r="NAV1048" s="45"/>
      <c r="NAW1048" s="45"/>
      <c r="NAX1048" s="45"/>
      <c r="NAY1048" s="45"/>
      <c r="NAZ1048" s="45"/>
      <c r="NBA1048" s="45"/>
      <c r="NBB1048" s="45"/>
      <c r="NBC1048" s="45"/>
      <c r="NBD1048" s="45"/>
      <c r="NBE1048" s="45"/>
      <c r="NBF1048" s="45"/>
      <c r="NBG1048" s="45"/>
      <c r="NBH1048" s="45"/>
      <c r="NBI1048" s="45"/>
      <c r="NBJ1048" s="45"/>
      <c r="NBK1048" s="45"/>
      <c r="NBL1048" s="45"/>
      <c r="NBM1048" s="45"/>
      <c r="NBN1048" s="45"/>
      <c r="NBO1048" s="45"/>
      <c r="NBP1048" s="45"/>
      <c r="NBQ1048" s="45"/>
      <c r="NBR1048" s="45"/>
      <c r="NBS1048" s="45"/>
      <c r="NBT1048" s="45"/>
      <c r="NBU1048" s="45"/>
      <c r="NBV1048" s="45"/>
      <c r="NBW1048" s="45"/>
      <c r="NBX1048" s="45"/>
      <c r="NBY1048" s="45"/>
      <c r="NBZ1048" s="45"/>
      <c r="NCA1048" s="45"/>
      <c r="NCB1048" s="45"/>
      <c r="NCC1048" s="45"/>
      <c r="NCD1048" s="45"/>
      <c r="NCE1048" s="45"/>
      <c r="NCF1048" s="45"/>
      <c r="NCG1048" s="45"/>
      <c r="NCH1048" s="45"/>
      <c r="NCI1048" s="45"/>
      <c r="NCJ1048" s="45"/>
      <c r="NCK1048" s="45"/>
      <c r="NCL1048" s="45"/>
      <c r="NCM1048" s="45"/>
      <c r="NCN1048" s="45"/>
      <c r="NCO1048" s="45"/>
      <c r="NCP1048" s="45"/>
      <c r="NCQ1048" s="45"/>
      <c r="NCR1048" s="45"/>
      <c r="NCS1048" s="45"/>
      <c r="NCT1048" s="45"/>
      <c r="NCU1048" s="45"/>
      <c r="NCV1048" s="45"/>
      <c r="NCW1048" s="45"/>
      <c r="NCX1048" s="45"/>
      <c r="NCY1048" s="45"/>
      <c r="NCZ1048" s="45"/>
      <c r="NDA1048" s="45"/>
      <c r="NDB1048" s="45"/>
      <c r="NDC1048" s="45"/>
      <c r="NDD1048" s="45"/>
      <c r="NDE1048" s="45"/>
      <c r="NDF1048" s="45"/>
      <c r="NDG1048" s="45"/>
      <c r="NDH1048" s="45"/>
      <c r="NDI1048" s="45"/>
      <c r="NDJ1048" s="45"/>
      <c r="NDK1048" s="45"/>
      <c r="NDL1048" s="45"/>
      <c r="NDM1048" s="45"/>
      <c r="NDN1048" s="45"/>
      <c r="NDO1048" s="45"/>
      <c r="NDP1048" s="45"/>
      <c r="NDQ1048" s="45"/>
      <c r="NDR1048" s="45"/>
      <c r="NDS1048" s="45"/>
      <c r="NDT1048" s="45"/>
      <c r="NDU1048" s="45"/>
      <c r="NDV1048" s="45"/>
      <c r="NDW1048" s="45"/>
      <c r="NDX1048" s="45"/>
      <c r="NDY1048" s="45"/>
      <c r="NDZ1048" s="45"/>
      <c r="NEA1048" s="45"/>
      <c r="NEB1048" s="45"/>
      <c r="NEC1048" s="45"/>
      <c r="NED1048" s="45"/>
      <c r="NEE1048" s="45"/>
      <c r="NEF1048" s="45"/>
      <c r="NEG1048" s="45"/>
      <c r="NEH1048" s="45"/>
      <c r="NEI1048" s="45"/>
      <c r="NEJ1048" s="45"/>
      <c r="NEK1048" s="45"/>
      <c r="NEL1048" s="45"/>
      <c r="NEM1048" s="45"/>
      <c r="NEN1048" s="45"/>
      <c r="NEO1048" s="45"/>
      <c r="NEP1048" s="45"/>
      <c r="NEQ1048" s="45"/>
      <c r="NER1048" s="45"/>
      <c r="NES1048" s="45"/>
      <c r="NET1048" s="45"/>
      <c r="NEU1048" s="45"/>
      <c r="NEV1048" s="45"/>
      <c r="NEW1048" s="45"/>
      <c r="NEX1048" s="45"/>
      <c r="NEY1048" s="45"/>
      <c r="NEZ1048" s="45"/>
      <c r="NFA1048" s="45"/>
      <c r="NFB1048" s="45"/>
      <c r="NFC1048" s="45"/>
      <c r="NFD1048" s="45"/>
      <c r="NFE1048" s="45"/>
      <c r="NFF1048" s="45"/>
      <c r="NFG1048" s="45"/>
      <c r="NFH1048" s="45"/>
      <c r="NFI1048" s="45"/>
      <c r="NFJ1048" s="45"/>
      <c r="NFK1048" s="45"/>
      <c r="NFL1048" s="45"/>
      <c r="NFM1048" s="45"/>
      <c r="NFN1048" s="45"/>
      <c r="NFO1048" s="45"/>
      <c r="NFP1048" s="45"/>
      <c r="NFQ1048" s="45"/>
      <c r="NFR1048" s="45"/>
      <c r="NFS1048" s="45"/>
      <c r="NFT1048" s="45"/>
      <c r="NFU1048" s="45"/>
      <c r="NFV1048" s="45"/>
      <c r="NFW1048" s="45"/>
      <c r="NFX1048" s="45"/>
      <c r="NFY1048" s="45"/>
      <c r="NFZ1048" s="45"/>
      <c r="NGA1048" s="45"/>
      <c r="NGB1048" s="45"/>
      <c r="NGC1048" s="45"/>
      <c r="NGD1048" s="45"/>
      <c r="NGE1048" s="45"/>
      <c r="NGF1048" s="45"/>
      <c r="NGG1048" s="45"/>
      <c r="NGH1048" s="45"/>
      <c r="NGI1048" s="45"/>
      <c r="NGJ1048" s="45"/>
      <c r="NGK1048" s="45"/>
      <c r="NGL1048" s="45"/>
      <c r="NGM1048" s="45"/>
      <c r="NGN1048" s="45"/>
      <c r="NGO1048" s="45"/>
      <c r="NGP1048" s="45"/>
      <c r="NGQ1048" s="45"/>
      <c r="NGR1048" s="45"/>
      <c r="NGS1048" s="45"/>
      <c r="NGT1048" s="45"/>
      <c r="NGU1048" s="45"/>
      <c r="NGV1048" s="45"/>
      <c r="NGW1048" s="45"/>
      <c r="NGX1048" s="45"/>
      <c r="NGY1048" s="45"/>
      <c r="NGZ1048" s="45"/>
      <c r="NHA1048" s="45"/>
      <c r="NHB1048" s="45"/>
      <c r="NHC1048" s="45"/>
      <c r="NHD1048" s="45"/>
      <c r="NHE1048" s="45"/>
      <c r="NHF1048" s="45"/>
      <c r="NHG1048" s="45"/>
      <c r="NHH1048" s="45"/>
      <c r="NHI1048" s="45"/>
      <c r="NHJ1048" s="45"/>
      <c r="NHK1048" s="45"/>
      <c r="NHL1048" s="45"/>
      <c r="NHM1048" s="45"/>
      <c r="NHN1048" s="45"/>
      <c r="NHO1048" s="45"/>
      <c r="NHP1048" s="45"/>
      <c r="NHQ1048" s="45"/>
      <c r="NHR1048" s="45"/>
      <c r="NHS1048" s="45"/>
      <c r="NHT1048" s="45"/>
      <c r="NHU1048" s="45"/>
      <c r="NHV1048" s="45"/>
      <c r="NHW1048" s="45"/>
      <c r="NHX1048" s="45"/>
      <c r="NHY1048" s="45"/>
      <c r="NHZ1048" s="45"/>
      <c r="NIA1048" s="45"/>
      <c r="NIB1048" s="45"/>
      <c r="NIC1048" s="45"/>
      <c r="NID1048" s="45"/>
      <c r="NIE1048" s="45"/>
      <c r="NIF1048" s="45"/>
      <c r="NIG1048" s="45"/>
      <c r="NIH1048" s="45"/>
      <c r="NII1048" s="45"/>
      <c r="NIJ1048" s="45"/>
      <c r="NIK1048" s="45"/>
      <c r="NIL1048" s="45"/>
      <c r="NIM1048" s="45"/>
      <c r="NIN1048" s="45"/>
      <c r="NIO1048" s="45"/>
      <c r="NIP1048" s="45"/>
      <c r="NIQ1048" s="45"/>
      <c r="NIR1048" s="45"/>
      <c r="NIS1048" s="45"/>
      <c r="NIT1048" s="45"/>
      <c r="NIU1048" s="45"/>
      <c r="NIV1048" s="45"/>
      <c r="NIW1048" s="45"/>
      <c r="NIX1048" s="45"/>
      <c r="NIY1048" s="45"/>
      <c r="NIZ1048" s="45"/>
      <c r="NJA1048" s="45"/>
      <c r="NJB1048" s="45"/>
      <c r="NJC1048" s="45"/>
      <c r="NJD1048" s="45"/>
      <c r="NJE1048" s="45"/>
      <c r="NJF1048" s="45"/>
      <c r="NJG1048" s="45"/>
      <c r="NJH1048" s="45"/>
      <c r="NJI1048" s="45"/>
      <c r="NJJ1048" s="45"/>
      <c r="NJK1048" s="45"/>
      <c r="NJL1048" s="45"/>
      <c r="NJM1048" s="45"/>
      <c r="NJN1048" s="45"/>
      <c r="NJO1048" s="45"/>
      <c r="NJP1048" s="45"/>
      <c r="NJQ1048" s="45"/>
      <c r="NJR1048" s="45"/>
      <c r="NJS1048" s="45"/>
      <c r="NJT1048" s="45"/>
      <c r="NJU1048" s="45"/>
      <c r="NJV1048" s="45"/>
      <c r="NJW1048" s="45"/>
      <c r="NJX1048" s="45"/>
      <c r="NJY1048" s="45"/>
      <c r="NJZ1048" s="45"/>
      <c r="NKA1048" s="45"/>
      <c r="NKB1048" s="45"/>
      <c r="NKC1048" s="45"/>
      <c r="NKD1048" s="45"/>
      <c r="NKE1048" s="45"/>
      <c r="NKF1048" s="45"/>
      <c r="NKG1048" s="45"/>
      <c r="NKH1048" s="45"/>
      <c r="NKI1048" s="45"/>
      <c r="NKJ1048" s="45"/>
      <c r="NKK1048" s="45"/>
      <c r="NKL1048" s="45"/>
      <c r="NKM1048" s="45"/>
      <c r="NKN1048" s="45"/>
      <c r="NKO1048" s="45"/>
      <c r="NKP1048" s="45"/>
      <c r="NKQ1048" s="45"/>
      <c r="NKR1048" s="45"/>
      <c r="NKS1048" s="45"/>
      <c r="NKT1048" s="45"/>
      <c r="NKU1048" s="45"/>
      <c r="NKV1048" s="45"/>
      <c r="NKW1048" s="45"/>
      <c r="NKX1048" s="45"/>
      <c r="NKY1048" s="45"/>
      <c r="NKZ1048" s="45"/>
      <c r="NLA1048" s="45"/>
      <c r="NLB1048" s="45"/>
      <c r="NLC1048" s="45"/>
      <c r="NLD1048" s="45"/>
      <c r="NLE1048" s="45"/>
      <c r="NLF1048" s="45"/>
      <c r="NLG1048" s="45"/>
      <c r="NLH1048" s="45"/>
      <c r="NLI1048" s="45"/>
      <c r="NLJ1048" s="45"/>
      <c r="NLK1048" s="45"/>
      <c r="NLL1048" s="45"/>
      <c r="NLM1048" s="45"/>
      <c r="NLN1048" s="45"/>
      <c r="NLO1048" s="45"/>
      <c r="NLP1048" s="45"/>
      <c r="NLQ1048" s="45"/>
      <c r="NLR1048" s="45"/>
      <c r="NLS1048" s="45"/>
      <c r="NLT1048" s="45"/>
      <c r="NLU1048" s="45"/>
      <c r="NLV1048" s="45"/>
      <c r="NLW1048" s="45"/>
      <c r="NLX1048" s="45"/>
      <c r="NLY1048" s="45"/>
      <c r="NLZ1048" s="45"/>
      <c r="NMA1048" s="45"/>
      <c r="NMB1048" s="45"/>
      <c r="NMC1048" s="45"/>
      <c r="NMD1048" s="45"/>
      <c r="NME1048" s="45"/>
      <c r="NMF1048" s="45"/>
      <c r="NMG1048" s="45"/>
      <c r="NMH1048" s="45"/>
      <c r="NMI1048" s="45"/>
      <c r="NMJ1048" s="45"/>
      <c r="NMK1048" s="45"/>
      <c r="NML1048" s="45"/>
      <c r="NMM1048" s="45"/>
      <c r="NMN1048" s="45"/>
      <c r="NMO1048" s="45"/>
      <c r="NMP1048" s="45"/>
      <c r="NMQ1048" s="45"/>
      <c r="NMR1048" s="45"/>
      <c r="NMS1048" s="45"/>
      <c r="NMT1048" s="45"/>
      <c r="NMU1048" s="45"/>
      <c r="NMV1048" s="45"/>
      <c r="NMW1048" s="45"/>
      <c r="NMX1048" s="45"/>
      <c r="NMY1048" s="45"/>
      <c r="NMZ1048" s="45"/>
      <c r="NNA1048" s="45"/>
      <c r="NNB1048" s="45"/>
      <c r="NNC1048" s="45"/>
      <c r="NND1048" s="45"/>
      <c r="NNE1048" s="45"/>
      <c r="NNF1048" s="45"/>
      <c r="NNG1048" s="45"/>
      <c r="NNH1048" s="45"/>
      <c r="NNI1048" s="45"/>
      <c r="NNJ1048" s="45"/>
      <c r="NNK1048" s="45"/>
      <c r="NNL1048" s="45"/>
      <c r="NNM1048" s="45"/>
      <c r="NNN1048" s="45"/>
      <c r="NNO1048" s="45"/>
      <c r="NNP1048" s="45"/>
      <c r="NNQ1048" s="45"/>
      <c r="NNR1048" s="45"/>
      <c r="NNS1048" s="45"/>
      <c r="NNT1048" s="45"/>
      <c r="NNU1048" s="45"/>
      <c r="NNV1048" s="45"/>
      <c r="NNW1048" s="45"/>
      <c r="NNX1048" s="45"/>
      <c r="NNY1048" s="45"/>
      <c r="NNZ1048" s="45"/>
      <c r="NOA1048" s="45"/>
      <c r="NOB1048" s="45"/>
      <c r="NOC1048" s="45"/>
      <c r="NOD1048" s="45"/>
      <c r="NOE1048" s="45"/>
      <c r="NOF1048" s="45"/>
      <c r="NOG1048" s="45"/>
      <c r="NOH1048" s="45"/>
      <c r="NOI1048" s="45"/>
      <c r="NOJ1048" s="45"/>
      <c r="NOK1048" s="45"/>
      <c r="NOL1048" s="45"/>
      <c r="NOM1048" s="45"/>
      <c r="NON1048" s="45"/>
      <c r="NOO1048" s="45"/>
      <c r="NOP1048" s="45"/>
      <c r="NOQ1048" s="45"/>
      <c r="NOR1048" s="45"/>
      <c r="NOS1048" s="45"/>
      <c r="NOT1048" s="45"/>
      <c r="NOU1048" s="45"/>
      <c r="NOV1048" s="45"/>
      <c r="NOW1048" s="45"/>
      <c r="NOX1048" s="45"/>
      <c r="NOY1048" s="45"/>
      <c r="NOZ1048" s="45"/>
      <c r="NPA1048" s="45"/>
      <c r="NPB1048" s="45"/>
      <c r="NPC1048" s="45"/>
      <c r="NPD1048" s="45"/>
      <c r="NPE1048" s="45"/>
      <c r="NPF1048" s="45"/>
      <c r="NPG1048" s="45"/>
      <c r="NPH1048" s="45"/>
      <c r="NPI1048" s="45"/>
      <c r="NPJ1048" s="45"/>
      <c r="NPK1048" s="45"/>
      <c r="NPL1048" s="45"/>
      <c r="NPM1048" s="45"/>
      <c r="NPN1048" s="45"/>
      <c r="NPO1048" s="45"/>
      <c r="NPP1048" s="45"/>
      <c r="NPQ1048" s="45"/>
      <c r="NPR1048" s="45"/>
      <c r="NPS1048" s="45"/>
      <c r="NPT1048" s="45"/>
      <c r="NPU1048" s="45"/>
      <c r="NPV1048" s="45"/>
      <c r="NPW1048" s="45"/>
      <c r="NPX1048" s="45"/>
      <c r="NPY1048" s="45"/>
      <c r="NPZ1048" s="45"/>
      <c r="NQA1048" s="45"/>
      <c r="NQB1048" s="45"/>
      <c r="NQC1048" s="45"/>
      <c r="NQD1048" s="45"/>
      <c r="NQE1048" s="45"/>
      <c r="NQF1048" s="45"/>
      <c r="NQG1048" s="45"/>
      <c r="NQH1048" s="45"/>
      <c r="NQI1048" s="45"/>
      <c r="NQJ1048" s="45"/>
      <c r="NQK1048" s="45"/>
      <c r="NQL1048" s="45"/>
      <c r="NQM1048" s="45"/>
      <c r="NQN1048" s="45"/>
      <c r="NQO1048" s="45"/>
      <c r="NQP1048" s="45"/>
      <c r="NQQ1048" s="45"/>
      <c r="NQR1048" s="45"/>
      <c r="NQS1048" s="45"/>
      <c r="NQT1048" s="45"/>
      <c r="NQU1048" s="45"/>
      <c r="NQV1048" s="45"/>
      <c r="NQW1048" s="45"/>
      <c r="NQX1048" s="45"/>
      <c r="NQY1048" s="45"/>
      <c r="NQZ1048" s="45"/>
      <c r="NRA1048" s="45"/>
      <c r="NRB1048" s="45"/>
      <c r="NRC1048" s="45"/>
      <c r="NRD1048" s="45"/>
      <c r="NRE1048" s="45"/>
      <c r="NRF1048" s="45"/>
      <c r="NRG1048" s="45"/>
      <c r="NRH1048" s="45"/>
      <c r="NRI1048" s="45"/>
      <c r="NRJ1048" s="45"/>
      <c r="NRK1048" s="45"/>
      <c r="NRL1048" s="45"/>
      <c r="NRM1048" s="45"/>
      <c r="NRN1048" s="45"/>
      <c r="NRO1048" s="45"/>
      <c r="NRP1048" s="45"/>
      <c r="NRQ1048" s="45"/>
      <c r="NRR1048" s="45"/>
      <c r="NRS1048" s="45"/>
      <c r="NRT1048" s="45"/>
      <c r="NRU1048" s="45"/>
      <c r="NRV1048" s="45"/>
      <c r="NRW1048" s="45"/>
      <c r="NRX1048" s="45"/>
      <c r="NRY1048" s="45"/>
      <c r="NRZ1048" s="45"/>
      <c r="NSA1048" s="45"/>
      <c r="NSB1048" s="45"/>
      <c r="NSC1048" s="45"/>
      <c r="NSD1048" s="45"/>
      <c r="NSE1048" s="45"/>
      <c r="NSF1048" s="45"/>
      <c r="NSG1048" s="45"/>
      <c r="NSH1048" s="45"/>
      <c r="NSI1048" s="45"/>
      <c r="NSJ1048" s="45"/>
      <c r="NSK1048" s="45"/>
      <c r="NSL1048" s="45"/>
      <c r="NSM1048" s="45"/>
      <c r="NSN1048" s="45"/>
      <c r="NSO1048" s="45"/>
      <c r="NSP1048" s="45"/>
      <c r="NSQ1048" s="45"/>
      <c r="NSR1048" s="45"/>
      <c r="NSS1048" s="45"/>
      <c r="NST1048" s="45"/>
      <c r="NSU1048" s="45"/>
      <c r="NSV1048" s="45"/>
      <c r="NSW1048" s="45"/>
      <c r="NSX1048" s="45"/>
      <c r="NSY1048" s="45"/>
      <c r="NSZ1048" s="45"/>
      <c r="NTA1048" s="45"/>
      <c r="NTB1048" s="45"/>
      <c r="NTC1048" s="45"/>
      <c r="NTD1048" s="45"/>
      <c r="NTE1048" s="45"/>
      <c r="NTF1048" s="45"/>
      <c r="NTG1048" s="45"/>
      <c r="NTH1048" s="45"/>
      <c r="NTI1048" s="45"/>
      <c r="NTJ1048" s="45"/>
      <c r="NTK1048" s="45"/>
      <c r="NTL1048" s="45"/>
      <c r="NTM1048" s="45"/>
      <c r="NTN1048" s="45"/>
      <c r="NTO1048" s="45"/>
      <c r="NTP1048" s="45"/>
      <c r="NTQ1048" s="45"/>
      <c r="NTR1048" s="45"/>
      <c r="NTS1048" s="45"/>
      <c r="NTT1048" s="45"/>
      <c r="NTU1048" s="45"/>
      <c r="NTV1048" s="45"/>
      <c r="NTW1048" s="45"/>
      <c r="NTX1048" s="45"/>
      <c r="NTY1048" s="45"/>
      <c r="NTZ1048" s="45"/>
      <c r="NUA1048" s="45"/>
      <c r="NUB1048" s="45"/>
      <c r="NUC1048" s="45"/>
      <c r="NUD1048" s="45"/>
      <c r="NUE1048" s="45"/>
      <c r="NUF1048" s="45"/>
      <c r="NUG1048" s="45"/>
      <c r="NUH1048" s="45"/>
      <c r="NUI1048" s="45"/>
      <c r="NUJ1048" s="45"/>
      <c r="NUK1048" s="45"/>
      <c r="NUL1048" s="45"/>
      <c r="NUM1048" s="45"/>
      <c r="NUN1048" s="45"/>
      <c r="NUO1048" s="45"/>
      <c r="NUP1048" s="45"/>
      <c r="NUQ1048" s="45"/>
      <c r="NUR1048" s="45"/>
      <c r="NUS1048" s="45"/>
      <c r="NUT1048" s="45"/>
      <c r="NUU1048" s="45"/>
      <c r="NUV1048" s="45"/>
      <c r="NUW1048" s="45"/>
      <c r="NUX1048" s="45"/>
      <c r="NUY1048" s="45"/>
      <c r="NUZ1048" s="45"/>
      <c r="NVA1048" s="45"/>
      <c r="NVB1048" s="45"/>
      <c r="NVC1048" s="45"/>
      <c r="NVD1048" s="45"/>
      <c r="NVE1048" s="45"/>
      <c r="NVF1048" s="45"/>
      <c r="NVG1048" s="45"/>
      <c r="NVH1048" s="45"/>
      <c r="NVI1048" s="45"/>
      <c r="NVJ1048" s="45"/>
      <c r="NVK1048" s="45"/>
      <c r="NVL1048" s="45"/>
      <c r="NVM1048" s="45"/>
      <c r="NVN1048" s="45"/>
      <c r="NVO1048" s="45"/>
      <c r="NVP1048" s="45"/>
      <c r="NVQ1048" s="45"/>
      <c r="NVR1048" s="45"/>
      <c r="NVS1048" s="45"/>
      <c r="NVT1048" s="45"/>
      <c r="NVU1048" s="45"/>
      <c r="NVV1048" s="45"/>
      <c r="NVW1048" s="45"/>
      <c r="NVX1048" s="45"/>
      <c r="NVY1048" s="45"/>
      <c r="NVZ1048" s="45"/>
      <c r="NWA1048" s="45"/>
      <c r="NWB1048" s="45"/>
      <c r="NWC1048" s="45"/>
      <c r="NWD1048" s="45"/>
      <c r="NWE1048" s="45"/>
      <c r="NWF1048" s="45"/>
      <c r="NWG1048" s="45"/>
      <c r="NWH1048" s="45"/>
      <c r="NWI1048" s="45"/>
      <c r="NWJ1048" s="45"/>
      <c r="NWK1048" s="45"/>
      <c r="NWL1048" s="45"/>
      <c r="NWM1048" s="45"/>
      <c r="NWN1048" s="45"/>
      <c r="NWO1048" s="45"/>
      <c r="NWP1048" s="45"/>
      <c r="NWQ1048" s="45"/>
      <c r="NWR1048" s="45"/>
      <c r="NWS1048" s="45"/>
      <c r="NWT1048" s="45"/>
      <c r="NWU1048" s="45"/>
      <c r="NWV1048" s="45"/>
      <c r="NWW1048" s="45"/>
      <c r="NWX1048" s="45"/>
      <c r="NWY1048" s="45"/>
      <c r="NWZ1048" s="45"/>
      <c r="NXA1048" s="45"/>
      <c r="NXB1048" s="45"/>
      <c r="NXC1048" s="45"/>
      <c r="NXD1048" s="45"/>
      <c r="NXE1048" s="45"/>
      <c r="NXF1048" s="45"/>
      <c r="NXG1048" s="45"/>
      <c r="NXH1048" s="45"/>
      <c r="NXI1048" s="45"/>
      <c r="NXJ1048" s="45"/>
      <c r="NXK1048" s="45"/>
      <c r="NXL1048" s="45"/>
      <c r="NXM1048" s="45"/>
      <c r="NXN1048" s="45"/>
      <c r="NXO1048" s="45"/>
      <c r="NXP1048" s="45"/>
      <c r="NXQ1048" s="45"/>
      <c r="NXR1048" s="45"/>
      <c r="NXS1048" s="45"/>
      <c r="NXT1048" s="45"/>
      <c r="NXU1048" s="45"/>
      <c r="NXV1048" s="45"/>
      <c r="NXW1048" s="45"/>
      <c r="NXX1048" s="45"/>
      <c r="NXY1048" s="45"/>
      <c r="NXZ1048" s="45"/>
      <c r="NYA1048" s="45"/>
      <c r="NYB1048" s="45"/>
      <c r="NYC1048" s="45"/>
      <c r="NYD1048" s="45"/>
      <c r="NYE1048" s="45"/>
      <c r="NYF1048" s="45"/>
      <c r="NYG1048" s="45"/>
      <c r="NYH1048" s="45"/>
      <c r="NYI1048" s="45"/>
      <c r="NYJ1048" s="45"/>
      <c r="NYK1048" s="45"/>
      <c r="NYL1048" s="45"/>
      <c r="NYM1048" s="45"/>
      <c r="NYN1048" s="45"/>
      <c r="NYO1048" s="45"/>
      <c r="NYP1048" s="45"/>
      <c r="NYQ1048" s="45"/>
      <c r="NYR1048" s="45"/>
      <c r="NYS1048" s="45"/>
      <c r="NYT1048" s="45"/>
      <c r="NYU1048" s="45"/>
      <c r="NYV1048" s="45"/>
      <c r="NYW1048" s="45"/>
      <c r="NYX1048" s="45"/>
      <c r="NYY1048" s="45"/>
      <c r="NYZ1048" s="45"/>
      <c r="NZA1048" s="45"/>
      <c r="NZB1048" s="45"/>
      <c r="NZC1048" s="45"/>
      <c r="NZD1048" s="45"/>
      <c r="NZE1048" s="45"/>
      <c r="NZF1048" s="45"/>
      <c r="NZG1048" s="45"/>
      <c r="NZH1048" s="45"/>
      <c r="NZI1048" s="45"/>
      <c r="NZJ1048" s="45"/>
      <c r="NZK1048" s="45"/>
      <c r="NZL1048" s="45"/>
      <c r="NZM1048" s="45"/>
      <c r="NZN1048" s="45"/>
      <c r="NZO1048" s="45"/>
      <c r="NZP1048" s="45"/>
      <c r="NZQ1048" s="45"/>
      <c r="NZR1048" s="45"/>
      <c r="NZS1048" s="45"/>
      <c r="NZT1048" s="45"/>
      <c r="NZU1048" s="45"/>
      <c r="NZV1048" s="45"/>
      <c r="NZW1048" s="45"/>
      <c r="NZX1048" s="45"/>
      <c r="NZY1048" s="45"/>
      <c r="NZZ1048" s="45"/>
      <c r="OAA1048" s="45"/>
      <c r="OAB1048" s="45"/>
      <c r="OAC1048" s="45"/>
      <c r="OAD1048" s="45"/>
      <c r="OAE1048" s="45"/>
      <c r="OAF1048" s="45"/>
      <c r="OAG1048" s="45"/>
      <c r="OAH1048" s="45"/>
      <c r="OAI1048" s="45"/>
      <c r="OAJ1048" s="45"/>
      <c r="OAK1048" s="45"/>
      <c r="OAL1048" s="45"/>
      <c r="OAM1048" s="45"/>
      <c r="OAN1048" s="45"/>
      <c r="OAO1048" s="45"/>
      <c r="OAP1048" s="45"/>
      <c r="OAQ1048" s="45"/>
      <c r="OAR1048" s="45"/>
      <c r="OAS1048" s="45"/>
      <c r="OAT1048" s="45"/>
      <c r="OAU1048" s="45"/>
      <c r="OAV1048" s="45"/>
      <c r="OAW1048" s="45"/>
      <c r="OAX1048" s="45"/>
      <c r="OAY1048" s="45"/>
      <c r="OAZ1048" s="45"/>
      <c r="OBA1048" s="45"/>
      <c r="OBB1048" s="45"/>
      <c r="OBC1048" s="45"/>
      <c r="OBD1048" s="45"/>
      <c r="OBE1048" s="45"/>
      <c r="OBF1048" s="45"/>
      <c r="OBG1048" s="45"/>
      <c r="OBH1048" s="45"/>
      <c r="OBI1048" s="45"/>
      <c r="OBJ1048" s="45"/>
      <c r="OBK1048" s="45"/>
      <c r="OBL1048" s="45"/>
      <c r="OBM1048" s="45"/>
      <c r="OBN1048" s="45"/>
      <c r="OBO1048" s="45"/>
      <c r="OBP1048" s="45"/>
      <c r="OBQ1048" s="45"/>
      <c r="OBR1048" s="45"/>
      <c r="OBS1048" s="45"/>
      <c r="OBT1048" s="45"/>
      <c r="OBU1048" s="45"/>
      <c r="OBV1048" s="45"/>
      <c r="OBW1048" s="45"/>
      <c r="OBX1048" s="45"/>
      <c r="OBY1048" s="45"/>
      <c r="OBZ1048" s="45"/>
      <c r="OCA1048" s="45"/>
      <c r="OCB1048" s="45"/>
      <c r="OCC1048" s="45"/>
      <c r="OCD1048" s="45"/>
      <c r="OCE1048" s="45"/>
      <c r="OCF1048" s="45"/>
      <c r="OCG1048" s="45"/>
      <c r="OCH1048" s="45"/>
      <c r="OCI1048" s="45"/>
      <c r="OCJ1048" s="45"/>
      <c r="OCK1048" s="45"/>
      <c r="OCL1048" s="45"/>
      <c r="OCM1048" s="45"/>
      <c r="OCN1048" s="45"/>
      <c r="OCO1048" s="45"/>
      <c r="OCP1048" s="45"/>
      <c r="OCQ1048" s="45"/>
      <c r="OCR1048" s="45"/>
      <c r="OCS1048" s="45"/>
      <c r="OCT1048" s="45"/>
      <c r="OCU1048" s="45"/>
      <c r="OCV1048" s="45"/>
      <c r="OCW1048" s="45"/>
      <c r="OCX1048" s="45"/>
      <c r="OCY1048" s="45"/>
      <c r="OCZ1048" s="45"/>
      <c r="ODA1048" s="45"/>
      <c r="ODB1048" s="45"/>
      <c r="ODC1048" s="45"/>
      <c r="ODD1048" s="45"/>
      <c r="ODE1048" s="45"/>
      <c r="ODF1048" s="45"/>
      <c r="ODG1048" s="45"/>
      <c r="ODH1048" s="45"/>
      <c r="ODI1048" s="45"/>
      <c r="ODJ1048" s="45"/>
      <c r="ODK1048" s="45"/>
      <c r="ODL1048" s="45"/>
      <c r="ODM1048" s="45"/>
      <c r="ODN1048" s="45"/>
      <c r="ODO1048" s="45"/>
      <c r="ODP1048" s="45"/>
      <c r="ODQ1048" s="45"/>
      <c r="ODR1048" s="45"/>
      <c r="ODS1048" s="45"/>
      <c r="ODT1048" s="45"/>
      <c r="ODU1048" s="45"/>
      <c r="ODV1048" s="45"/>
      <c r="ODW1048" s="45"/>
      <c r="ODX1048" s="45"/>
      <c r="ODY1048" s="45"/>
      <c r="ODZ1048" s="45"/>
      <c r="OEA1048" s="45"/>
      <c r="OEB1048" s="45"/>
      <c r="OEC1048" s="45"/>
      <c r="OED1048" s="45"/>
      <c r="OEE1048" s="45"/>
      <c r="OEF1048" s="45"/>
      <c r="OEG1048" s="45"/>
      <c r="OEH1048" s="45"/>
      <c r="OEI1048" s="45"/>
      <c r="OEJ1048" s="45"/>
      <c r="OEK1048" s="45"/>
      <c r="OEL1048" s="45"/>
      <c r="OEM1048" s="45"/>
      <c r="OEN1048" s="45"/>
      <c r="OEO1048" s="45"/>
      <c r="OEP1048" s="45"/>
      <c r="OEQ1048" s="45"/>
      <c r="OER1048" s="45"/>
      <c r="OES1048" s="45"/>
      <c r="OET1048" s="45"/>
      <c r="OEU1048" s="45"/>
      <c r="OEV1048" s="45"/>
      <c r="OEW1048" s="45"/>
      <c r="OEX1048" s="45"/>
      <c r="OEY1048" s="45"/>
      <c r="OEZ1048" s="45"/>
      <c r="OFA1048" s="45"/>
      <c r="OFB1048" s="45"/>
      <c r="OFC1048" s="45"/>
      <c r="OFD1048" s="45"/>
      <c r="OFE1048" s="45"/>
      <c r="OFF1048" s="45"/>
      <c r="OFG1048" s="45"/>
      <c r="OFH1048" s="45"/>
      <c r="OFI1048" s="45"/>
      <c r="OFJ1048" s="45"/>
      <c r="OFK1048" s="45"/>
      <c r="OFL1048" s="45"/>
      <c r="OFM1048" s="45"/>
      <c r="OFN1048" s="45"/>
      <c r="OFO1048" s="45"/>
      <c r="OFP1048" s="45"/>
      <c r="OFQ1048" s="45"/>
      <c r="OFR1048" s="45"/>
      <c r="OFS1048" s="45"/>
      <c r="OFT1048" s="45"/>
      <c r="OFU1048" s="45"/>
      <c r="OFV1048" s="45"/>
      <c r="OFW1048" s="45"/>
      <c r="OFX1048" s="45"/>
      <c r="OFY1048" s="45"/>
      <c r="OFZ1048" s="45"/>
      <c r="OGA1048" s="45"/>
      <c r="OGB1048" s="45"/>
      <c r="OGC1048" s="45"/>
      <c r="OGD1048" s="45"/>
      <c r="OGE1048" s="45"/>
      <c r="OGF1048" s="45"/>
      <c r="OGG1048" s="45"/>
      <c r="OGH1048" s="45"/>
      <c r="OGI1048" s="45"/>
      <c r="OGJ1048" s="45"/>
      <c r="OGK1048" s="45"/>
      <c r="OGL1048" s="45"/>
      <c r="OGM1048" s="45"/>
      <c r="OGN1048" s="45"/>
      <c r="OGO1048" s="45"/>
      <c r="OGP1048" s="45"/>
      <c r="OGQ1048" s="45"/>
      <c r="OGR1048" s="45"/>
      <c r="OGS1048" s="45"/>
      <c r="OGT1048" s="45"/>
      <c r="OGU1048" s="45"/>
      <c r="OGV1048" s="45"/>
      <c r="OGW1048" s="45"/>
      <c r="OGX1048" s="45"/>
      <c r="OGY1048" s="45"/>
      <c r="OGZ1048" s="45"/>
      <c r="OHA1048" s="45"/>
      <c r="OHB1048" s="45"/>
      <c r="OHC1048" s="45"/>
      <c r="OHD1048" s="45"/>
      <c r="OHE1048" s="45"/>
      <c r="OHF1048" s="45"/>
      <c r="OHG1048" s="45"/>
      <c r="OHH1048" s="45"/>
      <c r="OHI1048" s="45"/>
      <c r="OHJ1048" s="45"/>
      <c r="OHK1048" s="45"/>
      <c r="OHL1048" s="45"/>
      <c r="OHM1048" s="45"/>
      <c r="OHN1048" s="45"/>
      <c r="OHO1048" s="45"/>
      <c r="OHP1048" s="45"/>
      <c r="OHQ1048" s="45"/>
      <c r="OHR1048" s="45"/>
      <c r="OHS1048" s="45"/>
      <c r="OHT1048" s="45"/>
      <c r="OHU1048" s="45"/>
      <c r="OHV1048" s="45"/>
      <c r="OHW1048" s="45"/>
      <c r="OHX1048" s="45"/>
      <c r="OHY1048" s="45"/>
      <c r="OHZ1048" s="45"/>
      <c r="OIA1048" s="45"/>
      <c r="OIB1048" s="45"/>
      <c r="OIC1048" s="45"/>
      <c r="OID1048" s="45"/>
      <c r="OIE1048" s="45"/>
      <c r="OIF1048" s="45"/>
      <c r="OIG1048" s="45"/>
      <c r="OIH1048" s="45"/>
      <c r="OII1048" s="45"/>
      <c r="OIJ1048" s="45"/>
      <c r="OIK1048" s="45"/>
      <c r="OIL1048" s="45"/>
      <c r="OIM1048" s="45"/>
      <c r="OIN1048" s="45"/>
      <c r="OIO1048" s="45"/>
      <c r="OIP1048" s="45"/>
      <c r="OIQ1048" s="45"/>
      <c r="OIR1048" s="45"/>
      <c r="OIS1048" s="45"/>
      <c r="OIT1048" s="45"/>
      <c r="OIU1048" s="45"/>
      <c r="OIV1048" s="45"/>
      <c r="OIW1048" s="45"/>
      <c r="OIX1048" s="45"/>
      <c r="OIY1048" s="45"/>
      <c r="OIZ1048" s="45"/>
      <c r="OJA1048" s="45"/>
      <c r="OJB1048" s="45"/>
      <c r="OJC1048" s="45"/>
      <c r="OJD1048" s="45"/>
      <c r="OJE1048" s="45"/>
      <c r="OJF1048" s="45"/>
      <c r="OJG1048" s="45"/>
      <c r="OJH1048" s="45"/>
      <c r="OJI1048" s="45"/>
      <c r="OJJ1048" s="45"/>
      <c r="OJK1048" s="45"/>
      <c r="OJL1048" s="45"/>
      <c r="OJM1048" s="45"/>
      <c r="OJN1048" s="45"/>
      <c r="OJO1048" s="45"/>
      <c r="OJP1048" s="45"/>
      <c r="OJQ1048" s="45"/>
      <c r="OJR1048" s="45"/>
      <c r="OJS1048" s="45"/>
      <c r="OJT1048" s="45"/>
      <c r="OJU1048" s="45"/>
      <c r="OJV1048" s="45"/>
      <c r="OJW1048" s="45"/>
      <c r="OJX1048" s="45"/>
      <c r="OJY1048" s="45"/>
      <c r="OJZ1048" s="45"/>
      <c r="OKA1048" s="45"/>
      <c r="OKB1048" s="45"/>
      <c r="OKC1048" s="45"/>
      <c r="OKD1048" s="45"/>
      <c r="OKE1048" s="45"/>
      <c r="OKF1048" s="45"/>
      <c r="OKG1048" s="45"/>
      <c r="OKH1048" s="45"/>
      <c r="OKI1048" s="45"/>
      <c r="OKJ1048" s="45"/>
      <c r="OKK1048" s="45"/>
      <c r="OKL1048" s="45"/>
      <c r="OKM1048" s="45"/>
      <c r="OKN1048" s="45"/>
      <c r="OKO1048" s="45"/>
      <c r="OKP1048" s="45"/>
      <c r="OKQ1048" s="45"/>
      <c r="OKR1048" s="45"/>
      <c r="OKS1048" s="45"/>
      <c r="OKT1048" s="45"/>
      <c r="OKU1048" s="45"/>
      <c r="OKV1048" s="45"/>
      <c r="OKW1048" s="45"/>
      <c r="OKX1048" s="45"/>
      <c r="OKY1048" s="45"/>
      <c r="OKZ1048" s="45"/>
      <c r="OLA1048" s="45"/>
      <c r="OLB1048" s="45"/>
      <c r="OLC1048" s="45"/>
      <c r="OLD1048" s="45"/>
      <c r="OLE1048" s="45"/>
      <c r="OLF1048" s="45"/>
      <c r="OLG1048" s="45"/>
      <c r="OLH1048" s="45"/>
      <c r="OLI1048" s="45"/>
      <c r="OLJ1048" s="45"/>
      <c r="OLK1048" s="45"/>
      <c r="OLL1048" s="45"/>
      <c r="OLM1048" s="45"/>
      <c r="OLN1048" s="45"/>
      <c r="OLO1048" s="45"/>
      <c r="OLP1048" s="45"/>
      <c r="OLQ1048" s="45"/>
      <c r="OLR1048" s="45"/>
      <c r="OLS1048" s="45"/>
      <c r="OLT1048" s="45"/>
      <c r="OLU1048" s="45"/>
      <c r="OLV1048" s="45"/>
      <c r="OLW1048" s="45"/>
      <c r="OLX1048" s="45"/>
      <c r="OLY1048" s="45"/>
      <c r="OLZ1048" s="45"/>
      <c r="OMA1048" s="45"/>
      <c r="OMB1048" s="45"/>
      <c r="OMC1048" s="45"/>
      <c r="OMD1048" s="45"/>
      <c r="OME1048" s="45"/>
      <c r="OMF1048" s="45"/>
      <c r="OMG1048" s="45"/>
      <c r="OMH1048" s="45"/>
      <c r="OMI1048" s="45"/>
      <c r="OMJ1048" s="45"/>
      <c r="OMK1048" s="45"/>
      <c r="OML1048" s="45"/>
      <c r="OMM1048" s="45"/>
      <c r="OMN1048" s="45"/>
      <c r="OMO1048" s="45"/>
      <c r="OMP1048" s="45"/>
      <c r="OMQ1048" s="45"/>
      <c r="OMR1048" s="45"/>
      <c r="OMS1048" s="45"/>
      <c r="OMT1048" s="45"/>
      <c r="OMU1048" s="45"/>
      <c r="OMV1048" s="45"/>
      <c r="OMW1048" s="45"/>
      <c r="OMX1048" s="45"/>
      <c r="OMY1048" s="45"/>
      <c r="OMZ1048" s="45"/>
      <c r="ONA1048" s="45"/>
      <c r="ONB1048" s="45"/>
      <c r="ONC1048" s="45"/>
      <c r="OND1048" s="45"/>
      <c r="ONE1048" s="45"/>
      <c r="ONF1048" s="45"/>
      <c r="ONG1048" s="45"/>
      <c r="ONH1048" s="45"/>
      <c r="ONI1048" s="45"/>
      <c r="ONJ1048" s="45"/>
      <c r="ONK1048" s="45"/>
      <c r="ONL1048" s="45"/>
      <c r="ONM1048" s="45"/>
      <c r="ONN1048" s="45"/>
      <c r="ONO1048" s="45"/>
      <c r="ONP1048" s="45"/>
      <c r="ONQ1048" s="45"/>
      <c r="ONR1048" s="45"/>
      <c r="ONS1048" s="45"/>
      <c r="ONT1048" s="45"/>
      <c r="ONU1048" s="45"/>
      <c r="ONV1048" s="45"/>
      <c r="ONW1048" s="45"/>
      <c r="ONX1048" s="45"/>
      <c r="ONY1048" s="45"/>
      <c r="ONZ1048" s="45"/>
      <c r="OOA1048" s="45"/>
      <c r="OOB1048" s="45"/>
      <c r="OOC1048" s="45"/>
      <c r="OOD1048" s="45"/>
      <c r="OOE1048" s="45"/>
      <c r="OOF1048" s="45"/>
      <c r="OOG1048" s="45"/>
      <c r="OOH1048" s="45"/>
      <c r="OOI1048" s="45"/>
      <c r="OOJ1048" s="45"/>
      <c r="OOK1048" s="45"/>
      <c r="OOL1048" s="45"/>
      <c r="OOM1048" s="45"/>
      <c r="OON1048" s="45"/>
      <c r="OOO1048" s="45"/>
      <c r="OOP1048" s="45"/>
      <c r="OOQ1048" s="45"/>
      <c r="OOR1048" s="45"/>
      <c r="OOS1048" s="45"/>
      <c r="OOT1048" s="45"/>
      <c r="OOU1048" s="45"/>
      <c r="OOV1048" s="45"/>
      <c r="OOW1048" s="45"/>
      <c r="OOX1048" s="45"/>
      <c r="OOY1048" s="45"/>
      <c r="OOZ1048" s="45"/>
      <c r="OPA1048" s="45"/>
      <c r="OPB1048" s="45"/>
      <c r="OPC1048" s="45"/>
      <c r="OPD1048" s="45"/>
      <c r="OPE1048" s="45"/>
      <c r="OPF1048" s="45"/>
      <c r="OPG1048" s="45"/>
      <c r="OPH1048" s="45"/>
      <c r="OPI1048" s="45"/>
      <c r="OPJ1048" s="45"/>
      <c r="OPK1048" s="45"/>
      <c r="OPL1048" s="45"/>
      <c r="OPM1048" s="45"/>
      <c r="OPN1048" s="45"/>
      <c r="OPO1048" s="45"/>
      <c r="OPP1048" s="45"/>
      <c r="OPQ1048" s="45"/>
      <c r="OPR1048" s="45"/>
      <c r="OPS1048" s="45"/>
      <c r="OPT1048" s="45"/>
      <c r="OPU1048" s="45"/>
      <c r="OPV1048" s="45"/>
      <c r="OPW1048" s="45"/>
      <c r="OPX1048" s="45"/>
      <c r="OPY1048" s="45"/>
      <c r="OPZ1048" s="45"/>
      <c r="OQA1048" s="45"/>
      <c r="OQB1048" s="45"/>
      <c r="OQC1048" s="45"/>
      <c r="OQD1048" s="45"/>
      <c r="OQE1048" s="45"/>
      <c r="OQF1048" s="45"/>
      <c r="OQG1048" s="45"/>
      <c r="OQH1048" s="45"/>
      <c r="OQI1048" s="45"/>
      <c r="OQJ1048" s="45"/>
      <c r="OQK1048" s="45"/>
      <c r="OQL1048" s="45"/>
      <c r="OQM1048" s="45"/>
      <c r="OQN1048" s="45"/>
      <c r="OQO1048" s="45"/>
      <c r="OQP1048" s="45"/>
      <c r="OQQ1048" s="45"/>
      <c r="OQR1048" s="45"/>
      <c r="OQS1048" s="45"/>
      <c r="OQT1048" s="45"/>
      <c r="OQU1048" s="45"/>
      <c r="OQV1048" s="45"/>
      <c r="OQW1048" s="45"/>
      <c r="OQX1048" s="45"/>
      <c r="OQY1048" s="45"/>
      <c r="OQZ1048" s="45"/>
      <c r="ORA1048" s="45"/>
      <c r="ORB1048" s="45"/>
      <c r="ORC1048" s="45"/>
      <c r="ORD1048" s="45"/>
      <c r="ORE1048" s="45"/>
      <c r="ORF1048" s="45"/>
      <c r="ORG1048" s="45"/>
      <c r="ORH1048" s="45"/>
      <c r="ORI1048" s="45"/>
      <c r="ORJ1048" s="45"/>
      <c r="ORK1048" s="45"/>
      <c r="ORL1048" s="45"/>
      <c r="ORM1048" s="45"/>
      <c r="ORN1048" s="45"/>
      <c r="ORO1048" s="45"/>
      <c r="ORP1048" s="45"/>
      <c r="ORQ1048" s="45"/>
      <c r="ORR1048" s="45"/>
      <c r="ORS1048" s="45"/>
      <c r="ORT1048" s="45"/>
      <c r="ORU1048" s="45"/>
      <c r="ORV1048" s="45"/>
      <c r="ORW1048" s="45"/>
      <c r="ORX1048" s="45"/>
      <c r="ORY1048" s="45"/>
      <c r="ORZ1048" s="45"/>
      <c r="OSA1048" s="45"/>
      <c r="OSB1048" s="45"/>
      <c r="OSC1048" s="45"/>
      <c r="OSD1048" s="45"/>
      <c r="OSE1048" s="45"/>
      <c r="OSF1048" s="45"/>
      <c r="OSG1048" s="45"/>
      <c r="OSH1048" s="45"/>
      <c r="OSI1048" s="45"/>
      <c r="OSJ1048" s="45"/>
      <c r="OSK1048" s="45"/>
      <c r="OSL1048" s="45"/>
      <c r="OSM1048" s="45"/>
      <c r="OSN1048" s="45"/>
      <c r="OSO1048" s="45"/>
      <c r="OSP1048" s="45"/>
      <c r="OSQ1048" s="45"/>
      <c r="OSR1048" s="45"/>
      <c r="OSS1048" s="45"/>
      <c r="OST1048" s="45"/>
      <c r="OSU1048" s="45"/>
      <c r="OSV1048" s="45"/>
      <c r="OSW1048" s="45"/>
      <c r="OSX1048" s="45"/>
      <c r="OSY1048" s="45"/>
      <c r="OSZ1048" s="45"/>
      <c r="OTA1048" s="45"/>
      <c r="OTB1048" s="45"/>
      <c r="OTC1048" s="45"/>
      <c r="OTD1048" s="45"/>
      <c r="OTE1048" s="45"/>
      <c r="OTF1048" s="45"/>
      <c r="OTG1048" s="45"/>
      <c r="OTH1048" s="45"/>
      <c r="OTI1048" s="45"/>
      <c r="OTJ1048" s="45"/>
      <c r="OTK1048" s="45"/>
      <c r="OTL1048" s="45"/>
      <c r="OTM1048" s="45"/>
      <c r="OTN1048" s="45"/>
      <c r="OTO1048" s="45"/>
      <c r="OTP1048" s="45"/>
      <c r="OTQ1048" s="45"/>
      <c r="OTR1048" s="45"/>
      <c r="OTS1048" s="45"/>
      <c r="OTT1048" s="45"/>
      <c r="OTU1048" s="45"/>
      <c r="OTV1048" s="45"/>
      <c r="OTW1048" s="45"/>
      <c r="OTX1048" s="45"/>
      <c r="OTY1048" s="45"/>
      <c r="OTZ1048" s="45"/>
      <c r="OUA1048" s="45"/>
      <c r="OUB1048" s="45"/>
      <c r="OUC1048" s="45"/>
      <c r="OUD1048" s="45"/>
      <c r="OUE1048" s="45"/>
      <c r="OUF1048" s="45"/>
      <c r="OUG1048" s="45"/>
      <c r="OUH1048" s="45"/>
      <c r="OUI1048" s="45"/>
      <c r="OUJ1048" s="45"/>
      <c r="OUK1048" s="45"/>
      <c r="OUL1048" s="45"/>
      <c r="OUM1048" s="45"/>
      <c r="OUN1048" s="45"/>
      <c r="OUO1048" s="45"/>
      <c r="OUP1048" s="45"/>
      <c r="OUQ1048" s="45"/>
      <c r="OUR1048" s="45"/>
      <c r="OUS1048" s="45"/>
      <c r="OUT1048" s="45"/>
      <c r="OUU1048" s="45"/>
      <c r="OUV1048" s="45"/>
      <c r="OUW1048" s="45"/>
      <c r="OUX1048" s="45"/>
      <c r="OUY1048" s="45"/>
      <c r="OUZ1048" s="45"/>
      <c r="OVA1048" s="45"/>
      <c r="OVB1048" s="45"/>
      <c r="OVC1048" s="45"/>
      <c r="OVD1048" s="45"/>
      <c r="OVE1048" s="45"/>
      <c r="OVF1048" s="45"/>
      <c r="OVG1048" s="45"/>
      <c r="OVH1048" s="45"/>
      <c r="OVI1048" s="45"/>
      <c r="OVJ1048" s="45"/>
      <c r="OVK1048" s="45"/>
      <c r="OVL1048" s="45"/>
      <c r="OVM1048" s="45"/>
      <c r="OVN1048" s="45"/>
      <c r="OVO1048" s="45"/>
      <c r="OVP1048" s="45"/>
      <c r="OVQ1048" s="45"/>
      <c r="OVR1048" s="45"/>
      <c r="OVS1048" s="45"/>
      <c r="OVT1048" s="45"/>
      <c r="OVU1048" s="45"/>
      <c r="OVV1048" s="45"/>
      <c r="OVW1048" s="45"/>
      <c r="OVX1048" s="45"/>
      <c r="OVY1048" s="45"/>
      <c r="OVZ1048" s="45"/>
      <c r="OWA1048" s="45"/>
      <c r="OWB1048" s="45"/>
      <c r="OWC1048" s="45"/>
      <c r="OWD1048" s="45"/>
      <c r="OWE1048" s="45"/>
      <c r="OWF1048" s="45"/>
      <c r="OWG1048" s="45"/>
      <c r="OWH1048" s="45"/>
      <c r="OWI1048" s="45"/>
      <c r="OWJ1048" s="45"/>
      <c r="OWK1048" s="45"/>
      <c r="OWL1048" s="45"/>
      <c r="OWM1048" s="45"/>
      <c r="OWN1048" s="45"/>
      <c r="OWO1048" s="45"/>
      <c r="OWP1048" s="45"/>
      <c r="OWQ1048" s="45"/>
      <c r="OWR1048" s="45"/>
      <c r="OWS1048" s="45"/>
      <c r="OWT1048" s="45"/>
      <c r="OWU1048" s="45"/>
      <c r="OWV1048" s="45"/>
      <c r="OWW1048" s="45"/>
      <c r="OWX1048" s="45"/>
      <c r="OWY1048" s="45"/>
      <c r="OWZ1048" s="45"/>
      <c r="OXA1048" s="45"/>
      <c r="OXB1048" s="45"/>
      <c r="OXC1048" s="45"/>
      <c r="OXD1048" s="45"/>
      <c r="OXE1048" s="45"/>
      <c r="OXF1048" s="45"/>
      <c r="OXG1048" s="45"/>
      <c r="OXH1048" s="45"/>
      <c r="OXI1048" s="45"/>
      <c r="OXJ1048" s="45"/>
      <c r="OXK1048" s="45"/>
      <c r="OXL1048" s="45"/>
      <c r="OXM1048" s="45"/>
      <c r="OXN1048" s="45"/>
      <c r="OXO1048" s="45"/>
      <c r="OXP1048" s="45"/>
      <c r="OXQ1048" s="45"/>
      <c r="OXR1048" s="45"/>
      <c r="OXS1048" s="45"/>
      <c r="OXT1048" s="45"/>
      <c r="OXU1048" s="45"/>
      <c r="OXV1048" s="45"/>
      <c r="OXW1048" s="45"/>
      <c r="OXX1048" s="45"/>
      <c r="OXY1048" s="45"/>
      <c r="OXZ1048" s="45"/>
      <c r="OYA1048" s="45"/>
      <c r="OYB1048" s="45"/>
      <c r="OYC1048" s="45"/>
      <c r="OYD1048" s="45"/>
      <c r="OYE1048" s="45"/>
      <c r="OYF1048" s="45"/>
      <c r="OYG1048" s="45"/>
      <c r="OYH1048" s="45"/>
      <c r="OYI1048" s="45"/>
      <c r="OYJ1048" s="45"/>
      <c r="OYK1048" s="45"/>
      <c r="OYL1048" s="45"/>
      <c r="OYM1048" s="45"/>
      <c r="OYN1048" s="45"/>
      <c r="OYO1048" s="45"/>
      <c r="OYP1048" s="45"/>
      <c r="OYQ1048" s="45"/>
      <c r="OYR1048" s="45"/>
      <c r="OYS1048" s="45"/>
      <c r="OYT1048" s="45"/>
      <c r="OYU1048" s="45"/>
      <c r="OYV1048" s="45"/>
      <c r="OYW1048" s="45"/>
      <c r="OYX1048" s="45"/>
      <c r="OYY1048" s="45"/>
      <c r="OYZ1048" s="45"/>
      <c r="OZA1048" s="45"/>
      <c r="OZB1048" s="45"/>
      <c r="OZC1048" s="45"/>
      <c r="OZD1048" s="45"/>
      <c r="OZE1048" s="45"/>
      <c r="OZF1048" s="45"/>
      <c r="OZG1048" s="45"/>
      <c r="OZH1048" s="45"/>
      <c r="OZI1048" s="45"/>
      <c r="OZJ1048" s="45"/>
      <c r="OZK1048" s="45"/>
      <c r="OZL1048" s="45"/>
      <c r="OZM1048" s="45"/>
      <c r="OZN1048" s="45"/>
      <c r="OZO1048" s="45"/>
      <c r="OZP1048" s="45"/>
      <c r="OZQ1048" s="45"/>
      <c r="OZR1048" s="45"/>
      <c r="OZS1048" s="45"/>
      <c r="OZT1048" s="45"/>
      <c r="OZU1048" s="45"/>
      <c r="OZV1048" s="45"/>
      <c r="OZW1048" s="45"/>
      <c r="OZX1048" s="45"/>
      <c r="OZY1048" s="45"/>
      <c r="OZZ1048" s="45"/>
      <c r="PAA1048" s="45"/>
      <c r="PAB1048" s="45"/>
      <c r="PAC1048" s="45"/>
      <c r="PAD1048" s="45"/>
      <c r="PAE1048" s="45"/>
      <c r="PAF1048" s="45"/>
      <c r="PAG1048" s="45"/>
      <c r="PAH1048" s="45"/>
      <c r="PAI1048" s="45"/>
      <c r="PAJ1048" s="45"/>
      <c r="PAK1048" s="45"/>
      <c r="PAL1048" s="45"/>
      <c r="PAM1048" s="45"/>
      <c r="PAN1048" s="45"/>
      <c r="PAO1048" s="45"/>
      <c r="PAP1048" s="45"/>
      <c r="PAQ1048" s="45"/>
      <c r="PAR1048" s="45"/>
      <c r="PAS1048" s="45"/>
      <c r="PAT1048" s="45"/>
      <c r="PAU1048" s="45"/>
      <c r="PAV1048" s="45"/>
      <c r="PAW1048" s="45"/>
      <c r="PAX1048" s="45"/>
      <c r="PAY1048" s="45"/>
      <c r="PAZ1048" s="45"/>
      <c r="PBA1048" s="45"/>
      <c r="PBB1048" s="45"/>
      <c r="PBC1048" s="45"/>
      <c r="PBD1048" s="45"/>
      <c r="PBE1048" s="45"/>
      <c r="PBF1048" s="45"/>
      <c r="PBG1048" s="45"/>
      <c r="PBH1048" s="45"/>
      <c r="PBI1048" s="45"/>
      <c r="PBJ1048" s="45"/>
      <c r="PBK1048" s="45"/>
      <c r="PBL1048" s="45"/>
      <c r="PBM1048" s="45"/>
      <c r="PBN1048" s="45"/>
      <c r="PBO1048" s="45"/>
      <c r="PBP1048" s="45"/>
      <c r="PBQ1048" s="45"/>
      <c r="PBR1048" s="45"/>
      <c r="PBS1048" s="45"/>
      <c r="PBT1048" s="45"/>
      <c r="PBU1048" s="45"/>
      <c r="PBV1048" s="45"/>
      <c r="PBW1048" s="45"/>
      <c r="PBX1048" s="45"/>
      <c r="PBY1048" s="45"/>
      <c r="PBZ1048" s="45"/>
      <c r="PCA1048" s="45"/>
      <c r="PCB1048" s="45"/>
      <c r="PCC1048" s="45"/>
      <c r="PCD1048" s="45"/>
      <c r="PCE1048" s="45"/>
      <c r="PCF1048" s="45"/>
      <c r="PCG1048" s="45"/>
      <c r="PCH1048" s="45"/>
      <c r="PCI1048" s="45"/>
      <c r="PCJ1048" s="45"/>
      <c r="PCK1048" s="45"/>
      <c r="PCL1048" s="45"/>
      <c r="PCM1048" s="45"/>
      <c r="PCN1048" s="45"/>
      <c r="PCO1048" s="45"/>
      <c r="PCP1048" s="45"/>
      <c r="PCQ1048" s="45"/>
      <c r="PCR1048" s="45"/>
      <c r="PCS1048" s="45"/>
      <c r="PCT1048" s="45"/>
      <c r="PCU1048" s="45"/>
      <c r="PCV1048" s="45"/>
      <c r="PCW1048" s="45"/>
      <c r="PCX1048" s="45"/>
      <c r="PCY1048" s="45"/>
      <c r="PCZ1048" s="45"/>
      <c r="PDA1048" s="45"/>
      <c r="PDB1048" s="45"/>
      <c r="PDC1048" s="45"/>
      <c r="PDD1048" s="45"/>
      <c r="PDE1048" s="45"/>
      <c r="PDF1048" s="45"/>
      <c r="PDG1048" s="45"/>
      <c r="PDH1048" s="45"/>
      <c r="PDI1048" s="45"/>
      <c r="PDJ1048" s="45"/>
      <c r="PDK1048" s="45"/>
      <c r="PDL1048" s="45"/>
      <c r="PDM1048" s="45"/>
      <c r="PDN1048" s="45"/>
      <c r="PDO1048" s="45"/>
      <c r="PDP1048" s="45"/>
      <c r="PDQ1048" s="45"/>
      <c r="PDR1048" s="45"/>
      <c r="PDS1048" s="45"/>
      <c r="PDT1048" s="45"/>
      <c r="PDU1048" s="45"/>
      <c r="PDV1048" s="45"/>
      <c r="PDW1048" s="45"/>
      <c r="PDX1048" s="45"/>
      <c r="PDY1048" s="45"/>
      <c r="PDZ1048" s="45"/>
      <c r="PEA1048" s="45"/>
      <c r="PEB1048" s="45"/>
      <c r="PEC1048" s="45"/>
      <c r="PED1048" s="45"/>
      <c r="PEE1048" s="45"/>
      <c r="PEF1048" s="45"/>
      <c r="PEG1048" s="45"/>
      <c r="PEH1048" s="45"/>
      <c r="PEI1048" s="45"/>
      <c r="PEJ1048" s="45"/>
      <c r="PEK1048" s="45"/>
      <c r="PEL1048" s="45"/>
      <c r="PEM1048" s="45"/>
      <c r="PEN1048" s="45"/>
      <c r="PEO1048" s="45"/>
      <c r="PEP1048" s="45"/>
      <c r="PEQ1048" s="45"/>
      <c r="PER1048" s="45"/>
      <c r="PES1048" s="45"/>
      <c r="PET1048" s="45"/>
      <c r="PEU1048" s="45"/>
      <c r="PEV1048" s="45"/>
      <c r="PEW1048" s="45"/>
      <c r="PEX1048" s="45"/>
      <c r="PEY1048" s="45"/>
      <c r="PEZ1048" s="45"/>
      <c r="PFA1048" s="45"/>
      <c r="PFB1048" s="45"/>
      <c r="PFC1048" s="45"/>
      <c r="PFD1048" s="45"/>
      <c r="PFE1048" s="45"/>
      <c r="PFF1048" s="45"/>
      <c r="PFG1048" s="45"/>
      <c r="PFH1048" s="45"/>
      <c r="PFI1048" s="45"/>
      <c r="PFJ1048" s="45"/>
      <c r="PFK1048" s="45"/>
      <c r="PFL1048" s="45"/>
      <c r="PFM1048" s="45"/>
      <c r="PFN1048" s="45"/>
      <c r="PFO1048" s="45"/>
      <c r="PFP1048" s="45"/>
      <c r="PFQ1048" s="45"/>
      <c r="PFR1048" s="45"/>
      <c r="PFS1048" s="45"/>
      <c r="PFT1048" s="45"/>
      <c r="PFU1048" s="45"/>
      <c r="PFV1048" s="45"/>
      <c r="PFW1048" s="45"/>
      <c r="PFX1048" s="45"/>
      <c r="PFY1048" s="45"/>
      <c r="PFZ1048" s="45"/>
      <c r="PGA1048" s="45"/>
      <c r="PGB1048" s="45"/>
      <c r="PGC1048" s="45"/>
      <c r="PGD1048" s="45"/>
      <c r="PGE1048" s="45"/>
      <c r="PGF1048" s="45"/>
      <c r="PGG1048" s="45"/>
      <c r="PGH1048" s="45"/>
      <c r="PGI1048" s="45"/>
      <c r="PGJ1048" s="45"/>
      <c r="PGK1048" s="45"/>
      <c r="PGL1048" s="45"/>
      <c r="PGM1048" s="45"/>
      <c r="PGN1048" s="45"/>
      <c r="PGO1048" s="45"/>
      <c r="PGP1048" s="45"/>
      <c r="PGQ1048" s="45"/>
      <c r="PGR1048" s="45"/>
      <c r="PGS1048" s="45"/>
      <c r="PGT1048" s="45"/>
      <c r="PGU1048" s="45"/>
      <c r="PGV1048" s="45"/>
      <c r="PGW1048" s="45"/>
      <c r="PGX1048" s="45"/>
      <c r="PGY1048" s="45"/>
      <c r="PGZ1048" s="45"/>
      <c r="PHA1048" s="45"/>
      <c r="PHB1048" s="45"/>
      <c r="PHC1048" s="45"/>
      <c r="PHD1048" s="45"/>
      <c r="PHE1048" s="45"/>
      <c r="PHF1048" s="45"/>
      <c r="PHG1048" s="45"/>
      <c r="PHH1048" s="45"/>
      <c r="PHI1048" s="45"/>
      <c r="PHJ1048" s="45"/>
      <c r="PHK1048" s="45"/>
      <c r="PHL1048" s="45"/>
      <c r="PHM1048" s="45"/>
      <c r="PHN1048" s="45"/>
      <c r="PHO1048" s="45"/>
      <c r="PHP1048" s="45"/>
      <c r="PHQ1048" s="45"/>
      <c r="PHR1048" s="45"/>
      <c r="PHS1048" s="45"/>
      <c r="PHT1048" s="45"/>
      <c r="PHU1048" s="45"/>
      <c r="PHV1048" s="45"/>
      <c r="PHW1048" s="45"/>
      <c r="PHX1048" s="45"/>
      <c r="PHY1048" s="45"/>
      <c r="PHZ1048" s="45"/>
      <c r="PIA1048" s="45"/>
      <c r="PIB1048" s="45"/>
      <c r="PIC1048" s="45"/>
      <c r="PID1048" s="45"/>
      <c r="PIE1048" s="45"/>
      <c r="PIF1048" s="45"/>
      <c r="PIG1048" s="45"/>
      <c r="PIH1048" s="45"/>
      <c r="PII1048" s="45"/>
      <c r="PIJ1048" s="45"/>
      <c r="PIK1048" s="45"/>
      <c r="PIL1048" s="45"/>
      <c r="PIM1048" s="45"/>
      <c r="PIN1048" s="45"/>
      <c r="PIO1048" s="45"/>
      <c r="PIP1048" s="45"/>
      <c r="PIQ1048" s="45"/>
      <c r="PIR1048" s="45"/>
      <c r="PIS1048" s="45"/>
      <c r="PIT1048" s="45"/>
      <c r="PIU1048" s="45"/>
      <c r="PIV1048" s="45"/>
      <c r="PIW1048" s="45"/>
      <c r="PIX1048" s="45"/>
      <c r="PIY1048" s="45"/>
      <c r="PIZ1048" s="45"/>
      <c r="PJA1048" s="45"/>
      <c r="PJB1048" s="45"/>
      <c r="PJC1048" s="45"/>
      <c r="PJD1048" s="45"/>
      <c r="PJE1048" s="45"/>
      <c r="PJF1048" s="45"/>
      <c r="PJG1048" s="45"/>
      <c r="PJH1048" s="45"/>
      <c r="PJI1048" s="45"/>
      <c r="PJJ1048" s="45"/>
      <c r="PJK1048" s="45"/>
      <c r="PJL1048" s="45"/>
      <c r="PJM1048" s="45"/>
      <c r="PJN1048" s="45"/>
      <c r="PJO1048" s="45"/>
      <c r="PJP1048" s="45"/>
      <c r="PJQ1048" s="45"/>
      <c r="PJR1048" s="45"/>
      <c r="PJS1048" s="45"/>
      <c r="PJT1048" s="45"/>
      <c r="PJU1048" s="45"/>
      <c r="PJV1048" s="45"/>
      <c r="PJW1048" s="45"/>
      <c r="PJX1048" s="45"/>
      <c r="PJY1048" s="45"/>
      <c r="PJZ1048" s="45"/>
      <c r="PKA1048" s="45"/>
      <c r="PKB1048" s="45"/>
      <c r="PKC1048" s="45"/>
      <c r="PKD1048" s="45"/>
      <c r="PKE1048" s="45"/>
      <c r="PKF1048" s="45"/>
      <c r="PKG1048" s="45"/>
      <c r="PKH1048" s="45"/>
      <c r="PKI1048" s="45"/>
      <c r="PKJ1048" s="45"/>
      <c r="PKK1048" s="45"/>
      <c r="PKL1048" s="45"/>
      <c r="PKM1048" s="45"/>
      <c r="PKN1048" s="45"/>
      <c r="PKO1048" s="45"/>
      <c r="PKP1048" s="45"/>
      <c r="PKQ1048" s="45"/>
      <c r="PKR1048" s="45"/>
      <c r="PKS1048" s="45"/>
      <c r="PKT1048" s="45"/>
      <c r="PKU1048" s="45"/>
      <c r="PKV1048" s="45"/>
      <c r="PKW1048" s="45"/>
      <c r="PKX1048" s="45"/>
      <c r="PKY1048" s="45"/>
      <c r="PKZ1048" s="45"/>
      <c r="PLA1048" s="45"/>
      <c r="PLB1048" s="45"/>
      <c r="PLC1048" s="45"/>
      <c r="PLD1048" s="45"/>
      <c r="PLE1048" s="45"/>
      <c r="PLF1048" s="45"/>
      <c r="PLG1048" s="45"/>
      <c r="PLH1048" s="45"/>
      <c r="PLI1048" s="45"/>
      <c r="PLJ1048" s="45"/>
      <c r="PLK1048" s="45"/>
      <c r="PLL1048" s="45"/>
      <c r="PLM1048" s="45"/>
      <c r="PLN1048" s="45"/>
      <c r="PLO1048" s="45"/>
      <c r="PLP1048" s="45"/>
      <c r="PLQ1048" s="45"/>
      <c r="PLR1048" s="45"/>
      <c r="PLS1048" s="45"/>
      <c r="PLT1048" s="45"/>
      <c r="PLU1048" s="45"/>
      <c r="PLV1048" s="45"/>
      <c r="PLW1048" s="45"/>
      <c r="PLX1048" s="45"/>
      <c r="PLY1048" s="45"/>
      <c r="PLZ1048" s="45"/>
      <c r="PMA1048" s="45"/>
      <c r="PMB1048" s="45"/>
      <c r="PMC1048" s="45"/>
      <c r="PMD1048" s="45"/>
      <c r="PME1048" s="45"/>
      <c r="PMF1048" s="45"/>
      <c r="PMG1048" s="45"/>
      <c r="PMH1048" s="45"/>
      <c r="PMI1048" s="45"/>
      <c r="PMJ1048" s="45"/>
      <c r="PMK1048" s="45"/>
      <c r="PML1048" s="45"/>
      <c r="PMM1048" s="45"/>
      <c r="PMN1048" s="45"/>
      <c r="PMO1048" s="45"/>
      <c r="PMP1048" s="45"/>
      <c r="PMQ1048" s="45"/>
      <c r="PMR1048" s="45"/>
      <c r="PMS1048" s="45"/>
      <c r="PMT1048" s="45"/>
      <c r="PMU1048" s="45"/>
      <c r="PMV1048" s="45"/>
      <c r="PMW1048" s="45"/>
      <c r="PMX1048" s="45"/>
      <c r="PMY1048" s="45"/>
      <c r="PMZ1048" s="45"/>
      <c r="PNA1048" s="45"/>
      <c r="PNB1048" s="45"/>
      <c r="PNC1048" s="45"/>
      <c r="PND1048" s="45"/>
      <c r="PNE1048" s="45"/>
      <c r="PNF1048" s="45"/>
      <c r="PNG1048" s="45"/>
      <c r="PNH1048" s="45"/>
      <c r="PNI1048" s="45"/>
      <c r="PNJ1048" s="45"/>
      <c r="PNK1048" s="45"/>
      <c r="PNL1048" s="45"/>
      <c r="PNM1048" s="45"/>
      <c r="PNN1048" s="45"/>
      <c r="PNO1048" s="45"/>
      <c r="PNP1048" s="45"/>
      <c r="PNQ1048" s="45"/>
      <c r="PNR1048" s="45"/>
      <c r="PNS1048" s="45"/>
      <c r="PNT1048" s="45"/>
      <c r="PNU1048" s="45"/>
      <c r="PNV1048" s="45"/>
      <c r="PNW1048" s="45"/>
      <c r="PNX1048" s="45"/>
      <c r="PNY1048" s="45"/>
      <c r="PNZ1048" s="45"/>
      <c r="POA1048" s="45"/>
      <c r="POB1048" s="45"/>
      <c r="POC1048" s="45"/>
      <c r="POD1048" s="45"/>
      <c r="POE1048" s="45"/>
      <c r="POF1048" s="45"/>
      <c r="POG1048" s="45"/>
      <c r="POH1048" s="45"/>
      <c r="POI1048" s="45"/>
      <c r="POJ1048" s="45"/>
      <c r="POK1048" s="45"/>
      <c r="POL1048" s="45"/>
      <c r="POM1048" s="45"/>
      <c r="PON1048" s="45"/>
      <c r="POO1048" s="45"/>
      <c r="POP1048" s="45"/>
      <c r="POQ1048" s="45"/>
      <c r="POR1048" s="45"/>
      <c r="POS1048" s="45"/>
      <c r="POT1048" s="45"/>
      <c r="POU1048" s="45"/>
      <c r="POV1048" s="45"/>
      <c r="POW1048" s="45"/>
      <c r="POX1048" s="45"/>
      <c r="POY1048" s="45"/>
      <c r="POZ1048" s="45"/>
      <c r="PPA1048" s="45"/>
      <c r="PPB1048" s="45"/>
      <c r="PPC1048" s="45"/>
      <c r="PPD1048" s="45"/>
      <c r="PPE1048" s="45"/>
      <c r="PPF1048" s="45"/>
      <c r="PPG1048" s="45"/>
      <c r="PPH1048" s="45"/>
      <c r="PPI1048" s="45"/>
      <c r="PPJ1048" s="45"/>
      <c r="PPK1048" s="45"/>
      <c r="PPL1048" s="45"/>
      <c r="PPM1048" s="45"/>
      <c r="PPN1048" s="45"/>
      <c r="PPO1048" s="45"/>
      <c r="PPP1048" s="45"/>
      <c r="PPQ1048" s="45"/>
      <c r="PPR1048" s="45"/>
      <c r="PPS1048" s="45"/>
      <c r="PPT1048" s="45"/>
      <c r="PPU1048" s="45"/>
      <c r="PPV1048" s="45"/>
      <c r="PPW1048" s="45"/>
      <c r="PPX1048" s="45"/>
      <c r="PPY1048" s="45"/>
      <c r="PPZ1048" s="45"/>
      <c r="PQA1048" s="45"/>
      <c r="PQB1048" s="45"/>
      <c r="PQC1048" s="45"/>
      <c r="PQD1048" s="45"/>
      <c r="PQE1048" s="45"/>
      <c r="PQF1048" s="45"/>
      <c r="PQG1048" s="45"/>
      <c r="PQH1048" s="45"/>
      <c r="PQI1048" s="45"/>
      <c r="PQJ1048" s="45"/>
      <c r="PQK1048" s="45"/>
      <c r="PQL1048" s="45"/>
      <c r="PQM1048" s="45"/>
      <c r="PQN1048" s="45"/>
      <c r="PQO1048" s="45"/>
      <c r="PQP1048" s="45"/>
      <c r="PQQ1048" s="45"/>
      <c r="PQR1048" s="45"/>
      <c r="PQS1048" s="45"/>
      <c r="PQT1048" s="45"/>
      <c r="PQU1048" s="45"/>
      <c r="PQV1048" s="45"/>
      <c r="PQW1048" s="45"/>
      <c r="PQX1048" s="45"/>
      <c r="PQY1048" s="45"/>
      <c r="PQZ1048" s="45"/>
      <c r="PRA1048" s="45"/>
      <c r="PRB1048" s="45"/>
      <c r="PRC1048" s="45"/>
      <c r="PRD1048" s="45"/>
      <c r="PRE1048" s="45"/>
      <c r="PRF1048" s="45"/>
      <c r="PRG1048" s="45"/>
      <c r="PRH1048" s="45"/>
      <c r="PRI1048" s="45"/>
      <c r="PRJ1048" s="45"/>
      <c r="PRK1048" s="45"/>
      <c r="PRL1048" s="45"/>
      <c r="PRM1048" s="45"/>
      <c r="PRN1048" s="45"/>
      <c r="PRO1048" s="45"/>
      <c r="PRP1048" s="45"/>
      <c r="PRQ1048" s="45"/>
      <c r="PRR1048" s="45"/>
      <c r="PRS1048" s="45"/>
      <c r="PRT1048" s="45"/>
      <c r="PRU1048" s="45"/>
      <c r="PRV1048" s="45"/>
      <c r="PRW1048" s="45"/>
      <c r="PRX1048" s="45"/>
      <c r="PRY1048" s="45"/>
      <c r="PRZ1048" s="45"/>
      <c r="PSA1048" s="45"/>
      <c r="PSB1048" s="45"/>
      <c r="PSC1048" s="45"/>
      <c r="PSD1048" s="45"/>
      <c r="PSE1048" s="45"/>
      <c r="PSF1048" s="45"/>
      <c r="PSG1048" s="45"/>
      <c r="PSH1048" s="45"/>
      <c r="PSI1048" s="45"/>
      <c r="PSJ1048" s="45"/>
      <c r="PSK1048" s="45"/>
      <c r="PSL1048" s="45"/>
      <c r="PSM1048" s="45"/>
      <c r="PSN1048" s="45"/>
      <c r="PSO1048" s="45"/>
      <c r="PSP1048" s="45"/>
      <c r="PSQ1048" s="45"/>
      <c r="PSR1048" s="45"/>
      <c r="PSS1048" s="45"/>
      <c r="PST1048" s="45"/>
      <c r="PSU1048" s="45"/>
      <c r="PSV1048" s="45"/>
      <c r="PSW1048" s="45"/>
      <c r="PSX1048" s="45"/>
      <c r="PSY1048" s="45"/>
      <c r="PSZ1048" s="45"/>
      <c r="PTA1048" s="45"/>
      <c r="PTB1048" s="45"/>
      <c r="PTC1048" s="45"/>
      <c r="PTD1048" s="45"/>
      <c r="PTE1048" s="45"/>
      <c r="PTF1048" s="45"/>
      <c r="PTG1048" s="45"/>
      <c r="PTH1048" s="45"/>
      <c r="PTI1048" s="45"/>
      <c r="PTJ1048" s="45"/>
      <c r="PTK1048" s="45"/>
      <c r="PTL1048" s="45"/>
      <c r="PTM1048" s="45"/>
      <c r="PTN1048" s="45"/>
      <c r="PTO1048" s="45"/>
      <c r="PTP1048" s="45"/>
      <c r="PTQ1048" s="45"/>
      <c r="PTR1048" s="45"/>
      <c r="PTS1048" s="45"/>
      <c r="PTT1048" s="45"/>
      <c r="PTU1048" s="45"/>
      <c r="PTV1048" s="45"/>
      <c r="PTW1048" s="45"/>
      <c r="PTX1048" s="45"/>
      <c r="PTY1048" s="45"/>
      <c r="PTZ1048" s="45"/>
      <c r="PUA1048" s="45"/>
      <c r="PUB1048" s="45"/>
      <c r="PUC1048" s="45"/>
      <c r="PUD1048" s="45"/>
      <c r="PUE1048" s="45"/>
      <c r="PUF1048" s="45"/>
      <c r="PUG1048" s="45"/>
      <c r="PUH1048" s="45"/>
      <c r="PUI1048" s="45"/>
      <c r="PUJ1048" s="45"/>
      <c r="PUK1048" s="45"/>
      <c r="PUL1048" s="45"/>
      <c r="PUM1048" s="45"/>
      <c r="PUN1048" s="45"/>
      <c r="PUO1048" s="45"/>
      <c r="PUP1048" s="45"/>
      <c r="PUQ1048" s="45"/>
      <c r="PUR1048" s="45"/>
      <c r="PUS1048" s="45"/>
      <c r="PUT1048" s="45"/>
      <c r="PUU1048" s="45"/>
      <c r="PUV1048" s="45"/>
      <c r="PUW1048" s="45"/>
      <c r="PUX1048" s="45"/>
      <c r="PUY1048" s="45"/>
      <c r="PUZ1048" s="45"/>
      <c r="PVA1048" s="45"/>
      <c r="PVB1048" s="45"/>
      <c r="PVC1048" s="45"/>
      <c r="PVD1048" s="45"/>
      <c r="PVE1048" s="45"/>
      <c r="PVF1048" s="45"/>
      <c r="PVG1048" s="45"/>
      <c r="PVH1048" s="45"/>
      <c r="PVI1048" s="45"/>
      <c r="PVJ1048" s="45"/>
      <c r="PVK1048" s="45"/>
      <c r="PVL1048" s="45"/>
      <c r="PVM1048" s="45"/>
      <c r="PVN1048" s="45"/>
      <c r="PVO1048" s="45"/>
      <c r="PVP1048" s="45"/>
      <c r="PVQ1048" s="45"/>
      <c r="PVR1048" s="45"/>
      <c r="PVS1048" s="45"/>
      <c r="PVT1048" s="45"/>
      <c r="PVU1048" s="45"/>
      <c r="PVV1048" s="45"/>
      <c r="PVW1048" s="45"/>
      <c r="PVX1048" s="45"/>
      <c r="PVY1048" s="45"/>
      <c r="PVZ1048" s="45"/>
      <c r="PWA1048" s="45"/>
      <c r="PWB1048" s="45"/>
      <c r="PWC1048" s="45"/>
      <c r="PWD1048" s="45"/>
      <c r="PWE1048" s="45"/>
      <c r="PWF1048" s="45"/>
      <c r="PWG1048" s="45"/>
      <c r="PWH1048" s="45"/>
      <c r="PWI1048" s="45"/>
      <c r="PWJ1048" s="45"/>
      <c r="PWK1048" s="45"/>
      <c r="PWL1048" s="45"/>
      <c r="PWM1048" s="45"/>
      <c r="PWN1048" s="45"/>
      <c r="PWO1048" s="45"/>
      <c r="PWP1048" s="45"/>
      <c r="PWQ1048" s="45"/>
      <c r="PWR1048" s="45"/>
      <c r="PWS1048" s="45"/>
      <c r="PWT1048" s="45"/>
      <c r="PWU1048" s="45"/>
      <c r="PWV1048" s="45"/>
      <c r="PWW1048" s="45"/>
      <c r="PWX1048" s="45"/>
      <c r="PWY1048" s="45"/>
      <c r="PWZ1048" s="45"/>
      <c r="PXA1048" s="45"/>
      <c r="PXB1048" s="45"/>
      <c r="PXC1048" s="45"/>
      <c r="PXD1048" s="45"/>
      <c r="PXE1048" s="45"/>
      <c r="PXF1048" s="45"/>
      <c r="PXG1048" s="45"/>
      <c r="PXH1048" s="45"/>
      <c r="PXI1048" s="45"/>
      <c r="PXJ1048" s="45"/>
      <c r="PXK1048" s="45"/>
      <c r="PXL1048" s="45"/>
      <c r="PXM1048" s="45"/>
      <c r="PXN1048" s="45"/>
      <c r="PXO1048" s="45"/>
      <c r="PXP1048" s="45"/>
      <c r="PXQ1048" s="45"/>
      <c r="PXR1048" s="45"/>
      <c r="PXS1048" s="45"/>
      <c r="PXT1048" s="45"/>
      <c r="PXU1048" s="45"/>
      <c r="PXV1048" s="45"/>
      <c r="PXW1048" s="45"/>
      <c r="PXX1048" s="45"/>
      <c r="PXY1048" s="45"/>
      <c r="PXZ1048" s="45"/>
      <c r="PYA1048" s="45"/>
      <c r="PYB1048" s="45"/>
      <c r="PYC1048" s="45"/>
      <c r="PYD1048" s="45"/>
      <c r="PYE1048" s="45"/>
      <c r="PYF1048" s="45"/>
      <c r="PYG1048" s="45"/>
      <c r="PYH1048" s="45"/>
      <c r="PYI1048" s="45"/>
      <c r="PYJ1048" s="45"/>
      <c r="PYK1048" s="45"/>
      <c r="PYL1048" s="45"/>
      <c r="PYM1048" s="45"/>
      <c r="PYN1048" s="45"/>
      <c r="PYO1048" s="45"/>
      <c r="PYP1048" s="45"/>
      <c r="PYQ1048" s="45"/>
      <c r="PYR1048" s="45"/>
      <c r="PYS1048" s="45"/>
      <c r="PYT1048" s="45"/>
      <c r="PYU1048" s="45"/>
      <c r="PYV1048" s="45"/>
      <c r="PYW1048" s="45"/>
      <c r="PYX1048" s="45"/>
      <c r="PYY1048" s="45"/>
      <c r="PYZ1048" s="45"/>
      <c r="PZA1048" s="45"/>
      <c r="PZB1048" s="45"/>
      <c r="PZC1048" s="45"/>
      <c r="PZD1048" s="45"/>
      <c r="PZE1048" s="45"/>
      <c r="PZF1048" s="45"/>
      <c r="PZG1048" s="45"/>
      <c r="PZH1048" s="45"/>
      <c r="PZI1048" s="45"/>
      <c r="PZJ1048" s="45"/>
      <c r="PZK1048" s="45"/>
      <c r="PZL1048" s="45"/>
      <c r="PZM1048" s="45"/>
      <c r="PZN1048" s="45"/>
      <c r="PZO1048" s="45"/>
      <c r="PZP1048" s="45"/>
      <c r="PZQ1048" s="45"/>
      <c r="PZR1048" s="45"/>
      <c r="PZS1048" s="45"/>
      <c r="PZT1048" s="45"/>
      <c r="PZU1048" s="45"/>
      <c r="PZV1048" s="45"/>
      <c r="PZW1048" s="45"/>
      <c r="PZX1048" s="45"/>
      <c r="PZY1048" s="45"/>
      <c r="PZZ1048" s="45"/>
      <c r="QAA1048" s="45"/>
      <c r="QAB1048" s="45"/>
      <c r="QAC1048" s="45"/>
      <c r="QAD1048" s="45"/>
      <c r="QAE1048" s="45"/>
      <c r="QAF1048" s="45"/>
      <c r="QAG1048" s="45"/>
      <c r="QAH1048" s="45"/>
      <c r="QAI1048" s="45"/>
      <c r="QAJ1048" s="45"/>
      <c r="QAK1048" s="45"/>
      <c r="QAL1048" s="45"/>
      <c r="QAM1048" s="45"/>
      <c r="QAN1048" s="45"/>
      <c r="QAO1048" s="45"/>
      <c r="QAP1048" s="45"/>
      <c r="QAQ1048" s="45"/>
      <c r="QAR1048" s="45"/>
      <c r="QAS1048" s="45"/>
      <c r="QAT1048" s="45"/>
      <c r="QAU1048" s="45"/>
      <c r="QAV1048" s="45"/>
      <c r="QAW1048" s="45"/>
      <c r="QAX1048" s="45"/>
      <c r="QAY1048" s="45"/>
      <c r="QAZ1048" s="45"/>
      <c r="QBA1048" s="45"/>
      <c r="QBB1048" s="45"/>
      <c r="QBC1048" s="45"/>
      <c r="QBD1048" s="45"/>
      <c r="QBE1048" s="45"/>
      <c r="QBF1048" s="45"/>
      <c r="QBG1048" s="45"/>
      <c r="QBH1048" s="45"/>
      <c r="QBI1048" s="45"/>
      <c r="QBJ1048" s="45"/>
      <c r="QBK1048" s="45"/>
      <c r="QBL1048" s="45"/>
      <c r="QBM1048" s="45"/>
      <c r="QBN1048" s="45"/>
      <c r="QBO1048" s="45"/>
      <c r="QBP1048" s="45"/>
      <c r="QBQ1048" s="45"/>
      <c r="QBR1048" s="45"/>
      <c r="QBS1048" s="45"/>
      <c r="QBT1048" s="45"/>
      <c r="QBU1048" s="45"/>
      <c r="QBV1048" s="45"/>
      <c r="QBW1048" s="45"/>
      <c r="QBX1048" s="45"/>
      <c r="QBY1048" s="45"/>
      <c r="QBZ1048" s="45"/>
      <c r="QCA1048" s="45"/>
      <c r="QCB1048" s="45"/>
      <c r="QCC1048" s="45"/>
      <c r="QCD1048" s="45"/>
      <c r="QCE1048" s="45"/>
      <c r="QCF1048" s="45"/>
      <c r="QCG1048" s="45"/>
      <c r="QCH1048" s="45"/>
      <c r="QCI1048" s="45"/>
      <c r="QCJ1048" s="45"/>
      <c r="QCK1048" s="45"/>
      <c r="QCL1048" s="45"/>
      <c r="QCM1048" s="45"/>
      <c r="QCN1048" s="45"/>
      <c r="QCO1048" s="45"/>
      <c r="QCP1048" s="45"/>
      <c r="QCQ1048" s="45"/>
      <c r="QCR1048" s="45"/>
      <c r="QCS1048" s="45"/>
      <c r="QCT1048" s="45"/>
      <c r="QCU1048" s="45"/>
      <c r="QCV1048" s="45"/>
      <c r="QCW1048" s="45"/>
      <c r="QCX1048" s="45"/>
      <c r="QCY1048" s="45"/>
      <c r="QCZ1048" s="45"/>
      <c r="QDA1048" s="45"/>
      <c r="QDB1048" s="45"/>
      <c r="QDC1048" s="45"/>
      <c r="QDD1048" s="45"/>
      <c r="QDE1048" s="45"/>
      <c r="QDF1048" s="45"/>
      <c r="QDG1048" s="45"/>
      <c r="QDH1048" s="45"/>
      <c r="QDI1048" s="45"/>
      <c r="QDJ1048" s="45"/>
      <c r="QDK1048" s="45"/>
      <c r="QDL1048" s="45"/>
      <c r="QDM1048" s="45"/>
      <c r="QDN1048" s="45"/>
      <c r="QDO1048" s="45"/>
      <c r="QDP1048" s="45"/>
      <c r="QDQ1048" s="45"/>
      <c r="QDR1048" s="45"/>
      <c r="QDS1048" s="45"/>
      <c r="QDT1048" s="45"/>
      <c r="QDU1048" s="45"/>
      <c r="QDV1048" s="45"/>
      <c r="QDW1048" s="45"/>
      <c r="QDX1048" s="45"/>
      <c r="QDY1048" s="45"/>
      <c r="QDZ1048" s="45"/>
      <c r="QEA1048" s="45"/>
      <c r="QEB1048" s="45"/>
      <c r="QEC1048" s="45"/>
      <c r="QED1048" s="45"/>
      <c r="QEE1048" s="45"/>
      <c r="QEF1048" s="45"/>
      <c r="QEG1048" s="45"/>
      <c r="QEH1048" s="45"/>
      <c r="QEI1048" s="45"/>
      <c r="QEJ1048" s="45"/>
      <c r="QEK1048" s="45"/>
      <c r="QEL1048" s="45"/>
      <c r="QEM1048" s="45"/>
      <c r="QEN1048" s="45"/>
      <c r="QEO1048" s="45"/>
      <c r="QEP1048" s="45"/>
      <c r="QEQ1048" s="45"/>
      <c r="QER1048" s="45"/>
      <c r="QES1048" s="45"/>
      <c r="QET1048" s="45"/>
      <c r="QEU1048" s="45"/>
      <c r="QEV1048" s="45"/>
      <c r="QEW1048" s="45"/>
      <c r="QEX1048" s="45"/>
      <c r="QEY1048" s="45"/>
      <c r="QEZ1048" s="45"/>
      <c r="QFA1048" s="45"/>
      <c r="QFB1048" s="45"/>
      <c r="QFC1048" s="45"/>
      <c r="QFD1048" s="45"/>
      <c r="QFE1048" s="45"/>
      <c r="QFF1048" s="45"/>
      <c r="QFG1048" s="45"/>
      <c r="QFH1048" s="45"/>
      <c r="QFI1048" s="45"/>
      <c r="QFJ1048" s="45"/>
      <c r="QFK1048" s="45"/>
      <c r="QFL1048" s="45"/>
      <c r="QFM1048" s="45"/>
      <c r="QFN1048" s="45"/>
      <c r="QFO1048" s="45"/>
      <c r="QFP1048" s="45"/>
      <c r="QFQ1048" s="45"/>
      <c r="QFR1048" s="45"/>
      <c r="QFS1048" s="45"/>
      <c r="QFT1048" s="45"/>
      <c r="QFU1048" s="45"/>
      <c r="QFV1048" s="45"/>
      <c r="QFW1048" s="45"/>
      <c r="QFX1048" s="45"/>
      <c r="QFY1048" s="45"/>
      <c r="QFZ1048" s="45"/>
      <c r="QGA1048" s="45"/>
      <c r="QGB1048" s="45"/>
      <c r="QGC1048" s="45"/>
      <c r="QGD1048" s="45"/>
      <c r="QGE1048" s="45"/>
      <c r="QGF1048" s="45"/>
      <c r="QGG1048" s="45"/>
      <c r="QGH1048" s="45"/>
      <c r="QGI1048" s="45"/>
      <c r="QGJ1048" s="45"/>
      <c r="QGK1048" s="45"/>
      <c r="QGL1048" s="45"/>
      <c r="QGM1048" s="45"/>
      <c r="QGN1048" s="45"/>
      <c r="QGO1048" s="45"/>
      <c r="QGP1048" s="45"/>
      <c r="QGQ1048" s="45"/>
      <c r="QGR1048" s="45"/>
      <c r="QGS1048" s="45"/>
      <c r="QGT1048" s="45"/>
      <c r="QGU1048" s="45"/>
      <c r="QGV1048" s="45"/>
      <c r="QGW1048" s="45"/>
      <c r="QGX1048" s="45"/>
      <c r="QGY1048" s="45"/>
      <c r="QGZ1048" s="45"/>
      <c r="QHA1048" s="45"/>
      <c r="QHB1048" s="45"/>
      <c r="QHC1048" s="45"/>
      <c r="QHD1048" s="45"/>
      <c r="QHE1048" s="45"/>
      <c r="QHF1048" s="45"/>
      <c r="QHG1048" s="45"/>
      <c r="QHH1048" s="45"/>
      <c r="QHI1048" s="45"/>
      <c r="QHJ1048" s="45"/>
      <c r="QHK1048" s="45"/>
      <c r="QHL1048" s="45"/>
      <c r="QHM1048" s="45"/>
      <c r="QHN1048" s="45"/>
      <c r="QHO1048" s="45"/>
      <c r="QHP1048" s="45"/>
      <c r="QHQ1048" s="45"/>
      <c r="QHR1048" s="45"/>
      <c r="QHS1048" s="45"/>
      <c r="QHT1048" s="45"/>
      <c r="QHU1048" s="45"/>
      <c r="QHV1048" s="45"/>
      <c r="QHW1048" s="45"/>
      <c r="QHX1048" s="45"/>
      <c r="QHY1048" s="45"/>
      <c r="QHZ1048" s="45"/>
      <c r="QIA1048" s="45"/>
      <c r="QIB1048" s="45"/>
      <c r="QIC1048" s="45"/>
      <c r="QID1048" s="45"/>
      <c r="QIE1048" s="45"/>
      <c r="QIF1048" s="45"/>
      <c r="QIG1048" s="45"/>
      <c r="QIH1048" s="45"/>
      <c r="QII1048" s="45"/>
      <c r="QIJ1048" s="45"/>
      <c r="QIK1048" s="45"/>
      <c r="QIL1048" s="45"/>
      <c r="QIM1048" s="45"/>
      <c r="QIN1048" s="45"/>
      <c r="QIO1048" s="45"/>
      <c r="QIP1048" s="45"/>
      <c r="QIQ1048" s="45"/>
      <c r="QIR1048" s="45"/>
      <c r="QIS1048" s="45"/>
      <c r="QIT1048" s="45"/>
      <c r="QIU1048" s="45"/>
      <c r="QIV1048" s="45"/>
      <c r="QIW1048" s="45"/>
      <c r="QIX1048" s="45"/>
      <c r="QIY1048" s="45"/>
      <c r="QIZ1048" s="45"/>
      <c r="QJA1048" s="45"/>
      <c r="QJB1048" s="45"/>
      <c r="QJC1048" s="45"/>
      <c r="QJD1048" s="45"/>
      <c r="QJE1048" s="45"/>
      <c r="QJF1048" s="45"/>
      <c r="QJG1048" s="45"/>
      <c r="QJH1048" s="45"/>
      <c r="QJI1048" s="45"/>
      <c r="QJJ1048" s="45"/>
      <c r="QJK1048" s="45"/>
      <c r="QJL1048" s="45"/>
      <c r="QJM1048" s="45"/>
      <c r="QJN1048" s="45"/>
      <c r="QJO1048" s="45"/>
      <c r="QJP1048" s="45"/>
      <c r="QJQ1048" s="45"/>
      <c r="QJR1048" s="45"/>
      <c r="QJS1048" s="45"/>
      <c r="QJT1048" s="45"/>
      <c r="QJU1048" s="45"/>
      <c r="QJV1048" s="45"/>
      <c r="QJW1048" s="45"/>
      <c r="QJX1048" s="45"/>
      <c r="QJY1048" s="45"/>
      <c r="QJZ1048" s="45"/>
      <c r="QKA1048" s="45"/>
      <c r="QKB1048" s="45"/>
      <c r="QKC1048" s="45"/>
      <c r="QKD1048" s="45"/>
      <c r="QKE1048" s="45"/>
      <c r="QKF1048" s="45"/>
      <c r="QKG1048" s="45"/>
      <c r="QKH1048" s="45"/>
      <c r="QKI1048" s="45"/>
      <c r="QKJ1048" s="45"/>
      <c r="QKK1048" s="45"/>
      <c r="QKL1048" s="45"/>
      <c r="QKM1048" s="45"/>
      <c r="QKN1048" s="45"/>
      <c r="QKO1048" s="45"/>
      <c r="QKP1048" s="45"/>
      <c r="QKQ1048" s="45"/>
      <c r="QKR1048" s="45"/>
      <c r="QKS1048" s="45"/>
      <c r="QKT1048" s="45"/>
      <c r="QKU1048" s="45"/>
      <c r="QKV1048" s="45"/>
      <c r="QKW1048" s="45"/>
      <c r="QKX1048" s="45"/>
      <c r="QKY1048" s="45"/>
      <c r="QKZ1048" s="45"/>
      <c r="QLA1048" s="45"/>
      <c r="QLB1048" s="45"/>
      <c r="QLC1048" s="45"/>
      <c r="QLD1048" s="45"/>
      <c r="QLE1048" s="45"/>
      <c r="QLF1048" s="45"/>
      <c r="QLG1048" s="45"/>
      <c r="QLH1048" s="45"/>
      <c r="QLI1048" s="45"/>
      <c r="QLJ1048" s="45"/>
      <c r="QLK1048" s="45"/>
      <c r="QLL1048" s="45"/>
      <c r="QLM1048" s="45"/>
      <c r="QLN1048" s="45"/>
      <c r="QLO1048" s="45"/>
      <c r="QLP1048" s="45"/>
      <c r="QLQ1048" s="45"/>
      <c r="QLR1048" s="45"/>
      <c r="QLS1048" s="45"/>
      <c r="QLT1048" s="45"/>
      <c r="QLU1048" s="45"/>
      <c r="QLV1048" s="45"/>
      <c r="QLW1048" s="45"/>
      <c r="QLX1048" s="45"/>
      <c r="QLY1048" s="45"/>
      <c r="QLZ1048" s="45"/>
      <c r="QMA1048" s="45"/>
      <c r="QMB1048" s="45"/>
      <c r="QMC1048" s="45"/>
      <c r="QMD1048" s="45"/>
      <c r="QME1048" s="45"/>
      <c r="QMF1048" s="45"/>
      <c r="QMG1048" s="45"/>
      <c r="QMH1048" s="45"/>
      <c r="QMI1048" s="45"/>
      <c r="QMJ1048" s="45"/>
      <c r="QMK1048" s="45"/>
      <c r="QML1048" s="45"/>
      <c r="QMM1048" s="45"/>
      <c r="QMN1048" s="45"/>
      <c r="QMO1048" s="45"/>
      <c r="QMP1048" s="45"/>
      <c r="QMQ1048" s="45"/>
      <c r="QMR1048" s="45"/>
      <c r="QMS1048" s="45"/>
      <c r="QMT1048" s="45"/>
      <c r="QMU1048" s="45"/>
      <c r="QMV1048" s="45"/>
      <c r="QMW1048" s="45"/>
      <c r="QMX1048" s="45"/>
      <c r="QMY1048" s="45"/>
      <c r="QMZ1048" s="45"/>
      <c r="QNA1048" s="45"/>
      <c r="QNB1048" s="45"/>
      <c r="QNC1048" s="45"/>
      <c r="QND1048" s="45"/>
      <c r="QNE1048" s="45"/>
      <c r="QNF1048" s="45"/>
      <c r="QNG1048" s="45"/>
      <c r="QNH1048" s="45"/>
      <c r="QNI1048" s="45"/>
      <c r="QNJ1048" s="45"/>
      <c r="QNK1048" s="45"/>
      <c r="QNL1048" s="45"/>
      <c r="QNM1048" s="45"/>
      <c r="QNN1048" s="45"/>
      <c r="QNO1048" s="45"/>
      <c r="QNP1048" s="45"/>
      <c r="QNQ1048" s="45"/>
      <c r="QNR1048" s="45"/>
      <c r="QNS1048" s="45"/>
      <c r="QNT1048" s="45"/>
      <c r="QNU1048" s="45"/>
      <c r="QNV1048" s="45"/>
      <c r="QNW1048" s="45"/>
      <c r="QNX1048" s="45"/>
      <c r="QNY1048" s="45"/>
      <c r="QNZ1048" s="45"/>
      <c r="QOA1048" s="45"/>
      <c r="QOB1048" s="45"/>
      <c r="QOC1048" s="45"/>
      <c r="QOD1048" s="45"/>
      <c r="QOE1048" s="45"/>
      <c r="QOF1048" s="45"/>
      <c r="QOG1048" s="45"/>
      <c r="QOH1048" s="45"/>
      <c r="QOI1048" s="45"/>
      <c r="QOJ1048" s="45"/>
      <c r="QOK1048" s="45"/>
      <c r="QOL1048" s="45"/>
      <c r="QOM1048" s="45"/>
      <c r="QON1048" s="45"/>
      <c r="QOO1048" s="45"/>
      <c r="QOP1048" s="45"/>
      <c r="QOQ1048" s="45"/>
      <c r="QOR1048" s="45"/>
      <c r="QOS1048" s="45"/>
      <c r="QOT1048" s="45"/>
      <c r="QOU1048" s="45"/>
      <c r="QOV1048" s="45"/>
      <c r="QOW1048" s="45"/>
      <c r="QOX1048" s="45"/>
      <c r="QOY1048" s="45"/>
      <c r="QOZ1048" s="45"/>
      <c r="QPA1048" s="45"/>
      <c r="QPB1048" s="45"/>
      <c r="QPC1048" s="45"/>
      <c r="QPD1048" s="45"/>
      <c r="QPE1048" s="45"/>
      <c r="QPF1048" s="45"/>
      <c r="QPG1048" s="45"/>
      <c r="QPH1048" s="45"/>
      <c r="QPI1048" s="45"/>
      <c r="QPJ1048" s="45"/>
      <c r="QPK1048" s="45"/>
      <c r="QPL1048" s="45"/>
      <c r="QPM1048" s="45"/>
      <c r="QPN1048" s="45"/>
      <c r="QPO1048" s="45"/>
      <c r="QPP1048" s="45"/>
      <c r="QPQ1048" s="45"/>
      <c r="QPR1048" s="45"/>
      <c r="QPS1048" s="45"/>
      <c r="QPT1048" s="45"/>
      <c r="QPU1048" s="45"/>
      <c r="QPV1048" s="45"/>
      <c r="QPW1048" s="45"/>
      <c r="QPX1048" s="45"/>
      <c r="QPY1048" s="45"/>
      <c r="QPZ1048" s="45"/>
      <c r="QQA1048" s="45"/>
      <c r="QQB1048" s="45"/>
      <c r="QQC1048" s="45"/>
      <c r="QQD1048" s="45"/>
      <c r="QQE1048" s="45"/>
      <c r="QQF1048" s="45"/>
      <c r="QQG1048" s="45"/>
      <c r="QQH1048" s="45"/>
      <c r="QQI1048" s="45"/>
      <c r="QQJ1048" s="45"/>
      <c r="QQK1048" s="45"/>
      <c r="QQL1048" s="45"/>
      <c r="QQM1048" s="45"/>
      <c r="QQN1048" s="45"/>
      <c r="QQO1048" s="45"/>
      <c r="QQP1048" s="45"/>
      <c r="QQQ1048" s="45"/>
      <c r="QQR1048" s="45"/>
      <c r="QQS1048" s="45"/>
      <c r="QQT1048" s="45"/>
      <c r="QQU1048" s="45"/>
      <c r="QQV1048" s="45"/>
      <c r="QQW1048" s="45"/>
      <c r="QQX1048" s="45"/>
      <c r="QQY1048" s="45"/>
      <c r="QQZ1048" s="45"/>
      <c r="QRA1048" s="45"/>
      <c r="QRB1048" s="45"/>
      <c r="QRC1048" s="45"/>
      <c r="QRD1048" s="45"/>
      <c r="QRE1048" s="45"/>
      <c r="QRF1048" s="45"/>
      <c r="QRG1048" s="45"/>
      <c r="QRH1048" s="45"/>
      <c r="QRI1048" s="45"/>
      <c r="QRJ1048" s="45"/>
      <c r="QRK1048" s="45"/>
      <c r="QRL1048" s="45"/>
      <c r="QRM1048" s="45"/>
      <c r="QRN1048" s="45"/>
      <c r="QRO1048" s="45"/>
      <c r="QRP1048" s="45"/>
      <c r="QRQ1048" s="45"/>
      <c r="QRR1048" s="45"/>
      <c r="QRS1048" s="45"/>
      <c r="QRT1048" s="45"/>
      <c r="QRU1048" s="45"/>
      <c r="QRV1048" s="45"/>
      <c r="QRW1048" s="45"/>
      <c r="QRX1048" s="45"/>
      <c r="QRY1048" s="45"/>
      <c r="QRZ1048" s="45"/>
      <c r="QSA1048" s="45"/>
      <c r="QSB1048" s="45"/>
      <c r="QSC1048" s="45"/>
      <c r="QSD1048" s="45"/>
      <c r="QSE1048" s="45"/>
      <c r="QSF1048" s="45"/>
      <c r="QSG1048" s="45"/>
      <c r="QSH1048" s="45"/>
      <c r="QSI1048" s="45"/>
      <c r="QSJ1048" s="45"/>
      <c r="QSK1048" s="45"/>
      <c r="QSL1048" s="45"/>
      <c r="QSM1048" s="45"/>
      <c r="QSN1048" s="45"/>
      <c r="QSO1048" s="45"/>
      <c r="QSP1048" s="45"/>
      <c r="QSQ1048" s="45"/>
      <c r="QSR1048" s="45"/>
      <c r="QSS1048" s="45"/>
      <c r="QST1048" s="45"/>
      <c r="QSU1048" s="45"/>
      <c r="QSV1048" s="45"/>
      <c r="QSW1048" s="45"/>
      <c r="QSX1048" s="45"/>
      <c r="QSY1048" s="45"/>
      <c r="QSZ1048" s="45"/>
      <c r="QTA1048" s="45"/>
      <c r="QTB1048" s="45"/>
      <c r="QTC1048" s="45"/>
      <c r="QTD1048" s="45"/>
      <c r="QTE1048" s="45"/>
      <c r="QTF1048" s="45"/>
      <c r="QTG1048" s="45"/>
      <c r="QTH1048" s="45"/>
      <c r="QTI1048" s="45"/>
      <c r="QTJ1048" s="45"/>
      <c r="QTK1048" s="45"/>
      <c r="QTL1048" s="45"/>
      <c r="QTM1048" s="45"/>
      <c r="QTN1048" s="45"/>
      <c r="QTO1048" s="45"/>
      <c r="QTP1048" s="45"/>
      <c r="QTQ1048" s="45"/>
      <c r="QTR1048" s="45"/>
      <c r="QTS1048" s="45"/>
      <c r="QTT1048" s="45"/>
      <c r="QTU1048" s="45"/>
      <c r="QTV1048" s="45"/>
      <c r="QTW1048" s="45"/>
      <c r="QTX1048" s="45"/>
      <c r="QTY1048" s="45"/>
      <c r="QTZ1048" s="45"/>
      <c r="QUA1048" s="45"/>
      <c r="QUB1048" s="45"/>
      <c r="QUC1048" s="45"/>
      <c r="QUD1048" s="45"/>
      <c r="QUE1048" s="45"/>
      <c r="QUF1048" s="45"/>
      <c r="QUG1048" s="45"/>
      <c r="QUH1048" s="45"/>
      <c r="QUI1048" s="45"/>
      <c r="QUJ1048" s="45"/>
      <c r="QUK1048" s="45"/>
      <c r="QUL1048" s="45"/>
      <c r="QUM1048" s="45"/>
      <c r="QUN1048" s="45"/>
      <c r="QUO1048" s="45"/>
      <c r="QUP1048" s="45"/>
      <c r="QUQ1048" s="45"/>
      <c r="QUR1048" s="45"/>
      <c r="QUS1048" s="45"/>
      <c r="QUT1048" s="45"/>
      <c r="QUU1048" s="45"/>
      <c r="QUV1048" s="45"/>
      <c r="QUW1048" s="45"/>
      <c r="QUX1048" s="45"/>
      <c r="QUY1048" s="45"/>
      <c r="QUZ1048" s="45"/>
      <c r="QVA1048" s="45"/>
      <c r="QVB1048" s="45"/>
      <c r="QVC1048" s="45"/>
      <c r="QVD1048" s="45"/>
      <c r="QVE1048" s="45"/>
      <c r="QVF1048" s="45"/>
      <c r="QVG1048" s="45"/>
      <c r="QVH1048" s="45"/>
      <c r="QVI1048" s="45"/>
      <c r="QVJ1048" s="45"/>
      <c r="QVK1048" s="45"/>
      <c r="QVL1048" s="45"/>
      <c r="QVM1048" s="45"/>
      <c r="QVN1048" s="45"/>
      <c r="QVO1048" s="45"/>
      <c r="QVP1048" s="45"/>
      <c r="QVQ1048" s="45"/>
      <c r="QVR1048" s="45"/>
      <c r="QVS1048" s="45"/>
      <c r="QVT1048" s="45"/>
      <c r="QVU1048" s="45"/>
      <c r="QVV1048" s="45"/>
      <c r="QVW1048" s="45"/>
      <c r="QVX1048" s="45"/>
      <c r="QVY1048" s="45"/>
      <c r="QVZ1048" s="45"/>
      <c r="QWA1048" s="45"/>
      <c r="QWB1048" s="45"/>
      <c r="QWC1048" s="45"/>
      <c r="QWD1048" s="45"/>
      <c r="QWE1048" s="45"/>
      <c r="QWF1048" s="45"/>
      <c r="QWG1048" s="45"/>
      <c r="QWH1048" s="45"/>
      <c r="QWI1048" s="45"/>
      <c r="QWJ1048" s="45"/>
      <c r="QWK1048" s="45"/>
      <c r="QWL1048" s="45"/>
      <c r="QWM1048" s="45"/>
      <c r="QWN1048" s="45"/>
      <c r="QWO1048" s="45"/>
      <c r="QWP1048" s="45"/>
      <c r="QWQ1048" s="45"/>
      <c r="QWR1048" s="45"/>
      <c r="QWS1048" s="45"/>
      <c r="QWT1048" s="45"/>
      <c r="QWU1048" s="45"/>
      <c r="QWV1048" s="45"/>
      <c r="QWW1048" s="45"/>
      <c r="QWX1048" s="45"/>
      <c r="QWY1048" s="45"/>
      <c r="QWZ1048" s="45"/>
      <c r="QXA1048" s="45"/>
      <c r="QXB1048" s="45"/>
      <c r="QXC1048" s="45"/>
      <c r="QXD1048" s="45"/>
      <c r="QXE1048" s="45"/>
      <c r="QXF1048" s="45"/>
      <c r="QXG1048" s="45"/>
      <c r="QXH1048" s="45"/>
      <c r="QXI1048" s="45"/>
      <c r="QXJ1048" s="45"/>
      <c r="QXK1048" s="45"/>
      <c r="QXL1048" s="45"/>
      <c r="QXM1048" s="45"/>
      <c r="QXN1048" s="45"/>
      <c r="QXO1048" s="45"/>
      <c r="QXP1048" s="45"/>
      <c r="QXQ1048" s="45"/>
      <c r="QXR1048" s="45"/>
      <c r="QXS1048" s="45"/>
      <c r="QXT1048" s="45"/>
      <c r="QXU1048" s="45"/>
      <c r="QXV1048" s="45"/>
      <c r="QXW1048" s="45"/>
      <c r="QXX1048" s="45"/>
      <c r="QXY1048" s="45"/>
      <c r="QXZ1048" s="45"/>
      <c r="QYA1048" s="45"/>
      <c r="QYB1048" s="45"/>
      <c r="QYC1048" s="45"/>
      <c r="QYD1048" s="45"/>
      <c r="QYE1048" s="45"/>
      <c r="QYF1048" s="45"/>
      <c r="QYG1048" s="45"/>
      <c r="QYH1048" s="45"/>
      <c r="QYI1048" s="45"/>
      <c r="QYJ1048" s="45"/>
      <c r="QYK1048" s="45"/>
      <c r="QYL1048" s="45"/>
      <c r="QYM1048" s="45"/>
      <c r="QYN1048" s="45"/>
      <c r="QYO1048" s="45"/>
      <c r="QYP1048" s="45"/>
      <c r="QYQ1048" s="45"/>
      <c r="QYR1048" s="45"/>
      <c r="QYS1048" s="45"/>
      <c r="QYT1048" s="45"/>
      <c r="QYU1048" s="45"/>
      <c r="QYV1048" s="45"/>
      <c r="QYW1048" s="45"/>
      <c r="QYX1048" s="45"/>
      <c r="QYY1048" s="45"/>
      <c r="QYZ1048" s="45"/>
      <c r="QZA1048" s="45"/>
      <c r="QZB1048" s="45"/>
      <c r="QZC1048" s="45"/>
      <c r="QZD1048" s="45"/>
      <c r="QZE1048" s="45"/>
      <c r="QZF1048" s="45"/>
      <c r="QZG1048" s="45"/>
      <c r="QZH1048" s="45"/>
      <c r="QZI1048" s="45"/>
      <c r="QZJ1048" s="45"/>
      <c r="QZK1048" s="45"/>
      <c r="QZL1048" s="45"/>
      <c r="QZM1048" s="45"/>
      <c r="QZN1048" s="45"/>
      <c r="QZO1048" s="45"/>
      <c r="QZP1048" s="45"/>
      <c r="QZQ1048" s="45"/>
      <c r="QZR1048" s="45"/>
      <c r="QZS1048" s="45"/>
      <c r="QZT1048" s="45"/>
      <c r="QZU1048" s="45"/>
      <c r="QZV1048" s="45"/>
      <c r="QZW1048" s="45"/>
      <c r="QZX1048" s="45"/>
      <c r="QZY1048" s="45"/>
      <c r="QZZ1048" s="45"/>
      <c r="RAA1048" s="45"/>
      <c r="RAB1048" s="45"/>
      <c r="RAC1048" s="45"/>
      <c r="RAD1048" s="45"/>
      <c r="RAE1048" s="45"/>
      <c r="RAF1048" s="45"/>
      <c r="RAG1048" s="45"/>
      <c r="RAH1048" s="45"/>
      <c r="RAI1048" s="45"/>
      <c r="RAJ1048" s="45"/>
      <c r="RAK1048" s="45"/>
      <c r="RAL1048" s="45"/>
      <c r="RAM1048" s="45"/>
      <c r="RAN1048" s="45"/>
      <c r="RAO1048" s="45"/>
      <c r="RAP1048" s="45"/>
      <c r="RAQ1048" s="45"/>
      <c r="RAR1048" s="45"/>
      <c r="RAS1048" s="45"/>
      <c r="RAT1048" s="45"/>
      <c r="RAU1048" s="45"/>
      <c r="RAV1048" s="45"/>
      <c r="RAW1048" s="45"/>
      <c r="RAX1048" s="45"/>
      <c r="RAY1048" s="45"/>
      <c r="RAZ1048" s="45"/>
      <c r="RBA1048" s="45"/>
      <c r="RBB1048" s="45"/>
      <c r="RBC1048" s="45"/>
      <c r="RBD1048" s="45"/>
      <c r="RBE1048" s="45"/>
      <c r="RBF1048" s="45"/>
      <c r="RBG1048" s="45"/>
      <c r="RBH1048" s="45"/>
      <c r="RBI1048" s="45"/>
      <c r="RBJ1048" s="45"/>
      <c r="RBK1048" s="45"/>
      <c r="RBL1048" s="45"/>
      <c r="RBM1048" s="45"/>
      <c r="RBN1048" s="45"/>
      <c r="RBO1048" s="45"/>
      <c r="RBP1048" s="45"/>
      <c r="RBQ1048" s="45"/>
      <c r="RBR1048" s="45"/>
      <c r="RBS1048" s="45"/>
      <c r="RBT1048" s="45"/>
      <c r="RBU1048" s="45"/>
      <c r="RBV1048" s="45"/>
      <c r="RBW1048" s="45"/>
      <c r="RBX1048" s="45"/>
      <c r="RBY1048" s="45"/>
      <c r="RBZ1048" s="45"/>
      <c r="RCA1048" s="45"/>
      <c r="RCB1048" s="45"/>
      <c r="RCC1048" s="45"/>
      <c r="RCD1048" s="45"/>
      <c r="RCE1048" s="45"/>
      <c r="RCF1048" s="45"/>
      <c r="RCG1048" s="45"/>
      <c r="RCH1048" s="45"/>
      <c r="RCI1048" s="45"/>
      <c r="RCJ1048" s="45"/>
      <c r="RCK1048" s="45"/>
      <c r="RCL1048" s="45"/>
      <c r="RCM1048" s="45"/>
      <c r="RCN1048" s="45"/>
      <c r="RCO1048" s="45"/>
      <c r="RCP1048" s="45"/>
      <c r="RCQ1048" s="45"/>
      <c r="RCR1048" s="45"/>
      <c r="RCS1048" s="45"/>
      <c r="RCT1048" s="45"/>
      <c r="RCU1048" s="45"/>
      <c r="RCV1048" s="45"/>
      <c r="RCW1048" s="45"/>
      <c r="RCX1048" s="45"/>
      <c r="RCY1048" s="45"/>
      <c r="RCZ1048" s="45"/>
      <c r="RDA1048" s="45"/>
      <c r="RDB1048" s="45"/>
      <c r="RDC1048" s="45"/>
      <c r="RDD1048" s="45"/>
      <c r="RDE1048" s="45"/>
      <c r="RDF1048" s="45"/>
      <c r="RDG1048" s="45"/>
      <c r="RDH1048" s="45"/>
      <c r="RDI1048" s="45"/>
      <c r="RDJ1048" s="45"/>
      <c r="RDK1048" s="45"/>
      <c r="RDL1048" s="45"/>
      <c r="RDM1048" s="45"/>
      <c r="RDN1048" s="45"/>
      <c r="RDO1048" s="45"/>
      <c r="RDP1048" s="45"/>
      <c r="RDQ1048" s="45"/>
      <c r="RDR1048" s="45"/>
      <c r="RDS1048" s="45"/>
      <c r="RDT1048" s="45"/>
      <c r="RDU1048" s="45"/>
      <c r="RDV1048" s="45"/>
      <c r="RDW1048" s="45"/>
      <c r="RDX1048" s="45"/>
      <c r="RDY1048" s="45"/>
      <c r="RDZ1048" s="45"/>
      <c r="REA1048" s="45"/>
      <c r="REB1048" s="45"/>
      <c r="REC1048" s="45"/>
      <c r="RED1048" s="45"/>
      <c r="REE1048" s="45"/>
      <c r="REF1048" s="45"/>
      <c r="REG1048" s="45"/>
      <c r="REH1048" s="45"/>
      <c r="REI1048" s="45"/>
      <c r="REJ1048" s="45"/>
      <c r="REK1048" s="45"/>
      <c r="REL1048" s="45"/>
      <c r="REM1048" s="45"/>
      <c r="REN1048" s="45"/>
      <c r="REO1048" s="45"/>
      <c r="REP1048" s="45"/>
      <c r="REQ1048" s="45"/>
      <c r="RER1048" s="45"/>
      <c r="RES1048" s="45"/>
      <c r="RET1048" s="45"/>
      <c r="REU1048" s="45"/>
      <c r="REV1048" s="45"/>
      <c r="REW1048" s="45"/>
      <c r="REX1048" s="45"/>
      <c r="REY1048" s="45"/>
      <c r="REZ1048" s="45"/>
      <c r="RFA1048" s="45"/>
      <c r="RFB1048" s="45"/>
      <c r="RFC1048" s="45"/>
      <c r="RFD1048" s="45"/>
      <c r="RFE1048" s="45"/>
      <c r="RFF1048" s="45"/>
      <c r="RFG1048" s="45"/>
      <c r="RFH1048" s="45"/>
      <c r="RFI1048" s="45"/>
      <c r="RFJ1048" s="45"/>
      <c r="RFK1048" s="45"/>
      <c r="RFL1048" s="45"/>
      <c r="RFM1048" s="45"/>
      <c r="RFN1048" s="45"/>
      <c r="RFO1048" s="45"/>
      <c r="RFP1048" s="45"/>
      <c r="RFQ1048" s="45"/>
      <c r="RFR1048" s="45"/>
      <c r="RFS1048" s="45"/>
      <c r="RFT1048" s="45"/>
      <c r="RFU1048" s="45"/>
      <c r="RFV1048" s="45"/>
      <c r="RFW1048" s="45"/>
      <c r="RFX1048" s="45"/>
      <c r="RFY1048" s="45"/>
      <c r="RFZ1048" s="45"/>
      <c r="RGA1048" s="45"/>
      <c r="RGB1048" s="45"/>
      <c r="RGC1048" s="45"/>
      <c r="RGD1048" s="45"/>
      <c r="RGE1048" s="45"/>
      <c r="RGF1048" s="45"/>
      <c r="RGG1048" s="45"/>
      <c r="RGH1048" s="45"/>
      <c r="RGI1048" s="45"/>
      <c r="RGJ1048" s="45"/>
      <c r="RGK1048" s="45"/>
      <c r="RGL1048" s="45"/>
      <c r="RGM1048" s="45"/>
      <c r="RGN1048" s="45"/>
      <c r="RGO1048" s="45"/>
      <c r="RGP1048" s="45"/>
      <c r="RGQ1048" s="45"/>
      <c r="RGR1048" s="45"/>
      <c r="RGS1048" s="45"/>
      <c r="RGT1048" s="45"/>
      <c r="RGU1048" s="45"/>
      <c r="RGV1048" s="45"/>
      <c r="RGW1048" s="45"/>
      <c r="RGX1048" s="45"/>
      <c r="RGY1048" s="45"/>
      <c r="RGZ1048" s="45"/>
      <c r="RHA1048" s="45"/>
      <c r="RHB1048" s="45"/>
      <c r="RHC1048" s="45"/>
      <c r="RHD1048" s="45"/>
      <c r="RHE1048" s="45"/>
      <c r="RHF1048" s="45"/>
      <c r="RHG1048" s="45"/>
      <c r="RHH1048" s="45"/>
      <c r="RHI1048" s="45"/>
      <c r="RHJ1048" s="45"/>
      <c r="RHK1048" s="45"/>
      <c r="RHL1048" s="45"/>
      <c r="RHM1048" s="45"/>
      <c r="RHN1048" s="45"/>
      <c r="RHO1048" s="45"/>
      <c r="RHP1048" s="45"/>
      <c r="RHQ1048" s="45"/>
      <c r="RHR1048" s="45"/>
      <c r="RHS1048" s="45"/>
      <c r="RHT1048" s="45"/>
      <c r="RHU1048" s="45"/>
      <c r="RHV1048" s="45"/>
      <c r="RHW1048" s="45"/>
      <c r="RHX1048" s="45"/>
      <c r="RHY1048" s="45"/>
      <c r="RHZ1048" s="45"/>
      <c r="RIA1048" s="45"/>
      <c r="RIB1048" s="45"/>
      <c r="RIC1048" s="45"/>
      <c r="RID1048" s="45"/>
      <c r="RIE1048" s="45"/>
      <c r="RIF1048" s="45"/>
      <c r="RIG1048" s="45"/>
      <c r="RIH1048" s="45"/>
      <c r="RII1048" s="45"/>
      <c r="RIJ1048" s="45"/>
      <c r="RIK1048" s="45"/>
      <c r="RIL1048" s="45"/>
      <c r="RIM1048" s="45"/>
      <c r="RIN1048" s="45"/>
      <c r="RIO1048" s="45"/>
      <c r="RIP1048" s="45"/>
      <c r="RIQ1048" s="45"/>
      <c r="RIR1048" s="45"/>
      <c r="RIS1048" s="45"/>
      <c r="RIT1048" s="45"/>
      <c r="RIU1048" s="45"/>
      <c r="RIV1048" s="45"/>
      <c r="RIW1048" s="45"/>
      <c r="RIX1048" s="45"/>
      <c r="RIY1048" s="45"/>
      <c r="RIZ1048" s="45"/>
      <c r="RJA1048" s="45"/>
      <c r="RJB1048" s="45"/>
      <c r="RJC1048" s="45"/>
      <c r="RJD1048" s="45"/>
      <c r="RJE1048" s="45"/>
      <c r="RJF1048" s="45"/>
      <c r="RJG1048" s="45"/>
      <c r="RJH1048" s="45"/>
      <c r="RJI1048" s="45"/>
      <c r="RJJ1048" s="45"/>
      <c r="RJK1048" s="45"/>
      <c r="RJL1048" s="45"/>
      <c r="RJM1048" s="45"/>
      <c r="RJN1048" s="45"/>
      <c r="RJO1048" s="45"/>
      <c r="RJP1048" s="45"/>
      <c r="RJQ1048" s="45"/>
      <c r="RJR1048" s="45"/>
      <c r="RJS1048" s="45"/>
      <c r="RJT1048" s="45"/>
      <c r="RJU1048" s="45"/>
      <c r="RJV1048" s="45"/>
      <c r="RJW1048" s="45"/>
      <c r="RJX1048" s="45"/>
      <c r="RJY1048" s="45"/>
      <c r="RJZ1048" s="45"/>
      <c r="RKA1048" s="45"/>
      <c r="RKB1048" s="45"/>
      <c r="RKC1048" s="45"/>
      <c r="RKD1048" s="45"/>
      <c r="RKE1048" s="45"/>
      <c r="RKF1048" s="45"/>
      <c r="RKG1048" s="45"/>
      <c r="RKH1048" s="45"/>
      <c r="RKI1048" s="45"/>
      <c r="RKJ1048" s="45"/>
      <c r="RKK1048" s="45"/>
      <c r="RKL1048" s="45"/>
      <c r="RKM1048" s="45"/>
      <c r="RKN1048" s="45"/>
      <c r="RKO1048" s="45"/>
      <c r="RKP1048" s="45"/>
      <c r="RKQ1048" s="45"/>
      <c r="RKR1048" s="45"/>
      <c r="RKS1048" s="45"/>
      <c r="RKT1048" s="45"/>
      <c r="RKU1048" s="45"/>
      <c r="RKV1048" s="45"/>
      <c r="RKW1048" s="45"/>
      <c r="RKX1048" s="45"/>
      <c r="RKY1048" s="45"/>
      <c r="RKZ1048" s="45"/>
      <c r="RLA1048" s="45"/>
      <c r="RLB1048" s="45"/>
      <c r="RLC1048" s="45"/>
      <c r="RLD1048" s="45"/>
      <c r="RLE1048" s="45"/>
      <c r="RLF1048" s="45"/>
      <c r="RLG1048" s="45"/>
      <c r="RLH1048" s="45"/>
      <c r="RLI1048" s="45"/>
      <c r="RLJ1048" s="45"/>
      <c r="RLK1048" s="45"/>
      <c r="RLL1048" s="45"/>
      <c r="RLM1048" s="45"/>
      <c r="RLN1048" s="45"/>
      <c r="RLO1048" s="45"/>
      <c r="RLP1048" s="45"/>
      <c r="RLQ1048" s="45"/>
      <c r="RLR1048" s="45"/>
      <c r="RLS1048" s="45"/>
      <c r="RLT1048" s="45"/>
      <c r="RLU1048" s="45"/>
      <c r="RLV1048" s="45"/>
      <c r="RLW1048" s="45"/>
      <c r="RLX1048" s="45"/>
      <c r="RLY1048" s="45"/>
      <c r="RLZ1048" s="45"/>
      <c r="RMA1048" s="45"/>
      <c r="RMB1048" s="45"/>
      <c r="RMC1048" s="45"/>
      <c r="RMD1048" s="45"/>
      <c r="RME1048" s="45"/>
      <c r="RMF1048" s="45"/>
      <c r="RMG1048" s="45"/>
      <c r="RMH1048" s="45"/>
      <c r="RMI1048" s="45"/>
      <c r="RMJ1048" s="45"/>
      <c r="RMK1048" s="45"/>
      <c r="RML1048" s="45"/>
      <c r="RMM1048" s="45"/>
      <c r="RMN1048" s="45"/>
      <c r="RMO1048" s="45"/>
      <c r="RMP1048" s="45"/>
      <c r="RMQ1048" s="45"/>
      <c r="RMR1048" s="45"/>
      <c r="RMS1048" s="45"/>
      <c r="RMT1048" s="45"/>
      <c r="RMU1048" s="45"/>
      <c r="RMV1048" s="45"/>
      <c r="RMW1048" s="45"/>
      <c r="RMX1048" s="45"/>
      <c r="RMY1048" s="45"/>
      <c r="RMZ1048" s="45"/>
      <c r="RNA1048" s="45"/>
      <c r="RNB1048" s="45"/>
      <c r="RNC1048" s="45"/>
      <c r="RND1048" s="45"/>
      <c r="RNE1048" s="45"/>
      <c r="RNF1048" s="45"/>
      <c r="RNG1048" s="45"/>
      <c r="RNH1048" s="45"/>
      <c r="RNI1048" s="45"/>
      <c r="RNJ1048" s="45"/>
      <c r="RNK1048" s="45"/>
      <c r="RNL1048" s="45"/>
      <c r="RNM1048" s="45"/>
      <c r="RNN1048" s="45"/>
      <c r="RNO1048" s="45"/>
      <c r="RNP1048" s="45"/>
      <c r="RNQ1048" s="45"/>
      <c r="RNR1048" s="45"/>
      <c r="RNS1048" s="45"/>
      <c r="RNT1048" s="45"/>
      <c r="RNU1048" s="45"/>
      <c r="RNV1048" s="45"/>
      <c r="RNW1048" s="45"/>
      <c r="RNX1048" s="45"/>
      <c r="RNY1048" s="45"/>
      <c r="RNZ1048" s="45"/>
      <c r="ROA1048" s="45"/>
      <c r="ROB1048" s="45"/>
      <c r="ROC1048" s="45"/>
      <c r="ROD1048" s="45"/>
      <c r="ROE1048" s="45"/>
      <c r="ROF1048" s="45"/>
      <c r="ROG1048" s="45"/>
      <c r="ROH1048" s="45"/>
      <c r="ROI1048" s="45"/>
      <c r="ROJ1048" s="45"/>
      <c r="ROK1048" s="45"/>
      <c r="ROL1048" s="45"/>
      <c r="ROM1048" s="45"/>
      <c r="RON1048" s="45"/>
      <c r="ROO1048" s="45"/>
      <c r="ROP1048" s="45"/>
      <c r="ROQ1048" s="45"/>
      <c r="ROR1048" s="45"/>
      <c r="ROS1048" s="45"/>
      <c r="ROT1048" s="45"/>
      <c r="ROU1048" s="45"/>
      <c r="ROV1048" s="45"/>
      <c r="ROW1048" s="45"/>
      <c r="ROX1048" s="45"/>
      <c r="ROY1048" s="45"/>
      <c r="ROZ1048" s="45"/>
      <c r="RPA1048" s="45"/>
      <c r="RPB1048" s="45"/>
      <c r="RPC1048" s="45"/>
      <c r="RPD1048" s="45"/>
      <c r="RPE1048" s="45"/>
      <c r="RPF1048" s="45"/>
      <c r="RPG1048" s="45"/>
      <c r="RPH1048" s="45"/>
      <c r="RPI1048" s="45"/>
      <c r="RPJ1048" s="45"/>
      <c r="RPK1048" s="45"/>
      <c r="RPL1048" s="45"/>
      <c r="RPM1048" s="45"/>
      <c r="RPN1048" s="45"/>
      <c r="RPO1048" s="45"/>
      <c r="RPP1048" s="45"/>
      <c r="RPQ1048" s="45"/>
      <c r="RPR1048" s="45"/>
      <c r="RPS1048" s="45"/>
      <c r="RPT1048" s="45"/>
      <c r="RPU1048" s="45"/>
      <c r="RPV1048" s="45"/>
      <c r="RPW1048" s="45"/>
      <c r="RPX1048" s="45"/>
      <c r="RPY1048" s="45"/>
      <c r="RPZ1048" s="45"/>
      <c r="RQA1048" s="45"/>
      <c r="RQB1048" s="45"/>
      <c r="RQC1048" s="45"/>
      <c r="RQD1048" s="45"/>
      <c r="RQE1048" s="45"/>
      <c r="RQF1048" s="45"/>
      <c r="RQG1048" s="45"/>
      <c r="RQH1048" s="45"/>
      <c r="RQI1048" s="45"/>
      <c r="RQJ1048" s="45"/>
      <c r="RQK1048" s="45"/>
      <c r="RQL1048" s="45"/>
      <c r="RQM1048" s="45"/>
      <c r="RQN1048" s="45"/>
      <c r="RQO1048" s="45"/>
      <c r="RQP1048" s="45"/>
      <c r="RQQ1048" s="45"/>
      <c r="RQR1048" s="45"/>
      <c r="RQS1048" s="45"/>
      <c r="RQT1048" s="45"/>
      <c r="RQU1048" s="45"/>
      <c r="RQV1048" s="45"/>
      <c r="RQW1048" s="45"/>
      <c r="RQX1048" s="45"/>
      <c r="RQY1048" s="45"/>
      <c r="RQZ1048" s="45"/>
      <c r="RRA1048" s="45"/>
      <c r="RRB1048" s="45"/>
      <c r="RRC1048" s="45"/>
      <c r="RRD1048" s="45"/>
      <c r="RRE1048" s="45"/>
      <c r="RRF1048" s="45"/>
      <c r="RRG1048" s="45"/>
      <c r="RRH1048" s="45"/>
      <c r="RRI1048" s="45"/>
      <c r="RRJ1048" s="45"/>
      <c r="RRK1048" s="45"/>
      <c r="RRL1048" s="45"/>
      <c r="RRM1048" s="45"/>
      <c r="RRN1048" s="45"/>
      <c r="RRO1048" s="45"/>
      <c r="RRP1048" s="45"/>
      <c r="RRQ1048" s="45"/>
      <c r="RRR1048" s="45"/>
      <c r="RRS1048" s="45"/>
      <c r="RRT1048" s="45"/>
      <c r="RRU1048" s="45"/>
      <c r="RRV1048" s="45"/>
      <c r="RRW1048" s="45"/>
      <c r="RRX1048" s="45"/>
      <c r="RRY1048" s="45"/>
      <c r="RRZ1048" s="45"/>
      <c r="RSA1048" s="45"/>
      <c r="RSB1048" s="45"/>
      <c r="RSC1048" s="45"/>
      <c r="RSD1048" s="45"/>
      <c r="RSE1048" s="45"/>
      <c r="RSF1048" s="45"/>
      <c r="RSG1048" s="45"/>
      <c r="RSH1048" s="45"/>
      <c r="RSI1048" s="45"/>
      <c r="RSJ1048" s="45"/>
      <c r="RSK1048" s="45"/>
      <c r="RSL1048" s="45"/>
      <c r="RSM1048" s="45"/>
      <c r="RSN1048" s="45"/>
      <c r="RSO1048" s="45"/>
      <c r="RSP1048" s="45"/>
      <c r="RSQ1048" s="45"/>
      <c r="RSR1048" s="45"/>
      <c r="RSS1048" s="45"/>
      <c r="RST1048" s="45"/>
      <c r="RSU1048" s="45"/>
      <c r="RSV1048" s="45"/>
      <c r="RSW1048" s="45"/>
      <c r="RSX1048" s="45"/>
      <c r="RSY1048" s="45"/>
      <c r="RSZ1048" s="45"/>
      <c r="RTA1048" s="45"/>
      <c r="RTB1048" s="45"/>
      <c r="RTC1048" s="45"/>
      <c r="RTD1048" s="45"/>
      <c r="RTE1048" s="45"/>
      <c r="RTF1048" s="45"/>
      <c r="RTG1048" s="45"/>
      <c r="RTH1048" s="45"/>
      <c r="RTI1048" s="45"/>
      <c r="RTJ1048" s="45"/>
      <c r="RTK1048" s="45"/>
      <c r="RTL1048" s="45"/>
      <c r="RTM1048" s="45"/>
      <c r="RTN1048" s="45"/>
      <c r="RTO1048" s="45"/>
      <c r="RTP1048" s="45"/>
      <c r="RTQ1048" s="45"/>
      <c r="RTR1048" s="45"/>
      <c r="RTS1048" s="45"/>
      <c r="RTT1048" s="45"/>
      <c r="RTU1048" s="45"/>
      <c r="RTV1048" s="45"/>
      <c r="RTW1048" s="45"/>
      <c r="RTX1048" s="45"/>
      <c r="RTY1048" s="45"/>
      <c r="RTZ1048" s="45"/>
      <c r="RUA1048" s="45"/>
      <c r="RUB1048" s="45"/>
      <c r="RUC1048" s="45"/>
      <c r="RUD1048" s="45"/>
      <c r="RUE1048" s="45"/>
      <c r="RUF1048" s="45"/>
      <c r="RUG1048" s="45"/>
      <c r="RUH1048" s="45"/>
      <c r="RUI1048" s="45"/>
      <c r="RUJ1048" s="45"/>
      <c r="RUK1048" s="45"/>
      <c r="RUL1048" s="45"/>
      <c r="RUM1048" s="45"/>
      <c r="RUN1048" s="45"/>
      <c r="RUO1048" s="45"/>
      <c r="RUP1048" s="45"/>
      <c r="RUQ1048" s="45"/>
      <c r="RUR1048" s="45"/>
      <c r="RUS1048" s="45"/>
      <c r="RUT1048" s="45"/>
      <c r="RUU1048" s="45"/>
      <c r="RUV1048" s="45"/>
      <c r="RUW1048" s="45"/>
      <c r="RUX1048" s="45"/>
      <c r="RUY1048" s="45"/>
      <c r="RUZ1048" s="45"/>
      <c r="RVA1048" s="45"/>
      <c r="RVB1048" s="45"/>
      <c r="RVC1048" s="45"/>
      <c r="RVD1048" s="45"/>
      <c r="RVE1048" s="45"/>
      <c r="RVF1048" s="45"/>
      <c r="RVG1048" s="45"/>
      <c r="RVH1048" s="45"/>
      <c r="RVI1048" s="45"/>
      <c r="RVJ1048" s="45"/>
      <c r="RVK1048" s="45"/>
      <c r="RVL1048" s="45"/>
      <c r="RVM1048" s="45"/>
      <c r="RVN1048" s="45"/>
      <c r="RVO1048" s="45"/>
      <c r="RVP1048" s="45"/>
      <c r="RVQ1048" s="45"/>
      <c r="RVR1048" s="45"/>
      <c r="RVS1048" s="45"/>
      <c r="RVT1048" s="45"/>
      <c r="RVU1048" s="45"/>
      <c r="RVV1048" s="45"/>
      <c r="RVW1048" s="45"/>
      <c r="RVX1048" s="45"/>
      <c r="RVY1048" s="45"/>
      <c r="RVZ1048" s="45"/>
      <c r="RWA1048" s="45"/>
      <c r="RWB1048" s="45"/>
      <c r="RWC1048" s="45"/>
      <c r="RWD1048" s="45"/>
      <c r="RWE1048" s="45"/>
      <c r="RWF1048" s="45"/>
      <c r="RWG1048" s="45"/>
      <c r="RWH1048" s="45"/>
      <c r="RWI1048" s="45"/>
      <c r="RWJ1048" s="45"/>
      <c r="RWK1048" s="45"/>
      <c r="RWL1048" s="45"/>
      <c r="RWM1048" s="45"/>
      <c r="RWN1048" s="45"/>
      <c r="RWO1048" s="45"/>
      <c r="RWP1048" s="45"/>
      <c r="RWQ1048" s="45"/>
      <c r="RWR1048" s="45"/>
      <c r="RWS1048" s="45"/>
      <c r="RWT1048" s="45"/>
      <c r="RWU1048" s="45"/>
      <c r="RWV1048" s="45"/>
      <c r="RWW1048" s="45"/>
      <c r="RWX1048" s="45"/>
      <c r="RWY1048" s="45"/>
      <c r="RWZ1048" s="45"/>
      <c r="RXA1048" s="45"/>
      <c r="RXB1048" s="45"/>
      <c r="RXC1048" s="45"/>
      <c r="RXD1048" s="45"/>
      <c r="RXE1048" s="45"/>
      <c r="RXF1048" s="45"/>
      <c r="RXG1048" s="45"/>
      <c r="RXH1048" s="45"/>
      <c r="RXI1048" s="45"/>
      <c r="RXJ1048" s="45"/>
      <c r="RXK1048" s="45"/>
      <c r="RXL1048" s="45"/>
      <c r="RXM1048" s="45"/>
      <c r="RXN1048" s="45"/>
      <c r="RXO1048" s="45"/>
      <c r="RXP1048" s="45"/>
      <c r="RXQ1048" s="45"/>
      <c r="RXR1048" s="45"/>
      <c r="RXS1048" s="45"/>
      <c r="RXT1048" s="45"/>
      <c r="RXU1048" s="45"/>
      <c r="RXV1048" s="45"/>
      <c r="RXW1048" s="45"/>
      <c r="RXX1048" s="45"/>
      <c r="RXY1048" s="45"/>
      <c r="RXZ1048" s="45"/>
      <c r="RYA1048" s="45"/>
      <c r="RYB1048" s="45"/>
      <c r="RYC1048" s="45"/>
      <c r="RYD1048" s="45"/>
      <c r="RYE1048" s="45"/>
      <c r="RYF1048" s="45"/>
      <c r="RYG1048" s="45"/>
      <c r="RYH1048" s="45"/>
      <c r="RYI1048" s="45"/>
      <c r="RYJ1048" s="45"/>
      <c r="RYK1048" s="45"/>
      <c r="RYL1048" s="45"/>
      <c r="RYM1048" s="45"/>
      <c r="RYN1048" s="45"/>
      <c r="RYO1048" s="45"/>
      <c r="RYP1048" s="45"/>
      <c r="RYQ1048" s="45"/>
      <c r="RYR1048" s="45"/>
      <c r="RYS1048" s="45"/>
      <c r="RYT1048" s="45"/>
      <c r="RYU1048" s="45"/>
      <c r="RYV1048" s="45"/>
      <c r="RYW1048" s="45"/>
      <c r="RYX1048" s="45"/>
      <c r="RYY1048" s="45"/>
      <c r="RYZ1048" s="45"/>
      <c r="RZA1048" s="45"/>
      <c r="RZB1048" s="45"/>
      <c r="RZC1048" s="45"/>
      <c r="RZD1048" s="45"/>
      <c r="RZE1048" s="45"/>
      <c r="RZF1048" s="45"/>
      <c r="RZG1048" s="45"/>
      <c r="RZH1048" s="45"/>
      <c r="RZI1048" s="45"/>
      <c r="RZJ1048" s="45"/>
      <c r="RZK1048" s="45"/>
      <c r="RZL1048" s="45"/>
      <c r="RZM1048" s="45"/>
      <c r="RZN1048" s="45"/>
      <c r="RZO1048" s="45"/>
      <c r="RZP1048" s="45"/>
      <c r="RZQ1048" s="45"/>
      <c r="RZR1048" s="45"/>
      <c r="RZS1048" s="45"/>
      <c r="RZT1048" s="45"/>
      <c r="RZU1048" s="45"/>
      <c r="RZV1048" s="45"/>
      <c r="RZW1048" s="45"/>
      <c r="RZX1048" s="45"/>
      <c r="RZY1048" s="45"/>
      <c r="RZZ1048" s="45"/>
      <c r="SAA1048" s="45"/>
      <c r="SAB1048" s="45"/>
      <c r="SAC1048" s="45"/>
      <c r="SAD1048" s="45"/>
      <c r="SAE1048" s="45"/>
      <c r="SAF1048" s="45"/>
      <c r="SAG1048" s="45"/>
      <c r="SAH1048" s="45"/>
      <c r="SAI1048" s="45"/>
      <c r="SAJ1048" s="45"/>
      <c r="SAK1048" s="45"/>
      <c r="SAL1048" s="45"/>
      <c r="SAM1048" s="45"/>
      <c r="SAN1048" s="45"/>
      <c r="SAO1048" s="45"/>
      <c r="SAP1048" s="45"/>
      <c r="SAQ1048" s="45"/>
      <c r="SAR1048" s="45"/>
      <c r="SAS1048" s="45"/>
      <c r="SAT1048" s="45"/>
      <c r="SAU1048" s="45"/>
      <c r="SAV1048" s="45"/>
      <c r="SAW1048" s="45"/>
      <c r="SAX1048" s="45"/>
      <c r="SAY1048" s="45"/>
      <c r="SAZ1048" s="45"/>
      <c r="SBA1048" s="45"/>
      <c r="SBB1048" s="45"/>
      <c r="SBC1048" s="45"/>
      <c r="SBD1048" s="45"/>
      <c r="SBE1048" s="45"/>
      <c r="SBF1048" s="45"/>
      <c r="SBG1048" s="45"/>
      <c r="SBH1048" s="45"/>
      <c r="SBI1048" s="45"/>
      <c r="SBJ1048" s="45"/>
      <c r="SBK1048" s="45"/>
      <c r="SBL1048" s="45"/>
      <c r="SBM1048" s="45"/>
      <c r="SBN1048" s="45"/>
      <c r="SBO1048" s="45"/>
      <c r="SBP1048" s="45"/>
      <c r="SBQ1048" s="45"/>
      <c r="SBR1048" s="45"/>
      <c r="SBS1048" s="45"/>
      <c r="SBT1048" s="45"/>
      <c r="SBU1048" s="45"/>
      <c r="SBV1048" s="45"/>
      <c r="SBW1048" s="45"/>
      <c r="SBX1048" s="45"/>
      <c r="SBY1048" s="45"/>
      <c r="SBZ1048" s="45"/>
      <c r="SCA1048" s="45"/>
      <c r="SCB1048" s="45"/>
      <c r="SCC1048" s="45"/>
      <c r="SCD1048" s="45"/>
      <c r="SCE1048" s="45"/>
      <c r="SCF1048" s="45"/>
      <c r="SCG1048" s="45"/>
      <c r="SCH1048" s="45"/>
      <c r="SCI1048" s="45"/>
      <c r="SCJ1048" s="45"/>
      <c r="SCK1048" s="45"/>
      <c r="SCL1048" s="45"/>
      <c r="SCM1048" s="45"/>
      <c r="SCN1048" s="45"/>
      <c r="SCO1048" s="45"/>
      <c r="SCP1048" s="45"/>
      <c r="SCQ1048" s="45"/>
      <c r="SCR1048" s="45"/>
      <c r="SCS1048" s="45"/>
      <c r="SCT1048" s="45"/>
      <c r="SCU1048" s="45"/>
      <c r="SCV1048" s="45"/>
      <c r="SCW1048" s="45"/>
      <c r="SCX1048" s="45"/>
      <c r="SCY1048" s="45"/>
      <c r="SCZ1048" s="45"/>
      <c r="SDA1048" s="45"/>
      <c r="SDB1048" s="45"/>
      <c r="SDC1048" s="45"/>
      <c r="SDD1048" s="45"/>
      <c r="SDE1048" s="45"/>
      <c r="SDF1048" s="45"/>
      <c r="SDG1048" s="45"/>
      <c r="SDH1048" s="45"/>
      <c r="SDI1048" s="45"/>
      <c r="SDJ1048" s="45"/>
      <c r="SDK1048" s="45"/>
      <c r="SDL1048" s="45"/>
      <c r="SDM1048" s="45"/>
      <c r="SDN1048" s="45"/>
      <c r="SDO1048" s="45"/>
      <c r="SDP1048" s="45"/>
      <c r="SDQ1048" s="45"/>
      <c r="SDR1048" s="45"/>
      <c r="SDS1048" s="45"/>
      <c r="SDT1048" s="45"/>
      <c r="SDU1048" s="45"/>
      <c r="SDV1048" s="45"/>
      <c r="SDW1048" s="45"/>
      <c r="SDX1048" s="45"/>
      <c r="SDY1048" s="45"/>
      <c r="SDZ1048" s="45"/>
      <c r="SEA1048" s="45"/>
      <c r="SEB1048" s="45"/>
      <c r="SEC1048" s="45"/>
      <c r="SED1048" s="45"/>
      <c r="SEE1048" s="45"/>
      <c r="SEF1048" s="45"/>
      <c r="SEG1048" s="45"/>
      <c r="SEH1048" s="45"/>
      <c r="SEI1048" s="45"/>
      <c r="SEJ1048" s="45"/>
      <c r="SEK1048" s="45"/>
      <c r="SEL1048" s="45"/>
      <c r="SEM1048" s="45"/>
      <c r="SEN1048" s="45"/>
      <c r="SEO1048" s="45"/>
      <c r="SEP1048" s="45"/>
      <c r="SEQ1048" s="45"/>
      <c r="SER1048" s="45"/>
      <c r="SES1048" s="45"/>
      <c r="SET1048" s="45"/>
      <c r="SEU1048" s="45"/>
      <c r="SEV1048" s="45"/>
      <c r="SEW1048" s="45"/>
      <c r="SEX1048" s="45"/>
      <c r="SEY1048" s="45"/>
      <c r="SEZ1048" s="45"/>
      <c r="SFA1048" s="45"/>
      <c r="SFB1048" s="45"/>
      <c r="SFC1048" s="45"/>
      <c r="SFD1048" s="45"/>
      <c r="SFE1048" s="45"/>
      <c r="SFF1048" s="45"/>
      <c r="SFG1048" s="45"/>
      <c r="SFH1048" s="45"/>
      <c r="SFI1048" s="45"/>
      <c r="SFJ1048" s="45"/>
      <c r="SFK1048" s="45"/>
      <c r="SFL1048" s="45"/>
      <c r="SFM1048" s="45"/>
      <c r="SFN1048" s="45"/>
      <c r="SFO1048" s="45"/>
      <c r="SFP1048" s="45"/>
      <c r="SFQ1048" s="45"/>
      <c r="SFR1048" s="45"/>
      <c r="SFS1048" s="45"/>
      <c r="SFT1048" s="45"/>
      <c r="SFU1048" s="45"/>
      <c r="SFV1048" s="45"/>
      <c r="SFW1048" s="45"/>
      <c r="SFX1048" s="45"/>
      <c r="SFY1048" s="45"/>
      <c r="SFZ1048" s="45"/>
      <c r="SGA1048" s="45"/>
      <c r="SGB1048" s="45"/>
      <c r="SGC1048" s="45"/>
      <c r="SGD1048" s="45"/>
      <c r="SGE1048" s="45"/>
      <c r="SGF1048" s="45"/>
      <c r="SGG1048" s="45"/>
      <c r="SGH1048" s="45"/>
      <c r="SGI1048" s="45"/>
      <c r="SGJ1048" s="45"/>
      <c r="SGK1048" s="45"/>
      <c r="SGL1048" s="45"/>
      <c r="SGM1048" s="45"/>
      <c r="SGN1048" s="45"/>
      <c r="SGO1048" s="45"/>
      <c r="SGP1048" s="45"/>
      <c r="SGQ1048" s="45"/>
      <c r="SGR1048" s="45"/>
      <c r="SGS1048" s="45"/>
      <c r="SGT1048" s="45"/>
      <c r="SGU1048" s="45"/>
      <c r="SGV1048" s="45"/>
      <c r="SGW1048" s="45"/>
      <c r="SGX1048" s="45"/>
      <c r="SGY1048" s="45"/>
      <c r="SGZ1048" s="45"/>
      <c r="SHA1048" s="45"/>
      <c r="SHB1048" s="45"/>
      <c r="SHC1048" s="45"/>
      <c r="SHD1048" s="45"/>
      <c r="SHE1048" s="45"/>
      <c r="SHF1048" s="45"/>
      <c r="SHG1048" s="45"/>
      <c r="SHH1048" s="45"/>
      <c r="SHI1048" s="45"/>
      <c r="SHJ1048" s="45"/>
      <c r="SHK1048" s="45"/>
      <c r="SHL1048" s="45"/>
      <c r="SHM1048" s="45"/>
      <c r="SHN1048" s="45"/>
      <c r="SHO1048" s="45"/>
      <c r="SHP1048" s="45"/>
      <c r="SHQ1048" s="45"/>
      <c r="SHR1048" s="45"/>
      <c r="SHS1048" s="45"/>
      <c r="SHT1048" s="45"/>
      <c r="SHU1048" s="45"/>
      <c r="SHV1048" s="45"/>
      <c r="SHW1048" s="45"/>
      <c r="SHX1048" s="45"/>
      <c r="SHY1048" s="45"/>
      <c r="SHZ1048" s="45"/>
      <c r="SIA1048" s="45"/>
      <c r="SIB1048" s="45"/>
      <c r="SIC1048" s="45"/>
      <c r="SID1048" s="45"/>
      <c r="SIE1048" s="45"/>
      <c r="SIF1048" s="45"/>
      <c r="SIG1048" s="45"/>
      <c r="SIH1048" s="45"/>
      <c r="SII1048" s="45"/>
      <c r="SIJ1048" s="45"/>
      <c r="SIK1048" s="45"/>
      <c r="SIL1048" s="45"/>
      <c r="SIM1048" s="45"/>
      <c r="SIN1048" s="45"/>
      <c r="SIO1048" s="45"/>
      <c r="SIP1048" s="45"/>
      <c r="SIQ1048" s="45"/>
      <c r="SIR1048" s="45"/>
      <c r="SIS1048" s="45"/>
      <c r="SIT1048" s="45"/>
      <c r="SIU1048" s="45"/>
      <c r="SIV1048" s="45"/>
      <c r="SIW1048" s="45"/>
      <c r="SIX1048" s="45"/>
      <c r="SIY1048" s="45"/>
      <c r="SIZ1048" s="45"/>
      <c r="SJA1048" s="45"/>
      <c r="SJB1048" s="45"/>
      <c r="SJC1048" s="45"/>
      <c r="SJD1048" s="45"/>
      <c r="SJE1048" s="45"/>
      <c r="SJF1048" s="45"/>
      <c r="SJG1048" s="45"/>
      <c r="SJH1048" s="45"/>
      <c r="SJI1048" s="45"/>
      <c r="SJJ1048" s="45"/>
      <c r="SJK1048" s="45"/>
      <c r="SJL1048" s="45"/>
      <c r="SJM1048" s="45"/>
      <c r="SJN1048" s="45"/>
      <c r="SJO1048" s="45"/>
      <c r="SJP1048" s="45"/>
      <c r="SJQ1048" s="45"/>
      <c r="SJR1048" s="45"/>
      <c r="SJS1048" s="45"/>
      <c r="SJT1048" s="45"/>
      <c r="SJU1048" s="45"/>
      <c r="SJV1048" s="45"/>
      <c r="SJW1048" s="45"/>
      <c r="SJX1048" s="45"/>
      <c r="SJY1048" s="45"/>
      <c r="SJZ1048" s="45"/>
      <c r="SKA1048" s="45"/>
      <c r="SKB1048" s="45"/>
      <c r="SKC1048" s="45"/>
      <c r="SKD1048" s="45"/>
      <c r="SKE1048" s="45"/>
      <c r="SKF1048" s="45"/>
      <c r="SKG1048" s="45"/>
      <c r="SKH1048" s="45"/>
      <c r="SKI1048" s="45"/>
      <c r="SKJ1048" s="45"/>
      <c r="SKK1048" s="45"/>
      <c r="SKL1048" s="45"/>
      <c r="SKM1048" s="45"/>
      <c r="SKN1048" s="45"/>
      <c r="SKO1048" s="45"/>
      <c r="SKP1048" s="45"/>
      <c r="SKQ1048" s="45"/>
      <c r="SKR1048" s="45"/>
      <c r="SKS1048" s="45"/>
      <c r="SKT1048" s="45"/>
      <c r="SKU1048" s="45"/>
      <c r="SKV1048" s="45"/>
      <c r="SKW1048" s="45"/>
      <c r="SKX1048" s="45"/>
      <c r="SKY1048" s="45"/>
      <c r="SKZ1048" s="45"/>
      <c r="SLA1048" s="45"/>
      <c r="SLB1048" s="45"/>
      <c r="SLC1048" s="45"/>
      <c r="SLD1048" s="45"/>
      <c r="SLE1048" s="45"/>
      <c r="SLF1048" s="45"/>
      <c r="SLG1048" s="45"/>
      <c r="SLH1048" s="45"/>
      <c r="SLI1048" s="45"/>
      <c r="SLJ1048" s="45"/>
      <c r="SLK1048" s="45"/>
      <c r="SLL1048" s="45"/>
      <c r="SLM1048" s="45"/>
      <c r="SLN1048" s="45"/>
      <c r="SLO1048" s="45"/>
      <c r="SLP1048" s="45"/>
      <c r="SLQ1048" s="45"/>
      <c r="SLR1048" s="45"/>
      <c r="SLS1048" s="45"/>
      <c r="SLT1048" s="45"/>
      <c r="SLU1048" s="45"/>
      <c r="SLV1048" s="45"/>
      <c r="SLW1048" s="45"/>
      <c r="SLX1048" s="45"/>
      <c r="SLY1048" s="45"/>
      <c r="SLZ1048" s="45"/>
      <c r="SMA1048" s="45"/>
      <c r="SMB1048" s="45"/>
      <c r="SMC1048" s="45"/>
      <c r="SMD1048" s="45"/>
      <c r="SME1048" s="45"/>
      <c r="SMF1048" s="45"/>
      <c r="SMG1048" s="45"/>
      <c r="SMH1048" s="45"/>
      <c r="SMI1048" s="45"/>
      <c r="SMJ1048" s="45"/>
      <c r="SMK1048" s="45"/>
      <c r="SML1048" s="45"/>
      <c r="SMM1048" s="45"/>
      <c r="SMN1048" s="45"/>
      <c r="SMO1048" s="45"/>
      <c r="SMP1048" s="45"/>
      <c r="SMQ1048" s="45"/>
      <c r="SMR1048" s="45"/>
      <c r="SMS1048" s="45"/>
      <c r="SMT1048" s="45"/>
      <c r="SMU1048" s="45"/>
      <c r="SMV1048" s="45"/>
      <c r="SMW1048" s="45"/>
      <c r="SMX1048" s="45"/>
      <c r="SMY1048" s="45"/>
      <c r="SMZ1048" s="45"/>
      <c r="SNA1048" s="45"/>
      <c r="SNB1048" s="45"/>
      <c r="SNC1048" s="45"/>
      <c r="SND1048" s="45"/>
      <c r="SNE1048" s="45"/>
      <c r="SNF1048" s="45"/>
      <c r="SNG1048" s="45"/>
      <c r="SNH1048" s="45"/>
      <c r="SNI1048" s="45"/>
      <c r="SNJ1048" s="45"/>
      <c r="SNK1048" s="45"/>
      <c r="SNL1048" s="45"/>
      <c r="SNM1048" s="45"/>
      <c r="SNN1048" s="45"/>
      <c r="SNO1048" s="45"/>
      <c r="SNP1048" s="45"/>
      <c r="SNQ1048" s="45"/>
      <c r="SNR1048" s="45"/>
      <c r="SNS1048" s="45"/>
      <c r="SNT1048" s="45"/>
      <c r="SNU1048" s="45"/>
      <c r="SNV1048" s="45"/>
      <c r="SNW1048" s="45"/>
      <c r="SNX1048" s="45"/>
      <c r="SNY1048" s="45"/>
      <c r="SNZ1048" s="45"/>
      <c r="SOA1048" s="45"/>
      <c r="SOB1048" s="45"/>
      <c r="SOC1048" s="45"/>
      <c r="SOD1048" s="45"/>
      <c r="SOE1048" s="45"/>
      <c r="SOF1048" s="45"/>
      <c r="SOG1048" s="45"/>
      <c r="SOH1048" s="45"/>
      <c r="SOI1048" s="45"/>
      <c r="SOJ1048" s="45"/>
      <c r="SOK1048" s="45"/>
      <c r="SOL1048" s="45"/>
      <c r="SOM1048" s="45"/>
      <c r="SON1048" s="45"/>
      <c r="SOO1048" s="45"/>
      <c r="SOP1048" s="45"/>
      <c r="SOQ1048" s="45"/>
      <c r="SOR1048" s="45"/>
      <c r="SOS1048" s="45"/>
      <c r="SOT1048" s="45"/>
      <c r="SOU1048" s="45"/>
      <c r="SOV1048" s="45"/>
      <c r="SOW1048" s="45"/>
      <c r="SOX1048" s="45"/>
      <c r="SOY1048" s="45"/>
      <c r="SOZ1048" s="45"/>
      <c r="SPA1048" s="45"/>
      <c r="SPB1048" s="45"/>
      <c r="SPC1048" s="45"/>
      <c r="SPD1048" s="45"/>
      <c r="SPE1048" s="45"/>
      <c r="SPF1048" s="45"/>
      <c r="SPG1048" s="45"/>
      <c r="SPH1048" s="45"/>
      <c r="SPI1048" s="45"/>
      <c r="SPJ1048" s="45"/>
      <c r="SPK1048" s="45"/>
      <c r="SPL1048" s="45"/>
      <c r="SPM1048" s="45"/>
      <c r="SPN1048" s="45"/>
      <c r="SPO1048" s="45"/>
      <c r="SPP1048" s="45"/>
      <c r="SPQ1048" s="45"/>
      <c r="SPR1048" s="45"/>
      <c r="SPS1048" s="45"/>
      <c r="SPT1048" s="45"/>
      <c r="SPU1048" s="45"/>
      <c r="SPV1048" s="45"/>
      <c r="SPW1048" s="45"/>
      <c r="SPX1048" s="45"/>
      <c r="SPY1048" s="45"/>
      <c r="SPZ1048" s="45"/>
      <c r="SQA1048" s="45"/>
      <c r="SQB1048" s="45"/>
      <c r="SQC1048" s="45"/>
      <c r="SQD1048" s="45"/>
      <c r="SQE1048" s="45"/>
      <c r="SQF1048" s="45"/>
      <c r="SQG1048" s="45"/>
      <c r="SQH1048" s="45"/>
      <c r="SQI1048" s="45"/>
      <c r="SQJ1048" s="45"/>
      <c r="SQK1048" s="45"/>
      <c r="SQL1048" s="45"/>
      <c r="SQM1048" s="45"/>
      <c r="SQN1048" s="45"/>
      <c r="SQO1048" s="45"/>
      <c r="SQP1048" s="45"/>
      <c r="SQQ1048" s="45"/>
      <c r="SQR1048" s="45"/>
      <c r="SQS1048" s="45"/>
      <c r="SQT1048" s="45"/>
      <c r="SQU1048" s="45"/>
      <c r="SQV1048" s="45"/>
      <c r="SQW1048" s="45"/>
      <c r="SQX1048" s="45"/>
      <c r="SQY1048" s="45"/>
      <c r="SQZ1048" s="45"/>
      <c r="SRA1048" s="45"/>
      <c r="SRB1048" s="45"/>
      <c r="SRC1048" s="45"/>
      <c r="SRD1048" s="45"/>
      <c r="SRE1048" s="45"/>
      <c r="SRF1048" s="45"/>
      <c r="SRG1048" s="45"/>
      <c r="SRH1048" s="45"/>
      <c r="SRI1048" s="45"/>
      <c r="SRJ1048" s="45"/>
      <c r="SRK1048" s="45"/>
      <c r="SRL1048" s="45"/>
      <c r="SRM1048" s="45"/>
      <c r="SRN1048" s="45"/>
      <c r="SRO1048" s="45"/>
      <c r="SRP1048" s="45"/>
      <c r="SRQ1048" s="45"/>
      <c r="SRR1048" s="45"/>
      <c r="SRS1048" s="45"/>
      <c r="SRT1048" s="45"/>
      <c r="SRU1048" s="45"/>
      <c r="SRV1048" s="45"/>
      <c r="SRW1048" s="45"/>
      <c r="SRX1048" s="45"/>
      <c r="SRY1048" s="45"/>
      <c r="SRZ1048" s="45"/>
      <c r="SSA1048" s="45"/>
      <c r="SSB1048" s="45"/>
      <c r="SSC1048" s="45"/>
      <c r="SSD1048" s="45"/>
      <c r="SSE1048" s="45"/>
      <c r="SSF1048" s="45"/>
      <c r="SSG1048" s="45"/>
      <c r="SSH1048" s="45"/>
      <c r="SSI1048" s="45"/>
      <c r="SSJ1048" s="45"/>
      <c r="SSK1048" s="45"/>
      <c r="SSL1048" s="45"/>
      <c r="SSM1048" s="45"/>
      <c r="SSN1048" s="45"/>
      <c r="SSO1048" s="45"/>
      <c r="SSP1048" s="45"/>
      <c r="SSQ1048" s="45"/>
      <c r="SSR1048" s="45"/>
      <c r="SSS1048" s="45"/>
      <c r="SST1048" s="45"/>
      <c r="SSU1048" s="45"/>
      <c r="SSV1048" s="45"/>
      <c r="SSW1048" s="45"/>
      <c r="SSX1048" s="45"/>
      <c r="SSY1048" s="45"/>
      <c r="SSZ1048" s="45"/>
      <c r="STA1048" s="45"/>
      <c r="STB1048" s="45"/>
      <c r="STC1048" s="45"/>
      <c r="STD1048" s="45"/>
      <c r="STE1048" s="45"/>
      <c r="STF1048" s="45"/>
      <c r="STG1048" s="45"/>
      <c r="STH1048" s="45"/>
      <c r="STI1048" s="45"/>
      <c r="STJ1048" s="45"/>
      <c r="STK1048" s="45"/>
      <c r="STL1048" s="45"/>
      <c r="STM1048" s="45"/>
      <c r="STN1048" s="45"/>
      <c r="STO1048" s="45"/>
      <c r="STP1048" s="45"/>
      <c r="STQ1048" s="45"/>
      <c r="STR1048" s="45"/>
      <c r="STS1048" s="45"/>
      <c r="STT1048" s="45"/>
      <c r="STU1048" s="45"/>
      <c r="STV1048" s="45"/>
      <c r="STW1048" s="45"/>
      <c r="STX1048" s="45"/>
      <c r="STY1048" s="45"/>
      <c r="STZ1048" s="45"/>
      <c r="SUA1048" s="45"/>
      <c r="SUB1048" s="45"/>
      <c r="SUC1048" s="45"/>
      <c r="SUD1048" s="45"/>
      <c r="SUE1048" s="45"/>
      <c r="SUF1048" s="45"/>
      <c r="SUG1048" s="45"/>
      <c r="SUH1048" s="45"/>
      <c r="SUI1048" s="45"/>
      <c r="SUJ1048" s="45"/>
      <c r="SUK1048" s="45"/>
      <c r="SUL1048" s="45"/>
      <c r="SUM1048" s="45"/>
      <c r="SUN1048" s="45"/>
      <c r="SUO1048" s="45"/>
      <c r="SUP1048" s="45"/>
      <c r="SUQ1048" s="45"/>
      <c r="SUR1048" s="45"/>
      <c r="SUS1048" s="45"/>
      <c r="SUT1048" s="45"/>
      <c r="SUU1048" s="45"/>
      <c r="SUV1048" s="45"/>
      <c r="SUW1048" s="45"/>
      <c r="SUX1048" s="45"/>
      <c r="SUY1048" s="45"/>
      <c r="SUZ1048" s="45"/>
      <c r="SVA1048" s="45"/>
      <c r="SVB1048" s="45"/>
      <c r="SVC1048" s="45"/>
      <c r="SVD1048" s="45"/>
      <c r="SVE1048" s="45"/>
      <c r="SVF1048" s="45"/>
      <c r="SVG1048" s="45"/>
      <c r="SVH1048" s="45"/>
      <c r="SVI1048" s="45"/>
      <c r="SVJ1048" s="45"/>
      <c r="SVK1048" s="45"/>
      <c r="SVL1048" s="45"/>
      <c r="SVM1048" s="45"/>
      <c r="SVN1048" s="45"/>
      <c r="SVO1048" s="45"/>
      <c r="SVP1048" s="45"/>
      <c r="SVQ1048" s="45"/>
      <c r="SVR1048" s="45"/>
      <c r="SVS1048" s="45"/>
      <c r="SVT1048" s="45"/>
      <c r="SVU1048" s="45"/>
      <c r="SVV1048" s="45"/>
      <c r="SVW1048" s="45"/>
      <c r="SVX1048" s="45"/>
      <c r="SVY1048" s="45"/>
      <c r="SVZ1048" s="45"/>
      <c r="SWA1048" s="45"/>
      <c r="SWB1048" s="45"/>
      <c r="SWC1048" s="45"/>
      <c r="SWD1048" s="45"/>
      <c r="SWE1048" s="45"/>
      <c r="SWF1048" s="45"/>
      <c r="SWG1048" s="45"/>
      <c r="SWH1048" s="45"/>
      <c r="SWI1048" s="45"/>
      <c r="SWJ1048" s="45"/>
      <c r="SWK1048" s="45"/>
      <c r="SWL1048" s="45"/>
      <c r="SWM1048" s="45"/>
      <c r="SWN1048" s="45"/>
      <c r="SWO1048" s="45"/>
      <c r="SWP1048" s="45"/>
      <c r="SWQ1048" s="45"/>
      <c r="SWR1048" s="45"/>
      <c r="SWS1048" s="45"/>
      <c r="SWT1048" s="45"/>
      <c r="SWU1048" s="45"/>
      <c r="SWV1048" s="45"/>
      <c r="SWW1048" s="45"/>
      <c r="SWX1048" s="45"/>
      <c r="SWY1048" s="45"/>
      <c r="SWZ1048" s="45"/>
      <c r="SXA1048" s="45"/>
      <c r="SXB1048" s="45"/>
      <c r="SXC1048" s="45"/>
      <c r="SXD1048" s="45"/>
      <c r="SXE1048" s="45"/>
      <c r="SXF1048" s="45"/>
      <c r="SXG1048" s="45"/>
      <c r="SXH1048" s="45"/>
      <c r="SXI1048" s="45"/>
      <c r="SXJ1048" s="45"/>
      <c r="SXK1048" s="45"/>
      <c r="SXL1048" s="45"/>
      <c r="SXM1048" s="45"/>
      <c r="SXN1048" s="45"/>
      <c r="SXO1048" s="45"/>
      <c r="SXP1048" s="45"/>
      <c r="SXQ1048" s="45"/>
      <c r="SXR1048" s="45"/>
      <c r="SXS1048" s="45"/>
      <c r="SXT1048" s="45"/>
      <c r="SXU1048" s="45"/>
      <c r="SXV1048" s="45"/>
      <c r="SXW1048" s="45"/>
      <c r="SXX1048" s="45"/>
      <c r="SXY1048" s="45"/>
      <c r="SXZ1048" s="45"/>
      <c r="SYA1048" s="45"/>
      <c r="SYB1048" s="45"/>
      <c r="SYC1048" s="45"/>
      <c r="SYD1048" s="45"/>
      <c r="SYE1048" s="45"/>
      <c r="SYF1048" s="45"/>
      <c r="SYG1048" s="45"/>
      <c r="SYH1048" s="45"/>
      <c r="SYI1048" s="45"/>
      <c r="SYJ1048" s="45"/>
      <c r="SYK1048" s="45"/>
      <c r="SYL1048" s="45"/>
      <c r="SYM1048" s="45"/>
      <c r="SYN1048" s="45"/>
      <c r="SYO1048" s="45"/>
      <c r="SYP1048" s="45"/>
      <c r="SYQ1048" s="45"/>
      <c r="SYR1048" s="45"/>
      <c r="SYS1048" s="45"/>
      <c r="SYT1048" s="45"/>
      <c r="SYU1048" s="45"/>
      <c r="SYV1048" s="45"/>
      <c r="SYW1048" s="45"/>
      <c r="SYX1048" s="45"/>
      <c r="SYY1048" s="45"/>
      <c r="SYZ1048" s="45"/>
      <c r="SZA1048" s="45"/>
      <c r="SZB1048" s="45"/>
      <c r="SZC1048" s="45"/>
      <c r="SZD1048" s="45"/>
      <c r="SZE1048" s="45"/>
      <c r="SZF1048" s="45"/>
      <c r="SZG1048" s="45"/>
      <c r="SZH1048" s="45"/>
      <c r="SZI1048" s="45"/>
      <c r="SZJ1048" s="45"/>
      <c r="SZK1048" s="45"/>
      <c r="SZL1048" s="45"/>
      <c r="SZM1048" s="45"/>
      <c r="SZN1048" s="45"/>
      <c r="SZO1048" s="45"/>
      <c r="SZP1048" s="45"/>
      <c r="SZQ1048" s="45"/>
      <c r="SZR1048" s="45"/>
      <c r="SZS1048" s="45"/>
      <c r="SZT1048" s="45"/>
      <c r="SZU1048" s="45"/>
      <c r="SZV1048" s="45"/>
      <c r="SZW1048" s="45"/>
      <c r="SZX1048" s="45"/>
      <c r="SZY1048" s="45"/>
      <c r="SZZ1048" s="45"/>
      <c r="TAA1048" s="45"/>
      <c r="TAB1048" s="45"/>
      <c r="TAC1048" s="45"/>
      <c r="TAD1048" s="45"/>
      <c r="TAE1048" s="45"/>
      <c r="TAF1048" s="45"/>
      <c r="TAG1048" s="45"/>
      <c r="TAH1048" s="45"/>
      <c r="TAI1048" s="45"/>
      <c r="TAJ1048" s="45"/>
      <c r="TAK1048" s="45"/>
      <c r="TAL1048" s="45"/>
      <c r="TAM1048" s="45"/>
      <c r="TAN1048" s="45"/>
      <c r="TAO1048" s="45"/>
      <c r="TAP1048" s="45"/>
      <c r="TAQ1048" s="45"/>
      <c r="TAR1048" s="45"/>
      <c r="TAS1048" s="45"/>
      <c r="TAT1048" s="45"/>
      <c r="TAU1048" s="45"/>
      <c r="TAV1048" s="45"/>
      <c r="TAW1048" s="45"/>
      <c r="TAX1048" s="45"/>
      <c r="TAY1048" s="45"/>
      <c r="TAZ1048" s="45"/>
      <c r="TBA1048" s="45"/>
      <c r="TBB1048" s="45"/>
      <c r="TBC1048" s="45"/>
      <c r="TBD1048" s="45"/>
      <c r="TBE1048" s="45"/>
      <c r="TBF1048" s="45"/>
      <c r="TBG1048" s="45"/>
      <c r="TBH1048" s="45"/>
      <c r="TBI1048" s="45"/>
      <c r="TBJ1048" s="45"/>
      <c r="TBK1048" s="45"/>
      <c r="TBL1048" s="45"/>
      <c r="TBM1048" s="45"/>
      <c r="TBN1048" s="45"/>
      <c r="TBO1048" s="45"/>
      <c r="TBP1048" s="45"/>
      <c r="TBQ1048" s="45"/>
      <c r="TBR1048" s="45"/>
      <c r="TBS1048" s="45"/>
      <c r="TBT1048" s="45"/>
      <c r="TBU1048" s="45"/>
      <c r="TBV1048" s="45"/>
      <c r="TBW1048" s="45"/>
      <c r="TBX1048" s="45"/>
      <c r="TBY1048" s="45"/>
      <c r="TBZ1048" s="45"/>
      <c r="TCA1048" s="45"/>
      <c r="TCB1048" s="45"/>
      <c r="TCC1048" s="45"/>
      <c r="TCD1048" s="45"/>
      <c r="TCE1048" s="45"/>
      <c r="TCF1048" s="45"/>
      <c r="TCG1048" s="45"/>
      <c r="TCH1048" s="45"/>
      <c r="TCI1048" s="45"/>
      <c r="TCJ1048" s="45"/>
      <c r="TCK1048" s="45"/>
      <c r="TCL1048" s="45"/>
      <c r="TCM1048" s="45"/>
      <c r="TCN1048" s="45"/>
      <c r="TCO1048" s="45"/>
      <c r="TCP1048" s="45"/>
      <c r="TCQ1048" s="45"/>
      <c r="TCR1048" s="45"/>
      <c r="TCS1048" s="45"/>
      <c r="TCT1048" s="45"/>
      <c r="TCU1048" s="45"/>
      <c r="TCV1048" s="45"/>
      <c r="TCW1048" s="45"/>
      <c r="TCX1048" s="45"/>
      <c r="TCY1048" s="45"/>
      <c r="TCZ1048" s="45"/>
      <c r="TDA1048" s="45"/>
      <c r="TDB1048" s="45"/>
      <c r="TDC1048" s="45"/>
      <c r="TDD1048" s="45"/>
      <c r="TDE1048" s="45"/>
      <c r="TDF1048" s="45"/>
      <c r="TDG1048" s="45"/>
      <c r="TDH1048" s="45"/>
      <c r="TDI1048" s="45"/>
      <c r="TDJ1048" s="45"/>
      <c r="TDK1048" s="45"/>
      <c r="TDL1048" s="45"/>
      <c r="TDM1048" s="45"/>
      <c r="TDN1048" s="45"/>
      <c r="TDO1048" s="45"/>
      <c r="TDP1048" s="45"/>
      <c r="TDQ1048" s="45"/>
      <c r="TDR1048" s="45"/>
      <c r="TDS1048" s="45"/>
      <c r="TDT1048" s="45"/>
      <c r="TDU1048" s="45"/>
      <c r="TDV1048" s="45"/>
      <c r="TDW1048" s="45"/>
      <c r="TDX1048" s="45"/>
      <c r="TDY1048" s="45"/>
      <c r="TDZ1048" s="45"/>
      <c r="TEA1048" s="45"/>
      <c r="TEB1048" s="45"/>
      <c r="TEC1048" s="45"/>
      <c r="TED1048" s="45"/>
      <c r="TEE1048" s="45"/>
      <c r="TEF1048" s="45"/>
      <c r="TEG1048" s="45"/>
      <c r="TEH1048" s="45"/>
      <c r="TEI1048" s="45"/>
      <c r="TEJ1048" s="45"/>
      <c r="TEK1048" s="45"/>
      <c r="TEL1048" s="45"/>
      <c r="TEM1048" s="45"/>
      <c r="TEN1048" s="45"/>
      <c r="TEO1048" s="45"/>
      <c r="TEP1048" s="45"/>
      <c r="TEQ1048" s="45"/>
      <c r="TER1048" s="45"/>
      <c r="TES1048" s="45"/>
      <c r="TET1048" s="45"/>
      <c r="TEU1048" s="45"/>
      <c r="TEV1048" s="45"/>
      <c r="TEW1048" s="45"/>
      <c r="TEX1048" s="45"/>
      <c r="TEY1048" s="45"/>
      <c r="TEZ1048" s="45"/>
      <c r="TFA1048" s="45"/>
      <c r="TFB1048" s="45"/>
      <c r="TFC1048" s="45"/>
      <c r="TFD1048" s="45"/>
      <c r="TFE1048" s="45"/>
      <c r="TFF1048" s="45"/>
      <c r="TFG1048" s="45"/>
      <c r="TFH1048" s="45"/>
      <c r="TFI1048" s="45"/>
      <c r="TFJ1048" s="45"/>
      <c r="TFK1048" s="45"/>
      <c r="TFL1048" s="45"/>
      <c r="TFM1048" s="45"/>
      <c r="TFN1048" s="45"/>
      <c r="TFO1048" s="45"/>
      <c r="TFP1048" s="45"/>
      <c r="TFQ1048" s="45"/>
      <c r="TFR1048" s="45"/>
      <c r="TFS1048" s="45"/>
      <c r="TFT1048" s="45"/>
      <c r="TFU1048" s="45"/>
      <c r="TFV1048" s="45"/>
      <c r="TFW1048" s="45"/>
      <c r="TFX1048" s="45"/>
      <c r="TFY1048" s="45"/>
      <c r="TFZ1048" s="45"/>
      <c r="TGA1048" s="45"/>
      <c r="TGB1048" s="45"/>
      <c r="TGC1048" s="45"/>
      <c r="TGD1048" s="45"/>
      <c r="TGE1048" s="45"/>
      <c r="TGF1048" s="45"/>
      <c r="TGG1048" s="45"/>
      <c r="TGH1048" s="45"/>
      <c r="TGI1048" s="45"/>
      <c r="TGJ1048" s="45"/>
      <c r="TGK1048" s="45"/>
      <c r="TGL1048" s="45"/>
      <c r="TGM1048" s="45"/>
      <c r="TGN1048" s="45"/>
      <c r="TGO1048" s="45"/>
      <c r="TGP1048" s="45"/>
      <c r="TGQ1048" s="45"/>
      <c r="TGR1048" s="45"/>
      <c r="TGS1048" s="45"/>
      <c r="TGT1048" s="45"/>
      <c r="TGU1048" s="45"/>
      <c r="TGV1048" s="45"/>
      <c r="TGW1048" s="45"/>
      <c r="TGX1048" s="45"/>
      <c r="TGY1048" s="45"/>
      <c r="TGZ1048" s="45"/>
      <c r="THA1048" s="45"/>
      <c r="THB1048" s="45"/>
      <c r="THC1048" s="45"/>
      <c r="THD1048" s="45"/>
      <c r="THE1048" s="45"/>
      <c r="THF1048" s="45"/>
      <c r="THG1048" s="45"/>
      <c r="THH1048" s="45"/>
      <c r="THI1048" s="45"/>
      <c r="THJ1048" s="45"/>
      <c r="THK1048" s="45"/>
      <c r="THL1048" s="45"/>
      <c r="THM1048" s="45"/>
      <c r="THN1048" s="45"/>
      <c r="THO1048" s="45"/>
      <c r="THP1048" s="45"/>
      <c r="THQ1048" s="45"/>
      <c r="THR1048" s="45"/>
      <c r="THS1048" s="45"/>
      <c r="THT1048" s="45"/>
      <c r="THU1048" s="45"/>
      <c r="THV1048" s="45"/>
      <c r="THW1048" s="45"/>
      <c r="THX1048" s="45"/>
      <c r="THY1048" s="45"/>
      <c r="THZ1048" s="45"/>
      <c r="TIA1048" s="45"/>
      <c r="TIB1048" s="45"/>
      <c r="TIC1048" s="45"/>
      <c r="TID1048" s="45"/>
      <c r="TIE1048" s="45"/>
      <c r="TIF1048" s="45"/>
      <c r="TIG1048" s="45"/>
      <c r="TIH1048" s="45"/>
      <c r="TII1048" s="45"/>
      <c r="TIJ1048" s="45"/>
      <c r="TIK1048" s="45"/>
      <c r="TIL1048" s="45"/>
      <c r="TIM1048" s="45"/>
      <c r="TIN1048" s="45"/>
      <c r="TIO1048" s="45"/>
      <c r="TIP1048" s="45"/>
      <c r="TIQ1048" s="45"/>
      <c r="TIR1048" s="45"/>
      <c r="TIS1048" s="45"/>
      <c r="TIT1048" s="45"/>
      <c r="TIU1048" s="45"/>
      <c r="TIV1048" s="45"/>
      <c r="TIW1048" s="45"/>
      <c r="TIX1048" s="45"/>
      <c r="TIY1048" s="45"/>
      <c r="TIZ1048" s="45"/>
      <c r="TJA1048" s="45"/>
      <c r="TJB1048" s="45"/>
      <c r="TJC1048" s="45"/>
      <c r="TJD1048" s="45"/>
      <c r="TJE1048" s="45"/>
      <c r="TJF1048" s="45"/>
      <c r="TJG1048" s="45"/>
      <c r="TJH1048" s="45"/>
      <c r="TJI1048" s="45"/>
      <c r="TJJ1048" s="45"/>
      <c r="TJK1048" s="45"/>
      <c r="TJL1048" s="45"/>
      <c r="TJM1048" s="45"/>
      <c r="TJN1048" s="45"/>
      <c r="TJO1048" s="45"/>
      <c r="TJP1048" s="45"/>
      <c r="TJQ1048" s="45"/>
      <c r="TJR1048" s="45"/>
      <c r="TJS1048" s="45"/>
      <c r="TJT1048" s="45"/>
      <c r="TJU1048" s="45"/>
      <c r="TJV1048" s="45"/>
      <c r="TJW1048" s="45"/>
      <c r="TJX1048" s="45"/>
      <c r="TJY1048" s="45"/>
      <c r="TJZ1048" s="45"/>
      <c r="TKA1048" s="45"/>
      <c r="TKB1048" s="45"/>
      <c r="TKC1048" s="45"/>
      <c r="TKD1048" s="45"/>
      <c r="TKE1048" s="45"/>
      <c r="TKF1048" s="45"/>
      <c r="TKG1048" s="45"/>
      <c r="TKH1048" s="45"/>
      <c r="TKI1048" s="45"/>
      <c r="TKJ1048" s="45"/>
      <c r="TKK1048" s="45"/>
      <c r="TKL1048" s="45"/>
      <c r="TKM1048" s="45"/>
      <c r="TKN1048" s="45"/>
      <c r="TKO1048" s="45"/>
      <c r="TKP1048" s="45"/>
      <c r="TKQ1048" s="45"/>
      <c r="TKR1048" s="45"/>
      <c r="TKS1048" s="45"/>
      <c r="TKT1048" s="45"/>
      <c r="TKU1048" s="45"/>
      <c r="TKV1048" s="45"/>
      <c r="TKW1048" s="45"/>
      <c r="TKX1048" s="45"/>
      <c r="TKY1048" s="45"/>
      <c r="TKZ1048" s="45"/>
      <c r="TLA1048" s="45"/>
      <c r="TLB1048" s="45"/>
      <c r="TLC1048" s="45"/>
      <c r="TLD1048" s="45"/>
      <c r="TLE1048" s="45"/>
      <c r="TLF1048" s="45"/>
      <c r="TLG1048" s="45"/>
      <c r="TLH1048" s="45"/>
      <c r="TLI1048" s="45"/>
      <c r="TLJ1048" s="45"/>
      <c r="TLK1048" s="45"/>
      <c r="TLL1048" s="45"/>
      <c r="TLM1048" s="45"/>
      <c r="TLN1048" s="45"/>
      <c r="TLO1048" s="45"/>
      <c r="TLP1048" s="45"/>
      <c r="TLQ1048" s="45"/>
      <c r="TLR1048" s="45"/>
      <c r="TLS1048" s="45"/>
      <c r="TLT1048" s="45"/>
      <c r="TLU1048" s="45"/>
      <c r="TLV1048" s="45"/>
      <c r="TLW1048" s="45"/>
      <c r="TLX1048" s="45"/>
      <c r="TLY1048" s="45"/>
      <c r="TLZ1048" s="45"/>
      <c r="TMA1048" s="45"/>
      <c r="TMB1048" s="45"/>
      <c r="TMC1048" s="45"/>
      <c r="TMD1048" s="45"/>
      <c r="TME1048" s="45"/>
      <c r="TMF1048" s="45"/>
      <c r="TMG1048" s="45"/>
      <c r="TMH1048" s="45"/>
      <c r="TMI1048" s="45"/>
      <c r="TMJ1048" s="45"/>
      <c r="TMK1048" s="45"/>
      <c r="TML1048" s="45"/>
      <c r="TMM1048" s="45"/>
      <c r="TMN1048" s="45"/>
      <c r="TMO1048" s="45"/>
      <c r="TMP1048" s="45"/>
      <c r="TMQ1048" s="45"/>
      <c r="TMR1048" s="45"/>
      <c r="TMS1048" s="45"/>
      <c r="TMT1048" s="45"/>
      <c r="TMU1048" s="45"/>
      <c r="TMV1048" s="45"/>
      <c r="TMW1048" s="45"/>
      <c r="TMX1048" s="45"/>
      <c r="TMY1048" s="45"/>
      <c r="TMZ1048" s="45"/>
      <c r="TNA1048" s="45"/>
      <c r="TNB1048" s="45"/>
      <c r="TNC1048" s="45"/>
      <c r="TND1048" s="45"/>
      <c r="TNE1048" s="45"/>
      <c r="TNF1048" s="45"/>
      <c r="TNG1048" s="45"/>
      <c r="TNH1048" s="45"/>
      <c r="TNI1048" s="45"/>
      <c r="TNJ1048" s="45"/>
      <c r="TNK1048" s="45"/>
      <c r="TNL1048" s="45"/>
      <c r="TNM1048" s="45"/>
      <c r="TNN1048" s="45"/>
      <c r="TNO1048" s="45"/>
      <c r="TNP1048" s="45"/>
      <c r="TNQ1048" s="45"/>
      <c r="TNR1048" s="45"/>
      <c r="TNS1048" s="45"/>
      <c r="TNT1048" s="45"/>
      <c r="TNU1048" s="45"/>
      <c r="TNV1048" s="45"/>
      <c r="TNW1048" s="45"/>
      <c r="TNX1048" s="45"/>
      <c r="TNY1048" s="45"/>
      <c r="TNZ1048" s="45"/>
      <c r="TOA1048" s="45"/>
      <c r="TOB1048" s="45"/>
      <c r="TOC1048" s="45"/>
      <c r="TOD1048" s="45"/>
      <c r="TOE1048" s="45"/>
      <c r="TOF1048" s="45"/>
      <c r="TOG1048" s="45"/>
      <c r="TOH1048" s="45"/>
      <c r="TOI1048" s="45"/>
      <c r="TOJ1048" s="45"/>
      <c r="TOK1048" s="45"/>
      <c r="TOL1048" s="45"/>
      <c r="TOM1048" s="45"/>
      <c r="TON1048" s="45"/>
      <c r="TOO1048" s="45"/>
      <c r="TOP1048" s="45"/>
      <c r="TOQ1048" s="45"/>
      <c r="TOR1048" s="45"/>
      <c r="TOS1048" s="45"/>
      <c r="TOT1048" s="45"/>
      <c r="TOU1048" s="45"/>
      <c r="TOV1048" s="45"/>
      <c r="TOW1048" s="45"/>
      <c r="TOX1048" s="45"/>
      <c r="TOY1048" s="45"/>
      <c r="TOZ1048" s="45"/>
      <c r="TPA1048" s="45"/>
      <c r="TPB1048" s="45"/>
      <c r="TPC1048" s="45"/>
      <c r="TPD1048" s="45"/>
      <c r="TPE1048" s="45"/>
      <c r="TPF1048" s="45"/>
      <c r="TPG1048" s="45"/>
      <c r="TPH1048" s="45"/>
      <c r="TPI1048" s="45"/>
      <c r="TPJ1048" s="45"/>
      <c r="TPK1048" s="45"/>
      <c r="TPL1048" s="45"/>
      <c r="TPM1048" s="45"/>
      <c r="TPN1048" s="45"/>
      <c r="TPO1048" s="45"/>
      <c r="TPP1048" s="45"/>
      <c r="TPQ1048" s="45"/>
      <c r="TPR1048" s="45"/>
      <c r="TPS1048" s="45"/>
      <c r="TPT1048" s="45"/>
      <c r="TPU1048" s="45"/>
      <c r="TPV1048" s="45"/>
      <c r="TPW1048" s="45"/>
      <c r="TPX1048" s="45"/>
      <c r="TPY1048" s="45"/>
      <c r="TPZ1048" s="45"/>
      <c r="TQA1048" s="45"/>
      <c r="TQB1048" s="45"/>
      <c r="TQC1048" s="45"/>
      <c r="TQD1048" s="45"/>
      <c r="TQE1048" s="45"/>
      <c r="TQF1048" s="45"/>
      <c r="TQG1048" s="45"/>
      <c r="TQH1048" s="45"/>
      <c r="TQI1048" s="45"/>
      <c r="TQJ1048" s="45"/>
      <c r="TQK1048" s="45"/>
      <c r="TQL1048" s="45"/>
      <c r="TQM1048" s="45"/>
      <c r="TQN1048" s="45"/>
      <c r="TQO1048" s="45"/>
      <c r="TQP1048" s="45"/>
      <c r="TQQ1048" s="45"/>
      <c r="TQR1048" s="45"/>
      <c r="TQS1048" s="45"/>
      <c r="TQT1048" s="45"/>
      <c r="TQU1048" s="45"/>
      <c r="TQV1048" s="45"/>
      <c r="TQW1048" s="45"/>
      <c r="TQX1048" s="45"/>
      <c r="TQY1048" s="45"/>
      <c r="TQZ1048" s="45"/>
      <c r="TRA1048" s="45"/>
      <c r="TRB1048" s="45"/>
      <c r="TRC1048" s="45"/>
      <c r="TRD1048" s="45"/>
      <c r="TRE1048" s="45"/>
      <c r="TRF1048" s="45"/>
      <c r="TRG1048" s="45"/>
      <c r="TRH1048" s="45"/>
      <c r="TRI1048" s="45"/>
      <c r="TRJ1048" s="45"/>
      <c r="TRK1048" s="45"/>
      <c r="TRL1048" s="45"/>
      <c r="TRM1048" s="45"/>
      <c r="TRN1048" s="45"/>
      <c r="TRO1048" s="45"/>
      <c r="TRP1048" s="45"/>
      <c r="TRQ1048" s="45"/>
      <c r="TRR1048" s="45"/>
      <c r="TRS1048" s="45"/>
      <c r="TRT1048" s="45"/>
      <c r="TRU1048" s="45"/>
      <c r="TRV1048" s="45"/>
      <c r="TRW1048" s="45"/>
      <c r="TRX1048" s="45"/>
      <c r="TRY1048" s="45"/>
      <c r="TRZ1048" s="45"/>
      <c r="TSA1048" s="45"/>
      <c r="TSB1048" s="45"/>
      <c r="TSC1048" s="45"/>
      <c r="TSD1048" s="45"/>
      <c r="TSE1048" s="45"/>
      <c r="TSF1048" s="45"/>
      <c r="TSG1048" s="45"/>
      <c r="TSH1048" s="45"/>
      <c r="TSI1048" s="45"/>
      <c r="TSJ1048" s="45"/>
      <c r="TSK1048" s="45"/>
      <c r="TSL1048" s="45"/>
      <c r="TSM1048" s="45"/>
      <c r="TSN1048" s="45"/>
      <c r="TSO1048" s="45"/>
      <c r="TSP1048" s="45"/>
      <c r="TSQ1048" s="45"/>
      <c r="TSR1048" s="45"/>
      <c r="TSS1048" s="45"/>
      <c r="TST1048" s="45"/>
      <c r="TSU1048" s="45"/>
      <c r="TSV1048" s="45"/>
      <c r="TSW1048" s="45"/>
      <c r="TSX1048" s="45"/>
      <c r="TSY1048" s="45"/>
      <c r="TSZ1048" s="45"/>
      <c r="TTA1048" s="45"/>
      <c r="TTB1048" s="45"/>
      <c r="TTC1048" s="45"/>
      <c r="TTD1048" s="45"/>
      <c r="TTE1048" s="45"/>
      <c r="TTF1048" s="45"/>
      <c r="TTG1048" s="45"/>
      <c r="TTH1048" s="45"/>
      <c r="TTI1048" s="45"/>
      <c r="TTJ1048" s="45"/>
      <c r="TTK1048" s="45"/>
      <c r="TTL1048" s="45"/>
      <c r="TTM1048" s="45"/>
      <c r="TTN1048" s="45"/>
      <c r="TTO1048" s="45"/>
      <c r="TTP1048" s="45"/>
      <c r="TTQ1048" s="45"/>
      <c r="TTR1048" s="45"/>
      <c r="TTS1048" s="45"/>
      <c r="TTT1048" s="45"/>
      <c r="TTU1048" s="45"/>
      <c r="TTV1048" s="45"/>
      <c r="TTW1048" s="45"/>
      <c r="TTX1048" s="45"/>
      <c r="TTY1048" s="45"/>
      <c r="TTZ1048" s="45"/>
      <c r="TUA1048" s="45"/>
      <c r="TUB1048" s="45"/>
      <c r="TUC1048" s="45"/>
      <c r="TUD1048" s="45"/>
      <c r="TUE1048" s="45"/>
      <c r="TUF1048" s="45"/>
      <c r="TUG1048" s="45"/>
      <c r="TUH1048" s="45"/>
      <c r="TUI1048" s="45"/>
      <c r="TUJ1048" s="45"/>
      <c r="TUK1048" s="45"/>
      <c r="TUL1048" s="45"/>
      <c r="TUM1048" s="45"/>
      <c r="TUN1048" s="45"/>
      <c r="TUO1048" s="45"/>
      <c r="TUP1048" s="45"/>
      <c r="TUQ1048" s="45"/>
      <c r="TUR1048" s="45"/>
      <c r="TUS1048" s="45"/>
      <c r="TUT1048" s="45"/>
      <c r="TUU1048" s="45"/>
      <c r="TUV1048" s="45"/>
      <c r="TUW1048" s="45"/>
      <c r="TUX1048" s="45"/>
      <c r="TUY1048" s="45"/>
      <c r="TUZ1048" s="45"/>
      <c r="TVA1048" s="45"/>
      <c r="TVB1048" s="45"/>
      <c r="TVC1048" s="45"/>
      <c r="TVD1048" s="45"/>
      <c r="TVE1048" s="45"/>
      <c r="TVF1048" s="45"/>
      <c r="TVG1048" s="45"/>
      <c r="TVH1048" s="45"/>
      <c r="TVI1048" s="45"/>
      <c r="TVJ1048" s="45"/>
      <c r="TVK1048" s="45"/>
      <c r="TVL1048" s="45"/>
      <c r="TVM1048" s="45"/>
      <c r="TVN1048" s="45"/>
      <c r="TVO1048" s="45"/>
      <c r="TVP1048" s="45"/>
      <c r="TVQ1048" s="45"/>
      <c r="TVR1048" s="45"/>
      <c r="TVS1048" s="45"/>
      <c r="TVT1048" s="45"/>
      <c r="TVU1048" s="45"/>
      <c r="TVV1048" s="45"/>
      <c r="TVW1048" s="45"/>
      <c r="TVX1048" s="45"/>
      <c r="TVY1048" s="45"/>
      <c r="TVZ1048" s="45"/>
      <c r="TWA1048" s="45"/>
      <c r="TWB1048" s="45"/>
      <c r="TWC1048" s="45"/>
      <c r="TWD1048" s="45"/>
      <c r="TWE1048" s="45"/>
      <c r="TWF1048" s="45"/>
      <c r="TWG1048" s="45"/>
      <c r="TWH1048" s="45"/>
      <c r="TWI1048" s="45"/>
      <c r="TWJ1048" s="45"/>
      <c r="TWK1048" s="45"/>
      <c r="TWL1048" s="45"/>
      <c r="TWM1048" s="45"/>
      <c r="TWN1048" s="45"/>
      <c r="TWO1048" s="45"/>
      <c r="TWP1048" s="45"/>
      <c r="TWQ1048" s="45"/>
      <c r="TWR1048" s="45"/>
      <c r="TWS1048" s="45"/>
      <c r="TWT1048" s="45"/>
      <c r="TWU1048" s="45"/>
      <c r="TWV1048" s="45"/>
      <c r="TWW1048" s="45"/>
      <c r="TWX1048" s="45"/>
      <c r="TWY1048" s="45"/>
      <c r="TWZ1048" s="45"/>
      <c r="TXA1048" s="45"/>
      <c r="TXB1048" s="45"/>
      <c r="TXC1048" s="45"/>
      <c r="TXD1048" s="45"/>
      <c r="TXE1048" s="45"/>
      <c r="TXF1048" s="45"/>
      <c r="TXG1048" s="45"/>
      <c r="TXH1048" s="45"/>
      <c r="TXI1048" s="45"/>
      <c r="TXJ1048" s="45"/>
      <c r="TXK1048" s="45"/>
      <c r="TXL1048" s="45"/>
      <c r="TXM1048" s="45"/>
      <c r="TXN1048" s="45"/>
      <c r="TXO1048" s="45"/>
      <c r="TXP1048" s="45"/>
      <c r="TXQ1048" s="45"/>
      <c r="TXR1048" s="45"/>
      <c r="TXS1048" s="45"/>
      <c r="TXT1048" s="45"/>
      <c r="TXU1048" s="45"/>
      <c r="TXV1048" s="45"/>
      <c r="TXW1048" s="45"/>
      <c r="TXX1048" s="45"/>
      <c r="TXY1048" s="45"/>
      <c r="TXZ1048" s="45"/>
      <c r="TYA1048" s="45"/>
      <c r="TYB1048" s="45"/>
      <c r="TYC1048" s="45"/>
      <c r="TYD1048" s="45"/>
      <c r="TYE1048" s="45"/>
      <c r="TYF1048" s="45"/>
      <c r="TYG1048" s="45"/>
      <c r="TYH1048" s="45"/>
      <c r="TYI1048" s="45"/>
      <c r="TYJ1048" s="45"/>
      <c r="TYK1048" s="45"/>
      <c r="TYL1048" s="45"/>
      <c r="TYM1048" s="45"/>
      <c r="TYN1048" s="45"/>
      <c r="TYO1048" s="45"/>
      <c r="TYP1048" s="45"/>
      <c r="TYQ1048" s="45"/>
      <c r="TYR1048" s="45"/>
      <c r="TYS1048" s="45"/>
      <c r="TYT1048" s="45"/>
      <c r="TYU1048" s="45"/>
      <c r="TYV1048" s="45"/>
      <c r="TYW1048" s="45"/>
      <c r="TYX1048" s="45"/>
      <c r="TYY1048" s="45"/>
      <c r="TYZ1048" s="45"/>
      <c r="TZA1048" s="45"/>
      <c r="TZB1048" s="45"/>
      <c r="TZC1048" s="45"/>
      <c r="TZD1048" s="45"/>
      <c r="TZE1048" s="45"/>
      <c r="TZF1048" s="45"/>
      <c r="TZG1048" s="45"/>
      <c r="TZH1048" s="45"/>
      <c r="TZI1048" s="45"/>
      <c r="TZJ1048" s="45"/>
      <c r="TZK1048" s="45"/>
      <c r="TZL1048" s="45"/>
      <c r="TZM1048" s="45"/>
      <c r="TZN1048" s="45"/>
      <c r="TZO1048" s="45"/>
      <c r="TZP1048" s="45"/>
      <c r="TZQ1048" s="45"/>
      <c r="TZR1048" s="45"/>
      <c r="TZS1048" s="45"/>
      <c r="TZT1048" s="45"/>
      <c r="TZU1048" s="45"/>
      <c r="TZV1048" s="45"/>
      <c r="TZW1048" s="45"/>
      <c r="TZX1048" s="45"/>
      <c r="TZY1048" s="45"/>
      <c r="TZZ1048" s="45"/>
      <c r="UAA1048" s="45"/>
      <c r="UAB1048" s="45"/>
      <c r="UAC1048" s="45"/>
      <c r="UAD1048" s="45"/>
      <c r="UAE1048" s="45"/>
      <c r="UAF1048" s="45"/>
      <c r="UAG1048" s="45"/>
      <c r="UAH1048" s="45"/>
      <c r="UAI1048" s="45"/>
      <c r="UAJ1048" s="45"/>
      <c r="UAK1048" s="45"/>
      <c r="UAL1048" s="45"/>
      <c r="UAM1048" s="45"/>
      <c r="UAN1048" s="45"/>
      <c r="UAO1048" s="45"/>
      <c r="UAP1048" s="45"/>
      <c r="UAQ1048" s="45"/>
      <c r="UAR1048" s="45"/>
      <c r="UAS1048" s="45"/>
      <c r="UAT1048" s="45"/>
      <c r="UAU1048" s="45"/>
      <c r="UAV1048" s="45"/>
      <c r="UAW1048" s="45"/>
      <c r="UAX1048" s="45"/>
      <c r="UAY1048" s="45"/>
      <c r="UAZ1048" s="45"/>
      <c r="UBA1048" s="45"/>
      <c r="UBB1048" s="45"/>
      <c r="UBC1048" s="45"/>
      <c r="UBD1048" s="45"/>
      <c r="UBE1048" s="45"/>
      <c r="UBF1048" s="45"/>
      <c r="UBG1048" s="45"/>
      <c r="UBH1048" s="45"/>
      <c r="UBI1048" s="45"/>
      <c r="UBJ1048" s="45"/>
      <c r="UBK1048" s="45"/>
      <c r="UBL1048" s="45"/>
      <c r="UBM1048" s="45"/>
      <c r="UBN1048" s="45"/>
      <c r="UBO1048" s="45"/>
      <c r="UBP1048" s="45"/>
      <c r="UBQ1048" s="45"/>
      <c r="UBR1048" s="45"/>
      <c r="UBS1048" s="45"/>
      <c r="UBT1048" s="45"/>
      <c r="UBU1048" s="45"/>
      <c r="UBV1048" s="45"/>
      <c r="UBW1048" s="45"/>
      <c r="UBX1048" s="45"/>
      <c r="UBY1048" s="45"/>
      <c r="UBZ1048" s="45"/>
      <c r="UCA1048" s="45"/>
      <c r="UCB1048" s="45"/>
      <c r="UCC1048" s="45"/>
      <c r="UCD1048" s="45"/>
      <c r="UCE1048" s="45"/>
      <c r="UCF1048" s="45"/>
      <c r="UCG1048" s="45"/>
      <c r="UCH1048" s="45"/>
      <c r="UCI1048" s="45"/>
      <c r="UCJ1048" s="45"/>
      <c r="UCK1048" s="45"/>
      <c r="UCL1048" s="45"/>
      <c r="UCM1048" s="45"/>
      <c r="UCN1048" s="45"/>
      <c r="UCO1048" s="45"/>
      <c r="UCP1048" s="45"/>
      <c r="UCQ1048" s="45"/>
      <c r="UCR1048" s="45"/>
      <c r="UCS1048" s="45"/>
      <c r="UCT1048" s="45"/>
      <c r="UCU1048" s="45"/>
      <c r="UCV1048" s="45"/>
      <c r="UCW1048" s="45"/>
      <c r="UCX1048" s="45"/>
      <c r="UCY1048" s="45"/>
      <c r="UCZ1048" s="45"/>
      <c r="UDA1048" s="45"/>
      <c r="UDB1048" s="45"/>
      <c r="UDC1048" s="45"/>
      <c r="UDD1048" s="45"/>
      <c r="UDE1048" s="45"/>
      <c r="UDF1048" s="45"/>
      <c r="UDG1048" s="45"/>
      <c r="UDH1048" s="45"/>
      <c r="UDI1048" s="45"/>
      <c r="UDJ1048" s="45"/>
      <c r="UDK1048" s="45"/>
      <c r="UDL1048" s="45"/>
      <c r="UDM1048" s="45"/>
      <c r="UDN1048" s="45"/>
      <c r="UDO1048" s="45"/>
      <c r="UDP1048" s="45"/>
      <c r="UDQ1048" s="45"/>
      <c r="UDR1048" s="45"/>
      <c r="UDS1048" s="45"/>
      <c r="UDT1048" s="45"/>
      <c r="UDU1048" s="45"/>
      <c r="UDV1048" s="45"/>
      <c r="UDW1048" s="45"/>
      <c r="UDX1048" s="45"/>
      <c r="UDY1048" s="45"/>
      <c r="UDZ1048" s="45"/>
      <c r="UEA1048" s="45"/>
      <c r="UEB1048" s="45"/>
      <c r="UEC1048" s="45"/>
      <c r="UED1048" s="45"/>
      <c r="UEE1048" s="45"/>
      <c r="UEF1048" s="45"/>
      <c r="UEG1048" s="45"/>
      <c r="UEH1048" s="45"/>
      <c r="UEI1048" s="45"/>
      <c r="UEJ1048" s="45"/>
      <c r="UEK1048" s="45"/>
      <c r="UEL1048" s="45"/>
      <c r="UEM1048" s="45"/>
      <c r="UEN1048" s="45"/>
      <c r="UEO1048" s="45"/>
      <c r="UEP1048" s="45"/>
      <c r="UEQ1048" s="45"/>
      <c r="UER1048" s="45"/>
      <c r="UES1048" s="45"/>
      <c r="UET1048" s="45"/>
      <c r="UEU1048" s="45"/>
      <c r="UEV1048" s="45"/>
      <c r="UEW1048" s="45"/>
      <c r="UEX1048" s="45"/>
      <c r="UEY1048" s="45"/>
      <c r="UEZ1048" s="45"/>
      <c r="UFA1048" s="45"/>
      <c r="UFB1048" s="45"/>
      <c r="UFC1048" s="45"/>
      <c r="UFD1048" s="45"/>
      <c r="UFE1048" s="45"/>
      <c r="UFF1048" s="45"/>
      <c r="UFG1048" s="45"/>
      <c r="UFH1048" s="45"/>
      <c r="UFI1048" s="45"/>
      <c r="UFJ1048" s="45"/>
      <c r="UFK1048" s="45"/>
      <c r="UFL1048" s="45"/>
      <c r="UFM1048" s="45"/>
      <c r="UFN1048" s="45"/>
      <c r="UFO1048" s="45"/>
      <c r="UFP1048" s="45"/>
      <c r="UFQ1048" s="45"/>
      <c r="UFR1048" s="45"/>
      <c r="UFS1048" s="45"/>
      <c r="UFT1048" s="45"/>
      <c r="UFU1048" s="45"/>
      <c r="UFV1048" s="45"/>
      <c r="UFW1048" s="45"/>
      <c r="UFX1048" s="45"/>
      <c r="UFY1048" s="45"/>
      <c r="UFZ1048" s="45"/>
      <c r="UGA1048" s="45"/>
      <c r="UGB1048" s="45"/>
      <c r="UGC1048" s="45"/>
      <c r="UGD1048" s="45"/>
      <c r="UGE1048" s="45"/>
      <c r="UGF1048" s="45"/>
      <c r="UGG1048" s="45"/>
      <c r="UGH1048" s="45"/>
      <c r="UGI1048" s="45"/>
      <c r="UGJ1048" s="45"/>
      <c r="UGK1048" s="45"/>
      <c r="UGL1048" s="45"/>
      <c r="UGM1048" s="45"/>
      <c r="UGN1048" s="45"/>
      <c r="UGO1048" s="45"/>
      <c r="UGP1048" s="45"/>
      <c r="UGQ1048" s="45"/>
      <c r="UGR1048" s="45"/>
      <c r="UGS1048" s="45"/>
      <c r="UGT1048" s="45"/>
      <c r="UGU1048" s="45"/>
      <c r="UGV1048" s="45"/>
      <c r="UGW1048" s="45"/>
      <c r="UGX1048" s="45"/>
      <c r="UGY1048" s="45"/>
      <c r="UGZ1048" s="45"/>
      <c r="UHA1048" s="45"/>
      <c r="UHB1048" s="45"/>
      <c r="UHC1048" s="45"/>
      <c r="UHD1048" s="45"/>
      <c r="UHE1048" s="45"/>
      <c r="UHF1048" s="45"/>
      <c r="UHG1048" s="45"/>
      <c r="UHH1048" s="45"/>
      <c r="UHI1048" s="45"/>
      <c r="UHJ1048" s="45"/>
      <c r="UHK1048" s="45"/>
      <c r="UHL1048" s="45"/>
      <c r="UHM1048" s="45"/>
      <c r="UHN1048" s="45"/>
      <c r="UHO1048" s="45"/>
      <c r="UHP1048" s="45"/>
      <c r="UHQ1048" s="45"/>
      <c r="UHR1048" s="45"/>
      <c r="UHS1048" s="45"/>
      <c r="UHT1048" s="45"/>
      <c r="UHU1048" s="45"/>
      <c r="UHV1048" s="45"/>
      <c r="UHW1048" s="45"/>
      <c r="UHX1048" s="45"/>
      <c r="UHY1048" s="45"/>
      <c r="UHZ1048" s="45"/>
      <c r="UIA1048" s="45"/>
      <c r="UIB1048" s="45"/>
      <c r="UIC1048" s="45"/>
      <c r="UID1048" s="45"/>
      <c r="UIE1048" s="45"/>
      <c r="UIF1048" s="45"/>
      <c r="UIG1048" s="45"/>
      <c r="UIH1048" s="45"/>
      <c r="UII1048" s="45"/>
      <c r="UIJ1048" s="45"/>
      <c r="UIK1048" s="45"/>
      <c r="UIL1048" s="45"/>
      <c r="UIM1048" s="45"/>
      <c r="UIN1048" s="45"/>
      <c r="UIO1048" s="45"/>
      <c r="UIP1048" s="45"/>
      <c r="UIQ1048" s="45"/>
      <c r="UIR1048" s="45"/>
      <c r="UIS1048" s="45"/>
      <c r="UIT1048" s="45"/>
      <c r="UIU1048" s="45"/>
      <c r="UIV1048" s="45"/>
      <c r="UIW1048" s="45"/>
      <c r="UIX1048" s="45"/>
      <c r="UIY1048" s="45"/>
      <c r="UIZ1048" s="45"/>
      <c r="UJA1048" s="45"/>
      <c r="UJB1048" s="45"/>
      <c r="UJC1048" s="45"/>
      <c r="UJD1048" s="45"/>
      <c r="UJE1048" s="45"/>
      <c r="UJF1048" s="45"/>
      <c r="UJG1048" s="45"/>
      <c r="UJH1048" s="45"/>
      <c r="UJI1048" s="45"/>
      <c r="UJJ1048" s="45"/>
      <c r="UJK1048" s="45"/>
      <c r="UJL1048" s="45"/>
      <c r="UJM1048" s="45"/>
      <c r="UJN1048" s="45"/>
      <c r="UJO1048" s="45"/>
      <c r="UJP1048" s="45"/>
      <c r="UJQ1048" s="45"/>
      <c r="UJR1048" s="45"/>
      <c r="UJS1048" s="45"/>
      <c r="UJT1048" s="45"/>
      <c r="UJU1048" s="45"/>
      <c r="UJV1048" s="45"/>
      <c r="UJW1048" s="45"/>
      <c r="UJX1048" s="45"/>
      <c r="UJY1048" s="45"/>
      <c r="UJZ1048" s="45"/>
      <c r="UKA1048" s="45"/>
      <c r="UKB1048" s="45"/>
      <c r="UKC1048" s="45"/>
      <c r="UKD1048" s="45"/>
      <c r="UKE1048" s="45"/>
      <c r="UKF1048" s="45"/>
      <c r="UKG1048" s="45"/>
      <c r="UKH1048" s="45"/>
      <c r="UKI1048" s="45"/>
      <c r="UKJ1048" s="45"/>
      <c r="UKK1048" s="45"/>
      <c r="UKL1048" s="45"/>
      <c r="UKM1048" s="45"/>
      <c r="UKN1048" s="45"/>
      <c r="UKO1048" s="45"/>
      <c r="UKP1048" s="45"/>
      <c r="UKQ1048" s="45"/>
      <c r="UKR1048" s="45"/>
      <c r="UKS1048" s="45"/>
      <c r="UKT1048" s="45"/>
      <c r="UKU1048" s="45"/>
      <c r="UKV1048" s="45"/>
      <c r="UKW1048" s="45"/>
      <c r="UKX1048" s="45"/>
      <c r="UKY1048" s="45"/>
      <c r="UKZ1048" s="45"/>
      <c r="ULA1048" s="45"/>
      <c r="ULB1048" s="45"/>
      <c r="ULC1048" s="45"/>
      <c r="ULD1048" s="45"/>
      <c r="ULE1048" s="45"/>
      <c r="ULF1048" s="45"/>
      <c r="ULG1048" s="45"/>
      <c r="ULH1048" s="45"/>
      <c r="ULI1048" s="45"/>
      <c r="ULJ1048" s="45"/>
      <c r="ULK1048" s="45"/>
      <c r="ULL1048" s="45"/>
      <c r="ULM1048" s="45"/>
      <c r="ULN1048" s="45"/>
      <c r="ULO1048" s="45"/>
      <c r="ULP1048" s="45"/>
      <c r="ULQ1048" s="45"/>
      <c r="ULR1048" s="45"/>
      <c r="ULS1048" s="45"/>
      <c r="ULT1048" s="45"/>
      <c r="ULU1048" s="45"/>
      <c r="ULV1048" s="45"/>
      <c r="ULW1048" s="45"/>
      <c r="ULX1048" s="45"/>
      <c r="ULY1048" s="45"/>
      <c r="ULZ1048" s="45"/>
      <c r="UMA1048" s="45"/>
      <c r="UMB1048" s="45"/>
      <c r="UMC1048" s="45"/>
      <c r="UMD1048" s="45"/>
      <c r="UME1048" s="45"/>
      <c r="UMF1048" s="45"/>
      <c r="UMG1048" s="45"/>
      <c r="UMH1048" s="45"/>
      <c r="UMI1048" s="45"/>
      <c r="UMJ1048" s="45"/>
      <c r="UMK1048" s="45"/>
      <c r="UML1048" s="45"/>
      <c r="UMM1048" s="45"/>
      <c r="UMN1048" s="45"/>
      <c r="UMO1048" s="45"/>
      <c r="UMP1048" s="45"/>
      <c r="UMQ1048" s="45"/>
      <c r="UMR1048" s="45"/>
      <c r="UMS1048" s="45"/>
      <c r="UMT1048" s="45"/>
      <c r="UMU1048" s="45"/>
      <c r="UMV1048" s="45"/>
      <c r="UMW1048" s="45"/>
      <c r="UMX1048" s="45"/>
      <c r="UMY1048" s="45"/>
      <c r="UMZ1048" s="45"/>
      <c r="UNA1048" s="45"/>
      <c r="UNB1048" s="45"/>
      <c r="UNC1048" s="45"/>
      <c r="UND1048" s="45"/>
      <c r="UNE1048" s="45"/>
      <c r="UNF1048" s="45"/>
      <c r="UNG1048" s="45"/>
      <c r="UNH1048" s="45"/>
      <c r="UNI1048" s="45"/>
      <c r="UNJ1048" s="45"/>
      <c r="UNK1048" s="45"/>
      <c r="UNL1048" s="45"/>
      <c r="UNM1048" s="45"/>
      <c r="UNN1048" s="45"/>
      <c r="UNO1048" s="45"/>
      <c r="UNP1048" s="45"/>
      <c r="UNQ1048" s="45"/>
      <c r="UNR1048" s="45"/>
      <c r="UNS1048" s="45"/>
      <c r="UNT1048" s="45"/>
      <c r="UNU1048" s="45"/>
      <c r="UNV1048" s="45"/>
      <c r="UNW1048" s="45"/>
      <c r="UNX1048" s="45"/>
      <c r="UNY1048" s="45"/>
      <c r="UNZ1048" s="45"/>
      <c r="UOA1048" s="45"/>
      <c r="UOB1048" s="45"/>
      <c r="UOC1048" s="45"/>
      <c r="UOD1048" s="45"/>
      <c r="UOE1048" s="45"/>
      <c r="UOF1048" s="45"/>
      <c r="UOG1048" s="45"/>
      <c r="UOH1048" s="45"/>
      <c r="UOI1048" s="45"/>
      <c r="UOJ1048" s="45"/>
      <c r="UOK1048" s="45"/>
      <c r="UOL1048" s="45"/>
      <c r="UOM1048" s="45"/>
      <c r="UON1048" s="45"/>
      <c r="UOO1048" s="45"/>
      <c r="UOP1048" s="45"/>
      <c r="UOQ1048" s="45"/>
      <c r="UOR1048" s="45"/>
      <c r="UOS1048" s="45"/>
      <c r="UOT1048" s="45"/>
      <c r="UOU1048" s="45"/>
      <c r="UOV1048" s="45"/>
      <c r="UOW1048" s="45"/>
      <c r="UOX1048" s="45"/>
      <c r="UOY1048" s="45"/>
      <c r="UOZ1048" s="45"/>
      <c r="UPA1048" s="45"/>
      <c r="UPB1048" s="45"/>
      <c r="UPC1048" s="45"/>
      <c r="UPD1048" s="45"/>
      <c r="UPE1048" s="45"/>
      <c r="UPF1048" s="45"/>
      <c r="UPG1048" s="45"/>
      <c r="UPH1048" s="45"/>
      <c r="UPI1048" s="45"/>
      <c r="UPJ1048" s="45"/>
      <c r="UPK1048" s="45"/>
      <c r="UPL1048" s="45"/>
      <c r="UPM1048" s="45"/>
      <c r="UPN1048" s="45"/>
      <c r="UPO1048" s="45"/>
      <c r="UPP1048" s="45"/>
      <c r="UPQ1048" s="45"/>
      <c r="UPR1048" s="45"/>
      <c r="UPS1048" s="45"/>
      <c r="UPT1048" s="45"/>
      <c r="UPU1048" s="45"/>
      <c r="UPV1048" s="45"/>
      <c r="UPW1048" s="45"/>
      <c r="UPX1048" s="45"/>
      <c r="UPY1048" s="45"/>
      <c r="UPZ1048" s="45"/>
      <c r="UQA1048" s="45"/>
      <c r="UQB1048" s="45"/>
      <c r="UQC1048" s="45"/>
      <c r="UQD1048" s="45"/>
      <c r="UQE1048" s="45"/>
      <c r="UQF1048" s="45"/>
      <c r="UQG1048" s="45"/>
      <c r="UQH1048" s="45"/>
      <c r="UQI1048" s="45"/>
      <c r="UQJ1048" s="45"/>
      <c r="UQK1048" s="45"/>
      <c r="UQL1048" s="45"/>
      <c r="UQM1048" s="45"/>
      <c r="UQN1048" s="45"/>
      <c r="UQO1048" s="45"/>
      <c r="UQP1048" s="45"/>
      <c r="UQQ1048" s="45"/>
      <c r="UQR1048" s="45"/>
      <c r="UQS1048" s="45"/>
      <c r="UQT1048" s="45"/>
      <c r="UQU1048" s="45"/>
      <c r="UQV1048" s="45"/>
      <c r="UQW1048" s="45"/>
      <c r="UQX1048" s="45"/>
      <c r="UQY1048" s="45"/>
      <c r="UQZ1048" s="45"/>
      <c r="URA1048" s="45"/>
      <c r="URB1048" s="45"/>
      <c r="URC1048" s="45"/>
      <c r="URD1048" s="45"/>
      <c r="URE1048" s="45"/>
      <c r="URF1048" s="45"/>
      <c r="URG1048" s="45"/>
      <c r="URH1048" s="45"/>
      <c r="URI1048" s="45"/>
      <c r="URJ1048" s="45"/>
      <c r="URK1048" s="45"/>
      <c r="URL1048" s="45"/>
      <c r="URM1048" s="45"/>
      <c r="URN1048" s="45"/>
      <c r="URO1048" s="45"/>
      <c r="URP1048" s="45"/>
      <c r="URQ1048" s="45"/>
      <c r="URR1048" s="45"/>
      <c r="URS1048" s="45"/>
      <c r="URT1048" s="45"/>
      <c r="URU1048" s="45"/>
      <c r="URV1048" s="45"/>
      <c r="URW1048" s="45"/>
      <c r="URX1048" s="45"/>
      <c r="URY1048" s="45"/>
      <c r="URZ1048" s="45"/>
      <c r="USA1048" s="45"/>
      <c r="USB1048" s="45"/>
      <c r="USC1048" s="45"/>
      <c r="USD1048" s="45"/>
      <c r="USE1048" s="45"/>
      <c r="USF1048" s="45"/>
      <c r="USG1048" s="45"/>
      <c r="USH1048" s="45"/>
      <c r="USI1048" s="45"/>
      <c r="USJ1048" s="45"/>
      <c r="USK1048" s="45"/>
      <c r="USL1048" s="45"/>
      <c r="USM1048" s="45"/>
      <c r="USN1048" s="45"/>
      <c r="USO1048" s="45"/>
      <c r="USP1048" s="45"/>
      <c r="USQ1048" s="45"/>
      <c r="USR1048" s="45"/>
      <c r="USS1048" s="45"/>
      <c r="UST1048" s="45"/>
      <c r="USU1048" s="45"/>
      <c r="USV1048" s="45"/>
      <c r="USW1048" s="45"/>
      <c r="USX1048" s="45"/>
      <c r="USY1048" s="45"/>
      <c r="USZ1048" s="45"/>
      <c r="UTA1048" s="45"/>
      <c r="UTB1048" s="45"/>
      <c r="UTC1048" s="45"/>
      <c r="UTD1048" s="45"/>
      <c r="UTE1048" s="45"/>
      <c r="UTF1048" s="45"/>
      <c r="UTG1048" s="45"/>
      <c r="UTH1048" s="45"/>
      <c r="UTI1048" s="45"/>
      <c r="UTJ1048" s="45"/>
      <c r="UTK1048" s="45"/>
      <c r="UTL1048" s="45"/>
      <c r="UTM1048" s="45"/>
      <c r="UTN1048" s="45"/>
      <c r="UTO1048" s="45"/>
      <c r="UTP1048" s="45"/>
      <c r="UTQ1048" s="45"/>
      <c r="UTR1048" s="45"/>
      <c r="UTS1048" s="45"/>
      <c r="UTT1048" s="45"/>
      <c r="UTU1048" s="45"/>
      <c r="UTV1048" s="45"/>
      <c r="UTW1048" s="45"/>
      <c r="UTX1048" s="45"/>
      <c r="UTY1048" s="45"/>
      <c r="UTZ1048" s="45"/>
      <c r="UUA1048" s="45"/>
      <c r="UUB1048" s="45"/>
      <c r="UUC1048" s="45"/>
      <c r="UUD1048" s="45"/>
      <c r="UUE1048" s="45"/>
      <c r="UUF1048" s="45"/>
      <c r="UUG1048" s="45"/>
      <c r="UUH1048" s="45"/>
      <c r="UUI1048" s="45"/>
      <c r="UUJ1048" s="45"/>
      <c r="UUK1048" s="45"/>
      <c r="UUL1048" s="45"/>
      <c r="UUM1048" s="45"/>
      <c r="UUN1048" s="45"/>
      <c r="UUO1048" s="45"/>
      <c r="UUP1048" s="45"/>
      <c r="UUQ1048" s="45"/>
      <c r="UUR1048" s="45"/>
      <c r="UUS1048" s="45"/>
      <c r="UUT1048" s="45"/>
      <c r="UUU1048" s="45"/>
      <c r="UUV1048" s="45"/>
      <c r="UUW1048" s="45"/>
      <c r="UUX1048" s="45"/>
      <c r="UUY1048" s="45"/>
      <c r="UUZ1048" s="45"/>
      <c r="UVA1048" s="45"/>
      <c r="UVB1048" s="45"/>
      <c r="UVC1048" s="45"/>
      <c r="UVD1048" s="45"/>
      <c r="UVE1048" s="45"/>
      <c r="UVF1048" s="45"/>
      <c r="UVG1048" s="45"/>
      <c r="UVH1048" s="45"/>
      <c r="UVI1048" s="45"/>
      <c r="UVJ1048" s="45"/>
      <c r="UVK1048" s="45"/>
      <c r="UVL1048" s="45"/>
      <c r="UVM1048" s="45"/>
      <c r="UVN1048" s="45"/>
      <c r="UVO1048" s="45"/>
      <c r="UVP1048" s="45"/>
      <c r="UVQ1048" s="45"/>
      <c r="UVR1048" s="45"/>
      <c r="UVS1048" s="45"/>
      <c r="UVT1048" s="45"/>
      <c r="UVU1048" s="45"/>
      <c r="UVV1048" s="45"/>
      <c r="UVW1048" s="45"/>
      <c r="UVX1048" s="45"/>
      <c r="UVY1048" s="45"/>
      <c r="UVZ1048" s="45"/>
      <c r="UWA1048" s="45"/>
      <c r="UWB1048" s="45"/>
      <c r="UWC1048" s="45"/>
      <c r="UWD1048" s="45"/>
      <c r="UWE1048" s="45"/>
      <c r="UWF1048" s="45"/>
      <c r="UWG1048" s="45"/>
      <c r="UWH1048" s="45"/>
      <c r="UWI1048" s="45"/>
      <c r="UWJ1048" s="45"/>
      <c r="UWK1048" s="45"/>
      <c r="UWL1048" s="45"/>
      <c r="UWM1048" s="45"/>
      <c r="UWN1048" s="45"/>
      <c r="UWO1048" s="45"/>
      <c r="UWP1048" s="45"/>
      <c r="UWQ1048" s="45"/>
      <c r="UWR1048" s="45"/>
      <c r="UWS1048" s="45"/>
      <c r="UWT1048" s="45"/>
      <c r="UWU1048" s="45"/>
      <c r="UWV1048" s="45"/>
      <c r="UWW1048" s="45"/>
      <c r="UWX1048" s="45"/>
      <c r="UWY1048" s="45"/>
      <c r="UWZ1048" s="45"/>
      <c r="UXA1048" s="45"/>
      <c r="UXB1048" s="45"/>
      <c r="UXC1048" s="45"/>
      <c r="UXD1048" s="45"/>
      <c r="UXE1048" s="45"/>
      <c r="UXF1048" s="45"/>
      <c r="UXG1048" s="45"/>
      <c r="UXH1048" s="45"/>
      <c r="UXI1048" s="45"/>
      <c r="UXJ1048" s="45"/>
      <c r="UXK1048" s="45"/>
      <c r="UXL1048" s="45"/>
      <c r="UXM1048" s="45"/>
      <c r="UXN1048" s="45"/>
      <c r="UXO1048" s="45"/>
      <c r="UXP1048" s="45"/>
      <c r="UXQ1048" s="45"/>
      <c r="UXR1048" s="45"/>
      <c r="UXS1048" s="45"/>
      <c r="UXT1048" s="45"/>
      <c r="UXU1048" s="45"/>
      <c r="UXV1048" s="45"/>
      <c r="UXW1048" s="45"/>
      <c r="UXX1048" s="45"/>
      <c r="UXY1048" s="45"/>
      <c r="UXZ1048" s="45"/>
      <c r="UYA1048" s="45"/>
      <c r="UYB1048" s="45"/>
      <c r="UYC1048" s="45"/>
      <c r="UYD1048" s="45"/>
      <c r="UYE1048" s="45"/>
      <c r="UYF1048" s="45"/>
      <c r="UYG1048" s="45"/>
      <c r="UYH1048" s="45"/>
      <c r="UYI1048" s="45"/>
      <c r="UYJ1048" s="45"/>
      <c r="UYK1048" s="45"/>
      <c r="UYL1048" s="45"/>
      <c r="UYM1048" s="45"/>
      <c r="UYN1048" s="45"/>
      <c r="UYO1048" s="45"/>
      <c r="UYP1048" s="45"/>
      <c r="UYQ1048" s="45"/>
      <c r="UYR1048" s="45"/>
      <c r="UYS1048" s="45"/>
      <c r="UYT1048" s="45"/>
      <c r="UYU1048" s="45"/>
      <c r="UYV1048" s="45"/>
      <c r="UYW1048" s="45"/>
      <c r="UYX1048" s="45"/>
      <c r="UYY1048" s="45"/>
      <c r="UYZ1048" s="45"/>
      <c r="UZA1048" s="45"/>
      <c r="UZB1048" s="45"/>
      <c r="UZC1048" s="45"/>
      <c r="UZD1048" s="45"/>
      <c r="UZE1048" s="45"/>
      <c r="UZF1048" s="45"/>
      <c r="UZG1048" s="45"/>
      <c r="UZH1048" s="45"/>
      <c r="UZI1048" s="45"/>
      <c r="UZJ1048" s="45"/>
      <c r="UZK1048" s="45"/>
      <c r="UZL1048" s="45"/>
      <c r="UZM1048" s="45"/>
      <c r="UZN1048" s="45"/>
      <c r="UZO1048" s="45"/>
      <c r="UZP1048" s="45"/>
      <c r="UZQ1048" s="45"/>
      <c r="UZR1048" s="45"/>
      <c r="UZS1048" s="45"/>
      <c r="UZT1048" s="45"/>
      <c r="UZU1048" s="45"/>
      <c r="UZV1048" s="45"/>
      <c r="UZW1048" s="45"/>
      <c r="UZX1048" s="45"/>
      <c r="UZY1048" s="45"/>
      <c r="UZZ1048" s="45"/>
      <c r="VAA1048" s="45"/>
      <c r="VAB1048" s="45"/>
      <c r="VAC1048" s="45"/>
      <c r="VAD1048" s="45"/>
      <c r="VAE1048" s="45"/>
      <c r="VAF1048" s="45"/>
      <c r="VAG1048" s="45"/>
      <c r="VAH1048" s="45"/>
      <c r="VAI1048" s="45"/>
      <c r="VAJ1048" s="45"/>
      <c r="VAK1048" s="45"/>
      <c r="VAL1048" s="45"/>
      <c r="VAM1048" s="45"/>
      <c r="VAN1048" s="45"/>
      <c r="VAO1048" s="45"/>
      <c r="VAP1048" s="45"/>
      <c r="VAQ1048" s="45"/>
      <c r="VAR1048" s="45"/>
      <c r="VAS1048" s="45"/>
      <c r="VAT1048" s="45"/>
      <c r="VAU1048" s="45"/>
      <c r="VAV1048" s="45"/>
      <c r="VAW1048" s="45"/>
      <c r="VAX1048" s="45"/>
      <c r="VAY1048" s="45"/>
      <c r="VAZ1048" s="45"/>
      <c r="VBA1048" s="45"/>
      <c r="VBB1048" s="45"/>
      <c r="VBC1048" s="45"/>
      <c r="VBD1048" s="45"/>
      <c r="VBE1048" s="45"/>
      <c r="VBF1048" s="45"/>
      <c r="VBG1048" s="45"/>
      <c r="VBH1048" s="45"/>
      <c r="VBI1048" s="45"/>
      <c r="VBJ1048" s="45"/>
      <c r="VBK1048" s="45"/>
      <c r="VBL1048" s="45"/>
      <c r="VBM1048" s="45"/>
      <c r="VBN1048" s="45"/>
      <c r="VBO1048" s="45"/>
      <c r="VBP1048" s="45"/>
      <c r="VBQ1048" s="45"/>
      <c r="VBR1048" s="45"/>
      <c r="VBS1048" s="45"/>
      <c r="VBT1048" s="45"/>
      <c r="VBU1048" s="45"/>
      <c r="VBV1048" s="45"/>
      <c r="VBW1048" s="45"/>
      <c r="VBX1048" s="45"/>
      <c r="VBY1048" s="45"/>
      <c r="VBZ1048" s="45"/>
      <c r="VCA1048" s="45"/>
      <c r="VCB1048" s="45"/>
      <c r="VCC1048" s="45"/>
      <c r="VCD1048" s="45"/>
      <c r="VCE1048" s="45"/>
      <c r="VCF1048" s="45"/>
      <c r="VCG1048" s="45"/>
      <c r="VCH1048" s="45"/>
      <c r="VCI1048" s="45"/>
      <c r="VCJ1048" s="45"/>
      <c r="VCK1048" s="45"/>
      <c r="VCL1048" s="45"/>
      <c r="VCM1048" s="45"/>
      <c r="VCN1048" s="45"/>
      <c r="VCO1048" s="45"/>
      <c r="VCP1048" s="45"/>
      <c r="VCQ1048" s="45"/>
      <c r="VCR1048" s="45"/>
      <c r="VCS1048" s="45"/>
      <c r="VCT1048" s="45"/>
      <c r="VCU1048" s="45"/>
      <c r="VCV1048" s="45"/>
      <c r="VCW1048" s="45"/>
      <c r="VCX1048" s="45"/>
      <c r="VCY1048" s="45"/>
      <c r="VCZ1048" s="45"/>
      <c r="VDA1048" s="45"/>
      <c r="VDB1048" s="45"/>
      <c r="VDC1048" s="45"/>
      <c r="VDD1048" s="45"/>
      <c r="VDE1048" s="45"/>
      <c r="VDF1048" s="45"/>
      <c r="VDG1048" s="45"/>
      <c r="VDH1048" s="45"/>
      <c r="VDI1048" s="45"/>
      <c r="VDJ1048" s="45"/>
      <c r="VDK1048" s="45"/>
      <c r="VDL1048" s="45"/>
      <c r="VDM1048" s="45"/>
      <c r="VDN1048" s="45"/>
      <c r="VDO1048" s="45"/>
      <c r="VDP1048" s="45"/>
      <c r="VDQ1048" s="45"/>
      <c r="VDR1048" s="45"/>
      <c r="VDS1048" s="45"/>
      <c r="VDT1048" s="45"/>
      <c r="VDU1048" s="45"/>
      <c r="VDV1048" s="45"/>
      <c r="VDW1048" s="45"/>
      <c r="VDX1048" s="45"/>
      <c r="VDY1048" s="45"/>
      <c r="VDZ1048" s="45"/>
      <c r="VEA1048" s="45"/>
      <c r="VEB1048" s="45"/>
      <c r="VEC1048" s="45"/>
      <c r="VED1048" s="45"/>
      <c r="VEE1048" s="45"/>
      <c r="VEF1048" s="45"/>
      <c r="VEG1048" s="45"/>
      <c r="VEH1048" s="45"/>
      <c r="VEI1048" s="45"/>
      <c r="VEJ1048" s="45"/>
      <c r="VEK1048" s="45"/>
      <c r="VEL1048" s="45"/>
      <c r="VEM1048" s="45"/>
      <c r="VEN1048" s="45"/>
      <c r="VEO1048" s="45"/>
      <c r="VEP1048" s="45"/>
      <c r="VEQ1048" s="45"/>
      <c r="VER1048" s="45"/>
      <c r="VES1048" s="45"/>
      <c r="VET1048" s="45"/>
      <c r="VEU1048" s="45"/>
      <c r="VEV1048" s="45"/>
      <c r="VEW1048" s="45"/>
      <c r="VEX1048" s="45"/>
      <c r="VEY1048" s="45"/>
      <c r="VEZ1048" s="45"/>
      <c r="VFA1048" s="45"/>
      <c r="VFB1048" s="45"/>
      <c r="VFC1048" s="45"/>
      <c r="VFD1048" s="45"/>
      <c r="VFE1048" s="45"/>
      <c r="VFF1048" s="45"/>
      <c r="VFG1048" s="45"/>
      <c r="VFH1048" s="45"/>
      <c r="VFI1048" s="45"/>
      <c r="VFJ1048" s="45"/>
      <c r="VFK1048" s="45"/>
      <c r="VFL1048" s="45"/>
      <c r="VFM1048" s="45"/>
      <c r="VFN1048" s="45"/>
      <c r="VFO1048" s="45"/>
      <c r="VFP1048" s="45"/>
      <c r="VFQ1048" s="45"/>
      <c r="VFR1048" s="45"/>
      <c r="VFS1048" s="45"/>
      <c r="VFT1048" s="45"/>
      <c r="VFU1048" s="45"/>
      <c r="VFV1048" s="45"/>
      <c r="VFW1048" s="45"/>
      <c r="VFX1048" s="45"/>
      <c r="VFY1048" s="45"/>
      <c r="VFZ1048" s="45"/>
      <c r="VGA1048" s="45"/>
      <c r="VGB1048" s="45"/>
      <c r="VGC1048" s="45"/>
      <c r="VGD1048" s="45"/>
      <c r="VGE1048" s="45"/>
      <c r="VGF1048" s="45"/>
      <c r="VGG1048" s="45"/>
      <c r="VGH1048" s="45"/>
      <c r="VGI1048" s="45"/>
      <c r="VGJ1048" s="45"/>
      <c r="VGK1048" s="45"/>
      <c r="VGL1048" s="45"/>
      <c r="VGM1048" s="45"/>
      <c r="VGN1048" s="45"/>
      <c r="VGO1048" s="45"/>
      <c r="VGP1048" s="45"/>
      <c r="VGQ1048" s="45"/>
      <c r="VGR1048" s="45"/>
      <c r="VGS1048" s="45"/>
      <c r="VGT1048" s="45"/>
      <c r="VGU1048" s="45"/>
      <c r="VGV1048" s="45"/>
      <c r="VGW1048" s="45"/>
      <c r="VGX1048" s="45"/>
      <c r="VGY1048" s="45"/>
      <c r="VGZ1048" s="45"/>
      <c r="VHA1048" s="45"/>
      <c r="VHB1048" s="45"/>
      <c r="VHC1048" s="45"/>
      <c r="VHD1048" s="45"/>
      <c r="VHE1048" s="45"/>
      <c r="VHF1048" s="45"/>
      <c r="VHG1048" s="45"/>
      <c r="VHH1048" s="45"/>
      <c r="VHI1048" s="45"/>
      <c r="VHJ1048" s="45"/>
      <c r="VHK1048" s="45"/>
      <c r="VHL1048" s="45"/>
      <c r="VHM1048" s="45"/>
      <c r="VHN1048" s="45"/>
      <c r="VHO1048" s="45"/>
      <c r="VHP1048" s="45"/>
      <c r="VHQ1048" s="45"/>
      <c r="VHR1048" s="45"/>
      <c r="VHS1048" s="45"/>
      <c r="VHT1048" s="45"/>
      <c r="VHU1048" s="45"/>
      <c r="VHV1048" s="45"/>
      <c r="VHW1048" s="45"/>
      <c r="VHX1048" s="45"/>
      <c r="VHY1048" s="45"/>
      <c r="VHZ1048" s="45"/>
      <c r="VIA1048" s="45"/>
      <c r="VIB1048" s="45"/>
      <c r="VIC1048" s="45"/>
      <c r="VID1048" s="45"/>
      <c r="VIE1048" s="45"/>
      <c r="VIF1048" s="45"/>
      <c r="VIG1048" s="45"/>
      <c r="VIH1048" s="45"/>
      <c r="VII1048" s="45"/>
      <c r="VIJ1048" s="45"/>
      <c r="VIK1048" s="45"/>
      <c r="VIL1048" s="45"/>
      <c r="VIM1048" s="45"/>
      <c r="VIN1048" s="45"/>
      <c r="VIO1048" s="45"/>
      <c r="VIP1048" s="45"/>
      <c r="VIQ1048" s="45"/>
      <c r="VIR1048" s="45"/>
      <c r="VIS1048" s="45"/>
      <c r="VIT1048" s="45"/>
      <c r="VIU1048" s="45"/>
      <c r="VIV1048" s="45"/>
      <c r="VIW1048" s="45"/>
      <c r="VIX1048" s="45"/>
      <c r="VIY1048" s="45"/>
      <c r="VIZ1048" s="45"/>
      <c r="VJA1048" s="45"/>
      <c r="VJB1048" s="45"/>
      <c r="VJC1048" s="45"/>
      <c r="VJD1048" s="45"/>
      <c r="VJE1048" s="45"/>
      <c r="VJF1048" s="45"/>
      <c r="VJG1048" s="45"/>
      <c r="VJH1048" s="45"/>
      <c r="VJI1048" s="45"/>
      <c r="VJJ1048" s="45"/>
      <c r="VJK1048" s="45"/>
      <c r="VJL1048" s="45"/>
      <c r="VJM1048" s="45"/>
      <c r="VJN1048" s="45"/>
      <c r="VJO1048" s="45"/>
      <c r="VJP1048" s="45"/>
      <c r="VJQ1048" s="45"/>
      <c r="VJR1048" s="45"/>
      <c r="VJS1048" s="45"/>
      <c r="VJT1048" s="45"/>
      <c r="VJU1048" s="45"/>
      <c r="VJV1048" s="45"/>
      <c r="VJW1048" s="45"/>
      <c r="VJX1048" s="45"/>
      <c r="VJY1048" s="45"/>
      <c r="VJZ1048" s="45"/>
      <c r="VKA1048" s="45"/>
      <c r="VKB1048" s="45"/>
      <c r="VKC1048" s="45"/>
      <c r="VKD1048" s="45"/>
      <c r="VKE1048" s="45"/>
      <c r="VKF1048" s="45"/>
      <c r="VKG1048" s="45"/>
      <c r="VKH1048" s="45"/>
      <c r="VKI1048" s="45"/>
      <c r="VKJ1048" s="45"/>
      <c r="VKK1048" s="45"/>
      <c r="VKL1048" s="45"/>
      <c r="VKM1048" s="45"/>
      <c r="VKN1048" s="45"/>
      <c r="VKO1048" s="45"/>
      <c r="VKP1048" s="45"/>
      <c r="VKQ1048" s="45"/>
      <c r="VKR1048" s="45"/>
      <c r="VKS1048" s="45"/>
      <c r="VKT1048" s="45"/>
      <c r="VKU1048" s="45"/>
      <c r="VKV1048" s="45"/>
      <c r="VKW1048" s="45"/>
      <c r="VKX1048" s="45"/>
      <c r="VKY1048" s="45"/>
      <c r="VKZ1048" s="45"/>
      <c r="VLA1048" s="45"/>
      <c r="VLB1048" s="45"/>
      <c r="VLC1048" s="45"/>
      <c r="VLD1048" s="45"/>
      <c r="VLE1048" s="45"/>
      <c r="VLF1048" s="45"/>
      <c r="VLG1048" s="45"/>
      <c r="VLH1048" s="45"/>
      <c r="VLI1048" s="45"/>
      <c r="VLJ1048" s="45"/>
      <c r="VLK1048" s="45"/>
      <c r="VLL1048" s="45"/>
      <c r="VLM1048" s="45"/>
      <c r="VLN1048" s="45"/>
      <c r="VLO1048" s="45"/>
      <c r="VLP1048" s="45"/>
      <c r="VLQ1048" s="45"/>
      <c r="VLR1048" s="45"/>
      <c r="VLS1048" s="45"/>
      <c r="VLT1048" s="45"/>
      <c r="VLU1048" s="45"/>
      <c r="VLV1048" s="45"/>
      <c r="VLW1048" s="45"/>
      <c r="VLX1048" s="45"/>
      <c r="VLY1048" s="45"/>
      <c r="VLZ1048" s="45"/>
      <c r="VMA1048" s="45"/>
      <c r="VMB1048" s="45"/>
      <c r="VMC1048" s="45"/>
      <c r="VMD1048" s="45"/>
      <c r="VME1048" s="45"/>
      <c r="VMF1048" s="45"/>
      <c r="VMG1048" s="45"/>
      <c r="VMH1048" s="45"/>
      <c r="VMI1048" s="45"/>
      <c r="VMJ1048" s="45"/>
      <c r="VMK1048" s="45"/>
      <c r="VML1048" s="45"/>
      <c r="VMM1048" s="45"/>
      <c r="VMN1048" s="45"/>
      <c r="VMO1048" s="45"/>
      <c r="VMP1048" s="45"/>
      <c r="VMQ1048" s="45"/>
      <c r="VMR1048" s="45"/>
      <c r="VMS1048" s="45"/>
      <c r="VMT1048" s="45"/>
      <c r="VMU1048" s="45"/>
      <c r="VMV1048" s="45"/>
      <c r="VMW1048" s="45"/>
      <c r="VMX1048" s="45"/>
      <c r="VMY1048" s="45"/>
      <c r="VMZ1048" s="45"/>
      <c r="VNA1048" s="45"/>
      <c r="VNB1048" s="45"/>
      <c r="VNC1048" s="45"/>
      <c r="VND1048" s="45"/>
      <c r="VNE1048" s="45"/>
      <c r="VNF1048" s="45"/>
      <c r="VNG1048" s="45"/>
      <c r="VNH1048" s="45"/>
      <c r="VNI1048" s="45"/>
      <c r="VNJ1048" s="45"/>
      <c r="VNK1048" s="45"/>
      <c r="VNL1048" s="45"/>
      <c r="VNM1048" s="45"/>
      <c r="VNN1048" s="45"/>
      <c r="VNO1048" s="45"/>
      <c r="VNP1048" s="45"/>
      <c r="VNQ1048" s="45"/>
      <c r="VNR1048" s="45"/>
      <c r="VNS1048" s="45"/>
      <c r="VNT1048" s="45"/>
      <c r="VNU1048" s="45"/>
      <c r="VNV1048" s="45"/>
      <c r="VNW1048" s="45"/>
      <c r="VNX1048" s="45"/>
      <c r="VNY1048" s="45"/>
      <c r="VNZ1048" s="45"/>
      <c r="VOA1048" s="45"/>
      <c r="VOB1048" s="45"/>
      <c r="VOC1048" s="45"/>
      <c r="VOD1048" s="45"/>
      <c r="VOE1048" s="45"/>
      <c r="VOF1048" s="45"/>
      <c r="VOG1048" s="45"/>
      <c r="VOH1048" s="45"/>
      <c r="VOI1048" s="45"/>
      <c r="VOJ1048" s="45"/>
      <c r="VOK1048" s="45"/>
      <c r="VOL1048" s="45"/>
      <c r="VOM1048" s="45"/>
      <c r="VON1048" s="45"/>
      <c r="VOO1048" s="45"/>
      <c r="VOP1048" s="45"/>
      <c r="VOQ1048" s="45"/>
      <c r="VOR1048" s="45"/>
      <c r="VOS1048" s="45"/>
      <c r="VOT1048" s="45"/>
      <c r="VOU1048" s="45"/>
      <c r="VOV1048" s="45"/>
      <c r="VOW1048" s="45"/>
      <c r="VOX1048" s="45"/>
      <c r="VOY1048" s="45"/>
      <c r="VOZ1048" s="45"/>
      <c r="VPA1048" s="45"/>
      <c r="VPB1048" s="45"/>
      <c r="VPC1048" s="45"/>
      <c r="VPD1048" s="45"/>
      <c r="VPE1048" s="45"/>
      <c r="VPF1048" s="45"/>
      <c r="VPG1048" s="45"/>
      <c r="VPH1048" s="45"/>
      <c r="VPI1048" s="45"/>
      <c r="VPJ1048" s="45"/>
      <c r="VPK1048" s="45"/>
      <c r="VPL1048" s="45"/>
      <c r="VPM1048" s="45"/>
      <c r="VPN1048" s="45"/>
      <c r="VPO1048" s="45"/>
      <c r="VPP1048" s="45"/>
      <c r="VPQ1048" s="45"/>
      <c r="VPR1048" s="45"/>
      <c r="VPS1048" s="45"/>
      <c r="VPT1048" s="45"/>
      <c r="VPU1048" s="45"/>
      <c r="VPV1048" s="45"/>
      <c r="VPW1048" s="45"/>
      <c r="VPX1048" s="45"/>
      <c r="VPY1048" s="45"/>
      <c r="VPZ1048" s="45"/>
      <c r="VQA1048" s="45"/>
      <c r="VQB1048" s="45"/>
      <c r="VQC1048" s="45"/>
      <c r="VQD1048" s="45"/>
      <c r="VQE1048" s="45"/>
      <c r="VQF1048" s="45"/>
      <c r="VQG1048" s="45"/>
      <c r="VQH1048" s="45"/>
      <c r="VQI1048" s="45"/>
      <c r="VQJ1048" s="45"/>
      <c r="VQK1048" s="45"/>
      <c r="VQL1048" s="45"/>
      <c r="VQM1048" s="45"/>
      <c r="VQN1048" s="45"/>
      <c r="VQO1048" s="45"/>
      <c r="VQP1048" s="45"/>
      <c r="VQQ1048" s="45"/>
      <c r="VQR1048" s="45"/>
      <c r="VQS1048" s="45"/>
      <c r="VQT1048" s="45"/>
      <c r="VQU1048" s="45"/>
      <c r="VQV1048" s="45"/>
      <c r="VQW1048" s="45"/>
      <c r="VQX1048" s="45"/>
      <c r="VQY1048" s="45"/>
      <c r="VQZ1048" s="45"/>
      <c r="VRA1048" s="45"/>
      <c r="VRB1048" s="45"/>
      <c r="VRC1048" s="45"/>
      <c r="VRD1048" s="45"/>
      <c r="VRE1048" s="45"/>
      <c r="VRF1048" s="45"/>
      <c r="VRG1048" s="45"/>
      <c r="VRH1048" s="45"/>
      <c r="VRI1048" s="45"/>
      <c r="VRJ1048" s="45"/>
      <c r="VRK1048" s="45"/>
      <c r="VRL1048" s="45"/>
      <c r="VRM1048" s="45"/>
      <c r="VRN1048" s="45"/>
      <c r="VRO1048" s="45"/>
      <c r="VRP1048" s="45"/>
      <c r="VRQ1048" s="45"/>
      <c r="VRR1048" s="45"/>
      <c r="VRS1048" s="45"/>
      <c r="VRT1048" s="45"/>
      <c r="VRU1048" s="45"/>
      <c r="VRV1048" s="45"/>
      <c r="VRW1048" s="45"/>
      <c r="VRX1048" s="45"/>
      <c r="VRY1048" s="45"/>
      <c r="VRZ1048" s="45"/>
      <c r="VSA1048" s="45"/>
      <c r="VSB1048" s="45"/>
      <c r="VSC1048" s="45"/>
      <c r="VSD1048" s="45"/>
      <c r="VSE1048" s="45"/>
      <c r="VSF1048" s="45"/>
      <c r="VSG1048" s="45"/>
      <c r="VSH1048" s="45"/>
      <c r="VSI1048" s="45"/>
      <c r="VSJ1048" s="45"/>
      <c r="VSK1048" s="45"/>
      <c r="VSL1048" s="45"/>
      <c r="VSM1048" s="45"/>
      <c r="VSN1048" s="45"/>
      <c r="VSO1048" s="45"/>
      <c r="VSP1048" s="45"/>
      <c r="VSQ1048" s="45"/>
      <c r="VSR1048" s="45"/>
      <c r="VSS1048" s="45"/>
      <c r="VST1048" s="45"/>
      <c r="VSU1048" s="45"/>
      <c r="VSV1048" s="45"/>
      <c r="VSW1048" s="45"/>
      <c r="VSX1048" s="45"/>
      <c r="VSY1048" s="45"/>
      <c r="VSZ1048" s="45"/>
      <c r="VTA1048" s="45"/>
      <c r="VTB1048" s="45"/>
      <c r="VTC1048" s="45"/>
      <c r="VTD1048" s="45"/>
      <c r="VTE1048" s="45"/>
      <c r="VTF1048" s="45"/>
      <c r="VTG1048" s="45"/>
      <c r="VTH1048" s="45"/>
      <c r="VTI1048" s="45"/>
      <c r="VTJ1048" s="45"/>
      <c r="VTK1048" s="45"/>
      <c r="VTL1048" s="45"/>
      <c r="VTM1048" s="45"/>
      <c r="VTN1048" s="45"/>
      <c r="VTO1048" s="45"/>
      <c r="VTP1048" s="45"/>
      <c r="VTQ1048" s="45"/>
      <c r="VTR1048" s="45"/>
      <c r="VTS1048" s="45"/>
      <c r="VTT1048" s="45"/>
      <c r="VTU1048" s="45"/>
      <c r="VTV1048" s="45"/>
      <c r="VTW1048" s="45"/>
      <c r="VTX1048" s="45"/>
      <c r="VTY1048" s="45"/>
      <c r="VTZ1048" s="45"/>
      <c r="VUA1048" s="45"/>
      <c r="VUB1048" s="45"/>
      <c r="VUC1048" s="45"/>
      <c r="VUD1048" s="45"/>
      <c r="VUE1048" s="45"/>
      <c r="VUF1048" s="45"/>
      <c r="VUG1048" s="45"/>
      <c r="VUH1048" s="45"/>
      <c r="VUI1048" s="45"/>
      <c r="VUJ1048" s="45"/>
      <c r="VUK1048" s="45"/>
      <c r="VUL1048" s="45"/>
      <c r="VUM1048" s="45"/>
      <c r="VUN1048" s="45"/>
      <c r="VUO1048" s="45"/>
      <c r="VUP1048" s="45"/>
      <c r="VUQ1048" s="45"/>
      <c r="VUR1048" s="45"/>
      <c r="VUS1048" s="45"/>
      <c r="VUT1048" s="45"/>
      <c r="VUU1048" s="45"/>
      <c r="VUV1048" s="45"/>
      <c r="VUW1048" s="45"/>
      <c r="VUX1048" s="45"/>
      <c r="VUY1048" s="45"/>
      <c r="VUZ1048" s="45"/>
      <c r="VVA1048" s="45"/>
      <c r="VVB1048" s="45"/>
      <c r="VVC1048" s="45"/>
      <c r="VVD1048" s="45"/>
      <c r="VVE1048" s="45"/>
      <c r="VVF1048" s="45"/>
      <c r="VVG1048" s="45"/>
      <c r="VVH1048" s="45"/>
      <c r="VVI1048" s="45"/>
      <c r="VVJ1048" s="45"/>
      <c r="VVK1048" s="45"/>
      <c r="VVL1048" s="45"/>
      <c r="VVM1048" s="45"/>
      <c r="VVN1048" s="45"/>
      <c r="VVO1048" s="45"/>
      <c r="VVP1048" s="45"/>
      <c r="VVQ1048" s="45"/>
      <c r="VVR1048" s="45"/>
      <c r="VVS1048" s="45"/>
      <c r="VVT1048" s="45"/>
      <c r="VVU1048" s="45"/>
      <c r="VVV1048" s="45"/>
      <c r="VVW1048" s="45"/>
      <c r="VVX1048" s="45"/>
      <c r="VVY1048" s="45"/>
      <c r="VVZ1048" s="45"/>
      <c r="VWA1048" s="45"/>
      <c r="VWB1048" s="45"/>
      <c r="VWC1048" s="45"/>
      <c r="VWD1048" s="45"/>
      <c r="VWE1048" s="45"/>
      <c r="VWF1048" s="45"/>
      <c r="VWG1048" s="45"/>
      <c r="VWH1048" s="45"/>
      <c r="VWI1048" s="45"/>
      <c r="VWJ1048" s="45"/>
      <c r="VWK1048" s="45"/>
      <c r="VWL1048" s="45"/>
      <c r="VWM1048" s="45"/>
      <c r="VWN1048" s="45"/>
      <c r="VWO1048" s="45"/>
      <c r="VWP1048" s="45"/>
      <c r="VWQ1048" s="45"/>
      <c r="VWR1048" s="45"/>
      <c r="VWS1048" s="45"/>
      <c r="VWT1048" s="45"/>
      <c r="VWU1048" s="45"/>
      <c r="VWV1048" s="45"/>
      <c r="VWW1048" s="45"/>
      <c r="VWX1048" s="45"/>
      <c r="VWY1048" s="45"/>
      <c r="VWZ1048" s="45"/>
      <c r="VXA1048" s="45"/>
      <c r="VXB1048" s="45"/>
      <c r="VXC1048" s="45"/>
      <c r="VXD1048" s="45"/>
      <c r="VXE1048" s="45"/>
      <c r="VXF1048" s="45"/>
      <c r="VXG1048" s="45"/>
      <c r="VXH1048" s="45"/>
      <c r="VXI1048" s="45"/>
      <c r="VXJ1048" s="45"/>
      <c r="VXK1048" s="45"/>
      <c r="VXL1048" s="45"/>
      <c r="VXM1048" s="45"/>
      <c r="VXN1048" s="45"/>
      <c r="VXO1048" s="45"/>
      <c r="VXP1048" s="45"/>
      <c r="VXQ1048" s="45"/>
      <c r="VXR1048" s="45"/>
      <c r="VXS1048" s="45"/>
      <c r="VXT1048" s="45"/>
      <c r="VXU1048" s="45"/>
      <c r="VXV1048" s="45"/>
      <c r="VXW1048" s="45"/>
      <c r="VXX1048" s="45"/>
      <c r="VXY1048" s="45"/>
      <c r="VXZ1048" s="45"/>
      <c r="VYA1048" s="45"/>
      <c r="VYB1048" s="45"/>
      <c r="VYC1048" s="45"/>
      <c r="VYD1048" s="45"/>
      <c r="VYE1048" s="45"/>
      <c r="VYF1048" s="45"/>
      <c r="VYG1048" s="45"/>
      <c r="VYH1048" s="45"/>
      <c r="VYI1048" s="45"/>
      <c r="VYJ1048" s="45"/>
      <c r="VYK1048" s="45"/>
      <c r="VYL1048" s="45"/>
      <c r="VYM1048" s="45"/>
      <c r="VYN1048" s="45"/>
      <c r="VYO1048" s="45"/>
      <c r="VYP1048" s="45"/>
      <c r="VYQ1048" s="45"/>
      <c r="VYR1048" s="45"/>
      <c r="VYS1048" s="45"/>
      <c r="VYT1048" s="45"/>
      <c r="VYU1048" s="45"/>
      <c r="VYV1048" s="45"/>
      <c r="VYW1048" s="45"/>
      <c r="VYX1048" s="45"/>
      <c r="VYY1048" s="45"/>
      <c r="VYZ1048" s="45"/>
      <c r="VZA1048" s="45"/>
      <c r="VZB1048" s="45"/>
      <c r="VZC1048" s="45"/>
      <c r="VZD1048" s="45"/>
      <c r="VZE1048" s="45"/>
      <c r="VZF1048" s="45"/>
      <c r="VZG1048" s="45"/>
      <c r="VZH1048" s="45"/>
      <c r="VZI1048" s="45"/>
      <c r="VZJ1048" s="45"/>
      <c r="VZK1048" s="45"/>
      <c r="VZL1048" s="45"/>
      <c r="VZM1048" s="45"/>
      <c r="VZN1048" s="45"/>
      <c r="VZO1048" s="45"/>
      <c r="VZP1048" s="45"/>
      <c r="VZQ1048" s="45"/>
      <c r="VZR1048" s="45"/>
      <c r="VZS1048" s="45"/>
      <c r="VZT1048" s="45"/>
      <c r="VZU1048" s="45"/>
      <c r="VZV1048" s="45"/>
      <c r="VZW1048" s="45"/>
      <c r="VZX1048" s="45"/>
      <c r="VZY1048" s="45"/>
      <c r="VZZ1048" s="45"/>
      <c r="WAA1048" s="45"/>
      <c r="WAB1048" s="45"/>
      <c r="WAC1048" s="45"/>
      <c r="WAD1048" s="45"/>
      <c r="WAE1048" s="45"/>
      <c r="WAF1048" s="45"/>
      <c r="WAG1048" s="45"/>
      <c r="WAH1048" s="45"/>
      <c r="WAI1048" s="45"/>
      <c r="WAJ1048" s="45"/>
      <c r="WAK1048" s="45"/>
      <c r="WAL1048" s="45"/>
      <c r="WAM1048" s="45"/>
      <c r="WAN1048" s="45"/>
      <c r="WAO1048" s="45"/>
      <c r="WAP1048" s="45"/>
      <c r="WAQ1048" s="45"/>
      <c r="WAR1048" s="45"/>
      <c r="WAS1048" s="45"/>
      <c r="WAT1048" s="45"/>
      <c r="WAU1048" s="45"/>
      <c r="WAV1048" s="45"/>
      <c r="WAW1048" s="45"/>
      <c r="WAX1048" s="45"/>
      <c r="WAY1048" s="45"/>
      <c r="WAZ1048" s="45"/>
      <c r="WBA1048" s="45"/>
      <c r="WBB1048" s="45"/>
      <c r="WBC1048" s="45"/>
      <c r="WBD1048" s="45"/>
      <c r="WBE1048" s="45"/>
      <c r="WBF1048" s="45"/>
      <c r="WBG1048" s="45"/>
      <c r="WBH1048" s="45"/>
      <c r="WBI1048" s="45"/>
      <c r="WBJ1048" s="45"/>
      <c r="WBK1048" s="45"/>
      <c r="WBL1048" s="45"/>
      <c r="WBM1048" s="45"/>
      <c r="WBN1048" s="45"/>
      <c r="WBO1048" s="45"/>
      <c r="WBP1048" s="45"/>
      <c r="WBQ1048" s="45"/>
      <c r="WBR1048" s="45"/>
      <c r="WBS1048" s="45"/>
      <c r="WBT1048" s="45"/>
      <c r="WBU1048" s="45"/>
      <c r="WBV1048" s="45"/>
      <c r="WBW1048" s="45"/>
      <c r="WBX1048" s="45"/>
      <c r="WBY1048" s="45"/>
      <c r="WBZ1048" s="45"/>
      <c r="WCA1048" s="45"/>
      <c r="WCB1048" s="45"/>
      <c r="WCC1048" s="45"/>
      <c r="WCD1048" s="45"/>
      <c r="WCE1048" s="45"/>
      <c r="WCF1048" s="45"/>
      <c r="WCG1048" s="45"/>
      <c r="WCH1048" s="45"/>
      <c r="WCI1048" s="45"/>
      <c r="WCJ1048" s="45"/>
      <c r="WCK1048" s="45"/>
      <c r="WCL1048" s="45"/>
      <c r="WCM1048" s="45"/>
      <c r="WCN1048" s="45"/>
      <c r="WCO1048" s="45"/>
      <c r="WCP1048" s="45"/>
      <c r="WCQ1048" s="45"/>
      <c r="WCR1048" s="45"/>
      <c r="WCS1048" s="45"/>
      <c r="WCT1048" s="45"/>
      <c r="WCU1048" s="45"/>
      <c r="WCV1048" s="45"/>
      <c r="WCW1048" s="45"/>
      <c r="WCX1048" s="45"/>
      <c r="WCY1048" s="45"/>
      <c r="WCZ1048" s="45"/>
      <c r="WDA1048" s="45"/>
      <c r="WDB1048" s="45"/>
      <c r="WDC1048" s="45"/>
      <c r="WDD1048" s="45"/>
      <c r="WDE1048" s="45"/>
      <c r="WDF1048" s="45"/>
      <c r="WDG1048" s="45"/>
      <c r="WDH1048" s="45"/>
      <c r="WDI1048" s="45"/>
      <c r="WDJ1048" s="45"/>
      <c r="WDK1048" s="45"/>
      <c r="WDL1048" s="45"/>
      <c r="WDM1048" s="45"/>
      <c r="WDN1048" s="45"/>
      <c r="WDO1048" s="45"/>
      <c r="WDP1048" s="45"/>
      <c r="WDQ1048" s="45"/>
      <c r="WDR1048" s="45"/>
      <c r="WDS1048" s="45"/>
      <c r="WDT1048" s="45"/>
      <c r="WDU1048" s="45"/>
      <c r="WDV1048" s="45"/>
      <c r="WDW1048" s="45"/>
      <c r="WDX1048" s="45"/>
      <c r="WDY1048" s="45"/>
      <c r="WDZ1048" s="45"/>
      <c r="WEA1048" s="45"/>
      <c r="WEB1048" s="45"/>
      <c r="WEC1048" s="45"/>
      <c r="WED1048" s="45"/>
      <c r="WEE1048" s="45"/>
      <c r="WEF1048" s="45"/>
      <c r="WEG1048" s="45"/>
      <c r="WEH1048" s="45"/>
      <c r="WEI1048" s="45"/>
      <c r="WEJ1048" s="45"/>
      <c r="WEK1048" s="45"/>
      <c r="WEL1048" s="45"/>
      <c r="WEM1048" s="45"/>
      <c r="WEN1048" s="45"/>
      <c r="WEO1048" s="45"/>
      <c r="WEP1048" s="45"/>
      <c r="WEQ1048" s="45"/>
      <c r="WER1048" s="45"/>
      <c r="WES1048" s="45"/>
      <c r="WET1048" s="45"/>
      <c r="WEU1048" s="45"/>
      <c r="WEV1048" s="45"/>
      <c r="WEW1048" s="45"/>
      <c r="WEX1048" s="45"/>
      <c r="WEY1048" s="45"/>
      <c r="WEZ1048" s="45"/>
      <c r="WFA1048" s="45"/>
      <c r="WFB1048" s="45"/>
      <c r="WFC1048" s="45"/>
      <c r="WFD1048" s="45"/>
      <c r="WFE1048" s="45"/>
      <c r="WFF1048" s="45"/>
      <c r="WFG1048" s="45"/>
      <c r="WFH1048" s="45"/>
      <c r="WFI1048" s="45"/>
      <c r="WFJ1048" s="45"/>
      <c r="WFK1048" s="45"/>
      <c r="WFL1048" s="45"/>
      <c r="WFM1048" s="45"/>
      <c r="WFN1048" s="45"/>
      <c r="WFO1048" s="45"/>
      <c r="WFP1048" s="45"/>
      <c r="WFQ1048" s="45"/>
      <c r="WFR1048" s="45"/>
      <c r="WFS1048" s="45"/>
      <c r="WFT1048" s="45"/>
      <c r="WFU1048" s="45"/>
      <c r="WFV1048" s="45"/>
      <c r="WFW1048" s="45"/>
      <c r="WFX1048" s="45"/>
      <c r="WFY1048" s="45"/>
      <c r="WFZ1048" s="45"/>
      <c r="WGA1048" s="45"/>
      <c r="WGB1048" s="45"/>
      <c r="WGC1048" s="45"/>
      <c r="WGD1048" s="45"/>
      <c r="WGE1048" s="45"/>
      <c r="WGF1048" s="45"/>
      <c r="WGG1048" s="45"/>
      <c r="WGH1048" s="45"/>
      <c r="WGI1048" s="45"/>
      <c r="WGJ1048" s="45"/>
      <c r="WGK1048" s="45"/>
      <c r="WGL1048" s="45"/>
      <c r="WGM1048" s="45"/>
      <c r="WGN1048" s="45"/>
      <c r="WGO1048" s="45"/>
      <c r="WGP1048" s="45"/>
      <c r="WGQ1048" s="45"/>
      <c r="WGR1048" s="45"/>
      <c r="WGS1048" s="45"/>
      <c r="WGT1048" s="45"/>
      <c r="WGU1048" s="45"/>
      <c r="WGV1048" s="45"/>
      <c r="WGW1048" s="45"/>
      <c r="WGX1048" s="45"/>
      <c r="WGY1048" s="45"/>
      <c r="WGZ1048" s="45"/>
      <c r="WHA1048" s="45"/>
      <c r="WHB1048" s="45"/>
      <c r="WHC1048" s="45"/>
      <c r="WHD1048" s="45"/>
      <c r="WHE1048" s="45"/>
      <c r="WHF1048" s="45"/>
      <c r="WHG1048" s="45"/>
      <c r="WHH1048" s="45"/>
      <c r="WHI1048" s="45"/>
      <c r="WHJ1048" s="45"/>
      <c r="WHK1048" s="45"/>
      <c r="WHL1048" s="45"/>
      <c r="WHM1048" s="45"/>
      <c r="WHN1048" s="45"/>
      <c r="WHO1048" s="45"/>
      <c r="WHP1048" s="45"/>
      <c r="WHQ1048" s="45"/>
      <c r="WHR1048" s="45"/>
      <c r="WHS1048" s="45"/>
      <c r="WHT1048" s="45"/>
      <c r="WHU1048" s="45"/>
      <c r="WHV1048" s="45"/>
      <c r="WHW1048" s="45"/>
      <c r="WHX1048" s="45"/>
      <c r="WHY1048" s="45"/>
      <c r="WHZ1048" s="45"/>
      <c r="WIA1048" s="45"/>
      <c r="WIB1048" s="45"/>
      <c r="WIC1048" s="45"/>
      <c r="WID1048" s="45"/>
      <c r="WIE1048" s="45"/>
      <c r="WIF1048" s="45"/>
      <c r="WIG1048" s="45"/>
      <c r="WIH1048" s="45"/>
      <c r="WII1048" s="45"/>
      <c r="WIJ1048" s="45"/>
      <c r="WIK1048" s="45"/>
      <c r="WIL1048" s="45"/>
      <c r="WIM1048" s="45"/>
      <c r="WIN1048" s="45"/>
      <c r="WIO1048" s="45"/>
      <c r="WIP1048" s="45"/>
      <c r="WIQ1048" s="45"/>
      <c r="WIR1048" s="45"/>
      <c r="WIS1048" s="45"/>
      <c r="WIT1048" s="45"/>
      <c r="WIU1048" s="45"/>
      <c r="WIV1048" s="45"/>
      <c r="WIW1048" s="45"/>
      <c r="WIX1048" s="45"/>
      <c r="WIY1048" s="45"/>
      <c r="WIZ1048" s="45"/>
      <c r="WJA1048" s="45"/>
      <c r="WJB1048" s="45"/>
      <c r="WJC1048" s="45"/>
      <c r="WJD1048" s="45"/>
      <c r="WJE1048" s="45"/>
      <c r="WJF1048" s="45"/>
      <c r="WJG1048" s="45"/>
      <c r="WJH1048" s="45"/>
      <c r="WJI1048" s="45"/>
      <c r="WJJ1048" s="45"/>
      <c r="WJK1048" s="45"/>
      <c r="WJL1048" s="45"/>
      <c r="WJM1048" s="45"/>
      <c r="WJN1048" s="45"/>
      <c r="WJO1048" s="45"/>
      <c r="WJP1048" s="45"/>
      <c r="WJQ1048" s="45"/>
      <c r="WJR1048" s="45"/>
      <c r="WJS1048" s="45"/>
      <c r="WJT1048" s="45"/>
      <c r="WJU1048" s="45"/>
      <c r="WJV1048" s="45"/>
      <c r="WJW1048" s="45"/>
      <c r="WJX1048" s="45"/>
      <c r="WJY1048" s="45"/>
      <c r="WJZ1048" s="45"/>
      <c r="WKA1048" s="45"/>
      <c r="WKB1048" s="45"/>
      <c r="WKC1048" s="45"/>
      <c r="WKD1048" s="45"/>
      <c r="WKE1048" s="45"/>
      <c r="WKF1048" s="45"/>
      <c r="WKG1048" s="45"/>
      <c r="WKH1048" s="45"/>
      <c r="WKI1048" s="45"/>
      <c r="WKJ1048" s="45"/>
      <c r="WKK1048" s="45"/>
      <c r="WKL1048" s="45"/>
      <c r="WKM1048" s="45"/>
      <c r="WKN1048" s="45"/>
      <c r="WKO1048" s="45"/>
      <c r="WKP1048" s="45"/>
      <c r="WKQ1048" s="45"/>
      <c r="WKR1048" s="45"/>
      <c r="WKS1048" s="45"/>
      <c r="WKT1048" s="45"/>
      <c r="WKU1048" s="45"/>
      <c r="WKV1048" s="45"/>
      <c r="WKW1048" s="45"/>
      <c r="WKX1048" s="45"/>
      <c r="WKY1048" s="45"/>
      <c r="WKZ1048" s="45"/>
      <c r="WLA1048" s="45"/>
      <c r="WLB1048" s="45"/>
      <c r="WLC1048" s="45"/>
      <c r="WLD1048" s="45"/>
      <c r="WLE1048" s="45"/>
      <c r="WLF1048" s="45"/>
      <c r="WLG1048" s="45"/>
      <c r="WLH1048" s="45"/>
      <c r="WLI1048" s="45"/>
      <c r="WLJ1048" s="45"/>
      <c r="WLK1048" s="45"/>
      <c r="WLL1048" s="45"/>
      <c r="WLM1048" s="45"/>
      <c r="WLN1048" s="45"/>
      <c r="WLO1048" s="45"/>
      <c r="WLP1048" s="45"/>
      <c r="WLQ1048" s="45"/>
      <c r="WLR1048" s="45"/>
      <c r="WLS1048" s="45"/>
      <c r="WLT1048" s="45"/>
      <c r="WLU1048" s="45"/>
      <c r="WLV1048" s="45"/>
      <c r="WLW1048" s="45"/>
      <c r="WLX1048" s="45"/>
      <c r="WLY1048" s="45"/>
      <c r="WLZ1048" s="45"/>
      <c r="WMA1048" s="45"/>
      <c r="WMB1048" s="45"/>
      <c r="WMC1048" s="45"/>
      <c r="WMD1048" s="45"/>
      <c r="WME1048" s="45"/>
      <c r="WMF1048" s="45"/>
      <c r="WMG1048" s="45"/>
      <c r="WMH1048" s="45"/>
      <c r="WMI1048" s="45"/>
      <c r="WMJ1048" s="45"/>
      <c r="WMK1048" s="45"/>
      <c r="WML1048" s="45"/>
      <c r="WMM1048" s="45"/>
      <c r="WMN1048" s="45"/>
      <c r="WMO1048" s="45"/>
      <c r="WMP1048" s="45"/>
      <c r="WMQ1048" s="45"/>
      <c r="WMR1048" s="45"/>
      <c r="WMS1048" s="45"/>
      <c r="WMT1048" s="45"/>
      <c r="WMU1048" s="45"/>
      <c r="WMV1048" s="45"/>
      <c r="WMW1048" s="45"/>
      <c r="WMX1048" s="45"/>
      <c r="WMY1048" s="45"/>
      <c r="WMZ1048" s="45"/>
      <c r="WNA1048" s="45"/>
      <c r="WNB1048" s="45"/>
      <c r="WNC1048" s="45"/>
      <c r="WND1048" s="45"/>
      <c r="WNE1048" s="45"/>
      <c r="WNF1048" s="45"/>
      <c r="WNG1048" s="45"/>
      <c r="WNH1048" s="45"/>
      <c r="WNI1048" s="45"/>
      <c r="WNJ1048" s="45"/>
      <c r="WNK1048" s="45"/>
      <c r="WNL1048" s="45"/>
      <c r="WNM1048" s="45"/>
      <c r="WNN1048" s="45"/>
      <c r="WNO1048" s="45"/>
      <c r="WNP1048" s="45"/>
      <c r="WNQ1048" s="45"/>
      <c r="WNR1048" s="45"/>
      <c r="WNS1048" s="45"/>
      <c r="WNT1048" s="45"/>
      <c r="WNU1048" s="45"/>
      <c r="WNV1048" s="45"/>
      <c r="WNW1048" s="45"/>
      <c r="WNX1048" s="45"/>
      <c r="WNY1048" s="45"/>
      <c r="WNZ1048" s="45"/>
      <c r="WOA1048" s="45"/>
      <c r="WOB1048" s="45"/>
      <c r="WOC1048" s="45"/>
      <c r="WOD1048" s="45"/>
      <c r="WOE1048" s="45"/>
      <c r="WOF1048" s="45"/>
      <c r="WOG1048" s="45"/>
      <c r="WOH1048" s="45"/>
      <c r="WOI1048" s="45"/>
      <c r="WOJ1048" s="45"/>
      <c r="WOK1048" s="45"/>
      <c r="WOL1048" s="45"/>
      <c r="WOM1048" s="45"/>
      <c r="WON1048" s="45"/>
      <c r="WOO1048" s="45"/>
      <c r="WOP1048" s="45"/>
      <c r="WOQ1048" s="45"/>
      <c r="WOR1048" s="45"/>
      <c r="WOS1048" s="45"/>
      <c r="WOT1048" s="45"/>
      <c r="WOU1048" s="45"/>
      <c r="WOV1048" s="45"/>
      <c r="WOW1048" s="45"/>
      <c r="WOX1048" s="45"/>
      <c r="WOY1048" s="45"/>
      <c r="WOZ1048" s="45"/>
      <c r="WPA1048" s="45"/>
      <c r="WPB1048" s="45"/>
      <c r="WPC1048" s="45"/>
      <c r="WPD1048" s="45"/>
      <c r="WPE1048" s="45"/>
      <c r="WPF1048" s="45"/>
      <c r="WPG1048" s="45"/>
      <c r="WPH1048" s="45"/>
      <c r="WPI1048" s="45"/>
      <c r="WPJ1048" s="45"/>
      <c r="WPK1048" s="45"/>
      <c r="WPL1048" s="45"/>
      <c r="WPM1048" s="45"/>
      <c r="WPN1048" s="45"/>
      <c r="WPO1048" s="45"/>
      <c r="WPP1048" s="45"/>
      <c r="WPQ1048" s="45"/>
      <c r="WPR1048" s="45"/>
      <c r="WPS1048" s="45"/>
      <c r="WPT1048" s="45"/>
      <c r="WPU1048" s="45"/>
      <c r="WPV1048" s="45"/>
      <c r="WPW1048" s="45"/>
      <c r="WPX1048" s="45"/>
      <c r="WPY1048" s="45"/>
      <c r="WPZ1048" s="45"/>
      <c r="WQA1048" s="45"/>
      <c r="WQB1048" s="45"/>
      <c r="WQC1048" s="45"/>
      <c r="WQD1048" s="45"/>
      <c r="WQE1048" s="45"/>
      <c r="WQF1048" s="45"/>
      <c r="WQG1048" s="45"/>
      <c r="WQH1048" s="45"/>
      <c r="WQI1048" s="45"/>
      <c r="WQJ1048" s="45"/>
      <c r="WQK1048" s="45"/>
      <c r="WQL1048" s="45"/>
      <c r="WQM1048" s="45"/>
      <c r="WQN1048" s="45"/>
      <c r="WQO1048" s="45"/>
      <c r="WQP1048" s="45"/>
      <c r="WQQ1048" s="45"/>
      <c r="WQR1048" s="45"/>
      <c r="WQS1048" s="45"/>
      <c r="WQT1048" s="45"/>
      <c r="WQU1048" s="45"/>
      <c r="WQV1048" s="45"/>
      <c r="WQW1048" s="45"/>
      <c r="WQX1048" s="45"/>
      <c r="WQY1048" s="45"/>
      <c r="WQZ1048" s="45"/>
      <c r="WRA1048" s="45"/>
      <c r="WRB1048" s="45"/>
      <c r="WRC1048" s="45"/>
      <c r="WRD1048" s="45"/>
      <c r="WRE1048" s="45"/>
      <c r="WRF1048" s="45"/>
      <c r="WRG1048" s="45"/>
      <c r="WRH1048" s="45"/>
      <c r="WRI1048" s="45"/>
      <c r="WRJ1048" s="45"/>
      <c r="WRK1048" s="45"/>
      <c r="WRL1048" s="45"/>
      <c r="WRM1048" s="45"/>
      <c r="WRN1048" s="45"/>
      <c r="WRO1048" s="45"/>
      <c r="WRP1048" s="45"/>
      <c r="WRQ1048" s="45"/>
      <c r="WRR1048" s="45"/>
      <c r="WRS1048" s="45"/>
      <c r="WRT1048" s="45"/>
      <c r="WRU1048" s="45"/>
      <c r="WRV1048" s="45"/>
      <c r="WRW1048" s="45"/>
      <c r="WRX1048" s="45"/>
      <c r="WRY1048" s="45"/>
      <c r="WRZ1048" s="45"/>
      <c r="WSA1048" s="45"/>
      <c r="WSB1048" s="45"/>
      <c r="WSC1048" s="45"/>
      <c r="WSD1048" s="45"/>
      <c r="WSE1048" s="45"/>
      <c r="WSF1048" s="45"/>
      <c r="WSG1048" s="45"/>
      <c r="WSH1048" s="45"/>
      <c r="WSI1048" s="45"/>
      <c r="WSJ1048" s="45"/>
      <c r="WSK1048" s="45"/>
      <c r="WSL1048" s="45"/>
      <c r="WSM1048" s="45"/>
      <c r="WSN1048" s="45"/>
      <c r="WSO1048" s="45"/>
      <c r="WSP1048" s="45"/>
      <c r="WSQ1048" s="45"/>
      <c r="WSR1048" s="45"/>
      <c r="WSS1048" s="45"/>
      <c r="WST1048" s="45"/>
      <c r="WSU1048" s="45"/>
      <c r="WSV1048" s="45"/>
      <c r="WSW1048" s="45"/>
      <c r="WSX1048" s="45"/>
      <c r="WSY1048" s="45"/>
      <c r="WSZ1048" s="45"/>
      <c r="WTA1048" s="45"/>
      <c r="WTB1048" s="45"/>
      <c r="WTC1048" s="45"/>
      <c r="WTD1048" s="45"/>
      <c r="WTE1048" s="45"/>
      <c r="WTF1048" s="45"/>
      <c r="WTG1048" s="45"/>
      <c r="WTH1048" s="45"/>
      <c r="WTI1048" s="45"/>
      <c r="WTJ1048" s="45"/>
      <c r="WTK1048" s="45"/>
      <c r="WTL1048" s="45"/>
      <c r="WTM1048" s="45"/>
      <c r="WTN1048" s="45"/>
      <c r="WTO1048" s="45"/>
      <c r="WTP1048" s="45"/>
      <c r="WTQ1048" s="45"/>
      <c r="WTR1048" s="45"/>
      <c r="WTS1048" s="45"/>
      <c r="WTT1048" s="45"/>
      <c r="WTU1048" s="45"/>
      <c r="WTV1048" s="45"/>
      <c r="WTW1048" s="45"/>
      <c r="WTX1048" s="45"/>
      <c r="WTY1048" s="45"/>
      <c r="WTZ1048" s="45"/>
      <c r="WUA1048" s="45"/>
      <c r="WUB1048" s="45"/>
      <c r="WUC1048" s="45"/>
      <c r="WUD1048" s="45"/>
      <c r="WUE1048" s="45"/>
      <c r="WUF1048" s="45"/>
      <c r="WUG1048" s="45"/>
      <c r="WUH1048" s="45"/>
      <c r="WUI1048" s="45"/>
      <c r="WUJ1048" s="45"/>
      <c r="WUK1048" s="45"/>
      <c r="WUL1048" s="45"/>
      <c r="WUM1048" s="45"/>
      <c r="WUN1048" s="45"/>
      <c r="WUO1048" s="45"/>
      <c r="WUP1048" s="45"/>
      <c r="WUQ1048" s="45"/>
      <c r="WUR1048" s="45"/>
      <c r="WUS1048" s="45"/>
      <c r="WUT1048" s="45"/>
      <c r="WUU1048" s="45"/>
      <c r="WUV1048" s="45"/>
      <c r="WUW1048" s="45"/>
      <c r="WUX1048" s="45"/>
      <c r="WUY1048" s="45"/>
      <c r="WUZ1048" s="45"/>
      <c r="WVA1048" s="45"/>
      <c r="WVB1048" s="45"/>
      <c r="WVC1048" s="45"/>
      <c r="WVD1048" s="45"/>
      <c r="WVE1048" s="45"/>
      <c r="WVF1048" s="45"/>
      <c r="WVG1048" s="45"/>
      <c r="WVH1048" s="45"/>
      <c r="WVI1048" s="45"/>
      <c r="WVJ1048" s="45"/>
      <c r="WVK1048" s="45"/>
      <c r="WVL1048" s="45"/>
      <c r="WVM1048" s="45"/>
      <c r="WVN1048" s="45"/>
      <c r="WVO1048" s="45"/>
      <c r="WVP1048" s="45"/>
      <c r="WVQ1048" s="45"/>
      <c r="WVR1048" s="45"/>
      <c r="WVS1048" s="45"/>
      <c r="WVT1048" s="45"/>
      <c r="WVU1048" s="45"/>
      <c r="WVV1048" s="45"/>
      <c r="WVW1048" s="45"/>
      <c r="WVX1048" s="45"/>
      <c r="WVY1048" s="45"/>
      <c r="WVZ1048" s="45"/>
      <c r="WWA1048" s="45"/>
      <c r="WWB1048" s="45"/>
      <c r="WWC1048" s="45"/>
      <c r="WWD1048" s="45"/>
      <c r="WWE1048" s="45"/>
      <c r="WWF1048" s="45"/>
      <c r="WWG1048" s="45"/>
      <c r="WWH1048" s="45"/>
      <c r="WWI1048" s="45"/>
      <c r="WWJ1048" s="45"/>
      <c r="WWK1048" s="45"/>
      <c r="WWL1048" s="45"/>
      <c r="WWM1048" s="45"/>
      <c r="WWN1048" s="45"/>
      <c r="WWO1048" s="45"/>
      <c r="WWP1048" s="45"/>
      <c r="WWQ1048" s="45"/>
      <c r="WWR1048" s="45"/>
      <c r="WWS1048" s="45"/>
      <c r="WWT1048" s="45"/>
      <c r="WWU1048" s="45"/>
      <c r="WWV1048" s="45"/>
      <c r="WWW1048" s="45"/>
      <c r="WWX1048" s="45"/>
      <c r="WWY1048" s="45"/>
      <c r="WWZ1048" s="45"/>
      <c r="WXA1048" s="45"/>
      <c r="WXB1048" s="45"/>
      <c r="WXC1048" s="45"/>
      <c r="WXD1048" s="45"/>
      <c r="WXE1048" s="45"/>
      <c r="WXF1048" s="45"/>
      <c r="WXG1048" s="45"/>
      <c r="WXH1048" s="45"/>
      <c r="WXI1048" s="45"/>
      <c r="WXJ1048" s="45"/>
      <c r="WXK1048" s="45"/>
      <c r="WXL1048" s="45"/>
      <c r="WXM1048" s="45"/>
      <c r="WXN1048" s="45"/>
      <c r="WXO1048" s="45"/>
      <c r="WXP1048" s="45"/>
      <c r="WXQ1048" s="45"/>
      <c r="WXR1048" s="45"/>
      <c r="WXS1048" s="45"/>
      <c r="WXT1048" s="45"/>
      <c r="WXU1048" s="45"/>
      <c r="WXV1048" s="45"/>
      <c r="WXW1048" s="45"/>
      <c r="WXX1048" s="45"/>
      <c r="WXY1048" s="45"/>
    </row>
    <row r="1049" spans="1:16197" ht="35.25" x14ac:dyDescent="0.5">
      <c r="A1049">
        <v>1</v>
      </c>
      <c r="B1049" s="30">
        <v>4</v>
      </c>
      <c r="C1049" s="248" t="s">
        <v>2125</v>
      </c>
      <c r="D1049" s="249"/>
      <c r="E1049" s="241">
        <v>1996</v>
      </c>
      <c r="F1049" s="224" t="s">
        <v>17026</v>
      </c>
      <c r="G1049" s="241">
        <v>9</v>
      </c>
      <c r="H1049" s="241">
        <v>8</v>
      </c>
      <c r="I1049" s="242">
        <v>20983.4</v>
      </c>
      <c r="J1049" s="242">
        <v>16332.6</v>
      </c>
      <c r="K1049" s="230">
        <v>611</v>
      </c>
      <c r="L1049" s="241" t="s">
        <v>17355</v>
      </c>
      <c r="M1049" s="241" t="s">
        <v>17037</v>
      </c>
      <c r="N1049" s="241" t="s">
        <v>17358</v>
      </c>
      <c r="O1049" s="242">
        <v>18654068.09</v>
      </c>
      <c r="P1049" s="245"/>
      <c r="Q1049" s="242">
        <v>9823014.9399999995</v>
      </c>
      <c r="R1049" s="242">
        <v>0</v>
      </c>
      <c r="S1049" s="242">
        <f>O1049-Q1049-R1049</f>
        <v>8831053.1500000004</v>
      </c>
      <c r="T1049" s="225">
        <f t="shared" si="490"/>
        <v>888.99168342594612</v>
      </c>
      <c r="U1049" s="245">
        <v>1083.0899999999999</v>
      </c>
    </row>
    <row r="1051" spans="1:16197" ht="35.25" x14ac:dyDescent="0.5">
      <c r="E1051" s="41"/>
      <c r="F1051" s="41"/>
      <c r="G1051" s="41"/>
      <c r="H1051" s="41"/>
      <c r="I1051" s="47"/>
      <c r="J1051" s="47"/>
      <c r="K1051" s="48"/>
      <c r="L1051" s="41"/>
      <c r="M1051" s="41"/>
      <c r="N1051" s="49"/>
    </row>
    <row r="1057" spans="3:4" ht="35.25" x14ac:dyDescent="0.25">
      <c r="C1057" s="50"/>
      <c r="D1057" s="46"/>
    </row>
  </sheetData>
  <mergeCells count="26">
    <mergeCell ref="B1040:U1040"/>
    <mergeCell ref="O8:S8"/>
    <mergeCell ref="K8:K10"/>
    <mergeCell ref="L8:L11"/>
    <mergeCell ref="M8:M11"/>
    <mergeCell ref="N8:N11"/>
    <mergeCell ref="O9:O10"/>
    <mergeCell ref="Q9:Q10"/>
    <mergeCell ref="R9:R10"/>
    <mergeCell ref="S9:S10"/>
    <mergeCell ref="B1003:U1003"/>
    <mergeCell ref="B994:U994"/>
    <mergeCell ref="E8:E11"/>
    <mergeCell ref="S1:U1"/>
    <mergeCell ref="N2:U3"/>
    <mergeCell ref="B4:U6"/>
    <mergeCell ref="B8:B11"/>
    <mergeCell ref="C8:C11"/>
    <mergeCell ref="F8:F11"/>
    <mergeCell ref="G8:G11"/>
    <mergeCell ref="H8:H11"/>
    <mergeCell ref="I8:I10"/>
    <mergeCell ref="T8:T10"/>
    <mergeCell ref="U8:U10"/>
    <mergeCell ref="D8:D11"/>
    <mergeCell ref="J8:J10"/>
  </mergeCells>
  <pageMargins left="0.23622047244094491" right="0.23622047244094491" top="0.55118110236220474" bottom="0.55118110236220474" header="0.31496062992125984" footer="0.31496062992125984"/>
  <pageSetup paperSize="8" scale="10" fitToHeight="0" orientation="landscape" r:id="rId1"/>
  <headerFooter differentFirst="1">
    <oddHeader>&amp;C&amp;P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23EC0-E009-42DD-B8EC-131DF3E89679}">
  <sheetPr>
    <pageSetUpPr fitToPage="1"/>
  </sheetPr>
  <dimension ref="A1:K51"/>
  <sheetViews>
    <sheetView zoomScale="60" zoomScaleNormal="60" workbookViewId="0">
      <selection activeCell="C51" sqref="A1:C51"/>
    </sheetView>
  </sheetViews>
  <sheetFormatPr defaultRowHeight="15" x14ac:dyDescent="0.25"/>
  <cols>
    <col min="1" max="1" width="28.7109375" customWidth="1"/>
    <col min="2" max="2" width="37.140625" customWidth="1"/>
    <col min="3" max="3" width="47.140625" customWidth="1"/>
    <col min="7" max="7" width="13.7109375" bestFit="1" customWidth="1"/>
    <col min="8" max="8" width="19.42578125" bestFit="1" customWidth="1"/>
    <col min="9" max="9" width="9.28515625" bestFit="1" customWidth="1"/>
    <col min="10" max="10" width="15.140625" bestFit="1" customWidth="1"/>
    <col min="11" max="11" width="19.42578125" bestFit="1" customWidth="1"/>
  </cols>
  <sheetData>
    <row r="1" spans="1:11" ht="18.75" x14ac:dyDescent="0.3">
      <c r="A1" s="51"/>
      <c r="B1" s="51"/>
      <c r="C1" s="52" t="s">
        <v>17170</v>
      </c>
    </row>
    <row r="2" spans="1:11" ht="90.75" customHeight="1" x14ac:dyDescent="0.25">
      <c r="A2" s="341" t="s">
        <v>17180</v>
      </c>
      <c r="B2" s="341"/>
      <c r="C2" s="341"/>
    </row>
    <row r="3" spans="1:11" ht="60" customHeight="1" x14ac:dyDescent="0.25">
      <c r="A3" s="338" t="s">
        <v>17171</v>
      </c>
      <c r="B3" s="339"/>
      <c r="C3" s="340"/>
    </row>
    <row r="4" spans="1:11" ht="18.75" x14ac:dyDescent="0.25">
      <c r="A4" s="338" t="s">
        <v>17172</v>
      </c>
      <c r="B4" s="340"/>
      <c r="C4" s="53" t="s">
        <v>17179</v>
      </c>
    </row>
    <row r="5" spans="1:11" ht="18.75" x14ac:dyDescent="0.3">
      <c r="A5" s="336" t="s">
        <v>17173</v>
      </c>
      <c r="B5" s="337"/>
      <c r="C5" s="54">
        <v>1100665715.9799998</v>
      </c>
    </row>
    <row r="6" spans="1:11" ht="18.75" x14ac:dyDescent="0.3">
      <c r="A6" s="334" t="s">
        <v>17515</v>
      </c>
      <c r="B6" s="335"/>
      <c r="C6" s="54">
        <v>3025125.69</v>
      </c>
    </row>
    <row r="7" spans="1:11" ht="18.75" x14ac:dyDescent="0.3">
      <c r="A7" s="336" t="s">
        <v>17174</v>
      </c>
      <c r="B7" s="337"/>
      <c r="C7" s="54">
        <f>[2]Перечень!Q14</f>
        <v>0</v>
      </c>
    </row>
    <row r="8" spans="1:11" ht="18.75" x14ac:dyDescent="0.3">
      <c r="A8" s="336" t="s">
        <v>17175</v>
      </c>
      <c r="B8" s="337"/>
      <c r="C8" s="54">
        <v>0</v>
      </c>
    </row>
    <row r="9" spans="1:11" ht="18.75" x14ac:dyDescent="0.3">
      <c r="A9" s="336" t="s">
        <v>17176</v>
      </c>
      <c r="B9" s="337"/>
      <c r="C9" s="54">
        <f>C5-C6-C7-C8</f>
        <v>1097640590.2899997</v>
      </c>
    </row>
    <row r="10" spans="1:11" ht="43.5" customHeight="1" x14ac:dyDescent="0.25">
      <c r="A10" s="338" t="s">
        <v>17177</v>
      </c>
      <c r="B10" s="339"/>
      <c r="C10" s="340"/>
      <c r="H10" s="55"/>
      <c r="I10" s="55"/>
      <c r="J10" s="55"/>
      <c r="K10" s="55"/>
    </row>
    <row r="11" spans="1:11" ht="18.75" x14ac:dyDescent="0.25">
      <c r="A11" s="338" t="s">
        <v>17172</v>
      </c>
      <c r="B11" s="340"/>
      <c r="C11" s="53" t="s">
        <v>17182</v>
      </c>
      <c r="H11" s="55"/>
      <c r="I11" s="55"/>
      <c r="J11" s="55"/>
      <c r="K11" s="55"/>
    </row>
    <row r="12" spans="1:11" ht="18.75" x14ac:dyDescent="0.3">
      <c r="A12" s="336" t="s">
        <v>17173</v>
      </c>
      <c r="B12" s="337"/>
      <c r="C12" s="54">
        <v>2680946248.4000006</v>
      </c>
      <c r="H12" s="55"/>
      <c r="I12" s="55"/>
      <c r="J12" s="55"/>
      <c r="K12" s="55"/>
    </row>
    <row r="13" spans="1:11" ht="18.75" x14ac:dyDescent="0.3">
      <c r="A13" s="334" t="s">
        <v>17515</v>
      </c>
      <c r="B13" s="335"/>
      <c r="C13" s="54">
        <v>0</v>
      </c>
      <c r="H13" s="55"/>
      <c r="I13" s="55"/>
      <c r="J13" s="55"/>
      <c r="K13" s="55"/>
    </row>
    <row r="14" spans="1:11" ht="18.75" x14ac:dyDescent="0.3">
      <c r="A14" s="336" t="s">
        <v>17174</v>
      </c>
      <c r="B14" s="337"/>
      <c r="C14" s="54">
        <v>663518675.42999995</v>
      </c>
    </row>
    <row r="15" spans="1:11" ht="18.75" x14ac:dyDescent="0.3">
      <c r="A15" s="336" t="s">
        <v>17175</v>
      </c>
      <c r="B15" s="337"/>
      <c r="C15" s="54">
        <v>1337402.6500000001</v>
      </c>
    </row>
    <row r="16" spans="1:11" ht="18.75" x14ac:dyDescent="0.3">
      <c r="A16" s="336" t="s">
        <v>17176</v>
      </c>
      <c r="B16" s="337"/>
      <c r="C16" s="54">
        <f>C12-C14-C15-C13</f>
        <v>2016090170.3200006</v>
      </c>
    </row>
    <row r="17" spans="1:8" ht="45" customHeight="1" x14ac:dyDescent="0.25">
      <c r="A17" s="338" t="s">
        <v>17177</v>
      </c>
      <c r="B17" s="339"/>
      <c r="C17" s="340"/>
    </row>
    <row r="18" spans="1:8" ht="18.75" x14ac:dyDescent="0.25">
      <c r="A18" s="338" t="s">
        <v>17172</v>
      </c>
      <c r="B18" s="340"/>
      <c r="C18" s="53" t="s">
        <v>17181</v>
      </c>
    </row>
    <row r="19" spans="1:8" ht="18.75" x14ac:dyDescent="0.3">
      <c r="A19" s="336" t="s">
        <v>17173</v>
      </c>
      <c r="B19" s="337"/>
      <c r="C19" s="54">
        <v>815859077.12000012</v>
      </c>
    </row>
    <row r="20" spans="1:8" ht="18.75" x14ac:dyDescent="0.3">
      <c r="A20" s="334" t="s">
        <v>17515</v>
      </c>
      <c r="B20" s="335"/>
      <c r="C20" s="54">
        <v>0</v>
      </c>
    </row>
    <row r="21" spans="1:8" ht="18.75" x14ac:dyDescent="0.3">
      <c r="A21" s="336" t="s">
        <v>17174</v>
      </c>
      <c r="B21" s="337"/>
      <c r="C21" s="54">
        <f>[2]Перечень!Q1021</f>
        <v>0</v>
      </c>
    </row>
    <row r="22" spans="1:8" ht="18.75" x14ac:dyDescent="0.3">
      <c r="A22" s="336" t="s">
        <v>17175</v>
      </c>
      <c r="B22" s="337"/>
      <c r="C22" s="54">
        <v>6025176.1500000004</v>
      </c>
    </row>
    <row r="23" spans="1:8" ht="18.75" x14ac:dyDescent="0.3">
      <c r="A23" s="336" t="s">
        <v>17176</v>
      </c>
      <c r="B23" s="337"/>
      <c r="C23" s="54">
        <f>C19-C21-C22-C20</f>
        <v>809833900.97000015</v>
      </c>
    </row>
    <row r="24" spans="1:8" ht="67.5" customHeight="1" x14ac:dyDescent="0.25">
      <c r="A24" s="338" t="s">
        <v>17301</v>
      </c>
      <c r="B24" s="339"/>
      <c r="C24" s="340"/>
    </row>
    <row r="25" spans="1:8" ht="18.75" x14ac:dyDescent="0.25">
      <c r="A25" s="338" t="s">
        <v>17172</v>
      </c>
      <c r="B25" s="340"/>
      <c r="C25" s="53" t="s">
        <v>17179</v>
      </c>
    </row>
    <row r="26" spans="1:8" ht="18.75" x14ac:dyDescent="0.3">
      <c r="A26" s="336" t="s">
        <v>17173</v>
      </c>
      <c r="B26" s="337"/>
      <c r="C26" s="54">
        <v>16843598.040000003</v>
      </c>
    </row>
    <row r="27" spans="1:8" ht="18.75" x14ac:dyDescent="0.3">
      <c r="A27" s="336" t="s">
        <v>17174</v>
      </c>
      <c r="B27" s="337"/>
      <c r="C27" s="54">
        <f>[3]Перечень!R35</f>
        <v>0</v>
      </c>
    </row>
    <row r="28" spans="1:8" ht="18.75" x14ac:dyDescent="0.3">
      <c r="A28" s="336" t="s">
        <v>17175</v>
      </c>
      <c r="B28" s="337"/>
      <c r="C28" s="54">
        <f>[3]Перечень!S35</f>
        <v>0</v>
      </c>
    </row>
    <row r="29" spans="1:8" ht="18.75" customHeight="1" x14ac:dyDescent="0.3">
      <c r="A29" s="336" t="s">
        <v>17176</v>
      </c>
      <c r="B29" s="337"/>
      <c r="C29" s="54">
        <f>C26-C27-C28</f>
        <v>16843598.040000003</v>
      </c>
    </row>
    <row r="30" spans="1:8" ht="45" customHeight="1" x14ac:dyDescent="0.25">
      <c r="A30" s="338" t="s">
        <v>17347</v>
      </c>
      <c r="B30" s="339"/>
      <c r="C30" s="340"/>
    </row>
    <row r="31" spans="1:8" ht="18.75" customHeight="1" x14ac:dyDescent="0.25">
      <c r="A31" s="338" t="s">
        <v>17172</v>
      </c>
      <c r="B31" s="340"/>
      <c r="C31" s="53" t="s">
        <v>17179</v>
      </c>
    </row>
    <row r="32" spans="1:8" ht="18.75" customHeight="1" x14ac:dyDescent="0.3">
      <c r="A32" s="336" t="s">
        <v>17173</v>
      </c>
      <c r="B32" s="337"/>
      <c r="C32" s="56">
        <v>130884667.08999999</v>
      </c>
      <c r="H32" s="1"/>
    </row>
    <row r="33" spans="1:8" ht="18.75" customHeight="1" x14ac:dyDescent="0.3">
      <c r="A33" s="336" t="s">
        <v>17348</v>
      </c>
      <c r="B33" s="337"/>
      <c r="C33" s="54">
        <v>108116442.22</v>
      </c>
    </row>
    <row r="34" spans="1:8" ht="18.75" customHeight="1" x14ac:dyDescent="0.3">
      <c r="A34" s="336" t="s">
        <v>17175</v>
      </c>
      <c r="B34" s="337"/>
      <c r="C34" s="54">
        <v>6429506.2999999998</v>
      </c>
    </row>
    <row r="35" spans="1:8" ht="18.75" customHeight="1" x14ac:dyDescent="0.3">
      <c r="A35" s="336" t="s">
        <v>17176</v>
      </c>
      <c r="B35" s="337"/>
      <c r="C35" s="54">
        <f>C32-C33-C34</f>
        <v>16338718.569999989</v>
      </c>
    </row>
    <row r="36" spans="1:8" ht="59.25" customHeight="1" x14ac:dyDescent="0.25">
      <c r="A36" s="338" t="s">
        <v>17353</v>
      </c>
      <c r="B36" s="339"/>
      <c r="C36" s="340"/>
    </row>
    <row r="37" spans="1:8" ht="18.75" customHeight="1" x14ac:dyDescent="0.25">
      <c r="A37" s="338" t="s">
        <v>17172</v>
      </c>
      <c r="B37" s="340"/>
      <c r="C37" s="53" t="s">
        <v>17179</v>
      </c>
    </row>
    <row r="38" spans="1:8" ht="18.75" customHeight="1" x14ac:dyDescent="0.3">
      <c r="A38" s="336" t="s">
        <v>17173</v>
      </c>
      <c r="B38" s="337"/>
      <c r="C38" s="56">
        <v>29722927</v>
      </c>
    </row>
    <row r="39" spans="1:8" ht="18.75" customHeight="1" x14ac:dyDescent="0.3">
      <c r="A39" s="336" t="s">
        <v>17348</v>
      </c>
      <c r="B39" s="337"/>
      <c r="C39" s="54">
        <v>15498353.449999999</v>
      </c>
    </row>
    <row r="40" spans="1:8" ht="18.75" customHeight="1" x14ac:dyDescent="0.3">
      <c r="A40" s="336" t="s">
        <v>17175</v>
      </c>
      <c r="B40" s="337"/>
      <c r="C40" s="54">
        <v>0</v>
      </c>
    </row>
    <row r="41" spans="1:8" ht="18.75" customHeight="1" x14ac:dyDescent="0.3">
      <c r="A41" s="336" t="s">
        <v>17176</v>
      </c>
      <c r="B41" s="337"/>
      <c r="C41" s="54">
        <f>C38-C39-C40</f>
        <v>14224573.550000001</v>
      </c>
    </row>
    <row r="42" spans="1:8" ht="102.75" customHeight="1" x14ac:dyDescent="0.25">
      <c r="A42" s="338" t="s">
        <v>17178</v>
      </c>
      <c r="B42" s="339"/>
      <c r="C42" s="340"/>
    </row>
    <row r="43" spans="1:8" ht="37.5" x14ac:dyDescent="0.25">
      <c r="A43" s="338" t="s">
        <v>17172</v>
      </c>
      <c r="B43" s="340"/>
      <c r="C43" s="53" t="s">
        <v>17179</v>
      </c>
    </row>
    <row r="44" spans="1:8" ht="18.75" x14ac:dyDescent="0.3">
      <c r="A44" s="336" t="s">
        <v>17174</v>
      </c>
      <c r="B44" s="337"/>
      <c r="C44" s="54">
        <v>144127902.13</v>
      </c>
      <c r="G44" s="1"/>
    </row>
    <row r="45" spans="1:8" ht="18.75" x14ac:dyDescent="0.3">
      <c r="A45" s="336" t="s">
        <v>17351</v>
      </c>
      <c r="B45" s="337"/>
      <c r="C45" s="57">
        <f>C44-C39-C33</f>
        <v>20513106.459999993</v>
      </c>
      <c r="H45" s="1"/>
    </row>
    <row r="46" spans="1:8" ht="110.25" customHeight="1" x14ac:dyDescent="0.25">
      <c r="A46" s="338" t="s">
        <v>17178</v>
      </c>
      <c r="B46" s="339"/>
      <c r="C46" s="340"/>
    </row>
    <row r="47" spans="1:8" ht="37.5" x14ac:dyDescent="0.25">
      <c r="A47" s="338" t="s">
        <v>17172</v>
      </c>
      <c r="B47" s="340"/>
      <c r="C47" s="53" t="s">
        <v>17182</v>
      </c>
    </row>
    <row r="48" spans="1:8" ht="18.75" x14ac:dyDescent="0.3">
      <c r="A48" s="336" t="s">
        <v>17174</v>
      </c>
      <c r="B48" s="337"/>
      <c r="C48" s="54">
        <v>76101600</v>
      </c>
    </row>
    <row r="49" spans="1:3" ht="84.75" customHeight="1" x14ac:dyDescent="0.25">
      <c r="A49" s="338" t="s">
        <v>17178</v>
      </c>
      <c r="B49" s="339"/>
      <c r="C49" s="340"/>
    </row>
    <row r="50" spans="1:3" ht="37.5" x14ac:dyDescent="0.25">
      <c r="A50" s="338" t="s">
        <v>17172</v>
      </c>
      <c r="B50" s="340"/>
      <c r="C50" s="53" t="s">
        <v>17181</v>
      </c>
    </row>
    <row r="51" spans="1:3" ht="18.75" x14ac:dyDescent="0.3">
      <c r="A51" s="336" t="s">
        <v>17174</v>
      </c>
      <c r="B51" s="337"/>
      <c r="C51" s="54">
        <v>31358900</v>
      </c>
    </row>
  </sheetData>
  <mergeCells count="50">
    <mergeCell ref="A37:B37"/>
    <mergeCell ref="A38:B38"/>
    <mergeCell ref="A39:B39"/>
    <mergeCell ref="A40:B40"/>
    <mergeCell ref="A41:B41"/>
    <mergeCell ref="A49:C49"/>
    <mergeCell ref="A50:B50"/>
    <mergeCell ref="A14:B14"/>
    <mergeCell ref="A15:B15"/>
    <mergeCell ref="A16:B16"/>
    <mergeCell ref="A23:B23"/>
    <mergeCell ref="A17:C17"/>
    <mergeCell ref="A18:B18"/>
    <mergeCell ref="A19:B19"/>
    <mergeCell ref="A21:B21"/>
    <mergeCell ref="A22:B22"/>
    <mergeCell ref="A24:C24"/>
    <mergeCell ref="A30:C30"/>
    <mergeCell ref="A31:B31"/>
    <mergeCell ref="A32:B32"/>
    <mergeCell ref="A36:C36"/>
    <mergeCell ref="A51:B51"/>
    <mergeCell ref="A29:B29"/>
    <mergeCell ref="A25:B25"/>
    <mergeCell ref="A26:B26"/>
    <mergeCell ref="A27:B27"/>
    <mergeCell ref="A28:B28"/>
    <mergeCell ref="A46:C46"/>
    <mergeCell ref="A47:B47"/>
    <mergeCell ref="A48:B48"/>
    <mergeCell ref="A44:B44"/>
    <mergeCell ref="A35:B35"/>
    <mergeCell ref="A42:C42"/>
    <mergeCell ref="A43:B43"/>
    <mergeCell ref="A33:B33"/>
    <mergeCell ref="A34:B34"/>
    <mergeCell ref="A45:B45"/>
    <mergeCell ref="A2:C2"/>
    <mergeCell ref="A3:C3"/>
    <mergeCell ref="A4:B4"/>
    <mergeCell ref="A5:B5"/>
    <mergeCell ref="A7:B7"/>
    <mergeCell ref="A6:B6"/>
    <mergeCell ref="A13:B13"/>
    <mergeCell ref="A20:B20"/>
    <mergeCell ref="A8:B8"/>
    <mergeCell ref="A9:B9"/>
    <mergeCell ref="A10:C10"/>
    <mergeCell ref="A11:B11"/>
    <mergeCell ref="A12:B12"/>
  </mergeCells>
  <pageMargins left="0.23622047244094491" right="0.23622047244094491" top="0.74803149606299213" bottom="0.35433070866141736" header="0.31496062992125984" footer="0.31496062992125984"/>
  <pageSetup paperSize="9" scale="87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C1795-3129-48F8-888A-9729F9BBC717}">
  <sheetPr>
    <pageSetUpPr fitToPage="1"/>
  </sheetPr>
  <dimension ref="A1:F209"/>
  <sheetViews>
    <sheetView topLeftCell="A181" zoomScale="60" zoomScaleNormal="60" workbookViewId="0">
      <selection sqref="A1:F209"/>
    </sheetView>
  </sheetViews>
  <sheetFormatPr defaultRowHeight="15" x14ac:dyDescent="0.25"/>
  <cols>
    <col min="1" max="1" width="9" customWidth="1"/>
    <col min="2" max="2" width="87.85546875" customWidth="1"/>
    <col min="3" max="3" width="27.42578125" customWidth="1"/>
    <col min="4" max="4" width="29.5703125" customWidth="1"/>
    <col min="5" max="5" width="32" customWidth="1"/>
    <col min="6" max="6" width="29.5703125" customWidth="1"/>
  </cols>
  <sheetData>
    <row r="1" spans="1:6" ht="20.25" x14ac:dyDescent="0.25">
      <c r="A1" s="277"/>
      <c r="B1" s="277"/>
      <c r="C1" s="277"/>
      <c r="D1" s="277"/>
      <c r="E1" s="345" t="s">
        <v>17183</v>
      </c>
      <c r="F1" s="345"/>
    </row>
    <row r="2" spans="1:6" ht="77.25" customHeight="1" x14ac:dyDescent="0.25">
      <c r="B2" s="278"/>
      <c r="C2" s="278"/>
      <c r="D2" s="346" t="s">
        <v>17190</v>
      </c>
      <c r="E2" s="346"/>
      <c r="F2" s="346"/>
    </row>
    <row r="3" spans="1:6" x14ac:dyDescent="0.25">
      <c r="A3" s="347" t="s">
        <v>17191</v>
      </c>
      <c r="B3" s="347"/>
      <c r="C3" s="347"/>
      <c r="D3" s="347"/>
      <c r="E3" s="347"/>
      <c r="F3" s="347"/>
    </row>
    <row r="4" spans="1:6" ht="83.25" customHeight="1" x14ac:dyDescent="0.25">
      <c r="A4" s="347"/>
      <c r="B4" s="347"/>
      <c r="C4" s="347"/>
      <c r="D4" s="347"/>
      <c r="E4" s="347"/>
      <c r="F4" s="347"/>
    </row>
    <row r="5" spans="1:6" x14ac:dyDescent="0.25">
      <c r="A5" s="348" t="s">
        <v>0</v>
      </c>
      <c r="B5" s="350" t="s">
        <v>17184</v>
      </c>
      <c r="C5" s="348" t="s">
        <v>17185</v>
      </c>
      <c r="D5" s="348" t="s">
        <v>17186</v>
      </c>
      <c r="E5" s="348" t="s">
        <v>17187</v>
      </c>
      <c r="F5" s="348" t="s">
        <v>17188</v>
      </c>
    </row>
    <row r="6" spans="1:6" ht="49.5" customHeight="1" x14ac:dyDescent="0.25">
      <c r="A6" s="349"/>
      <c r="B6" s="351"/>
      <c r="C6" s="348"/>
      <c r="D6" s="348"/>
      <c r="E6" s="348"/>
      <c r="F6" s="348"/>
    </row>
    <row r="7" spans="1:6" ht="57" customHeight="1" x14ac:dyDescent="0.25">
      <c r="A7" s="349"/>
      <c r="B7" s="351"/>
      <c r="C7" s="348"/>
      <c r="D7" s="348"/>
      <c r="E7" s="348"/>
      <c r="F7" s="348"/>
    </row>
    <row r="8" spans="1:6" ht="20.25" x14ac:dyDescent="0.3">
      <c r="A8" s="349"/>
      <c r="B8" s="351"/>
      <c r="C8" s="279" t="s">
        <v>17189</v>
      </c>
      <c r="D8" s="279" t="s">
        <v>17019</v>
      </c>
      <c r="E8" s="280" t="s">
        <v>32</v>
      </c>
      <c r="F8" s="280" t="s">
        <v>31</v>
      </c>
    </row>
    <row r="9" spans="1:6" ht="20.25" x14ac:dyDescent="0.3">
      <c r="A9" s="280">
        <v>1</v>
      </c>
      <c r="B9" s="280">
        <v>2</v>
      </c>
      <c r="C9" s="280">
        <v>3</v>
      </c>
      <c r="D9" s="280">
        <v>4</v>
      </c>
      <c r="E9" s="280">
        <v>5</v>
      </c>
      <c r="F9" s="280">
        <v>6</v>
      </c>
    </row>
    <row r="10" spans="1:6" ht="20.25" x14ac:dyDescent="0.3">
      <c r="A10" s="281" t="s">
        <v>17157</v>
      </c>
      <c r="B10" s="281"/>
      <c r="C10" s="282">
        <f>C11+C74+C136</f>
        <v>2310444.5999999992</v>
      </c>
      <c r="D10" s="283">
        <f>D11+D74+D136</f>
        <v>87311</v>
      </c>
      <c r="E10" s="283">
        <f>E11+E74+E136</f>
        <v>808</v>
      </c>
      <c r="F10" s="282">
        <f>F11+F74+F136</f>
        <v>4597471041.5</v>
      </c>
    </row>
    <row r="11" spans="1:6" ht="20.25" x14ac:dyDescent="0.3">
      <c r="A11" s="281" t="s">
        <v>17158</v>
      </c>
      <c r="B11" s="281"/>
      <c r="C11" s="284">
        <f>SUM(C12:C73)</f>
        <v>675059.46999999962</v>
      </c>
      <c r="D11" s="283">
        <f>SUM(D12:D73)</f>
        <v>25047</v>
      </c>
      <c r="E11" s="285">
        <f>SUM(E12:E73)</f>
        <v>298</v>
      </c>
      <c r="F11" s="284">
        <f>SUM(F12:F73)</f>
        <v>1100665715.9799998</v>
      </c>
    </row>
    <row r="12" spans="1:6" ht="20.25" x14ac:dyDescent="0.3">
      <c r="A12" s="286">
        <v>1</v>
      </c>
      <c r="B12" s="281" t="s">
        <v>17192</v>
      </c>
      <c r="C12" s="284">
        <v>266914.69999999995</v>
      </c>
      <c r="D12" s="283">
        <v>10437</v>
      </c>
      <c r="E12" s="287">
        <v>90</v>
      </c>
      <c r="F12" s="284">
        <v>327888273.92000002</v>
      </c>
    </row>
    <row r="13" spans="1:6" ht="20.25" x14ac:dyDescent="0.3">
      <c r="A13" s="286">
        <v>2</v>
      </c>
      <c r="B13" s="281" t="s">
        <v>17193</v>
      </c>
      <c r="C13" s="284">
        <v>33020.699999999997</v>
      </c>
      <c r="D13" s="283">
        <v>1536</v>
      </c>
      <c r="E13" s="287">
        <v>12</v>
      </c>
      <c r="F13" s="284">
        <v>34723419.520000003</v>
      </c>
    </row>
    <row r="14" spans="1:6" ht="20.25" x14ac:dyDescent="0.3">
      <c r="A14" s="286">
        <v>3</v>
      </c>
      <c r="B14" s="281" t="s">
        <v>17194</v>
      </c>
      <c r="C14" s="284">
        <v>51353.200000000004</v>
      </c>
      <c r="D14" s="283">
        <v>1520</v>
      </c>
      <c r="E14" s="287">
        <v>32</v>
      </c>
      <c r="F14" s="284">
        <v>94069280.910000011</v>
      </c>
    </row>
    <row r="15" spans="1:6" ht="20.25" x14ac:dyDescent="0.3">
      <c r="A15" s="286">
        <v>4</v>
      </c>
      <c r="B15" s="281" t="s">
        <v>17195</v>
      </c>
      <c r="C15" s="284">
        <v>42218.509999999995</v>
      </c>
      <c r="D15" s="283">
        <v>1469</v>
      </c>
      <c r="E15" s="287">
        <v>18</v>
      </c>
      <c r="F15" s="284">
        <v>116699239.63000001</v>
      </c>
    </row>
    <row r="16" spans="1:6" ht="20.25" x14ac:dyDescent="0.3">
      <c r="A16" s="286">
        <v>5</v>
      </c>
      <c r="B16" s="281" t="s">
        <v>17241</v>
      </c>
      <c r="C16" s="284">
        <v>3965.2</v>
      </c>
      <c r="D16" s="283">
        <v>178</v>
      </c>
      <c r="E16" s="287">
        <v>1</v>
      </c>
      <c r="F16" s="284">
        <v>7328697.5000000009</v>
      </c>
    </row>
    <row r="17" spans="1:6" ht="20.25" x14ac:dyDescent="0.3">
      <c r="A17" s="286">
        <v>6</v>
      </c>
      <c r="B17" s="281" t="s">
        <v>17196</v>
      </c>
      <c r="C17" s="284">
        <v>48749.030000000006</v>
      </c>
      <c r="D17" s="283">
        <v>1465</v>
      </c>
      <c r="E17" s="287">
        <v>14</v>
      </c>
      <c r="F17" s="284">
        <v>57162110.360000014</v>
      </c>
    </row>
    <row r="18" spans="1:6" ht="20.25" x14ac:dyDescent="0.3">
      <c r="A18" s="286">
        <v>7</v>
      </c>
      <c r="B18" s="281" t="s">
        <v>17197</v>
      </c>
      <c r="C18" s="284">
        <v>22040.7</v>
      </c>
      <c r="D18" s="283">
        <v>613</v>
      </c>
      <c r="E18" s="287">
        <v>7</v>
      </c>
      <c r="F18" s="284">
        <v>25103196.559999999</v>
      </c>
    </row>
    <row r="19" spans="1:6" ht="20.25" x14ac:dyDescent="0.3">
      <c r="A19" s="286">
        <v>8</v>
      </c>
      <c r="B19" s="281" t="s">
        <v>17198</v>
      </c>
      <c r="C19" s="284">
        <v>2093.84</v>
      </c>
      <c r="D19" s="283">
        <v>80</v>
      </c>
      <c r="E19" s="287">
        <v>1</v>
      </c>
      <c r="F19" s="284">
        <v>184127.11</v>
      </c>
    </row>
    <row r="20" spans="1:6" ht="20.25" x14ac:dyDescent="0.3">
      <c r="A20" s="286">
        <v>9</v>
      </c>
      <c r="B20" s="281" t="s">
        <v>17199</v>
      </c>
      <c r="C20" s="284">
        <v>15900.630000000001</v>
      </c>
      <c r="D20" s="283">
        <v>504</v>
      </c>
      <c r="E20" s="287">
        <v>5</v>
      </c>
      <c r="F20" s="284">
        <v>5162162.76</v>
      </c>
    </row>
    <row r="21" spans="1:6" ht="20.25" x14ac:dyDescent="0.3">
      <c r="A21" s="286">
        <v>10</v>
      </c>
      <c r="B21" s="281" t="s">
        <v>17441</v>
      </c>
      <c r="C21" s="284">
        <v>936.95</v>
      </c>
      <c r="D21" s="283">
        <v>41</v>
      </c>
      <c r="E21" s="287">
        <v>1</v>
      </c>
      <c r="F21" s="284">
        <v>5975312.3399999999</v>
      </c>
    </row>
    <row r="22" spans="1:6" ht="20.25" x14ac:dyDescent="0.3">
      <c r="A22" s="286">
        <v>11</v>
      </c>
      <c r="B22" s="281" t="s">
        <v>17201</v>
      </c>
      <c r="C22" s="284">
        <v>10753.8</v>
      </c>
      <c r="D22" s="283">
        <v>407</v>
      </c>
      <c r="E22" s="287">
        <v>8</v>
      </c>
      <c r="F22" s="284">
        <v>48936596.079999998</v>
      </c>
    </row>
    <row r="23" spans="1:6" ht="20.25" x14ac:dyDescent="0.3">
      <c r="A23" s="286">
        <v>12</v>
      </c>
      <c r="B23" s="281" t="s">
        <v>17442</v>
      </c>
      <c r="C23" s="284">
        <v>871.3</v>
      </c>
      <c r="D23" s="283">
        <v>31</v>
      </c>
      <c r="E23" s="287">
        <v>1</v>
      </c>
      <c r="F23" s="284">
        <v>106104.74</v>
      </c>
    </row>
    <row r="24" spans="1:6" ht="20.25" x14ac:dyDescent="0.3">
      <c r="A24" s="286">
        <v>13</v>
      </c>
      <c r="B24" s="281" t="s">
        <v>17203</v>
      </c>
      <c r="C24" s="284">
        <v>739</v>
      </c>
      <c r="D24" s="283">
        <v>30</v>
      </c>
      <c r="E24" s="287">
        <v>1</v>
      </c>
      <c r="F24" s="284">
        <v>2713394.63</v>
      </c>
    </row>
    <row r="25" spans="1:6" ht="20.25" x14ac:dyDescent="0.3">
      <c r="A25" s="286">
        <v>14</v>
      </c>
      <c r="B25" s="281" t="s">
        <v>17443</v>
      </c>
      <c r="C25" s="284">
        <v>1412.3</v>
      </c>
      <c r="D25" s="283">
        <v>59</v>
      </c>
      <c r="E25" s="287">
        <v>2</v>
      </c>
      <c r="F25" s="284">
        <v>3230504.8000000003</v>
      </c>
    </row>
    <row r="26" spans="1:6" ht="20.25" x14ac:dyDescent="0.3">
      <c r="A26" s="286">
        <v>15</v>
      </c>
      <c r="B26" s="281" t="s">
        <v>17202</v>
      </c>
      <c r="C26" s="284">
        <v>3114.7</v>
      </c>
      <c r="D26" s="283">
        <v>149</v>
      </c>
      <c r="E26" s="287">
        <v>3</v>
      </c>
      <c r="F26" s="284">
        <v>19427902.530000001</v>
      </c>
    </row>
    <row r="27" spans="1:6" ht="20.25" x14ac:dyDescent="0.3">
      <c r="A27" s="286">
        <v>16</v>
      </c>
      <c r="B27" s="281" t="s">
        <v>17206</v>
      </c>
      <c r="C27" s="284">
        <v>4384.8999999999996</v>
      </c>
      <c r="D27" s="283">
        <v>164</v>
      </c>
      <c r="E27" s="287">
        <v>3</v>
      </c>
      <c r="F27" s="284">
        <v>16383205.869999999</v>
      </c>
    </row>
    <row r="28" spans="1:6" ht="20.25" x14ac:dyDescent="0.3">
      <c r="A28" s="286">
        <v>17</v>
      </c>
      <c r="B28" s="281" t="s">
        <v>17444</v>
      </c>
      <c r="C28" s="284">
        <v>1009.7</v>
      </c>
      <c r="D28" s="283">
        <v>34</v>
      </c>
      <c r="E28" s="287">
        <v>1</v>
      </c>
      <c r="F28" s="284">
        <v>2063152.76</v>
      </c>
    </row>
    <row r="29" spans="1:6" ht="20.25" x14ac:dyDescent="0.3">
      <c r="A29" s="286">
        <v>18</v>
      </c>
      <c r="B29" s="281" t="s">
        <v>17445</v>
      </c>
      <c r="C29" s="284">
        <v>786.9</v>
      </c>
      <c r="D29" s="283">
        <v>30</v>
      </c>
      <c r="E29" s="287">
        <v>1</v>
      </c>
      <c r="F29" s="284">
        <v>3492184.21</v>
      </c>
    </row>
    <row r="30" spans="1:6" ht="20.25" x14ac:dyDescent="0.3">
      <c r="A30" s="286">
        <v>19</v>
      </c>
      <c r="B30" s="281" t="s">
        <v>17242</v>
      </c>
      <c r="C30" s="284">
        <v>398</v>
      </c>
      <c r="D30" s="283">
        <v>21</v>
      </c>
      <c r="E30" s="287">
        <v>1</v>
      </c>
      <c r="F30" s="284">
        <v>2099944.62</v>
      </c>
    </row>
    <row r="31" spans="1:6" ht="20.25" x14ac:dyDescent="0.3">
      <c r="A31" s="286">
        <v>20</v>
      </c>
      <c r="B31" s="281" t="s">
        <v>17446</v>
      </c>
      <c r="C31" s="284">
        <v>1532.1</v>
      </c>
      <c r="D31" s="283">
        <v>39</v>
      </c>
      <c r="E31" s="287">
        <v>2</v>
      </c>
      <c r="F31" s="284">
        <v>6041248.2699999996</v>
      </c>
    </row>
    <row r="32" spans="1:6" ht="20.25" x14ac:dyDescent="0.3">
      <c r="A32" s="286">
        <v>21</v>
      </c>
      <c r="B32" s="281" t="s">
        <v>17447</v>
      </c>
      <c r="C32" s="284">
        <v>3363.3</v>
      </c>
      <c r="D32" s="283">
        <v>44</v>
      </c>
      <c r="E32" s="287">
        <v>1</v>
      </c>
      <c r="F32" s="284">
        <v>123036.97</v>
      </c>
    </row>
    <row r="33" spans="1:6" ht="20.25" x14ac:dyDescent="0.3">
      <c r="A33" s="286">
        <v>22</v>
      </c>
      <c r="B33" s="281" t="s">
        <v>17448</v>
      </c>
      <c r="C33" s="284">
        <v>806</v>
      </c>
      <c r="D33" s="283">
        <v>42</v>
      </c>
      <c r="E33" s="287">
        <v>1</v>
      </c>
      <c r="F33" s="284">
        <v>6160030</v>
      </c>
    </row>
    <row r="34" spans="1:6" ht="20.25" x14ac:dyDescent="0.3">
      <c r="A34" s="286">
        <v>23</v>
      </c>
      <c r="B34" s="281" t="s">
        <v>17212</v>
      </c>
      <c r="C34" s="284">
        <v>19565.449999999997</v>
      </c>
      <c r="D34" s="283">
        <v>714</v>
      </c>
      <c r="E34" s="287">
        <v>5</v>
      </c>
      <c r="F34" s="284">
        <v>39908200.790000007</v>
      </c>
    </row>
    <row r="35" spans="1:6" ht="20.25" x14ac:dyDescent="0.3">
      <c r="A35" s="286">
        <v>24</v>
      </c>
      <c r="B35" s="281" t="s">
        <v>17449</v>
      </c>
      <c r="C35" s="284">
        <v>460</v>
      </c>
      <c r="D35" s="283">
        <v>17</v>
      </c>
      <c r="E35" s="287">
        <v>1</v>
      </c>
      <c r="F35" s="284">
        <v>5541160.8700000001</v>
      </c>
    </row>
    <row r="36" spans="1:6" ht="20.25" x14ac:dyDescent="0.3">
      <c r="A36" s="286">
        <v>25</v>
      </c>
      <c r="B36" s="281" t="s">
        <v>17450</v>
      </c>
      <c r="C36" s="284">
        <v>896.41</v>
      </c>
      <c r="D36" s="283">
        <v>56</v>
      </c>
      <c r="E36" s="287">
        <v>1</v>
      </c>
      <c r="F36" s="284">
        <v>6110785.7800000003</v>
      </c>
    </row>
    <row r="37" spans="1:6" ht="20.25" x14ac:dyDescent="0.3">
      <c r="A37" s="286">
        <v>26</v>
      </c>
      <c r="B37" s="281" t="s">
        <v>17451</v>
      </c>
      <c r="C37" s="284">
        <v>1991.4</v>
      </c>
      <c r="D37" s="283">
        <v>72</v>
      </c>
      <c r="E37" s="287">
        <v>3</v>
      </c>
      <c r="F37" s="284">
        <v>7041675.25</v>
      </c>
    </row>
    <row r="38" spans="1:6" ht="20.25" x14ac:dyDescent="0.3">
      <c r="A38" s="286">
        <v>27</v>
      </c>
      <c r="B38" s="281" t="s">
        <v>17237</v>
      </c>
      <c r="C38" s="284">
        <v>2960.1000000000004</v>
      </c>
      <c r="D38" s="283">
        <v>127</v>
      </c>
      <c r="E38" s="287">
        <v>4</v>
      </c>
      <c r="F38" s="284">
        <v>6617013.8100000005</v>
      </c>
    </row>
    <row r="39" spans="1:6" ht="20.25" x14ac:dyDescent="0.3">
      <c r="A39" s="286">
        <v>28</v>
      </c>
      <c r="B39" s="281" t="s">
        <v>17452</v>
      </c>
      <c r="C39" s="284">
        <v>2439.6999999999998</v>
      </c>
      <c r="D39" s="283">
        <v>105</v>
      </c>
      <c r="E39" s="287">
        <v>3</v>
      </c>
      <c r="F39" s="284">
        <v>5378628.29</v>
      </c>
    </row>
    <row r="40" spans="1:6" ht="20.25" x14ac:dyDescent="0.3">
      <c r="A40" s="286">
        <v>29</v>
      </c>
      <c r="B40" s="281" t="s">
        <v>17453</v>
      </c>
      <c r="C40" s="284">
        <v>8231.1</v>
      </c>
      <c r="D40" s="283">
        <v>411</v>
      </c>
      <c r="E40" s="287">
        <v>3</v>
      </c>
      <c r="F40" s="284">
        <v>12613916.010000002</v>
      </c>
    </row>
    <row r="41" spans="1:6" ht="20.25" x14ac:dyDescent="0.3">
      <c r="A41" s="286">
        <v>30</v>
      </c>
      <c r="B41" s="281" t="s">
        <v>17213</v>
      </c>
      <c r="C41" s="284">
        <v>4830.7</v>
      </c>
      <c r="D41" s="283">
        <v>172</v>
      </c>
      <c r="E41" s="287">
        <v>2</v>
      </c>
      <c r="F41" s="284">
        <v>13059093.699999999</v>
      </c>
    </row>
    <row r="42" spans="1:6" ht="20.25" x14ac:dyDescent="0.3">
      <c r="A42" s="286">
        <v>31</v>
      </c>
      <c r="B42" s="281" t="s">
        <v>17238</v>
      </c>
      <c r="C42" s="284">
        <v>6956.1</v>
      </c>
      <c r="D42" s="283">
        <v>272</v>
      </c>
      <c r="E42" s="287">
        <v>6</v>
      </c>
      <c r="F42" s="284">
        <v>18323200.239999998</v>
      </c>
    </row>
    <row r="43" spans="1:6" ht="20.25" x14ac:dyDescent="0.3">
      <c r="A43" s="286">
        <v>32</v>
      </c>
      <c r="B43" s="281" t="s">
        <v>17243</v>
      </c>
      <c r="C43" s="284">
        <v>312.7</v>
      </c>
      <c r="D43" s="283">
        <v>11</v>
      </c>
      <c r="E43" s="287">
        <v>1</v>
      </c>
      <c r="F43" s="284">
        <v>86517.54</v>
      </c>
    </row>
    <row r="44" spans="1:6" ht="20.25" x14ac:dyDescent="0.3">
      <c r="A44" s="286">
        <v>33</v>
      </c>
      <c r="B44" s="281" t="s">
        <v>17454</v>
      </c>
      <c r="C44" s="284">
        <v>800.4</v>
      </c>
      <c r="D44" s="283">
        <v>32</v>
      </c>
      <c r="E44" s="287">
        <v>1</v>
      </c>
      <c r="F44" s="284">
        <v>88374.5</v>
      </c>
    </row>
    <row r="45" spans="1:6" ht="20.25" x14ac:dyDescent="0.3">
      <c r="A45" s="286">
        <v>34</v>
      </c>
      <c r="B45" s="281" t="s">
        <v>17455</v>
      </c>
      <c r="C45" s="284">
        <v>592.5</v>
      </c>
      <c r="D45" s="283">
        <v>32</v>
      </c>
      <c r="E45" s="287">
        <v>1</v>
      </c>
      <c r="F45" s="284">
        <v>84913.45</v>
      </c>
    </row>
    <row r="46" spans="1:6" ht="20.25" x14ac:dyDescent="0.3">
      <c r="A46" s="286">
        <v>35</v>
      </c>
      <c r="B46" s="281" t="s">
        <v>17215</v>
      </c>
      <c r="C46" s="284">
        <v>4538.8999999999996</v>
      </c>
      <c r="D46" s="283">
        <v>150</v>
      </c>
      <c r="E46" s="287">
        <v>2</v>
      </c>
      <c r="F46" s="284">
        <v>15909700.050000001</v>
      </c>
    </row>
    <row r="47" spans="1:6" ht="20.25" x14ac:dyDescent="0.3">
      <c r="A47" s="286">
        <v>36</v>
      </c>
      <c r="B47" s="281" t="s">
        <v>17456</v>
      </c>
      <c r="C47" s="284">
        <v>976.3</v>
      </c>
      <c r="D47" s="283">
        <v>36</v>
      </c>
      <c r="E47" s="287">
        <v>1</v>
      </c>
      <c r="F47" s="284">
        <v>5881607.7999999998</v>
      </c>
    </row>
    <row r="48" spans="1:6" ht="20.25" x14ac:dyDescent="0.3">
      <c r="A48" s="286">
        <v>37</v>
      </c>
      <c r="B48" s="281" t="s">
        <v>17217</v>
      </c>
      <c r="C48" s="284">
        <v>1393.3000000000002</v>
      </c>
      <c r="D48" s="283">
        <v>66</v>
      </c>
      <c r="E48" s="287">
        <v>2</v>
      </c>
      <c r="F48" s="284">
        <v>3803081.32</v>
      </c>
    </row>
    <row r="49" spans="1:6" ht="20.25" x14ac:dyDescent="0.3">
      <c r="A49" s="286">
        <v>38</v>
      </c>
      <c r="B49" s="281" t="s">
        <v>17218</v>
      </c>
      <c r="C49" s="284">
        <v>11199.1</v>
      </c>
      <c r="D49" s="283">
        <v>429</v>
      </c>
      <c r="E49" s="287">
        <v>4</v>
      </c>
      <c r="F49" s="284">
        <v>9762161.3499999996</v>
      </c>
    </row>
    <row r="50" spans="1:6" ht="20.25" x14ac:dyDescent="0.3">
      <c r="A50" s="286">
        <v>39</v>
      </c>
      <c r="B50" s="281" t="s">
        <v>17219</v>
      </c>
      <c r="C50" s="284">
        <v>8841.48</v>
      </c>
      <c r="D50" s="283">
        <v>259</v>
      </c>
      <c r="E50" s="287">
        <v>2</v>
      </c>
      <c r="F50" s="284">
        <v>4669836.26</v>
      </c>
    </row>
    <row r="51" spans="1:6" ht="20.25" x14ac:dyDescent="0.3">
      <c r="A51" s="286">
        <v>40</v>
      </c>
      <c r="B51" s="281" t="s">
        <v>17220</v>
      </c>
      <c r="C51" s="284">
        <v>8737.0499999999993</v>
      </c>
      <c r="D51" s="283">
        <v>356</v>
      </c>
      <c r="E51" s="287">
        <v>5</v>
      </c>
      <c r="F51" s="284">
        <v>23855085.080000002</v>
      </c>
    </row>
    <row r="52" spans="1:6" ht="20.25" x14ac:dyDescent="0.3">
      <c r="A52" s="286">
        <v>41</v>
      </c>
      <c r="B52" s="281" t="s">
        <v>17457</v>
      </c>
      <c r="C52" s="284">
        <v>799.1</v>
      </c>
      <c r="D52" s="283">
        <v>45</v>
      </c>
      <c r="E52" s="287">
        <v>1</v>
      </c>
      <c r="F52" s="284">
        <v>4935765.43</v>
      </c>
    </row>
    <row r="53" spans="1:6" ht="20.25" x14ac:dyDescent="0.3">
      <c r="A53" s="286">
        <v>42</v>
      </c>
      <c r="B53" s="281" t="s">
        <v>17244</v>
      </c>
      <c r="C53" s="284">
        <v>1490.21</v>
      </c>
      <c r="D53" s="283">
        <v>56</v>
      </c>
      <c r="E53" s="287">
        <v>2</v>
      </c>
      <c r="F53" s="284">
        <v>10142155.65</v>
      </c>
    </row>
    <row r="54" spans="1:6" ht="20.25" x14ac:dyDescent="0.3">
      <c r="A54" s="286">
        <v>43</v>
      </c>
      <c r="B54" s="281" t="s">
        <v>17221</v>
      </c>
      <c r="C54" s="284">
        <v>11414.84</v>
      </c>
      <c r="D54" s="283">
        <v>420</v>
      </c>
      <c r="E54" s="287">
        <v>2</v>
      </c>
      <c r="F54" s="284">
        <v>4131716.2</v>
      </c>
    </row>
    <row r="55" spans="1:6" ht="20.25" x14ac:dyDescent="0.3">
      <c r="A55" s="286">
        <v>44</v>
      </c>
      <c r="B55" s="281" t="s">
        <v>17458</v>
      </c>
      <c r="C55" s="284">
        <v>780.3</v>
      </c>
      <c r="D55" s="283">
        <v>40</v>
      </c>
      <c r="E55" s="287">
        <v>1</v>
      </c>
      <c r="F55" s="284">
        <v>5614932.2299999995</v>
      </c>
    </row>
    <row r="56" spans="1:6" ht="20.25" x14ac:dyDescent="0.3">
      <c r="A56" s="286">
        <v>45</v>
      </c>
      <c r="B56" s="281" t="s">
        <v>17239</v>
      </c>
      <c r="C56" s="284">
        <v>911.2</v>
      </c>
      <c r="D56" s="283">
        <v>30</v>
      </c>
      <c r="E56" s="287">
        <v>1</v>
      </c>
      <c r="F56" s="284">
        <v>6474966.2599999998</v>
      </c>
    </row>
    <row r="57" spans="1:6" ht="20.25" x14ac:dyDescent="0.3">
      <c r="A57" s="286">
        <v>46</v>
      </c>
      <c r="B57" s="281" t="s">
        <v>17302</v>
      </c>
      <c r="C57" s="284">
        <v>621.6</v>
      </c>
      <c r="D57" s="283">
        <v>25</v>
      </c>
      <c r="E57" s="287">
        <v>1</v>
      </c>
      <c r="F57" s="284">
        <v>3424966.38</v>
      </c>
    </row>
    <row r="58" spans="1:6" ht="20.25" x14ac:dyDescent="0.3">
      <c r="A58" s="286">
        <v>47</v>
      </c>
      <c r="B58" s="281" t="s">
        <v>17459</v>
      </c>
      <c r="C58" s="284">
        <v>971.34</v>
      </c>
      <c r="D58" s="283">
        <v>45</v>
      </c>
      <c r="E58" s="287">
        <v>1</v>
      </c>
      <c r="F58" s="284">
        <v>91273.600000000006</v>
      </c>
    </row>
    <row r="59" spans="1:6" ht="20.25" x14ac:dyDescent="0.3">
      <c r="A59" s="286">
        <v>48</v>
      </c>
      <c r="B59" s="281" t="s">
        <v>17225</v>
      </c>
      <c r="C59" s="284">
        <v>687</v>
      </c>
      <c r="D59" s="283">
        <v>21</v>
      </c>
      <c r="E59" s="287">
        <v>1</v>
      </c>
      <c r="F59" s="284">
        <v>81117.77</v>
      </c>
    </row>
    <row r="60" spans="1:6" ht="20.25" x14ac:dyDescent="0.3">
      <c r="A60" s="286">
        <v>49</v>
      </c>
      <c r="B60" s="281" t="s">
        <v>17226</v>
      </c>
      <c r="C60" s="284">
        <v>3742.79</v>
      </c>
      <c r="D60" s="283">
        <v>138</v>
      </c>
      <c r="E60" s="287">
        <v>3</v>
      </c>
      <c r="F60" s="284">
        <v>8089768.3499999996</v>
      </c>
    </row>
    <row r="61" spans="1:6" ht="20.25" x14ac:dyDescent="0.3">
      <c r="A61" s="286">
        <v>50</v>
      </c>
      <c r="B61" s="281" t="s">
        <v>17227</v>
      </c>
      <c r="C61" s="284">
        <v>10489.66</v>
      </c>
      <c r="D61" s="283">
        <v>498</v>
      </c>
      <c r="E61" s="287">
        <v>5</v>
      </c>
      <c r="F61" s="284">
        <v>23875308.140000001</v>
      </c>
    </row>
    <row r="62" spans="1:6" ht="20.25" x14ac:dyDescent="0.3">
      <c r="A62" s="286">
        <v>51</v>
      </c>
      <c r="B62" s="281" t="s">
        <v>17460</v>
      </c>
      <c r="C62" s="284">
        <v>2259.94</v>
      </c>
      <c r="D62" s="283">
        <v>115</v>
      </c>
      <c r="E62" s="287">
        <v>3</v>
      </c>
      <c r="F62" s="284">
        <v>1322363.8999999999</v>
      </c>
    </row>
    <row r="63" spans="1:6" ht="20.25" x14ac:dyDescent="0.3">
      <c r="A63" s="286">
        <v>52</v>
      </c>
      <c r="B63" s="281" t="s">
        <v>17228</v>
      </c>
      <c r="C63" s="284">
        <v>10815.19</v>
      </c>
      <c r="D63" s="283">
        <v>453</v>
      </c>
      <c r="E63" s="287">
        <v>4</v>
      </c>
      <c r="F63" s="284">
        <v>13099324.719999999</v>
      </c>
    </row>
    <row r="64" spans="1:6" ht="20.25" x14ac:dyDescent="0.3">
      <c r="A64" s="286">
        <v>53</v>
      </c>
      <c r="B64" s="281" t="s">
        <v>17461</v>
      </c>
      <c r="C64" s="284">
        <v>1421.2</v>
      </c>
      <c r="D64" s="283">
        <v>47</v>
      </c>
      <c r="E64" s="287">
        <v>1</v>
      </c>
      <c r="F64" s="284">
        <v>6510427.5</v>
      </c>
    </row>
    <row r="65" spans="1:6" ht="20.25" x14ac:dyDescent="0.3">
      <c r="A65" s="286">
        <v>54</v>
      </c>
      <c r="B65" s="281" t="s">
        <v>17229</v>
      </c>
      <c r="C65" s="284">
        <v>8802.1799999999985</v>
      </c>
      <c r="D65" s="283">
        <v>291</v>
      </c>
      <c r="E65" s="287">
        <v>5</v>
      </c>
      <c r="F65" s="284">
        <v>27563967.510000002</v>
      </c>
    </row>
    <row r="66" spans="1:6" ht="20.25" x14ac:dyDescent="0.3">
      <c r="A66" s="286">
        <v>55</v>
      </c>
      <c r="B66" s="281" t="s">
        <v>17200</v>
      </c>
      <c r="C66" s="284">
        <v>4666.6000000000004</v>
      </c>
      <c r="D66" s="283">
        <v>131</v>
      </c>
      <c r="E66" s="287">
        <v>1</v>
      </c>
      <c r="F66" s="284">
        <v>121359.82</v>
      </c>
    </row>
    <row r="67" spans="1:6" ht="20.25" x14ac:dyDescent="0.3">
      <c r="A67" s="286">
        <v>56</v>
      </c>
      <c r="B67" s="281" t="s">
        <v>17232</v>
      </c>
      <c r="C67" s="284">
        <v>1918.63</v>
      </c>
      <c r="D67" s="283">
        <v>31</v>
      </c>
      <c r="E67" s="287">
        <v>1</v>
      </c>
      <c r="F67" s="284">
        <v>7848114.1600000001</v>
      </c>
    </row>
    <row r="68" spans="1:6" ht="20.25" x14ac:dyDescent="0.3">
      <c r="A68" s="286">
        <v>57</v>
      </c>
      <c r="B68" s="281" t="s">
        <v>17233</v>
      </c>
      <c r="C68" s="284">
        <v>1333.6999999999998</v>
      </c>
      <c r="D68" s="283">
        <v>48</v>
      </c>
      <c r="E68" s="287">
        <v>2</v>
      </c>
      <c r="F68" s="284">
        <v>2675831.33</v>
      </c>
    </row>
    <row r="69" spans="1:6" ht="20.25" x14ac:dyDescent="0.3">
      <c r="A69" s="286">
        <v>58</v>
      </c>
      <c r="B69" s="281" t="s">
        <v>17462</v>
      </c>
      <c r="C69" s="284">
        <v>659.7</v>
      </c>
      <c r="D69" s="283">
        <v>25</v>
      </c>
      <c r="E69" s="287">
        <v>1</v>
      </c>
      <c r="F69" s="284">
        <v>4288852.04</v>
      </c>
    </row>
    <row r="70" spans="1:6" ht="20.25" x14ac:dyDescent="0.3">
      <c r="A70" s="286">
        <v>59</v>
      </c>
      <c r="B70" s="281" t="s">
        <v>17463</v>
      </c>
      <c r="C70" s="284">
        <v>2784.4399999999996</v>
      </c>
      <c r="D70" s="283">
        <v>154</v>
      </c>
      <c r="E70" s="287">
        <v>5</v>
      </c>
      <c r="F70" s="284">
        <v>533969.82999999996</v>
      </c>
    </row>
    <row r="71" spans="1:6" ht="20.25" x14ac:dyDescent="0.3">
      <c r="A71" s="286">
        <v>60</v>
      </c>
      <c r="B71" s="281" t="s">
        <v>17464</v>
      </c>
      <c r="C71" s="284">
        <v>1199.9000000000001</v>
      </c>
      <c r="D71" s="283">
        <v>41</v>
      </c>
      <c r="E71" s="287">
        <v>1</v>
      </c>
      <c r="F71" s="284">
        <v>117381.19</v>
      </c>
    </row>
    <row r="72" spans="1:6" ht="20.25" x14ac:dyDescent="0.3">
      <c r="A72" s="286">
        <v>61</v>
      </c>
      <c r="B72" s="281" t="s">
        <v>17240</v>
      </c>
      <c r="C72" s="284">
        <v>4989.7</v>
      </c>
      <c r="D72" s="283">
        <v>176</v>
      </c>
      <c r="E72" s="287">
        <v>2</v>
      </c>
      <c r="F72" s="284">
        <v>5368777.2799999993</v>
      </c>
    </row>
    <row r="73" spans="1:6" ht="20.25" x14ac:dyDescent="0.3">
      <c r="A73" s="286">
        <v>62</v>
      </c>
      <c r="B73" s="281" t="s">
        <v>17465</v>
      </c>
      <c r="C73" s="284">
        <v>212.1</v>
      </c>
      <c r="D73" s="283">
        <v>7</v>
      </c>
      <c r="E73" s="287">
        <v>1</v>
      </c>
      <c r="F73" s="284">
        <v>545298.51</v>
      </c>
    </row>
    <row r="74" spans="1:6" ht="20.25" x14ac:dyDescent="0.3">
      <c r="A74" s="281" t="s">
        <v>17168</v>
      </c>
      <c r="B74" s="281"/>
      <c r="C74" s="284">
        <f>SUM(C75:C135)</f>
        <v>1316106.1699999997</v>
      </c>
      <c r="D74" s="283">
        <f t="shared" ref="D74:F74" si="0">SUM(D75:D135)</f>
        <v>51173</v>
      </c>
      <c r="E74" s="285">
        <f t="shared" si="0"/>
        <v>382</v>
      </c>
      <c r="F74" s="284">
        <f t="shared" si="0"/>
        <v>2680946248.4000006</v>
      </c>
    </row>
    <row r="75" spans="1:6" ht="20.25" x14ac:dyDescent="0.3">
      <c r="A75" s="286">
        <v>1</v>
      </c>
      <c r="B75" s="281" t="s">
        <v>17192</v>
      </c>
      <c r="C75" s="284">
        <v>608850.92999999982</v>
      </c>
      <c r="D75" s="287">
        <v>25958</v>
      </c>
      <c r="E75" s="280">
        <v>136</v>
      </c>
      <c r="F75" s="284">
        <v>1026754625.8300002</v>
      </c>
    </row>
    <row r="76" spans="1:6" ht="20.25" x14ac:dyDescent="0.3">
      <c r="A76" s="286">
        <v>2</v>
      </c>
      <c r="B76" s="281" t="s">
        <v>17193</v>
      </c>
      <c r="C76" s="284">
        <v>29176.299999999996</v>
      </c>
      <c r="D76" s="283">
        <v>1317</v>
      </c>
      <c r="E76" s="280">
        <v>14</v>
      </c>
      <c r="F76" s="284">
        <v>104045679.26000001</v>
      </c>
    </row>
    <row r="77" spans="1:6" ht="20.25" x14ac:dyDescent="0.3">
      <c r="A77" s="286">
        <v>3</v>
      </c>
      <c r="B77" s="281" t="s">
        <v>17194</v>
      </c>
      <c r="C77" s="284">
        <v>256465.56999999998</v>
      </c>
      <c r="D77" s="287">
        <v>8315</v>
      </c>
      <c r="E77" s="280">
        <v>53</v>
      </c>
      <c r="F77" s="284">
        <v>359954410.08000004</v>
      </c>
    </row>
    <row r="78" spans="1:6" ht="20.25" x14ac:dyDescent="0.3">
      <c r="A78" s="286">
        <v>4</v>
      </c>
      <c r="B78" s="281" t="s">
        <v>17195</v>
      </c>
      <c r="C78" s="284">
        <v>67195.27</v>
      </c>
      <c r="D78" s="283">
        <v>2340</v>
      </c>
      <c r="E78" s="280">
        <v>17</v>
      </c>
      <c r="F78" s="284">
        <v>151046772.57999998</v>
      </c>
    </row>
    <row r="79" spans="1:6" ht="20.25" x14ac:dyDescent="0.3">
      <c r="A79" s="286">
        <v>5</v>
      </c>
      <c r="B79" s="281" t="s">
        <v>17241</v>
      </c>
      <c r="C79" s="284">
        <v>36171.9</v>
      </c>
      <c r="D79" s="283">
        <v>1460</v>
      </c>
      <c r="E79" s="280">
        <v>5</v>
      </c>
      <c r="F79" s="284">
        <v>87272012.170000002</v>
      </c>
    </row>
    <row r="80" spans="1:6" ht="20.25" x14ac:dyDescent="0.3">
      <c r="A80" s="286">
        <v>6</v>
      </c>
      <c r="B80" s="281" t="s">
        <v>17196</v>
      </c>
      <c r="C80" s="284">
        <v>67492.5</v>
      </c>
      <c r="D80" s="283">
        <v>2426</v>
      </c>
      <c r="E80" s="280">
        <v>19</v>
      </c>
      <c r="F80" s="284">
        <v>151475680.77000001</v>
      </c>
    </row>
    <row r="81" spans="1:6" ht="20.25" x14ac:dyDescent="0.3">
      <c r="A81" s="286">
        <v>7</v>
      </c>
      <c r="B81" s="281" t="s">
        <v>17197</v>
      </c>
      <c r="C81" s="284">
        <v>16649</v>
      </c>
      <c r="D81" s="283">
        <v>481</v>
      </c>
      <c r="E81" s="280">
        <v>4</v>
      </c>
      <c r="F81" s="284">
        <v>18589235.34</v>
      </c>
    </row>
    <row r="82" spans="1:6" ht="20.25" x14ac:dyDescent="0.3">
      <c r="A82" s="286">
        <v>8</v>
      </c>
      <c r="B82" s="281" t="s">
        <v>17198</v>
      </c>
      <c r="C82" s="284">
        <v>14836.439999999999</v>
      </c>
      <c r="D82" s="283">
        <v>593</v>
      </c>
      <c r="E82" s="280">
        <v>7</v>
      </c>
      <c r="F82" s="284">
        <v>41397862.43</v>
      </c>
    </row>
    <row r="83" spans="1:6" ht="20.25" x14ac:dyDescent="0.3">
      <c r="A83" s="286">
        <v>9</v>
      </c>
      <c r="B83" s="281" t="s">
        <v>17199</v>
      </c>
      <c r="C83" s="284">
        <v>22094.120000000003</v>
      </c>
      <c r="D83" s="283">
        <v>735</v>
      </c>
      <c r="E83" s="280">
        <v>7</v>
      </c>
      <c r="F83" s="284">
        <v>44022869.689999998</v>
      </c>
    </row>
    <row r="84" spans="1:6" ht="20.25" x14ac:dyDescent="0.3">
      <c r="A84" s="286">
        <v>10</v>
      </c>
      <c r="B84" s="281" t="s">
        <v>17201</v>
      </c>
      <c r="C84" s="284">
        <v>17644.300000000003</v>
      </c>
      <c r="D84" s="283">
        <v>667</v>
      </c>
      <c r="E84" s="280">
        <v>11</v>
      </c>
      <c r="F84" s="284">
        <v>56095478.790000007</v>
      </c>
    </row>
    <row r="85" spans="1:6" ht="20.25" x14ac:dyDescent="0.3">
      <c r="A85" s="286">
        <v>11</v>
      </c>
      <c r="B85" s="281" t="s">
        <v>17442</v>
      </c>
      <c r="C85" s="284">
        <v>1252.1999999999998</v>
      </c>
      <c r="D85" s="283">
        <v>40</v>
      </c>
      <c r="E85" s="280">
        <v>2</v>
      </c>
      <c r="F85" s="284">
        <v>7897640.6699999999</v>
      </c>
    </row>
    <row r="86" spans="1:6" ht="20.25" x14ac:dyDescent="0.3">
      <c r="A86" s="286">
        <v>12</v>
      </c>
      <c r="B86" s="281" t="s">
        <v>17203</v>
      </c>
      <c r="C86" s="284">
        <v>749.2</v>
      </c>
      <c r="D86" s="283">
        <v>28</v>
      </c>
      <c r="E86" s="280">
        <v>1</v>
      </c>
      <c r="F86" s="284">
        <v>4414855.8899999997</v>
      </c>
    </row>
    <row r="87" spans="1:6" ht="20.25" x14ac:dyDescent="0.3">
      <c r="A87" s="286">
        <v>13</v>
      </c>
      <c r="B87" s="281" t="s">
        <v>17204</v>
      </c>
      <c r="C87" s="284">
        <v>2045.9</v>
      </c>
      <c r="D87" s="283">
        <v>99</v>
      </c>
      <c r="E87" s="280">
        <v>2</v>
      </c>
      <c r="F87" s="284">
        <v>12486485.230000002</v>
      </c>
    </row>
    <row r="88" spans="1:6" ht="20.25" x14ac:dyDescent="0.3">
      <c r="A88" s="286">
        <v>14</v>
      </c>
      <c r="B88" s="281" t="s">
        <v>17205</v>
      </c>
      <c r="C88" s="284">
        <v>752.1</v>
      </c>
      <c r="D88" s="283">
        <v>28</v>
      </c>
      <c r="E88" s="280">
        <v>1</v>
      </c>
      <c r="F88" s="284">
        <v>5234298.13</v>
      </c>
    </row>
    <row r="89" spans="1:6" ht="20.25" x14ac:dyDescent="0.3">
      <c r="A89" s="286">
        <v>15</v>
      </c>
      <c r="B89" s="281" t="s">
        <v>17443</v>
      </c>
      <c r="C89" s="284">
        <v>1864.6</v>
      </c>
      <c r="D89" s="283">
        <v>66</v>
      </c>
      <c r="E89" s="280">
        <v>2</v>
      </c>
      <c r="F89" s="284">
        <v>14773941.299999999</v>
      </c>
    </row>
    <row r="90" spans="1:6" ht="20.25" x14ac:dyDescent="0.3">
      <c r="A90" s="286">
        <v>16</v>
      </c>
      <c r="B90" s="281" t="s">
        <v>17202</v>
      </c>
      <c r="C90" s="284">
        <v>4789.7</v>
      </c>
      <c r="D90" s="283">
        <v>163</v>
      </c>
      <c r="E90" s="280">
        <v>1</v>
      </c>
      <c r="F90" s="284">
        <v>7145997.8899999997</v>
      </c>
    </row>
    <row r="91" spans="1:6" ht="20.25" x14ac:dyDescent="0.3">
      <c r="A91" s="286">
        <v>17</v>
      </c>
      <c r="B91" s="281" t="s">
        <v>17206</v>
      </c>
      <c r="C91" s="284">
        <v>15255.400000000001</v>
      </c>
      <c r="D91" s="283">
        <v>581</v>
      </c>
      <c r="E91" s="280">
        <v>5</v>
      </c>
      <c r="F91" s="284">
        <v>47893426.629999995</v>
      </c>
    </row>
    <row r="92" spans="1:6" ht="20.25" x14ac:dyDescent="0.3">
      <c r="A92" s="286">
        <v>18</v>
      </c>
      <c r="B92" s="281" t="s">
        <v>17466</v>
      </c>
      <c r="C92" s="284">
        <v>775.8</v>
      </c>
      <c r="D92" s="283">
        <v>39</v>
      </c>
      <c r="E92" s="280">
        <v>1</v>
      </c>
      <c r="F92" s="284">
        <v>6124011.9400000004</v>
      </c>
    </row>
    <row r="93" spans="1:6" ht="20.25" x14ac:dyDescent="0.3">
      <c r="A93" s="286">
        <v>19</v>
      </c>
      <c r="B93" s="281" t="s">
        <v>17446</v>
      </c>
      <c r="C93" s="284">
        <v>350</v>
      </c>
      <c r="D93" s="283">
        <v>7</v>
      </c>
      <c r="E93" s="280">
        <v>1</v>
      </c>
      <c r="F93" s="284">
        <v>2111295.25</v>
      </c>
    </row>
    <row r="94" spans="1:6" ht="20.25" x14ac:dyDescent="0.3">
      <c r="A94" s="286">
        <v>20</v>
      </c>
      <c r="B94" s="281" t="s">
        <v>17467</v>
      </c>
      <c r="C94" s="284">
        <v>718.8</v>
      </c>
      <c r="D94" s="283">
        <v>35</v>
      </c>
      <c r="E94" s="280">
        <v>1</v>
      </c>
      <c r="F94" s="284">
        <v>5009564.76</v>
      </c>
    </row>
    <row r="95" spans="1:6" ht="20.25" x14ac:dyDescent="0.3">
      <c r="A95" s="286">
        <v>21</v>
      </c>
      <c r="B95" s="281" t="s">
        <v>17447</v>
      </c>
      <c r="C95" s="284">
        <v>4295</v>
      </c>
      <c r="D95" s="283">
        <v>78</v>
      </c>
      <c r="E95" s="280">
        <v>2</v>
      </c>
      <c r="F95" s="284">
        <v>14442374.34</v>
      </c>
    </row>
    <row r="96" spans="1:6" ht="20.25" x14ac:dyDescent="0.3">
      <c r="A96" s="286">
        <v>22</v>
      </c>
      <c r="B96" s="281" t="s">
        <v>17212</v>
      </c>
      <c r="C96" s="284">
        <v>11990.91</v>
      </c>
      <c r="D96" s="283">
        <v>407</v>
      </c>
      <c r="E96" s="280">
        <v>6</v>
      </c>
      <c r="F96" s="284">
        <v>32648677.989999995</v>
      </c>
    </row>
    <row r="97" spans="1:6" ht="20.25" x14ac:dyDescent="0.3">
      <c r="A97" s="286">
        <v>23</v>
      </c>
      <c r="B97" s="281" t="s">
        <v>17449</v>
      </c>
      <c r="C97" s="284">
        <v>409.7</v>
      </c>
      <c r="D97" s="283">
        <v>20</v>
      </c>
      <c r="E97" s="280">
        <v>1</v>
      </c>
      <c r="F97" s="284">
        <v>4155840.37</v>
      </c>
    </row>
    <row r="98" spans="1:6" ht="20.25" x14ac:dyDescent="0.3">
      <c r="A98" s="286">
        <v>24</v>
      </c>
      <c r="B98" s="281" t="s">
        <v>17468</v>
      </c>
      <c r="C98" s="284">
        <v>503</v>
      </c>
      <c r="D98" s="283">
        <v>19</v>
      </c>
      <c r="E98" s="280">
        <v>1</v>
      </c>
      <c r="F98" s="284">
        <v>4904366.8899999997</v>
      </c>
    </row>
    <row r="99" spans="1:6" ht="20.25" x14ac:dyDescent="0.3">
      <c r="A99" s="286">
        <v>25</v>
      </c>
      <c r="B99" s="281" t="s">
        <v>17452</v>
      </c>
      <c r="C99" s="284">
        <v>2902.9</v>
      </c>
      <c r="D99" s="283">
        <v>151</v>
      </c>
      <c r="E99" s="280">
        <v>3</v>
      </c>
      <c r="F99" s="284">
        <v>15837646.57</v>
      </c>
    </row>
    <row r="100" spans="1:6" ht="20.25" x14ac:dyDescent="0.3">
      <c r="A100" s="286">
        <v>26</v>
      </c>
      <c r="B100" s="281" t="s">
        <v>17237</v>
      </c>
      <c r="C100" s="284">
        <v>2450.5</v>
      </c>
      <c r="D100" s="283">
        <v>101</v>
      </c>
      <c r="E100" s="280">
        <v>3</v>
      </c>
      <c r="F100" s="284">
        <v>13945648.970000001</v>
      </c>
    </row>
    <row r="101" spans="1:6" ht="20.25" x14ac:dyDescent="0.3">
      <c r="A101" s="286">
        <v>27</v>
      </c>
      <c r="B101" s="281" t="s">
        <v>17451</v>
      </c>
      <c r="C101" s="284">
        <v>988.2</v>
      </c>
      <c r="D101" s="283">
        <v>34</v>
      </c>
      <c r="E101" s="280">
        <v>1</v>
      </c>
      <c r="F101" s="284">
        <v>6972826.3200000003</v>
      </c>
    </row>
    <row r="102" spans="1:6" ht="20.25" x14ac:dyDescent="0.3">
      <c r="A102" s="286">
        <v>28</v>
      </c>
      <c r="B102" s="281" t="s">
        <v>17238</v>
      </c>
      <c r="C102" s="284">
        <v>8506.0999999999985</v>
      </c>
      <c r="D102" s="283">
        <v>345</v>
      </c>
      <c r="E102" s="280">
        <v>6</v>
      </c>
      <c r="F102" s="284">
        <v>38949013.329999998</v>
      </c>
    </row>
    <row r="103" spans="1:6" ht="20.25" x14ac:dyDescent="0.3">
      <c r="A103" s="286">
        <v>29</v>
      </c>
      <c r="B103" s="281" t="s">
        <v>17243</v>
      </c>
      <c r="C103" s="284">
        <v>312.7</v>
      </c>
      <c r="D103" s="283">
        <v>11</v>
      </c>
      <c r="E103" s="280">
        <v>1</v>
      </c>
      <c r="F103" s="284">
        <v>2819018.4899999998</v>
      </c>
    </row>
    <row r="104" spans="1:6" ht="20.25" x14ac:dyDescent="0.3">
      <c r="A104" s="286">
        <v>30</v>
      </c>
      <c r="B104" s="281" t="s">
        <v>17454</v>
      </c>
      <c r="C104" s="284">
        <v>800.4</v>
      </c>
      <c r="D104" s="283">
        <v>32</v>
      </c>
      <c r="E104" s="280">
        <v>1</v>
      </c>
      <c r="F104" s="284">
        <v>5767708.0499999998</v>
      </c>
    </row>
    <row r="105" spans="1:6" ht="20.25" x14ac:dyDescent="0.3">
      <c r="A105" s="286">
        <v>31</v>
      </c>
      <c r="B105" s="281" t="s">
        <v>17455</v>
      </c>
      <c r="C105" s="284">
        <v>592.5</v>
      </c>
      <c r="D105" s="283">
        <v>32</v>
      </c>
      <c r="E105" s="280">
        <v>1</v>
      </c>
      <c r="F105" s="284">
        <v>5543232.0800000001</v>
      </c>
    </row>
    <row r="106" spans="1:6" ht="20.25" x14ac:dyDescent="0.3">
      <c r="A106" s="286">
        <v>32</v>
      </c>
      <c r="B106" s="281" t="s">
        <v>17215</v>
      </c>
      <c r="C106" s="284">
        <v>1137.98</v>
      </c>
      <c r="D106" s="283">
        <v>36</v>
      </c>
      <c r="E106" s="280">
        <v>2</v>
      </c>
      <c r="F106" s="284">
        <v>6414179</v>
      </c>
    </row>
    <row r="107" spans="1:6" ht="20.25" x14ac:dyDescent="0.3">
      <c r="A107" s="286">
        <v>33</v>
      </c>
      <c r="B107" s="281" t="s">
        <v>17469</v>
      </c>
      <c r="C107" s="284">
        <v>875.2</v>
      </c>
      <c r="D107" s="283">
        <v>30</v>
      </c>
      <c r="E107" s="280">
        <v>1</v>
      </c>
      <c r="F107" s="284">
        <v>113869.7</v>
      </c>
    </row>
    <row r="108" spans="1:6" ht="20.25" x14ac:dyDescent="0.3">
      <c r="A108" s="286">
        <v>34</v>
      </c>
      <c r="B108" s="281" t="s">
        <v>17216</v>
      </c>
      <c r="C108" s="284">
        <v>1051.5</v>
      </c>
      <c r="D108" s="283">
        <v>53</v>
      </c>
      <c r="E108" s="280">
        <v>1</v>
      </c>
      <c r="F108" s="284">
        <v>7222802.4000000004</v>
      </c>
    </row>
    <row r="109" spans="1:6" ht="20.25" x14ac:dyDescent="0.3">
      <c r="A109" s="286">
        <v>35</v>
      </c>
      <c r="B109" s="281" t="s">
        <v>17217</v>
      </c>
      <c r="C109" s="284">
        <v>777.3</v>
      </c>
      <c r="D109" s="283">
        <v>35</v>
      </c>
      <c r="E109" s="280">
        <v>1</v>
      </c>
      <c r="F109" s="284">
        <v>5195830.6500000004</v>
      </c>
    </row>
    <row r="110" spans="1:6" ht="20.25" x14ac:dyDescent="0.3">
      <c r="A110" s="286">
        <v>36</v>
      </c>
      <c r="B110" s="281" t="s">
        <v>17221</v>
      </c>
      <c r="C110" s="284">
        <v>12669.1</v>
      </c>
      <c r="D110" s="283">
        <v>353</v>
      </c>
      <c r="E110" s="280">
        <v>2</v>
      </c>
      <c r="F110" s="284">
        <v>21743242.170000002</v>
      </c>
    </row>
    <row r="111" spans="1:6" ht="20.25" x14ac:dyDescent="0.3">
      <c r="A111" s="286">
        <v>37</v>
      </c>
      <c r="B111" s="281" t="s">
        <v>17218</v>
      </c>
      <c r="C111" s="284">
        <v>13162.399999999998</v>
      </c>
      <c r="D111" s="283">
        <v>493</v>
      </c>
      <c r="E111" s="280">
        <v>5</v>
      </c>
      <c r="F111" s="284">
        <v>50037069.509999998</v>
      </c>
    </row>
    <row r="112" spans="1:6" ht="20.25" x14ac:dyDescent="0.3">
      <c r="A112" s="286">
        <v>38</v>
      </c>
      <c r="B112" s="281" t="s">
        <v>17219</v>
      </c>
      <c r="C112" s="284">
        <v>13942.560000000001</v>
      </c>
      <c r="D112" s="283">
        <v>469</v>
      </c>
      <c r="E112" s="280">
        <v>2</v>
      </c>
      <c r="F112" s="284">
        <v>30199080.329999998</v>
      </c>
    </row>
    <row r="113" spans="1:6" ht="20.25" x14ac:dyDescent="0.3">
      <c r="A113" s="286">
        <v>39</v>
      </c>
      <c r="B113" s="281" t="s">
        <v>17220</v>
      </c>
      <c r="C113" s="284">
        <v>12133.42</v>
      </c>
      <c r="D113" s="283">
        <v>348</v>
      </c>
      <c r="E113" s="280">
        <v>3</v>
      </c>
      <c r="F113" s="284">
        <v>36092675.659999996</v>
      </c>
    </row>
    <row r="114" spans="1:6" ht="20.25" x14ac:dyDescent="0.3">
      <c r="A114" s="286">
        <v>40</v>
      </c>
      <c r="B114" s="281" t="s">
        <v>17457</v>
      </c>
      <c r="C114" s="284">
        <v>609.5</v>
      </c>
      <c r="D114" s="283">
        <v>18</v>
      </c>
      <c r="E114" s="280">
        <v>1</v>
      </c>
      <c r="F114" s="284">
        <v>3525851.7</v>
      </c>
    </row>
    <row r="115" spans="1:6" ht="20.25" x14ac:dyDescent="0.3">
      <c r="A115" s="286">
        <v>41</v>
      </c>
      <c r="B115" s="281" t="s">
        <v>17244</v>
      </c>
      <c r="C115" s="284">
        <v>737.1</v>
      </c>
      <c r="D115" s="283">
        <v>42</v>
      </c>
      <c r="E115" s="280">
        <v>1</v>
      </c>
      <c r="F115" s="284">
        <v>200000</v>
      </c>
    </row>
    <row r="116" spans="1:6" ht="20.25" x14ac:dyDescent="0.3">
      <c r="A116" s="286">
        <v>42</v>
      </c>
      <c r="B116" s="281" t="s">
        <v>17239</v>
      </c>
      <c r="C116" s="284">
        <v>974.7</v>
      </c>
      <c r="D116" s="283">
        <v>35</v>
      </c>
      <c r="E116" s="280">
        <v>1</v>
      </c>
      <c r="F116" s="284">
        <v>10801958.800000001</v>
      </c>
    </row>
    <row r="117" spans="1:6" ht="20.25" x14ac:dyDescent="0.3">
      <c r="A117" s="286">
        <v>43</v>
      </c>
      <c r="B117" s="281" t="s">
        <v>17223</v>
      </c>
      <c r="C117" s="284">
        <v>1042.4000000000001</v>
      </c>
      <c r="D117" s="287">
        <v>47</v>
      </c>
      <c r="E117" s="280">
        <v>1</v>
      </c>
      <c r="F117" s="284">
        <v>7705763.3499999996</v>
      </c>
    </row>
    <row r="118" spans="1:6" ht="20.25" x14ac:dyDescent="0.3">
      <c r="A118" s="286">
        <v>44</v>
      </c>
      <c r="B118" s="281" t="s">
        <v>17460</v>
      </c>
      <c r="C118" s="284">
        <v>7018.04</v>
      </c>
      <c r="D118" s="283">
        <v>394</v>
      </c>
      <c r="E118" s="280">
        <v>9</v>
      </c>
      <c r="F118" s="284">
        <v>12183682.369999999</v>
      </c>
    </row>
    <row r="119" spans="1:6" ht="20.25" x14ac:dyDescent="0.3">
      <c r="A119" s="286">
        <v>45</v>
      </c>
      <c r="B119" s="281" t="s">
        <v>17470</v>
      </c>
      <c r="C119" s="284">
        <v>1737.77</v>
      </c>
      <c r="D119" s="283">
        <v>77</v>
      </c>
      <c r="E119" s="280">
        <v>2</v>
      </c>
      <c r="F119" s="284">
        <v>4266246.9800000004</v>
      </c>
    </row>
    <row r="120" spans="1:6" ht="20.25" x14ac:dyDescent="0.3">
      <c r="A120" s="286">
        <v>46</v>
      </c>
      <c r="B120" s="281" t="s">
        <v>17461</v>
      </c>
      <c r="C120" s="284">
        <v>492.1</v>
      </c>
      <c r="D120" s="283">
        <v>31</v>
      </c>
      <c r="E120" s="280">
        <v>1</v>
      </c>
      <c r="F120" s="284">
        <v>7371386.96</v>
      </c>
    </row>
    <row r="121" spans="1:6" ht="20.25" x14ac:dyDescent="0.3">
      <c r="A121" s="286">
        <v>47</v>
      </c>
      <c r="B121" s="281" t="s">
        <v>17226</v>
      </c>
      <c r="C121" s="284">
        <v>2065.1</v>
      </c>
      <c r="D121" s="283">
        <v>90</v>
      </c>
      <c r="E121" s="280">
        <v>2</v>
      </c>
      <c r="F121" s="284">
        <v>8552332.7899999991</v>
      </c>
    </row>
    <row r="122" spans="1:6" ht="20.25" x14ac:dyDescent="0.3">
      <c r="A122" s="286">
        <v>48</v>
      </c>
      <c r="B122" s="281" t="s">
        <v>17227</v>
      </c>
      <c r="C122" s="284">
        <v>7756.06</v>
      </c>
      <c r="D122" s="283">
        <v>238</v>
      </c>
      <c r="E122" s="280">
        <v>4</v>
      </c>
      <c r="F122" s="284">
        <v>29251204.210000001</v>
      </c>
    </row>
    <row r="123" spans="1:6" ht="20.25" x14ac:dyDescent="0.3">
      <c r="A123" s="286">
        <v>49</v>
      </c>
      <c r="B123" s="281" t="s">
        <v>17228</v>
      </c>
      <c r="C123" s="284">
        <v>9204.76</v>
      </c>
      <c r="D123" s="283">
        <v>429</v>
      </c>
      <c r="E123" s="280">
        <v>3</v>
      </c>
      <c r="F123" s="284">
        <v>18028554.48</v>
      </c>
    </row>
    <row r="124" spans="1:6" ht="20.25" x14ac:dyDescent="0.3">
      <c r="A124" s="286">
        <v>50</v>
      </c>
      <c r="B124" s="281" t="s">
        <v>17459</v>
      </c>
      <c r="C124" s="284">
        <v>971.34</v>
      </c>
      <c r="D124" s="283">
        <v>45</v>
      </c>
      <c r="E124" s="280">
        <v>1</v>
      </c>
      <c r="F124" s="284">
        <v>6567768.7300000004</v>
      </c>
    </row>
    <row r="125" spans="1:6" ht="20.25" x14ac:dyDescent="0.3">
      <c r="A125" s="286">
        <v>51</v>
      </c>
      <c r="B125" s="281" t="s">
        <v>17225</v>
      </c>
      <c r="C125" s="284">
        <v>687</v>
      </c>
      <c r="D125" s="283">
        <v>21</v>
      </c>
      <c r="E125" s="280">
        <v>1</v>
      </c>
      <c r="F125" s="284">
        <v>4577125.34</v>
      </c>
    </row>
    <row r="126" spans="1:6" ht="20.25" x14ac:dyDescent="0.3">
      <c r="A126" s="286">
        <v>52</v>
      </c>
      <c r="B126" s="281" t="s">
        <v>17229</v>
      </c>
      <c r="C126" s="284">
        <v>5226.6000000000004</v>
      </c>
      <c r="D126" s="283">
        <v>419</v>
      </c>
      <c r="E126" s="280">
        <v>4</v>
      </c>
      <c r="F126" s="284">
        <v>14914812.24</v>
      </c>
    </row>
    <row r="127" spans="1:6" ht="20.25" x14ac:dyDescent="0.3">
      <c r="A127" s="286">
        <v>53</v>
      </c>
      <c r="B127" s="281" t="s">
        <v>17200</v>
      </c>
      <c r="C127" s="284">
        <v>5294.4000000000005</v>
      </c>
      <c r="D127" s="283">
        <v>145</v>
      </c>
      <c r="E127" s="280">
        <v>2</v>
      </c>
      <c r="F127" s="284">
        <v>14101691.34</v>
      </c>
    </row>
    <row r="128" spans="1:6" ht="20.25" x14ac:dyDescent="0.3">
      <c r="A128" s="286">
        <v>54</v>
      </c>
      <c r="B128" s="281" t="s">
        <v>17230</v>
      </c>
      <c r="C128" s="284">
        <v>722.7</v>
      </c>
      <c r="D128" s="283">
        <v>38</v>
      </c>
      <c r="E128" s="280">
        <v>1</v>
      </c>
      <c r="F128" s="284">
        <v>7312508.6799999997</v>
      </c>
    </row>
    <row r="129" spans="1:6" ht="20.25" x14ac:dyDescent="0.3">
      <c r="A129" s="286">
        <v>55</v>
      </c>
      <c r="B129" s="281" t="s">
        <v>17232</v>
      </c>
      <c r="C129" s="284">
        <v>879.5</v>
      </c>
      <c r="D129" s="283">
        <v>30</v>
      </c>
      <c r="E129" s="280">
        <v>1</v>
      </c>
      <c r="F129" s="284">
        <v>6173200.3499999996</v>
      </c>
    </row>
    <row r="130" spans="1:6" ht="20.25" x14ac:dyDescent="0.3">
      <c r="A130" s="286">
        <v>56</v>
      </c>
      <c r="B130" s="281" t="s">
        <v>17233</v>
      </c>
      <c r="C130" s="284">
        <v>2063.3999999999996</v>
      </c>
      <c r="D130" s="283">
        <v>73</v>
      </c>
      <c r="E130" s="280">
        <v>4</v>
      </c>
      <c r="F130" s="284">
        <v>10193646.23</v>
      </c>
    </row>
    <row r="131" spans="1:6" ht="20.25" x14ac:dyDescent="0.3">
      <c r="A131" s="286">
        <v>57</v>
      </c>
      <c r="B131" s="281" t="s">
        <v>17462</v>
      </c>
      <c r="C131" s="284">
        <v>886.6</v>
      </c>
      <c r="D131" s="283">
        <v>34</v>
      </c>
      <c r="E131" s="280">
        <v>1</v>
      </c>
      <c r="F131" s="284">
        <v>5213835.0599999987</v>
      </c>
    </row>
    <row r="132" spans="1:6" ht="20.25" x14ac:dyDescent="0.3">
      <c r="A132" s="286">
        <v>58</v>
      </c>
      <c r="B132" s="281" t="s">
        <v>17463</v>
      </c>
      <c r="C132" s="284">
        <v>1665.3</v>
      </c>
      <c r="D132" s="283">
        <v>90</v>
      </c>
      <c r="E132" s="280">
        <v>2</v>
      </c>
      <c r="F132" s="284">
        <v>10758390.760000002</v>
      </c>
    </row>
    <row r="133" spans="1:6" ht="20.25" x14ac:dyDescent="0.3">
      <c r="A133" s="286">
        <v>59</v>
      </c>
      <c r="B133" s="281" t="s">
        <v>17464</v>
      </c>
      <c r="C133" s="284">
        <v>1980.5</v>
      </c>
      <c r="D133" s="283">
        <v>78</v>
      </c>
      <c r="E133" s="280">
        <v>2</v>
      </c>
      <c r="F133" s="284">
        <v>10939215.029999999</v>
      </c>
    </row>
    <row r="134" spans="1:6" ht="20.25" x14ac:dyDescent="0.3">
      <c r="A134" s="286">
        <v>60</v>
      </c>
      <c r="B134" s="281" t="s">
        <v>17240</v>
      </c>
      <c r="C134" s="284">
        <v>8111.4</v>
      </c>
      <c r="D134" s="283">
        <v>307</v>
      </c>
      <c r="E134" s="280">
        <v>3</v>
      </c>
      <c r="F134" s="284">
        <v>25693967.629999999</v>
      </c>
    </row>
    <row r="135" spans="1:6" ht="20.25" x14ac:dyDescent="0.3">
      <c r="A135" s="286">
        <v>61</v>
      </c>
      <c r="B135" s="281" t="s">
        <v>17236</v>
      </c>
      <c r="C135" s="284">
        <v>1348.5</v>
      </c>
      <c r="D135" s="283">
        <v>67</v>
      </c>
      <c r="E135" s="280">
        <v>2</v>
      </c>
      <c r="F135" s="284">
        <v>5861857.9199999999</v>
      </c>
    </row>
    <row r="136" spans="1:6" ht="20.25" x14ac:dyDescent="0.3">
      <c r="A136" s="281" t="s">
        <v>17169</v>
      </c>
      <c r="B136" s="281"/>
      <c r="C136" s="284">
        <f>SUM(C137:C182)</f>
        <v>319278.96000000002</v>
      </c>
      <c r="D136" s="283">
        <f>SUM(D137:D182)</f>
        <v>11091</v>
      </c>
      <c r="E136" s="285">
        <f>SUM(E137:E182)</f>
        <v>128</v>
      </c>
      <c r="F136" s="284">
        <f>SUM(F137:F182)</f>
        <v>815859077.12</v>
      </c>
    </row>
    <row r="137" spans="1:6" ht="20.25" x14ac:dyDescent="0.3">
      <c r="A137" s="286">
        <v>1</v>
      </c>
      <c r="B137" s="281" t="s">
        <v>17192</v>
      </c>
      <c r="C137" s="284">
        <v>83876.5</v>
      </c>
      <c r="D137" s="283">
        <v>3169</v>
      </c>
      <c r="E137" s="280">
        <v>35</v>
      </c>
      <c r="F137" s="284">
        <v>200371287.76999995</v>
      </c>
    </row>
    <row r="138" spans="1:6" ht="20.25" x14ac:dyDescent="0.3">
      <c r="A138" s="286">
        <v>2</v>
      </c>
      <c r="B138" s="281" t="s">
        <v>17193</v>
      </c>
      <c r="C138" s="284">
        <v>5676.8</v>
      </c>
      <c r="D138" s="283">
        <v>184</v>
      </c>
      <c r="E138" s="280">
        <v>4</v>
      </c>
      <c r="F138" s="284">
        <v>33197038.509999994</v>
      </c>
    </row>
    <row r="139" spans="1:6" ht="20.25" x14ac:dyDescent="0.3">
      <c r="A139" s="286">
        <v>3</v>
      </c>
      <c r="B139" s="281" t="s">
        <v>17194</v>
      </c>
      <c r="C139" s="284">
        <v>83342.47</v>
      </c>
      <c r="D139" s="283">
        <v>2628</v>
      </c>
      <c r="E139" s="280">
        <v>9</v>
      </c>
      <c r="F139" s="284">
        <v>89346330.140000001</v>
      </c>
    </row>
    <row r="140" spans="1:6" ht="20.25" x14ac:dyDescent="0.3">
      <c r="A140" s="286">
        <v>4</v>
      </c>
      <c r="B140" s="281" t="s">
        <v>17195</v>
      </c>
      <c r="C140" s="284">
        <v>24789.8</v>
      </c>
      <c r="D140" s="283">
        <v>702</v>
      </c>
      <c r="E140" s="280">
        <v>9</v>
      </c>
      <c r="F140" s="284">
        <v>61634819.170000002</v>
      </c>
    </row>
    <row r="141" spans="1:6" ht="20.25" x14ac:dyDescent="0.3">
      <c r="A141" s="286">
        <v>5</v>
      </c>
      <c r="B141" s="281" t="s">
        <v>17196</v>
      </c>
      <c r="C141" s="284">
        <v>21754.479999999996</v>
      </c>
      <c r="D141" s="283">
        <v>553</v>
      </c>
      <c r="E141" s="280">
        <v>7</v>
      </c>
      <c r="F141" s="284">
        <v>56471101.200000003</v>
      </c>
    </row>
    <row r="142" spans="1:6" ht="20.25" x14ac:dyDescent="0.3">
      <c r="A142" s="286">
        <v>6</v>
      </c>
      <c r="B142" s="281" t="s">
        <v>17197</v>
      </c>
      <c r="C142" s="284">
        <v>12900.900000000001</v>
      </c>
      <c r="D142" s="283">
        <v>373</v>
      </c>
      <c r="E142" s="280">
        <v>2</v>
      </c>
      <c r="F142" s="284">
        <v>17708184.119999997</v>
      </c>
    </row>
    <row r="143" spans="1:6" ht="20.25" x14ac:dyDescent="0.3">
      <c r="A143" s="286">
        <v>7</v>
      </c>
      <c r="B143" s="281" t="s">
        <v>17198</v>
      </c>
      <c r="C143" s="284">
        <v>3997.5</v>
      </c>
      <c r="D143" s="283">
        <v>130</v>
      </c>
      <c r="E143" s="280">
        <v>2</v>
      </c>
      <c r="F143" s="284">
        <v>17034035.52</v>
      </c>
    </row>
    <row r="144" spans="1:6" ht="20.25" x14ac:dyDescent="0.3">
      <c r="A144" s="286">
        <v>8</v>
      </c>
      <c r="B144" s="281" t="s">
        <v>17199</v>
      </c>
      <c r="C144" s="284">
        <v>5634.57</v>
      </c>
      <c r="D144" s="283">
        <v>155</v>
      </c>
      <c r="E144" s="280">
        <v>3</v>
      </c>
      <c r="F144" s="284">
        <v>16380603.180000002</v>
      </c>
    </row>
    <row r="145" spans="1:6" ht="20.25" x14ac:dyDescent="0.3">
      <c r="A145" s="286">
        <v>9</v>
      </c>
      <c r="B145" s="281" t="s">
        <v>17200</v>
      </c>
      <c r="C145" s="284">
        <v>783</v>
      </c>
      <c r="D145" s="283">
        <v>32</v>
      </c>
      <c r="E145" s="280">
        <v>1</v>
      </c>
      <c r="F145" s="284">
        <v>5729408</v>
      </c>
    </row>
    <row r="146" spans="1:6" ht="20.25" x14ac:dyDescent="0.3">
      <c r="A146" s="286">
        <v>10</v>
      </c>
      <c r="B146" s="281" t="s">
        <v>17201</v>
      </c>
      <c r="C146" s="284">
        <v>7773.5</v>
      </c>
      <c r="D146" s="283">
        <v>549</v>
      </c>
      <c r="E146" s="280">
        <v>3</v>
      </c>
      <c r="F146" s="284">
        <v>23013460</v>
      </c>
    </row>
    <row r="147" spans="1:6" ht="20.25" x14ac:dyDescent="0.3">
      <c r="A147" s="286">
        <v>11</v>
      </c>
      <c r="B147" s="281" t="s">
        <v>17202</v>
      </c>
      <c r="C147" s="284">
        <v>945.5</v>
      </c>
      <c r="D147" s="283">
        <v>39</v>
      </c>
      <c r="E147" s="280">
        <v>1</v>
      </c>
      <c r="F147" s="284">
        <v>5165228.25</v>
      </c>
    </row>
    <row r="148" spans="1:6" ht="20.25" x14ac:dyDescent="0.3">
      <c r="A148" s="286">
        <v>12</v>
      </c>
      <c r="B148" s="281" t="s">
        <v>17203</v>
      </c>
      <c r="C148" s="284">
        <v>680</v>
      </c>
      <c r="D148" s="283">
        <v>18</v>
      </c>
      <c r="E148" s="280">
        <v>1</v>
      </c>
      <c r="F148" s="284">
        <v>4301052</v>
      </c>
    </row>
    <row r="149" spans="1:6" ht="20.25" x14ac:dyDescent="0.3">
      <c r="A149" s="286">
        <v>13</v>
      </c>
      <c r="B149" s="281" t="s">
        <v>17204</v>
      </c>
      <c r="C149" s="284">
        <v>607.4</v>
      </c>
      <c r="D149" s="283">
        <v>34</v>
      </c>
      <c r="E149" s="280">
        <v>1</v>
      </c>
      <c r="F149" s="284">
        <v>2317210.6399999997</v>
      </c>
    </row>
    <row r="150" spans="1:6" ht="20.25" x14ac:dyDescent="0.3">
      <c r="A150" s="286">
        <v>14</v>
      </c>
      <c r="B150" s="281" t="s">
        <v>17205</v>
      </c>
      <c r="C150" s="284">
        <v>797.3</v>
      </c>
      <c r="D150" s="283">
        <v>40</v>
      </c>
      <c r="E150" s="280">
        <v>1</v>
      </c>
      <c r="F150" s="284">
        <v>5322451.5199999996</v>
      </c>
    </row>
    <row r="151" spans="1:6" ht="20.25" x14ac:dyDescent="0.3">
      <c r="A151" s="286">
        <v>15</v>
      </c>
      <c r="B151" s="281" t="s">
        <v>17203</v>
      </c>
      <c r="C151" s="284">
        <v>850</v>
      </c>
      <c r="D151" s="283">
        <v>40</v>
      </c>
      <c r="E151" s="280">
        <v>1</v>
      </c>
      <c r="F151" s="284">
        <v>542668</v>
      </c>
    </row>
    <row r="152" spans="1:6" ht="20.25" x14ac:dyDescent="0.3">
      <c r="A152" s="286">
        <v>16</v>
      </c>
      <c r="B152" s="281" t="s">
        <v>17206</v>
      </c>
      <c r="C152" s="284">
        <v>4891.2000000000007</v>
      </c>
      <c r="D152" s="283">
        <v>123</v>
      </c>
      <c r="E152" s="280">
        <v>3</v>
      </c>
      <c r="F152" s="284">
        <v>17175018.48</v>
      </c>
    </row>
    <row r="153" spans="1:6" ht="20.25" x14ac:dyDescent="0.3">
      <c r="A153" s="286">
        <v>17</v>
      </c>
      <c r="B153" s="281" t="s">
        <v>17207</v>
      </c>
      <c r="C153" s="284">
        <v>657.9</v>
      </c>
      <c r="D153" s="283">
        <v>26</v>
      </c>
      <c r="E153" s="280">
        <v>1</v>
      </c>
      <c r="F153" s="284">
        <v>6199562.6800000006</v>
      </c>
    </row>
    <row r="154" spans="1:6" ht="20.25" x14ac:dyDescent="0.3">
      <c r="A154" s="286">
        <v>18</v>
      </c>
      <c r="B154" s="281" t="s">
        <v>17208</v>
      </c>
      <c r="C154" s="284">
        <v>497.6</v>
      </c>
      <c r="D154" s="283">
        <v>10</v>
      </c>
      <c r="E154" s="280">
        <v>1</v>
      </c>
      <c r="F154" s="284">
        <v>4945765.3100000005</v>
      </c>
    </row>
    <row r="155" spans="1:6" ht="20.25" x14ac:dyDescent="0.3">
      <c r="A155" s="286">
        <v>19</v>
      </c>
      <c r="B155" s="281" t="s">
        <v>17209</v>
      </c>
      <c r="C155" s="284">
        <v>399.7</v>
      </c>
      <c r="D155" s="283">
        <v>15</v>
      </c>
      <c r="E155" s="280">
        <v>1</v>
      </c>
      <c r="F155" s="284">
        <v>3249753.92</v>
      </c>
    </row>
    <row r="156" spans="1:6" ht="20.25" x14ac:dyDescent="0.3">
      <c r="A156" s="286">
        <v>20</v>
      </c>
      <c r="B156" s="281" t="s">
        <v>17210</v>
      </c>
      <c r="C156" s="284">
        <v>513.9</v>
      </c>
      <c r="D156" s="283">
        <v>20</v>
      </c>
      <c r="E156" s="280">
        <v>1</v>
      </c>
      <c r="F156" s="284">
        <v>4441783.34</v>
      </c>
    </row>
    <row r="157" spans="1:6" ht="20.25" x14ac:dyDescent="0.3">
      <c r="A157" s="286">
        <v>21</v>
      </c>
      <c r="B157" s="281" t="s">
        <v>17211</v>
      </c>
      <c r="C157" s="284">
        <v>612.5</v>
      </c>
      <c r="D157" s="283">
        <v>29</v>
      </c>
      <c r="E157" s="280">
        <v>1</v>
      </c>
      <c r="F157" s="284">
        <v>4274814.47</v>
      </c>
    </row>
    <row r="158" spans="1:6" ht="20.25" x14ac:dyDescent="0.3">
      <c r="A158" s="286">
        <v>22</v>
      </c>
      <c r="B158" s="281" t="s">
        <v>17213</v>
      </c>
      <c r="C158" s="284">
        <v>1049.8</v>
      </c>
      <c r="D158" s="283">
        <v>57</v>
      </c>
      <c r="E158" s="280">
        <v>1</v>
      </c>
      <c r="F158" s="284">
        <v>5392384</v>
      </c>
    </row>
    <row r="159" spans="1:6" ht="20.25" x14ac:dyDescent="0.3">
      <c r="A159" s="286">
        <v>23</v>
      </c>
      <c r="B159" s="281" t="s">
        <v>17214</v>
      </c>
      <c r="C159" s="284">
        <v>2471.6999999999998</v>
      </c>
      <c r="D159" s="283">
        <v>113</v>
      </c>
      <c r="E159" s="280">
        <v>5</v>
      </c>
      <c r="F159" s="284">
        <v>20455861.079999998</v>
      </c>
    </row>
    <row r="160" spans="1:6" ht="20.25" x14ac:dyDescent="0.3">
      <c r="A160" s="286">
        <v>24</v>
      </c>
      <c r="B160" s="281" t="s">
        <v>17215</v>
      </c>
      <c r="C160" s="284">
        <v>1319.89</v>
      </c>
      <c r="D160" s="283">
        <v>63</v>
      </c>
      <c r="E160" s="280">
        <v>2</v>
      </c>
      <c r="F160" s="284">
        <v>12004830.189999999</v>
      </c>
    </row>
    <row r="161" spans="1:6" ht="20.25" x14ac:dyDescent="0.3">
      <c r="A161" s="286">
        <v>25</v>
      </c>
      <c r="B161" s="281" t="s">
        <v>17216</v>
      </c>
      <c r="C161" s="284">
        <v>1003.2</v>
      </c>
      <c r="D161" s="283">
        <v>38</v>
      </c>
      <c r="E161" s="280">
        <v>1</v>
      </c>
      <c r="F161" s="284">
        <v>8285735.04</v>
      </c>
    </row>
    <row r="162" spans="1:6" ht="20.25" x14ac:dyDescent="0.3">
      <c r="A162" s="286">
        <v>26</v>
      </c>
      <c r="B162" s="281" t="s">
        <v>17217</v>
      </c>
      <c r="C162" s="284">
        <v>1007</v>
      </c>
      <c r="D162" s="283">
        <v>38</v>
      </c>
      <c r="E162" s="280">
        <v>2</v>
      </c>
      <c r="F162" s="284">
        <v>7585567.6799999997</v>
      </c>
    </row>
    <row r="163" spans="1:6" ht="20.25" x14ac:dyDescent="0.3">
      <c r="A163" s="286">
        <v>27</v>
      </c>
      <c r="B163" s="281" t="s">
        <v>17218</v>
      </c>
      <c r="C163" s="284">
        <v>4402.3999999999996</v>
      </c>
      <c r="D163" s="283">
        <v>187</v>
      </c>
      <c r="E163" s="280">
        <v>2</v>
      </c>
      <c r="F163" s="284">
        <v>18276811.52</v>
      </c>
    </row>
    <row r="164" spans="1:6" ht="20.25" x14ac:dyDescent="0.3">
      <c r="A164" s="286">
        <v>28</v>
      </c>
      <c r="B164" s="281" t="s">
        <v>17219</v>
      </c>
      <c r="C164" s="284">
        <v>6310.48</v>
      </c>
      <c r="D164" s="283">
        <v>200</v>
      </c>
      <c r="E164" s="280">
        <v>2</v>
      </c>
      <c r="F164" s="284">
        <v>12674630.079999998</v>
      </c>
    </row>
    <row r="165" spans="1:6" ht="20.25" x14ac:dyDescent="0.3">
      <c r="A165" s="286">
        <v>29</v>
      </c>
      <c r="B165" s="281" t="s">
        <v>17220</v>
      </c>
      <c r="C165" s="284">
        <v>5871.4800000000005</v>
      </c>
      <c r="D165" s="283">
        <v>255</v>
      </c>
      <c r="E165" s="280">
        <v>5</v>
      </c>
      <c r="F165" s="284">
        <v>17698274.210000001</v>
      </c>
    </row>
    <row r="166" spans="1:6" ht="20.25" x14ac:dyDescent="0.3">
      <c r="A166" s="286">
        <v>30</v>
      </c>
      <c r="B166" s="281" t="s">
        <v>17221</v>
      </c>
      <c r="C166" s="284">
        <v>4279.1099999999997</v>
      </c>
      <c r="D166" s="283">
        <v>138</v>
      </c>
      <c r="E166" s="280">
        <v>1</v>
      </c>
      <c r="F166" s="284">
        <v>12520415.859999999</v>
      </c>
    </row>
    <row r="167" spans="1:6" ht="20.25" x14ac:dyDescent="0.3">
      <c r="A167" s="286">
        <v>31</v>
      </c>
      <c r="B167" s="281" t="s">
        <v>17222</v>
      </c>
      <c r="C167" s="284">
        <v>781.8</v>
      </c>
      <c r="D167" s="283">
        <v>43</v>
      </c>
      <c r="E167" s="280">
        <v>1</v>
      </c>
      <c r="F167" s="284">
        <v>4975316.8000000007</v>
      </c>
    </row>
    <row r="168" spans="1:6" ht="20.25" x14ac:dyDescent="0.3">
      <c r="A168" s="286">
        <v>32</v>
      </c>
      <c r="B168" s="281" t="s">
        <v>17223</v>
      </c>
      <c r="C168" s="284">
        <v>1055.4000000000001</v>
      </c>
      <c r="D168" s="283">
        <v>47</v>
      </c>
      <c r="E168" s="280">
        <v>1</v>
      </c>
      <c r="F168" s="284">
        <v>6736263.6000000006</v>
      </c>
    </row>
    <row r="169" spans="1:6" ht="20.25" x14ac:dyDescent="0.3">
      <c r="A169" s="286">
        <v>33</v>
      </c>
      <c r="B169" s="281" t="s">
        <v>17224</v>
      </c>
      <c r="C169" s="284">
        <v>773.3</v>
      </c>
      <c r="D169" s="283">
        <v>35</v>
      </c>
      <c r="E169" s="280">
        <v>1</v>
      </c>
      <c r="F169" s="284">
        <v>5982176</v>
      </c>
    </row>
    <row r="170" spans="1:6" ht="20.25" x14ac:dyDescent="0.3">
      <c r="A170" s="286">
        <v>34</v>
      </c>
      <c r="B170" s="281" t="s">
        <v>17225</v>
      </c>
      <c r="C170" s="284">
        <v>660</v>
      </c>
      <c r="D170" s="283">
        <v>26</v>
      </c>
      <c r="E170" s="280">
        <v>1</v>
      </c>
      <c r="F170" s="284">
        <v>5266000</v>
      </c>
    </row>
    <row r="171" spans="1:6" ht="20.25" x14ac:dyDescent="0.3">
      <c r="A171" s="286">
        <v>35</v>
      </c>
      <c r="B171" s="281" t="s">
        <v>17226</v>
      </c>
      <c r="C171" s="284">
        <v>340</v>
      </c>
      <c r="D171" s="283">
        <v>18</v>
      </c>
      <c r="E171" s="280">
        <v>1</v>
      </c>
      <c r="F171" s="284">
        <v>3090510.08</v>
      </c>
    </row>
    <row r="172" spans="1:6" ht="20.25" x14ac:dyDescent="0.3">
      <c r="A172" s="286">
        <v>36</v>
      </c>
      <c r="B172" s="281" t="s">
        <v>17227</v>
      </c>
      <c r="C172" s="284">
        <v>7167.08</v>
      </c>
      <c r="D172" s="283">
        <v>273</v>
      </c>
      <c r="E172" s="280">
        <v>2</v>
      </c>
      <c r="F172" s="284">
        <v>18334915.32</v>
      </c>
    </row>
    <row r="173" spans="1:6" ht="20.25" x14ac:dyDescent="0.3">
      <c r="A173" s="286">
        <v>37</v>
      </c>
      <c r="B173" s="281" t="s">
        <v>17228</v>
      </c>
      <c r="C173" s="284">
        <v>6230.86</v>
      </c>
      <c r="D173" s="283">
        <v>201</v>
      </c>
      <c r="E173" s="280">
        <v>1</v>
      </c>
      <c r="F173" s="284">
        <v>13268555.52</v>
      </c>
    </row>
    <row r="174" spans="1:6" ht="20.25" x14ac:dyDescent="0.3">
      <c r="A174" s="286">
        <v>38</v>
      </c>
      <c r="B174" s="281" t="s">
        <v>17229</v>
      </c>
      <c r="C174" s="284">
        <v>691.6</v>
      </c>
      <c r="D174" s="283">
        <v>17</v>
      </c>
      <c r="E174" s="280">
        <v>1</v>
      </c>
      <c r="F174" s="284">
        <v>5602584</v>
      </c>
    </row>
    <row r="175" spans="1:6" ht="20.25" x14ac:dyDescent="0.3">
      <c r="A175" s="286">
        <v>39</v>
      </c>
      <c r="B175" s="281" t="s">
        <v>17200</v>
      </c>
      <c r="C175" s="284">
        <v>362.9</v>
      </c>
      <c r="D175" s="283">
        <v>23</v>
      </c>
      <c r="E175" s="280">
        <v>1</v>
      </c>
      <c r="F175" s="284">
        <v>3167614.8</v>
      </c>
    </row>
    <row r="176" spans="1:6" ht="20.25" x14ac:dyDescent="0.3">
      <c r="A176" s="286">
        <v>40</v>
      </c>
      <c r="B176" s="281" t="s">
        <v>17230</v>
      </c>
      <c r="C176" s="284">
        <v>375.2</v>
      </c>
      <c r="D176" s="283">
        <v>17</v>
      </c>
      <c r="E176" s="280">
        <v>1</v>
      </c>
      <c r="F176" s="284">
        <v>4525164</v>
      </c>
    </row>
    <row r="177" spans="1:6" ht="20.25" x14ac:dyDescent="0.3">
      <c r="A177" s="286">
        <v>41</v>
      </c>
      <c r="B177" s="281" t="s">
        <v>17231</v>
      </c>
      <c r="C177" s="284">
        <v>946</v>
      </c>
      <c r="D177" s="283">
        <v>52</v>
      </c>
      <c r="E177" s="280">
        <v>1</v>
      </c>
      <c r="F177" s="284">
        <v>6572262</v>
      </c>
    </row>
    <row r="178" spans="1:6" ht="20.25" x14ac:dyDescent="0.3">
      <c r="A178" s="286">
        <v>42</v>
      </c>
      <c r="B178" s="281" t="s">
        <v>17232</v>
      </c>
      <c r="C178" s="284">
        <v>418.9</v>
      </c>
      <c r="D178" s="283">
        <v>8</v>
      </c>
      <c r="E178" s="280">
        <v>1</v>
      </c>
      <c r="F178" s="284">
        <v>3102969.6</v>
      </c>
    </row>
    <row r="179" spans="1:6" ht="20.25" x14ac:dyDescent="0.3">
      <c r="A179" s="286">
        <v>43</v>
      </c>
      <c r="B179" s="281" t="s">
        <v>17233</v>
      </c>
      <c r="C179" s="284">
        <v>3265.3</v>
      </c>
      <c r="D179" s="283">
        <v>102</v>
      </c>
      <c r="E179" s="280">
        <v>1</v>
      </c>
      <c r="F179" s="284">
        <v>16205981.91</v>
      </c>
    </row>
    <row r="180" spans="1:6" ht="20.25" x14ac:dyDescent="0.3">
      <c r="A180" s="286">
        <v>44</v>
      </c>
      <c r="B180" s="281" t="s">
        <v>17234</v>
      </c>
      <c r="C180" s="284">
        <v>627.5</v>
      </c>
      <c r="D180" s="283">
        <v>26</v>
      </c>
      <c r="E180" s="280">
        <v>1</v>
      </c>
      <c r="F180" s="284">
        <v>4039280.1599999997</v>
      </c>
    </row>
    <row r="181" spans="1:6" ht="20.25" x14ac:dyDescent="0.3">
      <c r="A181" s="286">
        <v>45</v>
      </c>
      <c r="B181" s="281" t="s">
        <v>17235</v>
      </c>
      <c r="C181" s="284">
        <v>3230</v>
      </c>
      <c r="D181" s="283">
        <v>131</v>
      </c>
      <c r="E181" s="280">
        <v>2</v>
      </c>
      <c r="F181" s="284">
        <v>13569014.32</v>
      </c>
    </row>
    <row r="182" spans="1:6" ht="20.25" x14ac:dyDescent="0.3">
      <c r="A182" s="286">
        <v>46</v>
      </c>
      <c r="B182" s="281" t="s">
        <v>17236</v>
      </c>
      <c r="C182" s="284">
        <v>2655.54</v>
      </c>
      <c r="D182" s="283">
        <v>114</v>
      </c>
      <c r="E182" s="280">
        <v>2</v>
      </c>
      <c r="F182" s="284">
        <v>7704383.129999999</v>
      </c>
    </row>
    <row r="183" spans="1:6" ht="20.25" x14ac:dyDescent="0.25">
      <c r="A183" s="342" t="s">
        <v>17303</v>
      </c>
      <c r="B183" s="343"/>
      <c r="C183" s="343"/>
      <c r="D183" s="343"/>
      <c r="E183" s="343"/>
      <c r="F183" s="344"/>
    </row>
    <row r="184" spans="1:6" ht="20.25" x14ac:dyDescent="0.3">
      <c r="A184" s="288" t="s">
        <v>17257</v>
      </c>
      <c r="B184" s="281"/>
      <c r="C184" s="284">
        <f>C185</f>
        <v>6998.4000000000005</v>
      </c>
      <c r="D184" s="287">
        <f t="shared" ref="D184:F184" si="1">D185</f>
        <v>263</v>
      </c>
      <c r="E184" s="280">
        <f t="shared" si="1"/>
        <v>3</v>
      </c>
      <c r="F184" s="284">
        <f t="shared" si="1"/>
        <v>16843598.040000003</v>
      </c>
    </row>
    <row r="185" spans="1:6" ht="20.25" x14ac:dyDescent="0.3">
      <c r="A185" s="288" t="s">
        <v>17258</v>
      </c>
      <c r="B185" s="281"/>
      <c r="C185" s="284">
        <f>SUM(C186:C188)</f>
        <v>6998.4000000000005</v>
      </c>
      <c r="D185" s="287">
        <f>SUM(D186:D188)</f>
        <v>263</v>
      </c>
      <c r="E185" s="280">
        <f>SUM(E186:E188)</f>
        <v>3</v>
      </c>
      <c r="F185" s="284">
        <f>SUM(F186:F188)</f>
        <v>16843598.040000003</v>
      </c>
    </row>
    <row r="186" spans="1:6" ht="20.25" x14ac:dyDescent="0.3">
      <c r="A186" s="286">
        <v>1</v>
      </c>
      <c r="B186" s="281" t="s">
        <v>17228</v>
      </c>
      <c r="C186" s="284">
        <v>4994.3</v>
      </c>
      <c r="D186" s="287">
        <v>167</v>
      </c>
      <c r="E186" s="280">
        <v>1</v>
      </c>
      <c r="F186" s="284">
        <v>4455850.5600000005</v>
      </c>
    </row>
    <row r="187" spans="1:6" ht="20.25" x14ac:dyDescent="0.3">
      <c r="A187" s="286">
        <v>2</v>
      </c>
      <c r="B187" s="281" t="s">
        <v>17225</v>
      </c>
      <c r="C187" s="284">
        <v>1245</v>
      </c>
      <c r="D187" s="287">
        <v>62</v>
      </c>
      <c r="E187" s="280">
        <v>1</v>
      </c>
      <c r="F187" s="284">
        <v>7481085.2000000002</v>
      </c>
    </row>
    <row r="188" spans="1:6" ht="20.25" x14ac:dyDescent="0.3">
      <c r="A188" s="286">
        <v>3</v>
      </c>
      <c r="B188" s="281" t="s">
        <v>17202</v>
      </c>
      <c r="C188" s="284">
        <v>759.1</v>
      </c>
      <c r="D188" s="287">
        <v>34</v>
      </c>
      <c r="E188" s="280">
        <v>1</v>
      </c>
      <c r="F188" s="284">
        <v>4906662.28</v>
      </c>
    </row>
    <row r="189" spans="1:6" ht="20.25" x14ac:dyDescent="0.25">
      <c r="A189" s="342" t="s">
        <v>17349</v>
      </c>
      <c r="B189" s="343"/>
      <c r="C189" s="343"/>
      <c r="D189" s="343"/>
      <c r="E189" s="343"/>
      <c r="F189" s="344"/>
    </row>
    <row r="190" spans="1:6" ht="20.25" x14ac:dyDescent="0.3">
      <c r="A190" s="288" t="s">
        <v>17257</v>
      </c>
      <c r="B190" s="281"/>
      <c r="C190" s="284">
        <f>C191</f>
        <v>27170.150000000005</v>
      </c>
      <c r="D190" s="287">
        <f>D191</f>
        <v>1180</v>
      </c>
      <c r="E190" s="280">
        <f>E191</f>
        <v>22</v>
      </c>
      <c r="F190" s="284">
        <f>F191</f>
        <v>130884667.08999999</v>
      </c>
    </row>
    <row r="191" spans="1:6" ht="20.25" x14ac:dyDescent="0.3">
      <c r="A191" s="288" t="s">
        <v>17258</v>
      </c>
      <c r="B191" s="281"/>
      <c r="C191" s="284">
        <f>SUM(C192:C203)</f>
        <v>27170.150000000005</v>
      </c>
      <c r="D191" s="287">
        <f>SUM(D192:D203)</f>
        <v>1180</v>
      </c>
      <c r="E191" s="287">
        <f>SUM(E192:E203)</f>
        <v>22</v>
      </c>
      <c r="F191" s="284">
        <f>SUM(F192:F203)</f>
        <v>130884667.08999999</v>
      </c>
    </row>
    <row r="192" spans="1:6" ht="20.25" x14ac:dyDescent="0.3">
      <c r="A192" s="286">
        <v>1</v>
      </c>
      <c r="B192" s="281" t="s">
        <v>17233</v>
      </c>
      <c r="C192" s="284">
        <v>3234.9</v>
      </c>
      <c r="D192" s="287">
        <v>63</v>
      </c>
      <c r="E192" s="280">
        <v>1</v>
      </c>
      <c r="F192" s="284">
        <v>6148791.3200000003</v>
      </c>
    </row>
    <row r="193" spans="1:6" ht="20.25" x14ac:dyDescent="0.3">
      <c r="A193" s="286">
        <v>2</v>
      </c>
      <c r="B193" s="281" t="s">
        <v>17192</v>
      </c>
      <c r="C193" s="284">
        <v>14362.6</v>
      </c>
      <c r="D193" s="287">
        <v>693</v>
      </c>
      <c r="E193" s="280">
        <v>11</v>
      </c>
      <c r="F193" s="284">
        <v>76331634.210000008</v>
      </c>
    </row>
    <row r="194" spans="1:6" ht="20.25" x14ac:dyDescent="0.3">
      <c r="A194" s="286">
        <v>3</v>
      </c>
      <c r="B194" s="281" t="s">
        <v>17243</v>
      </c>
      <c r="C194" s="284">
        <v>1343.5</v>
      </c>
      <c r="D194" s="287">
        <v>57</v>
      </c>
      <c r="E194" s="280">
        <v>1</v>
      </c>
      <c r="F194" s="284">
        <v>5556870.1700000009</v>
      </c>
    </row>
    <row r="195" spans="1:6" ht="20.25" x14ac:dyDescent="0.3">
      <c r="A195" s="286">
        <v>4</v>
      </c>
      <c r="B195" s="281" t="s">
        <v>17238</v>
      </c>
      <c r="C195" s="284">
        <v>642.9</v>
      </c>
      <c r="D195" s="287">
        <v>24</v>
      </c>
      <c r="E195" s="280">
        <v>1</v>
      </c>
      <c r="F195" s="284">
        <v>5301598.71</v>
      </c>
    </row>
    <row r="196" spans="1:6" ht="20.25" x14ac:dyDescent="0.3">
      <c r="A196" s="286">
        <v>5</v>
      </c>
      <c r="B196" s="281" t="s">
        <v>17242</v>
      </c>
      <c r="C196" s="284">
        <v>399.7</v>
      </c>
      <c r="D196" s="287">
        <v>20</v>
      </c>
      <c r="E196" s="280">
        <v>1</v>
      </c>
      <c r="F196" s="284">
        <v>2236475.36</v>
      </c>
    </row>
    <row r="197" spans="1:6" ht="20.25" x14ac:dyDescent="0.3">
      <c r="A197" s="286">
        <v>6</v>
      </c>
      <c r="B197" s="281" t="s">
        <v>17240</v>
      </c>
      <c r="C197" s="284">
        <v>789.95</v>
      </c>
      <c r="D197" s="287">
        <v>42</v>
      </c>
      <c r="E197" s="280">
        <v>1</v>
      </c>
      <c r="F197" s="284">
        <v>3951763.79</v>
      </c>
    </row>
    <row r="198" spans="1:6" ht="20.25" x14ac:dyDescent="0.3">
      <c r="A198" s="286">
        <v>7</v>
      </c>
      <c r="B198" s="281" t="s">
        <v>17239</v>
      </c>
      <c r="C198" s="284">
        <v>894.8</v>
      </c>
      <c r="D198" s="287">
        <v>47</v>
      </c>
      <c r="E198" s="280">
        <v>1</v>
      </c>
      <c r="F198" s="284">
        <v>5419657.0800000001</v>
      </c>
    </row>
    <row r="199" spans="1:6" ht="20.25" x14ac:dyDescent="0.3">
      <c r="A199" s="286">
        <v>8</v>
      </c>
      <c r="B199" s="281" t="s">
        <v>17302</v>
      </c>
      <c r="C199" s="284">
        <v>1177.3</v>
      </c>
      <c r="D199" s="287">
        <v>39</v>
      </c>
      <c r="E199" s="280">
        <v>1</v>
      </c>
      <c r="F199" s="284">
        <v>4255119.6399999997</v>
      </c>
    </row>
    <row r="200" spans="1:6" ht="20.25" x14ac:dyDescent="0.3">
      <c r="A200" s="286">
        <v>9</v>
      </c>
      <c r="B200" s="281" t="s">
        <v>17235</v>
      </c>
      <c r="C200" s="284">
        <v>634.70000000000005</v>
      </c>
      <c r="D200" s="287">
        <v>34</v>
      </c>
      <c r="E200" s="280">
        <v>1</v>
      </c>
      <c r="F200" s="284">
        <v>4247845.5999999996</v>
      </c>
    </row>
    <row r="201" spans="1:6" ht="20.25" x14ac:dyDescent="0.3">
      <c r="A201" s="286">
        <v>10</v>
      </c>
      <c r="B201" s="281" t="s">
        <v>17377</v>
      </c>
      <c r="C201" s="284">
        <v>2039.9</v>
      </c>
      <c r="D201" s="287">
        <v>68</v>
      </c>
      <c r="E201" s="280">
        <v>1</v>
      </c>
      <c r="F201" s="284">
        <v>6417336.3400000008</v>
      </c>
    </row>
    <row r="202" spans="1:6" ht="20.25" x14ac:dyDescent="0.3">
      <c r="A202" s="286">
        <v>11</v>
      </c>
      <c r="B202" s="281" t="s">
        <v>17378</v>
      </c>
      <c r="C202" s="284">
        <v>804</v>
      </c>
      <c r="D202" s="287">
        <v>45</v>
      </c>
      <c r="E202" s="280">
        <v>1</v>
      </c>
      <c r="F202" s="284">
        <v>5128251.24</v>
      </c>
    </row>
    <row r="203" spans="1:6" ht="20.25" x14ac:dyDescent="0.3">
      <c r="A203" s="286">
        <v>12</v>
      </c>
      <c r="B203" s="281" t="s">
        <v>17212</v>
      </c>
      <c r="C203" s="284">
        <v>845.9</v>
      </c>
      <c r="D203" s="287">
        <v>48</v>
      </c>
      <c r="E203" s="280">
        <v>1</v>
      </c>
      <c r="F203" s="284">
        <v>5889323.6299999999</v>
      </c>
    </row>
    <row r="204" spans="1:6" ht="20.25" x14ac:dyDescent="0.25">
      <c r="A204" s="342" t="s">
        <v>17359</v>
      </c>
      <c r="B204" s="343"/>
      <c r="C204" s="343"/>
      <c r="D204" s="343"/>
      <c r="E204" s="343"/>
      <c r="F204" s="344"/>
    </row>
    <row r="205" spans="1:6" ht="20.25" x14ac:dyDescent="0.3">
      <c r="A205" s="288" t="s">
        <v>17257</v>
      </c>
      <c r="B205" s="281"/>
      <c r="C205" s="284">
        <f>C206</f>
        <v>40301.5</v>
      </c>
      <c r="D205" s="287">
        <f t="shared" ref="D205:F205" si="2">D206</f>
        <v>1371</v>
      </c>
      <c r="E205" s="280">
        <f t="shared" si="2"/>
        <v>4</v>
      </c>
      <c r="F205" s="284">
        <f t="shared" si="2"/>
        <v>29722927</v>
      </c>
    </row>
    <row r="206" spans="1:6" ht="20.25" x14ac:dyDescent="0.3">
      <c r="A206" s="288" t="s">
        <v>17258</v>
      </c>
      <c r="B206" s="281"/>
      <c r="C206" s="284">
        <f>C207+C208+C209</f>
        <v>40301.5</v>
      </c>
      <c r="D206" s="287">
        <f t="shared" ref="D206:F206" si="3">D207+D208+D209</f>
        <v>1371</v>
      </c>
      <c r="E206" s="280">
        <f t="shared" si="3"/>
        <v>4</v>
      </c>
      <c r="F206" s="284">
        <f t="shared" si="3"/>
        <v>29722927</v>
      </c>
    </row>
    <row r="207" spans="1:6" ht="20.25" x14ac:dyDescent="0.3">
      <c r="A207" s="286">
        <v>1</v>
      </c>
      <c r="B207" s="281" t="s">
        <v>17195</v>
      </c>
      <c r="C207" s="284">
        <v>7374.3</v>
      </c>
      <c r="D207" s="287">
        <v>257</v>
      </c>
      <c r="E207" s="280">
        <v>1</v>
      </c>
      <c r="F207" s="284">
        <v>5288981.96</v>
      </c>
    </row>
    <row r="208" spans="1:6" ht="20.25" x14ac:dyDescent="0.3">
      <c r="A208" s="286">
        <v>2</v>
      </c>
      <c r="B208" s="281" t="s">
        <v>17192</v>
      </c>
      <c r="C208" s="284">
        <v>11943.8</v>
      </c>
      <c r="D208" s="287">
        <v>503</v>
      </c>
      <c r="E208" s="280">
        <v>2</v>
      </c>
      <c r="F208" s="284">
        <v>5779876.9500000002</v>
      </c>
    </row>
    <row r="209" spans="1:6" ht="20.25" x14ac:dyDescent="0.3">
      <c r="A209" s="286">
        <v>3</v>
      </c>
      <c r="B209" s="281" t="s">
        <v>17194</v>
      </c>
      <c r="C209" s="284">
        <v>20983.4</v>
      </c>
      <c r="D209" s="287">
        <v>611</v>
      </c>
      <c r="E209" s="280">
        <v>1</v>
      </c>
      <c r="F209" s="284">
        <v>18654068.09</v>
      </c>
    </row>
  </sheetData>
  <mergeCells count="12">
    <mergeCell ref="A204:F204"/>
    <mergeCell ref="A189:F189"/>
    <mergeCell ref="A183:F183"/>
    <mergeCell ref="E1:F1"/>
    <mergeCell ref="D2:F2"/>
    <mergeCell ref="A3:F4"/>
    <mergeCell ref="A5:A8"/>
    <mergeCell ref="B5:B8"/>
    <mergeCell ref="C5:C7"/>
    <mergeCell ref="D5:D7"/>
    <mergeCell ref="E5:E7"/>
    <mergeCell ref="F5:F7"/>
  </mergeCells>
  <pageMargins left="0.23622047244094491" right="0.23622047244094491" top="0.35433070866141736" bottom="0" header="0.31496062992125984" footer="0.31496062992125984"/>
  <pageSetup paperSize="9" scale="46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636F1-D672-483B-83BA-4E642853A1D6}">
  <sheetPr>
    <pageSetUpPr fitToPage="1"/>
  </sheetPr>
  <dimension ref="A1:AN51"/>
  <sheetViews>
    <sheetView topLeftCell="B19" zoomScale="20" zoomScaleNormal="20" workbookViewId="0">
      <selection activeCell="B1" sqref="B1:AJ49"/>
    </sheetView>
  </sheetViews>
  <sheetFormatPr defaultRowHeight="15" x14ac:dyDescent="0.25"/>
  <cols>
    <col min="1" max="1" width="9.140625" hidden="1" customWidth="1"/>
    <col min="2" max="2" width="23.42578125" customWidth="1"/>
    <col min="3" max="3" width="247" customWidth="1"/>
    <col min="4" max="5" width="50.5703125" customWidth="1"/>
    <col min="6" max="6" width="67" customWidth="1"/>
    <col min="7" max="12" width="50.5703125" customWidth="1"/>
    <col min="13" max="13" width="45.5703125" customWidth="1"/>
    <col min="14" max="15" width="50.5703125" customWidth="1"/>
    <col min="16" max="16" width="62.7109375" customWidth="1"/>
    <col min="17" max="17" width="39.85546875" customWidth="1"/>
    <col min="18" max="24" width="50.5703125" customWidth="1"/>
    <col min="25" max="25" width="75.5703125" customWidth="1"/>
    <col min="26" max="28" width="50.5703125" customWidth="1"/>
    <col min="29" max="29" width="104.140625" customWidth="1"/>
    <col min="30" max="36" width="50.5703125" customWidth="1"/>
  </cols>
  <sheetData>
    <row r="1" spans="1:40" ht="90" x14ac:dyDescent="1.1499999999999999">
      <c r="B1" s="356" t="s">
        <v>17161</v>
      </c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  <c r="W1" s="356"/>
      <c r="X1" s="356"/>
      <c r="Y1" s="356"/>
      <c r="Z1" s="356"/>
      <c r="AA1" s="356"/>
      <c r="AB1" s="356"/>
      <c r="AC1" s="356"/>
      <c r="AD1" s="356"/>
      <c r="AE1" s="356"/>
      <c r="AF1" s="356"/>
      <c r="AG1" s="356"/>
      <c r="AH1" s="356"/>
      <c r="AI1" s="356"/>
      <c r="AJ1" s="356"/>
    </row>
    <row r="2" spans="1:40" ht="90" x14ac:dyDescent="0.25">
      <c r="B2" s="357" t="s">
        <v>17315</v>
      </c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7"/>
    </row>
    <row r="3" spans="1:40" ht="76.5" x14ac:dyDescent="1.05">
      <c r="B3" s="58" t="s">
        <v>17163</v>
      </c>
      <c r="C3" s="358" t="s">
        <v>17308</v>
      </c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  <c r="W3" s="358"/>
      <c r="X3" s="358"/>
      <c r="Y3" s="358"/>
      <c r="Z3" s="358"/>
      <c r="AA3" s="358"/>
      <c r="AB3" s="358"/>
      <c r="AC3" s="358"/>
      <c r="AD3" s="358"/>
      <c r="AE3" s="358"/>
      <c r="AF3" s="358"/>
      <c r="AG3" s="358"/>
      <c r="AH3" s="358"/>
      <c r="AI3" s="358"/>
      <c r="AJ3" s="358"/>
    </row>
    <row r="4" spans="1:40" ht="76.5" x14ac:dyDescent="0.25">
      <c r="B4" s="58" t="s">
        <v>17164</v>
      </c>
      <c r="C4" s="359" t="s">
        <v>17309</v>
      </c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</row>
    <row r="5" spans="1:40" ht="177" customHeight="1" x14ac:dyDescent="0.25">
      <c r="B5" s="360" t="s">
        <v>0</v>
      </c>
      <c r="C5" s="360" t="s">
        <v>1</v>
      </c>
      <c r="D5" s="361" t="s">
        <v>17310</v>
      </c>
      <c r="E5" s="361" t="s">
        <v>17311</v>
      </c>
      <c r="F5" s="364" t="s">
        <v>2</v>
      </c>
      <c r="G5" s="360" t="s">
        <v>3</v>
      </c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  <c r="W5" s="367" t="s">
        <v>4</v>
      </c>
      <c r="X5" s="367"/>
      <c r="Y5" s="367"/>
      <c r="Z5" s="367"/>
      <c r="AA5" s="367"/>
      <c r="AB5" s="367"/>
      <c r="AC5" s="367"/>
      <c r="AD5" s="367"/>
      <c r="AE5" s="367"/>
      <c r="AF5" s="367"/>
      <c r="AG5" s="367"/>
      <c r="AH5" s="368" t="s">
        <v>5</v>
      </c>
      <c r="AI5" s="368" t="s">
        <v>6</v>
      </c>
      <c r="AJ5" s="368" t="s">
        <v>7</v>
      </c>
    </row>
    <row r="6" spans="1:40" ht="184.5" customHeight="1" x14ac:dyDescent="0.25">
      <c r="B6" s="360"/>
      <c r="C6" s="360"/>
      <c r="D6" s="362"/>
      <c r="E6" s="362"/>
      <c r="F6" s="365"/>
      <c r="G6" s="360" t="s">
        <v>8</v>
      </c>
      <c r="H6" s="360"/>
      <c r="I6" s="360"/>
      <c r="J6" s="360"/>
      <c r="K6" s="360"/>
      <c r="L6" s="360"/>
      <c r="M6" s="352" t="s">
        <v>9</v>
      </c>
      <c r="N6" s="353"/>
      <c r="O6" s="352" t="s">
        <v>10</v>
      </c>
      <c r="P6" s="353"/>
      <c r="Q6" s="352" t="s">
        <v>11</v>
      </c>
      <c r="R6" s="353"/>
      <c r="S6" s="352" t="s">
        <v>12</v>
      </c>
      <c r="T6" s="353"/>
      <c r="U6" s="352" t="s">
        <v>13</v>
      </c>
      <c r="V6" s="353"/>
      <c r="W6" s="376" t="s">
        <v>14</v>
      </c>
      <c r="X6" s="376" t="s">
        <v>15</v>
      </c>
      <c r="Y6" s="376" t="s">
        <v>16</v>
      </c>
      <c r="Z6" s="376" t="s">
        <v>17</v>
      </c>
      <c r="AA6" s="376" t="s">
        <v>18</v>
      </c>
      <c r="AB6" s="376" t="s">
        <v>19</v>
      </c>
      <c r="AC6" s="376" t="s">
        <v>20</v>
      </c>
      <c r="AD6" s="376" t="s">
        <v>17312</v>
      </c>
      <c r="AE6" s="371" t="s">
        <v>22</v>
      </c>
      <c r="AF6" s="371" t="s">
        <v>23</v>
      </c>
      <c r="AG6" s="371" t="s">
        <v>17313</v>
      </c>
      <c r="AH6" s="369"/>
      <c r="AI6" s="369"/>
      <c r="AJ6" s="369"/>
    </row>
    <row r="7" spans="1:40" ht="408.75" customHeight="1" x14ac:dyDescent="0.25">
      <c r="B7" s="360"/>
      <c r="C7" s="360"/>
      <c r="D7" s="362"/>
      <c r="E7" s="363"/>
      <c r="F7" s="366"/>
      <c r="G7" s="60" t="s">
        <v>25</v>
      </c>
      <c r="H7" s="60" t="s">
        <v>26</v>
      </c>
      <c r="I7" s="60" t="s">
        <v>27</v>
      </c>
      <c r="J7" s="60" t="s">
        <v>28</v>
      </c>
      <c r="K7" s="60" t="s">
        <v>29</v>
      </c>
      <c r="L7" s="60" t="s">
        <v>30</v>
      </c>
      <c r="M7" s="354"/>
      <c r="N7" s="355"/>
      <c r="O7" s="354"/>
      <c r="P7" s="355"/>
      <c r="Q7" s="354"/>
      <c r="R7" s="355"/>
      <c r="S7" s="354"/>
      <c r="T7" s="355"/>
      <c r="U7" s="354"/>
      <c r="V7" s="355"/>
      <c r="W7" s="377"/>
      <c r="X7" s="377"/>
      <c r="Y7" s="377"/>
      <c r="Z7" s="377"/>
      <c r="AA7" s="377"/>
      <c r="AB7" s="377"/>
      <c r="AC7" s="377"/>
      <c r="AD7" s="377"/>
      <c r="AE7" s="372"/>
      <c r="AF7" s="372"/>
      <c r="AG7" s="372"/>
      <c r="AH7" s="369"/>
      <c r="AI7" s="369"/>
      <c r="AJ7" s="369"/>
    </row>
    <row r="8" spans="1:40" ht="88.5" customHeight="1" x14ac:dyDescent="0.25">
      <c r="B8" s="360"/>
      <c r="C8" s="360"/>
      <c r="D8" s="363"/>
      <c r="E8" s="59" t="s">
        <v>17314</v>
      </c>
      <c r="F8" s="61" t="s">
        <v>31</v>
      </c>
      <c r="G8" s="59" t="s">
        <v>31</v>
      </c>
      <c r="H8" s="59" t="s">
        <v>31</v>
      </c>
      <c r="I8" s="59" t="s">
        <v>31</v>
      </c>
      <c r="J8" s="59" t="s">
        <v>31</v>
      </c>
      <c r="K8" s="59" t="s">
        <v>31</v>
      </c>
      <c r="L8" s="59" t="s">
        <v>31</v>
      </c>
      <c r="M8" s="59" t="s">
        <v>32</v>
      </c>
      <c r="N8" s="59" t="s">
        <v>31</v>
      </c>
      <c r="O8" s="59" t="s">
        <v>33</v>
      </c>
      <c r="P8" s="59" t="s">
        <v>31</v>
      </c>
      <c r="Q8" s="59" t="s">
        <v>33</v>
      </c>
      <c r="R8" s="59" t="s">
        <v>31</v>
      </c>
      <c r="S8" s="59" t="s">
        <v>33</v>
      </c>
      <c r="T8" s="59" t="s">
        <v>31</v>
      </c>
      <c r="U8" s="59" t="s">
        <v>34</v>
      </c>
      <c r="V8" s="59" t="s">
        <v>31</v>
      </c>
      <c r="W8" s="59" t="s">
        <v>31</v>
      </c>
      <c r="X8" s="59" t="s">
        <v>31</v>
      </c>
      <c r="Y8" s="59" t="s">
        <v>31</v>
      </c>
      <c r="Z8" s="59" t="s">
        <v>31</v>
      </c>
      <c r="AA8" s="59" t="s">
        <v>31</v>
      </c>
      <c r="AB8" s="59" t="s">
        <v>31</v>
      </c>
      <c r="AC8" s="59" t="s">
        <v>31</v>
      </c>
      <c r="AD8" s="59" t="s">
        <v>31</v>
      </c>
      <c r="AE8" s="59" t="s">
        <v>31</v>
      </c>
      <c r="AF8" s="59" t="s">
        <v>31</v>
      </c>
      <c r="AG8" s="59" t="s">
        <v>31</v>
      </c>
      <c r="AH8" s="370"/>
      <c r="AI8" s="370"/>
      <c r="AJ8" s="370"/>
    </row>
    <row r="9" spans="1:40" ht="45.75" x14ac:dyDescent="0.65">
      <c r="B9" s="62">
        <v>1</v>
      </c>
      <c r="C9" s="62">
        <v>2</v>
      </c>
      <c r="D9" s="62">
        <v>3</v>
      </c>
      <c r="E9" s="62">
        <v>4</v>
      </c>
      <c r="F9" s="62">
        <v>5</v>
      </c>
      <c r="G9" s="62">
        <v>6</v>
      </c>
      <c r="H9" s="62">
        <v>7</v>
      </c>
      <c r="I9" s="62">
        <v>8</v>
      </c>
      <c r="J9" s="62">
        <v>9</v>
      </c>
      <c r="K9" s="62">
        <v>10</v>
      </c>
      <c r="L9" s="62">
        <v>11</v>
      </c>
      <c r="M9" s="62">
        <v>12</v>
      </c>
      <c r="N9" s="62">
        <v>13</v>
      </c>
      <c r="O9" s="62">
        <v>14</v>
      </c>
      <c r="P9" s="62">
        <v>15</v>
      </c>
      <c r="Q9" s="62">
        <v>16</v>
      </c>
      <c r="R9" s="62">
        <v>17</v>
      </c>
      <c r="S9" s="62">
        <v>18</v>
      </c>
      <c r="T9" s="62">
        <v>19</v>
      </c>
      <c r="U9" s="62">
        <v>20</v>
      </c>
      <c r="V9" s="62">
        <v>21</v>
      </c>
      <c r="W9" s="62">
        <v>22</v>
      </c>
      <c r="X9" s="62">
        <v>23</v>
      </c>
      <c r="Y9" s="62">
        <v>24</v>
      </c>
      <c r="Z9" s="62">
        <v>25</v>
      </c>
      <c r="AA9" s="62">
        <v>26</v>
      </c>
      <c r="AB9" s="62">
        <v>27</v>
      </c>
      <c r="AC9" s="62">
        <v>28</v>
      </c>
      <c r="AD9" s="62">
        <v>29</v>
      </c>
      <c r="AE9" s="62">
        <v>30</v>
      </c>
      <c r="AF9" s="62">
        <v>31</v>
      </c>
      <c r="AG9" s="62">
        <v>32</v>
      </c>
      <c r="AH9" s="62">
        <v>33</v>
      </c>
      <c r="AI9" s="62">
        <v>34</v>
      </c>
      <c r="AJ9" s="62">
        <v>35</v>
      </c>
    </row>
    <row r="10" spans="1:40" ht="61.5" x14ac:dyDescent="0.25">
      <c r="B10" s="375" t="s">
        <v>17334</v>
      </c>
      <c r="C10" s="375"/>
      <c r="D10" s="375"/>
      <c r="E10" s="375"/>
      <c r="F10" s="375"/>
      <c r="G10" s="375"/>
      <c r="H10" s="375"/>
      <c r="I10" s="375"/>
      <c r="J10" s="375"/>
      <c r="K10" s="375"/>
      <c r="L10" s="375"/>
      <c r="M10" s="375"/>
      <c r="N10" s="375"/>
      <c r="O10" s="375"/>
      <c r="P10" s="375"/>
      <c r="Q10" s="375"/>
      <c r="R10" s="375"/>
      <c r="S10" s="375"/>
      <c r="T10" s="375"/>
      <c r="U10" s="375"/>
      <c r="V10" s="375"/>
      <c r="W10" s="375"/>
      <c r="X10" s="375"/>
      <c r="Y10" s="375"/>
      <c r="Z10" s="375"/>
      <c r="AA10" s="375"/>
      <c r="AB10" s="375"/>
      <c r="AC10" s="375"/>
      <c r="AD10" s="375"/>
      <c r="AE10" s="375"/>
      <c r="AF10" s="375"/>
      <c r="AG10" s="375"/>
      <c r="AH10" s="375"/>
      <c r="AI10" s="375"/>
      <c r="AJ10" s="375"/>
    </row>
    <row r="11" spans="1:40" ht="61.5" x14ac:dyDescent="0.85">
      <c r="B11" s="373" t="s">
        <v>17322</v>
      </c>
      <c r="C11" s="374"/>
      <c r="D11" s="63" t="s">
        <v>17004</v>
      </c>
      <c r="E11" s="64" t="s">
        <v>17004</v>
      </c>
      <c r="F11" s="65">
        <f t="shared" ref="F11:AG11" si="0">F12+F15+F17+F20+F28+F30+F32+F34+F36+F38+F41+F43+F45+F47</f>
        <v>40566105.170000002</v>
      </c>
      <c r="G11" s="65">
        <f t="shared" si="0"/>
        <v>0</v>
      </c>
      <c r="H11" s="65">
        <f t="shared" si="0"/>
        <v>0</v>
      </c>
      <c r="I11" s="65">
        <f t="shared" si="0"/>
        <v>204413.62</v>
      </c>
      <c r="J11" s="65">
        <f t="shared" si="0"/>
        <v>0</v>
      </c>
      <c r="K11" s="65">
        <f t="shared" si="0"/>
        <v>0</v>
      </c>
      <c r="L11" s="65">
        <f t="shared" si="0"/>
        <v>0</v>
      </c>
      <c r="M11" s="66">
        <f t="shared" si="0"/>
        <v>0</v>
      </c>
      <c r="N11" s="65">
        <f t="shared" si="0"/>
        <v>0</v>
      </c>
      <c r="O11" s="65">
        <f t="shared" si="0"/>
        <v>18972.809999999998</v>
      </c>
      <c r="P11" s="65">
        <f t="shared" si="0"/>
        <v>39720470.350000001</v>
      </c>
      <c r="Q11" s="65">
        <f t="shared" si="0"/>
        <v>0</v>
      </c>
      <c r="R11" s="65">
        <f t="shared" si="0"/>
        <v>0</v>
      </c>
      <c r="S11" s="65">
        <f t="shared" si="0"/>
        <v>474</v>
      </c>
      <c r="T11" s="65">
        <f t="shared" si="0"/>
        <v>28948.93</v>
      </c>
      <c r="U11" s="65">
        <f t="shared" si="0"/>
        <v>0</v>
      </c>
      <c r="V11" s="65">
        <f t="shared" si="0"/>
        <v>0</v>
      </c>
      <c r="W11" s="65">
        <f t="shared" si="0"/>
        <v>0</v>
      </c>
      <c r="X11" s="65">
        <f t="shared" si="0"/>
        <v>0</v>
      </c>
      <c r="Y11" s="65">
        <f t="shared" si="0"/>
        <v>0</v>
      </c>
      <c r="Z11" s="65">
        <f t="shared" si="0"/>
        <v>0</v>
      </c>
      <c r="AA11" s="65">
        <f t="shared" si="0"/>
        <v>0</v>
      </c>
      <c r="AB11" s="65">
        <f t="shared" si="0"/>
        <v>0</v>
      </c>
      <c r="AC11" s="65">
        <f t="shared" si="0"/>
        <v>0</v>
      </c>
      <c r="AD11" s="65">
        <f t="shared" si="0"/>
        <v>0</v>
      </c>
      <c r="AE11" s="65">
        <f t="shared" si="0"/>
        <v>482272.27</v>
      </c>
      <c r="AF11" s="65">
        <f t="shared" si="0"/>
        <v>130000</v>
      </c>
      <c r="AG11" s="65">
        <f t="shared" si="0"/>
        <v>0</v>
      </c>
      <c r="AH11" s="67" t="s">
        <v>17004</v>
      </c>
      <c r="AI11" s="68" t="s">
        <v>17004</v>
      </c>
      <c r="AJ11" s="68" t="s">
        <v>17004</v>
      </c>
    </row>
    <row r="12" spans="1:40" ht="62.25" x14ac:dyDescent="0.9">
      <c r="B12" s="69" t="s">
        <v>507</v>
      </c>
      <c r="C12" s="70"/>
      <c r="D12" s="63" t="s">
        <v>17004</v>
      </c>
      <c r="E12" s="64" t="s">
        <v>17004</v>
      </c>
      <c r="F12" s="65">
        <f>F13+F14</f>
        <v>2603679.31</v>
      </c>
      <c r="G12" s="65">
        <f t="shared" ref="G12:AG12" si="1">G13+G14</f>
        <v>0</v>
      </c>
      <c r="H12" s="65">
        <f t="shared" si="1"/>
        <v>0</v>
      </c>
      <c r="I12" s="65">
        <f t="shared" si="1"/>
        <v>0</v>
      </c>
      <c r="J12" s="65">
        <f t="shared" si="1"/>
        <v>0</v>
      </c>
      <c r="K12" s="65">
        <f t="shared" si="1"/>
        <v>0</v>
      </c>
      <c r="L12" s="65">
        <f t="shared" si="1"/>
        <v>0</v>
      </c>
      <c r="M12" s="66">
        <f t="shared" si="1"/>
        <v>0</v>
      </c>
      <c r="N12" s="65">
        <f t="shared" si="1"/>
        <v>0</v>
      </c>
      <c r="O12" s="65">
        <f t="shared" si="1"/>
        <v>2001.5</v>
      </c>
      <c r="P12" s="65">
        <f t="shared" si="1"/>
        <v>2585125.16</v>
      </c>
      <c r="Q12" s="65">
        <f t="shared" si="1"/>
        <v>0</v>
      </c>
      <c r="R12" s="65">
        <f t="shared" si="1"/>
        <v>0</v>
      </c>
      <c r="S12" s="65">
        <f t="shared" si="1"/>
        <v>0</v>
      </c>
      <c r="T12" s="65">
        <f t="shared" si="1"/>
        <v>0</v>
      </c>
      <c r="U12" s="65">
        <f t="shared" si="1"/>
        <v>0</v>
      </c>
      <c r="V12" s="65">
        <f t="shared" si="1"/>
        <v>0</v>
      </c>
      <c r="W12" s="65">
        <f t="shared" si="1"/>
        <v>0</v>
      </c>
      <c r="X12" s="65">
        <f t="shared" si="1"/>
        <v>0</v>
      </c>
      <c r="Y12" s="65">
        <f t="shared" si="1"/>
        <v>0</v>
      </c>
      <c r="Z12" s="65">
        <f t="shared" si="1"/>
        <v>0</v>
      </c>
      <c r="AA12" s="65">
        <f t="shared" si="1"/>
        <v>0</v>
      </c>
      <c r="AB12" s="65">
        <f t="shared" si="1"/>
        <v>0</v>
      </c>
      <c r="AC12" s="65">
        <f t="shared" si="1"/>
        <v>0</v>
      </c>
      <c r="AD12" s="65">
        <f t="shared" si="1"/>
        <v>0</v>
      </c>
      <c r="AE12" s="65">
        <f t="shared" si="1"/>
        <v>18554.150000000001</v>
      </c>
      <c r="AF12" s="65">
        <f t="shared" si="1"/>
        <v>0</v>
      </c>
      <c r="AG12" s="65">
        <f t="shared" si="1"/>
        <v>0</v>
      </c>
      <c r="AH12" s="67" t="s">
        <v>17004</v>
      </c>
      <c r="AI12" s="67" t="s">
        <v>17004</v>
      </c>
      <c r="AJ12" s="67" t="s">
        <v>17004</v>
      </c>
      <c r="AK12" s="71"/>
      <c r="AL12" s="71"/>
      <c r="AM12" s="71"/>
      <c r="AN12" s="71"/>
    </row>
    <row r="13" spans="1:40" ht="62.25" x14ac:dyDescent="0.9">
      <c r="A13">
        <v>1</v>
      </c>
      <c r="B13" s="72">
        <f>SUBTOTAL(9,$A$13:A13)</f>
        <v>1</v>
      </c>
      <c r="C13" s="70" t="s">
        <v>3627</v>
      </c>
      <c r="D13" s="64" t="s">
        <v>3000</v>
      </c>
      <c r="E13" s="73">
        <v>0.76770000000000005</v>
      </c>
      <c r="F13" s="65">
        <f>G13+H13+I13+J13+K13+L13+N13+P13+R13+T13+V13+W13+X13+Y13+Z13+AA13+AB13+AC13+AD13+AE13+AF13+AG13</f>
        <v>1348182.06</v>
      </c>
      <c r="G13" s="65">
        <v>0</v>
      </c>
      <c r="H13" s="65">
        <v>0</v>
      </c>
      <c r="I13" s="65">
        <v>0</v>
      </c>
      <c r="J13" s="65">
        <v>0</v>
      </c>
      <c r="K13" s="65">
        <v>0</v>
      </c>
      <c r="L13" s="65">
        <v>0</v>
      </c>
      <c r="M13" s="66">
        <v>0</v>
      </c>
      <c r="N13" s="65">
        <v>0</v>
      </c>
      <c r="O13" s="65">
        <v>901.5</v>
      </c>
      <c r="P13" s="65">
        <v>1348182.06</v>
      </c>
      <c r="Q13" s="65">
        <v>0</v>
      </c>
      <c r="R13" s="65">
        <v>0</v>
      </c>
      <c r="S13" s="65">
        <v>0</v>
      </c>
      <c r="T13" s="65">
        <v>0</v>
      </c>
      <c r="U13" s="65">
        <v>0</v>
      </c>
      <c r="V13" s="65">
        <v>0</v>
      </c>
      <c r="W13" s="65">
        <v>0</v>
      </c>
      <c r="X13" s="65">
        <v>0</v>
      </c>
      <c r="Y13" s="65">
        <v>0</v>
      </c>
      <c r="Z13" s="65">
        <v>0</v>
      </c>
      <c r="AA13" s="65">
        <v>0</v>
      </c>
      <c r="AB13" s="65">
        <v>0</v>
      </c>
      <c r="AC13" s="65">
        <v>0</v>
      </c>
      <c r="AD13" s="65">
        <v>0</v>
      </c>
      <c r="AE13" s="65">
        <v>0</v>
      </c>
      <c r="AF13" s="65">
        <v>0</v>
      </c>
      <c r="AG13" s="65">
        <v>0</v>
      </c>
      <c r="AH13" s="67" t="s">
        <v>17025</v>
      </c>
      <c r="AI13" s="68">
        <v>2023</v>
      </c>
      <c r="AJ13" s="68" t="s">
        <v>17025</v>
      </c>
      <c r="AK13" s="71"/>
      <c r="AL13" s="71"/>
      <c r="AM13" s="71"/>
      <c r="AN13" s="71"/>
    </row>
    <row r="14" spans="1:40" ht="62.25" x14ac:dyDescent="0.9">
      <c r="A14">
        <v>1</v>
      </c>
      <c r="B14" s="72">
        <f>SUBTOTAL(9,$A$13:A14)</f>
        <v>2</v>
      </c>
      <c r="C14" s="70" t="s">
        <v>3263</v>
      </c>
      <c r="D14" s="64" t="s">
        <v>3237</v>
      </c>
      <c r="E14" s="73">
        <v>0.9244</v>
      </c>
      <c r="F14" s="65">
        <f t="shared" ref="F14:F24" si="2">G14+H14+I14+J14+K14+L14+N14+P14+R14+T14+V14+W14+X14+Y14+Z14+AA14+AB14+AC14+AD14+AE14+AF14+AG14</f>
        <v>1255497.25</v>
      </c>
      <c r="G14" s="65">
        <v>0</v>
      </c>
      <c r="H14" s="65">
        <v>0</v>
      </c>
      <c r="I14" s="65">
        <v>0</v>
      </c>
      <c r="J14" s="65">
        <v>0</v>
      </c>
      <c r="K14" s="65">
        <v>0</v>
      </c>
      <c r="L14" s="65">
        <v>0</v>
      </c>
      <c r="M14" s="66">
        <v>0</v>
      </c>
      <c r="N14" s="65">
        <v>0</v>
      </c>
      <c r="O14" s="65">
        <v>1100</v>
      </c>
      <c r="P14" s="65">
        <v>1236943.1000000001</v>
      </c>
      <c r="Q14" s="65">
        <v>0</v>
      </c>
      <c r="R14" s="65">
        <v>0</v>
      </c>
      <c r="S14" s="65">
        <v>0</v>
      </c>
      <c r="T14" s="74">
        <v>0</v>
      </c>
      <c r="U14" s="65">
        <v>0</v>
      </c>
      <c r="V14" s="65">
        <v>0</v>
      </c>
      <c r="W14" s="65">
        <v>0</v>
      </c>
      <c r="X14" s="65">
        <v>0</v>
      </c>
      <c r="Y14" s="65">
        <v>0</v>
      </c>
      <c r="Z14" s="65">
        <v>0</v>
      </c>
      <c r="AA14" s="65">
        <v>0</v>
      </c>
      <c r="AB14" s="65">
        <v>0</v>
      </c>
      <c r="AC14" s="65">
        <v>0</v>
      </c>
      <c r="AD14" s="65">
        <v>0</v>
      </c>
      <c r="AE14" s="65">
        <f>ROUND(P14*1.5%,2)</f>
        <v>18554.150000000001</v>
      </c>
      <c r="AF14" s="65">
        <v>0</v>
      </c>
      <c r="AG14" s="65">
        <v>0</v>
      </c>
      <c r="AH14" s="67" t="s">
        <v>17025</v>
      </c>
      <c r="AI14" s="68">
        <v>2024</v>
      </c>
      <c r="AJ14" s="68">
        <v>2024</v>
      </c>
      <c r="AK14" s="71"/>
      <c r="AL14" s="71"/>
      <c r="AM14" s="71"/>
      <c r="AN14" s="71"/>
    </row>
    <row r="15" spans="1:40" ht="62.25" x14ac:dyDescent="0.9">
      <c r="B15" s="69" t="s">
        <v>532</v>
      </c>
      <c r="C15" s="70"/>
      <c r="D15" s="63" t="s">
        <v>17004</v>
      </c>
      <c r="E15" s="64" t="s">
        <v>17004</v>
      </c>
      <c r="F15" s="65">
        <f>F16</f>
        <v>410872.24</v>
      </c>
      <c r="G15" s="65">
        <f t="shared" ref="G15:AG15" si="3">G16</f>
        <v>0</v>
      </c>
      <c r="H15" s="65">
        <f t="shared" si="3"/>
        <v>0</v>
      </c>
      <c r="I15" s="65">
        <f t="shared" si="3"/>
        <v>0</v>
      </c>
      <c r="J15" s="65">
        <f t="shared" si="3"/>
        <v>0</v>
      </c>
      <c r="K15" s="65">
        <f t="shared" si="3"/>
        <v>0</v>
      </c>
      <c r="L15" s="65">
        <f t="shared" si="3"/>
        <v>0</v>
      </c>
      <c r="M15" s="66">
        <f t="shared" si="3"/>
        <v>0</v>
      </c>
      <c r="N15" s="65">
        <f t="shared" si="3"/>
        <v>0</v>
      </c>
      <c r="O15" s="65">
        <f t="shared" si="3"/>
        <v>819.7</v>
      </c>
      <c r="P15" s="65">
        <f t="shared" si="3"/>
        <v>404800.24</v>
      </c>
      <c r="Q15" s="65">
        <f t="shared" si="3"/>
        <v>0</v>
      </c>
      <c r="R15" s="65">
        <f t="shared" si="3"/>
        <v>0</v>
      </c>
      <c r="S15" s="65">
        <f t="shared" si="3"/>
        <v>0</v>
      </c>
      <c r="T15" s="65">
        <f t="shared" si="3"/>
        <v>0</v>
      </c>
      <c r="U15" s="65">
        <f t="shared" si="3"/>
        <v>0</v>
      </c>
      <c r="V15" s="65">
        <f t="shared" si="3"/>
        <v>0</v>
      </c>
      <c r="W15" s="65">
        <f t="shared" si="3"/>
        <v>0</v>
      </c>
      <c r="X15" s="65">
        <f t="shared" si="3"/>
        <v>0</v>
      </c>
      <c r="Y15" s="65">
        <f t="shared" si="3"/>
        <v>0</v>
      </c>
      <c r="Z15" s="65">
        <f t="shared" si="3"/>
        <v>0</v>
      </c>
      <c r="AA15" s="65">
        <f t="shared" si="3"/>
        <v>0</v>
      </c>
      <c r="AB15" s="65">
        <f t="shared" si="3"/>
        <v>0</v>
      </c>
      <c r="AC15" s="65">
        <f t="shared" si="3"/>
        <v>0</v>
      </c>
      <c r="AD15" s="65">
        <f t="shared" si="3"/>
        <v>0</v>
      </c>
      <c r="AE15" s="65">
        <f t="shared" si="3"/>
        <v>6072</v>
      </c>
      <c r="AF15" s="65">
        <f t="shared" si="3"/>
        <v>0</v>
      </c>
      <c r="AG15" s="65">
        <f t="shared" si="3"/>
        <v>0</v>
      </c>
      <c r="AH15" s="67" t="s">
        <v>17004</v>
      </c>
      <c r="AI15" s="67" t="s">
        <v>17004</v>
      </c>
      <c r="AJ15" s="67" t="s">
        <v>17004</v>
      </c>
      <c r="AK15" s="71"/>
      <c r="AL15" s="71"/>
      <c r="AM15" s="71"/>
      <c r="AN15" s="71"/>
    </row>
    <row r="16" spans="1:40" ht="62.25" x14ac:dyDescent="0.9">
      <c r="A16">
        <v>1</v>
      </c>
      <c r="B16" s="72">
        <f>SUBTOTAL(9,$A$13:A16)</f>
        <v>3</v>
      </c>
      <c r="C16" s="70" t="s">
        <v>3746</v>
      </c>
      <c r="D16" s="64">
        <v>2016</v>
      </c>
      <c r="E16" s="73">
        <v>0.88649999999999995</v>
      </c>
      <c r="F16" s="65">
        <f t="shared" si="2"/>
        <v>410872.24</v>
      </c>
      <c r="G16" s="65">
        <v>0</v>
      </c>
      <c r="H16" s="65">
        <v>0</v>
      </c>
      <c r="I16" s="65">
        <v>0</v>
      </c>
      <c r="J16" s="65">
        <v>0</v>
      </c>
      <c r="K16" s="65">
        <v>0</v>
      </c>
      <c r="L16" s="65">
        <v>0</v>
      </c>
      <c r="M16" s="66">
        <v>0</v>
      </c>
      <c r="N16" s="65">
        <v>0</v>
      </c>
      <c r="O16" s="65">
        <v>819.7</v>
      </c>
      <c r="P16" s="65">
        <v>404800.24</v>
      </c>
      <c r="Q16" s="65">
        <v>0</v>
      </c>
      <c r="R16" s="65">
        <v>0</v>
      </c>
      <c r="S16" s="65">
        <v>0</v>
      </c>
      <c r="T16" s="74">
        <v>0</v>
      </c>
      <c r="U16" s="65">
        <v>0</v>
      </c>
      <c r="V16" s="65">
        <v>0</v>
      </c>
      <c r="W16" s="65">
        <v>0</v>
      </c>
      <c r="X16" s="65">
        <v>0</v>
      </c>
      <c r="Y16" s="65">
        <v>0</v>
      </c>
      <c r="Z16" s="65">
        <v>0</v>
      </c>
      <c r="AA16" s="65">
        <v>0</v>
      </c>
      <c r="AB16" s="65">
        <v>0</v>
      </c>
      <c r="AC16" s="65">
        <v>0</v>
      </c>
      <c r="AD16" s="65">
        <v>0</v>
      </c>
      <c r="AE16" s="65">
        <f>ROUND(P16*1.5%,2)</f>
        <v>6072</v>
      </c>
      <c r="AF16" s="65">
        <v>0</v>
      </c>
      <c r="AG16" s="65">
        <v>0</v>
      </c>
      <c r="AH16" s="67" t="s">
        <v>17025</v>
      </c>
      <c r="AI16" s="68">
        <v>2024</v>
      </c>
      <c r="AJ16" s="68">
        <v>2024</v>
      </c>
      <c r="AK16" s="71"/>
      <c r="AL16" s="71"/>
      <c r="AM16" s="71"/>
      <c r="AN16" s="71"/>
    </row>
    <row r="17" spans="1:40" ht="62.25" x14ac:dyDescent="0.9">
      <c r="B17" s="69" t="s">
        <v>71</v>
      </c>
      <c r="C17" s="70"/>
      <c r="D17" s="63" t="s">
        <v>17004</v>
      </c>
      <c r="E17" s="64" t="s">
        <v>17004</v>
      </c>
      <c r="F17" s="65">
        <f>F18+F19</f>
        <v>3977877.17</v>
      </c>
      <c r="G17" s="65">
        <f t="shared" ref="G17:AG17" si="4">G18+G19</f>
        <v>0</v>
      </c>
      <c r="H17" s="65">
        <f t="shared" si="4"/>
        <v>0</v>
      </c>
      <c r="I17" s="65">
        <f t="shared" si="4"/>
        <v>0</v>
      </c>
      <c r="J17" s="65">
        <f t="shared" si="4"/>
        <v>0</v>
      </c>
      <c r="K17" s="65">
        <f t="shared" si="4"/>
        <v>0</v>
      </c>
      <c r="L17" s="65">
        <f t="shared" si="4"/>
        <v>0</v>
      </c>
      <c r="M17" s="66">
        <f t="shared" si="4"/>
        <v>0</v>
      </c>
      <c r="N17" s="65">
        <f t="shared" si="4"/>
        <v>0</v>
      </c>
      <c r="O17" s="65">
        <f t="shared" si="4"/>
        <v>1177.9299999999998</v>
      </c>
      <c r="P17" s="65">
        <f t="shared" si="4"/>
        <v>3896892</v>
      </c>
      <c r="Q17" s="65">
        <f t="shared" si="4"/>
        <v>0</v>
      </c>
      <c r="R17" s="65">
        <f t="shared" si="4"/>
        <v>0</v>
      </c>
      <c r="S17" s="65">
        <f t="shared" si="4"/>
        <v>0</v>
      </c>
      <c r="T17" s="65">
        <f t="shared" si="4"/>
        <v>0</v>
      </c>
      <c r="U17" s="65">
        <f t="shared" si="4"/>
        <v>0</v>
      </c>
      <c r="V17" s="65">
        <f t="shared" si="4"/>
        <v>0</v>
      </c>
      <c r="W17" s="65">
        <f t="shared" si="4"/>
        <v>0</v>
      </c>
      <c r="X17" s="65">
        <f t="shared" si="4"/>
        <v>0</v>
      </c>
      <c r="Y17" s="65">
        <f t="shared" si="4"/>
        <v>0</v>
      </c>
      <c r="Z17" s="65">
        <f t="shared" si="4"/>
        <v>0</v>
      </c>
      <c r="AA17" s="65">
        <f t="shared" si="4"/>
        <v>0</v>
      </c>
      <c r="AB17" s="65">
        <f t="shared" si="4"/>
        <v>0</v>
      </c>
      <c r="AC17" s="65">
        <f t="shared" si="4"/>
        <v>0</v>
      </c>
      <c r="AD17" s="65">
        <f t="shared" si="4"/>
        <v>0</v>
      </c>
      <c r="AE17" s="65">
        <f t="shared" si="4"/>
        <v>80985.17</v>
      </c>
      <c r="AF17" s="65">
        <f t="shared" si="4"/>
        <v>0</v>
      </c>
      <c r="AG17" s="65">
        <f t="shared" si="4"/>
        <v>0</v>
      </c>
      <c r="AH17" s="67" t="s">
        <v>17004</v>
      </c>
      <c r="AI17" s="67" t="s">
        <v>17004</v>
      </c>
      <c r="AJ17" s="67" t="s">
        <v>17004</v>
      </c>
      <c r="AK17" s="71"/>
      <c r="AL17" s="71"/>
      <c r="AM17" s="71"/>
      <c r="AN17" s="71"/>
    </row>
    <row r="18" spans="1:40" ht="62.25" x14ac:dyDescent="0.9">
      <c r="A18">
        <v>1</v>
      </c>
      <c r="B18" s="72">
        <f>SUBTOTAL(9,$A$13:A18)</f>
        <v>4</v>
      </c>
      <c r="C18" s="70" t="s">
        <v>5056</v>
      </c>
      <c r="D18" s="64" t="s">
        <v>3237</v>
      </c>
      <c r="E18" s="73">
        <v>0.90890000000000004</v>
      </c>
      <c r="F18" s="65">
        <f t="shared" si="2"/>
        <v>381944.5</v>
      </c>
      <c r="G18" s="65">
        <v>0</v>
      </c>
      <c r="H18" s="65">
        <v>0</v>
      </c>
      <c r="I18" s="65">
        <v>0</v>
      </c>
      <c r="J18" s="65">
        <v>0</v>
      </c>
      <c r="K18" s="65">
        <v>0</v>
      </c>
      <c r="L18" s="65">
        <v>0</v>
      </c>
      <c r="M18" s="66">
        <v>0</v>
      </c>
      <c r="N18" s="65">
        <v>0</v>
      </c>
      <c r="O18" s="65">
        <v>645</v>
      </c>
      <c r="P18" s="65">
        <v>376300</v>
      </c>
      <c r="Q18" s="65">
        <v>0</v>
      </c>
      <c r="R18" s="65">
        <v>0</v>
      </c>
      <c r="S18" s="65">
        <v>0</v>
      </c>
      <c r="T18" s="65">
        <v>0</v>
      </c>
      <c r="U18" s="65">
        <v>0</v>
      </c>
      <c r="V18" s="65">
        <v>0</v>
      </c>
      <c r="W18" s="65">
        <v>0</v>
      </c>
      <c r="X18" s="65">
        <v>0</v>
      </c>
      <c r="Y18" s="65">
        <v>0</v>
      </c>
      <c r="Z18" s="65">
        <v>0</v>
      </c>
      <c r="AA18" s="65">
        <v>0</v>
      </c>
      <c r="AB18" s="65">
        <v>0</v>
      </c>
      <c r="AC18" s="65">
        <v>0</v>
      </c>
      <c r="AD18" s="65">
        <v>0</v>
      </c>
      <c r="AE18" s="65">
        <f>ROUND(P18*1.5%,2)</f>
        <v>5644.5</v>
      </c>
      <c r="AF18" s="65">
        <v>0</v>
      </c>
      <c r="AG18" s="65">
        <v>0</v>
      </c>
      <c r="AH18" s="67" t="s">
        <v>17025</v>
      </c>
      <c r="AI18" s="68">
        <v>2024</v>
      </c>
      <c r="AJ18" s="68">
        <v>2024</v>
      </c>
      <c r="AK18" s="71"/>
      <c r="AL18" s="71"/>
      <c r="AM18" s="71"/>
      <c r="AN18" s="71"/>
    </row>
    <row r="19" spans="1:40" ht="62.25" x14ac:dyDescent="0.9">
      <c r="A19">
        <v>1</v>
      </c>
      <c r="B19" s="72">
        <f>SUBTOTAL(9,$A$13:A19)</f>
        <v>5</v>
      </c>
      <c r="C19" s="70" t="s">
        <v>4485</v>
      </c>
      <c r="D19" s="63">
        <v>2015</v>
      </c>
      <c r="E19" s="73">
        <v>0.96460000000000001</v>
      </c>
      <c r="F19" s="65">
        <f t="shared" si="2"/>
        <v>3595932.67</v>
      </c>
      <c r="G19" s="65">
        <v>0</v>
      </c>
      <c r="H19" s="65">
        <v>0</v>
      </c>
      <c r="I19" s="65">
        <v>0</v>
      </c>
      <c r="J19" s="65">
        <v>0</v>
      </c>
      <c r="K19" s="65">
        <v>0</v>
      </c>
      <c r="L19" s="65">
        <v>0</v>
      </c>
      <c r="M19" s="66">
        <v>0</v>
      </c>
      <c r="N19" s="65">
        <v>0</v>
      </c>
      <c r="O19" s="65">
        <v>532.92999999999995</v>
      </c>
      <c r="P19" s="65">
        <v>3520592</v>
      </c>
      <c r="Q19" s="65">
        <v>0</v>
      </c>
      <c r="R19" s="65">
        <v>0</v>
      </c>
      <c r="S19" s="65">
        <v>0</v>
      </c>
      <c r="T19" s="74">
        <v>0</v>
      </c>
      <c r="U19" s="65">
        <v>0</v>
      </c>
      <c r="V19" s="65">
        <v>0</v>
      </c>
      <c r="W19" s="65">
        <v>0</v>
      </c>
      <c r="X19" s="65">
        <v>0</v>
      </c>
      <c r="Y19" s="65">
        <v>0</v>
      </c>
      <c r="Z19" s="65">
        <v>0</v>
      </c>
      <c r="AA19" s="65">
        <v>0</v>
      </c>
      <c r="AB19" s="65">
        <v>0</v>
      </c>
      <c r="AC19" s="65">
        <v>0</v>
      </c>
      <c r="AD19" s="65">
        <v>0</v>
      </c>
      <c r="AE19" s="65">
        <f>ROUND(P19*2.14%,2)</f>
        <v>75340.67</v>
      </c>
      <c r="AF19" s="75">
        <v>0</v>
      </c>
      <c r="AG19" s="65">
        <v>0</v>
      </c>
      <c r="AH19" s="67" t="s">
        <v>17025</v>
      </c>
      <c r="AI19" s="68">
        <v>2023</v>
      </c>
      <c r="AJ19" s="68">
        <v>2023</v>
      </c>
      <c r="AK19" s="71"/>
      <c r="AL19" s="71"/>
      <c r="AM19" s="71"/>
      <c r="AN19" s="71"/>
    </row>
    <row r="20" spans="1:40" ht="62.25" x14ac:dyDescent="0.9">
      <c r="B20" s="69" t="s">
        <v>378</v>
      </c>
      <c r="C20" s="70"/>
      <c r="D20" s="63" t="s">
        <v>17004</v>
      </c>
      <c r="E20" s="64" t="s">
        <v>17004</v>
      </c>
      <c r="F20" s="65">
        <f t="shared" ref="F20:AG20" si="5">SUM(F21:F27)</f>
        <v>24638447.289999999</v>
      </c>
      <c r="G20" s="65">
        <f t="shared" si="5"/>
        <v>0</v>
      </c>
      <c r="H20" s="65">
        <f t="shared" si="5"/>
        <v>0</v>
      </c>
      <c r="I20" s="65">
        <f t="shared" si="5"/>
        <v>0</v>
      </c>
      <c r="J20" s="65">
        <f t="shared" si="5"/>
        <v>0</v>
      </c>
      <c r="K20" s="65">
        <f t="shared" si="5"/>
        <v>0</v>
      </c>
      <c r="L20" s="65">
        <f t="shared" si="5"/>
        <v>0</v>
      </c>
      <c r="M20" s="66">
        <f t="shared" si="5"/>
        <v>0</v>
      </c>
      <c r="N20" s="65">
        <f t="shared" si="5"/>
        <v>0</v>
      </c>
      <c r="O20" s="65">
        <f t="shared" si="5"/>
        <v>4980.68</v>
      </c>
      <c r="P20" s="65">
        <f t="shared" si="5"/>
        <v>24361129.25</v>
      </c>
      <c r="Q20" s="65">
        <f t="shared" si="5"/>
        <v>0</v>
      </c>
      <c r="R20" s="65">
        <f t="shared" si="5"/>
        <v>0</v>
      </c>
      <c r="S20" s="65">
        <f t="shared" si="5"/>
        <v>0</v>
      </c>
      <c r="T20" s="65">
        <f t="shared" si="5"/>
        <v>0</v>
      </c>
      <c r="U20" s="65">
        <f t="shared" si="5"/>
        <v>0</v>
      </c>
      <c r="V20" s="65">
        <f t="shared" si="5"/>
        <v>0</v>
      </c>
      <c r="W20" s="65">
        <f t="shared" si="5"/>
        <v>0</v>
      </c>
      <c r="X20" s="65">
        <f t="shared" si="5"/>
        <v>0</v>
      </c>
      <c r="Y20" s="65">
        <f t="shared" si="5"/>
        <v>0</v>
      </c>
      <c r="Z20" s="65">
        <f t="shared" si="5"/>
        <v>0</v>
      </c>
      <c r="AA20" s="65">
        <f t="shared" si="5"/>
        <v>0</v>
      </c>
      <c r="AB20" s="65">
        <f t="shared" si="5"/>
        <v>0</v>
      </c>
      <c r="AC20" s="65">
        <f t="shared" si="5"/>
        <v>0</v>
      </c>
      <c r="AD20" s="65">
        <f t="shared" si="5"/>
        <v>0</v>
      </c>
      <c r="AE20" s="65">
        <f t="shared" si="5"/>
        <v>277318.04000000004</v>
      </c>
      <c r="AF20" s="65">
        <f t="shared" si="5"/>
        <v>0</v>
      </c>
      <c r="AG20" s="65">
        <f t="shared" si="5"/>
        <v>0</v>
      </c>
      <c r="AH20" s="67" t="s">
        <v>17004</v>
      </c>
      <c r="AI20" s="67" t="s">
        <v>17004</v>
      </c>
      <c r="AJ20" s="67" t="s">
        <v>17004</v>
      </c>
      <c r="AK20" s="71"/>
      <c r="AL20" s="71"/>
      <c r="AM20" s="71"/>
      <c r="AN20" s="71"/>
    </row>
    <row r="21" spans="1:40" ht="62.25" x14ac:dyDescent="0.9">
      <c r="A21">
        <v>1</v>
      </c>
      <c r="B21" s="72">
        <f>SUBTOTAL(9,$A$13:A21)</f>
        <v>6</v>
      </c>
      <c r="C21" s="70" t="s">
        <v>12195</v>
      </c>
      <c r="D21" s="64" t="s">
        <v>3003</v>
      </c>
      <c r="E21" s="73">
        <v>0.86073469797958557</v>
      </c>
      <c r="F21" s="65">
        <f t="shared" si="2"/>
        <v>6836623.2400000002</v>
      </c>
      <c r="G21" s="65">
        <v>0</v>
      </c>
      <c r="H21" s="65">
        <v>0</v>
      </c>
      <c r="I21" s="65">
        <v>0</v>
      </c>
      <c r="J21" s="65">
        <v>0</v>
      </c>
      <c r="K21" s="65">
        <v>0</v>
      </c>
      <c r="L21" s="65">
        <v>0</v>
      </c>
      <c r="M21" s="66">
        <v>0</v>
      </c>
      <c r="N21" s="65">
        <v>0</v>
      </c>
      <c r="O21" s="65">
        <v>824.88</v>
      </c>
      <c r="P21" s="65">
        <v>6764962</v>
      </c>
      <c r="Q21" s="65">
        <v>0</v>
      </c>
      <c r="R21" s="65">
        <v>0</v>
      </c>
      <c r="S21" s="65">
        <v>0</v>
      </c>
      <c r="T21" s="65">
        <v>0</v>
      </c>
      <c r="U21" s="65">
        <v>0</v>
      </c>
      <c r="V21" s="65">
        <v>0</v>
      </c>
      <c r="W21" s="65">
        <v>0</v>
      </c>
      <c r="X21" s="65">
        <v>0</v>
      </c>
      <c r="Y21" s="65">
        <v>0</v>
      </c>
      <c r="Z21" s="65">
        <v>0</v>
      </c>
      <c r="AA21" s="65">
        <v>0</v>
      </c>
      <c r="AB21" s="65">
        <v>0</v>
      </c>
      <c r="AC21" s="65">
        <v>0</v>
      </c>
      <c r="AD21" s="65">
        <v>0</v>
      </c>
      <c r="AE21" s="65">
        <v>71661.240000000005</v>
      </c>
      <c r="AF21" s="65">
        <v>0</v>
      </c>
      <c r="AG21" s="65">
        <v>0</v>
      </c>
      <c r="AH21" s="67" t="s">
        <v>17025</v>
      </c>
      <c r="AI21" s="68">
        <v>2023</v>
      </c>
      <c r="AJ21" s="68">
        <v>2023</v>
      </c>
      <c r="AK21" s="71"/>
      <c r="AL21" s="71"/>
      <c r="AM21" s="71"/>
      <c r="AN21" s="71"/>
    </row>
    <row r="22" spans="1:40" ht="62.25" x14ac:dyDescent="0.9">
      <c r="A22">
        <v>1</v>
      </c>
      <c r="B22" s="72">
        <f>SUBTOTAL(9,$A$13:A22)</f>
        <v>7</v>
      </c>
      <c r="C22" s="70" t="s">
        <v>12183</v>
      </c>
      <c r="D22" s="64" t="s">
        <v>3237</v>
      </c>
      <c r="E22" s="73">
        <v>0.94940000000000002</v>
      </c>
      <c r="F22" s="65">
        <f t="shared" si="2"/>
        <v>3313814.28</v>
      </c>
      <c r="G22" s="65">
        <v>0</v>
      </c>
      <c r="H22" s="65">
        <v>0</v>
      </c>
      <c r="I22" s="65">
        <v>0</v>
      </c>
      <c r="J22" s="65">
        <v>0</v>
      </c>
      <c r="K22" s="65">
        <v>0</v>
      </c>
      <c r="L22" s="65">
        <v>0</v>
      </c>
      <c r="M22" s="66">
        <v>0</v>
      </c>
      <c r="N22" s="65">
        <v>0</v>
      </c>
      <c r="O22" s="65">
        <v>553.05999999999995</v>
      </c>
      <c r="P22" s="65">
        <v>3279079</v>
      </c>
      <c r="Q22" s="65">
        <v>0</v>
      </c>
      <c r="R22" s="65">
        <v>0</v>
      </c>
      <c r="S22" s="65">
        <v>0</v>
      </c>
      <c r="T22" s="65">
        <v>0</v>
      </c>
      <c r="U22" s="65">
        <v>0</v>
      </c>
      <c r="V22" s="65">
        <v>0</v>
      </c>
      <c r="W22" s="65">
        <v>0</v>
      </c>
      <c r="X22" s="65">
        <v>0</v>
      </c>
      <c r="Y22" s="65">
        <v>0</v>
      </c>
      <c r="Z22" s="65">
        <v>0</v>
      </c>
      <c r="AA22" s="65">
        <v>0</v>
      </c>
      <c r="AB22" s="65">
        <v>0</v>
      </c>
      <c r="AC22" s="65">
        <v>0</v>
      </c>
      <c r="AD22" s="65">
        <v>0</v>
      </c>
      <c r="AE22" s="65">
        <v>34735.279999999999</v>
      </c>
      <c r="AF22" s="65">
        <v>0</v>
      </c>
      <c r="AG22" s="65">
        <v>0</v>
      </c>
      <c r="AH22" s="67" t="s">
        <v>17025</v>
      </c>
      <c r="AI22" s="68">
        <v>2023</v>
      </c>
      <c r="AJ22" s="68">
        <v>2023</v>
      </c>
      <c r="AK22" s="71"/>
      <c r="AL22" s="71"/>
      <c r="AM22" s="71"/>
      <c r="AN22" s="71"/>
    </row>
    <row r="23" spans="1:40" ht="62.25" x14ac:dyDescent="0.9">
      <c r="A23">
        <v>1</v>
      </c>
      <c r="B23" s="72">
        <f>SUBTOTAL(9,$A$13:A23)</f>
        <v>8</v>
      </c>
      <c r="C23" s="70" t="s">
        <v>2134</v>
      </c>
      <c r="D23" s="64" t="s">
        <v>3000</v>
      </c>
      <c r="E23" s="73">
        <v>0.91920000000000002</v>
      </c>
      <c r="F23" s="65">
        <f t="shared" si="2"/>
        <v>6364934.0099999998</v>
      </c>
      <c r="G23" s="65">
        <v>0</v>
      </c>
      <c r="H23" s="65">
        <v>0</v>
      </c>
      <c r="I23" s="65">
        <v>0</v>
      </c>
      <c r="J23" s="65">
        <v>0</v>
      </c>
      <c r="K23" s="65">
        <v>0</v>
      </c>
      <c r="L23" s="65">
        <v>0</v>
      </c>
      <c r="M23" s="66">
        <v>0</v>
      </c>
      <c r="N23" s="65">
        <v>0</v>
      </c>
      <c r="O23" s="65">
        <v>1104.8499999999999</v>
      </c>
      <c r="P23" s="65">
        <v>6298217</v>
      </c>
      <c r="Q23" s="65">
        <v>0</v>
      </c>
      <c r="R23" s="65">
        <v>0</v>
      </c>
      <c r="S23" s="65">
        <v>0</v>
      </c>
      <c r="T23" s="65">
        <v>0</v>
      </c>
      <c r="U23" s="65">
        <v>0</v>
      </c>
      <c r="V23" s="65">
        <v>0</v>
      </c>
      <c r="W23" s="65">
        <v>0</v>
      </c>
      <c r="X23" s="65">
        <v>0</v>
      </c>
      <c r="Y23" s="65">
        <v>0</v>
      </c>
      <c r="Z23" s="65">
        <v>0</v>
      </c>
      <c r="AA23" s="65">
        <v>0</v>
      </c>
      <c r="AB23" s="65">
        <v>0</v>
      </c>
      <c r="AC23" s="65">
        <v>0</v>
      </c>
      <c r="AD23" s="65">
        <v>0</v>
      </c>
      <c r="AE23" s="65">
        <v>66717.009999999995</v>
      </c>
      <c r="AF23" s="65">
        <v>0</v>
      </c>
      <c r="AG23" s="65">
        <v>0</v>
      </c>
      <c r="AH23" s="67" t="s">
        <v>17025</v>
      </c>
      <c r="AI23" s="68">
        <v>2023</v>
      </c>
      <c r="AJ23" s="68">
        <v>2023</v>
      </c>
      <c r="AK23" s="71"/>
      <c r="AL23" s="71"/>
      <c r="AM23" s="71"/>
      <c r="AN23" s="71"/>
    </row>
    <row r="24" spans="1:40" ht="62.25" x14ac:dyDescent="0.9">
      <c r="A24">
        <v>1</v>
      </c>
      <c r="B24" s="72">
        <f>SUBTOTAL(9,$A$13:A24)</f>
        <v>9</v>
      </c>
      <c r="C24" s="70" t="s">
        <v>11711</v>
      </c>
      <c r="D24" s="64" t="s">
        <v>3237</v>
      </c>
      <c r="E24" s="73">
        <v>0.94679999999999997</v>
      </c>
      <c r="F24" s="65">
        <f t="shared" si="2"/>
        <v>1618837.4000000001</v>
      </c>
      <c r="G24" s="65">
        <v>0</v>
      </c>
      <c r="H24" s="65">
        <v>0</v>
      </c>
      <c r="I24" s="65">
        <v>0</v>
      </c>
      <c r="J24" s="65">
        <v>0</v>
      </c>
      <c r="K24" s="65">
        <v>0</v>
      </c>
      <c r="L24" s="65">
        <v>0</v>
      </c>
      <c r="M24" s="66">
        <v>0</v>
      </c>
      <c r="N24" s="65">
        <v>0</v>
      </c>
      <c r="O24" s="65">
        <v>319.3</v>
      </c>
      <c r="P24" s="65">
        <v>1598220.36</v>
      </c>
      <c r="Q24" s="65">
        <v>0</v>
      </c>
      <c r="R24" s="65">
        <v>0</v>
      </c>
      <c r="S24" s="65">
        <v>0</v>
      </c>
      <c r="T24" s="65">
        <v>0</v>
      </c>
      <c r="U24" s="65">
        <v>0</v>
      </c>
      <c r="V24" s="65">
        <v>0</v>
      </c>
      <c r="W24" s="65">
        <v>0</v>
      </c>
      <c r="X24" s="65">
        <v>0</v>
      </c>
      <c r="Y24" s="65">
        <v>0</v>
      </c>
      <c r="Z24" s="65">
        <v>0</v>
      </c>
      <c r="AA24" s="65">
        <v>0</v>
      </c>
      <c r="AB24" s="65">
        <v>0</v>
      </c>
      <c r="AC24" s="65">
        <v>0</v>
      </c>
      <c r="AD24" s="65">
        <v>0</v>
      </c>
      <c r="AE24" s="65">
        <v>20617.04</v>
      </c>
      <c r="AF24" s="65">
        <v>0</v>
      </c>
      <c r="AG24" s="65">
        <v>0</v>
      </c>
      <c r="AH24" s="67" t="s">
        <v>17025</v>
      </c>
      <c r="AI24" s="68">
        <v>2023</v>
      </c>
      <c r="AJ24" s="68">
        <v>2023</v>
      </c>
      <c r="AK24" s="71"/>
      <c r="AL24" s="71"/>
      <c r="AM24" s="71"/>
      <c r="AN24" s="71"/>
    </row>
    <row r="25" spans="1:40" ht="62.25" x14ac:dyDescent="0.9">
      <c r="A25">
        <v>1</v>
      </c>
      <c r="B25" s="72">
        <f>SUBTOTAL(9,$A$13:A25)</f>
        <v>10</v>
      </c>
      <c r="C25" s="70" t="s">
        <v>11923</v>
      </c>
      <c r="D25" s="64" t="s">
        <v>3237</v>
      </c>
      <c r="E25" s="73">
        <v>0.78400000000000003</v>
      </c>
      <c r="F25" s="65">
        <f>P25+AE25</f>
        <v>15039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5">
        <v>0</v>
      </c>
      <c r="M25" s="66">
        <v>0</v>
      </c>
      <c r="N25" s="65">
        <v>0</v>
      </c>
      <c r="O25" s="65">
        <v>316</v>
      </c>
      <c r="P25" s="65">
        <v>14816.75</v>
      </c>
      <c r="Q25" s="65">
        <v>0</v>
      </c>
      <c r="R25" s="65">
        <v>0</v>
      </c>
      <c r="S25" s="65">
        <v>0</v>
      </c>
      <c r="T25" s="65">
        <v>0</v>
      </c>
      <c r="U25" s="65">
        <v>0</v>
      </c>
      <c r="V25" s="65">
        <v>0</v>
      </c>
      <c r="W25" s="65">
        <v>0</v>
      </c>
      <c r="X25" s="65">
        <v>0</v>
      </c>
      <c r="Y25" s="65">
        <v>0</v>
      </c>
      <c r="Z25" s="65">
        <v>0</v>
      </c>
      <c r="AA25" s="65">
        <v>0</v>
      </c>
      <c r="AB25" s="65">
        <v>0</v>
      </c>
      <c r="AC25" s="65">
        <v>0</v>
      </c>
      <c r="AD25" s="65">
        <v>0</v>
      </c>
      <c r="AE25" s="65">
        <f t="shared" ref="AE25:AE31" si="6">ROUND(P25*1.5%,2)</f>
        <v>222.25</v>
      </c>
      <c r="AF25" s="65">
        <v>0</v>
      </c>
      <c r="AG25" s="65">
        <v>0</v>
      </c>
      <c r="AH25" s="67" t="s">
        <v>17025</v>
      </c>
      <c r="AI25" s="68">
        <v>2023</v>
      </c>
      <c r="AJ25" s="68">
        <v>2023</v>
      </c>
      <c r="AK25" s="71"/>
      <c r="AL25" s="71"/>
      <c r="AM25" s="71"/>
      <c r="AN25" s="71"/>
    </row>
    <row r="26" spans="1:40" ht="62.25" x14ac:dyDescent="0.9">
      <c r="A26">
        <v>1</v>
      </c>
      <c r="B26" s="72">
        <f>SUBTOTAL(9,$A$13:A26)</f>
        <v>11</v>
      </c>
      <c r="C26" s="70" t="s">
        <v>12123</v>
      </c>
      <c r="D26" s="64" t="s">
        <v>3237</v>
      </c>
      <c r="E26" s="73">
        <v>0.78600000000000003</v>
      </c>
      <c r="F26" s="65">
        <f>P26+AE26</f>
        <v>352815.77</v>
      </c>
      <c r="G26" s="65">
        <v>0</v>
      </c>
      <c r="H26" s="65">
        <v>0</v>
      </c>
      <c r="I26" s="65">
        <v>0</v>
      </c>
      <c r="J26" s="65">
        <v>0</v>
      </c>
      <c r="K26" s="65">
        <v>0</v>
      </c>
      <c r="L26" s="65">
        <v>0</v>
      </c>
      <c r="M26" s="66">
        <v>0</v>
      </c>
      <c r="N26" s="65">
        <v>0</v>
      </c>
      <c r="O26" s="65">
        <v>978</v>
      </c>
      <c r="P26" s="65">
        <v>347601.74</v>
      </c>
      <c r="Q26" s="65">
        <v>0</v>
      </c>
      <c r="R26" s="65">
        <v>0</v>
      </c>
      <c r="S26" s="65">
        <v>0</v>
      </c>
      <c r="T26" s="65">
        <v>0</v>
      </c>
      <c r="U26" s="65">
        <v>0</v>
      </c>
      <c r="V26" s="65">
        <v>0</v>
      </c>
      <c r="W26" s="65">
        <v>0</v>
      </c>
      <c r="X26" s="65">
        <v>0</v>
      </c>
      <c r="Y26" s="65">
        <v>0</v>
      </c>
      <c r="Z26" s="65">
        <v>0</v>
      </c>
      <c r="AA26" s="65">
        <v>0</v>
      </c>
      <c r="AB26" s="65">
        <v>0</v>
      </c>
      <c r="AC26" s="65">
        <v>0</v>
      </c>
      <c r="AD26" s="65">
        <v>0</v>
      </c>
      <c r="AE26" s="65">
        <f t="shared" si="6"/>
        <v>5214.03</v>
      </c>
      <c r="AF26" s="65">
        <v>0</v>
      </c>
      <c r="AG26" s="65">
        <v>0</v>
      </c>
      <c r="AH26" s="67" t="s">
        <v>17025</v>
      </c>
      <c r="AI26" s="68">
        <v>2024</v>
      </c>
      <c r="AJ26" s="68">
        <v>2024</v>
      </c>
      <c r="AK26" s="71"/>
      <c r="AL26" s="71"/>
      <c r="AM26" s="71"/>
      <c r="AN26" s="71"/>
    </row>
    <row r="27" spans="1:40" ht="62.25" x14ac:dyDescent="0.9">
      <c r="A27">
        <v>1</v>
      </c>
      <c r="B27" s="72">
        <f>SUBTOTAL(9,$A$13:A27)</f>
        <v>12</v>
      </c>
      <c r="C27" s="70" t="s">
        <v>11176</v>
      </c>
      <c r="D27" s="64" t="s">
        <v>3237</v>
      </c>
      <c r="E27" s="73">
        <v>0.85870000000000002</v>
      </c>
      <c r="F27" s="65">
        <f>G27+H27+I27+J27+K27+L27+N27+P27+R27+T27+V27+W27+X27+Y27+Z27+AA27+AB27+AC27+AD27+AE27+AF27+AG27</f>
        <v>6136383.5900000008</v>
      </c>
      <c r="G27" s="65">
        <v>0</v>
      </c>
      <c r="H27" s="65">
        <v>0</v>
      </c>
      <c r="I27" s="65">
        <v>0</v>
      </c>
      <c r="J27" s="65">
        <v>0</v>
      </c>
      <c r="K27" s="65">
        <v>0</v>
      </c>
      <c r="L27" s="65">
        <v>0</v>
      </c>
      <c r="M27" s="66">
        <v>0</v>
      </c>
      <c r="N27" s="65">
        <v>0</v>
      </c>
      <c r="O27" s="65">
        <v>884.59</v>
      </c>
      <c r="P27" s="65">
        <v>6058232.4000000004</v>
      </c>
      <c r="Q27" s="65">
        <v>0</v>
      </c>
      <c r="R27" s="65">
        <v>0</v>
      </c>
      <c r="S27" s="65">
        <v>0</v>
      </c>
      <c r="T27" s="65">
        <v>0</v>
      </c>
      <c r="U27" s="65">
        <v>0</v>
      </c>
      <c r="V27" s="65">
        <v>0</v>
      </c>
      <c r="W27" s="65">
        <v>0</v>
      </c>
      <c r="X27" s="65">
        <v>0</v>
      </c>
      <c r="Y27" s="65">
        <v>0</v>
      </c>
      <c r="Z27" s="65">
        <v>0</v>
      </c>
      <c r="AA27" s="65">
        <v>0</v>
      </c>
      <c r="AB27" s="65">
        <v>0</v>
      </c>
      <c r="AC27" s="65">
        <v>0</v>
      </c>
      <c r="AD27" s="65">
        <v>0</v>
      </c>
      <c r="AE27" s="65">
        <v>78151.19</v>
      </c>
      <c r="AF27" s="65">
        <v>0</v>
      </c>
      <c r="AG27" s="65">
        <v>0</v>
      </c>
      <c r="AH27" s="67" t="s">
        <v>17025</v>
      </c>
      <c r="AI27" s="68">
        <v>2023</v>
      </c>
      <c r="AJ27" s="68">
        <v>2023</v>
      </c>
      <c r="AK27" s="71"/>
      <c r="AL27" s="71"/>
      <c r="AM27" s="71"/>
      <c r="AN27" s="71"/>
    </row>
    <row r="28" spans="1:40" ht="62.25" x14ac:dyDescent="0.9">
      <c r="B28" s="69" t="s">
        <v>220</v>
      </c>
      <c r="C28" s="70"/>
      <c r="D28" s="63" t="s">
        <v>17004</v>
      </c>
      <c r="E28" s="64" t="s">
        <v>17004</v>
      </c>
      <c r="F28" s="65">
        <f>F29</f>
        <v>80389.22</v>
      </c>
      <c r="G28" s="65">
        <f t="shared" ref="G28:AG28" si="7">G29</f>
        <v>0</v>
      </c>
      <c r="H28" s="65">
        <f t="shared" si="7"/>
        <v>0</v>
      </c>
      <c r="I28" s="65">
        <f t="shared" si="7"/>
        <v>0</v>
      </c>
      <c r="J28" s="65">
        <f t="shared" si="7"/>
        <v>0</v>
      </c>
      <c r="K28" s="65">
        <f t="shared" si="7"/>
        <v>0</v>
      </c>
      <c r="L28" s="65">
        <f t="shared" si="7"/>
        <v>0</v>
      </c>
      <c r="M28" s="66">
        <f t="shared" si="7"/>
        <v>0</v>
      </c>
      <c r="N28" s="65">
        <f t="shared" si="7"/>
        <v>0</v>
      </c>
      <c r="O28" s="65">
        <f t="shared" si="7"/>
        <v>2780.7</v>
      </c>
      <c r="P28" s="65">
        <f t="shared" si="7"/>
        <v>79201.2</v>
      </c>
      <c r="Q28" s="65">
        <f t="shared" si="7"/>
        <v>0</v>
      </c>
      <c r="R28" s="65">
        <f t="shared" si="7"/>
        <v>0</v>
      </c>
      <c r="S28" s="65">
        <f t="shared" si="7"/>
        <v>0</v>
      </c>
      <c r="T28" s="65">
        <f t="shared" si="7"/>
        <v>0</v>
      </c>
      <c r="U28" s="65">
        <f t="shared" si="7"/>
        <v>0</v>
      </c>
      <c r="V28" s="65">
        <f t="shared" si="7"/>
        <v>0</v>
      </c>
      <c r="W28" s="65">
        <f t="shared" si="7"/>
        <v>0</v>
      </c>
      <c r="X28" s="65">
        <f t="shared" si="7"/>
        <v>0</v>
      </c>
      <c r="Y28" s="65">
        <f t="shared" si="7"/>
        <v>0</v>
      </c>
      <c r="Z28" s="65">
        <f t="shared" si="7"/>
        <v>0</v>
      </c>
      <c r="AA28" s="65">
        <f t="shared" si="7"/>
        <v>0</v>
      </c>
      <c r="AB28" s="65">
        <f t="shared" si="7"/>
        <v>0</v>
      </c>
      <c r="AC28" s="65">
        <f t="shared" si="7"/>
        <v>0</v>
      </c>
      <c r="AD28" s="65">
        <f t="shared" si="7"/>
        <v>0</v>
      </c>
      <c r="AE28" s="65">
        <f t="shared" si="7"/>
        <v>1188.02</v>
      </c>
      <c r="AF28" s="65">
        <f t="shared" si="7"/>
        <v>0</v>
      </c>
      <c r="AG28" s="65">
        <f t="shared" si="7"/>
        <v>0</v>
      </c>
      <c r="AH28" s="67" t="s">
        <v>17004</v>
      </c>
      <c r="AI28" s="67" t="s">
        <v>17004</v>
      </c>
      <c r="AJ28" s="67" t="s">
        <v>17004</v>
      </c>
      <c r="AK28" s="71"/>
      <c r="AL28" s="71"/>
      <c r="AM28" s="71"/>
      <c r="AN28" s="71"/>
    </row>
    <row r="29" spans="1:40" ht="62.25" x14ac:dyDescent="0.9">
      <c r="A29">
        <v>1</v>
      </c>
      <c r="B29" s="72">
        <f>SUBTOTAL(9,$A$13:A29)</f>
        <v>13</v>
      </c>
      <c r="C29" s="70" t="s">
        <v>14737</v>
      </c>
      <c r="D29" s="64" t="s">
        <v>3003</v>
      </c>
      <c r="E29" s="73">
        <v>0.87239999999999995</v>
      </c>
      <c r="F29" s="65">
        <f>G29+H29+I29+J29+K29+L29+N29+P29+R29+T29+V29+W29+X29+Y29+Z29+AA29+AB29+AC29+AD29+AE29+AF29+AG29</f>
        <v>80389.22</v>
      </c>
      <c r="G29" s="65">
        <v>0</v>
      </c>
      <c r="H29" s="65">
        <v>0</v>
      </c>
      <c r="I29" s="65">
        <v>0</v>
      </c>
      <c r="J29" s="65">
        <v>0</v>
      </c>
      <c r="K29" s="65">
        <v>0</v>
      </c>
      <c r="L29" s="65">
        <v>0</v>
      </c>
      <c r="M29" s="66">
        <v>0</v>
      </c>
      <c r="N29" s="65">
        <v>0</v>
      </c>
      <c r="O29" s="65">
        <v>2780.7</v>
      </c>
      <c r="P29" s="65">
        <v>79201.2</v>
      </c>
      <c r="Q29" s="65">
        <v>0</v>
      </c>
      <c r="R29" s="65">
        <v>0</v>
      </c>
      <c r="S29" s="65">
        <v>0</v>
      </c>
      <c r="T29" s="65">
        <v>0</v>
      </c>
      <c r="U29" s="65">
        <v>0</v>
      </c>
      <c r="V29" s="65">
        <v>0</v>
      </c>
      <c r="W29" s="65">
        <v>0</v>
      </c>
      <c r="X29" s="65">
        <v>0</v>
      </c>
      <c r="Y29" s="65">
        <v>0</v>
      </c>
      <c r="Z29" s="65">
        <v>0</v>
      </c>
      <c r="AA29" s="65">
        <v>0</v>
      </c>
      <c r="AB29" s="65">
        <v>0</v>
      </c>
      <c r="AC29" s="65">
        <v>0</v>
      </c>
      <c r="AD29" s="65">
        <v>0</v>
      </c>
      <c r="AE29" s="65">
        <f t="shared" si="6"/>
        <v>1188.02</v>
      </c>
      <c r="AF29" s="65">
        <v>0</v>
      </c>
      <c r="AG29" s="65">
        <v>0</v>
      </c>
      <c r="AH29" s="67" t="s">
        <v>17025</v>
      </c>
      <c r="AI29" s="68">
        <v>2024</v>
      </c>
      <c r="AJ29" s="68">
        <v>2024</v>
      </c>
      <c r="AK29" s="71"/>
      <c r="AL29" s="71"/>
      <c r="AM29" s="71"/>
      <c r="AN29" s="71"/>
    </row>
    <row r="30" spans="1:40" ht="62.25" x14ac:dyDescent="0.9">
      <c r="B30" s="69" t="s">
        <v>224</v>
      </c>
      <c r="C30" s="70"/>
      <c r="D30" s="63" t="s">
        <v>17004</v>
      </c>
      <c r="E30" s="64" t="s">
        <v>17004</v>
      </c>
      <c r="F30" s="65">
        <f>F31</f>
        <v>41251.22</v>
      </c>
      <c r="G30" s="65">
        <f t="shared" ref="G30:AG30" si="8">G31</f>
        <v>0</v>
      </c>
      <c r="H30" s="65">
        <f t="shared" si="8"/>
        <v>0</v>
      </c>
      <c r="I30" s="65">
        <f t="shared" si="8"/>
        <v>0</v>
      </c>
      <c r="J30" s="65">
        <f t="shared" si="8"/>
        <v>0</v>
      </c>
      <c r="K30" s="65">
        <f t="shared" si="8"/>
        <v>0</v>
      </c>
      <c r="L30" s="65">
        <f t="shared" si="8"/>
        <v>0</v>
      </c>
      <c r="M30" s="66">
        <f t="shared" si="8"/>
        <v>0</v>
      </c>
      <c r="N30" s="65">
        <f t="shared" si="8"/>
        <v>0</v>
      </c>
      <c r="O30" s="65">
        <f t="shared" si="8"/>
        <v>749</v>
      </c>
      <c r="P30" s="65">
        <f t="shared" si="8"/>
        <v>40641.599999999999</v>
      </c>
      <c r="Q30" s="65">
        <f t="shared" si="8"/>
        <v>0</v>
      </c>
      <c r="R30" s="65">
        <f t="shared" si="8"/>
        <v>0</v>
      </c>
      <c r="S30" s="65">
        <f t="shared" si="8"/>
        <v>0</v>
      </c>
      <c r="T30" s="65">
        <f t="shared" si="8"/>
        <v>0</v>
      </c>
      <c r="U30" s="65">
        <f t="shared" si="8"/>
        <v>0</v>
      </c>
      <c r="V30" s="65">
        <f t="shared" si="8"/>
        <v>0</v>
      </c>
      <c r="W30" s="65">
        <f t="shared" si="8"/>
        <v>0</v>
      </c>
      <c r="X30" s="65">
        <f t="shared" si="8"/>
        <v>0</v>
      </c>
      <c r="Y30" s="65">
        <f t="shared" si="8"/>
        <v>0</v>
      </c>
      <c r="Z30" s="65">
        <f t="shared" si="8"/>
        <v>0</v>
      </c>
      <c r="AA30" s="65">
        <f t="shared" si="8"/>
        <v>0</v>
      </c>
      <c r="AB30" s="65">
        <f t="shared" si="8"/>
        <v>0</v>
      </c>
      <c r="AC30" s="65">
        <f t="shared" si="8"/>
        <v>0</v>
      </c>
      <c r="AD30" s="65">
        <f t="shared" si="8"/>
        <v>0</v>
      </c>
      <c r="AE30" s="65">
        <f t="shared" si="8"/>
        <v>609.62</v>
      </c>
      <c r="AF30" s="65">
        <f t="shared" si="8"/>
        <v>0</v>
      </c>
      <c r="AG30" s="65">
        <f t="shared" si="8"/>
        <v>0</v>
      </c>
      <c r="AH30" s="67" t="s">
        <v>17004</v>
      </c>
      <c r="AI30" s="67" t="s">
        <v>17004</v>
      </c>
      <c r="AJ30" s="67" t="s">
        <v>17004</v>
      </c>
      <c r="AK30" s="71"/>
      <c r="AL30" s="71"/>
      <c r="AM30" s="71"/>
      <c r="AN30" s="71"/>
    </row>
    <row r="31" spans="1:40" ht="62.25" x14ac:dyDescent="0.9">
      <c r="A31">
        <v>1</v>
      </c>
      <c r="B31" s="72">
        <f>SUBTOTAL(9,$A$13:A31)</f>
        <v>14</v>
      </c>
      <c r="C31" s="70" t="s">
        <v>14843</v>
      </c>
      <c r="D31" s="64" t="s">
        <v>3237</v>
      </c>
      <c r="E31" s="73">
        <v>0.75539999999999996</v>
      </c>
      <c r="F31" s="65">
        <f>G31+H31+I31+J31+K31+L31+N31+P31+R31+T31+V31+W31+X31+Y31+Z31+AA31+AB31+AC31+AD31+AE31+AF31+AG31</f>
        <v>41251.22</v>
      </c>
      <c r="G31" s="65">
        <v>0</v>
      </c>
      <c r="H31" s="65">
        <v>0</v>
      </c>
      <c r="I31" s="65">
        <v>0</v>
      </c>
      <c r="J31" s="65">
        <v>0</v>
      </c>
      <c r="K31" s="65">
        <v>0</v>
      </c>
      <c r="L31" s="65">
        <v>0</v>
      </c>
      <c r="M31" s="66">
        <v>0</v>
      </c>
      <c r="N31" s="65">
        <v>0</v>
      </c>
      <c r="O31" s="65">
        <v>749</v>
      </c>
      <c r="P31" s="65">
        <v>40641.599999999999</v>
      </c>
      <c r="Q31" s="65">
        <v>0</v>
      </c>
      <c r="R31" s="65">
        <v>0</v>
      </c>
      <c r="S31" s="65">
        <v>0</v>
      </c>
      <c r="T31" s="65">
        <v>0</v>
      </c>
      <c r="U31" s="65">
        <v>0</v>
      </c>
      <c r="V31" s="65">
        <v>0</v>
      </c>
      <c r="W31" s="65">
        <v>0</v>
      </c>
      <c r="X31" s="65">
        <v>0</v>
      </c>
      <c r="Y31" s="65">
        <v>0</v>
      </c>
      <c r="Z31" s="65">
        <v>0</v>
      </c>
      <c r="AA31" s="65">
        <v>0</v>
      </c>
      <c r="AB31" s="65">
        <v>0</v>
      </c>
      <c r="AC31" s="65">
        <v>0</v>
      </c>
      <c r="AD31" s="65">
        <v>0</v>
      </c>
      <c r="AE31" s="65">
        <f t="shared" si="6"/>
        <v>609.62</v>
      </c>
      <c r="AF31" s="65">
        <v>0</v>
      </c>
      <c r="AG31" s="65">
        <v>0</v>
      </c>
      <c r="AH31" s="67" t="s">
        <v>17025</v>
      </c>
      <c r="AI31" s="68">
        <v>2024</v>
      </c>
      <c r="AJ31" s="68">
        <v>2024</v>
      </c>
      <c r="AK31" s="71"/>
      <c r="AL31" s="71"/>
      <c r="AM31" s="71"/>
      <c r="AN31" s="71"/>
    </row>
    <row r="32" spans="1:40" ht="62.25" x14ac:dyDescent="0.9">
      <c r="B32" s="76" t="s">
        <v>54</v>
      </c>
      <c r="C32" s="70"/>
      <c r="D32" s="63" t="s">
        <v>17004</v>
      </c>
      <c r="E32" s="64" t="s">
        <v>17004</v>
      </c>
      <c r="F32" s="65">
        <f>F33</f>
        <v>63542.560000000005</v>
      </c>
      <c r="G32" s="65">
        <f t="shared" ref="G32:AG32" si="9">G33</f>
        <v>0</v>
      </c>
      <c r="H32" s="65">
        <f t="shared" si="9"/>
        <v>0</v>
      </c>
      <c r="I32" s="65">
        <f t="shared" si="9"/>
        <v>0</v>
      </c>
      <c r="J32" s="65">
        <f t="shared" si="9"/>
        <v>0</v>
      </c>
      <c r="K32" s="65">
        <f t="shared" si="9"/>
        <v>0</v>
      </c>
      <c r="L32" s="65">
        <f t="shared" si="9"/>
        <v>0</v>
      </c>
      <c r="M32" s="66">
        <f t="shared" si="9"/>
        <v>0</v>
      </c>
      <c r="N32" s="65">
        <f t="shared" si="9"/>
        <v>0</v>
      </c>
      <c r="O32" s="65">
        <f t="shared" si="9"/>
        <v>544</v>
      </c>
      <c r="P32" s="65">
        <f t="shared" si="9"/>
        <v>62603.51</v>
      </c>
      <c r="Q32" s="65">
        <f t="shared" si="9"/>
        <v>0</v>
      </c>
      <c r="R32" s="65">
        <f t="shared" si="9"/>
        <v>0</v>
      </c>
      <c r="S32" s="65">
        <f t="shared" si="9"/>
        <v>0</v>
      </c>
      <c r="T32" s="65">
        <f t="shared" si="9"/>
        <v>0</v>
      </c>
      <c r="U32" s="65">
        <f t="shared" si="9"/>
        <v>0</v>
      </c>
      <c r="V32" s="65">
        <f t="shared" si="9"/>
        <v>0</v>
      </c>
      <c r="W32" s="65">
        <f t="shared" si="9"/>
        <v>0</v>
      </c>
      <c r="X32" s="65">
        <f t="shared" si="9"/>
        <v>0</v>
      </c>
      <c r="Y32" s="65">
        <f t="shared" si="9"/>
        <v>0</v>
      </c>
      <c r="Z32" s="65">
        <f t="shared" si="9"/>
        <v>0</v>
      </c>
      <c r="AA32" s="65">
        <f t="shared" si="9"/>
        <v>0</v>
      </c>
      <c r="AB32" s="65">
        <f t="shared" si="9"/>
        <v>0</v>
      </c>
      <c r="AC32" s="65">
        <f t="shared" si="9"/>
        <v>0</v>
      </c>
      <c r="AD32" s="65">
        <f t="shared" si="9"/>
        <v>0</v>
      </c>
      <c r="AE32" s="65">
        <f t="shared" si="9"/>
        <v>939.05</v>
      </c>
      <c r="AF32" s="65">
        <f t="shared" si="9"/>
        <v>0</v>
      </c>
      <c r="AG32" s="65">
        <f t="shared" si="9"/>
        <v>0</v>
      </c>
      <c r="AH32" s="67" t="s">
        <v>17004</v>
      </c>
      <c r="AI32" s="67" t="s">
        <v>17004</v>
      </c>
      <c r="AJ32" s="67" t="s">
        <v>17004</v>
      </c>
      <c r="AK32" s="71"/>
      <c r="AL32" s="71"/>
      <c r="AM32" s="71"/>
      <c r="AN32" s="71"/>
    </row>
    <row r="33" spans="1:40" ht="62.25" x14ac:dyDescent="0.9">
      <c r="A33">
        <v>1</v>
      </c>
      <c r="B33" s="72">
        <f>SUBTOTAL(9,$A$13:A33)</f>
        <v>15</v>
      </c>
      <c r="C33" s="70" t="s">
        <v>15963</v>
      </c>
      <c r="D33" s="64" t="s">
        <v>3000</v>
      </c>
      <c r="E33" s="73">
        <v>0.95309999999999995</v>
      </c>
      <c r="F33" s="65">
        <f>G33+H33+I33+J33+K33+L33+N33+P33+R33+T33+V33+W33+X33+Y33+Z33+AA33+AB33+AC33+AD33+AE33+AF33+AG33</f>
        <v>63542.560000000005</v>
      </c>
      <c r="G33" s="65">
        <v>0</v>
      </c>
      <c r="H33" s="65">
        <v>0</v>
      </c>
      <c r="I33" s="65">
        <v>0</v>
      </c>
      <c r="J33" s="65">
        <v>0</v>
      </c>
      <c r="K33" s="65">
        <v>0</v>
      </c>
      <c r="L33" s="65">
        <v>0</v>
      </c>
      <c r="M33" s="66">
        <v>0</v>
      </c>
      <c r="N33" s="65">
        <v>0</v>
      </c>
      <c r="O33" s="65">
        <v>544</v>
      </c>
      <c r="P33" s="65">
        <v>62603.51</v>
      </c>
      <c r="Q33" s="65">
        <v>0</v>
      </c>
      <c r="R33" s="65">
        <v>0</v>
      </c>
      <c r="S33" s="65">
        <v>0</v>
      </c>
      <c r="T33" s="65">
        <v>0</v>
      </c>
      <c r="U33" s="65">
        <v>0</v>
      </c>
      <c r="V33" s="65">
        <v>0</v>
      </c>
      <c r="W33" s="65">
        <v>0</v>
      </c>
      <c r="X33" s="65">
        <v>0</v>
      </c>
      <c r="Y33" s="65">
        <v>0</v>
      </c>
      <c r="Z33" s="65">
        <v>0</v>
      </c>
      <c r="AA33" s="65">
        <v>0</v>
      </c>
      <c r="AB33" s="65">
        <v>0</v>
      </c>
      <c r="AC33" s="65">
        <v>0</v>
      </c>
      <c r="AD33" s="65">
        <v>0</v>
      </c>
      <c r="AE33" s="65">
        <f>ROUND(P33*1.5%,2)</f>
        <v>939.05</v>
      </c>
      <c r="AF33" s="65">
        <v>0</v>
      </c>
      <c r="AG33" s="65">
        <v>0</v>
      </c>
      <c r="AH33" s="67" t="s">
        <v>17025</v>
      </c>
      <c r="AI33" s="68">
        <v>2024</v>
      </c>
      <c r="AJ33" s="68">
        <v>2024</v>
      </c>
      <c r="AK33" s="71"/>
      <c r="AL33" s="71"/>
      <c r="AM33" s="71"/>
      <c r="AN33" s="71"/>
    </row>
    <row r="34" spans="1:40" ht="62.25" x14ac:dyDescent="0.9">
      <c r="B34" s="76" t="s">
        <v>297</v>
      </c>
      <c r="C34" s="70"/>
      <c r="D34" s="63" t="s">
        <v>17004</v>
      </c>
      <c r="E34" s="64" t="s">
        <v>17004</v>
      </c>
      <c r="F34" s="65">
        <f>F35</f>
        <v>352703.8</v>
      </c>
      <c r="G34" s="65">
        <f t="shared" ref="G34:AG34" si="10">G35</f>
        <v>0</v>
      </c>
      <c r="H34" s="65">
        <f t="shared" si="10"/>
        <v>0</v>
      </c>
      <c r="I34" s="65">
        <f t="shared" si="10"/>
        <v>0</v>
      </c>
      <c r="J34" s="65">
        <f t="shared" si="10"/>
        <v>0</v>
      </c>
      <c r="K34" s="65">
        <f t="shared" si="10"/>
        <v>0</v>
      </c>
      <c r="L34" s="65">
        <f t="shared" si="10"/>
        <v>0</v>
      </c>
      <c r="M34" s="66">
        <f t="shared" si="10"/>
        <v>0</v>
      </c>
      <c r="N34" s="65">
        <f t="shared" si="10"/>
        <v>0</v>
      </c>
      <c r="O34" s="65">
        <f t="shared" si="10"/>
        <v>708</v>
      </c>
      <c r="P34" s="65">
        <f t="shared" si="10"/>
        <v>347491.43</v>
      </c>
      <c r="Q34" s="65">
        <f t="shared" si="10"/>
        <v>0</v>
      </c>
      <c r="R34" s="65">
        <f t="shared" si="10"/>
        <v>0</v>
      </c>
      <c r="S34" s="65">
        <f t="shared" si="10"/>
        <v>0</v>
      </c>
      <c r="T34" s="65">
        <f t="shared" si="10"/>
        <v>0</v>
      </c>
      <c r="U34" s="65">
        <f t="shared" si="10"/>
        <v>0</v>
      </c>
      <c r="V34" s="65">
        <f t="shared" si="10"/>
        <v>0</v>
      </c>
      <c r="W34" s="65">
        <f t="shared" si="10"/>
        <v>0</v>
      </c>
      <c r="X34" s="65">
        <f t="shared" si="10"/>
        <v>0</v>
      </c>
      <c r="Y34" s="65">
        <f t="shared" si="10"/>
        <v>0</v>
      </c>
      <c r="Z34" s="65">
        <f t="shared" si="10"/>
        <v>0</v>
      </c>
      <c r="AA34" s="65">
        <f t="shared" si="10"/>
        <v>0</v>
      </c>
      <c r="AB34" s="65">
        <f t="shared" si="10"/>
        <v>0</v>
      </c>
      <c r="AC34" s="65">
        <f t="shared" si="10"/>
        <v>0</v>
      </c>
      <c r="AD34" s="65">
        <f t="shared" si="10"/>
        <v>0</v>
      </c>
      <c r="AE34" s="65">
        <f t="shared" si="10"/>
        <v>5212.37</v>
      </c>
      <c r="AF34" s="65">
        <f t="shared" si="10"/>
        <v>0</v>
      </c>
      <c r="AG34" s="65">
        <f t="shared" si="10"/>
        <v>0</v>
      </c>
      <c r="AH34" s="67" t="s">
        <v>17004</v>
      </c>
      <c r="AI34" s="67" t="s">
        <v>17004</v>
      </c>
      <c r="AJ34" s="67" t="s">
        <v>17004</v>
      </c>
      <c r="AK34" s="71"/>
    </row>
    <row r="35" spans="1:40" ht="62.25" x14ac:dyDescent="0.9">
      <c r="A35">
        <v>1</v>
      </c>
      <c r="B35" s="72">
        <f>SUBTOTAL(9,$A$13:A35)</f>
        <v>16</v>
      </c>
      <c r="C35" s="70" t="s">
        <v>9201</v>
      </c>
      <c r="D35" s="64" t="s">
        <v>3237</v>
      </c>
      <c r="E35" s="73">
        <v>0.81220000000000003</v>
      </c>
      <c r="F35" s="65">
        <f>G35+H35+I35+J35+K35+L35+N35+P35+R35+T35+V35+W35+X35+Y35+Z35+AA35+AB35+AC35+AD35+AE35+AF35+AG35</f>
        <v>352703.8</v>
      </c>
      <c r="G35" s="65">
        <v>0</v>
      </c>
      <c r="H35" s="65">
        <v>0</v>
      </c>
      <c r="I35" s="65">
        <v>0</v>
      </c>
      <c r="J35" s="65">
        <v>0</v>
      </c>
      <c r="K35" s="65">
        <v>0</v>
      </c>
      <c r="L35" s="65">
        <v>0</v>
      </c>
      <c r="M35" s="66">
        <v>0</v>
      </c>
      <c r="N35" s="65">
        <v>0</v>
      </c>
      <c r="O35" s="65">
        <v>708</v>
      </c>
      <c r="P35" s="65">
        <v>347491.43</v>
      </c>
      <c r="Q35" s="65">
        <v>0</v>
      </c>
      <c r="R35" s="65">
        <v>0</v>
      </c>
      <c r="S35" s="65">
        <v>0</v>
      </c>
      <c r="T35" s="65">
        <v>0</v>
      </c>
      <c r="U35" s="65">
        <v>0</v>
      </c>
      <c r="V35" s="65">
        <v>0</v>
      </c>
      <c r="W35" s="65">
        <v>0</v>
      </c>
      <c r="X35" s="65">
        <v>0</v>
      </c>
      <c r="Y35" s="65">
        <v>0</v>
      </c>
      <c r="Z35" s="65">
        <v>0</v>
      </c>
      <c r="AA35" s="65">
        <v>0</v>
      </c>
      <c r="AB35" s="65">
        <v>0</v>
      </c>
      <c r="AC35" s="65">
        <v>0</v>
      </c>
      <c r="AD35" s="65">
        <v>0</v>
      </c>
      <c r="AE35" s="65">
        <f>ROUND(P35*1.5%,2)</f>
        <v>5212.37</v>
      </c>
      <c r="AF35" s="65">
        <v>0</v>
      </c>
      <c r="AG35" s="65">
        <v>0</v>
      </c>
      <c r="AH35" s="67" t="s">
        <v>17025</v>
      </c>
      <c r="AI35" s="68">
        <v>2024</v>
      </c>
      <c r="AJ35" s="68">
        <v>2024</v>
      </c>
      <c r="AK35" s="71"/>
    </row>
    <row r="36" spans="1:40" ht="62.25" x14ac:dyDescent="0.9">
      <c r="B36" s="76" t="s">
        <v>17320</v>
      </c>
      <c r="C36" s="70"/>
      <c r="D36" s="63" t="s">
        <v>17004</v>
      </c>
      <c r="E36" s="64" t="s">
        <v>17004</v>
      </c>
      <c r="F36" s="65">
        <f>F37</f>
        <v>7457526.5300000003</v>
      </c>
      <c r="G36" s="65">
        <f t="shared" ref="G36:AG36" si="11">G37</f>
        <v>0</v>
      </c>
      <c r="H36" s="65">
        <f t="shared" si="11"/>
        <v>0</v>
      </c>
      <c r="I36" s="65">
        <f t="shared" si="11"/>
        <v>0</v>
      </c>
      <c r="J36" s="65">
        <f t="shared" si="11"/>
        <v>0</v>
      </c>
      <c r="K36" s="65">
        <f t="shared" si="11"/>
        <v>0</v>
      </c>
      <c r="L36" s="65">
        <f t="shared" si="11"/>
        <v>0</v>
      </c>
      <c r="M36" s="66">
        <f t="shared" si="11"/>
        <v>0</v>
      </c>
      <c r="N36" s="65">
        <f t="shared" si="11"/>
        <v>0</v>
      </c>
      <c r="O36" s="65">
        <f t="shared" si="11"/>
        <v>817.3</v>
      </c>
      <c r="P36" s="65">
        <f t="shared" si="11"/>
        <v>7379357</v>
      </c>
      <c r="Q36" s="65">
        <f t="shared" si="11"/>
        <v>0</v>
      </c>
      <c r="R36" s="65">
        <f t="shared" si="11"/>
        <v>0</v>
      </c>
      <c r="S36" s="65">
        <f t="shared" si="11"/>
        <v>0</v>
      </c>
      <c r="T36" s="65">
        <f t="shared" si="11"/>
        <v>0</v>
      </c>
      <c r="U36" s="65">
        <f t="shared" si="11"/>
        <v>0</v>
      </c>
      <c r="V36" s="65">
        <f t="shared" si="11"/>
        <v>0</v>
      </c>
      <c r="W36" s="65">
        <f t="shared" si="11"/>
        <v>0</v>
      </c>
      <c r="X36" s="65">
        <f t="shared" si="11"/>
        <v>0</v>
      </c>
      <c r="Y36" s="65">
        <f t="shared" si="11"/>
        <v>0</v>
      </c>
      <c r="Z36" s="65">
        <f t="shared" si="11"/>
        <v>0</v>
      </c>
      <c r="AA36" s="65">
        <f t="shared" si="11"/>
        <v>0</v>
      </c>
      <c r="AB36" s="65">
        <f t="shared" si="11"/>
        <v>0</v>
      </c>
      <c r="AC36" s="65">
        <f t="shared" si="11"/>
        <v>0</v>
      </c>
      <c r="AD36" s="65">
        <f t="shared" si="11"/>
        <v>0</v>
      </c>
      <c r="AE36" s="65">
        <f t="shared" si="11"/>
        <v>78169.53</v>
      </c>
      <c r="AF36" s="65">
        <f t="shared" si="11"/>
        <v>0</v>
      </c>
      <c r="AG36" s="65">
        <f t="shared" si="11"/>
        <v>0</v>
      </c>
      <c r="AH36" s="67" t="s">
        <v>17004</v>
      </c>
      <c r="AI36" s="67" t="s">
        <v>17004</v>
      </c>
      <c r="AJ36" s="67" t="s">
        <v>17004</v>
      </c>
      <c r="AK36" s="71"/>
    </row>
    <row r="37" spans="1:40" ht="62.25" x14ac:dyDescent="0.9">
      <c r="A37">
        <v>1</v>
      </c>
      <c r="B37" s="72">
        <f>SUBTOTAL(9,$A$13:A37)</f>
        <v>17</v>
      </c>
      <c r="C37" s="70" t="s">
        <v>9289</v>
      </c>
      <c r="D37" s="64" t="s">
        <v>3000</v>
      </c>
      <c r="E37" s="73">
        <v>0.82630000000000003</v>
      </c>
      <c r="F37" s="65">
        <f>P37+AE37</f>
        <v>7457526.5300000003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6">
        <v>0</v>
      </c>
      <c r="N37" s="65">
        <v>0</v>
      </c>
      <c r="O37" s="65">
        <v>817.3</v>
      </c>
      <c r="P37" s="65">
        <v>7379357</v>
      </c>
      <c r="Q37" s="65">
        <v>0</v>
      </c>
      <c r="R37" s="65">
        <v>0</v>
      </c>
      <c r="S37" s="65">
        <v>0</v>
      </c>
      <c r="T37" s="74">
        <v>0</v>
      </c>
      <c r="U37" s="65">
        <v>0</v>
      </c>
      <c r="V37" s="65">
        <v>0</v>
      </c>
      <c r="W37" s="65">
        <v>0</v>
      </c>
      <c r="X37" s="65">
        <v>0</v>
      </c>
      <c r="Y37" s="65">
        <v>0</v>
      </c>
      <c r="Z37" s="65">
        <v>0</v>
      </c>
      <c r="AA37" s="65">
        <v>0</v>
      </c>
      <c r="AB37" s="65">
        <v>0</v>
      </c>
      <c r="AC37" s="65">
        <v>0</v>
      </c>
      <c r="AD37" s="65">
        <v>0</v>
      </c>
      <c r="AE37" s="65">
        <v>78169.53</v>
      </c>
      <c r="AF37" s="65">
        <v>0</v>
      </c>
      <c r="AG37" s="65">
        <v>0</v>
      </c>
      <c r="AH37" s="67" t="s">
        <v>17025</v>
      </c>
      <c r="AI37" s="68">
        <v>2023</v>
      </c>
      <c r="AJ37" s="68">
        <v>2023</v>
      </c>
      <c r="AK37" s="71"/>
    </row>
    <row r="38" spans="1:40" ht="62.25" x14ac:dyDescent="0.9">
      <c r="B38" s="76" t="s">
        <v>263</v>
      </c>
      <c r="C38" s="70"/>
      <c r="D38" s="63" t="s">
        <v>17004</v>
      </c>
      <c r="E38" s="64" t="s">
        <v>17004</v>
      </c>
      <c r="F38" s="65">
        <f>F39+F40</f>
        <v>207740.6</v>
      </c>
      <c r="G38" s="65">
        <f t="shared" ref="G38:AG38" si="12">G39+G40</f>
        <v>0</v>
      </c>
      <c r="H38" s="65">
        <f t="shared" si="12"/>
        <v>0</v>
      </c>
      <c r="I38" s="65">
        <f t="shared" si="12"/>
        <v>175721.62</v>
      </c>
      <c r="J38" s="65">
        <f t="shared" si="12"/>
        <v>0</v>
      </c>
      <c r="K38" s="65">
        <f t="shared" si="12"/>
        <v>0</v>
      </c>
      <c r="L38" s="65">
        <f t="shared" si="12"/>
        <v>0</v>
      </c>
      <c r="M38" s="66">
        <f t="shared" si="12"/>
        <v>0</v>
      </c>
      <c r="N38" s="65">
        <f t="shared" si="12"/>
        <v>0</v>
      </c>
      <c r="O38" s="65">
        <f t="shared" si="12"/>
        <v>0</v>
      </c>
      <c r="P38" s="65">
        <f t="shared" si="12"/>
        <v>0</v>
      </c>
      <c r="Q38" s="65">
        <f t="shared" si="12"/>
        <v>0</v>
      </c>
      <c r="R38" s="65">
        <f t="shared" si="12"/>
        <v>0</v>
      </c>
      <c r="S38" s="65">
        <f t="shared" si="12"/>
        <v>474</v>
      </c>
      <c r="T38" s="65">
        <f t="shared" si="12"/>
        <v>28948.93</v>
      </c>
      <c r="U38" s="65">
        <f t="shared" si="12"/>
        <v>0</v>
      </c>
      <c r="V38" s="65">
        <f t="shared" si="12"/>
        <v>0</v>
      </c>
      <c r="W38" s="65">
        <f t="shared" si="12"/>
        <v>0</v>
      </c>
      <c r="X38" s="65">
        <f t="shared" si="12"/>
        <v>0</v>
      </c>
      <c r="Y38" s="65">
        <f t="shared" si="12"/>
        <v>0</v>
      </c>
      <c r="Z38" s="65">
        <f t="shared" si="12"/>
        <v>0</v>
      </c>
      <c r="AA38" s="65">
        <f t="shared" si="12"/>
        <v>0</v>
      </c>
      <c r="AB38" s="65">
        <f t="shared" si="12"/>
        <v>0</v>
      </c>
      <c r="AC38" s="65">
        <f t="shared" si="12"/>
        <v>0</v>
      </c>
      <c r="AD38" s="65">
        <f t="shared" si="12"/>
        <v>0</v>
      </c>
      <c r="AE38" s="65">
        <f t="shared" si="12"/>
        <v>3070.05</v>
      </c>
      <c r="AF38" s="65">
        <f t="shared" si="12"/>
        <v>0</v>
      </c>
      <c r="AG38" s="65">
        <f t="shared" si="12"/>
        <v>0</v>
      </c>
      <c r="AH38" s="67" t="s">
        <v>17004</v>
      </c>
      <c r="AI38" s="67" t="s">
        <v>17004</v>
      </c>
      <c r="AJ38" s="67" t="s">
        <v>17004</v>
      </c>
      <c r="AK38" s="71"/>
    </row>
    <row r="39" spans="1:40" ht="62.25" x14ac:dyDescent="0.9">
      <c r="A39">
        <v>1</v>
      </c>
      <c r="B39" s="72">
        <f>SUBTOTAL(9,$A$13:A39)</f>
        <v>18</v>
      </c>
      <c r="C39" s="70" t="s">
        <v>15607</v>
      </c>
      <c r="D39" s="77" t="s">
        <v>3000</v>
      </c>
      <c r="E39" s="73">
        <v>0.85540000000000005</v>
      </c>
      <c r="F39" s="65">
        <f>G39+H39+I39+J39+K39+L39+N39+P39+R39+T39+V39+W39+X39+Y39+Z39+AA39+AB39+AC39+AD39+AE39+AF39+AG39</f>
        <v>178357.44</v>
      </c>
      <c r="G39" s="65">
        <v>0</v>
      </c>
      <c r="H39" s="65">
        <v>0</v>
      </c>
      <c r="I39" s="65">
        <v>175721.62</v>
      </c>
      <c r="J39" s="65">
        <v>0</v>
      </c>
      <c r="K39" s="65">
        <v>0</v>
      </c>
      <c r="L39" s="65">
        <v>0</v>
      </c>
      <c r="M39" s="66">
        <v>0</v>
      </c>
      <c r="N39" s="65">
        <v>0</v>
      </c>
      <c r="O39" s="65">
        <v>0</v>
      </c>
      <c r="P39" s="65">
        <v>0</v>
      </c>
      <c r="Q39" s="65">
        <v>0</v>
      </c>
      <c r="R39" s="65">
        <v>0</v>
      </c>
      <c r="S39" s="65">
        <v>0</v>
      </c>
      <c r="T39" s="65">
        <v>0</v>
      </c>
      <c r="U39" s="65">
        <v>0</v>
      </c>
      <c r="V39" s="65">
        <v>0</v>
      </c>
      <c r="W39" s="65">
        <v>0</v>
      </c>
      <c r="X39" s="65">
        <v>0</v>
      </c>
      <c r="Y39" s="65">
        <v>0</v>
      </c>
      <c r="Z39" s="65">
        <v>0</v>
      </c>
      <c r="AA39" s="65">
        <v>0</v>
      </c>
      <c r="AB39" s="65">
        <v>0</v>
      </c>
      <c r="AC39" s="65">
        <v>0</v>
      </c>
      <c r="AD39" s="65">
        <v>0</v>
      </c>
      <c r="AE39" s="65">
        <f>ROUND(I39*1.5%,2)</f>
        <v>2635.82</v>
      </c>
      <c r="AF39" s="65">
        <v>0</v>
      </c>
      <c r="AG39" s="65">
        <v>0</v>
      </c>
      <c r="AH39" s="67" t="s">
        <v>17025</v>
      </c>
      <c r="AI39" s="68">
        <v>2024</v>
      </c>
      <c r="AJ39" s="68">
        <v>2024</v>
      </c>
      <c r="AK39" s="71"/>
    </row>
    <row r="40" spans="1:40" ht="62.25" x14ac:dyDescent="0.9">
      <c r="A40">
        <v>1</v>
      </c>
      <c r="B40" s="72">
        <f>SUBTOTAL(9,$A$13:A40)</f>
        <v>19</v>
      </c>
      <c r="C40" s="70" t="s">
        <v>15636</v>
      </c>
      <c r="D40" s="77">
        <v>2014</v>
      </c>
      <c r="E40" s="73">
        <v>0.8629</v>
      </c>
      <c r="F40" s="65">
        <f>G40+H40+I40+J40+K40+L40+N40+P40+R40+T40+V40+W40+X40+Y40+Z40+AA40+AB40+AC40+AD40+AE40+AF40+AG40</f>
        <v>29383.16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5">
        <v>0</v>
      </c>
      <c r="M40" s="66">
        <v>0</v>
      </c>
      <c r="N40" s="65">
        <v>0</v>
      </c>
      <c r="O40" s="65">
        <v>0</v>
      </c>
      <c r="P40" s="65">
        <v>0</v>
      </c>
      <c r="Q40" s="65">
        <v>0</v>
      </c>
      <c r="R40" s="65">
        <v>0</v>
      </c>
      <c r="S40" s="65">
        <v>474</v>
      </c>
      <c r="T40" s="65">
        <v>28948.93</v>
      </c>
      <c r="U40" s="65">
        <v>0</v>
      </c>
      <c r="V40" s="65">
        <v>0</v>
      </c>
      <c r="W40" s="65">
        <v>0</v>
      </c>
      <c r="X40" s="65">
        <v>0</v>
      </c>
      <c r="Y40" s="65">
        <v>0</v>
      </c>
      <c r="Z40" s="65">
        <v>0</v>
      </c>
      <c r="AA40" s="65">
        <v>0</v>
      </c>
      <c r="AB40" s="65">
        <v>0</v>
      </c>
      <c r="AC40" s="65">
        <v>0</v>
      </c>
      <c r="AD40" s="65">
        <v>0</v>
      </c>
      <c r="AE40" s="65">
        <f>ROUND(T40*1.5%,2)</f>
        <v>434.23</v>
      </c>
      <c r="AF40" s="65">
        <v>0</v>
      </c>
      <c r="AG40" s="65">
        <v>0</v>
      </c>
      <c r="AH40" s="67" t="s">
        <v>17025</v>
      </c>
      <c r="AI40" s="68">
        <v>2024</v>
      </c>
      <c r="AJ40" s="68">
        <v>2024</v>
      </c>
      <c r="AK40" s="71"/>
    </row>
    <row r="41" spans="1:40" ht="62.25" x14ac:dyDescent="0.9">
      <c r="B41" s="76" t="s">
        <v>38</v>
      </c>
      <c r="C41" s="70"/>
      <c r="D41" s="63" t="s">
        <v>17004</v>
      </c>
      <c r="E41" s="64" t="s">
        <v>17004</v>
      </c>
      <c r="F41" s="65">
        <f>F42</f>
        <v>77810.760000000009</v>
      </c>
      <c r="G41" s="65">
        <f t="shared" ref="G41:AG41" si="13">G42</f>
        <v>0</v>
      </c>
      <c r="H41" s="65">
        <f t="shared" si="13"/>
        <v>0</v>
      </c>
      <c r="I41" s="65">
        <f t="shared" si="13"/>
        <v>0</v>
      </c>
      <c r="J41" s="65">
        <f t="shared" si="13"/>
        <v>0</v>
      </c>
      <c r="K41" s="65">
        <f t="shared" si="13"/>
        <v>0</v>
      </c>
      <c r="L41" s="65">
        <f t="shared" si="13"/>
        <v>0</v>
      </c>
      <c r="M41" s="66">
        <f t="shared" si="13"/>
        <v>0</v>
      </c>
      <c r="N41" s="65">
        <f t="shared" si="13"/>
        <v>0</v>
      </c>
      <c r="O41" s="65">
        <f t="shared" si="13"/>
        <v>1187</v>
      </c>
      <c r="P41" s="65">
        <f t="shared" si="13"/>
        <v>76660.850000000006</v>
      </c>
      <c r="Q41" s="65">
        <f t="shared" si="13"/>
        <v>0</v>
      </c>
      <c r="R41" s="65">
        <f t="shared" si="13"/>
        <v>0</v>
      </c>
      <c r="S41" s="65">
        <f t="shared" si="13"/>
        <v>0</v>
      </c>
      <c r="T41" s="65">
        <f t="shared" si="13"/>
        <v>0</v>
      </c>
      <c r="U41" s="65">
        <f t="shared" si="13"/>
        <v>0</v>
      </c>
      <c r="V41" s="65">
        <f t="shared" si="13"/>
        <v>0</v>
      </c>
      <c r="W41" s="65">
        <f t="shared" si="13"/>
        <v>0</v>
      </c>
      <c r="X41" s="65">
        <f t="shared" si="13"/>
        <v>0</v>
      </c>
      <c r="Y41" s="65">
        <f t="shared" si="13"/>
        <v>0</v>
      </c>
      <c r="Z41" s="65">
        <f t="shared" si="13"/>
        <v>0</v>
      </c>
      <c r="AA41" s="65">
        <f t="shared" si="13"/>
        <v>0</v>
      </c>
      <c r="AB41" s="65">
        <f t="shared" si="13"/>
        <v>0</v>
      </c>
      <c r="AC41" s="65">
        <f t="shared" si="13"/>
        <v>0</v>
      </c>
      <c r="AD41" s="65">
        <f t="shared" si="13"/>
        <v>0</v>
      </c>
      <c r="AE41" s="65">
        <f t="shared" si="13"/>
        <v>1149.9100000000001</v>
      </c>
      <c r="AF41" s="65">
        <f t="shared" si="13"/>
        <v>0</v>
      </c>
      <c r="AG41" s="65">
        <f t="shared" si="13"/>
        <v>0</v>
      </c>
      <c r="AH41" s="67" t="s">
        <v>17004</v>
      </c>
      <c r="AI41" s="67" t="s">
        <v>17004</v>
      </c>
      <c r="AJ41" s="67" t="s">
        <v>17004</v>
      </c>
      <c r="AK41" s="71"/>
    </row>
    <row r="42" spans="1:40" ht="62.25" x14ac:dyDescent="0.9">
      <c r="A42">
        <v>1</v>
      </c>
      <c r="B42" s="72">
        <f>SUBTOTAL(9,$A$13:A42)</f>
        <v>20</v>
      </c>
      <c r="C42" s="70" t="s">
        <v>17323</v>
      </c>
      <c r="D42" s="64">
        <v>2014</v>
      </c>
      <c r="E42" s="73">
        <v>0.98480000000000001</v>
      </c>
      <c r="F42" s="65">
        <f>G42+H42+I42+J42+K42+L42+N42+P42+R42+T42+V42+W42+X42+Y42+Z42+AA42+AB42+AC42+AD42+AE42+AF42+AG42</f>
        <v>77810.760000000009</v>
      </c>
      <c r="G42" s="65">
        <v>0</v>
      </c>
      <c r="H42" s="65">
        <v>0</v>
      </c>
      <c r="I42" s="65">
        <v>0</v>
      </c>
      <c r="J42" s="65">
        <v>0</v>
      </c>
      <c r="K42" s="65">
        <v>0</v>
      </c>
      <c r="L42" s="65">
        <v>0</v>
      </c>
      <c r="M42" s="66">
        <v>0</v>
      </c>
      <c r="N42" s="65">
        <v>0</v>
      </c>
      <c r="O42" s="65">
        <v>1187</v>
      </c>
      <c r="P42" s="65">
        <v>76660.850000000006</v>
      </c>
      <c r="Q42" s="65">
        <v>0</v>
      </c>
      <c r="R42" s="65">
        <v>0</v>
      </c>
      <c r="S42" s="65">
        <v>0</v>
      </c>
      <c r="T42" s="65">
        <v>0</v>
      </c>
      <c r="U42" s="65">
        <v>0</v>
      </c>
      <c r="V42" s="65">
        <v>0</v>
      </c>
      <c r="W42" s="65">
        <v>0</v>
      </c>
      <c r="X42" s="65">
        <v>0</v>
      </c>
      <c r="Y42" s="65">
        <v>0</v>
      </c>
      <c r="Z42" s="65">
        <v>0</v>
      </c>
      <c r="AA42" s="65">
        <v>0</v>
      </c>
      <c r="AB42" s="65">
        <v>0</v>
      </c>
      <c r="AC42" s="65">
        <v>0</v>
      </c>
      <c r="AD42" s="65">
        <v>0</v>
      </c>
      <c r="AE42" s="65">
        <f>ROUND(P42*1.5%,2)</f>
        <v>1149.9100000000001</v>
      </c>
      <c r="AF42" s="65">
        <v>0</v>
      </c>
      <c r="AG42" s="65">
        <v>0</v>
      </c>
      <c r="AH42" s="67" t="s">
        <v>17025</v>
      </c>
      <c r="AI42" s="68">
        <v>2023</v>
      </c>
      <c r="AJ42" s="68">
        <v>2023</v>
      </c>
      <c r="AK42" s="71"/>
    </row>
    <row r="43" spans="1:40" ht="62.25" x14ac:dyDescent="0.9">
      <c r="B43" s="76" t="s">
        <v>266</v>
      </c>
      <c r="C43" s="70"/>
      <c r="D43" s="63" t="s">
        <v>17004</v>
      </c>
      <c r="E43" s="64" t="s">
        <v>17004</v>
      </c>
      <c r="F43" s="65">
        <f>F44</f>
        <v>159122.38</v>
      </c>
      <c r="G43" s="65">
        <f t="shared" ref="G43:AG43" si="14">G44</f>
        <v>0</v>
      </c>
      <c r="H43" s="65">
        <f t="shared" si="14"/>
        <v>0</v>
      </c>
      <c r="I43" s="65">
        <f t="shared" si="14"/>
        <v>28692</v>
      </c>
      <c r="J43" s="65">
        <f t="shared" si="14"/>
        <v>0</v>
      </c>
      <c r="K43" s="65">
        <f t="shared" si="14"/>
        <v>0</v>
      </c>
      <c r="L43" s="65">
        <f t="shared" si="14"/>
        <v>0</v>
      </c>
      <c r="M43" s="66">
        <f t="shared" si="14"/>
        <v>0</v>
      </c>
      <c r="N43" s="65">
        <f t="shared" si="14"/>
        <v>0</v>
      </c>
      <c r="O43" s="65">
        <f t="shared" si="14"/>
        <v>0</v>
      </c>
      <c r="P43" s="65">
        <f t="shared" si="14"/>
        <v>0</v>
      </c>
      <c r="Q43" s="65">
        <f t="shared" si="14"/>
        <v>0</v>
      </c>
      <c r="R43" s="65">
        <f t="shared" si="14"/>
        <v>0</v>
      </c>
      <c r="S43" s="65">
        <f t="shared" si="14"/>
        <v>0</v>
      </c>
      <c r="T43" s="65">
        <f t="shared" si="14"/>
        <v>0</v>
      </c>
      <c r="U43" s="65">
        <f t="shared" si="14"/>
        <v>0</v>
      </c>
      <c r="V43" s="65">
        <f t="shared" si="14"/>
        <v>0</v>
      </c>
      <c r="W43" s="65">
        <f t="shared" si="14"/>
        <v>0</v>
      </c>
      <c r="X43" s="65">
        <f t="shared" si="14"/>
        <v>0</v>
      </c>
      <c r="Y43" s="65">
        <f t="shared" si="14"/>
        <v>0</v>
      </c>
      <c r="Z43" s="65">
        <f t="shared" si="14"/>
        <v>0</v>
      </c>
      <c r="AA43" s="65">
        <f t="shared" si="14"/>
        <v>0</v>
      </c>
      <c r="AB43" s="65">
        <f t="shared" si="14"/>
        <v>0</v>
      </c>
      <c r="AC43" s="65">
        <f t="shared" si="14"/>
        <v>0</v>
      </c>
      <c r="AD43" s="65">
        <f t="shared" si="14"/>
        <v>0</v>
      </c>
      <c r="AE43" s="65">
        <f t="shared" si="14"/>
        <v>430.38</v>
      </c>
      <c r="AF43" s="65">
        <f t="shared" si="14"/>
        <v>130000</v>
      </c>
      <c r="AG43" s="65">
        <f t="shared" si="14"/>
        <v>0</v>
      </c>
      <c r="AH43" s="67" t="s">
        <v>17004</v>
      </c>
      <c r="AI43" s="67" t="s">
        <v>17004</v>
      </c>
      <c r="AJ43" s="67" t="s">
        <v>17004</v>
      </c>
      <c r="AK43" s="71"/>
    </row>
    <row r="44" spans="1:40" ht="62.25" x14ac:dyDescent="0.9">
      <c r="A44">
        <v>1</v>
      </c>
      <c r="B44" s="72">
        <f>SUBTOTAL(9,$A$13:A44)</f>
        <v>21</v>
      </c>
      <c r="C44" s="70" t="s">
        <v>15387</v>
      </c>
      <c r="D44" s="63">
        <v>2015</v>
      </c>
      <c r="E44" s="73">
        <v>0.981975146584529</v>
      </c>
      <c r="F44" s="65">
        <f>G44+H44+I44+J44+K44+L44+N44+P44+R44+T44+V44+W44+X44+Y44+Z44+AA44+AB44+AC44+AD44+AE44+AF44+AG44</f>
        <v>159122.38</v>
      </c>
      <c r="G44" s="65">
        <v>0</v>
      </c>
      <c r="H44" s="65">
        <v>0</v>
      </c>
      <c r="I44" s="65">
        <v>28692</v>
      </c>
      <c r="J44" s="65">
        <v>0</v>
      </c>
      <c r="K44" s="65">
        <v>0</v>
      </c>
      <c r="L44" s="65">
        <v>0</v>
      </c>
      <c r="M44" s="66">
        <v>0</v>
      </c>
      <c r="N44" s="65">
        <v>0</v>
      </c>
      <c r="O44" s="65">
        <v>0</v>
      </c>
      <c r="P44" s="65">
        <v>0</v>
      </c>
      <c r="Q44" s="65">
        <v>0</v>
      </c>
      <c r="R44" s="65">
        <v>0</v>
      </c>
      <c r="S44" s="65">
        <v>0</v>
      </c>
      <c r="T44" s="74">
        <v>0</v>
      </c>
      <c r="U44" s="65">
        <v>0</v>
      </c>
      <c r="V44" s="65">
        <v>0</v>
      </c>
      <c r="W44" s="65">
        <v>0</v>
      </c>
      <c r="X44" s="65">
        <v>0</v>
      </c>
      <c r="Y44" s="65">
        <v>0</v>
      </c>
      <c r="Z44" s="65">
        <v>0</v>
      </c>
      <c r="AA44" s="65">
        <v>0</v>
      </c>
      <c r="AB44" s="65">
        <v>0</v>
      </c>
      <c r="AC44" s="65">
        <v>0</v>
      </c>
      <c r="AD44" s="65">
        <v>0</v>
      </c>
      <c r="AE44" s="65">
        <f>ROUND(I44*1.5%,2)</f>
        <v>430.38</v>
      </c>
      <c r="AF44" s="65">
        <v>130000</v>
      </c>
      <c r="AG44" s="65">
        <v>0</v>
      </c>
      <c r="AH44" s="67">
        <v>2024</v>
      </c>
      <c r="AI44" s="68">
        <v>2024</v>
      </c>
      <c r="AJ44" s="68">
        <v>2024</v>
      </c>
      <c r="AK44" s="71"/>
    </row>
    <row r="45" spans="1:40" ht="62.25" x14ac:dyDescent="0.9">
      <c r="B45" s="76" t="s">
        <v>342</v>
      </c>
      <c r="C45" s="70"/>
      <c r="D45" s="63" t="s">
        <v>17004</v>
      </c>
      <c r="E45" s="64" t="s">
        <v>17004</v>
      </c>
      <c r="F45" s="65">
        <f>F46</f>
        <v>243647.89</v>
      </c>
      <c r="G45" s="65">
        <f t="shared" ref="G45:AG45" si="15">G46</f>
        <v>0</v>
      </c>
      <c r="H45" s="65">
        <f t="shared" si="15"/>
        <v>0</v>
      </c>
      <c r="I45" s="65">
        <f t="shared" si="15"/>
        <v>0</v>
      </c>
      <c r="J45" s="65">
        <f t="shared" si="15"/>
        <v>0</v>
      </c>
      <c r="K45" s="65">
        <f t="shared" si="15"/>
        <v>0</v>
      </c>
      <c r="L45" s="65">
        <f t="shared" si="15"/>
        <v>0</v>
      </c>
      <c r="M45" s="66">
        <f t="shared" si="15"/>
        <v>0</v>
      </c>
      <c r="N45" s="65">
        <f t="shared" si="15"/>
        <v>0</v>
      </c>
      <c r="O45" s="65">
        <f t="shared" si="15"/>
        <v>1098</v>
      </c>
      <c r="P45" s="65">
        <f t="shared" si="15"/>
        <v>238543.07</v>
      </c>
      <c r="Q45" s="65">
        <f t="shared" si="15"/>
        <v>0</v>
      </c>
      <c r="R45" s="65">
        <f t="shared" si="15"/>
        <v>0</v>
      </c>
      <c r="S45" s="65">
        <f t="shared" si="15"/>
        <v>0</v>
      </c>
      <c r="T45" s="65">
        <f t="shared" si="15"/>
        <v>0</v>
      </c>
      <c r="U45" s="65">
        <f t="shared" si="15"/>
        <v>0</v>
      </c>
      <c r="V45" s="65">
        <f t="shared" si="15"/>
        <v>0</v>
      </c>
      <c r="W45" s="65">
        <f t="shared" si="15"/>
        <v>0</v>
      </c>
      <c r="X45" s="65">
        <f t="shared" si="15"/>
        <v>0</v>
      </c>
      <c r="Y45" s="65">
        <f t="shared" si="15"/>
        <v>0</v>
      </c>
      <c r="Z45" s="65">
        <f t="shared" si="15"/>
        <v>0</v>
      </c>
      <c r="AA45" s="65">
        <f t="shared" si="15"/>
        <v>0</v>
      </c>
      <c r="AB45" s="65">
        <f t="shared" si="15"/>
        <v>0</v>
      </c>
      <c r="AC45" s="65">
        <f t="shared" si="15"/>
        <v>0</v>
      </c>
      <c r="AD45" s="65">
        <f t="shared" si="15"/>
        <v>0</v>
      </c>
      <c r="AE45" s="65">
        <f t="shared" si="15"/>
        <v>5104.82</v>
      </c>
      <c r="AF45" s="65">
        <f t="shared" si="15"/>
        <v>0</v>
      </c>
      <c r="AG45" s="65">
        <f t="shared" si="15"/>
        <v>0</v>
      </c>
      <c r="AH45" s="67" t="s">
        <v>17004</v>
      </c>
      <c r="AI45" s="67" t="s">
        <v>17004</v>
      </c>
      <c r="AJ45" s="67" t="s">
        <v>17004</v>
      </c>
      <c r="AK45" s="71"/>
    </row>
    <row r="46" spans="1:40" ht="62.25" x14ac:dyDescent="0.9">
      <c r="A46">
        <v>1</v>
      </c>
      <c r="B46" s="72">
        <f>SUBTOTAL(9,$A$13:A46)</f>
        <v>22</v>
      </c>
      <c r="C46" s="70" t="s">
        <v>12971</v>
      </c>
      <c r="D46" s="63">
        <v>2015</v>
      </c>
      <c r="E46" s="73">
        <v>0.99260000000000004</v>
      </c>
      <c r="F46" s="65">
        <f>G46+H46+I46+J46+K46+L46+N46+P46+R46+T46+V46+W46+X46+Y46+Z46+AA46+AB46+AC46+AD46+AE46+AF46+AG46</f>
        <v>243647.89</v>
      </c>
      <c r="G46" s="65">
        <v>0</v>
      </c>
      <c r="H46" s="65">
        <v>0</v>
      </c>
      <c r="I46" s="65">
        <v>0</v>
      </c>
      <c r="J46" s="65">
        <v>0</v>
      </c>
      <c r="K46" s="65">
        <v>0</v>
      </c>
      <c r="L46" s="65">
        <v>0</v>
      </c>
      <c r="M46" s="66">
        <v>0</v>
      </c>
      <c r="N46" s="65">
        <v>0</v>
      </c>
      <c r="O46" s="65">
        <v>1098</v>
      </c>
      <c r="P46" s="65">
        <v>238543.07</v>
      </c>
      <c r="Q46" s="65">
        <v>0</v>
      </c>
      <c r="R46" s="65">
        <v>0</v>
      </c>
      <c r="S46" s="65">
        <v>0</v>
      </c>
      <c r="T46" s="74">
        <v>0</v>
      </c>
      <c r="U46" s="65">
        <v>0</v>
      </c>
      <c r="V46" s="65">
        <v>0</v>
      </c>
      <c r="W46" s="65">
        <v>0</v>
      </c>
      <c r="X46" s="65">
        <v>0</v>
      </c>
      <c r="Y46" s="65">
        <v>0</v>
      </c>
      <c r="Z46" s="65">
        <v>0</v>
      </c>
      <c r="AA46" s="65">
        <v>0</v>
      </c>
      <c r="AB46" s="65">
        <v>0</v>
      </c>
      <c r="AC46" s="65">
        <v>0</v>
      </c>
      <c r="AD46" s="65">
        <v>0</v>
      </c>
      <c r="AE46" s="65">
        <f>ROUND(P46*2.14%,2)</f>
        <v>5104.82</v>
      </c>
      <c r="AF46" s="65">
        <v>0</v>
      </c>
      <c r="AG46" s="65">
        <v>0</v>
      </c>
      <c r="AH46" s="67" t="s">
        <v>17025</v>
      </c>
      <c r="AI46" s="68">
        <v>2024</v>
      </c>
      <c r="AJ46" s="68">
        <v>2024</v>
      </c>
      <c r="AK46" s="71"/>
    </row>
    <row r="47" spans="1:40" ht="62.25" x14ac:dyDescent="0.9">
      <c r="B47" s="76" t="s">
        <v>199</v>
      </c>
      <c r="C47" s="70"/>
      <c r="D47" s="63" t="s">
        <v>17004</v>
      </c>
      <c r="E47" s="64" t="s">
        <v>17004</v>
      </c>
      <c r="F47" s="65">
        <f>F48+F49</f>
        <v>251494.2</v>
      </c>
      <c r="G47" s="65">
        <f t="shared" ref="G47:AG47" si="16">G48+G49</f>
        <v>0</v>
      </c>
      <c r="H47" s="65">
        <f t="shared" si="16"/>
        <v>0</v>
      </c>
      <c r="I47" s="65">
        <f t="shared" si="16"/>
        <v>0</v>
      </c>
      <c r="J47" s="65">
        <f t="shared" si="16"/>
        <v>0</v>
      </c>
      <c r="K47" s="65">
        <f t="shared" si="16"/>
        <v>0</v>
      </c>
      <c r="L47" s="65">
        <f t="shared" si="16"/>
        <v>0</v>
      </c>
      <c r="M47" s="66">
        <f t="shared" si="16"/>
        <v>0</v>
      </c>
      <c r="N47" s="65">
        <f t="shared" si="16"/>
        <v>0</v>
      </c>
      <c r="O47" s="65">
        <f t="shared" si="16"/>
        <v>2109</v>
      </c>
      <c r="P47" s="65">
        <f t="shared" si="16"/>
        <v>248025.03999999998</v>
      </c>
      <c r="Q47" s="65">
        <f t="shared" si="16"/>
        <v>0</v>
      </c>
      <c r="R47" s="65">
        <f t="shared" si="16"/>
        <v>0</v>
      </c>
      <c r="S47" s="65">
        <f t="shared" si="16"/>
        <v>0</v>
      </c>
      <c r="T47" s="65">
        <f t="shared" si="16"/>
        <v>0</v>
      </c>
      <c r="U47" s="65">
        <f t="shared" si="16"/>
        <v>0</v>
      </c>
      <c r="V47" s="65">
        <f t="shared" si="16"/>
        <v>0</v>
      </c>
      <c r="W47" s="65">
        <f t="shared" si="16"/>
        <v>0</v>
      </c>
      <c r="X47" s="65">
        <f t="shared" si="16"/>
        <v>0</v>
      </c>
      <c r="Y47" s="65">
        <f t="shared" si="16"/>
        <v>0</v>
      </c>
      <c r="Z47" s="65">
        <f t="shared" si="16"/>
        <v>0</v>
      </c>
      <c r="AA47" s="65">
        <f t="shared" si="16"/>
        <v>0</v>
      </c>
      <c r="AB47" s="65">
        <f t="shared" si="16"/>
        <v>0</v>
      </c>
      <c r="AC47" s="65">
        <f t="shared" si="16"/>
        <v>0</v>
      </c>
      <c r="AD47" s="65">
        <f t="shared" si="16"/>
        <v>0</v>
      </c>
      <c r="AE47" s="65">
        <f t="shared" si="16"/>
        <v>3469.16</v>
      </c>
      <c r="AF47" s="65">
        <f t="shared" si="16"/>
        <v>0</v>
      </c>
      <c r="AG47" s="65">
        <f t="shared" si="16"/>
        <v>0</v>
      </c>
      <c r="AH47" s="67" t="s">
        <v>17004</v>
      </c>
      <c r="AI47" s="67" t="s">
        <v>17004</v>
      </c>
      <c r="AJ47" s="67" t="s">
        <v>17004</v>
      </c>
      <c r="AK47" s="71"/>
    </row>
    <row r="48" spans="1:40" ht="62.25" x14ac:dyDescent="0.9">
      <c r="A48">
        <v>1</v>
      </c>
      <c r="B48" s="72">
        <f>SUBTOTAL(9,$A$13:A48)</f>
        <v>23</v>
      </c>
      <c r="C48" s="70" t="s">
        <v>13814</v>
      </c>
      <c r="D48" s="63">
        <v>2016</v>
      </c>
      <c r="E48" s="73">
        <v>0.96809999999999996</v>
      </c>
      <c r="F48" s="65">
        <f>G48+H48+I48+J48+K48+L48+N48+P48+R48+T48+V48+W48+X48+Y48+Z48+AA48+AB48+AC48+AD48+AE48+AF48+AG48</f>
        <v>165579.5</v>
      </c>
      <c r="G48" s="65">
        <v>0</v>
      </c>
      <c r="H48" s="65">
        <v>0</v>
      </c>
      <c r="I48" s="65">
        <v>0</v>
      </c>
      <c r="J48" s="65">
        <v>0</v>
      </c>
      <c r="K48" s="65">
        <v>0</v>
      </c>
      <c r="L48" s="65">
        <v>0</v>
      </c>
      <c r="M48" s="66">
        <v>0</v>
      </c>
      <c r="N48" s="65">
        <v>0</v>
      </c>
      <c r="O48" s="65">
        <v>993</v>
      </c>
      <c r="P48" s="65">
        <v>162110.34</v>
      </c>
      <c r="Q48" s="65">
        <v>0</v>
      </c>
      <c r="R48" s="65">
        <v>0</v>
      </c>
      <c r="S48" s="65">
        <v>0</v>
      </c>
      <c r="T48" s="74">
        <v>0</v>
      </c>
      <c r="U48" s="65">
        <v>0</v>
      </c>
      <c r="V48" s="65">
        <v>0</v>
      </c>
      <c r="W48" s="65">
        <v>0</v>
      </c>
      <c r="X48" s="65">
        <v>0</v>
      </c>
      <c r="Y48" s="65">
        <v>0</v>
      </c>
      <c r="Z48" s="65">
        <v>0</v>
      </c>
      <c r="AA48" s="65">
        <v>0</v>
      </c>
      <c r="AB48" s="65">
        <v>0</v>
      </c>
      <c r="AC48" s="65">
        <v>0</v>
      </c>
      <c r="AD48" s="65">
        <v>0</v>
      </c>
      <c r="AE48" s="65">
        <f>ROUND(P48*2.14%,2)</f>
        <v>3469.16</v>
      </c>
      <c r="AF48" s="65">
        <v>0</v>
      </c>
      <c r="AG48" s="65">
        <v>0</v>
      </c>
      <c r="AH48" s="67" t="s">
        <v>17025</v>
      </c>
      <c r="AI48" s="68">
        <v>2024</v>
      </c>
      <c r="AJ48" s="68">
        <v>2024</v>
      </c>
      <c r="AK48" s="71"/>
    </row>
    <row r="49" spans="1:37" ht="62.25" x14ac:dyDescent="0.9">
      <c r="A49">
        <v>1</v>
      </c>
      <c r="B49" s="72">
        <f>SUBTOTAL(9,$A$13:A49)</f>
        <v>24</v>
      </c>
      <c r="C49" s="70" t="s">
        <v>14083</v>
      </c>
      <c r="D49" s="63">
        <v>2018</v>
      </c>
      <c r="E49" s="73">
        <v>0.98070000000000002</v>
      </c>
      <c r="F49" s="65">
        <f>G49+H49+I49+J49+K49+L49+N49+P49+R49+T49+V49+W49+X49+Y49+Z49+AA49+AB49+AC49+AD49+AE49+AF49+AG49</f>
        <v>85914.7</v>
      </c>
      <c r="G49" s="65">
        <v>0</v>
      </c>
      <c r="H49" s="65">
        <v>0</v>
      </c>
      <c r="I49" s="65">
        <v>0</v>
      </c>
      <c r="J49" s="65">
        <v>0</v>
      </c>
      <c r="K49" s="65">
        <v>0</v>
      </c>
      <c r="L49" s="65">
        <v>0</v>
      </c>
      <c r="M49" s="66">
        <v>0</v>
      </c>
      <c r="N49" s="65">
        <v>0</v>
      </c>
      <c r="O49" s="65">
        <v>1116</v>
      </c>
      <c r="P49" s="65">
        <v>85914.7</v>
      </c>
      <c r="Q49" s="65">
        <v>0</v>
      </c>
      <c r="R49" s="65">
        <v>0</v>
      </c>
      <c r="S49" s="65">
        <v>0</v>
      </c>
      <c r="T49" s="74">
        <v>0</v>
      </c>
      <c r="U49" s="65">
        <v>0</v>
      </c>
      <c r="V49" s="65">
        <v>0</v>
      </c>
      <c r="W49" s="65">
        <v>0</v>
      </c>
      <c r="X49" s="65">
        <v>0</v>
      </c>
      <c r="Y49" s="65">
        <v>0</v>
      </c>
      <c r="Z49" s="65">
        <v>0</v>
      </c>
      <c r="AA49" s="65">
        <v>0</v>
      </c>
      <c r="AB49" s="65">
        <v>0</v>
      </c>
      <c r="AC49" s="65">
        <v>0</v>
      </c>
      <c r="AD49" s="65">
        <v>0</v>
      </c>
      <c r="AE49" s="65">
        <v>0</v>
      </c>
      <c r="AF49" s="65">
        <v>0</v>
      </c>
      <c r="AG49" s="65">
        <v>0</v>
      </c>
      <c r="AH49" s="67" t="s">
        <v>17025</v>
      </c>
      <c r="AI49" s="68">
        <v>2023</v>
      </c>
      <c r="AJ49" s="68" t="s">
        <v>17025</v>
      </c>
      <c r="AK49" s="71"/>
    </row>
    <row r="50" spans="1:37" x14ac:dyDescent="0.25">
      <c r="A50">
        <v>1</v>
      </c>
    </row>
    <row r="51" spans="1:37" x14ac:dyDescent="0.25">
      <c r="A51">
        <v>1</v>
      </c>
    </row>
  </sheetData>
  <mergeCells count="33">
    <mergeCell ref="G6:L6"/>
    <mergeCell ref="M6:N7"/>
    <mergeCell ref="U6:V7"/>
    <mergeCell ref="B11:C11"/>
    <mergeCell ref="B10:AJ10"/>
    <mergeCell ref="W6:W7"/>
    <mergeCell ref="X6:X7"/>
    <mergeCell ref="Y6:Y7"/>
    <mergeCell ref="Z6:Z7"/>
    <mergeCell ref="AA6:AA7"/>
    <mergeCell ref="AB6:AB7"/>
    <mergeCell ref="AC6:AC7"/>
    <mergeCell ref="AD6:AD7"/>
    <mergeCell ref="AE6:AE7"/>
    <mergeCell ref="AF6:AF7"/>
    <mergeCell ref="AI5:AI8"/>
    <mergeCell ref="O6:P7"/>
    <mergeCell ref="Q6:R7"/>
    <mergeCell ref="S6:T7"/>
    <mergeCell ref="B1:AJ1"/>
    <mergeCell ref="B2:AJ2"/>
    <mergeCell ref="C3:AJ3"/>
    <mergeCell ref="C4:AJ4"/>
    <mergeCell ref="B5:B8"/>
    <mergeCell ref="C5:C8"/>
    <mergeCell ref="D5:D8"/>
    <mergeCell ref="E5:E7"/>
    <mergeCell ref="F5:F7"/>
    <mergeCell ref="G5:V5"/>
    <mergeCell ref="W5:AG5"/>
    <mergeCell ref="AH5:AH8"/>
    <mergeCell ref="AJ5:AJ8"/>
    <mergeCell ref="AG6:AG7"/>
  </mergeCells>
  <pageMargins left="0.25" right="0.25" top="0.75" bottom="0.75" header="0.3" footer="0.3"/>
  <pageSetup paperSize="8" scale="10" fitToHeight="0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AC485-F9D7-4C10-B302-109D524F0C65}">
  <sheetPr>
    <pageSetUpPr fitToPage="1"/>
  </sheetPr>
  <dimension ref="A1:P48"/>
  <sheetViews>
    <sheetView topLeftCell="B9" zoomScale="30" zoomScaleNormal="30" workbookViewId="0">
      <selection activeCell="B1" sqref="B1:P48"/>
    </sheetView>
  </sheetViews>
  <sheetFormatPr defaultRowHeight="15" x14ac:dyDescent="0.25"/>
  <cols>
    <col min="1" max="1" width="9.140625" hidden="1" customWidth="1"/>
    <col min="2" max="2" width="15.85546875" customWidth="1"/>
    <col min="3" max="3" width="219.85546875" customWidth="1"/>
    <col min="4" max="4" width="35.5703125" customWidth="1"/>
    <col min="5" max="5" width="34.28515625" customWidth="1"/>
    <col min="6" max="6" width="74.28515625" customWidth="1"/>
    <col min="7" max="7" width="24.28515625" customWidth="1"/>
    <col min="8" max="8" width="23.85546875" customWidth="1"/>
    <col min="9" max="9" width="31.140625" customWidth="1"/>
    <col min="10" max="10" width="32.28515625" customWidth="1"/>
    <col min="11" max="11" width="32.85546875" customWidth="1"/>
    <col min="12" max="12" width="42.28515625" customWidth="1"/>
    <col min="13" max="13" width="71.5703125" customWidth="1"/>
    <col min="14" max="14" width="45.5703125" customWidth="1"/>
    <col min="15" max="15" width="36" customWidth="1"/>
    <col min="16" max="16" width="31.28515625" customWidth="1"/>
  </cols>
  <sheetData>
    <row r="1" spans="1:16" ht="35.25" x14ac:dyDescent="0.5">
      <c r="B1" s="12"/>
      <c r="C1" s="12"/>
      <c r="D1" s="12"/>
      <c r="E1" s="12"/>
      <c r="F1" s="12"/>
      <c r="G1" s="13"/>
      <c r="H1" s="12"/>
      <c r="I1" s="12"/>
      <c r="J1" s="12"/>
      <c r="K1" s="12"/>
      <c r="L1" s="14"/>
      <c r="M1" s="14"/>
      <c r="N1" s="378" t="s">
        <v>17324</v>
      </c>
      <c r="O1" s="378"/>
      <c r="P1" s="378"/>
    </row>
    <row r="2" spans="1:16" ht="35.25" x14ac:dyDescent="0.5">
      <c r="B2" s="12"/>
      <c r="C2" s="12"/>
      <c r="D2" s="12"/>
      <c r="E2" s="12"/>
      <c r="F2" s="12"/>
      <c r="G2" s="13"/>
      <c r="H2" s="12"/>
      <c r="I2" s="12"/>
      <c r="J2" s="12"/>
      <c r="K2" s="12"/>
      <c r="L2" s="15"/>
      <c r="M2" s="379" t="s">
        <v>17325</v>
      </c>
      <c r="N2" s="379"/>
      <c r="O2" s="379"/>
      <c r="P2" s="379"/>
    </row>
    <row r="3" spans="1:16" ht="142.5" customHeight="1" x14ac:dyDescent="0.25">
      <c r="B3" s="380" t="s">
        <v>17329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</row>
    <row r="4" spans="1:16" ht="105.75" customHeight="1" x14ac:dyDescent="0.25">
      <c r="B4" s="381" t="s">
        <v>0</v>
      </c>
      <c r="C4" s="381" t="s">
        <v>17326</v>
      </c>
      <c r="D4" s="319" t="s">
        <v>17396</v>
      </c>
      <c r="E4" s="385" t="s">
        <v>17395</v>
      </c>
      <c r="F4" s="384" t="s">
        <v>17007</v>
      </c>
      <c r="G4" s="385" t="s">
        <v>17008</v>
      </c>
      <c r="H4" s="385" t="s">
        <v>17009</v>
      </c>
      <c r="I4" s="319" t="s">
        <v>17397</v>
      </c>
      <c r="J4" s="319" t="s">
        <v>17398</v>
      </c>
      <c r="K4" s="391" t="s">
        <v>17327</v>
      </c>
      <c r="L4" s="391" t="s">
        <v>17328</v>
      </c>
      <c r="M4" s="391" t="s">
        <v>17011</v>
      </c>
      <c r="N4" s="396" t="s">
        <v>2</v>
      </c>
      <c r="O4" s="399" t="s">
        <v>17013</v>
      </c>
      <c r="P4" s="399" t="s">
        <v>17014</v>
      </c>
    </row>
    <row r="5" spans="1:16" ht="35.25" customHeight="1" x14ac:dyDescent="0.25">
      <c r="B5" s="382"/>
      <c r="C5" s="382"/>
      <c r="D5" s="320"/>
      <c r="E5" s="401"/>
      <c r="F5" s="382"/>
      <c r="G5" s="386"/>
      <c r="H5" s="386"/>
      <c r="I5" s="320"/>
      <c r="J5" s="320"/>
      <c r="K5" s="392"/>
      <c r="L5" s="394"/>
      <c r="M5" s="394"/>
      <c r="N5" s="397"/>
      <c r="O5" s="400"/>
      <c r="P5" s="400"/>
    </row>
    <row r="6" spans="1:16" ht="409.5" customHeight="1" x14ac:dyDescent="0.25">
      <c r="B6" s="382"/>
      <c r="C6" s="382"/>
      <c r="D6" s="320"/>
      <c r="E6" s="401"/>
      <c r="F6" s="382"/>
      <c r="G6" s="386"/>
      <c r="H6" s="386"/>
      <c r="I6" s="321"/>
      <c r="J6" s="321"/>
      <c r="K6" s="393"/>
      <c r="L6" s="394"/>
      <c r="M6" s="394"/>
      <c r="N6" s="398"/>
      <c r="O6" s="400"/>
      <c r="P6" s="400"/>
    </row>
    <row r="7" spans="1:16" ht="35.25" x14ac:dyDescent="0.25">
      <c r="B7" s="383"/>
      <c r="C7" s="383"/>
      <c r="D7" s="321"/>
      <c r="E7" s="402"/>
      <c r="F7" s="382"/>
      <c r="G7" s="387"/>
      <c r="H7" s="387"/>
      <c r="I7" s="16" t="s">
        <v>33</v>
      </c>
      <c r="J7" s="16" t="s">
        <v>33</v>
      </c>
      <c r="K7" s="16" t="s">
        <v>17019</v>
      </c>
      <c r="L7" s="395"/>
      <c r="M7" s="395"/>
      <c r="N7" s="16" t="s">
        <v>31</v>
      </c>
      <c r="O7" s="16" t="s">
        <v>17020</v>
      </c>
      <c r="P7" s="16" t="s">
        <v>17020</v>
      </c>
    </row>
    <row r="8" spans="1:16" ht="35.25" x14ac:dyDescent="0.25">
      <c r="B8" s="16">
        <v>1</v>
      </c>
      <c r="C8" s="16">
        <v>2</v>
      </c>
      <c r="D8" s="16">
        <v>3</v>
      </c>
      <c r="E8" s="16">
        <v>4</v>
      </c>
      <c r="F8" s="16">
        <v>5</v>
      </c>
      <c r="G8" s="17">
        <v>6</v>
      </c>
      <c r="H8" s="17">
        <v>7</v>
      </c>
      <c r="I8" s="17">
        <v>8</v>
      </c>
      <c r="J8" s="17">
        <v>9</v>
      </c>
      <c r="K8" s="16">
        <v>10</v>
      </c>
      <c r="L8" s="17">
        <v>11</v>
      </c>
      <c r="M8" s="17">
        <v>12</v>
      </c>
      <c r="N8" s="17">
        <v>13</v>
      </c>
      <c r="O8" s="17">
        <v>14</v>
      </c>
      <c r="P8" s="17">
        <v>15</v>
      </c>
    </row>
    <row r="9" spans="1:16" ht="45.75" x14ac:dyDescent="0.25">
      <c r="B9" s="388" t="s">
        <v>17334</v>
      </c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90"/>
    </row>
    <row r="10" spans="1:16" ht="35.25" x14ac:dyDescent="0.5">
      <c r="B10" s="18" t="s">
        <v>17322</v>
      </c>
      <c r="C10" s="16"/>
      <c r="D10" s="16"/>
      <c r="E10" s="19" t="s">
        <v>17254</v>
      </c>
      <c r="F10" s="20" t="s">
        <v>17254</v>
      </c>
      <c r="G10" s="19" t="s">
        <v>17254</v>
      </c>
      <c r="H10" s="19" t="s">
        <v>17254</v>
      </c>
      <c r="I10" s="21">
        <f>I11+I14+I16+I19+I27+I29+I31+I33+I35+I37+I40+I42+I44+I46</f>
        <v>59972.350000000006</v>
      </c>
      <c r="J10" s="21">
        <f>J11+J14+J16+J19+J27+J29+J31+J33+J35+J37+J40+J42+J44+J46</f>
        <v>47525.34</v>
      </c>
      <c r="K10" s="11">
        <f>K11+K14+K16+K19+K27+K29+K31+K33+K35+K37+K40+K42+K44+K46</f>
        <v>2626</v>
      </c>
      <c r="L10" s="19" t="s">
        <v>17004</v>
      </c>
      <c r="M10" s="22" t="s">
        <v>17004</v>
      </c>
      <c r="N10" s="21">
        <v>40566105.170000002</v>
      </c>
      <c r="O10" s="23">
        <f t="shared" ref="O10:O48" si="0">N10/I10</f>
        <v>676.4134667059069</v>
      </c>
      <c r="P10" s="24">
        <f>MAX(P11:P48)</f>
        <v>9226.8700000000008</v>
      </c>
    </row>
    <row r="11" spans="1:16" ht="35.25" x14ac:dyDescent="0.5">
      <c r="B11" s="18" t="s">
        <v>507</v>
      </c>
      <c r="C11" s="16"/>
      <c r="D11" s="16"/>
      <c r="E11" s="19" t="s">
        <v>17254</v>
      </c>
      <c r="F11" s="20" t="s">
        <v>17254</v>
      </c>
      <c r="G11" s="19" t="s">
        <v>17254</v>
      </c>
      <c r="H11" s="19" t="s">
        <v>17254</v>
      </c>
      <c r="I11" s="21">
        <f>I12+I13</f>
        <v>4748.3999999999996</v>
      </c>
      <c r="J11" s="21">
        <f t="shared" ref="J11:K11" si="1">J12+J13</f>
        <v>3378.6</v>
      </c>
      <c r="K11" s="28">
        <f t="shared" si="1"/>
        <v>302</v>
      </c>
      <c r="L11" s="19" t="s">
        <v>17004</v>
      </c>
      <c r="M11" s="22" t="s">
        <v>17004</v>
      </c>
      <c r="N11" s="21">
        <v>2603679.31</v>
      </c>
      <c r="O11" s="23">
        <f t="shared" si="0"/>
        <v>548.32771249262919</v>
      </c>
      <c r="P11" s="24">
        <f>MAX(P12:P13)</f>
        <v>4131.389099486144</v>
      </c>
    </row>
    <row r="12" spans="1:16" ht="35.25" x14ac:dyDescent="0.5">
      <c r="A12">
        <v>1</v>
      </c>
      <c r="B12" s="25">
        <f>SUBTOTAL(103,$A$1:A12)</f>
        <v>1</v>
      </c>
      <c r="C12" s="26" t="s">
        <v>3627</v>
      </c>
      <c r="D12" s="26"/>
      <c r="E12" s="19">
        <v>1986</v>
      </c>
      <c r="F12" s="20" t="s">
        <v>17260</v>
      </c>
      <c r="G12" s="19">
        <v>4</v>
      </c>
      <c r="H12" s="19">
        <v>1</v>
      </c>
      <c r="I12" s="27">
        <v>2374.1999999999998</v>
      </c>
      <c r="J12" s="27">
        <v>1689.3</v>
      </c>
      <c r="K12" s="28">
        <v>151</v>
      </c>
      <c r="L12" s="19" t="s">
        <v>17037</v>
      </c>
      <c r="M12" s="22" t="s">
        <v>17330</v>
      </c>
      <c r="N12" s="23">
        <v>1348182.06</v>
      </c>
      <c r="O12" s="23">
        <f t="shared" si="0"/>
        <v>567.84687894869853</v>
      </c>
      <c r="P12" s="23">
        <v>3385.8611574425076</v>
      </c>
    </row>
    <row r="13" spans="1:16" ht="35.25" x14ac:dyDescent="0.5">
      <c r="A13">
        <v>1</v>
      </c>
      <c r="B13" s="25">
        <f>SUBTOTAL(103,$A$1:A13)</f>
        <v>2</v>
      </c>
      <c r="C13" s="26" t="s">
        <v>3263</v>
      </c>
      <c r="D13" s="26"/>
      <c r="E13" s="19">
        <v>1986</v>
      </c>
      <c r="F13" s="20" t="s">
        <v>17260</v>
      </c>
      <c r="G13" s="19">
        <v>4</v>
      </c>
      <c r="H13" s="19">
        <v>1</v>
      </c>
      <c r="I13" s="27">
        <v>2374.1999999999998</v>
      </c>
      <c r="J13" s="27">
        <v>1689.3</v>
      </c>
      <c r="K13" s="28">
        <v>151</v>
      </c>
      <c r="L13" s="19" t="s">
        <v>17037</v>
      </c>
      <c r="M13" s="19" t="s">
        <v>17330</v>
      </c>
      <c r="N13" s="23">
        <v>1255497.25</v>
      </c>
      <c r="O13" s="23">
        <f t="shared" si="0"/>
        <v>528.80854603655973</v>
      </c>
      <c r="P13" s="23">
        <v>4131.389099486144</v>
      </c>
    </row>
    <row r="14" spans="1:16" ht="35.25" x14ac:dyDescent="0.5">
      <c r="B14" s="18" t="s">
        <v>532</v>
      </c>
      <c r="C14" s="18"/>
      <c r="D14" s="18"/>
      <c r="E14" s="19" t="s">
        <v>17254</v>
      </c>
      <c r="F14" s="20" t="s">
        <v>17254</v>
      </c>
      <c r="G14" s="19" t="s">
        <v>17254</v>
      </c>
      <c r="H14" s="19" t="s">
        <v>17254</v>
      </c>
      <c r="I14" s="27">
        <f>I15</f>
        <v>4101.7</v>
      </c>
      <c r="J14" s="27">
        <f>J15</f>
        <v>2751.3</v>
      </c>
      <c r="K14" s="28">
        <f>K15</f>
        <v>111</v>
      </c>
      <c r="L14" s="19" t="s">
        <v>17004</v>
      </c>
      <c r="M14" s="22" t="s">
        <v>17004</v>
      </c>
      <c r="N14" s="23">
        <v>410872.24</v>
      </c>
      <c r="O14" s="23">
        <f t="shared" si="0"/>
        <v>100.17120706048712</v>
      </c>
      <c r="P14" s="23">
        <f>P15</f>
        <v>1782.0166487066342</v>
      </c>
    </row>
    <row r="15" spans="1:16" ht="35.25" x14ac:dyDescent="0.5">
      <c r="A15">
        <v>1</v>
      </c>
      <c r="B15" s="25">
        <f>SUBTOTAL(103,$A$1:A15)</f>
        <v>3</v>
      </c>
      <c r="C15" s="26" t="s">
        <v>3746</v>
      </c>
      <c r="D15" s="26"/>
      <c r="E15" s="19">
        <v>1980</v>
      </c>
      <c r="F15" s="20" t="s">
        <v>17260</v>
      </c>
      <c r="G15" s="19">
        <v>5</v>
      </c>
      <c r="H15" s="19">
        <v>4</v>
      </c>
      <c r="I15" s="27">
        <v>4101.7</v>
      </c>
      <c r="J15" s="27">
        <v>2751.3</v>
      </c>
      <c r="K15" s="28">
        <v>111</v>
      </c>
      <c r="L15" s="19" t="s">
        <v>17037</v>
      </c>
      <c r="M15" s="19" t="s">
        <v>17099</v>
      </c>
      <c r="N15" s="23">
        <v>410872.24</v>
      </c>
      <c r="O15" s="23">
        <f t="shared" si="0"/>
        <v>100.17120706048712</v>
      </c>
      <c r="P15" s="23">
        <v>1782.0166487066342</v>
      </c>
    </row>
    <row r="16" spans="1:16" ht="35.25" x14ac:dyDescent="0.5">
      <c r="B16" s="18" t="s">
        <v>71</v>
      </c>
      <c r="C16" s="26"/>
      <c r="D16" s="26"/>
      <c r="E16" s="19" t="s">
        <v>17254</v>
      </c>
      <c r="F16" s="20" t="s">
        <v>17254</v>
      </c>
      <c r="G16" s="19" t="s">
        <v>17254</v>
      </c>
      <c r="H16" s="19" t="s">
        <v>17254</v>
      </c>
      <c r="I16" s="27">
        <f>I17+I18</f>
        <v>2151</v>
      </c>
      <c r="J16" s="27">
        <f t="shared" ref="J16:K16" si="2">J17+J18</f>
        <v>1739.6</v>
      </c>
      <c r="K16" s="28">
        <f t="shared" si="2"/>
        <v>94</v>
      </c>
      <c r="L16" s="19" t="s">
        <v>17004</v>
      </c>
      <c r="M16" s="22" t="s">
        <v>17004</v>
      </c>
      <c r="N16" s="27">
        <v>3977877.17</v>
      </c>
      <c r="O16" s="23">
        <f t="shared" si="0"/>
        <v>1849.315281264528</v>
      </c>
      <c r="P16" s="23">
        <f>MAX(P17:P18)</f>
        <v>6016.66</v>
      </c>
    </row>
    <row r="17" spans="1:16" ht="35.25" x14ac:dyDescent="0.5">
      <c r="A17">
        <v>1</v>
      </c>
      <c r="B17" s="25">
        <f>SUBTOTAL(103,$A$1:A17)</f>
        <v>4</v>
      </c>
      <c r="C17" s="26" t="s">
        <v>5056</v>
      </c>
      <c r="D17" s="26"/>
      <c r="E17" s="19">
        <v>1940</v>
      </c>
      <c r="F17" s="20" t="s">
        <v>17260</v>
      </c>
      <c r="G17" s="19">
        <v>3</v>
      </c>
      <c r="H17" s="19">
        <v>2</v>
      </c>
      <c r="I17" s="27">
        <v>1189.4000000000001</v>
      </c>
      <c r="J17" s="27">
        <v>1119.5999999999999</v>
      </c>
      <c r="K17" s="28">
        <v>46</v>
      </c>
      <c r="L17" s="19" t="s">
        <v>17037</v>
      </c>
      <c r="M17" s="22" t="s">
        <v>17053</v>
      </c>
      <c r="N17" s="23">
        <v>381944.5</v>
      </c>
      <c r="O17" s="23">
        <f t="shared" si="0"/>
        <v>321.12367580292585</v>
      </c>
      <c r="P17" s="23">
        <v>4835.6236758029263</v>
      </c>
    </row>
    <row r="18" spans="1:16" ht="35.25" x14ac:dyDescent="0.5">
      <c r="A18">
        <v>1</v>
      </c>
      <c r="B18" s="25">
        <f>SUBTOTAL(103,$A$1:A18)</f>
        <v>5</v>
      </c>
      <c r="C18" s="26" t="s">
        <v>4485</v>
      </c>
      <c r="D18" s="26"/>
      <c r="E18" s="19">
        <v>1962</v>
      </c>
      <c r="F18" s="20" t="s">
        <v>17292</v>
      </c>
      <c r="G18" s="19">
        <v>3</v>
      </c>
      <c r="H18" s="19">
        <v>2</v>
      </c>
      <c r="I18" s="27">
        <v>961.6</v>
      </c>
      <c r="J18" s="27">
        <v>620</v>
      </c>
      <c r="K18" s="28">
        <v>48</v>
      </c>
      <c r="L18" s="29" t="s">
        <v>17037</v>
      </c>
      <c r="M18" s="22" t="s">
        <v>17331</v>
      </c>
      <c r="N18" s="23">
        <v>3595932.67</v>
      </c>
      <c r="O18" s="23">
        <f t="shared" si="0"/>
        <v>3739.530646838602</v>
      </c>
      <c r="P18" s="23">
        <v>6016.66</v>
      </c>
    </row>
    <row r="19" spans="1:16" ht="35.25" x14ac:dyDescent="0.5">
      <c r="B19" s="18" t="s">
        <v>378</v>
      </c>
      <c r="C19" s="26"/>
      <c r="D19" s="26"/>
      <c r="E19" s="19" t="s">
        <v>17254</v>
      </c>
      <c r="F19" s="20" t="s">
        <v>17254</v>
      </c>
      <c r="G19" s="19" t="s">
        <v>17254</v>
      </c>
      <c r="H19" s="19" t="s">
        <v>17254</v>
      </c>
      <c r="I19" s="27">
        <f>SUM(I20:I26)</f>
        <v>9532.33</v>
      </c>
      <c r="J19" s="27">
        <f>SUM(J20:J26)</f>
        <v>8190.43</v>
      </c>
      <c r="K19" s="28">
        <f>SUM(K20:K26)</f>
        <v>338</v>
      </c>
      <c r="L19" s="19" t="s">
        <v>17004</v>
      </c>
      <c r="M19" s="22" t="s">
        <v>17004</v>
      </c>
      <c r="N19" s="27">
        <v>24638447.289999999</v>
      </c>
      <c r="O19" s="23">
        <f t="shared" si="0"/>
        <v>2584.7245416388228</v>
      </c>
      <c r="P19" s="23">
        <f>MAX(P20:P26)</f>
        <v>9226.8700000000008</v>
      </c>
    </row>
    <row r="20" spans="1:16" ht="35.25" x14ac:dyDescent="0.5">
      <c r="A20">
        <v>1</v>
      </c>
      <c r="B20" s="25">
        <f>SUBTOTAL(103,$A$1:A20)</f>
        <v>6</v>
      </c>
      <c r="C20" s="26" t="s">
        <v>12195</v>
      </c>
      <c r="D20" s="26"/>
      <c r="E20" s="19">
        <v>1929</v>
      </c>
      <c r="F20" s="20" t="s">
        <v>17260</v>
      </c>
      <c r="G20" s="19">
        <v>4</v>
      </c>
      <c r="H20" s="19">
        <v>5</v>
      </c>
      <c r="I20" s="27">
        <v>2469.13</v>
      </c>
      <c r="J20" s="27">
        <v>2349.9299999999998</v>
      </c>
      <c r="K20" s="28">
        <v>95</v>
      </c>
      <c r="L20" s="19" t="s">
        <v>17037</v>
      </c>
      <c r="M20" s="22" t="s">
        <v>17316</v>
      </c>
      <c r="N20" s="23">
        <v>6836623.2400000002</v>
      </c>
      <c r="O20" s="23">
        <f t="shared" si="0"/>
        <v>2768.8389189714594</v>
      </c>
      <c r="P20" s="23">
        <v>3626.82</v>
      </c>
    </row>
    <row r="21" spans="1:16" ht="35.25" x14ac:dyDescent="0.5">
      <c r="A21">
        <v>1</v>
      </c>
      <c r="B21" s="25">
        <f>SUBTOTAL(103,$A$1:A21)</f>
        <v>7</v>
      </c>
      <c r="C21" s="26" t="s">
        <v>12183</v>
      </c>
      <c r="D21" s="26"/>
      <c r="E21" s="19">
        <v>1961</v>
      </c>
      <c r="F21" s="20" t="s">
        <v>17260</v>
      </c>
      <c r="G21" s="19">
        <v>4</v>
      </c>
      <c r="H21" s="19">
        <v>2</v>
      </c>
      <c r="I21" s="27">
        <v>1371.7</v>
      </c>
      <c r="J21" s="27">
        <v>1268.5999999999999</v>
      </c>
      <c r="K21" s="28">
        <v>55</v>
      </c>
      <c r="L21" s="19" t="s">
        <v>17037</v>
      </c>
      <c r="M21" s="22" t="s">
        <v>17317</v>
      </c>
      <c r="N21" s="23">
        <v>3313814.28</v>
      </c>
      <c r="O21" s="23">
        <f t="shared" si="0"/>
        <v>2415.8447765546398</v>
      </c>
      <c r="P21" s="23">
        <v>4377.16</v>
      </c>
    </row>
    <row r="22" spans="1:16" ht="35.25" x14ac:dyDescent="0.5">
      <c r="A22">
        <v>1</v>
      </c>
      <c r="B22" s="25">
        <f>SUBTOTAL(103,$A$1:A22)</f>
        <v>8</v>
      </c>
      <c r="C22" s="26" t="s">
        <v>2134</v>
      </c>
      <c r="D22" s="26"/>
      <c r="E22" s="19">
        <v>1955</v>
      </c>
      <c r="F22" s="20" t="s">
        <v>17260</v>
      </c>
      <c r="G22" s="19">
        <v>3</v>
      </c>
      <c r="H22" s="19">
        <v>3</v>
      </c>
      <c r="I22" s="27">
        <v>1854.6</v>
      </c>
      <c r="J22" s="27">
        <v>1281.7</v>
      </c>
      <c r="K22" s="28">
        <v>34</v>
      </c>
      <c r="L22" s="19" t="s">
        <v>17037</v>
      </c>
      <c r="M22" s="22" t="s">
        <v>17318</v>
      </c>
      <c r="N22" s="23">
        <v>6364934.0099999998</v>
      </c>
      <c r="O22" s="23">
        <f t="shared" si="0"/>
        <v>3431.9713199611779</v>
      </c>
      <c r="P22" s="23">
        <v>6467.44</v>
      </c>
    </row>
    <row r="23" spans="1:16" ht="35.25" x14ac:dyDescent="0.5">
      <c r="A23">
        <v>1</v>
      </c>
      <c r="B23" s="25">
        <f>SUBTOTAL(103,$A$1:A23)</f>
        <v>9</v>
      </c>
      <c r="C23" s="26" t="s">
        <v>11711</v>
      </c>
      <c r="D23" s="26"/>
      <c r="E23" s="19">
        <v>1958</v>
      </c>
      <c r="F23" s="20" t="s">
        <v>17260</v>
      </c>
      <c r="G23" s="19">
        <v>2</v>
      </c>
      <c r="H23" s="19">
        <v>1</v>
      </c>
      <c r="I23" s="27">
        <v>417.2</v>
      </c>
      <c r="J23" s="27">
        <v>385.8</v>
      </c>
      <c r="K23" s="28">
        <v>20</v>
      </c>
      <c r="L23" s="19" t="s">
        <v>17056</v>
      </c>
      <c r="M23" s="22" t="s">
        <v>17025</v>
      </c>
      <c r="N23" s="23">
        <v>1618837.4000000001</v>
      </c>
      <c r="O23" s="23">
        <f t="shared" si="0"/>
        <v>3880.2430488974119</v>
      </c>
      <c r="P23" s="23">
        <v>8308.7199999999993</v>
      </c>
    </row>
    <row r="24" spans="1:16" ht="35.25" x14ac:dyDescent="0.5">
      <c r="A24">
        <v>1</v>
      </c>
      <c r="B24" s="25">
        <f>SUBTOTAL(103,$A$1:A24)</f>
        <v>10</v>
      </c>
      <c r="C24" s="26" t="s">
        <v>11923</v>
      </c>
      <c r="D24" s="26"/>
      <c r="E24" s="19">
        <v>1925</v>
      </c>
      <c r="F24" s="20" t="s">
        <v>17151</v>
      </c>
      <c r="G24" s="19">
        <v>2</v>
      </c>
      <c r="H24" s="19">
        <v>1</v>
      </c>
      <c r="I24" s="27">
        <v>346.6</v>
      </c>
      <c r="J24" s="27">
        <v>312</v>
      </c>
      <c r="K24" s="28">
        <v>8</v>
      </c>
      <c r="L24" s="29" t="s">
        <v>17021</v>
      </c>
      <c r="M24" s="22" t="s">
        <v>17298</v>
      </c>
      <c r="N24" s="23">
        <v>15039</v>
      </c>
      <c r="O24" s="23">
        <f t="shared" si="0"/>
        <v>43.390075014425847</v>
      </c>
      <c r="P24" s="23">
        <v>8129.7883439122907</v>
      </c>
    </row>
    <row r="25" spans="1:16" ht="35.25" x14ac:dyDescent="0.5">
      <c r="A25">
        <v>1</v>
      </c>
      <c r="B25" s="25">
        <f>SUBTOTAL(103,$A$1:A25)</f>
        <v>11</v>
      </c>
      <c r="C25" s="26" t="s">
        <v>12123</v>
      </c>
      <c r="D25" s="26"/>
      <c r="E25" s="19">
        <v>1954</v>
      </c>
      <c r="F25" s="20" t="s">
        <v>17260</v>
      </c>
      <c r="G25" s="19">
        <v>2</v>
      </c>
      <c r="H25" s="19">
        <v>3</v>
      </c>
      <c r="I25" s="27">
        <v>2032.3</v>
      </c>
      <c r="J25" s="27">
        <v>1714.4</v>
      </c>
      <c r="K25" s="28">
        <v>68</v>
      </c>
      <c r="L25" s="29" t="s">
        <v>17021</v>
      </c>
      <c r="M25" s="22" t="s">
        <v>17073</v>
      </c>
      <c r="N25" s="23">
        <v>352815.77</v>
      </c>
      <c r="O25" s="23">
        <f t="shared" si="0"/>
        <v>173.60417753284457</v>
      </c>
      <c r="P25" s="23">
        <v>4291.1307976184626</v>
      </c>
    </row>
    <row r="26" spans="1:16" ht="35.25" x14ac:dyDescent="0.5">
      <c r="A26">
        <v>1</v>
      </c>
      <c r="B26" s="25">
        <f>SUBTOTAL(103,$A$1:A26)</f>
        <v>12</v>
      </c>
      <c r="C26" s="26" t="s">
        <v>11176</v>
      </c>
      <c r="D26" s="26"/>
      <c r="E26" s="19">
        <v>1934</v>
      </c>
      <c r="F26" s="20" t="s">
        <v>17260</v>
      </c>
      <c r="G26" s="19">
        <v>3</v>
      </c>
      <c r="H26" s="19">
        <v>5</v>
      </c>
      <c r="I26" s="27">
        <v>1040.8</v>
      </c>
      <c r="J26" s="27">
        <v>878</v>
      </c>
      <c r="K26" s="28">
        <v>58</v>
      </c>
      <c r="L26" s="19" t="s">
        <v>17056</v>
      </c>
      <c r="M26" s="22" t="s">
        <v>17025</v>
      </c>
      <c r="N26" s="23">
        <v>6136383.5900000008</v>
      </c>
      <c r="O26" s="23">
        <f t="shared" si="0"/>
        <v>5895.8335799385095</v>
      </c>
      <c r="P26" s="23">
        <v>9226.8700000000008</v>
      </c>
    </row>
    <row r="27" spans="1:16" ht="35.25" x14ac:dyDescent="0.5">
      <c r="B27" s="18" t="s">
        <v>220</v>
      </c>
      <c r="C27" s="26"/>
      <c r="D27" s="26"/>
      <c r="E27" s="19" t="s">
        <v>17254</v>
      </c>
      <c r="F27" s="20" t="s">
        <v>17254</v>
      </c>
      <c r="G27" s="19" t="s">
        <v>17254</v>
      </c>
      <c r="H27" s="19" t="s">
        <v>17254</v>
      </c>
      <c r="I27" s="27">
        <f>I28</f>
        <v>10086.92</v>
      </c>
      <c r="J27" s="27">
        <f t="shared" ref="J27:K27" si="3">J28</f>
        <v>8329.2199999999993</v>
      </c>
      <c r="K27" s="28">
        <f t="shared" si="3"/>
        <v>405</v>
      </c>
      <c r="L27" s="19" t="s">
        <v>17004</v>
      </c>
      <c r="M27" s="22" t="s">
        <v>17004</v>
      </c>
      <c r="N27" s="27">
        <v>80389.22</v>
      </c>
      <c r="O27" s="23">
        <f t="shared" si="0"/>
        <v>7.9696498039044625</v>
      </c>
      <c r="P27" s="23">
        <f>P28</f>
        <v>2458.1946846014444</v>
      </c>
    </row>
    <row r="28" spans="1:16" ht="35.25" x14ac:dyDescent="0.5">
      <c r="A28">
        <v>1</v>
      </c>
      <c r="B28" s="25">
        <f>SUBTOTAL(103,$A$1:A28)</f>
        <v>13</v>
      </c>
      <c r="C28" s="26" t="s">
        <v>14737</v>
      </c>
      <c r="D28" s="26"/>
      <c r="E28" s="19">
        <v>1989</v>
      </c>
      <c r="F28" s="20" t="s">
        <v>17260</v>
      </c>
      <c r="G28" s="19">
        <v>5</v>
      </c>
      <c r="H28" s="19">
        <v>12</v>
      </c>
      <c r="I28" s="27">
        <v>10086.92</v>
      </c>
      <c r="J28" s="27">
        <v>8329.2199999999993</v>
      </c>
      <c r="K28" s="28">
        <v>405</v>
      </c>
      <c r="L28" s="19" t="s">
        <v>17037</v>
      </c>
      <c r="M28" s="22" t="s">
        <v>17319</v>
      </c>
      <c r="N28" s="23">
        <v>80389.22</v>
      </c>
      <c r="O28" s="23">
        <f t="shared" si="0"/>
        <v>7.9696498039044625</v>
      </c>
      <c r="P28" s="23">
        <v>2458.1946846014444</v>
      </c>
    </row>
    <row r="29" spans="1:16" ht="35.25" x14ac:dyDescent="0.5">
      <c r="B29" s="18" t="s">
        <v>224</v>
      </c>
      <c r="C29" s="26"/>
      <c r="D29" s="26"/>
      <c r="E29" s="19" t="s">
        <v>17254</v>
      </c>
      <c r="F29" s="20" t="s">
        <v>17254</v>
      </c>
      <c r="G29" s="19" t="s">
        <v>17254</v>
      </c>
      <c r="H29" s="19" t="s">
        <v>17254</v>
      </c>
      <c r="I29" s="27">
        <f>I30</f>
        <v>825</v>
      </c>
      <c r="J29" s="27">
        <f t="shared" ref="J29:K29" si="4">J30</f>
        <v>769.5</v>
      </c>
      <c r="K29" s="28">
        <f t="shared" si="4"/>
        <v>57</v>
      </c>
      <c r="L29" s="19" t="s">
        <v>17004</v>
      </c>
      <c r="M29" s="22" t="s">
        <v>17004</v>
      </c>
      <c r="N29" s="27">
        <v>41251.22</v>
      </c>
      <c r="O29" s="23">
        <f t="shared" si="0"/>
        <v>50.001478787878789</v>
      </c>
      <c r="P29" s="23">
        <f>P30</f>
        <v>8095.5914666666677</v>
      </c>
    </row>
    <row r="30" spans="1:16" ht="35.25" x14ac:dyDescent="0.5">
      <c r="A30">
        <v>1</v>
      </c>
      <c r="B30" s="25">
        <f>SUBTOTAL(103,$A$1:A30)</f>
        <v>14</v>
      </c>
      <c r="C30" s="26" t="s">
        <v>14843</v>
      </c>
      <c r="D30" s="26"/>
      <c r="E30" s="19">
        <v>1961</v>
      </c>
      <c r="F30" s="20" t="s">
        <v>17260</v>
      </c>
      <c r="G30" s="19">
        <v>2</v>
      </c>
      <c r="H30" s="19">
        <v>3</v>
      </c>
      <c r="I30" s="27">
        <v>825</v>
      </c>
      <c r="J30" s="27">
        <v>769.5</v>
      </c>
      <c r="K30" s="28">
        <v>57</v>
      </c>
      <c r="L30" s="19" t="s">
        <v>17037</v>
      </c>
      <c r="M30" s="22" t="s">
        <v>17248</v>
      </c>
      <c r="N30" s="23">
        <v>41251.22</v>
      </c>
      <c r="O30" s="23">
        <f t="shared" si="0"/>
        <v>50.001478787878789</v>
      </c>
      <c r="P30" s="23">
        <v>8095.5914666666677</v>
      </c>
    </row>
    <row r="31" spans="1:16" ht="35.25" x14ac:dyDescent="0.5">
      <c r="B31" s="18" t="s">
        <v>54</v>
      </c>
      <c r="C31" s="26"/>
      <c r="D31" s="26"/>
      <c r="E31" s="19" t="s">
        <v>17254</v>
      </c>
      <c r="F31" s="20" t="s">
        <v>17254</v>
      </c>
      <c r="G31" s="19" t="s">
        <v>17254</v>
      </c>
      <c r="H31" s="19" t="s">
        <v>17254</v>
      </c>
      <c r="I31" s="27">
        <f>I32</f>
        <v>677.1</v>
      </c>
      <c r="J31" s="27">
        <f t="shared" ref="J31:K31" si="5">J32</f>
        <v>618.1</v>
      </c>
      <c r="K31" s="28">
        <f t="shared" si="5"/>
        <v>37</v>
      </c>
      <c r="L31" s="19" t="s">
        <v>17004</v>
      </c>
      <c r="M31" s="22" t="s">
        <v>17004</v>
      </c>
      <c r="N31" s="27">
        <v>63542.560000000005</v>
      </c>
      <c r="O31" s="23">
        <f t="shared" si="0"/>
        <v>93.845163195982877</v>
      </c>
      <c r="P31" s="23">
        <f>P32</f>
        <v>7164.1851425195691</v>
      </c>
    </row>
    <row r="32" spans="1:16" ht="35.25" x14ac:dyDescent="0.5">
      <c r="A32">
        <v>1</v>
      </c>
      <c r="B32" s="25">
        <f>SUBTOTAL(103,$A$1:A32)</f>
        <v>15</v>
      </c>
      <c r="C32" s="26" t="s">
        <v>15963</v>
      </c>
      <c r="D32" s="26"/>
      <c r="E32" s="19">
        <v>1991</v>
      </c>
      <c r="F32" s="20" t="s">
        <v>17259</v>
      </c>
      <c r="G32" s="19">
        <v>2</v>
      </c>
      <c r="H32" s="19">
        <v>2</v>
      </c>
      <c r="I32" s="27">
        <v>677.1</v>
      </c>
      <c r="J32" s="27">
        <v>618.1</v>
      </c>
      <c r="K32" s="28">
        <v>37</v>
      </c>
      <c r="L32" s="19" t="s">
        <v>17056</v>
      </c>
      <c r="M32" s="22" t="s">
        <v>17025</v>
      </c>
      <c r="N32" s="23">
        <v>63542.560000000005</v>
      </c>
      <c r="O32" s="23">
        <f t="shared" si="0"/>
        <v>93.845163195982877</v>
      </c>
      <c r="P32" s="23">
        <v>7164.1851425195691</v>
      </c>
    </row>
    <row r="33" spans="1:16" ht="35.25" x14ac:dyDescent="0.5">
      <c r="B33" s="18" t="s">
        <v>297</v>
      </c>
      <c r="C33" s="26"/>
      <c r="D33" s="26"/>
      <c r="E33" s="19" t="s">
        <v>17254</v>
      </c>
      <c r="F33" s="20" t="s">
        <v>17254</v>
      </c>
      <c r="G33" s="19" t="s">
        <v>17254</v>
      </c>
      <c r="H33" s="19" t="s">
        <v>17254</v>
      </c>
      <c r="I33" s="27">
        <f>I34</f>
        <v>805.6</v>
      </c>
      <c r="J33" s="27">
        <f t="shared" ref="J33:K33" si="6">J34</f>
        <v>744.2</v>
      </c>
      <c r="K33" s="28">
        <f t="shared" si="6"/>
        <v>44</v>
      </c>
      <c r="L33" s="19" t="s">
        <v>17004</v>
      </c>
      <c r="M33" s="22" t="s">
        <v>17004</v>
      </c>
      <c r="N33" s="27">
        <v>352703.8</v>
      </c>
      <c r="O33" s="23">
        <f t="shared" si="0"/>
        <v>437.81504468718964</v>
      </c>
      <c r="P33" s="23">
        <f>P34</f>
        <v>7836.7233366434957</v>
      </c>
    </row>
    <row r="34" spans="1:16" ht="35.25" x14ac:dyDescent="0.5">
      <c r="A34">
        <v>1</v>
      </c>
      <c r="B34" s="25">
        <f>SUBTOTAL(103,$A$1:A34)</f>
        <v>16</v>
      </c>
      <c r="C34" s="26" t="s">
        <v>9201</v>
      </c>
      <c r="D34" s="26"/>
      <c r="E34" s="19">
        <v>1969</v>
      </c>
      <c r="F34" s="20" t="s">
        <v>17260</v>
      </c>
      <c r="G34" s="19">
        <v>2</v>
      </c>
      <c r="H34" s="19">
        <v>2</v>
      </c>
      <c r="I34" s="27">
        <v>805.6</v>
      </c>
      <c r="J34" s="27">
        <v>744.2</v>
      </c>
      <c r="K34" s="28">
        <v>44</v>
      </c>
      <c r="L34" s="19" t="s">
        <v>17056</v>
      </c>
      <c r="M34" s="22" t="s">
        <v>17025</v>
      </c>
      <c r="N34" s="23">
        <v>352703.8</v>
      </c>
      <c r="O34" s="23">
        <f t="shared" si="0"/>
        <v>437.81504468718964</v>
      </c>
      <c r="P34" s="23">
        <v>7836.7233366434957</v>
      </c>
    </row>
    <row r="35" spans="1:16" ht="35.25" x14ac:dyDescent="0.5">
      <c r="B35" s="18" t="s">
        <v>17320</v>
      </c>
      <c r="C35" s="26"/>
      <c r="D35" s="26"/>
      <c r="E35" s="19" t="s">
        <v>17254</v>
      </c>
      <c r="F35" s="20" t="s">
        <v>17254</v>
      </c>
      <c r="G35" s="19" t="s">
        <v>17254</v>
      </c>
      <c r="H35" s="19" t="s">
        <v>17254</v>
      </c>
      <c r="I35" s="27">
        <f>I36</f>
        <v>1423.3</v>
      </c>
      <c r="J35" s="27">
        <f t="shared" ref="J35:K35" si="7">J36</f>
        <v>862.5</v>
      </c>
      <c r="K35" s="28">
        <f t="shared" si="7"/>
        <v>37</v>
      </c>
      <c r="L35" s="19" t="s">
        <v>17004</v>
      </c>
      <c r="M35" s="22" t="s">
        <v>17004</v>
      </c>
      <c r="N35" s="27">
        <v>7457526.5300000003</v>
      </c>
      <c r="O35" s="23">
        <f t="shared" si="0"/>
        <v>5239.602704981382</v>
      </c>
      <c r="P35" s="23">
        <f>P36</f>
        <v>6233.97</v>
      </c>
    </row>
    <row r="36" spans="1:16" ht="35.25" x14ac:dyDescent="0.5">
      <c r="A36">
        <v>1</v>
      </c>
      <c r="B36" s="25">
        <f>SUBTOTAL(103,$A$1:A36)</f>
        <v>17</v>
      </c>
      <c r="C36" s="26" t="s">
        <v>9289</v>
      </c>
      <c r="D36" s="26"/>
      <c r="E36" s="19">
        <v>1980</v>
      </c>
      <c r="F36" s="20" t="s">
        <v>17260</v>
      </c>
      <c r="G36" s="19">
        <v>2</v>
      </c>
      <c r="H36" s="19">
        <v>3</v>
      </c>
      <c r="I36" s="27">
        <v>1423.3</v>
      </c>
      <c r="J36" s="27">
        <v>862.5</v>
      </c>
      <c r="K36" s="28">
        <v>37</v>
      </c>
      <c r="L36" s="19" t="s">
        <v>17056</v>
      </c>
      <c r="M36" s="22" t="s">
        <v>17025</v>
      </c>
      <c r="N36" s="23">
        <v>7457526.5300000003</v>
      </c>
      <c r="O36" s="23">
        <f t="shared" si="0"/>
        <v>5239.602704981382</v>
      </c>
      <c r="P36" s="23">
        <v>6233.97</v>
      </c>
    </row>
    <row r="37" spans="1:16" ht="35.25" x14ac:dyDescent="0.5">
      <c r="B37" s="18" t="s">
        <v>263</v>
      </c>
      <c r="C37" s="26"/>
      <c r="D37" s="26"/>
      <c r="E37" s="19" t="s">
        <v>17254</v>
      </c>
      <c r="F37" s="20" t="s">
        <v>17254</v>
      </c>
      <c r="G37" s="19" t="s">
        <v>17254</v>
      </c>
      <c r="H37" s="19" t="s">
        <v>17254</v>
      </c>
      <c r="I37" s="27">
        <f>I39+I38</f>
        <v>6021.62</v>
      </c>
      <c r="J37" s="27">
        <f t="shared" ref="J37:K37" si="8">J39+J38</f>
        <v>3379.69</v>
      </c>
      <c r="K37" s="28">
        <f t="shared" si="8"/>
        <v>360</v>
      </c>
      <c r="L37" s="19" t="s">
        <v>17004</v>
      </c>
      <c r="M37" s="22" t="s">
        <v>17004</v>
      </c>
      <c r="N37" s="27">
        <v>207740.6</v>
      </c>
      <c r="O37" s="23">
        <f t="shared" si="0"/>
        <v>34.499121498865755</v>
      </c>
      <c r="P37" s="23">
        <f>MAX(P38:P39)</f>
        <v>7990.7132913965906</v>
      </c>
    </row>
    <row r="38" spans="1:16" ht="35.25" x14ac:dyDescent="0.5">
      <c r="A38">
        <v>1</v>
      </c>
      <c r="B38" s="25">
        <f>SUBTOTAL(103,$A$1:A38)</f>
        <v>18</v>
      </c>
      <c r="C38" s="26" t="s">
        <v>15607</v>
      </c>
      <c r="D38" s="26"/>
      <c r="E38" s="19">
        <v>1975</v>
      </c>
      <c r="F38" s="20" t="s">
        <v>17260</v>
      </c>
      <c r="G38" s="19">
        <v>5</v>
      </c>
      <c r="H38" s="19">
        <v>1</v>
      </c>
      <c r="I38" s="27">
        <v>5603.53</v>
      </c>
      <c r="J38" s="27">
        <v>3006.1</v>
      </c>
      <c r="K38" s="28">
        <v>341</v>
      </c>
      <c r="L38" s="19" t="s">
        <v>17056</v>
      </c>
      <c r="M38" s="22" t="s">
        <v>17025</v>
      </c>
      <c r="N38" s="23">
        <v>178357.44</v>
      </c>
      <c r="O38" s="23">
        <f t="shared" si="0"/>
        <v>31.829478917753633</v>
      </c>
      <c r="P38" s="23">
        <v>3259.66</v>
      </c>
    </row>
    <row r="39" spans="1:16" ht="35.25" x14ac:dyDescent="0.5">
      <c r="A39">
        <v>1</v>
      </c>
      <c r="B39" s="25">
        <f>SUBTOTAL(103,$A$1:A39)</f>
        <v>19</v>
      </c>
      <c r="C39" s="26" t="s">
        <v>15636</v>
      </c>
      <c r="D39" s="26"/>
      <c r="E39" s="19">
        <v>1968</v>
      </c>
      <c r="F39" s="20" t="s">
        <v>17260</v>
      </c>
      <c r="G39" s="19">
        <v>2</v>
      </c>
      <c r="H39" s="19">
        <v>2</v>
      </c>
      <c r="I39" s="27">
        <v>418.09</v>
      </c>
      <c r="J39" s="27">
        <v>373.59</v>
      </c>
      <c r="K39" s="28">
        <v>19</v>
      </c>
      <c r="L39" s="19" t="s">
        <v>17037</v>
      </c>
      <c r="M39" s="22" t="s">
        <v>17139</v>
      </c>
      <c r="N39" s="23">
        <v>29383.16</v>
      </c>
      <c r="O39" s="23">
        <f t="shared" si="0"/>
        <v>70.27950919658447</v>
      </c>
      <c r="P39" s="23">
        <v>7990.7132913965906</v>
      </c>
    </row>
    <row r="40" spans="1:16" ht="35.25" x14ac:dyDescent="0.5">
      <c r="B40" s="18" t="s">
        <v>38</v>
      </c>
      <c r="C40" s="26"/>
      <c r="D40" s="26"/>
      <c r="E40" s="19" t="s">
        <v>17254</v>
      </c>
      <c r="F40" s="20" t="s">
        <v>17254</v>
      </c>
      <c r="G40" s="19" t="s">
        <v>17254</v>
      </c>
      <c r="H40" s="19" t="s">
        <v>17254</v>
      </c>
      <c r="I40" s="27">
        <f>I41</f>
        <v>5432.4</v>
      </c>
      <c r="J40" s="27">
        <f t="shared" ref="J40:K40" si="9">J41</f>
        <v>4626.3999999999996</v>
      </c>
      <c r="K40" s="28">
        <f t="shared" si="9"/>
        <v>181</v>
      </c>
      <c r="L40" s="19" t="s">
        <v>17004</v>
      </c>
      <c r="M40" s="22" t="s">
        <v>17004</v>
      </c>
      <c r="N40" s="23">
        <v>77810.760000000009</v>
      </c>
      <c r="O40" s="23">
        <f t="shared" si="0"/>
        <v>14.323459244532806</v>
      </c>
      <c r="P40" s="23">
        <f>P41</f>
        <v>1948.4070539724617</v>
      </c>
    </row>
    <row r="41" spans="1:16" ht="35.25" x14ac:dyDescent="0.5">
      <c r="A41">
        <v>1</v>
      </c>
      <c r="B41" s="25">
        <f>SUBTOTAL(103,$A$1:A41)</f>
        <v>20</v>
      </c>
      <c r="C41" s="26" t="s">
        <v>17323</v>
      </c>
      <c r="D41" s="26"/>
      <c r="E41" s="19">
        <v>1977</v>
      </c>
      <c r="F41" s="20" t="s">
        <v>17259</v>
      </c>
      <c r="G41" s="19">
        <v>5</v>
      </c>
      <c r="H41" s="19">
        <v>6</v>
      </c>
      <c r="I41" s="27">
        <v>5432.4</v>
      </c>
      <c r="J41" s="27">
        <v>4626.3999999999996</v>
      </c>
      <c r="K41" s="28">
        <v>181</v>
      </c>
      <c r="L41" s="19" t="s">
        <v>17037</v>
      </c>
      <c r="M41" s="22" t="s">
        <v>17127</v>
      </c>
      <c r="N41" s="23">
        <v>77810.760000000009</v>
      </c>
      <c r="O41" s="23">
        <f t="shared" si="0"/>
        <v>14.323459244532806</v>
      </c>
      <c r="P41" s="23">
        <v>1948.4070539724617</v>
      </c>
    </row>
    <row r="42" spans="1:16" ht="35.25" x14ac:dyDescent="0.5">
      <c r="B42" s="18" t="s">
        <v>266</v>
      </c>
      <c r="C42" s="26"/>
      <c r="D42" s="26"/>
      <c r="E42" s="19" t="s">
        <v>17254</v>
      </c>
      <c r="F42" s="20" t="s">
        <v>17254</v>
      </c>
      <c r="G42" s="19" t="s">
        <v>17254</v>
      </c>
      <c r="H42" s="19" t="s">
        <v>17254</v>
      </c>
      <c r="I42" s="27">
        <f>I43</f>
        <v>3094.98</v>
      </c>
      <c r="J42" s="27">
        <f t="shared" ref="J42:K42" si="10">J43</f>
        <v>2793.4</v>
      </c>
      <c r="K42" s="28">
        <f t="shared" si="10"/>
        <v>157</v>
      </c>
      <c r="L42" s="19" t="s">
        <v>17004</v>
      </c>
      <c r="M42" s="22" t="s">
        <v>17004</v>
      </c>
      <c r="N42" s="23">
        <v>159122.38</v>
      </c>
      <c r="O42" s="23">
        <f t="shared" si="0"/>
        <v>51.413055980975649</v>
      </c>
      <c r="P42" s="23">
        <f>P43</f>
        <v>3259.66</v>
      </c>
    </row>
    <row r="43" spans="1:16" ht="35.25" x14ac:dyDescent="0.5">
      <c r="A43">
        <v>1</v>
      </c>
      <c r="B43" s="25">
        <f>SUBTOTAL(103,$A$1:A43)</f>
        <v>21</v>
      </c>
      <c r="C43" s="26" t="s">
        <v>15387</v>
      </c>
      <c r="D43" s="26"/>
      <c r="E43" s="19" t="s">
        <v>926</v>
      </c>
      <c r="F43" s="20" t="s">
        <v>17260</v>
      </c>
      <c r="G43" s="19">
        <v>5</v>
      </c>
      <c r="H43" s="19">
        <v>4</v>
      </c>
      <c r="I43" s="27">
        <v>3094.98</v>
      </c>
      <c r="J43" s="27">
        <v>2793.4</v>
      </c>
      <c r="K43" s="28">
        <v>157</v>
      </c>
      <c r="L43" s="19" t="s">
        <v>17037</v>
      </c>
      <c r="M43" s="22" t="s">
        <v>17300</v>
      </c>
      <c r="N43" s="23">
        <v>159122.38</v>
      </c>
      <c r="O43" s="23">
        <f t="shared" si="0"/>
        <v>51.413055980975649</v>
      </c>
      <c r="P43" s="23">
        <v>3259.66</v>
      </c>
    </row>
    <row r="44" spans="1:16" ht="35.25" x14ac:dyDescent="0.5">
      <c r="B44" s="18" t="s">
        <v>342</v>
      </c>
      <c r="C44" s="26"/>
      <c r="D44" s="26"/>
      <c r="E44" s="19" t="s">
        <v>17254</v>
      </c>
      <c r="F44" s="20" t="s">
        <v>17254</v>
      </c>
      <c r="G44" s="19" t="s">
        <v>17254</v>
      </c>
      <c r="H44" s="19" t="s">
        <v>17254</v>
      </c>
      <c r="I44" s="27">
        <f>I45</f>
        <v>3117</v>
      </c>
      <c r="J44" s="27">
        <f t="shared" ref="J44:K44" si="11">J45</f>
        <v>2092.1999999999998</v>
      </c>
      <c r="K44" s="28">
        <f t="shared" si="11"/>
        <v>121</v>
      </c>
      <c r="L44" s="19" t="s">
        <v>17004</v>
      </c>
      <c r="M44" s="22" t="s">
        <v>17004</v>
      </c>
      <c r="N44" s="23">
        <v>243647.89</v>
      </c>
      <c r="O44" s="23">
        <f t="shared" si="0"/>
        <v>78.167433429579731</v>
      </c>
      <c r="P44" s="23">
        <f>P45</f>
        <v>3824.24</v>
      </c>
    </row>
    <row r="45" spans="1:16" ht="35.25" x14ac:dyDescent="0.5">
      <c r="A45">
        <v>1</v>
      </c>
      <c r="B45" s="25">
        <f>SUBTOTAL(103,$A$1:A45)</f>
        <v>22</v>
      </c>
      <c r="C45" s="26" t="s">
        <v>12971</v>
      </c>
      <c r="D45" s="26"/>
      <c r="E45" s="19">
        <v>1972</v>
      </c>
      <c r="F45" s="20" t="s">
        <v>17262</v>
      </c>
      <c r="G45" s="19">
        <v>5</v>
      </c>
      <c r="H45" s="19">
        <v>4</v>
      </c>
      <c r="I45" s="27">
        <v>3117</v>
      </c>
      <c r="J45" s="27">
        <v>2092.1999999999998</v>
      </c>
      <c r="K45" s="28">
        <v>121</v>
      </c>
      <c r="L45" s="19" t="s">
        <v>17070</v>
      </c>
      <c r="M45" s="22" t="s">
        <v>17321</v>
      </c>
      <c r="N45" s="23">
        <v>243647.89</v>
      </c>
      <c r="O45" s="23">
        <f t="shared" si="0"/>
        <v>78.167433429579731</v>
      </c>
      <c r="P45" s="23">
        <v>3824.24</v>
      </c>
    </row>
    <row r="46" spans="1:16" ht="35.25" x14ac:dyDescent="0.5">
      <c r="B46" s="18" t="s">
        <v>199</v>
      </c>
      <c r="C46" s="26"/>
      <c r="D46" s="26"/>
      <c r="E46" s="19" t="s">
        <v>17254</v>
      </c>
      <c r="F46" s="20" t="s">
        <v>17254</v>
      </c>
      <c r="G46" s="19" t="s">
        <v>17254</v>
      </c>
      <c r="H46" s="19" t="s">
        <v>17254</v>
      </c>
      <c r="I46" s="27">
        <f>I47+I48</f>
        <v>7955</v>
      </c>
      <c r="J46" s="27">
        <f t="shared" ref="J46:K46" si="12">J47+J48</f>
        <v>7250.2</v>
      </c>
      <c r="K46" s="28">
        <f t="shared" si="12"/>
        <v>382</v>
      </c>
      <c r="L46" s="19" t="s">
        <v>17004</v>
      </c>
      <c r="M46" s="22" t="s">
        <v>17004</v>
      </c>
      <c r="N46" s="23">
        <v>251494.2</v>
      </c>
      <c r="O46" s="23">
        <f t="shared" si="0"/>
        <v>31.614607165304839</v>
      </c>
      <c r="P46" s="23">
        <f>MAX(P47:P48)</f>
        <v>3000.01</v>
      </c>
    </row>
    <row r="47" spans="1:16" ht="35.25" x14ac:dyDescent="0.5">
      <c r="A47">
        <v>1</v>
      </c>
      <c r="B47" s="25">
        <f>SUBTOTAL(103,$A$1:A47)</f>
        <v>23</v>
      </c>
      <c r="C47" s="26" t="s">
        <v>13814</v>
      </c>
      <c r="D47" s="26"/>
      <c r="E47" s="19">
        <v>1969</v>
      </c>
      <c r="F47" s="20" t="s">
        <v>17260</v>
      </c>
      <c r="G47" s="19">
        <v>5</v>
      </c>
      <c r="H47" s="19">
        <v>4</v>
      </c>
      <c r="I47" s="27">
        <v>3593.4</v>
      </c>
      <c r="J47" s="27">
        <v>3316.5</v>
      </c>
      <c r="K47" s="28">
        <v>148</v>
      </c>
      <c r="L47" s="19" t="s">
        <v>17037</v>
      </c>
      <c r="M47" s="22" t="s">
        <v>17360</v>
      </c>
      <c r="N47" s="23">
        <v>165579.5</v>
      </c>
      <c r="O47" s="23">
        <f t="shared" si="0"/>
        <v>46.078783324984691</v>
      </c>
      <c r="P47" s="23">
        <v>3000.01</v>
      </c>
    </row>
    <row r="48" spans="1:16" ht="35.25" x14ac:dyDescent="0.5">
      <c r="A48">
        <v>1</v>
      </c>
      <c r="B48" s="25">
        <f>SUBTOTAL(103,$A$1:A48)</f>
        <v>24</v>
      </c>
      <c r="C48" s="26" t="s">
        <v>14083</v>
      </c>
      <c r="D48" s="26"/>
      <c r="E48" s="19">
        <v>1987</v>
      </c>
      <c r="F48" s="20" t="s">
        <v>17026</v>
      </c>
      <c r="G48" s="19">
        <v>5</v>
      </c>
      <c r="H48" s="19">
        <v>6</v>
      </c>
      <c r="I48" s="27">
        <v>4361.6000000000004</v>
      </c>
      <c r="J48" s="27">
        <v>3933.7</v>
      </c>
      <c r="K48" s="28">
        <v>234</v>
      </c>
      <c r="L48" s="19" t="s">
        <v>17037</v>
      </c>
      <c r="M48" s="22" t="s">
        <v>17367</v>
      </c>
      <c r="N48" s="23">
        <v>85914.7</v>
      </c>
      <c r="O48" s="23">
        <f t="shared" si="0"/>
        <v>19.697977806309609</v>
      </c>
      <c r="P48" s="23">
        <v>2777.78</v>
      </c>
    </row>
  </sheetData>
  <mergeCells count="19">
    <mergeCell ref="B9:P9"/>
    <mergeCell ref="K4:K6"/>
    <mergeCell ref="L4:L7"/>
    <mergeCell ref="M4:M7"/>
    <mergeCell ref="N4:N6"/>
    <mergeCell ref="O4:O6"/>
    <mergeCell ref="P4:P6"/>
    <mergeCell ref="D4:D7"/>
    <mergeCell ref="E4:E7"/>
    <mergeCell ref="J4:J6"/>
    <mergeCell ref="N1:P1"/>
    <mergeCell ref="M2:P2"/>
    <mergeCell ref="B3:P3"/>
    <mergeCell ref="B4:B7"/>
    <mergeCell ref="C4:C7"/>
    <mergeCell ref="F4:F7"/>
    <mergeCell ref="G4:G7"/>
    <mergeCell ref="H4:H7"/>
    <mergeCell ref="I4:I6"/>
  </mergeCells>
  <pageMargins left="0.25" right="0.25" top="0.75" bottom="0.75" header="0.3" footer="0.3"/>
  <pageSetup paperSize="8" scale="2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0BBAF-95E1-4063-AFB9-72D3D0976108}">
  <sheetPr>
    <pageSetUpPr fitToPage="1"/>
  </sheetPr>
  <dimension ref="A1:F24"/>
  <sheetViews>
    <sheetView topLeftCell="A3" zoomScale="60" zoomScaleNormal="60" workbookViewId="0">
      <selection sqref="A1:F24"/>
    </sheetView>
  </sheetViews>
  <sheetFormatPr defaultRowHeight="15" x14ac:dyDescent="0.25"/>
  <cols>
    <col min="1" max="1" width="12" customWidth="1"/>
    <col min="2" max="2" width="60.5703125" customWidth="1"/>
    <col min="3" max="3" width="22.140625" customWidth="1"/>
    <col min="4" max="4" width="40.85546875" customWidth="1"/>
    <col min="5" max="5" width="20.5703125" customWidth="1"/>
    <col min="6" max="6" width="25.28515625" customWidth="1"/>
  </cols>
  <sheetData>
    <row r="1" spans="1:6" ht="23.25" x14ac:dyDescent="0.35">
      <c r="C1" s="2"/>
      <c r="D1" s="406" t="s">
        <v>17332</v>
      </c>
      <c r="E1" s="406"/>
      <c r="F1" s="406"/>
    </row>
    <row r="2" spans="1:6" ht="49.5" customHeight="1" x14ac:dyDescent="0.25">
      <c r="C2" s="407" t="s">
        <v>17325</v>
      </c>
      <c r="D2" s="407"/>
      <c r="E2" s="407"/>
      <c r="F2" s="407"/>
    </row>
    <row r="3" spans="1:6" ht="127.5" customHeight="1" x14ac:dyDescent="0.25">
      <c r="A3" s="408" t="s">
        <v>17333</v>
      </c>
      <c r="B3" s="408"/>
      <c r="C3" s="408"/>
      <c r="D3" s="408"/>
      <c r="E3" s="408"/>
      <c r="F3" s="408"/>
    </row>
    <row r="4" spans="1:6" ht="103.5" customHeight="1" x14ac:dyDescent="0.25">
      <c r="A4" s="409" t="s">
        <v>0</v>
      </c>
      <c r="B4" s="409" t="s">
        <v>17184</v>
      </c>
      <c r="C4" s="411" t="s">
        <v>17185</v>
      </c>
      <c r="D4" s="411" t="s">
        <v>17350</v>
      </c>
      <c r="E4" s="411" t="s">
        <v>17187</v>
      </c>
      <c r="F4" s="411" t="s">
        <v>17188</v>
      </c>
    </row>
    <row r="5" spans="1:6" x14ac:dyDescent="0.25">
      <c r="A5" s="410"/>
      <c r="B5" s="410"/>
      <c r="C5" s="412"/>
      <c r="D5" s="411"/>
      <c r="E5" s="411"/>
      <c r="F5" s="411"/>
    </row>
    <row r="6" spans="1:6" ht="23.25" x14ac:dyDescent="0.25">
      <c r="A6" s="410"/>
      <c r="B6" s="410"/>
      <c r="C6" s="3" t="s">
        <v>17189</v>
      </c>
      <c r="D6" s="3" t="s">
        <v>17019</v>
      </c>
      <c r="E6" s="3" t="s">
        <v>32</v>
      </c>
      <c r="F6" s="3" t="s">
        <v>31</v>
      </c>
    </row>
    <row r="7" spans="1:6" ht="23.25" x14ac:dyDescent="0.35">
      <c r="A7" s="4">
        <v>1</v>
      </c>
      <c r="B7" s="4">
        <v>2</v>
      </c>
      <c r="C7" s="4">
        <v>3</v>
      </c>
      <c r="D7" s="4">
        <v>4</v>
      </c>
      <c r="E7" s="5">
        <v>5</v>
      </c>
      <c r="F7" s="5">
        <v>6</v>
      </c>
    </row>
    <row r="8" spans="1:6" ht="54.75" customHeight="1" x14ac:dyDescent="0.25">
      <c r="A8" s="403" t="s">
        <v>17334</v>
      </c>
      <c r="B8" s="404"/>
      <c r="C8" s="404"/>
      <c r="D8" s="404"/>
      <c r="E8" s="404"/>
      <c r="F8" s="405"/>
    </row>
    <row r="9" spans="1:6" ht="23.25" x14ac:dyDescent="0.35">
      <c r="A9" s="4"/>
      <c r="B9" s="6" t="s">
        <v>17322</v>
      </c>
      <c r="C9" s="7">
        <f>C10</f>
        <v>59972.350000000006</v>
      </c>
      <c r="D9" s="10">
        <f t="shared" ref="D9:F9" si="0">D10</f>
        <v>2626</v>
      </c>
      <c r="E9" s="8">
        <f t="shared" si="0"/>
        <v>24</v>
      </c>
      <c r="F9" s="7">
        <f t="shared" si="0"/>
        <v>40566105.170000002</v>
      </c>
    </row>
    <row r="10" spans="1:6" ht="23.25" x14ac:dyDescent="0.35">
      <c r="A10" s="4"/>
      <c r="B10" s="31" t="s">
        <v>17346</v>
      </c>
      <c r="C10" s="32">
        <f>SUM(C11:C24)</f>
        <v>59972.350000000006</v>
      </c>
      <c r="D10" s="10">
        <f t="shared" ref="D10:F10" si="1">SUM(D11:D24)</f>
        <v>2626</v>
      </c>
      <c r="E10" s="8">
        <f t="shared" si="1"/>
        <v>24</v>
      </c>
      <c r="F10" s="32">
        <f t="shared" si="1"/>
        <v>40566105.170000002</v>
      </c>
    </row>
    <row r="11" spans="1:6" ht="23.25" x14ac:dyDescent="0.35">
      <c r="A11" s="4">
        <v>1</v>
      </c>
      <c r="B11" s="6" t="s">
        <v>17196</v>
      </c>
      <c r="C11" s="7">
        <v>4748.3999999999996</v>
      </c>
      <c r="D11" s="10">
        <v>302</v>
      </c>
      <c r="E11" s="8">
        <v>2</v>
      </c>
      <c r="F11" s="9">
        <v>2603679.31</v>
      </c>
    </row>
    <row r="12" spans="1:6" ht="23.25" x14ac:dyDescent="0.35">
      <c r="A12" s="4">
        <v>2</v>
      </c>
      <c r="B12" s="6" t="s">
        <v>17197</v>
      </c>
      <c r="C12" s="7">
        <v>4101.7</v>
      </c>
      <c r="D12" s="10">
        <v>111</v>
      </c>
      <c r="E12" s="8">
        <v>1</v>
      </c>
      <c r="F12" s="9">
        <v>410872.24</v>
      </c>
    </row>
    <row r="13" spans="1:6" ht="23.25" x14ac:dyDescent="0.35">
      <c r="A13" s="4">
        <v>3</v>
      </c>
      <c r="B13" s="6" t="s">
        <v>17192</v>
      </c>
      <c r="C13" s="7">
        <v>2151</v>
      </c>
      <c r="D13" s="10">
        <v>94</v>
      </c>
      <c r="E13" s="8">
        <v>2</v>
      </c>
      <c r="F13" s="9">
        <v>3977877.17</v>
      </c>
    </row>
    <row r="14" spans="1:6" ht="23.25" x14ac:dyDescent="0.35">
      <c r="A14" s="4">
        <v>4</v>
      </c>
      <c r="B14" s="6" t="s">
        <v>17194</v>
      </c>
      <c r="C14" s="7">
        <v>9532.33</v>
      </c>
      <c r="D14" s="10">
        <v>338</v>
      </c>
      <c r="E14" s="8">
        <v>7</v>
      </c>
      <c r="F14" s="9">
        <v>24638447.289999999</v>
      </c>
    </row>
    <row r="15" spans="1:6" ht="23.25" x14ac:dyDescent="0.35">
      <c r="A15" s="4">
        <v>5</v>
      </c>
      <c r="B15" s="6" t="s">
        <v>17218</v>
      </c>
      <c r="C15" s="7">
        <v>10086.92</v>
      </c>
      <c r="D15" s="10">
        <v>405</v>
      </c>
      <c r="E15" s="8">
        <v>1</v>
      </c>
      <c r="F15" s="9">
        <v>80389.22</v>
      </c>
    </row>
    <row r="16" spans="1:6" ht="23.25" x14ac:dyDescent="0.35">
      <c r="A16" s="4">
        <v>6</v>
      </c>
      <c r="B16" s="6" t="s">
        <v>17244</v>
      </c>
      <c r="C16" s="7">
        <v>825</v>
      </c>
      <c r="D16" s="10">
        <v>57</v>
      </c>
      <c r="E16" s="8">
        <v>1</v>
      </c>
      <c r="F16" s="9">
        <v>41251.22</v>
      </c>
    </row>
    <row r="17" spans="1:6" ht="23.25" x14ac:dyDescent="0.35">
      <c r="A17" s="4">
        <v>7</v>
      </c>
      <c r="B17" s="6" t="s">
        <v>17232</v>
      </c>
      <c r="C17" s="7">
        <v>677.1</v>
      </c>
      <c r="D17" s="10">
        <v>37</v>
      </c>
      <c r="E17" s="8">
        <v>1</v>
      </c>
      <c r="F17" s="9">
        <v>63542.560000000005</v>
      </c>
    </row>
    <row r="18" spans="1:6" ht="23.25" x14ac:dyDescent="0.35">
      <c r="A18" s="4">
        <v>8</v>
      </c>
      <c r="B18" s="6" t="s">
        <v>17207</v>
      </c>
      <c r="C18" s="7">
        <v>805.6</v>
      </c>
      <c r="D18" s="10">
        <v>44</v>
      </c>
      <c r="E18" s="8">
        <v>1</v>
      </c>
      <c r="F18" s="9">
        <v>352703.8</v>
      </c>
    </row>
    <row r="19" spans="1:6" ht="23.25" x14ac:dyDescent="0.35">
      <c r="A19" s="4">
        <v>9</v>
      </c>
      <c r="B19" s="6" t="s">
        <v>17361</v>
      </c>
      <c r="C19" s="7">
        <v>1423.3</v>
      </c>
      <c r="D19" s="10">
        <v>37</v>
      </c>
      <c r="E19" s="8">
        <v>1</v>
      </c>
      <c r="F19" s="9">
        <v>7457526.5300000003</v>
      </c>
    </row>
    <row r="20" spans="1:6" ht="23.25" x14ac:dyDescent="0.35">
      <c r="A20" s="4">
        <v>10</v>
      </c>
      <c r="B20" s="6" t="s">
        <v>17227</v>
      </c>
      <c r="C20" s="7">
        <v>6021.62</v>
      </c>
      <c r="D20" s="10">
        <v>360</v>
      </c>
      <c r="E20" s="8">
        <v>2</v>
      </c>
      <c r="F20" s="9">
        <v>207740.6</v>
      </c>
    </row>
    <row r="21" spans="1:6" ht="23.25" x14ac:dyDescent="0.35">
      <c r="A21" s="4">
        <v>11</v>
      </c>
      <c r="B21" s="6" t="s">
        <v>17237</v>
      </c>
      <c r="C21" s="7">
        <v>5432.4</v>
      </c>
      <c r="D21" s="10">
        <v>181</v>
      </c>
      <c r="E21" s="8">
        <v>1</v>
      </c>
      <c r="F21" s="9">
        <v>77810.760000000009</v>
      </c>
    </row>
    <row r="22" spans="1:6" ht="23.25" x14ac:dyDescent="0.35">
      <c r="A22" s="4">
        <v>12</v>
      </c>
      <c r="B22" s="6" t="s">
        <v>17228</v>
      </c>
      <c r="C22" s="7">
        <v>3094.98</v>
      </c>
      <c r="D22" s="10">
        <v>157</v>
      </c>
      <c r="E22" s="8">
        <v>1</v>
      </c>
      <c r="F22" s="9">
        <v>159122.38</v>
      </c>
    </row>
    <row r="23" spans="1:6" ht="23.25" x14ac:dyDescent="0.35">
      <c r="A23" s="4">
        <v>13</v>
      </c>
      <c r="B23" s="6" t="s">
        <v>17243</v>
      </c>
      <c r="C23" s="7">
        <v>3117</v>
      </c>
      <c r="D23" s="10">
        <v>121</v>
      </c>
      <c r="E23" s="8">
        <v>1</v>
      </c>
      <c r="F23" s="9">
        <v>243647.89</v>
      </c>
    </row>
    <row r="24" spans="1:6" ht="23.25" x14ac:dyDescent="0.35">
      <c r="A24" s="4">
        <v>14</v>
      </c>
      <c r="B24" s="6" t="s">
        <v>17195</v>
      </c>
      <c r="C24" s="7">
        <v>7955</v>
      </c>
      <c r="D24" s="10">
        <v>382</v>
      </c>
      <c r="E24" s="8">
        <v>2</v>
      </c>
      <c r="F24" s="9">
        <v>251494.2</v>
      </c>
    </row>
  </sheetData>
  <mergeCells count="10">
    <mergeCell ref="A8:F8"/>
    <mergeCell ref="D1:F1"/>
    <mergeCell ref="C2:F2"/>
    <mergeCell ref="A3:F3"/>
    <mergeCell ref="A4:A6"/>
    <mergeCell ref="B4:B6"/>
    <mergeCell ref="C4:C5"/>
    <mergeCell ref="D4:D5"/>
    <mergeCell ref="E4:E5"/>
    <mergeCell ref="F4:F5"/>
  </mergeCells>
  <pageMargins left="0.25" right="0.25" top="0.75" bottom="0.75" header="0.3" footer="0.3"/>
  <pageSetup paperSize="9" scale="54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D5B8B-434D-4812-9573-70B25FE08172}">
  <sheetPr>
    <pageSetUpPr fitToPage="1"/>
  </sheetPr>
  <dimension ref="A1:AC509"/>
  <sheetViews>
    <sheetView tabSelected="1" topLeftCell="J480" zoomScale="40" zoomScaleNormal="40" workbookViewId="0">
      <selection activeCell="P491" sqref="P491"/>
    </sheetView>
  </sheetViews>
  <sheetFormatPr defaultRowHeight="15" x14ac:dyDescent="0.25"/>
  <cols>
    <col min="1" max="1" width="6.140625" hidden="1" customWidth="1"/>
    <col min="2" max="2" width="12.85546875" customWidth="1"/>
    <col min="3" max="3" width="150.42578125" customWidth="1"/>
    <col min="4" max="4" width="40" customWidth="1"/>
    <col min="5" max="10" width="35.42578125" customWidth="1"/>
    <col min="11" max="11" width="16.42578125" customWidth="1"/>
    <col min="12" max="18" width="35.42578125" customWidth="1"/>
    <col min="19" max="19" width="36.7109375" customWidth="1"/>
    <col min="20" max="20" width="39.28515625" customWidth="1"/>
    <col min="21" max="21" width="24.5703125" customWidth="1"/>
    <col min="22" max="22" width="35" customWidth="1"/>
    <col min="23" max="23" width="35.140625" customWidth="1"/>
    <col min="24" max="24" width="41.140625" customWidth="1"/>
    <col min="25" max="25" width="25.42578125" customWidth="1"/>
    <col min="26" max="26" width="36.5703125" customWidth="1"/>
    <col min="27" max="27" width="31.42578125" customWidth="1"/>
    <col min="28" max="28" width="18.140625" customWidth="1"/>
    <col min="257" max="257" width="6.140625" customWidth="1"/>
    <col min="258" max="258" width="12.85546875" customWidth="1"/>
    <col min="259" max="259" width="150.42578125" customWidth="1"/>
    <col min="260" max="260" width="40" customWidth="1"/>
    <col min="261" max="266" width="35.42578125" customWidth="1"/>
    <col min="267" max="267" width="16.42578125" customWidth="1"/>
    <col min="268" max="274" width="35.42578125" customWidth="1"/>
    <col min="275" max="275" width="36.7109375" customWidth="1"/>
    <col min="276" max="276" width="39.28515625" customWidth="1"/>
    <col min="277" max="277" width="24.5703125" customWidth="1"/>
    <col min="278" max="278" width="35" customWidth="1"/>
    <col min="279" max="279" width="35.140625" customWidth="1"/>
    <col min="280" max="280" width="41.140625" customWidth="1"/>
    <col min="281" max="281" width="25.42578125" customWidth="1"/>
    <col min="282" max="282" width="36.5703125" customWidth="1"/>
    <col min="283" max="283" width="31.42578125" customWidth="1"/>
    <col min="284" max="284" width="18.140625" customWidth="1"/>
    <col min="513" max="513" width="6.140625" customWidth="1"/>
    <col min="514" max="514" width="12.85546875" customWidth="1"/>
    <col min="515" max="515" width="150.42578125" customWidth="1"/>
    <col min="516" max="516" width="40" customWidth="1"/>
    <col min="517" max="522" width="35.42578125" customWidth="1"/>
    <col min="523" max="523" width="16.42578125" customWidth="1"/>
    <col min="524" max="530" width="35.42578125" customWidth="1"/>
    <col min="531" max="531" width="36.7109375" customWidth="1"/>
    <col min="532" max="532" width="39.28515625" customWidth="1"/>
    <col min="533" max="533" width="24.5703125" customWidth="1"/>
    <col min="534" max="534" width="35" customWidth="1"/>
    <col min="535" max="535" width="35.140625" customWidth="1"/>
    <col min="536" max="536" width="41.140625" customWidth="1"/>
    <col min="537" max="537" width="25.42578125" customWidth="1"/>
    <col min="538" max="538" width="36.5703125" customWidth="1"/>
    <col min="539" max="539" width="31.42578125" customWidth="1"/>
    <col min="540" max="540" width="18.140625" customWidth="1"/>
    <col min="769" max="769" width="6.140625" customWidth="1"/>
    <col min="770" max="770" width="12.85546875" customWidth="1"/>
    <col min="771" max="771" width="150.42578125" customWidth="1"/>
    <col min="772" max="772" width="40" customWidth="1"/>
    <col min="773" max="778" width="35.42578125" customWidth="1"/>
    <col min="779" max="779" width="16.42578125" customWidth="1"/>
    <col min="780" max="786" width="35.42578125" customWidth="1"/>
    <col min="787" max="787" width="36.7109375" customWidth="1"/>
    <col min="788" max="788" width="39.28515625" customWidth="1"/>
    <col min="789" max="789" width="24.5703125" customWidth="1"/>
    <col min="790" max="790" width="35" customWidth="1"/>
    <col min="791" max="791" width="35.140625" customWidth="1"/>
    <col min="792" max="792" width="41.140625" customWidth="1"/>
    <col min="793" max="793" width="25.42578125" customWidth="1"/>
    <col min="794" max="794" width="36.5703125" customWidth="1"/>
    <col min="795" max="795" width="31.42578125" customWidth="1"/>
    <col min="796" max="796" width="18.140625" customWidth="1"/>
    <col min="1025" max="1025" width="6.140625" customWidth="1"/>
    <col min="1026" max="1026" width="12.85546875" customWidth="1"/>
    <col min="1027" max="1027" width="150.42578125" customWidth="1"/>
    <col min="1028" max="1028" width="40" customWidth="1"/>
    <col min="1029" max="1034" width="35.42578125" customWidth="1"/>
    <col min="1035" max="1035" width="16.42578125" customWidth="1"/>
    <col min="1036" max="1042" width="35.42578125" customWidth="1"/>
    <col min="1043" max="1043" width="36.7109375" customWidth="1"/>
    <col min="1044" max="1044" width="39.28515625" customWidth="1"/>
    <col min="1045" max="1045" width="24.5703125" customWidth="1"/>
    <col min="1046" max="1046" width="35" customWidth="1"/>
    <col min="1047" max="1047" width="35.140625" customWidth="1"/>
    <col min="1048" max="1048" width="41.140625" customWidth="1"/>
    <col min="1049" max="1049" width="25.42578125" customWidth="1"/>
    <col min="1050" max="1050" width="36.5703125" customWidth="1"/>
    <col min="1051" max="1051" width="31.42578125" customWidth="1"/>
    <col min="1052" max="1052" width="18.140625" customWidth="1"/>
    <col min="1281" max="1281" width="6.140625" customWidth="1"/>
    <col min="1282" max="1282" width="12.85546875" customWidth="1"/>
    <col min="1283" max="1283" width="150.42578125" customWidth="1"/>
    <col min="1284" max="1284" width="40" customWidth="1"/>
    <col min="1285" max="1290" width="35.42578125" customWidth="1"/>
    <col min="1291" max="1291" width="16.42578125" customWidth="1"/>
    <col min="1292" max="1298" width="35.42578125" customWidth="1"/>
    <col min="1299" max="1299" width="36.7109375" customWidth="1"/>
    <col min="1300" max="1300" width="39.28515625" customWidth="1"/>
    <col min="1301" max="1301" width="24.5703125" customWidth="1"/>
    <col min="1302" max="1302" width="35" customWidth="1"/>
    <col min="1303" max="1303" width="35.140625" customWidth="1"/>
    <col min="1304" max="1304" width="41.140625" customWidth="1"/>
    <col min="1305" max="1305" width="25.42578125" customWidth="1"/>
    <col min="1306" max="1306" width="36.5703125" customWidth="1"/>
    <col min="1307" max="1307" width="31.42578125" customWidth="1"/>
    <col min="1308" max="1308" width="18.140625" customWidth="1"/>
    <col min="1537" max="1537" width="6.140625" customWidth="1"/>
    <col min="1538" max="1538" width="12.85546875" customWidth="1"/>
    <col min="1539" max="1539" width="150.42578125" customWidth="1"/>
    <col min="1540" max="1540" width="40" customWidth="1"/>
    <col min="1541" max="1546" width="35.42578125" customWidth="1"/>
    <col min="1547" max="1547" width="16.42578125" customWidth="1"/>
    <col min="1548" max="1554" width="35.42578125" customWidth="1"/>
    <col min="1555" max="1555" width="36.7109375" customWidth="1"/>
    <col min="1556" max="1556" width="39.28515625" customWidth="1"/>
    <col min="1557" max="1557" width="24.5703125" customWidth="1"/>
    <col min="1558" max="1558" width="35" customWidth="1"/>
    <col min="1559" max="1559" width="35.140625" customWidth="1"/>
    <col min="1560" max="1560" width="41.140625" customWidth="1"/>
    <col min="1561" max="1561" width="25.42578125" customWidth="1"/>
    <col min="1562" max="1562" width="36.5703125" customWidth="1"/>
    <col min="1563" max="1563" width="31.42578125" customWidth="1"/>
    <col min="1564" max="1564" width="18.140625" customWidth="1"/>
    <col min="1793" max="1793" width="6.140625" customWidth="1"/>
    <col min="1794" max="1794" width="12.85546875" customWidth="1"/>
    <col min="1795" max="1795" width="150.42578125" customWidth="1"/>
    <col min="1796" max="1796" width="40" customWidth="1"/>
    <col min="1797" max="1802" width="35.42578125" customWidth="1"/>
    <col min="1803" max="1803" width="16.42578125" customWidth="1"/>
    <col min="1804" max="1810" width="35.42578125" customWidth="1"/>
    <col min="1811" max="1811" width="36.7109375" customWidth="1"/>
    <col min="1812" max="1812" width="39.28515625" customWidth="1"/>
    <col min="1813" max="1813" width="24.5703125" customWidth="1"/>
    <col min="1814" max="1814" width="35" customWidth="1"/>
    <col min="1815" max="1815" width="35.140625" customWidth="1"/>
    <col min="1816" max="1816" width="41.140625" customWidth="1"/>
    <col min="1817" max="1817" width="25.42578125" customWidth="1"/>
    <col min="1818" max="1818" width="36.5703125" customWidth="1"/>
    <col min="1819" max="1819" width="31.42578125" customWidth="1"/>
    <col min="1820" max="1820" width="18.140625" customWidth="1"/>
    <col min="2049" max="2049" width="6.140625" customWidth="1"/>
    <col min="2050" max="2050" width="12.85546875" customWidth="1"/>
    <col min="2051" max="2051" width="150.42578125" customWidth="1"/>
    <col min="2052" max="2052" width="40" customWidth="1"/>
    <col min="2053" max="2058" width="35.42578125" customWidth="1"/>
    <col min="2059" max="2059" width="16.42578125" customWidth="1"/>
    <col min="2060" max="2066" width="35.42578125" customWidth="1"/>
    <col min="2067" max="2067" width="36.7109375" customWidth="1"/>
    <col min="2068" max="2068" width="39.28515625" customWidth="1"/>
    <col min="2069" max="2069" width="24.5703125" customWidth="1"/>
    <col min="2070" max="2070" width="35" customWidth="1"/>
    <col min="2071" max="2071" width="35.140625" customWidth="1"/>
    <col min="2072" max="2072" width="41.140625" customWidth="1"/>
    <col min="2073" max="2073" width="25.42578125" customWidth="1"/>
    <col min="2074" max="2074" width="36.5703125" customWidth="1"/>
    <col min="2075" max="2075" width="31.42578125" customWidth="1"/>
    <col min="2076" max="2076" width="18.140625" customWidth="1"/>
    <col min="2305" max="2305" width="6.140625" customWidth="1"/>
    <col min="2306" max="2306" width="12.85546875" customWidth="1"/>
    <col min="2307" max="2307" width="150.42578125" customWidth="1"/>
    <col min="2308" max="2308" width="40" customWidth="1"/>
    <col min="2309" max="2314" width="35.42578125" customWidth="1"/>
    <col min="2315" max="2315" width="16.42578125" customWidth="1"/>
    <col min="2316" max="2322" width="35.42578125" customWidth="1"/>
    <col min="2323" max="2323" width="36.7109375" customWidth="1"/>
    <col min="2324" max="2324" width="39.28515625" customWidth="1"/>
    <col min="2325" max="2325" width="24.5703125" customWidth="1"/>
    <col min="2326" max="2326" width="35" customWidth="1"/>
    <col min="2327" max="2327" width="35.140625" customWidth="1"/>
    <col min="2328" max="2328" width="41.140625" customWidth="1"/>
    <col min="2329" max="2329" width="25.42578125" customWidth="1"/>
    <col min="2330" max="2330" width="36.5703125" customWidth="1"/>
    <col min="2331" max="2331" width="31.42578125" customWidth="1"/>
    <col min="2332" max="2332" width="18.140625" customWidth="1"/>
    <col min="2561" max="2561" width="6.140625" customWidth="1"/>
    <col min="2562" max="2562" width="12.85546875" customWidth="1"/>
    <col min="2563" max="2563" width="150.42578125" customWidth="1"/>
    <col min="2564" max="2564" width="40" customWidth="1"/>
    <col min="2565" max="2570" width="35.42578125" customWidth="1"/>
    <col min="2571" max="2571" width="16.42578125" customWidth="1"/>
    <col min="2572" max="2578" width="35.42578125" customWidth="1"/>
    <col min="2579" max="2579" width="36.7109375" customWidth="1"/>
    <col min="2580" max="2580" width="39.28515625" customWidth="1"/>
    <col min="2581" max="2581" width="24.5703125" customWidth="1"/>
    <col min="2582" max="2582" width="35" customWidth="1"/>
    <col min="2583" max="2583" width="35.140625" customWidth="1"/>
    <col min="2584" max="2584" width="41.140625" customWidth="1"/>
    <col min="2585" max="2585" width="25.42578125" customWidth="1"/>
    <col min="2586" max="2586" width="36.5703125" customWidth="1"/>
    <col min="2587" max="2587" width="31.42578125" customWidth="1"/>
    <col min="2588" max="2588" width="18.140625" customWidth="1"/>
    <col min="2817" max="2817" width="6.140625" customWidth="1"/>
    <col min="2818" max="2818" width="12.85546875" customWidth="1"/>
    <col min="2819" max="2819" width="150.42578125" customWidth="1"/>
    <col min="2820" max="2820" width="40" customWidth="1"/>
    <col min="2821" max="2826" width="35.42578125" customWidth="1"/>
    <col min="2827" max="2827" width="16.42578125" customWidth="1"/>
    <col min="2828" max="2834" width="35.42578125" customWidth="1"/>
    <col min="2835" max="2835" width="36.7109375" customWidth="1"/>
    <col min="2836" max="2836" width="39.28515625" customWidth="1"/>
    <col min="2837" max="2837" width="24.5703125" customWidth="1"/>
    <col min="2838" max="2838" width="35" customWidth="1"/>
    <col min="2839" max="2839" width="35.140625" customWidth="1"/>
    <col min="2840" max="2840" width="41.140625" customWidth="1"/>
    <col min="2841" max="2841" width="25.42578125" customWidth="1"/>
    <col min="2842" max="2842" width="36.5703125" customWidth="1"/>
    <col min="2843" max="2843" width="31.42578125" customWidth="1"/>
    <col min="2844" max="2844" width="18.140625" customWidth="1"/>
    <col min="3073" max="3073" width="6.140625" customWidth="1"/>
    <col min="3074" max="3074" width="12.85546875" customWidth="1"/>
    <col min="3075" max="3075" width="150.42578125" customWidth="1"/>
    <col min="3076" max="3076" width="40" customWidth="1"/>
    <col min="3077" max="3082" width="35.42578125" customWidth="1"/>
    <col min="3083" max="3083" width="16.42578125" customWidth="1"/>
    <col min="3084" max="3090" width="35.42578125" customWidth="1"/>
    <col min="3091" max="3091" width="36.7109375" customWidth="1"/>
    <col min="3092" max="3092" width="39.28515625" customWidth="1"/>
    <col min="3093" max="3093" width="24.5703125" customWidth="1"/>
    <col min="3094" max="3094" width="35" customWidth="1"/>
    <col min="3095" max="3095" width="35.140625" customWidth="1"/>
    <col min="3096" max="3096" width="41.140625" customWidth="1"/>
    <col min="3097" max="3097" width="25.42578125" customWidth="1"/>
    <col min="3098" max="3098" width="36.5703125" customWidth="1"/>
    <col min="3099" max="3099" width="31.42578125" customWidth="1"/>
    <col min="3100" max="3100" width="18.140625" customWidth="1"/>
    <col min="3329" max="3329" width="6.140625" customWidth="1"/>
    <col min="3330" max="3330" width="12.85546875" customWidth="1"/>
    <col min="3331" max="3331" width="150.42578125" customWidth="1"/>
    <col min="3332" max="3332" width="40" customWidth="1"/>
    <col min="3333" max="3338" width="35.42578125" customWidth="1"/>
    <col min="3339" max="3339" width="16.42578125" customWidth="1"/>
    <col min="3340" max="3346" width="35.42578125" customWidth="1"/>
    <col min="3347" max="3347" width="36.7109375" customWidth="1"/>
    <col min="3348" max="3348" width="39.28515625" customWidth="1"/>
    <col min="3349" max="3349" width="24.5703125" customWidth="1"/>
    <col min="3350" max="3350" width="35" customWidth="1"/>
    <col min="3351" max="3351" width="35.140625" customWidth="1"/>
    <col min="3352" max="3352" width="41.140625" customWidth="1"/>
    <col min="3353" max="3353" width="25.42578125" customWidth="1"/>
    <col min="3354" max="3354" width="36.5703125" customWidth="1"/>
    <col min="3355" max="3355" width="31.42578125" customWidth="1"/>
    <col min="3356" max="3356" width="18.140625" customWidth="1"/>
    <col min="3585" max="3585" width="6.140625" customWidth="1"/>
    <col min="3586" max="3586" width="12.85546875" customWidth="1"/>
    <col min="3587" max="3587" width="150.42578125" customWidth="1"/>
    <col min="3588" max="3588" width="40" customWidth="1"/>
    <col min="3589" max="3594" width="35.42578125" customWidth="1"/>
    <col min="3595" max="3595" width="16.42578125" customWidth="1"/>
    <col min="3596" max="3602" width="35.42578125" customWidth="1"/>
    <col min="3603" max="3603" width="36.7109375" customWidth="1"/>
    <col min="3604" max="3604" width="39.28515625" customWidth="1"/>
    <col min="3605" max="3605" width="24.5703125" customWidth="1"/>
    <col min="3606" max="3606" width="35" customWidth="1"/>
    <col min="3607" max="3607" width="35.140625" customWidth="1"/>
    <col min="3608" max="3608" width="41.140625" customWidth="1"/>
    <col min="3609" max="3609" width="25.42578125" customWidth="1"/>
    <col min="3610" max="3610" width="36.5703125" customWidth="1"/>
    <col min="3611" max="3611" width="31.42578125" customWidth="1"/>
    <col min="3612" max="3612" width="18.140625" customWidth="1"/>
    <col min="3841" max="3841" width="6.140625" customWidth="1"/>
    <col min="3842" max="3842" width="12.85546875" customWidth="1"/>
    <col min="3843" max="3843" width="150.42578125" customWidth="1"/>
    <col min="3844" max="3844" width="40" customWidth="1"/>
    <col min="3845" max="3850" width="35.42578125" customWidth="1"/>
    <col min="3851" max="3851" width="16.42578125" customWidth="1"/>
    <col min="3852" max="3858" width="35.42578125" customWidth="1"/>
    <col min="3859" max="3859" width="36.7109375" customWidth="1"/>
    <col min="3860" max="3860" width="39.28515625" customWidth="1"/>
    <col min="3861" max="3861" width="24.5703125" customWidth="1"/>
    <col min="3862" max="3862" width="35" customWidth="1"/>
    <col min="3863" max="3863" width="35.140625" customWidth="1"/>
    <col min="3864" max="3864" width="41.140625" customWidth="1"/>
    <col min="3865" max="3865" width="25.42578125" customWidth="1"/>
    <col min="3866" max="3866" width="36.5703125" customWidth="1"/>
    <col min="3867" max="3867" width="31.42578125" customWidth="1"/>
    <col min="3868" max="3868" width="18.140625" customWidth="1"/>
    <col min="4097" max="4097" width="6.140625" customWidth="1"/>
    <col min="4098" max="4098" width="12.85546875" customWidth="1"/>
    <col min="4099" max="4099" width="150.42578125" customWidth="1"/>
    <col min="4100" max="4100" width="40" customWidth="1"/>
    <col min="4101" max="4106" width="35.42578125" customWidth="1"/>
    <col min="4107" max="4107" width="16.42578125" customWidth="1"/>
    <col min="4108" max="4114" width="35.42578125" customWidth="1"/>
    <col min="4115" max="4115" width="36.7109375" customWidth="1"/>
    <col min="4116" max="4116" width="39.28515625" customWidth="1"/>
    <col min="4117" max="4117" width="24.5703125" customWidth="1"/>
    <col min="4118" max="4118" width="35" customWidth="1"/>
    <col min="4119" max="4119" width="35.140625" customWidth="1"/>
    <col min="4120" max="4120" width="41.140625" customWidth="1"/>
    <col min="4121" max="4121" width="25.42578125" customWidth="1"/>
    <col min="4122" max="4122" width="36.5703125" customWidth="1"/>
    <col min="4123" max="4123" width="31.42578125" customWidth="1"/>
    <col min="4124" max="4124" width="18.140625" customWidth="1"/>
    <col min="4353" max="4353" width="6.140625" customWidth="1"/>
    <col min="4354" max="4354" width="12.85546875" customWidth="1"/>
    <col min="4355" max="4355" width="150.42578125" customWidth="1"/>
    <col min="4356" max="4356" width="40" customWidth="1"/>
    <col min="4357" max="4362" width="35.42578125" customWidth="1"/>
    <col min="4363" max="4363" width="16.42578125" customWidth="1"/>
    <col min="4364" max="4370" width="35.42578125" customWidth="1"/>
    <col min="4371" max="4371" width="36.7109375" customWidth="1"/>
    <col min="4372" max="4372" width="39.28515625" customWidth="1"/>
    <col min="4373" max="4373" width="24.5703125" customWidth="1"/>
    <col min="4374" max="4374" width="35" customWidth="1"/>
    <col min="4375" max="4375" width="35.140625" customWidth="1"/>
    <col min="4376" max="4376" width="41.140625" customWidth="1"/>
    <col min="4377" max="4377" width="25.42578125" customWidth="1"/>
    <col min="4378" max="4378" width="36.5703125" customWidth="1"/>
    <col min="4379" max="4379" width="31.42578125" customWidth="1"/>
    <col min="4380" max="4380" width="18.140625" customWidth="1"/>
    <col min="4609" max="4609" width="6.140625" customWidth="1"/>
    <col min="4610" max="4610" width="12.85546875" customWidth="1"/>
    <col min="4611" max="4611" width="150.42578125" customWidth="1"/>
    <col min="4612" max="4612" width="40" customWidth="1"/>
    <col min="4613" max="4618" width="35.42578125" customWidth="1"/>
    <col min="4619" max="4619" width="16.42578125" customWidth="1"/>
    <col min="4620" max="4626" width="35.42578125" customWidth="1"/>
    <col min="4627" max="4627" width="36.7109375" customWidth="1"/>
    <col min="4628" max="4628" width="39.28515625" customWidth="1"/>
    <col min="4629" max="4629" width="24.5703125" customWidth="1"/>
    <col min="4630" max="4630" width="35" customWidth="1"/>
    <col min="4631" max="4631" width="35.140625" customWidth="1"/>
    <col min="4632" max="4632" width="41.140625" customWidth="1"/>
    <col min="4633" max="4633" width="25.42578125" customWidth="1"/>
    <col min="4634" max="4634" width="36.5703125" customWidth="1"/>
    <col min="4635" max="4635" width="31.42578125" customWidth="1"/>
    <col min="4636" max="4636" width="18.140625" customWidth="1"/>
    <col min="4865" max="4865" width="6.140625" customWidth="1"/>
    <col min="4866" max="4866" width="12.85546875" customWidth="1"/>
    <col min="4867" max="4867" width="150.42578125" customWidth="1"/>
    <col min="4868" max="4868" width="40" customWidth="1"/>
    <col min="4869" max="4874" width="35.42578125" customWidth="1"/>
    <col min="4875" max="4875" width="16.42578125" customWidth="1"/>
    <col min="4876" max="4882" width="35.42578125" customWidth="1"/>
    <col min="4883" max="4883" width="36.7109375" customWidth="1"/>
    <col min="4884" max="4884" width="39.28515625" customWidth="1"/>
    <col min="4885" max="4885" width="24.5703125" customWidth="1"/>
    <col min="4886" max="4886" width="35" customWidth="1"/>
    <col min="4887" max="4887" width="35.140625" customWidth="1"/>
    <col min="4888" max="4888" width="41.140625" customWidth="1"/>
    <col min="4889" max="4889" width="25.42578125" customWidth="1"/>
    <col min="4890" max="4890" width="36.5703125" customWidth="1"/>
    <col min="4891" max="4891" width="31.42578125" customWidth="1"/>
    <col min="4892" max="4892" width="18.140625" customWidth="1"/>
    <col min="5121" max="5121" width="6.140625" customWidth="1"/>
    <col min="5122" max="5122" width="12.85546875" customWidth="1"/>
    <col min="5123" max="5123" width="150.42578125" customWidth="1"/>
    <col min="5124" max="5124" width="40" customWidth="1"/>
    <col min="5125" max="5130" width="35.42578125" customWidth="1"/>
    <col min="5131" max="5131" width="16.42578125" customWidth="1"/>
    <col min="5132" max="5138" width="35.42578125" customWidth="1"/>
    <col min="5139" max="5139" width="36.7109375" customWidth="1"/>
    <col min="5140" max="5140" width="39.28515625" customWidth="1"/>
    <col min="5141" max="5141" width="24.5703125" customWidth="1"/>
    <col min="5142" max="5142" width="35" customWidth="1"/>
    <col min="5143" max="5143" width="35.140625" customWidth="1"/>
    <col min="5144" max="5144" width="41.140625" customWidth="1"/>
    <col min="5145" max="5145" width="25.42578125" customWidth="1"/>
    <col min="5146" max="5146" width="36.5703125" customWidth="1"/>
    <col min="5147" max="5147" width="31.42578125" customWidth="1"/>
    <col min="5148" max="5148" width="18.140625" customWidth="1"/>
    <col min="5377" max="5377" width="6.140625" customWidth="1"/>
    <col min="5378" max="5378" width="12.85546875" customWidth="1"/>
    <col min="5379" max="5379" width="150.42578125" customWidth="1"/>
    <col min="5380" max="5380" width="40" customWidth="1"/>
    <col min="5381" max="5386" width="35.42578125" customWidth="1"/>
    <col min="5387" max="5387" width="16.42578125" customWidth="1"/>
    <col min="5388" max="5394" width="35.42578125" customWidth="1"/>
    <col min="5395" max="5395" width="36.7109375" customWidth="1"/>
    <col min="5396" max="5396" width="39.28515625" customWidth="1"/>
    <col min="5397" max="5397" width="24.5703125" customWidth="1"/>
    <col min="5398" max="5398" width="35" customWidth="1"/>
    <col min="5399" max="5399" width="35.140625" customWidth="1"/>
    <col min="5400" max="5400" width="41.140625" customWidth="1"/>
    <col min="5401" max="5401" width="25.42578125" customWidth="1"/>
    <col min="5402" max="5402" width="36.5703125" customWidth="1"/>
    <col min="5403" max="5403" width="31.42578125" customWidth="1"/>
    <col min="5404" max="5404" width="18.140625" customWidth="1"/>
    <col min="5633" max="5633" width="6.140625" customWidth="1"/>
    <col min="5634" max="5634" width="12.85546875" customWidth="1"/>
    <col min="5635" max="5635" width="150.42578125" customWidth="1"/>
    <col min="5636" max="5636" width="40" customWidth="1"/>
    <col min="5637" max="5642" width="35.42578125" customWidth="1"/>
    <col min="5643" max="5643" width="16.42578125" customWidth="1"/>
    <col min="5644" max="5650" width="35.42578125" customWidth="1"/>
    <col min="5651" max="5651" width="36.7109375" customWidth="1"/>
    <col min="5652" max="5652" width="39.28515625" customWidth="1"/>
    <col min="5653" max="5653" width="24.5703125" customWidth="1"/>
    <col min="5654" max="5654" width="35" customWidth="1"/>
    <col min="5655" max="5655" width="35.140625" customWidth="1"/>
    <col min="5656" max="5656" width="41.140625" customWidth="1"/>
    <col min="5657" max="5657" width="25.42578125" customWidth="1"/>
    <col min="5658" max="5658" width="36.5703125" customWidth="1"/>
    <col min="5659" max="5659" width="31.42578125" customWidth="1"/>
    <col min="5660" max="5660" width="18.140625" customWidth="1"/>
    <col min="5889" max="5889" width="6.140625" customWidth="1"/>
    <col min="5890" max="5890" width="12.85546875" customWidth="1"/>
    <col min="5891" max="5891" width="150.42578125" customWidth="1"/>
    <col min="5892" max="5892" width="40" customWidth="1"/>
    <col min="5893" max="5898" width="35.42578125" customWidth="1"/>
    <col min="5899" max="5899" width="16.42578125" customWidth="1"/>
    <col min="5900" max="5906" width="35.42578125" customWidth="1"/>
    <col min="5907" max="5907" width="36.7109375" customWidth="1"/>
    <col min="5908" max="5908" width="39.28515625" customWidth="1"/>
    <col min="5909" max="5909" width="24.5703125" customWidth="1"/>
    <col min="5910" max="5910" width="35" customWidth="1"/>
    <col min="5911" max="5911" width="35.140625" customWidth="1"/>
    <col min="5912" max="5912" width="41.140625" customWidth="1"/>
    <col min="5913" max="5913" width="25.42578125" customWidth="1"/>
    <col min="5914" max="5914" width="36.5703125" customWidth="1"/>
    <col min="5915" max="5915" width="31.42578125" customWidth="1"/>
    <col min="5916" max="5916" width="18.140625" customWidth="1"/>
    <col min="6145" max="6145" width="6.140625" customWidth="1"/>
    <col min="6146" max="6146" width="12.85546875" customWidth="1"/>
    <col min="6147" max="6147" width="150.42578125" customWidth="1"/>
    <col min="6148" max="6148" width="40" customWidth="1"/>
    <col min="6149" max="6154" width="35.42578125" customWidth="1"/>
    <col min="6155" max="6155" width="16.42578125" customWidth="1"/>
    <col min="6156" max="6162" width="35.42578125" customWidth="1"/>
    <col min="6163" max="6163" width="36.7109375" customWidth="1"/>
    <col min="6164" max="6164" width="39.28515625" customWidth="1"/>
    <col min="6165" max="6165" width="24.5703125" customWidth="1"/>
    <col min="6166" max="6166" width="35" customWidth="1"/>
    <col min="6167" max="6167" width="35.140625" customWidth="1"/>
    <col min="6168" max="6168" width="41.140625" customWidth="1"/>
    <col min="6169" max="6169" width="25.42578125" customWidth="1"/>
    <col min="6170" max="6170" width="36.5703125" customWidth="1"/>
    <col min="6171" max="6171" width="31.42578125" customWidth="1"/>
    <col min="6172" max="6172" width="18.140625" customWidth="1"/>
    <col min="6401" max="6401" width="6.140625" customWidth="1"/>
    <col min="6402" max="6402" width="12.85546875" customWidth="1"/>
    <col min="6403" max="6403" width="150.42578125" customWidth="1"/>
    <col min="6404" max="6404" width="40" customWidth="1"/>
    <col min="6405" max="6410" width="35.42578125" customWidth="1"/>
    <col min="6411" max="6411" width="16.42578125" customWidth="1"/>
    <col min="6412" max="6418" width="35.42578125" customWidth="1"/>
    <col min="6419" max="6419" width="36.7109375" customWidth="1"/>
    <col min="6420" max="6420" width="39.28515625" customWidth="1"/>
    <col min="6421" max="6421" width="24.5703125" customWidth="1"/>
    <col min="6422" max="6422" width="35" customWidth="1"/>
    <col min="6423" max="6423" width="35.140625" customWidth="1"/>
    <col min="6424" max="6424" width="41.140625" customWidth="1"/>
    <col min="6425" max="6425" width="25.42578125" customWidth="1"/>
    <col min="6426" max="6426" width="36.5703125" customWidth="1"/>
    <col min="6427" max="6427" width="31.42578125" customWidth="1"/>
    <col min="6428" max="6428" width="18.140625" customWidth="1"/>
    <col min="6657" max="6657" width="6.140625" customWidth="1"/>
    <col min="6658" max="6658" width="12.85546875" customWidth="1"/>
    <col min="6659" max="6659" width="150.42578125" customWidth="1"/>
    <col min="6660" max="6660" width="40" customWidth="1"/>
    <col min="6661" max="6666" width="35.42578125" customWidth="1"/>
    <col min="6667" max="6667" width="16.42578125" customWidth="1"/>
    <col min="6668" max="6674" width="35.42578125" customWidth="1"/>
    <col min="6675" max="6675" width="36.7109375" customWidth="1"/>
    <col min="6676" max="6676" width="39.28515625" customWidth="1"/>
    <col min="6677" max="6677" width="24.5703125" customWidth="1"/>
    <col min="6678" max="6678" width="35" customWidth="1"/>
    <col min="6679" max="6679" width="35.140625" customWidth="1"/>
    <col min="6680" max="6680" width="41.140625" customWidth="1"/>
    <col min="6681" max="6681" width="25.42578125" customWidth="1"/>
    <col min="6682" max="6682" width="36.5703125" customWidth="1"/>
    <col min="6683" max="6683" width="31.42578125" customWidth="1"/>
    <col min="6684" max="6684" width="18.140625" customWidth="1"/>
    <col min="6913" max="6913" width="6.140625" customWidth="1"/>
    <col min="6914" max="6914" width="12.85546875" customWidth="1"/>
    <col min="6915" max="6915" width="150.42578125" customWidth="1"/>
    <col min="6916" max="6916" width="40" customWidth="1"/>
    <col min="6917" max="6922" width="35.42578125" customWidth="1"/>
    <col min="6923" max="6923" width="16.42578125" customWidth="1"/>
    <col min="6924" max="6930" width="35.42578125" customWidth="1"/>
    <col min="6931" max="6931" width="36.7109375" customWidth="1"/>
    <col min="6932" max="6932" width="39.28515625" customWidth="1"/>
    <col min="6933" max="6933" width="24.5703125" customWidth="1"/>
    <col min="6934" max="6934" width="35" customWidth="1"/>
    <col min="6935" max="6935" width="35.140625" customWidth="1"/>
    <col min="6936" max="6936" width="41.140625" customWidth="1"/>
    <col min="6937" max="6937" width="25.42578125" customWidth="1"/>
    <col min="6938" max="6938" width="36.5703125" customWidth="1"/>
    <col min="6939" max="6939" width="31.42578125" customWidth="1"/>
    <col min="6940" max="6940" width="18.140625" customWidth="1"/>
    <col min="7169" max="7169" width="6.140625" customWidth="1"/>
    <col min="7170" max="7170" width="12.85546875" customWidth="1"/>
    <col min="7171" max="7171" width="150.42578125" customWidth="1"/>
    <col min="7172" max="7172" width="40" customWidth="1"/>
    <col min="7173" max="7178" width="35.42578125" customWidth="1"/>
    <col min="7179" max="7179" width="16.42578125" customWidth="1"/>
    <col min="7180" max="7186" width="35.42578125" customWidth="1"/>
    <col min="7187" max="7187" width="36.7109375" customWidth="1"/>
    <col min="7188" max="7188" width="39.28515625" customWidth="1"/>
    <col min="7189" max="7189" width="24.5703125" customWidth="1"/>
    <col min="7190" max="7190" width="35" customWidth="1"/>
    <col min="7191" max="7191" width="35.140625" customWidth="1"/>
    <col min="7192" max="7192" width="41.140625" customWidth="1"/>
    <col min="7193" max="7193" width="25.42578125" customWidth="1"/>
    <col min="7194" max="7194" width="36.5703125" customWidth="1"/>
    <col min="7195" max="7195" width="31.42578125" customWidth="1"/>
    <col min="7196" max="7196" width="18.140625" customWidth="1"/>
    <col min="7425" max="7425" width="6.140625" customWidth="1"/>
    <col min="7426" max="7426" width="12.85546875" customWidth="1"/>
    <col min="7427" max="7427" width="150.42578125" customWidth="1"/>
    <col min="7428" max="7428" width="40" customWidth="1"/>
    <col min="7429" max="7434" width="35.42578125" customWidth="1"/>
    <col min="7435" max="7435" width="16.42578125" customWidth="1"/>
    <col min="7436" max="7442" width="35.42578125" customWidth="1"/>
    <col min="7443" max="7443" width="36.7109375" customWidth="1"/>
    <col min="7444" max="7444" width="39.28515625" customWidth="1"/>
    <col min="7445" max="7445" width="24.5703125" customWidth="1"/>
    <col min="7446" max="7446" width="35" customWidth="1"/>
    <col min="7447" max="7447" width="35.140625" customWidth="1"/>
    <col min="7448" max="7448" width="41.140625" customWidth="1"/>
    <col min="7449" max="7449" width="25.42578125" customWidth="1"/>
    <col min="7450" max="7450" width="36.5703125" customWidth="1"/>
    <col min="7451" max="7451" width="31.42578125" customWidth="1"/>
    <col min="7452" max="7452" width="18.140625" customWidth="1"/>
    <col min="7681" max="7681" width="6.140625" customWidth="1"/>
    <col min="7682" max="7682" width="12.85546875" customWidth="1"/>
    <col min="7683" max="7683" width="150.42578125" customWidth="1"/>
    <col min="7684" max="7684" width="40" customWidth="1"/>
    <col min="7685" max="7690" width="35.42578125" customWidth="1"/>
    <col min="7691" max="7691" width="16.42578125" customWidth="1"/>
    <col min="7692" max="7698" width="35.42578125" customWidth="1"/>
    <col min="7699" max="7699" width="36.7109375" customWidth="1"/>
    <col min="7700" max="7700" width="39.28515625" customWidth="1"/>
    <col min="7701" max="7701" width="24.5703125" customWidth="1"/>
    <col min="7702" max="7702" width="35" customWidth="1"/>
    <col min="7703" max="7703" width="35.140625" customWidth="1"/>
    <col min="7704" max="7704" width="41.140625" customWidth="1"/>
    <col min="7705" max="7705" width="25.42578125" customWidth="1"/>
    <col min="7706" max="7706" width="36.5703125" customWidth="1"/>
    <col min="7707" max="7707" width="31.42578125" customWidth="1"/>
    <col min="7708" max="7708" width="18.140625" customWidth="1"/>
    <col min="7937" max="7937" width="6.140625" customWidth="1"/>
    <col min="7938" max="7938" width="12.85546875" customWidth="1"/>
    <col min="7939" max="7939" width="150.42578125" customWidth="1"/>
    <col min="7940" max="7940" width="40" customWidth="1"/>
    <col min="7941" max="7946" width="35.42578125" customWidth="1"/>
    <col min="7947" max="7947" width="16.42578125" customWidth="1"/>
    <col min="7948" max="7954" width="35.42578125" customWidth="1"/>
    <col min="7955" max="7955" width="36.7109375" customWidth="1"/>
    <col min="7956" max="7956" width="39.28515625" customWidth="1"/>
    <col min="7957" max="7957" width="24.5703125" customWidth="1"/>
    <col min="7958" max="7958" width="35" customWidth="1"/>
    <col min="7959" max="7959" width="35.140625" customWidth="1"/>
    <col min="7960" max="7960" width="41.140625" customWidth="1"/>
    <col min="7961" max="7961" width="25.42578125" customWidth="1"/>
    <col min="7962" max="7962" width="36.5703125" customWidth="1"/>
    <col min="7963" max="7963" width="31.42578125" customWidth="1"/>
    <col min="7964" max="7964" width="18.140625" customWidth="1"/>
    <col min="8193" max="8193" width="6.140625" customWidth="1"/>
    <col min="8194" max="8194" width="12.85546875" customWidth="1"/>
    <col min="8195" max="8195" width="150.42578125" customWidth="1"/>
    <col min="8196" max="8196" width="40" customWidth="1"/>
    <col min="8197" max="8202" width="35.42578125" customWidth="1"/>
    <col min="8203" max="8203" width="16.42578125" customWidth="1"/>
    <col min="8204" max="8210" width="35.42578125" customWidth="1"/>
    <col min="8211" max="8211" width="36.7109375" customWidth="1"/>
    <col min="8212" max="8212" width="39.28515625" customWidth="1"/>
    <col min="8213" max="8213" width="24.5703125" customWidth="1"/>
    <col min="8214" max="8214" width="35" customWidth="1"/>
    <col min="8215" max="8215" width="35.140625" customWidth="1"/>
    <col min="8216" max="8216" width="41.140625" customWidth="1"/>
    <col min="8217" max="8217" width="25.42578125" customWidth="1"/>
    <col min="8218" max="8218" width="36.5703125" customWidth="1"/>
    <col min="8219" max="8219" width="31.42578125" customWidth="1"/>
    <col min="8220" max="8220" width="18.140625" customWidth="1"/>
    <col min="8449" max="8449" width="6.140625" customWidth="1"/>
    <col min="8450" max="8450" width="12.85546875" customWidth="1"/>
    <col min="8451" max="8451" width="150.42578125" customWidth="1"/>
    <col min="8452" max="8452" width="40" customWidth="1"/>
    <col min="8453" max="8458" width="35.42578125" customWidth="1"/>
    <col min="8459" max="8459" width="16.42578125" customWidth="1"/>
    <col min="8460" max="8466" width="35.42578125" customWidth="1"/>
    <col min="8467" max="8467" width="36.7109375" customWidth="1"/>
    <col min="8468" max="8468" width="39.28515625" customWidth="1"/>
    <col min="8469" max="8469" width="24.5703125" customWidth="1"/>
    <col min="8470" max="8470" width="35" customWidth="1"/>
    <col min="8471" max="8471" width="35.140625" customWidth="1"/>
    <col min="8472" max="8472" width="41.140625" customWidth="1"/>
    <col min="8473" max="8473" width="25.42578125" customWidth="1"/>
    <col min="8474" max="8474" width="36.5703125" customWidth="1"/>
    <col min="8475" max="8475" width="31.42578125" customWidth="1"/>
    <col min="8476" max="8476" width="18.140625" customWidth="1"/>
    <col min="8705" max="8705" width="6.140625" customWidth="1"/>
    <col min="8706" max="8706" width="12.85546875" customWidth="1"/>
    <col min="8707" max="8707" width="150.42578125" customWidth="1"/>
    <col min="8708" max="8708" width="40" customWidth="1"/>
    <col min="8709" max="8714" width="35.42578125" customWidth="1"/>
    <col min="8715" max="8715" width="16.42578125" customWidth="1"/>
    <col min="8716" max="8722" width="35.42578125" customWidth="1"/>
    <col min="8723" max="8723" width="36.7109375" customWidth="1"/>
    <col min="8724" max="8724" width="39.28515625" customWidth="1"/>
    <col min="8725" max="8725" width="24.5703125" customWidth="1"/>
    <col min="8726" max="8726" width="35" customWidth="1"/>
    <col min="8727" max="8727" width="35.140625" customWidth="1"/>
    <col min="8728" max="8728" width="41.140625" customWidth="1"/>
    <col min="8729" max="8729" width="25.42578125" customWidth="1"/>
    <col min="8730" max="8730" width="36.5703125" customWidth="1"/>
    <col min="8731" max="8731" width="31.42578125" customWidth="1"/>
    <col min="8732" max="8732" width="18.140625" customWidth="1"/>
    <col min="8961" max="8961" width="6.140625" customWidth="1"/>
    <col min="8962" max="8962" width="12.85546875" customWidth="1"/>
    <col min="8963" max="8963" width="150.42578125" customWidth="1"/>
    <col min="8964" max="8964" width="40" customWidth="1"/>
    <col min="8965" max="8970" width="35.42578125" customWidth="1"/>
    <col min="8971" max="8971" width="16.42578125" customWidth="1"/>
    <col min="8972" max="8978" width="35.42578125" customWidth="1"/>
    <col min="8979" max="8979" width="36.7109375" customWidth="1"/>
    <col min="8980" max="8980" width="39.28515625" customWidth="1"/>
    <col min="8981" max="8981" width="24.5703125" customWidth="1"/>
    <col min="8982" max="8982" width="35" customWidth="1"/>
    <col min="8983" max="8983" width="35.140625" customWidth="1"/>
    <col min="8984" max="8984" width="41.140625" customWidth="1"/>
    <col min="8985" max="8985" width="25.42578125" customWidth="1"/>
    <col min="8986" max="8986" width="36.5703125" customWidth="1"/>
    <col min="8987" max="8987" width="31.42578125" customWidth="1"/>
    <col min="8988" max="8988" width="18.140625" customWidth="1"/>
    <col min="9217" max="9217" width="6.140625" customWidth="1"/>
    <col min="9218" max="9218" width="12.85546875" customWidth="1"/>
    <col min="9219" max="9219" width="150.42578125" customWidth="1"/>
    <col min="9220" max="9220" width="40" customWidth="1"/>
    <col min="9221" max="9226" width="35.42578125" customWidth="1"/>
    <col min="9227" max="9227" width="16.42578125" customWidth="1"/>
    <col min="9228" max="9234" width="35.42578125" customWidth="1"/>
    <col min="9235" max="9235" width="36.7109375" customWidth="1"/>
    <col min="9236" max="9236" width="39.28515625" customWidth="1"/>
    <col min="9237" max="9237" width="24.5703125" customWidth="1"/>
    <col min="9238" max="9238" width="35" customWidth="1"/>
    <col min="9239" max="9239" width="35.140625" customWidth="1"/>
    <col min="9240" max="9240" width="41.140625" customWidth="1"/>
    <col min="9241" max="9241" width="25.42578125" customWidth="1"/>
    <col min="9242" max="9242" width="36.5703125" customWidth="1"/>
    <col min="9243" max="9243" width="31.42578125" customWidth="1"/>
    <col min="9244" max="9244" width="18.140625" customWidth="1"/>
    <col min="9473" max="9473" width="6.140625" customWidth="1"/>
    <col min="9474" max="9474" width="12.85546875" customWidth="1"/>
    <col min="9475" max="9475" width="150.42578125" customWidth="1"/>
    <col min="9476" max="9476" width="40" customWidth="1"/>
    <col min="9477" max="9482" width="35.42578125" customWidth="1"/>
    <col min="9483" max="9483" width="16.42578125" customWidth="1"/>
    <col min="9484" max="9490" width="35.42578125" customWidth="1"/>
    <col min="9491" max="9491" width="36.7109375" customWidth="1"/>
    <col min="9492" max="9492" width="39.28515625" customWidth="1"/>
    <col min="9493" max="9493" width="24.5703125" customWidth="1"/>
    <col min="9494" max="9494" width="35" customWidth="1"/>
    <col min="9495" max="9495" width="35.140625" customWidth="1"/>
    <col min="9496" max="9496" width="41.140625" customWidth="1"/>
    <col min="9497" max="9497" width="25.42578125" customWidth="1"/>
    <col min="9498" max="9498" width="36.5703125" customWidth="1"/>
    <col min="9499" max="9499" width="31.42578125" customWidth="1"/>
    <col min="9500" max="9500" width="18.140625" customWidth="1"/>
    <col min="9729" max="9729" width="6.140625" customWidth="1"/>
    <col min="9730" max="9730" width="12.85546875" customWidth="1"/>
    <col min="9731" max="9731" width="150.42578125" customWidth="1"/>
    <col min="9732" max="9732" width="40" customWidth="1"/>
    <col min="9733" max="9738" width="35.42578125" customWidth="1"/>
    <col min="9739" max="9739" width="16.42578125" customWidth="1"/>
    <col min="9740" max="9746" width="35.42578125" customWidth="1"/>
    <col min="9747" max="9747" width="36.7109375" customWidth="1"/>
    <col min="9748" max="9748" width="39.28515625" customWidth="1"/>
    <col min="9749" max="9749" width="24.5703125" customWidth="1"/>
    <col min="9750" max="9750" width="35" customWidth="1"/>
    <col min="9751" max="9751" width="35.140625" customWidth="1"/>
    <col min="9752" max="9752" width="41.140625" customWidth="1"/>
    <col min="9753" max="9753" width="25.42578125" customWidth="1"/>
    <col min="9754" max="9754" width="36.5703125" customWidth="1"/>
    <col min="9755" max="9755" width="31.42578125" customWidth="1"/>
    <col min="9756" max="9756" width="18.140625" customWidth="1"/>
    <col min="9985" max="9985" width="6.140625" customWidth="1"/>
    <col min="9986" max="9986" width="12.85546875" customWidth="1"/>
    <col min="9987" max="9987" width="150.42578125" customWidth="1"/>
    <col min="9988" max="9988" width="40" customWidth="1"/>
    <col min="9989" max="9994" width="35.42578125" customWidth="1"/>
    <col min="9995" max="9995" width="16.42578125" customWidth="1"/>
    <col min="9996" max="10002" width="35.42578125" customWidth="1"/>
    <col min="10003" max="10003" width="36.7109375" customWidth="1"/>
    <col min="10004" max="10004" width="39.28515625" customWidth="1"/>
    <col min="10005" max="10005" width="24.5703125" customWidth="1"/>
    <col min="10006" max="10006" width="35" customWidth="1"/>
    <col min="10007" max="10007" width="35.140625" customWidth="1"/>
    <col min="10008" max="10008" width="41.140625" customWidth="1"/>
    <col min="10009" max="10009" width="25.42578125" customWidth="1"/>
    <col min="10010" max="10010" width="36.5703125" customWidth="1"/>
    <col min="10011" max="10011" width="31.42578125" customWidth="1"/>
    <col min="10012" max="10012" width="18.140625" customWidth="1"/>
    <col min="10241" max="10241" width="6.140625" customWidth="1"/>
    <col min="10242" max="10242" width="12.85546875" customWidth="1"/>
    <col min="10243" max="10243" width="150.42578125" customWidth="1"/>
    <col min="10244" max="10244" width="40" customWidth="1"/>
    <col min="10245" max="10250" width="35.42578125" customWidth="1"/>
    <col min="10251" max="10251" width="16.42578125" customWidth="1"/>
    <col min="10252" max="10258" width="35.42578125" customWidth="1"/>
    <col min="10259" max="10259" width="36.7109375" customWidth="1"/>
    <col min="10260" max="10260" width="39.28515625" customWidth="1"/>
    <col min="10261" max="10261" width="24.5703125" customWidth="1"/>
    <col min="10262" max="10262" width="35" customWidth="1"/>
    <col min="10263" max="10263" width="35.140625" customWidth="1"/>
    <col min="10264" max="10264" width="41.140625" customWidth="1"/>
    <col min="10265" max="10265" width="25.42578125" customWidth="1"/>
    <col min="10266" max="10266" width="36.5703125" customWidth="1"/>
    <col min="10267" max="10267" width="31.42578125" customWidth="1"/>
    <col min="10268" max="10268" width="18.140625" customWidth="1"/>
    <col min="10497" max="10497" width="6.140625" customWidth="1"/>
    <col min="10498" max="10498" width="12.85546875" customWidth="1"/>
    <col min="10499" max="10499" width="150.42578125" customWidth="1"/>
    <col min="10500" max="10500" width="40" customWidth="1"/>
    <col min="10501" max="10506" width="35.42578125" customWidth="1"/>
    <col min="10507" max="10507" width="16.42578125" customWidth="1"/>
    <col min="10508" max="10514" width="35.42578125" customWidth="1"/>
    <col min="10515" max="10515" width="36.7109375" customWidth="1"/>
    <col min="10516" max="10516" width="39.28515625" customWidth="1"/>
    <col min="10517" max="10517" width="24.5703125" customWidth="1"/>
    <col min="10518" max="10518" width="35" customWidth="1"/>
    <col min="10519" max="10519" width="35.140625" customWidth="1"/>
    <col min="10520" max="10520" width="41.140625" customWidth="1"/>
    <col min="10521" max="10521" width="25.42578125" customWidth="1"/>
    <col min="10522" max="10522" width="36.5703125" customWidth="1"/>
    <col min="10523" max="10523" width="31.42578125" customWidth="1"/>
    <col min="10524" max="10524" width="18.140625" customWidth="1"/>
    <col min="10753" max="10753" width="6.140625" customWidth="1"/>
    <col min="10754" max="10754" width="12.85546875" customWidth="1"/>
    <col min="10755" max="10755" width="150.42578125" customWidth="1"/>
    <col min="10756" max="10756" width="40" customWidth="1"/>
    <col min="10757" max="10762" width="35.42578125" customWidth="1"/>
    <col min="10763" max="10763" width="16.42578125" customWidth="1"/>
    <col min="10764" max="10770" width="35.42578125" customWidth="1"/>
    <col min="10771" max="10771" width="36.7109375" customWidth="1"/>
    <col min="10772" max="10772" width="39.28515625" customWidth="1"/>
    <col min="10773" max="10773" width="24.5703125" customWidth="1"/>
    <col min="10774" max="10774" width="35" customWidth="1"/>
    <col min="10775" max="10775" width="35.140625" customWidth="1"/>
    <col min="10776" max="10776" width="41.140625" customWidth="1"/>
    <col min="10777" max="10777" width="25.42578125" customWidth="1"/>
    <col min="10778" max="10778" width="36.5703125" customWidth="1"/>
    <col min="10779" max="10779" width="31.42578125" customWidth="1"/>
    <col min="10780" max="10780" width="18.140625" customWidth="1"/>
    <col min="11009" max="11009" width="6.140625" customWidth="1"/>
    <col min="11010" max="11010" width="12.85546875" customWidth="1"/>
    <col min="11011" max="11011" width="150.42578125" customWidth="1"/>
    <col min="11012" max="11012" width="40" customWidth="1"/>
    <col min="11013" max="11018" width="35.42578125" customWidth="1"/>
    <col min="11019" max="11019" width="16.42578125" customWidth="1"/>
    <col min="11020" max="11026" width="35.42578125" customWidth="1"/>
    <col min="11027" max="11027" width="36.7109375" customWidth="1"/>
    <col min="11028" max="11028" width="39.28515625" customWidth="1"/>
    <col min="11029" max="11029" width="24.5703125" customWidth="1"/>
    <col min="11030" max="11030" width="35" customWidth="1"/>
    <col min="11031" max="11031" width="35.140625" customWidth="1"/>
    <col min="11032" max="11032" width="41.140625" customWidth="1"/>
    <col min="11033" max="11033" width="25.42578125" customWidth="1"/>
    <col min="11034" max="11034" width="36.5703125" customWidth="1"/>
    <col min="11035" max="11035" width="31.42578125" customWidth="1"/>
    <col min="11036" max="11036" width="18.140625" customWidth="1"/>
    <col min="11265" max="11265" width="6.140625" customWidth="1"/>
    <col min="11266" max="11266" width="12.85546875" customWidth="1"/>
    <col min="11267" max="11267" width="150.42578125" customWidth="1"/>
    <col min="11268" max="11268" width="40" customWidth="1"/>
    <col min="11269" max="11274" width="35.42578125" customWidth="1"/>
    <col min="11275" max="11275" width="16.42578125" customWidth="1"/>
    <col min="11276" max="11282" width="35.42578125" customWidth="1"/>
    <col min="11283" max="11283" width="36.7109375" customWidth="1"/>
    <col min="11284" max="11284" width="39.28515625" customWidth="1"/>
    <col min="11285" max="11285" width="24.5703125" customWidth="1"/>
    <col min="11286" max="11286" width="35" customWidth="1"/>
    <col min="11287" max="11287" width="35.140625" customWidth="1"/>
    <col min="11288" max="11288" width="41.140625" customWidth="1"/>
    <col min="11289" max="11289" width="25.42578125" customWidth="1"/>
    <col min="11290" max="11290" width="36.5703125" customWidth="1"/>
    <col min="11291" max="11291" width="31.42578125" customWidth="1"/>
    <col min="11292" max="11292" width="18.140625" customWidth="1"/>
    <col min="11521" max="11521" width="6.140625" customWidth="1"/>
    <col min="11522" max="11522" width="12.85546875" customWidth="1"/>
    <col min="11523" max="11523" width="150.42578125" customWidth="1"/>
    <col min="11524" max="11524" width="40" customWidth="1"/>
    <col min="11525" max="11530" width="35.42578125" customWidth="1"/>
    <col min="11531" max="11531" width="16.42578125" customWidth="1"/>
    <col min="11532" max="11538" width="35.42578125" customWidth="1"/>
    <col min="11539" max="11539" width="36.7109375" customWidth="1"/>
    <col min="11540" max="11540" width="39.28515625" customWidth="1"/>
    <col min="11541" max="11541" width="24.5703125" customWidth="1"/>
    <col min="11542" max="11542" width="35" customWidth="1"/>
    <col min="11543" max="11543" width="35.140625" customWidth="1"/>
    <col min="11544" max="11544" width="41.140625" customWidth="1"/>
    <col min="11545" max="11545" width="25.42578125" customWidth="1"/>
    <col min="11546" max="11546" width="36.5703125" customWidth="1"/>
    <col min="11547" max="11547" width="31.42578125" customWidth="1"/>
    <col min="11548" max="11548" width="18.140625" customWidth="1"/>
    <col min="11777" max="11777" width="6.140625" customWidth="1"/>
    <col min="11778" max="11778" width="12.85546875" customWidth="1"/>
    <col min="11779" max="11779" width="150.42578125" customWidth="1"/>
    <col min="11780" max="11780" width="40" customWidth="1"/>
    <col min="11781" max="11786" width="35.42578125" customWidth="1"/>
    <col min="11787" max="11787" width="16.42578125" customWidth="1"/>
    <col min="11788" max="11794" width="35.42578125" customWidth="1"/>
    <col min="11795" max="11795" width="36.7109375" customWidth="1"/>
    <col min="11796" max="11796" width="39.28515625" customWidth="1"/>
    <col min="11797" max="11797" width="24.5703125" customWidth="1"/>
    <col min="11798" max="11798" width="35" customWidth="1"/>
    <col min="11799" max="11799" width="35.140625" customWidth="1"/>
    <col min="11800" max="11800" width="41.140625" customWidth="1"/>
    <col min="11801" max="11801" width="25.42578125" customWidth="1"/>
    <col min="11802" max="11802" width="36.5703125" customWidth="1"/>
    <col min="11803" max="11803" width="31.42578125" customWidth="1"/>
    <col min="11804" max="11804" width="18.140625" customWidth="1"/>
    <col min="12033" max="12033" width="6.140625" customWidth="1"/>
    <col min="12034" max="12034" width="12.85546875" customWidth="1"/>
    <col min="12035" max="12035" width="150.42578125" customWidth="1"/>
    <col min="12036" max="12036" width="40" customWidth="1"/>
    <col min="12037" max="12042" width="35.42578125" customWidth="1"/>
    <col min="12043" max="12043" width="16.42578125" customWidth="1"/>
    <col min="12044" max="12050" width="35.42578125" customWidth="1"/>
    <col min="12051" max="12051" width="36.7109375" customWidth="1"/>
    <col min="12052" max="12052" width="39.28515625" customWidth="1"/>
    <col min="12053" max="12053" width="24.5703125" customWidth="1"/>
    <col min="12054" max="12054" width="35" customWidth="1"/>
    <col min="12055" max="12055" width="35.140625" customWidth="1"/>
    <col min="12056" max="12056" width="41.140625" customWidth="1"/>
    <col min="12057" max="12057" width="25.42578125" customWidth="1"/>
    <col min="12058" max="12058" width="36.5703125" customWidth="1"/>
    <col min="12059" max="12059" width="31.42578125" customWidth="1"/>
    <col min="12060" max="12060" width="18.140625" customWidth="1"/>
    <col min="12289" max="12289" width="6.140625" customWidth="1"/>
    <col min="12290" max="12290" width="12.85546875" customWidth="1"/>
    <col min="12291" max="12291" width="150.42578125" customWidth="1"/>
    <col min="12292" max="12292" width="40" customWidth="1"/>
    <col min="12293" max="12298" width="35.42578125" customWidth="1"/>
    <col min="12299" max="12299" width="16.42578125" customWidth="1"/>
    <col min="12300" max="12306" width="35.42578125" customWidth="1"/>
    <col min="12307" max="12307" width="36.7109375" customWidth="1"/>
    <col min="12308" max="12308" width="39.28515625" customWidth="1"/>
    <col min="12309" max="12309" width="24.5703125" customWidth="1"/>
    <col min="12310" max="12310" width="35" customWidth="1"/>
    <col min="12311" max="12311" width="35.140625" customWidth="1"/>
    <col min="12312" max="12312" width="41.140625" customWidth="1"/>
    <col min="12313" max="12313" width="25.42578125" customWidth="1"/>
    <col min="12314" max="12314" width="36.5703125" customWidth="1"/>
    <col min="12315" max="12315" width="31.42578125" customWidth="1"/>
    <col min="12316" max="12316" width="18.140625" customWidth="1"/>
    <col min="12545" max="12545" width="6.140625" customWidth="1"/>
    <col min="12546" max="12546" width="12.85546875" customWidth="1"/>
    <col min="12547" max="12547" width="150.42578125" customWidth="1"/>
    <col min="12548" max="12548" width="40" customWidth="1"/>
    <col min="12549" max="12554" width="35.42578125" customWidth="1"/>
    <col min="12555" max="12555" width="16.42578125" customWidth="1"/>
    <col min="12556" max="12562" width="35.42578125" customWidth="1"/>
    <col min="12563" max="12563" width="36.7109375" customWidth="1"/>
    <col min="12564" max="12564" width="39.28515625" customWidth="1"/>
    <col min="12565" max="12565" width="24.5703125" customWidth="1"/>
    <col min="12566" max="12566" width="35" customWidth="1"/>
    <col min="12567" max="12567" width="35.140625" customWidth="1"/>
    <col min="12568" max="12568" width="41.140625" customWidth="1"/>
    <col min="12569" max="12569" width="25.42578125" customWidth="1"/>
    <col min="12570" max="12570" width="36.5703125" customWidth="1"/>
    <col min="12571" max="12571" width="31.42578125" customWidth="1"/>
    <col min="12572" max="12572" width="18.140625" customWidth="1"/>
    <col min="12801" max="12801" width="6.140625" customWidth="1"/>
    <col min="12802" max="12802" width="12.85546875" customWidth="1"/>
    <col min="12803" max="12803" width="150.42578125" customWidth="1"/>
    <col min="12804" max="12804" width="40" customWidth="1"/>
    <col min="12805" max="12810" width="35.42578125" customWidth="1"/>
    <col min="12811" max="12811" width="16.42578125" customWidth="1"/>
    <col min="12812" max="12818" width="35.42578125" customWidth="1"/>
    <col min="12819" max="12819" width="36.7109375" customWidth="1"/>
    <col min="12820" max="12820" width="39.28515625" customWidth="1"/>
    <col min="12821" max="12821" width="24.5703125" customWidth="1"/>
    <col min="12822" max="12822" width="35" customWidth="1"/>
    <col min="12823" max="12823" width="35.140625" customWidth="1"/>
    <col min="12824" max="12824" width="41.140625" customWidth="1"/>
    <col min="12825" max="12825" width="25.42578125" customWidth="1"/>
    <col min="12826" max="12826" width="36.5703125" customWidth="1"/>
    <col min="12827" max="12827" width="31.42578125" customWidth="1"/>
    <col min="12828" max="12828" width="18.140625" customWidth="1"/>
    <col min="13057" max="13057" width="6.140625" customWidth="1"/>
    <col min="13058" max="13058" width="12.85546875" customWidth="1"/>
    <col min="13059" max="13059" width="150.42578125" customWidth="1"/>
    <col min="13060" max="13060" width="40" customWidth="1"/>
    <col min="13061" max="13066" width="35.42578125" customWidth="1"/>
    <col min="13067" max="13067" width="16.42578125" customWidth="1"/>
    <col min="13068" max="13074" width="35.42578125" customWidth="1"/>
    <col min="13075" max="13075" width="36.7109375" customWidth="1"/>
    <col min="13076" max="13076" width="39.28515625" customWidth="1"/>
    <col min="13077" max="13077" width="24.5703125" customWidth="1"/>
    <col min="13078" max="13078" width="35" customWidth="1"/>
    <col min="13079" max="13079" width="35.140625" customWidth="1"/>
    <col min="13080" max="13080" width="41.140625" customWidth="1"/>
    <col min="13081" max="13081" width="25.42578125" customWidth="1"/>
    <col min="13082" max="13082" width="36.5703125" customWidth="1"/>
    <col min="13083" max="13083" width="31.42578125" customWidth="1"/>
    <col min="13084" max="13084" width="18.140625" customWidth="1"/>
    <col min="13313" max="13313" width="6.140625" customWidth="1"/>
    <col min="13314" max="13314" width="12.85546875" customWidth="1"/>
    <col min="13315" max="13315" width="150.42578125" customWidth="1"/>
    <col min="13316" max="13316" width="40" customWidth="1"/>
    <col min="13317" max="13322" width="35.42578125" customWidth="1"/>
    <col min="13323" max="13323" width="16.42578125" customWidth="1"/>
    <col min="13324" max="13330" width="35.42578125" customWidth="1"/>
    <col min="13331" max="13331" width="36.7109375" customWidth="1"/>
    <col min="13332" max="13332" width="39.28515625" customWidth="1"/>
    <col min="13333" max="13333" width="24.5703125" customWidth="1"/>
    <col min="13334" max="13334" width="35" customWidth="1"/>
    <col min="13335" max="13335" width="35.140625" customWidth="1"/>
    <col min="13336" max="13336" width="41.140625" customWidth="1"/>
    <col min="13337" max="13337" width="25.42578125" customWidth="1"/>
    <col min="13338" max="13338" width="36.5703125" customWidth="1"/>
    <col min="13339" max="13339" width="31.42578125" customWidth="1"/>
    <col min="13340" max="13340" width="18.140625" customWidth="1"/>
    <col min="13569" max="13569" width="6.140625" customWidth="1"/>
    <col min="13570" max="13570" width="12.85546875" customWidth="1"/>
    <col min="13571" max="13571" width="150.42578125" customWidth="1"/>
    <col min="13572" max="13572" width="40" customWidth="1"/>
    <col min="13573" max="13578" width="35.42578125" customWidth="1"/>
    <col min="13579" max="13579" width="16.42578125" customWidth="1"/>
    <col min="13580" max="13586" width="35.42578125" customWidth="1"/>
    <col min="13587" max="13587" width="36.7109375" customWidth="1"/>
    <col min="13588" max="13588" width="39.28515625" customWidth="1"/>
    <col min="13589" max="13589" width="24.5703125" customWidth="1"/>
    <col min="13590" max="13590" width="35" customWidth="1"/>
    <col min="13591" max="13591" width="35.140625" customWidth="1"/>
    <col min="13592" max="13592" width="41.140625" customWidth="1"/>
    <col min="13593" max="13593" width="25.42578125" customWidth="1"/>
    <col min="13594" max="13594" width="36.5703125" customWidth="1"/>
    <col min="13595" max="13595" width="31.42578125" customWidth="1"/>
    <col min="13596" max="13596" width="18.140625" customWidth="1"/>
    <col min="13825" max="13825" width="6.140625" customWidth="1"/>
    <col min="13826" max="13826" width="12.85546875" customWidth="1"/>
    <col min="13827" max="13827" width="150.42578125" customWidth="1"/>
    <col min="13828" max="13828" width="40" customWidth="1"/>
    <col min="13829" max="13834" width="35.42578125" customWidth="1"/>
    <col min="13835" max="13835" width="16.42578125" customWidth="1"/>
    <col min="13836" max="13842" width="35.42578125" customWidth="1"/>
    <col min="13843" max="13843" width="36.7109375" customWidth="1"/>
    <col min="13844" max="13844" width="39.28515625" customWidth="1"/>
    <col min="13845" max="13845" width="24.5703125" customWidth="1"/>
    <col min="13846" max="13846" width="35" customWidth="1"/>
    <col min="13847" max="13847" width="35.140625" customWidth="1"/>
    <col min="13848" max="13848" width="41.140625" customWidth="1"/>
    <col min="13849" max="13849" width="25.42578125" customWidth="1"/>
    <col min="13850" max="13850" width="36.5703125" customWidth="1"/>
    <col min="13851" max="13851" width="31.42578125" customWidth="1"/>
    <col min="13852" max="13852" width="18.140625" customWidth="1"/>
    <col min="14081" max="14081" width="6.140625" customWidth="1"/>
    <col min="14082" max="14082" width="12.85546875" customWidth="1"/>
    <col min="14083" max="14083" width="150.42578125" customWidth="1"/>
    <col min="14084" max="14084" width="40" customWidth="1"/>
    <col min="14085" max="14090" width="35.42578125" customWidth="1"/>
    <col min="14091" max="14091" width="16.42578125" customWidth="1"/>
    <col min="14092" max="14098" width="35.42578125" customWidth="1"/>
    <col min="14099" max="14099" width="36.7109375" customWidth="1"/>
    <col min="14100" max="14100" width="39.28515625" customWidth="1"/>
    <col min="14101" max="14101" width="24.5703125" customWidth="1"/>
    <col min="14102" max="14102" width="35" customWidth="1"/>
    <col min="14103" max="14103" width="35.140625" customWidth="1"/>
    <col min="14104" max="14104" width="41.140625" customWidth="1"/>
    <col min="14105" max="14105" width="25.42578125" customWidth="1"/>
    <col min="14106" max="14106" width="36.5703125" customWidth="1"/>
    <col min="14107" max="14107" width="31.42578125" customWidth="1"/>
    <col min="14108" max="14108" width="18.140625" customWidth="1"/>
    <col min="14337" max="14337" width="6.140625" customWidth="1"/>
    <col min="14338" max="14338" width="12.85546875" customWidth="1"/>
    <col min="14339" max="14339" width="150.42578125" customWidth="1"/>
    <col min="14340" max="14340" width="40" customWidth="1"/>
    <col min="14341" max="14346" width="35.42578125" customWidth="1"/>
    <col min="14347" max="14347" width="16.42578125" customWidth="1"/>
    <col min="14348" max="14354" width="35.42578125" customWidth="1"/>
    <col min="14355" max="14355" width="36.7109375" customWidth="1"/>
    <col min="14356" max="14356" width="39.28515625" customWidth="1"/>
    <col min="14357" max="14357" width="24.5703125" customWidth="1"/>
    <col min="14358" max="14358" width="35" customWidth="1"/>
    <col min="14359" max="14359" width="35.140625" customWidth="1"/>
    <col min="14360" max="14360" width="41.140625" customWidth="1"/>
    <col min="14361" max="14361" width="25.42578125" customWidth="1"/>
    <col min="14362" max="14362" width="36.5703125" customWidth="1"/>
    <col min="14363" max="14363" width="31.42578125" customWidth="1"/>
    <col min="14364" max="14364" width="18.140625" customWidth="1"/>
    <col min="14593" max="14593" width="6.140625" customWidth="1"/>
    <col min="14594" max="14594" width="12.85546875" customWidth="1"/>
    <col min="14595" max="14595" width="150.42578125" customWidth="1"/>
    <col min="14596" max="14596" width="40" customWidth="1"/>
    <col min="14597" max="14602" width="35.42578125" customWidth="1"/>
    <col min="14603" max="14603" width="16.42578125" customWidth="1"/>
    <col min="14604" max="14610" width="35.42578125" customWidth="1"/>
    <col min="14611" max="14611" width="36.7109375" customWidth="1"/>
    <col min="14612" max="14612" width="39.28515625" customWidth="1"/>
    <col min="14613" max="14613" width="24.5703125" customWidth="1"/>
    <col min="14614" max="14614" width="35" customWidth="1"/>
    <col min="14615" max="14615" width="35.140625" customWidth="1"/>
    <col min="14616" max="14616" width="41.140625" customWidth="1"/>
    <col min="14617" max="14617" width="25.42578125" customWidth="1"/>
    <col min="14618" max="14618" width="36.5703125" customWidth="1"/>
    <col min="14619" max="14619" width="31.42578125" customWidth="1"/>
    <col min="14620" max="14620" width="18.140625" customWidth="1"/>
    <col min="14849" max="14849" width="6.140625" customWidth="1"/>
    <col min="14850" max="14850" width="12.85546875" customWidth="1"/>
    <col min="14851" max="14851" width="150.42578125" customWidth="1"/>
    <col min="14852" max="14852" width="40" customWidth="1"/>
    <col min="14853" max="14858" width="35.42578125" customWidth="1"/>
    <col min="14859" max="14859" width="16.42578125" customWidth="1"/>
    <col min="14860" max="14866" width="35.42578125" customWidth="1"/>
    <col min="14867" max="14867" width="36.7109375" customWidth="1"/>
    <col min="14868" max="14868" width="39.28515625" customWidth="1"/>
    <col min="14869" max="14869" width="24.5703125" customWidth="1"/>
    <col min="14870" max="14870" width="35" customWidth="1"/>
    <col min="14871" max="14871" width="35.140625" customWidth="1"/>
    <col min="14872" max="14872" width="41.140625" customWidth="1"/>
    <col min="14873" max="14873" width="25.42578125" customWidth="1"/>
    <col min="14874" max="14874" width="36.5703125" customWidth="1"/>
    <col min="14875" max="14875" width="31.42578125" customWidth="1"/>
    <col min="14876" max="14876" width="18.140625" customWidth="1"/>
    <col min="15105" max="15105" width="6.140625" customWidth="1"/>
    <col min="15106" max="15106" width="12.85546875" customWidth="1"/>
    <col min="15107" max="15107" width="150.42578125" customWidth="1"/>
    <col min="15108" max="15108" width="40" customWidth="1"/>
    <col min="15109" max="15114" width="35.42578125" customWidth="1"/>
    <col min="15115" max="15115" width="16.42578125" customWidth="1"/>
    <col min="15116" max="15122" width="35.42578125" customWidth="1"/>
    <col min="15123" max="15123" width="36.7109375" customWidth="1"/>
    <col min="15124" max="15124" width="39.28515625" customWidth="1"/>
    <col min="15125" max="15125" width="24.5703125" customWidth="1"/>
    <col min="15126" max="15126" width="35" customWidth="1"/>
    <col min="15127" max="15127" width="35.140625" customWidth="1"/>
    <col min="15128" max="15128" width="41.140625" customWidth="1"/>
    <col min="15129" max="15129" width="25.42578125" customWidth="1"/>
    <col min="15130" max="15130" width="36.5703125" customWidth="1"/>
    <col min="15131" max="15131" width="31.42578125" customWidth="1"/>
    <col min="15132" max="15132" width="18.140625" customWidth="1"/>
    <col min="15361" max="15361" width="6.140625" customWidth="1"/>
    <col min="15362" max="15362" width="12.85546875" customWidth="1"/>
    <col min="15363" max="15363" width="150.42578125" customWidth="1"/>
    <col min="15364" max="15364" width="40" customWidth="1"/>
    <col min="15365" max="15370" width="35.42578125" customWidth="1"/>
    <col min="15371" max="15371" width="16.42578125" customWidth="1"/>
    <col min="15372" max="15378" width="35.42578125" customWidth="1"/>
    <col min="15379" max="15379" width="36.7109375" customWidth="1"/>
    <col min="15380" max="15380" width="39.28515625" customWidth="1"/>
    <col min="15381" max="15381" width="24.5703125" customWidth="1"/>
    <col min="15382" max="15382" width="35" customWidth="1"/>
    <col min="15383" max="15383" width="35.140625" customWidth="1"/>
    <col min="15384" max="15384" width="41.140625" customWidth="1"/>
    <col min="15385" max="15385" width="25.42578125" customWidth="1"/>
    <col min="15386" max="15386" width="36.5703125" customWidth="1"/>
    <col min="15387" max="15387" width="31.42578125" customWidth="1"/>
    <col min="15388" max="15388" width="18.140625" customWidth="1"/>
    <col min="15617" max="15617" width="6.140625" customWidth="1"/>
    <col min="15618" max="15618" width="12.85546875" customWidth="1"/>
    <col min="15619" max="15619" width="150.42578125" customWidth="1"/>
    <col min="15620" max="15620" width="40" customWidth="1"/>
    <col min="15621" max="15626" width="35.42578125" customWidth="1"/>
    <col min="15627" max="15627" width="16.42578125" customWidth="1"/>
    <col min="15628" max="15634" width="35.42578125" customWidth="1"/>
    <col min="15635" max="15635" width="36.7109375" customWidth="1"/>
    <col min="15636" max="15636" width="39.28515625" customWidth="1"/>
    <col min="15637" max="15637" width="24.5703125" customWidth="1"/>
    <col min="15638" max="15638" width="35" customWidth="1"/>
    <col min="15639" max="15639" width="35.140625" customWidth="1"/>
    <col min="15640" max="15640" width="41.140625" customWidth="1"/>
    <col min="15641" max="15641" width="25.42578125" customWidth="1"/>
    <col min="15642" max="15642" width="36.5703125" customWidth="1"/>
    <col min="15643" max="15643" width="31.42578125" customWidth="1"/>
    <col min="15644" max="15644" width="18.140625" customWidth="1"/>
    <col min="15873" max="15873" width="6.140625" customWidth="1"/>
    <col min="15874" max="15874" width="12.85546875" customWidth="1"/>
    <col min="15875" max="15875" width="150.42578125" customWidth="1"/>
    <col min="15876" max="15876" width="40" customWidth="1"/>
    <col min="15877" max="15882" width="35.42578125" customWidth="1"/>
    <col min="15883" max="15883" width="16.42578125" customWidth="1"/>
    <col min="15884" max="15890" width="35.42578125" customWidth="1"/>
    <col min="15891" max="15891" width="36.7109375" customWidth="1"/>
    <col min="15892" max="15892" width="39.28515625" customWidth="1"/>
    <col min="15893" max="15893" width="24.5703125" customWidth="1"/>
    <col min="15894" max="15894" width="35" customWidth="1"/>
    <col min="15895" max="15895" width="35.140625" customWidth="1"/>
    <col min="15896" max="15896" width="41.140625" customWidth="1"/>
    <col min="15897" max="15897" width="25.42578125" customWidth="1"/>
    <col min="15898" max="15898" width="36.5703125" customWidth="1"/>
    <col min="15899" max="15899" width="31.42578125" customWidth="1"/>
    <col min="15900" max="15900" width="18.140625" customWidth="1"/>
    <col min="16129" max="16129" width="6.140625" customWidth="1"/>
    <col min="16130" max="16130" width="12.85546875" customWidth="1"/>
    <col min="16131" max="16131" width="150.42578125" customWidth="1"/>
    <col min="16132" max="16132" width="40" customWidth="1"/>
    <col min="16133" max="16138" width="35.42578125" customWidth="1"/>
    <col min="16139" max="16139" width="16.42578125" customWidth="1"/>
    <col min="16140" max="16146" width="35.42578125" customWidth="1"/>
    <col min="16147" max="16147" width="36.7109375" customWidth="1"/>
    <col min="16148" max="16148" width="39.28515625" customWidth="1"/>
    <col min="16149" max="16149" width="24.5703125" customWidth="1"/>
    <col min="16150" max="16150" width="35" customWidth="1"/>
    <col min="16151" max="16151" width="35.140625" customWidth="1"/>
    <col min="16152" max="16152" width="41.140625" customWidth="1"/>
    <col min="16153" max="16153" width="25.42578125" customWidth="1"/>
    <col min="16154" max="16154" width="36.5703125" customWidth="1"/>
    <col min="16155" max="16155" width="31.42578125" customWidth="1"/>
    <col min="16156" max="16156" width="18.140625" customWidth="1"/>
  </cols>
  <sheetData>
    <row r="1" spans="1:28" ht="153" customHeight="1" x14ac:dyDescent="0.25">
      <c r="A1" s="414" t="s">
        <v>17364</v>
      </c>
      <c r="B1" s="414"/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414"/>
      <c r="W1" s="414"/>
      <c r="X1" s="414"/>
      <c r="Y1" s="414"/>
      <c r="Z1" s="414"/>
      <c r="AA1" s="414"/>
      <c r="AB1" s="414"/>
    </row>
    <row r="2" spans="1:28" ht="33" x14ac:dyDescent="0.4">
      <c r="A2" s="33"/>
      <c r="B2" s="415" t="s">
        <v>0</v>
      </c>
      <c r="C2" s="416" t="s">
        <v>1</v>
      </c>
      <c r="D2" s="419" t="s">
        <v>2</v>
      </c>
      <c r="E2" s="415" t="s">
        <v>3</v>
      </c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22" t="s">
        <v>4</v>
      </c>
      <c r="R2" s="423"/>
      <c r="S2" s="423"/>
      <c r="T2" s="423"/>
      <c r="U2" s="423"/>
      <c r="V2" s="423"/>
      <c r="W2" s="423"/>
      <c r="X2" s="423"/>
      <c r="Y2" s="423"/>
      <c r="Z2" s="423"/>
      <c r="AA2" s="424"/>
      <c r="AB2" s="427" t="s">
        <v>17362</v>
      </c>
    </row>
    <row r="3" spans="1:28" ht="33" x14ac:dyDescent="0.4">
      <c r="A3" s="33"/>
      <c r="B3" s="415"/>
      <c r="C3" s="417"/>
      <c r="D3" s="420"/>
      <c r="E3" s="415" t="s">
        <v>8</v>
      </c>
      <c r="F3" s="415"/>
      <c r="G3" s="415"/>
      <c r="H3" s="415"/>
      <c r="I3" s="415"/>
      <c r="J3" s="415"/>
      <c r="K3" s="425" t="s">
        <v>9</v>
      </c>
      <c r="L3" s="425"/>
      <c r="M3" s="426" t="s">
        <v>10</v>
      </c>
      <c r="N3" s="426" t="s">
        <v>11</v>
      </c>
      <c r="O3" s="426" t="s">
        <v>12</v>
      </c>
      <c r="P3" s="426" t="s">
        <v>13</v>
      </c>
      <c r="Q3" s="413" t="s">
        <v>17363</v>
      </c>
      <c r="R3" s="413" t="s">
        <v>15</v>
      </c>
      <c r="S3" s="413" t="s">
        <v>17516</v>
      </c>
      <c r="T3" s="413" t="s">
        <v>17</v>
      </c>
      <c r="U3" s="413" t="s">
        <v>18</v>
      </c>
      <c r="V3" s="413" t="s">
        <v>19</v>
      </c>
      <c r="W3" s="413" t="s">
        <v>17517</v>
      </c>
      <c r="X3" s="413" t="s">
        <v>17518</v>
      </c>
      <c r="Y3" s="413" t="s">
        <v>22</v>
      </c>
      <c r="Z3" s="413" t="s">
        <v>23</v>
      </c>
      <c r="AA3" s="413" t="s">
        <v>17519</v>
      </c>
      <c r="AB3" s="427"/>
    </row>
    <row r="4" spans="1:28" ht="409.5" customHeight="1" x14ac:dyDescent="0.4">
      <c r="A4" s="33"/>
      <c r="B4" s="415"/>
      <c r="C4" s="417"/>
      <c r="D4" s="421"/>
      <c r="E4" s="35" t="s">
        <v>25</v>
      </c>
      <c r="F4" s="35" t="s">
        <v>26</v>
      </c>
      <c r="G4" s="35" t="s">
        <v>27</v>
      </c>
      <c r="H4" s="35" t="s">
        <v>28</v>
      </c>
      <c r="I4" s="35" t="s">
        <v>29</v>
      </c>
      <c r="J4" s="35" t="s">
        <v>30</v>
      </c>
      <c r="K4" s="425"/>
      <c r="L4" s="425"/>
      <c r="M4" s="426"/>
      <c r="N4" s="426"/>
      <c r="O4" s="426"/>
      <c r="P4" s="426"/>
      <c r="Q4" s="413"/>
      <c r="R4" s="413"/>
      <c r="S4" s="413"/>
      <c r="T4" s="413"/>
      <c r="U4" s="413"/>
      <c r="V4" s="413"/>
      <c r="W4" s="413"/>
      <c r="X4" s="413"/>
      <c r="Y4" s="413"/>
      <c r="Z4" s="413"/>
      <c r="AA4" s="413"/>
      <c r="AB4" s="427"/>
    </row>
    <row r="5" spans="1:28" ht="33" x14ac:dyDescent="0.25">
      <c r="A5" s="36"/>
      <c r="B5" s="415"/>
      <c r="C5" s="418"/>
      <c r="D5" s="37" t="s">
        <v>31</v>
      </c>
      <c r="E5" s="34" t="s">
        <v>31</v>
      </c>
      <c r="F5" s="34" t="s">
        <v>31</v>
      </c>
      <c r="G5" s="34" t="s">
        <v>31</v>
      </c>
      <c r="H5" s="34" t="s">
        <v>31</v>
      </c>
      <c r="I5" s="34" t="s">
        <v>31</v>
      </c>
      <c r="J5" s="34" t="s">
        <v>31</v>
      </c>
      <c r="K5" s="38" t="s">
        <v>32</v>
      </c>
      <c r="L5" s="34" t="s">
        <v>31</v>
      </c>
      <c r="M5" s="34" t="s">
        <v>31</v>
      </c>
      <c r="N5" s="34" t="s">
        <v>31</v>
      </c>
      <c r="O5" s="34" t="s">
        <v>31</v>
      </c>
      <c r="P5" s="34" t="s">
        <v>31</v>
      </c>
      <c r="Q5" s="34" t="s">
        <v>31</v>
      </c>
      <c r="R5" s="34" t="s">
        <v>31</v>
      </c>
      <c r="S5" s="34" t="s">
        <v>31</v>
      </c>
      <c r="T5" s="34" t="s">
        <v>31</v>
      </c>
      <c r="U5" s="34" t="s">
        <v>31</v>
      </c>
      <c r="V5" s="34" t="s">
        <v>31</v>
      </c>
      <c r="W5" s="34" t="s">
        <v>31</v>
      </c>
      <c r="X5" s="34" t="s">
        <v>31</v>
      </c>
      <c r="Y5" s="34" t="s">
        <v>31</v>
      </c>
      <c r="Z5" s="34" t="s">
        <v>31</v>
      </c>
      <c r="AA5" s="34" t="s">
        <v>31</v>
      </c>
      <c r="AB5" s="427"/>
    </row>
    <row r="6" spans="1:28" ht="26.25" x14ac:dyDescent="0.4">
      <c r="A6" s="33"/>
      <c r="B6" s="39">
        <v>1</v>
      </c>
      <c r="C6" s="39">
        <v>2</v>
      </c>
      <c r="D6" s="39">
        <v>3</v>
      </c>
      <c r="E6" s="39">
        <v>4</v>
      </c>
      <c r="F6" s="39">
        <v>5</v>
      </c>
      <c r="G6" s="39">
        <v>6</v>
      </c>
      <c r="H6" s="39">
        <v>7</v>
      </c>
      <c r="I6" s="39">
        <v>8</v>
      </c>
      <c r="J6" s="39">
        <v>9</v>
      </c>
      <c r="K6" s="40">
        <v>10</v>
      </c>
      <c r="L6" s="39">
        <v>11</v>
      </c>
      <c r="M6" s="39">
        <v>12</v>
      </c>
      <c r="N6" s="39">
        <v>13</v>
      </c>
      <c r="O6" s="39">
        <v>14</v>
      </c>
      <c r="P6" s="39">
        <v>15</v>
      </c>
      <c r="Q6" s="39">
        <v>16</v>
      </c>
      <c r="R6" s="39">
        <v>17</v>
      </c>
      <c r="S6" s="39">
        <v>18</v>
      </c>
      <c r="T6" s="39">
        <v>19</v>
      </c>
      <c r="U6" s="39">
        <v>20</v>
      </c>
      <c r="V6" s="39">
        <v>21</v>
      </c>
      <c r="W6" s="39">
        <v>22</v>
      </c>
      <c r="X6" s="39">
        <v>23</v>
      </c>
      <c r="Y6" s="39">
        <v>24</v>
      </c>
      <c r="Z6" s="39">
        <v>25</v>
      </c>
      <c r="AA6" s="39">
        <v>26</v>
      </c>
      <c r="AB6" s="39">
        <v>27</v>
      </c>
    </row>
    <row r="7" spans="1:28" ht="35.25" x14ac:dyDescent="0.5">
      <c r="A7" s="80"/>
      <c r="B7" s="81" t="s">
        <v>17365</v>
      </c>
      <c r="C7" s="82"/>
      <c r="D7" s="83">
        <f>D8</f>
        <v>485642151.11999995</v>
      </c>
      <c r="E7" s="83">
        <f t="shared" ref="E7:AA7" si="0">E8</f>
        <v>8168088.5399999991</v>
      </c>
      <c r="F7" s="83">
        <f t="shared" si="0"/>
        <v>11080067.32</v>
      </c>
      <c r="G7" s="83">
        <f t="shared" si="0"/>
        <v>47306988.369999997</v>
      </c>
      <c r="H7" s="83">
        <f t="shared" si="0"/>
        <v>4368728.75</v>
      </c>
      <c r="I7" s="83">
        <f t="shared" si="0"/>
        <v>12985440.43</v>
      </c>
      <c r="J7" s="83">
        <f t="shared" si="0"/>
        <v>1904485.32</v>
      </c>
      <c r="K7" s="84">
        <f t="shared" si="0"/>
        <v>50</v>
      </c>
      <c r="L7" s="83">
        <f t="shared" si="0"/>
        <v>100657581.74000001</v>
      </c>
      <c r="M7" s="83">
        <f t="shared" si="0"/>
        <v>161501519.28999999</v>
      </c>
      <c r="N7" s="83">
        <f t="shared" si="0"/>
        <v>2231576.0700000003</v>
      </c>
      <c r="O7" s="83">
        <f t="shared" si="0"/>
        <v>129173317.61</v>
      </c>
      <c r="P7" s="83">
        <f t="shared" si="0"/>
        <v>2280166</v>
      </c>
      <c r="Q7" s="83">
        <f t="shared" si="0"/>
        <v>0</v>
      </c>
      <c r="R7" s="83">
        <f t="shared" si="0"/>
        <v>3429192.5300000003</v>
      </c>
      <c r="S7" s="83">
        <f t="shared" si="0"/>
        <v>0</v>
      </c>
      <c r="T7" s="83">
        <f t="shared" si="0"/>
        <v>0</v>
      </c>
      <c r="U7" s="83">
        <f t="shared" si="0"/>
        <v>0</v>
      </c>
      <c r="V7" s="83">
        <f t="shared" si="0"/>
        <v>0</v>
      </c>
      <c r="W7" s="83">
        <f t="shared" si="0"/>
        <v>0</v>
      </c>
      <c r="X7" s="83">
        <f t="shared" si="0"/>
        <v>0</v>
      </c>
      <c r="Y7" s="83">
        <f t="shared" si="0"/>
        <v>0</v>
      </c>
      <c r="Z7" s="83">
        <f t="shared" si="0"/>
        <v>554999.15</v>
      </c>
      <c r="AA7" s="83">
        <f t="shared" si="0"/>
        <v>0</v>
      </c>
      <c r="AB7" s="85" t="s">
        <v>17004</v>
      </c>
    </row>
    <row r="8" spans="1:28" ht="35.25" x14ac:dyDescent="0.5">
      <c r="B8" s="86" t="s">
        <v>17366</v>
      </c>
      <c r="C8" s="87"/>
      <c r="D8" s="83">
        <f>E8+F8+G8+H8+I8+J8+L8+M8+N8+O8+P8+Q8+R8+S8+T8+U8+V8+W8+X8+Y8+Z8+AA8</f>
        <v>485642151.11999995</v>
      </c>
      <c r="E8" s="83">
        <f t="shared" ref="E8:AA8" si="1">E9+E182+E224+E228+E241+E287+E291+E305+E325+E415+E417+E426+E454+E460+E465+E472+E475+E477+E480+E484+E486+E488+E492+E496+E498+E500+E502+E504+E506+E508</f>
        <v>8168088.5399999991</v>
      </c>
      <c r="F8" s="83">
        <f t="shared" si="1"/>
        <v>11080067.32</v>
      </c>
      <c r="G8" s="83">
        <f t="shared" si="1"/>
        <v>47306988.369999997</v>
      </c>
      <c r="H8" s="83">
        <f t="shared" si="1"/>
        <v>4368728.75</v>
      </c>
      <c r="I8" s="83">
        <f t="shared" si="1"/>
        <v>12985440.43</v>
      </c>
      <c r="J8" s="83">
        <f t="shared" si="1"/>
        <v>1904485.32</v>
      </c>
      <c r="K8" s="84">
        <f t="shared" si="1"/>
        <v>50</v>
      </c>
      <c r="L8" s="83">
        <f t="shared" si="1"/>
        <v>100657581.74000001</v>
      </c>
      <c r="M8" s="83">
        <f t="shared" si="1"/>
        <v>161501519.28999999</v>
      </c>
      <c r="N8" s="83">
        <f t="shared" si="1"/>
        <v>2231576.0700000003</v>
      </c>
      <c r="O8" s="83">
        <f t="shared" si="1"/>
        <v>129173317.61</v>
      </c>
      <c r="P8" s="83">
        <f t="shared" si="1"/>
        <v>2280166</v>
      </c>
      <c r="Q8" s="83">
        <f t="shared" si="1"/>
        <v>0</v>
      </c>
      <c r="R8" s="83">
        <f t="shared" si="1"/>
        <v>3429192.5300000003</v>
      </c>
      <c r="S8" s="83">
        <f t="shared" si="1"/>
        <v>0</v>
      </c>
      <c r="T8" s="83">
        <f t="shared" si="1"/>
        <v>0</v>
      </c>
      <c r="U8" s="83">
        <f t="shared" si="1"/>
        <v>0</v>
      </c>
      <c r="V8" s="83">
        <f t="shared" si="1"/>
        <v>0</v>
      </c>
      <c r="W8" s="83">
        <f t="shared" si="1"/>
        <v>0</v>
      </c>
      <c r="X8" s="83">
        <f t="shared" si="1"/>
        <v>0</v>
      </c>
      <c r="Y8" s="83">
        <f t="shared" si="1"/>
        <v>0</v>
      </c>
      <c r="Z8" s="83">
        <f t="shared" si="1"/>
        <v>554999.15</v>
      </c>
      <c r="AA8" s="83">
        <f t="shared" si="1"/>
        <v>0</v>
      </c>
      <c r="AB8" s="85" t="s">
        <v>17004</v>
      </c>
    </row>
    <row r="9" spans="1:28" ht="35.25" x14ac:dyDescent="0.5">
      <c r="B9" s="86" t="s">
        <v>71</v>
      </c>
      <c r="C9" s="87"/>
      <c r="D9" s="83">
        <f t="shared" ref="D9:D72" si="2">E9+F9+G9+H9+I9+J9+L9+M9+N9+O9+P9+Q9+R9+S9+T9+U9+V9+W9+X9+Y9+Z9+AA9</f>
        <v>191371837.16</v>
      </c>
      <c r="E9" s="83">
        <f t="shared" ref="E9:AA9" si="3">SUM(E10:E181)</f>
        <v>4516897.4399999995</v>
      </c>
      <c r="F9" s="83">
        <f t="shared" si="3"/>
        <v>5491379.7800000003</v>
      </c>
      <c r="G9" s="83">
        <f t="shared" si="3"/>
        <v>30079174.619999997</v>
      </c>
      <c r="H9" s="83">
        <f t="shared" si="3"/>
        <v>1247524.3999999999</v>
      </c>
      <c r="I9" s="83">
        <f t="shared" si="3"/>
        <v>3907473</v>
      </c>
      <c r="J9" s="83">
        <f t="shared" si="3"/>
        <v>1306385.32</v>
      </c>
      <c r="K9" s="84">
        <f t="shared" si="3"/>
        <v>17</v>
      </c>
      <c r="L9" s="83">
        <f t="shared" si="3"/>
        <v>23537507.82</v>
      </c>
      <c r="M9" s="83">
        <f t="shared" si="3"/>
        <v>68178005.479999989</v>
      </c>
      <c r="N9" s="83">
        <f t="shared" si="3"/>
        <v>649995.11</v>
      </c>
      <c r="O9" s="83">
        <f t="shared" si="3"/>
        <v>51105410.040000007</v>
      </c>
      <c r="P9" s="83">
        <f t="shared" si="3"/>
        <v>1117085</v>
      </c>
      <c r="Q9" s="83">
        <f t="shared" si="3"/>
        <v>0</v>
      </c>
      <c r="R9" s="83">
        <f t="shared" si="3"/>
        <v>0</v>
      </c>
      <c r="S9" s="83">
        <f t="shared" si="3"/>
        <v>0</v>
      </c>
      <c r="T9" s="83">
        <f t="shared" si="3"/>
        <v>0</v>
      </c>
      <c r="U9" s="83">
        <f t="shared" si="3"/>
        <v>0</v>
      </c>
      <c r="V9" s="83">
        <f t="shared" si="3"/>
        <v>0</v>
      </c>
      <c r="W9" s="83">
        <f t="shared" si="3"/>
        <v>0</v>
      </c>
      <c r="X9" s="83">
        <f t="shared" si="3"/>
        <v>0</v>
      </c>
      <c r="Y9" s="83">
        <f t="shared" si="3"/>
        <v>0</v>
      </c>
      <c r="Z9" s="83">
        <f t="shared" si="3"/>
        <v>234999.15</v>
      </c>
      <c r="AA9" s="83">
        <f t="shared" si="3"/>
        <v>0</v>
      </c>
      <c r="AB9" s="85" t="s">
        <v>17004</v>
      </c>
    </row>
    <row r="10" spans="1:28" ht="35.25" x14ac:dyDescent="0.5">
      <c r="A10">
        <v>1</v>
      </c>
      <c r="B10" s="30">
        <f>SUBTOTAL(103,$A$9:A10)</f>
        <v>1</v>
      </c>
      <c r="C10" s="87" t="s">
        <v>6171</v>
      </c>
      <c r="D10" s="83">
        <f t="shared" si="2"/>
        <v>2700000</v>
      </c>
      <c r="E10" s="88">
        <v>0</v>
      </c>
      <c r="F10" s="88">
        <v>0</v>
      </c>
      <c r="G10" s="88">
        <v>0</v>
      </c>
      <c r="H10" s="88">
        <v>0</v>
      </c>
      <c r="I10" s="88">
        <v>0</v>
      </c>
      <c r="J10" s="88">
        <v>0</v>
      </c>
      <c r="K10" s="89">
        <v>1</v>
      </c>
      <c r="L10" s="88">
        <v>2700000</v>
      </c>
      <c r="M10" s="88">
        <v>0</v>
      </c>
      <c r="N10" s="88">
        <v>0</v>
      </c>
      <c r="O10" s="88">
        <v>0</v>
      </c>
      <c r="P10" s="88">
        <v>0</v>
      </c>
      <c r="Q10" s="88">
        <v>0</v>
      </c>
      <c r="R10" s="88">
        <v>0</v>
      </c>
      <c r="S10" s="88">
        <v>0</v>
      </c>
      <c r="T10" s="88">
        <v>0</v>
      </c>
      <c r="U10" s="88">
        <v>0</v>
      </c>
      <c r="V10" s="88">
        <v>0</v>
      </c>
      <c r="W10" s="88">
        <v>0</v>
      </c>
      <c r="X10" s="88">
        <v>0</v>
      </c>
      <c r="Y10" s="88">
        <v>0</v>
      </c>
      <c r="Z10" s="88">
        <v>0</v>
      </c>
      <c r="AA10" s="88">
        <v>0</v>
      </c>
      <c r="AB10" s="90">
        <v>2023</v>
      </c>
    </row>
    <row r="11" spans="1:28" ht="35.25" x14ac:dyDescent="0.5">
      <c r="A11">
        <v>1</v>
      </c>
      <c r="B11" s="30">
        <f>SUBTOTAL(103,$A$9:A11)</f>
        <v>2</v>
      </c>
      <c r="C11" s="87" t="s">
        <v>1242</v>
      </c>
      <c r="D11" s="83">
        <f t="shared" si="2"/>
        <v>2860000</v>
      </c>
      <c r="E11" s="88">
        <v>0</v>
      </c>
      <c r="F11" s="88">
        <v>0</v>
      </c>
      <c r="G11" s="88">
        <v>0</v>
      </c>
      <c r="H11" s="88">
        <v>0</v>
      </c>
      <c r="I11" s="88">
        <v>0</v>
      </c>
      <c r="J11" s="88">
        <v>0</v>
      </c>
      <c r="K11" s="89">
        <v>0</v>
      </c>
      <c r="L11" s="88">
        <v>0</v>
      </c>
      <c r="M11" s="88">
        <v>0</v>
      </c>
      <c r="N11" s="88">
        <v>0</v>
      </c>
      <c r="O11" s="88">
        <v>2860000</v>
      </c>
      <c r="P11" s="88">
        <v>0</v>
      </c>
      <c r="Q11" s="88">
        <v>0</v>
      </c>
      <c r="R11" s="88">
        <v>0</v>
      </c>
      <c r="S11" s="88">
        <v>0</v>
      </c>
      <c r="T11" s="88">
        <v>0</v>
      </c>
      <c r="U11" s="88">
        <v>0</v>
      </c>
      <c r="V11" s="88">
        <v>0</v>
      </c>
      <c r="W11" s="88">
        <v>0</v>
      </c>
      <c r="X11" s="88">
        <v>0</v>
      </c>
      <c r="Y11" s="88">
        <v>0</v>
      </c>
      <c r="Z11" s="88">
        <v>0</v>
      </c>
      <c r="AA11" s="88">
        <v>0</v>
      </c>
      <c r="AB11" s="90">
        <v>2023</v>
      </c>
    </row>
    <row r="12" spans="1:28" ht="35.25" x14ac:dyDescent="0.5">
      <c r="A12">
        <v>1</v>
      </c>
      <c r="B12" s="30">
        <f>SUBTOTAL(103,$A$9:A12)</f>
        <v>3</v>
      </c>
      <c r="C12" s="87" t="s">
        <v>6969</v>
      </c>
      <c r="D12" s="83">
        <f t="shared" si="2"/>
        <v>1400032</v>
      </c>
      <c r="E12" s="88">
        <v>0</v>
      </c>
      <c r="F12" s="88">
        <v>0</v>
      </c>
      <c r="G12" s="88">
        <v>1400032</v>
      </c>
      <c r="H12" s="88">
        <v>0</v>
      </c>
      <c r="I12" s="88">
        <v>0</v>
      </c>
      <c r="J12" s="88">
        <v>0</v>
      </c>
      <c r="K12" s="89">
        <v>0</v>
      </c>
      <c r="L12" s="88">
        <v>0</v>
      </c>
      <c r="M12" s="88">
        <v>0</v>
      </c>
      <c r="N12" s="88">
        <v>0</v>
      </c>
      <c r="O12" s="88">
        <v>0</v>
      </c>
      <c r="P12" s="88">
        <v>0</v>
      </c>
      <c r="Q12" s="88">
        <v>0</v>
      </c>
      <c r="R12" s="88">
        <v>0</v>
      </c>
      <c r="S12" s="88">
        <v>0</v>
      </c>
      <c r="T12" s="88">
        <v>0</v>
      </c>
      <c r="U12" s="88">
        <v>0</v>
      </c>
      <c r="V12" s="88">
        <v>0</v>
      </c>
      <c r="W12" s="88">
        <v>0</v>
      </c>
      <c r="X12" s="88">
        <v>0</v>
      </c>
      <c r="Y12" s="88">
        <v>0</v>
      </c>
      <c r="Z12" s="88">
        <v>0</v>
      </c>
      <c r="AA12" s="88">
        <v>0</v>
      </c>
      <c r="AB12" s="90">
        <v>2023</v>
      </c>
    </row>
    <row r="13" spans="1:28" ht="35.25" x14ac:dyDescent="0.5">
      <c r="A13">
        <v>1</v>
      </c>
      <c r="B13" s="30">
        <f>SUBTOTAL(103,$A$9:A13)</f>
        <v>4</v>
      </c>
      <c r="C13" s="87" t="s">
        <v>4513</v>
      </c>
      <c r="D13" s="83">
        <f t="shared" si="2"/>
        <v>1886271.87</v>
      </c>
      <c r="E13" s="88">
        <v>0</v>
      </c>
      <c r="F13" s="88">
        <v>0</v>
      </c>
      <c r="G13" s="88">
        <v>0</v>
      </c>
      <c r="H13" s="88">
        <v>0</v>
      </c>
      <c r="I13" s="88">
        <v>0</v>
      </c>
      <c r="J13" s="88">
        <v>0</v>
      </c>
      <c r="K13" s="89">
        <v>0</v>
      </c>
      <c r="L13" s="88">
        <v>0</v>
      </c>
      <c r="M13" s="88">
        <v>1886271.87</v>
      </c>
      <c r="N13" s="88">
        <v>0</v>
      </c>
      <c r="O13" s="88">
        <v>0</v>
      </c>
      <c r="P13" s="88">
        <v>0</v>
      </c>
      <c r="Q13" s="88">
        <v>0</v>
      </c>
      <c r="R13" s="88">
        <v>0</v>
      </c>
      <c r="S13" s="88">
        <v>0</v>
      </c>
      <c r="T13" s="88">
        <v>0</v>
      </c>
      <c r="U13" s="88">
        <v>0</v>
      </c>
      <c r="V13" s="88">
        <v>0</v>
      </c>
      <c r="W13" s="88">
        <v>0</v>
      </c>
      <c r="X13" s="88">
        <v>0</v>
      </c>
      <c r="Y13" s="88">
        <v>0</v>
      </c>
      <c r="Z13" s="88">
        <v>0</v>
      </c>
      <c r="AA13" s="88">
        <v>0</v>
      </c>
      <c r="AB13" s="90">
        <v>2023</v>
      </c>
    </row>
    <row r="14" spans="1:28" ht="35.25" x14ac:dyDescent="0.5">
      <c r="A14">
        <v>1</v>
      </c>
      <c r="B14" s="30">
        <f>SUBTOTAL(103,$A$9:A14)</f>
        <v>5</v>
      </c>
      <c r="C14" s="87" t="s">
        <v>4518</v>
      </c>
      <c r="D14" s="83">
        <f t="shared" si="2"/>
        <v>463831.89</v>
      </c>
      <c r="E14" s="88">
        <v>0</v>
      </c>
      <c r="F14" s="88">
        <v>463831.89</v>
      </c>
      <c r="G14" s="88">
        <v>0</v>
      </c>
      <c r="H14" s="88">
        <v>0</v>
      </c>
      <c r="I14" s="88">
        <v>0</v>
      </c>
      <c r="J14" s="88">
        <v>0</v>
      </c>
      <c r="K14" s="89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90">
        <v>2023</v>
      </c>
    </row>
    <row r="15" spans="1:28" ht="35.25" x14ac:dyDescent="0.5">
      <c r="A15">
        <v>1</v>
      </c>
      <c r="B15" s="30">
        <f>SUBTOTAL(103,$A$9:A15)</f>
        <v>6</v>
      </c>
      <c r="C15" s="87" t="s">
        <v>4660</v>
      </c>
      <c r="D15" s="83">
        <f t="shared" si="2"/>
        <v>471900</v>
      </c>
      <c r="E15" s="88">
        <v>0</v>
      </c>
      <c r="F15" s="88">
        <v>0</v>
      </c>
      <c r="G15" s="88">
        <v>0</v>
      </c>
      <c r="H15" s="88">
        <v>0</v>
      </c>
      <c r="I15" s="88">
        <v>0</v>
      </c>
      <c r="J15" s="88">
        <v>0</v>
      </c>
      <c r="K15" s="89">
        <v>0</v>
      </c>
      <c r="L15" s="88">
        <v>0</v>
      </c>
      <c r="M15" s="88">
        <v>0</v>
      </c>
      <c r="N15" s="88">
        <v>0</v>
      </c>
      <c r="O15" s="88">
        <v>471900</v>
      </c>
      <c r="P15" s="88">
        <v>0</v>
      </c>
      <c r="Q15" s="88">
        <v>0</v>
      </c>
      <c r="R15" s="88">
        <v>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 s="88">
        <v>0</v>
      </c>
      <c r="Y15" s="88">
        <v>0</v>
      </c>
      <c r="Z15" s="88">
        <v>0</v>
      </c>
      <c r="AA15" s="88">
        <v>0</v>
      </c>
      <c r="AB15" s="90">
        <v>2023</v>
      </c>
    </row>
    <row r="16" spans="1:28" ht="35.25" x14ac:dyDescent="0.5">
      <c r="A16">
        <v>1</v>
      </c>
      <c r="B16" s="30">
        <f>SUBTOTAL(103,$A$9:A16)</f>
        <v>7</v>
      </c>
      <c r="C16" s="87" t="s">
        <v>4910</v>
      </c>
      <c r="D16" s="83">
        <f t="shared" si="2"/>
        <v>1650000</v>
      </c>
      <c r="E16" s="88">
        <v>0</v>
      </c>
      <c r="F16" s="88">
        <v>0</v>
      </c>
      <c r="G16" s="88">
        <v>1650000</v>
      </c>
      <c r="H16" s="88">
        <v>0</v>
      </c>
      <c r="I16" s="88">
        <v>0</v>
      </c>
      <c r="J16" s="88">
        <v>0</v>
      </c>
      <c r="K16" s="89">
        <v>0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90">
        <v>2023</v>
      </c>
    </row>
    <row r="17" spans="1:28" ht="35.25" x14ac:dyDescent="0.5">
      <c r="A17">
        <v>1</v>
      </c>
      <c r="B17" s="30">
        <f>SUBTOTAL(103,$A$9:A17)</f>
        <v>8</v>
      </c>
      <c r="C17" s="87" t="s">
        <v>5648</v>
      </c>
      <c r="D17" s="83">
        <f t="shared" si="2"/>
        <v>3128939.9</v>
      </c>
      <c r="E17" s="88">
        <v>0</v>
      </c>
      <c r="F17" s="88">
        <v>0</v>
      </c>
      <c r="G17" s="88">
        <v>0</v>
      </c>
      <c r="H17" s="88">
        <v>0</v>
      </c>
      <c r="I17" s="88">
        <v>0</v>
      </c>
      <c r="J17" s="88">
        <v>0</v>
      </c>
      <c r="K17" s="89">
        <v>0</v>
      </c>
      <c r="L17" s="88">
        <v>0</v>
      </c>
      <c r="M17" s="88">
        <v>3128939.9</v>
      </c>
      <c r="N17" s="88">
        <v>0</v>
      </c>
      <c r="O17" s="88">
        <v>0</v>
      </c>
      <c r="P17" s="88">
        <v>0</v>
      </c>
      <c r="Q17" s="88">
        <v>0</v>
      </c>
      <c r="R17" s="88">
        <v>0</v>
      </c>
      <c r="S17" s="88">
        <v>0</v>
      </c>
      <c r="T17" s="88">
        <v>0</v>
      </c>
      <c r="U17" s="88">
        <v>0</v>
      </c>
      <c r="V17" s="88">
        <v>0</v>
      </c>
      <c r="W17" s="88">
        <v>0</v>
      </c>
      <c r="X17" s="88">
        <v>0</v>
      </c>
      <c r="Y17" s="88">
        <v>0</v>
      </c>
      <c r="Z17" s="88">
        <v>0</v>
      </c>
      <c r="AA17" s="88">
        <v>0</v>
      </c>
      <c r="AB17" s="90">
        <v>2023</v>
      </c>
    </row>
    <row r="18" spans="1:28" ht="35.25" x14ac:dyDescent="0.5">
      <c r="A18">
        <v>1</v>
      </c>
      <c r="B18" s="30">
        <f>SUBTOTAL(103,$A$9:A18)</f>
        <v>9</v>
      </c>
      <c r="C18" s="87" t="s">
        <v>6081</v>
      </c>
      <c r="D18" s="83">
        <f t="shared" si="2"/>
        <v>1960148.46</v>
      </c>
      <c r="E18" s="88">
        <v>0</v>
      </c>
      <c r="F18" s="88">
        <v>0</v>
      </c>
      <c r="G18" s="88">
        <v>0</v>
      </c>
      <c r="H18" s="88">
        <v>0</v>
      </c>
      <c r="I18" s="88">
        <v>0</v>
      </c>
      <c r="J18" s="88">
        <v>0</v>
      </c>
      <c r="K18" s="89">
        <v>0</v>
      </c>
      <c r="L18" s="88">
        <v>0</v>
      </c>
      <c r="M18" s="88">
        <v>1960148.46</v>
      </c>
      <c r="N18" s="88">
        <v>0</v>
      </c>
      <c r="O18" s="88">
        <v>0</v>
      </c>
      <c r="P18" s="88">
        <v>0</v>
      </c>
      <c r="Q18" s="88">
        <v>0</v>
      </c>
      <c r="R18" s="88">
        <v>0</v>
      </c>
      <c r="S18" s="88">
        <v>0</v>
      </c>
      <c r="T18" s="88">
        <v>0</v>
      </c>
      <c r="U18" s="88">
        <v>0</v>
      </c>
      <c r="V18" s="88">
        <v>0</v>
      </c>
      <c r="W18" s="88">
        <v>0</v>
      </c>
      <c r="X18" s="88">
        <v>0</v>
      </c>
      <c r="Y18" s="88">
        <v>0</v>
      </c>
      <c r="Z18" s="88">
        <v>0</v>
      </c>
      <c r="AA18" s="88">
        <v>0</v>
      </c>
      <c r="AB18" s="90">
        <v>2023</v>
      </c>
    </row>
    <row r="19" spans="1:28" ht="35.25" x14ac:dyDescent="0.5">
      <c r="A19">
        <v>1</v>
      </c>
      <c r="B19" s="30">
        <f>SUBTOTAL(103,$A$9:A19)</f>
        <v>10</v>
      </c>
      <c r="C19" s="87" t="s">
        <v>7006</v>
      </c>
      <c r="D19" s="83">
        <f t="shared" si="2"/>
        <v>1168500</v>
      </c>
      <c r="E19" s="88">
        <v>0</v>
      </c>
      <c r="F19" s="88">
        <v>0</v>
      </c>
      <c r="G19" s="88">
        <v>0</v>
      </c>
      <c r="H19" s="88">
        <v>0</v>
      </c>
      <c r="I19" s="88">
        <v>0</v>
      </c>
      <c r="J19" s="88">
        <v>0</v>
      </c>
      <c r="K19" s="89">
        <v>0</v>
      </c>
      <c r="L19" s="88">
        <v>0</v>
      </c>
      <c r="M19" s="88">
        <v>0</v>
      </c>
      <c r="N19" s="88">
        <v>0</v>
      </c>
      <c r="O19" s="88">
        <v>1168500</v>
      </c>
      <c r="P19" s="88">
        <v>0</v>
      </c>
      <c r="Q19" s="88">
        <v>0</v>
      </c>
      <c r="R19" s="88">
        <v>0</v>
      </c>
      <c r="S19" s="88">
        <v>0</v>
      </c>
      <c r="T19" s="88">
        <v>0</v>
      </c>
      <c r="U19" s="88">
        <v>0</v>
      </c>
      <c r="V19" s="88">
        <v>0</v>
      </c>
      <c r="W19" s="88">
        <v>0</v>
      </c>
      <c r="X19" s="88">
        <v>0</v>
      </c>
      <c r="Y19" s="88">
        <v>0</v>
      </c>
      <c r="Z19" s="88">
        <v>0</v>
      </c>
      <c r="AA19" s="88">
        <v>0</v>
      </c>
      <c r="AB19" s="90">
        <v>2023</v>
      </c>
    </row>
    <row r="20" spans="1:28" ht="35.25" x14ac:dyDescent="0.5">
      <c r="A20">
        <v>1</v>
      </c>
      <c r="B20" s="30">
        <f>SUBTOTAL(103,$A$9:A20)</f>
        <v>11</v>
      </c>
      <c r="C20" s="87" t="s">
        <v>7170</v>
      </c>
      <c r="D20" s="83">
        <f t="shared" si="2"/>
        <v>2250000</v>
      </c>
      <c r="E20" s="88">
        <v>0</v>
      </c>
      <c r="F20" s="88">
        <v>0</v>
      </c>
      <c r="G20" s="88">
        <v>2250000</v>
      </c>
      <c r="H20" s="88">
        <v>0</v>
      </c>
      <c r="I20" s="88">
        <v>0</v>
      </c>
      <c r="J20" s="88">
        <v>0</v>
      </c>
      <c r="K20" s="89">
        <v>0</v>
      </c>
      <c r="L20" s="88">
        <v>0</v>
      </c>
      <c r="M20" s="88">
        <v>0</v>
      </c>
      <c r="N20" s="88">
        <v>0</v>
      </c>
      <c r="O20" s="88">
        <v>0</v>
      </c>
      <c r="P20" s="88">
        <v>0</v>
      </c>
      <c r="Q20" s="88">
        <v>0</v>
      </c>
      <c r="R20" s="88">
        <v>0</v>
      </c>
      <c r="S20" s="88">
        <v>0</v>
      </c>
      <c r="T20" s="88">
        <v>0</v>
      </c>
      <c r="U20" s="88">
        <v>0</v>
      </c>
      <c r="V20" s="88">
        <v>0</v>
      </c>
      <c r="W20" s="88">
        <v>0</v>
      </c>
      <c r="X20" s="88">
        <v>0</v>
      </c>
      <c r="Y20" s="88">
        <v>0</v>
      </c>
      <c r="Z20" s="88">
        <v>0</v>
      </c>
      <c r="AA20" s="88">
        <v>0</v>
      </c>
      <c r="AB20" s="90">
        <v>2023</v>
      </c>
    </row>
    <row r="21" spans="1:28" ht="35.25" x14ac:dyDescent="0.5">
      <c r="A21">
        <v>1</v>
      </c>
      <c r="B21" s="30">
        <f>SUBTOTAL(103,$A$9:A21)</f>
        <v>12</v>
      </c>
      <c r="C21" s="87" t="s">
        <v>7219</v>
      </c>
      <c r="D21" s="83">
        <f t="shared" si="2"/>
        <v>1574800</v>
      </c>
      <c r="E21" s="88">
        <v>0</v>
      </c>
      <c r="F21" s="88">
        <v>0</v>
      </c>
      <c r="G21" s="88">
        <v>1574800</v>
      </c>
      <c r="H21" s="88">
        <v>0</v>
      </c>
      <c r="I21" s="88">
        <v>0</v>
      </c>
      <c r="J21" s="88">
        <v>0</v>
      </c>
      <c r="K21" s="89">
        <v>0</v>
      </c>
      <c r="L21" s="88">
        <v>0</v>
      </c>
      <c r="M21" s="88">
        <v>0</v>
      </c>
      <c r="N21" s="88">
        <v>0</v>
      </c>
      <c r="O21" s="88">
        <v>0</v>
      </c>
      <c r="P21" s="88">
        <v>0</v>
      </c>
      <c r="Q21" s="88">
        <v>0</v>
      </c>
      <c r="R21" s="88">
        <v>0</v>
      </c>
      <c r="S21" s="88">
        <v>0</v>
      </c>
      <c r="T21" s="88">
        <v>0</v>
      </c>
      <c r="U21" s="88">
        <v>0</v>
      </c>
      <c r="V21" s="88">
        <v>0</v>
      </c>
      <c r="W21" s="88">
        <v>0</v>
      </c>
      <c r="X21" s="88">
        <v>0</v>
      </c>
      <c r="Y21" s="88">
        <v>0</v>
      </c>
      <c r="Z21" s="88">
        <v>0</v>
      </c>
      <c r="AA21" s="88">
        <v>0</v>
      </c>
      <c r="AB21" s="90">
        <v>2023</v>
      </c>
    </row>
    <row r="22" spans="1:28" ht="35.25" x14ac:dyDescent="0.5">
      <c r="A22">
        <v>1</v>
      </c>
      <c r="B22" s="30">
        <f>SUBTOTAL(103,$A$9:A22)</f>
        <v>13</v>
      </c>
      <c r="C22" s="87" t="s">
        <v>7645</v>
      </c>
      <c r="D22" s="83">
        <f t="shared" si="2"/>
        <v>3340032.5</v>
      </c>
      <c r="E22" s="88">
        <v>0</v>
      </c>
      <c r="F22" s="88">
        <v>0</v>
      </c>
      <c r="G22" s="88">
        <v>0</v>
      </c>
      <c r="H22" s="88">
        <v>0</v>
      </c>
      <c r="I22" s="88">
        <v>0</v>
      </c>
      <c r="J22" s="88">
        <v>0</v>
      </c>
      <c r="K22" s="89">
        <v>0</v>
      </c>
      <c r="L22" s="88">
        <v>0</v>
      </c>
      <c r="M22" s="88">
        <v>0</v>
      </c>
      <c r="N22" s="88">
        <v>0</v>
      </c>
      <c r="O22" s="88">
        <v>3340032.5</v>
      </c>
      <c r="P22" s="88">
        <v>0</v>
      </c>
      <c r="Q22" s="88">
        <v>0</v>
      </c>
      <c r="R22" s="88">
        <v>0</v>
      </c>
      <c r="S22" s="88">
        <v>0</v>
      </c>
      <c r="T22" s="88">
        <v>0</v>
      </c>
      <c r="U22" s="88">
        <v>0</v>
      </c>
      <c r="V22" s="88">
        <v>0</v>
      </c>
      <c r="W22" s="88">
        <v>0</v>
      </c>
      <c r="X22" s="88">
        <v>0</v>
      </c>
      <c r="Y22" s="88">
        <v>0</v>
      </c>
      <c r="Z22" s="88">
        <v>0</v>
      </c>
      <c r="AA22" s="88">
        <v>0</v>
      </c>
      <c r="AB22" s="90">
        <v>2023</v>
      </c>
    </row>
    <row r="23" spans="1:28" ht="35.25" x14ac:dyDescent="0.5">
      <c r="A23">
        <v>1</v>
      </c>
      <c r="B23" s="30">
        <f>SUBTOTAL(103,$A$9:A23)</f>
        <v>14</v>
      </c>
      <c r="C23" s="87" t="s">
        <v>7681</v>
      </c>
      <c r="D23" s="83">
        <f t="shared" si="2"/>
        <v>1035000</v>
      </c>
      <c r="E23" s="88">
        <v>0</v>
      </c>
      <c r="F23" s="88">
        <v>0</v>
      </c>
      <c r="G23" s="88">
        <v>0</v>
      </c>
      <c r="H23" s="88">
        <v>0</v>
      </c>
      <c r="I23" s="88">
        <v>0</v>
      </c>
      <c r="J23" s="88">
        <v>0</v>
      </c>
      <c r="K23" s="89">
        <v>0</v>
      </c>
      <c r="L23" s="88">
        <v>0</v>
      </c>
      <c r="M23" s="88">
        <v>0</v>
      </c>
      <c r="N23" s="88">
        <v>0</v>
      </c>
      <c r="O23" s="88">
        <v>1035000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0</v>
      </c>
      <c r="Z23" s="88">
        <v>0</v>
      </c>
      <c r="AA23" s="88">
        <v>0</v>
      </c>
      <c r="AB23" s="90">
        <v>2023</v>
      </c>
    </row>
    <row r="24" spans="1:28" ht="35.25" x14ac:dyDescent="0.5">
      <c r="A24">
        <v>1</v>
      </c>
      <c r="B24" s="30">
        <f>SUBTOTAL(103,$A$9:A24)</f>
        <v>15</v>
      </c>
      <c r="C24" s="87" t="s">
        <v>1369</v>
      </c>
      <c r="D24" s="83">
        <f t="shared" si="2"/>
        <v>1517437.88</v>
      </c>
      <c r="E24" s="88">
        <v>0</v>
      </c>
      <c r="F24" s="88">
        <v>0</v>
      </c>
      <c r="G24" s="88">
        <v>0</v>
      </c>
      <c r="H24" s="88">
        <v>0</v>
      </c>
      <c r="I24" s="88">
        <v>0</v>
      </c>
      <c r="J24" s="88">
        <v>0</v>
      </c>
      <c r="K24" s="89">
        <v>0</v>
      </c>
      <c r="L24" s="88">
        <v>0</v>
      </c>
      <c r="M24" s="88">
        <v>1517437.88</v>
      </c>
      <c r="N24" s="88">
        <v>0</v>
      </c>
      <c r="O24" s="88">
        <v>0</v>
      </c>
      <c r="P24" s="88">
        <v>0</v>
      </c>
      <c r="Q24" s="88">
        <v>0</v>
      </c>
      <c r="R24" s="88">
        <v>0</v>
      </c>
      <c r="S24" s="88">
        <v>0</v>
      </c>
      <c r="T24" s="88">
        <v>0</v>
      </c>
      <c r="U24" s="88">
        <v>0</v>
      </c>
      <c r="V24" s="88">
        <v>0</v>
      </c>
      <c r="W24" s="88">
        <v>0</v>
      </c>
      <c r="X24" s="88">
        <v>0</v>
      </c>
      <c r="Y24" s="88">
        <v>0</v>
      </c>
      <c r="Z24" s="88">
        <v>0</v>
      </c>
      <c r="AA24" s="88">
        <v>0</v>
      </c>
      <c r="AB24" s="90">
        <v>2023</v>
      </c>
    </row>
    <row r="25" spans="1:28" ht="35.25" x14ac:dyDescent="0.5">
      <c r="A25">
        <v>1</v>
      </c>
      <c r="B25" s="30">
        <f>SUBTOTAL(103,$A$9:A25)</f>
        <v>16</v>
      </c>
      <c r="C25" s="87" t="s">
        <v>4878</v>
      </c>
      <c r="D25" s="83">
        <f t="shared" si="2"/>
        <v>2031467.4</v>
      </c>
      <c r="E25" s="88">
        <v>0</v>
      </c>
      <c r="F25" s="88">
        <v>0</v>
      </c>
      <c r="G25" s="88">
        <v>0</v>
      </c>
      <c r="H25" s="88">
        <v>0</v>
      </c>
      <c r="I25" s="88">
        <v>0</v>
      </c>
      <c r="J25" s="88">
        <v>0</v>
      </c>
      <c r="K25" s="89">
        <v>0</v>
      </c>
      <c r="L25" s="88">
        <v>0</v>
      </c>
      <c r="M25" s="88">
        <v>2031467.4</v>
      </c>
      <c r="N25" s="88">
        <v>0</v>
      </c>
      <c r="O25" s="88">
        <v>0</v>
      </c>
      <c r="P25" s="88">
        <v>0</v>
      </c>
      <c r="Q25" s="88">
        <v>0</v>
      </c>
      <c r="R25" s="88">
        <v>0</v>
      </c>
      <c r="S25" s="88">
        <v>0</v>
      </c>
      <c r="T25" s="88">
        <v>0</v>
      </c>
      <c r="U25" s="88">
        <v>0</v>
      </c>
      <c r="V25" s="88">
        <v>0</v>
      </c>
      <c r="W25" s="88">
        <v>0</v>
      </c>
      <c r="X25" s="88">
        <v>0</v>
      </c>
      <c r="Y25" s="88">
        <v>0</v>
      </c>
      <c r="Z25" s="88">
        <v>0</v>
      </c>
      <c r="AA25" s="88">
        <v>0</v>
      </c>
      <c r="AB25" s="90" t="s">
        <v>16969</v>
      </c>
    </row>
    <row r="26" spans="1:28" ht="35.25" x14ac:dyDescent="0.5">
      <c r="A26">
        <v>1</v>
      </c>
      <c r="B26" s="30">
        <f>SUBTOTAL(103,$A$9:A26)</f>
        <v>17</v>
      </c>
      <c r="C26" s="87" t="s">
        <v>5026</v>
      </c>
      <c r="D26" s="83">
        <f t="shared" si="2"/>
        <v>322376</v>
      </c>
      <c r="E26" s="88">
        <v>0</v>
      </c>
      <c r="F26" s="88">
        <v>0</v>
      </c>
      <c r="G26" s="88">
        <v>0</v>
      </c>
      <c r="H26" s="88">
        <v>0</v>
      </c>
      <c r="I26" s="88">
        <v>0</v>
      </c>
      <c r="J26" s="88">
        <v>0</v>
      </c>
      <c r="K26" s="89">
        <v>0</v>
      </c>
      <c r="L26" s="88">
        <v>0</v>
      </c>
      <c r="M26" s="88">
        <v>322376</v>
      </c>
      <c r="N26" s="88">
        <v>0</v>
      </c>
      <c r="O26" s="88">
        <v>0</v>
      </c>
      <c r="P26" s="88">
        <v>0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0</v>
      </c>
      <c r="X26" s="88">
        <v>0</v>
      </c>
      <c r="Y26" s="88">
        <v>0</v>
      </c>
      <c r="Z26" s="88">
        <v>0</v>
      </c>
      <c r="AA26" s="88">
        <v>0</v>
      </c>
      <c r="AB26" s="90" t="s">
        <v>16969</v>
      </c>
    </row>
    <row r="27" spans="1:28" ht="35.25" x14ac:dyDescent="0.5">
      <c r="A27">
        <v>1</v>
      </c>
      <c r="B27" s="30">
        <f>SUBTOTAL(103,$A$9:A27)</f>
        <v>18</v>
      </c>
      <c r="C27" s="87" t="s">
        <v>5111</v>
      </c>
      <c r="D27" s="83">
        <f t="shared" si="2"/>
        <v>192360</v>
      </c>
      <c r="E27" s="88">
        <v>0</v>
      </c>
      <c r="F27" s="88">
        <v>0</v>
      </c>
      <c r="G27" s="88">
        <v>0</v>
      </c>
      <c r="H27" s="88">
        <v>0</v>
      </c>
      <c r="I27" s="88">
        <v>0</v>
      </c>
      <c r="J27" s="88">
        <v>0</v>
      </c>
      <c r="K27" s="89">
        <v>0</v>
      </c>
      <c r="L27" s="88">
        <v>0</v>
      </c>
      <c r="M27" s="88">
        <v>0</v>
      </c>
      <c r="N27" s="88">
        <v>0</v>
      </c>
      <c r="O27" s="88">
        <v>192360</v>
      </c>
      <c r="P27" s="88">
        <v>0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8">
        <v>0</v>
      </c>
      <c r="Y27" s="88">
        <v>0</v>
      </c>
      <c r="Z27" s="88">
        <v>0</v>
      </c>
      <c r="AA27" s="88">
        <v>0</v>
      </c>
      <c r="AB27" s="90" t="s">
        <v>16969</v>
      </c>
    </row>
    <row r="28" spans="1:28" ht="35.25" x14ac:dyDescent="0.5">
      <c r="A28">
        <v>1</v>
      </c>
      <c r="B28" s="30">
        <f>SUBTOTAL(103,$A$9:A28)</f>
        <v>19</v>
      </c>
      <c r="C28" s="87" t="s">
        <v>5428</v>
      </c>
      <c r="D28" s="83">
        <f t="shared" si="2"/>
        <v>380041.32999999996</v>
      </c>
      <c r="E28" s="88">
        <v>0</v>
      </c>
      <c r="F28" s="88">
        <v>0</v>
      </c>
      <c r="G28" s="88">
        <v>230740</v>
      </c>
      <c r="H28" s="88">
        <v>0</v>
      </c>
      <c r="I28" s="88">
        <v>0</v>
      </c>
      <c r="J28" s="88">
        <v>0</v>
      </c>
      <c r="K28" s="89">
        <v>0</v>
      </c>
      <c r="L28" s="88">
        <v>0</v>
      </c>
      <c r="M28" s="88">
        <v>149301.32999999999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90" t="s">
        <v>16969</v>
      </c>
    </row>
    <row r="29" spans="1:28" ht="35.25" x14ac:dyDescent="0.5">
      <c r="A29">
        <v>1</v>
      </c>
      <c r="B29" s="30">
        <f>SUBTOTAL(103,$A$9:A29)</f>
        <v>20</v>
      </c>
      <c r="C29" s="87" t="s">
        <v>5769</v>
      </c>
      <c r="D29" s="83">
        <f t="shared" si="2"/>
        <v>136849.99</v>
      </c>
      <c r="E29" s="88">
        <v>0</v>
      </c>
      <c r="F29" s="88">
        <v>0</v>
      </c>
      <c r="G29" s="88">
        <v>136849.99</v>
      </c>
      <c r="H29" s="88">
        <v>0</v>
      </c>
      <c r="I29" s="88">
        <v>0</v>
      </c>
      <c r="J29" s="88">
        <v>0</v>
      </c>
      <c r="K29" s="89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90" t="s">
        <v>16969</v>
      </c>
    </row>
    <row r="30" spans="1:28" ht="35.25" x14ac:dyDescent="0.5">
      <c r="A30">
        <v>1</v>
      </c>
      <c r="B30" s="30">
        <f>SUBTOTAL(103,$A$9:A30)</f>
        <v>21</v>
      </c>
      <c r="C30" s="87" t="s">
        <v>5814</v>
      </c>
      <c r="D30" s="83">
        <f t="shared" si="2"/>
        <v>993846</v>
      </c>
      <c r="E30" s="88">
        <v>0</v>
      </c>
      <c r="F30" s="88">
        <v>0</v>
      </c>
      <c r="G30" s="88">
        <v>0</v>
      </c>
      <c r="H30" s="88">
        <v>0</v>
      </c>
      <c r="I30" s="88">
        <v>0</v>
      </c>
      <c r="J30" s="88">
        <v>0</v>
      </c>
      <c r="K30" s="89">
        <v>0</v>
      </c>
      <c r="L30" s="88">
        <v>0</v>
      </c>
      <c r="M30" s="88">
        <v>0</v>
      </c>
      <c r="N30" s="88">
        <v>0</v>
      </c>
      <c r="O30" s="88">
        <v>993846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90" t="s">
        <v>16969</v>
      </c>
    </row>
    <row r="31" spans="1:28" ht="35.25" x14ac:dyDescent="0.5">
      <c r="A31">
        <v>1</v>
      </c>
      <c r="B31" s="30">
        <f>SUBTOTAL(103,$A$9:A31)</f>
        <v>22</v>
      </c>
      <c r="C31" s="87" t="s">
        <v>5825</v>
      </c>
      <c r="D31" s="83">
        <f t="shared" si="2"/>
        <v>77849.97</v>
      </c>
      <c r="E31" s="88">
        <v>77849.97</v>
      </c>
      <c r="F31" s="88">
        <v>0</v>
      </c>
      <c r="G31" s="88">
        <v>0</v>
      </c>
      <c r="H31" s="88">
        <v>0</v>
      </c>
      <c r="I31" s="88">
        <v>0</v>
      </c>
      <c r="J31" s="88">
        <v>0</v>
      </c>
      <c r="K31" s="89">
        <v>0</v>
      </c>
      <c r="L31" s="88">
        <v>0</v>
      </c>
      <c r="M31" s="88">
        <v>0</v>
      </c>
      <c r="N31" s="88">
        <v>0</v>
      </c>
      <c r="O31" s="88">
        <v>0</v>
      </c>
      <c r="P31" s="88">
        <v>0</v>
      </c>
      <c r="Q31" s="88">
        <v>0</v>
      </c>
      <c r="R31" s="88">
        <v>0</v>
      </c>
      <c r="S31" s="88">
        <v>0</v>
      </c>
      <c r="T31" s="88">
        <v>0</v>
      </c>
      <c r="U31" s="88">
        <v>0</v>
      </c>
      <c r="V31" s="88">
        <v>0</v>
      </c>
      <c r="W31" s="88">
        <v>0</v>
      </c>
      <c r="X31" s="88">
        <v>0</v>
      </c>
      <c r="Y31" s="88">
        <v>0</v>
      </c>
      <c r="Z31" s="88">
        <v>0</v>
      </c>
      <c r="AA31" s="88">
        <v>0</v>
      </c>
      <c r="AB31" s="90" t="s">
        <v>16969</v>
      </c>
    </row>
    <row r="32" spans="1:28" ht="35.25" x14ac:dyDescent="0.5">
      <c r="A32">
        <v>1</v>
      </c>
      <c r="B32" s="30">
        <f>SUBTOTAL(103,$A$9:A32)</f>
        <v>23</v>
      </c>
      <c r="C32" s="87" t="s">
        <v>5867</v>
      </c>
      <c r="D32" s="83">
        <f t="shared" si="2"/>
        <v>168000</v>
      </c>
      <c r="E32" s="88">
        <v>0</v>
      </c>
      <c r="F32" s="88">
        <v>0</v>
      </c>
      <c r="G32" s="88">
        <v>168000</v>
      </c>
      <c r="H32" s="88">
        <v>0</v>
      </c>
      <c r="I32" s="88">
        <v>0</v>
      </c>
      <c r="J32" s="88">
        <v>0</v>
      </c>
      <c r="K32" s="89">
        <v>0</v>
      </c>
      <c r="L32" s="88">
        <v>0</v>
      </c>
      <c r="M32" s="88">
        <v>0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  <c r="S32" s="88">
        <v>0</v>
      </c>
      <c r="T32" s="88">
        <v>0</v>
      </c>
      <c r="U32" s="88">
        <v>0</v>
      </c>
      <c r="V32" s="88">
        <v>0</v>
      </c>
      <c r="W32" s="88">
        <v>0</v>
      </c>
      <c r="X32" s="88">
        <v>0</v>
      </c>
      <c r="Y32" s="88">
        <v>0</v>
      </c>
      <c r="Z32" s="88">
        <v>0</v>
      </c>
      <c r="AA32" s="88">
        <v>0</v>
      </c>
      <c r="AB32" s="90" t="s">
        <v>16969</v>
      </c>
    </row>
    <row r="33" spans="1:28" ht="35.25" x14ac:dyDescent="0.5">
      <c r="A33">
        <v>1</v>
      </c>
      <c r="B33" s="30">
        <f>SUBTOTAL(103,$A$9:A33)</f>
        <v>24</v>
      </c>
      <c r="C33" s="87" t="s">
        <v>6075</v>
      </c>
      <c r="D33" s="83">
        <f t="shared" si="2"/>
        <v>484113.4</v>
      </c>
      <c r="E33" s="88">
        <v>155708</v>
      </c>
      <c r="F33" s="88">
        <f>178405.4+150000</f>
        <v>328405.40000000002</v>
      </c>
      <c r="G33" s="88">
        <v>0</v>
      </c>
      <c r="H33" s="88">
        <v>0</v>
      </c>
      <c r="I33" s="88">
        <v>0</v>
      </c>
      <c r="J33" s="88">
        <v>0</v>
      </c>
      <c r="K33" s="89">
        <v>0</v>
      </c>
      <c r="L33" s="88">
        <v>0</v>
      </c>
      <c r="M33" s="88">
        <v>0</v>
      </c>
      <c r="N33" s="88">
        <v>0</v>
      </c>
      <c r="O33" s="88">
        <v>0</v>
      </c>
      <c r="P33" s="88">
        <v>0</v>
      </c>
      <c r="Q33" s="88">
        <v>0</v>
      </c>
      <c r="R33" s="88">
        <v>0</v>
      </c>
      <c r="S33" s="88">
        <v>0</v>
      </c>
      <c r="T33" s="88">
        <v>0</v>
      </c>
      <c r="U33" s="88">
        <v>0</v>
      </c>
      <c r="V33" s="88">
        <v>0</v>
      </c>
      <c r="W33" s="88">
        <v>0</v>
      </c>
      <c r="X33" s="88">
        <v>0</v>
      </c>
      <c r="Y33" s="88">
        <v>0</v>
      </c>
      <c r="Z33" s="88">
        <v>0</v>
      </c>
      <c r="AA33" s="88">
        <v>0</v>
      </c>
      <c r="AB33" s="90" t="s">
        <v>16969</v>
      </c>
    </row>
    <row r="34" spans="1:28" ht="35.25" x14ac:dyDescent="0.5">
      <c r="A34">
        <v>1</v>
      </c>
      <c r="B34" s="30">
        <f>SUBTOTAL(103,$A$9:A34)</f>
        <v>25</v>
      </c>
      <c r="C34" s="87" t="s">
        <v>6169</v>
      </c>
      <c r="D34" s="83">
        <f t="shared" si="2"/>
        <v>588000</v>
      </c>
      <c r="E34" s="88">
        <v>588000</v>
      </c>
      <c r="F34" s="88">
        <v>0</v>
      </c>
      <c r="G34" s="88">
        <v>0</v>
      </c>
      <c r="H34" s="88">
        <v>0</v>
      </c>
      <c r="I34" s="88">
        <v>0</v>
      </c>
      <c r="J34" s="88">
        <v>0</v>
      </c>
      <c r="K34" s="89">
        <v>0</v>
      </c>
      <c r="L34" s="88">
        <v>0</v>
      </c>
      <c r="M34" s="88">
        <v>0</v>
      </c>
      <c r="N34" s="88">
        <v>0</v>
      </c>
      <c r="O34" s="88">
        <v>0</v>
      </c>
      <c r="P34" s="88">
        <v>0</v>
      </c>
      <c r="Q34" s="88">
        <v>0</v>
      </c>
      <c r="R34" s="88">
        <v>0</v>
      </c>
      <c r="S34" s="88">
        <v>0</v>
      </c>
      <c r="T34" s="88">
        <v>0</v>
      </c>
      <c r="U34" s="88">
        <v>0</v>
      </c>
      <c r="V34" s="88">
        <v>0</v>
      </c>
      <c r="W34" s="88">
        <v>0</v>
      </c>
      <c r="X34" s="88">
        <v>0</v>
      </c>
      <c r="Y34" s="88">
        <v>0</v>
      </c>
      <c r="Z34" s="88">
        <v>0</v>
      </c>
      <c r="AA34" s="88">
        <v>0</v>
      </c>
      <c r="AB34" s="90" t="s">
        <v>16969</v>
      </c>
    </row>
    <row r="35" spans="1:28" ht="35.25" x14ac:dyDescent="0.5">
      <c r="A35">
        <v>1</v>
      </c>
      <c r="B35" s="30">
        <f>SUBTOTAL(103,$A$9:A35)</f>
        <v>26</v>
      </c>
      <c r="C35" s="87" t="s">
        <v>6215</v>
      </c>
      <c r="D35" s="83">
        <f t="shared" si="2"/>
        <v>173170</v>
      </c>
      <c r="E35" s="88">
        <v>173170</v>
      </c>
      <c r="F35" s="88">
        <v>0</v>
      </c>
      <c r="G35" s="88">
        <v>0</v>
      </c>
      <c r="H35" s="88">
        <v>0</v>
      </c>
      <c r="I35" s="88">
        <v>0</v>
      </c>
      <c r="J35" s="88">
        <v>0</v>
      </c>
      <c r="K35" s="89">
        <v>0</v>
      </c>
      <c r="L35" s="88">
        <v>0</v>
      </c>
      <c r="M35" s="88">
        <v>0</v>
      </c>
      <c r="N35" s="88">
        <v>0</v>
      </c>
      <c r="O35" s="88">
        <v>0</v>
      </c>
      <c r="P35" s="88">
        <v>0</v>
      </c>
      <c r="Q35" s="88">
        <v>0</v>
      </c>
      <c r="R35" s="88">
        <v>0</v>
      </c>
      <c r="S35" s="88">
        <v>0</v>
      </c>
      <c r="T35" s="88">
        <v>0</v>
      </c>
      <c r="U35" s="88">
        <v>0</v>
      </c>
      <c r="V35" s="88">
        <v>0</v>
      </c>
      <c r="W35" s="88">
        <v>0</v>
      </c>
      <c r="X35" s="88">
        <v>0</v>
      </c>
      <c r="Y35" s="88">
        <v>0</v>
      </c>
      <c r="Z35" s="88">
        <v>0</v>
      </c>
      <c r="AA35" s="88">
        <v>0</v>
      </c>
      <c r="AB35" s="90" t="s">
        <v>16969</v>
      </c>
    </row>
    <row r="36" spans="1:28" ht="35.25" x14ac:dyDescent="0.5">
      <c r="A36">
        <v>1</v>
      </c>
      <c r="B36" s="30">
        <f>SUBTOTAL(103,$A$9:A36)</f>
        <v>27</v>
      </c>
      <c r="C36" s="87" t="s">
        <v>6291</v>
      </c>
      <c r="D36" s="83">
        <f t="shared" si="2"/>
        <v>13568.4</v>
      </c>
      <c r="E36" s="88">
        <v>0</v>
      </c>
      <c r="F36" s="88">
        <v>0</v>
      </c>
      <c r="G36" s="88">
        <v>13568.4</v>
      </c>
      <c r="H36" s="88">
        <v>0</v>
      </c>
      <c r="I36" s="88">
        <v>0</v>
      </c>
      <c r="J36" s="88">
        <v>0</v>
      </c>
      <c r="K36" s="89">
        <v>0</v>
      </c>
      <c r="L36" s="88">
        <v>0</v>
      </c>
      <c r="M36" s="88">
        <v>0</v>
      </c>
      <c r="N36" s="88">
        <v>0</v>
      </c>
      <c r="O36" s="88">
        <v>0</v>
      </c>
      <c r="P36" s="88">
        <v>0</v>
      </c>
      <c r="Q36" s="88">
        <v>0</v>
      </c>
      <c r="R36" s="88">
        <v>0</v>
      </c>
      <c r="S36" s="88">
        <v>0</v>
      </c>
      <c r="T36" s="88">
        <v>0</v>
      </c>
      <c r="U36" s="88">
        <v>0</v>
      </c>
      <c r="V36" s="88">
        <v>0</v>
      </c>
      <c r="W36" s="88">
        <v>0</v>
      </c>
      <c r="X36" s="88">
        <v>0</v>
      </c>
      <c r="Y36" s="88">
        <v>0</v>
      </c>
      <c r="Z36" s="88">
        <v>0</v>
      </c>
      <c r="AA36" s="88">
        <v>0</v>
      </c>
      <c r="AB36" s="90" t="s">
        <v>16969</v>
      </c>
    </row>
    <row r="37" spans="1:28" ht="35.25" x14ac:dyDescent="0.5">
      <c r="A37">
        <v>1</v>
      </c>
      <c r="B37" s="30">
        <f>SUBTOTAL(103,$A$9:A37)</f>
        <v>28</v>
      </c>
      <c r="C37" s="87" t="s">
        <v>6297</v>
      </c>
      <c r="D37" s="83">
        <f t="shared" si="2"/>
        <v>600000</v>
      </c>
      <c r="E37" s="88">
        <v>0</v>
      </c>
      <c r="F37" s="88">
        <f>180000+420000</f>
        <v>600000</v>
      </c>
      <c r="G37" s="88">
        <v>0</v>
      </c>
      <c r="H37" s="88">
        <v>0</v>
      </c>
      <c r="I37" s="88">
        <v>0</v>
      </c>
      <c r="J37" s="88">
        <v>0</v>
      </c>
      <c r="K37" s="89">
        <v>0</v>
      </c>
      <c r="L37" s="88">
        <v>0</v>
      </c>
      <c r="M37" s="88">
        <v>0</v>
      </c>
      <c r="N37" s="88">
        <v>0</v>
      </c>
      <c r="O37" s="88">
        <v>0</v>
      </c>
      <c r="P37" s="88">
        <v>0</v>
      </c>
      <c r="Q37" s="88">
        <v>0</v>
      </c>
      <c r="R37" s="88">
        <v>0</v>
      </c>
      <c r="S37" s="88">
        <v>0</v>
      </c>
      <c r="T37" s="88">
        <v>0</v>
      </c>
      <c r="U37" s="88">
        <v>0</v>
      </c>
      <c r="V37" s="88">
        <v>0</v>
      </c>
      <c r="W37" s="88">
        <v>0</v>
      </c>
      <c r="X37" s="88">
        <v>0</v>
      </c>
      <c r="Y37" s="88">
        <v>0</v>
      </c>
      <c r="Z37" s="88">
        <v>0</v>
      </c>
      <c r="AA37" s="88">
        <v>0</v>
      </c>
      <c r="AB37" s="90" t="s">
        <v>16969</v>
      </c>
    </row>
    <row r="38" spans="1:28" ht="35.25" x14ac:dyDescent="0.5">
      <c r="A38">
        <v>1</v>
      </c>
      <c r="B38" s="30">
        <f>SUBTOTAL(103,$A$9:A38)</f>
        <v>29</v>
      </c>
      <c r="C38" s="87" t="s">
        <v>6399</v>
      </c>
      <c r="D38" s="83">
        <f t="shared" si="2"/>
        <v>579586</v>
      </c>
      <c r="E38" s="88">
        <v>579586</v>
      </c>
      <c r="F38" s="88">
        <v>0</v>
      </c>
      <c r="G38" s="88">
        <v>0</v>
      </c>
      <c r="H38" s="88">
        <v>0</v>
      </c>
      <c r="I38" s="88">
        <v>0</v>
      </c>
      <c r="J38" s="88">
        <v>0</v>
      </c>
      <c r="K38" s="89">
        <v>0</v>
      </c>
      <c r="L38" s="88">
        <v>0</v>
      </c>
      <c r="M38" s="88">
        <v>0</v>
      </c>
      <c r="N38" s="88">
        <v>0</v>
      </c>
      <c r="O38" s="88">
        <v>0</v>
      </c>
      <c r="P38" s="88">
        <v>0</v>
      </c>
      <c r="Q38" s="88">
        <v>0</v>
      </c>
      <c r="R38" s="88">
        <v>0</v>
      </c>
      <c r="S38" s="88">
        <v>0</v>
      </c>
      <c r="T38" s="88">
        <v>0</v>
      </c>
      <c r="U38" s="88">
        <v>0</v>
      </c>
      <c r="V38" s="88">
        <v>0</v>
      </c>
      <c r="W38" s="88">
        <v>0</v>
      </c>
      <c r="X38" s="88">
        <v>0</v>
      </c>
      <c r="Y38" s="88">
        <v>0</v>
      </c>
      <c r="Z38" s="88">
        <v>0</v>
      </c>
      <c r="AA38" s="88">
        <v>0</v>
      </c>
      <c r="AB38" s="90" t="s">
        <v>16969</v>
      </c>
    </row>
    <row r="39" spans="1:28" ht="35.25" x14ac:dyDescent="0.5">
      <c r="A39">
        <v>1</v>
      </c>
      <c r="B39" s="30">
        <f>SUBTOTAL(103,$A$9:A39)</f>
        <v>30</v>
      </c>
      <c r="C39" s="87" t="s">
        <v>6797</v>
      </c>
      <c r="D39" s="83">
        <f t="shared" si="2"/>
        <v>493670</v>
      </c>
      <c r="E39" s="88">
        <v>0</v>
      </c>
      <c r="F39" s="88">
        <v>0</v>
      </c>
      <c r="G39" s="88">
        <v>0</v>
      </c>
      <c r="H39" s="88">
        <v>493670</v>
      </c>
      <c r="I39" s="88">
        <v>0</v>
      </c>
      <c r="J39" s="88">
        <v>0</v>
      </c>
      <c r="K39" s="89">
        <v>0</v>
      </c>
      <c r="L39" s="88">
        <v>0</v>
      </c>
      <c r="M39" s="88">
        <v>0</v>
      </c>
      <c r="N39" s="88">
        <v>0</v>
      </c>
      <c r="O39" s="88">
        <v>0</v>
      </c>
      <c r="P39" s="88">
        <v>0</v>
      </c>
      <c r="Q39" s="88">
        <v>0</v>
      </c>
      <c r="R39" s="88">
        <v>0</v>
      </c>
      <c r="S39" s="88">
        <v>0</v>
      </c>
      <c r="T39" s="88">
        <v>0</v>
      </c>
      <c r="U39" s="88">
        <v>0</v>
      </c>
      <c r="V39" s="88">
        <v>0</v>
      </c>
      <c r="W39" s="88">
        <v>0</v>
      </c>
      <c r="X39" s="88">
        <v>0</v>
      </c>
      <c r="Y39" s="88">
        <v>0</v>
      </c>
      <c r="Z39" s="88">
        <v>0</v>
      </c>
      <c r="AA39" s="88">
        <v>0</v>
      </c>
      <c r="AB39" s="90" t="s">
        <v>16969</v>
      </c>
    </row>
    <row r="40" spans="1:28" ht="35.25" x14ac:dyDescent="0.5">
      <c r="A40">
        <v>1</v>
      </c>
      <c r="B40" s="30">
        <f>SUBTOTAL(103,$A$9:A40)</f>
        <v>31</v>
      </c>
      <c r="C40" s="87" t="s">
        <v>7086</v>
      </c>
      <c r="D40" s="83">
        <f t="shared" si="2"/>
        <v>490000</v>
      </c>
      <c r="E40" s="88">
        <v>0</v>
      </c>
      <c r="F40" s="88">
        <v>490000</v>
      </c>
      <c r="G40" s="88">
        <v>0</v>
      </c>
      <c r="H40" s="88">
        <v>0</v>
      </c>
      <c r="I40" s="88">
        <v>0</v>
      </c>
      <c r="J40" s="88">
        <v>0</v>
      </c>
      <c r="K40" s="89">
        <v>0</v>
      </c>
      <c r="L40" s="88">
        <v>0</v>
      </c>
      <c r="M40" s="88">
        <v>0</v>
      </c>
      <c r="N40" s="88">
        <v>0</v>
      </c>
      <c r="O40" s="88">
        <v>0</v>
      </c>
      <c r="P40" s="88">
        <v>0</v>
      </c>
      <c r="Q40" s="88">
        <v>0</v>
      </c>
      <c r="R40" s="88">
        <v>0</v>
      </c>
      <c r="S40" s="88">
        <v>0</v>
      </c>
      <c r="T40" s="88">
        <v>0</v>
      </c>
      <c r="U40" s="88">
        <v>0</v>
      </c>
      <c r="V40" s="88">
        <v>0</v>
      </c>
      <c r="W40" s="88">
        <v>0</v>
      </c>
      <c r="X40" s="88">
        <v>0</v>
      </c>
      <c r="Y40" s="88">
        <v>0</v>
      </c>
      <c r="Z40" s="88">
        <v>0</v>
      </c>
      <c r="AA40" s="88">
        <v>0</v>
      </c>
      <c r="AB40" s="90" t="s">
        <v>16969</v>
      </c>
    </row>
    <row r="41" spans="1:28" ht="35.25" x14ac:dyDescent="0.5">
      <c r="A41">
        <v>1</v>
      </c>
      <c r="B41" s="30">
        <f>SUBTOTAL(103,$A$9:A41)</f>
        <v>32</v>
      </c>
      <c r="C41" s="87" t="s">
        <v>1294</v>
      </c>
      <c r="D41" s="83">
        <f t="shared" si="2"/>
        <v>109964</v>
      </c>
      <c r="E41" s="88">
        <v>0</v>
      </c>
      <c r="F41" s="88">
        <v>0</v>
      </c>
      <c r="G41" s="88">
        <v>0</v>
      </c>
      <c r="H41" s="88">
        <v>0</v>
      </c>
      <c r="I41" s="88">
        <v>109964</v>
      </c>
      <c r="J41" s="88">
        <v>0</v>
      </c>
      <c r="K41" s="89">
        <v>0</v>
      </c>
      <c r="L41" s="88">
        <v>0</v>
      </c>
      <c r="M41" s="88">
        <v>0</v>
      </c>
      <c r="N41" s="88">
        <v>0</v>
      </c>
      <c r="O41" s="88">
        <v>0</v>
      </c>
      <c r="P41" s="88">
        <v>0</v>
      </c>
      <c r="Q41" s="88">
        <v>0</v>
      </c>
      <c r="R41" s="88">
        <v>0</v>
      </c>
      <c r="S41" s="88">
        <v>0</v>
      </c>
      <c r="T41" s="88">
        <v>0</v>
      </c>
      <c r="U41" s="88">
        <v>0</v>
      </c>
      <c r="V41" s="88">
        <v>0</v>
      </c>
      <c r="W41" s="88">
        <v>0</v>
      </c>
      <c r="X41" s="88">
        <v>0</v>
      </c>
      <c r="Y41" s="88">
        <v>0</v>
      </c>
      <c r="Z41" s="88">
        <v>0</v>
      </c>
      <c r="AA41" s="88">
        <v>0</v>
      </c>
      <c r="AB41" s="90" t="s">
        <v>16969</v>
      </c>
    </row>
    <row r="42" spans="1:28" ht="35.25" x14ac:dyDescent="0.5">
      <c r="A42">
        <v>1</v>
      </c>
      <c r="B42" s="30">
        <f>SUBTOTAL(103,$A$9:A42)</f>
        <v>33</v>
      </c>
      <c r="C42" s="87" t="s">
        <v>7253</v>
      </c>
      <c r="D42" s="83">
        <f t="shared" si="2"/>
        <v>421464.2</v>
      </c>
      <c r="E42" s="88">
        <v>0</v>
      </c>
      <c r="F42" s="88">
        <v>0</v>
      </c>
      <c r="G42" s="88">
        <v>0</v>
      </c>
      <c r="H42" s="88">
        <v>0</v>
      </c>
      <c r="I42" s="88">
        <v>0</v>
      </c>
      <c r="J42" s="88">
        <v>0</v>
      </c>
      <c r="K42" s="89">
        <v>0</v>
      </c>
      <c r="L42" s="88">
        <v>0</v>
      </c>
      <c r="M42" s="88">
        <v>0</v>
      </c>
      <c r="N42" s="88">
        <v>0</v>
      </c>
      <c r="O42" s="88">
        <f>45000+271464.2+105000</f>
        <v>421464.2</v>
      </c>
      <c r="P42" s="88">
        <v>0</v>
      </c>
      <c r="Q42" s="88">
        <v>0</v>
      </c>
      <c r="R42" s="88">
        <v>0</v>
      </c>
      <c r="S42" s="88">
        <v>0</v>
      </c>
      <c r="T42" s="88">
        <v>0</v>
      </c>
      <c r="U42" s="88">
        <v>0</v>
      </c>
      <c r="V42" s="88">
        <v>0</v>
      </c>
      <c r="W42" s="88">
        <v>0</v>
      </c>
      <c r="X42" s="88">
        <v>0</v>
      </c>
      <c r="Y42" s="88">
        <v>0</v>
      </c>
      <c r="Z42" s="88">
        <v>0</v>
      </c>
      <c r="AA42" s="88">
        <v>0</v>
      </c>
      <c r="AB42" s="90">
        <v>2023</v>
      </c>
    </row>
    <row r="43" spans="1:28" ht="35.25" x14ac:dyDescent="0.5">
      <c r="A43">
        <v>1</v>
      </c>
      <c r="B43" s="30">
        <f>SUBTOTAL(103,$A$9:A43)</f>
        <v>34</v>
      </c>
      <c r="C43" s="87" t="s">
        <v>17383</v>
      </c>
      <c r="D43" s="83">
        <f t="shared" si="2"/>
        <v>364358.1</v>
      </c>
      <c r="E43" s="88">
        <v>0</v>
      </c>
      <c r="F43" s="88">
        <v>0</v>
      </c>
      <c r="G43" s="88">
        <v>124148.79</v>
      </c>
      <c r="H43" s="88">
        <v>0</v>
      </c>
      <c r="I43" s="88">
        <v>0</v>
      </c>
      <c r="J43" s="88">
        <v>0</v>
      </c>
      <c r="K43" s="89">
        <v>1</v>
      </c>
      <c r="L43" s="88">
        <f>72062.79+168146.52</f>
        <v>240209.31</v>
      </c>
      <c r="M43" s="88">
        <v>0</v>
      </c>
      <c r="N43" s="88">
        <v>0</v>
      </c>
      <c r="O43" s="88">
        <v>0</v>
      </c>
      <c r="P43" s="88">
        <v>0</v>
      </c>
      <c r="Q43" s="88">
        <v>0</v>
      </c>
      <c r="R43" s="88">
        <v>0</v>
      </c>
      <c r="S43" s="88">
        <v>0</v>
      </c>
      <c r="T43" s="88">
        <v>0</v>
      </c>
      <c r="U43" s="88">
        <v>0</v>
      </c>
      <c r="V43" s="88">
        <v>0</v>
      </c>
      <c r="W43" s="88">
        <v>0</v>
      </c>
      <c r="X43" s="88">
        <v>0</v>
      </c>
      <c r="Y43" s="88">
        <v>0</v>
      </c>
      <c r="Z43" s="88">
        <v>0</v>
      </c>
      <c r="AA43" s="88">
        <v>0</v>
      </c>
      <c r="AB43" s="90" t="s">
        <v>16969</v>
      </c>
    </row>
    <row r="44" spans="1:28" ht="35.25" x14ac:dyDescent="0.5">
      <c r="A44">
        <v>1</v>
      </c>
      <c r="B44" s="30">
        <f>SUBTOTAL(103,$A$9:A44)</f>
        <v>35</v>
      </c>
      <c r="C44" s="87" t="s">
        <v>6156</v>
      </c>
      <c r="D44" s="83">
        <f t="shared" si="2"/>
        <v>239162</v>
      </c>
      <c r="E44" s="88">
        <v>0</v>
      </c>
      <c r="F44" s="88">
        <v>0</v>
      </c>
      <c r="G44" s="88">
        <v>0</v>
      </c>
      <c r="H44" s="88">
        <v>0</v>
      </c>
      <c r="I44" s="88">
        <v>0</v>
      </c>
      <c r="J44" s="88">
        <v>0</v>
      </c>
      <c r="K44" s="89">
        <v>0</v>
      </c>
      <c r="L44" s="88">
        <v>0</v>
      </c>
      <c r="M44" s="88">
        <f>49848.6+116313.4</f>
        <v>166162</v>
      </c>
      <c r="N44" s="88">
        <v>0</v>
      </c>
      <c r="O44" s="88">
        <f>21900+51100</f>
        <v>73000</v>
      </c>
      <c r="P44" s="88">
        <v>0</v>
      </c>
      <c r="Q44" s="88">
        <v>0</v>
      </c>
      <c r="R44" s="88">
        <v>0</v>
      </c>
      <c r="S44" s="88">
        <v>0</v>
      </c>
      <c r="T44" s="88">
        <v>0</v>
      </c>
      <c r="U44" s="88">
        <v>0</v>
      </c>
      <c r="V44" s="88">
        <v>0</v>
      </c>
      <c r="W44" s="88">
        <v>0</v>
      </c>
      <c r="X44" s="88">
        <v>0</v>
      </c>
      <c r="Y44" s="88">
        <v>0</v>
      </c>
      <c r="Z44" s="88">
        <v>0</v>
      </c>
      <c r="AA44" s="88">
        <v>0</v>
      </c>
      <c r="AB44" s="90">
        <v>2023</v>
      </c>
    </row>
    <row r="45" spans="1:28" ht="35.25" x14ac:dyDescent="0.5">
      <c r="A45">
        <v>1</v>
      </c>
      <c r="B45" s="30">
        <f>SUBTOTAL(103,$A$9:A45)</f>
        <v>36</v>
      </c>
      <c r="C45" s="87" t="s">
        <v>7699</v>
      </c>
      <c r="D45" s="83">
        <f t="shared" si="2"/>
        <v>337200</v>
      </c>
      <c r="E45" s="88">
        <v>0</v>
      </c>
      <c r="F45" s="88">
        <v>0</v>
      </c>
      <c r="G45" s="88">
        <v>0</v>
      </c>
      <c r="H45" s="88">
        <v>0</v>
      </c>
      <c r="I45" s="88">
        <v>0</v>
      </c>
      <c r="J45" s="88">
        <v>0</v>
      </c>
      <c r="K45" s="89">
        <v>0</v>
      </c>
      <c r="L45" s="88">
        <v>0</v>
      </c>
      <c r="M45" s="88">
        <v>0</v>
      </c>
      <c r="N45" s="88">
        <v>0</v>
      </c>
      <c r="O45" s="88">
        <v>337200</v>
      </c>
      <c r="P45" s="88">
        <v>0</v>
      </c>
      <c r="Q45" s="88">
        <v>0</v>
      </c>
      <c r="R45" s="88">
        <v>0</v>
      </c>
      <c r="S45" s="88">
        <v>0</v>
      </c>
      <c r="T45" s="88">
        <v>0</v>
      </c>
      <c r="U45" s="88">
        <v>0</v>
      </c>
      <c r="V45" s="88">
        <v>0</v>
      </c>
      <c r="W45" s="88">
        <v>0</v>
      </c>
      <c r="X45" s="88">
        <v>0</v>
      </c>
      <c r="Y45" s="88">
        <v>0</v>
      </c>
      <c r="Z45" s="88">
        <v>0</v>
      </c>
      <c r="AA45" s="88">
        <v>0</v>
      </c>
      <c r="AB45" s="90">
        <v>2023</v>
      </c>
    </row>
    <row r="46" spans="1:28" ht="35.25" x14ac:dyDescent="0.5">
      <c r="A46">
        <v>1</v>
      </c>
      <c r="B46" s="30">
        <f>SUBTOTAL(103,$A$9:A46)</f>
        <v>37</v>
      </c>
      <c r="C46" s="87" t="s">
        <v>4580</v>
      </c>
      <c r="D46" s="83">
        <f t="shared" si="2"/>
        <v>1100000</v>
      </c>
      <c r="E46" s="88">
        <v>0</v>
      </c>
      <c r="F46" s="88">
        <v>0</v>
      </c>
      <c r="G46" s="88">
        <v>0</v>
      </c>
      <c r="H46" s="88">
        <v>0</v>
      </c>
      <c r="I46" s="88">
        <v>0</v>
      </c>
      <c r="J46" s="88">
        <v>0</v>
      </c>
      <c r="K46" s="89">
        <v>0</v>
      </c>
      <c r="L46" s="88">
        <v>0</v>
      </c>
      <c r="M46" s="88">
        <v>1100000</v>
      </c>
      <c r="N46" s="88">
        <v>0</v>
      </c>
      <c r="O46" s="88">
        <v>0</v>
      </c>
      <c r="P46" s="88">
        <v>0</v>
      </c>
      <c r="Q46" s="88">
        <v>0</v>
      </c>
      <c r="R46" s="88">
        <v>0</v>
      </c>
      <c r="S46" s="88">
        <v>0</v>
      </c>
      <c r="T46" s="88">
        <v>0</v>
      </c>
      <c r="U46" s="88">
        <v>0</v>
      </c>
      <c r="V46" s="88">
        <v>0</v>
      </c>
      <c r="W46" s="88">
        <v>0</v>
      </c>
      <c r="X46" s="88">
        <v>0</v>
      </c>
      <c r="Y46" s="88">
        <v>0</v>
      </c>
      <c r="Z46" s="88">
        <v>0</v>
      </c>
      <c r="AA46" s="88">
        <v>0</v>
      </c>
      <c r="AB46" s="90">
        <v>2023</v>
      </c>
    </row>
    <row r="47" spans="1:28" ht="35.25" x14ac:dyDescent="0.5">
      <c r="A47">
        <v>1</v>
      </c>
      <c r="B47" s="30">
        <f>SUBTOTAL(103,$A$9:A47)</f>
        <v>38</v>
      </c>
      <c r="C47" s="87" t="s">
        <v>5977</v>
      </c>
      <c r="D47" s="83">
        <f t="shared" si="2"/>
        <v>1489829.2</v>
      </c>
      <c r="E47" s="88">
        <v>0</v>
      </c>
      <c r="F47" s="88">
        <v>0</v>
      </c>
      <c r="G47" s="88">
        <v>0</v>
      </c>
      <c r="H47" s="88">
        <v>0</v>
      </c>
      <c r="I47" s="88">
        <v>0</v>
      </c>
      <c r="J47" s="88">
        <v>0</v>
      </c>
      <c r="K47" s="89">
        <v>0</v>
      </c>
      <c r="L47" s="88">
        <v>0</v>
      </c>
      <c r="M47" s="88">
        <f>637564+852265.2</f>
        <v>1489829.2</v>
      </c>
      <c r="N47" s="88">
        <v>0</v>
      </c>
      <c r="O47" s="88">
        <v>0</v>
      </c>
      <c r="P47" s="88">
        <v>0</v>
      </c>
      <c r="Q47" s="88">
        <v>0</v>
      </c>
      <c r="R47" s="88">
        <v>0</v>
      </c>
      <c r="S47" s="88">
        <v>0</v>
      </c>
      <c r="T47" s="88">
        <v>0</v>
      </c>
      <c r="U47" s="88">
        <v>0</v>
      </c>
      <c r="V47" s="88">
        <v>0</v>
      </c>
      <c r="W47" s="88">
        <v>0</v>
      </c>
      <c r="X47" s="88">
        <v>0</v>
      </c>
      <c r="Y47" s="88">
        <v>0</v>
      </c>
      <c r="Z47" s="88">
        <v>0</v>
      </c>
      <c r="AA47" s="88">
        <v>0</v>
      </c>
      <c r="AB47" s="90">
        <v>2023</v>
      </c>
    </row>
    <row r="48" spans="1:28" ht="35.25" x14ac:dyDescent="0.5">
      <c r="A48">
        <v>1</v>
      </c>
      <c r="B48" s="30">
        <f>SUBTOTAL(103,$A$9:A48)</f>
        <v>39</v>
      </c>
      <c r="C48" s="87" t="s">
        <v>5988</v>
      </c>
      <c r="D48" s="83">
        <f t="shared" si="2"/>
        <v>354451.42000000004</v>
      </c>
      <c r="E48" s="88">
        <v>0</v>
      </c>
      <c r="F48" s="88">
        <v>0</v>
      </c>
      <c r="G48" s="88">
        <v>0</v>
      </c>
      <c r="H48" s="88">
        <v>0</v>
      </c>
      <c r="I48" s="88">
        <v>0</v>
      </c>
      <c r="J48" s="88">
        <v>224038.42</v>
      </c>
      <c r="K48" s="89">
        <v>0</v>
      </c>
      <c r="L48" s="88">
        <v>0</v>
      </c>
      <c r="M48" s="88">
        <v>130413</v>
      </c>
      <c r="N48" s="88">
        <v>0</v>
      </c>
      <c r="O48" s="88">
        <v>0</v>
      </c>
      <c r="P48" s="88">
        <v>0</v>
      </c>
      <c r="Q48" s="88">
        <v>0</v>
      </c>
      <c r="R48" s="88">
        <v>0</v>
      </c>
      <c r="S48" s="88">
        <v>0</v>
      </c>
      <c r="T48" s="88">
        <v>0</v>
      </c>
      <c r="U48" s="88">
        <v>0</v>
      </c>
      <c r="V48" s="88">
        <v>0</v>
      </c>
      <c r="W48" s="88">
        <v>0</v>
      </c>
      <c r="X48" s="88">
        <v>0</v>
      </c>
      <c r="Y48" s="88">
        <v>0</v>
      </c>
      <c r="Z48" s="88">
        <v>0</v>
      </c>
      <c r="AA48" s="88">
        <v>0</v>
      </c>
      <c r="AB48" s="90">
        <v>2023</v>
      </c>
    </row>
    <row r="49" spans="1:28" ht="35.25" x14ac:dyDescent="0.5">
      <c r="A49">
        <v>1</v>
      </c>
      <c r="B49" s="30">
        <f>SUBTOTAL(103,$A$9:A49)</f>
        <v>40</v>
      </c>
      <c r="C49" s="87" t="s">
        <v>6067</v>
      </c>
      <c r="D49" s="83">
        <f t="shared" si="2"/>
        <v>590000</v>
      </c>
      <c r="E49" s="88">
        <v>0</v>
      </c>
      <c r="F49" s="88">
        <v>0</v>
      </c>
      <c r="G49" s="88">
        <v>0</v>
      </c>
      <c r="H49" s="88">
        <v>0</v>
      </c>
      <c r="I49" s="88">
        <v>0</v>
      </c>
      <c r="J49" s="88">
        <v>0</v>
      </c>
      <c r="K49" s="89">
        <v>0</v>
      </c>
      <c r="L49" s="88">
        <v>0</v>
      </c>
      <c r="M49" s="88">
        <v>590000</v>
      </c>
      <c r="N49" s="88">
        <v>0</v>
      </c>
      <c r="O49" s="88">
        <v>0</v>
      </c>
      <c r="P49" s="88">
        <v>0</v>
      </c>
      <c r="Q49" s="88">
        <v>0</v>
      </c>
      <c r="R49" s="88">
        <v>0</v>
      </c>
      <c r="S49" s="88">
        <v>0</v>
      </c>
      <c r="T49" s="88">
        <v>0</v>
      </c>
      <c r="U49" s="88">
        <v>0</v>
      </c>
      <c r="V49" s="88">
        <v>0</v>
      </c>
      <c r="W49" s="88">
        <v>0</v>
      </c>
      <c r="X49" s="88">
        <v>0</v>
      </c>
      <c r="Y49" s="88">
        <v>0</v>
      </c>
      <c r="Z49" s="88">
        <v>0</v>
      </c>
      <c r="AA49" s="88">
        <v>0</v>
      </c>
      <c r="AB49" s="90">
        <v>2023</v>
      </c>
    </row>
    <row r="50" spans="1:28" ht="35.25" x14ac:dyDescent="0.5">
      <c r="A50">
        <v>1</v>
      </c>
      <c r="B50" s="30">
        <f>SUBTOTAL(103,$A$9:A50)</f>
        <v>41</v>
      </c>
      <c r="C50" s="87" t="s">
        <v>6590</v>
      </c>
      <c r="D50" s="83">
        <f t="shared" si="2"/>
        <v>530034</v>
      </c>
      <c r="E50" s="88">
        <v>0</v>
      </c>
      <c r="F50" s="88">
        <v>0</v>
      </c>
      <c r="G50" s="88">
        <v>0</v>
      </c>
      <c r="H50" s="88">
        <v>0</v>
      </c>
      <c r="I50" s="88">
        <v>0</v>
      </c>
      <c r="J50" s="88">
        <v>0</v>
      </c>
      <c r="K50" s="89">
        <v>0</v>
      </c>
      <c r="L50" s="88">
        <v>0</v>
      </c>
      <c r="M50" s="88">
        <v>530034</v>
      </c>
      <c r="N50" s="88">
        <v>0</v>
      </c>
      <c r="O50" s="88">
        <v>0</v>
      </c>
      <c r="P50" s="88">
        <v>0</v>
      </c>
      <c r="Q50" s="88">
        <v>0</v>
      </c>
      <c r="R50" s="88">
        <v>0</v>
      </c>
      <c r="S50" s="88">
        <v>0</v>
      </c>
      <c r="T50" s="88">
        <v>0</v>
      </c>
      <c r="U50" s="88">
        <v>0</v>
      </c>
      <c r="V50" s="88">
        <v>0</v>
      </c>
      <c r="W50" s="88">
        <v>0</v>
      </c>
      <c r="X50" s="88">
        <v>0</v>
      </c>
      <c r="Y50" s="88">
        <v>0</v>
      </c>
      <c r="Z50" s="88">
        <v>0</v>
      </c>
      <c r="AA50" s="88">
        <v>0</v>
      </c>
      <c r="AB50" s="90">
        <v>2023</v>
      </c>
    </row>
    <row r="51" spans="1:28" ht="35.25" x14ac:dyDescent="0.5">
      <c r="A51">
        <v>1</v>
      </c>
      <c r="B51" s="30">
        <f>SUBTOTAL(103,$A$9:A51)</f>
        <v>42</v>
      </c>
      <c r="C51" s="87" t="s">
        <v>6326</v>
      </c>
      <c r="D51" s="83">
        <f t="shared" si="2"/>
        <v>1765571</v>
      </c>
      <c r="E51" s="88">
        <v>0</v>
      </c>
      <c r="F51" s="88">
        <v>0</v>
      </c>
      <c r="G51" s="88">
        <f>194545+453941</f>
        <v>648486</v>
      </c>
      <c r="H51" s="88">
        <v>0</v>
      </c>
      <c r="I51" s="88">
        <v>0</v>
      </c>
      <c r="J51" s="88">
        <v>0</v>
      </c>
      <c r="K51" s="89">
        <v>0</v>
      </c>
      <c r="L51" s="88">
        <v>0</v>
      </c>
      <c r="M51" s="88">
        <v>0</v>
      </c>
      <c r="N51" s="88">
        <v>0</v>
      </c>
      <c r="O51" s="88">
        <v>0</v>
      </c>
      <c r="P51" s="88">
        <v>1117085</v>
      </c>
      <c r="Q51" s="88">
        <v>0</v>
      </c>
      <c r="R51" s="88">
        <v>0</v>
      </c>
      <c r="S51" s="88">
        <v>0</v>
      </c>
      <c r="T51" s="88">
        <v>0</v>
      </c>
      <c r="U51" s="88">
        <v>0</v>
      </c>
      <c r="V51" s="88">
        <v>0</v>
      </c>
      <c r="W51" s="88">
        <v>0</v>
      </c>
      <c r="X51" s="88">
        <v>0</v>
      </c>
      <c r="Y51" s="88">
        <v>0</v>
      </c>
      <c r="Z51" s="88">
        <v>0</v>
      </c>
      <c r="AA51" s="88">
        <v>0</v>
      </c>
      <c r="AB51" s="90">
        <v>2023</v>
      </c>
    </row>
    <row r="52" spans="1:28" ht="35.25" x14ac:dyDescent="0.5">
      <c r="A52">
        <v>1</v>
      </c>
      <c r="B52" s="30">
        <f>SUBTOTAL(103,$A$9:A52)</f>
        <v>43</v>
      </c>
      <c r="C52" s="87" t="s">
        <v>6639</v>
      </c>
      <c r="D52" s="83">
        <f t="shared" si="2"/>
        <v>2050000</v>
      </c>
      <c r="E52" s="88">
        <v>0</v>
      </c>
      <c r="F52" s="88">
        <v>0</v>
      </c>
      <c r="G52" s="88">
        <f>615000+1435000</f>
        <v>2050000</v>
      </c>
      <c r="H52" s="88">
        <v>0</v>
      </c>
      <c r="I52" s="88">
        <v>0</v>
      </c>
      <c r="J52" s="88">
        <v>0</v>
      </c>
      <c r="K52" s="89">
        <v>0</v>
      </c>
      <c r="L52" s="88">
        <v>0</v>
      </c>
      <c r="M52" s="88">
        <v>0</v>
      </c>
      <c r="N52" s="88">
        <v>0</v>
      </c>
      <c r="O52" s="88">
        <v>0</v>
      </c>
      <c r="P52" s="88">
        <v>0</v>
      </c>
      <c r="Q52" s="88">
        <v>0</v>
      </c>
      <c r="R52" s="88">
        <v>0</v>
      </c>
      <c r="S52" s="88">
        <v>0</v>
      </c>
      <c r="T52" s="88">
        <v>0</v>
      </c>
      <c r="U52" s="88">
        <v>0</v>
      </c>
      <c r="V52" s="88">
        <v>0</v>
      </c>
      <c r="W52" s="88">
        <v>0</v>
      </c>
      <c r="X52" s="88">
        <v>0</v>
      </c>
      <c r="Y52" s="88">
        <v>0</v>
      </c>
      <c r="Z52" s="88">
        <v>0</v>
      </c>
      <c r="AA52" s="88">
        <v>0</v>
      </c>
      <c r="AB52" s="90">
        <v>2023</v>
      </c>
    </row>
    <row r="53" spans="1:28" ht="35.25" x14ac:dyDescent="0.5">
      <c r="A53">
        <v>1</v>
      </c>
      <c r="B53" s="30">
        <f>SUBTOTAL(103,$A$9:A53)</f>
        <v>44</v>
      </c>
      <c r="C53" s="87" t="s">
        <v>6704</v>
      </c>
      <c r="D53" s="83">
        <f t="shared" si="2"/>
        <v>133000</v>
      </c>
      <c r="E53" s="88">
        <v>0</v>
      </c>
      <c r="F53" s="88">
        <v>0</v>
      </c>
      <c r="G53" s="88">
        <v>133000</v>
      </c>
      <c r="H53" s="88">
        <v>0</v>
      </c>
      <c r="I53" s="88">
        <v>0</v>
      </c>
      <c r="J53" s="88">
        <v>0</v>
      </c>
      <c r="K53" s="89">
        <v>0</v>
      </c>
      <c r="L53" s="88">
        <v>0</v>
      </c>
      <c r="M53" s="88">
        <v>0</v>
      </c>
      <c r="N53" s="88">
        <v>0</v>
      </c>
      <c r="O53" s="88">
        <v>0</v>
      </c>
      <c r="P53" s="88">
        <v>0</v>
      </c>
      <c r="Q53" s="88">
        <v>0</v>
      </c>
      <c r="R53" s="88">
        <v>0</v>
      </c>
      <c r="S53" s="88">
        <v>0</v>
      </c>
      <c r="T53" s="88">
        <v>0</v>
      </c>
      <c r="U53" s="88">
        <v>0</v>
      </c>
      <c r="V53" s="88">
        <v>0</v>
      </c>
      <c r="W53" s="88">
        <v>0</v>
      </c>
      <c r="X53" s="88">
        <v>0</v>
      </c>
      <c r="Y53" s="88">
        <v>0</v>
      </c>
      <c r="Z53" s="88">
        <v>0</v>
      </c>
      <c r="AA53" s="88">
        <v>0</v>
      </c>
      <c r="AB53" s="90">
        <v>2023</v>
      </c>
    </row>
    <row r="54" spans="1:28" ht="35.25" x14ac:dyDescent="0.5">
      <c r="A54">
        <v>1</v>
      </c>
      <c r="B54" s="30">
        <f>SUBTOTAL(103,$A$9:A54)</f>
        <v>45</v>
      </c>
      <c r="C54" s="87" t="s">
        <v>1237</v>
      </c>
      <c r="D54" s="83">
        <f t="shared" si="2"/>
        <v>312426</v>
      </c>
      <c r="E54" s="88">
        <v>0</v>
      </c>
      <c r="F54" s="88">
        <v>0</v>
      </c>
      <c r="G54" s="88">
        <f>93727.8+218698.2</f>
        <v>312426</v>
      </c>
      <c r="H54" s="88">
        <v>0</v>
      </c>
      <c r="I54" s="88">
        <v>0</v>
      </c>
      <c r="J54" s="88">
        <v>0</v>
      </c>
      <c r="K54" s="89">
        <v>0</v>
      </c>
      <c r="L54" s="88">
        <v>0</v>
      </c>
      <c r="M54" s="88">
        <v>0</v>
      </c>
      <c r="N54" s="88">
        <v>0</v>
      </c>
      <c r="O54" s="88">
        <v>0</v>
      </c>
      <c r="P54" s="88">
        <v>0</v>
      </c>
      <c r="Q54" s="88">
        <v>0</v>
      </c>
      <c r="R54" s="88">
        <v>0</v>
      </c>
      <c r="S54" s="88">
        <v>0</v>
      </c>
      <c r="T54" s="88">
        <v>0</v>
      </c>
      <c r="U54" s="88">
        <v>0</v>
      </c>
      <c r="V54" s="88">
        <v>0</v>
      </c>
      <c r="W54" s="88">
        <v>0</v>
      </c>
      <c r="X54" s="88">
        <v>0</v>
      </c>
      <c r="Y54" s="88">
        <v>0</v>
      </c>
      <c r="Z54" s="88">
        <v>0</v>
      </c>
      <c r="AA54" s="88">
        <v>0</v>
      </c>
      <c r="AB54" s="90">
        <v>2023</v>
      </c>
    </row>
    <row r="55" spans="1:28" ht="35.25" x14ac:dyDescent="0.5">
      <c r="A55">
        <v>1</v>
      </c>
      <c r="B55" s="30">
        <f>SUBTOTAL(103,$A$9:A55)</f>
        <v>46</v>
      </c>
      <c r="C55" s="87" t="s">
        <v>6577</v>
      </c>
      <c r="D55" s="83">
        <f t="shared" si="2"/>
        <v>178951.67999999999</v>
      </c>
      <c r="E55" s="88">
        <v>0</v>
      </c>
      <c r="F55" s="88">
        <v>178951.67999999999</v>
      </c>
      <c r="G55" s="88">
        <v>0</v>
      </c>
      <c r="H55" s="88">
        <v>0</v>
      </c>
      <c r="I55" s="88">
        <v>0</v>
      </c>
      <c r="J55" s="88">
        <v>0</v>
      </c>
      <c r="K55" s="89">
        <v>0</v>
      </c>
      <c r="L55" s="88">
        <v>0</v>
      </c>
      <c r="M55" s="88">
        <v>0</v>
      </c>
      <c r="N55" s="88">
        <v>0</v>
      </c>
      <c r="O55" s="88">
        <v>0</v>
      </c>
      <c r="P55" s="88">
        <v>0</v>
      </c>
      <c r="Q55" s="88">
        <v>0</v>
      </c>
      <c r="R55" s="88">
        <v>0</v>
      </c>
      <c r="S55" s="88">
        <v>0</v>
      </c>
      <c r="T55" s="88">
        <v>0</v>
      </c>
      <c r="U55" s="88">
        <v>0</v>
      </c>
      <c r="V55" s="88">
        <v>0</v>
      </c>
      <c r="W55" s="88">
        <v>0</v>
      </c>
      <c r="X55" s="88">
        <v>0</v>
      </c>
      <c r="Y55" s="88">
        <v>0</v>
      </c>
      <c r="Z55" s="88">
        <v>0</v>
      </c>
      <c r="AA55" s="88">
        <v>0</v>
      </c>
      <c r="AB55" s="90">
        <v>2023</v>
      </c>
    </row>
    <row r="56" spans="1:28" ht="35.25" x14ac:dyDescent="0.5">
      <c r="A56">
        <v>1</v>
      </c>
      <c r="B56" s="30">
        <f>SUBTOTAL(103,$A$9:A56)</f>
        <v>47</v>
      </c>
      <c r="C56" s="87" t="s">
        <v>4895</v>
      </c>
      <c r="D56" s="83">
        <f t="shared" si="2"/>
        <v>177001.88</v>
      </c>
      <c r="E56" s="88">
        <v>0</v>
      </c>
      <c r="F56" s="88">
        <f>53100.56+123901.32</f>
        <v>177001.88</v>
      </c>
      <c r="G56" s="88">
        <v>0</v>
      </c>
      <c r="H56" s="88">
        <v>0</v>
      </c>
      <c r="I56" s="88">
        <v>0</v>
      </c>
      <c r="J56" s="88">
        <v>0</v>
      </c>
      <c r="K56" s="89">
        <v>0</v>
      </c>
      <c r="L56" s="88">
        <v>0</v>
      </c>
      <c r="M56" s="88">
        <v>0</v>
      </c>
      <c r="N56" s="88">
        <v>0</v>
      </c>
      <c r="O56" s="88">
        <v>0</v>
      </c>
      <c r="P56" s="88">
        <v>0</v>
      </c>
      <c r="Q56" s="88">
        <v>0</v>
      </c>
      <c r="R56" s="88">
        <v>0</v>
      </c>
      <c r="S56" s="88">
        <v>0</v>
      </c>
      <c r="T56" s="88">
        <v>0</v>
      </c>
      <c r="U56" s="88">
        <v>0</v>
      </c>
      <c r="V56" s="88">
        <v>0</v>
      </c>
      <c r="W56" s="88">
        <v>0</v>
      </c>
      <c r="X56" s="88">
        <v>0</v>
      </c>
      <c r="Y56" s="88">
        <v>0</v>
      </c>
      <c r="Z56" s="88">
        <v>0</v>
      </c>
      <c r="AA56" s="88">
        <v>0</v>
      </c>
      <c r="AB56" s="90">
        <v>2023</v>
      </c>
    </row>
    <row r="57" spans="1:28" ht="35.25" x14ac:dyDescent="0.5">
      <c r="A57">
        <v>1</v>
      </c>
      <c r="B57" s="30">
        <f>SUBTOTAL(103,$A$9:A57)</f>
        <v>48</v>
      </c>
      <c r="C57" s="87" t="s">
        <v>5604</v>
      </c>
      <c r="D57" s="83">
        <f t="shared" si="2"/>
        <v>152100</v>
      </c>
      <c r="E57" s="88">
        <v>0</v>
      </c>
      <c r="F57" s="88">
        <v>0</v>
      </c>
      <c r="G57" s="88">
        <v>0</v>
      </c>
      <c r="H57" s="88">
        <v>152100</v>
      </c>
      <c r="I57" s="88">
        <v>0</v>
      </c>
      <c r="J57" s="88">
        <v>0</v>
      </c>
      <c r="K57" s="89">
        <v>0</v>
      </c>
      <c r="L57" s="88">
        <v>0</v>
      </c>
      <c r="M57" s="88">
        <v>0</v>
      </c>
      <c r="N57" s="88">
        <v>0</v>
      </c>
      <c r="O57" s="88">
        <v>0</v>
      </c>
      <c r="P57" s="88">
        <v>0</v>
      </c>
      <c r="Q57" s="88">
        <v>0</v>
      </c>
      <c r="R57" s="88">
        <v>0</v>
      </c>
      <c r="S57" s="88">
        <v>0</v>
      </c>
      <c r="T57" s="88">
        <v>0</v>
      </c>
      <c r="U57" s="88">
        <v>0</v>
      </c>
      <c r="V57" s="88">
        <v>0</v>
      </c>
      <c r="W57" s="88">
        <v>0</v>
      </c>
      <c r="X57" s="88">
        <v>0</v>
      </c>
      <c r="Y57" s="88">
        <v>0</v>
      </c>
      <c r="Z57" s="88">
        <v>0</v>
      </c>
      <c r="AA57" s="88">
        <v>0</v>
      </c>
      <c r="AB57" s="90">
        <v>2023</v>
      </c>
    </row>
    <row r="58" spans="1:28" ht="35.25" x14ac:dyDescent="0.5">
      <c r="A58">
        <v>1</v>
      </c>
      <c r="B58" s="30">
        <f>SUBTOTAL(103,$A$9:A58)</f>
        <v>49</v>
      </c>
      <c r="C58" s="87" t="s">
        <v>17402</v>
      </c>
      <c r="D58" s="83">
        <f t="shared" si="2"/>
        <v>346600</v>
      </c>
      <c r="E58" s="88">
        <v>0</v>
      </c>
      <c r="F58" s="88">
        <v>0</v>
      </c>
      <c r="G58" s="88">
        <v>0</v>
      </c>
      <c r="H58" s="88">
        <v>0</v>
      </c>
      <c r="I58" s="88">
        <v>0</v>
      </c>
      <c r="J58" s="88">
        <v>0</v>
      </c>
      <c r="K58" s="89">
        <v>0</v>
      </c>
      <c r="L58" s="88">
        <v>0</v>
      </c>
      <c r="M58" s="88">
        <v>0</v>
      </c>
      <c r="N58" s="88">
        <v>0</v>
      </c>
      <c r="O58" s="88">
        <v>346600</v>
      </c>
      <c r="P58" s="88">
        <v>0</v>
      </c>
      <c r="Q58" s="88">
        <v>0</v>
      </c>
      <c r="R58" s="88">
        <v>0</v>
      </c>
      <c r="S58" s="88">
        <v>0</v>
      </c>
      <c r="T58" s="88">
        <v>0</v>
      </c>
      <c r="U58" s="88">
        <v>0</v>
      </c>
      <c r="V58" s="88">
        <v>0</v>
      </c>
      <c r="W58" s="88">
        <v>0</v>
      </c>
      <c r="X58" s="88">
        <v>0</v>
      </c>
      <c r="Y58" s="88">
        <v>0</v>
      </c>
      <c r="Z58" s="88">
        <v>0</v>
      </c>
      <c r="AA58" s="88">
        <v>0</v>
      </c>
      <c r="AB58" s="90">
        <v>2023</v>
      </c>
    </row>
    <row r="59" spans="1:28" ht="35.25" x14ac:dyDescent="0.5">
      <c r="A59">
        <v>1</v>
      </c>
      <c r="B59" s="30">
        <f>SUBTOTAL(103,$A$9:A59)</f>
        <v>50</v>
      </c>
      <c r="C59" s="87" t="s">
        <v>4285</v>
      </c>
      <c r="D59" s="83">
        <f t="shared" si="2"/>
        <v>439735.28</v>
      </c>
      <c r="E59" s="88">
        <v>0</v>
      </c>
      <c r="F59" s="88">
        <v>0</v>
      </c>
      <c r="G59" s="88">
        <v>439735.28</v>
      </c>
      <c r="H59" s="88">
        <v>0</v>
      </c>
      <c r="I59" s="88">
        <v>0</v>
      </c>
      <c r="J59" s="88">
        <v>0</v>
      </c>
      <c r="K59" s="89">
        <v>0</v>
      </c>
      <c r="L59" s="88">
        <v>0</v>
      </c>
      <c r="M59" s="88">
        <v>0</v>
      </c>
      <c r="N59" s="88">
        <v>0</v>
      </c>
      <c r="O59" s="88">
        <v>0</v>
      </c>
      <c r="P59" s="88">
        <v>0</v>
      </c>
      <c r="Q59" s="88">
        <v>0</v>
      </c>
      <c r="R59" s="88">
        <v>0</v>
      </c>
      <c r="S59" s="88">
        <v>0</v>
      </c>
      <c r="T59" s="88">
        <v>0</v>
      </c>
      <c r="U59" s="88">
        <v>0</v>
      </c>
      <c r="V59" s="88">
        <v>0</v>
      </c>
      <c r="W59" s="88">
        <v>0</v>
      </c>
      <c r="X59" s="88">
        <v>0</v>
      </c>
      <c r="Y59" s="88">
        <v>0</v>
      </c>
      <c r="Z59" s="88">
        <v>0</v>
      </c>
      <c r="AA59" s="88">
        <v>0</v>
      </c>
      <c r="AB59" s="90">
        <v>2023</v>
      </c>
    </row>
    <row r="60" spans="1:28" ht="35.25" x14ac:dyDescent="0.5">
      <c r="A60">
        <v>1</v>
      </c>
      <c r="B60" s="30">
        <f>SUBTOTAL(103,$A$9:A60)</f>
        <v>51</v>
      </c>
      <c r="C60" s="87" t="s">
        <v>4545</v>
      </c>
      <c r="D60" s="83">
        <f t="shared" si="2"/>
        <v>1150000</v>
      </c>
      <c r="E60" s="88">
        <v>0</v>
      </c>
      <c r="F60" s="88">
        <v>0</v>
      </c>
      <c r="G60" s="88">
        <v>1150000</v>
      </c>
      <c r="H60" s="88">
        <v>0</v>
      </c>
      <c r="I60" s="88">
        <v>0</v>
      </c>
      <c r="J60" s="88">
        <v>0</v>
      </c>
      <c r="K60" s="89">
        <v>0</v>
      </c>
      <c r="L60" s="88">
        <v>0</v>
      </c>
      <c r="M60" s="88">
        <v>0</v>
      </c>
      <c r="N60" s="88">
        <v>0</v>
      </c>
      <c r="O60" s="88">
        <v>0</v>
      </c>
      <c r="P60" s="88">
        <v>0</v>
      </c>
      <c r="Q60" s="88">
        <v>0</v>
      </c>
      <c r="R60" s="88">
        <v>0</v>
      </c>
      <c r="S60" s="88">
        <v>0</v>
      </c>
      <c r="T60" s="88">
        <v>0</v>
      </c>
      <c r="U60" s="88">
        <v>0</v>
      </c>
      <c r="V60" s="88">
        <v>0</v>
      </c>
      <c r="W60" s="88">
        <v>0</v>
      </c>
      <c r="X60" s="88">
        <v>0</v>
      </c>
      <c r="Y60" s="88">
        <v>0</v>
      </c>
      <c r="Z60" s="88">
        <v>0</v>
      </c>
      <c r="AA60" s="88">
        <v>0</v>
      </c>
      <c r="AB60" s="90">
        <v>2023</v>
      </c>
    </row>
    <row r="61" spans="1:28" ht="35.25" x14ac:dyDescent="0.5">
      <c r="A61">
        <v>1</v>
      </c>
      <c r="B61" s="30">
        <f>SUBTOTAL(103,$A$9:A61)</f>
        <v>52</v>
      </c>
      <c r="C61" s="87" t="s">
        <v>4577</v>
      </c>
      <c r="D61" s="83">
        <f t="shared" si="2"/>
        <v>2909021.44</v>
      </c>
      <c r="E61" s="88">
        <v>0</v>
      </c>
      <c r="F61" s="88">
        <v>0</v>
      </c>
      <c r="G61" s="88">
        <v>2909021.44</v>
      </c>
      <c r="H61" s="88">
        <v>0</v>
      </c>
      <c r="I61" s="88">
        <v>0</v>
      </c>
      <c r="J61" s="88">
        <v>0</v>
      </c>
      <c r="K61" s="89">
        <v>0</v>
      </c>
      <c r="L61" s="88">
        <v>0</v>
      </c>
      <c r="M61" s="88">
        <v>0</v>
      </c>
      <c r="N61" s="88">
        <v>0</v>
      </c>
      <c r="O61" s="88">
        <v>0</v>
      </c>
      <c r="P61" s="88">
        <v>0</v>
      </c>
      <c r="Q61" s="88">
        <v>0</v>
      </c>
      <c r="R61" s="88">
        <v>0</v>
      </c>
      <c r="S61" s="88">
        <v>0</v>
      </c>
      <c r="T61" s="88">
        <v>0</v>
      </c>
      <c r="U61" s="88">
        <v>0</v>
      </c>
      <c r="V61" s="88">
        <v>0</v>
      </c>
      <c r="W61" s="88">
        <v>0</v>
      </c>
      <c r="X61" s="88">
        <v>0</v>
      </c>
      <c r="Y61" s="88">
        <v>0</v>
      </c>
      <c r="Z61" s="88">
        <v>0</v>
      </c>
      <c r="AA61" s="88">
        <v>0</v>
      </c>
      <c r="AB61" s="90">
        <v>2023</v>
      </c>
    </row>
    <row r="62" spans="1:28" ht="35.25" x14ac:dyDescent="0.5">
      <c r="A62">
        <v>1</v>
      </c>
      <c r="B62" s="30">
        <f>SUBTOTAL(103,$A$9:A62)</f>
        <v>53</v>
      </c>
      <c r="C62" s="87" t="s">
        <v>4658</v>
      </c>
      <c r="D62" s="83">
        <f t="shared" si="2"/>
        <v>1857480</v>
      </c>
      <c r="E62" s="88">
        <v>0</v>
      </c>
      <c r="F62" s="88">
        <v>0</v>
      </c>
      <c r="G62" s="88">
        <v>0</v>
      </c>
      <c r="H62" s="88">
        <v>0</v>
      </c>
      <c r="I62" s="88">
        <v>0</v>
      </c>
      <c r="J62" s="88">
        <v>0</v>
      </c>
      <c r="K62" s="89">
        <v>0</v>
      </c>
      <c r="L62" s="88">
        <v>0</v>
      </c>
      <c r="M62" s="88">
        <v>1857480</v>
      </c>
      <c r="N62" s="88">
        <v>0</v>
      </c>
      <c r="O62" s="88">
        <v>0</v>
      </c>
      <c r="P62" s="88">
        <v>0</v>
      </c>
      <c r="Q62" s="88">
        <v>0</v>
      </c>
      <c r="R62" s="88">
        <v>0</v>
      </c>
      <c r="S62" s="88">
        <v>0</v>
      </c>
      <c r="T62" s="88">
        <v>0</v>
      </c>
      <c r="U62" s="88">
        <v>0</v>
      </c>
      <c r="V62" s="88">
        <v>0</v>
      </c>
      <c r="W62" s="88">
        <v>0</v>
      </c>
      <c r="X62" s="88">
        <v>0</v>
      </c>
      <c r="Y62" s="88">
        <v>0</v>
      </c>
      <c r="Z62" s="88">
        <v>0</v>
      </c>
      <c r="AA62" s="88">
        <v>0</v>
      </c>
      <c r="AB62" s="90">
        <v>2023</v>
      </c>
    </row>
    <row r="63" spans="1:28" ht="35.25" x14ac:dyDescent="0.5">
      <c r="A63">
        <v>1</v>
      </c>
      <c r="B63" s="30">
        <f>SUBTOTAL(103,$A$9:A63)</f>
        <v>54</v>
      </c>
      <c r="C63" s="87" t="s">
        <v>949</v>
      </c>
      <c r="D63" s="83">
        <f t="shared" si="2"/>
        <v>4482670</v>
      </c>
      <c r="E63" s="88">
        <v>0</v>
      </c>
      <c r="F63" s="88">
        <v>0</v>
      </c>
      <c r="G63" s="88">
        <v>0</v>
      </c>
      <c r="H63" s="88">
        <v>0</v>
      </c>
      <c r="I63" s="88">
        <v>0</v>
      </c>
      <c r="J63" s="88">
        <v>0</v>
      </c>
      <c r="K63" s="89">
        <v>0</v>
      </c>
      <c r="L63" s="88">
        <v>0</v>
      </c>
      <c r="M63" s="88">
        <v>0</v>
      </c>
      <c r="N63" s="88">
        <v>0</v>
      </c>
      <c r="O63" s="88">
        <v>4482670</v>
      </c>
      <c r="P63" s="88">
        <v>0</v>
      </c>
      <c r="Q63" s="88">
        <v>0</v>
      </c>
      <c r="R63" s="88">
        <v>0</v>
      </c>
      <c r="S63" s="88">
        <v>0</v>
      </c>
      <c r="T63" s="88">
        <v>0</v>
      </c>
      <c r="U63" s="88">
        <v>0</v>
      </c>
      <c r="V63" s="88">
        <v>0</v>
      </c>
      <c r="W63" s="88">
        <v>0</v>
      </c>
      <c r="X63" s="88">
        <v>0</v>
      </c>
      <c r="Y63" s="88">
        <v>0</v>
      </c>
      <c r="Z63" s="88">
        <v>0</v>
      </c>
      <c r="AA63" s="88">
        <v>0</v>
      </c>
      <c r="AB63" s="90">
        <v>2023</v>
      </c>
    </row>
    <row r="64" spans="1:28" ht="35.25" x14ac:dyDescent="0.5">
      <c r="A64">
        <v>1</v>
      </c>
      <c r="B64" s="30">
        <f>SUBTOTAL(103,$A$9:A64)</f>
        <v>55</v>
      </c>
      <c r="C64" s="87" t="s">
        <v>4934</v>
      </c>
      <c r="D64" s="83">
        <f t="shared" si="2"/>
        <v>114999.15</v>
      </c>
      <c r="E64" s="88">
        <v>0</v>
      </c>
      <c r="F64" s="88">
        <v>0</v>
      </c>
      <c r="G64" s="88">
        <v>0</v>
      </c>
      <c r="H64" s="88">
        <v>0</v>
      </c>
      <c r="I64" s="88">
        <v>0</v>
      </c>
      <c r="J64" s="88">
        <v>0</v>
      </c>
      <c r="K64" s="89">
        <v>0</v>
      </c>
      <c r="L64" s="88">
        <v>0</v>
      </c>
      <c r="M64" s="88">
        <v>0</v>
      </c>
      <c r="N64" s="88">
        <v>0</v>
      </c>
      <c r="O64" s="88">
        <v>0</v>
      </c>
      <c r="P64" s="88">
        <v>0</v>
      </c>
      <c r="Q64" s="88">
        <v>0</v>
      </c>
      <c r="R64" s="88">
        <v>0</v>
      </c>
      <c r="S64" s="88">
        <v>0</v>
      </c>
      <c r="T64" s="88">
        <v>0</v>
      </c>
      <c r="U64" s="88">
        <v>0</v>
      </c>
      <c r="V64" s="88">
        <v>0</v>
      </c>
      <c r="W64" s="88">
        <v>0</v>
      </c>
      <c r="X64" s="88">
        <v>0</v>
      </c>
      <c r="Y64" s="88">
        <v>0</v>
      </c>
      <c r="Z64" s="88">
        <v>114999.15</v>
      </c>
      <c r="AA64" s="88">
        <v>0</v>
      </c>
      <c r="AB64" s="90">
        <v>2023</v>
      </c>
    </row>
    <row r="65" spans="1:28" ht="35.25" x14ac:dyDescent="0.5">
      <c r="A65">
        <v>1</v>
      </c>
      <c r="B65" s="30">
        <f>SUBTOTAL(103,$A$9:A65)</f>
        <v>56</v>
      </c>
      <c r="C65" s="87" t="s">
        <v>4971</v>
      </c>
      <c r="D65" s="83">
        <f t="shared" si="2"/>
        <v>2286157.69</v>
      </c>
      <c r="E65" s="88">
        <v>0</v>
      </c>
      <c r="F65" s="88">
        <v>0</v>
      </c>
      <c r="G65" s="88">
        <v>0</v>
      </c>
      <c r="H65" s="88">
        <v>0</v>
      </c>
      <c r="I65" s="88">
        <v>0</v>
      </c>
      <c r="J65" s="88">
        <v>0</v>
      </c>
      <c r="K65" s="89">
        <v>0</v>
      </c>
      <c r="L65" s="88">
        <v>0</v>
      </c>
      <c r="M65" s="88">
        <v>2286157.69</v>
      </c>
      <c r="N65" s="88">
        <v>0</v>
      </c>
      <c r="O65" s="88">
        <v>0</v>
      </c>
      <c r="P65" s="88">
        <v>0</v>
      </c>
      <c r="Q65" s="88">
        <v>0</v>
      </c>
      <c r="R65" s="88">
        <v>0</v>
      </c>
      <c r="S65" s="88">
        <v>0</v>
      </c>
      <c r="T65" s="88">
        <v>0</v>
      </c>
      <c r="U65" s="88">
        <v>0</v>
      </c>
      <c r="V65" s="88">
        <v>0</v>
      </c>
      <c r="W65" s="88">
        <v>0</v>
      </c>
      <c r="X65" s="88">
        <v>0</v>
      </c>
      <c r="Y65" s="88">
        <v>0</v>
      </c>
      <c r="Z65" s="88">
        <v>0</v>
      </c>
      <c r="AA65" s="88">
        <v>0</v>
      </c>
      <c r="AB65" s="90">
        <v>2023</v>
      </c>
    </row>
    <row r="66" spans="1:28" ht="35.25" x14ac:dyDescent="0.5">
      <c r="A66">
        <v>1</v>
      </c>
      <c r="B66" s="30">
        <f>SUBTOTAL(103,$A$9:A66)</f>
        <v>57</v>
      </c>
      <c r="C66" s="87" t="s">
        <v>4989</v>
      </c>
      <c r="D66" s="83">
        <f t="shared" si="2"/>
        <v>892500</v>
      </c>
      <c r="E66" s="88">
        <v>0</v>
      </c>
      <c r="F66" s="88">
        <v>0</v>
      </c>
      <c r="G66" s="88">
        <v>0</v>
      </c>
      <c r="H66" s="88">
        <v>0</v>
      </c>
      <c r="I66" s="88">
        <v>0</v>
      </c>
      <c r="J66" s="88">
        <v>0</v>
      </c>
      <c r="K66" s="89">
        <v>0</v>
      </c>
      <c r="L66" s="88">
        <v>0</v>
      </c>
      <c r="M66" s="88">
        <v>0</v>
      </c>
      <c r="N66" s="88">
        <v>0</v>
      </c>
      <c r="O66" s="88">
        <v>892500</v>
      </c>
      <c r="P66" s="88">
        <v>0</v>
      </c>
      <c r="Q66" s="88">
        <v>0</v>
      </c>
      <c r="R66" s="88">
        <v>0</v>
      </c>
      <c r="S66" s="88">
        <v>0</v>
      </c>
      <c r="T66" s="88">
        <v>0</v>
      </c>
      <c r="U66" s="88">
        <v>0</v>
      </c>
      <c r="V66" s="88">
        <v>0</v>
      </c>
      <c r="W66" s="88">
        <v>0</v>
      </c>
      <c r="X66" s="88">
        <v>0</v>
      </c>
      <c r="Y66" s="88">
        <v>0</v>
      </c>
      <c r="Z66" s="88">
        <v>0</v>
      </c>
      <c r="AA66" s="88">
        <v>0</v>
      </c>
      <c r="AB66" s="90">
        <v>2023</v>
      </c>
    </row>
    <row r="67" spans="1:28" ht="35.25" x14ac:dyDescent="0.5">
      <c r="A67">
        <v>1</v>
      </c>
      <c r="B67" s="30">
        <f>SUBTOTAL(103,$A$9:A67)</f>
        <v>58</v>
      </c>
      <c r="C67" s="87" t="s">
        <v>5459</v>
      </c>
      <c r="D67" s="83">
        <f t="shared" si="2"/>
        <v>5625382.8300000001</v>
      </c>
      <c r="E67" s="88">
        <v>0</v>
      </c>
      <c r="F67" s="88">
        <v>0</v>
      </c>
      <c r="G67" s="88">
        <v>0</v>
      </c>
      <c r="H67" s="88">
        <v>0</v>
      </c>
      <c r="I67" s="88">
        <v>0</v>
      </c>
      <c r="J67" s="88">
        <v>0</v>
      </c>
      <c r="K67" s="89">
        <v>2</v>
      </c>
      <c r="L67" s="88">
        <v>5625382.8300000001</v>
      </c>
      <c r="M67" s="88">
        <v>0</v>
      </c>
      <c r="N67" s="88">
        <v>0</v>
      </c>
      <c r="O67" s="88">
        <v>0</v>
      </c>
      <c r="P67" s="88">
        <v>0</v>
      </c>
      <c r="Q67" s="88">
        <v>0</v>
      </c>
      <c r="R67" s="88">
        <v>0</v>
      </c>
      <c r="S67" s="88">
        <v>0</v>
      </c>
      <c r="T67" s="88">
        <v>0</v>
      </c>
      <c r="U67" s="88">
        <v>0</v>
      </c>
      <c r="V67" s="88">
        <v>0</v>
      </c>
      <c r="W67" s="88">
        <v>0</v>
      </c>
      <c r="X67" s="88">
        <v>0</v>
      </c>
      <c r="Y67" s="88">
        <v>0</v>
      </c>
      <c r="Z67" s="88">
        <v>0</v>
      </c>
      <c r="AA67" s="88">
        <v>0</v>
      </c>
      <c r="AB67" s="90">
        <v>2023</v>
      </c>
    </row>
    <row r="68" spans="1:28" ht="35.25" x14ac:dyDescent="0.5">
      <c r="A68">
        <v>1</v>
      </c>
      <c r="B68" s="30">
        <f>SUBTOTAL(103,$A$9:A68)</f>
        <v>59</v>
      </c>
      <c r="C68" s="87" t="s">
        <v>5471</v>
      </c>
      <c r="D68" s="83">
        <f t="shared" si="2"/>
        <v>1216958.71</v>
      </c>
      <c r="E68" s="88">
        <v>0</v>
      </c>
      <c r="F68" s="88">
        <v>0</v>
      </c>
      <c r="G68" s="88">
        <v>1216958.71</v>
      </c>
      <c r="H68" s="88">
        <v>0</v>
      </c>
      <c r="I68" s="88">
        <v>0</v>
      </c>
      <c r="J68" s="88">
        <v>0</v>
      </c>
      <c r="K68" s="89">
        <v>0</v>
      </c>
      <c r="L68" s="88">
        <v>0</v>
      </c>
      <c r="M68" s="88">
        <v>0</v>
      </c>
      <c r="N68" s="88">
        <v>0</v>
      </c>
      <c r="O68" s="88">
        <v>0</v>
      </c>
      <c r="P68" s="88">
        <v>0</v>
      </c>
      <c r="Q68" s="88">
        <v>0</v>
      </c>
      <c r="R68" s="88">
        <v>0</v>
      </c>
      <c r="S68" s="88">
        <v>0</v>
      </c>
      <c r="T68" s="88">
        <v>0</v>
      </c>
      <c r="U68" s="88">
        <v>0</v>
      </c>
      <c r="V68" s="88">
        <v>0</v>
      </c>
      <c r="W68" s="88">
        <v>0</v>
      </c>
      <c r="X68" s="88">
        <v>0</v>
      </c>
      <c r="Y68" s="88">
        <v>0</v>
      </c>
      <c r="Z68" s="88">
        <v>0</v>
      </c>
      <c r="AA68" s="88">
        <v>0</v>
      </c>
      <c r="AB68" s="90">
        <v>2023</v>
      </c>
    </row>
    <row r="69" spans="1:28" ht="35.25" x14ac:dyDescent="0.5">
      <c r="A69">
        <v>1</v>
      </c>
      <c r="B69" s="30">
        <f>SUBTOTAL(103,$A$9:A69)</f>
        <v>60</v>
      </c>
      <c r="C69" s="87" t="s">
        <v>5511</v>
      </c>
      <c r="D69" s="83">
        <f t="shared" si="2"/>
        <v>575000</v>
      </c>
      <c r="E69" s="88">
        <v>0</v>
      </c>
      <c r="F69" s="88">
        <v>0</v>
      </c>
      <c r="G69" s="88">
        <v>0</v>
      </c>
      <c r="H69" s="88">
        <v>0</v>
      </c>
      <c r="I69" s="88">
        <v>0</v>
      </c>
      <c r="J69" s="88">
        <v>0</v>
      </c>
      <c r="K69" s="89">
        <v>0</v>
      </c>
      <c r="L69" s="88">
        <v>0</v>
      </c>
      <c r="M69" s="88">
        <v>0</v>
      </c>
      <c r="N69" s="88">
        <v>0</v>
      </c>
      <c r="O69" s="88">
        <v>575000</v>
      </c>
      <c r="P69" s="88">
        <v>0</v>
      </c>
      <c r="Q69" s="88">
        <v>0</v>
      </c>
      <c r="R69" s="88">
        <v>0</v>
      </c>
      <c r="S69" s="88">
        <v>0</v>
      </c>
      <c r="T69" s="88">
        <v>0</v>
      </c>
      <c r="U69" s="88">
        <v>0</v>
      </c>
      <c r="V69" s="88">
        <v>0</v>
      </c>
      <c r="W69" s="88">
        <v>0</v>
      </c>
      <c r="X69" s="88">
        <v>0</v>
      </c>
      <c r="Y69" s="88">
        <v>0</v>
      </c>
      <c r="Z69" s="88">
        <v>0</v>
      </c>
      <c r="AA69" s="88">
        <v>0</v>
      </c>
      <c r="AB69" s="90">
        <v>2023</v>
      </c>
    </row>
    <row r="70" spans="1:28" ht="35.25" x14ac:dyDescent="0.5">
      <c r="A70">
        <v>1</v>
      </c>
      <c r="B70" s="30">
        <f>SUBTOTAL(103,$A$9:A70)</f>
        <v>61</v>
      </c>
      <c r="C70" s="87" t="s">
        <v>5515</v>
      </c>
      <c r="D70" s="83">
        <f t="shared" si="2"/>
        <v>5791214.3899999997</v>
      </c>
      <c r="E70" s="88">
        <v>0</v>
      </c>
      <c r="F70" s="88">
        <v>0</v>
      </c>
      <c r="G70" s="88">
        <v>0</v>
      </c>
      <c r="H70" s="88">
        <v>0</v>
      </c>
      <c r="I70" s="88">
        <v>0</v>
      </c>
      <c r="J70" s="88">
        <v>0</v>
      </c>
      <c r="K70" s="89">
        <v>0</v>
      </c>
      <c r="L70" s="88">
        <v>0</v>
      </c>
      <c r="M70" s="88">
        <v>5791214.3899999997</v>
      </c>
      <c r="N70" s="88">
        <v>0</v>
      </c>
      <c r="O70" s="88">
        <v>0</v>
      </c>
      <c r="P70" s="88">
        <v>0</v>
      </c>
      <c r="Q70" s="88">
        <v>0</v>
      </c>
      <c r="R70" s="88">
        <v>0</v>
      </c>
      <c r="S70" s="88">
        <v>0</v>
      </c>
      <c r="T70" s="88">
        <v>0</v>
      </c>
      <c r="U70" s="88">
        <v>0</v>
      </c>
      <c r="V70" s="88">
        <v>0</v>
      </c>
      <c r="W70" s="88">
        <v>0</v>
      </c>
      <c r="X70" s="88">
        <v>0</v>
      </c>
      <c r="Y70" s="88">
        <v>0</v>
      </c>
      <c r="Z70" s="88">
        <v>0</v>
      </c>
      <c r="AA70" s="88">
        <v>0</v>
      </c>
      <c r="AB70" s="90">
        <v>2023</v>
      </c>
    </row>
    <row r="71" spans="1:28" ht="35.25" x14ac:dyDescent="0.5">
      <c r="A71">
        <v>1</v>
      </c>
      <c r="B71" s="30">
        <f>SUBTOTAL(103,$A$9:A71)</f>
        <v>62</v>
      </c>
      <c r="C71" s="87" t="s">
        <v>5520</v>
      </c>
      <c r="D71" s="83">
        <f t="shared" si="2"/>
        <v>170000</v>
      </c>
      <c r="E71" s="88">
        <v>0</v>
      </c>
      <c r="F71" s="88">
        <v>0</v>
      </c>
      <c r="G71" s="88">
        <v>170000</v>
      </c>
      <c r="H71" s="88">
        <v>0</v>
      </c>
      <c r="I71" s="88">
        <v>0</v>
      </c>
      <c r="J71" s="88">
        <v>0</v>
      </c>
      <c r="K71" s="89">
        <v>0</v>
      </c>
      <c r="L71" s="88">
        <v>0</v>
      </c>
      <c r="M71" s="88">
        <v>0</v>
      </c>
      <c r="N71" s="88">
        <v>0</v>
      </c>
      <c r="O71" s="88">
        <v>0</v>
      </c>
      <c r="P71" s="88">
        <v>0</v>
      </c>
      <c r="Q71" s="88">
        <v>0</v>
      </c>
      <c r="R71" s="88">
        <v>0</v>
      </c>
      <c r="S71" s="88">
        <v>0</v>
      </c>
      <c r="T71" s="88">
        <v>0</v>
      </c>
      <c r="U71" s="88">
        <v>0</v>
      </c>
      <c r="V71" s="88">
        <v>0</v>
      </c>
      <c r="W71" s="88">
        <v>0</v>
      </c>
      <c r="X71" s="88">
        <v>0</v>
      </c>
      <c r="Y71" s="88">
        <v>0</v>
      </c>
      <c r="Z71" s="88">
        <v>0</v>
      </c>
      <c r="AA71" s="88">
        <v>0</v>
      </c>
      <c r="AB71" s="90">
        <v>2023</v>
      </c>
    </row>
    <row r="72" spans="1:28" ht="35.25" x14ac:dyDescent="0.5">
      <c r="A72">
        <v>1</v>
      </c>
      <c r="B72" s="30">
        <f>SUBTOTAL(103,$A$9:A72)</f>
        <v>63</v>
      </c>
      <c r="C72" s="87" t="s">
        <v>1077</v>
      </c>
      <c r="D72" s="83">
        <f t="shared" si="2"/>
        <v>1035000</v>
      </c>
      <c r="E72" s="88">
        <v>0</v>
      </c>
      <c r="F72" s="88">
        <v>0</v>
      </c>
      <c r="G72" s="88">
        <v>0</v>
      </c>
      <c r="H72" s="88">
        <v>0</v>
      </c>
      <c r="I72" s="88">
        <v>0</v>
      </c>
      <c r="J72" s="88">
        <v>0</v>
      </c>
      <c r="K72" s="89">
        <v>0</v>
      </c>
      <c r="L72" s="88">
        <v>0</v>
      </c>
      <c r="M72" s="88">
        <v>0</v>
      </c>
      <c r="N72" s="88">
        <v>0</v>
      </c>
      <c r="O72" s="88">
        <v>1035000</v>
      </c>
      <c r="P72" s="88">
        <v>0</v>
      </c>
      <c r="Q72" s="88">
        <v>0</v>
      </c>
      <c r="R72" s="88">
        <v>0</v>
      </c>
      <c r="S72" s="88">
        <v>0</v>
      </c>
      <c r="T72" s="88">
        <v>0</v>
      </c>
      <c r="U72" s="88">
        <v>0</v>
      </c>
      <c r="V72" s="88">
        <v>0</v>
      </c>
      <c r="W72" s="88">
        <v>0</v>
      </c>
      <c r="X72" s="88">
        <v>0</v>
      </c>
      <c r="Y72" s="88">
        <v>0</v>
      </c>
      <c r="Z72" s="88">
        <v>0</v>
      </c>
      <c r="AA72" s="88">
        <v>0</v>
      </c>
      <c r="AB72" s="90">
        <v>2023</v>
      </c>
    </row>
    <row r="73" spans="1:28" ht="35.25" x14ac:dyDescent="0.5">
      <c r="A73">
        <v>1</v>
      </c>
      <c r="B73" s="30">
        <f>SUBTOTAL(103,$A$9:A73)</f>
        <v>64</v>
      </c>
      <c r="C73" s="87" t="s">
        <v>5694</v>
      </c>
      <c r="D73" s="83">
        <f t="shared" ref="D73:D136" si="4">E73+F73+G73+H73+I73+J73+L73+M73+N73+O73+P73+Q73+R73+S73+T73+U73+V73+W73+X73+Y73+Z73+AA73</f>
        <v>2162180.41</v>
      </c>
      <c r="E73" s="88">
        <v>0</v>
      </c>
      <c r="F73" s="88">
        <v>0</v>
      </c>
      <c r="G73" s="88">
        <v>0</v>
      </c>
      <c r="H73" s="88">
        <v>0</v>
      </c>
      <c r="I73" s="88">
        <v>0</v>
      </c>
      <c r="J73" s="88">
        <v>0</v>
      </c>
      <c r="K73" s="89">
        <v>0</v>
      </c>
      <c r="L73" s="88">
        <v>0</v>
      </c>
      <c r="M73" s="88">
        <v>2162180.41</v>
      </c>
      <c r="N73" s="88">
        <v>0</v>
      </c>
      <c r="O73" s="88">
        <v>0</v>
      </c>
      <c r="P73" s="88">
        <v>0</v>
      </c>
      <c r="Q73" s="88">
        <v>0</v>
      </c>
      <c r="R73" s="88">
        <v>0</v>
      </c>
      <c r="S73" s="88">
        <v>0</v>
      </c>
      <c r="T73" s="88">
        <v>0</v>
      </c>
      <c r="U73" s="88">
        <v>0</v>
      </c>
      <c r="V73" s="88">
        <v>0</v>
      </c>
      <c r="W73" s="88">
        <v>0</v>
      </c>
      <c r="X73" s="88">
        <v>0</v>
      </c>
      <c r="Y73" s="88">
        <v>0</v>
      </c>
      <c r="Z73" s="88">
        <v>0</v>
      </c>
      <c r="AA73" s="88">
        <v>0</v>
      </c>
      <c r="AB73" s="90">
        <v>2023</v>
      </c>
    </row>
    <row r="74" spans="1:28" ht="35.25" x14ac:dyDescent="0.5">
      <c r="A74">
        <v>1</v>
      </c>
      <c r="B74" s="30">
        <f>SUBTOTAL(103,$A$9:A74)</f>
        <v>65</v>
      </c>
      <c r="C74" s="87" t="s">
        <v>5707</v>
      </c>
      <c r="D74" s="83">
        <f t="shared" si="4"/>
        <v>832567.71</v>
      </c>
      <c r="E74" s="88">
        <v>0</v>
      </c>
      <c r="F74" s="88">
        <v>0</v>
      </c>
      <c r="G74" s="88">
        <v>0</v>
      </c>
      <c r="H74" s="88">
        <v>0</v>
      </c>
      <c r="I74" s="88">
        <v>0</v>
      </c>
      <c r="J74" s="88">
        <v>0</v>
      </c>
      <c r="K74" s="89">
        <v>0</v>
      </c>
      <c r="L74" s="88">
        <v>0</v>
      </c>
      <c r="M74" s="88">
        <v>0</v>
      </c>
      <c r="N74" s="88">
        <v>0</v>
      </c>
      <c r="O74" s="88">
        <v>832567.71</v>
      </c>
      <c r="P74" s="88">
        <v>0</v>
      </c>
      <c r="Q74" s="88">
        <v>0</v>
      </c>
      <c r="R74" s="88">
        <v>0</v>
      </c>
      <c r="S74" s="88">
        <v>0</v>
      </c>
      <c r="T74" s="88">
        <v>0</v>
      </c>
      <c r="U74" s="88">
        <v>0</v>
      </c>
      <c r="V74" s="88">
        <v>0</v>
      </c>
      <c r="W74" s="88">
        <v>0</v>
      </c>
      <c r="X74" s="88">
        <v>0</v>
      </c>
      <c r="Y74" s="88">
        <v>0</v>
      </c>
      <c r="Z74" s="88">
        <v>0</v>
      </c>
      <c r="AA74" s="88">
        <v>0</v>
      </c>
      <c r="AB74" s="90">
        <v>2023</v>
      </c>
    </row>
    <row r="75" spans="1:28" ht="35.25" x14ac:dyDescent="0.5">
      <c r="A75">
        <v>1</v>
      </c>
      <c r="B75" s="30">
        <f>SUBTOTAL(103,$A$9:A75)</f>
        <v>66</v>
      </c>
      <c r="C75" s="87" t="s">
        <v>5710</v>
      </c>
      <c r="D75" s="83">
        <f t="shared" si="4"/>
        <v>2356607</v>
      </c>
      <c r="E75" s="88">
        <v>0</v>
      </c>
      <c r="F75" s="88">
        <v>0</v>
      </c>
      <c r="G75" s="88">
        <v>0</v>
      </c>
      <c r="H75" s="88">
        <v>0</v>
      </c>
      <c r="I75" s="88">
        <v>0</v>
      </c>
      <c r="J75" s="88">
        <v>0</v>
      </c>
      <c r="K75" s="89">
        <v>0</v>
      </c>
      <c r="L75" s="88">
        <v>0</v>
      </c>
      <c r="M75" s="88">
        <v>2356607</v>
      </c>
      <c r="N75" s="88">
        <v>0</v>
      </c>
      <c r="O75" s="88">
        <v>0</v>
      </c>
      <c r="P75" s="88">
        <v>0</v>
      </c>
      <c r="Q75" s="88">
        <v>0</v>
      </c>
      <c r="R75" s="88">
        <v>0</v>
      </c>
      <c r="S75" s="88">
        <v>0</v>
      </c>
      <c r="T75" s="88">
        <v>0</v>
      </c>
      <c r="U75" s="88">
        <v>0</v>
      </c>
      <c r="V75" s="88">
        <v>0</v>
      </c>
      <c r="W75" s="88">
        <v>0</v>
      </c>
      <c r="X75" s="88">
        <v>0</v>
      </c>
      <c r="Y75" s="88">
        <v>0</v>
      </c>
      <c r="Z75" s="88">
        <v>0</v>
      </c>
      <c r="AA75" s="88">
        <v>0</v>
      </c>
      <c r="AB75" s="90">
        <v>2023</v>
      </c>
    </row>
    <row r="76" spans="1:28" ht="35.25" x14ac:dyDescent="0.5">
      <c r="A76">
        <v>1</v>
      </c>
      <c r="B76" s="30">
        <f>SUBTOTAL(103,$A$9:A76)</f>
        <v>67</v>
      </c>
      <c r="C76" s="87" t="s">
        <v>5712</v>
      </c>
      <c r="D76" s="83">
        <f t="shared" si="4"/>
        <v>1350000</v>
      </c>
      <c r="E76" s="88">
        <v>0</v>
      </c>
      <c r="F76" s="88">
        <v>0</v>
      </c>
      <c r="G76" s="88">
        <v>0</v>
      </c>
      <c r="H76" s="88">
        <v>0</v>
      </c>
      <c r="I76" s="88">
        <v>1350000</v>
      </c>
      <c r="J76" s="88">
        <v>0</v>
      </c>
      <c r="K76" s="89">
        <v>0</v>
      </c>
      <c r="L76" s="88">
        <v>0</v>
      </c>
      <c r="M76" s="88">
        <v>0</v>
      </c>
      <c r="N76" s="88">
        <v>0</v>
      </c>
      <c r="O76" s="88">
        <v>0</v>
      </c>
      <c r="P76" s="88">
        <v>0</v>
      </c>
      <c r="Q76" s="88">
        <v>0</v>
      </c>
      <c r="R76" s="88">
        <v>0</v>
      </c>
      <c r="S76" s="88">
        <v>0</v>
      </c>
      <c r="T76" s="88">
        <v>0</v>
      </c>
      <c r="U76" s="88">
        <v>0</v>
      </c>
      <c r="V76" s="88">
        <v>0</v>
      </c>
      <c r="W76" s="88">
        <v>0</v>
      </c>
      <c r="X76" s="88">
        <v>0</v>
      </c>
      <c r="Y76" s="88">
        <v>0</v>
      </c>
      <c r="Z76" s="88">
        <v>0</v>
      </c>
      <c r="AA76" s="88">
        <v>0</v>
      </c>
      <c r="AB76" s="90">
        <v>2023</v>
      </c>
    </row>
    <row r="77" spans="1:28" ht="35.25" x14ac:dyDescent="0.5">
      <c r="A77">
        <v>1</v>
      </c>
      <c r="B77" s="30">
        <f>SUBTOTAL(103,$A$9:A77)</f>
        <v>68</v>
      </c>
      <c r="C77" s="87" t="s">
        <v>5716</v>
      </c>
      <c r="D77" s="83">
        <f t="shared" si="4"/>
        <v>381000</v>
      </c>
      <c r="E77" s="88">
        <v>0</v>
      </c>
      <c r="F77" s="88">
        <v>0</v>
      </c>
      <c r="G77" s="88">
        <v>0</v>
      </c>
      <c r="H77" s="88">
        <v>0</v>
      </c>
      <c r="I77" s="88">
        <v>0</v>
      </c>
      <c r="J77" s="88">
        <v>0</v>
      </c>
      <c r="K77" s="89">
        <v>0</v>
      </c>
      <c r="L77" s="88">
        <v>0</v>
      </c>
      <c r="M77" s="88">
        <v>0</v>
      </c>
      <c r="N77" s="88">
        <v>0</v>
      </c>
      <c r="O77" s="88">
        <v>381000</v>
      </c>
      <c r="P77" s="88">
        <v>0</v>
      </c>
      <c r="Q77" s="88">
        <v>0</v>
      </c>
      <c r="R77" s="88">
        <v>0</v>
      </c>
      <c r="S77" s="88">
        <v>0</v>
      </c>
      <c r="T77" s="88">
        <v>0</v>
      </c>
      <c r="U77" s="88">
        <v>0</v>
      </c>
      <c r="V77" s="88">
        <v>0</v>
      </c>
      <c r="W77" s="88">
        <v>0</v>
      </c>
      <c r="X77" s="88">
        <v>0</v>
      </c>
      <c r="Y77" s="88">
        <v>0</v>
      </c>
      <c r="Z77" s="88">
        <v>0</v>
      </c>
      <c r="AA77" s="88">
        <v>0</v>
      </c>
      <c r="AB77" s="90">
        <v>2023</v>
      </c>
    </row>
    <row r="78" spans="1:28" ht="35.25" x14ac:dyDescent="0.5">
      <c r="A78">
        <v>1</v>
      </c>
      <c r="B78" s="30">
        <f>SUBTOTAL(103,$A$9:A78)</f>
        <v>69</v>
      </c>
      <c r="C78" s="87" t="s">
        <v>1091</v>
      </c>
      <c r="D78" s="83">
        <f t="shared" si="4"/>
        <v>1222000</v>
      </c>
      <c r="E78" s="88">
        <v>0</v>
      </c>
      <c r="F78" s="88">
        <v>0</v>
      </c>
      <c r="G78" s="88">
        <v>0</v>
      </c>
      <c r="H78" s="88">
        <v>0</v>
      </c>
      <c r="I78" s="88">
        <v>0</v>
      </c>
      <c r="J78" s="88">
        <v>0</v>
      </c>
      <c r="K78" s="89">
        <v>0</v>
      </c>
      <c r="L78" s="88">
        <v>0</v>
      </c>
      <c r="M78" s="88">
        <v>1222000</v>
      </c>
      <c r="N78" s="88">
        <v>0</v>
      </c>
      <c r="O78" s="88">
        <v>0</v>
      </c>
      <c r="P78" s="88">
        <v>0</v>
      </c>
      <c r="Q78" s="88">
        <v>0</v>
      </c>
      <c r="R78" s="88">
        <v>0</v>
      </c>
      <c r="S78" s="88">
        <v>0</v>
      </c>
      <c r="T78" s="88">
        <v>0</v>
      </c>
      <c r="U78" s="88">
        <v>0</v>
      </c>
      <c r="V78" s="88">
        <v>0</v>
      </c>
      <c r="W78" s="88">
        <v>0</v>
      </c>
      <c r="X78" s="88">
        <v>0</v>
      </c>
      <c r="Y78" s="88">
        <v>0</v>
      </c>
      <c r="Z78" s="88">
        <v>0</v>
      </c>
      <c r="AA78" s="88">
        <v>0</v>
      </c>
      <c r="AB78" s="90">
        <v>2023</v>
      </c>
    </row>
    <row r="79" spans="1:28" ht="35.25" x14ac:dyDescent="0.5">
      <c r="A79">
        <v>1</v>
      </c>
      <c r="B79" s="30">
        <f>SUBTOTAL(103,$A$9:A79)</f>
        <v>70</v>
      </c>
      <c r="C79" s="87" t="s">
        <v>5727</v>
      </c>
      <c r="D79" s="83">
        <f t="shared" si="4"/>
        <v>440000</v>
      </c>
      <c r="E79" s="88">
        <v>0</v>
      </c>
      <c r="F79" s="88">
        <v>0</v>
      </c>
      <c r="G79" s="88">
        <v>0</v>
      </c>
      <c r="H79" s="88">
        <v>0</v>
      </c>
      <c r="I79" s="88">
        <v>0</v>
      </c>
      <c r="J79" s="88">
        <v>0</v>
      </c>
      <c r="K79" s="89">
        <v>0</v>
      </c>
      <c r="L79" s="88">
        <v>0</v>
      </c>
      <c r="M79" s="88">
        <v>0</v>
      </c>
      <c r="N79" s="88">
        <v>0</v>
      </c>
      <c r="O79" s="88">
        <v>440000</v>
      </c>
      <c r="P79" s="88">
        <v>0</v>
      </c>
      <c r="Q79" s="88">
        <v>0</v>
      </c>
      <c r="R79" s="88">
        <v>0</v>
      </c>
      <c r="S79" s="88">
        <v>0</v>
      </c>
      <c r="T79" s="88">
        <v>0</v>
      </c>
      <c r="U79" s="88">
        <v>0</v>
      </c>
      <c r="V79" s="88">
        <v>0</v>
      </c>
      <c r="W79" s="88">
        <v>0</v>
      </c>
      <c r="X79" s="88">
        <v>0</v>
      </c>
      <c r="Y79" s="88">
        <v>0</v>
      </c>
      <c r="Z79" s="88">
        <v>0</v>
      </c>
      <c r="AA79" s="88">
        <v>0</v>
      </c>
      <c r="AB79" s="90">
        <v>2023</v>
      </c>
    </row>
    <row r="80" spans="1:28" ht="35.25" x14ac:dyDescent="0.5">
      <c r="A80">
        <v>1</v>
      </c>
      <c r="B80" s="30">
        <f>SUBTOTAL(103,$A$9:A80)</f>
        <v>71</v>
      </c>
      <c r="C80" s="87" t="s">
        <v>5731</v>
      </c>
      <c r="D80" s="83">
        <f t="shared" si="4"/>
        <v>822000</v>
      </c>
      <c r="E80" s="88">
        <v>0</v>
      </c>
      <c r="F80" s="88">
        <v>0</v>
      </c>
      <c r="G80" s="88">
        <v>0</v>
      </c>
      <c r="H80" s="88">
        <v>0</v>
      </c>
      <c r="I80" s="88">
        <v>0</v>
      </c>
      <c r="J80" s="88">
        <v>0</v>
      </c>
      <c r="K80" s="89">
        <v>0</v>
      </c>
      <c r="L80" s="88">
        <v>0</v>
      </c>
      <c r="M80" s="88">
        <v>0</v>
      </c>
      <c r="N80" s="88">
        <v>0</v>
      </c>
      <c r="O80" s="88">
        <v>822000</v>
      </c>
      <c r="P80" s="88">
        <v>0</v>
      </c>
      <c r="Q80" s="88">
        <v>0</v>
      </c>
      <c r="R80" s="88">
        <v>0</v>
      </c>
      <c r="S80" s="88">
        <v>0</v>
      </c>
      <c r="T80" s="88">
        <v>0</v>
      </c>
      <c r="U80" s="88">
        <v>0</v>
      </c>
      <c r="V80" s="88">
        <v>0</v>
      </c>
      <c r="W80" s="88">
        <v>0</v>
      </c>
      <c r="X80" s="88">
        <v>0</v>
      </c>
      <c r="Y80" s="88">
        <v>0</v>
      </c>
      <c r="Z80" s="88">
        <v>0</v>
      </c>
      <c r="AA80" s="88">
        <v>0</v>
      </c>
      <c r="AB80" s="90">
        <v>2023</v>
      </c>
    </row>
    <row r="81" spans="1:28" ht="35.25" x14ac:dyDescent="0.5">
      <c r="A81">
        <v>1</v>
      </c>
      <c r="B81" s="30">
        <f>SUBTOTAL(103,$A$9:A81)</f>
        <v>72</v>
      </c>
      <c r="C81" s="87" t="s">
        <v>5790</v>
      </c>
      <c r="D81" s="83">
        <f t="shared" si="4"/>
        <v>649995.11</v>
      </c>
      <c r="E81" s="88">
        <v>0</v>
      </c>
      <c r="F81" s="88">
        <v>0</v>
      </c>
      <c r="G81" s="88">
        <v>0</v>
      </c>
      <c r="H81" s="88">
        <v>0</v>
      </c>
      <c r="I81" s="88">
        <v>0</v>
      </c>
      <c r="J81" s="88">
        <v>0</v>
      </c>
      <c r="K81" s="89">
        <v>0</v>
      </c>
      <c r="L81" s="88">
        <v>0</v>
      </c>
      <c r="M81" s="88">
        <v>0</v>
      </c>
      <c r="N81" s="88">
        <v>649995.11</v>
      </c>
      <c r="O81" s="88">
        <v>0</v>
      </c>
      <c r="P81" s="88">
        <v>0</v>
      </c>
      <c r="Q81" s="88">
        <v>0</v>
      </c>
      <c r="R81" s="88">
        <v>0</v>
      </c>
      <c r="S81" s="88">
        <v>0</v>
      </c>
      <c r="T81" s="88">
        <v>0</v>
      </c>
      <c r="U81" s="88">
        <v>0</v>
      </c>
      <c r="V81" s="88">
        <v>0</v>
      </c>
      <c r="W81" s="88">
        <v>0</v>
      </c>
      <c r="X81" s="88">
        <v>0</v>
      </c>
      <c r="Y81" s="88">
        <v>0</v>
      </c>
      <c r="Z81" s="88">
        <v>0</v>
      </c>
      <c r="AA81" s="88">
        <v>0</v>
      </c>
      <c r="AB81" s="90">
        <v>2023</v>
      </c>
    </row>
    <row r="82" spans="1:28" ht="35.25" x14ac:dyDescent="0.5">
      <c r="A82">
        <v>1</v>
      </c>
      <c r="B82" s="30">
        <f>SUBTOTAL(103,$A$9:A82)</f>
        <v>73</v>
      </c>
      <c r="C82" s="87" t="s">
        <v>5817</v>
      </c>
      <c r="D82" s="83">
        <f t="shared" si="4"/>
        <v>1050000</v>
      </c>
      <c r="E82" s="88">
        <v>0</v>
      </c>
      <c r="F82" s="88">
        <v>0</v>
      </c>
      <c r="G82" s="88">
        <v>0</v>
      </c>
      <c r="H82" s="88">
        <v>0</v>
      </c>
      <c r="I82" s="88">
        <v>0</v>
      </c>
      <c r="J82" s="88">
        <v>0</v>
      </c>
      <c r="K82" s="89">
        <v>0</v>
      </c>
      <c r="L82" s="88">
        <v>0</v>
      </c>
      <c r="M82" s="88">
        <v>0</v>
      </c>
      <c r="N82" s="88">
        <v>0</v>
      </c>
      <c r="O82" s="88">
        <v>1050000</v>
      </c>
      <c r="P82" s="88">
        <v>0</v>
      </c>
      <c r="Q82" s="88">
        <v>0</v>
      </c>
      <c r="R82" s="88">
        <v>0</v>
      </c>
      <c r="S82" s="88">
        <v>0</v>
      </c>
      <c r="T82" s="88">
        <v>0</v>
      </c>
      <c r="U82" s="88">
        <v>0</v>
      </c>
      <c r="V82" s="88">
        <v>0</v>
      </c>
      <c r="W82" s="88">
        <v>0</v>
      </c>
      <c r="X82" s="88">
        <v>0</v>
      </c>
      <c r="Y82" s="88">
        <v>0</v>
      </c>
      <c r="Z82" s="88">
        <v>0</v>
      </c>
      <c r="AA82" s="88">
        <v>0</v>
      </c>
      <c r="AB82" s="90">
        <v>2023</v>
      </c>
    </row>
    <row r="83" spans="1:28" ht="35.25" x14ac:dyDescent="0.5">
      <c r="A83">
        <v>1</v>
      </c>
      <c r="B83" s="30">
        <f>SUBTOTAL(103,$A$9:A83)</f>
        <v>74</v>
      </c>
      <c r="C83" s="87" t="s">
        <v>6004</v>
      </c>
      <c r="D83" s="83">
        <f t="shared" si="4"/>
        <v>695020</v>
      </c>
      <c r="E83" s="88">
        <v>0</v>
      </c>
      <c r="F83" s="88">
        <v>0</v>
      </c>
      <c r="G83" s="88">
        <v>695020</v>
      </c>
      <c r="H83" s="88">
        <v>0</v>
      </c>
      <c r="I83" s="88">
        <v>0</v>
      </c>
      <c r="J83" s="88">
        <v>0</v>
      </c>
      <c r="K83" s="89">
        <v>0</v>
      </c>
      <c r="L83" s="88">
        <v>0</v>
      </c>
      <c r="M83" s="88">
        <v>0</v>
      </c>
      <c r="N83" s="88">
        <v>0</v>
      </c>
      <c r="O83" s="88">
        <v>0</v>
      </c>
      <c r="P83" s="88">
        <v>0</v>
      </c>
      <c r="Q83" s="88">
        <v>0</v>
      </c>
      <c r="R83" s="88">
        <v>0</v>
      </c>
      <c r="S83" s="88">
        <v>0</v>
      </c>
      <c r="T83" s="88">
        <v>0</v>
      </c>
      <c r="U83" s="88">
        <v>0</v>
      </c>
      <c r="V83" s="88">
        <v>0</v>
      </c>
      <c r="W83" s="88">
        <v>0</v>
      </c>
      <c r="X83" s="88">
        <v>0</v>
      </c>
      <c r="Y83" s="88">
        <v>0</v>
      </c>
      <c r="Z83" s="88">
        <v>0</v>
      </c>
      <c r="AA83" s="88">
        <v>0</v>
      </c>
      <c r="AB83" s="90">
        <v>2023</v>
      </c>
    </row>
    <row r="84" spans="1:28" ht="35.25" x14ac:dyDescent="0.5">
      <c r="A84">
        <v>1</v>
      </c>
      <c r="B84" s="30">
        <f>SUBTOTAL(103,$A$9:A84)</f>
        <v>75</v>
      </c>
      <c r="C84" s="87" t="s">
        <v>6093</v>
      </c>
      <c r="D84" s="83">
        <f t="shared" si="4"/>
        <v>1736677.64</v>
      </c>
      <c r="E84" s="88">
        <v>0</v>
      </c>
      <c r="F84" s="88">
        <v>0</v>
      </c>
      <c r="G84" s="88">
        <v>0</v>
      </c>
      <c r="H84" s="88">
        <v>0</v>
      </c>
      <c r="I84" s="88">
        <v>0</v>
      </c>
      <c r="J84" s="88">
        <v>0</v>
      </c>
      <c r="K84" s="89">
        <v>0</v>
      </c>
      <c r="L84" s="88">
        <v>0</v>
      </c>
      <c r="M84" s="88">
        <v>1736677.64</v>
      </c>
      <c r="N84" s="88">
        <v>0</v>
      </c>
      <c r="O84" s="88">
        <v>0</v>
      </c>
      <c r="P84" s="88">
        <v>0</v>
      </c>
      <c r="Q84" s="88">
        <v>0</v>
      </c>
      <c r="R84" s="88">
        <v>0</v>
      </c>
      <c r="S84" s="88">
        <v>0</v>
      </c>
      <c r="T84" s="88">
        <v>0</v>
      </c>
      <c r="U84" s="88">
        <v>0</v>
      </c>
      <c r="V84" s="88">
        <v>0</v>
      </c>
      <c r="W84" s="88">
        <v>0</v>
      </c>
      <c r="X84" s="88">
        <v>0</v>
      </c>
      <c r="Y84" s="88">
        <v>0</v>
      </c>
      <c r="Z84" s="88">
        <v>0</v>
      </c>
      <c r="AA84" s="88">
        <v>0</v>
      </c>
      <c r="AB84" s="90">
        <v>2023</v>
      </c>
    </row>
    <row r="85" spans="1:28" ht="35.25" x14ac:dyDescent="0.5">
      <c r="A85">
        <v>1</v>
      </c>
      <c r="B85" s="30">
        <f>SUBTOTAL(103,$A$9:A85)</f>
        <v>76</v>
      </c>
      <c r="C85" s="87" t="s">
        <v>1145</v>
      </c>
      <c r="D85" s="83">
        <f t="shared" si="4"/>
        <v>2743533</v>
      </c>
      <c r="E85" s="88">
        <v>0</v>
      </c>
      <c r="F85" s="88">
        <v>0</v>
      </c>
      <c r="G85" s="88">
        <v>0</v>
      </c>
      <c r="H85" s="88">
        <v>0</v>
      </c>
      <c r="I85" s="88">
        <v>0</v>
      </c>
      <c r="J85" s="88">
        <v>0</v>
      </c>
      <c r="K85" s="89">
        <v>0</v>
      </c>
      <c r="L85" s="88">
        <v>0</v>
      </c>
      <c r="M85" s="88">
        <v>2743533</v>
      </c>
      <c r="N85" s="88">
        <v>0</v>
      </c>
      <c r="O85" s="88">
        <v>0</v>
      </c>
      <c r="P85" s="88">
        <v>0</v>
      </c>
      <c r="Q85" s="88">
        <v>0</v>
      </c>
      <c r="R85" s="88">
        <v>0</v>
      </c>
      <c r="S85" s="88">
        <v>0</v>
      </c>
      <c r="T85" s="88">
        <v>0</v>
      </c>
      <c r="U85" s="88">
        <v>0</v>
      </c>
      <c r="V85" s="88">
        <v>0</v>
      </c>
      <c r="W85" s="88">
        <v>0</v>
      </c>
      <c r="X85" s="88">
        <v>0</v>
      </c>
      <c r="Y85" s="88">
        <v>0</v>
      </c>
      <c r="Z85" s="88">
        <v>0</v>
      </c>
      <c r="AA85" s="88">
        <v>0</v>
      </c>
      <c r="AB85" s="90">
        <v>2023</v>
      </c>
    </row>
    <row r="86" spans="1:28" ht="35.25" x14ac:dyDescent="0.5">
      <c r="A86">
        <v>1</v>
      </c>
      <c r="B86" s="30">
        <f>SUBTOTAL(103,$A$9:A86)</f>
        <v>77</v>
      </c>
      <c r="C86" s="87" t="s">
        <v>6329</v>
      </c>
      <c r="D86" s="83">
        <f t="shared" si="4"/>
        <v>375695.85</v>
      </c>
      <c r="E86" s="88">
        <v>0</v>
      </c>
      <c r="F86" s="88">
        <v>0</v>
      </c>
      <c r="G86" s="88">
        <v>0</v>
      </c>
      <c r="H86" s="88">
        <v>0</v>
      </c>
      <c r="I86" s="88">
        <v>0</v>
      </c>
      <c r="J86" s="88">
        <v>0</v>
      </c>
      <c r="K86" s="89">
        <v>1</v>
      </c>
      <c r="L86" s="88">
        <v>375695.85</v>
      </c>
      <c r="M86" s="88">
        <v>0</v>
      </c>
      <c r="N86" s="88">
        <v>0</v>
      </c>
      <c r="O86" s="88">
        <v>0</v>
      </c>
      <c r="P86" s="88">
        <v>0</v>
      </c>
      <c r="Q86" s="88">
        <v>0</v>
      </c>
      <c r="R86" s="88">
        <v>0</v>
      </c>
      <c r="S86" s="88">
        <v>0</v>
      </c>
      <c r="T86" s="88">
        <v>0</v>
      </c>
      <c r="U86" s="88">
        <v>0</v>
      </c>
      <c r="V86" s="88">
        <v>0</v>
      </c>
      <c r="W86" s="88">
        <v>0</v>
      </c>
      <c r="X86" s="88">
        <v>0</v>
      </c>
      <c r="Y86" s="88">
        <v>0</v>
      </c>
      <c r="Z86" s="88">
        <v>0</v>
      </c>
      <c r="AA86" s="88">
        <v>0</v>
      </c>
      <c r="AB86" s="90">
        <v>2023</v>
      </c>
    </row>
    <row r="87" spans="1:28" ht="35.25" x14ac:dyDescent="0.5">
      <c r="A87">
        <v>1</v>
      </c>
      <c r="B87" s="30">
        <f>SUBTOTAL(103,$A$9:A87)</f>
        <v>78</v>
      </c>
      <c r="C87" s="87" t="s">
        <v>6384</v>
      </c>
      <c r="D87" s="83">
        <f t="shared" si="4"/>
        <v>788295.15</v>
      </c>
      <c r="E87" s="88">
        <v>0</v>
      </c>
      <c r="F87" s="88">
        <v>0</v>
      </c>
      <c r="G87" s="88">
        <v>0</v>
      </c>
      <c r="H87" s="88">
        <v>0</v>
      </c>
      <c r="I87" s="88">
        <v>0</v>
      </c>
      <c r="J87" s="88">
        <v>0</v>
      </c>
      <c r="K87" s="89">
        <v>0</v>
      </c>
      <c r="L87" s="88">
        <v>0</v>
      </c>
      <c r="M87" s="88">
        <v>0</v>
      </c>
      <c r="N87" s="88">
        <v>0</v>
      </c>
      <c r="O87" s="88">
        <v>788295.15</v>
      </c>
      <c r="P87" s="88">
        <v>0</v>
      </c>
      <c r="Q87" s="88">
        <v>0</v>
      </c>
      <c r="R87" s="88">
        <v>0</v>
      </c>
      <c r="S87" s="88">
        <v>0</v>
      </c>
      <c r="T87" s="88">
        <v>0</v>
      </c>
      <c r="U87" s="88">
        <v>0</v>
      </c>
      <c r="V87" s="88">
        <v>0</v>
      </c>
      <c r="W87" s="88">
        <v>0</v>
      </c>
      <c r="X87" s="88">
        <v>0</v>
      </c>
      <c r="Y87" s="88">
        <v>0</v>
      </c>
      <c r="Z87" s="88">
        <v>0</v>
      </c>
      <c r="AA87" s="88">
        <v>0</v>
      </c>
      <c r="AB87" s="90">
        <v>2023</v>
      </c>
    </row>
    <row r="88" spans="1:28" ht="35.25" x14ac:dyDescent="0.5">
      <c r="A88">
        <v>1</v>
      </c>
      <c r="B88" s="30">
        <f>SUBTOTAL(103,$A$9:A88)</f>
        <v>79</v>
      </c>
      <c r="C88" s="87" t="s">
        <v>1170</v>
      </c>
      <c r="D88" s="83">
        <f t="shared" si="4"/>
        <v>725400</v>
      </c>
      <c r="E88" s="88">
        <v>0</v>
      </c>
      <c r="F88" s="88">
        <v>0</v>
      </c>
      <c r="G88" s="88">
        <v>0</v>
      </c>
      <c r="H88" s="88">
        <v>0</v>
      </c>
      <c r="I88" s="88">
        <v>0</v>
      </c>
      <c r="J88" s="88">
        <v>0</v>
      </c>
      <c r="K88" s="89">
        <v>0</v>
      </c>
      <c r="L88" s="88">
        <v>0</v>
      </c>
      <c r="M88" s="88">
        <v>0</v>
      </c>
      <c r="N88" s="88">
        <v>0</v>
      </c>
      <c r="O88" s="88">
        <v>725400</v>
      </c>
      <c r="P88" s="88">
        <v>0</v>
      </c>
      <c r="Q88" s="88">
        <v>0</v>
      </c>
      <c r="R88" s="88">
        <v>0</v>
      </c>
      <c r="S88" s="88">
        <v>0</v>
      </c>
      <c r="T88" s="88">
        <v>0</v>
      </c>
      <c r="U88" s="88">
        <v>0</v>
      </c>
      <c r="V88" s="88">
        <v>0</v>
      </c>
      <c r="W88" s="88">
        <v>0</v>
      </c>
      <c r="X88" s="88">
        <v>0</v>
      </c>
      <c r="Y88" s="88">
        <v>0</v>
      </c>
      <c r="Z88" s="88">
        <v>0</v>
      </c>
      <c r="AA88" s="88">
        <v>0</v>
      </c>
      <c r="AB88" s="90">
        <v>2023</v>
      </c>
    </row>
    <row r="89" spans="1:28" ht="35.25" x14ac:dyDescent="0.5">
      <c r="A89">
        <v>1</v>
      </c>
      <c r="B89" s="30">
        <f>SUBTOTAL(103,$A$9:A89)</f>
        <v>80</v>
      </c>
      <c r="C89" s="87" t="s">
        <v>6579</v>
      </c>
      <c r="D89" s="83">
        <f t="shared" si="4"/>
        <v>1949760.08</v>
      </c>
      <c r="E89" s="88">
        <v>0</v>
      </c>
      <c r="F89" s="88">
        <v>0</v>
      </c>
      <c r="G89" s="88">
        <v>0</v>
      </c>
      <c r="H89" s="88">
        <v>0</v>
      </c>
      <c r="I89" s="88">
        <v>0</v>
      </c>
      <c r="J89" s="88">
        <v>0</v>
      </c>
      <c r="K89" s="89">
        <v>0</v>
      </c>
      <c r="L89" s="88">
        <v>0</v>
      </c>
      <c r="M89" s="88">
        <v>1949760.08</v>
      </c>
      <c r="N89" s="88">
        <v>0</v>
      </c>
      <c r="O89" s="88">
        <v>0</v>
      </c>
      <c r="P89" s="88">
        <v>0</v>
      </c>
      <c r="Q89" s="88">
        <v>0</v>
      </c>
      <c r="R89" s="88">
        <v>0</v>
      </c>
      <c r="S89" s="88">
        <v>0</v>
      </c>
      <c r="T89" s="88">
        <v>0</v>
      </c>
      <c r="U89" s="88">
        <v>0</v>
      </c>
      <c r="V89" s="88">
        <v>0</v>
      </c>
      <c r="W89" s="88">
        <v>0</v>
      </c>
      <c r="X89" s="88">
        <v>0</v>
      </c>
      <c r="Y89" s="88">
        <v>0</v>
      </c>
      <c r="Z89" s="88">
        <v>0</v>
      </c>
      <c r="AA89" s="88">
        <v>0</v>
      </c>
      <c r="AB89" s="90">
        <v>2023</v>
      </c>
    </row>
    <row r="90" spans="1:28" ht="35.25" x14ac:dyDescent="0.5">
      <c r="A90">
        <v>1</v>
      </c>
      <c r="B90" s="30">
        <f>SUBTOTAL(103,$A$9:A90)</f>
        <v>81</v>
      </c>
      <c r="C90" s="87" t="s">
        <v>6608</v>
      </c>
      <c r="D90" s="83">
        <f t="shared" si="4"/>
        <v>2700000</v>
      </c>
      <c r="E90" s="88">
        <v>0</v>
      </c>
      <c r="F90" s="88">
        <v>0</v>
      </c>
      <c r="G90" s="88">
        <v>0</v>
      </c>
      <c r="H90" s="88">
        <v>0</v>
      </c>
      <c r="I90" s="88">
        <v>0</v>
      </c>
      <c r="J90" s="88">
        <v>0</v>
      </c>
      <c r="K90" s="89">
        <v>0</v>
      </c>
      <c r="L90" s="88">
        <v>0</v>
      </c>
      <c r="M90" s="88">
        <v>2700000</v>
      </c>
      <c r="N90" s="88">
        <v>0</v>
      </c>
      <c r="O90" s="88">
        <v>0</v>
      </c>
      <c r="P90" s="88">
        <v>0</v>
      </c>
      <c r="Q90" s="88">
        <v>0</v>
      </c>
      <c r="R90" s="88">
        <v>0</v>
      </c>
      <c r="S90" s="88">
        <v>0</v>
      </c>
      <c r="T90" s="88">
        <v>0</v>
      </c>
      <c r="U90" s="88">
        <v>0</v>
      </c>
      <c r="V90" s="88">
        <v>0</v>
      </c>
      <c r="W90" s="88">
        <v>0</v>
      </c>
      <c r="X90" s="88">
        <v>0</v>
      </c>
      <c r="Y90" s="88">
        <v>0</v>
      </c>
      <c r="Z90" s="88">
        <v>0</v>
      </c>
      <c r="AA90" s="88">
        <v>0</v>
      </c>
      <c r="AB90" s="90">
        <v>2023</v>
      </c>
    </row>
    <row r="91" spans="1:28" ht="35.25" x14ac:dyDescent="0.5">
      <c r="A91">
        <v>1</v>
      </c>
      <c r="B91" s="30">
        <f>SUBTOTAL(103,$A$9:A91)</f>
        <v>82</v>
      </c>
      <c r="C91" s="87" t="s">
        <v>6610</v>
      </c>
      <c r="D91" s="83">
        <f t="shared" si="4"/>
        <v>1015000</v>
      </c>
      <c r="E91" s="88">
        <v>0</v>
      </c>
      <c r="F91" s="88">
        <v>0</v>
      </c>
      <c r="G91" s="88">
        <v>1015000</v>
      </c>
      <c r="H91" s="88">
        <v>0</v>
      </c>
      <c r="I91" s="88">
        <v>0</v>
      </c>
      <c r="J91" s="88">
        <v>0</v>
      </c>
      <c r="K91" s="89">
        <v>0</v>
      </c>
      <c r="L91" s="88">
        <v>0</v>
      </c>
      <c r="M91" s="88">
        <v>0</v>
      </c>
      <c r="N91" s="88">
        <v>0</v>
      </c>
      <c r="O91" s="88">
        <v>0</v>
      </c>
      <c r="P91" s="88">
        <v>0</v>
      </c>
      <c r="Q91" s="88">
        <v>0</v>
      </c>
      <c r="R91" s="88">
        <v>0</v>
      </c>
      <c r="S91" s="88">
        <v>0</v>
      </c>
      <c r="T91" s="88">
        <v>0</v>
      </c>
      <c r="U91" s="88">
        <v>0</v>
      </c>
      <c r="V91" s="88">
        <v>0</v>
      </c>
      <c r="W91" s="88">
        <v>0</v>
      </c>
      <c r="X91" s="88">
        <v>0</v>
      </c>
      <c r="Y91" s="88">
        <v>0</v>
      </c>
      <c r="Z91" s="88">
        <v>0</v>
      </c>
      <c r="AA91" s="88">
        <v>0</v>
      </c>
      <c r="AB91" s="90">
        <v>2023</v>
      </c>
    </row>
    <row r="92" spans="1:28" ht="35.25" x14ac:dyDescent="0.5">
      <c r="A92">
        <v>1</v>
      </c>
      <c r="B92" s="30">
        <f>SUBTOTAL(103,$A$9:A92)</f>
        <v>83</v>
      </c>
      <c r="C92" s="87" t="s">
        <v>6640</v>
      </c>
      <c r="D92" s="83">
        <f t="shared" si="4"/>
        <v>979997.74</v>
      </c>
      <c r="E92" s="88">
        <v>0</v>
      </c>
      <c r="F92" s="88">
        <v>0</v>
      </c>
      <c r="G92" s="88">
        <v>979997.74</v>
      </c>
      <c r="H92" s="88">
        <v>0</v>
      </c>
      <c r="I92" s="88">
        <v>0</v>
      </c>
      <c r="J92" s="88">
        <v>0</v>
      </c>
      <c r="K92" s="89">
        <v>0</v>
      </c>
      <c r="L92" s="88">
        <v>0</v>
      </c>
      <c r="M92" s="88">
        <v>0</v>
      </c>
      <c r="N92" s="88">
        <v>0</v>
      </c>
      <c r="O92" s="88">
        <v>0</v>
      </c>
      <c r="P92" s="88">
        <v>0</v>
      </c>
      <c r="Q92" s="88">
        <v>0</v>
      </c>
      <c r="R92" s="88">
        <v>0</v>
      </c>
      <c r="S92" s="88">
        <v>0</v>
      </c>
      <c r="T92" s="88">
        <v>0</v>
      </c>
      <c r="U92" s="88">
        <v>0</v>
      </c>
      <c r="V92" s="88">
        <v>0</v>
      </c>
      <c r="W92" s="88">
        <v>0</v>
      </c>
      <c r="X92" s="88">
        <v>0</v>
      </c>
      <c r="Y92" s="88">
        <v>0</v>
      </c>
      <c r="Z92" s="88">
        <v>0</v>
      </c>
      <c r="AA92" s="88">
        <v>0</v>
      </c>
      <c r="AB92" s="90">
        <v>2023</v>
      </c>
    </row>
    <row r="93" spans="1:28" ht="35.25" x14ac:dyDescent="0.5">
      <c r="A93">
        <v>1</v>
      </c>
      <c r="B93" s="30">
        <f>SUBTOTAL(103,$A$9:A93)</f>
        <v>84</v>
      </c>
      <c r="C93" s="87" t="s">
        <v>6669</v>
      </c>
      <c r="D93" s="83">
        <f t="shared" si="4"/>
        <v>979999.64</v>
      </c>
      <c r="E93" s="88">
        <v>0</v>
      </c>
      <c r="F93" s="88">
        <v>0</v>
      </c>
      <c r="G93" s="88">
        <v>979999.64</v>
      </c>
      <c r="H93" s="88">
        <v>0</v>
      </c>
      <c r="I93" s="88">
        <v>0</v>
      </c>
      <c r="J93" s="88">
        <v>0</v>
      </c>
      <c r="K93" s="89">
        <v>0</v>
      </c>
      <c r="L93" s="88">
        <v>0</v>
      </c>
      <c r="M93" s="88">
        <v>0</v>
      </c>
      <c r="N93" s="88">
        <v>0</v>
      </c>
      <c r="O93" s="88">
        <v>0</v>
      </c>
      <c r="P93" s="88">
        <v>0</v>
      </c>
      <c r="Q93" s="88">
        <v>0</v>
      </c>
      <c r="R93" s="88">
        <v>0</v>
      </c>
      <c r="S93" s="88">
        <v>0</v>
      </c>
      <c r="T93" s="88">
        <v>0</v>
      </c>
      <c r="U93" s="88">
        <v>0</v>
      </c>
      <c r="V93" s="88">
        <v>0</v>
      </c>
      <c r="W93" s="88">
        <v>0</v>
      </c>
      <c r="X93" s="88">
        <v>0</v>
      </c>
      <c r="Y93" s="88">
        <v>0</v>
      </c>
      <c r="Z93" s="88">
        <v>0</v>
      </c>
      <c r="AA93" s="88">
        <v>0</v>
      </c>
      <c r="AB93" s="90">
        <v>2023</v>
      </c>
    </row>
    <row r="94" spans="1:28" ht="35.25" x14ac:dyDescent="0.5">
      <c r="A94">
        <v>1</v>
      </c>
      <c r="B94" s="30">
        <f>SUBTOTAL(103,$A$9:A94)</f>
        <v>85</v>
      </c>
      <c r="C94" s="87" t="s">
        <v>6675</v>
      </c>
      <c r="D94" s="83">
        <f t="shared" si="4"/>
        <v>979996.59</v>
      </c>
      <c r="E94" s="88">
        <v>0</v>
      </c>
      <c r="F94" s="88">
        <v>0</v>
      </c>
      <c r="G94" s="88">
        <v>979996.59</v>
      </c>
      <c r="H94" s="88">
        <v>0</v>
      </c>
      <c r="I94" s="88">
        <v>0</v>
      </c>
      <c r="J94" s="88">
        <v>0</v>
      </c>
      <c r="K94" s="89">
        <v>0</v>
      </c>
      <c r="L94" s="88">
        <v>0</v>
      </c>
      <c r="M94" s="88">
        <v>0</v>
      </c>
      <c r="N94" s="88">
        <v>0</v>
      </c>
      <c r="O94" s="88">
        <v>0</v>
      </c>
      <c r="P94" s="88">
        <v>0</v>
      </c>
      <c r="Q94" s="88">
        <v>0</v>
      </c>
      <c r="R94" s="88">
        <v>0</v>
      </c>
      <c r="S94" s="88">
        <v>0</v>
      </c>
      <c r="T94" s="88">
        <v>0</v>
      </c>
      <c r="U94" s="88">
        <v>0</v>
      </c>
      <c r="V94" s="88">
        <v>0</v>
      </c>
      <c r="W94" s="88">
        <v>0</v>
      </c>
      <c r="X94" s="88">
        <v>0</v>
      </c>
      <c r="Y94" s="88">
        <v>0</v>
      </c>
      <c r="Z94" s="88">
        <v>0</v>
      </c>
      <c r="AA94" s="88">
        <v>0</v>
      </c>
      <c r="AB94" s="90">
        <v>2023</v>
      </c>
    </row>
    <row r="95" spans="1:28" ht="35.25" x14ac:dyDescent="0.5">
      <c r="A95">
        <v>1</v>
      </c>
      <c r="B95" s="30">
        <f>SUBTOTAL(103,$A$9:A95)</f>
        <v>86</v>
      </c>
      <c r="C95" s="87" t="s">
        <v>6761</v>
      </c>
      <c r="D95" s="83">
        <f t="shared" si="4"/>
        <v>1299000</v>
      </c>
      <c r="E95" s="88">
        <v>0</v>
      </c>
      <c r="F95" s="88">
        <v>0</v>
      </c>
      <c r="G95" s="88">
        <v>0</v>
      </c>
      <c r="H95" s="88">
        <v>0</v>
      </c>
      <c r="I95" s="88">
        <v>0</v>
      </c>
      <c r="J95" s="88">
        <v>0</v>
      </c>
      <c r="K95" s="89">
        <v>0</v>
      </c>
      <c r="L95" s="88">
        <v>0</v>
      </c>
      <c r="M95" s="88">
        <v>1299000</v>
      </c>
      <c r="N95" s="88">
        <v>0</v>
      </c>
      <c r="O95" s="88">
        <v>0</v>
      </c>
      <c r="P95" s="88">
        <v>0</v>
      </c>
      <c r="Q95" s="88">
        <v>0</v>
      </c>
      <c r="R95" s="88">
        <v>0</v>
      </c>
      <c r="S95" s="88">
        <v>0</v>
      </c>
      <c r="T95" s="88">
        <v>0</v>
      </c>
      <c r="U95" s="88">
        <v>0</v>
      </c>
      <c r="V95" s="88">
        <v>0</v>
      </c>
      <c r="W95" s="88">
        <v>0</v>
      </c>
      <c r="X95" s="88">
        <v>0</v>
      </c>
      <c r="Y95" s="88">
        <v>0</v>
      </c>
      <c r="Z95" s="88">
        <v>0</v>
      </c>
      <c r="AA95" s="88">
        <v>0</v>
      </c>
      <c r="AB95" s="90">
        <v>2023</v>
      </c>
    </row>
    <row r="96" spans="1:28" ht="35.25" x14ac:dyDescent="0.5">
      <c r="A96">
        <v>1</v>
      </c>
      <c r="B96" s="30">
        <f>SUBTOTAL(103,$A$9:A96)</f>
        <v>87</v>
      </c>
      <c r="C96" s="87" t="s">
        <v>6826</v>
      </c>
      <c r="D96" s="83">
        <f t="shared" si="4"/>
        <v>3074494.12</v>
      </c>
      <c r="E96" s="88">
        <v>0</v>
      </c>
      <c r="F96" s="88">
        <v>0</v>
      </c>
      <c r="G96" s="88">
        <v>0</v>
      </c>
      <c r="H96" s="88">
        <v>0</v>
      </c>
      <c r="I96" s="88">
        <v>0</v>
      </c>
      <c r="J96" s="88">
        <v>0</v>
      </c>
      <c r="K96" s="89">
        <v>1</v>
      </c>
      <c r="L96" s="88">
        <v>2954494.12</v>
      </c>
      <c r="M96" s="88">
        <v>0</v>
      </c>
      <c r="N96" s="88">
        <v>0</v>
      </c>
      <c r="O96" s="88">
        <v>0</v>
      </c>
      <c r="P96" s="88">
        <v>0</v>
      </c>
      <c r="Q96" s="88">
        <v>0</v>
      </c>
      <c r="R96" s="88">
        <v>0</v>
      </c>
      <c r="S96" s="88">
        <v>0</v>
      </c>
      <c r="T96" s="88">
        <v>0</v>
      </c>
      <c r="U96" s="88">
        <v>0</v>
      </c>
      <c r="V96" s="88">
        <v>0</v>
      </c>
      <c r="W96" s="88">
        <v>0</v>
      </c>
      <c r="X96" s="88">
        <v>0</v>
      </c>
      <c r="Y96" s="88">
        <v>0</v>
      </c>
      <c r="Z96" s="88">
        <v>120000</v>
      </c>
      <c r="AA96" s="88">
        <v>0</v>
      </c>
      <c r="AB96" s="90">
        <v>2023</v>
      </c>
    </row>
    <row r="97" spans="1:28" ht="35.25" x14ac:dyDescent="0.5">
      <c r="A97">
        <v>1</v>
      </c>
      <c r="B97" s="30">
        <f>SUBTOTAL(103,$A$9:A97)</f>
        <v>88</v>
      </c>
      <c r="C97" s="87" t="s">
        <v>1241</v>
      </c>
      <c r="D97" s="83">
        <f t="shared" si="4"/>
        <v>595000</v>
      </c>
      <c r="E97" s="88">
        <v>0</v>
      </c>
      <c r="F97" s="88">
        <v>0</v>
      </c>
      <c r="G97" s="88">
        <v>595000</v>
      </c>
      <c r="H97" s="88">
        <v>0</v>
      </c>
      <c r="I97" s="88">
        <v>0</v>
      </c>
      <c r="J97" s="88">
        <v>0</v>
      </c>
      <c r="K97" s="89">
        <v>0</v>
      </c>
      <c r="L97" s="88">
        <v>0</v>
      </c>
      <c r="M97" s="88">
        <v>0</v>
      </c>
      <c r="N97" s="88">
        <v>0</v>
      </c>
      <c r="O97" s="88">
        <v>0</v>
      </c>
      <c r="P97" s="88">
        <v>0</v>
      </c>
      <c r="Q97" s="88">
        <v>0</v>
      </c>
      <c r="R97" s="88">
        <v>0</v>
      </c>
      <c r="S97" s="88">
        <v>0</v>
      </c>
      <c r="T97" s="88">
        <v>0</v>
      </c>
      <c r="U97" s="88">
        <v>0</v>
      </c>
      <c r="V97" s="88">
        <v>0</v>
      </c>
      <c r="W97" s="88">
        <v>0</v>
      </c>
      <c r="X97" s="88">
        <v>0</v>
      </c>
      <c r="Y97" s="88">
        <v>0</v>
      </c>
      <c r="Z97" s="88">
        <v>0</v>
      </c>
      <c r="AA97" s="88">
        <v>0</v>
      </c>
      <c r="AB97" s="90">
        <v>2023</v>
      </c>
    </row>
    <row r="98" spans="1:28" ht="35.25" x14ac:dyDescent="0.5">
      <c r="A98">
        <v>1</v>
      </c>
      <c r="B98" s="30">
        <f>SUBTOTAL(103,$A$9:A98)</f>
        <v>89</v>
      </c>
      <c r="C98" s="87" t="s">
        <v>6964</v>
      </c>
      <c r="D98" s="83">
        <f t="shared" si="4"/>
        <v>1256878.55</v>
      </c>
      <c r="E98" s="88">
        <v>0</v>
      </c>
      <c r="F98" s="88">
        <v>0</v>
      </c>
      <c r="G98" s="88">
        <v>0</v>
      </c>
      <c r="H98" s="88">
        <v>0</v>
      </c>
      <c r="I98" s="88">
        <v>0</v>
      </c>
      <c r="J98" s="88">
        <v>0</v>
      </c>
      <c r="K98" s="89">
        <v>1</v>
      </c>
      <c r="L98" s="88">
        <v>1256878.55</v>
      </c>
      <c r="M98" s="88">
        <v>0</v>
      </c>
      <c r="N98" s="88">
        <v>0</v>
      </c>
      <c r="O98" s="88">
        <v>0</v>
      </c>
      <c r="P98" s="88">
        <v>0</v>
      </c>
      <c r="Q98" s="88">
        <v>0</v>
      </c>
      <c r="R98" s="88">
        <v>0</v>
      </c>
      <c r="S98" s="88">
        <v>0</v>
      </c>
      <c r="T98" s="88">
        <v>0</v>
      </c>
      <c r="U98" s="88">
        <v>0</v>
      </c>
      <c r="V98" s="88">
        <v>0</v>
      </c>
      <c r="W98" s="88">
        <v>0</v>
      </c>
      <c r="X98" s="88">
        <v>0</v>
      </c>
      <c r="Y98" s="88">
        <v>0</v>
      </c>
      <c r="Z98" s="88">
        <v>0</v>
      </c>
      <c r="AA98" s="88">
        <v>0</v>
      </c>
      <c r="AB98" s="90">
        <v>2023</v>
      </c>
    </row>
    <row r="99" spans="1:28" ht="35.25" x14ac:dyDescent="0.5">
      <c r="A99">
        <v>1</v>
      </c>
      <c r="B99" s="30">
        <f>SUBTOTAL(103,$A$9:A99)</f>
        <v>90</v>
      </c>
      <c r="C99" s="87" t="s">
        <v>6968</v>
      </c>
      <c r="D99" s="83">
        <f t="shared" si="4"/>
        <v>1450000</v>
      </c>
      <c r="E99" s="88">
        <v>0</v>
      </c>
      <c r="F99" s="88">
        <v>0</v>
      </c>
      <c r="G99" s="88">
        <v>1450000</v>
      </c>
      <c r="H99" s="88">
        <v>0</v>
      </c>
      <c r="I99" s="88">
        <v>0</v>
      </c>
      <c r="J99" s="88">
        <v>0</v>
      </c>
      <c r="K99" s="89">
        <v>0</v>
      </c>
      <c r="L99" s="88">
        <v>0</v>
      </c>
      <c r="M99" s="88">
        <v>0</v>
      </c>
      <c r="N99" s="88">
        <v>0</v>
      </c>
      <c r="O99" s="88">
        <v>0</v>
      </c>
      <c r="P99" s="88">
        <v>0</v>
      </c>
      <c r="Q99" s="88">
        <v>0</v>
      </c>
      <c r="R99" s="88">
        <v>0</v>
      </c>
      <c r="S99" s="88">
        <v>0</v>
      </c>
      <c r="T99" s="88">
        <v>0</v>
      </c>
      <c r="U99" s="88">
        <v>0</v>
      </c>
      <c r="V99" s="88">
        <v>0</v>
      </c>
      <c r="W99" s="88">
        <v>0</v>
      </c>
      <c r="X99" s="88">
        <v>0</v>
      </c>
      <c r="Y99" s="88">
        <v>0</v>
      </c>
      <c r="Z99" s="88">
        <v>0</v>
      </c>
      <c r="AA99" s="88">
        <v>0</v>
      </c>
      <c r="AB99" s="90">
        <v>2023</v>
      </c>
    </row>
    <row r="100" spans="1:28" ht="35.25" x14ac:dyDescent="0.5">
      <c r="A100">
        <v>1</v>
      </c>
      <c r="B100" s="30">
        <f>SUBTOTAL(103,$A$9:A100)</f>
        <v>91</v>
      </c>
      <c r="C100" s="87" t="s">
        <v>7003</v>
      </c>
      <c r="D100" s="83">
        <f t="shared" si="4"/>
        <v>1044629</v>
      </c>
      <c r="E100" s="88">
        <v>0</v>
      </c>
      <c r="F100" s="88">
        <v>0</v>
      </c>
      <c r="G100" s="88">
        <v>0</v>
      </c>
      <c r="H100" s="88">
        <v>0</v>
      </c>
      <c r="I100" s="88">
        <v>0</v>
      </c>
      <c r="J100" s="88">
        <v>0</v>
      </c>
      <c r="K100" s="89">
        <v>0</v>
      </c>
      <c r="L100" s="88">
        <v>0</v>
      </c>
      <c r="M100" s="88">
        <v>1044629</v>
      </c>
      <c r="N100" s="88">
        <v>0</v>
      </c>
      <c r="O100" s="88">
        <v>0</v>
      </c>
      <c r="P100" s="88">
        <v>0</v>
      </c>
      <c r="Q100" s="88">
        <v>0</v>
      </c>
      <c r="R100" s="88">
        <v>0</v>
      </c>
      <c r="S100" s="88">
        <v>0</v>
      </c>
      <c r="T100" s="88">
        <v>0</v>
      </c>
      <c r="U100" s="88">
        <v>0</v>
      </c>
      <c r="V100" s="88">
        <v>0</v>
      </c>
      <c r="W100" s="88">
        <v>0</v>
      </c>
      <c r="X100" s="88">
        <v>0</v>
      </c>
      <c r="Y100" s="88">
        <v>0</v>
      </c>
      <c r="Z100" s="88">
        <v>0</v>
      </c>
      <c r="AA100" s="88">
        <v>0</v>
      </c>
      <c r="AB100" s="90">
        <v>2023</v>
      </c>
    </row>
    <row r="101" spans="1:28" ht="35.25" x14ac:dyDescent="0.5">
      <c r="A101">
        <v>1</v>
      </c>
      <c r="B101" s="30">
        <f>SUBTOTAL(103,$A$9:A101)</f>
        <v>92</v>
      </c>
      <c r="C101" s="87" t="s">
        <v>7018</v>
      </c>
      <c r="D101" s="83">
        <f t="shared" si="4"/>
        <v>2180242</v>
      </c>
      <c r="E101" s="88">
        <v>0</v>
      </c>
      <c r="F101" s="88">
        <v>0</v>
      </c>
      <c r="G101" s="88">
        <v>0</v>
      </c>
      <c r="H101" s="88">
        <v>0</v>
      </c>
      <c r="I101" s="88">
        <v>0</v>
      </c>
      <c r="J101" s="88">
        <v>0</v>
      </c>
      <c r="K101" s="89">
        <v>0</v>
      </c>
      <c r="L101" s="88">
        <v>0</v>
      </c>
      <c r="M101" s="88">
        <v>2180242</v>
      </c>
      <c r="N101" s="88">
        <v>0</v>
      </c>
      <c r="O101" s="88">
        <v>0</v>
      </c>
      <c r="P101" s="88">
        <v>0</v>
      </c>
      <c r="Q101" s="88">
        <v>0</v>
      </c>
      <c r="R101" s="88">
        <v>0</v>
      </c>
      <c r="S101" s="88">
        <v>0</v>
      </c>
      <c r="T101" s="88">
        <v>0</v>
      </c>
      <c r="U101" s="88">
        <v>0</v>
      </c>
      <c r="V101" s="88">
        <v>0</v>
      </c>
      <c r="W101" s="88">
        <v>0</v>
      </c>
      <c r="X101" s="88">
        <v>0</v>
      </c>
      <c r="Y101" s="88">
        <v>0</v>
      </c>
      <c r="Z101" s="88">
        <v>0</v>
      </c>
      <c r="AA101" s="88">
        <v>0</v>
      </c>
      <c r="AB101" s="90">
        <v>2023</v>
      </c>
    </row>
    <row r="102" spans="1:28" ht="35.25" x14ac:dyDescent="0.5">
      <c r="A102">
        <v>1</v>
      </c>
      <c r="B102" s="30">
        <f>SUBTOTAL(103,$A$9:A102)</f>
        <v>93</v>
      </c>
      <c r="C102" s="87" t="s">
        <v>7036</v>
      </c>
      <c r="D102" s="83">
        <f t="shared" si="4"/>
        <v>1092000</v>
      </c>
      <c r="E102" s="88">
        <v>0</v>
      </c>
      <c r="F102" s="88">
        <v>0</v>
      </c>
      <c r="G102" s="88">
        <v>0</v>
      </c>
      <c r="H102" s="88">
        <v>0</v>
      </c>
      <c r="I102" s="88">
        <v>0</v>
      </c>
      <c r="J102" s="88">
        <v>0</v>
      </c>
      <c r="K102" s="89">
        <v>0</v>
      </c>
      <c r="L102" s="88">
        <v>0</v>
      </c>
      <c r="M102" s="88">
        <v>0</v>
      </c>
      <c r="N102" s="88">
        <v>0</v>
      </c>
      <c r="O102" s="88">
        <v>1092000</v>
      </c>
      <c r="P102" s="88">
        <v>0</v>
      </c>
      <c r="Q102" s="88">
        <v>0</v>
      </c>
      <c r="R102" s="88">
        <v>0</v>
      </c>
      <c r="S102" s="88">
        <v>0</v>
      </c>
      <c r="T102" s="88">
        <v>0</v>
      </c>
      <c r="U102" s="88">
        <v>0</v>
      </c>
      <c r="V102" s="88">
        <v>0</v>
      </c>
      <c r="W102" s="88">
        <v>0</v>
      </c>
      <c r="X102" s="88">
        <v>0</v>
      </c>
      <c r="Y102" s="88">
        <v>0</v>
      </c>
      <c r="Z102" s="88">
        <v>0</v>
      </c>
      <c r="AA102" s="88">
        <v>0</v>
      </c>
      <c r="AB102" s="90">
        <v>2023</v>
      </c>
    </row>
    <row r="103" spans="1:28" ht="35.25" x14ac:dyDescent="0.5">
      <c r="A103">
        <v>1</v>
      </c>
      <c r="B103" s="30">
        <f>SUBTOTAL(103,$A$9:A103)</f>
        <v>94</v>
      </c>
      <c r="C103" s="87" t="s">
        <v>7108</v>
      </c>
      <c r="D103" s="83">
        <f t="shared" si="4"/>
        <v>3027781</v>
      </c>
      <c r="E103" s="88">
        <v>865331</v>
      </c>
      <c r="F103" s="88">
        <v>0</v>
      </c>
      <c r="G103" s="88">
        <v>0</v>
      </c>
      <c r="H103" s="88">
        <v>0</v>
      </c>
      <c r="I103" s="88">
        <v>0</v>
      </c>
      <c r="J103" s="88">
        <v>0</v>
      </c>
      <c r="K103" s="89">
        <v>0</v>
      </c>
      <c r="L103" s="88">
        <v>0</v>
      </c>
      <c r="M103" s="88">
        <v>0</v>
      </c>
      <c r="N103" s="88">
        <v>0</v>
      </c>
      <c r="O103" s="88">
        <v>2162450</v>
      </c>
      <c r="P103" s="88">
        <v>0</v>
      </c>
      <c r="Q103" s="88">
        <v>0</v>
      </c>
      <c r="R103" s="88">
        <v>0</v>
      </c>
      <c r="S103" s="88">
        <v>0</v>
      </c>
      <c r="T103" s="88">
        <v>0</v>
      </c>
      <c r="U103" s="88">
        <v>0</v>
      </c>
      <c r="V103" s="88">
        <v>0</v>
      </c>
      <c r="W103" s="88">
        <v>0</v>
      </c>
      <c r="X103" s="88">
        <v>0</v>
      </c>
      <c r="Y103" s="88">
        <v>0</v>
      </c>
      <c r="Z103" s="88">
        <v>0</v>
      </c>
      <c r="AA103" s="88">
        <v>0</v>
      </c>
      <c r="AB103" s="90">
        <v>2023</v>
      </c>
    </row>
    <row r="104" spans="1:28" ht="35.25" x14ac:dyDescent="0.5">
      <c r="A104">
        <v>1</v>
      </c>
      <c r="B104" s="30">
        <f>SUBTOTAL(103,$A$9:A104)</f>
        <v>95</v>
      </c>
      <c r="C104" s="87" t="s">
        <v>7112</v>
      </c>
      <c r="D104" s="83">
        <f t="shared" si="4"/>
        <v>1954000</v>
      </c>
      <c r="E104" s="88">
        <v>0</v>
      </c>
      <c r="F104" s="88">
        <v>0</v>
      </c>
      <c r="G104" s="88">
        <v>1954000</v>
      </c>
      <c r="H104" s="88">
        <v>0</v>
      </c>
      <c r="I104" s="88">
        <v>0</v>
      </c>
      <c r="J104" s="88">
        <v>0</v>
      </c>
      <c r="K104" s="89">
        <v>0</v>
      </c>
      <c r="L104" s="88">
        <v>0</v>
      </c>
      <c r="M104" s="88">
        <v>0</v>
      </c>
      <c r="N104" s="88">
        <v>0</v>
      </c>
      <c r="O104" s="88">
        <v>0</v>
      </c>
      <c r="P104" s="88">
        <v>0</v>
      </c>
      <c r="Q104" s="88">
        <v>0</v>
      </c>
      <c r="R104" s="88">
        <v>0</v>
      </c>
      <c r="S104" s="88">
        <v>0</v>
      </c>
      <c r="T104" s="88">
        <v>0</v>
      </c>
      <c r="U104" s="88">
        <v>0</v>
      </c>
      <c r="V104" s="88">
        <v>0</v>
      </c>
      <c r="W104" s="88">
        <v>0</v>
      </c>
      <c r="X104" s="88">
        <v>0</v>
      </c>
      <c r="Y104" s="88">
        <v>0</v>
      </c>
      <c r="Z104" s="88">
        <v>0</v>
      </c>
      <c r="AA104" s="88">
        <v>0</v>
      </c>
      <c r="AB104" s="90">
        <v>2023</v>
      </c>
    </row>
    <row r="105" spans="1:28" ht="35.25" x14ac:dyDescent="0.5">
      <c r="A105">
        <v>1</v>
      </c>
      <c r="B105" s="30">
        <f>SUBTOTAL(103,$A$9:A105)</f>
        <v>96</v>
      </c>
      <c r="C105" s="87" t="s">
        <v>7121</v>
      </c>
      <c r="D105" s="83">
        <f t="shared" si="4"/>
        <v>1569689.69</v>
      </c>
      <c r="E105" s="88">
        <v>299689.69</v>
      </c>
      <c r="F105" s="88">
        <v>275000</v>
      </c>
      <c r="G105" s="88">
        <v>995000</v>
      </c>
      <c r="H105" s="88">
        <v>0</v>
      </c>
      <c r="I105" s="88">
        <v>0</v>
      </c>
      <c r="J105" s="88">
        <v>0</v>
      </c>
      <c r="K105" s="89">
        <v>0</v>
      </c>
      <c r="L105" s="88">
        <v>0</v>
      </c>
      <c r="M105" s="88">
        <v>0</v>
      </c>
      <c r="N105" s="88">
        <v>0</v>
      </c>
      <c r="O105" s="88">
        <v>0</v>
      </c>
      <c r="P105" s="88">
        <v>0</v>
      </c>
      <c r="Q105" s="88">
        <v>0</v>
      </c>
      <c r="R105" s="88">
        <v>0</v>
      </c>
      <c r="S105" s="88">
        <v>0</v>
      </c>
      <c r="T105" s="88">
        <v>0</v>
      </c>
      <c r="U105" s="88">
        <v>0</v>
      </c>
      <c r="V105" s="88">
        <v>0</v>
      </c>
      <c r="W105" s="88">
        <v>0</v>
      </c>
      <c r="X105" s="88">
        <v>0</v>
      </c>
      <c r="Y105" s="88">
        <v>0</v>
      </c>
      <c r="Z105" s="88">
        <v>0</v>
      </c>
      <c r="AA105" s="88">
        <v>0</v>
      </c>
      <c r="AB105" s="90">
        <v>2023</v>
      </c>
    </row>
    <row r="106" spans="1:28" ht="35.25" x14ac:dyDescent="0.5">
      <c r="A106">
        <v>1</v>
      </c>
      <c r="B106" s="30">
        <f>SUBTOTAL(103,$A$9:A106)</f>
        <v>97</v>
      </c>
      <c r="C106" s="87" t="s">
        <v>7161</v>
      </c>
      <c r="D106" s="83">
        <f t="shared" si="4"/>
        <v>3612060</v>
      </c>
      <c r="E106" s="88">
        <v>0</v>
      </c>
      <c r="F106" s="88">
        <v>0</v>
      </c>
      <c r="G106" s="88">
        <v>0</v>
      </c>
      <c r="H106" s="88">
        <v>0</v>
      </c>
      <c r="I106" s="88">
        <v>0</v>
      </c>
      <c r="J106" s="88">
        <v>0</v>
      </c>
      <c r="K106" s="89">
        <v>0</v>
      </c>
      <c r="L106" s="88">
        <v>0</v>
      </c>
      <c r="M106" s="88">
        <v>0</v>
      </c>
      <c r="N106" s="88">
        <v>0</v>
      </c>
      <c r="O106" s="88">
        <v>3612060</v>
      </c>
      <c r="P106" s="88">
        <v>0</v>
      </c>
      <c r="Q106" s="88">
        <v>0</v>
      </c>
      <c r="R106" s="88">
        <v>0</v>
      </c>
      <c r="S106" s="88">
        <v>0</v>
      </c>
      <c r="T106" s="88">
        <v>0</v>
      </c>
      <c r="U106" s="88">
        <v>0</v>
      </c>
      <c r="V106" s="88">
        <v>0</v>
      </c>
      <c r="W106" s="88">
        <v>0</v>
      </c>
      <c r="X106" s="88">
        <v>0</v>
      </c>
      <c r="Y106" s="88">
        <v>0</v>
      </c>
      <c r="Z106" s="88">
        <v>0</v>
      </c>
      <c r="AA106" s="88">
        <v>0</v>
      </c>
      <c r="AB106" s="90">
        <v>2023</v>
      </c>
    </row>
    <row r="107" spans="1:28" ht="35.25" x14ac:dyDescent="0.5">
      <c r="A107">
        <v>1</v>
      </c>
      <c r="B107" s="30">
        <f>SUBTOTAL(103,$A$9:A107)</f>
        <v>98</v>
      </c>
      <c r="C107" s="87" t="s">
        <v>7176</v>
      </c>
      <c r="D107" s="83">
        <f t="shared" si="4"/>
        <v>800000</v>
      </c>
      <c r="E107" s="88">
        <v>0</v>
      </c>
      <c r="F107" s="88">
        <v>0</v>
      </c>
      <c r="G107" s="88">
        <v>0</v>
      </c>
      <c r="H107" s="88">
        <v>0</v>
      </c>
      <c r="I107" s="88">
        <v>800000</v>
      </c>
      <c r="J107" s="88">
        <v>0</v>
      </c>
      <c r="K107" s="89">
        <v>0</v>
      </c>
      <c r="L107" s="88">
        <v>0</v>
      </c>
      <c r="M107" s="88">
        <v>0</v>
      </c>
      <c r="N107" s="88">
        <v>0</v>
      </c>
      <c r="O107" s="88">
        <v>0</v>
      </c>
      <c r="P107" s="88">
        <v>0</v>
      </c>
      <c r="Q107" s="88">
        <v>0</v>
      </c>
      <c r="R107" s="88">
        <v>0</v>
      </c>
      <c r="S107" s="88">
        <v>0</v>
      </c>
      <c r="T107" s="88">
        <v>0</v>
      </c>
      <c r="U107" s="88">
        <v>0</v>
      </c>
      <c r="V107" s="88">
        <v>0</v>
      </c>
      <c r="W107" s="88">
        <v>0</v>
      </c>
      <c r="X107" s="88">
        <v>0</v>
      </c>
      <c r="Y107" s="88">
        <v>0</v>
      </c>
      <c r="Z107" s="88">
        <v>0</v>
      </c>
      <c r="AA107" s="88">
        <v>0</v>
      </c>
      <c r="AB107" s="90">
        <v>2023</v>
      </c>
    </row>
    <row r="108" spans="1:28" ht="35.25" x14ac:dyDescent="0.5">
      <c r="A108">
        <v>1</v>
      </c>
      <c r="B108" s="30">
        <f>SUBTOTAL(103,$A$9:A108)</f>
        <v>99</v>
      </c>
      <c r="C108" s="87" t="s">
        <v>7236</v>
      </c>
      <c r="D108" s="83">
        <f t="shared" si="4"/>
        <v>1983200</v>
      </c>
      <c r="E108" s="88">
        <v>0</v>
      </c>
      <c r="F108" s="88">
        <v>0</v>
      </c>
      <c r="G108" s="88">
        <v>0</v>
      </c>
      <c r="H108" s="88">
        <v>0</v>
      </c>
      <c r="I108" s="88">
        <v>0</v>
      </c>
      <c r="J108" s="88">
        <v>0</v>
      </c>
      <c r="K108" s="89">
        <v>0</v>
      </c>
      <c r="L108" s="88">
        <v>0</v>
      </c>
      <c r="M108" s="88">
        <v>1983200</v>
      </c>
      <c r="N108" s="88">
        <v>0</v>
      </c>
      <c r="O108" s="88">
        <v>0</v>
      </c>
      <c r="P108" s="88">
        <v>0</v>
      </c>
      <c r="Q108" s="88">
        <v>0</v>
      </c>
      <c r="R108" s="88">
        <v>0</v>
      </c>
      <c r="S108" s="88">
        <v>0</v>
      </c>
      <c r="T108" s="88">
        <v>0</v>
      </c>
      <c r="U108" s="88">
        <v>0</v>
      </c>
      <c r="V108" s="88">
        <v>0</v>
      </c>
      <c r="W108" s="88">
        <v>0</v>
      </c>
      <c r="X108" s="88">
        <v>0</v>
      </c>
      <c r="Y108" s="88">
        <v>0</v>
      </c>
      <c r="Z108" s="88">
        <v>0</v>
      </c>
      <c r="AA108" s="88">
        <v>0</v>
      </c>
      <c r="AB108" s="90">
        <v>2023</v>
      </c>
    </row>
    <row r="109" spans="1:28" ht="35.25" x14ac:dyDescent="0.5">
      <c r="A109">
        <v>1</v>
      </c>
      <c r="B109" s="30">
        <f>SUBTOTAL(103,$A$9:A109)</f>
        <v>100</v>
      </c>
      <c r="C109" s="87" t="s">
        <v>7241</v>
      </c>
      <c r="D109" s="83">
        <f t="shared" si="4"/>
        <v>822460.58</v>
      </c>
      <c r="E109" s="88">
        <v>0</v>
      </c>
      <c r="F109" s="88">
        <v>0</v>
      </c>
      <c r="G109" s="88">
        <v>822460.58</v>
      </c>
      <c r="H109" s="88">
        <v>0</v>
      </c>
      <c r="I109" s="88">
        <v>0</v>
      </c>
      <c r="J109" s="88">
        <v>0</v>
      </c>
      <c r="K109" s="89">
        <v>0</v>
      </c>
      <c r="L109" s="88">
        <v>0</v>
      </c>
      <c r="M109" s="88">
        <v>0</v>
      </c>
      <c r="N109" s="88">
        <v>0</v>
      </c>
      <c r="O109" s="88">
        <v>0</v>
      </c>
      <c r="P109" s="88">
        <v>0</v>
      </c>
      <c r="Q109" s="88">
        <v>0</v>
      </c>
      <c r="R109" s="88">
        <v>0</v>
      </c>
      <c r="S109" s="88">
        <v>0</v>
      </c>
      <c r="T109" s="88">
        <v>0</v>
      </c>
      <c r="U109" s="88">
        <v>0</v>
      </c>
      <c r="V109" s="88">
        <v>0</v>
      </c>
      <c r="W109" s="88">
        <v>0</v>
      </c>
      <c r="X109" s="88">
        <v>0</v>
      </c>
      <c r="Y109" s="88">
        <v>0</v>
      </c>
      <c r="Z109" s="88">
        <v>0</v>
      </c>
      <c r="AA109" s="88">
        <v>0</v>
      </c>
      <c r="AB109" s="90">
        <v>2023</v>
      </c>
    </row>
    <row r="110" spans="1:28" ht="35.25" x14ac:dyDescent="0.5">
      <c r="A110">
        <v>1</v>
      </c>
      <c r="B110" s="30">
        <f>SUBTOTAL(103,$A$9:A110)</f>
        <v>101</v>
      </c>
      <c r="C110" s="87" t="s">
        <v>7296</v>
      </c>
      <c r="D110" s="83">
        <f t="shared" si="4"/>
        <v>185000</v>
      </c>
      <c r="E110" s="88">
        <v>0</v>
      </c>
      <c r="F110" s="88">
        <v>0</v>
      </c>
      <c r="G110" s="88">
        <v>185000</v>
      </c>
      <c r="H110" s="88">
        <v>0</v>
      </c>
      <c r="I110" s="88">
        <v>0</v>
      </c>
      <c r="J110" s="88">
        <v>0</v>
      </c>
      <c r="K110" s="89">
        <v>0</v>
      </c>
      <c r="L110" s="88">
        <v>0</v>
      </c>
      <c r="M110" s="88">
        <v>0</v>
      </c>
      <c r="N110" s="88">
        <v>0</v>
      </c>
      <c r="O110" s="88">
        <v>0</v>
      </c>
      <c r="P110" s="88">
        <v>0</v>
      </c>
      <c r="Q110" s="88">
        <v>0</v>
      </c>
      <c r="R110" s="88">
        <v>0</v>
      </c>
      <c r="S110" s="88">
        <v>0</v>
      </c>
      <c r="T110" s="88">
        <v>0</v>
      </c>
      <c r="U110" s="88">
        <v>0</v>
      </c>
      <c r="V110" s="88">
        <v>0</v>
      </c>
      <c r="W110" s="88">
        <v>0</v>
      </c>
      <c r="X110" s="88">
        <v>0</v>
      </c>
      <c r="Y110" s="88">
        <v>0</v>
      </c>
      <c r="Z110" s="88">
        <v>0</v>
      </c>
      <c r="AA110" s="88">
        <v>0</v>
      </c>
      <c r="AB110" s="90">
        <v>2023</v>
      </c>
    </row>
    <row r="111" spans="1:28" ht="35.25" x14ac:dyDescent="0.5">
      <c r="A111">
        <v>1</v>
      </c>
      <c r="B111" s="30">
        <f>SUBTOTAL(103,$A$9:A111)</f>
        <v>102</v>
      </c>
      <c r="C111" s="87" t="s">
        <v>7297</v>
      </c>
      <c r="D111" s="83">
        <f t="shared" si="4"/>
        <v>419654</v>
      </c>
      <c r="E111" s="88">
        <v>0</v>
      </c>
      <c r="F111" s="88">
        <v>0</v>
      </c>
      <c r="G111" s="88">
        <v>0</v>
      </c>
      <c r="H111" s="88">
        <v>0</v>
      </c>
      <c r="I111" s="88">
        <v>0</v>
      </c>
      <c r="J111" s="88">
        <v>0</v>
      </c>
      <c r="K111" s="89">
        <v>0</v>
      </c>
      <c r="L111" s="88">
        <v>0</v>
      </c>
      <c r="M111" s="88">
        <v>0</v>
      </c>
      <c r="N111" s="88">
        <v>0</v>
      </c>
      <c r="O111" s="88">
        <v>419654</v>
      </c>
      <c r="P111" s="88">
        <v>0</v>
      </c>
      <c r="Q111" s="88">
        <v>0</v>
      </c>
      <c r="R111" s="88">
        <v>0</v>
      </c>
      <c r="S111" s="88">
        <v>0</v>
      </c>
      <c r="T111" s="88">
        <v>0</v>
      </c>
      <c r="U111" s="88">
        <v>0</v>
      </c>
      <c r="V111" s="88">
        <v>0</v>
      </c>
      <c r="W111" s="88">
        <v>0</v>
      </c>
      <c r="X111" s="88">
        <v>0</v>
      </c>
      <c r="Y111" s="88">
        <v>0</v>
      </c>
      <c r="Z111" s="88">
        <v>0</v>
      </c>
      <c r="AA111" s="88">
        <v>0</v>
      </c>
      <c r="AB111" s="90">
        <v>2023</v>
      </c>
    </row>
    <row r="112" spans="1:28" ht="35.25" x14ac:dyDescent="0.5">
      <c r="A112">
        <v>1</v>
      </c>
      <c r="B112" s="30">
        <f>SUBTOTAL(103,$A$9:A112)</f>
        <v>103</v>
      </c>
      <c r="C112" s="87" t="s">
        <v>7314</v>
      </c>
      <c r="D112" s="83">
        <f t="shared" si="4"/>
        <v>861000</v>
      </c>
      <c r="E112" s="88">
        <v>0</v>
      </c>
      <c r="F112" s="88">
        <v>0</v>
      </c>
      <c r="G112" s="88">
        <v>0</v>
      </c>
      <c r="H112" s="88">
        <v>0</v>
      </c>
      <c r="I112" s="88">
        <v>0</v>
      </c>
      <c r="J112" s="88">
        <v>0</v>
      </c>
      <c r="K112" s="89">
        <v>0</v>
      </c>
      <c r="L112" s="88">
        <v>0</v>
      </c>
      <c r="M112" s="88">
        <v>0</v>
      </c>
      <c r="N112" s="88">
        <v>0</v>
      </c>
      <c r="O112" s="88">
        <v>861000</v>
      </c>
      <c r="P112" s="88">
        <v>0</v>
      </c>
      <c r="Q112" s="88">
        <v>0</v>
      </c>
      <c r="R112" s="88">
        <v>0</v>
      </c>
      <c r="S112" s="88">
        <v>0</v>
      </c>
      <c r="T112" s="88">
        <v>0</v>
      </c>
      <c r="U112" s="88">
        <v>0</v>
      </c>
      <c r="V112" s="88">
        <v>0</v>
      </c>
      <c r="W112" s="88">
        <v>0</v>
      </c>
      <c r="X112" s="88">
        <v>0</v>
      </c>
      <c r="Y112" s="88">
        <v>0</v>
      </c>
      <c r="Z112" s="88">
        <v>0</v>
      </c>
      <c r="AA112" s="88">
        <v>0</v>
      </c>
      <c r="AB112" s="90">
        <v>2023</v>
      </c>
    </row>
    <row r="113" spans="1:28" ht="35.25" x14ac:dyDescent="0.5">
      <c r="A113">
        <v>1</v>
      </c>
      <c r="B113" s="30">
        <f>SUBTOTAL(103,$A$9:A113)</f>
        <v>104</v>
      </c>
      <c r="C113" s="87" t="s">
        <v>7446</v>
      </c>
      <c r="D113" s="83">
        <f t="shared" si="4"/>
        <v>4266174</v>
      </c>
      <c r="E113" s="88">
        <v>0</v>
      </c>
      <c r="F113" s="88">
        <v>0</v>
      </c>
      <c r="G113" s="88">
        <v>0</v>
      </c>
      <c r="H113" s="88">
        <v>0</v>
      </c>
      <c r="I113" s="88">
        <v>0</v>
      </c>
      <c r="J113" s="88">
        <v>0</v>
      </c>
      <c r="K113" s="89">
        <v>0</v>
      </c>
      <c r="L113" s="88">
        <v>0</v>
      </c>
      <c r="M113" s="88">
        <v>0</v>
      </c>
      <c r="N113" s="88">
        <v>0</v>
      </c>
      <c r="O113" s="88">
        <v>4266174</v>
      </c>
      <c r="P113" s="88">
        <v>0</v>
      </c>
      <c r="Q113" s="88">
        <v>0</v>
      </c>
      <c r="R113" s="88">
        <v>0</v>
      </c>
      <c r="S113" s="88">
        <v>0</v>
      </c>
      <c r="T113" s="88">
        <v>0</v>
      </c>
      <c r="U113" s="88">
        <v>0</v>
      </c>
      <c r="V113" s="88">
        <v>0</v>
      </c>
      <c r="W113" s="88">
        <v>0</v>
      </c>
      <c r="X113" s="88">
        <v>0</v>
      </c>
      <c r="Y113" s="88">
        <v>0</v>
      </c>
      <c r="Z113" s="88">
        <v>0</v>
      </c>
      <c r="AA113" s="88">
        <v>0</v>
      </c>
      <c r="AB113" s="90">
        <v>2023</v>
      </c>
    </row>
    <row r="114" spans="1:28" ht="35.25" x14ac:dyDescent="0.5">
      <c r="A114">
        <v>1</v>
      </c>
      <c r="B114" s="30">
        <f>SUBTOTAL(103,$A$9:A114)</f>
        <v>105</v>
      </c>
      <c r="C114" s="87" t="s">
        <v>7448</v>
      </c>
      <c r="D114" s="83">
        <f t="shared" si="4"/>
        <v>2019000</v>
      </c>
      <c r="E114" s="88">
        <v>0</v>
      </c>
      <c r="F114" s="88">
        <v>0</v>
      </c>
      <c r="G114" s="88">
        <v>0</v>
      </c>
      <c r="H114" s="88">
        <v>0</v>
      </c>
      <c r="I114" s="88">
        <v>0</v>
      </c>
      <c r="J114" s="88">
        <v>0</v>
      </c>
      <c r="K114" s="89">
        <v>0</v>
      </c>
      <c r="L114" s="88">
        <v>0</v>
      </c>
      <c r="M114" s="88">
        <v>0</v>
      </c>
      <c r="N114" s="88">
        <v>0</v>
      </c>
      <c r="O114" s="88">
        <v>2019000</v>
      </c>
      <c r="P114" s="88">
        <v>0</v>
      </c>
      <c r="Q114" s="88">
        <v>0</v>
      </c>
      <c r="R114" s="88">
        <v>0</v>
      </c>
      <c r="S114" s="88">
        <v>0</v>
      </c>
      <c r="T114" s="88">
        <v>0</v>
      </c>
      <c r="U114" s="88">
        <v>0</v>
      </c>
      <c r="V114" s="88">
        <v>0</v>
      </c>
      <c r="W114" s="88">
        <v>0</v>
      </c>
      <c r="X114" s="88">
        <v>0</v>
      </c>
      <c r="Y114" s="88">
        <v>0</v>
      </c>
      <c r="Z114" s="88">
        <v>0</v>
      </c>
      <c r="AA114" s="88">
        <v>0</v>
      </c>
      <c r="AB114" s="90">
        <v>2023</v>
      </c>
    </row>
    <row r="115" spans="1:28" ht="35.25" x14ac:dyDescent="0.5">
      <c r="A115">
        <v>1</v>
      </c>
      <c r="B115" s="30">
        <f>SUBTOTAL(103,$A$9:A115)</f>
        <v>106</v>
      </c>
      <c r="C115" s="87" t="s">
        <v>1324</v>
      </c>
      <c r="D115" s="83">
        <f t="shared" si="4"/>
        <v>231295</v>
      </c>
      <c r="E115" s="88">
        <v>0</v>
      </c>
      <c r="F115" s="88">
        <v>0</v>
      </c>
      <c r="G115" s="88">
        <v>0</v>
      </c>
      <c r="H115" s="88">
        <v>0</v>
      </c>
      <c r="I115" s="88">
        <v>0</v>
      </c>
      <c r="J115" s="88">
        <v>0</v>
      </c>
      <c r="K115" s="89">
        <v>0</v>
      </c>
      <c r="L115" s="88">
        <v>0</v>
      </c>
      <c r="M115" s="88">
        <v>0</v>
      </c>
      <c r="N115" s="88">
        <v>0</v>
      </c>
      <c r="O115" s="88">
        <v>231295</v>
      </c>
      <c r="P115" s="88">
        <v>0</v>
      </c>
      <c r="Q115" s="88">
        <v>0</v>
      </c>
      <c r="R115" s="88">
        <v>0</v>
      </c>
      <c r="S115" s="88">
        <v>0</v>
      </c>
      <c r="T115" s="88">
        <v>0</v>
      </c>
      <c r="U115" s="88">
        <v>0</v>
      </c>
      <c r="V115" s="88">
        <v>0</v>
      </c>
      <c r="W115" s="88">
        <v>0</v>
      </c>
      <c r="X115" s="88">
        <v>0</v>
      </c>
      <c r="Y115" s="88">
        <v>0</v>
      </c>
      <c r="Z115" s="88">
        <v>0</v>
      </c>
      <c r="AA115" s="88">
        <v>0</v>
      </c>
      <c r="AB115" s="90">
        <v>2023</v>
      </c>
    </row>
    <row r="116" spans="1:28" ht="35.25" x14ac:dyDescent="0.5">
      <c r="A116">
        <v>1</v>
      </c>
      <c r="B116" s="30">
        <f>SUBTOTAL(103,$A$9:A116)</f>
        <v>107</v>
      </c>
      <c r="C116" s="87" t="s">
        <v>7570</v>
      </c>
      <c r="D116" s="83">
        <f t="shared" si="4"/>
        <v>656985.38</v>
      </c>
      <c r="E116" s="88">
        <v>0</v>
      </c>
      <c r="F116" s="88">
        <v>656985.38</v>
      </c>
      <c r="G116" s="88">
        <v>0</v>
      </c>
      <c r="H116" s="88">
        <v>0</v>
      </c>
      <c r="I116" s="88">
        <v>0</v>
      </c>
      <c r="J116" s="88">
        <v>0</v>
      </c>
      <c r="K116" s="89">
        <v>0</v>
      </c>
      <c r="L116" s="88">
        <v>0</v>
      </c>
      <c r="M116" s="88">
        <v>0</v>
      </c>
      <c r="N116" s="88">
        <v>0</v>
      </c>
      <c r="O116" s="88">
        <v>0</v>
      </c>
      <c r="P116" s="88">
        <v>0</v>
      </c>
      <c r="Q116" s="88">
        <v>0</v>
      </c>
      <c r="R116" s="88">
        <v>0</v>
      </c>
      <c r="S116" s="88">
        <v>0</v>
      </c>
      <c r="T116" s="88">
        <v>0</v>
      </c>
      <c r="U116" s="88">
        <v>0</v>
      </c>
      <c r="V116" s="88">
        <v>0</v>
      </c>
      <c r="W116" s="88">
        <v>0</v>
      </c>
      <c r="X116" s="88">
        <v>0</v>
      </c>
      <c r="Y116" s="88">
        <v>0</v>
      </c>
      <c r="Z116" s="88">
        <v>0</v>
      </c>
      <c r="AA116" s="88">
        <v>0</v>
      </c>
      <c r="AB116" s="90">
        <v>2023</v>
      </c>
    </row>
    <row r="117" spans="1:28" ht="35.25" x14ac:dyDescent="0.5">
      <c r="A117">
        <v>1</v>
      </c>
      <c r="B117" s="30">
        <f>SUBTOTAL(103,$A$9:A117)</f>
        <v>108</v>
      </c>
      <c r="C117" s="87" t="s">
        <v>7618</v>
      </c>
      <c r="D117" s="83">
        <f t="shared" si="4"/>
        <v>1433216.45</v>
      </c>
      <c r="E117" s="88">
        <v>0</v>
      </c>
      <c r="F117" s="88">
        <v>1433216.45</v>
      </c>
      <c r="G117" s="88">
        <v>0</v>
      </c>
      <c r="H117" s="88">
        <v>0</v>
      </c>
      <c r="I117" s="88">
        <v>0</v>
      </c>
      <c r="J117" s="88">
        <v>0</v>
      </c>
      <c r="K117" s="89">
        <v>0</v>
      </c>
      <c r="L117" s="88">
        <v>0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v>0</v>
      </c>
      <c r="T117" s="88">
        <v>0</v>
      </c>
      <c r="U117" s="88">
        <v>0</v>
      </c>
      <c r="V117" s="88">
        <v>0</v>
      </c>
      <c r="W117" s="88">
        <v>0</v>
      </c>
      <c r="X117" s="88">
        <v>0</v>
      </c>
      <c r="Y117" s="88">
        <v>0</v>
      </c>
      <c r="Z117" s="88">
        <v>0</v>
      </c>
      <c r="AA117" s="88">
        <v>0</v>
      </c>
      <c r="AB117" s="90">
        <v>2023</v>
      </c>
    </row>
    <row r="118" spans="1:28" ht="35.25" x14ac:dyDescent="0.5">
      <c r="A118">
        <v>1</v>
      </c>
      <c r="B118" s="30">
        <f>SUBTOTAL(103,$A$9:A118)</f>
        <v>109</v>
      </c>
      <c r="C118" s="87" t="s">
        <v>7646</v>
      </c>
      <c r="D118" s="83">
        <f t="shared" si="4"/>
        <v>2444326.89</v>
      </c>
      <c r="E118" s="88">
        <v>0</v>
      </c>
      <c r="F118" s="88">
        <v>0</v>
      </c>
      <c r="G118" s="88">
        <v>0</v>
      </c>
      <c r="H118" s="88">
        <v>0</v>
      </c>
      <c r="I118" s="88">
        <v>0</v>
      </c>
      <c r="J118" s="88">
        <v>0</v>
      </c>
      <c r="K118" s="89">
        <v>0</v>
      </c>
      <c r="L118" s="88">
        <v>0</v>
      </c>
      <c r="M118" s="88">
        <v>2444326.89</v>
      </c>
      <c r="N118" s="88">
        <v>0</v>
      </c>
      <c r="O118" s="88">
        <v>0</v>
      </c>
      <c r="P118" s="88">
        <v>0</v>
      </c>
      <c r="Q118" s="88">
        <v>0</v>
      </c>
      <c r="R118" s="88">
        <v>0</v>
      </c>
      <c r="S118" s="88">
        <v>0</v>
      </c>
      <c r="T118" s="88">
        <v>0</v>
      </c>
      <c r="U118" s="88">
        <v>0</v>
      </c>
      <c r="V118" s="88">
        <v>0</v>
      </c>
      <c r="W118" s="88">
        <v>0</v>
      </c>
      <c r="X118" s="88">
        <v>0</v>
      </c>
      <c r="Y118" s="88">
        <v>0</v>
      </c>
      <c r="Z118" s="88">
        <v>0</v>
      </c>
      <c r="AA118" s="88">
        <v>0</v>
      </c>
      <c r="AB118" s="90">
        <v>2023</v>
      </c>
    </row>
    <row r="119" spans="1:28" ht="35.25" x14ac:dyDescent="0.5">
      <c r="A119">
        <v>1</v>
      </c>
      <c r="B119" s="30">
        <f>SUBTOTAL(103,$A$9:A119)</f>
        <v>110</v>
      </c>
      <c r="C119" s="87" t="s">
        <v>7652</v>
      </c>
      <c r="D119" s="83">
        <f t="shared" si="4"/>
        <v>3363960.91</v>
      </c>
      <c r="E119" s="88">
        <v>0</v>
      </c>
      <c r="F119" s="88">
        <v>0</v>
      </c>
      <c r="G119" s="88">
        <v>0</v>
      </c>
      <c r="H119" s="88">
        <v>0</v>
      </c>
      <c r="I119" s="88">
        <v>0</v>
      </c>
      <c r="J119" s="88">
        <v>0</v>
      </c>
      <c r="K119" s="89">
        <v>0</v>
      </c>
      <c r="L119" s="88">
        <v>0</v>
      </c>
      <c r="M119" s="88">
        <v>0</v>
      </c>
      <c r="N119" s="88">
        <v>0</v>
      </c>
      <c r="O119" s="88">
        <v>3363960.91</v>
      </c>
      <c r="P119" s="88">
        <v>0</v>
      </c>
      <c r="Q119" s="88">
        <v>0</v>
      </c>
      <c r="R119" s="88">
        <v>0</v>
      </c>
      <c r="S119" s="88">
        <v>0</v>
      </c>
      <c r="T119" s="88">
        <v>0</v>
      </c>
      <c r="U119" s="88">
        <v>0</v>
      </c>
      <c r="V119" s="88">
        <v>0</v>
      </c>
      <c r="W119" s="88">
        <v>0</v>
      </c>
      <c r="X119" s="88">
        <v>0</v>
      </c>
      <c r="Y119" s="88">
        <v>0</v>
      </c>
      <c r="Z119" s="88">
        <v>0</v>
      </c>
      <c r="AA119" s="88">
        <v>0</v>
      </c>
      <c r="AB119" s="90">
        <v>2023</v>
      </c>
    </row>
    <row r="120" spans="1:28" ht="35.25" x14ac:dyDescent="0.5">
      <c r="A120">
        <v>1</v>
      </c>
      <c r="B120" s="30">
        <f>SUBTOTAL(103,$A$9:A120)</f>
        <v>111</v>
      </c>
      <c r="C120" s="87" t="s">
        <v>1357</v>
      </c>
      <c r="D120" s="83">
        <f t="shared" si="4"/>
        <v>4948000</v>
      </c>
      <c r="E120" s="88">
        <v>0</v>
      </c>
      <c r="F120" s="88">
        <v>0</v>
      </c>
      <c r="G120" s="88">
        <v>0</v>
      </c>
      <c r="H120" s="88">
        <v>0</v>
      </c>
      <c r="I120" s="88">
        <v>0</v>
      </c>
      <c r="J120" s="88">
        <v>0</v>
      </c>
      <c r="K120" s="89">
        <v>2</v>
      </c>
      <c r="L120" s="88">
        <v>4948000</v>
      </c>
      <c r="M120" s="88">
        <v>0</v>
      </c>
      <c r="N120" s="88">
        <v>0</v>
      </c>
      <c r="O120" s="88">
        <v>0</v>
      </c>
      <c r="P120" s="88">
        <v>0</v>
      </c>
      <c r="Q120" s="88">
        <v>0</v>
      </c>
      <c r="R120" s="88">
        <v>0</v>
      </c>
      <c r="S120" s="88">
        <v>0</v>
      </c>
      <c r="T120" s="88">
        <v>0</v>
      </c>
      <c r="U120" s="88">
        <v>0</v>
      </c>
      <c r="V120" s="88">
        <v>0</v>
      </c>
      <c r="W120" s="88">
        <v>0</v>
      </c>
      <c r="X120" s="88">
        <v>0</v>
      </c>
      <c r="Y120" s="88">
        <v>0</v>
      </c>
      <c r="Z120" s="88">
        <v>0</v>
      </c>
      <c r="AA120" s="88">
        <v>0</v>
      </c>
      <c r="AB120" s="90">
        <v>2023</v>
      </c>
    </row>
    <row r="121" spans="1:28" ht="35.25" x14ac:dyDescent="0.5">
      <c r="A121">
        <v>1</v>
      </c>
      <c r="B121" s="30">
        <f>SUBTOTAL(103,$A$9:A121)</f>
        <v>112</v>
      </c>
      <c r="C121" s="87" t="s">
        <v>7729</v>
      </c>
      <c r="D121" s="83">
        <f t="shared" si="4"/>
        <v>1500000</v>
      </c>
      <c r="E121" s="88">
        <v>0</v>
      </c>
      <c r="F121" s="88">
        <v>0</v>
      </c>
      <c r="G121" s="88">
        <v>0</v>
      </c>
      <c r="H121" s="88">
        <v>0</v>
      </c>
      <c r="I121" s="88">
        <v>0</v>
      </c>
      <c r="J121" s="88">
        <v>0</v>
      </c>
      <c r="K121" s="89">
        <v>0</v>
      </c>
      <c r="L121" s="88">
        <v>0</v>
      </c>
      <c r="M121" s="88">
        <v>1500000</v>
      </c>
      <c r="N121" s="88">
        <v>0</v>
      </c>
      <c r="O121" s="88">
        <v>0</v>
      </c>
      <c r="P121" s="88">
        <v>0</v>
      </c>
      <c r="Q121" s="88">
        <v>0</v>
      </c>
      <c r="R121" s="88">
        <v>0</v>
      </c>
      <c r="S121" s="88">
        <v>0</v>
      </c>
      <c r="T121" s="88">
        <v>0</v>
      </c>
      <c r="U121" s="88">
        <v>0</v>
      </c>
      <c r="V121" s="88">
        <v>0</v>
      </c>
      <c r="W121" s="88">
        <v>0</v>
      </c>
      <c r="X121" s="88">
        <v>0</v>
      </c>
      <c r="Y121" s="88">
        <v>0</v>
      </c>
      <c r="Z121" s="88">
        <v>0</v>
      </c>
      <c r="AA121" s="88">
        <v>0</v>
      </c>
      <c r="AB121" s="90">
        <v>2023</v>
      </c>
    </row>
    <row r="122" spans="1:28" ht="35.25" x14ac:dyDescent="0.5">
      <c r="A122">
        <v>1</v>
      </c>
      <c r="B122" s="30">
        <f>SUBTOTAL(103,$A$9:A122)</f>
        <v>113</v>
      </c>
      <c r="C122" s="87" t="s">
        <v>7747</v>
      </c>
      <c r="D122" s="83">
        <f t="shared" si="4"/>
        <v>649982.94999999995</v>
      </c>
      <c r="E122" s="88">
        <v>0</v>
      </c>
      <c r="F122" s="88">
        <v>0</v>
      </c>
      <c r="G122" s="88">
        <v>0</v>
      </c>
      <c r="H122" s="88">
        <v>0</v>
      </c>
      <c r="I122" s="88">
        <v>0</v>
      </c>
      <c r="J122" s="88">
        <v>0</v>
      </c>
      <c r="K122" s="89">
        <v>0</v>
      </c>
      <c r="L122" s="88">
        <v>0</v>
      </c>
      <c r="M122" s="88">
        <v>0</v>
      </c>
      <c r="N122" s="88">
        <v>0</v>
      </c>
      <c r="O122" s="88">
        <v>649982.94999999995</v>
      </c>
      <c r="P122" s="88">
        <v>0</v>
      </c>
      <c r="Q122" s="88">
        <v>0</v>
      </c>
      <c r="R122" s="88">
        <v>0</v>
      </c>
      <c r="S122" s="88">
        <v>0</v>
      </c>
      <c r="T122" s="88">
        <v>0</v>
      </c>
      <c r="U122" s="88">
        <v>0</v>
      </c>
      <c r="V122" s="88">
        <v>0</v>
      </c>
      <c r="W122" s="88">
        <v>0</v>
      </c>
      <c r="X122" s="88">
        <v>0</v>
      </c>
      <c r="Y122" s="88">
        <v>0</v>
      </c>
      <c r="Z122" s="88">
        <v>0</v>
      </c>
      <c r="AA122" s="88">
        <v>0</v>
      </c>
      <c r="AB122" s="90">
        <v>2023</v>
      </c>
    </row>
    <row r="123" spans="1:28" ht="35.25" x14ac:dyDescent="0.5">
      <c r="A123">
        <v>1</v>
      </c>
      <c r="B123" s="30">
        <f>SUBTOTAL(103,$A$9:A123)</f>
        <v>114</v>
      </c>
      <c r="C123" s="87" t="s">
        <v>7750</v>
      </c>
      <c r="D123" s="83">
        <f t="shared" si="4"/>
        <v>649988.06000000006</v>
      </c>
      <c r="E123" s="88">
        <v>0</v>
      </c>
      <c r="F123" s="88">
        <v>0</v>
      </c>
      <c r="G123" s="88">
        <v>0</v>
      </c>
      <c r="H123" s="88">
        <v>0</v>
      </c>
      <c r="I123" s="88">
        <v>0</v>
      </c>
      <c r="J123" s="88">
        <v>0</v>
      </c>
      <c r="K123" s="89">
        <v>0</v>
      </c>
      <c r="L123" s="88">
        <v>0</v>
      </c>
      <c r="M123" s="88">
        <v>0</v>
      </c>
      <c r="N123" s="88">
        <v>0</v>
      </c>
      <c r="O123" s="88">
        <v>649988.06000000006</v>
      </c>
      <c r="P123" s="88">
        <v>0</v>
      </c>
      <c r="Q123" s="88">
        <v>0</v>
      </c>
      <c r="R123" s="88">
        <v>0</v>
      </c>
      <c r="S123" s="88">
        <v>0</v>
      </c>
      <c r="T123" s="88">
        <v>0</v>
      </c>
      <c r="U123" s="88">
        <v>0</v>
      </c>
      <c r="V123" s="88">
        <v>0</v>
      </c>
      <c r="W123" s="88">
        <v>0</v>
      </c>
      <c r="X123" s="88">
        <v>0</v>
      </c>
      <c r="Y123" s="88">
        <v>0</v>
      </c>
      <c r="Z123" s="88">
        <v>0</v>
      </c>
      <c r="AA123" s="88">
        <v>0</v>
      </c>
      <c r="AB123" s="90">
        <v>2023</v>
      </c>
    </row>
    <row r="124" spans="1:28" ht="35.25" x14ac:dyDescent="0.5">
      <c r="A124">
        <v>1</v>
      </c>
      <c r="B124" s="30">
        <f>SUBTOTAL(103,$A$9:A124)</f>
        <v>115</v>
      </c>
      <c r="C124" s="87" t="s">
        <v>7821</v>
      </c>
      <c r="D124" s="83">
        <f t="shared" si="4"/>
        <v>1998049.76</v>
      </c>
      <c r="E124" s="88">
        <v>0</v>
      </c>
      <c r="F124" s="88">
        <v>0</v>
      </c>
      <c r="G124" s="88">
        <v>0</v>
      </c>
      <c r="H124" s="88">
        <v>0</v>
      </c>
      <c r="I124" s="88">
        <v>0</v>
      </c>
      <c r="J124" s="88">
        <v>0</v>
      </c>
      <c r="K124" s="89">
        <v>0</v>
      </c>
      <c r="L124" s="88">
        <v>0</v>
      </c>
      <c r="M124" s="88">
        <v>1998049.76</v>
      </c>
      <c r="N124" s="88">
        <v>0</v>
      </c>
      <c r="O124" s="88">
        <v>0</v>
      </c>
      <c r="P124" s="88">
        <v>0</v>
      </c>
      <c r="Q124" s="88">
        <v>0</v>
      </c>
      <c r="R124" s="88">
        <v>0</v>
      </c>
      <c r="S124" s="88">
        <v>0</v>
      </c>
      <c r="T124" s="88">
        <v>0</v>
      </c>
      <c r="U124" s="88">
        <v>0</v>
      </c>
      <c r="V124" s="88">
        <v>0</v>
      </c>
      <c r="W124" s="88">
        <v>0</v>
      </c>
      <c r="X124" s="88">
        <v>0</v>
      </c>
      <c r="Y124" s="88">
        <v>0</v>
      </c>
      <c r="Z124" s="88">
        <v>0</v>
      </c>
      <c r="AA124" s="88">
        <v>0</v>
      </c>
      <c r="AB124" s="90">
        <v>2023</v>
      </c>
    </row>
    <row r="125" spans="1:28" ht="35.25" x14ac:dyDescent="0.5">
      <c r="A125">
        <v>1</v>
      </c>
      <c r="B125" s="30">
        <f>SUBTOTAL(103,$A$9:A125)</f>
        <v>116</v>
      </c>
      <c r="C125" s="87" t="s">
        <v>4276</v>
      </c>
      <c r="D125" s="83">
        <f t="shared" si="4"/>
        <v>225135</v>
      </c>
      <c r="E125" s="88">
        <v>0</v>
      </c>
      <c r="F125" s="88">
        <v>0</v>
      </c>
      <c r="G125" s="88">
        <v>0</v>
      </c>
      <c r="H125" s="88">
        <v>0</v>
      </c>
      <c r="I125" s="88">
        <v>0</v>
      </c>
      <c r="J125" s="88">
        <v>0</v>
      </c>
      <c r="K125" s="89">
        <v>0</v>
      </c>
      <c r="L125" s="88">
        <v>0</v>
      </c>
      <c r="M125" s="88">
        <v>225135</v>
      </c>
      <c r="N125" s="88">
        <v>0</v>
      </c>
      <c r="O125" s="88">
        <v>0</v>
      </c>
      <c r="P125" s="88">
        <v>0</v>
      </c>
      <c r="Q125" s="88">
        <v>0</v>
      </c>
      <c r="R125" s="88">
        <v>0</v>
      </c>
      <c r="S125" s="88">
        <v>0</v>
      </c>
      <c r="T125" s="88">
        <v>0</v>
      </c>
      <c r="U125" s="88">
        <v>0</v>
      </c>
      <c r="V125" s="88">
        <v>0</v>
      </c>
      <c r="W125" s="88">
        <v>0</v>
      </c>
      <c r="X125" s="88">
        <v>0</v>
      </c>
      <c r="Y125" s="88">
        <v>0</v>
      </c>
      <c r="Z125" s="88">
        <v>0</v>
      </c>
      <c r="AA125" s="88">
        <v>0</v>
      </c>
      <c r="AB125" s="90" t="s">
        <v>16969</v>
      </c>
    </row>
    <row r="126" spans="1:28" ht="35.25" x14ac:dyDescent="0.5">
      <c r="A126">
        <v>1</v>
      </c>
      <c r="B126" s="30">
        <f>SUBTOTAL(103,$A$9:A126)</f>
        <v>117</v>
      </c>
      <c r="C126" s="87" t="s">
        <v>4505</v>
      </c>
      <c r="D126" s="83">
        <f t="shared" si="4"/>
        <v>278301</v>
      </c>
      <c r="E126" s="88">
        <v>0</v>
      </c>
      <c r="F126" s="88">
        <v>0</v>
      </c>
      <c r="G126" s="88">
        <v>0</v>
      </c>
      <c r="H126" s="88">
        <v>0</v>
      </c>
      <c r="I126" s="88">
        <v>0</v>
      </c>
      <c r="J126" s="88">
        <v>0</v>
      </c>
      <c r="K126" s="89">
        <v>0</v>
      </c>
      <c r="L126" s="88">
        <v>0</v>
      </c>
      <c r="M126" s="88">
        <v>0</v>
      </c>
      <c r="N126" s="88">
        <v>0</v>
      </c>
      <c r="O126" s="88">
        <v>278301</v>
      </c>
      <c r="P126" s="88">
        <v>0</v>
      </c>
      <c r="Q126" s="88">
        <v>0</v>
      </c>
      <c r="R126" s="88">
        <v>0</v>
      </c>
      <c r="S126" s="88">
        <v>0</v>
      </c>
      <c r="T126" s="88">
        <v>0</v>
      </c>
      <c r="U126" s="88">
        <v>0</v>
      </c>
      <c r="V126" s="88">
        <v>0</v>
      </c>
      <c r="W126" s="88">
        <v>0</v>
      </c>
      <c r="X126" s="88">
        <v>0</v>
      </c>
      <c r="Y126" s="88">
        <v>0</v>
      </c>
      <c r="Z126" s="88">
        <v>0</v>
      </c>
      <c r="AA126" s="88">
        <v>0</v>
      </c>
      <c r="AB126" s="90" t="s">
        <v>16969</v>
      </c>
    </row>
    <row r="127" spans="1:28" ht="35.25" x14ac:dyDescent="0.5">
      <c r="A127">
        <v>1</v>
      </c>
      <c r="B127" s="30">
        <f>SUBTOTAL(103,$A$9:A127)</f>
        <v>118</v>
      </c>
      <c r="C127" s="87" t="s">
        <v>4582</v>
      </c>
      <c r="D127" s="83">
        <f t="shared" si="4"/>
        <v>274404.94</v>
      </c>
      <c r="E127" s="88">
        <v>0</v>
      </c>
      <c r="F127" s="88">
        <v>0</v>
      </c>
      <c r="G127" s="88">
        <v>0</v>
      </c>
      <c r="H127" s="88">
        <v>0</v>
      </c>
      <c r="I127" s="88">
        <v>0</v>
      </c>
      <c r="J127" s="88">
        <v>0</v>
      </c>
      <c r="K127" s="89">
        <v>0</v>
      </c>
      <c r="L127" s="88">
        <v>0</v>
      </c>
      <c r="M127" s="88">
        <v>274404.94</v>
      </c>
      <c r="N127" s="88">
        <v>0</v>
      </c>
      <c r="O127" s="88">
        <v>0</v>
      </c>
      <c r="P127" s="88">
        <v>0</v>
      </c>
      <c r="Q127" s="88">
        <v>0</v>
      </c>
      <c r="R127" s="88">
        <v>0</v>
      </c>
      <c r="S127" s="88">
        <v>0</v>
      </c>
      <c r="T127" s="88">
        <v>0</v>
      </c>
      <c r="U127" s="88">
        <v>0</v>
      </c>
      <c r="V127" s="88">
        <v>0</v>
      </c>
      <c r="W127" s="88">
        <v>0</v>
      </c>
      <c r="X127" s="88">
        <v>0</v>
      </c>
      <c r="Y127" s="88">
        <v>0</v>
      </c>
      <c r="Z127" s="88">
        <v>0</v>
      </c>
      <c r="AA127" s="88">
        <v>0</v>
      </c>
      <c r="AB127" s="90" t="s">
        <v>16969</v>
      </c>
    </row>
    <row r="128" spans="1:28" ht="35.25" x14ac:dyDescent="0.5">
      <c r="A128">
        <v>1</v>
      </c>
      <c r="B128" s="30">
        <f>SUBTOTAL(103,$A$9:A128)</f>
        <v>119</v>
      </c>
      <c r="C128" s="87" t="s">
        <v>890</v>
      </c>
      <c r="D128" s="83">
        <f t="shared" si="4"/>
        <v>690988</v>
      </c>
      <c r="E128" s="88">
        <v>0</v>
      </c>
      <c r="F128" s="88">
        <v>0</v>
      </c>
      <c r="G128" s="88">
        <v>0</v>
      </c>
      <c r="H128" s="88">
        <v>0</v>
      </c>
      <c r="I128" s="88">
        <v>0</v>
      </c>
      <c r="J128" s="88">
        <v>0</v>
      </c>
      <c r="K128" s="89">
        <v>0</v>
      </c>
      <c r="L128" s="88">
        <v>0</v>
      </c>
      <c r="M128" s="88">
        <v>61218</v>
      </c>
      <c r="N128" s="88">
        <v>0</v>
      </c>
      <c r="O128" s="88">
        <v>629770</v>
      </c>
      <c r="P128" s="88">
        <v>0</v>
      </c>
      <c r="Q128" s="88">
        <v>0</v>
      </c>
      <c r="R128" s="88">
        <v>0</v>
      </c>
      <c r="S128" s="88">
        <v>0</v>
      </c>
      <c r="T128" s="88">
        <v>0</v>
      </c>
      <c r="U128" s="88">
        <v>0</v>
      </c>
      <c r="V128" s="88">
        <v>0</v>
      </c>
      <c r="W128" s="88">
        <v>0</v>
      </c>
      <c r="X128" s="88">
        <v>0</v>
      </c>
      <c r="Y128" s="88">
        <v>0</v>
      </c>
      <c r="Z128" s="88">
        <v>0</v>
      </c>
      <c r="AA128" s="88">
        <v>0</v>
      </c>
      <c r="AB128" s="90" t="s">
        <v>16969</v>
      </c>
    </row>
    <row r="129" spans="1:28" ht="35.25" x14ac:dyDescent="0.5">
      <c r="A129">
        <v>1</v>
      </c>
      <c r="B129" s="30">
        <f>SUBTOTAL(103,$A$9:A129)</f>
        <v>120</v>
      </c>
      <c r="C129" s="87" t="s">
        <v>891</v>
      </c>
      <c r="D129" s="83">
        <f t="shared" si="4"/>
        <v>124050</v>
      </c>
      <c r="E129" s="88">
        <v>0</v>
      </c>
      <c r="F129" s="88">
        <v>0</v>
      </c>
      <c r="G129" s="88">
        <v>0</v>
      </c>
      <c r="H129" s="88">
        <v>0</v>
      </c>
      <c r="I129" s="88">
        <v>0</v>
      </c>
      <c r="J129" s="88">
        <v>124050</v>
      </c>
      <c r="K129" s="89">
        <v>0</v>
      </c>
      <c r="L129" s="88">
        <v>0</v>
      </c>
      <c r="M129" s="88">
        <v>0</v>
      </c>
      <c r="N129" s="88">
        <v>0</v>
      </c>
      <c r="O129" s="88">
        <v>0</v>
      </c>
      <c r="P129" s="88">
        <v>0</v>
      </c>
      <c r="Q129" s="88">
        <v>0</v>
      </c>
      <c r="R129" s="88">
        <v>0</v>
      </c>
      <c r="S129" s="88">
        <v>0</v>
      </c>
      <c r="T129" s="88">
        <v>0</v>
      </c>
      <c r="U129" s="88">
        <v>0</v>
      </c>
      <c r="V129" s="88">
        <v>0</v>
      </c>
      <c r="W129" s="88">
        <v>0</v>
      </c>
      <c r="X129" s="88">
        <v>0</v>
      </c>
      <c r="Y129" s="88">
        <v>0</v>
      </c>
      <c r="Z129" s="88">
        <v>0</v>
      </c>
      <c r="AA129" s="88">
        <v>0</v>
      </c>
      <c r="AB129" s="90" t="s">
        <v>16969</v>
      </c>
    </row>
    <row r="130" spans="1:28" ht="35.25" x14ac:dyDescent="0.5">
      <c r="A130">
        <v>1</v>
      </c>
      <c r="B130" s="30">
        <f>SUBTOTAL(103,$A$9:A130)</f>
        <v>121</v>
      </c>
      <c r="C130" s="87" t="s">
        <v>4801</v>
      </c>
      <c r="D130" s="83">
        <f t="shared" si="4"/>
        <v>637768.5</v>
      </c>
      <c r="E130" s="88">
        <v>0</v>
      </c>
      <c r="F130" s="88">
        <v>0</v>
      </c>
      <c r="G130" s="88">
        <v>0</v>
      </c>
      <c r="H130" s="88">
        <v>0</v>
      </c>
      <c r="I130" s="88">
        <v>0</v>
      </c>
      <c r="J130" s="88">
        <v>0</v>
      </c>
      <c r="K130" s="89">
        <v>0</v>
      </c>
      <c r="L130" s="88">
        <v>0</v>
      </c>
      <c r="M130" s="88">
        <v>637768.5</v>
      </c>
      <c r="N130" s="88">
        <v>0</v>
      </c>
      <c r="O130" s="88">
        <v>0</v>
      </c>
      <c r="P130" s="88">
        <v>0</v>
      </c>
      <c r="Q130" s="88">
        <v>0</v>
      </c>
      <c r="R130" s="88">
        <v>0</v>
      </c>
      <c r="S130" s="88">
        <v>0</v>
      </c>
      <c r="T130" s="88">
        <v>0</v>
      </c>
      <c r="U130" s="88">
        <v>0</v>
      </c>
      <c r="V130" s="88">
        <v>0</v>
      </c>
      <c r="W130" s="88">
        <v>0</v>
      </c>
      <c r="X130" s="88">
        <v>0</v>
      </c>
      <c r="Y130" s="88">
        <v>0</v>
      </c>
      <c r="Z130" s="88">
        <v>0</v>
      </c>
      <c r="AA130" s="88">
        <v>0</v>
      </c>
      <c r="AB130" s="90" t="s">
        <v>16969</v>
      </c>
    </row>
    <row r="131" spans="1:28" ht="35.25" x14ac:dyDescent="0.5">
      <c r="A131">
        <v>1</v>
      </c>
      <c r="B131" s="30">
        <f>SUBTOTAL(103,$A$9:A131)</f>
        <v>122</v>
      </c>
      <c r="C131" s="87" t="s">
        <v>17403</v>
      </c>
      <c r="D131" s="83">
        <f t="shared" si="4"/>
        <v>600000</v>
      </c>
      <c r="E131" s="88">
        <v>300000</v>
      </c>
      <c r="F131" s="88">
        <v>300000</v>
      </c>
      <c r="G131" s="88">
        <v>0</v>
      </c>
      <c r="H131" s="88">
        <v>0</v>
      </c>
      <c r="I131" s="88">
        <v>0</v>
      </c>
      <c r="J131" s="88">
        <v>0</v>
      </c>
      <c r="K131" s="89">
        <v>0</v>
      </c>
      <c r="L131" s="88">
        <v>0</v>
      </c>
      <c r="M131" s="88">
        <v>0</v>
      </c>
      <c r="N131" s="88">
        <v>0</v>
      </c>
      <c r="O131" s="88">
        <v>0</v>
      </c>
      <c r="P131" s="88">
        <v>0</v>
      </c>
      <c r="Q131" s="88">
        <v>0</v>
      </c>
      <c r="R131" s="88">
        <v>0</v>
      </c>
      <c r="S131" s="88">
        <v>0</v>
      </c>
      <c r="T131" s="88">
        <v>0</v>
      </c>
      <c r="U131" s="88">
        <v>0</v>
      </c>
      <c r="V131" s="88">
        <v>0</v>
      </c>
      <c r="W131" s="88">
        <v>0</v>
      </c>
      <c r="X131" s="88">
        <v>0</v>
      </c>
      <c r="Y131" s="88">
        <v>0</v>
      </c>
      <c r="Z131" s="88">
        <v>0</v>
      </c>
      <c r="AA131" s="88">
        <v>0</v>
      </c>
      <c r="AB131" s="90" t="s">
        <v>16969</v>
      </c>
    </row>
    <row r="132" spans="1:28" ht="35.25" x14ac:dyDescent="0.5">
      <c r="A132">
        <v>1</v>
      </c>
      <c r="B132" s="30">
        <f>SUBTOTAL(103,$A$9:A132)</f>
        <v>123</v>
      </c>
      <c r="C132" s="87" t="s">
        <v>4893</v>
      </c>
      <c r="D132" s="83">
        <f t="shared" si="4"/>
        <v>730873.29</v>
      </c>
      <c r="E132" s="88">
        <v>0</v>
      </c>
      <c r="F132" s="88">
        <v>0</v>
      </c>
      <c r="G132" s="88">
        <v>0</v>
      </c>
      <c r="H132" s="88">
        <v>0</v>
      </c>
      <c r="I132" s="88">
        <v>0</v>
      </c>
      <c r="J132" s="88">
        <v>0</v>
      </c>
      <c r="K132" s="89">
        <v>0</v>
      </c>
      <c r="L132" s="88">
        <v>0</v>
      </c>
      <c r="M132" s="88">
        <v>400533.29</v>
      </c>
      <c r="N132" s="88">
        <v>0</v>
      </c>
      <c r="O132" s="88">
        <v>330340</v>
      </c>
      <c r="P132" s="88">
        <v>0</v>
      </c>
      <c r="Q132" s="88">
        <v>0</v>
      </c>
      <c r="R132" s="88">
        <v>0</v>
      </c>
      <c r="S132" s="88">
        <v>0</v>
      </c>
      <c r="T132" s="88">
        <v>0</v>
      </c>
      <c r="U132" s="88">
        <v>0</v>
      </c>
      <c r="V132" s="88">
        <v>0</v>
      </c>
      <c r="W132" s="88">
        <v>0</v>
      </c>
      <c r="X132" s="88">
        <v>0</v>
      </c>
      <c r="Y132" s="88">
        <v>0</v>
      </c>
      <c r="Z132" s="88">
        <v>0</v>
      </c>
      <c r="AA132" s="88">
        <v>0</v>
      </c>
      <c r="AB132" s="90" t="s">
        <v>16969</v>
      </c>
    </row>
    <row r="133" spans="1:28" ht="35.25" x14ac:dyDescent="0.5">
      <c r="A133">
        <v>1</v>
      </c>
      <c r="B133" s="30">
        <f>SUBTOTAL(103,$A$9:A133)</f>
        <v>124</v>
      </c>
      <c r="C133" s="87" t="s">
        <v>5268</v>
      </c>
      <c r="D133" s="83">
        <f t="shared" si="4"/>
        <v>239793.4</v>
      </c>
      <c r="E133" s="88">
        <v>0</v>
      </c>
      <c r="F133" s="88">
        <v>239793.4</v>
      </c>
      <c r="G133" s="88">
        <v>0</v>
      </c>
      <c r="H133" s="88">
        <v>0</v>
      </c>
      <c r="I133" s="88">
        <v>0</v>
      </c>
      <c r="J133" s="88">
        <v>0</v>
      </c>
      <c r="K133" s="89">
        <v>0</v>
      </c>
      <c r="L133" s="88">
        <v>0</v>
      </c>
      <c r="M133" s="88">
        <v>0</v>
      </c>
      <c r="N133" s="88">
        <v>0</v>
      </c>
      <c r="O133" s="88">
        <v>0</v>
      </c>
      <c r="P133" s="88">
        <v>0</v>
      </c>
      <c r="Q133" s="88">
        <v>0</v>
      </c>
      <c r="R133" s="88">
        <v>0</v>
      </c>
      <c r="S133" s="88">
        <v>0</v>
      </c>
      <c r="T133" s="88">
        <v>0</v>
      </c>
      <c r="U133" s="88">
        <v>0</v>
      </c>
      <c r="V133" s="88">
        <v>0</v>
      </c>
      <c r="W133" s="88">
        <v>0</v>
      </c>
      <c r="X133" s="88">
        <v>0</v>
      </c>
      <c r="Y133" s="88">
        <v>0</v>
      </c>
      <c r="Z133" s="88">
        <v>0</v>
      </c>
      <c r="AA133" s="88">
        <v>0</v>
      </c>
      <c r="AB133" s="90" t="s">
        <v>16969</v>
      </c>
    </row>
    <row r="134" spans="1:28" ht="35.25" x14ac:dyDescent="0.5">
      <c r="A134">
        <v>1</v>
      </c>
      <c r="B134" s="30">
        <f>SUBTOTAL(103,$A$9:A134)</f>
        <v>125</v>
      </c>
      <c r="C134" s="87" t="s">
        <v>5278</v>
      </c>
      <c r="D134" s="83">
        <f t="shared" si="4"/>
        <v>137049.48000000001</v>
      </c>
      <c r="E134" s="88">
        <v>0</v>
      </c>
      <c r="F134" s="88">
        <v>0</v>
      </c>
      <c r="G134" s="88">
        <v>0</v>
      </c>
      <c r="H134" s="88">
        <v>0</v>
      </c>
      <c r="I134" s="88">
        <v>0</v>
      </c>
      <c r="J134" s="88">
        <v>0</v>
      </c>
      <c r="K134" s="89">
        <v>0</v>
      </c>
      <c r="L134" s="88">
        <v>0</v>
      </c>
      <c r="M134" s="88">
        <v>137049.48000000001</v>
      </c>
      <c r="N134" s="88">
        <v>0</v>
      </c>
      <c r="O134" s="88">
        <v>0</v>
      </c>
      <c r="P134" s="88">
        <v>0</v>
      </c>
      <c r="Q134" s="88">
        <v>0</v>
      </c>
      <c r="R134" s="88">
        <v>0</v>
      </c>
      <c r="S134" s="88">
        <v>0</v>
      </c>
      <c r="T134" s="88">
        <v>0</v>
      </c>
      <c r="U134" s="88">
        <v>0</v>
      </c>
      <c r="V134" s="88">
        <v>0</v>
      </c>
      <c r="W134" s="88">
        <v>0</v>
      </c>
      <c r="X134" s="88">
        <v>0</v>
      </c>
      <c r="Y134" s="88">
        <v>0</v>
      </c>
      <c r="Z134" s="88">
        <v>0</v>
      </c>
      <c r="AA134" s="88">
        <v>0</v>
      </c>
      <c r="AB134" s="90" t="s">
        <v>16969</v>
      </c>
    </row>
    <row r="135" spans="1:28" ht="35.25" x14ac:dyDescent="0.5">
      <c r="A135">
        <v>1</v>
      </c>
      <c r="B135" s="30">
        <f>SUBTOTAL(103,$A$9:A135)</f>
        <v>126</v>
      </c>
      <c r="C135" s="87" t="s">
        <v>5354</v>
      </c>
      <c r="D135" s="83">
        <f t="shared" si="4"/>
        <v>99352</v>
      </c>
      <c r="E135" s="88">
        <v>0</v>
      </c>
      <c r="F135" s="88">
        <v>99352</v>
      </c>
      <c r="G135" s="88">
        <v>0</v>
      </c>
      <c r="H135" s="88">
        <v>0</v>
      </c>
      <c r="I135" s="88">
        <v>0</v>
      </c>
      <c r="J135" s="88">
        <v>0</v>
      </c>
      <c r="K135" s="89">
        <v>0</v>
      </c>
      <c r="L135" s="88">
        <v>0</v>
      </c>
      <c r="M135" s="88">
        <v>0</v>
      </c>
      <c r="N135" s="88">
        <v>0</v>
      </c>
      <c r="O135" s="88">
        <v>0</v>
      </c>
      <c r="P135" s="88">
        <v>0</v>
      </c>
      <c r="Q135" s="88">
        <v>0</v>
      </c>
      <c r="R135" s="88">
        <v>0</v>
      </c>
      <c r="S135" s="88">
        <v>0</v>
      </c>
      <c r="T135" s="88">
        <v>0</v>
      </c>
      <c r="U135" s="88">
        <v>0</v>
      </c>
      <c r="V135" s="88">
        <v>0</v>
      </c>
      <c r="W135" s="88">
        <v>0</v>
      </c>
      <c r="X135" s="88">
        <v>0</v>
      </c>
      <c r="Y135" s="88">
        <v>0</v>
      </c>
      <c r="Z135" s="88">
        <v>0</v>
      </c>
      <c r="AA135" s="88">
        <v>0</v>
      </c>
      <c r="AB135" s="90" t="s">
        <v>16969</v>
      </c>
    </row>
    <row r="136" spans="1:28" ht="35.25" x14ac:dyDescent="0.5">
      <c r="A136">
        <v>1</v>
      </c>
      <c r="B136" s="30">
        <f>SUBTOTAL(103,$A$9:A136)</f>
        <v>127</v>
      </c>
      <c r="C136" s="87" t="s">
        <v>5359</v>
      </c>
      <c r="D136" s="83">
        <f t="shared" si="4"/>
        <v>195243.6</v>
      </c>
      <c r="E136" s="88">
        <v>0</v>
      </c>
      <c r="F136" s="88">
        <v>0</v>
      </c>
      <c r="G136" s="88">
        <v>0</v>
      </c>
      <c r="H136" s="88">
        <v>0</v>
      </c>
      <c r="I136" s="88">
        <v>0</v>
      </c>
      <c r="J136" s="88">
        <v>195243.6</v>
      </c>
      <c r="K136" s="89">
        <v>0</v>
      </c>
      <c r="L136" s="88">
        <v>0</v>
      </c>
      <c r="M136" s="88">
        <v>0</v>
      </c>
      <c r="N136" s="88">
        <v>0</v>
      </c>
      <c r="O136" s="88">
        <v>0</v>
      </c>
      <c r="P136" s="88">
        <v>0</v>
      </c>
      <c r="Q136" s="88">
        <v>0</v>
      </c>
      <c r="R136" s="88">
        <v>0</v>
      </c>
      <c r="S136" s="88">
        <v>0</v>
      </c>
      <c r="T136" s="88">
        <v>0</v>
      </c>
      <c r="U136" s="88">
        <v>0</v>
      </c>
      <c r="V136" s="88">
        <v>0</v>
      </c>
      <c r="W136" s="88">
        <v>0</v>
      </c>
      <c r="X136" s="88">
        <v>0</v>
      </c>
      <c r="Y136" s="88">
        <v>0</v>
      </c>
      <c r="Z136" s="88">
        <v>0</v>
      </c>
      <c r="AA136" s="88">
        <v>0</v>
      </c>
      <c r="AB136" s="90" t="s">
        <v>16969</v>
      </c>
    </row>
    <row r="137" spans="1:28" ht="35.25" x14ac:dyDescent="0.5">
      <c r="A137">
        <v>1</v>
      </c>
      <c r="B137" s="30">
        <f>SUBTOTAL(103,$A$9:A137)</f>
        <v>128</v>
      </c>
      <c r="C137" s="87" t="s">
        <v>5430</v>
      </c>
      <c r="D137" s="83">
        <f t="shared" ref="D137:D200" si="5">E137+F137+G137+H137+I137+J137+L137+M137+N137+O137+P137+Q137+R137+S137+T137+U137+V137+W137+X137+Y137+Z137+AA137</f>
        <v>231996.97</v>
      </c>
      <c r="E137" s="88">
        <v>0</v>
      </c>
      <c r="F137" s="88">
        <v>151390</v>
      </c>
      <c r="G137" s="88">
        <v>0</v>
      </c>
      <c r="H137" s="88">
        <v>0</v>
      </c>
      <c r="I137" s="88">
        <v>0</v>
      </c>
      <c r="J137" s="88">
        <v>0</v>
      </c>
      <c r="K137" s="89">
        <v>0</v>
      </c>
      <c r="L137" s="88">
        <v>0</v>
      </c>
      <c r="M137" s="88">
        <v>80606.97</v>
      </c>
      <c r="N137" s="88">
        <v>0</v>
      </c>
      <c r="O137" s="88">
        <v>0</v>
      </c>
      <c r="P137" s="88">
        <v>0</v>
      </c>
      <c r="Q137" s="88">
        <v>0</v>
      </c>
      <c r="R137" s="88">
        <v>0</v>
      </c>
      <c r="S137" s="88">
        <v>0</v>
      </c>
      <c r="T137" s="88">
        <v>0</v>
      </c>
      <c r="U137" s="88">
        <v>0</v>
      </c>
      <c r="V137" s="88">
        <v>0</v>
      </c>
      <c r="W137" s="88">
        <v>0</v>
      </c>
      <c r="X137" s="88">
        <v>0</v>
      </c>
      <c r="Y137" s="88">
        <v>0</v>
      </c>
      <c r="Z137" s="88">
        <v>0</v>
      </c>
      <c r="AA137" s="88">
        <v>0</v>
      </c>
      <c r="AB137" s="90" t="s">
        <v>16969</v>
      </c>
    </row>
    <row r="138" spans="1:28" ht="35.25" x14ac:dyDescent="0.5">
      <c r="A138">
        <v>1</v>
      </c>
      <c r="B138" s="30">
        <f>SUBTOTAL(103,$A$9:A138)</f>
        <v>129</v>
      </c>
      <c r="C138" s="87" t="s">
        <v>5463</v>
      </c>
      <c r="D138" s="83">
        <f t="shared" si="5"/>
        <v>75000</v>
      </c>
      <c r="E138" s="88">
        <v>0</v>
      </c>
      <c r="F138" s="88">
        <v>0</v>
      </c>
      <c r="G138" s="88">
        <v>0</v>
      </c>
      <c r="H138" s="88">
        <v>0</v>
      </c>
      <c r="I138" s="88">
        <v>0</v>
      </c>
      <c r="J138" s="88">
        <v>75000</v>
      </c>
      <c r="K138" s="89">
        <v>0</v>
      </c>
      <c r="L138" s="88">
        <v>0</v>
      </c>
      <c r="M138" s="88">
        <v>0</v>
      </c>
      <c r="N138" s="88">
        <v>0</v>
      </c>
      <c r="O138" s="88">
        <v>0</v>
      </c>
      <c r="P138" s="88">
        <v>0</v>
      </c>
      <c r="Q138" s="88">
        <v>0</v>
      </c>
      <c r="R138" s="88">
        <v>0</v>
      </c>
      <c r="S138" s="88">
        <v>0</v>
      </c>
      <c r="T138" s="88">
        <v>0</v>
      </c>
      <c r="U138" s="88">
        <v>0</v>
      </c>
      <c r="V138" s="88">
        <v>0</v>
      </c>
      <c r="W138" s="88">
        <v>0</v>
      </c>
      <c r="X138" s="88">
        <v>0</v>
      </c>
      <c r="Y138" s="88">
        <v>0</v>
      </c>
      <c r="Z138" s="88">
        <v>0</v>
      </c>
      <c r="AA138" s="88">
        <v>0</v>
      </c>
      <c r="AB138" s="90" t="s">
        <v>16969</v>
      </c>
    </row>
    <row r="139" spans="1:28" ht="35.25" x14ac:dyDescent="0.5">
      <c r="A139">
        <v>1</v>
      </c>
      <c r="B139" s="30">
        <f>SUBTOTAL(103,$A$9:A139)</f>
        <v>130</v>
      </c>
      <c r="C139" s="87" t="s">
        <v>5518</v>
      </c>
      <c r="D139" s="83">
        <f t="shared" si="5"/>
        <v>1134000</v>
      </c>
      <c r="E139" s="88">
        <v>0</v>
      </c>
      <c r="F139" s="88">
        <v>0</v>
      </c>
      <c r="G139" s="88">
        <v>0</v>
      </c>
      <c r="H139" s="88">
        <v>0</v>
      </c>
      <c r="I139" s="88">
        <v>0</v>
      </c>
      <c r="J139" s="88">
        <v>0</v>
      </c>
      <c r="K139" s="89">
        <v>1</v>
      </c>
      <c r="L139" s="88">
        <v>1134000</v>
      </c>
      <c r="M139" s="88">
        <v>0</v>
      </c>
      <c r="N139" s="88">
        <v>0</v>
      </c>
      <c r="O139" s="88">
        <v>0</v>
      </c>
      <c r="P139" s="88">
        <v>0</v>
      </c>
      <c r="Q139" s="88">
        <v>0</v>
      </c>
      <c r="R139" s="88">
        <v>0</v>
      </c>
      <c r="S139" s="88">
        <v>0</v>
      </c>
      <c r="T139" s="88">
        <v>0</v>
      </c>
      <c r="U139" s="88">
        <v>0</v>
      </c>
      <c r="V139" s="88">
        <v>0</v>
      </c>
      <c r="W139" s="88">
        <v>0</v>
      </c>
      <c r="X139" s="88">
        <v>0</v>
      </c>
      <c r="Y139" s="88">
        <v>0</v>
      </c>
      <c r="Z139" s="88">
        <v>0</v>
      </c>
      <c r="AA139" s="88">
        <v>0</v>
      </c>
      <c r="AB139" s="90" t="s">
        <v>16969</v>
      </c>
    </row>
    <row r="140" spans="1:28" ht="35.25" x14ac:dyDescent="0.5">
      <c r="A140">
        <v>1</v>
      </c>
      <c r="B140" s="30">
        <f>SUBTOTAL(103,$A$9:A140)</f>
        <v>131</v>
      </c>
      <c r="C140" s="87" t="s">
        <v>5525</v>
      </c>
      <c r="D140" s="83">
        <f t="shared" si="5"/>
        <v>207993.87</v>
      </c>
      <c r="E140" s="88">
        <v>109838.5</v>
      </c>
      <c r="F140" s="88">
        <v>0</v>
      </c>
      <c r="G140" s="88">
        <v>0</v>
      </c>
      <c r="H140" s="88">
        <v>0</v>
      </c>
      <c r="I140" s="88">
        <v>0</v>
      </c>
      <c r="J140" s="88">
        <v>0</v>
      </c>
      <c r="K140" s="89">
        <v>0</v>
      </c>
      <c r="L140" s="88">
        <v>0</v>
      </c>
      <c r="M140" s="88">
        <v>98155.37</v>
      </c>
      <c r="N140" s="88">
        <v>0</v>
      </c>
      <c r="O140" s="88">
        <v>0</v>
      </c>
      <c r="P140" s="88">
        <v>0</v>
      </c>
      <c r="Q140" s="88">
        <v>0</v>
      </c>
      <c r="R140" s="88">
        <v>0</v>
      </c>
      <c r="S140" s="88">
        <v>0</v>
      </c>
      <c r="T140" s="88">
        <v>0</v>
      </c>
      <c r="U140" s="88">
        <v>0</v>
      </c>
      <c r="V140" s="88">
        <v>0</v>
      </c>
      <c r="W140" s="88">
        <v>0</v>
      </c>
      <c r="X140" s="88">
        <v>0</v>
      </c>
      <c r="Y140" s="88">
        <v>0</v>
      </c>
      <c r="Z140" s="88">
        <v>0</v>
      </c>
      <c r="AA140" s="88">
        <v>0</v>
      </c>
      <c r="AB140" s="90" t="s">
        <v>16969</v>
      </c>
    </row>
    <row r="141" spans="1:28" ht="35.25" x14ac:dyDescent="0.5">
      <c r="A141">
        <v>1</v>
      </c>
      <c r="B141" s="30">
        <f>SUBTOTAL(103,$A$9:A141)</f>
        <v>132</v>
      </c>
      <c r="C141" s="87" t="s">
        <v>1073</v>
      </c>
      <c r="D141" s="83">
        <f t="shared" si="5"/>
        <v>465516.38</v>
      </c>
      <c r="E141" s="88">
        <v>0</v>
      </c>
      <c r="F141" s="88">
        <v>0</v>
      </c>
      <c r="G141" s="88">
        <v>0</v>
      </c>
      <c r="H141" s="88">
        <v>0</v>
      </c>
      <c r="I141" s="88">
        <v>0</v>
      </c>
      <c r="J141" s="88">
        <v>0</v>
      </c>
      <c r="K141" s="89">
        <v>0</v>
      </c>
      <c r="L141" s="88">
        <v>0</v>
      </c>
      <c r="M141" s="88">
        <v>0</v>
      </c>
      <c r="N141" s="88">
        <v>0</v>
      </c>
      <c r="O141" s="88">
        <v>465516.38</v>
      </c>
      <c r="P141" s="88">
        <v>0</v>
      </c>
      <c r="Q141" s="88">
        <v>0</v>
      </c>
      <c r="R141" s="88">
        <v>0</v>
      </c>
      <c r="S141" s="88">
        <v>0</v>
      </c>
      <c r="T141" s="88">
        <v>0</v>
      </c>
      <c r="U141" s="88">
        <v>0</v>
      </c>
      <c r="V141" s="88">
        <v>0</v>
      </c>
      <c r="W141" s="88">
        <v>0</v>
      </c>
      <c r="X141" s="88">
        <v>0</v>
      </c>
      <c r="Y141" s="88">
        <v>0</v>
      </c>
      <c r="Z141" s="88">
        <v>0</v>
      </c>
      <c r="AA141" s="88">
        <v>0</v>
      </c>
      <c r="AB141" s="90" t="s">
        <v>16969</v>
      </c>
    </row>
    <row r="142" spans="1:28" ht="35.25" x14ac:dyDescent="0.5">
      <c r="A142">
        <v>1</v>
      </c>
      <c r="B142" s="30">
        <f>SUBTOTAL(103,$A$9:A142)</f>
        <v>133</v>
      </c>
      <c r="C142" s="87" t="s">
        <v>5800</v>
      </c>
      <c r="D142" s="83">
        <f t="shared" si="5"/>
        <v>150000</v>
      </c>
      <c r="E142" s="88">
        <v>0</v>
      </c>
      <c r="F142" s="88">
        <v>0</v>
      </c>
      <c r="G142" s="88">
        <v>0</v>
      </c>
      <c r="H142" s="88">
        <v>0</v>
      </c>
      <c r="I142" s="88">
        <v>0</v>
      </c>
      <c r="J142" s="88">
        <v>0</v>
      </c>
      <c r="K142" s="89">
        <v>1</v>
      </c>
      <c r="L142" s="88">
        <v>150000</v>
      </c>
      <c r="M142" s="88">
        <v>0</v>
      </c>
      <c r="N142" s="88">
        <v>0</v>
      </c>
      <c r="O142" s="88">
        <v>0</v>
      </c>
      <c r="P142" s="88">
        <v>0</v>
      </c>
      <c r="Q142" s="88">
        <v>0</v>
      </c>
      <c r="R142" s="88">
        <v>0</v>
      </c>
      <c r="S142" s="88">
        <v>0</v>
      </c>
      <c r="T142" s="88">
        <v>0</v>
      </c>
      <c r="U142" s="88">
        <v>0</v>
      </c>
      <c r="V142" s="88">
        <v>0</v>
      </c>
      <c r="W142" s="88">
        <v>0</v>
      </c>
      <c r="X142" s="88">
        <v>0</v>
      </c>
      <c r="Y142" s="88">
        <v>0</v>
      </c>
      <c r="Z142" s="88">
        <v>0</v>
      </c>
      <c r="AA142" s="88">
        <v>0</v>
      </c>
      <c r="AB142" s="90" t="s">
        <v>16969</v>
      </c>
    </row>
    <row r="143" spans="1:28" ht="35.25" x14ac:dyDescent="0.5">
      <c r="A143">
        <v>1</v>
      </c>
      <c r="B143" s="30">
        <f>SUBTOTAL(103,$A$9:A143)</f>
        <v>134</v>
      </c>
      <c r="C143" s="87" t="s">
        <v>5802</v>
      </c>
      <c r="D143" s="83">
        <f t="shared" si="5"/>
        <v>130000</v>
      </c>
      <c r="E143" s="88">
        <v>0</v>
      </c>
      <c r="F143" s="88">
        <v>0</v>
      </c>
      <c r="G143" s="88">
        <v>0</v>
      </c>
      <c r="H143" s="88">
        <v>0</v>
      </c>
      <c r="I143" s="88">
        <v>0</v>
      </c>
      <c r="J143" s="88">
        <v>0</v>
      </c>
      <c r="K143" s="89">
        <v>1</v>
      </c>
      <c r="L143" s="88">
        <v>130000</v>
      </c>
      <c r="M143" s="88">
        <v>0</v>
      </c>
      <c r="N143" s="88">
        <v>0</v>
      </c>
      <c r="O143" s="88">
        <v>0</v>
      </c>
      <c r="P143" s="88">
        <v>0</v>
      </c>
      <c r="Q143" s="88">
        <v>0</v>
      </c>
      <c r="R143" s="88">
        <v>0</v>
      </c>
      <c r="S143" s="88">
        <v>0</v>
      </c>
      <c r="T143" s="88">
        <v>0</v>
      </c>
      <c r="U143" s="88">
        <v>0</v>
      </c>
      <c r="V143" s="88">
        <v>0</v>
      </c>
      <c r="W143" s="88">
        <v>0</v>
      </c>
      <c r="X143" s="88">
        <v>0</v>
      </c>
      <c r="Y143" s="88">
        <v>0</v>
      </c>
      <c r="Z143" s="88">
        <v>0</v>
      </c>
      <c r="AA143" s="88">
        <v>0</v>
      </c>
      <c r="AB143" s="90" t="s">
        <v>16969</v>
      </c>
    </row>
    <row r="144" spans="1:28" ht="35.25" x14ac:dyDescent="0.5">
      <c r="A144">
        <v>1</v>
      </c>
      <c r="B144" s="30">
        <f>SUBTOTAL(103,$A$9:A144)</f>
        <v>135</v>
      </c>
      <c r="C144" s="87" t="s">
        <v>5832</v>
      </c>
      <c r="D144" s="83">
        <f t="shared" si="5"/>
        <v>355060.44</v>
      </c>
      <c r="E144" s="88">
        <v>0</v>
      </c>
      <c r="F144" s="88">
        <v>0</v>
      </c>
      <c r="G144" s="88">
        <v>0</v>
      </c>
      <c r="H144" s="88">
        <v>306504.40000000002</v>
      </c>
      <c r="I144" s="88">
        <v>0</v>
      </c>
      <c r="J144" s="88">
        <v>0</v>
      </c>
      <c r="K144" s="89">
        <v>0</v>
      </c>
      <c r="L144" s="88">
        <v>0</v>
      </c>
      <c r="M144" s="88">
        <v>0</v>
      </c>
      <c r="N144" s="88">
        <v>0</v>
      </c>
      <c r="O144" s="88">
        <v>48556.04</v>
      </c>
      <c r="P144" s="88">
        <v>0</v>
      </c>
      <c r="Q144" s="88">
        <v>0</v>
      </c>
      <c r="R144" s="88">
        <v>0</v>
      </c>
      <c r="S144" s="88">
        <v>0</v>
      </c>
      <c r="T144" s="88">
        <v>0</v>
      </c>
      <c r="U144" s="88">
        <v>0</v>
      </c>
      <c r="V144" s="88">
        <v>0</v>
      </c>
      <c r="W144" s="88">
        <v>0</v>
      </c>
      <c r="X144" s="88">
        <v>0</v>
      </c>
      <c r="Y144" s="88">
        <v>0</v>
      </c>
      <c r="Z144" s="88">
        <v>0</v>
      </c>
      <c r="AA144" s="88">
        <v>0</v>
      </c>
      <c r="AB144" s="90" t="s">
        <v>16969</v>
      </c>
    </row>
    <row r="145" spans="1:28" ht="35.25" x14ac:dyDescent="0.5">
      <c r="A145">
        <v>1</v>
      </c>
      <c r="B145" s="30">
        <f>SUBTOTAL(103,$A$9:A145)</f>
        <v>136</v>
      </c>
      <c r="C145" s="87" t="s">
        <v>5975</v>
      </c>
      <c r="D145" s="83">
        <f t="shared" si="5"/>
        <v>737139</v>
      </c>
      <c r="E145" s="88">
        <v>0</v>
      </c>
      <c r="F145" s="88">
        <v>0</v>
      </c>
      <c r="G145" s="88">
        <v>422108</v>
      </c>
      <c r="H145" s="88">
        <v>0</v>
      </c>
      <c r="I145" s="88">
        <v>0</v>
      </c>
      <c r="J145" s="88">
        <v>0</v>
      </c>
      <c r="K145" s="89">
        <v>1</v>
      </c>
      <c r="L145" s="88">
        <v>315031</v>
      </c>
      <c r="M145" s="88">
        <v>0</v>
      </c>
      <c r="N145" s="88">
        <v>0</v>
      </c>
      <c r="O145" s="88">
        <v>0</v>
      </c>
      <c r="P145" s="88">
        <v>0</v>
      </c>
      <c r="Q145" s="88">
        <v>0</v>
      </c>
      <c r="R145" s="88">
        <v>0</v>
      </c>
      <c r="S145" s="88">
        <v>0</v>
      </c>
      <c r="T145" s="88">
        <v>0</v>
      </c>
      <c r="U145" s="88">
        <v>0</v>
      </c>
      <c r="V145" s="88">
        <v>0</v>
      </c>
      <c r="W145" s="88">
        <v>0</v>
      </c>
      <c r="X145" s="88">
        <v>0</v>
      </c>
      <c r="Y145" s="88">
        <v>0</v>
      </c>
      <c r="Z145" s="88">
        <v>0</v>
      </c>
      <c r="AA145" s="88">
        <v>0</v>
      </c>
      <c r="AB145" s="90" t="s">
        <v>16969</v>
      </c>
    </row>
    <row r="146" spans="1:28" ht="35.25" x14ac:dyDescent="0.5">
      <c r="A146">
        <v>1</v>
      </c>
      <c r="B146" s="30">
        <f>SUBTOTAL(103,$A$9:A146)</f>
        <v>137</v>
      </c>
      <c r="C146" s="87" t="s">
        <v>6069</v>
      </c>
      <c r="D146" s="83">
        <f t="shared" si="5"/>
        <v>423000</v>
      </c>
      <c r="E146" s="88">
        <v>0</v>
      </c>
      <c r="F146" s="88">
        <v>0</v>
      </c>
      <c r="G146" s="88">
        <v>194000</v>
      </c>
      <c r="H146" s="88">
        <v>0</v>
      </c>
      <c r="I146" s="88">
        <v>124000</v>
      </c>
      <c r="J146" s="88">
        <v>0</v>
      </c>
      <c r="K146" s="89">
        <v>0</v>
      </c>
      <c r="L146" s="88">
        <v>0</v>
      </c>
      <c r="M146" s="88">
        <v>105000</v>
      </c>
      <c r="N146" s="88">
        <v>0</v>
      </c>
      <c r="O146" s="88">
        <v>0</v>
      </c>
      <c r="P146" s="88">
        <v>0</v>
      </c>
      <c r="Q146" s="88">
        <v>0</v>
      </c>
      <c r="R146" s="88">
        <v>0</v>
      </c>
      <c r="S146" s="88">
        <v>0</v>
      </c>
      <c r="T146" s="88">
        <v>0</v>
      </c>
      <c r="U146" s="88">
        <v>0</v>
      </c>
      <c r="V146" s="88">
        <v>0</v>
      </c>
      <c r="W146" s="88">
        <v>0</v>
      </c>
      <c r="X146" s="88">
        <v>0</v>
      </c>
      <c r="Y146" s="88">
        <v>0</v>
      </c>
      <c r="Z146" s="88">
        <v>0</v>
      </c>
      <c r="AA146" s="88">
        <v>0</v>
      </c>
      <c r="AB146" s="90" t="s">
        <v>16969</v>
      </c>
    </row>
    <row r="147" spans="1:28" ht="35.25" x14ac:dyDescent="0.5">
      <c r="A147">
        <v>1</v>
      </c>
      <c r="B147" s="30">
        <f>SUBTOTAL(103,$A$9:A147)</f>
        <v>138</v>
      </c>
      <c r="C147" s="87" t="s">
        <v>6074</v>
      </c>
      <c r="D147" s="83">
        <f t="shared" si="5"/>
        <v>380000</v>
      </c>
      <c r="E147" s="88">
        <v>380000</v>
      </c>
      <c r="F147" s="88">
        <v>0</v>
      </c>
      <c r="G147" s="88">
        <v>0</v>
      </c>
      <c r="H147" s="88">
        <v>0</v>
      </c>
      <c r="I147" s="88">
        <v>0</v>
      </c>
      <c r="J147" s="88">
        <v>0</v>
      </c>
      <c r="K147" s="89">
        <v>0</v>
      </c>
      <c r="L147" s="88">
        <v>0</v>
      </c>
      <c r="M147" s="88">
        <v>0</v>
      </c>
      <c r="N147" s="88">
        <v>0</v>
      </c>
      <c r="O147" s="88">
        <v>0</v>
      </c>
      <c r="P147" s="88">
        <v>0</v>
      </c>
      <c r="Q147" s="88">
        <v>0</v>
      </c>
      <c r="R147" s="88">
        <v>0</v>
      </c>
      <c r="S147" s="88">
        <v>0</v>
      </c>
      <c r="T147" s="88">
        <v>0</v>
      </c>
      <c r="U147" s="88">
        <v>0</v>
      </c>
      <c r="V147" s="88">
        <v>0</v>
      </c>
      <c r="W147" s="88">
        <v>0</v>
      </c>
      <c r="X147" s="88">
        <v>0</v>
      </c>
      <c r="Y147" s="88">
        <v>0</v>
      </c>
      <c r="Z147" s="88">
        <v>0</v>
      </c>
      <c r="AA147" s="88">
        <v>0</v>
      </c>
      <c r="AB147" s="90" t="s">
        <v>16969</v>
      </c>
    </row>
    <row r="148" spans="1:28" ht="35.25" x14ac:dyDescent="0.5">
      <c r="A148">
        <v>1</v>
      </c>
      <c r="B148" s="30">
        <f>SUBTOTAL(103,$A$9:A148)</f>
        <v>139</v>
      </c>
      <c r="C148" s="87" t="s">
        <v>6220</v>
      </c>
      <c r="D148" s="83">
        <f t="shared" si="5"/>
        <v>388268.28</v>
      </c>
      <c r="E148" s="88">
        <v>388268.28</v>
      </c>
      <c r="F148" s="88">
        <v>0</v>
      </c>
      <c r="G148" s="88">
        <v>0</v>
      </c>
      <c r="H148" s="88">
        <v>0</v>
      </c>
      <c r="I148" s="88">
        <v>0</v>
      </c>
      <c r="J148" s="88">
        <v>0</v>
      </c>
      <c r="K148" s="89">
        <v>0</v>
      </c>
      <c r="L148" s="88">
        <v>0</v>
      </c>
      <c r="M148" s="88">
        <v>0</v>
      </c>
      <c r="N148" s="88">
        <v>0</v>
      </c>
      <c r="O148" s="88">
        <v>0</v>
      </c>
      <c r="P148" s="88">
        <v>0</v>
      </c>
      <c r="Q148" s="88">
        <v>0</v>
      </c>
      <c r="R148" s="88">
        <v>0</v>
      </c>
      <c r="S148" s="88">
        <v>0</v>
      </c>
      <c r="T148" s="88">
        <v>0</v>
      </c>
      <c r="U148" s="88">
        <v>0</v>
      </c>
      <c r="V148" s="88">
        <v>0</v>
      </c>
      <c r="W148" s="88">
        <v>0</v>
      </c>
      <c r="X148" s="88">
        <v>0</v>
      </c>
      <c r="Y148" s="88">
        <v>0</v>
      </c>
      <c r="Z148" s="88">
        <v>0</v>
      </c>
      <c r="AA148" s="88">
        <v>0</v>
      </c>
      <c r="AB148" s="90" t="s">
        <v>16969</v>
      </c>
    </row>
    <row r="149" spans="1:28" ht="35.25" x14ac:dyDescent="0.5">
      <c r="A149">
        <v>1</v>
      </c>
      <c r="B149" s="30">
        <f>SUBTOTAL(103,$A$9:A149)</f>
        <v>140</v>
      </c>
      <c r="C149" s="87" t="s">
        <v>6312</v>
      </c>
      <c r="D149" s="83">
        <f t="shared" si="5"/>
        <v>2585498.7000000002</v>
      </c>
      <c r="E149" s="88">
        <v>0</v>
      </c>
      <c r="F149" s="88">
        <v>0</v>
      </c>
      <c r="G149" s="88">
        <v>0</v>
      </c>
      <c r="H149" s="88">
        <v>0</v>
      </c>
      <c r="I149" s="88">
        <v>0</v>
      </c>
      <c r="J149" s="88">
        <v>0</v>
      </c>
      <c r="K149" s="89">
        <v>0</v>
      </c>
      <c r="L149" s="88">
        <v>0</v>
      </c>
      <c r="M149" s="88">
        <v>2585498.7000000002</v>
      </c>
      <c r="N149" s="88">
        <v>0</v>
      </c>
      <c r="O149" s="88">
        <v>0</v>
      </c>
      <c r="P149" s="88">
        <v>0</v>
      </c>
      <c r="Q149" s="88">
        <v>0</v>
      </c>
      <c r="R149" s="88">
        <v>0</v>
      </c>
      <c r="S149" s="88">
        <v>0</v>
      </c>
      <c r="T149" s="88">
        <v>0</v>
      </c>
      <c r="U149" s="88">
        <v>0</v>
      </c>
      <c r="V149" s="88">
        <v>0</v>
      </c>
      <c r="W149" s="88">
        <v>0</v>
      </c>
      <c r="X149" s="88">
        <v>0</v>
      </c>
      <c r="Y149" s="88">
        <v>0</v>
      </c>
      <c r="Z149" s="88">
        <v>0</v>
      </c>
      <c r="AA149" s="88">
        <v>0</v>
      </c>
      <c r="AB149" s="90" t="s">
        <v>16969</v>
      </c>
    </row>
    <row r="150" spans="1:28" ht="35.25" x14ac:dyDescent="0.5">
      <c r="A150">
        <v>1</v>
      </c>
      <c r="B150" s="30">
        <f>SUBTOTAL(103,$A$9:A150)</f>
        <v>141</v>
      </c>
      <c r="C150" s="87" t="s">
        <v>6330</v>
      </c>
      <c r="D150" s="83">
        <f t="shared" si="5"/>
        <v>1175629.6299999999</v>
      </c>
      <c r="E150" s="88">
        <v>0</v>
      </c>
      <c r="F150" s="88">
        <v>0</v>
      </c>
      <c r="G150" s="88">
        <v>50886.46</v>
      </c>
      <c r="H150" s="88">
        <v>0</v>
      </c>
      <c r="I150" s="88">
        <v>0</v>
      </c>
      <c r="J150" s="88">
        <v>0</v>
      </c>
      <c r="K150" s="89">
        <v>1</v>
      </c>
      <c r="L150" s="88">
        <v>198800.26</v>
      </c>
      <c r="M150" s="88">
        <v>352500</v>
      </c>
      <c r="N150" s="88">
        <v>0</v>
      </c>
      <c r="O150" s="88">
        <v>573442.91</v>
      </c>
      <c r="P150" s="88">
        <v>0</v>
      </c>
      <c r="Q150" s="88">
        <v>0</v>
      </c>
      <c r="R150" s="88">
        <v>0</v>
      </c>
      <c r="S150" s="88">
        <v>0</v>
      </c>
      <c r="T150" s="88">
        <v>0</v>
      </c>
      <c r="U150" s="88">
        <v>0</v>
      </c>
      <c r="V150" s="88">
        <v>0</v>
      </c>
      <c r="W150" s="88">
        <v>0</v>
      </c>
      <c r="X150" s="88">
        <v>0</v>
      </c>
      <c r="Y150" s="88">
        <v>0</v>
      </c>
      <c r="Z150" s="88">
        <v>0</v>
      </c>
      <c r="AA150" s="88">
        <v>0</v>
      </c>
      <c r="AB150" s="90" t="s">
        <v>16969</v>
      </c>
    </row>
    <row r="151" spans="1:28" ht="35.25" x14ac:dyDescent="0.5">
      <c r="A151">
        <v>1</v>
      </c>
      <c r="B151" s="30">
        <f>SUBTOTAL(103,$A$9:A151)</f>
        <v>142</v>
      </c>
      <c r="C151" s="87" t="s">
        <v>6400</v>
      </c>
      <c r="D151" s="83">
        <f t="shared" si="5"/>
        <v>118000</v>
      </c>
      <c r="E151" s="88">
        <v>0</v>
      </c>
      <c r="F151" s="88">
        <v>0</v>
      </c>
      <c r="G151" s="88">
        <v>118000</v>
      </c>
      <c r="H151" s="88">
        <v>0</v>
      </c>
      <c r="I151" s="88">
        <v>0</v>
      </c>
      <c r="J151" s="88">
        <v>0</v>
      </c>
      <c r="K151" s="89">
        <v>0</v>
      </c>
      <c r="L151" s="88">
        <v>0</v>
      </c>
      <c r="M151" s="88">
        <v>0</v>
      </c>
      <c r="N151" s="88">
        <v>0</v>
      </c>
      <c r="O151" s="88">
        <v>0</v>
      </c>
      <c r="P151" s="88">
        <v>0</v>
      </c>
      <c r="Q151" s="88">
        <v>0</v>
      </c>
      <c r="R151" s="88">
        <v>0</v>
      </c>
      <c r="S151" s="88">
        <v>0</v>
      </c>
      <c r="T151" s="88">
        <v>0</v>
      </c>
      <c r="U151" s="88">
        <v>0</v>
      </c>
      <c r="V151" s="88">
        <v>0</v>
      </c>
      <c r="W151" s="88">
        <v>0</v>
      </c>
      <c r="X151" s="88">
        <v>0</v>
      </c>
      <c r="Y151" s="88">
        <v>0</v>
      </c>
      <c r="Z151" s="88">
        <v>0</v>
      </c>
      <c r="AA151" s="88">
        <v>0</v>
      </c>
      <c r="AB151" s="90" t="s">
        <v>16969</v>
      </c>
    </row>
    <row r="152" spans="1:28" ht="35.25" x14ac:dyDescent="0.5">
      <c r="A152">
        <v>1</v>
      </c>
      <c r="B152" s="30">
        <f>SUBTOTAL(103,$A$9:A152)</f>
        <v>143</v>
      </c>
      <c r="C152" s="87" t="s">
        <v>6410</v>
      </c>
      <c r="D152" s="83">
        <f t="shared" si="5"/>
        <v>112712.9</v>
      </c>
      <c r="E152" s="88">
        <v>0</v>
      </c>
      <c r="F152" s="88">
        <v>0</v>
      </c>
      <c r="G152" s="88">
        <v>0</v>
      </c>
      <c r="H152" s="88">
        <v>73850</v>
      </c>
      <c r="I152" s="88">
        <v>0</v>
      </c>
      <c r="J152" s="88">
        <v>0</v>
      </c>
      <c r="K152" s="89">
        <v>1</v>
      </c>
      <c r="L152" s="88">
        <v>38862.9</v>
      </c>
      <c r="M152" s="88">
        <v>0</v>
      </c>
      <c r="N152" s="88">
        <v>0</v>
      </c>
      <c r="O152" s="88">
        <v>0</v>
      </c>
      <c r="P152" s="88">
        <v>0</v>
      </c>
      <c r="Q152" s="88">
        <v>0</v>
      </c>
      <c r="R152" s="88">
        <v>0</v>
      </c>
      <c r="S152" s="88">
        <v>0</v>
      </c>
      <c r="T152" s="88">
        <v>0</v>
      </c>
      <c r="U152" s="88">
        <v>0</v>
      </c>
      <c r="V152" s="88">
        <v>0</v>
      </c>
      <c r="W152" s="88">
        <v>0</v>
      </c>
      <c r="X152" s="88">
        <v>0</v>
      </c>
      <c r="Y152" s="88">
        <v>0</v>
      </c>
      <c r="Z152" s="88">
        <v>0</v>
      </c>
      <c r="AA152" s="88">
        <v>0</v>
      </c>
      <c r="AB152" s="90" t="s">
        <v>16969</v>
      </c>
    </row>
    <row r="153" spans="1:28" ht="35.25" x14ac:dyDescent="0.5">
      <c r="A153">
        <v>1</v>
      </c>
      <c r="B153" s="30">
        <f>SUBTOTAL(103,$A$9:A153)</f>
        <v>144</v>
      </c>
      <c r="C153" s="87" t="s">
        <v>6490</v>
      </c>
      <c r="D153" s="83">
        <f t="shared" si="5"/>
        <v>71456</v>
      </c>
      <c r="E153" s="88">
        <v>71456</v>
      </c>
      <c r="F153" s="88">
        <v>0</v>
      </c>
      <c r="G153" s="88">
        <v>0</v>
      </c>
      <c r="H153" s="88">
        <v>0</v>
      </c>
      <c r="I153" s="88">
        <v>0</v>
      </c>
      <c r="J153" s="88">
        <v>0</v>
      </c>
      <c r="K153" s="89">
        <v>0</v>
      </c>
      <c r="L153" s="88">
        <v>0</v>
      </c>
      <c r="M153" s="88">
        <v>0</v>
      </c>
      <c r="N153" s="88">
        <v>0</v>
      </c>
      <c r="O153" s="88">
        <v>0</v>
      </c>
      <c r="P153" s="88">
        <v>0</v>
      </c>
      <c r="Q153" s="88">
        <v>0</v>
      </c>
      <c r="R153" s="88">
        <v>0</v>
      </c>
      <c r="S153" s="88">
        <v>0</v>
      </c>
      <c r="T153" s="88">
        <v>0</v>
      </c>
      <c r="U153" s="88">
        <v>0</v>
      </c>
      <c r="V153" s="88">
        <v>0</v>
      </c>
      <c r="W153" s="88">
        <v>0</v>
      </c>
      <c r="X153" s="88">
        <v>0</v>
      </c>
      <c r="Y153" s="88">
        <v>0</v>
      </c>
      <c r="Z153" s="88">
        <v>0</v>
      </c>
      <c r="AA153" s="88">
        <v>0</v>
      </c>
      <c r="AB153" s="90" t="s">
        <v>16969</v>
      </c>
    </row>
    <row r="154" spans="1:28" ht="35.25" x14ac:dyDescent="0.5">
      <c r="A154">
        <v>1</v>
      </c>
      <c r="B154" s="30">
        <f>SUBTOTAL(103,$A$9:A154)</f>
        <v>145</v>
      </c>
      <c r="C154" s="87" t="s">
        <v>6570</v>
      </c>
      <c r="D154" s="83">
        <f t="shared" si="5"/>
        <v>275550</v>
      </c>
      <c r="E154" s="88">
        <v>0</v>
      </c>
      <c r="F154" s="88">
        <v>0</v>
      </c>
      <c r="G154" s="88">
        <v>0</v>
      </c>
      <c r="H154" s="88">
        <v>0</v>
      </c>
      <c r="I154" s="88">
        <v>0</v>
      </c>
      <c r="J154" s="88">
        <v>0</v>
      </c>
      <c r="K154" s="89">
        <v>0</v>
      </c>
      <c r="L154" s="88">
        <v>0</v>
      </c>
      <c r="M154" s="88">
        <v>275550</v>
      </c>
      <c r="N154" s="88">
        <v>0</v>
      </c>
      <c r="O154" s="88">
        <v>0</v>
      </c>
      <c r="P154" s="88">
        <v>0</v>
      </c>
      <c r="Q154" s="88">
        <v>0</v>
      </c>
      <c r="R154" s="88">
        <v>0</v>
      </c>
      <c r="S154" s="88">
        <v>0</v>
      </c>
      <c r="T154" s="88">
        <v>0</v>
      </c>
      <c r="U154" s="88">
        <v>0</v>
      </c>
      <c r="V154" s="88">
        <v>0</v>
      </c>
      <c r="W154" s="88">
        <v>0</v>
      </c>
      <c r="X154" s="88">
        <v>0</v>
      </c>
      <c r="Y154" s="88">
        <v>0</v>
      </c>
      <c r="Z154" s="88">
        <v>0</v>
      </c>
      <c r="AA154" s="88">
        <v>0</v>
      </c>
      <c r="AB154" s="90" t="s">
        <v>16969</v>
      </c>
    </row>
    <row r="155" spans="1:28" ht="35.25" x14ac:dyDescent="0.5">
      <c r="A155">
        <v>1</v>
      </c>
      <c r="B155" s="30">
        <f>SUBTOTAL(103,$A$9:A155)</f>
        <v>146</v>
      </c>
      <c r="C155" s="87" t="s">
        <v>1186</v>
      </c>
      <c r="D155" s="83">
        <f t="shared" si="5"/>
        <v>64500</v>
      </c>
      <c r="E155" s="88">
        <v>0</v>
      </c>
      <c r="F155" s="88">
        <v>0</v>
      </c>
      <c r="G155" s="88">
        <v>64500</v>
      </c>
      <c r="H155" s="88">
        <v>0</v>
      </c>
      <c r="I155" s="88">
        <v>0</v>
      </c>
      <c r="J155" s="88">
        <v>0</v>
      </c>
      <c r="K155" s="89">
        <v>0</v>
      </c>
      <c r="L155" s="88">
        <v>0</v>
      </c>
      <c r="M155" s="88">
        <v>0</v>
      </c>
      <c r="N155" s="88">
        <v>0</v>
      </c>
      <c r="O155" s="88">
        <v>0</v>
      </c>
      <c r="P155" s="88">
        <v>0</v>
      </c>
      <c r="Q155" s="88">
        <v>0</v>
      </c>
      <c r="R155" s="88">
        <v>0</v>
      </c>
      <c r="S155" s="88">
        <v>0</v>
      </c>
      <c r="T155" s="88">
        <v>0</v>
      </c>
      <c r="U155" s="88">
        <v>0</v>
      </c>
      <c r="V155" s="88">
        <v>0</v>
      </c>
      <c r="W155" s="88">
        <v>0</v>
      </c>
      <c r="X155" s="88">
        <v>0</v>
      </c>
      <c r="Y155" s="88">
        <v>0</v>
      </c>
      <c r="Z155" s="88">
        <v>0</v>
      </c>
      <c r="AA155" s="88">
        <v>0</v>
      </c>
      <c r="AB155" s="90" t="s">
        <v>16969</v>
      </c>
    </row>
    <row r="156" spans="1:28" ht="35.25" x14ac:dyDescent="0.5">
      <c r="A156">
        <v>1</v>
      </c>
      <c r="B156" s="30">
        <f>SUBTOTAL(103,$A$9:A156)</f>
        <v>147</v>
      </c>
      <c r="C156" s="87" t="s">
        <v>6586</v>
      </c>
      <c r="D156" s="83">
        <f t="shared" si="5"/>
        <v>1050210</v>
      </c>
      <c r="E156" s="88">
        <v>0</v>
      </c>
      <c r="F156" s="88">
        <v>0</v>
      </c>
      <c r="G156" s="88">
        <v>0</v>
      </c>
      <c r="H156" s="88">
        <v>221400</v>
      </c>
      <c r="I156" s="88">
        <v>0</v>
      </c>
      <c r="J156" s="88">
        <v>0</v>
      </c>
      <c r="K156" s="89">
        <v>0</v>
      </c>
      <c r="L156" s="88">
        <v>0</v>
      </c>
      <c r="M156" s="88">
        <v>0</v>
      </c>
      <c r="N156" s="88">
        <v>0</v>
      </c>
      <c r="O156" s="88">
        <v>828810</v>
      </c>
      <c r="P156" s="88">
        <v>0</v>
      </c>
      <c r="Q156" s="88">
        <v>0</v>
      </c>
      <c r="R156" s="88">
        <v>0</v>
      </c>
      <c r="S156" s="88">
        <v>0</v>
      </c>
      <c r="T156" s="88">
        <v>0</v>
      </c>
      <c r="U156" s="88">
        <v>0</v>
      </c>
      <c r="V156" s="88">
        <v>0</v>
      </c>
      <c r="W156" s="88">
        <v>0</v>
      </c>
      <c r="X156" s="88">
        <v>0</v>
      </c>
      <c r="Y156" s="88">
        <v>0</v>
      </c>
      <c r="Z156" s="88">
        <v>0</v>
      </c>
      <c r="AA156" s="88">
        <v>0</v>
      </c>
      <c r="AB156" s="90" t="s">
        <v>16969</v>
      </c>
    </row>
    <row r="157" spans="1:28" ht="35.25" x14ac:dyDescent="0.5">
      <c r="A157">
        <v>1</v>
      </c>
      <c r="B157" s="30">
        <f>SUBTOTAL(103,$A$9:A157)</f>
        <v>148</v>
      </c>
      <c r="C157" s="87" t="s">
        <v>6592</v>
      </c>
      <c r="D157" s="83">
        <f t="shared" si="5"/>
        <v>2110764</v>
      </c>
      <c r="E157" s="88">
        <v>0</v>
      </c>
      <c r="F157" s="88">
        <v>0</v>
      </c>
      <c r="G157" s="88">
        <v>587255</v>
      </c>
      <c r="H157" s="88">
        <v>0</v>
      </c>
      <c r="I157" s="88">
        <v>1523509</v>
      </c>
      <c r="J157" s="88">
        <v>0</v>
      </c>
      <c r="K157" s="89">
        <v>0</v>
      </c>
      <c r="L157" s="88">
        <v>0</v>
      </c>
      <c r="M157" s="88">
        <v>0</v>
      </c>
      <c r="N157" s="88">
        <v>0</v>
      </c>
      <c r="O157" s="88">
        <v>0</v>
      </c>
      <c r="P157" s="88">
        <v>0</v>
      </c>
      <c r="Q157" s="88">
        <v>0</v>
      </c>
      <c r="R157" s="88">
        <v>0</v>
      </c>
      <c r="S157" s="88">
        <v>0</v>
      </c>
      <c r="T157" s="88">
        <v>0</v>
      </c>
      <c r="U157" s="88">
        <v>0</v>
      </c>
      <c r="V157" s="88">
        <v>0</v>
      </c>
      <c r="W157" s="88">
        <v>0</v>
      </c>
      <c r="X157" s="88">
        <v>0</v>
      </c>
      <c r="Y157" s="88">
        <v>0</v>
      </c>
      <c r="Z157" s="88">
        <v>0</v>
      </c>
      <c r="AA157" s="88">
        <v>0</v>
      </c>
      <c r="AB157" s="90" t="s">
        <v>16969</v>
      </c>
    </row>
    <row r="158" spans="1:28" ht="35.25" x14ac:dyDescent="0.5">
      <c r="A158">
        <v>1</v>
      </c>
      <c r="B158" s="30">
        <f>SUBTOTAL(103,$A$9:A158)</f>
        <v>149</v>
      </c>
      <c r="C158" s="87" t="s">
        <v>6613</v>
      </c>
      <c r="D158" s="83">
        <f t="shared" si="5"/>
        <v>245048.13</v>
      </c>
      <c r="E158" s="88">
        <v>0</v>
      </c>
      <c r="F158" s="88">
        <v>0</v>
      </c>
      <c r="G158" s="88">
        <v>0</v>
      </c>
      <c r="H158" s="88">
        <v>0</v>
      </c>
      <c r="I158" s="88">
        <v>0</v>
      </c>
      <c r="J158" s="88">
        <v>0</v>
      </c>
      <c r="K158" s="89">
        <v>0</v>
      </c>
      <c r="L158" s="88">
        <v>0</v>
      </c>
      <c r="M158" s="88">
        <v>0</v>
      </c>
      <c r="N158" s="88">
        <v>0</v>
      </c>
      <c r="O158" s="88">
        <v>245048.13</v>
      </c>
      <c r="P158" s="88">
        <v>0</v>
      </c>
      <c r="Q158" s="88">
        <v>0</v>
      </c>
      <c r="R158" s="88">
        <v>0</v>
      </c>
      <c r="S158" s="88">
        <v>0</v>
      </c>
      <c r="T158" s="88">
        <v>0</v>
      </c>
      <c r="U158" s="88">
        <v>0</v>
      </c>
      <c r="V158" s="88">
        <v>0</v>
      </c>
      <c r="W158" s="88">
        <v>0</v>
      </c>
      <c r="X158" s="88">
        <v>0</v>
      </c>
      <c r="Y158" s="88">
        <v>0</v>
      </c>
      <c r="Z158" s="88">
        <v>0</v>
      </c>
      <c r="AA158" s="88">
        <v>0</v>
      </c>
      <c r="AB158" s="90" t="s">
        <v>16969</v>
      </c>
    </row>
    <row r="159" spans="1:28" ht="35.25" x14ac:dyDescent="0.5">
      <c r="A159">
        <v>1</v>
      </c>
      <c r="B159" s="30">
        <f>SUBTOTAL(103,$A$9:A159)</f>
        <v>150</v>
      </c>
      <c r="C159" s="87" t="s">
        <v>6623</v>
      </c>
      <c r="D159" s="83">
        <f t="shared" si="5"/>
        <v>688053.3</v>
      </c>
      <c r="E159" s="88">
        <v>0</v>
      </c>
      <c r="F159" s="88">
        <v>0</v>
      </c>
      <c r="G159" s="88">
        <v>0</v>
      </c>
      <c r="H159" s="88">
        <v>0</v>
      </c>
      <c r="I159" s="88">
        <v>0</v>
      </c>
      <c r="J159" s="88">
        <v>688053.3</v>
      </c>
      <c r="K159" s="89">
        <v>0</v>
      </c>
      <c r="L159" s="88">
        <v>0</v>
      </c>
      <c r="M159" s="88">
        <v>0</v>
      </c>
      <c r="N159" s="88">
        <v>0</v>
      </c>
      <c r="O159" s="88">
        <v>0</v>
      </c>
      <c r="P159" s="88">
        <v>0</v>
      </c>
      <c r="Q159" s="88">
        <v>0</v>
      </c>
      <c r="R159" s="88">
        <v>0</v>
      </c>
      <c r="S159" s="88">
        <v>0</v>
      </c>
      <c r="T159" s="88">
        <v>0</v>
      </c>
      <c r="U159" s="88">
        <v>0</v>
      </c>
      <c r="V159" s="88">
        <v>0</v>
      </c>
      <c r="W159" s="88">
        <v>0</v>
      </c>
      <c r="X159" s="88">
        <v>0</v>
      </c>
      <c r="Y159" s="88">
        <v>0</v>
      </c>
      <c r="Z159" s="88">
        <v>0</v>
      </c>
      <c r="AA159" s="88">
        <v>0</v>
      </c>
      <c r="AB159" s="90" t="s">
        <v>16969</v>
      </c>
    </row>
    <row r="160" spans="1:28" ht="35.25" x14ac:dyDescent="0.5">
      <c r="A160">
        <v>1</v>
      </c>
      <c r="B160" s="30">
        <f>SUBTOTAL(103,$A$9:A160)</f>
        <v>151</v>
      </c>
      <c r="C160" s="87" t="s">
        <v>6692</v>
      </c>
      <c r="D160" s="83">
        <f t="shared" si="5"/>
        <v>343700</v>
      </c>
      <c r="E160" s="88">
        <v>0</v>
      </c>
      <c r="F160" s="88">
        <v>0</v>
      </c>
      <c r="G160" s="88">
        <v>0</v>
      </c>
      <c r="H160" s="88">
        <v>0</v>
      </c>
      <c r="I160" s="88">
        <v>0</v>
      </c>
      <c r="J160" s="88">
        <v>0</v>
      </c>
      <c r="K160" s="89">
        <v>0</v>
      </c>
      <c r="L160" s="88">
        <v>0</v>
      </c>
      <c r="M160" s="88">
        <v>343700</v>
      </c>
      <c r="N160" s="88">
        <v>0</v>
      </c>
      <c r="O160" s="88">
        <v>0</v>
      </c>
      <c r="P160" s="88">
        <v>0</v>
      </c>
      <c r="Q160" s="88">
        <v>0</v>
      </c>
      <c r="R160" s="88">
        <v>0</v>
      </c>
      <c r="S160" s="88">
        <v>0</v>
      </c>
      <c r="T160" s="88">
        <v>0</v>
      </c>
      <c r="U160" s="88">
        <v>0</v>
      </c>
      <c r="V160" s="88">
        <v>0</v>
      </c>
      <c r="W160" s="88">
        <v>0</v>
      </c>
      <c r="X160" s="88">
        <v>0</v>
      </c>
      <c r="Y160" s="88">
        <v>0</v>
      </c>
      <c r="Z160" s="88">
        <v>0</v>
      </c>
      <c r="AA160" s="88">
        <v>0</v>
      </c>
      <c r="AB160" s="90" t="s">
        <v>16969</v>
      </c>
    </row>
    <row r="161" spans="1:28" ht="35.25" x14ac:dyDescent="0.5">
      <c r="A161">
        <v>1</v>
      </c>
      <c r="B161" s="30">
        <f>SUBTOTAL(103,$A$9:A161)</f>
        <v>152</v>
      </c>
      <c r="C161" s="87" t="s">
        <v>6720</v>
      </c>
      <c r="D161" s="83">
        <f t="shared" si="5"/>
        <v>835685.5</v>
      </c>
      <c r="E161" s="88">
        <v>0</v>
      </c>
      <c r="F161" s="88">
        <v>0</v>
      </c>
      <c r="G161" s="88">
        <v>0</v>
      </c>
      <c r="H161" s="88">
        <v>0</v>
      </c>
      <c r="I161" s="88">
        <v>0</v>
      </c>
      <c r="J161" s="88">
        <v>0</v>
      </c>
      <c r="K161" s="89">
        <v>0</v>
      </c>
      <c r="L161" s="88">
        <v>0</v>
      </c>
      <c r="M161" s="88">
        <v>835685.5</v>
      </c>
      <c r="N161" s="88">
        <v>0</v>
      </c>
      <c r="O161" s="88">
        <v>0</v>
      </c>
      <c r="P161" s="88">
        <v>0</v>
      </c>
      <c r="Q161" s="88">
        <v>0</v>
      </c>
      <c r="R161" s="88">
        <v>0</v>
      </c>
      <c r="S161" s="88">
        <v>0</v>
      </c>
      <c r="T161" s="88">
        <v>0</v>
      </c>
      <c r="U161" s="88">
        <v>0</v>
      </c>
      <c r="V161" s="88">
        <v>0</v>
      </c>
      <c r="W161" s="88">
        <v>0</v>
      </c>
      <c r="X161" s="88">
        <v>0</v>
      </c>
      <c r="Y161" s="88">
        <v>0</v>
      </c>
      <c r="Z161" s="88">
        <v>0</v>
      </c>
      <c r="AA161" s="88">
        <v>0</v>
      </c>
      <c r="AB161" s="90" t="s">
        <v>16969</v>
      </c>
    </row>
    <row r="162" spans="1:28" ht="35.25" x14ac:dyDescent="0.5">
      <c r="A162">
        <v>1</v>
      </c>
      <c r="B162" s="30">
        <f>SUBTOTAL(103,$A$9:A162)</f>
        <v>153</v>
      </c>
      <c r="C162" s="87" t="s">
        <v>6724</v>
      </c>
      <c r="D162" s="83">
        <f t="shared" si="5"/>
        <v>955258.28</v>
      </c>
      <c r="E162" s="88">
        <v>0</v>
      </c>
      <c r="F162" s="88">
        <v>0</v>
      </c>
      <c r="G162" s="88">
        <v>0</v>
      </c>
      <c r="H162" s="88">
        <v>0</v>
      </c>
      <c r="I162" s="88">
        <v>0</v>
      </c>
      <c r="J162" s="88">
        <v>0</v>
      </c>
      <c r="K162" s="89">
        <v>0</v>
      </c>
      <c r="L162" s="88">
        <v>0</v>
      </c>
      <c r="M162" s="88">
        <v>955258.28</v>
      </c>
      <c r="N162" s="88">
        <v>0</v>
      </c>
      <c r="O162" s="88">
        <v>0</v>
      </c>
      <c r="P162" s="88">
        <v>0</v>
      </c>
      <c r="Q162" s="88">
        <v>0</v>
      </c>
      <c r="R162" s="88">
        <v>0</v>
      </c>
      <c r="S162" s="88">
        <v>0</v>
      </c>
      <c r="T162" s="88">
        <v>0</v>
      </c>
      <c r="U162" s="88">
        <v>0</v>
      </c>
      <c r="V162" s="88">
        <v>0</v>
      </c>
      <c r="W162" s="88">
        <v>0</v>
      </c>
      <c r="X162" s="88">
        <v>0</v>
      </c>
      <c r="Y162" s="88">
        <v>0</v>
      </c>
      <c r="Z162" s="88">
        <v>0</v>
      </c>
      <c r="AA162" s="88">
        <v>0</v>
      </c>
      <c r="AB162" s="90" t="s">
        <v>16969</v>
      </c>
    </row>
    <row r="163" spans="1:28" ht="35.25" x14ac:dyDescent="0.5">
      <c r="A163">
        <v>1</v>
      </c>
      <c r="B163" s="30">
        <f>SUBTOTAL(103,$A$9:A163)</f>
        <v>154</v>
      </c>
      <c r="C163" s="87" t="s">
        <v>6736</v>
      </c>
      <c r="D163" s="83">
        <f t="shared" si="5"/>
        <v>195000</v>
      </c>
      <c r="E163" s="88">
        <v>0</v>
      </c>
      <c r="F163" s="88">
        <v>0</v>
      </c>
      <c r="G163" s="88">
        <v>0</v>
      </c>
      <c r="H163" s="88">
        <v>0</v>
      </c>
      <c r="I163" s="88">
        <v>0</v>
      </c>
      <c r="J163" s="88">
        <v>0</v>
      </c>
      <c r="K163" s="89">
        <v>0</v>
      </c>
      <c r="L163" s="88">
        <v>0</v>
      </c>
      <c r="M163" s="88">
        <v>0</v>
      </c>
      <c r="N163" s="88">
        <v>0</v>
      </c>
      <c r="O163" s="88">
        <v>195000</v>
      </c>
      <c r="P163" s="88">
        <v>0</v>
      </c>
      <c r="Q163" s="88">
        <v>0</v>
      </c>
      <c r="R163" s="88">
        <v>0</v>
      </c>
      <c r="S163" s="88">
        <v>0</v>
      </c>
      <c r="T163" s="88">
        <v>0</v>
      </c>
      <c r="U163" s="88">
        <v>0</v>
      </c>
      <c r="V163" s="88">
        <v>0</v>
      </c>
      <c r="W163" s="88">
        <v>0</v>
      </c>
      <c r="X163" s="88">
        <v>0</v>
      </c>
      <c r="Y163" s="88">
        <v>0</v>
      </c>
      <c r="Z163" s="88">
        <v>0</v>
      </c>
      <c r="AA163" s="88">
        <v>0</v>
      </c>
      <c r="AB163" s="90" t="s">
        <v>16969</v>
      </c>
    </row>
    <row r="164" spans="1:28" ht="35.25" x14ac:dyDescent="0.5">
      <c r="A164">
        <v>1</v>
      </c>
      <c r="B164" s="30">
        <f>SUBTOTAL(103,$A$9:A164)</f>
        <v>155</v>
      </c>
      <c r="C164" s="87" t="s">
        <v>6873</v>
      </c>
      <c r="D164" s="83">
        <f t="shared" si="5"/>
        <v>836923.45</v>
      </c>
      <c r="E164" s="88">
        <v>0</v>
      </c>
      <c r="F164" s="88">
        <v>0</v>
      </c>
      <c r="G164" s="88">
        <v>0</v>
      </c>
      <c r="H164" s="88">
        <v>0</v>
      </c>
      <c r="I164" s="88">
        <v>0</v>
      </c>
      <c r="J164" s="88">
        <v>0</v>
      </c>
      <c r="K164" s="89">
        <v>0</v>
      </c>
      <c r="L164" s="88">
        <v>0</v>
      </c>
      <c r="M164" s="88">
        <v>836923.45</v>
      </c>
      <c r="N164" s="88">
        <v>0</v>
      </c>
      <c r="O164" s="88">
        <v>0</v>
      </c>
      <c r="P164" s="88">
        <v>0</v>
      </c>
      <c r="Q164" s="88">
        <v>0</v>
      </c>
      <c r="R164" s="88">
        <v>0</v>
      </c>
      <c r="S164" s="88">
        <v>0</v>
      </c>
      <c r="T164" s="88">
        <v>0</v>
      </c>
      <c r="U164" s="88">
        <v>0</v>
      </c>
      <c r="V164" s="88">
        <v>0</v>
      </c>
      <c r="W164" s="88">
        <v>0</v>
      </c>
      <c r="X164" s="88">
        <v>0</v>
      </c>
      <c r="Y164" s="88">
        <v>0</v>
      </c>
      <c r="Z164" s="88">
        <v>0</v>
      </c>
      <c r="AA164" s="88">
        <v>0</v>
      </c>
      <c r="AB164" s="90" t="s">
        <v>16969</v>
      </c>
    </row>
    <row r="165" spans="1:28" ht="35.25" x14ac:dyDescent="0.5">
      <c r="A165">
        <v>1</v>
      </c>
      <c r="B165" s="30">
        <f>SUBTOTAL(103,$A$9:A165)</f>
        <v>156</v>
      </c>
      <c r="C165" s="87" t="s">
        <v>17404</v>
      </c>
      <c r="D165" s="83">
        <f t="shared" si="5"/>
        <v>2613192</v>
      </c>
      <c r="E165" s="88">
        <v>0</v>
      </c>
      <c r="F165" s="88">
        <v>0</v>
      </c>
      <c r="G165" s="88">
        <v>0</v>
      </c>
      <c r="H165" s="88">
        <v>0</v>
      </c>
      <c r="I165" s="88">
        <v>0</v>
      </c>
      <c r="J165" s="88">
        <v>0</v>
      </c>
      <c r="K165" s="89">
        <v>0</v>
      </c>
      <c r="L165" s="88">
        <v>0</v>
      </c>
      <c r="M165" s="88">
        <v>0</v>
      </c>
      <c r="N165" s="88">
        <v>0</v>
      </c>
      <c r="O165" s="88">
        <v>2613192</v>
      </c>
      <c r="P165" s="88">
        <v>0</v>
      </c>
      <c r="Q165" s="88">
        <v>0</v>
      </c>
      <c r="R165" s="88">
        <v>0</v>
      </c>
      <c r="S165" s="88">
        <v>0</v>
      </c>
      <c r="T165" s="88">
        <v>0</v>
      </c>
      <c r="U165" s="88">
        <v>0</v>
      </c>
      <c r="V165" s="88">
        <v>0</v>
      </c>
      <c r="W165" s="88">
        <v>0</v>
      </c>
      <c r="X165" s="88">
        <v>0</v>
      </c>
      <c r="Y165" s="88">
        <v>0</v>
      </c>
      <c r="Z165" s="88">
        <v>0</v>
      </c>
      <c r="AA165" s="88">
        <v>0</v>
      </c>
      <c r="AB165" s="90" t="s">
        <v>16969</v>
      </c>
    </row>
    <row r="166" spans="1:28" ht="35.25" x14ac:dyDescent="0.5">
      <c r="A166">
        <v>1</v>
      </c>
      <c r="B166" s="30">
        <f>SUBTOTAL(103,$A$9:A166)</f>
        <v>157</v>
      </c>
      <c r="C166" s="87" t="s">
        <v>6985</v>
      </c>
      <c r="D166" s="83">
        <f t="shared" si="5"/>
        <v>528000</v>
      </c>
      <c r="E166" s="88">
        <v>528000</v>
      </c>
      <c r="F166" s="88">
        <v>0</v>
      </c>
      <c r="G166" s="88">
        <v>0</v>
      </c>
      <c r="H166" s="88">
        <v>0</v>
      </c>
      <c r="I166" s="88">
        <v>0</v>
      </c>
      <c r="J166" s="88">
        <v>0</v>
      </c>
      <c r="K166" s="89">
        <v>0</v>
      </c>
      <c r="L166" s="88">
        <v>0</v>
      </c>
      <c r="M166" s="88">
        <v>0</v>
      </c>
      <c r="N166" s="88">
        <v>0</v>
      </c>
      <c r="O166" s="88">
        <v>0</v>
      </c>
      <c r="P166" s="88">
        <v>0</v>
      </c>
      <c r="Q166" s="88">
        <v>0</v>
      </c>
      <c r="R166" s="88">
        <v>0</v>
      </c>
      <c r="S166" s="88">
        <v>0</v>
      </c>
      <c r="T166" s="88">
        <v>0</v>
      </c>
      <c r="U166" s="88">
        <v>0</v>
      </c>
      <c r="V166" s="88">
        <v>0</v>
      </c>
      <c r="W166" s="88">
        <v>0</v>
      </c>
      <c r="X166" s="88">
        <v>0</v>
      </c>
      <c r="Y166" s="88">
        <v>0</v>
      </c>
      <c r="Z166" s="88">
        <v>0</v>
      </c>
      <c r="AA166" s="88">
        <v>0</v>
      </c>
      <c r="AB166" s="90" t="s">
        <v>16969</v>
      </c>
    </row>
    <row r="167" spans="1:28" ht="35.25" x14ac:dyDescent="0.5">
      <c r="A167">
        <v>1</v>
      </c>
      <c r="B167" s="30">
        <f>SUBTOTAL(103,$A$9:A167)</f>
        <v>158</v>
      </c>
      <c r="C167" s="87" t="s">
        <v>7044</v>
      </c>
      <c r="D167" s="83">
        <f t="shared" si="5"/>
        <v>1937466</v>
      </c>
      <c r="E167" s="88">
        <v>0</v>
      </c>
      <c r="F167" s="88">
        <v>0</v>
      </c>
      <c r="G167" s="88">
        <v>0</v>
      </c>
      <c r="H167" s="88">
        <v>0</v>
      </c>
      <c r="I167" s="88">
        <v>0</v>
      </c>
      <c r="J167" s="88">
        <v>0</v>
      </c>
      <c r="K167" s="89">
        <v>0</v>
      </c>
      <c r="L167" s="88">
        <v>0</v>
      </c>
      <c r="M167" s="88">
        <v>1937466</v>
      </c>
      <c r="N167" s="88">
        <v>0</v>
      </c>
      <c r="O167" s="88">
        <v>0</v>
      </c>
      <c r="P167" s="88">
        <v>0</v>
      </c>
      <c r="Q167" s="88">
        <v>0</v>
      </c>
      <c r="R167" s="88">
        <v>0</v>
      </c>
      <c r="S167" s="88">
        <v>0</v>
      </c>
      <c r="T167" s="88">
        <v>0</v>
      </c>
      <c r="U167" s="88">
        <v>0</v>
      </c>
      <c r="V167" s="88">
        <v>0</v>
      </c>
      <c r="W167" s="88">
        <v>0</v>
      </c>
      <c r="X167" s="88">
        <v>0</v>
      </c>
      <c r="Y167" s="88">
        <v>0</v>
      </c>
      <c r="Z167" s="88">
        <v>0</v>
      </c>
      <c r="AA167" s="88">
        <v>0</v>
      </c>
      <c r="AB167" s="90" t="s">
        <v>16969</v>
      </c>
    </row>
    <row r="168" spans="1:28" ht="35.25" x14ac:dyDescent="0.5">
      <c r="A168">
        <v>1</v>
      </c>
      <c r="B168" s="30">
        <f>SUBTOTAL(103,$A$9:A168)</f>
        <v>159</v>
      </c>
      <c r="C168" s="87" t="s">
        <v>7062</v>
      </c>
      <c r="D168" s="83">
        <f t="shared" si="5"/>
        <v>428797</v>
      </c>
      <c r="E168" s="88">
        <v>0</v>
      </c>
      <c r="F168" s="88">
        <v>0</v>
      </c>
      <c r="G168" s="88">
        <v>0</v>
      </c>
      <c r="H168" s="88">
        <v>0</v>
      </c>
      <c r="I168" s="88">
        <v>0</v>
      </c>
      <c r="J168" s="88">
        <v>0</v>
      </c>
      <c r="K168" s="89">
        <v>0</v>
      </c>
      <c r="L168" s="88">
        <v>0</v>
      </c>
      <c r="M168" s="88">
        <v>428797</v>
      </c>
      <c r="N168" s="88">
        <v>0</v>
      </c>
      <c r="O168" s="88">
        <v>0</v>
      </c>
      <c r="P168" s="88">
        <v>0</v>
      </c>
      <c r="Q168" s="88">
        <v>0</v>
      </c>
      <c r="R168" s="88">
        <v>0</v>
      </c>
      <c r="S168" s="88">
        <v>0</v>
      </c>
      <c r="T168" s="88">
        <v>0</v>
      </c>
      <c r="U168" s="88">
        <v>0</v>
      </c>
      <c r="V168" s="88">
        <v>0</v>
      </c>
      <c r="W168" s="88">
        <v>0</v>
      </c>
      <c r="X168" s="88">
        <v>0</v>
      </c>
      <c r="Y168" s="88">
        <v>0</v>
      </c>
      <c r="Z168" s="88">
        <v>0</v>
      </c>
      <c r="AA168" s="88">
        <v>0</v>
      </c>
      <c r="AB168" s="90" t="s">
        <v>16969</v>
      </c>
    </row>
    <row r="169" spans="1:28" ht="35.25" x14ac:dyDescent="0.5">
      <c r="A169">
        <v>1</v>
      </c>
      <c r="B169" s="30">
        <f>SUBTOTAL(103,$A$9:A169)</f>
        <v>160</v>
      </c>
      <c r="C169" s="87" t="s">
        <v>1293</v>
      </c>
      <c r="D169" s="83">
        <f t="shared" si="5"/>
        <v>1283184</v>
      </c>
      <c r="E169" s="88">
        <v>0</v>
      </c>
      <c r="F169" s="88">
        <v>0</v>
      </c>
      <c r="G169" s="88">
        <v>213184</v>
      </c>
      <c r="H169" s="88">
        <v>0</v>
      </c>
      <c r="I169" s="88">
        <v>0</v>
      </c>
      <c r="J169" s="88">
        <v>0</v>
      </c>
      <c r="K169" s="89">
        <v>0</v>
      </c>
      <c r="L169" s="88">
        <v>0</v>
      </c>
      <c r="M169" s="88">
        <v>1070000</v>
      </c>
      <c r="N169" s="88">
        <v>0</v>
      </c>
      <c r="O169" s="88">
        <v>0</v>
      </c>
      <c r="P169" s="88">
        <v>0</v>
      </c>
      <c r="Q169" s="88">
        <v>0</v>
      </c>
      <c r="R169" s="88">
        <v>0</v>
      </c>
      <c r="S169" s="88">
        <v>0</v>
      </c>
      <c r="T169" s="88">
        <v>0</v>
      </c>
      <c r="U169" s="88">
        <v>0</v>
      </c>
      <c r="V169" s="88">
        <v>0</v>
      </c>
      <c r="W169" s="88">
        <v>0</v>
      </c>
      <c r="X169" s="88">
        <v>0</v>
      </c>
      <c r="Y169" s="88">
        <v>0</v>
      </c>
      <c r="Z169" s="88">
        <v>0</v>
      </c>
      <c r="AA169" s="88">
        <v>0</v>
      </c>
      <c r="AB169" s="90" t="s">
        <v>16969</v>
      </c>
    </row>
    <row r="170" spans="1:28" ht="35.25" x14ac:dyDescent="0.5">
      <c r="A170">
        <v>1</v>
      </c>
      <c r="B170" s="30">
        <f>SUBTOTAL(103,$A$9:A170)</f>
        <v>161</v>
      </c>
      <c r="C170" s="87" t="s">
        <v>7127</v>
      </c>
      <c r="D170" s="83">
        <f t="shared" si="5"/>
        <v>2597074.94</v>
      </c>
      <c r="E170" s="88">
        <v>0</v>
      </c>
      <c r="F170" s="88">
        <v>0</v>
      </c>
      <c r="G170" s="88">
        <v>0</v>
      </c>
      <c r="H170" s="88">
        <v>0</v>
      </c>
      <c r="I170" s="88">
        <v>0</v>
      </c>
      <c r="J170" s="88">
        <v>0</v>
      </c>
      <c r="K170" s="89">
        <v>0</v>
      </c>
      <c r="L170" s="88">
        <v>0</v>
      </c>
      <c r="M170" s="88">
        <v>2597074.94</v>
      </c>
      <c r="N170" s="88">
        <v>0</v>
      </c>
      <c r="O170" s="88">
        <v>0</v>
      </c>
      <c r="P170" s="88">
        <v>0</v>
      </c>
      <c r="Q170" s="88">
        <v>0</v>
      </c>
      <c r="R170" s="88">
        <v>0</v>
      </c>
      <c r="S170" s="88">
        <v>0</v>
      </c>
      <c r="T170" s="88">
        <v>0</v>
      </c>
      <c r="U170" s="88">
        <v>0</v>
      </c>
      <c r="V170" s="88">
        <v>0</v>
      </c>
      <c r="W170" s="88">
        <v>0</v>
      </c>
      <c r="X170" s="88">
        <v>0</v>
      </c>
      <c r="Y170" s="88">
        <v>0</v>
      </c>
      <c r="Z170" s="88">
        <v>0</v>
      </c>
      <c r="AA170" s="88">
        <v>0</v>
      </c>
      <c r="AB170" s="90" t="s">
        <v>16969</v>
      </c>
    </row>
    <row r="171" spans="1:28" ht="35.25" x14ac:dyDescent="0.5">
      <c r="A171">
        <v>1</v>
      </c>
      <c r="B171" s="30">
        <f>SUBTOTAL(103,$A$9:A171)</f>
        <v>162</v>
      </c>
      <c r="C171" s="87" t="s">
        <v>7208</v>
      </c>
      <c r="D171" s="83">
        <f t="shared" si="5"/>
        <v>486850</v>
      </c>
      <c r="E171" s="88">
        <v>0</v>
      </c>
      <c r="F171" s="88">
        <v>0</v>
      </c>
      <c r="G171" s="88">
        <v>0</v>
      </c>
      <c r="H171" s="88">
        <v>0</v>
      </c>
      <c r="I171" s="88">
        <v>0</v>
      </c>
      <c r="J171" s="88">
        <v>0</v>
      </c>
      <c r="K171" s="89">
        <v>0</v>
      </c>
      <c r="L171" s="88">
        <v>0</v>
      </c>
      <c r="M171" s="88">
        <v>0</v>
      </c>
      <c r="N171" s="88">
        <v>0</v>
      </c>
      <c r="O171" s="88">
        <v>486850</v>
      </c>
      <c r="P171" s="88">
        <v>0</v>
      </c>
      <c r="Q171" s="88">
        <v>0</v>
      </c>
      <c r="R171" s="88">
        <v>0</v>
      </c>
      <c r="S171" s="88">
        <v>0</v>
      </c>
      <c r="T171" s="88">
        <v>0</v>
      </c>
      <c r="U171" s="88">
        <v>0</v>
      </c>
      <c r="V171" s="88">
        <v>0</v>
      </c>
      <c r="W171" s="88">
        <v>0</v>
      </c>
      <c r="X171" s="88">
        <v>0</v>
      </c>
      <c r="Y171" s="88">
        <v>0</v>
      </c>
      <c r="Z171" s="88">
        <v>0</v>
      </c>
      <c r="AA171" s="88">
        <v>0</v>
      </c>
      <c r="AB171" s="90" t="s">
        <v>16969</v>
      </c>
    </row>
    <row r="172" spans="1:28" ht="35.25" x14ac:dyDescent="0.5">
      <c r="A172">
        <v>1</v>
      </c>
      <c r="B172" s="30">
        <f>SUBTOTAL(103,$A$9:A172)</f>
        <v>163</v>
      </c>
      <c r="C172" s="87" t="s">
        <v>7240</v>
      </c>
      <c r="D172" s="83">
        <f t="shared" si="5"/>
        <v>497876</v>
      </c>
      <c r="E172" s="88">
        <v>0</v>
      </c>
      <c r="F172" s="88">
        <v>0</v>
      </c>
      <c r="G172" s="88">
        <v>0</v>
      </c>
      <c r="H172" s="88">
        <v>0</v>
      </c>
      <c r="I172" s="88">
        <v>0</v>
      </c>
      <c r="J172" s="88">
        <v>0</v>
      </c>
      <c r="K172" s="89">
        <v>0</v>
      </c>
      <c r="L172" s="88">
        <v>0</v>
      </c>
      <c r="M172" s="88">
        <v>497876</v>
      </c>
      <c r="N172" s="88">
        <v>0</v>
      </c>
      <c r="O172" s="88">
        <v>0</v>
      </c>
      <c r="P172" s="88">
        <v>0</v>
      </c>
      <c r="Q172" s="88">
        <v>0</v>
      </c>
      <c r="R172" s="88">
        <v>0</v>
      </c>
      <c r="S172" s="88">
        <v>0</v>
      </c>
      <c r="T172" s="88">
        <v>0</v>
      </c>
      <c r="U172" s="88">
        <v>0</v>
      </c>
      <c r="V172" s="88">
        <v>0</v>
      </c>
      <c r="W172" s="88">
        <v>0</v>
      </c>
      <c r="X172" s="88">
        <v>0</v>
      </c>
      <c r="Y172" s="88">
        <v>0</v>
      </c>
      <c r="Z172" s="88">
        <v>0</v>
      </c>
      <c r="AA172" s="88">
        <v>0</v>
      </c>
      <c r="AB172" s="90" t="s">
        <v>16969</v>
      </c>
    </row>
    <row r="173" spans="1:28" ht="35.25" x14ac:dyDescent="0.5">
      <c r="A173">
        <v>1</v>
      </c>
      <c r="B173" s="30">
        <f>SUBTOTAL(103,$A$9:A173)</f>
        <v>164</v>
      </c>
      <c r="C173" s="87" t="s">
        <v>7318</v>
      </c>
      <c r="D173" s="83">
        <f t="shared" si="5"/>
        <v>914683.15999999992</v>
      </c>
      <c r="E173" s="88">
        <v>0</v>
      </c>
      <c r="F173" s="88">
        <v>0</v>
      </c>
      <c r="G173" s="88">
        <v>0</v>
      </c>
      <c r="H173" s="88">
        <v>0</v>
      </c>
      <c r="I173" s="88">
        <v>0</v>
      </c>
      <c r="J173" s="88">
        <v>0</v>
      </c>
      <c r="K173" s="89">
        <v>0</v>
      </c>
      <c r="L173" s="88">
        <v>0</v>
      </c>
      <c r="M173" s="88">
        <v>914683.15999999992</v>
      </c>
      <c r="N173" s="88">
        <v>0</v>
      </c>
      <c r="O173" s="88">
        <v>0</v>
      </c>
      <c r="P173" s="88">
        <v>0</v>
      </c>
      <c r="Q173" s="88">
        <v>0</v>
      </c>
      <c r="R173" s="88">
        <v>0</v>
      </c>
      <c r="S173" s="88">
        <v>0</v>
      </c>
      <c r="T173" s="88">
        <v>0</v>
      </c>
      <c r="U173" s="88">
        <v>0</v>
      </c>
      <c r="V173" s="88">
        <v>0</v>
      </c>
      <c r="W173" s="88">
        <v>0</v>
      </c>
      <c r="X173" s="88">
        <v>0</v>
      </c>
      <c r="Y173" s="88">
        <v>0</v>
      </c>
      <c r="Z173" s="88">
        <v>0</v>
      </c>
      <c r="AA173" s="88">
        <v>0</v>
      </c>
      <c r="AB173" s="90" t="s">
        <v>16969</v>
      </c>
    </row>
    <row r="174" spans="1:28" ht="35.25" x14ac:dyDescent="0.5">
      <c r="A174">
        <v>1</v>
      </c>
      <c r="B174" s="30">
        <f>SUBTOTAL(103,$A$9:A174)</f>
        <v>165</v>
      </c>
      <c r="C174" s="87" t="s">
        <v>7668</v>
      </c>
      <c r="D174" s="83">
        <f t="shared" si="5"/>
        <v>162000</v>
      </c>
      <c r="E174" s="88">
        <v>0</v>
      </c>
      <c r="F174" s="88">
        <v>0</v>
      </c>
      <c r="G174" s="88">
        <v>0</v>
      </c>
      <c r="H174" s="88">
        <v>0</v>
      </c>
      <c r="I174" s="88">
        <v>0</v>
      </c>
      <c r="J174" s="88">
        <v>0</v>
      </c>
      <c r="K174" s="89">
        <v>1</v>
      </c>
      <c r="L174" s="88">
        <v>162000</v>
      </c>
      <c r="M174" s="88">
        <v>0</v>
      </c>
      <c r="N174" s="88">
        <v>0</v>
      </c>
      <c r="O174" s="88">
        <v>0</v>
      </c>
      <c r="P174" s="88">
        <v>0</v>
      </c>
      <c r="Q174" s="88">
        <v>0</v>
      </c>
      <c r="R174" s="88">
        <v>0</v>
      </c>
      <c r="S174" s="88">
        <v>0</v>
      </c>
      <c r="T174" s="88">
        <v>0</v>
      </c>
      <c r="U174" s="88">
        <v>0</v>
      </c>
      <c r="V174" s="88">
        <v>0</v>
      </c>
      <c r="W174" s="88">
        <v>0</v>
      </c>
      <c r="X174" s="88">
        <v>0</v>
      </c>
      <c r="Y174" s="88">
        <v>0</v>
      </c>
      <c r="Z174" s="88">
        <v>0</v>
      </c>
      <c r="AA174" s="88">
        <v>0</v>
      </c>
      <c r="AB174" s="90" t="s">
        <v>16969</v>
      </c>
    </row>
    <row r="175" spans="1:28" ht="35.25" x14ac:dyDescent="0.5">
      <c r="A175">
        <v>1</v>
      </c>
      <c r="B175" s="30">
        <f>SUBTOTAL(103,$A$9:A175)</f>
        <v>166</v>
      </c>
      <c r="C175" s="87" t="s">
        <v>7692</v>
      </c>
      <c r="D175" s="83">
        <f t="shared" si="5"/>
        <v>269682</v>
      </c>
      <c r="E175" s="88">
        <v>0</v>
      </c>
      <c r="F175" s="88">
        <v>0</v>
      </c>
      <c r="G175" s="88">
        <v>0</v>
      </c>
      <c r="H175" s="88">
        <v>0</v>
      </c>
      <c r="I175" s="88">
        <v>0</v>
      </c>
      <c r="J175" s="88">
        <v>0</v>
      </c>
      <c r="K175" s="89">
        <v>0</v>
      </c>
      <c r="L175" s="88">
        <v>0</v>
      </c>
      <c r="M175" s="88">
        <v>269682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90" t="s">
        <v>16969</v>
      </c>
    </row>
    <row r="176" spans="1:28" ht="35.25" x14ac:dyDescent="0.5">
      <c r="A176">
        <v>1</v>
      </c>
      <c r="B176" s="30">
        <f>SUBTOTAL(103,$A$9:A176)</f>
        <v>167</v>
      </c>
      <c r="C176" s="87" t="s">
        <v>6970</v>
      </c>
      <c r="D176" s="83">
        <f t="shared" si="5"/>
        <v>574370.46</v>
      </c>
      <c r="E176" s="88">
        <v>0</v>
      </c>
      <c r="F176" s="88">
        <v>0</v>
      </c>
      <c r="G176" s="88">
        <v>0</v>
      </c>
      <c r="H176" s="88">
        <v>0</v>
      </c>
      <c r="I176" s="88">
        <v>0</v>
      </c>
      <c r="J176" s="88">
        <v>0</v>
      </c>
      <c r="K176" s="89">
        <v>0</v>
      </c>
      <c r="L176" s="88">
        <v>0</v>
      </c>
      <c r="M176" s="88">
        <v>0</v>
      </c>
      <c r="N176" s="88">
        <v>0</v>
      </c>
      <c r="O176" s="88">
        <v>574370.46</v>
      </c>
      <c r="P176" s="88">
        <v>0</v>
      </c>
      <c r="Q176" s="88">
        <v>0</v>
      </c>
      <c r="R176" s="88">
        <v>0</v>
      </c>
      <c r="S176" s="88">
        <v>0</v>
      </c>
      <c r="T176" s="88">
        <v>0</v>
      </c>
      <c r="U176" s="88">
        <v>0</v>
      </c>
      <c r="V176" s="88">
        <v>0</v>
      </c>
      <c r="W176" s="88">
        <v>0</v>
      </c>
      <c r="X176" s="88">
        <v>0</v>
      </c>
      <c r="Y176" s="88">
        <v>0</v>
      </c>
      <c r="Z176" s="88">
        <v>0</v>
      </c>
      <c r="AA176" s="88">
        <v>0</v>
      </c>
      <c r="AB176" s="90">
        <v>2023</v>
      </c>
    </row>
    <row r="177" spans="1:28" ht="35.25" x14ac:dyDescent="0.5">
      <c r="A177">
        <v>1</v>
      </c>
      <c r="B177" s="30">
        <f>SUBTOTAL(103,$A$9:A177)</f>
        <v>168</v>
      </c>
      <c r="C177" s="87" t="s">
        <v>6972</v>
      </c>
      <c r="D177" s="83">
        <f t="shared" si="5"/>
        <v>978606.6</v>
      </c>
      <c r="E177" s="88">
        <v>0</v>
      </c>
      <c r="F177" s="88">
        <v>0</v>
      </c>
      <c r="G177" s="88">
        <v>0</v>
      </c>
      <c r="H177" s="88">
        <v>0</v>
      </c>
      <c r="I177" s="88">
        <v>0</v>
      </c>
      <c r="J177" s="88">
        <v>0</v>
      </c>
      <c r="K177" s="89">
        <v>0</v>
      </c>
      <c r="L177" s="88">
        <v>0</v>
      </c>
      <c r="M177" s="88">
        <v>0</v>
      </c>
      <c r="N177" s="88">
        <v>0</v>
      </c>
      <c r="O177" s="88">
        <v>978606.6</v>
      </c>
      <c r="P177" s="88">
        <v>0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 s="88">
        <v>0</v>
      </c>
      <c r="Y177" s="88">
        <v>0</v>
      </c>
      <c r="Z177" s="88">
        <v>0</v>
      </c>
      <c r="AA177" s="88">
        <v>0</v>
      </c>
      <c r="AB177" s="90">
        <v>2023</v>
      </c>
    </row>
    <row r="178" spans="1:28" ht="35.25" x14ac:dyDescent="0.5">
      <c r="A178">
        <v>1</v>
      </c>
      <c r="B178" s="30">
        <f>SUBTOTAL(103,$A$9:A178)</f>
        <v>169</v>
      </c>
      <c r="C178" s="87" t="s">
        <v>6973</v>
      </c>
      <c r="D178" s="83">
        <f t="shared" si="5"/>
        <v>265706.03999999998</v>
      </c>
      <c r="E178" s="88">
        <v>0</v>
      </c>
      <c r="F178" s="88">
        <v>0</v>
      </c>
      <c r="G178" s="88">
        <v>0</v>
      </c>
      <c r="H178" s="88">
        <v>0</v>
      </c>
      <c r="I178" s="88">
        <v>0</v>
      </c>
      <c r="J178" s="88">
        <v>0</v>
      </c>
      <c r="K178" s="89">
        <v>0</v>
      </c>
      <c r="L178" s="88">
        <v>0</v>
      </c>
      <c r="M178" s="88">
        <v>0</v>
      </c>
      <c r="N178" s="88">
        <v>0</v>
      </c>
      <c r="O178" s="88">
        <v>265706.03999999998</v>
      </c>
      <c r="P178" s="88">
        <v>0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0</v>
      </c>
      <c r="W178" s="88">
        <v>0</v>
      </c>
      <c r="X178" s="88">
        <v>0</v>
      </c>
      <c r="Y178" s="88">
        <v>0</v>
      </c>
      <c r="Z178" s="88">
        <v>0</v>
      </c>
      <c r="AA178" s="88">
        <v>0</v>
      </c>
      <c r="AB178" s="90">
        <v>2023</v>
      </c>
    </row>
    <row r="179" spans="1:28" ht="35.25" x14ac:dyDescent="0.5">
      <c r="A179">
        <v>1</v>
      </c>
      <c r="B179" s="30">
        <f>SUBTOTAL(103,$A$9:A179)</f>
        <v>170</v>
      </c>
      <c r="C179" s="87" t="s">
        <v>7445</v>
      </c>
      <c r="D179" s="83">
        <f t="shared" si="5"/>
        <v>97451.7</v>
      </c>
      <c r="E179" s="88">
        <v>0</v>
      </c>
      <c r="F179" s="88">
        <v>97451.7</v>
      </c>
      <c r="G179" s="88">
        <v>0</v>
      </c>
      <c r="H179" s="88">
        <v>0</v>
      </c>
      <c r="I179" s="88">
        <v>0</v>
      </c>
      <c r="J179" s="88">
        <v>0</v>
      </c>
      <c r="K179" s="89">
        <v>0</v>
      </c>
      <c r="L179" s="88">
        <v>0</v>
      </c>
      <c r="M179" s="88">
        <v>0</v>
      </c>
      <c r="N179" s="88">
        <v>0</v>
      </c>
      <c r="O179" s="88">
        <v>0</v>
      </c>
      <c r="P179" s="88">
        <v>0</v>
      </c>
      <c r="Q179" s="88">
        <v>0</v>
      </c>
      <c r="R179" s="88">
        <v>0</v>
      </c>
      <c r="S179" s="88">
        <v>0</v>
      </c>
      <c r="T179" s="88">
        <v>0</v>
      </c>
      <c r="U179" s="88">
        <v>0</v>
      </c>
      <c r="V179" s="88">
        <v>0</v>
      </c>
      <c r="W179" s="88">
        <v>0</v>
      </c>
      <c r="X179" s="88">
        <v>0</v>
      </c>
      <c r="Y179" s="88">
        <v>0</v>
      </c>
      <c r="Z179" s="88">
        <v>0</v>
      </c>
      <c r="AA179" s="88">
        <v>0</v>
      </c>
      <c r="AB179" s="90">
        <v>2023</v>
      </c>
    </row>
    <row r="180" spans="1:28" ht="35.25" x14ac:dyDescent="0.5">
      <c r="A180">
        <v>1</v>
      </c>
      <c r="B180" s="30">
        <f>SUBTOTAL(103,$A$9:A180)</f>
        <v>171</v>
      </c>
      <c r="C180" s="87" t="s">
        <v>7408</v>
      </c>
      <c r="D180" s="83">
        <f t="shared" si="5"/>
        <v>3308153</v>
      </c>
      <c r="E180" s="88">
        <v>0</v>
      </c>
      <c r="F180" s="88">
        <v>0</v>
      </c>
      <c r="G180" s="88">
        <v>0</v>
      </c>
      <c r="H180" s="88">
        <v>0</v>
      </c>
      <c r="I180" s="88">
        <v>0</v>
      </c>
      <c r="J180" s="88">
        <v>0</v>
      </c>
      <c r="K180" s="89">
        <v>1</v>
      </c>
      <c r="L180" s="88">
        <v>3308153</v>
      </c>
      <c r="M180" s="88">
        <v>0</v>
      </c>
      <c r="N180" s="88">
        <v>0</v>
      </c>
      <c r="O180" s="88">
        <v>0</v>
      </c>
      <c r="P180" s="88">
        <v>0</v>
      </c>
      <c r="Q180" s="88">
        <v>0</v>
      </c>
      <c r="R180" s="88">
        <v>0</v>
      </c>
      <c r="S180" s="88">
        <v>0</v>
      </c>
      <c r="T180" s="88">
        <v>0</v>
      </c>
      <c r="U180" s="88">
        <v>0</v>
      </c>
      <c r="V180" s="88">
        <v>0</v>
      </c>
      <c r="W180" s="88">
        <v>0</v>
      </c>
      <c r="X180" s="88">
        <v>0</v>
      </c>
      <c r="Y180" s="88">
        <v>0</v>
      </c>
      <c r="Z180" s="88">
        <v>0</v>
      </c>
      <c r="AA180" s="88">
        <v>0</v>
      </c>
      <c r="AB180" s="90">
        <v>2023</v>
      </c>
    </row>
    <row r="181" spans="1:28" ht="35.25" x14ac:dyDescent="0.5">
      <c r="A181">
        <v>1</v>
      </c>
      <c r="B181" s="30">
        <f>SUBTOTAL(103,$A$9:A181)</f>
        <v>172</v>
      </c>
      <c r="C181" s="87" t="s">
        <v>7769</v>
      </c>
      <c r="D181" s="83">
        <f t="shared" si="5"/>
        <v>1200000</v>
      </c>
      <c r="E181" s="88">
        <v>0</v>
      </c>
      <c r="F181" s="88">
        <v>0</v>
      </c>
      <c r="G181" s="88">
        <v>1200000</v>
      </c>
      <c r="H181" s="88">
        <v>0</v>
      </c>
      <c r="I181" s="88">
        <v>0</v>
      </c>
      <c r="J181" s="88">
        <v>0</v>
      </c>
      <c r="K181" s="89">
        <v>0</v>
      </c>
      <c r="L181" s="88">
        <v>0</v>
      </c>
      <c r="M181" s="88">
        <v>0</v>
      </c>
      <c r="N181" s="88">
        <v>0</v>
      </c>
      <c r="O181" s="88">
        <v>0</v>
      </c>
      <c r="P181" s="88">
        <v>0</v>
      </c>
      <c r="Q181" s="88">
        <v>0</v>
      </c>
      <c r="R181" s="88">
        <v>0</v>
      </c>
      <c r="S181" s="88">
        <v>0</v>
      </c>
      <c r="T181" s="88">
        <v>0</v>
      </c>
      <c r="U181" s="88">
        <v>0</v>
      </c>
      <c r="V181" s="88">
        <v>0</v>
      </c>
      <c r="W181" s="88">
        <v>0</v>
      </c>
      <c r="X181" s="88">
        <v>0</v>
      </c>
      <c r="Y181" s="88">
        <v>0</v>
      </c>
      <c r="Z181" s="88">
        <v>0</v>
      </c>
      <c r="AA181" s="88">
        <v>0</v>
      </c>
      <c r="AB181" s="90">
        <v>2023</v>
      </c>
    </row>
    <row r="182" spans="1:28" ht="35.25" x14ac:dyDescent="0.5">
      <c r="B182" s="87" t="s">
        <v>341</v>
      </c>
      <c r="C182" s="87"/>
      <c r="D182" s="83">
        <f t="shared" si="5"/>
        <v>39422706.75</v>
      </c>
      <c r="E182" s="83">
        <f t="shared" ref="E182:AA182" si="6">SUM(E183:E223)</f>
        <v>1618190.53</v>
      </c>
      <c r="F182" s="83">
        <f t="shared" si="6"/>
        <v>447296.66</v>
      </c>
      <c r="G182" s="83">
        <f t="shared" si="6"/>
        <v>3668604.42</v>
      </c>
      <c r="H182" s="83">
        <f t="shared" si="6"/>
        <v>670618.70000000007</v>
      </c>
      <c r="I182" s="83">
        <f t="shared" si="6"/>
        <v>2455412.65</v>
      </c>
      <c r="J182" s="83">
        <f t="shared" si="6"/>
        <v>0</v>
      </c>
      <c r="K182" s="84">
        <f t="shared" si="6"/>
        <v>4</v>
      </c>
      <c r="L182" s="83">
        <f t="shared" si="6"/>
        <v>11760000</v>
      </c>
      <c r="M182" s="83">
        <f t="shared" si="6"/>
        <v>8014019.2300000004</v>
      </c>
      <c r="N182" s="83">
        <f t="shared" si="6"/>
        <v>426821.96</v>
      </c>
      <c r="O182" s="83">
        <f t="shared" si="6"/>
        <v>10144134.6</v>
      </c>
      <c r="P182" s="83">
        <f t="shared" si="6"/>
        <v>217608</v>
      </c>
      <c r="Q182" s="83">
        <f t="shared" si="6"/>
        <v>0</v>
      </c>
      <c r="R182" s="83">
        <f t="shared" si="6"/>
        <v>0</v>
      </c>
      <c r="S182" s="83">
        <f t="shared" si="6"/>
        <v>0</v>
      </c>
      <c r="T182" s="83">
        <f t="shared" si="6"/>
        <v>0</v>
      </c>
      <c r="U182" s="83">
        <f t="shared" si="6"/>
        <v>0</v>
      </c>
      <c r="V182" s="83">
        <f t="shared" si="6"/>
        <v>0</v>
      </c>
      <c r="W182" s="83">
        <f t="shared" si="6"/>
        <v>0</v>
      </c>
      <c r="X182" s="83">
        <f t="shared" si="6"/>
        <v>0</v>
      </c>
      <c r="Y182" s="83">
        <f t="shared" si="6"/>
        <v>0</v>
      </c>
      <c r="Z182" s="83">
        <f t="shared" si="6"/>
        <v>0</v>
      </c>
      <c r="AA182" s="83">
        <f t="shared" si="6"/>
        <v>0</v>
      </c>
      <c r="AB182" s="85" t="s">
        <v>17004</v>
      </c>
    </row>
    <row r="183" spans="1:28" ht="35.25" x14ac:dyDescent="0.5">
      <c r="A183">
        <v>1</v>
      </c>
      <c r="B183" s="30">
        <f>SUBTOTAL(103,$A$9:A183)</f>
        <v>173</v>
      </c>
      <c r="C183" s="87" t="s">
        <v>12852</v>
      </c>
      <c r="D183" s="83">
        <f t="shared" si="5"/>
        <v>2880000</v>
      </c>
      <c r="E183" s="88">
        <v>0</v>
      </c>
      <c r="F183" s="88">
        <v>0</v>
      </c>
      <c r="G183" s="88">
        <v>0</v>
      </c>
      <c r="H183" s="88">
        <v>0</v>
      </c>
      <c r="I183" s="88">
        <v>0</v>
      </c>
      <c r="J183" s="88">
        <v>0</v>
      </c>
      <c r="K183" s="89">
        <v>1</v>
      </c>
      <c r="L183" s="88">
        <v>2880000</v>
      </c>
      <c r="M183" s="88">
        <v>0</v>
      </c>
      <c r="N183" s="88">
        <v>0</v>
      </c>
      <c r="O183" s="88">
        <v>0</v>
      </c>
      <c r="P183" s="88">
        <v>0</v>
      </c>
      <c r="Q183" s="88">
        <v>0</v>
      </c>
      <c r="R183" s="88">
        <v>0</v>
      </c>
      <c r="S183" s="88">
        <v>0</v>
      </c>
      <c r="T183" s="88">
        <v>0</v>
      </c>
      <c r="U183" s="88">
        <v>0</v>
      </c>
      <c r="V183" s="88">
        <v>0</v>
      </c>
      <c r="W183" s="88">
        <v>0</v>
      </c>
      <c r="X183" s="88">
        <v>0</v>
      </c>
      <c r="Y183" s="88">
        <v>0</v>
      </c>
      <c r="Z183" s="88">
        <v>0</v>
      </c>
      <c r="AA183" s="88">
        <v>0</v>
      </c>
      <c r="AB183" s="90">
        <v>2023</v>
      </c>
    </row>
    <row r="184" spans="1:28" ht="35.25" x14ac:dyDescent="0.5">
      <c r="A184">
        <v>1</v>
      </c>
      <c r="B184" s="30">
        <f>SUBTOTAL(103,$A$9:A184)</f>
        <v>174</v>
      </c>
      <c r="C184" s="87" t="s">
        <v>12879</v>
      </c>
      <c r="D184" s="83">
        <f t="shared" si="5"/>
        <v>3000000</v>
      </c>
      <c r="E184" s="88">
        <v>0</v>
      </c>
      <c r="F184" s="88">
        <v>0</v>
      </c>
      <c r="G184" s="88">
        <v>0</v>
      </c>
      <c r="H184" s="88">
        <v>0</v>
      </c>
      <c r="I184" s="88">
        <v>0</v>
      </c>
      <c r="J184" s="88">
        <v>0</v>
      </c>
      <c r="K184" s="89">
        <v>1</v>
      </c>
      <c r="L184" s="88">
        <v>3000000</v>
      </c>
      <c r="M184" s="88">
        <v>0</v>
      </c>
      <c r="N184" s="88">
        <v>0</v>
      </c>
      <c r="O184" s="88">
        <v>0</v>
      </c>
      <c r="P184" s="88">
        <v>0</v>
      </c>
      <c r="Q184" s="88">
        <v>0</v>
      </c>
      <c r="R184" s="88">
        <v>0</v>
      </c>
      <c r="S184" s="88">
        <v>0</v>
      </c>
      <c r="T184" s="88">
        <v>0</v>
      </c>
      <c r="U184" s="88">
        <v>0</v>
      </c>
      <c r="V184" s="88">
        <v>0</v>
      </c>
      <c r="W184" s="88">
        <v>0</v>
      </c>
      <c r="X184" s="88">
        <v>0</v>
      </c>
      <c r="Y184" s="88">
        <v>0</v>
      </c>
      <c r="Z184" s="88">
        <v>0</v>
      </c>
      <c r="AA184" s="88">
        <v>0</v>
      </c>
      <c r="AB184" s="90">
        <v>2023</v>
      </c>
    </row>
    <row r="185" spans="1:28" ht="35.25" x14ac:dyDescent="0.5">
      <c r="A185">
        <v>1</v>
      </c>
      <c r="B185" s="30">
        <f>SUBTOTAL(103,$A$9:A185)</f>
        <v>175</v>
      </c>
      <c r="C185" s="87" t="s">
        <v>12876</v>
      </c>
      <c r="D185" s="83">
        <f t="shared" si="5"/>
        <v>2960000</v>
      </c>
      <c r="E185" s="88">
        <v>0</v>
      </c>
      <c r="F185" s="88">
        <v>0</v>
      </c>
      <c r="G185" s="88">
        <v>0</v>
      </c>
      <c r="H185" s="88">
        <v>0</v>
      </c>
      <c r="I185" s="88">
        <v>0</v>
      </c>
      <c r="J185" s="88">
        <v>0</v>
      </c>
      <c r="K185" s="89">
        <v>1</v>
      </c>
      <c r="L185" s="88">
        <v>2960000</v>
      </c>
      <c r="M185" s="88">
        <v>0</v>
      </c>
      <c r="N185" s="88">
        <v>0</v>
      </c>
      <c r="O185" s="88">
        <v>0</v>
      </c>
      <c r="P185" s="88">
        <v>0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0</v>
      </c>
      <c r="X185" s="88">
        <v>0</v>
      </c>
      <c r="Y185" s="88">
        <v>0</v>
      </c>
      <c r="Z185" s="88">
        <v>0</v>
      </c>
      <c r="AA185" s="88">
        <v>0</v>
      </c>
      <c r="AB185" s="90">
        <v>2023</v>
      </c>
    </row>
    <row r="186" spans="1:28" ht="35.25" x14ac:dyDescent="0.5">
      <c r="A186">
        <v>1</v>
      </c>
      <c r="B186" s="30">
        <f>SUBTOTAL(103,$A$9:A186)</f>
        <v>176</v>
      </c>
      <c r="C186" s="87" t="s">
        <v>12597</v>
      </c>
      <c r="D186" s="83">
        <f t="shared" si="5"/>
        <v>1515581.83</v>
      </c>
      <c r="E186" s="88">
        <v>0</v>
      </c>
      <c r="F186" s="88">
        <v>0</v>
      </c>
      <c r="G186" s="88">
        <v>0</v>
      </c>
      <c r="H186" s="88">
        <v>311206.11</v>
      </c>
      <c r="I186" s="88">
        <v>0</v>
      </c>
      <c r="J186" s="88">
        <v>0</v>
      </c>
      <c r="K186" s="89">
        <v>0</v>
      </c>
      <c r="L186" s="88">
        <v>0</v>
      </c>
      <c r="M186" s="88">
        <v>1204375.72</v>
      </c>
      <c r="N186" s="88">
        <v>0</v>
      </c>
      <c r="O186" s="88">
        <v>0</v>
      </c>
      <c r="P186" s="88">
        <v>0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0</v>
      </c>
      <c r="X186" s="88">
        <v>0</v>
      </c>
      <c r="Y186" s="88">
        <v>0</v>
      </c>
      <c r="Z186" s="88">
        <v>0</v>
      </c>
      <c r="AA186" s="88">
        <v>0</v>
      </c>
      <c r="AB186" s="90">
        <v>2023</v>
      </c>
    </row>
    <row r="187" spans="1:28" ht="35.25" x14ac:dyDescent="0.5">
      <c r="A187">
        <v>1</v>
      </c>
      <c r="B187" s="30">
        <f>SUBTOTAL(103,$A$9:A187)</f>
        <v>177</v>
      </c>
      <c r="C187" s="87" t="s">
        <v>12880</v>
      </c>
      <c r="D187" s="83">
        <f t="shared" si="5"/>
        <v>2920000</v>
      </c>
      <c r="E187" s="88">
        <v>0</v>
      </c>
      <c r="F187" s="88">
        <v>0</v>
      </c>
      <c r="G187" s="88">
        <v>0</v>
      </c>
      <c r="H187" s="88">
        <v>0</v>
      </c>
      <c r="I187" s="88">
        <v>0</v>
      </c>
      <c r="J187" s="88">
        <v>0</v>
      </c>
      <c r="K187" s="89">
        <v>1</v>
      </c>
      <c r="L187" s="88">
        <v>2920000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0</v>
      </c>
      <c r="Z187" s="88">
        <v>0</v>
      </c>
      <c r="AA187" s="88">
        <v>0</v>
      </c>
      <c r="AB187" s="90">
        <v>2023</v>
      </c>
    </row>
    <row r="188" spans="1:28" ht="35.25" x14ac:dyDescent="0.5">
      <c r="A188">
        <v>1</v>
      </c>
      <c r="B188" s="30">
        <f>SUBTOTAL(103,$A$9:A188)</f>
        <v>178</v>
      </c>
      <c r="C188" s="87" t="s">
        <v>12942</v>
      </c>
      <c r="D188" s="83">
        <f t="shared" si="5"/>
        <v>2911410.87</v>
      </c>
      <c r="E188" s="88">
        <v>0</v>
      </c>
      <c r="F188" s="88">
        <v>0</v>
      </c>
      <c r="G188" s="88">
        <v>0</v>
      </c>
      <c r="H188" s="88">
        <v>0</v>
      </c>
      <c r="I188" s="88">
        <v>0</v>
      </c>
      <c r="J188" s="88">
        <v>0</v>
      </c>
      <c r="K188" s="89">
        <v>0</v>
      </c>
      <c r="L188" s="88">
        <v>0</v>
      </c>
      <c r="M188" s="88">
        <v>2911410.87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90">
        <v>2023</v>
      </c>
    </row>
    <row r="189" spans="1:28" ht="35.25" x14ac:dyDescent="0.5">
      <c r="A189">
        <v>1</v>
      </c>
      <c r="B189" s="30">
        <f>SUBTOTAL(103,$A$9:A189)</f>
        <v>179</v>
      </c>
      <c r="C189" s="87" t="s">
        <v>12629</v>
      </c>
      <c r="D189" s="83">
        <f t="shared" si="5"/>
        <v>38700</v>
      </c>
      <c r="E189" s="88">
        <v>0</v>
      </c>
      <c r="F189" s="88">
        <v>0</v>
      </c>
      <c r="G189" s="88">
        <v>0</v>
      </c>
      <c r="H189" s="88">
        <v>0</v>
      </c>
      <c r="I189" s="88">
        <v>0</v>
      </c>
      <c r="J189" s="88">
        <v>0</v>
      </c>
      <c r="K189" s="89">
        <v>0</v>
      </c>
      <c r="L189" s="88">
        <v>0</v>
      </c>
      <c r="M189" s="88">
        <v>0</v>
      </c>
      <c r="N189" s="88">
        <v>0</v>
      </c>
      <c r="O189" s="88">
        <v>38700</v>
      </c>
      <c r="P189" s="88">
        <v>0</v>
      </c>
      <c r="Q189" s="88">
        <v>0</v>
      </c>
      <c r="R189" s="88">
        <v>0</v>
      </c>
      <c r="S189" s="88">
        <v>0</v>
      </c>
      <c r="T189" s="88">
        <v>0</v>
      </c>
      <c r="U189" s="88">
        <v>0</v>
      </c>
      <c r="V189" s="88">
        <v>0</v>
      </c>
      <c r="W189" s="88">
        <v>0</v>
      </c>
      <c r="X189" s="88">
        <v>0</v>
      </c>
      <c r="Y189" s="88">
        <v>0</v>
      </c>
      <c r="Z189" s="88">
        <v>0</v>
      </c>
      <c r="AA189" s="88">
        <v>0</v>
      </c>
      <c r="AB189" s="90" t="s">
        <v>16969</v>
      </c>
    </row>
    <row r="190" spans="1:28" ht="35.25" x14ac:dyDescent="0.5">
      <c r="A190">
        <v>1</v>
      </c>
      <c r="B190" s="30">
        <f>SUBTOTAL(103,$A$9:A190)</f>
        <v>180</v>
      </c>
      <c r="C190" s="87" t="s">
        <v>12719</v>
      </c>
      <c r="D190" s="83">
        <f t="shared" si="5"/>
        <v>450654.48</v>
      </c>
      <c r="E190" s="88">
        <v>0</v>
      </c>
      <c r="F190" s="88">
        <v>0</v>
      </c>
      <c r="G190" s="88">
        <v>0</v>
      </c>
      <c r="H190" s="88">
        <v>0</v>
      </c>
      <c r="I190" s="88">
        <v>0</v>
      </c>
      <c r="J190" s="88">
        <v>0</v>
      </c>
      <c r="K190" s="89">
        <v>0</v>
      </c>
      <c r="L190" s="88">
        <v>0</v>
      </c>
      <c r="M190" s="88">
        <f>245550+205104.48</f>
        <v>450654.48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90" t="s">
        <v>16969</v>
      </c>
    </row>
    <row r="191" spans="1:28" ht="35.25" x14ac:dyDescent="0.5">
      <c r="A191">
        <v>1</v>
      </c>
      <c r="B191" s="30">
        <f>SUBTOTAL(103,$A$9:A191)</f>
        <v>181</v>
      </c>
      <c r="C191" s="87" t="s">
        <v>17384</v>
      </c>
      <c r="D191" s="83">
        <f t="shared" si="5"/>
        <v>779305</v>
      </c>
      <c r="E191" s="88">
        <v>0</v>
      </c>
      <c r="F191" s="88">
        <v>0</v>
      </c>
      <c r="G191" s="88">
        <v>0</v>
      </c>
      <c r="H191" s="88">
        <v>0</v>
      </c>
      <c r="I191" s="88">
        <v>0</v>
      </c>
      <c r="J191" s="88">
        <v>0</v>
      </c>
      <c r="K191" s="89">
        <v>0</v>
      </c>
      <c r="L191" s="88">
        <v>0</v>
      </c>
      <c r="M191" s="88">
        <v>779305</v>
      </c>
      <c r="N191" s="88">
        <v>0</v>
      </c>
      <c r="O191" s="88">
        <v>0</v>
      </c>
      <c r="P191" s="88">
        <v>0</v>
      </c>
      <c r="Q191" s="88">
        <v>0</v>
      </c>
      <c r="R191" s="88">
        <v>0</v>
      </c>
      <c r="S191" s="88">
        <v>0</v>
      </c>
      <c r="T191" s="88">
        <v>0</v>
      </c>
      <c r="U191" s="88">
        <v>0</v>
      </c>
      <c r="V191" s="88">
        <v>0</v>
      </c>
      <c r="W191" s="88">
        <v>0</v>
      </c>
      <c r="X191" s="88">
        <v>0</v>
      </c>
      <c r="Y191" s="88">
        <v>0</v>
      </c>
      <c r="Z191" s="88">
        <v>0</v>
      </c>
      <c r="AA191" s="88">
        <v>0</v>
      </c>
      <c r="AB191" s="90" t="s">
        <v>16969</v>
      </c>
    </row>
    <row r="192" spans="1:28" ht="35.25" x14ac:dyDescent="0.5">
      <c r="A192">
        <v>1</v>
      </c>
      <c r="B192" s="30">
        <f>SUBTOTAL(103,$A$9:A192)</f>
        <v>182</v>
      </c>
      <c r="C192" s="87" t="s">
        <v>12904</v>
      </c>
      <c r="D192" s="83">
        <f t="shared" si="5"/>
        <v>135846</v>
      </c>
      <c r="E192" s="88">
        <v>0</v>
      </c>
      <c r="F192" s="88">
        <v>0</v>
      </c>
      <c r="G192" s="88">
        <v>0</v>
      </c>
      <c r="H192" s="88">
        <v>0</v>
      </c>
      <c r="I192" s="88">
        <v>0</v>
      </c>
      <c r="J192" s="88">
        <v>0</v>
      </c>
      <c r="K192" s="89">
        <v>0</v>
      </c>
      <c r="L192" s="88">
        <v>0</v>
      </c>
      <c r="M192" s="88">
        <v>0</v>
      </c>
      <c r="N192" s="88">
        <v>0</v>
      </c>
      <c r="O192" s="88">
        <v>0</v>
      </c>
      <c r="P192" s="88">
        <f>90735+45111</f>
        <v>135846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 s="88">
        <v>0</v>
      </c>
      <c r="Y192" s="88">
        <v>0</v>
      </c>
      <c r="Z192" s="88">
        <v>0</v>
      </c>
      <c r="AA192" s="88">
        <v>0</v>
      </c>
      <c r="AB192" s="90" t="s">
        <v>16969</v>
      </c>
    </row>
    <row r="193" spans="1:28" ht="35.25" x14ac:dyDescent="0.5">
      <c r="A193">
        <v>1</v>
      </c>
      <c r="B193" s="30">
        <f>SUBTOTAL(103,$A$9:A193)</f>
        <v>183</v>
      </c>
      <c r="C193" s="87" t="s">
        <v>12905</v>
      </c>
      <c r="D193" s="83">
        <f t="shared" si="5"/>
        <v>225591.94</v>
      </c>
      <c r="E193" s="88">
        <v>0</v>
      </c>
      <c r="F193" s="88">
        <v>0</v>
      </c>
      <c r="G193" s="88">
        <v>0</v>
      </c>
      <c r="H193" s="88">
        <f>70725+154866.94</f>
        <v>225591.94</v>
      </c>
      <c r="I193" s="88">
        <v>0</v>
      </c>
      <c r="J193" s="88">
        <v>0</v>
      </c>
      <c r="K193" s="89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8">
        <v>0</v>
      </c>
      <c r="Y193" s="88">
        <v>0</v>
      </c>
      <c r="Z193" s="88">
        <v>0</v>
      </c>
      <c r="AA193" s="88">
        <v>0</v>
      </c>
      <c r="AB193" s="90" t="s">
        <v>16969</v>
      </c>
    </row>
    <row r="194" spans="1:28" ht="35.25" x14ac:dyDescent="0.5">
      <c r="A194">
        <v>1</v>
      </c>
      <c r="B194" s="30">
        <f>SUBTOTAL(103,$A$9:A194)</f>
        <v>184</v>
      </c>
      <c r="C194" s="87" t="s">
        <v>12588</v>
      </c>
      <c r="D194" s="83">
        <f t="shared" si="5"/>
        <v>1608405.73</v>
      </c>
      <c r="E194" s="88">
        <v>370208.94</v>
      </c>
      <c r="F194" s="88">
        <v>447296.66</v>
      </c>
      <c r="G194" s="88">
        <v>0</v>
      </c>
      <c r="H194" s="88">
        <v>0</v>
      </c>
      <c r="I194" s="88">
        <v>0</v>
      </c>
      <c r="J194" s="88">
        <v>0</v>
      </c>
      <c r="K194" s="89">
        <v>0</v>
      </c>
      <c r="L194" s="88">
        <v>0</v>
      </c>
      <c r="M194" s="88">
        <v>0</v>
      </c>
      <c r="N194" s="88">
        <v>0</v>
      </c>
      <c r="O194" s="88">
        <v>790900.13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 s="88">
        <v>0</v>
      </c>
      <c r="Y194" s="88">
        <v>0</v>
      </c>
      <c r="Z194" s="88">
        <v>0</v>
      </c>
      <c r="AA194" s="88">
        <v>0</v>
      </c>
      <c r="AB194" s="90">
        <v>2023</v>
      </c>
    </row>
    <row r="195" spans="1:28" ht="35.25" x14ac:dyDescent="0.5">
      <c r="A195">
        <v>1</v>
      </c>
      <c r="B195" s="30">
        <f>SUBTOTAL(103,$A$9:A195)</f>
        <v>185</v>
      </c>
      <c r="C195" s="87" t="s">
        <v>12592</v>
      </c>
      <c r="D195" s="83">
        <f t="shared" si="5"/>
        <v>1952890.02</v>
      </c>
      <c r="E195" s="88">
        <v>0</v>
      </c>
      <c r="F195" s="88">
        <v>0</v>
      </c>
      <c r="G195" s="88">
        <v>1952890.02</v>
      </c>
      <c r="H195" s="88">
        <v>0</v>
      </c>
      <c r="I195" s="88">
        <v>0</v>
      </c>
      <c r="J195" s="88">
        <v>0</v>
      </c>
      <c r="K195" s="89">
        <v>0</v>
      </c>
      <c r="L195" s="88">
        <v>0</v>
      </c>
      <c r="M195" s="88">
        <v>0</v>
      </c>
      <c r="N195" s="88">
        <v>0</v>
      </c>
      <c r="O195" s="88">
        <v>0</v>
      </c>
      <c r="P195" s="88">
        <v>0</v>
      </c>
      <c r="Q195" s="88">
        <v>0</v>
      </c>
      <c r="R195" s="88">
        <v>0</v>
      </c>
      <c r="S195" s="88">
        <v>0</v>
      </c>
      <c r="T195" s="88">
        <v>0</v>
      </c>
      <c r="U195" s="88">
        <v>0</v>
      </c>
      <c r="V195" s="88">
        <v>0</v>
      </c>
      <c r="W195" s="88">
        <v>0</v>
      </c>
      <c r="X195" s="88">
        <v>0</v>
      </c>
      <c r="Y195" s="88">
        <v>0</v>
      </c>
      <c r="Z195" s="88">
        <v>0</v>
      </c>
      <c r="AA195" s="88">
        <v>0</v>
      </c>
      <c r="AB195" s="90">
        <v>2023</v>
      </c>
    </row>
    <row r="196" spans="1:28" ht="35.25" x14ac:dyDescent="0.5">
      <c r="A196">
        <v>1</v>
      </c>
      <c r="B196" s="30">
        <f>SUBTOTAL(103,$A$9:A196)</f>
        <v>186</v>
      </c>
      <c r="C196" s="87" t="s">
        <v>12622</v>
      </c>
      <c r="D196" s="83">
        <f t="shared" si="5"/>
        <v>150451.82</v>
      </c>
      <c r="E196" s="88">
        <v>0</v>
      </c>
      <c r="F196" s="88">
        <v>0</v>
      </c>
      <c r="G196" s="88">
        <v>0</v>
      </c>
      <c r="H196" s="88">
        <v>0</v>
      </c>
      <c r="I196" s="88">
        <v>0</v>
      </c>
      <c r="J196" s="88">
        <v>0</v>
      </c>
      <c r="K196" s="89">
        <v>0</v>
      </c>
      <c r="L196" s="88">
        <v>0</v>
      </c>
      <c r="M196" s="88">
        <v>0</v>
      </c>
      <c r="N196" s="88">
        <v>0</v>
      </c>
      <c r="O196" s="88">
        <v>150451.82</v>
      </c>
      <c r="P196" s="88">
        <v>0</v>
      </c>
      <c r="Q196" s="88">
        <v>0</v>
      </c>
      <c r="R196" s="88">
        <v>0</v>
      </c>
      <c r="S196" s="88">
        <v>0</v>
      </c>
      <c r="T196" s="88">
        <v>0</v>
      </c>
      <c r="U196" s="88">
        <v>0</v>
      </c>
      <c r="V196" s="88">
        <v>0</v>
      </c>
      <c r="W196" s="88">
        <v>0</v>
      </c>
      <c r="X196" s="88">
        <v>0</v>
      </c>
      <c r="Y196" s="88">
        <v>0</v>
      </c>
      <c r="Z196" s="88">
        <v>0</v>
      </c>
      <c r="AA196" s="88">
        <v>0</v>
      </c>
      <c r="AB196" s="90">
        <v>2023</v>
      </c>
    </row>
    <row r="197" spans="1:28" ht="35.25" x14ac:dyDescent="0.5">
      <c r="A197">
        <v>1</v>
      </c>
      <c r="B197" s="30">
        <f>SUBTOTAL(103,$A$9:A197)</f>
        <v>187</v>
      </c>
      <c r="C197" s="87" t="s">
        <v>12639</v>
      </c>
      <c r="D197" s="83">
        <f t="shared" si="5"/>
        <v>78820.649999999994</v>
      </c>
      <c r="E197" s="88">
        <v>0</v>
      </c>
      <c r="F197" s="88">
        <v>0</v>
      </c>
      <c r="G197" s="88">
        <v>0</v>
      </c>
      <c r="H197" s="88">
        <v>78820.649999999994</v>
      </c>
      <c r="I197" s="88">
        <v>0</v>
      </c>
      <c r="J197" s="88">
        <v>0</v>
      </c>
      <c r="K197" s="89">
        <v>0</v>
      </c>
      <c r="L197" s="88">
        <v>0</v>
      </c>
      <c r="M197" s="88">
        <v>0</v>
      </c>
      <c r="N197" s="88">
        <v>0</v>
      </c>
      <c r="O197" s="88">
        <v>0</v>
      </c>
      <c r="P197" s="88">
        <v>0</v>
      </c>
      <c r="Q197" s="88">
        <v>0</v>
      </c>
      <c r="R197" s="88">
        <v>0</v>
      </c>
      <c r="S197" s="88">
        <v>0</v>
      </c>
      <c r="T197" s="88">
        <v>0</v>
      </c>
      <c r="U197" s="88">
        <v>0</v>
      </c>
      <c r="V197" s="88">
        <v>0</v>
      </c>
      <c r="W197" s="88">
        <v>0</v>
      </c>
      <c r="X197" s="88">
        <v>0</v>
      </c>
      <c r="Y197" s="88">
        <v>0</v>
      </c>
      <c r="Z197" s="88">
        <v>0</v>
      </c>
      <c r="AA197" s="88">
        <v>0</v>
      </c>
      <c r="AB197" s="90">
        <v>2023</v>
      </c>
    </row>
    <row r="198" spans="1:28" ht="35.25" x14ac:dyDescent="0.5">
      <c r="A198">
        <v>1</v>
      </c>
      <c r="B198" s="30">
        <f>SUBTOTAL(103,$A$9:A198)</f>
        <v>188</v>
      </c>
      <c r="C198" s="87" t="s">
        <v>12651</v>
      </c>
      <c r="D198" s="83">
        <f t="shared" si="5"/>
        <v>302411.42</v>
      </c>
      <c r="E198" s="88">
        <v>0</v>
      </c>
      <c r="F198" s="88">
        <v>0</v>
      </c>
      <c r="G198" s="88">
        <v>0</v>
      </c>
      <c r="H198" s="88">
        <v>0</v>
      </c>
      <c r="I198" s="88">
        <v>0</v>
      </c>
      <c r="J198" s="88">
        <v>0</v>
      </c>
      <c r="K198" s="89">
        <v>0</v>
      </c>
      <c r="L198" s="88">
        <v>0</v>
      </c>
      <c r="M198" s="88">
        <v>0</v>
      </c>
      <c r="N198" s="88">
        <v>0</v>
      </c>
      <c r="O198" s="88">
        <v>302411.42</v>
      </c>
      <c r="P198" s="88">
        <v>0</v>
      </c>
      <c r="Q198" s="88">
        <v>0</v>
      </c>
      <c r="R198" s="88">
        <v>0</v>
      </c>
      <c r="S198" s="88">
        <v>0</v>
      </c>
      <c r="T198" s="88">
        <v>0</v>
      </c>
      <c r="U198" s="88">
        <v>0</v>
      </c>
      <c r="V198" s="88">
        <v>0</v>
      </c>
      <c r="W198" s="88">
        <v>0</v>
      </c>
      <c r="X198" s="88">
        <v>0</v>
      </c>
      <c r="Y198" s="88">
        <v>0</v>
      </c>
      <c r="Z198" s="88">
        <v>0</v>
      </c>
      <c r="AA198" s="88">
        <v>0</v>
      </c>
      <c r="AB198" s="90">
        <v>2023</v>
      </c>
    </row>
    <row r="199" spans="1:28" ht="35.25" x14ac:dyDescent="0.5">
      <c r="A199">
        <v>1</v>
      </c>
      <c r="B199" s="30">
        <f>SUBTOTAL(103,$A$9:A199)</f>
        <v>189</v>
      </c>
      <c r="C199" s="87" t="s">
        <v>12672</v>
      </c>
      <c r="D199" s="83">
        <f t="shared" si="5"/>
        <v>907451.26</v>
      </c>
      <c r="E199" s="88">
        <v>284362.84999999998</v>
      </c>
      <c r="F199" s="88">
        <v>0</v>
      </c>
      <c r="G199" s="88">
        <v>232973.41</v>
      </c>
      <c r="H199" s="88">
        <v>0</v>
      </c>
      <c r="I199" s="88">
        <v>0</v>
      </c>
      <c r="J199" s="88">
        <v>0</v>
      </c>
      <c r="K199" s="89">
        <v>0</v>
      </c>
      <c r="L199" s="88">
        <v>0</v>
      </c>
      <c r="M199" s="88">
        <v>0</v>
      </c>
      <c r="N199" s="88">
        <v>0</v>
      </c>
      <c r="O199" s="88">
        <v>390115</v>
      </c>
      <c r="P199" s="88">
        <v>0</v>
      </c>
      <c r="Q199" s="88">
        <v>0</v>
      </c>
      <c r="R199" s="88">
        <v>0</v>
      </c>
      <c r="S199" s="88">
        <v>0</v>
      </c>
      <c r="T199" s="88">
        <v>0</v>
      </c>
      <c r="U199" s="88">
        <v>0</v>
      </c>
      <c r="V199" s="88">
        <v>0</v>
      </c>
      <c r="W199" s="88">
        <v>0</v>
      </c>
      <c r="X199" s="88">
        <v>0</v>
      </c>
      <c r="Y199" s="88">
        <v>0</v>
      </c>
      <c r="Z199" s="88">
        <v>0</v>
      </c>
      <c r="AA199" s="88">
        <v>0</v>
      </c>
      <c r="AB199" s="90">
        <v>2023</v>
      </c>
    </row>
    <row r="200" spans="1:28" ht="35.25" x14ac:dyDescent="0.5">
      <c r="A200">
        <v>1</v>
      </c>
      <c r="B200" s="30">
        <f>SUBTOTAL(103,$A$9:A200)</f>
        <v>190</v>
      </c>
      <c r="C200" s="87" t="s">
        <v>12702</v>
      </c>
      <c r="D200" s="83">
        <f t="shared" si="5"/>
        <v>1452500</v>
      </c>
      <c r="E200" s="88">
        <v>0</v>
      </c>
      <c r="F200" s="88">
        <v>0</v>
      </c>
      <c r="G200" s="88">
        <v>0</v>
      </c>
      <c r="H200" s="88">
        <v>0</v>
      </c>
      <c r="I200" s="88">
        <v>0</v>
      </c>
      <c r="J200" s="88">
        <v>0</v>
      </c>
      <c r="K200" s="89">
        <v>0</v>
      </c>
      <c r="L200" s="88">
        <v>0</v>
      </c>
      <c r="M200" s="88">
        <v>0</v>
      </c>
      <c r="N200" s="88">
        <v>0</v>
      </c>
      <c r="O200" s="88">
        <v>1452500</v>
      </c>
      <c r="P200" s="88">
        <v>0</v>
      </c>
      <c r="Q200" s="88">
        <v>0</v>
      </c>
      <c r="R200" s="88">
        <v>0</v>
      </c>
      <c r="S200" s="88">
        <v>0</v>
      </c>
      <c r="T200" s="88">
        <v>0</v>
      </c>
      <c r="U200" s="88">
        <v>0</v>
      </c>
      <c r="V200" s="88">
        <v>0</v>
      </c>
      <c r="W200" s="88">
        <v>0</v>
      </c>
      <c r="X200" s="88">
        <v>0</v>
      </c>
      <c r="Y200" s="88">
        <v>0</v>
      </c>
      <c r="Z200" s="88">
        <v>0</v>
      </c>
      <c r="AA200" s="88">
        <v>0</v>
      </c>
      <c r="AB200" s="90">
        <v>2023</v>
      </c>
    </row>
    <row r="201" spans="1:28" ht="35.25" x14ac:dyDescent="0.5">
      <c r="A201">
        <v>1</v>
      </c>
      <c r="B201" s="30">
        <f>SUBTOTAL(103,$A$9:A201)</f>
        <v>191</v>
      </c>
      <c r="C201" s="87" t="s">
        <v>12708</v>
      </c>
      <c r="D201" s="83">
        <f t="shared" ref="D201:D264" si="7">E201+F201+G201+H201+I201+J201+L201+M201+N201+O201+P201+Q201+R201+S201+T201+U201+V201+W201+X201+Y201+Z201+AA201</f>
        <v>1400288.81</v>
      </c>
      <c r="E201" s="88">
        <v>0</v>
      </c>
      <c r="F201" s="88">
        <v>0</v>
      </c>
      <c r="G201" s="88">
        <v>0</v>
      </c>
      <c r="H201" s="88">
        <v>0</v>
      </c>
      <c r="I201" s="88">
        <v>1400288.81</v>
      </c>
      <c r="J201" s="88">
        <v>0</v>
      </c>
      <c r="K201" s="89">
        <v>0</v>
      </c>
      <c r="L201" s="88">
        <v>0</v>
      </c>
      <c r="M201" s="88">
        <v>0</v>
      </c>
      <c r="N201" s="88">
        <v>0</v>
      </c>
      <c r="O201" s="88">
        <v>0</v>
      </c>
      <c r="P201" s="88">
        <v>0</v>
      </c>
      <c r="Q201" s="88">
        <v>0</v>
      </c>
      <c r="R201" s="88">
        <v>0</v>
      </c>
      <c r="S201" s="88">
        <v>0</v>
      </c>
      <c r="T201" s="88">
        <v>0</v>
      </c>
      <c r="U201" s="88">
        <v>0</v>
      </c>
      <c r="V201" s="88">
        <v>0</v>
      </c>
      <c r="W201" s="88">
        <v>0</v>
      </c>
      <c r="X201" s="88">
        <v>0</v>
      </c>
      <c r="Y201" s="88">
        <v>0</v>
      </c>
      <c r="Z201" s="88">
        <v>0</v>
      </c>
      <c r="AA201" s="88">
        <v>0</v>
      </c>
      <c r="AB201" s="90">
        <v>2023</v>
      </c>
    </row>
    <row r="202" spans="1:28" ht="35.25" x14ac:dyDescent="0.5">
      <c r="A202">
        <v>1</v>
      </c>
      <c r="B202" s="30">
        <f>SUBTOTAL(103,$A$9:A202)</f>
        <v>192</v>
      </c>
      <c r="C202" s="87" t="s">
        <v>12748</v>
      </c>
      <c r="D202" s="83">
        <f t="shared" si="7"/>
        <v>1855000</v>
      </c>
      <c r="E202" s="88">
        <v>0</v>
      </c>
      <c r="F202" s="88">
        <v>0</v>
      </c>
      <c r="G202" s="88">
        <v>0</v>
      </c>
      <c r="H202" s="88">
        <v>0</v>
      </c>
      <c r="I202" s="88">
        <v>0</v>
      </c>
      <c r="J202" s="88">
        <v>0</v>
      </c>
      <c r="K202" s="89">
        <v>0</v>
      </c>
      <c r="L202" s="88">
        <v>0</v>
      </c>
      <c r="M202" s="88">
        <v>0</v>
      </c>
      <c r="N202" s="88">
        <v>0</v>
      </c>
      <c r="O202" s="88">
        <v>1855000</v>
      </c>
      <c r="P202" s="88">
        <v>0</v>
      </c>
      <c r="Q202" s="88">
        <v>0</v>
      </c>
      <c r="R202" s="88">
        <v>0</v>
      </c>
      <c r="S202" s="88">
        <v>0</v>
      </c>
      <c r="T202" s="88">
        <v>0</v>
      </c>
      <c r="U202" s="88">
        <v>0</v>
      </c>
      <c r="V202" s="88">
        <v>0</v>
      </c>
      <c r="W202" s="88">
        <v>0</v>
      </c>
      <c r="X202" s="88">
        <v>0</v>
      </c>
      <c r="Y202" s="88">
        <v>0</v>
      </c>
      <c r="Z202" s="88">
        <v>0</v>
      </c>
      <c r="AA202" s="88">
        <v>0</v>
      </c>
      <c r="AB202" s="90">
        <v>2023</v>
      </c>
    </row>
    <row r="203" spans="1:28" ht="35.25" x14ac:dyDescent="0.5">
      <c r="A203">
        <v>1</v>
      </c>
      <c r="B203" s="30">
        <f>SUBTOTAL(103,$A$9:A203)</f>
        <v>193</v>
      </c>
      <c r="C203" s="87" t="s">
        <v>12775</v>
      </c>
      <c r="D203" s="83">
        <f t="shared" si="7"/>
        <v>220766.37</v>
      </c>
      <c r="E203" s="88">
        <v>0</v>
      </c>
      <c r="F203" s="88">
        <v>0</v>
      </c>
      <c r="G203" s="88">
        <v>0</v>
      </c>
      <c r="H203" s="88">
        <v>0</v>
      </c>
      <c r="I203" s="88">
        <v>0</v>
      </c>
      <c r="J203" s="88">
        <v>0</v>
      </c>
      <c r="K203" s="89">
        <v>0</v>
      </c>
      <c r="L203" s="88">
        <v>0</v>
      </c>
      <c r="M203" s="88">
        <v>0</v>
      </c>
      <c r="N203" s="88">
        <v>0</v>
      </c>
      <c r="O203" s="88">
        <v>220766.37</v>
      </c>
      <c r="P203" s="88">
        <v>0</v>
      </c>
      <c r="Q203" s="88">
        <v>0</v>
      </c>
      <c r="R203" s="88">
        <v>0</v>
      </c>
      <c r="S203" s="88">
        <v>0</v>
      </c>
      <c r="T203" s="88">
        <v>0</v>
      </c>
      <c r="U203" s="88">
        <v>0</v>
      </c>
      <c r="V203" s="88">
        <v>0</v>
      </c>
      <c r="W203" s="88">
        <v>0</v>
      </c>
      <c r="X203" s="88">
        <v>0</v>
      </c>
      <c r="Y203" s="88">
        <v>0</v>
      </c>
      <c r="Z203" s="88">
        <v>0</v>
      </c>
      <c r="AA203" s="88">
        <v>0</v>
      </c>
      <c r="AB203" s="90">
        <v>2023</v>
      </c>
    </row>
    <row r="204" spans="1:28" ht="35.25" x14ac:dyDescent="0.5">
      <c r="A204">
        <v>1</v>
      </c>
      <c r="B204" s="30">
        <f>SUBTOTAL(103,$A$9:A204)</f>
        <v>194</v>
      </c>
      <c r="C204" s="87" t="s">
        <v>12799</v>
      </c>
      <c r="D204" s="83">
        <f t="shared" si="7"/>
        <v>625477</v>
      </c>
      <c r="E204" s="88">
        <v>0</v>
      </c>
      <c r="F204" s="88">
        <v>0</v>
      </c>
      <c r="G204" s="88">
        <v>0</v>
      </c>
      <c r="H204" s="88">
        <v>0</v>
      </c>
      <c r="I204" s="88">
        <v>625477</v>
      </c>
      <c r="J204" s="88">
        <v>0</v>
      </c>
      <c r="K204" s="89">
        <v>0</v>
      </c>
      <c r="L204" s="88">
        <v>0</v>
      </c>
      <c r="M204" s="88">
        <v>0</v>
      </c>
      <c r="N204" s="88">
        <v>0</v>
      </c>
      <c r="O204" s="88">
        <v>0</v>
      </c>
      <c r="P204" s="88">
        <v>0</v>
      </c>
      <c r="Q204" s="88">
        <v>0</v>
      </c>
      <c r="R204" s="88">
        <v>0</v>
      </c>
      <c r="S204" s="88">
        <v>0</v>
      </c>
      <c r="T204" s="88">
        <v>0</v>
      </c>
      <c r="U204" s="88">
        <v>0</v>
      </c>
      <c r="V204" s="88">
        <v>0</v>
      </c>
      <c r="W204" s="88">
        <v>0</v>
      </c>
      <c r="X204" s="88">
        <v>0</v>
      </c>
      <c r="Y204" s="88">
        <v>0</v>
      </c>
      <c r="Z204" s="88">
        <v>0</v>
      </c>
      <c r="AA204" s="88">
        <v>0</v>
      </c>
      <c r="AB204" s="90">
        <v>2023</v>
      </c>
    </row>
    <row r="205" spans="1:28" ht="35.25" x14ac:dyDescent="0.5">
      <c r="A205">
        <v>1</v>
      </c>
      <c r="B205" s="30">
        <f>SUBTOTAL(103,$A$9:A205)</f>
        <v>195</v>
      </c>
      <c r="C205" s="87" t="s">
        <v>12813</v>
      </c>
      <c r="D205" s="83">
        <f t="shared" si="7"/>
        <v>429646.84</v>
      </c>
      <c r="E205" s="88">
        <v>0</v>
      </c>
      <c r="F205" s="88">
        <v>0</v>
      </c>
      <c r="G205" s="88">
        <v>0</v>
      </c>
      <c r="H205" s="88">
        <v>0</v>
      </c>
      <c r="I205" s="88">
        <v>429646.84</v>
      </c>
      <c r="J205" s="88">
        <v>0</v>
      </c>
      <c r="K205" s="89">
        <v>0</v>
      </c>
      <c r="L205" s="88">
        <v>0</v>
      </c>
      <c r="M205" s="88">
        <v>0</v>
      </c>
      <c r="N205" s="88">
        <v>0</v>
      </c>
      <c r="O205" s="88">
        <v>0</v>
      </c>
      <c r="P205" s="88">
        <v>0</v>
      </c>
      <c r="Q205" s="88">
        <v>0</v>
      </c>
      <c r="R205" s="88">
        <v>0</v>
      </c>
      <c r="S205" s="88">
        <v>0</v>
      </c>
      <c r="T205" s="88">
        <v>0</v>
      </c>
      <c r="U205" s="88">
        <v>0</v>
      </c>
      <c r="V205" s="88">
        <v>0</v>
      </c>
      <c r="W205" s="88">
        <v>0</v>
      </c>
      <c r="X205" s="88">
        <v>0</v>
      </c>
      <c r="Y205" s="88">
        <v>0</v>
      </c>
      <c r="Z205" s="88">
        <v>0</v>
      </c>
      <c r="AA205" s="88">
        <v>0</v>
      </c>
      <c r="AB205" s="90">
        <v>2023</v>
      </c>
    </row>
    <row r="206" spans="1:28" ht="35.25" x14ac:dyDescent="0.5">
      <c r="A206">
        <v>1</v>
      </c>
      <c r="B206" s="30">
        <f>SUBTOTAL(103,$A$9:A206)</f>
        <v>196</v>
      </c>
      <c r="C206" s="87" t="s">
        <v>12832</v>
      </c>
      <c r="D206" s="83">
        <f t="shared" si="7"/>
        <v>395063.53</v>
      </c>
      <c r="E206" s="88">
        <v>0</v>
      </c>
      <c r="F206" s="88">
        <v>0</v>
      </c>
      <c r="G206" s="88">
        <v>0</v>
      </c>
      <c r="H206" s="88">
        <v>0</v>
      </c>
      <c r="I206" s="88">
        <v>0</v>
      </c>
      <c r="J206" s="88">
        <v>0</v>
      </c>
      <c r="K206" s="89">
        <v>0</v>
      </c>
      <c r="L206" s="88">
        <v>0</v>
      </c>
      <c r="M206" s="88">
        <v>0</v>
      </c>
      <c r="N206" s="88">
        <v>0</v>
      </c>
      <c r="O206" s="88">
        <v>395063.53</v>
      </c>
      <c r="P206" s="88">
        <v>0</v>
      </c>
      <c r="Q206" s="88">
        <v>0</v>
      </c>
      <c r="R206" s="88">
        <v>0</v>
      </c>
      <c r="S206" s="88">
        <v>0</v>
      </c>
      <c r="T206" s="88">
        <v>0</v>
      </c>
      <c r="U206" s="88">
        <v>0</v>
      </c>
      <c r="V206" s="88">
        <v>0</v>
      </c>
      <c r="W206" s="88">
        <v>0</v>
      </c>
      <c r="X206" s="88">
        <v>0</v>
      </c>
      <c r="Y206" s="88">
        <v>0</v>
      </c>
      <c r="Z206" s="88">
        <v>0</v>
      </c>
      <c r="AA206" s="88">
        <v>0</v>
      </c>
      <c r="AB206" s="90">
        <v>2023</v>
      </c>
    </row>
    <row r="207" spans="1:28" ht="35.25" x14ac:dyDescent="0.5">
      <c r="A207">
        <v>1</v>
      </c>
      <c r="B207" s="30">
        <f>SUBTOTAL(103,$A$9:A207)</f>
        <v>197</v>
      </c>
      <c r="C207" s="87" t="s">
        <v>12849</v>
      </c>
      <c r="D207" s="83">
        <f t="shared" si="7"/>
        <v>770241.74</v>
      </c>
      <c r="E207" s="88">
        <v>770241.74</v>
      </c>
      <c r="F207" s="88">
        <v>0</v>
      </c>
      <c r="G207" s="88">
        <v>0</v>
      </c>
      <c r="H207" s="88">
        <v>0</v>
      </c>
      <c r="I207" s="88">
        <v>0</v>
      </c>
      <c r="J207" s="88">
        <v>0</v>
      </c>
      <c r="K207" s="89">
        <v>0</v>
      </c>
      <c r="L207" s="88">
        <v>0</v>
      </c>
      <c r="M207" s="88">
        <v>0</v>
      </c>
      <c r="N207" s="88">
        <v>0</v>
      </c>
      <c r="O207" s="88">
        <v>0</v>
      </c>
      <c r="P207" s="88">
        <v>0</v>
      </c>
      <c r="Q207" s="88">
        <v>0</v>
      </c>
      <c r="R207" s="88">
        <v>0</v>
      </c>
      <c r="S207" s="88">
        <v>0</v>
      </c>
      <c r="T207" s="88">
        <v>0</v>
      </c>
      <c r="U207" s="88">
        <v>0</v>
      </c>
      <c r="V207" s="88">
        <v>0</v>
      </c>
      <c r="W207" s="88">
        <v>0</v>
      </c>
      <c r="X207" s="88">
        <v>0</v>
      </c>
      <c r="Y207" s="88">
        <v>0</v>
      </c>
      <c r="Z207" s="88">
        <v>0</v>
      </c>
      <c r="AA207" s="88">
        <v>0</v>
      </c>
      <c r="AB207" s="90">
        <v>2023</v>
      </c>
    </row>
    <row r="208" spans="1:28" ht="35.25" x14ac:dyDescent="0.5">
      <c r="A208">
        <v>1</v>
      </c>
      <c r="B208" s="30">
        <f>SUBTOTAL(103,$A$9:A208)</f>
        <v>198</v>
      </c>
      <c r="C208" s="87" t="s">
        <v>12865</v>
      </c>
      <c r="D208" s="83">
        <f t="shared" si="7"/>
        <v>426821.96</v>
      </c>
      <c r="E208" s="88">
        <v>0</v>
      </c>
      <c r="F208" s="88">
        <v>0</v>
      </c>
      <c r="G208" s="88">
        <v>0</v>
      </c>
      <c r="H208" s="88">
        <v>0</v>
      </c>
      <c r="I208" s="88">
        <v>0</v>
      </c>
      <c r="J208" s="88">
        <v>0</v>
      </c>
      <c r="K208" s="89">
        <v>0</v>
      </c>
      <c r="L208" s="88">
        <v>0</v>
      </c>
      <c r="M208" s="88">
        <v>0</v>
      </c>
      <c r="N208" s="88">
        <v>426821.96</v>
      </c>
      <c r="O208" s="88">
        <v>0</v>
      </c>
      <c r="P208" s="88">
        <v>0</v>
      </c>
      <c r="Q208" s="88">
        <v>0</v>
      </c>
      <c r="R208" s="88">
        <v>0</v>
      </c>
      <c r="S208" s="88">
        <v>0</v>
      </c>
      <c r="T208" s="88">
        <v>0</v>
      </c>
      <c r="U208" s="88">
        <v>0</v>
      </c>
      <c r="V208" s="88">
        <v>0</v>
      </c>
      <c r="W208" s="88">
        <v>0</v>
      </c>
      <c r="X208" s="88">
        <v>0</v>
      </c>
      <c r="Y208" s="88">
        <v>0</v>
      </c>
      <c r="Z208" s="88">
        <v>0</v>
      </c>
      <c r="AA208" s="88">
        <v>0</v>
      </c>
      <c r="AB208" s="90">
        <v>2023</v>
      </c>
    </row>
    <row r="209" spans="1:28" ht="35.25" x14ac:dyDescent="0.5">
      <c r="A209">
        <v>1</v>
      </c>
      <c r="B209" s="30">
        <f>SUBTOTAL(103,$A$9:A209)</f>
        <v>199</v>
      </c>
      <c r="C209" s="87" t="s">
        <v>12884</v>
      </c>
      <c r="D209" s="83">
        <f t="shared" si="7"/>
        <v>1359705.4</v>
      </c>
      <c r="E209" s="88">
        <v>0</v>
      </c>
      <c r="F209" s="88">
        <v>0</v>
      </c>
      <c r="G209" s="88">
        <v>0</v>
      </c>
      <c r="H209" s="88">
        <v>0</v>
      </c>
      <c r="I209" s="88">
        <v>0</v>
      </c>
      <c r="J209" s="88">
        <v>0</v>
      </c>
      <c r="K209" s="89">
        <v>0</v>
      </c>
      <c r="L209" s="88">
        <v>0</v>
      </c>
      <c r="M209" s="88">
        <v>1359705.4</v>
      </c>
      <c r="N209" s="88">
        <v>0</v>
      </c>
      <c r="O209" s="88">
        <v>0</v>
      </c>
      <c r="P209" s="88">
        <v>0</v>
      </c>
      <c r="Q209" s="88">
        <v>0</v>
      </c>
      <c r="R209" s="88">
        <v>0</v>
      </c>
      <c r="S209" s="88">
        <v>0</v>
      </c>
      <c r="T209" s="88">
        <v>0</v>
      </c>
      <c r="U209" s="88">
        <v>0</v>
      </c>
      <c r="V209" s="88">
        <v>0</v>
      </c>
      <c r="W209" s="88">
        <v>0</v>
      </c>
      <c r="X209" s="88">
        <v>0</v>
      </c>
      <c r="Y209" s="88">
        <v>0</v>
      </c>
      <c r="Z209" s="88">
        <v>0</v>
      </c>
      <c r="AA209" s="88">
        <v>0</v>
      </c>
      <c r="AB209" s="90">
        <v>2023</v>
      </c>
    </row>
    <row r="210" spans="1:28" ht="35.25" x14ac:dyDescent="0.5">
      <c r="A210">
        <v>1</v>
      </c>
      <c r="B210" s="30">
        <f>SUBTOTAL(103,$A$9:A210)</f>
        <v>200</v>
      </c>
      <c r="C210" s="87" t="s">
        <v>12902</v>
      </c>
      <c r="D210" s="83">
        <f t="shared" si="7"/>
        <v>1452500.07</v>
      </c>
      <c r="E210" s="88">
        <v>0</v>
      </c>
      <c r="F210" s="88">
        <v>0</v>
      </c>
      <c r="G210" s="88">
        <v>0</v>
      </c>
      <c r="H210" s="88">
        <v>0</v>
      </c>
      <c r="I210" s="88">
        <v>0</v>
      </c>
      <c r="J210" s="88">
        <v>0</v>
      </c>
      <c r="K210" s="89">
        <v>0</v>
      </c>
      <c r="L210" s="88">
        <v>0</v>
      </c>
      <c r="M210" s="88">
        <v>0</v>
      </c>
      <c r="N210" s="88">
        <v>0</v>
      </c>
      <c r="O210" s="88">
        <v>1452500.07</v>
      </c>
      <c r="P210" s="88">
        <v>0</v>
      </c>
      <c r="Q210" s="88">
        <v>0</v>
      </c>
      <c r="R210" s="88">
        <v>0</v>
      </c>
      <c r="S210" s="88">
        <v>0</v>
      </c>
      <c r="T210" s="88">
        <v>0</v>
      </c>
      <c r="U210" s="88">
        <v>0</v>
      </c>
      <c r="V210" s="88">
        <v>0</v>
      </c>
      <c r="W210" s="88">
        <v>0</v>
      </c>
      <c r="X210" s="88">
        <v>0</v>
      </c>
      <c r="Y210" s="88">
        <v>0</v>
      </c>
      <c r="Z210" s="88">
        <v>0</v>
      </c>
      <c r="AA210" s="88">
        <v>0</v>
      </c>
      <c r="AB210" s="90">
        <v>2023</v>
      </c>
    </row>
    <row r="211" spans="1:28" ht="35.25" x14ac:dyDescent="0.5">
      <c r="A211">
        <v>1</v>
      </c>
      <c r="B211" s="30">
        <f>SUBTOTAL(103,$A$9:A211)</f>
        <v>201</v>
      </c>
      <c r="C211" s="87" t="s">
        <v>12583</v>
      </c>
      <c r="D211" s="83">
        <f t="shared" si="7"/>
        <v>848567.76</v>
      </c>
      <c r="E211" s="88">
        <v>0</v>
      </c>
      <c r="F211" s="88">
        <v>0</v>
      </c>
      <c r="G211" s="88">
        <v>0</v>
      </c>
      <c r="H211" s="88">
        <v>0</v>
      </c>
      <c r="I211" s="88">
        <v>0</v>
      </c>
      <c r="J211" s="88">
        <v>0</v>
      </c>
      <c r="K211" s="89">
        <v>0</v>
      </c>
      <c r="L211" s="88">
        <v>0</v>
      </c>
      <c r="M211" s="88">
        <v>848567.76</v>
      </c>
      <c r="N211" s="88">
        <v>0</v>
      </c>
      <c r="O211" s="88">
        <v>0</v>
      </c>
      <c r="P211" s="88">
        <v>0</v>
      </c>
      <c r="Q211" s="88">
        <v>0</v>
      </c>
      <c r="R211" s="88">
        <v>0</v>
      </c>
      <c r="S211" s="88">
        <v>0</v>
      </c>
      <c r="T211" s="88">
        <v>0</v>
      </c>
      <c r="U211" s="88">
        <v>0</v>
      </c>
      <c r="V211" s="88">
        <v>0</v>
      </c>
      <c r="W211" s="88">
        <v>0</v>
      </c>
      <c r="X211" s="88">
        <v>0</v>
      </c>
      <c r="Y211" s="88">
        <v>0</v>
      </c>
      <c r="Z211" s="88">
        <v>0</v>
      </c>
      <c r="AA211" s="88">
        <v>0</v>
      </c>
      <c r="AB211" s="90" t="s">
        <v>16969</v>
      </c>
    </row>
    <row r="212" spans="1:28" ht="35.25" x14ac:dyDescent="0.5">
      <c r="A212">
        <v>1</v>
      </c>
      <c r="B212" s="30">
        <f>SUBTOTAL(103,$A$9:A212)</f>
        <v>202</v>
      </c>
      <c r="C212" s="87" t="s">
        <v>12590</v>
      </c>
      <c r="D212" s="83">
        <f t="shared" si="7"/>
        <v>100000</v>
      </c>
      <c r="E212" s="88">
        <v>0</v>
      </c>
      <c r="F212" s="88">
        <v>0</v>
      </c>
      <c r="G212" s="88">
        <v>0</v>
      </c>
      <c r="H212" s="88">
        <v>0</v>
      </c>
      <c r="I212" s="88">
        <v>0</v>
      </c>
      <c r="J212" s="88">
        <v>0</v>
      </c>
      <c r="K212" s="89">
        <v>0</v>
      </c>
      <c r="L212" s="88">
        <v>0</v>
      </c>
      <c r="M212" s="88">
        <v>100000</v>
      </c>
      <c r="N212" s="88">
        <v>0</v>
      </c>
      <c r="O212" s="88">
        <v>0</v>
      </c>
      <c r="P212" s="88">
        <v>0</v>
      </c>
      <c r="Q212" s="88">
        <v>0</v>
      </c>
      <c r="R212" s="88">
        <v>0</v>
      </c>
      <c r="S212" s="88">
        <v>0</v>
      </c>
      <c r="T212" s="88">
        <v>0</v>
      </c>
      <c r="U212" s="88">
        <v>0</v>
      </c>
      <c r="V212" s="88">
        <v>0</v>
      </c>
      <c r="W212" s="88">
        <v>0</v>
      </c>
      <c r="X212" s="88">
        <v>0</v>
      </c>
      <c r="Y212" s="88">
        <v>0</v>
      </c>
      <c r="Z212" s="88">
        <v>0</v>
      </c>
      <c r="AA212" s="88">
        <v>0</v>
      </c>
      <c r="AB212" s="90" t="s">
        <v>16969</v>
      </c>
    </row>
    <row r="213" spans="1:28" ht="35.25" x14ac:dyDescent="0.5">
      <c r="A213">
        <v>1</v>
      </c>
      <c r="B213" s="30">
        <f>SUBTOTAL(103,$A$9:A213)</f>
        <v>203</v>
      </c>
      <c r="C213" s="87" t="s">
        <v>12625</v>
      </c>
      <c r="D213" s="83">
        <f t="shared" si="7"/>
        <v>495000.11</v>
      </c>
      <c r="E213" s="88">
        <v>0</v>
      </c>
      <c r="F213" s="88">
        <v>0</v>
      </c>
      <c r="G213" s="88">
        <v>0</v>
      </c>
      <c r="H213" s="88">
        <v>0</v>
      </c>
      <c r="I213" s="88">
        <v>0</v>
      </c>
      <c r="J213" s="88">
        <v>0</v>
      </c>
      <c r="K213" s="89">
        <v>0</v>
      </c>
      <c r="L213" s="88">
        <v>0</v>
      </c>
      <c r="M213" s="88">
        <v>0</v>
      </c>
      <c r="N213" s="88">
        <v>0</v>
      </c>
      <c r="O213" s="88">
        <v>495000.11</v>
      </c>
      <c r="P213" s="88">
        <v>0</v>
      </c>
      <c r="Q213" s="88">
        <v>0</v>
      </c>
      <c r="R213" s="88">
        <v>0</v>
      </c>
      <c r="S213" s="88">
        <v>0</v>
      </c>
      <c r="T213" s="88">
        <v>0</v>
      </c>
      <c r="U213" s="88">
        <v>0</v>
      </c>
      <c r="V213" s="88">
        <v>0</v>
      </c>
      <c r="W213" s="88">
        <v>0</v>
      </c>
      <c r="X213" s="88">
        <v>0</v>
      </c>
      <c r="Y213" s="88">
        <v>0</v>
      </c>
      <c r="Z213" s="88">
        <v>0</v>
      </c>
      <c r="AA213" s="88">
        <v>0</v>
      </c>
      <c r="AB213" s="90" t="s">
        <v>16969</v>
      </c>
    </row>
    <row r="214" spans="1:28" ht="35.25" x14ac:dyDescent="0.5">
      <c r="A214">
        <v>1</v>
      </c>
      <c r="B214" s="30">
        <f>SUBTOTAL(103,$A$9:A214)</f>
        <v>204</v>
      </c>
      <c r="C214" s="87" t="s">
        <v>12627</v>
      </c>
      <c r="D214" s="83">
        <f t="shared" si="7"/>
        <v>392100</v>
      </c>
      <c r="E214" s="88">
        <v>0</v>
      </c>
      <c r="F214" s="88">
        <v>0</v>
      </c>
      <c r="G214" s="88">
        <v>0</v>
      </c>
      <c r="H214" s="88">
        <v>0</v>
      </c>
      <c r="I214" s="88">
        <v>0</v>
      </c>
      <c r="J214" s="88">
        <v>0</v>
      </c>
      <c r="K214" s="89">
        <v>0</v>
      </c>
      <c r="L214" s="88">
        <v>0</v>
      </c>
      <c r="M214" s="88">
        <v>0</v>
      </c>
      <c r="N214" s="88">
        <v>0</v>
      </c>
      <c r="O214" s="88">
        <v>392100</v>
      </c>
      <c r="P214" s="88">
        <v>0</v>
      </c>
      <c r="Q214" s="88">
        <v>0</v>
      </c>
      <c r="R214" s="88">
        <v>0</v>
      </c>
      <c r="S214" s="88">
        <v>0</v>
      </c>
      <c r="T214" s="88">
        <v>0</v>
      </c>
      <c r="U214" s="88">
        <v>0</v>
      </c>
      <c r="V214" s="88">
        <v>0</v>
      </c>
      <c r="W214" s="88">
        <v>0</v>
      </c>
      <c r="X214" s="88">
        <v>0</v>
      </c>
      <c r="Y214" s="88">
        <v>0</v>
      </c>
      <c r="Z214" s="88">
        <v>0</v>
      </c>
      <c r="AA214" s="88">
        <v>0</v>
      </c>
      <c r="AB214" s="90" t="s">
        <v>16969</v>
      </c>
    </row>
    <row r="215" spans="1:28" ht="35.25" x14ac:dyDescent="0.5">
      <c r="A215">
        <v>1</v>
      </c>
      <c r="B215" s="30">
        <f>SUBTOTAL(103,$A$9:A215)</f>
        <v>205</v>
      </c>
      <c r="C215" s="87" t="s">
        <v>17405</v>
      </c>
      <c r="D215" s="83">
        <f t="shared" si="7"/>
        <v>360000</v>
      </c>
      <c r="E215" s="88">
        <v>0</v>
      </c>
      <c r="F215" s="88">
        <v>0</v>
      </c>
      <c r="G215" s="88">
        <v>0</v>
      </c>
      <c r="H215" s="88">
        <v>0</v>
      </c>
      <c r="I215" s="88">
        <v>0</v>
      </c>
      <c r="J215" s="88">
        <v>0</v>
      </c>
      <c r="K215" s="89">
        <v>0</v>
      </c>
      <c r="L215" s="88">
        <v>0</v>
      </c>
      <c r="M215" s="88">
        <v>360000</v>
      </c>
      <c r="N215" s="88">
        <v>0</v>
      </c>
      <c r="O215" s="88">
        <v>0</v>
      </c>
      <c r="P215" s="88">
        <v>0</v>
      </c>
      <c r="Q215" s="88">
        <v>0</v>
      </c>
      <c r="R215" s="88">
        <v>0</v>
      </c>
      <c r="S215" s="88">
        <v>0</v>
      </c>
      <c r="T215" s="88">
        <v>0</v>
      </c>
      <c r="U215" s="88">
        <v>0</v>
      </c>
      <c r="V215" s="88">
        <v>0</v>
      </c>
      <c r="W215" s="88">
        <v>0</v>
      </c>
      <c r="X215" s="88">
        <v>0</v>
      </c>
      <c r="Y215" s="88">
        <v>0</v>
      </c>
      <c r="Z215" s="88">
        <v>0</v>
      </c>
      <c r="AA215" s="88">
        <v>0</v>
      </c>
      <c r="AB215" s="90" t="s">
        <v>16969</v>
      </c>
    </row>
    <row r="216" spans="1:28" ht="35.25" x14ac:dyDescent="0.5">
      <c r="A216">
        <v>1</v>
      </c>
      <c r="B216" s="30">
        <f>SUBTOTAL(103,$A$9:A216)</f>
        <v>206</v>
      </c>
      <c r="C216" s="87" t="s">
        <v>12735</v>
      </c>
      <c r="D216" s="83">
        <f t="shared" si="7"/>
        <v>150000</v>
      </c>
      <c r="E216" s="88">
        <v>0</v>
      </c>
      <c r="F216" s="88">
        <v>0</v>
      </c>
      <c r="G216" s="88">
        <v>0</v>
      </c>
      <c r="H216" s="88">
        <v>0</v>
      </c>
      <c r="I216" s="88">
        <v>0</v>
      </c>
      <c r="J216" s="88">
        <v>0</v>
      </c>
      <c r="K216" s="89">
        <v>0</v>
      </c>
      <c r="L216" s="88">
        <v>0</v>
      </c>
      <c r="M216" s="88">
        <v>0</v>
      </c>
      <c r="N216" s="88">
        <v>0</v>
      </c>
      <c r="O216" s="88">
        <v>150000</v>
      </c>
      <c r="P216" s="88">
        <v>0</v>
      </c>
      <c r="Q216" s="88">
        <v>0</v>
      </c>
      <c r="R216" s="88">
        <v>0</v>
      </c>
      <c r="S216" s="88">
        <v>0</v>
      </c>
      <c r="T216" s="88">
        <v>0</v>
      </c>
      <c r="U216" s="88">
        <v>0</v>
      </c>
      <c r="V216" s="88">
        <v>0</v>
      </c>
      <c r="W216" s="88">
        <v>0</v>
      </c>
      <c r="X216" s="88">
        <v>0</v>
      </c>
      <c r="Y216" s="88">
        <v>0</v>
      </c>
      <c r="Z216" s="88">
        <v>0</v>
      </c>
      <c r="AA216" s="88">
        <v>0</v>
      </c>
      <c r="AB216" s="90" t="s">
        <v>16969</v>
      </c>
    </row>
    <row r="217" spans="1:28" ht="35.25" x14ac:dyDescent="0.5">
      <c r="A217">
        <v>1</v>
      </c>
      <c r="B217" s="30">
        <f>SUBTOTAL(103,$A$9:A217)</f>
        <v>207</v>
      </c>
      <c r="C217" s="87" t="s">
        <v>12796</v>
      </c>
      <c r="D217" s="83">
        <f t="shared" si="7"/>
        <v>430000</v>
      </c>
      <c r="E217" s="88">
        <v>0</v>
      </c>
      <c r="F217" s="88">
        <v>0</v>
      </c>
      <c r="G217" s="88">
        <v>0</v>
      </c>
      <c r="H217" s="88">
        <v>0</v>
      </c>
      <c r="I217" s="88">
        <v>0</v>
      </c>
      <c r="J217" s="88">
        <v>0</v>
      </c>
      <c r="K217" s="89">
        <v>0</v>
      </c>
      <c r="L217" s="88">
        <v>0</v>
      </c>
      <c r="M217" s="88">
        <v>0</v>
      </c>
      <c r="N217" s="88">
        <v>0</v>
      </c>
      <c r="O217" s="88">
        <v>430000</v>
      </c>
      <c r="P217" s="88">
        <v>0</v>
      </c>
      <c r="Q217" s="88">
        <v>0</v>
      </c>
      <c r="R217" s="88">
        <v>0</v>
      </c>
      <c r="S217" s="88">
        <v>0</v>
      </c>
      <c r="T217" s="88">
        <v>0</v>
      </c>
      <c r="U217" s="88">
        <v>0</v>
      </c>
      <c r="V217" s="88">
        <v>0</v>
      </c>
      <c r="W217" s="88">
        <v>0</v>
      </c>
      <c r="X217" s="88">
        <v>0</v>
      </c>
      <c r="Y217" s="88">
        <v>0</v>
      </c>
      <c r="Z217" s="88">
        <v>0</v>
      </c>
      <c r="AA217" s="88">
        <v>0</v>
      </c>
      <c r="AB217" s="90" t="s">
        <v>16969</v>
      </c>
    </row>
    <row r="218" spans="1:28" ht="35.25" x14ac:dyDescent="0.5">
      <c r="A218">
        <v>1</v>
      </c>
      <c r="B218" s="30">
        <f>SUBTOTAL(103,$A$9:A218)</f>
        <v>208</v>
      </c>
      <c r="C218" s="87" t="s">
        <v>12800</v>
      </c>
      <c r="D218" s="83">
        <f t="shared" si="7"/>
        <v>1127617.0699999998</v>
      </c>
      <c r="E218" s="88">
        <v>0</v>
      </c>
      <c r="F218" s="88">
        <v>0</v>
      </c>
      <c r="G218" s="88">
        <v>1127617.0699999998</v>
      </c>
      <c r="H218" s="88">
        <v>0</v>
      </c>
      <c r="I218" s="88">
        <v>0</v>
      </c>
      <c r="J218" s="88">
        <v>0</v>
      </c>
      <c r="K218" s="89">
        <v>0</v>
      </c>
      <c r="L218" s="88">
        <v>0</v>
      </c>
      <c r="M218" s="88">
        <v>0</v>
      </c>
      <c r="N218" s="88">
        <v>0</v>
      </c>
      <c r="O218" s="88">
        <v>0</v>
      </c>
      <c r="P218" s="88">
        <v>0</v>
      </c>
      <c r="Q218" s="88">
        <v>0</v>
      </c>
      <c r="R218" s="88">
        <v>0</v>
      </c>
      <c r="S218" s="88">
        <v>0</v>
      </c>
      <c r="T218" s="88">
        <v>0</v>
      </c>
      <c r="U218" s="88">
        <v>0</v>
      </c>
      <c r="V218" s="88">
        <v>0</v>
      </c>
      <c r="W218" s="88">
        <v>0</v>
      </c>
      <c r="X218" s="88">
        <v>0</v>
      </c>
      <c r="Y218" s="88">
        <v>0</v>
      </c>
      <c r="Z218" s="88">
        <v>0</v>
      </c>
      <c r="AA218" s="88">
        <v>0</v>
      </c>
      <c r="AB218" s="90">
        <v>2023</v>
      </c>
    </row>
    <row r="219" spans="1:28" ht="35.25" x14ac:dyDescent="0.5">
      <c r="A219">
        <v>1</v>
      </c>
      <c r="B219" s="30">
        <f>SUBTOTAL(103,$A$9:A219)</f>
        <v>209</v>
      </c>
      <c r="C219" s="87" t="s">
        <v>12830</v>
      </c>
      <c r="D219" s="83">
        <f t="shared" si="7"/>
        <v>164877</v>
      </c>
      <c r="E219" s="88">
        <v>164877</v>
      </c>
      <c r="F219" s="88">
        <v>0</v>
      </c>
      <c r="G219" s="88">
        <v>0</v>
      </c>
      <c r="H219" s="88">
        <v>0</v>
      </c>
      <c r="I219" s="88">
        <v>0</v>
      </c>
      <c r="J219" s="88">
        <v>0</v>
      </c>
      <c r="K219" s="89">
        <v>0</v>
      </c>
      <c r="L219" s="88">
        <v>0</v>
      </c>
      <c r="M219" s="88">
        <v>0</v>
      </c>
      <c r="N219" s="88">
        <v>0</v>
      </c>
      <c r="O219" s="88">
        <v>0</v>
      </c>
      <c r="P219" s="88">
        <v>0</v>
      </c>
      <c r="Q219" s="88">
        <v>0</v>
      </c>
      <c r="R219" s="88">
        <v>0</v>
      </c>
      <c r="S219" s="88">
        <v>0</v>
      </c>
      <c r="T219" s="88">
        <v>0</v>
      </c>
      <c r="U219" s="88">
        <v>0</v>
      </c>
      <c r="V219" s="88">
        <v>0</v>
      </c>
      <c r="W219" s="88">
        <v>0</v>
      </c>
      <c r="X219" s="88">
        <v>0</v>
      </c>
      <c r="Y219" s="88">
        <v>0</v>
      </c>
      <c r="Z219" s="88">
        <v>0</v>
      </c>
      <c r="AA219" s="88">
        <v>0</v>
      </c>
      <c r="AB219" s="90" t="s">
        <v>16969</v>
      </c>
    </row>
    <row r="220" spans="1:28" ht="35.25" x14ac:dyDescent="0.5">
      <c r="A220">
        <v>1</v>
      </c>
      <c r="B220" s="30">
        <f>SUBTOTAL(103,$A$9:A220)</f>
        <v>210</v>
      </c>
      <c r="C220" s="87" t="s">
        <v>12854</v>
      </c>
      <c r="D220" s="83">
        <f t="shared" si="7"/>
        <v>246140</v>
      </c>
      <c r="E220" s="88">
        <v>28500</v>
      </c>
      <c r="F220" s="88">
        <v>0</v>
      </c>
      <c r="G220" s="88">
        <v>0</v>
      </c>
      <c r="H220" s="88">
        <v>55000</v>
      </c>
      <c r="I220" s="88">
        <v>0</v>
      </c>
      <c r="J220" s="88">
        <v>0</v>
      </c>
      <c r="K220" s="89">
        <v>0</v>
      </c>
      <c r="L220" s="88">
        <v>0</v>
      </c>
      <c r="M220" s="88">
        <v>0</v>
      </c>
      <c r="N220" s="88">
        <v>0</v>
      </c>
      <c r="O220" s="88">
        <v>80878</v>
      </c>
      <c r="P220" s="88">
        <v>81762</v>
      </c>
      <c r="Q220" s="88">
        <v>0</v>
      </c>
      <c r="R220" s="88">
        <v>0</v>
      </c>
      <c r="S220" s="88">
        <v>0</v>
      </c>
      <c r="T220" s="88">
        <v>0</v>
      </c>
      <c r="U220" s="88">
        <v>0</v>
      </c>
      <c r="V220" s="88">
        <v>0</v>
      </c>
      <c r="W220" s="88">
        <v>0</v>
      </c>
      <c r="X220" s="88">
        <v>0</v>
      </c>
      <c r="Y220" s="88">
        <v>0</v>
      </c>
      <c r="Z220" s="88">
        <v>0</v>
      </c>
      <c r="AA220" s="88">
        <v>0</v>
      </c>
      <c r="AB220" s="90" t="s">
        <v>16969</v>
      </c>
    </row>
    <row r="221" spans="1:28" ht="35.25" x14ac:dyDescent="0.5">
      <c r="A221">
        <v>1</v>
      </c>
      <c r="B221" s="30">
        <f>SUBTOTAL(103,$A$9:A221)</f>
        <v>211</v>
      </c>
      <c r="C221" s="87" t="s">
        <v>12898</v>
      </c>
      <c r="D221" s="83">
        <f t="shared" si="7"/>
        <v>630000</v>
      </c>
      <c r="E221" s="88">
        <v>0</v>
      </c>
      <c r="F221" s="88">
        <v>0</v>
      </c>
      <c r="G221" s="88">
        <v>0</v>
      </c>
      <c r="H221" s="88">
        <v>0</v>
      </c>
      <c r="I221" s="88">
        <v>0</v>
      </c>
      <c r="J221" s="88">
        <v>0</v>
      </c>
      <c r="K221" s="89">
        <v>0</v>
      </c>
      <c r="L221" s="88">
        <v>0</v>
      </c>
      <c r="M221" s="88">
        <v>0</v>
      </c>
      <c r="N221" s="88">
        <v>0</v>
      </c>
      <c r="O221" s="88">
        <v>630000</v>
      </c>
      <c r="P221" s="88">
        <v>0</v>
      </c>
      <c r="Q221" s="88">
        <v>0</v>
      </c>
      <c r="R221" s="88">
        <v>0</v>
      </c>
      <c r="S221" s="88">
        <v>0</v>
      </c>
      <c r="T221" s="88">
        <v>0</v>
      </c>
      <c r="U221" s="88">
        <v>0</v>
      </c>
      <c r="V221" s="88">
        <v>0</v>
      </c>
      <c r="W221" s="88">
        <v>0</v>
      </c>
      <c r="X221" s="88">
        <v>0</v>
      </c>
      <c r="Y221" s="88">
        <v>0</v>
      </c>
      <c r="Z221" s="88">
        <v>0</v>
      </c>
      <c r="AA221" s="88">
        <v>0</v>
      </c>
      <c r="AB221" s="90" t="s">
        <v>16969</v>
      </c>
    </row>
    <row r="222" spans="1:28" ht="35.25" x14ac:dyDescent="0.5">
      <c r="A222">
        <v>1</v>
      </c>
      <c r="B222" s="30">
        <f>SUBTOTAL(103,$A$9:A222)</f>
        <v>212</v>
      </c>
      <c r="C222" s="87" t="s">
        <v>12914</v>
      </c>
      <c r="D222" s="83">
        <f t="shared" si="7"/>
        <v>369064.95</v>
      </c>
      <c r="E222" s="88">
        <v>0</v>
      </c>
      <c r="F222" s="88">
        <v>0</v>
      </c>
      <c r="G222" s="88">
        <v>0</v>
      </c>
      <c r="H222" s="88">
        <v>0</v>
      </c>
      <c r="I222" s="88">
        <v>0</v>
      </c>
      <c r="J222" s="88">
        <v>0</v>
      </c>
      <c r="K222" s="89">
        <v>0</v>
      </c>
      <c r="L222" s="88">
        <v>0</v>
      </c>
      <c r="M222" s="88">
        <v>0</v>
      </c>
      <c r="N222" s="88">
        <v>0</v>
      </c>
      <c r="O222" s="88">
        <v>369064.95</v>
      </c>
      <c r="P222" s="88">
        <v>0</v>
      </c>
      <c r="Q222" s="88">
        <v>0</v>
      </c>
      <c r="R222" s="88">
        <v>0</v>
      </c>
      <c r="S222" s="88">
        <v>0</v>
      </c>
      <c r="T222" s="88">
        <v>0</v>
      </c>
      <c r="U222" s="88">
        <v>0</v>
      </c>
      <c r="V222" s="88">
        <v>0</v>
      </c>
      <c r="W222" s="88">
        <v>0</v>
      </c>
      <c r="X222" s="88">
        <v>0</v>
      </c>
      <c r="Y222" s="88">
        <v>0</v>
      </c>
      <c r="Z222" s="88">
        <v>0</v>
      </c>
      <c r="AA222" s="88">
        <v>0</v>
      </c>
      <c r="AB222" s="90" t="s">
        <v>16969</v>
      </c>
    </row>
    <row r="223" spans="1:28" ht="35.25" x14ac:dyDescent="0.5">
      <c r="A223">
        <v>1</v>
      </c>
      <c r="B223" s="30">
        <f>SUBTOTAL(103,$A$9:A223)</f>
        <v>213</v>
      </c>
      <c r="C223" s="87" t="s">
        <v>12635</v>
      </c>
      <c r="D223" s="83">
        <f t="shared" si="7"/>
        <v>903807.11999999988</v>
      </c>
      <c r="E223" s="88">
        <v>0</v>
      </c>
      <c r="F223" s="88">
        <v>0</v>
      </c>
      <c r="G223" s="88">
        <v>355123.92</v>
      </c>
      <c r="H223" s="88">
        <v>0</v>
      </c>
      <c r="I223" s="88">
        <v>0</v>
      </c>
      <c r="J223" s="88">
        <v>0</v>
      </c>
      <c r="K223" s="89">
        <v>0</v>
      </c>
      <c r="L223" s="88">
        <v>0</v>
      </c>
      <c r="M223" s="88">
        <v>0</v>
      </c>
      <c r="N223" s="88">
        <v>0</v>
      </c>
      <c r="O223" s="88">
        <v>548683.19999999995</v>
      </c>
      <c r="P223" s="88">
        <v>0</v>
      </c>
      <c r="Q223" s="88">
        <v>0</v>
      </c>
      <c r="R223" s="88">
        <v>0</v>
      </c>
      <c r="S223" s="88">
        <v>0</v>
      </c>
      <c r="T223" s="88">
        <v>0</v>
      </c>
      <c r="U223" s="88">
        <v>0</v>
      </c>
      <c r="V223" s="88">
        <v>0</v>
      </c>
      <c r="W223" s="88">
        <v>0</v>
      </c>
      <c r="X223" s="88">
        <v>0</v>
      </c>
      <c r="Y223" s="88">
        <v>0</v>
      </c>
      <c r="Z223" s="88">
        <v>0</v>
      </c>
      <c r="AA223" s="88">
        <v>0</v>
      </c>
      <c r="AB223" s="90">
        <v>2023</v>
      </c>
    </row>
    <row r="224" spans="1:28" ht="35.25" x14ac:dyDescent="0.5">
      <c r="B224" s="86" t="s">
        <v>534</v>
      </c>
      <c r="C224" s="87"/>
      <c r="D224" s="83">
        <f t="shared" si="7"/>
        <v>3515678.13</v>
      </c>
      <c r="E224" s="83">
        <f t="shared" ref="E224:AA224" si="8">SUM(E225:E227)</f>
        <v>0</v>
      </c>
      <c r="F224" s="83">
        <f t="shared" si="8"/>
        <v>0</v>
      </c>
      <c r="G224" s="83">
        <f t="shared" si="8"/>
        <v>372116.67</v>
      </c>
      <c r="H224" s="83">
        <f t="shared" si="8"/>
        <v>0</v>
      </c>
      <c r="I224" s="83">
        <f t="shared" si="8"/>
        <v>0</v>
      </c>
      <c r="J224" s="83">
        <f t="shared" si="8"/>
        <v>0</v>
      </c>
      <c r="K224" s="84">
        <f t="shared" si="8"/>
        <v>0</v>
      </c>
      <c r="L224" s="83">
        <f t="shared" si="8"/>
        <v>0</v>
      </c>
      <c r="M224" s="83">
        <f t="shared" si="8"/>
        <v>2983594.46</v>
      </c>
      <c r="N224" s="83">
        <f t="shared" si="8"/>
        <v>159967</v>
      </c>
      <c r="O224" s="83">
        <f t="shared" si="8"/>
        <v>0</v>
      </c>
      <c r="P224" s="83">
        <f t="shared" si="8"/>
        <v>0</v>
      </c>
      <c r="Q224" s="83">
        <f t="shared" si="8"/>
        <v>0</v>
      </c>
      <c r="R224" s="83">
        <f t="shared" si="8"/>
        <v>0</v>
      </c>
      <c r="S224" s="83">
        <f t="shared" si="8"/>
        <v>0</v>
      </c>
      <c r="T224" s="83">
        <f t="shared" si="8"/>
        <v>0</v>
      </c>
      <c r="U224" s="83">
        <f t="shared" si="8"/>
        <v>0</v>
      </c>
      <c r="V224" s="83">
        <f t="shared" si="8"/>
        <v>0</v>
      </c>
      <c r="W224" s="83">
        <f t="shared" si="8"/>
        <v>0</v>
      </c>
      <c r="X224" s="83">
        <f t="shared" si="8"/>
        <v>0</v>
      </c>
      <c r="Y224" s="83">
        <f t="shared" si="8"/>
        <v>0</v>
      </c>
      <c r="Z224" s="83">
        <f t="shared" si="8"/>
        <v>0</v>
      </c>
      <c r="AA224" s="83">
        <f t="shared" si="8"/>
        <v>0</v>
      </c>
      <c r="AB224" s="85" t="s">
        <v>17004</v>
      </c>
    </row>
    <row r="225" spans="1:28" ht="35.25" x14ac:dyDescent="0.5">
      <c r="A225">
        <v>1</v>
      </c>
      <c r="B225" s="30">
        <f>SUBTOTAL(103,$A$9:A225)</f>
        <v>214</v>
      </c>
      <c r="C225" s="87" t="s">
        <v>17379</v>
      </c>
      <c r="D225" s="83">
        <f t="shared" si="7"/>
        <v>2983594.46</v>
      </c>
      <c r="E225" s="88">
        <v>0</v>
      </c>
      <c r="F225" s="88">
        <v>0</v>
      </c>
      <c r="G225" s="88">
        <v>0</v>
      </c>
      <c r="H225" s="88">
        <v>0</v>
      </c>
      <c r="I225" s="88">
        <v>0</v>
      </c>
      <c r="J225" s="88">
        <v>0</v>
      </c>
      <c r="K225" s="89">
        <v>0</v>
      </c>
      <c r="L225" s="88">
        <v>0</v>
      </c>
      <c r="M225" s="88">
        <v>2983594.46</v>
      </c>
      <c r="N225" s="88">
        <v>0</v>
      </c>
      <c r="O225" s="88">
        <v>0</v>
      </c>
      <c r="P225" s="88">
        <v>0</v>
      </c>
      <c r="Q225" s="88">
        <v>0</v>
      </c>
      <c r="R225" s="88">
        <v>0</v>
      </c>
      <c r="S225" s="88">
        <v>0</v>
      </c>
      <c r="T225" s="88">
        <v>0</v>
      </c>
      <c r="U225" s="88">
        <v>0</v>
      </c>
      <c r="V225" s="88">
        <v>0</v>
      </c>
      <c r="W225" s="88">
        <v>0</v>
      </c>
      <c r="X225" s="88">
        <v>0</v>
      </c>
      <c r="Y225" s="88">
        <v>0</v>
      </c>
      <c r="Z225" s="88">
        <v>0</v>
      </c>
      <c r="AA225" s="88">
        <v>0</v>
      </c>
      <c r="AB225" s="90">
        <v>2023</v>
      </c>
    </row>
    <row r="226" spans="1:28" ht="35.25" x14ac:dyDescent="0.5">
      <c r="A226">
        <v>1</v>
      </c>
      <c r="B226" s="30">
        <f>SUBTOTAL(103,$A$9:A226)</f>
        <v>215</v>
      </c>
      <c r="C226" s="87" t="s">
        <v>4115</v>
      </c>
      <c r="D226" s="83">
        <f t="shared" si="7"/>
        <v>159967</v>
      </c>
      <c r="E226" s="88">
        <v>0</v>
      </c>
      <c r="F226" s="88">
        <v>0</v>
      </c>
      <c r="G226" s="88">
        <v>0</v>
      </c>
      <c r="H226" s="88">
        <v>0</v>
      </c>
      <c r="I226" s="88">
        <v>0</v>
      </c>
      <c r="J226" s="88">
        <v>0</v>
      </c>
      <c r="K226" s="89">
        <v>0</v>
      </c>
      <c r="L226" s="88">
        <v>0</v>
      </c>
      <c r="M226" s="88">
        <v>0</v>
      </c>
      <c r="N226" s="88">
        <v>159967</v>
      </c>
      <c r="O226" s="88">
        <v>0</v>
      </c>
      <c r="P226" s="88">
        <v>0</v>
      </c>
      <c r="Q226" s="88">
        <v>0</v>
      </c>
      <c r="R226" s="88">
        <v>0</v>
      </c>
      <c r="S226" s="88">
        <v>0</v>
      </c>
      <c r="T226" s="88">
        <v>0</v>
      </c>
      <c r="U226" s="88">
        <v>0</v>
      </c>
      <c r="V226" s="88">
        <v>0</v>
      </c>
      <c r="W226" s="88">
        <v>0</v>
      </c>
      <c r="X226" s="88">
        <v>0</v>
      </c>
      <c r="Y226" s="88">
        <v>0</v>
      </c>
      <c r="Z226" s="88">
        <v>0</v>
      </c>
      <c r="AA226" s="88">
        <v>0</v>
      </c>
      <c r="AB226" s="90" t="s">
        <v>16969</v>
      </c>
    </row>
    <row r="227" spans="1:28" ht="35.25" x14ac:dyDescent="0.5">
      <c r="A227">
        <v>1</v>
      </c>
      <c r="B227" s="30">
        <f>SUBTOTAL(103,$A$9:A227)</f>
        <v>216</v>
      </c>
      <c r="C227" s="87" t="s">
        <v>4113</v>
      </c>
      <c r="D227" s="83">
        <f t="shared" si="7"/>
        <v>372116.67</v>
      </c>
      <c r="E227" s="88">
        <v>0</v>
      </c>
      <c r="F227" s="88">
        <v>0</v>
      </c>
      <c r="G227" s="88">
        <v>372116.67</v>
      </c>
      <c r="H227" s="88">
        <v>0</v>
      </c>
      <c r="I227" s="88">
        <v>0</v>
      </c>
      <c r="J227" s="88">
        <v>0</v>
      </c>
      <c r="K227" s="89">
        <v>0</v>
      </c>
      <c r="L227" s="88">
        <v>0</v>
      </c>
      <c r="M227" s="88">
        <v>0</v>
      </c>
      <c r="N227" s="88">
        <v>0</v>
      </c>
      <c r="O227" s="88">
        <v>0</v>
      </c>
      <c r="P227" s="88">
        <v>0</v>
      </c>
      <c r="Q227" s="88">
        <v>0</v>
      </c>
      <c r="R227" s="88">
        <v>0</v>
      </c>
      <c r="S227" s="88">
        <v>0</v>
      </c>
      <c r="T227" s="88">
        <v>0</v>
      </c>
      <c r="U227" s="88">
        <v>0</v>
      </c>
      <c r="V227" s="88">
        <v>0</v>
      </c>
      <c r="W227" s="88">
        <v>0</v>
      </c>
      <c r="X227" s="88">
        <v>0</v>
      </c>
      <c r="Y227" s="88">
        <v>0</v>
      </c>
      <c r="Z227" s="88">
        <v>0</v>
      </c>
      <c r="AA227" s="88">
        <v>0</v>
      </c>
      <c r="AB227" s="90">
        <v>2023</v>
      </c>
    </row>
    <row r="228" spans="1:28" ht="35.25" x14ac:dyDescent="0.5">
      <c r="B228" s="86" t="s">
        <v>354</v>
      </c>
      <c r="C228" s="87"/>
      <c r="D228" s="83">
        <f t="shared" si="7"/>
        <v>6819481.3799999999</v>
      </c>
      <c r="E228" s="83">
        <f t="shared" ref="E228:AA228" si="9">SUM(E229:E240)</f>
        <v>66934.83</v>
      </c>
      <c r="F228" s="83">
        <f t="shared" si="9"/>
        <v>100127</v>
      </c>
      <c r="G228" s="83">
        <f t="shared" si="9"/>
        <v>575537.9</v>
      </c>
      <c r="H228" s="83">
        <f t="shared" si="9"/>
        <v>0</v>
      </c>
      <c r="I228" s="83">
        <f t="shared" si="9"/>
        <v>0</v>
      </c>
      <c r="J228" s="83">
        <f t="shared" si="9"/>
        <v>0</v>
      </c>
      <c r="K228" s="89">
        <f t="shared" si="9"/>
        <v>0</v>
      </c>
      <c r="L228" s="83">
        <f t="shared" si="9"/>
        <v>0</v>
      </c>
      <c r="M228" s="83">
        <f t="shared" si="9"/>
        <v>3675156.2</v>
      </c>
      <c r="N228" s="83">
        <f t="shared" si="9"/>
        <v>0</v>
      </c>
      <c r="O228" s="83">
        <f t="shared" si="9"/>
        <v>2153731.88</v>
      </c>
      <c r="P228" s="83">
        <f t="shared" si="9"/>
        <v>0</v>
      </c>
      <c r="Q228" s="83">
        <f t="shared" si="9"/>
        <v>0</v>
      </c>
      <c r="R228" s="83">
        <f t="shared" si="9"/>
        <v>247993.57</v>
      </c>
      <c r="S228" s="83">
        <f t="shared" si="9"/>
        <v>0</v>
      </c>
      <c r="T228" s="83">
        <f t="shared" si="9"/>
        <v>0</v>
      </c>
      <c r="U228" s="83">
        <f t="shared" si="9"/>
        <v>0</v>
      </c>
      <c r="V228" s="83">
        <f t="shared" si="9"/>
        <v>0</v>
      </c>
      <c r="W228" s="83">
        <f t="shared" si="9"/>
        <v>0</v>
      </c>
      <c r="X228" s="83">
        <f t="shared" si="9"/>
        <v>0</v>
      </c>
      <c r="Y228" s="83">
        <f t="shared" si="9"/>
        <v>0</v>
      </c>
      <c r="Z228" s="83">
        <f t="shared" si="9"/>
        <v>0</v>
      </c>
      <c r="AA228" s="83">
        <f t="shared" si="9"/>
        <v>0</v>
      </c>
      <c r="AB228" s="85" t="s">
        <v>17004</v>
      </c>
    </row>
    <row r="229" spans="1:28" ht="35.25" x14ac:dyDescent="0.5">
      <c r="A229">
        <v>1</v>
      </c>
      <c r="B229" s="30">
        <f>SUBTOTAL(103,$A$9:A229)</f>
        <v>217</v>
      </c>
      <c r="C229" s="87" t="s">
        <v>10403</v>
      </c>
      <c r="D229" s="83">
        <f t="shared" si="7"/>
        <v>448000</v>
      </c>
      <c r="E229" s="91">
        <v>0</v>
      </c>
      <c r="F229" s="91">
        <v>0</v>
      </c>
      <c r="G229" s="88">
        <v>0</v>
      </c>
      <c r="H229" s="88">
        <v>0</v>
      </c>
      <c r="I229" s="88">
        <v>0</v>
      </c>
      <c r="J229" s="88">
        <v>0</v>
      </c>
      <c r="K229" s="89">
        <v>0</v>
      </c>
      <c r="L229" s="88">
        <v>0</v>
      </c>
      <c r="M229" s="91">
        <v>0</v>
      </c>
      <c r="N229" s="88">
        <v>0</v>
      </c>
      <c r="O229" s="88">
        <v>448000</v>
      </c>
      <c r="P229" s="88">
        <v>0</v>
      </c>
      <c r="Q229" s="88">
        <v>0</v>
      </c>
      <c r="R229" s="88">
        <v>0</v>
      </c>
      <c r="S229" s="88">
        <v>0</v>
      </c>
      <c r="T229" s="88">
        <v>0</v>
      </c>
      <c r="U229" s="88">
        <v>0</v>
      </c>
      <c r="V229" s="88">
        <v>0</v>
      </c>
      <c r="W229" s="88">
        <v>0</v>
      </c>
      <c r="X229" s="88">
        <v>0</v>
      </c>
      <c r="Y229" s="88">
        <v>0</v>
      </c>
      <c r="Z229" s="88">
        <v>0</v>
      </c>
      <c r="AA229" s="88">
        <v>0</v>
      </c>
      <c r="AB229" s="90">
        <v>2023</v>
      </c>
    </row>
    <row r="230" spans="1:28" ht="35.25" x14ac:dyDescent="0.5">
      <c r="A230">
        <v>1</v>
      </c>
      <c r="B230" s="30">
        <f>SUBTOTAL(103,$A$9:A230)</f>
        <v>218</v>
      </c>
      <c r="C230" s="87" t="s">
        <v>10362</v>
      </c>
      <c r="D230" s="83">
        <f t="shared" si="7"/>
        <v>949955.88</v>
      </c>
      <c r="E230" s="91">
        <v>0</v>
      </c>
      <c r="F230" s="91">
        <v>0</v>
      </c>
      <c r="G230" s="88">
        <v>0</v>
      </c>
      <c r="H230" s="88">
        <v>0</v>
      </c>
      <c r="I230" s="88">
        <v>0</v>
      </c>
      <c r="J230" s="88">
        <v>0</v>
      </c>
      <c r="K230" s="89">
        <v>0</v>
      </c>
      <c r="L230" s="88">
        <v>0</v>
      </c>
      <c r="M230" s="91">
        <v>0</v>
      </c>
      <c r="N230" s="88">
        <v>0</v>
      </c>
      <c r="O230" s="88">
        <f>284986.76+664969.12</f>
        <v>949955.88</v>
      </c>
      <c r="P230" s="88">
        <v>0</v>
      </c>
      <c r="Q230" s="88">
        <v>0</v>
      </c>
      <c r="R230" s="88">
        <v>0</v>
      </c>
      <c r="S230" s="88">
        <v>0</v>
      </c>
      <c r="T230" s="88">
        <v>0</v>
      </c>
      <c r="U230" s="88">
        <v>0</v>
      </c>
      <c r="V230" s="88">
        <v>0</v>
      </c>
      <c r="W230" s="88">
        <v>0</v>
      </c>
      <c r="X230" s="88">
        <v>0</v>
      </c>
      <c r="Y230" s="88">
        <v>0</v>
      </c>
      <c r="Z230" s="88">
        <v>0</v>
      </c>
      <c r="AA230" s="88">
        <v>0</v>
      </c>
      <c r="AB230" s="90">
        <v>2023</v>
      </c>
    </row>
    <row r="231" spans="1:28" ht="35.25" x14ac:dyDescent="0.5">
      <c r="A231">
        <v>1</v>
      </c>
      <c r="B231" s="30">
        <f>SUBTOTAL(103,$A$9:A231)</f>
        <v>219</v>
      </c>
      <c r="C231" s="87" t="s">
        <v>10333</v>
      </c>
      <c r="D231" s="83">
        <f t="shared" si="7"/>
        <v>353400</v>
      </c>
      <c r="E231" s="91">
        <v>0</v>
      </c>
      <c r="F231" s="91">
        <v>0</v>
      </c>
      <c r="G231" s="88">
        <v>0</v>
      </c>
      <c r="H231" s="88">
        <v>0</v>
      </c>
      <c r="I231" s="88">
        <v>0</v>
      </c>
      <c r="J231" s="88">
        <v>0</v>
      </c>
      <c r="K231" s="89">
        <v>0</v>
      </c>
      <c r="L231" s="88">
        <v>0</v>
      </c>
      <c r="M231" s="91">
        <v>0</v>
      </c>
      <c r="N231" s="88">
        <v>0</v>
      </c>
      <c r="O231" s="88">
        <v>353400</v>
      </c>
      <c r="P231" s="88">
        <v>0</v>
      </c>
      <c r="Q231" s="88">
        <v>0</v>
      </c>
      <c r="R231" s="88">
        <v>0</v>
      </c>
      <c r="S231" s="88">
        <v>0</v>
      </c>
      <c r="T231" s="88">
        <v>0</v>
      </c>
      <c r="U231" s="88">
        <v>0</v>
      </c>
      <c r="V231" s="88">
        <v>0</v>
      </c>
      <c r="W231" s="88">
        <v>0</v>
      </c>
      <c r="X231" s="88">
        <v>0</v>
      </c>
      <c r="Y231" s="88">
        <v>0</v>
      </c>
      <c r="Z231" s="88">
        <v>0</v>
      </c>
      <c r="AA231" s="88">
        <v>0</v>
      </c>
      <c r="AB231" s="90">
        <v>2023</v>
      </c>
    </row>
    <row r="232" spans="1:28" ht="35.25" x14ac:dyDescent="0.5">
      <c r="A232">
        <v>1</v>
      </c>
      <c r="B232" s="30">
        <f>SUBTOTAL(103,$A$9:A232)</f>
        <v>220</v>
      </c>
      <c r="C232" s="87" t="s">
        <v>10351</v>
      </c>
      <c r="D232" s="83">
        <f t="shared" si="7"/>
        <v>247993.57</v>
      </c>
      <c r="E232" s="91">
        <v>0</v>
      </c>
      <c r="F232" s="91">
        <v>0</v>
      </c>
      <c r="G232" s="88">
        <v>0</v>
      </c>
      <c r="H232" s="88">
        <v>0</v>
      </c>
      <c r="I232" s="88">
        <v>0</v>
      </c>
      <c r="J232" s="88">
        <v>0</v>
      </c>
      <c r="K232" s="89">
        <v>0</v>
      </c>
      <c r="L232" s="88">
        <v>0</v>
      </c>
      <c r="M232" s="91">
        <v>0</v>
      </c>
      <c r="N232" s="88">
        <v>0</v>
      </c>
      <c r="O232" s="88">
        <v>0</v>
      </c>
      <c r="P232" s="88">
        <v>0</v>
      </c>
      <c r="Q232" s="88">
        <v>0</v>
      </c>
      <c r="R232" s="88">
        <v>247993.57</v>
      </c>
      <c r="S232" s="88">
        <v>0</v>
      </c>
      <c r="T232" s="88">
        <v>0</v>
      </c>
      <c r="U232" s="88">
        <v>0</v>
      </c>
      <c r="V232" s="88">
        <v>0</v>
      </c>
      <c r="W232" s="88">
        <v>0</v>
      </c>
      <c r="X232" s="88">
        <v>0</v>
      </c>
      <c r="Y232" s="88">
        <v>0</v>
      </c>
      <c r="Z232" s="88">
        <v>0</v>
      </c>
      <c r="AA232" s="88">
        <v>0</v>
      </c>
      <c r="AB232" s="90">
        <v>2023</v>
      </c>
    </row>
    <row r="233" spans="1:28" ht="35.25" x14ac:dyDescent="0.5">
      <c r="A233">
        <v>1</v>
      </c>
      <c r="B233" s="30">
        <f>SUBTOTAL(103,$A$9:A233)</f>
        <v>221</v>
      </c>
      <c r="C233" s="87" t="s">
        <v>10420</v>
      </c>
      <c r="D233" s="83">
        <f t="shared" si="7"/>
        <v>2200000</v>
      </c>
      <c r="E233" s="91">
        <v>0</v>
      </c>
      <c r="F233" s="91">
        <v>0</v>
      </c>
      <c r="G233" s="88">
        <v>0</v>
      </c>
      <c r="H233" s="88">
        <v>0</v>
      </c>
      <c r="I233" s="88">
        <v>0</v>
      </c>
      <c r="J233" s="88">
        <v>0</v>
      </c>
      <c r="K233" s="89">
        <v>0</v>
      </c>
      <c r="L233" s="88">
        <v>0</v>
      </c>
      <c r="M233" s="91">
        <v>2200000</v>
      </c>
      <c r="N233" s="88">
        <v>0</v>
      </c>
      <c r="O233" s="88">
        <v>0</v>
      </c>
      <c r="P233" s="88">
        <v>0</v>
      </c>
      <c r="Q233" s="88">
        <v>0</v>
      </c>
      <c r="R233" s="88">
        <v>0</v>
      </c>
      <c r="S233" s="88">
        <v>0</v>
      </c>
      <c r="T233" s="88">
        <v>0</v>
      </c>
      <c r="U233" s="88">
        <v>0</v>
      </c>
      <c r="V233" s="88">
        <v>0</v>
      </c>
      <c r="W233" s="88">
        <v>0</v>
      </c>
      <c r="X233" s="88">
        <v>0</v>
      </c>
      <c r="Y233" s="88">
        <v>0</v>
      </c>
      <c r="Z233" s="88">
        <v>0</v>
      </c>
      <c r="AA233" s="88">
        <v>0</v>
      </c>
      <c r="AB233" s="90">
        <v>2023</v>
      </c>
    </row>
    <row r="234" spans="1:28" ht="35.25" x14ac:dyDescent="0.5">
      <c r="A234">
        <v>1</v>
      </c>
      <c r="B234" s="30">
        <f>SUBTOTAL(103,$A$9:A234)</f>
        <v>222</v>
      </c>
      <c r="C234" s="87" t="s">
        <v>10303</v>
      </c>
      <c r="D234" s="83">
        <f t="shared" si="7"/>
        <v>161037.9</v>
      </c>
      <c r="E234" s="91">
        <v>0</v>
      </c>
      <c r="F234" s="91">
        <v>0</v>
      </c>
      <c r="G234" s="88">
        <v>161037.9</v>
      </c>
      <c r="H234" s="88">
        <v>0</v>
      </c>
      <c r="I234" s="88">
        <v>0</v>
      </c>
      <c r="J234" s="88">
        <v>0</v>
      </c>
      <c r="K234" s="89">
        <v>0</v>
      </c>
      <c r="L234" s="88">
        <v>0</v>
      </c>
      <c r="M234" s="91">
        <v>0</v>
      </c>
      <c r="N234" s="88">
        <v>0</v>
      </c>
      <c r="O234" s="88">
        <v>0</v>
      </c>
      <c r="P234" s="88">
        <v>0</v>
      </c>
      <c r="Q234" s="88">
        <v>0</v>
      </c>
      <c r="R234" s="88">
        <v>0</v>
      </c>
      <c r="S234" s="88">
        <v>0</v>
      </c>
      <c r="T234" s="88">
        <v>0</v>
      </c>
      <c r="U234" s="88">
        <v>0</v>
      </c>
      <c r="V234" s="88">
        <v>0</v>
      </c>
      <c r="W234" s="88">
        <v>0</v>
      </c>
      <c r="X234" s="88">
        <v>0</v>
      </c>
      <c r="Y234" s="88">
        <v>0</v>
      </c>
      <c r="Z234" s="88">
        <v>0</v>
      </c>
      <c r="AA234" s="88">
        <v>0</v>
      </c>
      <c r="AB234" s="90" t="s">
        <v>16969</v>
      </c>
    </row>
    <row r="235" spans="1:28" ht="35.25" x14ac:dyDescent="0.5">
      <c r="A235">
        <v>1</v>
      </c>
      <c r="B235" s="30">
        <f>SUBTOTAL(103,$A$9:A235)</f>
        <v>223</v>
      </c>
      <c r="C235" s="87" t="s">
        <v>10321</v>
      </c>
      <c r="D235" s="83">
        <f t="shared" si="7"/>
        <v>63000</v>
      </c>
      <c r="E235" s="91">
        <v>0</v>
      </c>
      <c r="F235" s="91">
        <v>0</v>
      </c>
      <c r="G235" s="88">
        <v>0</v>
      </c>
      <c r="H235" s="88">
        <v>0</v>
      </c>
      <c r="I235" s="88">
        <v>0</v>
      </c>
      <c r="J235" s="88">
        <v>0</v>
      </c>
      <c r="K235" s="89">
        <v>0</v>
      </c>
      <c r="L235" s="88">
        <v>0</v>
      </c>
      <c r="M235" s="91">
        <v>63000</v>
      </c>
      <c r="N235" s="88">
        <v>0</v>
      </c>
      <c r="O235" s="88">
        <v>0</v>
      </c>
      <c r="P235" s="88">
        <v>0</v>
      </c>
      <c r="Q235" s="88">
        <v>0</v>
      </c>
      <c r="R235" s="88">
        <v>0</v>
      </c>
      <c r="S235" s="88">
        <v>0</v>
      </c>
      <c r="T235" s="88">
        <v>0</v>
      </c>
      <c r="U235" s="88">
        <v>0</v>
      </c>
      <c r="V235" s="88">
        <v>0</v>
      </c>
      <c r="W235" s="88">
        <v>0</v>
      </c>
      <c r="X235" s="88">
        <v>0</v>
      </c>
      <c r="Y235" s="88">
        <v>0</v>
      </c>
      <c r="Z235" s="88">
        <v>0</v>
      </c>
      <c r="AA235" s="88">
        <v>0</v>
      </c>
      <c r="AB235" s="90" t="s">
        <v>16969</v>
      </c>
    </row>
    <row r="236" spans="1:28" ht="35.25" x14ac:dyDescent="0.5">
      <c r="A236">
        <v>1</v>
      </c>
      <c r="B236" s="30">
        <f>SUBTOTAL(103,$A$9:A236)</f>
        <v>224</v>
      </c>
      <c r="C236" s="87" t="s">
        <v>10413</v>
      </c>
      <c r="D236" s="83">
        <f t="shared" si="7"/>
        <v>414500</v>
      </c>
      <c r="E236" s="91">
        <v>0</v>
      </c>
      <c r="F236" s="91">
        <v>0</v>
      </c>
      <c r="G236" s="88">
        <v>414500</v>
      </c>
      <c r="H236" s="88">
        <v>0</v>
      </c>
      <c r="I236" s="88">
        <v>0</v>
      </c>
      <c r="J236" s="88">
        <v>0</v>
      </c>
      <c r="K236" s="89">
        <v>0</v>
      </c>
      <c r="L236" s="88">
        <v>0</v>
      </c>
      <c r="M236" s="91">
        <v>0</v>
      </c>
      <c r="N236" s="88">
        <v>0</v>
      </c>
      <c r="O236" s="88">
        <v>0</v>
      </c>
      <c r="P236" s="88">
        <v>0</v>
      </c>
      <c r="Q236" s="88">
        <v>0</v>
      </c>
      <c r="R236" s="88">
        <v>0</v>
      </c>
      <c r="S236" s="88">
        <v>0</v>
      </c>
      <c r="T236" s="88">
        <v>0</v>
      </c>
      <c r="U236" s="88">
        <v>0</v>
      </c>
      <c r="V236" s="88">
        <v>0</v>
      </c>
      <c r="W236" s="88">
        <v>0</v>
      </c>
      <c r="X236" s="88">
        <v>0</v>
      </c>
      <c r="Y236" s="88">
        <v>0</v>
      </c>
      <c r="Z236" s="88">
        <v>0</v>
      </c>
      <c r="AA236" s="88">
        <v>0</v>
      </c>
      <c r="AB236" s="90" t="s">
        <v>16969</v>
      </c>
    </row>
    <row r="237" spans="1:28" ht="35.25" x14ac:dyDescent="0.5">
      <c r="A237">
        <v>1</v>
      </c>
      <c r="B237" s="30">
        <f>SUBTOTAL(103,$A$9:A237)</f>
        <v>225</v>
      </c>
      <c r="C237" s="87" t="s">
        <v>10422</v>
      </c>
      <c r="D237" s="83">
        <f t="shared" si="7"/>
        <v>1412156.2</v>
      </c>
      <c r="E237" s="91">
        <v>0</v>
      </c>
      <c r="F237" s="91">
        <v>0</v>
      </c>
      <c r="G237" s="88">
        <v>0</v>
      </c>
      <c r="H237" s="88">
        <v>0</v>
      </c>
      <c r="I237" s="88">
        <v>0</v>
      </c>
      <c r="J237" s="88">
        <v>0</v>
      </c>
      <c r="K237" s="89">
        <v>0</v>
      </c>
      <c r="L237" s="88">
        <v>0</v>
      </c>
      <c r="M237" s="91">
        <v>1412156.2</v>
      </c>
      <c r="N237" s="88">
        <v>0</v>
      </c>
      <c r="O237" s="88">
        <v>0</v>
      </c>
      <c r="P237" s="88">
        <v>0</v>
      </c>
      <c r="Q237" s="88">
        <v>0</v>
      </c>
      <c r="R237" s="88">
        <v>0</v>
      </c>
      <c r="S237" s="88">
        <v>0</v>
      </c>
      <c r="T237" s="88">
        <v>0</v>
      </c>
      <c r="U237" s="88">
        <v>0</v>
      </c>
      <c r="V237" s="88">
        <v>0</v>
      </c>
      <c r="W237" s="88">
        <v>0</v>
      </c>
      <c r="X237" s="88">
        <v>0</v>
      </c>
      <c r="Y237" s="88">
        <v>0</v>
      </c>
      <c r="Z237" s="88">
        <v>0</v>
      </c>
      <c r="AA237" s="88">
        <v>0</v>
      </c>
      <c r="AB237" s="90" t="s">
        <v>16969</v>
      </c>
    </row>
    <row r="238" spans="1:28" ht="35.25" x14ac:dyDescent="0.5">
      <c r="A238">
        <v>1</v>
      </c>
      <c r="B238" s="30">
        <f>SUBTOTAL(103,$A$9:A238)</f>
        <v>226</v>
      </c>
      <c r="C238" s="87" t="s">
        <v>10426</v>
      </c>
      <c r="D238" s="83">
        <f t="shared" si="7"/>
        <v>100127</v>
      </c>
      <c r="E238" s="91">
        <v>0</v>
      </c>
      <c r="F238" s="91">
        <v>100127</v>
      </c>
      <c r="G238" s="88">
        <v>0</v>
      </c>
      <c r="H238" s="88">
        <v>0</v>
      </c>
      <c r="I238" s="88">
        <v>0</v>
      </c>
      <c r="J238" s="88">
        <v>0</v>
      </c>
      <c r="K238" s="89">
        <v>0</v>
      </c>
      <c r="L238" s="88">
        <v>0</v>
      </c>
      <c r="M238" s="91">
        <v>0</v>
      </c>
      <c r="N238" s="88">
        <v>0</v>
      </c>
      <c r="O238" s="88">
        <v>0</v>
      </c>
      <c r="P238" s="88">
        <v>0</v>
      </c>
      <c r="Q238" s="88">
        <v>0</v>
      </c>
      <c r="R238" s="88">
        <v>0</v>
      </c>
      <c r="S238" s="88">
        <v>0</v>
      </c>
      <c r="T238" s="88">
        <v>0</v>
      </c>
      <c r="U238" s="88">
        <v>0</v>
      </c>
      <c r="V238" s="88">
        <v>0</v>
      </c>
      <c r="W238" s="88">
        <v>0</v>
      </c>
      <c r="X238" s="88">
        <v>0</v>
      </c>
      <c r="Y238" s="88">
        <v>0</v>
      </c>
      <c r="Z238" s="88">
        <v>0</v>
      </c>
      <c r="AA238" s="88">
        <v>0</v>
      </c>
      <c r="AB238" s="90" t="s">
        <v>16969</v>
      </c>
    </row>
    <row r="239" spans="1:28" ht="35.25" x14ac:dyDescent="0.5">
      <c r="A239">
        <v>1</v>
      </c>
      <c r="B239" s="30">
        <f>SUBTOTAL(103,$A$9:A239)</f>
        <v>227</v>
      </c>
      <c r="C239" s="87" t="s">
        <v>10366</v>
      </c>
      <c r="D239" s="83">
        <f t="shared" si="7"/>
        <v>411071.83</v>
      </c>
      <c r="E239" s="91">
        <v>66934.83</v>
      </c>
      <c r="F239" s="91">
        <v>0</v>
      </c>
      <c r="G239" s="88">
        <v>0</v>
      </c>
      <c r="H239" s="88">
        <v>0</v>
      </c>
      <c r="I239" s="88">
        <v>0</v>
      </c>
      <c r="J239" s="88">
        <v>0</v>
      </c>
      <c r="K239" s="89">
        <v>0</v>
      </c>
      <c r="L239" s="88">
        <v>0</v>
      </c>
      <c r="M239" s="91">
        <v>0</v>
      </c>
      <c r="N239" s="88">
        <v>0</v>
      </c>
      <c r="O239" s="88">
        <v>344137</v>
      </c>
      <c r="P239" s="88">
        <v>0</v>
      </c>
      <c r="Q239" s="88">
        <v>0</v>
      </c>
      <c r="R239" s="88">
        <v>0</v>
      </c>
      <c r="S239" s="88">
        <v>0</v>
      </c>
      <c r="T239" s="88">
        <v>0</v>
      </c>
      <c r="U239" s="88">
        <v>0</v>
      </c>
      <c r="V239" s="88">
        <v>0</v>
      </c>
      <c r="W239" s="88">
        <v>0</v>
      </c>
      <c r="X239" s="88">
        <v>0</v>
      </c>
      <c r="Y239" s="88">
        <v>0</v>
      </c>
      <c r="Z239" s="88">
        <v>0</v>
      </c>
      <c r="AA239" s="88">
        <v>0</v>
      </c>
      <c r="AB239" s="90">
        <v>2023</v>
      </c>
    </row>
    <row r="240" spans="1:28" ht="35.25" x14ac:dyDescent="0.5">
      <c r="A240">
        <v>1</v>
      </c>
      <c r="B240" s="30">
        <f>SUBTOTAL(103,$A$9:A240)</f>
        <v>228</v>
      </c>
      <c r="C240" s="87" t="s">
        <v>10399</v>
      </c>
      <c r="D240" s="83">
        <f t="shared" si="7"/>
        <v>58239</v>
      </c>
      <c r="E240" s="91">
        <v>0</v>
      </c>
      <c r="F240" s="91">
        <v>0</v>
      </c>
      <c r="G240" s="88">
        <v>0</v>
      </c>
      <c r="H240" s="88">
        <v>0</v>
      </c>
      <c r="I240" s="88">
        <v>0</v>
      </c>
      <c r="J240" s="88">
        <v>0</v>
      </c>
      <c r="K240" s="89">
        <v>0</v>
      </c>
      <c r="L240" s="88">
        <v>0</v>
      </c>
      <c r="M240" s="91">
        <v>0</v>
      </c>
      <c r="N240" s="88">
        <v>0</v>
      </c>
      <c r="O240" s="88">
        <v>58239</v>
      </c>
      <c r="P240" s="88">
        <v>0</v>
      </c>
      <c r="Q240" s="88">
        <v>0</v>
      </c>
      <c r="R240" s="88">
        <v>0</v>
      </c>
      <c r="S240" s="88">
        <v>0</v>
      </c>
      <c r="T240" s="88">
        <v>0</v>
      </c>
      <c r="U240" s="88">
        <v>0</v>
      </c>
      <c r="V240" s="88">
        <v>0</v>
      </c>
      <c r="W240" s="88">
        <v>0</v>
      </c>
      <c r="X240" s="88">
        <v>0</v>
      </c>
      <c r="Y240" s="88">
        <v>0</v>
      </c>
      <c r="Z240" s="88">
        <v>0</v>
      </c>
      <c r="AA240" s="88">
        <v>0</v>
      </c>
      <c r="AB240" s="90" t="s">
        <v>16969</v>
      </c>
    </row>
    <row r="241" spans="1:28" ht="35.25" x14ac:dyDescent="0.5">
      <c r="B241" s="87" t="s">
        <v>17380</v>
      </c>
      <c r="C241" s="87"/>
      <c r="D241" s="83">
        <f t="shared" si="7"/>
        <v>62024717.659999996</v>
      </c>
      <c r="E241" s="83">
        <f t="shared" ref="E241:AA241" si="10">SUM(E242:E286)</f>
        <v>52200</v>
      </c>
      <c r="F241" s="83">
        <f t="shared" si="10"/>
        <v>152299</v>
      </c>
      <c r="G241" s="83">
        <f t="shared" si="10"/>
        <v>2923312.94</v>
      </c>
      <c r="H241" s="83">
        <f t="shared" si="10"/>
        <v>393800</v>
      </c>
      <c r="I241" s="83">
        <f t="shared" si="10"/>
        <v>4716200</v>
      </c>
      <c r="J241" s="83">
        <f t="shared" si="10"/>
        <v>0</v>
      </c>
      <c r="K241" s="89">
        <f t="shared" si="10"/>
        <v>15</v>
      </c>
      <c r="L241" s="83">
        <f t="shared" si="10"/>
        <v>35572913.960000001</v>
      </c>
      <c r="M241" s="83">
        <f t="shared" si="10"/>
        <v>12674988.1</v>
      </c>
      <c r="N241" s="83">
        <f t="shared" si="10"/>
        <v>0</v>
      </c>
      <c r="O241" s="83">
        <f t="shared" si="10"/>
        <v>5419003.6600000001</v>
      </c>
      <c r="P241" s="83">
        <f t="shared" si="10"/>
        <v>0</v>
      </c>
      <c r="Q241" s="83">
        <f t="shared" si="10"/>
        <v>0</v>
      </c>
      <c r="R241" s="83">
        <f t="shared" si="10"/>
        <v>0</v>
      </c>
      <c r="S241" s="83">
        <f t="shared" si="10"/>
        <v>0</v>
      </c>
      <c r="T241" s="83">
        <f t="shared" si="10"/>
        <v>0</v>
      </c>
      <c r="U241" s="83">
        <f t="shared" si="10"/>
        <v>0</v>
      </c>
      <c r="V241" s="83">
        <f t="shared" si="10"/>
        <v>0</v>
      </c>
      <c r="W241" s="83">
        <f t="shared" si="10"/>
        <v>0</v>
      </c>
      <c r="X241" s="83">
        <f t="shared" si="10"/>
        <v>0</v>
      </c>
      <c r="Y241" s="83">
        <f t="shared" si="10"/>
        <v>0</v>
      </c>
      <c r="Z241" s="83">
        <f t="shared" si="10"/>
        <v>120000</v>
      </c>
      <c r="AA241" s="83">
        <f t="shared" si="10"/>
        <v>0</v>
      </c>
      <c r="AB241" s="85" t="s">
        <v>17004</v>
      </c>
    </row>
    <row r="242" spans="1:28" ht="35.25" x14ac:dyDescent="0.5">
      <c r="A242">
        <v>1</v>
      </c>
      <c r="B242" s="30">
        <f>SUBTOTAL(103,$A$9:A242)</f>
        <v>229</v>
      </c>
      <c r="C242" s="87" t="s">
        <v>13395</v>
      </c>
      <c r="D242" s="83">
        <f t="shared" si="7"/>
        <v>1631200</v>
      </c>
      <c r="E242" s="88">
        <v>0</v>
      </c>
      <c r="F242" s="88">
        <v>0</v>
      </c>
      <c r="G242" s="88">
        <v>0</v>
      </c>
      <c r="H242" s="88">
        <v>0</v>
      </c>
      <c r="I242" s="88">
        <v>1631200</v>
      </c>
      <c r="J242" s="88">
        <v>0</v>
      </c>
      <c r="K242" s="89">
        <v>0</v>
      </c>
      <c r="L242" s="88">
        <v>0</v>
      </c>
      <c r="M242" s="88">
        <v>0</v>
      </c>
      <c r="N242" s="88">
        <v>0</v>
      </c>
      <c r="O242" s="88">
        <v>0</v>
      </c>
      <c r="P242" s="88">
        <v>0</v>
      </c>
      <c r="Q242" s="88">
        <v>0</v>
      </c>
      <c r="R242" s="88">
        <v>0</v>
      </c>
      <c r="S242" s="88">
        <v>0</v>
      </c>
      <c r="T242" s="88">
        <v>0</v>
      </c>
      <c r="U242" s="88">
        <v>0</v>
      </c>
      <c r="V242" s="88">
        <v>0</v>
      </c>
      <c r="W242" s="88">
        <v>0</v>
      </c>
      <c r="X242" s="88">
        <v>0</v>
      </c>
      <c r="Y242" s="88">
        <v>0</v>
      </c>
      <c r="Z242" s="88">
        <v>0</v>
      </c>
      <c r="AA242" s="88">
        <v>0</v>
      </c>
      <c r="AB242" s="90">
        <v>2023</v>
      </c>
    </row>
    <row r="243" spans="1:28" ht="35.25" x14ac:dyDescent="0.5">
      <c r="A243">
        <v>1</v>
      </c>
      <c r="B243" s="30">
        <f>SUBTOTAL(103,$A$9:A243)</f>
        <v>230</v>
      </c>
      <c r="C243" s="87" t="s">
        <v>13537</v>
      </c>
      <c r="D243" s="83">
        <f t="shared" si="7"/>
        <v>5712000</v>
      </c>
      <c r="E243" s="88">
        <v>0</v>
      </c>
      <c r="F243" s="88">
        <v>0</v>
      </c>
      <c r="G243" s="88">
        <v>0</v>
      </c>
      <c r="H243" s="88">
        <v>0</v>
      </c>
      <c r="I243" s="88">
        <v>0</v>
      </c>
      <c r="J243" s="88">
        <v>0</v>
      </c>
      <c r="K243" s="89">
        <v>2</v>
      </c>
      <c r="L243" s="88">
        <f>2800000+2912000</f>
        <v>5712000</v>
      </c>
      <c r="M243" s="88">
        <v>0</v>
      </c>
      <c r="N243" s="88">
        <v>0</v>
      </c>
      <c r="O243" s="88">
        <v>0</v>
      </c>
      <c r="P243" s="88">
        <v>0</v>
      </c>
      <c r="Q243" s="88">
        <v>0</v>
      </c>
      <c r="R243" s="88">
        <v>0</v>
      </c>
      <c r="S243" s="88">
        <v>0</v>
      </c>
      <c r="T243" s="88">
        <v>0</v>
      </c>
      <c r="U243" s="88">
        <v>0</v>
      </c>
      <c r="V243" s="88">
        <v>0</v>
      </c>
      <c r="W243" s="88">
        <v>0</v>
      </c>
      <c r="X243" s="88">
        <v>0</v>
      </c>
      <c r="Y243" s="88">
        <v>0</v>
      </c>
      <c r="Z243" s="88">
        <v>0</v>
      </c>
      <c r="AA243" s="88">
        <v>0</v>
      </c>
      <c r="AB243" s="90">
        <v>2023</v>
      </c>
    </row>
    <row r="244" spans="1:28" ht="35.25" x14ac:dyDescent="0.5">
      <c r="A244">
        <v>1</v>
      </c>
      <c r="B244" s="30">
        <f>SUBTOTAL(103,$A$9:A244)</f>
        <v>231</v>
      </c>
      <c r="C244" s="87" t="s">
        <v>13267</v>
      </c>
      <c r="D244" s="83">
        <f t="shared" si="7"/>
        <v>240000</v>
      </c>
      <c r="E244" s="88">
        <v>0</v>
      </c>
      <c r="F244" s="88">
        <v>0</v>
      </c>
      <c r="G244" s="88">
        <v>0</v>
      </c>
      <c r="H244" s="88">
        <v>0</v>
      </c>
      <c r="I244" s="88">
        <v>0</v>
      </c>
      <c r="J244" s="88">
        <v>0</v>
      </c>
      <c r="K244" s="89">
        <v>0</v>
      </c>
      <c r="L244" s="88">
        <v>0</v>
      </c>
      <c r="M244" s="88">
        <v>0</v>
      </c>
      <c r="N244" s="88">
        <v>0</v>
      </c>
      <c r="O244" s="88">
        <f>120000+120000</f>
        <v>240000</v>
      </c>
      <c r="P244" s="88">
        <v>0</v>
      </c>
      <c r="Q244" s="88">
        <v>0</v>
      </c>
      <c r="R244" s="88">
        <v>0</v>
      </c>
      <c r="S244" s="88">
        <v>0</v>
      </c>
      <c r="T244" s="88">
        <v>0</v>
      </c>
      <c r="U244" s="88">
        <v>0</v>
      </c>
      <c r="V244" s="88">
        <v>0</v>
      </c>
      <c r="W244" s="88">
        <v>0</v>
      </c>
      <c r="X244" s="88">
        <v>0</v>
      </c>
      <c r="Y244" s="88">
        <v>0</v>
      </c>
      <c r="Z244" s="88">
        <v>0</v>
      </c>
      <c r="AA244" s="88">
        <v>0</v>
      </c>
      <c r="AB244" s="90" t="s">
        <v>16969</v>
      </c>
    </row>
    <row r="245" spans="1:28" ht="35.25" x14ac:dyDescent="0.5">
      <c r="A245">
        <v>1</v>
      </c>
      <c r="B245" s="30">
        <f>SUBTOTAL(103,$A$9:A245)</f>
        <v>232</v>
      </c>
      <c r="C245" s="87" t="s">
        <v>13290</v>
      </c>
      <c r="D245" s="83">
        <f t="shared" si="7"/>
        <v>2361135.7999999998</v>
      </c>
      <c r="E245" s="88">
        <v>0</v>
      </c>
      <c r="F245" s="88">
        <v>0</v>
      </c>
      <c r="G245" s="88">
        <v>0</v>
      </c>
      <c r="H245" s="88">
        <v>0</v>
      </c>
      <c r="I245" s="88">
        <v>0</v>
      </c>
      <c r="J245" s="88">
        <v>0</v>
      </c>
      <c r="K245" s="89">
        <v>0</v>
      </c>
      <c r="L245" s="88">
        <v>0</v>
      </c>
      <c r="M245" s="88">
        <f>779035.8+1517000+65100</f>
        <v>2361135.7999999998</v>
      </c>
      <c r="N245" s="88">
        <v>0</v>
      </c>
      <c r="O245" s="88">
        <v>0</v>
      </c>
      <c r="P245" s="88">
        <v>0</v>
      </c>
      <c r="Q245" s="88">
        <v>0</v>
      </c>
      <c r="R245" s="88">
        <v>0</v>
      </c>
      <c r="S245" s="88">
        <v>0</v>
      </c>
      <c r="T245" s="88">
        <v>0</v>
      </c>
      <c r="U245" s="88">
        <v>0</v>
      </c>
      <c r="V245" s="88">
        <v>0</v>
      </c>
      <c r="W245" s="88">
        <v>0</v>
      </c>
      <c r="X245" s="88">
        <v>0</v>
      </c>
      <c r="Y245" s="88">
        <v>0</v>
      </c>
      <c r="Z245" s="88">
        <v>0</v>
      </c>
      <c r="AA245" s="88">
        <v>0</v>
      </c>
      <c r="AB245" s="90" t="s">
        <v>16969</v>
      </c>
    </row>
    <row r="246" spans="1:28" ht="35.25" x14ac:dyDescent="0.5">
      <c r="A246">
        <v>1</v>
      </c>
      <c r="B246" s="30">
        <f>SUBTOTAL(103,$A$9:A246)</f>
        <v>233</v>
      </c>
      <c r="C246" s="87" t="s">
        <v>13310</v>
      </c>
      <c r="D246" s="83">
        <f t="shared" si="7"/>
        <v>1797450</v>
      </c>
      <c r="E246" s="88">
        <v>0</v>
      </c>
      <c r="F246" s="88">
        <v>0</v>
      </c>
      <c r="G246" s="88">
        <v>0</v>
      </c>
      <c r="H246" s="88">
        <v>0</v>
      </c>
      <c r="I246" s="88">
        <v>0</v>
      </c>
      <c r="J246" s="88">
        <v>0</v>
      </c>
      <c r="K246" s="89">
        <v>1</v>
      </c>
      <c r="L246" s="88">
        <v>1797450</v>
      </c>
      <c r="M246" s="88">
        <v>0</v>
      </c>
      <c r="N246" s="88">
        <v>0</v>
      </c>
      <c r="O246" s="88">
        <v>0</v>
      </c>
      <c r="P246" s="88">
        <v>0</v>
      </c>
      <c r="Q246" s="88">
        <v>0</v>
      </c>
      <c r="R246" s="88">
        <v>0</v>
      </c>
      <c r="S246" s="88">
        <v>0</v>
      </c>
      <c r="T246" s="88">
        <v>0</v>
      </c>
      <c r="U246" s="88">
        <v>0</v>
      </c>
      <c r="V246" s="88">
        <v>0</v>
      </c>
      <c r="W246" s="88">
        <v>0</v>
      </c>
      <c r="X246" s="88">
        <v>0</v>
      </c>
      <c r="Y246" s="88">
        <v>0</v>
      </c>
      <c r="Z246" s="88">
        <v>0</v>
      </c>
      <c r="AA246" s="88">
        <v>0</v>
      </c>
      <c r="AB246" s="90" t="s">
        <v>16969</v>
      </c>
    </row>
    <row r="247" spans="1:28" ht="35.25" x14ac:dyDescent="0.5">
      <c r="A247">
        <v>1</v>
      </c>
      <c r="B247" s="30">
        <f>SUBTOTAL(103,$A$9:A247)</f>
        <v>234</v>
      </c>
      <c r="C247" s="87" t="s">
        <v>13728</v>
      </c>
      <c r="D247" s="83">
        <f t="shared" si="7"/>
        <v>415670</v>
      </c>
      <c r="E247" s="88">
        <v>0</v>
      </c>
      <c r="F247" s="88">
        <v>0</v>
      </c>
      <c r="G247" s="88">
        <v>0</v>
      </c>
      <c r="H247" s="88">
        <v>0</v>
      </c>
      <c r="I247" s="88">
        <v>0</v>
      </c>
      <c r="J247" s="88">
        <v>0</v>
      </c>
      <c r="K247" s="89">
        <v>0</v>
      </c>
      <c r="L247" s="88">
        <v>0</v>
      </c>
      <c r="M247" s="88">
        <v>0</v>
      </c>
      <c r="N247" s="88">
        <v>0</v>
      </c>
      <c r="O247" s="88">
        <v>415670</v>
      </c>
      <c r="P247" s="88">
        <v>0</v>
      </c>
      <c r="Q247" s="88">
        <v>0</v>
      </c>
      <c r="R247" s="88">
        <v>0</v>
      </c>
      <c r="S247" s="88">
        <v>0</v>
      </c>
      <c r="T247" s="88">
        <v>0</v>
      </c>
      <c r="U247" s="88">
        <v>0</v>
      </c>
      <c r="V247" s="88">
        <v>0</v>
      </c>
      <c r="W247" s="88">
        <v>0</v>
      </c>
      <c r="X247" s="88">
        <v>0</v>
      </c>
      <c r="Y247" s="88">
        <v>0</v>
      </c>
      <c r="Z247" s="88">
        <v>0</v>
      </c>
      <c r="AA247" s="88">
        <v>0</v>
      </c>
      <c r="AB247" s="90" t="s">
        <v>16969</v>
      </c>
    </row>
    <row r="248" spans="1:28" ht="35.25" x14ac:dyDescent="0.5">
      <c r="A248">
        <v>1</v>
      </c>
      <c r="B248" s="30">
        <f>SUBTOTAL(103,$A$9:A248)</f>
        <v>235</v>
      </c>
      <c r="C248" s="87" t="s">
        <v>13731</v>
      </c>
      <c r="D248" s="83">
        <f t="shared" si="7"/>
        <v>337378</v>
      </c>
      <c r="E248" s="88">
        <v>0</v>
      </c>
      <c r="F248" s="88">
        <v>0</v>
      </c>
      <c r="G248" s="88">
        <v>0</v>
      </c>
      <c r="H248" s="88">
        <f>101213.4+236164.6</f>
        <v>337378</v>
      </c>
      <c r="I248" s="88">
        <v>0</v>
      </c>
      <c r="J248" s="88">
        <v>0</v>
      </c>
      <c r="K248" s="89">
        <v>0</v>
      </c>
      <c r="L248" s="88">
        <v>0</v>
      </c>
      <c r="M248" s="88">
        <v>0</v>
      </c>
      <c r="N248" s="88">
        <v>0</v>
      </c>
      <c r="O248" s="88">
        <v>0</v>
      </c>
      <c r="P248" s="88">
        <v>0</v>
      </c>
      <c r="Q248" s="88">
        <v>0</v>
      </c>
      <c r="R248" s="88">
        <v>0</v>
      </c>
      <c r="S248" s="88">
        <v>0</v>
      </c>
      <c r="T248" s="88">
        <v>0</v>
      </c>
      <c r="U248" s="88">
        <v>0</v>
      </c>
      <c r="V248" s="88">
        <v>0</v>
      </c>
      <c r="W248" s="88">
        <v>0</v>
      </c>
      <c r="X248" s="88">
        <v>0</v>
      </c>
      <c r="Y248" s="88">
        <v>0</v>
      </c>
      <c r="Z248" s="88">
        <v>0</v>
      </c>
      <c r="AA248" s="88">
        <v>0</v>
      </c>
      <c r="AB248" s="90" t="s">
        <v>16969</v>
      </c>
    </row>
    <row r="249" spans="1:28" ht="35.25" x14ac:dyDescent="0.5">
      <c r="A249">
        <v>1</v>
      </c>
      <c r="B249" s="30">
        <f>SUBTOTAL(103,$A$9:A249)</f>
        <v>236</v>
      </c>
      <c r="C249" s="87" t="s">
        <v>13800</v>
      </c>
      <c r="D249" s="83">
        <f t="shared" si="7"/>
        <v>364067.75</v>
      </c>
      <c r="E249" s="88">
        <v>0</v>
      </c>
      <c r="F249" s="88">
        <v>0</v>
      </c>
      <c r="G249" s="88">
        <v>0</v>
      </c>
      <c r="H249" s="88">
        <v>0</v>
      </c>
      <c r="I249" s="88">
        <v>0</v>
      </c>
      <c r="J249" s="88">
        <v>0</v>
      </c>
      <c r="K249" s="89">
        <v>0</v>
      </c>
      <c r="L249" s="88">
        <v>0</v>
      </c>
      <c r="M249" s="88">
        <f>124268.25+239799.5</f>
        <v>364067.75</v>
      </c>
      <c r="N249" s="88">
        <v>0</v>
      </c>
      <c r="O249" s="88">
        <v>0</v>
      </c>
      <c r="P249" s="88">
        <v>0</v>
      </c>
      <c r="Q249" s="88">
        <v>0</v>
      </c>
      <c r="R249" s="88">
        <v>0</v>
      </c>
      <c r="S249" s="88">
        <v>0</v>
      </c>
      <c r="T249" s="88">
        <v>0</v>
      </c>
      <c r="U249" s="88">
        <v>0</v>
      </c>
      <c r="V249" s="88">
        <v>0</v>
      </c>
      <c r="W249" s="88">
        <v>0</v>
      </c>
      <c r="X249" s="88">
        <v>0</v>
      </c>
      <c r="Y249" s="88">
        <v>0</v>
      </c>
      <c r="Z249" s="88">
        <v>0</v>
      </c>
      <c r="AA249" s="88">
        <v>0</v>
      </c>
      <c r="AB249" s="90" t="s">
        <v>16969</v>
      </c>
    </row>
    <row r="250" spans="1:28" ht="35.25" x14ac:dyDescent="0.5">
      <c r="A250">
        <v>1</v>
      </c>
      <c r="B250" s="30">
        <f>SUBTOTAL(103,$A$9:A250)</f>
        <v>237</v>
      </c>
      <c r="C250" s="87" t="s">
        <v>13855</v>
      </c>
      <c r="D250" s="83">
        <f t="shared" si="7"/>
        <v>142799</v>
      </c>
      <c r="E250" s="88">
        <v>52200</v>
      </c>
      <c r="F250" s="88">
        <f>35599+45000</f>
        <v>80599</v>
      </c>
      <c r="G250" s="88">
        <v>10000</v>
      </c>
      <c r="H250" s="88">
        <v>0</v>
      </c>
      <c r="I250" s="88">
        <v>0</v>
      </c>
      <c r="J250" s="88">
        <v>0</v>
      </c>
      <c r="K250" s="89">
        <v>0</v>
      </c>
      <c r="L250" s="88">
        <v>0</v>
      </c>
      <c r="M250" s="88">
        <v>0</v>
      </c>
      <c r="N250" s="88">
        <v>0</v>
      </c>
      <c r="O250" s="88">
        <v>0</v>
      </c>
      <c r="P250" s="88">
        <v>0</v>
      </c>
      <c r="Q250" s="88">
        <v>0</v>
      </c>
      <c r="R250" s="88">
        <v>0</v>
      </c>
      <c r="S250" s="88">
        <v>0</v>
      </c>
      <c r="T250" s="88">
        <v>0</v>
      </c>
      <c r="U250" s="88">
        <v>0</v>
      </c>
      <c r="V250" s="88">
        <v>0</v>
      </c>
      <c r="W250" s="88">
        <v>0</v>
      </c>
      <c r="X250" s="88">
        <v>0</v>
      </c>
      <c r="Y250" s="88">
        <v>0</v>
      </c>
      <c r="Z250" s="88">
        <v>0</v>
      </c>
      <c r="AA250" s="88">
        <v>0</v>
      </c>
      <c r="AB250" s="90" t="s">
        <v>16969</v>
      </c>
    </row>
    <row r="251" spans="1:28" ht="35.25" x14ac:dyDescent="0.5">
      <c r="A251">
        <v>1</v>
      </c>
      <c r="B251" s="30">
        <f>SUBTOTAL(103,$A$9:A251)</f>
        <v>238</v>
      </c>
      <c r="C251" s="87" t="s">
        <v>13894</v>
      </c>
      <c r="D251" s="83">
        <f t="shared" si="7"/>
        <v>327328.82</v>
      </c>
      <c r="E251" s="88">
        <v>0</v>
      </c>
      <c r="F251" s="88">
        <v>0</v>
      </c>
      <c r="G251" s="88">
        <v>0</v>
      </c>
      <c r="H251" s="88">
        <v>0</v>
      </c>
      <c r="I251" s="88">
        <v>0</v>
      </c>
      <c r="J251" s="88">
        <v>0</v>
      </c>
      <c r="K251" s="89">
        <v>0</v>
      </c>
      <c r="L251" s="88">
        <v>0</v>
      </c>
      <c r="M251" s="88">
        <f>219765.99+107562.83</f>
        <v>327328.82</v>
      </c>
      <c r="N251" s="88">
        <v>0</v>
      </c>
      <c r="O251" s="88">
        <v>0</v>
      </c>
      <c r="P251" s="88">
        <v>0</v>
      </c>
      <c r="Q251" s="88">
        <v>0</v>
      </c>
      <c r="R251" s="88">
        <v>0</v>
      </c>
      <c r="S251" s="88">
        <v>0</v>
      </c>
      <c r="T251" s="88">
        <v>0</v>
      </c>
      <c r="U251" s="88">
        <v>0</v>
      </c>
      <c r="V251" s="88">
        <v>0</v>
      </c>
      <c r="W251" s="88">
        <v>0</v>
      </c>
      <c r="X251" s="88">
        <v>0</v>
      </c>
      <c r="Y251" s="88">
        <v>0</v>
      </c>
      <c r="Z251" s="88">
        <v>0</v>
      </c>
      <c r="AA251" s="88">
        <v>0</v>
      </c>
      <c r="AB251" s="90" t="s">
        <v>16969</v>
      </c>
    </row>
    <row r="252" spans="1:28" ht="35.25" x14ac:dyDescent="0.5">
      <c r="A252">
        <v>1</v>
      </c>
      <c r="B252" s="30">
        <f>SUBTOTAL(103,$A$9:A252)</f>
        <v>239</v>
      </c>
      <c r="C252" s="87" t="s">
        <v>2440</v>
      </c>
      <c r="D252" s="83">
        <f t="shared" si="7"/>
        <v>739295.55</v>
      </c>
      <c r="E252" s="88">
        <v>0</v>
      </c>
      <c r="F252" s="88">
        <v>0</v>
      </c>
      <c r="G252" s="88">
        <v>0</v>
      </c>
      <c r="H252" s="88">
        <v>0</v>
      </c>
      <c r="I252" s="88">
        <v>0</v>
      </c>
      <c r="J252" s="88">
        <v>0</v>
      </c>
      <c r="K252" s="89">
        <v>0</v>
      </c>
      <c r="L252" s="88">
        <v>0</v>
      </c>
      <c r="M252" s="88">
        <v>487375.14</v>
      </c>
      <c r="N252" s="88">
        <v>0</v>
      </c>
      <c r="O252" s="88">
        <v>251920.41</v>
      </c>
      <c r="P252" s="88">
        <v>0</v>
      </c>
      <c r="Q252" s="88">
        <v>0</v>
      </c>
      <c r="R252" s="88">
        <v>0</v>
      </c>
      <c r="S252" s="88">
        <v>0</v>
      </c>
      <c r="T252" s="88">
        <v>0</v>
      </c>
      <c r="U252" s="88">
        <v>0</v>
      </c>
      <c r="V252" s="88">
        <v>0</v>
      </c>
      <c r="W252" s="88">
        <v>0</v>
      </c>
      <c r="X252" s="88">
        <v>0</v>
      </c>
      <c r="Y252" s="88">
        <v>0</v>
      </c>
      <c r="Z252" s="88">
        <v>0</v>
      </c>
      <c r="AA252" s="88">
        <v>0</v>
      </c>
      <c r="AB252" s="90" t="s">
        <v>16969</v>
      </c>
    </row>
    <row r="253" spans="1:28" ht="35.25" x14ac:dyDescent="0.5">
      <c r="A253">
        <v>1</v>
      </c>
      <c r="B253" s="30">
        <f>SUBTOTAL(103,$A$9:A253)</f>
        <v>240</v>
      </c>
      <c r="C253" s="87" t="s">
        <v>13805</v>
      </c>
      <c r="D253" s="83">
        <f t="shared" si="7"/>
        <v>827646</v>
      </c>
      <c r="E253" s="88">
        <v>0</v>
      </c>
      <c r="F253" s="88">
        <v>0</v>
      </c>
      <c r="G253" s="88">
        <v>0</v>
      </c>
      <c r="H253" s="88">
        <v>0</v>
      </c>
      <c r="I253" s="88">
        <v>0</v>
      </c>
      <c r="J253" s="88">
        <v>0</v>
      </c>
      <c r="K253" s="89">
        <v>0</v>
      </c>
      <c r="L253" s="88">
        <v>0</v>
      </c>
      <c r="M253" s="88">
        <v>633946</v>
      </c>
      <c r="N253" s="88">
        <v>0</v>
      </c>
      <c r="O253" s="88">
        <f>57000+136700</f>
        <v>193700</v>
      </c>
      <c r="P253" s="88">
        <v>0</v>
      </c>
      <c r="Q253" s="88">
        <v>0</v>
      </c>
      <c r="R253" s="88">
        <v>0</v>
      </c>
      <c r="S253" s="88">
        <v>0</v>
      </c>
      <c r="T253" s="88">
        <v>0</v>
      </c>
      <c r="U253" s="88">
        <v>0</v>
      </c>
      <c r="V253" s="88">
        <v>0</v>
      </c>
      <c r="W253" s="88">
        <v>0</v>
      </c>
      <c r="X253" s="88">
        <v>0</v>
      </c>
      <c r="Y253" s="88">
        <v>0</v>
      </c>
      <c r="Z253" s="88">
        <v>0</v>
      </c>
      <c r="AA253" s="88">
        <v>0</v>
      </c>
      <c r="AB253" s="90" t="s">
        <v>16969</v>
      </c>
    </row>
    <row r="254" spans="1:28" ht="35.25" x14ac:dyDescent="0.5">
      <c r="A254">
        <v>1</v>
      </c>
      <c r="B254" s="30">
        <f>SUBTOTAL(103,$A$9:A254)</f>
        <v>241</v>
      </c>
      <c r="C254" s="87" t="s">
        <v>2326</v>
      </c>
      <c r="D254" s="83">
        <f t="shared" si="7"/>
        <v>5408981.96</v>
      </c>
      <c r="E254" s="88">
        <v>0</v>
      </c>
      <c r="F254" s="88">
        <v>0</v>
      </c>
      <c r="G254" s="88">
        <v>0</v>
      </c>
      <c r="H254" s="88">
        <v>0</v>
      </c>
      <c r="I254" s="88">
        <v>0</v>
      </c>
      <c r="J254" s="88">
        <v>0</v>
      </c>
      <c r="K254" s="89">
        <v>2</v>
      </c>
      <c r="L254" s="88">
        <v>5288981.96</v>
      </c>
      <c r="M254" s="88">
        <v>0</v>
      </c>
      <c r="N254" s="88">
        <v>0</v>
      </c>
      <c r="O254" s="88">
        <v>0</v>
      </c>
      <c r="P254" s="88">
        <v>0</v>
      </c>
      <c r="Q254" s="88">
        <v>0</v>
      </c>
      <c r="R254" s="88">
        <v>0</v>
      </c>
      <c r="S254" s="88">
        <v>0</v>
      </c>
      <c r="T254" s="88">
        <v>0</v>
      </c>
      <c r="U254" s="88">
        <v>0</v>
      </c>
      <c r="V254" s="88">
        <v>0</v>
      </c>
      <c r="W254" s="88">
        <v>0</v>
      </c>
      <c r="X254" s="88">
        <v>0</v>
      </c>
      <c r="Y254" s="88">
        <v>0</v>
      </c>
      <c r="Z254" s="88">
        <v>120000</v>
      </c>
      <c r="AA254" s="88">
        <v>0</v>
      </c>
      <c r="AB254" s="90">
        <v>2023</v>
      </c>
    </row>
    <row r="255" spans="1:28" ht="35.25" x14ac:dyDescent="0.5">
      <c r="A255">
        <v>1</v>
      </c>
      <c r="B255" s="30">
        <f>SUBTOTAL(103,$A$9:A255)</f>
        <v>242</v>
      </c>
      <c r="C255" s="87" t="s">
        <v>13350</v>
      </c>
      <c r="D255" s="83">
        <f t="shared" si="7"/>
        <v>1029669</v>
      </c>
      <c r="E255" s="88">
        <v>0</v>
      </c>
      <c r="F255" s="88">
        <v>0</v>
      </c>
      <c r="G255" s="88">
        <v>0</v>
      </c>
      <c r="H255" s="88">
        <v>0</v>
      </c>
      <c r="I255" s="88">
        <v>0</v>
      </c>
      <c r="J255" s="88">
        <v>0</v>
      </c>
      <c r="K255" s="89">
        <v>0</v>
      </c>
      <c r="L255" s="88">
        <v>0</v>
      </c>
      <c r="M255" s="88">
        <v>0</v>
      </c>
      <c r="N255" s="88">
        <v>0</v>
      </c>
      <c r="O255" s="88">
        <v>1029669</v>
      </c>
      <c r="P255" s="88">
        <v>0</v>
      </c>
      <c r="Q255" s="88">
        <v>0</v>
      </c>
      <c r="R255" s="88">
        <v>0</v>
      </c>
      <c r="S255" s="88">
        <v>0</v>
      </c>
      <c r="T255" s="88">
        <v>0</v>
      </c>
      <c r="U255" s="88">
        <v>0</v>
      </c>
      <c r="V255" s="88">
        <v>0</v>
      </c>
      <c r="W255" s="88">
        <v>0</v>
      </c>
      <c r="X255" s="88">
        <v>0</v>
      </c>
      <c r="Y255" s="88">
        <v>0</v>
      </c>
      <c r="Z255" s="88">
        <v>0</v>
      </c>
      <c r="AA255" s="88">
        <v>0</v>
      </c>
      <c r="AB255" s="90">
        <v>2023</v>
      </c>
    </row>
    <row r="256" spans="1:28" ht="35.25" x14ac:dyDescent="0.5">
      <c r="A256">
        <v>1</v>
      </c>
      <c r="B256" s="30">
        <f>SUBTOTAL(103,$A$9:A256)</f>
        <v>243</v>
      </c>
      <c r="C256" s="87" t="s">
        <v>13355</v>
      </c>
      <c r="D256" s="83">
        <f t="shared" si="7"/>
        <v>629278.17000000004</v>
      </c>
      <c r="E256" s="88">
        <v>0</v>
      </c>
      <c r="F256" s="88">
        <v>0</v>
      </c>
      <c r="G256" s="88">
        <v>629278.17000000004</v>
      </c>
      <c r="H256" s="88">
        <v>0</v>
      </c>
      <c r="I256" s="88">
        <v>0</v>
      </c>
      <c r="J256" s="88">
        <v>0</v>
      </c>
      <c r="K256" s="89">
        <v>0</v>
      </c>
      <c r="L256" s="88">
        <v>0</v>
      </c>
      <c r="M256" s="88">
        <v>0</v>
      </c>
      <c r="N256" s="88">
        <v>0</v>
      </c>
      <c r="O256" s="88">
        <v>0</v>
      </c>
      <c r="P256" s="88">
        <v>0</v>
      </c>
      <c r="Q256" s="88">
        <v>0</v>
      </c>
      <c r="R256" s="88">
        <v>0</v>
      </c>
      <c r="S256" s="88">
        <v>0</v>
      </c>
      <c r="T256" s="88">
        <v>0</v>
      </c>
      <c r="U256" s="88">
        <v>0</v>
      </c>
      <c r="V256" s="88">
        <v>0</v>
      </c>
      <c r="W256" s="88">
        <v>0</v>
      </c>
      <c r="X256" s="88">
        <v>0</v>
      </c>
      <c r="Y256" s="88">
        <v>0</v>
      </c>
      <c r="Z256" s="88">
        <v>0</v>
      </c>
      <c r="AA256" s="88">
        <v>0</v>
      </c>
      <c r="AB256" s="90">
        <v>2023</v>
      </c>
    </row>
    <row r="257" spans="1:28" ht="35.25" x14ac:dyDescent="0.5">
      <c r="A257">
        <v>1</v>
      </c>
      <c r="B257" s="30">
        <f>SUBTOTAL(103,$A$9:A257)</f>
        <v>244</v>
      </c>
      <c r="C257" s="87" t="s">
        <v>13397</v>
      </c>
      <c r="D257" s="83">
        <f t="shared" si="7"/>
        <v>1383000</v>
      </c>
      <c r="E257" s="88">
        <v>0</v>
      </c>
      <c r="F257" s="88">
        <v>0</v>
      </c>
      <c r="G257" s="88">
        <v>0</v>
      </c>
      <c r="H257" s="88">
        <v>0</v>
      </c>
      <c r="I257" s="88">
        <v>1383000</v>
      </c>
      <c r="J257" s="88">
        <v>0</v>
      </c>
      <c r="K257" s="89">
        <v>0</v>
      </c>
      <c r="L257" s="88">
        <v>0</v>
      </c>
      <c r="M257" s="88">
        <v>0</v>
      </c>
      <c r="N257" s="88">
        <v>0</v>
      </c>
      <c r="O257" s="88">
        <v>0</v>
      </c>
      <c r="P257" s="88">
        <v>0</v>
      </c>
      <c r="Q257" s="88">
        <v>0</v>
      </c>
      <c r="R257" s="88">
        <v>0</v>
      </c>
      <c r="S257" s="88">
        <v>0</v>
      </c>
      <c r="T257" s="88">
        <v>0</v>
      </c>
      <c r="U257" s="88">
        <v>0</v>
      </c>
      <c r="V257" s="88">
        <v>0</v>
      </c>
      <c r="W257" s="88">
        <v>0</v>
      </c>
      <c r="X257" s="88">
        <v>0</v>
      </c>
      <c r="Y257" s="88">
        <v>0</v>
      </c>
      <c r="Z257" s="88">
        <v>0</v>
      </c>
      <c r="AA257" s="88">
        <v>0</v>
      </c>
      <c r="AB257" s="90">
        <v>2023</v>
      </c>
    </row>
    <row r="258" spans="1:28" ht="35.25" x14ac:dyDescent="0.5">
      <c r="A258">
        <v>1</v>
      </c>
      <c r="B258" s="30">
        <f>SUBTOTAL(103,$A$9:A258)</f>
        <v>245</v>
      </c>
      <c r="C258" s="87" t="s">
        <v>13417</v>
      </c>
      <c r="D258" s="83">
        <f t="shared" si="7"/>
        <v>1009226.32</v>
      </c>
      <c r="E258" s="88">
        <v>0</v>
      </c>
      <c r="F258" s="88">
        <v>0</v>
      </c>
      <c r="G258" s="88">
        <v>0</v>
      </c>
      <c r="H258" s="88">
        <v>0</v>
      </c>
      <c r="I258" s="88">
        <v>0</v>
      </c>
      <c r="J258" s="88">
        <v>0</v>
      </c>
      <c r="K258" s="89">
        <v>0</v>
      </c>
      <c r="L258" s="88">
        <v>0</v>
      </c>
      <c r="M258" s="88">
        <v>1009226.32</v>
      </c>
      <c r="N258" s="88">
        <v>0</v>
      </c>
      <c r="O258" s="88">
        <v>0</v>
      </c>
      <c r="P258" s="88">
        <v>0</v>
      </c>
      <c r="Q258" s="88">
        <v>0</v>
      </c>
      <c r="R258" s="88">
        <v>0</v>
      </c>
      <c r="S258" s="88">
        <v>0</v>
      </c>
      <c r="T258" s="88">
        <v>0</v>
      </c>
      <c r="U258" s="88">
        <v>0</v>
      </c>
      <c r="V258" s="88">
        <v>0</v>
      </c>
      <c r="W258" s="88">
        <v>0</v>
      </c>
      <c r="X258" s="88">
        <v>0</v>
      </c>
      <c r="Y258" s="88">
        <v>0</v>
      </c>
      <c r="Z258" s="88">
        <v>0</v>
      </c>
      <c r="AA258" s="88">
        <v>0</v>
      </c>
      <c r="AB258" s="90">
        <v>2023</v>
      </c>
    </row>
    <row r="259" spans="1:28" ht="35.25" x14ac:dyDescent="0.5">
      <c r="A259">
        <v>1</v>
      </c>
      <c r="B259" s="30">
        <f>SUBTOTAL(103,$A$9:A259)</f>
        <v>246</v>
      </c>
      <c r="C259" s="87" t="s">
        <v>13544</v>
      </c>
      <c r="D259" s="83">
        <f t="shared" si="7"/>
        <v>379904.77</v>
      </c>
      <c r="E259" s="88">
        <v>0</v>
      </c>
      <c r="F259" s="88">
        <v>0</v>
      </c>
      <c r="G259" s="88">
        <v>379904.77</v>
      </c>
      <c r="H259" s="88">
        <v>0</v>
      </c>
      <c r="I259" s="88">
        <v>0</v>
      </c>
      <c r="J259" s="88">
        <v>0</v>
      </c>
      <c r="K259" s="89">
        <v>0</v>
      </c>
      <c r="L259" s="88">
        <v>0</v>
      </c>
      <c r="M259" s="88">
        <v>0</v>
      </c>
      <c r="N259" s="88">
        <v>0</v>
      </c>
      <c r="O259" s="88">
        <v>0</v>
      </c>
      <c r="P259" s="88">
        <v>0</v>
      </c>
      <c r="Q259" s="88">
        <v>0</v>
      </c>
      <c r="R259" s="88">
        <v>0</v>
      </c>
      <c r="S259" s="88">
        <v>0</v>
      </c>
      <c r="T259" s="88">
        <v>0</v>
      </c>
      <c r="U259" s="88">
        <v>0</v>
      </c>
      <c r="V259" s="88">
        <v>0</v>
      </c>
      <c r="W259" s="88">
        <v>0</v>
      </c>
      <c r="X259" s="88">
        <v>0</v>
      </c>
      <c r="Y259" s="88">
        <v>0</v>
      </c>
      <c r="Z259" s="88">
        <v>0</v>
      </c>
      <c r="AA259" s="88">
        <v>0</v>
      </c>
      <c r="AB259" s="90">
        <v>2023</v>
      </c>
    </row>
    <row r="260" spans="1:28" ht="35.25" x14ac:dyDescent="0.5">
      <c r="A260">
        <v>1</v>
      </c>
      <c r="B260" s="30">
        <f>SUBTOTAL(103,$A$9:A260)</f>
        <v>247</v>
      </c>
      <c r="C260" s="87" t="s">
        <v>13696</v>
      </c>
      <c r="D260" s="83">
        <f t="shared" si="7"/>
        <v>1539024</v>
      </c>
      <c r="E260" s="88">
        <v>0</v>
      </c>
      <c r="F260" s="88">
        <v>0</v>
      </c>
      <c r="G260" s="88">
        <v>1539024</v>
      </c>
      <c r="H260" s="88">
        <v>0</v>
      </c>
      <c r="I260" s="88">
        <v>0</v>
      </c>
      <c r="J260" s="88">
        <v>0</v>
      </c>
      <c r="K260" s="89">
        <v>0</v>
      </c>
      <c r="L260" s="88">
        <v>0</v>
      </c>
      <c r="M260" s="88">
        <v>0</v>
      </c>
      <c r="N260" s="88">
        <v>0</v>
      </c>
      <c r="O260" s="88">
        <v>0</v>
      </c>
      <c r="P260" s="88">
        <v>0</v>
      </c>
      <c r="Q260" s="88">
        <v>0</v>
      </c>
      <c r="R260" s="88">
        <v>0</v>
      </c>
      <c r="S260" s="88">
        <v>0</v>
      </c>
      <c r="T260" s="88">
        <v>0</v>
      </c>
      <c r="U260" s="88">
        <v>0</v>
      </c>
      <c r="V260" s="88">
        <v>0</v>
      </c>
      <c r="W260" s="88">
        <v>0</v>
      </c>
      <c r="X260" s="88">
        <v>0</v>
      </c>
      <c r="Y260" s="88">
        <v>0</v>
      </c>
      <c r="Z260" s="88">
        <v>0</v>
      </c>
      <c r="AA260" s="88">
        <v>0</v>
      </c>
      <c r="AB260" s="90">
        <v>2023</v>
      </c>
    </row>
    <row r="261" spans="1:28" ht="35.25" x14ac:dyDescent="0.5">
      <c r="A261">
        <v>1</v>
      </c>
      <c r="B261" s="30">
        <f>SUBTOTAL(103,$A$9:A261)</f>
        <v>248</v>
      </c>
      <c r="C261" s="87" t="s">
        <v>13780</v>
      </c>
      <c r="D261" s="83">
        <f t="shared" si="7"/>
        <v>254099.66</v>
      </c>
      <c r="E261" s="88">
        <v>0</v>
      </c>
      <c r="F261" s="88">
        <v>0</v>
      </c>
      <c r="G261" s="88">
        <v>0</v>
      </c>
      <c r="H261" s="88">
        <v>0</v>
      </c>
      <c r="I261" s="88">
        <v>0</v>
      </c>
      <c r="J261" s="88">
        <v>0</v>
      </c>
      <c r="K261" s="89">
        <v>0</v>
      </c>
      <c r="L261" s="88">
        <v>0</v>
      </c>
      <c r="M261" s="88">
        <v>0</v>
      </c>
      <c r="N261" s="88">
        <v>0</v>
      </c>
      <c r="O261" s="88">
        <v>254099.66</v>
      </c>
      <c r="P261" s="88">
        <v>0</v>
      </c>
      <c r="Q261" s="88">
        <v>0</v>
      </c>
      <c r="R261" s="88">
        <v>0</v>
      </c>
      <c r="S261" s="88">
        <v>0</v>
      </c>
      <c r="T261" s="88">
        <v>0</v>
      </c>
      <c r="U261" s="88">
        <v>0</v>
      </c>
      <c r="V261" s="88">
        <v>0</v>
      </c>
      <c r="W261" s="88">
        <v>0</v>
      </c>
      <c r="X261" s="88">
        <v>0</v>
      </c>
      <c r="Y261" s="88">
        <v>0</v>
      </c>
      <c r="Z261" s="88">
        <v>0</v>
      </c>
      <c r="AA261" s="88">
        <v>0</v>
      </c>
      <c r="AB261" s="90">
        <v>2023</v>
      </c>
    </row>
    <row r="262" spans="1:28" ht="35.25" x14ac:dyDescent="0.5">
      <c r="A262">
        <v>1</v>
      </c>
      <c r="B262" s="30">
        <f>SUBTOTAL(103,$A$9:A262)</f>
        <v>249</v>
      </c>
      <c r="C262" s="87" t="s">
        <v>13790</v>
      </c>
      <c r="D262" s="83">
        <f t="shared" si="7"/>
        <v>2500000</v>
      </c>
      <c r="E262" s="88">
        <v>0</v>
      </c>
      <c r="F262" s="88">
        <v>0</v>
      </c>
      <c r="G262" s="88">
        <v>0</v>
      </c>
      <c r="H262" s="88">
        <v>0</v>
      </c>
      <c r="I262" s="88">
        <v>0</v>
      </c>
      <c r="J262" s="88">
        <v>0</v>
      </c>
      <c r="K262" s="89">
        <v>0</v>
      </c>
      <c r="L262" s="88">
        <v>0</v>
      </c>
      <c r="M262" s="88">
        <v>2500000</v>
      </c>
      <c r="N262" s="88">
        <v>0</v>
      </c>
      <c r="O262" s="88">
        <v>0</v>
      </c>
      <c r="P262" s="88">
        <v>0</v>
      </c>
      <c r="Q262" s="88">
        <v>0</v>
      </c>
      <c r="R262" s="88">
        <v>0</v>
      </c>
      <c r="S262" s="88">
        <v>0</v>
      </c>
      <c r="T262" s="88">
        <v>0</v>
      </c>
      <c r="U262" s="88">
        <v>0</v>
      </c>
      <c r="V262" s="88">
        <v>0</v>
      </c>
      <c r="W262" s="88">
        <v>0</v>
      </c>
      <c r="X262" s="88">
        <v>0</v>
      </c>
      <c r="Y262" s="88">
        <v>0</v>
      </c>
      <c r="Z262" s="88">
        <v>0</v>
      </c>
      <c r="AA262" s="88">
        <v>0</v>
      </c>
      <c r="AB262" s="90">
        <v>2023</v>
      </c>
    </row>
    <row r="263" spans="1:28" ht="35.25" x14ac:dyDescent="0.5">
      <c r="A263">
        <v>1</v>
      </c>
      <c r="B263" s="30">
        <f>SUBTOTAL(103,$A$9:A263)</f>
        <v>250</v>
      </c>
      <c r="C263" s="87" t="s">
        <v>13925</v>
      </c>
      <c r="D263" s="83">
        <f t="shared" si="7"/>
        <v>762877.06</v>
      </c>
      <c r="E263" s="88">
        <v>0</v>
      </c>
      <c r="F263" s="88">
        <v>0</v>
      </c>
      <c r="G263" s="88">
        <v>0</v>
      </c>
      <c r="H263" s="88">
        <v>0</v>
      </c>
      <c r="I263" s="88">
        <v>0</v>
      </c>
      <c r="J263" s="88">
        <v>0</v>
      </c>
      <c r="K263" s="89">
        <v>0</v>
      </c>
      <c r="L263" s="88">
        <v>0</v>
      </c>
      <c r="M263" s="88">
        <v>0</v>
      </c>
      <c r="N263" s="88">
        <v>0</v>
      </c>
      <c r="O263" s="88">
        <v>762877.06</v>
      </c>
      <c r="P263" s="88">
        <v>0</v>
      </c>
      <c r="Q263" s="88">
        <v>0</v>
      </c>
      <c r="R263" s="88">
        <v>0</v>
      </c>
      <c r="S263" s="88">
        <v>0</v>
      </c>
      <c r="T263" s="88">
        <v>0</v>
      </c>
      <c r="U263" s="88">
        <v>0</v>
      </c>
      <c r="V263" s="88">
        <v>0</v>
      </c>
      <c r="W263" s="88">
        <v>0</v>
      </c>
      <c r="X263" s="88">
        <v>0</v>
      </c>
      <c r="Y263" s="88">
        <v>0</v>
      </c>
      <c r="Z263" s="88">
        <v>0</v>
      </c>
      <c r="AA263" s="88">
        <v>0</v>
      </c>
      <c r="AB263" s="90">
        <v>2023</v>
      </c>
    </row>
    <row r="264" spans="1:28" ht="35.25" x14ac:dyDescent="0.5">
      <c r="A264">
        <v>1</v>
      </c>
      <c r="B264" s="30">
        <f>SUBTOTAL(103,$A$9:A264)</f>
        <v>251</v>
      </c>
      <c r="C264" s="87" t="s">
        <v>13960</v>
      </c>
      <c r="D264" s="83">
        <f t="shared" si="7"/>
        <v>2838000</v>
      </c>
      <c r="E264" s="88">
        <v>0</v>
      </c>
      <c r="F264" s="88">
        <v>0</v>
      </c>
      <c r="G264" s="88">
        <v>0</v>
      </c>
      <c r="H264" s="88">
        <v>0</v>
      </c>
      <c r="I264" s="88">
        <v>0</v>
      </c>
      <c r="J264" s="88">
        <v>0</v>
      </c>
      <c r="K264" s="89">
        <v>1</v>
      </c>
      <c r="L264" s="88">
        <v>2838000</v>
      </c>
      <c r="M264" s="88">
        <v>0</v>
      </c>
      <c r="N264" s="88">
        <v>0</v>
      </c>
      <c r="O264" s="88">
        <v>0</v>
      </c>
      <c r="P264" s="88">
        <v>0</v>
      </c>
      <c r="Q264" s="88">
        <v>0</v>
      </c>
      <c r="R264" s="88">
        <v>0</v>
      </c>
      <c r="S264" s="88">
        <v>0</v>
      </c>
      <c r="T264" s="88">
        <v>0</v>
      </c>
      <c r="U264" s="88">
        <v>0</v>
      </c>
      <c r="V264" s="88">
        <v>0</v>
      </c>
      <c r="W264" s="88">
        <v>0</v>
      </c>
      <c r="X264" s="88">
        <v>0</v>
      </c>
      <c r="Y264" s="88">
        <v>0</v>
      </c>
      <c r="Z264" s="88">
        <v>0</v>
      </c>
      <c r="AA264" s="88">
        <v>0</v>
      </c>
      <c r="AB264" s="90">
        <v>2023</v>
      </c>
    </row>
    <row r="265" spans="1:28" ht="35.25" x14ac:dyDescent="0.5">
      <c r="A265">
        <v>1</v>
      </c>
      <c r="B265" s="30">
        <f>SUBTOTAL(103,$A$9:A265)</f>
        <v>252</v>
      </c>
      <c r="C265" s="87" t="s">
        <v>13995</v>
      </c>
      <c r="D265" s="83">
        <f t="shared" ref="D265:D328" si="11">E265+F265+G265+H265+I265+J265+L265+M265+N265+O265+P265+Q265+R265+S265+T265+U265+V265+W265+X265+Y265+Z265+AA265</f>
        <v>1085000</v>
      </c>
      <c r="E265" s="88">
        <v>0</v>
      </c>
      <c r="F265" s="88">
        <v>0</v>
      </c>
      <c r="G265" s="88">
        <v>0</v>
      </c>
      <c r="H265" s="88">
        <v>0</v>
      </c>
      <c r="I265" s="88">
        <v>1085000</v>
      </c>
      <c r="J265" s="88">
        <v>0</v>
      </c>
      <c r="K265" s="89">
        <v>0</v>
      </c>
      <c r="L265" s="88">
        <v>0</v>
      </c>
      <c r="M265" s="88">
        <v>0</v>
      </c>
      <c r="N265" s="88">
        <v>0</v>
      </c>
      <c r="O265" s="88">
        <v>0</v>
      </c>
      <c r="P265" s="88">
        <v>0</v>
      </c>
      <c r="Q265" s="88">
        <v>0</v>
      </c>
      <c r="R265" s="88">
        <v>0</v>
      </c>
      <c r="S265" s="88">
        <v>0</v>
      </c>
      <c r="T265" s="88">
        <v>0</v>
      </c>
      <c r="U265" s="88">
        <v>0</v>
      </c>
      <c r="V265" s="88">
        <v>0</v>
      </c>
      <c r="W265" s="88">
        <v>0</v>
      </c>
      <c r="X265" s="88">
        <v>0</v>
      </c>
      <c r="Y265" s="88">
        <v>0</v>
      </c>
      <c r="Z265" s="88">
        <v>0</v>
      </c>
      <c r="AA265" s="88">
        <v>0</v>
      </c>
      <c r="AB265" s="90">
        <v>2023</v>
      </c>
    </row>
    <row r="266" spans="1:28" ht="35.25" x14ac:dyDescent="0.5">
      <c r="A266">
        <v>1</v>
      </c>
      <c r="B266" s="30">
        <f>SUBTOTAL(103,$A$9:A266)</f>
        <v>253</v>
      </c>
      <c r="C266" s="87" t="s">
        <v>14046</v>
      </c>
      <c r="D266" s="83">
        <f t="shared" si="11"/>
        <v>457544</v>
      </c>
      <c r="E266" s="88">
        <v>0</v>
      </c>
      <c r="F266" s="88">
        <v>0</v>
      </c>
      <c r="G266" s="88">
        <v>0</v>
      </c>
      <c r="H266" s="88">
        <v>0</v>
      </c>
      <c r="I266" s="88">
        <v>0</v>
      </c>
      <c r="J266" s="88">
        <v>0</v>
      </c>
      <c r="K266" s="89">
        <v>0</v>
      </c>
      <c r="L266" s="88">
        <v>0</v>
      </c>
      <c r="M266" s="88">
        <v>0</v>
      </c>
      <c r="N266" s="88">
        <v>0</v>
      </c>
      <c r="O266" s="88">
        <v>457544</v>
      </c>
      <c r="P266" s="88">
        <v>0</v>
      </c>
      <c r="Q266" s="88">
        <v>0</v>
      </c>
      <c r="R266" s="88">
        <v>0</v>
      </c>
      <c r="S266" s="88">
        <v>0</v>
      </c>
      <c r="T266" s="88">
        <v>0</v>
      </c>
      <c r="U266" s="88">
        <v>0</v>
      </c>
      <c r="V266" s="88">
        <v>0</v>
      </c>
      <c r="W266" s="88">
        <v>0</v>
      </c>
      <c r="X266" s="88">
        <v>0</v>
      </c>
      <c r="Y266" s="88">
        <v>0</v>
      </c>
      <c r="Z266" s="88">
        <v>0</v>
      </c>
      <c r="AA266" s="88">
        <v>0</v>
      </c>
      <c r="AB266" s="90">
        <v>2023</v>
      </c>
    </row>
    <row r="267" spans="1:28" ht="35.25" x14ac:dyDescent="0.5">
      <c r="A267">
        <v>1</v>
      </c>
      <c r="B267" s="30">
        <f>SUBTOTAL(103,$A$9:A267)</f>
        <v>254</v>
      </c>
      <c r="C267" s="87" t="s">
        <v>14244</v>
      </c>
      <c r="D267" s="83">
        <f t="shared" si="11"/>
        <v>638448.15</v>
      </c>
      <c r="E267" s="88">
        <v>0</v>
      </c>
      <c r="F267" s="88">
        <v>0</v>
      </c>
      <c r="G267" s="88">
        <v>0</v>
      </c>
      <c r="H267" s="88">
        <v>0</v>
      </c>
      <c r="I267" s="88">
        <v>0</v>
      </c>
      <c r="J267" s="88">
        <v>0</v>
      </c>
      <c r="K267" s="89">
        <v>0</v>
      </c>
      <c r="L267" s="88">
        <v>0</v>
      </c>
      <c r="M267" s="88">
        <v>0</v>
      </c>
      <c r="N267" s="88">
        <v>0</v>
      </c>
      <c r="O267" s="88">
        <v>638448.15</v>
      </c>
      <c r="P267" s="88">
        <v>0</v>
      </c>
      <c r="Q267" s="88">
        <v>0</v>
      </c>
      <c r="R267" s="88">
        <v>0</v>
      </c>
      <c r="S267" s="88">
        <v>0</v>
      </c>
      <c r="T267" s="88">
        <v>0</v>
      </c>
      <c r="U267" s="88">
        <v>0</v>
      </c>
      <c r="V267" s="88">
        <v>0</v>
      </c>
      <c r="W267" s="88">
        <v>0</v>
      </c>
      <c r="X267" s="88">
        <v>0</v>
      </c>
      <c r="Y267" s="88">
        <v>0</v>
      </c>
      <c r="Z267" s="88">
        <v>0</v>
      </c>
      <c r="AA267" s="88">
        <v>0</v>
      </c>
      <c r="AB267" s="90">
        <v>2023</v>
      </c>
    </row>
    <row r="268" spans="1:28" ht="35.25" x14ac:dyDescent="0.5">
      <c r="A268">
        <v>1</v>
      </c>
      <c r="B268" s="30">
        <f>SUBTOTAL(103,$A$9:A268)</f>
        <v>255</v>
      </c>
      <c r="C268" s="87" t="s">
        <v>13700</v>
      </c>
      <c r="D268" s="83">
        <f t="shared" si="11"/>
        <v>2854000</v>
      </c>
      <c r="E268" s="88">
        <v>0</v>
      </c>
      <c r="F268" s="88">
        <v>0</v>
      </c>
      <c r="G268" s="88">
        <v>0</v>
      </c>
      <c r="H268" s="88">
        <v>0</v>
      </c>
      <c r="I268" s="88">
        <v>0</v>
      </c>
      <c r="J268" s="88">
        <v>0</v>
      </c>
      <c r="K268" s="89">
        <v>1</v>
      </c>
      <c r="L268" s="88">
        <v>2854000</v>
      </c>
      <c r="M268" s="88">
        <v>0</v>
      </c>
      <c r="N268" s="88">
        <v>0</v>
      </c>
      <c r="O268" s="88">
        <v>0</v>
      </c>
      <c r="P268" s="88">
        <v>0</v>
      </c>
      <c r="Q268" s="88">
        <v>0</v>
      </c>
      <c r="R268" s="88">
        <v>0</v>
      </c>
      <c r="S268" s="88">
        <v>0</v>
      </c>
      <c r="T268" s="88">
        <v>0</v>
      </c>
      <c r="U268" s="88">
        <v>0</v>
      </c>
      <c r="V268" s="88">
        <v>0</v>
      </c>
      <c r="W268" s="88">
        <v>0</v>
      </c>
      <c r="X268" s="88">
        <v>0</v>
      </c>
      <c r="Y268" s="88">
        <v>0</v>
      </c>
      <c r="Z268" s="88">
        <v>0</v>
      </c>
      <c r="AA268" s="88">
        <v>0</v>
      </c>
      <c r="AB268" s="90">
        <v>2023</v>
      </c>
    </row>
    <row r="269" spans="1:28" ht="35.25" x14ac:dyDescent="0.5">
      <c r="A269">
        <v>1</v>
      </c>
      <c r="B269" s="30">
        <f>SUBTOTAL(103,$A$9:A269)</f>
        <v>256</v>
      </c>
      <c r="C269" s="87" t="s">
        <v>14222</v>
      </c>
      <c r="D269" s="83">
        <f t="shared" si="11"/>
        <v>8514000</v>
      </c>
      <c r="E269" s="88">
        <v>0</v>
      </c>
      <c r="F269" s="88">
        <v>0</v>
      </c>
      <c r="G269" s="88">
        <v>0</v>
      </c>
      <c r="H269" s="88">
        <v>0</v>
      </c>
      <c r="I269" s="88">
        <v>0</v>
      </c>
      <c r="J269" s="88">
        <v>0</v>
      </c>
      <c r="K269" s="89">
        <v>3</v>
      </c>
      <c r="L269" s="88">
        <v>8514000</v>
      </c>
      <c r="M269" s="88">
        <v>0</v>
      </c>
      <c r="N269" s="88">
        <v>0</v>
      </c>
      <c r="O269" s="88">
        <v>0</v>
      </c>
      <c r="P269" s="88">
        <v>0</v>
      </c>
      <c r="Q269" s="88">
        <v>0</v>
      </c>
      <c r="R269" s="88">
        <v>0</v>
      </c>
      <c r="S269" s="88">
        <v>0</v>
      </c>
      <c r="T269" s="88">
        <v>0</v>
      </c>
      <c r="U269" s="88">
        <v>0</v>
      </c>
      <c r="V269" s="88">
        <v>0</v>
      </c>
      <c r="W269" s="88">
        <v>0</v>
      </c>
      <c r="X269" s="88">
        <v>0</v>
      </c>
      <c r="Y269" s="88">
        <v>0</v>
      </c>
      <c r="Z269" s="88">
        <v>0</v>
      </c>
      <c r="AA269" s="88">
        <v>0</v>
      </c>
      <c r="AB269" s="90">
        <v>2023</v>
      </c>
    </row>
    <row r="270" spans="1:28" ht="35.25" x14ac:dyDescent="0.5">
      <c r="A270">
        <v>1</v>
      </c>
      <c r="B270" s="30">
        <f>SUBTOTAL(103,$A$9:A270)</f>
        <v>257</v>
      </c>
      <c r="C270" s="87" t="s">
        <v>13276</v>
      </c>
      <c r="D270" s="83">
        <f t="shared" si="11"/>
        <v>80000</v>
      </c>
      <c r="E270" s="88">
        <v>0</v>
      </c>
      <c r="F270" s="88">
        <v>0</v>
      </c>
      <c r="G270" s="88">
        <v>0</v>
      </c>
      <c r="H270" s="88">
        <v>0</v>
      </c>
      <c r="I270" s="88">
        <v>0</v>
      </c>
      <c r="J270" s="88">
        <v>0</v>
      </c>
      <c r="K270" s="89">
        <v>0</v>
      </c>
      <c r="L270" s="88">
        <v>0</v>
      </c>
      <c r="M270" s="88">
        <v>0</v>
      </c>
      <c r="N270" s="88">
        <v>0</v>
      </c>
      <c r="O270" s="88">
        <v>80000</v>
      </c>
      <c r="P270" s="88">
        <v>0</v>
      </c>
      <c r="Q270" s="88">
        <v>0</v>
      </c>
      <c r="R270" s="88">
        <v>0</v>
      </c>
      <c r="S270" s="88">
        <v>0</v>
      </c>
      <c r="T270" s="88">
        <v>0</v>
      </c>
      <c r="U270" s="88">
        <v>0</v>
      </c>
      <c r="V270" s="88">
        <v>0</v>
      </c>
      <c r="W270" s="88">
        <v>0</v>
      </c>
      <c r="X270" s="88">
        <v>0</v>
      </c>
      <c r="Y270" s="88">
        <v>0</v>
      </c>
      <c r="Z270" s="88">
        <v>0</v>
      </c>
      <c r="AA270" s="88">
        <v>0</v>
      </c>
      <c r="AB270" s="90" t="s">
        <v>16969</v>
      </c>
    </row>
    <row r="271" spans="1:28" ht="35.25" x14ac:dyDescent="0.5">
      <c r="A271">
        <v>1</v>
      </c>
      <c r="B271" s="30">
        <f>SUBTOTAL(103,$A$9:A271)</f>
        <v>258</v>
      </c>
      <c r="C271" s="87" t="s">
        <v>13400</v>
      </c>
      <c r="D271" s="83">
        <f t="shared" si="11"/>
        <v>3195405</v>
      </c>
      <c r="E271" s="88">
        <v>0</v>
      </c>
      <c r="F271" s="88">
        <v>0</v>
      </c>
      <c r="G271" s="88">
        <v>0</v>
      </c>
      <c r="H271" s="88">
        <v>0</v>
      </c>
      <c r="I271" s="88">
        <v>0</v>
      </c>
      <c r="J271" s="88">
        <v>0</v>
      </c>
      <c r="K271" s="89">
        <v>0</v>
      </c>
      <c r="L271" s="88">
        <v>0</v>
      </c>
      <c r="M271" s="88">
        <v>3195405</v>
      </c>
      <c r="N271" s="88">
        <v>0</v>
      </c>
      <c r="O271" s="88">
        <v>0</v>
      </c>
      <c r="P271" s="88">
        <v>0</v>
      </c>
      <c r="Q271" s="88">
        <v>0</v>
      </c>
      <c r="R271" s="88">
        <v>0</v>
      </c>
      <c r="S271" s="88">
        <v>0</v>
      </c>
      <c r="T271" s="88">
        <v>0</v>
      </c>
      <c r="U271" s="88">
        <v>0</v>
      </c>
      <c r="V271" s="88">
        <v>0</v>
      </c>
      <c r="W271" s="88">
        <v>0</v>
      </c>
      <c r="X271" s="88">
        <v>0</v>
      </c>
      <c r="Y271" s="88">
        <v>0</v>
      </c>
      <c r="Z271" s="88">
        <v>0</v>
      </c>
      <c r="AA271" s="88">
        <v>0</v>
      </c>
      <c r="AB271" s="90" t="s">
        <v>16969</v>
      </c>
    </row>
    <row r="272" spans="1:28" ht="35.25" x14ac:dyDescent="0.5">
      <c r="A272">
        <v>1</v>
      </c>
      <c r="B272" s="30">
        <f>SUBTOTAL(103,$A$9:A272)</f>
        <v>259</v>
      </c>
      <c r="C272" s="87" t="s">
        <v>17406</v>
      </c>
      <c r="D272" s="83">
        <f t="shared" si="11"/>
        <v>362000</v>
      </c>
      <c r="E272" s="88">
        <v>0</v>
      </c>
      <c r="F272" s="88">
        <v>0</v>
      </c>
      <c r="G272" s="88">
        <v>0</v>
      </c>
      <c r="H272" s="88">
        <v>0</v>
      </c>
      <c r="I272" s="88">
        <v>362000</v>
      </c>
      <c r="J272" s="88">
        <v>0</v>
      </c>
      <c r="K272" s="89">
        <v>0</v>
      </c>
      <c r="L272" s="88">
        <v>0</v>
      </c>
      <c r="M272" s="88">
        <v>0</v>
      </c>
      <c r="N272" s="88">
        <v>0</v>
      </c>
      <c r="O272" s="88">
        <v>0</v>
      </c>
      <c r="P272" s="88">
        <v>0</v>
      </c>
      <c r="Q272" s="88">
        <v>0</v>
      </c>
      <c r="R272" s="88">
        <v>0</v>
      </c>
      <c r="S272" s="88">
        <v>0</v>
      </c>
      <c r="T272" s="88">
        <v>0</v>
      </c>
      <c r="U272" s="88">
        <v>0</v>
      </c>
      <c r="V272" s="88">
        <v>0</v>
      </c>
      <c r="W272" s="88">
        <v>0</v>
      </c>
      <c r="X272" s="88">
        <v>0</v>
      </c>
      <c r="Y272" s="88">
        <v>0</v>
      </c>
      <c r="Z272" s="88">
        <v>0</v>
      </c>
      <c r="AA272" s="88">
        <v>0</v>
      </c>
      <c r="AB272" s="90" t="s">
        <v>16969</v>
      </c>
    </row>
    <row r="273" spans="1:28" ht="35.25" x14ac:dyDescent="0.5">
      <c r="A273">
        <v>1</v>
      </c>
      <c r="B273" s="30">
        <f>SUBTOTAL(103,$A$9:A273)</f>
        <v>260</v>
      </c>
      <c r="C273" s="87" t="s">
        <v>13444</v>
      </c>
      <c r="D273" s="83">
        <f t="shared" si="11"/>
        <v>120000</v>
      </c>
      <c r="E273" s="88">
        <v>0</v>
      </c>
      <c r="F273" s="88">
        <v>0</v>
      </c>
      <c r="G273" s="88">
        <v>0</v>
      </c>
      <c r="H273" s="88">
        <v>0</v>
      </c>
      <c r="I273" s="88">
        <v>0</v>
      </c>
      <c r="J273" s="88">
        <v>0</v>
      </c>
      <c r="K273" s="89">
        <v>1</v>
      </c>
      <c r="L273" s="88">
        <v>120000</v>
      </c>
      <c r="M273" s="88">
        <v>0</v>
      </c>
      <c r="N273" s="88">
        <v>0</v>
      </c>
      <c r="O273" s="88">
        <v>0</v>
      </c>
      <c r="P273" s="88">
        <v>0</v>
      </c>
      <c r="Q273" s="88">
        <v>0</v>
      </c>
      <c r="R273" s="88">
        <v>0</v>
      </c>
      <c r="S273" s="88">
        <v>0</v>
      </c>
      <c r="T273" s="88">
        <v>0</v>
      </c>
      <c r="U273" s="88">
        <v>0</v>
      </c>
      <c r="V273" s="88">
        <v>0</v>
      </c>
      <c r="W273" s="88">
        <v>0</v>
      </c>
      <c r="X273" s="88">
        <v>0</v>
      </c>
      <c r="Y273" s="88">
        <v>0</v>
      </c>
      <c r="Z273" s="88">
        <v>0</v>
      </c>
      <c r="AA273" s="88">
        <v>0</v>
      </c>
      <c r="AB273" s="90" t="s">
        <v>16969</v>
      </c>
    </row>
    <row r="274" spans="1:28" ht="35.25" x14ac:dyDescent="0.5">
      <c r="A274">
        <v>1</v>
      </c>
      <c r="B274" s="30">
        <f>SUBTOTAL(103,$A$9:A274)</f>
        <v>261</v>
      </c>
      <c r="C274" s="87" t="s">
        <v>13460</v>
      </c>
      <c r="D274" s="83">
        <f t="shared" si="11"/>
        <v>249960</v>
      </c>
      <c r="E274" s="88">
        <v>0</v>
      </c>
      <c r="F274" s="88">
        <v>0</v>
      </c>
      <c r="G274" s="88">
        <v>0</v>
      </c>
      <c r="H274" s="88">
        <v>0</v>
      </c>
      <c r="I274" s="88">
        <v>0</v>
      </c>
      <c r="J274" s="88">
        <v>0</v>
      </c>
      <c r="K274" s="89">
        <v>0</v>
      </c>
      <c r="L274" s="88">
        <v>0</v>
      </c>
      <c r="M274" s="88">
        <v>0</v>
      </c>
      <c r="N274" s="88">
        <v>0</v>
      </c>
      <c r="O274" s="88">
        <v>249960</v>
      </c>
      <c r="P274" s="88">
        <v>0</v>
      </c>
      <c r="Q274" s="88">
        <v>0</v>
      </c>
      <c r="R274" s="88">
        <v>0</v>
      </c>
      <c r="S274" s="88">
        <v>0</v>
      </c>
      <c r="T274" s="88">
        <v>0</v>
      </c>
      <c r="U274" s="88">
        <v>0</v>
      </c>
      <c r="V274" s="88">
        <v>0</v>
      </c>
      <c r="W274" s="88">
        <v>0</v>
      </c>
      <c r="X274" s="88">
        <v>0</v>
      </c>
      <c r="Y274" s="88">
        <v>0</v>
      </c>
      <c r="Z274" s="88">
        <v>0</v>
      </c>
      <c r="AA274" s="88">
        <v>0</v>
      </c>
      <c r="AB274" s="90" t="s">
        <v>16969</v>
      </c>
    </row>
    <row r="275" spans="1:28" ht="35.25" x14ac:dyDescent="0.5">
      <c r="A275">
        <v>1</v>
      </c>
      <c r="B275" s="30">
        <f>SUBTOTAL(103,$A$9:A275)</f>
        <v>262</v>
      </c>
      <c r="C275" s="87" t="s">
        <v>2383</v>
      </c>
      <c r="D275" s="83">
        <f t="shared" si="11"/>
        <v>22482</v>
      </c>
      <c r="E275" s="88">
        <v>0</v>
      </c>
      <c r="F275" s="88">
        <v>0</v>
      </c>
      <c r="G275" s="88">
        <v>0</v>
      </c>
      <c r="H275" s="88">
        <v>0</v>
      </c>
      <c r="I275" s="88">
        <v>0</v>
      </c>
      <c r="J275" s="88">
        <v>0</v>
      </c>
      <c r="K275" s="89">
        <v>1</v>
      </c>
      <c r="L275" s="88">
        <v>22482</v>
      </c>
      <c r="M275" s="88">
        <v>0</v>
      </c>
      <c r="N275" s="88">
        <v>0</v>
      </c>
      <c r="O275" s="88">
        <v>0</v>
      </c>
      <c r="P275" s="88">
        <v>0</v>
      </c>
      <c r="Q275" s="88">
        <v>0</v>
      </c>
      <c r="R275" s="88">
        <v>0</v>
      </c>
      <c r="S275" s="88">
        <v>0</v>
      </c>
      <c r="T275" s="88">
        <v>0</v>
      </c>
      <c r="U275" s="88">
        <v>0</v>
      </c>
      <c r="V275" s="88">
        <v>0</v>
      </c>
      <c r="W275" s="88">
        <v>0</v>
      </c>
      <c r="X275" s="88">
        <v>0</v>
      </c>
      <c r="Y275" s="88">
        <v>0</v>
      </c>
      <c r="Z275" s="88">
        <v>0</v>
      </c>
      <c r="AA275" s="88">
        <v>0</v>
      </c>
      <c r="AB275" s="90" t="s">
        <v>16969</v>
      </c>
    </row>
    <row r="276" spans="1:28" ht="35.25" x14ac:dyDescent="0.5">
      <c r="A276">
        <v>1</v>
      </c>
      <c r="B276" s="30">
        <f>SUBTOTAL(103,$A$9:A276)</f>
        <v>263</v>
      </c>
      <c r="C276" s="87" t="s">
        <v>17407</v>
      </c>
      <c r="D276" s="83">
        <f t="shared" si="11"/>
        <v>577035</v>
      </c>
      <c r="E276" s="88">
        <v>0</v>
      </c>
      <c r="F276" s="88">
        <v>0</v>
      </c>
      <c r="G276" s="88">
        <v>0</v>
      </c>
      <c r="H276" s="88">
        <v>0</v>
      </c>
      <c r="I276" s="88">
        <v>0</v>
      </c>
      <c r="J276" s="88">
        <v>0</v>
      </c>
      <c r="K276" s="89">
        <v>0</v>
      </c>
      <c r="L276" s="88">
        <v>0</v>
      </c>
      <c r="M276" s="88">
        <v>577035</v>
      </c>
      <c r="N276" s="88">
        <v>0</v>
      </c>
      <c r="O276" s="88">
        <v>0</v>
      </c>
      <c r="P276" s="88">
        <v>0</v>
      </c>
      <c r="Q276" s="88">
        <v>0</v>
      </c>
      <c r="R276" s="88">
        <v>0</v>
      </c>
      <c r="S276" s="88">
        <v>0</v>
      </c>
      <c r="T276" s="88">
        <v>0</v>
      </c>
      <c r="U276" s="88">
        <v>0</v>
      </c>
      <c r="V276" s="88">
        <v>0</v>
      </c>
      <c r="W276" s="88">
        <v>0</v>
      </c>
      <c r="X276" s="88">
        <v>0</v>
      </c>
      <c r="Y276" s="88">
        <v>0</v>
      </c>
      <c r="Z276" s="88">
        <v>0</v>
      </c>
      <c r="AA276" s="88">
        <v>0</v>
      </c>
      <c r="AB276" s="90" t="s">
        <v>16969</v>
      </c>
    </row>
    <row r="277" spans="1:28" ht="35.25" x14ac:dyDescent="0.5">
      <c r="A277">
        <v>1</v>
      </c>
      <c r="B277" s="30">
        <f>SUBTOTAL(103,$A$9:A277)</f>
        <v>264</v>
      </c>
      <c r="C277" s="87" t="s">
        <v>13536</v>
      </c>
      <c r="D277" s="83">
        <f t="shared" si="11"/>
        <v>464839.94</v>
      </c>
      <c r="E277" s="88">
        <v>0</v>
      </c>
      <c r="F277" s="88">
        <v>0</v>
      </c>
      <c r="G277" s="88">
        <v>0</v>
      </c>
      <c r="H277" s="88">
        <v>0</v>
      </c>
      <c r="I277" s="88">
        <v>0</v>
      </c>
      <c r="J277" s="88">
        <v>0</v>
      </c>
      <c r="K277" s="89">
        <v>0</v>
      </c>
      <c r="L277" s="88">
        <v>0</v>
      </c>
      <c r="M277" s="88">
        <v>464839.94</v>
      </c>
      <c r="N277" s="88">
        <v>0</v>
      </c>
      <c r="O277" s="88">
        <v>0</v>
      </c>
      <c r="P277" s="88">
        <v>0</v>
      </c>
      <c r="Q277" s="88">
        <v>0</v>
      </c>
      <c r="R277" s="88">
        <v>0</v>
      </c>
      <c r="S277" s="88">
        <v>0</v>
      </c>
      <c r="T277" s="88">
        <v>0</v>
      </c>
      <c r="U277" s="88">
        <v>0</v>
      </c>
      <c r="V277" s="88">
        <v>0</v>
      </c>
      <c r="W277" s="88">
        <v>0</v>
      </c>
      <c r="X277" s="88">
        <v>0</v>
      </c>
      <c r="Y277" s="88">
        <v>0</v>
      </c>
      <c r="Z277" s="88">
        <v>0</v>
      </c>
      <c r="AA277" s="88">
        <v>0</v>
      </c>
      <c r="AB277" s="90" t="s">
        <v>16969</v>
      </c>
    </row>
    <row r="278" spans="1:28" ht="35.25" x14ac:dyDescent="0.5">
      <c r="A278">
        <v>1</v>
      </c>
      <c r="B278" s="30">
        <f>SUBTOTAL(103,$A$9:A278)</f>
        <v>265</v>
      </c>
      <c r="C278" s="87" t="s">
        <v>13539</v>
      </c>
      <c r="D278" s="83">
        <f t="shared" si="11"/>
        <v>2832000</v>
      </c>
      <c r="E278" s="88">
        <v>0</v>
      </c>
      <c r="F278" s="88">
        <v>0</v>
      </c>
      <c r="G278" s="88">
        <v>0</v>
      </c>
      <c r="H278" s="88">
        <v>0</v>
      </c>
      <c r="I278" s="88">
        <v>0</v>
      </c>
      <c r="J278" s="88">
        <v>0</v>
      </c>
      <c r="K278" s="89">
        <v>1</v>
      </c>
      <c r="L278" s="88">
        <v>2832000</v>
      </c>
      <c r="M278" s="88">
        <v>0</v>
      </c>
      <c r="N278" s="88">
        <v>0</v>
      </c>
      <c r="O278" s="88">
        <v>0</v>
      </c>
      <c r="P278" s="88">
        <v>0</v>
      </c>
      <c r="Q278" s="88">
        <v>0</v>
      </c>
      <c r="R278" s="88">
        <v>0</v>
      </c>
      <c r="S278" s="88">
        <v>0</v>
      </c>
      <c r="T278" s="88">
        <v>0</v>
      </c>
      <c r="U278" s="88">
        <v>0</v>
      </c>
      <c r="V278" s="88">
        <v>0</v>
      </c>
      <c r="W278" s="88">
        <v>0</v>
      </c>
      <c r="X278" s="88">
        <v>0</v>
      </c>
      <c r="Y278" s="88">
        <v>0</v>
      </c>
      <c r="Z278" s="88">
        <v>0</v>
      </c>
      <c r="AA278" s="88">
        <v>0</v>
      </c>
      <c r="AB278" s="90" t="s">
        <v>16969</v>
      </c>
    </row>
    <row r="279" spans="1:28" ht="35.25" x14ac:dyDescent="0.5">
      <c r="A279">
        <v>1</v>
      </c>
      <c r="B279" s="30">
        <f>SUBTOTAL(103,$A$9:A279)</f>
        <v>266</v>
      </c>
      <c r="C279" s="87" t="s">
        <v>13546</v>
      </c>
      <c r="D279" s="83">
        <f t="shared" si="11"/>
        <v>120000</v>
      </c>
      <c r="E279" s="88">
        <v>0</v>
      </c>
      <c r="F279" s="88">
        <v>0</v>
      </c>
      <c r="G279" s="88">
        <v>0</v>
      </c>
      <c r="H279" s="88">
        <v>0</v>
      </c>
      <c r="I279" s="88">
        <v>0</v>
      </c>
      <c r="J279" s="88">
        <v>0</v>
      </c>
      <c r="K279" s="89">
        <v>0</v>
      </c>
      <c r="L279" s="88">
        <v>0</v>
      </c>
      <c r="M279" s="88">
        <v>0</v>
      </c>
      <c r="N279" s="88">
        <v>0</v>
      </c>
      <c r="O279" s="88">
        <v>120000</v>
      </c>
      <c r="P279" s="88">
        <v>0</v>
      </c>
      <c r="Q279" s="88">
        <v>0</v>
      </c>
      <c r="R279" s="88">
        <v>0</v>
      </c>
      <c r="S279" s="88">
        <v>0</v>
      </c>
      <c r="T279" s="88">
        <v>0</v>
      </c>
      <c r="U279" s="88">
        <v>0</v>
      </c>
      <c r="V279" s="88">
        <v>0</v>
      </c>
      <c r="W279" s="88">
        <v>0</v>
      </c>
      <c r="X279" s="88">
        <v>0</v>
      </c>
      <c r="Y279" s="88">
        <v>0</v>
      </c>
      <c r="Z279" s="88">
        <v>0</v>
      </c>
      <c r="AA279" s="88">
        <v>0</v>
      </c>
      <c r="AB279" s="90" t="s">
        <v>16969</v>
      </c>
    </row>
    <row r="280" spans="1:28" ht="35.25" x14ac:dyDescent="0.5">
      <c r="A280">
        <v>1</v>
      </c>
      <c r="B280" s="30">
        <f>SUBTOTAL(103,$A$9:A280)</f>
        <v>267</v>
      </c>
      <c r="C280" s="87" t="s">
        <v>13596</v>
      </c>
      <c r="D280" s="83">
        <f t="shared" si="11"/>
        <v>2912000</v>
      </c>
      <c r="E280" s="88">
        <v>0</v>
      </c>
      <c r="F280" s="88">
        <v>0</v>
      </c>
      <c r="G280" s="88">
        <v>0</v>
      </c>
      <c r="H280" s="88">
        <v>0</v>
      </c>
      <c r="I280" s="88">
        <v>0</v>
      </c>
      <c r="J280" s="88">
        <v>0</v>
      </c>
      <c r="K280" s="89">
        <v>1</v>
      </c>
      <c r="L280" s="88">
        <v>2912000</v>
      </c>
      <c r="M280" s="88">
        <v>0</v>
      </c>
      <c r="N280" s="88">
        <v>0</v>
      </c>
      <c r="O280" s="88">
        <v>0</v>
      </c>
      <c r="P280" s="88">
        <v>0</v>
      </c>
      <c r="Q280" s="88">
        <v>0</v>
      </c>
      <c r="R280" s="88">
        <v>0</v>
      </c>
      <c r="S280" s="88">
        <v>0</v>
      </c>
      <c r="T280" s="88">
        <v>0</v>
      </c>
      <c r="U280" s="88">
        <v>0</v>
      </c>
      <c r="V280" s="88">
        <v>0</v>
      </c>
      <c r="W280" s="88">
        <v>0</v>
      </c>
      <c r="X280" s="88">
        <v>0</v>
      </c>
      <c r="Y280" s="88">
        <v>0</v>
      </c>
      <c r="Z280" s="88">
        <v>0</v>
      </c>
      <c r="AA280" s="88">
        <v>0</v>
      </c>
      <c r="AB280" s="90" t="s">
        <v>16969</v>
      </c>
    </row>
    <row r="281" spans="1:28" ht="35.25" x14ac:dyDescent="0.5">
      <c r="A281">
        <v>1</v>
      </c>
      <c r="B281" s="30">
        <f>SUBTOTAL(103,$A$9:A281)</f>
        <v>268</v>
      </c>
      <c r="C281" s="87" t="s">
        <v>13656</v>
      </c>
      <c r="D281" s="83">
        <f t="shared" si="11"/>
        <v>196815.38</v>
      </c>
      <c r="E281" s="88">
        <v>0</v>
      </c>
      <c r="F281" s="88">
        <v>71700</v>
      </c>
      <c r="G281" s="88">
        <v>0</v>
      </c>
      <c r="H281" s="88">
        <v>0</v>
      </c>
      <c r="I281" s="88">
        <v>0</v>
      </c>
      <c r="J281" s="88">
        <v>0</v>
      </c>
      <c r="K281" s="89">
        <v>0</v>
      </c>
      <c r="L281" s="88">
        <v>0</v>
      </c>
      <c r="M281" s="88">
        <v>0</v>
      </c>
      <c r="N281" s="88">
        <v>0</v>
      </c>
      <c r="O281" s="88">
        <v>125115.38</v>
      </c>
      <c r="P281" s="88">
        <v>0</v>
      </c>
      <c r="Q281" s="88">
        <v>0</v>
      </c>
      <c r="R281" s="88">
        <v>0</v>
      </c>
      <c r="S281" s="88">
        <v>0</v>
      </c>
      <c r="T281" s="88">
        <v>0</v>
      </c>
      <c r="U281" s="88">
        <v>0</v>
      </c>
      <c r="V281" s="88">
        <v>0</v>
      </c>
      <c r="W281" s="88">
        <v>0</v>
      </c>
      <c r="X281" s="88">
        <v>0</v>
      </c>
      <c r="Y281" s="88">
        <v>0</v>
      </c>
      <c r="Z281" s="88">
        <v>0</v>
      </c>
      <c r="AA281" s="88">
        <v>0</v>
      </c>
      <c r="AB281" s="90" t="s">
        <v>16969</v>
      </c>
    </row>
    <row r="282" spans="1:28" ht="35.25" x14ac:dyDescent="0.5">
      <c r="A282">
        <v>1</v>
      </c>
      <c r="B282" s="30">
        <f>SUBTOTAL(103,$A$9:A282)</f>
        <v>269</v>
      </c>
      <c r="C282" s="87" t="s">
        <v>13818</v>
      </c>
      <c r="D282" s="83">
        <f t="shared" si="11"/>
        <v>754628.33</v>
      </c>
      <c r="E282" s="88">
        <v>0</v>
      </c>
      <c r="F282" s="88">
        <v>0</v>
      </c>
      <c r="G282" s="88">
        <v>0</v>
      </c>
      <c r="H282" s="88">
        <v>0</v>
      </c>
      <c r="I282" s="88">
        <v>0</v>
      </c>
      <c r="J282" s="88">
        <v>0</v>
      </c>
      <c r="K282" s="89">
        <v>0</v>
      </c>
      <c r="L282" s="88">
        <v>0</v>
      </c>
      <c r="M282" s="88">
        <v>754628.33</v>
      </c>
      <c r="N282" s="88">
        <v>0</v>
      </c>
      <c r="O282" s="88">
        <v>0</v>
      </c>
      <c r="P282" s="88">
        <v>0</v>
      </c>
      <c r="Q282" s="88">
        <v>0</v>
      </c>
      <c r="R282" s="88">
        <v>0</v>
      </c>
      <c r="S282" s="88">
        <v>0</v>
      </c>
      <c r="T282" s="88">
        <v>0</v>
      </c>
      <c r="U282" s="88">
        <v>0</v>
      </c>
      <c r="V282" s="88">
        <v>0</v>
      </c>
      <c r="W282" s="88">
        <v>0</v>
      </c>
      <c r="X282" s="88">
        <v>0</v>
      </c>
      <c r="Y282" s="88">
        <v>0</v>
      </c>
      <c r="Z282" s="88">
        <v>0</v>
      </c>
      <c r="AA282" s="88">
        <v>0</v>
      </c>
      <c r="AB282" s="90" t="s">
        <v>16969</v>
      </c>
    </row>
    <row r="283" spans="1:28" ht="35.25" x14ac:dyDescent="0.5">
      <c r="A283">
        <v>1</v>
      </c>
      <c r="B283" s="30">
        <f>SUBTOTAL(103,$A$9:A283)</f>
        <v>270</v>
      </c>
      <c r="C283" s="87" t="s">
        <v>13875</v>
      </c>
      <c r="D283" s="83">
        <f t="shared" si="11"/>
        <v>600000</v>
      </c>
      <c r="E283" s="88">
        <v>0</v>
      </c>
      <c r="F283" s="88">
        <v>0</v>
      </c>
      <c r="G283" s="88">
        <v>0</v>
      </c>
      <c r="H283" s="88">
        <v>0</v>
      </c>
      <c r="I283" s="88">
        <v>0</v>
      </c>
      <c r="J283" s="88">
        <v>0</v>
      </c>
      <c r="K283" s="89">
        <v>0</v>
      </c>
      <c r="L283" s="88">
        <v>0</v>
      </c>
      <c r="M283" s="88">
        <v>0</v>
      </c>
      <c r="N283" s="88">
        <v>0</v>
      </c>
      <c r="O283" s="88">
        <v>600000</v>
      </c>
      <c r="P283" s="88">
        <v>0</v>
      </c>
      <c r="Q283" s="88">
        <v>0</v>
      </c>
      <c r="R283" s="88">
        <v>0</v>
      </c>
      <c r="S283" s="88">
        <v>0</v>
      </c>
      <c r="T283" s="88">
        <v>0</v>
      </c>
      <c r="U283" s="88">
        <v>0</v>
      </c>
      <c r="V283" s="88">
        <v>0</v>
      </c>
      <c r="W283" s="88">
        <v>0</v>
      </c>
      <c r="X283" s="88">
        <v>0</v>
      </c>
      <c r="Y283" s="88">
        <v>0</v>
      </c>
      <c r="Z283" s="88">
        <v>0</v>
      </c>
      <c r="AA283" s="88">
        <v>0</v>
      </c>
      <c r="AB283" s="90" t="s">
        <v>16969</v>
      </c>
    </row>
    <row r="284" spans="1:28" ht="35.25" x14ac:dyDescent="0.5">
      <c r="A284">
        <v>1</v>
      </c>
      <c r="B284" s="30">
        <f>SUBTOTAL(103,$A$9:A284)</f>
        <v>271</v>
      </c>
      <c r="C284" s="87" t="s">
        <v>13961</v>
      </c>
      <c r="D284" s="83">
        <f t="shared" si="11"/>
        <v>255000</v>
      </c>
      <c r="E284" s="88">
        <v>0</v>
      </c>
      <c r="F284" s="88">
        <v>0</v>
      </c>
      <c r="G284" s="88">
        <v>0</v>
      </c>
      <c r="H284" s="88">
        <v>0</v>
      </c>
      <c r="I284" s="88">
        <v>255000</v>
      </c>
      <c r="J284" s="88">
        <v>0</v>
      </c>
      <c r="K284" s="89">
        <v>0</v>
      </c>
      <c r="L284" s="88">
        <v>0</v>
      </c>
      <c r="M284" s="88">
        <v>0</v>
      </c>
      <c r="N284" s="88">
        <v>0</v>
      </c>
      <c r="O284" s="88">
        <v>0</v>
      </c>
      <c r="P284" s="88">
        <v>0</v>
      </c>
      <c r="Q284" s="88">
        <v>0</v>
      </c>
      <c r="R284" s="88">
        <v>0</v>
      </c>
      <c r="S284" s="88">
        <v>0</v>
      </c>
      <c r="T284" s="88">
        <v>0</v>
      </c>
      <c r="U284" s="88">
        <v>0</v>
      </c>
      <c r="V284" s="88">
        <v>0</v>
      </c>
      <c r="W284" s="88">
        <v>0</v>
      </c>
      <c r="X284" s="88">
        <v>0</v>
      </c>
      <c r="Y284" s="88">
        <v>0</v>
      </c>
      <c r="Z284" s="88">
        <v>0</v>
      </c>
      <c r="AA284" s="88">
        <v>0</v>
      </c>
      <c r="AB284" s="90" t="s">
        <v>16969</v>
      </c>
    </row>
    <row r="285" spans="1:28" ht="35.25" x14ac:dyDescent="0.5">
      <c r="A285">
        <v>1</v>
      </c>
      <c r="B285" s="30">
        <f>SUBTOTAL(103,$A$9:A285)</f>
        <v>272</v>
      </c>
      <c r="C285" s="87" t="s">
        <v>17408</v>
      </c>
      <c r="D285" s="83">
        <f t="shared" si="11"/>
        <v>421528</v>
      </c>
      <c r="E285" s="88">
        <v>0</v>
      </c>
      <c r="F285" s="88">
        <v>0</v>
      </c>
      <c r="G285" s="88">
        <v>365106</v>
      </c>
      <c r="H285" s="88">
        <v>56422</v>
      </c>
      <c r="I285" s="88">
        <v>0</v>
      </c>
      <c r="J285" s="88">
        <v>0</v>
      </c>
      <c r="K285" s="89">
        <v>0</v>
      </c>
      <c r="L285" s="88">
        <v>0</v>
      </c>
      <c r="M285" s="88">
        <v>0</v>
      </c>
      <c r="N285" s="88">
        <v>0</v>
      </c>
      <c r="O285" s="88">
        <v>0</v>
      </c>
      <c r="P285" s="88">
        <v>0</v>
      </c>
      <c r="Q285" s="88">
        <v>0</v>
      </c>
      <c r="R285" s="88">
        <v>0</v>
      </c>
      <c r="S285" s="88">
        <v>0</v>
      </c>
      <c r="T285" s="88">
        <v>0</v>
      </c>
      <c r="U285" s="88">
        <v>0</v>
      </c>
      <c r="V285" s="88">
        <v>0</v>
      </c>
      <c r="W285" s="88">
        <v>0</v>
      </c>
      <c r="X285" s="88">
        <v>0</v>
      </c>
      <c r="Y285" s="88">
        <v>0</v>
      </c>
      <c r="Z285" s="88">
        <v>0</v>
      </c>
      <c r="AA285" s="88">
        <v>0</v>
      </c>
      <c r="AB285" s="90" t="s">
        <v>16969</v>
      </c>
    </row>
    <row r="286" spans="1:28" ht="35.25" x14ac:dyDescent="0.5">
      <c r="A286">
        <v>1</v>
      </c>
      <c r="B286" s="30">
        <f>SUBTOTAL(103,$A$9:A286)</f>
        <v>273</v>
      </c>
      <c r="C286" s="87" t="s">
        <v>14198</v>
      </c>
      <c r="D286" s="83">
        <f t="shared" si="11"/>
        <v>2682000</v>
      </c>
      <c r="E286" s="88">
        <v>0</v>
      </c>
      <c r="F286" s="88">
        <v>0</v>
      </c>
      <c r="G286" s="88">
        <v>0</v>
      </c>
      <c r="H286" s="88">
        <v>0</v>
      </c>
      <c r="I286" s="88">
        <v>0</v>
      </c>
      <c r="J286" s="88">
        <v>0</v>
      </c>
      <c r="K286" s="89">
        <v>1</v>
      </c>
      <c r="L286" s="88">
        <v>2682000</v>
      </c>
      <c r="M286" s="88">
        <v>0</v>
      </c>
      <c r="N286" s="88">
        <v>0</v>
      </c>
      <c r="O286" s="88">
        <v>0</v>
      </c>
      <c r="P286" s="88">
        <v>0</v>
      </c>
      <c r="Q286" s="88">
        <v>0</v>
      </c>
      <c r="R286" s="88">
        <v>0</v>
      </c>
      <c r="S286" s="88">
        <v>0</v>
      </c>
      <c r="T286" s="88">
        <v>0</v>
      </c>
      <c r="U286" s="88">
        <v>0</v>
      </c>
      <c r="V286" s="88">
        <v>0</v>
      </c>
      <c r="W286" s="88">
        <v>0</v>
      </c>
      <c r="X286" s="88">
        <v>0</v>
      </c>
      <c r="Y286" s="88">
        <v>0</v>
      </c>
      <c r="Z286" s="88">
        <v>0</v>
      </c>
      <c r="AA286" s="88">
        <v>0</v>
      </c>
      <c r="AB286" s="90">
        <v>2023</v>
      </c>
    </row>
    <row r="287" spans="1:28" ht="35.25" x14ac:dyDescent="0.5">
      <c r="B287" s="86" t="s">
        <v>370</v>
      </c>
      <c r="C287" s="87"/>
      <c r="D287" s="83">
        <f t="shared" si="11"/>
        <v>2878708</v>
      </c>
      <c r="E287" s="83">
        <f>SUM(E288:E290)</f>
        <v>0</v>
      </c>
      <c r="F287" s="83">
        <f t="shared" ref="F287:AA287" si="12">SUM(F288:F290)</f>
        <v>0</v>
      </c>
      <c r="G287" s="83">
        <f>SUM(G288:G290)</f>
        <v>0</v>
      </c>
      <c r="H287" s="83">
        <f t="shared" si="12"/>
        <v>0</v>
      </c>
      <c r="I287" s="83">
        <f t="shared" si="12"/>
        <v>0</v>
      </c>
      <c r="J287" s="83">
        <f t="shared" si="12"/>
        <v>0</v>
      </c>
      <c r="K287" s="84">
        <f t="shared" si="12"/>
        <v>0</v>
      </c>
      <c r="L287" s="83">
        <f t="shared" si="12"/>
        <v>0</v>
      </c>
      <c r="M287" s="83">
        <f t="shared" si="12"/>
        <v>0</v>
      </c>
      <c r="N287" s="83">
        <f t="shared" si="12"/>
        <v>0</v>
      </c>
      <c r="O287" s="83">
        <f t="shared" si="12"/>
        <v>2878708</v>
      </c>
      <c r="P287" s="83">
        <f t="shared" si="12"/>
        <v>0</v>
      </c>
      <c r="Q287" s="83">
        <f t="shared" si="12"/>
        <v>0</v>
      </c>
      <c r="R287" s="83">
        <f t="shared" si="12"/>
        <v>0</v>
      </c>
      <c r="S287" s="83">
        <f t="shared" si="12"/>
        <v>0</v>
      </c>
      <c r="T287" s="83">
        <f t="shared" si="12"/>
        <v>0</v>
      </c>
      <c r="U287" s="83">
        <f t="shared" si="12"/>
        <v>0</v>
      </c>
      <c r="V287" s="83">
        <f t="shared" si="12"/>
        <v>0</v>
      </c>
      <c r="W287" s="83">
        <f t="shared" si="12"/>
        <v>0</v>
      </c>
      <c r="X287" s="83">
        <f t="shared" si="12"/>
        <v>0</v>
      </c>
      <c r="Y287" s="83">
        <f t="shared" si="12"/>
        <v>0</v>
      </c>
      <c r="Z287" s="83">
        <f t="shared" si="12"/>
        <v>0</v>
      </c>
      <c r="AA287" s="83">
        <f t="shared" si="12"/>
        <v>0</v>
      </c>
      <c r="AB287" s="85" t="s">
        <v>17004</v>
      </c>
    </row>
    <row r="288" spans="1:28" ht="35.25" x14ac:dyDescent="0.5">
      <c r="A288">
        <v>1</v>
      </c>
      <c r="B288" s="30">
        <f>SUBTOTAL(103,$A$9:A288)</f>
        <v>274</v>
      </c>
      <c r="C288" s="87" t="s">
        <v>13160</v>
      </c>
      <c r="D288" s="83">
        <f t="shared" si="11"/>
        <v>849708</v>
      </c>
      <c r="E288" s="88">
        <v>0</v>
      </c>
      <c r="F288" s="88">
        <v>0</v>
      </c>
      <c r="G288" s="88">
        <v>0</v>
      </c>
      <c r="H288" s="88">
        <v>0</v>
      </c>
      <c r="I288" s="88">
        <v>0</v>
      </c>
      <c r="J288" s="88">
        <v>0</v>
      </c>
      <c r="K288" s="89">
        <v>0</v>
      </c>
      <c r="L288" s="88">
        <v>0</v>
      </c>
      <c r="M288" s="88">
        <v>0</v>
      </c>
      <c r="N288" s="88">
        <v>0</v>
      </c>
      <c r="O288" s="88">
        <v>849708</v>
      </c>
      <c r="P288" s="88">
        <v>0</v>
      </c>
      <c r="Q288" s="88">
        <v>0</v>
      </c>
      <c r="R288" s="88">
        <v>0</v>
      </c>
      <c r="S288" s="88">
        <v>0</v>
      </c>
      <c r="T288" s="88">
        <v>0</v>
      </c>
      <c r="U288" s="88">
        <v>0</v>
      </c>
      <c r="V288" s="88">
        <v>0</v>
      </c>
      <c r="W288" s="88">
        <v>0</v>
      </c>
      <c r="X288" s="88">
        <v>0</v>
      </c>
      <c r="Y288" s="88">
        <v>0</v>
      </c>
      <c r="Z288" s="88">
        <v>0</v>
      </c>
      <c r="AA288" s="88">
        <v>0</v>
      </c>
      <c r="AB288" s="90">
        <v>2023</v>
      </c>
    </row>
    <row r="289" spans="1:28" ht="35.25" x14ac:dyDescent="0.5">
      <c r="A289">
        <v>1</v>
      </c>
      <c r="B289" s="30">
        <f>SUBTOTAL(103,$A$9:A289)</f>
        <v>275</v>
      </c>
      <c r="C289" s="87" t="s">
        <v>13156</v>
      </c>
      <c r="D289" s="83">
        <f t="shared" si="11"/>
        <v>825000</v>
      </c>
      <c r="E289" s="88">
        <v>0</v>
      </c>
      <c r="F289" s="88">
        <v>0</v>
      </c>
      <c r="G289" s="88">
        <v>0</v>
      </c>
      <c r="H289" s="88">
        <v>0</v>
      </c>
      <c r="I289" s="88">
        <v>0</v>
      </c>
      <c r="J289" s="88">
        <v>0</v>
      </c>
      <c r="K289" s="89">
        <v>0</v>
      </c>
      <c r="L289" s="88">
        <v>0</v>
      </c>
      <c r="M289" s="88">
        <v>0</v>
      </c>
      <c r="N289" s="88">
        <v>0</v>
      </c>
      <c r="O289" s="88">
        <v>825000</v>
      </c>
      <c r="P289" s="88">
        <v>0</v>
      </c>
      <c r="Q289" s="88">
        <v>0</v>
      </c>
      <c r="R289" s="88">
        <v>0</v>
      </c>
      <c r="S289" s="88">
        <v>0</v>
      </c>
      <c r="T289" s="88">
        <v>0</v>
      </c>
      <c r="U289" s="88">
        <v>0</v>
      </c>
      <c r="V289" s="88">
        <v>0</v>
      </c>
      <c r="W289" s="88">
        <v>0</v>
      </c>
      <c r="X289" s="88">
        <v>0</v>
      </c>
      <c r="Y289" s="88">
        <v>0</v>
      </c>
      <c r="Z289" s="88">
        <v>0</v>
      </c>
      <c r="AA289" s="88">
        <v>0</v>
      </c>
      <c r="AB289" s="90">
        <v>2023</v>
      </c>
    </row>
    <row r="290" spans="1:28" ht="35.25" x14ac:dyDescent="0.5">
      <c r="A290">
        <v>1</v>
      </c>
      <c r="B290" s="30">
        <f>SUBTOTAL(103,$A$9:A290)</f>
        <v>276</v>
      </c>
      <c r="C290" s="87" t="s">
        <v>13164</v>
      </c>
      <c r="D290" s="83">
        <f t="shared" si="11"/>
        <v>1204000</v>
      </c>
      <c r="E290" s="88">
        <v>0</v>
      </c>
      <c r="F290" s="88">
        <v>0</v>
      </c>
      <c r="G290" s="88">
        <v>0</v>
      </c>
      <c r="H290" s="88">
        <v>0</v>
      </c>
      <c r="I290" s="88">
        <v>0</v>
      </c>
      <c r="J290" s="88">
        <v>0</v>
      </c>
      <c r="K290" s="89">
        <v>0</v>
      </c>
      <c r="L290" s="88">
        <v>0</v>
      </c>
      <c r="M290" s="88">
        <v>0</v>
      </c>
      <c r="N290" s="88">
        <v>0</v>
      </c>
      <c r="O290" s="88">
        <v>1204000</v>
      </c>
      <c r="P290" s="88">
        <v>0</v>
      </c>
      <c r="Q290" s="88">
        <v>0</v>
      </c>
      <c r="R290" s="88">
        <v>0</v>
      </c>
      <c r="S290" s="88">
        <v>0</v>
      </c>
      <c r="T290" s="88">
        <v>0</v>
      </c>
      <c r="U290" s="88">
        <v>0</v>
      </c>
      <c r="V290" s="88">
        <v>0</v>
      </c>
      <c r="W290" s="88">
        <v>0</v>
      </c>
      <c r="X290" s="88">
        <v>0</v>
      </c>
      <c r="Y290" s="88">
        <v>0</v>
      </c>
      <c r="Z290" s="88">
        <v>0</v>
      </c>
      <c r="AA290" s="88">
        <v>0</v>
      </c>
      <c r="AB290" s="90">
        <v>2023</v>
      </c>
    </row>
    <row r="291" spans="1:28" ht="35.25" x14ac:dyDescent="0.5">
      <c r="B291" s="86" t="s">
        <v>507</v>
      </c>
      <c r="C291" s="87"/>
      <c r="D291" s="83">
        <f t="shared" si="11"/>
        <v>16820425.849999998</v>
      </c>
      <c r="E291" s="83">
        <f t="shared" ref="E291:AA291" si="13">SUM(E292:E304)</f>
        <v>0</v>
      </c>
      <c r="F291" s="83">
        <f t="shared" si="13"/>
        <v>227715.45</v>
      </c>
      <c r="G291" s="83">
        <f t="shared" si="13"/>
        <v>1217502.08</v>
      </c>
      <c r="H291" s="83">
        <f t="shared" si="13"/>
        <v>0</v>
      </c>
      <c r="I291" s="83">
        <f t="shared" si="13"/>
        <v>0</v>
      </c>
      <c r="J291" s="83">
        <f t="shared" si="13"/>
        <v>0</v>
      </c>
      <c r="K291" s="84">
        <f t="shared" si="13"/>
        <v>0</v>
      </c>
      <c r="L291" s="83">
        <f t="shared" si="13"/>
        <v>0</v>
      </c>
      <c r="M291" s="83">
        <f t="shared" si="13"/>
        <v>14206256.699999999</v>
      </c>
      <c r="N291" s="83">
        <f t="shared" si="13"/>
        <v>0</v>
      </c>
      <c r="O291" s="83">
        <f t="shared" si="13"/>
        <v>1168951.6199999999</v>
      </c>
      <c r="P291" s="83">
        <f t="shared" si="13"/>
        <v>0</v>
      </c>
      <c r="Q291" s="83">
        <f t="shared" si="13"/>
        <v>0</v>
      </c>
      <c r="R291" s="83">
        <f t="shared" si="13"/>
        <v>0</v>
      </c>
      <c r="S291" s="83">
        <f t="shared" si="13"/>
        <v>0</v>
      </c>
      <c r="T291" s="83">
        <f t="shared" si="13"/>
        <v>0</v>
      </c>
      <c r="U291" s="83">
        <f t="shared" si="13"/>
        <v>0</v>
      </c>
      <c r="V291" s="83">
        <f t="shared" si="13"/>
        <v>0</v>
      </c>
      <c r="W291" s="83">
        <f t="shared" si="13"/>
        <v>0</v>
      </c>
      <c r="X291" s="83">
        <f t="shared" si="13"/>
        <v>0</v>
      </c>
      <c r="Y291" s="83">
        <f t="shared" si="13"/>
        <v>0</v>
      </c>
      <c r="Z291" s="83">
        <f t="shared" si="13"/>
        <v>0</v>
      </c>
      <c r="AA291" s="83">
        <f t="shared" si="13"/>
        <v>0</v>
      </c>
      <c r="AB291" s="85" t="s">
        <v>17004</v>
      </c>
    </row>
    <row r="292" spans="1:28" ht="35.25" x14ac:dyDescent="0.5">
      <c r="A292">
        <v>1</v>
      </c>
      <c r="B292" s="30">
        <f>SUBTOTAL(103,$A$9:A292)</f>
        <v>277</v>
      </c>
      <c r="C292" s="87" t="s">
        <v>3202</v>
      </c>
      <c r="D292" s="83">
        <f t="shared" si="11"/>
        <v>150000</v>
      </c>
      <c r="E292" s="88">
        <v>0</v>
      </c>
      <c r="F292" s="88">
        <v>0</v>
      </c>
      <c r="G292" s="88">
        <v>150000</v>
      </c>
      <c r="H292" s="88">
        <v>0</v>
      </c>
      <c r="I292" s="88">
        <v>0</v>
      </c>
      <c r="J292" s="88">
        <v>0</v>
      </c>
      <c r="K292" s="89">
        <v>0</v>
      </c>
      <c r="L292" s="88">
        <v>0</v>
      </c>
      <c r="M292" s="88">
        <v>0</v>
      </c>
      <c r="N292" s="88">
        <v>0</v>
      </c>
      <c r="O292" s="88">
        <v>0</v>
      </c>
      <c r="P292" s="88">
        <v>0</v>
      </c>
      <c r="Q292" s="88">
        <v>0</v>
      </c>
      <c r="R292" s="88">
        <v>0</v>
      </c>
      <c r="S292" s="88">
        <v>0</v>
      </c>
      <c r="T292" s="88">
        <v>0</v>
      </c>
      <c r="U292" s="88">
        <v>0</v>
      </c>
      <c r="V292" s="88">
        <v>0</v>
      </c>
      <c r="W292" s="88">
        <v>0</v>
      </c>
      <c r="X292" s="88">
        <v>0</v>
      </c>
      <c r="Y292" s="88">
        <v>0</v>
      </c>
      <c r="Z292" s="88">
        <v>0</v>
      </c>
      <c r="AA292" s="88">
        <v>0</v>
      </c>
      <c r="AB292" s="90" t="s">
        <v>16969</v>
      </c>
    </row>
    <row r="293" spans="1:28" ht="35.25" x14ac:dyDescent="0.5">
      <c r="A293">
        <v>1</v>
      </c>
      <c r="B293" s="30">
        <f>SUBTOTAL(103,$A$9:A293)</f>
        <v>278</v>
      </c>
      <c r="C293" s="87" t="s">
        <v>17409</v>
      </c>
      <c r="D293" s="83">
        <f t="shared" si="11"/>
        <v>678940.2</v>
      </c>
      <c r="E293" s="88">
        <v>0</v>
      </c>
      <c r="F293" s="88">
        <v>0</v>
      </c>
      <c r="G293" s="88">
        <v>0</v>
      </c>
      <c r="H293" s="88">
        <v>0</v>
      </c>
      <c r="I293" s="88">
        <v>0</v>
      </c>
      <c r="J293" s="88">
        <v>0</v>
      </c>
      <c r="K293" s="89">
        <v>0</v>
      </c>
      <c r="L293" s="88">
        <v>0</v>
      </c>
      <c r="M293" s="88">
        <v>0</v>
      </c>
      <c r="N293" s="88">
        <v>0</v>
      </c>
      <c r="O293" s="88">
        <v>678940.2</v>
      </c>
      <c r="P293" s="88">
        <v>0</v>
      </c>
      <c r="Q293" s="88">
        <v>0</v>
      </c>
      <c r="R293" s="88">
        <v>0</v>
      </c>
      <c r="S293" s="88">
        <v>0</v>
      </c>
      <c r="T293" s="88">
        <v>0</v>
      </c>
      <c r="U293" s="88">
        <v>0</v>
      </c>
      <c r="V293" s="88">
        <v>0</v>
      </c>
      <c r="W293" s="88">
        <v>0</v>
      </c>
      <c r="X293" s="88">
        <v>0</v>
      </c>
      <c r="Y293" s="88">
        <v>0</v>
      </c>
      <c r="Z293" s="88">
        <v>0</v>
      </c>
      <c r="AA293" s="88">
        <v>0</v>
      </c>
      <c r="AB293" s="90">
        <v>2023</v>
      </c>
    </row>
    <row r="294" spans="1:28" ht="35.25" x14ac:dyDescent="0.5">
      <c r="A294">
        <v>1</v>
      </c>
      <c r="B294" s="30">
        <f>SUBTOTAL(103,$A$9:A294)</f>
        <v>279</v>
      </c>
      <c r="C294" s="87" t="s">
        <v>3267</v>
      </c>
      <c r="D294" s="83">
        <f t="shared" si="11"/>
        <v>3976797.38</v>
      </c>
      <c r="E294" s="88">
        <v>0</v>
      </c>
      <c r="F294" s="88">
        <v>0</v>
      </c>
      <c r="G294" s="88">
        <v>0</v>
      </c>
      <c r="H294" s="88">
        <v>0</v>
      </c>
      <c r="I294" s="88">
        <v>0</v>
      </c>
      <c r="J294" s="88">
        <v>0</v>
      </c>
      <c r="K294" s="89">
        <v>0</v>
      </c>
      <c r="L294" s="88">
        <v>0</v>
      </c>
      <c r="M294" s="88">
        <v>3976797.38</v>
      </c>
      <c r="N294" s="88">
        <v>0</v>
      </c>
      <c r="O294" s="88">
        <v>0</v>
      </c>
      <c r="P294" s="88">
        <v>0</v>
      </c>
      <c r="Q294" s="88">
        <v>0</v>
      </c>
      <c r="R294" s="88">
        <v>0</v>
      </c>
      <c r="S294" s="88">
        <v>0</v>
      </c>
      <c r="T294" s="88">
        <v>0</v>
      </c>
      <c r="U294" s="88">
        <v>0</v>
      </c>
      <c r="V294" s="88">
        <v>0</v>
      </c>
      <c r="W294" s="88">
        <v>0</v>
      </c>
      <c r="X294" s="88">
        <v>0</v>
      </c>
      <c r="Y294" s="88">
        <v>0</v>
      </c>
      <c r="Z294" s="88">
        <v>0</v>
      </c>
      <c r="AA294" s="88">
        <v>0</v>
      </c>
      <c r="AB294" s="90">
        <v>2023</v>
      </c>
    </row>
    <row r="295" spans="1:28" ht="35.25" x14ac:dyDescent="0.5">
      <c r="A295">
        <v>1</v>
      </c>
      <c r="B295" s="30">
        <f>SUBTOTAL(103,$A$9:A295)</f>
        <v>280</v>
      </c>
      <c r="C295" s="87" t="s">
        <v>3016</v>
      </c>
      <c r="D295" s="83">
        <f t="shared" si="11"/>
        <v>2586601.42</v>
      </c>
      <c r="E295" s="88">
        <v>0</v>
      </c>
      <c r="F295" s="88">
        <v>0</v>
      </c>
      <c r="G295" s="88">
        <v>0</v>
      </c>
      <c r="H295" s="88">
        <v>0</v>
      </c>
      <c r="I295" s="88">
        <v>0</v>
      </c>
      <c r="J295" s="88">
        <v>0</v>
      </c>
      <c r="K295" s="89">
        <v>0</v>
      </c>
      <c r="L295" s="88">
        <v>0</v>
      </c>
      <c r="M295" s="88">
        <v>2586601.42</v>
      </c>
      <c r="N295" s="88">
        <v>0</v>
      </c>
      <c r="O295" s="88">
        <v>0</v>
      </c>
      <c r="P295" s="88">
        <v>0</v>
      </c>
      <c r="Q295" s="88">
        <v>0</v>
      </c>
      <c r="R295" s="88">
        <v>0</v>
      </c>
      <c r="S295" s="88">
        <v>0</v>
      </c>
      <c r="T295" s="88">
        <v>0</v>
      </c>
      <c r="U295" s="88">
        <v>0</v>
      </c>
      <c r="V295" s="88">
        <v>0</v>
      </c>
      <c r="W295" s="88">
        <v>0</v>
      </c>
      <c r="X295" s="88">
        <v>0</v>
      </c>
      <c r="Y295" s="88">
        <v>0</v>
      </c>
      <c r="Z295" s="88">
        <v>0</v>
      </c>
      <c r="AA295" s="88">
        <v>0</v>
      </c>
      <c r="AB295" s="90" t="s">
        <v>16969</v>
      </c>
    </row>
    <row r="296" spans="1:28" ht="35.25" x14ac:dyDescent="0.5">
      <c r="A296">
        <v>1</v>
      </c>
      <c r="B296" s="30">
        <f>SUBTOTAL(103,$A$9:A296)</f>
        <v>281</v>
      </c>
      <c r="C296" s="87" t="s">
        <v>3020</v>
      </c>
      <c r="D296" s="83">
        <f t="shared" si="11"/>
        <v>1067502.0800000001</v>
      </c>
      <c r="E296" s="88">
        <v>0</v>
      </c>
      <c r="F296" s="88">
        <v>0</v>
      </c>
      <c r="G296" s="88">
        <v>1067502.0800000001</v>
      </c>
      <c r="H296" s="88">
        <v>0</v>
      </c>
      <c r="I296" s="88">
        <v>0</v>
      </c>
      <c r="J296" s="88">
        <v>0</v>
      </c>
      <c r="K296" s="89">
        <v>0</v>
      </c>
      <c r="L296" s="88">
        <v>0</v>
      </c>
      <c r="M296" s="88">
        <v>0</v>
      </c>
      <c r="N296" s="88">
        <v>0</v>
      </c>
      <c r="O296" s="88">
        <v>0</v>
      </c>
      <c r="P296" s="88">
        <v>0</v>
      </c>
      <c r="Q296" s="88">
        <v>0</v>
      </c>
      <c r="R296" s="88">
        <v>0</v>
      </c>
      <c r="S296" s="88">
        <v>0</v>
      </c>
      <c r="T296" s="88">
        <v>0</v>
      </c>
      <c r="U296" s="88">
        <v>0</v>
      </c>
      <c r="V296" s="88">
        <v>0</v>
      </c>
      <c r="W296" s="88">
        <v>0</v>
      </c>
      <c r="X296" s="88">
        <v>0</v>
      </c>
      <c r="Y296" s="88">
        <v>0</v>
      </c>
      <c r="Z296" s="88">
        <v>0</v>
      </c>
      <c r="AA296" s="88">
        <v>0</v>
      </c>
      <c r="AB296" s="90" t="s">
        <v>16969</v>
      </c>
    </row>
    <row r="297" spans="1:28" ht="35.25" x14ac:dyDescent="0.5">
      <c r="A297">
        <v>1</v>
      </c>
      <c r="B297" s="30">
        <f>SUBTOTAL(103,$A$9:A297)</f>
        <v>282</v>
      </c>
      <c r="C297" s="87" t="s">
        <v>3058</v>
      </c>
      <c r="D297" s="83">
        <f t="shared" si="11"/>
        <v>93123.5</v>
      </c>
      <c r="E297" s="88">
        <v>0</v>
      </c>
      <c r="F297" s="88">
        <v>0</v>
      </c>
      <c r="G297" s="88">
        <v>0</v>
      </c>
      <c r="H297" s="88">
        <v>0</v>
      </c>
      <c r="I297" s="88">
        <v>0</v>
      </c>
      <c r="J297" s="88">
        <v>0</v>
      </c>
      <c r="K297" s="89">
        <v>0</v>
      </c>
      <c r="L297" s="88">
        <v>0</v>
      </c>
      <c r="M297" s="88">
        <v>0</v>
      </c>
      <c r="N297" s="88">
        <v>0</v>
      </c>
      <c r="O297" s="88">
        <v>93123.5</v>
      </c>
      <c r="P297" s="88">
        <v>0</v>
      </c>
      <c r="Q297" s="88">
        <v>0</v>
      </c>
      <c r="R297" s="88">
        <v>0</v>
      </c>
      <c r="S297" s="88">
        <v>0</v>
      </c>
      <c r="T297" s="88">
        <v>0</v>
      </c>
      <c r="U297" s="88">
        <v>0</v>
      </c>
      <c r="V297" s="88">
        <v>0</v>
      </c>
      <c r="W297" s="88">
        <v>0</v>
      </c>
      <c r="X297" s="88">
        <v>0</v>
      </c>
      <c r="Y297" s="88">
        <v>0</v>
      </c>
      <c r="Z297" s="88">
        <v>0</v>
      </c>
      <c r="AA297" s="88">
        <v>0</v>
      </c>
      <c r="AB297" s="90" t="s">
        <v>16969</v>
      </c>
    </row>
    <row r="298" spans="1:28" ht="35.25" x14ac:dyDescent="0.5">
      <c r="A298">
        <v>1</v>
      </c>
      <c r="B298" s="30">
        <f>SUBTOTAL(103,$A$9:A298)</f>
        <v>283</v>
      </c>
      <c r="C298" s="87" t="s">
        <v>3118</v>
      </c>
      <c r="D298" s="83">
        <f t="shared" si="11"/>
        <v>190324</v>
      </c>
      <c r="E298" s="88">
        <v>0</v>
      </c>
      <c r="F298" s="88">
        <v>0</v>
      </c>
      <c r="G298" s="88">
        <v>0</v>
      </c>
      <c r="H298" s="88">
        <v>0</v>
      </c>
      <c r="I298" s="88">
        <v>0</v>
      </c>
      <c r="J298" s="88">
        <v>0</v>
      </c>
      <c r="K298" s="89">
        <v>0</v>
      </c>
      <c r="L298" s="88">
        <v>0</v>
      </c>
      <c r="M298" s="88">
        <v>0</v>
      </c>
      <c r="N298" s="88">
        <v>0</v>
      </c>
      <c r="O298" s="88">
        <v>190324</v>
      </c>
      <c r="P298" s="88">
        <v>0</v>
      </c>
      <c r="Q298" s="88">
        <v>0</v>
      </c>
      <c r="R298" s="88">
        <v>0</v>
      </c>
      <c r="S298" s="88">
        <v>0</v>
      </c>
      <c r="T298" s="88">
        <v>0</v>
      </c>
      <c r="U298" s="88">
        <v>0</v>
      </c>
      <c r="V298" s="88">
        <v>0</v>
      </c>
      <c r="W298" s="88">
        <v>0</v>
      </c>
      <c r="X298" s="88">
        <v>0</v>
      </c>
      <c r="Y298" s="88">
        <v>0</v>
      </c>
      <c r="Z298" s="88">
        <v>0</v>
      </c>
      <c r="AA298" s="88">
        <v>0</v>
      </c>
      <c r="AB298" s="90" t="s">
        <v>16969</v>
      </c>
    </row>
    <row r="299" spans="1:28" ht="35.25" x14ac:dyDescent="0.5">
      <c r="A299">
        <v>1</v>
      </c>
      <c r="B299" s="30">
        <f>SUBTOTAL(103,$A$9:A299)</f>
        <v>284</v>
      </c>
      <c r="C299" s="87" t="s">
        <v>17410</v>
      </c>
      <c r="D299" s="83">
        <f t="shared" si="11"/>
        <v>695655.9</v>
      </c>
      <c r="E299" s="88">
        <v>0</v>
      </c>
      <c r="F299" s="88">
        <v>0</v>
      </c>
      <c r="G299" s="88">
        <v>0</v>
      </c>
      <c r="H299" s="88">
        <v>0</v>
      </c>
      <c r="I299" s="88">
        <v>0</v>
      </c>
      <c r="J299" s="88">
        <v>0</v>
      </c>
      <c r="K299" s="89">
        <v>0</v>
      </c>
      <c r="L299" s="88">
        <v>0</v>
      </c>
      <c r="M299" s="88">
        <v>695655.9</v>
      </c>
      <c r="N299" s="88">
        <v>0</v>
      </c>
      <c r="O299" s="88">
        <v>0</v>
      </c>
      <c r="P299" s="88">
        <v>0</v>
      </c>
      <c r="Q299" s="88">
        <v>0</v>
      </c>
      <c r="R299" s="88">
        <v>0</v>
      </c>
      <c r="S299" s="88">
        <v>0</v>
      </c>
      <c r="T299" s="88">
        <v>0</v>
      </c>
      <c r="U299" s="88">
        <v>0</v>
      </c>
      <c r="V299" s="88">
        <v>0</v>
      </c>
      <c r="W299" s="88">
        <v>0</v>
      </c>
      <c r="X299" s="88">
        <v>0</v>
      </c>
      <c r="Y299" s="88">
        <v>0</v>
      </c>
      <c r="Z299" s="88">
        <v>0</v>
      </c>
      <c r="AA299" s="88">
        <v>0</v>
      </c>
      <c r="AB299" s="90" t="s">
        <v>16969</v>
      </c>
    </row>
    <row r="300" spans="1:28" ht="35.25" x14ac:dyDescent="0.5">
      <c r="A300">
        <v>1</v>
      </c>
      <c r="B300" s="30">
        <f>SUBTOTAL(103,$A$9:A300)</f>
        <v>285</v>
      </c>
      <c r="C300" s="87" t="s">
        <v>17411</v>
      </c>
      <c r="D300" s="83">
        <f t="shared" si="11"/>
        <v>1259513.3999999999</v>
      </c>
      <c r="E300" s="88">
        <v>0</v>
      </c>
      <c r="F300" s="88">
        <v>0</v>
      </c>
      <c r="G300" s="88">
        <v>0</v>
      </c>
      <c r="H300" s="88">
        <v>0</v>
      </c>
      <c r="I300" s="88">
        <v>0</v>
      </c>
      <c r="J300" s="88">
        <v>0</v>
      </c>
      <c r="K300" s="89">
        <v>0</v>
      </c>
      <c r="L300" s="88">
        <v>0</v>
      </c>
      <c r="M300" s="88">
        <v>1259513.3999999999</v>
      </c>
      <c r="N300" s="88">
        <v>0</v>
      </c>
      <c r="O300" s="88">
        <v>0</v>
      </c>
      <c r="P300" s="88">
        <v>0</v>
      </c>
      <c r="Q300" s="88">
        <v>0</v>
      </c>
      <c r="R300" s="88">
        <v>0</v>
      </c>
      <c r="S300" s="88">
        <v>0</v>
      </c>
      <c r="T300" s="88">
        <v>0</v>
      </c>
      <c r="U300" s="88">
        <v>0</v>
      </c>
      <c r="V300" s="88">
        <v>0</v>
      </c>
      <c r="W300" s="88">
        <v>0</v>
      </c>
      <c r="X300" s="88">
        <v>0</v>
      </c>
      <c r="Y300" s="88">
        <v>0</v>
      </c>
      <c r="Z300" s="88">
        <v>0</v>
      </c>
      <c r="AA300" s="88">
        <v>0</v>
      </c>
      <c r="AB300" s="90" t="s">
        <v>16969</v>
      </c>
    </row>
    <row r="301" spans="1:28" ht="35.25" x14ac:dyDescent="0.5">
      <c r="A301">
        <v>1</v>
      </c>
      <c r="B301" s="30">
        <f>SUBTOTAL(103,$A$9:A301)</f>
        <v>286</v>
      </c>
      <c r="C301" s="87" t="s">
        <v>3591</v>
      </c>
      <c r="D301" s="83">
        <f t="shared" si="11"/>
        <v>872321</v>
      </c>
      <c r="E301" s="88">
        <v>0</v>
      </c>
      <c r="F301" s="88">
        <v>0</v>
      </c>
      <c r="G301" s="88">
        <v>0</v>
      </c>
      <c r="H301" s="88">
        <v>0</v>
      </c>
      <c r="I301" s="88">
        <v>0</v>
      </c>
      <c r="J301" s="88">
        <v>0</v>
      </c>
      <c r="K301" s="89">
        <v>0</v>
      </c>
      <c r="L301" s="88">
        <v>0</v>
      </c>
      <c r="M301" s="88">
        <v>872321</v>
      </c>
      <c r="N301" s="88">
        <v>0</v>
      </c>
      <c r="O301" s="88">
        <v>0</v>
      </c>
      <c r="P301" s="88">
        <v>0</v>
      </c>
      <c r="Q301" s="88">
        <v>0</v>
      </c>
      <c r="R301" s="88">
        <v>0</v>
      </c>
      <c r="S301" s="88">
        <v>0</v>
      </c>
      <c r="T301" s="88">
        <v>0</v>
      </c>
      <c r="U301" s="88">
        <v>0</v>
      </c>
      <c r="V301" s="88">
        <v>0</v>
      </c>
      <c r="W301" s="88">
        <v>0</v>
      </c>
      <c r="X301" s="88">
        <v>0</v>
      </c>
      <c r="Y301" s="88">
        <v>0</v>
      </c>
      <c r="Z301" s="88">
        <v>0</v>
      </c>
      <c r="AA301" s="88">
        <v>0</v>
      </c>
      <c r="AB301" s="90" t="s">
        <v>16969</v>
      </c>
    </row>
    <row r="302" spans="1:28" ht="35.25" x14ac:dyDescent="0.5">
      <c r="A302">
        <v>1</v>
      </c>
      <c r="B302" s="30">
        <f>SUBTOTAL(103,$A$9:A302)</f>
        <v>287</v>
      </c>
      <c r="C302" s="87" t="s">
        <v>3609</v>
      </c>
      <c r="D302" s="83">
        <f t="shared" si="11"/>
        <v>2133023.37</v>
      </c>
      <c r="E302" s="88">
        <v>0</v>
      </c>
      <c r="F302" s="88">
        <v>227715.45</v>
      </c>
      <c r="G302" s="88">
        <v>0</v>
      </c>
      <c r="H302" s="88">
        <v>0</v>
      </c>
      <c r="I302" s="88">
        <v>0</v>
      </c>
      <c r="J302" s="88">
        <v>0</v>
      </c>
      <c r="K302" s="89">
        <v>0</v>
      </c>
      <c r="L302" s="88">
        <v>0</v>
      </c>
      <c r="M302" s="88">
        <v>1698744</v>
      </c>
      <c r="N302" s="88">
        <v>0</v>
      </c>
      <c r="O302" s="88">
        <v>206563.92</v>
      </c>
      <c r="P302" s="88">
        <v>0</v>
      </c>
      <c r="Q302" s="88">
        <v>0</v>
      </c>
      <c r="R302" s="88">
        <v>0</v>
      </c>
      <c r="S302" s="88">
        <v>0</v>
      </c>
      <c r="T302" s="88">
        <v>0</v>
      </c>
      <c r="U302" s="88">
        <v>0</v>
      </c>
      <c r="V302" s="88">
        <v>0</v>
      </c>
      <c r="W302" s="88">
        <v>0</v>
      </c>
      <c r="X302" s="88">
        <v>0</v>
      </c>
      <c r="Y302" s="88">
        <v>0</v>
      </c>
      <c r="Z302" s="88">
        <v>0</v>
      </c>
      <c r="AA302" s="88">
        <v>0</v>
      </c>
      <c r="AB302" s="90" t="s">
        <v>16969</v>
      </c>
    </row>
    <row r="303" spans="1:28" ht="35.25" x14ac:dyDescent="0.5">
      <c r="A303">
        <v>1</v>
      </c>
      <c r="B303" s="30">
        <f>SUBTOTAL(103,$A$9:A303)</f>
        <v>288</v>
      </c>
      <c r="C303" s="87" t="s">
        <v>3667</v>
      </c>
      <c r="D303" s="83">
        <f t="shared" si="11"/>
        <v>501586.8</v>
      </c>
      <c r="E303" s="88">
        <v>0</v>
      </c>
      <c r="F303" s="88">
        <v>0</v>
      </c>
      <c r="G303" s="88">
        <v>0</v>
      </c>
      <c r="H303" s="88">
        <v>0</v>
      </c>
      <c r="I303" s="88">
        <v>0</v>
      </c>
      <c r="J303" s="88">
        <v>0</v>
      </c>
      <c r="K303" s="89">
        <v>0</v>
      </c>
      <c r="L303" s="88">
        <v>0</v>
      </c>
      <c r="M303" s="88">
        <v>501586.8</v>
      </c>
      <c r="N303" s="88">
        <v>0</v>
      </c>
      <c r="O303" s="88">
        <v>0</v>
      </c>
      <c r="P303" s="88">
        <v>0</v>
      </c>
      <c r="Q303" s="88">
        <v>0</v>
      </c>
      <c r="R303" s="88">
        <v>0</v>
      </c>
      <c r="S303" s="88">
        <v>0</v>
      </c>
      <c r="T303" s="88">
        <v>0</v>
      </c>
      <c r="U303" s="88">
        <v>0</v>
      </c>
      <c r="V303" s="88">
        <v>0</v>
      </c>
      <c r="W303" s="88">
        <v>0</v>
      </c>
      <c r="X303" s="88">
        <v>0</v>
      </c>
      <c r="Y303" s="88">
        <v>0</v>
      </c>
      <c r="Z303" s="88">
        <v>0</v>
      </c>
      <c r="AA303" s="88">
        <v>0</v>
      </c>
      <c r="AB303" s="90" t="s">
        <v>16969</v>
      </c>
    </row>
    <row r="304" spans="1:28" ht="35.25" x14ac:dyDescent="0.5">
      <c r="A304">
        <v>1</v>
      </c>
      <c r="B304" s="30">
        <f>SUBTOTAL(103,$A$9:A304)</f>
        <v>289</v>
      </c>
      <c r="C304" s="87" t="s">
        <v>3496</v>
      </c>
      <c r="D304" s="83">
        <f t="shared" si="11"/>
        <v>2615036.7999999998</v>
      </c>
      <c r="E304" s="88">
        <v>0</v>
      </c>
      <c r="F304" s="88">
        <v>0</v>
      </c>
      <c r="G304" s="88">
        <v>0</v>
      </c>
      <c r="H304" s="88">
        <v>0</v>
      </c>
      <c r="I304" s="88">
        <v>0</v>
      </c>
      <c r="J304" s="88">
        <v>0</v>
      </c>
      <c r="K304" s="89">
        <v>0</v>
      </c>
      <c r="L304" s="88">
        <v>0</v>
      </c>
      <c r="M304" s="88">
        <v>2615036.7999999998</v>
      </c>
      <c r="N304" s="88">
        <v>0</v>
      </c>
      <c r="O304" s="88">
        <v>0</v>
      </c>
      <c r="P304" s="88">
        <v>0</v>
      </c>
      <c r="Q304" s="88">
        <v>0</v>
      </c>
      <c r="R304" s="88">
        <v>0</v>
      </c>
      <c r="S304" s="88">
        <v>0</v>
      </c>
      <c r="T304" s="88">
        <v>0</v>
      </c>
      <c r="U304" s="88">
        <v>0</v>
      </c>
      <c r="V304" s="88">
        <v>0</v>
      </c>
      <c r="W304" s="88">
        <v>0</v>
      </c>
      <c r="X304" s="88">
        <v>0</v>
      </c>
      <c r="Y304" s="88">
        <v>0</v>
      </c>
      <c r="Z304" s="88">
        <v>0</v>
      </c>
      <c r="AA304" s="88">
        <v>0</v>
      </c>
      <c r="AB304" s="90">
        <v>2023</v>
      </c>
    </row>
    <row r="305" spans="1:28" ht="35.25" x14ac:dyDescent="0.5">
      <c r="B305" s="81" t="s">
        <v>566</v>
      </c>
      <c r="C305" s="87"/>
      <c r="D305" s="83">
        <f t="shared" si="11"/>
        <v>23526594.609999999</v>
      </c>
      <c r="E305" s="83">
        <f t="shared" ref="E305:AA305" si="14">SUM(E306:E324)</f>
        <v>223322</v>
      </c>
      <c r="F305" s="83">
        <f t="shared" si="14"/>
        <v>903015.9</v>
      </c>
      <c r="G305" s="83">
        <f t="shared" si="14"/>
        <v>2816689.39</v>
      </c>
      <c r="H305" s="83">
        <f t="shared" si="14"/>
        <v>519267.35</v>
      </c>
      <c r="I305" s="83">
        <f t="shared" si="14"/>
        <v>0</v>
      </c>
      <c r="J305" s="83">
        <f t="shared" si="14"/>
        <v>0</v>
      </c>
      <c r="K305" s="84">
        <f t="shared" si="14"/>
        <v>1</v>
      </c>
      <c r="L305" s="83">
        <f t="shared" si="14"/>
        <v>1600000</v>
      </c>
      <c r="M305" s="83">
        <f t="shared" si="14"/>
        <v>9569769.2300000004</v>
      </c>
      <c r="N305" s="83">
        <f t="shared" si="14"/>
        <v>0</v>
      </c>
      <c r="O305" s="83">
        <f t="shared" si="14"/>
        <v>7894530.7400000002</v>
      </c>
      <c r="P305" s="83">
        <f t="shared" si="14"/>
        <v>0</v>
      </c>
      <c r="Q305" s="83">
        <f t="shared" si="14"/>
        <v>0</v>
      </c>
      <c r="R305" s="83">
        <f t="shared" si="14"/>
        <v>0</v>
      </c>
      <c r="S305" s="83">
        <f t="shared" si="14"/>
        <v>0</v>
      </c>
      <c r="T305" s="83">
        <f t="shared" si="14"/>
        <v>0</v>
      </c>
      <c r="U305" s="83">
        <f t="shared" si="14"/>
        <v>0</v>
      </c>
      <c r="V305" s="83">
        <f t="shared" si="14"/>
        <v>0</v>
      </c>
      <c r="W305" s="83">
        <f t="shared" si="14"/>
        <v>0</v>
      </c>
      <c r="X305" s="83">
        <f t="shared" si="14"/>
        <v>0</v>
      </c>
      <c r="Y305" s="83">
        <f t="shared" si="14"/>
        <v>0</v>
      </c>
      <c r="Z305" s="83">
        <f t="shared" si="14"/>
        <v>0</v>
      </c>
      <c r="AA305" s="83">
        <f t="shared" si="14"/>
        <v>0</v>
      </c>
      <c r="AB305" s="85" t="s">
        <v>17004</v>
      </c>
    </row>
    <row r="306" spans="1:28" ht="35.25" x14ac:dyDescent="0.5">
      <c r="A306">
        <v>1</v>
      </c>
      <c r="B306" s="30">
        <f>SUBTOTAL(103,$A$9:A306)</f>
        <v>290</v>
      </c>
      <c r="C306" s="87" t="s">
        <v>1684</v>
      </c>
      <c r="D306" s="83">
        <f t="shared" si="11"/>
        <v>257360.29</v>
      </c>
      <c r="E306" s="88">
        <v>0</v>
      </c>
      <c r="F306" s="88">
        <v>0</v>
      </c>
      <c r="G306" s="88">
        <v>0</v>
      </c>
      <c r="H306" s="88">
        <v>0</v>
      </c>
      <c r="I306" s="88">
        <v>0</v>
      </c>
      <c r="J306" s="88">
        <v>0</v>
      </c>
      <c r="K306" s="89">
        <v>0</v>
      </c>
      <c r="L306" s="88">
        <v>0</v>
      </c>
      <c r="M306" s="88">
        <v>257360.29</v>
      </c>
      <c r="N306" s="88">
        <v>0</v>
      </c>
      <c r="O306" s="88">
        <v>0</v>
      </c>
      <c r="P306" s="88">
        <v>0</v>
      </c>
      <c r="Q306" s="88">
        <v>0</v>
      </c>
      <c r="R306" s="88">
        <v>0</v>
      </c>
      <c r="S306" s="88">
        <v>0</v>
      </c>
      <c r="T306" s="88">
        <v>0</v>
      </c>
      <c r="U306" s="88">
        <v>0</v>
      </c>
      <c r="V306" s="88">
        <v>0</v>
      </c>
      <c r="W306" s="88">
        <v>0</v>
      </c>
      <c r="X306" s="88">
        <v>0</v>
      </c>
      <c r="Y306" s="88">
        <v>0</v>
      </c>
      <c r="Z306" s="88">
        <v>0</v>
      </c>
      <c r="AA306" s="88">
        <v>0</v>
      </c>
      <c r="AB306" s="90" t="s">
        <v>16969</v>
      </c>
    </row>
    <row r="307" spans="1:28" ht="35.25" x14ac:dyDescent="0.5">
      <c r="A307">
        <v>1</v>
      </c>
      <c r="B307" s="30">
        <f>SUBTOTAL(103,$A$9:A307)</f>
        <v>291</v>
      </c>
      <c r="C307" s="87" t="s">
        <v>9570</v>
      </c>
      <c r="D307" s="83">
        <f t="shared" si="11"/>
        <v>551300</v>
      </c>
      <c r="E307" s="88">
        <v>223322</v>
      </c>
      <c r="F307" s="88">
        <v>0</v>
      </c>
      <c r="G307" s="88">
        <v>0</v>
      </c>
      <c r="H307" s="88">
        <v>327978</v>
      </c>
      <c r="I307" s="88">
        <v>0</v>
      </c>
      <c r="J307" s="88">
        <v>0</v>
      </c>
      <c r="K307" s="89">
        <v>0</v>
      </c>
      <c r="L307" s="88">
        <v>0</v>
      </c>
      <c r="M307" s="88">
        <v>0</v>
      </c>
      <c r="N307" s="88">
        <v>0</v>
      </c>
      <c r="O307" s="88">
        <v>0</v>
      </c>
      <c r="P307" s="88">
        <v>0</v>
      </c>
      <c r="Q307" s="88">
        <v>0</v>
      </c>
      <c r="R307" s="88">
        <v>0</v>
      </c>
      <c r="S307" s="88">
        <v>0</v>
      </c>
      <c r="T307" s="88">
        <v>0</v>
      </c>
      <c r="U307" s="88">
        <v>0</v>
      </c>
      <c r="V307" s="88">
        <v>0</v>
      </c>
      <c r="W307" s="88">
        <v>0</v>
      </c>
      <c r="X307" s="88">
        <v>0</v>
      </c>
      <c r="Y307" s="88">
        <v>0</v>
      </c>
      <c r="Z307" s="88">
        <v>0</v>
      </c>
      <c r="AA307" s="88">
        <v>0</v>
      </c>
      <c r="AB307" s="90" t="s">
        <v>16969</v>
      </c>
    </row>
    <row r="308" spans="1:28" ht="35.25" x14ac:dyDescent="0.5">
      <c r="A308">
        <v>1</v>
      </c>
      <c r="B308" s="30">
        <f>SUBTOTAL(103,$A$9:A308)</f>
        <v>292</v>
      </c>
      <c r="C308" s="87" t="s">
        <v>9862</v>
      </c>
      <c r="D308" s="83">
        <f t="shared" si="11"/>
        <v>3601666.84</v>
      </c>
      <c r="E308" s="88">
        <v>0</v>
      </c>
      <c r="F308" s="88">
        <v>0</v>
      </c>
      <c r="G308" s="88">
        <v>0</v>
      </c>
      <c r="H308" s="88">
        <v>0</v>
      </c>
      <c r="I308" s="88">
        <v>0</v>
      </c>
      <c r="J308" s="88">
        <v>0</v>
      </c>
      <c r="K308" s="89">
        <v>0</v>
      </c>
      <c r="L308" s="88">
        <v>0</v>
      </c>
      <c r="M308" s="88">
        <v>3601666.84</v>
      </c>
      <c r="N308" s="88">
        <v>0</v>
      </c>
      <c r="O308" s="88">
        <v>0</v>
      </c>
      <c r="P308" s="88">
        <v>0</v>
      </c>
      <c r="Q308" s="88">
        <v>0</v>
      </c>
      <c r="R308" s="88">
        <v>0</v>
      </c>
      <c r="S308" s="88">
        <v>0</v>
      </c>
      <c r="T308" s="88">
        <v>0</v>
      </c>
      <c r="U308" s="88">
        <v>0</v>
      </c>
      <c r="V308" s="88">
        <v>0</v>
      </c>
      <c r="W308" s="88">
        <v>0</v>
      </c>
      <c r="X308" s="88">
        <v>0</v>
      </c>
      <c r="Y308" s="88">
        <v>0</v>
      </c>
      <c r="Z308" s="88">
        <v>0</v>
      </c>
      <c r="AA308" s="88">
        <v>0</v>
      </c>
      <c r="AB308" s="90">
        <v>2023</v>
      </c>
    </row>
    <row r="309" spans="1:28" ht="35.25" x14ac:dyDescent="0.5">
      <c r="A309">
        <v>1</v>
      </c>
      <c r="B309" s="30">
        <f>SUBTOTAL(103,$A$9:A309)</f>
        <v>293</v>
      </c>
      <c r="C309" s="87" t="s">
        <v>9928</v>
      </c>
      <c r="D309" s="83">
        <f t="shared" si="11"/>
        <v>1618216</v>
      </c>
      <c r="E309" s="88">
        <v>0</v>
      </c>
      <c r="F309" s="88">
        <v>0</v>
      </c>
      <c r="G309" s="88">
        <v>0</v>
      </c>
      <c r="H309" s="88">
        <v>0</v>
      </c>
      <c r="I309" s="88">
        <v>0</v>
      </c>
      <c r="J309" s="88">
        <v>0</v>
      </c>
      <c r="K309" s="89">
        <v>0</v>
      </c>
      <c r="L309" s="88">
        <v>0</v>
      </c>
      <c r="M309" s="88">
        <v>0</v>
      </c>
      <c r="N309" s="88">
        <v>0</v>
      </c>
      <c r="O309" s="88">
        <v>1618216</v>
      </c>
      <c r="P309" s="88">
        <v>0</v>
      </c>
      <c r="Q309" s="88">
        <v>0</v>
      </c>
      <c r="R309" s="88">
        <v>0</v>
      </c>
      <c r="S309" s="88">
        <v>0</v>
      </c>
      <c r="T309" s="88">
        <v>0</v>
      </c>
      <c r="U309" s="88">
        <v>0</v>
      </c>
      <c r="V309" s="88">
        <v>0</v>
      </c>
      <c r="W309" s="88">
        <v>0</v>
      </c>
      <c r="X309" s="88">
        <v>0</v>
      </c>
      <c r="Y309" s="88">
        <v>0</v>
      </c>
      <c r="Z309" s="88">
        <v>0</v>
      </c>
      <c r="AA309" s="88">
        <v>0</v>
      </c>
      <c r="AB309" s="90">
        <v>2023</v>
      </c>
    </row>
    <row r="310" spans="1:28" ht="35.25" x14ac:dyDescent="0.5">
      <c r="A310">
        <v>1</v>
      </c>
      <c r="B310" s="30">
        <f>SUBTOTAL(103,$A$9:A310)</f>
        <v>294</v>
      </c>
      <c r="C310" s="87" t="s">
        <v>9525</v>
      </c>
      <c r="D310" s="83">
        <f t="shared" si="11"/>
        <v>1685699.01</v>
      </c>
      <c r="E310" s="88">
        <v>0</v>
      </c>
      <c r="F310" s="88">
        <v>0</v>
      </c>
      <c r="G310" s="88">
        <v>0</v>
      </c>
      <c r="H310" s="88">
        <v>0</v>
      </c>
      <c r="I310" s="88">
        <v>0</v>
      </c>
      <c r="J310" s="88">
        <v>0</v>
      </c>
      <c r="K310" s="89">
        <v>0</v>
      </c>
      <c r="L310" s="88">
        <v>0</v>
      </c>
      <c r="M310" s="88">
        <v>1685699.01</v>
      </c>
      <c r="N310" s="88">
        <v>0</v>
      </c>
      <c r="O310" s="88">
        <v>0</v>
      </c>
      <c r="P310" s="88">
        <v>0</v>
      </c>
      <c r="Q310" s="88">
        <v>0</v>
      </c>
      <c r="R310" s="88">
        <v>0</v>
      </c>
      <c r="S310" s="88">
        <v>0</v>
      </c>
      <c r="T310" s="88">
        <v>0</v>
      </c>
      <c r="U310" s="88">
        <v>0</v>
      </c>
      <c r="V310" s="88">
        <v>0</v>
      </c>
      <c r="W310" s="88">
        <v>0</v>
      </c>
      <c r="X310" s="88">
        <v>0</v>
      </c>
      <c r="Y310" s="88">
        <v>0</v>
      </c>
      <c r="Z310" s="88">
        <v>0</v>
      </c>
      <c r="AA310" s="88">
        <v>0</v>
      </c>
      <c r="AB310" s="90" t="s">
        <v>16969</v>
      </c>
    </row>
    <row r="311" spans="1:28" ht="35.25" x14ac:dyDescent="0.5">
      <c r="A311">
        <v>1</v>
      </c>
      <c r="B311" s="30">
        <f>SUBTOTAL(103,$A$9:A311)</f>
        <v>295</v>
      </c>
      <c r="C311" s="87" t="s">
        <v>1683</v>
      </c>
      <c r="D311" s="83">
        <f t="shared" si="11"/>
        <v>1600000</v>
      </c>
      <c r="E311" s="88">
        <v>0</v>
      </c>
      <c r="F311" s="88">
        <v>0</v>
      </c>
      <c r="G311" s="88">
        <v>0</v>
      </c>
      <c r="H311" s="88">
        <v>0</v>
      </c>
      <c r="I311" s="88">
        <v>0</v>
      </c>
      <c r="J311" s="88">
        <v>0</v>
      </c>
      <c r="K311" s="89">
        <v>1</v>
      </c>
      <c r="L311" s="88">
        <v>1600000</v>
      </c>
      <c r="M311" s="88">
        <v>0</v>
      </c>
      <c r="N311" s="88">
        <v>0</v>
      </c>
      <c r="O311" s="88">
        <v>0</v>
      </c>
      <c r="P311" s="88">
        <v>0</v>
      </c>
      <c r="Q311" s="88">
        <v>0</v>
      </c>
      <c r="R311" s="88">
        <v>0</v>
      </c>
      <c r="S311" s="88">
        <v>0</v>
      </c>
      <c r="T311" s="88">
        <v>0</v>
      </c>
      <c r="U311" s="88">
        <v>0</v>
      </c>
      <c r="V311" s="88">
        <v>0</v>
      </c>
      <c r="W311" s="88">
        <v>0</v>
      </c>
      <c r="X311" s="88">
        <v>0</v>
      </c>
      <c r="Y311" s="88">
        <v>0</v>
      </c>
      <c r="Z311" s="88">
        <v>0</v>
      </c>
      <c r="AA311" s="88">
        <v>0</v>
      </c>
      <c r="AB311" s="90" t="s">
        <v>16969</v>
      </c>
    </row>
    <row r="312" spans="1:28" ht="35.25" x14ac:dyDescent="0.5">
      <c r="A312">
        <v>1</v>
      </c>
      <c r="B312" s="30">
        <f>SUBTOTAL(103,$A$9:A312)</f>
        <v>296</v>
      </c>
      <c r="C312" s="87" t="s">
        <v>9619</v>
      </c>
      <c r="D312" s="83">
        <f t="shared" si="11"/>
        <v>191289.35</v>
      </c>
      <c r="E312" s="88">
        <v>0</v>
      </c>
      <c r="F312" s="88">
        <v>0</v>
      </c>
      <c r="G312" s="88">
        <v>0</v>
      </c>
      <c r="H312" s="88">
        <v>191289.35</v>
      </c>
      <c r="I312" s="88">
        <v>0</v>
      </c>
      <c r="J312" s="88">
        <v>0</v>
      </c>
      <c r="K312" s="89">
        <v>0</v>
      </c>
      <c r="L312" s="88">
        <v>0</v>
      </c>
      <c r="M312" s="88">
        <v>0</v>
      </c>
      <c r="N312" s="88">
        <v>0</v>
      </c>
      <c r="O312" s="88">
        <v>0</v>
      </c>
      <c r="P312" s="88">
        <v>0</v>
      </c>
      <c r="Q312" s="88">
        <v>0</v>
      </c>
      <c r="R312" s="88">
        <v>0</v>
      </c>
      <c r="S312" s="88">
        <v>0</v>
      </c>
      <c r="T312" s="88">
        <v>0</v>
      </c>
      <c r="U312" s="88">
        <v>0</v>
      </c>
      <c r="V312" s="88">
        <v>0</v>
      </c>
      <c r="W312" s="88">
        <v>0</v>
      </c>
      <c r="X312" s="88">
        <v>0</v>
      </c>
      <c r="Y312" s="88">
        <v>0</v>
      </c>
      <c r="Z312" s="88">
        <v>0</v>
      </c>
      <c r="AA312" s="88">
        <v>0</v>
      </c>
      <c r="AB312" s="90" t="s">
        <v>16969</v>
      </c>
    </row>
    <row r="313" spans="1:28" ht="35.25" x14ac:dyDescent="0.5">
      <c r="A313">
        <v>1</v>
      </c>
      <c r="B313" s="30">
        <f>SUBTOTAL(103,$A$9:A313)</f>
        <v>297</v>
      </c>
      <c r="C313" s="87" t="s">
        <v>9710</v>
      </c>
      <c r="D313" s="83">
        <f t="shared" si="11"/>
        <v>199201.5</v>
      </c>
      <c r="E313" s="88">
        <v>0</v>
      </c>
      <c r="F313" s="88">
        <v>0</v>
      </c>
      <c r="G313" s="88">
        <v>0</v>
      </c>
      <c r="H313" s="88">
        <v>0</v>
      </c>
      <c r="I313" s="88">
        <v>0</v>
      </c>
      <c r="J313" s="88">
        <v>0</v>
      </c>
      <c r="K313" s="89">
        <v>0</v>
      </c>
      <c r="L313" s="88">
        <v>0</v>
      </c>
      <c r="M313" s="88">
        <v>0</v>
      </c>
      <c r="N313" s="88">
        <v>0</v>
      </c>
      <c r="O313" s="88">
        <v>199201.5</v>
      </c>
      <c r="P313" s="88">
        <v>0</v>
      </c>
      <c r="Q313" s="88">
        <v>0</v>
      </c>
      <c r="R313" s="88">
        <v>0</v>
      </c>
      <c r="S313" s="88">
        <v>0</v>
      </c>
      <c r="T313" s="88">
        <v>0</v>
      </c>
      <c r="U313" s="88">
        <v>0</v>
      </c>
      <c r="V313" s="88">
        <v>0</v>
      </c>
      <c r="W313" s="88">
        <v>0</v>
      </c>
      <c r="X313" s="88">
        <v>0</v>
      </c>
      <c r="Y313" s="88">
        <v>0</v>
      </c>
      <c r="Z313" s="88">
        <v>0</v>
      </c>
      <c r="AA313" s="88">
        <v>0</v>
      </c>
      <c r="AB313" s="90" t="s">
        <v>16969</v>
      </c>
    </row>
    <row r="314" spans="1:28" ht="35.25" x14ac:dyDescent="0.5">
      <c r="A314">
        <v>1</v>
      </c>
      <c r="B314" s="30">
        <f>SUBTOTAL(103,$A$9:A314)</f>
        <v>298</v>
      </c>
      <c r="C314" s="87" t="s">
        <v>9719</v>
      </c>
      <c r="D314" s="83">
        <f t="shared" si="11"/>
        <v>120000</v>
      </c>
      <c r="E314" s="88">
        <v>0</v>
      </c>
      <c r="F314" s="88">
        <v>0</v>
      </c>
      <c r="G314" s="88">
        <v>0</v>
      </c>
      <c r="H314" s="88">
        <v>0</v>
      </c>
      <c r="I314" s="88">
        <v>0</v>
      </c>
      <c r="J314" s="88">
        <v>0</v>
      </c>
      <c r="K314" s="89">
        <v>0</v>
      </c>
      <c r="L314" s="88">
        <v>0</v>
      </c>
      <c r="M314" s="88">
        <v>120000</v>
      </c>
      <c r="N314" s="88">
        <v>0</v>
      </c>
      <c r="O314" s="88">
        <v>0</v>
      </c>
      <c r="P314" s="88">
        <v>0</v>
      </c>
      <c r="Q314" s="88">
        <v>0</v>
      </c>
      <c r="R314" s="88">
        <v>0</v>
      </c>
      <c r="S314" s="88">
        <v>0</v>
      </c>
      <c r="T314" s="88">
        <v>0</v>
      </c>
      <c r="U314" s="88">
        <v>0</v>
      </c>
      <c r="V314" s="88">
        <v>0</v>
      </c>
      <c r="W314" s="88">
        <v>0</v>
      </c>
      <c r="X314" s="88">
        <v>0</v>
      </c>
      <c r="Y314" s="88">
        <v>0</v>
      </c>
      <c r="Z314" s="88">
        <v>0</v>
      </c>
      <c r="AA314" s="88">
        <v>0</v>
      </c>
      <c r="AB314" s="90" t="s">
        <v>16969</v>
      </c>
    </row>
    <row r="315" spans="1:28" ht="35.25" x14ac:dyDescent="0.5">
      <c r="A315">
        <v>1</v>
      </c>
      <c r="B315" s="30">
        <f>SUBTOTAL(103,$A$9:A315)</f>
        <v>299</v>
      </c>
      <c r="C315" s="87" t="s">
        <v>9753</v>
      </c>
      <c r="D315" s="83">
        <f t="shared" si="11"/>
        <v>903015.9</v>
      </c>
      <c r="E315" s="88">
        <v>0</v>
      </c>
      <c r="F315" s="88">
        <v>903015.9</v>
      </c>
      <c r="G315" s="88">
        <v>0</v>
      </c>
      <c r="H315" s="88">
        <v>0</v>
      </c>
      <c r="I315" s="88">
        <v>0</v>
      </c>
      <c r="J315" s="88">
        <v>0</v>
      </c>
      <c r="K315" s="89">
        <v>0</v>
      </c>
      <c r="L315" s="88">
        <v>0</v>
      </c>
      <c r="M315" s="88">
        <v>0</v>
      </c>
      <c r="N315" s="88">
        <v>0</v>
      </c>
      <c r="O315" s="88">
        <v>0</v>
      </c>
      <c r="P315" s="88">
        <v>0</v>
      </c>
      <c r="Q315" s="88">
        <v>0</v>
      </c>
      <c r="R315" s="88">
        <v>0</v>
      </c>
      <c r="S315" s="88">
        <v>0</v>
      </c>
      <c r="T315" s="88">
        <v>0</v>
      </c>
      <c r="U315" s="88">
        <v>0</v>
      </c>
      <c r="V315" s="88">
        <v>0</v>
      </c>
      <c r="W315" s="88">
        <v>0</v>
      </c>
      <c r="X315" s="88">
        <v>0</v>
      </c>
      <c r="Y315" s="88">
        <v>0</v>
      </c>
      <c r="Z315" s="88">
        <v>0</v>
      </c>
      <c r="AA315" s="88">
        <v>0</v>
      </c>
      <c r="AB315" s="90" t="s">
        <v>16969</v>
      </c>
    </row>
    <row r="316" spans="1:28" ht="35.25" x14ac:dyDescent="0.5">
      <c r="A316">
        <v>1</v>
      </c>
      <c r="B316" s="30">
        <f>SUBTOTAL(103,$A$9:A316)</f>
        <v>300</v>
      </c>
      <c r="C316" s="87" t="s">
        <v>9820</v>
      </c>
      <c r="D316" s="83">
        <f t="shared" si="11"/>
        <v>2816689.39</v>
      </c>
      <c r="E316" s="88">
        <v>0</v>
      </c>
      <c r="F316" s="88">
        <v>0</v>
      </c>
      <c r="G316" s="88">
        <v>2816689.39</v>
      </c>
      <c r="H316" s="88">
        <v>0</v>
      </c>
      <c r="I316" s="88">
        <v>0</v>
      </c>
      <c r="J316" s="88">
        <v>0</v>
      </c>
      <c r="K316" s="89">
        <v>0</v>
      </c>
      <c r="L316" s="88">
        <v>0</v>
      </c>
      <c r="M316" s="88">
        <v>0</v>
      </c>
      <c r="N316" s="88">
        <v>0</v>
      </c>
      <c r="O316" s="88">
        <v>0</v>
      </c>
      <c r="P316" s="88">
        <v>0</v>
      </c>
      <c r="Q316" s="88">
        <v>0</v>
      </c>
      <c r="R316" s="88">
        <v>0</v>
      </c>
      <c r="S316" s="88">
        <v>0</v>
      </c>
      <c r="T316" s="88">
        <v>0</v>
      </c>
      <c r="U316" s="88">
        <v>0</v>
      </c>
      <c r="V316" s="88">
        <v>0</v>
      </c>
      <c r="W316" s="88">
        <v>0</v>
      </c>
      <c r="X316" s="88">
        <v>0</v>
      </c>
      <c r="Y316" s="88">
        <v>0</v>
      </c>
      <c r="Z316" s="88">
        <v>0</v>
      </c>
      <c r="AA316" s="88">
        <v>0</v>
      </c>
      <c r="AB316" s="90" t="s">
        <v>16969</v>
      </c>
    </row>
    <row r="317" spans="1:28" ht="35.25" x14ac:dyDescent="0.5">
      <c r="A317">
        <v>1</v>
      </c>
      <c r="B317" s="30">
        <f>SUBTOTAL(103,$A$9:A317)</f>
        <v>301</v>
      </c>
      <c r="C317" s="87" t="s">
        <v>9875</v>
      </c>
      <c r="D317" s="83">
        <f t="shared" si="11"/>
        <v>855650</v>
      </c>
      <c r="E317" s="88">
        <v>0</v>
      </c>
      <c r="F317" s="88">
        <v>0</v>
      </c>
      <c r="G317" s="88">
        <v>0</v>
      </c>
      <c r="H317" s="88">
        <v>0</v>
      </c>
      <c r="I317" s="88">
        <v>0</v>
      </c>
      <c r="J317" s="88">
        <v>0</v>
      </c>
      <c r="K317" s="89">
        <v>0</v>
      </c>
      <c r="L317" s="88">
        <v>0</v>
      </c>
      <c r="M317" s="88">
        <v>0</v>
      </c>
      <c r="N317" s="88">
        <v>0</v>
      </c>
      <c r="O317" s="88">
        <v>855650</v>
      </c>
      <c r="P317" s="88">
        <v>0</v>
      </c>
      <c r="Q317" s="88">
        <v>0</v>
      </c>
      <c r="R317" s="88">
        <v>0</v>
      </c>
      <c r="S317" s="88">
        <v>0</v>
      </c>
      <c r="T317" s="88">
        <v>0</v>
      </c>
      <c r="U317" s="88">
        <v>0</v>
      </c>
      <c r="V317" s="88">
        <v>0</v>
      </c>
      <c r="W317" s="88">
        <v>0</v>
      </c>
      <c r="X317" s="88">
        <v>0</v>
      </c>
      <c r="Y317" s="88">
        <v>0</v>
      </c>
      <c r="Z317" s="88">
        <v>0</v>
      </c>
      <c r="AA317" s="88">
        <v>0</v>
      </c>
      <c r="AB317" s="90" t="s">
        <v>16969</v>
      </c>
    </row>
    <row r="318" spans="1:28" ht="35.25" x14ac:dyDescent="0.5">
      <c r="A318">
        <v>1</v>
      </c>
      <c r="B318" s="30">
        <f>SUBTOTAL(103,$A$9:A318)</f>
        <v>302</v>
      </c>
      <c r="C318" s="87" t="s">
        <v>9933</v>
      </c>
      <c r="D318" s="83">
        <f t="shared" si="11"/>
        <v>918371.4</v>
      </c>
      <c r="E318" s="88">
        <v>0</v>
      </c>
      <c r="F318" s="88">
        <v>0</v>
      </c>
      <c r="G318" s="88">
        <v>0</v>
      </c>
      <c r="H318" s="88">
        <v>0</v>
      </c>
      <c r="I318" s="88">
        <v>0</v>
      </c>
      <c r="J318" s="88">
        <v>0</v>
      </c>
      <c r="K318" s="89">
        <v>0</v>
      </c>
      <c r="L318" s="88">
        <v>0</v>
      </c>
      <c r="M318" s="88">
        <v>918371.4</v>
      </c>
      <c r="N318" s="88">
        <v>0</v>
      </c>
      <c r="O318" s="88">
        <v>0</v>
      </c>
      <c r="P318" s="88">
        <v>0</v>
      </c>
      <c r="Q318" s="88">
        <v>0</v>
      </c>
      <c r="R318" s="88">
        <v>0</v>
      </c>
      <c r="S318" s="88">
        <v>0</v>
      </c>
      <c r="T318" s="88">
        <v>0</v>
      </c>
      <c r="U318" s="88">
        <v>0</v>
      </c>
      <c r="V318" s="88">
        <v>0</v>
      </c>
      <c r="W318" s="88">
        <v>0</v>
      </c>
      <c r="X318" s="88">
        <v>0</v>
      </c>
      <c r="Y318" s="88">
        <v>0</v>
      </c>
      <c r="Z318" s="88">
        <v>0</v>
      </c>
      <c r="AA318" s="88">
        <v>0</v>
      </c>
      <c r="AB318" s="90" t="s">
        <v>16969</v>
      </c>
    </row>
    <row r="319" spans="1:28" ht="35.25" x14ac:dyDescent="0.5">
      <c r="A319">
        <v>1</v>
      </c>
      <c r="B319" s="30">
        <f>SUBTOTAL(103,$A$9:A319)</f>
        <v>303</v>
      </c>
      <c r="C319" s="87" t="s">
        <v>9935</v>
      </c>
      <c r="D319" s="83">
        <f t="shared" si="11"/>
        <v>2986671.69</v>
      </c>
      <c r="E319" s="88">
        <v>0</v>
      </c>
      <c r="F319" s="88">
        <v>0</v>
      </c>
      <c r="G319" s="88">
        <v>0</v>
      </c>
      <c r="H319" s="88">
        <v>0</v>
      </c>
      <c r="I319" s="88">
        <v>0</v>
      </c>
      <c r="J319" s="88">
        <v>0</v>
      </c>
      <c r="K319" s="89">
        <v>0</v>
      </c>
      <c r="L319" s="88">
        <v>0</v>
      </c>
      <c r="M319" s="88">
        <v>2986671.69</v>
      </c>
      <c r="N319" s="88">
        <v>0</v>
      </c>
      <c r="O319" s="88">
        <v>0</v>
      </c>
      <c r="P319" s="88">
        <v>0</v>
      </c>
      <c r="Q319" s="88">
        <v>0</v>
      </c>
      <c r="R319" s="88">
        <v>0</v>
      </c>
      <c r="S319" s="88">
        <v>0</v>
      </c>
      <c r="T319" s="88">
        <v>0</v>
      </c>
      <c r="U319" s="88">
        <v>0</v>
      </c>
      <c r="V319" s="88">
        <v>0</v>
      </c>
      <c r="W319" s="88">
        <v>0</v>
      </c>
      <c r="X319" s="88">
        <v>0</v>
      </c>
      <c r="Y319" s="88">
        <v>0</v>
      </c>
      <c r="Z319" s="88">
        <v>0</v>
      </c>
      <c r="AA319" s="88">
        <v>0</v>
      </c>
      <c r="AB319" s="90" t="s">
        <v>16969</v>
      </c>
    </row>
    <row r="320" spans="1:28" ht="35.25" x14ac:dyDescent="0.5">
      <c r="A320">
        <v>1</v>
      </c>
      <c r="B320" s="30">
        <f>SUBTOTAL(103,$A$9:A320)</f>
        <v>304</v>
      </c>
      <c r="C320" s="87" t="s">
        <v>9940</v>
      </c>
      <c r="D320" s="83">
        <f t="shared" si="11"/>
        <v>199200</v>
      </c>
      <c r="E320" s="88">
        <v>0</v>
      </c>
      <c r="F320" s="88">
        <v>0</v>
      </c>
      <c r="G320" s="88">
        <v>0</v>
      </c>
      <c r="H320" s="88">
        <v>0</v>
      </c>
      <c r="I320" s="88">
        <v>0</v>
      </c>
      <c r="J320" s="88">
        <v>0</v>
      </c>
      <c r="K320" s="89">
        <v>0</v>
      </c>
      <c r="L320" s="88">
        <v>0</v>
      </c>
      <c r="M320" s="88">
        <v>0</v>
      </c>
      <c r="N320" s="88">
        <v>0</v>
      </c>
      <c r="O320" s="88">
        <v>199200</v>
      </c>
      <c r="P320" s="88">
        <v>0</v>
      </c>
      <c r="Q320" s="88">
        <v>0</v>
      </c>
      <c r="R320" s="88">
        <v>0</v>
      </c>
      <c r="S320" s="88">
        <v>0</v>
      </c>
      <c r="T320" s="88">
        <v>0</v>
      </c>
      <c r="U320" s="88">
        <v>0</v>
      </c>
      <c r="V320" s="88">
        <v>0</v>
      </c>
      <c r="W320" s="88">
        <v>0</v>
      </c>
      <c r="X320" s="88">
        <v>0</v>
      </c>
      <c r="Y320" s="88">
        <v>0</v>
      </c>
      <c r="Z320" s="88">
        <v>0</v>
      </c>
      <c r="AA320" s="88">
        <v>0</v>
      </c>
      <c r="AB320" s="90" t="s">
        <v>16969</v>
      </c>
    </row>
    <row r="321" spans="1:28" ht="35.25" x14ac:dyDescent="0.5">
      <c r="A321">
        <v>1</v>
      </c>
      <c r="B321" s="30">
        <f>SUBTOTAL(103,$A$9:A321)</f>
        <v>305</v>
      </c>
      <c r="C321" s="87" t="s">
        <v>9941</v>
      </c>
      <c r="D321" s="83">
        <f t="shared" si="11"/>
        <v>2547000</v>
      </c>
      <c r="E321" s="88">
        <v>0</v>
      </c>
      <c r="F321" s="88">
        <v>0</v>
      </c>
      <c r="G321" s="88">
        <v>0</v>
      </c>
      <c r="H321" s="88">
        <v>0</v>
      </c>
      <c r="I321" s="88">
        <v>0</v>
      </c>
      <c r="J321" s="88">
        <v>0</v>
      </c>
      <c r="K321" s="89">
        <v>0</v>
      </c>
      <c r="L321" s="88">
        <v>0</v>
      </c>
      <c r="M321" s="88">
        <v>0</v>
      </c>
      <c r="N321" s="88">
        <v>0</v>
      </c>
      <c r="O321" s="88">
        <v>2547000</v>
      </c>
      <c r="P321" s="88">
        <v>0</v>
      </c>
      <c r="Q321" s="88">
        <v>0</v>
      </c>
      <c r="R321" s="88">
        <v>0</v>
      </c>
      <c r="S321" s="88">
        <v>0</v>
      </c>
      <c r="T321" s="88">
        <v>0</v>
      </c>
      <c r="U321" s="88">
        <v>0</v>
      </c>
      <c r="V321" s="88">
        <v>0</v>
      </c>
      <c r="W321" s="88">
        <v>0</v>
      </c>
      <c r="X321" s="88">
        <v>0</v>
      </c>
      <c r="Y321" s="88">
        <v>0</v>
      </c>
      <c r="Z321" s="88">
        <v>0</v>
      </c>
      <c r="AA321" s="88">
        <v>0</v>
      </c>
      <c r="AB321" s="90" t="s">
        <v>16969</v>
      </c>
    </row>
    <row r="322" spans="1:28" ht="35.25" x14ac:dyDescent="0.5">
      <c r="A322">
        <v>1</v>
      </c>
      <c r="B322" s="30">
        <f>SUBTOTAL(103,$A$9:A322)</f>
        <v>306</v>
      </c>
      <c r="C322" s="87" t="s">
        <v>17412</v>
      </c>
      <c r="D322" s="83">
        <f t="shared" si="11"/>
        <v>588063.24</v>
      </c>
      <c r="E322" s="88">
        <v>0</v>
      </c>
      <c r="F322" s="88">
        <v>0</v>
      </c>
      <c r="G322" s="88">
        <v>0</v>
      </c>
      <c r="H322" s="88">
        <v>0</v>
      </c>
      <c r="I322" s="88">
        <v>0</v>
      </c>
      <c r="J322" s="88">
        <v>0</v>
      </c>
      <c r="K322" s="89">
        <v>0</v>
      </c>
      <c r="L322" s="88">
        <v>0</v>
      </c>
      <c r="M322" s="88">
        <v>0</v>
      </c>
      <c r="N322" s="88">
        <v>0</v>
      </c>
      <c r="O322" s="88">
        <v>588063.24</v>
      </c>
      <c r="P322" s="88">
        <v>0</v>
      </c>
      <c r="Q322" s="88">
        <v>0</v>
      </c>
      <c r="R322" s="88">
        <v>0</v>
      </c>
      <c r="S322" s="88">
        <v>0</v>
      </c>
      <c r="T322" s="88">
        <v>0</v>
      </c>
      <c r="U322" s="88">
        <v>0</v>
      </c>
      <c r="V322" s="88">
        <v>0</v>
      </c>
      <c r="W322" s="88">
        <v>0</v>
      </c>
      <c r="X322" s="88">
        <v>0</v>
      </c>
      <c r="Y322" s="88">
        <v>0</v>
      </c>
      <c r="Z322" s="88">
        <v>0</v>
      </c>
      <c r="AA322" s="88">
        <v>0</v>
      </c>
      <c r="AB322" s="90" t="s">
        <v>16969</v>
      </c>
    </row>
    <row r="323" spans="1:28" ht="35.25" x14ac:dyDescent="0.5">
      <c r="A323">
        <v>1</v>
      </c>
      <c r="B323" s="30">
        <f>SUBTOTAL(103,$A$9:A323)</f>
        <v>307</v>
      </c>
      <c r="C323" s="87" t="s">
        <v>10020</v>
      </c>
      <c r="D323" s="83">
        <f t="shared" si="11"/>
        <v>467200</v>
      </c>
      <c r="E323" s="88">
        <v>0</v>
      </c>
      <c r="F323" s="88">
        <v>0</v>
      </c>
      <c r="G323" s="88">
        <v>0</v>
      </c>
      <c r="H323" s="88">
        <v>0</v>
      </c>
      <c r="I323" s="88">
        <v>0</v>
      </c>
      <c r="J323" s="88">
        <v>0</v>
      </c>
      <c r="K323" s="89">
        <v>0</v>
      </c>
      <c r="L323" s="88">
        <v>0</v>
      </c>
      <c r="M323" s="88">
        <v>0</v>
      </c>
      <c r="N323" s="88">
        <v>0</v>
      </c>
      <c r="O323" s="88">
        <v>467200</v>
      </c>
      <c r="P323" s="88">
        <v>0</v>
      </c>
      <c r="Q323" s="88">
        <v>0</v>
      </c>
      <c r="R323" s="88">
        <v>0</v>
      </c>
      <c r="S323" s="88">
        <v>0</v>
      </c>
      <c r="T323" s="88">
        <v>0</v>
      </c>
      <c r="U323" s="88">
        <v>0</v>
      </c>
      <c r="V323" s="88">
        <v>0</v>
      </c>
      <c r="W323" s="88">
        <v>0</v>
      </c>
      <c r="X323" s="88">
        <v>0</v>
      </c>
      <c r="Y323" s="88">
        <v>0</v>
      </c>
      <c r="Z323" s="88">
        <v>0</v>
      </c>
      <c r="AA323" s="88">
        <v>0</v>
      </c>
      <c r="AB323" s="90" t="s">
        <v>16969</v>
      </c>
    </row>
    <row r="324" spans="1:28" ht="35.25" x14ac:dyDescent="0.5">
      <c r="A324">
        <v>1</v>
      </c>
      <c r="B324" s="30">
        <f>SUBTOTAL(103,$A$9:A324)</f>
        <v>308</v>
      </c>
      <c r="C324" s="87" t="s">
        <v>9922</v>
      </c>
      <c r="D324" s="83">
        <f t="shared" si="11"/>
        <v>1420000</v>
      </c>
      <c r="E324" s="88">
        <v>0</v>
      </c>
      <c r="F324" s="88">
        <v>0</v>
      </c>
      <c r="G324" s="88">
        <v>0</v>
      </c>
      <c r="H324" s="88">
        <v>0</v>
      </c>
      <c r="I324" s="88">
        <v>0</v>
      </c>
      <c r="J324" s="88">
        <v>0</v>
      </c>
      <c r="K324" s="89">
        <v>0</v>
      </c>
      <c r="L324" s="88">
        <v>0</v>
      </c>
      <c r="M324" s="88">
        <v>0</v>
      </c>
      <c r="N324" s="88">
        <v>0</v>
      </c>
      <c r="O324" s="88">
        <f>480000+940000</f>
        <v>1420000</v>
      </c>
      <c r="P324" s="88">
        <v>0</v>
      </c>
      <c r="Q324" s="88">
        <v>0</v>
      </c>
      <c r="R324" s="88">
        <v>0</v>
      </c>
      <c r="S324" s="88">
        <v>0</v>
      </c>
      <c r="T324" s="88">
        <v>0</v>
      </c>
      <c r="U324" s="88">
        <v>0</v>
      </c>
      <c r="V324" s="88">
        <v>0</v>
      </c>
      <c r="W324" s="88">
        <v>0</v>
      </c>
      <c r="X324" s="88">
        <v>0</v>
      </c>
      <c r="Y324" s="88">
        <v>0</v>
      </c>
      <c r="Z324" s="88">
        <v>0</v>
      </c>
      <c r="AA324" s="88">
        <v>0</v>
      </c>
      <c r="AB324" s="90" t="s">
        <v>16969</v>
      </c>
    </row>
    <row r="325" spans="1:28" ht="35.25" x14ac:dyDescent="0.5">
      <c r="B325" s="81" t="s">
        <v>378</v>
      </c>
      <c r="C325" s="87"/>
      <c r="D325" s="83">
        <f t="shared" si="11"/>
        <v>78567159.609999999</v>
      </c>
      <c r="E325" s="83">
        <f t="shared" ref="E325:AA325" si="15">SUM(E326:E414)</f>
        <v>378884</v>
      </c>
      <c r="F325" s="83">
        <f t="shared" si="15"/>
        <v>1639766</v>
      </c>
      <c r="G325" s="83">
        <f t="shared" si="15"/>
        <v>3975169.2199999997</v>
      </c>
      <c r="H325" s="83">
        <f t="shared" si="15"/>
        <v>790544.3</v>
      </c>
      <c r="I325" s="83">
        <f t="shared" si="15"/>
        <v>960101.20000000007</v>
      </c>
      <c r="J325" s="83">
        <f t="shared" si="15"/>
        <v>598100</v>
      </c>
      <c r="K325" s="84">
        <f t="shared" si="15"/>
        <v>12</v>
      </c>
      <c r="L325" s="83">
        <f t="shared" si="15"/>
        <v>28088934.960000001</v>
      </c>
      <c r="M325" s="83">
        <f t="shared" si="15"/>
        <v>19400425.829999994</v>
      </c>
      <c r="N325" s="83">
        <f t="shared" si="15"/>
        <v>440000</v>
      </c>
      <c r="O325" s="83">
        <f t="shared" si="15"/>
        <v>21716436.960000001</v>
      </c>
      <c r="P325" s="83">
        <f t="shared" si="15"/>
        <v>0</v>
      </c>
      <c r="Q325" s="83">
        <f t="shared" si="15"/>
        <v>0</v>
      </c>
      <c r="R325" s="83">
        <f t="shared" si="15"/>
        <v>378797.14</v>
      </c>
      <c r="S325" s="83">
        <f t="shared" si="15"/>
        <v>0</v>
      </c>
      <c r="T325" s="83">
        <f t="shared" si="15"/>
        <v>0</v>
      </c>
      <c r="U325" s="83">
        <f t="shared" si="15"/>
        <v>0</v>
      </c>
      <c r="V325" s="83">
        <f t="shared" si="15"/>
        <v>0</v>
      </c>
      <c r="W325" s="83">
        <f t="shared" si="15"/>
        <v>0</v>
      </c>
      <c r="X325" s="83">
        <f t="shared" si="15"/>
        <v>0</v>
      </c>
      <c r="Y325" s="83">
        <f t="shared" si="15"/>
        <v>0</v>
      </c>
      <c r="Z325" s="83">
        <f t="shared" si="15"/>
        <v>200000</v>
      </c>
      <c r="AA325" s="83">
        <f t="shared" si="15"/>
        <v>0</v>
      </c>
      <c r="AB325" s="85" t="s">
        <v>17004</v>
      </c>
    </row>
    <row r="326" spans="1:28" ht="35.25" x14ac:dyDescent="0.5">
      <c r="A326">
        <v>1</v>
      </c>
      <c r="B326" s="30">
        <f>SUBTOTAL(103,$A$9:A326)</f>
        <v>309</v>
      </c>
      <c r="C326" s="87" t="s">
        <v>11119</v>
      </c>
      <c r="D326" s="83">
        <f t="shared" si="11"/>
        <v>228554.72</v>
      </c>
      <c r="E326" s="88">
        <v>0</v>
      </c>
      <c r="F326" s="88">
        <v>0</v>
      </c>
      <c r="G326" s="88">
        <v>0</v>
      </c>
      <c r="H326" s="88">
        <v>0</v>
      </c>
      <c r="I326" s="88">
        <v>0</v>
      </c>
      <c r="J326" s="88">
        <v>0</v>
      </c>
      <c r="K326" s="89">
        <v>0</v>
      </c>
      <c r="L326" s="88">
        <v>0</v>
      </c>
      <c r="M326" s="88">
        <v>0</v>
      </c>
      <c r="N326" s="88">
        <v>0</v>
      </c>
      <c r="O326" s="88">
        <f>111448.64+117106.08</f>
        <v>228554.72</v>
      </c>
      <c r="P326" s="88">
        <v>0</v>
      </c>
      <c r="Q326" s="88">
        <v>0</v>
      </c>
      <c r="R326" s="88">
        <v>0</v>
      </c>
      <c r="S326" s="88">
        <v>0</v>
      </c>
      <c r="T326" s="88">
        <v>0</v>
      </c>
      <c r="U326" s="88">
        <v>0</v>
      </c>
      <c r="V326" s="88">
        <v>0</v>
      </c>
      <c r="W326" s="88">
        <v>0</v>
      </c>
      <c r="X326" s="88">
        <v>0</v>
      </c>
      <c r="Y326" s="88">
        <v>0</v>
      </c>
      <c r="Z326" s="88">
        <v>0</v>
      </c>
      <c r="AA326" s="88">
        <v>0</v>
      </c>
      <c r="AB326" s="90" t="s">
        <v>16969</v>
      </c>
    </row>
    <row r="327" spans="1:28" ht="35.25" x14ac:dyDescent="0.5">
      <c r="A327">
        <v>1</v>
      </c>
      <c r="B327" s="30">
        <f>SUBTOTAL(103,$A$9:A327)</f>
        <v>310</v>
      </c>
      <c r="C327" s="87" t="s">
        <v>17385</v>
      </c>
      <c r="D327" s="83">
        <f t="shared" si="11"/>
        <v>198782.55</v>
      </c>
      <c r="E327" s="88">
        <v>0</v>
      </c>
      <c r="F327" s="88">
        <v>0</v>
      </c>
      <c r="G327" s="88">
        <f>98419.47+100363.08</f>
        <v>198782.55</v>
      </c>
      <c r="H327" s="88">
        <v>0</v>
      </c>
      <c r="I327" s="88">
        <v>0</v>
      </c>
      <c r="J327" s="88">
        <v>0</v>
      </c>
      <c r="K327" s="89">
        <v>0</v>
      </c>
      <c r="L327" s="88">
        <v>0</v>
      </c>
      <c r="M327" s="88">
        <v>0</v>
      </c>
      <c r="N327" s="88">
        <v>0</v>
      </c>
      <c r="O327" s="88">
        <v>0</v>
      </c>
      <c r="P327" s="88">
        <v>0</v>
      </c>
      <c r="Q327" s="88">
        <v>0</v>
      </c>
      <c r="R327" s="88">
        <v>0</v>
      </c>
      <c r="S327" s="88">
        <v>0</v>
      </c>
      <c r="T327" s="88">
        <v>0</v>
      </c>
      <c r="U327" s="88">
        <v>0</v>
      </c>
      <c r="V327" s="88">
        <v>0</v>
      </c>
      <c r="W327" s="88">
        <v>0</v>
      </c>
      <c r="X327" s="88">
        <v>0</v>
      </c>
      <c r="Y327" s="88">
        <v>0</v>
      </c>
      <c r="Z327" s="88">
        <v>0</v>
      </c>
      <c r="AA327" s="88">
        <v>0</v>
      </c>
      <c r="AB327" s="90" t="s">
        <v>16969</v>
      </c>
    </row>
    <row r="328" spans="1:28" ht="35.25" x14ac:dyDescent="0.5">
      <c r="A328">
        <v>1</v>
      </c>
      <c r="B328" s="30">
        <f>SUBTOTAL(103,$A$9:A328)</f>
        <v>311</v>
      </c>
      <c r="C328" s="87" t="s">
        <v>11205</v>
      </c>
      <c r="D328" s="83">
        <f t="shared" si="11"/>
        <v>43211.44</v>
      </c>
      <c r="E328" s="88">
        <v>0</v>
      </c>
      <c r="F328" s="88">
        <v>0</v>
      </c>
      <c r="G328" s="88">
        <v>0</v>
      </c>
      <c r="H328" s="88">
        <v>0</v>
      </c>
      <c r="I328" s="88">
        <v>0</v>
      </c>
      <c r="J328" s="88">
        <v>0</v>
      </c>
      <c r="K328" s="89">
        <v>0</v>
      </c>
      <c r="L328" s="88">
        <v>0</v>
      </c>
      <c r="M328" s="88">
        <v>0</v>
      </c>
      <c r="N328" s="88">
        <v>0</v>
      </c>
      <c r="O328" s="88">
        <v>43211.44</v>
      </c>
      <c r="P328" s="88">
        <v>0</v>
      </c>
      <c r="Q328" s="88">
        <v>0</v>
      </c>
      <c r="R328" s="88">
        <v>0</v>
      </c>
      <c r="S328" s="88">
        <v>0</v>
      </c>
      <c r="T328" s="88">
        <v>0</v>
      </c>
      <c r="U328" s="88">
        <v>0</v>
      </c>
      <c r="V328" s="88">
        <v>0</v>
      </c>
      <c r="W328" s="88">
        <v>0</v>
      </c>
      <c r="X328" s="88">
        <v>0</v>
      </c>
      <c r="Y328" s="88">
        <v>0</v>
      </c>
      <c r="Z328" s="88">
        <v>0</v>
      </c>
      <c r="AA328" s="88">
        <v>0</v>
      </c>
      <c r="AB328" s="90" t="s">
        <v>16969</v>
      </c>
    </row>
    <row r="329" spans="1:28" ht="35.25" x14ac:dyDescent="0.5">
      <c r="A329">
        <v>1</v>
      </c>
      <c r="B329" s="30">
        <f>SUBTOTAL(103,$A$9:A329)</f>
        <v>312</v>
      </c>
      <c r="C329" s="87" t="s">
        <v>17386</v>
      </c>
      <c r="D329" s="83">
        <f t="shared" ref="D329:D392" si="16">E329+F329+G329+H329+I329+J329+L329+M329+N329+O329+P329+Q329+R329+S329+T329+U329+V329+W329+X329+Y329+Z329+AA329</f>
        <v>216338.59</v>
      </c>
      <c r="E329" s="88">
        <v>0</v>
      </c>
      <c r="F329" s="88">
        <v>0</v>
      </c>
      <c r="G329" s="88">
        <v>0</v>
      </c>
      <c r="H329" s="88">
        <v>0</v>
      </c>
      <c r="I329" s="88">
        <v>0</v>
      </c>
      <c r="J329" s="88">
        <v>0</v>
      </c>
      <c r="K329" s="89">
        <v>0</v>
      </c>
      <c r="L329" s="88">
        <v>0</v>
      </c>
      <c r="M329" s="88">
        <f>106857.47+109481.12</f>
        <v>216338.59</v>
      </c>
      <c r="N329" s="88">
        <v>0</v>
      </c>
      <c r="O329" s="88">
        <v>0</v>
      </c>
      <c r="P329" s="88">
        <v>0</v>
      </c>
      <c r="Q329" s="88">
        <v>0</v>
      </c>
      <c r="R329" s="88">
        <v>0</v>
      </c>
      <c r="S329" s="88">
        <v>0</v>
      </c>
      <c r="T329" s="88">
        <v>0</v>
      </c>
      <c r="U329" s="88">
        <v>0</v>
      </c>
      <c r="V329" s="88">
        <v>0</v>
      </c>
      <c r="W329" s="88">
        <v>0</v>
      </c>
      <c r="X329" s="88">
        <v>0</v>
      </c>
      <c r="Y329" s="88">
        <v>0</v>
      </c>
      <c r="Z329" s="88">
        <v>0</v>
      </c>
      <c r="AA329" s="88">
        <v>0</v>
      </c>
      <c r="AB329" s="90" t="s">
        <v>16969</v>
      </c>
    </row>
    <row r="330" spans="1:28" ht="35.25" x14ac:dyDescent="0.5">
      <c r="A330">
        <v>1</v>
      </c>
      <c r="B330" s="30">
        <f>SUBTOTAL(103,$A$9:A330)</f>
        <v>313</v>
      </c>
      <c r="C330" s="87" t="s">
        <v>11415</v>
      </c>
      <c r="D330" s="83">
        <f t="shared" si="16"/>
        <v>13110</v>
      </c>
      <c r="E330" s="88">
        <v>0</v>
      </c>
      <c r="F330" s="88">
        <v>0</v>
      </c>
      <c r="G330" s="88">
        <v>0</v>
      </c>
      <c r="H330" s="88">
        <v>0</v>
      </c>
      <c r="I330" s="88">
        <v>0</v>
      </c>
      <c r="J330" s="88">
        <v>0</v>
      </c>
      <c r="K330" s="89">
        <v>0</v>
      </c>
      <c r="L330" s="88">
        <v>0</v>
      </c>
      <c r="M330" s="88">
        <v>0</v>
      </c>
      <c r="N330" s="88">
        <v>0</v>
      </c>
      <c r="O330" s="88">
        <v>13110</v>
      </c>
      <c r="P330" s="88">
        <v>0</v>
      </c>
      <c r="Q330" s="88">
        <v>0</v>
      </c>
      <c r="R330" s="88">
        <v>0</v>
      </c>
      <c r="S330" s="88">
        <v>0</v>
      </c>
      <c r="T330" s="88">
        <v>0</v>
      </c>
      <c r="U330" s="88">
        <v>0</v>
      </c>
      <c r="V330" s="88">
        <v>0</v>
      </c>
      <c r="W330" s="88">
        <v>0</v>
      </c>
      <c r="X330" s="88">
        <v>0</v>
      </c>
      <c r="Y330" s="88">
        <v>0</v>
      </c>
      <c r="Z330" s="88">
        <v>0</v>
      </c>
      <c r="AA330" s="88">
        <v>0</v>
      </c>
      <c r="AB330" s="90" t="s">
        <v>16969</v>
      </c>
    </row>
    <row r="331" spans="1:28" ht="35.25" x14ac:dyDescent="0.5">
      <c r="A331">
        <v>1</v>
      </c>
      <c r="B331" s="30">
        <f>SUBTOTAL(103,$A$9:A331)</f>
        <v>314</v>
      </c>
      <c r="C331" s="87" t="s">
        <v>11490</v>
      </c>
      <c r="D331" s="83">
        <f t="shared" si="16"/>
        <v>52856.77</v>
      </c>
      <c r="E331" s="88">
        <v>0</v>
      </c>
      <c r="F331" s="88">
        <v>0</v>
      </c>
      <c r="G331" s="88">
        <v>0</v>
      </c>
      <c r="H331" s="88">
        <v>0</v>
      </c>
      <c r="I331" s="88">
        <v>0</v>
      </c>
      <c r="J331" s="88">
        <v>0</v>
      </c>
      <c r="K331" s="89">
        <v>0</v>
      </c>
      <c r="L331" s="88">
        <v>0</v>
      </c>
      <c r="M331" s="88">
        <v>0</v>
      </c>
      <c r="N331" s="88">
        <v>0</v>
      </c>
      <c r="O331" s="88">
        <v>52856.77</v>
      </c>
      <c r="P331" s="88">
        <v>0</v>
      </c>
      <c r="Q331" s="88">
        <v>0</v>
      </c>
      <c r="R331" s="88">
        <v>0</v>
      </c>
      <c r="S331" s="88">
        <v>0</v>
      </c>
      <c r="T331" s="88">
        <v>0</v>
      </c>
      <c r="U331" s="88">
        <v>0</v>
      </c>
      <c r="V331" s="88">
        <v>0</v>
      </c>
      <c r="W331" s="88">
        <v>0</v>
      </c>
      <c r="X331" s="88">
        <v>0</v>
      </c>
      <c r="Y331" s="88">
        <v>0</v>
      </c>
      <c r="Z331" s="88">
        <v>0</v>
      </c>
      <c r="AA331" s="88">
        <v>0</v>
      </c>
      <c r="AB331" s="90" t="s">
        <v>16969</v>
      </c>
    </row>
    <row r="332" spans="1:28" ht="35.25" x14ac:dyDescent="0.5">
      <c r="A332">
        <v>1</v>
      </c>
      <c r="B332" s="30">
        <f>SUBTOTAL(103,$A$9:A332)</f>
        <v>315</v>
      </c>
      <c r="C332" s="87" t="s">
        <v>11644</v>
      </c>
      <c r="D332" s="83">
        <f t="shared" si="16"/>
        <v>394695</v>
      </c>
      <c r="E332" s="88">
        <v>0</v>
      </c>
      <c r="F332" s="88">
        <v>0</v>
      </c>
      <c r="G332" s="88">
        <v>0</v>
      </c>
      <c r="H332" s="88">
        <v>0</v>
      </c>
      <c r="I332" s="88">
        <v>0</v>
      </c>
      <c r="J332" s="88">
        <v>0</v>
      </c>
      <c r="K332" s="89">
        <v>0</v>
      </c>
      <c r="L332" s="88">
        <v>0</v>
      </c>
      <c r="M332" s="88">
        <v>0</v>
      </c>
      <c r="N332" s="88">
        <v>0</v>
      </c>
      <c r="O332" s="88">
        <v>394695</v>
      </c>
      <c r="P332" s="88">
        <v>0</v>
      </c>
      <c r="Q332" s="88">
        <v>0</v>
      </c>
      <c r="R332" s="88">
        <v>0</v>
      </c>
      <c r="S332" s="88">
        <v>0</v>
      </c>
      <c r="T332" s="88">
        <v>0</v>
      </c>
      <c r="U332" s="88">
        <v>0</v>
      </c>
      <c r="V332" s="88">
        <v>0</v>
      </c>
      <c r="W332" s="88">
        <v>0</v>
      </c>
      <c r="X332" s="88">
        <v>0</v>
      </c>
      <c r="Y332" s="88">
        <v>0</v>
      </c>
      <c r="Z332" s="88">
        <v>0</v>
      </c>
      <c r="AA332" s="88">
        <v>0</v>
      </c>
      <c r="AB332" s="90" t="s">
        <v>16969</v>
      </c>
    </row>
    <row r="333" spans="1:28" ht="35.25" x14ac:dyDescent="0.5">
      <c r="A333">
        <v>1</v>
      </c>
      <c r="B333" s="30">
        <f>SUBTOTAL(103,$A$9:A333)</f>
        <v>316</v>
      </c>
      <c r="C333" s="87" t="s">
        <v>11713</v>
      </c>
      <c r="D333" s="83">
        <f t="shared" si="16"/>
        <v>304364.04000000004</v>
      </c>
      <c r="E333" s="88">
        <v>0</v>
      </c>
      <c r="F333" s="88">
        <v>0</v>
      </c>
      <c r="G333" s="88">
        <v>0</v>
      </c>
      <c r="H333" s="88">
        <v>0</v>
      </c>
      <c r="I333" s="88">
        <v>0</v>
      </c>
      <c r="J333" s="88">
        <v>0</v>
      </c>
      <c r="K333" s="89">
        <v>0</v>
      </c>
      <c r="L333" s="88">
        <v>0</v>
      </c>
      <c r="M333" s="88">
        <f>154111.39+150252.65</f>
        <v>304364.04000000004</v>
      </c>
      <c r="N333" s="88">
        <v>0</v>
      </c>
      <c r="O333" s="88">
        <v>0</v>
      </c>
      <c r="P333" s="88">
        <v>0</v>
      </c>
      <c r="Q333" s="88">
        <v>0</v>
      </c>
      <c r="R333" s="88">
        <v>0</v>
      </c>
      <c r="S333" s="88">
        <v>0</v>
      </c>
      <c r="T333" s="88">
        <v>0</v>
      </c>
      <c r="U333" s="88">
        <v>0</v>
      </c>
      <c r="V333" s="88">
        <v>0</v>
      </c>
      <c r="W333" s="88">
        <v>0</v>
      </c>
      <c r="X333" s="88">
        <v>0</v>
      </c>
      <c r="Y333" s="88">
        <v>0</v>
      </c>
      <c r="Z333" s="88">
        <v>0</v>
      </c>
      <c r="AA333" s="88">
        <v>0</v>
      </c>
      <c r="AB333" s="90" t="s">
        <v>16969</v>
      </c>
    </row>
    <row r="334" spans="1:28" ht="35.25" x14ac:dyDescent="0.5">
      <c r="A334">
        <v>1</v>
      </c>
      <c r="B334" s="30">
        <f>SUBTOTAL(103,$A$9:A334)</f>
        <v>317</v>
      </c>
      <c r="C334" s="87" t="s">
        <v>11860</v>
      </c>
      <c r="D334" s="83">
        <f t="shared" si="16"/>
        <v>98370.3</v>
      </c>
      <c r="E334" s="88">
        <v>0</v>
      </c>
      <c r="F334" s="88">
        <v>0</v>
      </c>
      <c r="G334" s="88">
        <v>0</v>
      </c>
      <c r="H334" s="88">
        <v>98370.3</v>
      </c>
      <c r="I334" s="88">
        <v>0</v>
      </c>
      <c r="J334" s="88">
        <v>0</v>
      </c>
      <c r="K334" s="89">
        <v>0</v>
      </c>
      <c r="L334" s="88">
        <v>0</v>
      </c>
      <c r="M334" s="88">
        <v>0</v>
      </c>
      <c r="N334" s="88">
        <v>0</v>
      </c>
      <c r="O334" s="88">
        <v>0</v>
      </c>
      <c r="P334" s="88">
        <v>0</v>
      </c>
      <c r="Q334" s="88">
        <v>0</v>
      </c>
      <c r="R334" s="88">
        <v>0</v>
      </c>
      <c r="S334" s="88">
        <v>0</v>
      </c>
      <c r="T334" s="88">
        <v>0</v>
      </c>
      <c r="U334" s="88">
        <v>0</v>
      </c>
      <c r="V334" s="88">
        <v>0</v>
      </c>
      <c r="W334" s="88">
        <v>0</v>
      </c>
      <c r="X334" s="88">
        <v>0</v>
      </c>
      <c r="Y334" s="88">
        <v>0</v>
      </c>
      <c r="Z334" s="88">
        <v>0</v>
      </c>
      <c r="AA334" s="88">
        <v>0</v>
      </c>
      <c r="AB334" s="90" t="s">
        <v>16969</v>
      </c>
    </row>
    <row r="335" spans="1:28" ht="35.25" x14ac:dyDescent="0.5">
      <c r="A335">
        <v>1</v>
      </c>
      <c r="B335" s="30">
        <f>SUBTOTAL(103,$A$9:A335)</f>
        <v>318</v>
      </c>
      <c r="C335" s="87" t="s">
        <v>11374</v>
      </c>
      <c r="D335" s="83">
        <f t="shared" si="16"/>
        <v>857466</v>
      </c>
      <c r="E335" s="88">
        <v>0</v>
      </c>
      <c r="F335" s="88">
        <v>239054</v>
      </c>
      <c r="G335" s="88">
        <v>0</v>
      </c>
      <c r="H335" s="88">
        <v>0</v>
      </c>
      <c r="I335" s="88">
        <v>0</v>
      </c>
      <c r="J335" s="88">
        <v>0</v>
      </c>
      <c r="K335" s="89">
        <v>0</v>
      </c>
      <c r="L335" s="88">
        <v>0</v>
      </c>
      <c r="M335" s="88">
        <v>571972</v>
      </c>
      <c r="N335" s="88">
        <v>0</v>
      </c>
      <c r="O335" s="88">
        <v>46440</v>
      </c>
      <c r="P335" s="88">
        <v>0</v>
      </c>
      <c r="Q335" s="88">
        <v>0</v>
      </c>
      <c r="R335" s="88">
        <v>0</v>
      </c>
      <c r="S335" s="88">
        <v>0</v>
      </c>
      <c r="T335" s="88">
        <v>0</v>
      </c>
      <c r="U335" s="88">
        <v>0</v>
      </c>
      <c r="V335" s="88">
        <v>0</v>
      </c>
      <c r="W335" s="88">
        <v>0</v>
      </c>
      <c r="X335" s="88">
        <v>0</v>
      </c>
      <c r="Y335" s="88">
        <v>0</v>
      </c>
      <c r="Z335" s="88">
        <v>0</v>
      </c>
      <c r="AA335" s="88">
        <v>0</v>
      </c>
      <c r="AB335" s="90" t="s">
        <v>16969</v>
      </c>
    </row>
    <row r="336" spans="1:28" ht="35.25" x14ac:dyDescent="0.5">
      <c r="A336">
        <v>1</v>
      </c>
      <c r="B336" s="30">
        <f>SUBTOTAL(103,$A$9:A336)</f>
        <v>319</v>
      </c>
      <c r="C336" s="87" t="s">
        <v>2041</v>
      </c>
      <c r="D336" s="83">
        <f t="shared" si="16"/>
        <v>35462</v>
      </c>
      <c r="E336" s="88">
        <v>0</v>
      </c>
      <c r="F336" s="88">
        <v>0</v>
      </c>
      <c r="G336" s="88">
        <v>0</v>
      </c>
      <c r="H336" s="88">
        <v>0</v>
      </c>
      <c r="I336" s="88">
        <v>0</v>
      </c>
      <c r="J336" s="88">
        <v>0</v>
      </c>
      <c r="K336" s="89">
        <v>0</v>
      </c>
      <c r="L336" s="88">
        <v>0</v>
      </c>
      <c r="M336" s="88">
        <v>35462</v>
      </c>
      <c r="N336" s="88">
        <v>0</v>
      </c>
      <c r="O336" s="88">
        <v>0</v>
      </c>
      <c r="P336" s="88">
        <v>0</v>
      </c>
      <c r="Q336" s="88">
        <v>0</v>
      </c>
      <c r="R336" s="88">
        <v>0</v>
      </c>
      <c r="S336" s="88">
        <v>0</v>
      </c>
      <c r="T336" s="88">
        <v>0</v>
      </c>
      <c r="U336" s="88">
        <v>0</v>
      </c>
      <c r="V336" s="88">
        <v>0</v>
      </c>
      <c r="W336" s="88">
        <v>0</v>
      </c>
      <c r="X336" s="88">
        <v>0</v>
      </c>
      <c r="Y336" s="88">
        <v>0</v>
      </c>
      <c r="Z336" s="88">
        <v>0</v>
      </c>
      <c r="AA336" s="88">
        <v>0</v>
      </c>
      <c r="AB336" s="90" t="s">
        <v>16969</v>
      </c>
    </row>
    <row r="337" spans="1:28" ht="35.25" x14ac:dyDescent="0.5">
      <c r="A337">
        <v>1</v>
      </c>
      <c r="B337" s="30">
        <f>SUBTOTAL(103,$A$9:A337)</f>
        <v>320</v>
      </c>
      <c r="C337" s="87" t="s">
        <v>2043</v>
      </c>
      <c r="D337" s="83">
        <f t="shared" si="16"/>
        <v>185000</v>
      </c>
      <c r="E337" s="88">
        <v>0</v>
      </c>
      <c r="F337" s="88">
        <v>0</v>
      </c>
      <c r="G337" s="88">
        <v>0</v>
      </c>
      <c r="H337" s="88">
        <v>0</v>
      </c>
      <c r="I337" s="88">
        <v>0</v>
      </c>
      <c r="J337" s="88">
        <v>0</v>
      </c>
      <c r="K337" s="89">
        <v>0</v>
      </c>
      <c r="L337" s="88">
        <v>0</v>
      </c>
      <c r="M337" s="88">
        <v>185000</v>
      </c>
      <c r="N337" s="88">
        <v>0</v>
      </c>
      <c r="O337" s="88">
        <v>0</v>
      </c>
      <c r="P337" s="88">
        <v>0</v>
      </c>
      <c r="Q337" s="88">
        <v>0</v>
      </c>
      <c r="R337" s="88">
        <v>0</v>
      </c>
      <c r="S337" s="88">
        <v>0</v>
      </c>
      <c r="T337" s="88">
        <v>0</v>
      </c>
      <c r="U337" s="88">
        <v>0</v>
      </c>
      <c r="V337" s="88">
        <v>0</v>
      </c>
      <c r="W337" s="88">
        <v>0</v>
      </c>
      <c r="X337" s="88">
        <v>0</v>
      </c>
      <c r="Y337" s="88">
        <v>0</v>
      </c>
      <c r="Z337" s="88">
        <v>0</v>
      </c>
      <c r="AA337" s="88">
        <v>0</v>
      </c>
      <c r="AB337" s="90" t="s">
        <v>16969</v>
      </c>
    </row>
    <row r="338" spans="1:28" ht="35.25" x14ac:dyDescent="0.5">
      <c r="A338">
        <v>1</v>
      </c>
      <c r="B338" s="30">
        <f>SUBTOTAL(103,$A$9:A338)</f>
        <v>321</v>
      </c>
      <c r="C338" s="87" t="s">
        <v>17387</v>
      </c>
      <c r="D338" s="83">
        <f t="shared" si="16"/>
        <v>1552236</v>
      </c>
      <c r="E338" s="88">
        <v>0</v>
      </c>
      <c r="F338" s="88">
        <v>0</v>
      </c>
      <c r="G338" s="88">
        <v>0</v>
      </c>
      <c r="H338" s="88">
        <v>0</v>
      </c>
      <c r="I338" s="88">
        <v>0</v>
      </c>
      <c r="J338" s="88">
        <v>0</v>
      </c>
      <c r="K338" s="89">
        <v>0</v>
      </c>
      <c r="L338" s="88">
        <v>0</v>
      </c>
      <c r="M338" s="88">
        <f>465671+1086565</f>
        <v>1552236</v>
      </c>
      <c r="N338" s="88">
        <v>0</v>
      </c>
      <c r="O338" s="88">
        <v>0</v>
      </c>
      <c r="P338" s="88">
        <v>0</v>
      </c>
      <c r="Q338" s="88">
        <v>0</v>
      </c>
      <c r="R338" s="88">
        <v>0</v>
      </c>
      <c r="S338" s="88">
        <v>0</v>
      </c>
      <c r="T338" s="88">
        <v>0</v>
      </c>
      <c r="U338" s="88">
        <v>0</v>
      </c>
      <c r="V338" s="88">
        <v>0</v>
      </c>
      <c r="W338" s="88">
        <v>0</v>
      </c>
      <c r="X338" s="88">
        <v>0</v>
      </c>
      <c r="Y338" s="88">
        <v>0</v>
      </c>
      <c r="Z338" s="88">
        <v>0</v>
      </c>
      <c r="AA338" s="88">
        <v>0</v>
      </c>
      <c r="AB338" s="90" t="s">
        <v>16969</v>
      </c>
    </row>
    <row r="339" spans="1:28" ht="35.25" x14ac:dyDescent="0.5">
      <c r="A339">
        <v>1</v>
      </c>
      <c r="B339" s="30">
        <f>SUBTOTAL(103,$A$9:A339)</f>
        <v>322</v>
      </c>
      <c r="C339" s="87" t="s">
        <v>11593</v>
      </c>
      <c r="D339" s="83">
        <f t="shared" si="16"/>
        <v>122000</v>
      </c>
      <c r="E339" s="88">
        <v>0</v>
      </c>
      <c r="F339" s="88">
        <v>0</v>
      </c>
      <c r="G339" s="88">
        <v>0</v>
      </c>
      <c r="H339" s="88">
        <v>0</v>
      </c>
      <c r="I339" s="88">
        <v>0</v>
      </c>
      <c r="J339" s="88">
        <v>0</v>
      </c>
      <c r="K339" s="89">
        <v>0</v>
      </c>
      <c r="L339" s="88">
        <v>0</v>
      </c>
      <c r="M339" s="88">
        <f>91000+31000</f>
        <v>122000</v>
      </c>
      <c r="N339" s="88">
        <v>0</v>
      </c>
      <c r="O339" s="88">
        <v>0</v>
      </c>
      <c r="P339" s="88">
        <v>0</v>
      </c>
      <c r="Q339" s="88">
        <v>0</v>
      </c>
      <c r="R339" s="88">
        <v>0</v>
      </c>
      <c r="S339" s="88">
        <v>0</v>
      </c>
      <c r="T339" s="88">
        <v>0</v>
      </c>
      <c r="U339" s="88">
        <v>0</v>
      </c>
      <c r="V339" s="88">
        <v>0</v>
      </c>
      <c r="W339" s="88">
        <v>0</v>
      </c>
      <c r="X339" s="88">
        <v>0</v>
      </c>
      <c r="Y339" s="88">
        <v>0</v>
      </c>
      <c r="Z339" s="88">
        <v>0</v>
      </c>
      <c r="AA339" s="88">
        <v>0</v>
      </c>
      <c r="AB339" s="90" t="s">
        <v>16969</v>
      </c>
    </row>
    <row r="340" spans="1:28" ht="35.25" x14ac:dyDescent="0.5">
      <c r="A340">
        <v>1</v>
      </c>
      <c r="B340" s="30">
        <f>SUBTOTAL(103,$A$9:A340)</f>
        <v>323</v>
      </c>
      <c r="C340" s="87" t="s">
        <v>11641</v>
      </c>
      <c r="D340" s="83">
        <f t="shared" si="16"/>
        <v>286129</v>
      </c>
      <c r="E340" s="88">
        <v>0</v>
      </c>
      <c r="F340" s="88">
        <v>0</v>
      </c>
      <c r="G340" s="88">
        <v>0</v>
      </c>
      <c r="H340" s="88">
        <v>0</v>
      </c>
      <c r="I340" s="88">
        <v>0</v>
      </c>
      <c r="J340" s="88">
        <v>0</v>
      </c>
      <c r="K340" s="89">
        <v>0</v>
      </c>
      <c r="L340" s="88">
        <v>0</v>
      </c>
      <c r="M340" s="88">
        <v>286129</v>
      </c>
      <c r="N340" s="88">
        <v>0</v>
      </c>
      <c r="O340" s="88">
        <v>0</v>
      </c>
      <c r="P340" s="88">
        <v>0</v>
      </c>
      <c r="Q340" s="88">
        <v>0</v>
      </c>
      <c r="R340" s="88">
        <v>0</v>
      </c>
      <c r="S340" s="88">
        <v>0</v>
      </c>
      <c r="T340" s="88">
        <v>0</v>
      </c>
      <c r="U340" s="88">
        <v>0</v>
      </c>
      <c r="V340" s="88">
        <v>0</v>
      </c>
      <c r="W340" s="88">
        <v>0</v>
      </c>
      <c r="X340" s="88">
        <v>0</v>
      </c>
      <c r="Y340" s="88">
        <v>0</v>
      </c>
      <c r="Z340" s="88">
        <v>0</v>
      </c>
      <c r="AA340" s="88">
        <v>0</v>
      </c>
      <c r="AB340" s="90" t="s">
        <v>16969</v>
      </c>
    </row>
    <row r="341" spans="1:28" ht="35.25" x14ac:dyDescent="0.5">
      <c r="A341">
        <v>1</v>
      </c>
      <c r="B341" s="30">
        <f>SUBTOTAL(103,$A$9:A341)</f>
        <v>324</v>
      </c>
      <c r="C341" s="87" t="s">
        <v>11314</v>
      </c>
      <c r="D341" s="83">
        <f t="shared" si="16"/>
        <v>724085</v>
      </c>
      <c r="E341" s="88">
        <v>0</v>
      </c>
      <c r="F341" s="88">
        <v>0</v>
      </c>
      <c r="G341" s="88">
        <v>0</v>
      </c>
      <c r="H341" s="88">
        <v>0</v>
      </c>
      <c r="I341" s="88">
        <v>0</v>
      </c>
      <c r="J341" s="88">
        <v>0</v>
      </c>
      <c r="K341" s="89">
        <v>0</v>
      </c>
      <c r="L341" s="88">
        <v>0</v>
      </c>
      <c r="M341" s="88">
        <v>0</v>
      </c>
      <c r="N341" s="88">
        <v>0</v>
      </c>
      <c r="O341" s="88">
        <v>724085</v>
      </c>
      <c r="P341" s="88">
        <v>0</v>
      </c>
      <c r="Q341" s="88">
        <v>0</v>
      </c>
      <c r="R341" s="88">
        <v>0</v>
      </c>
      <c r="S341" s="88">
        <v>0</v>
      </c>
      <c r="T341" s="88">
        <v>0</v>
      </c>
      <c r="U341" s="88">
        <v>0</v>
      </c>
      <c r="V341" s="88">
        <v>0</v>
      </c>
      <c r="W341" s="88">
        <v>0</v>
      </c>
      <c r="X341" s="88">
        <v>0</v>
      </c>
      <c r="Y341" s="88">
        <v>0</v>
      </c>
      <c r="Z341" s="88">
        <v>0</v>
      </c>
      <c r="AA341" s="88">
        <v>0</v>
      </c>
      <c r="AB341" s="90" t="s">
        <v>16969</v>
      </c>
    </row>
    <row r="342" spans="1:28" ht="35.25" x14ac:dyDescent="0.5">
      <c r="A342">
        <v>1</v>
      </c>
      <c r="B342" s="30">
        <f>SUBTOTAL(103,$A$9:A342)</f>
        <v>325</v>
      </c>
      <c r="C342" s="87" t="s">
        <v>11364</v>
      </c>
      <c r="D342" s="83">
        <f t="shared" si="16"/>
        <v>445171.20000000001</v>
      </c>
      <c r="E342" s="88">
        <v>0</v>
      </c>
      <c r="F342" s="88">
        <v>0</v>
      </c>
      <c r="G342" s="88">
        <v>0</v>
      </c>
      <c r="H342" s="88">
        <v>0</v>
      </c>
      <c r="I342" s="88">
        <v>0</v>
      </c>
      <c r="J342" s="88">
        <v>0</v>
      </c>
      <c r="K342" s="89">
        <v>0</v>
      </c>
      <c r="L342" s="88">
        <v>0</v>
      </c>
      <c r="M342" s="88">
        <v>0</v>
      </c>
      <c r="N342" s="88">
        <v>0</v>
      </c>
      <c r="O342" s="88">
        <v>445171.20000000001</v>
      </c>
      <c r="P342" s="88">
        <v>0</v>
      </c>
      <c r="Q342" s="88">
        <v>0</v>
      </c>
      <c r="R342" s="88">
        <v>0</v>
      </c>
      <c r="S342" s="88">
        <v>0</v>
      </c>
      <c r="T342" s="88">
        <v>0</v>
      </c>
      <c r="U342" s="88">
        <v>0</v>
      </c>
      <c r="V342" s="88">
        <v>0</v>
      </c>
      <c r="W342" s="88">
        <v>0</v>
      </c>
      <c r="X342" s="88">
        <v>0</v>
      </c>
      <c r="Y342" s="88">
        <v>0</v>
      </c>
      <c r="Z342" s="88">
        <v>0</v>
      </c>
      <c r="AA342" s="88">
        <v>0</v>
      </c>
      <c r="AB342" s="90" t="s">
        <v>16969</v>
      </c>
    </row>
    <row r="343" spans="1:28" ht="35.25" x14ac:dyDescent="0.5">
      <c r="A343">
        <v>1</v>
      </c>
      <c r="B343" s="30">
        <f>SUBTOTAL(103,$A$9:A343)</f>
        <v>326</v>
      </c>
      <c r="C343" s="87" t="s">
        <v>11580</v>
      </c>
      <c r="D343" s="83">
        <f t="shared" si="16"/>
        <v>684638</v>
      </c>
      <c r="E343" s="88">
        <v>0</v>
      </c>
      <c r="F343" s="88">
        <v>0</v>
      </c>
      <c r="G343" s="88">
        <v>0</v>
      </c>
      <c r="H343" s="88">
        <v>0</v>
      </c>
      <c r="I343" s="88">
        <v>0</v>
      </c>
      <c r="J343" s="88">
        <v>0</v>
      </c>
      <c r="K343" s="89">
        <v>0</v>
      </c>
      <c r="L343" s="88">
        <v>0</v>
      </c>
      <c r="M343" s="88">
        <v>0</v>
      </c>
      <c r="N343" s="88">
        <v>0</v>
      </c>
      <c r="O343" s="88">
        <v>684638</v>
      </c>
      <c r="P343" s="88">
        <v>0</v>
      </c>
      <c r="Q343" s="88">
        <v>0</v>
      </c>
      <c r="R343" s="88">
        <v>0</v>
      </c>
      <c r="S343" s="88">
        <v>0</v>
      </c>
      <c r="T343" s="88">
        <v>0</v>
      </c>
      <c r="U343" s="88">
        <v>0</v>
      </c>
      <c r="V343" s="88">
        <v>0</v>
      </c>
      <c r="W343" s="88">
        <v>0</v>
      </c>
      <c r="X343" s="88">
        <v>0</v>
      </c>
      <c r="Y343" s="88">
        <v>0</v>
      </c>
      <c r="Z343" s="88">
        <v>0</v>
      </c>
      <c r="AA343" s="88">
        <v>0</v>
      </c>
      <c r="AB343" s="90" t="s">
        <v>16969</v>
      </c>
    </row>
    <row r="344" spans="1:28" ht="35.25" x14ac:dyDescent="0.5">
      <c r="A344">
        <v>1</v>
      </c>
      <c r="B344" s="30">
        <f>SUBTOTAL(103,$A$9:A344)</f>
        <v>327</v>
      </c>
      <c r="C344" s="87" t="s">
        <v>17388</v>
      </c>
      <c r="D344" s="83">
        <f t="shared" si="16"/>
        <v>652281</v>
      </c>
      <c r="E344" s="88">
        <v>0</v>
      </c>
      <c r="F344" s="88">
        <v>0</v>
      </c>
      <c r="G344" s="88">
        <v>0</v>
      </c>
      <c r="H344" s="88">
        <v>0</v>
      </c>
      <c r="I344" s="88">
        <v>0</v>
      </c>
      <c r="J344" s="88">
        <v>0</v>
      </c>
      <c r="K344" s="89">
        <v>0</v>
      </c>
      <c r="L344" s="88">
        <v>0</v>
      </c>
      <c r="M344" s="88">
        <v>0</v>
      </c>
      <c r="N344" s="88">
        <v>0</v>
      </c>
      <c r="O344" s="88">
        <v>652281</v>
      </c>
      <c r="P344" s="88">
        <v>0</v>
      </c>
      <c r="Q344" s="88">
        <v>0</v>
      </c>
      <c r="R344" s="88">
        <v>0</v>
      </c>
      <c r="S344" s="88">
        <v>0</v>
      </c>
      <c r="T344" s="88">
        <v>0</v>
      </c>
      <c r="U344" s="88">
        <v>0</v>
      </c>
      <c r="V344" s="88">
        <v>0</v>
      </c>
      <c r="W344" s="88">
        <v>0</v>
      </c>
      <c r="X344" s="88">
        <v>0</v>
      </c>
      <c r="Y344" s="88">
        <v>0</v>
      </c>
      <c r="Z344" s="88">
        <v>0</v>
      </c>
      <c r="AA344" s="88">
        <v>0</v>
      </c>
      <c r="AB344" s="90" t="s">
        <v>16969</v>
      </c>
    </row>
    <row r="345" spans="1:28" ht="35.25" x14ac:dyDescent="0.5">
      <c r="A345">
        <v>1</v>
      </c>
      <c r="B345" s="30">
        <f>SUBTOTAL(103,$A$9:A345)</f>
        <v>328</v>
      </c>
      <c r="C345" s="87" t="s">
        <v>11611</v>
      </c>
      <c r="D345" s="83">
        <f t="shared" si="16"/>
        <v>380000</v>
      </c>
      <c r="E345" s="88">
        <v>0</v>
      </c>
      <c r="F345" s="88">
        <v>0</v>
      </c>
      <c r="G345" s="88">
        <v>0</v>
      </c>
      <c r="H345" s="88">
        <v>0</v>
      </c>
      <c r="I345" s="88">
        <v>0</v>
      </c>
      <c r="J345" s="88">
        <v>0</v>
      </c>
      <c r="K345" s="89">
        <v>0</v>
      </c>
      <c r="L345" s="88">
        <v>0</v>
      </c>
      <c r="M345" s="88">
        <v>0</v>
      </c>
      <c r="N345" s="88">
        <v>0</v>
      </c>
      <c r="O345" s="88">
        <v>380000</v>
      </c>
      <c r="P345" s="88">
        <v>0</v>
      </c>
      <c r="Q345" s="88">
        <v>0</v>
      </c>
      <c r="R345" s="88">
        <v>0</v>
      </c>
      <c r="S345" s="88">
        <v>0</v>
      </c>
      <c r="T345" s="88">
        <v>0</v>
      </c>
      <c r="U345" s="88">
        <v>0</v>
      </c>
      <c r="V345" s="88">
        <v>0</v>
      </c>
      <c r="W345" s="88">
        <v>0</v>
      </c>
      <c r="X345" s="88">
        <v>0</v>
      </c>
      <c r="Y345" s="88">
        <v>0</v>
      </c>
      <c r="Z345" s="88">
        <v>0</v>
      </c>
      <c r="AA345" s="88">
        <v>0</v>
      </c>
      <c r="AB345" s="90" t="s">
        <v>16969</v>
      </c>
    </row>
    <row r="346" spans="1:28" ht="35.25" x14ac:dyDescent="0.5">
      <c r="A346">
        <v>1</v>
      </c>
      <c r="B346" s="30">
        <f>SUBTOTAL(103,$A$9:A346)</f>
        <v>329</v>
      </c>
      <c r="C346" s="87" t="s">
        <v>11867</v>
      </c>
      <c r="D346" s="83">
        <f t="shared" si="16"/>
        <v>66000</v>
      </c>
      <c r="E346" s="88">
        <v>0</v>
      </c>
      <c r="F346" s="88">
        <v>0</v>
      </c>
      <c r="G346" s="88">
        <v>0</v>
      </c>
      <c r="H346" s="88">
        <v>0</v>
      </c>
      <c r="I346" s="88">
        <v>0</v>
      </c>
      <c r="J346" s="88">
        <v>0</v>
      </c>
      <c r="K346" s="89">
        <v>0</v>
      </c>
      <c r="L346" s="88">
        <v>0</v>
      </c>
      <c r="M346" s="88">
        <v>0</v>
      </c>
      <c r="N346" s="88">
        <v>0</v>
      </c>
      <c r="O346" s="88">
        <v>66000</v>
      </c>
      <c r="P346" s="88">
        <v>0</v>
      </c>
      <c r="Q346" s="88">
        <v>0</v>
      </c>
      <c r="R346" s="88">
        <v>0</v>
      </c>
      <c r="S346" s="88">
        <v>0</v>
      </c>
      <c r="T346" s="88">
        <v>0</v>
      </c>
      <c r="U346" s="88">
        <v>0</v>
      </c>
      <c r="V346" s="88">
        <v>0</v>
      </c>
      <c r="W346" s="88">
        <v>0</v>
      </c>
      <c r="X346" s="88">
        <v>0</v>
      </c>
      <c r="Y346" s="88">
        <v>0</v>
      </c>
      <c r="Z346" s="88">
        <v>0</v>
      </c>
      <c r="AA346" s="88">
        <v>0</v>
      </c>
      <c r="AB346" s="90" t="s">
        <v>16969</v>
      </c>
    </row>
    <row r="347" spans="1:28" ht="35.25" x14ac:dyDescent="0.5">
      <c r="A347">
        <v>1</v>
      </c>
      <c r="B347" s="30">
        <f>SUBTOTAL(103,$A$9:A347)</f>
        <v>330</v>
      </c>
      <c r="C347" s="87" t="s">
        <v>11889</v>
      </c>
      <c r="D347" s="83">
        <f t="shared" si="16"/>
        <v>688669</v>
      </c>
      <c r="E347" s="88">
        <v>0</v>
      </c>
      <c r="F347" s="88">
        <v>0</v>
      </c>
      <c r="G347" s="88">
        <v>0</v>
      </c>
      <c r="H347" s="88">
        <v>0</v>
      </c>
      <c r="I347" s="88">
        <v>0</v>
      </c>
      <c r="J347" s="88">
        <v>0</v>
      </c>
      <c r="K347" s="89">
        <v>0</v>
      </c>
      <c r="L347" s="88">
        <v>0</v>
      </c>
      <c r="M347" s="88">
        <v>0</v>
      </c>
      <c r="N347" s="88">
        <v>0</v>
      </c>
      <c r="O347" s="88">
        <v>688669</v>
      </c>
      <c r="P347" s="88">
        <v>0</v>
      </c>
      <c r="Q347" s="88">
        <v>0</v>
      </c>
      <c r="R347" s="88">
        <v>0</v>
      </c>
      <c r="S347" s="88">
        <v>0</v>
      </c>
      <c r="T347" s="88">
        <v>0</v>
      </c>
      <c r="U347" s="88">
        <v>0</v>
      </c>
      <c r="V347" s="88">
        <v>0</v>
      </c>
      <c r="W347" s="88">
        <v>0</v>
      </c>
      <c r="X347" s="88">
        <v>0</v>
      </c>
      <c r="Y347" s="88">
        <v>0</v>
      </c>
      <c r="Z347" s="88">
        <v>0</v>
      </c>
      <c r="AA347" s="88">
        <v>0</v>
      </c>
      <c r="AB347" s="90" t="s">
        <v>16969</v>
      </c>
    </row>
    <row r="348" spans="1:28" ht="35.25" x14ac:dyDescent="0.5">
      <c r="A348">
        <v>1</v>
      </c>
      <c r="B348" s="30">
        <f>SUBTOTAL(103,$A$9:A348)</f>
        <v>331</v>
      </c>
      <c r="C348" s="87" t="s">
        <v>17389</v>
      </c>
      <c r="D348" s="83">
        <f t="shared" si="16"/>
        <v>1317161.8</v>
      </c>
      <c r="E348" s="88">
        <v>0</v>
      </c>
      <c r="F348" s="88">
        <v>0</v>
      </c>
      <c r="G348" s="88">
        <v>732233</v>
      </c>
      <c r="H348" s="88">
        <v>0</v>
      </c>
      <c r="I348" s="88">
        <v>0</v>
      </c>
      <c r="J348" s="88">
        <v>0</v>
      </c>
      <c r="K348" s="89">
        <v>0</v>
      </c>
      <c r="L348" s="88">
        <v>0</v>
      </c>
      <c r="M348" s="88">
        <v>0</v>
      </c>
      <c r="N348" s="88">
        <v>0</v>
      </c>
      <c r="O348" s="88">
        <f>410551.4+174377.4</f>
        <v>584928.80000000005</v>
      </c>
      <c r="P348" s="88">
        <v>0</v>
      </c>
      <c r="Q348" s="88">
        <v>0</v>
      </c>
      <c r="R348" s="88">
        <v>0</v>
      </c>
      <c r="S348" s="88">
        <v>0</v>
      </c>
      <c r="T348" s="88">
        <v>0</v>
      </c>
      <c r="U348" s="88">
        <v>0</v>
      </c>
      <c r="V348" s="88">
        <v>0</v>
      </c>
      <c r="W348" s="88">
        <v>0</v>
      </c>
      <c r="X348" s="88">
        <v>0</v>
      </c>
      <c r="Y348" s="88">
        <v>0</v>
      </c>
      <c r="Z348" s="88">
        <v>0</v>
      </c>
      <c r="AA348" s="88">
        <v>0</v>
      </c>
      <c r="AB348" s="90" t="s">
        <v>16969</v>
      </c>
    </row>
    <row r="349" spans="1:28" ht="35.25" x14ac:dyDescent="0.5">
      <c r="A349">
        <v>1</v>
      </c>
      <c r="B349" s="30">
        <f>SUBTOTAL(103,$A$9:A349)</f>
        <v>332</v>
      </c>
      <c r="C349" s="87" t="s">
        <v>11531</v>
      </c>
      <c r="D349" s="83">
        <f t="shared" si="16"/>
        <v>70767</v>
      </c>
      <c r="E349" s="88">
        <v>19287</v>
      </c>
      <c r="F349" s="88">
        <v>22306</v>
      </c>
      <c r="G349" s="88">
        <v>0</v>
      </c>
      <c r="H349" s="88">
        <v>29174</v>
      </c>
      <c r="I349" s="88">
        <v>0</v>
      </c>
      <c r="J349" s="88">
        <v>0</v>
      </c>
      <c r="K349" s="89">
        <v>0</v>
      </c>
      <c r="L349" s="88">
        <v>0</v>
      </c>
      <c r="M349" s="88">
        <v>0</v>
      </c>
      <c r="N349" s="88">
        <v>0</v>
      </c>
      <c r="O349" s="88">
        <v>0</v>
      </c>
      <c r="P349" s="88">
        <v>0</v>
      </c>
      <c r="Q349" s="88">
        <v>0</v>
      </c>
      <c r="R349" s="88">
        <v>0</v>
      </c>
      <c r="S349" s="88">
        <v>0</v>
      </c>
      <c r="T349" s="88">
        <v>0</v>
      </c>
      <c r="U349" s="88">
        <v>0</v>
      </c>
      <c r="V349" s="88">
        <v>0</v>
      </c>
      <c r="W349" s="88">
        <v>0</v>
      </c>
      <c r="X349" s="88">
        <v>0</v>
      </c>
      <c r="Y349" s="88">
        <v>0</v>
      </c>
      <c r="Z349" s="88">
        <v>0</v>
      </c>
      <c r="AA349" s="88">
        <v>0</v>
      </c>
      <c r="AB349" s="90" t="s">
        <v>16969</v>
      </c>
    </row>
    <row r="350" spans="1:28" ht="35.25" x14ac:dyDescent="0.5">
      <c r="A350">
        <v>1</v>
      </c>
      <c r="B350" s="30">
        <f>SUBTOTAL(103,$A$9:A350)</f>
        <v>333</v>
      </c>
      <c r="C350" s="87" t="s">
        <v>11877</v>
      </c>
      <c r="D350" s="83">
        <f t="shared" si="16"/>
        <v>309617</v>
      </c>
      <c r="E350" s="88">
        <v>309617</v>
      </c>
      <c r="F350" s="88">
        <v>0</v>
      </c>
      <c r="G350" s="88">
        <v>0</v>
      </c>
      <c r="H350" s="88">
        <v>0</v>
      </c>
      <c r="I350" s="88">
        <v>0</v>
      </c>
      <c r="J350" s="88">
        <v>0</v>
      </c>
      <c r="K350" s="89">
        <v>0</v>
      </c>
      <c r="L350" s="88">
        <v>0</v>
      </c>
      <c r="M350" s="88">
        <v>0</v>
      </c>
      <c r="N350" s="88">
        <v>0</v>
      </c>
      <c r="O350" s="88">
        <v>0</v>
      </c>
      <c r="P350" s="88">
        <v>0</v>
      </c>
      <c r="Q350" s="88">
        <v>0</v>
      </c>
      <c r="R350" s="88">
        <v>0</v>
      </c>
      <c r="S350" s="88">
        <v>0</v>
      </c>
      <c r="T350" s="88">
        <v>0</v>
      </c>
      <c r="U350" s="88">
        <v>0</v>
      </c>
      <c r="V350" s="88">
        <v>0</v>
      </c>
      <c r="W350" s="88">
        <v>0</v>
      </c>
      <c r="X350" s="88">
        <v>0</v>
      </c>
      <c r="Y350" s="88">
        <v>0</v>
      </c>
      <c r="Z350" s="88">
        <v>0</v>
      </c>
      <c r="AA350" s="88">
        <v>0</v>
      </c>
      <c r="AB350" s="90" t="s">
        <v>16969</v>
      </c>
    </row>
    <row r="351" spans="1:28" ht="35.25" x14ac:dyDescent="0.5">
      <c r="A351">
        <v>1</v>
      </c>
      <c r="B351" s="30">
        <f>SUBTOTAL(103,$A$9:A351)</f>
        <v>334</v>
      </c>
      <c r="C351" s="87" t="s">
        <v>11166</v>
      </c>
      <c r="D351" s="83">
        <f t="shared" si="16"/>
        <v>1300000</v>
      </c>
      <c r="E351" s="88">
        <v>0</v>
      </c>
      <c r="F351" s="88">
        <v>0</v>
      </c>
      <c r="G351" s="88">
        <v>0</v>
      </c>
      <c r="H351" s="88">
        <v>0</v>
      </c>
      <c r="I351" s="88">
        <v>0</v>
      </c>
      <c r="J351" s="88">
        <v>0</v>
      </c>
      <c r="K351" s="89">
        <v>0</v>
      </c>
      <c r="L351" s="88">
        <v>0</v>
      </c>
      <c r="M351" s="88">
        <v>1300000</v>
      </c>
      <c r="N351" s="88">
        <v>0</v>
      </c>
      <c r="O351" s="88">
        <v>0</v>
      </c>
      <c r="P351" s="88">
        <v>0</v>
      </c>
      <c r="Q351" s="88">
        <v>0</v>
      </c>
      <c r="R351" s="88">
        <v>0</v>
      </c>
      <c r="S351" s="88">
        <v>0</v>
      </c>
      <c r="T351" s="88">
        <v>0</v>
      </c>
      <c r="U351" s="88">
        <v>0</v>
      </c>
      <c r="V351" s="88">
        <v>0</v>
      </c>
      <c r="W351" s="88">
        <v>0</v>
      </c>
      <c r="X351" s="88">
        <v>0</v>
      </c>
      <c r="Y351" s="88">
        <v>0</v>
      </c>
      <c r="Z351" s="88">
        <v>0</v>
      </c>
      <c r="AA351" s="88">
        <v>0</v>
      </c>
      <c r="AB351" s="90">
        <v>2023</v>
      </c>
    </row>
    <row r="352" spans="1:28" ht="35.25" x14ac:dyDescent="0.5">
      <c r="A352">
        <v>1</v>
      </c>
      <c r="B352" s="30">
        <f>SUBTOTAL(103,$A$9:A352)</f>
        <v>335</v>
      </c>
      <c r="C352" s="87" t="s">
        <v>2001</v>
      </c>
      <c r="D352" s="83">
        <f t="shared" si="16"/>
        <v>3899665</v>
      </c>
      <c r="E352" s="88">
        <v>0</v>
      </c>
      <c r="F352" s="88">
        <v>0</v>
      </c>
      <c r="G352" s="88">
        <v>0</v>
      </c>
      <c r="H352" s="88">
        <v>0</v>
      </c>
      <c r="I352" s="88">
        <v>0</v>
      </c>
      <c r="J352" s="88">
        <v>0</v>
      </c>
      <c r="K352" s="89">
        <v>0</v>
      </c>
      <c r="L352" s="88">
        <v>0</v>
      </c>
      <c r="M352" s="88">
        <v>3899665</v>
      </c>
      <c r="N352" s="88">
        <v>0</v>
      </c>
      <c r="O352" s="88">
        <v>0</v>
      </c>
      <c r="P352" s="88">
        <v>0</v>
      </c>
      <c r="Q352" s="88">
        <v>0</v>
      </c>
      <c r="R352" s="88">
        <v>0</v>
      </c>
      <c r="S352" s="88">
        <v>0</v>
      </c>
      <c r="T352" s="88">
        <v>0</v>
      </c>
      <c r="U352" s="88">
        <v>0</v>
      </c>
      <c r="V352" s="88">
        <v>0</v>
      </c>
      <c r="W352" s="88">
        <v>0</v>
      </c>
      <c r="X352" s="88">
        <v>0</v>
      </c>
      <c r="Y352" s="88">
        <v>0</v>
      </c>
      <c r="Z352" s="88">
        <v>0</v>
      </c>
      <c r="AA352" s="88">
        <v>0</v>
      </c>
      <c r="AB352" s="90">
        <v>2023</v>
      </c>
    </row>
    <row r="353" spans="1:28" ht="35.25" x14ac:dyDescent="0.5">
      <c r="A353">
        <v>1</v>
      </c>
      <c r="B353" s="30">
        <f>SUBTOTAL(103,$A$9:A353)</f>
        <v>336</v>
      </c>
      <c r="C353" s="87" t="s">
        <v>11253</v>
      </c>
      <c r="D353" s="83">
        <f t="shared" si="16"/>
        <v>895000</v>
      </c>
      <c r="E353" s="88">
        <v>0</v>
      </c>
      <c r="F353" s="88">
        <v>0</v>
      </c>
      <c r="G353" s="88">
        <v>895000</v>
      </c>
      <c r="H353" s="88">
        <v>0</v>
      </c>
      <c r="I353" s="88">
        <v>0</v>
      </c>
      <c r="J353" s="88">
        <v>0</v>
      </c>
      <c r="K353" s="89">
        <v>0</v>
      </c>
      <c r="L353" s="88">
        <v>0</v>
      </c>
      <c r="M353" s="88">
        <v>0</v>
      </c>
      <c r="N353" s="88">
        <v>0</v>
      </c>
      <c r="O353" s="88">
        <v>0</v>
      </c>
      <c r="P353" s="88">
        <v>0</v>
      </c>
      <c r="Q353" s="88">
        <v>0</v>
      </c>
      <c r="R353" s="88">
        <v>0</v>
      </c>
      <c r="S353" s="88">
        <v>0</v>
      </c>
      <c r="T353" s="88">
        <v>0</v>
      </c>
      <c r="U353" s="88">
        <v>0</v>
      </c>
      <c r="V353" s="88">
        <v>0</v>
      </c>
      <c r="W353" s="88">
        <v>0</v>
      </c>
      <c r="X353" s="88">
        <v>0</v>
      </c>
      <c r="Y353" s="88">
        <v>0</v>
      </c>
      <c r="Z353" s="88">
        <v>0</v>
      </c>
      <c r="AA353" s="88">
        <v>0</v>
      </c>
      <c r="AB353" s="90">
        <v>2023</v>
      </c>
    </row>
    <row r="354" spans="1:28" ht="35.25" x14ac:dyDescent="0.5">
      <c r="A354">
        <v>1</v>
      </c>
      <c r="B354" s="30">
        <f>SUBTOTAL(103,$A$9:A354)</f>
        <v>337</v>
      </c>
      <c r="C354" s="87" t="s">
        <v>428</v>
      </c>
      <c r="D354" s="83">
        <f t="shared" si="16"/>
        <v>2542748.9700000002</v>
      </c>
      <c r="E354" s="88">
        <v>0</v>
      </c>
      <c r="F354" s="88">
        <v>0</v>
      </c>
      <c r="G354" s="88">
        <v>0</v>
      </c>
      <c r="H354" s="88">
        <v>0</v>
      </c>
      <c r="I354" s="88">
        <v>0</v>
      </c>
      <c r="J354" s="88">
        <v>0</v>
      </c>
      <c r="K354" s="89">
        <v>0</v>
      </c>
      <c r="L354" s="88">
        <v>0</v>
      </c>
      <c r="M354" s="88">
        <v>0</v>
      </c>
      <c r="N354" s="88">
        <v>0</v>
      </c>
      <c r="O354" s="88">
        <v>2542748.9700000002</v>
      </c>
      <c r="P354" s="88">
        <v>0</v>
      </c>
      <c r="Q354" s="88">
        <v>0</v>
      </c>
      <c r="R354" s="88">
        <v>0</v>
      </c>
      <c r="S354" s="88">
        <v>0</v>
      </c>
      <c r="T354" s="88">
        <v>0</v>
      </c>
      <c r="U354" s="88">
        <v>0</v>
      </c>
      <c r="V354" s="88">
        <v>0</v>
      </c>
      <c r="W354" s="88">
        <v>0</v>
      </c>
      <c r="X354" s="88">
        <v>0</v>
      </c>
      <c r="Y354" s="88">
        <v>0</v>
      </c>
      <c r="Z354" s="88">
        <v>0</v>
      </c>
      <c r="AA354" s="88">
        <v>0</v>
      </c>
      <c r="AB354" s="90">
        <v>2023</v>
      </c>
    </row>
    <row r="355" spans="1:28" ht="35.25" x14ac:dyDescent="0.5">
      <c r="A355">
        <v>1</v>
      </c>
      <c r="B355" s="30">
        <f>SUBTOTAL(103,$A$9:A355)</f>
        <v>338</v>
      </c>
      <c r="C355" s="87" t="s">
        <v>2089</v>
      </c>
      <c r="D355" s="83">
        <f t="shared" si="16"/>
        <v>1500000</v>
      </c>
      <c r="E355" s="88">
        <v>0</v>
      </c>
      <c r="F355" s="88">
        <v>0</v>
      </c>
      <c r="G355" s="88">
        <v>0</v>
      </c>
      <c r="H355" s="88">
        <v>0</v>
      </c>
      <c r="I355" s="88">
        <v>0</v>
      </c>
      <c r="J355" s="88">
        <v>0</v>
      </c>
      <c r="K355" s="89">
        <v>0</v>
      </c>
      <c r="L355" s="88">
        <v>0</v>
      </c>
      <c r="M355" s="88">
        <v>1500000</v>
      </c>
      <c r="N355" s="88">
        <v>0</v>
      </c>
      <c r="O355" s="88">
        <v>0</v>
      </c>
      <c r="P355" s="88">
        <v>0</v>
      </c>
      <c r="Q355" s="88">
        <v>0</v>
      </c>
      <c r="R355" s="88">
        <v>0</v>
      </c>
      <c r="S355" s="88">
        <v>0</v>
      </c>
      <c r="T355" s="88">
        <v>0</v>
      </c>
      <c r="U355" s="88">
        <v>0</v>
      </c>
      <c r="V355" s="88">
        <v>0</v>
      </c>
      <c r="W355" s="88">
        <v>0</v>
      </c>
      <c r="X355" s="88">
        <v>0</v>
      </c>
      <c r="Y355" s="88">
        <v>0</v>
      </c>
      <c r="Z355" s="88">
        <v>0</v>
      </c>
      <c r="AA355" s="88">
        <v>0</v>
      </c>
      <c r="AB355" s="90">
        <v>2023</v>
      </c>
    </row>
    <row r="356" spans="1:28" ht="35.25" x14ac:dyDescent="0.5">
      <c r="A356">
        <v>1</v>
      </c>
      <c r="B356" s="30">
        <f>SUBTOTAL(103,$A$9:A356)</f>
        <v>339</v>
      </c>
      <c r="C356" s="87" t="s">
        <v>11962</v>
      </c>
      <c r="D356" s="83">
        <f t="shared" si="16"/>
        <v>378797.14</v>
      </c>
      <c r="E356" s="88">
        <v>0</v>
      </c>
      <c r="F356" s="88">
        <v>0</v>
      </c>
      <c r="G356" s="88">
        <v>0</v>
      </c>
      <c r="H356" s="88">
        <v>0</v>
      </c>
      <c r="I356" s="88">
        <v>0</v>
      </c>
      <c r="J356" s="88">
        <v>0</v>
      </c>
      <c r="K356" s="89">
        <v>0</v>
      </c>
      <c r="L356" s="88">
        <v>0</v>
      </c>
      <c r="M356" s="88">
        <v>0</v>
      </c>
      <c r="N356" s="88">
        <v>0</v>
      </c>
      <c r="O356" s="88">
        <v>0</v>
      </c>
      <c r="P356" s="88">
        <v>0</v>
      </c>
      <c r="Q356" s="88">
        <v>0</v>
      </c>
      <c r="R356" s="88">
        <v>378797.14</v>
      </c>
      <c r="S356" s="88">
        <v>0</v>
      </c>
      <c r="T356" s="88">
        <v>0</v>
      </c>
      <c r="U356" s="88">
        <v>0</v>
      </c>
      <c r="V356" s="88">
        <v>0</v>
      </c>
      <c r="W356" s="88">
        <v>0</v>
      </c>
      <c r="X356" s="88">
        <v>0</v>
      </c>
      <c r="Y356" s="88">
        <v>0</v>
      </c>
      <c r="Z356" s="88">
        <v>0</v>
      </c>
      <c r="AA356" s="88">
        <v>0</v>
      </c>
      <c r="AB356" s="90">
        <v>2023</v>
      </c>
    </row>
    <row r="357" spans="1:28" ht="35.25" x14ac:dyDescent="0.5">
      <c r="A357">
        <v>1</v>
      </c>
      <c r="B357" s="30">
        <f>SUBTOTAL(103,$A$9:A357)</f>
        <v>340</v>
      </c>
      <c r="C357" s="87" t="s">
        <v>12021</v>
      </c>
      <c r="D357" s="83">
        <f t="shared" si="16"/>
        <v>1352830</v>
      </c>
      <c r="E357" s="88">
        <v>0</v>
      </c>
      <c r="F357" s="88">
        <v>0</v>
      </c>
      <c r="G357" s="88">
        <v>0</v>
      </c>
      <c r="H357" s="88">
        <v>0</v>
      </c>
      <c r="I357" s="88">
        <v>0</v>
      </c>
      <c r="J357" s="88">
        <v>0</v>
      </c>
      <c r="K357" s="89">
        <v>0</v>
      </c>
      <c r="L357" s="88">
        <v>0</v>
      </c>
      <c r="M357" s="88">
        <v>0</v>
      </c>
      <c r="N357" s="88">
        <v>0</v>
      </c>
      <c r="O357" s="88">
        <v>1352830</v>
      </c>
      <c r="P357" s="88">
        <v>0</v>
      </c>
      <c r="Q357" s="88">
        <v>0</v>
      </c>
      <c r="R357" s="88">
        <v>0</v>
      </c>
      <c r="S357" s="88">
        <v>0</v>
      </c>
      <c r="T357" s="88">
        <v>0</v>
      </c>
      <c r="U357" s="88">
        <v>0</v>
      </c>
      <c r="V357" s="88">
        <v>0</v>
      </c>
      <c r="W357" s="88">
        <v>0</v>
      </c>
      <c r="X357" s="88">
        <v>0</v>
      </c>
      <c r="Y357" s="88">
        <v>0</v>
      </c>
      <c r="Z357" s="88">
        <v>0</v>
      </c>
      <c r="AA357" s="88">
        <v>0</v>
      </c>
      <c r="AB357" s="90">
        <v>2023</v>
      </c>
    </row>
    <row r="358" spans="1:28" ht="35.25" x14ac:dyDescent="0.5">
      <c r="A358">
        <v>1</v>
      </c>
      <c r="B358" s="30">
        <f>SUBTOTAL(103,$A$9:A358)</f>
        <v>341</v>
      </c>
      <c r="C358" s="87" t="s">
        <v>2125</v>
      </c>
      <c r="D358" s="83">
        <f t="shared" si="16"/>
        <v>21518934.960000001</v>
      </c>
      <c r="E358" s="88">
        <v>0</v>
      </c>
      <c r="F358" s="88">
        <v>0</v>
      </c>
      <c r="G358" s="88">
        <v>0</v>
      </c>
      <c r="H358" s="88">
        <v>0</v>
      </c>
      <c r="I358" s="88">
        <v>0</v>
      </c>
      <c r="J358" s="88">
        <v>0</v>
      </c>
      <c r="K358" s="89">
        <v>8</v>
      </c>
      <c r="L358" s="88">
        <v>21318934.960000001</v>
      </c>
      <c r="M358" s="88">
        <v>0</v>
      </c>
      <c r="N358" s="88">
        <v>0</v>
      </c>
      <c r="O358" s="88">
        <v>0</v>
      </c>
      <c r="P358" s="88">
        <v>0</v>
      </c>
      <c r="Q358" s="88">
        <v>0</v>
      </c>
      <c r="R358" s="88">
        <v>0</v>
      </c>
      <c r="S358" s="88">
        <v>0</v>
      </c>
      <c r="T358" s="88">
        <v>0</v>
      </c>
      <c r="U358" s="88">
        <v>0</v>
      </c>
      <c r="V358" s="88">
        <v>0</v>
      </c>
      <c r="W358" s="88">
        <v>0</v>
      </c>
      <c r="X358" s="88">
        <v>0</v>
      </c>
      <c r="Y358" s="88">
        <v>0</v>
      </c>
      <c r="Z358" s="88">
        <v>200000</v>
      </c>
      <c r="AA358" s="88">
        <v>0</v>
      </c>
      <c r="AB358" s="90">
        <v>2023</v>
      </c>
    </row>
    <row r="359" spans="1:28" ht="35.25" x14ac:dyDescent="0.5">
      <c r="A359">
        <v>1</v>
      </c>
      <c r="B359" s="30">
        <f>SUBTOTAL(103,$A$9:A359)</f>
        <v>342</v>
      </c>
      <c r="C359" s="87" t="s">
        <v>2127</v>
      </c>
      <c r="D359" s="83">
        <f t="shared" si="16"/>
        <v>792557.8</v>
      </c>
      <c r="E359" s="88">
        <v>0</v>
      </c>
      <c r="F359" s="88">
        <v>0</v>
      </c>
      <c r="G359" s="88">
        <v>0</v>
      </c>
      <c r="H359" s="88">
        <v>0</v>
      </c>
      <c r="I359" s="88">
        <v>792557.8</v>
      </c>
      <c r="J359" s="88">
        <v>0</v>
      </c>
      <c r="K359" s="89">
        <v>0</v>
      </c>
      <c r="L359" s="88">
        <v>0</v>
      </c>
      <c r="M359" s="88">
        <v>0</v>
      </c>
      <c r="N359" s="88">
        <v>0</v>
      </c>
      <c r="O359" s="88">
        <v>0</v>
      </c>
      <c r="P359" s="88">
        <v>0</v>
      </c>
      <c r="Q359" s="88">
        <v>0</v>
      </c>
      <c r="R359" s="88">
        <v>0</v>
      </c>
      <c r="S359" s="88">
        <v>0</v>
      </c>
      <c r="T359" s="88">
        <v>0</v>
      </c>
      <c r="U359" s="88">
        <v>0</v>
      </c>
      <c r="V359" s="88">
        <v>0</v>
      </c>
      <c r="W359" s="88">
        <v>0</v>
      </c>
      <c r="X359" s="88">
        <v>0</v>
      </c>
      <c r="Y359" s="88">
        <v>0</v>
      </c>
      <c r="Z359" s="88">
        <v>0</v>
      </c>
      <c r="AA359" s="88">
        <v>0</v>
      </c>
      <c r="AB359" s="90">
        <v>2023</v>
      </c>
    </row>
    <row r="360" spans="1:28" ht="35.25" x14ac:dyDescent="0.5">
      <c r="A360">
        <v>1</v>
      </c>
      <c r="B360" s="30">
        <f>SUBTOTAL(103,$A$9:A360)</f>
        <v>343</v>
      </c>
      <c r="C360" s="87" t="s">
        <v>11233</v>
      </c>
      <c r="D360" s="83">
        <f t="shared" si="16"/>
        <v>2970000</v>
      </c>
      <c r="E360" s="88">
        <v>0</v>
      </c>
      <c r="F360" s="88">
        <v>0</v>
      </c>
      <c r="G360" s="88">
        <v>0</v>
      </c>
      <c r="H360" s="88">
        <v>0</v>
      </c>
      <c r="I360" s="88">
        <v>0</v>
      </c>
      <c r="J360" s="88">
        <v>0</v>
      </c>
      <c r="K360" s="89">
        <v>1</v>
      </c>
      <c r="L360" s="88">
        <v>2970000</v>
      </c>
      <c r="M360" s="88">
        <v>0</v>
      </c>
      <c r="N360" s="88">
        <v>0</v>
      </c>
      <c r="O360" s="88">
        <v>0</v>
      </c>
      <c r="P360" s="88">
        <v>0</v>
      </c>
      <c r="Q360" s="88">
        <v>0</v>
      </c>
      <c r="R360" s="88">
        <v>0</v>
      </c>
      <c r="S360" s="88">
        <v>0</v>
      </c>
      <c r="T360" s="88">
        <v>0</v>
      </c>
      <c r="U360" s="88">
        <v>0</v>
      </c>
      <c r="V360" s="88">
        <v>0</v>
      </c>
      <c r="W360" s="88">
        <v>0</v>
      </c>
      <c r="X360" s="88">
        <v>0</v>
      </c>
      <c r="Y360" s="88">
        <v>0</v>
      </c>
      <c r="Z360" s="88">
        <v>0</v>
      </c>
      <c r="AA360" s="88">
        <v>0</v>
      </c>
      <c r="AB360" s="90">
        <v>2023</v>
      </c>
    </row>
    <row r="361" spans="1:28" ht="35.25" x14ac:dyDescent="0.5">
      <c r="A361">
        <v>1</v>
      </c>
      <c r="B361" s="30">
        <f>SUBTOTAL(103,$A$9:A361)</f>
        <v>344</v>
      </c>
      <c r="C361" s="87" t="s">
        <v>11246</v>
      </c>
      <c r="D361" s="83">
        <f t="shared" si="16"/>
        <v>2970000</v>
      </c>
      <c r="E361" s="88">
        <v>0</v>
      </c>
      <c r="F361" s="88">
        <v>0</v>
      </c>
      <c r="G361" s="88">
        <v>0</v>
      </c>
      <c r="H361" s="88">
        <v>0</v>
      </c>
      <c r="I361" s="88">
        <v>0</v>
      </c>
      <c r="J361" s="88">
        <v>0</v>
      </c>
      <c r="K361" s="89">
        <v>1</v>
      </c>
      <c r="L361" s="88">
        <v>2970000</v>
      </c>
      <c r="M361" s="88">
        <v>0</v>
      </c>
      <c r="N361" s="88">
        <v>0</v>
      </c>
      <c r="O361" s="88">
        <v>0</v>
      </c>
      <c r="P361" s="88">
        <v>0</v>
      </c>
      <c r="Q361" s="88">
        <v>0</v>
      </c>
      <c r="R361" s="88">
        <v>0</v>
      </c>
      <c r="S361" s="88">
        <v>0</v>
      </c>
      <c r="T361" s="88">
        <v>0</v>
      </c>
      <c r="U361" s="88">
        <v>0</v>
      </c>
      <c r="V361" s="88">
        <v>0</v>
      </c>
      <c r="W361" s="88">
        <v>0</v>
      </c>
      <c r="X361" s="88">
        <v>0</v>
      </c>
      <c r="Y361" s="88">
        <v>0</v>
      </c>
      <c r="Z361" s="88">
        <v>0</v>
      </c>
      <c r="AA361" s="88">
        <v>0</v>
      </c>
      <c r="AB361" s="90">
        <v>2023</v>
      </c>
    </row>
    <row r="362" spans="1:28" ht="35.25" x14ac:dyDescent="0.5">
      <c r="A362">
        <v>1</v>
      </c>
      <c r="B362" s="30">
        <f>SUBTOTAL(103,$A$9:A362)</f>
        <v>345</v>
      </c>
      <c r="C362" s="87" t="s">
        <v>2040</v>
      </c>
      <c r="D362" s="83">
        <f t="shared" si="16"/>
        <v>117958.99</v>
      </c>
      <c r="E362" s="88">
        <v>0</v>
      </c>
      <c r="F362" s="88">
        <v>0</v>
      </c>
      <c r="G362" s="88">
        <v>117958.99</v>
      </c>
      <c r="H362" s="88">
        <v>0</v>
      </c>
      <c r="I362" s="88">
        <v>0</v>
      </c>
      <c r="J362" s="88">
        <v>0</v>
      </c>
      <c r="K362" s="89">
        <v>0</v>
      </c>
      <c r="L362" s="88">
        <v>0</v>
      </c>
      <c r="M362" s="88">
        <v>0</v>
      </c>
      <c r="N362" s="88">
        <v>0</v>
      </c>
      <c r="O362" s="88">
        <v>0</v>
      </c>
      <c r="P362" s="88">
        <v>0</v>
      </c>
      <c r="Q362" s="88">
        <v>0</v>
      </c>
      <c r="R362" s="88">
        <v>0</v>
      </c>
      <c r="S362" s="88">
        <v>0</v>
      </c>
      <c r="T362" s="88">
        <v>0</v>
      </c>
      <c r="U362" s="88">
        <v>0</v>
      </c>
      <c r="V362" s="88">
        <v>0</v>
      </c>
      <c r="W362" s="88">
        <v>0</v>
      </c>
      <c r="X362" s="88">
        <v>0</v>
      </c>
      <c r="Y362" s="88">
        <v>0</v>
      </c>
      <c r="Z362" s="88">
        <v>0</v>
      </c>
      <c r="AA362" s="88">
        <v>0</v>
      </c>
      <c r="AB362" s="90">
        <v>2023</v>
      </c>
    </row>
    <row r="363" spans="1:28" ht="35.25" x14ac:dyDescent="0.5">
      <c r="A363">
        <v>1</v>
      </c>
      <c r="B363" s="30">
        <f>SUBTOTAL(103,$A$9:A363)</f>
        <v>346</v>
      </c>
      <c r="C363" s="87" t="s">
        <v>11243</v>
      </c>
      <c r="D363" s="83">
        <f t="shared" si="16"/>
        <v>72000</v>
      </c>
      <c r="E363" s="88">
        <v>0</v>
      </c>
      <c r="F363" s="88">
        <v>0</v>
      </c>
      <c r="G363" s="88">
        <v>0</v>
      </c>
      <c r="H363" s="88">
        <v>0</v>
      </c>
      <c r="I363" s="88">
        <v>0</v>
      </c>
      <c r="J363" s="88">
        <v>0</v>
      </c>
      <c r="K363" s="89">
        <v>0</v>
      </c>
      <c r="L363" s="88">
        <v>0</v>
      </c>
      <c r="M363" s="88">
        <v>72000</v>
      </c>
      <c r="N363" s="88">
        <v>0</v>
      </c>
      <c r="O363" s="88">
        <v>0</v>
      </c>
      <c r="P363" s="88">
        <v>0</v>
      </c>
      <c r="Q363" s="88">
        <v>0</v>
      </c>
      <c r="R363" s="88">
        <v>0</v>
      </c>
      <c r="S363" s="88">
        <v>0</v>
      </c>
      <c r="T363" s="88">
        <v>0</v>
      </c>
      <c r="U363" s="88">
        <v>0</v>
      </c>
      <c r="V363" s="88">
        <v>0</v>
      </c>
      <c r="W363" s="88">
        <v>0</v>
      </c>
      <c r="X363" s="88">
        <v>0</v>
      </c>
      <c r="Y363" s="88">
        <v>0</v>
      </c>
      <c r="Z363" s="88">
        <v>0</v>
      </c>
      <c r="AA363" s="88">
        <v>0</v>
      </c>
      <c r="AB363" s="90" t="s">
        <v>16969</v>
      </c>
    </row>
    <row r="364" spans="1:28" ht="35.25" x14ac:dyDescent="0.5">
      <c r="A364">
        <v>1</v>
      </c>
      <c r="B364" s="30">
        <f>SUBTOTAL(103,$A$9:A364)</f>
        <v>347</v>
      </c>
      <c r="C364" s="87" t="s">
        <v>11259</v>
      </c>
      <c r="D364" s="83">
        <f t="shared" si="16"/>
        <v>49980</v>
      </c>
      <c r="E364" s="88">
        <v>49980</v>
      </c>
      <c r="F364" s="88">
        <v>0</v>
      </c>
      <c r="G364" s="88">
        <v>0</v>
      </c>
      <c r="H364" s="88">
        <v>0</v>
      </c>
      <c r="I364" s="88">
        <v>0</v>
      </c>
      <c r="J364" s="88">
        <v>0</v>
      </c>
      <c r="K364" s="89">
        <v>0</v>
      </c>
      <c r="L364" s="88">
        <v>0</v>
      </c>
      <c r="M364" s="88">
        <v>0</v>
      </c>
      <c r="N364" s="88">
        <v>0</v>
      </c>
      <c r="O364" s="88">
        <v>0</v>
      </c>
      <c r="P364" s="88">
        <v>0</v>
      </c>
      <c r="Q364" s="88">
        <v>0</v>
      </c>
      <c r="R364" s="88">
        <v>0</v>
      </c>
      <c r="S364" s="88">
        <v>0</v>
      </c>
      <c r="T364" s="88">
        <v>0</v>
      </c>
      <c r="U364" s="88">
        <v>0</v>
      </c>
      <c r="V364" s="88">
        <v>0</v>
      </c>
      <c r="W364" s="88">
        <v>0</v>
      </c>
      <c r="X364" s="88">
        <v>0</v>
      </c>
      <c r="Y364" s="88">
        <v>0</v>
      </c>
      <c r="Z364" s="88">
        <v>0</v>
      </c>
      <c r="AA364" s="88">
        <v>0</v>
      </c>
      <c r="AB364" s="90" t="s">
        <v>16969</v>
      </c>
    </row>
    <row r="365" spans="1:28" ht="35.25" x14ac:dyDescent="0.5">
      <c r="A365">
        <v>1</v>
      </c>
      <c r="B365" s="30">
        <f>SUBTOTAL(103,$A$9:A365)</f>
        <v>348</v>
      </c>
      <c r="C365" s="87" t="s">
        <v>17413</v>
      </c>
      <c r="D365" s="83">
        <f t="shared" si="16"/>
        <v>112101</v>
      </c>
      <c r="E365" s="88">
        <v>0</v>
      </c>
      <c r="F365" s="88">
        <v>0</v>
      </c>
      <c r="G365" s="88">
        <v>112101</v>
      </c>
      <c r="H365" s="88">
        <v>0</v>
      </c>
      <c r="I365" s="88">
        <v>0</v>
      </c>
      <c r="J365" s="88">
        <v>0</v>
      </c>
      <c r="K365" s="89">
        <v>0</v>
      </c>
      <c r="L365" s="88">
        <v>0</v>
      </c>
      <c r="M365" s="88">
        <v>0</v>
      </c>
      <c r="N365" s="88">
        <v>0</v>
      </c>
      <c r="O365" s="88">
        <v>0</v>
      </c>
      <c r="P365" s="88">
        <v>0</v>
      </c>
      <c r="Q365" s="88">
        <v>0</v>
      </c>
      <c r="R365" s="88">
        <v>0</v>
      </c>
      <c r="S365" s="88">
        <v>0</v>
      </c>
      <c r="T365" s="88">
        <v>0</v>
      </c>
      <c r="U365" s="88">
        <v>0</v>
      </c>
      <c r="V365" s="88">
        <v>0</v>
      </c>
      <c r="W365" s="88">
        <v>0</v>
      </c>
      <c r="X365" s="88">
        <v>0</v>
      </c>
      <c r="Y365" s="88">
        <v>0</v>
      </c>
      <c r="Z365" s="88">
        <v>0</v>
      </c>
      <c r="AA365" s="88">
        <v>0</v>
      </c>
      <c r="AB365" s="90" t="s">
        <v>16969</v>
      </c>
    </row>
    <row r="366" spans="1:28" ht="35.25" x14ac:dyDescent="0.5">
      <c r="A366">
        <v>1</v>
      </c>
      <c r="B366" s="30">
        <f>SUBTOTAL(103,$A$9:A366)</f>
        <v>349</v>
      </c>
      <c r="C366" s="87" t="s">
        <v>17414</v>
      </c>
      <c r="D366" s="83">
        <f t="shared" si="16"/>
        <v>524411.19999999995</v>
      </c>
      <c r="E366" s="88">
        <v>0</v>
      </c>
      <c r="F366" s="88">
        <v>0</v>
      </c>
      <c r="G366" s="88">
        <v>0</v>
      </c>
      <c r="H366" s="88">
        <v>0</v>
      </c>
      <c r="I366" s="88">
        <v>0</v>
      </c>
      <c r="J366" s="88">
        <v>0</v>
      </c>
      <c r="K366" s="89">
        <v>0</v>
      </c>
      <c r="L366" s="88">
        <v>0</v>
      </c>
      <c r="M366" s="88">
        <v>524411.19999999995</v>
      </c>
      <c r="N366" s="88">
        <v>0</v>
      </c>
      <c r="O366" s="88">
        <v>0</v>
      </c>
      <c r="P366" s="88">
        <v>0</v>
      </c>
      <c r="Q366" s="88">
        <v>0</v>
      </c>
      <c r="R366" s="88">
        <v>0</v>
      </c>
      <c r="S366" s="88">
        <v>0</v>
      </c>
      <c r="T366" s="88">
        <v>0</v>
      </c>
      <c r="U366" s="88">
        <v>0</v>
      </c>
      <c r="V366" s="88">
        <v>0</v>
      </c>
      <c r="W366" s="88">
        <v>0</v>
      </c>
      <c r="X366" s="88">
        <v>0</v>
      </c>
      <c r="Y366" s="88">
        <v>0</v>
      </c>
      <c r="Z366" s="88">
        <v>0</v>
      </c>
      <c r="AA366" s="88">
        <v>0</v>
      </c>
      <c r="AB366" s="90" t="s">
        <v>16969</v>
      </c>
    </row>
    <row r="367" spans="1:28" ht="35.25" x14ac:dyDescent="0.5">
      <c r="A367">
        <v>1</v>
      </c>
      <c r="B367" s="30">
        <f>SUBTOTAL(103,$A$9:A367)</f>
        <v>350</v>
      </c>
      <c r="C367" s="87" t="s">
        <v>17415</v>
      </c>
      <c r="D367" s="83">
        <f t="shared" si="16"/>
        <v>42000</v>
      </c>
      <c r="E367" s="88">
        <v>0</v>
      </c>
      <c r="F367" s="88">
        <v>0</v>
      </c>
      <c r="G367" s="88">
        <v>0</v>
      </c>
      <c r="H367" s="88">
        <v>0</v>
      </c>
      <c r="I367" s="88">
        <v>0</v>
      </c>
      <c r="J367" s="88">
        <v>0</v>
      </c>
      <c r="K367" s="89">
        <v>0</v>
      </c>
      <c r="L367" s="88">
        <v>0</v>
      </c>
      <c r="M367" s="88">
        <v>0</v>
      </c>
      <c r="N367" s="88">
        <v>0</v>
      </c>
      <c r="O367" s="88">
        <v>42000</v>
      </c>
      <c r="P367" s="88">
        <v>0</v>
      </c>
      <c r="Q367" s="88">
        <v>0</v>
      </c>
      <c r="R367" s="88">
        <v>0</v>
      </c>
      <c r="S367" s="88">
        <v>0</v>
      </c>
      <c r="T367" s="88">
        <v>0</v>
      </c>
      <c r="U367" s="88">
        <v>0</v>
      </c>
      <c r="V367" s="88">
        <v>0</v>
      </c>
      <c r="W367" s="88">
        <v>0</v>
      </c>
      <c r="X367" s="88">
        <v>0</v>
      </c>
      <c r="Y367" s="88">
        <v>0</v>
      </c>
      <c r="Z367" s="88">
        <v>0</v>
      </c>
      <c r="AA367" s="88">
        <v>0</v>
      </c>
      <c r="AB367" s="90" t="s">
        <v>16969</v>
      </c>
    </row>
    <row r="368" spans="1:28" ht="35.25" x14ac:dyDescent="0.5">
      <c r="A368">
        <v>1</v>
      </c>
      <c r="B368" s="30">
        <f>SUBTOTAL(103,$A$9:A368)</f>
        <v>351</v>
      </c>
      <c r="C368" s="87" t="s">
        <v>11292</v>
      </c>
      <c r="D368" s="83">
        <f t="shared" si="16"/>
        <v>149400</v>
      </c>
      <c r="E368" s="88">
        <v>0</v>
      </c>
      <c r="F368" s="88">
        <v>0</v>
      </c>
      <c r="G368" s="88">
        <v>0</v>
      </c>
      <c r="H368" s="88">
        <v>0</v>
      </c>
      <c r="I368" s="88">
        <v>0</v>
      </c>
      <c r="J368" s="88">
        <v>0</v>
      </c>
      <c r="K368" s="89">
        <v>0</v>
      </c>
      <c r="L368" s="88">
        <v>0</v>
      </c>
      <c r="M368" s="88">
        <v>0</v>
      </c>
      <c r="N368" s="88">
        <v>0</v>
      </c>
      <c r="O368" s="88">
        <v>149400</v>
      </c>
      <c r="P368" s="88">
        <v>0</v>
      </c>
      <c r="Q368" s="88">
        <v>0</v>
      </c>
      <c r="R368" s="88">
        <v>0</v>
      </c>
      <c r="S368" s="88">
        <v>0</v>
      </c>
      <c r="T368" s="88">
        <v>0</v>
      </c>
      <c r="U368" s="88">
        <v>0</v>
      </c>
      <c r="V368" s="88">
        <v>0</v>
      </c>
      <c r="W368" s="88">
        <v>0</v>
      </c>
      <c r="X368" s="88">
        <v>0</v>
      </c>
      <c r="Y368" s="88">
        <v>0</v>
      </c>
      <c r="Z368" s="88">
        <v>0</v>
      </c>
      <c r="AA368" s="88">
        <v>0</v>
      </c>
      <c r="AB368" s="90" t="s">
        <v>16969</v>
      </c>
    </row>
    <row r="369" spans="1:28" ht="35.25" x14ac:dyDescent="0.5">
      <c r="A369">
        <v>1</v>
      </c>
      <c r="B369" s="30">
        <f>SUBTOTAL(103,$A$9:A369)</f>
        <v>352</v>
      </c>
      <c r="C369" s="87" t="s">
        <v>2015</v>
      </c>
      <c r="D369" s="83">
        <f t="shared" si="16"/>
        <v>598100</v>
      </c>
      <c r="E369" s="88">
        <v>0</v>
      </c>
      <c r="F369" s="88">
        <v>0</v>
      </c>
      <c r="G369" s="88">
        <v>0</v>
      </c>
      <c r="H369" s="88">
        <v>0</v>
      </c>
      <c r="I369" s="88">
        <v>0</v>
      </c>
      <c r="J369" s="88">
        <v>598100</v>
      </c>
      <c r="K369" s="89">
        <v>0</v>
      </c>
      <c r="L369" s="88">
        <v>0</v>
      </c>
      <c r="M369" s="88">
        <v>0</v>
      </c>
      <c r="N369" s="88">
        <v>0</v>
      </c>
      <c r="O369" s="88">
        <v>0</v>
      </c>
      <c r="P369" s="88">
        <v>0</v>
      </c>
      <c r="Q369" s="88">
        <v>0</v>
      </c>
      <c r="R369" s="88">
        <v>0</v>
      </c>
      <c r="S369" s="88">
        <v>0</v>
      </c>
      <c r="T369" s="88">
        <v>0</v>
      </c>
      <c r="U369" s="88">
        <v>0</v>
      </c>
      <c r="V369" s="88">
        <v>0</v>
      </c>
      <c r="W369" s="88">
        <v>0</v>
      </c>
      <c r="X369" s="88">
        <v>0</v>
      </c>
      <c r="Y369" s="88">
        <v>0</v>
      </c>
      <c r="Z369" s="88">
        <v>0</v>
      </c>
      <c r="AA369" s="88">
        <v>0</v>
      </c>
      <c r="AB369" s="90" t="s">
        <v>16969</v>
      </c>
    </row>
    <row r="370" spans="1:28" ht="35.25" x14ac:dyDescent="0.5">
      <c r="A370">
        <v>1</v>
      </c>
      <c r="B370" s="30">
        <f>SUBTOTAL(103,$A$9:A370)</f>
        <v>353</v>
      </c>
      <c r="C370" s="87" t="s">
        <v>11352</v>
      </c>
      <c r="D370" s="83">
        <f t="shared" si="16"/>
        <v>854000</v>
      </c>
      <c r="E370" s="88">
        <v>0</v>
      </c>
      <c r="F370" s="88">
        <v>0</v>
      </c>
      <c r="G370" s="88">
        <v>0</v>
      </c>
      <c r="H370" s="88">
        <v>0</v>
      </c>
      <c r="I370" s="88">
        <v>0</v>
      </c>
      <c r="J370" s="88">
        <v>0</v>
      </c>
      <c r="K370" s="89">
        <v>0</v>
      </c>
      <c r="L370" s="88">
        <v>0</v>
      </c>
      <c r="M370" s="88">
        <v>0</v>
      </c>
      <c r="N370" s="88">
        <v>0</v>
      </c>
      <c r="O370" s="88">
        <v>854000</v>
      </c>
      <c r="P370" s="88">
        <v>0</v>
      </c>
      <c r="Q370" s="88">
        <v>0</v>
      </c>
      <c r="R370" s="88">
        <v>0</v>
      </c>
      <c r="S370" s="88">
        <v>0</v>
      </c>
      <c r="T370" s="88">
        <v>0</v>
      </c>
      <c r="U370" s="88">
        <v>0</v>
      </c>
      <c r="V370" s="88">
        <v>0</v>
      </c>
      <c r="W370" s="88">
        <v>0</v>
      </c>
      <c r="X370" s="88">
        <v>0</v>
      </c>
      <c r="Y370" s="88">
        <v>0</v>
      </c>
      <c r="Z370" s="88">
        <v>0</v>
      </c>
      <c r="AA370" s="88">
        <v>0</v>
      </c>
      <c r="AB370" s="90" t="s">
        <v>16969</v>
      </c>
    </row>
    <row r="371" spans="1:28" ht="35.25" x14ac:dyDescent="0.5">
      <c r="A371">
        <v>1</v>
      </c>
      <c r="B371" s="30">
        <f>SUBTOTAL(103,$A$9:A371)</f>
        <v>354</v>
      </c>
      <c r="C371" s="87" t="s">
        <v>2019</v>
      </c>
      <c r="D371" s="83">
        <f t="shared" si="16"/>
        <v>1150000</v>
      </c>
      <c r="E371" s="88">
        <v>0</v>
      </c>
      <c r="F371" s="88">
        <v>0</v>
      </c>
      <c r="G371" s="88">
        <v>0</v>
      </c>
      <c r="H371" s="88">
        <v>0</v>
      </c>
      <c r="I371" s="88">
        <v>0</v>
      </c>
      <c r="J371" s="88">
        <v>0</v>
      </c>
      <c r="K371" s="89">
        <v>0</v>
      </c>
      <c r="L371" s="88">
        <v>0</v>
      </c>
      <c r="M371" s="88">
        <v>1150000</v>
      </c>
      <c r="N371" s="88">
        <v>0</v>
      </c>
      <c r="O371" s="88">
        <v>0</v>
      </c>
      <c r="P371" s="88">
        <v>0</v>
      </c>
      <c r="Q371" s="88">
        <v>0</v>
      </c>
      <c r="R371" s="88">
        <v>0</v>
      </c>
      <c r="S371" s="88">
        <v>0</v>
      </c>
      <c r="T371" s="88">
        <v>0</v>
      </c>
      <c r="U371" s="88">
        <v>0</v>
      </c>
      <c r="V371" s="88">
        <v>0</v>
      </c>
      <c r="W371" s="88">
        <v>0</v>
      </c>
      <c r="X371" s="88">
        <v>0</v>
      </c>
      <c r="Y371" s="88">
        <v>0</v>
      </c>
      <c r="Z371" s="88">
        <v>0</v>
      </c>
      <c r="AA371" s="88">
        <v>0</v>
      </c>
      <c r="AB371" s="90" t="s">
        <v>16969</v>
      </c>
    </row>
    <row r="372" spans="1:28" ht="35.25" x14ac:dyDescent="0.5">
      <c r="A372">
        <v>1</v>
      </c>
      <c r="B372" s="30">
        <f>SUBTOTAL(103,$A$9:A372)</f>
        <v>355</v>
      </c>
      <c r="C372" s="87" t="s">
        <v>11359</v>
      </c>
      <c r="D372" s="83">
        <f t="shared" si="16"/>
        <v>216040</v>
      </c>
      <c r="E372" s="88">
        <v>0</v>
      </c>
      <c r="F372" s="88">
        <v>0</v>
      </c>
      <c r="G372" s="88">
        <v>0</v>
      </c>
      <c r="H372" s="88">
        <v>0</v>
      </c>
      <c r="I372" s="88">
        <v>0</v>
      </c>
      <c r="J372" s="88">
        <v>0</v>
      </c>
      <c r="K372" s="89">
        <v>0</v>
      </c>
      <c r="L372" s="88">
        <v>0</v>
      </c>
      <c r="M372" s="88">
        <v>0</v>
      </c>
      <c r="N372" s="88">
        <v>0</v>
      </c>
      <c r="O372" s="88">
        <v>216040</v>
      </c>
      <c r="P372" s="88">
        <v>0</v>
      </c>
      <c r="Q372" s="88">
        <v>0</v>
      </c>
      <c r="R372" s="88">
        <v>0</v>
      </c>
      <c r="S372" s="88">
        <v>0</v>
      </c>
      <c r="T372" s="88">
        <v>0</v>
      </c>
      <c r="U372" s="88">
        <v>0</v>
      </c>
      <c r="V372" s="88">
        <v>0</v>
      </c>
      <c r="W372" s="88">
        <v>0</v>
      </c>
      <c r="X372" s="88">
        <v>0</v>
      </c>
      <c r="Y372" s="88">
        <v>0</v>
      </c>
      <c r="Z372" s="88">
        <v>0</v>
      </c>
      <c r="AA372" s="88">
        <v>0</v>
      </c>
      <c r="AB372" s="90" t="s">
        <v>16969</v>
      </c>
    </row>
    <row r="373" spans="1:28" ht="35.25" x14ac:dyDescent="0.5">
      <c r="A373">
        <v>1</v>
      </c>
      <c r="B373" s="30">
        <f>SUBTOTAL(103,$A$9:A373)</f>
        <v>356</v>
      </c>
      <c r="C373" s="87" t="s">
        <v>17416</v>
      </c>
      <c r="D373" s="83">
        <f t="shared" si="16"/>
        <v>295925.69</v>
      </c>
      <c r="E373" s="88">
        <v>0</v>
      </c>
      <c r="F373" s="88">
        <v>0</v>
      </c>
      <c r="G373" s="88">
        <v>0</v>
      </c>
      <c r="H373" s="88">
        <v>0</v>
      </c>
      <c r="I373" s="88">
        <v>0</v>
      </c>
      <c r="J373" s="88">
        <v>0</v>
      </c>
      <c r="K373" s="89">
        <v>0</v>
      </c>
      <c r="L373" s="88">
        <v>0</v>
      </c>
      <c r="M373" s="88">
        <v>295925.69</v>
      </c>
      <c r="N373" s="88">
        <v>0</v>
      </c>
      <c r="O373" s="88">
        <v>0</v>
      </c>
      <c r="P373" s="88">
        <v>0</v>
      </c>
      <c r="Q373" s="88">
        <v>0</v>
      </c>
      <c r="R373" s="88">
        <v>0</v>
      </c>
      <c r="S373" s="88">
        <v>0</v>
      </c>
      <c r="T373" s="88">
        <v>0</v>
      </c>
      <c r="U373" s="88">
        <v>0</v>
      </c>
      <c r="V373" s="88">
        <v>0</v>
      </c>
      <c r="W373" s="88">
        <v>0</v>
      </c>
      <c r="X373" s="88">
        <v>0</v>
      </c>
      <c r="Y373" s="88">
        <v>0</v>
      </c>
      <c r="Z373" s="88">
        <v>0</v>
      </c>
      <c r="AA373" s="88">
        <v>0</v>
      </c>
      <c r="AB373" s="90" t="s">
        <v>16969</v>
      </c>
    </row>
    <row r="374" spans="1:28" ht="35.25" x14ac:dyDescent="0.5">
      <c r="A374">
        <v>1</v>
      </c>
      <c r="B374" s="30">
        <f>SUBTOTAL(103,$A$9:A374)</f>
        <v>357</v>
      </c>
      <c r="C374" s="87" t="s">
        <v>11426</v>
      </c>
      <c r="D374" s="83">
        <f t="shared" si="16"/>
        <v>623650</v>
      </c>
      <c r="E374" s="88">
        <v>0</v>
      </c>
      <c r="F374" s="88">
        <v>0</v>
      </c>
      <c r="G374" s="88">
        <v>0</v>
      </c>
      <c r="H374" s="88">
        <v>0</v>
      </c>
      <c r="I374" s="88">
        <v>0</v>
      </c>
      <c r="J374" s="88">
        <v>0</v>
      </c>
      <c r="K374" s="89">
        <v>0</v>
      </c>
      <c r="L374" s="88">
        <v>0</v>
      </c>
      <c r="M374" s="88">
        <v>623650</v>
      </c>
      <c r="N374" s="88">
        <v>0</v>
      </c>
      <c r="O374" s="88">
        <v>0</v>
      </c>
      <c r="P374" s="88">
        <v>0</v>
      </c>
      <c r="Q374" s="88">
        <v>0</v>
      </c>
      <c r="R374" s="88">
        <v>0</v>
      </c>
      <c r="S374" s="88">
        <v>0</v>
      </c>
      <c r="T374" s="88">
        <v>0</v>
      </c>
      <c r="U374" s="88">
        <v>0</v>
      </c>
      <c r="V374" s="88">
        <v>0</v>
      </c>
      <c r="W374" s="88">
        <v>0</v>
      </c>
      <c r="X374" s="88">
        <v>0</v>
      </c>
      <c r="Y374" s="88">
        <v>0</v>
      </c>
      <c r="Z374" s="88">
        <v>0</v>
      </c>
      <c r="AA374" s="88">
        <v>0</v>
      </c>
      <c r="AB374" s="90" t="s">
        <v>16969</v>
      </c>
    </row>
    <row r="375" spans="1:28" ht="35.25" x14ac:dyDescent="0.5">
      <c r="A375">
        <v>1</v>
      </c>
      <c r="B375" s="30">
        <f>SUBTOTAL(103,$A$9:A375)</f>
        <v>358</v>
      </c>
      <c r="C375" s="87" t="s">
        <v>11432</v>
      </c>
      <c r="D375" s="83">
        <f t="shared" si="16"/>
        <v>131969</v>
      </c>
      <c r="E375" s="88">
        <v>0</v>
      </c>
      <c r="F375" s="88">
        <v>0</v>
      </c>
      <c r="G375" s="88">
        <v>0</v>
      </c>
      <c r="H375" s="88">
        <v>0</v>
      </c>
      <c r="I375" s="88">
        <v>0</v>
      </c>
      <c r="J375" s="88">
        <v>0</v>
      </c>
      <c r="K375" s="89">
        <v>0</v>
      </c>
      <c r="L375" s="88">
        <v>0</v>
      </c>
      <c r="M375" s="88">
        <v>0</v>
      </c>
      <c r="N375" s="88">
        <v>0</v>
      </c>
      <c r="O375" s="88">
        <v>131969</v>
      </c>
      <c r="P375" s="88">
        <v>0</v>
      </c>
      <c r="Q375" s="88">
        <v>0</v>
      </c>
      <c r="R375" s="88">
        <v>0</v>
      </c>
      <c r="S375" s="88">
        <v>0</v>
      </c>
      <c r="T375" s="88">
        <v>0</v>
      </c>
      <c r="U375" s="88">
        <v>0</v>
      </c>
      <c r="V375" s="88">
        <v>0</v>
      </c>
      <c r="W375" s="88">
        <v>0</v>
      </c>
      <c r="X375" s="88">
        <v>0</v>
      </c>
      <c r="Y375" s="88">
        <v>0</v>
      </c>
      <c r="Z375" s="88">
        <v>0</v>
      </c>
      <c r="AA375" s="88">
        <v>0</v>
      </c>
      <c r="AB375" s="90" t="s">
        <v>16969</v>
      </c>
    </row>
    <row r="376" spans="1:28" ht="35.25" x14ac:dyDescent="0.5">
      <c r="A376">
        <v>1</v>
      </c>
      <c r="B376" s="30">
        <f>SUBTOTAL(103,$A$9:A376)</f>
        <v>359</v>
      </c>
      <c r="C376" s="87" t="s">
        <v>2032</v>
      </c>
      <c r="D376" s="83">
        <f t="shared" si="16"/>
        <v>561304</v>
      </c>
      <c r="E376" s="88">
        <v>0</v>
      </c>
      <c r="F376" s="88">
        <v>0</v>
      </c>
      <c r="G376" s="88">
        <v>0</v>
      </c>
      <c r="H376" s="88">
        <v>0</v>
      </c>
      <c r="I376" s="88">
        <v>0</v>
      </c>
      <c r="J376" s="88">
        <v>0</v>
      </c>
      <c r="K376" s="89">
        <v>0</v>
      </c>
      <c r="L376" s="88">
        <v>0</v>
      </c>
      <c r="M376" s="88">
        <v>0</v>
      </c>
      <c r="N376" s="88">
        <v>0</v>
      </c>
      <c r="O376" s="88">
        <v>561304</v>
      </c>
      <c r="P376" s="88">
        <v>0</v>
      </c>
      <c r="Q376" s="88">
        <v>0</v>
      </c>
      <c r="R376" s="88">
        <v>0</v>
      </c>
      <c r="S376" s="88">
        <v>0</v>
      </c>
      <c r="T376" s="88">
        <v>0</v>
      </c>
      <c r="U376" s="88">
        <v>0</v>
      </c>
      <c r="V376" s="88">
        <v>0</v>
      </c>
      <c r="W376" s="88">
        <v>0</v>
      </c>
      <c r="X376" s="88">
        <v>0</v>
      </c>
      <c r="Y376" s="88">
        <v>0</v>
      </c>
      <c r="Z376" s="88">
        <v>0</v>
      </c>
      <c r="AA376" s="88">
        <v>0</v>
      </c>
      <c r="AB376" s="90" t="s">
        <v>16969</v>
      </c>
    </row>
    <row r="377" spans="1:28" ht="35.25" x14ac:dyDescent="0.5">
      <c r="A377">
        <v>1</v>
      </c>
      <c r="B377" s="30">
        <f>SUBTOTAL(103,$A$9:A377)</f>
        <v>360</v>
      </c>
      <c r="C377" s="87" t="s">
        <v>2033</v>
      </c>
      <c r="D377" s="83">
        <f t="shared" si="16"/>
        <v>650686</v>
      </c>
      <c r="E377" s="88">
        <v>0</v>
      </c>
      <c r="F377" s="88">
        <v>0</v>
      </c>
      <c r="G377" s="88">
        <v>0</v>
      </c>
      <c r="H377" s="88">
        <v>0</v>
      </c>
      <c r="I377" s="88">
        <v>0</v>
      </c>
      <c r="J377" s="88">
        <v>0</v>
      </c>
      <c r="K377" s="89">
        <v>0</v>
      </c>
      <c r="L377" s="88">
        <v>0</v>
      </c>
      <c r="M377" s="88">
        <v>650686</v>
      </c>
      <c r="N377" s="88">
        <v>0</v>
      </c>
      <c r="O377" s="88">
        <v>0</v>
      </c>
      <c r="P377" s="88">
        <v>0</v>
      </c>
      <c r="Q377" s="88">
        <v>0</v>
      </c>
      <c r="R377" s="88">
        <v>0</v>
      </c>
      <c r="S377" s="88">
        <v>0</v>
      </c>
      <c r="T377" s="88">
        <v>0</v>
      </c>
      <c r="U377" s="88">
        <v>0</v>
      </c>
      <c r="V377" s="88">
        <v>0</v>
      </c>
      <c r="W377" s="88">
        <v>0</v>
      </c>
      <c r="X377" s="88">
        <v>0</v>
      </c>
      <c r="Y377" s="88">
        <v>0</v>
      </c>
      <c r="Z377" s="88">
        <v>0</v>
      </c>
      <c r="AA377" s="88">
        <v>0</v>
      </c>
      <c r="AB377" s="90" t="s">
        <v>16969</v>
      </c>
    </row>
    <row r="378" spans="1:28" ht="35.25" x14ac:dyDescent="0.5">
      <c r="A378">
        <v>1</v>
      </c>
      <c r="B378" s="30">
        <f>SUBTOTAL(103,$A$9:A378)</f>
        <v>361</v>
      </c>
      <c r="C378" s="87" t="s">
        <v>11493</v>
      </c>
      <c r="D378" s="83">
        <f t="shared" si="16"/>
        <v>394743</v>
      </c>
      <c r="E378" s="88">
        <v>0</v>
      </c>
      <c r="F378" s="88">
        <v>0</v>
      </c>
      <c r="G378" s="88">
        <v>0</v>
      </c>
      <c r="H378" s="88">
        <v>0</v>
      </c>
      <c r="I378" s="88">
        <v>0</v>
      </c>
      <c r="J378" s="88">
        <v>0</v>
      </c>
      <c r="K378" s="89">
        <v>0</v>
      </c>
      <c r="L378" s="88">
        <v>0</v>
      </c>
      <c r="M378" s="88">
        <v>0</v>
      </c>
      <c r="N378" s="88">
        <v>0</v>
      </c>
      <c r="O378" s="88">
        <v>394743</v>
      </c>
      <c r="P378" s="88">
        <v>0</v>
      </c>
      <c r="Q378" s="88">
        <v>0</v>
      </c>
      <c r="R378" s="88">
        <v>0</v>
      </c>
      <c r="S378" s="88">
        <v>0</v>
      </c>
      <c r="T378" s="88">
        <v>0</v>
      </c>
      <c r="U378" s="88">
        <v>0</v>
      </c>
      <c r="V378" s="88">
        <v>0</v>
      </c>
      <c r="W378" s="88">
        <v>0</v>
      </c>
      <c r="X378" s="88">
        <v>0</v>
      </c>
      <c r="Y378" s="88">
        <v>0</v>
      </c>
      <c r="Z378" s="88">
        <v>0</v>
      </c>
      <c r="AA378" s="88">
        <v>0</v>
      </c>
      <c r="AB378" s="90" t="s">
        <v>16969</v>
      </c>
    </row>
    <row r="379" spans="1:28" ht="35.25" x14ac:dyDescent="0.5">
      <c r="A379">
        <v>1</v>
      </c>
      <c r="B379" s="30">
        <f>SUBTOTAL(103,$A$9:A379)</f>
        <v>362</v>
      </c>
      <c r="C379" s="87" t="s">
        <v>17417</v>
      </c>
      <c r="D379" s="83">
        <f t="shared" si="16"/>
        <v>116000</v>
      </c>
      <c r="E379" s="88">
        <v>0</v>
      </c>
      <c r="F379" s="88">
        <v>0</v>
      </c>
      <c r="G379" s="88">
        <v>0</v>
      </c>
      <c r="H379" s="88">
        <v>0</v>
      </c>
      <c r="I379" s="88">
        <v>0</v>
      </c>
      <c r="J379" s="88">
        <v>0</v>
      </c>
      <c r="K379" s="89">
        <v>0</v>
      </c>
      <c r="L379" s="88">
        <v>0</v>
      </c>
      <c r="M379" s="88">
        <v>116000</v>
      </c>
      <c r="N379" s="88">
        <v>0</v>
      </c>
      <c r="O379" s="88">
        <v>0</v>
      </c>
      <c r="P379" s="88">
        <v>0</v>
      </c>
      <c r="Q379" s="88">
        <v>0</v>
      </c>
      <c r="R379" s="88">
        <v>0</v>
      </c>
      <c r="S379" s="88">
        <v>0</v>
      </c>
      <c r="T379" s="88">
        <v>0</v>
      </c>
      <c r="U379" s="88">
        <v>0</v>
      </c>
      <c r="V379" s="88">
        <v>0</v>
      </c>
      <c r="W379" s="88">
        <v>0</v>
      </c>
      <c r="X379" s="88">
        <v>0</v>
      </c>
      <c r="Y379" s="88">
        <v>0</v>
      </c>
      <c r="Z379" s="88">
        <v>0</v>
      </c>
      <c r="AA379" s="88">
        <v>0</v>
      </c>
      <c r="AB379" s="90" t="s">
        <v>16969</v>
      </c>
    </row>
    <row r="380" spans="1:28" ht="35.25" x14ac:dyDescent="0.5">
      <c r="A380">
        <v>1</v>
      </c>
      <c r="B380" s="30">
        <f>SUBTOTAL(103,$A$9:A380)</f>
        <v>363</v>
      </c>
      <c r="C380" s="87" t="s">
        <v>11610</v>
      </c>
      <c r="D380" s="83">
        <f t="shared" si="16"/>
        <v>722470</v>
      </c>
      <c r="E380" s="88">
        <v>0</v>
      </c>
      <c r="F380" s="88">
        <v>0</v>
      </c>
      <c r="G380" s="88">
        <v>0</v>
      </c>
      <c r="H380" s="88">
        <v>0</v>
      </c>
      <c r="I380" s="88">
        <v>0</v>
      </c>
      <c r="J380" s="88">
        <v>0</v>
      </c>
      <c r="K380" s="89">
        <v>0</v>
      </c>
      <c r="L380" s="88">
        <v>0</v>
      </c>
      <c r="M380" s="88">
        <v>0</v>
      </c>
      <c r="N380" s="88">
        <v>0</v>
      </c>
      <c r="O380" s="88">
        <v>722470</v>
      </c>
      <c r="P380" s="88">
        <v>0</v>
      </c>
      <c r="Q380" s="88">
        <v>0</v>
      </c>
      <c r="R380" s="88">
        <v>0</v>
      </c>
      <c r="S380" s="88">
        <v>0</v>
      </c>
      <c r="T380" s="88">
        <v>0</v>
      </c>
      <c r="U380" s="88">
        <v>0</v>
      </c>
      <c r="V380" s="88">
        <v>0</v>
      </c>
      <c r="W380" s="88">
        <v>0</v>
      </c>
      <c r="X380" s="88">
        <v>0</v>
      </c>
      <c r="Y380" s="88">
        <v>0</v>
      </c>
      <c r="Z380" s="88">
        <v>0</v>
      </c>
      <c r="AA380" s="88">
        <v>0</v>
      </c>
      <c r="AB380" s="90" t="s">
        <v>16969</v>
      </c>
    </row>
    <row r="381" spans="1:28" ht="35.25" x14ac:dyDescent="0.5">
      <c r="A381">
        <v>1</v>
      </c>
      <c r="B381" s="30">
        <f>SUBTOTAL(103,$A$9:A381)</f>
        <v>364</v>
      </c>
      <c r="C381" s="87" t="s">
        <v>11638</v>
      </c>
      <c r="D381" s="83">
        <f t="shared" si="16"/>
        <v>1301248</v>
      </c>
      <c r="E381" s="88">
        <v>0</v>
      </c>
      <c r="F381" s="88">
        <v>0</v>
      </c>
      <c r="G381" s="88">
        <v>0</v>
      </c>
      <c r="H381" s="88">
        <v>0</v>
      </c>
      <c r="I381" s="88">
        <v>0</v>
      </c>
      <c r="J381" s="88">
        <v>0</v>
      </c>
      <c r="K381" s="89">
        <v>0</v>
      </c>
      <c r="L381" s="88">
        <v>0</v>
      </c>
      <c r="M381" s="88">
        <v>0</v>
      </c>
      <c r="N381" s="88">
        <v>0</v>
      </c>
      <c r="O381" s="88">
        <v>1301248</v>
      </c>
      <c r="P381" s="88">
        <v>0</v>
      </c>
      <c r="Q381" s="88">
        <v>0</v>
      </c>
      <c r="R381" s="88">
        <v>0</v>
      </c>
      <c r="S381" s="88">
        <v>0</v>
      </c>
      <c r="T381" s="88">
        <v>0</v>
      </c>
      <c r="U381" s="88">
        <v>0</v>
      </c>
      <c r="V381" s="88">
        <v>0</v>
      </c>
      <c r="W381" s="88">
        <v>0</v>
      </c>
      <c r="X381" s="88">
        <v>0</v>
      </c>
      <c r="Y381" s="88">
        <v>0</v>
      </c>
      <c r="Z381" s="88">
        <v>0</v>
      </c>
      <c r="AA381" s="88">
        <v>0</v>
      </c>
      <c r="AB381" s="90" t="s">
        <v>16969</v>
      </c>
    </row>
    <row r="382" spans="1:28" ht="35.25" x14ac:dyDescent="0.5">
      <c r="A382">
        <v>1</v>
      </c>
      <c r="B382" s="30">
        <f>SUBTOTAL(103,$A$9:A382)</f>
        <v>365</v>
      </c>
      <c r="C382" s="87" t="s">
        <v>11642</v>
      </c>
      <c r="D382" s="83">
        <f t="shared" si="16"/>
        <v>164280</v>
      </c>
      <c r="E382" s="88">
        <v>0</v>
      </c>
      <c r="F382" s="88">
        <v>0</v>
      </c>
      <c r="G382" s="88">
        <v>0</v>
      </c>
      <c r="H382" s="88">
        <v>0</v>
      </c>
      <c r="I382" s="88">
        <v>0</v>
      </c>
      <c r="J382" s="88">
        <v>0</v>
      </c>
      <c r="K382" s="89">
        <v>0</v>
      </c>
      <c r="L382" s="88">
        <v>0</v>
      </c>
      <c r="M382" s="88">
        <v>0</v>
      </c>
      <c r="N382" s="88">
        <v>0</v>
      </c>
      <c r="O382" s="88">
        <v>164280</v>
      </c>
      <c r="P382" s="88">
        <v>0</v>
      </c>
      <c r="Q382" s="88">
        <v>0</v>
      </c>
      <c r="R382" s="88">
        <v>0</v>
      </c>
      <c r="S382" s="88">
        <v>0</v>
      </c>
      <c r="T382" s="88">
        <v>0</v>
      </c>
      <c r="U382" s="88">
        <v>0</v>
      </c>
      <c r="V382" s="88">
        <v>0</v>
      </c>
      <c r="W382" s="88">
        <v>0</v>
      </c>
      <c r="X382" s="88">
        <v>0</v>
      </c>
      <c r="Y382" s="88">
        <v>0</v>
      </c>
      <c r="Z382" s="88">
        <v>0</v>
      </c>
      <c r="AA382" s="88">
        <v>0</v>
      </c>
      <c r="AB382" s="90" t="s">
        <v>16969</v>
      </c>
    </row>
    <row r="383" spans="1:28" ht="35.25" x14ac:dyDescent="0.5">
      <c r="A383">
        <v>1</v>
      </c>
      <c r="B383" s="30">
        <f>SUBTOTAL(103,$A$9:A383)</f>
        <v>366</v>
      </c>
      <c r="C383" s="87" t="s">
        <v>11665</v>
      </c>
      <c r="D383" s="83">
        <f t="shared" si="16"/>
        <v>868000</v>
      </c>
      <c r="E383" s="88">
        <v>0</v>
      </c>
      <c r="F383" s="88">
        <v>0</v>
      </c>
      <c r="G383" s="88">
        <v>0</v>
      </c>
      <c r="H383" s="88">
        <v>0</v>
      </c>
      <c r="I383" s="88">
        <v>0</v>
      </c>
      <c r="J383" s="88">
        <v>0</v>
      </c>
      <c r="K383" s="89">
        <v>0</v>
      </c>
      <c r="L383" s="88">
        <v>0</v>
      </c>
      <c r="M383" s="88">
        <v>0</v>
      </c>
      <c r="N383" s="88">
        <v>0</v>
      </c>
      <c r="O383" s="88">
        <v>868000</v>
      </c>
      <c r="P383" s="88">
        <v>0</v>
      </c>
      <c r="Q383" s="88">
        <v>0</v>
      </c>
      <c r="R383" s="88">
        <v>0</v>
      </c>
      <c r="S383" s="88">
        <v>0</v>
      </c>
      <c r="T383" s="88">
        <v>0</v>
      </c>
      <c r="U383" s="88">
        <v>0</v>
      </c>
      <c r="V383" s="88">
        <v>0</v>
      </c>
      <c r="W383" s="88">
        <v>0</v>
      </c>
      <c r="X383" s="88">
        <v>0</v>
      </c>
      <c r="Y383" s="88">
        <v>0</v>
      </c>
      <c r="Z383" s="88">
        <v>0</v>
      </c>
      <c r="AA383" s="88">
        <v>0</v>
      </c>
      <c r="AB383" s="90" t="s">
        <v>16969</v>
      </c>
    </row>
    <row r="384" spans="1:28" ht="35.25" x14ac:dyDescent="0.5">
      <c r="A384">
        <v>1</v>
      </c>
      <c r="B384" s="30">
        <f>SUBTOTAL(103,$A$9:A384)</f>
        <v>367</v>
      </c>
      <c r="C384" s="87" t="s">
        <v>11689</v>
      </c>
      <c r="D384" s="83">
        <f t="shared" si="16"/>
        <v>211782</v>
      </c>
      <c r="E384" s="88">
        <v>0</v>
      </c>
      <c r="F384" s="88">
        <v>0</v>
      </c>
      <c r="G384" s="88">
        <v>211782</v>
      </c>
      <c r="H384" s="88">
        <v>0</v>
      </c>
      <c r="I384" s="88">
        <v>0</v>
      </c>
      <c r="J384" s="88">
        <v>0</v>
      </c>
      <c r="K384" s="89">
        <v>0</v>
      </c>
      <c r="L384" s="88">
        <v>0</v>
      </c>
      <c r="M384" s="88">
        <v>0</v>
      </c>
      <c r="N384" s="88">
        <v>0</v>
      </c>
      <c r="O384" s="88">
        <v>0</v>
      </c>
      <c r="P384" s="88">
        <v>0</v>
      </c>
      <c r="Q384" s="88">
        <v>0</v>
      </c>
      <c r="R384" s="88">
        <v>0</v>
      </c>
      <c r="S384" s="88">
        <v>0</v>
      </c>
      <c r="T384" s="88">
        <v>0</v>
      </c>
      <c r="U384" s="88">
        <v>0</v>
      </c>
      <c r="V384" s="88">
        <v>0</v>
      </c>
      <c r="W384" s="88">
        <v>0</v>
      </c>
      <c r="X384" s="88">
        <v>0</v>
      </c>
      <c r="Y384" s="88">
        <v>0</v>
      </c>
      <c r="Z384" s="88">
        <v>0</v>
      </c>
      <c r="AA384" s="88">
        <v>0</v>
      </c>
      <c r="AB384" s="90" t="s">
        <v>16969</v>
      </c>
    </row>
    <row r="385" spans="1:28" ht="35.25" x14ac:dyDescent="0.5">
      <c r="A385">
        <v>1</v>
      </c>
      <c r="B385" s="30">
        <f>SUBTOTAL(103,$A$9:A385)</f>
        <v>368</v>
      </c>
      <c r="C385" s="87" t="s">
        <v>11692</v>
      </c>
      <c r="D385" s="83">
        <f t="shared" si="16"/>
        <v>1618234</v>
      </c>
      <c r="E385" s="88">
        <v>0</v>
      </c>
      <c r="F385" s="88">
        <v>0</v>
      </c>
      <c r="G385" s="88">
        <v>0</v>
      </c>
      <c r="H385" s="88">
        <v>0</v>
      </c>
      <c r="I385" s="88">
        <v>0</v>
      </c>
      <c r="J385" s="88">
        <v>0</v>
      </c>
      <c r="K385" s="89">
        <v>0</v>
      </c>
      <c r="L385" s="88">
        <v>0</v>
      </c>
      <c r="M385" s="88">
        <v>0</v>
      </c>
      <c r="N385" s="88">
        <v>0</v>
      </c>
      <c r="O385" s="88">
        <v>1618234</v>
      </c>
      <c r="P385" s="88">
        <v>0</v>
      </c>
      <c r="Q385" s="88">
        <v>0</v>
      </c>
      <c r="R385" s="88">
        <v>0</v>
      </c>
      <c r="S385" s="88">
        <v>0</v>
      </c>
      <c r="T385" s="88">
        <v>0</v>
      </c>
      <c r="U385" s="88">
        <v>0</v>
      </c>
      <c r="V385" s="88">
        <v>0</v>
      </c>
      <c r="W385" s="88">
        <v>0</v>
      </c>
      <c r="X385" s="88">
        <v>0</v>
      </c>
      <c r="Y385" s="88">
        <v>0</v>
      </c>
      <c r="Z385" s="88">
        <v>0</v>
      </c>
      <c r="AA385" s="88">
        <v>0</v>
      </c>
      <c r="AB385" s="90" t="s">
        <v>16969</v>
      </c>
    </row>
    <row r="386" spans="1:28" ht="35.25" x14ac:dyDescent="0.5">
      <c r="A386">
        <v>1</v>
      </c>
      <c r="B386" s="30">
        <f>SUBTOTAL(103,$A$9:A386)</f>
        <v>369</v>
      </c>
      <c r="C386" s="87" t="s">
        <v>17418</v>
      </c>
      <c r="D386" s="83">
        <f t="shared" si="16"/>
        <v>167543.4</v>
      </c>
      <c r="E386" s="88">
        <v>0</v>
      </c>
      <c r="F386" s="88">
        <v>0</v>
      </c>
      <c r="G386" s="88">
        <v>0</v>
      </c>
      <c r="H386" s="88">
        <v>0</v>
      </c>
      <c r="I386" s="88">
        <v>167543.4</v>
      </c>
      <c r="J386" s="88">
        <v>0</v>
      </c>
      <c r="K386" s="89">
        <v>0</v>
      </c>
      <c r="L386" s="88">
        <v>0</v>
      </c>
      <c r="M386" s="88">
        <v>0</v>
      </c>
      <c r="N386" s="88">
        <v>0</v>
      </c>
      <c r="O386" s="88">
        <v>0</v>
      </c>
      <c r="P386" s="88">
        <v>0</v>
      </c>
      <c r="Q386" s="88">
        <v>0</v>
      </c>
      <c r="R386" s="88">
        <v>0</v>
      </c>
      <c r="S386" s="88">
        <v>0</v>
      </c>
      <c r="T386" s="88">
        <v>0</v>
      </c>
      <c r="U386" s="88">
        <v>0</v>
      </c>
      <c r="V386" s="88">
        <v>0</v>
      </c>
      <c r="W386" s="88">
        <v>0</v>
      </c>
      <c r="X386" s="88">
        <v>0</v>
      </c>
      <c r="Y386" s="88">
        <v>0</v>
      </c>
      <c r="Z386" s="88">
        <v>0</v>
      </c>
      <c r="AA386" s="88">
        <v>0</v>
      </c>
      <c r="AB386" s="90" t="s">
        <v>16969</v>
      </c>
    </row>
    <row r="387" spans="1:28" ht="35.25" x14ac:dyDescent="0.5">
      <c r="A387">
        <v>1</v>
      </c>
      <c r="B387" s="30">
        <f>SUBTOTAL(103,$A$9:A387)</f>
        <v>370</v>
      </c>
      <c r="C387" s="87" t="s">
        <v>11754</v>
      </c>
      <c r="D387" s="83">
        <f t="shared" si="16"/>
        <v>141410.46</v>
      </c>
      <c r="E387" s="88">
        <v>0</v>
      </c>
      <c r="F387" s="88">
        <v>0</v>
      </c>
      <c r="G387" s="88">
        <v>0</v>
      </c>
      <c r="H387" s="88">
        <v>0</v>
      </c>
      <c r="I387" s="88">
        <v>0</v>
      </c>
      <c r="J387" s="88">
        <v>0</v>
      </c>
      <c r="K387" s="89">
        <v>0</v>
      </c>
      <c r="L387" s="88">
        <v>0</v>
      </c>
      <c r="M387" s="88">
        <v>0</v>
      </c>
      <c r="N387" s="88">
        <v>0</v>
      </c>
      <c r="O387" s="88">
        <v>141410.46</v>
      </c>
      <c r="P387" s="88">
        <v>0</v>
      </c>
      <c r="Q387" s="88">
        <v>0</v>
      </c>
      <c r="R387" s="88">
        <v>0</v>
      </c>
      <c r="S387" s="88">
        <v>0</v>
      </c>
      <c r="T387" s="88">
        <v>0</v>
      </c>
      <c r="U387" s="88">
        <v>0</v>
      </c>
      <c r="V387" s="88">
        <v>0</v>
      </c>
      <c r="W387" s="88">
        <v>0</v>
      </c>
      <c r="X387" s="88">
        <v>0</v>
      </c>
      <c r="Y387" s="88">
        <v>0</v>
      </c>
      <c r="Z387" s="88">
        <v>0</v>
      </c>
      <c r="AA387" s="88">
        <v>0</v>
      </c>
      <c r="AB387" s="90" t="s">
        <v>16969</v>
      </c>
    </row>
    <row r="388" spans="1:28" ht="35.25" x14ac:dyDescent="0.5">
      <c r="A388">
        <v>1</v>
      </c>
      <c r="B388" s="30">
        <f>SUBTOTAL(103,$A$9:A388)</f>
        <v>371</v>
      </c>
      <c r="C388" s="87" t="s">
        <v>2081</v>
      </c>
      <c r="D388" s="83">
        <f t="shared" si="16"/>
        <v>1437720</v>
      </c>
      <c r="E388" s="88">
        <v>0</v>
      </c>
      <c r="F388" s="88">
        <v>0</v>
      </c>
      <c r="G388" s="88">
        <v>0</v>
      </c>
      <c r="H388" s="88">
        <v>0</v>
      </c>
      <c r="I388" s="88">
        <v>0</v>
      </c>
      <c r="J388" s="88">
        <v>0</v>
      </c>
      <c r="K388" s="89">
        <v>0</v>
      </c>
      <c r="L388" s="88">
        <v>0</v>
      </c>
      <c r="M388" s="88">
        <v>0</v>
      </c>
      <c r="N388" s="88">
        <v>0</v>
      </c>
      <c r="O388" s="88">
        <v>1437720</v>
      </c>
      <c r="P388" s="88">
        <v>0</v>
      </c>
      <c r="Q388" s="88">
        <v>0</v>
      </c>
      <c r="R388" s="88">
        <v>0</v>
      </c>
      <c r="S388" s="88">
        <v>0</v>
      </c>
      <c r="T388" s="88">
        <v>0</v>
      </c>
      <c r="U388" s="88">
        <v>0</v>
      </c>
      <c r="V388" s="88">
        <v>0</v>
      </c>
      <c r="W388" s="88">
        <v>0</v>
      </c>
      <c r="X388" s="88">
        <v>0</v>
      </c>
      <c r="Y388" s="88">
        <v>0</v>
      </c>
      <c r="Z388" s="88">
        <v>0</v>
      </c>
      <c r="AA388" s="88">
        <v>0</v>
      </c>
      <c r="AB388" s="90" t="s">
        <v>16969</v>
      </c>
    </row>
    <row r="389" spans="1:28" ht="35.25" x14ac:dyDescent="0.5">
      <c r="A389">
        <v>1</v>
      </c>
      <c r="B389" s="30">
        <f>SUBTOTAL(103,$A$9:A389)</f>
        <v>372</v>
      </c>
      <c r="C389" s="87" t="s">
        <v>11842</v>
      </c>
      <c r="D389" s="83">
        <f t="shared" si="16"/>
        <v>369800</v>
      </c>
      <c r="E389" s="88">
        <v>0</v>
      </c>
      <c r="F389" s="88">
        <v>369800</v>
      </c>
      <c r="G389" s="88">
        <v>0</v>
      </c>
      <c r="H389" s="88">
        <v>0</v>
      </c>
      <c r="I389" s="88">
        <v>0</v>
      </c>
      <c r="J389" s="88">
        <v>0</v>
      </c>
      <c r="K389" s="89">
        <v>0</v>
      </c>
      <c r="L389" s="88">
        <v>0</v>
      </c>
      <c r="M389" s="88">
        <v>0</v>
      </c>
      <c r="N389" s="88">
        <v>0</v>
      </c>
      <c r="O389" s="88">
        <v>0</v>
      </c>
      <c r="P389" s="88">
        <v>0</v>
      </c>
      <c r="Q389" s="88">
        <v>0</v>
      </c>
      <c r="R389" s="88">
        <v>0</v>
      </c>
      <c r="S389" s="88">
        <v>0</v>
      </c>
      <c r="T389" s="88">
        <v>0</v>
      </c>
      <c r="U389" s="88">
        <v>0</v>
      </c>
      <c r="V389" s="88">
        <v>0</v>
      </c>
      <c r="W389" s="88">
        <v>0</v>
      </c>
      <c r="X389" s="88">
        <v>0</v>
      </c>
      <c r="Y389" s="88">
        <v>0</v>
      </c>
      <c r="Z389" s="88">
        <v>0</v>
      </c>
      <c r="AA389" s="88">
        <v>0</v>
      </c>
      <c r="AB389" s="90" t="s">
        <v>16969</v>
      </c>
    </row>
    <row r="390" spans="1:28" ht="35.25" x14ac:dyDescent="0.5">
      <c r="A390">
        <v>1</v>
      </c>
      <c r="B390" s="30">
        <f>SUBTOTAL(103,$A$9:A390)</f>
        <v>373</v>
      </c>
      <c r="C390" s="87" t="s">
        <v>11844</v>
      </c>
      <c r="D390" s="83">
        <f t="shared" si="16"/>
        <v>269800</v>
      </c>
      <c r="E390" s="88">
        <v>0</v>
      </c>
      <c r="F390" s="88">
        <v>269800</v>
      </c>
      <c r="G390" s="88">
        <v>0</v>
      </c>
      <c r="H390" s="88">
        <v>0</v>
      </c>
      <c r="I390" s="88">
        <v>0</v>
      </c>
      <c r="J390" s="88">
        <v>0</v>
      </c>
      <c r="K390" s="89">
        <v>0</v>
      </c>
      <c r="L390" s="88">
        <v>0</v>
      </c>
      <c r="M390" s="88">
        <v>0</v>
      </c>
      <c r="N390" s="88">
        <v>0</v>
      </c>
      <c r="O390" s="88">
        <v>0</v>
      </c>
      <c r="P390" s="88">
        <v>0</v>
      </c>
      <c r="Q390" s="88">
        <v>0</v>
      </c>
      <c r="R390" s="88">
        <v>0</v>
      </c>
      <c r="S390" s="88">
        <v>0</v>
      </c>
      <c r="T390" s="88">
        <v>0</v>
      </c>
      <c r="U390" s="88">
        <v>0</v>
      </c>
      <c r="V390" s="88">
        <v>0</v>
      </c>
      <c r="W390" s="88">
        <v>0</v>
      </c>
      <c r="X390" s="88">
        <v>0</v>
      </c>
      <c r="Y390" s="88">
        <v>0</v>
      </c>
      <c r="Z390" s="88">
        <v>0</v>
      </c>
      <c r="AA390" s="88">
        <v>0</v>
      </c>
      <c r="AB390" s="90" t="s">
        <v>16969</v>
      </c>
    </row>
    <row r="391" spans="1:28" ht="35.25" x14ac:dyDescent="0.5">
      <c r="A391">
        <v>1</v>
      </c>
      <c r="B391" s="30">
        <f>SUBTOTAL(103,$A$9:A391)</f>
        <v>374</v>
      </c>
      <c r="C391" s="87" t="s">
        <v>11846</v>
      </c>
      <c r="D391" s="83">
        <f t="shared" si="16"/>
        <v>369606</v>
      </c>
      <c r="E391" s="88">
        <v>0</v>
      </c>
      <c r="F391" s="88">
        <v>369606</v>
      </c>
      <c r="G391" s="88">
        <v>0</v>
      </c>
      <c r="H391" s="88">
        <v>0</v>
      </c>
      <c r="I391" s="88">
        <v>0</v>
      </c>
      <c r="J391" s="88">
        <v>0</v>
      </c>
      <c r="K391" s="89">
        <v>0</v>
      </c>
      <c r="L391" s="88">
        <v>0</v>
      </c>
      <c r="M391" s="88">
        <v>0</v>
      </c>
      <c r="N391" s="88">
        <v>0</v>
      </c>
      <c r="O391" s="88">
        <v>0</v>
      </c>
      <c r="P391" s="88">
        <v>0</v>
      </c>
      <c r="Q391" s="88">
        <v>0</v>
      </c>
      <c r="R391" s="88">
        <v>0</v>
      </c>
      <c r="S391" s="88">
        <v>0</v>
      </c>
      <c r="T391" s="88">
        <v>0</v>
      </c>
      <c r="U391" s="88">
        <v>0</v>
      </c>
      <c r="V391" s="88">
        <v>0</v>
      </c>
      <c r="W391" s="88">
        <v>0</v>
      </c>
      <c r="X391" s="88">
        <v>0</v>
      </c>
      <c r="Y391" s="88">
        <v>0</v>
      </c>
      <c r="Z391" s="88">
        <v>0</v>
      </c>
      <c r="AA391" s="88">
        <v>0</v>
      </c>
      <c r="AB391" s="90" t="s">
        <v>16969</v>
      </c>
    </row>
    <row r="392" spans="1:28" ht="35.25" x14ac:dyDescent="0.5">
      <c r="A392">
        <v>1</v>
      </c>
      <c r="B392" s="30">
        <f>SUBTOTAL(103,$A$9:A392)</f>
        <v>375</v>
      </c>
      <c r="C392" s="87" t="s">
        <v>11849</v>
      </c>
      <c r="D392" s="83">
        <f t="shared" si="16"/>
        <v>110940</v>
      </c>
      <c r="E392" s="88">
        <v>0</v>
      </c>
      <c r="F392" s="88">
        <v>110940</v>
      </c>
      <c r="G392" s="88">
        <v>0</v>
      </c>
      <c r="H392" s="88">
        <v>0</v>
      </c>
      <c r="I392" s="88">
        <v>0</v>
      </c>
      <c r="J392" s="88">
        <v>0</v>
      </c>
      <c r="K392" s="89">
        <v>0</v>
      </c>
      <c r="L392" s="88">
        <v>0</v>
      </c>
      <c r="M392" s="88">
        <v>0</v>
      </c>
      <c r="N392" s="88">
        <v>0</v>
      </c>
      <c r="O392" s="88">
        <v>0</v>
      </c>
      <c r="P392" s="88">
        <v>0</v>
      </c>
      <c r="Q392" s="88">
        <v>0</v>
      </c>
      <c r="R392" s="88">
        <v>0</v>
      </c>
      <c r="S392" s="88">
        <v>0</v>
      </c>
      <c r="T392" s="88">
        <v>0</v>
      </c>
      <c r="U392" s="88">
        <v>0</v>
      </c>
      <c r="V392" s="88">
        <v>0</v>
      </c>
      <c r="W392" s="88">
        <v>0</v>
      </c>
      <c r="X392" s="88">
        <v>0</v>
      </c>
      <c r="Y392" s="88">
        <v>0</v>
      </c>
      <c r="Z392" s="88">
        <v>0</v>
      </c>
      <c r="AA392" s="88">
        <v>0</v>
      </c>
      <c r="AB392" s="90" t="s">
        <v>16969</v>
      </c>
    </row>
    <row r="393" spans="1:28" ht="35.25" x14ac:dyDescent="0.5">
      <c r="A393">
        <v>1</v>
      </c>
      <c r="B393" s="30">
        <f>SUBTOTAL(103,$A$9:A393)</f>
        <v>376</v>
      </c>
      <c r="C393" s="87" t="s">
        <v>11853</v>
      </c>
      <c r="D393" s="83">
        <f t="shared" ref="D393:D456" si="17">E393+F393+G393+H393+I393+J393+L393+M393+N393+O393+P393+Q393+R393+S393+T393+U393+V393+W393+X393+Y393+Z393+AA393</f>
        <v>258260</v>
      </c>
      <c r="E393" s="88">
        <v>0</v>
      </c>
      <c r="F393" s="88">
        <v>258260</v>
      </c>
      <c r="G393" s="88">
        <v>0</v>
      </c>
      <c r="H393" s="88">
        <v>0</v>
      </c>
      <c r="I393" s="88">
        <v>0</v>
      </c>
      <c r="J393" s="88">
        <v>0</v>
      </c>
      <c r="K393" s="89">
        <v>0</v>
      </c>
      <c r="L393" s="88">
        <v>0</v>
      </c>
      <c r="M393" s="88">
        <v>0</v>
      </c>
      <c r="N393" s="88">
        <v>0</v>
      </c>
      <c r="O393" s="88">
        <v>0</v>
      </c>
      <c r="P393" s="88">
        <v>0</v>
      </c>
      <c r="Q393" s="88">
        <v>0</v>
      </c>
      <c r="R393" s="88">
        <v>0</v>
      </c>
      <c r="S393" s="88">
        <v>0</v>
      </c>
      <c r="T393" s="88">
        <v>0</v>
      </c>
      <c r="U393" s="88">
        <v>0</v>
      </c>
      <c r="V393" s="88">
        <v>0</v>
      </c>
      <c r="W393" s="88">
        <v>0</v>
      </c>
      <c r="X393" s="88">
        <v>0</v>
      </c>
      <c r="Y393" s="88">
        <v>0</v>
      </c>
      <c r="Z393" s="88">
        <v>0</v>
      </c>
      <c r="AA393" s="88">
        <v>0</v>
      </c>
      <c r="AB393" s="90" t="s">
        <v>16969</v>
      </c>
    </row>
    <row r="394" spans="1:28" ht="35.25" x14ac:dyDescent="0.5">
      <c r="A394">
        <v>1</v>
      </c>
      <c r="B394" s="30">
        <f>SUBTOTAL(103,$A$9:A394)</f>
        <v>377</v>
      </c>
      <c r="C394" s="87" t="s">
        <v>17419</v>
      </c>
      <c r="D394" s="83">
        <f t="shared" si="17"/>
        <v>832193.6</v>
      </c>
      <c r="E394" s="88">
        <v>0</v>
      </c>
      <c r="F394" s="88">
        <v>0</v>
      </c>
      <c r="G394" s="88">
        <v>188128</v>
      </c>
      <c r="H394" s="88">
        <v>0</v>
      </c>
      <c r="I394" s="88">
        <v>0</v>
      </c>
      <c r="J394" s="88">
        <v>0</v>
      </c>
      <c r="K394" s="89">
        <v>0</v>
      </c>
      <c r="L394" s="88">
        <v>0</v>
      </c>
      <c r="M394" s="88">
        <v>0</v>
      </c>
      <c r="N394" s="88">
        <v>0</v>
      </c>
      <c r="O394" s="88">
        <v>644065.6</v>
      </c>
      <c r="P394" s="88">
        <v>0</v>
      </c>
      <c r="Q394" s="88">
        <v>0</v>
      </c>
      <c r="R394" s="88">
        <v>0</v>
      </c>
      <c r="S394" s="88">
        <v>0</v>
      </c>
      <c r="T394" s="88">
        <v>0</v>
      </c>
      <c r="U394" s="88">
        <v>0</v>
      </c>
      <c r="V394" s="88">
        <v>0</v>
      </c>
      <c r="W394" s="88">
        <v>0</v>
      </c>
      <c r="X394" s="88">
        <v>0</v>
      </c>
      <c r="Y394" s="88">
        <v>0</v>
      </c>
      <c r="Z394" s="88">
        <v>0</v>
      </c>
      <c r="AA394" s="88">
        <v>0</v>
      </c>
      <c r="AB394" s="90" t="s">
        <v>16969</v>
      </c>
    </row>
    <row r="395" spans="1:28" ht="35.25" x14ac:dyDescent="0.5">
      <c r="A395">
        <v>1</v>
      </c>
      <c r="B395" s="30">
        <f>SUBTOTAL(103,$A$9:A395)</f>
        <v>378</v>
      </c>
      <c r="C395" s="87" t="s">
        <v>17420</v>
      </c>
      <c r="D395" s="83">
        <f t="shared" si="17"/>
        <v>2192320</v>
      </c>
      <c r="E395" s="88">
        <v>0</v>
      </c>
      <c r="F395" s="88">
        <v>0</v>
      </c>
      <c r="G395" s="88">
        <v>0</v>
      </c>
      <c r="H395" s="88">
        <v>0</v>
      </c>
      <c r="I395" s="88">
        <v>0</v>
      </c>
      <c r="J395" s="88">
        <v>0</v>
      </c>
      <c r="K395" s="89">
        <v>0</v>
      </c>
      <c r="L395" s="88">
        <v>0</v>
      </c>
      <c r="M395" s="88">
        <v>2192320</v>
      </c>
      <c r="N395" s="88">
        <v>0</v>
      </c>
      <c r="O395" s="88">
        <v>0</v>
      </c>
      <c r="P395" s="88">
        <v>0</v>
      </c>
      <c r="Q395" s="88">
        <v>0</v>
      </c>
      <c r="R395" s="88">
        <v>0</v>
      </c>
      <c r="S395" s="88">
        <v>0</v>
      </c>
      <c r="T395" s="88">
        <v>0</v>
      </c>
      <c r="U395" s="88">
        <v>0</v>
      </c>
      <c r="V395" s="88">
        <v>0</v>
      </c>
      <c r="W395" s="88">
        <v>0</v>
      </c>
      <c r="X395" s="88">
        <v>0</v>
      </c>
      <c r="Y395" s="88">
        <v>0</v>
      </c>
      <c r="Z395" s="88">
        <v>0</v>
      </c>
      <c r="AA395" s="88">
        <v>0</v>
      </c>
      <c r="AB395" s="90" t="s">
        <v>16969</v>
      </c>
    </row>
    <row r="396" spans="1:28" ht="35.25" x14ac:dyDescent="0.5">
      <c r="A396">
        <v>1</v>
      </c>
      <c r="B396" s="30">
        <f>SUBTOTAL(103,$A$9:A396)</f>
        <v>379</v>
      </c>
      <c r="C396" s="87" t="s">
        <v>11902</v>
      </c>
      <c r="D396" s="83">
        <f t="shared" si="17"/>
        <v>450890</v>
      </c>
      <c r="E396" s="88">
        <v>0</v>
      </c>
      <c r="F396" s="88">
        <v>0</v>
      </c>
      <c r="G396" s="88">
        <v>0</v>
      </c>
      <c r="H396" s="88">
        <v>0</v>
      </c>
      <c r="I396" s="88">
        <v>0</v>
      </c>
      <c r="J396" s="88">
        <v>0</v>
      </c>
      <c r="K396" s="89">
        <v>0</v>
      </c>
      <c r="L396" s="88">
        <v>0</v>
      </c>
      <c r="M396" s="88">
        <v>450890</v>
      </c>
      <c r="N396" s="88">
        <v>0</v>
      </c>
      <c r="O396" s="88">
        <v>0</v>
      </c>
      <c r="P396" s="88">
        <v>0</v>
      </c>
      <c r="Q396" s="88">
        <v>0</v>
      </c>
      <c r="R396" s="88">
        <v>0</v>
      </c>
      <c r="S396" s="88">
        <v>0</v>
      </c>
      <c r="T396" s="88">
        <v>0</v>
      </c>
      <c r="U396" s="88">
        <v>0</v>
      </c>
      <c r="V396" s="88">
        <v>0</v>
      </c>
      <c r="W396" s="88">
        <v>0</v>
      </c>
      <c r="X396" s="88">
        <v>0</v>
      </c>
      <c r="Y396" s="88">
        <v>0</v>
      </c>
      <c r="Z396" s="88">
        <v>0</v>
      </c>
      <c r="AA396" s="88">
        <v>0</v>
      </c>
      <c r="AB396" s="90" t="s">
        <v>16969</v>
      </c>
    </row>
    <row r="397" spans="1:28" ht="35.25" x14ac:dyDescent="0.5">
      <c r="A397">
        <v>1</v>
      </c>
      <c r="B397" s="30">
        <f>SUBTOTAL(103,$A$9:A397)</f>
        <v>380</v>
      </c>
      <c r="C397" s="87" t="s">
        <v>11941</v>
      </c>
      <c r="D397" s="83">
        <f t="shared" si="17"/>
        <v>1516300</v>
      </c>
      <c r="E397" s="88">
        <v>0</v>
      </c>
      <c r="F397" s="88">
        <v>0</v>
      </c>
      <c r="G397" s="88">
        <v>0</v>
      </c>
      <c r="H397" s="88">
        <v>0</v>
      </c>
      <c r="I397" s="88">
        <v>0</v>
      </c>
      <c r="J397" s="88">
        <v>0</v>
      </c>
      <c r="K397" s="89">
        <v>0</v>
      </c>
      <c r="L397" s="88">
        <v>0</v>
      </c>
      <c r="M397" s="88">
        <v>0</v>
      </c>
      <c r="N397" s="88">
        <v>0</v>
      </c>
      <c r="O397" s="88">
        <v>1516300</v>
      </c>
      <c r="P397" s="88">
        <v>0</v>
      </c>
      <c r="Q397" s="88">
        <v>0</v>
      </c>
      <c r="R397" s="88">
        <v>0</v>
      </c>
      <c r="S397" s="88">
        <v>0</v>
      </c>
      <c r="T397" s="88">
        <v>0</v>
      </c>
      <c r="U397" s="88">
        <v>0</v>
      </c>
      <c r="V397" s="88">
        <v>0</v>
      </c>
      <c r="W397" s="88">
        <v>0</v>
      </c>
      <c r="X397" s="88">
        <v>0</v>
      </c>
      <c r="Y397" s="88">
        <v>0</v>
      </c>
      <c r="Z397" s="88">
        <v>0</v>
      </c>
      <c r="AA397" s="88">
        <v>0</v>
      </c>
      <c r="AB397" s="90" t="s">
        <v>16969</v>
      </c>
    </row>
    <row r="398" spans="1:28" ht="35.25" x14ac:dyDescent="0.5">
      <c r="A398">
        <v>1</v>
      </c>
      <c r="B398" s="30">
        <f>SUBTOTAL(103,$A$9:A398)</f>
        <v>381</v>
      </c>
      <c r="C398" s="87" t="s">
        <v>12005</v>
      </c>
      <c r="D398" s="83">
        <f t="shared" si="17"/>
        <v>259251</v>
      </c>
      <c r="E398" s="88">
        <v>0</v>
      </c>
      <c r="F398" s="88">
        <v>0</v>
      </c>
      <c r="G398" s="88">
        <v>0</v>
      </c>
      <c r="H398" s="88">
        <v>0</v>
      </c>
      <c r="I398" s="88">
        <v>0</v>
      </c>
      <c r="J398" s="88">
        <v>0</v>
      </c>
      <c r="K398" s="89">
        <v>0</v>
      </c>
      <c r="L398" s="88">
        <v>0</v>
      </c>
      <c r="M398" s="88">
        <v>0</v>
      </c>
      <c r="N398" s="88">
        <v>0</v>
      </c>
      <c r="O398" s="88">
        <v>259251</v>
      </c>
      <c r="P398" s="88">
        <v>0</v>
      </c>
      <c r="Q398" s="88">
        <v>0</v>
      </c>
      <c r="R398" s="88">
        <v>0</v>
      </c>
      <c r="S398" s="88">
        <v>0</v>
      </c>
      <c r="T398" s="88">
        <v>0</v>
      </c>
      <c r="U398" s="88">
        <v>0</v>
      </c>
      <c r="V398" s="88">
        <v>0</v>
      </c>
      <c r="W398" s="88">
        <v>0</v>
      </c>
      <c r="X398" s="88">
        <v>0</v>
      </c>
      <c r="Y398" s="88">
        <v>0</v>
      </c>
      <c r="Z398" s="88">
        <v>0</v>
      </c>
      <c r="AA398" s="88">
        <v>0</v>
      </c>
      <c r="AB398" s="90" t="s">
        <v>16969</v>
      </c>
    </row>
    <row r="399" spans="1:28" ht="35.25" x14ac:dyDescent="0.5">
      <c r="A399">
        <v>1</v>
      </c>
      <c r="B399" s="30">
        <f>SUBTOTAL(103,$A$9:A399)</f>
        <v>382</v>
      </c>
      <c r="C399" s="87" t="s">
        <v>12010</v>
      </c>
      <c r="D399" s="83">
        <f t="shared" si="17"/>
        <v>212543</v>
      </c>
      <c r="E399" s="88">
        <v>0</v>
      </c>
      <c r="F399" s="88">
        <v>0</v>
      </c>
      <c r="G399" s="88">
        <v>0</v>
      </c>
      <c r="H399" s="88">
        <v>0</v>
      </c>
      <c r="I399" s="88">
        <v>0</v>
      </c>
      <c r="J399" s="88">
        <v>0</v>
      </c>
      <c r="K399" s="89">
        <v>0</v>
      </c>
      <c r="L399" s="88">
        <v>0</v>
      </c>
      <c r="M399" s="88">
        <v>0</v>
      </c>
      <c r="N399" s="88">
        <v>0</v>
      </c>
      <c r="O399" s="88">
        <v>212543</v>
      </c>
      <c r="P399" s="88">
        <v>0</v>
      </c>
      <c r="Q399" s="88">
        <v>0</v>
      </c>
      <c r="R399" s="88">
        <v>0</v>
      </c>
      <c r="S399" s="88">
        <v>0</v>
      </c>
      <c r="T399" s="88">
        <v>0</v>
      </c>
      <c r="U399" s="88">
        <v>0</v>
      </c>
      <c r="V399" s="88">
        <v>0</v>
      </c>
      <c r="W399" s="88">
        <v>0</v>
      </c>
      <c r="X399" s="88">
        <v>0</v>
      </c>
      <c r="Y399" s="88">
        <v>0</v>
      </c>
      <c r="Z399" s="88">
        <v>0</v>
      </c>
      <c r="AA399" s="88">
        <v>0</v>
      </c>
      <c r="AB399" s="90" t="s">
        <v>16969</v>
      </c>
    </row>
    <row r="400" spans="1:28" ht="35.25" x14ac:dyDescent="0.5">
      <c r="A400">
        <v>1</v>
      </c>
      <c r="B400" s="30">
        <f>SUBTOTAL(103,$A$9:A400)</f>
        <v>383</v>
      </c>
      <c r="C400" s="87" t="s">
        <v>12011</v>
      </c>
      <c r="D400" s="83">
        <f t="shared" si="17"/>
        <v>356137.26</v>
      </c>
      <c r="E400" s="88">
        <v>0</v>
      </c>
      <c r="F400" s="88">
        <v>0</v>
      </c>
      <c r="G400" s="88">
        <v>356137.26</v>
      </c>
      <c r="H400" s="88">
        <v>0</v>
      </c>
      <c r="I400" s="88">
        <v>0</v>
      </c>
      <c r="J400" s="88">
        <v>0</v>
      </c>
      <c r="K400" s="89">
        <v>0</v>
      </c>
      <c r="L400" s="88">
        <v>0</v>
      </c>
      <c r="M400" s="88">
        <v>0</v>
      </c>
      <c r="N400" s="88">
        <v>0</v>
      </c>
      <c r="O400" s="88">
        <v>0</v>
      </c>
      <c r="P400" s="88">
        <v>0</v>
      </c>
      <c r="Q400" s="88">
        <v>0</v>
      </c>
      <c r="R400" s="88">
        <v>0</v>
      </c>
      <c r="S400" s="88">
        <v>0</v>
      </c>
      <c r="T400" s="88">
        <v>0</v>
      </c>
      <c r="U400" s="88">
        <v>0</v>
      </c>
      <c r="V400" s="88">
        <v>0</v>
      </c>
      <c r="W400" s="88">
        <v>0</v>
      </c>
      <c r="X400" s="88">
        <v>0</v>
      </c>
      <c r="Y400" s="88">
        <v>0</v>
      </c>
      <c r="Z400" s="88">
        <v>0</v>
      </c>
      <c r="AA400" s="88">
        <v>0</v>
      </c>
      <c r="AB400" s="90" t="s">
        <v>16969</v>
      </c>
    </row>
    <row r="401" spans="1:28" ht="35.25" x14ac:dyDescent="0.5">
      <c r="A401">
        <v>1</v>
      </c>
      <c r="B401" s="30">
        <f>SUBTOTAL(103,$A$9:A401)</f>
        <v>384</v>
      </c>
      <c r="C401" s="87" t="s">
        <v>12012</v>
      </c>
      <c r="D401" s="83">
        <f t="shared" si="17"/>
        <v>311658.82</v>
      </c>
      <c r="E401" s="88">
        <v>0</v>
      </c>
      <c r="F401" s="88">
        <v>0</v>
      </c>
      <c r="G401" s="88">
        <v>311658.82</v>
      </c>
      <c r="H401" s="88">
        <v>0</v>
      </c>
      <c r="I401" s="88">
        <v>0</v>
      </c>
      <c r="J401" s="88">
        <v>0</v>
      </c>
      <c r="K401" s="89">
        <v>0</v>
      </c>
      <c r="L401" s="88">
        <v>0</v>
      </c>
      <c r="M401" s="88">
        <v>0</v>
      </c>
      <c r="N401" s="88">
        <v>0</v>
      </c>
      <c r="O401" s="88">
        <v>0</v>
      </c>
      <c r="P401" s="88">
        <v>0</v>
      </c>
      <c r="Q401" s="88">
        <v>0</v>
      </c>
      <c r="R401" s="88">
        <v>0</v>
      </c>
      <c r="S401" s="88">
        <v>0</v>
      </c>
      <c r="T401" s="88">
        <v>0</v>
      </c>
      <c r="U401" s="88">
        <v>0</v>
      </c>
      <c r="V401" s="88">
        <v>0</v>
      </c>
      <c r="W401" s="88">
        <v>0</v>
      </c>
      <c r="X401" s="88">
        <v>0</v>
      </c>
      <c r="Y401" s="88">
        <v>0</v>
      </c>
      <c r="Z401" s="88">
        <v>0</v>
      </c>
      <c r="AA401" s="88">
        <v>0</v>
      </c>
      <c r="AB401" s="90" t="s">
        <v>16969</v>
      </c>
    </row>
    <row r="402" spans="1:28" ht="35.25" x14ac:dyDescent="0.5">
      <c r="A402">
        <v>1</v>
      </c>
      <c r="B402" s="30">
        <f>SUBTOTAL(103,$A$9:A402)</f>
        <v>385</v>
      </c>
      <c r="C402" s="87" t="s">
        <v>12016</v>
      </c>
      <c r="D402" s="83">
        <f t="shared" si="17"/>
        <v>530924</v>
      </c>
      <c r="E402" s="88">
        <v>0</v>
      </c>
      <c r="F402" s="88">
        <v>0</v>
      </c>
      <c r="G402" s="88">
        <v>0</v>
      </c>
      <c r="H402" s="88">
        <v>0</v>
      </c>
      <c r="I402" s="88">
        <v>0</v>
      </c>
      <c r="J402" s="88">
        <v>0</v>
      </c>
      <c r="K402" s="89">
        <v>0</v>
      </c>
      <c r="L402" s="88">
        <v>0</v>
      </c>
      <c r="M402" s="88">
        <v>0</v>
      </c>
      <c r="N402" s="88">
        <v>0</v>
      </c>
      <c r="O402" s="88">
        <v>530924</v>
      </c>
      <c r="P402" s="88">
        <v>0</v>
      </c>
      <c r="Q402" s="88">
        <v>0</v>
      </c>
      <c r="R402" s="88">
        <v>0</v>
      </c>
      <c r="S402" s="88">
        <v>0</v>
      </c>
      <c r="T402" s="88">
        <v>0</v>
      </c>
      <c r="U402" s="88">
        <v>0</v>
      </c>
      <c r="V402" s="88">
        <v>0</v>
      </c>
      <c r="W402" s="88">
        <v>0</v>
      </c>
      <c r="X402" s="88">
        <v>0</v>
      </c>
      <c r="Y402" s="88">
        <v>0</v>
      </c>
      <c r="Z402" s="88">
        <v>0</v>
      </c>
      <c r="AA402" s="88">
        <v>0</v>
      </c>
      <c r="AB402" s="90" t="s">
        <v>16969</v>
      </c>
    </row>
    <row r="403" spans="1:28" ht="35.25" x14ac:dyDescent="0.5">
      <c r="A403">
        <v>1</v>
      </c>
      <c r="B403" s="30">
        <f>SUBTOTAL(103,$A$9:A403)</f>
        <v>386</v>
      </c>
      <c r="C403" s="87" t="s">
        <v>12031</v>
      </c>
      <c r="D403" s="83">
        <f t="shared" si="17"/>
        <v>842572</v>
      </c>
      <c r="E403" s="88">
        <v>0</v>
      </c>
      <c r="F403" s="88">
        <v>0</v>
      </c>
      <c r="G403" s="88">
        <v>179572</v>
      </c>
      <c r="H403" s="88">
        <v>663000</v>
      </c>
      <c r="I403" s="88">
        <v>0</v>
      </c>
      <c r="J403" s="88">
        <v>0</v>
      </c>
      <c r="K403" s="89">
        <v>0</v>
      </c>
      <c r="L403" s="88">
        <v>0</v>
      </c>
      <c r="M403" s="88">
        <v>0</v>
      </c>
      <c r="N403" s="88">
        <v>0</v>
      </c>
      <c r="O403" s="88">
        <v>0</v>
      </c>
      <c r="P403" s="88">
        <v>0</v>
      </c>
      <c r="Q403" s="88">
        <v>0</v>
      </c>
      <c r="R403" s="88">
        <v>0</v>
      </c>
      <c r="S403" s="88">
        <v>0</v>
      </c>
      <c r="T403" s="88">
        <v>0</v>
      </c>
      <c r="U403" s="88">
        <v>0</v>
      </c>
      <c r="V403" s="88">
        <v>0</v>
      </c>
      <c r="W403" s="88">
        <v>0</v>
      </c>
      <c r="X403" s="88">
        <v>0</v>
      </c>
      <c r="Y403" s="88">
        <v>0</v>
      </c>
      <c r="Z403" s="88">
        <v>0</v>
      </c>
      <c r="AA403" s="88">
        <v>0</v>
      </c>
      <c r="AB403" s="90" t="s">
        <v>16969</v>
      </c>
    </row>
    <row r="404" spans="1:28" ht="35.25" x14ac:dyDescent="0.5">
      <c r="A404">
        <v>1</v>
      </c>
      <c r="B404" s="30">
        <f>SUBTOTAL(103,$A$9:A404)</f>
        <v>387</v>
      </c>
      <c r="C404" s="87" t="s">
        <v>12083</v>
      </c>
      <c r="D404" s="83">
        <f t="shared" si="17"/>
        <v>71513</v>
      </c>
      <c r="E404" s="88">
        <v>0</v>
      </c>
      <c r="F404" s="88">
        <v>0</v>
      </c>
      <c r="G404" s="88">
        <v>0</v>
      </c>
      <c r="H404" s="88">
        <v>0</v>
      </c>
      <c r="I404" s="88">
        <v>0</v>
      </c>
      <c r="J404" s="88">
        <v>0</v>
      </c>
      <c r="K404" s="89">
        <v>0</v>
      </c>
      <c r="L404" s="88">
        <v>0</v>
      </c>
      <c r="M404" s="88">
        <v>0</v>
      </c>
      <c r="N404" s="88">
        <v>0</v>
      </c>
      <c r="O404" s="88">
        <v>71513</v>
      </c>
      <c r="P404" s="88">
        <v>0</v>
      </c>
      <c r="Q404" s="88">
        <v>0</v>
      </c>
      <c r="R404" s="88">
        <v>0</v>
      </c>
      <c r="S404" s="88">
        <v>0</v>
      </c>
      <c r="T404" s="88">
        <v>0</v>
      </c>
      <c r="U404" s="88">
        <v>0</v>
      </c>
      <c r="V404" s="88">
        <v>0</v>
      </c>
      <c r="W404" s="88">
        <v>0</v>
      </c>
      <c r="X404" s="88">
        <v>0</v>
      </c>
      <c r="Y404" s="88">
        <v>0</v>
      </c>
      <c r="Z404" s="88">
        <v>0</v>
      </c>
      <c r="AA404" s="88">
        <v>0</v>
      </c>
      <c r="AB404" s="90" t="s">
        <v>16969</v>
      </c>
    </row>
    <row r="405" spans="1:28" ht="35.25" x14ac:dyDescent="0.5">
      <c r="A405">
        <v>1</v>
      </c>
      <c r="B405" s="30">
        <f>SUBTOTAL(103,$A$9:A405)</f>
        <v>388</v>
      </c>
      <c r="C405" s="87" t="s">
        <v>12092</v>
      </c>
      <c r="D405" s="83">
        <f t="shared" si="17"/>
        <v>494000</v>
      </c>
      <c r="E405" s="88">
        <v>0</v>
      </c>
      <c r="F405" s="88">
        <v>0</v>
      </c>
      <c r="G405" s="88">
        <v>0</v>
      </c>
      <c r="H405" s="88">
        <v>0</v>
      </c>
      <c r="I405" s="88">
        <v>0</v>
      </c>
      <c r="J405" s="88">
        <v>0</v>
      </c>
      <c r="K405" s="89">
        <v>0</v>
      </c>
      <c r="L405" s="88">
        <v>0</v>
      </c>
      <c r="M405" s="88">
        <v>494000</v>
      </c>
      <c r="N405" s="88">
        <v>0</v>
      </c>
      <c r="O405" s="88">
        <v>0</v>
      </c>
      <c r="P405" s="88">
        <v>0</v>
      </c>
      <c r="Q405" s="88">
        <v>0</v>
      </c>
      <c r="R405" s="88">
        <v>0</v>
      </c>
      <c r="S405" s="88">
        <v>0</v>
      </c>
      <c r="T405" s="88">
        <v>0</v>
      </c>
      <c r="U405" s="88">
        <v>0</v>
      </c>
      <c r="V405" s="88">
        <v>0</v>
      </c>
      <c r="W405" s="88">
        <v>0</v>
      </c>
      <c r="X405" s="88">
        <v>0</v>
      </c>
      <c r="Y405" s="88">
        <v>0</v>
      </c>
      <c r="Z405" s="88">
        <v>0</v>
      </c>
      <c r="AA405" s="88">
        <v>0</v>
      </c>
      <c r="AB405" s="90" t="s">
        <v>16969</v>
      </c>
    </row>
    <row r="406" spans="1:28" ht="35.25" x14ac:dyDescent="0.5">
      <c r="A406">
        <v>1</v>
      </c>
      <c r="B406" s="30">
        <f>SUBTOTAL(103,$A$9:A406)</f>
        <v>389</v>
      </c>
      <c r="C406" s="87" t="s">
        <v>2122</v>
      </c>
      <c r="D406" s="83">
        <f t="shared" si="17"/>
        <v>919574</v>
      </c>
      <c r="E406" s="88">
        <v>0</v>
      </c>
      <c r="F406" s="88">
        <v>0</v>
      </c>
      <c r="G406" s="88">
        <v>0</v>
      </c>
      <c r="H406" s="88">
        <v>0</v>
      </c>
      <c r="I406" s="88">
        <v>0</v>
      </c>
      <c r="J406" s="88">
        <v>0</v>
      </c>
      <c r="K406" s="89">
        <v>0</v>
      </c>
      <c r="L406" s="88">
        <v>0</v>
      </c>
      <c r="M406" s="88">
        <v>919574</v>
      </c>
      <c r="N406" s="88">
        <v>0</v>
      </c>
      <c r="O406" s="88">
        <v>0</v>
      </c>
      <c r="P406" s="88">
        <v>0</v>
      </c>
      <c r="Q406" s="88">
        <v>0</v>
      </c>
      <c r="R406" s="88">
        <v>0</v>
      </c>
      <c r="S406" s="88">
        <v>0</v>
      </c>
      <c r="T406" s="88">
        <v>0</v>
      </c>
      <c r="U406" s="88">
        <v>0</v>
      </c>
      <c r="V406" s="88">
        <v>0</v>
      </c>
      <c r="W406" s="88">
        <v>0</v>
      </c>
      <c r="X406" s="88">
        <v>0</v>
      </c>
      <c r="Y406" s="88">
        <v>0</v>
      </c>
      <c r="Z406" s="88">
        <v>0</v>
      </c>
      <c r="AA406" s="88">
        <v>0</v>
      </c>
      <c r="AB406" s="90" t="s">
        <v>16969</v>
      </c>
    </row>
    <row r="407" spans="1:28" ht="35.25" x14ac:dyDescent="0.5">
      <c r="A407">
        <v>1</v>
      </c>
      <c r="B407" s="30">
        <f>SUBTOTAL(103,$A$9:A407)</f>
        <v>390</v>
      </c>
      <c r="C407" s="87" t="s">
        <v>12146</v>
      </c>
      <c r="D407" s="83">
        <f t="shared" si="17"/>
        <v>70020.22</v>
      </c>
      <c r="E407" s="88">
        <v>0</v>
      </c>
      <c r="F407" s="88">
        <v>0</v>
      </c>
      <c r="G407" s="88">
        <v>0</v>
      </c>
      <c r="H407" s="88">
        <v>0</v>
      </c>
      <c r="I407" s="88">
        <v>0</v>
      </c>
      <c r="J407" s="88">
        <v>0</v>
      </c>
      <c r="K407" s="89">
        <v>0</v>
      </c>
      <c r="L407" s="88">
        <v>0</v>
      </c>
      <c r="M407" s="88">
        <v>70020.22</v>
      </c>
      <c r="N407" s="88">
        <v>0</v>
      </c>
      <c r="O407" s="88">
        <v>0</v>
      </c>
      <c r="P407" s="88">
        <v>0</v>
      </c>
      <c r="Q407" s="88">
        <v>0</v>
      </c>
      <c r="R407" s="88">
        <v>0</v>
      </c>
      <c r="S407" s="88">
        <v>0</v>
      </c>
      <c r="T407" s="88">
        <v>0</v>
      </c>
      <c r="U407" s="88">
        <v>0</v>
      </c>
      <c r="V407" s="88">
        <v>0</v>
      </c>
      <c r="W407" s="88">
        <v>0</v>
      </c>
      <c r="X407" s="88">
        <v>0</v>
      </c>
      <c r="Y407" s="88">
        <v>0</v>
      </c>
      <c r="Z407" s="88">
        <v>0</v>
      </c>
      <c r="AA407" s="88">
        <v>0</v>
      </c>
      <c r="AB407" s="90" t="s">
        <v>16969</v>
      </c>
    </row>
    <row r="408" spans="1:28" ht="35.25" x14ac:dyDescent="0.5">
      <c r="A408">
        <v>1</v>
      </c>
      <c r="B408" s="30">
        <f>SUBTOTAL(103,$A$9:A408)</f>
        <v>391</v>
      </c>
      <c r="C408" s="87" t="s">
        <v>12147</v>
      </c>
      <c r="D408" s="83">
        <f t="shared" si="17"/>
        <v>389683.09</v>
      </c>
      <c r="E408" s="88">
        <v>0</v>
      </c>
      <c r="F408" s="88">
        <v>0</v>
      </c>
      <c r="G408" s="88">
        <v>0</v>
      </c>
      <c r="H408" s="88">
        <v>0</v>
      </c>
      <c r="I408" s="88">
        <v>0</v>
      </c>
      <c r="J408" s="88">
        <v>0</v>
      </c>
      <c r="K408" s="89">
        <v>0</v>
      </c>
      <c r="L408" s="88">
        <v>0</v>
      </c>
      <c r="M408" s="88">
        <v>389683.09</v>
      </c>
      <c r="N408" s="88">
        <v>0</v>
      </c>
      <c r="O408" s="88">
        <v>0</v>
      </c>
      <c r="P408" s="88">
        <v>0</v>
      </c>
      <c r="Q408" s="88">
        <v>0</v>
      </c>
      <c r="R408" s="88">
        <v>0</v>
      </c>
      <c r="S408" s="88">
        <v>0</v>
      </c>
      <c r="T408" s="88">
        <v>0</v>
      </c>
      <c r="U408" s="88">
        <v>0</v>
      </c>
      <c r="V408" s="88">
        <v>0</v>
      </c>
      <c r="W408" s="88">
        <v>0</v>
      </c>
      <c r="X408" s="88">
        <v>0</v>
      </c>
      <c r="Y408" s="88">
        <v>0</v>
      </c>
      <c r="Z408" s="88">
        <v>0</v>
      </c>
      <c r="AA408" s="88">
        <v>0</v>
      </c>
      <c r="AB408" s="90" t="s">
        <v>16969</v>
      </c>
    </row>
    <row r="409" spans="1:28" ht="35.25" x14ac:dyDescent="0.5">
      <c r="A409">
        <v>1</v>
      </c>
      <c r="B409" s="30">
        <f>SUBTOTAL(103,$A$9:A409)</f>
        <v>392</v>
      </c>
      <c r="C409" s="87" t="s">
        <v>12148</v>
      </c>
      <c r="D409" s="83">
        <f t="shared" si="17"/>
        <v>470000</v>
      </c>
      <c r="E409" s="88">
        <v>0</v>
      </c>
      <c r="F409" s="88">
        <v>0</v>
      </c>
      <c r="G409" s="88">
        <v>0</v>
      </c>
      <c r="H409" s="88">
        <v>0</v>
      </c>
      <c r="I409" s="88">
        <v>0</v>
      </c>
      <c r="J409" s="88">
        <v>0</v>
      </c>
      <c r="K409" s="89">
        <v>1</v>
      </c>
      <c r="L409" s="88">
        <v>30000</v>
      </c>
      <c r="M409" s="88">
        <v>0</v>
      </c>
      <c r="N409" s="88">
        <v>440000</v>
      </c>
      <c r="O409" s="88">
        <v>0</v>
      </c>
      <c r="P409" s="88">
        <v>0</v>
      </c>
      <c r="Q409" s="88">
        <v>0</v>
      </c>
      <c r="R409" s="88">
        <v>0</v>
      </c>
      <c r="S409" s="88">
        <v>0</v>
      </c>
      <c r="T409" s="88">
        <v>0</v>
      </c>
      <c r="U409" s="88">
        <v>0</v>
      </c>
      <c r="V409" s="88">
        <v>0</v>
      </c>
      <c r="W409" s="88">
        <v>0</v>
      </c>
      <c r="X409" s="88">
        <v>0</v>
      </c>
      <c r="Y409" s="88">
        <v>0</v>
      </c>
      <c r="Z409" s="88">
        <v>0</v>
      </c>
      <c r="AA409" s="88">
        <v>0</v>
      </c>
      <c r="AB409" s="90" t="s">
        <v>16969</v>
      </c>
    </row>
    <row r="410" spans="1:28" ht="35.25" x14ac:dyDescent="0.5">
      <c r="A410">
        <v>1</v>
      </c>
      <c r="B410" s="30">
        <f>SUBTOTAL(103,$A$9:A410)</f>
        <v>393</v>
      </c>
      <c r="C410" s="87" t="s">
        <v>12247</v>
      </c>
      <c r="D410" s="83">
        <f t="shared" si="17"/>
        <v>833099</v>
      </c>
      <c r="E410" s="88">
        <v>0</v>
      </c>
      <c r="F410" s="88">
        <v>0</v>
      </c>
      <c r="G410" s="88">
        <v>0</v>
      </c>
      <c r="H410" s="88">
        <v>0</v>
      </c>
      <c r="I410" s="88">
        <v>0</v>
      </c>
      <c r="J410" s="88">
        <v>0</v>
      </c>
      <c r="K410" s="89">
        <v>0</v>
      </c>
      <c r="L410" s="88">
        <v>0</v>
      </c>
      <c r="M410" s="88">
        <v>428099</v>
      </c>
      <c r="N410" s="88">
        <v>0</v>
      </c>
      <c r="O410" s="88">
        <v>405000</v>
      </c>
      <c r="P410" s="88">
        <v>0</v>
      </c>
      <c r="Q410" s="88">
        <v>0</v>
      </c>
      <c r="R410" s="88">
        <v>0</v>
      </c>
      <c r="S410" s="88">
        <v>0</v>
      </c>
      <c r="T410" s="88">
        <v>0</v>
      </c>
      <c r="U410" s="88">
        <v>0</v>
      </c>
      <c r="V410" s="88">
        <v>0</v>
      </c>
      <c r="W410" s="88">
        <v>0</v>
      </c>
      <c r="X410" s="88">
        <v>0</v>
      </c>
      <c r="Y410" s="88">
        <v>0</v>
      </c>
      <c r="Z410" s="88">
        <v>0</v>
      </c>
      <c r="AA410" s="88">
        <v>0</v>
      </c>
      <c r="AB410" s="90" t="s">
        <v>16969</v>
      </c>
    </row>
    <row r="411" spans="1:28" ht="35.25" x14ac:dyDescent="0.5">
      <c r="A411">
        <v>1</v>
      </c>
      <c r="B411" s="30">
        <f>SUBTOTAL(103,$A$9:A411)</f>
        <v>394</v>
      </c>
      <c r="C411" s="87" t="s">
        <v>12267</v>
      </c>
      <c r="D411" s="83">
        <f t="shared" si="17"/>
        <v>671815.6</v>
      </c>
      <c r="E411" s="88">
        <v>0</v>
      </c>
      <c r="F411" s="88">
        <v>0</v>
      </c>
      <c r="G411" s="88">
        <v>671815.6</v>
      </c>
      <c r="H411" s="88">
        <v>0</v>
      </c>
      <c r="I411" s="88">
        <v>0</v>
      </c>
      <c r="J411" s="88">
        <v>0</v>
      </c>
      <c r="K411" s="89">
        <v>0</v>
      </c>
      <c r="L411" s="88">
        <v>0</v>
      </c>
      <c r="M411" s="88">
        <v>0</v>
      </c>
      <c r="N411" s="88">
        <v>0</v>
      </c>
      <c r="O411" s="88">
        <v>0</v>
      </c>
      <c r="P411" s="88">
        <v>0</v>
      </c>
      <c r="Q411" s="88">
        <v>0</v>
      </c>
      <c r="R411" s="88">
        <v>0</v>
      </c>
      <c r="S411" s="88">
        <v>0</v>
      </c>
      <c r="T411" s="88">
        <v>0</v>
      </c>
      <c r="U411" s="88">
        <v>0</v>
      </c>
      <c r="V411" s="88">
        <v>0</v>
      </c>
      <c r="W411" s="88">
        <v>0</v>
      </c>
      <c r="X411" s="88">
        <v>0</v>
      </c>
      <c r="Y411" s="88">
        <v>0</v>
      </c>
      <c r="Z411" s="88">
        <v>0</v>
      </c>
      <c r="AA411" s="88">
        <v>0</v>
      </c>
      <c r="AB411" s="90" t="s">
        <v>16969</v>
      </c>
    </row>
    <row r="412" spans="1:28" ht="35.25" x14ac:dyDescent="0.5">
      <c r="A412">
        <v>1</v>
      </c>
      <c r="B412" s="30">
        <f>SUBTOTAL(103,$A$9:A412)</f>
        <v>395</v>
      </c>
      <c r="C412" s="87" t="s">
        <v>12306</v>
      </c>
      <c r="D412" s="83">
        <f t="shared" si="17"/>
        <v>800000</v>
      </c>
      <c r="E412" s="88">
        <v>0</v>
      </c>
      <c r="F412" s="88">
        <v>0</v>
      </c>
      <c r="G412" s="88">
        <v>0</v>
      </c>
      <c r="H412" s="88">
        <v>0</v>
      </c>
      <c r="I412" s="88">
        <v>0</v>
      </c>
      <c r="J412" s="88">
        <v>0</v>
      </c>
      <c r="K412" s="89">
        <v>1</v>
      </c>
      <c r="L412" s="88">
        <v>800000</v>
      </c>
      <c r="M412" s="88">
        <v>0</v>
      </c>
      <c r="N412" s="88">
        <v>0</v>
      </c>
      <c r="O412" s="88">
        <v>0</v>
      </c>
      <c r="P412" s="88">
        <v>0</v>
      </c>
      <c r="Q412" s="88">
        <v>0</v>
      </c>
      <c r="R412" s="88">
        <v>0</v>
      </c>
      <c r="S412" s="88">
        <v>0</v>
      </c>
      <c r="T412" s="88">
        <v>0</v>
      </c>
      <c r="U412" s="88">
        <v>0</v>
      </c>
      <c r="V412" s="88">
        <v>0</v>
      </c>
      <c r="W412" s="88">
        <v>0</v>
      </c>
      <c r="X412" s="88">
        <v>0</v>
      </c>
      <c r="Y412" s="88">
        <v>0</v>
      </c>
      <c r="Z412" s="88">
        <v>0</v>
      </c>
      <c r="AA412" s="88">
        <v>0</v>
      </c>
      <c r="AB412" s="90" t="s">
        <v>16969</v>
      </c>
    </row>
    <row r="413" spans="1:28" ht="35.25" x14ac:dyDescent="0.5">
      <c r="A413">
        <v>1</v>
      </c>
      <c r="B413" s="30">
        <f>SUBTOTAL(103,$A$9:A413)</f>
        <v>396</v>
      </c>
      <c r="C413" s="87" t="s">
        <v>12190</v>
      </c>
      <c r="D413" s="83">
        <f t="shared" si="17"/>
        <v>173802</v>
      </c>
      <c r="E413" s="88">
        <v>0</v>
      </c>
      <c r="F413" s="88">
        <v>0</v>
      </c>
      <c r="G413" s="88">
        <v>0</v>
      </c>
      <c r="H413" s="88">
        <v>0</v>
      </c>
      <c r="I413" s="88">
        <v>0</v>
      </c>
      <c r="J413" s="88">
        <v>0</v>
      </c>
      <c r="K413" s="89">
        <v>0</v>
      </c>
      <c r="L413" s="88">
        <v>0</v>
      </c>
      <c r="M413" s="88">
        <v>0</v>
      </c>
      <c r="N413" s="88">
        <v>0</v>
      </c>
      <c r="O413" s="88">
        <v>173802</v>
      </c>
      <c r="P413" s="88">
        <v>0</v>
      </c>
      <c r="Q413" s="88">
        <v>0</v>
      </c>
      <c r="R413" s="88">
        <v>0</v>
      </c>
      <c r="S413" s="88">
        <v>0</v>
      </c>
      <c r="T413" s="88">
        <v>0</v>
      </c>
      <c r="U413" s="88">
        <v>0</v>
      </c>
      <c r="V413" s="88">
        <v>0</v>
      </c>
      <c r="W413" s="88">
        <v>0</v>
      </c>
      <c r="X413" s="88">
        <v>0</v>
      </c>
      <c r="Y413" s="88">
        <v>0</v>
      </c>
      <c r="Z413" s="88">
        <v>0</v>
      </c>
      <c r="AA413" s="88">
        <v>0</v>
      </c>
      <c r="AB413" s="90">
        <v>2023</v>
      </c>
    </row>
    <row r="414" spans="1:28" ht="35.25" x14ac:dyDescent="0.5">
      <c r="A414">
        <v>1</v>
      </c>
      <c r="B414" s="30">
        <f>SUBTOTAL(103,$A$9:A414)</f>
        <v>397</v>
      </c>
      <c r="C414" s="87" t="s">
        <v>2101</v>
      </c>
      <c r="D414" s="83">
        <f t="shared" si="17"/>
        <v>1450000</v>
      </c>
      <c r="E414" s="88">
        <v>0</v>
      </c>
      <c r="F414" s="88">
        <v>0</v>
      </c>
      <c r="G414" s="88">
        <v>0</v>
      </c>
      <c r="H414" s="88">
        <v>0</v>
      </c>
      <c r="I414" s="88">
        <v>0</v>
      </c>
      <c r="J414" s="88">
        <v>0</v>
      </c>
      <c r="K414" s="89">
        <v>0</v>
      </c>
      <c r="L414" s="88">
        <v>0</v>
      </c>
      <c r="M414" s="88">
        <v>1050000</v>
      </c>
      <c r="N414" s="88">
        <v>0</v>
      </c>
      <c r="O414" s="88">
        <f>250000+150000</f>
        <v>400000</v>
      </c>
      <c r="P414" s="88">
        <v>0</v>
      </c>
      <c r="Q414" s="88">
        <v>0</v>
      </c>
      <c r="R414" s="88">
        <v>0</v>
      </c>
      <c r="S414" s="88">
        <v>0</v>
      </c>
      <c r="T414" s="88">
        <v>0</v>
      </c>
      <c r="U414" s="88">
        <v>0</v>
      </c>
      <c r="V414" s="88">
        <v>0</v>
      </c>
      <c r="W414" s="88">
        <v>0</v>
      </c>
      <c r="X414" s="88">
        <v>0</v>
      </c>
      <c r="Y414" s="88">
        <v>0</v>
      </c>
      <c r="Z414" s="88">
        <v>0</v>
      </c>
      <c r="AA414" s="88">
        <v>0</v>
      </c>
      <c r="AB414" s="90" t="s">
        <v>16969</v>
      </c>
    </row>
    <row r="415" spans="1:28" ht="35.25" x14ac:dyDescent="0.5">
      <c r="B415" s="86" t="s">
        <v>222</v>
      </c>
      <c r="C415" s="87"/>
      <c r="D415" s="83">
        <f t="shared" si="17"/>
        <v>280550</v>
      </c>
      <c r="E415" s="83">
        <f t="shared" ref="E415:AA415" si="18">SUM(E416:E416)</f>
        <v>0</v>
      </c>
      <c r="F415" s="83">
        <f t="shared" si="18"/>
        <v>280550</v>
      </c>
      <c r="G415" s="83">
        <f t="shared" si="18"/>
        <v>0</v>
      </c>
      <c r="H415" s="83">
        <f t="shared" si="18"/>
        <v>0</v>
      </c>
      <c r="I415" s="83">
        <f t="shared" si="18"/>
        <v>0</v>
      </c>
      <c r="J415" s="83">
        <f t="shared" si="18"/>
        <v>0</v>
      </c>
      <c r="K415" s="84">
        <f t="shared" si="18"/>
        <v>0</v>
      </c>
      <c r="L415" s="83">
        <f t="shared" si="18"/>
        <v>0</v>
      </c>
      <c r="M415" s="83">
        <f t="shared" si="18"/>
        <v>0</v>
      </c>
      <c r="N415" s="83">
        <f t="shared" si="18"/>
        <v>0</v>
      </c>
      <c r="O415" s="83">
        <f t="shared" si="18"/>
        <v>0</v>
      </c>
      <c r="P415" s="83">
        <f t="shared" si="18"/>
        <v>0</v>
      </c>
      <c r="Q415" s="83">
        <f t="shared" si="18"/>
        <v>0</v>
      </c>
      <c r="R415" s="83">
        <f t="shared" si="18"/>
        <v>0</v>
      </c>
      <c r="S415" s="83">
        <f t="shared" si="18"/>
        <v>0</v>
      </c>
      <c r="T415" s="83">
        <f t="shared" si="18"/>
        <v>0</v>
      </c>
      <c r="U415" s="83">
        <f t="shared" si="18"/>
        <v>0</v>
      </c>
      <c r="V415" s="83">
        <f t="shared" si="18"/>
        <v>0</v>
      </c>
      <c r="W415" s="83">
        <f t="shared" si="18"/>
        <v>0</v>
      </c>
      <c r="X415" s="83">
        <f t="shared" si="18"/>
        <v>0</v>
      </c>
      <c r="Y415" s="83">
        <f t="shared" si="18"/>
        <v>0</v>
      </c>
      <c r="Z415" s="83">
        <f t="shared" si="18"/>
        <v>0</v>
      </c>
      <c r="AA415" s="83">
        <f t="shared" si="18"/>
        <v>0</v>
      </c>
      <c r="AB415" s="85" t="s">
        <v>17004</v>
      </c>
    </row>
    <row r="416" spans="1:28" ht="35.25" x14ac:dyDescent="0.5">
      <c r="A416">
        <v>1</v>
      </c>
      <c r="B416" s="30">
        <f>SUBTOTAL(103,$A$9:A416)</f>
        <v>398</v>
      </c>
      <c r="C416" s="87" t="s">
        <v>14934</v>
      </c>
      <c r="D416" s="83">
        <f t="shared" si="17"/>
        <v>280550</v>
      </c>
      <c r="E416" s="88">
        <v>0</v>
      </c>
      <c r="F416" s="88">
        <v>280550</v>
      </c>
      <c r="G416" s="88">
        <v>0</v>
      </c>
      <c r="H416" s="88">
        <v>0</v>
      </c>
      <c r="I416" s="88">
        <v>0</v>
      </c>
      <c r="J416" s="88">
        <v>0</v>
      </c>
      <c r="K416" s="89">
        <v>0</v>
      </c>
      <c r="L416" s="88">
        <v>0</v>
      </c>
      <c r="M416" s="88">
        <v>0</v>
      </c>
      <c r="N416" s="88">
        <v>0</v>
      </c>
      <c r="O416" s="88">
        <v>0</v>
      </c>
      <c r="P416" s="88">
        <v>0</v>
      </c>
      <c r="Q416" s="88">
        <v>0</v>
      </c>
      <c r="R416" s="88">
        <v>0</v>
      </c>
      <c r="S416" s="88">
        <v>0</v>
      </c>
      <c r="T416" s="88">
        <v>0</v>
      </c>
      <c r="U416" s="88">
        <v>0</v>
      </c>
      <c r="V416" s="88">
        <v>0</v>
      </c>
      <c r="W416" s="88">
        <v>0</v>
      </c>
      <c r="X416" s="88">
        <v>0</v>
      </c>
      <c r="Y416" s="88">
        <v>0</v>
      </c>
      <c r="Z416" s="88">
        <v>0</v>
      </c>
      <c r="AA416" s="88">
        <v>0</v>
      </c>
      <c r="AB416" s="90" t="s">
        <v>16969</v>
      </c>
    </row>
    <row r="417" spans="1:28" ht="35.25" x14ac:dyDescent="0.5">
      <c r="B417" s="86" t="s">
        <v>325</v>
      </c>
      <c r="C417" s="87"/>
      <c r="D417" s="83">
        <f t="shared" si="17"/>
        <v>6710349.5899999999</v>
      </c>
      <c r="E417" s="83">
        <f t="shared" ref="E417:AA417" si="19">SUM(E418:E425)</f>
        <v>769629.8</v>
      </c>
      <c r="F417" s="83">
        <f t="shared" si="19"/>
        <v>0</v>
      </c>
      <c r="G417" s="83">
        <f t="shared" si="19"/>
        <v>0</v>
      </c>
      <c r="H417" s="83">
        <f t="shared" si="19"/>
        <v>0</v>
      </c>
      <c r="I417" s="83">
        <f t="shared" si="19"/>
        <v>0</v>
      </c>
      <c r="J417" s="83">
        <f t="shared" si="19"/>
        <v>0</v>
      </c>
      <c r="K417" s="84">
        <f t="shared" si="19"/>
        <v>0</v>
      </c>
      <c r="L417" s="83">
        <f t="shared" si="19"/>
        <v>0</v>
      </c>
      <c r="M417" s="83">
        <f t="shared" si="19"/>
        <v>0</v>
      </c>
      <c r="N417" s="83">
        <f t="shared" si="19"/>
        <v>0</v>
      </c>
      <c r="O417" s="83">
        <f t="shared" si="19"/>
        <v>5940719.79</v>
      </c>
      <c r="P417" s="83">
        <f t="shared" si="19"/>
        <v>0</v>
      </c>
      <c r="Q417" s="83">
        <f t="shared" si="19"/>
        <v>0</v>
      </c>
      <c r="R417" s="83">
        <f t="shared" si="19"/>
        <v>0</v>
      </c>
      <c r="S417" s="83">
        <f t="shared" si="19"/>
        <v>0</v>
      </c>
      <c r="T417" s="83">
        <f t="shared" si="19"/>
        <v>0</v>
      </c>
      <c r="U417" s="83">
        <f t="shared" si="19"/>
        <v>0</v>
      </c>
      <c r="V417" s="83">
        <f t="shared" si="19"/>
        <v>0</v>
      </c>
      <c r="W417" s="83">
        <f t="shared" si="19"/>
        <v>0</v>
      </c>
      <c r="X417" s="83">
        <f t="shared" si="19"/>
        <v>0</v>
      </c>
      <c r="Y417" s="83">
        <f t="shared" si="19"/>
        <v>0</v>
      </c>
      <c r="Z417" s="83">
        <f t="shared" si="19"/>
        <v>0</v>
      </c>
      <c r="AA417" s="83">
        <f t="shared" si="19"/>
        <v>0</v>
      </c>
      <c r="AB417" s="85" t="s">
        <v>17004</v>
      </c>
    </row>
    <row r="418" spans="1:28" ht="35.25" x14ac:dyDescent="0.5">
      <c r="A418">
        <v>1</v>
      </c>
      <c r="B418" s="30">
        <f>SUBTOTAL(103,$A$9:A418)</f>
        <v>399</v>
      </c>
      <c r="C418" s="87" t="s">
        <v>2618</v>
      </c>
      <c r="D418" s="83">
        <f t="shared" si="17"/>
        <v>960624.11</v>
      </c>
      <c r="E418" s="88">
        <v>0</v>
      </c>
      <c r="F418" s="88">
        <v>0</v>
      </c>
      <c r="G418" s="88">
        <v>0</v>
      </c>
      <c r="H418" s="88">
        <v>0</v>
      </c>
      <c r="I418" s="88">
        <v>0</v>
      </c>
      <c r="J418" s="88">
        <v>0</v>
      </c>
      <c r="K418" s="89">
        <v>0</v>
      </c>
      <c r="L418" s="88">
        <v>0</v>
      </c>
      <c r="M418" s="88">
        <v>0</v>
      </c>
      <c r="N418" s="88">
        <v>0</v>
      </c>
      <c r="O418" s="88">
        <f>386469.11+574155</f>
        <v>960624.11</v>
      </c>
      <c r="P418" s="88">
        <v>0</v>
      </c>
      <c r="Q418" s="88">
        <v>0</v>
      </c>
      <c r="R418" s="88">
        <v>0</v>
      </c>
      <c r="S418" s="88">
        <v>0</v>
      </c>
      <c r="T418" s="88">
        <v>0</v>
      </c>
      <c r="U418" s="88">
        <v>0</v>
      </c>
      <c r="V418" s="88">
        <v>0</v>
      </c>
      <c r="W418" s="88">
        <v>0</v>
      </c>
      <c r="X418" s="88">
        <v>0</v>
      </c>
      <c r="Y418" s="88">
        <v>0</v>
      </c>
      <c r="Z418" s="88">
        <v>0</v>
      </c>
      <c r="AA418" s="88">
        <v>0</v>
      </c>
      <c r="AB418" s="90" t="s">
        <v>16969</v>
      </c>
    </row>
    <row r="419" spans="1:28" ht="35.25" x14ac:dyDescent="0.5">
      <c r="A419">
        <v>1</v>
      </c>
      <c r="B419" s="30">
        <f>SUBTOTAL(103,$A$9:A419)</f>
        <v>400</v>
      </c>
      <c r="C419" s="87" t="s">
        <v>2622</v>
      </c>
      <c r="D419" s="83">
        <f t="shared" si="17"/>
        <v>250000</v>
      </c>
      <c r="E419" s="88">
        <v>0</v>
      </c>
      <c r="F419" s="88">
        <v>0</v>
      </c>
      <c r="G419" s="88">
        <v>0</v>
      </c>
      <c r="H419" s="88">
        <v>0</v>
      </c>
      <c r="I419" s="88">
        <v>0</v>
      </c>
      <c r="J419" s="88">
        <v>0</v>
      </c>
      <c r="K419" s="89">
        <v>0</v>
      </c>
      <c r="L419" s="88">
        <v>0</v>
      </c>
      <c r="M419" s="88">
        <v>0</v>
      </c>
      <c r="N419" s="88">
        <v>0</v>
      </c>
      <c r="O419" s="88">
        <f>50000+200000</f>
        <v>250000</v>
      </c>
      <c r="P419" s="88">
        <v>0</v>
      </c>
      <c r="Q419" s="88">
        <v>0</v>
      </c>
      <c r="R419" s="88">
        <v>0</v>
      </c>
      <c r="S419" s="88">
        <v>0</v>
      </c>
      <c r="T419" s="88">
        <v>0</v>
      </c>
      <c r="U419" s="88">
        <v>0</v>
      </c>
      <c r="V419" s="88">
        <v>0</v>
      </c>
      <c r="W419" s="88">
        <v>0</v>
      </c>
      <c r="X419" s="88">
        <v>0</v>
      </c>
      <c r="Y419" s="88">
        <v>0</v>
      </c>
      <c r="Z419" s="88">
        <v>0</v>
      </c>
      <c r="AA419" s="88">
        <v>0</v>
      </c>
      <c r="AB419" s="90" t="s">
        <v>16969</v>
      </c>
    </row>
    <row r="420" spans="1:28" ht="35.25" x14ac:dyDescent="0.5">
      <c r="A420">
        <v>1</v>
      </c>
      <c r="B420" s="30">
        <f>SUBTOTAL(103,$A$9:A420)</f>
        <v>401</v>
      </c>
      <c r="C420" s="87" t="s">
        <v>15112</v>
      </c>
      <c r="D420" s="83">
        <f t="shared" si="17"/>
        <v>150000</v>
      </c>
      <c r="E420" s="88">
        <v>0</v>
      </c>
      <c r="F420" s="88">
        <v>0</v>
      </c>
      <c r="G420" s="88">
        <v>0</v>
      </c>
      <c r="H420" s="88">
        <v>0</v>
      </c>
      <c r="I420" s="88">
        <v>0</v>
      </c>
      <c r="J420" s="88">
        <v>0</v>
      </c>
      <c r="K420" s="89">
        <v>0</v>
      </c>
      <c r="L420" s="88">
        <v>0</v>
      </c>
      <c r="M420" s="88">
        <v>0</v>
      </c>
      <c r="N420" s="88">
        <v>0</v>
      </c>
      <c r="O420" s="88">
        <f>100000+50000</f>
        <v>150000</v>
      </c>
      <c r="P420" s="88">
        <v>0</v>
      </c>
      <c r="Q420" s="88">
        <v>0</v>
      </c>
      <c r="R420" s="88">
        <v>0</v>
      </c>
      <c r="S420" s="88">
        <v>0</v>
      </c>
      <c r="T420" s="88">
        <v>0</v>
      </c>
      <c r="U420" s="88">
        <v>0</v>
      </c>
      <c r="V420" s="88">
        <v>0</v>
      </c>
      <c r="W420" s="88">
        <v>0</v>
      </c>
      <c r="X420" s="88">
        <v>0</v>
      </c>
      <c r="Y420" s="88">
        <v>0</v>
      </c>
      <c r="Z420" s="88">
        <v>0</v>
      </c>
      <c r="AA420" s="88">
        <v>0</v>
      </c>
      <c r="AB420" s="90" t="s">
        <v>16969</v>
      </c>
    </row>
    <row r="421" spans="1:28" ht="35.25" x14ac:dyDescent="0.5">
      <c r="A421">
        <v>1</v>
      </c>
      <c r="B421" s="30">
        <f>SUBTOTAL(103,$A$9:A421)</f>
        <v>402</v>
      </c>
      <c r="C421" s="87" t="s">
        <v>15114</v>
      </c>
      <c r="D421" s="83">
        <f t="shared" si="17"/>
        <v>2068539</v>
      </c>
      <c r="E421" s="88">
        <v>0</v>
      </c>
      <c r="F421" s="88">
        <v>0</v>
      </c>
      <c r="G421" s="88">
        <v>0</v>
      </c>
      <c r="H421" s="88">
        <v>0</v>
      </c>
      <c r="I421" s="88">
        <v>0</v>
      </c>
      <c r="J421" s="88">
        <v>0</v>
      </c>
      <c r="K421" s="89">
        <v>0</v>
      </c>
      <c r="L421" s="88">
        <v>0</v>
      </c>
      <c r="M421" s="88">
        <v>0</v>
      </c>
      <c r="N421" s="88">
        <v>0</v>
      </c>
      <c r="O421" s="88">
        <f>620561.7+1447977.3</f>
        <v>2068539</v>
      </c>
      <c r="P421" s="88">
        <v>0</v>
      </c>
      <c r="Q421" s="88">
        <v>0</v>
      </c>
      <c r="R421" s="88">
        <v>0</v>
      </c>
      <c r="S421" s="88">
        <v>0</v>
      </c>
      <c r="T421" s="88">
        <v>0</v>
      </c>
      <c r="U421" s="88">
        <v>0</v>
      </c>
      <c r="V421" s="88">
        <v>0</v>
      </c>
      <c r="W421" s="88">
        <v>0</v>
      </c>
      <c r="X421" s="88">
        <v>0</v>
      </c>
      <c r="Y421" s="88">
        <v>0</v>
      </c>
      <c r="Z421" s="88">
        <v>0</v>
      </c>
      <c r="AA421" s="88">
        <v>0</v>
      </c>
      <c r="AB421" s="90" t="s">
        <v>16969</v>
      </c>
    </row>
    <row r="422" spans="1:28" ht="35.25" x14ac:dyDescent="0.5">
      <c r="A422">
        <v>1</v>
      </c>
      <c r="B422" s="30">
        <f>SUBTOTAL(103,$A$9:A422)</f>
        <v>403</v>
      </c>
      <c r="C422" s="87" t="s">
        <v>15124</v>
      </c>
      <c r="D422" s="83">
        <f t="shared" si="17"/>
        <v>561531.68000000005</v>
      </c>
      <c r="E422" s="88">
        <v>0</v>
      </c>
      <c r="F422" s="88">
        <v>0</v>
      </c>
      <c r="G422" s="88">
        <v>0</v>
      </c>
      <c r="H422" s="88">
        <v>0</v>
      </c>
      <c r="I422" s="88">
        <v>0</v>
      </c>
      <c r="J422" s="88">
        <v>0</v>
      </c>
      <c r="K422" s="89">
        <v>0</v>
      </c>
      <c r="L422" s="88">
        <v>0</v>
      </c>
      <c r="M422" s="88">
        <v>0</v>
      </c>
      <c r="N422" s="88">
        <v>0</v>
      </c>
      <c r="O422" s="88">
        <v>561531.68000000005</v>
      </c>
      <c r="P422" s="88">
        <v>0</v>
      </c>
      <c r="Q422" s="88">
        <v>0</v>
      </c>
      <c r="R422" s="88">
        <v>0</v>
      </c>
      <c r="S422" s="88">
        <v>0</v>
      </c>
      <c r="T422" s="88">
        <v>0</v>
      </c>
      <c r="U422" s="88">
        <v>0</v>
      </c>
      <c r="V422" s="88">
        <v>0</v>
      </c>
      <c r="W422" s="88">
        <v>0</v>
      </c>
      <c r="X422" s="88">
        <v>0</v>
      </c>
      <c r="Y422" s="88">
        <v>0</v>
      </c>
      <c r="Z422" s="88">
        <v>0</v>
      </c>
      <c r="AA422" s="88">
        <v>0</v>
      </c>
      <c r="AB422" s="90" t="s">
        <v>16969</v>
      </c>
    </row>
    <row r="423" spans="1:28" ht="35.25" x14ac:dyDescent="0.5">
      <c r="A423">
        <v>1</v>
      </c>
      <c r="B423" s="30">
        <f>SUBTOTAL(103,$A$9:A423)</f>
        <v>404</v>
      </c>
      <c r="C423" s="87" t="s">
        <v>15080</v>
      </c>
      <c r="D423" s="83">
        <f t="shared" si="17"/>
        <v>574155</v>
      </c>
      <c r="E423" s="88">
        <v>0</v>
      </c>
      <c r="F423" s="88">
        <v>0</v>
      </c>
      <c r="G423" s="88">
        <v>0</v>
      </c>
      <c r="H423" s="88">
        <v>0</v>
      </c>
      <c r="I423" s="88">
        <v>0</v>
      </c>
      <c r="J423" s="88">
        <v>0</v>
      </c>
      <c r="K423" s="89">
        <v>0</v>
      </c>
      <c r="L423" s="88">
        <v>0</v>
      </c>
      <c r="M423" s="88">
        <v>0</v>
      </c>
      <c r="N423" s="88">
        <v>0</v>
      </c>
      <c r="O423" s="88">
        <v>574155</v>
      </c>
      <c r="P423" s="88">
        <v>0</v>
      </c>
      <c r="Q423" s="88">
        <v>0</v>
      </c>
      <c r="R423" s="88">
        <v>0</v>
      </c>
      <c r="S423" s="88">
        <v>0</v>
      </c>
      <c r="T423" s="88">
        <v>0</v>
      </c>
      <c r="U423" s="88">
        <v>0</v>
      </c>
      <c r="V423" s="88">
        <v>0</v>
      </c>
      <c r="W423" s="88">
        <v>0</v>
      </c>
      <c r="X423" s="88">
        <v>0</v>
      </c>
      <c r="Y423" s="88">
        <v>0</v>
      </c>
      <c r="Z423" s="88">
        <v>0</v>
      </c>
      <c r="AA423" s="88">
        <v>0</v>
      </c>
      <c r="AB423" s="90" t="s">
        <v>16969</v>
      </c>
    </row>
    <row r="424" spans="1:28" ht="35.25" x14ac:dyDescent="0.5">
      <c r="A424">
        <v>1</v>
      </c>
      <c r="B424" s="30">
        <f>SUBTOTAL(103,$A$9:A424)</f>
        <v>405</v>
      </c>
      <c r="C424" s="87" t="s">
        <v>15066</v>
      </c>
      <c r="D424" s="83">
        <f t="shared" si="17"/>
        <v>1199143.8</v>
      </c>
      <c r="E424" s="88">
        <v>769629.8</v>
      </c>
      <c r="F424" s="88">
        <v>0</v>
      </c>
      <c r="G424" s="88">
        <v>0</v>
      </c>
      <c r="H424" s="88">
        <v>0</v>
      </c>
      <c r="I424" s="88">
        <v>0</v>
      </c>
      <c r="J424" s="88">
        <v>0</v>
      </c>
      <c r="K424" s="89">
        <v>0</v>
      </c>
      <c r="L424" s="88">
        <v>0</v>
      </c>
      <c r="M424" s="88">
        <v>0</v>
      </c>
      <c r="N424" s="88">
        <v>0</v>
      </c>
      <c r="O424" s="88">
        <v>429514</v>
      </c>
      <c r="P424" s="88">
        <v>0</v>
      </c>
      <c r="Q424" s="88">
        <v>0</v>
      </c>
      <c r="R424" s="88">
        <v>0</v>
      </c>
      <c r="S424" s="88">
        <v>0</v>
      </c>
      <c r="T424" s="88">
        <v>0</v>
      </c>
      <c r="U424" s="88">
        <v>0</v>
      </c>
      <c r="V424" s="88">
        <v>0</v>
      </c>
      <c r="W424" s="88">
        <v>0</v>
      </c>
      <c r="X424" s="88">
        <v>0</v>
      </c>
      <c r="Y424" s="88">
        <v>0</v>
      </c>
      <c r="Z424" s="88">
        <v>0</v>
      </c>
      <c r="AA424" s="88">
        <v>0</v>
      </c>
      <c r="AB424" s="90">
        <v>2023</v>
      </c>
    </row>
    <row r="425" spans="1:28" ht="35.25" x14ac:dyDescent="0.5">
      <c r="A425">
        <v>1</v>
      </c>
      <c r="B425" s="30">
        <f>SUBTOTAL(103,$A$9:A425)</f>
        <v>406</v>
      </c>
      <c r="C425" s="87" t="s">
        <v>15133</v>
      </c>
      <c r="D425" s="83">
        <f t="shared" si="17"/>
        <v>946356</v>
      </c>
      <c r="E425" s="88">
        <v>0</v>
      </c>
      <c r="F425" s="88">
        <v>0</v>
      </c>
      <c r="G425" s="88">
        <v>0</v>
      </c>
      <c r="H425" s="88">
        <v>0</v>
      </c>
      <c r="I425" s="88">
        <v>0</v>
      </c>
      <c r="J425" s="88">
        <v>0</v>
      </c>
      <c r="K425" s="89">
        <v>0</v>
      </c>
      <c r="L425" s="88">
        <v>0</v>
      </c>
      <c r="M425" s="88">
        <v>0</v>
      </c>
      <c r="N425" s="88">
        <v>0</v>
      </c>
      <c r="O425" s="88">
        <v>946356</v>
      </c>
      <c r="P425" s="88">
        <v>0</v>
      </c>
      <c r="Q425" s="88">
        <v>0</v>
      </c>
      <c r="R425" s="88">
        <v>0</v>
      </c>
      <c r="S425" s="88">
        <v>0</v>
      </c>
      <c r="T425" s="88">
        <v>0</v>
      </c>
      <c r="U425" s="88">
        <v>0</v>
      </c>
      <c r="V425" s="88">
        <v>0</v>
      </c>
      <c r="W425" s="88">
        <v>0</v>
      </c>
      <c r="X425" s="88">
        <v>0</v>
      </c>
      <c r="Y425" s="88">
        <v>0</v>
      </c>
      <c r="Z425" s="88">
        <v>0</v>
      </c>
      <c r="AA425" s="88">
        <v>0</v>
      </c>
      <c r="AB425" s="90" t="s">
        <v>16969</v>
      </c>
    </row>
    <row r="426" spans="1:28" ht="35.25" x14ac:dyDescent="0.5">
      <c r="B426" s="86" t="s">
        <v>266</v>
      </c>
      <c r="C426" s="87"/>
      <c r="D426" s="83">
        <f t="shared" si="17"/>
        <v>13191081.859999999</v>
      </c>
      <c r="E426" s="83">
        <f t="shared" ref="E426:AA426" si="20">SUM(E427:E453)</f>
        <v>0</v>
      </c>
      <c r="F426" s="83">
        <f t="shared" si="20"/>
        <v>0</v>
      </c>
      <c r="G426" s="83">
        <f t="shared" si="20"/>
        <v>819311.2</v>
      </c>
      <c r="H426" s="83">
        <f t="shared" si="20"/>
        <v>0</v>
      </c>
      <c r="I426" s="83">
        <f t="shared" si="20"/>
        <v>796253.58000000007</v>
      </c>
      <c r="J426" s="83">
        <f t="shared" si="20"/>
        <v>0</v>
      </c>
      <c r="K426" s="84">
        <f t="shared" si="20"/>
        <v>0</v>
      </c>
      <c r="L426" s="83">
        <f t="shared" si="20"/>
        <v>0</v>
      </c>
      <c r="M426" s="83">
        <f t="shared" si="20"/>
        <v>6110388.8300000001</v>
      </c>
      <c r="N426" s="83">
        <f t="shared" si="20"/>
        <v>0</v>
      </c>
      <c r="O426" s="83">
        <f t="shared" si="20"/>
        <v>5454055.25</v>
      </c>
      <c r="P426" s="83">
        <f t="shared" si="20"/>
        <v>11073</v>
      </c>
      <c r="Q426" s="83">
        <f t="shared" si="20"/>
        <v>0</v>
      </c>
      <c r="R426" s="83">
        <f t="shared" si="20"/>
        <v>0</v>
      </c>
      <c r="S426" s="83">
        <f t="shared" si="20"/>
        <v>0</v>
      </c>
      <c r="T426" s="83">
        <f t="shared" si="20"/>
        <v>0</v>
      </c>
      <c r="U426" s="83">
        <f t="shared" si="20"/>
        <v>0</v>
      </c>
      <c r="V426" s="83">
        <f t="shared" si="20"/>
        <v>0</v>
      </c>
      <c r="W426" s="83">
        <f t="shared" si="20"/>
        <v>0</v>
      </c>
      <c r="X426" s="83">
        <f t="shared" si="20"/>
        <v>0</v>
      </c>
      <c r="Y426" s="83">
        <f t="shared" si="20"/>
        <v>0</v>
      </c>
      <c r="Z426" s="83">
        <f t="shared" si="20"/>
        <v>0</v>
      </c>
      <c r="AA426" s="83">
        <f t="shared" si="20"/>
        <v>0</v>
      </c>
      <c r="AB426" s="85" t="s">
        <v>17004</v>
      </c>
    </row>
    <row r="427" spans="1:28" ht="35.25" x14ac:dyDescent="0.5">
      <c r="A427">
        <v>1</v>
      </c>
      <c r="B427" s="30">
        <f>SUBTOTAL(103,$A$9:A427)</f>
        <v>407</v>
      </c>
      <c r="C427" s="87" t="s">
        <v>15330</v>
      </c>
      <c r="D427" s="83">
        <f t="shared" si="17"/>
        <v>1066573.5</v>
      </c>
      <c r="E427" s="88">
        <v>0</v>
      </c>
      <c r="F427" s="88">
        <v>0</v>
      </c>
      <c r="G427" s="88">
        <v>0</v>
      </c>
      <c r="H427" s="88">
        <v>0</v>
      </c>
      <c r="I427" s="88">
        <v>0</v>
      </c>
      <c r="J427" s="88">
        <v>0</v>
      </c>
      <c r="K427" s="89">
        <v>0</v>
      </c>
      <c r="L427" s="88">
        <v>0</v>
      </c>
      <c r="M427" s="88">
        <v>706573.5</v>
      </c>
      <c r="N427" s="88">
        <v>0</v>
      </c>
      <c r="O427" s="88">
        <v>360000</v>
      </c>
      <c r="P427" s="88">
        <v>0</v>
      </c>
      <c r="Q427" s="88">
        <v>0</v>
      </c>
      <c r="R427" s="88">
        <v>0</v>
      </c>
      <c r="S427" s="88">
        <v>0</v>
      </c>
      <c r="T427" s="88">
        <v>0</v>
      </c>
      <c r="U427" s="88">
        <v>0</v>
      </c>
      <c r="V427" s="88">
        <v>0</v>
      </c>
      <c r="W427" s="88">
        <v>0</v>
      </c>
      <c r="X427" s="88">
        <v>0</v>
      </c>
      <c r="Y427" s="88">
        <v>0</v>
      </c>
      <c r="Z427" s="88">
        <v>0</v>
      </c>
      <c r="AA427" s="88">
        <v>0</v>
      </c>
      <c r="AB427" s="90" t="s">
        <v>16969</v>
      </c>
    </row>
    <row r="428" spans="1:28" ht="35.25" x14ac:dyDescent="0.5">
      <c r="A428">
        <v>1</v>
      </c>
      <c r="B428" s="30">
        <f>SUBTOTAL(103,$A$9:A428)</f>
        <v>408</v>
      </c>
      <c r="C428" s="87" t="s">
        <v>15355</v>
      </c>
      <c r="D428" s="83">
        <f t="shared" si="17"/>
        <v>282000</v>
      </c>
      <c r="E428" s="88">
        <v>0</v>
      </c>
      <c r="F428" s="88">
        <v>0</v>
      </c>
      <c r="G428" s="88">
        <v>0</v>
      </c>
      <c r="H428" s="88">
        <v>0</v>
      </c>
      <c r="I428" s="88">
        <v>0</v>
      </c>
      <c r="J428" s="88">
        <v>0</v>
      </c>
      <c r="K428" s="89">
        <v>0</v>
      </c>
      <c r="L428" s="88">
        <v>0</v>
      </c>
      <c r="M428" s="88">
        <v>0</v>
      </c>
      <c r="N428" s="88">
        <v>0</v>
      </c>
      <c r="O428" s="88">
        <f>125000+37000+120000</f>
        <v>282000</v>
      </c>
      <c r="P428" s="88">
        <v>0</v>
      </c>
      <c r="Q428" s="88">
        <v>0</v>
      </c>
      <c r="R428" s="88">
        <v>0</v>
      </c>
      <c r="S428" s="88">
        <v>0</v>
      </c>
      <c r="T428" s="88">
        <v>0</v>
      </c>
      <c r="U428" s="88">
        <v>0</v>
      </c>
      <c r="V428" s="88">
        <v>0</v>
      </c>
      <c r="W428" s="88">
        <v>0</v>
      </c>
      <c r="X428" s="88">
        <v>0</v>
      </c>
      <c r="Y428" s="88">
        <v>0</v>
      </c>
      <c r="Z428" s="88">
        <v>0</v>
      </c>
      <c r="AA428" s="88">
        <v>0</v>
      </c>
      <c r="AB428" s="90" t="s">
        <v>16969</v>
      </c>
    </row>
    <row r="429" spans="1:28" ht="35.25" x14ac:dyDescent="0.5">
      <c r="A429">
        <v>1</v>
      </c>
      <c r="B429" s="30">
        <f>SUBTOTAL(103,$A$9:A429)</f>
        <v>409</v>
      </c>
      <c r="C429" s="87" t="s">
        <v>17390</v>
      </c>
      <c r="D429" s="83">
        <f t="shared" si="17"/>
        <v>1660336.94</v>
      </c>
      <c r="E429" s="88">
        <v>0</v>
      </c>
      <c r="F429" s="88">
        <v>0</v>
      </c>
      <c r="G429" s="88">
        <v>0</v>
      </c>
      <c r="H429" s="88">
        <v>0</v>
      </c>
      <c r="I429" s="88">
        <v>0</v>
      </c>
      <c r="J429" s="88">
        <v>0</v>
      </c>
      <c r="K429" s="89">
        <v>0</v>
      </c>
      <c r="L429" s="88">
        <v>0</v>
      </c>
      <c r="M429" s="88">
        <v>1660336.94</v>
      </c>
      <c r="N429" s="88">
        <v>0</v>
      </c>
      <c r="O429" s="88">
        <v>0</v>
      </c>
      <c r="P429" s="88">
        <v>0</v>
      </c>
      <c r="Q429" s="88">
        <v>0</v>
      </c>
      <c r="R429" s="88">
        <v>0</v>
      </c>
      <c r="S429" s="88">
        <v>0</v>
      </c>
      <c r="T429" s="88">
        <v>0</v>
      </c>
      <c r="U429" s="88">
        <v>0</v>
      </c>
      <c r="V429" s="88">
        <v>0</v>
      </c>
      <c r="W429" s="88">
        <v>0</v>
      </c>
      <c r="X429" s="88">
        <v>0</v>
      </c>
      <c r="Y429" s="88">
        <v>0</v>
      </c>
      <c r="Z429" s="88">
        <v>0</v>
      </c>
      <c r="AA429" s="88">
        <v>0</v>
      </c>
      <c r="AB429" s="90" t="s">
        <v>16969</v>
      </c>
    </row>
    <row r="430" spans="1:28" ht="35.25" x14ac:dyDescent="0.5">
      <c r="A430">
        <v>1</v>
      </c>
      <c r="B430" s="30">
        <f>SUBTOTAL(103,$A$9:A430)</f>
        <v>410</v>
      </c>
      <c r="C430" s="87" t="s">
        <v>15397</v>
      </c>
      <c r="D430" s="83">
        <f t="shared" si="17"/>
        <v>67500</v>
      </c>
      <c r="E430" s="88">
        <v>0</v>
      </c>
      <c r="F430" s="88">
        <v>0</v>
      </c>
      <c r="G430" s="88">
        <v>0</v>
      </c>
      <c r="H430" s="88">
        <v>0</v>
      </c>
      <c r="I430" s="88">
        <v>0</v>
      </c>
      <c r="J430" s="88">
        <v>0</v>
      </c>
      <c r="K430" s="89">
        <v>0</v>
      </c>
      <c r="L430" s="88">
        <v>0</v>
      </c>
      <c r="M430" s="88">
        <v>0</v>
      </c>
      <c r="N430" s="88">
        <v>0</v>
      </c>
      <c r="O430" s="88">
        <v>67500</v>
      </c>
      <c r="P430" s="88">
        <v>0</v>
      </c>
      <c r="Q430" s="88">
        <v>0</v>
      </c>
      <c r="R430" s="88">
        <v>0</v>
      </c>
      <c r="S430" s="88">
        <v>0</v>
      </c>
      <c r="T430" s="88">
        <v>0</v>
      </c>
      <c r="U430" s="88">
        <v>0</v>
      </c>
      <c r="V430" s="88">
        <v>0</v>
      </c>
      <c r="W430" s="88">
        <v>0</v>
      </c>
      <c r="X430" s="88">
        <v>0</v>
      </c>
      <c r="Y430" s="88">
        <v>0</v>
      </c>
      <c r="Z430" s="88">
        <v>0</v>
      </c>
      <c r="AA430" s="88">
        <v>0</v>
      </c>
      <c r="AB430" s="90" t="s">
        <v>16969</v>
      </c>
    </row>
    <row r="431" spans="1:28" ht="35.25" x14ac:dyDescent="0.5">
      <c r="A431">
        <v>1</v>
      </c>
      <c r="B431" s="30">
        <f>SUBTOTAL(103,$A$9:A431)</f>
        <v>411</v>
      </c>
      <c r="C431" s="87" t="s">
        <v>15400</v>
      </c>
      <c r="D431" s="83">
        <f t="shared" si="17"/>
        <v>61410</v>
      </c>
      <c r="E431" s="88">
        <v>0</v>
      </c>
      <c r="F431" s="88">
        <v>0</v>
      </c>
      <c r="G431" s="88">
        <v>0</v>
      </c>
      <c r="H431" s="88">
        <v>0</v>
      </c>
      <c r="I431" s="88">
        <v>0</v>
      </c>
      <c r="J431" s="88">
        <v>0</v>
      </c>
      <c r="K431" s="89">
        <v>0</v>
      </c>
      <c r="L431" s="88">
        <v>0</v>
      </c>
      <c r="M431" s="88">
        <v>0</v>
      </c>
      <c r="N431" s="88">
        <v>0</v>
      </c>
      <c r="O431" s="88">
        <v>61410</v>
      </c>
      <c r="P431" s="88">
        <v>0</v>
      </c>
      <c r="Q431" s="88">
        <v>0</v>
      </c>
      <c r="R431" s="88">
        <v>0</v>
      </c>
      <c r="S431" s="88">
        <v>0</v>
      </c>
      <c r="T431" s="88">
        <v>0</v>
      </c>
      <c r="U431" s="88">
        <v>0</v>
      </c>
      <c r="V431" s="88">
        <v>0</v>
      </c>
      <c r="W431" s="88">
        <v>0</v>
      </c>
      <c r="X431" s="88">
        <v>0</v>
      </c>
      <c r="Y431" s="88">
        <v>0</v>
      </c>
      <c r="Z431" s="88">
        <v>0</v>
      </c>
      <c r="AA431" s="88">
        <v>0</v>
      </c>
      <c r="AB431" s="90" t="s">
        <v>16969</v>
      </c>
    </row>
    <row r="432" spans="1:28" ht="35.25" x14ac:dyDescent="0.5">
      <c r="A432">
        <v>1</v>
      </c>
      <c r="B432" s="30">
        <f>SUBTOTAL(103,$A$9:A432)</f>
        <v>412</v>
      </c>
      <c r="C432" s="87" t="s">
        <v>15405</v>
      </c>
      <c r="D432" s="83">
        <f t="shared" si="17"/>
        <v>1394455.52</v>
      </c>
      <c r="E432" s="88">
        <v>0</v>
      </c>
      <c r="F432" s="88">
        <v>0</v>
      </c>
      <c r="G432" s="88">
        <v>0</v>
      </c>
      <c r="H432" s="88">
        <v>0</v>
      </c>
      <c r="I432" s="88">
        <v>0</v>
      </c>
      <c r="J432" s="88">
        <v>0</v>
      </c>
      <c r="K432" s="89">
        <v>0</v>
      </c>
      <c r="L432" s="88">
        <v>0</v>
      </c>
      <c r="M432" s="88">
        <v>1124455.52</v>
      </c>
      <c r="N432" s="88">
        <v>0</v>
      </c>
      <c r="O432" s="88">
        <v>270000</v>
      </c>
      <c r="P432" s="88">
        <v>0</v>
      </c>
      <c r="Q432" s="88">
        <v>0</v>
      </c>
      <c r="R432" s="88">
        <v>0</v>
      </c>
      <c r="S432" s="88">
        <v>0</v>
      </c>
      <c r="T432" s="88">
        <v>0</v>
      </c>
      <c r="U432" s="88">
        <v>0</v>
      </c>
      <c r="V432" s="88">
        <v>0</v>
      </c>
      <c r="W432" s="88">
        <v>0</v>
      </c>
      <c r="X432" s="88">
        <v>0</v>
      </c>
      <c r="Y432" s="88">
        <v>0</v>
      </c>
      <c r="Z432" s="88">
        <v>0</v>
      </c>
      <c r="AA432" s="88">
        <v>0</v>
      </c>
      <c r="AB432" s="90" t="s">
        <v>16969</v>
      </c>
    </row>
    <row r="433" spans="1:28" ht="35.25" x14ac:dyDescent="0.5">
      <c r="A433">
        <v>1</v>
      </c>
      <c r="B433" s="30">
        <f>SUBTOTAL(103,$A$9:A433)</f>
        <v>413</v>
      </c>
      <c r="C433" s="87" t="s">
        <v>15438</v>
      </c>
      <c r="D433" s="83">
        <f t="shared" si="17"/>
        <v>259320</v>
      </c>
      <c r="E433" s="88">
        <v>0</v>
      </c>
      <c r="F433" s="88">
        <v>0</v>
      </c>
      <c r="G433" s="88">
        <v>0</v>
      </c>
      <c r="H433" s="88">
        <v>0</v>
      </c>
      <c r="I433" s="88">
        <v>0</v>
      </c>
      <c r="J433" s="88">
        <v>0</v>
      </c>
      <c r="K433" s="89">
        <v>0</v>
      </c>
      <c r="L433" s="88">
        <v>0</v>
      </c>
      <c r="M433" s="88">
        <v>0</v>
      </c>
      <c r="N433" s="88">
        <v>0</v>
      </c>
      <c r="O433" s="88">
        <f>79320+180000</f>
        <v>259320</v>
      </c>
      <c r="P433" s="88">
        <v>0</v>
      </c>
      <c r="Q433" s="88">
        <v>0</v>
      </c>
      <c r="R433" s="88">
        <v>0</v>
      </c>
      <c r="S433" s="88">
        <v>0</v>
      </c>
      <c r="T433" s="88">
        <v>0</v>
      </c>
      <c r="U433" s="88">
        <v>0</v>
      </c>
      <c r="V433" s="88">
        <v>0</v>
      </c>
      <c r="W433" s="88">
        <v>0</v>
      </c>
      <c r="X433" s="88">
        <v>0</v>
      </c>
      <c r="Y433" s="88">
        <v>0</v>
      </c>
      <c r="Z433" s="88">
        <v>0</v>
      </c>
      <c r="AA433" s="88">
        <v>0</v>
      </c>
      <c r="AB433" s="90" t="s">
        <v>16969</v>
      </c>
    </row>
    <row r="434" spans="1:28" ht="35.25" x14ac:dyDescent="0.5">
      <c r="A434">
        <v>1</v>
      </c>
      <c r="B434" s="30">
        <f>SUBTOTAL(103,$A$9:A434)</f>
        <v>414</v>
      </c>
      <c r="C434" s="87" t="s">
        <v>15318</v>
      </c>
      <c r="D434" s="83">
        <f t="shared" si="17"/>
        <v>34000</v>
      </c>
      <c r="E434" s="88">
        <v>0</v>
      </c>
      <c r="F434" s="88">
        <v>0</v>
      </c>
      <c r="G434" s="88">
        <v>0</v>
      </c>
      <c r="H434" s="88">
        <v>0</v>
      </c>
      <c r="I434" s="88">
        <v>0</v>
      </c>
      <c r="J434" s="88">
        <v>0</v>
      </c>
      <c r="K434" s="89">
        <v>0</v>
      </c>
      <c r="L434" s="88">
        <v>0</v>
      </c>
      <c r="M434" s="88">
        <v>0</v>
      </c>
      <c r="N434" s="88">
        <v>0</v>
      </c>
      <c r="O434" s="88">
        <v>34000</v>
      </c>
      <c r="P434" s="88">
        <v>0</v>
      </c>
      <c r="Q434" s="88">
        <v>0</v>
      </c>
      <c r="R434" s="88">
        <v>0</v>
      </c>
      <c r="S434" s="88">
        <v>0</v>
      </c>
      <c r="T434" s="88">
        <v>0</v>
      </c>
      <c r="U434" s="88">
        <v>0</v>
      </c>
      <c r="V434" s="88">
        <v>0</v>
      </c>
      <c r="W434" s="88">
        <v>0</v>
      </c>
      <c r="X434" s="88">
        <v>0</v>
      </c>
      <c r="Y434" s="88">
        <v>0</v>
      </c>
      <c r="Z434" s="88">
        <v>0</v>
      </c>
      <c r="AA434" s="88">
        <v>0</v>
      </c>
      <c r="AB434" s="90" t="s">
        <v>16969</v>
      </c>
    </row>
    <row r="435" spans="1:28" ht="35.25" x14ac:dyDescent="0.5">
      <c r="A435">
        <v>1</v>
      </c>
      <c r="B435" s="30">
        <f>SUBTOTAL(103,$A$9:A435)</f>
        <v>415</v>
      </c>
      <c r="C435" s="87" t="s">
        <v>15327</v>
      </c>
      <c r="D435" s="83">
        <f t="shared" si="17"/>
        <v>1197937.33</v>
      </c>
      <c r="E435" s="88">
        <v>0</v>
      </c>
      <c r="F435" s="88">
        <v>0</v>
      </c>
      <c r="G435" s="88">
        <v>0</v>
      </c>
      <c r="H435" s="88">
        <v>0</v>
      </c>
      <c r="I435" s="88">
        <v>0</v>
      </c>
      <c r="J435" s="88">
        <v>0</v>
      </c>
      <c r="K435" s="89">
        <v>0</v>
      </c>
      <c r="L435" s="88">
        <v>0</v>
      </c>
      <c r="M435" s="88">
        <v>784039.33</v>
      </c>
      <c r="N435" s="88">
        <v>0</v>
      </c>
      <c r="O435" s="88">
        <f>323898+90000</f>
        <v>413898</v>
      </c>
      <c r="P435" s="88">
        <v>0</v>
      </c>
      <c r="Q435" s="88">
        <v>0</v>
      </c>
      <c r="R435" s="88">
        <v>0</v>
      </c>
      <c r="S435" s="88">
        <v>0</v>
      </c>
      <c r="T435" s="88">
        <v>0</v>
      </c>
      <c r="U435" s="88">
        <v>0</v>
      </c>
      <c r="V435" s="88">
        <v>0</v>
      </c>
      <c r="W435" s="88">
        <v>0</v>
      </c>
      <c r="X435" s="88">
        <v>0</v>
      </c>
      <c r="Y435" s="88">
        <v>0</v>
      </c>
      <c r="Z435" s="88">
        <v>0</v>
      </c>
      <c r="AA435" s="88">
        <v>0</v>
      </c>
      <c r="AB435" s="90" t="s">
        <v>16969</v>
      </c>
    </row>
    <row r="436" spans="1:28" ht="35.25" x14ac:dyDescent="0.5">
      <c r="A436">
        <v>1</v>
      </c>
      <c r="B436" s="30">
        <f>SUBTOTAL(103,$A$9:A436)</f>
        <v>416</v>
      </c>
      <c r="C436" s="87" t="s">
        <v>15361</v>
      </c>
      <c r="D436" s="83">
        <f t="shared" si="17"/>
        <v>56860.15</v>
      </c>
      <c r="E436" s="88">
        <v>0</v>
      </c>
      <c r="F436" s="88">
        <v>0</v>
      </c>
      <c r="G436" s="88">
        <v>0</v>
      </c>
      <c r="H436" s="88">
        <v>0</v>
      </c>
      <c r="I436" s="88">
        <v>0</v>
      </c>
      <c r="J436" s="88">
        <v>0</v>
      </c>
      <c r="K436" s="89">
        <v>0</v>
      </c>
      <c r="L436" s="88">
        <v>0</v>
      </c>
      <c r="M436" s="88">
        <v>0</v>
      </c>
      <c r="N436" s="88">
        <v>0</v>
      </c>
      <c r="O436" s="88">
        <v>56860.15</v>
      </c>
      <c r="P436" s="88">
        <v>0</v>
      </c>
      <c r="Q436" s="88">
        <v>0</v>
      </c>
      <c r="R436" s="88">
        <v>0</v>
      </c>
      <c r="S436" s="88">
        <v>0</v>
      </c>
      <c r="T436" s="88">
        <v>0</v>
      </c>
      <c r="U436" s="88">
        <v>0</v>
      </c>
      <c r="V436" s="88">
        <v>0</v>
      </c>
      <c r="W436" s="88">
        <v>0</v>
      </c>
      <c r="X436" s="88">
        <v>0</v>
      </c>
      <c r="Y436" s="88">
        <v>0</v>
      </c>
      <c r="Z436" s="88">
        <v>0</v>
      </c>
      <c r="AA436" s="88">
        <v>0</v>
      </c>
      <c r="AB436" s="90" t="s">
        <v>16969</v>
      </c>
    </row>
    <row r="437" spans="1:28" ht="35.25" x14ac:dyDescent="0.5">
      <c r="A437">
        <v>1</v>
      </c>
      <c r="B437" s="30">
        <f>SUBTOTAL(103,$A$9:A437)</f>
        <v>417</v>
      </c>
      <c r="C437" s="87" t="s">
        <v>15418</v>
      </c>
      <c r="D437" s="83">
        <f t="shared" si="17"/>
        <v>170000</v>
      </c>
      <c r="E437" s="88">
        <v>0</v>
      </c>
      <c r="F437" s="88">
        <v>0</v>
      </c>
      <c r="G437" s="88">
        <v>0</v>
      </c>
      <c r="H437" s="88">
        <v>0</v>
      </c>
      <c r="I437" s="88">
        <v>0</v>
      </c>
      <c r="J437" s="88">
        <v>0</v>
      </c>
      <c r="K437" s="89">
        <v>0</v>
      </c>
      <c r="L437" s="88">
        <v>0</v>
      </c>
      <c r="M437" s="88">
        <v>0</v>
      </c>
      <c r="N437" s="88">
        <v>0</v>
      </c>
      <c r="O437" s="88">
        <v>170000</v>
      </c>
      <c r="P437" s="88">
        <v>0</v>
      </c>
      <c r="Q437" s="88">
        <v>0</v>
      </c>
      <c r="R437" s="88">
        <v>0</v>
      </c>
      <c r="S437" s="88">
        <v>0</v>
      </c>
      <c r="T437" s="88">
        <v>0</v>
      </c>
      <c r="U437" s="88">
        <v>0</v>
      </c>
      <c r="V437" s="88">
        <v>0</v>
      </c>
      <c r="W437" s="88">
        <v>0</v>
      </c>
      <c r="X437" s="88">
        <v>0</v>
      </c>
      <c r="Y437" s="88">
        <v>0</v>
      </c>
      <c r="Z437" s="88">
        <v>0</v>
      </c>
      <c r="AA437" s="88">
        <v>0</v>
      </c>
      <c r="AB437" s="90" t="s">
        <v>16969</v>
      </c>
    </row>
    <row r="438" spans="1:28" ht="35.25" x14ac:dyDescent="0.5">
      <c r="A438">
        <v>1</v>
      </c>
      <c r="B438" s="30">
        <f>SUBTOTAL(103,$A$9:A438)</f>
        <v>418</v>
      </c>
      <c r="C438" s="87" t="s">
        <v>15412</v>
      </c>
      <c r="D438" s="83">
        <f t="shared" si="17"/>
        <v>59000</v>
      </c>
      <c r="E438" s="88">
        <v>0</v>
      </c>
      <c r="F438" s="88">
        <v>0</v>
      </c>
      <c r="G438" s="88">
        <v>0</v>
      </c>
      <c r="H438" s="88">
        <v>0</v>
      </c>
      <c r="I438" s="88">
        <v>0</v>
      </c>
      <c r="J438" s="88">
        <v>0</v>
      </c>
      <c r="K438" s="89">
        <v>0</v>
      </c>
      <c r="L438" s="88">
        <v>0</v>
      </c>
      <c r="M438" s="88">
        <v>0</v>
      </c>
      <c r="N438" s="88">
        <v>0</v>
      </c>
      <c r="O438" s="88">
        <f>25000+34000</f>
        <v>59000</v>
      </c>
      <c r="P438" s="88">
        <v>0</v>
      </c>
      <c r="Q438" s="88">
        <v>0</v>
      </c>
      <c r="R438" s="88">
        <v>0</v>
      </c>
      <c r="S438" s="88">
        <v>0</v>
      </c>
      <c r="T438" s="88">
        <v>0</v>
      </c>
      <c r="U438" s="88">
        <v>0</v>
      </c>
      <c r="V438" s="88">
        <v>0</v>
      </c>
      <c r="W438" s="88">
        <v>0</v>
      </c>
      <c r="X438" s="88">
        <v>0</v>
      </c>
      <c r="Y438" s="88">
        <v>0</v>
      </c>
      <c r="Z438" s="88">
        <v>0</v>
      </c>
      <c r="AA438" s="88">
        <v>0</v>
      </c>
      <c r="AB438" s="90" t="s">
        <v>16969</v>
      </c>
    </row>
    <row r="439" spans="1:28" ht="35.25" x14ac:dyDescent="0.5">
      <c r="A439">
        <v>1</v>
      </c>
      <c r="B439" s="30">
        <f>SUBTOTAL(103,$A$9:A439)</f>
        <v>419</v>
      </c>
      <c r="C439" s="87" t="s">
        <v>15413</v>
      </c>
      <c r="D439" s="83">
        <f t="shared" si="17"/>
        <v>48000</v>
      </c>
      <c r="E439" s="88">
        <v>0</v>
      </c>
      <c r="F439" s="88">
        <v>0</v>
      </c>
      <c r="G439" s="88">
        <v>0</v>
      </c>
      <c r="H439" s="88">
        <v>0</v>
      </c>
      <c r="I439" s="88">
        <v>0</v>
      </c>
      <c r="J439" s="88">
        <v>0</v>
      </c>
      <c r="K439" s="89">
        <v>0</v>
      </c>
      <c r="L439" s="88">
        <v>0</v>
      </c>
      <c r="M439" s="88">
        <v>0</v>
      </c>
      <c r="N439" s="88">
        <v>0</v>
      </c>
      <c r="O439" s="88">
        <f>26000+22000</f>
        <v>48000</v>
      </c>
      <c r="P439" s="88">
        <v>0</v>
      </c>
      <c r="Q439" s="88">
        <v>0</v>
      </c>
      <c r="R439" s="88">
        <v>0</v>
      </c>
      <c r="S439" s="88">
        <v>0</v>
      </c>
      <c r="T439" s="88">
        <v>0</v>
      </c>
      <c r="U439" s="88">
        <v>0</v>
      </c>
      <c r="V439" s="88">
        <v>0</v>
      </c>
      <c r="W439" s="88">
        <v>0</v>
      </c>
      <c r="X439" s="88">
        <v>0</v>
      </c>
      <c r="Y439" s="88">
        <v>0</v>
      </c>
      <c r="Z439" s="88">
        <v>0</v>
      </c>
      <c r="AA439" s="88">
        <v>0</v>
      </c>
      <c r="AB439" s="90" t="s">
        <v>16969</v>
      </c>
    </row>
    <row r="440" spans="1:28" ht="35.25" x14ac:dyDescent="0.5">
      <c r="A440">
        <v>1</v>
      </c>
      <c r="B440" s="30">
        <f>SUBTOTAL(103,$A$9:A440)</f>
        <v>420</v>
      </c>
      <c r="C440" s="87" t="s">
        <v>15414</v>
      </c>
      <c r="D440" s="83">
        <f t="shared" si="17"/>
        <v>25000</v>
      </c>
      <c r="E440" s="88">
        <v>0</v>
      </c>
      <c r="F440" s="88">
        <v>0</v>
      </c>
      <c r="G440" s="88">
        <v>0</v>
      </c>
      <c r="H440" s="88">
        <v>0</v>
      </c>
      <c r="I440" s="88">
        <v>0</v>
      </c>
      <c r="J440" s="88">
        <v>0</v>
      </c>
      <c r="K440" s="89">
        <v>0</v>
      </c>
      <c r="L440" s="88">
        <v>0</v>
      </c>
      <c r="M440" s="88">
        <v>0</v>
      </c>
      <c r="N440" s="88">
        <v>0</v>
      </c>
      <c r="O440" s="88">
        <f>14000+11000</f>
        <v>25000</v>
      </c>
      <c r="P440" s="88">
        <v>0</v>
      </c>
      <c r="Q440" s="88">
        <v>0</v>
      </c>
      <c r="R440" s="88">
        <v>0</v>
      </c>
      <c r="S440" s="88">
        <v>0</v>
      </c>
      <c r="T440" s="88">
        <v>0</v>
      </c>
      <c r="U440" s="88">
        <v>0</v>
      </c>
      <c r="V440" s="88">
        <v>0</v>
      </c>
      <c r="W440" s="88">
        <v>0</v>
      </c>
      <c r="X440" s="88">
        <v>0</v>
      </c>
      <c r="Y440" s="88">
        <v>0</v>
      </c>
      <c r="Z440" s="88">
        <v>0</v>
      </c>
      <c r="AA440" s="88">
        <v>0</v>
      </c>
      <c r="AB440" s="90" t="s">
        <v>16969</v>
      </c>
    </row>
    <row r="441" spans="1:28" ht="35.25" x14ac:dyDescent="0.5">
      <c r="A441">
        <v>1</v>
      </c>
      <c r="B441" s="30">
        <f>SUBTOTAL(103,$A$9:A441)</f>
        <v>421</v>
      </c>
      <c r="C441" s="87" t="s">
        <v>15401</v>
      </c>
      <c r="D441" s="83">
        <f t="shared" si="17"/>
        <v>11073</v>
      </c>
      <c r="E441" s="88">
        <v>0</v>
      </c>
      <c r="F441" s="88">
        <v>0</v>
      </c>
      <c r="G441" s="88">
        <v>0</v>
      </c>
      <c r="H441" s="88">
        <v>0</v>
      </c>
      <c r="I441" s="88">
        <v>0</v>
      </c>
      <c r="J441" s="88">
        <v>0</v>
      </c>
      <c r="K441" s="89">
        <v>0</v>
      </c>
      <c r="L441" s="88">
        <v>0</v>
      </c>
      <c r="M441" s="88">
        <v>0</v>
      </c>
      <c r="N441" s="88">
        <v>0</v>
      </c>
      <c r="O441" s="88">
        <v>0</v>
      </c>
      <c r="P441" s="88">
        <v>11073</v>
      </c>
      <c r="Q441" s="88">
        <v>0</v>
      </c>
      <c r="R441" s="88">
        <v>0</v>
      </c>
      <c r="S441" s="88">
        <v>0</v>
      </c>
      <c r="T441" s="88">
        <v>0</v>
      </c>
      <c r="U441" s="88">
        <v>0</v>
      </c>
      <c r="V441" s="88">
        <v>0</v>
      </c>
      <c r="W441" s="88">
        <v>0</v>
      </c>
      <c r="X441" s="88">
        <v>0</v>
      </c>
      <c r="Y441" s="88">
        <v>0</v>
      </c>
      <c r="Z441" s="88">
        <v>0</v>
      </c>
      <c r="AA441" s="88">
        <v>0</v>
      </c>
      <c r="AB441" s="90" t="s">
        <v>16969</v>
      </c>
    </row>
    <row r="442" spans="1:28" ht="35.25" x14ac:dyDescent="0.5">
      <c r="A442">
        <v>1</v>
      </c>
      <c r="B442" s="30">
        <f>SUBTOTAL(103,$A$9:A442)</f>
        <v>422</v>
      </c>
      <c r="C442" s="87" t="s">
        <v>15333</v>
      </c>
      <c r="D442" s="83">
        <f t="shared" si="17"/>
        <v>225000</v>
      </c>
      <c r="E442" s="88">
        <v>0</v>
      </c>
      <c r="F442" s="88">
        <v>0</v>
      </c>
      <c r="G442" s="88">
        <v>0</v>
      </c>
      <c r="H442" s="88">
        <v>0</v>
      </c>
      <c r="I442" s="88">
        <v>0</v>
      </c>
      <c r="J442" s="88">
        <v>0</v>
      </c>
      <c r="K442" s="89">
        <v>0</v>
      </c>
      <c r="L442" s="88">
        <v>0</v>
      </c>
      <c r="M442" s="88">
        <v>0</v>
      </c>
      <c r="N442" s="88">
        <v>0</v>
      </c>
      <c r="O442" s="88">
        <v>225000</v>
      </c>
      <c r="P442" s="88">
        <v>0</v>
      </c>
      <c r="Q442" s="88">
        <v>0</v>
      </c>
      <c r="R442" s="88">
        <v>0</v>
      </c>
      <c r="S442" s="88">
        <v>0</v>
      </c>
      <c r="T442" s="88">
        <v>0</v>
      </c>
      <c r="U442" s="88">
        <v>0</v>
      </c>
      <c r="V442" s="88">
        <v>0</v>
      </c>
      <c r="W442" s="88">
        <v>0</v>
      </c>
      <c r="X442" s="88">
        <v>0</v>
      </c>
      <c r="Y442" s="88">
        <v>0</v>
      </c>
      <c r="Z442" s="88">
        <v>0</v>
      </c>
      <c r="AA442" s="88">
        <v>0</v>
      </c>
      <c r="AB442" s="90" t="s">
        <v>16969</v>
      </c>
    </row>
    <row r="443" spans="1:28" ht="35.25" x14ac:dyDescent="0.5">
      <c r="A443">
        <v>1</v>
      </c>
      <c r="B443" s="30">
        <f>SUBTOTAL(103,$A$9:A443)</f>
        <v>423</v>
      </c>
      <c r="C443" s="87" t="s">
        <v>2681</v>
      </c>
      <c r="D443" s="83">
        <f t="shared" si="17"/>
        <v>850917</v>
      </c>
      <c r="E443" s="88">
        <v>0</v>
      </c>
      <c r="F443" s="88">
        <v>0</v>
      </c>
      <c r="G443" s="88">
        <v>0</v>
      </c>
      <c r="H443" s="88">
        <v>0</v>
      </c>
      <c r="I443" s="88">
        <v>0</v>
      </c>
      <c r="J443" s="88">
        <v>0</v>
      </c>
      <c r="K443" s="89">
        <v>0</v>
      </c>
      <c r="L443" s="88">
        <v>0</v>
      </c>
      <c r="M443" s="88">
        <v>0</v>
      </c>
      <c r="N443" s="88">
        <v>0</v>
      </c>
      <c r="O443" s="88">
        <v>850917</v>
      </c>
      <c r="P443" s="88">
        <v>0</v>
      </c>
      <c r="Q443" s="88">
        <v>0</v>
      </c>
      <c r="R443" s="88">
        <v>0</v>
      </c>
      <c r="S443" s="88">
        <v>0</v>
      </c>
      <c r="T443" s="88">
        <v>0</v>
      </c>
      <c r="U443" s="88">
        <v>0</v>
      </c>
      <c r="V443" s="88">
        <v>0</v>
      </c>
      <c r="W443" s="88">
        <v>0</v>
      </c>
      <c r="X443" s="88">
        <v>0</v>
      </c>
      <c r="Y443" s="88">
        <v>0</v>
      </c>
      <c r="Z443" s="88">
        <v>0</v>
      </c>
      <c r="AA443" s="88">
        <v>0</v>
      </c>
      <c r="AB443" s="90" t="s">
        <v>16969</v>
      </c>
    </row>
    <row r="444" spans="1:28" ht="35.25" x14ac:dyDescent="0.5">
      <c r="A444">
        <v>1</v>
      </c>
      <c r="B444" s="30">
        <f>SUBTOTAL(103,$A$9:A444)</f>
        <v>424</v>
      </c>
      <c r="C444" s="87" t="s">
        <v>15354</v>
      </c>
      <c r="D444" s="83">
        <f t="shared" si="17"/>
        <v>342718.5</v>
      </c>
      <c r="E444" s="88">
        <v>0</v>
      </c>
      <c r="F444" s="88">
        <v>0</v>
      </c>
      <c r="G444" s="88">
        <v>0</v>
      </c>
      <c r="H444" s="88">
        <v>0</v>
      </c>
      <c r="I444" s="88">
        <v>0</v>
      </c>
      <c r="J444" s="88">
        <v>0</v>
      </c>
      <c r="K444" s="89">
        <v>0</v>
      </c>
      <c r="L444" s="88">
        <v>0</v>
      </c>
      <c r="M444" s="88">
        <v>0</v>
      </c>
      <c r="N444" s="88">
        <v>0</v>
      </c>
      <c r="O444" s="88">
        <v>342718.5</v>
      </c>
      <c r="P444" s="88">
        <v>0</v>
      </c>
      <c r="Q444" s="88">
        <v>0</v>
      </c>
      <c r="R444" s="88">
        <v>0</v>
      </c>
      <c r="S444" s="88">
        <v>0</v>
      </c>
      <c r="T444" s="88">
        <v>0</v>
      </c>
      <c r="U444" s="88">
        <v>0</v>
      </c>
      <c r="V444" s="88">
        <v>0</v>
      </c>
      <c r="W444" s="88">
        <v>0</v>
      </c>
      <c r="X444" s="88">
        <v>0</v>
      </c>
      <c r="Y444" s="88">
        <v>0</v>
      </c>
      <c r="Z444" s="88">
        <v>0</v>
      </c>
      <c r="AA444" s="88">
        <v>0</v>
      </c>
      <c r="AB444" s="90" t="s">
        <v>16969</v>
      </c>
    </row>
    <row r="445" spans="1:28" ht="35.25" x14ac:dyDescent="0.5">
      <c r="A445">
        <v>1</v>
      </c>
      <c r="B445" s="30">
        <f>SUBTOTAL(103,$A$9:A445)</f>
        <v>425</v>
      </c>
      <c r="C445" s="87" t="s">
        <v>15365</v>
      </c>
      <c r="D445" s="83">
        <f t="shared" si="17"/>
        <v>679092.55</v>
      </c>
      <c r="E445" s="88">
        <v>0</v>
      </c>
      <c r="F445" s="88">
        <v>0</v>
      </c>
      <c r="G445" s="88">
        <v>0</v>
      </c>
      <c r="H445" s="88">
        <v>0</v>
      </c>
      <c r="I445" s="88">
        <v>243005.78</v>
      </c>
      <c r="J445" s="88">
        <v>0</v>
      </c>
      <c r="K445" s="89">
        <v>0</v>
      </c>
      <c r="L445" s="88">
        <v>0</v>
      </c>
      <c r="M445" s="88">
        <v>436086.77</v>
      </c>
      <c r="N445" s="88">
        <v>0</v>
      </c>
      <c r="O445" s="88">
        <v>0</v>
      </c>
      <c r="P445" s="88">
        <v>0</v>
      </c>
      <c r="Q445" s="88">
        <v>0</v>
      </c>
      <c r="R445" s="88">
        <v>0</v>
      </c>
      <c r="S445" s="88">
        <v>0</v>
      </c>
      <c r="T445" s="88">
        <v>0</v>
      </c>
      <c r="U445" s="88">
        <v>0</v>
      </c>
      <c r="V445" s="88">
        <v>0</v>
      </c>
      <c r="W445" s="88">
        <v>0</v>
      </c>
      <c r="X445" s="88">
        <v>0</v>
      </c>
      <c r="Y445" s="88">
        <v>0</v>
      </c>
      <c r="Z445" s="88">
        <v>0</v>
      </c>
      <c r="AA445" s="88">
        <v>0</v>
      </c>
      <c r="AB445" s="90" t="s">
        <v>16969</v>
      </c>
    </row>
    <row r="446" spans="1:28" ht="35.25" x14ac:dyDescent="0.5">
      <c r="A446">
        <v>1</v>
      </c>
      <c r="B446" s="30">
        <f>SUBTOTAL(103,$A$9:A446)</f>
        <v>426</v>
      </c>
      <c r="C446" s="87" t="s">
        <v>15371</v>
      </c>
      <c r="D446" s="83">
        <f t="shared" si="17"/>
        <v>933000</v>
      </c>
      <c r="E446" s="88">
        <v>0</v>
      </c>
      <c r="F446" s="88">
        <v>0</v>
      </c>
      <c r="G446" s="88">
        <v>0</v>
      </c>
      <c r="H446" s="88">
        <v>0</v>
      </c>
      <c r="I446" s="88">
        <v>0</v>
      </c>
      <c r="J446" s="88">
        <v>0</v>
      </c>
      <c r="K446" s="89">
        <v>0</v>
      </c>
      <c r="L446" s="88">
        <v>0</v>
      </c>
      <c r="M446" s="88">
        <v>0</v>
      </c>
      <c r="N446" s="88">
        <v>0</v>
      </c>
      <c r="O446" s="88">
        <v>933000</v>
      </c>
      <c r="P446" s="88">
        <v>0</v>
      </c>
      <c r="Q446" s="88">
        <v>0</v>
      </c>
      <c r="R446" s="88">
        <v>0</v>
      </c>
      <c r="S446" s="88">
        <v>0</v>
      </c>
      <c r="T446" s="88">
        <v>0</v>
      </c>
      <c r="U446" s="88">
        <v>0</v>
      </c>
      <c r="V446" s="88">
        <v>0</v>
      </c>
      <c r="W446" s="88">
        <v>0</v>
      </c>
      <c r="X446" s="88">
        <v>0</v>
      </c>
      <c r="Y446" s="88">
        <v>0</v>
      </c>
      <c r="Z446" s="88">
        <v>0</v>
      </c>
      <c r="AA446" s="88">
        <v>0</v>
      </c>
      <c r="AB446" s="90" t="s">
        <v>16969</v>
      </c>
    </row>
    <row r="447" spans="1:28" ht="35.25" x14ac:dyDescent="0.5">
      <c r="A447">
        <v>1</v>
      </c>
      <c r="B447" s="30">
        <f>SUBTOTAL(103,$A$9:A447)</f>
        <v>427</v>
      </c>
      <c r="C447" s="87" t="s">
        <v>15392</v>
      </c>
      <c r="D447" s="83">
        <f t="shared" si="17"/>
        <v>350070.6</v>
      </c>
      <c r="E447" s="88">
        <v>0</v>
      </c>
      <c r="F447" s="88">
        <v>0</v>
      </c>
      <c r="G447" s="88">
        <v>0</v>
      </c>
      <c r="H447" s="88">
        <v>0</v>
      </c>
      <c r="I447" s="88">
        <v>0</v>
      </c>
      <c r="J447" s="88">
        <v>0</v>
      </c>
      <c r="K447" s="89">
        <v>0</v>
      </c>
      <c r="L447" s="88">
        <v>0</v>
      </c>
      <c r="M447" s="88">
        <v>0</v>
      </c>
      <c r="N447" s="88">
        <v>0</v>
      </c>
      <c r="O447" s="88">
        <v>350070.6</v>
      </c>
      <c r="P447" s="88">
        <v>0</v>
      </c>
      <c r="Q447" s="88">
        <v>0</v>
      </c>
      <c r="R447" s="88">
        <v>0</v>
      </c>
      <c r="S447" s="88">
        <v>0</v>
      </c>
      <c r="T447" s="88">
        <v>0</v>
      </c>
      <c r="U447" s="88">
        <v>0</v>
      </c>
      <c r="V447" s="88">
        <v>0</v>
      </c>
      <c r="W447" s="88">
        <v>0</v>
      </c>
      <c r="X447" s="88">
        <v>0</v>
      </c>
      <c r="Y447" s="88">
        <v>0</v>
      </c>
      <c r="Z447" s="88">
        <v>0</v>
      </c>
      <c r="AA447" s="88">
        <v>0</v>
      </c>
      <c r="AB447" s="90" t="s">
        <v>16969</v>
      </c>
    </row>
    <row r="448" spans="1:28" ht="35.25" x14ac:dyDescent="0.5">
      <c r="A448">
        <v>1</v>
      </c>
      <c r="B448" s="30">
        <f>SUBTOTAL(103,$A$9:A448)</f>
        <v>428</v>
      </c>
      <c r="C448" s="87" t="s">
        <v>15394</v>
      </c>
      <c r="D448" s="83">
        <f t="shared" si="17"/>
        <v>436086.77</v>
      </c>
      <c r="E448" s="88">
        <v>0</v>
      </c>
      <c r="F448" s="88">
        <v>0</v>
      </c>
      <c r="G448" s="88">
        <v>0</v>
      </c>
      <c r="H448" s="88">
        <v>0</v>
      </c>
      <c r="I448" s="88">
        <v>0</v>
      </c>
      <c r="J448" s="88">
        <v>0</v>
      </c>
      <c r="K448" s="89">
        <v>0</v>
      </c>
      <c r="L448" s="88">
        <v>0</v>
      </c>
      <c r="M448" s="88">
        <v>436086.77</v>
      </c>
      <c r="N448" s="88">
        <v>0</v>
      </c>
      <c r="O448" s="88">
        <v>0</v>
      </c>
      <c r="P448" s="88">
        <v>0</v>
      </c>
      <c r="Q448" s="88">
        <v>0</v>
      </c>
      <c r="R448" s="88">
        <v>0</v>
      </c>
      <c r="S448" s="88">
        <v>0</v>
      </c>
      <c r="T448" s="88">
        <v>0</v>
      </c>
      <c r="U448" s="88">
        <v>0</v>
      </c>
      <c r="V448" s="88">
        <v>0</v>
      </c>
      <c r="W448" s="88">
        <v>0</v>
      </c>
      <c r="X448" s="88">
        <v>0</v>
      </c>
      <c r="Y448" s="88">
        <v>0</v>
      </c>
      <c r="Z448" s="88">
        <v>0</v>
      </c>
      <c r="AA448" s="88">
        <v>0</v>
      </c>
      <c r="AB448" s="90" t="s">
        <v>16969</v>
      </c>
    </row>
    <row r="449" spans="1:28" ht="35.25" x14ac:dyDescent="0.5">
      <c r="A449">
        <v>1</v>
      </c>
      <c r="B449" s="30">
        <f>SUBTOTAL(103,$A$9:A449)</f>
        <v>429</v>
      </c>
      <c r="C449" s="87" t="s">
        <v>17421</v>
      </c>
      <c r="D449" s="83">
        <f t="shared" si="17"/>
        <v>962810</v>
      </c>
      <c r="E449" s="88">
        <v>0</v>
      </c>
      <c r="F449" s="88">
        <v>0</v>
      </c>
      <c r="G449" s="88">
        <v>0</v>
      </c>
      <c r="H449" s="88">
        <v>0</v>
      </c>
      <c r="I449" s="88">
        <v>0</v>
      </c>
      <c r="J449" s="88">
        <v>0</v>
      </c>
      <c r="K449" s="89">
        <v>0</v>
      </c>
      <c r="L449" s="88">
        <v>0</v>
      </c>
      <c r="M449" s="88">
        <v>962810</v>
      </c>
      <c r="N449" s="88">
        <v>0</v>
      </c>
      <c r="O449" s="88">
        <v>0</v>
      </c>
      <c r="P449" s="88">
        <v>0</v>
      </c>
      <c r="Q449" s="88">
        <v>0</v>
      </c>
      <c r="R449" s="88">
        <v>0</v>
      </c>
      <c r="S449" s="88">
        <v>0</v>
      </c>
      <c r="T449" s="88">
        <v>0</v>
      </c>
      <c r="U449" s="88">
        <v>0</v>
      </c>
      <c r="V449" s="88">
        <v>0</v>
      </c>
      <c r="W449" s="88">
        <v>0</v>
      </c>
      <c r="X449" s="88">
        <v>0</v>
      </c>
      <c r="Y449" s="88">
        <v>0</v>
      </c>
      <c r="Z449" s="88">
        <v>0</v>
      </c>
      <c r="AA449" s="88">
        <v>0</v>
      </c>
      <c r="AB449" s="90" t="s">
        <v>16969</v>
      </c>
    </row>
    <row r="450" spans="1:28" ht="35.25" x14ac:dyDescent="0.5">
      <c r="A450">
        <v>1</v>
      </c>
      <c r="B450" s="30">
        <f>SUBTOTAL(103,$A$9:A450)</f>
        <v>430</v>
      </c>
      <c r="C450" s="87" t="s">
        <v>15431</v>
      </c>
      <c r="D450" s="83">
        <f t="shared" si="17"/>
        <v>459600</v>
      </c>
      <c r="E450" s="88">
        <v>0</v>
      </c>
      <c r="F450" s="88">
        <v>0</v>
      </c>
      <c r="G450" s="88">
        <v>0</v>
      </c>
      <c r="H450" s="88">
        <v>0</v>
      </c>
      <c r="I450" s="88">
        <v>0</v>
      </c>
      <c r="J450" s="88">
        <v>0</v>
      </c>
      <c r="K450" s="89">
        <v>0</v>
      </c>
      <c r="L450" s="88">
        <v>0</v>
      </c>
      <c r="M450" s="88">
        <v>0</v>
      </c>
      <c r="N450" s="88">
        <v>0</v>
      </c>
      <c r="O450" s="88">
        <v>459600</v>
      </c>
      <c r="P450" s="88">
        <v>0</v>
      </c>
      <c r="Q450" s="88">
        <v>0</v>
      </c>
      <c r="R450" s="88">
        <v>0</v>
      </c>
      <c r="S450" s="88">
        <v>0</v>
      </c>
      <c r="T450" s="88">
        <v>0</v>
      </c>
      <c r="U450" s="88">
        <v>0</v>
      </c>
      <c r="V450" s="88">
        <v>0</v>
      </c>
      <c r="W450" s="88">
        <v>0</v>
      </c>
      <c r="X450" s="88">
        <v>0</v>
      </c>
      <c r="Y450" s="88">
        <v>0</v>
      </c>
      <c r="Z450" s="88">
        <v>0</v>
      </c>
      <c r="AA450" s="88">
        <v>0</v>
      </c>
      <c r="AB450" s="90">
        <v>2023</v>
      </c>
    </row>
    <row r="451" spans="1:28" ht="35.25" x14ac:dyDescent="0.5">
      <c r="A451">
        <v>1</v>
      </c>
      <c r="B451" s="30">
        <f>SUBTOTAL(103,$A$9:A451)</f>
        <v>431</v>
      </c>
      <c r="C451" s="87" t="s">
        <v>15301</v>
      </c>
      <c r="D451" s="83">
        <f t="shared" si="17"/>
        <v>185761</v>
      </c>
      <c r="E451" s="88">
        <v>0</v>
      </c>
      <c r="F451" s="88">
        <v>0</v>
      </c>
      <c r="G451" s="88">
        <v>0</v>
      </c>
      <c r="H451" s="88">
        <v>0</v>
      </c>
      <c r="I451" s="88">
        <v>0</v>
      </c>
      <c r="J451" s="88">
        <v>0</v>
      </c>
      <c r="K451" s="89">
        <v>0</v>
      </c>
      <c r="L451" s="88">
        <v>0</v>
      </c>
      <c r="M451" s="88">
        <v>0</v>
      </c>
      <c r="N451" s="88">
        <v>0</v>
      </c>
      <c r="O451" s="88">
        <v>185761</v>
      </c>
      <c r="P451" s="88">
        <v>0</v>
      </c>
      <c r="Q451" s="88">
        <v>0</v>
      </c>
      <c r="R451" s="88">
        <v>0</v>
      </c>
      <c r="S451" s="88">
        <v>0</v>
      </c>
      <c r="T451" s="88">
        <v>0</v>
      </c>
      <c r="U451" s="88">
        <v>0</v>
      </c>
      <c r="V451" s="88">
        <v>0</v>
      </c>
      <c r="W451" s="88">
        <v>0</v>
      </c>
      <c r="X451" s="88">
        <v>0</v>
      </c>
      <c r="Y451" s="88">
        <v>0</v>
      </c>
      <c r="Z451" s="88">
        <v>0</v>
      </c>
      <c r="AA451" s="88">
        <v>0</v>
      </c>
      <c r="AB451" s="90">
        <v>2023</v>
      </c>
    </row>
    <row r="452" spans="1:28" ht="35.25" x14ac:dyDescent="0.5">
      <c r="A452">
        <v>1</v>
      </c>
      <c r="B452" s="30">
        <f>SUBTOTAL(103,$A$9:A452)</f>
        <v>432</v>
      </c>
      <c r="C452" s="87" t="s">
        <v>15406</v>
      </c>
      <c r="D452" s="83">
        <f t="shared" si="17"/>
        <v>819311.2</v>
      </c>
      <c r="E452" s="88">
        <v>0</v>
      </c>
      <c r="F452" s="88">
        <v>0</v>
      </c>
      <c r="G452" s="88">
        <v>819311.2</v>
      </c>
      <c r="H452" s="88">
        <v>0</v>
      </c>
      <c r="I452" s="88">
        <v>0</v>
      </c>
      <c r="J452" s="88">
        <v>0</v>
      </c>
      <c r="K452" s="89">
        <v>0</v>
      </c>
      <c r="L452" s="88">
        <v>0</v>
      </c>
      <c r="M452" s="88">
        <v>0</v>
      </c>
      <c r="N452" s="88">
        <v>0</v>
      </c>
      <c r="O452" s="88">
        <v>0</v>
      </c>
      <c r="P452" s="88">
        <v>0</v>
      </c>
      <c r="Q452" s="88">
        <v>0</v>
      </c>
      <c r="R452" s="88">
        <v>0</v>
      </c>
      <c r="S452" s="88">
        <v>0</v>
      </c>
      <c r="T452" s="88">
        <v>0</v>
      </c>
      <c r="U452" s="88">
        <v>0</v>
      </c>
      <c r="V452" s="88">
        <v>0</v>
      </c>
      <c r="W452" s="88">
        <v>0</v>
      </c>
      <c r="X452" s="88">
        <v>0</v>
      </c>
      <c r="Y452" s="88">
        <v>0</v>
      </c>
      <c r="Z452" s="88">
        <v>0</v>
      </c>
      <c r="AA452" s="88">
        <v>0</v>
      </c>
      <c r="AB452" s="90">
        <v>2023</v>
      </c>
    </row>
    <row r="453" spans="1:28" ht="35.25" x14ac:dyDescent="0.5">
      <c r="A453">
        <v>1</v>
      </c>
      <c r="B453" s="30">
        <f>SUBTOTAL(103,$A$9:A453)</f>
        <v>433</v>
      </c>
      <c r="C453" s="87" t="s">
        <v>15439</v>
      </c>
      <c r="D453" s="83">
        <f t="shared" si="17"/>
        <v>553247.80000000005</v>
      </c>
      <c r="E453" s="88">
        <v>0</v>
      </c>
      <c r="F453" s="88">
        <v>0</v>
      </c>
      <c r="G453" s="88">
        <v>0</v>
      </c>
      <c r="H453" s="88">
        <v>0</v>
      </c>
      <c r="I453" s="88">
        <v>553247.80000000005</v>
      </c>
      <c r="J453" s="88">
        <v>0</v>
      </c>
      <c r="K453" s="89">
        <v>0</v>
      </c>
      <c r="L453" s="88">
        <v>0</v>
      </c>
      <c r="M453" s="88">
        <v>0</v>
      </c>
      <c r="N453" s="88">
        <v>0</v>
      </c>
      <c r="O453" s="88">
        <v>0</v>
      </c>
      <c r="P453" s="88">
        <v>0</v>
      </c>
      <c r="Q453" s="88">
        <v>0</v>
      </c>
      <c r="R453" s="88">
        <v>0</v>
      </c>
      <c r="S453" s="88">
        <v>0</v>
      </c>
      <c r="T453" s="88">
        <v>0</v>
      </c>
      <c r="U453" s="88">
        <v>0</v>
      </c>
      <c r="V453" s="88">
        <v>0</v>
      </c>
      <c r="W453" s="88">
        <v>0</v>
      </c>
      <c r="X453" s="88">
        <v>0</v>
      </c>
      <c r="Y453" s="88">
        <v>0</v>
      </c>
      <c r="Z453" s="88">
        <v>0</v>
      </c>
      <c r="AA453" s="88">
        <v>0</v>
      </c>
      <c r="AB453" s="90" t="s">
        <v>16969</v>
      </c>
    </row>
    <row r="454" spans="1:28" ht="35.25" x14ac:dyDescent="0.5">
      <c r="B454" s="86" t="s">
        <v>261</v>
      </c>
      <c r="C454" s="87"/>
      <c r="D454" s="83">
        <f t="shared" si="17"/>
        <v>4694275.93</v>
      </c>
      <c r="E454" s="83">
        <f t="shared" ref="E454:AA454" si="21">SUM(E455:E459)</f>
        <v>0</v>
      </c>
      <c r="F454" s="83">
        <f t="shared" si="21"/>
        <v>0</v>
      </c>
      <c r="G454" s="83">
        <f t="shared" si="21"/>
        <v>309569.93</v>
      </c>
      <c r="H454" s="83">
        <f t="shared" si="21"/>
        <v>0</v>
      </c>
      <c r="I454" s="83">
        <f t="shared" si="21"/>
        <v>0</v>
      </c>
      <c r="J454" s="83">
        <f t="shared" si="21"/>
        <v>0</v>
      </c>
      <c r="K454" s="84">
        <f t="shared" si="21"/>
        <v>0</v>
      </c>
      <c r="L454" s="83">
        <f t="shared" si="21"/>
        <v>0</v>
      </c>
      <c r="M454" s="83">
        <f t="shared" si="21"/>
        <v>3099706</v>
      </c>
      <c r="N454" s="83">
        <f t="shared" si="21"/>
        <v>0</v>
      </c>
      <c r="O454" s="83">
        <f t="shared" si="21"/>
        <v>1285000</v>
      </c>
      <c r="P454" s="83">
        <f t="shared" si="21"/>
        <v>0</v>
      </c>
      <c r="Q454" s="83">
        <f t="shared" si="21"/>
        <v>0</v>
      </c>
      <c r="R454" s="83">
        <f t="shared" si="21"/>
        <v>0</v>
      </c>
      <c r="S454" s="83">
        <f t="shared" si="21"/>
        <v>0</v>
      </c>
      <c r="T454" s="83">
        <f t="shared" si="21"/>
        <v>0</v>
      </c>
      <c r="U454" s="83">
        <f t="shared" si="21"/>
        <v>0</v>
      </c>
      <c r="V454" s="83">
        <f t="shared" si="21"/>
        <v>0</v>
      </c>
      <c r="W454" s="83">
        <f t="shared" si="21"/>
        <v>0</v>
      </c>
      <c r="X454" s="83">
        <f t="shared" si="21"/>
        <v>0</v>
      </c>
      <c r="Y454" s="83">
        <f t="shared" si="21"/>
        <v>0</v>
      </c>
      <c r="Z454" s="83">
        <f t="shared" si="21"/>
        <v>0</v>
      </c>
      <c r="AA454" s="83">
        <f t="shared" si="21"/>
        <v>0</v>
      </c>
      <c r="AB454" s="85" t="s">
        <v>17004</v>
      </c>
    </row>
    <row r="455" spans="1:28" ht="35.25" x14ac:dyDescent="0.5">
      <c r="A455">
        <v>1</v>
      </c>
      <c r="B455" s="30">
        <f>SUBTOTAL(103,$A$9:A455)</f>
        <v>434</v>
      </c>
      <c r="C455" s="87" t="s">
        <v>15690</v>
      </c>
      <c r="D455" s="83">
        <f t="shared" si="17"/>
        <v>309569.93</v>
      </c>
      <c r="E455" s="88">
        <v>0</v>
      </c>
      <c r="F455" s="88">
        <v>0</v>
      </c>
      <c r="G455" s="88">
        <v>309569.93</v>
      </c>
      <c r="H455" s="88">
        <v>0</v>
      </c>
      <c r="I455" s="88">
        <v>0</v>
      </c>
      <c r="J455" s="88">
        <v>0</v>
      </c>
      <c r="K455" s="89">
        <v>0</v>
      </c>
      <c r="L455" s="88">
        <v>0</v>
      </c>
      <c r="M455" s="88">
        <v>0</v>
      </c>
      <c r="N455" s="88">
        <v>0</v>
      </c>
      <c r="O455" s="88">
        <v>0</v>
      </c>
      <c r="P455" s="88">
        <v>0</v>
      </c>
      <c r="Q455" s="88">
        <v>0</v>
      </c>
      <c r="R455" s="88">
        <v>0</v>
      </c>
      <c r="S455" s="88">
        <v>0</v>
      </c>
      <c r="T455" s="88">
        <v>0</v>
      </c>
      <c r="U455" s="88">
        <v>0</v>
      </c>
      <c r="V455" s="88">
        <v>0</v>
      </c>
      <c r="W455" s="88">
        <v>0</v>
      </c>
      <c r="X455" s="88">
        <v>0</v>
      </c>
      <c r="Y455" s="88">
        <v>0</v>
      </c>
      <c r="Z455" s="88">
        <v>0</v>
      </c>
      <c r="AA455" s="88">
        <v>0</v>
      </c>
      <c r="AB455" s="90" t="s">
        <v>16969</v>
      </c>
    </row>
    <row r="456" spans="1:28" ht="35.25" x14ac:dyDescent="0.5">
      <c r="A456">
        <v>1</v>
      </c>
      <c r="B456" s="30">
        <f>SUBTOTAL(103,$A$9:A456)</f>
        <v>435</v>
      </c>
      <c r="C456" s="87" t="s">
        <v>2726</v>
      </c>
      <c r="D456" s="83">
        <f t="shared" si="17"/>
        <v>270000</v>
      </c>
      <c r="E456" s="88">
        <v>0</v>
      </c>
      <c r="F456" s="88">
        <v>0</v>
      </c>
      <c r="G456" s="88">
        <v>0</v>
      </c>
      <c r="H456" s="88">
        <v>0</v>
      </c>
      <c r="I456" s="88">
        <v>0</v>
      </c>
      <c r="J456" s="88">
        <v>0</v>
      </c>
      <c r="K456" s="89">
        <v>0</v>
      </c>
      <c r="L456" s="88">
        <v>0</v>
      </c>
      <c r="M456" s="88">
        <f>90000+180000</f>
        <v>270000</v>
      </c>
      <c r="N456" s="88">
        <v>0</v>
      </c>
      <c r="O456" s="88">
        <v>0</v>
      </c>
      <c r="P456" s="88">
        <v>0</v>
      </c>
      <c r="Q456" s="88">
        <v>0</v>
      </c>
      <c r="R456" s="88">
        <v>0</v>
      </c>
      <c r="S456" s="88">
        <v>0</v>
      </c>
      <c r="T456" s="88">
        <v>0</v>
      </c>
      <c r="U456" s="88">
        <v>0</v>
      </c>
      <c r="V456" s="88">
        <v>0</v>
      </c>
      <c r="W456" s="88">
        <v>0</v>
      </c>
      <c r="X456" s="88">
        <v>0</v>
      </c>
      <c r="Y456" s="88">
        <v>0</v>
      </c>
      <c r="Z456" s="88">
        <v>0</v>
      </c>
      <c r="AA456" s="88">
        <v>0</v>
      </c>
      <c r="AB456" s="90" t="s">
        <v>16969</v>
      </c>
    </row>
    <row r="457" spans="1:28" ht="35.25" x14ac:dyDescent="0.5">
      <c r="A457">
        <v>1</v>
      </c>
      <c r="B457" s="30">
        <f>SUBTOTAL(103,$A$9:A457)</f>
        <v>436</v>
      </c>
      <c r="C457" s="87" t="s">
        <v>15742</v>
      </c>
      <c r="D457" s="83">
        <f t="shared" ref="D457:D520" si="22">E457+F457+G457+H457+I457+J457+L457+M457+N457+O457+P457+Q457+R457+S457+T457+U457+V457+W457+X457+Y457+Z457+AA457</f>
        <v>2429706</v>
      </c>
      <c r="E457" s="88">
        <v>0</v>
      </c>
      <c r="F457" s="88">
        <v>0</v>
      </c>
      <c r="G457" s="88">
        <v>0</v>
      </c>
      <c r="H457" s="88">
        <v>0</v>
      </c>
      <c r="I457" s="88">
        <v>0</v>
      </c>
      <c r="J457" s="88">
        <v>0</v>
      </c>
      <c r="K457" s="89">
        <v>0</v>
      </c>
      <c r="L457" s="88">
        <v>0</v>
      </c>
      <c r="M457" s="88">
        <v>2429706</v>
      </c>
      <c r="N457" s="88">
        <v>0</v>
      </c>
      <c r="O457" s="88">
        <v>0</v>
      </c>
      <c r="P457" s="88">
        <v>0</v>
      </c>
      <c r="Q457" s="88">
        <v>0</v>
      </c>
      <c r="R457" s="88">
        <v>0</v>
      </c>
      <c r="S457" s="88">
        <v>0</v>
      </c>
      <c r="T457" s="88">
        <v>0</v>
      </c>
      <c r="U457" s="88">
        <v>0</v>
      </c>
      <c r="V457" s="88">
        <v>0</v>
      </c>
      <c r="W457" s="88">
        <v>0</v>
      </c>
      <c r="X457" s="88">
        <v>0</v>
      </c>
      <c r="Y457" s="88">
        <v>0</v>
      </c>
      <c r="Z457" s="88">
        <v>0</v>
      </c>
      <c r="AA457" s="88">
        <v>0</v>
      </c>
      <c r="AB457" s="90" t="s">
        <v>16969</v>
      </c>
    </row>
    <row r="458" spans="1:28" ht="35.25" x14ac:dyDescent="0.5">
      <c r="A458">
        <v>1</v>
      </c>
      <c r="B458" s="30">
        <f>SUBTOTAL(103,$A$9:A458)</f>
        <v>437</v>
      </c>
      <c r="C458" s="87" t="s">
        <v>15748</v>
      </c>
      <c r="D458" s="83">
        <f t="shared" si="22"/>
        <v>1285000</v>
      </c>
      <c r="E458" s="88">
        <v>0</v>
      </c>
      <c r="F458" s="88">
        <v>0</v>
      </c>
      <c r="G458" s="88">
        <v>0</v>
      </c>
      <c r="H458" s="88">
        <v>0</v>
      </c>
      <c r="I458" s="88">
        <v>0</v>
      </c>
      <c r="J458" s="88">
        <v>0</v>
      </c>
      <c r="K458" s="89">
        <v>0</v>
      </c>
      <c r="L458" s="88">
        <v>0</v>
      </c>
      <c r="M458" s="88">
        <v>0</v>
      </c>
      <c r="N458" s="88">
        <v>0</v>
      </c>
      <c r="O458" s="88">
        <v>1285000</v>
      </c>
      <c r="P458" s="88">
        <v>0</v>
      </c>
      <c r="Q458" s="88">
        <v>0</v>
      </c>
      <c r="R458" s="88">
        <v>0</v>
      </c>
      <c r="S458" s="88">
        <v>0</v>
      </c>
      <c r="T458" s="88">
        <v>0</v>
      </c>
      <c r="U458" s="88">
        <v>0</v>
      </c>
      <c r="V458" s="88">
        <v>0</v>
      </c>
      <c r="W458" s="88">
        <v>0</v>
      </c>
      <c r="X458" s="88">
        <v>0</v>
      </c>
      <c r="Y458" s="88">
        <v>0</v>
      </c>
      <c r="Z458" s="88">
        <v>0</v>
      </c>
      <c r="AA458" s="88">
        <v>0</v>
      </c>
      <c r="AB458" s="90" t="s">
        <v>16969</v>
      </c>
    </row>
    <row r="459" spans="1:28" ht="35.25" x14ac:dyDescent="0.5">
      <c r="A459">
        <v>1</v>
      </c>
      <c r="B459" s="30">
        <f>SUBTOTAL(103,$A$9:A459)</f>
        <v>438</v>
      </c>
      <c r="C459" s="87" t="s">
        <v>15750</v>
      </c>
      <c r="D459" s="83">
        <f t="shared" si="22"/>
        <v>400000</v>
      </c>
      <c r="E459" s="88">
        <v>0</v>
      </c>
      <c r="F459" s="88">
        <v>0</v>
      </c>
      <c r="G459" s="88">
        <v>0</v>
      </c>
      <c r="H459" s="88">
        <v>0</v>
      </c>
      <c r="I459" s="88">
        <v>0</v>
      </c>
      <c r="J459" s="88">
        <v>0</v>
      </c>
      <c r="K459" s="89">
        <v>0</v>
      </c>
      <c r="L459" s="88">
        <v>0</v>
      </c>
      <c r="M459" s="88">
        <f>200000+200000</f>
        <v>400000</v>
      </c>
      <c r="N459" s="88">
        <v>0</v>
      </c>
      <c r="O459" s="88">
        <v>0</v>
      </c>
      <c r="P459" s="88">
        <v>0</v>
      </c>
      <c r="Q459" s="88">
        <v>0</v>
      </c>
      <c r="R459" s="88">
        <v>0</v>
      </c>
      <c r="S459" s="88">
        <v>0</v>
      </c>
      <c r="T459" s="88">
        <v>0</v>
      </c>
      <c r="U459" s="88">
        <v>0</v>
      </c>
      <c r="V459" s="88">
        <v>0</v>
      </c>
      <c r="W459" s="88">
        <v>0</v>
      </c>
      <c r="X459" s="88">
        <v>0</v>
      </c>
      <c r="Y459" s="88">
        <v>0</v>
      </c>
      <c r="Z459" s="88">
        <v>0</v>
      </c>
      <c r="AA459" s="88">
        <v>0</v>
      </c>
      <c r="AB459" s="90" t="s">
        <v>16969</v>
      </c>
    </row>
    <row r="460" spans="1:28" ht="35.25" x14ac:dyDescent="0.5">
      <c r="B460" s="86" t="s">
        <v>304</v>
      </c>
      <c r="C460" s="87"/>
      <c r="D460" s="83">
        <f t="shared" si="22"/>
        <v>5238028</v>
      </c>
      <c r="E460" s="83">
        <f t="shared" ref="E460:AA460" si="23">SUM(E461:E464)</f>
        <v>0</v>
      </c>
      <c r="F460" s="83">
        <f t="shared" si="23"/>
        <v>0</v>
      </c>
      <c r="G460" s="83">
        <f t="shared" si="23"/>
        <v>0</v>
      </c>
      <c r="H460" s="83">
        <f t="shared" si="23"/>
        <v>0</v>
      </c>
      <c r="I460" s="83">
        <f t="shared" si="23"/>
        <v>0</v>
      </c>
      <c r="J460" s="83">
        <f t="shared" si="23"/>
        <v>0</v>
      </c>
      <c r="K460" s="84">
        <f t="shared" si="23"/>
        <v>0</v>
      </c>
      <c r="L460" s="83">
        <f t="shared" si="23"/>
        <v>0</v>
      </c>
      <c r="M460" s="83">
        <f t="shared" si="23"/>
        <v>0</v>
      </c>
      <c r="N460" s="83">
        <f t="shared" si="23"/>
        <v>0</v>
      </c>
      <c r="O460" s="83">
        <f t="shared" si="23"/>
        <v>5238028</v>
      </c>
      <c r="P460" s="83">
        <f t="shared" si="23"/>
        <v>0</v>
      </c>
      <c r="Q460" s="83">
        <f t="shared" si="23"/>
        <v>0</v>
      </c>
      <c r="R460" s="83">
        <f t="shared" si="23"/>
        <v>0</v>
      </c>
      <c r="S460" s="83">
        <f t="shared" si="23"/>
        <v>0</v>
      </c>
      <c r="T460" s="83">
        <f t="shared" si="23"/>
        <v>0</v>
      </c>
      <c r="U460" s="83">
        <f t="shared" si="23"/>
        <v>0</v>
      </c>
      <c r="V460" s="83">
        <f t="shared" si="23"/>
        <v>0</v>
      </c>
      <c r="W460" s="83">
        <f t="shared" si="23"/>
        <v>0</v>
      </c>
      <c r="X460" s="83">
        <f t="shared" si="23"/>
        <v>0</v>
      </c>
      <c r="Y460" s="83">
        <f t="shared" si="23"/>
        <v>0</v>
      </c>
      <c r="Z460" s="83">
        <f t="shared" si="23"/>
        <v>0</v>
      </c>
      <c r="AA460" s="83">
        <f t="shared" si="23"/>
        <v>0</v>
      </c>
      <c r="AB460" s="85" t="s">
        <v>17004</v>
      </c>
    </row>
    <row r="461" spans="1:28" ht="35.25" x14ac:dyDescent="0.5">
      <c r="A461">
        <v>1</v>
      </c>
      <c r="B461" s="30">
        <f>SUBTOTAL(103,$A$9:A461)</f>
        <v>439</v>
      </c>
      <c r="C461" s="87" t="s">
        <v>16709</v>
      </c>
      <c r="D461" s="83">
        <f t="shared" si="22"/>
        <v>1117833</v>
      </c>
      <c r="E461" s="88">
        <v>0</v>
      </c>
      <c r="F461" s="88">
        <v>0</v>
      </c>
      <c r="G461" s="88">
        <v>0</v>
      </c>
      <c r="H461" s="88">
        <v>0</v>
      </c>
      <c r="I461" s="88">
        <v>0</v>
      </c>
      <c r="J461" s="88">
        <v>0</v>
      </c>
      <c r="K461" s="89">
        <v>0</v>
      </c>
      <c r="L461" s="88">
        <v>0</v>
      </c>
      <c r="M461" s="88">
        <v>0</v>
      </c>
      <c r="N461" s="88">
        <v>0</v>
      </c>
      <c r="O461" s="88">
        <v>1117833</v>
      </c>
      <c r="P461" s="88">
        <v>0</v>
      </c>
      <c r="Q461" s="88">
        <v>0</v>
      </c>
      <c r="R461" s="88">
        <v>0</v>
      </c>
      <c r="S461" s="88">
        <v>0</v>
      </c>
      <c r="T461" s="88">
        <v>0</v>
      </c>
      <c r="U461" s="88">
        <v>0</v>
      </c>
      <c r="V461" s="88">
        <v>0</v>
      </c>
      <c r="W461" s="88">
        <v>0</v>
      </c>
      <c r="X461" s="88">
        <v>0</v>
      </c>
      <c r="Y461" s="88">
        <v>0</v>
      </c>
      <c r="Z461" s="88">
        <v>0</v>
      </c>
      <c r="AA461" s="88">
        <v>0</v>
      </c>
      <c r="AB461" s="90" t="s">
        <v>16969</v>
      </c>
    </row>
    <row r="462" spans="1:28" ht="35.25" x14ac:dyDescent="0.5">
      <c r="A462">
        <v>1</v>
      </c>
      <c r="B462" s="30">
        <f>SUBTOTAL(103,$A$9:A462)</f>
        <v>440</v>
      </c>
      <c r="C462" s="87" t="s">
        <v>16652</v>
      </c>
      <c r="D462" s="83">
        <f t="shared" si="22"/>
        <v>1071066</v>
      </c>
      <c r="E462" s="88">
        <v>0</v>
      </c>
      <c r="F462" s="88">
        <v>0</v>
      </c>
      <c r="G462" s="88">
        <v>0</v>
      </c>
      <c r="H462" s="88">
        <v>0</v>
      </c>
      <c r="I462" s="88">
        <v>0</v>
      </c>
      <c r="J462" s="88">
        <v>0</v>
      </c>
      <c r="K462" s="89">
        <v>0</v>
      </c>
      <c r="L462" s="88">
        <v>0</v>
      </c>
      <c r="M462" s="88">
        <v>0</v>
      </c>
      <c r="N462" s="88">
        <v>0</v>
      </c>
      <c r="O462" s="88">
        <v>1071066</v>
      </c>
      <c r="P462" s="88">
        <v>0</v>
      </c>
      <c r="Q462" s="88">
        <v>0</v>
      </c>
      <c r="R462" s="88">
        <v>0</v>
      </c>
      <c r="S462" s="88">
        <v>0</v>
      </c>
      <c r="T462" s="88">
        <v>0</v>
      </c>
      <c r="U462" s="88">
        <v>0</v>
      </c>
      <c r="V462" s="88">
        <v>0</v>
      </c>
      <c r="W462" s="88">
        <v>0</v>
      </c>
      <c r="X462" s="88">
        <v>0</v>
      </c>
      <c r="Y462" s="88">
        <v>0</v>
      </c>
      <c r="Z462" s="88">
        <v>0</v>
      </c>
      <c r="AA462" s="88">
        <v>0</v>
      </c>
      <c r="AB462" s="90" t="s">
        <v>16969</v>
      </c>
    </row>
    <row r="463" spans="1:28" ht="35.25" x14ac:dyDescent="0.5">
      <c r="A463">
        <v>1</v>
      </c>
      <c r="B463" s="30">
        <f>SUBTOTAL(103,$A$9:A463)</f>
        <v>441</v>
      </c>
      <c r="C463" s="87" t="s">
        <v>16712</v>
      </c>
      <c r="D463" s="83">
        <f t="shared" si="22"/>
        <v>1400000</v>
      </c>
      <c r="E463" s="88">
        <v>0</v>
      </c>
      <c r="F463" s="88">
        <v>0</v>
      </c>
      <c r="G463" s="88">
        <v>0</v>
      </c>
      <c r="H463" s="88">
        <v>0</v>
      </c>
      <c r="I463" s="88">
        <v>0</v>
      </c>
      <c r="J463" s="88">
        <v>0</v>
      </c>
      <c r="K463" s="89">
        <v>0</v>
      </c>
      <c r="L463" s="88">
        <v>0</v>
      </c>
      <c r="M463" s="88">
        <v>0</v>
      </c>
      <c r="N463" s="88">
        <v>0</v>
      </c>
      <c r="O463" s="88">
        <v>1400000</v>
      </c>
      <c r="P463" s="88">
        <v>0</v>
      </c>
      <c r="Q463" s="88">
        <v>0</v>
      </c>
      <c r="R463" s="88">
        <v>0</v>
      </c>
      <c r="S463" s="88">
        <v>0</v>
      </c>
      <c r="T463" s="88">
        <v>0</v>
      </c>
      <c r="U463" s="88">
        <v>0</v>
      </c>
      <c r="V463" s="88">
        <v>0</v>
      </c>
      <c r="W463" s="88">
        <v>0</v>
      </c>
      <c r="X463" s="88">
        <v>0</v>
      </c>
      <c r="Y463" s="88">
        <v>0</v>
      </c>
      <c r="Z463" s="88">
        <v>0</v>
      </c>
      <c r="AA463" s="88">
        <v>0</v>
      </c>
      <c r="AB463" s="90" t="s">
        <v>16969</v>
      </c>
    </row>
    <row r="464" spans="1:28" ht="35.25" x14ac:dyDescent="0.5">
      <c r="A464">
        <v>1</v>
      </c>
      <c r="B464" s="30">
        <f>SUBTOTAL(103,$A$9:A464)</f>
        <v>442</v>
      </c>
      <c r="C464" s="87" t="s">
        <v>16659</v>
      </c>
      <c r="D464" s="83">
        <f t="shared" si="22"/>
        <v>1649129</v>
      </c>
      <c r="E464" s="88">
        <v>0</v>
      </c>
      <c r="F464" s="88">
        <v>0</v>
      </c>
      <c r="G464" s="88">
        <v>0</v>
      </c>
      <c r="H464" s="88">
        <v>0</v>
      </c>
      <c r="I464" s="88">
        <v>0</v>
      </c>
      <c r="J464" s="88">
        <v>0</v>
      </c>
      <c r="K464" s="89">
        <v>0</v>
      </c>
      <c r="L464" s="88">
        <v>0</v>
      </c>
      <c r="M464" s="88">
        <v>0</v>
      </c>
      <c r="N464" s="88">
        <v>0</v>
      </c>
      <c r="O464" s="88">
        <f>1582029+67100</f>
        <v>1649129</v>
      </c>
      <c r="P464" s="88">
        <v>0</v>
      </c>
      <c r="Q464" s="88">
        <v>0</v>
      </c>
      <c r="R464" s="88">
        <v>0</v>
      </c>
      <c r="S464" s="88">
        <v>0</v>
      </c>
      <c r="T464" s="88">
        <v>0</v>
      </c>
      <c r="U464" s="88">
        <v>0</v>
      </c>
      <c r="V464" s="88">
        <v>0</v>
      </c>
      <c r="W464" s="88">
        <v>0</v>
      </c>
      <c r="X464" s="88">
        <v>0</v>
      </c>
      <c r="Y464" s="88">
        <v>0</v>
      </c>
      <c r="Z464" s="88">
        <v>0</v>
      </c>
      <c r="AA464" s="88">
        <v>0</v>
      </c>
      <c r="AB464" s="90" t="s">
        <v>16969</v>
      </c>
    </row>
    <row r="465" spans="1:28" ht="35.25" x14ac:dyDescent="0.5">
      <c r="B465" s="86" t="s">
        <v>457</v>
      </c>
      <c r="C465" s="87"/>
      <c r="D465" s="83">
        <f t="shared" si="22"/>
        <v>2355021.11</v>
      </c>
      <c r="E465" s="83">
        <f t="shared" ref="E465:AA465" si="24">SUM(E466:E471)</f>
        <v>0</v>
      </c>
      <c r="F465" s="83">
        <f t="shared" si="24"/>
        <v>0</v>
      </c>
      <c r="G465" s="83">
        <f t="shared" si="24"/>
        <v>0</v>
      </c>
      <c r="H465" s="83">
        <f t="shared" si="24"/>
        <v>696974</v>
      </c>
      <c r="I465" s="83">
        <f t="shared" si="24"/>
        <v>0</v>
      </c>
      <c r="J465" s="83">
        <f t="shared" si="24"/>
        <v>0</v>
      </c>
      <c r="K465" s="84">
        <f t="shared" si="24"/>
        <v>0</v>
      </c>
      <c r="L465" s="83">
        <f t="shared" si="24"/>
        <v>0</v>
      </c>
      <c r="M465" s="83">
        <f t="shared" si="24"/>
        <v>272389</v>
      </c>
      <c r="N465" s="83">
        <f t="shared" si="24"/>
        <v>192953</v>
      </c>
      <c r="O465" s="83">
        <f t="shared" si="24"/>
        <v>1192705.1099999999</v>
      </c>
      <c r="P465" s="83">
        <f t="shared" si="24"/>
        <v>0</v>
      </c>
      <c r="Q465" s="83">
        <f t="shared" si="24"/>
        <v>0</v>
      </c>
      <c r="R465" s="83">
        <f t="shared" si="24"/>
        <v>0</v>
      </c>
      <c r="S465" s="83">
        <f t="shared" si="24"/>
        <v>0</v>
      </c>
      <c r="T465" s="83">
        <f t="shared" si="24"/>
        <v>0</v>
      </c>
      <c r="U465" s="83">
        <f t="shared" si="24"/>
        <v>0</v>
      </c>
      <c r="V465" s="83">
        <f t="shared" si="24"/>
        <v>0</v>
      </c>
      <c r="W465" s="83">
        <f t="shared" si="24"/>
        <v>0</v>
      </c>
      <c r="X465" s="83">
        <f t="shared" si="24"/>
        <v>0</v>
      </c>
      <c r="Y465" s="83">
        <f t="shared" si="24"/>
        <v>0</v>
      </c>
      <c r="Z465" s="83">
        <f t="shared" si="24"/>
        <v>0</v>
      </c>
      <c r="AA465" s="83">
        <f t="shared" si="24"/>
        <v>0</v>
      </c>
      <c r="AB465" s="85" t="s">
        <v>17004</v>
      </c>
    </row>
    <row r="466" spans="1:28" ht="35.25" x14ac:dyDescent="0.5">
      <c r="A466">
        <v>1</v>
      </c>
      <c r="B466" s="30">
        <f>SUBTOTAL(103,$A$9:A466)</f>
        <v>443</v>
      </c>
      <c r="C466" s="87" t="s">
        <v>8183</v>
      </c>
      <c r="D466" s="83">
        <f t="shared" si="22"/>
        <v>932040.46</v>
      </c>
      <c r="E466" s="88">
        <v>0</v>
      </c>
      <c r="F466" s="88">
        <v>0</v>
      </c>
      <c r="G466" s="88">
        <v>0</v>
      </c>
      <c r="H466" s="88">
        <v>0</v>
      </c>
      <c r="I466" s="88">
        <v>0</v>
      </c>
      <c r="J466" s="88">
        <v>0</v>
      </c>
      <c r="K466" s="89">
        <v>0</v>
      </c>
      <c r="L466" s="88">
        <v>0</v>
      </c>
      <c r="M466" s="88">
        <v>0</v>
      </c>
      <c r="N466" s="88">
        <v>0</v>
      </c>
      <c r="O466" s="88">
        <f>332040.46+600000</f>
        <v>932040.46</v>
      </c>
      <c r="P466" s="88">
        <v>0</v>
      </c>
      <c r="Q466" s="88">
        <v>0</v>
      </c>
      <c r="R466" s="88">
        <v>0</v>
      </c>
      <c r="S466" s="88">
        <v>0</v>
      </c>
      <c r="T466" s="88">
        <v>0</v>
      </c>
      <c r="U466" s="88">
        <v>0</v>
      </c>
      <c r="V466" s="88">
        <v>0</v>
      </c>
      <c r="W466" s="88">
        <v>0</v>
      </c>
      <c r="X466" s="88">
        <v>0</v>
      </c>
      <c r="Y466" s="88">
        <v>0</v>
      </c>
      <c r="Z466" s="88">
        <v>0</v>
      </c>
      <c r="AA466" s="88">
        <v>0</v>
      </c>
      <c r="AB466" s="90" t="s">
        <v>16969</v>
      </c>
    </row>
    <row r="467" spans="1:28" ht="35.25" x14ac:dyDescent="0.5">
      <c r="A467">
        <v>1</v>
      </c>
      <c r="B467" s="30">
        <f>SUBTOTAL(103,$A$9:A467)</f>
        <v>444</v>
      </c>
      <c r="C467" s="87" t="s">
        <v>7852</v>
      </c>
      <c r="D467" s="83">
        <f t="shared" si="22"/>
        <v>192953</v>
      </c>
      <c r="E467" s="88">
        <v>0</v>
      </c>
      <c r="F467" s="88">
        <v>0</v>
      </c>
      <c r="G467" s="88">
        <v>0</v>
      </c>
      <c r="H467" s="88">
        <v>0</v>
      </c>
      <c r="I467" s="88">
        <v>0</v>
      </c>
      <c r="J467" s="88">
        <v>0</v>
      </c>
      <c r="K467" s="89">
        <v>0</v>
      </c>
      <c r="L467" s="88">
        <v>0</v>
      </c>
      <c r="M467" s="88">
        <v>0</v>
      </c>
      <c r="N467" s="88">
        <v>192953</v>
      </c>
      <c r="O467" s="88">
        <v>0</v>
      </c>
      <c r="P467" s="88">
        <v>0</v>
      </c>
      <c r="Q467" s="88">
        <v>0</v>
      </c>
      <c r="R467" s="88">
        <v>0</v>
      </c>
      <c r="S467" s="88">
        <v>0</v>
      </c>
      <c r="T467" s="88">
        <v>0</v>
      </c>
      <c r="U467" s="88">
        <v>0</v>
      </c>
      <c r="V467" s="88">
        <v>0</v>
      </c>
      <c r="W467" s="88">
        <v>0</v>
      </c>
      <c r="X467" s="88">
        <v>0</v>
      </c>
      <c r="Y467" s="88">
        <v>0</v>
      </c>
      <c r="Z467" s="88">
        <v>0</v>
      </c>
      <c r="AA467" s="88">
        <v>0</v>
      </c>
      <c r="AB467" s="90" t="s">
        <v>16969</v>
      </c>
    </row>
    <row r="468" spans="1:28" ht="35.25" x14ac:dyDescent="0.5">
      <c r="A468">
        <v>1</v>
      </c>
      <c r="B468" s="30">
        <f>SUBTOTAL(103,$A$9:A468)</f>
        <v>445</v>
      </c>
      <c r="C468" s="87" t="s">
        <v>7968</v>
      </c>
      <c r="D468" s="83">
        <f t="shared" si="22"/>
        <v>77350</v>
      </c>
      <c r="E468" s="88">
        <v>0</v>
      </c>
      <c r="F468" s="88">
        <v>0</v>
      </c>
      <c r="G468" s="88">
        <v>0</v>
      </c>
      <c r="H468" s="88">
        <v>0</v>
      </c>
      <c r="I468" s="88">
        <v>0</v>
      </c>
      <c r="J468" s="88">
        <v>0</v>
      </c>
      <c r="K468" s="89">
        <v>0</v>
      </c>
      <c r="L468" s="88">
        <v>0</v>
      </c>
      <c r="M468" s="88">
        <v>0</v>
      </c>
      <c r="N468" s="88">
        <v>0</v>
      </c>
      <c r="O468" s="88">
        <v>77350</v>
      </c>
      <c r="P468" s="88">
        <v>0</v>
      </c>
      <c r="Q468" s="88">
        <v>0</v>
      </c>
      <c r="R468" s="88">
        <v>0</v>
      </c>
      <c r="S468" s="88">
        <v>0</v>
      </c>
      <c r="T468" s="88">
        <v>0</v>
      </c>
      <c r="U468" s="88">
        <v>0</v>
      </c>
      <c r="V468" s="88">
        <v>0</v>
      </c>
      <c r="W468" s="88">
        <v>0</v>
      </c>
      <c r="X468" s="88">
        <v>0</v>
      </c>
      <c r="Y468" s="88">
        <v>0</v>
      </c>
      <c r="Z468" s="88">
        <v>0</v>
      </c>
      <c r="AA468" s="88">
        <v>0</v>
      </c>
      <c r="AB468" s="90" t="s">
        <v>16969</v>
      </c>
    </row>
    <row r="469" spans="1:28" ht="35.25" x14ac:dyDescent="0.5">
      <c r="A469">
        <v>1</v>
      </c>
      <c r="B469" s="30">
        <f>SUBTOTAL(103,$A$9:A469)</f>
        <v>446</v>
      </c>
      <c r="C469" s="87" t="s">
        <v>7971</v>
      </c>
      <c r="D469" s="83">
        <f t="shared" si="22"/>
        <v>272389</v>
      </c>
      <c r="E469" s="88">
        <v>0</v>
      </c>
      <c r="F469" s="88">
        <v>0</v>
      </c>
      <c r="G469" s="88">
        <v>0</v>
      </c>
      <c r="H469" s="88">
        <v>0</v>
      </c>
      <c r="I469" s="88">
        <v>0</v>
      </c>
      <c r="J469" s="88">
        <v>0</v>
      </c>
      <c r="K469" s="89">
        <v>0</v>
      </c>
      <c r="L469" s="88">
        <v>0</v>
      </c>
      <c r="M469" s="88">
        <v>272389</v>
      </c>
      <c r="N469" s="88">
        <v>0</v>
      </c>
      <c r="O469" s="88">
        <v>0</v>
      </c>
      <c r="P469" s="88">
        <v>0</v>
      </c>
      <c r="Q469" s="88">
        <v>0</v>
      </c>
      <c r="R469" s="88">
        <v>0</v>
      </c>
      <c r="S469" s="88">
        <v>0</v>
      </c>
      <c r="T469" s="88">
        <v>0</v>
      </c>
      <c r="U469" s="88">
        <v>0</v>
      </c>
      <c r="V469" s="88">
        <v>0</v>
      </c>
      <c r="W469" s="88">
        <v>0</v>
      </c>
      <c r="X469" s="88">
        <v>0</v>
      </c>
      <c r="Y469" s="88">
        <v>0</v>
      </c>
      <c r="Z469" s="88">
        <v>0</v>
      </c>
      <c r="AA469" s="88">
        <v>0</v>
      </c>
      <c r="AB469" s="90" t="s">
        <v>16969</v>
      </c>
    </row>
    <row r="470" spans="1:28" ht="35.25" x14ac:dyDescent="0.5">
      <c r="A470">
        <v>1</v>
      </c>
      <c r="B470" s="30">
        <f>SUBTOTAL(103,$A$9:A470)</f>
        <v>447</v>
      </c>
      <c r="C470" s="87" t="s">
        <v>7972</v>
      </c>
      <c r="D470" s="83">
        <f t="shared" si="22"/>
        <v>696974</v>
      </c>
      <c r="E470" s="88">
        <v>0</v>
      </c>
      <c r="F470" s="88">
        <v>0</v>
      </c>
      <c r="G470" s="88">
        <v>0</v>
      </c>
      <c r="H470" s="88">
        <v>696974</v>
      </c>
      <c r="I470" s="88">
        <v>0</v>
      </c>
      <c r="J470" s="88">
        <v>0</v>
      </c>
      <c r="K470" s="89">
        <v>0</v>
      </c>
      <c r="L470" s="88">
        <v>0</v>
      </c>
      <c r="M470" s="88">
        <v>0</v>
      </c>
      <c r="N470" s="88">
        <v>0</v>
      </c>
      <c r="O470" s="88">
        <v>0</v>
      </c>
      <c r="P470" s="88">
        <v>0</v>
      </c>
      <c r="Q470" s="88">
        <v>0</v>
      </c>
      <c r="R470" s="88">
        <v>0</v>
      </c>
      <c r="S470" s="88">
        <v>0</v>
      </c>
      <c r="T470" s="88">
        <v>0</v>
      </c>
      <c r="U470" s="88">
        <v>0</v>
      </c>
      <c r="V470" s="88">
        <v>0</v>
      </c>
      <c r="W470" s="88">
        <v>0</v>
      </c>
      <c r="X470" s="88">
        <v>0</v>
      </c>
      <c r="Y470" s="88">
        <v>0</v>
      </c>
      <c r="Z470" s="88">
        <v>0</v>
      </c>
      <c r="AA470" s="88">
        <v>0</v>
      </c>
      <c r="AB470" s="90" t="s">
        <v>16969</v>
      </c>
    </row>
    <row r="471" spans="1:28" ht="35.25" x14ac:dyDescent="0.5">
      <c r="A471">
        <v>1</v>
      </c>
      <c r="B471" s="30">
        <f>SUBTOTAL(103,$A$9:A471)</f>
        <v>448</v>
      </c>
      <c r="C471" s="87" t="s">
        <v>8155</v>
      </c>
      <c r="D471" s="83">
        <f t="shared" si="22"/>
        <v>183314.65</v>
      </c>
      <c r="E471" s="88">
        <v>0</v>
      </c>
      <c r="F471" s="88">
        <v>0</v>
      </c>
      <c r="G471" s="88">
        <v>0</v>
      </c>
      <c r="H471" s="88">
        <v>0</v>
      </c>
      <c r="I471" s="88">
        <v>0</v>
      </c>
      <c r="J471" s="88">
        <v>0</v>
      </c>
      <c r="K471" s="89">
        <v>0</v>
      </c>
      <c r="L471" s="88">
        <v>0</v>
      </c>
      <c r="M471" s="88">
        <v>0</v>
      </c>
      <c r="N471" s="88">
        <v>0</v>
      </c>
      <c r="O471" s="88">
        <v>183314.65</v>
      </c>
      <c r="P471" s="88">
        <v>0</v>
      </c>
      <c r="Q471" s="88">
        <v>0</v>
      </c>
      <c r="R471" s="88">
        <v>0</v>
      </c>
      <c r="S471" s="88">
        <v>0</v>
      </c>
      <c r="T471" s="88">
        <v>0</v>
      </c>
      <c r="U471" s="88">
        <v>0</v>
      </c>
      <c r="V471" s="88">
        <v>0</v>
      </c>
      <c r="W471" s="88">
        <v>0</v>
      </c>
      <c r="X471" s="88">
        <v>0</v>
      </c>
      <c r="Y471" s="88">
        <v>0</v>
      </c>
      <c r="Z471" s="88">
        <v>0</v>
      </c>
      <c r="AA471" s="88">
        <v>0</v>
      </c>
      <c r="AB471" s="90" t="s">
        <v>16969</v>
      </c>
    </row>
    <row r="472" spans="1:28" ht="35.25" x14ac:dyDescent="0.5">
      <c r="B472" s="87" t="s">
        <v>17391</v>
      </c>
      <c r="C472" s="87"/>
      <c r="D472" s="83">
        <f t="shared" si="22"/>
        <v>934400</v>
      </c>
      <c r="E472" s="83">
        <f>SUM(E473:E474)</f>
        <v>0</v>
      </c>
      <c r="F472" s="83">
        <f t="shared" ref="F472:AA472" si="25">SUM(F473:F474)</f>
        <v>0</v>
      </c>
      <c r="G472" s="83">
        <f t="shared" si="25"/>
        <v>0</v>
      </c>
      <c r="H472" s="83">
        <f t="shared" si="25"/>
        <v>0</v>
      </c>
      <c r="I472" s="83">
        <f t="shared" si="25"/>
        <v>0</v>
      </c>
      <c r="J472" s="83">
        <f t="shared" si="25"/>
        <v>0</v>
      </c>
      <c r="K472" s="84">
        <f t="shared" si="25"/>
        <v>0</v>
      </c>
      <c r="L472" s="83">
        <f t="shared" si="25"/>
        <v>0</v>
      </c>
      <c r="M472" s="83">
        <f t="shared" si="25"/>
        <v>0</v>
      </c>
      <c r="N472" s="83">
        <f t="shared" si="25"/>
        <v>0</v>
      </c>
      <c r="O472" s="83">
        <f t="shared" si="25"/>
        <v>0</v>
      </c>
      <c r="P472" s="83">
        <f t="shared" si="25"/>
        <v>934400</v>
      </c>
      <c r="Q472" s="83">
        <f t="shared" si="25"/>
        <v>0</v>
      </c>
      <c r="R472" s="83">
        <f t="shared" si="25"/>
        <v>0</v>
      </c>
      <c r="S472" s="83">
        <f t="shared" si="25"/>
        <v>0</v>
      </c>
      <c r="T472" s="83">
        <f t="shared" si="25"/>
        <v>0</v>
      </c>
      <c r="U472" s="83">
        <f t="shared" si="25"/>
        <v>0</v>
      </c>
      <c r="V472" s="83">
        <f t="shared" si="25"/>
        <v>0</v>
      </c>
      <c r="W472" s="83">
        <f t="shared" si="25"/>
        <v>0</v>
      </c>
      <c r="X472" s="83">
        <f t="shared" si="25"/>
        <v>0</v>
      </c>
      <c r="Y472" s="83">
        <f t="shared" si="25"/>
        <v>0</v>
      </c>
      <c r="Z472" s="83">
        <f t="shared" si="25"/>
        <v>0</v>
      </c>
      <c r="AA472" s="83">
        <f t="shared" si="25"/>
        <v>0</v>
      </c>
      <c r="AB472" s="85" t="s">
        <v>17004</v>
      </c>
    </row>
    <row r="473" spans="1:28" ht="35.25" x14ac:dyDescent="0.5">
      <c r="A473">
        <v>1</v>
      </c>
      <c r="B473" s="30">
        <f>SUBTOTAL(103,$A$9:A473)</f>
        <v>449</v>
      </c>
      <c r="C473" s="87" t="s">
        <v>10017</v>
      </c>
      <c r="D473" s="83">
        <f t="shared" si="22"/>
        <v>467200</v>
      </c>
      <c r="E473" s="88">
        <v>0</v>
      </c>
      <c r="F473" s="88">
        <v>0</v>
      </c>
      <c r="G473" s="88">
        <v>0</v>
      </c>
      <c r="H473" s="88">
        <v>0</v>
      </c>
      <c r="I473" s="88">
        <v>0</v>
      </c>
      <c r="J473" s="88">
        <v>0</v>
      </c>
      <c r="K473" s="89">
        <v>0</v>
      </c>
      <c r="L473" s="88">
        <v>0</v>
      </c>
      <c r="M473" s="88">
        <v>0</v>
      </c>
      <c r="N473" s="88">
        <v>0</v>
      </c>
      <c r="O473" s="88">
        <v>0</v>
      </c>
      <c r="P473" s="88">
        <v>467200</v>
      </c>
      <c r="Q473" s="88">
        <v>0</v>
      </c>
      <c r="R473" s="88">
        <v>0</v>
      </c>
      <c r="S473" s="88">
        <v>0</v>
      </c>
      <c r="T473" s="88">
        <v>0</v>
      </c>
      <c r="U473" s="88">
        <v>0</v>
      </c>
      <c r="V473" s="88">
        <v>0</v>
      </c>
      <c r="W473" s="88">
        <v>0</v>
      </c>
      <c r="X473" s="88">
        <v>0</v>
      </c>
      <c r="Y473" s="88">
        <v>0</v>
      </c>
      <c r="Z473" s="88">
        <v>0</v>
      </c>
      <c r="AA473" s="88">
        <v>0</v>
      </c>
      <c r="AB473" s="90" t="s">
        <v>16969</v>
      </c>
    </row>
    <row r="474" spans="1:28" ht="35.25" x14ac:dyDescent="0.5">
      <c r="A474">
        <v>1</v>
      </c>
      <c r="B474" s="30">
        <f>SUBTOTAL(103,$A$9:A474)</f>
        <v>450</v>
      </c>
      <c r="C474" s="87" t="s">
        <v>10019</v>
      </c>
      <c r="D474" s="83">
        <f t="shared" si="22"/>
        <v>467200</v>
      </c>
      <c r="E474" s="88">
        <v>0</v>
      </c>
      <c r="F474" s="88">
        <v>0</v>
      </c>
      <c r="G474" s="88">
        <v>0</v>
      </c>
      <c r="H474" s="88">
        <v>0</v>
      </c>
      <c r="I474" s="88">
        <v>0</v>
      </c>
      <c r="J474" s="88">
        <v>0</v>
      </c>
      <c r="K474" s="89">
        <v>0</v>
      </c>
      <c r="L474" s="88">
        <v>0</v>
      </c>
      <c r="M474" s="88">
        <v>0</v>
      </c>
      <c r="N474" s="88">
        <v>0</v>
      </c>
      <c r="O474" s="88">
        <v>0</v>
      </c>
      <c r="P474" s="88">
        <v>467200</v>
      </c>
      <c r="Q474" s="88">
        <v>0</v>
      </c>
      <c r="R474" s="88">
        <v>0</v>
      </c>
      <c r="S474" s="88">
        <v>0</v>
      </c>
      <c r="T474" s="88">
        <v>0</v>
      </c>
      <c r="U474" s="88">
        <v>0</v>
      </c>
      <c r="V474" s="88">
        <v>0</v>
      </c>
      <c r="W474" s="88">
        <v>0</v>
      </c>
      <c r="X474" s="88">
        <v>0</v>
      </c>
      <c r="Y474" s="88">
        <v>0</v>
      </c>
      <c r="Z474" s="88">
        <v>0</v>
      </c>
      <c r="AA474" s="88">
        <v>0</v>
      </c>
      <c r="AB474" s="90" t="s">
        <v>16969</v>
      </c>
    </row>
    <row r="475" spans="1:28" ht="35.25" x14ac:dyDescent="0.5">
      <c r="B475" s="87" t="s">
        <v>497</v>
      </c>
      <c r="C475" s="87"/>
      <c r="D475" s="83">
        <f t="shared" si="22"/>
        <v>339926.9</v>
      </c>
      <c r="E475" s="83">
        <f>SUM(E476:E476)</f>
        <v>0</v>
      </c>
      <c r="F475" s="83">
        <f t="shared" ref="F475:AA475" si="26">SUM(F476:F476)</f>
        <v>0</v>
      </c>
      <c r="G475" s="83">
        <f t="shared" si="26"/>
        <v>100000</v>
      </c>
      <c r="H475" s="83">
        <f t="shared" si="26"/>
        <v>0</v>
      </c>
      <c r="I475" s="83">
        <f t="shared" si="26"/>
        <v>0</v>
      </c>
      <c r="J475" s="83">
        <f t="shared" si="26"/>
        <v>0</v>
      </c>
      <c r="K475" s="84">
        <f t="shared" si="26"/>
        <v>0</v>
      </c>
      <c r="L475" s="83">
        <f t="shared" si="26"/>
        <v>0</v>
      </c>
      <c r="M475" s="83">
        <f t="shared" si="26"/>
        <v>239926.9</v>
      </c>
      <c r="N475" s="83">
        <f t="shared" si="26"/>
        <v>0</v>
      </c>
      <c r="O475" s="83">
        <f t="shared" si="26"/>
        <v>0</v>
      </c>
      <c r="P475" s="83">
        <f t="shared" si="26"/>
        <v>0</v>
      </c>
      <c r="Q475" s="83">
        <f t="shared" si="26"/>
        <v>0</v>
      </c>
      <c r="R475" s="83">
        <f t="shared" si="26"/>
        <v>0</v>
      </c>
      <c r="S475" s="83">
        <f t="shared" si="26"/>
        <v>0</v>
      </c>
      <c r="T475" s="83">
        <f t="shared" si="26"/>
        <v>0</v>
      </c>
      <c r="U475" s="83">
        <f t="shared" si="26"/>
        <v>0</v>
      </c>
      <c r="V475" s="83">
        <f t="shared" si="26"/>
        <v>0</v>
      </c>
      <c r="W475" s="83">
        <f t="shared" si="26"/>
        <v>0</v>
      </c>
      <c r="X475" s="83">
        <f t="shared" si="26"/>
        <v>0</v>
      </c>
      <c r="Y475" s="83">
        <f t="shared" si="26"/>
        <v>0</v>
      </c>
      <c r="Z475" s="83">
        <f t="shared" si="26"/>
        <v>0</v>
      </c>
      <c r="AA475" s="83">
        <f t="shared" si="26"/>
        <v>0</v>
      </c>
      <c r="AB475" s="85" t="s">
        <v>17004</v>
      </c>
    </row>
    <row r="476" spans="1:28" ht="35.25" x14ac:dyDescent="0.5">
      <c r="A476">
        <v>1</v>
      </c>
      <c r="B476" s="30">
        <f>SUBTOTAL(103,$A$9:A476)</f>
        <v>451</v>
      </c>
      <c r="C476" s="87" t="s">
        <v>2837</v>
      </c>
      <c r="D476" s="83">
        <f t="shared" si="22"/>
        <v>339926.9</v>
      </c>
      <c r="E476" s="88">
        <v>0</v>
      </c>
      <c r="F476" s="88">
        <v>0</v>
      </c>
      <c r="G476" s="88">
        <v>100000</v>
      </c>
      <c r="H476" s="88">
        <v>0</v>
      </c>
      <c r="I476" s="88">
        <v>0</v>
      </c>
      <c r="J476" s="88">
        <v>0</v>
      </c>
      <c r="K476" s="89">
        <v>0</v>
      </c>
      <c r="L476" s="88">
        <v>0</v>
      </c>
      <c r="M476" s="88">
        <v>239926.9</v>
      </c>
      <c r="N476" s="88">
        <v>0</v>
      </c>
      <c r="O476" s="88">
        <v>0</v>
      </c>
      <c r="P476" s="88">
        <v>0</v>
      </c>
      <c r="Q476" s="88">
        <v>0</v>
      </c>
      <c r="R476" s="88">
        <v>0</v>
      </c>
      <c r="S476" s="88">
        <v>0</v>
      </c>
      <c r="T476" s="88">
        <v>0</v>
      </c>
      <c r="U476" s="88">
        <v>0</v>
      </c>
      <c r="V476" s="88">
        <v>0</v>
      </c>
      <c r="W476" s="88">
        <v>0</v>
      </c>
      <c r="X476" s="88">
        <v>0</v>
      </c>
      <c r="Y476" s="88">
        <v>0</v>
      </c>
      <c r="Z476" s="88">
        <v>0</v>
      </c>
      <c r="AA476" s="88">
        <v>0</v>
      </c>
      <c r="AB476" s="90">
        <v>2023</v>
      </c>
    </row>
    <row r="477" spans="1:28" ht="35.25" x14ac:dyDescent="0.5">
      <c r="B477" s="86" t="s">
        <v>17392</v>
      </c>
      <c r="C477" s="87"/>
      <c r="D477" s="83">
        <f t="shared" si="22"/>
        <v>2661897.48</v>
      </c>
      <c r="E477" s="83">
        <f>SUM(E478:E479)</f>
        <v>0</v>
      </c>
      <c r="F477" s="83">
        <f t="shared" ref="F477:AA477" si="27">SUM(F478:F479)</f>
        <v>0</v>
      </c>
      <c r="G477" s="83">
        <f t="shared" si="27"/>
        <v>0</v>
      </c>
      <c r="H477" s="83">
        <f t="shared" si="27"/>
        <v>0</v>
      </c>
      <c r="I477" s="83">
        <f t="shared" si="27"/>
        <v>0</v>
      </c>
      <c r="J477" s="83">
        <f t="shared" si="27"/>
        <v>0</v>
      </c>
      <c r="K477" s="84">
        <f t="shared" si="27"/>
        <v>0</v>
      </c>
      <c r="L477" s="83">
        <f t="shared" si="27"/>
        <v>0</v>
      </c>
      <c r="M477" s="83">
        <f t="shared" si="27"/>
        <v>1592497.7</v>
      </c>
      <c r="N477" s="83">
        <f t="shared" si="27"/>
        <v>0</v>
      </c>
      <c r="O477" s="83">
        <f t="shared" si="27"/>
        <v>1069399.78</v>
      </c>
      <c r="P477" s="83">
        <f t="shared" si="27"/>
        <v>0</v>
      </c>
      <c r="Q477" s="83">
        <f t="shared" si="27"/>
        <v>0</v>
      </c>
      <c r="R477" s="83">
        <f t="shared" si="27"/>
        <v>0</v>
      </c>
      <c r="S477" s="83">
        <f t="shared" si="27"/>
        <v>0</v>
      </c>
      <c r="T477" s="83">
        <f t="shared" si="27"/>
        <v>0</v>
      </c>
      <c r="U477" s="83">
        <f t="shared" si="27"/>
        <v>0</v>
      </c>
      <c r="V477" s="83">
        <f t="shared" si="27"/>
        <v>0</v>
      </c>
      <c r="W477" s="83">
        <f t="shared" si="27"/>
        <v>0</v>
      </c>
      <c r="X477" s="83">
        <f t="shared" si="27"/>
        <v>0</v>
      </c>
      <c r="Y477" s="83">
        <f t="shared" si="27"/>
        <v>0</v>
      </c>
      <c r="Z477" s="83">
        <f t="shared" si="27"/>
        <v>0</v>
      </c>
      <c r="AA477" s="83">
        <f t="shared" si="27"/>
        <v>0</v>
      </c>
      <c r="AB477" s="85" t="s">
        <v>17004</v>
      </c>
    </row>
    <row r="478" spans="1:28" ht="35.25" x14ac:dyDescent="0.5">
      <c r="A478">
        <v>1</v>
      </c>
      <c r="B478" s="30">
        <f>SUBTOTAL(103,$A$9:A478)</f>
        <v>452</v>
      </c>
      <c r="C478" s="87" t="s">
        <v>16518</v>
      </c>
      <c r="D478" s="83">
        <f t="shared" si="22"/>
        <v>1592497.7</v>
      </c>
      <c r="E478" s="88">
        <v>0</v>
      </c>
      <c r="F478" s="88">
        <v>0</v>
      </c>
      <c r="G478" s="88">
        <v>0</v>
      </c>
      <c r="H478" s="88">
        <v>0</v>
      </c>
      <c r="I478" s="88">
        <v>0</v>
      </c>
      <c r="J478" s="88">
        <v>0</v>
      </c>
      <c r="K478" s="89">
        <v>0</v>
      </c>
      <c r="L478" s="88">
        <v>0</v>
      </c>
      <c r="M478" s="88">
        <v>1592497.7</v>
      </c>
      <c r="N478" s="88">
        <v>0</v>
      </c>
      <c r="O478" s="88">
        <v>0</v>
      </c>
      <c r="P478" s="88">
        <v>0</v>
      </c>
      <c r="Q478" s="88">
        <v>0</v>
      </c>
      <c r="R478" s="88">
        <v>0</v>
      </c>
      <c r="S478" s="88">
        <v>0</v>
      </c>
      <c r="T478" s="88">
        <v>0</v>
      </c>
      <c r="U478" s="88">
        <v>0</v>
      </c>
      <c r="V478" s="88">
        <v>0</v>
      </c>
      <c r="W478" s="88">
        <v>0</v>
      </c>
      <c r="X478" s="88">
        <v>0</v>
      </c>
      <c r="Y478" s="88">
        <v>0</v>
      </c>
      <c r="Z478" s="88">
        <v>0</v>
      </c>
      <c r="AA478" s="88">
        <v>0</v>
      </c>
      <c r="AB478" s="90">
        <v>2023</v>
      </c>
    </row>
    <row r="479" spans="1:28" ht="35.25" x14ac:dyDescent="0.5">
      <c r="A479">
        <v>1</v>
      </c>
      <c r="B479" s="30">
        <f>SUBTOTAL(103,$A$9:A479)</f>
        <v>453</v>
      </c>
      <c r="C479" s="87" t="s">
        <v>16522</v>
      </c>
      <c r="D479" s="83">
        <f t="shared" si="22"/>
        <v>1069399.78</v>
      </c>
      <c r="E479" s="88">
        <v>0</v>
      </c>
      <c r="F479" s="88">
        <v>0</v>
      </c>
      <c r="G479" s="88">
        <v>0</v>
      </c>
      <c r="H479" s="88">
        <v>0</v>
      </c>
      <c r="I479" s="88">
        <v>0</v>
      </c>
      <c r="J479" s="88">
        <v>0</v>
      </c>
      <c r="K479" s="89">
        <v>0</v>
      </c>
      <c r="L479" s="88">
        <v>0</v>
      </c>
      <c r="M479" s="88">
        <v>0</v>
      </c>
      <c r="N479" s="88">
        <v>0</v>
      </c>
      <c r="O479" s="88">
        <v>1069399.78</v>
      </c>
      <c r="P479" s="88">
        <v>0</v>
      </c>
      <c r="Q479" s="88">
        <v>0</v>
      </c>
      <c r="R479" s="88">
        <v>0</v>
      </c>
      <c r="S479" s="88">
        <v>0</v>
      </c>
      <c r="T479" s="88">
        <v>0</v>
      </c>
      <c r="U479" s="88">
        <v>0</v>
      </c>
      <c r="V479" s="88">
        <v>0</v>
      </c>
      <c r="W479" s="88">
        <v>0</v>
      </c>
      <c r="X479" s="88">
        <v>0</v>
      </c>
      <c r="Y479" s="88">
        <v>0</v>
      </c>
      <c r="Z479" s="88">
        <v>0</v>
      </c>
      <c r="AA479" s="88">
        <v>0</v>
      </c>
      <c r="AB479" s="90">
        <v>2023</v>
      </c>
    </row>
    <row r="480" spans="1:28" ht="35.25" x14ac:dyDescent="0.5">
      <c r="B480" s="86" t="s">
        <v>496</v>
      </c>
      <c r="C480" s="87"/>
      <c r="D480" s="83">
        <f t="shared" si="22"/>
        <v>1905427.56</v>
      </c>
      <c r="E480" s="83">
        <f t="shared" ref="E480:AA480" si="28">SUM(E481:E483)</f>
        <v>0</v>
      </c>
      <c r="F480" s="83">
        <f t="shared" si="28"/>
        <v>0</v>
      </c>
      <c r="G480" s="83">
        <f t="shared" si="28"/>
        <v>0</v>
      </c>
      <c r="H480" s="83">
        <f t="shared" si="28"/>
        <v>0</v>
      </c>
      <c r="I480" s="83">
        <f t="shared" si="28"/>
        <v>0</v>
      </c>
      <c r="J480" s="83">
        <f t="shared" si="28"/>
        <v>0</v>
      </c>
      <c r="K480" s="84">
        <f t="shared" si="28"/>
        <v>0</v>
      </c>
      <c r="L480" s="83">
        <f t="shared" si="28"/>
        <v>0</v>
      </c>
      <c r="M480" s="83">
        <f t="shared" si="28"/>
        <v>256520</v>
      </c>
      <c r="N480" s="83">
        <f t="shared" si="28"/>
        <v>0</v>
      </c>
      <c r="O480" s="83">
        <f t="shared" si="28"/>
        <v>1648907.56</v>
      </c>
      <c r="P480" s="83">
        <f t="shared" si="28"/>
        <v>0</v>
      </c>
      <c r="Q480" s="83">
        <f t="shared" si="28"/>
        <v>0</v>
      </c>
      <c r="R480" s="83">
        <f t="shared" si="28"/>
        <v>0</v>
      </c>
      <c r="S480" s="83">
        <f t="shared" si="28"/>
        <v>0</v>
      </c>
      <c r="T480" s="83">
        <f t="shared" si="28"/>
        <v>0</v>
      </c>
      <c r="U480" s="83">
        <f t="shared" si="28"/>
        <v>0</v>
      </c>
      <c r="V480" s="83">
        <f t="shared" si="28"/>
        <v>0</v>
      </c>
      <c r="W480" s="83">
        <f t="shared" si="28"/>
        <v>0</v>
      </c>
      <c r="X480" s="83">
        <f t="shared" si="28"/>
        <v>0</v>
      </c>
      <c r="Y480" s="83">
        <f t="shared" si="28"/>
        <v>0</v>
      </c>
      <c r="Z480" s="83">
        <f t="shared" si="28"/>
        <v>0</v>
      </c>
      <c r="AA480" s="83">
        <f t="shared" si="28"/>
        <v>0</v>
      </c>
      <c r="AB480" s="85" t="s">
        <v>17004</v>
      </c>
    </row>
    <row r="481" spans="1:29" ht="35.25" x14ac:dyDescent="0.5">
      <c r="A481">
        <v>1</v>
      </c>
      <c r="B481" s="30">
        <f>SUBTOTAL(103,$A$9:A481)</f>
        <v>454</v>
      </c>
      <c r="C481" s="87" t="s">
        <v>16537</v>
      </c>
      <c r="D481" s="83">
        <f t="shared" si="22"/>
        <v>808653.3</v>
      </c>
      <c r="E481" s="88">
        <v>0</v>
      </c>
      <c r="F481" s="88">
        <v>0</v>
      </c>
      <c r="G481" s="88">
        <v>0</v>
      </c>
      <c r="H481" s="88">
        <v>0</v>
      </c>
      <c r="I481" s="88">
        <v>0</v>
      </c>
      <c r="J481" s="88">
        <v>0</v>
      </c>
      <c r="K481" s="89">
        <v>0</v>
      </c>
      <c r="L481" s="88">
        <v>0</v>
      </c>
      <c r="M481" s="88">
        <v>0</v>
      </c>
      <c r="N481" s="88">
        <v>0</v>
      </c>
      <c r="O481" s="88">
        <f>769221.3+39432</f>
        <v>808653.3</v>
      </c>
      <c r="P481" s="88">
        <v>0</v>
      </c>
      <c r="Q481" s="88">
        <v>0</v>
      </c>
      <c r="R481" s="88">
        <v>0</v>
      </c>
      <c r="S481" s="88">
        <v>0</v>
      </c>
      <c r="T481" s="88">
        <v>0</v>
      </c>
      <c r="U481" s="88">
        <v>0</v>
      </c>
      <c r="V481" s="88">
        <v>0</v>
      </c>
      <c r="W481" s="88">
        <v>0</v>
      </c>
      <c r="X481" s="88">
        <v>0</v>
      </c>
      <c r="Y481" s="88">
        <v>0</v>
      </c>
      <c r="Z481" s="88">
        <v>0</v>
      </c>
      <c r="AA481" s="88">
        <v>0</v>
      </c>
      <c r="AB481" s="90">
        <v>2023</v>
      </c>
    </row>
    <row r="482" spans="1:29" ht="35.25" x14ac:dyDescent="0.5">
      <c r="A482">
        <v>1</v>
      </c>
      <c r="B482" s="30">
        <f>SUBTOTAL(103,$A$9:A482)</f>
        <v>455</v>
      </c>
      <c r="C482" s="87" t="s">
        <v>17422</v>
      </c>
      <c r="D482" s="83">
        <f t="shared" si="22"/>
        <v>256520</v>
      </c>
      <c r="E482" s="88">
        <v>0</v>
      </c>
      <c r="F482" s="88">
        <v>0</v>
      </c>
      <c r="G482" s="88">
        <v>0</v>
      </c>
      <c r="H482" s="88">
        <v>0</v>
      </c>
      <c r="I482" s="88">
        <v>0</v>
      </c>
      <c r="J482" s="88">
        <v>0</v>
      </c>
      <c r="K482" s="89">
        <v>0</v>
      </c>
      <c r="L482" s="88">
        <v>0</v>
      </c>
      <c r="M482" s="88">
        <v>256520</v>
      </c>
      <c r="N482" s="88">
        <v>0</v>
      </c>
      <c r="O482" s="88">
        <v>0</v>
      </c>
      <c r="P482" s="88">
        <v>0</v>
      </c>
      <c r="Q482" s="88">
        <v>0</v>
      </c>
      <c r="R482" s="88">
        <v>0</v>
      </c>
      <c r="S482" s="88">
        <v>0</v>
      </c>
      <c r="T482" s="88">
        <v>0</v>
      </c>
      <c r="U482" s="88">
        <v>0</v>
      </c>
      <c r="V482" s="88">
        <v>0</v>
      </c>
      <c r="W482" s="88">
        <v>0</v>
      </c>
      <c r="X482" s="88">
        <v>0</v>
      </c>
      <c r="Y482" s="88">
        <v>0</v>
      </c>
      <c r="Z482" s="88">
        <v>0</v>
      </c>
      <c r="AA482" s="88">
        <v>0</v>
      </c>
      <c r="AB482" s="90" t="s">
        <v>16969</v>
      </c>
    </row>
    <row r="483" spans="1:29" ht="35.25" x14ac:dyDescent="0.5">
      <c r="A483">
        <v>1</v>
      </c>
      <c r="B483" s="30">
        <f>SUBTOTAL(103,$A$9:A483)</f>
        <v>456</v>
      </c>
      <c r="C483" s="87" t="s">
        <v>16529</v>
      </c>
      <c r="D483" s="83">
        <f t="shared" si="22"/>
        <v>840254.26</v>
      </c>
      <c r="E483" s="88">
        <v>0</v>
      </c>
      <c r="F483" s="88">
        <v>0</v>
      </c>
      <c r="G483" s="88">
        <v>0</v>
      </c>
      <c r="H483" s="88">
        <v>0</v>
      </c>
      <c r="I483" s="88">
        <v>0</v>
      </c>
      <c r="J483" s="88">
        <v>0</v>
      </c>
      <c r="K483" s="89">
        <v>0</v>
      </c>
      <c r="L483" s="88">
        <v>0</v>
      </c>
      <c r="M483" s="88">
        <v>0</v>
      </c>
      <c r="N483" s="88">
        <v>0</v>
      </c>
      <c r="O483" s="88">
        <f>722076.28+118177.98</f>
        <v>840254.26</v>
      </c>
      <c r="P483" s="88">
        <v>0</v>
      </c>
      <c r="Q483" s="88">
        <v>0</v>
      </c>
      <c r="R483" s="88">
        <v>0</v>
      </c>
      <c r="S483" s="88">
        <v>0</v>
      </c>
      <c r="T483" s="88">
        <v>0</v>
      </c>
      <c r="U483" s="88">
        <v>0</v>
      </c>
      <c r="V483" s="88">
        <v>0</v>
      </c>
      <c r="W483" s="88">
        <v>0</v>
      </c>
      <c r="X483" s="88">
        <v>0</v>
      </c>
      <c r="Y483" s="88">
        <v>0</v>
      </c>
      <c r="Z483" s="88">
        <v>0</v>
      </c>
      <c r="AA483" s="88">
        <v>0</v>
      </c>
      <c r="AB483" s="90">
        <v>2023</v>
      </c>
    </row>
    <row r="484" spans="1:29" ht="35.25" customHeight="1" x14ac:dyDescent="0.5">
      <c r="B484" s="86" t="s">
        <v>359</v>
      </c>
      <c r="C484" s="87"/>
      <c r="D484" s="83">
        <f t="shared" si="22"/>
        <v>2166903.2200000002</v>
      </c>
      <c r="E484" s="83">
        <f t="shared" ref="E484:AA484" si="29">SUM(E485:E485)</f>
        <v>0</v>
      </c>
      <c r="F484" s="83">
        <f t="shared" si="29"/>
        <v>0</v>
      </c>
      <c r="G484" s="83">
        <f t="shared" si="29"/>
        <v>0</v>
      </c>
      <c r="H484" s="83">
        <f t="shared" si="29"/>
        <v>0</v>
      </c>
      <c r="I484" s="83">
        <f t="shared" si="29"/>
        <v>0</v>
      </c>
      <c r="J484" s="83">
        <f t="shared" si="29"/>
        <v>0</v>
      </c>
      <c r="K484" s="84">
        <f t="shared" si="29"/>
        <v>0</v>
      </c>
      <c r="L484" s="83">
        <f t="shared" si="29"/>
        <v>0</v>
      </c>
      <c r="M484" s="83">
        <f t="shared" si="29"/>
        <v>2166903.2200000002</v>
      </c>
      <c r="N484" s="83">
        <f t="shared" si="29"/>
        <v>0</v>
      </c>
      <c r="O484" s="83">
        <f t="shared" si="29"/>
        <v>0</v>
      </c>
      <c r="P484" s="83">
        <f t="shared" si="29"/>
        <v>0</v>
      </c>
      <c r="Q484" s="83">
        <f t="shared" si="29"/>
        <v>0</v>
      </c>
      <c r="R484" s="83">
        <f t="shared" si="29"/>
        <v>0</v>
      </c>
      <c r="S484" s="83">
        <f t="shared" si="29"/>
        <v>0</v>
      </c>
      <c r="T484" s="83">
        <f t="shared" si="29"/>
        <v>0</v>
      </c>
      <c r="U484" s="83">
        <f t="shared" si="29"/>
        <v>0</v>
      </c>
      <c r="V484" s="83">
        <f t="shared" si="29"/>
        <v>0</v>
      </c>
      <c r="W484" s="83">
        <f t="shared" si="29"/>
        <v>0</v>
      </c>
      <c r="X484" s="83">
        <f t="shared" si="29"/>
        <v>0</v>
      </c>
      <c r="Y484" s="83">
        <f t="shared" si="29"/>
        <v>0</v>
      </c>
      <c r="Z484" s="83">
        <f t="shared" si="29"/>
        <v>0</v>
      </c>
      <c r="AA484" s="83">
        <f t="shared" si="29"/>
        <v>0</v>
      </c>
      <c r="AB484" s="85" t="s">
        <v>17004</v>
      </c>
      <c r="AC484" s="92"/>
    </row>
    <row r="485" spans="1:29" ht="35.25" customHeight="1" x14ac:dyDescent="0.5">
      <c r="A485">
        <v>1</v>
      </c>
      <c r="B485" s="30">
        <f>SUBTOTAL(103,$A$9:A485)</f>
        <v>457</v>
      </c>
      <c r="C485" s="87" t="s">
        <v>17423</v>
      </c>
      <c r="D485" s="83">
        <f t="shared" si="22"/>
        <v>2166903.2200000002</v>
      </c>
      <c r="E485" s="88">
        <v>0</v>
      </c>
      <c r="F485" s="88">
        <v>0</v>
      </c>
      <c r="G485" s="88">
        <v>0</v>
      </c>
      <c r="H485" s="88">
        <v>0</v>
      </c>
      <c r="I485" s="88">
        <v>0</v>
      </c>
      <c r="J485" s="88">
        <v>0</v>
      </c>
      <c r="K485" s="89">
        <v>0</v>
      </c>
      <c r="L485" s="88">
        <v>0</v>
      </c>
      <c r="M485" s="88">
        <v>2166903.2200000002</v>
      </c>
      <c r="N485" s="88">
        <v>0</v>
      </c>
      <c r="O485" s="88">
        <v>0</v>
      </c>
      <c r="P485" s="88">
        <v>0</v>
      </c>
      <c r="Q485" s="88">
        <v>0</v>
      </c>
      <c r="R485" s="88">
        <v>0</v>
      </c>
      <c r="S485" s="88">
        <v>0</v>
      </c>
      <c r="T485" s="88">
        <v>0</v>
      </c>
      <c r="U485" s="88">
        <v>0</v>
      </c>
      <c r="V485" s="88">
        <v>0</v>
      </c>
      <c r="W485" s="88">
        <v>0</v>
      </c>
      <c r="X485" s="88">
        <v>0</v>
      </c>
      <c r="Y485" s="88">
        <v>0</v>
      </c>
      <c r="Z485" s="88">
        <v>0</v>
      </c>
      <c r="AA485" s="88">
        <v>0</v>
      </c>
      <c r="AB485" s="90">
        <v>2023</v>
      </c>
      <c r="AC485" s="92"/>
    </row>
    <row r="486" spans="1:29" ht="35.25" customHeight="1" x14ac:dyDescent="0.5">
      <c r="B486" s="86" t="s">
        <v>17252</v>
      </c>
      <c r="C486" s="87"/>
      <c r="D486" s="83">
        <f t="shared" si="22"/>
        <v>3147954.91</v>
      </c>
      <c r="E486" s="83">
        <f t="shared" ref="E486:AA486" si="30">SUM(E487:E487)</f>
        <v>0</v>
      </c>
      <c r="F486" s="83">
        <f t="shared" si="30"/>
        <v>0</v>
      </c>
      <c r="G486" s="83">
        <f t="shared" si="30"/>
        <v>0</v>
      </c>
      <c r="H486" s="83">
        <f t="shared" si="30"/>
        <v>0</v>
      </c>
      <c r="I486" s="83">
        <f t="shared" si="30"/>
        <v>0</v>
      </c>
      <c r="J486" s="83">
        <f t="shared" si="30"/>
        <v>0</v>
      </c>
      <c r="K486" s="84">
        <f t="shared" si="30"/>
        <v>0</v>
      </c>
      <c r="L486" s="83">
        <f t="shared" si="30"/>
        <v>0</v>
      </c>
      <c r="M486" s="83">
        <f t="shared" si="30"/>
        <v>3147954.91</v>
      </c>
      <c r="N486" s="83">
        <f t="shared" si="30"/>
        <v>0</v>
      </c>
      <c r="O486" s="83">
        <f t="shared" si="30"/>
        <v>0</v>
      </c>
      <c r="P486" s="83">
        <f t="shared" si="30"/>
        <v>0</v>
      </c>
      <c r="Q486" s="83">
        <f t="shared" si="30"/>
        <v>0</v>
      </c>
      <c r="R486" s="83">
        <f t="shared" si="30"/>
        <v>0</v>
      </c>
      <c r="S486" s="83">
        <f t="shared" si="30"/>
        <v>0</v>
      </c>
      <c r="T486" s="83">
        <f t="shared" si="30"/>
        <v>0</v>
      </c>
      <c r="U486" s="83">
        <f t="shared" si="30"/>
        <v>0</v>
      </c>
      <c r="V486" s="83">
        <f t="shared" si="30"/>
        <v>0</v>
      </c>
      <c r="W486" s="83">
        <f t="shared" si="30"/>
        <v>0</v>
      </c>
      <c r="X486" s="83">
        <f t="shared" si="30"/>
        <v>0</v>
      </c>
      <c r="Y486" s="83">
        <f t="shared" si="30"/>
        <v>0</v>
      </c>
      <c r="Z486" s="83">
        <f t="shared" si="30"/>
        <v>0</v>
      </c>
      <c r="AA486" s="83">
        <f t="shared" si="30"/>
        <v>0</v>
      </c>
      <c r="AB486" s="85" t="s">
        <v>17004</v>
      </c>
    </row>
    <row r="487" spans="1:29" ht="35.25" customHeight="1" x14ac:dyDescent="0.5">
      <c r="A487">
        <v>1</v>
      </c>
      <c r="B487" s="30">
        <f>SUBTOTAL(103,$A$9:A487)</f>
        <v>458</v>
      </c>
      <c r="C487" s="87" t="s">
        <v>14481</v>
      </c>
      <c r="D487" s="83">
        <f t="shared" si="22"/>
        <v>3147954.91</v>
      </c>
      <c r="E487" s="88">
        <v>0</v>
      </c>
      <c r="F487" s="88">
        <v>0</v>
      </c>
      <c r="G487" s="88">
        <v>0</v>
      </c>
      <c r="H487" s="88">
        <v>0</v>
      </c>
      <c r="I487" s="88">
        <v>0</v>
      </c>
      <c r="J487" s="88">
        <v>0</v>
      </c>
      <c r="K487" s="89">
        <v>0</v>
      </c>
      <c r="L487" s="88">
        <v>0</v>
      </c>
      <c r="M487" s="88">
        <v>3147954.91</v>
      </c>
      <c r="N487" s="88">
        <v>0</v>
      </c>
      <c r="O487" s="88">
        <v>0</v>
      </c>
      <c r="P487" s="88">
        <v>0</v>
      </c>
      <c r="Q487" s="88">
        <v>0</v>
      </c>
      <c r="R487" s="88">
        <v>0</v>
      </c>
      <c r="S487" s="88">
        <v>0</v>
      </c>
      <c r="T487" s="88">
        <v>0</v>
      </c>
      <c r="U487" s="88">
        <v>0</v>
      </c>
      <c r="V487" s="88">
        <v>0</v>
      </c>
      <c r="W487" s="88">
        <v>0</v>
      </c>
      <c r="X487" s="88">
        <v>0</v>
      </c>
      <c r="Y487" s="88">
        <v>0</v>
      </c>
      <c r="Z487" s="88">
        <v>0</v>
      </c>
      <c r="AA487" s="88">
        <v>0</v>
      </c>
      <c r="AB487" s="90">
        <v>2023</v>
      </c>
    </row>
    <row r="488" spans="1:29" ht="35.25" x14ac:dyDescent="0.5">
      <c r="B488" s="86" t="s">
        <v>220</v>
      </c>
      <c r="C488" s="87"/>
      <c r="D488" s="83">
        <f t="shared" si="22"/>
        <v>3735069.6500000004</v>
      </c>
      <c r="E488" s="83">
        <f>SUM(E489:E491)</f>
        <v>68829.38</v>
      </c>
      <c r="F488" s="83">
        <f t="shared" ref="F488:AA488" si="31">SUM(F489:F491)</f>
        <v>1837917.53</v>
      </c>
      <c r="G488" s="83">
        <f t="shared" si="31"/>
        <v>450000</v>
      </c>
      <c r="H488" s="83">
        <f t="shared" si="31"/>
        <v>50000</v>
      </c>
      <c r="I488" s="83">
        <f t="shared" si="31"/>
        <v>150000</v>
      </c>
      <c r="J488" s="83">
        <f t="shared" si="31"/>
        <v>0</v>
      </c>
      <c r="K488" s="84">
        <f t="shared" si="31"/>
        <v>1</v>
      </c>
      <c r="L488" s="83">
        <f t="shared" si="31"/>
        <v>98225</v>
      </c>
      <c r="M488" s="83">
        <f t="shared" si="31"/>
        <v>0</v>
      </c>
      <c r="N488" s="83">
        <f t="shared" si="31"/>
        <v>0</v>
      </c>
      <c r="O488" s="83">
        <f t="shared" si="31"/>
        <v>1080097.74</v>
      </c>
      <c r="P488" s="83">
        <f t="shared" si="31"/>
        <v>0</v>
      </c>
      <c r="Q488" s="83">
        <f t="shared" si="31"/>
        <v>0</v>
      </c>
      <c r="R488" s="83">
        <f t="shared" si="31"/>
        <v>0</v>
      </c>
      <c r="S488" s="83">
        <f t="shared" si="31"/>
        <v>0</v>
      </c>
      <c r="T488" s="83">
        <f t="shared" si="31"/>
        <v>0</v>
      </c>
      <c r="U488" s="83">
        <f t="shared" si="31"/>
        <v>0</v>
      </c>
      <c r="V488" s="83">
        <f t="shared" si="31"/>
        <v>0</v>
      </c>
      <c r="W488" s="83">
        <f t="shared" si="31"/>
        <v>0</v>
      </c>
      <c r="X488" s="83">
        <f t="shared" si="31"/>
        <v>0</v>
      </c>
      <c r="Y488" s="83">
        <f t="shared" si="31"/>
        <v>0</v>
      </c>
      <c r="Z488" s="83">
        <f t="shared" si="31"/>
        <v>0</v>
      </c>
      <c r="AA488" s="83">
        <f t="shared" si="31"/>
        <v>0</v>
      </c>
      <c r="AB488" s="85" t="s">
        <v>17004</v>
      </c>
    </row>
    <row r="489" spans="1:29" ht="35.25" x14ac:dyDescent="0.5">
      <c r="A489">
        <v>1</v>
      </c>
      <c r="B489" s="30">
        <f>SUBTOTAL(103,$A$9:A489)</f>
        <v>459</v>
      </c>
      <c r="C489" s="87" t="s">
        <v>2565</v>
      </c>
      <c r="D489" s="83">
        <f t="shared" si="22"/>
        <v>1687917.53</v>
      </c>
      <c r="E489" s="88">
        <v>0</v>
      </c>
      <c r="F489" s="88">
        <v>1687917.53</v>
      </c>
      <c r="G489" s="88">
        <v>0</v>
      </c>
      <c r="H489" s="88">
        <v>0</v>
      </c>
      <c r="I489" s="88">
        <v>0</v>
      </c>
      <c r="J489" s="88">
        <v>0</v>
      </c>
      <c r="K489" s="89">
        <v>0</v>
      </c>
      <c r="L489" s="88">
        <v>0</v>
      </c>
      <c r="M489" s="88">
        <v>0</v>
      </c>
      <c r="N489" s="88">
        <v>0</v>
      </c>
      <c r="O489" s="88">
        <v>0</v>
      </c>
      <c r="P489" s="88">
        <v>0</v>
      </c>
      <c r="Q489" s="88">
        <v>0</v>
      </c>
      <c r="R489" s="88">
        <v>0</v>
      </c>
      <c r="S489" s="88">
        <v>0</v>
      </c>
      <c r="T489" s="88">
        <v>0</v>
      </c>
      <c r="U489" s="88">
        <v>0</v>
      </c>
      <c r="V489" s="88">
        <v>0</v>
      </c>
      <c r="W489" s="88">
        <v>0</v>
      </c>
      <c r="X489" s="88">
        <v>0</v>
      </c>
      <c r="Y489" s="88">
        <v>0</v>
      </c>
      <c r="Z489" s="88">
        <v>0</v>
      </c>
      <c r="AA489" s="88">
        <v>0</v>
      </c>
      <c r="AB489" s="90">
        <v>2023</v>
      </c>
    </row>
    <row r="490" spans="1:29" ht="35.25" x14ac:dyDescent="0.5">
      <c r="A490">
        <v>2</v>
      </c>
      <c r="B490" s="30">
        <f>SUBTOTAL(103,$A$9:A490)</f>
        <v>460</v>
      </c>
      <c r="C490" s="87" t="s">
        <v>14802</v>
      </c>
      <c r="D490" s="83">
        <f t="shared" si="22"/>
        <v>967054.38</v>
      </c>
      <c r="E490" s="88">
        <v>68829.38</v>
      </c>
      <c r="F490" s="88">
        <v>150000</v>
      </c>
      <c r="G490" s="88">
        <v>450000</v>
      </c>
      <c r="H490" s="88">
        <v>50000</v>
      </c>
      <c r="I490" s="88">
        <v>150000</v>
      </c>
      <c r="J490" s="88">
        <v>0</v>
      </c>
      <c r="K490" s="89">
        <v>1</v>
      </c>
      <c r="L490" s="88">
        <v>98225</v>
      </c>
      <c r="M490" s="88">
        <v>0</v>
      </c>
      <c r="N490" s="88">
        <v>0</v>
      </c>
      <c r="O490" s="88">
        <v>0</v>
      </c>
      <c r="P490" s="88">
        <v>0</v>
      </c>
      <c r="Q490" s="88">
        <v>0</v>
      </c>
      <c r="R490" s="88">
        <v>0</v>
      </c>
      <c r="S490" s="88">
        <v>0</v>
      </c>
      <c r="T490" s="88">
        <v>0</v>
      </c>
      <c r="U490" s="88">
        <v>0</v>
      </c>
      <c r="V490" s="88">
        <v>0</v>
      </c>
      <c r="W490" s="88">
        <v>0</v>
      </c>
      <c r="X490" s="88">
        <v>0</v>
      </c>
      <c r="Y490" s="88">
        <v>0</v>
      </c>
      <c r="Z490" s="88">
        <v>0</v>
      </c>
      <c r="AA490" s="88">
        <v>0</v>
      </c>
      <c r="AB490" s="90" t="s">
        <v>16969</v>
      </c>
    </row>
    <row r="491" spans="1:29" ht="35.25" x14ac:dyDescent="0.5">
      <c r="A491">
        <v>1</v>
      </c>
      <c r="B491" s="30">
        <f>SUBTOTAL(103,$A$9:A491)</f>
        <v>461</v>
      </c>
      <c r="C491" s="87" t="s">
        <v>14768</v>
      </c>
      <c r="D491" s="83">
        <f t="shared" si="22"/>
        <v>1080097.74</v>
      </c>
      <c r="E491" s="88">
        <v>0</v>
      </c>
      <c r="F491" s="88">
        <v>0</v>
      </c>
      <c r="G491" s="88">
        <v>0</v>
      </c>
      <c r="H491" s="88">
        <v>0</v>
      </c>
      <c r="I491" s="88">
        <v>0</v>
      </c>
      <c r="J491" s="88">
        <v>0</v>
      </c>
      <c r="K491" s="89">
        <v>0</v>
      </c>
      <c r="L491" s="88">
        <v>0</v>
      </c>
      <c r="M491" s="88">
        <v>0</v>
      </c>
      <c r="N491" s="88">
        <v>0</v>
      </c>
      <c r="O491" s="88">
        <v>1080097.74</v>
      </c>
      <c r="P491" s="88">
        <v>0</v>
      </c>
      <c r="Q491" s="88">
        <v>0</v>
      </c>
      <c r="R491" s="88">
        <v>0</v>
      </c>
      <c r="S491" s="88">
        <v>0</v>
      </c>
      <c r="T491" s="88">
        <v>0</v>
      </c>
      <c r="U491" s="88">
        <v>0</v>
      </c>
      <c r="V491" s="88">
        <v>0</v>
      </c>
      <c r="W491" s="88">
        <v>0</v>
      </c>
      <c r="X491" s="88">
        <v>0</v>
      </c>
      <c r="Y491" s="88">
        <v>0</v>
      </c>
      <c r="Z491" s="88">
        <v>0</v>
      </c>
      <c r="AA491" s="88">
        <v>0</v>
      </c>
      <c r="AB491" s="90">
        <v>2023</v>
      </c>
    </row>
    <row r="492" spans="1:29" ht="35.25" customHeight="1" x14ac:dyDescent="0.5">
      <c r="B492" s="86" t="s">
        <v>17293</v>
      </c>
      <c r="C492" s="87"/>
      <c r="D492" s="83">
        <f t="shared" si="22"/>
        <v>3722391.49</v>
      </c>
      <c r="E492" s="83">
        <f t="shared" ref="E492:AA492" si="32">SUM(E493:E495)</f>
        <v>0</v>
      </c>
      <c r="F492" s="83">
        <f t="shared" si="32"/>
        <v>0</v>
      </c>
      <c r="G492" s="83">
        <f t="shared" si="32"/>
        <v>0</v>
      </c>
      <c r="H492" s="83">
        <f t="shared" si="32"/>
        <v>0</v>
      </c>
      <c r="I492" s="83">
        <f t="shared" si="32"/>
        <v>0</v>
      </c>
      <c r="J492" s="83">
        <f t="shared" si="32"/>
        <v>0</v>
      </c>
      <c r="K492" s="84">
        <f t="shared" si="32"/>
        <v>0</v>
      </c>
      <c r="L492" s="83">
        <f t="shared" si="32"/>
        <v>0</v>
      </c>
      <c r="M492" s="83">
        <f t="shared" si="32"/>
        <v>919989.67</v>
      </c>
      <c r="N492" s="83">
        <f t="shared" si="32"/>
        <v>0</v>
      </c>
      <c r="O492" s="83">
        <f t="shared" si="32"/>
        <v>0</v>
      </c>
      <c r="P492" s="83">
        <f t="shared" si="32"/>
        <v>0</v>
      </c>
      <c r="Q492" s="83">
        <f t="shared" si="32"/>
        <v>0</v>
      </c>
      <c r="R492" s="83">
        <f t="shared" si="32"/>
        <v>2802401.8200000003</v>
      </c>
      <c r="S492" s="83">
        <f t="shared" si="32"/>
        <v>0</v>
      </c>
      <c r="T492" s="83">
        <f t="shared" si="32"/>
        <v>0</v>
      </c>
      <c r="U492" s="83">
        <f t="shared" si="32"/>
        <v>0</v>
      </c>
      <c r="V492" s="83">
        <f t="shared" si="32"/>
        <v>0</v>
      </c>
      <c r="W492" s="83">
        <f t="shared" si="32"/>
        <v>0</v>
      </c>
      <c r="X492" s="83">
        <f t="shared" si="32"/>
        <v>0</v>
      </c>
      <c r="Y492" s="83">
        <f t="shared" si="32"/>
        <v>0</v>
      </c>
      <c r="Z492" s="83">
        <f t="shared" si="32"/>
        <v>0</v>
      </c>
      <c r="AA492" s="83">
        <f t="shared" si="32"/>
        <v>0</v>
      </c>
      <c r="AB492" s="85" t="s">
        <v>17004</v>
      </c>
    </row>
    <row r="493" spans="1:29" ht="35.25" customHeight="1" x14ac:dyDescent="0.5">
      <c r="A493">
        <v>1</v>
      </c>
      <c r="B493" s="30">
        <f>SUBTOTAL(103,$A$9:A493)</f>
        <v>462</v>
      </c>
      <c r="C493" s="87" t="s">
        <v>15190</v>
      </c>
      <c r="D493" s="83">
        <f t="shared" si="22"/>
        <v>1448622.21</v>
      </c>
      <c r="E493" s="88">
        <v>0</v>
      </c>
      <c r="F493" s="88">
        <v>0</v>
      </c>
      <c r="G493" s="88">
        <v>0</v>
      </c>
      <c r="H493" s="88">
        <v>0</v>
      </c>
      <c r="I493" s="88">
        <v>0</v>
      </c>
      <c r="J493" s="88">
        <v>0</v>
      </c>
      <c r="K493" s="89">
        <v>0</v>
      </c>
      <c r="L493" s="88">
        <v>0</v>
      </c>
      <c r="M493" s="88">
        <v>0</v>
      </c>
      <c r="N493" s="88">
        <v>0</v>
      </c>
      <c r="O493" s="88">
        <v>0</v>
      </c>
      <c r="P493" s="88">
        <v>0</v>
      </c>
      <c r="Q493" s="88">
        <v>0</v>
      </c>
      <c r="R493" s="88">
        <v>1448622.21</v>
      </c>
      <c r="S493" s="88">
        <v>0</v>
      </c>
      <c r="T493" s="88">
        <v>0</v>
      </c>
      <c r="U493" s="88">
        <v>0</v>
      </c>
      <c r="V493" s="88">
        <v>0</v>
      </c>
      <c r="W493" s="88">
        <v>0</v>
      </c>
      <c r="X493" s="88">
        <v>0</v>
      </c>
      <c r="Y493" s="88">
        <v>0</v>
      </c>
      <c r="Z493" s="88">
        <v>0</v>
      </c>
      <c r="AA493" s="88">
        <v>0</v>
      </c>
      <c r="AB493" s="90">
        <v>2023</v>
      </c>
    </row>
    <row r="494" spans="1:29" ht="35.25" customHeight="1" x14ac:dyDescent="0.5">
      <c r="A494">
        <v>1</v>
      </c>
      <c r="B494" s="30">
        <f>SUBTOTAL(103,$A$9:A494)</f>
        <v>463</v>
      </c>
      <c r="C494" s="87" t="s">
        <v>15207</v>
      </c>
      <c r="D494" s="83">
        <f t="shared" si="22"/>
        <v>919989.67</v>
      </c>
      <c r="E494" s="88">
        <v>0</v>
      </c>
      <c r="F494" s="88">
        <v>0</v>
      </c>
      <c r="G494" s="88">
        <v>0</v>
      </c>
      <c r="H494" s="88">
        <v>0</v>
      </c>
      <c r="I494" s="88">
        <v>0</v>
      </c>
      <c r="J494" s="88">
        <v>0</v>
      </c>
      <c r="K494" s="89">
        <v>0</v>
      </c>
      <c r="L494" s="88">
        <v>0</v>
      </c>
      <c r="M494" s="88">
        <v>919989.67</v>
      </c>
      <c r="N494" s="88">
        <v>0</v>
      </c>
      <c r="O494" s="88">
        <v>0</v>
      </c>
      <c r="P494" s="88">
        <v>0</v>
      </c>
      <c r="Q494" s="88">
        <v>0</v>
      </c>
      <c r="R494" s="88">
        <v>0</v>
      </c>
      <c r="S494" s="88">
        <v>0</v>
      </c>
      <c r="T494" s="88">
        <v>0</v>
      </c>
      <c r="U494" s="88">
        <v>0</v>
      </c>
      <c r="V494" s="88">
        <v>0</v>
      </c>
      <c r="W494" s="88">
        <v>0</v>
      </c>
      <c r="X494" s="88">
        <v>0</v>
      </c>
      <c r="Y494" s="88">
        <v>0</v>
      </c>
      <c r="Z494" s="88">
        <v>0</v>
      </c>
      <c r="AA494" s="88">
        <v>0</v>
      </c>
      <c r="AB494" s="90">
        <v>2023</v>
      </c>
    </row>
    <row r="495" spans="1:29" ht="35.25" customHeight="1" x14ac:dyDescent="0.5">
      <c r="A495">
        <v>1</v>
      </c>
      <c r="B495" s="30">
        <f>SUBTOTAL(103,$A$9:A495)</f>
        <v>464</v>
      </c>
      <c r="C495" s="87" t="s">
        <v>15227</v>
      </c>
      <c r="D495" s="83">
        <f t="shared" si="22"/>
        <v>1353779.61</v>
      </c>
      <c r="E495" s="88">
        <v>0</v>
      </c>
      <c r="F495" s="88">
        <v>0</v>
      </c>
      <c r="G495" s="88">
        <v>0</v>
      </c>
      <c r="H495" s="88">
        <v>0</v>
      </c>
      <c r="I495" s="88">
        <v>0</v>
      </c>
      <c r="J495" s="88">
        <v>0</v>
      </c>
      <c r="K495" s="89">
        <v>0</v>
      </c>
      <c r="L495" s="88">
        <v>0</v>
      </c>
      <c r="M495" s="88">
        <v>0</v>
      </c>
      <c r="N495" s="88">
        <v>0</v>
      </c>
      <c r="O495" s="88">
        <v>0</v>
      </c>
      <c r="P495" s="88">
        <v>0</v>
      </c>
      <c r="Q495" s="88">
        <v>0</v>
      </c>
      <c r="R495" s="88">
        <v>1353779.61</v>
      </c>
      <c r="S495" s="88">
        <v>0</v>
      </c>
      <c r="T495" s="88">
        <v>0</v>
      </c>
      <c r="U495" s="88">
        <v>0</v>
      </c>
      <c r="V495" s="88">
        <v>0</v>
      </c>
      <c r="W495" s="88">
        <v>0</v>
      </c>
      <c r="X495" s="88">
        <v>0</v>
      </c>
      <c r="Y495" s="88">
        <v>0</v>
      </c>
      <c r="Z495" s="88">
        <v>0</v>
      </c>
      <c r="AA495" s="88">
        <v>0</v>
      </c>
      <c r="AB495" s="90">
        <v>2023</v>
      </c>
    </row>
    <row r="496" spans="1:29" ht="35.25" customHeight="1" x14ac:dyDescent="0.5">
      <c r="B496" s="86" t="s">
        <v>17424</v>
      </c>
      <c r="C496" s="87"/>
      <c r="D496" s="83">
        <f t="shared" si="22"/>
        <v>1141277.55</v>
      </c>
      <c r="E496" s="83">
        <f t="shared" ref="E496:AA496" si="33">SUM(E497:E497)</f>
        <v>0</v>
      </c>
      <c r="F496" s="83">
        <f t="shared" si="33"/>
        <v>0</v>
      </c>
      <c r="G496" s="83">
        <f t="shared" si="33"/>
        <v>0</v>
      </c>
      <c r="H496" s="83">
        <f t="shared" si="33"/>
        <v>0</v>
      </c>
      <c r="I496" s="83">
        <f t="shared" si="33"/>
        <v>0</v>
      </c>
      <c r="J496" s="83">
        <f t="shared" si="33"/>
        <v>0</v>
      </c>
      <c r="K496" s="84">
        <f t="shared" si="33"/>
        <v>0</v>
      </c>
      <c r="L496" s="83">
        <f t="shared" si="33"/>
        <v>0</v>
      </c>
      <c r="M496" s="83">
        <f t="shared" si="33"/>
        <v>0</v>
      </c>
      <c r="N496" s="83">
        <f t="shared" si="33"/>
        <v>0</v>
      </c>
      <c r="O496" s="83">
        <f t="shared" si="33"/>
        <v>1141277.55</v>
      </c>
      <c r="P496" s="83">
        <f t="shared" si="33"/>
        <v>0</v>
      </c>
      <c r="Q496" s="83">
        <f t="shared" si="33"/>
        <v>0</v>
      </c>
      <c r="R496" s="83">
        <f t="shared" si="33"/>
        <v>0</v>
      </c>
      <c r="S496" s="83">
        <f t="shared" si="33"/>
        <v>0</v>
      </c>
      <c r="T496" s="83">
        <f t="shared" si="33"/>
        <v>0</v>
      </c>
      <c r="U496" s="83">
        <f t="shared" si="33"/>
        <v>0</v>
      </c>
      <c r="V496" s="83">
        <f t="shared" si="33"/>
        <v>0</v>
      </c>
      <c r="W496" s="83">
        <f t="shared" si="33"/>
        <v>0</v>
      </c>
      <c r="X496" s="83">
        <f t="shared" si="33"/>
        <v>0</v>
      </c>
      <c r="Y496" s="83">
        <f t="shared" si="33"/>
        <v>0</v>
      </c>
      <c r="Z496" s="83">
        <f t="shared" si="33"/>
        <v>0</v>
      </c>
      <c r="AA496" s="83">
        <f t="shared" si="33"/>
        <v>0</v>
      </c>
      <c r="AB496" s="85" t="s">
        <v>17004</v>
      </c>
      <c r="AC496" s="92"/>
    </row>
    <row r="497" spans="1:29" ht="35.25" customHeight="1" x14ac:dyDescent="0.5">
      <c r="A497">
        <v>1</v>
      </c>
      <c r="B497" s="30">
        <f>SUBTOTAL(103,$A$9:A497)</f>
        <v>465</v>
      </c>
      <c r="C497" s="87" t="s">
        <v>15989</v>
      </c>
      <c r="D497" s="83">
        <f t="shared" si="22"/>
        <v>1141277.55</v>
      </c>
      <c r="E497" s="88">
        <v>0</v>
      </c>
      <c r="F497" s="88">
        <v>0</v>
      </c>
      <c r="G497" s="88">
        <v>0</v>
      </c>
      <c r="H497" s="88">
        <v>0</v>
      </c>
      <c r="I497" s="88">
        <v>0</v>
      </c>
      <c r="J497" s="88">
        <v>0</v>
      </c>
      <c r="K497" s="89">
        <v>0</v>
      </c>
      <c r="L497" s="88">
        <v>0</v>
      </c>
      <c r="M497" s="88">
        <v>0</v>
      </c>
      <c r="N497" s="88">
        <v>0</v>
      </c>
      <c r="O497" s="88">
        <v>1141277.55</v>
      </c>
      <c r="P497" s="88">
        <v>0</v>
      </c>
      <c r="Q497" s="88">
        <v>0</v>
      </c>
      <c r="R497" s="88">
        <v>0</v>
      </c>
      <c r="S497" s="88">
        <v>0</v>
      </c>
      <c r="T497" s="88">
        <v>0</v>
      </c>
      <c r="U497" s="88">
        <v>0</v>
      </c>
      <c r="V497" s="88">
        <v>0</v>
      </c>
      <c r="W497" s="88">
        <v>0</v>
      </c>
      <c r="X497" s="88">
        <v>0</v>
      </c>
      <c r="Y497" s="88">
        <v>0</v>
      </c>
      <c r="Z497" s="88">
        <v>0</v>
      </c>
      <c r="AA497" s="88">
        <v>0</v>
      </c>
      <c r="AB497" s="90">
        <v>2023</v>
      </c>
      <c r="AC497" s="92"/>
    </row>
    <row r="498" spans="1:29" ht="35.25" customHeight="1" x14ac:dyDescent="0.5">
      <c r="B498" s="87" t="s">
        <v>497</v>
      </c>
      <c r="C498" s="87"/>
      <c r="D498" s="83">
        <f t="shared" si="22"/>
        <v>274514.65999999997</v>
      </c>
      <c r="E498" s="83">
        <f t="shared" ref="E498:AA500" si="34">E499</f>
        <v>0</v>
      </c>
      <c r="F498" s="83">
        <f t="shared" si="34"/>
        <v>0</v>
      </c>
      <c r="G498" s="83">
        <f t="shared" si="34"/>
        <v>0</v>
      </c>
      <c r="H498" s="83">
        <f t="shared" si="34"/>
        <v>0</v>
      </c>
      <c r="I498" s="83">
        <f t="shared" si="34"/>
        <v>0</v>
      </c>
      <c r="J498" s="83">
        <f t="shared" si="34"/>
        <v>0</v>
      </c>
      <c r="K498" s="84">
        <f t="shared" si="34"/>
        <v>0</v>
      </c>
      <c r="L498" s="83">
        <f t="shared" si="34"/>
        <v>0</v>
      </c>
      <c r="M498" s="83">
        <f t="shared" si="34"/>
        <v>0</v>
      </c>
      <c r="N498" s="83">
        <f t="shared" si="34"/>
        <v>0</v>
      </c>
      <c r="O498" s="83">
        <f t="shared" si="34"/>
        <v>274514.65999999997</v>
      </c>
      <c r="P498" s="83">
        <f t="shared" si="34"/>
        <v>0</v>
      </c>
      <c r="Q498" s="83">
        <f t="shared" si="34"/>
        <v>0</v>
      </c>
      <c r="R498" s="83">
        <f t="shared" si="34"/>
        <v>0</v>
      </c>
      <c r="S498" s="83">
        <f t="shared" si="34"/>
        <v>0</v>
      </c>
      <c r="T498" s="83">
        <f t="shared" si="34"/>
        <v>0</v>
      </c>
      <c r="U498" s="83">
        <f t="shared" si="34"/>
        <v>0</v>
      </c>
      <c r="V498" s="83">
        <f t="shared" si="34"/>
        <v>0</v>
      </c>
      <c r="W498" s="83">
        <f t="shared" si="34"/>
        <v>0</v>
      </c>
      <c r="X498" s="83">
        <f t="shared" si="34"/>
        <v>0</v>
      </c>
      <c r="Y498" s="83">
        <f t="shared" si="34"/>
        <v>0</v>
      </c>
      <c r="Z498" s="83">
        <f t="shared" si="34"/>
        <v>0</v>
      </c>
      <c r="AA498" s="83">
        <f t="shared" si="34"/>
        <v>0</v>
      </c>
      <c r="AB498" s="85" t="s">
        <v>17004</v>
      </c>
    </row>
    <row r="499" spans="1:29" ht="35.25" customHeight="1" x14ac:dyDescent="0.5">
      <c r="A499">
        <v>1</v>
      </c>
      <c r="B499" s="30">
        <f>SUBTOTAL(103,$A$9:A499)</f>
        <v>466</v>
      </c>
      <c r="C499" s="87" t="s">
        <v>2835</v>
      </c>
      <c r="D499" s="83">
        <f t="shared" si="22"/>
        <v>274514.65999999997</v>
      </c>
      <c r="E499" s="88">
        <v>0</v>
      </c>
      <c r="F499" s="88">
        <v>0</v>
      </c>
      <c r="G499" s="88">
        <v>0</v>
      </c>
      <c r="H499" s="88">
        <v>0</v>
      </c>
      <c r="I499" s="88">
        <v>0</v>
      </c>
      <c r="J499" s="88">
        <v>0</v>
      </c>
      <c r="K499" s="89">
        <v>0</v>
      </c>
      <c r="L499" s="88">
        <v>0</v>
      </c>
      <c r="M499" s="88">
        <v>0</v>
      </c>
      <c r="N499" s="88">
        <v>0</v>
      </c>
      <c r="O499" s="91">
        <v>274514.65999999997</v>
      </c>
      <c r="P499" s="88">
        <v>0</v>
      </c>
      <c r="Q499" s="88">
        <v>0</v>
      </c>
      <c r="R499" s="88">
        <v>0</v>
      </c>
      <c r="S499" s="88">
        <v>0</v>
      </c>
      <c r="T499" s="88">
        <v>0</v>
      </c>
      <c r="U499" s="88">
        <v>0</v>
      </c>
      <c r="V499" s="88">
        <v>0</v>
      </c>
      <c r="W499" s="88">
        <v>0</v>
      </c>
      <c r="X499" s="88">
        <v>0</v>
      </c>
      <c r="Y499" s="88">
        <v>0</v>
      </c>
      <c r="Z499" s="88">
        <v>0</v>
      </c>
      <c r="AA499" s="88">
        <v>0</v>
      </c>
      <c r="AB499" s="90">
        <v>2023</v>
      </c>
    </row>
    <row r="500" spans="1:29" ht="35.25" customHeight="1" x14ac:dyDescent="0.5">
      <c r="B500" s="87" t="s">
        <v>312</v>
      </c>
      <c r="C500" s="87"/>
      <c r="D500" s="83">
        <f t="shared" si="22"/>
        <v>361839</v>
      </c>
      <c r="E500" s="83">
        <f t="shared" si="34"/>
        <v>0</v>
      </c>
      <c r="F500" s="83">
        <f t="shared" si="34"/>
        <v>0</v>
      </c>
      <c r="G500" s="83">
        <f t="shared" si="34"/>
        <v>0</v>
      </c>
      <c r="H500" s="83">
        <f t="shared" si="34"/>
        <v>0</v>
      </c>
      <c r="I500" s="83">
        <f t="shared" si="34"/>
        <v>0</v>
      </c>
      <c r="J500" s="83">
        <f t="shared" si="34"/>
        <v>0</v>
      </c>
      <c r="K500" s="84">
        <f t="shared" si="34"/>
        <v>0</v>
      </c>
      <c r="L500" s="83">
        <f t="shared" si="34"/>
        <v>0</v>
      </c>
      <c r="M500" s="83">
        <f t="shared" si="34"/>
        <v>0</v>
      </c>
      <c r="N500" s="83">
        <f t="shared" si="34"/>
        <v>361839</v>
      </c>
      <c r="O500" s="83">
        <f t="shared" si="34"/>
        <v>0</v>
      </c>
      <c r="P500" s="83">
        <f t="shared" si="34"/>
        <v>0</v>
      </c>
      <c r="Q500" s="83">
        <f t="shared" si="34"/>
        <v>0</v>
      </c>
      <c r="R500" s="83">
        <f t="shared" si="34"/>
        <v>0</v>
      </c>
      <c r="S500" s="83">
        <f t="shared" si="34"/>
        <v>0</v>
      </c>
      <c r="T500" s="83">
        <f t="shared" si="34"/>
        <v>0</v>
      </c>
      <c r="U500" s="83">
        <f t="shared" si="34"/>
        <v>0</v>
      </c>
      <c r="V500" s="83">
        <f t="shared" si="34"/>
        <v>0</v>
      </c>
      <c r="W500" s="83">
        <f t="shared" si="34"/>
        <v>0</v>
      </c>
      <c r="X500" s="83">
        <f t="shared" si="34"/>
        <v>0</v>
      </c>
      <c r="Y500" s="83">
        <f t="shared" si="34"/>
        <v>0</v>
      </c>
      <c r="Z500" s="83">
        <f t="shared" si="34"/>
        <v>0</v>
      </c>
      <c r="AA500" s="83">
        <f t="shared" si="34"/>
        <v>0</v>
      </c>
      <c r="AB500" s="85" t="s">
        <v>17004</v>
      </c>
    </row>
    <row r="501" spans="1:29" ht="35.25" customHeight="1" x14ac:dyDescent="0.5">
      <c r="A501">
        <v>1</v>
      </c>
      <c r="B501" s="30">
        <f>SUBTOTAL(103,$A$9:A501)</f>
        <v>467</v>
      </c>
      <c r="C501" s="87" t="s">
        <v>2914</v>
      </c>
      <c r="D501" s="83">
        <f t="shared" si="22"/>
        <v>361839</v>
      </c>
      <c r="E501" s="88">
        <v>0</v>
      </c>
      <c r="F501" s="88">
        <v>0</v>
      </c>
      <c r="G501" s="88">
        <v>0</v>
      </c>
      <c r="H501" s="88">
        <v>0</v>
      </c>
      <c r="I501" s="88">
        <v>0</v>
      </c>
      <c r="J501" s="88">
        <v>0</v>
      </c>
      <c r="K501" s="89">
        <v>0</v>
      </c>
      <c r="L501" s="88">
        <v>0</v>
      </c>
      <c r="M501" s="88">
        <v>0</v>
      </c>
      <c r="N501" s="88">
        <v>361839</v>
      </c>
      <c r="O501" s="91">
        <v>0</v>
      </c>
      <c r="P501" s="88">
        <v>0</v>
      </c>
      <c r="Q501" s="88">
        <v>0</v>
      </c>
      <c r="R501" s="88">
        <v>0</v>
      </c>
      <c r="S501" s="88">
        <v>0</v>
      </c>
      <c r="T501" s="88">
        <v>0</v>
      </c>
      <c r="U501" s="88">
        <v>0</v>
      </c>
      <c r="V501" s="88">
        <v>0</v>
      </c>
      <c r="W501" s="88">
        <v>0</v>
      </c>
      <c r="X501" s="88">
        <v>0</v>
      </c>
      <c r="Y501" s="88">
        <v>0</v>
      </c>
      <c r="Z501" s="88">
        <v>0</v>
      </c>
      <c r="AA501" s="88">
        <v>0</v>
      </c>
      <c r="AB501" s="90">
        <v>2023</v>
      </c>
    </row>
    <row r="502" spans="1:29" ht="35.25" x14ac:dyDescent="0.5">
      <c r="B502" s="86" t="s">
        <v>342</v>
      </c>
      <c r="C502" s="87"/>
      <c r="D502" s="83">
        <f t="shared" si="22"/>
        <v>4993027.83</v>
      </c>
      <c r="E502" s="83">
        <f t="shared" ref="E502:AA502" si="35">SUM(E503)</f>
        <v>0</v>
      </c>
      <c r="F502" s="83">
        <f t="shared" si="35"/>
        <v>0</v>
      </c>
      <c r="G502" s="83">
        <f t="shared" si="35"/>
        <v>0</v>
      </c>
      <c r="H502" s="83">
        <f t="shared" si="35"/>
        <v>0</v>
      </c>
      <c r="I502" s="83">
        <f t="shared" si="35"/>
        <v>0</v>
      </c>
      <c r="J502" s="83">
        <f t="shared" si="35"/>
        <v>0</v>
      </c>
      <c r="K502" s="84">
        <f t="shared" si="35"/>
        <v>0</v>
      </c>
      <c r="L502" s="83">
        <f t="shared" si="35"/>
        <v>0</v>
      </c>
      <c r="M502" s="83">
        <f t="shared" si="35"/>
        <v>4993027.83</v>
      </c>
      <c r="N502" s="83">
        <f t="shared" si="35"/>
        <v>0</v>
      </c>
      <c r="O502" s="83">
        <f t="shared" si="35"/>
        <v>0</v>
      </c>
      <c r="P502" s="83">
        <f t="shared" si="35"/>
        <v>0</v>
      </c>
      <c r="Q502" s="83">
        <f t="shared" si="35"/>
        <v>0</v>
      </c>
      <c r="R502" s="83">
        <f t="shared" si="35"/>
        <v>0</v>
      </c>
      <c r="S502" s="83">
        <f t="shared" si="35"/>
        <v>0</v>
      </c>
      <c r="T502" s="83">
        <f t="shared" si="35"/>
        <v>0</v>
      </c>
      <c r="U502" s="83">
        <f t="shared" si="35"/>
        <v>0</v>
      </c>
      <c r="V502" s="83">
        <f t="shared" si="35"/>
        <v>0</v>
      </c>
      <c r="W502" s="83">
        <f t="shared" si="35"/>
        <v>0</v>
      </c>
      <c r="X502" s="83">
        <f t="shared" si="35"/>
        <v>0</v>
      </c>
      <c r="Y502" s="83">
        <f t="shared" si="35"/>
        <v>0</v>
      </c>
      <c r="Z502" s="83">
        <f t="shared" si="35"/>
        <v>0</v>
      </c>
      <c r="AA502" s="83">
        <f t="shared" si="35"/>
        <v>0</v>
      </c>
      <c r="AB502" s="85" t="s">
        <v>17004</v>
      </c>
    </row>
    <row r="503" spans="1:29" ht="35.25" x14ac:dyDescent="0.5">
      <c r="A503">
        <v>1</v>
      </c>
      <c r="B503" s="30">
        <f>SUBTOTAL(103,$A$9:A503)</f>
        <v>468</v>
      </c>
      <c r="C503" s="87" t="s">
        <v>12973</v>
      </c>
      <c r="D503" s="83">
        <f t="shared" si="22"/>
        <v>4993027.83</v>
      </c>
      <c r="E503" s="88">
        <v>0</v>
      </c>
      <c r="F503" s="88">
        <v>0</v>
      </c>
      <c r="G503" s="88">
        <v>0</v>
      </c>
      <c r="H503" s="88">
        <v>0</v>
      </c>
      <c r="I503" s="88">
        <v>0</v>
      </c>
      <c r="J503" s="88">
        <v>0</v>
      </c>
      <c r="K503" s="89">
        <v>0</v>
      </c>
      <c r="L503" s="88">
        <v>0</v>
      </c>
      <c r="M503" s="88">
        <v>4993027.83</v>
      </c>
      <c r="N503" s="88">
        <v>0</v>
      </c>
      <c r="O503" s="88">
        <v>0</v>
      </c>
      <c r="P503" s="88">
        <v>0</v>
      </c>
      <c r="Q503" s="88">
        <v>0</v>
      </c>
      <c r="R503" s="88">
        <v>0</v>
      </c>
      <c r="S503" s="88">
        <v>0</v>
      </c>
      <c r="T503" s="88">
        <v>0</v>
      </c>
      <c r="U503" s="88">
        <v>0</v>
      </c>
      <c r="V503" s="88">
        <v>0</v>
      </c>
      <c r="W503" s="88">
        <v>0</v>
      </c>
      <c r="X503" s="88">
        <v>0</v>
      </c>
      <c r="Y503" s="88">
        <v>0</v>
      </c>
      <c r="Z503" s="88">
        <v>0</v>
      </c>
      <c r="AA503" s="88">
        <v>0</v>
      </c>
      <c r="AB503" s="90">
        <v>2023</v>
      </c>
    </row>
    <row r="504" spans="1:29" ht="35.25" x14ac:dyDescent="0.5">
      <c r="B504" s="86" t="s">
        <v>533</v>
      </c>
      <c r="C504" s="87"/>
      <c r="D504" s="83">
        <f t="shared" si="22"/>
        <v>2118455.56</v>
      </c>
      <c r="E504" s="83">
        <f t="shared" ref="E504:AA504" si="36">SUM(E505:E505)</f>
        <v>0</v>
      </c>
      <c r="F504" s="83">
        <f t="shared" si="36"/>
        <v>0</v>
      </c>
      <c r="G504" s="83">
        <f t="shared" si="36"/>
        <v>0</v>
      </c>
      <c r="H504" s="83">
        <f t="shared" si="36"/>
        <v>0</v>
      </c>
      <c r="I504" s="83">
        <f t="shared" si="36"/>
        <v>0</v>
      </c>
      <c r="J504" s="83">
        <f t="shared" si="36"/>
        <v>0</v>
      </c>
      <c r="K504" s="84">
        <f t="shared" si="36"/>
        <v>0</v>
      </c>
      <c r="L504" s="83">
        <f t="shared" si="36"/>
        <v>0</v>
      </c>
      <c r="M504" s="83">
        <f t="shared" si="36"/>
        <v>0</v>
      </c>
      <c r="N504" s="83">
        <f t="shared" si="36"/>
        <v>0</v>
      </c>
      <c r="O504" s="83">
        <f t="shared" si="36"/>
        <v>2118455.56</v>
      </c>
      <c r="P504" s="83">
        <f t="shared" si="36"/>
        <v>0</v>
      </c>
      <c r="Q504" s="83">
        <f t="shared" si="36"/>
        <v>0</v>
      </c>
      <c r="R504" s="83">
        <f t="shared" si="36"/>
        <v>0</v>
      </c>
      <c r="S504" s="83">
        <f t="shared" si="36"/>
        <v>0</v>
      </c>
      <c r="T504" s="83">
        <f t="shared" si="36"/>
        <v>0</v>
      </c>
      <c r="U504" s="83">
        <f t="shared" si="36"/>
        <v>0</v>
      </c>
      <c r="V504" s="83">
        <f t="shared" si="36"/>
        <v>0</v>
      </c>
      <c r="W504" s="83">
        <f t="shared" si="36"/>
        <v>0</v>
      </c>
      <c r="X504" s="83">
        <f t="shared" si="36"/>
        <v>0</v>
      </c>
      <c r="Y504" s="83">
        <f t="shared" si="36"/>
        <v>0</v>
      </c>
      <c r="Z504" s="83">
        <f t="shared" si="36"/>
        <v>0</v>
      </c>
      <c r="AA504" s="83">
        <f t="shared" si="36"/>
        <v>0</v>
      </c>
      <c r="AB504" s="85" t="s">
        <v>17004</v>
      </c>
    </row>
    <row r="505" spans="1:29" ht="35.25" x14ac:dyDescent="0.5">
      <c r="A505">
        <v>1</v>
      </c>
      <c r="B505" s="30">
        <f>SUBTOTAL(103,$A$9:A505)</f>
        <v>469</v>
      </c>
      <c r="C505" s="87" t="s">
        <v>3954</v>
      </c>
      <c r="D505" s="83">
        <f t="shared" si="22"/>
        <v>2118455.56</v>
      </c>
      <c r="E505" s="88">
        <v>0</v>
      </c>
      <c r="F505" s="88">
        <v>0</v>
      </c>
      <c r="G505" s="88">
        <v>0</v>
      </c>
      <c r="H505" s="88">
        <v>0</v>
      </c>
      <c r="I505" s="88">
        <v>0</v>
      </c>
      <c r="J505" s="88">
        <v>0</v>
      </c>
      <c r="K505" s="89">
        <v>0</v>
      </c>
      <c r="L505" s="88">
        <v>0</v>
      </c>
      <c r="M505" s="88">
        <v>0</v>
      </c>
      <c r="N505" s="88">
        <v>0</v>
      </c>
      <c r="O505" s="88">
        <v>2118455.56</v>
      </c>
      <c r="P505" s="88">
        <v>0</v>
      </c>
      <c r="Q505" s="88">
        <v>0</v>
      </c>
      <c r="R505" s="88">
        <v>0</v>
      </c>
      <c r="S505" s="88">
        <v>0</v>
      </c>
      <c r="T505" s="88">
        <v>0</v>
      </c>
      <c r="U505" s="88">
        <v>0</v>
      </c>
      <c r="V505" s="88">
        <v>0</v>
      </c>
      <c r="W505" s="88">
        <v>0</v>
      </c>
      <c r="X505" s="88">
        <v>0</v>
      </c>
      <c r="Y505" s="88">
        <v>0</v>
      </c>
      <c r="Z505" s="88">
        <v>0</v>
      </c>
      <c r="AA505" s="88">
        <v>0</v>
      </c>
      <c r="AB505" s="90" t="s">
        <v>16969</v>
      </c>
    </row>
    <row r="506" spans="1:29" ht="35.25" x14ac:dyDescent="0.5">
      <c r="B506" s="87" t="s">
        <v>17425</v>
      </c>
      <c r="C506" s="87"/>
      <c r="D506" s="83">
        <f t="shared" si="22"/>
        <v>473200.56</v>
      </c>
      <c r="E506" s="83">
        <f t="shared" ref="E506:AA506" si="37">SUM(E507:E507)</f>
        <v>473200.56</v>
      </c>
      <c r="F506" s="83">
        <f t="shared" si="37"/>
        <v>0</v>
      </c>
      <c r="G506" s="83">
        <f t="shared" si="37"/>
        <v>0</v>
      </c>
      <c r="H506" s="83">
        <f t="shared" si="37"/>
        <v>0</v>
      </c>
      <c r="I506" s="83">
        <f t="shared" si="37"/>
        <v>0</v>
      </c>
      <c r="J506" s="83">
        <f t="shared" si="37"/>
        <v>0</v>
      </c>
      <c r="K506" s="89">
        <f t="shared" si="37"/>
        <v>0</v>
      </c>
      <c r="L506" s="83">
        <f t="shared" si="37"/>
        <v>0</v>
      </c>
      <c r="M506" s="83">
        <f t="shared" si="37"/>
        <v>0</v>
      </c>
      <c r="N506" s="83">
        <f t="shared" si="37"/>
        <v>0</v>
      </c>
      <c r="O506" s="83">
        <f t="shared" si="37"/>
        <v>0</v>
      </c>
      <c r="P506" s="83">
        <f t="shared" si="37"/>
        <v>0</v>
      </c>
      <c r="Q506" s="83">
        <f t="shared" si="37"/>
        <v>0</v>
      </c>
      <c r="R506" s="83">
        <f t="shared" si="37"/>
        <v>0</v>
      </c>
      <c r="S506" s="83">
        <f t="shared" si="37"/>
        <v>0</v>
      </c>
      <c r="T506" s="83">
        <f t="shared" si="37"/>
        <v>0</v>
      </c>
      <c r="U506" s="83">
        <f t="shared" si="37"/>
        <v>0</v>
      </c>
      <c r="V506" s="83">
        <f t="shared" si="37"/>
        <v>0</v>
      </c>
      <c r="W506" s="83">
        <f t="shared" si="37"/>
        <v>0</v>
      </c>
      <c r="X506" s="83">
        <f t="shared" si="37"/>
        <v>0</v>
      </c>
      <c r="Y506" s="83">
        <f t="shared" si="37"/>
        <v>0</v>
      </c>
      <c r="Z506" s="83">
        <f t="shared" si="37"/>
        <v>0</v>
      </c>
      <c r="AA506" s="83">
        <f t="shared" si="37"/>
        <v>0</v>
      </c>
      <c r="AB506" s="85" t="s">
        <v>17004</v>
      </c>
    </row>
    <row r="507" spans="1:29" ht="35.25" x14ac:dyDescent="0.5">
      <c r="A507">
        <v>1</v>
      </c>
      <c r="B507" s="30">
        <f>SUBTOTAL(103,$A$9:A507)</f>
        <v>470</v>
      </c>
      <c r="C507" s="87" t="s">
        <v>10511</v>
      </c>
      <c r="D507" s="83">
        <f t="shared" si="22"/>
        <v>473200.56</v>
      </c>
      <c r="E507" s="88">
        <v>473200.56</v>
      </c>
      <c r="F507" s="88">
        <v>0</v>
      </c>
      <c r="G507" s="88">
        <v>0</v>
      </c>
      <c r="H507" s="88">
        <v>0</v>
      </c>
      <c r="I507" s="88">
        <v>0</v>
      </c>
      <c r="J507" s="88">
        <v>0</v>
      </c>
      <c r="K507" s="89">
        <v>0</v>
      </c>
      <c r="L507" s="88">
        <v>0</v>
      </c>
      <c r="M507" s="88">
        <v>0</v>
      </c>
      <c r="N507" s="88">
        <v>0</v>
      </c>
      <c r="O507" s="88">
        <v>0</v>
      </c>
      <c r="P507" s="88">
        <v>0</v>
      </c>
      <c r="Q507" s="88">
        <v>0</v>
      </c>
      <c r="R507" s="88">
        <v>0</v>
      </c>
      <c r="S507" s="88">
        <v>0</v>
      </c>
      <c r="T507" s="88">
        <v>0</v>
      </c>
      <c r="U507" s="88">
        <v>0</v>
      </c>
      <c r="V507" s="88">
        <v>0</v>
      </c>
      <c r="W507" s="88">
        <v>0</v>
      </c>
      <c r="X507" s="88">
        <v>0</v>
      </c>
      <c r="Y507" s="88">
        <v>0</v>
      </c>
      <c r="Z507" s="88">
        <v>0</v>
      </c>
      <c r="AA507" s="88">
        <v>0</v>
      </c>
      <c r="AB507" s="90" t="s">
        <v>16969</v>
      </c>
    </row>
    <row r="508" spans="1:29" ht="35.25" x14ac:dyDescent="0.5">
      <c r="B508" s="87" t="s">
        <v>358</v>
      </c>
      <c r="C508" s="87"/>
      <c r="D508" s="83">
        <f t="shared" si="22"/>
        <v>249249.11</v>
      </c>
      <c r="E508" s="83">
        <f t="shared" ref="E508:AA508" si="38">SUM(E509:E509)</f>
        <v>0</v>
      </c>
      <c r="F508" s="83">
        <f t="shared" si="38"/>
        <v>0</v>
      </c>
      <c r="G508" s="83">
        <f t="shared" si="38"/>
        <v>0</v>
      </c>
      <c r="H508" s="83">
        <f t="shared" si="38"/>
        <v>0</v>
      </c>
      <c r="I508" s="83">
        <f t="shared" si="38"/>
        <v>0</v>
      </c>
      <c r="J508" s="83">
        <f t="shared" si="38"/>
        <v>0</v>
      </c>
      <c r="K508" s="89">
        <f t="shared" si="38"/>
        <v>0</v>
      </c>
      <c r="L508" s="83">
        <f t="shared" si="38"/>
        <v>0</v>
      </c>
      <c r="M508" s="83">
        <f t="shared" si="38"/>
        <v>0</v>
      </c>
      <c r="N508" s="83">
        <f t="shared" si="38"/>
        <v>0</v>
      </c>
      <c r="O508" s="83">
        <f t="shared" si="38"/>
        <v>249249.11</v>
      </c>
      <c r="P508" s="83">
        <f t="shared" si="38"/>
        <v>0</v>
      </c>
      <c r="Q508" s="83">
        <f t="shared" si="38"/>
        <v>0</v>
      </c>
      <c r="R508" s="83">
        <f t="shared" si="38"/>
        <v>0</v>
      </c>
      <c r="S508" s="83">
        <f t="shared" si="38"/>
        <v>0</v>
      </c>
      <c r="T508" s="83">
        <f t="shared" si="38"/>
        <v>0</v>
      </c>
      <c r="U508" s="83">
        <f t="shared" si="38"/>
        <v>0</v>
      </c>
      <c r="V508" s="83">
        <f t="shared" si="38"/>
        <v>0</v>
      </c>
      <c r="W508" s="83">
        <f t="shared" si="38"/>
        <v>0</v>
      </c>
      <c r="X508" s="83">
        <f t="shared" si="38"/>
        <v>0</v>
      </c>
      <c r="Y508" s="83">
        <f t="shared" si="38"/>
        <v>0</v>
      </c>
      <c r="Z508" s="83">
        <f t="shared" si="38"/>
        <v>0</v>
      </c>
      <c r="AA508" s="83">
        <f t="shared" si="38"/>
        <v>0</v>
      </c>
      <c r="AB508" s="85" t="s">
        <v>17004</v>
      </c>
    </row>
    <row r="509" spans="1:29" ht="35.25" x14ac:dyDescent="0.5">
      <c r="A509">
        <v>1</v>
      </c>
      <c r="B509" s="30">
        <f>SUBTOTAL(103,$A$9:A509)</f>
        <v>471</v>
      </c>
      <c r="C509" s="87" t="s">
        <v>10526</v>
      </c>
      <c r="D509" s="83">
        <f t="shared" si="22"/>
        <v>249249.11</v>
      </c>
      <c r="E509" s="88">
        <v>0</v>
      </c>
      <c r="F509" s="88">
        <v>0</v>
      </c>
      <c r="G509" s="88">
        <v>0</v>
      </c>
      <c r="H509" s="88">
        <v>0</v>
      </c>
      <c r="I509" s="88">
        <v>0</v>
      </c>
      <c r="J509" s="88">
        <v>0</v>
      </c>
      <c r="K509" s="89">
        <v>0</v>
      </c>
      <c r="L509" s="88">
        <v>0</v>
      </c>
      <c r="M509" s="88">
        <v>0</v>
      </c>
      <c r="N509" s="88">
        <v>0</v>
      </c>
      <c r="O509" s="88">
        <v>249249.11</v>
      </c>
      <c r="P509" s="88">
        <v>0</v>
      </c>
      <c r="Q509" s="88">
        <v>0</v>
      </c>
      <c r="R509" s="88">
        <v>0</v>
      </c>
      <c r="S509" s="88">
        <v>0</v>
      </c>
      <c r="T509" s="88">
        <v>0</v>
      </c>
      <c r="U509" s="88">
        <v>0</v>
      </c>
      <c r="V509" s="88">
        <v>0</v>
      </c>
      <c r="W509" s="88">
        <v>0</v>
      </c>
      <c r="X509" s="88">
        <v>0</v>
      </c>
      <c r="Y509" s="88">
        <v>0</v>
      </c>
      <c r="Z509" s="88">
        <v>0</v>
      </c>
      <c r="AA509" s="88">
        <v>0</v>
      </c>
      <c r="AB509" s="90" t="s">
        <v>16969</v>
      </c>
    </row>
  </sheetData>
  <mergeCells count="24">
    <mergeCell ref="S3:S4"/>
    <mergeCell ref="A1:AB1"/>
    <mergeCell ref="B2:B5"/>
    <mergeCell ref="C2:C5"/>
    <mergeCell ref="D2:D4"/>
    <mergeCell ref="E2:P2"/>
    <mergeCell ref="Q2:AA2"/>
    <mergeCell ref="AB2:AB5"/>
    <mergeCell ref="E3:J3"/>
    <mergeCell ref="K3:L4"/>
    <mergeCell ref="M3:M4"/>
    <mergeCell ref="N3:N4"/>
    <mergeCell ref="O3:O4"/>
    <mergeCell ref="P3:P4"/>
    <mergeCell ref="Q3:Q4"/>
    <mergeCell ref="R3:R4"/>
    <mergeCell ref="Z3:Z4"/>
    <mergeCell ref="AA3:AA4"/>
    <mergeCell ref="T3:T4"/>
    <mergeCell ref="U3:U4"/>
    <mergeCell ref="V3:V4"/>
    <mergeCell ref="W3:W4"/>
    <mergeCell ref="X3:X4"/>
    <mergeCell ref="Y3:Y4"/>
  </mergeCells>
  <conditionalFormatting sqref="C182">
    <cfRule type="expression" dxfId="33" priority="8" stopIfTrue="1">
      <formula>AND(COUNTIF($C$2833:$C$2953, C182)+COUNTIF($C$2811:$C$2813, C182)+COUNTIF($C$2068:$C$2804, C182)&gt;1,NOT(ISBLANK(C182)))</formula>
    </cfRule>
  </conditionalFormatting>
  <conditionalFormatting sqref="C486:C487">
    <cfRule type="expression" dxfId="32" priority="7" stopIfTrue="1">
      <formula>AND(COUNTIF($C$2645:$C$2645, C486)+COUNTIF($C$987:$C$1878, C486)&gt;1,NOT(ISBLANK(C486)))</formula>
    </cfRule>
  </conditionalFormatting>
  <conditionalFormatting sqref="C488:C491">
    <cfRule type="expression" dxfId="31" priority="6" stopIfTrue="1">
      <formula>AND(COUNTIF($C$2647:$C$2647, C488)+COUNTIF($C$989:$C$1880, C488)&gt;1,NOT(ISBLANK(C488)))</formula>
    </cfRule>
  </conditionalFormatting>
  <conditionalFormatting sqref="C494:C495 C492">
    <cfRule type="expression" dxfId="30" priority="4" stopIfTrue="1">
      <formula>AND(COUNTIF($C$2641:$C$2644, C492)+COUNTIF($C$2639:$C$2639, C492)&gt;1,NOT(ISBLANK(C492)))</formula>
    </cfRule>
  </conditionalFormatting>
  <conditionalFormatting sqref="C493">
    <cfRule type="expression" dxfId="29" priority="5" stopIfTrue="1">
      <formula>AND(COUNTIF($C$2640:$C$2640, C493)+COUNTIF($C$982:$C$1873, C493)&gt;1,NOT(ISBLANK(C493)))</formula>
    </cfRule>
  </conditionalFormatting>
  <conditionalFormatting sqref="C498:C501">
    <cfRule type="expression" dxfId="28" priority="3" stopIfTrue="1">
      <formula>AND(COUNTIF($C$2643:$C$2643, C498)+COUNTIF($C$985:$C$1876, C498)&gt;1,NOT(ISBLANK(C498)))</formula>
    </cfRule>
  </conditionalFormatting>
  <conditionalFormatting sqref="C502:C503">
    <cfRule type="expression" dxfId="27" priority="2" stopIfTrue="1">
      <formula>AND(COUNTIF($C$2643:$C$2643, C502)+COUNTIF($C$985:$C$1876, C502)&gt;1,NOT(ISBLANK(C502)))</formula>
    </cfRule>
  </conditionalFormatting>
  <conditionalFormatting sqref="C417:C474">
    <cfRule type="expression" dxfId="26" priority="9" stopIfTrue="1">
      <formula>AND(COUNTIF($C$2764:$C$2764, C417)+COUNTIF($C$1119:$C$2006, C417)&gt;1,NOT(ISBLANK(C417)))</formula>
    </cfRule>
  </conditionalFormatting>
  <conditionalFormatting sqref="B507">
    <cfRule type="duplicateValues" dxfId="25" priority="10" stopIfTrue="1"/>
  </conditionalFormatting>
  <conditionalFormatting sqref="B509">
    <cfRule type="duplicateValues" dxfId="24" priority="1" stopIfTrue="1"/>
  </conditionalFormatting>
  <conditionalFormatting sqref="C287:C290">
    <cfRule type="duplicateValues" dxfId="23" priority="11" stopIfTrue="1"/>
  </conditionalFormatting>
  <conditionalFormatting sqref="C240">
    <cfRule type="duplicateValues" dxfId="22" priority="12" stopIfTrue="1"/>
  </conditionalFormatting>
  <conditionalFormatting sqref="C477">
    <cfRule type="duplicateValues" dxfId="21" priority="13" stopIfTrue="1"/>
  </conditionalFormatting>
  <conditionalFormatting sqref="C478:C479">
    <cfRule type="duplicateValues" dxfId="20" priority="14" stopIfTrue="1"/>
  </conditionalFormatting>
  <conditionalFormatting sqref="C475:C476">
    <cfRule type="duplicateValues" dxfId="19" priority="15" stopIfTrue="1"/>
  </conditionalFormatting>
  <conditionalFormatting sqref="C480">
    <cfRule type="duplicateValues" dxfId="18" priority="16" stopIfTrue="1"/>
  </conditionalFormatting>
  <conditionalFormatting sqref="C224:C227">
    <cfRule type="duplicateValues" dxfId="17" priority="17" stopIfTrue="1"/>
  </conditionalFormatting>
  <conditionalFormatting sqref="C484:C485">
    <cfRule type="duplicateValues" dxfId="16" priority="18" stopIfTrue="1"/>
  </conditionalFormatting>
  <conditionalFormatting sqref="C496:C497">
    <cfRule type="duplicateValues" dxfId="15" priority="19" stopIfTrue="1"/>
  </conditionalFormatting>
  <conditionalFormatting sqref="C510:C1298 C504:C505 C10:C474">
    <cfRule type="duplicateValues" dxfId="14" priority="20" stopIfTrue="1"/>
  </conditionalFormatting>
  <conditionalFormatting sqref="C510:C1142 C504:C505 C10:C483">
    <cfRule type="duplicateValues" dxfId="13" priority="21" stopIfTrue="1"/>
  </conditionalFormatting>
  <conditionalFormatting sqref="C504:C505">
    <cfRule type="duplicateValues" dxfId="12" priority="22" stopIfTrue="1"/>
  </conditionalFormatting>
  <conditionalFormatting sqref="B504:C505">
    <cfRule type="duplicateValues" dxfId="11" priority="23" stopIfTrue="1"/>
  </conditionalFormatting>
  <conditionalFormatting sqref="C228:C239">
    <cfRule type="duplicateValues" dxfId="10" priority="24" stopIfTrue="1"/>
  </conditionalFormatting>
  <conditionalFormatting sqref="C183:C223">
    <cfRule type="duplicateValues" dxfId="9" priority="25" stopIfTrue="1"/>
  </conditionalFormatting>
  <conditionalFormatting sqref="C481:C483">
    <cfRule type="duplicateValues" dxfId="8" priority="26" stopIfTrue="1"/>
  </conditionalFormatting>
  <conditionalFormatting sqref="C506:C509">
    <cfRule type="duplicateValues" dxfId="7" priority="27" stopIfTrue="1"/>
  </conditionalFormatting>
  <conditionalFormatting sqref="C9:C181">
    <cfRule type="duplicateValues" dxfId="6" priority="28" stopIfTrue="1"/>
  </conditionalFormatting>
  <conditionalFormatting sqref="B9:C227">
    <cfRule type="duplicateValues" dxfId="5" priority="29" stopIfTrue="1"/>
  </conditionalFormatting>
  <conditionalFormatting sqref="C291:C304">
    <cfRule type="duplicateValues" dxfId="4" priority="30" stopIfTrue="1"/>
  </conditionalFormatting>
  <conditionalFormatting sqref="C325:C414">
    <cfRule type="duplicateValues" dxfId="3" priority="31" stopIfTrue="1"/>
  </conditionalFormatting>
  <conditionalFormatting sqref="C415:C416">
    <cfRule type="duplicateValues" dxfId="2" priority="32" stopIfTrue="1"/>
  </conditionalFormatting>
  <conditionalFormatting sqref="C241:C286">
    <cfRule type="duplicateValues" dxfId="1" priority="33" stopIfTrue="1"/>
  </conditionalFormatting>
  <conditionalFormatting sqref="C305:C324">
    <cfRule type="duplicateValues" dxfId="0" priority="34" stopIfTrue="1"/>
  </conditionalFormatting>
  <pageMargins left="0.23622047244094491" right="0.23622047244094491" top="0.55118110236220474" bottom="0.55118110236220474" header="0.31496062992125984" footer="0.31496062992125984"/>
  <pageSetup paperSize="8" scale="2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</vt:i4>
      </vt:variant>
    </vt:vector>
  </HeadingPairs>
  <TitlesOfParts>
    <vt:vector size="9" baseType="lpstr">
      <vt:lpstr>Реестр_итог</vt:lpstr>
      <vt:lpstr>Перечень_итог</vt:lpstr>
      <vt:lpstr>РО_итог</vt:lpstr>
      <vt:lpstr>Плановые показатели</vt:lpstr>
      <vt:lpstr>Реестр_бонусы</vt:lpstr>
      <vt:lpstr>Перечень_бонусы</vt:lpstr>
      <vt:lpstr>Планируемые_бонусы</vt:lpstr>
      <vt:lpstr>Спецсчета</vt:lpstr>
      <vt:lpstr>Перечень_итог!Область_печати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Николаевна Базжина</dc:creator>
  <cp:lastModifiedBy>Татьяна Николаевна Базжина</cp:lastModifiedBy>
  <cp:lastPrinted>2024-01-29T07:01:27Z</cp:lastPrinted>
  <dcterms:created xsi:type="dcterms:W3CDTF">2022-03-03T11:12:59Z</dcterms:created>
  <dcterms:modified xsi:type="dcterms:W3CDTF">2024-01-29T07:16:19Z</dcterms:modified>
</cp:coreProperties>
</file>